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tables/table6.xml" ContentType="application/vnd.openxmlformats-officedocument.spreadsheetml.table+xml"/>
  <Override PartName="/xl/worksheets/sheet14.xml" ContentType="application/vnd.openxmlformats-officedocument.spreadsheetml.worksheet+xml"/>
  <Override PartName="/xl/tables/table7.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3.xml" ContentType="application/vnd.openxmlformats-officedocument.drawing+xml"/>
  <Override PartName="/xl/worksheets/sheet20.xml" ContentType="application/vnd.openxmlformats-officedocument.spreadsheetml.worksheet+xml"/>
  <Override PartName="/xl/tables/table8.xml" ContentType="application/vnd.openxmlformats-officedocument.spreadsheetml.table+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1500" tabRatio="600" firstSheet="13" activeTab="19" autoFilterDateGrouping="1"/>
  </bookViews>
  <sheets>
    <sheet name="Report" sheetId="1" state="hidden" r:id="rId1"/>
    <sheet name="Shift Wise Downtime" sheetId="2" state="hidden" r:id="rId2"/>
    <sheet name="Shift Wise-Data Sheet" sheetId="3" state="hidden" r:id="rId3"/>
    <sheet name="Downtime Data" sheetId="4" state="visible" r:id="rId4"/>
    <sheet name="GE Projection" sheetId="5" state="visible" r:id="rId5"/>
    <sheet name="Data Sheet" sheetId="6" state="visible" r:id="rId6"/>
    <sheet name="GE Loss%" sheetId="7" state="visible" r:id="rId7"/>
    <sheet name="Pivot Tables" sheetId="8" state="hidden" r:id="rId8"/>
    <sheet name="Line Name" sheetId="9" state="hidden" r:id="rId9"/>
    <sheet name="Coated Rework Data" sheetId="10" state="hidden" r:id="rId10"/>
    <sheet name="Abnormality_Table" sheetId="11" state="visible" r:id="rId11"/>
    <sheet name="DMS-2" sheetId="12" state="visible" r:id="rId12"/>
    <sheet name="Attendance" sheetId="13" state="visible" r:id="rId13"/>
    <sheet name="Overweight Data" sheetId="14" state="visible" r:id="rId14"/>
    <sheet name="Composition Sheet" sheetId="15" state="visible" r:id="rId15"/>
    <sheet name="Look up (2)" sheetId="16" state="visible" r:id="rId16"/>
    <sheet name="MTBF &amp; EFFICIENCY" sheetId="17" state="hidden" r:id="rId17"/>
    <sheet name="Minor Stops (2)" sheetId="18" state="hidden" r:id="rId18"/>
    <sheet name="Analysis Dashboard" sheetId="19" state="hidden" r:id="rId19"/>
    <sheet name="Daily Report-LK" sheetId="20" state="visible" r:id="rId20"/>
    <sheet name="Sheet1" sheetId="21" state="visible" r:id="rId21"/>
  </sheets>
  <externalReferences>
    <externalReference r:id="rId25"/>
    <externalReference r:id="rId26"/>
  </externalReferences>
  <definedNames>
    <definedName name="_10.3GM">'Look up (2)'!$BD$7</definedName>
    <definedName name="_10.3GM_HT">'Look up (2)'!$BD$8</definedName>
    <definedName name="_10GM">'Look up (2)'!$BD$5</definedName>
    <definedName name="_10GM_HT">'Look up (2)'!$BD$6</definedName>
    <definedName name="_11GM">'Look up (2)'!$BD$3</definedName>
    <definedName name="_11GM_HT">'Look up (2)'!$BD$4</definedName>
    <definedName name="_12GM">'Look up (2)'!$BD$2</definedName>
    <definedName name="_9.1_GM">'Look up (2)'!$BD$9</definedName>
    <definedName name="_9.1_GM_HT">'Look up (2)'!$BD$10</definedName>
    <definedName name="ADS">#REF!</definedName>
    <definedName name="ADS_">'Look up (2)'!$B$24:$B$28</definedName>
    <definedName name="ADS_HLL">'Look up (2)'!$AD$2:$AD$587</definedName>
    <definedName name="Attendance">OFFSET([0]!Full_Print,0,0,[0]!Last_Row)</definedName>
    <definedName name="Batching">'Look up (2)'!$B$5:$B$11</definedName>
    <definedName name="Batching_Hopper_H_4101">'Look up (2)'!$G$2:$G$1275</definedName>
    <definedName name="Batching_Hopper_H_4102">'Look up (2)'!$H$2:$H$1246</definedName>
    <definedName name="Batter_Mixer_T_4108">'Look up (2)'!$I$2:$I$1033</definedName>
    <definedName name="Batter_Mixer_T_4109">'Look up (2)'!$J$2:$J$1091</definedName>
    <definedName name="Beg_Bal">#REF!</definedName>
    <definedName name="Belt">#REF!</definedName>
    <definedName name="Book_Cooler">'Look up (2)'!$O$2:$O$1228</definedName>
    <definedName name="Book_Cooler_">'Look up (2)'!$B$13</definedName>
    <definedName name="Caramel">#REF!</definedName>
    <definedName name="Cbox_Checkweigher">'Look up (2)'!$AS$2:$AS$1679</definedName>
    <definedName name="ChargingSystem">'Look up (2)'!$D$2:$D$1000</definedName>
    <definedName name="Chilled_water">'Look up (2)'!$AU$2:$AU$2039</definedName>
    <definedName name="Compressed_air">'Look up (2)'!$AV$2:$AV$1274</definedName>
    <definedName name="Contimix">#REF!</definedName>
    <definedName name="Cooling_Tunnel_HLL">'Look up (2)'!$X$2:$X$1844</definedName>
    <definedName name="Cooling_Tunnel_Samridhi">'Look up (2)'!$W$2:$W$1739</definedName>
    <definedName name="CoolingTunnel">'Look up (2)'!$B$21:$B$22</definedName>
    <definedName name="CT">#REF!</definedName>
    <definedName name="Cum_Int">#REF!</definedName>
    <definedName name="Cutter">#REF!</definedName>
    <definedName name="Cutter_">'Look up (2)'!$B$15:$B$16</definedName>
    <definedName name="Cutter_HLL">'Look up (2)'!$R$2:$R$1269</definedName>
    <definedName name="Cutter_Samridhi">'Look up (2)'!$Q$2:$Q$1679</definedName>
    <definedName name="Data">#REF!</definedName>
    <definedName name="DayAxis">OFFSET(INDIRECT(#REF!&amp;"!$a$1"),3,MATCH(#REF!,INDIRECT(#REF!&amp;"!$1:$1"),0)-1,1,COUNTIF(INDIRECT(#REF!&amp;"!$1:$1"),#REF!))</definedName>
    <definedName name="DayTrend">OFFSET(INDIRECT(#REF!&amp;"!$a$1"),MATCH(#REF!,INDIRECT(#REF!&amp;"!$A$1:$A$33"),0)-1,MATCH(#REF!,INDIRECT(#REF!&amp;"!$1:$1"),0)-1,1,COUNTIF(INDIRECT(#REF!&amp;"!$1:$1"),#REF!))</definedName>
    <definedName name="DCI1_">'Look up (2)'!$Z$2:$Z$1034</definedName>
    <definedName name="DCI2_">'Look up (2)'!$AA$2:$AA$1364</definedName>
    <definedName name="DCI3_">'Look up (2)'!$AB$2:$AB$1439</definedName>
    <definedName name="DCI4_">'Look up (2)'!$AC$2:$AC$1484</definedName>
    <definedName name="DTAxis2m">OFFSET(#REF!,1,0,#REF!,1)</definedName>
    <definedName name="DTAxis2w">OFFSET(#REF!,1,0,#REF!,1)</definedName>
    <definedName name="DTAxism">OFFSET(#REF!,1,0,#REF!,1)</definedName>
    <definedName name="DTAxisw">OFFSET(#REF!,1,0,#REF!,1)</definedName>
    <definedName name="End_Bal">#REF!</definedName>
    <definedName name="Enrober">#REF!</definedName>
    <definedName name="Enrober_">'Look up (2)'!$B$17:$B$18</definedName>
    <definedName name="Enrober_HL">'Look up (2)'!$T$2:$T$2009</definedName>
    <definedName name="Enrober_Samridhi">'Look up (2)'!$S$2:$S$2324</definedName>
    <definedName name="Equipments_R">IF(AND(#REF!&lt;&gt;""),INDIRECT("Equipments[Equipment / Process]"))</definedName>
    <definedName name="EqupDTm">OFFSET(#REF!,1,0,#REF!,1)</definedName>
    <definedName name="EqupDTw">OFFSET(#REF!,1,0,#REF!,1)</definedName>
    <definedName name="Extra_Pay">#REF!</definedName>
    <definedName name="Frappe">#REF!</definedName>
    <definedName name="Full_Line">'Look up (2)'!$AX$2:$AX$2309</definedName>
    <definedName name="Full_Print">#REF!</definedName>
    <definedName name="Glidepath">OFFSET(#REF!,MATCH(#REF!,#REF!,0),1,1,12)</definedName>
    <definedName name="HCM">#REF!</definedName>
    <definedName name="HCM_">'Look up (2)'!$B$29:$B$35</definedName>
    <definedName name="HCM1_">'Look up (2)'!$AE$2:$AE$1051</definedName>
    <definedName name="HCM2_">'Look up (2)'!$AF$2:$AF$1229</definedName>
    <definedName name="HCM3_">'Look up (2)'!$AG$2:$AG$1133</definedName>
    <definedName name="HCM4_">'Look up (2)'!$AH$2:$AH$1814</definedName>
    <definedName name="HCM5_">'Look up (2)'!$AI$2:$AI$2039</definedName>
    <definedName name="HCM6_">'Look up (2)'!$AJ$2:$AJ$1096</definedName>
    <definedName name="HCM7_">'Look up (2)'!$AK$2:$AK$1664</definedName>
    <definedName name="Header_Row">ROW(#REF!)</definedName>
    <definedName name="Holding_Tank_T_4118">'Look up (2)'!$K$2:$K$1120</definedName>
    <definedName name="Holding_Tank_T_4119">'Look up (2)'!$L$2:$L$1141</definedName>
    <definedName name="Hot_water">'Look up (2)'!$AT$2:$AT$1979</definedName>
    <definedName name="HT_Sam">'Look up (2)'!$BD$11</definedName>
    <definedName name="HT_Sam_HLL_10.3G">'Look up (2)'!$BD$12</definedName>
    <definedName name="HT_Sam_HLL_HT">'Look up (2)'!$BD$13</definedName>
    <definedName name="Int">#REF!</definedName>
    <definedName name="Interest_Rate">#REF!</definedName>
    <definedName name="Kitchen">#REF!</definedName>
    <definedName name="Krishna">#REF!+#REF!</definedName>
    <definedName name="Laminator">'Look up (2)'!$P$2:$P$1123</definedName>
    <definedName name="Laminator_">'Look up (2)'!$B$14</definedName>
    <definedName name="Last_Row">IF(Values_Entered,Header_Row+Number_of_Payments,Header_Row)</definedName>
    <definedName name="Line">#REF!</definedName>
    <definedName name="Line_">'Look up (2)'!$B$48</definedName>
    <definedName name="Loan_Amount">#REF!</definedName>
    <definedName name="Loan_Start">#REF!</definedName>
    <definedName name="Loan_Years">#REF!</definedName>
    <definedName name="lstClasses">#REF!</definedName>
    <definedName name="lstGPAMapping">#REF!</definedName>
    <definedName name="lstTypes">#REF!</definedName>
    <definedName name="ManoJ">#REF!</definedName>
    <definedName name="Metal_Detector">'Look up (2)'!$Y$2:$Y$1474</definedName>
    <definedName name="MetalDetector">'Look up (2)'!$B$23</definedName>
    <definedName name="MonthTrend">OFFSET(#REF!,MATCH(#REF!,#REF!,0),1,1,12)</definedName>
    <definedName name="Num_Pmt_Per_Year">#REF!</definedName>
    <definedName name="Number_of_Payments">MATCH(0.01,End_Bal,-1)+1</definedName>
    <definedName name="Outer_Checkweigher">'Look up (2)'!$AR$2:$AR$1193</definedName>
    <definedName name="Outer_ConveyoR">'Look up (2)'!$AQ$2:$AQ$2039</definedName>
    <definedName name="Oven">'Look up (2)'!$N$2:$N$1265</definedName>
    <definedName name="Oven_">'Look up (2)'!$B$4</definedName>
    <definedName name="PartDTm">OFFSET(#REF!,1,0,#REF!,1)</definedName>
    <definedName name="PartDTw">OFFSET(#REF!,1,0,#REF!,1)</definedName>
    <definedName name="Pay_Date">#REF!</definedName>
    <definedName name="Pay_Num">#REF!</definedName>
    <definedName name="Payment_Date">DATE(YEAR(Loan_Start),MONTH(Loan_Start)+Payment_Number,DAY(Loan_Start))</definedName>
    <definedName name="Perk_Cutter">'Look up (2)'!$Q$2:$Q$83</definedName>
    <definedName name="Perk_HCM_1">'Look up (2)'!$AE$2:$AE$456</definedName>
    <definedName name="Perk_HCM_2">'Look up (2)'!$AF$2:$AF$153</definedName>
    <definedName name="Perk_HCM_3">'Look up (2)'!$AG$2:$AG$212</definedName>
    <definedName name="Perk_HCM_4">'Look up (2)'!$AH$2:$AH$224</definedName>
    <definedName name="Perk_HLL_Cutter">'Look up (2)'!$R$2:$R$103</definedName>
    <definedName name="Perk_HLM_1">'Look up (2)'!$AI$2:$AI$207</definedName>
    <definedName name="Perk_HLM_2">'Look up (2)'!$AJ$2:$AJ$161</definedName>
    <definedName name="Perk_HLM_3">'Look up (2)'!$AK$2:$AK$130</definedName>
    <definedName name="Perk_TTLi_1">'Look up (2)'!$AL$2:$AL$151</definedName>
    <definedName name="Perk_TTLi_2">'Look up (2)'!$AM$2:$AM$127</definedName>
    <definedName name="Perk_TTLi_3">'Look up (2)'!$AN$1:$AN$169</definedName>
    <definedName name="Perk_TTLi_4">'Look up (2)'!$AO$2:$AO$148</definedName>
    <definedName name="Perk_TTM_5">'Look up (2)'!$AP$2:$AP$118</definedName>
    <definedName name="Planned_Loss">'Look up (2)'!$AZ$2:$AZ$8</definedName>
    <definedName name="Power_failure">'Look up (2)'!$AW$2:$AW$1919</definedName>
    <definedName name="Princ">#REF!</definedName>
    <definedName name="Print_Area_Reset">OFFSET(Full_Print,0,0,Last_Row)</definedName>
    <definedName name="ProcessDT2m">OFFSET(#REF!,1,0,#REF!,1)</definedName>
    <definedName name="ProcessDT2w">OFFSET(#REF!,1,0,#REF!,1)</definedName>
    <definedName name="ProcessDTm">OFFSET(#REF!,1,0,#REF!,1)</definedName>
    <definedName name="ProcessDTw">OFFSET(#REF!,1,0,#REF!,1)</definedName>
    <definedName name="Reason290">#REF!</definedName>
    <definedName name="RotaryShifter">'Look up (2)'!$E$2:$E$1001</definedName>
    <definedName name="Sched_Pay">#REF!</definedName>
    <definedName name="Scheduled_Extra_Payments">#REF!</definedName>
    <definedName name="Scheduled_Interest_Rate">#REF!</definedName>
    <definedName name="Scheduled_Monthly_Payment">#REF!</definedName>
    <definedName name="Secondary_Packing">'Look up (2)'!$B$41:$B$43</definedName>
    <definedName name="Sheeter">#REF!</definedName>
    <definedName name="Silo">'Look up (2)'!$F$2:$F$1004</definedName>
    <definedName name="SKU">'Look up (2)'!#REF!</definedName>
    <definedName name="SKU_R">IF(AND(#REF!&lt;&gt;""),INDIRECT("SKU[SKU]"),"")</definedName>
    <definedName name="Storage_Tank_T_4110">'Look up (2)'!$M$2:$M$1155</definedName>
    <definedName name="SugarChargingStation">'Look up (2)'!$D$2:$D$1023</definedName>
    <definedName name="Technical_Module">'Look up (2)'!$BG$2:$BG$5</definedName>
    <definedName name="Temperor">#REF!</definedName>
    <definedName name="Temperor_">'Look up (2)'!$B$19:$B$20</definedName>
    <definedName name="Temperor__HL">'Look up (2)'!$V$2:$V$1244</definedName>
    <definedName name="Temperor_Samridhi">'Look up (2)'!$U$2:$U$1589</definedName>
    <definedName name="Tertiary">#REF!</definedName>
    <definedName name="TippingStation">'Look up (2)'!$B$2:$B$4</definedName>
    <definedName name="Total_Interest">#REF!</definedName>
    <definedName name="Total_Pay">#REF!</definedName>
    <definedName name="TTLI">#REF!</definedName>
    <definedName name="TTLI_">'Look up (2)'!$B$36:$B$40</definedName>
    <definedName name="TTLI1_">'Look up (2)'!$AL$2:$AL$1544</definedName>
    <definedName name="TTLI2_">'Look up (2)'!$AM$2:$AM$1619</definedName>
    <definedName name="TTLI3_">'Look up (2)'!$AN$2:$AN$1664</definedName>
    <definedName name="TTLI4_">'Look up (2)'!$AO$2:$AO$1679</definedName>
    <definedName name="TTME_">'Look up (2)'!$AP$2:$AP$1874</definedName>
    <definedName name="Unplanned_Loss">'Look up (2)'!$BA$2:$BA$7</definedName>
    <definedName name="Utility">'Look up (2)'!$B$38:$B$42</definedName>
    <definedName name="Utility_">'Look up (2)'!$B$44:$B$47</definedName>
    <definedName name="Values_Entered">IF(Loan_Amount*Interest_Rate*Loan_Years*Loan_Start&gt;0,1,0)</definedName>
    <definedName name="Payment_Date" localSheetId="1">DATE(YEAR([0]!Loan_Start),MONTH([0]!Loan_Start)+Payment_Number,DAY([0]!Loan_Start))</definedName>
    <definedName name="Payment_Date" localSheetId="2">DATE(YEAR([0]!Loan_Start),MONTH([0]!Loan_Start)+Payment_Number,DAY([0]!Loan_Start))</definedName>
    <definedName name="Payment_Date" localSheetId="4">DATE(YEAR([0]!Loan_Start),MONTH([0]!Loan_Start)+Payment_Number,DAY([0]!Loan_Start))</definedName>
    <definedName name="DayAxis" localSheetId="8">OFFSET(INDIRECT(#REF!&amp;"!$a$1"),3,MATCH(#REF!,INDIRECT(#REF!&amp;"!$1:$1"),0)-1,1,COUNTIF(INDIRECT(#REF!&amp;"!$1:$1"),#REF!))</definedName>
    <definedName name="DayTrend" localSheetId="8">OFFSET(INDIRECT(#REF!&amp;"!$a$1"),MATCH(#REF!,INDIRECT(#REF!&amp;"!$A$1:$A$33"),0)-1,MATCH(#REF!,INDIRECT(#REF!&amp;"!$1:$1"),0)-1,1,COUNTIF(INDIRECT(#REF!&amp;"!$1:$1"),#REF!))</definedName>
    <definedName name="DTAxis2m" localSheetId="8">OFFSET(#REF!,1,0,#REF!,1)</definedName>
    <definedName name="DTAxis2w" localSheetId="8">OFFSET(#REF!,1,0,#REF!,1)</definedName>
    <definedName name="DTAxism" localSheetId="8">OFFSET(#REF!,1,0,#REF!,1)</definedName>
    <definedName name="DTAxisw" localSheetId="8">OFFSET(#REF!,1,0,#REF!,1)</definedName>
    <definedName name="EqupDTm" localSheetId="8">OFFSET(#REF!,1,0,#REF!,1)</definedName>
    <definedName name="EqupDTw" localSheetId="8">OFFSET(#REF!,1,0,#REF!,1)</definedName>
    <definedName name="Glidepath" localSheetId="8">OFFSET(#REF!,MATCH(#REF!,#REF!,0),1,1,12)</definedName>
    <definedName name="MonthTrend" localSheetId="8">OFFSET(#REF!,MATCH(#REF!,#REF!,0),1,1,12)</definedName>
    <definedName name="PartDTm" localSheetId="8">OFFSET(#REF!,1,0,#REF!,1)</definedName>
    <definedName name="PartDTw" localSheetId="8">OFFSET(#REF!,1,0,#REF!,1)</definedName>
    <definedName name="ProcessDT2m" localSheetId="8">OFFSET(#REF!,1,0,#REF!,1)</definedName>
    <definedName name="ProcessDT2w" localSheetId="8">OFFSET(#REF!,1,0,#REF!,1)</definedName>
    <definedName name="ProcessDTm" localSheetId="8">OFFSET(#REF!,1,0,#REF!,1)</definedName>
    <definedName name="ProcessDTw" localSheetId="8">OFFSET(#REF!,1,0,#REF!,1)</definedName>
    <definedName name="ExternalData_1" localSheetId="9" hidden="1">'Coated Rework Data'!$A$1:$F$200</definedName>
    <definedName name="ExternalData_1" localSheetId="10" hidden="1">Abnormality_Table!$A$1:$N$688</definedName>
    <definedName name="Beg_Bal" localSheetId="11">#REF!</definedName>
    <definedName name="Cum_Int" localSheetId="11">#REF!</definedName>
    <definedName name="Data" localSheetId="11">#REF!</definedName>
    <definedName name="DayAxis" localSheetId="11">OFFSET(INDIRECT(#REF!&amp;"!$a$1"),3,MATCH(#REF!,INDIRECT(#REF!&amp;"!$1:$1"),0)-1,1,COUNTIF(INDIRECT(#REF!&amp;"!$1:$1"),#REF!))</definedName>
    <definedName name="DayTrend" localSheetId="11">OFFSET(INDIRECT(#REF!&amp;"!$a$1"),MATCH(#REF!,INDIRECT(#REF!&amp;"!$A$1:$A$33"),0)-1,MATCH(#REF!,INDIRECT(#REF!&amp;"!$1:$1"),0)-1,1,COUNTIF(INDIRECT(#REF!&amp;"!$1:$1"),#REF!))</definedName>
    <definedName name="DTAxis2m" localSheetId="11">OFFSET(#REF!,1,0,#REF!,1)</definedName>
    <definedName name="DTAxis2w" localSheetId="11">OFFSET(#REF!,1,0,#REF!,1)</definedName>
    <definedName name="DTAxism" localSheetId="11">OFFSET(#REF!,1,0,#REF!,1)</definedName>
    <definedName name="DTAxisw" localSheetId="11">OFFSET(#REF!,1,0,#REF!,1)</definedName>
    <definedName name="End_Bal" localSheetId="11">#REF!</definedName>
    <definedName name="Equipments_R" localSheetId="11">IF(AND(#REF!&lt;&gt;""),INDIRECT("Equipments[Equipment / Process]"))</definedName>
    <definedName name="EqupDTm" localSheetId="11">OFFSET(#REF!,1,0,#REF!,1)</definedName>
    <definedName name="EqupDTw" localSheetId="11">OFFSET(#REF!,1,0,#REF!,1)</definedName>
    <definedName name="Extra_Pay" localSheetId="11">#REF!</definedName>
    <definedName name="Full_Print" localSheetId="11">#REF!</definedName>
    <definedName name="Glidepath" localSheetId="11">OFFSET(#REF!,MATCH(#REF!,#REF!,0),1,1,12)</definedName>
    <definedName name="Header_Row" localSheetId="11">ROW(#REF!)</definedName>
    <definedName name="Int" localSheetId="11">#REF!</definedName>
    <definedName name="Interest_Rate" localSheetId="11">#REF!</definedName>
    <definedName name="Last_Row" localSheetId="11">IF([0]!Values_Entered,'DMS-2'!Header_Row+[0]!Number_of_Payments,'DMS-2'!Header_Row)</definedName>
    <definedName name="Loan_Amount" localSheetId="11">#REF!</definedName>
    <definedName name="Loan_Start" localSheetId="11">#REF!</definedName>
    <definedName name="Loan_Years" localSheetId="11">#REF!</definedName>
    <definedName name="MonthTrend" localSheetId="11">OFFSET(#REF!,MATCH(#REF!,#REF!,0),1,1,12)</definedName>
    <definedName name="Num_Pmt_Per_Year" localSheetId="11">#REF!</definedName>
    <definedName name="Number_of_Payments" localSheetId="11">MATCH(0.01,'DMS-2'!End_Bal,-1)+1</definedName>
    <definedName name="PartDTm" localSheetId="11">OFFSET(#REF!,1,0,#REF!,1)</definedName>
    <definedName name="PartDTw" localSheetId="11">OFFSET(#REF!,1,0,#REF!,1)</definedName>
    <definedName name="Pay_Date" localSheetId="11">#REF!</definedName>
    <definedName name="Pay_Num" localSheetId="11">#REF!</definedName>
    <definedName name="Payment_Date" localSheetId="11">DATE(YEAR('DMS-2'!Loan_Start),MONTH('DMS-2'!Loan_Start)+Payment_Number,DAY('DMS-2'!Loan_Start))</definedName>
    <definedName name="Princ" localSheetId="11">#REF!</definedName>
    <definedName name="Print_Area_Reset" localSheetId="11">OFFSET('DMS-2'!Full_Print,0,0,'DMS-2'!Last_Row)</definedName>
    <definedName name="ProcessDT2m" localSheetId="11">OFFSET(#REF!,1,0,#REF!,1)</definedName>
    <definedName name="ProcessDT2w" localSheetId="11">OFFSET(#REF!,1,0,#REF!,1)</definedName>
    <definedName name="ProcessDTm" localSheetId="11">OFFSET(#REF!,1,0,#REF!,1)</definedName>
    <definedName name="ProcessDTw" localSheetId="11">OFFSET(#REF!,1,0,#REF!,1)</definedName>
    <definedName name="Reason290" localSheetId="11">#REF!</definedName>
    <definedName name="Sched_Pay" localSheetId="11">#REF!</definedName>
    <definedName name="Scheduled_Extra_Payments" localSheetId="11">#REF!</definedName>
    <definedName name="Scheduled_Interest_Rate" localSheetId="11">#REF!</definedName>
    <definedName name="Scheduled_Monthly_Payment" localSheetId="11">#REF!</definedName>
    <definedName name="SKU" localSheetId="11">'[1]Look up (2)'!#REF!</definedName>
    <definedName name="SKU_R" localSheetId="11">IF(AND(#REF!&lt;&gt;""),INDIRECT("SKU[SKU]"),"")</definedName>
    <definedName name="Total_Interest" localSheetId="11">#REF!</definedName>
    <definedName name="Total_Pay" localSheetId="11">#REF!</definedName>
    <definedName name="Utility" localSheetId="11">#REF!</definedName>
    <definedName name="Values_Entered" localSheetId="11">IF('DMS-2'!Loan_Amount*'DMS-2'!Interest_Rate*'DMS-2'!Loan_Years*'DMS-2'!Loan_Start&gt;0,1,0)</definedName>
    <definedName name="_10.3GM" localSheetId="13">'Look up (2)'!$BD$7</definedName>
    <definedName name="_10.3GM_HT" localSheetId="13">#REF!</definedName>
    <definedName name="_10GM" localSheetId="13">#REF!</definedName>
    <definedName name="_10GM_HT" localSheetId="13">#REF!</definedName>
    <definedName name="_11GM" localSheetId="13">#REF!</definedName>
    <definedName name="_11GM_HT" localSheetId="13">#REF!</definedName>
    <definedName name="_12GM" localSheetId="13">#REF!</definedName>
    <definedName name="_9.1_GM" localSheetId="13">#REF!</definedName>
    <definedName name="_9.1_GM_HT" localSheetId="13">#REF!</definedName>
    <definedName name="DayAxis" localSheetId="13">OFFSET(INDIRECT(#REF!&amp;"!$a$1"),3,MATCH(#REF!,INDIRECT(#REF!&amp;"!$1:$1"),0)-1,1,COUNTIF(INDIRECT(#REF!&amp;"!$1:$1"),#REF!))</definedName>
    <definedName name="DayTrend" localSheetId="13">OFFSET(INDIRECT(#REF!&amp;"!$a$1"),MATCH(#REF!,INDIRECT(#REF!&amp;"!$A$1:$A$33"),0)-1,MATCH(#REF!,INDIRECT(#REF!&amp;"!$1:$1"),0)-1,1,COUNTIF(INDIRECT(#REF!&amp;"!$1:$1"),#REF!))</definedName>
    <definedName name="DTAxis2m" localSheetId="13">OFFSET(#REF!,1,0,#REF!,1)</definedName>
    <definedName name="DTAxis2w" localSheetId="13">OFFSET(#REF!,1,0,#REF!,1)</definedName>
    <definedName name="DTAxism" localSheetId="13">OFFSET(#REF!,1,0,#REF!,1)</definedName>
    <definedName name="DTAxisw" localSheetId="13">OFFSET(#REF!,1,0,#REF!,1)</definedName>
    <definedName name="Equipments_R" localSheetId="13">IF(AND(#REF!&lt;&gt;""),INDIRECT("Equipments[Equipment / Process]"))</definedName>
    <definedName name="EqupDTm" localSheetId="13">OFFSET(#REF!,1,0,#REF!,1)</definedName>
    <definedName name="EqupDTw" localSheetId="13">OFFSET(#REF!,1,0,#REF!,1)</definedName>
    <definedName name="Glidepath" localSheetId="13">OFFSET(#REF!,MATCH(#REF!,#REF!,0),1,1,12)</definedName>
    <definedName name="Last_Row" localSheetId="13">IF([0]!Values_Entered,Header_Row+[0]!Number_of_Payments,Header_Row)</definedName>
    <definedName name="MonthTrend" localSheetId="13">OFFSET(#REF!,MATCH(#REF!,#REF!,0),1,1,12)</definedName>
    <definedName name="Number_of_Payments" localSheetId="13">MATCH(0.01,End_Bal,-1)+1</definedName>
    <definedName name="PartDTm" localSheetId="13">OFFSET(#REF!,1,0,#REF!,1)</definedName>
    <definedName name="PartDTw" localSheetId="13">OFFSET(#REF!,1,0,#REF!,1)</definedName>
    <definedName name="Payment_Date" localSheetId="13">DATE(YEAR(Loan_Start),MONTH(Loan_Start)+Payment_Number,DAY(Loan_Start))</definedName>
    <definedName name="Print_Area_Reset" localSheetId="13">OFFSET(Full_Print,0,0,'Overweight Data'!Last_Row)</definedName>
    <definedName name="ProcessDT2m" localSheetId="13">OFFSET(#REF!,1,0,#REF!,1)</definedName>
    <definedName name="ProcessDT2w" localSheetId="13">OFFSET(#REF!,1,0,#REF!,1)</definedName>
    <definedName name="ProcessDTm" localSheetId="13">OFFSET(#REF!,1,0,#REF!,1)</definedName>
    <definedName name="ProcessDTw" localSheetId="13">OFFSET(#REF!,1,0,#REF!,1)</definedName>
    <definedName name="SKU" localSheetId="13">#REF!</definedName>
    <definedName name="SKU_R" localSheetId="13">IF(AND(#REF!&lt;&gt;""),INDIRECT("SKU[SKU]"),"")</definedName>
    <definedName name="Values_Entered" localSheetId="13">IF(Loan_Amount*Interest_Rate*Loan_Years*Loan_Start&gt;0,1,0)</definedName>
    <definedName name="ExternalData_1" localSheetId="14" hidden="1">'Composition Sheet'!$A$1:$S$4017</definedName>
    <definedName name="_10.3GM" localSheetId="15">'Look up (2)'!$BD$7</definedName>
    <definedName name="_10.3GM_HT" localSheetId="15">'Look up (2)'!#REF!</definedName>
    <definedName name="_10GM" localSheetId="15">'Look up (2)'!#REF!</definedName>
    <definedName name="_10GM_HT" localSheetId="15">'Look up (2)'!#REF!</definedName>
    <definedName name="_11GM" localSheetId="15">'Look up (2)'!#REF!</definedName>
    <definedName name="_11GM_HT" localSheetId="15">'Look up (2)'!#REF!</definedName>
    <definedName name="_12GM" localSheetId="15">'Look up (2)'!#REF!</definedName>
    <definedName name="_9.1_GM" localSheetId="15">'Look up (2)'!#REF!</definedName>
    <definedName name="_9.1_GM_HT" localSheetId="15">'Look up (2)'!#REF!</definedName>
    <definedName name="ExternalData_1" localSheetId="16" hidden="1">'MTBF &amp; EFFICIENCY'!$A$1:$I$6088</definedName>
    <definedName name="ExternalData_1" localSheetId="17" hidden="1">'Minor Stops (2)'!$A$1:$G$9221</definedName>
  </definedNames>
  <calcPr calcId="191029" fullCalcOnLoad="1"/>
  <pivotCaches>
    <pivotCache cacheId="0" r:id="rId22"/>
    <pivotCache cacheId="1" r:id="rId23"/>
    <pivotCache cacheId="2" r:id="rId24"/>
  </pivotCaches>
</workbook>
</file>

<file path=xl/styles.xml><?xml version="1.0" encoding="utf-8"?>
<styleSheet xmlns="http://schemas.openxmlformats.org/spreadsheetml/2006/main">
  <numFmts count="8">
    <numFmt numFmtId="164" formatCode="0.0%"/>
    <numFmt numFmtId="165" formatCode="[$-409]mmm\-yy;@"/>
    <numFmt numFmtId="166" formatCode="0.0"/>
    <numFmt numFmtId="167" formatCode="[$-409]d\-mmm\-yy;@"/>
    <numFmt numFmtId="168" formatCode="[$-409]d\-mmm;@"/>
    <numFmt numFmtId="169" formatCode="h:mm;@"/>
    <numFmt numFmtId="170" formatCode="[$-F400]h:mm:ss\ AM/PM"/>
    <numFmt numFmtId="171" formatCode="#,##0.0"/>
  </numFmts>
  <fonts count="52">
    <font>
      <name val="Aptos Narrow"/>
      <family val="2"/>
      <color theme="1"/>
      <sz val="11"/>
      <scheme val="minor"/>
    </font>
    <font>
      <name val="Aptos Narrow"/>
      <family val="2"/>
      <color theme="1"/>
      <sz val="11"/>
      <scheme val="minor"/>
    </font>
    <font>
      <name val="MDLZ BITE TYPE"/>
      <b val="1"/>
      <color theme="0"/>
      <sz val="9"/>
    </font>
    <font>
      <name val="Aptos Narrow"/>
      <family val="2"/>
      <b val="1"/>
      <color theme="1"/>
      <sz val="11"/>
      <scheme val="minor"/>
    </font>
    <font>
      <name val="Trebuchet MS"/>
      <family val="2"/>
      <b val="1"/>
      <color theme="0"/>
      <sz val="9"/>
    </font>
    <font>
      <name val="Arial"/>
      <family val="2"/>
      <color theme="1"/>
      <sz val="10"/>
    </font>
    <font>
      <name val="Aptos Narrow"/>
      <charset val="134"/>
      <family val="2"/>
      <b val="1"/>
      <color theme="1"/>
      <sz val="11"/>
      <scheme val="minor"/>
    </font>
    <font>
      <name val="Arial"/>
      <family val="2"/>
      <color rgb="FF5B6372"/>
      <sz val="7"/>
    </font>
    <font>
      <name val="Arial"/>
      <family val="2"/>
      <color rgb="FF5B6372"/>
      <sz val="10"/>
    </font>
    <font>
      <name val="Aptos Narrow"/>
      <charset val="134"/>
      <family val="2"/>
      <color theme="1"/>
      <sz val="11"/>
      <scheme val="minor"/>
    </font>
    <font>
      <name val="Arial"/>
      <family val="2"/>
      <b val="1"/>
      <color theme="1"/>
      <sz val="10"/>
    </font>
    <font>
      <name val="Calibri"/>
      <family val="2"/>
      <color theme="1"/>
      <sz val="11"/>
    </font>
    <font>
      <name val="Aptos Narrow"/>
      <family val="2"/>
      <color theme="0"/>
      <sz val="11"/>
      <scheme val="minor"/>
    </font>
    <font>
      <name val="Aptos Narrow"/>
      <family val="2"/>
      <color theme="10"/>
      <sz val="11"/>
      <u val="single"/>
      <scheme val="minor"/>
    </font>
    <font>
      <name val="Aptos Narrow"/>
      <family val="2"/>
      <color theme="1"/>
      <sz val="11"/>
      <scheme val="minor"/>
    </font>
    <font>
      <name val="Aptos Narrow"/>
      <family val="2"/>
      <color theme="1"/>
      <sz val="12"/>
      <scheme val="minor"/>
    </font>
    <font>
      <name val="Times New Roman"/>
      <family val="1"/>
      <b val="1"/>
      <i val="1"/>
      <color theme="0"/>
      <sz val="16"/>
    </font>
    <font>
      <name val="Aptos Narrow"/>
      <family val="2"/>
      <b val="1"/>
      <i val="1"/>
      <color rgb="FFFFFF00"/>
      <sz val="32"/>
      <scheme val="minor"/>
    </font>
    <font>
      <name val="Aptos Narrow"/>
      <family val="2"/>
      <b val="1"/>
      <i val="1"/>
      <color rgb="FFFFFF00"/>
      <sz val="20"/>
      <scheme val="minor"/>
    </font>
    <font>
      <name val="MDLZ BITE TYPE"/>
      <color theme="0"/>
      <sz val="20"/>
      <u val="single"/>
    </font>
    <font>
      <name val="MDLZ BITE TYPE"/>
      <color theme="1"/>
      <sz val="18"/>
      <u val="single"/>
    </font>
    <font>
      <name val="Aptos Narrow"/>
      <family val="2"/>
      <b val="1"/>
      <color rgb="FFFFFF00"/>
      <sz val="14"/>
      <scheme val="minor"/>
    </font>
    <font>
      <name val="Aptos Narrow"/>
      <family val="2"/>
      <color theme="1"/>
      <sz val="9"/>
      <scheme val="minor"/>
    </font>
    <font>
      <name val="Aptos Narrow"/>
      <family val="2"/>
      <color rgb="FF252C2F"/>
      <sz val="9"/>
      <scheme val="minor"/>
    </font>
    <font>
      <name val="MDLZ BITE TYPE"/>
      <family val="3"/>
      <b val="1"/>
      <color theme="0"/>
      <sz val="28"/>
    </font>
    <font>
      <name val="Aptos Narrow"/>
      <family val="2"/>
      <b val="1"/>
      <color theme="0"/>
      <sz val="14"/>
      <scheme val="minor"/>
    </font>
    <font>
      <name val="Aptos Narrow"/>
      <family val="2"/>
      <b val="1"/>
      <sz val="12"/>
      <scheme val="minor"/>
    </font>
    <font>
      <name val="Aptos Narrow"/>
      <family val="2"/>
      <b val="1"/>
      <sz val="10"/>
      <scheme val="minor"/>
    </font>
    <font>
      <name val="MDLZ BITE TYPE"/>
      <b val="1"/>
      <sz val="12"/>
    </font>
    <font>
      <name val="MDLZ BITE TYPE"/>
      <b val="1"/>
      <color theme="1"/>
      <sz val="12"/>
    </font>
    <font>
      <name val="MDLZ BITE TYPE"/>
      <family val="3"/>
      <b val="1"/>
      <sz val="12"/>
    </font>
    <font>
      <name val="MDLZ BITE TYPE"/>
      <b val="1"/>
      <color theme="0"/>
      <sz val="12"/>
    </font>
    <font>
      <name val="Aptos Narrow"/>
      <family val="2"/>
      <b val="1"/>
      <color theme="1"/>
      <sz val="10"/>
      <scheme val="minor"/>
    </font>
    <font>
      <name val="MDLZ BITE TYPE"/>
      <b val="1"/>
      <color theme="0"/>
      <sz val="14"/>
    </font>
    <font>
      <name val="MDLZ BITE TYPE"/>
      <family val="3"/>
      <b val="1"/>
      <color theme="0"/>
      <sz val="14"/>
    </font>
    <font>
      <name val="Aptos Narrow"/>
      <family val="2"/>
      <b val="1"/>
      <color theme="0"/>
      <sz val="22"/>
      <scheme val="minor"/>
    </font>
    <font>
      <name val="Aptos"/>
      <family val="2"/>
      <b val="1"/>
      <color theme="0"/>
      <sz val="14"/>
    </font>
    <font>
      <name val="MDLZ BITE TYPE"/>
      <family val="3"/>
      <b val="1"/>
      <color theme="0"/>
      <sz val="24"/>
    </font>
    <font>
      <name val="MDLZ BITE TYPE"/>
      <color theme="0"/>
      <sz val="9"/>
    </font>
    <font>
      <name val="MDLZ BITE TYPE"/>
      <b val="1"/>
      <color indexed="9"/>
      <sz val="10"/>
    </font>
    <font>
      <name val="MDLZ BITE TYPE"/>
      <b val="1"/>
      <color theme="1"/>
      <sz val="11"/>
    </font>
    <font>
      <name val="MDLZ BITE TYPE"/>
      <color indexed="9"/>
      <sz val="14"/>
    </font>
    <font>
      <name val="MDLZ BITE TYPE"/>
      <color theme="1"/>
      <sz val="14"/>
    </font>
    <font>
      <name val="Aptos Narrow"/>
      <family val="2"/>
      <color theme="1"/>
      <sz val="14"/>
      <scheme val="minor"/>
    </font>
    <font>
      <name val="MDLZ BITE TYPE"/>
      <color indexed="9"/>
      <sz val="9"/>
    </font>
    <font>
      <name val="Calibri"/>
      <family val="2"/>
      <color rgb="FF5B6372"/>
      <sz val="11"/>
    </font>
    <font>
      <name val="MDLZ BITE TYPE"/>
      <color theme="1"/>
      <sz val="11"/>
    </font>
    <font>
      <name val="Aptos Narrow"/>
      <family val="2"/>
      <b val="1"/>
      <color theme="1"/>
      <sz val="16"/>
      <scheme val="minor"/>
    </font>
    <font>
      <name val="Calibri"/>
      <family val="2"/>
      <color rgb="FF000000"/>
      <sz val="11"/>
    </font>
    <font>
      <name val="Calibri"/>
      <family val="2"/>
      <color rgb="FF000000"/>
      <sz val="10"/>
    </font>
    <font>
      <name val="Calibri"/>
      <family val="2"/>
      <color rgb="FF000000"/>
      <sz val="10"/>
    </font>
    <font>
      <name val="Calibri"/>
      <color rgb="00000000"/>
      <sz val="10"/>
    </font>
  </fonts>
  <fills count="41">
    <fill>
      <patternFill/>
    </fill>
    <fill>
      <patternFill patternType="gray125"/>
    </fill>
    <fill>
      <patternFill patternType="solid">
        <fgColor theme="8"/>
        <bgColor theme="8"/>
      </patternFill>
    </fill>
    <fill>
      <patternFill patternType="solid">
        <fgColor theme="8" tint="-0.249977111117893"/>
        <bgColor indexed="64"/>
      </patternFill>
    </fill>
    <fill>
      <patternFill patternType="solid">
        <fgColor rgb="FF996600"/>
        <bgColor indexed="64"/>
      </patternFill>
    </fill>
    <fill>
      <patternFill patternType="solid">
        <fgColor theme="7" tint="-0.499984740745262"/>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rgb="FFCC6600"/>
        <bgColor indexed="64"/>
      </patternFill>
    </fill>
    <fill>
      <patternFill patternType="solid">
        <fgColor rgb="FFCC3399"/>
        <bgColor indexed="64"/>
      </patternFill>
    </fill>
    <fill>
      <patternFill patternType="solid">
        <fgColor rgb="FF7030A0"/>
        <bgColor indexed="64"/>
      </patternFill>
    </fill>
    <fill>
      <patternFill patternType="solid">
        <fgColor theme="0" tint="-0.1499984740745262"/>
        <bgColor indexed="64"/>
      </patternFill>
    </fill>
    <fill>
      <patternFill patternType="solid">
        <fgColor theme="0"/>
        <bgColor indexed="64"/>
      </patternFill>
    </fill>
    <fill>
      <patternFill patternType="solid">
        <fgColor theme="0" tint="-0.0499893185216834"/>
        <bgColor indexed="64"/>
      </patternFill>
    </fill>
    <fill>
      <patternFill patternType="solid">
        <fgColor theme="0" tint="-0.249977111117893"/>
        <bgColor indexed="64"/>
      </patternFill>
    </fill>
    <fill>
      <patternFill patternType="solid">
        <fgColor rgb="FF002060"/>
        <bgColor theme="5"/>
      </patternFill>
    </fill>
    <fill>
      <patternFill patternType="solid">
        <fgColor theme="8" tint="-0.499984740745262"/>
        <bgColor theme="5"/>
      </patternFill>
    </fill>
    <fill>
      <patternFill patternType="solid">
        <fgColor theme="8" tint="-0.249977111117893"/>
        <bgColor theme="5"/>
      </patternFill>
    </fill>
    <fill>
      <patternFill patternType="solid">
        <fgColor rgb="FFCC6600"/>
        <bgColor theme="5"/>
      </patternFill>
    </fill>
    <fill>
      <patternFill patternType="solid">
        <fgColor rgb="FFFFFF00"/>
        <bgColor indexed="64"/>
      </patternFill>
    </fill>
    <fill>
      <patternFill patternType="solid">
        <fgColor theme="1"/>
        <bgColor indexed="64"/>
      </patternFill>
    </fill>
    <fill>
      <patternFill patternType="solid">
        <fgColor theme="9" tint="0.5999938962981048"/>
        <bgColor indexed="64"/>
      </patternFill>
    </fill>
    <fill>
      <patternFill patternType="solid">
        <fgColor rgb="FFFF0000"/>
        <bgColor indexed="64"/>
      </patternFill>
    </fill>
    <fill>
      <patternFill patternType="solid">
        <fgColor theme="4" tint="-0.499984740745262"/>
        <bgColor indexed="64"/>
      </patternFill>
    </fill>
    <fill>
      <patternFill patternType="solid">
        <fgColor theme="6" tint="0.7998901333658864"/>
        <bgColor indexed="64"/>
      </patternFill>
    </fill>
    <fill>
      <patternFill patternType="solid">
        <fgColor theme="7" tint="0.5999938962981048"/>
        <bgColor indexed="64"/>
      </patternFill>
    </fill>
    <fill>
      <patternFill patternType="solid">
        <fgColor theme="5" tint="0.7999816888943144"/>
        <bgColor indexed="64"/>
      </patternFill>
    </fill>
    <fill>
      <patternFill patternType="solid">
        <fgColor rgb="FFFFC000"/>
        <bgColor indexed="64"/>
      </patternFill>
    </fill>
    <fill>
      <patternFill patternType="solid">
        <fgColor rgb="FF7C3F00"/>
        <bgColor indexed="64"/>
      </patternFill>
    </fill>
    <fill>
      <patternFill patternType="solid">
        <fgColor theme="2" tint="-0.09997863704336681"/>
        <bgColor indexed="64"/>
      </patternFill>
    </fill>
    <fill>
      <patternFill patternType="solid">
        <fgColor theme="2"/>
        <bgColor indexed="64"/>
      </patternFill>
    </fill>
    <fill>
      <patternFill patternType="solid">
        <fgColor theme="4" tint="0.7999816888943144"/>
        <bgColor indexed="64"/>
      </patternFill>
    </fill>
    <fill>
      <patternFill patternType="solid">
        <fgColor theme="8" tint="0.7999816888943144"/>
        <bgColor indexed="64"/>
      </patternFill>
    </fill>
    <fill>
      <patternFill patternType="solid">
        <fgColor rgb="FF002060"/>
        <bgColor indexed="64"/>
      </patternFill>
    </fill>
    <fill>
      <patternFill patternType="solid">
        <fgColor rgb="FFFDF2D3"/>
        <bgColor indexed="64"/>
      </patternFill>
    </fill>
    <fill>
      <patternFill patternType="solid">
        <fgColor indexed="20"/>
        <bgColor indexed="24"/>
      </patternFill>
    </fill>
    <fill>
      <patternFill patternType="solid">
        <fgColor theme="9" tint="0.3999755851924192"/>
        <bgColor indexed="64"/>
      </patternFill>
    </fill>
    <fill>
      <patternFill patternType="solid">
        <fgColor rgb="FF92D050"/>
        <bgColor indexed="64"/>
      </patternFill>
    </fill>
    <fill>
      <patternFill patternType="solid">
        <fgColor theme="5" tint="0.5999938962981048"/>
        <bgColor indexed="64"/>
      </patternFill>
    </fill>
    <fill>
      <patternFill patternType="solid">
        <fgColor rgb="FFDDEBF7"/>
        <bgColor rgb="FFDDEBF7"/>
      </patternFill>
    </fill>
  </fills>
  <borders count="143">
    <border>
      <left/>
      <right/>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theme="5"/>
      </left>
      <right/>
      <top style="thin">
        <color theme="5"/>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right/>
      <top style="medium">
        <color theme="0" tint="-0.249977111117893"/>
      </top>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thin">
        <color theme="8"/>
      </left>
      <right style="thin">
        <color theme="8"/>
      </right>
      <top/>
      <bottom/>
      <diagonal/>
    </border>
    <border>
      <left style="thin">
        <color theme="8"/>
      </left>
      <right style="thin">
        <color theme="8"/>
      </right>
      <top style="thin">
        <color theme="8"/>
      </top>
      <bottom/>
      <diagonal/>
    </border>
    <border>
      <left style="thin">
        <color theme="8"/>
      </left>
      <right style="thin">
        <color theme="8"/>
      </right>
      <top style="thin">
        <color theme="8"/>
      </top>
      <bottom style="thin">
        <color theme="8"/>
      </bottom>
      <diagonal/>
    </border>
    <border>
      <left style="thin">
        <color theme="8"/>
      </left>
      <right style="thin">
        <color theme="4" tint="0.3999755851924192"/>
      </right>
      <top style="thin">
        <color theme="4" tint="0.3999755851924192"/>
      </top>
      <bottom/>
      <diagonal/>
    </border>
    <border>
      <left style="medium">
        <color rgb="FFCCCCCC"/>
      </left>
      <right style="medium">
        <color rgb="FFCCCCCC"/>
      </right>
      <top/>
      <bottom/>
      <diagonal/>
    </border>
    <border>
      <left style="thin">
        <color theme="8"/>
      </left>
      <right/>
      <top style="thin">
        <color theme="8"/>
      </top>
      <bottom/>
      <diagonal/>
    </border>
    <border>
      <left style="medium">
        <color rgb="FFCCCCCC"/>
      </left>
      <right style="medium">
        <color rgb="FF4472C4"/>
      </right>
      <top style="medium">
        <color rgb="FFCCCCCC"/>
      </top>
      <bottom style="medium">
        <color rgb="FF4472C4"/>
      </bottom>
      <diagonal/>
    </border>
    <border>
      <left style="medium">
        <color rgb="FFCCCCCC"/>
      </left>
      <right style="medium">
        <color rgb="FFCCCCCC"/>
      </right>
      <top style="medium">
        <color rgb="FFCCCCCC"/>
      </top>
      <bottom style="medium">
        <color rgb="FF4472C4"/>
      </bottom>
      <diagonal/>
    </border>
    <border>
      <left style="medium">
        <color rgb="FFCCCCCC"/>
      </left>
      <right style="medium">
        <color rgb="FFCCCCCC"/>
      </right>
      <top style="medium">
        <color rgb="FFCCCCCC"/>
      </top>
      <bottom style="medium">
        <color rgb="FF000000"/>
      </bottom>
      <diagonal/>
    </border>
    <border>
      <left style="thin">
        <color indexed="64"/>
      </left>
      <right/>
      <top/>
      <bottom/>
      <diagonal/>
    </border>
    <border>
      <left style="thin">
        <color indexed="64"/>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auto="1"/>
      </top>
      <bottom/>
      <diagonal/>
    </border>
    <border>
      <left style="thin">
        <color indexed="64"/>
      </left>
      <right style="medium">
        <color indexed="64"/>
      </right>
      <top style="medium">
        <color indexed="64"/>
      </top>
      <bottom/>
      <diagonal/>
    </border>
    <border>
      <left/>
      <right style="thin">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style="medium">
        <color indexed="64"/>
      </right>
      <top style="medium">
        <color indexed="64"/>
      </top>
      <bottom style="thin">
        <color indexed="64"/>
      </bottom>
      <diagonal/>
    </border>
    <border>
      <left/>
      <right/>
      <top style="medium">
        <color indexed="64"/>
      </top>
      <bottom/>
      <diagonal/>
    </border>
    <border>
      <left/>
      <right style="thin">
        <color auto="1"/>
      </right>
      <top style="medium">
        <color auto="1"/>
      </top>
      <bottom style="hair">
        <color auto="1"/>
      </bottom>
      <diagonal/>
    </border>
    <border>
      <left style="thin">
        <color auto="1"/>
      </left>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thin">
        <color auto="1"/>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indexed="64"/>
      </top>
      <bottom style="medium">
        <color indexed="64"/>
      </bottom>
      <diagonal/>
    </border>
    <border>
      <left/>
      <right/>
      <top style="thin">
        <color indexed="64"/>
      </top>
      <bottom style="medium">
        <color indexed="64"/>
      </bottom>
      <diagonal/>
    </border>
    <border>
      <left style="medium">
        <color rgb="FF7030A0"/>
      </left>
      <right style="thin">
        <color auto="1"/>
      </right>
      <top style="medium">
        <color rgb="FF7030A0"/>
      </top>
      <bottom style="thin">
        <color auto="1"/>
      </bottom>
      <diagonal/>
    </border>
    <border>
      <left style="thin">
        <color auto="1"/>
      </left>
      <right style="thin">
        <color auto="1"/>
      </right>
      <top style="medium">
        <color rgb="FF7030A0"/>
      </top>
      <bottom style="thin">
        <color auto="1"/>
      </bottom>
      <diagonal/>
    </border>
    <border>
      <left style="thin">
        <color auto="1"/>
      </left>
      <right/>
      <top style="medium">
        <color rgb="FF7030A0"/>
      </top>
      <bottom/>
      <diagonal/>
    </border>
    <border>
      <left/>
      <right/>
      <top style="medium">
        <color rgb="FF7030A0"/>
      </top>
      <bottom/>
      <diagonal/>
    </border>
    <border>
      <left/>
      <right style="thin">
        <color auto="1"/>
      </right>
      <top style="medium">
        <color rgb="FF7030A0"/>
      </top>
      <bottom/>
      <diagonal/>
    </border>
    <border>
      <left style="thin">
        <color auto="1"/>
      </left>
      <right style="medium">
        <color rgb="FF7030A0"/>
      </right>
      <top style="medium">
        <color rgb="FF7030A0"/>
      </top>
      <bottom style="thin">
        <color auto="1"/>
      </bottom>
      <diagonal/>
    </border>
    <border>
      <left style="medium">
        <color rgb="FF7030A0"/>
      </left>
      <right style="thin">
        <color auto="1"/>
      </right>
      <top style="thin">
        <color auto="1"/>
      </top>
      <bottom style="thin">
        <color auto="1"/>
      </bottom>
      <diagonal/>
    </border>
    <border>
      <left/>
      <right style="thin">
        <color auto="1"/>
      </right>
      <top/>
      <bottom/>
      <diagonal/>
    </border>
    <border>
      <left style="thin">
        <color auto="1"/>
      </left>
      <right style="medium">
        <color rgb="FF7030A0"/>
      </right>
      <top/>
      <bottom style="thin">
        <color auto="1"/>
      </bottom>
      <diagonal/>
    </border>
    <border>
      <left style="medium">
        <color rgb="FF7030A0"/>
      </left>
      <right style="thin">
        <color auto="1"/>
      </right>
      <top style="thin">
        <color auto="1"/>
      </top>
      <bottom style="medium">
        <color rgb="FF7030A0"/>
      </bottom>
      <diagonal/>
    </border>
    <border>
      <left style="thin">
        <color auto="1"/>
      </left>
      <right style="thin">
        <color auto="1"/>
      </right>
      <top/>
      <bottom style="medium">
        <color rgb="FF7030A0"/>
      </bottom>
      <diagonal/>
    </border>
    <border>
      <left style="thin">
        <color auto="1"/>
      </left>
      <right/>
      <top/>
      <bottom style="medium">
        <color rgb="FF7030A0"/>
      </bottom>
      <diagonal/>
    </border>
    <border>
      <left/>
      <right/>
      <top/>
      <bottom style="medium">
        <color rgb="FF7030A0"/>
      </bottom>
      <diagonal/>
    </border>
    <border>
      <left/>
      <right style="thin">
        <color auto="1"/>
      </right>
      <top/>
      <bottom style="medium">
        <color rgb="FF7030A0"/>
      </bottom>
      <diagonal/>
    </border>
    <border>
      <left style="thin">
        <color auto="1"/>
      </left>
      <right style="medium">
        <color rgb="FF7030A0"/>
      </right>
      <top/>
      <bottom style="medium">
        <color rgb="FF7030A0"/>
      </bottom>
      <diagonal/>
    </border>
    <border>
      <left/>
      <right/>
      <top/>
      <bottom style="medium">
        <color indexed="64"/>
      </bottom>
      <diagonal/>
    </border>
    <border>
      <left/>
      <right style="thin">
        <color indexed="64"/>
      </right>
      <top/>
      <bottom style="thin">
        <color indexed="64"/>
      </bottom>
      <diagonal/>
    </border>
    <border>
      <left/>
      <right style="double">
        <color theme="1"/>
      </right>
      <top/>
      <bottom/>
      <diagonal/>
    </border>
    <border>
      <left style="medium">
        <color theme="1"/>
      </left>
      <right style="medium">
        <color theme="1"/>
      </right>
      <top/>
      <bottom style="medium">
        <color theme="1"/>
      </bottom>
      <diagonal/>
    </border>
    <border>
      <left/>
      <right/>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style="medium">
        <color theme="1"/>
      </right>
      <top/>
      <bottom/>
      <diagonal/>
    </border>
    <border>
      <left/>
      <right style="double">
        <color theme="1"/>
      </right>
      <top style="double">
        <color theme="1"/>
      </top>
      <bottom style="double">
        <color theme="1"/>
      </bottom>
      <diagonal/>
    </border>
    <border>
      <left style="double">
        <color theme="1"/>
      </left>
      <right style="double">
        <color theme="1"/>
      </right>
      <top style="double">
        <color theme="1"/>
      </top>
      <bottom style="double">
        <color theme="1"/>
      </bottom>
      <diagonal/>
    </border>
    <border>
      <left style="medium">
        <color theme="1"/>
      </left>
      <right/>
      <top/>
      <bottom/>
      <diagonal/>
    </border>
    <border>
      <left/>
      <right style="medium">
        <color theme="1"/>
      </right>
      <top style="double">
        <color theme="1"/>
      </top>
      <bottom style="double">
        <color theme="1"/>
      </bottom>
      <diagonal/>
    </border>
    <border>
      <left style="double">
        <color theme="1"/>
      </left>
      <right/>
      <top style="double">
        <color theme="1"/>
      </top>
      <bottom style="double">
        <color theme="1"/>
      </bottom>
      <diagonal/>
    </border>
    <border>
      <left style="double">
        <color theme="1"/>
      </left>
      <right style="double">
        <color theme="1"/>
      </right>
      <top/>
      <bottom/>
      <diagonal/>
    </border>
    <border>
      <left style="double">
        <color theme="1"/>
      </left>
      <right style="double">
        <color theme="1"/>
      </right>
      <top style="double">
        <color theme="1"/>
      </top>
      <bottom/>
      <diagonal/>
    </border>
    <border>
      <left style="double">
        <color theme="1"/>
      </left>
      <right style="double">
        <color theme="1"/>
      </right>
      <top/>
      <bottom style="double">
        <color theme="1"/>
      </bottom>
      <diagonal/>
    </border>
    <border>
      <left style="medium">
        <color indexed="64"/>
      </left>
      <right style="thin">
        <color indexed="64"/>
      </right>
      <top style="thin">
        <color indexed="64"/>
      </top>
      <bottom/>
      <diagonal/>
    </border>
    <border>
      <left/>
      <right style="medium">
        <color theme="1"/>
      </right>
      <top style="medium">
        <color theme="1"/>
      </top>
      <bottom/>
      <diagonal/>
    </border>
    <border>
      <left/>
      <right/>
      <top style="medium">
        <color theme="1"/>
      </top>
      <bottom/>
      <diagonal/>
    </border>
    <border>
      <left style="medium">
        <color theme="1"/>
      </left>
      <right/>
      <top style="medium">
        <color theme="1"/>
      </top>
      <bottom/>
      <diagonal/>
    </border>
    <border>
      <left/>
      <right style="medium">
        <color rgb="FFFFC000"/>
      </right>
      <top style="medium">
        <color rgb="FFFFC000"/>
      </top>
      <bottom style="medium">
        <color rgb="FFFFC000"/>
      </bottom>
      <diagonal/>
    </border>
    <border>
      <left style="medium">
        <color rgb="FFFFC000"/>
      </left>
      <right/>
      <top style="medium">
        <color rgb="FFFFC000"/>
      </top>
      <bottom style="medium">
        <color rgb="FFFFC000"/>
      </bottom>
      <diagonal/>
    </border>
    <border>
      <left style="medium">
        <color indexed="64"/>
      </left>
      <right style="medium">
        <color indexed="64"/>
      </right>
      <top/>
      <bottom/>
      <diagonal/>
    </border>
    <border>
      <left style="medium">
        <color theme="1"/>
      </left>
      <right style="medium">
        <color theme="1"/>
      </right>
      <top style="medium">
        <color theme="1"/>
      </top>
      <bottom style="medium">
        <color theme="1"/>
      </bottom>
      <diagonal/>
    </border>
    <border>
      <left/>
      <right/>
      <top style="medium">
        <color rgb="FFFFC000"/>
      </top>
      <bottom style="medium">
        <color rgb="FFFFC000"/>
      </bottom>
      <diagonal/>
    </border>
    <border>
      <left style="medium">
        <color theme="1"/>
      </left>
      <right style="medium">
        <color theme="1"/>
      </right>
      <top style="medium">
        <color theme="1"/>
      </top>
      <bottom/>
      <diagonal/>
    </border>
    <border>
      <left/>
      <right style="medium">
        <color theme="1"/>
      </right>
      <top style="medium">
        <color theme="1"/>
      </top>
      <bottom style="medium">
        <color theme="1"/>
      </bottom>
      <diagonal/>
    </border>
    <border>
      <left style="thin">
        <color auto="1"/>
      </left>
      <right style="thin">
        <color auto="1"/>
      </right>
      <top style="thin">
        <color auto="1"/>
      </top>
      <bottom style="thin">
        <color theme="4" tint="0.3999755851924192"/>
      </bottom>
      <diagonal/>
    </border>
    <border>
      <left style="thin">
        <color theme="4" tint="0.3999755851924192"/>
      </left>
      <right style="thin">
        <color indexed="64"/>
      </right>
      <top style="thin">
        <color indexed="64"/>
      </top>
      <bottom style="thin">
        <color theme="4" tint="0.3999755851924192"/>
      </bottom>
      <diagonal/>
    </border>
    <border>
      <left/>
      <right style="medium">
        <color theme="1"/>
      </right>
      <top style="medium">
        <color rgb="FFFFC000"/>
      </top>
      <bottom style="medium">
        <color rgb="FFFFC000"/>
      </bottom>
      <diagonal/>
    </border>
    <border>
      <left style="thin">
        <color theme="4" tint="0.3999755851924192"/>
      </left>
      <right/>
      <top style="double">
        <color theme="4"/>
      </top>
      <bottom style="thin">
        <color theme="4" tint="0.3999755851924192"/>
      </bottom>
      <diagonal/>
    </border>
    <border>
      <left/>
      <right/>
      <top style="double">
        <color theme="4"/>
      </top>
      <bottom style="thin">
        <color theme="4" tint="0.3999755851924192"/>
      </bottom>
      <diagonal/>
    </border>
    <border>
      <left style="thin">
        <color theme="4" tint="0.3999755851924192"/>
      </left>
      <right/>
      <top style="thin">
        <color auto="1"/>
      </top>
      <bottom/>
      <diagonal/>
    </border>
    <border>
      <left style="thin">
        <color indexed="64"/>
      </left>
      <right/>
      <top style="thin">
        <color auto="1"/>
      </top>
      <bottom/>
      <diagonal/>
    </border>
    <border>
      <left/>
      <right style="thin">
        <color theme="4" tint="0.3999755851924192"/>
      </right>
      <top/>
      <bottom/>
      <diagonal/>
    </border>
    <border>
      <left/>
      <right style="thin">
        <color theme="4" tint="0.3999755851924192"/>
      </right>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auto="1"/>
      </left>
      <right style="thin">
        <color auto="1"/>
      </right>
      <top style="medium">
        <color auto="1"/>
      </top>
      <bottom style="hair">
        <color auto="1"/>
      </bottom>
      <diagonal/>
    </border>
    <border>
      <left/>
      <right/>
      <top style="medium">
        <color auto="1"/>
      </top>
      <bottom/>
      <diagonal/>
    </border>
    <border>
      <left/>
      <right style="thin">
        <color auto="1"/>
      </right>
      <top style="medium">
        <color indexed="64"/>
      </top>
      <bottom/>
      <diagonal/>
    </border>
    <border>
      <left/>
      <right/>
      <top style="medium">
        <color indexed="64"/>
      </top>
      <bottom style="thin">
        <color auto="1"/>
      </bottom>
      <diagonal/>
    </border>
    <border>
      <left/>
      <right style="thin">
        <color auto="1"/>
      </right>
      <top style="medium">
        <color indexed="64"/>
      </top>
      <bottom style="thin">
        <color auto="1"/>
      </bottom>
      <diagonal/>
    </border>
    <border>
      <left/>
      <right style="hair">
        <color auto="1"/>
      </right>
      <top style="hair">
        <color auto="1"/>
      </top>
      <bottom style="hair">
        <color auto="1"/>
      </bottom>
      <diagonal/>
    </border>
    <border>
      <left/>
      <right style="hair">
        <color auto="1"/>
      </right>
      <top style="hair">
        <color auto="1"/>
      </top>
      <bottom style="medium">
        <color auto="1"/>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style="medium">
        <color indexed="64"/>
      </bottom>
      <diagonal/>
    </border>
    <border>
      <left style="medium">
        <color auto="1"/>
      </left>
      <right style="medium">
        <color auto="1"/>
      </right>
      <top/>
      <bottom style="medium">
        <color indexed="64"/>
      </bottom>
      <diagonal/>
    </border>
    <border>
      <left style="thin">
        <color auto="1"/>
      </left>
      <right style="medium">
        <color indexed="64"/>
      </right>
      <top style="medium">
        <color auto="1"/>
      </top>
      <bottom/>
      <diagonal/>
    </border>
    <border>
      <left/>
      <right style="medium">
        <color indexed="64"/>
      </right>
      <top style="medium">
        <color auto="1"/>
      </top>
      <bottom/>
      <diagonal/>
    </border>
    <border>
      <left style="medium">
        <color rgb="FFFFC000"/>
      </left>
      <right style="medium">
        <color rgb="FFFFC000"/>
      </right>
      <top style="medium">
        <color rgb="FFFFC000"/>
      </top>
      <bottom style="medium">
        <color rgb="FFFFC000"/>
      </bottom>
      <diagonal/>
    </border>
    <border>
      <left style="medium">
        <color rgb="FFFFC000"/>
      </left>
      <right style="medium">
        <color theme="1"/>
      </right>
      <top style="medium">
        <color rgb="FFFFC000"/>
      </top>
      <bottom style="medium">
        <color rgb="FFFFC000"/>
      </bottom>
      <diagonal/>
    </border>
    <border>
      <left style="medium">
        <color indexed="64"/>
      </left>
      <right style="medium">
        <color rgb="FFFFC000"/>
      </right>
      <top style="medium">
        <color rgb="FFFFC000"/>
      </top>
      <bottom style="medium">
        <color rgb="FFFFC000"/>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indexed="64"/>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right/>
      <top style="thin">
        <color indexed="64"/>
      </top>
      <bottom/>
      <diagonal/>
    </border>
    <border>
      <left/>
      <right style="medium">
        <color indexed="64"/>
      </right>
      <top style="thin">
        <color indexed="64"/>
      </top>
      <bottom/>
      <diagonal/>
    </border>
    <border>
      <left style="medium">
        <color auto="1"/>
      </left>
      <right/>
      <top/>
      <bottom/>
      <diagonal/>
    </border>
    <border>
      <left style="medium">
        <color auto="1"/>
      </left>
      <right style="medium">
        <color auto="1"/>
      </right>
      <top/>
      <bottom/>
      <diagonal/>
    </border>
    <border>
      <left/>
      <right/>
      <top style="hair">
        <color auto="1"/>
      </top>
      <bottom/>
      <diagonal/>
    </border>
    <border>
      <left/>
      <right style="hair">
        <color auto="1"/>
      </right>
      <top style="hair">
        <color auto="1"/>
      </top>
      <bottom/>
      <diagonal/>
    </border>
    <border>
      <left/>
      <right/>
      <top style="double">
        <color theme="1"/>
      </top>
      <bottom/>
      <diagonal/>
    </border>
    <border>
      <left/>
      <right style="double">
        <color theme="1"/>
      </right>
      <top style="double">
        <color theme="1"/>
      </top>
      <bottom/>
      <diagonal/>
    </border>
    <border>
      <left/>
      <right/>
      <top style="medium">
        <color rgb="FFFFC000"/>
      </top>
      <bottom/>
      <diagonal/>
    </border>
    <border>
      <left/>
      <right style="medium">
        <color rgb="FFFFC000"/>
      </right>
      <top style="medium">
        <color rgb="FFFFC000"/>
      </top>
      <bottom/>
      <diagonal/>
    </border>
    <border>
      <left/>
      <right style="medium">
        <color theme="1"/>
      </right>
      <top style="medium">
        <color rgb="FFFFC000"/>
      </top>
      <bottom/>
      <diagonal/>
    </border>
    <border>
      <left style="double">
        <color theme="1"/>
      </left>
      <right/>
      <top/>
      <bottom/>
      <diagonal/>
    </border>
    <border>
      <left style="thin">
        <color auto="1"/>
      </left>
      <right/>
      <top/>
      <bottom/>
      <diagonal/>
    </border>
    <border>
      <left style="thin">
        <color rgb="00B0B0B0"/>
      </left>
      <right style="thin">
        <color rgb="00B0B0B0"/>
      </right>
      <top style="thin">
        <color rgb="00B0B0B0"/>
      </top>
      <bottom style="thin">
        <color rgb="00B0B0B0"/>
      </bottom>
    </border>
  </borders>
  <cellStyleXfs count="10">
    <xf numFmtId="0" fontId="14" fillId="0" borderId="0"/>
    <xf numFmtId="9" fontId="14" fillId="0" borderId="0"/>
    <xf numFmtId="0" fontId="14" fillId="0" borderId="0"/>
    <xf numFmtId="0" fontId="14" fillId="0" borderId="0"/>
    <xf numFmtId="0" fontId="14" fillId="0" borderId="0"/>
    <xf numFmtId="9" fontId="14" fillId="0" borderId="0"/>
    <xf numFmtId="0" fontId="13" fillId="0" borderId="0"/>
    <xf numFmtId="0" fontId="14" fillId="0" borderId="0"/>
    <xf numFmtId="9" fontId="14" fillId="0" borderId="0"/>
    <xf numFmtId="0" fontId="14" fillId="0" borderId="0"/>
  </cellStyleXfs>
  <cellXfs count="456">
    <xf numFmtId="0" fontId="0" fillId="0" borderId="0" pivotButton="0" quotePrefix="0" xfId="0"/>
    <xf numFmtId="0" fontId="2" fillId="5" borderId="2" applyAlignment="1" pivotButton="0" quotePrefix="0" xfId="0">
      <alignment horizontal="center" vertical="center" wrapText="1"/>
    </xf>
    <xf numFmtId="0" fontId="2" fillId="11" borderId="3" applyAlignment="1" pivotButton="0" quotePrefix="0" xfId="0">
      <alignment horizontal="center" vertical="center" wrapText="1"/>
    </xf>
    <xf numFmtId="164" fontId="0" fillId="0" borderId="0" pivotButton="0" quotePrefix="0" xfId="0"/>
    <xf numFmtId="0" fontId="4" fillId="16" borderId="9" applyAlignment="1" pivotButton="0" quotePrefix="0" xfId="4">
      <alignment horizontal="center" vertical="center" wrapText="1"/>
    </xf>
    <xf numFmtId="0" fontId="4" fillId="17" borderId="10" applyAlignment="1" pivotButton="0" quotePrefix="0" xfId="4">
      <alignment horizontal="center" vertical="center" wrapText="1"/>
    </xf>
    <xf numFmtId="0" fontId="4" fillId="17" borderId="11" applyAlignment="1" pivotButton="0" quotePrefix="0" xfId="4">
      <alignment horizontal="center" vertical="center" wrapText="1"/>
    </xf>
    <xf numFmtId="0" fontId="4" fillId="18" borderId="10" applyAlignment="1" pivotButton="0" quotePrefix="0" xfId="4">
      <alignment horizontal="center" vertical="center" wrapText="1"/>
    </xf>
    <xf numFmtId="0" fontId="4" fillId="18" borderId="12" applyAlignment="1" pivotButton="0" quotePrefix="0" xfId="4">
      <alignment horizontal="center" vertical="center" wrapText="1"/>
    </xf>
    <xf numFmtId="0" fontId="4" fillId="18" borderId="11" applyAlignment="1" pivotButton="0" quotePrefix="0" xfId="4">
      <alignment horizontal="center" vertical="center" wrapText="1"/>
    </xf>
    <xf numFmtId="0" fontId="4" fillId="19" borderId="10" applyAlignment="1" pivotButton="0" quotePrefix="0" xfId="4">
      <alignment horizontal="center" vertical="center" wrapText="1"/>
    </xf>
    <xf numFmtId="0" fontId="4" fillId="19" borderId="12" applyAlignment="1" pivotButton="0" quotePrefix="0" xfId="4">
      <alignment horizontal="center" vertical="center" wrapText="1"/>
    </xf>
    <xf numFmtId="0" fontId="4" fillId="19" borderId="11" applyAlignment="1" pivotButton="0" quotePrefix="0" xfId="4">
      <alignment horizontal="center" vertical="center" wrapText="1"/>
    </xf>
    <xf numFmtId="9" fontId="0" fillId="0" borderId="0" pivotButton="0" quotePrefix="0" xfId="0"/>
    <xf numFmtId="9"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0" fontId="4" fillId="19" borderId="0" applyAlignment="1" pivotButton="0" quotePrefix="0" xfId="4">
      <alignment horizontal="center" vertical="center" wrapText="1"/>
    </xf>
    <xf numFmtId="166" fontId="0" fillId="0" borderId="0" applyAlignment="1" pivotButton="0" quotePrefix="0" xfId="0">
      <alignment horizontal="center"/>
    </xf>
    <xf numFmtId="1" fontId="0" fillId="0" borderId="0" applyAlignment="1" pivotButton="0" quotePrefix="0" xfId="0">
      <alignment horizontal="center"/>
    </xf>
    <xf numFmtId="164" fontId="0" fillId="0" borderId="0" applyAlignment="1" pivotButton="0" quotePrefix="0" xfId="1">
      <alignment horizontal="center"/>
    </xf>
    <xf numFmtId="167" fontId="0" fillId="12" borderId="6" applyAlignment="1" pivotButton="0" quotePrefix="0" xfId="0">
      <alignment horizontal="center" vertical="center"/>
    </xf>
    <xf numFmtId="17" fontId="0" fillId="12" borderId="7" applyAlignment="1" pivotButton="0" quotePrefix="0" xfId="0">
      <alignment horizontal="center" vertical="center"/>
    </xf>
    <xf numFmtId="0" fontId="0" fillId="13" borderId="7" applyAlignment="1" applyProtection="1" pivotButton="0" quotePrefix="0" xfId="0">
      <alignment horizontal="center" vertical="center"/>
      <protection locked="0" hidden="0"/>
    </xf>
    <xf numFmtId="166" fontId="0" fillId="12" borderId="7" applyAlignment="1" pivotButton="0" quotePrefix="0" xfId="0">
      <alignment horizontal="center" vertical="center"/>
    </xf>
    <xf numFmtId="166" fontId="0" fillId="13" borderId="7" applyAlignment="1" applyProtection="1" pivotButton="0" quotePrefix="0" xfId="0">
      <alignment horizontal="center" vertical="center"/>
      <protection locked="0" hidden="0"/>
    </xf>
    <xf numFmtId="166" fontId="0" fillId="12" borderId="7" applyAlignment="1" applyProtection="1" pivotButton="0" quotePrefix="0" xfId="0">
      <alignment horizontal="center" vertical="center"/>
      <protection locked="0" hidden="0"/>
    </xf>
    <xf numFmtId="164" fontId="0" fillId="12" borderId="7" applyAlignment="1" pivotButton="0" quotePrefix="0" xfId="1">
      <alignment horizontal="center" vertical="center"/>
    </xf>
    <xf numFmtId="1" fontId="0" fillId="14" borderId="7" applyAlignment="1" applyProtection="1" pivotButton="0" quotePrefix="0" xfId="0">
      <alignment horizontal="center" vertical="center"/>
      <protection locked="0" hidden="0"/>
    </xf>
    <xf numFmtId="164" fontId="0" fillId="13" borderId="7" applyAlignment="1" applyProtection="1" pivotButton="0" quotePrefix="0" xfId="1">
      <alignment horizontal="center" vertical="center"/>
      <protection locked="0" hidden="0"/>
    </xf>
    <xf numFmtId="0" fontId="0" fillId="12" borderId="7" applyAlignment="1" pivotButton="0" quotePrefix="0" xfId="0">
      <alignment horizontal="center" vertical="center"/>
    </xf>
    <xf numFmtId="166" fontId="0" fillId="15" borderId="7" applyAlignment="1" pivotButton="0" quotePrefix="0" xfId="0">
      <alignment horizontal="center" vertical="center"/>
    </xf>
    <xf numFmtId="3" fontId="0" fillId="13" borderId="5" applyAlignment="1" applyProtection="1" pivotButton="0" quotePrefix="0" xfId="1">
      <alignment horizontal="center" vertical="center"/>
      <protection locked="0" hidden="0"/>
    </xf>
    <xf numFmtId="165" fontId="0" fillId="15" borderId="8" applyAlignment="1" pivotButton="0" quotePrefix="0" xfId="0">
      <alignment horizontal="center" vertical="center"/>
    </xf>
    <xf numFmtId="0" fontId="4" fillId="18" borderId="0" applyAlignment="1" pivotButton="0" quotePrefix="0" xfId="4">
      <alignment horizontal="center" vertical="center" wrapText="1"/>
    </xf>
    <xf numFmtId="0" fontId="5" fillId="0" borderId="0" applyAlignment="1" pivotButton="0" quotePrefix="0" xfId="0">
      <alignment wrapText="1"/>
    </xf>
    <xf numFmtId="0" fontId="5" fillId="0" borderId="14" applyAlignment="1" pivotButton="0" quotePrefix="0" xfId="0">
      <alignment wrapText="1"/>
    </xf>
    <xf numFmtId="0" fontId="3" fillId="0" borderId="15" applyAlignment="1" pivotButton="0" quotePrefix="0" xfId="0">
      <alignment vertical="center"/>
    </xf>
    <xf numFmtId="0" fontId="3" fillId="0" borderId="16" applyAlignment="1" pivotButton="0" quotePrefix="0" xfId="0">
      <alignment vertical="center"/>
    </xf>
    <xf numFmtId="0" fontId="3" fillId="0" borderId="17" applyAlignment="1" pivotButton="0" quotePrefix="0" xfId="0">
      <alignment vertical="center"/>
    </xf>
    <xf numFmtId="0" fontId="6" fillId="0" borderId="16" applyAlignment="1" pivotButton="0" quotePrefix="0" xfId="0">
      <alignment vertical="center"/>
    </xf>
    <xf numFmtId="0" fontId="1" fillId="0" borderId="16" applyAlignment="1" pivotButton="0" quotePrefix="0" xfId="0">
      <alignment vertical="center"/>
    </xf>
    <xf numFmtId="0" fontId="7" fillId="0" borderId="0" applyAlignment="1" pivotButton="0" quotePrefix="0" xfId="0">
      <alignment wrapText="1"/>
    </xf>
    <xf numFmtId="0" fontId="3" fillId="0" borderId="18" applyAlignment="1" pivotButton="0" quotePrefix="0" xfId="0">
      <alignment vertical="center"/>
    </xf>
    <xf numFmtId="0" fontId="8" fillId="0" borderId="0" applyAlignment="1" pivotButton="0" quotePrefix="0" xfId="0">
      <alignment wrapText="1"/>
    </xf>
    <xf numFmtId="0" fontId="5" fillId="0" borderId="19" applyAlignment="1" pivotButton="0" quotePrefix="0" xfId="0">
      <alignment wrapText="1"/>
    </xf>
    <xf numFmtId="0" fontId="1" fillId="0" borderId="20" applyAlignment="1" pivotButton="0" quotePrefix="0" xfId="0">
      <alignment horizontal="left" vertical="center"/>
    </xf>
    <xf numFmtId="2" fontId="5" fillId="0" borderId="0" applyAlignment="1" pivotButton="0" quotePrefix="0" xfId="0">
      <alignment wrapText="1"/>
    </xf>
    <xf numFmtId="2" fontId="5" fillId="0" borderId="14" applyAlignment="1" pivotButton="0" quotePrefix="0" xfId="0">
      <alignment wrapText="1"/>
    </xf>
    <xf numFmtId="0" fontId="0" fillId="0" borderId="0" applyAlignment="1" pivotButton="0" quotePrefix="0" xfId="0">
      <alignment vertical="center"/>
    </xf>
    <xf numFmtId="0" fontId="9" fillId="0" borderId="20" applyAlignment="1" pivotButton="0" quotePrefix="0" xfId="0">
      <alignment horizontal="left" vertical="center"/>
    </xf>
    <xf numFmtId="0" fontId="10" fillId="0" borderId="14" applyAlignment="1" pivotButton="0" quotePrefix="0" xfId="0">
      <alignment wrapText="1"/>
    </xf>
    <xf numFmtId="0" fontId="0" fillId="0" borderId="17" applyAlignment="1" pivotButton="0" quotePrefix="0" xfId="0">
      <alignment vertical="center"/>
    </xf>
    <xf numFmtId="0" fontId="0" fillId="0" borderId="16" applyAlignment="1" pivotButton="0" quotePrefix="0" xfId="0">
      <alignment vertical="center"/>
    </xf>
    <xf numFmtId="0" fontId="5" fillId="20" borderId="14" applyAlignment="1" pivotButton="0" quotePrefix="0" xfId="0">
      <alignment wrapText="1"/>
    </xf>
    <xf numFmtId="0" fontId="1" fillId="0" borderId="5" applyAlignment="1" pivotButton="0" quotePrefix="0" xfId="0">
      <alignment horizontal="left" vertical="center"/>
    </xf>
    <xf numFmtId="0" fontId="11" fillId="0" borderId="21" applyAlignment="1" pivotButton="0" quotePrefix="0" xfId="0">
      <alignment wrapText="1"/>
    </xf>
    <xf numFmtId="0" fontId="10" fillId="0" borderId="19" applyAlignment="1" pivotButton="0" quotePrefix="0" xfId="0">
      <alignment wrapText="1"/>
    </xf>
    <xf numFmtId="0" fontId="10" fillId="0" borderId="22" applyAlignment="1" pivotButton="0" quotePrefix="0" xfId="0">
      <alignment wrapText="1"/>
    </xf>
    <xf numFmtId="0" fontId="10" fillId="0" borderId="23" applyAlignment="1" pivotButton="0" quotePrefix="0" xfId="0">
      <alignment wrapText="1"/>
    </xf>
    <xf numFmtId="0" fontId="3" fillId="0" borderId="0" pivotButton="0" quotePrefix="0" xfId="0"/>
    <xf numFmtId="0" fontId="0" fillId="0" borderId="5" applyAlignment="1" pivotButton="0" quotePrefix="0" xfId="0">
      <alignment horizontal="center"/>
    </xf>
    <xf numFmtId="0" fontId="0" fillId="0" borderId="0" pivotButton="1" quotePrefix="0" xfId="0"/>
    <xf numFmtId="0" fontId="0" fillId="0" borderId="0" applyAlignment="1" pivotButton="0" quotePrefix="0" xfId="0">
      <alignment horizontal="left"/>
    </xf>
    <xf numFmtId="10" fontId="0" fillId="0" borderId="0" pivotButton="0" quotePrefix="0" xfId="0"/>
    <xf numFmtId="0" fontId="0" fillId="3" borderId="0" pivotButton="0" quotePrefix="0" xfId="0"/>
    <xf numFmtId="164" fontId="0" fillId="0" borderId="0" applyAlignment="1" pivotButton="0" quotePrefix="0" xfId="0">
      <alignment horizontal="center"/>
    </xf>
    <xf numFmtId="164" fontId="0" fillId="0" borderId="0" pivotButton="0" quotePrefix="0" xfId="1"/>
    <xf numFmtId="9" fontId="0" fillId="0" borderId="0" applyAlignment="1" pivotButton="0" quotePrefix="0" xfId="1">
      <alignment horizontal="center"/>
    </xf>
    <xf numFmtId="2" fontId="0" fillId="13" borderId="7" applyAlignment="1" applyProtection="1" pivotButton="0" quotePrefix="0" xfId="1">
      <alignment horizontal="center" vertical="center"/>
      <protection locked="0" hidden="0"/>
    </xf>
    <xf numFmtId="2" fontId="0" fillId="13" borderId="7" applyAlignment="1" applyProtection="1" pivotButton="0" quotePrefix="0" xfId="0">
      <alignment horizontal="center" vertical="center"/>
      <protection locked="0" hidden="0"/>
    </xf>
    <xf numFmtId="2" fontId="0" fillId="0" borderId="0" applyAlignment="1" pivotButton="0" quotePrefix="0" xfId="1">
      <alignment horizontal="center"/>
    </xf>
    <xf numFmtId="0" fontId="3" fillId="20" borderId="5" applyAlignment="1" pivotButton="0" quotePrefix="0" xfId="0">
      <alignment horizontal="center" vertical="center"/>
    </xf>
    <xf numFmtId="0" fontId="3" fillId="20" borderId="5" applyAlignment="1" pivotButton="0" quotePrefix="0" xfId="0">
      <alignment horizontal="center" vertical="center" wrapText="1"/>
    </xf>
    <xf numFmtId="166" fontId="3" fillId="20" borderId="5" applyAlignment="1" pivotButton="0" quotePrefix="0" xfId="0">
      <alignment horizontal="center" vertical="center"/>
    </xf>
    <xf numFmtId="0" fontId="3" fillId="20" borderId="13" applyAlignment="1" pivotButton="0" quotePrefix="0" xfId="0">
      <alignment horizontal="center" vertical="center"/>
    </xf>
    <xf numFmtId="166" fontId="0" fillId="0" borderId="5" applyAlignment="1" pivotButton="0" quotePrefix="0" xfId="0">
      <alignment horizontal="center"/>
    </xf>
    <xf numFmtId="164" fontId="0" fillId="0" borderId="5" applyAlignment="1" pivotButton="0" quotePrefix="0" xfId="1">
      <alignment horizontal="center"/>
    </xf>
    <xf numFmtId="0" fontId="0" fillId="0" borderId="5" pivotButton="0" quotePrefix="0" xfId="0"/>
    <xf numFmtId="166" fontId="0" fillId="0" borderId="5" pivotButton="0" quotePrefix="0" xfId="0"/>
    <xf numFmtId="168" fontId="0" fillId="0" borderId="0" pivotButton="0" quotePrefix="0" xfId="0"/>
    <xf numFmtId="0" fontId="0" fillId="0" borderId="0" applyProtection="1" pivotButton="0" quotePrefix="0" xfId="0">
      <protection locked="1" hidden="1"/>
    </xf>
    <xf numFmtId="14" fontId="0" fillId="0" borderId="0" pivotButton="0" quotePrefix="0" xfId="0"/>
    <xf numFmtId="166" fontId="0" fillId="13" borderId="7" applyAlignment="1" applyProtection="1" pivotButton="0" quotePrefix="0" xfId="1">
      <alignment horizontal="center" vertical="center"/>
      <protection locked="0" hidden="0"/>
    </xf>
    <xf numFmtId="0" fontId="14" fillId="21" borderId="0" applyProtection="1" pivotButton="0" quotePrefix="0" xfId="7">
      <protection locked="0" hidden="0"/>
    </xf>
    <xf numFmtId="168" fontId="14" fillId="21" borderId="0" applyAlignment="1" applyProtection="1" pivotButton="0" quotePrefix="0" xfId="7">
      <alignment horizontal="center"/>
      <protection locked="0" hidden="0"/>
    </xf>
    <xf numFmtId="0" fontId="14" fillId="21" borderId="0" applyAlignment="1" applyProtection="1" pivotButton="0" quotePrefix="0" xfId="7">
      <alignment horizontal="center"/>
      <protection locked="0" hidden="0"/>
    </xf>
    <xf numFmtId="0" fontId="14" fillId="0" borderId="0" applyAlignment="1" applyProtection="1" pivotButton="0" quotePrefix="0" xfId="7">
      <alignment horizontal="center"/>
      <protection locked="0" hidden="0"/>
    </xf>
    <xf numFmtId="0" fontId="14" fillId="0" borderId="0" applyProtection="1" pivotButton="0" quotePrefix="0" xfId="7">
      <protection locked="0" hidden="0"/>
    </xf>
    <xf numFmtId="0" fontId="18" fillId="21" borderId="0" applyAlignment="1" applyProtection="1" pivotButton="0" quotePrefix="0" xfId="7">
      <alignment vertical="center"/>
      <protection locked="0" hidden="0"/>
    </xf>
    <xf numFmtId="0" fontId="18" fillId="13" borderId="0" applyAlignment="1" applyProtection="1" pivotButton="0" quotePrefix="0" xfId="7">
      <alignment vertical="center"/>
      <protection locked="0" hidden="0"/>
    </xf>
    <xf numFmtId="0" fontId="3" fillId="22" borderId="5" applyAlignment="1" applyProtection="1" pivotButton="0" quotePrefix="0" xfId="7">
      <alignment horizontal="center" vertical="center"/>
      <protection locked="0" hidden="0"/>
    </xf>
    <xf numFmtId="0" fontId="12" fillId="0" borderId="0" applyProtection="1" pivotButton="0" quotePrefix="0" xfId="7">
      <protection locked="0" hidden="0"/>
    </xf>
    <xf numFmtId="168" fontId="14" fillId="0" borderId="0" applyAlignment="1" applyProtection="1" pivotButton="0" quotePrefix="0" xfId="7">
      <alignment horizontal="center"/>
      <protection locked="0" hidden="0"/>
    </xf>
    <xf numFmtId="0" fontId="14" fillId="0" borderId="26" applyProtection="1" pivotButton="0" quotePrefix="0" xfId="7">
      <protection locked="0" hidden="0"/>
    </xf>
    <xf numFmtId="0" fontId="14" fillId="0" borderId="27" applyProtection="1" pivotButton="0" quotePrefix="0" xfId="7">
      <protection locked="0" hidden="0"/>
    </xf>
    <xf numFmtId="14" fontId="22" fillId="14" borderId="35" applyAlignment="1" applyProtection="1" pivotButton="0" quotePrefix="0" xfId="7">
      <alignment horizontal="center" vertical="center"/>
      <protection locked="0" hidden="0"/>
    </xf>
    <xf numFmtId="0" fontId="23" fillId="14" borderId="5" applyAlignment="1" applyProtection="1" pivotButton="0" quotePrefix="0" xfId="7">
      <alignment horizontal="center" vertical="center"/>
      <protection locked="0" hidden="0"/>
    </xf>
    <xf numFmtId="0" fontId="23" fillId="14" borderId="5" applyAlignment="1" applyProtection="1" pivotButton="0" quotePrefix="0" xfId="7">
      <alignment horizontal="left" vertical="center"/>
      <protection locked="0" hidden="0"/>
    </xf>
    <xf numFmtId="0" fontId="23" fillId="14" borderId="36" applyAlignment="1" applyProtection="1" pivotButton="0" quotePrefix="0" xfId="7">
      <alignment horizontal="center" vertical="center"/>
      <protection locked="0" hidden="0"/>
    </xf>
    <xf numFmtId="0" fontId="3" fillId="22" borderId="30" applyAlignment="1" applyProtection="1" pivotButton="0" quotePrefix="0" xfId="7">
      <alignment horizontal="center"/>
      <protection locked="0" hidden="0"/>
    </xf>
    <xf numFmtId="168" fontId="3" fillId="22" borderId="31" applyAlignment="1" applyProtection="1" pivotButton="0" quotePrefix="0" xfId="7">
      <alignment horizontal="center"/>
      <protection locked="0" hidden="0"/>
    </xf>
    <xf numFmtId="0" fontId="3" fillId="22" borderId="31" applyAlignment="1" applyProtection="1" pivotButton="0" quotePrefix="0" xfId="7">
      <alignment horizontal="center"/>
      <protection locked="0" hidden="0"/>
    </xf>
    <xf numFmtId="0" fontId="3" fillId="22" borderId="33" applyAlignment="1" applyProtection="1" pivotButton="0" quotePrefix="0" xfId="7">
      <alignment horizontal="center"/>
      <protection locked="0" hidden="0"/>
    </xf>
    <xf numFmtId="0" fontId="3" fillId="22" borderId="1" applyAlignment="1" applyProtection="1" pivotButton="0" quotePrefix="0" xfId="7">
      <alignment horizontal="center"/>
      <protection locked="0" hidden="0"/>
    </xf>
    <xf numFmtId="168" fontId="3" fillId="22" borderId="2" applyAlignment="1" applyProtection="1" pivotButton="0" quotePrefix="0" xfId="7">
      <alignment horizontal="center"/>
      <protection locked="0" hidden="0"/>
    </xf>
    <xf numFmtId="0" fontId="3" fillId="22" borderId="2" applyAlignment="1" applyProtection="1" pivotButton="0" quotePrefix="0" xfId="7">
      <alignment horizontal="center"/>
      <protection locked="0" hidden="0"/>
    </xf>
    <xf numFmtId="0" fontId="3" fillId="22" borderId="39" applyAlignment="1" applyProtection="1" pivotButton="0" quotePrefix="0" xfId="7">
      <alignment horizontal="center"/>
      <protection locked="0" hidden="0"/>
    </xf>
    <xf numFmtId="166" fontId="14" fillId="0" borderId="42" applyAlignment="1" applyProtection="1" pivotButton="0" quotePrefix="0" xfId="7">
      <alignment horizontal="center" vertical="center"/>
      <protection locked="0" hidden="0"/>
    </xf>
    <xf numFmtId="0" fontId="3" fillId="0" borderId="1" applyAlignment="1" applyProtection="1" pivotButton="0" quotePrefix="0" xfId="7">
      <alignment vertical="center"/>
      <protection locked="0" hidden="0"/>
    </xf>
    <xf numFmtId="9" fontId="1" fillId="0" borderId="2" applyAlignment="1" applyProtection="1" pivotButton="0" quotePrefix="0" xfId="1">
      <alignment horizontal="center" vertical="center"/>
      <protection locked="0" hidden="0"/>
    </xf>
    <xf numFmtId="1" fontId="14" fillId="25" borderId="39" applyAlignment="1" applyProtection="1" pivotButton="0" quotePrefix="0" xfId="7">
      <alignment horizontal="center" vertical="center"/>
      <protection locked="0" hidden="0"/>
    </xf>
    <xf numFmtId="0" fontId="3" fillId="0" borderId="43" applyAlignment="1" applyProtection="1" pivotButton="0" quotePrefix="0" xfId="7">
      <alignment vertical="center"/>
      <protection locked="0" hidden="0"/>
    </xf>
    <xf numFmtId="166" fontId="14" fillId="27" borderId="5" applyAlignment="1" applyProtection="1" pivotButton="0" quotePrefix="0" xfId="7">
      <alignment horizontal="center" vertical="center"/>
      <protection locked="0" hidden="0"/>
    </xf>
    <xf numFmtId="166" fontId="14" fillId="27" borderId="44" applyAlignment="1" applyProtection="1" pivotButton="0" quotePrefix="0" xfId="7">
      <alignment horizontal="center" vertical="center"/>
      <protection locked="0" hidden="0"/>
    </xf>
    <xf numFmtId="166" fontId="14" fillId="0" borderId="44" applyAlignment="1" applyProtection="1" pivotButton="0" quotePrefix="0" xfId="7">
      <alignment horizontal="center" vertical="center"/>
      <protection locked="0" hidden="0"/>
    </xf>
    <xf numFmtId="0" fontId="3" fillId="0" borderId="35" applyAlignment="1" applyProtection="1" pivotButton="0" quotePrefix="0" xfId="7">
      <alignment vertical="center"/>
      <protection locked="0" hidden="0"/>
    </xf>
    <xf numFmtId="1" fontId="14" fillId="0" borderId="5" applyAlignment="1" applyProtection="1" pivotButton="0" quotePrefix="0" xfId="7">
      <alignment horizontal="center" vertical="center"/>
      <protection locked="0" hidden="0"/>
    </xf>
    <xf numFmtId="1" fontId="14" fillId="25" borderId="36" applyAlignment="1" applyProtection="1" pivotButton="0" quotePrefix="0" xfId="7">
      <alignment horizontal="center" vertical="center"/>
      <protection locked="0" hidden="0"/>
    </xf>
    <xf numFmtId="0" fontId="3" fillId="0" borderId="43" applyAlignment="1" applyProtection="1" pivotButton="0" quotePrefix="0" xfId="7">
      <alignment vertical="center" wrapText="1"/>
      <protection locked="0" hidden="0"/>
    </xf>
    <xf numFmtId="166" fontId="14" fillId="0" borderId="5" applyAlignment="1" applyProtection="1" pivotButton="0" quotePrefix="0" xfId="7">
      <alignment horizontal="center" vertical="center"/>
      <protection locked="0" hidden="0"/>
    </xf>
    <xf numFmtId="0" fontId="3" fillId="0" borderId="48" applyAlignment="1" applyProtection="1" pivotButton="0" quotePrefix="0" xfId="7">
      <alignment vertical="center"/>
      <protection locked="0" hidden="0"/>
    </xf>
    <xf numFmtId="9" fontId="0" fillId="0" borderId="49" applyAlignment="1" applyProtection="1" pivotButton="0" quotePrefix="0" xfId="1">
      <alignment horizontal="center" vertical="center"/>
      <protection locked="0" hidden="0"/>
    </xf>
    <xf numFmtId="9" fontId="0" fillId="0" borderId="50" applyAlignment="1" applyProtection="1" pivotButton="0" quotePrefix="0" xfId="1">
      <alignment horizontal="center" vertical="center"/>
      <protection locked="0" hidden="0"/>
    </xf>
    <xf numFmtId="9" fontId="1" fillId="27" borderId="5" applyAlignment="1" applyProtection="1" pivotButton="0" quotePrefix="0" xfId="1">
      <alignment horizontal="center" vertical="center"/>
      <protection locked="0" hidden="0"/>
    </xf>
    <xf numFmtId="164" fontId="0" fillId="27" borderId="44" applyAlignment="1" applyProtection="1" pivotButton="0" quotePrefix="0" xfId="8">
      <alignment horizontal="center" vertical="center"/>
      <protection locked="0" hidden="0"/>
    </xf>
    <xf numFmtId="0" fontId="0" fillId="0" borderId="0" applyProtection="1" pivotButton="0" quotePrefix="0" xfId="7">
      <protection locked="0" hidden="0"/>
    </xf>
    <xf numFmtId="9" fontId="1" fillId="0" borderId="5" applyAlignment="1" applyProtection="1" pivotButton="0" quotePrefix="0" xfId="1">
      <alignment horizontal="center" vertical="center"/>
      <protection locked="0" hidden="0"/>
    </xf>
    <xf numFmtId="164" fontId="0" fillId="0" borderId="49" applyAlignment="1" applyProtection="1" pivotButton="0" quotePrefix="0" xfId="8">
      <alignment horizontal="center" vertical="center"/>
      <protection locked="0" hidden="0"/>
    </xf>
    <xf numFmtId="164" fontId="0" fillId="0" borderId="47" applyAlignment="1" applyProtection="1" pivotButton="0" quotePrefix="0" xfId="8">
      <alignment horizontal="center" vertical="center"/>
      <protection locked="0" hidden="0"/>
    </xf>
    <xf numFmtId="14" fontId="22" fillId="14" borderId="48" applyAlignment="1" applyProtection="1" pivotButton="0" quotePrefix="0" xfId="7">
      <alignment horizontal="center" vertical="center"/>
      <protection locked="0" hidden="0"/>
    </xf>
    <xf numFmtId="0" fontId="23" fillId="14" borderId="49" applyAlignment="1" applyProtection="1" pivotButton="0" quotePrefix="0" xfId="7">
      <alignment horizontal="center" vertical="center"/>
      <protection locked="0" hidden="0"/>
    </xf>
    <xf numFmtId="0" fontId="23" fillId="14" borderId="49" applyAlignment="1" applyProtection="1" pivotButton="0" quotePrefix="0" xfId="7">
      <alignment horizontal="left" vertical="center"/>
      <protection locked="0" hidden="0"/>
    </xf>
    <xf numFmtId="0" fontId="23" fillId="14" borderId="50" applyAlignment="1" applyProtection="1" pivotButton="0" quotePrefix="0" xfId="7">
      <alignment horizontal="center" vertical="center"/>
      <protection locked="0" hidden="0"/>
    </xf>
    <xf numFmtId="14" fontId="14" fillId="0" borderId="0" applyAlignment="1" applyProtection="1" pivotButton="0" quotePrefix="0" xfId="7">
      <alignment vertical="center"/>
      <protection locked="0" hidden="0"/>
    </xf>
    <xf numFmtId="0" fontId="3" fillId="21" borderId="0" applyProtection="1" pivotButton="0" quotePrefix="0" xfId="7">
      <protection locked="0" hidden="0"/>
    </xf>
    <xf numFmtId="0" fontId="3" fillId="0" borderId="0" applyAlignment="1" applyProtection="1" pivotButton="0" quotePrefix="0" xfId="7">
      <alignment horizontal="center"/>
      <protection locked="0" hidden="0"/>
    </xf>
    <xf numFmtId="0" fontId="14" fillId="21" borderId="0" applyAlignment="1" applyProtection="1" pivotButton="0" quotePrefix="0" xfId="7">
      <alignment vertical="center"/>
      <protection locked="0" hidden="0"/>
    </xf>
    <xf numFmtId="0" fontId="3" fillId="21" borderId="0" applyAlignment="1" applyProtection="1" pivotButton="0" quotePrefix="0" xfId="7">
      <alignment horizontal="center"/>
      <protection locked="0" hidden="0"/>
    </xf>
    <xf numFmtId="0" fontId="3" fillId="13" borderId="0" applyAlignment="1" applyProtection="1" pivotButton="0" quotePrefix="0" xfId="7">
      <alignment horizontal="center"/>
      <protection locked="0" hidden="0"/>
    </xf>
    <xf numFmtId="0" fontId="14" fillId="0" borderId="0" applyAlignment="1" applyProtection="1" pivotButton="0" quotePrefix="0" xfId="7">
      <alignment vertical="center"/>
      <protection locked="0" hidden="0"/>
    </xf>
    <xf numFmtId="1" fontId="14" fillId="0" borderId="0" applyProtection="1" pivotButton="0" quotePrefix="0" xfId="7">
      <protection locked="0" hidden="0"/>
    </xf>
    <xf numFmtId="1" fontId="14" fillId="0" borderId="0" applyAlignment="1" applyProtection="1" pivotButton="0" quotePrefix="0" xfId="7">
      <alignment horizontal="center"/>
      <protection locked="0" hidden="0"/>
    </xf>
    <xf numFmtId="168" fontId="14" fillId="0" borderId="0" applyProtection="1" pivotButton="0" quotePrefix="0" xfId="7">
      <protection locked="0" hidden="0"/>
    </xf>
    <xf numFmtId="0" fontId="3" fillId="22" borderId="28" applyAlignment="1" applyProtection="1" pivotButton="0" quotePrefix="0" xfId="7">
      <alignment horizontal="center" vertical="center"/>
      <protection locked="0" hidden="0"/>
    </xf>
    <xf numFmtId="0" fontId="3" fillId="22" borderId="40" applyAlignment="1" applyProtection="1" pivotButton="0" quotePrefix="0" xfId="7">
      <alignment horizontal="center" vertical="center"/>
      <protection locked="0" hidden="0"/>
    </xf>
    <xf numFmtId="0" fontId="3" fillId="22" borderId="29" applyAlignment="1" applyProtection="1" pivotButton="0" quotePrefix="0" xfId="7">
      <alignment horizontal="center" vertical="center"/>
      <protection locked="0" hidden="0"/>
    </xf>
    <xf numFmtId="14" fontId="22" fillId="14" borderId="52" applyAlignment="1" applyProtection="1" pivotButton="0" quotePrefix="0" xfId="7">
      <alignment horizontal="center" vertical="center"/>
      <protection locked="0" hidden="0"/>
    </xf>
    <xf numFmtId="0" fontId="14" fillId="0" borderId="53" applyProtection="1" pivotButton="0" quotePrefix="0" xfId="7">
      <protection locked="0" hidden="0"/>
    </xf>
    <xf numFmtId="0" fontId="14" fillId="0" borderId="54" applyProtection="1" pivotButton="0" quotePrefix="0" xfId="7">
      <protection locked="0" hidden="0"/>
    </xf>
    <xf numFmtId="0" fontId="14" fillId="0" borderId="55" applyProtection="1" pivotButton="0" quotePrefix="0" xfId="7">
      <protection locked="0" hidden="0"/>
    </xf>
    <xf numFmtId="0" fontId="14" fillId="0" borderId="56" applyProtection="1" pivotButton="0" quotePrefix="0" xfId="7">
      <protection locked="0" hidden="0"/>
    </xf>
    <xf numFmtId="0" fontId="14" fillId="0" borderId="57" applyAlignment="1" applyProtection="1" pivotButton="0" quotePrefix="0" xfId="7">
      <alignment horizontal="center"/>
      <protection locked="0" hidden="0"/>
    </xf>
    <xf numFmtId="14" fontId="22" fillId="14" borderId="58" applyAlignment="1" applyProtection="1" pivotButton="0" quotePrefix="0" xfId="7">
      <alignment horizontal="center" vertical="center"/>
      <protection locked="0" hidden="0"/>
    </xf>
    <xf numFmtId="0" fontId="14" fillId="0" borderId="25" applyProtection="1" pivotButton="0" quotePrefix="0" xfId="7">
      <protection locked="0" hidden="0"/>
    </xf>
    <xf numFmtId="0" fontId="14" fillId="0" borderId="24" applyProtection="1" pivotButton="0" quotePrefix="0" xfId="7">
      <protection locked="0" hidden="0"/>
    </xf>
    <xf numFmtId="0" fontId="14" fillId="0" borderId="59" applyProtection="1" pivotButton="0" quotePrefix="0" xfId="7">
      <protection locked="0" hidden="0"/>
    </xf>
    <xf numFmtId="0" fontId="14" fillId="0" borderId="60" applyAlignment="1" applyProtection="1" pivotButton="0" quotePrefix="0" xfId="7">
      <alignment horizontal="center"/>
      <protection locked="0" hidden="0"/>
    </xf>
    <xf numFmtId="14" fontId="22" fillId="14" borderId="61" applyAlignment="1" applyProtection="1" pivotButton="0" quotePrefix="0" xfId="7">
      <alignment horizontal="center" vertical="center"/>
      <protection locked="0" hidden="0"/>
    </xf>
    <xf numFmtId="0" fontId="14" fillId="0" borderId="62" applyProtection="1" pivotButton="0" quotePrefix="0" xfId="7">
      <protection locked="0" hidden="0"/>
    </xf>
    <xf numFmtId="0" fontId="14" fillId="0" borderId="63" applyProtection="1" pivotButton="0" quotePrefix="0" xfId="7">
      <protection locked="0" hidden="0"/>
    </xf>
    <xf numFmtId="0" fontId="14" fillId="0" borderId="64" applyProtection="1" pivotButton="0" quotePrefix="0" xfId="7">
      <protection locked="0" hidden="0"/>
    </xf>
    <xf numFmtId="0" fontId="14" fillId="0" borderId="65" applyProtection="1" pivotButton="0" quotePrefix="0" xfId="7">
      <protection locked="0" hidden="0"/>
    </xf>
    <xf numFmtId="0" fontId="14" fillId="0" borderId="66" applyAlignment="1" applyProtection="1" pivotButton="0" quotePrefix="0" xfId="7">
      <alignment horizontal="center"/>
      <protection locked="0" hidden="0"/>
    </xf>
    <xf numFmtId="0" fontId="0" fillId="0" borderId="69" pivotButton="0" quotePrefix="0" xfId="0"/>
    <xf numFmtId="164" fontId="3" fillId="30" borderId="76" applyAlignment="1" pivotButton="0" quotePrefix="0" xfId="1">
      <alignment horizontal="center"/>
    </xf>
    <xf numFmtId="164" fontId="3" fillId="0" borderId="75" applyAlignment="1" pivotButton="0" quotePrefix="0" xfId="1">
      <alignment horizontal="center"/>
    </xf>
    <xf numFmtId="9" fontId="3" fillId="30" borderId="76" applyAlignment="1" pivotButton="0" quotePrefix="0" xfId="1">
      <alignment horizontal="center"/>
    </xf>
    <xf numFmtId="0" fontId="3" fillId="0" borderId="0" applyAlignment="1" pivotButton="0" quotePrefix="0" xfId="0">
      <alignment horizontal="center"/>
    </xf>
    <xf numFmtId="0" fontId="26" fillId="31" borderId="76" applyAlignment="1" pivotButton="0" quotePrefix="0" xfId="9">
      <alignment horizontal="center" vertical="center"/>
    </xf>
    <xf numFmtId="0" fontId="26" fillId="26" borderId="76" applyAlignment="1" pivotButton="0" quotePrefix="0" xfId="9">
      <alignment horizontal="center" vertical="center"/>
    </xf>
    <xf numFmtId="1" fontId="0" fillId="0" borderId="0" pivotButton="0" quotePrefix="0" xfId="0"/>
    <xf numFmtId="1" fontId="3" fillId="30" borderId="76" applyAlignment="1" pivotButton="0" quotePrefix="0" xfId="0">
      <alignment horizontal="center"/>
    </xf>
    <xf numFmtId="0" fontId="0" fillId="13" borderId="77" pivotButton="0" quotePrefix="0" xfId="0"/>
    <xf numFmtId="0" fontId="0" fillId="0" borderId="0" pivotButton="0" quotePrefix="0" xfId="1"/>
    <xf numFmtId="9" fontId="0" fillId="0" borderId="0" pivotButton="0" quotePrefix="0" xfId="1"/>
    <xf numFmtId="166" fontId="3" fillId="30" borderId="76" applyAlignment="1" pivotButton="0" quotePrefix="0" xfId="0">
      <alignment horizontal="center"/>
    </xf>
    <xf numFmtId="9" fontId="3" fillId="0" borderId="81" applyAlignment="1" pivotButton="0" quotePrefix="0" xfId="0">
      <alignment horizontal="center"/>
    </xf>
    <xf numFmtId="0" fontId="3" fillId="0" borderId="79" applyAlignment="1" pivotButton="0" quotePrefix="0" xfId="0">
      <alignment horizontal="center"/>
    </xf>
    <xf numFmtId="0" fontId="3" fillId="0" borderId="76" applyAlignment="1" pivotButton="0" quotePrefix="0" xfId="0">
      <alignment horizontal="center"/>
    </xf>
    <xf numFmtId="0" fontId="3" fillId="0" borderId="81" applyAlignment="1" pivotButton="0" quotePrefix="0" xfId="0">
      <alignment horizontal="center"/>
    </xf>
    <xf numFmtId="0" fontId="26" fillId="32" borderId="76" applyAlignment="1" pivotButton="0" quotePrefix="0" xfId="9">
      <alignment horizontal="center" vertical="center"/>
    </xf>
    <xf numFmtId="0" fontId="26" fillId="27" borderId="76" applyAlignment="1" pivotButton="0" quotePrefix="0" xfId="9">
      <alignment horizontal="center" vertical="center"/>
    </xf>
    <xf numFmtId="168" fontId="30" fillId="33" borderId="83" applyAlignment="1" pivotButton="0" quotePrefix="0" xfId="9">
      <alignment horizontal="center" vertical="center"/>
    </xf>
    <xf numFmtId="0" fontId="3" fillId="31" borderId="84" pivotButton="0" quotePrefix="0" xfId="0"/>
    <xf numFmtId="0" fontId="3" fillId="31" borderId="85" pivotButton="0" quotePrefix="0" xfId="0"/>
    <xf numFmtId="0" fontId="3" fillId="31" borderId="86" pivotButton="0" quotePrefix="0" xfId="0"/>
    <xf numFmtId="169" fontId="3" fillId="31" borderId="0" applyAlignment="1" pivotButton="0" quotePrefix="0" xfId="0">
      <alignment horizontal="center"/>
    </xf>
    <xf numFmtId="0" fontId="3" fillId="11" borderId="0" pivotButton="0" quotePrefix="0" xfId="0"/>
    <xf numFmtId="0" fontId="3" fillId="14" borderId="0" pivotButton="0" quotePrefix="0" xfId="0"/>
    <xf numFmtId="0" fontId="25" fillId="11" borderId="27" applyAlignment="1" pivotButton="0" quotePrefix="0" xfId="0">
      <alignment vertical="center"/>
    </xf>
    <xf numFmtId="0" fontId="25" fillId="11" borderId="0" applyAlignment="1" pivotButton="0" quotePrefix="0" xfId="0">
      <alignment vertical="center"/>
    </xf>
    <xf numFmtId="170" fontId="32" fillId="28" borderId="90" applyAlignment="1" pivotButton="0" quotePrefix="0" xfId="0">
      <alignment horizontal="center" vertical="center"/>
    </xf>
    <xf numFmtId="0" fontId="34" fillId="0" borderId="40" applyAlignment="1" pivotButton="0" quotePrefix="0" xfId="9">
      <alignment horizontal="center" vertical="center" wrapText="1"/>
    </xf>
    <xf numFmtId="0" fontId="34" fillId="13" borderId="0" applyAlignment="1" pivotButton="0" quotePrefix="0" xfId="9">
      <alignment horizontal="center" vertical="center"/>
    </xf>
    <xf numFmtId="0" fontId="34" fillId="13" borderId="0" applyAlignment="1" pivotButton="0" quotePrefix="0" xfId="9">
      <alignment horizontal="center" vertical="center" wrapText="1"/>
    </xf>
    <xf numFmtId="0" fontId="35" fillId="13" borderId="0" applyAlignment="1" pivotButton="0" quotePrefix="0" xfId="9">
      <alignment horizontal="center" vertical="center" wrapText="1"/>
    </xf>
    <xf numFmtId="15" fontId="3" fillId="28" borderId="73" applyAlignment="1" pivotButton="0" quotePrefix="0" xfId="0">
      <alignment horizontal="center" vertical="center"/>
    </xf>
    <xf numFmtId="166" fontId="3" fillId="0" borderId="76" applyAlignment="1" pivotButton="0" quotePrefix="0" xfId="1">
      <alignment horizontal="center"/>
    </xf>
    <xf numFmtId="9" fontId="3" fillId="0" borderId="76" applyAlignment="1" pivotButton="0" quotePrefix="0" xfId="1">
      <alignment horizontal="center"/>
    </xf>
    <xf numFmtId="166" fontId="3" fillId="0" borderId="75" applyAlignment="1" pivotButton="0" quotePrefix="0" xfId="1">
      <alignment horizontal="center"/>
    </xf>
    <xf numFmtId="2" fontId="3" fillId="30" borderId="76" applyAlignment="1" pivotButton="0" quotePrefix="0" xfId="1">
      <alignment horizontal="center"/>
    </xf>
    <xf numFmtId="166" fontId="3" fillId="30" borderId="76" applyAlignment="1" pivotButton="0" quotePrefix="0" xfId="1">
      <alignment horizontal="center"/>
    </xf>
    <xf numFmtId="164" fontId="0" fillId="13" borderId="8" applyAlignment="1" applyProtection="1" pivotButton="0" quotePrefix="0" xfId="1">
      <alignment horizontal="center" vertical="center"/>
      <protection locked="0" hidden="0"/>
    </xf>
    <xf numFmtId="10" fontId="0" fillId="0" borderId="0" applyAlignment="1" pivotButton="0" quotePrefix="0" xfId="0">
      <alignment horizontal="center" vertical="center"/>
    </xf>
    <xf numFmtId="164" fontId="0" fillId="0" borderId="24" applyAlignment="1" pivotButton="0" quotePrefix="0" xfId="0">
      <alignment horizontal="center" vertical="center"/>
    </xf>
    <xf numFmtId="0" fontId="0" fillId="0" borderId="24" applyAlignment="1" pivotButton="0" quotePrefix="0" xfId="0">
      <alignment horizontal="center" vertical="center"/>
    </xf>
    <xf numFmtId="0" fontId="0" fillId="29" borderId="77" applyAlignment="1" pivotButton="0" quotePrefix="0" xfId="0">
      <alignment horizontal="center"/>
    </xf>
    <xf numFmtId="0" fontId="25" fillId="29" borderId="0" applyAlignment="1" pivotButton="0" quotePrefix="0" xfId="0">
      <alignment horizontal="center" vertical="center"/>
    </xf>
    <xf numFmtId="0" fontId="3" fillId="0" borderId="71" applyAlignment="1" pivotButton="0" quotePrefix="0" xfId="0">
      <alignment horizontal="center"/>
    </xf>
    <xf numFmtId="10" fontId="3" fillId="0" borderId="0" applyAlignment="1" pivotButton="0" quotePrefix="0" xfId="0">
      <alignment horizontal="center"/>
    </xf>
    <xf numFmtId="166" fontId="0" fillId="13" borderId="8" applyAlignment="1" applyProtection="1" pivotButton="0" quotePrefix="0" xfId="1">
      <alignment horizontal="center" vertical="center"/>
      <protection locked="0" hidden="0"/>
    </xf>
    <xf numFmtId="1" fontId="0" fillId="0" borderId="0" pivotButton="0" quotePrefix="0" xfId="1"/>
    <xf numFmtId="1" fontId="0" fillId="13" borderId="8" applyAlignment="1" applyProtection="1" pivotButton="0" quotePrefix="0" xfId="1">
      <alignment horizontal="center" vertical="center"/>
      <protection locked="0" hidden="0"/>
    </xf>
    <xf numFmtId="1" fontId="3" fillId="30" borderId="76" applyAlignment="1" pivotButton="0" quotePrefix="0" xfId="1">
      <alignment horizontal="center"/>
    </xf>
    <xf numFmtId="1" fontId="3" fillId="0" borderId="75" applyAlignment="1" pivotButton="0" quotePrefix="0" xfId="0">
      <alignment horizontal="center"/>
    </xf>
    <xf numFmtId="164" fontId="26" fillId="31" borderId="76" applyAlignment="1" pivotButton="0" quotePrefix="0" xfId="1">
      <alignment horizontal="center" vertical="center"/>
    </xf>
    <xf numFmtId="168" fontId="3" fillId="20" borderId="43" applyAlignment="1" pivotButton="0" quotePrefix="0" xfId="0">
      <alignment horizontal="center" vertical="center"/>
    </xf>
    <xf numFmtId="168" fontId="0" fillId="0" borderId="6" applyAlignment="1" pivotButton="0" quotePrefix="0" xfId="0">
      <alignment horizontal="center" vertical="center"/>
    </xf>
    <xf numFmtId="168" fontId="0" fillId="0" borderId="59" applyAlignment="1" pivotButton="0" quotePrefix="0" xfId="0">
      <alignment horizontal="center" vertical="center"/>
    </xf>
    <xf numFmtId="168" fontId="0" fillId="0" borderId="68" applyAlignment="1" pivotButton="0" quotePrefix="0" xfId="0">
      <alignment horizontal="center" vertical="center"/>
    </xf>
    <xf numFmtId="164" fontId="3" fillId="30" borderId="0" applyAlignment="1" pivotButton="0" quotePrefix="0" xfId="1">
      <alignment horizontal="center"/>
    </xf>
    <xf numFmtId="164" fontId="3" fillId="0" borderId="0" applyAlignment="1" pivotButton="0" quotePrefix="0" xfId="1">
      <alignment horizontal="center"/>
    </xf>
    <xf numFmtId="0" fontId="27" fillId="35" borderId="79" applyAlignment="1" pivotButton="0" quotePrefix="0" xfId="9">
      <alignment horizontal="left" vertical="center"/>
    </xf>
    <xf numFmtId="166" fontId="14" fillId="0" borderId="0" applyProtection="1" pivotButton="0" quotePrefix="0" xfId="7">
      <protection locked="0" hidden="0"/>
    </xf>
    <xf numFmtId="166" fontId="0" fillId="14" borderId="7" applyAlignment="1" applyProtection="1" pivotButton="0" quotePrefix="0" xfId="0">
      <alignment horizontal="center" vertical="center"/>
      <protection locked="0" hidden="0"/>
    </xf>
    <xf numFmtId="9" fontId="0" fillId="13" borderId="5" applyAlignment="1" applyProtection="1" pivotButton="0" quotePrefix="0" xfId="1">
      <alignment horizontal="center" vertical="center"/>
      <protection locked="0" hidden="0"/>
    </xf>
    <xf numFmtId="0" fontId="38" fillId="2" borderId="1" applyAlignment="1" pivotButton="0" quotePrefix="0" xfId="0">
      <alignment horizontal="center" vertical="center"/>
    </xf>
    <xf numFmtId="0" fontId="38" fillId="2" borderId="2" applyAlignment="1" pivotButton="0" quotePrefix="0" xfId="0">
      <alignment horizontal="center" vertical="center"/>
    </xf>
    <xf numFmtId="0" fontId="38" fillId="3" borderId="2" applyAlignment="1" pivotButton="0" quotePrefix="0" xfId="0">
      <alignment horizontal="center" vertical="center" wrapText="1"/>
    </xf>
    <xf numFmtId="0" fontId="38" fillId="4" borderId="2" applyAlignment="1" pivotButton="0" quotePrefix="0" xfId="0">
      <alignment horizontal="center" vertical="center" wrapText="1"/>
    </xf>
    <xf numFmtId="0" fontId="38" fillId="2" borderId="2" applyAlignment="1" pivotButton="0" quotePrefix="0" xfId="0">
      <alignment horizontal="center" vertical="center" wrapText="1"/>
    </xf>
    <xf numFmtId="0" fontId="38" fillId="5" borderId="2" applyAlignment="1" pivotButton="0" quotePrefix="0" xfId="0">
      <alignment horizontal="center" vertical="center" wrapText="1"/>
    </xf>
    <xf numFmtId="0" fontId="38" fillId="6" borderId="2" applyAlignment="1" pivotButton="0" quotePrefix="0" xfId="0">
      <alignment horizontal="center" vertical="center" wrapText="1"/>
    </xf>
    <xf numFmtId="0" fontId="38" fillId="7" borderId="2" applyAlignment="1" pivotButton="0" quotePrefix="0" xfId="0">
      <alignment horizontal="center" vertical="center" wrapText="1"/>
    </xf>
    <xf numFmtId="0" fontId="38" fillId="8" borderId="2" applyAlignment="1" pivotButton="0" quotePrefix="0" xfId="0">
      <alignment horizontal="center" vertical="center" wrapText="1"/>
    </xf>
    <xf numFmtId="0" fontId="38" fillId="9" borderId="2" applyAlignment="1" pivotButton="0" quotePrefix="0" xfId="0">
      <alignment horizontal="center" vertical="center" wrapText="1"/>
    </xf>
    <xf numFmtId="0" fontId="38" fillId="10" borderId="2" applyAlignment="1" pivotButton="0" quotePrefix="0" xfId="0">
      <alignment horizontal="center" vertical="center" wrapText="1"/>
    </xf>
    <xf numFmtId="0" fontId="38" fillId="11" borderId="3" applyAlignment="1" pivotButton="0" quotePrefix="0" xfId="0">
      <alignment horizontal="center" vertical="center" wrapText="1"/>
    </xf>
    <xf numFmtId="164" fontId="38" fillId="11" borderId="3" applyAlignment="1" pivotButton="0" quotePrefix="0" xfId="1">
      <alignment horizontal="center" vertical="center" wrapText="1"/>
    </xf>
    <xf numFmtId="1" fontId="38" fillId="11" borderId="3" applyAlignment="1" pivotButton="0" quotePrefix="0" xfId="1">
      <alignment horizontal="center" vertical="center" wrapText="1"/>
    </xf>
    <xf numFmtId="0" fontId="38" fillId="5" borderId="4" applyAlignment="1" pivotButton="0" quotePrefix="0" xfId="0">
      <alignment horizontal="center" vertical="center" wrapText="1"/>
    </xf>
    <xf numFmtId="15" fontId="0" fillId="0" borderId="5" pivotButton="0" quotePrefix="0" xfId="0"/>
    <xf numFmtId="0" fontId="0" fillId="0" borderId="5" applyAlignment="1" applyProtection="1" pivotButton="0" quotePrefix="0" xfId="0">
      <alignment vertical="center"/>
      <protection locked="0" hidden="0"/>
    </xf>
    <xf numFmtId="0" fontId="0" fillId="0" borderId="44" pivotButton="0" quotePrefix="0" xfId="0"/>
    <xf numFmtId="164" fontId="0" fillId="37" borderId="0" applyAlignment="1" pivotButton="0" quotePrefix="0" xfId="1">
      <alignment horizontal="center"/>
    </xf>
    <xf numFmtId="0" fontId="40" fillId="0" borderId="0" pivotButton="0" quotePrefix="0" xfId="0"/>
    <xf numFmtId="0" fontId="41" fillId="36" borderId="3" applyAlignment="1" pivotButton="0" quotePrefix="0" xfId="0">
      <alignment horizontal="center" vertical="center"/>
    </xf>
    <xf numFmtId="0" fontId="42" fillId="0" borderId="0" applyAlignment="1" pivotButton="0" quotePrefix="0" xfId="0">
      <alignment horizontal="center"/>
    </xf>
    <xf numFmtId="15" fontId="43" fillId="0" borderId="5" pivotButton="0" quotePrefix="0" xfId="0"/>
    <xf numFmtId="0" fontId="43" fillId="0" borderId="5" applyAlignment="1" applyProtection="1" pivotButton="0" quotePrefix="0" xfId="0">
      <alignment vertical="center"/>
      <protection locked="0" hidden="0"/>
    </xf>
    <xf numFmtId="0" fontId="43" fillId="0" borderId="0" pivotButton="0" quotePrefix="0" xfId="0"/>
    <xf numFmtId="1" fontId="43" fillId="0" borderId="5" applyAlignment="1" applyProtection="1" pivotButton="0" quotePrefix="0" xfId="0">
      <alignment vertical="center"/>
      <protection locked="0" hidden="0"/>
    </xf>
    <xf numFmtId="0" fontId="43" fillId="0" borderId="5" applyAlignment="1" applyProtection="1" pivotButton="0" quotePrefix="0" xfId="0">
      <alignment vertical="center" wrapText="1"/>
      <protection locked="0" hidden="0"/>
    </xf>
    <xf numFmtId="16" fontId="43" fillId="0" borderId="5" applyAlignment="1" pivotButton="0" quotePrefix="0" xfId="0">
      <alignment horizontal="center"/>
    </xf>
    <xf numFmtId="0" fontId="2" fillId="2" borderId="1" applyAlignment="1" pivotButton="0" quotePrefix="0" xfId="0">
      <alignment horizontal="center" vertical="center"/>
    </xf>
    <xf numFmtId="0" fontId="2" fillId="2" borderId="2" applyAlignment="1" pivotButton="0" quotePrefix="0" xfId="0">
      <alignment horizontal="center" vertical="center"/>
    </xf>
    <xf numFmtId="167" fontId="0" fillId="12" borderId="95" applyAlignment="1" pivotButton="0" quotePrefix="0" xfId="0">
      <alignment horizontal="center" vertical="center"/>
    </xf>
    <xf numFmtId="17" fontId="0" fillId="12" borderId="94" applyAlignment="1" pivotButton="0" quotePrefix="0" xfId="0">
      <alignment horizontal="center" vertical="center"/>
    </xf>
    <xf numFmtId="166" fontId="0" fillId="12" borderId="94" applyAlignment="1" pivotButton="0" quotePrefix="0" xfId="0">
      <alignment horizontal="center" vertical="center"/>
    </xf>
    <xf numFmtId="0" fontId="2" fillId="2" borderId="5" applyAlignment="1" pivotButton="0" quotePrefix="0" xfId="0">
      <alignment horizontal="center" vertical="center"/>
    </xf>
    <xf numFmtId="9" fontId="0" fillId="0" borderId="5" applyAlignment="1" pivotButton="0" quotePrefix="0" xfId="1">
      <alignment horizontal="center" vertical="center"/>
    </xf>
    <xf numFmtId="9" fontId="0" fillId="0" borderId="5" applyAlignment="1" pivotButton="0" quotePrefix="0" xfId="1">
      <alignment horizontal="center"/>
    </xf>
    <xf numFmtId="0" fontId="44" fillId="36" borderId="8" applyAlignment="1" pivotButton="0" quotePrefix="0" xfId="0">
      <alignment horizontal="center" vertical="center"/>
    </xf>
    <xf numFmtId="16" fontId="22" fillId="0" borderId="5" applyAlignment="1" pivotButton="0" quotePrefix="0" xfId="0">
      <alignment horizontal="center"/>
    </xf>
    <xf numFmtId="17" fontId="22" fillId="12" borderId="7" applyAlignment="1" pivotButton="0" quotePrefix="0" xfId="0">
      <alignment horizontal="center" vertical="center"/>
    </xf>
    <xf numFmtId="0" fontId="22" fillId="0" borderId="5" applyAlignment="1" applyProtection="1" pivotButton="0" quotePrefix="0" xfId="0">
      <alignment vertical="center"/>
      <protection locked="0" hidden="0"/>
    </xf>
    <xf numFmtId="0" fontId="22" fillId="0" borderId="5" applyAlignment="1" applyProtection="1" pivotButton="0" quotePrefix="0" xfId="0">
      <alignment vertical="center" wrapText="1"/>
      <protection locked="0" hidden="0"/>
    </xf>
    <xf numFmtId="0" fontId="22" fillId="0" borderId="5" applyAlignment="1" applyProtection="1" pivotButton="0" quotePrefix="0" xfId="0">
      <alignment horizontal="center" vertical="center"/>
      <protection locked="0" hidden="0"/>
    </xf>
    <xf numFmtId="1" fontId="22" fillId="0" borderId="5" applyAlignment="1" applyProtection="1" pivotButton="0" quotePrefix="0" xfId="0">
      <alignment horizontal="center" vertical="center"/>
      <protection locked="0" hidden="0"/>
    </xf>
    <xf numFmtId="0" fontId="44" fillId="36" borderId="8" applyAlignment="1" pivotButton="0" quotePrefix="0" xfId="0">
      <alignment horizontal="center" vertical="center" wrapText="1"/>
    </xf>
    <xf numFmtId="16" fontId="22" fillId="0" borderId="5" applyAlignment="1" pivotButton="0" quotePrefix="0" xfId="0">
      <alignment horizontal="center" vertical="center"/>
    </xf>
    <xf numFmtId="0" fontId="2" fillId="2" borderId="5" applyAlignment="1" applyProtection="1" pivotButton="0" quotePrefix="0" xfId="0">
      <alignment horizontal="center" vertical="center"/>
      <protection locked="1" hidden="1"/>
    </xf>
    <xf numFmtId="2" fontId="0" fillId="0" borderId="5" applyAlignment="1" applyProtection="1" pivotButton="0" quotePrefix="0" xfId="1">
      <alignment horizontal="center" vertical="center"/>
      <protection locked="1" hidden="1"/>
    </xf>
    <xf numFmtId="0" fontId="44" fillId="36" borderId="0" applyAlignment="1" pivotButton="0" quotePrefix="0" xfId="0">
      <alignment horizontal="center" vertical="center"/>
    </xf>
    <xf numFmtId="164" fontId="0" fillId="0" borderId="5" pivotButton="0" quotePrefix="0" xfId="1"/>
    <xf numFmtId="0" fontId="41" fillId="36" borderId="5" applyAlignment="1" pivotButton="0" quotePrefix="0" xfId="0">
      <alignment horizontal="center" vertical="center"/>
    </xf>
    <xf numFmtId="0" fontId="33" fillId="11" borderId="13" applyAlignment="1" pivotButton="0" quotePrefix="0" xfId="0">
      <alignment horizontal="center" vertical="center"/>
    </xf>
    <xf numFmtId="0" fontId="43" fillId="0" borderId="44" pivotButton="0" quotePrefix="0" xfId="0"/>
    <xf numFmtId="0" fontId="43" fillId="0" borderId="5" pivotButton="0" quotePrefix="0" xfId="0"/>
    <xf numFmtId="0" fontId="45" fillId="0" borderId="0" pivotButton="0" quotePrefix="0" xfId="0"/>
    <xf numFmtId="0" fontId="45" fillId="0" borderId="5" pivotButton="0" quotePrefix="0" xfId="0"/>
    <xf numFmtId="0" fontId="43" fillId="0" borderId="0" applyAlignment="1" applyProtection="1" pivotButton="0" quotePrefix="0" xfId="0">
      <alignment vertical="center"/>
      <protection locked="0" hidden="0"/>
    </xf>
    <xf numFmtId="1" fontId="43" fillId="0" borderId="0" applyAlignment="1" applyProtection="1" pivotButton="0" quotePrefix="0" xfId="0">
      <alignment vertical="center"/>
      <protection locked="0" hidden="0"/>
    </xf>
    <xf numFmtId="0" fontId="43" fillId="0" borderId="44" applyAlignment="1" applyProtection="1" pivotButton="0" quotePrefix="0" xfId="0">
      <alignment vertical="center"/>
      <protection locked="0" hidden="0"/>
    </xf>
    <xf numFmtId="0" fontId="27" fillId="33" borderId="75" applyAlignment="1" pivotButton="0" quotePrefix="0" xfId="9">
      <alignment horizontal="left" vertical="center"/>
    </xf>
    <xf numFmtId="0" fontId="0" fillId="29" borderId="73" pivotButton="0" quotePrefix="0" xfId="0"/>
    <xf numFmtId="0" fontId="0" fillId="29" borderId="71" pivotButton="0" quotePrefix="0" xfId="0"/>
    <xf numFmtId="0" fontId="0" fillId="29" borderId="72" pivotButton="0" quotePrefix="0" xfId="0"/>
    <xf numFmtId="164" fontId="27" fillId="31" borderId="76" applyAlignment="1" pivotButton="0" quotePrefix="0" xfId="1">
      <alignment vertical="center"/>
    </xf>
    <xf numFmtId="0" fontId="27" fillId="31" borderId="76" applyAlignment="1" pivotButton="0" quotePrefix="0" xfId="9">
      <alignment vertical="center"/>
    </xf>
    <xf numFmtId="0" fontId="27" fillId="26" borderId="76" applyAlignment="1" pivotButton="0" quotePrefix="0" xfId="9">
      <alignment vertical="center"/>
    </xf>
    <xf numFmtId="166" fontId="3" fillId="0" borderId="79" pivotButton="0" quotePrefix="0" xfId="0"/>
    <xf numFmtId="166" fontId="3" fillId="0" borderId="75" pivotButton="0" quotePrefix="0" xfId="0"/>
    <xf numFmtId="0" fontId="3" fillId="0" borderId="78" pivotButton="0" quotePrefix="0" xfId="0"/>
    <xf numFmtId="0" fontId="3" fillId="0" borderId="75" pivotButton="0" quotePrefix="0" xfId="0"/>
    <xf numFmtId="0" fontId="27" fillId="33" borderId="75" applyAlignment="1" pivotButton="0" quotePrefix="0" xfId="9">
      <alignment vertical="center"/>
    </xf>
    <xf numFmtId="0" fontId="3" fillId="0" borderId="71" pivotButton="0" quotePrefix="0" xfId="0"/>
    <xf numFmtId="10" fontId="3" fillId="0" borderId="0" pivotButton="0" quotePrefix="0" xfId="0"/>
    <xf numFmtId="0" fontId="27" fillId="26" borderId="79" applyAlignment="1" pivotButton="0" quotePrefix="0" xfId="9">
      <alignment vertical="center"/>
    </xf>
    <xf numFmtId="0" fontId="27" fillId="26" borderId="75" applyAlignment="1" pivotButton="0" quotePrefix="0" xfId="9">
      <alignment vertical="center"/>
    </xf>
    <xf numFmtId="0" fontId="29" fillId="27" borderId="81" applyAlignment="1" pivotButton="0" quotePrefix="0" xfId="0">
      <alignment vertical="center"/>
    </xf>
    <xf numFmtId="0" fontId="0" fillId="29" borderId="92" pivotButton="0" quotePrefix="0" xfId="0"/>
    <xf numFmtId="0" fontId="0" fillId="29" borderId="74" pivotButton="0" quotePrefix="0" xfId="0"/>
    <xf numFmtId="0" fontId="0" fillId="29" borderId="77" pivotButton="0" quotePrefix="0" xfId="0"/>
    <xf numFmtId="0" fontId="37" fillId="11" borderId="0" applyAlignment="1" pivotButton="0" quotePrefix="0" xfId="0">
      <alignment vertical="center"/>
    </xf>
    <xf numFmtId="0" fontId="24" fillId="29" borderId="92" applyAlignment="1" pivotButton="0" quotePrefix="0" xfId="0">
      <alignment vertical="center"/>
    </xf>
    <xf numFmtId="0" fontId="24" fillId="29" borderId="74" applyAlignment="1" pivotButton="0" quotePrefix="0" xfId="0">
      <alignment vertical="center"/>
    </xf>
    <xf numFmtId="0" fontId="24" fillId="29" borderId="70" applyAlignment="1" pivotButton="0" quotePrefix="0" xfId="0">
      <alignment vertical="center"/>
    </xf>
    <xf numFmtId="0" fontId="36" fillId="34" borderId="88" applyAlignment="1" pivotButton="0" quotePrefix="0" xfId="0">
      <alignment vertical="center"/>
    </xf>
    <xf numFmtId="0" fontId="36" fillId="34" borderId="91" applyAlignment="1" pivotButton="0" quotePrefix="0" xfId="0">
      <alignment vertical="center"/>
    </xf>
    <xf numFmtId="0" fontId="36" fillId="34" borderId="87" applyAlignment="1" pivotButton="0" quotePrefix="0" xfId="0">
      <alignment vertical="center"/>
    </xf>
    <xf numFmtId="0" fontId="25" fillId="29" borderId="40" applyAlignment="1" pivotButton="0" quotePrefix="0" xfId="0">
      <alignment vertical="center"/>
    </xf>
    <xf numFmtId="0" fontId="25" fillId="29" borderId="89" applyAlignment="1" pivotButton="0" quotePrefix="0" xfId="0">
      <alignment vertical="center"/>
    </xf>
    <xf numFmtId="0" fontId="25" fillId="29" borderId="27" applyAlignment="1" pivotButton="0" quotePrefix="0" xfId="0">
      <alignment vertical="center"/>
    </xf>
    <xf numFmtId="0" fontId="25" fillId="29" borderId="0" applyAlignment="1" pivotButton="0" quotePrefix="0" xfId="0">
      <alignment vertical="center"/>
    </xf>
    <xf numFmtId="0" fontId="29" fillId="27" borderId="82" applyAlignment="1" pivotButton="0" quotePrefix="0" xfId="0">
      <alignment horizontal="left" vertical="center"/>
    </xf>
    <xf numFmtId="0" fontId="28" fillId="32" borderId="81" applyAlignment="1" pivotButton="0" quotePrefix="0" xfId="9">
      <alignment horizontal="left" vertical="center"/>
    </xf>
    <xf numFmtId="0" fontId="28" fillId="32" borderId="82" applyAlignment="1" pivotButton="0" quotePrefix="0" xfId="9">
      <alignment horizontal="left" vertical="center"/>
    </xf>
    <xf numFmtId="0" fontId="28" fillId="26" borderId="81" applyAlignment="1" pivotButton="0" quotePrefix="0" xfId="9">
      <alignment horizontal="left" vertical="center"/>
    </xf>
    <xf numFmtId="0" fontId="28" fillId="26" borderId="80" applyAlignment="1" pivotButton="0" quotePrefix="0" xfId="9">
      <alignment horizontal="left" vertical="center"/>
    </xf>
    <xf numFmtId="0" fontId="28" fillId="26" borderId="82" applyAlignment="1" pivotButton="0" quotePrefix="0" xfId="9">
      <alignment horizontal="left" vertical="center"/>
    </xf>
    <xf numFmtId="0" fontId="28" fillId="35" borderId="76" applyAlignment="1" pivotButton="0" quotePrefix="0" xfId="9">
      <alignment horizontal="left" vertical="center"/>
    </xf>
    <xf numFmtId="168" fontId="0" fillId="0" borderId="0" applyAlignment="1" pivotButton="0" quotePrefix="0" xfId="0">
      <alignment horizontal="center"/>
    </xf>
    <xf numFmtId="166" fontId="46" fillId="38" borderId="76" applyAlignment="1" applyProtection="1" pivotButton="0" quotePrefix="0" xfId="0">
      <alignment horizontal="center"/>
      <protection locked="1" hidden="1"/>
    </xf>
    <xf numFmtId="2" fontId="3" fillId="0" borderId="75" applyAlignment="1" pivotButton="0" quotePrefix="0" xfId="1">
      <alignment horizontal="center"/>
    </xf>
    <xf numFmtId="0" fontId="39" fillId="36" borderId="0" applyAlignment="1" pivotButton="0" quotePrefix="0" xfId="0">
      <alignment horizontal="center"/>
    </xf>
    <xf numFmtId="16" fontId="39" fillId="36" borderId="0" applyAlignment="1" pivotButton="0" quotePrefix="0" xfId="0">
      <alignment horizontal="center"/>
    </xf>
    <xf numFmtId="168" fontId="39" fillId="36" borderId="0" applyAlignment="1" pivotButton="0" quotePrefix="0" xfId="0">
      <alignment horizontal="center"/>
    </xf>
    <xf numFmtId="166" fontId="3" fillId="30" borderId="0" applyAlignment="1" pivotButton="0" quotePrefix="0" xfId="1">
      <alignment horizontal="center"/>
    </xf>
    <xf numFmtId="1" fontId="3" fillId="0" borderId="76" applyAlignment="1" pivotButton="0" quotePrefix="0" xfId="1">
      <alignment horizontal="center"/>
    </xf>
    <xf numFmtId="9" fontId="3" fillId="0" borderId="76" applyAlignment="1" applyProtection="1" pivotButton="0" quotePrefix="0" xfId="1">
      <alignment horizontal="center"/>
      <protection locked="1" hidden="1"/>
    </xf>
    <xf numFmtId="22" fontId="0" fillId="0" borderId="0" pivotButton="0" quotePrefix="0" xfId="0"/>
    <xf numFmtId="0" fontId="3" fillId="39" borderId="28" applyAlignment="1" pivotButton="0" quotePrefix="0" xfId="0">
      <alignment vertical="center"/>
    </xf>
    <xf numFmtId="0" fontId="3" fillId="39" borderId="40" applyAlignment="1" pivotButton="0" quotePrefix="0" xfId="0">
      <alignment vertical="center"/>
    </xf>
    <xf numFmtId="0" fontId="3" fillId="39" borderId="29" applyAlignment="1" pivotButton="0" quotePrefix="0" xfId="0">
      <alignment vertical="center"/>
    </xf>
    <xf numFmtId="0" fontId="0" fillId="0" borderId="5" applyAlignment="1" pivotButton="0" quotePrefix="0" xfId="0">
      <alignment horizontal="center" vertical="center"/>
    </xf>
    <xf numFmtId="0" fontId="0" fillId="0" borderId="5" applyAlignment="1" pivotButton="0" quotePrefix="0" xfId="0">
      <alignment vertical="center" wrapText="1"/>
    </xf>
    <xf numFmtId="0" fontId="47" fillId="39" borderId="67" applyAlignment="1" pivotButton="0" quotePrefix="0" xfId="0">
      <alignment horizontal="center" vertical="center"/>
    </xf>
    <xf numFmtId="164" fontId="47" fillId="39" borderId="67" applyAlignment="1" pivotButton="0" quotePrefix="0" xfId="1">
      <alignment horizontal="center" vertical="center"/>
    </xf>
    <xf numFmtId="164" fontId="47" fillId="39" borderId="67" applyAlignment="1" pivotButton="0" quotePrefix="0" xfId="0">
      <alignment horizontal="center" vertical="center"/>
    </xf>
    <xf numFmtId="164" fontId="0" fillId="0" borderId="5" applyAlignment="1" pivotButton="0" quotePrefix="0" xfId="1">
      <alignment horizontal="center" vertical="center"/>
    </xf>
    <xf numFmtId="164" fontId="0" fillId="0" borderId="5" applyAlignment="1" pivotButton="0" quotePrefix="0" xfId="0">
      <alignment horizontal="center" vertical="center"/>
    </xf>
    <xf numFmtId="10" fontId="0" fillId="0" borderId="5" applyAlignment="1" pivotButton="0" quotePrefix="0" xfId="0">
      <alignment horizontal="center" vertical="center"/>
    </xf>
    <xf numFmtId="0" fontId="0" fillId="39" borderId="67" applyAlignment="1" pivotButton="0" quotePrefix="0" xfId="0">
      <alignment vertical="center"/>
    </xf>
    <xf numFmtId="0" fontId="0" fillId="39" borderId="38" applyAlignment="1" pivotButton="0" quotePrefix="0" xfId="0">
      <alignment vertical="center"/>
    </xf>
    <xf numFmtId="0" fontId="2" fillId="2" borderId="28" applyAlignment="1" pivotButton="0" quotePrefix="0" xfId="0">
      <alignment horizontal="center" vertical="center"/>
    </xf>
    <xf numFmtId="0" fontId="2" fillId="2" borderId="32" applyAlignment="1" pivotButton="0" quotePrefix="0" xfId="0">
      <alignment horizontal="center" vertical="center"/>
    </xf>
    <xf numFmtId="0" fontId="2" fillId="3" borderId="32" applyAlignment="1" pivotButton="0" quotePrefix="0" xfId="0">
      <alignment horizontal="center" vertical="center" wrapText="1"/>
    </xf>
    <xf numFmtId="167" fontId="0" fillId="12" borderId="99" applyAlignment="1" pivotButton="0" quotePrefix="0" xfId="0">
      <alignment horizontal="center" vertical="center"/>
    </xf>
    <xf numFmtId="17" fontId="0" fillId="12" borderId="100" applyAlignment="1" pivotButton="0" quotePrefix="0" xfId="0">
      <alignment horizontal="center" vertical="center"/>
    </xf>
    <xf numFmtId="0" fontId="0" fillId="13" borderId="100" applyAlignment="1" pivotButton="0" quotePrefix="0" xfId="0">
      <alignment horizontal="center" vertical="center"/>
    </xf>
    <xf numFmtId="166" fontId="0" fillId="12" borderId="100" applyAlignment="1" pivotButton="0" quotePrefix="0" xfId="0">
      <alignment horizontal="center" vertical="center"/>
    </xf>
    <xf numFmtId="0" fontId="3" fillId="0" borderId="97" pivotButton="0" quotePrefix="0" xfId="0"/>
    <xf numFmtId="0" fontId="3" fillId="0" borderId="98" pivotButton="0" quotePrefix="0" xfId="0"/>
    <xf numFmtId="166" fontId="3" fillId="0" borderId="98" pivotButton="0" quotePrefix="0" xfId="0"/>
    <xf numFmtId="0" fontId="0" fillId="0" borderId="7" pivotButton="0" quotePrefix="0" xfId="0"/>
    <xf numFmtId="168" fontId="43" fillId="0" borderId="5" applyAlignment="1" pivotButton="0" quotePrefix="0" xfId="0">
      <alignment horizontal="center"/>
    </xf>
    <xf numFmtId="168" fontId="43" fillId="0" borderId="5" applyAlignment="1" pivotButton="0" quotePrefix="0" xfId="0">
      <alignment horizontal="center" vertical="center"/>
    </xf>
    <xf numFmtId="15" fontId="0" fillId="0" borderId="5" applyAlignment="1" pivotButton="0" quotePrefix="0" xfId="0">
      <alignment horizontal="center"/>
    </xf>
    <xf numFmtId="1" fontId="45" fillId="0" borderId="5" pivotButton="0" quotePrefix="0" xfId="0"/>
    <xf numFmtId="1" fontId="45" fillId="0" borderId="0" pivotButton="0" quotePrefix="0" xfId="0"/>
    <xf numFmtId="1" fontId="0" fillId="0" borderId="5" applyAlignment="1" applyProtection="1" pivotButton="0" quotePrefix="0" xfId="0">
      <alignment vertical="center"/>
      <protection locked="0" hidden="0"/>
    </xf>
    <xf numFmtId="167" fontId="0" fillId="0" borderId="0" pivotButton="0" quotePrefix="0" xfId="0"/>
    <xf numFmtId="22" fontId="48" fillId="40" borderId="0" pivotButton="0" quotePrefix="0" xfId="0"/>
    <xf numFmtId="0" fontId="48" fillId="40" borderId="0" pivotButton="0" quotePrefix="0" xfId="0"/>
    <xf numFmtId="168" fontId="48" fillId="40" borderId="0" applyAlignment="1" pivotButton="0" quotePrefix="0" xfId="0">
      <alignment horizontal="center"/>
    </xf>
    <xf numFmtId="15" fontId="49" fillId="0" borderId="127" applyAlignment="1" pivotButton="0" quotePrefix="0" xfId="0">
      <alignment horizontal="center" vertical="center"/>
    </xf>
    <xf numFmtId="0" fontId="49" fillId="0" borderId="127" applyAlignment="1" applyProtection="1" pivotButton="0" quotePrefix="0" xfId="0">
      <alignment horizontal="left" vertical="center"/>
      <protection locked="0" hidden="0"/>
    </xf>
    <xf numFmtId="171" fontId="49" fillId="0" borderId="127" applyAlignment="1" applyProtection="1" pivotButton="0" quotePrefix="0" xfId="0">
      <alignment horizontal="center" vertical="center"/>
      <protection locked="0" hidden="0"/>
    </xf>
    <xf numFmtId="15" fontId="50" fillId="0" borderId="128" applyAlignment="1" pivotButton="0" quotePrefix="0" xfId="0">
      <alignment horizontal="center" vertical="center"/>
    </xf>
    <xf numFmtId="0" fontId="50" fillId="0" borderId="128" applyAlignment="1" applyProtection="1" pivotButton="0" quotePrefix="0" xfId="0">
      <alignment horizontal="left" vertical="center"/>
      <protection locked="0" hidden="0"/>
    </xf>
    <xf numFmtId="171" fontId="50" fillId="0" borderId="128" applyAlignment="1" applyProtection="1" pivotButton="0" quotePrefix="0" xfId="0">
      <alignment horizontal="center" vertical="center"/>
      <protection locked="0" hidden="0"/>
    </xf>
    <xf numFmtId="9" fontId="3" fillId="0" borderId="103" applyAlignment="1" pivotButton="0" quotePrefix="0" xfId="1">
      <alignment horizontal="center" vertical="center"/>
    </xf>
    <xf numFmtId="0" fontId="0" fillId="0" borderId="101" pivotButton="0" quotePrefix="0" xfId="0"/>
    <xf numFmtId="0" fontId="0" fillId="0" borderId="102" pivotButton="0" quotePrefix="0" xfId="0"/>
    <xf numFmtId="1" fontId="15" fillId="26" borderId="89" applyAlignment="1" applyProtection="1" pivotButton="0" quotePrefix="0" xfId="8">
      <alignment horizontal="left" vertical="center" wrapText="1"/>
      <protection locked="0" hidden="0"/>
    </xf>
    <xf numFmtId="0" fontId="0" fillId="0" borderId="0" applyProtection="1" pivotButton="0" quotePrefix="0" xfId="0">
      <protection locked="0" hidden="0"/>
    </xf>
    <xf numFmtId="0" fontId="0" fillId="0" borderId="27" applyProtection="1" pivotButton="0" quotePrefix="0" xfId="0">
      <protection locked="0" hidden="0"/>
    </xf>
    <xf numFmtId="168" fontId="3" fillId="0" borderId="45" applyAlignment="1" applyProtection="1" pivotButton="0" quotePrefix="0" xfId="7">
      <alignment horizontal="left" vertical="center" wrapText="1"/>
      <protection locked="0" hidden="0"/>
    </xf>
    <xf numFmtId="0" fontId="0" fillId="0" borderId="114" applyProtection="1" pivotButton="0" quotePrefix="0" xfId="0">
      <protection locked="0" hidden="0"/>
    </xf>
    <xf numFmtId="0" fontId="21" fillId="24" borderId="30" applyAlignment="1" applyProtection="1" pivotButton="0" quotePrefix="0" xfId="7">
      <alignment horizontal="center" vertical="center"/>
      <protection locked="0" hidden="0"/>
    </xf>
    <xf numFmtId="0" fontId="0" fillId="0" borderId="40" applyProtection="1" pivotButton="0" quotePrefix="0" xfId="0">
      <protection locked="0" hidden="0"/>
    </xf>
    <xf numFmtId="0" fontId="0" fillId="0" borderId="111" applyProtection="1" pivotButton="0" quotePrefix="0" xfId="0">
      <protection locked="0" hidden="0"/>
    </xf>
    <xf numFmtId="168" fontId="3" fillId="22" borderId="119" applyAlignment="1" applyProtection="1" pivotButton="0" quotePrefix="0" xfId="7">
      <alignment horizontal="center"/>
      <protection locked="0" hidden="0"/>
    </xf>
    <xf numFmtId="0" fontId="0" fillId="0" borderId="110" applyProtection="1" pivotButton="0" quotePrefix="0" xfId="0">
      <protection locked="0" hidden="0"/>
    </xf>
    <xf numFmtId="0" fontId="0" fillId="0" borderId="120" applyProtection="1" pivotButton="0" quotePrefix="0" xfId="0">
      <protection locked="0" hidden="0"/>
    </xf>
    <xf numFmtId="164" fontId="0" fillId="0" borderId="5" applyAlignment="1" applyProtection="1" pivotButton="0" quotePrefix="0" xfId="1">
      <alignment horizontal="center" vertical="center"/>
      <protection locked="0" hidden="0"/>
    </xf>
    <xf numFmtId="0" fontId="0" fillId="0" borderId="105" applyProtection="1" pivotButton="0" quotePrefix="0" xfId="0">
      <protection locked="0" hidden="0"/>
    </xf>
    <xf numFmtId="0" fontId="0" fillId="0" borderId="106" applyProtection="1" pivotButton="0" quotePrefix="0" xfId="0">
      <protection locked="0" hidden="0"/>
    </xf>
    <xf numFmtId="168" fontId="16" fillId="13" borderId="0" applyAlignment="1" applyProtection="1" pivotButton="0" quotePrefix="0" xfId="6">
      <alignment horizontal="center" vertical="center"/>
      <protection locked="0" hidden="0"/>
    </xf>
    <xf numFmtId="0" fontId="21" fillId="24" borderId="34" applyAlignment="1" applyProtection="1" pivotButton="0" quotePrefix="0" xfId="7">
      <alignment horizontal="center" vertical="center"/>
      <protection locked="0" hidden="0"/>
    </xf>
    <xf numFmtId="0" fontId="0" fillId="0" borderId="34" applyProtection="1" pivotButton="0" quotePrefix="0" xfId="0">
      <protection locked="0" hidden="0"/>
    </xf>
    <xf numFmtId="0" fontId="14" fillId="0" borderId="5" applyAlignment="1" applyProtection="1" pivotButton="0" quotePrefix="0" xfId="7">
      <alignment horizontal="center" vertical="center"/>
      <protection locked="0" hidden="0"/>
    </xf>
    <xf numFmtId="167" fontId="20" fillId="20" borderId="117" applyAlignment="1" applyProtection="1" pivotButton="0" quotePrefix="0" xfId="7">
      <alignment horizontal="center" vertical="center" wrapText="1"/>
      <protection locked="0" hidden="0"/>
    </xf>
    <xf numFmtId="0" fontId="0" fillId="0" borderId="118" applyProtection="1" pivotButton="0" quotePrefix="0" xfId="0">
      <protection locked="0" hidden="0"/>
    </xf>
    <xf numFmtId="0" fontId="14" fillId="0" borderId="0" applyAlignment="1" applyProtection="1" pivotButton="0" quotePrefix="0" xfId="7">
      <alignment horizontal="center"/>
      <protection locked="0" hidden="0"/>
    </xf>
    <xf numFmtId="0" fontId="3" fillId="22" borderId="40" applyAlignment="1" applyProtection="1" pivotButton="0" quotePrefix="0" xfId="7">
      <alignment horizontal="center" vertical="center"/>
      <protection locked="0" hidden="0"/>
    </xf>
    <xf numFmtId="168" fontId="3" fillId="0" borderId="46" applyAlignment="1" applyProtection="1" pivotButton="0" quotePrefix="0" xfId="7">
      <alignment horizontal="left" vertical="center" wrapText="1"/>
      <protection locked="0" hidden="0"/>
    </xf>
    <xf numFmtId="0" fontId="0" fillId="0" borderId="115" applyProtection="1" pivotButton="0" quotePrefix="0" xfId="0">
      <protection locked="0" hidden="0"/>
    </xf>
    <xf numFmtId="1" fontId="15" fillId="0" borderId="0" applyAlignment="1" applyProtection="1" pivotButton="0" quotePrefix="0" xfId="8">
      <alignment horizontal="left" vertical="center" wrapText="1"/>
      <protection locked="0" hidden="0"/>
    </xf>
    <xf numFmtId="164" fontId="14" fillId="0" borderId="2" applyAlignment="1" applyProtection="1" pivotButton="0" quotePrefix="0" xfId="7">
      <alignment horizontal="center" vertical="center"/>
      <protection locked="0" hidden="0"/>
    </xf>
    <xf numFmtId="0" fontId="0" fillId="0" borderId="112" applyProtection="1" pivotButton="0" quotePrefix="0" xfId="0">
      <protection locked="0" hidden="0"/>
    </xf>
    <xf numFmtId="0" fontId="0" fillId="0" borderId="113" applyProtection="1" pivotButton="0" quotePrefix="0" xfId="0">
      <protection locked="0" hidden="0"/>
    </xf>
    <xf numFmtId="0" fontId="19" fillId="23" borderId="116" applyAlignment="1" applyProtection="1" pivotButton="0" quotePrefix="0" xfId="6">
      <alignment horizontal="center" vertical="center" wrapText="1"/>
      <protection locked="0" hidden="0"/>
    </xf>
    <xf numFmtId="0" fontId="0" fillId="0" borderId="29" applyProtection="1" pivotButton="0" quotePrefix="0" xfId="0">
      <protection locked="0" hidden="0"/>
    </xf>
    <xf numFmtId="0" fontId="0" fillId="0" borderId="37" applyProtection="1" pivotButton="0" quotePrefix="0" xfId="0">
      <protection locked="0" hidden="0"/>
    </xf>
    <xf numFmtId="0" fontId="0" fillId="0" borderId="38" applyProtection="1" pivotButton="0" quotePrefix="0" xfId="0">
      <protection locked="0" hidden="0"/>
    </xf>
    <xf numFmtId="0" fontId="3" fillId="20" borderId="27" applyAlignment="1" applyProtection="1" pivotButton="0" quotePrefix="0" xfId="7">
      <alignment horizontal="left" vertical="top" wrapText="1"/>
      <protection locked="0" hidden="0"/>
    </xf>
    <xf numFmtId="1" fontId="15" fillId="26" borderId="108" applyAlignment="1" applyProtection="1" pivotButton="0" quotePrefix="0" xfId="8">
      <alignment horizontal="left" vertical="center" wrapText="1"/>
      <protection locked="0" hidden="0"/>
    </xf>
    <xf numFmtId="0" fontId="17" fillId="11" borderId="0" applyAlignment="1" applyProtection="1" pivotButton="0" quotePrefix="0" xfId="7">
      <alignment horizontal="center" vertical="center"/>
      <protection locked="0" hidden="0"/>
    </xf>
    <xf numFmtId="1" fontId="15" fillId="26" borderId="104" applyAlignment="1" applyProtection="1" pivotButton="0" quotePrefix="0" xfId="8">
      <alignment horizontal="left" vertical="center" wrapText="1"/>
      <protection locked="0" hidden="0"/>
    </xf>
    <xf numFmtId="0" fontId="0" fillId="0" borderId="67" applyProtection="1" pivotButton="0" quotePrefix="0" xfId="0">
      <protection locked="0" hidden="0"/>
    </xf>
    <xf numFmtId="1" fontId="14" fillId="0" borderId="50" applyAlignment="1" applyProtection="1" pivotButton="0" quotePrefix="0" xfId="7">
      <alignment horizontal="center" vertical="center"/>
      <protection locked="0" hidden="0"/>
    </xf>
    <xf numFmtId="0" fontId="0" fillId="0" borderId="51" applyProtection="1" pivotButton="0" quotePrefix="0" xfId="0">
      <protection locked="0" hidden="0"/>
    </xf>
    <xf numFmtId="0" fontId="0" fillId="0" borderId="107" applyProtection="1" pivotButton="0" quotePrefix="0" xfId="0">
      <protection locked="0" hidden="0"/>
    </xf>
    <xf numFmtId="166" fontId="14" fillId="0" borderId="5" applyAlignment="1" applyProtection="1" pivotButton="0" quotePrefix="0" xfId="7">
      <alignment horizontal="center" vertical="center"/>
      <protection locked="0" hidden="0"/>
    </xf>
    <xf numFmtId="168" fontId="3" fillId="0" borderId="109" applyAlignment="1" applyProtection="1" pivotButton="0" quotePrefix="0" xfId="7">
      <alignment horizontal="left" vertical="center" wrapText="1"/>
      <protection locked="0" hidden="0"/>
    </xf>
    <xf numFmtId="0" fontId="0" fillId="0" borderId="41" applyProtection="1" pivotButton="0" quotePrefix="0" xfId="0">
      <protection locked="0" hidden="0"/>
    </xf>
    <xf numFmtId="9" fontId="1" fillId="0" borderId="40" applyAlignment="1" applyProtection="1" pivotButton="0" quotePrefix="0" xfId="1">
      <alignment horizontal="center"/>
      <protection locked="0" hidden="0"/>
    </xf>
    <xf numFmtId="168" fontId="33" fillId="34" borderId="121" applyAlignment="1" pivotButton="0" quotePrefix="0" xfId="9">
      <alignment horizontal="center" vertical="center" wrapText="1"/>
    </xf>
    <xf numFmtId="0" fontId="0" fillId="0" borderId="87" pivotButton="0" quotePrefix="0" xfId="0"/>
    <xf numFmtId="0" fontId="28" fillId="33" borderId="76" applyAlignment="1" pivotButton="0" quotePrefix="0" xfId="9">
      <alignment horizontal="left" vertical="center"/>
    </xf>
    <xf numFmtId="0" fontId="0" fillId="0" borderId="80" pivotButton="0" quotePrefix="0" xfId="0"/>
    <xf numFmtId="0" fontId="0" fillId="0" borderId="82" pivotButton="0" quotePrefix="0" xfId="0"/>
    <xf numFmtId="168" fontId="31" fillId="11" borderId="123" applyAlignment="1" pivotButton="0" quotePrefix="0" xfId="9">
      <alignment horizontal="center" vertical="center" wrapText="1"/>
    </xf>
    <xf numFmtId="168" fontId="31" fillId="11" borderId="122" applyAlignment="1" pivotButton="0" quotePrefix="0" xfId="9">
      <alignment horizontal="center" vertical="center" wrapText="1"/>
    </xf>
    <xf numFmtId="0" fontId="0" fillId="0" borderId="96" pivotButton="0" quotePrefix="0" xfId="0"/>
    <xf numFmtId="0" fontId="28" fillId="31" borderId="76" applyAlignment="1" pivotButton="0" quotePrefix="0" xfId="9">
      <alignment horizontal="left" vertical="center"/>
    </xf>
    <xf numFmtId="168" fontId="31" fillId="11" borderId="121" applyAlignment="1" pivotButton="0" quotePrefix="0" xfId="9">
      <alignment horizontal="center" vertical="center" wrapText="1"/>
    </xf>
    <xf numFmtId="0" fontId="27" fillId="33" borderId="76" applyAlignment="1" pivotButton="0" quotePrefix="0" xfId="9">
      <alignment horizontal="left" vertical="center"/>
    </xf>
    <xf numFmtId="0" fontId="0" fillId="0" borderId="75" pivotButton="0" quotePrefix="0" xfId="0"/>
    <xf numFmtId="164" fontId="27" fillId="31" borderId="76" applyAlignment="1" pivotButton="0" quotePrefix="0" xfId="1">
      <alignment horizontal="left" vertical="center"/>
    </xf>
    <xf numFmtId="168" fontId="33" fillId="34" borderId="122" applyAlignment="1" pivotButton="0" quotePrefix="0" xfId="9">
      <alignment horizontal="center" vertical="center" wrapText="1"/>
    </xf>
    <xf numFmtId="0" fontId="27" fillId="32" borderId="76" applyAlignment="1" pivotButton="0" quotePrefix="0" xfId="9">
      <alignment horizontal="left" vertical="center" wrapText="1"/>
    </xf>
    <xf numFmtId="0" fontId="27" fillId="27" borderId="76" applyAlignment="1" pivotButton="0" quotePrefix="0" xfId="9">
      <alignment horizontal="left" vertical="center" wrapText="1"/>
    </xf>
    <xf numFmtId="0" fontId="27" fillId="27" borderId="76" applyAlignment="1" pivotButton="0" quotePrefix="0" xfId="9">
      <alignment horizontal="left" vertical="center"/>
    </xf>
    <xf numFmtId="0" fontId="27" fillId="35" borderId="76" applyAlignment="1" pivotButton="0" quotePrefix="0" xfId="9">
      <alignment horizontal="left" vertical="center"/>
    </xf>
    <xf numFmtId="22" fontId="0" fillId="29" borderId="90" applyAlignment="1" pivotButton="0" quotePrefix="0" xfId="0">
      <alignment horizontal="center"/>
    </xf>
    <xf numFmtId="0" fontId="0" fillId="0" borderId="72" pivotButton="0" quotePrefix="0" xfId="0"/>
    <xf numFmtId="0" fontId="0" fillId="0" borderId="93" pivotButton="0" quotePrefix="0" xfId="0"/>
    <xf numFmtId="164" fontId="0" fillId="0" borderId="24" applyAlignment="1" pivotButton="0" quotePrefix="0" xfId="0">
      <alignment horizontal="center" vertical="center"/>
    </xf>
    <xf numFmtId="0" fontId="0" fillId="0" borderId="24" pivotButton="0" quotePrefix="0" xfId="0"/>
    <xf numFmtId="168" fontId="0" fillId="0" borderId="124" applyAlignment="1" pivotButton="0" quotePrefix="0" xfId="0">
      <alignment horizontal="center" vertical="center"/>
    </xf>
    <xf numFmtId="0" fontId="0" fillId="0" borderId="13" pivotButton="0" quotePrefix="0" xfId="0"/>
    <xf numFmtId="0" fontId="0" fillId="0" borderId="125" pivotButton="0" quotePrefix="0" xfId="0"/>
    <xf numFmtId="0" fontId="0" fillId="0" borderId="5" applyAlignment="1" pivotButton="0" quotePrefix="0" xfId="0">
      <alignment horizontal="center" vertical="center"/>
    </xf>
    <xf numFmtId="0" fontId="0" fillId="0" borderId="126" pivotButton="0" quotePrefix="0" xfId="0"/>
    <xf numFmtId="0" fontId="0" fillId="0" borderId="25" pivotButton="0" quotePrefix="0" xfId="0"/>
    <xf numFmtId="16" fontId="0" fillId="0" borderId="5" applyAlignment="1" pivotButton="0" quotePrefix="0" xfId="0">
      <alignment horizontal="center" vertical="center"/>
    </xf>
    <xf numFmtId="16" fontId="47" fillId="39" borderId="37" applyAlignment="1" pivotButton="0" quotePrefix="0" xfId="0">
      <alignment horizontal="center" vertical="center"/>
    </xf>
    <xf numFmtId="0" fontId="0" fillId="0" borderId="67" pivotButton="0" quotePrefix="0" xfId="0"/>
    <xf numFmtId="0" fontId="0" fillId="0" borderId="0" pivotButton="0" quotePrefix="0" xfId="0"/>
    <xf numFmtId="15" fontId="51" fillId="0" borderId="142" applyAlignment="1" pivotButton="0" quotePrefix="0" xfId="0">
      <alignment horizontal="center" vertical="center"/>
    </xf>
    <xf numFmtId="0" fontId="51" fillId="0" borderId="142" applyAlignment="1" applyProtection="1" pivotButton="0" quotePrefix="0" xfId="0">
      <alignment horizontal="left" vertical="center"/>
      <protection locked="0" hidden="0"/>
    </xf>
    <xf numFmtId="171" fontId="51" fillId="0" borderId="142" applyAlignment="1" applyProtection="1" pivotButton="0" quotePrefix="0" xfId="0">
      <alignment horizontal="center" vertical="center"/>
      <protection locked="0" hidden="0"/>
    </xf>
  </cellXfs>
  <cellStyles count="10">
    <cellStyle name="Normal" xfId="0" builtinId="0"/>
    <cellStyle name="Percent" xfId="1" builtinId="5"/>
    <cellStyle name="Normal 7" xfId="2"/>
    <cellStyle name="Normal 17" xfId="3"/>
    <cellStyle name="Normal 3" xfId="4"/>
    <cellStyle name="Percent 4" xfId="5"/>
    <cellStyle name="Hyperlink" xfId="6" builtinId="8"/>
    <cellStyle name="Normal 2" xfId="7"/>
    <cellStyle name="Percent 2 2" xfId="8"/>
    <cellStyle name="Normal 2 2" xfId="9"/>
  </cellStyles>
  <dxfs count="5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409]d\-mmm;@"/>
      <alignment horizontal="center" vertical="bottom"/>
    </dxf>
    <dxf>
      <numFmt numFmtId="0" formatCode="General"/>
    </dxf>
    <dxf>
      <numFmt numFmtId="0" formatCode="General"/>
    </dxf>
    <dxf>
      <numFmt numFmtId="27" formatCode="m/d/yyyy\ h:mm"/>
    </dxf>
    <dxf>
      <numFmt numFmtId="27" formatCode="m/d/yyyy\ h:mm"/>
    </dxf>
    <dxf>
      <numFmt numFmtId="0" formatCode="Genera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
        </patternFill>
      </fill>
    </dxf>
    <dxf>
      <font>
        <color theme="0" tint="-0.1498764000366222"/>
      </font>
      <fill>
        <patternFill>
          <bgColor theme="0" tint="-0.1498764000366222"/>
        </patternFill>
      </fill>
    </dxf>
    <dxf>
      <fill>
        <patternFill>
          <bgColor rgb="FF92D050"/>
        </patternFill>
      </fill>
    </dxf>
    <dxf>
      <font>
        <color theme="0"/>
      </font>
      <fill>
        <patternFill>
          <bgColor rgb="FFFF0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ont>
        <color rgb="FF9C0006"/>
      </font>
      <fill>
        <patternFill>
          <bgColor rgb="FFFFC7CE"/>
        </patternFill>
      </fill>
    </dxf>
    <dxf>
      <font>
        <color rgb="FF006100"/>
      </font>
      <fill>
        <patternFill>
          <bgColor rgb="FFC6EFCE"/>
        </patternFill>
      </fill>
    </dxf>
    <dxf>
      <fill>
        <patternFill>
          <bgColor theme="0" tint="-0.1498764000366222"/>
        </patternFill>
      </fill>
    </dxf>
    <dxf>
      <fill>
        <patternFill>
          <bgColor theme="8" tint="0.5999633777886288"/>
        </patternFill>
      </fill>
    </dxf>
    <dxf>
      <fill>
        <patternFill>
          <bgColor theme="9" tint="0.7999816888943144"/>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8" tint="0.5999633777886288"/>
        </patternFill>
      </fill>
    </dxf>
    <dxf>
      <font>
        <color rgb="FF006100"/>
      </font>
      <fill>
        <patternFill>
          <bgColor rgb="FF92D050"/>
        </patternFill>
      </fill>
    </dxf>
    <dxf>
      <font>
        <color rgb="FF9C0006"/>
      </font>
      <fill>
        <patternFill>
          <bgColor theme="5" tint="0.3999450666829432"/>
        </patternFill>
      </fill>
    </dxf>
    <dxf>
      <font>
        <color rgb="FF006100"/>
      </font>
      <fill>
        <patternFill>
          <bgColor rgb="FF92D050"/>
        </patternFill>
      </fill>
    </dxf>
    <dxf>
      <font>
        <color rgb="FF9C0006"/>
      </font>
      <fill>
        <patternFill>
          <bgColor theme="5" tint="0.3999450666829432"/>
        </patternFill>
      </fill>
    </dxf>
    <dxf>
      <font>
        <color theme="0" tint="-0.1498764000366222"/>
      </font>
      <fill>
        <patternFill>
          <bgColor theme="0" tint="-0.1498764000366222"/>
        </patternFill>
      </fill>
    </dxf>
    <dxf>
      <fill>
        <patternFill>
          <bgColor rgb="FF92D050"/>
        </patternFill>
      </fill>
    </dxf>
    <dxf>
      <font>
        <color theme="0"/>
      </font>
      <fill>
        <patternFill>
          <bgColor rgb="FFFF0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ont>
        <color rgb="FF9C0006"/>
      </font>
      <fill>
        <patternFill>
          <bgColor rgb="FFFFC7CE"/>
        </patternFill>
      </fill>
    </dxf>
    <dxf>
      <font>
        <color rgb="FF006100"/>
      </font>
      <fill>
        <patternFill>
          <bgColor rgb="FFC6EFCE"/>
        </patternFill>
      </fill>
    </dxf>
    <dxf>
      <fill>
        <patternFill>
          <bgColor theme="0" tint="-0.1498764000366222"/>
        </patternFill>
      </fill>
    </dxf>
    <dxf>
      <fill>
        <patternFill>
          <bgColor theme="8" tint="0.5999633777886288"/>
        </patternFill>
      </fill>
    </dxf>
    <dxf>
      <fill>
        <patternFill>
          <bgColor theme="9" tint="0.7999816888943144"/>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
        </patternFill>
      </fill>
    </dxf>
    <dxf>
      <font>
        <color rgb="FF006100"/>
      </font>
      <fill>
        <patternFill>
          <bgColor rgb="FF92D050"/>
        </patternFill>
      </fill>
    </dxf>
    <dxf>
      <font>
        <color rgb="FF9C0006"/>
      </font>
      <fill>
        <patternFill>
          <bgColor theme="5" tint="0.3999450666829432"/>
        </patternFill>
      </fill>
    </dxf>
    <dxf>
      <fill>
        <patternFill>
          <bgColor theme="8" tint="0.5999633777886288"/>
        </patternFill>
      </fill>
    </dxf>
    <dxf>
      <fill>
        <patternFill>
          <bgColor theme="8" tint="0.5999633777886288"/>
        </patternFill>
      </fill>
    </dxf>
    <dxf>
      <fill>
        <patternFill>
          <bgColor theme="8" tint="0.5999633777886288"/>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409]d\-mmm;@"/>
      <alignment horizontal="center" vertical="bottom"/>
    </dxf>
    <dxf>
      <numFmt numFmtId="0" formatCode="General"/>
    </dxf>
    <dxf>
      <numFmt numFmtId="0" formatCode="General"/>
    </dxf>
    <dxf>
      <numFmt numFmtId="27" formatCode="m/d/yyyy\ h:mm"/>
    </dxf>
    <dxf>
      <numFmt numFmtId="27" formatCode="m/d/yyyy\ h:mm"/>
    </dxf>
    <dxf>
      <numFmt numFmtId="0" formatCode="General"/>
    </dxf>
    <dxf>
      <numFmt numFmtId="14" formatCode="0.00%"/>
      <alignment horizontal="center" vertical="center"/>
    </dxf>
    <dxf>
      <alignment horizontal="general" vertical="center"/>
    </dxf>
    <dxf>
      <alignment horizontal="center" vertical="bottom"/>
    </dxf>
    <dxf>
      <numFmt numFmtId="166" formatCode="0.0"/>
      <alignment horizontal="center" vertical="bottom"/>
    </dxf>
    <dxf>
      <alignment horizontal="center" vertical="bottom"/>
    </dxf>
    <dxf>
      <numFmt numFmtId="168" formatCode="[$-409]d\-mmm;@"/>
      <alignment horizontal="center" vertical="center"/>
      <border>
        <left/>
        <right style="thin">
          <color auto="1"/>
        </right>
        <top/>
        <bottom/>
        <vertical/>
        <horizontal/>
      </border>
    </dxf>
    <dxf>
      <border outline="0">
        <left style="thin">
          <color indexed="64"/>
        </left>
      </border>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alignment horizontal="center" vertical="bottom"/>
      <border outline="0">
        <left/>
        <right/>
        <top/>
        <bottom/>
      </border>
    </dxf>
    <dxf>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3" formatCode="0%"/>
      <alignment horizontal="center" vertical="bottom"/>
      <border outline="0">
        <left/>
        <right/>
        <top/>
        <bottom/>
      </border>
    </dxf>
    <dxf>
      <fill>
        <patternFill>
          <fgColor indexed="64"/>
          <bgColor indexed="65"/>
        </patternFill>
      </fill>
      <alignment horizontal="center" vertical="bottom"/>
    </dxf>
    <dxf>
      <numFmt numFmtId="164" formatCode="0.0%"/>
      <alignment horizontal="center" vertical="bottom"/>
      <border outline="0">
        <left/>
        <right/>
        <top/>
        <bottom/>
      </border>
    </dxf>
    <dxf>
      <numFmt numFmtId="164" formatCode="0.0%"/>
      <fill>
        <patternFill>
          <fgColor indexed="64"/>
          <bgColor theme="9" tint="0.3999755851924192"/>
        </patternFill>
      </fill>
      <alignment horizontal="center" vertical="bottom"/>
    </dxf>
    <dxf>
      <alignment horizontal="left" vertical="bottom"/>
      <border outline="0">
        <left/>
        <right/>
        <top/>
        <bottom/>
      </border>
    </dxf>
    <dxf>
      <alignment horizontal="left" vertical="bottom"/>
    </dxf>
    <dxf>
      <border>
        <left style="medium">
          <color indexed="64"/>
        </left>
        <right style="medium">
          <color indexed="64"/>
        </right>
        <top style="medium">
          <color indexed="64"/>
        </top>
        <bottom style="medium">
          <color indexed="64"/>
        </bottom>
      </border>
    </dxf>
    <dxf>
      <numFmt numFmtId="21" formatCode="d\-mmm"/>
      <alignment horizontal="center" vertical="bottom"/>
    </dxf>
    <dxf>
      <font>
        <name val="MDLZ BITE TYPE"/>
        <b val="1"/>
        <strike val="0"/>
        <outline val="0"/>
        <shadow val="0"/>
        <vertAlign val="baseline"/>
      </font>
      <numFmt numFmtId="21" formatCode="d\-mmm"/>
      <alignment horizontal="center" vertical="bottom"/>
    </dxf>
    <dxf>
      <numFmt numFmtId="13" formatCode="0%"/>
    </dxf>
    <dxf>
      <fill>
        <patternFill>
          <fgColor indexed="64"/>
          <bgColor auto="1"/>
        </patternFill>
      </fill>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numFmt numFmtId="13" formatCode="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numFmt numFmtId="164" formatCode="0.0%"/>
      <fill>
        <patternFill>
          <fgColor indexed="64"/>
          <bgColor auto="1"/>
        </patternFill>
      </fill>
      <alignment horizontal="center" vertical="bottom"/>
    </dxf>
    <dxf>
      <fill>
        <patternFill>
          <fgColor indexed="64"/>
          <bgColor auto="1"/>
        </patternFill>
      </fill>
      <alignment horizontal="center" vertical="bottom"/>
    </dxf>
    <dxf>
      <numFmt numFmtId="164" formatCode="0.0%"/>
      <fill>
        <patternFill>
          <fgColor indexed="64"/>
          <bgColor auto="1"/>
        </patternFill>
      </fill>
      <alignment horizontal="center" vertical="bottom"/>
    </dxf>
    <dxf>
      <numFmt numFmtId="13" formatCode="0%"/>
      <fill>
        <patternFill>
          <fgColor indexed="64"/>
          <bgColor auto="1"/>
        </patternFill>
      </fill>
      <alignment horizontal="center" vertical="bottom"/>
    </dxf>
    <dxf>
      <numFmt numFmtId="165" formatCode="[$-409]mmm\-yy;@"/>
      <fill>
        <patternFill>
          <fgColor indexed="64"/>
          <bgColor auto="1"/>
        </patternFill>
      </fill>
      <alignment horizontal="center" vertical="bottom"/>
    </dxf>
    <dxf>
      <font>
        <name val="Aptos Narrow"/>
        <family val="2"/>
        <strike val="0"/>
        <outline val="0"/>
        <shadow val="0"/>
        <condense val="0"/>
        <color theme="1"/>
        <extend val="0"/>
        <sz val="11"/>
        <vertAlign val="baseline"/>
        <scheme val="minor"/>
      </font>
      <fill>
        <patternFill>
          <fgColor indexed="64"/>
          <bgColor auto="1"/>
        </patternFill>
      </fill>
      <alignment horizontal="center" vertical="bottom"/>
    </dxf>
    <dxf>
      <font>
        <name val="Trebuchet MS"/>
        <family val="2"/>
        <b val="1"/>
        <strike val="0"/>
        <outline val="0"/>
        <shadow val="0"/>
        <condense val="0"/>
        <color theme="0"/>
        <extend val="0"/>
        <sz val="9"/>
        <vertAlign val="baseline"/>
      </font>
      <fill>
        <patternFill patternType="solid">
          <fgColor theme="5"/>
          <bgColor rgb="FFCC6600"/>
        </patternFill>
      </fill>
      <alignment horizontal="center" vertical="center"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 formatCode="0"/>
      <alignment horizontal="center" vertical="center"/>
      <border outline="0">
        <left style="thin">
          <color indexed="64"/>
        </left>
        <right style="thin">
          <color indexed="64"/>
        </right>
        <top style="thin">
          <color indexed="64"/>
        </top>
        <bottom style="thin">
          <color indexed="64"/>
        </bottom>
      </border>
      <protection locked="0" hidden="0"/>
    </dxf>
    <dxf>
      <numFmt numFmtId="0" formatCode="Genera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outline="0">
        <left style="thin">
          <color indexed="64"/>
        </left>
        <right style="thin">
          <color indexed="64"/>
        </right>
        <top style="thin">
          <color indexed="64"/>
        </top>
        <bottom style="thin">
          <color indexed="64"/>
        </bottom>
      </border>
      <protection locked="0" hidden="0"/>
    </dxf>
    <dxf>
      <numFmt numFmtId="20" formatCode="d\-mmm\-yy"/>
      <alignment horizontal="center" vertical="bottom"/>
      <border outline="0">
        <left style="thin">
          <color indexed="64"/>
        </left>
        <right style="thin">
          <color indexed="64"/>
        </right>
        <top style="thin">
          <color indexed="64"/>
        </top>
        <bottom style="thin">
          <color indexed="64"/>
        </bottom>
      </border>
    </dxf>
    <dxf>
      <border outline="0">
        <top style="thin">
          <color auto="1"/>
        </top>
      </border>
    </dxf>
    <dxf>
      <font>
        <name val="MDLZ BITE TYPE"/>
        <b val="1"/>
        <strike val="0"/>
        <outline val="0"/>
        <shadow val="0"/>
        <condense val="0"/>
        <color theme="0"/>
        <extend val="0"/>
        <sz val="10"/>
        <vertAlign val="baseline"/>
      </font>
      <fill>
        <patternFill patternType="solid">
          <fgColor indexed="64"/>
          <bgColor rgb="FF7030A0"/>
        </patternFill>
      </fill>
      <alignment horizontal="center" vertical="center"/>
      <border outline="0">
        <left style="thin">
          <color auto="1"/>
        </left>
        <right style="thin">
          <color auto="1"/>
        </right>
        <top/>
        <bottom/>
      </border>
    </dxf>
    <dxf>
      <font>
        <name val="Aptos Narrow"/>
        <family val="2"/>
        <strike val="0"/>
        <outline val="0"/>
        <shadow val="0"/>
        <color theme="1"/>
        <sz val="11"/>
        <vertAlign val="baseline"/>
        <scheme val="minor"/>
      </font>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right/>
        <top style="thin">
          <color auto="1"/>
        </top>
        <bottom style="thin">
          <color auto="1"/>
        </bottom>
        <vertical/>
        <horizontal/>
      </border>
      <protection locked="0" hidden="0"/>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64" formatCode="0.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top style="thin">
          <color indexed="64"/>
        </top>
        <bottom style="thin">
          <color indexed="64"/>
        </bottom>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0" formatCode="General"/>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0" formatCode="General"/>
      <border>
        <left style="thin">
          <color auto="1"/>
        </left>
      </border>
    </dxf>
    <dxf>
      <font>
        <name val="Aptos Narrow"/>
        <family val="2"/>
        <strike val="0"/>
        <outline val="0"/>
        <shadow val="0"/>
        <color theme="1"/>
        <sz val="11"/>
        <vertAlign val="baseline"/>
        <scheme val="minor"/>
      </font>
      <numFmt numFmtId="2" formatCode="0.00"/>
      <border>
        <left style="thin">
          <color auto="1"/>
        </left>
      </border>
    </dxf>
    <dxf>
      <font>
        <name val="Aptos Narrow"/>
        <family val="2"/>
        <strike val="0"/>
        <outline val="0"/>
        <shadow val="0"/>
        <condense val="0"/>
        <color theme="1"/>
        <extend val="0"/>
        <sz val="11"/>
        <vertAlign val="baseline"/>
        <scheme val="minor"/>
      </font>
      <numFmt numFmtId="2" formatCode="0.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lor theme="1"/>
        <sz val="11"/>
        <vertAlign val="baseline"/>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lor theme="1"/>
        <sz val="11"/>
        <vertAlign val="baseline"/>
        <scheme val="minor"/>
      </font>
      <numFmt numFmtId="164" formatCode="0.0%"/>
      <border>
        <right style="thin">
          <color auto="1"/>
        </right>
      </border>
    </dxf>
    <dxf>
      <font>
        <name val="Aptos Narrow"/>
        <family val="2"/>
        <strike val="0"/>
        <outline val="0"/>
        <shadow val="0"/>
        <color theme="1"/>
        <sz val="11"/>
        <vertAlign val="baseline"/>
        <scheme val="minor"/>
      </font>
      <border>
        <right style="thin">
          <color auto="1"/>
        </right>
      </border>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4" formatCode="0.0%"/>
    </dxf>
    <dxf>
      <font>
        <name val="Aptos Narrow"/>
        <family val="2"/>
        <strike val="0"/>
        <outline val="0"/>
        <shadow val="0"/>
        <color theme="1"/>
        <sz val="11"/>
        <vertAlign val="baseline"/>
        <scheme val="minor"/>
      </font>
      <numFmt numFmtId="164" formatCode="0.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dxf>
    <dxf>
      <numFmt numFmtId="22" formatCode="mmm\-yy"/>
      <fill>
        <patternFill patternType="solid">
          <fgColor indexed="64"/>
          <bgColor theme="0" tint="-0.1499984740745262"/>
        </patternFill>
      </fill>
      <alignment horizontal="center" vertical="center"/>
      <border>
        <left style="thin">
          <color auto="1"/>
        </left>
        <right style="thin">
          <color auto="1"/>
        </right>
        <top style="thin">
          <color auto="1"/>
        </top>
        <bottom/>
        <vertical/>
        <horizontal/>
      </border>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rgb="FF000000"/>
        <sz val="11"/>
        <vertAlign val="baseline"/>
      </font>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2" formatCode="mmm\-yy"/>
      <fill>
        <patternFill patternType="solid">
          <fgColor indexed="64"/>
          <bgColor theme="0" tint="-0.1499984740745262"/>
        </patternFill>
      </fill>
      <alignment horizontal="center" vertical="center"/>
      <border>
        <left style="thin">
          <color auto="1"/>
        </left>
        <right style="thin">
          <color auto="1"/>
        </right>
        <top style="thin">
          <color auto="1"/>
        </top>
        <bottom/>
        <vertical/>
        <horizontal/>
      </border>
    </dxf>
    <dxf>
      <numFmt numFmtId="20" formatCode="d\-mmm\-yy"/>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name val="MDLZ BITE TYPE"/>
        <b val="1"/>
        <strike val="0"/>
        <outline val="0"/>
        <shadow val="0"/>
        <condense val="0"/>
        <color theme="0"/>
        <extend val="0"/>
        <sz val="10"/>
        <vertAlign val="baseline"/>
      </font>
      <fill>
        <patternFill patternType="solid">
          <fgColor indexed="64"/>
          <bgColor rgb="FF7030A0"/>
        </patternFill>
      </fill>
      <alignment horizontal="center" vertical="center"/>
      <border outline="0">
        <left style="thin">
          <color auto="1"/>
        </left>
        <right style="thin">
          <color auto="1"/>
        </right>
        <top/>
        <bottom/>
      </border>
    </dxf>
    <dxf>
      <font>
        <name val="Aptos Narrow"/>
        <family val="2"/>
        <strike val="0"/>
        <outline val="0"/>
        <shadow val="0"/>
        <color theme="1"/>
        <sz val="11"/>
        <vertAlign val="baseline"/>
        <scheme val="minor"/>
      </font>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right/>
        <top style="thin">
          <color auto="1"/>
        </top>
        <bottom style="thin">
          <color auto="1"/>
        </bottom>
        <vertical/>
        <horizontal/>
      </border>
      <protection locked="0" hidden="0"/>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164" formatCode="0.0%"/>
      <fill>
        <patternFill patternType="solid">
          <fgColor indexed="64"/>
          <bgColor theme="0"/>
        </patternFill>
      </fill>
      <alignment horizontal="center" vertical="center"/>
      <border>
        <left/>
        <right/>
        <top style="thin">
          <color auto="1"/>
        </top>
        <bottom style="thin">
          <color auto="1"/>
        </bottom>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top style="thin">
          <color indexed="64"/>
        </top>
        <bottom style="thin">
          <color indexed="64"/>
        </bottom>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ndense val="0"/>
        <color theme="1"/>
        <extend val="0"/>
        <sz val="11"/>
        <vertAlign val="baseline"/>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0" formatCode="General"/>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0" formatCode="General"/>
      <border>
        <left style="thin">
          <color auto="1"/>
        </left>
      </border>
    </dxf>
    <dxf>
      <font>
        <name val="Aptos Narrow"/>
        <family val="2"/>
        <strike val="0"/>
        <outline val="0"/>
        <shadow val="0"/>
        <color theme="1"/>
        <sz val="11"/>
        <vertAlign val="baseline"/>
        <scheme val="minor"/>
      </font>
      <numFmt numFmtId="2" formatCode="0.00"/>
      <border>
        <left style="thin">
          <color auto="1"/>
        </left>
      </border>
    </dxf>
    <dxf>
      <font>
        <name val="Aptos Narrow"/>
        <family val="2"/>
        <strike val="0"/>
        <outline val="0"/>
        <shadow val="0"/>
        <condense val="0"/>
        <color theme="1"/>
        <extend val="0"/>
        <sz val="11"/>
        <vertAlign val="baseline"/>
        <scheme val="minor"/>
      </font>
      <numFmt numFmtId="2" formatCode="0.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lor theme="1"/>
        <sz val="11"/>
        <vertAlign val="baseline"/>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ndense val="0"/>
        <color theme="1"/>
        <extend val="0"/>
        <sz val="11"/>
        <vertAlign val="baseline"/>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name val="Aptos Narrow"/>
        <family val="2"/>
        <strike val="0"/>
        <outline val="0"/>
        <shadow val="0"/>
        <color theme="1"/>
        <sz val="11"/>
        <vertAlign val="baseline"/>
        <scheme val="minor"/>
      </font>
      <numFmt numFmtId="164" formatCode="0.0%"/>
      <border>
        <right style="thin">
          <color auto="1"/>
        </right>
      </border>
    </dxf>
    <dxf>
      <font>
        <name val="Aptos Narrow"/>
        <family val="2"/>
        <strike val="0"/>
        <outline val="0"/>
        <shadow val="0"/>
        <color theme="1"/>
        <sz val="11"/>
        <vertAlign val="baseline"/>
        <scheme val="minor"/>
      </font>
      <border>
        <right style="thin">
          <color auto="1"/>
        </right>
      </border>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4" formatCode="0.0%"/>
    </dxf>
    <dxf>
      <font>
        <name val="Aptos Narrow"/>
        <family val="2"/>
        <strike val="0"/>
        <outline val="0"/>
        <shadow val="0"/>
        <color theme="1"/>
        <sz val="11"/>
        <vertAlign val="baseline"/>
        <scheme val="minor"/>
      </font>
      <numFmt numFmtId="164" formatCode="0.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numFmt numFmtId="166" formatCode="0.0"/>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
      <font>
        <name val="Aptos Narrow"/>
        <family val="2"/>
        <strike val="0"/>
        <outline val="0"/>
        <shadow val="0"/>
        <color theme="1"/>
        <sz val="11"/>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pivotCacheDefinition" Target="/xl/pivotCache/pivotCacheDefinition1.xml" Id="rId22" /><Relationship Type="http://schemas.openxmlformats.org/officeDocument/2006/relationships/pivotCacheDefinition" Target="/xl/pivotCache/pivotCacheDefinition2.xml" Id="rId23" /><Relationship Type="http://schemas.openxmlformats.org/officeDocument/2006/relationships/pivotCacheDefinition" Target="/xl/pivotCache/pivotCacheDefinition3.xml" Id="rId24" /><Relationship Type="http://schemas.openxmlformats.org/officeDocument/2006/relationships/externalLink" Target="/xl/externalLinks/externalLink1.xml" Id="rId25" /><Relationship Type="http://schemas.openxmlformats.org/officeDocument/2006/relationships/externalLink" Target="/xl/externalLinks/externalLink2.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pivotSource>
    <name>[PERK MIS.-2026.xlsx]Pivot Tables!PivotTable1</name>
    <fmtId val="5"/>
  </pivotSource>
  <chart>
    <pivotFmts>
      <pivotFmt>
        <idx val="0"/>
        <spPr>
          <a:solidFill>
            <a:schemeClr val="accent1"/>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1"/>
        <spPr>
          <a:solidFill>
            <a:schemeClr val="accent1"/>
          </a:solidFill>
          <a:ln w="28575" cap="rnd">
            <a:solidFill>
              <a:schemeClr val="accent1"/>
            </a:solidFill>
            <a:prstDash val="solid"/>
            <a:roun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2"/>
        <spPr>
          <a:solidFill>
            <a:schemeClr val="accent1"/>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3"/>
        <spPr>
          <a:solidFill>
            <a:schemeClr val="accent1"/>
          </a:solidFill>
          <a:ln w="28575" cap="rnd">
            <a:solidFill>
              <a:schemeClr val="accent1"/>
            </a:solidFill>
            <a:prstDash val="solid"/>
            <a:round/>
          </a:ln>
        </spPr>
        <marker>
          <symbol val="circle"/>
          <size val="5"/>
          <spPr>
            <a:solidFill>
              <a:schemeClr val="accent2"/>
            </a:solidFill>
            <a:ln w="9525">
              <a:solidFill>
                <a:schemeClr val="accent2"/>
              </a:solidFill>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4"/>
        <spPr>
          <a:solidFill>
            <a:schemeClr val="accent5">
              <a:lumMod val="75000"/>
            </a:schemeClr>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5"/>
        <spPr>
          <a:ln w="28575" cap="rnd">
            <a:solidFill>
              <a:schemeClr val="accent2"/>
            </a:solidFill>
            <a:prstDash val="solid"/>
            <a:round/>
          </a:ln>
        </spPr>
        <marker>
          <symbol val="circle"/>
          <size val="5"/>
          <spPr>
            <a:solidFill>
              <a:schemeClr val="accent2"/>
            </a:solidFill>
            <a:ln w="9525">
              <a:solidFill>
                <a:schemeClr val="accent2"/>
              </a:solidFill>
              <a:prstDash val="solid"/>
            </a:ln>
          </spPr>
        </marker>
        <dLbl>
          <idx val="0"/>
          <spPr>
            <a:solidFill>
              <a:srgbClr val="FFC000"/>
            </a:solid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s>
    <plotArea>
      <layout/>
      <barChart>
        <barDir val="col"/>
        <grouping val="clustered"/>
        <varyColors val="0"/>
        <ser>
          <idx val="0"/>
          <order val="0"/>
          <tx>
            <strRef>
              <f>'Pivot Tables'!$B$5:$B$6</f>
              <strCache>
                <ptCount val="1"/>
                <pt idx="0">
                  <v>Sum of line downtime</v>
                </pt>
              </strCache>
            </strRef>
          </tx>
          <spPr>
            <a:solidFill>
              <a:schemeClr val="accent5">
                <a:lumMod val="75000"/>
              </a:schemeClr>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showLeaderLines val="0"/>
          </dLbls>
          <cat>
            <strRef>
              <f>'Pivot Tables'!$A$7:$A$132</f>
              <strCache>
                <ptCount val="125"/>
                <pt idx="0">
                  <v>Die Scrapper striking with Dies</v>
                </pt>
                <pt idx="1">
                  <v>Unskilled Manpower</v>
                </pt>
                <pt idx="2">
                  <v>Exhaust Pressure Switch Fault</v>
                </pt>
                <pt idx="3">
                  <v>Cutter Wire broken</v>
                </pt>
                <pt idx="4">
                  <v>Batter Transfer Pump Jam</v>
                </pt>
                <pt idx="5">
                  <v>Die bolt broken</v>
                </pt>
                <pt idx="6">
                  <v>Crème Transfer Pump Jam</v>
                </pt>
                <pt idx="7">
                  <v>Book cooler chain damage</v>
                </pt>
                <pt idx="8">
                  <v>Batching Scada Malfunctioning</v>
                </pt>
                <pt idx="9">
                  <v>DU4R belt tracking issue</v>
                </pt>
                <pt idx="10">
                  <v>Code Misprint issue</v>
                </pt>
                <pt idx="11">
                  <v>Power Failure</v>
                </pt>
                <pt idx="12">
                  <v>Overdumping issue</v>
                </pt>
                <pt idx="13">
                  <v>Pressing Station motion control</v>
                </pt>
                <pt idx="14">
                  <v>Packing End Support roller broken and belt torn</v>
                </pt>
                <pt idx="15">
                  <v>Book Cooler chain length correction</v>
                </pt>
                <pt idx="16">
                  <v>Film Tracking issue</v>
                </pt>
                <pt idx="17">
                  <v>Bar breakage issue</v>
                </pt>
                <pt idx="18">
                  <v>Fire Tripping issue</v>
                </pt>
                <pt idx="19">
                  <v>Bubble Scrapper Jam</v>
                </pt>
                <pt idx="20">
                  <v>Pusher Foundation bolt broken</v>
                </pt>
                <pt idx="21">
                  <v>Detailer Jam</v>
                </pt>
                <pt idx="22">
                  <v>(blank)</v>
                </pt>
                <pt idx="23">
                  <v>Book CoolerChain derailed</v>
                </pt>
                <pt idx="24">
                  <v>Crème Transfer Line Jam</v>
                </pt>
                <pt idx="25">
                  <v>Book Jamming @ Cutter</v>
                </pt>
                <pt idx="26">
                  <v>Cooling Tunnel drive chain broken</v>
                </pt>
                <pt idx="27">
                  <v>Chocolate Line jamming issue</v>
                </pt>
                <pt idx="28">
                  <v>High batter Viscosity</v>
                </pt>
                <pt idx="29">
                  <v>Laminate Shortage</v>
                </pt>
                <pt idx="30">
                  <v>Changeover to HT @ Samridhi Line</v>
                </pt>
                <pt idx="31">
                  <v>OverHeight Product Detected</v>
                </pt>
                <pt idx="32">
                  <v>Cover Folding Box Open</v>
                </pt>
                <pt idx="33">
                  <v>Transport belt Gear box Jam</v>
                </pt>
                <pt idx="34">
                  <v>Book Jamming in book cooler</v>
                </pt>
                <pt idx="35">
                  <v>Product jam detected at flow wrapper infeed</v>
                </pt>
                <pt idx="36">
                  <v>Wirebelt link broken</v>
                </pt>
                <pt idx="37">
                  <v>Wrapper main guard open FW-01</v>
                </pt>
                <pt idx="38">
                  <v>TP-11 Drive Fault</v>
                </pt>
                <pt idx="39">
                  <v>Vaccum Formation issue @ Pressing Station</v>
                </pt>
                <pt idx="40">
                  <v>PGR sockets broken</v>
                </pt>
                <pt idx="41">
                  <v>PGR Shaft worn out</v>
                </pt>
                <pt idx="42">
                  <v>Enrober Heater not working</v>
                </pt>
                <pt idx="43">
                  <v>Cutter Infeed belt roller worn out</v>
                </pt>
                <pt idx="44">
                  <v>Air Pressure Low</v>
                </pt>
                <pt idx="45">
                  <v>Wiremesh Link damage</v>
                </pt>
                <pt idx="46">
                  <v>Cutter Drive Chain lock bearing broken</v>
                </pt>
                <pt idx="47">
                  <v>Batter Deposition Pump Tripping</v>
                </pt>
                <pt idx="48">
                  <v>RWF Silo agitator broken</v>
                </pt>
                <pt idx="49">
                  <v>Chocolate Line jamming issue(Temperor to Enrober)</v>
                </pt>
                <pt idx="50">
                  <v>Overhead Safety Switch Fault</v>
                </pt>
                <pt idx="51">
                  <v>Infeed Stopper Malfunctioning</v>
                </pt>
                <pt idx="52">
                  <v>Discharge Valve Malfunctioning</v>
                </pt>
                <pt idx="53">
                  <v>Wafer Sticking issue</v>
                </pt>
                <pt idx="54">
                  <v>HXX: Outfeed Belt Drive Fault</v>
                </pt>
                <pt idx="55">
                  <v>FOR/BP11: Hand Over Of Blank Failed</v>
                </pt>
                <pt idx="56">
                  <v>Discharge belt jam</v>
                </pt>
                <pt idx="57">
                  <v>FBX: Jam At Infeed</v>
                </pt>
                <pt idx="58">
                  <v>Fin Wheel Drive fault</v>
                </pt>
                <pt idx="59">
                  <v>Metering belt Drive Fault</v>
                </pt>
                <pt idx="60">
                  <v>DU-2 belt tracking</v>
                </pt>
                <pt idx="61">
                  <v>Outer Tilting issue</v>
                </pt>
                <pt idx="62">
                  <v>CLO/CT11: Axis1 Position Error</v>
                </pt>
                <pt idx="63">
                  <v>Paper Out Of Register</v>
                </pt>
                <pt idx="64">
                  <v>Chocolate transfer pump tripped</v>
                </pt>
                <pt idx="65">
                  <v>BT-Idler Pulley worn out</v>
                </pt>
                <pt idx="66">
                  <v>Transfer Conveyor Gearbox replacement</v>
                </pt>
                <pt idx="67">
                  <v>Crème not spreading properly</v>
                </pt>
                <pt idx="68">
                  <v>FWV Gripper worn out</v>
                </pt>
                <pt idx="69">
                  <v>CLO/TFXX: Backdoor Hor. Actuator Not ON</v>
                </pt>
                <pt idx="70">
                  <v>Open/CutPouch issue</v>
                </pt>
                <pt idx="71">
                  <v>Manpower Shortage</v>
                </pt>
                <pt idx="72">
                  <v>Pusher Mounting Broken</v>
                </pt>
                <pt idx="73">
                  <v>Aigner-1 Malfunctioning</v>
                </pt>
                <pt idx="74">
                  <v>HXX: Infeed Rejection Consecutive</v>
                </pt>
                <pt idx="75">
                  <v>HXX: Film Is Broken</v>
                </pt>
                <pt idx="76">
                  <v>Glue unit not ready</v>
                </pt>
                <pt idx="77">
                  <v>U-1 Belt Tracking</v>
                </pt>
                <pt idx="78">
                  <v>Cross Seal Drive Fault</v>
                </pt>
                <pt idx="79">
                  <v>DU-1 Pusher Jam</v>
                </pt>
                <pt idx="80">
                  <v>Abnormal Sound from Oven-Die Opener base plate loose</v>
                </pt>
                <pt idx="81">
                  <v>Arch Conveyor Speed sync issue</v>
                </pt>
                <pt idx="82">
                  <v>Crème shortage from chocolate Plant</v>
                </pt>
                <pt idx="83">
                  <v>Emergency button malfunctioning</v>
                </pt>
                <pt idx="84">
                  <v>DU-1 Belt Tracking</v>
                </pt>
                <pt idx="85">
                  <v>Chocolate solidification issue</v>
                </pt>
                <pt idx="86">
                  <v>FBX: Overflow At Infeed</v>
                </pt>
                <pt idx="87">
                  <v>PGR-Top guide Cyliner mounting broken</v>
                </pt>
                <pt idx="88">
                  <v xml:space="preserve">Glue not coming in closing </v>
                </pt>
                <pt idx="89">
                  <v>Closing unit chain homing issue</v>
                </pt>
                <pt idx="90">
                  <v>Acceleration Belt Drive fault</v>
                </pt>
                <pt idx="91">
                  <v>Fwv Not Picking Bars ,Outer Rejection</v>
                </pt>
                <pt idx="92">
                  <v>DU4-R Station hang</v>
                </pt>
                <pt idx="93">
                  <v>FT Cylinder broken</v>
                </pt>
                <pt idx="94">
                  <v>Batter Gun choking</v>
                </pt>
                <pt idx="95">
                  <v>Rope Conveyor guides setting</v>
                </pt>
                <pt idx="96">
                  <v>RBLT Tracking issue</v>
                </pt>
                <pt idx="97">
                  <v>Face Feeder belt Jam</v>
                </pt>
                <pt idx="98">
                  <v>Vaccum belt Jam</v>
                </pt>
                <pt idx="99">
                  <v>LOD/TPG11: Move Time Out</v>
                </pt>
                <pt idx="100">
                  <v>Cooling tunnel belt track</v>
                </pt>
                <pt idx="101">
                  <v>LOD/TGR11: Robot-Gripper Sensor Fault</v>
                </pt>
                <pt idx="102">
                  <v>FOR/FT11: Hand Over Failure Of Tray</v>
                </pt>
                <pt idx="103">
                  <v>HXX: Film Registration Error</v>
                </pt>
                <pt idx="104">
                  <v>Handover blank fail</v>
                </pt>
                <pt idx="105">
                  <v>Triangular belt drive belt broken</v>
                </pt>
                <pt idx="106">
                  <v>Laminate Opening issue</v>
                </pt>
                <pt idx="107">
                  <v>LOD/EM: Emergency Stop HMI 11</v>
                </pt>
                <pt idx="108">
                  <v>HXX: Both Film Reels Are Empty</v>
                </pt>
                <pt idx="109">
                  <v>CLO/CSC11: Tray Validation Failed</v>
                </pt>
                <pt idx="110">
                  <v>Cover Machine Discharge Open</v>
                </pt>
                <pt idx="111">
                  <v>Wrapper Discharge Reject Sensor Blocked Alarm</v>
                </pt>
                <pt idx="112">
                  <v>LOD/DH: State Decel Not Leave In Time</v>
                </pt>
                <pt idx="113">
                  <v>LOD/TPL11: Axis 1 HW Positive Overtravel</v>
                </pt>
                <pt idx="114">
                  <v>LOD/SAF: Safety Circuit Not Ready</v>
                </pt>
                <pt idx="115">
                  <v>HXX: Data Printer Not Ready</v>
                </pt>
                <pt idx="116">
                  <v>CLO/TFXX: Jam On Tray Infeed</v>
                </pt>
                <pt idx="117">
                  <v>FOR/BM11: No Carton In Magazine</v>
                </pt>
                <pt idx="118">
                  <v>LOD/EM: Emergency Stop Button 1</v>
                </pt>
                <pt idx="119">
                  <v>System Init Active</v>
                </pt>
                <pt idx="120">
                  <v>LOD/PGR11: Axis Gearing Error</v>
                </pt>
                <pt idx="121">
                  <v>LOD/FWV11: Position Trigger Sensor Fail</v>
                </pt>
                <pt idx="122">
                  <v>LOD/PGR11: Product Frequency Too High</v>
                </pt>
                <pt idx="123">
                  <v>LOD/PGR11: Train Reached Estop Distance</v>
                </pt>
                <pt idx="124">
                  <v>LOD/EM: Emergency Stop Button 2</v>
                </pt>
              </strCache>
            </strRef>
          </cat>
          <val>
            <numRef>
              <f>'Pivot Tables'!$B$7:$B$132</f>
              <numCache>
                <formatCode>General</formatCode>
                <ptCount val="125"/>
                <pt idx="0">
                  <v>1760</v>
                </pt>
                <pt idx="1">
                  <v>930</v>
                </pt>
                <pt idx="2">
                  <v>840</v>
                </pt>
                <pt idx="3">
                  <v>751</v>
                </pt>
                <pt idx="4">
                  <v>690</v>
                </pt>
                <pt idx="5">
                  <v>660</v>
                </pt>
                <pt idx="6">
                  <v>620</v>
                </pt>
                <pt idx="7">
                  <v>600</v>
                </pt>
                <pt idx="8">
                  <v>540</v>
                </pt>
                <pt idx="9">
                  <v>521.0436833333333</v>
                </pt>
                <pt idx="10">
                  <v>410</v>
                </pt>
                <pt idx="11">
                  <v>405</v>
                </pt>
                <pt idx="12">
                  <v>395</v>
                </pt>
                <pt idx="13">
                  <v>390</v>
                </pt>
                <pt idx="14">
                  <v>360</v>
                </pt>
                <pt idx="15">
                  <v>355</v>
                </pt>
                <pt idx="16">
                  <v>337</v>
                </pt>
                <pt idx="17">
                  <v>330</v>
                </pt>
                <pt idx="18">
                  <v>300</v>
                </pt>
                <pt idx="19">
                  <v>255</v>
                </pt>
                <pt idx="20">
                  <v>240</v>
                </pt>
                <pt idx="21">
                  <v>240</v>
                </pt>
                <pt idx="22">
                  <v>225.7142857142857</v>
                </pt>
                <pt idx="23">
                  <v>215</v>
                </pt>
                <pt idx="24">
                  <v>210</v>
                </pt>
                <pt idx="25">
                  <v>195</v>
                </pt>
                <pt idx="26">
                  <v>190</v>
                </pt>
                <pt idx="27">
                  <v>180</v>
                </pt>
                <pt idx="28">
                  <v>180</v>
                </pt>
                <pt idx="29">
                  <v>180</v>
                </pt>
                <pt idx="30">
                  <v>180</v>
                </pt>
                <pt idx="31">
                  <v>168.9678851190477</v>
                </pt>
                <pt idx="32">
                  <v>156.0586583333334</v>
                </pt>
                <pt idx="33">
                  <v>150</v>
                </pt>
                <pt idx="34">
                  <v>140</v>
                </pt>
                <pt idx="35">
                  <v>133.666481547619</v>
                </pt>
                <pt idx="36">
                  <v>132</v>
                </pt>
                <pt idx="37">
                  <v>125.6030857142858</v>
                </pt>
                <pt idx="38">
                  <v>120</v>
                </pt>
                <pt idx="39">
                  <v>120</v>
                </pt>
                <pt idx="40">
                  <v>120</v>
                </pt>
                <pt idx="41">
                  <v>120</v>
                </pt>
                <pt idx="42">
                  <v>120</v>
                </pt>
                <pt idx="43">
                  <v>120</v>
                </pt>
                <pt idx="44">
                  <v>115</v>
                </pt>
                <pt idx="45">
                  <v>110</v>
                </pt>
                <pt idx="46">
                  <v>110</v>
                </pt>
                <pt idx="47">
                  <v>95</v>
                </pt>
                <pt idx="48">
                  <v>90</v>
                </pt>
                <pt idx="49">
                  <v>90</v>
                </pt>
                <pt idx="50">
                  <v>90</v>
                </pt>
                <pt idx="51">
                  <v>90</v>
                </pt>
                <pt idx="52">
                  <v>90</v>
                </pt>
                <pt idx="53">
                  <v>90</v>
                </pt>
                <pt idx="54">
                  <v>90</v>
                </pt>
                <pt idx="55">
                  <v>78.3741226190476</v>
                </pt>
                <pt idx="56">
                  <v>77.5</v>
                </pt>
                <pt idx="57">
                  <v>76.04311547619054</v>
                </pt>
                <pt idx="58">
                  <v>75</v>
                </pt>
                <pt idx="59">
                  <v>75</v>
                </pt>
                <pt idx="60">
                  <v>75</v>
                </pt>
                <pt idx="61">
                  <v>75</v>
                </pt>
                <pt idx="62">
                  <v>69.24163095238097</v>
                </pt>
                <pt idx="63">
                  <v>68.92206726190477</v>
                </pt>
                <pt idx="64">
                  <v>60</v>
                </pt>
                <pt idx="65">
                  <v>60</v>
                </pt>
                <pt idx="66">
                  <v>60</v>
                </pt>
                <pt idx="67">
                  <v>60</v>
                </pt>
                <pt idx="68">
                  <v>50</v>
                </pt>
                <pt idx="69">
                  <v>47.1866375</v>
                </pt>
                <pt idx="70">
                  <v>45</v>
                </pt>
                <pt idx="71">
                  <v>45</v>
                </pt>
                <pt idx="72">
                  <v>45</v>
                </pt>
                <pt idx="73">
                  <v>45</v>
                </pt>
                <pt idx="74">
                  <v>40.66713749999999</v>
                </pt>
                <pt idx="75">
                  <v>36.71995595238094</v>
                </pt>
                <pt idx="76">
                  <v>36.25</v>
                </pt>
                <pt idx="77">
                  <v>35</v>
                </pt>
                <pt idx="78">
                  <v>35</v>
                </pt>
                <pt idx="79">
                  <v>35</v>
                </pt>
                <pt idx="80">
                  <v>30</v>
                </pt>
                <pt idx="81">
                  <v>30</v>
                </pt>
                <pt idx="82">
                  <v>30</v>
                </pt>
                <pt idx="83">
                  <v>30</v>
                </pt>
                <pt idx="84">
                  <v>30</v>
                </pt>
                <pt idx="85">
                  <v>30</v>
                </pt>
                <pt idx="86">
                  <v>26.38608630952381</v>
                </pt>
                <pt idx="87">
                  <v>25</v>
                </pt>
                <pt idx="88">
                  <v>25</v>
                </pt>
                <pt idx="89">
                  <v>25</v>
                </pt>
                <pt idx="90">
                  <v>25</v>
                </pt>
                <pt idx="91">
                  <v>22.65122916666667</v>
                </pt>
                <pt idx="92">
                  <v>20</v>
                </pt>
                <pt idx="93">
                  <v>20</v>
                </pt>
                <pt idx="94">
                  <v>20</v>
                </pt>
                <pt idx="95">
                  <v>15</v>
                </pt>
                <pt idx="96">
                  <v>15</v>
                </pt>
                <pt idx="97">
                  <v>15</v>
                </pt>
                <pt idx="98">
                  <v>15</v>
                </pt>
                <pt idx="99">
                  <v>14.56313571428571</v>
                </pt>
                <pt idx="100">
                  <v>13.5</v>
                </pt>
                <pt idx="101">
                  <v>13.33599583333332</v>
                </pt>
                <pt idx="102">
                  <v>11.95916488095239</v>
                </pt>
                <pt idx="103">
                  <v>10.90653333333332</v>
                </pt>
                <pt idx="104">
                  <v>10</v>
                </pt>
                <pt idx="105">
                  <v>10</v>
                </pt>
                <pt idx="106">
                  <v>9.285714285714286</v>
                </pt>
                <pt idx="107">
                  <v>8.680847023809523</v>
                </pt>
                <pt idx="108">
                  <v>8.639733333333321</v>
                </pt>
                <pt idx="109">
                  <v>7.0897</v>
                </pt>
                <pt idx="110">
                  <v>6.722508333333325</v>
                </pt>
                <pt idx="111">
                  <v>3.692641666666675</v>
                </pt>
                <pt idx="112">
                  <v>3.254391666666668</v>
                </pt>
                <pt idx="113">
                  <v>2.419493452380951</v>
                </pt>
                <pt idx="114">
                  <v>1.969473214285716</v>
                </pt>
                <pt idx="115">
                  <v>1.454152380952386</v>
                </pt>
                <pt idx="116">
                  <v>0.8241333333333325</v>
                </pt>
                <pt idx="117">
                  <v>0.6072833333333325</v>
                </pt>
                <pt idx="118">
                  <v>0.3200500000000004</v>
                </pt>
                <pt idx="119">
                  <v>0.2911708333333325</v>
                </pt>
                <pt idx="120">
                  <v>0.2439041666666668</v>
                </pt>
                <pt idx="121">
                  <v>0.19882619047619</v>
                </pt>
                <pt idx="122">
                  <v>0.1209178571428572</v>
                </pt>
                <pt idx="123">
                  <v>0.09052083333333324</v>
                </pt>
                <pt idx="124">
                  <v>0.0673875</v>
                </pt>
              </numCache>
            </numRef>
          </val>
        </ser>
        <dLbls>
          <showLegendKey val="0"/>
          <showVal val="1"/>
          <showCatName val="0"/>
          <showSerName val="0"/>
          <showPercent val="0"/>
          <showBubbleSize val="0"/>
        </dLbls>
        <gapWidth val="219"/>
        <overlap val="-27"/>
        <axId val="763189040"/>
        <axId val="763160720"/>
      </barChart>
      <lineChart>
        <grouping val="standard"/>
        <varyColors val="0"/>
        <ser>
          <idx val="1"/>
          <order val="1"/>
          <tx>
            <strRef>
              <f>'Pivot Tables'!$C$5:$C$6</f>
              <strCache>
                <ptCount val="1"/>
                <pt idx="0">
                  <v>Sum of line downtime2</v>
                </pt>
              </strCache>
            </strRef>
          </tx>
          <spPr>
            <a:ln w="28575" cap="rnd">
              <a:solidFill>
                <a:schemeClr val="accent2"/>
              </a:solidFill>
              <a:prstDash val="solid"/>
              <a:round/>
            </a:ln>
          </spPr>
          <marker>
            <symbol val="circle"/>
            <size val="5"/>
            <spPr>
              <a:solidFill>
                <a:schemeClr val="accent2"/>
              </a:solidFill>
              <a:ln w="9525">
                <a:solidFill>
                  <a:schemeClr val="accent2"/>
                </a:solidFill>
                <a:prstDash val="solid"/>
              </a:ln>
            </spPr>
          </marker>
          <dLbls>
            <spPr>
              <a:solidFill>
                <a:srgbClr val="FFC000"/>
              </a:solid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showLeaderLines val="0"/>
          </dLbls>
          <cat>
            <strRef>
              <f>'Pivot Tables'!$A$7:$A$132</f>
              <strCache>
                <ptCount val="125"/>
                <pt idx="0">
                  <v>Die Scrapper striking with Dies</v>
                </pt>
                <pt idx="1">
                  <v>Unskilled Manpower</v>
                </pt>
                <pt idx="2">
                  <v>Exhaust Pressure Switch Fault</v>
                </pt>
                <pt idx="3">
                  <v>Cutter Wire broken</v>
                </pt>
                <pt idx="4">
                  <v>Batter Transfer Pump Jam</v>
                </pt>
                <pt idx="5">
                  <v>Die bolt broken</v>
                </pt>
                <pt idx="6">
                  <v>Crème Transfer Pump Jam</v>
                </pt>
                <pt idx="7">
                  <v>Book cooler chain damage</v>
                </pt>
                <pt idx="8">
                  <v>Batching Scada Malfunctioning</v>
                </pt>
                <pt idx="9">
                  <v>DU4R belt tracking issue</v>
                </pt>
                <pt idx="10">
                  <v>Code Misprint issue</v>
                </pt>
                <pt idx="11">
                  <v>Power Failure</v>
                </pt>
                <pt idx="12">
                  <v>Overdumping issue</v>
                </pt>
                <pt idx="13">
                  <v>Pressing Station motion control</v>
                </pt>
                <pt idx="14">
                  <v>Packing End Support roller broken and belt torn</v>
                </pt>
                <pt idx="15">
                  <v>Book Cooler chain length correction</v>
                </pt>
                <pt idx="16">
                  <v>Film Tracking issue</v>
                </pt>
                <pt idx="17">
                  <v>Bar breakage issue</v>
                </pt>
                <pt idx="18">
                  <v>Fire Tripping issue</v>
                </pt>
                <pt idx="19">
                  <v>Bubble Scrapper Jam</v>
                </pt>
                <pt idx="20">
                  <v>Pusher Foundation bolt broken</v>
                </pt>
                <pt idx="21">
                  <v>Detailer Jam</v>
                </pt>
                <pt idx="22">
                  <v>(blank)</v>
                </pt>
                <pt idx="23">
                  <v>Book CoolerChain derailed</v>
                </pt>
                <pt idx="24">
                  <v>Crème Transfer Line Jam</v>
                </pt>
                <pt idx="25">
                  <v>Book Jamming @ Cutter</v>
                </pt>
                <pt idx="26">
                  <v>Cooling Tunnel drive chain broken</v>
                </pt>
                <pt idx="27">
                  <v>Chocolate Line jamming issue</v>
                </pt>
                <pt idx="28">
                  <v>High batter Viscosity</v>
                </pt>
                <pt idx="29">
                  <v>Laminate Shortage</v>
                </pt>
                <pt idx="30">
                  <v>Changeover to HT @ Samridhi Line</v>
                </pt>
                <pt idx="31">
                  <v>OverHeight Product Detected</v>
                </pt>
                <pt idx="32">
                  <v>Cover Folding Box Open</v>
                </pt>
                <pt idx="33">
                  <v>Transport belt Gear box Jam</v>
                </pt>
                <pt idx="34">
                  <v>Book Jamming in book cooler</v>
                </pt>
                <pt idx="35">
                  <v>Product jam detected at flow wrapper infeed</v>
                </pt>
                <pt idx="36">
                  <v>Wirebelt link broken</v>
                </pt>
                <pt idx="37">
                  <v>Wrapper main guard open FW-01</v>
                </pt>
                <pt idx="38">
                  <v>TP-11 Drive Fault</v>
                </pt>
                <pt idx="39">
                  <v>Vaccum Formation issue @ Pressing Station</v>
                </pt>
                <pt idx="40">
                  <v>PGR sockets broken</v>
                </pt>
                <pt idx="41">
                  <v>PGR Shaft worn out</v>
                </pt>
                <pt idx="42">
                  <v>Enrober Heater not working</v>
                </pt>
                <pt idx="43">
                  <v>Cutter Infeed belt roller worn out</v>
                </pt>
                <pt idx="44">
                  <v>Air Pressure Low</v>
                </pt>
                <pt idx="45">
                  <v>Wiremesh Link damage</v>
                </pt>
                <pt idx="46">
                  <v>Cutter Drive Chain lock bearing broken</v>
                </pt>
                <pt idx="47">
                  <v>Batter Deposition Pump Tripping</v>
                </pt>
                <pt idx="48">
                  <v>RWF Silo agitator broken</v>
                </pt>
                <pt idx="49">
                  <v>Chocolate Line jamming issue(Temperor to Enrober)</v>
                </pt>
                <pt idx="50">
                  <v>Overhead Safety Switch Fault</v>
                </pt>
                <pt idx="51">
                  <v>Infeed Stopper Malfunctioning</v>
                </pt>
                <pt idx="52">
                  <v>Discharge Valve Malfunctioning</v>
                </pt>
                <pt idx="53">
                  <v>Wafer Sticking issue</v>
                </pt>
                <pt idx="54">
                  <v>HXX: Outfeed Belt Drive Fault</v>
                </pt>
                <pt idx="55">
                  <v>FOR/BP11: Hand Over Of Blank Failed</v>
                </pt>
                <pt idx="56">
                  <v>Discharge belt jam</v>
                </pt>
                <pt idx="57">
                  <v>FBX: Jam At Infeed</v>
                </pt>
                <pt idx="58">
                  <v>Fin Wheel Drive fault</v>
                </pt>
                <pt idx="59">
                  <v>Metering belt Drive Fault</v>
                </pt>
                <pt idx="60">
                  <v>DU-2 belt tracking</v>
                </pt>
                <pt idx="61">
                  <v>Outer Tilting issue</v>
                </pt>
                <pt idx="62">
                  <v>CLO/CT11: Axis1 Position Error</v>
                </pt>
                <pt idx="63">
                  <v>Paper Out Of Register</v>
                </pt>
                <pt idx="64">
                  <v>Chocolate transfer pump tripped</v>
                </pt>
                <pt idx="65">
                  <v>BT-Idler Pulley worn out</v>
                </pt>
                <pt idx="66">
                  <v>Transfer Conveyor Gearbox replacement</v>
                </pt>
                <pt idx="67">
                  <v>Crème not spreading properly</v>
                </pt>
                <pt idx="68">
                  <v>FWV Gripper worn out</v>
                </pt>
                <pt idx="69">
                  <v>CLO/TFXX: Backdoor Hor. Actuator Not ON</v>
                </pt>
                <pt idx="70">
                  <v>Open/CutPouch issue</v>
                </pt>
                <pt idx="71">
                  <v>Manpower Shortage</v>
                </pt>
                <pt idx="72">
                  <v>Pusher Mounting Broken</v>
                </pt>
                <pt idx="73">
                  <v>Aigner-1 Malfunctioning</v>
                </pt>
                <pt idx="74">
                  <v>HXX: Infeed Rejection Consecutive</v>
                </pt>
                <pt idx="75">
                  <v>HXX: Film Is Broken</v>
                </pt>
                <pt idx="76">
                  <v>Glue unit not ready</v>
                </pt>
                <pt idx="77">
                  <v>U-1 Belt Tracking</v>
                </pt>
                <pt idx="78">
                  <v>Cross Seal Drive Fault</v>
                </pt>
                <pt idx="79">
                  <v>DU-1 Pusher Jam</v>
                </pt>
                <pt idx="80">
                  <v>Abnormal Sound from Oven-Die Opener base plate loose</v>
                </pt>
                <pt idx="81">
                  <v>Arch Conveyor Speed sync issue</v>
                </pt>
                <pt idx="82">
                  <v>Crème shortage from chocolate Plant</v>
                </pt>
                <pt idx="83">
                  <v>Emergency button malfunctioning</v>
                </pt>
                <pt idx="84">
                  <v>DU-1 Belt Tracking</v>
                </pt>
                <pt idx="85">
                  <v>Chocolate solidification issue</v>
                </pt>
                <pt idx="86">
                  <v>FBX: Overflow At Infeed</v>
                </pt>
                <pt idx="87">
                  <v>PGR-Top guide Cyliner mounting broken</v>
                </pt>
                <pt idx="88">
                  <v xml:space="preserve">Glue not coming in closing </v>
                </pt>
                <pt idx="89">
                  <v>Closing unit chain homing issue</v>
                </pt>
                <pt idx="90">
                  <v>Acceleration Belt Drive fault</v>
                </pt>
                <pt idx="91">
                  <v>Fwv Not Picking Bars ,Outer Rejection</v>
                </pt>
                <pt idx="92">
                  <v>DU4-R Station hang</v>
                </pt>
                <pt idx="93">
                  <v>FT Cylinder broken</v>
                </pt>
                <pt idx="94">
                  <v>Batter Gun choking</v>
                </pt>
                <pt idx="95">
                  <v>Rope Conveyor guides setting</v>
                </pt>
                <pt idx="96">
                  <v>RBLT Tracking issue</v>
                </pt>
                <pt idx="97">
                  <v>Face Feeder belt Jam</v>
                </pt>
                <pt idx="98">
                  <v>Vaccum belt Jam</v>
                </pt>
                <pt idx="99">
                  <v>LOD/TPG11: Move Time Out</v>
                </pt>
                <pt idx="100">
                  <v>Cooling tunnel belt track</v>
                </pt>
                <pt idx="101">
                  <v>LOD/TGR11: Robot-Gripper Sensor Fault</v>
                </pt>
                <pt idx="102">
                  <v>FOR/FT11: Hand Over Failure Of Tray</v>
                </pt>
                <pt idx="103">
                  <v>HXX: Film Registration Error</v>
                </pt>
                <pt idx="104">
                  <v>Handover blank fail</v>
                </pt>
                <pt idx="105">
                  <v>Triangular belt drive belt broken</v>
                </pt>
                <pt idx="106">
                  <v>Laminate Opening issue</v>
                </pt>
                <pt idx="107">
                  <v>LOD/EM: Emergency Stop HMI 11</v>
                </pt>
                <pt idx="108">
                  <v>HXX: Both Film Reels Are Empty</v>
                </pt>
                <pt idx="109">
                  <v>CLO/CSC11: Tray Validation Failed</v>
                </pt>
                <pt idx="110">
                  <v>Cover Machine Discharge Open</v>
                </pt>
                <pt idx="111">
                  <v>Wrapper Discharge Reject Sensor Blocked Alarm</v>
                </pt>
                <pt idx="112">
                  <v>LOD/DH: State Decel Not Leave In Time</v>
                </pt>
                <pt idx="113">
                  <v>LOD/TPL11: Axis 1 HW Positive Overtravel</v>
                </pt>
                <pt idx="114">
                  <v>LOD/SAF: Safety Circuit Not Ready</v>
                </pt>
                <pt idx="115">
                  <v>HXX: Data Printer Not Ready</v>
                </pt>
                <pt idx="116">
                  <v>CLO/TFXX: Jam On Tray Infeed</v>
                </pt>
                <pt idx="117">
                  <v>FOR/BM11: No Carton In Magazine</v>
                </pt>
                <pt idx="118">
                  <v>LOD/EM: Emergency Stop Button 1</v>
                </pt>
                <pt idx="119">
                  <v>System Init Active</v>
                </pt>
                <pt idx="120">
                  <v>LOD/PGR11: Axis Gearing Error</v>
                </pt>
                <pt idx="121">
                  <v>LOD/FWV11: Position Trigger Sensor Fail</v>
                </pt>
                <pt idx="122">
                  <v>LOD/PGR11: Product Frequency Too High</v>
                </pt>
                <pt idx="123">
                  <v>LOD/PGR11: Train Reached Estop Distance</v>
                </pt>
                <pt idx="124">
                  <v>LOD/EM: Emergency Stop Button 2</v>
                </pt>
              </strCache>
            </strRef>
          </cat>
          <val>
            <numRef>
              <f>'Pivot Tables'!$C$7:$C$132</f>
              <numCache>
                <formatCode>0.00%</formatCode>
                <ptCount val="125"/>
                <pt idx="0">
                  <v>1760</v>
                </pt>
                <pt idx="1">
                  <v>930</v>
                </pt>
                <pt idx="2">
                  <v>840</v>
                </pt>
                <pt idx="3">
                  <v>751</v>
                </pt>
                <pt idx="4">
                  <v>690</v>
                </pt>
                <pt idx="5">
                  <v>660</v>
                </pt>
                <pt idx="6">
                  <v>620</v>
                </pt>
                <pt idx="7">
                  <v>600</v>
                </pt>
                <pt idx="8">
                  <v>540</v>
                </pt>
                <pt idx="9">
                  <v>521.0436833333333</v>
                </pt>
                <pt idx="10">
                  <v>410</v>
                </pt>
                <pt idx="11">
                  <v>405</v>
                </pt>
                <pt idx="12">
                  <v>395</v>
                </pt>
                <pt idx="13">
                  <v>390</v>
                </pt>
                <pt idx="14">
                  <v>360</v>
                </pt>
                <pt idx="15">
                  <v>355</v>
                </pt>
                <pt idx="16">
                  <v>337</v>
                </pt>
                <pt idx="17">
                  <v>330</v>
                </pt>
                <pt idx="18">
                  <v>300</v>
                </pt>
                <pt idx="19">
                  <v>255</v>
                </pt>
                <pt idx="20">
                  <v>240</v>
                </pt>
                <pt idx="21">
                  <v>240</v>
                </pt>
                <pt idx="22">
                  <v>225.7142857142857</v>
                </pt>
                <pt idx="23">
                  <v>215</v>
                </pt>
                <pt idx="24">
                  <v>210</v>
                </pt>
                <pt idx="25">
                  <v>195</v>
                </pt>
                <pt idx="26">
                  <v>190</v>
                </pt>
                <pt idx="27">
                  <v>180</v>
                </pt>
                <pt idx="28">
                  <v>180</v>
                </pt>
                <pt idx="29">
                  <v>180</v>
                </pt>
                <pt idx="30">
                  <v>180</v>
                </pt>
                <pt idx="31">
                  <v>168.9678851190477</v>
                </pt>
                <pt idx="32">
                  <v>156.0586583333334</v>
                </pt>
                <pt idx="33">
                  <v>150</v>
                </pt>
                <pt idx="34">
                  <v>140</v>
                </pt>
                <pt idx="35">
                  <v>133.666481547619</v>
                </pt>
                <pt idx="36">
                  <v>132</v>
                </pt>
                <pt idx="37">
                  <v>125.6030857142858</v>
                </pt>
                <pt idx="38">
                  <v>120</v>
                </pt>
                <pt idx="39">
                  <v>120</v>
                </pt>
                <pt idx="40">
                  <v>120</v>
                </pt>
                <pt idx="41">
                  <v>120</v>
                </pt>
                <pt idx="42">
                  <v>120</v>
                </pt>
                <pt idx="43">
                  <v>120</v>
                </pt>
                <pt idx="44">
                  <v>115</v>
                </pt>
                <pt idx="45">
                  <v>110</v>
                </pt>
                <pt idx="46">
                  <v>110</v>
                </pt>
                <pt idx="47">
                  <v>95</v>
                </pt>
                <pt idx="48">
                  <v>90</v>
                </pt>
                <pt idx="49">
                  <v>90</v>
                </pt>
                <pt idx="50">
                  <v>90</v>
                </pt>
                <pt idx="51">
                  <v>90</v>
                </pt>
                <pt idx="52">
                  <v>90</v>
                </pt>
                <pt idx="53">
                  <v>90</v>
                </pt>
                <pt idx="54">
                  <v>90</v>
                </pt>
                <pt idx="55">
                  <v>78.3741226190476</v>
                </pt>
                <pt idx="56">
                  <v>77.5</v>
                </pt>
                <pt idx="57">
                  <v>76.04311547619054</v>
                </pt>
                <pt idx="58">
                  <v>75</v>
                </pt>
                <pt idx="59">
                  <v>75</v>
                </pt>
                <pt idx="60">
                  <v>75</v>
                </pt>
                <pt idx="61">
                  <v>75</v>
                </pt>
                <pt idx="62">
                  <v>69.24163095238097</v>
                </pt>
                <pt idx="63">
                  <v>68.92206726190477</v>
                </pt>
                <pt idx="64">
                  <v>60</v>
                </pt>
                <pt idx="65">
                  <v>60</v>
                </pt>
                <pt idx="66">
                  <v>60</v>
                </pt>
                <pt idx="67">
                  <v>60</v>
                </pt>
                <pt idx="68">
                  <v>50</v>
                </pt>
                <pt idx="69">
                  <v>47.1866375</v>
                </pt>
                <pt idx="70">
                  <v>45</v>
                </pt>
                <pt idx="71">
                  <v>45</v>
                </pt>
                <pt idx="72">
                  <v>45</v>
                </pt>
                <pt idx="73">
                  <v>45</v>
                </pt>
                <pt idx="74">
                  <v>40.66713749999999</v>
                </pt>
                <pt idx="75">
                  <v>36.71995595238094</v>
                </pt>
                <pt idx="76">
                  <v>36.25</v>
                </pt>
                <pt idx="77">
                  <v>35</v>
                </pt>
                <pt idx="78">
                  <v>35</v>
                </pt>
                <pt idx="79">
                  <v>35</v>
                </pt>
                <pt idx="80">
                  <v>30</v>
                </pt>
                <pt idx="81">
                  <v>30</v>
                </pt>
                <pt idx="82">
                  <v>30</v>
                </pt>
                <pt idx="83">
                  <v>30</v>
                </pt>
                <pt idx="84">
                  <v>30</v>
                </pt>
                <pt idx="85">
                  <v>30</v>
                </pt>
                <pt idx="86">
                  <v>26.38608630952381</v>
                </pt>
                <pt idx="87">
                  <v>25</v>
                </pt>
                <pt idx="88">
                  <v>25</v>
                </pt>
                <pt idx="89">
                  <v>25</v>
                </pt>
                <pt idx="90">
                  <v>25</v>
                </pt>
                <pt idx="91">
                  <v>22.65122916666667</v>
                </pt>
                <pt idx="92">
                  <v>20</v>
                </pt>
                <pt idx="93">
                  <v>20</v>
                </pt>
                <pt idx="94">
                  <v>20</v>
                </pt>
                <pt idx="95">
                  <v>15</v>
                </pt>
                <pt idx="96">
                  <v>15</v>
                </pt>
                <pt idx="97">
                  <v>15</v>
                </pt>
                <pt idx="98">
                  <v>15</v>
                </pt>
                <pt idx="99">
                  <v>14.56313571428571</v>
                </pt>
                <pt idx="100">
                  <v>13.5</v>
                </pt>
                <pt idx="101">
                  <v>13.33599583333332</v>
                </pt>
                <pt idx="102">
                  <v>11.95916488095239</v>
                </pt>
                <pt idx="103">
                  <v>10.90653333333332</v>
                </pt>
                <pt idx="104">
                  <v>10</v>
                </pt>
                <pt idx="105">
                  <v>10</v>
                </pt>
                <pt idx="106">
                  <v>9.285714285714286</v>
                </pt>
                <pt idx="107">
                  <v>8.680847023809523</v>
                </pt>
                <pt idx="108">
                  <v>8.639733333333321</v>
                </pt>
                <pt idx="109">
                  <v>7.0897</v>
                </pt>
                <pt idx="110">
                  <v>6.722508333333325</v>
                </pt>
                <pt idx="111">
                  <v>3.692641666666675</v>
                </pt>
                <pt idx="112">
                  <v>3.254391666666668</v>
                </pt>
                <pt idx="113">
                  <v>2.419493452380951</v>
                </pt>
                <pt idx="114">
                  <v>1.969473214285716</v>
                </pt>
                <pt idx="115">
                  <v>1.454152380952386</v>
                </pt>
                <pt idx="116">
                  <v>0.8241333333333325</v>
                </pt>
                <pt idx="117">
                  <v>0.6072833333333325</v>
                </pt>
                <pt idx="118">
                  <v>0.3200500000000004</v>
                </pt>
                <pt idx="119">
                  <v>0.2911708333333325</v>
                </pt>
                <pt idx="120">
                  <v>0.2439041666666668</v>
                </pt>
                <pt idx="121">
                  <v>0.19882619047619</v>
                </pt>
                <pt idx="122">
                  <v>0.1209178571428572</v>
                </pt>
                <pt idx="123">
                  <v>0.09052083333333324</v>
                </pt>
                <pt idx="124">
                  <v>0.0673875</v>
                </pt>
              </numCache>
            </numRef>
          </val>
          <smooth val="0"/>
        </ser>
        <dLbls>
          <showLegendKey val="0"/>
          <showVal val="1"/>
          <showCatName val="0"/>
          <showSerName val="0"/>
          <showPercent val="0"/>
          <showBubbleSize val="0"/>
        </dLbls>
        <marker val="1"/>
        <smooth val="0"/>
        <axId val="974665935"/>
        <axId val="974652975"/>
      </lineChart>
      <catAx>
        <axId val="76318904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763160720"/>
        <crosses val="autoZero"/>
        <auto val="1"/>
        <lblAlgn val="ctr"/>
        <lblOffset val="100"/>
        <noMultiLvlLbl val="0"/>
      </catAx>
      <valAx>
        <axId val="763160720"/>
        <scaling>
          <orientation val="minMax"/>
        </scaling>
        <delete val="0"/>
        <axPos val="l"/>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763189040"/>
        <crosses val="autoZero"/>
        <crossBetween val="between"/>
      </valAx>
      <catAx>
        <axId val="974665935"/>
        <scaling>
          <orientation val="minMax"/>
        </scaling>
        <delete val="1"/>
        <axPos val="b"/>
        <numFmt formatCode="General" sourceLinked="1"/>
        <majorTickMark val="out"/>
        <minorTickMark val="none"/>
        <tickLblPos val="nextTo"/>
        <crossAx val="974652975"/>
        <crosses val="autoZero"/>
        <auto val="1"/>
        <lblAlgn val="ctr"/>
        <lblOffset val="100"/>
        <noMultiLvlLbl val="0"/>
      </catAx>
      <valAx>
        <axId val="974652975"/>
        <scaling>
          <orientation val="minMax"/>
        </scaling>
        <delete val="0"/>
        <axPos val="r"/>
        <numFmt formatCode="0.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974665935"/>
        <crosses val="max"/>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spPr>
            <a:solidFill>
              <a:schemeClr val="accent5">
                <a:lumMod val="75000"/>
              </a:schemeClr>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dLblPos val="outEnd"/>
            <showLegendKey val="0"/>
            <showVal val="1"/>
            <showCatName val="0"/>
            <showSerName val="0"/>
            <showPercent val="0"/>
            <showBubbleSize val="0"/>
            <showLeaderLines val="0"/>
          </dLbls>
          <cat>
            <strRef>
              <f>'Pivot Tables'!$E$6:$S$6</f>
              <strCache>
                <ptCount val="15"/>
                <pt idx="0">
                  <v>Values</v>
                </pt>
                <pt idx="1">
                  <v>0.0%</v>
                </pt>
                <pt idx="2">
                  <v>0.0%</v>
                </pt>
                <pt idx="3">
                  <v>0.0%</v>
                </pt>
                <pt idx="4">
                  <v>0.0%</v>
                </pt>
                <pt idx="5">
                  <v>0.0%</v>
                </pt>
                <pt idx="6">
                  <v>0.0%</v>
                </pt>
                <pt idx="7">
                  <v>0.0%</v>
                </pt>
                <pt idx="8">
                  <v>0.0%</v>
                </pt>
                <pt idx="9">
                  <v>0.0%</v>
                </pt>
                <pt idx="10">
                  <v>0.0%</v>
                </pt>
                <pt idx="11">
                  <v>0.0%</v>
                </pt>
                <pt idx="12">
                  <v>0.0%</v>
                </pt>
                <pt idx="13">
                  <v>0.0%</v>
                </pt>
                <pt idx="14">
                  <v>0.0%</v>
                </pt>
              </strCache>
            </strRef>
          </cat>
          <val>
            <numRef>
              <f>'Pivot Tables'!$E$7:$S$7</f>
              <numCache>
                <formatCode>0.0%</formatCode>
                <ptCount val="15"/>
                <pt idx="0">
                  <v>0</v>
                </pt>
                <pt idx="1">
                  <v>0</v>
                </pt>
                <pt idx="2">
                  <v>0</v>
                </pt>
                <pt idx="3">
                  <v>0</v>
                </pt>
                <pt idx="4">
                  <v>0</v>
                </pt>
                <pt idx="5">
                  <v>0</v>
                </pt>
                <pt idx="6">
                  <v>0</v>
                </pt>
                <pt idx="7">
                  <v>0</v>
                </pt>
                <pt idx="8">
                  <v>0</v>
                </pt>
                <pt idx="9">
                  <v>0</v>
                </pt>
                <pt idx="10">
                  <v>0</v>
                </pt>
                <pt idx="11">
                  <v>0</v>
                </pt>
                <pt idx="12">
                  <v>0</v>
                </pt>
                <pt idx="13">
                  <v>0</v>
                </pt>
                <pt idx="14">
                  <v>0</v>
                </pt>
              </numCache>
            </numRef>
          </val>
        </ser>
        <dLbls>
          <dLblPos val="outEnd"/>
          <showLegendKey val="0"/>
          <showVal val="1"/>
          <showCatName val="0"/>
          <showSerName val="0"/>
          <showPercent val="0"/>
          <showBubbleSize val="0"/>
        </dLbls>
        <gapWidth val="21"/>
        <overlap val="-27"/>
        <axId val="220851583"/>
        <axId val="220845823"/>
      </barChart>
      <catAx>
        <axId val="2208515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700" b="0" i="0" strike="noStrike" kern="1200" baseline="0">
                <a:solidFill>
                  <a:schemeClr val="tx1">
                    <a:lumMod val="65000"/>
                    <a:lumOff val="35000"/>
                  </a:schemeClr>
                </a:solidFill>
                <a:latin typeface="+mn-lt"/>
                <a:ea typeface="+mn-ea"/>
                <a:cs typeface="+mn-cs"/>
              </a:defRPr>
            </a:pPr>
            <a:r>
              <a:t/>
            </a:r>
            <a:endParaRPr lang="en-US"/>
          </a:p>
        </txPr>
        <crossAx val="220845823"/>
        <crosses val="autoZero"/>
        <auto val="1"/>
        <lblAlgn val="ctr"/>
        <lblOffset val="100"/>
        <noMultiLvlLbl val="0"/>
      </catAx>
      <valAx>
        <axId val="220845823"/>
        <scaling>
          <orientation val="minMax"/>
        </scaling>
        <delete val="0"/>
        <axPos val="l"/>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220851583"/>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[PERK MIS.-2026.xlsx]Pivot Tables!PivotTable9</name>
    <fmtId val="2"/>
  </pivotSource>
  <chart>
    <pivotFmts>
      <pivotFmt>
        <idx val="0"/>
        <spPr>
          <a:solidFill>
            <a:schemeClr val="accent1"/>
          </a:solidFill>
          <a:ln w="19050">
            <a:solidFill>
              <a:schemeClr val="lt1"/>
            </a:solidFill>
            <a:prstDash val="solid"/>
          </a:ln>
        </spPr>
        <marker>
          <symbol val="none"/>
          <spPr>
            <a:ln>
              <a:prstDash val="solid"/>
            </a:ln>
          </spPr>
        </marker>
        <dLbl>
          <idx val="0"/>
          <showLegendKey val="1"/>
          <showVal val="1"/>
          <showCatName val="1"/>
          <showSerName val="1"/>
          <showPercent val="1"/>
          <showBubbleSize val="1"/>
        </dLbl>
      </pivotFmt>
      <pivotFmt>
        <idx val="1"/>
        <spPr>
          <a:solidFill>
            <a:schemeClr val="accent1"/>
          </a:solidFill>
          <a:ln w="19050">
            <a:solidFill>
              <a:schemeClr val="lt1"/>
            </a:solidFill>
            <a:prstDash val="solid"/>
          </a:ln>
        </spPr>
        <marker>
          <symbol val="none"/>
          <spPr>
            <a:ln>
              <a:prstDash val="solid"/>
            </a:ln>
          </spPr>
        </marker>
        <dLbl>
          <idx val="0"/>
          <showLegendKey val="1"/>
          <showVal val="1"/>
          <showCatName val="1"/>
          <showSerName val="1"/>
          <showPercent val="1"/>
          <showBubbleSize val="1"/>
        </dLbl>
      </pivotFmt>
      <pivotFmt>
        <idx val="2"/>
        <spPr>
          <a:solidFill>
            <a:schemeClr val="accent1"/>
          </a:solidFill>
          <a:ln w="19050">
            <a:solidFill>
              <a:schemeClr val="lt1"/>
            </a:solidFill>
            <a:prstDash val="solid"/>
          </a:ln>
        </spPr>
      </pivotFmt>
      <pivotFmt>
        <idx val="3"/>
        <spPr>
          <a:solidFill>
            <a:schemeClr val="accent1"/>
          </a:solidFill>
          <a:ln w="19050">
            <a:solidFill>
              <a:schemeClr val="lt1"/>
            </a:solidFill>
            <a:prstDash val="solid"/>
          </a:ln>
        </spPr>
      </pivotFmt>
      <pivotFmt>
        <idx val="4"/>
        <spPr>
          <a:solidFill>
            <a:schemeClr val="accent5">
              <a:lumMod val="75000"/>
            </a:schemeClr>
          </a:solidFill>
          <a:ln>
            <a:prstDash val="solid"/>
          </a:ln>
        </spPr>
        <marker>
          <symbol val="none"/>
          <spPr>
            <a:ln>
              <a:prstDash val="solid"/>
            </a:ln>
          </spPr>
        </marker>
        <dLbl>
          <idx val="0"/>
          <spPr>
            <a:solidFill>
              <a:schemeClr val="bg1"/>
            </a:solid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5"/>
        <spPr>
          <a:solidFill>
            <a:schemeClr val="accent5">
              <a:lumMod val="60000"/>
              <a:lumOff val="40000"/>
            </a:schemeClr>
          </a:solidFill>
          <a:ln w="19050">
            <a:solidFill>
              <a:schemeClr val="lt1"/>
            </a:solidFill>
            <a:prstDash val="solid"/>
          </a:ln>
        </spPr>
      </pivotFmt>
      <pivotFmt>
        <idx val="6"/>
        <spPr>
          <a:solidFill>
            <a:schemeClr val="accent5">
              <a:lumMod val="75000"/>
            </a:schemeClr>
          </a:solidFill>
          <a:ln w="19050">
            <a:solidFill>
              <a:schemeClr val="lt1"/>
            </a:solidFill>
            <a:prstDash val="solid"/>
          </a:ln>
        </spPr>
      </pivotFmt>
    </pivotFmts>
    <plotArea>
      <layout/>
      <doughnutChart>
        <varyColors val="1"/>
        <ser>
          <idx val="0"/>
          <order val="0"/>
          <tx>
            <strRef>
              <f>'Pivot Tables'!$V$2</f>
              <strCache>
                <ptCount val="1"/>
                <pt idx="0">
                  <v>Total</v>
                </pt>
              </strCache>
            </strRef>
          </tx>
          <spPr>
            <a:solidFill>
              <a:schemeClr val="accent5">
                <a:lumMod val="75000"/>
              </a:schemeClr>
            </a:solidFill>
            <a:ln>
              <a:prstDash val="solid"/>
            </a:ln>
          </spPr>
          <dPt>
            <idx val="0"/>
            <bubble3D val="0"/>
            <spPr>
              <a:solidFill>
                <a:schemeClr val="accent5">
                  <a:lumMod val="60000"/>
                  <a:lumOff val="40000"/>
                </a:schemeClr>
              </a:solidFill>
              <a:ln w="19050">
                <a:solidFill>
                  <a:schemeClr val="lt1"/>
                </a:solidFill>
                <a:prstDash val="solid"/>
              </a:ln>
            </spPr>
          </dPt>
          <dPt>
            <idx val="1"/>
            <bubble3D val="0"/>
            <spPr>
              <a:solidFill>
                <a:schemeClr val="accent5">
                  <a:lumMod val="75000"/>
                </a:schemeClr>
              </a:solidFill>
              <a:ln w="19050">
                <a:solidFill>
                  <a:schemeClr val="lt1"/>
                </a:solidFill>
                <a:prstDash val="solid"/>
              </a:ln>
            </spPr>
          </dPt>
          <dLbls>
            <spPr>
              <a:solidFill>
                <a:schemeClr val="bg1"/>
              </a:solid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showLeaderLines val="1"/>
          </dLbls>
          <cat>
            <strRef>
              <f>'Pivot Tables'!$U$3:$U$5</f>
              <strCache>
                <ptCount val="2"/>
                <pt idx="0">
                  <v>_10.3GM</v>
                </pt>
                <pt idx="1">
                  <v>_10.3GM_HT</v>
                </pt>
              </strCache>
            </strRef>
          </cat>
          <val>
            <numRef>
              <f>'Pivot Tables'!$V$3:$V$5</f>
              <numCache>
                <formatCode>0%</formatCode>
                <ptCount val="2"/>
                <pt idx="0">
                  <v>0.7921351670951156</v>
                </pt>
                <pt idx="1">
                  <v>0.7688632653779512</v>
                </pt>
              </numCache>
            </numRef>
          </val>
        </ser>
        <dLbls>
          <showLegendKey val="0"/>
          <showVal val="1"/>
          <showCatName val="0"/>
          <showSerName val="0"/>
          <showPercent val="0"/>
          <showBubbleSize val="0"/>
          <showLeaderLines val="1"/>
        </dLbls>
        <firstSliceAng val="0"/>
        <holeSize val="75"/>
      </doughnut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[PERK MIS.-2026.xlsx]Pivot Tables!PivotTable10</name>
    <fmtId val="14"/>
  </pivotSource>
  <chart>
    <pivotFmts>
      <pivotFmt>
        <idx val="0"/>
        <spPr>
          <a:solidFill>
            <a:schemeClr val="accent1"/>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1"/>
        <spPr>
          <a:solidFill>
            <a:schemeClr val="accent1"/>
          </a:solidFill>
          <a:ln w="28575" cap="rnd">
            <a:solidFill>
              <a:schemeClr val="accent1"/>
            </a:solidFill>
            <a:prstDash val="solid"/>
            <a:roun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2"/>
        <spPr>
          <a:solidFill>
            <a:schemeClr val="accent1"/>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
        <idx val="3"/>
        <spPr>
          <a:solidFill>
            <a:schemeClr val="accent5">
              <a:lumMod val="75000"/>
            </a:schemeClr>
          </a:solidFill>
          <a:ln>
            <a:noFill/>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dLbl>
      </pivotFmt>
    </pivotFmts>
    <plotArea>
      <layout/>
      <barChart>
        <barDir val="bar"/>
        <grouping val="clustered"/>
        <varyColors val="0"/>
        <ser>
          <idx val="0"/>
          <order val="0"/>
          <tx>
            <strRef>
              <f>'Pivot Tables'!$Y$6</f>
              <strCache>
                <ptCount val="1"/>
                <pt idx="0">
                  <v>Total</v>
                </pt>
              </strCache>
            </strRef>
          </tx>
          <spPr>
            <a:solidFill>
              <a:schemeClr val="accent5">
                <a:lumMod val="75000"/>
              </a:schemeClr>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
                </a:r>
                <a:endParaRPr lang="en-US"/>
              </a:p>
            </txPr>
            <showLegendKey val="0"/>
            <showVal val="1"/>
            <showCatName val="0"/>
            <showSerName val="0"/>
            <showPercent val="0"/>
            <showBubbleSize val="0"/>
            <showLeaderLines val="0"/>
          </dLbls>
          <cat>
            <strRef>
              <f>'Pivot Tables'!$X$7:$X$21</f>
              <strCache>
                <ptCount val="14"/>
                <pt idx="0">
                  <v>Oven_</v>
                </pt>
                <pt idx="1">
                  <v>HCM_</v>
                </pt>
                <pt idx="2">
                  <v>TTLI_</v>
                </pt>
                <pt idx="3">
                  <v>Cutter_</v>
                </pt>
                <pt idx="4">
                  <v>Laminator_</v>
                </pt>
                <pt idx="5">
                  <v>Line_</v>
                </pt>
                <pt idx="6">
                  <v>Book_Cooler_</v>
                </pt>
                <pt idx="7">
                  <v>Enrober_</v>
                </pt>
                <pt idx="8">
                  <v>Batching</v>
                </pt>
                <pt idx="9">
                  <v>Utility_</v>
                </pt>
                <pt idx="10">
                  <v>ADS_</v>
                </pt>
                <pt idx="11">
                  <v>CoolingTunnel</v>
                </pt>
                <pt idx="12">
                  <v>MetalDetector</v>
                </pt>
                <pt idx="13">
                  <v>TippingStation</v>
                </pt>
              </strCache>
            </strRef>
          </cat>
          <val>
            <numRef>
              <f>'Pivot Tables'!$Y$7:$Y$21</f>
              <numCache>
                <formatCode>General</formatCode>
                <ptCount val="14"/>
                <pt idx="0">
                  <v>4410</v>
                </pt>
                <pt idx="1">
                  <v>2026.7390875</v>
                </pt>
                <pt idx="2">
                  <v>1731.659800000001</v>
                </pt>
                <pt idx="3">
                  <v>1631</v>
                </pt>
                <pt idx="4">
                  <v>1445</v>
                </pt>
                <pt idx="5">
                  <v>1335</v>
                </pt>
                <pt idx="6">
                  <v>1310</v>
                </pt>
                <pt idx="7">
                  <v>962</v>
                </pt>
                <pt idx="8">
                  <v>900</v>
                </pt>
                <pt idx="9">
                  <v>880</v>
                </pt>
                <pt idx="10">
                  <v>756.3348541666667</v>
                </pt>
                <pt idx="11">
                  <v>593.5</v>
                </pt>
                <pt idx="12">
                  <v>395</v>
                </pt>
                <pt idx="13">
                  <v>90</v>
                </pt>
              </numCache>
            </numRef>
          </val>
        </ser>
        <dLbls>
          <showLegendKey val="0"/>
          <showVal val="1"/>
          <showCatName val="0"/>
          <showSerName val="0"/>
          <showPercent val="0"/>
          <showBubbleSize val="0"/>
        </dLbls>
        <gapWidth val="182"/>
        <axId val="641631215"/>
        <axId val="641631695"/>
      </barChart>
      <catAx>
        <axId val="641631215"/>
        <scaling>
          <orientation val="minMax"/>
        </scaling>
        <delete val="0"/>
        <axPos val="l"/>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641631695"/>
        <crosses val="autoZero"/>
        <auto val="1"/>
        <lblAlgn val="ctr"/>
        <lblOffset val="100"/>
        <noMultiLvlLbl val="0"/>
      </catAx>
      <valAx>
        <axId val="641631695"/>
        <scaling>
          <orientation val="minMax"/>
        </scaling>
        <delete val="0"/>
        <axPos val="b"/>
        <numFmt formatCode="General"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641631215"/>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Mathur, Manoj</author>
  </authors>
  <commentList>
    <comment ref="AF53" authorId="0" shapeId="0">
      <text>
        <t xml:space="preserve">Mathur, Manoj:
compressed air pressure dropped
</t>
      </text>
    </comment>
    <comment ref="AE57" authorId="0" shapeId="0">
      <text>
        <t>Mathur, Manoj:
Gun chocking resulted to book shortage</t>
      </text>
    </comment>
  </commentList>
</comments>
</file>

<file path=xl/comments/comment2.xml><?xml version="1.0" encoding="utf-8"?>
<comments xmlns="http://schemas.openxmlformats.org/spreadsheetml/2006/main">
  <authors>
    <author>Mathur, Manoj</author>
  </authors>
  <commentList>
    <comment ref="AE53" authorId="0" shapeId="0">
      <text>
        <t xml:space="preserve">Mathur, Manoj:
compressed air pressure dropped
</t>
      </text>
    </comment>
    <comment ref="AD57" authorId="0" shapeId="0">
      <text>
        <t>Mathur, Manoj:
Gun chocking resulted to book shortage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png" Id="rId2"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image" Target="/xl/media/image4.jpeg" Id="rId5" /><Relationship Type="http://schemas.openxmlformats.org/officeDocument/2006/relationships/image" Target="/xl/media/image5.png" Id="rId6" /><Relationship Type="http://schemas.openxmlformats.org/officeDocument/2006/relationships/image" Target="/xl/media/image6.png" Id="rId7"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11</col>
      <colOff>590550</colOff>
      <row>1</row>
      <rowOff>63500</rowOff>
    </from>
    <to>
      <col>27</col>
      <colOff>590550</colOff>
      <row>20</row>
      <rowOff>171450</rowOff>
    </to>
    <pic>
      <nvPicPr>
        <cNvPr id="2" name="ClipboardAsImage"/>
        <cNvPicPr>
          <a:picLocks noChangeAspect="1" noChangeArrowheads="1"/>
        </cNvPicPr>
      </nvPicPr>
      <blipFill>
        <a:blip r:embed="rId1"/>
        <a:srcRect/>
        <a:stretch>
          <a:fillRect/>
        </a:stretch>
      </blipFill>
      <spPr bwMode="auto">
        <a:xfrm>
          <a:off x="12896850" y="247650"/>
          <a:ext cx="9753600" cy="3727450"/>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19</col>
      <colOff>434975</colOff>
      <row>1</row>
      <rowOff>31679</rowOff>
    </from>
    <ext cx="1371268" cy="330272"/>
    <pic>
      <nvPicPr>
        <cNvPr id="2" name="Picture 1"/>
        <cNvPicPr>
          <a:picLocks noChangeAspect="1"/>
        </cNvPicPr>
      </nvPicPr>
      <blipFill rotWithShape="1">
        <a:blip cstate="print" r:embed="rId1"/>
        <a:srcRect l="17882" t="12222" r="15451" b="34444"/>
        <a:stretch>
          <a:fillRect/>
        </a:stretch>
      </blipFill>
      <spPr>
        <a:xfrm>
          <a:off x="12017375" y="215829"/>
          <a:ext cx="1371268" cy="330272"/>
        </a:xfrm>
        <a:prstGeom prst="rect">
          <avLst/>
        </a:prstGeom>
        <a:ln>
          <a:prstDash val="solid"/>
        </a:ln>
      </spPr>
    </pic>
    <clientData/>
  </oneCellAnchor>
  <oneCellAnchor>
    <from>
      <col>1</col>
      <colOff>49741</colOff>
      <row>1</row>
      <rowOff>38100</rowOff>
    </from>
    <ext cx="994834" cy="330200"/>
    <pic>
      <nvPicPr>
        <cNvPr id="3" name="Picture 2"/>
        <cNvPicPr>
          <a:picLocks noChangeAspect="1"/>
        </cNvPicPr>
      </nvPicPr>
      <blipFill>
        <a:blip r:embed="rId2"/>
        <a:stretch>
          <a:fillRect/>
        </a:stretch>
      </blipFill>
      <spPr>
        <a:xfrm>
          <a:off x="659341" y="222250"/>
          <a:ext cx="994834" cy="330200"/>
        </a:xfrm>
        <a:prstGeom prst="rect">
          <avLst/>
        </a:prstGeom>
        <a:ln>
          <a:prstDash val="solid"/>
        </a:ln>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38100</colOff>
      <row>11</row>
      <rowOff>152400</rowOff>
    </from>
    <to>
      <col>14</col>
      <colOff>127000</colOff>
      <row>23</row>
      <rowOff>133350</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0</colOff>
      <row>27</row>
      <rowOff>0</rowOff>
    </from>
    <to>
      <col>14</col>
      <colOff>203200</colOff>
      <row>41</row>
      <rowOff>165100</rowOff>
    </to>
    <graphicFrame>
      <nvGraphicFramePr>
        <cNvPr id="2" name="Chart 2"/>
        <cNvGraphicFramePr/>
      </nvGraphicFramePr>
      <xfrm/>
      <a:graphic>
        <a:graphicData uri="http://schemas.openxmlformats.org/drawingml/2006/chart">
          <c:chart r:id="rId2"/>
        </a:graphicData>
      </a:graphic>
    </graphicFrame>
    <clientData/>
  </twoCellAnchor>
  <twoCellAnchor>
    <from>
      <col>15</col>
      <colOff>42862</colOff>
      <row>7</row>
      <rowOff>47626</rowOff>
    </from>
    <to>
      <col>22</col>
      <colOff>349250</colOff>
      <row>23</row>
      <rowOff>166687</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0</colOff>
      <row>27</row>
      <rowOff>0</rowOff>
    </from>
    <to>
      <col>22</col>
      <colOff>293688</colOff>
      <row>42</row>
      <rowOff>4763</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12700</colOff>
      <row>0</row>
      <rowOff>19051</rowOff>
    </from>
    <to>
      <col>2</col>
      <colOff>25400</colOff>
      <row>3</row>
      <rowOff>161301</rowOff>
    </to>
    <pic>
      <nvPicPr>
        <cNvPr id="19" name="Picture 18"/>
        <cNvPicPr>
          <a:picLocks noChangeAspect="1"/>
        </cNvPicPr>
      </nvPicPr>
      <blipFill>
        <a:blip cstate="print" r:embed="rId5"/>
        <a:stretch>
          <a:fillRect/>
        </a:stretch>
      </blipFill>
      <spPr>
        <a:xfrm>
          <a:off x="12700" y="19051"/>
          <a:ext cx="1231900" cy="694700"/>
        </a:xfrm>
        <a:prstGeom prst="rect">
          <avLst/>
        </a:prstGeom>
        <a:ln>
          <a:prstDash val="solid"/>
        </a:ln>
      </spPr>
    </pic>
    <clientData/>
  </twoCellAnchor>
  <twoCellAnchor editAs="oneCell">
    <from>
      <col>2</col>
      <colOff>494436</colOff>
      <row>0</row>
      <rowOff>12700</rowOff>
    </from>
    <to>
      <col>4</col>
      <colOff>12700</colOff>
      <row>3</row>
      <rowOff>144620</rowOff>
    </to>
    <pic>
      <nvPicPr>
        <cNvPr id="20" name="Picture 19"/>
        <cNvPicPr>
          <a:picLocks noChangeAspect="1"/>
        </cNvPicPr>
      </nvPicPr>
      <blipFill>
        <a:blip cstate="print" r:embed="rId6"/>
        <a:stretch>
          <a:fillRect/>
        </a:stretch>
      </blipFill>
      <spPr>
        <a:xfrm>
          <a:off x="1338986" y="12700"/>
          <a:ext cx="737464" cy="684370"/>
        </a:xfrm>
        <a:prstGeom prst="rect">
          <avLst/>
        </a:prstGeom>
        <a:ln>
          <a:prstDash val="solid"/>
        </a:ln>
      </spPr>
    </pic>
    <clientData/>
  </twoCellAnchor>
  <twoCellAnchor editAs="oneCell">
    <from>
      <col>30</col>
      <colOff>84667</colOff>
      <row>0</row>
      <rowOff>33867</rowOff>
    </from>
    <to>
      <col>31</col>
      <colOff>137583</colOff>
      <row>2</row>
      <rowOff>177800</rowOff>
    </to>
    <pic>
      <nvPicPr>
        <cNvPr id="21" name="Picture 20" descr="Home - Free web icons">
          <a:hlinkClick r:id=""/>
        </cNvPr>
        <cNvPicPr>
          <a:picLocks noChangeAspect="1" noChangeArrowheads="1"/>
        </cNvPicPr>
      </nvPicPr>
      <blipFill>
        <a:blip cstate="print" r:embed="rId7"/>
        <a:srcRect/>
        <a:stretch>
          <a:fillRect/>
        </a:stretch>
      </blipFill>
      <spPr bwMode="auto">
        <a:xfrm>
          <a:off x="18372667" y="33867"/>
          <a:ext cx="662516" cy="512233"/>
        </a:xfrm>
        <a:prstGeom prst="rect">
          <avLst/>
        </a:prstGeom>
        <a:noFill/>
        <a:l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RecoveredExternalLink1" TargetMode="External" Id="rId1" /></Relationships>
</file>

<file path=xl/externalLinks/_rels/externalLink2.xml.rels><Relationships xmlns="http://schemas.openxmlformats.org/package/2006/relationships"><Relationship Type="http://schemas.microsoft.com/office/2006/relationships/xlExternalLinkPath/xlPathMissing" Target="RecoveredExternalLink2"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d Plan"/>
      <sheetName val="Data Sheet"/>
      <sheetName val="GE Loss%"/>
      <sheetName val="Downtime Data"/>
      <sheetName val="Look up (2)"/>
      <sheetName val="Pivot Tables"/>
      <sheetName val="Analysis Dashboard"/>
      <sheetName val="Overweight Data"/>
      <sheetName val="DMS-2 Attendance"/>
      <sheetName val="Line Name"/>
      <sheetName val="DMS-2 MOM"/>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Sheet1"/>
    </sheetNames>
    <sheetDataSet>
      <sheetData sheetId="0">
        <row r="1">
          <cell r="A1" t="str">
            <v>Id</v>
          </cell>
          <cell r="B1" t="str">
            <v>Start time</v>
          </cell>
          <cell r="C1" t="str">
            <v>Completion time</v>
          </cell>
          <cell r="D1" t="str">
            <v>Email</v>
          </cell>
          <cell r="E1" t="str">
            <v>Name</v>
          </cell>
          <cell r="F1" t="str">
            <v>Date</v>
          </cell>
          <cell r="G1" t="str">
            <v>SKU</v>
          </cell>
          <cell r="H1" t="str">
            <v>Volume Delivered</v>
          </cell>
          <cell r="I1" t="str">
            <v>Quality Loss</v>
          </cell>
          <cell r="J1" t="str">
            <v>Planned Maintenance</v>
          </cell>
          <cell r="K1" t="str">
            <v>Planned Autonomous Maintenance</v>
          </cell>
          <cell r="L1" t="str">
            <v>Planned AM</v>
          </cell>
          <cell r="M1" t="str">
            <v>Sanitation</v>
          </cell>
          <cell r="N1" t="str">
            <v>Changeovers</v>
          </cell>
          <cell r="O1" t="str">
            <v>Breakdowns</v>
          </cell>
          <cell r="P1" t="str">
            <v>Operational Losses</v>
          </cell>
        </row>
        <row r="2">
          <cell r="A2">
            <v>1</v>
          </cell>
          <cell r="B2">
            <v>46170.324618055558</v>
          </cell>
          <cell r="C2">
            <v>46170.327719907407</v>
          </cell>
          <cell r="D2" t="str">
            <v>anonymous</v>
          </cell>
          <cell r="F2">
            <v>46169</v>
          </cell>
          <cell r="G2" t="str">
            <v>_10.3GM</v>
          </cell>
          <cell r="H2">
            <v>28</v>
          </cell>
          <cell r="I2">
            <v>1.7</v>
          </cell>
          <cell r="J2">
            <v>1</v>
          </cell>
          <cell r="L2">
            <v>0.5</v>
          </cell>
          <cell r="O2">
            <v>4</v>
          </cell>
        </row>
      </sheetData>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Chauhan, Himanshu" refreshedDate="46285.54268020833" createdVersion="8" refreshedVersion="8" minRefreshableVersion="3" recordCount="12" r:id="rId1">
  <cacheSource type="worksheet">
    <worksheetSource name="Table3"/>
  </cacheSource>
  <cacheFields count="22">
    <cacheField name="Month" uniqueList="1" numFmtId="165" sqlType="0" hierarchy="0" level="0" databaseField="1">
      <sharedItems count="12" containsDate="1" containsNonDate="0" containsSemiMixedTypes="0" containsString="0" minDate="2026-01-26T00:00:00" maxDate="2026-12-27T00:00:00">
        <d v="2026-01-26T00:00:00"/>
        <d v="2026-02-26T00:00:00"/>
        <d v="2026-03-26T00:00:00"/>
        <d v="2026-04-26T00:00:00"/>
        <d v="2026-05-26T00:00:00"/>
        <d v="2026-06-26T00:00:00"/>
        <d v="2026-07-26T00:00:00"/>
        <d v="2026-08-26T00:00:00"/>
        <d v="2026-09-26T00:00:00"/>
        <d v="2026-10-26T00:00:00"/>
        <d v="2026-11-26T00:00:00"/>
        <d v="2026-12-26T00:00:00"/>
      </sharedItems>
    </cacheField>
    <cacheField name="GE (Target)" uniqueList="1" numFmtId="9" sqlType="0" hierarchy="0" level="0" databaseField="1">
      <sharedItems count="0" containsNumber="1" containsSemiMixedTypes="0" containsString="0" minValue="0.8100000000000001" maxValue="0.85"/>
    </cacheField>
    <cacheField name="GE(Actual)" uniqueList="1" numFmtId="164" sqlType="0" hierarchy="0" level="0" databaseField="1">
      <sharedItems count="0" containsMixedTypes="1" containsNumber="1" minValue="0.463157894736842" maxValue="0.8182169079471076"/>
    </cacheField>
    <cacheField name="Hours Used" uniqueList="1" numFmtId="0" sqlType="0" hierarchy="0" level="0" databaseField="1">
      <sharedItems count="0" containsInteger="1" containsNumber="1" containsSemiMixedTypes="0" containsString="0" minValue="0" maxValue="836"/>
    </cacheField>
    <cacheField name="Planned Maintenance" uniqueList="1" numFmtId="164" sqlType="0" hierarchy="0" level="0" databaseField="1">
      <sharedItems count="0" containsMixedTypes="1" containsNumber="1" minValue="0" maxValue="0.01339285714285714"/>
    </cacheField>
    <cacheField name="Planned Autonomous Maintenance" uniqueList="1" numFmtId="164" sqlType="0" hierarchy="0" level="0" databaseField="1">
      <sharedItems count="0" containsMixedTypes="1" containsNumber="1" minValue="0" maxValue="0.01741071428571429"/>
    </cacheField>
    <cacheField name="Sanitation" uniqueList="1" numFmtId="164" sqlType="0" hierarchy="0" level="0" databaseField="1">
      <sharedItems count="0" containsMixedTypes="1" containsNumber="1" minValue="0" maxValue="0.1800595238095238"/>
    </cacheField>
    <cacheField name="Changeovers" uniqueList="1" numFmtId="164" sqlType="0" hierarchy="0" level="0" databaseField="1">
      <sharedItems count="0" containsMixedTypes="1" containsNumber="1" minValue="0" maxValue="0.01840796019900498"/>
    </cacheField>
    <cacheField name="Planned Stops" uniqueList="1" numFmtId="164" sqlType="0" hierarchy="0" level="0" databaseField="1">
      <sharedItems count="0" containsMixedTypes="1" containsNumber="1" minValue="0" maxValue="0.002232142857142857"/>
    </cacheField>
    <cacheField name="Consumables replacement" uniqueList="1" numFmtId="164" sqlType="0" hierarchy="0" level="0" databaseField="1">
      <sharedItems count="0" containsInteger="1" containsMixedTypes="1" containsNumber="1" minValue="0" maxValue="0"/>
    </cacheField>
    <cacheField name="Start and Finish Production" uniqueList="1" numFmtId="164" sqlType="0" hierarchy="0" level="0" databaseField="1">
      <sharedItems count="0" containsMixedTypes="1" containsNumber="1" minValue="0" maxValue="0.02546296296296296"/>
    </cacheField>
    <cacheField name="Planned Loss" uniqueList="1" numFmtId="0" sqlType="0" hierarchy="0" level="0" databaseField="1">
      <sharedItems count="0" containsNumber="1" containsSemiMixedTypes="0" containsString="0" minValue="0" maxValue="0.2035714285714286"/>
    </cacheField>
    <cacheField name="Minor Stoppages" uniqueList="1" numFmtId="164" sqlType="0" hierarchy="0" level="0" databaseField="1">
      <sharedItems count="0" containsMixedTypes="1" containsNumber="1" minValue="0" maxValue="0.01998456790123457"/>
    </cacheField>
    <cacheField name="Breakdowns" uniqueList="1" numFmtId="164" sqlType="0" hierarchy="0" level="0" databaseField="1">
      <sharedItems count="0" containsMixedTypes="1" containsNumber="1" minValue="0" maxValue="0.08977272727272727"/>
    </cacheField>
    <cacheField name="Operational Losses" uniqueList="1" numFmtId="164" sqlType="0" hierarchy="0" level="0" databaseField="1">
      <sharedItems count="0" containsMixedTypes="1" containsNumber="1" minValue="0" maxValue="0.01942567567567568"/>
    </cacheField>
    <cacheField name="Line Delays" uniqueList="1" numFmtId="164" sqlType="0" hierarchy="0" level="0" databaseField="1">
      <sharedItems count="0" containsMixedTypes="1" containsNumber="1" minValue="0" maxValue="0.005236486486486487"/>
    </cacheField>
    <cacheField name="Labor Management Losses" uniqueList="1" numFmtId="164" sqlType="0" hierarchy="0" level="0" databaseField="1">
      <sharedItems count="0" containsMixedTypes="1" containsNumber="1" minValue="0" maxValue="0.02179054054054054"/>
    </cacheField>
    <cacheField name="Material Shortages" uniqueList="1" numFmtId="164" sqlType="0" hierarchy="0" level="0" databaseField="1">
      <sharedItems count="0" containsMixedTypes="1" containsNumber="1" minValue="0" maxValue="0.003731343283582089"/>
    </cacheField>
    <cacheField name="Speed Loss" uniqueList="1" numFmtId="164" sqlType="0" hierarchy="0" level="0" databaseField="1">
      <sharedItems count="0" containsMixedTypes="1" containsNumber="1" minValue="0.00621124650185362" maxValue="0.5368421052631579"/>
    </cacheField>
    <cacheField name="Quality Loss" uniqueList="1" numFmtId="164" sqlType="0" hierarchy="0" level="0" databaseField="1">
      <sharedItems count="0" containsMixedTypes="1" containsNumber="1" minValue="0" maxValue="0.04156022786417861"/>
    </cacheField>
    <cacheField name="Unplanned Loss" uniqueList="1" numFmtId="164" sqlType="0" hierarchy="0" level="0" databaseField="1">
      <sharedItems count="0" containsNumber="1" containsSemiMixedTypes="0" containsString="0" minValue="0" maxValue="0.5368421052631579"/>
    </cacheField>
    <cacheField name="Operating Time" uniqueList="1" numFmtId="0" sqlType="0" hierarchy="0" level="0" databaseField="1">
      <sharedItems count="0" containsBlank="1" containsNonDate="0" containsString="0"/>
    </cacheField>
  </cacheFields>
</pivotCacheDefinition>
</file>

<file path=xl/pivotCache/pivotCacheDefinition2.xml><?xml version="1.0" encoding="utf-8"?>
<pivotCacheDefinition xmlns:r="http://schemas.openxmlformats.org/officeDocument/2006/relationships" xmlns="http://schemas.openxmlformats.org/spreadsheetml/2006/main" refreshedBy="Chauhan, Himanshu" refreshedDate="46285.54268055555" createdVersion="8" refreshedVersion="8" minRefreshableVersion="3" recordCount="4668" r:id="rId1">
  <cacheSource type="worksheet">
    <worksheetSource name="Table2"/>
  </cacheSource>
  <cacheFields count="13">
    <cacheField name="Date" uniqueList="1" numFmtId="0" sqlType="0" hierarchy="0" level="0" databaseField="1">
      <sharedItems count="0" containsBlank="1" containsDate="1" containsMixedTypes="1" minDate="2025-12-29T00:00:00" maxDate="2026-09-11T00:00:00"/>
    </cacheField>
    <cacheField name="Operation" uniqueList="1" numFmtId="0" sqlType="0" hierarchy="0" level="0" databaseField="1">
      <sharedItems count="15" containsBlank="1">
        <s v="Line_"/>
        <s v="ADS_"/>
        <s v="TTLI_"/>
        <s v="Laminator_"/>
        <s v="Book_Cooler_"/>
        <s v="Oven_"/>
        <s v="HCM_"/>
        <s v="Cutter_"/>
        <s v="CoolingTunnel"/>
        <s v="Batching"/>
        <s v="TippingStation"/>
        <s v="Utility_"/>
        <s v="Enrober_"/>
        <s v="MetalDetector"/>
        <m/>
      </sharedItems>
    </cacheField>
    <cacheField name="Equipment" uniqueList="1" numFmtId="0" sqlType="0" hierarchy="0" level="0" databaseField="1">
      <sharedItems count="0" containsBlank="1"/>
    </cacheField>
    <cacheField name="Failure Description" uniqueList="1" numFmtId="0" sqlType="0" hierarchy="0" level="0" databaseField="1">
      <sharedItems count="137" containsBlank="1">
        <s v="Sanitation"/>
        <s v="Changeover from HT to 10.3g"/>
        <s v="Changeover from 30 U to 48 u"/>
        <s v="DU-2 belt tracking"/>
        <s v="CLO/CT11: Axis1 Position Error"/>
        <s v="Rope Conveyor guides setting"/>
        <s v="Book Jamming in book cooler"/>
        <s v="Changeover to HT"/>
        <s v="Changeover from 48units to 30 units"/>
        <s v="Die Scrapper striking with Dies"/>
        <s v="Die bolt broken"/>
        <s v="Glue unit not ready"/>
        <s v="Open/CutPouch issue"/>
        <m/>
        <s v="Book Cooler chain length correction"/>
        <s v="Pusher Mounting Broken"/>
        <s v="Code Misprint issue"/>
        <s v="Cutter Wire broken"/>
        <s v="Changeover to HT @ Samridhi Line"/>
        <s v="Crème not spreading properly"/>
        <s v="Laminate Shortage"/>
        <s v="Cooling Tunnel drive chain broken"/>
        <s v="DU-1 Belt Tracking"/>
        <s v="Batching Scada Malfunctioning"/>
        <s v="PGR-Top guide Cyliner mounting broken"/>
        <s v="RWF Silo agitator broken"/>
        <s v="Film Tracking issue"/>
        <s v="Fire Tripping issue"/>
        <s v="Power Failure"/>
        <s v="Batter Transfer Pump Jam"/>
        <s v="Chocolate transfer pump tripped"/>
        <s v="Unskilled Manpower"/>
        <s v="Crème Transfer Line Jam"/>
        <s v="Metering belt Drive Fault"/>
        <s v="Infeed Stopper Malfunctioning"/>
        <s v="PGR sockets broken"/>
        <s v="Wiremesh Link damage"/>
        <s v="Manpower Shortage"/>
        <s v="Transport belt Gear box Jam"/>
        <s v="Triangular belt drive belt broken"/>
        <s v="Cross Seal Drive Fault"/>
        <s v="Enrober Heating"/>
        <s v="U-1 Belt Tracking"/>
        <s v="Book CoolerChain derailed"/>
        <s v="Air Pressure Low"/>
        <s v="Abnormal Sound from Oven-Die Opener base plate loose"/>
        <s v="Pressing Station motion control"/>
        <s v="Detailer Jam"/>
        <s v="Planned Maintenance"/>
        <s v="Transfer Conveyor Gearbox replacement"/>
        <s v="Chocolate Line jamming issue(Temperor to Enrober)"/>
        <s v="Vaccum Formation issue @ Pressing Station"/>
        <s v="High batter Viscosity"/>
        <s v="Book Jamming @ Cutter"/>
        <s v="Bubble Scrapper Jam"/>
        <s v="Overdumping issue"/>
        <s v="Packing End Support roller broken and belt torn"/>
        <s v="PGR Shaft worn out"/>
        <s v="BT-Idler Pulley worn out"/>
        <s v="Enrober Heater not working"/>
        <s v="Overhead Safety Switch Fault"/>
        <s v="Gun Changeover to 3.2mm gun"/>
        <s v="Emergency button malfunctioning"/>
        <s v="Chocolate solidification issue"/>
        <s v="Batter Gun choking"/>
        <s v="Cutter Infeed belt roller worn out"/>
        <s v="Cutter Drive Chain lock bearing broken"/>
        <s v="Wafer Sticking issue"/>
        <s v="Book cooler chain damage"/>
        <s v="CLO/TFXX: Backdoor Hor. Actuator Not ON"/>
        <s v="HXX: Outfeed Belt Drive Fault"/>
        <s v="Arch Conveyor Speed sync issue"/>
        <s v="Fin Wheel Drive fault"/>
        <s v="Startup &amp; Shut down"/>
        <s v="Acceleration Belt Drive fault"/>
        <s v="DU4R belt tracking issue"/>
        <s v="Face Feeder belt Jam"/>
        <s v="Vaccum belt Jam"/>
        <s v="Crème Transfer Pump Jam"/>
        <s v="Chocolate Line jamming issue"/>
        <s v="Burner Orientation Correction"/>
        <s v="DU4-R Station hang"/>
        <s v="DU-1 Pusher Jam"/>
        <s v="Outer Tilting issue"/>
        <s v="Discharge Valve Malfunctioning"/>
        <s v="FWV Gripper worn out"/>
        <s v="Aigner-1 Malfunctioning"/>
        <s v="Pusher Foundation bolt broken"/>
        <s v="Exhaust Pressure Switch Fault"/>
        <s v="Bar breakage issue"/>
        <s v="FT Cylinder broken"/>
        <s v="Closing unit chain homing issue"/>
        <s v="FBX: Jam At Infeed"/>
        <s v="FBX: Overflow At Infeed"/>
        <s v="HXX: Film Is Broken"/>
        <s v="HXX: Both Film Reels Are Empty"/>
        <s v="HXX: Infeed Rejection Consecutive"/>
        <s v="Cover Folding Box Open"/>
        <s v="OverHeight Product Detected"/>
        <s v="Paper Out Of Register"/>
        <s v="Product jam detected at flow wrapper infeed"/>
        <s v="FOR/BP11: Hand Over Of Blank Failed"/>
        <s v="FOR/FT11: Hand Over Failure Of Tray"/>
        <s v="LOD/PGR11: Product Frequency Too High"/>
        <s v="LOD/TGR11: Robot-Gripper Sensor Fault"/>
        <s v="LOD/EM: Emergency Stop Button 1"/>
        <s v="LOD/EM: Emergency Stop HMI 11"/>
        <s v="Wrapper main guard open FW-01"/>
        <s v="LOD/TPG11: Move Time Out"/>
        <s v="LOD/SAF: Safety Circuit Not Ready"/>
        <s v="LOD/FWV11: Position Trigger Sensor Fail"/>
        <s v="Batter Deposition Pump Tripping"/>
        <s v="Laminate Opening issue"/>
        <s v="Discharge belt jam"/>
        <s v="Glue not coming in closing "/>
        <s v="Handover blank fail"/>
        <s v="HXX: Data Printer Not Ready"/>
        <s v="LOD/TPL11: Axis 1 HW Positive Overtravel"/>
        <s v="Cover Machine Discharge Open"/>
        <s v="TP-11 Drive Fault"/>
        <s v="FOR/BM11: No Carton In Magazine"/>
        <s v="CLO/TFXX: Jam On Tray Infeed"/>
        <s v="LOD/DH: State Decel Not Leave In Time"/>
        <s v="Crème shortage from chocolate Plant"/>
        <s v="RBLT Tracking issue"/>
        <s v="HXX: Film Registration Error"/>
        <s v="Wrapper Discharge Reject Sensor Blocked Alarm"/>
        <s v="System Init Active"/>
        <s v="LOD/PGR11: Train Reached Estop Distance"/>
        <s v="CLO/CSC11: Tray Validation Failed"/>
        <s v="LOD/PGR11: Axis Gearing Error"/>
        <s v="Cooling tunnel belt track"/>
        <s v="LOD/EM: Emergency Stop Button 2"/>
        <s v="Wirebelt link broken"/>
        <s v="Fwv Not Picking Bars ,Outer Rejection"/>
        <s v="146 mm Cut length Laminate Trial"/>
        <s v="Metering belt roller Jam" u="1"/>
      </sharedItems>
    </cacheField>
    <cacheField name="Loss Category" uniqueList="1" numFmtId="0" sqlType="0" hierarchy="0" level="0" databaseField="1">
      <sharedItems count="3" containsBlank="1">
        <s v="Planned_Loss"/>
        <s v="Unplanned_Loss"/>
        <m/>
      </sharedItems>
    </cacheField>
    <cacheField name="Loss Type" uniqueList="1" numFmtId="0" sqlType="0" hierarchy="0" level="0" databaseField="1">
      <sharedItems count="0" containsBlank="1"/>
    </cacheField>
    <cacheField name="Equipment Class" uniqueList="1" numFmtId="0" sqlType="0" hierarchy="0" level="0" databaseField="1">
      <sharedItems count="0" containsBlank="1"/>
    </cacheField>
    <cacheField name="Equipment Downtime" uniqueList="1" numFmtId="1" sqlType="0" hierarchy="0" level="0" databaseField="1">
      <sharedItems count="0" containsBlank="1" containsNumber="1" containsString="0" minValue="0.126366666666667" maxValue="1440"/>
    </cacheField>
    <cacheField name="line downtime" uniqueList="1" numFmtId="0" sqlType="0" hierarchy="0" level="0" databaseField="1">
      <sharedItems count="0" containsBlank="1" containsNumber="1" containsString="0" minValue="0.03159166666666675" maxValue="720"/>
    </cacheField>
    <cacheField name="Action Taken" uniqueList="1" numFmtId="0" sqlType="0" hierarchy="0" level="0" databaseField="1">
      <sharedItems count="0" containsBlank="1"/>
    </cacheField>
    <cacheField name="swp impacted" uniqueList="1" numFmtId="0" sqlType="0" hierarchy="0" level="0" databaseField="1">
      <sharedItems count="0" containsBlank="1"/>
    </cacheField>
    <cacheField name="MODULE" uniqueList="1" numFmtId="0" sqlType="0" hierarchy="0" level="0" databaseField="1">
      <sharedItems count="0" containsBlank="1"/>
    </cacheField>
    <cacheField name="SGA" uniqueList="1" numFmtId="0" sqlType="0" hierarchy="0" level="0" databaseField="1">
      <sharedItems count="0" containsBlank="1"/>
    </cacheField>
  </cacheFields>
</pivotCacheDefinition>
</file>

<file path=xl/pivotCache/pivotCacheDefinition3.xml><?xml version="1.0" encoding="utf-8"?>
<pivotCacheDefinition xmlns:r="http://schemas.openxmlformats.org/officeDocument/2006/relationships" xmlns="http://schemas.openxmlformats.org/spreadsheetml/2006/main" refreshedBy="Chauhan, Himanshu" refreshedDate="46285.54268101852" createdVersion="8" refreshedVersion="8" minRefreshableVersion="3" recordCount="371" r:id="rId1">
  <cacheSource type="worksheet">
    <worksheetSource name="Table1"/>
  </cacheSource>
  <cacheFields count="52">
    <cacheField name="Date" uniqueList="1" numFmtId="167" sqlType="0" hierarchy="0" level="0" databaseField="1">
      <sharedItems count="0" containsDate="1" containsNonDate="0" containsSemiMixedTypes="0" containsString="0" minDate="2025-12-29T00:00:00" maxDate="2027-01-04T00:00:00"/>
    </cacheField>
    <cacheField name="Day" uniqueList="1" numFmtId="17" sqlType="0" hierarchy="0" level="0" databaseField="1">
      <sharedItems count="0"/>
    </cacheField>
    <cacheField name="SKU" uniqueList="1" numFmtId="0" sqlType="0" hierarchy="0" level="0" databaseField="1">
      <sharedItems count="7" containsBlank="1">
        <s v="_10GM_HT"/>
        <s v="_10.3GM"/>
        <s v="_10.3GM_HT"/>
        <s v="HT_Sam"/>
        <m/>
        <s v="HT_Sam_HLL_HT"/>
        <s v="HT_Sam_HLL_10.3G"/>
      </sharedItems>
    </cacheField>
    <cacheField name="SOC (TPD)" uniqueList="1" numFmtId="166" sqlType="0" hierarchy="0" level="0" databaseField="1">
      <sharedItems count="0" containsBlank="1" containsMixedTypes="1" containsNumber="1" minValue="20.9" maxValue="38.9"/>
    </cacheField>
    <cacheField name="Plan" uniqueList="1" numFmtId="166" sqlType="0" hierarchy="0" level="0" databaseField="1">
      <sharedItems count="0" containsBlank="1" containsNumber="1" containsString="0" minValue="0" maxValue="38"/>
    </cacheField>
    <cacheField name="Volume Delivered (T)" uniqueList="1" numFmtId="166" sqlType="0" hierarchy="0" level="0" databaseField="1">
      <sharedItems count="0" containsBlank="1" containsNumber="1" containsString="0" minValue="0" maxValue="38.6"/>
    </cacheField>
    <cacheField name="GE - Target" uniqueList="1" numFmtId="164" sqlType="0" hierarchy="0" level="0" databaseField="1">
      <sharedItems count="0" containsBlank="1" containsMixedTypes="1" containsNumber="1" minValue="0" maxValue="1.184210526315789"/>
    </cacheField>
    <cacheField name="GE - Actual" uniqueList="1" numFmtId="164" sqlType="0" hierarchy="0" level="0" databaseField="1">
      <sharedItems count="0" containsBlank="1" containsMixedTypes="1" containsNumber="1" minValue="0" maxValue="0.9922879177377892"/>
    </cacheField>
    <cacheField name="Legal Non-Operating Time" uniqueList="1" numFmtId="0" sqlType="0" hierarchy="0" level="0" databaseField="1">
      <sharedItems count="0" containsBlank="1" containsNonDate="0" containsString="0"/>
    </cacheField>
    <cacheField name="No Demand Time" uniqueList="1" numFmtId="0" sqlType="0" hierarchy="0" level="0" databaseField="1">
      <sharedItems count="0" containsBlank="1" containsInteger="1" containsNumber="1" containsString="0" minValue="8" maxValue="20"/>
    </cacheField>
    <cacheField name="Force Majeure" uniqueList="1" numFmtId="1" sqlType="0" hierarchy="0" level="0" databaseField="1">
      <sharedItems count="0" containsBlank="1" containsInteger="1" containsNumber="1" containsString="0" minValue="4" maxValue="4"/>
    </cacheField>
    <cacheField name="Quality Loss (T)" uniqueList="1" numFmtId="166" sqlType="0" hierarchy="0" level="0" databaseField="1">
      <sharedItems count="0" containsBlank="1" containsNumber="1" containsString="0" minValue="0" maxValue="2.64"/>
    </cacheField>
    <cacheField name="waste (%) - MTD" uniqueList="1" numFmtId="164" sqlType="0" hierarchy="0" level="0" databaseField="1">
      <sharedItems count="0" containsBlank="1" containsNumber="1" containsString="0" minValue="0.033" maxValue="0.065"/>
    </cacheField>
    <cacheField name="Bulk on Floor (T)" uniqueList="1" numFmtId="166" sqlType="0" hierarchy="0" level="0" databaseField="1">
      <sharedItems count="0" containsBlank="1" containsNumber="1" containsString="0" minValue="0" maxValue="45"/>
    </cacheField>
    <cacheField name="Offline Packing (MT)" uniqueList="1" numFmtId="166" sqlType="0" hierarchy="0" level="0" databaseField="1">
      <sharedItems count="0" containsBlank="1" containsNonDate="0" containsString="0"/>
    </cacheField>
    <cacheField name="rework on floor(T)" uniqueList="1" numFmtId="166" sqlType="0" hierarchy="0" level="0" databaseField="1">
      <sharedItems count="0" containsBlank="1" containsNumber="1" containsString="0" minValue="1.1" maxValue="5"/>
    </cacheField>
    <cacheField name="TBM ACTIVITIES PLANNED" uniqueList="1" numFmtId="2" sqlType="0" hierarchy="0" level="0" databaseField="1">
      <sharedItems count="0" containsBlank="1" containsInteger="1" containsNumber="1" containsString="0" minValue="0" maxValue="42"/>
    </cacheField>
    <cacheField name="TBM ACTIVITIES COMPLETED" uniqueList="1" numFmtId="2" sqlType="0" hierarchy="0" level="0" databaseField="1">
      <sharedItems count="0" containsBlank="1" containsInteger="1" containsNumber="1" containsString="0" minValue="0" maxValue="42"/>
    </cacheField>
    <cacheField name="Hours Used" uniqueList="1" numFmtId="0" sqlType="0" hierarchy="0" level="0" databaseField="1">
      <sharedItems count="0" containsInteger="1" containsNumber="1" containsSemiMixedTypes="0" containsString="0" minValue="0" maxValue="24"/>
    </cacheField>
    <cacheField name="Planned Maintenance" uniqueList="1" numFmtId="166" sqlType="0" hierarchy="0" level="0" databaseField="1">
      <sharedItems count="0" containsBlank="1" containsNumber="1" containsString="0" minValue="0.4" maxValue="2.45"/>
    </cacheField>
    <cacheField name="Planned AM" uniqueList="1" numFmtId="166" sqlType="0" hierarchy="0" level="0" databaseField="1">
      <sharedItems count="0" containsBlank="1" containsNumber="1" containsString="0" minValue="0.3" maxValue="1"/>
    </cacheField>
    <cacheField name="Sanitation" uniqueList="1" numFmtId="166" sqlType="0" hierarchy="0" level="0" databaseField="1">
      <sharedItems count="0" containsBlank="1" containsNumber="1" containsString="0" minValue="0" maxValue="24"/>
    </cacheField>
    <cacheField name="Changeovers" uniqueList="1" numFmtId="166" sqlType="0" hierarchy="0" level="0" databaseField="1">
      <sharedItems count="0" containsBlank="1" containsNumber="1" containsString="0" minValue="0" maxValue="3"/>
    </cacheField>
    <cacheField name="Planned Stops" uniqueList="1" numFmtId="166" sqlType="0" hierarchy="0" level="0" databaseField="1">
      <sharedItems count="0" containsBlank="1" containsNumber="1" containsString="0" minValue="0.5" maxValue="1"/>
    </cacheField>
    <cacheField name="Consumables replacement" uniqueList="1" numFmtId="166" sqlType="0" hierarchy="0" level="0" databaseField="1">
      <sharedItems count="0" containsBlank="1" containsNonDate="0" containsString="0"/>
    </cacheField>
    <cacheField name="Start and Finish Production" uniqueList="1" numFmtId="166" sqlType="0" hierarchy="0" level="0" databaseField="1">
      <sharedItems count="0" containsBlank="1" containsNumber="1" containsString="0" minValue="2" maxValue="7"/>
    </cacheField>
    <cacheField name="PRODUCTION HOURS" uniqueList="1" numFmtId="0" sqlType="0" hierarchy="0" level="0" databaseField="1">
      <sharedItems count="0" containsNumber="1" containsSemiMixedTypes="0" containsString="0" minValue="0" maxValue="24"/>
    </cacheField>
    <cacheField name="Minor Stoppages" uniqueList="1" numFmtId="166" sqlType="0" hierarchy="0" level="0" databaseField="1">
      <sharedItems count="0" containsBlank="1" containsNumber="1" containsString="0" minValue="0.1" maxValue="2.533333333333333"/>
    </cacheField>
    <cacheField name="Breakdowns" uniqueList="1" numFmtId="166" sqlType="0" hierarchy="0" level="0" databaseField="1">
      <sharedItems count="0" containsBlank="1" containsNumber="1" containsString="0" minValue="0.2" maxValue="10.5"/>
    </cacheField>
    <cacheField name="Operational Losses" uniqueList="1" numFmtId="0" sqlType="0" hierarchy="0" level="0" databaseField="1">
      <sharedItems count="0" containsBlank="1" containsNumber="1" containsString="0" minValue="0" maxValue="3"/>
    </cacheField>
    <cacheField name="Line Delays" uniqueList="1" numFmtId="166" sqlType="0" hierarchy="0" level="0" databaseField="1">
      <sharedItems count="0" containsBlank="1" containsNumber="1" containsString="0" minValue="0.25" maxValue="3.1"/>
    </cacheField>
    <cacheField name="Labor Management" uniqueList="1" numFmtId="166" sqlType="0" hierarchy="0" level="0" databaseField="1">
      <sharedItems count="0" containsBlank="1" containsNumber="1" containsString="0" minValue="0.5" maxValue="2.8"/>
    </cacheField>
    <cacheField name="Material Shortages" uniqueList="1" numFmtId="166" sqlType="0" hierarchy="0" level="0" databaseField="1">
      <sharedItems count="0" containsBlank="1" containsNumber="1" containsString="0" minValue="0.5" maxValue="3"/>
    </cacheField>
    <cacheField name="Speed Loss (Hrs)" uniqueList="1" numFmtId="166" sqlType="0" hierarchy="0" level="0" databaseField="1">
      <sharedItems count="0" containsNumber="1" containsSemiMixedTypes="0" containsString="0" minValue="-9.059434447300774" maxValue="24"/>
    </cacheField>
    <cacheField name="Quality Loss (Hrs)" uniqueList="1" numFmtId="166" sqlType="0" hierarchy="0" level="0" databaseField="1">
      <sharedItems count="0" containsNumber="1" containsSemiMixedTypes="0" containsString="0" minValue="0" maxValue="2.087510204081632"/>
    </cacheField>
    <cacheField name="Operating Time" uniqueList="1" numFmtId="166" sqlType="0" hierarchy="0" level="0" databaseField="1">
      <sharedItems count="0" containsNumber="1" containsSemiMixedTypes="0" containsString="0" minValue="0" maxValue="23.81491002570694"/>
    </cacheField>
    <cacheField name="Operating Time (Planned)" uniqueList="1" numFmtId="166" sqlType="0" hierarchy="0" level="0" databaseField="1">
      <sharedItems count="0" containsMixedTypes="1" containsNumber="1" minValue="0" maxValue="2.719588688946016"/>
    </cacheField>
    <cacheField name="CL Deployed at Line" uniqueList="1" numFmtId="3" sqlType="0" hierarchy="0" level="0" databaseField="1">
      <sharedItems count="0" containsBlank="1" containsInteger="1" containsNumber="1" containsString="0" minValue="0" maxValue="159"/>
    </cacheField>
    <cacheField name="CIL-DONE" uniqueList="1" numFmtId="3" sqlType="0" hierarchy="0" level="0" databaseField="1">
      <sharedItems count="0" containsBlank="1"/>
    </cacheField>
    <cacheField name="centreline check " uniqueList="1" numFmtId="3" sqlType="0" hierarchy="0" level="0" databaseField="1">
      <sharedItems count="0" containsBlank="1"/>
    </cacheField>
    <cacheField name="TBM ACTIVITIES PLANNED2" uniqueList="1" numFmtId="3" sqlType="0" hierarchy="0" level="0" databaseField="1">
      <sharedItems count="0" containsBlank="1" containsInteger="1" containsNumber="1" containsString="0" minValue="0" maxValue="60"/>
    </cacheField>
    <cacheField name="TBM ACTIVITIES COMPLETED2" uniqueList="1" numFmtId="3" sqlType="0" hierarchy="0" level="0" databaseField="1">
      <sharedItems count="0" containsBlank="1" containsInteger="1" containsNumber="1" containsString="0" minValue="0" maxValue="60"/>
    </cacheField>
    <cacheField name="tbm-on time completion" uniqueList="1" numFmtId="0" sqlType="0" hierarchy="0" level="0" databaseField="1">
      <sharedItems count="0" containsBlank="1" containsInteger="1" containsNumber="1" containsString="0" minValue="1" maxValue="41"/>
    </cacheField>
    <cacheField name="mtbf" uniqueList="1" numFmtId="3" sqlType="0" hierarchy="0" level="0" databaseField="1">
      <sharedItems count="0"/>
    </cacheField>
    <cacheField name="BOS" uniqueList="1" numFmtId="3" sqlType="0" hierarchy="0" level="0" databaseField="1">
      <sharedItems count="0" containsBlank="1" containsInteger="1" containsNumber="1" containsString="0" minValue="1" maxValue="87"/>
    </cacheField>
    <cacheField name="UNSAFE CONDITIONS REPORTED" uniqueList="1" numFmtId="3" sqlType="0" hierarchy="0" level="0" databaseField="1">
      <sharedItems count="0" containsBlank="1" containsInteger="1" containsNumber="1" containsString="0" minValue="0" maxValue="1"/>
    </cacheField>
    <cacheField name="OVERWEIGHT" uniqueList="1" numFmtId="164" sqlType="0" hierarchy="0" level="0" databaseField="1">
      <sharedItems count="0" containsMixedTypes="1" containsNumber="1" minValue="0" maxValue="0.05749539594843462"/>
    </cacheField>
    <cacheField name="MTBB" uniqueList="1" numFmtId="1" sqlType="0" hierarchy="0" level="0" databaseField="1">
      <sharedItems count="0" containsNumber="1" containsSemiMixedTypes="0" containsString="0" minValue="1" maxValue="1428.894601542416"/>
    </cacheField>
    <cacheField name="# Stops" uniqueList="1" numFmtId="1" sqlType="0" hierarchy="0" level="0" databaseField="1">
      <sharedItems count="0" containsInteger="1" containsNumber="1" containsSemiMixedTypes="0" containsString="0" minValue="0" maxValue="37"/>
    </cacheField>
    <cacheField name="MTTR" uniqueList="1" numFmtId="166" sqlType="0" hierarchy="0" level="0" databaseField="1">
      <sharedItems count="0" containsMixedTypes="1" containsNumber="1" minValue="0" maxValue="630"/>
    </cacheField>
    <cacheField name="R&amp;R" uniqueList="1" numFmtId="0" sqlType="0" hierarchy="0" level="0" databaseField="1">
      <sharedItems count="0" containsBlank="1" containsInteger="1" containsNumber="1" containsString="0" minValue="1" maxValue="5"/>
    </cacheField>
    <cacheField name="GWF Month" uniqueList="1" numFmtId="165" sqlType="0" hierarchy="0" level="0" databaseField="1">
      <sharedItems count="0" containsDate="1" containsNonDate="0" containsSemiMixedTypes="0" containsString="0" minDate="2026-01-26T00:00:00" maxDate="2026-12-27T00:00:00"/>
    </cacheField>
  </cacheFields>
</pivotCacheDefinition>
</file>

<file path=xl/pivotCache/pivotCacheRecords1.xml><?xml version="1.0" encoding="utf-8"?>
<pivotCacheRecords xmlns="http://schemas.openxmlformats.org/spreadsheetml/2006/main" count="371">
  <r>
    <d v="2025-12-29T00:00:00"/>
    <s v="Monday"/>
    <x v="0"/>
    <n v="33.4"/>
    <n v="14"/>
    <n v="21.4"/>
    <n v="0.4191616766467066"/>
    <n v="0.6407185628742514"/>
    <m/>
    <m/>
    <m/>
    <m/>
    <n v="0.035"/>
    <m/>
    <m/>
    <m/>
    <n v="1"/>
    <n v="1"/>
    <n v="24"/>
    <m/>
    <m/>
    <n v="9"/>
    <m/>
    <m/>
    <m/>
    <m/>
    <n v="15"/>
    <m/>
    <m/>
    <m/>
    <m/>
    <m/>
    <m/>
    <n v="-0.3772455089820355"/>
    <n v="0"/>
    <n v="15.37724550898204"/>
    <n v="1.025149700598802"/>
    <m/>
    <s v="NO"/>
    <s v="NO"/>
    <n v="6"/>
    <n v="6"/>
    <n v="6"/>
    <s v=""/>
    <m/>
    <n v="0"/>
    <s v=""/>
    <n v="922.6347305389221"/>
    <n v="1"/>
    <n v="0"/>
    <m/>
    <d v="2026-01-26T00:00:00"/>
  </r>
  <r>
    <d v="2025-12-30T00:00:00"/>
    <s v="Tuesday"/>
    <x v="1"/>
    <n v="38.9"/>
    <n v="32"/>
    <n v="34.8"/>
    <n v="0.8226221079691516"/>
    <n v="0.8946015424164524"/>
    <m/>
    <m/>
    <m/>
    <m/>
    <n v="0.035"/>
    <m/>
    <m/>
    <m/>
    <n v="1"/>
    <m/>
    <n v="24"/>
    <m/>
    <m/>
    <m/>
    <n v="2"/>
    <m/>
    <m/>
    <m/>
    <n v="22"/>
    <m/>
    <n v="0.5"/>
    <m/>
    <m/>
    <m/>
    <m/>
    <n v="0.0295629820051424"/>
    <n v="0"/>
    <n v="21.47043701799486"/>
    <n v="0.9759289553634026"/>
    <m/>
    <s v="NO"/>
    <s v="NO"/>
    <n v="0"/>
    <n v="0"/>
    <m/>
    <s v=""/>
    <m/>
    <n v="0"/>
    <s v=""/>
    <n v="858.8174807197943"/>
    <n v="1"/>
    <n v="30"/>
    <m/>
    <d v="2026-01-26T00:00:00"/>
  </r>
  <r>
    <d v="2025-12-31T00:00:00"/>
    <s v="Wednesday"/>
    <x v="1"/>
    <n v="38.9"/>
    <n v="32"/>
    <n v="38.3"/>
    <n v="0.8226221079691516"/>
    <n v="0.9845758354755784"/>
    <m/>
    <m/>
    <m/>
    <m/>
    <n v="0.035"/>
    <m/>
    <m/>
    <m/>
    <n v="1"/>
    <n v="1"/>
    <n v="24"/>
    <m/>
    <m/>
    <m/>
    <m/>
    <m/>
    <m/>
    <m/>
    <n v="24"/>
    <m/>
    <m/>
    <m/>
    <m/>
    <m/>
    <m/>
    <n v="0.3701799485861201"/>
    <n v="0"/>
    <n v="23.62982005141388"/>
    <n v="0.9845758354755784"/>
    <m/>
    <s v="NO"/>
    <s v="NO"/>
    <n v="0"/>
    <n v="0"/>
    <m/>
    <s v=""/>
    <m/>
    <n v="0"/>
    <s v=""/>
    <n v="1417.789203084833"/>
    <n v="0"/>
    <s v=""/>
    <m/>
    <d v="2026-01-26T00:00:00"/>
  </r>
  <r>
    <d v="2026-01-01T00:00:00"/>
    <s v="Thursday"/>
    <x v="1"/>
    <n v="38.9"/>
    <n v="27.5"/>
    <n v="35.5"/>
    <n v="0.7069408740359897"/>
    <n v="0.9125964010282777"/>
    <m/>
    <m/>
    <m/>
    <n v="1.756"/>
    <n v="0.035"/>
    <m/>
    <m/>
    <m/>
    <n v="0"/>
    <n v="0"/>
    <n v="24"/>
    <m/>
    <m/>
    <m/>
    <n v="1"/>
    <m/>
    <m/>
    <m/>
    <n v="23"/>
    <m/>
    <m/>
    <m/>
    <m/>
    <m/>
    <m/>
    <n v="0.0142930591259649"/>
    <n v="1.083393316195373"/>
    <n v="21.90231362467866"/>
    <n v="0.9522745054208114"/>
    <n v="96"/>
    <s v="YES"/>
    <s v="NO"/>
    <n v="23"/>
    <n v="23"/>
    <m/>
    <s v=""/>
    <n v="13"/>
    <n v="0"/>
    <s v=""/>
    <n v="1314.13881748072"/>
    <n v="1"/>
    <n v="0"/>
    <m/>
    <d v="2026-01-26T00:00:00"/>
  </r>
  <r>
    <d v="2026-01-02T00:00:00"/>
    <s v="Friday"/>
    <x v="1"/>
    <n v="38.9"/>
    <n v="33.5"/>
    <n v="35.1"/>
    <n v="0.8611825192802056"/>
    <n v="0.9023136246786633"/>
    <m/>
    <m/>
    <m/>
    <n v="1.386"/>
    <n v="0.035"/>
    <m/>
    <m/>
    <m/>
    <n v="1"/>
    <n v="1"/>
    <n v="24"/>
    <m/>
    <n v="1"/>
    <m/>
    <m/>
    <m/>
    <m/>
    <m/>
    <n v="23"/>
    <n v="0.1833333333333333"/>
    <m/>
    <n v="0.25"/>
    <m/>
    <m/>
    <m/>
    <n v="0.05602399314481588"/>
    <n v="0.8551156812339331"/>
    <n v="21.65552699228792"/>
    <n v="0.9415446518386051"/>
    <n v="89"/>
    <s v="YES"/>
    <s v="NO"/>
    <n v="26"/>
    <n v="26"/>
    <n v="1"/>
    <s v=""/>
    <n v="4"/>
    <n v="0"/>
    <n v="0.02887921022067365"/>
    <n v="1299.331619537275"/>
    <n v="2"/>
    <n v="13"/>
    <m/>
    <d v="2026-01-26T00:00:00"/>
  </r>
  <r>
    <d v="2026-01-03T00:00:00"/>
    <s v="Saturday"/>
    <x v="1"/>
    <n v="38.9"/>
    <n v="33.5"/>
    <n v="35.1"/>
    <n v="0.8611825192802056"/>
    <n v="0.9023136246786633"/>
    <m/>
    <m/>
    <m/>
    <n v="2.038"/>
    <n v="0.035"/>
    <m/>
    <m/>
    <m/>
    <n v="0"/>
    <n v="0"/>
    <n v="24"/>
    <m/>
    <m/>
    <m/>
    <m/>
    <m/>
    <m/>
    <m/>
    <n v="24"/>
    <n v="0.3"/>
    <n v="0.2916666666666667"/>
    <n v="0.25"/>
    <m/>
    <m/>
    <m/>
    <n v="0.2454284490145682"/>
    <n v="1.257377892030848"/>
    <n v="21.65552699228792"/>
    <n v="0.9023136246786633"/>
    <n v="103"/>
    <s v="NO"/>
    <s v="NO"/>
    <n v="0"/>
    <n v="0"/>
    <m/>
    <s v=""/>
    <n v="2"/>
    <n v="0"/>
    <n v="0.03618466898954707"/>
    <n v="1005.934157061116"/>
    <n v="3"/>
    <n v="16.83333333333333"/>
    <m/>
    <d v="2026-01-26T00:00:00"/>
  </r>
  <r>
    <d v="2026-01-04T00:00:00"/>
    <s v="Sunday"/>
    <x v="1"/>
    <n v="38.9"/>
    <n v="33.5"/>
    <n v="38.1"/>
    <n v="0.8611825192802056"/>
    <n v="0.9794344473007712"/>
    <m/>
    <m/>
    <m/>
    <n v="0.5"/>
    <n v="0.035"/>
    <m/>
    <m/>
    <m/>
    <n v="0"/>
    <n v="0"/>
    <n v="24"/>
    <m/>
    <m/>
    <m/>
    <m/>
    <m/>
    <m/>
    <m/>
    <n v="24"/>
    <m/>
    <m/>
    <m/>
    <m/>
    <m/>
    <m/>
    <n v="0.1850899742930565"/>
    <n v="0.3084832904884319"/>
    <n v="23.50642673521851"/>
    <n v="0.9794344473007713"/>
    <n v="110"/>
    <s v="YES"/>
    <s v="YES"/>
    <n v="0"/>
    <n v="0"/>
    <m/>
    <s v=""/>
    <n v="10"/>
    <n v="0"/>
    <n v="0.02746225319396049"/>
    <n v="1410.385604113111"/>
    <n v="0"/>
    <s v=""/>
    <m/>
    <d v="2026-01-26T00:00:00"/>
  </r>
  <r>
    <d v="2026-01-05T00:00:00"/>
    <s v="Monday"/>
    <x v="2"/>
    <n v="34.2"/>
    <n v="29.5"/>
    <n v="29.740487"/>
    <n v="0.8625730994152047"/>
    <n v="0.8696048830409357"/>
    <m/>
    <m/>
    <m/>
    <n v="1.367"/>
    <n v="0.065"/>
    <m/>
    <m/>
    <m/>
    <n v="0"/>
    <n v="0"/>
    <n v="24"/>
    <m/>
    <m/>
    <m/>
    <n v="2"/>
    <m/>
    <m/>
    <m/>
    <n v="22"/>
    <m/>
    <m/>
    <n v="0.2"/>
    <m/>
    <m/>
    <m/>
    <n v="-0.02981543859649349"/>
    <n v="0.9592982456140351"/>
    <n v="20.87051719298246"/>
    <n v="0.9486598724082935"/>
    <n v="107"/>
    <s v="YES"/>
    <s v="YES"/>
    <n v="0"/>
    <n v="0"/>
    <m/>
    <s v=""/>
    <n v="20"/>
    <n v="0"/>
    <n v="0.02264808362369332"/>
    <n v="1252.231031578948"/>
    <n v="2"/>
    <n v="6"/>
    <m/>
    <d v="2026-01-26T00:00:00"/>
  </r>
  <r>
    <d v="2026-01-06T00:00:00"/>
    <s v="Tuesday"/>
    <x v="2"/>
    <n v="34.2"/>
    <n v="30"/>
    <n v="29.884616"/>
    <n v="0.8771929824561403"/>
    <n v="0.8738191812865498"/>
    <m/>
    <m/>
    <m/>
    <m/>
    <n v="0.062"/>
    <m/>
    <m/>
    <m/>
    <n v="15"/>
    <n v="15"/>
    <n v="24"/>
    <n v="1.8"/>
    <m/>
    <m/>
    <n v="1.5"/>
    <m/>
    <m/>
    <m/>
    <n v="20.7"/>
    <m/>
    <m/>
    <m/>
    <m/>
    <m/>
    <m/>
    <n v="-0.2716603508771946"/>
    <n v="0"/>
    <n v="20.97166035087719"/>
    <n v="1.013123688448174"/>
    <n v="130"/>
    <s v="YES"/>
    <s v="YES"/>
    <n v="60"/>
    <n v="60"/>
    <n v="13"/>
    <s v=""/>
    <n v="47"/>
    <n v="0"/>
    <n v="0.01838835736423658"/>
    <n v="1258.299621052632"/>
    <n v="1"/>
    <n v="0"/>
    <m/>
    <d v="2026-01-26T00:00:00"/>
  </r>
  <r>
    <d v="2026-01-07T00:00:00"/>
    <s v="Wednesday"/>
    <x v="2"/>
    <n v="34.2"/>
    <n v="30"/>
    <n v="28.848798"/>
    <n v="0.8771929824561403"/>
    <n v="0.8435321052631578"/>
    <m/>
    <m/>
    <m/>
    <n v="1.609"/>
    <n v="0.055"/>
    <m/>
    <m/>
    <m/>
    <n v="15"/>
    <n v="15"/>
    <n v="24"/>
    <n v="1"/>
    <m/>
    <m/>
    <m/>
    <m/>
    <m/>
    <m/>
    <n v="23"/>
    <m/>
    <m/>
    <n v="1.5"/>
    <m/>
    <m/>
    <m/>
    <n v="0.1261066666666686"/>
    <n v="1.129122807017544"/>
    <n v="20.24477052631579"/>
    <n v="0.8802074141876429"/>
    <n v="120"/>
    <s v="YES"/>
    <s v="YES"/>
    <n v="0"/>
    <n v="0"/>
    <n v="13"/>
    <s v=""/>
    <n v="15"/>
    <n v="0"/>
    <n v="0.0178637200736648"/>
    <n v="1214.686231578947"/>
    <n v="1"/>
    <n v="90"/>
    <m/>
    <d v="2026-01-26T00:00:00"/>
  </r>
  <r>
    <d v="2026-01-08T00:00:00"/>
    <s v="Thursday"/>
    <x v="2"/>
    <n v="34.2"/>
    <n v="30"/>
    <n v="32.847984"/>
    <n v="0.8771929824561403"/>
    <n v="0.9604673684210525"/>
    <m/>
    <m/>
    <m/>
    <n v="1.2"/>
    <n v="0.052"/>
    <m/>
    <m/>
    <m/>
    <n v="4"/>
    <n v="4"/>
    <n v="24"/>
    <m/>
    <m/>
    <m/>
    <m/>
    <m/>
    <m/>
    <m/>
    <n v="24"/>
    <m/>
    <m/>
    <m/>
    <m/>
    <m/>
    <m/>
    <n v="0.1066778947368476"/>
    <n v="0.8421052631578947"/>
    <n v="23.05121684210526"/>
    <n v="0.9604673684210524"/>
    <n v="132"/>
    <s v="YES"/>
    <s v="YES"/>
    <n v="0"/>
    <n v="0"/>
    <n v="3"/>
    <s v=""/>
    <n v="25"/>
    <n v="0"/>
    <n v="0.02549723756906077"/>
    <n v="1383.073010526316"/>
    <n v="0"/>
    <s v=""/>
    <m/>
    <d v="2026-01-26T00:00:00"/>
  </r>
  <r>
    <d v="2026-01-09T00:00:00"/>
    <s v="Friday"/>
    <x v="2"/>
    <n v="34.2"/>
    <n v="30"/>
    <n v="24.2"/>
    <n v="0.8771929824561403"/>
    <n v="0.7076023391812865"/>
    <m/>
    <m/>
    <m/>
    <n v="1.363"/>
    <n v="0.047"/>
    <m/>
    <m/>
    <m/>
    <n v="0"/>
    <n v="0"/>
    <n v="24"/>
    <m/>
    <m/>
    <m/>
    <m/>
    <m/>
    <m/>
    <m/>
    <n v="24"/>
    <m/>
    <n v="6"/>
    <m/>
    <m/>
    <m/>
    <m/>
    <n v="0.06105263157894925"/>
    <n v="0.9564912280701754"/>
    <n v="16.98245614035088"/>
    <n v="0.7076023391812866"/>
    <m/>
    <s v="YES"/>
    <s v="YES"/>
    <n v="0"/>
    <n v="0"/>
    <m/>
    <s v=""/>
    <n v="12"/>
    <n v="0"/>
    <n v="0.02710865561694296"/>
    <n v="169.8245614035088"/>
    <n v="1"/>
    <n v="360"/>
    <m/>
    <d v="2026-01-26T00:00:00"/>
  </r>
  <r>
    <d v="2026-01-10T00:00:00"/>
    <s v="Saturday"/>
    <x v="2"/>
    <n v="34.2"/>
    <n v="15"/>
    <n v="17"/>
    <n v="0.4385964912280702"/>
    <n v="0.4970760233918129"/>
    <m/>
    <m/>
    <m/>
    <m/>
    <n v="0.042"/>
    <m/>
    <m/>
    <m/>
    <n v="0"/>
    <n v="0"/>
    <n v="24"/>
    <m/>
    <m/>
    <n v="12"/>
    <m/>
    <m/>
    <m/>
    <m/>
    <n v="12"/>
    <m/>
    <m/>
    <m/>
    <m/>
    <m/>
    <m/>
    <n v="0.07017543859649145"/>
    <n v="0"/>
    <n v="11.92982456140351"/>
    <n v="0.9941520467836257"/>
    <n v="131"/>
    <s v="YES"/>
    <s v="YES"/>
    <n v="0"/>
    <n v="0"/>
    <m/>
    <s v=""/>
    <n v="9"/>
    <n v="0"/>
    <n v="0.0313720073664825"/>
    <n v="715.7894736842105"/>
    <n v="0"/>
    <s v=""/>
    <m/>
    <d v="2026-01-26T00:00:00"/>
  </r>
  <r>
    <d v="2026-01-11T00:00:00"/>
    <s v="Sunday"/>
    <x v="2"/>
    <n v="34.2"/>
    <n v="30"/>
    <n v="31.506096"/>
    <n v="0.8771929824561403"/>
    <n v="0.9212308771929824"/>
    <m/>
    <m/>
    <m/>
    <n v="1.603"/>
    <n v="0.039"/>
    <m/>
    <m/>
    <m/>
    <n v="1"/>
    <n v="1"/>
    <n v="24"/>
    <m/>
    <m/>
    <m/>
    <m/>
    <m/>
    <m/>
    <m/>
    <n v="24"/>
    <m/>
    <n v="0.6041666666666666"/>
    <m/>
    <m/>
    <m/>
    <m/>
    <n v="0.1613800000000012"/>
    <n v="1.124912280701754"/>
    <n v="22.10954105263158"/>
    <n v="0.9212308771929824"/>
    <n v="107"/>
    <s v="YES"/>
    <s v="YES"/>
    <n v="2"/>
    <n v="0"/>
    <n v="1"/>
    <s v=""/>
    <n v="4"/>
    <n v="0"/>
    <n v="0.01355432780847148"/>
    <n v="826.9542627477786"/>
    <n v="1"/>
    <n v="36.25"/>
    <m/>
    <d v="2026-01-26T00:00:00"/>
  </r>
  <r>
    <d v="2026-01-12T00:00:00"/>
    <s v="Monday"/>
    <x v="2"/>
    <n v="34.2"/>
    <n v="30"/>
    <n v="28.5"/>
    <n v="0.8771929824561403"/>
    <n v="0.8333333333333333"/>
    <m/>
    <m/>
    <m/>
    <m/>
    <n v="0.036"/>
    <m/>
    <m/>
    <m/>
    <n v="1"/>
    <n v="1"/>
    <n v="24"/>
    <m/>
    <m/>
    <m/>
    <n v="1.1"/>
    <m/>
    <m/>
    <m/>
    <n v="22.9"/>
    <m/>
    <n v="3"/>
    <m/>
    <m/>
    <m/>
    <m/>
    <n v="-0.1000000000000014"/>
    <n v="0"/>
    <n v="20"/>
    <n v="0.8733624454148472"/>
    <n v="94"/>
    <s v="YES"/>
    <s v="YES"/>
    <n v="1"/>
    <n v="1"/>
    <n v="1"/>
    <s v=""/>
    <n v="17"/>
    <n v="0"/>
    <n v="0.02330410482478937"/>
    <n v="400"/>
    <n v="2"/>
    <n v="90"/>
    <m/>
    <d v="2026-01-26T00:00:00"/>
  </r>
  <r>
    <d v="2026-01-13T00:00:00"/>
    <s v="Tuesday"/>
    <x v="2"/>
    <n v="34.2"/>
    <n v="30"/>
    <n v="32.7"/>
    <n v="0.8771929824561403"/>
    <n v="0.956140350877193"/>
    <m/>
    <m/>
    <m/>
    <n v="1.362"/>
    <n v="0.035"/>
    <m/>
    <m/>
    <m/>
    <n v="0"/>
    <n v="0"/>
    <n v="24"/>
    <m/>
    <m/>
    <m/>
    <m/>
    <m/>
    <m/>
    <m/>
    <n v="24"/>
    <m/>
    <m/>
    <m/>
    <m/>
    <m/>
    <m/>
    <n v="0.09684210526315695"/>
    <n v="0.9557894736842105"/>
    <n v="22.94736842105263"/>
    <n v="0.9561403508771931"/>
    <n v="100"/>
    <s v="YES"/>
    <s v="YES"/>
    <n v="46"/>
    <n v="45"/>
    <m/>
    <s v=""/>
    <n v="21"/>
    <n v="0"/>
    <n v="0.02185249709639954"/>
    <n v="1376.842105263158"/>
    <n v="0"/>
    <s v=""/>
    <m/>
    <d v="2026-01-26T00:00:00"/>
  </r>
  <r>
    <d v="2026-01-14T00:00:00"/>
    <s v="Wednesday"/>
    <x v="2"/>
    <n v="34.2"/>
    <n v="30"/>
    <n v="30"/>
    <n v="0.8771929824561403"/>
    <n v="0.8771929824561403"/>
    <m/>
    <m/>
    <m/>
    <n v="2.127"/>
    <n v="0.035"/>
    <m/>
    <m/>
    <m/>
    <n v="0"/>
    <n v="0"/>
    <n v="24"/>
    <m/>
    <m/>
    <m/>
    <n v="1"/>
    <m/>
    <m/>
    <m/>
    <n v="23"/>
    <m/>
    <m/>
    <n v="0.45"/>
    <m/>
    <m/>
    <m/>
    <n v="0.004736842105266703"/>
    <n v="1.492631578947368"/>
    <n v="21.05263157894737"/>
    <n v="0.9153318077803203"/>
    <n v="92"/>
    <s v="YES"/>
    <s v="YES"/>
    <n v="0"/>
    <n v="0"/>
    <m/>
    <s v=""/>
    <n v="18"/>
    <n v="0"/>
    <n v="0.01962865998036453"/>
    <n v="1263.157894736842"/>
    <n v="2"/>
    <n v="13.5"/>
    <m/>
    <d v="2026-01-26T00:00:00"/>
  </r>
  <r>
    <d v="2026-01-15T00:00:00"/>
    <s v="Thursday"/>
    <x v="2"/>
    <n v="34.2"/>
    <n v="30"/>
    <n v="31.5"/>
    <n v="0.8771929824561403"/>
    <n v="0.9210526315789473"/>
    <m/>
    <m/>
    <m/>
    <m/>
    <n v="0.035"/>
    <m/>
    <m/>
    <m/>
    <n v="0"/>
    <n v="0"/>
    <n v="24"/>
    <m/>
    <m/>
    <m/>
    <n v="2.2"/>
    <m/>
    <m/>
    <m/>
    <n v="21.8"/>
    <m/>
    <m/>
    <m/>
    <m/>
    <m/>
    <m/>
    <n v="-0.3052631578947356"/>
    <n v="0"/>
    <n v="22.10526315789474"/>
    <n v="1.014002897151135"/>
    <n v="114"/>
    <s v="YES"/>
    <s v="YES"/>
    <n v="2"/>
    <n v="2"/>
    <m/>
    <s v=""/>
    <n v="7"/>
    <n v="0"/>
    <n v="0.02328729281767958"/>
    <n v="1326.315789473684"/>
    <n v="1"/>
    <n v="0"/>
    <m/>
    <d v="2026-01-26T00:00:00"/>
  </r>
  <r>
    <d v="2026-01-16T00:00:00"/>
    <s v="Friday"/>
    <x v="1"/>
    <n v="38.9"/>
    <n v="32"/>
    <n v="38.6"/>
    <n v="0.8226221079691516"/>
    <n v="0.9922879177377892"/>
    <m/>
    <m/>
    <m/>
    <m/>
    <n v="0.035"/>
    <m/>
    <m/>
    <m/>
    <n v="0"/>
    <n v="0"/>
    <n v="24"/>
    <m/>
    <m/>
    <m/>
    <m/>
    <m/>
    <m/>
    <m/>
    <n v="24"/>
    <m/>
    <m/>
    <m/>
    <m/>
    <m/>
    <m/>
    <n v="0.1850899742930601"/>
    <n v="0"/>
    <n v="23.81491002570694"/>
    <n v="0.9922879177377891"/>
    <n v="119"/>
    <s v="YES"/>
    <s v="YES"/>
    <n v="0"/>
    <n v="0"/>
    <m/>
    <s v=""/>
    <n v="8"/>
    <n v="0"/>
    <n v="0.0255801104972376"/>
    <n v="1428.894601542416"/>
    <n v="0"/>
    <s v=""/>
    <m/>
    <d v="2026-01-26T00:00:00"/>
  </r>
  <r>
    <d v="2026-01-17T00:00:00"/>
    <s v="Saturday"/>
    <x v="1"/>
    <n v="38.9"/>
    <n v="32"/>
    <n v="35.2"/>
    <n v="0.8226221079691516"/>
    <n v="0.9048843187660669"/>
    <m/>
    <m/>
    <m/>
    <n v="0.2"/>
    <n v="0.035"/>
    <m/>
    <m/>
    <m/>
    <n v="0"/>
    <n v="0"/>
    <n v="24"/>
    <m/>
    <m/>
    <m/>
    <m/>
    <m/>
    <m/>
    <m/>
    <n v="24"/>
    <m/>
    <m/>
    <n v="1"/>
    <m/>
    <m/>
    <m/>
    <n v="1.159383033419022"/>
    <n v="0.1233933161953728"/>
    <n v="21.71722365038561"/>
    <n v="0.9048843187660669"/>
    <n v="111"/>
    <s v="YES"/>
    <s v="YES"/>
    <n v="0"/>
    <n v="0"/>
    <m/>
    <s v=""/>
    <n v="35"/>
    <n v="0"/>
    <n v="0.03105893186003679"/>
    <n v="1303.033419023136"/>
    <n v="1"/>
    <n v="60"/>
    <m/>
    <d v="2026-01-26T00:00:00"/>
  </r>
  <r>
    <d v="2026-01-18T00:00:00"/>
    <s v="Sunday"/>
    <x v="1"/>
    <n v="38.9"/>
    <n v="32"/>
    <n v="32.59"/>
    <n v="0.8226221079691516"/>
    <n v="0.8377892030848331"/>
    <m/>
    <m/>
    <m/>
    <n v="1.72"/>
    <n v="0.035"/>
    <m/>
    <m/>
    <m/>
    <n v="0"/>
    <n v="0"/>
    <n v="24"/>
    <m/>
    <m/>
    <m/>
    <m/>
    <m/>
    <m/>
    <m/>
    <n v="24"/>
    <n v="0.5"/>
    <n v="1"/>
    <n v="0.75"/>
    <m/>
    <m/>
    <m/>
    <n v="0.581876606683803"/>
    <n v="1.061182519280206"/>
    <n v="20.10694087403599"/>
    <n v="0.837789203084833"/>
    <n v="97"/>
    <s v="YES"/>
    <s v="YES"/>
    <n v="0"/>
    <n v="0"/>
    <m/>
    <s v=""/>
    <n v="2"/>
    <n v="0"/>
    <n v="0.01807550644567218"/>
    <n v="603.2082262210797"/>
    <n v="4"/>
    <n v="33.75"/>
    <m/>
    <d v="2026-01-26T00:00:00"/>
  </r>
  <r>
    <d v="2026-01-19T00:00:00"/>
    <s v="Monday"/>
    <x v="1"/>
    <n v="38.9"/>
    <n v="32"/>
    <n v="31.8"/>
    <n v="0.8226221079691516"/>
    <n v="0.8174807197943444"/>
    <m/>
    <m/>
    <m/>
    <n v="2.048"/>
    <n v="0.035"/>
    <m/>
    <m/>
    <m/>
    <n v="3"/>
    <n v="3"/>
    <n v="24"/>
    <m/>
    <m/>
    <m/>
    <m/>
    <m/>
    <m/>
    <m/>
    <n v="24"/>
    <n v="1"/>
    <n v="0.5"/>
    <n v="1"/>
    <m/>
    <m/>
    <m/>
    <n v="0.6169151670951152"/>
    <n v="1.263547557840617"/>
    <n v="19.61953727506427"/>
    <n v="0.8174807197943444"/>
    <n v="84"/>
    <s v="YES"/>
    <s v="YES"/>
    <n v="3"/>
    <n v="0"/>
    <m/>
    <s v=""/>
    <n v="7"/>
    <n v="0"/>
    <n v="0.02085635359116025"/>
    <n v="784.7814910025706"/>
    <n v="3"/>
    <n v="50"/>
    <m/>
    <d v="2026-01-26T00:00:00"/>
  </r>
  <r>
    <d v="2026-01-20T00:00:00"/>
    <s v="Tuesday"/>
    <x v="1"/>
    <n v="38.9"/>
    <n v="32"/>
    <n v="36.36"/>
    <n v="0.8226221079691516"/>
    <n v="0.9347043701799486"/>
    <m/>
    <m/>
    <m/>
    <n v="2.123"/>
    <n v="0.035"/>
    <m/>
    <m/>
    <m/>
    <n v="0"/>
    <n v="0"/>
    <n v="24"/>
    <m/>
    <m/>
    <m/>
    <m/>
    <m/>
    <m/>
    <m/>
    <n v="24"/>
    <m/>
    <n v="0.2"/>
    <m/>
    <m/>
    <m/>
    <m/>
    <n v="0.05727506426735118"/>
    <n v="1.309820051413882"/>
    <n v="22.43290488431877"/>
    <n v="0.9347043701799486"/>
    <n v="102"/>
    <s v="YES"/>
    <s v="YES"/>
    <n v="0"/>
    <n v="0"/>
    <m/>
    <s v=""/>
    <n v="17"/>
    <n v="0"/>
    <n v="0.02877532228360958"/>
    <n v="1121.645244215938"/>
    <n v="1"/>
    <n v="12"/>
    <m/>
    <d v="2026-01-26T00:00:00"/>
  </r>
  <r>
    <d v="2026-01-21T00:00:00"/>
    <s v="Wednesday"/>
    <x v="3"/>
    <n v="24.5"/>
    <n v="6"/>
    <n v="8"/>
    <n v="0.489795918367347"/>
    <n v="0.653061224489796"/>
    <m/>
    <n v="12"/>
    <m/>
    <n v="0.2"/>
    <n v="0.035"/>
    <m/>
    <m/>
    <m/>
    <n v="0"/>
    <n v="0"/>
    <n v="12"/>
    <m/>
    <m/>
    <n v="4"/>
    <m/>
    <m/>
    <m/>
    <m/>
    <n v="8"/>
    <m/>
    <m/>
    <m/>
    <m/>
    <m/>
    <m/>
    <n v="-0.03265306122449019"/>
    <n v="0.1959183673469388"/>
    <n v="7.836734693877552"/>
    <n v="0.979591836734694"/>
    <n v="96"/>
    <s v="YES"/>
    <s v="YES"/>
    <n v="18"/>
    <n v="18"/>
    <m/>
    <s v=""/>
    <n v="13"/>
    <n v="0"/>
    <n v="0.02281217401383147"/>
    <n v="470.2040816326531"/>
    <n v="1"/>
    <n v="0"/>
    <m/>
    <d v="2026-01-26T00:00:00"/>
  </r>
  <r>
    <d v="2026-01-22T00:00:00"/>
    <s v="Thursday"/>
    <x v="3"/>
    <n v="24.5"/>
    <n v="20"/>
    <n v="21.16"/>
    <n v="0.816326530612245"/>
    <n v="0.8636734693877552"/>
    <m/>
    <m/>
    <m/>
    <n v="1.2"/>
    <n v="0.035"/>
    <m/>
    <m/>
    <m/>
    <n v="0"/>
    <n v="0"/>
    <n v="24"/>
    <m/>
    <m/>
    <m/>
    <m/>
    <m/>
    <m/>
    <m/>
    <n v="24"/>
    <n v="0.7"/>
    <m/>
    <n v="1"/>
    <m/>
    <m/>
    <m/>
    <n v="0.3963265306122423"/>
    <n v="1.175510204081633"/>
    <n v="20.72816326530613"/>
    <n v="0.8636734693877552"/>
    <n v="131"/>
    <s v="YES"/>
    <s v="YES"/>
    <n v="0"/>
    <n v="0"/>
    <m/>
    <s v=""/>
    <n v="6"/>
    <n v="1"/>
    <s v=""/>
    <n v="1243.689795918368"/>
    <n v="1"/>
    <n v="102"/>
    <m/>
    <d v="2026-01-26T00:00:00"/>
  </r>
  <r>
    <d v="2026-01-23T00:00:00"/>
    <s v="Friday"/>
    <x v="3"/>
    <n v="24.5"/>
    <n v="20"/>
    <n v="17.6"/>
    <n v="0.816326530612245"/>
    <n v="0.7183673469387756"/>
    <m/>
    <m/>
    <m/>
    <n v="2.131"/>
    <n v="0.034"/>
    <m/>
    <m/>
    <m/>
    <n v="0"/>
    <n v="0"/>
    <n v="24"/>
    <m/>
    <m/>
    <m/>
    <m/>
    <m/>
    <m/>
    <m/>
    <n v="24"/>
    <n v="1"/>
    <m/>
    <m/>
    <m/>
    <m/>
    <n v="3"/>
    <n v="0.671673469387752"/>
    <n v="2.087510204081632"/>
    <n v="17.24081632653062"/>
    <n v="0.7183673469387757"/>
    <n v="130"/>
    <s v="YES"/>
    <s v="YES"/>
    <n v="0"/>
    <n v="0"/>
    <m/>
    <s v=""/>
    <n v="10"/>
    <n v="0"/>
    <s v=""/>
    <n v="1034.448979591837"/>
    <n v="1"/>
    <n v="240"/>
    <m/>
    <d v="2026-01-26T00:00:00"/>
  </r>
  <r>
    <d v="2026-01-24T00:00:00"/>
    <s v="Saturday"/>
    <x v="3"/>
    <n v="24.5"/>
    <n v="20"/>
    <n v="16.1"/>
    <n v="0.816326530612245"/>
    <n v="0.6571428571428573"/>
    <m/>
    <m/>
    <m/>
    <n v="1.726"/>
    <m/>
    <m/>
    <m/>
    <m/>
    <n v="0"/>
    <n v="0"/>
    <n v="24"/>
    <m/>
    <n v="1"/>
    <m/>
    <m/>
    <m/>
    <m/>
    <m/>
    <n v="23"/>
    <n v="1"/>
    <n v="1"/>
    <n v="0.5"/>
    <m/>
    <m/>
    <m/>
    <n v="3.037795918367346"/>
    <n v="1.690775510204082"/>
    <n v="15.77142857142857"/>
    <n v="0.6857142857142858"/>
    <n v="121"/>
    <s v="YES"/>
    <s v="YES"/>
    <n v="0"/>
    <n v="0"/>
    <m/>
    <s v=""/>
    <n v="8"/>
    <n v="0"/>
    <s v=""/>
    <n v="473.1428571428572"/>
    <n v="2"/>
    <n v="75"/>
    <m/>
    <d v="2026-01-26T00:00:00"/>
  </r>
  <r>
    <d v="2026-01-25T00:00:00"/>
    <s v="Sunday"/>
    <x v="3"/>
    <n v="24.5"/>
    <n v="20"/>
    <n v="13.59"/>
    <n v="0.816326530612245"/>
    <n v="0.5546938775510205"/>
    <m/>
    <m/>
    <m/>
    <n v="1.636"/>
    <m/>
    <m/>
    <m/>
    <m/>
    <n v="0"/>
    <n v="0"/>
    <n v="24"/>
    <n v="2"/>
    <m/>
    <n v="3"/>
    <m/>
    <m/>
    <m/>
    <n v="2"/>
    <n v="17"/>
    <n v="1"/>
    <m/>
    <m/>
    <m/>
    <m/>
    <m/>
    <n v="1.08473469387755"/>
    <n v="1.602612244897959"/>
    <n v="13.31265306122449"/>
    <n v="0.7830972388955583"/>
    <n v="125"/>
    <s v="YES"/>
    <s v="YES"/>
    <n v="0"/>
    <n v="0"/>
    <m/>
    <s v=""/>
    <n v="4"/>
    <n v="0"/>
    <s v=""/>
    <n v="798.7591836734695"/>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8.9"/>
    <n v="15"/>
    <n v="13.3"/>
    <n v="0.3856041131105398"/>
    <n v="0.3419023136246787"/>
    <m/>
    <m/>
    <m/>
    <n v="1.866"/>
    <n v="0.035"/>
    <m/>
    <m/>
    <m/>
    <n v="0"/>
    <n v="0"/>
    <n v="24"/>
    <m/>
    <m/>
    <n v="2"/>
    <n v="1"/>
    <m/>
    <m/>
    <n v="4"/>
    <n v="17"/>
    <m/>
    <n v="7.6"/>
    <m/>
    <m/>
    <m/>
    <m/>
    <n v="0.04308483290488496"/>
    <n v="1.151259640102828"/>
    <n v="8.205655526992288"/>
    <n v="0.4826856192348405"/>
    <n v="111"/>
    <s v="YES"/>
    <s v="YES"/>
    <n v="0"/>
    <n v="0"/>
    <m/>
    <s v=""/>
    <n v="26"/>
    <n v="0"/>
    <n v="0.04838850174216024"/>
    <n v="64.78149100257069"/>
    <n v="1"/>
    <n v="456"/>
    <m/>
    <d v="2026-01-26T00:00:00"/>
  </r>
  <r>
    <d v="2026-01-28T00:00:00"/>
    <s v="Wednesday"/>
    <x v="1"/>
    <n v="38.9"/>
    <n v="32"/>
    <n v="29.51"/>
    <n v="0.8226221079691516"/>
    <n v="0.7586118251928021"/>
    <m/>
    <m/>
    <m/>
    <n v="1.94"/>
    <n v="0.035"/>
    <m/>
    <m/>
    <m/>
    <n v="0"/>
    <n v="0"/>
    <n v="24"/>
    <n v="2"/>
    <m/>
    <m/>
    <m/>
    <m/>
    <m/>
    <m/>
    <n v="22"/>
    <n v="1"/>
    <n v="1.5"/>
    <m/>
    <m/>
    <m/>
    <m/>
    <n v="0.09640102827763286"/>
    <n v="1.196915167095116"/>
    <n v="18.20668380462725"/>
    <n v="0.8275765365739659"/>
    <n v="137"/>
    <s v="YES"/>
    <s v="YES"/>
    <n v="18"/>
    <n v="18"/>
    <m/>
    <s v=""/>
    <n v="18"/>
    <n v="0"/>
    <n v="0.03171312427409989"/>
    <n v="728.2673521850901"/>
    <n v="1"/>
    <n v="150"/>
    <m/>
    <d v="2026-01-26T00:00:00"/>
  </r>
  <r>
    <d v="2026-01-29T00:00:00"/>
    <s v="Thursday"/>
    <x v="1"/>
    <n v="38.9"/>
    <n v="32"/>
    <n v="28.71"/>
    <n v="0.8226221079691516"/>
    <n v="0.7380462724935732"/>
    <m/>
    <m/>
    <m/>
    <n v="1.844"/>
    <n v="0.034"/>
    <m/>
    <m/>
    <m/>
    <n v="0"/>
    <n v="0"/>
    <n v="24"/>
    <n v="2"/>
    <m/>
    <m/>
    <n v="1"/>
    <m/>
    <m/>
    <m/>
    <n v="21"/>
    <m/>
    <n v="2"/>
    <m/>
    <m/>
    <m/>
    <m/>
    <n v="0.1492030848329051"/>
    <n v="1.137686375321337"/>
    <n v="17.71311053984576"/>
    <n v="0.8434814542783694"/>
    <n v="153"/>
    <s v="YES"/>
    <s v="YES"/>
    <n v="0"/>
    <n v="0"/>
    <m/>
    <s v=""/>
    <m/>
    <n v="0"/>
    <s v=""/>
    <n v="531.3933161953728"/>
    <n v="4"/>
    <n v="30"/>
    <m/>
    <d v="2026-01-26T00:00:00"/>
  </r>
  <r>
    <d v="2026-01-30T00:00:00"/>
    <s v="Friday"/>
    <x v="1"/>
    <n v="38.9"/>
    <n v="32"/>
    <n v="34.1"/>
    <n v="0.8226221079691516"/>
    <n v="0.8766066838046273"/>
    <m/>
    <m/>
    <m/>
    <n v="2.2"/>
    <n v="0.034"/>
    <m/>
    <m/>
    <m/>
    <n v="0"/>
    <n v="0"/>
    <n v="24"/>
    <m/>
    <n v="0.6"/>
    <m/>
    <m/>
    <m/>
    <m/>
    <m/>
    <n v="23.4"/>
    <m/>
    <n v="1"/>
    <m/>
    <m/>
    <m/>
    <m/>
    <n v="0.0041131105398442"/>
    <n v="1.3573264781491"/>
    <n v="21.03856041131105"/>
    <n v="0.8990837782611562"/>
    <n v="159"/>
    <s v="YES"/>
    <s v="YES"/>
    <n v="1"/>
    <n v="0"/>
    <m/>
    <s v=""/>
    <m/>
    <n v="0"/>
    <n v="0.02813075506445668"/>
    <n v="631.1568123393316"/>
    <n v="2"/>
    <n v="30"/>
    <m/>
    <d v="2026-01-26T00:00:00"/>
  </r>
  <r>
    <d v="2026-01-31T00:00:00"/>
    <s v="Saturday"/>
    <x v="1"/>
    <n v="38.9"/>
    <n v="32"/>
    <n v="29.3"/>
    <n v="0.8226221079691516"/>
    <n v="0.7532133676092545"/>
    <m/>
    <m/>
    <m/>
    <n v="1.7"/>
    <n v="0.034"/>
    <m/>
    <m/>
    <m/>
    <n v="0"/>
    <n v="0"/>
    <n v="24"/>
    <m/>
    <m/>
    <m/>
    <m/>
    <m/>
    <m/>
    <m/>
    <n v="24"/>
    <m/>
    <n v="4.8"/>
    <m/>
    <m/>
    <m/>
    <m/>
    <n v="0.07403598971722047"/>
    <n v="1.048843187660668"/>
    <n v="18.07712082262211"/>
    <n v="0.7532133676092546"/>
    <n v="95"/>
    <s v="YES"/>
    <s v="YES"/>
    <n v="0"/>
    <n v="0"/>
    <m/>
    <s v=""/>
    <m/>
    <n v="0"/>
    <s v=""/>
    <n v="225.9640102827764"/>
    <n v="1"/>
    <n v="288"/>
    <m/>
    <d v="2026-01-26T00:00:00"/>
  </r>
  <r>
    <d v="2026-02-01T00:00:00"/>
    <s v="Sunday"/>
    <x v="2"/>
    <n v="34.2"/>
    <n v="27.8"/>
    <n v="29.3"/>
    <n v="0.8128654970760234"/>
    <n v="0.8567251461988304"/>
    <m/>
    <m/>
    <m/>
    <n v="1.603"/>
    <n v="0.033"/>
    <m/>
    <m/>
    <m/>
    <n v="0"/>
    <n v="0"/>
    <n v="24"/>
    <m/>
    <m/>
    <m/>
    <n v="2"/>
    <m/>
    <m/>
    <m/>
    <n v="22"/>
    <m/>
    <m/>
    <m/>
    <m/>
    <m/>
    <m/>
    <n v="0.3136842105263185"/>
    <n v="1.124912280701754"/>
    <n v="20.56140350877193"/>
    <n v="0.934609250398724"/>
    <n v="92"/>
    <s v="YES"/>
    <s v="YES"/>
    <n v="0"/>
    <n v="0"/>
    <m/>
    <s v=""/>
    <n v="13"/>
    <n v="0"/>
    <s v=""/>
    <n v="1233.684210526316"/>
    <n v="0"/>
    <s v=""/>
    <m/>
    <d v="2026-01-26T00:00:00"/>
  </r>
  <r>
    <d v="2026-02-02T00:00:00"/>
    <s v="Monday"/>
    <x v="2"/>
    <n v="34.2"/>
    <n v="15"/>
    <n v="20.892528"/>
    <n v="0.4385964912280702"/>
    <n v="0.6108926315789472"/>
    <m/>
    <m/>
    <m/>
    <n v="1.251"/>
    <n v="0.036"/>
    <m/>
    <m/>
    <m/>
    <n v="9"/>
    <n v="5"/>
    <n v="24"/>
    <m/>
    <m/>
    <n v="8.5"/>
    <m/>
    <m/>
    <m/>
    <m/>
    <n v="15.5"/>
    <m/>
    <m/>
    <m/>
    <m/>
    <m/>
    <m/>
    <n v="-0.03931789473683978"/>
    <n v="0.8778947368421052"/>
    <n v="14.66142315789473"/>
    <n v="0.9458982682512732"/>
    <n v="91"/>
    <s v="YES"/>
    <m/>
    <n v="6"/>
    <n v="5"/>
    <m/>
    <s v=""/>
    <n v="18"/>
    <n v="0"/>
    <n v="0.02922651933701661"/>
    <n v="879.685389473684"/>
    <n v="1"/>
    <n v="0"/>
    <m/>
    <d v="2026-02-26T00:00:00"/>
  </r>
  <r>
    <d v="2026-02-03T00:00:00"/>
    <s v="Tuesday"/>
    <x v="2"/>
    <n v="34.2"/>
    <n v="28"/>
    <n v="26.46912"/>
    <n v="0.8187134502923977"/>
    <n v="0.7739508771929825"/>
    <m/>
    <m/>
    <m/>
    <n v="2.185"/>
    <n v="0.036"/>
    <m/>
    <m/>
    <m/>
    <n v="4"/>
    <n v="5"/>
    <n v="24"/>
    <m/>
    <n v="0.5"/>
    <m/>
    <m/>
    <m/>
    <m/>
    <m/>
    <n v="23.5"/>
    <m/>
    <n v="1"/>
    <n v="1"/>
    <m/>
    <m/>
    <m/>
    <n v="1.391845614035091"/>
    <n v="1.533333333333333"/>
    <n v="18.57482105263158"/>
    <n v="0.7904179171332586"/>
    <n v="88"/>
    <s v="YES"/>
    <s v="YES"/>
    <n v="4"/>
    <n v="0"/>
    <n v="5"/>
    <s v=""/>
    <n v="1"/>
    <n v="0"/>
    <n v="0.03032228360957643"/>
    <n v="557.2446315789473"/>
    <n v="1"/>
    <n v="120"/>
    <m/>
    <d v="2026-02-26T00:00:00"/>
  </r>
  <r>
    <d v="2026-02-04T00:00:00"/>
    <s v="Wednesday"/>
    <x v="2"/>
    <n v="34.2"/>
    <n v="28"/>
    <n v="26.854152"/>
    <n v="0.8187134502923977"/>
    <n v="0.7852091228070175"/>
    <m/>
    <m/>
    <m/>
    <n v="1.68"/>
    <n v="0.035"/>
    <m/>
    <m/>
    <m/>
    <n v="0"/>
    <n v="0"/>
    <n v="24"/>
    <n v="1"/>
    <n v="0.5"/>
    <m/>
    <m/>
    <m/>
    <m/>
    <m/>
    <n v="22.5"/>
    <m/>
    <n v="0.8"/>
    <n v="1.6"/>
    <m/>
    <m/>
    <m/>
    <n v="0.07603368421052892"/>
    <n v="1.178947368421053"/>
    <n v="18.84501894736842"/>
    <n v="0.8375563976608187"/>
    <n v="89"/>
    <s v="YES"/>
    <s v="NO"/>
    <n v="0"/>
    <n v="0"/>
    <m/>
    <s v=""/>
    <n v="6"/>
    <n v="0"/>
    <n v="0.03426335174953957"/>
    <n v="628.167298245614"/>
    <n v="2"/>
    <n v="72.00000000000001"/>
    <m/>
    <d v="2026-02-26T00:00:00"/>
  </r>
  <r>
    <d v="2026-02-05T00:00:00"/>
    <s v="Thursday"/>
    <x v="2"/>
    <n v="34.2"/>
    <n v="28"/>
    <n v="24.434616"/>
    <n v="0.8187134502923977"/>
    <n v="0.7144624561403508"/>
    <m/>
    <m/>
    <m/>
    <n v="1.648"/>
    <n v="0.036"/>
    <m/>
    <m/>
    <m/>
    <n v="1"/>
    <n v="1"/>
    <n v="24"/>
    <m/>
    <n v="0.5"/>
    <m/>
    <m/>
    <m/>
    <m/>
    <m/>
    <n v="23.5"/>
    <m/>
    <n v="4"/>
    <m/>
    <m/>
    <n v="1"/>
    <m/>
    <n v="0.1964098245614032"/>
    <n v="1.156491228070175"/>
    <n v="17.14709894736842"/>
    <n v="0.7296637849944009"/>
    <n v="90"/>
    <s v="YES"/>
    <s v="YES"/>
    <n v="0"/>
    <n v="0"/>
    <n v="1"/>
    <s v=""/>
    <n v="11"/>
    <n v="0"/>
    <n v="0.03334254143646407"/>
    <n v="257.2064842105263"/>
    <n v="2"/>
    <n v="150"/>
    <m/>
    <d v="2026-02-26T00:00:00"/>
  </r>
  <r>
    <d v="2026-02-06T00:00:00"/>
    <s v="Friday"/>
    <x v="2"/>
    <n v="34.2"/>
    <n v="28"/>
    <n v="25.569528"/>
    <n v="0.8187134502923977"/>
    <n v="0.7476470175438595"/>
    <m/>
    <m/>
    <m/>
    <n v="1.849"/>
    <n v="0.045"/>
    <m/>
    <m/>
    <m/>
    <n v="0"/>
    <n v="0"/>
    <n v="24"/>
    <m/>
    <n v="1"/>
    <m/>
    <m/>
    <m/>
    <m/>
    <m/>
    <n v="23"/>
    <m/>
    <m/>
    <n v="1"/>
    <m/>
    <n v="2.5"/>
    <m/>
    <n v="0.2589277192982458"/>
    <n v="1.297543859649123"/>
    <n v="17.94352842105263"/>
    <n v="0.7801534096109839"/>
    <n v="88"/>
    <s v="YES"/>
    <m/>
    <n v="18"/>
    <n v="19"/>
    <m/>
    <s v=""/>
    <n v="33"/>
    <n v="0"/>
    <n v="0.0444014732965009"/>
    <n v="1076.611705263158"/>
    <n v="1"/>
    <n v="210"/>
    <m/>
    <d v="2026-02-26T00:00:00"/>
  </r>
  <r>
    <d v="2026-02-07T00:00:00"/>
    <s v="Saturday"/>
    <x v="2"/>
    <n v="34.2"/>
    <n v="28"/>
    <n v="24.286992"/>
    <n v="0.8187134502923977"/>
    <n v="0.7101459649122808"/>
    <m/>
    <m/>
    <m/>
    <n v="1.823"/>
    <n v="0.045"/>
    <m/>
    <m/>
    <m/>
    <n v="7"/>
    <n v="0"/>
    <n v="24"/>
    <m/>
    <n v="1"/>
    <m/>
    <m/>
    <m/>
    <m/>
    <m/>
    <n v="23"/>
    <m/>
    <n v="4.5"/>
    <m/>
    <m/>
    <m/>
    <m/>
    <n v="0.1771985964912268"/>
    <n v="1.279298245614035"/>
    <n v="17.04350315789474"/>
    <n v="0.7410218764302059"/>
    <n v="90"/>
    <s v="YES"/>
    <m/>
    <n v="7"/>
    <n v="5"/>
    <m/>
    <s v=""/>
    <n v="12"/>
    <n v="0"/>
    <n v="0.04502762430939224"/>
    <n v="227.2467087719298"/>
    <n v="1"/>
    <n v="270"/>
    <m/>
    <d v="2026-02-26T00:00:00"/>
  </r>
  <r>
    <d v="2026-02-08T00:00:00"/>
    <s v="Sunday"/>
    <x v="2"/>
    <n v="34.2"/>
    <n v="28"/>
    <n v="27.0787"/>
    <n v="0.8187134502923977"/>
    <n v="0.7917748538011696"/>
    <m/>
    <m/>
    <m/>
    <n v="1.885"/>
    <n v="0.045"/>
    <m/>
    <m/>
    <m/>
    <n v="0"/>
    <n v="0"/>
    <n v="24"/>
    <m/>
    <n v="0.5"/>
    <m/>
    <n v="2"/>
    <m/>
    <m/>
    <m/>
    <n v="21.5"/>
    <n v="0.720701319444444"/>
    <m/>
    <m/>
    <m/>
    <m/>
    <m/>
    <n v="0.4538951717836248"/>
    <n v="1.32280701754386"/>
    <n v="19.00259649122807"/>
    <n v="0.8838416972664219"/>
    <n v="94"/>
    <s v="YES"/>
    <m/>
    <n v="0"/>
    <n v="0"/>
    <m/>
    <s v=""/>
    <n v="10"/>
    <n v="0"/>
    <n v="0.03904903074287255"/>
    <n v="1140.155789473684"/>
    <n v="1"/>
    <n v="43.24207916666664"/>
    <m/>
    <d v="2026-02-26T00:00:00"/>
  </r>
  <r>
    <d v="2026-02-09T00:00:00"/>
    <s v="Monday"/>
    <x v="2"/>
    <n v="34.2"/>
    <n v="28"/>
    <n v="26.074652"/>
    <n v="0.8187134502923977"/>
    <n v="0.7624167251461987"/>
    <m/>
    <m/>
    <m/>
    <n v="1.307"/>
    <n v="0.045"/>
    <m/>
    <m/>
    <m/>
    <n v="0"/>
    <n v="0"/>
    <n v="24"/>
    <m/>
    <n v="0.8"/>
    <m/>
    <m/>
    <m/>
    <m/>
    <m/>
    <n v="23.2"/>
    <n v="0.4570346527777787"/>
    <m/>
    <n v="1"/>
    <m/>
    <n v="2.5"/>
    <m/>
    <n v="0.02777096125731049"/>
    <n v="0.9171929824561402"/>
    <n v="18.29800140350877"/>
    <n v="0.7887069570477918"/>
    <n v="83"/>
    <s v="YES"/>
    <s v="YES"/>
    <n v="0"/>
    <n v="0"/>
    <m/>
    <s v=""/>
    <n v="17"/>
    <n v="0"/>
    <n v="0.03334494773519161"/>
    <n v="1097.880084210526"/>
    <n v="1"/>
    <n v="237.4220791666667"/>
    <m/>
    <d v="2026-02-26T00:00:00"/>
  </r>
  <r>
    <d v="2026-02-10T00:00:00"/>
    <s v="Tuesday"/>
    <x v="2"/>
    <n v="34.2"/>
    <n v="28"/>
    <n v="23.8"/>
    <n v="0.8187134502923977"/>
    <n v="0.695906432748538"/>
    <m/>
    <m/>
    <m/>
    <n v="1.419"/>
    <n v="0.046"/>
    <m/>
    <m/>
    <m/>
    <n v="0"/>
    <n v="0"/>
    <n v="24"/>
    <m/>
    <n v="0.9"/>
    <m/>
    <m/>
    <m/>
    <m/>
    <m/>
    <n v="23.1"/>
    <n v="0.1"/>
    <m/>
    <m/>
    <n v="3.1"/>
    <n v="2.2"/>
    <m/>
    <n v="0.002456140350879821"/>
    <n v="0.9957894736842106"/>
    <n v="16.70175438596491"/>
    <n v="0.7230196703880913"/>
    <n v="64"/>
    <s v="YES"/>
    <s v="NO"/>
    <n v="0"/>
    <n v="0"/>
    <m/>
    <s v=""/>
    <n v="28"/>
    <n v="0"/>
    <n v="0.02462833914053424"/>
    <n v="1002.105263157895"/>
    <n v="1"/>
    <n v="324"/>
    <m/>
    <d v="2026-02-26T00:00:00"/>
  </r>
  <r>
    <d v="2026-02-11T00:00:00"/>
    <s v="Wednesday"/>
    <x v="2"/>
    <n v="34.2"/>
    <n v="27"/>
    <n v="22.2"/>
    <n v="0.7894736842105263"/>
    <n v="0.6491228070175438"/>
    <m/>
    <m/>
    <m/>
    <n v="1.589"/>
    <n v="0.046"/>
    <n v="36"/>
    <m/>
    <n v="4"/>
    <n v="0"/>
    <n v="0"/>
    <n v="24"/>
    <n v="1"/>
    <m/>
    <m/>
    <m/>
    <m/>
    <m/>
    <m/>
    <n v="23"/>
    <n v="0.2506066666666667"/>
    <n v="5.5"/>
    <m/>
    <m/>
    <n v="0.5"/>
    <m/>
    <n v="0.05535824561403757"/>
    <n v="1.115087719298246"/>
    <n v="15.57894736842105"/>
    <n v="0.677345537757437"/>
    <n v="64"/>
    <s v="YES"/>
    <s v="NO"/>
    <n v="0"/>
    <n v="3"/>
    <m/>
    <s v=""/>
    <n v="10"/>
    <n v="0"/>
    <s v=""/>
    <n v="169.9521531100478"/>
    <n v="1"/>
    <n v="375.0364"/>
    <m/>
    <d v="2026-02-26T00:00:00"/>
  </r>
  <r>
    <d v="2026-02-12T00:00:00"/>
    <s v="Thursday"/>
    <x v="2"/>
    <n v="34.2"/>
    <m/>
    <n v="24.057956"/>
    <n v="0"/>
    <n v="0.7034490058479532"/>
    <m/>
    <m/>
    <m/>
    <n v="2.071"/>
    <n v="0.046"/>
    <m/>
    <m/>
    <m/>
    <n v="0"/>
    <n v="0"/>
    <n v="24"/>
    <n v="1"/>
    <n v="0.3"/>
    <m/>
    <n v="0.5"/>
    <m/>
    <m/>
    <m/>
    <n v="22.2"/>
    <m/>
    <n v="0.6"/>
    <n v="1.1"/>
    <m/>
    <n v="2.2"/>
    <m/>
    <n v="-0.03610947368421336"/>
    <n v="1.453333333333333"/>
    <n v="16.88277614035088"/>
    <n v="0.760485411727517"/>
    <n v="64"/>
    <s v="YES"/>
    <s v="NO"/>
    <n v="0"/>
    <n v="0"/>
    <m/>
    <s v=""/>
    <n v="17"/>
    <n v="0"/>
    <n v="0.02043862013205765"/>
    <n v="633.1041052631579"/>
    <n v="2"/>
    <n v="117"/>
    <m/>
    <d v="2026-02-26T00:00:00"/>
  </r>
  <r>
    <d v="2026-02-13T00:00:00"/>
    <s v="Friday"/>
    <x v="2"/>
    <n v="34.2"/>
    <n v="28"/>
    <n v="29.1"/>
    <n v="0.8187134502923977"/>
    <n v="0.8508771929824562"/>
    <m/>
    <m/>
    <m/>
    <n v="1.774"/>
    <n v="0.047"/>
    <n v="39"/>
    <m/>
    <n v="2"/>
    <n v="1"/>
    <n v="1"/>
    <n v="24"/>
    <m/>
    <n v="0.4"/>
    <m/>
    <n v="0.5"/>
    <m/>
    <m/>
    <m/>
    <n v="23.1"/>
    <m/>
    <m/>
    <n v="1.4"/>
    <m/>
    <m/>
    <m/>
    <n v="0.03403508771929964"/>
    <n v="1.244912280701754"/>
    <n v="20.42105263157895"/>
    <n v="0.8840282524493051"/>
    <n v="86"/>
    <s v="YES"/>
    <s v="NO"/>
    <n v="19"/>
    <n v="18"/>
    <m/>
    <s v=""/>
    <n v="8"/>
    <n v="0"/>
    <n v="0.02735727440147333"/>
    <n v="1225.263157894737"/>
    <n v="0"/>
    <s v=""/>
    <m/>
    <d v="2026-02-26T00:00:00"/>
  </r>
  <r>
    <d v="2026-02-14T00:00:00"/>
    <s v="Saturday"/>
    <x v="2"/>
    <n v="34.2"/>
    <n v="28"/>
    <n v="22.2"/>
    <n v="0.8187134502923977"/>
    <n v="0.6491228070175438"/>
    <m/>
    <m/>
    <m/>
    <n v="1.164"/>
    <n v="0.046"/>
    <n v="35"/>
    <m/>
    <m/>
    <n v="6"/>
    <n v="6"/>
    <n v="24"/>
    <n v="1"/>
    <m/>
    <n v="8.5"/>
    <m/>
    <m/>
    <m/>
    <m/>
    <n v="14.5"/>
    <n v="0.2586046527777774"/>
    <n v="0.9"/>
    <n v="1.5"/>
    <m/>
    <m/>
    <m/>
    <n v="-4.554394126461986"/>
    <n v="0.8168421052631578"/>
    <n v="15.57894736842105"/>
    <n v="1.074410163339383"/>
    <n v="88"/>
    <s v="NO"/>
    <s v="NO"/>
    <n v="5"/>
    <n v="0"/>
    <n v="6"/>
    <s v=""/>
    <n v="29"/>
    <n v="0"/>
    <n v="0.04765193370165746"/>
    <n v="491.9667590027701"/>
    <n v="0"/>
    <s v=""/>
    <m/>
    <d v="2026-02-26T00:00:00"/>
  </r>
  <r>
    <d v="2026-02-15T00:00:00"/>
    <s v="Sunday"/>
    <x v="1"/>
    <n v="38.9"/>
    <n v="28"/>
    <n v="30.719088"/>
    <n v="0.7197943444730077"/>
    <n v="0.7896937789203085"/>
    <m/>
    <m/>
    <m/>
    <n v="1"/>
    <n v="0.044"/>
    <n v="30"/>
    <m/>
    <m/>
    <n v="42"/>
    <n v="42"/>
    <n v="24"/>
    <m/>
    <m/>
    <m/>
    <m/>
    <m/>
    <m/>
    <m/>
    <n v="24"/>
    <m/>
    <m/>
    <n v="2.3"/>
    <m/>
    <n v="2"/>
    <m/>
    <n v="0.1303827249357319"/>
    <n v="0.6169665809768637"/>
    <n v="18.9526506940874"/>
    <n v="0.7896937789203085"/>
    <n v="87"/>
    <s v="YES"/>
    <s v="NO"/>
    <n v="0"/>
    <n v="0"/>
    <n v="41"/>
    <s v=""/>
    <n v="18"/>
    <n v="0"/>
    <n v="0.04107734806629835"/>
    <n v="1137.159041645244"/>
    <n v="0"/>
    <s v=""/>
    <m/>
    <d v="2026-02-26T00:00:00"/>
  </r>
  <r>
    <d v="2026-02-16T00:00:00"/>
    <s v="Monday"/>
    <x v="1"/>
    <n v="38.9"/>
    <n v="28"/>
    <n v="35.720472"/>
    <n v="0.7197943444730077"/>
    <n v="0.9182640616966581"/>
    <m/>
    <m/>
    <m/>
    <n v="1.568"/>
    <n v="0.041"/>
    <n v="24"/>
    <m/>
    <n v="3"/>
    <n v="0"/>
    <n v="0"/>
    <n v="24"/>
    <m/>
    <n v="0.3"/>
    <m/>
    <m/>
    <m/>
    <m/>
    <m/>
    <n v="23.7"/>
    <m/>
    <n v="0.3"/>
    <n v="0.3"/>
    <m/>
    <m/>
    <m/>
    <n v="0.0942589203084836"/>
    <n v="0.9674035989717223"/>
    <n v="22.03833748071979"/>
    <n v="0.9298876574143373"/>
    <n v="99"/>
    <s v="YES"/>
    <s v="NO"/>
    <n v="0"/>
    <n v="0"/>
    <m/>
    <s v=""/>
    <n v="12"/>
    <n v="0"/>
    <n v="0.04608655616942906"/>
    <n v="1017.154037571683"/>
    <n v="0"/>
    <s v=""/>
    <m/>
    <d v="2026-02-26T00:00:00"/>
  </r>
  <r>
    <d v="2026-02-17T00:00:00"/>
    <s v="Tuesday"/>
    <x v="1"/>
    <n v="38.9"/>
    <n v="28"/>
    <n v="36.928536"/>
    <n v="0.7197943444730077"/>
    <n v="0.9493196915167095"/>
    <m/>
    <m/>
    <m/>
    <n v="1.28"/>
    <n v="0.04"/>
    <n v="21.5"/>
    <m/>
    <n v="2.5"/>
    <n v="0"/>
    <n v="0"/>
    <n v="24"/>
    <m/>
    <n v="0.4"/>
    <m/>
    <m/>
    <m/>
    <m/>
    <m/>
    <n v="23.6"/>
    <m/>
    <m/>
    <m/>
    <m/>
    <m/>
    <m/>
    <n v="0.02661017994858739"/>
    <n v="0.7897172236503857"/>
    <n v="22.78367259640103"/>
    <n v="0.9654098557797046"/>
    <n v="102"/>
    <s v="YES"/>
    <s v="NO"/>
    <n v="0"/>
    <n v="0"/>
    <m/>
    <s v=""/>
    <n v="3"/>
    <n v="0"/>
    <n v="0.02625230202578268"/>
    <n v="1367.020355784062"/>
    <n v="0"/>
    <s v=""/>
    <m/>
    <d v="2026-02-26T00:00:00"/>
  </r>
  <r>
    <d v="2026-02-18T00:00:00"/>
    <s v="Wednesday"/>
    <x v="1"/>
    <n v="38.9"/>
    <n v="28"/>
    <n v="34.985112"/>
    <n v="0.7197943444730077"/>
    <n v="0.899360205655527"/>
    <m/>
    <m/>
    <m/>
    <n v="1.4"/>
    <n v="0.04"/>
    <n v="17.5"/>
    <m/>
    <m/>
    <n v="3"/>
    <n v="3"/>
    <n v="24"/>
    <m/>
    <n v="0.3"/>
    <m/>
    <m/>
    <m/>
    <m/>
    <m/>
    <n v="23.7"/>
    <m/>
    <n v="1.25"/>
    <m/>
    <m/>
    <m/>
    <m/>
    <n v="0.00160185089974263"/>
    <n v="0.8637532133676092"/>
    <n v="21.58464493573265"/>
    <n v="0.9107445120562299"/>
    <m/>
    <s v="YES"/>
    <s v="NO"/>
    <n v="3"/>
    <n v="3"/>
    <n v="3"/>
    <s v=""/>
    <m/>
    <n v="0"/>
    <n v="0.03158379373848988"/>
    <n v="1036.062956915167"/>
    <n v="0"/>
    <s v=""/>
    <m/>
    <d v="2026-02-26T00:00:00"/>
  </r>
  <r>
    <d v="2026-02-19T00:00:00"/>
    <s v="Thursday"/>
    <x v="1"/>
    <n v="38.9"/>
    <n v="28"/>
    <n v="36.534626"/>
    <n v="0.7197943444730077"/>
    <n v="0.9391934704370181"/>
    <m/>
    <m/>
    <m/>
    <n v="0.8"/>
    <n v="0.04"/>
    <n v="13"/>
    <m/>
    <m/>
    <n v="1"/>
    <n v="0"/>
    <n v="24"/>
    <m/>
    <n v="0.3"/>
    <m/>
    <m/>
    <m/>
    <m/>
    <m/>
    <n v="23.7"/>
    <m/>
    <n v="0.65"/>
    <m/>
    <m/>
    <m/>
    <m/>
    <n v="0.01578344473007576"/>
    <n v="0.4935732647814911"/>
    <n v="22.54064329048843"/>
    <n v="0.9510819953792587"/>
    <m/>
    <s v="YES"/>
    <s v="YES"/>
    <n v="0"/>
    <n v="0"/>
    <m/>
    <s v=""/>
    <n v="29"/>
    <n v="0"/>
    <n v="0.03766059637707667"/>
    <n v="819.6597560177612"/>
    <n v="0"/>
    <s v=""/>
    <m/>
    <d v="2026-02-26T00:00:00"/>
  </r>
  <r>
    <d v="2026-02-20T00:00:00"/>
    <s v="Friday"/>
    <x v="1"/>
    <n v="38.9"/>
    <n v="28"/>
    <n v="35.914013"/>
    <n v="0.7197943444730077"/>
    <n v="0.9232394087403598"/>
    <m/>
    <m/>
    <m/>
    <n v="1.3"/>
    <n v="0.04"/>
    <n v="18"/>
    <m/>
    <m/>
    <n v="0"/>
    <n v="0"/>
    <n v="24"/>
    <m/>
    <n v="0.4"/>
    <m/>
    <m/>
    <m/>
    <m/>
    <m/>
    <n v="23.6"/>
    <m/>
    <n v="0.6"/>
    <m/>
    <m/>
    <m/>
    <m/>
    <n v="0.0401976349614408"/>
    <n v="0.8020565552699229"/>
    <n v="22.15774580976863"/>
    <n v="0.9388875343122303"/>
    <m/>
    <s v="YES"/>
    <s v="YES"/>
    <n v="0"/>
    <n v="0"/>
    <m/>
    <s v=""/>
    <n v="18"/>
    <n v="0"/>
    <n v="0.03722996515679444"/>
    <n v="830.9154678663238"/>
    <n v="0"/>
    <s v=""/>
    <m/>
    <d v="2026-02-26T00:00:00"/>
  </r>
  <r>
    <d v="2026-02-21T00:00:00"/>
    <s v="Saturday"/>
    <x v="1"/>
    <n v="38.9"/>
    <n v="28"/>
    <n v="34.729198"/>
    <n v="0.7197943444730077"/>
    <n v="0.8927814395886889"/>
    <m/>
    <m/>
    <m/>
    <n v="1.2"/>
    <n v="0.039"/>
    <n v="12"/>
    <m/>
    <m/>
    <n v="1"/>
    <n v="1"/>
    <n v="24"/>
    <m/>
    <m/>
    <m/>
    <n v="1"/>
    <m/>
    <m/>
    <m/>
    <n v="23"/>
    <m/>
    <n v="0.4"/>
    <n v="0.3"/>
    <m/>
    <m/>
    <m/>
    <n v="0.1328855526992321"/>
    <n v="0.7403598971722365"/>
    <n v="21.42675455012853"/>
    <n v="0.9315980239186318"/>
    <m/>
    <s v="YES"/>
    <s v="YES"/>
    <n v="2"/>
    <n v="2"/>
    <n v="1"/>
    <s v=""/>
    <n v="3"/>
    <n v="0"/>
    <n v="0.03364982578397212"/>
    <n v="918.2894807197943"/>
    <n v="1"/>
    <n v="42"/>
    <m/>
    <d v="2026-02-26T00:00:00"/>
  </r>
  <r>
    <d v="2026-02-22T00:00:00"/>
    <s v="Sunday"/>
    <x v="2"/>
    <n v="34.2"/>
    <n v="32"/>
    <n v="31.5"/>
    <n v="0.935672514619883"/>
    <n v="0.9210526315789473"/>
    <m/>
    <m/>
    <m/>
    <n v="1.2"/>
    <n v="0.039"/>
    <n v="12"/>
    <m/>
    <m/>
    <m/>
    <m/>
    <n v="24"/>
    <m/>
    <m/>
    <m/>
    <n v="1"/>
    <m/>
    <m/>
    <m/>
    <n v="23"/>
    <m/>
    <m/>
    <m/>
    <m/>
    <m/>
    <m/>
    <n v="0.05263157894736992"/>
    <n v="0.8421052631578947"/>
    <n v="22.10526315789474"/>
    <n v="0.9610983981693364"/>
    <m/>
    <s v="NO"/>
    <s v="YES"/>
    <n v="0"/>
    <n v="0"/>
    <m/>
    <s v=""/>
    <m/>
    <m/>
    <n v="0.04229281767955807"/>
    <n v="1326.315789473684"/>
    <n v="0"/>
    <s v=""/>
    <m/>
    <d v="2026-02-26T00:00:00"/>
  </r>
  <r>
    <d v="2026-02-23T00:00:00"/>
    <s v="Monday"/>
    <x v="2"/>
    <n v="34.2"/>
    <n v="31"/>
    <n v="32.9"/>
    <n v="0.9064327485380117"/>
    <n v="0.9619883040935673"/>
    <m/>
    <m/>
    <m/>
    <n v="1.4"/>
    <n v="0.038"/>
    <n v="13"/>
    <m/>
    <m/>
    <m/>
    <m/>
    <n v="24"/>
    <m/>
    <m/>
    <m/>
    <m/>
    <m/>
    <m/>
    <m/>
    <n v="24"/>
    <m/>
    <m/>
    <m/>
    <m/>
    <m/>
    <m/>
    <n v="-0.07017543859648967"/>
    <n v="0.9824561403508771"/>
    <n v="23.08771929824561"/>
    <n v="0.9619883040935672"/>
    <m/>
    <s v="YES"/>
    <s v="YES"/>
    <n v="0"/>
    <n v="0"/>
    <m/>
    <s v=""/>
    <m/>
    <m/>
    <n v="0.02616942909760585"/>
    <n v="1385.263157894737"/>
    <n v="0"/>
    <s v=""/>
    <m/>
    <d v="2026-02-26T00:00:00"/>
  </r>
  <r>
    <d v="2026-02-24T00:00:00"/>
    <s v="Tuesday"/>
    <x v="2"/>
    <n v="34.2"/>
    <n v="30"/>
    <n v="33.2"/>
    <n v="0.8771929824561403"/>
    <n v="0.9707602339181287"/>
    <m/>
    <m/>
    <m/>
    <n v="1.1"/>
    <n v="0.037"/>
    <n v="12"/>
    <m/>
    <m/>
    <m/>
    <m/>
    <n v="24"/>
    <m/>
    <m/>
    <m/>
    <m/>
    <m/>
    <m/>
    <m/>
    <n v="24"/>
    <m/>
    <m/>
    <m/>
    <m/>
    <m/>
    <m/>
    <n v="-0.07017543859649322"/>
    <n v="0.7719298245614036"/>
    <n v="23.29824561403509"/>
    <n v="0.9707602339181287"/>
    <m/>
    <s v="YES"/>
    <s v="YES"/>
    <n v="0"/>
    <n v="0"/>
    <m/>
    <s v=""/>
    <m/>
    <m/>
    <n v="0.02918968692449354"/>
    <n v="1397.894736842105"/>
    <n v="0"/>
    <s v=""/>
    <m/>
    <d v="2026-02-26T00:00:00"/>
  </r>
  <r>
    <d v="2026-02-25T00:00:00"/>
    <s v="Wednesday"/>
    <x v="2"/>
    <n v="34.2"/>
    <n v="30"/>
    <n v="26.5"/>
    <n v="0.8771929824561403"/>
    <n v="0.7748538011695907"/>
    <m/>
    <m/>
    <m/>
    <n v="1.1"/>
    <n v="0.037"/>
    <n v="12"/>
    <m/>
    <m/>
    <m/>
    <m/>
    <n v="24"/>
    <m/>
    <m/>
    <m/>
    <m/>
    <m/>
    <m/>
    <m/>
    <n v="24"/>
    <m/>
    <m/>
    <m/>
    <m/>
    <m/>
    <m/>
    <n v="4.631578947368421"/>
    <n v="0.7719298245614036"/>
    <n v="18.59649122807017"/>
    <n v="0.7748538011695906"/>
    <m/>
    <m/>
    <m/>
    <n v="0"/>
    <n v="0"/>
    <m/>
    <s v=""/>
    <m/>
    <m/>
    <s v=""/>
    <n v="1115.78947368421"/>
    <n v="0"/>
    <s v=""/>
    <m/>
    <d v="2026-02-26T00:00:00"/>
  </r>
  <r>
    <d v="2026-02-26T00:00:00"/>
    <s v="Thursday"/>
    <x v="2"/>
    <n v="34.2"/>
    <n v="27"/>
    <n v="17.5"/>
    <n v="1.184210526315789"/>
    <n v="0.7675438596491228"/>
    <m/>
    <n v="8"/>
    <m/>
    <n v="1.1"/>
    <n v="0.036"/>
    <n v="11"/>
    <m/>
    <m/>
    <m/>
    <m/>
    <n v="16"/>
    <m/>
    <m/>
    <n v="2.3"/>
    <m/>
    <m/>
    <m/>
    <m/>
    <n v="13.7"/>
    <m/>
    <m/>
    <m/>
    <m/>
    <m/>
    <m/>
    <n v="0.6473684210526311"/>
    <n v="0.7719298245614036"/>
    <n v="12.28070175438596"/>
    <n v="0.8964015879113842"/>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0.039"/>
    <m/>
    <m/>
    <m/>
    <m/>
    <m/>
    <n v="0"/>
    <m/>
    <m/>
    <m/>
    <m/>
    <m/>
    <m/>
    <m/>
    <n v="0"/>
    <m/>
    <m/>
    <m/>
    <m/>
    <m/>
    <m/>
    <n v="0"/>
    <n v="0"/>
    <n v="0"/>
    <s v=""/>
    <n v="69"/>
    <s v="YES"/>
    <s v="YES"/>
    <n v="0"/>
    <n v="0"/>
    <m/>
    <s v=""/>
    <m/>
    <m/>
    <s v=""/>
    <n v="1"/>
    <n v="0"/>
    <s v=""/>
    <m/>
    <d v="2026-02-26T00:00:00"/>
  </r>
  <r>
    <d v="2026-03-02T00:00:00"/>
    <s v="Monday"/>
    <x v="2"/>
    <n v="34.2"/>
    <n v="4"/>
    <n v="4.396"/>
    <n v="0.7017543859649122"/>
    <n v="0.7712280701754386"/>
    <m/>
    <n v="20"/>
    <m/>
    <m/>
    <n v="0.039"/>
    <n v="10"/>
    <m/>
    <m/>
    <m/>
    <m/>
    <n v="4"/>
    <m/>
    <m/>
    <m/>
    <m/>
    <m/>
    <m/>
    <m/>
    <n v="4"/>
    <m/>
    <m/>
    <m/>
    <m/>
    <m/>
    <m/>
    <n v="0.9150877192982456"/>
    <n v="0"/>
    <n v="3.084912280701754"/>
    <n v="0.7712280701754386"/>
    <n v="45"/>
    <s v="YES"/>
    <s v="YES"/>
    <n v="0"/>
    <n v="0"/>
    <m/>
    <s v=""/>
    <m/>
    <m/>
    <s v=""/>
    <n v="185.0947368421052"/>
    <n v="0"/>
    <s v=""/>
    <m/>
    <d v="2026-03-26T00:00:00"/>
  </r>
  <r>
    <d v="2026-03-03T00:00:00"/>
    <s v="Tuesday"/>
    <x v="2"/>
    <n v="34.2"/>
    <n v="28.6"/>
    <n v="24.2"/>
    <n v="0.8362573099415205"/>
    <n v="0.7076023391812867"/>
    <m/>
    <m/>
    <m/>
    <m/>
    <n v="0.039"/>
    <n v="5"/>
    <m/>
    <n v="4.5"/>
    <m/>
    <m/>
    <n v="24"/>
    <m/>
    <m/>
    <m/>
    <m/>
    <m/>
    <m/>
    <n v="4"/>
    <n v="20"/>
    <m/>
    <m/>
    <m/>
    <m/>
    <m/>
    <m/>
    <n v="3.01754385964912"/>
    <n v="0"/>
    <n v="16.98245614035088"/>
    <n v="0.8491228070175441"/>
    <n v="85"/>
    <s v="YES"/>
    <s v="YES"/>
    <n v="14"/>
    <n v="12"/>
    <n v="12"/>
    <s v=""/>
    <m/>
    <m/>
    <s v=""/>
    <n v="1018.947368421053"/>
    <n v="0"/>
    <s v=""/>
    <m/>
    <d v="2026-03-26T00:00:00"/>
  </r>
  <r>
    <d v="2026-03-04T00:00:00"/>
    <s v="Wednesday"/>
    <x v="4"/>
    <m/>
    <m/>
    <m/>
    <m/>
    <m/>
    <m/>
    <m/>
    <m/>
    <m/>
    <n v="0.039"/>
    <m/>
    <m/>
    <m/>
    <m/>
    <m/>
    <n v="0"/>
    <m/>
    <m/>
    <m/>
    <m/>
    <m/>
    <m/>
    <m/>
    <n v="0"/>
    <m/>
    <m/>
    <m/>
    <m/>
    <m/>
    <m/>
    <n v="0"/>
    <n v="0"/>
    <n v="0"/>
    <s v=""/>
    <n v="0"/>
    <m/>
    <m/>
    <n v="0"/>
    <n v="0"/>
    <m/>
    <s v=""/>
    <m/>
    <m/>
    <s v=""/>
    <n v="1"/>
    <n v="0"/>
    <s v=""/>
    <m/>
    <d v="2026-03-26T00:00:00"/>
  </r>
  <r>
    <d v="2026-03-05T00:00:00"/>
    <s v="Thursday"/>
    <x v="1"/>
    <n v="38.9"/>
    <n v="27.1"/>
    <n v="27.1"/>
    <n v="0.6966580976863753"/>
    <n v="0.6966580976863753"/>
    <m/>
    <m/>
    <m/>
    <n v="1"/>
    <n v="0.039"/>
    <m/>
    <m/>
    <m/>
    <m/>
    <m/>
    <n v="24"/>
    <m/>
    <m/>
    <n v="2"/>
    <m/>
    <m/>
    <m/>
    <n v="4"/>
    <n v="18"/>
    <m/>
    <m/>
    <m/>
    <m/>
    <n v="0.6"/>
    <m/>
    <n v="0.06323907455012545"/>
    <n v="0.6169665809768637"/>
    <n v="16.71979434447301"/>
    <n v="0.9288774635818338"/>
    <n v="79"/>
    <s v="YES"/>
    <s v="YES"/>
    <n v="0"/>
    <n v="0"/>
    <m/>
    <s v=""/>
    <m/>
    <m/>
    <n v="0.01810773480662985"/>
    <n v="1003.187660668381"/>
    <n v="1"/>
    <n v="36"/>
    <m/>
    <d v="2026-03-26T00:00:00"/>
  </r>
  <r>
    <d v="2026-03-06T00:00:00"/>
    <s v="Friday"/>
    <x v="1"/>
    <n v="38.9"/>
    <n v="30.52096"/>
    <n v="30.52096"/>
    <n v="0.7846005141388174"/>
    <n v="0.7846005141388174"/>
    <m/>
    <m/>
    <m/>
    <n v="1.32"/>
    <n v="0.039"/>
    <m/>
    <m/>
    <m/>
    <m/>
    <m/>
    <n v="24"/>
    <n v="1"/>
    <n v="1"/>
    <m/>
    <m/>
    <m/>
    <m/>
    <m/>
    <n v="22"/>
    <m/>
    <n v="2"/>
    <m/>
    <m/>
    <m/>
    <m/>
    <n v="0.3551917737789196"/>
    <n v="0.8143958868894601"/>
    <n v="18.83041233933162"/>
    <n v="0.8559278336059827"/>
    <n v="83"/>
    <s v="YES"/>
    <s v="YES"/>
    <n v="0"/>
    <n v="0"/>
    <m/>
    <s v=""/>
    <n v="8"/>
    <m/>
    <n v="0.02233885819521178"/>
    <n v="564.9123701799485"/>
    <n v="1"/>
    <n v="120"/>
    <m/>
    <d v="2026-03-26T00:00:00"/>
  </r>
  <r>
    <d v="2026-03-07T00:00:00"/>
    <s v="Saturday"/>
    <x v="1"/>
    <n v="38.9"/>
    <n v="31.857418"/>
    <n v="31.857418"/>
    <n v="0.8189567609254499"/>
    <n v="0.8189567609254499"/>
    <m/>
    <m/>
    <m/>
    <n v="1.4"/>
    <n v="0.039"/>
    <m/>
    <m/>
    <m/>
    <m/>
    <m/>
    <n v="24"/>
    <n v="0.5"/>
    <n v="1"/>
    <m/>
    <n v="1"/>
    <m/>
    <m/>
    <m/>
    <n v="21.5"/>
    <m/>
    <n v="0.95"/>
    <m/>
    <m/>
    <m/>
    <m/>
    <n v="0.03128452442159713"/>
    <n v="0.8637532133676092"/>
    <n v="19.65496226221079"/>
    <n v="0.9141842912656184"/>
    <n v="81"/>
    <s v="YES"/>
    <s v="YES"/>
    <n v="0"/>
    <n v="0"/>
    <m/>
    <s v=""/>
    <n v="2"/>
    <m/>
    <n v="0.03268065268065271"/>
    <n v="604.7680696064861"/>
    <n v="1"/>
    <n v="57"/>
    <m/>
    <d v="2026-03-26T00:00:00"/>
  </r>
  <r>
    <d v="2026-03-08T00:00:00"/>
    <s v="Sunday"/>
    <x v="1"/>
    <n v="38.9"/>
    <n v="31.326063"/>
    <n v="31.326063"/>
    <n v="0.8052972493573265"/>
    <n v="0.8052972493573265"/>
    <m/>
    <m/>
    <m/>
    <n v="1.5"/>
    <n v="0.039"/>
    <m/>
    <m/>
    <m/>
    <m/>
    <m/>
    <n v="24"/>
    <m/>
    <m/>
    <m/>
    <m/>
    <m/>
    <m/>
    <m/>
    <n v="24"/>
    <m/>
    <n v="1.5"/>
    <n v="1.5"/>
    <m/>
    <m/>
    <m/>
    <n v="0.7474161439588656"/>
    <n v="0.9254498714652957"/>
    <n v="19.32713398457584"/>
    <n v="0.8052972493573266"/>
    <n v="88"/>
    <s v="YES"/>
    <s v="YES"/>
    <n v="0"/>
    <n v="0"/>
    <m/>
    <s v=""/>
    <m/>
    <m/>
    <n v="0.02162004662004656"/>
    <n v="773.0853593830335"/>
    <n v="2"/>
    <n v="90"/>
    <m/>
    <d v="2026-03-26T00:00:00"/>
  </r>
  <r>
    <d v="2026-03-09T00:00:00"/>
    <s v="Monday"/>
    <x v="1"/>
    <n v="38.9"/>
    <n v="25.385525"/>
    <n v="25.385525"/>
    <n v="0.6525841902313625"/>
    <n v="0.6525841902313625"/>
    <m/>
    <m/>
    <m/>
    <n v="1.4"/>
    <n v="0.039"/>
    <m/>
    <m/>
    <m/>
    <m/>
    <m/>
    <n v="24"/>
    <n v="0.5"/>
    <n v="1"/>
    <m/>
    <n v="3"/>
    <m/>
    <m/>
    <m/>
    <n v="19.5"/>
    <n v="0.5"/>
    <n v="1.166666666666667"/>
    <n v="0.5"/>
    <m/>
    <m/>
    <m/>
    <n v="0.8075595544130234"/>
    <n v="0.8637532133676092"/>
    <n v="15.6620205655527"/>
    <n v="0.8031805418232154"/>
    <n v="76"/>
    <s v="YES"/>
    <s v="YES"/>
    <n v="0"/>
    <n v="0"/>
    <m/>
    <s v=""/>
    <m/>
    <m/>
    <n v="0.01548951048951051"/>
    <n v="805.4753433712816"/>
    <n v="2"/>
    <n v="65.00000000000001"/>
    <m/>
    <d v="2026-03-26T00:00:00"/>
  </r>
  <r>
    <d v="2026-03-10T00:00:00"/>
    <s v="Tuesday"/>
    <x v="1"/>
    <n v="38.9"/>
    <n v="31.262485"/>
    <n v="31.262485"/>
    <n v="0.8036628534704371"/>
    <n v="0.8036628534704371"/>
    <m/>
    <m/>
    <m/>
    <n v="1.3"/>
    <n v="0.039"/>
    <m/>
    <m/>
    <m/>
    <m/>
    <m/>
    <n v="24"/>
    <n v="0.5"/>
    <m/>
    <m/>
    <m/>
    <m/>
    <m/>
    <m/>
    <n v="23.5"/>
    <m/>
    <n v="2"/>
    <m/>
    <m/>
    <m/>
    <m/>
    <n v="1.410034961439585"/>
    <n v="0.8020565552699229"/>
    <n v="19.28790848329049"/>
    <n v="0.8207620631187442"/>
    <n v="87"/>
    <s v="YES"/>
    <s v="YES"/>
    <n v="0"/>
    <n v="0"/>
    <m/>
    <s v=""/>
    <m/>
    <m/>
    <n v="0.02383977900552485"/>
    <n v="578.6372544987147"/>
    <n v="1"/>
    <n v="120"/>
    <m/>
    <d v="2026-03-26T00:00:00"/>
  </r>
  <r>
    <d v="2026-03-11T00:00:00"/>
    <s v="Wednesday"/>
    <x v="1"/>
    <n v="38.9"/>
    <n v="33.093372"/>
    <n v="33.093372"/>
    <n v="0.8507293573264781"/>
    <n v="0.8507293573264781"/>
    <m/>
    <m/>
    <m/>
    <n v="1.3"/>
    <n v="0.039"/>
    <m/>
    <m/>
    <m/>
    <m/>
    <m/>
    <n v="24"/>
    <m/>
    <m/>
    <m/>
    <m/>
    <m/>
    <m/>
    <m/>
    <n v="24"/>
    <n v="1"/>
    <m/>
    <n v="1.5"/>
    <m/>
    <m/>
    <m/>
    <n v="0.2804388688945991"/>
    <n v="0.8020565552699229"/>
    <n v="20.41750457583548"/>
    <n v="0.8507293573264781"/>
    <n v="92"/>
    <s v="YES"/>
    <s v="YES"/>
    <n v="0"/>
    <n v="0"/>
    <m/>
    <s v=""/>
    <m/>
    <m/>
    <n v="0.02394106813996317"/>
    <n v="1225.050274550129"/>
    <n v="0"/>
    <s v=""/>
    <m/>
    <d v="2026-03-26T00:00:00"/>
  </r>
  <r>
    <d v="2026-03-12T00:00:00"/>
    <s v="Thursday"/>
    <x v="1"/>
    <n v="38.9"/>
    <n v="32.4"/>
    <n v="32.4"/>
    <n v="0.832904884318766"/>
    <n v="0.832904884318766"/>
    <m/>
    <m/>
    <m/>
    <n v="1.35"/>
    <n v="0.039"/>
    <m/>
    <m/>
    <m/>
    <m/>
    <m/>
    <n v="24"/>
    <m/>
    <m/>
    <m/>
    <m/>
    <m/>
    <m/>
    <m/>
    <n v="24"/>
    <m/>
    <m/>
    <m/>
    <m/>
    <m/>
    <m/>
    <n v="3.177377892030851"/>
    <n v="0.8329048843187661"/>
    <n v="19.98971722365038"/>
    <n v="0.832904884318766"/>
    <n v="74"/>
    <s v="YES"/>
    <s v="YES"/>
    <n v="1"/>
    <n v="0"/>
    <m/>
    <s v=""/>
    <m/>
    <m/>
    <n v="0.03687845303867399"/>
    <n v="1199.383033419023"/>
    <n v="0"/>
    <s v=""/>
    <n v="5"/>
    <d v="2026-03-26T00:00:00"/>
  </r>
  <r>
    <d v="2026-03-13T00:00:00"/>
    <s v="Friday"/>
    <x v="1"/>
    <n v="38.9"/>
    <n v="30.991464"/>
    <n v="30.991464"/>
    <n v="0.796695732647815"/>
    <n v="0.796695732647815"/>
    <m/>
    <m/>
    <m/>
    <n v="1.5"/>
    <n v="0.039"/>
    <m/>
    <m/>
    <m/>
    <m/>
    <m/>
    <n v="24"/>
    <m/>
    <n v="1"/>
    <m/>
    <m/>
    <m/>
    <m/>
    <m/>
    <n v="23"/>
    <n v="0.5"/>
    <n v="1.166666666666667"/>
    <m/>
    <m/>
    <m/>
    <m/>
    <n v="1.287185878320479"/>
    <n v="0.9254498714652957"/>
    <n v="19.12069758354756"/>
    <n v="0.8313346775455459"/>
    <n v="100"/>
    <s v="YES"/>
    <s v="YES"/>
    <n v="0"/>
    <n v="0"/>
    <m/>
    <s v=""/>
    <m/>
    <m/>
    <n v="0.03602209944751376"/>
    <n v="983.3501614395886"/>
    <n v="2"/>
    <n v="50"/>
    <n v="5"/>
    <d v="2026-03-26T00:00:00"/>
  </r>
  <r>
    <d v="2026-03-14T00:00:00"/>
    <s v="Saturday"/>
    <x v="2"/>
    <n v="34.2"/>
    <n v="11.53"/>
    <n v="11.53"/>
    <n v="0.3371345029239766"/>
    <n v="0.3371345029239766"/>
    <m/>
    <m/>
    <m/>
    <n v="1.3"/>
    <n v="0.039"/>
    <m/>
    <m/>
    <m/>
    <m/>
    <m/>
    <n v="24"/>
    <m/>
    <m/>
    <n v="12"/>
    <m/>
    <m/>
    <m/>
    <m/>
    <n v="12"/>
    <m/>
    <n v="2"/>
    <n v="1"/>
    <m/>
    <m/>
    <m/>
    <n v="-0.003508771929825016"/>
    <n v="0.9122807017543859"/>
    <n v="8.09122807017544"/>
    <n v="0.6742690058479534"/>
    <n v="71"/>
    <s v="YES"/>
    <s v="YES"/>
    <n v="0"/>
    <n v="0"/>
    <m/>
    <s v=""/>
    <m/>
    <m/>
    <s v=""/>
    <n v="242.7368421052632"/>
    <n v="1"/>
    <n v="180"/>
    <m/>
    <d v="2026-03-26T00:00:00"/>
  </r>
  <r>
    <d v="2026-03-15T00:00:00"/>
    <s v="Sunday"/>
    <x v="2"/>
    <n v="34.2"/>
    <n v="30.7"/>
    <n v="30.7"/>
    <n v="0.8976608187134502"/>
    <n v="0.8976608187134502"/>
    <m/>
    <m/>
    <m/>
    <n v="1.54"/>
    <n v="0.039"/>
    <m/>
    <m/>
    <m/>
    <m/>
    <m/>
    <n v="24"/>
    <m/>
    <m/>
    <m/>
    <m/>
    <m/>
    <m/>
    <m/>
    <n v="24"/>
    <m/>
    <n v="1.5"/>
    <m/>
    <m/>
    <m/>
    <m/>
    <n v="-0.1245614035087712"/>
    <n v="1.080701754385965"/>
    <n v="21.5438596491228"/>
    <n v="0.8976608187134502"/>
    <n v="66"/>
    <s v="NO"/>
    <s v="NO"/>
    <n v="0"/>
    <n v="0"/>
    <m/>
    <s v=""/>
    <m/>
    <m/>
    <n v="0.02593531468531475"/>
    <n v="861.7543859649121"/>
    <n v="1"/>
    <n v="90"/>
    <m/>
    <d v="2026-03-26T00:00:00"/>
  </r>
  <r>
    <d v="2026-03-16T00:00:00"/>
    <s v="Monday"/>
    <x v="2"/>
    <n v="34.2"/>
    <n v="26.2"/>
    <n v="26.2"/>
    <n v="0.7660818713450291"/>
    <n v="0.7660818713450291"/>
    <m/>
    <m/>
    <m/>
    <n v="1.5"/>
    <n v="0.039"/>
    <n v="26"/>
    <m/>
    <n v="4"/>
    <m/>
    <m/>
    <n v="24"/>
    <m/>
    <n v="1"/>
    <m/>
    <m/>
    <m/>
    <m/>
    <m/>
    <n v="23"/>
    <n v="0.5"/>
    <n v="1"/>
    <n v="0.3333333333333333"/>
    <m/>
    <n v="0.75"/>
    <m/>
    <n v="0.9780701754385959"/>
    <n v="1.052631578947368"/>
    <n v="18.3859649122807"/>
    <n v="0.7993897787948131"/>
    <n v="78"/>
    <s v="YES"/>
    <s v="YES"/>
    <n v="0"/>
    <n v="0"/>
    <m/>
    <s v=""/>
    <m/>
    <m/>
    <n v="0.0200524475524476"/>
    <n v="551.578947368421"/>
    <n v="2"/>
    <n v="77.49999999999999"/>
    <m/>
    <d v="2026-03-26T00:00:00"/>
  </r>
  <r>
    <d v="2026-03-17T00:00:00"/>
    <s v="Tuesday"/>
    <x v="2"/>
    <n v="34.2"/>
    <n v="27.54"/>
    <n v="27.54"/>
    <n v="0.8052631578947368"/>
    <n v="0.8052631578947368"/>
    <m/>
    <m/>
    <m/>
    <n v="1.7"/>
    <n v="0.039"/>
    <m/>
    <m/>
    <m/>
    <m/>
    <m/>
    <n v="24"/>
    <m/>
    <n v="1"/>
    <m/>
    <m/>
    <m/>
    <m/>
    <m/>
    <n v="23"/>
    <m/>
    <n v="2.45"/>
    <m/>
    <m/>
    <m/>
    <m/>
    <n v="0.03070175438596934"/>
    <n v="1.192982456140351"/>
    <n v="19.32631578947368"/>
    <n v="0.840274599542334"/>
    <n v="88"/>
    <s v="YES"/>
    <s v="NO"/>
    <n v="0"/>
    <n v="0"/>
    <n v="1"/>
    <s v=""/>
    <m/>
    <m/>
    <n v="0.02763812154696131"/>
    <n v="473.297529538131"/>
    <n v="1"/>
    <n v="147"/>
    <m/>
    <d v="2026-03-26T00:00:00"/>
  </r>
  <r>
    <d v="2026-03-18T00:00:00"/>
    <s v="Wednesday"/>
    <x v="2"/>
    <n v="34.2"/>
    <n v="30.2"/>
    <n v="30.2"/>
    <n v="0.8830409356725146"/>
    <n v="0.8830409356725146"/>
    <m/>
    <m/>
    <m/>
    <n v="1.58"/>
    <n v="0.039"/>
    <n v="32"/>
    <m/>
    <n v="3"/>
    <m/>
    <m/>
    <n v="24"/>
    <m/>
    <n v="0.5"/>
    <m/>
    <m/>
    <m/>
    <m/>
    <m/>
    <n v="23.5"/>
    <m/>
    <n v="0.3"/>
    <n v="1"/>
    <m/>
    <m/>
    <m/>
    <n v="-0.1017543859649095"/>
    <n v="1.108771929824561"/>
    <n v="21.19298245614035"/>
    <n v="0.9018290406868233"/>
    <n v="89"/>
    <s v="YES"/>
    <s v="YES"/>
    <n v="0"/>
    <n v="0"/>
    <m/>
    <s v=""/>
    <n v="87"/>
    <m/>
    <n v="0.02638694638694637"/>
    <n v="978.1376518218623"/>
    <n v="3"/>
    <n v="26"/>
    <m/>
    <d v="2026-03-26T00:00:00"/>
  </r>
  <r>
    <d v="2026-03-19T00:00:00"/>
    <s v="Thursday"/>
    <x v="2"/>
    <n v="34.2"/>
    <n v="28.5"/>
    <n v="28.5"/>
    <n v="0.8333333333333333"/>
    <n v="0.8333333333333333"/>
    <m/>
    <m/>
    <m/>
    <n v="1.36"/>
    <n v="0.039"/>
    <n v="36"/>
    <m/>
    <n v="3"/>
    <m/>
    <m/>
    <n v="24"/>
    <n v="1"/>
    <m/>
    <m/>
    <m/>
    <m/>
    <m/>
    <m/>
    <n v="23"/>
    <n v="0.5"/>
    <n v="0.25"/>
    <m/>
    <m/>
    <m/>
    <m/>
    <n v="1.29561403508772"/>
    <n v="0.9543859649122809"/>
    <n v="20"/>
    <n v="0.8695652173913043"/>
    <n v="88"/>
    <s v="YES"/>
    <s v="NO"/>
    <n v="0"/>
    <n v="0"/>
    <m/>
    <s v=""/>
    <m/>
    <m/>
    <n v="0.018420745920746"/>
    <n v="960"/>
    <n v="1"/>
    <n v="45"/>
    <m/>
    <d v="2026-03-26T00:00:00"/>
  </r>
  <r>
    <d v="2026-03-20T00:00:00"/>
    <s v="Friday"/>
    <x v="2"/>
    <n v="34.2"/>
    <n v="29"/>
    <n v="29"/>
    <n v="0.8479532163742689"/>
    <n v="0.8479532163742689"/>
    <m/>
    <m/>
    <m/>
    <n v="2.129999999999999"/>
    <n v="0.039"/>
    <m/>
    <m/>
    <m/>
    <m/>
    <m/>
    <n v="24"/>
    <m/>
    <m/>
    <m/>
    <m/>
    <n v="0.5"/>
    <m/>
    <m/>
    <n v="23.5"/>
    <m/>
    <m/>
    <n v="0.25"/>
    <m/>
    <m/>
    <m/>
    <n v="1.404385964912283"/>
    <n v="1.494736842105263"/>
    <n v="20.35087719298246"/>
    <n v="0.8659947741694662"/>
    <n v="93"/>
    <s v="YES"/>
    <s v="YES"/>
    <n v="3"/>
    <n v="3"/>
    <m/>
    <s v=""/>
    <m/>
    <m/>
    <n v="0.0256974655179075"/>
    <n v="1221.052631578947"/>
    <n v="2"/>
    <n v="7.5"/>
    <m/>
    <d v="2026-03-26T00:00:00"/>
  </r>
  <r>
    <d v="2026-03-21T00:00:00"/>
    <s v="Saturday"/>
    <x v="2"/>
    <n v="34.2"/>
    <n v="25.16"/>
    <n v="25.16"/>
    <n v="0.735672514619883"/>
    <n v="0.735672514619883"/>
    <m/>
    <m/>
    <m/>
    <n v="1.339999999999999"/>
    <n v="0.039"/>
    <m/>
    <m/>
    <m/>
    <m/>
    <m/>
    <n v="24"/>
    <m/>
    <m/>
    <m/>
    <m/>
    <m/>
    <m/>
    <m/>
    <n v="24"/>
    <m/>
    <n v="3.583333333333333"/>
    <n v="0.8333333333333334"/>
    <m/>
    <m/>
    <m/>
    <n v="0.9868421052631575"/>
    <n v="0.940350877192982"/>
    <n v="17.65614035087719"/>
    <n v="0.7356725146198829"/>
    <n v="95"/>
    <s v="YES"/>
    <s v="YES"/>
    <n v="0"/>
    <n v="0"/>
    <m/>
    <s v=""/>
    <m/>
    <m/>
    <n v="0.03804788213627997"/>
    <n v="295.6376988984088"/>
    <n v="2"/>
    <n v="132.5"/>
    <m/>
    <d v="2026-03-26T00:00:00"/>
  </r>
  <r>
    <d v="2026-03-22T00:00:00"/>
    <s v="Sunday"/>
    <x v="2"/>
    <n v="34.2"/>
    <n v="31.88"/>
    <n v="31.88"/>
    <n v="0.9321637426900585"/>
    <n v="0.9321637426900585"/>
    <m/>
    <m/>
    <m/>
    <n v="1.3"/>
    <n v="0.039"/>
    <n v="40"/>
    <m/>
    <m/>
    <m/>
    <m/>
    <n v="24"/>
    <m/>
    <m/>
    <m/>
    <m/>
    <m/>
    <m/>
    <m/>
    <n v="24"/>
    <m/>
    <m/>
    <m/>
    <m/>
    <m/>
    <m/>
    <n v="0.715789473684211"/>
    <n v="0.9122807017543859"/>
    <n v="22.3719298245614"/>
    <n v="0.9321637426900584"/>
    <n v="88"/>
    <s v="YES"/>
    <s v="YES"/>
    <n v="0"/>
    <n v="0"/>
    <m/>
    <s v=""/>
    <m/>
    <m/>
    <n v="0.02235727440147332"/>
    <n v="1342.315789473684"/>
    <n v="0"/>
    <s v=""/>
    <m/>
    <d v="2026-03-26T00:00:00"/>
  </r>
  <r>
    <d v="2026-03-23T00:00:00"/>
    <s v="Monday"/>
    <x v="5"/>
    <n v="20.9"/>
    <n v="20"/>
    <n v="20"/>
    <n v="0.9569377990430623"/>
    <n v="0.9569377990430623"/>
    <m/>
    <m/>
    <m/>
    <m/>
    <n v="0.039"/>
    <n v="45"/>
    <m/>
    <m/>
    <m/>
    <m/>
    <n v="24"/>
    <m/>
    <m/>
    <m/>
    <n v="1"/>
    <m/>
    <m/>
    <m/>
    <n v="23"/>
    <m/>
    <m/>
    <m/>
    <m/>
    <m/>
    <m/>
    <n v="0.03349282296650458"/>
    <n v="0"/>
    <n v="22.9665071770335"/>
    <n v="0.9985437903058042"/>
    <n v="93"/>
    <s v="YES"/>
    <s v="YES"/>
    <n v="17"/>
    <n v="17"/>
    <m/>
    <s v=""/>
    <m/>
    <m/>
    <s v=""/>
    <n v="1377.99043062201"/>
    <n v="1"/>
    <n v="0"/>
    <m/>
    <d v="2026-03-26T00:00:00"/>
  </r>
  <r>
    <d v="2026-03-24T00:00:00"/>
    <s v="Tuesday"/>
    <x v="6"/>
    <n v="24.5"/>
    <n v="20"/>
    <n v="20"/>
    <n v="0.816326530612245"/>
    <n v="0.816326530612245"/>
    <m/>
    <m/>
    <m/>
    <m/>
    <n v="0.039"/>
    <m/>
    <m/>
    <m/>
    <m/>
    <m/>
    <n v="24"/>
    <m/>
    <m/>
    <n v="4.4"/>
    <m/>
    <m/>
    <m/>
    <m/>
    <n v="19.6"/>
    <m/>
    <m/>
    <m/>
    <m/>
    <m/>
    <m/>
    <n v="0.008163265306123435"/>
    <n v="0"/>
    <n v="19.59183673469388"/>
    <n v="0.9995835068721366"/>
    <n v="131"/>
    <s v="YES"/>
    <s v="NO"/>
    <n v="10"/>
    <n v="10"/>
    <m/>
    <s v=""/>
    <m/>
    <m/>
    <s v=""/>
    <n v="1175.510204081633"/>
    <n v="0"/>
    <s v=""/>
    <m/>
    <d v="2026-03-26T00:00:00"/>
  </r>
  <r>
    <d v="2026-03-25T00:00:00"/>
    <s v="Wednesday"/>
    <x v="1"/>
    <n v="38.9"/>
    <n v="31.8"/>
    <n v="31.8"/>
    <n v="0.8174807197943444"/>
    <n v="0.8174807197943444"/>
    <m/>
    <m/>
    <m/>
    <n v="1.2"/>
    <n v="0.039"/>
    <m/>
    <m/>
    <m/>
    <m/>
    <m/>
    <n v="24"/>
    <m/>
    <n v="1"/>
    <m/>
    <m/>
    <m/>
    <m/>
    <m/>
    <n v="23"/>
    <m/>
    <n v="1"/>
    <m/>
    <n v="1"/>
    <m/>
    <m/>
    <n v="0.6401028277634957"/>
    <n v="0.7403598971722366"/>
    <n v="19.61953727506427"/>
    <n v="0.8530233597854029"/>
    <n v="136"/>
    <s v="YES"/>
    <s v="NO"/>
    <n v="0"/>
    <n v="0"/>
    <m/>
    <s v=""/>
    <m/>
    <m/>
    <n v="0.03431860036832411"/>
    <n v="588.586118251928"/>
    <n v="3"/>
    <n v="40"/>
    <m/>
    <d v="2026-03-26T00:00:00"/>
  </r>
  <r>
    <d v="2026-03-26T00:00:00"/>
    <s v="Thursday"/>
    <x v="1"/>
    <n v="38.9"/>
    <n v="35"/>
    <n v="35"/>
    <n v="0.8997429305912595"/>
    <n v="0.8997429305912595"/>
    <m/>
    <m/>
    <m/>
    <n v="1.67"/>
    <n v="0.039"/>
    <m/>
    <m/>
    <m/>
    <m/>
    <m/>
    <n v="24"/>
    <m/>
    <n v="1"/>
    <m/>
    <m/>
    <m/>
    <m/>
    <m/>
    <n v="23"/>
    <m/>
    <m/>
    <m/>
    <m/>
    <m/>
    <m/>
    <n v="0.375835475578409"/>
    <n v="1.030334190231362"/>
    <n v="21.59383033419023"/>
    <n v="0.9388621884430535"/>
    <n v="131"/>
    <s v="YES"/>
    <s v="YES"/>
    <n v="0"/>
    <n v="0"/>
    <m/>
    <s v=""/>
    <m/>
    <m/>
    <n v="0.02591160220994474"/>
    <n v="1295.629820051414"/>
    <n v="0"/>
    <s v=""/>
    <m/>
    <d v="2026-03-26T00:00:00"/>
  </r>
  <r>
    <d v="2026-03-27T00:00:00"/>
    <s v="Friday"/>
    <x v="1"/>
    <n v="38.9"/>
    <n v="33.5"/>
    <n v="36.5"/>
    <n v="0.8611825192802056"/>
    <n v="0.9383033419023136"/>
    <m/>
    <m/>
    <m/>
    <n v="1.14"/>
    <n v="0.039"/>
    <m/>
    <m/>
    <m/>
    <m/>
    <m/>
    <n v="24"/>
    <m/>
    <n v="0.5"/>
    <m/>
    <m/>
    <m/>
    <m/>
    <m/>
    <n v="23.5"/>
    <m/>
    <n v="0.25"/>
    <m/>
    <m/>
    <m/>
    <m/>
    <n v="0.02737789203084873"/>
    <n v="0.7033419023136247"/>
    <n v="22.51928020565553"/>
    <n v="0.9582672427938522"/>
    <n v="105"/>
    <s v="YES"/>
    <s v="YES"/>
    <n v="0"/>
    <n v="0"/>
    <m/>
    <s v=""/>
    <m/>
    <m/>
    <n v="0.02529465930018414"/>
    <n v="1080.925449871465"/>
    <n v="1"/>
    <n v="15"/>
    <m/>
    <d v="2026-03-26T00:00:00"/>
  </r>
  <r>
    <d v="2026-03-28T00:00:00"/>
    <s v="Saturday"/>
    <x v="1"/>
    <n v="38.9"/>
    <n v="34"/>
    <n v="34"/>
    <n v="0.8740359897172237"/>
    <n v="0.8740359897172237"/>
    <m/>
    <m/>
    <m/>
    <n v="1.6"/>
    <n v="0.039"/>
    <m/>
    <m/>
    <m/>
    <m/>
    <m/>
    <n v="24"/>
    <n v="2"/>
    <m/>
    <m/>
    <m/>
    <m/>
    <m/>
    <m/>
    <n v="22"/>
    <m/>
    <m/>
    <m/>
    <m/>
    <m/>
    <m/>
    <n v="0.03598971722365008"/>
    <n v="0.9871465295629821"/>
    <n v="20.97686375321337"/>
    <n v="0.953493806964244"/>
    <n v="111"/>
    <s v="YES"/>
    <s v="YES"/>
    <n v="0"/>
    <n v="0"/>
    <m/>
    <s v=""/>
    <m/>
    <m/>
    <n v="0.02590979922471638"/>
    <n v="1258.611825192802"/>
    <n v="0"/>
    <s v=""/>
    <m/>
    <d v="2026-03-26T00:00:00"/>
  </r>
  <r>
    <d v="2026-03-29T00:00:00"/>
    <s v="Sunday"/>
    <x v="1"/>
    <n v="38.9"/>
    <n v="37.5"/>
    <n v="37.5"/>
    <n v="0.9640102827763496"/>
    <n v="0.9640102827763496"/>
    <m/>
    <m/>
    <m/>
    <n v="1.3"/>
    <n v="0.039"/>
    <m/>
    <m/>
    <m/>
    <m/>
    <m/>
    <n v="24"/>
    <m/>
    <m/>
    <m/>
    <m/>
    <m/>
    <m/>
    <m/>
    <n v="24"/>
    <m/>
    <m/>
    <m/>
    <m/>
    <m/>
    <m/>
    <n v="0.06169665809768432"/>
    <n v="0.8020565552699229"/>
    <n v="23.13624678663239"/>
    <n v="0.9640102827763496"/>
    <n v="117"/>
    <s v="YES"/>
    <s v="YES"/>
    <n v="3"/>
    <n v="2"/>
    <m/>
    <s v=""/>
    <m/>
    <m/>
    <n v="0.02053030303030304"/>
    <n v="1388.174807197943"/>
    <n v="0"/>
    <s v=""/>
    <m/>
    <d v="2026-03-26T00:00:00"/>
  </r>
  <r>
    <d v="2026-03-30T00:00:00"/>
    <s v="Monday"/>
    <x v="1"/>
    <n v="38.9"/>
    <n v="31.5"/>
    <n v="26.77"/>
    <n v="0.8097686375321337"/>
    <n v="0.6881748071979434"/>
    <m/>
    <m/>
    <m/>
    <n v="1.55"/>
    <n v="0.039"/>
    <m/>
    <m/>
    <m/>
    <m/>
    <m/>
    <n v="24"/>
    <m/>
    <m/>
    <m/>
    <m/>
    <m/>
    <m/>
    <m/>
    <n v="24"/>
    <m/>
    <n v="6.5"/>
    <m/>
    <m/>
    <m/>
    <m/>
    <n v="0.02750642673522208"/>
    <n v="0.9562982005141387"/>
    <n v="16.51619537275064"/>
    <n v="0.6881748071979433"/>
    <n v="109"/>
    <s v="YES"/>
    <s v="YES"/>
    <n v="1"/>
    <n v="0"/>
    <m/>
    <s v=""/>
    <m/>
    <m/>
    <n v="0.03100524475524478"/>
    <n v="152.4571880561598"/>
    <n v="2"/>
    <n v="195"/>
    <m/>
    <d v="2026-04-26T00:00:00"/>
  </r>
  <r>
    <d v="2026-03-31T00:00:00"/>
    <s v="Tuesday"/>
    <x v="1"/>
    <n v="38.9"/>
    <n v="31.5"/>
    <n v="31.06"/>
    <n v="0.8097686375321337"/>
    <n v="0.7984575835475578"/>
    <m/>
    <m/>
    <m/>
    <n v="1.64"/>
    <n v="0.039"/>
    <m/>
    <m/>
    <m/>
    <m/>
    <m/>
    <n v="24"/>
    <m/>
    <n v="0.8"/>
    <m/>
    <m/>
    <m/>
    <m/>
    <m/>
    <n v="23.2"/>
    <m/>
    <n v="3"/>
    <m/>
    <m/>
    <m/>
    <m/>
    <n v="0.02519280205655505"/>
    <n v="1.011825192802057"/>
    <n v="19.16298200514139"/>
    <n v="0.8259906036698874"/>
    <n v="113"/>
    <s v="YES"/>
    <s v="YES"/>
    <n v="0"/>
    <n v="0"/>
    <m/>
    <s v=""/>
    <m/>
    <m/>
    <n v="0.03506445672191527"/>
    <n v="383.2596401028277"/>
    <n v="2"/>
    <n v="90"/>
    <m/>
    <d v="2026-04-26T00:00:00"/>
  </r>
  <r>
    <d v="2026-04-01T00:00:00"/>
    <s v="Wednesday"/>
    <x v="1"/>
    <n v="38.9"/>
    <n v="32"/>
    <n v="35.327352"/>
    <n v="0.8226221079691516"/>
    <n v="0.9081581491002571"/>
    <m/>
    <m/>
    <m/>
    <n v="1.61"/>
    <n v="0.039"/>
    <m/>
    <m/>
    <m/>
    <m/>
    <m/>
    <n v="24"/>
    <n v="1.2"/>
    <m/>
    <m/>
    <m/>
    <m/>
    <m/>
    <m/>
    <n v="22.8"/>
    <m/>
    <m/>
    <m/>
    <m/>
    <m/>
    <m/>
    <n v="0.0108882262210841"/>
    <n v="0.9933161953727505"/>
    <n v="21.79579557840617"/>
    <n v="0.9559559464213231"/>
    <n v="91"/>
    <s v="YES"/>
    <s v="YES"/>
    <n v="23"/>
    <n v="23"/>
    <m/>
    <s v=""/>
    <m/>
    <m/>
    <n v="0.036390423572744"/>
    <n v="1307.74773470437"/>
    <n v="1"/>
    <n v="0"/>
    <m/>
    <d v="2026-04-26T00:00:00"/>
  </r>
  <r>
    <d v="2026-04-02T00:00:00"/>
    <s v="Thursday"/>
    <x v="1"/>
    <n v="38.9"/>
    <n v="31"/>
    <n v="35.055432"/>
    <n v="0.7969151670951157"/>
    <n v="0.9011679177377893"/>
    <m/>
    <m/>
    <m/>
    <n v="1.61"/>
    <n v="0.039"/>
    <m/>
    <m/>
    <m/>
    <m/>
    <m/>
    <n v="24"/>
    <n v="1.3"/>
    <m/>
    <m/>
    <m/>
    <m/>
    <m/>
    <m/>
    <n v="22.7"/>
    <m/>
    <m/>
    <m/>
    <m/>
    <m/>
    <m/>
    <n v="0.07865377892030878"/>
    <n v="0.9933161953727505"/>
    <n v="21.62803002570694"/>
    <n v="0.9527766531148433"/>
    <n v="104"/>
    <s v="YES"/>
    <s v="YES"/>
    <n v="25"/>
    <n v="22"/>
    <m/>
    <s v=""/>
    <m/>
    <m/>
    <n v="0.02779926335174959"/>
    <n v="1297.681801542416"/>
    <n v="0"/>
    <s v=""/>
    <m/>
    <d v="2026-04-26T00:00:00"/>
  </r>
  <r>
    <d v="2026-04-03T00:00:00"/>
    <s v="Friday"/>
    <x v="1"/>
    <n v="38.9"/>
    <n v="31"/>
    <n v="24.759552"/>
    <n v="0.7969151670951157"/>
    <n v="0.6364923393316194"/>
    <m/>
    <m/>
    <m/>
    <n v="1.55"/>
    <n v="0.039"/>
    <n v="2.5"/>
    <m/>
    <n v="5"/>
    <m/>
    <m/>
    <n v="24"/>
    <n v="1"/>
    <m/>
    <m/>
    <m/>
    <m/>
    <m/>
    <m/>
    <n v="23"/>
    <n v="0.4"/>
    <n v="6"/>
    <n v="0.3"/>
    <m/>
    <m/>
    <m/>
    <n v="0.06788565552699311"/>
    <n v="0.9562982005141388"/>
    <n v="15.27581614395887"/>
    <n v="0.6641659193025595"/>
    <n v="80"/>
    <s v="YES"/>
    <s v="NO"/>
    <n v="0"/>
    <n v="0"/>
    <m/>
    <s v=""/>
    <m/>
    <m/>
    <n v="0.02762430939226519"/>
    <n v="152.7581614395887"/>
    <n v="2"/>
    <n v="201"/>
    <m/>
    <d v="2026-04-26T00:00:00"/>
  </r>
  <r>
    <d v="2026-04-04T00:00:00"/>
    <s v="Saturday"/>
    <x v="1"/>
    <n v="38.9"/>
    <n v="15"/>
    <n v="20.398944"/>
    <n v="0.3856041131105398"/>
    <n v="0.5243944473007712"/>
    <m/>
    <m/>
    <m/>
    <n v="1.56"/>
    <n v="0.042"/>
    <m/>
    <m/>
    <m/>
    <m/>
    <m/>
    <n v="24"/>
    <m/>
    <m/>
    <n v="10.4"/>
    <m/>
    <m/>
    <m/>
    <m/>
    <n v="13.6"/>
    <m/>
    <m/>
    <m/>
    <m/>
    <m/>
    <m/>
    <n v="0.05206539845758407"/>
    <n v="0.9624678663239076"/>
    <n v="12.58546673521851"/>
    <n v="0.9254019658248903"/>
    <n v="86"/>
    <s v="YES"/>
    <s v="NO"/>
    <n v="4"/>
    <n v="0"/>
    <m/>
    <s v=""/>
    <m/>
    <m/>
    <n v="0.02812154696132599"/>
    <n v="755.1280041131105"/>
    <n v="1"/>
    <n v="0"/>
    <m/>
    <d v="2026-04-26T00:00:00"/>
  </r>
  <r>
    <d v="2026-04-05T00:00:00"/>
    <s v="Sunday"/>
    <x v="1"/>
    <n v="38.9"/>
    <n v="31"/>
    <n v="32.709504"/>
    <n v="0.7969151670951157"/>
    <n v="0.8408612853470437"/>
    <m/>
    <m/>
    <m/>
    <n v="1.6"/>
    <n v="0.042"/>
    <m/>
    <m/>
    <n v="1.7"/>
    <m/>
    <m/>
    <n v="24"/>
    <m/>
    <n v="0.5"/>
    <m/>
    <m/>
    <m/>
    <m/>
    <m/>
    <n v="23.5"/>
    <n v="1.5"/>
    <m/>
    <n v="0.75"/>
    <m/>
    <m/>
    <m/>
    <n v="0.08218262210796823"/>
    <n v="0.9871465295629818"/>
    <n v="20.18067084832905"/>
    <n v="0.8587519509927256"/>
    <n v="84"/>
    <s v="NO"/>
    <s v="NO"/>
    <n v="0"/>
    <n v="0"/>
    <m/>
    <s v=""/>
    <m/>
    <m/>
    <n v="0.03504604051565378"/>
    <n v="1210.840250899743"/>
    <n v="2"/>
    <n v="67.5"/>
    <m/>
    <d v="2026-04-26T00:00:00"/>
  </r>
  <r>
    <d v="2026-04-06T00:00:00"/>
    <s v="Monday"/>
    <x v="2"/>
    <n v="34.2"/>
    <n v="29"/>
    <n v="31.859136"/>
    <n v="0.8479532163742689"/>
    <n v="0.9315536842105263"/>
    <m/>
    <m/>
    <m/>
    <n v="1.27"/>
    <n v="0.0425"/>
    <m/>
    <m/>
    <n v="1.1"/>
    <m/>
    <m/>
    <n v="24"/>
    <n v="0.8"/>
    <m/>
    <m/>
    <m/>
    <m/>
    <m/>
    <m/>
    <n v="23.2"/>
    <m/>
    <m/>
    <m/>
    <m/>
    <m/>
    <m/>
    <n v="-0.04851649122806734"/>
    <n v="0.8912280701754383"/>
    <n v="22.35728842105263"/>
    <n v="0.963676225045372"/>
    <n v="80"/>
    <s v="YES"/>
    <s v="YES"/>
    <n v="60"/>
    <n v="60"/>
    <m/>
    <s v=""/>
    <m/>
    <m/>
    <n v="0.02706602789475726"/>
    <n v="1341.437305263158"/>
    <n v="0"/>
    <s v=""/>
    <m/>
    <d v="2026-04-26T00:00:00"/>
  </r>
  <r>
    <d v="2026-04-07T00:00:00"/>
    <s v="Tuesday"/>
    <x v="2"/>
    <n v="34.2"/>
    <n v="29"/>
    <n v="28.976726"/>
    <n v="0.8479532163742689"/>
    <n v="0.8472726900584795"/>
    <m/>
    <m/>
    <m/>
    <n v="1.72"/>
    <n v="0.043"/>
    <m/>
    <m/>
    <m/>
    <m/>
    <m/>
    <n v="24"/>
    <n v="0.4"/>
    <m/>
    <m/>
    <n v="1"/>
    <m/>
    <m/>
    <m/>
    <n v="22.6"/>
    <m/>
    <n v="0.9166666666666666"/>
    <n v="0.25"/>
    <m/>
    <m/>
    <m/>
    <n v="-0.1082287719298236"/>
    <n v="1.207017543859649"/>
    <n v="20.33454456140351"/>
    <n v="0.8997586089116596"/>
    <n v="97"/>
    <s v="YES"/>
    <s v="YES"/>
    <n v="0"/>
    <n v="0"/>
    <m/>
    <s v=""/>
    <m/>
    <m/>
    <n v="0.03573426573426583"/>
    <n v="636.5596558352403"/>
    <n v="2"/>
    <n v="34.99999999999999"/>
    <m/>
    <d v="2026-04-26T00:00:00"/>
  </r>
  <r>
    <d v="2026-04-08T00:00:00"/>
    <s v="Wednesday"/>
    <x v="2"/>
    <n v="34.2"/>
    <n v="29"/>
    <n v="23.36179"/>
    <n v="0.8479532163742689"/>
    <n v="0.6830932748538011"/>
    <m/>
    <m/>
    <m/>
    <n v="1.69"/>
    <n v="0.043"/>
    <m/>
    <m/>
    <m/>
    <m/>
    <m/>
    <n v="24"/>
    <m/>
    <n v="0.5"/>
    <m/>
    <m/>
    <m/>
    <m/>
    <m/>
    <n v="23.5"/>
    <m/>
    <n v="3.4"/>
    <n v="2.5"/>
    <m/>
    <m/>
    <m/>
    <n v="0.01979649122807103"/>
    <n v="1.185964912280702"/>
    <n v="16.39423859649123"/>
    <n v="0.6976271743187756"/>
    <n v="86"/>
    <s v="YES"/>
    <s v="NO"/>
    <n v="1"/>
    <n v="1"/>
    <m/>
    <s v=""/>
    <m/>
    <m/>
    <n v="0.03082167832167831"/>
    <n v="289.310092879257"/>
    <n v="4"/>
    <n v="88.5"/>
    <m/>
    <d v="2026-04-26T00:00:00"/>
  </r>
  <r>
    <d v="2026-04-09T00:00:00"/>
    <s v="Thursday"/>
    <x v="2"/>
    <n v="34.2"/>
    <n v="29"/>
    <n v="29.498428"/>
    <n v="0.8479532163742689"/>
    <n v="0.862527134502924"/>
    <m/>
    <m/>
    <m/>
    <n v="1.75"/>
    <n v="0.043"/>
    <m/>
    <m/>
    <m/>
    <m/>
    <m/>
    <n v="24"/>
    <n v="1"/>
    <m/>
    <m/>
    <m/>
    <m/>
    <m/>
    <m/>
    <n v="23"/>
    <m/>
    <m/>
    <n v="0.5"/>
    <m/>
    <m/>
    <m/>
    <n v="0.5712785964912293"/>
    <n v="1.228070175438597"/>
    <n v="20.70065122807017"/>
    <n v="0.9000283142639206"/>
    <n v="90"/>
    <s v="YES"/>
    <s v="YES"/>
    <n v="0"/>
    <n v="0"/>
    <m/>
    <s v=""/>
    <m/>
    <m/>
    <n v="0.02166083916083913"/>
    <n v="1242.039073684211"/>
    <n v="1"/>
    <n v="30"/>
    <m/>
    <d v="2026-04-26T00:00:00"/>
  </r>
  <r>
    <d v="2026-04-10T00:00:00"/>
    <s v="Friday"/>
    <x v="2"/>
    <n v="34.2"/>
    <n v="29"/>
    <n v="32.2"/>
    <n v="0.8479532163742689"/>
    <n v="0.9415204678362573"/>
    <m/>
    <m/>
    <m/>
    <n v="1.4"/>
    <n v="0.043"/>
    <m/>
    <m/>
    <m/>
    <m/>
    <m/>
    <n v="24"/>
    <m/>
    <m/>
    <m/>
    <m/>
    <m/>
    <m/>
    <m/>
    <n v="24"/>
    <m/>
    <n v="0.55"/>
    <m/>
    <m/>
    <m/>
    <m/>
    <n v="-0.1289473684210556"/>
    <n v="0.9824561403508771"/>
    <n v="22.59649122807018"/>
    <n v="0.9415204678362574"/>
    <n v="82"/>
    <s v="YES"/>
    <s v="YES"/>
    <n v="0"/>
    <n v="0"/>
    <m/>
    <s v=""/>
    <m/>
    <m/>
    <n v="0.02236596736596736"/>
    <n v="874.7028862478778"/>
    <n v="1"/>
    <n v="33"/>
    <m/>
    <d v="2026-04-26T00:00:00"/>
  </r>
  <r>
    <d v="2026-04-11T00:00:00"/>
    <s v="Saturday"/>
    <x v="2"/>
    <n v="34.2"/>
    <n v="29"/>
    <n v="28.2"/>
    <n v="1.017543859649123"/>
    <n v="0.9894736842105263"/>
    <m/>
    <m/>
    <n v="4"/>
    <m/>
    <n v="0.043"/>
    <m/>
    <m/>
    <m/>
    <m/>
    <m/>
    <n v="20"/>
    <m/>
    <m/>
    <m/>
    <m/>
    <m/>
    <m/>
    <m/>
    <n v="20"/>
    <m/>
    <m/>
    <m/>
    <m/>
    <m/>
    <m/>
    <n v="0.2105263157894761"/>
    <n v="0"/>
    <n v="19.78947368421052"/>
    <n v="0.9894736842105262"/>
    <n v="93"/>
    <s v="YES"/>
    <s v="YES"/>
    <n v="4"/>
    <n v="0"/>
    <m/>
    <s v=""/>
    <m/>
    <m/>
    <n v="0.02094753312985362"/>
    <n v="1187.368421052631"/>
    <n v="0"/>
    <s v=""/>
    <m/>
    <d v="2026-04-26T00:00:00"/>
  </r>
  <r>
    <d v="2026-04-12T00:00:00"/>
    <s v="Sunday"/>
    <x v="2"/>
    <n v="34.2"/>
    <n v="29"/>
    <n v="29.826888"/>
    <n v="0.8479532163742689"/>
    <n v="0.8721312280701755"/>
    <m/>
    <m/>
    <m/>
    <n v="0.6"/>
    <n v="0.043"/>
    <m/>
    <m/>
    <m/>
    <m/>
    <m/>
    <n v="24"/>
    <m/>
    <m/>
    <m/>
    <m/>
    <m/>
    <m/>
    <m/>
    <n v="24"/>
    <m/>
    <m/>
    <m/>
    <m/>
    <m/>
    <m/>
    <n v="2.64779789473684"/>
    <n v="0.4210526315789473"/>
    <n v="20.93114947368421"/>
    <n v="0.8721312280701755"/>
    <n v="90"/>
    <s v="NO"/>
    <s v="NO"/>
    <n v="0"/>
    <n v="0"/>
    <m/>
    <s v=""/>
    <m/>
    <m/>
    <n v="0.02764272559852669"/>
    <n v="1255.868968421053"/>
    <n v="0"/>
    <s v=""/>
    <m/>
    <d v="2026-04-26T00:00:00"/>
  </r>
  <r>
    <d v="2026-04-13T00:00:00"/>
    <s v="Monday"/>
    <x v="2"/>
    <n v="34.2"/>
    <n v="29.2"/>
    <n v="28.278696"/>
    <n v="0.8538011695906432"/>
    <n v="0.8268624561403509"/>
    <m/>
    <m/>
    <m/>
    <n v="1.24"/>
    <n v="0.048"/>
    <m/>
    <m/>
    <m/>
    <m/>
    <m/>
    <n v="24"/>
    <n v="1"/>
    <m/>
    <m/>
    <m/>
    <m/>
    <m/>
    <m/>
    <n v="23"/>
    <m/>
    <m/>
    <n v="0.25"/>
    <m/>
    <m/>
    <m/>
    <n v="2.035125614035088"/>
    <n v="0.8701754385964909"/>
    <n v="19.84469894736842"/>
    <n v="0.8628129977116705"/>
    <n v="84"/>
    <s v="YES"/>
    <s v="YES"/>
    <n v="46"/>
    <n v="46"/>
    <m/>
    <s v=""/>
    <m/>
    <m/>
    <n v="0.02096685082872929"/>
    <n v="1190.681936842105"/>
    <n v="1"/>
    <n v="15"/>
    <m/>
    <d v="2026-04-26T00:00:00"/>
  </r>
  <r>
    <d v="2026-04-14T00:00:00"/>
    <s v="Tuesday"/>
    <x v="2"/>
    <n v="34.2"/>
    <n v="29.2"/>
    <n v="30.227856"/>
    <n v="0.8538011695906432"/>
    <n v="0.8838554385964911"/>
    <m/>
    <m/>
    <m/>
    <n v="1.24"/>
    <n v="0.048"/>
    <m/>
    <m/>
    <m/>
    <m/>
    <m/>
    <n v="24"/>
    <m/>
    <n v="1"/>
    <m/>
    <m/>
    <m/>
    <m/>
    <m/>
    <n v="23"/>
    <m/>
    <m/>
    <m/>
    <m/>
    <m/>
    <m/>
    <n v="0.9172940350877212"/>
    <n v="0.870175438596491"/>
    <n v="21.21253052631579"/>
    <n v="0.9222839359267734"/>
    <n v="83"/>
    <s v="YES"/>
    <s v="YES"/>
    <n v="0"/>
    <n v="0"/>
    <m/>
    <s v=""/>
    <m/>
    <m/>
    <n v="0.02953959484346223"/>
    <n v="1272.751831578947"/>
    <n v="0"/>
    <s v=""/>
    <m/>
    <d v="2026-04-26T00:00:00"/>
  </r>
  <r>
    <d v="2026-04-15T00:00:00"/>
    <s v="Wednesday"/>
    <x v="2"/>
    <n v="34.2"/>
    <n v="29.2"/>
    <n v="27.38088"/>
    <n v="0.8538011695906432"/>
    <n v="0.8006105263157894"/>
    <m/>
    <m/>
    <m/>
    <n v="1.45"/>
    <n v="0.048"/>
    <m/>
    <m/>
    <m/>
    <m/>
    <m/>
    <n v="24"/>
    <m/>
    <m/>
    <m/>
    <m/>
    <m/>
    <m/>
    <m/>
    <n v="24"/>
    <m/>
    <n v="0.6"/>
    <m/>
    <m/>
    <m/>
    <m/>
    <n v="3.167803508771929"/>
    <n v="1.017543859649123"/>
    <n v="19.21465263157895"/>
    <n v="0.8006105263157894"/>
    <n v="76"/>
    <s v="YES"/>
    <s v="NO"/>
    <n v="3"/>
    <n v="2"/>
    <m/>
    <s v=""/>
    <m/>
    <m/>
    <n v="0.02813996316758748"/>
    <n v="720.5494736842105"/>
    <n v="2"/>
    <n v="18"/>
    <m/>
    <d v="2026-04-26T00:00:00"/>
  </r>
  <r>
    <d v="2026-04-16T00:00:00"/>
    <s v="Thursday"/>
    <x v="2"/>
    <n v="34.2"/>
    <n v="13.5"/>
    <n v="12.110404"/>
    <n v="0.3947368421052632"/>
    <n v="0.3541053801169591"/>
    <m/>
    <m/>
    <m/>
    <n v="0.9300000000000004"/>
    <n v="0.048"/>
    <n v="18.5"/>
    <m/>
    <m/>
    <m/>
    <m/>
    <n v="24"/>
    <m/>
    <m/>
    <n v="12"/>
    <m/>
    <m/>
    <m/>
    <m/>
    <n v="12"/>
    <m/>
    <n v="2"/>
    <m/>
    <m/>
    <m/>
    <m/>
    <n v="0.8488392982456148"/>
    <n v="0.6526315789473687"/>
    <n v="8.498529122807017"/>
    <n v="0.7082107602339182"/>
    <n v="76"/>
    <s v="YES"/>
    <s v="NO"/>
    <n v="13"/>
    <n v="12"/>
    <m/>
    <s v=""/>
    <m/>
    <m/>
    <n v="0.0265193370165746"/>
    <n v="254.9558736842105"/>
    <n v="1"/>
    <n v="120"/>
    <m/>
    <d v="2026-04-26T00:00:00"/>
  </r>
  <r>
    <d v="2026-04-17T00:00:00"/>
    <s v="Friday"/>
    <x v="2"/>
    <n v="34.2"/>
    <n v="24.5"/>
    <n v="23.328498"/>
    <n v="0.7163742690058479"/>
    <n v="0.6821198245614035"/>
    <m/>
    <m/>
    <m/>
    <n v="1.37"/>
    <n v="0.046"/>
    <n v="26.5"/>
    <m/>
    <m/>
    <m/>
    <m/>
    <n v="24"/>
    <n v="2"/>
    <m/>
    <m/>
    <m/>
    <m/>
    <m/>
    <m/>
    <n v="22"/>
    <m/>
    <n v="1.1"/>
    <m/>
    <m/>
    <m/>
    <m/>
    <n v="3.567720701754386"/>
    <n v="0.9614035087719298"/>
    <n v="16.37087578947368"/>
    <n v="0.7441307177033493"/>
    <n v="78"/>
    <s v="YES"/>
    <s v="NO"/>
    <n v="0"/>
    <n v="0"/>
    <m/>
    <s v=""/>
    <m/>
    <m/>
    <n v="0.02438811188811183"/>
    <n v="892.956861244019"/>
    <n v="1"/>
    <n v="66"/>
    <m/>
    <d v="2026-04-26T00:00:00"/>
  </r>
  <r>
    <d v="2026-04-18T00:00:00"/>
    <s v="Saturday"/>
    <x v="2"/>
    <n v="34.2"/>
    <n v="27.5"/>
    <n v="27.9"/>
    <n v="0.8040935672514619"/>
    <n v="0.8157894736842104"/>
    <m/>
    <m/>
    <m/>
    <n v="1.3"/>
    <n v="0.044"/>
    <n v="26.5"/>
    <m/>
    <m/>
    <m/>
    <m/>
    <n v="24"/>
    <n v="1"/>
    <m/>
    <m/>
    <m/>
    <m/>
    <m/>
    <m/>
    <n v="23"/>
    <m/>
    <m/>
    <m/>
    <m/>
    <m/>
    <m/>
    <n v="2.508771929824562"/>
    <n v="0.9122807017543859"/>
    <n v="19.57894736842105"/>
    <n v="0.8512585812356979"/>
    <n v="80"/>
    <s v="YES"/>
    <s v="NO"/>
    <n v="0"/>
    <n v="0"/>
    <m/>
    <s v=""/>
    <m/>
    <m/>
    <n v="0.0161188811188811"/>
    <n v="1174.736842105263"/>
    <n v="2"/>
    <n v="0"/>
    <m/>
    <d v="2026-04-26T00:00:00"/>
  </r>
  <r>
    <d v="2026-04-19T00:00:00"/>
    <s v="Sunday"/>
    <x v="2"/>
    <n v="34.2"/>
    <n v="33"/>
    <n v="29.92183"/>
    <n v="0.9649122807017544"/>
    <n v="0.8749073099415204"/>
    <m/>
    <m/>
    <m/>
    <n v="1.3"/>
    <n v="0.043"/>
    <n v="26.5"/>
    <m/>
    <m/>
    <m/>
    <m/>
    <n v="24"/>
    <m/>
    <m/>
    <m/>
    <m/>
    <m/>
    <m/>
    <m/>
    <n v="24"/>
    <m/>
    <m/>
    <m/>
    <m/>
    <n v="2.2"/>
    <m/>
    <n v="-0.1100561403508777"/>
    <n v="0.9122807017543859"/>
    <n v="20.99777543859649"/>
    <n v="0.8749073099415204"/>
    <n v="101"/>
    <s v="YES"/>
    <s v="NO"/>
    <n v="3"/>
    <n v="0"/>
    <m/>
    <s v=""/>
    <m/>
    <m/>
    <n v="0.0168648018648019"/>
    <n v="1259.86652631579"/>
    <n v="2"/>
    <n v="66"/>
    <m/>
    <d v="2026-04-26T00:00:00"/>
  </r>
  <r>
    <d v="2026-04-20T00:00:00"/>
    <s v="Monday"/>
    <x v="2"/>
    <n v="34.2"/>
    <n v="33"/>
    <n v="28.5"/>
    <n v="0.9649122807017544"/>
    <n v="0.8333333333333333"/>
    <m/>
    <m/>
    <m/>
    <m/>
    <n v="0.04"/>
    <n v="26.5"/>
    <m/>
    <m/>
    <m/>
    <m/>
    <n v="24"/>
    <m/>
    <m/>
    <m/>
    <m/>
    <m/>
    <m/>
    <m/>
    <n v="24"/>
    <m/>
    <n v="2.6"/>
    <m/>
    <m/>
    <n v="1.5"/>
    <m/>
    <n v="-0.1000000000000014"/>
    <n v="0"/>
    <n v="20"/>
    <n v="0.8333333333333334"/>
    <n v="72"/>
    <s v="YES"/>
    <s v="NO"/>
    <n v="0"/>
    <n v="0"/>
    <m/>
    <s v=""/>
    <m/>
    <m/>
    <n v="0.01649766899766896"/>
    <n v="461.5384615384615"/>
    <n v="2"/>
    <n v="123"/>
    <m/>
    <d v="2026-04-26T00:00:00"/>
  </r>
  <r>
    <d v="2026-04-21T00:00:00"/>
    <s v="Tuesday"/>
    <x v="1"/>
    <n v="38.9"/>
    <n v="30"/>
    <n v="30.928831"/>
    <n v="0.7712082262210797"/>
    <n v="0.7950856298200514"/>
    <m/>
    <m/>
    <m/>
    <n v="1.5"/>
    <n v="0.039"/>
    <n v="26.5"/>
    <m/>
    <m/>
    <m/>
    <m/>
    <n v="24"/>
    <n v="1"/>
    <n v="1"/>
    <m/>
    <m/>
    <m/>
    <m/>
    <m/>
    <n v="22"/>
    <m/>
    <m/>
    <n v="0.8"/>
    <m/>
    <n v="1.1"/>
    <m/>
    <n v="0.09249501285346895"/>
    <n v="0.9254498714652957"/>
    <n v="19.08205511568124"/>
    <n v="0.8673661416218743"/>
    <n v="80"/>
    <s v="YES"/>
    <s v="NO"/>
    <n v="18"/>
    <n v="14"/>
    <m/>
    <s v=""/>
    <m/>
    <m/>
    <n v="0.0236989529807209"/>
    <n v="1144.923306940874"/>
    <n v="1"/>
    <n v="114"/>
    <m/>
    <d v="2026-04-26T00:00:00"/>
  </r>
  <r>
    <d v="2026-04-22T00:00:00"/>
    <s v="Wednesday"/>
    <x v="1"/>
    <n v="38.9"/>
    <n v="33"/>
    <n v="26.594889"/>
    <n v="0.8483290488431876"/>
    <n v="0.6836732390745501"/>
    <m/>
    <m/>
    <m/>
    <n v="1.4"/>
    <n v="0.037"/>
    <n v="26"/>
    <m/>
    <m/>
    <m/>
    <m/>
    <n v="24"/>
    <m/>
    <m/>
    <m/>
    <m/>
    <m/>
    <m/>
    <m/>
    <n v="24"/>
    <m/>
    <n v="2"/>
    <n v="2.5"/>
    <m/>
    <n v="2.2"/>
    <m/>
    <n v="0.02808904884318864"/>
    <n v="0.8637532133676092"/>
    <n v="16.4081577377892"/>
    <n v="0.6836732390745501"/>
    <n v="95"/>
    <s v="YES"/>
    <s v="NO"/>
    <n v="1"/>
    <n v="0"/>
    <m/>
    <s v=""/>
    <m/>
    <m/>
    <n v="0.02233885819521178"/>
    <n v="492.2447321336761"/>
    <n v="1"/>
    <n v="402"/>
    <m/>
    <d v="2026-04-26T00:00:00"/>
  </r>
  <r>
    <d v="2026-04-23T00:00:00"/>
    <s v="Thursday"/>
    <x v="1"/>
    <n v="38.9"/>
    <n v="33"/>
    <n v="30.049741"/>
    <n v="0.8483290488431876"/>
    <n v="0.7724869151670951"/>
    <m/>
    <m/>
    <m/>
    <n v="1.4"/>
    <n v="0.037"/>
    <n v="26"/>
    <m/>
    <m/>
    <m/>
    <m/>
    <n v="24"/>
    <m/>
    <m/>
    <m/>
    <m/>
    <m/>
    <m/>
    <m/>
    <n v="24"/>
    <m/>
    <n v="1.6"/>
    <n v="2"/>
    <m/>
    <m/>
    <m/>
    <n v="0.9965608226221079"/>
    <n v="0.8637532133676092"/>
    <n v="18.53968596401028"/>
    <n v="0.7724869151670951"/>
    <n v="89"/>
    <s v="YES"/>
    <s v="NO"/>
    <n v="0"/>
    <n v="0"/>
    <m/>
    <s v=""/>
    <m/>
    <m/>
    <n v="0.03138121546961319"/>
    <n v="695.2382236503855"/>
    <n v="0"/>
    <s v=""/>
    <m/>
    <d v="2026-04-26T00:00:00"/>
  </r>
  <r>
    <d v="2026-04-24T00:00:00"/>
    <s v="Friday"/>
    <x v="1"/>
    <n v="38.9"/>
    <n v="33"/>
    <n v="31.231839"/>
    <n v="0.8483290488431876"/>
    <n v="0.8028750385604113"/>
    <m/>
    <m/>
    <m/>
    <n v="1.3"/>
    <n v="0.037"/>
    <n v="24"/>
    <m/>
    <m/>
    <m/>
    <m/>
    <n v="24"/>
    <m/>
    <m/>
    <m/>
    <m/>
    <m/>
    <m/>
    <m/>
    <n v="24"/>
    <n v="0.5"/>
    <n v="1.5"/>
    <n v="0.5"/>
    <m/>
    <m/>
    <m/>
    <n v="1.428942519280202"/>
    <n v="0.8020565552699229"/>
    <n v="19.26900092544987"/>
    <n v="0.8028750385604114"/>
    <n v="104"/>
    <s v="YES"/>
    <s v="NO"/>
    <n v="0"/>
    <n v="0"/>
    <m/>
    <s v=""/>
    <m/>
    <m/>
    <n v="0.02779005524861884"/>
    <n v="770.7600370179949"/>
    <n v="0"/>
    <s v=""/>
    <m/>
    <d v="2026-04-26T00:00:00"/>
  </r>
  <r>
    <d v="2026-04-25T00:00:00"/>
    <s v="Saturday"/>
    <x v="1"/>
    <n v="38.9"/>
    <n v="35"/>
    <n v="29.562648"/>
    <n v="0.8997429305912595"/>
    <n v="0.7599652442159383"/>
    <m/>
    <m/>
    <m/>
    <n v="1.2"/>
    <n v="0.037"/>
    <n v="20"/>
    <m/>
    <m/>
    <m/>
    <m/>
    <n v="24"/>
    <m/>
    <m/>
    <m/>
    <m/>
    <m/>
    <m/>
    <m/>
    <n v="24"/>
    <m/>
    <n v="1.5"/>
    <n v="0.5"/>
    <m/>
    <m/>
    <m/>
    <n v="3.020474241645246"/>
    <n v="0.7403598971722365"/>
    <n v="18.23916586118252"/>
    <n v="0.7599652442159383"/>
    <n v="91"/>
    <s v="YES"/>
    <s v="NO"/>
    <n v="0"/>
    <n v="0"/>
    <m/>
    <s v=""/>
    <m/>
    <m/>
    <n v="0.02408839779005527"/>
    <n v="729.5666344473008"/>
    <n v="0"/>
    <s v=""/>
    <m/>
    <d v="2026-04-26T00:00:00"/>
  </r>
  <r>
    <d v="2026-04-26T00:00:00"/>
    <s v="Sunday"/>
    <x v="1"/>
    <n v="38.9"/>
    <n v="33"/>
    <n v="33.942064"/>
    <n v="0.8483290488431876"/>
    <n v="0.8725466323907456"/>
    <m/>
    <m/>
    <m/>
    <n v="1.3"/>
    <n v="0.037"/>
    <n v="32"/>
    <m/>
    <m/>
    <m/>
    <m/>
    <n v="24"/>
    <m/>
    <m/>
    <m/>
    <m/>
    <m/>
    <m/>
    <m/>
    <n v="24"/>
    <m/>
    <m/>
    <n v="1"/>
    <m/>
    <n v="1"/>
    <m/>
    <n v="0.256824267352183"/>
    <n v="0.8020565552699229"/>
    <n v="20.94111917737789"/>
    <n v="0.8725466323907455"/>
    <n v="94"/>
    <s v="YES"/>
    <s v="NO"/>
    <n v="0"/>
    <n v="0"/>
    <m/>
    <s v=""/>
    <m/>
    <m/>
    <n v="0.02780847145488028"/>
    <n v="1256.467150642673"/>
    <n v="0"/>
    <s v=""/>
    <m/>
    <d v="2026-04-26T00:00:00"/>
  </r>
  <r>
    <d v="2026-04-27T00:00:00"/>
    <s v="Monday"/>
    <x v="2"/>
    <n v="34.2"/>
    <n v="33"/>
    <n v="33.4"/>
    <n v="0.9649122807017544"/>
    <n v="0.9766081871345028"/>
    <m/>
    <m/>
    <m/>
    <n v="1"/>
    <n v="0.039"/>
    <n v="25"/>
    <m/>
    <m/>
    <m/>
    <m/>
    <n v="24"/>
    <m/>
    <m/>
    <m/>
    <m/>
    <m/>
    <m/>
    <m/>
    <n v="24"/>
    <m/>
    <m/>
    <m/>
    <m/>
    <m/>
    <m/>
    <n v="-0.1403508771929793"/>
    <n v="0.7017543859649122"/>
    <n v="23.43859649122807"/>
    <n v="0.9766081871345028"/>
    <n v="113"/>
    <s v="YES"/>
    <s v="NO"/>
    <n v="0"/>
    <n v="0"/>
    <m/>
    <s v=""/>
    <m/>
    <m/>
    <n v="0.03558011049723755"/>
    <n v="1406.315789473684"/>
    <n v="0"/>
    <s v=""/>
    <m/>
    <d v="2026-04-26T00:00:00"/>
  </r>
  <r>
    <d v="2026-04-28T00:00:00"/>
    <s v="Tuesday"/>
    <x v="2"/>
    <n v="34.2"/>
    <n v="20"/>
    <n v="24.8"/>
    <n v="0.5847953216374269"/>
    <n v="0.7251461988304094"/>
    <m/>
    <m/>
    <m/>
    <m/>
    <n v="0.039"/>
    <n v="25"/>
    <m/>
    <m/>
    <m/>
    <m/>
    <n v="24"/>
    <m/>
    <m/>
    <n v="6.6"/>
    <m/>
    <m/>
    <m/>
    <m/>
    <n v="17.4"/>
    <m/>
    <m/>
    <m/>
    <m/>
    <m/>
    <m/>
    <n v="-0.003508771929826793"/>
    <n v="0"/>
    <n v="17.40350877192983"/>
    <n v="1.000201653559186"/>
    <n v="94"/>
    <s v="YES"/>
    <s v="NO"/>
    <n v="18"/>
    <n v="18"/>
    <m/>
    <s v=""/>
    <m/>
    <m/>
    <n v="0.03015193370165752"/>
    <n v="1044.21052631579"/>
    <n v="0"/>
    <s v=""/>
    <m/>
    <d v="2026-04-26T00:00:00"/>
  </r>
  <r>
    <d v="2026-04-29T00:00:00"/>
    <s v="Wednesday"/>
    <x v="2"/>
    <n v="34.2"/>
    <n v="33"/>
    <n v="31"/>
    <n v="0.9649122807017544"/>
    <n v="0.9064327485380117"/>
    <m/>
    <m/>
    <m/>
    <m/>
    <n v="0.039"/>
    <n v="12"/>
    <m/>
    <m/>
    <m/>
    <m/>
    <n v="24"/>
    <m/>
    <m/>
    <m/>
    <n v="1"/>
    <m/>
    <m/>
    <m/>
    <n v="23"/>
    <m/>
    <m/>
    <m/>
    <m/>
    <n v="1.3"/>
    <m/>
    <n v="-0.05438596491228154"/>
    <n v="0"/>
    <n v="21.75438596491228"/>
    <n v="0.9458428680396643"/>
    <n v="113"/>
    <s v="NO"/>
    <s v="NO"/>
    <n v="1"/>
    <n v="0"/>
    <m/>
    <s v=""/>
    <m/>
    <m/>
    <n v="0.01952319089750029"/>
    <n v="1305.263157894737"/>
    <n v="3"/>
    <n v="26"/>
    <m/>
    <d v="2026-04-26T00:00:00"/>
  </r>
  <r>
    <d v="2026-04-30T00:00:00"/>
    <s v="Thursday"/>
    <x v="1"/>
    <n v="38.9"/>
    <n v="33"/>
    <n v="23.81135"/>
    <n v="0.8483290488431876"/>
    <n v="0.6121169665809769"/>
    <m/>
    <m/>
    <m/>
    <n v="1.4"/>
    <n v="0.039"/>
    <n v="9"/>
    <m/>
    <m/>
    <m/>
    <m/>
    <n v="24"/>
    <m/>
    <m/>
    <m/>
    <n v="1"/>
    <m/>
    <m/>
    <m/>
    <n v="23"/>
    <m/>
    <n v="4.5"/>
    <m/>
    <m/>
    <n v="2.8"/>
    <m/>
    <n v="0.1454395886889444"/>
    <n v="0.8637532133676095"/>
    <n v="14.69080719794345"/>
    <n v="0.6387307477366716"/>
    <n v="109"/>
    <s v="YES"/>
    <s v="NO"/>
    <n v="1"/>
    <n v="0"/>
    <m/>
    <s v=""/>
    <m/>
    <m/>
    <n v="0.02027389277389275"/>
    <n v="195.8774293059126"/>
    <n v="2"/>
    <n v="219"/>
    <m/>
    <d v="2026-04-26T00:00:00"/>
  </r>
  <r>
    <d v="2026-05-01T00:00:00"/>
    <s v="Friday"/>
    <x v="2"/>
    <n v="34.2"/>
    <n v="30"/>
    <n v="32.8"/>
    <n v="0.8771929824561403"/>
    <n v="0.95906432748538"/>
    <m/>
    <m/>
    <m/>
    <m/>
    <n v="0.039"/>
    <m/>
    <m/>
    <m/>
    <m/>
    <m/>
    <n v="24"/>
    <m/>
    <m/>
    <m/>
    <n v="1"/>
    <m/>
    <m/>
    <m/>
    <n v="23"/>
    <m/>
    <m/>
    <m/>
    <m/>
    <m/>
    <m/>
    <n v="-0.01754385964911975"/>
    <n v="0"/>
    <n v="23.01754385964912"/>
    <n v="1.000762776506483"/>
    <n v="99"/>
    <s v="YES"/>
    <s v="NO"/>
    <n v="0"/>
    <n v="0"/>
    <m/>
    <s v=""/>
    <m/>
    <m/>
    <n v="0.01835081585081586"/>
    <n v="1381.052631578947"/>
    <n v="0"/>
    <s v=""/>
    <m/>
    <d v="2026-04-26T00:00:00"/>
  </r>
  <r>
    <d v="2026-05-02T00:00:00"/>
    <s v="Saturday"/>
    <x v="2"/>
    <n v="34.2"/>
    <n v="30"/>
    <n v="30.8"/>
    <n v="0.8771929824561403"/>
    <n v="0.9005847953216375"/>
    <m/>
    <m/>
    <m/>
    <n v="1.47"/>
    <n v="0.039"/>
    <m/>
    <m/>
    <m/>
    <m/>
    <m/>
    <n v="24"/>
    <m/>
    <n v="1"/>
    <m/>
    <m/>
    <m/>
    <m/>
    <m/>
    <n v="23"/>
    <m/>
    <n v="0.5"/>
    <m/>
    <m/>
    <m/>
    <m/>
    <n v="-0.1456140350877178"/>
    <n v="1.031578947368421"/>
    <n v="21.6140350877193"/>
    <n v="0.9397406559877955"/>
    <n v="100"/>
    <s v="YES"/>
    <s v="NO"/>
    <n v="1"/>
    <n v="1"/>
    <m/>
    <s v=""/>
    <m/>
    <m/>
    <n v="0.02925407925407928"/>
    <n v="864.5614035087718"/>
    <n v="0"/>
    <s v=""/>
    <m/>
    <d v="2026-04-26T00:00:00"/>
  </r>
  <r>
    <d v="2026-05-03T00:00:00"/>
    <s v="Sunday"/>
    <x v="2"/>
    <n v="34.2"/>
    <n v="30"/>
    <n v="30.5"/>
    <n v="0.8771929824561403"/>
    <n v="0.8918128654970759"/>
    <m/>
    <m/>
    <m/>
    <m/>
    <m/>
    <n v="12"/>
    <m/>
    <m/>
    <m/>
    <m/>
    <n v="24"/>
    <m/>
    <m/>
    <m/>
    <m/>
    <m/>
    <m/>
    <m/>
    <n v="24"/>
    <m/>
    <m/>
    <m/>
    <m/>
    <m/>
    <m/>
    <n v="2.596491228070175"/>
    <n v="0"/>
    <n v="21.40350877192983"/>
    <n v="0.8918128654970761"/>
    <n v="103"/>
    <s v="NO"/>
    <s v="NO"/>
    <n v="5"/>
    <n v="5"/>
    <m/>
    <s v=""/>
    <m/>
    <m/>
    <n v="0.02749560522350575"/>
    <n v="1284.21052631579"/>
    <n v="1"/>
    <n v="0"/>
    <m/>
    <d v="2026-04-26T00:00:00"/>
  </r>
  <r>
    <d v="2026-05-04T00:00:00"/>
    <s v="Monday"/>
    <x v="2"/>
    <n v="34.2"/>
    <n v="30"/>
    <n v="33.6"/>
    <n v="0.8771929824561403"/>
    <n v="0.9824561403508772"/>
    <m/>
    <m/>
    <m/>
    <n v="0.8"/>
    <n v="0.039"/>
    <n v="10"/>
    <m/>
    <m/>
    <m/>
    <m/>
    <n v="24"/>
    <m/>
    <m/>
    <m/>
    <m/>
    <m/>
    <m/>
    <m/>
    <n v="24"/>
    <m/>
    <m/>
    <m/>
    <m/>
    <m/>
    <m/>
    <n v="-0.1403508771929829"/>
    <n v="0.5614035087719298"/>
    <n v="23.57894736842105"/>
    <n v="0.9824561403508771"/>
    <n v="103"/>
    <s v="YES"/>
    <s v="YES"/>
    <n v="0"/>
    <n v="0"/>
    <m/>
    <s v=""/>
    <m/>
    <m/>
    <n v="0.03464088397790056"/>
    <n v="1414.736842105263"/>
    <n v="1"/>
    <n v="0"/>
    <m/>
    <d v="2026-05-26T00:00:00"/>
  </r>
  <r>
    <d v="2026-05-05T00:00:00"/>
    <s v="Tuesday"/>
    <x v="2"/>
    <n v="34.2"/>
    <n v="30"/>
    <n v="31"/>
    <n v="0.8771929824561403"/>
    <n v="0.9064327485380117"/>
    <m/>
    <m/>
    <m/>
    <n v="1"/>
    <n v="0.039"/>
    <n v="13"/>
    <m/>
    <m/>
    <m/>
    <m/>
    <n v="24"/>
    <m/>
    <n v="1"/>
    <m/>
    <m/>
    <m/>
    <m/>
    <m/>
    <n v="23"/>
    <m/>
    <n v="0.6"/>
    <m/>
    <m/>
    <m/>
    <m/>
    <n v="-0.05614035087719316"/>
    <n v="0.7017543859649122"/>
    <n v="21.75438596491228"/>
    <n v="0.9458428680396643"/>
    <n v="80"/>
    <s v="YES"/>
    <s v="NO"/>
    <n v="0"/>
    <n v="0"/>
    <m/>
    <s v=""/>
    <m/>
    <m/>
    <n v="0.03921731123388585"/>
    <n v="815.7894736842105"/>
    <n v="0"/>
    <s v=""/>
    <m/>
    <d v="2026-05-26T00:00:00"/>
  </r>
  <r>
    <d v="2026-05-06T00:00:00"/>
    <s v="Wednesday"/>
    <x v="2"/>
    <n v="34.2"/>
    <n v="30"/>
    <n v="30.2"/>
    <n v="0.8771929824561403"/>
    <n v="0.8830409356725146"/>
    <m/>
    <m/>
    <m/>
    <n v="1.1"/>
    <n v="0.039"/>
    <n v="15"/>
    <m/>
    <m/>
    <m/>
    <m/>
    <n v="24"/>
    <m/>
    <n v="1"/>
    <m/>
    <m/>
    <m/>
    <m/>
    <m/>
    <n v="23"/>
    <m/>
    <n v="1"/>
    <m/>
    <m/>
    <m/>
    <m/>
    <n v="0.03508771929824661"/>
    <n v="0.7719298245614036"/>
    <n v="21.19298245614035"/>
    <n v="0.9214340198321891"/>
    <n v="92"/>
    <s v="YES"/>
    <s v="YES"/>
    <n v="0"/>
    <n v="0"/>
    <m/>
    <s v=""/>
    <m/>
    <m/>
    <n v="0.02741252302025781"/>
    <n v="635.7894736842105"/>
    <n v="0"/>
    <s v=""/>
    <m/>
    <d v="2026-05-26T00:00:00"/>
  </r>
  <r>
    <d v="2026-05-07T00:00:00"/>
    <s v="Thursday"/>
    <x v="2"/>
    <n v="34.2"/>
    <n v="30"/>
    <n v="32.5"/>
    <n v="0.8771929824561403"/>
    <n v="0.9502923976608187"/>
    <m/>
    <m/>
    <m/>
    <n v="1.27"/>
    <n v="0.039"/>
    <n v="17"/>
    <m/>
    <m/>
    <m/>
    <m/>
    <n v="24"/>
    <m/>
    <m/>
    <m/>
    <m/>
    <m/>
    <m/>
    <m/>
    <n v="24"/>
    <m/>
    <n v="0.4"/>
    <m/>
    <m/>
    <m/>
    <m/>
    <n v="-0.0982456140350827"/>
    <n v="0.8912280701754385"/>
    <n v="22.80701754385965"/>
    <n v="0.9502923976608186"/>
    <n v="96"/>
    <s v="YES"/>
    <s v="NO"/>
    <n v="18"/>
    <n v="14"/>
    <m/>
    <s v=""/>
    <m/>
    <m/>
    <n v="0.02900552486187846"/>
    <n v="977.4436090225564"/>
    <n v="1"/>
    <n v="24"/>
    <n v="5"/>
    <d v="2026-05-26T00:00:00"/>
  </r>
  <r>
    <d v="2026-05-08T00:00:00"/>
    <s v="Friday"/>
    <x v="2"/>
    <n v="34.2"/>
    <n v="30"/>
    <n v="32.4"/>
    <n v="0.8771929824561403"/>
    <n v="0.9473684210526314"/>
    <m/>
    <m/>
    <m/>
    <m/>
    <n v="0.039"/>
    <n v="15"/>
    <m/>
    <m/>
    <m/>
    <m/>
    <n v="24"/>
    <m/>
    <m/>
    <m/>
    <n v="1"/>
    <m/>
    <m/>
    <m/>
    <n v="23"/>
    <m/>
    <m/>
    <m/>
    <m/>
    <m/>
    <m/>
    <n v="0.2631578947368425"/>
    <n v="0"/>
    <n v="22.73684210526316"/>
    <n v="0.988558352402746"/>
    <n v="103"/>
    <s v="YES"/>
    <s v="YES"/>
    <n v="2"/>
    <n v="2"/>
    <m/>
    <s v=""/>
    <m/>
    <m/>
    <n v="0.03092081031307549"/>
    <n v="1364.210526315789"/>
    <n v="2"/>
    <n v="0"/>
    <m/>
    <d v="2026-05-26T00:00:00"/>
  </r>
  <r>
    <d v="2026-05-09T00:00:00"/>
    <s v="Saturday"/>
    <x v="1"/>
    <n v="38.9"/>
    <n v="30"/>
    <n v="30.8"/>
    <n v="0.7712082262210797"/>
    <n v="0.7917737789203085"/>
    <m/>
    <m/>
    <m/>
    <m/>
    <m/>
    <m/>
    <m/>
    <m/>
    <m/>
    <m/>
    <n v="24"/>
    <m/>
    <m/>
    <m/>
    <m/>
    <m/>
    <m/>
    <m/>
    <n v="24"/>
    <m/>
    <n v="2"/>
    <m/>
    <n v="0.3333333333333333"/>
    <m/>
    <m/>
    <n v="2.664095972579265"/>
    <n v="0"/>
    <n v="19.0025706940874"/>
    <n v="0.7917737789203084"/>
    <n v="112"/>
    <s v="YES"/>
    <s v="YES"/>
    <n v="0"/>
    <n v="0"/>
    <m/>
    <s v=""/>
    <m/>
    <m/>
    <n v="0.02616942909760591"/>
    <n v="570.0771208226221"/>
    <n v="2"/>
    <n v="70"/>
    <m/>
    <d v="2026-05-26T00:00:00"/>
  </r>
  <r>
    <d v="2026-05-10T00:00:00"/>
    <s v="Sunday"/>
    <x v="1"/>
    <n v="38.9"/>
    <n v="30"/>
    <n v="30.4"/>
    <n v="0.7712082262210797"/>
    <n v="0.781491002570694"/>
    <m/>
    <m/>
    <m/>
    <n v="1.25"/>
    <n v="0.049"/>
    <m/>
    <m/>
    <m/>
    <m/>
    <m/>
    <n v="24"/>
    <m/>
    <m/>
    <n v="1.9"/>
    <m/>
    <m/>
    <m/>
    <m/>
    <n v="22.1"/>
    <m/>
    <m/>
    <m/>
    <m/>
    <m/>
    <m/>
    <n v="2.573007712082262"/>
    <n v="0.7712082262210795"/>
    <n v="18.75578406169666"/>
    <n v="0.8486780118414777"/>
    <n v="106"/>
    <s v="YES"/>
    <s v="YES"/>
    <n v="0"/>
    <n v="0"/>
    <m/>
    <s v=""/>
    <m/>
    <m/>
    <n v="0.05749539594843462"/>
    <n v="1125.3470437018"/>
    <n v="1"/>
    <n v="0"/>
    <m/>
    <d v="2026-05-26T00:00:00"/>
  </r>
  <r>
    <d v="2026-05-11T00:00:00"/>
    <s v="Monday"/>
    <x v="1"/>
    <n v="38.9"/>
    <n v="17"/>
    <n v="12"/>
    <n v="0.4370179948586119"/>
    <n v="0.3084832904884319"/>
    <m/>
    <m/>
    <m/>
    <n v="1.15"/>
    <n v="0.049"/>
    <m/>
    <m/>
    <m/>
    <m/>
    <m/>
    <n v="24"/>
    <m/>
    <m/>
    <n v="14"/>
    <m/>
    <m/>
    <m/>
    <m/>
    <n v="10"/>
    <n v="0.5"/>
    <m/>
    <m/>
    <m/>
    <m/>
    <m/>
    <n v="1.386889460154242"/>
    <n v="0.7095115681233936"/>
    <n v="7.403598971722365"/>
    <n v="0.7403598971722365"/>
    <n v="71"/>
    <s v="YES"/>
    <s v="NO"/>
    <n v="1"/>
    <n v="1"/>
    <m/>
    <s v=""/>
    <m/>
    <m/>
    <n v="0.0498618784530387"/>
    <n v="444.2159383033419"/>
    <n v="0"/>
    <s v=""/>
    <m/>
    <d v="2026-05-26T00:00:00"/>
  </r>
  <r>
    <d v="2026-05-12T00:00:00"/>
    <s v="Tuesday"/>
    <x v="1"/>
    <n v="38.9"/>
    <n v="32.5"/>
    <n v="28.5"/>
    <n v="0.8354755784061697"/>
    <n v="0.7326478149100257"/>
    <m/>
    <m/>
    <m/>
    <n v="1.02"/>
    <n v="0.051"/>
    <m/>
    <m/>
    <m/>
    <m/>
    <m/>
    <n v="24"/>
    <n v="1"/>
    <n v="1"/>
    <m/>
    <m/>
    <n v="0.5"/>
    <m/>
    <m/>
    <n v="21.5"/>
    <m/>
    <n v="1.5"/>
    <m/>
    <n v="0.75"/>
    <m/>
    <m/>
    <n v="1.037146529562982"/>
    <n v="0.629305912596401"/>
    <n v="17.58354755784062"/>
    <n v="0.8178394212949125"/>
    <n v="78"/>
    <s v="YES"/>
    <s v="YES"/>
    <n v="0"/>
    <n v="0"/>
    <m/>
    <s v=""/>
    <m/>
    <m/>
    <n v="0.03848066298342537"/>
    <n v="703.3419023136247"/>
    <n v="4"/>
    <n v="33.75"/>
    <m/>
    <d v="2026-05-26T00:00:00"/>
  </r>
  <r>
    <d v="2026-05-13T00:00:00"/>
    <s v="Wednesday"/>
    <x v="1"/>
    <n v="38.9"/>
    <n v="32.5"/>
    <n v="34"/>
    <n v="0.8354755784061697"/>
    <n v="0.8740359897172237"/>
    <m/>
    <m/>
    <m/>
    <n v="1.34"/>
    <n v="0.049"/>
    <n v="14"/>
    <m/>
    <m/>
    <m/>
    <m/>
    <n v="24"/>
    <n v="1"/>
    <m/>
    <m/>
    <m/>
    <m/>
    <m/>
    <m/>
    <n v="23"/>
    <m/>
    <n v="1"/>
    <m/>
    <m/>
    <m/>
    <m/>
    <n v="0.1964010282776343"/>
    <n v="0.8267352185089976"/>
    <n v="20.97686375321337"/>
    <n v="0.9120375544875378"/>
    <n v="86"/>
    <s v="YES"/>
    <s v="YES"/>
    <n v="1"/>
    <n v="1"/>
    <m/>
    <s v=""/>
    <m/>
    <m/>
    <n v="0.02715469613259669"/>
    <n v="629.3059125964011"/>
    <n v="1"/>
    <n v="60"/>
    <m/>
    <d v="2026-05-26T00:00:00"/>
  </r>
  <r>
    <d v="2026-05-14T00:00:00"/>
    <s v="Thursday"/>
    <x v="1"/>
    <n v="38.9"/>
    <n v="32.5"/>
    <n v="33"/>
    <n v="0.8354755784061697"/>
    <n v="0.8483290488431876"/>
    <m/>
    <m/>
    <m/>
    <n v="1.08"/>
    <n v="0.049"/>
    <n v="14"/>
    <m/>
    <m/>
    <m/>
    <m/>
    <n v="24"/>
    <m/>
    <n v="1"/>
    <m/>
    <m/>
    <m/>
    <m/>
    <m/>
    <n v="23"/>
    <n v="0.5"/>
    <m/>
    <n v="0.5"/>
    <m/>
    <m/>
    <m/>
    <n v="0.973778920308483"/>
    <n v="0.6663239074550126"/>
    <n v="20.3598971722365"/>
    <n v="0.8852129205320219"/>
    <n v="73"/>
    <s v="YES"/>
    <s v="YES"/>
    <n v="23"/>
    <n v="21"/>
    <m/>
    <s v=""/>
    <m/>
    <m/>
    <n v="0.02672191528545123"/>
    <n v="1221.59383033419"/>
    <n v="2"/>
    <n v="30"/>
    <m/>
    <d v="2026-05-26T00:00:00"/>
  </r>
  <r>
    <d v="2026-05-15T00:00:00"/>
    <s v="Friday"/>
    <x v="1"/>
    <n v="38.9"/>
    <n v="30.5"/>
    <n v="30.1"/>
    <n v="0.7840616966580977"/>
    <n v="0.7737789203084833"/>
    <m/>
    <m/>
    <m/>
    <n v="1.2"/>
    <n v="0.048"/>
    <n v="14"/>
    <m/>
    <m/>
    <m/>
    <m/>
    <n v="24"/>
    <m/>
    <m/>
    <m/>
    <n v="2"/>
    <n v="1"/>
    <m/>
    <m/>
    <n v="21"/>
    <n v="0.5"/>
    <n v="0.3"/>
    <n v="0.5833333333333334"/>
    <m/>
    <m/>
    <m/>
    <n v="0.3056126820908318"/>
    <n v="0.7403598971722365"/>
    <n v="18.5706940874036"/>
    <n v="0.884318766066838"/>
    <n v="77"/>
    <s v="YES"/>
    <s v="YES"/>
    <n v="0"/>
    <n v="0"/>
    <m/>
    <s v=""/>
    <m/>
    <m/>
    <s v=""/>
    <n v="857.108957880166"/>
    <n v="3"/>
    <n v="27.66666666666666"/>
    <m/>
    <d v="2026-05-26T00:00:00"/>
  </r>
  <r>
    <d v="2026-05-16T00:00:00"/>
    <s v="Saturday"/>
    <x v="1"/>
    <n v="38.9"/>
    <n v="32.5"/>
    <n v="28.3"/>
    <n v="0.8354755784061697"/>
    <n v="0.7275064267352185"/>
    <m/>
    <m/>
    <m/>
    <n v="1.32"/>
    <n v="0.049"/>
    <n v="5"/>
    <m/>
    <m/>
    <m/>
    <m/>
    <n v="24"/>
    <m/>
    <n v="1"/>
    <m/>
    <m/>
    <m/>
    <m/>
    <m/>
    <n v="23"/>
    <n v="0.5"/>
    <n v="3"/>
    <m/>
    <m/>
    <m/>
    <m/>
    <n v="1.225449871465294"/>
    <n v="0.8143958868894601"/>
    <n v="17.46015424164525"/>
    <n v="0.7591371409410976"/>
    <n v="79"/>
    <s v="YES"/>
    <s v="YES"/>
    <n v="0"/>
    <n v="0"/>
    <m/>
    <s v=""/>
    <m/>
    <m/>
    <n v="0.03051282051282059"/>
    <n v="349.2030848329049"/>
    <n v="2"/>
    <n v="105"/>
    <m/>
    <d v="2026-05-26T00:00:00"/>
  </r>
  <r>
    <d v="2026-05-17T00:00:00"/>
    <s v="Sunday"/>
    <x v="1"/>
    <n v="38.9"/>
    <n v="35.5"/>
    <n v="37.09999999999999"/>
    <n v="0.9125964010282777"/>
    <n v="0.9537275064267351"/>
    <m/>
    <m/>
    <m/>
    <n v="1.13"/>
    <n v="0.049"/>
    <n v="5"/>
    <m/>
    <m/>
    <m/>
    <m/>
    <n v="24"/>
    <m/>
    <m/>
    <m/>
    <m/>
    <m/>
    <m/>
    <m/>
    <n v="24"/>
    <n v="0.4"/>
    <m/>
    <m/>
    <m/>
    <m/>
    <m/>
    <n v="0.01336760925450164"/>
    <n v="0.697172236503856"/>
    <n v="22.88946015424164"/>
    <n v="0.9537275064267351"/>
    <n v="84"/>
    <s v="YES"/>
    <s v="YES"/>
    <n v="0"/>
    <n v="0"/>
    <m/>
    <s v=""/>
    <m/>
    <m/>
    <n v="0.02886946386946392"/>
    <n v="1373.367609254499"/>
    <n v="0"/>
    <s v=""/>
    <m/>
    <d v="2026-05-26T00:00:00"/>
  </r>
  <r>
    <d v="2026-05-18T00:00:00"/>
    <s v="Monday"/>
    <x v="2"/>
    <n v="34.2"/>
    <n v="30"/>
    <n v="30.2"/>
    <n v="0.8771929824561403"/>
    <n v="0.8830409356725147"/>
    <m/>
    <m/>
    <m/>
    <n v="1.05"/>
    <n v="0.049"/>
    <n v="7"/>
    <m/>
    <m/>
    <m/>
    <m/>
    <n v="24"/>
    <m/>
    <n v="0.4"/>
    <m/>
    <m/>
    <m/>
    <m/>
    <m/>
    <n v="23.6"/>
    <m/>
    <n v="1.7"/>
    <m/>
    <m/>
    <m/>
    <m/>
    <n v="-0.0298245614035082"/>
    <n v="0.7368421052631577"/>
    <n v="21.19298245614035"/>
    <n v="0.8980077311923877"/>
    <n v="69"/>
    <s v="YES"/>
    <s v="YES"/>
    <n v="0"/>
    <n v="0"/>
    <m/>
    <s v=""/>
    <m/>
    <m/>
    <n v="0.02963286713286715"/>
    <n v="747.9876160990713"/>
    <n v="1"/>
    <n v="102"/>
    <m/>
    <d v="2026-05-26T00:00:00"/>
  </r>
  <r>
    <d v="2026-05-19T00:00:00"/>
    <s v="Tuesday"/>
    <x v="2"/>
    <n v="34.2"/>
    <n v="30.5"/>
    <n v="29.8"/>
    <n v="0.8918128654970759"/>
    <n v="0.8713450292397661"/>
    <m/>
    <m/>
    <m/>
    <n v="1.1"/>
    <n v="0.048"/>
    <n v="6"/>
    <m/>
    <m/>
    <m/>
    <m/>
    <n v="24"/>
    <m/>
    <n v="0.8"/>
    <m/>
    <m/>
    <m/>
    <m/>
    <m/>
    <n v="23.2"/>
    <n v="0.5"/>
    <m/>
    <n v="1"/>
    <m/>
    <m/>
    <m/>
    <n v="0.01578947368420813"/>
    <n v="0.7719298245614036"/>
    <n v="20.91228070175439"/>
    <n v="0.9013914095583788"/>
    <n v="77"/>
    <s v="YES"/>
    <s v="YES"/>
    <n v="4"/>
    <n v="4"/>
    <m/>
    <s v=""/>
    <m/>
    <m/>
    <n v="0.02371794871794874"/>
    <n v="1254.736842105263"/>
    <n v="2"/>
    <n v="45"/>
    <m/>
    <d v="2026-05-26T00:00:00"/>
  </r>
  <r>
    <d v="2026-05-20T00:00:00"/>
    <s v="Wednesday"/>
    <x v="2"/>
    <n v="34.2"/>
    <n v="30.5"/>
    <n v="32.6"/>
    <n v="0.8918128654970759"/>
    <n v="0.9532163742690059"/>
    <m/>
    <m/>
    <m/>
    <n v="1.45"/>
    <n v="0.048"/>
    <n v="6"/>
    <m/>
    <m/>
    <m/>
    <m/>
    <n v="24"/>
    <m/>
    <m/>
    <m/>
    <m/>
    <m/>
    <m/>
    <m/>
    <n v="24"/>
    <m/>
    <m/>
    <m/>
    <m/>
    <m/>
    <m/>
    <n v="0.1052631578947363"/>
    <n v="1.017543859649123"/>
    <n v="22.87719298245614"/>
    <n v="0.9532163742690059"/>
    <n v="73"/>
    <s v="YES"/>
    <s v="YES"/>
    <n v="0"/>
    <n v="0"/>
    <m/>
    <s v=""/>
    <m/>
    <m/>
    <n v="0.02211538461538457"/>
    <n v="1372.631578947368"/>
    <n v="0"/>
    <s v=""/>
    <m/>
    <d v="2026-05-26T00:00:00"/>
  </r>
  <r>
    <d v="2026-05-21T00:00:00"/>
    <s v="Thursday"/>
    <x v="2"/>
    <n v="34.2"/>
    <n v="30.5"/>
    <n v="28.1"/>
    <n v="0.8918128654970759"/>
    <n v="0.8216374269005848"/>
    <m/>
    <m/>
    <m/>
    <n v="1.3"/>
    <n v="0.048"/>
    <n v="2"/>
    <m/>
    <m/>
    <m/>
    <m/>
    <n v="24"/>
    <m/>
    <n v="0.5"/>
    <m/>
    <m/>
    <m/>
    <m/>
    <m/>
    <n v="23.5"/>
    <n v="0.5"/>
    <m/>
    <n v="1.5"/>
    <n v="0.5"/>
    <m/>
    <m/>
    <n v="0.3684210526315788"/>
    <n v="0.9122807017543858"/>
    <n v="19.71929824561403"/>
    <n v="0.8391190742814483"/>
    <n v="92"/>
    <s v="YES"/>
    <s v="YES"/>
    <n v="0"/>
    <n v="0"/>
    <m/>
    <s v=""/>
    <m/>
    <m/>
    <n v="0.0200641025641026"/>
    <n v="1183.157894736842"/>
    <n v="2"/>
    <n v="75"/>
    <m/>
    <d v="2026-05-26T00:00:00"/>
  </r>
  <r>
    <d v="2026-05-22T00:00:00"/>
    <s v="Friday"/>
    <x v="2"/>
    <n v="34.2"/>
    <n v="15"/>
    <n v="28"/>
    <n v="0.4385964912280702"/>
    <n v="0.8187134502923977"/>
    <m/>
    <m/>
    <m/>
    <n v="1.19"/>
    <n v="0.046"/>
    <n v="6"/>
    <m/>
    <m/>
    <m/>
    <m/>
    <n v="24"/>
    <m/>
    <m/>
    <m/>
    <m/>
    <m/>
    <m/>
    <m/>
    <n v="24"/>
    <m/>
    <m/>
    <m/>
    <m/>
    <m/>
    <m/>
    <n v="3.515789473684212"/>
    <n v="0.8350877192982455"/>
    <n v="19.64912280701754"/>
    <n v="0.8187134502923977"/>
    <n v="90"/>
    <s v="YES"/>
    <s v="YES"/>
    <n v="0"/>
    <n v="0"/>
    <m/>
    <s v=""/>
    <m/>
    <m/>
    <n v="0.0192832167832168"/>
    <n v="1178.947368421053"/>
    <n v="0"/>
    <s v=""/>
    <m/>
    <d v="2026-05-26T00:00:00"/>
  </r>
  <r>
    <d v="2026-05-23T00:00:00"/>
    <s v="Saturday"/>
    <x v="2"/>
    <n v="34.2"/>
    <n v="31"/>
    <n v="17.6"/>
    <n v="0.9064327485380117"/>
    <n v="0.5146198830409356"/>
    <m/>
    <m/>
    <m/>
    <n v="1.19"/>
    <n v="0.046"/>
    <n v="4"/>
    <m/>
    <m/>
    <m/>
    <m/>
    <n v="24"/>
    <m/>
    <m/>
    <n v="10.8"/>
    <m/>
    <m/>
    <m/>
    <m/>
    <n v="13.2"/>
    <m/>
    <m/>
    <m/>
    <m/>
    <m/>
    <m/>
    <n v="0.01403508771929651"/>
    <n v="0.8350877192982459"/>
    <n v="12.35087719298246"/>
    <n v="0.9356725146198832"/>
    <n v="85"/>
    <s v="YES"/>
    <s v="YES"/>
    <n v="0"/>
    <n v="0"/>
    <m/>
    <s v=""/>
    <m/>
    <m/>
    <n v="0.03274401473296496"/>
    <n v="741.0526315789474"/>
    <n v="0"/>
    <s v=""/>
    <m/>
    <d v="2026-05-26T00:00:00"/>
  </r>
  <r>
    <d v="2026-05-24T00:00:00"/>
    <s v="Sunday"/>
    <x v="2"/>
    <n v="34.2"/>
    <n v="31"/>
    <n v="28.7"/>
    <n v="0.9064327485380117"/>
    <n v="0.8391812865497076"/>
    <m/>
    <m/>
    <m/>
    <n v="1.32"/>
    <n v="0.046"/>
    <n v="4"/>
    <m/>
    <m/>
    <m/>
    <m/>
    <n v="24"/>
    <m/>
    <m/>
    <m/>
    <n v="1"/>
    <m/>
    <m/>
    <m/>
    <n v="23"/>
    <m/>
    <n v="2"/>
    <m/>
    <m/>
    <m/>
    <m/>
    <n v="-0.06666666666666643"/>
    <n v="0.9263157894736842"/>
    <n v="20.14035087719298"/>
    <n v="0.8756674294431732"/>
    <n v="94"/>
    <s v="YES"/>
    <s v="YES"/>
    <n v="0"/>
    <n v="4"/>
    <m/>
    <s v=""/>
    <m/>
    <m/>
    <n v="0.02328729281767958"/>
    <n v="604.2105263157895"/>
    <n v="1"/>
    <n v="120"/>
    <m/>
    <d v="2026-05-26T00:00:00"/>
  </r>
  <r>
    <d v="2026-05-25T00:00:00"/>
    <s v="Monday"/>
    <x v="1"/>
    <n v="38.9"/>
    <n v="31"/>
    <n v="30.06"/>
    <n v="0.7969151670951157"/>
    <n v="0.7727506426735218"/>
    <m/>
    <m/>
    <m/>
    <n v="1.61"/>
    <n v="0.046"/>
    <n v="6"/>
    <m/>
    <m/>
    <m/>
    <m/>
    <n v="24"/>
    <n v="0.5"/>
    <n v="1"/>
    <m/>
    <m/>
    <m/>
    <m/>
    <m/>
    <n v="22.5"/>
    <m/>
    <n v="2.5"/>
    <m/>
    <m/>
    <m/>
    <m/>
    <n v="0.4606683804627281"/>
    <n v="0.9933161953727505"/>
    <n v="18.54601542416452"/>
    <n v="0.82426735218509"/>
    <n v="78"/>
    <s v="YES"/>
    <s v="YES"/>
    <n v="0"/>
    <n v="0"/>
    <m/>
    <s v=""/>
    <m/>
    <m/>
    <n v="0.02140883977900553"/>
    <n v="445.1043701799485"/>
    <n v="2"/>
    <n v="75"/>
    <m/>
    <d v="2026-05-26T00:00:00"/>
  </r>
  <r>
    <d v="2026-05-26T00:00:00"/>
    <s v="Tuesday"/>
    <x v="1"/>
    <n v="38.9"/>
    <n v="31"/>
    <n v="33.9"/>
    <n v="0.7969151670951157"/>
    <n v="0.87146529562982"/>
    <m/>
    <m/>
    <m/>
    <n v="1.59"/>
    <n v="0.043"/>
    <n v="3"/>
    <m/>
    <m/>
    <m/>
    <m/>
    <n v="24"/>
    <n v="1"/>
    <n v="0.5"/>
    <m/>
    <m/>
    <m/>
    <m/>
    <m/>
    <n v="22.5"/>
    <m/>
    <m/>
    <n v="0.5"/>
    <m/>
    <m/>
    <m/>
    <n v="0.103856041131106"/>
    <n v="0.9809768637532134"/>
    <n v="20.91516709511568"/>
    <n v="0.9295629820051414"/>
    <n v="92"/>
    <s v="YES"/>
    <s v="YES"/>
    <n v="6"/>
    <n v="6"/>
    <m/>
    <s v=""/>
    <m/>
    <m/>
    <n v="0.01995395948434619"/>
    <n v="1254.910025706941"/>
    <n v="1"/>
    <n v="30"/>
    <m/>
    <d v="2026-05-26T00:00:00"/>
  </r>
  <r>
    <d v="2026-05-27T00:00:00"/>
    <s v="Wednesday"/>
    <x v="1"/>
    <n v="38.9"/>
    <n v="31"/>
    <n v="27.9"/>
    <n v="0.7969151670951157"/>
    <n v="0.717223650385604"/>
    <m/>
    <m/>
    <m/>
    <n v="1.7"/>
    <n v="0.043"/>
    <n v="3"/>
    <m/>
    <m/>
    <m/>
    <m/>
    <n v="24"/>
    <n v="1"/>
    <n v="0.5"/>
    <n v="0"/>
    <n v="0"/>
    <m/>
    <m/>
    <m/>
    <n v="22.5"/>
    <m/>
    <n v="4"/>
    <n v="0"/>
    <m/>
    <m/>
    <m/>
    <n v="0.2377892030848336"/>
    <n v="1.048843187660668"/>
    <n v="17.2133676092545"/>
    <n v="0.765038560411311"/>
    <n v="85"/>
    <s v="YES"/>
    <s v="YES"/>
    <n v="0"/>
    <n v="0"/>
    <m/>
    <s v=""/>
    <m/>
    <m/>
    <n v="0.01920810313075503"/>
    <n v="258.2005141388175"/>
    <n v="2"/>
    <n v="120"/>
    <m/>
    <d v="2026-05-26T00:00:00"/>
  </r>
  <r>
    <d v="2026-05-28T00:00:00"/>
    <s v="Thursday"/>
    <x v="1"/>
    <n v="38.9"/>
    <n v="31"/>
    <n v="34"/>
    <n v="0.7969151670951157"/>
    <n v="0.8740359897172237"/>
    <m/>
    <m/>
    <m/>
    <n v="1.23"/>
    <n v="0.043"/>
    <n v="4"/>
    <m/>
    <m/>
    <m/>
    <m/>
    <n v="24"/>
    <n v="1"/>
    <n v="1"/>
    <m/>
    <m/>
    <m/>
    <m/>
    <m/>
    <n v="22"/>
    <m/>
    <m/>
    <m/>
    <m/>
    <m/>
    <m/>
    <n v="0.2642673521850902"/>
    <n v="0.7588688946015424"/>
    <n v="20.97686375321337"/>
    <n v="0.953493806964244"/>
    <n v="85"/>
    <s v="YES"/>
    <s v="YES"/>
    <n v="0"/>
    <n v="0"/>
    <m/>
    <s v=""/>
    <m/>
    <m/>
    <n v="0.02674033149171272"/>
    <n v="1258.611825192802"/>
    <n v="1"/>
    <n v="0"/>
    <m/>
    <d v="2026-05-26T00:00:00"/>
  </r>
  <r>
    <d v="2026-05-29T00:00:00"/>
    <s v="Friday"/>
    <x v="1"/>
    <n v="38.9"/>
    <n v="33"/>
    <n v="29.55"/>
    <n v="0.8483290488431876"/>
    <n v="0.7596401028277635"/>
    <m/>
    <m/>
    <m/>
    <n v="1.52"/>
    <n v="0.041"/>
    <n v="6"/>
    <m/>
    <m/>
    <m/>
    <m/>
    <n v="24"/>
    <n v="1"/>
    <n v="1"/>
    <m/>
    <m/>
    <m/>
    <m/>
    <m/>
    <n v="22"/>
    <n v="0.5"/>
    <n v="0.5"/>
    <n v="0.5"/>
    <n v="0.25"/>
    <m/>
    <m/>
    <n v="1.080848329048845"/>
    <n v="0.9377892030848329"/>
    <n v="18.23136246786632"/>
    <n v="0.8286982939939237"/>
    <n v="85"/>
    <s v="YES"/>
    <s v="YES"/>
    <n v="1"/>
    <n v="1"/>
    <m/>
    <s v=""/>
    <m/>
    <m/>
    <n v="0.02124309392265193"/>
    <n v="729.2544987146529"/>
    <n v="2"/>
    <n v="52.5"/>
    <m/>
    <d v="2026-05-26T00:00:00"/>
  </r>
  <r>
    <d v="2026-05-30T00:00:00"/>
    <s v="Saturday"/>
    <x v="2"/>
    <n v="34.2"/>
    <n v="33"/>
    <n v="30.47"/>
    <n v="0.9649122807017544"/>
    <n v="0.8909356725146198"/>
    <m/>
    <m/>
    <m/>
    <n v="1.37"/>
    <n v="0.038"/>
    <n v="14"/>
    <m/>
    <m/>
    <m/>
    <m/>
    <n v="24"/>
    <m/>
    <m/>
    <m/>
    <m/>
    <m/>
    <m/>
    <m/>
    <n v="24"/>
    <m/>
    <n v="1.7"/>
    <m/>
    <m/>
    <m/>
    <m/>
    <n v="-0.04385964912280471"/>
    <n v="0.9614035087719296"/>
    <n v="21.38245614035088"/>
    <n v="0.8909356725146198"/>
    <n v="85"/>
    <s v="YES"/>
    <s v="YES"/>
    <n v="1"/>
    <n v="0"/>
    <m/>
    <s v=""/>
    <m/>
    <m/>
    <n v="0.02559392265193374"/>
    <n v="754.6749226006191"/>
    <n v="1"/>
    <n v="102"/>
    <m/>
    <d v="2026-05-26T00:00:00"/>
  </r>
  <r>
    <d v="2026-05-31T00:00:00"/>
    <s v="Sunday"/>
    <x v="2"/>
    <n v="34.2"/>
    <n v="18"/>
    <n v="25.3"/>
    <n v="0.5263157894736842"/>
    <n v="0.7397660818713451"/>
    <m/>
    <m/>
    <m/>
    <n v="1.9"/>
    <n v="0.038"/>
    <n v="14"/>
    <m/>
    <m/>
    <m/>
    <m/>
    <n v="24"/>
    <m/>
    <n v="1"/>
    <n v="2"/>
    <m/>
    <m/>
    <m/>
    <m/>
    <n v="21"/>
    <m/>
    <n v="2"/>
    <m/>
    <m/>
    <m/>
    <m/>
    <n v="-0.08771929824561298"/>
    <n v="1.333333333333333"/>
    <n v="17.75438596491228"/>
    <n v="0.8454469507101086"/>
    <n v="85"/>
    <s v="YES"/>
    <s v="YES"/>
    <n v="26"/>
    <n v="26"/>
    <m/>
    <s v=""/>
    <m/>
    <m/>
    <s v=""/>
    <n v="532.6315789473684"/>
    <n v="0"/>
    <s v=""/>
    <m/>
    <d v="2026-05-26T00:00:00"/>
  </r>
  <r>
    <d v="2026-06-01T00:00:00"/>
    <s v="Monday"/>
    <x v="6"/>
    <n v="24.5"/>
    <n v="4"/>
    <m/>
    <n v="0.163265306122449"/>
    <n v="0"/>
    <m/>
    <m/>
    <m/>
    <m/>
    <m/>
    <m/>
    <m/>
    <m/>
    <m/>
    <m/>
    <n v="24"/>
    <m/>
    <m/>
    <n v="24"/>
    <m/>
    <m/>
    <m/>
    <m/>
    <n v="0"/>
    <m/>
    <m/>
    <m/>
    <m/>
    <m/>
    <m/>
    <n v="0"/>
    <n v="0"/>
    <n v="0"/>
    <s v=""/>
    <n v="54"/>
    <m/>
    <m/>
    <n v="25"/>
    <n v="25"/>
    <m/>
    <s v=""/>
    <m/>
    <m/>
    <s v=""/>
    <n v="1"/>
    <n v="0"/>
    <s v=""/>
    <m/>
    <d v="2026-06-26T00:00:00"/>
  </r>
  <r>
    <d v="2026-06-02T00:00:00"/>
    <s v="Tuesday"/>
    <x v="6"/>
    <n v="24.5"/>
    <n v="4"/>
    <m/>
    <n v="0.163265306122449"/>
    <n v="0"/>
    <m/>
    <m/>
    <m/>
    <m/>
    <m/>
    <m/>
    <m/>
    <m/>
    <m/>
    <m/>
    <n v="24"/>
    <m/>
    <m/>
    <n v="24"/>
    <m/>
    <m/>
    <m/>
    <m/>
    <n v="0"/>
    <m/>
    <m/>
    <m/>
    <m/>
    <m/>
    <m/>
    <n v="0"/>
    <n v="0"/>
    <n v="0"/>
    <s v=""/>
    <n v="51"/>
    <m/>
    <m/>
    <n v="2"/>
    <n v="0"/>
    <m/>
    <s v=""/>
    <m/>
    <m/>
    <s v=""/>
    <n v="1"/>
    <n v="0"/>
    <s v=""/>
    <m/>
    <d v="2026-06-26T00:00:00"/>
  </r>
  <r>
    <d v="2026-06-03T00:00:00"/>
    <s v="Wednesday"/>
    <x v="6"/>
    <n v="24.5"/>
    <n v="3"/>
    <m/>
    <n v="0.1224489795918367"/>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9"/>
    <n v="0.7346938775510204"/>
    <m/>
    <m/>
    <m/>
    <n v="1.415"/>
    <n v="0.044"/>
    <m/>
    <m/>
    <m/>
    <m/>
    <m/>
    <n v="24"/>
    <m/>
    <m/>
    <n v="8"/>
    <m/>
    <m/>
    <m/>
    <m/>
    <n v="16"/>
    <m/>
    <m/>
    <m/>
    <m/>
    <m/>
    <m/>
    <n v="-3.018775510204083"/>
    <n v="1.386122448979592"/>
    <n v="17.63265306122449"/>
    <n v="1.102040816326531"/>
    <n v="76"/>
    <s v="YES"/>
    <s v="YES"/>
    <n v="0"/>
    <n v="0"/>
    <m/>
    <s v=""/>
    <m/>
    <m/>
    <s v=""/>
    <n v="1057.959183673469"/>
    <n v="1"/>
    <n v="0"/>
    <m/>
    <d v="2026-06-26T00:00:00"/>
  </r>
  <r>
    <d v="2026-06-06T00:00:00"/>
    <s v="Saturday"/>
    <x v="6"/>
    <n v="24.5"/>
    <n v="13"/>
    <n v="22.2"/>
    <n v="0.5306122448979592"/>
    <n v="0.9061224489795918"/>
    <m/>
    <m/>
    <m/>
    <n v="1.526"/>
    <n v="0.044"/>
    <m/>
    <m/>
    <m/>
    <m/>
    <m/>
    <n v="24"/>
    <m/>
    <m/>
    <m/>
    <m/>
    <m/>
    <m/>
    <m/>
    <n v="24"/>
    <m/>
    <n v="0.75"/>
    <m/>
    <m/>
    <m/>
    <m/>
    <n v="0.00820408163265185"/>
    <n v="1.494857142857143"/>
    <n v="21.74693877551021"/>
    <n v="0.9061224489795919"/>
    <n v="100"/>
    <s v="YES"/>
    <s v="YES"/>
    <n v="0"/>
    <n v="0"/>
    <m/>
    <s v=""/>
    <m/>
    <m/>
    <s v=""/>
    <n v="745.6093294460642"/>
    <n v="1"/>
    <n v="45"/>
    <m/>
    <d v="2026-06-26T00:00:00"/>
  </r>
  <r>
    <d v="2026-06-07T00:00:00"/>
    <s v="Sunday"/>
    <x v="6"/>
    <n v="24.5"/>
    <n v="17"/>
    <n v="21.463492"/>
    <n v="0.6938775510204083"/>
    <n v="0.8760608979591836"/>
    <m/>
    <m/>
    <m/>
    <n v="1.555"/>
    <n v="0.044"/>
    <m/>
    <m/>
    <m/>
    <m/>
    <m/>
    <n v="24"/>
    <m/>
    <m/>
    <m/>
    <m/>
    <m/>
    <m/>
    <m/>
    <n v="24"/>
    <m/>
    <n v="1.166666666666667"/>
    <m/>
    <m/>
    <m/>
    <m/>
    <n v="0.2846064761904721"/>
    <n v="1.523265306122449"/>
    <n v="21.02546155102041"/>
    <n v="0.8760608979591837"/>
    <n v="105"/>
    <s v="YES"/>
    <s v="YES"/>
    <n v="1"/>
    <n v="1"/>
    <m/>
    <s v=""/>
    <m/>
    <m/>
    <s v=""/>
    <n v="1081.309451195335"/>
    <n v="3"/>
    <n v="23.33333333333333"/>
    <m/>
    <d v="2026-06-26T00:00:00"/>
  </r>
  <r>
    <d v="2026-06-08T00:00:00"/>
    <s v="Monday"/>
    <x v="6"/>
    <n v="24.5"/>
    <n v="17"/>
    <n v="21.351644"/>
    <n v="0.6938775510204083"/>
    <n v="0.8714956734693878"/>
    <m/>
    <m/>
    <m/>
    <n v="1.696"/>
    <n v="0.044"/>
    <n v="10"/>
    <m/>
    <m/>
    <m/>
    <m/>
    <n v="24"/>
    <m/>
    <m/>
    <m/>
    <m/>
    <m/>
    <m/>
    <m/>
    <n v="24"/>
    <m/>
    <n v="1.4"/>
    <m/>
    <m/>
    <m/>
    <m/>
    <n v="0.02271608163265171"/>
    <n v="1.661387755102041"/>
    <n v="20.91589616326531"/>
    <n v="0.8714956734693878"/>
    <n v="92"/>
    <s v="YES"/>
    <s v="YES"/>
    <n v="0"/>
    <n v="0"/>
    <m/>
    <s v=""/>
    <m/>
    <m/>
    <s v=""/>
    <n v="896.3955498542275"/>
    <n v="1"/>
    <n v="84"/>
    <m/>
    <d v="2026-06-26T00:00:00"/>
  </r>
  <r>
    <d v="2026-06-09T00:00:00"/>
    <s v="Tuesday"/>
    <x v="6"/>
    <n v="24.5"/>
    <n v="17"/>
    <n v="21"/>
    <n v="0.6938775510204083"/>
    <n v="0.8571428571428572"/>
    <m/>
    <m/>
    <m/>
    <n v="1.396"/>
    <n v="0.044"/>
    <n v="15"/>
    <m/>
    <m/>
    <m/>
    <m/>
    <n v="24"/>
    <m/>
    <m/>
    <m/>
    <m/>
    <m/>
    <m/>
    <m/>
    <n v="24"/>
    <m/>
    <m/>
    <m/>
    <m/>
    <m/>
    <m/>
    <n v="2.061061224489794"/>
    <n v="1.367510204081633"/>
    <n v="20.57142857142857"/>
    <n v="0.8571428571428572"/>
    <n v="102"/>
    <s v="YES"/>
    <s v="YES"/>
    <n v="0"/>
    <n v="0"/>
    <m/>
    <s v=""/>
    <m/>
    <m/>
    <s v=""/>
    <n v="1234.285714285714"/>
    <n v="2"/>
    <n v="0"/>
    <m/>
    <d v="2026-06-26T00:00:00"/>
  </r>
  <r>
    <d v="2026-06-10T00:00:00"/>
    <s v="Wednesday"/>
    <x v="6"/>
    <n v="24.5"/>
    <n v="17"/>
    <n v="20.4"/>
    <n v="0.6938775510204083"/>
    <n v="0.8326530612244898"/>
    <m/>
    <m/>
    <m/>
    <n v="1.012"/>
    <n v="0.044"/>
    <m/>
    <m/>
    <m/>
    <m/>
    <m/>
    <n v="24"/>
    <m/>
    <m/>
    <m/>
    <m/>
    <m/>
    <m/>
    <m/>
    <n v="24"/>
    <m/>
    <n v="3"/>
    <m/>
    <m/>
    <m/>
    <m/>
    <n v="0.0249795918367326"/>
    <n v="0.9913469387755103"/>
    <n v="19.98367346938776"/>
    <n v="0.8326530612244899"/>
    <n v="95"/>
    <s v="YES"/>
    <s v="YES"/>
    <n v="0"/>
    <n v="0"/>
    <m/>
    <s v=""/>
    <m/>
    <m/>
    <s v=""/>
    <n v="399.6734693877552"/>
    <n v="1"/>
    <n v="180"/>
    <m/>
    <d v="2026-06-26T00:00:00"/>
  </r>
  <r>
    <d v="2026-06-11T00:00:00"/>
    <s v="Thursday"/>
    <x v="6"/>
    <n v="24.5"/>
    <n v="11"/>
    <n v="21.965368"/>
    <n v="0.4489795918367347"/>
    <n v="0.8965456326530612"/>
    <m/>
    <m/>
    <m/>
    <n v="1.104"/>
    <n v="0.044"/>
    <m/>
    <m/>
    <m/>
    <m/>
    <m/>
    <n v="24"/>
    <m/>
    <m/>
    <m/>
    <m/>
    <m/>
    <m/>
    <m/>
    <n v="24"/>
    <m/>
    <m/>
    <n v="1.4"/>
    <m/>
    <m/>
    <m/>
    <n v="0.001435428571429753"/>
    <n v="1.081469387755102"/>
    <n v="21.51709518367347"/>
    <n v="0.8965456326530612"/>
    <n v="83"/>
    <s v="YES"/>
    <s v="YES"/>
    <n v="0"/>
    <n v="0"/>
    <m/>
    <s v=""/>
    <m/>
    <m/>
    <s v=""/>
    <n v="1291.025711020408"/>
    <n v="2"/>
    <n v="42"/>
    <m/>
    <d v="2026-06-26T00:00:00"/>
  </r>
  <r>
    <d v="2026-06-12T00:00:00"/>
    <s v="Friday"/>
    <x v="6"/>
    <n v="24.5"/>
    <n v="8"/>
    <n v="20.2"/>
    <n v="0.326530612244898"/>
    <n v="0.8244897959183675"/>
    <m/>
    <m/>
    <m/>
    <n v="1.555"/>
    <n v="0.044"/>
    <m/>
    <m/>
    <m/>
    <m/>
    <m/>
    <n v="24"/>
    <m/>
    <m/>
    <m/>
    <m/>
    <m/>
    <m/>
    <m/>
    <n v="24"/>
    <m/>
    <n v="2.65"/>
    <m/>
    <m/>
    <m/>
    <m/>
    <n v="0.03897959183673549"/>
    <n v="1.523265306122449"/>
    <n v="19.78775510204082"/>
    <n v="0.8244897959183674"/>
    <n v="75"/>
    <s v="YES"/>
    <s v="YES"/>
    <n v="0"/>
    <n v="0"/>
    <m/>
    <s v=""/>
    <m/>
    <m/>
    <s v=""/>
    <n v="448.0246438197921"/>
    <n v="0"/>
    <s v=""/>
    <m/>
    <d v="2026-06-26T00:00:00"/>
  </r>
  <r>
    <d v="2026-06-13T00:00:00"/>
    <s v="Saturday"/>
    <x v="6"/>
    <n v="24.5"/>
    <n v="16"/>
    <n v="21.1"/>
    <n v="0.653061224489796"/>
    <n v="0.8612244897959185"/>
    <m/>
    <m/>
    <m/>
    <n v="1.566"/>
    <n v="0.044"/>
    <m/>
    <m/>
    <m/>
    <m/>
    <m/>
    <n v="24"/>
    <m/>
    <m/>
    <n v="2.5"/>
    <m/>
    <m/>
    <m/>
    <m/>
    <n v="21.5"/>
    <m/>
    <m/>
    <m/>
    <m/>
    <m/>
    <m/>
    <n v="-0.7034285714285744"/>
    <n v="1.534040816326531"/>
    <n v="20.66938775510204"/>
    <n v="0.9613668723303276"/>
    <n v="87"/>
    <s v="YES"/>
    <s v="YES"/>
    <n v="0"/>
    <n v="0"/>
    <m/>
    <s v=""/>
    <m/>
    <m/>
    <n v="0.01959484346224675"/>
    <n v="1240.163265306123"/>
    <n v="1"/>
    <n v="0"/>
    <m/>
    <d v="2026-06-26T00:00:00"/>
  </r>
  <r>
    <d v="2026-06-14T00:00:00"/>
    <s v="Sunday"/>
    <x v="6"/>
    <n v="24.5"/>
    <n v="22"/>
    <n v="24.000197"/>
    <n v="0.8979591836734694"/>
    <n v="0.9795998775510204"/>
    <m/>
    <m/>
    <m/>
    <m/>
    <n v="0.044"/>
    <n v="25"/>
    <m/>
    <m/>
    <m/>
    <m/>
    <n v="24"/>
    <m/>
    <m/>
    <m/>
    <m/>
    <m/>
    <m/>
    <m/>
    <n v="24"/>
    <m/>
    <m/>
    <m/>
    <m/>
    <m/>
    <m/>
    <n v="0.4896029387755085"/>
    <n v="0"/>
    <n v="23.51039706122449"/>
    <n v="0.9795998775510205"/>
    <n v="90"/>
    <s v="YES"/>
    <s v="YES"/>
    <n v="1"/>
    <n v="1"/>
    <m/>
    <s v=""/>
    <m/>
    <m/>
    <n v="0.03155616942909759"/>
    <n v="1410.62382367347"/>
    <n v="2"/>
    <n v="0"/>
    <m/>
    <d v="2026-06-26T00:00:00"/>
  </r>
  <r>
    <d v="2026-06-15T00:00:00"/>
    <s v="Monday"/>
    <x v="1"/>
    <n v="38.9"/>
    <n v="34.5"/>
    <n v="27.145032"/>
    <n v="0.8868894601542416"/>
    <n v="0.6978157326478149"/>
    <m/>
    <m/>
    <m/>
    <n v="1.759"/>
    <n v="0.044"/>
    <n v="25"/>
    <m/>
    <m/>
    <m/>
    <m/>
    <n v="24"/>
    <n v="1"/>
    <n v="1"/>
    <m/>
    <m/>
    <m/>
    <m/>
    <m/>
    <n v="22"/>
    <m/>
    <n v="2.25"/>
    <n v="0.5"/>
    <m/>
    <m/>
    <m/>
    <n v="1.41717820051414"/>
    <n v="1.085244215938303"/>
    <n v="16.74757758354756"/>
    <n v="0.761253526524889"/>
    <n v="94"/>
    <s v="YES"/>
    <s v="YES"/>
    <n v="0"/>
    <n v="0"/>
    <m/>
    <s v=""/>
    <m/>
    <m/>
    <n v="0.03648250460405156"/>
    <n v="446.6020688946015"/>
    <n v="3"/>
    <n v="55"/>
    <m/>
    <d v="2026-06-26T00:00:00"/>
  </r>
  <r>
    <d v="2026-06-16T00:00:00"/>
    <s v="Tuesday"/>
    <x v="1"/>
    <n v="38.9"/>
    <n v="16.5"/>
    <n v="30"/>
    <n v="0.4241645244215938"/>
    <n v="0.7712082262210797"/>
    <m/>
    <m/>
    <m/>
    <n v="1.768"/>
    <n v="0.044"/>
    <m/>
    <m/>
    <m/>
    <m/>
    <m/>
    <n v="24"/>
    <m/>
    <m/>
    <m/>
    <m/>
    <m/>
    <m/>
    <m/>
    <n v="24"/>
    <m/>
    <n v="3.35"/>
    <m/>
    <m/>
    <m/>
    <m/>
    <n v="1.050205655526991"/>
    <n v="1.090796915167095"/>
    <n v="18.50899742930591"/>
    <n v="0.7712082262210797"/>
    <n v="84"/>
    <s v="YES"/>
    <s v="YES"/>
    <n v="0"/>
    <n v="0"/>
    <m/>
    <s v=""/>
    <m/>
    <m/>
    <n v="0.02114640883977901"/>
    <n v="331.5044315696581"/>
    <n v="1"/>
    <n v="201"/>
    <m/>
    <d v="2026-06-26T00:00:00"/>
  </r>
  <r>
    <d v="2026-06-17T00:00:00"/>
    <s v="Wednesday"/>
    <x v="1"/>
    <n v="38.9"/>
    <n v="36.5"/>
    <n v="26.9"/>
    <n v="0.9383033419023136"/>
    <n v="0.6915167095115681"/>
    <m/>
    <m/>
    <m/>
    <n v="1.575"/>
    <n v="0.044"/>
    <m/>
    <m/>
    <m/>
    <m/>
    <m/>
    <n v="24"/>
    <m/>
    <m/>
    <m/>
    <m/>
    <m/>
    <m/>
    <m/>
    <n v="24"/>
    <m/>
    <n v="6"/>
    <n v="0.4"/>
    <m/>
    <m/>
    <m/>
    <n v="0.03187660668380943"/>
    <n v="0.9717223650385604"/>
    <n v="16.59640102827763"/>
    <n v="0.6915167095115681"/>
    <n v="74"/>
    <s v="YES"/>
    <s v="YES"/>
    <n v="0"/>
    <n v="0"/>
    <m/>
    <s v=""/>
    <m/>
    <m/>
    <n v="0.03691988950276245"/>
    <n v="165.9640102827763"/>
    <n v="5"/>
    <n v="76.8"/>
    <m/>
    <d v="2026-06-26T00:00:00"/>
  </r>
  <r>
    <d v="2026-06-18T00:00:00"/>
    <s v="Thursday"/>
    <x v="1"/>
    <n v="38.9"/>
    <n v="33.5"/>
    <n v="30"/>
    <n v="0.8611825192802056"/>
    <n v="0.7712082262210797"/>
    <m/>
    <m/>
    <m/>
    <n v="1.438"/>
    <n v="0.044"/>
    <n v="22"/>
    <m/>
    <m/>
    <m/>
    <m/>
    <n v="24"/>
    <n v="1"/>
    <m/>
    <m/>
    <m/>
    <m/>
    <m/>
    <m/>
    <n v="23"/>
    <m/>
    <m/>
    <n v="2"/>
    <m/>
    <m/>
    <m/>
    <n v="1.60380462724936"/>
    <n v="0.88719794344473"/>
    <n v="18.50899742930591"/>
    <n v="0.8047390186654744"/>
    <n v="93"/>
    <s v="YES"/>
    <s v="YES"/>
    <n v="3"/>
    <n v="3"/>
    <m/>
    <s v=""/>
    <m/>
    <m/>
    <n v="0.02120626151012889"/>
    <n v="1110.539845758355"/>
    <n v="2"/>
    <n v="60"/>
    <m/>
    <d v="2026-06-26T00:00:00"/>
  </r>
  <r>
    <d v="2026-06-19T00:00:00"/>
    <s v="Friday"/>
    <x v="1"/>
    <n v="38.9"/>
    <n v="37"/>
    <n v="30"/>
    <n v="0.9511568123393317"/>
    <n v="0.7712082262210797"/>
    <m/>
    <m/>
    <m/>
    <n v="1.637"/>
    <n v="0.044"/>
    <m/>
    <m/>
    <m/>
    <m/>
    <m/>
    <n v="24"/>
    <n v="1"/>
    <m/>
    <n v="1"/>
    <m/>
    <m/>
    <m/>
    <m/>
    <n v="22"/>
    <m/>
    <n v="0.6333333333333333"/>
    <m/>
    <m/>
    <m/>
    <m/>
    <n v="1.84769494430163"/>
    <n v="1.009974293059126"/>
    <n v="18.50899742930591"/>
    <n v="0.8413180649684505"/>
    <n v="96"/>
    <s v="YES"/>
    <s v="YES"/>
    <n v="0"/>
    <n v="0"/>
    <m/>
    <s v=""/>
    <m/>
    <m/>
    <n v="0.007559852670349837"/>
    <n v="679.9223545459314"/>
    <n v="1"/>
    <n v="38"/>
    <m/>
    <d v="2026-06-26T00:00:00"/>
  </r>
  <r>
    <d v="2026-06-20T00:00:00"/>
    <s v="Saturday"/>
    <x v="1"/>
    <n v="38.9"/>
    <n v="36"/>
    <n v="12.9"/>
    <n v="0.9254498714652957"/>
    <n v="0.3316195372750643"/>
    <m/>
    <m/>
    <m/>
    <n v="1.069"/>
    <n v="0.044"/>
    <m/>
    <m/>
    <m/>
    <m/>
    <m/>
    <n v="24"/>
    <m/>
    <m/>
    <n v="12"/>
    <m/>
    <m/>
    <m/>
    <m/>
    <n v="12"/>
    <m/>
    <m/>
    <m/>
    <m/>
    <m/>
    <m/>
    <n v="3.38159383033419"/>
    <n v="0.6595372750642673"/>
    <n v="7.958868894601543"/>
    <n v="0.6632390745501285"/>
    <n v="91"/>
    <s v="YES"/>
    <s v="YES"/>
    <n v="0"/>
    <n v="0"/>
    <m/>
    <s v=""/>
    <m/>
    <m/>
    <n v="0.01686003683241248"/>
    <n v="477.5321336760926"/>
    <n v="1"/>
    <n v="0"/>
    <m/>
    <d v="2026-06-26T00:00:00"/>
  </r>
  <r>
    <d v="2026-06-21T00:00:00"/>
    <s v="Sunday"/>
    <x v="1"/>
    <n v="38.9"/>
    <n v="38"/>
    <n v="30.2"/>
    <n v="0.9768637532133676"/>
    <n v="0.7763496143958869"/>
    <m/>
    <m/>
    <m/>
    <n v="1.769"/>
    <n v="0.044"/>
    <m/>
    <m/>
    <m/>
    <m/>
    <m/>
    <n v="24"/>
    <m/>
    <m/>
    <m/>
    <m/>
    <m/>
    <m/>
    <m/>
    <n v="24"/>
    <m/>
    <m/>
    <m/>
    <m/>
    <m/>
    <m/>
    <n v="4.276195372750642"/>
    <n v="1.091413881748072"/>
    <n v="18.63239074550129"/>
    <n v="0.7763496143958869"/>
    <n v="98"/>
    <s v="YES"/>
    <s v="YES"/>
    <n v="19"/>
    <n v="19"/>
    <m/>
    <s v=""/>
    <m/>
    <m/>
    <n v="0.01998158379373848"/>
    <n v="1117.943444730077"/>
    <n v="0"/>
    <s v=""/>
    <m/>
    <d v="2026-06-26T00:00:00"/>
  </r>
  <r>
    <d v="2026-06-22T00:00:00"/>
    <s v="Monday"/>
    <x v="1"/>
    <n v="38.9"/>
    <n v="33"/>
    <n v="30"/>
    <n v="0.8483290488431876"/>
    <n v="0.7712082262210797"/>
    <m/>
    <m/>
    <m/>
    <n v="1.412"/>
    <n v="0.039"/>
    <n v="5"/>
    <m/>
    <m/>
    <m/>
    <m/>
    <n v="24"/>
    <n v="1"/>
    <n v="1"/>
    <m/>
    <m/>
    <m/>
    <m/>
    <m/>
    <n v="22"/>
    <n v="0.5"/>
    <m/>
    <n v="1"/>
    <m/>
    <m/>
    <m/>
    <n v="1.119845758354757"/>
    <n v="0.8711568123393315"/>
    <n v="18.50899742930591"/>
    <n v="0.8413180649684505"/>
    <n v="86"/>
    <s v="YES"/>
    <s v="YES"/>
    <n v="10"/>
    <n v="10"/>
    <m/>
    <s v=""/>
    <m/>
    <m/>
    <n v="0.03108655616942914"/>
    <n v="1110.539845758355"/>
    <n v="1"/>
    <n v="90"/>
    <m/>
    <d v="2026-06-26T00:00:00"/>
  </r>
  <r>
    <d v="2026-06-23T00:00:00"/>
    <s v="Tuesday"/>
    <x v="1"/>
    <n v="38.9"/>
    <n v="33"/>
    <n v="30.1"/>
    <n v="0.8483290488431876"/>
    <n v="0.7737789203084833"/>
    <m/>
    <m/>
    <m/>
    <n v="1.397"/>
    <n v="0.038"/>
    <n v="0"/>
    <m/>
    <m/>
    <m/>
    <m/>
    <n v="24"/>
    <n v="1"/>
    <n v="1"/>
    <m/>
    <m/>
    <m/>
    <m/>
    <m/>
    <n v="22"/>
    <n v="0.5"/>
    <m/>
    <n v="1"/>
    <m/>
    <m/>
    <m/>
    <n v="1.067403598971723"/>
    <n v="0.8619023136246786"/>
    <n v="18.5706940874036"/>
    <n v="0.8441224585183454"/>
    <n v="100"/>
    <s v="YES"/>
    <s v="YES"/>
    <n v="0"/>
    <n v="0"/>
    <m/>
    <s v=""/>
    <m/>
    <m/>
    <n v="0.04087476979742177"/>
    <n v="1114.241645244216"/>
    <n v="0"/>
    <s v=""/>
    <m/>
    <d v="2026-06-26T00:00:00"/>
  </r>
  <r>
    <d v="2026-06-24T00:00:00"/>
    <s v="Wednesday"/>
    <x v="1"/>
    <n v="38.9"/>
    <n v="29"/>
    <n v="30.9"/>
    <n v="0.7455012853470436"/>
    <n v="0.7943444730077119"/>
    <m/>
    <m/>
    <m/>
    <n v="1.487"/>
    <n v="0.038"/>
    <m/>
    <m/>
    <m/>
    <m/>
    <m/>
    <n v="24"/>
    <n v="1"/>
    <n v="1"/>
    <m/>
    <m/>
    <m/>
    <m/>
    <m/>
    <n v="22"/>
    <n v="0.5"/>
    <m/>
    <n v="0.5"/>
    <m/>
    <m/>
    <m/>
    <n v="1.018303341902318"/>
    <n v="0.9174293059125964"/>
    <n v="19.06426735218509"/>
    <n v="0.8665576069175039"/>
    <n v="95"/>
    <s v="YES"/>
    <s v="YES"/>
    <n v="0"/>
    <n v="0"/>
    <m/>
    <s v=""/>
    <m/>
    <m/>
    <n v="0.03006993006993008"/>
    <n v="1143.856041131105"/>
    <n v="1"/>
    <n v="60"/>
    <m/>
    <d v="2026-06-26T00:00:00"/>
  </r>
  <r>
    <d v="2026-06-25T00:00:00"/>
    <s v="Thursday"/>
    <x v="1"/>
    <n v="38.9"/>
    <n v="33"/>
    <n v="30.5"/>
    <n v="0.8483290488431876"/>
    <n v="0.7840616966580977"/>
    <m/>
    <m/>
    <m/>
    <n v="1.434"/>
    <n v="0.038"/>
    <m/>
    <m/>
    <m/>
    <m/>
    <m/>
    <n v="24"/>
    <n v="1"/>
    <n v="0.8"/>
    <m/>
    <m/>
    <m/>
    <m/>
    <m/>
    <n v="22.2"/>
    <n v="0.5"/>
    <m/>
    <n v="1"/>
    <m/>
    <m/>
    <m/>
    <n v="0.9977892030848352"/>
    <n v="0.8847300771208226"/>
    <n v="18.81748071979434"/>
    <n v="0.8476342666574028"/>
    <n v="89"/>
    <s v="YES"/>
    <s v="YES"/>
    <n v="0"/>
    <n v="0"/>
    <m/>
    <s v=""/>
    <m/>
    <m/>
    <n v="0.02377039627039632"/>
    <n v="1129.048843187661"/>
    <n v="1"/>
    <n v="90"/>
    <m/>
    <d v="2026-06-26T00:00:00"/>
  </r>
  <r>
    <d v="2026-06-26T00:00:00"/>
    <s v="Friday"/>
    <x v="1"/>
    <n v="38.9"/>
    <n v="32"/>
    <n v="30"/>
    <n v="0.8226221079691516"/>
    <n v="0.7712082262210797"/>
    <m/>
    <m/>
    <m/>
    <n v="1.64"/>
    <n v="0.044"/>
    <m/>
    <m/>
    <m/>
    <m/>
    <m/>
    <n v="24"/>
    <n v="1"/>
    <m/>
    <m/>
    <m/>
    <m/>
    <m/>
    <m/>
    <n v="23"/>
    <m/>
    <n v="3"/>
    <m/>
    <m/>
    <m/>
    <m/>
    <n v="0.4791773778920323"/>
    <n v="1.011825192802057"/>
    <n v="18.50899742930591"/>
    <n v="0.8047390186654744"/>
    <n v="77"/>
    <s v="YES"/>
    <s v="YES"/>
    <n v="0"/>
    <n v="0"/>
    <m/>
    <s v=""/>
    <m/>
    <m/>
    <n v="0.02729603729603731"/>
    <n v="370.1799485861183"/>
    <n v="0"/>
    <s v=""/>
    <m/>
    <d v="2026-06-26T00:00:00"/>
  </r>
  <r>
    <d v="2026-06-27T00:00:00"/>
    <s v="Saturday"/>
    <x v="1"/>
    <n v="38.9"/>
    <n v="33"/>
    <n v="30"/>
    <n v="0.8483290488431876"/>
    <n v="0.7712082262210797"/>
    <m/>
    <m/>
    <m/>
    <n v="1.629"/>
    <n v="0.044"/>
    <m/>
    <m/>
    <m/>
    <m/>
    <m/>
    <n v="24"/>
    <n v="1"/>
    <n v="1"/>
    <n v="1.5"/>
    <m/>
    <m/>
    <m/>
    <m/>
    <n v="20.5"/>
    <n v="0.5"/>
    <m/>
    <m/>
    <m/>
    <m/>
    <m/>
    <n v="0.4859640102827782"/>
    <n v="1.005038560411311"/>
    <n v="18.50899742930591"/>
    <n v="0.9028779233807761"/>
    <n v="75"/>
    <s v="YES"/>
    <s v="YES"/>
    <n v="4"/>
    <n v="4"/>
    <m/>
    <s v=""/>
    <m/>
    <m/>
    <n v="0.02546328671328671"/>
    <n v="1110.539845758355"/>
    <n v="3"/>
    <n v="10"/>
    <m/>
    <d v="2026-06-26T00:00:00"/>
  </r>
  <r>
    <d v="2026-06-28T00:00:00"/>
    <s v="Sunday"/>
    <x v="1"/>
    <n v="38.9"/>
    <n v="33"/>
    <n v="30.2"/>
    <n v="0.8483290488431876"/>
    <n v="0.7763496143958869"/>
    <m/>
    <m/>
    <m/>
    <n v="1.526"/>
    <n v="0.044"/>
    <m/>
    <m/>
    <m/>
    <m/>
    <m/>
    <n v="24"/>
    <m/>
    <n v="1"/>
    <m/>
    <m/>
    <m/>
    <m/>
    <m/>
    <n v="23"/>
    <n v="0.5"/>
    <n v="0.8333333333333334"/>
    <n v="1.5"/>
    <m/>
    <m/>
    <m/>
    <n v="0.5927849185946883"/>
    <n v="0.9414910025706941"/>
    <n v="18.63239074550129"/>
    <n v="0.8101039454565777"/>
    <n v="77"/>
    <s v="YES"/>
    <s v="YES"/>
    <n v="1"/>
    <n v="1"/>
    <m/>
    <s v=""/>
    <m/>
    <m/>
    <n v="0.03017482517482516"/>
    <n v="609.7873334891329"/>
    <n v="2"/>
    <n v="85"/>
    <m/>
    <d v="2026-06-26T00:00:00"/>
  </r>
  <r>
    <d v="2026-06-29T00:00:00"/>
    <s v="Monday"/>
    <x v="1"/>
    <n v="38.9"/>
    <n v="32"/>
    <n v="32.9"/>
    <n v="0.8226221079691516"/>
    <n v="0.8457583547557841"/>
    <m/>
    <m/>
    <m/>
    <n v="1.328"/>
    <n v="0.038"/>
    <m/>
    <m/>
    <m/>
    <m/>
    <m/>
    <n v="24"/>
    <n v="1"/>
    <m/>
    <m/>
    <m/>
    <m/>
    <m/>
    <m/>
    <n v="23"/>
    <n v="0.5"/>
    <m/>
    <n v="0.25"/>
    <m/>
    <m/>
    <m/>
    <n v="1.132467866323907"/>
    <n v="0.8193316195372751"/>
    <n v="20.29820051413882"/>
    <n v="0.8825304571364703"/>
    <n v="79"/>
    <s v="YES"/>
    <s v="YES"/>
    <n v="0"/>
    <n v="0"/>
    <m/>
    <s v=""/>
    <m/>
    <m/>
    <n v="0.02397435897435897"/>
    <n v="1217.892030848329"/>
    <n v="2"/>
    <n v="22.5"/>
    <m/>
    <d v="2026-07-26T00:00:00"/>
  </r>
  <r>
    <d v="2026-06-30T00:00:00"/>
    <s v="Tuesday"/>
    <x v="1"/>
    <n v="38.9"/>
    <n v="32"/>
    <n v="29.5"/>
    <n v="0.8226221079691516"/>
    <n v="0.7583547557840618"/>
    <m/>
    <m/>
    <m/>
    <n v="1.567"/>
    <n v="0.038"/>
    <m/>
    <m/>
    <m/>
    <m/>
    <m/>
    <n v="24"/>
    <m/>
    <m/>
    <m/>
    <n v="1.5"/>
    <m/>
    <m/>
    <m/>
    <n v="22.5"/>
    <m/>
    <m/>
    <n v="3"/>
    <m/>
    <m/>
    <m/>
    <n v="0.3326992287917712"/>
    <n v="0.9667866323907455"/>
    <n v="18.20051413881748"/>
    <n v="0.8089117395029992"/>
    <n v="94"/>
    <s v="YES"/>
    <s v="YES"/>
    <n v="23"/>
    <n v="23"/>
    <m/>
    <s v=""/>
    <m/>
    <m/>
    <n v="0.01645488029465931"/>
    <n v="1092.030848329049"/>
    <n v="2"/>
    <n v="90"/>
    <m/>
    <d v="2026-07-26T00:00:00"/>
  </r>
  <r>
    <d v="2026-07-01T00:00:00"/>
    <s v="Wednesday"/>
    <x v="2"/>
    <n v="34.2"/>
    <n v="28"/>
    <n v="30.8"/>
    <n v="0.8187134502923977"/>
    <n v="0.9005847953216375"/>
    <m/>
    <m/>
    <m/>
    <n v="1.556"/>
    <n v="0.038"/>
    <m/>
    <m/>
    <m/>
    <m/>
    <m/>
    <n v="24"/>
    <m/>
    <m/>
    <m/>
    <m/>
    <m/>
    <m/>
    <m/>
    <n v="24"/>
    <m/>
    <m/>
    <m/>
    <m/>
    <m/>
    <m/>
    <n v="1.294035087719298"/>
    <n v="1.091929824561404"/>
    <n v="21.6140350877193"/>
    <n v="0.9005847953216374"/>
    <n v="96"/>
    <s v="YES"/>
    <s v="YES"/>
    <n v="26"/>
    <n v="24"/>
    <m/>
    <s v=""/>
    <m/>
    <m/>
    <n v="0.02253222836095761"/>
    <n v="1296.842105263158"/>
    <n v="0"/>
    <s v=""/>
    <m/>
    <d v="2026-07-26T00:00:00"/>
  </r>
  <r>
    <d v="2026-07-02T00:00:00"/>
    <s v="Thursday"/>
    <x v="2"/>
    <n v="34.2"/>
    <n v="28"/>
    <n v="30.3"/>
    <n v="0.8187134502923977"/>
    <n v="0.8859649122807017"/>
    <m/>
    <m/>
    <m/>
    <n v="1.449"/>
    <n v="0.038"/>
    <m/>
    <m/>
    <m/>
    <m/>
    <m/>
    <n v="24"/>
    <m/>
    <m/>
    <m/>
    <m/>
    <m/>
    <m/>
    <m/>
    <n v="24"/>
    <m/>
    <m/>
    <m/>
    <m/>
    <m/>
    <m/>
    <n v="1.719999999999999"/>
    <n v="1.016842105263158"/>
    <n v="21.26315789473684"/>
    <n v="0.8859649122807017"/>
    <n v="98"/>
    <s v="YES"/>
    <s v="YES"/>
    <n v="0"/>
    <n v="0"/>
    <m/>
    <s v=""/>
    <m/>
    <m/>
    <n v="0.03540055248618784"/>
    <n v="1275.789473684211"/>
    <n v="0"/>
    <s v=""/>
    <m/>
    <d v="2026-07-26T00:00:00"/>
  </r>
  <r>
    <d v="2026-07-03T00:00:00"/>
    <s v="Friday"/>
    <x v="2"/>
    <n v="34.2"/>
    <n v="16.5"/>
    <n v="16.3"/>
    <n v="0.4824561403508772"/>
    <n v="0.4766081871345029"/>
    <m/>
    <m/>
    <m/>
    <n v="1.133"/>
    <n v="0.038"/>
    <m/>
    <m/>
    <m/>
    <m/>
    <m/>
    <n v="24"/>
    <m/>
    <m/>
    <n v="12"/>
    <m/>
    <m/>
    <m/>
    <m/>
    <n v="12"/>
    <m/>
    <n v="1"/>
    <n v="1"/>
    <m/>
    <m/>
    <m/>
    <n v="-2.233684210526317"/>
    <n v="0.7950877192982456"/>
    <n v="11.43859649122807"/>
    <n v="0.9532163742690059"/>
    <n v="86"/>
    <s v="YES"/>
    <s v="YES"/>
    <n v="0"/>
    <n v="0"/>
    <m/>
    <s v=""/>
    <m/>
    <m/>
    <n v="0.03393646408839778"/>
    <n v="343.1578947368421"/>
    <n v="3"/>
    <n v="40"/>
    <m/>
    <d v="2026-07-26T00:00:00"/>
  </r>
  <r>
    <d v="2026-07-04T00:00:00"/>
    <s v="Saturday"/>
    <x v="2"/>
    <n v="34.2"/>
    <n v="28"/>
    <n v="16.39"/>
    <n v="0.8187134502923977"/>
    <n v="0.4792397660818714"/>
    <m/>
    <m/>
    <m/>
    <n v="1.251"/>
    <n v="0.042"/>
    <m/>
    <m/>
    <m/>
    <m/>
    <m/>
    <n v="24"/>
    <m/>
    <m/>
    <m/>
    <m/>
    <m/>
    <m/>
    <m/>
    <n v="24"/>
    <m/>
    <n v="9"/>
    <m/>
    <m/>
    <m/>
    <m/>
    <n v="2.620350877192983"/>
    <n v="0.8778947368421052"/>
    <n v="11.50175438596491"/>
    <n v="0.4792397660818713"/>
    <n v="94"/>
    <s v="YES"/>
    <s v="YES"/>
    <n v="0"/>
    <n v="0"/>
    <m/>
    <s v=""/>
    <m/>
    <m/>
    <n v="0.0532458563535911"/>
    <n v="76.67836257309941"/>
    <n v="3"/>
    <n v="180"/>
    <m/>
    <d v="2026-07-26T00:00:00"/>
  </r>
  <r>
    <d v="2026-07-05T00:00:00"/>
    <s v="Sunday"/>
    <x v="2"/>
    <n v="34.2"/>
    <n v="28"/>
    <n v="19.8"/>
    <n v="0.8187134502923977"/>
    <n v="0.5789473684210527"/>
    <m/>
    <m/>
    <m/>
    <n v="1.274"/>
    <n v="0.042"/>
    <m/>
    <m/>
    <m/>
    <m/>
    <m/>
    <n v="24"/>
    <m/>
    <m/>
    <m/>
    <m/>
    <m/>
    <m/>
    <m/>
    <n v="24"/>
    <m/>
    <n v="9"/>
    <m/>
    <m/>
    <m/>
    <m/>
    <n v="0.2112280701754372"/>
    <n v="0.8940350877192982"/>
    <n v="13.89473684210526"/>
    <n v="0.5789473684210527"/>
    <n v="86"/>
    <s v="YES"/>
    <s v="YES"/>
    <n v="60"/>
    <n v="58"/>
    <m/>
    <s v=""/>
    <m/>
    <m/>
    <n v="0.03155616942909764"/>
    <n v="92.63157894736842"/>
    <n v="1"/>
    <n v="540"/>
    <m/>
    <d v="2026-07-26T00:00:00"/>
  </r>
  <r>
    <d v="2026-07-06T00:00:00"/>
    <s v="Monday"/>
    <x v="2"/>
    <n v="34.2"/>
    <n v="26.5"/>
    <n v="28.2"/>
    <n v="0.7748538011695907"/>
    <n v="0.8245614035087719"/>
    <m/>
    <m/>
    <m/>
    <n v="1.674"/>
    <n v="0.042"/>
    <m/>
    <m/>
    <m/>
    <m/>
    <m/>
    <n v="24"/>
    <n v="1"/>
    <m/>
    <m/>
    <m/>
    <m/>
    <m/>
    <m/>
    <n v="23"/>
    <m/>
    <m/>
    <n v="1.5"/>
    <m/>
    <m/>
    <m/>
    <n v="0.5357894736842113"/>
    <n v="1.174736842105263"/>
    <n v="19.78947368421053"/>
    <n v="0.8604118993135011"/>
    <n v="84"/>
    <s v="YES"/>
    <s v="YES"/>
    <n v="0"/>
    <n v="0"/>
    <m/>
    <s v=""/>
    <m/>
    <m/>
    <n v="0.0244659300184162"/>
    <n v="1187.368421052632"/>
    <n v="2"/>
    <n v="45"/>
    <m/>
    <d v="2026-07-26T00:00:00"/>
  </r>
  <r>
    <d v="2026-07-07T00:00:00"/>
    <s v="Tuesday"/>
    <x v="2"/>
    <n v="34.2"/>
    <n v="28.5"/>
    <n v="25.5"/>
    <n v="0.8333333333333333"/>
    <n v="0.7456140350877193"/>
    <m/>
    <m/>
    <m/>
    <n v="1.385"/>
    <n v="0.057"/>
    <m/>
    <m/>
    <m/>
    <m/>
    <m/>
    <n v="24"/>
    <m/>
    <n v="1"/>
    <m/>
    <m/>
    <m/>
    <m/>
    <m/>
    <n v="23"/>
    <m/>
    <n v="4"/>
    <m/>
    <m/>
    <m/>
    <m/>
    <n v="0.1333333333333329"/>
    <n v="0.9719298245614035"/>
    <n v="17.89473684210526"/>
    <n v="0.7780320366132724"/>
    <n v="88"/>
    <s v="YES"/>
    <s v="YES"/>
    <n v="0"/>
    <n v="0"/>
    <m/>
    <s v=""/>
    <m/>
    <m/>
    <n v="0.02251381215469612"/>
    <n v="268.421052631579"/>
    <n v="1"/>
    <n v="240"/>
    <m/>
    <d v="2026-07-26T00:00:00"/>
  </r>
  <r>
    <d v="2026-07-08T00:00:00"/>
    <s v="Wednesday"/>
    <x v="2"/>
    <n v="34.2"/>
    <n v="28.5"/>
    <n v="20"/>
    <n v="0.8333333333333333"/>
    <n v="0.5847953216374269"/>
    <m/>
    <m/>
    <m/>
    <n v="1.02"/>
    <n v="0.057"/>
    <m/>
    <m/>
    <m/>
    <m/>
    <m/>
    <n v="24"/>
    <m/>
    <n v="1"/>
    <m/>
    <m/>
    <m/>
    <m/>
    <m/>
    <n v="23"/>
    <m/>
    <n v="7.9"/>
    <m/>
    <m/>
    <m/>
    <m/>
    <n v="0.3491228070175438"/>
    <n v="0.7157894736842105"/>
    <n v="14.03508771929824"/>
    <n v="0.6102212051868802"/>
    <n v="98"/>
    <s v="YES"/>
    <s v="YES"/>
    <n v="0"/>
    <n v="0"/>
    <m/>
    <s v=""/>
    <m/>
    <m/>
    <n v="0.03289134438305712"/>
    <n v="106.5956029313791"/>
    <n v="1"/>
    <n v="474"/>
    <m/>
    <d v="2026-07-26T00:00:00"/>
  </r>
  <r>
    <d v="2026-07-09T00:00:00"/>
    <s v="Thursday"/>
    <x v="2"/>
    <n v="34.2"/>
    <n v="28.5"/>
    <n v="26.6"/>
    <n v="0.8333333333333333"/>
    <n v="0.7777777777777778"/>
    <m/>
    <m/>
    <m/>
    <n v="1.852"/>
    <n v="0.057"/>
    <m/>
    <m/>
    <m/>
    <m/>
    <m/>
    <n v="24"/>
    <m/>
    <m/>
    <m/>
    <m/>
    <m/>
    <m/>
    <m/>
    <n v="24"/>
    <m/>
    <m/>
    <m/>
    <m/>
    <m/>
    <m/>
    <n v="4.033684210526314"/>
    <n v="1.299649122807017"/>
    <n v="18.66666666666667"/>
    <n v="0.7777777777777778"/>
    <n v="95"/>
    <s v="YES"/>
    <s v="YES"/>
    <n v="0"/>
    <n v="0"/>
    <m/>
    <s v=""/>
    <m/>
    <m/>
    <n v="0.02402394106814"/>
    <n v="1120"/>
    <n v="0"/>
    <s v=""/>
    <m/>
    <d v="2026-07-26T00:00:00"/>
  </r>
  <r>
    <d v="2026-07-10T00:00:00"/>
    <s v="Friday"/>
    <x v="2"/>
    <n v="34.2"/>
    <n v="34.5"/>
    <n v="19.5"/>
    <n v="1.008771929824561"/>
    <n v="0.5701754385964912"/>
    <m/>
    <m/>
    <m/>
    <n v="0.8179999999999999"/>
    <n v="0.057"/>
    <m/>
    <m/>
    <m/>
    <m/>
    <m/>
    <n v="24"/>
    <m/>
    <n v="0.55"/>
    <m/>
    <m/>
    <m/>
    <m/>
    <m/>
    <n v="23.45"/>
    <m/>
    <n v="10.5"/>
    <m/>
    <m/>
    <m/>
    <m/>
    <n v="-1.308245614035089"/>
    <n v="0.5740350877192982"/>
    <n v="13.68421052631579"/>
    <n v="0.5835484232970486"/>
    <n v="88"/>
    <s v="YES"/>
    <s v="YES"/>
    <n v="2"/>
    <n v="0"/>
    <m/>
    <s v=""/>
    <m/>
    <m/>
    <n v="0.03813075506445674"/>
    <n v="78.19548872180451"/>
    <n v="1"/>
    <n v="630"/>
    <m/>
    <d v="2026-07-26T00:00:00"/>
  </r>
  <r>
    <d v="2026-07-11T00:00:00"/>
    <s v="Saturday"/>
    <x v="2"/>
    <n v="34.2"/>
    <n v="28"/>
    <n v="29.7"/>
    <n v="0.8187134502923977"/>
    <n v="0.868421052631579"/>
    <m/>
    <m/>
    <m/>
    <n v="1.59"/>
    <n v="0.057"/>
    <m/>
    <m/>
    <m/>
    <m/>
    <m/>
    <n v="24"/>
    <m/>
    <m/>
    <m/>
    <m/>
    <m/>
    <m/>
    <m/>
    <n v="24"/>
    <m/>
    <m/>
    <m/>
    <m/>
    <m/>
    <m/>
    <n v="2.042105263157893"/>
    <n v="1.11578947368421"/>
    <n v="20.8421052631579"/>
    <n v="0.8684210526315791"/>
    <n v="69"/>
    <s v="YES"/>
    <s v="YES"/>
    <n v="1"/>
    <n v="0"/>
    <m/>
    <s v=""/>
    <m/>
    <m/>
    <n v="0.02486055841028215"/>
    <n v="1250.526315789474"/>
    <n v="0"/>
    <s v=""/>
    <m/>
    <d v="2026-07-26T00:00:00"/>
  </r>
  <r>
    <d v="2026-07-12T00:00:00"/>
    <s v="Sunday"/>
    <x v="2"/>
    <n v="34.2"/>
    <n v="32"/>
    <n v="32.3"/>
    <n v="0.935672514619883"/>
    <n v="0.9444444444444443"/>
    <m/>
    <m/>
    <m/>
    <n v="1.463"/>
    <n v="0.057"/>
    <m/>
    <m/>
    <m/>
    <m/>
    <m/>
    <n v="24"/>
    <m/>
    <n v="0.35"/>
    <m/>
    <m/>
    <m/>
    <m/>
    <m/>
    <n v="23.65"/>
    <m/>
    <m/>
    <m/>
    <m/>
    <m/>
    <m/>
    <n v="-0.043333333333333"/>
    <n v="1.026666666666667"/>
    <n v="22.66666666666666"/>
    <n v="0.9584214235377025"/>
    <n v="79"/>
    <s v="YES"/>
    <s v="YES"/>
    <n v="46"/>
    <n v="43"/>
    <m/>
    <s v=""/>
    <m/>
    <m/>
    <n v="0.02206293706293707"/>
    <n v="1360"/>
    <n v="0"/>
    <s v=""/>
    <m/>
    <d v="2026-07-26T00:00:00"/>
  </r>
  <r>
    <d v="2026-07-13T00:00:00"/>
    <s v="Monday"/>
    <x v="1"/>
    <n v="38.9"/>
    <n v="32"/>
    <n v="31.5"/>
    <n v="0.8226221079691516"/>
    <n v="0.8097686375321337"/>
    <m/>
    <m/>
    <m/>
    <n v="1.287"/>
    <n v="0.036"/>
    <m/>
    <m/>
    <m/>
    <m/>
    <m/>
    <n v="24"/>
    <n v="1"/>
    <n v="1"/>
    <m/>
    <m/>
    <m/>
    <m/>
    <m/>
    <n v="22"/>
    <m/>
    <m/>
    <m/>
    <m/>
    <m/>
    <m/>
    <n v="1.77151670951157"/>
    <n v="0.7940359897172236"/>
    <n v="19.43444730077121"/>
    <n v="0.883383968216873"/>
    <n v="74"/>
    <s v="YES"/>
    <s v="YES"/>
    <n v="0"/>
    <n v="0"/>
    <m/>
    <s v=""/>
    <m/>
    <m/>
    <n v="0.02409090909090904"/>
    <n v="1166.066838046273"/>
    <n v="0"/>
    <s v=""/>
    <m/>
    <d v="2026-07-26T00:00:00"/>
  </r>
  <r>
    <d v="2026-07-14T00:00:00"/>
    <s v="Tuesday"/>
    <x v="1"/>
    <n v="38.9"/>
    <n v="32"/>
    <n v="31"/>
    <n v="0.8226221079691516"/>
    <n v="0.7969151670951157"/>
    <m/>
    <m/>
    <m/>
    <n v="1.629"/>
    <n v="0.035"/>
    <m/>
    <m/>
    <m/>
    <m/>
    <m/>
    <n v="24"/>
    <n v="1"/>
    <n v="0.5"/>
    <m/>
    <m/>
    <m/>
    <m/>
    <m/>
    <n v="22.5"/>
    <m/>
    <m/>
    <m/>
    <n v="0.5"/>
    <m/>
    <m/>
    <n v="1.868997429305914"/>
    <n v="1.005038560411311"/>
    <n v="19.12596401028278"/>
    <n v="0.8500428449014567"/>
    <n v="86"/>
    <s v="YES"/>
    <s v="YES"/>
    <n v="2"/>
    <n v="1"/>
    <m/>
    <s v=""/>
    <m/>
    <m/>
    <n v="0.02409090909090904"/>
    <n v="1147.557840616967"/>
    <n v="1"/>
    <n v="30"/>
    <n v="1"/>
    <d v="2026-07-26T00:00:00"/>
  </r>
  <r>
    <d v="2026-07-15T00:00:00"/>
    <s v="Wednesday"/>
    <x v="1"/>
    <n v="38.9"/>
    <n v="15.5"/>
    <n v="34.2"/>
    <n v="0.3984575835475578"/>
    <n v="0.8791773778920309"/>
    <m/>
    <m/>
    <m/>
    <n v="1.831"/>
    <n v="0.04"/>
    <m/>
    <m/>
    <m/>
    <m/>
    <m/>
    <n v="24"/>
    <n v="1"/>
    <n v="0.5"/>
    <m/>
    <m/>
    <m/>
    <m/>
    <m/>
    <n v="22.5"/>
    <m/>
    <n v="0.5"/>
    <m/>
    <n v="0.25"/>
    <m/>
    <m/>
    <n v="-0.47992287917738"/>
    <n v="1.129665809768637"/>
    <n v="21.10025706940874"/>
    <n v="0.9377892030848329"/>
    <n v="83"/>
    <s v="YES"/>
    <s v="YES"/>
    <n v="1"/>
    <n v="1"/>
    <m/>
    <s v=""/>
    <m/>
    <m/>
    <n v="0.02891608391608385"/>
    <n v="844.0102827763496"/>
    <n v="1"/>
    <n v="45"/>
    <m/>
    <d v="2026-07-26T00:00:00"/>
  </r>
  <r>
    <d v="2026-07-16T00:00:00"/>
    <s v="Thursday"/>
    <x v="1"/>
    <n v="38.9"/>
    <n v="16"/>
    <n v="22.04"/>
    <n v="0.4113110539845758"/>
    <n v="0.5665809768637533"/>
    <m/>
    <m/>
    <m/>
    <n v="0.748"/>
    <n v="0.04"/>
    <m/>
    <m/>
    <m/>
    <m/>
    <m/>
    <n v="24"/>
    <m/>
    <m/>
    <n v="12"/>
    <m/>
    <m/>
    <m/>
    <n v="7"/>
    <n v="5"/>
    <m/>
    <m/>
    <m/>
    <m/>
    <m/>
    <m/>
    <n v="-9.059434447300774"/>
    <n v="0.4614910025706941"/>
    <n v="13.59794344473008"/>
    <n v="2.719588688946016"/>
    <n v="81"/>
    <s v="YES"/>
    <s v="YES"/>
    <n v="0"/>
    <n v="0"/>
    <m/>
    <s v=""/>
    <m/>
    <m/>
    <n v="0.02338286713286713"/>
    <n v="815.8766066838048"/>
    <n v="2"/>
    <n v="0"/>
    <m/>
    <d v="2026-07-26T00:00:00"/>
  </r>
  <r>
    <d v="2026-07-17T00:00:00"/>
    <s v="Friday"/>
    <x v="1"/>
    <n v="38.9"/>
    <n v="31"/>
    <n v="28.8"/>
    <n v="0.7969151670951157"/>
    <n v="0.7403598971722365"/>
    <m/>
    <m/>
    <m/>
    <n v="1.649"/>
    <n v="0.038"/>
    <m/>
    <m/>
    <m/>
    <m/>
    <m/>
    <n v="24"/>
    <m/>
    <n v="1"/>
    <m/>
    <n v="1"/>
    <m/>
    <m/>
    <m/>
    <n v="22"/>
    <m/>
    <n v="2.5"/>
    <m/>
    <m/>
    <m/>
    <m/>
    <n v="0.7139845758354753"/>
    <n v="1.017377892030848"/>
    <n v="17.76863753213368"/>
    <n v="0.8076653423697127"/>
    <n v="74"/>
    <s v="YES"/>
    <s v="YES"/>
    <n v="0"/>
    <n v="0"/>
    <m/>
    <s v=""/>
    <m/>
    <m/>
    <n v="0.02338286713286713"/>
    <n v="426.4473007712082"/>
    <n v="2"/>
    <n v="75"/>
    <m/>
    <d v="2026-07-26T00:00:00"/>
  </r>
  <r>
    <d v="2026-07-18T00:00:00"/>
    <s v="Saturday"/>
    <x v="1"/>
    <n v="38.9"/>
    <n v="32"/>
    <n v="31.5"/>
    <n v="0.8226221079691516"/>
    <n v="0.8097686375321337"/>
    <m/>
    <m/>
    <m/>
    <n v="1.32"/>
    <n v="0.038"/>
    <m/>
    <m/>
    <m/>
    <m/>
    <m/>
    <n v="24"/>
    <m/>
    <n v="1"/>
    <m/>
    <m/>
    <m/>
    <m/>
    <m/>
    <n v="23"/>
    <n v="0.5"/>
    <n v="1.5"/>
    <m/>
    <m/>
    <m/>
    <m/>
    <n v="0.7511568123393317"/>
    <n v="0.8143958868894602"/>
    <n v="19.43444730077121"/>
    <n v="0.8449759695987481"/>
    <n v="74"/>
    <s v="YES"/>
    <s v="YES"/>
    <n v="3"/>
    <n v="0"/>
    <m/>
    <s v=""/>
    <m/>
    <m/>
    <n v="0.02734806629834248"/>
    <n v="777.3778920308483"/>
    <n v="3"/>
    <n v="40"/>
    <m/>
    <d v="2026-07-26T00:00:00"/>
  </r>
  <r>
    <d v="2026-07-19T00:00:00"/>
    <s v="Sunday"/>
    <x v="1"/>
    <n v="38.9"/>
    <n v="32"/>
    <n v="31.8"/>
    <n v="0.8226221079691516"/>
    <n v="0.8174807197943444"/>
    <m/>
    <m/>
    <m/>
    <n v="1.32"/>
    <n v="0.038"/>
    <m/>
    <m/>
    <m/>
    <m/>
    <m/>
    <n v="24"/>
    <m/>
    <n v="1"/>
    <m/>
    <m/>
    <m/>
    <m/>
    <m/>
    <n v="23"/>
    <m/>
    <n v="1.5"/>
    <m/>
    <m/>
    <m/>
    <m/>
    <n v="1.066066838046275"/>
    <n v="0.8143958868894602"/>
    <n v="19.61953727506426"/>
    <n v="0.8530233597854028"/>
    <n v="74"/>
    <s v="YES"/>
    <s v="YES"/>
    <n v="0"/>
    <n v="0"/>
    <m/>
    <s v=""/>
    <m/>
    <m/>
    <n v="0.02335174953959486"/>
    <n v="784.7814910025705"/>
    <n v="1"/>
    <n v="90"/>
    <m/>
    <d v="2026-07-26T00:00:00"/>
  </r>
  <r>
    <d v="2026-07-20T00:00:00"/>
    <s v="Monday"/>
    <x v="1"/>
    <n v="38.9"/>
    <n v="32"/>
    <n v="34.8"/>
    <n v="0.8226221079691516"/>
    <n v="0.8946015424164524"/>
    <m/>
    <m/>
    <m/>
    <n v="1.32"/>
    <n v="0.038"/>
    <m/>
    <m/>
    <m/>
    <m/>
    <m/>
    <n v="24"/>
    <m/>
    <n v="1"/>
    <m/>
    <m/>
    <m/>
    <m/>
    <m/>
    <n v="23"/>
    <m/>
    <m/>
    <m/>
    <m/>
    <m/>
    <m/>
    <n v="0.7151670951156817"/>
    <n v="0.8143958868894602"/>
    <n v="21.47043701799486"/>
    <n v="0.9334972616519503"/>
    <n v="74"/>
    <s v="YES"/>
    <s v="YES"/>
    <n v="18"/>
    <n v="0"/>
    <m/>
    <s v=""/>
    <m/>
    <m/>
    <n v="0.02865561694290976"/>
    <n v="1288.226221079691"/>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n v="0.02953959484346223"/>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4"/>
    <m/>
    <m/>
    <m/>
    <m/>
    <m/>
    <m/>
    <m/>
    <m/>
    <m/>
    <m/>
    <m/>
    <m/>
    <m/>
    <m/>
    <m/>
    <n v="0"/>
    <m/>
    <m/>
    <m/>
    <m/>
    <m/>
    <m/>
    <m/>
    <n v="0"/>
    <m/>
    <m/>
    <m/>
    <m/>
    <m/>
    <m/>
    <n v="0"/>
    <n v="0"/>
    <n v="0"/>
    <s v=""/>
    <m/>
    <m/>
    <m/>
    <n v="0"/>
    <n v="0"/>
    <m/>
    <s v=""/>
    <m/>
    <m/>
    <s v=""/>
    <n v="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m/>
    <m/>
    <m/>
    <m/>
    <m/>
    <m/>
    <m/>
    <m/>
    <m/>
    <m/>
    <m/>
    <n v="0"/>
    <m/>
    <m/>
    <m/>
    <m/>
    <m/>
    <m/>
    <m/>
    <n v="0"/>
    <m/>
    <m/>
    <m/>
    <m/>
    <m/>
    <m/>
    <n v="0"/>
    <n v="0"/>
    <n v="0"/>
    <s v=""/>
    <m/>
    <s v="YES"/>
    <s v="YES"/>
    <n v="0"/>
    <n v="0"/>
    <m/>
    <s v=""/>
    <m/>
    <m/>
    <s v=""/>
    <n v="1"/>
    <n v="0"/>
    <s v=""/>
    <m/>
    <d v="2026-08-26T00:00:00"/>
  </r>
  <r>
    <d v="2026-08-22T00:00:00"/>
    <s v="Saturday"/>
    <x v="2"/>
    <n v="34.2"/>
    <m/>
    <n v="0"/>
    <n v="0"/>
    <n v="0"/>
    <m/>
    <m/>
    <m/>
    <m/>
    <m/>
    <m/>
    <m/>
    <m/>
    <m/>
    <m/>
    <n v="24"/>
    <m/>
    <m/>
    <m/>
    <m/>
    <m/>
    <m/>
    <m/>
    <n v="24"/>
    <m/>
    <m/>
    <m/>
    <m/>
    <m/>
    <m/>
    <n v="24"/>
    <n v="0"/>
    <n v="0"/>
    <n v="0"/>
    <m/>
    <s v="YES"/>
    <s v="YES"/>
    <n v="4"/>
    <n v="0"/>
    <m/>
    <s v=""/>
    <m/>
    <m/>
    <s v=""/>
    <n v="1"/>
    <n v="0"/>
    <s v=""/>
    <m/>
    <d v="2026-08-26T00:00:00"/>
  </r>
  <r>
    <d v="2026-08-23T00:00:00"/>
    <s v="Sunday"/>
    <x v="2"/>
    <n v="34.2"/>
    <m/>
    <n v="20.26"/>
    <n v="0"/>
    <n v="0.5923976608187135"/>
    <m/>
    <m/>
    <m/>
    <m/>
    <m/>
    <m/>
    <m/>
    <m/>
    <m/>
    <m/>
    <n v="24"/>
    <m/>
    <m/>
    <m/>
    <m/>
    <m/>
    <m/>
    <m/>
    <n v="24"/>
    <m/>
    <m/>
    <m/>
    <m/>
    <m/>
    <m/>
    <n v="9.782456140350877"/>
    <n v="0"/>
    <n v="14.21754385964912"/>
    <n v="0.5923976608187135"/>
    <m/>
    <s v="YES"/>
    <s v="YES"/>
    <n v="0"/>
    <n v="0"/>
    <m/>
    <s v=""/>
    <m/>
    <m/>
    <s v=""/>
    <n v="853.0526315789474"/>
    <n v="0"/>
    <s v=""/>
    <m/>
    <d v="2026-08-26T00:00:00"/>
  </r>
  <r>
    <d v="2026-08-24T00:00:00"/>
    <s v="Monday"/>
    <x v="2"/>
    <n v="34.2"/>
    <m/>
    <n v="23.83"/>
    <n v="0"/>
    <n v="0.6967836257309941"/>
    <m/>
    <m/>
    <m/>
    <m/>
    <m/>
    <m/>
    <m/>
    <m/>
    <m/>
    <m/>
    <n v="24"/>
    <m/>
    <m/>
    <m/>
    <m/>
    <m/>
    <m/>
    <m/>
    <n v="24"/>
    <m/>
    <m/>
    <m/>
    <m/>
    <m/>
    <m/>
    <n v="7.277192982456143"/>
    <n v="0"/>
    <n v="16.72280701754386"/>
    <n v="0.6967836257309941"/>
    <m/>
    <s v="YES"/>
    <s v="YES"/>
    <n v="0"/>
    <n v="0"/>
    <m/>
    <s v=""/>
    <m/>
    <m/>
    <s v=""/>
    <n v="1003.368421052631"/>
    <n v="0"/>
    <s v=""/>
    <m/>
    <d v="2026-08-26T00:00:00"/>
  </r>
  <r>
    <d v="2026-08-25T00:00:00"/>
    <s v="Tuesday"/>
    <x v="2"/>
    <n v="34.2"/>
    <m/>
    <n v="14.63"/>
    <n v="0"/>
    <n v="0.4277777777777778"/>
    <m/>
    <m/>
    <m/>
    <m/>
    <m/>
    <m/>
    <m/>
    <m/>
    <m/>
    <m/>
    <n v="24"/>
    <m/>
    <m/>
    <m/>
    <m/>
    <m/>
    <m/>
    <m/>
    <n v="24"/>
    <m/>
    <m/>
    <m/>
    <m/>
    <m/>
    <m/>
    <n v="13.73333333333333"/>
    <n v="0"/>
    <n v="10.26666666666667"/>
    <n v="0.4277777777777778"/>
    <m/>
    <s v="YES"/>
    <s v="YES"/>
    <n v="0"/>
    <n v="0"/>
    <m/>
    <s v=""/>
    <m/>
    <m/>
    <s v=""/>
    <n v="616"/>
    <n v="0"/>
    <s v=""/>
    <m/>
    <d v="2026-08-26T00:00:00"/>
  </r>
  <r>
    <d v="2026-08-26T00:00:00"/>
    <s v="Wednesday"/>
    <x v="2"/>
    <n v="34.2"/>
    <m/>
    <n v="19.1"/>
    <n v="0"/>
    <n v="0.5584795321637427"/>
    <m/>
    <m/>
    <m/>
    <m/>
    <m/>
    <m/>
    <m/>
    <m/>
    <m/>
    <m/>
    <n v="24"/>
    <m/>
    <m/>
    <m/>
    <m/>
    <m/>
    <m/>
    <m/>
    <n v="24"/>
    <m/>
    <m/>
    <m/>
    <m/>
    <m/>
    <m/>
    <n v="10.59649122807017"/>
    <n v="0"/>
    <n v="13.40350877192983"/>
    <n v="0.5584795321637427"/>
    <m/>
    <s v="YES"/>
    <s v="YES"/>
    <n v="0"/>
    <n v="0"/>
    <m/>
    <s v=""/>
    <m/>
    <m/>
    <s v=""/>
    <n v="804.2105263157895"/>
    <n v="0"/>
    <s v=""/>
    <m/>
    <d v="2026-08-26T00:00:00"/>
  </r>
  <r>
    <d v="2026-08-27T00:00:00"/>
    <s v="Thursday"/>
    <x v="2"/>
    <n v="34.2"/>
    <m/>
    <n v="24.6"/>
    <n v="0"/>
    <n v="0.7192982456140351"/>
    <m/>
    <m/>
    <m/>
    <m/>
    <m/>
    <m/>
    <m/>
    <m/>
    <m/>
    <m/>
    <n v="24"/>
    <m/>
    <m/>
    <m/>
    <m/>
    <m/>
    <m/>
    <m/>
    <n v="24"/>
    <m/>
    <m/>
    <m/>
    <m/>
    <m/>
    <m/>
    <n v="6.736842105263158"/>
    <n v="0"/>
    <n v="17.26315789473684"/>
    <n v="0.7192982456140351"/>
    <m/>
    <s v="YES"/>
    <s v="YES"/>
    <n v="4"/>
    <n v="0"/>
    <m/>
    <s v=""/>
    <m/>
    <m/>
    <s v=""/>
    <n v="1035.789473684211"/>
    <n v="0"/>
    <s v=""/>
    <m/>
    <d v="2026-08-26T00:00:00"/>
  </r>
  <r>
    <d v="2026-08-28T00:00:00"/>
    <s v="Friday"/>
    <x v="4"/>
    <s v=""/>
    <m/>
    <m/>
    <s v=""/>
    <s v=""/>
    <m/>
    <m/>
    <m/>
    <m/>
    <m/>
    <m/>
    <m/>
    <m/>
    <m/>
    <m/>
    <n v="0"/>
    <m/>
    <m/>
    <m/>
    <m/>
    <m/>
    <m/>
    <m/>
    <n v="0"/>
    <m/>
    <m/>
    <m/>
    <m/>
    <m/>
    <m/>
    <n v="0"/>
    <n v="0"/>
    <n v="0"/>
    <s v=""/>
    <m/>
    <s v="YES"/>
    <s v="YES"/>
    <n v="0"/>
    <n v="0"/>
    <m/>
    <s v=""/>
    <m/>
    <m/>
    <s v=""/>
    <n v="1"/>
    <n v="0"/>
    <s v=""/>
    <m/>
    <d v="2026-08-26T00:00:00"/>
  </r>
  <r>
    <d v="2026-08-29T00:00:00"/>
    <s v="Saturday"/>
    <x v="2"/>
    <n v="34.2"/>
    <m/>
    <n v="4.3"/>
    <n v="0"/>
    <n v="0.1257309941520468"/>
    <m/>
    <m/>
    <m/>
    <m/>
    <m/>
    <m/>
    <m/>
    <m/>
    <m/>
    <m/>
    <n v="24"/>
    <m/>
    <m/>
    <m/>
    <m/>
    <m/>
    <m/>
    <m/>
    <n v="24"/>
    <m/>
    <m/>
    <m/>
    <m/>
    <m/>
    <m/>
    <n v="20.98245614035088"/>
    <n v="0"/>
    <n v="3.017543859649122"/>
    <n v="0.1257309941520468"/>
    <m/>
    <s v="YES"/>
    <s v="YES"/>
    <n v="0"/>
    <n v="0"/>
    <m/>
    <s v=""/>
    <m/>
    <m/>
    <s v=""/>
    <n v="181.0526315789473"/>
    <n v="0"/>
    <s v=""/>
    <m/>
    <d v="2026-08-26T00:00:00"/>
  </r>
  <r>
    <d v="2026-08-30T00:00:00"/>
    <s v="Sunday"/>
    <x v="2"/>
    <n v="34.2"/>
    <m/>
    <n v="20"/>
    <n v="0"/>
    <n v="0.5847953216374269"/>
    <m/>
    <m/>
    <m/>
    <m/>
    <m/>
    <m/>
    <m/>
    <m/>
    <m/>
    <m/>
    <n v="24"/>
    <m/>
    <m/>
    <m/>
    <m/>
    <m/>
    <m/>
    <m/>
    <n v="24"/>
    <m/>
    <m/>
    <m/>
    <m/>
    <m/>
    <m/>
    <n v="9.964912280701755"/>
    <n v="0"/>
    <n v="14.03508771929824"/>
    <n v="0.5847953216374269"/>
    <m/>
    <s v="YES"/>
    <s v="YES"/>
    <n v="14"/>
    <n v="0"/>
    <m/>
    <s v=""/>
    <m/>
    <m/>
    <s v=""/>
    <n v="842.1052631578947"/>
    <n v="0"/>
    <s v=""/>
    <m/>
    <d v="2026-08-26T00:00:00"/>
  </r>
  <r>
    <d v="2026-08-31T00:00:00"/>
    <s v="Monday"/>
    <x v="2"/>
    <n v="34.2"/>
    <m/>
    <n v="26.9"/>
    <n v="0"/>
    <n v="0.7865497076023392"/>
    <m/>
    <m/>
    <m/>
    <m/>
    <m/>
    <m/>
    <m/>
    <m/>
    <m/>
    <m/>
    <n v="24"/>
    <m/>
    <m/>
    <m/>
    <m/>
    <m/>
    <m/>
    <m/>
    <n v="24"/>
    <m/>
    <m/>
    <m/>
    <m/>
    <m/>
    <m/>
    <n v="5.12280701754386"/>
    <n v="0"/>
    <n v="18.87719298245614"/>
    <n v="0.7865497076023392"/>
    <m/>
    <s v="YES"/>
    <s v="YES"/>
    <n v="0"/>
    <n v="0"/>
    <m/>
    <s v=""/>
    <m/>
    <m/>
    <s v=""/>
    <n v="1132.631578947368"/>
    <n v="29"/>
    <n v="0"/>
    <m/>
    <d v="2026-09-26T00:00:00"/>
  </r>
  <r>
    <d v="2026-09-01T00:00:00"/>
    <s v="Tuesday"/>
    <x v="2"/>
    <n v="34.2"/>
    <n v="30"/>
    <n v="21.4"/>
    <n v="0.8771929824561403"/>
    <n v="0.6257309941520467"/>
    <m/>
    <m/>
    <m/>
    <m/>
    <m/>
    <m/>
    <m/>
    <m/>
    <m/>
    <m/>
    <n v="24"/>
    <m/>
    <m/>
    <m/>
    <m/>
    <m/>
    <m/>
    <m/>
    <n v="24"/>
    <m/>
    <m/>
    <m/>
    <m/>
    <m/>
    <m/>
    <n v="8.982456140350878"/>
    <n v="0"/>
    <n v="15.01754385964912"/>
    <n v="0.6257309941520467"/>
    <m/>
    <s v="YES"/>
    <s v="YES"/>
    <n v="0"/>
    <n v="0"/>
    <m/>
    <s v=""/>
    <m/>
    <m/>
    <s v=""/>
    <n v="901.0526315789473"/>
    <n v="28"/>
    <n v="0"/>
    <m/>
    <d v="2026-09-26T00:00:00"/>
  </r>
  <r>
    <d v="2026-09-02T00:00:00"/>
    <s v="Wednesday"/>
    <x v="2"/>
    <n v="34.2"/>
    <n v="30"/>
    <n v="22.8"/>
    <n v="0.8771929824561403"/>
    <n v="0.6666666666666667"/>
    <m/>
    <m/>
    <m/>
    <n v="1.75"/>
    <m/>
    <m/>
    <m/>
    <m/>
    <m/>
    <m/>
    <n v="24"/>
    <m/>
    <n v="0.75"/>
    <m/>
    <m/>
    <m/>
    <m/>
    <m/>
    <n v="23.25"/>
    <n v="1.5"/>
    <n v="2.833333333333333"/>
    <n v="0.7833333333333333"/>
    <m/>
    <m/>
    <m/>
    <n v="0.905263157894737"/>
    <n v="1.228070175438596"/>
    <n v="16"/>
    <n v="0.6881720430107527"/>
    <m/>
    <s v="YES"/>
    <s v="YES"/>
    <n v="0"/>
    <n v="0"/>
    <m/>
    <s v=""/>
    <m/>
    <m/>
    <n v="0.02953959484346223"/>
    <n v="338.8235294117647"/>
    <n v="37"/>
    <n v="8.297297297297298"/>
    <m/>
    <d v="2026-09-26T00:00:00"/>
  </r>
  <r>
    <d v="2026-09-03T00:00:00"/>
    <s v="Thursday"/>
    <x v="2"/>
    <n v="34.2"/>
    <n v="20"/>
    <n v="15.7"/>
    <n v="0.5847953216374269"/>
    <n v="0.4590643274853801"/>
    <m/>
    <m/>
    <m/>
    <n v="1.680000000000001"/>
    <m/>
    <m/>
    <m/>
    <m/>
    <m/>
    <m/>
    <n v="24"/>
    <m/>
    <n v="1"/>
    <m/>
    <m/>
    <m/>
    <m/>
    <n v="2.5"/>
    <n v="20.5"/>
    <n v="2.533333333333333"/>
    <n v="1.5"/>
    <n v="1.5"/>
    <n v="1.666666666666667"/>
    <m/>
    <m/>
    <n v="1.103508771929826"/>
    <n v="1.178947368421053"/>
    <n v="11.01754385964912"/>
    <n v="0.537441163885323"/>
    <m/>
    <s v="YES"/>
    <s v="YES"/>
    <n v="0"/>
    <n v="0"/>
    <m/>
    <s v=""/>
    <m/>
    <m/>
    <n v="0.02953959484346223"/>
    <n v="440.7017543859649"/>
    <n v="32"/>
    <n v="13.5"/>
    <m/>
    <d v="2026-09-26T00:00:00"/>
  </r>
  <r>
    <d v="2026-09-04T00:00:00"/>
    <s v="Friday"/>
    <x v="4"/>
    <s v=""/>
    <m/>
    <m/>
    <s v=""/>
    <s v=""/>
    <m/>
    <m/>
    <m/>
    <m/>
    <m/>
    <m/>
    <m/>
    <m/>
    <m/>
    <m/>
    <n v="0"/>
    <m/>
    <m/>
    <m/>
    <m/>
    <m/>
    <m/>
    <m/>
    <n v="0"/>
    <m/>
    <m/>
    <m/>
    <m/>
    <m/>
    <m/>
    <n v="0"/>
    <n v="0"/>
    <n v="0"/>
    <s v=""/>
    <m/>
    <s v="YES"/>
    <s v="YES"/>
    <n v="0"/>
    <n v="0"/>
    <m/>
    <s v=""/>
    <m/>
    <m/>
    <s v=""/>
    <n v="1"/>
    <n v="0"/>
    <s v=""/>
    <m/>
    <d v="2026-09-26T00:00:00"/>
  </r>
  <r>
    <d v="2026-09-05T00:00:00"/>
    <s v="Saturday"/>
    <x v="2"/>
    <n v="34.2"/>
    <n v="21.7"/>
    <n v="21.7"/>
    <n v="0.6345029239766082"/>
    <n v="0.6345029239766081"/>
    <m/>
    <m/>
    <m/>
    <n v="1.67"/>
    <m/>
    <m/>
    <m/>
    <m/>
    <m/>
    <m/>
    <n v="24"/>
    <m/>
    <m/>
    <m/>
    <m/>
    <m/>
    <m/>
    <n v="4.5"/>
    <n v="19.5"/>
    <n v="1.1"/>
    <n v="2"/>
    <m/>
    <m/>
    <m/>
    <m/>
    <n v="0"/>
    <n v="1.171929824561403"/>
    <n v="15.2280701754386"/>
    <n v="0.7809266756635177"/>
    <m/>
    <s v="YES"/>
    <s v="YES"/>
    <n v="0"/>
    <n v="0"/>
    <m/>
    <s v=""/>
    <m/>
    <m/>
    <n v="0.02681399631675875"/>
    <n v="456.8421052631579"/>
    <n v="30"/>
    <n v="6.2"/>
    <m/>
    <d v="2026-09-26T00:00:00"/>
  </r>
  <r>
    <d v="2026-09-06T00:00:00"/>
    <s v="Sunday"/>
    <x v="1"/>
    <n v="38.9"/>
    <n v="31"/>
    <n v="26.7"/>
    <n v="0.7969151670951157"/>
    <n v="0.6863753213367609"/>
    <m/>
    <m/>
    <m/>
    <n v="1.97"/>
    <m/>
    <m/>
    <m/>
    <m/>
    <m/>
    <m/>
    <n v="24"/>
    <m/>
    <n v="0.5"/>
    <m/>
    <m/>
    <m/>
    <m/>
    <m/>
    <n v="23.5"/>
    <n v="2"/>
    <n v="3.3"/>
    <m/>
    <m/>
    <m/>
    <n v="0.5"/>
    <n v="0.01156812339331736"/>
    <n v="1.215424164524422"/>
    <n v="16.47300771208226"/>
    <n v="0.7009790515779686"/>
    <m/>
    <s v="YES"/>
    <s v="YES"/>
    <n v="0"/>
    <n v="0"/>
    <m/>
    <s v=""/>
    <m/>
    <m/>
    <n v="0.0269613259668508"/>
    <n v="299.5092311287684"/>
    <n v="33"/>
    <n v="10.54545454545454"/>
    <m/>
    <d v="2026-09-26T00:00:00"/>
  </r>
  <r>
    <d v="2026-09-07T00:00:00"/>
    <s v="Monday"/>
    <x v="1"/>
    <n v="38.9"/>
    <n v="31"/>
    <n v="31.4"/>
    <n v="0.7969151670951157"/>
    <n v="0.8071979434447301"/>
    <m/>
    <m/>
    <m/>
    <n v="1.72"/>
    <m/>
    <m/>
    <m/>
    <m/>
    <m/>
    <m/>
    <n v="24"/>
    <m/>
    <m/>
    <m/>
    <m/>
    <m/>
    <m/>
    <m/>
    <n v="24"/>
    <m/>
    <m/>
    <m/>
    <m/>
    <m/>
    <m/>
    <n v="3.566066838046275"/>
    <n v="1.061182519280206"/>
    <n v="19.37275064267352"/>
    <n v="0.8071979434447299"/>
    <m/>
    <s v="YES"/>
    <s v="YES"/>
    <n v="0"/>
    <n v="0"/>
    <m/>
    <s v=""/>
    <m/>
    <m/>
    <n v="0.03118784530386741"/>
    <n v="1162.365038560411"/>
    <n v="0"/>
    <s v=""/>
    <m/>
    <d v="2026-09-26T00:00:00"/>
  </r>
  <r>
    <d v="2026-09-08T00:00:00"/>
    <s v="Tuesday"/>
    <x v="1"/>
    <n v="38.9"/>
    <n v="33"/>
    <n v="34.8"/>
    <n v="0.8483290488431876"/>
    <n v="0.8946015424164524"/>
    <m/>
    <m/>
    <m/>
    <n v="1.72"/>
    <m/>
    <m/>
    <m/>
    <m/>
    <m/>
    <m/>
    <n v="24"/>
    <m/>
    <n v="0.75"/>
    <m/>
    <m/>
    <m/>
    <m/>
    <m/>
    <n v="23.25"/>
    <m/>
    <m/>
    <n v="0.5"/>
    <m/>
    <m/>
    <m/>
    <n v="0.2183804627249373"/>
    <n v="1.061182519280206"/>
    <n v="21.47043701799486"/>
    <n v="0.9234596566879508"/>
    <m/>
    <s v="YES"/>
    <s v="YES"/>
    <n v="1"/>
    <n v="0"/>
    <m/>
    <s v=""/>
    <m/>
    <m/>
    <n v="0.0291620626151013"/>
    <n v="1288.226221079691"/>
    <n v="2"/>
    <n v="15"/>
    <m/>
    <d v="2026-09-26T00:00:00"/>
  </r>
  <r>
    <d v="2026-09-09T00:00:00"/>
    <s v="Wednesday"/>
    <x v="1"/>
    <n v="38.9"/>
    <n v="33"/>
    <n v="31.9"/>
    <n v="0.8483290488431876"/>
    <n v="0.8200514138817481"/>
    <m/>
    <m/>
    <m/>
    <n v="1.63"/>
    <m/>
    <m/>
    <m/>
    <m/>
    <m/>
    <m/>
    <n v="24"/>
    <m/>
    <n v="0.75"/>
    <m/>
    <m/>
    <m/>
    <m/>
    <m/>
    <n v="23.25"/>
    <n v="1.5"/>
    <m/>
    <n v="1.05"/>
    <m/>
    <m/>
    <m/>
    <n v="0.0131105398457585"/>
    <n v="1.005655526992288"/>
    <n v="19.68123393316195"/>
    <n v="0.8465046852972883"/>
    <m/>
    <s v="YES"/>
    <s v="YES"/>
    <n v="0"/>
    <n v="0"/>
    <m/>
    <s v=""/>
    <m/>
    <m/>
    <n v="0.02786372007366482"/>
    <n v="1180.874035989717"/>
    <n v="18"/>
    <n v="8.5"/>
    <m/>
    <d v="2026-09-26T00:00:00"/>
  </r>
  <r>
    <d v="2026-09-10T00:00:00"/>
    <s v="Thursday"/>
    <x v="1"/>
    <n v="38.9"/>
    <n v="15"/>
    <n v="15.3"/>
    <n v="0.3856041131105398"/>
    <n v="0.3933161953727506"/>
    <m/>
    <m/>
    <m/>
    <n v="0.65"/>
    <m/>
    <m/>
    <m/>
    <m/>
    <m/>
    <m/>
    <n v="24"/>
    <m/>
    <m/>
    <n v="12"/>
    <m/>
    <m/>
    <m/>
    <m/>
    <n v="12"/>
    <m/>
    <n v="2.15"/>
    <m/>
    <m/>
    <m/>
    <m/>
    <n v="0.009383033419021913"/>
    <n v="0.4010282776349615"/>
    <n v="9.439588688946015"/>
    <n v="0.7866323907455013"/>
    <m/>
    <s v="YES"/>
    <s v="YES"/>
    <n v="0"/>
    <n v="0"/>
    <m/>
    <s v=""/>
    <m/>
    <m/>
    <n v="0"/>
    <n v="263.4303820170981"/>
    <n v="2"/>
    <n v="64.5"/>
    <m/>
    <d v="2026-09-26T00:00:00"/>
  </r>
  <r>
    <d v="2026-09-11T00:00:00"/>
    <s v="Friday"/>
    <x v="1"/>
    <n v="38.9"/>
    <n v="31.5"/>
    <n v="27.9"/>
    <n v="0.8097686375321337"/>
    <n v="0.717223650385604"/>
    <m/>
    <m/>
    <m/>
    <n v="1.63"/>
    <m/>
    <m/>
    <m/>
    <m/>
    <m/>
    <m/>
    <n v="24"/>
    <m/>
    <n v="0.75"/>
    <m/>
    <m/>
    <m/>
    <m/>
    <m/>
    <n v="23.25"/>
    <m/>
    <n v="5"/>
    <m/>
    <m/>
    <m/>
    <m/>
    <n v="0.03097686375321373"/>
    <n v="1.005655526992288"/>
    <n v="17.2133676092545"/>
    <n v="0.7403598971722365"/>
    <m/>
    <s v="YES"/>
    <s v="YES"/>
    <n v="0"/>
    <n v="0"/>
    <m/>
    <s v=""/>
    <m/>
    <m/>
    <n v="0"/>
    <n v="206.560411311054"/>
    <n v="0"/>
    <s v=""/>
    <m/>
    <d v="2026-09-26T00:00:00"/>
  </r>
  <r>
    <d v="2026-09-12T00:00:00"/>
    <s v="Saturday"/>
    <x v="2"/>
    <n v="34.2"/>
    <n v="30"/>
    <n v="28.7"/>
    <n v="0.8771929824561403"/>
    <n v="0.8391812865497076"/>
    <m/>
    <m/>
    <m/>
    <n v="1.93"/>
    <m/>
    <m/>
    <m/>
    <m/>
    <m/>
    <m/>
    <n v="24"/>
    <m/>
    <n v="0.75"/>
    <m/>
    <n v="1.75"/>
    <m/>
    <m/>
    <m/>
    <n v="21.5"/>
    <m/>
    <m/>
    <m/>
    <m/>
    <m/>
    <m/>
    <n v="0.00526315789473486"/>
    <n v="1.354385964912281"/>
    <n v="20.14035087719298"/>
    <n v="0.9367605059159527"/>
    <m/>
    <s v="YES"/>
    <s v="YES"/>
    <n v="0"/>
    <n v="0"/>
    <m/>
    <s v=""/>
    <m/>
    <m/>
    <n v="0"/>
    <n v="1208.421052631579"/>
    <n v="0"/>
    <s v=""/>
    <m/>
    <d v="2026-09-26T00:00:00"/>
  </r>
  <r>
    <d v="2026-09-13T00:00:00"/>
    <s v="Sunday"/>
    <x v="2"/>
    <n v="34.2"/>
    <n v="30"/>
    <n v="25"/>
    <n v="0.8771929824561403"/>
    <n v="0.7309941520467836"/>
    <m/>
    <m/>
    <m/>
    <n v="2.64"/>
    <m/>
    <m/>
    <m/>
    <m/>
    <m/>
    <m/>
    <n v="24"/>
    <m/>
    <n v="0.75"/>
    <m/>
    <n v="1.5"/>
    <m/>
    <m/>
    <m/>
    <n v="21.75"/>
    <m/>
    <n v="0.5"/>
    <n v="0.5"/>
    <m/>
    <m/>
    <m/>
    <n v="1.353508771929828"/>
    <n v="1.852631578947368"/>
    <n v="17.5438596491228"/>
    <n v="0.8066142367412784"/>
    <m/>
    <s v="YES"/>
    <s v="YES"/>
    <n v="0"/>
    <n v="0"/>
    <m/>
    <s v=""/>
    <m/>
    <m/>
    <n v="0"/>
    <n v="701.7543859649122"/>
    <n v="0"/>
    <s v=""/>
    <m/>
    <d v="2026-09-26T00:00:00"/>
  </r>
  <r>
    <d v="2026-09-14T00:00:00"/>
    <s v="Monday"/>
    <x v="2"/>
    <n v="34.2"/>
    <n v="30"/>
    <n v="28.7"/>
    <n v="0.8771929824561403"/>
    <n v="0.8391812865497076"/>
    <m/>
    <m/>
    <m/>
    <n v="2.26"/>
    <m/>
    <m/>
    <m/>
    <m/>
    <m/>
    <m/>
    <n v="24"/>
    <n v="1"/>
    <n v="0.75"/>
    <m/>
    <m/>
    <m/>
    <m/>
    <m/>
    <n v="22.25"/>
    <m/>
    <n v="0.5"/>
    <m/>
    <m/>
    <m/>
    <m/>
    <n v="0.02368421052631575"/>
    <n v="1.585964912280702"/>
    <n v="20.14035087719298"/>
    <n v="0.9051843090873251"/>
    <m/>
    <s v="YES"/>
    <s v="YES"/>
    <n v="0"/>
    <n v="0"/>
    <m/>
    <s v=""/>
    <m/>
    <m/>
    <n v="0"/>
    <n v="805.6140350877192"/>
    <n v="0"/>
    <s v=""/>
    <m/>
    <d v="2026-09-26T00:00:00"/>
  </r>
  <r>
    <d v="2026-09-15T00:00:00"/>
    <s v="Tuesday"/>
    <x v="2"/>
    <n v="34.2"/>
    <n v="30"/>
    <n v="29.7"/>
    <n v="0.8771929824561403"/>
    <n v="0.868421052631579"/>
    <m/>
    <m/>
    <m/>
    <n v="2.34"/>
    <m/>
    <m/>
    <m/>
    <m/>
    <m/>
    <m/>
    <n v="24"/>
    <m/>
    <n v="0.75"/>
    <m/>
    <m/>
    <m/>
    <m/>
    <m/>
    <n v="23.25"/>
    <m/>
    <m/>
    <m/>
    <m/>
    <m/>
    <m/>
    <n v="0.7657894736842117"/>
    <n v="1.642105263157895"/>
    <n v="20.84210526315789"/>
    <n v="0.896434634974533"/>
    <m/>
    <s v="YES"/>
    <s v="YES"/>
    <n v="0"/>
    <n v="0"/>
    <m/>
    <s v=""/>
    <m/>
    <m/>
    <n v="0"/>
    <n v="1250.526315789474"/>
    <n v="0"/>
    <s v=""/>
    <m/>
    <d v="2026-09-26T00:00:00"/>
  </r>
  <r>
    <d v="2026-09-16T00:00:00"/>
    <s v="Wednesday"/>
    <x v="2"/>
    <n v="34.2"/>
    <n v="30"/>
    <n v="27.5"/>
    <n v="0.8771929824561403"/>
    <n v="0.8040935672514619"/>
    <m/>
    <m/>
    <m/>
    <n v="0.75"/>
    <m/>
    <m/>
    <m/>
    <m/>
    <m/>
    <m/>
    <n v="24"/>
    <m/>
    <m/>
    <m/>
    <m/>
    <m/>
    <m/>
    <m/>
    <n v="24"/>
    <m/>
    <m/>
    <m/>
    <m/>
    <m/>
    <m/>
    <n v="4.17543859649123"/>
    <n v="0.5263157894736842"/>
    <n v="19.29824561403509"/>
    <n v="0.8040935672514619"/>
    <m/>
    <s v="YES"/>
    <s v="YES"/>
    <n v="3"/>
    <n v="0"/>
    <m/>
    <s v=""/>
    <m/>
    <m/>
    <n v="0"/>
    <n v="1157.894736842105"/>
    <n v="0"/>
    <s v=""/>
    <m/>
    <d v="2026-09-26T00:00:00"/>
  </r>
  <r>
    <d v="2026-09-17T00:00:00"/>
    <s v="Thursday"/>
    <x v="4"/>
    <s v=""/>
    <m/>
    <m/>
    <s v=""/>
    <s v=""/>
    <m/>
    <m/>
    <m/>
    <m/>
    <m/>
    <m/>
    <m/>
    <m/>
    <m/>
    <m/>
    <n v="0"/>
    <m/>
    <m/>
    <m/>
    <m/>
    <m/>
    <m/>
    <m/>
    <n v="0"/>
    <m/>
    <m/>
    <m/>
    <m/>
    <m/>
    <m/>
    <n v="0"/>
    <n v="0"/>
    <n v="0"/>
    <s v=""/>
    <m/>
    <m/>
    <m/>
    <n v="0"/>
    <n v="0"/>
    <m/>
    <s v=""/>
    <m/>
    <m/>
    <n v="0"/>
    <n v="1"/>
    <n v="0"/>
    <s v=""/>
    <m/>
    <d v="2026-09-26T00:00:00"/>
  </r>
  <r>
    <d v="2026-09-18T00:00:00"/>
    <s v="Friday"/>
    <x v="2"/>
    <n v="34.2"/>
    <n v="30"/>
    <n v="24"/>
    <n v="0.8771929824561403"/>
    <n v="0.7017543859649122"/>
    <m/>
    <m/>
    <m/>
    <n v="1"/>
    <m/>
    <m/>
    <m/>
    <m/>
    <m/>
    <m/>
    <n v="24"/>
    <n v="2.45"/>
    <m/>
    <m/>
    <m/>
    <m/>
    <m/>
    <n v="4"/>
    <n v="17.55"/>
    <m/>
    <m/>
    <m/>
    <m/>
    <m/>
    <m/>
    <n v="0.006140350877195999"/>
    <n v="0.7017543859649122"/>
    <n v="16.84210526315789"/>
    <n v="0.9596641175588543"/>
    <m/>
    <s v="YES"/>
    <s v="YES"/>
    <n v="0"/>
    <n v="0"/>
    <m/>
    <s v=""/>
    <m/>
    <m/>
    <n v="0.02434440559440561"/>
    <n v="1010.526315789474"/>
    <n v="0"/>
    <s v=""/>
    <m/>
    <d v="2026-09-26T00:00:00"/>
  </r>
  <r>
    <d v="2026-09-19T00:00:00"/>
    <s v="Saturday"/>
    <x v="2"/>
    <n v="34.2"/>
    <n v="30"/>
    <n v="24"/>
    <n v="0.8771929824561403"/>
    <n v="0.7017543859649122"/>
    <m/>
    <m/>
    <m/>
    <m/>
    <m/>
    <m/>
    <m/>
    <m/>
    <m/>
    <m/>
    <n v="24"/>
    <m/>
    <m/>
    <m/>
    <m/>
    <m/>
    <m/>
    <m/>
    <n v="24"/>
    <m/>
    <m/>
    <m/>
    <m/>
    <m/>
    <m/>
    <n v="7.157894736842106"/>
    <n v="0"/>
    <n v="16.84210526315789"/>
    <n v="0.7017543859649122"/>
    <m/>
    <m/>
    <m/>
    <n v="17"/>
    <n v="0"/>
    <m/>
    <s v=""/>
    <m/>
    <m/>
    <n v="0"/>
    <n v="1010.526315789474"/>
    <n v="3"/>
    <n v="0"/>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Cache/pivotCacheRecords2.xml><?xml version="1.0" encoding="utf-8"?>
<pivotCacheRecords xmlns="http://schemas.openxmlformats.org/spreadsheetml/2006/main" count="371">
  <r>
    <d v="2025-12-29T00:00:00"/>
    <s v="Monday"/>
    <x v="0"/>
    <n v="33.4"/>
    <n v="14"/>
    <n v="21.4"/>
    <n v="0.4191616766467066"/>
    <n v="0.6407185628742514"/>
    <m/>
    <m/>
    <m/>
    <m/>
    <n v="0.035"/>
    <m/>
    <m/>
    <m/>
    <n v="1"/>
    <n v="1"/>
    <n v="24"/>
    <m/>
    <m/>
    <n v="9"/>
    <m/>
    <m/>
    <m/>
    <m/>
    <n v="15"/>
    <m/>
    <m/>
    <m/>
    <m/>
    <m/>
    <m/>
    <n v="-0.3772455089820355"/>
    <n v="0"/>
    <n v="15.37724550898204"/>
    <n v="1.025149700598802"/>
    <m/>
    <s v="NO"/>
    <s v="NO"/>
    <n v="6"/>
    <n v="6"/>
    <n v="6"/>
    <s v=""/>
    <m/>
    <n v="0"/>
    <s v=""/>
    <n v="922.6347305389221"/>
    <n v="1"/>
    <n v="0"/>
    <m/>
    <d v="2026-01-26T00:00:00"/>
  </r>
  <r>
    <d v="2025-12-30T00:00:00"/>
    <s v="Tuesday"/>
    <x v="1"/>
    <n v="38.9"/>
    <n v="32"/>
    <n v="34.8"/>
    <n v="0.8226221079691516"/>
    <n v="0.8946015424164524"/>
    <m/>
    <m/>
    <m/>
    <m/>
    <n v="0.035"/>
    <m/>
    <m/>
    <m/>
    <n v="1"/>
    <m/>
    <n v="24"/>
    <m/>
    <m/>
    <m/>
    <n v="2"/>
    <m/>
    <m/>
    <m/>
    <n v="22"/>
    <m/>
    <n v="0.5"/>
    <m/>
    <m/>
    <m/>
    <m/>
    <n v="0.0295629820051424"/>
    <n v="0"/>
    <n v="21.47043701799486"/>
    <n v="0.9759289553634026"/>
    <m/>
    <s v="NO"/>
    <s v="NO"/>
    <n v="0"/>
    <n v="0"/>
    <m/>
    <s v=""/>
    <m/>
    <n v="0"/>
    <s v=""/>
    <n v="858.8174807197943"/>
    <n v="1"/>
    <n v="30"/>
    <m/>
    <d v="2026-01-26T00:00:00"/>
  </r>
  <r>
    <d v="2025-12-31T00:00:00"/>
    <s v="Wednesday"/>
    <x v="1"/>
    <n v="38.9"/>
    <n v="32"/>
    <n v="38.3"/>
    <n v="0.8226221079691516"/>
    <n v="0.9845758354755784"/>
    <m/>
    <m/>
    <m/>
    <m/>
    <n v="0.035"/>
    <m/>
    <m/>
    <m/>
    <n v="1"/>
    <n v="1"/>
    <n v="24"/>
    <m/>
    <m/>
    <m/>
    <m/>
    <m/>
    <m/>
    <m/>
    <n v="24"/>
    <m/>
    <m/>
    <m/>
    <m/>
    <m/>
    <m/>
    <n v="0.3701799485861201"/>
    <n v="0"/>
    <n v="23.62982005141388"/>
    <n v="0.9845758354755784"/>
    <m/>
    <s v="NO"/>
    <s v="NO"/>
    <n v="0"/>
    <n v="0"/>
    <m/>
    <s v=""/>
    <m/>
    <n v="0"/>
    <s v=""/>
    <n v="1417.789203084833"/>
    <n v="0"/>
    <s v=""/>
    <m/>
    <d v="2026-01-26T00:00:00"/>
  </r>
  <r>
    <d v="2026-01-01T00:00:00"/>
    <s v="Thursday"/>
    <x v="1"/>
    <n v="38.9"/>
    <n v="27.5"/>
    <n v="35.5"/>
    <n v="0.7069408740359897"/>
    <n v="0.9125964010282777"/>
    <m/>
    <m/>
    <m/>
    <n v="1.756"/>
    <n v="0.035"/>
    <m/>
    <m/>
    <m/>
    <n v="0"/>
    <n v="0"/>
    <n v="24"/>
    <m/>
    <m/>
    <m/>
    <n v="1"/>
    <m/>
    <m/>
    <m/>
    <n v="23"/>
    <m/>
    <m/>
    <m/>
    <m/>
    <m/>
    <m/>
    <n v="0.0142930591259649"/>
    <n v="1.083393316195373"/>
    <n v="21.90231362467866"/>
    <n v="0.9522745054208114"/>
    <n v="96"/>
    <s v="YES"/>
    <s v="NO"/>
    <n v="23"/>
    <n v="23"/>
    <m/>
    <s v=""/>
    <n v="13"/>
    <n v="0"/>
    <s v=""/>
    <n v="1314.13881748072"/>
    <n v="1"/>
    <n v="0"/>
    <m/>
    <d v="2026-01-26T00:00:00"/>
  </r>
  <r>
    <d v="2026-01-02T00:00:00"/>
    <s v="Friday"/>
    <x v="1"/>
    <n v="38.9"/>
    <n v="33.5"/>
    <n v="35.1"/>
    <n v="0.8611825192802056"/>
    <n v="0.9023136246786633"/>
    <m/>
    <m/>
    <m/>
    <n v="1.386"/>
    <n v="0.035"/>
    <m/>
    <m/>
    <m/>
    <n v="1"/>
    <n v="1"/>
    <n v="24"/>
    <m/>
    <n v="1"/>
    <m/>
    <m/>
    <m/>
    <m/>
    <m/>
    <n v="23"/>
    <n v="0.1833333333333333"/>
    <m/>
    <n v="0.25"/>
    <m/>
    <m/>
    <m/>
    <n v="0.05602399314481588"/>
    <n v="0.8551156812339331"/>
    <n v="21.65552699228792"/>
    <n v="0.9415446518386051"/>
    <n v="89"/>
    <s v="YES"/>
    <s v="NO"/>
    <n v="26"/>
    <n v="26"/>
    <n v="1"/>
    <s v=""/>
    <n v="4"/>
    <n v="0"/>
    <n v="0.02887921022067365"/>
    <n v="1299.331619537275"/>
    <n v="2"/>
    <n v="13"/>
    <m/>
    <d v="2026-01-26T00:00:00"/>
  </r>
  <r>
    <d v="2026-01-03T00:00:00"/>
    <s v="Saturday"/>
    <x v="1"/>
    <n v="38.9"/>
    <n v="33.5"/>
    <n v="35.1"/>
    <n v="0.8611825192802056"/>
    <n v="0.9023136246786633"/>
    <m/>
    <m/>
    <m/>
    <n v="2.038"/>
    <n v="0.035"/>
    <m/>
    <m/>
    <m/>
    <n v="0"/>
    <n v="0"/>
    <n v="24"/>
    <m/>
    <m/>
    <m/>
    <m/>
    <m/>
    <m/>
    <m/>
    <n v="24"/>
    <n v="0.3"/>
    <n v="0.2916666666666667"/>
    <n v="0.25"/>
    <m/>
    <m/>
    <m/>
    <n v="0.2454284490145682"/>
    <n v="1.257377892030848"/>
    <n v="21.65552699228792"/>
    <n v="0.9023136246786633"/>
    <n v="103"/>
    <s v="NO"/>
    <s v="NO"/>
    <n v="0"/>
    <n v="0"/>
    <m/>
    <s v=""/>
    <n v="2"/>
    <n v="0"/>
    <n v="0.03618466898954707"/>
    <n v="1005.934157061116"/>
    <n v="3"/>
    <n v="16.83333333333333"/>
    <m/>
    <d v="2026-01-26T00:00:00"/>
  </r>
  <r>
    <d v="2026-01-04T00:00:00"/>
    <s v="Sunday"/>
    <x v="1"/>
    <n v="38.9"/>
    <n v="33.5"/>
    <n v="38.1"/>
    <n v="0.8611825192802056"/>
    <n v="0.9794344473007712"/>
    <m/>
    <m/>
    <m/>
    <n v="0.5"/>
    <n v="0.035"/>
    <m/>
    <m/>
    <m/>
    <n v="0"/>
    <n v="0"/>
    <n v="24"/>
    <m/>
    <m/>
    <m/>
    <m/>
    <m/>
    <m/>
    <m/>
    <n v="24"/>
    <m/>
    <m/>
    <m/>
    <m/>
    <m/>
    <m/>
    <n v="0.1850899742930565"/>
    <n v="0.3084832904884319"/>
    <n v="23.50642673521851"/>
    <n v="0.9794344473007713"/>
    <n v="110"/>
    <s v="YES"/>
    <s v="YES"/>
    <n v="0"/>
    <n v="0"/>
    <m/>
    <s v=""/>
    <n v="10"/>
    <n v="0"/>
    <n v="0.02746225319396049"/>
    <n v="1410.385604113111"/>
    <n v="0"/>
    <s v=""/>
    <m/>
    <d v="2026-01-26T00:00:00"/>
  </r>
  <r>
    <d v="2026-01-05T00:00:00"/>
    <s v="Monday"/>
    <x v="2"/>
    <n v="34.2"/>
    <n v="29.5"/>
    <n v="29.740487"/>
    <n v="0.8625730994152047"/>
    <n v="0.8696048830409357"/>
    <m/>
    <m/>
    <m/>
    <n v="1.367"/>
    <n v="0.065"/>
    <m/>
    <m/>
    <m/>
    <n v="0"/>
    <n v="0"/>
    <n v="24"/>
    <m/>
    <m/>
    <m/>
    <n v="2"/>
    <m/>
    <m/>
    <m/>
    <n v="22"/>
    <m/>
    <m/>
    <n v="0.2"/>
    <m/>
    <m/>
    <m/>
    <n v="-0.02981543859649349"/>
    <n v="0.9592982456140351"/>
    <n v="20.87051719298246"/>
    <n v="0.9486598724082935"/>
    <n v="107"/>
    <s v="YES"/>
    <s v="YES"/>
    <n v="0"/>
    <n v="0"/>
    <m/>
    <s v=""/>
    <n v="20"/>
    <n v="0"/>
    <n v="0.02264808362369332"/>
    <n v="1252.231031578948"/>
    <n v="2"/>
    <n v="6"/>
    <m/>
    <d v="2026-01-26T00:00:00"/>
  </r>
  <r>
    <d v="2026-01-06T00:00:00"/>
    <s v="Tuesday"/>
    <x v="2"/>
    <n v="34.2"/>
    <n v="30"/>
    <n v="29.884616"/>
    <n v="0.8771929824561403"/>
    <n v="0.8738191812865498"/>
    <m/>
    <m/>
    <m/>
    <m/>
    <n v="0.062"/>
    <m/>
    <m/>
    <m/>
    <n v="15"/>
    <n v="15"/>
    <n v="24"/>
    <n v="1.8"/>
    <m/>
    <m/>
    <n v="1.5"/>
    <m/>
    <m/>
    <m/>
    <n v="20.7"/>
    <m/>
    <m/>
    <m/>
    <m/>
    <m/>
    <m/>
    <n v="-0.2716603508771946"/>
    <n v="0"/>
    <n v="20.97166035087719"/>
    <n v="1.013123688448174"/>
    <n v="130"/>
    <s v="YES"/>
    <s v="YES"/>
    <n v="60"/>
    <n v="60"/>
    <n v="13"/>
    <s v=""/>
    <n v="47"/>
    <n v="0"/>
    <n v="0.01838835736423658"/>
    <n v="1258.299621052632"/>
    <n v="1"/>
    <n v="0"/>
    <m/>
    <d v="2026-01-26T00:00:00"/>
  </r>
  <r>
    <d v="2026-01-07T00:00:00"/>
    <s v="Wednesday"/>
    <x v="2"/>
    <n v="34.2"/>
    <n v="30"/>
    <n v="28.848798"/>
    <n v="0.8771929824561403"/>
    <n v="0.8435321052631578"/>
    <m/>
    <m/>
    <m/>
    <n v="1.609"/>
    <n v="0.055"/>
    <m/>
    <m/>
    <m/>
    <n v="15"/>
    <n v="15"/>
    <n v="24"/>
    <n v="1"/>
    <m/>
    <m/>
    <m/>
    <m/>
    <m/>
    <m/>
    <n v="23"/>
    <m/>
    <m/>
    <n v="1.5"/>
    <m/>
    <m/>
    <m/>
    <n v="0.1261066666666686"/>
    <n v="1.129122807017544"/>
    <n v="20.24477052631579"/>
    <n v="0.8802074141876429"/>
    <n v="120"/>
    <s v="YES"/>
    <s v="YES"/>
    <n v="0"/>
    <n v="0"/>
    <n v="13"/>
    <s v=""/>
    <n v="15"/>
    <n v="0"/>
    <n v="0.0178637200736648"/>
    <n v="1214.686231578947"/>
    <n v="1"/>
    <n v="90"/>
    <m/>
    <d v="2026-01-26T00:00:00"/>
  </r>
  <r>
    <d v="2026-01-08T00:00:00"/>
    <s v="Thursday"/>
    <x v="2"/>
    <n v="34.2"/>
    <n v="30"/>
    <n v="32.847984"/>
    <n v="0.8771929824561403"/>
    <n v="0.9604673684210525"/>
    <m/>
    <m/>
    <m/>
    <n v="1.2"/>
    <n v="0.052"/>
    <m/>
    <m/>
    <m/>
    <n v="4"/>
    <n v="4"/>
    <n v="24"/>
    <m/>
    <m/>
    <m/>
    <m/>
    <m/>
    <m/>
    <m/>
    <n v="24"/>
    <m/>
    <m/>
    <m/>
    <m/>
    <m/>
    <m/>
    <n v="0.1066778947368476"/>
    <n v="0.8421052631578947"/>
    <n v="23.05121684210526"/>
    <n v="0.9604673684210524"/>
    <n v="132"/>
    <s v="YES"/>
    <s v="YES"/>
    <n v="0"/>
    <n v="0"/>
    <n v="3"/>
    <s v=""/>
    <n v="25"/>
    <n v="0"/>
    <n v="0.02549723756906077"/>
    <n v="1383.073010526316"/>
    <n v="0"/>
    <s v=""/>
    <m/>
    <d v="2026-01-26T00:00:00"/>
  </r>
  <r>
    <d v="2026-01-09T00:00:00"/>
    <s v="Friday"/>
    <x v="2"/>
    <n v="34.2"/>
    <n v="30"/>
    <n v="24.2"/>
    <n v="0.8771929824561403"/>
    <n v="0.7076023391812865"/>
    <m/>
    <m/>
    <m/>
    <n v="1.363"/>
    <n v="0.047"/>
    <m/>
    <m/>
    <m/>
    <n v="0"/>
    <n v="0"/>
    <n v="24"/>
    <m/>
    <m/>
    <m/>
    <m/>
    <m/>
    <m/>
    <m/>
    <n v="24"/>
    <m/>
    <n v="6"/>
    <m/>
    <m/>
    <m/>
    <m/>
    <n v="0.06105263157894925"/>
    <n v="0.9564912280701754"/>
    <n v="16.98245614035088"/>
    <n v="0.7076023391812866"/>
    <m/>
    <s v="YES"/>
    <s v="YES"/>
    <n v="0"/>
    <n v="0"/>
    <m/>
    <s v=""/>
    <n v="12"/>
    <n v="0"/>
    <n v="0.02710865561694296"/>
    <n v="169.8245614035088"/>
    <n v="1"/>
    <n v="360"/>
    <m/>
    <d v="2026-01-26T00:00:00"/>
  </r>
  <r>
    <d v="2026-01-10T00:00:00"/>
    <s v="Saturday"/>
    <x v="2"/>
    <n v="34.2"/>
    <n v="15"/>
    <n v="17"/>
    <n v="0.4385964912280702"/>
    <n v="0.4970760233918129"/>
    <m/>
    <m/>
    <m/>
    <m/>
    <n v="0.042"/>
    <m/>
    <m/>
    <m/>
    <n v="0"/>
    <n v="0"/>
    <n v="24"/>
    <m/>
    <m/>
    <n v="12"/>
    <m/>
    <m/>
    <m/>
    <m/>
    <n v="12"/>
    <m/>
    <m/>
    <m/>
    <m/>
    <m/>
    <m/>
    <n v="0.07017543859649145"/>
    <n v="0"/>
    <n v="11.92982456140351"/>
    <n v="0.9941520467836257"/>
    <n v="131"/>
    <s v="YES"/>
    <s v="YES"/>
    <n v="0"/>
    <n v="0"/>
    <m/>
    <s v=""/>
    <n v="9"/>
    <n v="0"/>
    <n v="0.0313720073664825"/>
    <n v="715.7894736842105"/>
    <n v="0"/>
    <s v=""/>
    <m/>
    <d v="2026-01-26T00:00:00"/>
  </r>
  <r>
    <d v="2026-01-11T00:00:00"/>
    <s v="Sunday"/>
    <x v="2"/>
    <n v="34.2"/>
    <n v="30"/>
    <n v="31.506096"/>
    <n v="0.8771929824561403"/>
    <n v="0.9212308771929824"/>
    <m/>
    <m/>
    <m/>
    <n v="1.603"/>
    <n v="0.039"/>
    <m/>
    <m/>
    <m/>
    <n v="1"/>
    <n v="1"/>
    <n v="24"/>
    <m/>
    <m/>
    <m/>
    <m/>
    <m/>
    <m/>
    <m/>
    <n v="24"/>
    <m/>
    <n v="0.6041666666666666"/>
    <m/>
    <m/>
    <m/>
    <m/>
    <n v="0.1613800000000012"/>
    <n v="1.124912280701754"/>
    <n v="22.10954105263158"/>
    <n v="0.9212308771929824"/>
    <n v="107"/>
    <s v="YES"/>
    <s v="YES"/>
    <n v="2"/>
    <n v="0"/>
    <n v="1"/>
    <s v=""/>
    <n v="4"/>
    <n v="0"/>
    <n v="0.01355432780847148"/>
    <n v="826.9542627477786"/>
    <n v="1"/>
    <n v="36.25"/>
    <m/>
    <d v="2026-01-26T00:00:00"/>
  </r>
  <r>
    <d v="2026-01-12T00:00:00"/>
    <s v="Monday"/>
    <x v="2"/>
    <n v="34.2"/>
    <n v="30"/>
    <n v="28.5"/>
    <n v="0.8771929824561403"/>
    <n v="0.8333333333333333"/>
    <m/>
    <m/>
    <m/>
    <m/>
    <n v="0.036"/>
    <m/>
    <m/>
    <m/>
    <n v="1"/>
    <n v="1"/>
    <n v="24"/>
    <m/>
    <m/>
    <m/>
    <n v="1.1"/>
    <m/>
    <m/>
    <m/>
    <n v="22.9"/>
    <m/>
    <n v="3"/>
    <m/>
    <m/>
    <m/>
    <m/>
    <n v="-0.1000000000000014"/>
    <n v="0"/>
    <n v="20"/>
    <n v="0.8733624454148472"/>
    <n v="94"/>
    <s v="YES"/>
    <s v="YES"/>
    <n v="1"/>
    <n v="1"/>
    <n v="1"/>
    <s v=""/>
    <n v="17"/>
    <n v="0"/>
    <n v="0.02330410482478937"/>
    <n v="400"/>
    <n v="2"/>
    <n v="90"/>
    <m/>
    <d v="2026-01-26T00:00:00"/>
  </r>
  <r>
    <d v="2026-01-13T00:00:00"/>
    <s v="Tuesday"/>
    <x v="2"/>
    <n v="34.2"/>
    <n v="30"/>
    <n v="32.7"/>
    <n v="0.8771929824561403"/>
    <n v="0.956140350877193"/>
    <m/>
    <m/>
    <m/>
    <n v="1.362"/>
    <n v="0.035"/>
    <m/>
    <m/>
    <m/>
    <n v="0"/>
    <n v="0"/>
    <n v="24"/>
    <m/>
    <m/>
    <m/>
    <m/>
    <m/>
    <m/>
    <m/>
    <n v="24"/>
    <m/>
    <m/>
    <m/>
    <m/>
    <m/>
    <m/>
    <n v="0.09684210526315695"/>
    <n v="0.9557894736842105"/>
    <n v="22.94736842105263"/>
    <n v="0.9561403508771931"/>
    <n v="100"/>
    <s v="YES"/>
    <s v="YES"/>
    <n v="46"/>
    <n v="45"/>
    <m/>
    <s v=""/>
    <n v="21"/>
    <n v="0"/>
    <n v="0.02185249709639954"/>
    <n v="1376.842105263158"/>
    <n v="0"/>
    <s v=""/>
    <m/>
    <d v="2026-01-26T00:00:00"/>
  </r>
  <r>
    <d v="2026-01-14T00:00:00"/>
    <s v="Wednesday"/>
    <x v="2"/>
    <n v="34.2"/>
    <n v="30"/>
    <n v="30"/>
    <n v="0.8771929824561403"/>
    <n v="0.8771929824561403"/>
    <m/>
    <m/>
    <m/>
    <n v="2.127"/>
    <n v="0.035"/>
    <m/>
    <m/>
    <m/>
    <n v="0"/>
    <n v="0"/>
    <n v="24"/>
    <m/>
    <m/>
    <m/>
    <n v="1"/>
    <m/>
    <m/>
    <m/>
    <n v="23"/>
    <m/>
    <m/>
    <n v="0.45"/>
    <m/>
    <m/>
    <m/>
    <n v="0.004736842105266703"/>
    <n v="1.492631578947368"/>
    <n v="21.05263157894737"/>
    <n v="0.9153318077803203"/>
    <n v="92"/>
    <s v="YES"/>
    <s v="YES"/>
    <n v="0"/>
    <n v="0"/>
    <m/>
    <s v=""/>
    <n v="18"/>
    <n v="0"/>
    <n v="0.01962865998036453"/>
    <n v="1263.157894736842"/>
    <n v="2"/>
    <n v="13.5"/>
    <m/>
    <d v="2026-01-26T00:00:00"/>
  </r>
  <r>
    <d v="2026-01-15T00:00:00"/>
    <s v="Thursday"/>
    <x v="2"/>
    <n v="34.2"/>
    <n v="30"/>
    <n v="31.5"/>
    <n v="0.8771929824561403"/>
    <n v="0.9210526315789473"/>
    <m/>
    <m/>
    <m/>
    <m/>
    <n v="0.035"/>
    <m/>
    <m/>
    <m/>
    <n v="0"/>
    <n v="0"/>
    <n v="24"/>
    <m/>
    <m/>
    <m/>
    <n v="2.2"/>
    <m/>
    <m/>
    <m/>
    <n v="21.8"/>
    <m/>
    <m/>
    <m/>
    <m/>
    <m/>
    <m/>
    <n v="-0.3052631578947356"/>
    <n v="0"/>
    <n v="22.10526315789474"/>
    <n v="1.014002897151135"/>
    <n v="114"/>
    <s v="YES"/>
    <s v="YES"/>
    <n v="2"/>
    <n v="2"/>
    <m/>
    <s v=""/>
    <n v="7"/>
    <n v="0"/>
    <n v="0.02328729281767958"/>
    <n v="1326.315789473684"/>
    <n v="1"/>
    <n v="0"/>
    <m/>
    <d v="2026-01-26T00:00:00"/>
  </r>
  <r>
    <d v="2026-01-16T00:00:00"/>
    <s v="Friday"/>
    <x v="1"/>
    <n v="38.9"/>
    <n v="32"/>
    <n v="38.6"/>
    <n v="0.8226221079691516"/>
    <n v="0.9922879177377892"/>
    <m/>
    <m/>
    <m/>
    <m/>
    <n v="0.035"/>
    <m/>
    <m/>
    <m/>
    <n v="0"/>
    <n v="0"/>
    <n v="24"/>
    <m/>
    <m/>
    <m/>
    <m/>
    <m/>
    <m/>
    <m/>
    <n v="24"/>
    <m/>
    <m/>
    <m/>
    <m/>
    <m/>
    <m/>
    <n v="0.1850899742930601"/>
    <n v="0"/>
    <n v="23.81491002570694"/>
    <n v="0.9922879177377891"/>
    <n v="119"/>
    <s v="YES"/>
    <s v="YES"/>
    <n v="0"/>
    <n v="0"/>
    <m/>
    <s v=""/>
    <n v="8"/>
    <n v="0"/>
    <n v="0.0255801104972376"/>
    <n v="1428.894601542416"/>
    <n v="0"/>
    <s v=""/>
    <m/>
    <d v="2026-01-26T00:00:00"/>
  </r>
  <r>
    <d v="2026-01-17T00:00:00"/>
    <s v="Saturday"/>
    <x v="1"/>
    <n v="38.9"/>
    <n v="32"/>
    <n v="35.2"/>
    <n v="0.8226221079691516"/>
    <n v="0.9048843187660669"/>
    <m/>
    <m/>
    <m/>
    <n v="0.2"/>
    <n v="0.035"/>
    <m/>
    <m/>
    <m/>
    <n v="0"/>
    <n v="0"/>
    <n v="24"/>
    <m/>
    <m/>
    <m/>
    <m/>
    <m/>
    <m/>
    <m/>
    <n v="24"/>
    <m/>
    <m/>
    <n v="1"/>
    <m/>
    <m/>
    <m/>
    <n v="1.159383033419022"/>
    <n v="0.1233933161953728"/>
    <n v="21.71722365038561"/>
    <n v="0.9048843187660669"/>
    <n v="111"/>
    <s v="YES"/>
    <s v="YES"/>
    <n v="0"/>
    <n v="0"/>
    <m/>
    <s v=""/>
    <n v="35"/>
    <n v="0"/>
    <n v="0.03105893186003679"/>
    <n v="1303.033419023136"/>
    <n v="1"/>
    <n v="60"/>
    <m/>
    <d v="2026-01-26T00:00:00"/>
  </r>
  <r>
    <d v="2026-01-18T00:00:00"/>
    <s v="Sunday"/>
    <x v="1"/>
    <n v="38.9"/>
    <n v="32"/>
    <n v="32.59"/>
    <n v="0.8226221079691516"/>
    <n v="0.8377892030848331"/>
    <m/>
    <m/>
    <m/>
    <n v="1.72"/>
    <n v="0.035"/>
    <m/>
    <m/>
    <m/>
    <n v="0"/>
    <n v="0"/>
    <n v="24"/>
    <m/>
    <m/>
    <m/>
    <m/>
    <m/>
    <m/>
    <m/>
    <n v="24"/>
    <n v="0.5"/>
    <n v="1"/>
    <n v="0.75"/>
    <m/>
    <m/>
    <m/>
    <n v="0.581876606683803"/>
    <n v="1.061182519280206"/>
    <n v="20.10694087403599"/>
    <n v="0.837789203084833"/>
    <n v="97"/>
    <s v="YES"/>
    <s v="YES"/>
    <n v="0"/>
    <n v="0"/>
    <m/>
    <s v=""/>
    <n v="2"/>
    <n v="0"/>
    <n v="0.01807550644567218"/>
    <n v="603.2082262210797"/>
    <n v="4"/>
    <n v="33.75"/>
    <m/>
    <d v="2026-01-26T00:00:00"/>
  </r>
  <r>
    <d v="2026-01-19T00:00:00"/>
    <s v="Monday"/>
    <x v="1"/>
    <n v="38.9"/>
    <n v="32"/>
    <n v="31.8"/>
    <n v="0.8226221079691516"/>
    <n v="0.8174807197943444"/>
    <m/>
    <m/>
    <m/>
    <n v="2.048"/>
    <n v="0.035"/>
    <m/>
    <m/>
    <m/>
    <n v="3"/>
    <n v="3"/>
    <n v="24"/>
    <m/>
    <m/>
    <m/>
    <m/>
    <m/>
    <m/>
    <m/>
    <n v="24"/>
    <n v="1"/>
    <n v="0.5"/>
    <n v="1"/>
    <m/>
    <m/>
    <m/>
    <n v="0.6169151670951152"/>
    <n v="1.263547557840617"/>
    <n v="19.61953727506427"/>
    <n v="0.8174807197943444"/>
    <n v="84"/>
    <s v="YES"/>
    <s v="YES"/>
    <n v="3"/>
    <n v="0"/>
    <m/>
    <s v=""/>
    <n v="7"/>
    <n v="0"/>
    <n v="0.02085635359116025"/>
    <n v="784.7814910025706"/>
    <n v="3"/>
    <n v="50"/>
    <m/>
    <d v="2026-01-26T00:00:00"/>
  </r>
  <r>
    <d v="2026-01-20T00:00:00"/>
    <s v="Tuesday"/>
    <x v="1"/>
    <n v="38.9"/>
    <n v="32"/>
    <n v="36.36"/>
    <n v="0.8226221079691516"/>
    <n v="0.9347043701799486"/>
    <m/>
    <m/>
    <m/>
    <n v="2.123"/>
    <n v="0.035"/>
    <m/>
    <m/>
    <m/>
    <n v="0"/>
    <n v="0"/>
    <n v="24"/>
    <m/>
    <m/>
    <m/>
    <m/>
    <m/>
    <m/>
    <m/>
    <n v="24"/>
    <m/>
    <n v="0.2"/>
    <m/>
    <m/>
    <m/>
    <m/>
    <n v="0.05727506426735118"/>
    <n v="1.309820051413882"/>
    <n v="22.43290488431877"/>
    <n v="0.9347043701799486"/>
    <n v="102"/>
    <s v="YES"/>
    <s v="YES"/>
    <n v="0"/>
    <n v="0"/>
    <m/>
    <s v=""/>
    <n v="17"/>
    <n v="0"/>
    <n v="0.02877532228360958"/>
    <n v="1121.645244215938"/>
    <n v="1"/>
    <n v="12"/>
    <m/>
    <d v="2026-01-26T00:00:00"/>
  </r>
  <r>
    <d v="2026-01-21T00:00:00"/>
    <s v="Wednesday"/>
    <x v="3"/>
    <n v="24.5"/>
    <n v="6"/>
    <n v="8"/>
    <n v="0.489795918367347"/>
    <n v="0.653061224489796"/>
    <m/>
    <n v="12"/>
    <m/>
    <n v="0.2"/>
    <n v="0.035"/>
    <m/>
    <m/>
    <m/>
    <n v="0"/>
    <n v="0"/>
    <n v="12"/>
    <m/>
    <m/>
    <n v="4"/>
    <m/>
    <m/>
    <m/>
    <m/>
    <n v="8"/>
    <m/>
    <m/>
    <m/>
    <m/>
    <m/>
    <m/>
    <n v="-0.03265306122449019"/>
    <n v="0.1959183673469388"/>
    <n v="7.836734693877552"/>
    <n v="0.979591836734694"/>
    <n v="96"/>
    <s v="YES"/>
    <s v="YES"/>
    <n v="18"/>
    <n v="18"/>
    <m/>
    <s v=""/>
    <n v="13"/>
    <n v="0"/>
    <n v="0.02281217401383147"/>
    <n v="470.2040816326531"/>
    <n v="1"/>
    <n v="0"/>
    <m/>
    <d v="2026-01-26T00:00:00"/>
  </r>
  <r>
    <d v="2026-01-22T00:00:00"/>
    <s v="Thursday"/>
    <x v="3"/>
    <n v="24.5"/>
    <n v="20"/>
    <n v="21.16"/>
    <n v="0.816326530612245"/>
    <n v="0.8636734693877552"/>
    <m/>
    <m/>
    <m/>
    <n v="1.2"/>
    <n v="0.035"/>
    <m/>
    <m/>
    <m/>
    <n v="0"/>
    <n v="0"/>
    <n v="24"/>
    <m/>
    <m/>
    <m/>
    <m/>
    <m/>
    <m/>
    <m/>
    <n v="24"/>
    <n v="0.7"/>
    <m/>
    <n v="1"/>
    <m/>
    <m/>
    <m/>
    <n v="0.3963265306122423"/>
    <n v="1.175510204081633"/>
    <n v="20.72816326530613"/>
    <n v="0.8636734693877552"/>
    <n v="131"/>
    <s v="YES"/>
    <s v="YES"/>
    <n v="0"/>
    <n v="0"/>
    <m/>
    <s v=""/>
    <n v="6"/>
    <n v="1"/>
    <s v=""/>
    <n v="1243.689795918368"/>
    <n v="1"/>
    <n v="102"/>
    <m/>
    <d v="2026-01-26T00:00:00"/>
  </r>
  <r>
    <d v="2026-01-23T00:00:00"/>
    <s v="Friday"/>
    <x v="3"/>
    <n v="24.5"/>
    <n v="20"/>
    <n v="17.6"/>
    <n v="0.816326530612245"/>
    <n v="0.7183673469387756"/>
    <m/>
    <m/>
    <m/>
    <n v="2.131"/>
    <n v="0.034"/>
    <m/>
    <m/>
    <m/>
    <n v="0"/>
    <n v="0"/>
    <n v="24"/>
    <m/>
    <m/>
    <m/>
    <m/>
    <m/>
    <m/>
    <m/>
    <n v="24"/>
    <n v="1"/>
    <m/>
    <m/>
    <m/>
    <m/>
    <n v="3"/>
    <n v="0.671673469387752"/>
    <n v="2.087510204081632"/>
    <n v="17.24081632653062"/>
    <n v="0.7183673469387757"/>
    <n v="130"/>
    <s v="YES"/>
    <s v="YES"/>
    <n v="0"/>
    <n v="0"/>
    <m/>
    <s v=""/>
    <n v="10"/>
    <n v="0"/>
    <s v=""/>
    <n v="1034.448979591837"/>
    <n v="1"/>
    <n v="240"/>
    <m/>
    <d v="2026-01-26T00:00:00"/>
  </r>
  <r>
    <d v="2026-01-24T00:00:00"/>
    <s v="Saturday"/>
    <x v="3"/>
    <n v="24.5"/>
    <n v="20"/>
    <n v="16.1"/>
    <n v="0.816326530612245"/>
    <n v="0.6571428571428573"/>
    <m/>
    <m/>
    <m/>
    <n v="1.726"/>
    <m/>
    <m/>
    <m/>
    <m/>
    <n v="0"/>
    <n v="0"/>
    <n v="24"/>
    <m/>
    <n v="1"/>
    <m/>
    <m/>
    <m/>
    <m/>
    <m/>
    <n v="23"/>
    <n v="1"/>
    <n v="1"/>
    <n v="0.5"/>
    <m/>
    <m/>
    <m/>
    <n v="3.037795918367346"/>
    <n v="1.690775510204082"/>
    <n v="15.77142857142857"/>
    <n v="0.6857142857142858"/>
    <n v="121"/>
    <s v="YES"/>
    <s v="YES"/>
    <n v="0"/>
    <n v="0"/>
    <m/>
    <s v=""/>
    <n v="8"/>
    <n v="0"/>
    <s v=""/>
    <n v="473.1428571428572"/>
    <n v="2"/>
    <n v="75"/>
    <m/>
    <d v="2026-01-26T00:00:00"/>
  </r>
  <r>
    <d v="2026-01-25T00:00:00"/>
    <s v="Sunday"/>
    <x v="3"/>
    <n v="24.5"/>
    <n v="20"/>
    <n v="13.59"/>
    <n v="0.816326530612245"/>
    <n v="0.5546938775510205"/>
    <m/>
    <m/>
    <m/>
    <n v="1.636"/>
    <m/>
    <m/>
    <m/>
    <m/>
    <n v="0"/>
    <n v="0"/>
    <n v="24"/>
    <n v="2"/>
    <m/>
    <n v="3"/>
    <m/>
    <m/>
    <m/>
    <n v="2"/>
    <n v="17"/>
    <n v="1"/>
    <m/>
    <m/>
    <m/>
    <m/>
    <m/>
    <n v="1.08473469387755"/>
    <n v="1.602612244897959"/>
    <n v="13.31265306122449"/>
    <n v="0.7830972388955583"/>
    <n v="125"/>
    <s v="YES"/>
    <s v="YES"/>
    <n v="0"/>
    <n v="0"/>
    <m/>
    <s v=""/>
    <n v="4"/>
    <n v="0"/>
    <s v=""/>
    <n v="798.7591836734695"/>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8.9"/>
    <n v="15"/>
    <n v="13.3"/>
    <n v="0.3856041131105398"/>
    <n v="0.3419023136246787"/>
    <m/>
    <m/>
    <m/>
    <n v="1.866"/>
    <n v="0.035"/>
    <m/>
    <m/>
    <m/>
    <n v="0"/>
    <n v="0"/>
    <n v="24"/>
    <m/>
    <m/>
    <n v="2"/>
    <n v="1"/>
    <m/>
    <m/>
    <n v="4"/>
    <n v="17"/>
    <m/>
    <n v="7.6"/>
    <m/>
    <m/>
    <m/>
    <m/>
    <n v="0.04308483290488496"/>
    <n v="1.151259640102828"/>
    <n v="8.205655526992288"/>
    <n v="0.4826856192348405"/>
    <n v="111"/>
    <s v="YES"/>
    <s v="YES"/>
    <n v="0"/>
    <n v="0"/>
    <m/>
    <s v=""/>
    <n v="26"/>
    <n v="0"/>
    <n v="0.04838850174216024"/>
    <n v="64.78149100257069"/>
    <n v="1"/>
    <n v="456"/>
    <m/>
    <d v="2026-01-26T00:00:00"/>
  </r>
  <r>
    <d v="2026-01-28T00:00:00"/>
    <s v="Wednesday"/>
    <x v="1"/>
    <n v="38.9"/>
    <n v="32"/>
    <n v="29.51"/>
    <n v="0.8226221079691516"/>
    <n v="0.7586118251928021"/>
    <m/>
    <m/>
    <m/>
    <n v="1.94"/>
    <n v="0.035"/>
    <m/>
    <m/>
    <m/>
    <n v="0"/>
    <n v="0"/>
    <n v="24"/>
    <n v="2"/>
    <m/>
    <m/>
    <m/>
    <m/>
    <m/>
    <m/>
    <n v="22"/>
    <n v="1"/>
    <n v="1.5"/>
    <m/>
    <m/>
    <m/>
    <m/>
    <n v="0.09640102827763286"/>
    <n v="1.196915167095116"/>
    <n v="18.20668380462725"/>
    <n v="0.8275765365739659"/>
    <n v="137"/>
    <s v="YES"/>
    <s v="YES"/>
    <n v="18"/>
    <n v="18"/>
    <m/>
    <s v=""/>
    <n v="18"/>
    <n v="0"/>
    <n v="0.03171312427409989"/>
    <n v="728.2673521850901"/>
    <n v="1"/>
    <n v="150"/>
    <m/>
    <d v="2026-01-26T00:00:00"/>
  </r>
  <r>
    <d v="2026-01-29T00:00:00"/>
    <s v="Thursday"/>
    <x v="1"/>
    <n v="38.9"/>
    <n v="32"/>
    <n v="28.71"/>
    <n v="0.8226221079691516"/>
    <n v="0.7380462724935732"/>
    <m/>
    <m/>
    <m/>
    <n v="1.844"/>
    <n v="0.034"/>
    <m/>
    <m/>
    <m/>
    <n v="0"/>
    <n v="0"/>
    <n v="24"/>
    <n v="2"/>
    <m/>
    <m/>
    <n v="1"/>
    <m/>
    <m/>
    <m/>
    <n v="21"/>
    <m/>
    <n v="2"/>
    <m/>
    <m/>
    <m/>
    <m/>
    <n v="0.1492030848329051"/>
    <n v="1.137686375321337"/>
    <n v="17.71311053984576"/>
    <n v="0.8434814542783694"/>
    <n v="153"/>
    <s v="YES"/>
    <s v="YES"/>
    <n v="0"/>
    <n v="0"/>
    <m/>
    <s v=""/>
    <m/>
    <n v="0"/>
    <s v=""/>
    <n v="531.3933161953728"/>
    <n v="4"/>
    <n v="30"/>
    <m/>
    <d v="2026-01-26T00:00:00"/>
  </r>
  <r>
    <d v="2026-01-30T00:00:00"/>
    <s v="Friday"/>
    <x v="1"/>
    <n v="38.9"/>
    <n v="32"/>
    <n v="34.1"/>
    <n v="0.8226221079691516"/>
    <n v="0.8766066838046273"/>
    <m/>
    <m/>
    <m/>
    <n v="2.2"/>
    <n v="0.034"/>
    <m/>
    <m/>
    <m/>
    <n v="0"/>
    <n v="0"/>
    <n v="24"/>
    <m/>
    <n v="0.6"/>
    <m/>
    <m/>
    <m/>
    <m/>
    <m/>
    <n v="23.4"/>
    <m/>
    <n v="1"/>
    <m/>
    <m/>
    <m/>
    <m/>
    <n v="0.0041131105398442"/>
    <n v="1.3573264781491"/>
    <n v="21.03856041131105"/>
    <n v="0.8990837782611562"/>
    <n v="159"/>
    <s v="YES"/>
    <s v="YES"/>
    <n v="1"/>
    <n v="0"/>
    <m/>
    <s v=""/>
    <m/>
    <n v="0"/>
    <n v="0.02813075506445668"/>
    <n v="631.1568123393316"/>
    <n v="2"/>
    <n v="30"/>
    <m/>
    <d v="2026-01-26T00:00:00"/>
  </r>
  <r>
    <d v="2026-01-31T00:00:00"/>
    <s v="Saturday"/>
    <x v="1"/>
    <n v="38.9"/>
    <n v="32"/>
    <n v="29.3"/>
    <n v="0.8226221079691516"/>
    <n v="0.7532133676092545"/>
    <m/>
    <m/>
    <m/>
    <n v="1.7"/>
    <n v="0.034"/>
    <m/>
    <m/>
    <m/>
    <n v="0"/>
    <n v="0"/>
    <n v="24"/>
    <m/>
    <m/>
    <m/>
    <m/>
    <m/>
    <m/>
    <m/>
    <n v="24"/>
    <m/>
    <n v="4.8"/>
    <m/>
    <m/>
    <m/>
    <m/>
    <n v="0.07403598971722047"/>
    <n v="1.048843187660668"/>
    <n v="18.07712082262211"/>
    <n v="0.7532133676092546"/>
    <n v="95"/>
    <s v="YES"/>
    <s v="YES"/>
    <n v="0"/>
    <n v="0"/>
    <m/>
    <s v=""/>
    <m/>
    <n v="0"/>
    <s v=""/>
    <n v="225.9640102827764"/>
    <n v="1"/>
    <n v="288"/>
    <m/>
    <d v="2026-01-26T00:00:00"/>
  </r>
  <r>
    <d v="2026-02-01T00:00:00"/>
    <s v="Sunday"/>
    <x v="2"/>
    <n v="34.2"/>
    <n v="27.8"/>
    <n v="29.3"/>
    <n v="0.8128654970760234"/>
    <n v="0.8567251461988304"/>
    <m/>
    <m/>
    <m/>
    <n v="1.603"/>
    <n v="0.033"/>
    <m/>
    <m/>
    <m/>
    <n v="0"/>
    <n v="0"/>
    <n v="24"/>
    <m/>
    <m/>
    <m/>
    <n v="2"/>
    <m/>
    <m/>
    <m/>
    <n v="22"/>
    <m/>
    <m/>
    <m/>
    <m/>
    <m/>
    <m/>
    <n v="0.3136842105263185"/>
    <n v="1.124912280701754"/>
    <n v="20.56140350877193"/>
    <n v="0.934609250398724"/>
    <n v="92"/>
    <s v="YES"/>
    <s v="YES"/>
    <n v="0"/>
    <n v="0"/>
    <m/>
    <s v=""/>
    <n v="13"/>
    <n v="0"/>
    <s v=""/>
    <n v="1233.684210526316"/>
    <n v="0"/>
    <s v=""/>
    <m/>
    <d v="2026-01-26T00:00:00"/>
  </r>
  <r>
    <d v="2026-02-02T00:00:00"/>
    <s v="Monday"/>
    <x v="2"/>
    <n v="34.2"/>
    <n v="15"/>
    <n v="20.892528"/>
    <n v="0.4385964912280702"/>
    <n v="0.6108926315789472"/>
    <m/>
    <m/>
    <m/>
    <n v="1.251"/>
    <n v="0.036"/>
    <m/>
    <m/>
    <m/>
    <n v="9"/>
    <n v="5"/>
    <n v="24"/>
    <m/>
    <m/>
    <n v="8.5"/>
    <m/>
    <m/>
    <m/>
    <m/>
    <n v="15.5"/>
    <m/>
    <m/>
    <m/>
    <m/>
    <m/>
    <m/>
    <n v="-0.03931789473683978"/>
    <n v="0.8778947368421052"/>
    <n v="14.66142315789473"/>
    <n v="0.9458982682512732"/>
    <n v="91"/>
    <s v="YES"/>
    <m/>
    <n v="6"/>
    <n v="5"/>
    <m/>
    <s v=""/>
    <n v="18"/>
    <n v="0"/>
    <n v="0.02922651933701661"/>
    <n v="879.685389473684"/>
    <n v="1"/>
    <n v="0"/>
    <m/>
    <d v="2026-02-26T00:00:00"/>
  </r>
  <r>
    <d v="2026-02-03T00:00:00"/>
    <s v="Tuesday"/>
    <x v="2"/>
    <n v="34.2"/>
    <n v="28"/>
    <n v="26.46912"/>
    <n v="0.8187134502923977"/>
    <n v="0.7739508771929825"/>
    <m/>
    <m/>
    <m/>
    <n v="2.185"/>
    <n v="0.036"/>
    <m/>
    <m/>
    <m/>
    <n v="4"/>
    <n v="5"/>
    <n v="24"/>
    <m/>
    <n v="0.5"/>
    <m/>
    <m/>
    <m/>
    <m/>
    <m/>
    <n v="23.5"/>
    <m/>
    <n v="1"/>
    <n v="1"/>
    <m/>
    <m/>
    <m/>
    <n v="1.391845614035091"/>
    <n v="1.533333333333333"/>
    <n v="18.57482105263158"/>
    <n v="0.7904179171332586"/>
    <n v="88"/>
    <s v="YES"/>
    <s v="YES"/>
    <n v="4"/>
    <n v="0"/>
    <n v="5"/>
    <s v=""/>
    <n v="1"/>
    <n v="0"/>
    <n v="0.03032228360957643"/>
    <n v="557.2446315789473"/>
    <n v="1"/>
    <n v="120"/>
    <m/>
    <d v="2026-02-26T00:00:00"/>
  </r>
  <r>
    <d v="2026-02-04T00:00:00"/>
    <s v="Wednesday"/>
    <x v="2"/>
    <n v="34.2"/>
    <n v="28"/>
    <n v="26.854152"/>
    <n v="0.8187134502923977"/>
    <n v="0.7852091228070175"/>
    <m/>
    <m/>
    <m/>
    <n v="1.68"/>
    <n v="0.035"/>
    <m/>
    <m/>
    <m/>
    <n v="0"/>
    <n v="0"/>
    <n v="24"/>
    <n v="1"/>
    <n v="0.5"/>
    <m/>
    <m/>
    <m/>
    <m/>
    <m/>
    <n v="22.5"/>
    <m/>
    <n v="0.8"/>
    <n v="1.6"/>
    <m/>
    <m/>
    <m/>
    <n v="0.07603368421052892"/>
    <n v="1.178947368421053"/>
    <n v="18.84501894736842"/>
    <n v="0.8375563976608187"/>
    <n v="89"/>
    <s v="YES"/>
    <s v="NO"/>
    <n v="0"/>
    <n v="0"/>
    <m/>
    <s v=""/>
    <n v="6"/>
    <n v="0"/>
    <n v="0.03426335174953957"/>
    <n v="628.167298245614"/>
    <n v="2"/>
    <n v="72.00000000000001"/>
    <m/>
    <d v="2026-02-26T00:00:00"/>
  </r>
  <r>
    <d v="2026-02-05T00:00:00"/>
    <s v="Thursday"/>
    <x v="2"/>
    <n v="34.2"/>
    <n v="28"/>
    <n v="24.434616"/>
    <n v="0.8187134502923977"/>
    <n v="0.7144624561403508"/>
    <m/>
    <m/>
    <m/>
    <n v="1.648"/>
    <n v="0.036"/>
    <m/>
    <m/>
    <m/>
    <n v="1"/>
    <n v="1"/>
    <n v="24"/>
    <m/>
    <n v="0.5"/>
    <m/>
    <m/>
    <m/>
    <m/>
    <m/>
    <n v="23.5"/>
    <m/>
    <n v="4"/>
    <m/>
    <m/>
    <n v="1"/>
    <m/>
    <n v="0.1964098245614032"/>
    <n v="1.156491228070175"/>
    <n v="17.14709894736842"/>
    <n v="0.7296637849944009"/>
    <n v="90"/>
    <s v="YES"/>
    <s v="YES"/>
    <n v="0"/>
    <n v="0"/>
    <n v="1"/>
    <s v=""/>
    <n v="11"/>
    <n v="0"/>
    <n v="0.03334254143646407"/>
    <n v="257.2064842105263"/>
    <n v="2"/>
    <n v="150"/>
    <m/>
    <d v="2026-02-26T00:00:00"/>
  </r>
  <r>
    <d v="2026-02-06T00:00:00"/>
    <s v="Friday"/>
    <x v="2"/>
    <n v="34.2"/>
    <n v="28"/>
    <n v="25.569528"/>
    <n v="0.8187134502923977"/>
    <n v="0.7476470175438595"/>
    <m/>
    <m/>
    <m/>
    <n v="1.849"/>
    <n v="0.045"/>
    <m/>
    <m/>
    <m/>
    <n v="0"/>
    <n v="0"/>
    <n v="24"/>
    <m/>
    <n v="1"/>
    <m/>
    <m/>
    <m/>
    <m/>
    <m/>
    <n v="23"/>
    <m/>
    <m/>
    <n v="1"/>
    <m/>
    <n v="2.5"/>
    <m/>
    <n v="0.2589277192982458"/>
    <n v="1.297543859649123"/>
    <n v="17.94352842105263"/>
    <n v="0.7801534096109839"/>
    <n v="88"/>
    <s v="YES"/>
    <m/>
    <n v="18"/>
    <n v="19"/>
    <m/>
    <s v=""/>
    <n v="33"/>
    <n v="0"/>
    <n v="0.0444014732965009"/>
    <n v="1076.611705263158"/>
    <n v="1"/>
    <n v="210"/>
    <m/>
    <d v="2026-02-26T00:00:00"/>
  </r>
  <r>
    <d v="2026-02-07T00:00:00"/>
    <s v="Saturday"/>
    <x v="2"/>
    <n v="34.2"/>
    <n v="28"/>
    <n v="24.286992"/>
    <n v="0.8187134502923977"/>
    <n v="0.7101459649122808"/>
    <m/>
    <m/>
    <m/>
    <n v="1.823"/>
    <n v="0.045"/>
    <m/>
    <m/>
    <m/>
    <n v="7"/>
    <n v="0"/>
    <n v="24"/>
    <m/>
    <n v="1"/>
    <m/>
    <m/>
    <m/>
    <m/>
    <m/>
    <n v="23"/>
    <m/>
    <n v="4.5"/>
    <m/>
    <m/>
    <m/>
    <m/>
    <n v="0.1771985964912268"/>
    <n v="1.279298245614035"/>
    <n v="17.04350315789474"/>
    <n v="0.7410218764302059"/>
    <n v="90"/>
    <s v="YES"/>
    <m/>
    <n v="7"/>
    <n v="5"/>
    <m/>
    <s v=""/>
    <n v="12"/>
    <n v="0"/>
    <n v="0.04502762430939224"/>
    <n v="227.2467087719298"/>
    <n v="1"/>
    <n v="270"/>
    <m/>
    <d v="2026-02-26T00:00:00"/>
  </r>
  <r>
    <d v="2026-02-08T00:00:00"/>
    <s v="Sunday"/>
    <x v="2"/>
    <n v="34.2"/>
    <n v="28"/>
    <n v="27.0787"/>
    <n v="0.8187134502923977"/>
    <n v="0.7917748538011696"/>
    <m/>
    <m/>
    <m/>
    <n v="1.885"/>
    <n v="0.045"/>
    <m/>
    <m/>
    <m/>
    <n v="0"/>
    <n v="0"/>
    <n v="24"/>
    <m/>
    <n v="0.5"/>
    <m/>
    <n v="2"/>
    <m/>
    <m/>
    <m/>
    <n v="21.5"/>
    <n v="0.720701319444444"/>
    <m/>
    <m/>
    <m/>
    <m/>
    <m/>
    <n v="0.4538951717836248"/>
    <n v="1.32280701754386"/>
    <n v="19.00259649122807"/>
    <n v="0.8838416972664219"/>
    <n v="94"/>
    <s v="YES"/>
    <m/>
    <n v="0"/>
    <n v="0"/>
    <m/>
    <s v=""/>
    <n v="10"/>
    <n v="0"/>
    <n v="0.03904903074287255"/>
    <n v="1140.155789473684"/>
    <n v="1"/>
    <n v="43.24207916666664"/>
    <m/>
    <d v="2026-02-26T00:00:00"/>
  </r>
  <r>
    <d v="2026-02-09T00:00:00"/>
    <s v="Monday"/>
    <x v="2"/>
    <n v="34.2"/>
    <n v="28"/>
    <n v="26.074652"/>
    <n v="0.8187134502923977"/>
    <n v="0.7624167251461987"/>
    <m/>
    <m/>
    <m/>
    <n v="1.307"/>
    <n v="0.045"/>
    <m/>
    <m/>
    <m/>
    <n v="0"/>
    <n v="0"/>
    <n v="24"/>
    <m/>
    <n v="0.8"/>
    <m/>
    <m/>
    <m/>
    <m/>
    <m/>
    <n v="23.2"/>
    <n v="0.4570346527777787"/>
    <m/>
    <n v="1"/>
    <m/>
    <n v="2.5"/>
    <m/>
    <n v="0.02777096125731049"/>
    <n v="0.9171929824561402"/>
    <n v="18.29800140350877"/>
    <n v="0.7887069570477918"/>
    <n v="83"/>
    <s v="YES"/>
    <s v="YES"/>
    <n v="0"/>
    <n v="0"/>
    <m/>
    <s v=""/>
    <n v="17"/>
    <n v="0"/>
    <n v="0.03334494773519161"/>
    <n v="1097.880084210526"/>
    <n v="1"/>
    <n v="237.4220791666667"/>
    <m/>
    <d v="2026-02-26T00:00:00"/>
  </r>
  <r>
    <d v="2026-02-10T00:00:00"/>
    <s v="Tuesday"/>
    <x v="2"/>
    <n v="34.2"/>
    <n v="28"/>
    <n v="23.8"/>
    <n v="0.8187134502923977"/>
    <n v="0.695906432748538"/>
    <m/>
    <m/>
    <m/>
    <n v="1.419"/>
    <n v="0.046"/>
    <m/>
    <m/>
    <m/>
    <n v="0"/>
    <n v="0"/>
    <n v="24"/>
    <m/>
    <n v="0.9"/>
    <m/>
    <m/>
    <m/>
    <m/>
    <m/>
    <n v="23.1"/>
    <n v="0.1"/>
    <m/>
    <m/>
    <n v="3.1"/>
    <n v="2.2"/>
    <m/>
    <n v="0.002456140350879821"/>
    <n v="0.9957894736842106"/>
    <n v="16.70175438596491"/>
    <n v="0.7230196703880913"/>
    <n v="64"/>
    <s v="YES"/>
    <s v="NO"/>
    <n v="0"/>
    <n v="0"/>
    <m/>
    <s v=""/>
    <n v="28"/>
    <n v="0"/>
    <n v="0.02462833914053424"/>
    <n v="1002.105263157895"/>
    <n v="1"/>
    <n v="324"/>
    <m/>
    <d v="2026-02-26T00:00:00"/>
  </r>
  <r>
    <d v="2026-02-11T00:00:00"/>
    <s v="Wednesday"/>
    <x v="2"/>
    <n v="34.2"/>
    <n v="27"/>
    <n v="22.2"/>
    <n v="0.7894736842105263"/>
    <n v="0.6491228070175438"/>
    <m/>
    <m/>
    <m/>
    <n v="1.589"/>
    <n v="0.046"/>
    <n v="36"/>
    <m/>
    <n v="4"/>
    <n v="0"/>
    <n v="0"/>
    <n v="24"/>
    <n v="1"/>
    <m/>
    <m/>
    <m/>
    <m/>
    <m/>
    <m/>
    <n v="23"/>
    <n v="0.2506066666666667"/>
    <n v="5.5"/>
    <m/>
    <m/>
    <n v="0.5"/>
    <m/>
    <n v="0.05535824561403757"/>
    <n v="1.115087719298246"/>
    <n v="15.57894736842105"/>
    <n v="0.677345537757437"/>
    <n v="64"/>
    <s v="YES"/>
    <s v="NO"/>
    <n v="0"/>
    <n v="3"/>
    <m/>
    <s v=""/>
    <n v="10"/>
    <n v="0"/>
    <s v=""/>
    <n v="169.9521531100478"/>
    <n v="1"/>
    <n v="375.0364"/>
    <m/>
    <d v="2026-02-26T00:00:00"/>
  </r>
  <r>
    <d v="2026-02-12T00:00:00"/>
    <s v="Thursday"/>
    <x v="2"/>
    <n v="34.2"/>
    <m/>
    <n v="24.057956"/>
    <n v="0"/>
    <n v="0.7034490058479532"/>
    <m/>
    <m/>
    <m/>
    <n v="2.071"/>
    <n v="0.046"/>
    <m/>
    <m/>
    <m/>
    <n v="0"/>
    <n v="0"/>
    <n v="24"/>
    <n v="1"/>
    <n v="0.3"/>
    <m/>
    <n v="0.5"/>
    <m/>
    <m/>
    <m/>
    <n v="22.2"/>
    <m/>
    <n v="0.6"/>
    <n v="1.1"/>
    <m/>
    <n v="2.2"/>
    <m/>
    <n v="-0.03610947368421336"/>
    <n v="1.453333333333333"/>
    <n v="16.88277614035088"/>
    <n v="0.760485411727517"/>
    <n v="64"/>
    <s v="YES"/>
    <s v="NO"/>
    <n v="0"/>
    <n v="0"/>
    <m/>
    <s v=""/>
    <n v="17"/>
    <n v="0"/>
    <n v="0.02043862013205765"/>
    <n v="633.1041052631579"/>
    <n v="2"/>
    <n v="117"/>
    <m/>
    <d v="2026-02-26T00:00:00"/>
  </r>
  <r>
    <d v="2026-02-13T00:00:00"/>
    <s v="Friday"/>
    <x v="2"/>
    <n v="34.2"/>
    <n v="28"/>
    <n v="29.1"/>
    <n v="0.8187134502923977"/>
    <n v="0.8508771929824562"/>
    <m/>
    <m/>
    <m/>
    <n v="1.774"/>
    <n v="0.047"/>
    <n v="39"/>
    <m/>
    <n v="2"/>
    <n v="1"/>
    <n v="1"/>
    <n v="24"/>
    <m/>
    <n v="0.4"/>
    <m/>
    <n v="0.5"/>
    <m/>
    <m/>
    <m/>
    <n v="23.1"/>
    <m/>
    <m/>
    <n v="1.4"/>
    <m/>
    <m/>
    <m/>
    <n v="0.03403508771929964"/>
    <n v="1.244912280701754"/>
    <n v="20.42105263157895"/>
    <n v="0.8840282524493051"/>
    <n v="86"/>
    <s v="YES"/>
    <s v="NO"/>
    <n v="19"/>
    <n v="18"/>
    <m/>
    <s v=""/>
    <n v="8"/>
    <n v="0"/>
    <n v="0.02735727440147333"/>
    <n v="1225.263157894737"/>
    <n v="0"/>
    <s v=""/>
    <m/>
    <d v="2026-02-26T00:00:00"/>
  </r>
  <r>
    <d v="2026-02-14T00:00:00"/>
    <s v="Saturday"/>
    <x v="2"/>
    <n v="34.2"/>
    <n v="28"/>
    <n v="22.2"/>
    <n v="0.8187134502923977"/>
    <n v="0.6491228070175438"/>
    <m/>
    <m/>
    <m/>
    <n v="1.164"/>
    <n v="0.046"/>
    <n v="35"/>
    <m/>
    <m/>
    <n v="6"/>
    <n v="6"/>
    <n v="24"/>
    <n v="1"/>
    <m/>
    <n v="8.5"/>
    <m/>
    <m/>
    <m/>
    <m/>
    <n v="14.5"/>
    <n v="0.2586046527777774"/>
    <n v="0.9"/>
    <n v="1.5"/>
    <m/>
    <m/>
    <m/>
    <n v="-4.554394126461986"/>
    <n v="0.8168421052631578"/>
    <n v="15.57894736842105"/>
    <n v="1.074410163339383"/>
    <n v="88"/>
    <s v="NO"/>
    <s v="NO"/>
    <n v="5"/>
    <n v="0"/>
    <n v="6"/>
    <s v=""/>
    <n v="29"/>
    <n v="0"/>
    <n v="0.04765193370165746"/>
    <n v="491.9667590027701"/>
    <n v="0"/>
    <s v=""/>
    <m/>
    <d v="2026-02-26T00:00:00"/>
  </r>
  <r>
    <d v="2026-02-15T00:00:00"/>
    <s v="Sunday"/>
    <x v="1"/>
    <n v="38.9"/>
    <n v="28"/>
    <n v="30.719088"/>
    <n v="0.7197943444730077"/>
    <n v="0.7896937789203085"/>
    <m/>
    <m/>
    <m/>
    <n v="1"/>
    <n v="0.044"/>
    <n v="30"/>
    <m/>
    <m/>
    <n v="42"/>
    <n v="42"/>
    <n v="24"/>
    <m/>
    <m/>
    <m/>
    <m/>
    <m/>
    <m/>
    <m/>
    <n v="24"/>
    <m/>
    <m/>
    <n v="2.3"/>
    <m/>
    <n v="2"/>
    <m/>
    <n v="0.1303827249357319"/>
    <n v="0.6169665809768637"/>
    <n v="18.9526506940874"/>
    <n v="0.7896937789203085"/>
    <n v="87"/>
    <s v="YES"/>
    <s v="NO"/>
    <n v="0"/>
    <n v="0"/>
    <n v="41"/>
    <s v=""/>
    <n v="18"/>
    <n v="0"/>
    <n v="0.04107734806629835"/>
    <n v="1137.159041645244"/>
    <n v="0"/>
    <s v=""/>
    <m/>
    <d v="2026-02-26T00:00:00"/>
  </r>
  <r>
    <d v="2026-02-16T00:00:00"/>
    <s v="Monday"/>
    <x v="1"/>
    <n v="38.9"/>
    <n v="28"/>
    <n v="35.720472"/>
    <n v="0.7197943444730077"/>
    <n v="0.9182640616966581"/>
    <m/>
    <m/>
    <m/>
    <n v="1.568"/>
    <n v="0.041"/>
    <n v="24"/>
    <m/>
    <n v="3"/>
    <n v="0"/>
    <n v="0"/>
    <n v="24"/>
    <m/>
    <n v="0.3"/>
    <m/>
    <m/>
    <m/>
    <m/>
    <m/>
    <n v="23.7"/>
    <m/>
    <n v="0.3"/>
    <n v="0.3"/>
    <m/>
    <m/>
    <m/>
    <n v="0.0942589203084836"/>
    <n v="0.9674035989717223"/>
    <n v="22.03833748071979"/>
    <n v="0.9298876574143373"/>
    <n v="99"/>
    <s v="YES"/>
    <s v="NO"/>
    <n v="0"/>
    <n v="0"/>
    <m/>
    <s v=""/>
    <n v="12"/>
    <n v="0"/>
    <n v="0.04608655616942906"/>
    <n v="1017.154037571683"/>
    <n v="0"/>
    <s v=""/>
    <m/>
    <d v="2026-02-26T00:00:00"/>
  </r>
  <r>
    <d v="2026-02-17T00:00:00"/>
    <s v="Tuesday"/>
    <x v="1"/>
    <n v="38.9"/>
    <n v="28"/>
    <n v="36.928536"/>
    <n v="0.7197943444730077"/>
    <n v="0.9493196915167095"/>
    <m/>
    <m/>
    <m/>
    <n v="1.28"/>
    <n v="0.04"/>
    <n v="21.5"/>
    <m/>
    <n v="2.5"/>
    <n v="0"/>
    <n v="0"/>
    <n v="24"/>
    <m/>
    <n v="0.4"/>
    <m/>
    <m/>
    <m/>
    <m/>
    <m/>
    <n v="23.6"/>
    <m/>
    <m/>
    <m/>
    <m/>
    <m/>
    <m/>
    <n v="0.02661017994858739"/>
    <n v="0.7897172236503857"/>
    <n v="22.78367259640103"/>
    <n v="0.9654098557797046"/>
    <n v="102"/>
    <s v="YES"/>
    <s v="NO"/>
    <n v="0"/>
    <n v="0"/>
    <m/>
    <s v=""/>
    <n v="3"/>
    <n v="0"/>
    <n v="0.02625230202578268"/>
    <n v="1367.020355784062"/>
    <n v="0"/>
    <s v=""/>
    <m/>
    <d v="2026-02-26T00:00:00"/>
  </r>
  <r>
    <d v="2026-02-18T00:00:00"/>
    <s v="Wednesday"/>
    <x v="1"/>
    <n v="38.9"/>
    <n v="28"/>
    <n v="34.985112"/>
    <n v="0.7197943444730077"/>
    <n v="0.899360205655527"/>
    <m/>
    <m/>
    <m/>
    <n v="1.4"/>
    <n v="0.04"/>
    <n v="17.5"/>
    <m/>
    <m/>
    <n v="3"/>
    <n v="3"/>
    <n v="24"/>
    <m/>
    <n v="0.3"/>
    <m/>
    <m/>
    <m/>
    <m/>
    <m/>
    <n v="23.7"/>
    <m/>
    <n v="1.25"/>
    <m/>
    <m/>
    <m/>
    <m/>
    <n v="0.00160185089974263"/>
    <n v="0.8637532133676092"/>
    <n v="21.58464493573265"/>
    <n v="0.9107445120562299"/>
    <m/>
    <s v="YES"/>
    <s v="NO"/>
    <n v="3"/>
    <n v="3"/>
    <n v="3"/>
    <s v=""/>
    <m/>
    <n v="0"/>
    <n v="0.03158379373848988"/>
    <n v="1036.062956915167"/>
    <n v="0"/>
    <s v=""/>
    <m/>
    <d v="2026-02-26T00:00:00"/>
  </r>
  <r>
    <d v="2026-02-19T00:00:00"/>
    <s v="Thursday"/>
    <x v="1"/>
    <n v="38.9"/>
    <n v="28"/>
    <n v="36.534626"/>
    <n v="0.7197943444730077"/>
    <n v="0.9391934704370181"/>
    <m/>
    <m/>
    <m/>
    <n v="0.8"/>
    <n v="0.04"/>
    <n v="13"/>
    <m/>
    <m/>
    <n v="1"/>
    <n v="0"/>
    <n v="24"/>
    <m/>
    <n v="0.3"/>
    <m/>
    <m/>
    <m/>
    <m/>
    <m/>
    <n v="23.7"/>
    <m/>
    <n v="0.65"/>
    <m/>
    <m/>
    <m/>
    <m/>
    <n v="0.01578344473007576"/>
    <n v="0.4935732647814911"/>
    <n v="22.54064329048843"/>
    <n v="0.9510819953792587"/>
    <m/>
    <s v="YES"/>
    <s v="YES"/>
    <n v="0"/>
    <n v="0"/>
    <m/>
    <s v=""/>
    <n v="29"/>
    <n v="0"/>
    <n v="0.03766059637707667"/>
    <n v="819.6597560177612"/>
    <n v="0"/>
    <s v=""/>
    <m/>
    <d v="2026-02-26T00:00:00"/>
  </r>
  <r>
    <d v="2026-02-20T00:00:00"/>
    <s v="Friday"/>
    <x v="1"/>
    <n v="38.9"/>
    <n v="28"/>
    <n v="35.914013"/>
    <n v="0.7197943444730077"/>
    <n v="0.9232394087403598"/>
    <m/>
    <m/>
    <m/>
    <n v="1.3"/>
    <n v="0.04"/>
    <n v="18"/>
    <m/>
    <m/>
    <n v="0"/>
    <n v="0"/>
    <n v="24"/>
    <m/>
    <n v="0.4"/>
    <m/>
    <m/>
    <m/>
    <m/>
    <m/>
    <n v="23.6"/>
    <m/>
    <n v="0.6"/>
    <m/>
    <m/>
    <m/>
    <m/>
    <n v="0.0401976349614408"/>
    <n v="0.8020565552699229"/>
    <n v="22.15774580976863"/>
    <n v="0.9388875343122303"/>
    <m/>
    <s v="YES"/>
    <s v="YES"/>
    <n v="0"/>
    <n v="0"/>
    <m/>
    <s v=""/>
    <n v="18"/>
    <n v="0"/>
    <n v="0.03722996515679444"/>
    <n v="830.9154678663238"/>
    <n v="0"/>
    <s v=""/>
    <m/>
    <d v="2026-02-26T00:00:00"/>
  </r>
  <r>
    <d v="2026-02-21T00:00:00"/>
    <s v="Saturday"/>
    <x v="1"/>
    <n v="38.9"/>
    <n v="28"/>
    <n v="34.729198"/>
    <n v="0.7197943444730077"/>
    <n v="0.8927814395886889"/>
    <m/>
    <m/>
    <m/>
    <n v="1.2"/>
    <n v="0.039"/>
    <n v="12"/>
    <m/>
    <m/>
    <n v="1"/>
    <n v="1"/>
    <n v="24"/>
    <m/>
    <m/>
    <m/>
    <n v="1"/>
    <m/>
    <m/>
    <m/>
    <n v="23"/>
    <m/>
    <n v="0.4"/>
    <n v="0.3"/>
    <m/>
    <m/>
    <m/>
    <n v="0.1328855526992321"/>
    <n v="0.7403598971722365"/>
    <n v="21.42675455012853"/>
    <n v="0.9315980239186318"/>
    <m/>
    <s v="YES"/>
    <s v="YES"/>
    <n v="2"/>
    <n v="2"/>
    <n v="1"/>
    <s v=""/>
    <n v="3"/>
    <n v="0"/>
    <n v="0.03364982578397212"/>
    <n v="918.2894807197943"/>
    <n v="1"/>
    <n v="42"/>
    <m/>
    <d v="2026-02-26T00:00:00"/>
  </r>
  <r>
    <d v="2026-02-22T00:00:00"/>
    <s v="Sunday"/>
    <x v="2"/>
    <n v="34.2"/>
    <n v="32"/>
    <n v="31.5"/>
    <n v="0.935672514619883"/>
    <n v="0.9210526315789473"/>
    <m/>
    <m/>
    <m/>
    <n v="1.2"/>
    <n v="0.039"/>
    <n v="12"/>
    <m/>
    <m/>
    <m/>
    <m/>
    <n v="24"/>
    <m/>
    <m/>
    <m/>
    <n v="1"/>
    <m/>
    <m/>
    <m/>
    <n v="23"/>
    <m/>
    <m/>
    <m/>
    <m/>
    <m/>
    <m/>
    <n v="0.05263157894736992"/>
    <n v="0.8421052631578947"/>
    <n v="22.10526315789474"/>
    <n v="0.9610983981693364"/>
    <m/>
    <s v="NO"/>
    <s v="YES"/>
    <n v="0"/>
    <n v="0"/>
    <m/>
    <s v=""/>
    <m/>
    <m/>
    <n v="0.04229281767955807"/>
    <n v="1326.315789473684"/>
    <n v="0"/>
    <s v=""/>
    <m/>
    <d v="2026-02-26T00:00:00"/>
  </r>
  <r>
    <d v="2026-02-23T00:00:00"/>
    <s v="Monday"/>
    <x v="2"/>
    <n v="34.2"/>
    <n v="31"/>
    <n v="32.9"/>
    <n v="0.9064327485380117"/>
    <n v="0.9619883040935673"/>
    <m/>
    <m/>
    <m/>
    <n v="1.4"/>
    <n v="0.038"/>
    <n v="13"/>
    <m/>
    <m/>
    <m/>
    <m/>
    <n v="24"/>
    <m/>
    <m/>
    <m/>
    <m/>
    <m/>
    <m/>
    <m/>
    <n v="24"/>
    <m/>
    <m/>
    <m/>
    <m/>
    <m/>
    <m/>
    <n v="-0.07017543859648967"/>
    <n v="0.9824561403508771"/>
    <n v="23.08771929824561"/>
    <n v="0.9619883040935672"/>
    <m/>
    <s v="YES"/>
    <s v="YES"/>
    <n v="0"/>
    <n v="0"/>
    <m/>
    <s v=""/>
    <m/>
    <m/>
    <n v="0.02616942909760585"/>
    <n v="1385.263157894737"/>
    <n v="0"/>
    <s v=""/>
    <m/>
    <d v="2026-02-26T00:00:00"/>
  </r>
  <r>
    <d v="2026-02-24T00:00:00"/>
    <s v="Tuesday"/>
    <x v="2"/>
    <n v="34.2"/>
    <n v="30"/>
    <n v="33.2"/>
    <n v="0.8771929824561403"/>
    <n v="0.9707602339181287"/>
    <m/>
    <m/>
    <m/>
    <n v="1.1"/>
    <n v="0.037"/>
    <n v="12"/>
    <m/>
    <m/>
    <m/>
    <m/>
    <n v="24"/>
    <m/>
    <m/>
    <m/>
    <m/>
    <m/>
    <m/>
    <m/>
    <n v="24"/>
    <m/>
    <m/>
    <m/>
    <m/>
    <m/>
    <m/>
    <n v="-0.07017543859649322"/>
    <n v="0.7719298245614036"/>
    <n v="23.29824561403509"/>
    <n v="0.9707602339181287"/>
    <m/>
    <s v="YES"/>
    <s v="YES"/>
    <n v="0"/>
    <n v="0"/>
    <m/>
    <s v=""/>
    <m/>
    <m/>
    <n v="0.02918968692449354"/>
    <n v="1397.894736842105"/>
    <n v="0"/>
    <s v=""/>
    <m/>
    <d v="2026-02-26T00:00:00"/>
  </r>
  <r>
    <d v="2026-02-25T00:00:00"/>
    <s v="Wednesday"/>
    <x v="2"/>
    <n v="34.2"/>
    <n v="30"/>
    <n v="26.5"/>
    <n v="0.8771929824561403"/>
    <n v="0.7748538011695907"/>
    <m/>
    <m/>
    <m/>
    <n v="1.1"/>
    <n v="0.037"/>
    <n v="12"/>
    <m/>
    <m/>
    <m/>
    <m/>
    <n v="24"/>
    <m/>
    <m/>
    <m/>
    <m/>
    <m/>
    <m/>
    <m/>
    <n v="24"/>
    <m/>
    <m/>
    <m/>
    <m/>
    <m/>
    <m/>
    <n v="4.631578947368421"/>
    <n v="0.7719298245614036"/>
    <n v="18.59649122807017"/>
    <n v="0.7748538011695906"/>
    <m/>
    <m/>
    <m/>
    <n v="0"/>
    <n v="0"/>
    <m/>
    <s v=""/>
    <m/>
    <m/>
    <s v=""/>
    <n v="1115.78947368421"/>
    <n v="0"/>
    <s v=""/>
    <m/>
    <d v="2026-02-26T00:00:00"/>
  </r>
  <r>
    <d v="2026-02-26T00:00:00"/>
    <s v="Thursday"/>
    <x v="2"/>
    <n v="34.2"/>
    <n v="27"/>
    <n v="17.5"/>
    <n v="1.184210526315789"/>
    <n v="0.7675438596491228"/>
    <m/>
    <n v="8"/>
    <m/>
    <n v="1.1"/>
    <n v="0.036"/>
    <n v="11"/>
    <m/>
    <m/>
    <m/>
    <m/>
    <n v="16"/>
    <m/>
    <m/>
    <n v="2.3"/>
    <m/>
    <m/>
    <m/>
    <m/>
    <n v="13.7"/>
    <m/>
    <m/>
    <m/>
    <m/>
    <m/>
    <m/>
    <n v="0.6473684210526311"/>
    <n v="0.7719298245614036"/>
    <n v="12.28070175438596"/>
    <n v="0.8964015879113842"/>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0.039"/>
    <m/>
    <m/>
    <m/>
    <m/>
    <m/>
    <n v="0"/>
    <m/>
    <m/>
    <m/>
    <m/>
    <m/>
    <m/>
    <m/>
    <n v="0"/>
    <m/>
    <m/>
    <m/>
    <m/>
    <m/>
    <m/>
    <n v="0"/>
    <n v="0"/>
    <n v="0"/>
    <s v=""/>
    <n v="69"/>
    <s v="YES"/>
    <s v="YES"/>
    <n v="0"/>
    <n v="0"/>
    <m/>
    <s v=""/>
    <m/>
    <m/>
    <s v=""/>
    <n v="1"/>
    <n v="0"/>
    <s v=""/>
    <m/>
    <d v="2026-02-26T00:00:00"/>
  </r>
  <r>
    <d v="2026-03-02T00:00:00"/>
    <s v="Monday"/>
    <x v="2"/>
    <n v="34.2"/>
    <n v="4"/>
    <n v="4.396"/>
    <n v="0.7017543859649122"/>
    <n v="0.7712280701754386"/>
    <m/>
    <n v="20"/>
    <m/>
    <m/>
    <n v="0.039"/>
    <n v="10"/>
    <m/>
    <m/>
    <m/>
    <m/>
    <n v="4"/>
    <m/>
    <m/>
    <m/>
    <m/>
    <m/>
    <m/>
    <m/>
    <n v="4"/>
    <m/>
    <m/>
    <m/>
    <m/>
    <m/>
    <m/>
    <n v="0.9150877192982456"/>
    <n v="0"/>
    <n v="3.084912280701754"/>
    <n v="0.7712280701754386"/>
    <n v="45"/>
    <s v="YES"/>
    <s v="YES"/>
    <n v="0"/>
    <n v="0"/>
    <m/>
    <s v=""/>
    <m/>
    <m/>
    <s v=""/>
    <n v="185.0947368421052"/>
    <n v="0"/>
    <s v=""/>
    <m/>
    <d v="2026-03-26T00:00:00"/>
  </r>
  <r>
    <d v="2026-03-03T00:00:00"/>
    <s v="Tuesday"/>
    <x v="2"/>
    <n v="34.2"/>
    <n v="28.6"/>
    <n v="24.2"/>
    <n v="0.8362573099415205"/>
    <n v="0.7076023391812867"/>
    <m/>
    <m/>
    <m/>
    <m/>
    <n v="0.039"/>
    <n v="5"/>
    <m/>
    <n v="4.5"/>
    <m/>
    <m/>
    <n v="24"/>
    <m/>
    <m/>
    <m/>
    <m/>
    <m/>
    <m/>
    <n v="4"/>
    <n v="20"/>
    <m/>
    <m/>
    <m/>
    <m/>
    <m/>
    <m/>
    <n v="3.01754385964912"/>
    <n v="0"/>
    <n v="16.98245614035088"/>
    <n v="0.8491228070175441"/>
    <n v="85"/>
    <s v="YES"/>
    <s v="YES"/>
    <n v="14"/>
    <n v="12"/>
    <n v="12"/>
    <s v=""/>
    <m/>
    <m/>
    <s v=""/>
    <n v="1018.947368421053"/>
    <n v="0"/>
    <s v=""/>
    <m/>
    <d v="2026-03-26T00:00:00"/>
  </r>
  <r>
    <d v="2026-03-04T00:00:00"/>
    <s v="Wednesday"/>
    <x v="4"/>
    <m/>
    <m/>
    <m/>
    <m/>
    <m/>
    <m/>
    <m/>
    <m/>
    <m/>
    <n v="0.039"/>
    <m/>
    <m/>
    <m/>
    <m/>
    <m/>
    <n v="0"/>
    <m/>
    <m/>
    <m/>
    <m/>
    <m/>
    <m/>
    <m/>
    <n v="0"/>
    <m/>
    <m/>
    <m/>
    <m/>
    <m/>
    <m/>
    <n v="0"/>
    <n v="0"/>
    <n v="0"/>
    <s v=""/>
    <n v="0"/>
    <m/>
    <m/>
    <n v="0"/>
    <n v="0"/>
    <m/>
    <s v=""/>
    <m/>
    <m/>
    <s v=""/>
    <n v="1"/>
    <n v="0"/>
    <s v=""/>
    <m/>
    <d v="2026-03-26T00:00:00"/>
  </r>
  <r>
    <d v="2026-03-05T00:00:00"/>
    <s v="Thursday"/>
    <x v="1"/>
    <n v="38.9"/>
    <n v="27.1"/>
    <n v="27.1"/>
    <n v="0.6966580976863753"/>
    <n v="0.6966580976863753"/>
    <m/>
    <m/>
    <m/>
    <n v="1"/>
    <n v="0.039"/>
    <m/>
    <m/>
    <m/>
    <m/>
    <m/>
    <n v="24"/>
    <m/>
    <m/>
    <n v="2"/>
    <m/>
    <m/>
    <m/>
    <n v="4"/>
    <n v="18"/>
    <m/>
    <m/>
    <m/>
    <m/>
    <n v="0.6"/>
    <m/>
    <n v="0.06323907455012545"/>
    <n v="0.6169665809768637"/>
    <n v="16.71979434447301"/>
    <n v="0.9288774635818338"/>
    <n v="79"/>
    <s v="YES"/>
    <s v="YES"/>
    <n v="0"/>
    <n v="0"/>
    <m/>
    <s v=""/>
    <m/>
    <m/>
    <n v="0.01810773480662985"/>
    <n v="1003.187660668381"/>
    <n v="1"/>
    <n v="36"/>
    <m/>
    <d v="2026-03-26T00:00:00"/>
  </r>
  <r>
    <d v="2026-03-06T00:00:00"/>
    <s v="Friday"/>
    <x v="1"/>
    <n v="38.9"/>
    <n v="30.52096"/>
    <n v="30.52096"/>
    <n v="0.7846005141388174"/>
    <n v="0.7846005141388174"/>
    <m/>
    <m/>
    <m/>
    <n v="1.32"/>
    <n v="0.039"/>
    <m/>
    <m/>
    <m/>
    <m/>
    <m/>
    <n v="24"/>
    <n v="1"/>
    <n v="1"/>
    <m/>
    <m/>
    <m/>
    <m/>
    <m/>
    <n v="22"/>
    <m/>
    <n v="2"/>
    <m/>
    <m/>
    <m/>
    <m/>
    <n v="0.3551917737789196"/>
    <n v="0.8143958868894601"/>
    <n v="18.83041233933162"/>
    <n v="0.8559278336059827"/>
    <n v="83"/>
    <s v="YES"/>
    <s v="YES"/>
    <n v="0"/>
    <n v="0"/>
    <m/>
    <s v=""/>
    <n v="8"/>
    <m/>
    <n v="0.02233885819521178"/>
    <n v="564.9123701799485"/>
    <n v="1"/>
    <n v="120"/>
    <m/>
    <d v="2026-03-26T00:00:00"/>
  </r>
  <r>
    <d v="2026-03-07T00:00:00"/>
    <s v="Saturday"/>
    <x v="1"/>
    <n v="38.9"/>
    <n v="31.857418"/>
    <n v="31.857418"/>
    <n v="0.8189567609254499"/>
    <n v="0.8189567609254499"/>
    <m/>
    <m/>
    <m/>
    <n v="1.4"/>
    <n v="0.039"/>
    <m/>
    <m/>
    <m/>
    <m/>
    <m/>
    <n v="24"/>
    <n v="0.5"/>
    <n v="1"/>
    <m/>
    <n v="1"/>
    <m/>
    <m/>
    <m/>
    <n v="21.5"/>
    <m/>
    <n v="0.95"/>
    <m/>
    <m/>
    <m/>
    <m/>
    <n v="0.03128452442159713"/>
    <n v="0.8637532133676092"/>
    <n v="19.65496226221079"/>
    <n v="0.9141842912656184"/>
    <n v="81"/>
    <s v="YES"/>
    <s v="YES"/>
    <n v="0"/>
    <n v="0"/>
    <m/>
    <s v=""/>
    <n v="2"/>
    <m/>
    <n v="0.03268065268065271"/>
    <n v="604.7680696064861"/>
    <n v="1"/>
    <n v="57"/>
    <m/>
    <d v="2026-03-26T00:00:00"/>
  </r>
  <r>
    <d v="2026-03-08T00:00:00"/>
    <s v="Sunday"/>
    <x v="1"/>
    <n v="38.9"/>
    <n v="31.326063"/>
    <n v="31.326063"/>
    <n v="0.8052972493573265"/>
    <n v="0.8052972493573265"/>
    <m/>
    <m/>
    <m/>
    <n v="1.5"/>
    <n v="0.039"/>
    <m/>
    <m/>
    <m/>
    <m/>
    <m/>
    <n v="24"/>
    <m/>
    <m/>
    <m/>
    <m/>
    <m/>
    <m/>
    <m/>
    <n v="24"/>
    <m/>
    <n v="1.5"/>
    <n v="1.5"/>
    <m/>
    <m/>
    <m/>
    <n v="0.7474161439588656"/>
    <n v="0.9254498714652957"/>
    <n v="19.32713398457584"/>
    <n v="0.8052972493573266"/>
    <n v="88"/>
    <s v="YES"/>
    <s v="YES"/>
    <n v="0"/>
    <n v="0"/>
    <m/>
    <s v=""/>
    <m/>
    <m/>
    <n v="0.02162004662004656"/>
    <n v="773.0853593830335"/>
    <n v="2"/>
    <n v="90"/>
    <m/>
    <d v="2026-03-26T00:00:00"/>
  </r>
  <r>
    <d v="2026-03-09T00:00:00"/>
    <s v="Monday"/>
    <x v="1"/>
    <n v="38.9"/>
    <n v="25.385525"/>
    <n v="25.385525"/>
    <n v="0.6525841902313625"/>
    <n v="0.6525841902313625"/>
    <m/>
    <m/>
    <m/>
    <n v="1.4"/>
    <n v="0.039"/>
    <m/>
    <m/>
    <m/>
    <m/>
    <m/>
    <n v="24"/>
    <n v="0.5"/>
    <n v="1"/>
    <m/>
    <n v="3"/>
    <m/>
    <m/>
    <m/>
    <n v="19.5"/>
    <n v="0.5"/>
    <n v="1.166666666666667"/>
    <n v="0.5"/>
    <m/>
    <m/>
    <m/>
    <n v="0.8075595544130234"/>
    <n v="0.8637532133676092"/>
    <n v="15.6620205655527"/>
    <n v="0.8031805418232154"/>
    <n v="76"/>
    <s v="YES"/>
    <s v="YES"/>
    <n v="0"/>
    <n v="0"/>
    <m/>
    <s v=""/>
    <m/>
    <m/>
    <n v="0.01548951048951051"/>
    <n v="805.4753433712816"/>
    <n v="2"/>
    <n v="65.00000000000001"/>
    <m/>
    <d v="2026-03-26T00:00:00"/>
  </r>
  <r>
    <d v="2026-03-10T00:00:00"/>
    <s v="Tuesday"/>
    <x v="1"/>
    <n v="38.9"/>
    <n v="31.262485"/>
    <n v="31.262485"/>
    <n v="0.8036628534704371"/>
    <n v="0.8036628534704371"/>
    <m/>
    <m/>
    <m/>
    <n v="1.3"/>
    <n v="0.039"/>
    <m/>
    <m/>
    <m/>
    <m/>
    <m/>
    <n v="24"/>
    <n v="0.5"/>
    <m/>
    <m/>
    <m/>
    <m/>
    <m/>
    <m/>
    <n v="23.5"/>
    <m/>
    <n v="2"/>
    <m/>
    <m/>
    <m/>
    <m/>
    <n v="1.410034961439585"/>
    <n v="0.8020565552699229"/>
    <n v="19.28790848329049"/>
    <n v="0.8207620631187442"/>
    <n v="87"/>
    <s v="YES"/>
    <s v="YES"/>
    <n v="0"/>
    <n v="0"/>
    <m/>
    <s v=""/>
    <m/>
    <m/>
    <n v="0.02383977900552485"/>
    <n v="578.6372544987147"/>
    <n v="1"/>
    <n v="120"/>
    <m/>
    <d v="2026-03-26T00:00:00"/>
  </r>
  <r>
    <d v="2026-03-11T00:00:00"/>
    <s v="Wednesday"/>
    <x v="1"/>
    <n v="38.9"/>
    <n v="33.093372"/>
    <n v="33.093372"/>
    <n v="0.8507293573264781"/>
    <n v="0.8507293573264781"/>
    <m/>
    <m/>
    <m/>
    <n v="1.3"/>
    <n v="0.039"/>
    <m/>
    <m/>
    <m/>
    <m/>
    <m/>
    <n v="24"/>
    <m/>
    <m/>
    <m/>
    <m/>
    <m/>
    <m/>
    <m/>
    <n v="24"/>
    <n v="1"/>
    <m/>
    <n v="1.5"/>
    <m/>
    <m/>
    <m/>
    <n v="0.2804388688945991"/>
    <n v="0.8020565552699229"/>
    <n v="20.41750457583548"/>
    <n v="0.8507293573264781"/>
    <n v="92"/>
    <s v="YES"/>
    <s v="YES"/>
    <n v="0"/>
    <n v="0"/>
    <m/>
    <s v=""/>
    <m/>
    <m/>
    <n v="0.02394106813996317"/>
    <n v="1225.050274550129"/>
    <n v="0"/>
    <s v=""/>
    <m/>
    <d v="2026-03-26T00:00:00"/>
  </r>
  <r>
    <d v="2026-03-12T00:00:00"/>
    <s v="Thursday"/>
    <x v="1"/>
    <n v="38.9"/>
    <n v="32.4"/>
    <n v="32.4"/>
    <n v="0.832904884318766"/>
    <n v="0.832904884318766"/>
    <m/>
    <m/>
    <m/>
    <n v="1.35"/>
    <n v="0.039"/>
    <m/>
    <m/>
    <m/>
    <m/>
    <m/>
    <n v="24"/>
    <m/>
    <m/>
    <m/>
    <m/>
    <m/>
    <m/>
    <m/>
    <n v="24"/>
    <m/>
    <m/>
    <m/>
    <m/>
    <m/>
    <m/>
    <n v="3.177377892030851"/>
    <n v="0.8329048843187661"/>
    <n v="19.98971722365038"/>
    <n v="0.832904884318766"/>
    <n v="74"/>
    <s v="YES"/>
    <s v="YES"/>
    <n v="1"/>
    <n v="0"/>
    <m/>
    <s v=""/>
    <m/>
    <m/>
    <n v="0.03687845303867399"/>
    <n v="1199.383033419023"/>
    <n v="0"/>
    <s v=""/>
    <n v="5"/>
    <d v="2026-03-26T00:00:00"/>
  </r>
  <r>
    <d v="2026-03-13T00:00:00"/>
    <s v="Friday"/>
    <x v="1"/>
    <n v="38.9"/>
    <n v="30.991464"/>
    <n v="30.991464"/>
    <n v="0.796695732647815"/>
    <n v="0.796695732647815"/>
    <m/>
    <m/>
    <m/>
    <n v="1.5"/>
    <n v="0.039"/>
    <m/>
    <m/>
    <m/>
    <m/>
    <m/>
    <n v="24"/>
    <m/>
    <n v="1"/>
    <m/>
    <m/>
    <m/>
    <m/>
    <m/>
    <n v="23"/>
    <n v="0.5"/>
    <n v="1.166666666666667"/>
    <m/>
    <m/>
    <m/>
    <m/>
    <n v="1.287185878320479"/>
    <n v="0.9254498714652957"/>
    <n v="19.12069758354756"/>
    <n v="0.8313346775455459"/>
    <n v="100"/>
    <s v="YES"/>
    <s v="YES"/>
    <n v="0"/>
    <n v="0"/>
    <m/>
    <s v=""/>
    <m/>
    <m/>
    <n v="0.03602209944751376"/>
    <n v="983.3501614395886"/>
    <n v="2"/>
    <n v="50"/>
    <n v="5"/>
    <d v="2026-03-26T00:00:00"/>
  </r>
  <r>
    <d v="2026-03-14T00:00:00"/>
    <s v="Saturday"/>
    <x v="2"/>
    <n v="34.2"/>
    <n v="11.53"/>
    <n v="11.53"/>
    <n v="0.3371345029239766"/>
    <n v="0.3371345029239766"/>
    <m/>
    <m/>
    <m/>
    <n v="1.3"/>
    <n v="0.039"/>
    <m/>
    <m/>
    <m/>
    <m/>
    <m/>
    <n v="24"/>
    <m/>
    <m/>
    <n v="12"/>
    <m/>
    <m/>
    <m/>
    <m/>
    <n v="12"/>
    <m/>
    <n v="2"/>
    <n v="1"/>
    <m/>
    <m/>
    <m/>
    <n v="-0.003508771929825016"/>
    <n v="0.9122807017543859"/>
    <n v="8.09122807017544"/>
    <n v="0.6742690058479534"/>
    <n v="71"/>
    <s v="YES"/>
    <s v="YES"/>
    <n v="0"/>
    <n v="0"/>
    <m/>
    <s v=""/>
    <m/>
    <m/>
    <s v=""/>
    <n v="242.7368421052632"/>
    <n v="1"/>
    <n v="180"/>
    <m/>
    <d v="2026-03-26T00:00:00"/>
  </r>
  <r>
    <d v="2026-03-15T00:00:00"/>
    <s v="Sunday"/>
    <x v="2"/>
    <n v="34.2"/>
    <n v="30.7"/>
    <n v="30.7"/>
    <n v="0.8976608187134502"/>
    <n v="0.8976608187134502"/>
    <m/>
    <m/>
    <m/>
    <n v="1.54"/>
    <n v="0.039"/>
    <m/>
    <m/>
    <m/>
    <m/>
    <m/>
    <n v="24"/>
    <m/>
    <m/>
    <m/>
    <m/>
    <m/>
    <m/>
    <m/>
    <n v="24"/>
    <m/>
    <n v="1.5"/>
    <m/>
    <m/>
    <m/>
    <m/>
    <n v="-0.1245614035087712"/>
    <n v="1.080701754385965"/>
    <n v="21.5438596491228"/>
    <n v="0.8976608187134502"/>
    <n v="66"/>
    <s v="NO"/>
    <s v="NO"/>
    <n v="0"/>
    <n v="0"/>
    <m/>
    <s v=""/>
    <m/>
    <m/>
    <n v="0.02593531468531475"/>
    <n v="861.7543859649121"/>
    <n v="1"/>
    <n v="90"/>
    <m/>
    <d v="2026-03-26T00:00:00"/>
  </r>
  <r>
    <d v="2026-03-16T00:00:00"/>
    <s v="Monday"/>
    <x v="2"/>
    <n v="34.2"/>
    <n v="26.2"/>
    <n v="26.2"/>
    <n v="0.7660818713450291"/>
    <n v="0.7660818713450291"/>
    <m/>
    <m/>
    <m/>
    <n v="1.5"/>
    <n v="0.039"/>
    <n v="26"/>
    <m/>
    <n v="4"/>
    <m/>
    <m/>
    <n v="24"/>
    <m/>
    <n v="1"/>
    <m/>
    <m/>
    <m/>
    <m/>
    <m/>
    <n v="23"/>
    <n v="0.5"/>
    <n v="1"/>
    <n v="0.3333333333333333"/>
    <m/>
    <n v="0.75"/>
    <m/>
    <n v="0.9780701754385959"/>
    <n v="1.052631578947368"/>
    <n v="18.3859649122807"/>
    <n v="0.7993897787948131"/>
    <n v="78"/>
    <s v="YES"/>
    <s v="YES"/>
    <n v="0"/>
    <n v="0"/>
    <m/>
    <s v=""/>
    <m/>
    <m/>
    <n v="0.0200524475524476"/>
    <n v="551.578947368421"/>
    <n v="2"/>
    <n v="77.49999999999999"/>
    <m/>
    <d v="2026-03-26T00:00:00"/>
  </r>
  <r>
    <d v="2026-03-17T00:00:00"/>
    <s v="Tuesday"/>
    <x v="2"/>
    <n v="34.2"/>
    <n v="27.54"/>
    <n v="27.54"/>
    <n v="0.8052631578947368"/>
    <n v="0.8052631578947368"/>
    <m/>
    <m/>
    <m/>
    <n v="1.7"/>
    <n v="0.039"/>
    <m/>
    <m/>
    <m/>
    <m/>
    <m/>
    <n v="24"/>
    <m/>
    <n v="1"/>
    <m/>
    <m/>
    <m/>
    <m/>
    <m/>
    <n v="23"/>
    <m/>
    <n v="2.45"/>
    <m/>
    <m/>
    <m/>
    <m/>
    <n v="0.03070175438596934"/>
    <n v="1.192982456140351"/>
    <n v="19.32631578947368"/>
    <n v="0.840274599542334"/>
    <n v="88"/>
    <s v="YES"/>
    <s v="NO"/>
    <n v="0"/>
    <n v="0"/>
    <n v="1"/>
    <s v=""/>
    <m/>
    <m/>
    <n v="0.02763812154696131"/>
    <n v="473.297529538131"/>
    <n v="1"/>
    <n v="147"/>
    <m/>
    <d v="2026-03-26T00:00:00"/>
  </r>
  <r>
    <d v="2026-03-18T00:00:00"/>
    <s v="Wednesday"/>
    <x v="2"/>
    <n v="34.2"/>
    <n v="30.2"/>
    <n v="30.2"/>
    <n v="0.8830409356725146"/>
    <n v="0.8830409356725146"/>
    <m/>
    <m/>
    <m/>
    <n v="1.58"/>
    <n v="0.039"/>
    <n v="32"/>
    <m/>
    <n v="3"/>
    <m/>
    <m/>
    <n v="24"/>
    <m/>
    <n v="0.5"/>
    <m/>
    <m/>
    <m/>
    <m/>
    <m/>
    <n v="23.5"/>
    <m/>
    <n v="0.3"/>
    <n v="1"/>
    <m/>
    <m/>
    <m/>
    <n v="-0.1017543859649095"/>
    <n v="1.108771929824561"/>
    <n v="21.19298245614035"/>
    <n v="0.9018290406868233"/>
    <n v="89"/>
    <s v="YES"/>
    <s v="YES"/>
    <n v="0"/>
    <n v="0"/>
    <m/>
    <s v=""/>
    <n v="87"/>
    <m/>
    <n v="0.02638694638694637"/>
    <n v="978.1376518218623"/>
    <n v="3"/>
    <n v="26"/>
    <m/>
    <d v="2026-03-26T00:00:00"/>
  </r>
  <r>
    <d v="2026-03-19T00:00:00"/>
    <s v="Thursday"/>
    <x v="2"/>
    <n v="34.2"/>
    <n v="28.5"/>
    <n v="28.5"/>
    <n v="0.8333333333333333"/>
    <n v="0.8333333333333333"/>
    <m/>
    <m/>
    <m/>
    <n v="1.36"/>
    <n v="0.039"/>
    <n v="36"/>
    <m/>
    <n v="3"/>
    <m/>
    <m/>
    <n v="24"/>
    <n v="1"/>
    <m/>
    <m/>
    <m/>
    <m/>
    <m/>
    <m/>
    <n v="23"/>
    <n v="0.5"/>
    <n v="0.25"/>
    <m/>
    <m/>
    <m/>
    <m/>
    <n v="1.29561403508772"/>
    <n v="0.9543859649122809"/>
    <n v="20"/>
    <n v="0.8695652173913043"/>
    <n v="88"/>
    <s v="YES"/>
    <s v="NO"/>
    <n v="0"/>
    <n v="0"/>
    <m/>
    <s v=""/>
    <m/>
    <m/>
    <n v="0.018420745920746"/>
    <n v="960"/>
    <n v="1"/>
    <n v="45"/>
    <m/>
    <d v="2026-03-26T00:00:00"/>
  </r>
  <r>
    <d v="2026-03-20T00:00:00"/>
    <s v="Friday"/>
    <x v="2"/>
    <n v="34.2"/>
    <n v="29"/>
    <n v="29"/>
    <n v="0.8479532163742689"/>
    <n v="0.8479532163742689"/>
    <m/>
    <m/>
    <m/>
    <n v="2.129999999999999"/>
    <n v="0.039"/>
    <m/>
    <m/>
    <m/>
    <m/>
    <m/>
    <n v="24"/>
    <m/>
    <m/>
    <m/>
    <m/>
    <n v="0.5"/>
    <m/>
    <m/>
    <n v="23.5"/>
    <m/>
    <m/>
    <n v="0.25"/>
    <m/>
    <m/>
    <m/>
    <n v="1.404385964912283"/>
    <n v="1.494736842105263"/>
    <n v="20.35087719298246"/>
    <n v="0.8659947741694662"/>
    <n v="93"/>
    <s v="YES"/>
    <s v="YES"/>
    <n v="3"/>
    <n v="3"/>
    <m/>
    <s v=""/>
    <m/>
    <m/>
    <n v="0.0256974655179075"/>
    <n v="1221.052631578947"/>
    <n v="2"/>
    <n v="7.5"/>
    <m/>
    <d v="2026-03-26T00:00:00"/>
  </r>
  <r>
    <d v="2026-03-21T00:00:00"/>
    <s v="Saturday"/>
    <x v="2"/>
    <n v="34.2"/>
    <n v="25.16"/>
    <n v="25.16"/>
    <n v="0.735672514619883"/>
    <n v="0.735672514619883"/>
    <m/>
    <m/>
    <m/>
    <n v="1.339999999999999"/>
    <n v="0.039"/>
    <m/>
    <m/>
    <m/>
    <m/>
    <m/>
    <n v="24"/>
    <m/>
    <m/>
    <m/>
    <m/>
    <m/>
    <m/>
    <m/>
    <n v="24"/>
    <m/>
    <n v="3.583333333333333"/>
    <n v="0.8333333333333334"/>
    <m/>
    <m/>
    <m/>
    <n v="0.9868421052631575"/>
    <n v="0.940350877192982"/>
    <n v="17.65614035087719"/>
    <n v="0.7356725146198829"/>
    <n v="95"/>
    <s v="YES"/>
    <s v="YES"/>
    <n v="0"/>
    <n v="0"/>
    <m/>
    <s v=""/>
    <m/>
    <m/>
    <n v="0.03804788213627997"/>
    <n v="295.6376988984088"/>
    <n v="2"/>
    <n v="132.5"/>
    <m/>
    <d v="2026-03-26T00:00:00"/>
  </r>
  <r>
    <d v="2026-03-22T00:00:00"/>
    <s v="Sunday"/>
    <x v="2"/>
    <n v="34.2"/>
    <n v="31.88"/>
    <n v="31.88"/>
    <n v="0.9321637426900585"/>
    <n v="0.9321637426900585"/>
    <m/>
    <m/>
    <m/>
    <n v="1.3"/>
    <n v="0.039"/>
    <n v="40"/>
    <m/>
    <m/>
    <m/>
    <m/>
    <n v="24"/>
    <m/>
    <m/>
    <m/>
    <m/>
    <m/>
    <m/>
    <m/>
    <n v="24"/>
    <m/>
    <m/>
    <m/>
    <m/>
    <m/>
    <m/>
    <n v="0.715789473684211"/>
    <n v="0.9122807017543859"/>
    <n v="22.3719298245614"/>
    <n v="0.9321637426900584"/>
    <n v="88"/>
    <s v="YES"/>
    <s v="YES"/>
    <n v="0"/>
    <n v="0"/>
    <m/>
    <s v=""/>
    <m/>
    <m/>
    <n v="0.02235727440147332"/>
    <n v="1342.315789473684"/>
    <n v="0"/>
    <s v=""/>
    <m/>
    <d v="2026-03-26T00:00:00"/>
  </r>
  <r>
    <d v="2026-03-23T00:00:00"/>
    <s v="Monday"/>
    <x v="5"/>
    <n v="20.9"/>
    <n v="20"/>
    <n v="20"/>
    <n v="0.9569377990430623"/>
    <n v="0.9569377990430623"/>
    <m/>
    <m/>
    <m/>
    <m/>
    <n v="0.039"/>
    <n v="45"/>
    <m/>
    <m/>
    <m/>
    <m/>
    <n v="24"/>
    <m/>
    <m/>
    <m/>
    <n v="1"/>
    <m/>
    <m/>
    <m/>
    <n v="23"/>
    <m/>
    <m/>
    <m/>
    <m/>
    <m/>
    <m/>
    <n v="0.03349282296650458"/>
    <n v="0"/>
    <n v="22.9665071770335"/>
    <n v="0.9985437903058042"/>
    <n v="93"/>
    <s v="YES"/>
    <s v="YES"/>
    <n v="17"/>
    <n v="17"/>
    <m/>
    <s v=""/>
    <m/>
    <m/>
    <s v=""/>
    <n v="1377.99043062201"/>
    <n v="1"/>
    <n v="0"/>
    <m/>
    <d v="2026-03-26T00:00:00"/>
  </r>
  <r>
    <d v="2026-03-24T00:00:00"/>
    <s v="Tuesday"/>
    <x v="6"/>
    <n v="24.5"/>
    <n v="20"/>
    <n v="20"/>
    <n v="0.816326530612245"/>
    <n v="0.816326530612245"/>
    <m/>
    <m/>
    <m/>
    <m/>
    <n v="0.039"/>
    <m/>
    <m/>
    <m/>
    <m/>
    <m/>
    <n v="24"/>
    <m/>
    <m/>
    <n v="4.4"/>
    <m/>
    <m/>
    <m/>
    <m/>
    <n v="19.6"/>
    <m/>
    <m/>
    <m/>
    <m/>
    <m/>
    <m/>
    <n v="0.008163265306123435"/>
    <n v="0"/>
    <n v="19.59183673469388"/>
    <n v="0.9995835068721366"/>
    <n v="131"/>
    <s v="YES"/>
    <s v="NO"/>
    <n v="10"/>
    <n v="10"/>
    <m/>
    <s v=""/>
    <m/>
    <m/>
    <s v=""/>
    <n v="1175.510204081633"/>
    <n v="0"/>
    <s v=""/>
    <m/>
    <d v="2026-03-26T00:00:00"/>
  </r>
  <r>
    <d v="2026-03-25T00:00:00"/>
    <s v="Wednesday"/>
    <x v="1"/>
    <n v="38.9"/>
    <n v="31.8"/>
    <n v="31.8"/>
    <n v="0.8174807197943444"/>
    <n v="0.8174807197943444"/>
    <m/>
    <m/>
    <m/>
    <n v="1.2"/>
    <n v="0.039"/>
    <m/>
    <m/>
    <m/>
    <m/>
    <m/>
    <n v="24"/>
    <m/>
    <n v="1"/>
    <m/>
    <m/>
    <m/>
    <m/>
    <m/>
    <n v="23"/>
    <m/>
    <n v="1"/>
    <m/>
    <n v="1"/>
    <m/>
    <m/>
    <n v="0.6401028277634957"/>
    <n v="0.7403598971722366"/>
    <n v="19.61953727506427"/>
    <n v="0.8530233597854029"/>
    <n v="136"/>
    <s v="YES"/>
    <s v="NO"/>
    <n v="0"/>
    <n v="0"/>
    <m/>
    <s v=""/>
    <m/>
    <m/>
    <n v="0.03431860036832411"/>
    <n v="588.586118251928"/>
    <n v="3"/>
    <n v="40"/>
    <m/>
    <d v="2026-03-26T00:00:00"/>
  </r>
  <r>
    <d v="2026-03-26T00:00:00"/>
    <s v="Thursday"/>
    <x v="1"/>
    <n v="38.9"/>
    <n v="35"/>
    <n v="35"/>
    <n v="0.8997429305912595"/>
    <n v="0.8997429305912595"/>
    <m/>
    <m/>
    <m/>
    <n v="1.67"/>
    <n v="0.039"/>
    <m/>
    <m/>
    <m/>
    <m/>
    <m/>
    <n v="24"/>
    <m/>
    <n v="1"/>
    <m/>
    <m/>
    <m/>
    <m/>
    <m/>
    <n v="23"/>
    <m/>
    <m/>
    <m/>
    <m/>
    <m/>
    <m/>
    <n v="0.375835475578409"/>
    <n v="1.030334190231362"/>
    <n v="21.59383033419023"/>
    <n v="0.9388621884430535"/>
    <n v="131"/>
    <s v="YES"/>
    <s v="YES"/>
    <n v="0"/>
    <n v="0"/>
    <m/>
    <s v=""/>
    <m/>
    <m/>
    <n v="0.02591160220994474"/>
    <n v="1295.629820051414"/>
    <n v="0"/>
    <s v=""/>
    <m/>
    <d v="2026-03-26T00:00:00"/>
  </r>
  <r>
    <d v="2026-03-27T00:00:00"/>
    <s v="Friday"/>
    <x v="1"/>
    <n v="38.9"/>
    <n v="33.5"/>
    <n v="36.5"/>
    <n v="0.8611825192802056"/>
    <n v="0.9383033419023136"/>
    <m/>
    <m/>
    <m/>
    <n v="1.14"/>
    <n v="0.039"/>
    <m/>
    <m/>
    <m/>
    <m/>
    <m/>
    <n v="24"/>
    <m/>
    <n v="0.5"/>
    <m/>
    <m/>
    <m/>
    <m/>
    <m/>
    <n v="23.5"/>
    <m/>
    <n v="0.25"/>
    <m/>
    <m/>
    <m/>
    <m/>
    <n v="0.02737789203084873"/>
    <n v="0.7033419023136247"/>
    <n v="22.51928020565553"/>
    <n v="0.9582672427938522"/>
    <n v="105"/>
    <s v="YES"/>
    <s v="YES"/>
    <n v="0"/>
    <n v="0"/>
    <m/>
    <s v=""/>
    <m/>
    <m/>
    <n v="0.02529465930018414"/>
    <n v="1080.925449871465"/>
    <n v="1"/>
    <n v="15"/>
    <m/>
    <d v="2026-03-26T00:00:00"/>
  </r>
  <r>
    <d v="2026-03-28T00:00:00"/>
    <s v="Saturday"/>
    <x v="1"/>
    <n v="38.9"/>
    <n v="34"/>
    <n v="34"/>
    <n v="0.8740359897172237"/>
    <n v="0.8740359897172237"/>
    <m/>
    <m/>
    <m/>
    <n v="1.6"/>
    <n v="0.039"/>
    <m/>
    <m/>
    <m/>
    <m/>
    <m/>
    <n v="24"/>
    <n v="2"/>
    <m/>
    <m/>
    <m/>
    <m/>
    <m/>
    <m/>
    <n v="22"/>
    <m/>
    <m/>
    <m/>
    <m/>
    <m/>
    <m/>
    <n v="0.03598971722365008"/>
    <n v="0.9871465295629821"/>
    <n v="20.97686375321337"/>
    <n v="0.953493806964244"/>
    <n v="111"/>
    <s v="YES"/>
    <s v="YES"/>
    <n v="0"/>
    <n v="0"/>
    <m/>
    <s v=""/>
    <m/>
    <m/>
    <n v="0.02590979922471638"/>
    <n v="1258.611825192802"/>
    <n v="0"/>
    <s v=""/>
    <m/>
    <d v="2026-03-26T00:00:00"/>
  </r>
  <r>
    <d v="2026-03-29T00:00:00"/>
    <s v="Sunday"/>
    <x v="1"/>
    <n v="38.9"/>
    <n v="37.5"/>
    <n v="37.5"/>
    <n v="0.9640102827763496"/>
    <n v="0.9640102827763496"/>
    <m/>
    <m/>
    <m/>
    <n v="1.3"/>
    <n v="0.039"/>
    <m/>
    <m/>
    <m/>
    <m/>
    <m/>
    <n v="24"/>
    <m/>
    <m/>
    <m/>
    <m/>
    <m/>
    <m/>
    <m/>
    <n v="24"/>
    <m/>
    <m/>
    <m/>
    <m/>
    <m/>
    <m/>
    <n v="0.06169665809768432"/>
    <n v="0.8020565552699229"/>
    <n v="23.13624678663239"/>
    <n v="0.9640102827763496"/>
    <n v="117"/>
    <s v="YES"/>
    <s v="YES"/>
    <n v="3"/>
    <n v="2"/>
    <m/>
    <s v=""/>
    <m/>
    <m/>
    <n v="0.02053030303030304"/>
    <n v="1388.174807197943"/>
    <n v="0"/>
    <s v=""/>
    <m/>
    <d v="2026-03-26T00:00:00"/>
  </r>
  <r>
    <d v="2026-03-30T00:00:00"/>
    <s v="Monday"/>
    <x v="1"/>
    <n v="38.9"/>
    <n v="31.5"/>
    <n v="26.77"/>
    <n v="0.8097686375321337"/>
    <n v="0.6881748071979434"/>
    <m/>
    <m/>
    <m/>
    <n v="1.55"/>
    <n v="0.039"/>
    <m/>
    <m/>
    <m/>
    <m/>
    <m/>
    <n v="24"/>
    <m/>
    <m/>
    <m/>
    <m/>
    <m/>
    <m/>
    <m/>
    <n v="24"/>
    <m/>
    <n v="6.5"/>
    <m/>
    <m/>
    <m/>
    <m/>
    <n v="0.02750642673522208"/>
    <n v="0.9562982005141387"/>
    <n v="16.51619537275064"/>
    <n v="0.6881748071979433"/>
    <n v="109"/>
    <s v="YES"/>
    <s v="YES"/>
    <n v="1"/>
    <n v="0"/>
    <m/>
    <s v=""/>
    <m/>
    <m/>
    <n v="0.03100524475524478"/>
    <n v="152.4571880561598"/>
    <n v="2"/>
    <n v="195"/>
    <m/>
    <d v="2026-04-26T00:00:00"/>
  </r>
  <r>
    <d v="2026-03-31T00:00:00"/>
    <s v="Tuesday"/>
    <x v="1"/>
    <n v="38.9"/>
    <n v="31.5"/>
    <n v="31.06"/>
    <n v="0.8097686375321337"/>
    <n v="0.7984575835475578"/>
    <m/>
    <m/>
    <m/>
    <n v="1.64"/>
    <n v="0.039"/>
    <m/>
    <m/>
    <m/>
    <m/>
    <m/>
    <n v="24"/>
    <m/>
    <n v="0.8"/>
    <m/>
    <m/>
    <m/>
    <m/>
    <m/>
    <n v="23.2"/>
    <m/>
    <n v="3"/>
    <m/>
    <m/>
    <m/>
    <m/>
    <n v="0.02519280205655505"/>
    <n v="1.011825192802057"/>
    <n v="19.16298200514139"/>
    <n v="0.8259906036698874"/>
    <n v="113"/>
    <s v="YES"/>
    <s v="YES"/>
    <n v="0"/>
    <n v="0"/>
    <m/>
    <s v=""/>
    <m/>
    <m/>
    <n v="0.03506445672191527"/>
    <n v="383.2596401028277"/>
    <n v="2"/>
    <n v="90"/>
    <m/>
    <d v="2026-04-26T00:00:00"/>
  </r>
  <r>
    <d v="2026-04-01T00:00:00"/>
    <s v="Wednesday"/>
    <x v="1"/>
    <n v="38.9"/>
    <n v="32"/>
    <n v="35.327352"/>
    <n v="0.8226221079691516"/>
    <n v="0.9081581491002571"/>
    <m/>
    <m/>
    <m/>
    <n v="1.61"/>
    <n v="0.039"/>
    <m/>
    <m/>
    <m/>
    <m/>
    <m/>
    <n v="24"/>
    <n v="1.2"/>
    <m/>
    <m/>
    <m/>
    <m/>
    <m/>
    <m/>
    <n v="22.8"/>
    <m/>
    <m/>
    <m/>
    <m/>
    <m/>
    <m/>
    <n v="0.0108882262210841"/>
    <n v="0.9933161953727505"/>
    <n v="21.79579557840617"/>
    <n v="0.9559559464213231"/>
    <n v="91"/>
    <s v="YES"/>
    <s v="YES"/>
    <n v="23"/>
    <n v="23"/>
    <m/>
    <s v=""/>
    <m/>
    <m/>
    <n v="0.036390423572744"/>
    <n v="1307.74773470437"/>
    <n v="1"/>
    <n v="0"/>
    <m/>
    <d v="2026-04-26T00:00:00"/>
  </r>
  <r>
    <d v="2026-04-02T00:00:00"/>
    <s v="Thursday"/>
    <x v="1"/>
    <n v="38.9"/>
    <n v="31"/>
    <n v="35.055432"/>
    <n v="0.7969151670951157"/>
    <n v="0.9011679177377893"/>
    <m/>
    <m/>
    <m/>
    <n v="1.61"/>
    <n v="0.039"/>
    <m/>
    <m/>
    <m/>
    <m/>
    <m/>
    <n v="24"/>
    <n v="1.3"/>
    <m/>
    <m/>
    <m/>
    <m/>
    <m/>
    <m/>
    <n v="22.7"/>
    <m/>
    <m/>
    <m/>
    <m/>
    <m/>
    <m/>
    <n v="0.07865377892030878"/>
    <n v="0.9933161953727505"/>
    <n v="21.62803002570694"/>
    <n v="0.9527766531148433"/>
    <n v="104"/>
    <s v="YES"/>
    <s v="YES"/>
    <n v="25"/>
    <n v="22"/>
    <m/>
    <s v=""/>
    <m/>
    <m/>
    <n v="0.02779926335174959"/>
    <n v="1297.681801542416"/>
    <n v="0"/>
    <s v=""/>
    <m/>
    <d v="2026-04-26T00:00:00"/>
  </r>
  <r>
    <d v="2026-04-03T00:00:00"/>
    <s v="Friday"/>
    <x v="1"/>
    <n v="38.9"/>
    <n v="31"/>
    <n v="24.759552"/>
    <n v="0.7969151670951157"/>
    <n v="0.6364923393316194"/>
    <m/>
    <m/>
    <m/>
    <n v="1.55"/>
    <n v="0.039"/>
    <n v="2.5"/>
    <m/>
    <n v="5"/>
    <m/>
    <m/>
    <n v="24"/>
    <n v="1"/>
    <m/>
    <m/>
    <m/>
    <m/>
    <m/>
    <m/>
    <n v="23"/>
    <n v="0.4"/>
    <n v="6"/>
    <n v="0.3"/>
    <m/>
    <m/>
    <m/>
    <n v="0.06788565552699311"/>
    <n v="0.9562982005141388"/>
    <n v="15.27581614395887"/>
    <n v="0.6641659193025595"/>
    <n v="80"/>
    <s v="YES"/>
    <s v="NO"/>
    <n v="0"/>
    <n v="0"/>
    <m/>
    <s v=""/>
    <m/>
    <m/>
    <n v="0.02762430939226519"/>
    <n v="152.7581614395887"/>
    <n v="2"/>
    <n v="201"/>
    <m/>
    <d v="2026-04-26T00:00:00"/>
  </r>
  <r>
    <d v="2026-04-04T00:00:00"/>
    <s v="Saturday"/>
    <x v="1"/>
    <n v="38.9"/>
    <n v="15"/>
    <n v="20.398944"/>
    <n v="0.3856041131105398"/>
    <n v="0.5243944473007712"/>
    <m/>
    <m/>
    <m/>
    <n v="1.56"/>
    <n v="0.042"/>
    <m/>
    <m/>
    <m/>
    <m/>
    <m/>
    <n v="24"/>
    <m/>
    <m/>
    <n v="10.4"/>
    <m/>
    <m/>
    <m/>
    <m/>
    <n v="13.6"/>
    <m/>
    <m/>
    <m/>
    <m/>
    <m/>
    <m/>
    <n v="0.05206539845758407"/>
    <n v="0.9624678663239076"/>
    <n v="12.58546673521851"/>
    <n v="0.9254019658248903"/>
    <n v="86"/>
    <s v="YES"/>
    <s v="NO"/>
    <n v="4"/>
    <n v="0"/>
    <m/>
    <s v=""/>
    <m/>
    <m/>
    <n v="0.02812154696132599"/>
    <n v="755.1280041131105"/>
    <n v="1"/>
    <n v="0"/>
    <m/>
    <d v="2026-04-26T00:00:00"/>
  </r>
  <r>
    <d v="2026-04-05T00:00:00"/>
    <s v="Sunday"/>
    <x v="1"/>
    <n v="38.9"/>
    <n v="31"/>
    <n v="32.709504"/>
    <n v="0.7969151670951157"/>
    <n v="0.8408612853470437"/>
    <m/>
    <m/>
    <m/>
    <n v="1.6"/>
    <n v="0.042"/>
    <m/>
    <m/>
    <n v="1.7"/>
    <m/>
    <m/>
    <n v="24"/>
    <m/>
    <n v="0.5"/>
    <m/>
    <m/>
    <m/>
    <m/>
    <m/>
    <n v="23.5"/>
    <n v="1.5"/>
    <m/>
    <n v="0.75"/>
    <m/>
    <m/>
    <m/>
    <n v="0.08218262210796823"/>
    <n v="0.9871465295629818"/>
    <n v="20.18067084832905"/>
    <n v="0.8587519509927256"/>
    <n v="84"/>
    <s v="NO"/>
    <s v="NO"/>
    <n v="0"/>
    <n v="0"/>
    <m/>
    <s v=""/>
    <m/>
    <m/>
    <n v="0.03504604051565378"/>
    <n v="1210.840250899743"/>
    <n v="2"/>
    <n v="67.5"/>
    <m/>
    <d v="2026-04-26T00:00:00"/>
  </r>
  <r>
    <d v="2026-04-06T00:00:00"/>
    <s v="Monday"/>
    <x v="2"/>
    <n v="34.2"/>
    <n v="29"/>
    <n v="31.859136"/>
    <n v="0.8479532163742689"/>
    <n v="0.9315536842105263"/>
    <m/>
    <m/>
    <m/>
    <n v="1.27"/>
    <n v="0.0425"/>
    <m/>
    <m/>
    <n v="1.1"/>
    <m/>
    <m/>
    <n v="24"/>
    <n v="0.8"/>
    <m/>
    <m/>
    <m/>
    <m/>
    <m/>
    <m/>
    <n v="23.2"/>
    <m/>
    <m/>
    <m/>
    <m/>
    <m/>
    <m/>
    <n v="-0.04851649122806734"/>
    <n v="0.8912280701754383"/>
    <n v="22.35728842105263"/>
    <n v="0.963676225045372"/>
    <n v="80"/>
    <s v="YES"/>
    <s v="YES"/>
    <n v="60"/>
    <n v="60"/>
    <m/>
    <s v=""/>
    <m/>
    <m/>
    <n v="0.02706602789475726"/>
    <n v="1341.437305263158"/>
    <n v="0"/>
    <s v=""/>
    <m/>
    <d v="2026-04-26T00:00:00"/>
  </r>
  <r>
    <d v="2026-04-07T00:00:00"/>
    <s v="Tuesday"/>
    <x v="2"/>
    <n v="34.2"/>
    <n v="29"/>
    <n v="28.976726"/>
    <n v="0.8479532163742689"/>
    <n v="0.8472726900584795"/>
    <m/>
    <m/>
    <m/>
    <n v="1.72"/>
    <n v="0.043"/>
    <m/>
    <m/>
    <m/>
    <m/>
    <m/>
    <n v="24"/>
    <n v="0.4"/>
    <m/>
    <m/>
    <n v="1"/>
    <m/>
    <m/>
    <m/>
    <n v="22.6"/>
    <m/>
    <n v="0.9166666666666666"/>
    <n v="0.25"/>
    <m/>
    <m/>
    <m/>
    <n v="-0.1082287719298236"/>
    <n v="1.207017543859649"/>
    <n v="20.33454456140351"/>
    <n v="0.8997586089116596"/>
    <n v="97"/>
    <s v="YES"/>
    <s v="YES"/>
    <n v="0"/>
    <n v="0"/>
    <m/>
    <s v=""/>
    <m/>
    <m/>
    <n v="0.03573426573426583"/>
    <n v="636.5596558352403"/>
    <n v="2"/>
    <n v="34.99999999999999"/>
    <m/>
    <d v="2026-04-26T00:00:00"/>
  </r>
  <r>
    <d v="2026-04-08T00:00:00"/>
    <s v="Wednesday"/>
    <x v="2"/>
    <n v="34.2"/>
    <n v="29"/>
    <n v="23.36179"/>
    <n v="0.8479532163742689"/>
    <n v="0.6830932748538011"/>
    <m/>
    <m/>
    <m/>
    <n v="1.69"/>
    <n v="0.043"/>
    <m/>
    <m/>
    <m/>
    <m/>
    <m/>
    <n v="24"/>
    <m/>
    <n v="0.5"/>
    <m/>
    <m/>
    <m/>
    <m/>
    <m/>
    <n v="23.5"/>
    <m/>
    <n v="3.4"/>
    <n v="2.5"/>
    <m/>
    <m/>
    <m/>
    <n v="0.01979649122807103"/>
    <n v="1.185964912280702"/>
    <n v="16.39423859649123"/>
    <n v="0.6976271743187756"/>
    <n v="86"/>
    <s v="YES"/>
    <s v="NO"/>
    <n v="1"/>
    <n v="1"/>
    <m/>
    <s v=""/>
    <m/>
    <m/>
    <n v="0.03082167832167831"/>
    <n v="289.310092879257"/>
    <n v="4"/>
    <n v="88.5"/>
    <m/>
    <d v="2026-04-26T00:00:00"/>
  </r>
  <r>
    <d v="2026-04-09T00:00:00"/>
    <s v="Thursday"/>
    <x v="2"/>
    <n v="34.2"/>
    <n v="29"/>
    <n v="29.498428"/>
    <n v="0.8479532163742689"/>
    <n v="0.862527134502924"/>
    <m/>
    <m/>
    <m/>
    <n v="1.75"/>
    <n v="0.043"/>
    <m/>
    <m/>
    <m/>
    <m/>
    <m/>
    <n v="24"/>
    <n v="1"/>
    <m/>
    <m/>
    <m/>
    <m/>
    <m/>
    <m/>
    <n v="23"/>
    <m/>
    <m/>
    <n v="0.5"/>
    <m/>
    <m/>
    <m/>
    <n v="0.5712785964912293"/>
    <n v="1.228070175438597"/>
    <n v="20.70065122807017"/>
    <n v="0.9000283142639206"/>
    <n v="90"/>
    <s v="YES"/>
    <s v="YES"/>
    <n v="0"/>
    <n v="0"/>
    <m/>
    <s v=""/>
    <m/>
    <m/>
    <n v="0.02166083916083913"/>
    <n v="1242.039073684211"/>
    <n v="1"/>
    <n v="30"/>
    <m/>
    <d v="2026-04-26T00:00:00"/>
  </r>
  <r>
    <d v="2026-04-10T00:00:00"/>
    <s v="Friday"/>
    <x v="2"/>
    <n v="34.2"/>
    <n v="29"/>
    <n v="32.2"/>
    <n v="0.8479532163742689"/>
    <n v="0.9415204678362573"/>
    <m/>
    <m/>
    <m/>
    <n v="1.4"/>
    <n v="0.043"/>
    <m/>
    <m/>
    <m/>
    <m/>
    <m/>
    <n v="24"/>
    <m/>
    <m/>
    <m/>
    <m/>
    <m/>
    <m/>
    <m/>
    <n v="24"/>
    <m/>
    <n v="0.55"/>
    <m/>
    <m/>
    <m/>
    <m/>
    <n v="-0.1289473684210556"/>
    <n v="0.9824561403508771"/>
    <n v="22.59649122807018"/>
    <n v="0.9415204678362574"/>
    <n v="82"/>
    <s v="YES"/>
    <s v="YES"/>
    <n v="0"/>
    <n v="0"/>
    <m/>
    <s v=""/>
    <m/>
    <m/>
    <n v="0.02236596736596736"/>
    <n v="874.7028862478778"/>
    <n v="1"/>
    <n v="33"/>
    <m/>
    <d v="2026-04-26T00:00:00"/>
  </r>
  <r>
    <d v="2026-04-11T00:00:00"/>
    <s v="Saturday"/>
    <x v="2"/>
    <n v="34.2"/>
    <n v="29"/>
    <n v="28.2"/>
    <n v="1.017543859649123"/>
    <n v="0.9894736842105263"/>
    <m/>
    <m/>
    <n v="4"/>
    <m/>
    <n v="0.043"/>
    <m/>
    <m/>
    <m/>
    <m/>
    <m/>
    <n v="20"/>
    <m/>
    <m/>
    <m/>
    <m/>
    <m/>
    <m/>
    <m/>
    <n v="20"/>
    <m/>
    <m/>
    <m/>
    <m/>
    <m/>
    <m/>
    <n v="0.2105263157894761"/>
    <n v="0"/>
    <n v="19.78947368421052"/>
    <n v="0.9894736842105262"/>
    <n v="93"/>
    <s v="YES"/>
    <s v="YES"/>
    <n v="4"/>
    <n v="0"/>
    <m/>
    <s v=""/>
    <m/>
    <m/>
    <n v="0.02094753312985362"/>
    <n v="1187.368421052631"/>
    <n v="0"/>
    <s v=""/>
    <m/>
    <d v="2026-04-26T00:00:00"/>
  </r>
  <r>
    <d v="2026-04-12T00:00:00"/>
    <s v="Sunday"/>
    <x v="2"/>
    <n v="34.2"/>
    <n v="29"/>
    <n v="29.826888"/>
    <n v="0.8479532163742689"/>
    <n v="0.8721312280701755"/>
    <m/>
    <m/>
    <m/>
    <n v="0.6"/>
    <n v="0.043"/>
    <m/>
    <m/>
    <m/>
    <m/>
    <m/>
    <n v="24"/>
    <m/>
    <m/>
    <m/>
    <m/>
    <m/>
    <m/>
    <m/>
    <n v="24"/>
    <m/>
    <m/>
    <m/>
    <m/>
    <m/>
    <m/>
    <n v="2.64779789473684"/>
    <n v="0.4210526315789473"/>
    <n v="20.93114947368421"/>
    <n v="0.8721312280701755"/>
    <n v="90"/>
    <s v="NO"/>
    <s v="NO"/>
    <n v="0"/>
    <n v="0"/>
    <m/>
    <s v=""/>
    <m/>
    <m/>
    <n v="0.02764272559852669"/>
    <n v="1255.868968421053"/>
    <n v="0"/>
    <s v=""/>
    <m/>
    <d v="2026-04-26T00:00:00"/>
  </r>
  <r>
    <d v="2026-04-13T00:00:00"/>
    <s v="Monday"/>
    <x v="2"/>
    <n v="34.2"/>
    <n v="29.2"/>
    <n v="28.278696"/>
    <n v="0.8538011695906432"/>
    <n v="0.8268624561403509"/>
    <m/>
    <m/>
    <m/>
    <n v="1.24"/>
    <n v="0.048"/>
    <m/>
    <m/>
    <m/>
    <m/>
    <m/>
    <n v="24"/>
    <n v="1"/>
    <m/>
    <m/>
    <m/>
    <m/>
    <m/>
    <m/>
    <n v="23"/>
    <m/>
    <m/>
    <n v="0.25"/>
    <m/>
    <m/>
    <m/>
    <n v="2.035125614035088"/>
    <n v="0.8701754385964909"/>
    <n v="19.84469894736842"/>
    <n v="0.8628129977116705"/>
    <n v="84"/>
    <s v="YES"/>
    <s v="YES"/>
    <n v="46"/>
    <n v="46"/>
    <m/>
    <s v=""/>
    <m/>
    <m/>
    <n v="0.02096685082872929"/>
    <n v="1190.681936842105"/>
    <n v="1"/>
    <n v="15"/>
    <m/>
    <d v="2026-04-26T00:00:00"/>
  </r>
  <r>
    <d v="2026-04-14T00:00:00"/>
    <s v="Tuesday"/>
    <x v="2"/>
    <n v="34.2"/>
    <n v="29.2"/>
    <n v="30.227856"/>
    <n v="0.8538011695906432"/>
    <n v="0.8838554385964911"/>
    <m/>
    <m/>
    <m/>
    <n v="1.24"/>
    <n v="0.048"/>
    <m/>
    <m/>
    <m/>
    <m/>
    <m/>
    <n v="24"/>
    <m/>
    <n v="1"/>
    <m/>
    <m/>
    <m/>
    <m/>
    <m/>
    <n v="23"/>
    <m/>
    <m/>
    <m/>
    <m/>
    <m/>
    <m/>
    <n v="0.9172940350877212"/>
    <n v="0.870175438596491"/>
    <n v="21.21253052631579"/>
    <n v="0.9222839359267734"/>
    <n v="83"/>
    <s v="YES"/>
    <s v="YES"/>
    <n v="0"/>
    <n v="0"/>
    <m/>
    <s v=""/>
    <m/>
    <m/>
    <n v="0.02953959484346223"/>
    <n v="1272.751831578947"/>
    <n v="0"/>
    <s v=""/>
    <m/>
    <d v="2026-04-26T00:00:00"/>
  </r>
  <r>
    <d v="2026-04-15T00:00:00"/>
    <s v="Wednesday"/>
    <x v="2"/>
    <n v="34.2"/>
    <n v="29.2"/>
    <n v="27.38088"/>
    <n v="0.8538011695906432"/>
    <n v="0.8006105263157894"/>
    <m/>
    <m/>
    <m/>
    <n v="1.45"/>
    <n v="0.048"/>
    <m/>
    <m/>
    <m/>
    <m/>
    <m/>
    <n v="24"/>
    <m/>
    <m/>
    <m/>
    <m/>
    <m/>
    <m/>
    <m/>
    <n v="24"/>
    <m/>
    <n v="0.6"/>
    <m/>
    <m/>
    <m/>
    <m/>
    <n v="3.167803508771929"/>
    <n v="1.017543859649123"/>
    <n v="19.21465263157895"/>
    <n v="0.8006105263157894"/>
    <n v="76"/>
    <s v="YES"/>
    <s v="NO"/>
    <n v="3"/>
    <n v="2"/>
    <m/>
    <s v=""/>
    <m/>
    <m/>
    <n v="0.02813996316758748"/>
    <n v="720.5494736842105"/>
    <n v="2"/>
    <n v="18"/>
    <m/>
    <d v="2026-04-26T00:00:00"/>
  </r>
  <r>
    <d v="2026-04-16T00:00:00"/>
    <s v="Thursday"/>
    <x v="2"/>
    <n v="34.2"/>
    <n v="13.5"/>
    <n v="12.110404"/>
    <n v="0.3947368421052632"/>
    <n v="0.3541053801169591"/>
    <m/>
    <m/>
    <m/>
    <n v="0.9300000000000004"/>
    <n v="0.048"/>
    <n v="18.5"/>
    <m/>
    <m/>
    <m/>
    <m/>
    <n v="24"/>
    <m/>
    <m/>
    <n v="12"/>
    <m/>
    <m/>
    <m/>
    <m/>
    <n v="12"/>
    <m/>
    <n v="2"/>
    <m/>
    <m/>
    <m/>
    <m/>
    <n v="0.8488392982456148"/>
    <n v="0.6526315789473687"/>
    <n v="8.498529122807017"/>
    <n v="0.7082107602339182"/>
    <n v="76"/>
    <s v="YES"/>
    <s v="NO"/>
    <n v="13"/>
    <n v="12"/>
    <m/>
    <s v=""/>
    <m/>
    <m/>
    <n v="0.0265193370165746"/>
    <n v="254.9558736842105"/>
    <n v="1"/>
    <n v="120"/>
    <m/>
    <d v="2026-04-26T00:00:00"/>
  </r>
  <r>
    <d v="2026-04-17T00:00:00"/>
    <s v="Friday"/>
    <x v="2"/>
    <n v="34.2"/>
    <n v="24.5"/>
    <n v="23.328498"/>
    <n v="0.7163742690058479"/>
    <n v="0.6821198245614035"/>
    <m/>
    <m/>
    <m/>
    <n v="1.37"/>
    <n v="0.046"/>
    <n v="26.5"/>
    <m/>
    <m/>
    <m/>
    <m/>
    <n v="24"/>
    <n v="2"/>
    <m/>
    <m/>
    <m/>
    <m/>
    <m/>
    <m/>
    <n v="22"/>
    <m/>
    <n v="1.1"/>
    <m/>
    <m/>
    <m/>
    <m/>
    <n v="3.567720701754386"/>
    <n v="0.9614035087719298"/>
    <n v="16.37087578947368"/>
    <n v="0.7441307177033493"/>
    <n v="78"/>
    <s v="YES"/>
    <s v="NO"/>
    <n v="0"/>
    <n v="0"/>
    <m/>
    <s v=""/>
    <m/>
    <m/>
    <n v="0.02438811188811183"/>
    <n v="892.956861244019"/>
    <n v="1"/>
    <n v="66"/>
    <m/>
    <d v="2026-04-26T00:00:00"/>
  </r>
  <r>
    <d v="2026-04-18T00:00:00"/>
    <s v="Saturday"/>
    <x v="2"/>
    <n v="34.2"/>
    <n v="27.5"/>
    <n v="27.9"/>
    <n v="0.8040935672514619"/>
    <n v="0.8157894736842104"/>
    <m/>
    <m/>
    <m/>
    <n v="1.3"/>
    <n v="0.044"/>
    <n v="26.5"/>
    <m/>
    <m/>
    <m/>
    <m/>
    <n v="24"/>
    <n v="1"/>
    <m/>
    <m/>
    <m/>
    <m/>
    <m/>
    <m/>
    <n v="23"/>
    <m/>
    <m/>
    <m/>
    <m/>
    <m/>
    <m/>
    <n v="2.508771929824562"/>
    <n v="0.9122807017543859"/>
    <n v="19.57894736842105"/>
    <n v="0.8512585812356979"/>
    <n v="80"/>
    <s v="YES"/>
    <s v="NO"/>
    <n v="0"/>
    <n v="0"/>
    <m/>
    <s v=""/>
    <m/>
    <m/>
    <n v="0.0161188811188811"/>
    <n v="1174.736842105263"/>
    <n v="2"/>
    <n v="0"/>
    <m/>
    <d v="2026-04-26T00:00:00"/>
  </r>
  <r>
    <d v="2026-04-19T00:00:00"/>
    <s v="Sunday"/>
    <x v="2"/>
    <n v="34.2"/>
    <n v="33"/>
    <n v="29.92183"/>
    <n v="0.9649122807017544"/>
    <n v="0.8749073099415204"/>
    <m/>
    <m/>
    <m/>
    <n v="1.3"/>
    <n v="0.043"/>
    <n v="26.5"/>
    <m/>
    <m/>
    <m/>
    <m/>
    <n v="24"/>
    <m/>
    <m/>
    <m/>
    <m/>
    <m/>
    <m/>
    <m/>
    <n v="24"/>
    <m/>
    <m/>
    <m/>
    <m/>
    <n v="2.2"/>
    <m/>
    <n v="-0.1100561403508777"/>
    <n v="0.9122807017543859"/>
    <n v="20.99777543859649"/>
    <n v="0.8749073099415204"/>
    <n v="101"/>
    <s v="YES"/>
    <s v="NO"/>
    <n v="3"/>
    <n v="0"/>
    <m/>
    <s v=""/>
    <m/>
    <m/>
    <n v="0.0168648018648019"/>
    <n v="1259.86652631579"/>
    <n v="2"/>
    <n v="66"/>
    <m/>
    <d v="2026-04-26T00:00:00"/>
  </r>
  <r>
    <d v="2026-04-20T00:00:00"/>
    <s v="Monday"/>
    <x v="2"/>
    <n v="34.2"/>
    <n v="33"/>
    <n v="28.5"/>
    <n v="0.9649122807017544"/>
    <n v="0.8333333333333333"/>
    <m/>
    <m/>
    <m/>
    <m/>
    <n v="0.04"/>
    <n v="26.5"/>
    <m/>
    <m/>
    <m/>
    <m/>
    <n v="24"/>
    <m/>
    <m/>
    <m/>
    <m/>
    <m/>
    <m/>
    <m/>
    <n v="24"/>
    <m/>
    <n v="2.6"/>
    <m/>
    <m/>
    <n v="1.5"/>
    <m/>
    <n v="-0.1000000000000014"/>
    <n v="0"/>
    <n v="20"/>
    <n v="0.8333333333333334"/>
    <n v="72"/>
    <s v="YES"/>
    <s v="NO"/>
    <n v="0"/>
    <n v="0"/>
    <m/>
    <s v=""/>
    <m/>
    <m/>
    <n v="0.01649766899766896"/>
    <n v="461.5384615384615"/>
    <n v="2"/>
    <n v="123"/>
    <m/>
    <d v="2026-04-26T00:00:00"/>
  </r>
  <r>
    <d v="2026-04-21T00:00:00"/>
    <s v="Tuesday"/>
    <x v="1"/>
    <n v="38.9"/>
    <n v="30"/>
    <n v="30.928831"/>
    <n v="0.7712082262210797"/>
    <n v="0.7950856298200514"/>
    <m/>
    <m/>
    <m/>
    <n v="1.5"/>
    <n v="0.039"/>
    <n v="26.5"/>
    <m/>
    <m/>
    <m/>
    <m/>
    <n v="24"/>
    <n v="1"/>
    <n v="1"/>
    <m/>
    <m/>
    <m/>
    <m/>
    <m/>
    <n v="22"/>
    <m/>
    <m/>
    <n v="0.8"/>
    <m/>
    <n v="1.1"/>
    <m/>
    <n v="0.09249501285346895"/>
    <n v="0.9254498714652957"/>
    <n v="19.08205511568124"/>
    <n v="0.8673661416218743"/>
    <n v="80"/>
    <s v="YES"/>
    <s v="NO"/>
    <n v="18"/>
    <n v="14"/>
    <m/>
    <s v=""/>
    <m/>
    <m/>
    <n v="0.0236989529807209"/>
    <n v="1144.923306940874"/>
    <n v="1"/>
    <n v="114"/>
    <m/>
    <d v="2026-04-26T00:00:00"/>
  </r>
  <r>
    <d v="2026-04-22T00:00:00"/>
    <s v="Wednesday"/>
    <x v="1"/>
    <n v="38.9"/>
    <n v="33"/>
    <n v="26.594889"/>
    <n v="0.8483290488431876"/>
    <n v="0.6836732390745501"/>
    <m/>
    <m/>
    <m/>
    <n v="1.4"/>
    <n v="0.037"/>
    <n v="26"/>
    <m/>
    <m/>
    <m/>
    <m/>
    <n v="24"/>
    <m/>
    <m/>
    <m/>
    <m/>
    <m/>
    <m/>
    <m/>
    <n v="24"/>
    <m/>
    <n v="2"/>
    <n v="2.5"/>
    <m/>
    <n v="2.2"/>
    <m/>
    <n v="0.02808904884318864"/>
    <n v="0.8637532133676092"/>
    <n v="16.4081577377892"/>
    <n v="0.6836732390745501"/>
    <n v="95"/>
    <s v="YES"/>
    <s v="NO"/>
    <n v="1"/>
    <n v="0"/>
    <m/>
    <s v=""/>
    <m/>
    <m/>
    <n v="0.02233885819521178"/>
    <n v="492.2447321336761"/>
    <n v="1"/>
    <n v="402"/>
    <m/>
    <d v="2026-04-26T00:00:00"/>
  </r>
  <r>
    <d v="2026-04-23T00:00:00"/>
    <s v="Thursday"/>
    <x v="1"/>
    <n v="38.9"/>
    <n v="33"/>
    <n v="30.049741"/>
    <n v="0.8483290488431876"/>
    <n v="0.7724869151670951"/>
    <m/>
    <m/>
    <m/>
    <n v="1.4"/>
    <n v="0.037"/>
    <n v="26"/>
    <m/>
    <m/>
    <m/>
    <m/>
    <n v="24"/>
    <m/>
    <m/>
    <m/>
    <m/>
    <m/>
    <m/>
    <m/>
    <n v="24"/>
    <m/>
    <n v="1.6"/>
    <n v="2"/>
    <m/>
    <m/>
    <m/>
    <n v="0.9965608226221079"/>
    <n v="0.8637532133676092"/>
    <n v="18.53968596401028"/>
    <n v="0.7724869151670951"/>
    <n v="89"/>
    <s v="YES"/>
    <s v="NO"/>
    <n v="0"/>
    <n v="0"/>
    <m/>
    <s v=""/>
    <m/>
    <m/>
    <n v="0.03138121546961319"/>
    <n v="695.2382236503855"/>
    <n v="0"/>
    <s v=""/>
    <m/>
    <d v="2026-04-26T00:00:00"/>
  </r>
  <r>
    <d v="2026-04-24T00:00:00"/>
    <s v="Friday"/>
    <x v="1"/>
    <n v="38.9"/>
    <n v="33"/>
    <n v="31.231839"/>
    <n v="0.8483290488431876"/>
    <n v="0.8028750385604113"/>
    <m/>
    <m/>
    <m/>
    <n v="1.3"/>
    <n v="0.037"/>
    <n v="24"/>
    <m/>
    <m/>
    <m/>
    <m/>
    <n v="24"/>
    <m/>
    <m/>
    <m/>
    <m/>
    <m/>
    <m/>
    <m/>
    <n v="24"/>
    <n v="0.5"/>
    <n v="1.5"/>
    <n v="0.5"/>
    <m/>
    <m/>
    <m/>
    <n v="1.428942519280202"/>
    <n v="0.8020565552699229"/>
    <n v="19.26900092544987"/>
    <n v="0.8028750385604114"/>
    <n v="104"/>
    <s v="YES"/>
    <s v="NO"/>
    <n v="0"/>
    <n v="0"/>
    <m/>
    <s v=""/>
    <m/>
    <m/>
    <n v="0.02779005524861884"/>
    <n v="770.7600370179949"/>
    <n v="0"/>
    <s v=""/>
    <m/>
    <d v="2026-04-26T00:00:00"/>
  </r>
  <r>
    <d v="2026-04-25T00:00:00"/>
    <s v="Saturday"/>
    <x v="1"/>
    <n v="38.9"/>
    <n v="35"/>
    <n v="29.562648"/>
    <n v="0.8997429305912595"/>
    <n v="0.7599652442159383"/>
    <m/>
    <m/>
    <m/>
    <n v="1.2"/>
    <n v="0.037"/>
    <n v="20"/>
    <m/>
    <m/>
    <m/>
    <m/>
    <n v="24"/>
    <m/>
    <m/>
    <m/>
    <m/>
    <m/>
    <m/>
    <m/>
    <n v="24"/>
    <m/>
    <n v="1.5"/>
    <n v="0.5"/>
    <m/>
    <m/>
    <m/>
    <n v="3.020474241645246"/>
    <n v="0.7403598971722365"/>
    <n v="18.23916586118252"/>
    <n v="0.7599652442159383"/>
    <n v="91"/>
    <s v="YES"/>
    <s v="NO"/>
    <n v="0"/>
    <n v="0"/>
    <m/>
    <s v=""/>
    <m/>
    <m/>
    <n v="0.02408839779005527"/>
    <n v="729.5666344473008"/>
    <n v="0"/>
    <s v=""/>
    <m/>
    <d v="2026-04-26T00:00:00"/>
  </r>
  <r>
    <d v="2026-04-26T00:00:00"/>
    <s v="Sunday"/>
    <x v="1"/>
    <n v="38.9"/>
    <n v="33"/>
    <n v="33.942064"/>
    <n v="0.8483290488431876"/>
    <n v="0.8725466323907456"/>
    <m/>
    <m/>
    <m/>
    <n v="1.3"/>
    <n v="0.037"/>
    <n v="32"/>
    <m/>
    <m/>
    <m/>
    <m/>
    <n v="24"/>
    <m/>
    <m/>
    <m/>
    <m/>
    <m/>
    <m/>
    <m/>
    <n v="24"/>
    <m/>
    <m/>
    <n v="1"/>
    <m/>
    <n v="1"/>
    <m/>
    <n v="0.256824267352183"/>
    <n v="0.8020565552699229"/>
    <n v="20.94111917737789"/>
    <n v="0.8725466323907455"/>
    <n v="94"/>
    <s v="YES"/>
    <s v="NO"/>
    <n v="0"/>
    <n v="0"/>
    <m/>
    <s v=""/>
    <m/>
    <m/>
    <n v="0.02780847145488028"/>
    <n v="1256.467150642673"/>
    <n v="0"/>
    <s v=""/>
    <m/>
    <d v="2026-04-26T00:00:00"/>
  </r>
  <r>
    <d v="2026-04-27T00:00:00"/>
    <s v="Monday"/>
    <x v="2"/>
    <n v="34.2"/>
    <n v="33"/>
    <n v="33.4"/>
    <n v="0.9649122807017544"/>
    <n v="0.9766081871345028"/>
    <m/>
    <m/>
    <m/>
    <n v="1"/>
    <n v="0.039"/>
    <n v="25"/>
    <m/>
    <m/>
    <m/>
    <m/>
    <n v="24"/>
    <m/>
    <m/>
    <m/>
    <m/>
    <m/>
    <m/>
    <m/>
    <n v="24"/>
    <m/>
    <m/>
    <m/>
    <m/>
    <m/>
    <m/>
    <n v="-0.1403508771929793"/>
    <n v="0.7017543859649122"/>
    <n v="23.43859649122807"/>
    <n v="0.9766081871345028"/>
    <n v="113"/>
    <s v="YES"/>
    <s v="NO"/>
    <n v="0"/>
    <n v="0"/>
    <m/>
    <s v=""/>
    <m/>
    <m/>
    <n v="0.03558011049723755"/>
    <n v="1406.315789473684"/>
    <n v="0"/>
    <s v=""/>
    <m/>
    <d v="2026-04-26T00:00:00"/>
  </r>
  <r>
    <d v="2026-04-28T00:00:00"/>
    <s v="Tuesday"/>
    <x v="2"/>
    <n v="34.2"/>
    <n v="20"/>
    <n v="24.8"/>
    <n v="0.5847953216374269"/>
    <n v="0.7251461988304094"/>
    <m/>
    <m/>
    <m/>
    <m/>
    <n v="0.039"/>
    <n v="25"/>
    <m/>
    <m/>
    <m/>
    <m/>
    <n v="24"/>
    <m/>
    <m/>
    <n v="6.6"/>
    <m/>
    <m/>
    <m/>
    <m/>
    <n v="17.4"/>
    <m/>
    <m/>
    <m/>
    <m/>
    <m/>
    <m/>
    <n v="-0.003508771929826793"/>
    <n v="0"/>
    <n v="17.40350877192983"/>
    <n v="1.000201653559186"/>
    <n v="94"/>
    <s v="YES"/>
    <s v="NO"/>
    <n v="18"/>
    <n v="18"/>
    <m/>
    <s v=""/>
    <m/>
    <m/>
    <n v="0.03015193370165752"/>
    <n v="1044.21052631579"/>
    <n v="0"/>
    <s v=""/>
    <m/>
    <d v="2026-04-26T00:00:00"/>
  </r>
  <r>
    <d v="2026-04-29T00:00:00"/>
    <s v="Wednesday"/>
    <x v="2"/>
    <n v="34.2"/>
    <n v="33"/>
    <n v="31"/>
    <n v="0.9649122807017544"/>
    <n v="0.9064327485380117"/>
    <m/>
    <m/>
    <m/>
    <m/>
    <n v="0.039"/>
    <n v="12"/>
    <m/>
    <m/>
    <m/>
    <m/>
    <n v="24"/>
    <m/>
    <m/>
    <m/>
    <n v="1"/>
    <m/>
    <m/>
    <m/>
    <n v="23"/>
    <m/>
    <m/>
    <m/>
    <m/>
    <n v="1.3"/>
    <m/>
    <n v="-0.05438596491228154"/>
    <n v="0"/>
    <n v="21.75438596491228"/>
    <n v="0.9458428680396643"/>
    <n v="113"/>
    <s v="NO"/>
    <s v="NO"/>
    <n v="1"/>
    <n v="0"/>
    <m/>
    <s v=""/>
    <m/>
    <m/>
    <n v="0.01952319089750029"/>
    <n v="1305.263157894737"/>
    <n v="3"/>
    <n v="26"/>
    <m/>
    <d v="2026-04-26T00:00:00"/>
  </r>
  <r>
    <d v="2026-04-30T00:00:00"/>
    <s v="Thursday"/>
    <x v="1"/>
    <n v="38.9"/>
    <n v="33"/>
    <n v="23.81135"/>
    <n v="0.8483290488431876"/>
    <n v="0.6121169665809769"/>
    <m/>
    <m/>
    <m/>
    <n v="1.4"/>
    <n v="0.039"/>
    <n v="9"/>
    <m/>
    <m/>
    <m/>
    <m/>
    <n v="24"/>
    <m/>
    <m/>
    <m/>
    <n v="1"/>
    <m/>
    <m/>
    <m/>
    <n v="23"/>
    <m/>
    <n v="4.5"/>
    <m/>
    <m/>
    <n v="2.8"/>
    <m/>
    <n v="0.1454395886889444"/>
    <n v="0.8637532133676095"/>
    <n v="14.69080719794345"/>
    <n v="0.6387307477366716"/>
    <n v="109"/>
    <s v="YES"/>
    <s v="NO"/>
    <n v="1"/>
    <n v="0"/>
    <m/>
    <s v=""/>
    <m/>
    <m/>
    <n v="0.02027389277389275"/>
    <n v="195.8774293059126"/>
    <n v="2"/>
    <n v="219"/>
    <m/>
    <d v="2026-04-26T00:00:00"/>
  </r>
  <r>
    <d v="2026-05-01T00:00:00"/>
    <s v="Friday"/>
    <x v="2"/>
    <n v="34.2"/>
    <n v="30"/>
    <n v="32.8"/>
    <n v="0.8771929824561403"/>
    <n v="0.95906432748538"/>
    <m/>
    <m/>
    <m/>
    <m/>
    <n v="0.039"/>
    <m/>
    <m/>
    <m/>
    <m/>
    <m/>
    <n v="24"/>
    <m/>
    <m/>
    <m/>
    <n v="1"/>
    <m/>
    <m/>
    <m/>
    <n v="23"/>
    <m/>
    <m/>
    <m/>
    <m/>
    <m/>
    <m/>
    <n v="-0.01754385964911975"/>
    <n v="0"/>
    <n v="23.01754385964912"/>
    <n v="1.000762776506483"/>
    <n v="99"/>
    <s v="YES"/>
    <s v="NO"/>
    <n v="0"/>
    <n v="0"/>
    <m/>
    <s v=""/>
    <m/>
    <m/>
    <n v="0.01835081585081586"/>
    <n v="1381.052631578947"/>
    <n v="0"/>
    <s v=""/>
    <m/>
    <d v="2026-04-26T00:00:00"/>
  </r>
  <r>
    <d v="2026-05-02T00:00:00"/>
    <s v="Saturday"/>
    <x v="2"/>
    <n v="34.2"/>
    <n v="30"/>
    <n v="30.8"/>
    <n v="0.8771929824561403"/>
    <n v="0.9005847953216375"/>
    <m/>
    <m/>
    <m/>
    <n v="1.47"/>
    <n v="0.039"/>
    <m/>
    <m/>
    <m/>
    <m/>
    <m/>
    <n v="24"/>
    <m/>
    <n v="1"/>
    <m/>
    <m/>
    <m/>
    <m/>
    <m/>
    <n v="23"/>
    <m/>
    <n v="0.5"/>
    <m/>
    <m/>
    <m/>
    <m/>
    <n v="-0.1456140350877178"/>
    <n v="1.031578947368421"/>
    <n v="21.6140350877193"/>
    <n v="0.9397406559877955"/>
    <n v="100"/>
    <s v="YES"/>
    <s v="NO"/>
    <n v="1"/>
    <n v="1"/>
    <m/>
    <s v=""/>
    <m/>
    <m/>
    <n v="0.02925407925407928"/>
    <n v="864.5614035087718"/>
    <n v="0"/>
    <s v=""/>
    <m/>
    <d v="2026-04-26T00:00:00"/>
  </r>
  <r>
    <d v="2026-05-03T00:00:00"/>
    <s v="Sunday"/>
    <x v="2"/>
    <n v="34.2"/>
    <n v="30"/>
    <n v="30.5"/>
    <n v="0.8771929824561403"/>
    <n v="0.8918128654970759"/>
    <m/>
    <m/>
    <m/>
    <m/>
    <m/>
    <n v="12"/>
    <m/>
    <m/>
    <m/>
    <m/>
    <n v="24"/>
    <m/>
    <m/>
    <m/>
    <m/>
    <m/>
    <m/>
    <m/>
    <n v="24"/>
    <m/>
    <m/>
    <m/>
    <m/>
    <m/>
    <m/>
    <n v="2.596491228070175"/>
    <n v="0"/>
    <n v="21.40350877192983"/>
    <n v="0.8918128654970761"/>
    <n v="103"/>
    <s v="NO"/>
    <s v="NO"/>
    <n v="5"/>
    <n v="5"/>
    <m/>
    <s v=""/>
    <m/>
    <m/>
    <n v="0.02749560522350575"/>
    <n v="1284.21052631579"/>
    <n v="1"/>
    <n v="0"/>
    <m/>
    <d v="2026-04-26T00:00:00"/>
  </r>
  <r>
    <d v="2026-05-04T00:00:00"/>
    <s v="Monday"/>
    <x v="2"/>
    <n v="34.2"/>
    <n v="30"/>
    <n v="33.6"/>
    <n v="0.8771929824561403"/>
    <n v="0.9824561403508772"/>
    <m/>
    <m/>
    <m/>
    <n v="0.8"/>
    <n v="0.039"/>
    <n v="10"/>
    <m/>
    <m/>
    <m/>
    <m/>
    <n v="24"/>
    <m/>
    <m/>
    <m/>
    <m/>
    <m/>
    <m/>
    <m/>
    <n v="24"/>
    <m/>
    <m/>
    <m/>
    <m/>
    <m/>
    <m/>
    <n v="-0.1403508771929829"/>
    <n v="0.5614035087719298"/>
    <n v="23.57894736842105"/>
    <n v="0.9824561403508771"/>
    <n v="103"/>
    <s v="YES"/>
    <s v="YES"/>
    <n v="0"/>
    <n v="0"/>
    <m/>
    <s v=""/>
    <m/>
    <m/>
    <n v="0.03464088397790056"/>
    <n v="1414.736842105263"/>
    <n v="1"/>
    <n v="0"/>
    <m/>
    <d v="2026-05-26T00:00:00"/>
  </r>
  <r>
    <d v="2026-05-05T00:00:00"/>
    <s v="Tuesday"/>
    <x v="2"/>
    <n v="34.2"/>
    <n v="30"/>
    <n v="31"/>
    <n v="0.8771929824561403"/>
    <n v="0.9064327485380117"/>
    <m/>
    <m/>
    <m/>
    <n v="1"/>
    <n v="0.039"/>
    <n v="13"/>
    <m/>
    <m/>
    <m/>
    <m/>
    <n v="24"/>
    <m/>
    <n v="1"/>
    <m/>
    <m/>
    <m/>
    <m/>
    <m/>
    <n v="23"/>
    <m/>
    <n v="0.6"/>
    <m/>
    <m/>
    <m/>
    <m/>
    <n v="-0.05614035087719316"/>
    <n v="0.7017543859649122"/>
    <n v="21.75438596491228"/>
    <n v="0.9458428680396643"/>
    <n v="80"/>
    <s v="YES"/>
    <s v="NO"/>
    <n v="0"/>
    <n v="0"/>
    <m/>
    <s v=""/>
    <m/>
    <m/>
    <n v="0.03921731123388585"/>
    <n v="815.7894736842105"/>
    <n v="0"/>
    <s v=""/>
    <m/>
    <d v="2026-05-26T00:00:00"/>
  </r>
  <r>
    <d v="2026-05-06T00:00:00"/>
    <s v="Wednesday"/>
    <x v="2"/>
    <n v="34.2"/>
    <n v="30"/>
    <n v="30.2"/>
    <n v="0.8771929824561403"/>
    <n v="0.8830409356725146"/>
    <m/>
    <m/>
    <m/>
    <n v="1.1"/>
    <n v="0.039"/>
    <n v="15"/>
    <m/>
    <m/>
    <m/>
    <m/>
    <n v="24"/>
    <m/>
    <n v="1"/>
    <m/>
    <m/>
    <m/>
    <m/>
    <m/>
    <n v="23"/>
    <m/>
    <n v="1"/>
    <m/>
    <m/>
    <m/>
    <m/>
    <n v="0.03508771929824661"/>
    <n v="0.7719298245614036"/>
    <n v="21.19298245614035"/>
    <n v="0.9214340198321891"/>
    <n v="92"/>
    <s v="YES"/>
    <s v="YES"/>
    <n v="0"/>
    <n v="0"/>
    <m/>
    <s v=""/>
    <m/>
    <m/>
    <n v="0.02741252302025781"/>
    <n v="635.7894736842105"/>
    <n v="0"/>
    <s v=""/>
    <m/>
    <d v="2026-05-26T00:00:00"/>
  </r>
  <r>
    <d v="2026-05-07T00:00:00"/>
    <s v="Thursday"/>
    <x v="2"/>
    <n v="34.2"/>
    <n v="30"/>
    <n v="32.5"/>
    <n v="0.8771929824561403"/>
    <n v="0.9502923976608187"/>
    <m/>
    <m/>
    <m/>
    <n v="1.27"/>
    <n v="0.039"/>
    <n v="17"/>
    <m/>
    <m/>
    <m/>
    <m/>
    <n v="24"/>
    <m/>
    <m/>
    <m/>
    <m/>
    <m/>
    <m/>
    <m/>
    <n v="24"/>
    <m/>
    <n v="0.4"/>
    <m/>
    <m/>
    <m/>
    <m/>
    <n v="-0.0982456140350827"/>
    <n v="0.8912280701754385"/>
    <n v="22.80701754385965"/>
    <n v="0.9502923976608186"/>
    <n v="96"/>
    <s v="YES"/>
    <s v="NO"/>
    <n v="18"/>
    <n v="14"/>
    <m/>
    <s v=""/>
    <m/>
    <m/>
    <n v="0.02900552486187846"/>
    <n v="977.4436090225564"/>
    <n v="1"/>
    <n v="24"/>
    <n v="5"/>
    <d v="2026-05-26T00:00:00"/>
  </r>
  <r>
    <d v="2026-05-08T00:00:00"/>
    <s v="Friday"/>
    <x v="2"/>
    <n v="34.2"/>
    <n v="30"/>
    <n v="32.4"/>
    <n v="0.8771929824561403"/>
    <n v="0.9473684210526314"/>
    <m/>
    <m/>
    <m/>
    <m/>
    <n v="0.039"/>
    <n v="15"/>
    <m/>
    <m/>
    <m/>
    <m/>
    <n v="24"/>
    <m/>
    <m/>
    <m/>
    <n v="1"/>
    <m/>
    <m/>
    <m/>
    <n v="23"/>
    <m/>
    <m/>
    <m/>
    <m/>
    <m/>
    <m/>
    <n v="0.2631578947368425"/>
    <n v="0"/>
    <n v="22.73684210526316"/>
    <n v="0.988558352402746"/>
    <n v="103"/>
    <s v="YES"/>
    <s v="YES"/>
    <n v="2"/>
    <n v="2"/>
    <m/>
    <s v=""/>
    <m/>
    <m/>
    <n v="0.03092081031307549"/>
    <n v="1364.210526315789"/>
    <n v="2"/>
    <n v="0"/>
    <m/>
    <d v="2026-05-26T00:00:00"/>
  </r>
  <r>
    <d v="2026-05-09T00:00:00"/>
    <s v="Saturday"/>
    <x v="1"/>
    <n v="38.9"/>
    <n v="30"/>
    <n v="30.8"/>
    <n v="0.7712082262210797"/>
    <n v="0.7917737789203085"/>
    <m/>
    <m/>
    <m/>
    <m/>
    <m/>
    <m/>
    <m/>
    <m/>
    <m/>
    <m/>
    <n v="24"/>
    <m/>
    <m/>
    <m/>
    <m/>
    <m/>
    <m/>
    <m/>
    <n v="24"/>
    <m/>
    <n v="2"/>
    <m/>
    <n v="0.3333333333333333"/>
    <m/>
    <m/>
    <n v="2.664095972579265"/>
    <n v="0"/>
    <n v="19.0025706940874"/>
    <n v="0.7917737789203084"/>
    <n v="112"/>
    <s v="YES"/>
    <s v="YES"/>
    <n v="0"/>
    <n v="0"/>
    <m/>
    <s v=""/>
    <m/>
    <m/>
    <n v="0.02616942909760591"/>
    <n v="570.0771208226221"/>
    <n v="2"/>
    <n v="70"/>
    <m/>
    <d v="2026-05-26T00:00:00"/>
  </r>
  <r>
    <d v="2026-05-10T00:00:00"/>
    <s v="Sunday"/>
    <x v="1"/>
    <n v="38.9"/>
    <n v="30"/>
    <n v="30.4"/>
    <n v="0.7712082262210797"/>
    <n v="0.781491002570694"/>
    <m/>
    <m/>
    <m/>
    <n v="1.25"/>
    <n v="0.049"/>
    <m/>
    <m/>
    <m/>
    <m/>
    <m/>
    <n v="24"/>
    <m/>
    <m/>
    <n v="1.9"/>
    <m/>
    <m/>
    <m/>
    <m/>
    <n v="22.1"/>
    <m/>
    <m/>
    <m/>
    <m/>
    <m/>
    <m/>
    <n v="2.573007712082262"/>
    <n v="0.7712082262210795"/>
    <n v="18.75578406169666"/>
    <n v="0.8486780118414777"/>
    <n v="106"/>
    <s v="YES"/>
    <s v="YES"/>
    <n v="0"/>
    <n v="0"/>
    <m/>
    <s v=""/>
    <m/>
    <m/>
    <n v="0.05749539594843462"/>
    <n v="1125.3470437018"/>
    <n v="1"/>
    <n v="0"/>
    <m/>
    <d v="2026-05-26T00:00:00"/>
  </r>
  <r>
    <d v="2026-05-11T00:00:00"/>
    <s v="Monday"/>
    <x v="1"/>
    <n v="38.9"/>
    <n v="17"/>
    <n v="12"/>
    <n v="0.4370179948586119"/>
    <n v="0.3084832904884319"/>
    <m/>
    <m/>
    <m/>
    <n v="1.15"/>
    <n v="0.049"/>
    <m/>
    <m/>
    <m/>
    <m/>
    <m/>
    <n v="24"/>
    <m/>
    <m/>
    <n v="14"/>
    <m/>
    <m/>
    <m/>
    <m/>
    <n v="10"/>
    <n v="0.5"/>
    <m/>
    <m/>
    <m/>
    <m/>
    <m/>
    <n v="1.386889460154242"/>
    <n v="0.7095115681233936"/>
    <n v="7.403598971722365"/>
    <n v="0.7403598971722365"/>
    <n v="71"/>
    <s v="YES"/>
    <s v="NO"/>
    <n v="1"/>
    <n v="1"/>
    <m/>
    <s v=""/>
    <m/>
    <m/>
    <n v="0.0498618784530387"/>
    <n v="444.2159383033419"/>
    <n v="0"/>
    <s v=""/>
    <m/>
    <d v="2026-05-26T00:00:00"/>
  </r>
  <r>
    <d v="2026-05-12T00:00:00"/>
    <s v="Tuesday"/>
    <x v="1"/>
    <n v="38.9"/>
    <n v="32.5"/>
    <n v="28.5"/>
    <n v="0.8354755784061697"/>
    <n v="0.7326478149100257"/>
    <m/>
    <m/>
    <m/>
    <n v="1.02"/>
    <n v="0.051"/>
    <m/>
    <m/>
    <m/>
    <m/>
    <m/>
    <n v="24"/>
    <n v="1"/>
    <n v="1"/>
    <m/>
    <m/>
    <n v="0.5"/>
    <m/>
    <m/>
    <n v="21.5"/>
    <m/>
    <n v="1.5"/>
    <m/>
    <n v="0.75"/>
    <m/>
    <m/>
    <n v="1.037146529562982"/>
    <n v="0.629305912596401"/>
    <n v="17.58354755784062"/>
    <n v="0.8178394212949125"/>
    <n v="78"/>
    <s v="YES"/>
    <s v="YES"/>
    <n v="0"/>
    <n v="0"/>
    <m/>
    <s v=""/>
    <m/>
    <m/>
    <n v="0.03848066298342537"/>
    <n v="703.3419023136247"/>
    <n v="4"/>
    <n v="33.75"/>
    <m/>
    <d v="2026-05-26T00:00:00"/>
  </r>
  <r>
    <d v="2026-05-13T00:00:00"/>
    <s v="Wednesday"/>
    <x v="1"/>
    <n v="38.9"/>
    <n v="32.5"/>
    <n v="34"/>
    <n v="0.8354755784061697"/>
    <n v="0.8740359897172237"/>
    <m/>
    <m/>
    <m/>
    <n v="1.34"/>
    <n v="0.049"/>
    <n v="14"/>
    <m/>
    <m/>
    <m/>
    <m/>
    <n v="24"/>
    <n v="1"/>
    <m/>
    <m/>
    <m/>
    <m/>
    <m/>
    <m/>
    <n v="23"/>
    <m/>
    <n v="1"/>
    <m/>
    <m/>
    <m/>
    <m/>
    <n v="0.1964010282776343"/>
    <n v="0.8267352185089976"/>
    <n v="20.97686375321337"/>
    <n v="0.9120375544875378"/>
    <n v="86"/>
    <s v="YES"/>
    <s v="YES"/>
    <n v="1"/>
    <n v="1"/>
    <m/>
    <s v=""/>
    <m/>
    <m/>
    <n v="0.02715469613259669"/>
    <n v="629.3059125964011"/>
    <n v="1"/>
    <n v="60"/>
    <m/>
    <d v="2026-05-26T00:00:00"/>
  </r>
  <r>
    <d v="2026-05-14T00:00:00"/>
    <s v="Thursday"/>
    <x v="1"/>
    <n v="38.9"/>
    <n v="32.5"/>
    <n v="33"/>
    <n v="0.8354755784061697"/>
    <n v="0.8483290488431876"/>
    <m/>
    <m/>
    <m/>
    <n v="1.08"/>
    <n v="0.049"/>
    <n v="14"/>
    <m/>
    <m/>
    <m/>
    <m/>
    <n v="24"/>
    <m/>
    <n v="1"/>
    <m/>
    <m/>
    <m/>
    <m/>
    <m/>
    <n v="23"/>
    <n v="0.5"/>
    <m/>
    <n v="0.5"/>
    <m/>
    <m/>
    <m/>
    <n v="0.973778920308483"/>
    <n v="0.6663239074550126"/>
    <n v="20.3598971722365"/>
    <n v="0.8852129205320219"/>
    <n v="73"/>
    <s v="YES"/>
    <s v="YES"/>
    <n v="23"/>
    <n v="21"/>
    <m/>
    <s v=""/>
    <m/>
    <m/>
    <n v="0.02672191528545123"/>
    <n v="1221.59383033419"/>
    <n v="2"/>
    <n v="30"/>
    <m/>
    <d v="2026-05-26T00:00:00"/>
  </r>
  <r>
    <d v="2026-05-15T00:00:00"/>
    <s v="Friday"/>
    <x v="1"/>
    <n v="38.9"/>
    <n v="30.5"/>
    <n v="30.1"/>
    <n v="0.7840616966580977"/>
    <n v="0.7737789203084833"/>
    <m/>
    <m/>
    <m/>
    <n v="1.2"/>
    <n v="0.048"/>
    <n v="14"/>
    <m/>
    <m/>
    <m/>
    <m/>
    <n v="24"/>
    <m/>
    <m/>
    <m/>
    <n v="2"/>
    <n v="1"/>
    <m/>
    <m/>
    <n v="21"/>
    <n v="0.5"/>
    <n v="0.3"/>
    <n v="0.5833333333333334"/>
    <m/>
    <m/>
    <m/>
    <n v="0.3056126820908318"/>
    <n v="0.7403598971722365"/>
    <n v="18.5706940874036"/>
    <n v="0.884318766066838"/>
    <n v="77"/>
    <s v="YES"/>
    <s v="YES"/>
    <n v="0"/>
    <n v="0"/>
    <m/>
    <s v=""/>
    <m/>
    <m/>
    <s v=""/>
    <n v="857.108957880166"/>
    <n v="3"/>
    <n v="27.66666666666666"/>
    <m/>
    <d v="2026-05-26T00:00:00"/>
  </r>
  <r>
    <d v="2026-05-16T00:00:00"/>
    <s v="Saturday"/>
    <x v="1"/>
    <n v="38.9"/>
    <n v="32.5"/>
    <n v="28.3"/>
    <n v="0.8354755784061697"/>
    <n v="0.7275064267352185"/>
    <m/>
    <m/>
    <m/>
    <n v="1.32"/>
    <n v="0.049"/>
    <n v="5"/>
    <m/>
    <m/>
    <m/>
    <m/>
    <n v="24"/>
    <m/>
    <n v="1"/>
    <m/>
    <m/>
    <m/>
    <m/>
    <m/>
    <n v="23"/>
    <n v="0.5"/>
    <n v="3"/>
    <m/>
    <m/>
    <m/>
    <m/>
    <n v="1.225449871465294"/>
    <n v="0.8143958868894601"/>
    <n v="17.46015424164525"/>
    <n v="0.7591371409410976"/>
    <n v="79"/>
    <s v="YES"/>
    <s v="YES"/>
    <n v="0"/>
    <n v="0"/>
    <m/>
    <s v=""/>
    <m/>
    <m/>
    <n v="0.03051282051282059"/>
    <n v="349.2030848329049"/>
    <n v="2"/>
    <n v="105"/>
    <m/>
    <d v="2026-05-26T00:00:00"/>
  </r>
  <r>
    <d v="2026-05-17T00:00:00"/>
    <s v="Sunday"/>
    <x v="1"/>
    <n v="38.9"/>
    <n v="35.5"/>
    <n v="37.09999999999999"/>
    <n v="0.9125964010282777"/>
    <n v="0.9537275064267351"/>
    <m/>
    <m/>
    <m/>
    <n v="1.13"/>
    <n v="0.049"/>
    <n v="5"/>
    <m/>
    <m/>
    <m/>
    <m/>
    <n v="24"/>
    <m/>
    <m/>
    <m/>
    <m/>
    <m/>
    <m/>
    <m/>
    <n v="24"/>
    <n v="0.4"/>
    <m/>
    <m/>
    <m/>
    <m/>
    <m/>
    <n v="0.01336760925450164"/>
    <n v="0.697172236503856"/>
    <n v="22.88946015424164"/>
    <n v="0.9537275064267351"/>
    <n v="84"/>
    <s v="YES"/>
    <s v="YES"/>
    <n v="0"/>
    <n v="0"/>
    <m/>
    <s v=""/>
    <m/>
    <m/>
    <n v="0.02886946386946392"/>
    <n v="1373.367609254499"/>
    <n v="0"/>
    <s v=""/>
    <m/>
    <d v="2026-05-26T00:00:00"/>
  </r>
  <r>
    <d v="2026-05-18T00:00:00"/>
    <s v="Monday"/>
    <x v="2"/>
    <n v="34.2"/>
    <n v="30"/>
    <n v="30.2"/>
    <n v="0.8771929824561403"/>
    <n v="0.8830409356725147"/>
    <m/>
    <m/>
    <m/>
    <n v="1.05"/>
    <n v="0.049"/>
    <n v="7"/>
    <m/>
    <m/>
    <m/>
    <m/>
    <n v="24"/>
    <m/>
    <n v="0.4"/>
    <m/>
    <m/>
    <m/>
    <m/>
    <m/>
    <n v="23.6"/>
    <m/>
    <n v="1.7"/>
    <m/>
    <m/>
    <m/>
    <m/>
    <n v="-0.0298245614035082"/>
    <n v="0.7368421052631577"/>
    <n v="21.19298245614035"/>
    <n v="0.8980077311923877"/>
    <n v="69"/>
    <s v="YES"/>
    <s v="YES"/>
    <n v="0"/>
    <n v="0"/>
    <m/>
    <s v=""/>
    <m/>
    <m/>
    <n v="0.02963286713286715"/>
    <n v="747.9876160990713"/>
    <n v="1"/>
    <n v="102"/>
    <m/>
    <d v="2026-05-26T00:00:00"/>
  </r>
  <r>
    <d v="2026-05-19T00:00:00"/>
    <s v="Tuesday"/>
    <x v="2"/>
    <n v="34.2"/>
    <n v="30.5"/>
    <n v="29.8"/>
    <n v="0.8918128654970759"/>
    <n v="0.8713450292397661"/>
    <m/>
    <m/>
    <m/>
    <n v="1.1"/>
    <n v="0.048"/>
    <n v="6"/>
    <m/>
    <m/>
    <m/>
    <m/>
    <n v="24"/>
    <m/>
    <n v="0.8"/>
    <m/>
    <m/>
    <m/>
    <m/>
    <m/>
    <n v="23.2"/>
    <n v="0.5"/>
    <m/>
    <n v="1"/>
    <m/>
    <m/>
    <m/>
    <n v="0.01578947368420813"/>
    <n v="0.7719298245614036"/>
    <n v="20.91228070175439"/>
    <n v="0.9013914095583788"/>
    <n v="77"/>
    <s v="YES"/>
    <s v="YES"/>
    <n v="4"/>
    <n v="4"/>
    <m/>
    <s v=""/>
    <m/>
    <m/>
    <n v="0.02371794871794874"/>
    <n v="1254.736842105263"/>
    <n v="2"/>
    <n v="45"/>
    <m/>
    <d v="2026-05-26T00:00:00"/>
  </r>
  <r>
    <d v="2026-05-20T00:00:00"/>
    <s v="Wednesday"/>
    <x v="2"/>
    <n v="34.2"/>
    <n v="30.5"/>
    <n v="32.6"/>
    <n v="0.8918128654970759"/>
    <n v="0.9532163742690059"/>
    <m/>
    <m/>
    <m/>
    <n v="1.45"/>
    <n v="0.048"/>
    <n v="6"/>
    <m/>
    <m/>
    <m/>
    <m/>
    <n v="24"/>
    <m/>
    <m/>
    <m/>
    <m/>
    <m/>
    <m/>
    <m/>
    <n v="24"/>
    <m/>
    <m/>
    <m/>
    <m/>
    <m/>
    <m/>
    <n v="0.1052631578947363"/>
    <n v="1.017543859649123"/>
    <n v="22.87719298245614"/>
    <n v="0.9532163742690059"/>
    <n v="73"/>
    <s v="YES"/>
    <s v="YES"/>
    <n v="0"/>
    <n v="0"/>
    <m/>
    <s v=""/>
    <m/>
    <m/>
    <n v="0.02211538461538457"/>
    <n v="1372.631578947368"/>
    <n v="0"/>
    <s v=""/>
    <m/>
    <d v="2026-05-26T00:00:00"/>
  </r>
  <r>
    <d v="2026-05-21T00:00:00"/>
    <s v="Thursday"/>
    <x v="2"/>
    <n v="34.2"/>
    <n v="30.5"/>
    <n v="28.1"/>
    <n v="0.8918128654970759"/>
    <n v="0.8216374269005848"/>
    <m/>
    <m/>
    <m/>
    <n v="1.3"/>
    <n v="0.048"/>
    <n v="2"/>
    <m/>
    <m/>
    <m/>
    <m/>
    <n v="24"/>
    <m/>
    <n v="0.5"/>
    <m/>
    <m/>
    <m/>
    <m/>
    <m/>
    <n v="23.5"/>
    <n v="0.5"/>
    <m/>
    <n v="1.5"/>
    <n v="0.5"/>
    <m/>
    <m/>
    <n v="0.3684210526315788"/>
    <n v="0.9122807017543858"/>
    <n v="19.71929824561403"/>
    <n v="0.8391190742814483"/>
    <n v="92"/>
    <s v="YES"/>
    <s v="YES"/>
    <n v="0"/>
    <n v="0"/>
    <m/>
    <s v=""/>
    <m/>
    <m/>
    <n v="0.0200641025641026"/>
    <n v="1183.157894736842"/>
    <n v="2"/>
    <n v="75"/>
    <m/>
    <d v="2026-05-26T00:00:00"/>
  </r>
  <r>
    <d v="2026-05-22T00:00:00"/>
    <s v="Friday"/>
    <x v="2"/>
    <n v="34.2"/>
    <n v="15"/>
    <n v="28"/>
    <n v="0.4385964912280702"/>
    <n v="0.8187134502923977"/>
    <m/>
    <m/>
    <m/>
    <n v="1.19"/>
    <n v="0.046"/>
    <n v="6"/>
    <m/>
    <m/>
    <m/>
    <m/>
    <n v="24"/>
    <m/>
    <m/>
    <m/>
    <m/>
    <m/>
    <m/>
    <m/>
    <n v="24"/>
    <m/>
    <m/>
    <m/>
    <m/>
    <m/>
    <m/>
    <n v="3.515789473684212"/>
    <n v="0.8350877192982455"/>
    <n v="19.64912280701754"/>
    <n v="0.8187134502923977"/>
    <n v="90"/>
    <s v="YES"/>
    <s v="YES"/>
    <n v="0"/>
    <n v="0"/>
    <m/>
    <s v=""/>
    <m/>
    <m/>
    <n v="0.0192832167832168"/>
    <n v="1178.947368421053"/>
    <n v="0"/>
    <s v=""/>
    <m/>
    <d v="2026-05-26T00:00:00"/>
  </r>
  <r>
    <d v="2026-05-23T00:00:00"/>
    <s v="Saturday"/>
    <x v="2"/>
    <n v="34.2"/>
    <n v="31"/>
    <n v="17.6"/>
    <n v="0.9064327485380117"/>
    <n v="0.5146198830409356"/>
    <m/>
    <m/>
    <m/>
    <n v="1.19"/>
    <n v="0.046"/>
    <n v="4"/>
    <m/>
    <m/>
    <m/>
    <m/>
    <n v="24"/>
    <m/>
    <m/>
    <n v="10.8"/>
    <m/>
    <m/>
    <m/>
    <m/>
    <n v="13.2"/>
    <m/>
    <m/>
    <m/>
    <m/>
    <m/>
    <m/>
    <n v="0.01403508771929651"/>
    <n v="0.8350877192982459"/>
    <n v="12.35087719298246"/>
    <n v="0.9356725146198832"/>
    <n v="85"/>
    <s v="YES"/>
    <s v="YES"/>
    <n v="0"/>
    <n v="0"/>
    <m/>
    <s v=""/>
    <m/>
    <m/>
    <n v="0.03274401473296496"/>
    <n v="741.0526315789474"/>
    <n v="0"/>
    <s v=""/>
    <m/>
    <d v="2026-05-26T00:00:00"/>
  </r>
  <r>
    <d v="2026-05-24T00:00:00"/>
    <s v="Sunday"/>
    <x v="2"/>
    <n v="34.2"/>
    <n v="31"/>
    <n v="28.7"/>
    <n v="0.9064327485380117"/>
    <n v="0.8391812865497076"/>
    <m/>
    <m/>
    <m/>
    <n v="1.32"/>
    <n v="0.046"/>
    <n v="4"/>
    <m/>
    <m/>
    <m/>
    <m/>
    <n v="24"/>
    <m/>
    <m/>
    <m/>
    <n v="1"/>
    <m/>
    <m/>
    <m/>
    <n v="23"/>
    <m/>
    <n v="2"/>
    <m/>
    <m/>
    <m/>
    <m/>
    <n v="-0.06666666666666643"/>
    <n v="0.9263157894736842"/>
    <n v="20.14035087719298"/>
    <n v="0.8756674294431732"/>
    <n v="94"/>
    <s v="YES"/>
    <s v="YES"/>
    <n v="0"/>
    <n v="4"/>
    <m/>
    <s v=""/>
    <m/>
    <m/>
    <n v="0.02328729281767958"/>
    <n v="604.2105263157895"/>
    <n v="1"/>
    <n v="120"/>
    <m/>
    <d v="2026-05-26T00:00:00"/>
  </r>
  <r>
    <d v="2026-05-25T00:00:00"/>
    <s v="Monday"/>
    <x v="1"/>
    <n v="38.9"/>
    <n v="31"/>
    <n v="30.06"/>
    <n v="0.7969151670951157"/>
    <n v="0.7727506426735218"/>
    <m/>
    <m/>
    <m/>
    <n v="1.61"/>
    <n v="0.046"/>
    <n v="6"/>
    <m/>
    <m/>
    <m/>
    <m/>
    <n v="24"/>
    <n v="0.5"/>
    <n v="1"/>
    <m/>
    <m/>
    <m/>
    <m/>
    <m/>
    <n v="22.5"/>
    <m/>
    <n v="2.5"/>
    <m/>
    <m/>
    <m/>
    <m/>
    <n v="0.4606683804627281"/>
    <n v="0.9933161953727505"/>
    <n v="18.54601542416452"/>
    <n v="0.82426735218509"/>
    <n v="78"/>
    <s v="YES"/>
    <s v="YES"/>
    <n v="0"/>
    <n v="0"/>
    <m/>
    <s v=""/>
    <m/>
    <m/>
    <n v="0.02140883977900553"/>
    <n v="445.1043701799485"/>
    <n v="2"/>
    <n v="75"/>
    <m/>
    <d v="2026-05-26T00:00:00"/>
  </r>
  <r>
    <d v="2026-05-26T00:00:00"/>
    <s v="Tuesday"/>
    <x v="1"/>
    <n v="38.9"/>
    <n v="31"/>
    <n v="33.9"/>
    <n v="0.7969151670951157"/>
    <n v="0.87146529562982"/>
    <m/>
    <m/>
    <m/>
    <n v="1.59"/>
    <n v="0.043"/>
    <n v="3"/>
    <m/>
    <m/>
    <m/>
    <m/>
    <n v="24"/>
    <n v="1"/>
    <n v="0.5"/>
    <m/>
    <m/>
    <m/>
    <m/>
    <m/>
    <n v="22.5"/>
    <m/>
    <m/>
    <n v="0.5"/>
    <m/>
    <m/>
    <m/>
    <n v="0.103856041131106"/>
    <n v="0.9809768637532134"/>
    <n v="20.91516709511568"/>
    <n v="0.9295629820051414"/>
    <n v="92"/>
    <s v="YES"/>
    <s v="YES"/>
    <n v="6"/>
    <n v="6"/>
    <m/>
    <s v=""/>
    <m/>
    <m/>
    <n v="0.01995395948434619"/>
    <n v="1254.910025706941"/>
    <n v="1"/>
    <n v="30"/>
    <m/>
    <d v="2026-05-26T00:00:00"/>
  </r>
  <r>
    <d v="2026-05-27T00:00:00"/>
    <s v="Wednesday"/>
    <x v="1"/>
    <n v="38.9"/>
    <n v="31"/>
    <n v="27.9"/>
    <n v="0.7969151670951157"/>
    <n v="0.717223650385604"/>
    <m/>
    <m/>
    <m/>
    <n v="1.7"/>
    <n v="0.043"/>
    <n v="3"/>
    <m/>
    <m/>
    <m/>
    <m/>
    <n v="24"/>
    <n v="1"/>
    <n v="0.5"/>
    <n v="0"/>
    <n v="0"/>
    <m/>
    <m/>
    <m/>
    <n v="22.5"/>
    <m/>
    <n v="4"/>
    <n v="0"/>
    <m/>
    <m/>
    <m/>
    <n v="0.2377892030848336"/>
    <n v="1.048843187660668"/>
    <n v="17.2133676092545"/>
    <n v="0.765038560411311"/>
    <n v="85"/>
    <s v="YES"/>
    <s v="YES"/>
    <n v="0"/>
    <n v="0"/>
    <m/>
    <s v=""/>
    <m/>
    <m/>
    <n v="0.01920810313075503"/>
    <n v="258.2005141388175"/>
    <n v="2"/>
    <n v="120"/>
    <m/>
    <d v="2026-05-26T00:00:00"/>
  </r>
  <r>
    <d v="2026-05-28T00:00:00"/>
    <s v="Thursday"/>
    <x v="1"/>
    <n v="38.9"/>
    <n v="31"/>
    <n v="34"/>
    <n v="0.7969151670951157"/>
    <n v="0.8740359897172237"/>
    <m/>
    <m/>
    <m/>
    <n v="1.23"/>
    <n v="0.043"/>
    <n v="4"/>
    <m/>
    <m/>
    <m/>
    <m/>
    <n v="24"/>
    <n v="1"/>
    <n v="1"/>
    <m/>
    <m/>
    <m/>
    <m/>
    <m/>
    <n v="22"/>
    <m/>
    <m/>
    <m/>
    <m/>
    <m/>
    <m/>
    <n v="0.2642673521850902"/>
    <n v="0.7588688946015424"/>
    <n v="20.97686375321337"/>
    <n v="0.953493806964244"/>
    <n v="85"/>
    <s v="YES"/>
    <s v="YES"/>
    <n v="0"/>
    <n v="0"/>
    <m/>
    <s v=""/>
    <m/>
    <m/>
    <n v="0.02674033149171272"/>
    <n v="1258.611825192802"/>
    <n v="1"/>
    <n v="0"/>
    <m/>
    <d v="2026-05-26T00:00:00"/>
  </r>
  <r>
    <d v="2026-05-29T00:00:00"/>
    <s v="Friday"/>
    <x v="1"/>
    <n v="38.9"/>
    <n v="33"/>
    <n v="29.55"/>
    <n v="0.8483290488431876"/>
    <n v="0.7596401028277635"/>
    <m/>
    <m/>
    <m/>
    <n v="1.52"/>
    <n v="0.041"/>
    <n v="6"/>
    <m/>
    <m/>
    <m/>
    <m/>
    <n v="24"/>
    <n v="1"/>
    <n v="1"/>
    <m/>
    <m/>
    <m/>
    <m/>
    <m/>
    <n v="22"/>
    <n v="0.5"/>
    <n v="0.5"/>
    <n v="0.5"/>
    <n v="0.25"/>
    <m/>
    <m/>
    <n v="1.080848329048845"/>
    <n v="0.9377892030848329"/>
    <n v="18.23136246786632"/>
    <n v="0.8286982939939237"/>
    <n v="85"/>
    <s v="YES"/>
    <s v="YES"/>
    <n v="1"/>
    <n v="1"/>
    <m/>
    <s v=""/>
    <m/>
    <m/>
    <n v="0.02124309392265193"/>
    <n v="729.2544987146529"/>
    <n v="2"/>
    <n v="52.5"/>
    <m/>
    <d v="2026-05-26T00:00:00"/>
  </r>
  <r>
    <d v="2026-05-30T00:00:00"/>
    <s v="Saturday"/>
    <x v="2"/>
    <n v="34.2"/>
    <n v="33"/>
    <n v="30.47"/>
    <n v="0.9649122807017544"/>
    <n v="0.8909356725146198"/>
    <m/>
    <m/>
    <m/>
    <n v="1.37"/>
    <n v="0.038"/>
    <n v="14"/>
    <m/>
    <m/>
    <m/>
    <m/>
    <n v="24"/>
    <m/>
    <m/>
    <m/>
    <m/>
    <m/>
    <m/>
    <m/>
    <n v="24"/>
    <m/>
    <n v="1.7"/>
    <m/>
    <m/>
    <m/>
    <m/>
    <n v="-0.04385964912280471"/>
    <n v="0.9614035087719296"/>
    <n v="21.38245614035088"/>
    <n v="0.8909356725146198"/>
    <n v="85"/>
    <s v="YES"/>
    <s v="YES"/>
    <n v="1"/>
    <n v="0"/>
    <m/>
    <s v=""/>
    <m/>
    <m/>
    <n v="0.02559392265193374"/>
    <n v="754.6749226006191"/>
    <n v="1"/>
    <n v="102"/>
    <m/>
    <d v="2026-05-26T00:00:00"/>
  </r>
  <r>
    <d v="2026-05-31T00:00:00"/>
    <s v="Sunday"/>
    <x v="2"/>
    <n v="34.2"/>
    <n v="18"/>
    <n v="25.3"/>
    <n v="0.5263157894736842"/>
    <n v="0.7397660818713451"/>
    <m/>
    <m/>
    <m/>
    <n v="1.9"/>
    <n v="0.038"/>
    <n v="14"/>
    <m/>
    <m/>
    <m/>
    <m/>
    <n v="24"/>
    <m/>
    <n v="1"/>
    <n v="2"/>
    <m/>
    <m/>
    <m/>
    <m/>
    <n v="21"/>
    <m/>
    <n v="2"/>
    <m/>
    <m/>
    <m/>
    <m/>
    <n v="-0.08771929824561298"/>
    <n v="1.333333333333333"/>
    <n v="17.75438596491228"/>
    <n v="0.8454469507101086"/>
    <n v="85"/>
    <s v="YES"/>
    <s v="YES"/>
    <n v="26"/>
    <n v="26"/>
    <m/>
    <s v=""/>
    <m/>
    <m/>
    <s v=""/>
    <n v="532.6315789473684"/>
    <n v="0"/>
    <s v=""/>
    <m/>
    <d v="2026-05-26T00:00:00"/>
  </r>
  <r>
    <d v="2026-06-01T00:00:00"/>
    <s v="Monday"/>
    <x v="6"/>
    <n v="24.5"/>
    <n v="4"/>
    <m/>
    <n v="0.163265306122449"/>
    <n v="0"/>
    <m/>
    <m/>
    <m/>
    <m/>
    <m/>
    <m/>
    <m/>
    <m/>
    <m/>
    <m/>
    <n v="24"/>
    <m/>
    <m/>
    <n v="24"/>
    <m/>
    <m/>
    <m/>
    <m/>
    <n v="0"/>
    <m/>
    <m/>
    <m/>
    <m/>
    <m/>
    <m/>
    <n v="0"/>
    <n v="0"/>
    <n v="0"/>
    <s v=""/>
    <n v="54"/>
    <m/>
    <m/>
    <n v="25"/>
    <n v="25"/>
    <m/>
    <s v=""/>
    <m/>
    <m/>
    <s v=""/>
    <n v="1"/>
    <n v="0"/>
    <s v=""/>
    <m/>
    <d v="2026-06-26T00:00:00"/>
  </r>
  <r>
    <d v="2026-06-02T00:00:00"/>
    <s v="Tuesday"/>
    <x v="6"/>
    <n v="24.5"/>
    <n v="4"/>
    <m/>
    <n v="0.163265306122449"/>
    <n v="0"/>
    <m/>
    <m/>
    <m/>
    <m/>
    <m/>
    <m/>
    <m/>
    <m/>
    <m/>
    <m/>
    <n v="24"/>
    <m/>
    <m/>
    <n v="24"/>
    <m/>
    <m/>
    <m/>
    <m/>
    <n v="0"/>
    <m/>
    <m/>
    <m/>
    <m/>
    <m/>
    <m/>
    <n v="0"/>
    <n v="0"/>
    <n v="0"/>
    <s v=""/>
    <n v="51"/>
    <m/>
    <m/>
    <n v="2"/>
    <n v="0"/>
    <m/>
    <s v=""/>
    <m/>
    <m/>
    <s v=""/>
    <n v="1"/>
    <n v="0"/>
    <s v=""/>
    <m/>
    <d v="2026-06-26T00:00:00"/>
  </r>
  <r>
    <d v="2026-06-03T00:00:00"/>
    <s v="Wednesday"/>
    <x v="6"/>
    <n v="24.5"/>
    <n v="3"/>
    <m/>
    <n v="0.1224489795918367"/>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9"/>
    <n v="0.7346938775510204"/>
    <m/>
    <m/>
    <m/>
    <n v="1.415"/>
    <n v="0.044"/>
    <m/>
    <m/>
    <m/>
    <m/>
    <m/>
    <n v="24"/>
    <m/>
    <m/>
    <n v="8"/>
    <m/>
    <m/>
    <m/>
    <m/>
    <n v="16"/>
    <m/>
    <m/>
    <m/>
    <m/>
    <m/>
    <m/>
    <n v="-3.018775510204083"/>
    <n v="1.386122448979592"/>
    <n v="17.63265306122449"/>
    <n v="1.102040816326531"/>
    <n v="76"/>
    <s v="YES"/>
    <s v="YES"/>
    <n v="0"/>
    <n v="0"/>
    <m/>
    <s v=""/>
    <m/>
    <m/>
    <s v=""/>
    <n v="1057.959183673469"/>
    <n v="1"/>
    <n v="0"/>
    <m/>
    <d v="2026-06-26T00:00:00"/>
  </r>
  <r>
    <d v="2026-06-06T00:00:00"/>
    <s v="Saturday"/>
    <x v="6"/>
    <n v="24.5"/>
    <n v="13"/>
    <n v="22.2"/>
    <n v="0.5306122448979592"/>
    <n v="0.9061224489795918"/>
    <m/>
    <m/>
    <m/>
    <n v="1.526"/>
    <n v="0.044"/>
    <m/>
    <m/>
    <m/>
    <m/>
    <m/>
    <n v="24"/>
    <m/>
    <m/>
    <m/>
    <m/>
    <m/>
    <m/>
    <m/>
    <n v="24"/>
    <m/>
    <n v="0.75"/>
    <m/>
    <m/>
    <m/>
    <m/>
    <n v="0.00820408163265185"/>
    <n v="1.494857142857143"/>
    <n v="21.74693877551021"/>
    <n v="0.9061224489795919"/>
    <n v="100"/>
    <s v="YES"/>
    <s v="YES"/>
    <n v="0"/>
    <n v="0"/>
    <m/>
    <s v=""/>
    <m/>
    <m/>
    <s v=""/>
    <n v="745.6093294460642"/>
    <n v="1"/>
    <n v="45"/>
    <m/>
    <d v="2026-06-26T00:00:00"/>
  </r>
  <r>
    <d v="2026-06-07T00:00:00"/>
    <s v="Sunday"/>
    <x v="6"/>
    <n v="24.5"/>
    <n v="17"/>
    <n v="21.463492"/>
    <n v="0.6938775510204083"/>
    <n v="0.8760608979591836"/>
    <m/>
    <m/>
    <m/>
    <n v="1.555"/>
    <n v="0.044"/>
    <m/>
    <m/>
    <m/>
    <m/>
    <m/>
    <n v="24"/>
    <m/>
    <m/>
    <m/>
    <m/>
    <m/>
    <m/>
    <m/>
    <n v="24"/>
    <m/>
    <n v="1.166666666666667"/>
    <m/>
    <m/>
    <m/>
    <m/>
    <n v="0.2846064761904721"/>
    <n v="1.523265306122449"/>
    <n v="21.02546155102041"/>
    <n v="0.8760608979591837"/>
    <n v="105"/>
    <s v="YES"/>
    <s v="YES"/>
    <n v="1"/>
    <n v="1"/>
    <m/>
    <s v=""/>
    <m/>
    <m/>
    <s v=""/>
    <n v="1081.309451195335"/>
    <n v="3"/>
    <n v="23.33333333333333"/>
    <m/>
    <d v="2026-06-26T00:00:00"/>
  </r>
  <r>
    <d v="2026-06-08T00:00:00"/>
    <s v="Monday"/>
    <x v="6"/>
    <n v="24.5"/>
    <n v="17"/>
    <n v="21.351644"/>
    <n v="0.6938775510204083"/>
    <n v="0.8714956734693878"/>
    <m/>
    <m/>
    <m/>
    <n v="1.696"/>
    <n v="0.044"/>
    <n v="10"/>
    <m/>
    <m/>
    <m/>
    <m/>
    <n v="24"/>
    <m/>
    <m/>
    <m/>
    <m/>
    <m/>
    <m/>
    <m/>
    <n v="24"/>
    <m/>
    <n v="1.4"/>
    <m/>
    <m/>
    <m/>
    <m/>
    <n v="0.02271608163265171"/>
    <n v="1.661387755102041"/>
    <n v="20.91589616326531"/>
    <n v="0.8714956734693878"/>
    <n v="92"/>
    <s v="YES"/>
    <s v="YES"/>
    <n v="0"/>
    <n v="0"/>
    <m/>
    <s v=""/>
    <m/>
    <m/>
    <s v=""/>
    <n v="896.3955498542275"/>
    <n v="1"/>
    <n v="84"/>
    <m/>
    <d v="2026-06-26T00:00:00"/>
  </r>
  <r>
    <d v="2026-06-09T00:00:00"/>
    <s v="Tuesday"/>
    <x v="6"/>
    <n v="24.5"/>
    <n v="17"/>
    <n v="21"/>
    <n v="0.6938775510204083"/>
    <n v="0.8571428571428572"/>
    <m/>
    <m/>
    <m/>
    <n v="1.396"/>
    <n v="0.044"/>
    <n v="15"/>
    <m/>
    <m/>
    <m/>
    <m/>
    <n v="24"/>
    <m/>
    <m/>
    <m/>
    <m/>
    <m/>
    <m/>
    <m/>
    <n v="24"/>
    <m/>
    <m/>
    <m/>
    <m/>
    <m/>
    <m/>
    <n v="2.061061224489794"/>
    <n v="1.367510204081633"/>
    <n v="20.57142857142857"/>
    <n v="0.8571428571428572"/>
    <n v="102"/>
    <s v="YES"/>
    <s v="YES"/>
    <n v="0"/>
    <n v="0"/>
    <m/>
    <s v=""/>
    <m/>
    <m/>
    <s v=""/>
    <n v="1234.285714285714"/>
    <n v="2"/>
    <n v="0"/>
    <m/>
    <d v="2026-06-26T00:00:00"/>
  </r>
  <r>
    <d v="2026-06-10T00:00:00"/>
    <s v="Wednesday"/>
    <x v="6"/>
    <n v="24.5"/>
    <n v="17"/>
    <n v="20.4"/>
    <n v="0.6938775510204083"/>
    <n v="0.8326530612244898"/>
    <m/>
    <m/>
    <m/>
    <n v="1.012"/>
    <n v="0.044"/>
    <m/>
    <m/>
    <m/>
    <m/>
    <m/>
    <n v="24"/>
    <m/>
    <m/>
    <m/>
    <m/>
    <m/>
    <m/>
    <m/>
    <n v="24"/>
    <m/>
    <n v="3"/>
    <m/>
    <m/>
    <m/>
    <m/>
    <n v="0.0249795918367326"/>
    <n v="0.9913469387755103"/>
    <n v="19.98367346938776"/>
    <n v="0.8326530612244899"/>
    <n v="95"/>
    <s v="YES"/>
    <s v="YES"/>
    <n v="0"/>
    <n v="0"/>
    <m/>
    <s v=""/>
    <m/>
    <m/>
    <s v=""/>
    <n v="399.6734693877552"/>
    <n v="1"/>
    <n v="180"/>
    <m/>
    <d v="2026-06-26T00:00:00"/>
  </r>
  <r>
    <d v="2026-06-11T00:00:00"/>
    <s v="Thursday"/>
    <x v="6"/>
    <n v="24.5"/>
    <n v="11"/>
    <n v="21.965368"/>
    <n v="0.4489795918367347"/>
    <n v="0.8965456326530612"/>
    <m/>
    <m/>
    <m/>
    <n v="1.104"/>
    <n v="0.044"/>
    <m/>
    <m/>
    <m/>
    <m/>
    <m/>
    <n v="24"/>
    <m/>
    <m/>
    <m/>
    <m/>
    <m/>
    <m/>
    <m/>
    <n v="24"/>
    <m/>
    <m/>
    <n v="1.4"/>
    <m/>
    <m/>
    <m/>
    <n v="0.001435428571429753"/>
    <n v="1.081469387755102"/>
    <n v="21.51709518367347"/>
    <n v="0.8965456326530612"/>
    <n v="83"/>
    <s v="YES"/>
    <s v="YES"/>
    <n v="0"/>
    <n v="0"/>
    <m/>
    <s v=""/>
    <m/>
    <m/>
    <s v=""/>
    <n v="1291.025711020408"/>
    <n v="2"/>
    <n v="42"/>
    <m/>
    <d v="2026-06-26T00:00:00"/>
  </r>
  <r>
    <d v="2026-06-12T00:00:00"/>
    <s v="Friday"/>
    <x v="6"/>
    <n v="24.5"/>
    <n v="8"/>
    <n v="20.2"/>
    <n v="0.326530612244898"/>
    <n v="0.8244897959183675"/>
    <m/>
    <m/>
    <m/>
    <n v="1.555"/>
    <n v="0.044"/>
    <m/>
    <m/>
    <m/>
    <m/>
    <m/>
    <n v="24"/>
    <m/>
    <m/>
    <m/>
    <m/>
    <m/>
    <m/>
    <m/>
    <n v="24"/>
    <m/>
    <n v="2.65"/>
    <m/>
    <m/>
    <m/>
    <m/>
    <n v="0.03897959183673549"/>
    <n v="1.523265306122449"/>
    <n v="19.78775510204082"/>
    <n v="0.8244897959183674"/>
    <n v="75"/>
    <s v="YES"/>
    <s v="YES"/>
    <n v="0"/>
    <n v="0"/>
    <m/>
    <s v=""/>
    <m/>
    <m/>
    <s v=""/>
    <n v="448.0246438197921"/>
    <n v="0"/>
    <s v=""/>
    <m/>
    <d v="2026-06-26T00:00:00"/>
  </r>
  <r>
    <d v="2026-06-13T00:00:00"/>
    <s v="Saturday"/>
    <x v="6"/>
    <n v="24.5"/>
    <n v="16"/>
    <n v="21.1"/>
    <n v="0.653061224489796"/>
    <n v="0.8612244897959185"/>
    <m/>
    <m/>
    <m/>
    <n v="1.566"/>
    <n v="0.044"/>
    <m/>
    <m/>
    <m/>
    <m/>
    <m/>
    <n v="24"/>
    <m/>
    <m/>
    <n v="2.5"/>
    <m/>
    <m/>
    <m/>
    <m/>
    <n v="21.5"/>
    <m/>
    <m/>
    <m/>
    <m/>
    <m/>
    <m/>
    <n v="-0.7034285714285744"/>
    <n v="1.534040816326531"/>
    <n v="20.66938775510204"/>
    <n v="0.9613668723303276"/>
    <n v="87"/>
    <s v="YES"/>
    <s v="YES"/>
    <n v="0"/>
    <n v="0"/>
    <m/>
    <s v=""/>
    <m/>
    <m/>
    <n v="0.01959484346224675"/>
    <n v="1240.163265306123"/>
    <n v="1"/>
    <n v="0"/>
    <m/>
    <d v="2026-06-26T00:00:00"/>
  </r>
  <r>
    <d v="2026-06-14T00:00:00"/>
    <s v="Sunday"/>
    <x v="6"/>
    <n v="24.5"/>
    <n v="22"/>
    <n v="24.000197"/>
    <n v="0.8979591836734694"/>
    <n v="0.9795998775510204"/>
    <m/>
    <m/>
    <m/>
    <m/>
    <n v="0.044"/>
    <n v="25"/>
    <m/>
    <m/>
    <m/>
    <m/>
    <n v="24"/>
    <m/>
    <m/>
    <m/>
    <m/>
    <m/>
    <m/>
    <m/>
    <n v="24"/>
    <m/>
    <m/>
    <m/>
    <m/>
    <m/>
    <m/>
    <n v="0.4896029387755085"/>
    <n v="0"/>
    <n v="23.51039706122449"/>
    <n v="0.9795998775510205"/>
    <n v="90"/>
    <s v="YES"/>
    <s v="YES"/>
    <n v="1"/>
    <n v="1"/>
    <m/>
    <s v=""/>
    <m/>
    <m/>
    <n v="0.03155616942909759"/>
    <n v="1410.62382367347"/>
    <n v="2"/>
    <n v="0"/>
    <m/>
    <d v="2026-06-26T00:00:00"/>
  </r>
  <r>
    <d v="2026-06-15T00:00:00"/>
    <s v="Monday"/>
    <x v="1"/>
    <n v="38.9"/>
    <n v="34.5"/>
    <n v="27.145032"/>
    <n v="0.8868894601542416"/>
    <n v="0.6978157326478149"/>
    <m/>
    <m/>
    <m/>
    <n v="1.759"/>
    <n v="0.044"/>
    <n v="25"/>
    <m/>
    <m/>
    <m/>
    <m/>
    <n v="24"/>
    <n v="1"/>
    <n v="1"/>
    <m/>
    <m/>
    <m/>
    <m/>
    <m/>
    <n v="22"/>
    <m/>
    <n v="2.25"/>
    <n v="0.5"/>
    <m/>
    <m/>
    <m/>
    <n v="1.41717820051414"/>
    <n v="1.085244215938303"/>
    <n v="16.74757758354756"/>
    <n v="0.761253526524889"/>
    <n v="94"/>
    <s v="YES"/>
    <s v="YES"/>
    <n v="0"/>
    <n v="0"/>
    <m/>
    <s v=""/>
    <m/>
    <m/>
    <n v="0.03648250460405156"/>
    <n v="446.6020688946015"/>
    <n v="3"/>
    <n v="55"/>
    <m/>
    <d v="2026-06-26T00:00:00"/>
  </r>
  <r>
    <d v="2026-06-16T00:00:00"/>
    <s v="Tuesday"/>
    <x v="1"/>
    <n v="38.9"/>
    <n v="16.5"/>
    <n v="30"/>
    <n v="0.4241645244215938"/>
    <n v="0.7712082262210797"/>
    <m/>
    <m/>
    <m/>
    <n v="1.768"/>
    <n v="0.044"/>
    <m/>
    <m/>
    <m/>
    <m/>
    <m/>
    <n v="24"/>
    <m/>
    <m/>
    <m/>
    <m/>
    <m/>
    <m/>
    <m/>
    <n v="24"/>
    <m/>
    <n v="3.35"/>
    <m/>
    <m/>
    <m/>
    <m/>
    <n v="1.050205655526991"/>
    <n v="1.090796915167095"/>
    <n v="18.50899742930591"/>
    <n v="0.7712082262210797"/>
    <n v="84"/>
    <s v="YES"/>
    <s v="YES"/>
    <n v="0"/>
    <n v="0"/>
    <m/>
    <s v=""/>
    <m/>
    <m/>
    <n v="0.02114640883977901"/>
    <n v="331.5044315696581"/>
    <n v="1"/>
    <n v="201"/>
    <m/>
    <d v="2026-06-26T00:00:00"/>
  </r>
  <r>
    <d v="2026-06-17T00:00:00"/>
    <s v="Wednesday"/>
    <x v="1"/>
    <n v="38.9"/>
    <n v="36.5"/>
    <n v="26.9"/>
    <n v="0.9383033419023136"/>
    <n v="0.6915167095115681"/>
    <m/>
    <m/>
    <m/>
    <n v="1.575"/>
    <n v="0.044"/>
    <m/>
    <m/>
    <m/>
    <m/>
    <m/>
    <n v="24"/>
    <m/>
    <m/>
    <m/>
    <m/>
    <m/>
    <m/>
    <m/>
    <n v="24"/>
    <m/>
    <n v="6"/>
    <n v="0.4"/>
    <m/>
    <m/>
    <m/>
    <n v="0.03187660668380943"/>
    <n v="0.9717223650385604"/>
    <n v="16.59640102827763"/>
    <n v="0.6915167095115681"/>
    <n v="74"/>
    <s v="YES"/>
    <s v="YES"/>
    <n v="0"/>
    <n v="0"/>
    <m/>
    <s v=""/>
    <m/>
    <m/>
    <n v="0.03691988950276245"/>
    <n v="165.9640102827763"/>
    <n v="5"/>
    <n v="76.8"/>
    <m/>
    <d v="2026-06-26T00:00:00"/>
  </r>
  <r>
    <d v="2026-06-18T00:00:00"/>
    <s v="Thursday"/>
    <x v="1"/>
    <n v="38.9"/>
    <n v="33.5"/>
    <n v="30"/>
    <n v="0.8611825192802056"/>
    <n v="0.7712082262210797"/>
    <m/>
    <m/>
    <m/>
    <n v="1.438"/>
    <n v="0.044"/>
    <n v="22"/>
    <m/>
    <m/>
    <m/>
    <m/>
    <n v="24"/>
    <n v="1"/>
    <m/>
    <m/>
    <m/>
    <m/>
    <m/>
    <m/>
    <n v="23"/>
    <m/>
    <m/>
    <n v="2"/>
    <m/>
    <m/>
    <m/>
    <n v="1.60380462724936"/>
    <n v="0.88719794344473"/>
    <n v="18.50899742930591"/>
    <n v="0.8047390186654744"/>
    <n v="93"/>
    <s v="YES"/>
    <s v="YES"/>
    <n v="3"/>
    <n v="3"/>
    <m/>
    <s v=""/>
    <m/>
    <m/>
    <n v="0.02120626151012889"/>
    <n v="1110.539845758355"/>
    <n v="2"/>
    <n v="60"/>
    <m/>
    <d v="2026-06-26T00:00:00"/>
  </r>
  <r>
    <d v="2026-06-19T00:00:00"/>
    <s v="Friday"/>
    <x v="1"/>
    <n v="38.9"/>
    <n v="37"/>
    <n v="30"/>
    <n v="0.9511568123393317"/>
    <n v="0.7712082262210797"/>
    <m/>
    <m/>
    <m/>
    <n v="1.637"/>
    <n v="0.044"/>
    <m/>
    <m/>
    <m/>
    <m/>
    <m/>
    <n v="24"/>
    <n v="1"/>
    <m/>
    <n v="1"/>
    <m/>
    <m/>
    <m/>
    <m/>
    <n v="22"/>
    <m/>
    <n v="0.6333333333333333"/>
    <m/>
    <m/>
    <m/>
    <m/>
    <n v="1.84769494430163"/>
    <n v="1.009974293059126"/>
    <n v="18.50899742930591"/>
    <n v="0.8413180649684505"/>
    <n v="96"/>
    <s v="YES"/>
    <s v="YES"/>
    <n v="0"/>
    <n v="0"/>
    <m/>
    <s v=""/>
    <m/>
    <m/>
    <n v="0.007559852670349837"/>
    <n v="679.9223545459314"/>
    <n v="1"/>
    <n v="38"/>
    <m/>
    <d v="2026-06-26T00:00:00"/>
  </r>
  <r>
    <d v="2026-06-20T00:00:00"/>
    <s v="Saturday"/>
    <x v="1"/>
    <n v="38.9"/>
    <n v="36"/>
    <n v="12.9"/>
    <n v="0.9254498714652957"/>
    <n v="0.3316195372750643"/>
    <m/>
    <m/>
    <m/>
    <n v="1.069"/>
    <n v="0.044"/>
    <m/>
    <m/>
    <m/>
    <m/>
    <m/>
    <n v="24"/>
    <m/>
    <m/>
    <n v="12"/>
    <m/>
    <m/>
    <m/>
    <m/>
    <n v="12"/>
    <m/>
    <m/>
    <m/>
    <m/>
    <m/>
    <m/>
    <n v="3.38159383033419"/>
    <n v="0.6595372750642673"/>
    <n v="7.958868894601543"/>
    <n v="0.6632390745501285"/>
    <n v="91"/>
    <s v="YES"/>
    <s v="YES"/>
    <n v="0"/>
    <n v="0"/>
    <m/>
    <s v=""/>
    <m/>
    <m/>
    <n v="0.01686003683241248"/>
    <n v="477.5321336760926"/>
    <n v="1"/>
    <n v="0"/>
    <m/>
    <d v="2026-06-26T00:00:00"/>
  </r>
  <r>
    <d v="2026-06-21T00:00:00"/>
    <s v="Sunday"/>
    <x v="1"/>
    <n v="38.9"/>
    <n v="38"/>
    <n v="30.2"/>
    <n v="0.9768637532133676"/>
    <n v="0.7763496143958869"/>
    <m/>
    <m/>
    <m/>
    <n v="1.769"/>
    <n v="0.044"/>
    <m/>
    <m/>
    <m/>
    <m/>
    <m/>
    <n v="24"/>
    <m/>
    <m/>
    <m/>
    <m/>
    <m/>
    <m/>
    <m/>
    <n v="24"/>
    <m/>
    <m/>
    <m/>
    <m/>
    <m/>
    <m/>
    <n v="4.276195372750642"/>
    <n v="1.091413881748072"/>
    <n v="18.63239074550129"/>
    <n v="0.7763496143958869"/>
    <n v="98"/>
    <s v="YES"/>
    <s v="YES"/>
    <n v="19"/>
    <n v="19"/>
    <m/>
    <s v=""/>
    <m/>
    <m/>
    <n v="0.01998158379373848"/>
    <n v="1117.943444730077"/>
    <n v="0"/>
    <s v=""/>
    <m/>
    <d v="2026-06-26T00:00:00"/>
  </r>
  <r>
    <d v="2026-06-22T00:00:00"/>
    <s v="Monday"/>
    <x v="1"/>
    <n v="38.9"/>
    <n v="33"/>
    <n v="30"/>
    <n v="0.8483290488431876"/>
    <n v="0.7712082262210797"/>
    <m/>
    <m/>
    <m/>
    <n v="1.412"/>
    <n v="0.039"/>
    <n v="5"/>
    <m/>
    <m/>
    <m/>
    <m/>
    <n v="24"/>
    <n v="1"/>
    <n v="1"/>
    <m/>
    <m/>
    <m/>
    <m/>
    <m/>
    <n v="22"/>
    <n v="0.5"/>
    <m/>
    <n v="1"/>
    <m/>
    <m/>
    <m/>
    <n v="1.119845758354757"/>
    <n v="0.8711568123393315"/>
    <n v="18.50899742930591"/>
    <n v="0.8413180649684505"/>
    <n v="86"/>
    <s v="YES"/>
    <s v="YES"/>
    <n v="10"/>
    <n v="10"/>
    <m/>
    <s v=""/>
    <m/>
    <m/>
    <n v="0.03108655616942914"/>
    <n v="1110.539845758355"/>
    <n v="1"/>
    <n v="90"/>
    <m/>
    <d v="2026-06-26T00:00:00"/>
  </r>
  <r>
    <d v="2026-06-23T00:00:00"/>
    <s v="Tuesday"/>
    <x v="1"/>
    <n v="38.9"/>
    <n v="33"/>
    <n v="30.1"/>
    <n v="0.8483290488431876"/>
    <n v="0.7737789203084833"/>
    <m/>
    <m/>
    <m/>
    <n v="1.397"/>
    <n v="0.038"/>
    <n v="0"/>
    <m/>
    <m/>
    <m/>
    <m/>
    <n v="24"/>
    <n v="1"/>
    <n v="1"/>
    <m/>
    <m/>
    <m/>
    <m/>
    <m/>
    <n v="22"/>
    <n v="0.5"/>
    <m/>
    <n v="1"/>
    <m/>
    <m/>
    <m/>
    <n v="1.067403598971723"/>
    <n v="0.8619023136246786"/>
    <n v="18.5706940874036"/>
    <n v="0.8441224585183454"/>
    <n v="100"/>
    <s v="YES"/>
    <s v="YES"/>
    <n v="0"/>
    <n v="0"/>
    <m/>
    <s v=""/>
    <m/>
    <m/>
    <n v="0.04087476979742177"/>
    <n v="1114.241645244216"/>
    <n v="0"/>
    <s v=""/>
    <m/>
    <d v="2026-06-26T00:00:00"/>
  </r>
  <r>
    <d v="2026-06-24T00:00:00"/>
    <s v="Wednesday"/>
    <x v="1"/>
    <n v="38.9"/>
    <n v="29"/>
    <n v="30.9"/>
    <n v="0.7455012853470436"/>
    <n v="0.7943444730077119"/>
    <m/>
    <m/>
    <m/>
    <n v="1.487"/>
    <n v="0.038"/>
    <m/>
    <m/>
    <m/>
    <m/>
    <m/>
    <n v="24"/>
    <n v="1"/>
    <n v="1"/>
    <m/>
    <m/>
    <m/>
    <m/>
    <m/>
    <n v="22"/>
    <n v="0.5"/>
    <m/>
    <n v="0.5"/>
    <m/>
    <m/>
    <m/>
    <n v="1.018303341902318"/>
    <n v="0.9174293059125964"/>
    <n v="19.06426735218509"/>
    <n v="0.8665576069175039"/>
    <n v="95"/>
    <s v="YES"/>
    <s v="YES"/>
    <n v="0"/>
    <n v="0"/>
    <m/>
    <s v=""/>
    <m/>
    <m/>
    <n v="0.03006993006993008"/>
    <n v="1143.856041131105"/>
    <n v="1"/>
    <n v="60"/>
    <m/>
    <d v="2026-06-26T00:00:00"/>
  </r>
  <r>
    <d v="2026-06-25T00:00:00"/>
    <s v="Thursday"/>
    <x v="1"/>
    <n v="38.9"/>
    <n v="33"/>
    <n v="30.5"/>
    <n v="0.8483290488431876"/>
    <n v="0.7840616966580977"/>
    <m/>
    <m/>
    <m/>
    <n v="1.434"/>
    <n v="0.038"/>
    <m/>
    <m/>
    <m/>
    <m/>
    <m/>
    <n v="24"/>
    <n v="1"/>
    <n v="0.8"/>
    <m/>
    <m/>
    <m/>
    <m/>
    <m/>
    <n v="22.2"/>
    <n v="0.5"/>
    <m/>
    <n v="1"/>
    <m/>
    <m/>
    <m/>
    <n v="0.9977892030848352"/>
    <n v="0.8847300771208226"/>
    <n v="18.81748071979434"/>
    <n v="0.8476342666574028"/>
    <n v="89"/>
    <s v="YES"/>
    <s v="YES"/>
    <n v="0"/>
    <n v="0"/>
    <m/>
    <s v=""/>
    <m/>
    <m/>
    <n v="0.02377039627039632"/>
    <n v="1129.048843187661"/>
    <n v="1"/>
    <n v="90"/>
    <m/>
    <d v="2026-06-26T00:00:00"/>
  </r>
  <r>
    <d v="2026-06-26T00:00:00"/>
    <s v="Friday"/>
    <x v="1"/>
    <n v="38.9"/>
    <n v="32"/>
    <n v="30"/>
    <n v="0.8226221079691516"/>
    <n v="0.7712082262210797"/>
    <m/>
    <m/>
    <m/>
    <n v="1.64"/>
    <n v="0.044"/>
    <m/>
    <m/>
    <m/>
    <m/>
    <m/>
    <n v="24"/>
    <n v="1"/>
    <m/>
    <m/>
    <m/>
    <m/>
    <m/>
    <m/>
    <n v="23"/>
    <m/>
    <n v="3"/>
    <m/>
    <m/>
    <m/>
    <m/>
    <n v="0.4791773778920323"/>
    <n v="1.011825192802057"/>
    <n v="18.50899742930591"/>
    <n v="0.8047390186654744"/>
    <n v="77"/>
    <s v="YES"/>
    <s v="YES"/>
    <n v="0"/>
    <n v="0"/>
    <m/>
    <s v=""/>
    <m/>
    <m/>
    <n v="0.02729603729603731"/>
    <n v="370.1799485861183"/>
    <n v="0"/>
    <s v=""/>
    <m/>
    <d v="2026-06-26T00:00:00"/>
  </r>
  <r>
    <d v="2026-06-27T00:00:00"/>
    <s v="Saturday"/>
    <x v="1"/>
    <n v="38.9"/>
    <n v="33"/>
    <n v="30"/>
    <n v="0.8483290488431876"/>
    <n v="0.7712082262210797"/>
    <m/>
    <m/>
    <m/>
    <n v="1.629"/>
    <n v="0.044"/>
    <m/>
    <m/>
    <m/>
    <m/>
    <m/>
    <n v="24"/>
    <n v="1"/>
    <n v="1"/>
    <n v="1.5"/>
    <m/>
    <m/>
    <m/>
    <m/>
    <n v="20.5"/>
    <n v="0.5"/>
    <m/>
    <m/>
    <m/>
    <m/>
    <m/>
    <n v="0.4859640102827782"/>
    <n v="1.005038560411311"/>
    <n v="18.50899742930591"/>
    <n v="0.9028779233807761"/>
    <n v="75"/>
    <s v="YES"/>
    <s v="YES"/>
    <n v="4"/>
    <n v="4"/>
    <m/>
    <s v=""/>
    <m/>
    <m/>
    <n v="0.02546328671328671"/>
    <n v="1110.539845758355"/>
    <n v="3"/>
    <n v="10"/>
    <m/>
    <d v="2026-06-26T00:00:00"/>
  </r>
  <r>
    <d v="2026-06-28T00:00:00"/>
    <s v="Sunday"/>
    <x v="1"/>
    <n v="38.9"/>
    <n v="33"/>
    <n v="30.2"/>
    <n v="0.8483290488431876"/>
    <n v="0.7763496143958869"/>
    <m/>
    <m/>
    <m/>
    <n v="1.526"/>
    <n v="0.044"/>
    <m/>
    <m/>
    <m/>
    <m/>
    <m/>
    <n v="24"/>
    <m/>
    <n v="1"/>
    <m/>
    <m/>
    <m/>
    <m/>
    <m/>
    <n v="23"/>
    <n v="0.5"/>
    <n v="0.8333333333333334"/>
    <n v="1.5"/>
    <m/>
    <m/>
    <m/>
    <n v="0.5927849185946883"/>
    <n v="0.9414910025706941"/>
    <n v="18.63239074550129"/>
    <n v="0.8101039454565777"/>
    <n v="77"/>
    <s v="YES"/>
    <s v="YES"/>
    <n v="1"/>
    <n v="1"/>
    <m/>
    <s v=""/>
    <m/>
    <m/>
    <n v="0.03017482517482516"/>
    <n v="609.7873334891329"/>
    <n v="2"/>
    <n v="85"/>
    <m/>
    <d v="2026-06-26T00:00:00"/>
  </r>
  <r>
    <d v="2026-06-29T00:00:00"/>
    <s v="Monday"/>
    <x v="1"/>
    <n v="38.9"/>
    <n v="32"/>
    <n v="32.9"/>
    <n v="0.8226221079691516"/>
    <n v="0.8457583547557841"/>
    <m/>
    <m/>
    <m/>
    <n v="1.328"/>
    <n v="0.038"/>
    <m/>
    <m/>
    <m/>
    <m/>
    <m/>
    <n v="24"/>
    <n v="1"/>
    <m/>
    <m/>
    <m/>
    <m/>
    <m/>
    <m/>
    <n v="23"/>
    <n v="0.5"/>
    <m/>
    <n v="0.25"/>
    <m/>
    <m/>
    <m/>
    <n v="1.132467866323907"/>
    <n v="0.8193316195372751"/>
    <n v="20.29820051413882"/>
    <n v="0.8825304571364703"/>
    <n v="79"/>
    <s v="YES"/>
    <s v="YES"/>
    <n v="0"/>
    <n v="0"/>
    <m/>
    <s v=""/>
    <m/>
    <m/>
    <n v="0.02397435897435897"/>
    <n v="1217.892030848329"/>
    <n v="2"/>
    <n v="22.5"/>
    <m/>
    <d v="2026-07-26T00:00:00"/>
  </r>
  <r>
    <d v="2026-06-30T00:00:00"/>
    <s v="Tuesday"/>
    <x v="1"/>
    <n v="38.9"/>
    <n v="32"/>
    <n v="29.5"/>
    <n v="0.8226221079691516"/>
    <n v="0.7583547557840618"/>
    <m/>
    <m/>
    <m/>
    <n v="1.567"/>
    <n v="0.038"/>
    <m/>
    <m/>
    <m/>
    <m/>
    <m/>
    <n v="24"/>
    <m/>
    <m/>
    <m/>
    <n v="1.5"/>
    <m/>
    <m/>
    <m/>
    <n v="22.5"/>
    <m/>
    <m/>
    <n v="3"/>
    <m/>
    <m/>
    <m/>
    <n v="0.3326992287917712"/>
    <n v="0.9667866323907455"/>
    <n v="18.20051413881748"/>
    <n v="0.8089117395029992"/>
    <n v="94"/>
    <s v="YES"/>
    <s v="YES"/>
    <n v="23"/>
    <n v="23"/>
    <m/>
    <s v=""/>
    <m/>
    <m/>
    <n v="0.01645488029465931"/>
    <n v="1092.030848329049"/>
    <n v="2"/>
    <n v="90"/>
    <m/>
    <d v="2026-07-26T00:00:00"/>
  </r>
  <r>
    <d v="2026-07-01T00:00:00"/>
    <s v="Wednesday"/>
    <x v="2"/>
    <n v="34.2"/>
    <n v="28"/>
    <n v="30.8"/>
    <n v="0.8187134502923977"/>
    <n v="0.9005847953216375"/>
    <m/>
    <m/>
    <m/>
    <n v="1.556"/>
    <n v="0.038"/>
    <m/>
    <m/>
    <m/>
    <m/>
    <m/>
    <n v="24"/>
    <m/>
    <m/>
    <m/>
    <m/>
    <m/>
    <m/>
    <m/>
    <n v="24"/>
    <m/>
    <m/>
    <m/>
    <m/>
    <m/>
    <m/>
    <n v="1.294035087719298"/>
    <n v="1.091929824561404"/>
    <n v="21.6140350877193"/>
    <n v="0.9005847953216374"/>
    <n v="96"/>
    <s v="YES"/>
    <s v="YES"/>
    <n v="26"/>
    <n v="24"/>
    <m/>
    <s v=""/>
    <m/>
    <m/>
    <n v="0.02253222836095761"/>
    <n v="1296.842105263158"/>
    <n v="0"/>
    <s v=""/>
    <m/>
    <d v="2026-07-26T00:00:00"/>
  </r>
  <r>
    <d v="2026-07-02T00:00:00"/>
    <s v="Thursday"/>
    <x v="2"/>
    <n v="34.2"/>
    <n v="28"/>
    <n v="30.3"/>
    <n v="0.8187134502923977"/>
    <n v="0.8859649122807017"/>
    <m/>
    <m/>
    <m/>
    <n v="1.449"/>
    <n v="0.038"/>
    <m/>
    <m/>
    <m/>
    <m/>
    <m/>
    <n v="24"/>
    <m/>
    <m/>
    <m/>
    <m/>
    <m/>
    <m/>
    <m/>
    <n v="24"/>
    <m/>
    <m/>
    <m/>
    <m/>
    <m/>
    <m/>
    <n v="1.719999999999999"/>
    <n v="1.016842105263158"/>
    <n v="21.26315789473684"/>
    <n v="0.8859649122807017"/>
    <n v="98"/>
    <s v="YES"/>
    <s v="YES"/>
    <n v="0"/>
    <n v="0"/>
    <m/>
    <s v=""/>
    <m/>
    <m/>
    <n v="0.03540055248618784"/>
    <n v="1275.789473684211"/>
    <n v="0"/>
    <s v=""/>
    <m/>
    <d v="2026-07-26T00:00:00"/>
  </r>
  <r>
    <d v="2026-07-03T00:00:00"/>
    <s v="Friday"/>
    <x v="2"/>
    <n v="34.2"/>
    <n v="16.5"/>
    <n v="16.3"/>
    <n v="0.4824561403508772"/>
    <n v="0.4766081871345029"/>
    <m/>
    <m/>
    <m/>
    <n v="1.133"/>
    <n v="0.038"/>
    <m/>
    <m/>
    <m/>
    <m/>
    <m/>
    <n v="24"/>
    <m/>
    <m/>
    <n v="12"/>
    <m/>
    <m/>
    <m/>
    <m/>
    <n v="12"/>
    <m/>
    <n v="1"/>
    <n v="1"/>
    <m/>
    <m/>
    <m/>
    <n v="-2.233684210526317"/>
    <n v="0.7950877192982456"/>
    <n v="11.43859649122807"/>
    <n v="0.9532163742690059"/>
    <n v="86"/>
    <s v="YES"/>
    <s v="YES"/>
    <n v="0"/>
    <n v="0"/>
    <m/>
    <s v=""/>
    <m/>
    <m/>
    <n v="0.03393646408839778"/>
    <n v="343.1578947368421"/>
    <n v="3"/>
    <n v="40"/>
    <m/>
    <d v="2026-07-26T00:00:00"/>
  </r>
  <r>
    <d v="2026-07-04T00:00:00"/>
    <s v="Saturday"/>
    <x v="2"/>
    <n v="34.2"/>
    <n v="28"/>
    <n v="16.39"/>
    <n v="0.8187134502923977"/>
    <n v="0.4792397660818714"/>
    <m/>
    <m/>
    <m/>
    <n v="1.251"/>
    <n v="0.042"/>
    <m/>
    <m/>
    <m/>
    <m/>
    <m/>
    <n v="24"/>
    <m/>
    <m/>
    <m/>
    <m/>
    <m/>
    <m/>
    <m/>
    <n v="24"/>
    <m/>
    <n v="9"/>
    <m/>
    <m/>
    <m/>
    <m/>
    <n v="2.620350877192983"/>
    <n v="0.8778947368421052"/>
    <n v="11.50175438596491"/>
    <n v="0.4792397660818713"/>
    <n v="94"/>
    <s v="YES"/>
    <s v="YES"/>
    <n v="0"/>
    <n v="0"/>
    <m/>
    <s v=""/>
    <m/>
    <m/>
    <n v="0.0532458563535911"/>
    <n v="76.67836257309941"/>
    <n v="3"/>
    <n v="180"/>
    <m/>
    <d v="2026-07-26T00:00:00"/>
  </r>
  <r>
    <d v="2026-07-05T00:00:00"/>
    <s v="Sunday"/>
    <x v="2"/>
    <n v="34.2"/>
    <n v="28"/>
    <n v="19.8"/>
    <n v="0.8187134502923977"/>
    <n v="0.5789473684210527"/>
    <m/>
    <m/>
    <m/>
    <n v="1.274"/>
    <n v="0.042"/>
    <m/>
    <m/>
    <m/>
    <m/>
    <m/>
    <n v="24"/>
    <m/>
    <m/>
    <m/>
    <m/>
    <m/>
    <m/>
    <m/>
    <n v="24"/>
    <m/>
    <n v="9"/>
    <m/>
    <m/>
    <m/>
    <m/>
    <n v="0.2112280701754372"/>
    <n v="0.8940350877192982"/>
    <n v="13.89473684210526"/>
    <n v="0.5789473684210527"/>
    <n v="86"/>
    <s v="YES"/>
    <s v="YES"/>
    <n v="60"/>
    <n v="58"/>
    <m/>
    <s v=""/>
    <m/>
    <m/>
    <n v="0.03155616942909764"/>
    <n v="92.63157894736842"/>
    <n v="1"/>
    <n v="540"/>
    <m/>
    <d v="2026-07-26T00:00:00"/>
  </r>
  <r>
    <d v="2026-07-06T00:00:00"/>
    <s v="Monday"/>
    <x v="2"/>
    <n v="34.2"/>
    <n v="26.5"/>
    <n v="28.2"/>
    <n v="0.7748538011695907"/>
    <n v="0.8245614035087719"/>
    <m/>
    <m/>
    <m/>
    <n v="1.674"/>
    <n v="0.042"/>
    <m/>
    <m/>
    <m/>
    <m/>
    <m/>
    <n v="24"/>
    <n v="1"/>
    <m/>
    <m/>
    <m/>
    <m/>
    <m/>
    <m/>
    <n v="23"/>
    <m/>
    <m/>
    <n v="1.5"/>
    <m/>
    <m/>
    <m/>
    <n v="0.5357894736842113"/>
    <n v="1.174736842105263"/>
    <n v="19.78947368421053"/>
    <n v="0.8604118993135011"/>
    <n v="84"/>
    <s v="YES"/>
    <s v="YES"/>
    <n v="0"/>
    <n v="0"/>
    <m/>
    <s v=""/>
    <m/>
    <m/>
    <n v="0.0244659300184162"/>
    <n v="1187.368421052632"/>
    <n v="2"/>
    <n v="45"/>
    <m/>
    <d v="2026-07-26T00:00:00"/>
  </r>
  <r>
    <d v="2026-07-07T00:00:00"/>
    <s v="Tuesday"/>
    <x v="2"/>
    <n v="34.2"/>
    <n v="28.5"/>
    <n v="25.5"/>
    <n v="0.8333333333333333"/>
    <n v="0.7456140350877193"/>
    <m/>
    <m/>
    <m/>
    <n v="1.385"/>
    <n v="0.057"/>
    <m/>
    <m/>
    <m/>
    <m/>
    <m/>
    <n v="24"/>
    <m/>
    <n v="1"/>
    <m/>
    <m/>
    <m/>
    <m/>
    <m/>
    <n v="23"/>
    <m/>
    <n v="4"/>
    <m/>
    <m/>
    <m/>
    <m/>
    <n v="0.1333333333333329"/>
    <n v="0.9719298245614035"/>
    <n v="17.89473684210526"/>
    <n v="0.7780320366132724"/>
    <n v="88"/>
    <s v="YES"/>
    <s v="YES"/>
    <n v="0"/>
    <n v="0"/>
    <m/>
    <s v=""/>
    <m/>
    <m/>
    <n v="0.02251381215469612"/>
    <n v="268.421052631579"/>
    <n v="1"/>
    <n v="240"/>
    <m/>
    <d v="2026-07-26T00:00:00"/>
  </r>
  <r>
    <d v="2026-07-08T00:00:00"/>
    <s v="Wednesday"/>
    <x v="2"/>
    <n v="34.2"/>
    <n v="28.5"/>
    <n v="20"/>
    <n v="0.8333333333333333"/>
    <n v="0.5847953216374269"/>
    <m/>
    <m/>
    <m/>
    <n v="1.02"/>
    <n v="0.057"/>
    <m/>
    <m/>
    <m/>
    <m/>
    <m/>
    <n v="24"/>
    <m/>
    <n v="1"/>
    <m/>
    <m/>
    <m/>
    <m/>
    <m/>
    <n v="23"/>
    <m/>
    <n v="7.9"/>
    <m/>
    <m/>
    <m/>
    <m/>
    <n v="0.3491228070175438"/>
    <n v="0.7157894736842105"/>
    <n v="14.03508771929824"/>
    <n v="0.6102212051868802"/>
    <n v="98"/>
    <s v="YES"/>
    <s v="YES"/>
    <n v="0"/>
    <n v="0"/>
    <m/>
    <s v=""/>
    <m/>
    <m/>
    <n v="0.03289134438305712"/>
    <n v="106.5956029313791"/>
    <n v="1"/>
    <n v="474"/>
    <m/>
    <d v="2026-07-26T00:00:00"/>
  </r>
  <r>
    <d v="2026-07-09T00:00:00"/>
    <s v="Thursday"/>
    <x v="2"/>
    <n v="34.2"/>
    <n v="28.5"/>
    <n v="26.6"/>
    <n v="0.8333333333333333"/>
    <n v="0.7777777777777778"/>
    <m/>
    <m/>
    <m/>
    <n v="1.852"/>
    <n v="0.057"/>
    <m/>
    <m/>
    <m/>
    <m/>
    <m/>
    <n v="24"/>
    <m/>
    <m/>
    <m/>
    <m/>
    <m/>
    <m/>
    <m/>
    <n v="24"/>
    <m/>
    <m/>
    <m/>
    <m/>
    <m/>
    <m/>
    <n v="4.033684210526314"/>
    <n v="1.299649122807017"/>
    <n v="18.66666666666667"/>
    <n v="0.7777777777777778"/>
    <n v="95"/>
    <s v="YES"/>
    <s v="YES"/>
    <n v="0"/>
    <n v="0"/>
    <m/>
    <s v=""/>
    <m/>
    <m/>
    <n v="0.02402394106814"/>
    <n v="1120"/>
    <n v="0"/>
    <s v=""/>
    <m/>
    <d v="2026-07-26T00:00:00"/>
  </r>
  <r>
    <d v="2026-07-10T00:00:00"/>
    <s v="Friday"/>
    <x v="2"/>
    <n v="34.2"/>
    <n v="34.5"/>
    <n v="19.5"/>
    <n v="1.008771929824561"/>
    <n v="0.5701754385964912"/>
    <m/>
    <m/>
    <m/>
    <n v="0.8179999999999999"/>
    <n v="0.057"/>
    <m/>
    <m/>
    <m/>
    <m/>
    <m/>
    <n v="24"/>
    <m/>
    <n v="0.55"/>
    <m/>
    <m/>
    <m/>
    <m/>
    <m/>
    <n v="23.45"/>
    <m/>
    <n v="10.5"/>
    <m/>
    <m/>
    <m/>
    <m/>
    <n v="-1.308245614035089"/>
    <n v="0.5740350877192982"/>
    <n v="13.68421052631579"/>
    <n v="0.5835484232970486"/>
    <n v="88"/>
    <s v="YES"/>
    <s v="YES"/>
    <n v="2"/>
    <n v="0"/>
    <m/>
    <s v=""/>
    <m/>
    <m/>
    <n v="0.03813075506445674"/>
    <n v="78.19548872180451"/>
    <n v="1"/>
    <n v="630"/>
    <m/>
    <d v="2026-07-26T00:00:00"/>
  </r>
  <r>
    <d v="2026-07-11T00:00:00"/>
    <s v="Saturday"/>
    <x v="2"/>
    <n v="34.2"/>
    <n v="28"/>
    <n v="29.7"/>
    <n v="0.8187134502923977"/>
    <n v="0.868421052631579"/>
    <m/>
    <m/>
    <m/>
    <n v="1.59"/>
    <n v="0.057"/>
    <m/>
    <m/>
    <m/>
    <m/>
    <m/>
    <n v="24"/>
    <m/>
    <m/>
    <m/>
    <m/>
    <m/>
    <m/>
    <m/>
    <n v="24"/>
    <m/>
    <m/>
    <m/>
    <m/>
    <m/>
    <m/>
    <n v="2.042105263157893"/>
    <n v="1.11578947368421"/>
    <n v="20.8421052631579"/>
    <n v="0.8684210526315791"/>
    <n v="69"/>
    <s v="YES"/>
    <s v="YES"/>
    <n v="1"/>
    <n v="0"/>
    <m/>
    <s v=""/>
    <m/>
    <m/>
    <n v="0.02486055841028215"/>
    <n v="1250.526315789474"/>
    <n v="0"/>
    <s v=""/>
    <m/>
    <d v="2026-07-26T00:00:00"/>
  </r>
  <r>
    <d v="2026-07-12T00:00:00"/>
    <s v="Sunday"/>
    <x v="2"/>
    <n v="34.2"/>
    <n v="32"/>
    <n v="32.3"/>
    <n v="0.935672514619883"/>
    <n v="0.9444444444444443"/>
    <m/>
    <m/>
    <m/>
    <n v="1.463"/>
    <n v="0.057"/>
    <m/>
    <m/>
    <m/>
    <m/>
    <m/>
    <n v="24"/>
    <m/>
    <n v="0.35"/>
    <m/>
    <m/>
    <m/>
    <m/>
    <m/>
    <n v="23.65"/>
    <m/>
    <m/>
    <m/>
    <m/>
    <m/>
    <m/>
    <n v="-0.043333333333333"/>
    <n v="1.026666666666667"/>
    <n v="22.66666666666666"/>
    <n v="0.9584214235377025"/>
    <n v="79"/>
    <s v="YES"/>
    <s v="YES"/>
    <n v="46"/>
    <n v="43"/>
    <m/>
    <s v=""/>
    <m/>
    <m/>
    <n v="0.02206293706293707"/>
    <n v="1360"/>
    <n v="0"/>
    <s v=""/>
    <m/>
    <d v="2026-07-26T00:00:00"/>
  </r>
  <r>
    <d v="2026-07-13T00:00:00"/>
    <s v="Monday"/>
    <x v="1"/>
    <n v="38.9"/>
    <n v="32"/>
    <n v="31.5"/>
    <n v="0.8226221079691516"/>
    <n v="0.8097686375321337"/>
    <m/>
    <m/>
    <m/>
    <n v="1.287"/>
    <n v="0.036"/>
    <m/>
    <m/>
    <m/>
    <m/>
    <m/>
    <n v="24"/>
    <n v="1"/>
    <n v="1"/>
    <m/>
    <m/>
    <m/>
    <m/>
    <m/>
    <n v="22"/>
    <m/>
    <m/>
    <m/>
    <m/>
    <m/>
    <m/>
    <n v="1.77151670951157"/>
    <n v="0.7940359897172236"/>
    <n v="19.43444730077121"/>
    <n v="0.883383968216873"/>
    <n v="74"/>
    <s v="YES"/>
    <s v="YES"/>
    <n v="0"/>
    <n v="0"/>
    <m/>
    <s v=""/>
    <m/>
    <m/>
    <n v="0.02409090909090904"/>
    <n v="1166.066838046273"/>
    <n v="0"/>
    <s v=""/>
    <m/>
    <d v="2026-07-26T00:00:00"/>
  </r>
  <r>
    <d v="2026-07-14T00:00:00"/>
    <s v="Tuesday"/>
    <x v="1"/>
    <n v="38.9"/>
    <n v="32"/>
    <n v="31"/>
    <n v="0.8226221079691516"/>
    <n v="0.7969151670951157"/>
    <m/>
    <m/>
    <m/>
    <n v="1.629"/>
    <n v="0.035"/>
    <m/>
    <m/>
    <m/>
    <m/>
    <m/>
    <n v="24"/>
    <n v="1"/>
    <n v="0.5"/>
    <m/>
    <m/>
    <m/>
    <m/>
    <m/>
    <n v="22.5"/>
    <m/>
    <m/>
    <m/>
    <n v="0.5"/>
    <m/>
    <m/>
    <n v="1.868997429305914"/>
    <n v="1.005038560411311"/>
    <n v="19.12596401028278"/>
    <n v="0.8500428449014567"/>
    <n v="86"/>
    <s v="YES"/>
    <s v="YES"/>
    <n v="2"/>
    <n v="1"/>
    <m/>
    <s v=""/>
    <m/>
    <m/>
    <n v="0.02409090909090904"/>
    <n v="1147.557840616967"/>
    <n v="1"/>
    <n v="30"/>
    <n v="1"/>
    <d v="2026-07-26T00:00:00"/>
  </r>
  <r>
    <d v="2026-07-15T00:00:00"/>
    <s v="Wednesday"/>
    <x v="1"/>
    <n v="38.9"/>
    <n v="15.5"/>
    <n v="34.2"/>
    <n v="0.3984575835475578"/>
    <n v="0.8791773778920309"/>
    <m/>
    <m/>
    <m/>
    <n v="1.831"/>
    <n v="0.04"/>
    <m/>
    <m/>
    <m/>
    <m/>
    <m/>
    <n v="24"/>
    <n v="1"/>
    <n v="0.5"/>
    <m/>
    <m/>
    <m/>
    <m/>
    <m/>
    <n v="22.5"/>
    <m/>
    <n v="0.5"/>
    <m/>
    <n v="0.25"/>
    <m/>
    <m/>
    <n v="-0.47992287917738"/>
    <n v="1.129665809768637"/>
    <n v="21.10025706940874"/>
    <n v="0.9377892030848329"/>
    <n v="83"/>
    <s v="YES"/>
    <s v="YES"/>
    <n v="1"/>
    <n v="1"/>
    <m/>
    <s v=""/>
    <m/>
    <m/>
    <n v="0.02891608391608385"/>
    <n v="844.0102827763496"/>
    <n v="1"/>
    <n v="45"/>
    <m/>
    <d v="2026-07-26T00:00:00"/>
  </r>
  <r>
    <d v="2026-07-16T00:00:00"/>
    <s v="Thursday"/>
    <x v="1"/>
    <n v="38.9"/>
    <n v="16"/>
    <n v="22.04"/>
    <n v="0.4113110539845758"/>
    <n v="0.5665809768637533"/>
    <m/>
    <m/>
    <m/>
    <n v="0.748"/>
    <n v="0.04"/>
    <m/>
    <m/>
    <m/>
    <m/>
    <m/>
    <n v="24"/>
    <m/>
    <m/>
    <n v="12"/>
    <m/>
    <m/>
    <m/>
    <n v="7"/>
    <n v="5"/>
    <m/>
    <m/>
    <m/>
    <m/>
    <m/>
    <m/>
    <n v="-9.059434447300774"/>
    <n v="0.4614910025706941"/>
    <n v="13.59794344473008"/>
    <n v="2.719588688946016"/>
    <n v="81"/>
    <s v="YES"/>
    <s v="YES"/>
    <n v="0"/>
    <n v="0"/>
    <m/>
    <s v=""/>
    <m/>
    <m/>
    <n v="0.02338286713286713"/>
    <n v="815.8766066838048"/>
    <n v="2"/>
    <n v="0"/>
    <m/>
    <d v="2026-07-26T00:00:00"/>
  </r>
  <r>
    <d v="2026-07-17T00:00:00"/>
    <s v="Friday"/>
    <x v="1"/>
    <n v="38.9"/>
    <n v="31"/>
    <n v="28.8"/>
    <n v="0.7969151670951157"/>
    <n v="0.7403598971722365"/>
    <m/>
    <m/>
    <m/>
    <n v="1.649"/>
    <n v="0.038"/>
    <m/>
    <m/>
    <m/>
    <m/>
    <m/>
    <n v="24"/>
    <m/>
    <n v="1"/>
    <m/>
    <n v="1"/>
    <m/>
    <m/>
    <m/>
    <n v="22"/>
    <m/>
    <n v="2.5"/>
    <m/>
    <m/>
    <m/>
    <m/>
    <n v="0.7139845758354753"/>
    <n v="1.017377892030848"/>
    <n v="17.76863753213368"/>
    <n v="0.8076653423697127"/>
    <n v="74"/>
    <s v="YES"/>
    <s v="YES"/>
    <n v="0"/>
    <n v="0"/>
    <m/>
    <s v=""/>
    <m/>
    <m/>
    <n v="0.02338286713286713"/>
    <n v="426.4473007712082"/>
    <n v="2"/>
    <n v="75"/>
    <m/>
    <d v="2026-07-26T00:00:00"/>
  </r>
  <r>
    <d v="2026-07-18T00:00:00"/>
    <s v="Saturday"/>
    <x v="1"/>
    <n v="38.9"/>
    <n v="32"/>
    <n v="31.5"/>
    <n v="0.8226221079691516"/>
    <n v="0.8097686375321337"/>
    <m/>
    <m/>
    <m/>
    <n v="1.32"/>
    <n v="0.038"/>
    <m/>
    <m/>
    <m/>
    <m/>
    <m/>
    <n v="24"/>
    <m/>
    <n v="1"/>
    <m/>
    <m/>
    <m/>
    <m/>
    <m/>
    <n v="23"/>
    <n v="0.5"/>
    <n v="1.5"/>
    <m/>
    <m/>
    <m/>
    <m/>
    <n v="0.7511568123393317"/>
    <n v="0.8143958868894602"/>
    <n v="19.43444730077121"/>
    <n v="0.8449759695987481"/>
    <n v="74"/>
    <s v="YES"/>
    <s v="YES"/>
    <n v="3"/>
    <n v="0"/>
    <m/>
    <s v=""/>
    <m/>
    <m/>
    <n v="0.02734806629834248"/>
    <n v="777.3778920308483"/>
    <n v="3"/>
    <n v="40"/>
    <m/>
    <d v="2026-07-26T00:00:00"/>
  </r>
  <r>
    <d v="2026-07-19T00:00:00"/>
    <s v="Sunday"/>
    <x v="1"/>
    <n v="38.9"/>
    <n v="32"/>
    <n v="31.8"/>
    <n v="0.8226221079691516"/>
    <n v="0.8174807197943444"/>
    <m/>
    <m/>
    <m/>
    <n v="1.32"/>
    <n v="0.038"/>
    <m/>
    <m/>
    <m/>
    <m/>
    <m/>
    <n v="24"/>
    <m/>
    <n v="1"/>
    <m/>
    <m/>
    <m/>
    <m/>
    <m/>
    <n v="23"/>
    <m/>
    <n v="1.5"/>
    <m/>
    <m/>
    <m/>
    <m/>
    <n v="1.066066838046275"/>
    <n v="0.8143958868894602"/>
    <n v="19.61953727506426"/>
    <n v="0.8530233597854028"/>
    <n v="74"/>
    <s v="YES"/>
    <s v="YES"/>
    <n v="0"/>
    <n v="0"/>
    <m/>
    <s v=""/>
    <m/>
    <m/>
    <n v="0.02335174953959486"/>
    <n v="784.7814910025705"/>
    <n v="1"/>
    <n v="90"/>
    <m/>
    <d v="2026-07-26T00:00:00"/>
  </r>
  <r>
    <d v="2026-07-20T00:00:00"/>
    <s v="Monday"/>
    <x v="1"/>
    <n v="38.9"/>
    <n v="32"/>
    <n v="34.8"/>
    <n v="0.8226221079691516"/>
    <n v="0.8946015424164524"/>
    <m/>
    <m/>
    <m/>
    <n v="1.32"/>
    <n v="0.038"/>
    <m/>
    <m/>
    <m/>
    <m/>
    <m/>
    <n v="24"/>
    <m/>
    <n v="1"/>
    <m/>
    <m/>
    <m/>
    <m/>
    <m/>
    <n v="23"/>
    <m/>
    <m/>
    <m/>
    <m/>
    <m/>
    <m/>
    <n v="0.7151670951156817"/>
    <n v="0.8143958868894602"/>
    <n v="21.47043701799486"/>
    <n v="0.9334972616519503"/>
    <n v="74"/>
    <s v="YES"/>
    <s v="YES"/>
    <n v="18"/>
    <n v="0"/>
    <m/>
    <s v=""/>
    <m/>
    <m/>
    <n v="0.02865561694290976"/>
    <n v="1288.226221079691"/>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n v="0.02953959484346223"/>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4"/>
    <m/>
    <m/>
    <m/>
    <m/>
    <m/>
    <m/>
    <m/>
    <m/>
    <m/>
    <m/>
    <m/>
    <m/>
    <m/>
    <m/>
    <m/>
    <n v="0"/>
    <m/>
    <m/>
    <m/>
    <m/>
    <m/>
    <m/>
    <m/>
    <n v="0"/>
    <m/>
    <m/>
    <m/>
    <m/>
    <m/>
    <m/>
    <n v="0"/>
    <n v="0"/>
    <n v="0"/>
    <s v=""/>
    <m/>
    <m/>
    <m/>
    <n v="0"/>
    <n v="0"/>
    <m/>
    <s v=""/>
    <m/>
    <m/>
    <s v=""/>
    <n v="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m/>
    <m/>
    <m/>
    <m/>
    <m/>
    <m/>
    <m/>
    <m/>
    <m/>
    <m/>
    <m/>
    <n v="0"/>
    <m/>
    <m/>
    <m/>
    <m/>
    <m/>
    <m/>
    <m/>
    <n v="0"/>
    <m/>
    <m/>
    <m/>
    <m/>
    <m/>
    <m/>
    <n v="0"/>
    <n v="0"/>
    <n v="0"/>
    <s v=""/>
    <m/>
    <s v="YES"/>
    <s v="YES"/>
    <n v="0"/>
    <n v="0"/>
    <m/>
    <s v=""/>
    <m/>
    <m/>
    <s v=""/>
    <n v="1"/>
    <n v="0"/>
    <s v=""/>
    <m/>
    <d v="2026-08-26T00:00:00"/>
  </r>
  <r>
    <d v="2026-08-22T00:00:00"/>
    <s v="Saturday"/>
    <x v="2"/>
    <n v="34.2"/>
    <m/>
    <n v="0"/>
    <n v="0"/>
    <n v="0"/>
    <m/>
    <m/>
    <m/>
    <m/>
    <m/>
    <m/>
    <m/>
    <m/>
    <m/>
    <m/>
    <n v="24"/>
    <m/>
    <m/>
    <m/>
    <m/>
    <m/>
    <m/>
    <m/>
    <n v="24"/>
    <m/>
    <m/>
    <m/>
    <m/>
    <m/>
    <m/>
    <n v="24"/>
    <n v="0"/>
    <n v="0"/>
    <n v="0"/>
    <m/>
    <s v="YES"/>
    <s v="YES"/>
    <n v="4"/>
    <n v="0"/>
    <m/>
    <s v=""/>
    <m/>
    <m/>
    <s v=""/>
    <n v="1"/>
    <n v="0"/>
    <s v=""/>
    <m/>
    <d v="2026-08-26T00:00:00"/>
  </r>
  <r>
    <d v="2026-08-23T00:00:00"/>
    <s v="Sunday"/>
    <x v="2"/>
    <n v="34.2"/>
    <m/>
    <n v="20.26"/>
    <n v="0"/>
    <n v="0.5923976608187135"/>
    <m/>
    <m/>
    <m/>
    <m/>
    <m/>
    <m/>
    <m/>
    <m/>
    <m/>
    <m/>
    <n v="24"/>
    <m/>
    <m/>
    <m/>
    <m/>
    <m/>
    <m/>
    <m/>
    <n v="24"/>
    <m/>
    <m/>
    <m/>
    <m/>
    <m/>
    <m/>
    <n v="9.782456140350877"/>
    <n v="0"/>
    <n v="14.21754385964912"/>
    <n v="0.5923976608187135"/>
    <m/>
    <s v="YES"/>
    <s v="YES"/>
    <n v="0"/>
    <n v="0"/>
    <m/>
    <s v=""/>
    <m/>
    <m/>
    <s v=""/>
    <n v="853.0526315789474"/>
    <n v="0"/>
    <s v=""/>
    <m/>
    <d v="2026-08-26T00:00:00"/>
  </r>
  <r>
    <d v="2026-08-24T00:00:00"/>
    <s v="Monday"/>
    <x v="2"/>
    <n v="34.2"/>
    <m/>
    <n v="23.83"/>
    <n v="0"/>
    <n v="0.6967836257309941"/>
    <m/>
    <m/>
    <m/>
    <m/>
    <m/>
    <m/>
    <m/>
    <m/>
    <m/>
    <m/>
    <n v="24"/>
    <m/>
    <m/>
    <m/>
    <m/>
    <m/>
    <m/>
    <m/>
    <n v="24"/>
    <m/>
    <m/>
    <m/>
    <m/>
    <m/>
    <m/>
    <n v="7.277192982456143"/>
    <n v="0"/>
    <n v="16.72280701754386"/>
    <n v="0.6967836257309941"/>
    <m/>
    <s v="YES"/>
    <s v="YES"/>
    <n v="0"/>
    <n v="0"/>
    <m/>
    <s v=""/>
    <m/>
    <m/>
    <s v=""/>
    <n v="1003.368421052631"/>
    <n v="0"/>
    <s v=""/>
    <m/>
    <d v="2026-08-26T00:00:00"/>
  </r>
  <r>
    <d v="2026-08-25T00:00:00"/>
    <s v="Tuesday"/>
    <x v="2"/>
    <n v="34.2"/>
    <m/>
    <n v="14.63"/>
    <n v="0"/>
    <n v="0.4277777777777778"/>
    <m/>
    <m/>
    <m/>
    <m/>
    <m/>
    <m/>
    <m/>
    <m/>
    <m/>
    <m/>
    <n v="24"/>
    <m/>
    <m/>
    <m/>
    <m/>
    <m/>
    <m/>
    <m/>
    <n v="24"/>
    <m/>
    <m/>
    <m/>
    <m/>
    <m/>
    <m/>
    <n v="13.73333333333333"/>
    <n v="0"/>
    <n v="10.26666666666667"/>
    <n v="0.4277777777777778"/>
    <m/>
    <s v="YES"/>
    <s v="YES"/>
    <n v="0"/>
    <n v="0"/>
    <m/>
    <s v=""/>
    <m/>
    <m/>
    <s v=""/>
    <n v="616"/>
    <n v="0"/>
    <s v=""/>
    <m/>
    <d v="2026-08-26T00:00:00"/>
  </r>
  <r>
    <d v="2026-08-26T00:00:00"/>
    <s v="Wednesday"/>
    <x v="2"/>
    <n v="34.2"/>
    <m/>
    <n v="19.1"/>
    <n v="0"/>
    <n v="0.5584795321637427"/>
    <m/>
    <m/>
    <m/>
    <m/>
    <m/>
    <m/>
    <m/>
    <m/>
    <m/>
    <m/>
    <n v="24"/>
    <m/>
    <m/>
    <m/>
    <m/>
    <m/>
    <m/>
    <m/>
    <n v="24"/>
    <m/>
    <m/>
    <m/>
    <m/>
    <m/>
    <m/>
    <n v="10.59649122807017"/>
    <n v="0"/>
    <n v="13.40350877192983"/>
    <n v="0.5584795321637427"/>
    <m/>
    <s v="YES"/>
    <s v="YES"/>
    <n v="0"/>
    <n v="0"/>
    <m/>
    <s v=""/>
    <m/>
    <m/>
    <s v=""/>
    <n v="804.2105263157895"/>
    <n v="0"/>
    <s v=""/>
    <m/>
    <d v="2026-08-26T00:00:00"/>
  </r>
  <r>
    <d v="2026-08-27T00:00:00"/>
    <s v="Thursday"/>
    <x v="2"/>
    <n v="34.2"/>
    <m/>
    <n v="24.6"/>
    <n v="0"/>
    <n v="0.7192982456140351"/>
    <m/>
    <m/>
    <m/>
    <m/>
    <m/>
    <m/>
    <m/>
    <m/>
    <m/>
    <m/>
    <n v="24"/>
    <m/>
    <m/>
    <m/>
    <m/>
    <m/>
    <m/>
    <m/>
    <n v="24"/>
    <m/>
    <m/>
    <m/>
    <m/>
    <m/>
    <m/>
    <n v="6.736842105263158"/>
    <n v="0"/>
    <n v="17.26315789473684"/>
    <n v="0.7192982456140351"/>
    <m/>
    <s v="YES"/>
    <s v="YES"/>
    <n v="4"/>
    <n v="0"/>
    <m/>
    <s v=""/>
    <m/>
    <m/>
    <s v=""/>
    <n v="1035.789473684211"/>
    <n v="0"/>
    <s v=""/>
    <m/>
    <d v="2026-08-26T00:00:00"/>
  </r>
  <r>
    <d v="2026-08-28T00:00:00"/>
    <s v="Friday"/>
    <x v="4"/>
    <s v=""/>
    <m/>
    <m/>
    <s v=""/>
    <s v=""/>
    <m/>
    <m/>
    <m/>
    <m/>
    <m/>
    <m/>
    <m/>
    <m/>
    <m/>
    <m/>
    <n v="0"/>
    <m/>
    <m/>
    <m/>
    <m/>
    <m/>
    <m/>
    <m/>
    <n v="0"/>
    <m/>
    <m/>
    <m/>
    <m/>
    <m/>
    <m/>
    <n v="0"/>
    <n v="0"/>
    <n v="0"/>
    <s v=""/>
    <m/>
    <s v="YES"/>
    <s v="YES"/>
    <n v="0"/>
    <n v="0"/>
    <m/>
    <s v=""/>
    <m/>
    <m/>
    <s v=""/>
    <n v="1"/>
    <n v="0"/>
    <s v=""/>
    <m/>
    <d v="2026-08-26T00:00:00"/>
  </r>
  <r>
    <d v="2026-08-29T00:00:00"/>
    <s v="Saturday"/>
    <x v="2"/>
    <n v="34.2"/>
    <m/>
    <n v="4.3"/>
    <n v="0"/>
    <n v="0.1257309941520468"/>
    <m/>
    <m/>
    <m/>
    <m/>
    <m/>
    <m/>
    <m/>
    <m/>
    <m/>
    <m/>
    <n v="24"/>
    <m/>
    <m/>
    <m/>
    <m/>
    <m/>
    <m/>
    <m/>
    <n v="24"/>
    <m/>
    <m/>
    <m/>
    <m/>
    <m/>
    <m/>
    <n v="20.98245614035088"/>
    <n v="0"/>
    <n v="3.017543859649122"/>
    <n v="0.1257309941520468"/>
    <m/>
    <s v="YES"/>
    <s v="YES"/>
    <n v="0"/>
    <n v="0"/>
    <m/>
    <s v=""/>
    <m/>
    <m/>
    <s v=""/>
    <n v="181.0526315789473"/>
    <n v="0"/>
    <s v=""/>
    <m/>
    <d v="2026-08-26T00:00:00"/>
  </r>
  <r>
    <d v="2026-08-30T00:00:00"/>
    <s v="Sunday"/>
    <x v="2"/>
    <n v="34.2"/>
    <m/>
    <n v="20"/>
    <n v="0"/>
    <n v="0.5847953216374269"/>
    <m/>
    <m/>
    <m/>
    <m/>
    <m/>
    <m/>
    <m/>
    <m/>
    <m/>
    <m/>
    <n v="24"/>
    <m/>
    <m/>
    <m/>
    <m/>
    <m/>
    <m/>
    <m/>
    <n v="24"/>
    <m/>
    <m/>
    <m/>
    <m/>
    <m/>
    <m/>
    <n v="9.964912280701755"/>
    <n v="0"/>
    <n v="14.03508771929824"/>
    <n v="0.5847953216374269"/>
    <m/>
    <s v="YES"/>
    <s v="YES"/>
    <n v="14"/>
    <n v="0"/>
    <m/>
    <s v=""/>
    <m/>
    <m/>
    <s v=""/>
    <n v="842.1052631578947"/>
    <n v="0"/>
    <s v=""/>
    <m/>
    <d v="2026-08-26T00:00:00"/>
  </r>
  <r>
    <d v="2026-08-31T00:00:00"/>
    <s v="Monday"/>
    <x v="2"/>
    <n v="34.2"/>
    <m/>
    <n v="26.9"/>
    <n v="0"/>
    <n v="0.7865497076023392"/>
    <m/>
    <m/>
    <m/>
    <m/>
    <m/>
    <m/>
    <m/>
    <m/>
    <m/>
    <m/>
    <n v="24"/>
    <m/>
    <m/>
    <m/>
    <m/>
    <m/>
    <m/>
    <m/>
    <n v="24"/>
    <m/>
    <m/>
    <m/>
    <m/>
    <m/>
    <m/>
    <n v="5.12280701754386"/>
    <n v="0"/>
    <n v="18.87719298245614"/>
    <n v="0.7865497076023392"/>
    <m/>
    <s v="YES"/>
    <s v="YES"/>
    <n v="0"/>
    <n v="0"/>
    <m/>
    <s v=""/>
    <m/>
    <m/>
    <s v=""/>
    <n v="1132.631578947368"/>
    <n v="29"/>
    <n v="0"/>
    <m/>
    <d v="2026-09-26T00:00:00"/>
  </r>
  <r>
    <d v="2026-09-01T00:00:00"/>
    <s v="Tuesday"/>
    <x v="2"/>
    <n v="34.2"/>
    <n v="30"/>
    <n v="21.4"/>
    <n v="0.8771929824561403"/>
    <n v="0.6257309941520467"/>
    <m/>
    <m/>
    <m/>
    <m/>
    <m/>
    <m/>
    <m/>
    <m/>
    <m/>
    <m/>
    <n v="24"/>
    <m/>
    <m/>
    <m/>
    <m/>
    <m/>
    <m/>
    <m/>
    <n v="24"/>
    <m/>
    <m/>
    <m/>
    <m/>
    <m/>
    <m/>
    <n v="8.982456140350878"/>
    <n v="0"/>
    <n v="15.01754385964912"/>
    <n v="0.6257309941520467"/>
    <m/>
    <s v="YES"/>
    <s v="YES"/>
    <n v="0"/>
    <n v="0"/>
    <m/>
    <s v=""/>
    <m/>
    <m/>
    <s v=""/>
    <n v="901.0526315789473"/>
    <n v="28"/>
    <n v="0"/>
    <m/>
    <d v="2026-09-26T00:00:00"/>
  </r>
  <r>
    <d v="2026-09-02T00:00:00"/>
    <s v="Wednesday"/>
    <x v="2"/>
    <n v="34.2"/>
    <n v="30"/>
    <n v="22.8"/>
    <n v="0.8771929824561403"/>
    <n v="0.6666666666666667"/>
    <m/>
    <m/>
    <m/>
    <n v="1.75"/>
    <m/>
    <m/>
    <m/>
    <m/>
    <m/>
    <m/>
    <n v="24"/>
    <m/>
    <n v="0.75"/>
    <m/>
    <m/>
    <m/>
    <m/>
    <m/>
    <n v="23.25"/>
    <n v="1.5"/>
    <n v="2.833333333333333"/>
    <n v="0.7833333333333333"/>
    <m/>
    <m/>
    <m/>
    <n v="0.905263157894737"/>
    <n v="1.228070175438596"/>
    <n v="16"/>
    <n v="0.6881720430107527"/>
    <m/>
    <s v="YES"/>
    <s v="YES"/>
    <n v="0"/>
    <n v="0"/>
    <m/>
    <s v=""/>
    <m/>
    <m/>
    <n v="0.02953959484346223"/>
    <n v="338.8235294117647"/>
    <n v="37"/>
    <n v="8.297297297297298"/>
    <m/>
    <d v="2026-09-26T00:00:00"/>
  </r>
  <r>
    <d v="2026-09-03T00:00:00"/>
    <s v="Thursday"/>
    <x v="2"/>
    <n v="34.2"/>
    <n v="20"/>
    <n v="15.7"/>
    <n v="0.5847953216374269"/>
    <n v="0.4590643274853801"/>
    <m/>
    <m/>
    <m/>
    <n v="1.680000000000001"/>
    <m/>
    <m/>
    <m/>
    <m/>
    <m/>
    <m/>
    <n v="24"/>
    <m/>
    <n v="1"/>
    <m/>
    <m/>
    <m/>
    <m/>
    <n v="2.5"/>
    <n v="20.5"/>
    <n v="2.533333333333333"/>
    <n v="1.5"/>
    <n v="1.5"/>
    <n v="1.666666666666667"/>
    <m/>
    <m/>
    <n v="1.103508771929826"/>
    <n v="1.178947368421053"/>
    <n v="11.01754385964912"/>
    <n v="0.537441163885323"/>
    <m/>
    <s v="YES"/>
    <s v="YES"/>
    <n v="0"/>
    <n v="0"/>
    <m/>
    <s v=""/>
    <m/>
    <m/>
    <n v="0.02953959484346223"/>
    <n v="440.7017543859649"/>
    <n v="32"/>
    <n v="13.5"/>
    <m/>
    <d v="2026-09-26T00:00:00"/>
  </r>
  <r>
    <d v="2026-09-04T00:00:00"/>
    <s v="Friday"/>
    <x v="4"/>
    <s v=""/>
    <m/>
    <m/>
    <s v=""/>
    <s v=""/>
    <m/>
    <m/>
    <m/>
    <m/>
    <m/>
    <m/>
    <m/>
    <m/>
    <m/>
    <m/>
    <n v="0"/>
    <m/>
    <m/>
    <m/>
    <m/>
    <m/>
    <m/>
    <m/>
    <n v="0"/>
    <m/>
    <m/>
    <m/>
    <m/>
    <m/>
    <m/>
    <n v="0"/>
    <n v="0"/>
    <n v="0"/>
    <s v=""/>
    <m/>
    <s v="YES"/>
    <s v="YES"/>
    <n v="0"/>
    <n v="0"/>
    <m/>
    <s v=""/>
    <m/>
    <m/>
    <s v=""/>
    <n v="1"/>
    <n v="0"/>
    <s v=""/>
    <m/>
    <d v="2026-09-26T00:00:00"/>
  </r>
  <r>
    <d v="2026-09-05T00:00:00"/>
    <s v="Saturday"/>
    <x v="2"/>
    <n v="34.2"/>
    <n v="21.7"/>
    <n v="21.7"/>
    <n v="0.6345029239766082"/>
    <n v="0.6345029239766081"/>
    <m/>
    <m/>
    <m/>
    <n v="1.67"/>
    <m/>
    <m/>
    <m/>
    <m/>
    <m/>
    <m/>
    <n v="24"/>
    <m/>
    <m/>
    <m/>
    <m/>
    <m/>
    <m/>
    <n v="4.5"/>
    <n v="19.5"/>
    <n v="1.1"/>
    <n v="2"/>
    <m/>
    <m/>
    <m/>
    <m/>
    <n v="0"/>
    <n v="1.171929824561403"/>
    <n v="15.2280701754386"/>
    <n v="0.7809266756635177"/>
    <m/>
    <s v="YES"/>
    <s v="YES"/>
    <n v="0"/>
    <n v="0"/>
    <m/>
    <s v=""/>
    <m/>
    <m/>
    <n v="0.02681399631675875"/>
    <n v="456.8421052631579"/>
    <n v="30"/>
    <n v="6.2"/>
    <m/>
    <d v="2026-09-26T00:00:00"/>
  </r>
  <r>
    <d v="2026-09-06T00:00:00"/>
    <s v="Sunday"/>
    <x v="1"/>
    <n v="38.9"/>
    <n v="31"/>
    <n v="26.7"/>
    <n v="0.7969151670951157"/>
    <n v="0.6863753213367609"/>
    <m/>
    <m/>
    <m/>
    <n v="1.97"/>
    <m/>
    <m/>
    <m/>
    <m/>
    <m/>
    <m/>
    <n v="24"/>
    <m/>
    <n v="0.5"/>
    <m/>
    <m/>
    <m/>
    <m/>
    <m/>
    <n v="23.5"/>
    <n v="2"/>
    <n v="3.3"/>
    <m/>
    <m/>
    <m/>
    <n v="0.5"/>
    <n v="0.01156812339331736"/>
    <n v="1.215424164524422"/>
    <n v="16.47300771208226"/>
    <n v="0.7009790515779686"/>
    <m/>
    <s v="YES"/>
    <s v="YES"/>
    <n v="0"/>
    <n v="0"/>
    <m/>
    <s v=""/>
    <m/>
    <m/>
    <n v="0.0269613259668508"/>
    <n v="299.5092311287684"/>
    <n v="33"/>
    <n v="10.54545454545454"/>
    <m/>
    <d v="2026-09-26T00:00:00"/>
  </r>
  <r>
    <d v="2026-09-07T00:00:00"/>
    <s v="Monday"/>
    <x v="1"/>
    <n v="38.9"/>
    <n v="31"/>
    <n v="31.4"/>
    <n v="0.7969151670951157"/>
    <n v="0.8071979434447301"/>
    <m/>
    <m/>
    <m/>
    <n v="1.72"/>
    <m/>
    <m/>
    <m/>
    <m/>
    <m/>
    <m/>
    <n v="24"/>
    <m/>
    <m/>
    <m/>
    <m/>
    <m/>
    <m/>
    <m/>
    <n v="24"/>
    <m/>
    <m/>
    <m/>
    <m/>
    <m/>
    <m/>
    <n v="3.566066838046275"/>
    <n v="1.061182519280206"/>
    <n v="19.37275064267352"/>
    <n v="0.8071979434447299"/>
    <m/>
    <s v="YES"/>
    <s v="YES"/>
    <n v="0"/>
    <n v="0"/>
    <m/>
    <s v=""/>
    <m/>
    <m/>
    <n v="0.03118784530386741"/>
    <n v="1162.365038560411"/>
    <n v="0"/>
    <s v=""/>
    <m/>
    <d v="2026-09-26T00:00:00"/>
  </r>
  <r>
    <d v="2026-09-08T00:00:00"/>
    <s v="Tuesday"/>
    <x v="1"/>
    <n v="38.9"/>
    <n v="33"/>
    <n v="34.8"/>
    <n v="0.8483290488431876"/>
    <n v="0.8946015424164524"/>
    <m/>
    <m/>
    <m/>
    <n v="1.72"/>
    <m/>
    <m/>
    <m/>
    <m/>
    <m/>
    <m/>
    <n v="24"/>
    <m/>
    <n v="0.75"/>
    <m/>
    <m/>
    <m/>
    <m/>
    <m/>
    <n v="23.25"/>
    <m/>
    <m/>
    <n v="0.5"/>
    <m/>
    <m/>
    <m/>
    <n v="0.2183804627249373"/>
    <n v="1.061182519280206"/>
    <n v="21.47043701799486"/>
    <n v="0.9234596566879508"/>
    <m/>
    <s v="YES"/>
    <s v="YES"/>
    <n v="1"/>
    <n v="0"/>
    <m/>
    <s v=""/>
    <m/>
    <m/>
    <n v="0.0291620626151013"/>
    <n v="1288.226221079691"/>
    <n v="2"/>
    <n v="15"/>
    <m/>
    <d v="2026-09-26T00:00:00"/>
  </r>
  <r>
    <d v="2026-09-09T00:00:00"/>
    <s v="Wednesday"/>
    <x v="1"/>
    <n v="38.9"/>
    <n v="33"/>
    <n v="31.9"/>
    <n v="0.8483290488431876"/>
    <n v="0.8200514138817481"/>
    <m/>
    <m/>
    <m/>
    <n v="1.63"/>
    <m/>
    <m/>
    <m/>
    <m/>
    <m/>
    <m/>
    <n v="24"/>
    <m/>
    <n v="0.75"/>
    <m/>
    <m/>
    <m/>
    <m/>
    <m/>
    <n v="23.25"/>
    <n v="1.5"/>
    <m/>
    <n v="1.05"/>
    <m/>
    <m/>
    <m/>
    <n v="0.0131105398457585"/>
    <n v="1.005655526992288"/>
    <n v="19.68123393316195"/>
    <n v="0.8465046852972883"/>
    <m/>
    <s v="YES"/>
    <s v="YES"/>
    <n v="0"/>
    <n v="0"/>
    <m/>
    <s v=""/>
    <m/>
    <m/>
    <n v="0.02786372007366482"/>
    <n v="1180.874035989717"/>
    <n v="18"/>
    <n v="8.5"/>
    <m/>
    <d v="2026-09-26T00:00:00"/>
  </r>
  <r>
    <d v="2026-09-10T00:00:00"/>
    <s v="Thursday"/>
    <x v="1"/>
    <n v="38.9"/>
    <n v="15"/>
    <n v="15.3"/>
    <n v="0.3856041131105398"/>
    <n v="0.3933161953727506"/>
    <m/>
    <m/>
    <m/>
    <n v="0.65"/>
    <m/>
    <m/>
    <m/>
    <m/>
    <m/>
    <m/>
    <n v="24"/>
    <m/>
    <m/>
    <n v="12"/>
    <m/>
    <m/>
    <m/>
    <m/>
    <n v="12"/>
    <m/>
    <n v="2.15"/>
    <m/>
    <m/>
    <m/>
    <m/>
    <n v="0.009383033419021913"/>
    <n v="0.4010282776349615"/>
    <n v="9.439588688946015"/>
    <n v="0.7866323907455013"/>
    <m/>
    <s v="YES"/>
    <s v="YES"/>
    <n v="0"/>
    <n v="0"/>
    <m/>
    <s v=""/>
    <m/>
    <m/>
    <n v="0"/>
    <n v="263.4303820170981"/>
    <n v="2"/>
    <n v="64.5"/>
    <m/>
    <d v="2026-09-26T00:00:00"/>
  </r>
  <r>
    <d v="2026-09-11T00:00:00"/>
    <s v="Friday"/>
    <x v="1"/>
    <n v="38.9"/>
    <n v="31.5"/>
    <n v="27.9"/>
    <n v="0.8097686375321337"/>
    <n v="0.717223650385604"/>
    <m/>
    <m/>
    <m/>
    <n v="1.63"/>
    <m/>
    <m/>
    <m/>
    <m/>
    <m/>
    <m/>
    <n v="24"/>
    <m/>
    <n v="0.75"/>
    <m/>
    <m/>
    <m/>
    <m/>
    <m/>
    <n v="23.25"/>
    <m/>
    <n v="5"/>
    <m/>
    <m/>
    <m/>
    <m/>
    <n v="0.03097686375321373"/>
    <n v="1.005655526992288"/>
    <n v="17.2133676092545"/>
    <n v="0.7403598971722365"/>
    <m/>
    <s v="YES"/>
    <s v="YES"/>
    <n v="0"/>
    <n v="0"/>
    <m/>
    <s v=""/>
    <m/>
    <m/>
    <n v="0"/>
    <n v="206.560411311054"/>
    <n v="0"/>
    <s v=""/>
    <m/>
    <d v="2026-09-26T00:00:00"/>
  </r>
  <r>
    <d v="2026-09-12T00:00:00"/>
    <s v="Saturday"/>
    <x v="2"/>
    <n v="34.2"/>
    <n v="30"/>
    <n v="28.7"/>
    <n v="0.8771929824561403"/>
    <n v="0.8391812865497076"/>
    <m/>
    <m/>
    <m/>
    <n v="1.93"/>
    <m/>
    <m/>
    <m/>
    <m/>
    <m/>
    <m/>
    <n v="24"/>
    <m/>
    <n v="0.75"/>
    <m/>
    <n v="1.75"/>
    <m/>
    <m/>
    <m/>
    <n v="21.5"/>
    <m/>
    <m/>
    <m/>
    <m/>
    <m/>
    <m/>
    <n v="0.00526315789473486"/>
    <n v="1.354385964912281"/>
    <n v="20.14035087719298"/>
    <n v="0.9367605059159527"/>
    <m/>
    <s v="YES"/>
    <s v="YES"/>
    <n v="0"/>
    <n v="0"/>
    <m/>
    <s v=""/>
    <m/>
    <m/>
    <n v="0"/>
    <n v="1208.421052631579"/>
    <n v="0"/>
    <s v=""/>
    <m/>
    <d v="2026-09-26T00:00:00"/>
  </r>
  <r>
    <d v="2026-09-13T00:00:00"/>
    <s v="Sunday"/>
    <x v="2"/>
    <n v="34.2"/>
    <n v="30"/>
    <n v="25"/>
    <n v="0.8771929824561403"/>
    <n v="0.7309941520467836"/>
    <m/>
    <m/>
    <m/>
    <n v="2.64"/>
    <m/>
    <m/>
    <m/>
    <m/>
    <m/>
    <m/>
    <n v="24"/>
    <m/>
    <n v="0.75"/>
    <m/>
    <n v="1.5"/>
    <m/>
    <m/>
    <m/>
    <n v="21.75"/>
    <m/>
    <n v="0.5"/>
    <n v="0.5"/>
    <m/>
    <m/>
    <m/>
    <n v="1.353508771929828"/>
    <n v="1.852631578947368"/>
    <n v="17.5438596491228"/>
    <n v="0.8066142367412784"/>
    <m/>
    <s v="YES"/>
    <s v="YES"/>
    <n v="0"/>
    <n v="0"/>
    <m/>
    <s v=""/>
    <m/>
    <m/>
    <n v="0"/>
    <n v="701.7543859649122"/>
    <n v="0"/>
    <s v=""/>
    <m/>
    <d v="2026-09-26T00:00:00"/>
  </r>
  <r>
    <d v="2026-09-14T00:00:00"/>
    <s v="Monday"/>
    <x v="2"/>
    <n v="34.2"/>
    <n v="30"/>
    <n v="28.7"/>
    <n v="0.8771929824561403"/>
    <n v="0.8391812865497076"/>
    <m/>
    <m/>
    <m/>
    <n v="2.26"/>
    <m/>
    <m/>
    <m/>
    <m/>
    <m/>
    <m/>
    <n v="24"/>
    <n v="1"/>
    <n v="0.75"/>
    <m/>
    <m/>
    <m/>
    <m/>
    <m/>
    <n v="22.25"/>
    <m/>
    <n v="0.5"/>
    <m/>
    <m/>
    <m/>
    <m/>
    <n v="0.02368421052631575"/>
    <n v="1.585964912280702"/>
    <n v="20.14035087719298"/>
    <n v="0.9051843090873251"/>
    <m/>
    <s v="YES"/>
    <s v="YES"/>
    <n v="0"/>
    <n v="0"/>
    <m/>
    <s v=""/>
    <m/>
    <m/>
    <n v="0"/>
    <n v="805.6140350877192"/>
    <n v="0"/>
    <s v=""/>
    <m/>
    <d v="2026-09-26T00:00:00"/>
  </r>
  <r>
    <d v="2026-09-15T00:00:00"/>
    <s v="Tuesday"/>
    <x v="2"/>
    <n v="34.2"/>
    <n v="30"/>
    <n v="29.7"/>
    <n v="0.8771929824561403"/>
    <n v="0.868421052631579"/>
    <m/>
    <m/>
    <m/>
    <n v="2.34"/>
    <m/>
    <m/>
    <m/>
    <m/>
    <m/>
    <m/>
    <n v="24"/>
    <m/>
    <n v="0.75"/>
    <m/>
    <m/>
    <m/>
    <m/>
    <m/>
    <n v="23.25"/>
    <m/>
    <m/>
    <m/>
    <m/>
    <m/>
    <m/>
    <n v="0.7657894736842117"/>
    <n v="1.642105263157895"/>
    <n v="20.84210526315789"/>
    <n v="0.896434634974533"/>
    <m/>
    <s v="YES"/>
    <s v="YES"/>
    <n v="0"/>
    <n v="0"/>
    <m/>
    <s v=""/>
    <m/>
    <m/>
    <n v="0"/>
    <n v="1250.526315789474"/>
    <n v="0"/>
    <s v=""/>
    <m/>
    <d v="2026-09-26T00:00:00"/>
  </r>
  <r>
    <d v="2026-09-16T00:00:00"/>
    <s v="Wednesday"/>
    <x v="2"/>
    <n v="34.2"/>
    <n v="30"/>
    <n v="27.5"/>
    <n v="0.8771929824561403"/>
    <n v="0.8040935672514619"/>
    <m/>
    <m/>
    <m/>
    <n v="0.75"/>
    <m/>
    <m/>
    <m/>
    <m/>
    <m/>
    <m/>
    <n v="24"/>
    <m/>
    <m/>
    <m/>
    <m/>
    <m/>
    <m/>
    <m/>
    <n v="24"/>
    <m/>
    <m/>
    <m/>
    <m/>
    <m/>
    <m/>
    <n v="4.17543859649123"/>
    <n v="0.5263157894736842"/>
    <n v="19.29824561403509"/>
    <n v="0.8040935672514619"/>
    <m/>
    <s v="YES"/>
    <s v="YES"/>
    <n v="3"/>
    <n v="0"/>
    <m/>
    <s v=""/>
    <m/>
    <m/>
    <n v="0"/>
    <n v="1157.894736842105"/>
    <n v="0"/>
    <s v=""/>
    <m/>
    <d v="2026-09-26T00:00:00"/>
  </r>
  <r>
    <d v="2026-09-17T00:00:00"/>
    <s v="Thursday"/>
    <x v="4"/>
    <s v=""/>
    <m/>
    <m/>
    <s v=""/>
    <s v=""/>
    <m/>
    <m/>
    <m/>
    <m/>
    <m/>
    <m/>
    <m/>
    <m/>
    <m/>
    <m/>
    <n v="0"/>
    <m/>
    <m/>
    <m/>
    <m/>
    <m/>
    <m/>
    <m/>
    <n v="0"/>
    <m/>
    <m/>
    <m/>
    <m/>
    <m/>
    <m/>
    <n v="0"/>
    <n v="0"/>
    <n v="0"/>
    <s v=""/>
    <m/>
    <m/>
    <m/>
    <n v="0"/>
    <n v="0"/>
    <m/>
    <s v=""/>
    <m/>
    <m/>
    <n v="0"/>
    <n v="1"/>
    <n v="0"/>
    <s v=""/>
    <m/>
    <d v="2026-09-26T00:00:00"/>
  </r>
  <r>
    <d v="2026-09-18T00:00:00"/>
    <s v="Friday"/>
    <x v="2"/>
    <n v="34.2"/>
    <n v="30"/>
    <n v="24"/>
    <n v="0.8771929824561403"/>
    <n v="0.7017543859649122"/>
    <m/>
    <m/>
    <m/>
    <n v="1"/>
    <m/>
    <m/>
    <m/>
    <m/>
    <m/>
    <m/>
    <n v="24"/>
    <n v="2.45"/>
    <m/>
    <m/>
    <m/>
    <m/>
    <m/>
    <n v="4"/>
    <n v="17.55"/>
    <m/>
    <m/>
    <m/>
    <m/>
    <m/>
    <m/>
    <n v="0.006140350877195999"/>
    <n v="0.7017543859649122"/>
    <n v="16.84210526315789"/>
    <n v="0.9596641175588543"/>
    <m/>
    <s v="YES"/>
    <s v="YES"/>
    <n v="0"/>
    <n v="0"/>
    <m/>
    <s v=""/>
    <m/>
    <m/>
    <n v="0.02434440559440561"/>
    <n v="1010.526315789474"/>
    <n v="0"/>
    <s v=""/>
    <m/>
    <d v="2026-09-26T00:00:00"/>
  </r>
  <r>
    <d v="2026-09-19T00:00:00"/>
    <s v="Saturday"/>
    <x v="2"/>
    <n v="34.2"/>
    <n v="30"/>
    <n v="24"/>
    <n v="0.8771929824561403"/>
    <n v="0.7017543859649122"/>
    <m/>
    <m/>
    <m/>
    <m/>
    <m/>
    <m/>
    <m/>
    <m/>
    <m/>
    <m/>
    <n v="24"/>
    <m/>
    <m/>
    <m/>
    <m/>
    <m/>
    <m/>
    <m/>
    <n v="24"/>
    <m/>
    <m/>
    <m/>
    <m/>
    <m/>
    <m/>
    <n v="7.157894736842106"/>
    <n v="0"/>
    <n v="16.84210526315789"/>
    <n v="0.7017543859649122"/>
    <m/>
    <m/>
    <m/>
    <n v="17"/>
    <n v="0"/>
    <m/>
    <s v=""/>
    <m/>
    <m/>
    <n v="0"/>
    <n v="1010.526315789474"/>
    <n v="3"/>
    <n v="0"/>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Cache/pivotCacheRecords3.xml><?xml version="1.0" encoding="utf-8"?>
<pivotCacheRecords xmlns="http://schemas.openxmlformats.org/spreadsheetml/2006/main" count="371">
  <r>
    <d v="2025-12-29T00:00:00"/>
    <s v="Monday"/>
    <x v="0"/>
    <n v="33.4"/>
    <n v="14"/>
    <n v="21.4"/>
    <n v="0.4191616766467066"/>
    <n v="0.6407185628742514"/>
    <m/>
    <m/>
    <m/>
    <m/>
    <n v="0.035"/>
    <m/>
    <m/>
    <m/>
    <n v="1"/>
    <n v="1"/>
    <n v="24"/>
    <m/>
    <m/>
    <n v="9"/>
    <m/>
    <m/>
    <m/>
    <m/>
    <n v="15"/>
    <m/>
    <m/>
    <m/>
    <m/>
    <m/>
    <m/>
    <n v="-0.3772455089820355"/>
    <n v="0"/>
    <n v="15.37724550898204"/>
    <n v="1.025149700598802"/>
    <m/>
    <s v="NO"/>
    <s v="NO"/>
    <n v="6"/>
    <n v="6"/>
    <n v="6"/>
    <s v=""/>
    <m/>
    <n v="0"/>
    <s v=""/>
    <n v="922.6347305389221"/>
    <n v="1"/>
    <n v="0"/>
    <m/>
    <d v="2026-01-26T00:00:00"/>
  </r>
  <r>
    <d v="2025-12-30T00:00:00"/>
    <s v="Tuesday"/>
    <x v="1"/>
    <n v="38.9"/>
    <n v="32"/>
    <n v="34.8"/>
    <n v="0.8226221079691516"/>
    <n v="0.8946015424164524"/>
    <m/>
    <m/>
    <m/>
    <m/>
    <n v="0.035"/>
    <m/>
    <m/>
    <m/>
    <n v="1"/>
    <m/>
    <n v="24"/>
    <m/>
    <m/>
    <m/>
    <n v="2"/>
    <m/>
    <m/>
    <m/>
    <n v="22"/>
    <m/>
    <n v="0.5"/>
    <m/>
    <m/>
    <m/>
    <m/>
    <n v="0.0295629820051424"/>
    <n v="0"/>
    <n v="21.47043701799486"/>
    <n v="0.9759289553634026"/>
    <m/>
    <s v="NO"/>
    <s v="NO"/>
    <n v="0"/>
    <n v="0"/>
    <m/>
    <s v=""/>
    <m/>
    <n v="0"/>
    <s v=""/>
    <n v="858.8174807197943"/>
    <n v="1"/>
    <n v="30"/>
    <m/>
    <d v="2026-01-26T00:00:00"/>
  </r>
  <r>
    <d v="2025-12-31T00:00:00"/>
    <s v="Wednesday"/>
    <x v="1"/>
    <n v="38.9"/>
    <n v="32"/>
    <n v="38.3"/>
    <n v="0.8226221079691516"/>
    <n v="0.9845758354755784"/>
    <m/>
    <m/>
    <m/>
    <m/>
    <n v="0.035"/>
    <m/>
    <m/>
    <m/>
    <n v="1"/>
    <n v="1"/>
    <n v="24"/>
    <m/>
    <m/>
    <m/>
    <m/>
    <m/>
    <m/>
    <m/>
    <n v="24"/>
    <m/>
    <m/>
    <m/>
    <m/>
    <m/>
    <m/>
    <n v="0.3701799485861201"/>
    <n v="0"/>
    <n v="23.62982005141388"/>
    <n v="0.9845758354755784"/>
    <m/>
    <s v="NO"/>
    <s v="NO"/>
    <n v="0"/>
    <n v="0"/>
    <m/>
    <s v=""/>
    <m/>
    <n v="0"/>
    <s v=""/>
    <n v="1417.789203084833"/>
    <n v="0"/>
    <s v=""/>
    <m/>
    <d v="2026-01-26T00:00:00"/>
  </r>
  <r>
    <d v="2026-01-01T00:00:00"/>
    <s v="Thursday"/>
    <x v="1"/>
    <n v="38.9"/>
    <n v="27.5"/>
    <n v="35.5"/>
    <n v="0.7069408740359897"/>
    <n v="0.9125964010282777"/>
    <m/>
    <m/>
    <m/>
    <n v="1.756"/>
    <n v="0.035"/>
    <m/>
    <m/>
    <m/>
    <n v="0"/>
    <n v="0"/>
    <n v="24"/>
    <m/>
    <m/>
    <m/>
    <n v="1"/>
    <m/>
    <m/>
    <m/>
    <n v="23"/>
    <m/>
    <m/>
    <m/>
    <m/>
    <m/>
    <m/>
    <n v="0.0142930591259649"/>
    <n v="1.083393316195373"/>
    <n v="21.90231362467866"/>
    <n v="0.9522745054208114"/>
    <n v="96"/>
    <s v="YES"/>
    <s v="NO"/>
    <n v="23"/>
    <n v="23"/>
    <m/>
    <s v=""/>
    <n v="13"/>
    <n v="0"/>
    <s v=""/>
    <n v="1314.13881748072"/>
    <n v="1"/>
    <n v="0"/>
    <m/>
    <d v="2026-01-26T00:00:00"/>
  </r>
  <r>
    <d v="2026-01-02T00:00:00"/>
    <s v="Friday"/>
    <x v="1"/>
    <n v="38.9"/>
    <n v="33.5"/>
    <n v="35.1"/>
    <n v="0.8611825192802056"/>
    <n v="0.9023136246786633"/>
    <m/>
    <m/>
    <m/>
    <n v="1.386"/>
    <n v="0.035"/>
    <m/>
    <m/>
    <m/>
    <n v="1"/>
    <n v="1"/>
    <n v="24"/>
    <m/>
    <n v="1"/>
    <m/>
    <m/>
    <m/>
    <m/>
    <m/>
    <n v="23"/>
    <n v="0.1833333333333333"/>
    <m/>
    <n v="0.25"/>
    <m/>
    <m/>
    <m/>
    <n v="0.05602399314481588"/>
    <n v="0.8551156812339331"/>
    <n v="21.65552699228792"/>
    <n v="0.9415446518386051"/>
    <n v="89"/>
    <s v="YES"/>
    <s v="NO"/>
    <n v="26"/>
    <n v="26"/>
    <n v="1"/>
    <s v=""/>
    <n v="4"/>
    <n v="0"/>
    <n v="0.02887921022067365"/>
    <n v="1299.331619537275"/>
    <n v="2"/>
    <n v="13"/>
    <m/>
    <d v="2026-01-26T00:00:00"/>
  </r>
  <r>
    <d v="2026-01-03T00:00:00"/>
    <s v="Saturday"/>
    <x v="1"/>
    <n v="38.9"/>
    <n v="33.5"/>
    <n v="35.1"/>
    <n v="0.8611825192802056"/>
    <n v="0.9023136246786633"/>
    <m/>
    <m/>
    <m/>
    <n v="2.038"/>
    <n v="0.035"/>
    <m/>
    <m/>
    <m/>
    <n v="0"/>
    <n v="0"/>
    <n v="24"/>
    <m/>
    <m/>
    <m/>
    <m/>
    <m/>
    <m/>
    <m/>
    <n v="24"/>
    <n v="0.3"/>
    <n v="0.2916666666666667"/>
    <n v="0.25"/>
    <m/>
    <m/>
    <m/>
    <n v="0.2454284490145682"/>
    <n v="1.257377892030848"/>
    <n v="21.65552699228792"/>
    <n v="0.9023136246786633"/>
    <n v="103"/>
    <s v="NO"/>
    <s v="NO"/>
    <n v="0"/>
    <n v="0"/>
    <m/>
    <s v=""/>
    <n v="2"/>
    <n v="0"/>
    <n v="0.03618466898954707"/>
    <n v="1005.934157061116"/>
    <n v="3"/>
    <n v="16.83333333333333"/>
    <m/>
    <d v="2026-01-26T00:00:00"/>
  </r>
  <r>
    <d v="2026-01-04T00:00:00"/>
    <s v="Sunday"/>
    <x v="1"/>
    <n v="38.9"/>
    <n v="33.5"/>
    <n v="38.1"/>
    <n v="0.8611825192802056"/>
    <n v="0.9794344473007712"/>
    <m/>
    <m/>
    <m/>
    <n v="0.5"/>
    <n v="0.035"/>
    <m/>
    <m/>
    <m/>
    <n v="0"/>
    <n v="0"/>
    <n v="24"/>
    <m/>
    <m/>
    <m/>
    <m/>
    <m/>
    <m/>
    <m/>
    <n v="24"/>
    <m/>
    <m/>
    <m/>
    <m/>
    <m/>
    <m/>
    <n v="0.1850899742930565"/>
    <n v="0.3084832904884319"/>
    <n v="23.50642673521851"/>
    <n v="0.9794344473007713"/>
    <n v="110"/>
    <s v="YES"/>
    <s v="YES"/>
    <n v="0"/>
    <n v="0"/>
    <m/>
    <s v=""/>
    <n v="10"/>
    <n v="0"/>
    <n v="0.02746225319396049"/>
    <n v="1410.385604113111"/>
    <n v="0"/>
    <s v=""/>
    <m/>
    <d v="2026-01-26T00:00:00"/>
  </r>
  <r>
    <d v="2026-01-05T00:00:00"/>
    <s v="Monday"/>
    <x v="2"/>
    <n v="34.2"/>
    <n v="29.5"/>
    <n v="29.740487"/>
    <n v="0.8625730994152047"/>
    <n v="0.8696048830409357"/>
    <m/>
    <m/>
    <m/>
    <n v="1.367"/>
    <n v="0.065"/>
    <m/>
    <m/>
    <m/>
    <n v="0"/>
    <n v="0"/>
    <n v="24"/>
    <m/>
    <m/>
    <m/>
    <n v="2"/>
    <m/>
    <m/>
    <m/>
    <n v="22"/>
    <m/>
    <m/>
    <n v="0.2"/>
    <m/>
    <m/>
    <m/>
    <n v="-0.02981543859649349"/>
    <n v="0.9592982456140351"/>
    <n v="20.87051719298246"/>
    <n v="0.9486598724082935"/>
    <n v="107"/>
    <s v="YES"/>
    <s v="YES"/>
    <n v="0"/>
    <n v="0"/>
    <m/>
    <s v=""/>
    <n v="20"/>
    <n v="0"/>
    <n v="0.02264808362369332"/>
    <n v="1252.231031578948"/>
    <n v="2"/>
    <n v="6"/>
    <m/>
    <d v="2026-01-26T00:00:00"/>
  </r>
  <r>
    <d v="2026-01-06T00:00:00"/>
    <s v="Tuesday"/>
    <x v="2"/>
    <n v="34.2"/>
    <n v="30"/>
    <n v="29.884616"/>
    <n v="0.8771929824561403"/>
    <n v="0.8738191812865498"/>
    <m/>
    <m/>
    <m/>
    <m/>
    <n v="0.062"/>
    <m/>
    <m/>
    <m/>
    <n v="15"/>
    <n v="15"/>
    <n v="24"/>
    <n v="1.8"/>
    <m/>
    <m/>
    <n v="1.5"/>
    <m/>
    <m/>
    <m/>
    <n v="20.7"/>
    <m/>
    <m/>
    <m/>
    <m/>
    <m/>
    <m/>
    <n v="-0.2716603508771946"/>
    <n v="0"/>
    <n v="20.97166035087719"/>
    <n v="1.013123688448174"/>
    <n v="130"/>
    <s v="YES"/>
    <s v="YES"/>
    <n v="60"/>
    <n v="60"/>
    <n v="13"/>
    <s v=""/>
    <n v="47"/>
    <n v="0"/>
    <n v="0.01838835736423658"/>
    <n v="1258.299621052632"/>
    <n v="1"/>
    <n v="0"/>
    <m/>
    <d v="2026-01-26T00:00:00"/>
  </r>
  <r>
    <d v="2026-01-07T00:00:00"/>
    <s v="Wednesday"/>
    <x v="2"/>
    <n v="34.2"/>
    <n v="30"/>
    <n v="28.848798"/>
    <n v="0.8771929824561403"/>
    <n v="0.8435321052631578"/>
    <m/>
    <m/>
    <m/>
    <n v="1.609"/>
    <n v="0.055"/>
    <m/>
    <m/>
    <m/>
    <n v="15"/>
    <n v="15"/>
    <n v="24"/>
    <n v="1"/>
    <m/>
    <m/>
    <m/>
    <m/>
    <m/>
    <m/>
    <n v="23"/>
    <m/>
    <m/>
    <n v="1.5"/>
    <m/>
    <m/>
    <m/>
    <n v="0.1261066666666686"/>
    <n v="1.129122807017544"/>
    <n v="20.24477052631579"/>
    <n v="0.8802074141876429"/>
    <n v="120"/>
    <s v="YES"/>
    <s v="YES"/>
    <n v="0"/>
    <n v="0"/>
    <n v="13"/>
    <s v=""/>
    <n v="15"/>
    <n v="0"/>
    <n v="0.0178637200736648"/>
    <n v="1214.686231578947"/>
    <n v="1"/>
    <n v="90"/>
    <m/>
    <d v="2026-01-26T00:00:00"/>
  </r>
  <r>
    <d v="2026-01-08T00:00:00"/>
    <s v="Thursday"/>
    <x v="2"/>
    <n v="34.2"/>
    <n v="30"/>
    <n v="32.847984"/>
    <n v="0.8771929824561403"/>
    <n v="0.9604673684210525"/>
    <m/>
    <m/>
    <m/>
    <n v="1.2"/>
    <n v="0.052"/>
    <m/>
    <m/>
    <m/>
    <n v="4"/>
    <n v="4"/>
    <n v="24"/>
    <m/>
    <m/>
    <m/>
    <m/>
    <m/>
    <m/>
    <m/>
    <n v="24"/>
    <m/>
    <m/>
    <m/>
    <m/>
    <m/>
    <m/>
    <n v="0.1066778947368476"/>
    <n v="0.8421052631578947"/>
    <n v="23.05121684210526"/>
    <n v="0.9604673684210524"/>
    <n v="132"/>
    <s v="YES"/>
    <s v="YES"/>
    <n v="0"/>
    <n v="0"/>
    <n v="3"/>
    <s v=""/>
    <n v="25"/>
    <n v="0"/>
    <n v="0.02549723756906077"/>
    <n v="1383.073010526316"/>
    <n v="0"/>
    <s v=""/>
    <m/>
    <d v="2026-01-26T00:00:00"/>
  </r>
  <r>
    <d v="2026-01-09T00:00:00"/>
    <s v="Friday"/>
    <x v="2"/>
    <n v="34.2"/>
    <n v="30"/>
    <n v="24.2"/>
    <n v="0.8771929824561403"/>
    <n v="0.7076023391812865"/>
    <m/>
    <m/>
    <m/>
    <n v="1.363"/>
    <n v="0.047"/>
    <m/>
    <m/>
    <m/>
    <n v="0"/>
    <n v="0"/>
    <n v="24"/>
    <m/>
    <m/>
    <m/>
    <m/>
    <m/>
    <m/>
    <m/>
    <n v="24"/>
    <m/>
    <n v="6"/>
    <m/>
    <m/>
    <m/>
    <m/>
    <n v="0.06105263157894925"/>
    <n v="0.9564912280701754"/>
    <n v="16.98245614035088"/>
    <n v="0.7076023391812866"/>
    <m/>
    <s v="YES"/>
    <s v="YES"/>
    <n v="0"/>
    <n v="0"/>
    <m/>
    <s v=""/>
    <n v="12"/>
    <n v="0"/>
    <n v="0.02710865561694296"/>
    <n v="169.8245614035088"/>
    <n v="1"/>
    <n v="360"/>
    <m/>
    <d v="2026-01-26T00:00:00"/>
  </r>
  <r>
    <d v="2026-01-10T00:00:00"/>
    <s v="Saturday"/>
    <x v="2"/>
    <n v="34.2"/>
    <n v="15"/>
    <n v="17"/>
    <n v="0.4385964912280702"/>
    <n v="0.4970760233918129"/>
    <m/>
    <m/>
    <m/>
    <m/>
    <n v="0.042"/>
    <m/>
    <m/>
    <m/>
    <n v="0"/>
    <n v="0"/>
    <n v="24"/>
    <m/>
    <m/>
    <n v="12"/>
    <m/>
    <m/>
    <m/>
    <m/>
    <n v="12"/>
    <m/>
    <m/>
    <m/>
    <m/>
    <m/>
    <m/>
    <n v="0.07017543859649145"/>
    <n v="0"/>
    <n v="11.92982456140351"/>
    <n v="0.9941520467836257"/>
    <n v="131"/>
    <s v="YES"/>
    <s v="YES"/>
    <n v="0"/>
    <n v="0"/>
    <m/>
    <s v=""/>
    <n v="9"/>
    <n v="0"/>
    <n v="0.0313720073664825"/>
    <n v="715.7894736842105"/>
    <n v="0"/>
    <s v=""/>
    <m/>
    <d v="2026-01-26T00:00:00"/>
  </r>
  <r>
    <d v="2026-01-11T00:00:00"/>
    <s v="Sunday"/>
    <x v="2"/>
    <n v="34.2"/>
    <n v="30"/>
    <n v="31.506096"/>
    <n v="0.8771929824561403"/>
    <n v="0.9212308771929824"/>
    <m/>
    <m/>
    <m/>
    <n v="1.603"/>
    <n v="0.039"/>
    <m/>
    <m/>
    <m/>
    <n v="1"/>
    <n v="1"/>
    <n v="24"/>
    <m/>
    <m/>
    <m/>
    <m/>
    <m/>
    <m/>
    <m/>
    <n v="24"/>
    <m/>
    <n v="0.6041666666666666"/>
    <m/>
    <m/>
    <m/>
    <m/>
    <n v="0.1613800000000012"/>
    <n v="1.124912280701754"/>
    <n v="22.10954105263158"/>
    <n v="0.9212308771929824"/>
    <n v="107"/>
    <s v="YES"/>
    <s v="YES"/>
    <n v="2"/>
    <n v="0"/>
    <n v="1"/>
    <s v=""/>
    <n v="4"/>
    <n v="0"/>
    <n v="0.01355432780847148"/>
    <n v="826.9542627477786"/>
    <n v="1"/>
    <n v="36.25"/>
    <m/>
    <d v="2026-01-26T00:00:00"/>
  </r>
  <r>
    <d v="2026-01-12T00:00:00"/>
    <s v="Monday"/>
    <x v="2"/>
    <n v="34.2"/>
    <n v="30"/>
    <n v="28.5"/>
    <n v="0.8771929824561403"/>
    <n v="0.8333333333333333"/>
    <m/>
    <m/>
    <m/>
    <m/>
    <n v="0.036"/>
    <m/>
    <m/>
    <m/>
    <n v="1"/>
    <n v="1"/>
    <n v="24"/>
    <m/>
    <m/>
    <m/>
    <n v="1.1"/>
    <m/>
    <m/>
    <m/>
    <n v="22.9"/>
    <m/>
    <n v="3"/>
    <m/>
    <m/>
    <m/>
    <m/>
    <n v="-0.1000000000000014"/>
    <n v="0"/>
    <n v="20"/>
    <n v="0.8733624454148472"/>
    <n v="94"/>
    <s v="YES"/>
    <s v="YES"/>
    <n v="1"/>
    <n v="1"/>
    <n v="1"/>
    <s v=""/>
    <n v="17"/>
    <n v="0"/>
    <n v="0.02330410482478937"/>
    <n v="400"/>
    <n v="2"/>
    <n v="90"/>
    <m/>
    <d v="2026-01-26T00:00:00"/>
  </r>
  <r>
    <d v="2026-01-13T00:00:00"/>
    <s v="Tuesday"/>
    <x v="2"/>
    <n v="34.2"/>
    <n v="30"/>
    <n v="32.7"/>
    <n v="0.8771929824561403"/>
    <n v="0.956140350877193"/>
    <m/>
    <m/>
    <m/>
    <n v="1.362"/>
    <n v="0.035"/>
    <m/>
    <m/>
    <m/>
    <n v="0"/>
    <n v="0"/>
    <n v="24"/>
    <m/>
    <m/>
    <m/>
    <m/>
    <m/>
    <m/>
    <m/>
    <n v="24"/>
    <m/>
    <m/>
    <m/>
    <m/>
    <m/>
    <m/>
    <n v="0.09684210526315695"/>
    <n v="0.9557894736842105"/>
    <n v="22.94736842105263"/>
    <n v="0.9561403508771931"/>
    <n v="100"/>
    <s v="YES"/>
    <s v="YES"/>
    <n v="46"/>
    <n v="45"/>
    <m/>
    <s v=""/>
    <n v="21"/>
    <n v="0"/>
    <n v="0.02185249709639954"/>
    <n v="1376.842105263158"/>
    <n v="0"/>
    <s v=""/>
    <m/>
    <d v="2026-01-26T00:00:00"/>
  </r>
  <r>
    <d v="2026-01-14T00:00:00"/>
    <s v="Wednesday"/>
    <x v="2"/>
    <n v="34.2"/>
    <n v="30"/>
    <n v="30"/>
    <n v="0.8771929824561403"/>
    <n v="0.8771929824561403"/>
    <m/>
    <m/>
    <m/>
    <n v="2.127"/>
    <n v="0.035"/>
    <m/>
    <m/>
    <m/>
    <n v="0"/>
    <n v="0"/>
    <n v="24"/>
    <m/>
    <m/>
    <m/>
    <n v="1"/>
    <m/>
    <m/>
    <m/>
    <n v="23"/>
    <m/>
    <m/>
    <n v="0.45"/>
    <m/>
    <m/>
    <m/>
    <n v="0.004736842105266703"/>
    <n v="1.492631578947368"/>
    <n v="21.05263157894737"/>
    <n v="0.9153318077803203"/>
    <n v="92"/>
    <s v="YES"/>
    <s v="YES"/>
    <n v="0"/>
    <n v="0"/>
    <m/>
    <s v=""/>
    <n v="18"/>
    <n v="0"/>
    <n v="0.01962865998036453"/>
    <n v="1263.157894736842"/>
    <n v="2"/>
    <n v="13.5"/>
    <m/>
    <d v="2026-01-26T00:00:00"/>
  </r>
  <r>
    <d v="2026-01-15T00:00:00"/>
    <s v="Thursday"/>
    <x v="2"/>
    <n v="34.2"/>
    <n v="30"/>
    <n v="31.5"/>
    <n v="0.8771929824561403"/>
    <n v="0.9210526315789473"/>
    <m/>
    <m/>
    <m/>
    <m/>
    <n v="0.035"/>
    <m/>
    <m/>
    <m/>
    <n v="0"/>
    <n v="0"/>
    <n v="24"/>
    <m/>
    <m/>
    <m/>
    <n v="2.2"/>
    <m/>
    <m/>
    <m/>
    <n v="21.8"/>
    <m/>
    <m/>
    <m/>
    <m/>
    <m/>
    <m/>
    <n v="-0.3052631578947356"/>
    <n v="0"/>
    <n v="22.10526315789474"/>
    <n v="1.014002897151135"/>
    <n v="114"/>
    <s v="YES"/>
    <s v="YES"/>
    <n v="2"/>
    <n v="2"/>
    <m/>
    <s v=""/>
    <n v="7"/>
    <n v="0"/>
    <n v="0.02328729281767958"/>
    <n v="1326.315789473684"/>
    <n v="1"/>
    <n v="0"/>
    <m/>
    <d v="2026-01-26T00:00:00"/>
  </r>
  <r>
    <d v="2026-01-16T00:00:00"/>
    <s v="Friday"/>
    <x v="1"/>
    <n v="38.9"/>
    <n v="32"/>
    <n v="38.6"/>
    <n v="0.8226221079691516"/>
    <n v="0.9922879177377892"/>
    <m/>
    <m/>
    <m/>
    <m/>
    <n v="0.035"/>
    <m/>
    <m/>
    <m/>
    <n v="0"/>
    <n v="0"/>
    <n v="24"/>
    <m/>
    <m/>
    <m/>
    <m/>
    <m/>
    <m/>
    <m/>
    <n v="24"/>
    <m/>
    <m/>
    <m/>
    <m/>
    <m/>
    <m/>
    <n v="0.1850899742930601"/>
    <n v="0"/>
    <n v="23.81491002570694"/>
    <n v="0.9922879177377891"/>
    <n v="119"/>
    <s v="YES"/>
    <s v="YES"/>
    <n v="0"/>
    <n v="0"/>
    <m/>
    <s v=""/>
    <n v="8"/>
    <n v="0"/>
    <n v="0.0255801104972376"/>
    <n v="1428.894601542416"/>
    <n v="0"/>
    <s v=""/>
    <m/>
    <d v="2026-01-26T00:00:00"/>
  </r>
  <r>
    <d v="2026-01-17T00:00:00"/>
    <s v="Saturday"/>
    <x v="1"/>
    <n v="38.9"/>
    <n v="32"/>
    <n v="35.2"/>
    <n v="0.8226221079691516"/>
    <n v="0.9048843187660669"/>
    <m/>
    <m/>
    <m/>
    <n v="0.2"/>
    <n v="0.035"/>
    <m/>
    <m/>
    <m/>
    <n v="0"/>
    <n v="0"/>
    <n v="24"/>
    <m/>
    <m/>
    <m/>
    <m/>
    <m/>
    <m/>
    <m/>
    <n v="24"/>
    <m/>
    <m/>
    <n v="1"/>
    <m/>
    <m/>
    <m/>
    <n v="1.159383033419022"/>
    <n v="0.1233933161953728"/>
    <n v="21.71722365038561"/>
    <n v="0.9048843187660669"/>
    <n v="111"/>
    <s v="YES"/>
    <s v="YES"/>
    <n v="0"/>
    <n v="0"/>
    <m/>
    <s v=""/>
    <n v="35"/>
    <n v="0"/>
    <n v="0.03105893186003679"/>
    <n v="1303.033419023136"/>
    <n v="1"/>
    <n v="60"/>
    <m/>
    <d v="2026-01-26T00:00:00"/>
  </r>
  <r>
    <d v="2026-01-18T00:00:00"/>
    <s v="Sunday"/>
    <x v="1"/>
    <n v="38.9"/>
    <n v="32"/>
    <n v="32.59"/>
    <n v="0.8226221079691516"/>
    <n v="0.8377892030848331"/>
    <m/>
    <m/>
    <m/>
    <n v="1.72"/>
    <n v="0.035"/>
    <m/>
    <m/>
    <m/>
    <n v="0"/>
    <n v="0"/>
    <n v="24"/>
    <m/>
    <m/>
    <m/>
    <m/>
    <m/>
    <m/>
    <m/>
    <n v="24"/>
    <n v="0.5"/>
    <n v="1"/>
    <n v="0.75"/>
    <m/>
    <m/>
    <m/>
    <n v="0.581876606683803"/>
    <n v="1.061182519280206"/>
    <n v="20.10694087403599"/>
    <n v="0.837789203084833"/>
    <n v="97"/>
    <s v="YES"/>
    <s v="YES"/>
    <n v="0"/>
    <n v="0"/>
    <m/>
    <s v=""/>
    <n v="2"/>
    <n v="0"/>
    <n v="0.01807550644567218"/>
    <n v="603.2082262210797"/>
    <n v="4"/>
    <n v="33.75"/>
    <m/>
    <d v="2026-01-26T00:00:00"/>
  </r>
  <r>
    <d v="2026-01-19T00:00:00"/>
    <s v="Monday"/>
    <x v="1"/>
    <n v="38.9"/>
    <n v="32"/>
    <n v="31.8"/>
    <n v="0.8226221079691516"/>
    <n v="0.8174807197943444"/>
    <m/>
    <m/>
    <m/>
    <n v="2.048"/>
    <n v="0.035"/>
    <m/>
    <m/>
    <m/>
    <n v="3"/>
    <n v="3"/>
    <n v="24"/>
    <m/>
    <m/>
    <m/>
    <m/>
    <m/>
    <m/>
    <m/>
    <n v="24"/>
    <n v="1"/>
    <n v="0.5"/>
    <n v="1"/>
    <m/>
    <m/>
    <m/>
    <n v="0.6169151670951152"/>
    <n v="1.263547557840617"/>
    <n v="19.61953727506427"/>
    <n v="0.8174807197943444"/>
    <n v="84"/>
    <s v="YES"/>
    <s v="YES"/>
    <n v="3"/>
    <n v="0"/>
    <m/>
    <s v=""/>
    <n v="7"/>
    <n v="0"/>
    <n v="0.02085635359116025"/>
    <n v="784.7814910025706"/>
    <n v="3"/>
    <n v="50"/>
    <m/>
    <d v="2026-01-26T00:00:00"/>
  </r>
  <r>
    <d v="2026-01-20T00:00:00"/>
    <s v="Tuesday"/>
    <x v="1"/>
    <n v="38.9"/>
    <n v="32"/>
    <n v="36.36"/>
    <n v="0.8226221079691516"/>
    <n v="0.9347043701799486"/>
    <m/>
    <m/>
    <m/>
    <n v="2.123"/>
    <n v="0.035"/>
    <m/>
    <m/>
    <m/>
    <n v="0"/>
    <n v="0"/>
    <n v="24"/>
    <m/>
    <m/>
    <m/>
    <m/>
    <m/>
    <m/>
    <m/>
    <n v="24"/>
    <m/>
    <n v="0.2"/>
    <m/>
    <m/>
    <m/>
    <m/>
    <n v="0.05727506426735118"/>
    <n v="1.309820051413882"/>
    <n v="22.43290488431877"/>
    <n v="0.9347043701799486"/>
    <n v="102"/>
    <s v="YES"/>
    <s v="YES"/>
    <n v="0"/>
    <n v="0"/>
    <m/>
    <s v=""/>
    <n v="17"/>
    <n v="0"/>
    <n v="0.02877532228360958"/>
    <n v="1121.645244215938"/>
    <n v="1"/>
    <n v="12"/>
    <m/>
    <d v="2026-01-26T00:00:00"/>
  </r>
  <r>
    <d v="2026-01-21T00:00:00"/>
    <s v="Wednesday"/>
    <x v="3"/>
    <n v="24.5"/>
    <n v="6"/>
    <n v="8"/>
    <n v="0.489795918367347"/>
    <n v="0.653061224489796"/>
    <m/>
    <n v="12"/>
    <m/>
    <n v="0.2"/>
    <n v="0.035"/>
    <m/>
    <m/>
    <m/>
    <n v="0"/>
    <n v="0"/>
    <n v="12"/>
    <m/>
    <m/>
    <n v="4"/>
    <m/>
    <m/>
    <m/>
    <m/>
    <n v="8"/>
    <m/>
    <m/>
    <m/>
    <m/>
    <m/>
    <m/>
    <n v="-0.03265306122449019"/>
    <n v="0.1959183673469388"/>
    <n v="7.836734693877552"/>
    <n v="0.979591836734694"/>
    <n v="96"/>
    <s v="YES"/>
    <s v="YES"/>
    <n v="18"/>
    <n v="18"/>
    <m/>
    <s v=""/>
    <n v="13"/>
    <n v="0"/>
    <n v="0.02281217401383147"/>
    <n v="470.2040816326531"/>
    <n v="1"/>
    <n v="0"/>
    <m/>
    <d v="2026-01-26T00:00:00"/>
  </r>
  <r>
    <d v="2026-01-22T00:00:00"/>
    <s v="Thursday"/>
    <x v="3"/>
    <n v="24.5"/>
    <n v="20"/>
    <n v="21.16"/>
    <n v="0.816326530612245"/>
    <n v="0.8636734693877552"/>
    <m/>
    <m/>
    <m/>
    <n v="1.2"/>
    <n v="0.035"/>
    <m/>
    <m/>
    <m/>
    <n v="0"/>
    <n v="0"/>
    <n v="24"/>
    <m/>
    <m/>
    <m/>
    <m/>
    <m/>
    <m/>
    <m/>
    <n v="24"/>
    <n v="0.7"/>
    <m/>
    <n v="1"/>
    <m/>
    <m/>
    <m/>
    <n v="0.3963265306122423"/>
    <n v="1.175510204081633"/>
    <n v="20.72816326530613"/>
    <n v="0.8636734693877552"/>
    <n v="131"/>
    <s v="YES"/>
    <s v="YES"/>
    <n v="0"/>
    <n v="0"/>
    <m/>
    <s v=""/>
    <n v="6"/>
    <n v="1"/>
    <s v=""/>
    <n v="1243.689795918368"/>
    <n v="1"/>
    <n v="102"/>
    <m/>
    <d v="2026-01-26T00:00:00"/>
  </r>
  <r>
    <d v="2026-01-23T00:00:00"/>
    <s v="Friday"/>
    <x v="3"/>
    <n v="24.5"/>
    <n v="20"/>
    <n v="17.6"/>
    <n v="0.816326530612245"/>
    <n v="0.7183673469387756"/>
    <m/>
    <m/>
    <m/>
    <n v="2.131"/>
    <n v="0.034"/>
    <m/>
    <m/>
    <m/>
    <n v="0"/>
    <n v="0"/>
    <n v="24"/>
    <m/>
    <m/>
    <m/>
    <m/>
    <m/>
    <m/>
    <m/>
    <n v="24"/>
    <n v="1"/>
    <m/>
    <m/>
    <m/>
    <m/>
    <n v="3"/>
    <n v="0.671673469387752"/>
    <n v="2.087510204081632"/>
    <n v="17.24081632653062"/>
    <n v="0.7183673469387757"/>
    <n v="130"/>
    <s v="YES"/>
    <s v="YES"/>
    <n v="0"/>
    <n v="0"/>
    <m/>
    <s v=""/>
    <n v="10"/>
    <n v="0"/>
    <s v=""/>
    <n v="1034.448979591837"/>
    <n v="1"/>
    <n v="240"/>
    <m/>
    <d v="2026-01-26T00:00:00"/>
  </r>
  <r>
    <d v="2026-01-24T00:00:00"/>
    <s v="Saturday"/>
    <x v="3"/>
    <n v="24.5"/>
    <n v="20"/>
    <n v="16.1"/>
    <n v="0.816326530612245"/>
    <n v="0.6571428571428573"/>
    <m/>
    <m/>
    <m/>
    <n v="1.726"/>
    <m/>
    <m/>
    <m/>
    <m/>
    <n v="0"/>
    <n v="0"/>
    <n v="24"/>
    <m/>
    <n v="1"/>
    <m/>
    <m/>
    <m/>
    <m/>
    <m/>
    <n v="23"/>
    <n v="1"/>
    <n v="1"/>
    <n v="0.5"/>
    <m/>
    <m/>
    <m/>
    <n v="3.037795918367346"/>
    <n v="1.690775510204082"/>
    <n v="15.77142857142857"/>
    <n v="0.6857142857142858"/>
    <n v="121"/>
    <s v="YES"/>
    <s v="YES"/>
    <n v="0"/>
    <n v="0"/>
    <m/>
    <s v=""/>
    <n v="8"/>
    <n v="0"/>
    <s v=""/>
    <n v="473.1428571428572"/>
    <n v="2"/>
    <n v="75"/>
    <m/>
    <d v="2026-01-26T00:00:00"/>
  </r>
  <r>
    <d v="2026-01-25T00:00:00"/>
    <s v="Sunday"/>
    <x v="3"/>
    <n v="24.5"/>
    <n v="20"/>
    <n v="13.59"/>
    <n v="0.816326530612245"/>
    <n v="0.5546938775510205"/>
    <m/>
    <m/>
    <m/>
    <n v="1.636"/>
    <m/>
    <m/>
    <m/>
    <m/>
    <n v="0"/>
    <n v="0"/>
    <n v="24"/>
    <n v="2"/>
    <m/>
    <n v="3"/>
    <m/>
    <m/>
    <m/>
    <n v="2"/>
    <n v="17"/>
    <n v="1"/>
    <m/>
    <m/>
    <m/>
    <m/>
    <m/>
    <n v="1.08473469387755"/>
    <n v="1.602612244897959"/>
    <n v="13.31265306122449"/>
    <n v="0.7830972388955583"/>
    <n v="125"/>
    <s v="YES"/>
    <s v="YES"/>
    <n v="0"/>
    <n v="0"/>
    <m/>
    <s v=""/>
    <n v="4"/>
    <n v="0"/>
    <s v=""/>
    <n v="798.7591836734695"/>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8.9"/>
    <n v="15"/>
    <n v="13.3"/>
    <n v="0.3856041131105398"/>
    <n v="0.3419023136246787"/>
    <m/>
    <m/>
    <m/>
    <n v="1.866"/>
    <n v="0.035"/>
    <m/>
    <m/>
    <m/>
    <n v="0"/>
    <n v="0"/>
    <n v="24"/>
    <m/>
    <m/>
    <n v="2"/>
    <n v="1"/>
    <m/>
    <m/>
    <n v="4"/>
    <n v="17"/>
    <m/>
    <n v="7.6"/>
    <m/>
    <m/>
    <m/>
    <m/>
    <n v="0.04308483290488496"/>
    <n v="1.151259640102828"/>
    <n v="8.205655526992288"/>
    <n v="0.4826856192348405"/>
    <n v="111"/>
    <s v="YES"/>
    <s v="YES"/>
    <n v="0"/>
    <n v="0"/>
    <m/>
    <s v=""/>
    <n v="26"/>
    <n v="0"/>
    <n v="0.04838850174216024"/>
    <n v="64.78149100257069"/>
    <n v="1"/>
    <n v="456"/>
    <m/>
    <d v="2026-01-26T00:00:00"/>
  </r>
  <r>
    <d v="2026-01-28T00:00:00"/>
    <s v="Wednesday"/>
    <x v="1"/>
    <n v="38.9"/>
    <n v="32"/>
    <n v="29.51"/>
    <n v="0.8226221079691516"/>
    <n v="0.7586118251928021"/>
    <m/>
    <m/>
    <m/>
    <n v="1.94"/>
    <n v="0.035"/>
    <m/>
    <m/>
    <m/>
    <n v="0"/>
    <n v="0"/>
    <n v="24"/>
    <n v="2"/>
    <m/>
    <m/>
    <m/>
    <m/>
    <m/>
    <m/>
    <n v="22"/>
    <n v="1"/>
    <n v="1.5"/>
    <m/>
    <m/>
    <m/>
    <m/>
    <n v="0.09640102827763286"/>
    <n v="1.196915167095116"/>
    <n v="18.20668380462725"/>
    <n v="0.8275765365739659"/>
    <n v="137"/>
    <s v="YES"/>
    <s v="YES"/>
    <n v="18"/>
    <n v="18"/>
    <m/>
    <s v=""/>
    <n v="18"/>
    <n v="0"/>
    <n v="0.03171312427409989"/>
    <n v="728.2673521850901"/>
    <n v="1"/>
    <n v="150"/>
    <m/>
    <d v="2026-01-26T00:00:00"/>
  </r>
  <r>
    <d v="2026-01-29T00:00:00"/>
    <s v="Thursday"/>
    <x v="1"/>
    <n v="38.9"/>
    <n v="32"/>
    <n v="28.71"/>
    <n v="0.8226221079691516"/>
    <n v="0.7380462724935732"/>
    <m/>
    <m/>
    <m/>
    <n v="1.844"/>
    <n v="0.034"/>
    <m/>
    <m/>
    <m/>
    <n v="0"/>
    <n v="0"/>
    <n v="24"/>
    <n v="2"/>
    <m/>
    <m/>
    <n v="1"/>
    <m/>
    <m/>
    <m/>
    <n v="21"/>
    <m/>
    <n v="2"/>
    <m/>
    <m/>
    <m/>
    <m/>
    <n v="0.1492030848329051"/>
    <n v="1.137686375321337"/>
    <n v="17.71311053984576"/>
    <n v="0.8434814542783694"/>
    <n v="153"/>
    <s v="YES"/>
    <s v="YES"/>
    <n v="0"/>
    <n v="0"/>
    <m/>
    <s v=""/>
    <m/>
    <n v="0"/>
    <s v=""/>
    <n v="531.3933161953728"/>
    <n v="4"/>
    <n v="30"/>
    <m/>
    <d v="2026-01-26T00:00:00"/>
  </r>
  <r>
    <d v="2026-01-30T00:00:00"/>
    <s v="Friday"/>
    <x v="1"/>
    <n v="38.9"/>
    <n v="32"/>
    <n v="34.1"/>
    <n v="0.8226221079691516"/>
    <n v="0.8766066838046273"/>
    <m/>
    <m/>
    <m/>
    <n v="2.2"/>
    <n v="0.034"/>
    <m/>
    <m/>
    <m/>
    <n v="0"/>
    <n v="0"/>
    <n v="24"/>
    <m/>
    <n v="0.6"/>
    <m/>
    <m/>
    <m/>
    <m/>
    <m/>
    <n v="23.4"/>
    <m/>
    <n v="1"/>
    <m/>
    <m/>
    <m/>
    <m/>
    <n v="0.0041131105398442"/>
    <n v="1.3573264781491"/>
    <n v="21.03856041131105"/>
    <n v="0.8990837782611562"/>
    <n v="159"/>
    <s v="YES"/>
    <s v="YES"/>
    <n v="1"/>
    <n v="0"/>
    <m/>
    <s v=""/>
    <m/>
    <n v="0"/>
    <n v="0.02813075506445668"/>
    <n v="631.1568123393316"/>
    <n v="2"/>
    <n v="30"/>
    <m/>
    <d v="2026-01-26T00:00:00"/>
  </r>
  <r>
    <d v="2026-01-31T00:00:00"/>
    <s v="Saturday"/>
    <x v="1"/>
    <n v="38.9"/>
    <n v="32"/>
    <n v="29.3"/>
    <n v="0.8226221079691516"/>
    <n v="0.7532133676092545"/>
    <m/>
    <m/>
    <m/>
    <n v="1.7"/>
    <n v="0.034"/>
    <m/>
    <m/>
    <m/>
    <n v="0"/>
    <n v="0"/>
    <n v="24"/>
    <m/>
    <m/>
    <m/>
    <m/>
    <m/>
    <m/>
    <m/>
    <n v="24"/>
    <m/>
    <n v="4.8"/>
    <m/>
    <m/>
    <m/>
    <m/>
    <n v="0.07403598971722047"/>
    <n v="1.048843187660668"/>
    <n v="18.07712082262211"/>
    <n v="0.7532133676092546"/>
    <n v="95"/>
    <s v="YES"/>
    <s v="YES"/>
    <n v="0"/>
    <n v="0"/>
    <m/>
    <s v=""/>
    <m/>
    <n v="0"/>
    <s v=""/>
    <n v="225.9640102827764"/>
    <n v="1"/>
    <n v="288"/>
    <m/>
    <d v="2026-01-26T00:00:00"/>
  </r>
  <r>
    <d v="2026-02-01T00:00:00"/>
    <s v="Sunday"/>
    <x v="2"/>
    <n v="34.2"/>
    <n v="27.8"/>
    <n v="29.3"/>
    <n v="0.8128654970760234"/>
    <n v="0.8567251461988304"/>
    <m/>
    <m/>
    <m/>
    <n v="1.603"/>
    <n v="0.033"/>
    <m/>
    <m/>
    <m/>
    <n v="0"/>
    <n v="0"/>
    <n v="24"/>
    <m/>
    <m/>
    <m/>
    <n v="2"/>
    <m/>
    <m/>
    <m/>
    <n v="22"/>
    <m/>
    <m/>
    <m/>
    <m/>
    <m/>
    <m/>
    <n v="0.3136842105263185"/>
    <n v="1.124912280701754"/>
    <n v="20.56140350877193"/>
    <n v="0.934609250398724"/>
    <n v="92"/>
    <s v="YES"/>
    <s v="YES"/>
    <n v="0"/>
    <n v="0"/>
    <m/>
    <s v=""/>
    <n v="13"/>
    <n v="0"/>
    <s v=""/>
    <n v="1233.684210526316"/>
    <n v="0"/>
    <s v=""/>
    <m/>
    <d v="2026-01-26T00:00:00"/>
  </r>
  <r>
    <d v="2026-02-02T00:00:00"/>
    <s v="Monday"/>
    <x v="2"/>
    <n v="34.2"/>
    <n v="15"/>
    <n v="20.892528"/>
    <n v="0.4385964912280702"/>
    <n v="0.6108926315789472"/>
    <m/>
    <m/>
    <m/>
    <n v="1.251"/>
    <n v="0.036"/>
    <m/>
    <m/>
    <m/>
    <n v="9"/>
    <n v="5"/>
    <n v="24"/>
    <m/>
    <m/>
    <n v="8.5"/>
    <m/>
    <m/>
    <m/>
    <m/>
    <n v="15.5"/>
    <m/>
    <m/>
    <m/>
    <m/>
    <m/>
    <m/>
    <n v="-0.03931789473683978"/>
    <n v="0.8778947368421052"/>
    <n v="14.66142315789473"/>
    <n v="0.9458982682512732"/>
    <n v="91"/>
    <s v="YES"/>
    <m/>
    <n v="6"/>
    <n v="5"/>
    <m/>
    <s v=""/>
    <n v="18"/>
    <n v="0"/>
    <n v="0.02922651933701661"/>
    <n v="879.685389473684"/>
    <n v="1"/>
    <n v="0"/>
    <m/>
    <d v="2026-02-26T00:00:00"/>
  </r>
  <r>
    <d v="2026-02-03T00:00:00"/>
    <s v="Tuesday"/>
    <x v="2"/>
    <n v="34.2"/>
    <n v="28"/>
    <n v="26.46912"/>
    <n v="0.8187134502923977"/>
    <n v="0.7739508771929825"/>
    <m/>
    <m/>
    <m/>
    <n v="2.185"/>
    <n v="0.036"/>
    <m/>
    <m/>
    <m/>
    <n v="4"/>
    <n v="5"/>
    <n v="24"/>
    <m/>
    <n v="0.5"/>
    <m/>
    <m/>
    <m/>
    <m/>
    <m/>
    <n v="23.5"/>
    <m/>
    <n v="1"/>
    <n v="1"/>
    <m/>
    <m/>
    <m/>
    <n v="1.391845614035091"/>
    <n v="1.533333333333333"/>
    <n v="18.57482105263158"/>
    <n v="0.7904179171332586"/>
    <n v="88"/>
    <s v="YES"/>
    <s v="YES"/>
    <n v="4"/>
    <n v="0"/>
    <n v="5"/>
    <s v=""/>
    <n v="1"/>
    <n v="0"/>
    <n v="0.03032228360957643"/>
    <n v="557.2446315789473"/>
    <n v="1"/>
    <n v="120"/>
    <m/>
    <d v="2026-02-26T00:00:00"/>
  </r>
  <r>
    <d v="2026-02-04T00:00:00"/>
    <s v="Wednesday"/>
    <x v="2"/>
    <n v="34.2"/>
    <n v="28"/>
    <n v="26.854152"/>
    <n v="0.8187134502923977"/>
    <n v="0.7852091228070175"/>
    <m/>
    <m/>
    <m/>
    <n v="1.68"/>
    <n v="0.035"/>
    <m/>
    <m/>
    <m/>
    <n v="0"/>
    <n v="0"/>
    <n v="24"/>
    <n v="1"/>
    <n v="0.5"/>
    <m/>
    <m/>
    <m/>
    <m/>
    <m/>
    <n v="22.5"/>
    <m/>
    <n v="0.8"/>
    <n v="1.6"/>
    <m/>
    <m/>
    <m/>
    <n v="0.07603368421052892"/>
    <n v="1.178947368421053"/>
    <n v="18.84501894736842"/>
    <n v="0.8375563976608187"/>
    <n v="89"/>
    <s v="YES"/>
    <s v="NO"/>
    <n v="0"/>
    <n v="0"/>
    <m/>
    <s v=""/>
    <n v="6"/>
    <n v="0"/>
    <n v="0.03426335174953957"/>
    <n v="628.167298245614"/>
    <n v="2"/>
    <n v="72.00000000000001"/>
    <m/>
    <d v="2026-02-26T00:00:00"/>
  </r>
  <r>
    <d v="2026-02-05T00:00:00"/>
    <s v="Thursday"/>
    <x v="2"/>
    <n v="34.2"/>
    <n v="28"/>
    <n v="24.434616"/>
    <n v="0.8187134502923977"/>
    <n v="0.7144624561403508"/>
    <m/>
    <m/>
    <m/>
    <n v="1.648"/>
    <n v="0.036"/>
    <m/>
    <m/>
    <m/>
    <n v="1"/>
    <n v="1"/>
    <n v="24"/>
    <m/>
    <n v="0.5"/>
    <m/>
    <m/>
    <m/>
    <m/>
    <m/>
    <n v="23.5"/>
    <m/>
    <n v="4"/>
    <m/>
    <m/>
    <n v="1"/>
    <m/>
    <n v="0.1964098245614032"/>
    <n v="1.156491228070175"/>
    <n v="17.14709894736842"/>
    <n v="0.7296637849944009"/>
    <n v="90"/>
    <s v="YES"/>
    <s v="YES"/>
    <n v="0"/>
    <n v="0"/>
    <n v="1"/>
    <s v=""/>
    <n v="11"/>
    <n v="0"/>
    <n v="0.03334254143646407"/>
    <n v="257.2064842105263"/>
    <n v="2"/>
    <n v="150"/>
    <m/>
    <d v="2026-02-26T00:00:00"/>
  </r>
  <r>
    <d v="2026-02-06T00:00:00"/>
    <s v="Friday"/>
    <x v="2"/>
    <n v="34.2"/>
    <n v="28"/>
    <n v="25.569528"/>
    <n v="0.8187134502923977"/>
    <n v="0.7476470175438595"/>
    <m/>
    <m/>
    <m/>
    <n v="1.849"/>
    <n v="0.045"/>
    <m/>
    <m/>
    <m/>
    <n v="0"/>
    <n v="0"/>
    <n v="24"/>
    <m/>
    <n v="1"/>
    <m/>
    <m/>
    <m/>
    <m/>
    <m/>
    <n v="23"/>
    <m/>
    <m/>
    <n v="1"/>
    <m/>
    <n v="2.5"/>
    <m/>
    <n v="0.2589277192982458"/>
    <n v="1.297543859649123"/>
    <n v="17.94352842105263"/>
    <n v="0.7801534096109839"/>
    <n v="88"/>
    <s v="YES"/>
    <m/>
    <n v="18"/>
    <n v="19"/>
    <m/>
    <s v=""/>
    <n v="33"/>
    <n v="0"/>
    <n v="0.0444014732965009"/>
    <n v="1076.611705263158"/>
    <n v="1"/>
    <n v="210"/>
    <m/>
    <d v="2026-02-26T00:00:00"/>
  </r>
  <r>
    <d v="2026-02-07T00:00:00"/>
    <s v="Saturday"/>
    <x v="2"/>
    <n v="34.2"/>
    <n v="28"/>
    <n v="24.286992"/>
    <n v="0.8187134502923977"/>
    <n v="0.7101459649122808"/>
    <m/>
    <m/>
    <m/>
    <n v="1.823"/>
    <n v="0.045"/>
    <m/>
    <m/>
    <m/>
    <n v="7"/>
    <n v="0"/>
    <n v="24"/>
    <m/>
    <n v="1"/>
    <m/>
    <m/>
    <m/>
    <m/>
    <m/>
    <n v="23"/>
    <m/>
    <n v="4.5"/>
    <m/>
    <m/>
    <m/>
    <m/>
    <n v="0.1771985964912268"/>
    <n v="1.279298245614035"/>
    <n v="17.04350315789474"/>
    <n v="0.7410218764302059"/>
    <n v="90"/>
    <s v="YES"/>
    <m/>
    <n v="7"/>
    <n v="5"/>
    <m/>
    <s v=""/>
    <n v="12"/>
    <n v="0"/>
    <n v="0.04502762430939224"/>
    <n v="227.2467087719298"/>
    <n v="1"/>
    <n v="270"/>
    <m/>
    <d v="2026-02-26T00:00:00"/>
  </r>
  <r>
    <d v="2026-02-08T00:00:00"/>
    <s v="Sunday"/>
    <x v="2"/>
    <n v="34.2"/>
    <n v="28"/>
    <n v="27.0787"/>
    <n v="0.8187134502923977"/>
    <n v="0.7917748538011696"/>
    <m/>
    <m/>
    <m/>
    <n v="1.885"/>
    <n v="0.045"/>
    <m/>
    <m/>
    <m/>
    <n v="0"/>
    <n v="0"/>
    <n v="24"/>
    <m/>
    <n v="0.5"/>
    <m/>
    <n v="2"/>
    <m/>
    <m/>
    <m/>
    <n v="21.5"/>
    <n v="0.720701319444444"/>
    <m/>
    <m/>
    <m/>
    <m/>
    <m/>
    <n v="0.4538951717836248"/>
    <n v="1.32280701754386"/>
    <n v="19.00259649122807"/>
    <n v="0.8838416972664219"/>
    <n v="94"/>
    <s v="YES"/>
    <m/>
    <n v="0"/>
    <n v="0"/>
    <m/>
    <s v=""/>
    <n v="10"/>
    <n v="0"/>
    <n v="0.03904903074287255"/>
    <n v="1140.155789473684"/>
    <n v="1"/>
    <n v="43.24207916666664"/>
    <m/>
    <d v="2026-02-26T00:00:00"/>
  </r>
  <r>
    <d v="2026-02-09T00:00:00"/>
    <s v="Monday"/>
    <x v="2"/>
    <n v="34.2"/>
    <n v="28"/>
    <n v="26.074652"/>
    <n v="0.8187134502923977"/>
    <n v="0.7624167251461987"/>
    <m/>
    <m/>
    <m/>
    <n v="1.307"/>
    <n v="0.045"/>
    <m/>
    <m/>
    <m/>
    <n v="0"/>
    <n v="0"/>
    <n v="24"/>
    <m/>
    <n v="0.8"/>
    <m/>
    <m/>
    <m/>
    <m/>
    <m/>
    <n v="23.2"/>
    <n v="0.4570346527777787"/>
    <m/>
    <n v="1"/>
    <m/>
    <n v="2.5"/>
    <m/>
    <n v="0.02777096125731049"/>
    <n v="0.9171929824561402"/>
    <n v="18.29800140350877"/>
    <n v="0.7887069570477918"/>
    <n v="83"/>
    <s v="YES"/>
    <s v="YES"/>
    <n v="0"/>
    <n v="0"/>
    <m/>
    <s v=""/>
    <n v="17"/>
    <n v="0"/>
    <n v="0.03334494773519161"/>
    <n v="1097.880084210526"/>
    <n v="1"/>
    <n v="237.4220791666667"/>
    <m/>
    <d v="2026-02-26T00:00:00"/>
  </r>
  <r>
    <d v="2026-02-10T00:00:00"/>
    <s v="Tuesday"/>
    <x v="2"/>
    <n v="34.2"/>
    <n v="28"/>
    <n v="23.8"/>
    <n v="0.8187134502923977"/>
    <n v="0.695906432748538"/>
    <m/>
    <m/>
    <m/>
    <n v="1.419"/>
    <n v="0.046"/>
    <m/>
    <m/>
    <m/>
    <n v="0"/>
    <n v="0"/>
    <n v="24"/>
    <m/>
    <n v="0.9"/>
    <m/>
    <m/>
    <m/>
    <m/>
    <m/>
    <n v="23.1"/>
    <n v="0.1"/>
    <m/>
    <m/>
    <n v="3.1"/>
    <n v="2.2"/>
    <m/>
    <n v="0.002456140350879821"/>
    <n v="0.9957894736842106"/>
    <n v="16.70175438596491"/>
    <n v="0.7230196703880913"/>
    <n v="64"/>
    <s v="YES"/>
    <s v="NO"/>
    <n v="0"/>
    <n v="0"/>
    <m/>
    <s v=""/>
    <n v="28"/>
    <n v="0"/>
    <n v="0.02462833914053424"/>
    <n v="1002.105263157895"/>
    <n v="1"/>
    <n v="324"/>
    <m/>
    <d v="2026-02-26T00:00:00"/>
  </r>
  <r>
    <d v="2026-02-11T00:00:00"/>
    <s v="Wednesday"/>
    <x v="2"/>
    <n v="34.2"/>
    <n v="27"/>
    <n v="22.2"/>
    <n v="0.7894736842105263"/>
    <n v="0.6491228070175438"/>
    <m/>
    <m/>
    <m/>
    <n v="1.589"/>
    <n v="0.046"/>
    <n v="36"/>
    <m/>
    <n v="4"/>
    <n v="0"/>
    <n v="0"/>
    <n v="24"/>
    <n v="1"/>
    <m/>
    <m/>
    <m/>
    <m/>
    <m/>
    <m/>
    <n v="23"/>
    <n v="0.2506066666666667"/>
    <n v="5.5"/>
    <m/>
    <m/>
    <n v="0.5"/>
    <m/>
    <n v="0.05535824561403757"/>
    <n v="1.115087719298246"/>
    <n v="15.57894736842105"/>
    <n v="0.677345537757437"/>
    <n v="64"/>
    <s v="YES"/>
    <s v="NO"/>
    <n v="0"/>
    <n v="3"/>
    <m/>
    <s v=""/>
    <n v="10"/>
    <n v="0"/>
    <s v=""/>
    <n v="169.9521531100478"/>
    <n v="1"/>
    <n v="375.0364"/>
    <m/>
    <d v="2026-02-26T00:00:00"/>
  </r>
  <r>
    <d v="2026-02-12T00:00:00"/>
    <s v="Thursday"/>
    <x v="2"/>
    <n v="34.2"/>
    <m/>
    <n v="24.057956"/>
    <n v="0"/>
    <n v="0.7034490058479532"/>
    <m/>
    <m/>
    <m/>
    <n v="2.071"/>
    <n v="0.046"/>
    <m/>
    <m/>
    <m/>
    <n v="0"/>
    <n v="0"/>
    <n v="24"/>
    <n v="1"/>
    <n v="0.3"/>
    <m/>
    <n v="0.5"/>
    <m/>
    <m/>
    <m/>
    <n v="22.2"/>
    <m/>
    <n v="0.6"/>
    <n v="1.1"/>
    <m/>
    <n v="2.2"/>
    <m/>
    <n v="-0.03610947368421336"/>
    <n v="1.453333333333333"/>
    <n v="16.88277614035088"/>
    <n v="0.760485411727517"/>
    <n v="64"/>
    <s v="YES"/>
    <s v="NO"/>
    <n v="0"/>
    <n v="0"/>
    <m/>
    <s v=""/>
    <n v="17"/>
    <n v="0"/>
    <n v="0.02043862013205765"/>
    <n v="633.1041052631579"/>
    <n v="2"/>
    <n v="117"/>
    <m/>
    <d v="2026-02-26T00:00:00"/>
  </r>
  <r>
    <d v="2026-02-13T00:00:00"/>
    <s v="Friday"/>
    <x v="2"/>
    <n v="34.2"/>
    <n v="28"/>
    <n v="29.1"/>
    <n v="0.8187134502923977"/>
    <n v="0.8508771929824562"/>
    <m/>
    <m/>
    <m/>
    <n v="1.774"/>
    <n v="0.047"/>
    <n v="39"/>
    <m/>
    <n v="2"/>
    <n v="1"/>
    <n v="1"/>
    <n v="24"/>
    <m/>
    <n v="0.4"/>
    <m/>
    <n v="0.5"/>
    <m/>
    <m/>
    <m/>
    <n v="23.1"/>
    <m/>
    <m/>
    <n v="1.4"/>
    <m/>
    <m/>
    <m/>
    <n v="0.03403508771929964"/>
    <n v="1.244912280701754"/>
    <n v="20.42105263157895"/>
    <n v="0.8840282524493051"/>
    <n v="86"/>
    <s v="YES"/>
    <s v="NO"/>
    <n v="19"/>
    <n v="18"/>
    <m/>
    <s v=""/>
    <n v="8"/>
    <n v="0"/>
    <n v="0.02735727440147333"/>
    <n v="1225.263157894737"/>
    <n v="0"/>
    <s v=""/>
    <m/>
    <d v="2026-02-26T00:00:00"/>
  </r>
  <r>
    <d v="2026-02-14T00:00:00"/>
    <s v="Saturday"/>
    <x v="2"/>
    <n v="34.2"/>
    <n v="28"/>
    <n v="22.2"/>
    <n v="0.8187134502923977"/>
    <n v="0.6491228070175438"/>
    <m/>
    <m/>
    <m/>
    <n v="1.164"/>
    <n v="0.046"/>
    <n v="35"/>
    <m/>
    <m/>
    <n v="6"/>
    <n v="6"/>
    <n v="24"/>
    <n v="1"/>
    <m/>
    <n v="8.5"/>
    <m/>
    <m/>
    <m/>
    <m/>
    <n v="14.5"/>
    <n v="0.2586046527777774"/>
    <n v="0.9"/>
    <n v="1.5"/>
    <m/>
    <m/>
    <m/>
    <n v="-4.554394126461986"/>
    <n v="0.8168421052631578"/>
    <n v="15.57894736842105"/>
    <n v="1.074410163339383"/>
    <n v="88"/>
    <s v="NO"/>
    <s v="NO"/>
    <n v="5"/>
    <n v="0"/>
    <n v="6"/>
    <s v=""/>
    <n v="29"/>
    <n v="0"/>
    <n v="0.04765193370165746"/>
    <n v="491.9667590027701"/>
    <n v="0"/>
    <s v=""/>
    <m/>
    <d v="2026-02-26T00:00:00"/>
  </r>
  <r>
    <d v="2026-02-15T00:00:00"/>
    <s v="Sunday"/>
    <x v="1"/>
    <n v="38.9"/>
    <n v="28"/>
    <n v="30.719088"/>
    <n v="0.7197943444730077"/>
    <n v="0.7896937789203085"/>
    <m/>
    <m/>
    <m/>
    <n v="1"/>
    <n v="0.044"/>
    <n v="30"/>
    <m/>
    <m/>
    <n v="42"/>
    <n v="42"/>
    <n v="24"/>
    <m/>
    <m/>
    <m/>
    <m/>
    <m/>
    <m/>
    <m/>
    <n v="24"/>
    <m/>
    <m/>
    <n v="2.3"/>
    <m/>
    <n v="2"/>
    <m/>
    <n v="0.1303827249357319"/>
    <n v="0.6169665809768637"/>
    <n v="18.9526506940874"/>
    <n v="0.7896937789203085"/>
    <n v="87"/>
    <s v="YES"/>
    <s v="NO"/>
    <n v="0"/>
    <n v="0"/>
    <n v="41"/>
    <s v=""/>
    <n v="18"/>
    <n v="0"/>
    <n v="0.04107734806629835"/>
    <n v="1137.159041645244"/>
    <n v="0"/>
    <s v=""/>
    <m/>
    <d v="2026-02-26T00:00:00"/>
  </r>
  <r>
    <d v="2026-02-16T00:00:00"/>
    <s v="Monday"/>
    <x v="1"/>
    <n v="38.9"/>
    <n v="28"/>
    <n v="35.720472"/>
    <n v="0.7197943444730077"/>
    <n v="0.9182640616966581"/>
    <m/>
    <m/>
    <m/>
    <n v="1.568"/>
    <n v="0.041"/>
    <n v="24"/>
    <m/>
    <n v="3"/>
    <n v="0"/>
    <n v="0"/>
    <n v="24"/>
    <m/>
    <n v="0.3"/>
    <m/>
    <m/>
    <m/>
    <m/>
    <m/>
    <n v="23.7"/>
    <m/>
    <n v="0.3"/>
    <n v="0.3"/>
    <m/>
    <m/>
    <m/>
    <n v="0.0942589203084836"/>
    <n v="0.9674035989717223"/>
    <n v="22.03833748071979"/>
    <n v="0.9298876574143373"/>
    <n v="99"/>
    <s v="YES"/>
    <s v="NO"/>
    <n v="0"/>
    <n v="0"/>
    <m/>
    <s v=""/>
    <n v="12"/>
    <n v="0"/>
    <n v="0.04608655616942906"/>
    <n v="1017.154037571683"/>
    <n v="0"/>
    <s v=""/>
    <m/>
    <d v="2026-02-26T00:00:00"/>
  </r>
  <r>
    <d v="2026-02-17T00:00:00"/>
    <s v="Tuesday"/>
    <x v="1"/>
    <n v="38.9"/>
    <n v="28"/>
    <n v="36.928536"/>
    <n v="0.7197943444730077"/>
    <n v="0.9493196915167095"/>
    <m/>
    <m/>
    <m/>
    <n v="1.28"/>
    <n v="0.04"/>
    <n v="21.5"/>
    <m/>
    <n v="2.5"/>
    <n v="0"/>
    <n v="0"/>
    <n v="24"/>
    <m/>
    <n v="0.4"/>
    <m/>
    <m/>
    <m/>
    <m/>
    <m/>
    <n v="23.6"/>
    <m/>
    <m/>
    <m/>
    <m/>
    <m/>
    <m/>
    <n v="0.02661017994858739"/>
    <n v="0.7897172236503857"/>
    <n v="22.78367259640103"/>
    <n v="0.9654098557797046"/>
    <n v="102"/>
    <s v="YES"/>
    <s v="NO"/>
    <n v="0"/>
    <n v="0"/>
    <m/>
    <s v=""/>
    <n v="3"/>
    <n v="0"/>
    <n v="0.02625230202578268"/>
    <n v="1367.020355784062"/>
    <n v="0"/>
    <s v=""/>
    <m/>
    <d v="2026-02-26T00:00:00"/>
  </r>
  <r>
    <d v="2026-02-18T00:00:00"/>
    <s v="Wednesday"/>
    <x v="1"/>
    <n v="38.9"/>
    <n v="28"/>
    <n v="34.985112"/>
    <n v="0.7197943444730077"/>
    <n v="0.899360205655527"/>
    <m/>
    <m/>
    <m/>
    <n v="1.4"/>
    <n v="0.04"/>
    <n v="17.5"/>
    <m/>
    <m/>
    <n v="3"/>
    <n v="3"/>
    <n v="24"/>
    <m/>
    <n v="0.3"/>
    <m/>
    <m/>
    <m/>
    <m/>
    <m/>
    <n v="23.7"/>
    <m/>
    <n v="1.25"/>
    <m/>
    <m/>
    <m/>
    <m/>
    <n v="0.00160185089974263"/>
    <n v="0.8637532133676092"/>
    <n v="21.58464493573265"/>
    <n v="0.9107445120562299"/>
    <m/>
    <s v="YES"/>
    <s v="NO"/>
    <n v="3"/>
    <n v="3"/>
    <n v="3"/>
    <s v=""/>
    <m/>
    <n v="0"/>
    <n v="0.03158379373848988"/>
    <n v="1036.062956915167"/>
    <n v="0"/>
    <s v=""/>
    <m/>
    <d v="2026-02-26T00:00:00"/>
  </r>
  <r>
    <d v="2026-02-19T00:00:00"/>
    <s v="Thursday"/>
    <x v="1"/>
    <n v="38.9"/>
    <n v="28"/>
    <n v="36.534626"/>
    <n v="0.7197943444730077"/>
    <n v="0.9391934704370181"/>
    <m/>
    <m/>
    <m/>
    <n v="0.8"/>
    <n v="0.04"/>
    <n v="13"/>
    <m/>
    <m/>
    <n v="1"/>
    <n v="0"/>
    <n v="24"/>
    <m/>
    <n v="0.3"/>
    <m/>
    <m/>
    <m/>
    <m/>
    <m/>
    <n v="23.7"/>
    <m/>
    <n v="0.65"/>
    <m/>
    <m/>
    <m/>
    <m/>
    <n v="0.01578344473007576"/>
    <n v="0.4935732647814911"/>
    <n v="22.54064329048843"/>
    <n v="0.9510819953792587"/>
    <m/>
    <s v="YES"/>
    <s v="YES"/>
    <n v="0"/>
    <n v="0"/>
    <m/>
    <s v=""/>
    <n v="29"/>
    <n v="0"/>
    <n v="0.03766059637707667"/>
    <n v="819.6597560177612"/>
    <n v="0"/>
    <s v=""/>
    <m/>
    <d v="2026-02-26T00:00:00"/>
  </r>
  <r>
    <d v="2026-02-20T00:00:00"/>
    <s v="Friday"/>
    <x v="1"/>
    <n v="38.9"/>
    <n v="28"/>
    <n v="35.914013"/>
    <n v="0.7197943444730077"/>
    <n v="0.9232394087403598"/>
    <m/>
    <m/>
    <m/>
    <n v="1.3"/>
    <n v="0.04"/>
    <n v="18"/>
    <m/>
    <m/>
    <n v="0"/>
    <n v="0"/>
    <n v="24"/>
    <m/>
    <n v="0.4"/>
    <m/>
    <m/>
    <m/>
    <m/>
    <m/>
    <n v="23.6"/>
    <m/>
    <n v="0.6"/>
    <m/>
    <m/>
    <m/>
    <m/>
    <n v="0.0401976349614408"/>
    <n v="0.8020565552699229"/>
    <n v="22.15774580976863"/>
    <n v="0.9388875343122303"/>
    <m/>
    <s v="YES"/>
    <s v="YES"/>
    <n v="0"/>
    <n v="0"/>
    <m/>
    <s v=""/>
    <n v="18"/>
    <n v="0"/>
    <n v="0.03722996515679444"/>
    <n v="830.9154678663238"/>
    <n v="0"/>
    <s v=""/>
    <m/>
    <d v="2026-02-26T00:00:00"/>
  </r>
  <r>
    <d v="2026-02-21T00:00:00"/>
    <s v="Saturday"/>
    <x v="1"/>
    <n v="38.9"/>
    <n v="28"/>
    <n v="34.729198"/>
    <n v="0.7197943444730077"/>
    <n v="0.8927814395886889"/>
    <m/>
    <m/>
    <m/>
    <n v="1.2"/>
    <n v="0.039"/>
    <n v="12"/>
    <m/>
    <m/>
    <n v="1"/>
    <n v="1"/>
    <n v="24"/>
    <m/>
    <m/>
    <m/>
    <n v="1"/>
    <m/>
    <m/>
    <m/>
    <n v="23"/>
    <m/>
    <n v="0.4"/>
    <n v="0.3"/>
    <m/>
    <m/>
    <m/>
    <n v="0.1328855526992321"/>
    <n v="0.7403598971722365"/>
    <n v="21.42675455012853"/>
    <n v="0.9315980239186318"/>
    <m/>
    <s v="YES"/>
    <s v="YES"/>
    <n v="2"/>
    <n v="2"/>
    <n v="1"/>
    <s v=""/>
    <n v="3"/>
    <n v="0"/>
    <n v="0.03364982578397212"/>
    <n v="918.2894807197943"/>
    <n v="1"/>
    <n v="42"/>
    <m/>
    <d v="2026-02-26T00:00:00"/>
  </r>
  <r>
    <d v="2026-02-22T00:00:00"/>
    <s v="Sunday"/>
    <x v="2"/>
    <n v="34.2"/>
    <n v="32"/>
    <n v="31.5"/>
    <n v="0.935672514619883"/>
    <n v="0.9210526315789473"/>
    <m/>
    <m/>
    <m/>
    <n v="1.2"/>
    <n v="0.039"/>
    <n v="12"/>
    <m/>
    <m/>
    <m/>
    <m/>
    <n v="24"/>
    <m/>
    <m/>
    <m/>
    <n v="1"/>
    <m/>
    <m/>
    <m/>
    <n v="23"/>
    <m/>
    <m/>
    <m/>
    <m/>
    <m/>
    <m/>
    <n v="0.05263157894736992"/>
    <n v="0.8421052631578947"/>
    <n v="22.10526315789474"/>
    <n v="0.9610983981693364"/>
    <m/>
    <s v="NO"/>
    <s v="YES"/>
    <n v="0"/>
    <n v="0"/>
    <m/>
    <s v=""/>
    <m/>
    <m/>
    <n v="0.04229281767955807"/>
    <n v="1326.315789473684"/>
    <n v="0"/>
    <s v=""/>
    <m/>
    <d v="2026-02-26T00:00:00"/>
  </r>
  <r>
    <d v="2026-02-23T00:00:00"/>
    <s v="Monday"/>
    <x v="2"/>
    <n v="34.2"/>
    <n v="31"/>
    <n v="32.9"/>
    <n v="0.9064327485380117"/>
    <n v="0.9619883040935673"/>
    <m/>
    <m/>
    <m/>
    <n v="1.4"/>
    <n v="0.038"/>
    <n v="13"/>
    <m/>
    <m/>
    <m/>
    <m/>
    <n v="24"/>
    <m/>
    <m/>
    <m/>
    <m/>
    <m/>
    <m/>
    <m/>
    <n v="24"/>
    <m/>
    <m/>
    <m/>
    <m/>
    <m/>
    <m/>
    <n v="-0.07017543859648967"/>
    <n v="0.9824561403508771"/>
    <n v="23.08771929824561"/>
    <n v="0.9619883040935672"/>
    <m/>
    <s v="YES"/>
    <s v="YES"/>
    <n v="0"/>
    <n v="0"/>
    <m/>
    <s v=""/>
    <m/>
    <m/>
    <n v="0.02616942909760585"/>
    <n v="1385.263157894737"/>
    <n v="0"/>
    <s v=""/>
    <m/>
    <d v="2026-02-26T00:00:00"/>
  </r>
  <r>
    <d v="2026-02-24T00:00:00"/>
    <s v="Tuesday"/>
    <x v="2"/>
    <n v="34.2"/>
    <n v="30"/>
    <n v="33.2"/>
    <n v="0.8771929824561403"/>
    <n v="0.9707602339181287"/>
    <m/>
    <m/>
    <m/>
    <n v="1.1"/>
    <n v="0.037"/>
    <n v="12"/>
    <m/>
    <m/>
    <m/>
    <m/>
    <n v="24"/>
    <m/>
    <m/>
    <m/>
    <m/>
    <m/>
    <m/>
    <m/>
    <n v="24"/>
    <m/>
    <m/>
    <m/>
    <m/>
    <m/>
    <m/>
    <n v="-0.07017543859649322"/>
    <n v="0.7719298245614036"/>
    <n v="23.29824561403509"/>
    <n v="0.9707602339181287"/>
    <m/>
    <s v="YES"/>
    <s v="YES"/>
    <n v="0"/>
    <n v="0"/>
    <m/>
    <s v=""/>
    <m/>
    <m/>
    <n v="0.02918968692449354"/>
    <n v="1397.894736842105"/>
    <n v="0"/>
    <s v=""/>
    <m/>
    <d v="2026-02-26T00:00:00"/>
  </r>
  <r>
    <d v="2026-02-25T00:00:00"/>
    <s v="Wednesday"/>
    <x v="2"/>
    <n v="34.2"/>
    <n v="30"/>
    <n v="26.5"/>
    <n v="0.8771929824561403"/>
    <n v="0.7748538011695907"/>
    <m/>
    <m/>
    <m/>
    <n v="1.1"/>
    <n v="0.037"/>
    <n v="12"/>
    <m/>
    <m/>
    <m/>
    <m/>
    <n v="24"/>
    <m/>
    <m/>
    <m/>
    <m/>
    <m/>
    <m/>
    <m/>
    <n v="24"/>
    <m/>
    <m/>
    <m/>
    <m/>
    <m/>
    <m/>
    <n v="4.631578947368421"/>
    <n v="0.7719298245614036"/>
    <n v="18.59649122807017"/>
    <n v="0.7748538011695906"/>
    <m/>
    <m/>
    <m/>
    <n v="0"/>
    <n v="0"/>
    <m/>
    <s v=""/>
    <m/>
    <m/>
    <s v=""/>
    <n v="1115.78947368421"/>
    <n v="0"/>
    <s v=""/>
    <m/>
    <d v="2026-02-26T00:00:00"/>
  </r>
  <r>
    <d v="2026-02-26T00:00:00"/>
    <s v="Thursday"/>
    <x v="2"/>
    <n v="34.2"/>
    <n v="27"/>
    <n v="17.5"/>
    <n v="1.184210526315789"/>
    <n v="0.7675438596491228"/>
    <m/>
    <n v="8"/>
    <m/>
    <n v="1.1"/>
    <n v="0.036"/>
    <n v="11"/>
    <m/>
    <m/>
    <m/>
    <m/>
    <n v="16"/>
    <m/>
    <m/>
    <n v="2.3"/>
    <m/>
    <m/>
    <m/>
    <m/>
    <n v="13.7"/>
    <m/>
    <m/>
    <m/>
    <m/>
    <m/>
    <m/>
    <n v="0.6473684210526311"/>
    <n v="0.7719298245614036"/>
    <n v="12.28070175438596"/>
    <n v="0.8964015879113842"/>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0.039"/>
    <m/>
    <m/>
    <m/>
    <m/>
    <m/>
    <n v="0"/>
    <m/>
    <m/>
    <m/>
    <m/>
    <m/>
    <m/>
    <m/>
    <n v="0"/>
    <m/>
    <m/>
    <m/>
    <m/>
    <m/>
    <m/>
    <n v="0"/>
    <n v="0"/>
    <n v="0"/>
    <s v=""/>
    <n v="69"/>
    <s v="YES"/>
    <s v="YES"/>
    <n v="0"/>
    <n v="0"/>
    <m/>
    <s v=""/>
    <m/>
    <m/>
    <s v=""/>
    <n v="1"/>
    <n v="0"/>
    <s v=""/>
    <m/>
    <d v="2026-02-26T00:00:00"/>
  </r>
  <r>
    <d v="2026-03-02T00:00:00"/>
    <s v="Monday"/>
    <x v="2"/>
    <n v="34.2"/>
    <n v="4"/>
    <n v="4.396"/>
    <n v="0.7017543859649122"/>
    <n v="0.7712280701754386"/>
    <m/>
    <n v="20"/>
    <m/>
    <m/>
    <n v="0.039"/>
    <n v="10"/>
    <m/>
    <m/>
    <m/>
    <m/>
    <n v="4"/>
    <m/>
    <m/>
    <m/>
    <m/>
    <m/>
    <m/>
    <m/>
    <n v="4"/>
    <m/>
    <m/>
    <m/>
    <m/>
    <m/>
    <m/>
    <n v="0.9150877192982456"/>
    <n v="0"/>
    <n v="3.084912280701754"/>
    <n v="0.7712280701754386"/>
    <n v="45"/>
    <s v="YES"/>
    <s v="YES"/>
    <n v="0"/>
    <n v="0"/>
    <m/>
    <s v=""/>
    <m/>
    <m/>
    <s v=""/>
    <n v="185.0947368421052"/>
    <n v="0"/>
    <s v=""/>
    <m/>
    <d v="2026-03-26T00:00:00"/>
  </r>
  <r>
    <d v="2026-03-03T00:00:00"/>
    <s v="Tuesday"/>
    <x v="2"/>
    <n v="34.2"/>
    <n v="28.6"/>
    <n v="24.2"/>
    <n v="0.8362573099415205"/>
    <n v="0.7076023391812867"/>
    <m/>
    <m/>
    <m/>
    <m/>
    <n v="0.039"/>
    <n v="5"/>
    <m/>
    <n v="4.5"/>
    <m/>
    <m/>
    <n v="24"/>
    <m/>
    <m/>
    <m/>
    <m/>
    <m/>
    <m/>
    <n v="4"/>
    <n v="20"/>
    <m/>
    <m/>
    <m/>
    <m/>
    <m/>
    <m/>
    <n v="3.01754385964912"/>
    <n v="0"/>
    <n v="16.98245614035088"/>
    <n v="0.8491228070175441"/>
    <n v="85"/>
    <s v="YES"/>
    <s v="YES"/>
    <n v="14"/>
    <n v="12"/>
    <n v="12"/>
    <s v=""/>
    <m/>
    <m/>
    <s v=""/>
    <n v="1018.947368421053"/>
    <n v="0"/>
    <s v=""/>
    <m/>
    <d v="2026-03-26T00:00:00"/>
  </r>
  <r>
    <d v="2026-03-04T00:00:00"/>
    <s v="Wednesday"/>
    <x v="4"/>
    <m/>
    <m/>
    <m/>
    <m/>
    <m/>
    <m/>
    <m/>
    <m/>
    <m/>
    <n v="0.039"/>
    <m/>
    <m/>
    <m/>
    <m/>
    <m/>
    <n v="0"/>
    <m/>
    <m/>
    <m/>
    <m/>
    <m/>
    <m/>
    <m/>
    <n v="0"/>
    <m/>
    <m/>
    <m/>
    <m/>
    <m/>
    <m/>
    <n v="0"/>
    <n v="0"/>
    <n v="0"/>
    <s v=""/>
    <n v="0"/>
    <m/>
    <m/>
    <n v="0"/>
    <n v="0"/>
    <m/>
    <s v=""/>
    <m/>
    <m/>
    <s v=""/>
    <n v="1"/>
    <n v="0"/>
    <s v=""/>
    <m/>
    <d v="2026-03-26T00:00:00"/>
  </r>
  <r>
    <d v="2026-03-05T00:00:00"/>
    <s v="Thursday"/>
    <x v="1"/>
    <n v="38.9"/>
    <n v="27.1"/>
    <n v="27.1"/>
    <n v="0.6966580976863753"/>
    <n v="0.6966580976863753"/>
    <m/>
    <m/>
    <m/>
    <n v="1"/>
    <n v="0.039"/>
    <m/>
    <m/>
    <m/>
    <m/>
    <m/>
    <n v="24"/>
    <m/>
    <m/>
    <n v="2"/>
    <m/>
    <m/>
    <m/>
    <n v="4"/>
    <n v="18"/>
    <m/>
    <m/>
    <m/>
    <m/>
    <n v="0.6"/>
    <m/>
    <n v="0.06323907455012545"/>
    <n v="0.6169665809768637"/>
    <n v="16.71979434447301"/>
    <n v="0.9288774635818338"/>
    <n v="79"/>
    <s v="YES"/>
    <s v="YES"/>
    <n v="0"/>
    <n v="0"/>
    <m/>
    <s v=""/>
    <m/>
    <m/>
    <n v="0.01810773480662985"/>
    <n v="1003.187660668381"/>
    <n v="1"/>
    <n v="36"/>
    <m/>
    <d v="2026-03-26T00:00:00"/>
  </r>
  <r>
    <d v="2026-03-06T00:00:00"/>
    <s v="Friday"/>
    <x v="1"/>
    <n v="38.9"/>
    <n v="30.52096"/>
    <n v="30.52096"/>
    <n v="0.7846005141388174"/>
    <n v="0.7846005141388174"/>
    <m/>
    <m/>
    <m/>
    <n v="1.32"/>
    <n v="0.039"/>
    <m/>
    <m/>
    <m/>
    <m/>
    <m/>
    <n v="24"/>
    <n v="1"/>
    <n v="1"/>
    <m/>
    <m/>
    <m/>
    <m/>
    <m/>
    <n v="22"/>
    <m/>
    <n v="2"/>
    <m/>
    <m/>
    <m/>
    <m/>
    <n v="0.3551917737789196"/>
    <n v="0.8143958868894601"/>
    <n v="18.83041233933162"/>
    <n v="0.8559278336059827"/>
    <n v="83"/>
    <s v="YES"/>
    <s v="YES"/>
    <n v="0"/>
    <n v="0"/>
    <m/>
    <s v=""/>
    <n v="8"/>
    <m/>
    <n v="0.02233885819521178"/>
    <n v="564.9123701799485"/>
    <n v="1"/>
    <n v="120"/>
    <m/>
    <d v="2026-03-26T00:00:00"/>
  </r>
  <r>
    <d v="2026-03-07T00:00:00"/>
    <s v="Saturday"/>
    <x v="1"/>
    <n v="38.9"/>
    <n v="31.857418"/>
    <n v="31.857418"/>
    <n v="0.8189567609254499"/>
    <n v="0.8189567609254499"/>
    <m/>
    <m/>
    <m/>
    <n v="1.4"/>
    <n v="0.039"/>
    <m/>
    <m/>
    <m/>
    <m/>
    <m/>
    <n v="24"/>
    <n v="0.5"/>
    <n v="1"/>
    <m/>
    <n v="1"/>
    <m/>
    <m/>
    <m/>
    <n v="21.5"/>
    <m/>
    <n v="0.95"/>
    <m/>
    <m/>
    <m/>
    <m/>
    <n v="0.03128452442159713"/>
    <n v="0.8637532133676092"/>
    <n v="19.65496226221079"/>
    <n v="0.9141842912656184"/>
    <n v="81"/>
    <s v="YES"/>
    <s v="YES"/>
    <n v="0"/>
    <n v="0"/>
    <m/>
    <s v=""/>
    <n v="2"/>
    <m/>
    <n v="0.03268065268065271"/>
    <n v="604.7680696064861"/>
    <n v="1"/>
    <n v="57"/>
    <m/>
    <d v="2026-03-26T00:00:00"/>
  </r>
  <r>
    <d v="2026-03-08T00:00:00"/>
    <s v="Sunday"/>
    <x v="1"/>
    <n v="38.9"/>
    <n v="31.326063"/>
    <n v="31.326063"/>
    <n v="0.8052972493573265"/>
    <n v="0.8052972493573265"/>
    <m/>
    <m/>
    <m/>
    <n v="1.5"/>
    <n v="0.039"/>
    <m/>
    <m/>
    <m/>
    <m/>
    <m/>
    <n v="24"/>
    <m/>
    <m/>
    <m/>
    <m/>
    <m/>
    <m/>
    <m/>
    <n v="24"/>
    <m/>
    <n v="1.5"/>
    <n v="1.5"/>
    <m/>
    <m/>
    <m/>
    <n v="0.7474161439588656"/>
    <n v="0.9254498714652957"/>
    <n v="19.32713398457584"/>
    <n v="0.8052972493573266"/>
    <n v="88"/>
    <s v="YES"/>
    <s v="YES"/>
    <n v="0"/>
    <n v="0"/>
    <m/>
    <s v=""/>
    <m/>
    <m/>
    <n v="0.02162004662004656"/>
    <n v="773.0853593830335"/>
    <n v="2"/>
    <n v="90"/>
    <m/>
    <d v="2026-03-26T00:00:00"/>
  </r>
  <r>
    <d v="2026-03-09T00:00:00"/>
    <s v="Monday"/>
    <x v="1"/>
    <n v="38.9"/>
    <n v="25.385525"/>
    <n v="25.385525"/>
    <n v="0.6525841902313625"/>
    <n v="0.6525841902313625"/>
    <m/>
    <m/>
    <m/>
    <n v="1.4"/>
    <n v="0.039"/>
    <m/>
    <m/>
    <m/>
    <m/>
    <m/>
    <n v="24"/>
    <n v="0.5"/>
    <n v="1"/>
    <m/>
    <n v="3"/>
    <m/>
    <m/>
    <m/>
    <n v="19.5"/>
    <n v="0.5"/>
    <n v="1.166666666666667"/>
    <n v="0.5"/>
    <m/>
    <m/>
    <m/>
    <n v="0.8075595544130234"/>
    <n v="0.8637532133676092"/>
    <n v="15.6620205655527"/>
    <n v="0.8031805418232154"/>
    <n v="76"/>
    <s v="YES"/>
    <s v="YES"/>
    <n v="0"/>
    <n v="0"/>
    <m/>
    <s v=""/>
    <m/>
    <m/>
    <n v="0.01548951048951051"/>
    <n v="805.4753433712816"/>
    <n v="2"/>
    <n v="65.00000000000001"/>
    <m/>
    <d v="2026-03-26T00:00:00"/>
  </r>
  <r>
    <d v="2026-03-10T00:00:00"/>
    <s v="Tuesday"/>
    <x v="1"/>
    <n v="38.9"/>
    <n v="31.262485"/>
    <n v="31.262485"/>
    <n v="0.8036628534704371"/>
    <n v="0.8036628534704371"/>
    <m/>
    <m/>
    <m/>
    <n v="1.3"/>
    <n v="0.039"/>
    <m/>
    <m/>
    <m/>
    <m/>
    <m/>
    <n v="24"/>
    <n v="0.5"/>
    <m/>
    <m/>
    <m/>
    <m/>
    <m/>
    <m/>
    <n v="23.5"/>
    <m/>
    <n v="2"/>
    <m/>
    <m/>
    <m/>
    <m/>
    <n v="1.410034961439585"/>
    <n v="0.8020565552699229"/>
    <n v="19.28790848329049"/>
    <n v="0.8207620631187442"/>
    <n v="87"/>
    <s v="YES"/>
    <s v="YES"/>
    <n v="0"/>
    <n v="0"/>
    <m/>
    <s v=""/>
    <m/>
    <m/>
    <n v="0.02383977900552485"/>
    <n v="578.6372544987147"/>
    <n v="1"/>
    <n v="120"/>
    <m/>
    <d v="2026-03-26T00:00:00"/>
  </r>
  <r>
    <d v="2026-03-11T00:00:00"/>
    <s v="Wednesday"/>
    <x v="1"/>
    <n v="38.9"/>
    <n v="33.093372"/>
    <n v="33.093372"/>
    <n v="0.8507293573264781"/>
    <n v="0.8507293573264781"/>
    <m/>
    <m/>
    <m/>
    <n v="1.3"/>
    <n v="0.039"/>
    <m/>
    <m/>
    <m/>
    <m/>
    <m/>
    <n v="24"/>
    <m/>
    <m/>
    <m/>
    <m/>
    <m/>
    <m/>
    <m/>
    <n v="24"/>
    <n v="1"/>
    <m/>
    <n v="1.5"/>
    <m/>
    <m/>
    <m/>
    <n v="0.2804388688945991"/>
    <n v="0.8020565552699229"/>
    <n v="20.41750457583548"/>
    <n v="0.8507293573264781"/>
    <n v="92"/>
    <s v="YES"/>
    <s v="YES"/>
    <n v="0"/>
    <n v="0"/>
    <m/>
    <s v=""/>
    <m/>
    <m/>
    <n v="0.02394106813996317"/>
    <n v="1225.050274550129"/>
    <n v="0"/>
    <s v=""/>
    <m/>
    <d v="2026-03-26T00:00:00"/>
  </r>
  <r>
    <d v="2026-03-12T00:00:00"/>
    <s v="Thursday"/>
    <x v="1"/>
    <n v="38.9"/>
    <n v="32.4"/>
    <n v="32.4"/>
    <n v="0.832904884318766"/>
    <n v="0.832904884318766"/>
    <m/>
    <m/>
    <m/>
    <n v="1.35"/>
    <n v="0.039"/>
    <m/>
    <m/>
    <m/>
    <m/>
    <m/>
    <n v="24"/>
    <m/>
    <m/>
    <m/>
    <m/>
    <m/>
    <m/>
    <m/>
    <n v="24"/>
    <m/>
    <m/>
    <m/>
    <m/>
    <m/>
    <m/>
    <n v="3.177377892030851"/>
    <n v="0.8329048843187661"/>
    <n v="19.98971722365038"/>
    <n v="0.832904884318766"/>
    <n v="74"/>
    <s v="YES"/>
    <s v="YES"/>
    <n v="1"/>
    <n v="0"/>
    <m/>
    <s v=""/>
    <m/>
    <m/>
    <n v="0.03687845303867399"/>
    <n v="1199.383033419023"/>
    <n v="0"/>
    <s v=""/>
    <n v="5"/>
    <d v="2026-03-26T00:00:00"/>
  </r>
  <r>
    <d v="2026-03-13T00:00:00"/>
    <s v="Friday"/>
    <x v="1"/>
    <n v="38.9"/>
    <n v="30.991464"/>
    <n v="30.991464"/>
    <n v="0.796695732647815"/>
    <n v="0.796695732647815"/>
    <m/>
    <m/>
    <m/>
    <n v="1.5"/>
    <n v="0.039"/>
    <m/>
    <m/>
    <m/>
    <m/>
    <m/>
    <n v="24"/>
    <m/>
    <n v="1"/>
    <m/>
    <m/>
    <m/>
    <m/>
    <m/>
    <n v="23"/>
    <n v="0.5"/>
    <n v="1.166666666666667"/>
    <m/>
    <m/>
    <m/>
    <m/>
    <n v="1.287185878320479"/>
    <n v="0.9254498714652957"/>
    <n v="19.12069758354756"/>
    <n v="0.8313346775455459"/>
    <n v="100"/>
    <s v="YES"/>
    <s v="YES"/>
    <n v="0"/>
    <n v="0"/>
    <m/>
    <s v=""/>
    <m/>
    <m/>
    <n v="0.03602209944751376"/>
    <n v="983.3501614395886"/>
    <n v="2"/>
    <n v="50"/>
    <n v="5"/>
    <d v="2026-03-26T00:00:00"/>
  </r>
  <r>
    <d v="2026-03-14T00:00:00"/>
    <s v="Saturday"/>
    <x v="2"/>
    <n v="34.2"/>
    <n v="11.53"/>
    <n v="11.53"/>
    <n v="0.3371345029239766"/>
    <n v="0.3371345029239766"/>
    <m/>
    <m/>
    <m/>
    <n v="1.3"/>
    <n v="0.039"/>
    <m/>
    <m/>
    <m/>
    <m/>
    <m/>
    <n v="24"/>
    <m/>
    <m/>
    <n v="12"/>
    <m/>
    <m/>
    <m/>
    <m/>
    <n v="12"/>
    <m/>
    <n v="2"/>
    <n v="1"/>
    <m/>
    <m/>
    <m/>
    <n v="-0.003508771929825016"/>
    <n v="0.9122807017543859"/>
    <n v="8.09122807017544"/>
    <n v="0.6742690058479534"/>
    <n v="71"/>
    <s v="YES"/>
    <s v="YES"/>
    <n v="0"/>
    <n v="0"/>
    <m/>
    <s v=""/>
    <m/>
    <m/>
    <s v=""/>
    <n v="242.7368421052632"/>
    <n v="1"/>
    <n v="180"/>
    <m/>
    <d v="2026-03-26T00:00:00"/>
  </r>
  <r>
    <d v="2026-03-15T00:00:00"/>
    <s v="Sunday"/>
    <x v="2"/>
    <n v="34.2"/>
    <n v="30.7"/>
    <n v="30.7"/>
    <n v="0.8976608187134502"/>
    <n v="0.8976608187134502"/>
    <m/>
    <m/>
    <m/>
    <n v="1.54"/>
    <n v="0.039"/>
    <m/>
    <m/>
    <m/>
    <m/>
    <m/>
    <n v="24"/>
    <m/>
    <m/>
    <m/>
    <m/>
    <m/>
    <m/>
    <m/>
    <n v="24"/>
    <m/>
    <n v="1.5"/>
    <m/>
    <m/>
    <m/>
    <m/>
    <n v="-0.1245614035087712"/>
    <n v="1.080701754385965"/>
    <n v="21.5438596491228"/>
    <n v="0.8976608187134502"/>
    <n v="66"/>
    <s v="NO"/>
    <s v="NO"/>
    <n v="0"/>
    <n v="0"/>
    <m/>
    <s v=""/>
    <m/>
    <m/>
    <n v="0.02593531468531475"/>
    <n v="861.7543859649121"/>
    <n v="1"/>
    <n v="90"/>
    <m/>
    <d v="2026-03-26T00:00:00"/>
  </r>
  <r>
    <d v="2026-03-16T00:00:00"/>
    <s v="Monday"/>
    <x v="2"/>
    <n v="34.2"/>
    <n v="26.2"/>
    <n v="26.2"/>
    <n v="0.7660818713450291"/>
    <n v="0.7660818713450291"/>
    <m/>
    <m/>
    <m/>
    <n v="1.5"/>
    <n v="0.039"/>
    <n v="26"/>
    <m/>
    <n v="4"/>
    <m/>
    <m/>
    <n v="24"/>
    <m/>
    <n v="1"/>
    <m/>
    <m/>
    <m/>
    <m/>
    <m/>
    <n v="23"/>
    <n v="0.5"/>
    <n v="1"/>
    <n v="0.3333333333333333"/>
    <m/>
    <n v="0.75"/>
    <m/>
    <n v="0.9780701754385959"/>
    <n v="1.052631578947368"/>
    <n v="18.3859649122807"/>
    <n v="0.7993897787948131"/>
    <n v="78"/>
    <s v="YES"/>
    <s v="YES"/>
    <n v="0"/>
    <n v="0"/>
    <m/>
    <s v=""/>
    <m/>
    <m/>
    <n v="0.0200524475524476"/>
    <n v="551.578947368421"/>
    <n v="2"/>
    <n v="77.49999999999999"/>
    <m/>
    <d v="2026-03-26T00:00:00"/>
  </r>
  <r>
    <d v="2026-03-17T00:00:00"/>
    <s v="Tuesday"/>
    <x v="2"/>
    <n v="34.2"/>
    <n v="27.54"/>
    <n v="27.54"/>
    <n v="0.8052631578947368"/>
    <n v="0.8052631578947368"/>
    <m/>
    <m/>
    <m/>
    <n v="1.7"/>
    <n v="0.039"/>
    <m/>
    <m/>
    <m/>
    <m/>
    <m/>
    <n v="24"/>
    <m/>
    <n v="1"/>
    <m/>
    <m/>
    <m/>
    <m/>
    <m/>
    <n v="23"/>
    <m/>
    <n v="2.45"/>
    <m/>
    <m/>
    <m/>
    <m/>
    <n v="0.03070175438596934"/>
    <n v="1.192982456140351"/>
    <n v="19.32631578947368"/>
    <n v="0.840274599542334"/>
    <n v="88"/>
    <s v="YES"/>
    <s v="NO"/>
    <n v="0"/>
    <n v="0"/>
    <n v="1"/>
    <s v=""/>
    <m/>
    <m/>
    <n v="0.02763812154696131"/>
    <n v="473.297529538131"/>
    <n v="1"/>
    <n v="147"/>
    <m/>
    <d v="2026-03-26T00:00:00"/>
  </r>
  <r>
    <d v="2026-03-18T00:00:00"/>
    <s v="Wednesday"/>
    <x v="2"/>
    <n v="34.2"/>
    <n v="30.2"/>
    <n v="30.2"/>
    <n v="0.8830409356725146"/>
    <n v="0.8830409356725146"/>
    <m/>
    <m/>
    <m/>
    <n v="1.58"/>
    <n v="0.039"/>
    <n v="32"/>
    <m/>
    <n v="3"/>
    <m/>
    <m/>
    <n v="24"/>
    <m/>
    <n v="0.5"/>
    <m/>
    <m/>
    <m/>
    <m/>
    <m/>
    <n v="23.5"/>
    <m/>
    <n v="0.3"/>
    <n v="1"/>
    <m/>
    <m/>
    <m/>
    <n v="-0.1017543859649095"/>
    <n v="1.108771929824561"/>
    <n v="21.19298245614035"/>
    <n v="0.9018290406868233"/>
    <n v="89"/>
    <s v="YES"/>
    <s v="YES"/>
    <n v="0"/>
    <n v="0"/>
    <m/>
    <s v=""/>
    <n v="87"/>
    <m/>
    <n v="0.02638694638694637"/>
    <n v="978.1376518218623"/>
    <n v="3"/>
    <n v="26"/>
    <m/>
    <d v="2026-03-26T00:00:00"/>
  </r>
  <r>
    <d v="2026-03-19T00:00:00"/>
    <s v="Thursday"/>
    <x v="2"/>
    <n v="34.2"/>
    <n v="28.5"/>
    <n v="28.5"/>
    <n v="0.8333333333333333"/>
    <n v="0.8333333333333333"/>
    <m/>
    <m/>
    <m/>
    <n v="1.36"/>
    <n v="0.039"/>
    <n v="36"/>
    <m/>
    <n v="3"/>
    <m/>
    <m/>
    <n v="24"/>
    <n v="1"/>
    <m/>
    <m/>
    <m/>
    <m/>
    <m/>
    <m/>
    <n v="23"/>
    <n v="0.5"/>
    <n v="0.25"/>
    <m/>
    <m/>
    <m/>
    <m/>
    <n v="1.29561403508772"/>
    <n v="0.9543859649122809"/>
    <n v="20"/>
    <n v="0.8695652173913043"/>
    <n v="88"/>
    <s v="YES"/>
    <s v="NO"/>
    <n v="0"/>
    <n v="0"/>
    <m/>
    <s v=""/>
    <m/>
    <m/>
    <n v="0.018420745920746"/>
    <n v="960"/>
    <n v="1"/>
    <n v="45"/>
    <m/>
    <d v="2026-03-26T00:00:00"/>
  </r>
  <r>
    <d v="2026-03-20T00:00:00"/>
    <s v="Friday"/>
    <x v="2"/>
    <n v="34.2"/>
    <n v="29"/>
    <n v="29"/>
    <n v="0.8479532163742689"/>
    <n v="0.8479532163742689"/>
    <m/>
    <m/>
    <m/>
    <n v="2.129999999999999"/>
    <n v="0.039"/>
    <m/>
    <m/>
    <m/>
    <m/>
    <m/>
    <n v="24"/>
    <m/>
    <m/>
    <m/>
    <m/>
    <n v="0.5"/>
    <m/>
    <m/>
    <n v="23.5"/>
    <m/>
    <m/>
    <n v="0.25"/>
    <m/>
    <m/>
    <m/>
    <n v="1.404385964912283"/>
    <n v="1.494736842105263"/>
    <n v="20.35087719298246"/>
    <n v="0.8659947741694662"/>
    <n v="93"/>
    <s v="YES"/>
    <s v="YES"/>
    <n v="3"/>
    <n v="3"/>
    <m/>
    <s v=""/>
    <m/>
    <m/>
    <n v="0.0256974655179075"/>
    <n v="1221.052631578947"/>
    <n v="2"/>
    <n v="7.5"/>
    <m/>
    <d v="2026-03-26T00:00:00"/>
  </r>
  <r>
    <d v="2026-03-21T00:00:00"/>
    <s v="Saturday"/>
    <x v="2"/>
    <n v="34.2"/>
    <n v="25.16"/>
    <n v="25.16"/>
    <n v="0.735672514619883"/>
    <n v="0.735672514619883"/>
    <m/>
    <m/>
    <m/>
    <n v="1.339999999999999"/>
    <n v="0.039"/>
    <m/>
    <m/>
    <m/>
    <m/>
    <m/>
    <n v="24"/>
    <m/>
    <m/>
    <m/>
    <m/>
    <m/>
    <m/>
    <m/>
    <n v="24"/>
    <m/>
    <n v="3.583333333333333"/>
    <n v="0.8333333333333334"/>
    <m/>
    <m/>
    <m/>
    <n v="0.9868421052631575"/>
    <n v="0.940350877192982"/>
    <n v="17.65614035087719"/>
    <n v="0.7356725146198829"/>
    <n v="95"/>
    <s v="YES"/>
    <s v="YES"/>
    <n v="0"/>
    <n v="0"/>
    <m/>
    <s v=""/>
    <m/>
    <m/>
    <n v="0.03804788213627997"/>
    <n v="295.6376988984088"/>
    <n v="2"/>
    <n v="132.5"/>
    <m/>
    <d v="2026-03-26T00:00:00"/>
  </r>
  <r>
    <d v="2026-03-22T00:00:00"/>
    <s v="Sunday"/>
    <x v="2"/>
    <n v="34.2"/>
    <n v="31.88"/>
    <n v="31.88"/>
    <n v="0.9321637426900585"/>
    <n v="0.9321637426900585"/>
    <m/>
    <m/>
    <m/>
    <n v="1.3"/>
    <n v="0.039"/>
    <n v="40"/>
    <m/>
    <m/>
    <m/>
    <m/>
    <n v="24"/>
    <m/>
    <m/>
    <m/>
    <m/>
    <m/>
    <m/>
    <m/>
    <n v="24"/>
    <m/>
    <m/>
    <m/>
    <m/>
    <m/>
    <m/>
    <n v="0.715789473684211"/>
    <n v="0.9122807017543859"/>
    <n v="22.3719298245614"/>
    <n v="0.9321637426900584"/>
    <n v="88"/>
    <s v="YES"/>
    <s v="YES"/>
    <n v="0"/>
    <n v="0"/>
    <m/>
    <s v=""/>
    <m/>
    <m/>
    <n v="0.02235727440147332"/>
    <n v="1342.315789473684"/>
    <n v="0"/>
    <s v=""/>
    <m/>
    <d v="2026-03-26T00:00:00"/>
  </r>
  <r>
    <d v="2026-03-23T00:00:00"/>
    <s v="Monday"/>
    <x v="5"/>
    <n v="20.9"/>
    <n v="20"/>
    <n v="20"/>
    <n v="0.9569377990430623"/>
    <n v="0.9569377990430623"/>
    <m/>
    <m/>
    <m/>
    <m/>
    <n v="0.039"/>
    <n v="45"/>
    <m/>
    <m/>
    <m/>
    <m/>
    <n v="24"/>
    <m/>
    <m/>
    <m/>
    <n v="1"/>
    <m/>
    <m/>
    <m/>
    <n v="23"/>
    <m/>
    <m/>
    <m/>
    <m/>
    <m/>
    <m/>
    <n v="0.03349282296650458"/>
    <n v="0"/>
    <n v="22.9665071770335"/>
    <n v="0.9985437903058042"/>
    <n v="93"/>
    <s v="YES"/>
    <s v="YES"/>
    <n v="17"/>
    <n v="17"/>
    <m/>
    <s v=""/>
    <m/>
    <m/>
    <s v=""/>
    <n v="1377.99043062201"/>
    <n v="1"/>
    <n v="0"/>
    <m/>
    <d v="2026-03-26T00:00:00"/>
  </r>
  <r>
    <d v="2026-03-24T00:00:00"/>
    <s v="Tuesday"/>
    <x v="6"/>
    <n v="24.5"/>
    <n v="20"/>
    <n v="20"/>
    <n v="0.816326530612245"/>
    <n v="0.816326530612245"/>
    <m/>
    <m/>
    <m/>
    <m/>
    <n v="0.039"/>
    <m/>
    <m/>
    <m/>
    <m/>
    <m/>
    <n v="24"/>
    <m/>
    <m/>
    <n v="4.4"/>
    <m/>
    <m/>
    <m/>
    <m/>
    <n v="19.6"/>
    <m/>
    <m/>
    <m/>
    <m/>
    <m/>
    <m/>
    <n v="0.008163265306123435"/>
    <n v="0"/>
    <n v="19.59183673469388"/>
    <n v="0.9995835068721366"/>
    <n v="131"/>
    <s v="YES"/>
    <s v="NO"/>
    <n v="10"/>
    <n v="10"/>
    <m/>
    <s v=""/>
    <m/>
    <m/>
    <s v=""/>
    <n v="1175.510204081633"/>
    <n v="0"/>
    <s v=""/>
    <m/>
    <d v="2026-03-26T00:00:00"/>
  </r>
  <r>
    <d v="2026-03-25T00:00:00"/>
    <s v="Wednesday"/>
    <x v="1"/>
    <n v="38.9"/>
    <n v="31.8"/>
    <n v="31.8"/>
    <n v="0.8174807197943444"/>
    <n v="0.8174807197943444"/>
    <m/>
    <m/>
    <m/>
    <n v="1.2"/>
    <n v="0.039"/>
    <m/>
    <m/>
    <m/>
    <m/>
    <m/>
    <n v="24"/>
    <m/>
    <n v="1"/>
    <m/>
    <m/>
    <m/>
    <m/>
    <m/>
    <n v="23"/>
    <m/>
    <n v="1"/>
    <m/>
    <n v="1"/>
    <m/>
    <m/>
    <n v="0.6401028277634957"/>
    <n v="0.7403598971722366"/>
    <n v="19.61953727506427"/>
    <n v="0.8530233597854029"/>
    <n v="136"/>
    <s v="YES"/>
    <s v="NO"/>
    <n v="0"/>
    <n v="0"/>
    <m/>
    <s v=""/>
    <m/>
    <m/>
    <n v="0.03431860036832411"/>
    <n v="588.586118251928"/>
    <n v="3"/>
    <n v="40"/>
    <m/>
    <d v="2026-03-26T00:00:00"/>
  </r>
  <r>
    <d v="2026-03-26T00:00:00"/>
    <s v="Thursday"/>
    <x v="1"/>
    <n v="38.9"/>
    <n v="35"/>
    <n v="35"/>
    <n v="0.8997429305912595"/>
    <n v="0.8997429305912595"/>
    <m/>
    <m/>
    <m/>
    <n v="1.67"/>
    <n v="0.039"/>
    <m/>
    <m/>
    <m/>
    <m/>
    <m/>
    <n v="24"/>
    <m/>
    <n v="1"/>
    <m/>
    <m/>
    <m/>
    <m/>
    <m/>
    <n v="23"/>
    <m/>
    <m/>
    <m/>
    <m/>
    <m/>
    <m/>
    <n v="0.375835475578409"/>
    <n v="1.030334190231362"/>
    <n v="21.59383033419023"/>
    <n v="0.9388621884430535"/>
    <n v="131"/>
    <s v="YES"/>
    <s v="YES"/>
    <n v="0"/>
    <n v="0"/>
    <m/>
    <s v=""/>
    <m/>
    <m/>
    <n v="0.02591160220994474"/>
    <n v="1295.629820051414"/>
    <n v="0"/>
    <s v=""/>
    <m/>
    <d v="2026-03-26T00:00:00"/>
  </r>
  <r>
    <d v="2026-03-27T00:00:00"/>
    <s v="Friday"/>
    <x v="1"/>
    <n v="38.9"/>
    <n v="33.5"/>
    <n v="36.5"/>
    <n v="0.8611825192802056"/>
    <n v="0.9383033419023136"/>
    <m/>
    <m/>
    <m/>
    <n v="1.14"/>
    <n v="0.039"/>
    <m/>
    <m/>
    <m/>
    <m/>
    <m/>
    <n v="24"/>
    <m/>
    <n v="0.5"/>
    <m/>
    <m/>
    <m/>
    <m/>
    <m/>
    <n v="23.5"/>
    <m/>
    <n v="0.25"/>
    <m/>
    <m/>
    <m/>
    <m/>
    <n v="0.02737789203084873"/>
    <n v="0.7033419023136247"/>
    <n v="22.51928020565553"/>
    <n v="0.9582672427938522"/>
    <n v="105"/>
    <s v="YES"/>
    <s v="YES"/>
    <n v="0"/>
    <n v="0"/>
    <m/>
    <s v=""/>
    <m/>
    <m/>
    <n v="0.02529465930018414"/>
    <n v="1080.925449871465"/>
    <n v="1"/>
    <n v="15"/>
    <m/>
    <d v="2026-03-26T00:00:00"/>
  </r>
  <r>
    <d v="2026-03-28T00:00:00"/>
    <s v="Saturday"/>
    <x v="1"/>
    <n v="38.9"/>
    <n v="34"/>
    <n v="34"/>
    <n v="0.8740359897172237"/>
    <n v="0.8740359897172237"/>
    <m/>
    <m/>
    <m/>
    <n v="1.6"/>
    <n v="0.039"/>
    <m/>
    <m/>
    <m/>
    <m/>
    <m/>
    <n v="24"/>
    <n v="2"/>
    <m/>
    <m/>
    <m/>
    <m/>
    <m/>
    <m/>
    <n v="22"/>
    <m/>
    <m/>
    <m/>
    <m/>
    <m/>
    <m/>
    <n v="0.03598971722365008"/>
    <n v="0.9871465295629821"/>
    <n v="20.97686375321337"/>
    <n v="0.953493806964244"/>
    <n v="111"/>
    <s v="YES"/>
    <s v="YES"/>
    <n v="0"/>
    <n v="0"/>
    <m/>
    <s v=""/>
    <m/>
    <m/>
    <n v="0.02590979922471638"/>
    <n v="1258.611825192802"/>
    <n v="0"/>
    <s v=""/>
    <m/>
    <d v="2026-03-26T00:00:00"/>
  </r>
  <r>
    <d v="2026-03-29T00:00:00"/>
    <s v="Sunday"/>
    <x v="1"/>
    <n v="38.9"/>
    <n v="37.5"/>
    <n v="37.5"/>
    <n v="0.9640102827763496"/>
    <n v="0.9640102827763496"/>
    <m/>
    <m/>
    <m/>
    <n v="1.3"/>
    <n v="0.039"/>
    <m/>
    <m/>
    <m/>
    <m/>
    <m/>
    <n v="24"/>
    <m/>
    <m/>
    <m/>
    <m/>
    <m/>
    <m/>
    <m/>
    <n v="24"/>
    <m/>
    <m/>
    <m/>
    <m/>
    <m/>
    <m/>
    <n v="0.06169665809768432"/>
    <n v="0.8020565552699229"/>
    <n v="23.13624678663239"/>
    <n v="0.9640102827763496"/>
    <n v="117"/>
    <s v="YES"/>
    <s v="YES"/>
    <n v="3"/>
    <n v="2"/>
    <m/>
    <s v=""/>
    <m/>
    <m/>
    <n v="0.02053030303030304"/>
    <n v="1388.174807197943"/>
    <n v="0"/>
    <s v=""/>
    <m/>
    <d v="2026-03-26T00:00:00"/>
  </r>
  <r>
    <d v="2026-03-30T00:00:00"/>
    <s v="Monday"/>
    <x v="1"/>
    <n v="38.9"/>
    <n v="31.5"/>
    <n v="26.77"/>
    <n v="0.8097686375321337"/>
    <n v="0.6881748071979434"/>
    <m/>
    <m/>
    <m/>
    <n v="1.55"/>
    <n v="0.039"/>
    <m/>
    <m/>
    <m/>
    <m/>
    <m/>
    <n v="24"/>
    <m/>
    <m/>
    <m/>
    <m/>
    <m/>
    <m/>
    <m/>
    <n v="24"/>
    <m/>
    <n v="6.5"/>
    <m/>
    <m/>
    <m/>
    <m/>
    <n v="0.02750642673522208"/>
    <n v="0.9562982005141387"/>
    <n v="16.51619537275064"/>
    <n v="0.6881748071979433"/>
    <n v="109"/>
    <s v="YES"/>
    <s v="YES"/>
    <n v="1"/>
    <n v="0"/>
    <m/>
    <s v=""/>
    <m/>
    <m/>
    <n v="0.03100524475524478"/>
    <n v="152.4571880561598"/>
    <n v="2"/>
    <n v="195"/>
    <m/>
    <d v="2026-04-26T00:00:00"/>
  </r>
  <r>
    <d v="2026-03-31T00:00:00"/>
    <s v="Tuesday"/>
    <x v="1"/>
    <n v="38.9"/>
    <n v="31.5"/>
    <n v="31.06"/>
    <n v="0.8097686375321337"/>
    <n v="0.7984575835475578"/>
    <m/>
    <m/>
    <m/>
    <n v="1.64"/>
    <n v="0.039"/>
    <m/>
    <m/>
    <m/>
    <m/>
    <m/>
    <n v="24"/>
    <m/>
    <n v="0.8"/>
    <m/>
    <m/>
    <m/>
    <m/>
    <m/>
    <n v="23.2"/>
    <m/>
    <n v="3"/>
    <m/>
    <m/>
    <m/>
    <m/>
    <n v="0.02519280205655505"/>
    <n v="1.011825192802057"/>
    <n v="19.16298200514139"/>
    <n v="0.8259906036698874"/>
    <n v="113"/>
    <s v="YES"/>
    <s v="YES"/>
    <n v="0"/>
    <n v="0"/>
    <m/>
    <s v=""/>
    <m/>
    <m/>
    <n v="0.03506445672191527"/>
    <n v="383.2596401028277"/>
    <n v="2"/>
    <n v="90"/>
    <m/>
    <d v="2026-04-26T00:00:00"/>
  </r>
  <r>
    <d v="2026-04-01T00:00:00"/>
    <s v="Wednesday"/>
    <x v="1"/>
    <n v="38.9"/>
    <n v="32"/>
    <n v="35.327352"/>
    <n v="0.8226221079691516"/>
    <n v="0.9081581491002571"/>
    <m/>
    <m/>
    <m/>
    <n v="1.61"/>
    <n v="0.039"/>
    <m/>
    <m/>
    <m/>
    <m/>
    <m/>
    <n v="24"/>
    <n v="1.2"/>
    <m/>
    <m/>
    <m/>
    <m/>
    <m/>
    <m/>
    <n v="22.8"/>
    <m/>
    <m/>
    <m/>
    <m/>
    <m/>
    <m/>
    <n v="0.0108882262210841"/>
    <n v="0.9933161953727505"/>
    <n v="21.79579557840617"/>
    <n v="0.9559559464213231"/>
    <n v="91"/>
    <s v="YES"/>
    <s v="YES"/>
    <n v="23"/>
    <n v="23"/>
    <m/>
    <s v=""/>
    <m/>
    <m/>
    <n v="0.036390423572744"/>
    <n v="1307.74773470437"/>
    <n v="1"/>
    <n v="0"/>
    <m/>
    <d v="2026-04-26T00:00:00"/>
  </r>
  <r>
    <d v="2026-04-02T00:00:00"/>
    <s v="Thursday"/>
    <x v="1"/>
    <n v="38.9"/>
    <n v="31"/>
    <n v="35.055432"/>
    <n v="0.7969151670951157"/>
    <n v="0.9011679177377893"/>
    <m/>
    <m/>
    <m/>
    <n v="1.61"/>
    <n v="0.039"/>
    <m/>
    <m/>
    <m/>
    <m/>
    <m/>
    <n v="24"/>
    <n v="1.3"/>
    <m/>
    <m/>
    <m/>
    <m/>
    <m/>
    <m/>
    <n v="22.7"/>
    <m/>
    <m/>
    <m/>
    <m/>
    <m/>
    <m/>
    <n v="0.07865377892030878"/>
    <n v="0.9933161953727505"/>
    <n v="21.62803002570694"/>
    <n v="0.9527766531148433"/>
    <n v="104"/>
    <s v="YES"/>
    <s v="YES"/>
    <n v="25"/>
    <n v="22"/>
    <m/>
    <s v=""/>
    <m/>
    <m/>
    <n v="0.02779926335174959"/>
    <n v="1297.681801542416"/>
    <n v="0"/>
    <s v=""/>
    <m/>
    <d v="2026-04-26T00:00:00"/>
  </r>
  <r>
    <d v="2026-04-03T00:00:00"/>
    <s v="Friday"/>
    <x v="1"/>
    <n v="38.9"/>
    <n v="31"/>
    <n v="24.759552"/>
    <n v="0.7969151670951157"/>
    <n v="0.6364923393316194"/>
    <m/>
    <m/>
    <m/>
    <n v="1.55"/>
    <n v="0.039"/>
    <n v="2.5"/>
    <m/>
    <n v="5"/>
    <m/>
    <m/>
    <n v="24"/>
    <n v="1"/>
    <m/>
    <m/>
    <m/>
    <m/>
    <m/>
    <m/>
    <n v="23"/>
    <n v="0.4"/>
    <n v="6"/>
    <n v="0.3"/>
    <m/>
    <m/>
    <m/>
    <n v="0.06788565552699311"/>
    <n v="0.9562982005141388"/>
    <n v="15.27581614395887"/>
    <n v="0.6641659193025595"/>
    <n v="80"/>
    <s v="YES"/>
    <s v="NO"/>
    <n v="0"/>
    <n v="0"/>
    <m/>
    <s v=""/>
    <m/>
    <m/>
    <n v="0.02762430939226519"/>
    <n v="152.7581614395887"/>
    <n v="2"/>
    <n v="201"/>
    <m/>
    <d v="2026-04-26T00:00:00"/>
  </r>
  <r>
    <d v="2026-04-04T00:00:00"/>
    <s v="Saturday"/>
    <x v="1"/>
    <n v="38.9"/>
    <n v="15"/>
    <n v="20.398944"/>
    <n v="0.3856041131105398"/>
    <n v="0.5243944473007712"/>
    <m/>
    <m/>
    <m/>
    <n v="1.56"/>
    <n v="0.042"/>
    <m/>
    <m/>
    <m/>
    <m/>
    <m/>
    <n v="24"/>
    <m/>
    <m/>
    <n v="10.4"/>
    <m/>
    <m/>
    <m/>
    <m/>
    <n v="13.6"/>
    <m/>
    <m/>
    <m/>
    <m/>
    <m/>
    <m/>
    <n v="0.05206539845758407"/>
    <n v="0.9624678663239076"/>
    <n v="12.58546673521851"/>
    <n v="0.9254019658248903"/>
    <n v="86"/>
    <s v="YES"/>
    <s v="NO"/>
    <n v="4"/>
    <n v="0"/>
    <m/>
    <s v=""/>
    <m/>
    <m/>
    <n v="0.02812154696132599"/>
    <n v="755.1280041131105"/>
    <n v="1"/>
    <n v="0"/>
    <m/>
    <d v="2026-04-26T00:00:00"/>
  </r>
  <r>
    <d v="2026-04-05T00:00:00"/>
    <s v="Sunday"/>
    <x v="1"/>
    <n v="38.9"/>
    <n v="31"/>
    <n v="32.709504"/>
    <n v="0.7969151670951157"/>
    <n v="0.8408612853470437"/>
    <m/>
    <m/>
    <m/>
    <n v="1.6"/>
    <n v="0.042"/>
    <m/>
    <m/>
    <n v="1.7"/>
    <m/>
    <m/>
    <n v="24"/>
    <m/>
    <n v="0.5"/>
    <m/>
    <m/>
    <m/>
    <m/>
    <m/>
    <n v="23.5"/>
    <n v="1.5"/>
    <m/>
    <n v="0.75"/>
    <m/>
    <m/>
    <m/>
    <n v="0.08218262210796823"/>
    <n v="0.9871465295629818"/>
    <n v="20.18067084832905"/>
    <n v="0.8587519509927256"/>
    <n v="84"/>
    <s v="NO"/>
    <s v="NO"/>
    <n v="0"/>
    <n v="0"/>
    <m/>
    <s v=""/>
    <m/>
    <m/>
    <n v="0.03504604051565378"/>
    <n v="1210.840250899743"/>
    <n v="2"/>
    <n v="67.5"/>
    <m/>
    <d v="2026-04-26T00:00:00"/>
  </r>
  <r>
    <d v="2026-04-06T00:00:00"/>
    <s v="Monday"/>
    <x v="2"/>
    <n v="34.2"/>
    <n v="29"/>
    <n v="31.859136"/>
    <n v="0.8479532163742689"/>
    <n v="0.9315536842105263"/>
    <m/>
    <m/>
    <m/>
    <n v="1.27"/>
    <n v="0.0425"/>
    <m/>
    <m/>
    <n v="1.1"/>
    <m/>
    <m/>
    <n v="24"/>
    <n v="0.8"/>
    <m/>
    <m/>
    <m/>
    <m/>
    <m/>
    <m/>
    <n v="23.2"/>
    <m/>
    <m/>
    <m/>
    <m/>
    <m/>
    <m/>
    <n v="-0.04851649122806734"/>
    <n v="0.8912280701754383"/>
    <n v="22.35728842105263"/>
    <n v="0.963676225045372"/>
    <n v="80"/>
    <s v="YES"/>
    <s v="YES"/>
    <n v="60"/>
    <n v="60"/>
    <m/>
    <s v=""/>
    <m/>
    <m/>
    <n v="0.02706602789475726"/>
    <n v="1341.437305263158"/>
    <n v="0"/>
    <s v=""/>
    <m/>
    <d v="2026-04-26T00:00:00"/>
  </r>
  <r>
    <d v="2026-04-07T00:00:00"/>
    <s v="Tuesday"/>
    <x v="2"/>
    <n v="34.2"/>
    <n v="29"/>
    <n v="28.976726"/>
    <n v="0.8479532163742689"/>
    <n v="0.8472726900584795"/>
    <m/>
    <m/>
    <m/>
    <n v="1.72"/>
    <n v="0.043"/>
    <m/>
    <m/>
    <m/>
    <m/>
    <m/>
    <n v="24"/>
    <n v="0.4"/>
    <m/>
    <m/>
    <n v="1"/>
    <m/>
    <m/>
    <m/>
    <n v="22.6"/>
    <m/>
    <n v="0.9166666666666666"/>
    <n v="0.25"/>
    <m/>
    <m/>
    <m/>
    <n v="-0.1082287719298236"/>
    <n v="1.207017543859649"/>
    <n v="20.33454456140351"/>
    <n v="0.8997586089116596"/>
    <n v="97"/>
    <s v="YES"/>
    <s v="YES"/>
    <n v="0"/>
    <n v="0"/>
    <m/>
    <s v=""/>
    <m/>
    <m/>
    <n v="0.03573426573426583"/>
    <n v="636.5596558352403"/>
    <n v="2"/>
    <n v="34.99999999999999"/>
    <m/>
    <d v="2026-04-26T00:00:00"/>
  </r>
  <r>
    <d v="2026-04-08T00:00:00"/>
    <s v="Wednesday"/>
    <x v="2"/>
    <n v="34.2"/>
    <n v="29"/>
    <n v="23.36179"/>
    <n v="0.8479532163742689"/>
    <n v="0.6830932748538011"/>
    <m/>
    <m/>
    <m/>
    <n v="1.69"/>
    <n v="0.043"/>
    <m/>
    <m/>
    <m/>
    <m/>
    <m/>
    <n v="24"/>
    <m/>
    <n v="0.5"/>
    <m/>
    <m/>
    <m/>
    <m/>
    <m/>
    <n v="23.5"/>
    <m/>
    <n v="3.4"/>
    <n v="2.5"/>
    <m/>
    <m/>
    <m/>
    <n v="0.01979649122807103"/>
    <n v="1.185964912280702"/>
    <n v="16.39423859649123"/>
    <n v="0.6976271743187756"/>
    <n v="86"/>
    <s v="YES"/>
    <s v="NO"/>
    <n v="1"/>
    <n v="1"/>
    <m/>
    <s v=""/>
    <m/>
    <m/>
    <n v="0.03082167832167831"/>
    <n v="289.310092879257"/>
    <n v="4"/>
    <n v="88.5"/>
    <m/>
    <d v="2026-04-26T00:00:00"/>
  </r>
  <r>
    <d v="2026-04-09T00:00:00"/>
    <s v="Thursday"/>
    <x v="2"/>
    <n v="34.2"/>
    <n v="29"/>
    <n v="29.498428"/>
    <n v="0.8479532163742689"/>
    <n v="0.862527134502924"/>
    <m/>
    <m/>
    <m/>
    <n v="1.75"/>
    <n v="0.043"/>
    <m/>
    <m/>
    <m/>
    <m/>
    <m/>
    <n v="24"/>
    <n v="1"/>
    <m/>
    <m/>
    <m/>
    <m/>
    <m/>
    <m/>
    <n v="23"/>
    <m/>
    <m/>
    <n v="0.5"/>
    <m/>
    <m/>
    <m/>
    <n v="0.5712785964912293"/>
    <n v="1.228070175438597"/>
    <n v="20.70065122807017"/>
    <n v="0.9000283142639206"/>
    <n v="90"/>
    <s v="YES"/>
    <s v="YES"/>
    <n v="0"/>
    <n v="0"/>
    <m/>
    <s v=""/>
    <m/>
    <m/>
    <n v="0.02166083916083913"/>
    <n v="1242.039073684211"/>
    <n v="1"/>
    <n v="30"/>
    <m/>
    <d v="2026-04-26T00:00:00"/>
  </r>
  <r>
    <d v="2026-04-10T00:00:00"/>
    <s v="Friday"/>
    <x v="2"/>
    <n v="34.2"/>
    <n v="29"/>
    <n v="32.2"/>
    <n v="0.8479532163742689"/>
    <n v="0.9415204678362573"/>
    <m/>
    <m/>
    <m/>
    <n v="1.4"/>
    <n v="0.043"/>
    <m/>
    <m/>
    <m/>
    <m/>
    <m/>
    <n v="24"/>
    <m/>
    <m/>
    <m/>
    <m/>
    <m/>
    <m/>
    <m/>
    <n v="24"/>
    <m/>
    <n v="0.55"/>
    <m/>
    <m/>
    <m/>
    <m/>
    <n v="-0.1289473684210556"/>
    <n v="0.9824561403508771"/>
    <n v="22.59649122807018"/>
    <n v="0.9415204678362574"/>
    <n v="82"/>
    <s v="YES"/>
    <s v="YES"/>
    <n v="0"/>
    <n v="0"/>
    <m/>
    <s v=""/>
    <m/>
    <m/>
    <n v="0.02236596736596736"/>
    <n v="874.7028862478778"/>
    <n v="1"/>
    <n v="33"/>
    <m/>
    <d v="2026-04-26T00:00:00"/>
  </r>
  <r>
    <d v="2026-04-11T00:00:00"/>
    <s v="Saturday"/>
    <x v="2"/>
    <n v="34.2"/>
    <n v="29"/>
    <n v="28.2"/>
    <n v="1.017543859649123"/>
    <n v="0.9894736842105263"/>
    <m/>
    <m/>
    <n v="4"/>
    <m/>
    <n v="0.043"/>
    <m/>
    <m/>
    <m/>
    <m/>
    <m/>
    <n v="20"/>
    <m/>
    <m/>
    <m/>
    <m/>
    <m/>
    <m/>
    <m/>
    <n v="20"/>
    <m/>
    <m/>
    <m/>
    <m/>
    <m/>
    <m/>
    <n v="0.2105263157894761"/>
    <n v="0"/>
    <n v="19.78947368421052"/>
    <n v="0.9894736842105262"/>
    <n v="93"/>
    <s v="YES"/>
    <s v="YES"/>
    <n v="4"/>
    <n v="0"/>
    <m/>
    <s v=""/>
    <m/>
    <m/>
    <n v="0.02094753312985362"/>
    <n v="1187.368421052631"/>
    <n v="0"/>
    <s v=""/>
    <m/>
    <d v="2026-04-26T00:00:00"/>
  </r>
  <r>
    <d v="2026-04-12T00:00:00"/>
    <s v="Sunday"/>
    <x v="2"/>
    <n v="34.2"/>
    <n v="29"/>
    <n v="29.826888"/>
    <n v="0.8479532163742689"/>
    <n v="0.8721312280701755"/>
    <m/>
    <m/>
    <m/>
    <n v="0.6"/>
    <n v="0.043"/>
    <m/>
    <m/>
    <m/>
    <m/>
    <m/>
    <n v="24"/>
    <m/>
    <m/>
    <m/>
    <m/>
    <m/>
    <m/>
    <m/>
    <n v="24"/>
    <m/>
    <m/>
    <m/>
    <m/>
    <m/>
    <m/>
    <n v="2.64779789473684"/>
    <n v="0.4210526315789473"/>
    <n v="20.93114947368421"/>
    <n v="0.8721312280701755"/>
    <n v="90"/>
    <s v="NO"/>
    <s v="NO"/>
    <n v="0"/>
    <n v="0"/>
    <m/>
    <s v=""/>
    <m/>
    <m/>
    <n v="0.02764272559852669"/>
    <n v="1255.868968421053"/>
    <n v="0"/>
    <s v=""/>
    <m/>
    <d v="2026-04-26T00:00:00"/>
  </r>
  <r>
    <d v="2026-04-13T00:00:00"/>
    <s v="Monday"/>
    <x v="2"/>
    <n v="34.2"/>
    <n v="29.2"/>
    <n v="28.278696"/>
    <n v="0.8538011695906432"/>
    <n v="0.8268624561403509"/>
    <m/>
    <m/>
    <m/>
    <n v="1.24"/>
    <n v="0.048"/>
    <m/>
    <m/>
    <m/>
    <m/>
    <m/>
    <n v="24"/>
    <n v="1"/>
    <m/>
    <m/>
    <m/>
    <m/>
    <m/>
    <m/>
    <n v="23"/>
    <m/>
    <m/>
    <n v="0.25"/>
    <m/>
    <m/>
    <m/>
    <n v="2.035125614035088"/>
    <n v="0.8701754385964909"/>
    <n v="19.84469894736842"/>
    <n v="0.8628129977116705"/>
    <n v="84"/>
    <s v="YES"/>
    <s v="YES"/>
    <n v="46"/>
    <n v="46"/>
    <m/>
    <s v=""/>
    <m/>
    <m/>
    <n v="0.02096685082872929"/>
    <n v="1190.681936842105"/>
    <n v="1"/>
    <n v="15"/>
    <m/>
    <d v="2026-04-26T00:00:00"/>
  </r>
  <r>
    <d v="2026-04-14T00:00:00"/>
    <s v="Tuesday"/>
    <x v="2"/>
    <n v="34.2"/>
    <n v="29.2"/>
    <n v="30.227856"/>
    <n v="0.8538011695906432"/>
    <n v="0.8838554385964911"/>
    <m/>
    <m/>
    <m/>
    <n v="1.24"/>
    <n v="0.048"/>
    <m/>
    <m/>
    <m/>
    <m/>
    <m/>
    <n v="24"/>
    <m/>
    <n v="1"/>
    <m/>
    <m/>
    <m/>
    <m/>
    <m/>
    <n v="23"/>
    <m/>
    <m/>
    <m/>
    <m/>
    <m/>
    <m/>
    <n v="0.9172940350877212"/>
    <n v="0.870175438596491"/>
    <n v="21.21253052631579"/>
    <n v="0.9222839359267734"/>
    <n v="83"/>
    <s v="YES"/>
    <s v="YES"/>
    <n v="0"/>
    <n v="0"/>
    <m/>
    <s v=""/>
    <m/>
    <m/>
    <n v="0.02953959484346223"/>
    <n v="1272.751831578947"/>
    <n v="0"/>
    <s v=""/>
    <m/>
    <d v="2026-04-26T00:00:00"/>
  </r>
  <r>
    <d v="2026-04-15T00:00:00"/>
    <s v="Wednesday"/>
    <x v="2"/>
    <n v="34.2"/>
    <n v="29.2"/>
    <n v="27.38088"/>
    <n v="0.8538011695906432"/>
    <n v="0.8006105263157894"/>
    <m/>
    <m/>
    <m/>
    <n v="1.45"/>
    <n v="0.048"/>
    <m/>
    <m/>
    <m/>
    <m/>
    <m/>
    <n v="24"/>
    <m/>
    <m/>
    <m/>
    <m/>
    <m/>
    <m/>
    <m/>
    <n v="24"/>
    <m/>
    <n v="0.6"/>
    <m/>
    <m/>
    <m/>
    <m/>
    <n v="3.167803508771929"/>
    <n v="1.017543859649123"/>
    <n v="19.21465263157895"/>
    <n v="0.8006105263157894"/>
    <n v="76"/>
    <s v="YES"/>
    <s v="NO"/>
    <n v="3"/>
    <n v="2"/>
    <m/>
    <s v=""/>
    <m/>
    <m/>
    <n v="0.02813996316758748"/>
    <n v="720.5494736842105"/>
    <n v="2"/>
    <n v="18"/>
    <m/>
    <d v="2026-04-26T00:00:00"/>
  </r>
  <r>
    <d v="2026-04-16T00:00:00"/>
    <s v="Thursday"/>
    <x v="2"/>
    <n v="34.2"/>
    <n v="13.5"/>
    <n v="12.110404"/>
    <n v="0.3947368421052632"/>
    <n v="0.3541053801169591"/>
    <m/>
    <m/>
    <m/>
    <n v="0.9300000000000004"/>
    <n v="0.048"/>
    <n v="18.5"/>
    <m/>
    <m/>
    <m/>
    <m/>
    <n v="24"/>
    <m/>
    <m/>
    <n v="12"/>
    <m/>
    <m/>
    <m/>
    <m/>
    <n v="12"/>
    <m/>
    <n v="2"/>
    <m/>
    <m/>
    <m/>
    <m/>
    <n v="0.8488392982456148"/>
    <n v="0.6526315789473687"/>
    <n v="8.498529122807017"/>
    <n v="0.7082107602339182"/>
    <n v="76"/>
    <s v="YES"/>
    <s v="NO"/>
    <n v="13"/>
    <n v="12"/>
    <m/>
    <s v=""/>
    <m/>
    <m/>
    <n v="0.0265193370165746"/>
    <n v="254.9558736842105"/>
    <n v="1"/>
    <n v="120"/>
    <m/>
    <d v="2026-04-26T00:00:00"/>
  </r>
  <r>
    <d v="2026-04-17T00:00:00"/>
    <s v="Friday"/>
    <x v="2"/>
    <n v="34.2"/>
    <n v="24.5"/>
    <n v="23.328498"/>
    <n v="0.7163742690058479"/>
    <n v="0.6821198245614035"/>
    <m/>
    <m/>
    <m/>
    <n v="1.37"/>
    <n v="0.046"/>
    <n v="26.5"/>
    <m/>
    <m/>
    <m/>
    <m/>
    <n v="24"/>
    <n v="2"/>
    <m/>
    <m/>
    <m/>
    <m/>
    <m/>
    <m/>
    <n v="22"/>
    <m/>
    <n v="1.1"/>
    <m/>
    <m/>
    <m/>
    <m/>
    <n v="3.567720701754386"/>
    <n v="0.9614035087719298"/>
    <n v="16.37087578947368"/>
    <n v="0.7441307177033493"/>
    <n v="78"/>
    <s v="YES"/>
    <s v="NO"/>
    <n v="0"/>
    <n v="0"/>
    <m/>
    <s v=""/>
    <m/>
    <m/>
    <n v="0.02438811188811183"/>
    <n v="892.956861244019"/>
    <n v="1"/>
    <n v="66"/>
    <m/>
    <d v="2026-04-26T00:00:00"/>
  </r>
  <r>
    <d v="2026-04-18T00:00:00"/>
    <s v="Saturday"/>
    <x v="2"/>
    <n v="34.2"/>
    <n v="27.5"/>
    <n v="27.9"/>
    <n v="0.8040935672514619"/>
    <n v="0.8157894736842104"/>
    <m/>
    <m/>
    <m/>
    <n v="1.3"/>
    <n v="0.044"/>
    <n v="26.5"/>
    <m/>
    <m/>
    <m/>
    <m/>
    <n v="24"/>
    <n v="1"/>
    <m/>
    <m/>
    <m/>
    <m/>
    <m/>
    <m/>
    <n v="23"/>
    <m/>
    <m/>
    <m/>
    <m/>
    <m/>
    <m/>
    <n v="2.508771929824562"/>
    <n v="0.9122807017543859"/>
    <n v="19.57894736842105"/>
    <n v="0.8512585812356979"/>
    <n v="80"/>
    <s v="YES"/>
    <s v="NO"/>
    <n v="0"/>
    <n v="0"/>
    <m/>
    <s v=""/>
    <m/>
    <m/>
    <n v="0.0161188811188811"/>
    <n v="1174.736842105263"/>
    <n v="2"/>
    <n v="0"/>
    <m/>
    <d v="2026-04-26T00:00:00"/>
  </r>
  <r>
    <d v="2026-04-19T00:00:00"/>
    <s v="Sunday"/>
    <x v="2"/>
    <n v="34.2"/>
    <n v="33"/>
    <n v="29.92183"/>
    <n v="0.9649122807017544"/>
    <n v="0.8749073099415204"/>
    <m/>
    <m/>
    <m/>
    <n v="1.3"/>
    <n v="0.043"/>
    <n v="26.5"/>
    <m/>
    <m/>
    <m/>
    <m/>
    <n v="24"/>
    <m/>
    <m/>
    <m/>
    <m/>
    <m/>
    <m/>
    <m/>
    <n v="24"/>
    <m/>
    <m/>
    <m/>
    <m/>
    <n v="2.2"/>
    <m/>
    <n v="-0.1100561403508777"/>
    <n v="0.9122807017543859"/>
    <n v="20.99777543859649"/>
    <n v="0.8749073099415204"/>
    <n v="101"/>
    <s v="YES"/>
    <s v="NO"/>
    <n v="3"/>
    <n v="0"/>
    <m/>
    <s v=""/>
    <m/>
    <m/>
    <n v="0.0168648018648019"/>
    <n v="1259.86652631579"/>
    <n v="2"/>
    <n v="66"/>
    <m/>
    <d v="2026-04-26T00:00:00"/>
  </r>
  <r>
    <d v="2026-04-20T00:00:00"/>
    <s v="Monday"/>
    <x v="2"/>
    <n v="34.2"/>
    <n v="33"/>
    <n v="28.5"/>
    <n v="0.9649122807017544"/>
    <n v="0.8333333333333333"/>
    <m/>
    <m/>
    <m/>
    <m/>
    <n v="0.04"/>
    <n v="26.5"/>
    <m/>
    <m/>
    <m/>
    <m/>
    <n v="24"/>
    <m/>
    <m/>
    <m/>
    <m/>
    <m/>
    <m/>
    <m/>
    <n v="24"/>
    <m/>
    <n v="2.6"/>
    <m/>
    <m/>
    <n v="1.5"/>
    <m/>
    <n v="-0.1000000000000014"/>
    <n v="0"/>
    <n v="20"/>
    <n v="0.8333333333333334"/>
    <n v="72"/>
    <s v="YES"/>
    <s v="NO"/>
    <n v="0"/>
    <n v="0"/>
    <m/>
    <s v=""/>
    <m/>
    <m/>
    <n v="0.01649766899766896"/>
    <n v="461.5384615384615"/>
    <n v="2"/>
    <n v="123"/>
    <m/>
    <d v="2026-04-26T00:00:00"/>
  </r>
  <r>
    <d v="2026-04-21T00:00:00"/>
    <s v="Tuesday"/>
    <x v="1"/>
    <n v="38.9"/>
    <n v="30"/>
    <n v="30.928831"/>
    <n v="0.7712082262210797"/>
    <n v="0.7950856298200514"/>
    <m/>
    <m/>
    <m/>
    <n v="1.5"/>
    <n v="0.039"/>
    <n v="26.5"/>
    <m/>
    <m/>
    <m/>
    <m/>
    <n v="24"/>
    <n v="1"/>
    <n v="1"/>
    <m/>
    <m/>
    <m/>
    <m/>
    <m/>
    <n v="22"/>
    <m/>
    <m/>
    <n v="0.8"/>
    <m/>
    <n v="1.1"/>
    <m/>
    <n v="0.09249501285346895"/>
    <n v="0.9254498714652957"/>
    <n v="19.08205511568124"/>
    <n v="0.8673661416218743"/>
    <n v="80"/>
    <s v="YES"/>
    <s v="NO"/>
    <n v="18"/>
    <n v="14"/>
    <m/>
    <s v=""/>
    <m/>
    <m/>
    <n v="0.0236989529807209"/>
    <n v="1144.923306940874"/>
    <n v="1"/>
    <n v="114"/>
    <m/>
    <d v="2026-04-26T00:00:00"/>
  </r>
  <r>
    <d v="2026-04-22T00:00:00"/>
    <s v="Wednesday"/>
    <x v="1"/>
    <n v="38.9"/>
    <n v="33"/>
    <n v="26.594889"/>
    <n v="0.8483290488431876"/>
    <n v="0.6836732390745501"/>
    <m/>
    <m/>
    <m/>
    <n v="1.4"/>
    <n v="0.037"/>
    <n v="26"/>
    <m/>
    <m/>
    <m/>
    <m/>
    <n v="24"/>
    <m/>
    <m/>
    <m/>
    <m/>
    <m/>
    <m/>
    <m/>
    <n v="24"/>
    <m/>
    <n v="2"/>
    <n v="2.5"/>
    <m/>
    <n v="2.2"/>
    <m/>
    <n v="0.02808904884318864"/>
    <n v="0.8637532133676092"/>
    <n v="16.4081577377892"/>
    <n v="0.6836732390745501"/>
    <n v="95"/>
    <s v="YES"/>
    <s v="NO"/>
    <n v="1"/>
    <n v="0"/>
    <m/>
    <s v=""/>
    <m/>
    <m/>
    <n v="0.02233885819521178"/>
    <n v="492.2447321336761"/>
    <n v="1"/>
    <n v="402"/>
    <m/>
    <d v="2026-04-26T00:00:00"/>
  </r>
  <r>
    <d v="2026-04-23T00:00:00"/>
    <s v="Thursday"/>
    <x v="1"/>
    <n v="38.9"/>
    <n v="33"/>
    <n v="30.049741"/>
    <n v="0.8483290488431876"/>
    <n v="0.7724869151670951"/>
    <m/>
    <m/>
    <m/>
    <n v="1.4"/>
    <n v="0.037"/>
    <n v="26"/>
    <m/>
    <m/>
    <m/>
    <m/>
    <n v="24"/>
    <m/>
    <m/>
    <m/>
    <m/>
    <m/>
    <m/>
    <m/>
    <n v="24"/>
    <m/>
    <n v="1.6"/>
    <n v="2"/>
    <m/>
    <m/>
    <m/>
    <n v="0.9965608226221079"/>
    <n v="0.8637532133676092"/>
    <n v="18.53968596401028"/>
    <n v="0.7724869151670951"/>
    <n v="89"/>
    <s v="YES"/>
    <s v="NO"/>
    <n v="0"/>
    <n v="0"/>
    <m/>
    <s v=""/>
    <m/>
    <m/>
    <n v="0.03138121546961319"/>
    <n v="695.2382236503855"/>
    <n v="0"/>
    <s v=""/>
    <m/>
    <d v="2026-04-26T00:00:00"/>
  </r>
  <r>
    <d v="2026-04-24T00:00:00"/>
    <s v="Friday"/>
    <x v="1"/>
    <n v="38.9"/>
    <n v="33"/>
    <n v="31.231839"/>
    <n v="0.8483290488431876"/>
    <n v="0.8028750385604113"/>
    <m/>
    <m/>
    <m/>
    <n v="1.3"/>
    <n v="0.037"/>
    <n v="24"/>
    <m/>
    <m/>
    <m/>
    <m/>
    <n v="24"/>
    <m/>
    <m/>
    <m/>
    <m/>
    <m/>
    <m/>
    <m/>
    <n v="24"/>
    <n v="0.5"/>
    <n v="1.5"/>
    <n v="0.5"/>
    <m/>
    <m/>
    <m/>
    <n v="1.428942519280202"/>
    <n v="0.8020565552699229"/>
    <n v="19.26900092544987"/>
    <n v="0.8028750385604114"/>
    <n v="104"/>
    <s v="YES"/>
    <s v="NO"/>
    <n v="0"/>
    <n v="0"/>
    <m/>
    <s v=""/>
    <m/>
    <m/>
    <n v="0.02779005524861884"/>
    <n v="770.7600370179949"/>
    <n v="0"/>
    <s v=""/>
    <m/>
    <d v="2026-04-26T00:00:00"/>
  </r>
  <r>
    <d v="2026-04-25T00:00:00"/>
    <s v="Saturday"/>
    <x v="1"/>
    <n v="38.9"/>
    <n v="35"/>
    <n v="29.562648"/>
    <n v="0.8997429305912595"/>
    <n v="0.7599652442159383"/>
    <m/>
    <m/>
    <m/>
    <n v="1.2"/>
    <n v="0.037"/>
    <n v="20"/>
    <m/>
    <m/>
    <m/>
    <m/>
    <n v="24"/>
    <m/>
    <m/>
    <m/>
    <m/>
    <m/>
    <m/>
    <m/>
    <n v="24"/>
    <m/>
    <n v="1.5"/>
    <n v="0.5"/>
    <m/>
    <m/>
    <m/>
    <n v="3.020474241645246"/>
    <n v="0.7403598971722365"/>
    <n v="18.23916586118252"/>
    <n v="0.7599652442159383"/>
    <n v="91"/>
    <s v="YES"/>
    <s v="NO"/>
    <n v="0"/>
    <n v="0"/>
    <m/>
    <s v=""/>
    <m/>
    <m/>
    <n v="0.02408839779005527"/>
    <n v="729.5666344473008"/>
    <n v="0"/>
    <s v=""/>
    <m/>
    <d v="2026-04-26T00:00:00"/>
  </r>
  <r>
    <d v="2026-04-26T00:00:00"/>
    <s v="Sunday"/>
    <x v="1"/>
    <n v="38.9"/>
    <n v="33"/>
    <n v="33.942064"/>
    <n v="0.8483290488431876"/>
    <n v="0.8725466323907456"/>
    <m/>
    <m/>
    <m/>
    <n v="1.3"/>
    <n v="0.037"/>
    <n v="32"/>
    <m/>
    <m/>
    <m/>
    <m/>
    <n v="24"/>
    <m/>
    <m/>
    <m/>
    <m/>
    <m/>
    <m/>
    <m/>
    <n v="24"/>
    <m/>
    <m/>
    <n v="1"/>
    <m/>
    <n v="1"/>
    <m/>
    <n v="0.256824267352183"/>
    <n v="0.8020565552699229"/>
    <n v="20.94111917737789"/>
    <n v="0.8725466323907455"/>
    <n v="94"/>
    <s v="YES"/>
    <s v="NO"/>
    <n v="0"/>
    <n v="0"/>
    <m/>
    <s v=""/>
    <m/>
    <m/>
    <n v="0.02780847145488028"/>
    <n v="1256.467150642673"/>
    <n v="0"/>
    <s v=""/>
    <m/>
    <d v="2026-04-26T00:00:00"/>
  </r>
  <r>
    <d v="2026-04-27T00:00:00"/>
    <s v="Monday"/>
    <x v="2"/>
    <n v="34.2"/>
    <n v="33"/>
    <n v="33.4"/>
    <n v="0.9649122807017544"/>
    <n v="0.9766081871345028"/>
    <m/>
    <m/>
    <m/>
    <n v="1"/>
    <n v="0.039"/>
    <n v="25"/>
    <m/>
    <m/>
    <m/>
    <m/>
    <n v="24"/>
    <m/>
    <m/>
    <m/>
    <m/>
    <m/>
    <m/>
    <m/>
    <n v="24"/>
    <m/>
    <m/>
    <m/>
    <m/>
    <m/>
    <m/>
    <n v="-0.1403508771929793"/>
    <n v="0.7017543859649122"/>
    <n v="23.43859649122807"/>
    <n v="0.9766081871345028"/>
    <n v="113"/>
    <s v="YES"/>
    <s v="NO"/>
    <n v="0"/>
    <n v="0"/>
    <m/>
    <s v=""/>
    <m/>
    <m/>
    <n v="0.03558011049723755"/>
    <n v="1406.315789473684"/>
    <n v="0"/>
    <s v=""/>
    <m/>
    <d v="2026-04-26T00:00:00"/>
  </r>
  <r>
    <d v="2026-04-28T00:00:00"/>
    <s v="Tuesday"/>
    <x v="2"/>
    <n v="34.2"/>
    <n v="20"/>
    <n v="24.8"/>
    <n v="0.5847953216374269"/>
    <n v="0.7251461988304094"/>
    <m/>
    <m/>
    <m/>
    <m/>
    <n v="0.039"/>
    <n v="25"/>
    <m/>
    <m/>
    <m/>
    <m/>
    <n v="24"/>
    <m/>
    <m/>
    <n v="6.6"/>
    <m/>
    <m/>
    <m/>
    <m/>
    <n v="17.4"/>
    <m/>
    <m/>
    <m/>
    <m/>
    <m/>
    <m/>
    <n v="-0.003508771929826793"/>
    <n v="0"/>
    <n v="17.40350877192983"/>
    <n v="1.000201653559186"/>
    <n v="94"/>
    <s v="YES"/>
    <s v="NO"/>
    <n v="18"/>
    <n v="18"/>
    <m/>
    <s v=""/>
    <m/>
    <m/>
    <n v="0.03015193370165752"/>
    <n v="1044.21052631579"/>
    <n v="0"/>
    <s v=""/>
    <m/>
    <d v="2026-04-26T00:00:00"/>
  </r>
  <r>
    <d v="2026-04-29T00:00:00"/>
    <s v="Wednesday"/>
    <x v="2"/>
    <n v="34.2"/>
    <n v="33"/>
    <n v="31"/>
    <n v="0.9649122807017544"/>
    <n v="0.9064327485380117"/>
    <m/>
    <m/>
    <m/>
    <m/>
    <n v="0.039"/>
    <n v="12"/>
    <m/>
    <m/>
    <m/>
    <m/>
    <n v="24"/>
    <m/>
    <m/>
    <m/>
    <n v="1"/>
    <m/>
    <m/>
    <m/>
    <n v="23"/>
    <m/>
    <m/>
    <m/>
    <m/>
    <n v="1.3"/>
    <m/>
    <n v="-0.05438596491228154"/>
    <n v="0"/>
    <n v="21.75438596491228"/>
    <n v="0.9458428680396643"/>
    <n v="113"/>
    <s v="NO"/>
    <s v="NO"/>
    <n v="1"/>
    <n v="0"/>
    <m/>
    <s v=""/>
    <m/>
    <m/>
    <n v="0.01952319089750029"/>
    <n v="1305.263157894737"/>
    <n v="3"/>
    <n v="26"/>
    <m/>
    <d v="2026-04-26T00:00:00"/>
  </r>
  <r>
    <d v="2026-04-30T00:00:00"/>
    <s v="Thursday"/>
    <x v="1"/>
    <n v="38.9"/>
    <n v="33"/>
    <n v="23.81135"/>
    <n v="0.8483290488431876"/>
    <n v="0.6121169665809769"/>
    <m/>
    <m/>
    <m/>
    <n v="1.4"/>
    <n v="0.039"/>
    <n v="9"/>
    <m/>
    <m/>
    <m/>
    <m/>
    <n v="24"/>
    <m/>
    <m/>
    <m/>
    <n v="1"/>
    <m/>
    <m/>
    <m/>
    <n v="23"/>
    <m/>
    <n v="4.5"/>
    <m/>
    <m/>
    <n v="2.8"/>
    <m/>
    <n v="0.1454395886889444"/>
    <n v="0.8637532133676095"/>
    <n v="14.69080719794345"/>
    <n v="0.6387307477366716"/>
    <n v="109"/>
    <s v="YES"/>
    <s v="NO"/>
    <n v="1"/>
    <n v="0"/>
    <m/>
    <s v=""/>
    <m/>
    <m/>
    <n v="0.02027389277389275"/>
    <n v="195.8774293059126"/>
    <n v="2"/>
    <n v="219"/>
    <m/>
    <d v="2026-04-26T00:00:00"/>
  </r>
  <r>
    <d v="2026-05-01T00:00:00"/>
    <s v="Friday"/>
    <x v="2"/>
    <n v="34.2"/>
    <n v="30"/>
    <n v="32.8"/>
    <n v="0.8771929824561403"/>
    <n v="0.95906432748538"/>
    <m/>
    <m/>
    <m/>
    <m/>
    <n v="0.039"/>
    <m/>
    <m/>
    <m/>
    <m/>
    <m/>
    <n v="24"/>
    <m/>
    <m/>
    <m/>
    <n v="1"/>
    <m/>
    <m/>
    <m/>
    <n v="23"/>
    <m/>
    <m/>
    <m/>
    <m/>
    <m/>
    <m/>
    <n v="-0.01754385964911975"/>
    <n v="0"/>
    <n v="23.01754385964912"/>
    <n v="1.000762776506483"/>
    <n v="99"/>
    <s v="YES"/>
    <s v="NO"/>
    <n v="0"/>
    <n v="0"/>
    <m/>
    <s v=""/>
    <m/>
    <m/>
    <n v="0.01835081585081586"/>
    <n v="1381.052631578947"/>
    <n v="0"/>
    <s v=""/>
    <m/>
    <d v="2026-04-26T00:00:00"/>
  </r>
  <r>
    <d v="2026-05-02T00:00:00"/>
    <s v="Saturday"/>
    <x v="2"/>
    <n v="34.2"/>
    <n v="30"/>
    <n v="30.8"/>
    <n v="0.8771929824561403"/>
    <n v="0.9005847953216375"/>
    <m/>
    <m/>
    <m/>
    <n v="1.47"/>
    <n v="0.039"/>
    <m/>
    <m/>
    <m/>
    <m/>
    <m/>
    <n v="24"/>
    <m/>
    <n v="1"/>
    <m/>
    <m/>
    <m/>
    <m/>
    <m/>
    <n v="23"/>
    <m/>
    <n v="0.5"/>
    <m/>
    <m/>
    <m/>
    <m/>
    <n v="-0.1456140350877178"/>
    <n v="1.031578947368421"/>
    <n v="21.6140350877193"/>
    <n v="0.9397406559877955"/>
    <n v="100"/>
    <s v="YES"/>
    <s v="NO"/>
    <n v="1"/>
    <n v="1"/>
    <m/>
    <s v=""/>
    <m/>
    <m/>
    <n v="0.02925407925407928"/>
    <n v="864.5614035087718"/>
    <n v="0"/>
    <s v=""/>
    <m/>
    <d v="2026-04-26T00:00:00"/>
  </r>
  <r>
    <d v="2026-05-03T00:00:00"/>
    <s v="Sunday"/>
    <x v="2"/>
    <n v="34.2"/>
    <n v="30"/>
    <n v="30.5"/>
    <n v="0.8771929824561403"/>
    <n v="0.8918128654970759"/>
    <m/>
    <m/>
    <m/>
    <m/>
    <m/>
    <n v="12"/>
    <m/>
    <m/>
    <m/>
    <m/>
    <n v="24"/>
    <m/>
    <m/>
    <m/>
    <m/>
    <m/>
    <m/>
    <m/>
    <n v="24"/>
    <m/>
    <m/>
    <m/>
    <m/>
    <m/>
    <m/>
    <n v="2.596491228070175"/>
    <n v="0"/>
    <n v="21.40350877192983"/>
    <n v="0.8918128654970761"/>
    <n v="103"/>
    <s v="NO"/>
    <s v="NO"/>
    <n v="5"/>
    <n v="5"/>
    <m/>
    <s v=""/>
    <m/>
    <m/>
    <n v="0.02749560522350575"/>
    <n v="1284.21052631579"/>
    <n v="1"/>
    <n v="0"/>
    <m/>
    <d v="2026-04-26T00:00:00"/>
  </r>
  <r>
    <d v="2026-05-04T00:00:00"/>
    <s v="Monday"/>
    <x v="2"/>
    <n v="34.2"/>
    <n v="30"/>
    <n v="33.6"/>
    <n v="0.8771929824561403"/>
    <n v="0.9824561403508772"/>
    <m/>
    <m/>
    <m/>
    <n v="0.8"/>
    <n v="0.039"/>
    <n v="10"/>
    <m/>
    <m/>
    <m/>
    <m/>
    <n v="24"/>
    <m/>
    <m/>
    <m/>
    <m/>
    <m/>
    <m/>
    <m/>
    <n v="24"/>
    <m/>
    <m/>
    <m/>
    <m/>
    <m/>
    <m/>
    <n v="-0.1403508771929829"/>
    <n v="0.5614035087719298"/>
    <n v="23.57894736842105"/>
    <n v="0.9824561403508771"/>
    <n v="103"/>
    <s v="YES"/>
    <s v="YES"/>
    <n v="0"/>
    <n v="0"/>
    <m/>
    <s v=""/>
    <m/>
    <m/>
    <n v="0.03464088397790056"/>
    <n v="1414.736842105263"/>
    <n v="1"/>
    <n v="0"/>
    <m/>
    <d v="2026-05-26T00:00:00"/>
  </r>
  <r>
    <d v="2026-05-05T00:00:00"/>
    <s v="Tuesday"/>
    <x v="2"/>
    <n v="34.2"/>
    <n v="30"/>
    <n v="31"/>
    <n v="0.8771929824561403"/>
    <n v="0.9064327485380117"/>
    <m/>
    <m/>
    <m/>
    <n v="1"/>
    <n v="0.039"/>
    <n v="13"/>
    <m/>
    <m/>
    <m/>
    <m/>
    <n v="24"/>
    <m/>
    <n v="1"/>
    <m/>
    <m/>
    <m/>
    <m/>
    <m/>
    <n v="23"/>
    <m/>
    <n v="0.6"/>
    <m/>
    <m/>
    <m/>
    <m/>
    <n v="-0.05614035087719316"/>
    <n v="0.7017543859649122"/>
    <n v="21.75438596491228"/>
    <n v="0.9458428680396643"/>
    <n v="80"/>
    <s v="YES"/>
    <s v="NO"/>
    <n v="0"/>
    <n v="0"/>
    <m/>
    <s v=""/>
    <m/>
    <m/>
    <n v="0.03921731123388585"/>
    <n v="815.7894736842105"/>
    <n v="0"/>
    <s v=""/>
    <m/>
    <d v="2026-05-26T00:00:00"/>
  </r>
  <r>
    <d v="2026-05-06T00:00:00"/>
    <s v="Wednesday"/>
    <x v="2"/>
    <n v="34.2"/>
    <n v="30"/>
    <n v="30.2"/>
    <n v="0.8771929824561403"/>
    <n v="0.8830409356725146"/>
    <m/>
    <m/>
    <m/>
    <n v="1.1"/>
    <n v="0.039"/>
    <n v="15"/>
    <m/>
    <m/>
    <m/>
    <m/>
    <n v="24"/>
    <m/>
    <n v="1"/>
    <m/>
    <m/>
    <m/>
    <m/>
    <m/>
    <n v="23"/>
    <m/>
    <n v="1"/>
    <m/>
    <m/>
    <m/>
    <m/>
    <n v="0.03508771929824661"/>
    <n v="0.7719298245614036"/>
    <n v="21.19298245614035"/>
    <n v="0.9214340198321891"/>
    <n v="92"/>
    <s v="YES"/>
    <s v="YES"/>
    <n v="0"/>
    <n v="0"/>
    <m/>
    <s v=""/>
    <m/>
    <m/>
    <n v="0.02741252302025781"/>
    <n v="635.7894736842105"/>
    <n v="0"/>
    <s v=""/>
    <m/>
    <d v="2026-05-26T00:00:00"/>
  </r>
  <r>
    <d v="2026-05-07T00:00:00"/>
    <s v="Thursday"/>
    <x v="2"/>
    <n v="34.2"/>
    <n v="30"/>
    <n v="32.5"/>
    <n v="0.8771929824561403"/>
    <n v="0.9502923976608187"/>
    <m/>
    <m/>
    <m/>
    <n v="1.27"/>
    <n v="0.039"/>
    <n v="17"/>
    <m/>
    <m/>
    <m/>
    <m/>
    <n v="24"/>
    <m/>
    <m/>
    <m/>
    <m/>
    <m/>
    <m/>
    <m/>
    <n v="24"/>
    <m/>
    <n v="0.4"/>
    <m/>
    <m/>
    <m/>
    <m/>
    <n v="-0.0982456140350827"/>
    <n v="0.8912280701754385"/>
    <n v="22.80701754385965"/>
    <n v="0.9502923976608186"/>
    <n v="96"/>
    <s v="YES"/>
    <s v="NO"/>
    <n v="18"/>
    <n v="14"/>
    <m/>
    <s v=""/>
    <m/>
    <m/>
    <n v="0.02900552486187846"/>
    <n v="977.4436090225564"/>
    <n v="1"/>
    <n v="24"/>
    <n v="5"/>
    <d v="2026-05-26T00:00:00"/>
  </r>
  <r>
    <d v="2026-05-08T00:00:00"/>
    <s v="Friday"/>
    <x v="2"/>
    <n v="34.2"/>
    <n v="30"/>
    <n v="32.4"/>
    <n v="0.8771929824561403"/>
    <n v="0.9473684210526314"/>
    <m/>
    <m/>
    <m/>
    <m/>
    <n v="0.039"/>
    <n v="15"/>
    <m/>
    <m/>
    <m/>
    <m/>
    <n v="24"/>
    <m/>
    <m/>
    <m/>
    <n v="1"/>
    <m/>
    <m/>
    <m/>
    <n v="23"/>
    <m/>
    <m/>
    <m/>
    <m/>
    <m/>
    <m/>
    <n v="0.2631578947368425"/>
    <n v="0"/>
    <n v="22.73684210526316"/>
    <n v="0.988558352402746"/>
    <n v="103"/>
    <s v="YES"/>
    <s v="YES"/>
    <n v="2"/>
    <n v="2"/>
    <m/>
    <s v=""/>
    <m/>
    <m/>
    <n v="0.03092081031307549"/>
    <n v="1364.210526315789"/>
    <n v="2"/>
    <n v="0"/>
    <m/>
    <d v="2026-05-26T00:00:00"/>
  </r>
  <r>
    <d v="2026-05-09T00:00:00"/>
    <s v="Saturday"/>
    <x v="1"/>
    <n v="38.9"/>
    <n v="30"/>
    <n v="30.8"/>
    <n v="0.7712082262210797"/>
    <n v="0.7917737789203085"/>
    <m/>
    <m/>
    <m/>
    <m/>
    <m/>
    <m/>
    <m/>
    <m/>
    <m/>
    <m/>
    <n v="24"/>
    <m/>
    <m/>
    <m/>
    <m/>
    <m/>
    <m/>
    <m/>
    <n v="24"/>
    <m/>
    <n v="2"/>
    <m/>
    <n v="0.3333333333333333"/>
    <m/>
    <m/>
    <n v="2.664095972579265"/>
    <n v="0"/>
    <n v="19.0025706940874"/>
    <n v="0.7917737789203084"/>
    <n v="112"/>
    <s v="YES"/>
    <s v="YES"/>
    <n v="0"/>
    <n v="0"/>
    <m/>
    <s v=""/>
    <m/>
    <m/>
    <n v="0.02616942909760591"/>
    <n v="570.0771208226221"/>
    <n v="2"/>
    <n v="70"/>
    <m/>
    <d v="2026-05-26T00:00:00"/>
  </r>
  <r>
    <d v="2026-05-10T00:00:00"/>
    <s v="Sunday"/>
    <x v="1"/>
    <n v="38.9"/>
    <n v="30"/>
    <n v="30.4"/>
    <n v="0.7712082262210797"/>
    <n v="0.781491002570694"/>
    <m/>
    <m/>
    <m/>
    <n v="1.25"/>
    <n v="0.049"/>
    <m/>
    <m/>
    <m/>
    <m/>
    <m/>
    <n v="24"/>
    <m/>
    <m/>
    <n v="1.9"/>
    <m/>
    <m/>
    <m/>
    <m/>
    <n v="22.1"/>
    <m/>
    <m/>
    <m/>
    <m/>
    <m/>
    <m/>
    <n v="2.573007712082262"/>
    <n v="0.7712082262210795"/>
    <n v="18.75578406169666"/>
    <n v="0.8486780118414777"/>
    <n v="106"/>
    <s v="YES"/>
    <s v="YES"/>
    <n v="0"/>
    <n v="0"/>
    <m/>
    <s v=""/>
    <m/>
    <m/>
    <n v="0.05749539594843462"/>
    <n v="1125.3470437018"/>
    <n v="1"/>
    <n v="0"/>
    <m/>
    <d v="2026-05-26T00:00:00"/>
  </r>
  <r>
    <d v="2026-05-11T00:00:00"/>
    <s v="Monday"/>
    <x v="1"/>
    <n v="38.9"/>
    <n v="17"/>
    <n v="12"/>
    <n v="0.4370179948586119"/>
    <n v="0.3084832904884319"/>
    <m/>
    <m/>
    <m/>
    <n v="1.15"/>
    <n v="0.049"/>
    <m/>
    <m/>
    <m/>
    <m/>
    <m/>
    <n v="24"/>
    <m/>
    <m/>
    <n v="14"/>
    <m/>
    <m/>
    <m/>
    <m/>
    <n v="10"/>
    <n v="0.5"/>
    <m/>
    <m/>
    <m/>
    <m/>
    <m/>
    <n v="1.386889460154242"/>
    <n v="0.7095115681233936"/>
    <n v="7.403598971722365"/>
    <n v="0.7403598971722365"/>
    <n v="71"/>
    <s v="YES"/>
    <s v="NO"/>
    <n v="1"/>
    <n v="1"/>
    <m/>
    <s v=""/>
    <m/>
    <m/>
    <n v="0.0498618784530387"/>
    <n v="444.2159383033419"/>
    <n v="0"/>
    <s v=""/>
    <m/>
    <d v="2026-05-26T00:00:00"/>
  </r>
  <r>
    <d v="2026-05-12T00:00:00"/>
    <s v="Tuesday"/>
    <x v="1"/>
    <n v="38.9"/>
    <n v="32.5"/>
    <n v="28.5"/>
    <n v="0.8354755784061697"/>
    <n v="0.7326478149100257"/>
    <m/>
    <m/>
    <m/>
    <n v="1.02"/>
    <n v="0.051"/>
    <m/>
    <m/>
    <m/>
    <m/>
    <m/>
    <n v="24"/>
    <n v="1"/>
    <n v="1"/>
    <m/>
    <m/>
    <n v="0.5"/>
    <m/>
    <m/>
    <n v="21.5"/>
    <m/>
    <n v="1.5"/>
    <m/>
    <n v="0.75"/>
    <m/>
    <m/>
    <n v="1.037146529562982"/>
    <n v="0.629305912596401"/>
    <n v="17.58354755784062"/>
    <n v="0.8178394212949125"/>
    <n v="78"/>
    <s v="YES"/>
    <s v="YES"/>
    <n v="0"/>
    <n v="0"/>
    <m/>
    <s v=""/>
    <m/>
    <m/>
    <n v="0.03848066298342537"/>
    <n v="703.3419023136247"/>
    <n v="4"/>
    <n v="33.75"/>
    <m/>
    <d v="2026-05-26T00:00:00"/>
  </r>
  <r>
    <d v="2026-05-13T00:00:00"/>
    <s v="Wednesday"/>
    <x v="1"/>
    <n v="38.9"/>
    <n v="32.5"/>
    <n v="34"/>
    <n v="0.8354755784061697"/>
    <n v="0.8740359897172237"/>
    <m/>
    <m/>
    <m/>
    <n v="1.34"/>
    <n v="0.049"/>
    <n v="14"/>
    <m/>
    <m/>
    <m/>
    <m/>
    <n v="24"/>
    <n v="1"/>
    <m/>
    <m/>
    <m/>
    <m/>
    <m/>
    <m/>
    <n v="23"/>
    <m/>
    <n v="1"/>
    <m/>
    <m/>
    <m/>
    <m/>
    <n v="0.1964010282776343"/>
    <n v="0.8267352185089976"/>
    <n v="20.97686375321337"/>
    <n v="0.9120375544875378"/>
    <n v="86"/>
    <s v="YES"/>
    <s v="YES"/>
    <n v="1"/>
    <n v="1"/>
    <m/>
    <s v=""/>
    <m/>
    <m/>
    <n v="0.02715469613259669"/>
    <n v="629.3059125964011"/>
    <n v="1"/>
    <n v="60"/>
    <m/>
    <d v="2026-05-26T00:00:00"/>
  </r>
  <r>
    <d v="2026-05-14T00:00:00"/>
    <s v="Thursday"/>
    <x v="1"/>
    <n v="38.9"/>
    <n v="32.5"/>
    <n v="33"/>
    <n v="0.8354755784061697"/>
    <n v="0.8483290488431876"/>
    <m/>
    <m/>
    <m/>
    <n v="1.08"/>
    <n v="0.049"/>
    <n v="14"/>
    <m/>
    <m/>
    <m/>
    <m/>
    <n v="24"/>
    <m/>
    <n v="1"/>
    <m/>
    <m/>
    <m/>
    <m/>
    <m/>
    <n v="23"/>
    <n v="0.5"/>
    <m/>
    <n v="0.5"/>
    <m/>
    <m/>
    <m/>
    <n v="0.973778920308483"/>
    <n v="0.6663239074550126"/>
    <n v="20.3598971722365"/>
    <n v="0.8852129205320219"/>
    <n v="73"/>
    <s v="YES"/>
    <s v="YES"/>
    <n v="23"/>
    <n v="21"/>
    <m/>
    <s v=""/>
    <m/>
    <m/>
    <n v="0.02672191528545123"/>
    <n v="1221.59383033419"/>
    <n v="2"/>
    <n v="30"/>
    <m/>
    <d v="2026-05-26T00:00:00"/>
  </r>
  <r>
    <d v="2026-05-15T00:00:00"/>
    <s v="Friday"/>
    <x v="1"/>
    <n v="38.9"/>
    <n v="30.5"/>
    <n v="30.1"/>
    <n v="0.7840616966580977"/>
    <n v="0.7737789203084833"/>
    <m/>
    <m/>
    <m/>
    <n v="1.2"/>
    <n v="0.048"/>
    <n v="14"/>
    <m/>
    <m/>
    <m/>
    <m/>
    <n v="24"/>
    <m/>
    <m/>
    <m/>
    <n v="2"/>
    <n v="1"/>
    <m/>
    <m/>
    <n v="21"/>
    <n v="0.5"/>
    <n v="0.3"/>
    <n v="0.5833333333333334"/>
    <m/>
    <m/>
    <m/>
    <n v="0.3056126820908318"/>
    <n v="0.7403598971722365"/>
    <n v="18.5706940874036"/>
    <n v="0.884318766066838"/>
    <n v="77"/>
    <s v="YES"/>
    <s v="YES"/>
    <n v="0"/>
    <n v="0"/>
    <m/>
    <s v=""/>
    <m/>
    <m/>
    <s v=""/>
    <n v="857.108957880166"/>
    <n v="3"/>
    <n v="27.66666666666666"/>
    <m/>
    <d v="2026-05-26T00:00:00"/>
  </r>
  <r>
    <d v="2026-05-16T00:00:00"/>
    <s v="Saturday"/>
    <x v="1"/>
    <n v="38.9"/>
    <n v="32.5"/>
    <n v="28.3"/>
    <n v="0.8354755784061697"/>
    <n v="0.7275064267352185"/>
    <m/>
    <m/>
    <m/>
    <n v="1.32"/>
    <n v="0.049"/>
    <n v="5"/>
    <m/>
    <m/>
    <m/>
    <m/>
    <n v="24"/>
    <m/>
    <n v="1"/>
    <m/>
    <m/>
    <m/>
    <m/>
    <m/>
    <n v="23"/>
    <n v="0.5"/>
    <n v="3"/>
    <m/>
    <m/>
    <m/>
    <m/>
    <n v="1.225449871465294"/>
    <n v="0.8143958868894601"/>
    <n v="17.46015424164525"/>
    <n v="0.7591371409410976"/>
    <n v="79"/>
    <s v="YES"/>
    <s v="YES"/>
    <n v="0"/>
    <n v="0"/>
    <m/>
    <s v=""/>
    <m/>
    <m/>
    <n v="0.03051282051282059"/>
    <n v="349.2030848329049"/>
    <n v="2"/>
    <n v="105"/>
    <m/>
    <d v="2026-05-26T00:00:00"/>
  </r>
  <r>
    <d v="2026-05-17T00:00:00"/>
    <s v="Sunday"/>
    <x v="1"/>
    <n v="38.9"/>
    <n v="35.5"/>
    <n v="37.09999999999999"/>
    <n v="0.9125964010282777"/>
    <n v="0.9537275064267351"/>
    <m/>
    <m/>
    <m/>
    <n v="1.13"/>
    <n v="0.049"/>
    <n v="5"/>
    <m/>
    <m/>
    <m/>
    <m/>
    <n v="24"/>
    <m/>
    <m/>
    <m/>
    <m/>
    <m/>
    <m/>
    <m/>
    <n v="24"/>
    <n v="0.4"/>
    <m/>
    <m/>
    <m/>
    <m/>
    <m/>
    <n v="0.01336760925450164"/>
    <n v="0.697172236503856"/>
    <n v="22.88946015424164"/>
    <n v="0.9537275064267351"/>
    <n v="84"/>
    <s v="YES"/>
    <s v="YES"/>
    <n v="0"/>
    <n v="0"/>
    <m/>
    <s v=""/>
    <m/>
    <m/>
    <n v="0.02886946386946392"/>
    <n v="1373.367609254499"/>
    <n v="0"/>
    <s v=""/>
    <m/>
    <d v="2026-05-26T00:00:00"/>
  </r>
  <r>
    <d v="2026-05-18T00:00:00"/>
    <s v="Monday"/>
    <x v="2"/>
    <n v="34.2"/>
    <n v="30"/>
    <n v="30.2"/>
    <n v="0.8771929824561403"/>
    <n v="0.8830409356725147"/>
    <m/>
    <m/>
    <m/>
    <n v="1.05"/>
    <n v="0.049"/>
    <n v="7"/>
    <m/>
    <m/>
    <m/>
    <m/>
    <n v="24"/>
    <m/>
    <n v="0.4"/>
    <m/>
    <m/>
    <m/>
    <m/>
    <m/>
    <n v="23.6"/>
    <m/>
    <n v="1.7"/>
    <m/>
    <m/>
    <m/>
    <m/>
    <n v="-0.0298245614035082"/>
    <n v="0.7368421052631577"/>
    <n v="21.19298245614035"/>
    <n v="0.8980077311923877"/>
    <n v="69"/>
    <s v="YES"/>
    <s v="YES"/>
    <n v="0"/>
    <n v="0"/>
    <m/>
    <s v=""/>
    <m/>
    <m/>
    <n v="0.02963286713286715"/>
    <n v="747.9876160990713"/>
    <n v="1"/>
    <n v="102"/>
    <m/>
    <d v="2026-05-26T00:00:00"/>
  </r>
  <r>
    <d v="2026-05-19T00:00:00"/>
    <s v="Tuesday"/>
    <x v="2"/>
    <n v="34.2"/>
    <n v="30.5"/>
    <n v="29.8"/>
    <n v="0.8918128654970759"/>
    <n v="0.8713450292397661"/>
    <m/>
    <m/>
    <m/>
    <n v="1.1"/>
    <n v="0.048"/>
    <n v="6"/>
    <m/>
    <m/>
    <m/>
    <m/>
    <n v="24"/>
    <m/>
    <n v="0.8"/>
    <m/>
    <m/>
    <m/>
    <m/>
    <m/>
    <n v="23.2"/>
    <n v="0.5"/>
    <m/>
    <n v="1"/>
    <m/>
    <m/>
    <m/>
    <n v="0.01578947368420813"/>
    <n v="0.7719298245614036"/>
    <n v="20.91228070175439"/>
    <n v="0.9013914095583788"/>
    <n v="77"/>
    <s v="YES"/>
    <s v="YES"/>
    <n v="4"/>
    <n v="4"/>
    <m/>
    <s v=""/>
    <m/>
    <m/>
    <n v="0.02371794871794874"/>
    <n v="1254.736842105263"/>
    <n v="2"/>
    <n v="45"/>
    <m/>
    <d v="2026-05-26T00:00:00"/>
  </r>
  <r>
    <d v="2026-05-20T00:00:00"/>
    <s v="Wednesday"/>
    <x v="2"/>
    <n v="34.2"/>
    <n v="30.5"/>
    <n v="32.6"/>
    <n v="0.8918128654970759"/>
    <n v="0.9532163742690059"/>
    <m/>
    <m/>
    <m/>
    <n v="1.45"/>
    <n v="0.048"/>
    <n v="6"/>
    <m/>
    <m/>
    <m/>
    <m/>
    <n v="24"/>
    <m/>
    <m/>
    <m/>
    <m/>
    <m/>
    <m/>
    <m/>
    <n v="24"/>
    <m/>
    <m/>
    <m/>
    <m/>
    <m/>
    <m/>
    <n v="0.1052631578947363"/>
    <n v="1.017543859649123"/>
    <n v="22.87719298245614"/>
    <n v="0.9532163742690059"/>
    <n v="73"/>
    <s v="YES"/>
    <s v="YES"/>
    <n v="0"/>
    <n v="0"/>
    <m/>
    <s v=""/>
    <m/>
    <m/>
    <n v="0.02211538461538457"/>
    <n v="1372.631578947368"/>
    <n v="0"/>
    <s v=""/>
    <m/>
    <d v="2026-05-26T00:00:00"/>
  </r>
  <r>
    <d v="2026-05-21T00:00:00"/>
    <s v="Thursday"/>
    <x v="2"/>
    <n v="34.2"/>
    <n v="30.5"/>
    <n v="28.1"/>
    <n v="0.8918128654970759"/>
    <n v="0.8216374269005848"/>
    <m/>
    <m/>
    <m/>
    <n v="1.3"/>
    <n v="0.048"/>
    <n v="2"/>
    <m/>
    <m/>
    <m/>
    <m/>
    <n v="24"/>
    <m/>
    <n v="0.5"/>
    <m/>
    <m/>
    <m/>
    <m/>
    <m/>
    <n v="23.5"/>
    <n v="0.5"/>
    <m/>
    <n v="1.5"/>
    <n v="0.5"/>
    <m/>
    <m/>
    <n v="0.3684210526315788"/>
    <n v="0.9122807017543858"/>
    <n v="19.71929824561403"/>
    <n v="0.8391190742814483"/>
    <n v="92"/>
    <s v="YES"/>
    <s v="YES"/>
    <n v="0"/>
    <n v="0"/>
    <m/>
    <s v=""/>
    <m/>
    <m/>
    <n v="0.0200641025641026"/>
    <n v="1183.157894736842"/>
    <n v="2"/>
    <n v="75"/>
    <m/>
    <d v="2026-05-26T00:00:00"/>
  </r>
  <r>
    <d v="2026-05-22T00:00:00"/>
    <s v="Friday"/>
    <x v="2"/>
    <n v="34.2"/>
    <n v="15"/>
    <n v="28"/>
    <n v="0.4385964912280702"/>
    <n v="0.8187134502923977"/>
    <m/>
    <m/>
    <m/>
    <n v="1.19"/>
    <n v="0.046"/>
    <n v="6"/>
    <m/>
    <m/>
    <m/>
    <m/>
    <n v="24"/>
    <m/>
    <m/>
    <m/>
    <m/>
    <m/>
    <m/>
    <m/>
    <n v="24"/>
    <m/>
    <m/>
    <m/>
    <m/>
    <m/>
    <m/>
    <n v="3.515789473684212"/>
    <n v="0.8350877192982455"/>
    <n v="19.64912280701754"/>
    <n v="0.8187134502923977"/>
    <n v="90"/>
    <s v="YES"/>
    <s v="YES"/>
    <n v="0"/>
    <n v="0"/>
    <m/>
    <s v=""/>
    <m/>
    <m/>
    <n v="0.0192832167832168"/>
    <n v="1178.947368421053"/>
    <n v="0"/>
    <s v=""/>
    <m/>
    <d v="2026-05-26T00:00:00"/>
  </r>
  <r>
    <d v="2026-05-23T00:00:00"/>
    <s v="Saturday"/>
    <x v="2"/>
    <n v="34.2"/>
    <n v="31"/>
    <n v="17.6"/>
    <n v="0.9064327485380117"/>
    <n v="0.5146198830409356"/>
    <m/>
    <m/>
    <m/>
    <n v="1.19"/>
    <n v="0.046"/>
    <n v="4"/>
    <m/>
    <m/>
    <m/>
    <m/>
    <n v="24"/>
    <m/>
    <m/>
    <n v="10.8"/>
    <m/>
    <m/>
    <m/>
    <m/>
    <n v="13.2"/>
    <m/>
    <m/>
    <m/>
    <m/>
    <m/>
    <m/>
    <n v="0.01403508771929651"/>
    <n v="0.8350877192982459"/>
    <n v="12.35087719298246"/>
    <n v="0.9356725146198832"/>
    <n v="85"/>
    <s v="YES"/>
    <s v="YES"/>
    <n v="0"/>
    <n v="0"/>
    <m/>
    <s v=""/>
    <m/>
    <m/>
    <n v="0.03274401473296496"/>
    <n v="741.0526315789474"/>
    <n v="0"/>
    <s v=""/>
    <m/>
    <d v="2026-05-26T00:00:00"/>
  </r>
  <r>
    <d v="2026-05-24T00:00:00"/>
    <s v="Sunday"/>
    <x v="2"/>
    <n v="34.2"/>
    <n v="31"/>
    <n v="28.7"/>
    <n v="0.9064327485380117"/>
    <n v="0.8391812865497076"/>
    <m/>
    <m/>
    <m/>
    <n v="1.32"/>
    <n v="0.046"/>
    <n v="4"/>
    <m/>
    <m/>
    <m/>
    <m/>
    <n v="24"/>
    <m/>
    <m/>
    <m/>
    <n v="1"/>
    <m/>
    <m/>
    <m/>
    <n v="23"/>
    <m/>
    <n v="2"/>
    <m/>
    <m/>
    <m/>
    <m/>
    <n v="-0.06666666666666643"/>
    <n v="0.9263157894736842"/>
    <n v="20.14035087719298"/>
    <n v="0.8756674294431732"/>
    <n v="94"/>
    <s v="YES"/>
    <s v="YES"/>
    <n v="0"/>
    <n v="4"/>
    <m/>
    <s v=""/>
    <m/>
    <m/>
    <n v="0.02328729281767958"/>
    <n v="604.2105263157895"/>
    <n v="1"/>
    <n v="120"/>
    <m/>
    <d v="2026-05-26T00:00:00"/>
  </r>
  <r>
    <d v="2026-05-25T00:00:00"/>
    <s v="Monday"/>
    <x v="1"/>
    <n v="38.9"/>
    <n v="31"/>
    <n v="30.06"/>
    <n v="0.7969151670951157"/>
    <n v="0.7727506426735218"/>
    <m/>
    <m/>
    <m/>
    <n v="1.61"/>
    <n v="0.046"/>
    <n v="6"/>
    <m/>
    <m/>
    <m/>
    <m/>
    <n v="24"/>
    <n v="0.5"/>
    <n v="1"/>
    <m/>
    <m/>
    <m/>
    <m/>
    <m/>
    <n v="22.5"/>
    <m/>
    <n v="2.5"/>
    <m/>
    <m/>
    <m/>
    <m/>
    <n v="0.4606683804627281"/>
    <n v="0.9933161953727505"/>
    <n v="18.54601542416452"/>
    <n v="0.82426735218509"/>
    <n v="78"/>
    <s v="YES"/>
    <s v="YES"/>
    <n v="0"/>
    <n v="0"/>
    <m/>
    <s v=""/>
    <m/>
    <m/>
    <n v="0.02140883977900553"/>
    <n v="445.1043701799485"/>
    <n v="2"/>
    <n v="75"/>
    <m/>
    <d v="2026-05-26T00:00:00"/>
  </r>
  <r>
    <d v="2026-05-26T00:00:00"/>
    <s v="Tuesday"/>
    <x v="1"/>
    <n v="38.9"/>
    <n v="31"/>
    <n v="33.9"/>
    <n v="0.7969151670951157"/>
    <n v="0.87146529562982"/>
    <m/>
    <m/>
    <m/>
    <n v="1.59"/>
    <n v="0.043"/>
    <n v="3"/>
    <m/>
    <m/>
    <m/>
    <m/>
    <n v="24"/>
    <n v="1"/>
    <n v="0.5"/>
    <m/>
    <m/>
    <m/>
    <m/>
    <m/>
    <n v="22.5"/>
    <m/>
    <m/>
    <n v="0.5"/>
    <m/>
    <m/>
    <m/>
    <n v="0.103856041131106"/>
    <n v="0.9809768637532134"/>
    <n v="20.91516709511568"/>
    <n v="0.9295629820051414"/>
    <n v="92"/>
    <s v="YES"/>
    <s v="YES"/>
    <n v="6"/>
    <n v="6"/>
    <m/>
    <s v=""/>
    <m/>
    <m/>
    <n v="0.01995395948434619"/>
    <n v="1254.910025706941"/>
    <n v="1"/>
    <n v="30"/>
    <m/>
    <d v="2026-05-26T00:00:00"/>
  </r>
  <r>
    <d v="2026-05-27T00:00:00"/>
    <s v="Wednesday"/>
    <x v="1"/>
    <n v="38.9"/>
    <n v="31"/>
    <n v="27.9"/>
    <n v="0.7969151670951157"/>
    <n v="0.717223650385604"/>
    <m/>
    <m/>
    <m/>
    <n v="1.7"/>
    <n v="0.043"/>
    <n v="3"/>
    <m/>
    <m/>
    <m/>
    <m/>
    <n v="24"/>
    <n v="1"/>
    <n v="0.5"/>
    <n v="0"/>
    <n v="0"/>
    <m/>
    <m/>
    <m/>
    <n v="22.5"/>
    <m/>
    <n v="4"/>
    <n v="0"/>
    <m/>
    <m/>
    <m/>
    <n v="0.2377892030848336"/>
    <n v="1.048843187660668"/>
    <n v="17.2133676092545"/>
    <n v="0.765038560411311"/>
    <n v="85"/>
    <s v="YES"/>
    <s v="YES"/>
    <n v="0"/>
    <n v="0"/>
    <m/>
    <s v=""/>
    <m/>
    <m/>
    <n v="0.01920810313075503"/>
    <n v="258.2005141388175"/>
    <n v="2"/>
    <n v="120"/>
    <m/>
    <d v="2026-05-26T00:00:00"/>
  </r>
  <r>
    <d v="2026-05-28T00:00:00"/>
    <s v="Thursday"/>
    <x v="1"/>
    <n v="38.9"/>
    <n v="31"/>
    <n v="34"/>
    <n v="0.7969151670951157"/>
    <n v="0.8740359897172237"/>
    <m/>
    <m/>
    <m/>
    <n v="1.23"/>
    <n v="0.043"/>
    <n v="4"/>
    <m/>
    <m/>
    <m/>
    <m/>
    <n v="24"/>
    <n v="1"/>
    <n v="1"/>
    <m/>
    <m/>
    <m/>
    <m/>
    <m/>
    <n v="22"/>
    <m/>
    <m/>
    <m/>
    <m/>
    <m/>
    <m/>
    <n v="0.2642673521850902"/>
    <n v="0.7588688946015424"/>
    <n v="20.97686375321337"/>
    <n v="0.953493806964244"/>
    <n v="85"/>
    <s v="YES"/>
    <s v="YES"/>
    <n v="0"/>
    <n v="0"/>
    <m/>
    <s v=""/>
    <m/>
    <m/>
    <n v="0.02674033149171272"/>
    <n v="1258.611825192802"/>
    <n v="1"/>
    <n v="0"/>
    <m/>
    <d v="2026-05-26T00:00:00"/>
  </r>
  <r>
    <d v="2026-05-29T00:00:00"/>
    <s v="Friday"/>
    <x v="1"/>
    <n v="38.9"/>
    <n v="33"/>
    <n v="29.55"/>
    <n v="0.8483290488431876"/>
    <n v="0.7596401028277635"/>
    <m/>
    <m/>
    <m/>
    <n v="1.52"/>
    <n v="0.041"/>
    <n v="6"/>
    <m/>
    <m/>
    <m/>
    <m/>
    <n v="24"/>
    <n v="1"/>
    <n v="1"/>
    <m/>
    <m/>
    <m/>
    <m/>
    <m/>
    <n v="22"/>
    <n v="0.5"/>
    <n v="0.5"/>
    <n v="0.5"/>
    <n v="0.25"/>
    <m/>
    <m/>
    <n v="1.080848329048845"/>
    <n v="0.9377892030848329"/>
    <n v="18.23136246786632"/>
    <n v="0.8286982939939237"/>
    <n v="85"/>
    <s v="YES"/>
    <s v="YES"/>
    <n v="1"/>
    <n v="1"/>
    <m/>
    <s v=""/>
    <m/>
    <m/>
    <n v="0.02124309392265193"/>
    <n v="729.2544987146529"/>
    <n v="2"/>
    <n v="52.5"/>
    <m/>
    <d v="2026-05-26T00:00:00"/>
  </r>
  <r>
    <d v="2026-05-30T00:00:00"/>
    <s v="Saturday"/>
    <x v="2"/>
    <n v="34.2"/>
    <n v="33"/>
    <n v="30.47"/>
    <n v="0.9649122807017544"/>
    <n v="0.8909356725146198"/>
    <m/>
    <m/>
    <m/>
    <n v="1.37"/>
    <n v="0.038"/>
    <n v="14"/>
    <m/>
    <m/>
    <m/>
    <m/>
    <n v="24"/>
    <m/>
    <m/>
    <m/>
    <m/>
    <m/>
    <m/>
    <m/>
    <n v="24"/>
    <m/>
    <n v="1.7"/>
    <m/>
    <m/>
    <m/>
    <m/>
    <n v="-0.04385964912280471"/>
    <n v="0.9614035087719296"/>
    <n v="21.38245614035088"/>
    <n v="0.8909356725146198"/>
    <n v="85"/>
    <s v="YES"/>
    <s v="YES"/>
    <n v="1"/>
    <n v="0"/>
    <m/>
    <s v=""/>
    <m/>
    <m/>
    <n v="0.02559392265193374"/>
    <n v="754.6749226006191"/>
    <n v="1"/>
    <n v="102"/>
    <m/>
    <d v="2026-05-26T00:00:00"/>
  </r>
  <r>
    <d v="2026-05-31T00:00:00"/>
    <s v="Sunday"/>
    <x v="2"/>
    <n v="34.2"/>
    <n v="18"/>
    <n v="25.3"/>
    <n v="0.5263157894736842"/>
    <n v="0.7397660818713451"/>
    <m/>
    <m/>
    <m/>
    <n v="1.9"/>
    <n v="0.038"/>
    <n v="14"/>
    <m/>
    <m/>
    <m/>
    <m/>
    <n v="24"/>
    <m/>
    <n v="1"/>
    <n v="2"/>
    <m/>
    <m/>
    <m/>
    <m/>
    <n v="21"/>
    <m/>
    <n v="2"/>
    <m/>
    <m/>
    <m/>
    <m/>
    <n v="-0.08771929824561298"/>
    <n v="1.333333333333333"/>
    <n v="17.75438596491228"/>
    <n v="0.8454469507101086"/>
    <n v="85"/>
    <s v="YES"/>
    <s v="YES"/>
    <n v="26"/>
    <n v="26"/>
    <m/>
    <s v=""/>
    <m/>
    <m/>
    <s v=""/>
    <n v="532.6315789473684"/>
    <n v="0"/>
    <s v=""/>
    <m/>
    <d v="2026-05-26T00:00:00"/>
  </r>
  <r>
    <d v="2026-06-01T00:00:00"/>
    <s v="Monday"/>
    <x v="6"/>
    <n v="24.5"/>
    <n v="4"/>
    <m/>
    <n v="0.163265306122449"/>
    <n v="0"/>
    <m/>
    <m/>
    <m/>
    <m/>
    <m/>
    <m/>
    <m/>
    <m/>
    <m/>
    <m/>
    <n v="24"/>
    <m/>
    <m/>
    <n v="24"/>
    <m/>
    <m/>
    <m/>
    <m/>
    <n v="0"/>
    <m/>
    <m/>
    <m/>
    <m/>
    <m/>
    <m/>
    <n v="0"/>
    <n v="0"/>
    <n v="0"/>
    <s v=""/>
    <n v="54"/>
    <m/>
    <m/>
    <n v="25"/>
    <n v="25"/>
    <m/>
    <s v=""/>
    <m/>
    <m/>
    <s v=""/>
    <n v="1"/>
    <n v="0"/>
    <s v=""/>
    <m/>
    <d v="2026-06-26T00:00:00"/>
  </r>
  <r>
    <d v="2026-06-02T00:00:00"/>
    <s v="Tuesday"/>
    <x v="6"/>
    <n v="24.5"/>
    <n v="4"/>
    <m/>
    <n v="0.163265306122449"/>
    <n v="0"/>
    <m/>
    <m/>
    <m/>
    <m/>
    <m/>
    <m/>
    <m/>
    <m/>
    <m/>
    <m/>
    <n v="24"/>
    <m/>
    <m/>
    <n v="24"/>
    <m/>
    <m/>
    <m/>
    <m/>
    <n v="0"/>
    <m/>
    <m/>
    <m/>
    <m/>
    <m/>
    <m/>
    <n v="0"/>
    <n v="0"/>
    <n v="0"/>
    <s v=""/>
    <n v="51"/>
    <m/>
    <m/>
    <n v="2"/>
    <n v="0"/>
    <m/>
    <s v=""/>
    <m/>
    <m/>
    <s v=""/>
    <n v="1"/>
    <n v="0"/>
    <s v=""/>
    <m/>
    <d v="2026-06-26T00:00:00"/>
  </r>
  <r>
    <d v="2026-06-03T00:00:00"/>
    <s v="Wednesday"/>
    <x v="6"/>
    <n v="24.5"/>
    <n v="3"/>
    <m/>
    <n v="0.1224489795918367"/>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9"/>
    <n v="0.7346938775510204"/>
    <m/>
    <m/>
    <m/>
    <n v="1.415"/>
    <n v="0.044"/>
    <m/>
    <m/>
    <m/>
    <m/>
    <m/>
    <n v="24"/>
    <m/>
    <m/>
    <n v="8"/>
    <m/>
    <m/>
    <m/>
    <m/>
    <n v="16"/>
    <m/>
    <m/>
    <m/>
    <m/>
    <m/>
    <m/>
    <n v="-3.018775510204083"/>
    <n v="1.386122448979592"/>
    <n v="17.63265306122449"/>
    <n v="1.102040816326531"/>
    <n v="76"/>
    <s v="YES"/>
    <s v="YES"/>
    <n v="0"/>
    <n v="0"/>
    <m/>
    <s v=""/>
    <m/>
    <m/>
    <s v=""/>
    <n v="1057.959183673469"/>
    <n v="1"/>
    <n v="0"/>
    <m/>
    <d v="2026-06-26T00:00:00"/>
  </r>
  <r>
    <d v="2026-06-06T00:00:00"/>
    <s v="Saturday"/>
    <x v="6"/>
    <n v="24.5"/>
    <n v="13"/>
    <n v="22.2"/>
    <n v="0.5306122448979592"/>
    <n v="0.9061224489795918"/>
    <m/>
    <m/>
    <m/>
    <n v="1.526"/>
    <n v="0.044"/>
    <m/>
    <m/>
    <m/>
    <m/>
    <m/>
    <n v="24"/>
    <m/>
    <m/>
    <m/>
    <m/>
    <m/>
    <m/>
    <m/>
    <n v="24"/>
    <m/>
    <n v="0.75"/>
    <m/>
    <m/>
    <m/>
    <m/>
    <n v="0.00820408163265185"/>
    <n v="1.494857142857143"/>
    <n v="21.74693877551021"/>
    <n v="0.9061224489795919"/>
    <n v="100"/>
    <s v="YES"/>
    <s v="YES"/>
    <n v="0"/>
    <n v="0"/>
    <m/>
    <s v=""/>
    <m/>
    <m/>
    <s v=""/>
    <n v="745.6093294460642"/>
    <n v="1"/>
    <n v="45"/>
    <m/>
    <d v="2026-06-26T00:00:00"/>
  </r>
  <r>
    <d v="2026-06-07T00:00:00"/>
    <s v="Sunday"/>
    <x v="6"/>
    <n v="24.5"/>
    <n v="17"/>
    <n v="21.463492"/>
    <n v="0.6938775510204083"/>
    <n v="0.8760608979591836"/>
    <m/>
    <m/>
    <m/>
    <n v="1.555"/>
    <n v="0.044"/>
    <m/>
    <m/>
    <m/>
    <m/>
    <m/>
    <n v="24"/>
    <m/>
    <m/>
    <m/>
    <m/>
    <m/>
    <m/>
    <m/>
    <n v="24"/>
    <m/>
    <n v="1.166666666666667"/>
    <m/>
    <m/>
    <m/>
    <m/>
    <n v="0.2846064761904721"/>
    <n v="1.523265306122449"/>
    <n v="21.02546155102041"/>
    <n v="0.8760608979591837"/>
    <n v="105"/>
    <s v="YES"/>
    <s v="YES"/>
    <n v="1"/>
    <n v="1"/>
    <m/>
    <s v=""/>
    <m/>
    <m/>
    <s v=""/>
    <n v="1081.309451195335"/>
    <n v="3"/>
    <n v="23.33333333333333"/>
    <m/>
    <d v="2026-06-26T00:00:00"/>
  </r>
  <r>
    <d v="2026-06-08T00:00:00"/>
    <s v="Monday"/>
    <x v="6"/>
    <n v="24.5"/>
    <n v="17"/>
    <n v="21.351644"/>
    <n v="0.6938775510204083"/>
    <n v="0.8714956734693878"/>
    <m/>
    <m/>
    <m/>
    <n v="1.696"/>
    <n v="0.044"/>
    <n v="10"/>
    <m/>
    <m/>
    <m/>
    <m/>
    <n v="24"/>
    <m/>
    <m/>
    <m/>
    <m/>
    <m/>
    <m/>
    <m/>
    <n v="24"/>
    <m/>
    <n v="1.4"/>
    <m/>
    <m/>
    <m/>
    <m/>
    <n v="0.02271608163265171"/>
    <n v="1.661387755102041"/>
    <n v="20.91589616326531"/>
    <n v="0.8714956734693878"/>
    <n v="92"/>
    <s v="YES"/>
    <s v="YES"/>
    <n v="0"/>
    <n v="0"/>
    <m/>
    <s v=""/>
    <m/>
    <m/>
    <s v=""/>
    <n v="896.3955498542275"/>
    <n v="1"/>
    <n v="84"/>
    <m/>
    <d v="2026-06-26T00:00:00"/>
  </r>
  <r>
    <d v="2026-06-09T00:00:00"/>
    <s v="Tuesday"/>
    <x v="6"/>
    <n v="24.5"/>
    <n v="17"/>
    <n v="21"/>
    <n v="0.6938775510204083"/>
    <n v="0.8571428571428572"/>
    <m/>
    <m/>
    <m/>
    <n v="1.396"/>
    <n v="0.044"/>
    <n v="15"/>
    <m/>
    <m/>
    <m/>
    <m/>
    <n v="24"/>
    <m/>
    <m/>
    <m/>
    <m/>
    <m/>
    <m/>
    <m/>
    <n v="24"/>
    <m/>
    <m/>
    <m/>
    <m/>
    <m/>
    <m/>
    <n v="2.061061224489794"/>
    <n v="1.367510204081633"/>
    <n v="20.57142857142857"/>
    <n v="0.8571428571428572"/>
    <n v="102"/>
    <s v="YES"/>
    <s v="YES"/>
    <n v="0"/>
    <n v="0"/>
    <m/>
    <s v=""/>
    <m/>
    <m/>
    <s v=""/>
    <n v="1234.285714285714"/>
    <n v="2"/>
    <n v="0"/>
    <m/>
    <d v="2026-06-26T00:00:00"/>
  </r>
  <r>
    <d v="2026-06-10T00:00:00"/>
    <s v="Wednesday"/>
    <x v="6"/>
    <n v="24.5"/>
    <n v="17"/>
    <n v="20.4"/>
    <n v="0.6938775510204083"/>
    <n v="0.8326530612244898"/>
    <m/>
    <m/>
    <m/>
    <n v="1.012"/>
    <n v="0.044"/>
    <m/>
    <m/>
    <m/>
    <m/>
    <m/>
    <n v="24"/>
    <m/>
    <m/>
    <m/>
    <m/>
    <m/>
    <m/>
    <m/>
    <n v="24"/>
    <m/>
    <n v="3"/>
    <m/>
    <m/>
    <m/>
    <m/>
    <n v="0.0249795918367326"/>
    <n v="0.9913469387755103"/>
    <n v="19.98367346938776"/>
    <n v="0.8326530612244899"/>
    <n v="95"/>
    <s v="YES"/>
    <s v="YES"/>
    <n v="0"/>
    <n v="0"/>
    <m/>
    <s v=""/>
    <m/>
    <m/>
    <s v=""/>
    <n v="399.6734693877552"/>
    <n v="1"/>
    <n v="180"/>
    <m/>
    <d v="2026-06-26T00:00:00"/>
  </r>
  <r>
    <d v="2026-06-11T00:00:00"/>
    <s v="Thursday"/>
    <x v="6"/>
    <n v="24.5"/>
    <n v="11"/>
    <n v="21.965368"/>
    <n v="0.4489795918367347"/>
    <n v="0.8965456326530612"/>
    <m/>
    <m/>
    <m/>
    <n v="1.104"/>
    <n v="0.044"/>
    <m/>
    <m/>
    <m/>
    <m/>
    <m/>
    <n v="24"/>
    <m/>
    <m/>
    <m/>
    <m/>
    <m/>
    <m/>
    <m/>
    <n v="24"/>
    <m/>
    <m/>
    <n v="1.4"/>
    <m/>
    <m/>
    <m/>
    <n v="0.001435428571429753"/>
    <n v="1.081469387755102"/>
    <n v="21.51709518367347"/>
    <n v="0.8965456326530612"/>
    <n v="83"/>
    <s v="YES"/>
    <s v="YES"/>
    <n v="0"/>
    <n v="0"/>
    <m/>
    <s v=""/>
    <m/>
    <m/>
    <s v=""/>
    <n v="1291.025711020408"/>
    <n v="2"/>
    <n v="42"/>
    <m/>
    <d v="2026-06-26T00:00:00"/>
  </r>
  <r>
    <d v="2026-06-12T00:00:00"/>
    <s v="Friday"/>
    <x v="6"/>
    <n v="24.5"/>
    <n v="8"/>
    <n v="20.2"/>
    <n v="0.326530612244898"/>
    <n v="0.8244897959183675"/>
    <m/>
    <m/>
    <m/>
    <n v="1.555"/>
    <n v="0.044"/>
    <m/>
    <m/>
    <m/>
    <m/>
    <m/>
    <n v="24"/>
    <m/>
    <m/>
    <m/>
    <m/>
    <m/>
    <m/>
    <m/>
    <n v="24"/>
    <m/>
    <n v="2.65"/>
    <m/>
    <m/>
    <m/>
    <m/>
    <n v="0.03897959183673549"/>
    <n v="1.523265306122449"/>
    <n v="19.78775510204082"/>
    <n v="0.8244897959183674"/>
    <n v="75"/>
    <s v="YES"/>
    <s v="YES"/>
    <n v="0"/>
    <n v="0"/>
    <m/>
    <s v=""/>
    <m/>
    <m/>
    <s v=""/>
    <n v="448.0246438197921"/>
    <n v="0"/>
    <s v=""/>
    <m/>
    <d v="2026-06-26T00:00:00"/>
  </r>
  <r>
    <d v="2026-06-13T00:00:00"/>
    <s v="Saturday"/>
    <x v="6"/>
    <n v="24.5"/>
    <n v="16"/>
    <n v="21.1"/>
    <n v="0.653061224489796"/>
    <n v="0.8612244897959185"/>
    <m/>
    <m/>
    <m/>
    <n v="1.566"/>
    <n v="0.044"/>
    <m/>
    <m/>
    <m/>
    <m/>
    <m/>
    <n v="24"/>
    <m/>
    <m/>
    <n v="2.5"/>
    <m/>
    <m/>
    <m/>
    <m/>
    <n v="21.5"/>
    <m/>
    <m/>
    <m/>
    <m/>
    <m/>
    <m/>
    <n v="-0.7034285714285744"/>
    <n v="1.534040816326531"/>
    <n v="20.66938775510204"/>
    <n v="0.9613668723303276"/>
    <n v="87"/>
    <s v="YES"/>
    <s v="YES"/>
    <n v="0"/>
    <n v="0"/>
    <m/>
    <s v=""/>
    <m/>
    <m/>
    <n v="0.01959484346224675"/>
    <n v="1240.163265306123"/>
    <n v="1"/>
    <n v="0"/>
    <m/>
    <d v="2026-06-26T00:00:00"/>
  </r>
  <r>
    <d v="2026-06-14T00:00:00"/>
    <s v="Sunday"/>
    <x v="6"/>
    <n v="24.5"/>
    <n v="22"/>
    <n v="24.000197"/>
    <n v="0.8979591836734694"/>
    <n v="0.9795998775510204"/>
    <m/>
    <m/>
    <m/>
    <m/>
    <n v="0.044"/>
    <n v="25"/>
    <m/>
    <m/>
    <m/>
    <m/>
    <n v="24"/>
    <m/>
    <m/>
    <m/>
    <m/>
    <m/>
    <m/>
    <m/>
    <n v="24"/>
    <m/>
    <m/>
    <m/>
    <m/>
    <m/>
    <m/>
    <n v="0.4896029387755085"/>
    <n v="0"/>
    <n v="23.51039706122449"/>
    <n v="0.9795998775510205"/>
    <n v="90"/>
    <s v="YES"/>
    <s v="YES"/>
    <n v="1"/>
    <n v="1"/>
    <m/>
    <s v=""/>
    <m/>
    <m/>
    <n v="0.03155616942909759"/>
    <n v="1410.62382367347"/>
    <n v="2"/>
    <n v="0"/>
    <m/>
    <d v="2026-06-26T00:00:00"/>
  </r>
  <r>
    <d v="2026-06-15T00:00:00"/>
    <s v="Monday"/>
    <x v="1"/>
    <n v="38.9"/>
    <n v="34.5"/>
    <n v="27.145032"/>
    <n v="0.8868894601542416"/>
    <n v="0.6978157326478149"/>
    <m/>
    <m/>
    <m/>
    <n v="1.759"/>
    <n v="0.044"/>
    <n v="25"/>
    <m/>
    <m/>
    <m/>
    <m/>
    <n v="24"/>
    <n v="1"/>
    <n v="1"/>
    <m/>
    <m/>
    <m/>
    <m/>
    <m/>
    <n v="22"/>
    <m/>
    <n v="2.25"/>
    <n v="0.5"/>
    <m/>
    <m/>
    <m/>
    <n v="1.41717820051414"/>
    <n v="1.085244215938303"/>
    <n v="16.74757758354756"/>
    <n v="0.761253526524889"/>
    <n v="94"/>
    <s v="YES"/>
    <s v="YES"/>
    <n v="0"/>
    <n v="0"/>
    <m/>
    <s v=""/>
    <m/>
    <m/>
    <n v="0.03648250460405156"/>
    <n v="446.6020688946015"/>
    <n v="3"/>
    <n v="55"/>
    <m/>
    <d v="2026-06-26T00:00:00"/>
  </r>
  <r>
    <d v="2026-06-16T00:00:00"/>
    <s v="Tuesday"/>
    <x v="1"/>
    <n v="38.9"/>
    <n v="16.5"/>
    <n v="30"/>
    <n v="0.4241645244215938"/>
    <n v="0.7712082262210797"/>
    <m/>
    <m/>
    <m/>
    <n v="1.768"/>
    <n v="0.044"/>
    <m/>
    <m/>
    <m/>
    <m/>
    <m/>
    <n v="24"/>
    <m/>
    <m/>
    <m/>
    <m/>
    <m/>
    <m/>
    <m/>
    <n v="24"/>
    <m/>
    <n v="3.35"/>
    <m/>
    <m/>
    <m/>
    <m/>
    <n v="1.050205655526991"/>
    <n v="1.090796915167095"/>
    <n v="18.50899742930591"/>
    <n v="0.7712082262210797"/>
    <n v="84"/>
    <s v="YES"/>
    <s v="YES"/>
    <n v="0"/>
    <n v="0"/>
    <m/>
    <s v=""/>
    <m/>
    <m/>
    <n v="0.02114640883977901"/>
    <n v="331.5044315696581"/>
    <n v="1"/>
    <n v="201"/>
    <m/>
    <d v="2026-06-26T00:00:00"/>
  </r>
  <r>
    <d v="2026-06-17T00:00:00"/>
    <s v="Wednesday"/>
    <x v="1"/>
    <n v="38.9"/>
    <n v="36.5"/>
    <n v="26.9"/>
    <n v="0.9383033419023136"/>
    <n v="0.6915167095115681"/>
    <m/>
    <m/>
    <m/>
    <n v="1.575"/>
    <n v="0.044"/>
    <m/>
    <m/>
    <m/>
    <m/>
    <m/>
    <n v="24"/>
    <m/>
    <m/>
    <m/>
    <m/>
    <m/>
    <m/>
    <m/>
    <n v="24"/>
    <m/>
    <n v="6"/>
    <n v="0.4"/>
    <m/>
    <m/>
    <m/>
    <n v="0.03187660668380943"/>
    <n v="0.9717223650385604"/>
    <n v="16.59640102827763"/>
    <n v="0.6915167095115681"/>
    <n v="74"/>
    <s v="YES"/>
    <s v="YES"/>
    <n v="0"/>
    <n v="0"/>
    <m/>
    <s v=""/>
    <m/>
    <m/>
    <n v="0.03691988950276245"/>
    <n v="165.9640102827763"/>
    <n v="5"/>
    <n v="76.8"/>
    <m/>
    <d v="2026-06-26T00:00:00"/>
  </r>
  <r>
    <d v="2026-06-18T00:00:00"/>
    <s v="Thursday"/>
    <x v="1"/>
    <n v="38.9"/>
    <n v="33.5"/>
    <n v="30"/>
    <n v="0.8611825192802056"/>
    <n v="0.7712082262210797"/>
    <m/>
    <m/>
    <m/>
    <n v="1.438"/>
    <n v="0.044"/>
    <n v="22"/>
    <m/>
    <m/>
    <m/>
    <m/>
    <n v="24"/>
    <n v="1"/>
    <m/>
    <m/>
    <m/>
    <m/>
    <m/>
    <m/>
    <n v="23"/>
    <m/>
    <m/>
    <n v="2"/>
    <m/>
    <m/>
    <m/>
    <n v="1.60380462724936"/>
    <n v="0.88719794344473"/>
    <n v="18.50899742930591"/>
    <n v="0.8047390186654744"/>
    <n v="93"/>
    <s v="YES"/>
    <s v="YES"/>
    <n v="3"/>
    <n v="3"/>
    <m/>
    <s v=""/>
    <m/>
    <m/>
    <n v="0.02120626151012889"/>
    <n v="1110.539845758355"/>
    <n v="2"/>
    <n v="60"/>
    <m/>
    <d v="2026-06-26T00:00:00"/>
  </r>
  <r>
    <d v="2026-06-19T00:00:00"/>
    <s v="Friday"/>
    <x v="1"/>
    <n v="38.9"/>
    <n v="37"/>
    <n v="30"/>
    <n v="0.9511568123393317"/>
    <n v="0.7712082262210797"/>
    <m/>
    <m/>
    <m/>
    <n v="1.637"/>
    <n v="0.044"/>
    <m/>
    <m/>
    <m/>
    <m/>
    <m/>
    <n v="24"/>
    <n v="1"/>
    <m/>
    <n v="1"/>
    <m/>
    <m/>
    <m/>
    <m/>
    <n v="22"/>
    <m/>
    <n v="0.6333333333333333"/>
    <m/>
    <m/>
    <m/>
    <m/>
    <n v="1.84769494430163"/>
    <n v="1.009974293059126"/>
    <n v="18.50899742930591"/>
    <n v="0.8413180649684505"/>
    <n v="96"/>
    <s v="YES"/>
    <s v="YES"/>
    <n v="0"/>
    <n v="0"/>
    <m/>
    <s v=""/>
    <m/>
    <m/>
    <n v="0.007559852670349837"/>
    <n v="679.9223545459314"/>
    <n v="1"/>
    <n v="38"/>
    <m/>
    <d v="2026-06-26T00:00:00"/>
  </r>
  <r>
    <d v="2026-06-20T00:00:00"/>
    <s v="Saturday"/>
    <x v="1"/>
    <n v="38.9"/>
    <n v="36"/>
    <n v="12.9"/>
    <n v="0.9254498714652957"/>
    <n v="0.3316195372750643"/>
    <m/>
    <m/>
    <m/>
    <n v="1.069"/>
    <n v="0.044"/>
    <m/>
    <m/>
    <m/>
    <m/>
    <m/>
    <n v="24"/>
    <m/>
    <m/>
    <n v="12"/>
    <m/>
    <m/>
    <m/>
    <m/>
    <n v="12"/>
    <m/>
    <m/>
    <m/>
    <m/>
    <m/>
    <m/>
    <n v="3.38159383033419"/>
    <n v="0.6595372750642673"/>
    <n v="7.958868894601543"/>
    <n v="0.6632390745501285"/>
    <n v="91"/>
    <s v="YES"/>
    <s v="YES"/>
    <n v="0"/>
    <n v="0"/>
    <m/>
    <s v=""/>
    <m/>
    <m/>
    <n v="0.01686003683241248"/>
    <n v="477.5321336760926"/>
    <n v="1"/>
    <n v="0"/>
    <m/>
    <d v="2026-06-26T00:00:00"/>
  </r>
  <r>
    <d v="2026-06-21T00:00:00"/>
    <s v="Sunday"/>
    <x v="1"/>
    <n v="38.9"/>
    <n v="38"/>
    <n v="30.2"/>
    <n v="0.9768637532133676"/>
    <n v="0.7763496143958869"/>
    <m/>
    <m/>
    <m/>
    <n v="1.769"/>
    <n v="0.044"/>
    <m/>
    <m/>
    <m/>
    <m/>
    <m/>
    <n v="24"/>
    <m/>
    <m/>
    <m/>
    <m/>
    <m/>
    <m/>
    <m/>
    <n v="24"/>
    <m/>
    <m/>
    <m/>
    <m/>
    <m/>
    <m/>
    <n v="4.276195372750642"/>
    <n v="1.091413881748072"/>
    <n v="18.63239074550129"/>
    <n v="0.7763496143958869"/>
    <n v="98"/>
    <s v="YES"/>
    <s v="YES"/>
    <n v="19"/>
    <n v="19"/>
    <m/>
    <s v=""/>
    <m/>
    <m/>
    <n v="0.01998158379373848"/>
    <n v="1117.943444730077"/>
    <n v="0"/>
    <s v=""/>
    <m/>
    <d v="2026-06-26T00:00:00"/>
  </r>
  <r>
    <d v="2026-06-22T00:00:00"/>
    <s v="Monday"/>
    <x v="1"/>
    <n v="38.9"/>
    <n v="33"/>
    <n v="30"/>
    <n v="0.8483290488431876"/>
    <n v="0.7712082262210797"/>
    <m/>
    <m/>
    <m/>
    <n v="1.412"/>
    <n v="0.039"/>
    <n v="5"/>
    <m/>
    <m/>
    <m/>
    <m/>
    <n v="24"/>
    <n v="1"/>
    <n v="1"/>
    <m/>
    <m/>
    <m/>
    <m/>
    <m/>
    <n v="22"/>
    <n v="0.5"/>
    <m/>
    <n v="1"/>
    <m/>
    <m/>
    <m/>
    <n v="1.119845758354757"/>
    <n v="0.8711568123393315"/>
    <n v="18.50899742930591"/>
    <n v="0.8413180649684505"/>
    <n v="86"/>
    <s v="YES"/>
    <s v="YES"/>
    <n v="10"/>
    <n v="10"/>
    <m/>
    <s v=""/>
    <m/>
    <m/>
    <n v="0.03108655616942914"/>
    <n v="1110.539845758355"/>
    <n v="1"/>
    <n v="90"/>
    <m/>
    <d v="2026-06-26T00:00:00"/>
  </r>
  <r>
    <d v="2026-06-23T00:00:00"/>
    <s v="Tuesday"/>
    <x v="1"/>
    <n v="38.9"/>
    <n v="33"/>
    <n v="30.1"/>
    <n v="0.8483290488431876"/>
    <n v="0.7737789203084833"/>
    <m/>
    <m/>
    <m/>
    <n v="1.397"/>
    <n v="0.038"/>
    <n v="0"/>
    <m/>
    <m/>
    <m/>
    <m/>
    <n v="24"/>
    <n v="1"/>
    <n v="1"/>
    <m/>
    <m/>
    <m/>
    <m/>
    <m/>
    <n v="22"/>
    <n v="0.5"/>
    <m/>
    <n v="1"/>
    <m/>
    <m/>
    <m/>
    <n v="1.067403598971723"/>
    <n v="0.8619023136246786"/>
    <n v="18.5706940874036"/>
    <n v="0.8441224585183454"/>
    <n v="100"/>
    <s v="YES"/>
    <s v="YES"/>
    <n v="0"/>
    <n v="0"/>
    <m/>
    <s v=""/>
    <m/>
    <m/>
    <n v="0.04087476979742177"/>
    <n v="1114.241645244216"/>
    <n v="0"/>
    <s v=""/>
    <m/>
    <d v="2026-06-26T00:00:00"/>
  </r>
  <r>
    <d v="2026-06-24T00:00:00"/>
    <s v="Wednesday"/>
    <x v="1"/>
    <n v="38.9"/>
    <n v="29"/>
    <n v="30.9"/>
    <n v="0.7455012853470436"/>
    <n v="0.7943444730077119"/>
    <m/>
    <m/>
    <m/>
    <n v="1.487"/>
    <n v="0.038"/>
    <m/>
    <m/>
    <m/>
    <m/>
    <m/>
    <n v="24"/>
    <n v="1"/>
    <n v="1"/>
    <m/>
    <m/>
    <m/>
    <m/>
    <m/>
    <n v="22"/>
    <n v="0.5"/>
    <m/>
    <n v="0.5"/>
    <m/>
    <m/>
    <m/>
    <n v="1.018303341902318"/>
    <n v="0.9174293059125964"/>
    <n v="19.06426735218509"/>
    <n v="0.8665576069175039"/>
    <n v="95"/>
    <s v="YES"/>
    <s v="YES"/>
    <n v="0"/>
    <n v="0"/>
    <m/>
    <s v=""/>
    <m/>
    <m/>
    <n v="0.03006993006993008"/>
    <n v="1143.856041131105"/>
    <n v="1"/>
    <n v="60"/>
    <m/>
    <d v="2026-06-26T00:00:00"/>
  </r>
  <r>
    <d v="2026-06-25T00:00:00"/>
    <s v="Thursday"/>
    <x v="1"/>
    <n v="38.9"/>
    <n v="33"/>
    <n v="30.5"/>
    <n v="0.8483290488431876"/>
    <n v="0.7840616966580977"/>
    <m/>
    <m/>
    <m/>
    <n v="1.434"/>
    <n v="0.038"/>
    <m/>
    <m/>
    <m/>
    <m/>
    <m/>
    <n v="24"/>
    <n v="1"/>
    <n v="0.8"/>
    <m/>
    <m/>
    <m/>
    <m/>
    <m/>
    <n v="22.2"/>
    <n v="0.5"/>
    <m/>
    <n v="1"/>
    <m/>
    <m/>
    <m/>
    <n v="0.9977892030848352"/>
    <n v="0.8847300771208226"/>
    <n v="18.81748071979434"/>
    <n v="0.8476342666574028"/>
    <n v="89"/>
    <s v="YES"/>
    <s v="YES"/>
    <n v="0"/>
    <n v="0"/>
    <m/>
    <s v=""/>
    <m/>
    <m/>
    <n v="0.02377039627039632"/>
    <n v="1129.048843187661"/>
    <n v="1"/>
    <n v="90"/>
    <m/>
    <d v="2026-06-26T00:00:00"/>
  </r>
  <r>
    <d v="2026-06-26T00:00:00"/>
    <s v="Friday"/>
    <x v="1"/>
    <n v="38.9"/>
    <n v="32"/>
    <n v="30"/>
    <n v="0.8226221079691516"/>
    <n v="0.7712082262210797"/>
    <m/>
    <m/>
    <m/>
    <n v="1.64"/>
    <n v="0.044"/>
    <m/>
    <m/>
    <m/>
    <m/>
    <m/>
    <n v="24"/>
    <n v="1"/>
    <m/>
    <m/>
    <m/>
    <m/>
    <m/>
    <m/>
    <n v="23"/>
    <m/>
    <n v="3"/>
    <m/>
    <m/>
    <m/>
    <m/>
    <n v="0.4791773778920323"/>
    <n v="1.011825192802057"/>
    <n v="18.50899742930591"/>
    <n v="0.8047390186654744"/>
    <n v="77"/>
    <s v="YES"/>
    <s v="YES"/>
    <n v="0"/>
    <n v="0"/>
    <m/>
    <s v=""/>
    <m/>
    <m/>
    <n v="0.02729603729603731"/>
    <n v="370.1799485861183"/>
    <n v="0"/>
    <s v=""/>
    <m/>
    <d v="2026-06-26T00:00:00"/>
  </r>
  <r>
    <d v="2026-06-27T00:00:00"/>
    <s v="Saturday"/>
    <x v="1"/>
    <n v="38.9"/>
    <n v="33"/>
    <n v="30"/>
    <n v="0.8483290488431876"/>
    <n v="0.7712082262210797"/>
    <m/>
    <m/>
    <m/>
    <n v="1.629"/>
    <n v="0.044"/>
    <m/>
    <m/>
    <m/>
    <m/>
    <m/>
    <n v="24"/>
    <n v="1"/>
    <n v="1"/>
    <n v="1.5"/>
    <m/>
    <m/>
    <m/>
    <m/>
    <n v="20.5"/>
    <n v="0.5"/>
    <m/>
    <m/>
    <m/>
    <m/>
    <m/>
    <n v="0.4859640102827782"/>
    <n v="1.005038560411311"/>
    <n v="18.50899742930591"/>
    <n v="0.9028779233807761"/>
    <n v="75"/>
    <s v="YES"/>
    <s v="YES"/>
    <n v="4"/>
    <n v="4"/>
    <m/>
    <s v=""/>
    <m/>
    <m/>
    <n v="0.02546328671328671"/>
    <n v="1110.539845758355"/>
    <n v="3"/>
    <n v="10"/>
    <m/>
    <d v="2026-06-26T00:00:00"/>
  </r>
  <r>
    <d v="2026-06-28T00:00:00"/>
    <s v="Sunday"/>
    <x v="1"/>
    <n v="38.9"/>
    <n v="33"/>
    <n v="30.2"/>
    <n v="0.8483290488431876"/>
    <n v="0.7763496143958869"/>
    <m/>
    <m/>
    <m/>
    <n v="1.526"/>
    <n v="0.044"/>
    <m/>
    <m/>
    <m/>
    <m/>
    <m/>
    <n v="24"/>
    <m/>
    <n v="1"/>
    <m/>
    <m/>
    <m/>
    <m/>
    <m/>
    <n v="23"/>
    <n v="0.5"/>
    <n v="0.8333333333333334"/>
    <n v="1.5"/>
    <m/>
    <m/>
    <m/>
    <n v="0.5927849185946883"/>
    <n v="0.9414910025706941"/>
    <n v="18.63239074550129"/>
    <n v="0.8101039454565777"/>
    <n v="77"/>
    <s v="YES"/>
    <s v="YES"/>
    <n v="1"/>
    <n v="1"/>
    <m/>
    <s v=""/>
    <m/>
    <m/>
    <n v="0.03017482517482516"/>
    <n v="609.7873334891329"/>
    <n v="2"/>
    <n v="85"/>
    <m/>
    <d v="2026-06-26T00:00:00"/>
  </r>
  <r>
    <d v="2026-06-29T00:00:00"/>
    <s v="Monday"/>
    <x v="1"/>
    <n v="38.9"/>
    <n v="32"/>
    <n v="32.9"/>
    <n v="0.8226221079691516"/>
    <n v="0.8457583547557841"/>
    <m/>
    <m/>
    <m/>
    <n v="1.328"/>
    <n v="0.038"/>
    <m/>
    <m/>
    <m/>
    <m/>
    <m/>
    <n v="24"/>
    <n v="1"/>
    <m/>
    <m/>
    <m/>
    <m/>
    <m/>
    <m/>
    <n v="23"/>
    <n v="0.5"/>
    <m/>
    <n v="0.25"/>
    <m/>
    <m/>
    <m/>
    <n v="1.132467866323907"/>
    <n v="0.8193316195372751"/>
    <n v="20.29820051413882"/>
    <n v="0.8825304571364703"/>
    <n v="79"/>
    <s v="YES"/>
    <s v="YES"/>
    <n v="0"/>
    <n v="0"/>
    <m/>
    <s v=""/>
    <m/>
    <m/>
    <n v="0.02397435897435897"/>
    <n v="1217.892030848329"/>
    <n v="2"/>
    <n v="22.5"/>
    <m/>
    <d v="2026-07-26T00:00:00"/>
  </r>
  <r>
    <d v="2026-06-30T00:00:00"/>
    <s v="Tuesday"/>
    <x v="1"/>
    <n v="38.9"/>
    <n v="32"/>
    <n v="29.5"/>
    <n v="0.8226221079691516"/>
    <n v="0.7583547557840618"/>
    <m/>
    <m/>
    <m/>
    <n v="1.567"/>
    <n v="0.038"/>
    <m/>
    <m/>
    <m/>
    <m/>
    <m/>
    <n v="24"/>
    <m/>
    <m/>
    <m/>
    <n v="1.5"/>
    <m/>
    <m/>
    <m/>
    <n v="22.5"/>
    <m/>
    <m/>
    <n v="3"/>
    <m/>
    <m/>
    <m/>
    <n v="0.3326992287917712"/>
    <n v="0.9667866323907455"/>
    <n v="18.20051413881748"/>
    <n v="0.8089117395029992"/>
    <n v="94"/>
    <s v="YES"/>
    <s v="YES"/>
    <n v="23"/>
    <n v="23"/>
    <m/>
    <s v=""/>
    <m/>
    <m/>
    <n v="0.01645488029465931"/>
    <n v="1092.030848329049"/>
    <n v="2"/>
    <n v="90"/>
    <m/>
    <d v="2026-07-26T00:00:00"/>
  </r>
  <r>
    <d v="2026-07-01T00:00:00"/>
    <s v="Wednesday"/>
    <x v="2"/>
    <n v="34.2"/>
    <n v="28"/>
    <n v="30.8"/>
    <n v="0.8187134502923977"/>
    <n v="0.9005847953216375"/>
    <m/>
    <m/>
    <m/>
    <n v="1.556"/>
    <n v="0.038"/>
    <m/>
    <m/>
    <m/>
    <m/>
    <m/>
    <n v="24"/>
    <m/>
    <m/>
    <m/>
    <m/>
    <m/>
    <m/>
    <m/>
    <n v="24"/>
    <m/>
    <m/>
    <m/>
    <m/>
    <m/>
    <m/>
    <n v="1.294035087719298"/>
    <n v="1.091929824561404"/>
    <n v="21.6140350877193"/>
    <n v="0.9005847953216374"/>
    <n v="96"/>
    <s v="YES"/>
    <s v="YES"/>
    <n v="26"/>
    <n v="24"/>
    <m/>
    <s v=""/>
    <m/>
    <m/>
    <n v="0.02253222836095761"/>
    <n v="1296.842105263158"/>
    <n v="0"/>
    <s v=""/>
    <m/>
    <d v="2026-07-26T00:00:00"/>
  </r>
  <r>
    <d v="2026-07-02T00:00:00"/>
    <s v="Thursday"/>
    <x v="2"/>
    <n v="34.2"/>
    <n v="28"/>
    <n v="30.3"/>
    <n v="0.8187134502923977"/>
    <n v="0.8859649122807017"/>
    <m/>
    <m/>
    <m/>
    <n v="1.449"/>
    <n v="0.038"/>
    <m/>
    <m/>
    <m/>
    <m/>
    <m/>
    <n v="24"/>
    <m/>
    <m/>
    <m/>
    <m/>
    <m/>
    <m/>
    <m/>
    <n v="24"/>
    <m/>
    <m/>
    <m/>
    <m/>
    <m/>
    <m/>
    <n v="1.719999999999999"/>
    <n v="1.016842105263158"/>
    <n v="21.26315789473684"/>
    <n v="0.8859649122807017"/>
    <n v="98"/>
    <s v="YES"/>
    <s v="YES"/>
    <n v="0"/>
    <n v="0"/>
    <m/>
    <s v=""/>
    <m/>
    <m/>
    <n v="0.03540055248618784"/>
    <n v="1275.789473684211"/>
    <n v="0"/>
    <s v=""/>
    <m/>
    <d v="2026-07-26T00:00:00"/>
  </r>
  <r>
    <d v="2026-07-03T00:00:00"/>
    <s v="Friday"/>
    <x v="2"/>
    <n v="34.2"/>
    <n v="16.5"/>
    <n v="16.3"/>
    <n v="0.4824561403508772"/>
    <n v="0.4766081871345029"/>
    <m/>
    <m/>
    <m/>
    <n v="1.133"/>
    <n v="0.038"/>
    <m/>
    <m/>
    <m/>
    <m/>
    <m/>
    <n v="24"/>
    <m/>
    <m/>
    <n v="12"/>
    <m/>
    <m/>
    <m/>
    <m/>
    <n v="12"/>
    <m/>
    <n v="1"/>
    <n v="1"/>
    <m/>
    <m/>
    <m/>
    <n v="-2.233684210526317"/>
    <n v="0.7950877192982456"/>
    <n v="11.43859649122807"/>
    <n v="0.9532163742690059"/>
    <n v="86"/>
    <s v="YES"/>
    <s v="YES"/>
    <n v="0"/>
    <n v="0"/>
    <m/>
    <s v=""/>
    <m/>
    <m/>
    <n v="0.03393646408839778"/>
    <n v="343.1578947368421"/>
    <n v="3"/>
    <n v="40"/>
    <m/>
    <d v="2026-07-26T00:00:00"/>
  </r>
  <r>
    <d v="2026-07-04T00:00:00"/>
    <s v="Saturday"/>
    <x v="2"/>
    <n v="34.2"/>
    <n v="28"/>
    <n v="16.39"/>
    <n v="0.8187134502923977"/>
    <n v="0.4792397660818714"/>
    <m/>
    <m/>
    <m/>
    <n v="1.251"/>
    <n v="0.042"/>
    <m/>
    <m/>
    <m/>
    <m/>
    <m/>
    <n v="24"/>
    <m/>
    <m/>
    <m/>
    <m/>
    <m/>
    <m/>
    <m/>
    <n v="24"/>
    <m/>
    <n v="9"/>
    <m/>
    <m/>
    <m/>
    <m/>
    <n v="2.620350877192983"/>
    <n v="0.8778947368421052"/>
    <n v="11.50175438596491"/>
    <n v="0.4792397660818713"/>
    <n v="94"/>
    <s v="YES"/>
    <s v="YES"/>
    <n v="0"/>
    <n v="0"/>
    <m/>
    <s v=""/>
    <m/>
    <m/>
    <n v="0.0532458563535911"/>
    <n v="76.67836257309941"/>
    <n v="3"/>
    <n v="180"/>
    <m/>
    <d v="2026-07-26T00:00:00"/>
  </r>
  <r>
    <d v="2026-07-05T00:00:00"/>
    <s v="Sunday"/>
    <x v="2"/>
    <n v="34.2"/>
    <n v="28"/>
    <n v="19.8"/>
    <n v="0.8187134502923977"/>
    <n v="0.5789473684210527"/>
    <m/>
    <m/>
    <m/>
    <n v="1.274"/>
    <n v="0.042"/>
    <m/>
    <m/>
    <m/>
    <m/>
    <m/>
    <n v="24"/>
    <m/>
    <m/>
    <m/>
    <m/>
    <m/>
    <m/>
    <m/>
    <n v="24"/>
    <m/>
    <n v="9"/>
    <m/>
    <m/>
    <m/>
    <m/>
    <n v="0.2112280701754372"/>
    <n v="0.8940350877192982"/>
    <n v="13.89473684210526"/>
    <n v="0.5789473684210527"/>
    <n v="86"/>
    <s v="YES"/>
    <s v="YES"/>
    <n v="60"/>
    <n v="58"/>
    <m/>
    <s v=""/>
    <m/>
    <m/>
    <n v="0.03155616942909764"/>
    <n v="92.63157894736842"/>
    <n v="1"/>
    <n v="540"/>
    <m/>
    <d v="2026-07-26T00:00:00"/>
  </r>
  <r>
    <d v="2026-07-06T00:00:00"/>
    <s v="Monday"/>
    <x v="2"/>
    <n v="34.2"/>
    <n v="26.5"/>
    <n v="28.2"/>
    <n v="0.7748538011695907"/>
    <n v="0.8245614035087719"/>
    <m/>
    <m/>
    <m/>
    <n v="1.674"/>
    <n v="0.042"/>
    <m/>
    <m/>
    <m/>
    <m/>
    <m/>
    <n v="24"/>
    <n v="1"/>
    <m/>
    <m/>
    <m/>
    <m/>
    <m/>
    <m/>
    <n v="23"/>
    <m/>
    <m/>
    <n v="1.5"/>
    <m/>
    <m/>
    <m/>
    <n v="0.5357894736842113"/>
    <n v="1.174736842105263"/>
    <n v="19.78947368421053"/>
    <n v="0.8604118993135011"/>
    <n v="84"/>
    <s v="YES"/>
    <s v="YES"/>
    <n v="0"/>
    <n v="0"/>
    <m/>
    <s v=""/>
    <m/>
    <m/>
    <n v="0.0244659300184162"/>
    <n v="1187.368421052632"/>
    <n v="2"/>
    <n v="45"/>
    <m/>
    <d v="2026-07-26T00:00:00"/>
  </r>
  <r>
    <d v="2026-07-07T00:00:00"/>
    <s v="Tuesday"/>
    <x v="2"/>
    <n v="34.2"/>
    <n v="28.5"/>
    <n v="25.5"/>
    <n v="0.8333333333333333"/>
    <n v="0.7456140350877193"/>
    <m/>
    <m/>
    <m/>
    <n v="1.385"/>
    <n v="0.057"/>
    <m/>
    <m/>
    <m/>
    <m/>
    <m/>
    <n v="24"/>
    <m/>
    <n v="1"/>
    <m/>
    <m/>
    <m/>
    <m/>
    <m/>
    <n v="23"/>
    <m/>
    <n v="4"/>
    <m/>
    <m/>
    <m/>
    <m/>
    <n v="0.1333333333333329"/>
    <n v="0.9719298245614035"/>
    <n v="17.89473684210526"/>
    <n v="0.7780320366132724"/>
    <n v="88"/>
    <s v="YES"/>
    <s v="YES"/>
    <n v="0"/>
    <n v="0"/>
    <m/>
    <s v=""/>
    <m/>
    <m/>
    <n v="0.02251381215469612"/>
    <n v="268.421052631579"/>
    <n v="1"/>
    <n v="240"/>
    <m/>
    <d v="2026-07-26T00:00:00"/>
  </r>
  <r>
    <d v="2026-07-08T00:00:00"/>
    <s v="Wednesday"/>
    <x v="2"/>
    <n v="34.2"/>
    <n v="28.5"/>
    <n v="20"/>
    <n v="0.8333333333333333"/>
    <n v="0.5847953216374269"/>
    <m/>
    <m/>
    <m/>
    <n v="1.02"/>
    <n v="0.057"/>
    <m/>
    <m/>
    <m/>
    <m/>
    <m/>
    <n v="24"/>
    <m/>
    <n v="1"/>
    <m/>
    <m/>
    <m/>
    <m/>
    <m/>
    <n v="23"/>
    <m/>
    <n v="7.9"/>
    <m/>
    <m/>
    <m/>
    <m/>
    <n v="0.3491228070175438"/>
    <n v="0.7157894736842105"/>
    <n v="14.03508771929824"/>
    <n v="0.6102212051868802"/>
    <n v="98"/>
    <s v="YES"/>
    <s v="YES"/>
    <n v="0"/>
    <n v="0"/>
    <m/>
    <s v=""/>
    <m/>
    <m/>
    <n v="0.03289134438305712"/>
    <n v="106.5956029313791"/>
    <n v="1"/>
    <n v="474"/>
    <m/>
    <d v="2026-07-26T00:00:00"/>
  </r>
  <r>
    <d v="2026-07-09T00:00:00"/>
    <s v="Thursday"/>
    <x v="2"/>
    <n v="34.2"/>
    <n v="28.5"/>
    <n v="26.6"/>
    <n v="0.8333333333333333"/>
    <n v="0.7777777777777778"/>
    <m/>
    <m/>
    <m/>
    <n v="1.852"/>
    <n v="0.057"/>
    <m/>
    <m/>
    <m/>
    <m/>
    <m/>
    <n v="24"/>
    <m/>
    <m/>
    <m/>
    <m/>
    <m/>
    <m/>
    <m/>
    <n v="24"/>
    <m/>
    <m/>
    <m/>
    <m/>
    <m/>
    <m/>
    <n v="4.033684210526314"/>
    <n v="1.299649122807017"/>
    <n v="18.66666666666667"/>
    <n v="0.7777777777777778"/>
    <n v="95"/>
    <s v="YES"/>
    <s v="YES"/>
    <n v="0"/>
    <n v="0"/>
    <m/>
    <s v=""/>
    <m/>
    <m/>
    <n v="0.02402394106814"/>
    <n v="1120"/>
    <n v="0"/>
    <s v=""/>
    <m/>
    <d v="2026-07-26T00:00:00"/>
  </r>
  <r>
    <d v="2026-07-10T00:00:00"/>
    <s v="Friday"/>
    <x v="2"/>
    <n v="34.2"/>
    <n v="34.5"/>
    <n v="19.5"/>
    <n v="1.008771929824561"/>
    <n v="0.5701754385964912"/>
    <m/>
    <m/>
    <m/>
    <n v="0.8179999999999999"/>
    <n v="0.057"/>
    <m/>
    <m/>
    <m/>
    <m/>
    <m/>
    <n v="24"/>
    <m/>
    <n v="0.55"/>
    <m/>
    <m/>
    <m/>
    <m/>
    <m/>
    <n v="23.45"/>
    <m/>
    <n v="10.5"/>
    <m/>
    <m/>
    <m/>
    <m/>
    <n v="-1.308245614035089"/>
    <n v="0.5740350877192982"/>
    <n v="13.68421052631579"/>
    <n v="0.5835484232970486"/>
    <n v="88"/>
    <s v="YES"/>
    <s v="YES"/>
    <n v="2"/>
    <n v="0"/>
    <m/>
    <s v=""/>
    <m/>
    <m/>
    <n v="0.03813075506445674"/>
    <n v="78.19548872180451"/>
    <n v="1"/>
    <n v="630"/>
    <m/>
    <d v="2026-07-26T00:00:00"/>
  </r>
  <r>
    <d v="2026-07-11T00:00:00"/>
    <s v="Saturday"/>
    <x v="2"/>
    <n v="34.2"/>
    <n v="28"/>
    <n v="29.7"/>
    <n v="0.8187134502923977"/>
    <n v="0.868421052631579"/>
    <m/>
    <m/>
    <m/>
    <n v="1.59"/>
    <n v="0.057"/>
    <m/>
    <m/>
    <m/>
    <m/>
    <m/>
    <n v="24"/>
    <m/>
    <m/>
    <m/>
    <m/>
    <m/>
    <m/>
    <m/>
    <n v="24"/>
    <m/>
    <m/>
    <m/>
    <m/>
    <m/>
    <m/>
    <n v="2.042105263157893"/>
    <n v="1.11578947368421"/>
    <n v="20.8421052631579"/>
    <n v="0.8684210526315791"/>
    <n v="69"/>
    <s v="YES"/>
    <s v="YES"/>
    <n v="1"/>
    <n v="0"/>
    <m/>
    <s v=""/>
    <m/>
    <m/>
    <n v="0.02486055841028215"/>
    <n v="1250.526315789474"/>
    <n v="0"/>
    <s v=""/>
    <m/>
    <d v="2026-07-26T00:00:00"/>
  </r>
  <r>
    <d v="2026-07-12T00:00:00"/>
    <s v="Sunday"/>
    <x v="2"/>
    <n v="34.2"/>
    <n v="32"/>
    <n v="32.3"/>
    <n v="0.935672514619883"/>
    <n v="0.9444444444444443"/>
    <m/>
    <m/>
    <m/>
    <n v="1.463"/>
    <n v="0.057"/>
    <m/>
    <m/>
    <m/>
    <m/>
    <m/>
    <n v="24"/>
    <m/>
    <n v="0.35"/>
    <m/>
    <m/>
    <m/>
    <m/>
    <m/>
    <n v="23.65"/>
    <m/>
    <m/>
    <m/>
    <m/>
    <m/>
    <m/>
    <n v="-0.043333333333333"/>
    <n v="1.026666666666667"/>
    <n v="22.66666666666666"/>
    <n v="0.9584214235377025"/>
    <n v="79"/>
    <s v="YES"/>
    <s v="YES"/>
    <n v="46"/>
    <n v="43"/>
    <m/>
    <s v=""/>
    <m/>
    <m/>
    <n v="0.02206293706293707"/>
    <n v="1360"/>
    <n v="0"/>
    <s v=""/>
    <m/>
    <d v="2026-07-26T00:00:00"/>
  </r>
  <r>
    <d v="2026-07-13T00:00:00"/>
    <s v="Monday"/>
    <x v="1"/>
    <n v="38.9"/>
    <n v="32"/>
    <n v="31.5"/>
    <n v="0.8226221079691516"/>
    <n v="0.8097686375321337"/>
    <m/>
    <m/>
    <m/>
    <n v="1.287"/>
    <n v="0.036"/>
    <m/>
    <m/>
    <m/>
    <m/>
    <m/>
    <n v="24"/>
    <n v="1"/>
    <n v="1"/>
    <m/>
    <m/>
    <m/>
    <m/>
    <m/>
    <n v="22"/>
    <m/>
    <m/>
    <m/>
    <m/>
    <m/>
    <m/>
    <n v="1.77151670951157"/>
    <n v="0.7940359897172236"/>
    <n v="19.43444730077121"/>
    <n v="0.883383968216873"/>
    <n v="74"/>
    <s v="YES"/>
    <s v="YES"/>
    <n v="0"/>
    <n v="0"/>
    <m/>
    <s v=""/>
    <m/>
    <m/>
    <n v="0.02409090909090904"/>
    <n v="1166.066838046273"/>
    <n v="0"/>
    <s v=""/>
    <m/>
    <d v="2026-07-26T00:00:00"/>
  </r>
  <r>
    <d v="2026-07-14T00:00:00"/>
    <s v="Tuesday"/>
    <x v="1"/>
    <n v="38.9"/>
    <n v="32"/>
    <n v="31"/>
    <n v="0.8226221079691516"/>
    <n v="0.7969151670951157"/>
    <m/>
    <m/>
    <m/>
    <n v="1.629"/>
    <n v="0.035"/>
    <m/>
    <m/>
    <m/>
    <m/>
    <m/>
    <n v="24"/>
    <n v="1"/>
    <n v="0.5"/>
    <m/>
    <m/>
    <m/>
    <m/>
    <m/>
    <n v="22.5"/>
    <m/>
    <m/>
    <m/>
    <n v="0.5"/>
    <m/>
    <m/>
    <n v="1.868997429305914"/>
    <n v="1.005038560411311"/>
    <n v="19.12596401028278"/>
    <n v="0.8500428449014567"/>
    <n v="86"/>
    <s v="YES"/>
    <s v="YES"/>
    <n v="2"/>
    <n v="1"/>
    <m/>
    <s v=""/>
    <m/>
    <m/>
    <n v="0.02409090909090904"/>
    <n v="1147.557840616967"/>
    <n v="1"/>
    <n v="30"/>
    <n v="1"/>
    <d v="2026-07-26T00:00:00"/>
  </r>
  <r>
    <d v="2026-07-15T00:00:00"/>
    <s v="Wednesday"/>
    <x v="1"/>
    <n v="38.9"/>
    <n v="15.5"/>
    <n v="34.2"/>
    <n v="0.3984575835475578"/>
    <n v="0.8791773778920309"/>
    <m/>
    <m/>
    <m/>
    <n v="1.831"/>
    <n v="0.04"/>
    <m/>
    <m/>
    <m/>
    <m/>
    <m/>
    <n v="24"/>
    <n v="1"/>
    <n v="0.5"/>
    <m/>
    <m/>
    <m/>
    <m/>
    <m/>
    <n v="22.5"/>
    <m/>
    <n v="0.5"/>
    <m/>
    <n v="0.25"/>
    <m/>
    <m/>
    <n v="-0.47992287917738"/>
    <n v="1.129665809768637"/>
    <n v="21.10025706940874"/>
    <n v="0.9377892030848329"/>
    <n v="83"/>
    <s v="YES"/>
    <s v="YES"/>
    <n v="1"/>
    <n v="1"/>
    <m/>
    <s v=""/>
    <m/>
    <m/>
    <n v="0.02891608391608385"/>
    <n v="844.0102827763496"/>
    <n v="1"/>
    <n v="45"/>
    <m/>
    <d v="2026-07-26T00:00:00"/>
  </r>
  <r>
    <d v="2026-07-16T00:00:00"/>
    <s v="Thursday"/>
    <x v="1"/>
    <n v="38.9"/>
    <n v="16"/>
    <n v="22.04"/>
    <n v="0.4113110539845758"/>
    <n v="0.5665809768637533"/>
    <m/>
    <m/>
    <m/>
    <n v="0.748"/>
    <n v="0.04"/>
    <m/>
    <m/>
    <m/>
    <m/>
    <m/>
    <n v="24"/>
    <m/>
    <m/>
    <n v="12"/>
    <m/>
    <m/>
    <m/>
    <n v="7"/>
    <n v="5"/>
    <m/>
    <m/>
    <m/>
    <m/>
    <m/>
    <m/>
    <n v="-9.059434447300774"/>
    <n v="0.4614910025706941"/>
    <n v="13.59794344473008"/>
    <n v="2.719588688946016"/>
    <n v="81"/>
    <s v="YES"/>
    <s v="YES"/>
    <n v="0"/>
    <n v="0"/>
    <m/>
    <s v=""/>
    <m/>
    <m/>
    <n v="0.02338286713286713"/>
    <n v="815.8766066838048"/>
    <n v="2"/>
    <n v="0"/>
    <m/>
    <d v="2026-07-26T00:00:00"/>
  </r>
  <r>
    <d v="2026-07-17T00:00:00"/>
    <s v="Friday"/>
    <x v="1"/>
    <n v="38.9"/>
    <n v="31"/>
    <n v="28.8"/>
    <n v="0.7969151670951157"/>
    <n v="0.7403598971722365"/>
    <m/>
    <m/>
    <m/>
    <n v="1.649"/>
    <n v="0.038"/>
    <m/>
    <m/>
    <m/>
    <m/>
    <m/>
    <n v="24"/>
    <m/>
    <n v="1"/>
    <m/>
    <n v="1"/>
    <m/>
    <m/>
    <m/>
    <n v="22"/>
    <m/>
    <n v="2.5"/>
    <m/>
    <m/>
    <m/>
    <m/>
    <n v="0.7139845758354753"/>
    <n v="1.017377892030848"/>
    <n v="17.76863753213368"/>
    <n v="0.8076653423697127"/>
    <n v="74"/>
    <s v="YES"/>
    <s v="YES"/>
    <n v="0"/>
    <n v="0"/>
    <m/>
    <s v=""/>
    <m/>
    <m/>
    <n v="0.02338286713286713"/>
    <n v="426.4473007712082"/>
    <n v="2"/>
    <n v="75"/>
    <m/>
    <d v="2026-07-26T00:00:00"/>
  </r>
  <r>
    <d v="2026-07-18T00:00:00"/>
    <s v="Saturday"/>
    <x v="1"/>
    <n v="38.9"/>
    <n v="32"/>
    <n v="31.5"/>
    <n v="0.8226221079691516"/>
    <n v="0.8097686375321337"/>
    <m/>
    <m/>
    <m/>
    <n v="1.32"/>
    <n v="0.038"/>
    <m/>
    <m/>
    <m/>
    <m/>
    <m/>
    <n v="24"/>
    <m/>
    <n v="1"/>
    <m/>
    <m/>
    <m/>
    <m/>
    <m/>
    <n v="23"/>
    <n v="0.5"/>
    <n v="1.5"/>
    <m/>
    <m/>
    <m/>
    <m/>
    <n v="0.7511568123393317"/>
    <n v="0.8143958868894602"/>
    <n v="19.43444730077121"/>
    <n v="0.8449759695987481"/>
    <n v="74"/>
    <s v="YES"/>
    <s v="YES"/>
    <n v="3"/>
    <n v="0"/>
    <m/>
    <s v=""/>
    <m/>
    <m/>
    <n v="0.02734806629834248"/>
    <n v="777.3778920308483"/>
    <n v="3"/>
    <n v="40"/>
    <m/>
    <d v="2026-07-26T00:00:00"/>
  </r>
  <r>
    <d v="2026-07-19T00:00:00"/>
    <s v="Sunday"/>
    <x v="1"/>
    <n v="38.9"/>
    <n v="32"/>
    <n v="31.8"/>
    <n v="0.8226221079691516"/>
    <n v="0.8174807197943444"/>
    <m/>
    <m/>
    <m/>
    <n v="1.32"/>
    <n v="0.038"/>
    <m/>
    <m/>
    <m/>
    <m/>
    <m/>
    <n v="24"/>
    <m/>
    <n v="1"/>
    <m/>
    <m/>
    <m/>
    <m/>
    <m/>
    <n v="23"/>
    <m/>
    <n v="1.5"/>
    <m/>
    <m/>
    <m/>
    <m/>
    <n v="1.066066838046275"/>
    <n v="0.8143958868894602"/>
    <n v="19.61953727506426"/>
    <n v="0.8530233597854028"/>
    <n v="74"/>
    <s v="YES"/>
    <s v="YES"/>
    <n v="0"/>
    <n v="0"/>
    <m/>
    <s v=""/>
    <m/>
    <m/>
    <n v="0.02335174953959486"/>
    <n v="784.7814910025705"/>
    <n v="1"/>
    <n v="90"/>
    <m/>
    <d v="2026-07-26T00:00:00"/>
  </r>
  <r>
    <d v="2026-07-20T00:00:00"/>
    <s v="Monday"/>
    <x v="1"/>
    <n v="38.9"/>
    <n v="32"/>
    <n v="34.8"/>
    <n v="0.8226221079691516"/>
    <n v="0.8946015424164524"/>
    <m/>
    <m/>
    <m/>
    <n v="1.32"/>
    <n v="0.038"/>
    <m/>
    <m/>
    <m/>
    <m/>
    <m/>
    <n v="24"/>
    <m/>
    <n v="1"/>
    <m/>
    <m/>
    <m/>
    <m/>
    <m/>
    <n v="23"/>
    <m/>
    <m/>
    <m/>
    <m/>
    <m/>
    <m/>
    <n v="0.7151670951156817"/>
    <n v="0.8143958868894602"/>
    <n v="21.47043701799486"/>
    <n v="0.9334972616519503"/>
    <n v="74"/>
    <s v="YES"/>
    <s v="YES"/>
    <n v="18"/>
    <n v="0"/>
    <m/>
    <s v=""/>
    <m/>
    <m/>
    <n v="0.02865561694290976"/>
    <n v="1288.226221079691"/>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n v="0.02953959484346223"/>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4"/>
    <m/>
    <m/>
    <m/>
    <m/>
    <m/>
    <m/>
    <m/>
    <m/>
    <m/>
    <m/>
    <m/>
    <m/>
    <m/>
    <m/>
    <m/>
    <n v="0"/>
    <m/>
    <m/>
    <m/>
    <m/>
    <m/>
    <m/>
    <m/>
    <n v="0"/>
    <m/>
    <m/>
    <m/>
    <m/>
    <m/>
    <m/>
    <n v="0"/>
    <n v="0"/>
    <n v="0"/>
    <s v=""/>
    <m/>
    <m/>
    <m/>
    <n v="0"/>
    <n v="0"/>
    <m/>
    <s v=""/>
    <m/>
    <m/>
    <s v=""/>
    <n v="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m/>
    <m/>
    <m/>
    <m/>
    <m/>
    <m/>
    <m/>
    <m/>
    <m/>
    <m/>
    <m/>
    <n v="0"/>
    <m/>
    <m/>
    <m/>
    <m/>
    <m/>
    <m/>
    <m/>
    <n v="0"/>
    <m/>
    <m/>
    <m/>
    <m/>
    <m/>
    <m/>
    <n v="0"/>
    <n v="0"/>
    <n v="0"/>
    <s v=""/>
    <m/>
    <s v="YES"/>
    <s v="YES"/>
    <n v="0"/>
    <n v="0"/>
    <m/>
    <s v=""/>
    <m/>
    <m/>
    <s v=""/>
    <n v="1"/>
    <n v="0"/>
    <s v=""/>
    <m/>
    <d v="2026-08-26T00:00:00"/>
  </r>
  <r>
    <d v="2026-08-22T00:00:00"/>
    <s v="Saturday"/>
    <x v="2"/>
    <n v="34.2"/>
    <m/>
    <n v="0"/>
    <n v="0"/>
    <n v="0"/>
    <m/>
    <m/>
    <m/>
    <m/>
    <m/>
    <m/>
    <m/>
    <m/>
    <m/>
    <m/>
    <n v="24"/>
    <m/>
    <m/>
    <m/>
    <m/>
    <m/>
    <m/>
    <m/>
    <n v="24"/>
    <m/>
    <m/>
    <m/>
    <m/>
    <m/>
    <m/>
    <n v="24"/>
    <n v="0"/>
    <n v="0"/>
    <n v="0"/>
    <m/>
    <s v="YES"/>
    <s v="YES"/>
    <n v="4"/>
    <n v="0"/>
    <m/>
    <s v=""/>
    <m/>
    <m/>
    <s v=""/>
    <n v="1"/>
    <n v="0"/>
    <s v=""/>
    <m/>
    <d v="2026-08-26T00:00:00"/>
  </r>
  <r>
    <d v="2026-08-23T00:00:00"/>
    <s v="Sunday"/>
    <x v="2"/>
    <n v="34.2"/>
    <m/>
    <n v="20.26"/>
    <n v="0"/>
    <n v="0.5923976608187135"/>
    <m/>
    <m/>
    <m/>
    <m/>
    <m/>
    <m/>
    <m/>
    <m/>
    <m/>
    <m/>
    <n v="24"/>
    <m/>
    <m/>
    <m/>
    <m/>
    <m/>
    <m/>
    <m/>
    <n v="24"/>
    <m/>
    <m/>
    <m/>
    <m/>
    <m/>
    <m/>
    <n v="9.782456140350877"/>
    <n v="0"/>
    <n v="14.21754385964912"/>
    <n v="0.5923976608187135"/>
    <m/>
    <s v="YES"/>
    <s v="YES"/>
    <n v="0"/>
    <n v="0"/>
    <m/>
    <s v=""/>
    <m/>
    <m/>
    <s v=""/>
    <n v="853.0526315789474"/>
    <n v="0"/>
    <s v=""/>
    <m/>
    <d v="2026-08-26T00:00:00"/>
  </r>
  <r>
    <d v="2026-08-24T00:00:00"/>
    <s v="Monday"/>
    <x v="2"/>
    <n v="34.2"/>
    <m/>
    <n v="23.83"/>
    <n v="0"/>
    <n v="0.6967836257309941"/>
    <m/>
    <m/>
    <m/>
    <m/>
    <m/>
    <m/>
    <m/>
    <m/>
    <m/>
    <m/>
    <n v="24"/>
    <m/>
    <m/>
    <m/>
    <m/>
    <m/>
    <m/>
    <m/>
    <n v="24"/>
    <m/>
    <m/>
    <m/>
    <m/>
    <m/>
    <m/>
    <n v="7.277192982456143"/>
    <n v="0"/>
    <n v="16.72280701754386"/>
    <n v="0.6967836257309941"/>
    <m/>
    <s v="YES"/>
    <s v="YES"/>
    <n v="0"/>
    <n v="0"/>
    <m/>
    <s v=""/>
    <m/>
    <m/>
    <s v=""/>
    <n v="1003.368421052631"/>
    <n v="0"/>
    <s v=""/>
    <m/>
    <d v="2026-08-26T00:00:00"/>
  </r>
  <r>
    <d v="2026-08-25T00:00:00"/>
    <s v="Tuesday"/>
    <x v="2"/>
    <n v="34.2"/>
    <m/>
    <n v="14.63"/>
    <n v="0"/>
    <n v="0.4277777777777778"/>
    <m/>
    <m/>
    <m/>
    <m/>
    <m/>
    <m/>
    <m/>
    <m/>
    <m/>
    <m/>
    <n v="24"/>
    <m/>
    <m/>
    <m/>
    <m/>
    <m/>
    <m/>
    <m/>
    <n v="24"/>
    <m/>
    <m/>
    <m/>
    <m/>
    <m/>
    <m/>
    <n v="13.73333333333333"/>
    <n v="0"/>
    <n v="10.26666666666667"/>
    <n v="0.4277777777777778"/>
    <m/>
    <s v="YES"/>
    <s v="YES"/>
    <n v="0"/>
    <n v="0"/>
    <m/>
    <s v=""/>
    <m/>
    <m/>
    <s v=""/>
    <n v="616"/>
    <n v="0"/>
    <s v=""/>
    <m/>
    <d v="2026-08-26T00:00:00"/>
  </r>
  <r>
    <d v="2026-08-26T00:00:00"/>
    <s v="Wednesday"/>
    <x v="2"/>
    <n v="34.2"/>
    <m/>
    <n v="19.1"/>
    <n v="0"/>
    <n v="0.5584795321637427"/>
    <m/>
    <m/>
    <m/>
    <m/>
    <m/>
    <m/>
    <m/>
    <m/>
    <m/>
    <m/>
    <n v="24"/>
    <m/>
    <m/>
    <m/>
    <m/>
    <m/>
    <m/>
    <m/>
    <n v="24"/>
    <m/>
    <m/>
    <m/>
    <m/>
    <m/>
    <m/>
    <n v="10.59649122807017"/>
    <n v="0"/>
    <n v="13.40350877192983"/>
    <n v="0.5584795321637427"/>
    <m/>
    <s v="YES"/>
    <s v="YES"/>
    <n v="0"/>
    <n v="0"/>
    <m/>
    <s v=""/>
    <m/>
    <m/>
    <s v=""/>
    <n v="804.2105263157895"/>
    <n v="0"/>
    <s v=""/>
    <m/>
    <d v="2026-08-26T00:00:00"/>
  </r>
  <r>
    <d v="2026-08-27T00:00:00"/>
    <s v="Thursday"/>
    <x v="2"/>
    <n v="34.2"/>
    <m/>
    <n v="24.6"/>
    <n v="0"/>
    <n v="0.7192982456140351"/>
    <m/>
    <m/>
    <m/>
    <m/>
    <m/>
    <m/>
    <m/>
    <m/>
    <m/>
    <m/>
    <n v="24"/>
    <m/>
    <m/>
    <m/>
    <m/>
    <m/>
    <m/>
    <m/>
    <n v="24"/>
    <m/>
    <m/>
    <m/>
    <m/>
    <m/>
    <m/>
    <n v="6.736842105263158"/>
    <n v="0"/>
    <n v="17.26315789473684"/>
    <n v="0.7192982456140351"/>
    <m/>
    <s v="YES"/>
    <s v="YES"/>
    <n v="4"/>
    <n v="0"/>
    <m/>
    <s v=""/>
    <m/>
    <m/>
    <s v=""/>
    <n v="1035.789473684211"/>
    <n v="0"/>
    <s v=""/>
    <m/>
    <d v="2026-08-26T00:00:00"/>
  </r>
  <r>
    <d v="2026-08-28T00:00:00"/>
    <s v="Friday"/>
    <x v="4"/>
    <s v=""/>
    <m/>
    <m/>
    <s v=""/>
    <s v=""/>
    <m/>
    <m/>
    <m/>
    <m/>
    <m/>
    <m/>
    <m/>
    <m/>
    <m/>
    <m/>
    <n v="0"/>
    <m/>
    <m/>
    <m/>
    <m/>
    <m/>
    <m/>
    <m/>
    <n v="0"/>
    <m/>
    <m/>
    <m/>
    <m/>
    <m/>
    <m/>
    <n v="0"/>
    <n v="0"/>
    <n v="0"/>
    <s v=""/>
    <m/>
    <s v="YES"/>
    <s v="YES"/>
    <n v="0"/>
    <n v="0"/>
    <m/>
    <s v=""/>
    <m/>
    <m/>
    <s v=""/>
    <n v="1"/>
    <n v="0"/>
    <s v=""/>
    <m/>
    <d v="2026-08-26T00:00:00"/>
  </r>
  <r>
    <d v="2026-08-29T00:00:00"/>
    <s v="Saturday"/>
    <x v="2"/>
    <n v="34.2"/>
    <m/>
    <n v="4.3"/>
    <n v="0"/>
    <n v="0.1257309941520468"/>
    <m/>
    <m/>
    <m/>
    <m/>
    <m/>
    <m/>
    <m/>
    <m/>
    <m/>
    <m/>
    <n v="24"/>
    <m/>
    <m/>
    <m/>
    <m/>
    <m/>
    <m/>
    <m/>
    <n v="24"/>
    <m/>
    <m/>
    <m/>
    <m/>
    <m/>
    <m/>
    <n v="20.98245614035088"/>
    <n v="0"/>
    <n v="3.017543859649122"/>
    <n v="0.1257309941520468"/>
    <m/>
    <s v="YES"/>
    <s v="YES"/>
    <n v="0"/>
    <n v="0"/>
    <m/>
    <s v=""/>
    <m/>
    <m/>
    <s v=""/>
    <n v="181.0526315789473"/>
    <n v="0"/>
    <s v=""/>
    <m/>
    <d v="2026-08-26T00:00:00"/>
  </r>
  <r>
    <d v="2026-08-30T00:00:00"/>
    <s v="Sunday"/>
    <x v="2"/>
    <n v="34.2"/>
    <m/>
    <n v="20"/>
    <n v="0"/>
    <n v="0.5847953216374269"/>
    <m/>
    <m/>
    <m/>
    <m/>
    <m/>
    <m/>
    <m/>
    <m/>
    <m/>
    <m/>
    <n v="24"/>
    <m/>
    <m/>
    <m/>
    <m/>
    <m/>
    <m/>
    <m/>
    <n v="24"/>
    <m/>
    <m/>
    <m/>
    <m/>
    <m/>
    <m/>
    <n v="9.964912280701755"/>
    <n v="0"/>
    <n v="14.03508771929824"/>
    <n v="0.5847953216374269"/>
    <m/>
    <s v="YES"/>
    <s v="YES"/>
    <n v="14"/>
    <n v="0"/>
    <m/>
    <s v=""/>
    <m/>
    <m/>
    <s v=""/>
    <n v="842.1052631578947"/>
    <n v="0"/>
    <s v=""/>
    <m/>
    <d v="2026-08-26T00:00:00"/>
  </r>
  <r>
    <d v="2026-08-31T00:00:00"/>
    <s v="Monday"/>
    <x v="2"/>
    <n v="34.2"/>
    <m/>
    <n v="26.9"/>
    <n v="0"/>
    <n v="0.7865497076023392"/>
    <m/>
    <m/>
    <m/>
    <m/>
    <m/>
    <m/>
    <m/>
    <m/>
    <m/>
    <m/>
    <n v="24"/>
    <m/>
    <m/>
    <m/>
    <m/>
    <m/>
    <m/>
    <m/>
    <n v="24"/>
    <m/>
    <m/>
    <m/>
    <m/>
    <m/>
    <m/>
    <n v="5.12280701754386"/>
    <n v="0"/>
    <n v="18.87719298245614"/>
    <n v="0.7865497076023392"/>
    <m/>
    <s v="YES"/>
    <s v="YES"/>
    <n v="0"/>
    <n v="0"/>
    <m/>
    <s v=""/>
    <m/>
    <m/>
    <s v=""/>
    <n v="1132.631578947368"/>
    <n v="29"/>
    <n v="0"/>
    <m/>
    <d v="2026-09-26T00:00:00"/>
  </r>
  <r>
    <d v="2026-09-01T00:00:00"/>
    <s v="Tuesday"/>
    <x v="2"/>
    <n v="34.2"/>
    <n v="30"/>
    <n v="21.4"/>
    <n v="0.8771929824561403"/>
    <n v="0.6257309941520467"/>
    <m/>
    <m/>
    <m/>
    <m/>
    <m/>
    <m/>
    <m/>
    <m/>
    <m/>
    <m/>
    <n v="24"/>
    <m/>
    <m/>
    <m/>
    <m/>
    <m/>
    <m/>
    <m/>
    <n v="24"/>
    <m/>
    <m/>
    <m/>
    <m/>
    <m/>
    <m/>
    <n v="8.982456140350878"/>
    <n v="0"/>
    <n v="15.01754385964912"/>
    <n v="0.6257309941520467"/>
    <m/>
    <s v="YES"/>
    <s v="YES"/>
    <n v="0"/>
    <n v="0"/>
    <m/>
    <s v=""/>
    <m/>
    <m/>
    <s v=""/>
    <n v="901.0526315789473"/>
    <n v="28"/>
    <n v="0"/>
    <m/>
    <d v="2026-09-26T00:00:00"/>
  </r>
  <r>
    <d v="2026-09-02T00:00:00"/>
    <s v="Wednesday"/>
    <x v="2"/>
    <n v="34.2"/>
    <n v="30"/>
    <n v="22.8"/>
    <n v="0.8771929824561403"/>
    <n v="0.6666666666666667"/>
    <m/>
    <m/>
    <m/>
    <n v="1.75"/>
    <m/>
    <m/>
    <m/>
    <m/>
    <m/>
    <m/>
    <n v="24"/>
    <m/>
    <n v="0.75"/>
    <m/>
    <m/>
    <m/>
    <m/>
    <m/>
    <n v="23.25"/>
    <n v="1.5"/>
    <n v="2.833333333333333"/>
    <n v="0.7833333333333333"/>
    <m/>
    <m/>
    <m/>
    <n v="0.905263157894737"/>
    <n v="1.228070175438596"/>
    <n v="16"/>
    <n v="0.6881720430107527"/>
    <m/>
    <s v="YES"/>
    <s v="YES"/>
    <n v="0"/>
    <n v="0"/>
    <m/>
    <s v=""/>
    <m/>
    <m/>
    <n v="0.02953959484346223"/>
    <n v="338.8235294117647"/>
    <n v="37"/>
    <n v="8.297297297297298"/>
    <m/>
    <d v="2026-09-26T00:00:00"/>
  </r>
  <r>
    <d v="2026-09-03T00:00:00"/>
    <s v="Thursday"/>
    <x v="2"/>
    <n v="34.2"/>
    <n v="20"/>
    <n v="15.7"/>
    <n v="0.5847953216374269"/>
    <n v="0.4590643274853801"/>
    <m/>
    <m/>
    <m/>
    <n v="1.680000000000001"/>
    <m/>
    <m/>
    <m/>
    <m/>
    <m/>
    <m/>
    <n v="24"/>
    <m/>
    <n v="1"/>
    <m/>
    <m/>
    <m/>
    <m/>
    <n v="2.5"/>
    <n v="20.5"/>
    <n v="2.533333333333333"/>
    <n v="1.5"/>
    <n v="1.5"/>
    <n v="1.666666666666667"/>
    <m/>
    <m/>
    <n v="1.103508771929826"/>
    <n v="1.178947368421053"/>
    <n v="11.01754385964912"/>
    <n v="0.537441163885323"/>
    <m/>
    <s v="YES"/>
    <s v="YES"/>
    <n v="0"/>
    <n v="0"/>
    <m/>
    <s v=""/>
    <m/>
    <m/>
    <n v="0.02953959484346223"/>
    <n v="440.7017543859649"/>
    <n v="32"/>
    <n v="13.5"/>
    <m/>
    <d v="2026-09-26T00:00:00"/>
  </r>
  <r>
    <d v="2026-09-04T00:00:00"/>
    <s v="Friday"/>
    <x v="4"/>
    <s v=""/>
    <m/>
    <m/>
    <s v=""/>
    <s v=""/>
    <m/>
    <m/>
    <m/>
    <m/>
    <m/>
    <m/>
    <m/>
    <m/>
    <m/>
    <m/>
    <n v="0"/>
    <m/>
    <m/>
    <m/>
    <m/>
    <m/>
    <m/>
    <m/>
    <n v="0"/>
    <m/>
    <m/>
    <m/>
    <m/>
    <m/>
    <m/>
    <n v="0"/>
    <n v="0"/>
    <n v="0"/>
    <s v=""/>
    <m/>
    <s v="YES"/>
    <s v="YES"/>
    <n v="0"/>
    <n v="0"/>
    <m/>
    <s v=""/>
    <m/>
    <m/>
    <s v=""/>
    <n v="1"/>
    <n v="0"/>
    <s v=""/>
    <m/>
    <d v="2026-09-26T00:00:00"/>
  </r>
  <r>
    <d v="2026-09-05T00:00:00"/>
    <s v="Saturday"/>
    <x v="2"/>
    <n v="34.2"/>
    <n v="21.7"/>
    <n v="21.7"/>
    <n v="0.6345029239766082"/>
    <n v="0.6345029239766081"/>
    <m/>
    <m/>
    <m/>
    <n v="1.67"/>
    <m/>
    <m/>
    <m/>
    <m/>
    <m/>
    <m/>
    <n v="24"/>
    <m/>
    <m/>
    <m/>
    <m/>
    <m/>
    <m/>
    <n v="4.5"/>
    <n v="19.5"/>
    <n v="1.1"/>
    <n v="2"/>
    <m/>
    <m/>
    <m/>
    <m/>
    <n v="0"/>
    <n v="1.171929824561403"/>
    <n v="15.2280701754386"/>
    <n v="0.7809266756635177"/>
    <m/>
    <s v="YES"/>
    <s v="YES"/>
    <n v="0"/>
    <n v="0"/>
    <m/>
    <s v=""/>
    <m/>
    <m/>
    <n v="0.02681399631675875"/>
    <n v="456.8421052631579"/>
    <n v="30"/>
    <n v="6.2"/>
    <m/>
    <d v="2026-09-26T00:00:00"/>
  </r>
  <r>
    <d v="2026-09-06T00:00:00"/>
    <s v="Sunday"/>
    <x v="1"/>
    <n v="38.9"/>
    <n v="31"/>
    <n v="26.7"/>
    <n v="0.7969151670951157"/>
    <n v="0.6863753213367609"/>
    <m/>
    <m/>
    <m/>
    <n v="1.97"/>
    <m/>
    <m/>
    <m/>
    <m/>
    <m/>
    <m/>
    <n v="24"/>
    <m/>
    <n v="0.5"/>
    <m/>
    <m/>
    <m/>
    <m/>
    <m/>
    <n v="23.5"/>
    <n v="2"/>
    <n v="3.3"/>
    <m/>
    <m/>
    <m/>
    <n v="0.5"/>
    <n v="0.01156812339331736"/>
    <n v="1.215424164524422"/>
    <n v="16.47300771208226"/>
    <n v="0.7009790515779686"/>
    <m/>
    <s v="YES"/>
    <s v="YES"/>
    <n v="0"/>
    <n v="0"/>
    <m/>
    <s v=""/>
    <m/>
    <m/>
    <n v="0.0269613259668508"/>
    <n v="299.5092311287684"/>
    <n v="33"/>
    <n v="10.54545454545454"/>
    <m/>
    <d v="2026-09-26T00:00:00"/>
  </r>
  <r>
    <d v="2026-09-07T00:00:00"/>
    <s v="Monday"/>
    <x v="1"/>
    <n v="38.9"/>
    <n v="31"/>
    <n v="31.4"/>
    <n v="0.7969151670951157"/>
    <n v="0.8071979434447301"/>
    <m/>
    <m/>
    <m/>
    <n v="1.72"/>
    <m/>
    <m/>
    <m/>
    <m/>
    <m/>
    <m/>
    <n v="24"/>
    <m/>
    <m/>
    <m/>
    <m/>
    <m/>
    <m/>
    <m/>
    <n v="24"/>
    <m/>
    <m/>
    <m/>
    <m/>
    <m/>
    <m/>
    <n v="3.566066838046275"/>
    <n v="1.061182519280206"/>
    <n v="19.37275064267352"/>
    <n v="0.8071979434447299"/>
    <m/>
    <s v="YES"/>
    <s v="YES"/>
    <n v="0"/>
    <n v="0"/>
    <m/>
    <s v=""/>
    <m/>
    <m/>
    <n v="0.03118784530386741"/>
    <n v="1162.365038560411"/>
    <n v="0"/>
    <s v=""/>
    <m/>
    <d v="2026-09-26T00:00:00"/>
  </r>
  <r>
    <d v="2026-09-08T00:00:00"/>
    <s v="Tuesday"/>
    <x v="1"/>
    <n v="38.9"/>
    <n v="33"/>
    <n v="34.8"/>
    <n v="0.8483290488431876"/>
    <n v="0.8946015424164524"/>
    <m/>
    <m/>
    <m/>
    <n v="1.72"/>
    <m/>
    <m/>
    <m/>
    <m/>
    <m/>
    <m/>
    <n v="24"/>
    <m/>
    <n v="0.75"/>
    <m/>
    <m/>
    <m/>
    <m/>
    <m/>
    <n v="23.25"/>
    <m/>
    <m/>
    <n v="0.5"/>
    <m/>
    <m/>
    <m/>
    <n v="0.2183804627249373"/>
    <n v="1.061182519280206"/>
    <n v="21.47043701799486"/>
    <n v="0.9234596566879508"/>
    <m/>
    <s v="YES"/>
    <s v="YES"/>
    <n v="1"/>
    <n v="0"/>
    <m/>
    <s v=""/>
    <m/>
    <m/>
    <n v="0.0291620626151013"/>
    <n v="1288.226221079691"/>
    <n v="2"/>
    <n v="15"/>
    <m/>
    <d v="2026-09-26T00:00:00"/>
  </r>
  <r>
    <d v="2026-09-09T00:00:00"/>
    <s v="Wednesday"/>
    <x v="1"/>
    <n v="38.9"/>
    <n v="33"/>
    <n v="31.9"/>
    <n v="0.8483290488431876"/>
    <n v="0.8200514138817481"/>
    <m/>
    <m/>
    <m/>
    <n v="1.63"/>
    <m/>
    <m/>
    <m/>
    <m/>
    <m/>
    <m/>
    <n v="24"/>
    <m/>
    <n v="0.75"/>
    <m/>
    <m/>
    <m/>
    <m/>
    <m/>
    <n v="23.25"/>
    <n v="1.5"/>
    <m/>
    <n v="1.05"/>
    <m/>
    <m/>
    <m/>
    <n v="0.0131105398457585"/>
    <n v="1.005655526992288"/>
    <n v="19.68123393316195"/>
    <n v="0.8465046852972883"/>
    <m/>
    <s v="YES"/>
    <s v="YES"/>
    <n v="0"/>
    <n v="0"/>
    <m/>
    <s v=""/>
    <m/>
    <m/>
    <n v="0.02786372007366482"/>
    <n v="1180.874035989717"/>
    <n v="18"/>
    <n v="8.5"/>
    <m/>
    <d v="2026-09-26T00:00:00"/>
  </r>
  <r>
    <d v="2026-09-10T00:00:00"/>
    <s v="Thursday"/>
    <x v="1"/>
    <n v="38.9"/>
    <n v="15"/>
    <n v="15.3"/>
    <n v="0.3856041131105398"/>
    <n v="0.3933161953727506"/>
    <m/>
    <m/>
    <m/>
    <n v="0.65"/>
    <m/>
    <m/>
    <m/>
    <m/>
    <m/>
    <m/>
    <n v="24"/>
    <m/>
    <m/>
    <n v="12"/>
    <m/>
    <m/>
    <m/>
    <m/>
    <n v="12"/>
    <m/>
    <n v="2.15"/>
    <m/>
    <m/>
    <m/>
    <m/>
    <n v="0.009383033419021913"/>
    <n v="0.4010282776349615"/>
    <n v="9.439588688946015"/>
    <n v="0.7866323907455013"/>
    <m/>
    <s v="YES"/>
    <s v="YES"/>
    <n v="0"/>
    <n v="0"/>
    <m/>
    <s v=""/>
    <m/>
    <m/>
    <n v="0"/>
    <n v="263.4303820170981"/>
    <n v="2"/>
    <n v="64.5"/>
    <m/>
    <d v="2026-09-26T00:00:00"/>
  </r>
  <r>
    <d v="2026-09-11T00:00:00"/>
    <s v="Friday"/>
    <x v="1"/>
    <n v="38.9"/>
    <n v="31.5"/>
    <n v="27.9"/>
    <n v="0.8097686375321337"/>
    <n v="0.717223650385604"/>
    <m/>
    <m/>
    <m/>
    <n v="1.63"/>
    <m/>
    <m/>
    <m/>
    <m/>
    <m/>
    <m/>
    <n v="24"/>
    <m/>
    <n v="0.75"/>
    <m/>
    <m/>
    <m/>
    <m/>
    <m/>
    <n v="23.25"/>
    <m/>
    <n v="5"/>
    <m/>
    <m/>
    <m/>
    <m/>
    <n v="0.03097686375321373"/>
    <n v="1.005655526992288"/>
    <n v="17.2133676092545"/>
    <n v="0.7403598971722365"/>
    <m/>
    <s v="YES"/>
    <s v="YES"/>
    <n v="0"/>
    <n v="0"/>
    <m/>
    <s v=""/>
    <m/>
    <m/>
    <n v="0"/>
    <n v="206.560411311054"/>
    <n v="0"/>
    <s v=""/>
    <m/>
    <d v="2026-09-26T00:00:00"/>
  </r>
  <r>
    <d v="2026-09-12T00:00:00"/>
    <s v="Saturday"/>
    <x v="2"/>
    <n v="34.2"/>
    <n v="30"/>
    <n v="28.7"/>
    <n v="0.8771929824561403"/>
    <n v="0.8391812865497076"/>
    <m/>
    <m/>
    <m/>
    <n v="1.93"/>
    <m/>
    <m/>
    <m/>
    <m/>
    <m/>
    <m/>
    <n v="24"/>
    <m/>
    <n v="0.75"/>
    <m/>
    <n v="1.75"/>
    <m/>
    <m/>
    <m/>
    <n v="21.5"/>
    <m/>
    <m/>
    <m/>
    <m/>
    <m/>
    <m/>
    <n v="0.00526315789473486"/>
    <n v="1.354385964912281"/>
    <n v="20.14035087719298"/>
    <n v="0.9367605059159527"/>
    <m/>
    <s v="YES"/>
    <s v="YES"/>
    <n v="0"/>
    <n v="0"/>
    <m/>
    <s v=""/>
    <m/>
    <m/>
    <n v="0"/>
    <n v="1208.421052631579"/>
    <n v="0"/>
    <s v=""/>
    <m/>
    <d v="2026-09-26T00:00:00"/>
  </r>
  <r>
    <d v="2026-09-13T00:00:00"/>
    <s v="Sunday"/>
    <x v="2"/>
    <n v="34.2"/>
    <n v="30"/>
    <n v="25"/>
    <n v="0.8771929824561403"/>
    <n v="0.7309941520467836"/>
    <m/>
    <m/>
    <m/>
    <n v="2.64"/>
    <m/>
    <m/>
    <m/>
    <m/>
    <m/>
    <m/>
    <n v="24"/>
    <m/>
    <n v="0.75"/>
    <m/>
    <n v="1.5"/>
    <m/>
    <m/>
    <m/>
    <n v="21.75"/>
    <m/>
    <n v="0.5"/>
    <n v="0.5"/>
    <m/>
    <m/>
    <m/>
    <n v="1.353508771929828"/>
    <n v="1.852631578947368"/>
    <n v="17.5438596491228"/>
    <n v="0.8066142367412784"/>
    <m/>
    <s v="YES"/>
    <s v="YES"/>
    <n v="0"/>
    <n v="0"/>
    <m/>
    <s v=""/>
    <m/>
    <m/>
    <n v="0"/>
    <n v="701.7543859649122"/>
    <n v="0"/>
    <s v=""/>
    <m/>
    <d v="2026-09-26T00:00:00"/>
  </r>
  <r>
    <d v="2026-09-14T00:00:00"/>
    <s v="Monday"/>
    <x v="2"/>
    <n v="34.2"/>
    <n v="30"/>
    <n v="28.7"/>
    <n v="0.8771929824561403"/>
    <n v="0.8391812865497076"/>
    <m/>
    <m/>
    <m/>
    <n v="2.26"/>
    <m/>
    <m/>
    <m/>
    <m/>
    <m/>
    <m/>
    <n v="24"/>
    <n v="1"/>
    <n v="0.75"/>
    <m/>
    <m/>
    <m/>
    <m/>
    <m/>
    <n v="22.25"/>
    <m/>
    <n v="0.5"/>
    <m/>
    <m/>
    <m/>
    <m/>
    <n v="0.02368421052631575"/>
    <n v="1.585964912280702"/>
    <n v="20.14035087719298"/>
    <n v="0.9051843090873251"/>
    <m/>
    <s v="YES"/>
    <s v="YES"/>
    <n v="0"/>
    <n v="0"/>
    <m/>
    <s v=""/>
    <m/>
    <m/>
    <n v="0"/>
    <n v="805.6140350877192"/>
    <n v="0"/>
    <s v=""/>
    <m/>
    <d v="2026-09-26T00:00:00"/>
  </r>
  <r>
    <d v="2026-09-15T00:00:00"/>
    <s v="Tuesday"/>
    <x v="2"/>
    <n v="34.2"/>
    <n v="30"/>
    <n v="29.7"/>
    <n v="0.8771929824561403"/>
    <n v="0.868421052631579"/>
    <m/>
    <m/>
    <m/>
    <n v="2.34"/>
    <m/>
    <m/>
    <m/>
    <m/>
    <m/>
    <m/>
    <n v="24"/>
    <m/>
    <n v="0.75"/>
    <m/>
    <m/>
    <m/>
    <m/>
    <m/>
    <n v="23.25"/>
    <m/>
    <m/>
    <m/>
    <m/>
    <m/>
    <m/>
    <n v="0.7657894736842117"/>
    <n v="1.642105263157895"/>
    <n v="20.84210526315789"/>
    <n v="0.896434634974533"/>
    <m/>
    <s v="YES"/>
    <s v="YES"/>
    <n v="0"/>
    <n v="0"/>
    <m/>
    <s v=""/>
    <m/>
    <m/>
    <n v="0"/>
    <n v="1250.526315789474"/>
    <n v="0"/>
    <s v=""/>
    <m/>
    <d v="2026-09-26T00:00:00"/>
  </r>
  <r>
    <d v="2026-09-16T00:00:00"/>
    <s v="Wednesday"/>
    <x v="2"/>
    <n v="34.2"/>
    <n v="30"/>
    <n v="27.5"/>
    <n v="0.8771929824561403"/>
    <n v="0.8040935672514619"/>
    <m/>
    <m/>
    <m/>
    <n v="0.75"/>
    <m/>
    <m/>
    <m/>
    <m/>
    <m/>
    <m/>
    <n v="24"/>
    <m/>
    <m/>
    <m/>
    <m/>
    <m/>
    <m/>
    <m/>
    <n v="24"/>
    <m/>
    <m/>
    <m/>
    <m/>
    <m/>
    <m/>
    <n v="4.17543859649123"/>
    <n v="0.5263157894736842"/>
    <n v="19.29824561403509"/>
    <n v="0.8040935672514619"/>
    <m/>
    <s v="YES"/>
    <s v="YES"/>
    <n v="3"/>
    <n v="0"/>
    <m/>
    <s v=""/>
    <m/>
    <m/>
    <n v="0"/>
    <n v="1157.894736842105"/>
    <n v="0"/>
    <s v=""/>
    <m/>
    <d v="2026-09-26T00:00:00"/>
  </r>
  <r>
    <d v="2026-09-17T00:00:00"/>
    <s v="Thursday"/>
    <x v="4"/>
    <s v=""/>
    <m/>
    <m/>
    <s v=""/>
    <s v=""/>
    <m/>
    <m/>
    <m/>
    <m/>
    <m/>
    <m/>
    <m/>
    <m/>
    <m/>
    <m/>
    <n v="0"/>
    <m/>
    <m/>
    <m/>
    <m/>
    <m/>
    <m/>
    <m/>
    <n v="0"/>
    <m/>
    <m/>
    <m/>
    <m/>
    <m/>
    <m/>
    <n v="0"/>
    <n v="0"/>
    <n v="0"/>
    <s v=""/>
    <m/>
    <m/>
    <m/>
    <n v="0"/>
    <n v="0"/>
    <m/>
    <s v=""/>
    <m/>
    <m/>
    <n v="0"/>
    <n v="1"/>
    <n v="0"/>
    <s v=""/>
    <m/>
    <d v="2026-09-26T00:00:00"/>
  </r>
  <r>
    <d v="2026-09-18T00:00:00"/>
    <s v="Friday"/>
    <x v="2"/>
    <n v="34.2"/>
    <n v="30"/>
    <n v="24"/>
    <n v="0.8771929824561403"/>
    <n v="0.7017543859649122"/>
    <m/>
    <m/>
    <m/>
    <n v="1"/>
    <m/>
    <m/>
    <m/>
    <m/>
    <m/>
    <m/>
    <n v="24"/>
    <n v="2.45"/>
    <m/>
    <m/>
    <m/>
    <m/>
    <m/>
    <n v="4"/>
    <n v="17.55"/>
    <m/>
    <m/>
    <m/>
    <m/>
    <m/>
    <m/>
    <n v="0.006140350877195999"/>
    <n v="0.7017543859649122"/>
    <n v="16.84210526315789"/>
    <n v="0.9596641175588543"/>
    <m/>
    <s v="YES"/>
    <s v="YES"/>
    <n v="0"/>
    <n v="0"/>
    <m/>
    <s v=""/>
    <m/>
    <m/>
    <n v="0.02434440559440561"/>
    <n v="1010.526315789474"/>
    <n v="0"/>
    <s v=""/>
    <m/>
    <d v="2026-09-26T00:00:00"/>
  </r>
  <r>
    <d v="2026-09-19T00:00:00"/>
    <s v="Saturday"/>
    <x v="2"/>
    <n v="34.2"/>
    <n v="30"/>
    <n v="24"/>
    <n v="0.8771929824561403"/>
    <n v="0.7017543859649122"/>
    <m/>
    <m/>
    <m/>
    <m/>
    <m/>
    <m/>
    <m/>
    <m/>
    <m/>
    <m/>
    <n v="24"/>
    <m/>
    <m/>
    <m/>
    <m/>
    <m/>
    <m/>
    <m/>
    <n v="24"/>
    <m/>
    <m/>
    <m/>
    <m/>
    <m/>
    <m/>
    <n v="7.157894736842106"/>
    <n v="0"/>
    <n v="16.84210526315789"/>
    <n v="0.7017543859649122"/>
    <m/>
    <m/>
    <m/>
    <n v="17"/>
    <n v="0"/>
    <m/>
    <s v=""/>
    <m/>
    <m/>
    <n v="0"/>
    <n v="1010.526315789474"/>
    <n v="3"/>
    <n v="0"/>
    <m/>
    <d v="2026-09-26T00:00:00"/>
  </r>
  <r>
    <d v="2026-09-20T00:00:00"/>
    <s v="Sunday"/>
    <x v="4"/>
    <s v=""/>
    <m/>
    <m/>
    <s v=""/>
    <s v=""/>
    <m/>
    <m/>
    <m/>
    <m/>
    <m/>
    <m/>
    <m/>
    <m/>
    <m/>
    <m/>
    <n v="0"/>
    <m/>
    <m/>
    <m/>
    <m/>
    <m/>
    <m/>
    <m/>
    <n v="0"/>
    <m/>
    <m/>
    <m/>
    <m/>
    <m/>
    <m/>
    <n v="0"/>
    <n v="0"/>
    <n v="0"/>
    <s v=""/>
    <m/>
    <m/>
    <m/>
    <n v="10"/>
    <n v="0"/>
    <m/>
    <s v=""/>
    <m/>
    <m/>
    <n v="0"/>
    <n v="1"/>
    <n v="0"/>
    <s v=""/>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7" fieldListSortAscending="0" mdxSubqueries="0" applyNumberFormats="0" applyBorderFormats="0" applyFontFormats="0" applyPatternFormats="0" applyAlignmentFormats="0" applyWidthHeightFormats="1" r:id="rId1">
  <location ref="E3:S5" firstHeaderRow="1" firstDataRow="2" firstDataCol="0" rowPageCount="1" colPageCount="1"/>
  <pivotFields count="22">
    <pivotField axis="axisPage" showDropDowns="1" compact="1" numFmtId="164" outline="1" subtotalTop="1" dragToRow="1" dragToCol="1" dragToPage="1" dragToData="1" dragOff="1" showAll="0" topAutoShow="1" itemPageCount="10" sortType="manual" defaultSubtotal="1">
      <items count="13">
        <item t="data" sd="1" x="0"/>
        <item t="data" sd="1" x="1"/>
        <item t="data" sd="1" x="2"/>
        <item t="data" sd="1" x="3"/>
        <item t="data" sd="1" x="4"/>
        <item t="data" sd="1" x="5"/>
        <item t="data" sd="1" x="6"/>
        <item t="data" sd="1" x="7"/>
        <item t="data" sd="1" x="8"/>
        <item t="data" sd="1" x="9"/>
        <item t="data" sd="1" x="10"/>
        <item t="data" sd="1" x="11"/>
        <item t="default" sd="1"/>
      </items>
    </pivotField>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dataField="1"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dataField="1" showDropDowns="1" compact="1" numFmtId="167"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Items count="1">
    <i t="data" r="0" i="0"/>
  </rowItems>
  <colFields count="1">
    <field x="-2"/>
  </colFields>
  <colItems count="15">
    <i t="data" r="0" i="0">
      <x v="0"/>
    </i>
    <i t="data" r="0" i="1">
      <x v="1"/>
    </i>
    <i t="data" r="0" i="2">
      <x v="2"/>
    </i>
    <i t="data" r="0" i="3">
      <x v="3"/>
    </i>
    <i t="data" r="0" i="4">
      <x v="4"/>
    </i>
    <i t="data" r="0" i="5">
      <x v="5"/>
    </i>
    <i t="data" r="0" i="6">
      <x v="6"/>
    </i>
    <i t="data" r="0" i="7">
      <x v="7"/>
    </i>
    <i t="data" r="0" i="8">
      <x v="8"/>
    </i>
    <i t="data" r="0" i="9">
      <x v="9"/>
    </i>
    <i t="data" r="0" i="10">
      <x v="10"/>
    </i>
    <i t="data" r="0" i="11">
      <x v="11"/>
    </i>
    <i t="data" r="0" i="12">
      <x v="12"/>
    </i>
    <i t="data" r="0" i="13">
      <x v="13"/>
    </i>
    <i t="data" r="0" i="14">
      <x v="14"/>
    </i>
  </colItems>
  <pageFields count="1">
    <pageField fld="0" hier="-1"/>
  </pageFields>
  <dataFields count="15">
    <dataField name="Santation" fld="6" subtotal="sum" showDataAs="normal" baseField="0" baseItem="1" numFmtId="9"/>
    <dataField name=" Qulity Loss" fld="19" subtotal="sum" showDataAs="normal" baseField="0" baseItem="2" numFmtId="167"/>
    <dataField name=" Changeovars" fld="7" subtotal="sum" showDataAs="normal" baseField="0" baseItem="2" numFmtId="9"/>
    <dataField name="Planed Autonomous Maintenance" fld="5" subtotal="sum" showDataAs="normal" baseField="0" baseItem="2" numFmtId="9"/>
    <dataField name="Brakdowns" fld="13" subtotal="sum" showDataAs="normal" baseField="0" baseItem="2" numFmtId="167"/>
    <dataField name="Operational Loss" fld="14" subtotal="sum" showDataAs="normal" baseField="0" baseItem="2" numFmtId="167"/>
    <dataField name=" Minor Stops" fld="12" subtotal="sum" showDataAs="normal" baseField="0" baseItem="2" numFmtId="167"/>
    <dataField name="Planed Maintenance" fld="4" subtotal="sum" showDataAs="normal" baseField="0" baseItem="2" numFmtId="9"/>
    <dataField name="Planed Stops" fld="8" subtotal="sum" showDataAs="normal" baseField="0" baseItem="2" numFmtId="9"/>
    <dataField name="Consumables replacment" fld="9" subtotal="sum" showDataAs="normal" baseField="0" baseItem="2" numFmtId="9"/>
    <dataField name="Sum of Start and Finish Prod" fld="10" subtotal="sum" showDataAs="normal" baseField="0" baseItem="2" numFmtId="9"/>
    <dataField name="Line Delay" fld="15" subtotal="sum" showDataAs="normal" baseField="0" baseItem="2" numFmtId="167"/>
    <dataField name="Labor Management Loss" fld="16" subtotal="sum" showDataAs="normal" baseField="0" baseItem="2" numFmtId="167"/>
    <dataField name="Material Shortage" fld="17" subtotal="sum" showDataAs="normal" baseField="0" baseItem="2" numFmtId="167"/>
    <dataField name="Speed Los" fld="18" subtotal="sum" showDataAs="normal" baseField="0" baseItem="2" numFmtId="167"/>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6" fieldListSortAscending="0" mdxSubqueries="0" applyNumberFormats="0" applyBorderFormats="0" applyFontFormats="0" applyPatternFormats="0" applyAlignmentFormats="0" applyWidthHeightFormats="1" r:id="rId1">
  <location ref="A5:C132" firstHeaderRow="1" firstDataRow="2" firstDataCol="1" rowPageCount="2" colPageCount="1"/>
  <pivotFields count="13">
    <pivotField showDropDowns="1" compact="1" numFmtId="15" outline="1" subtotalTop="1" dragToRow="1" dragToCol="1" dragToPage="1" dragToData="1" dragOff="1" showAll="0" topAutoShow="1" itemPageCount="10" sortType="manual" defaultSubtotal="1"/>
    <pivotField axis="axisPage" showDropDowns="1" compact="1" outline="1" subtotalTop="1" dragToRow="1" dragToCol="1" dragToPage="1" dragToData="1" dragOff="1" showAll="0" topAutoShow="1" itemPageCount="10" sortType="manual" defaultSubtotal="1">
      <items count="16">
        <item t="data" sd="1" x="0"/>
        <item t="data" sd="1" x="6"/>
        <item t="data" sd="1" x="3"/>
        <item t="data" sd="1" x="1"/>
        <item t="data" sd="1" x="2"/>
        <item t="data" sd="1" x="4"/>
        <item t="data" sd="1" x="5"/>
        <item t="data" sd="1" x="7"/>
        <item t="data" sd="1" x="8"/>
        <item t="data" sd="1" x="9"/>
        <item t="data" sd="1" x="10"/>
        <item t="data" sd="1" x="11"/>
        <item t="data" sd="1" x="12"/>
        <item t="data" sd="1" x="14"/>
        <item t="data" sd="1" x="13"/>
        <item t="default" sd="1"/>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descending" defaultSubtotal="1">
      <items count="138">
        <item t="data" sd="1" x="1"/>
        <item t="data" sd="1" x="0"/>
        <item t="data" sd="1" m="1" x="136"/>
        <item t="data" sd="1" x="5"/>
        <item t="data" sd="1" x="3"/>
        <item t="data" sd="1" x="4"/>
        <item t="data" sd="1" x="6"/>
        <item t="data" sd="1" x="7"/>
        <item t="data" sd="1" x="8"/>
        <item t="data" sd="1" x="9"/>
        <item t="data" sd="1" x="13"/>
        <item t="data" sd="1" x="10"/>
        <item t="data" sd="1" x="11"/>
        <item t="data" sd="1" x="12"/>
        <item t="data" sd="1" x="15"/>
        <item t="data" sd="1" x="14"/>
        <item t="data" sd="1" x="16"/>
        <item t="data" sd="1" x="17"/>
        <item t="data" sd="1" x="2"/>
        <item t="data" sd="1" x="26"/>
        <item t="data" sd="1" x="18"/>
        <item t="data" sd="1" x="19"/>
        <item t="data" sd="1" x="20"/>
        <item t="data" sd="1" x="22"/>
        <item t="data" sd="1" x="21"/>
        <item t="data" sd="1" x="23"/>
        <item t="data" sd="1" x="24"/>
        <item t="data" sd="1" x="25"/>
        <item t="data" sd="1" x="27"/>
        <item t="data" sd="1" x="28"/>
        <item t="data" sd="1" x="29"/>
        <item t="data" sd="1" x="30"/>
        <item t="data" sd="1" x="31"/>
        <item t="data" sd="1" x="32"/>
        <item t="data" sd="1" x="33"/>
        <item t="data" sd="1" x="34"/>
        <item t="data" sd="1" x="37"/>
        <item t="data" sd="1" x="38"/>
        <item t="data" sd="1" x="39"/>
        <item t="data" sd="1" x="40"/>
        <item t="data" sd="1" x="41"/>
        <item t="data" sd="1" x="42"/>
        <item t="data" sd="1" x="43"/>
        <item t="data" sd="1" x="44"/>
        <item t="data" sd="1" x="45"/>
        <item t="data" sd="1" x="35"/>
        <item t="data" sd="1" x="36"/>
        <item t="data" sd="1" x="46"/>
        <item t="data" sd="1" x="47"/>
        <item t="data" sd="1" x="48"/>
        <item t="data" sd="1" x="49"/>
        <item t="data" sd="1" x="50"/>
        <item t="data" sd="1" x="52"/>
        <item t="data" sd="1" x="51"/>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efault" sd="1"/>
      </items>
      <autoSortScope>
        <pivotArea type="normal" dataOnly="0" outline="0" fieldPosition="0">
          <references count="1">
            <reference field="4294967294" selected="0">
              <x v="0"/>
            </reference>
          </references>
        </pivotArea>
      </autoSortScope>
    </pivotField>
    <pivotField axis="axisPage" showDropDowns="1" compact="1" outline="1" subtotalTop="1" dragToRow="1" dragToCol="1" multipleItemSelectionAllowed="1" dragToPage="1" dragToData="1" dragOff="1" showAll="0" topAutoShow="1" itemPageCount="10" sortType="manual" defaultSubtotal="1">
      <items count="4">
        <item t="data" h="1"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3"/>
  </rowFields>
  <rowItems count="126">
    <i t="data" r="0" i="0">
      <x v="9"/>
    </i>
    <i t="data" r="0" i="0">
      <x v="32"/>
    </i>
    <i t="data" r="0" i="0">
      <x v="89"/>
    </i>
    <i t="data" r="0" i="0">
      <x v="17"/>
    </i>
    <i t="data" r="0" i="0">
      <x v="30"/>
    </i>
    <i t="data" r="0" i="0">
      <x v="11"/>
    </i>
    <i t="data" r="0" i="0">
      <x v="79"/>
    </i>
    <i t="data" r="0" i="0">
      <x v="69"/>
    </i>
    <i t="data" r="0" i="0">
      <x v="25"/>
    </i>
    <i t="data" r="0" i="0">
      <x v="76"/>
    </i>
    <i t="data" r="0" i="0">
      <x v="16"/>
    </i>
    <i t="data" r="0" i="0">
      <x v="29"/>
    </i>
    <i t="data" r="0" i="0">
      <x v="56"/>
    </i>
    <i t="data" r="0" i="0">
      <x v="47"/>
    </i>
    <i t="data" r="0" i="0">
      <x v="57"/>
    </i>
    <i t="data" r="0" i="0">
      <x v="15"/>
    </i>
    <i t="data" r="0" i="0">
      <x v="19"/>
    </i>
    <i t="data" r="0" i="0">
      <x v="90"/>
    </i>
    <i t="data" r="0" i="0">
      <x v="28"/>
    </i>
    <i t="data" r="0" i="0">
      <x v="55"/>
    </i>
    <i t="data" r="0" i="0">
      <x v="88"/>
    </i>
    <i t="data" r="0" i="0">
      <x v="48"/>
    </i>
    <i t="data" r="0" i="0">
      <x v="10"/>
    </i>
    <i t="data" r="0" i="0">
      <x v="42"/>
    </i>
    <i t="data" r="0" i="0">
      <x v="33"/>
    </i>
    <i t="data" r="0" i="0">
      <x v="54"/>
    </i>
    <i t="data" r="0" i="0">
      <x v="24"/>
    </i>
    <i t="data" r="0" i="0">
      <x v="80"/>
    </i>
    <i t="data" r="0" i="0">
      <x v="52"/>
    </i>
    <i t="data" r="0" i="0">
      <x v="22"/>
    </i>
    <i t="data" r="0" i="0">
      <x v="20"/>
    </i>
    <i t="data" r="0" i="0">
      <x v="99"/>
    </i>
    <i t="data" r="0" i="0">
      <x v="98"/>
    </i>
    <i t="data" r="0" i="0">
      <x v="37"/>
    </i>
    <i t="data" r="0" i="0">
      <x v="6"/>
    </i>
    <i t="data" r="0" i="0">
      <x v="101"/>
    </i>
    <i t="data" r="0" i="0">
      <x v="134"/>
    </i>
    <i t="data" r="0" i="0">
      <x v="108"/>
    </i>
    <i t="data" r="0" i="0">
      <x v="120"/>
    </i>
    <i t="data" r="0" i="0">
      <x v="53"/>
    </i>
    <i t="data" r="0" i="0">
      <x v="45"/>
    </i>
    <i t="data" r="0" i="0">
      <x v="58"/>
    </i>
    <i t="data" r="0" i="0">
      <x v="60"/>
    </i>
    <i t="data" r="0" i="0">
      <x v="66"/>
    </i>
    <i t="data" r="0" i="0">
      <x v="43"/>
    </i>
    <i t="data" r="0" i="0">
      <x v="46"/>
    </i>
    <i t="data" r="0" i="0">
      <x v="67"/>
    </i>
    <i t="data" r="0" i="0">
      <x v="112"/>
    </i>
    <i t="data" r="0" i="0">
      <x v="27"/>
    </i>
    <i t="data" r="0" i="0">
      <x v="51"/>
    </i>
    <i t="data" r="0" i="0">
      <x v="61"/>
    </i>
    <i t="data" r="0" i="0">
      <x v="35"/>
    </i>
    <i t="data" r="0" i="0">
      <x v="85"/>
    </i>
    <i t="data" r="0" i="0">
      <x v="68"/>
    </i>
    <i t="data" r="0" i="0">
      <x v="71"/>
    </i>
    <i t="data" r="0" i="0">
      <x v="102"/>
    </i>
    <i t="data" r="0" i="0">
      <x v="114"/>
    </i>
    <i t="data" r="0" i="0">
      <x v="93"/>
    </i>
    <i t="data" r="0" i="0">
      <x v="73"/>
    </i>
    <i t="data" r="0" i="0">
      <x v="34"/>
    </i>
    <i t="data" r="0" i="0">
      <x v="4"/>
    </i>
    <i t="data" r="0" i="0">
      <x v="84"/>
    </i>
    <i t="data" r="0" i="0">
      <x v="5"/>
    </i>
    <i t="data" r="0" i="0">
      <x v="100"/>
    </i>
    <i t="data" r="0" i="0">
      <x v="31"/>
    </i>
    <i t="data" r="0" i="0">
      <x v="59"/>
    </i>
    <i t="data" r="0" i="0">
      <x v="50"/>
    </i>
    <i t="data" r="0" i="0">
      <x v="21"/>
    </i>
    <i t="data" r="0" i="0">
      <x v="86"/>
    </i>
    <i t="data" r="0" i="0">
      <x v="70"/>
    </i>
    <i t="data" r="0" i="0">
      <x v="13"/>
    </i>
    <i t="data" r="0" i="0">
      <x v="36"/>
    </i>
    <i t="data" r="0" i="0">
      <x v="14"/>
    </i>
    <i t="data" r="0" i="0">
      <x v="87"/>
    </i>
    <i t="data" r="0" i="0">
      <x v="97"/>
    </i>
    <i t="data" r="0" i="0">
      <x v="95"/>
    </i>
    <i t="data" r="0" i="0">
      <x v="12"/>
    </i>
    <i t="data" r="0" i="0">
      <x v="41"/>
    </i>
    <i t="data" r="0" i="0">
      <x v="39"/>
    </i>
    <i t="data" r="0" i="0">
      <x v="83"/>
    </i>
    <i t="data" r="0" i="0">
      <x v="44"/>
    </i>
    <i t="data" r="0" i="0">
      <x v="72"/>
    </i>
    <i t="data" r="0" i="0">
      <x v="124"/>
    </i>
    <i t="data" r="0" i="0">
      <x v="63"/>
    </i>
    <i t="data" r="0" i="0">
      <x v="23"/>
    </i>
    <i t="data" r="0" i="0">
      <x v="64"/>
    </i>
    <i t="data" r="0" i="0">
      <x v="94"/>
    </i>
    <i t="data" r="0" i="0">
      <x v="26"/>
    </i>
    <i t="data" r="0" i="0">
      <x v="115"/>
    </i>
    <i t="data" r="0" i="0">
      <x v="92"/>
    </i>
    <i t="data" r="0" i="0">
      <x v="75"/>
    </i>
    <i t="data" r="0" i="0">
      <x v="135"/>
    </i>
    <i t="data" r="0" i="0">
      <x v="82"/>
    </i>
    <i t="data" r="0" i="0">
      <x v="91"/>
    </i>
    <i t="data" r="0" i="0">
      <x v="65"/>
    </i>
    <i t="data" r="0" i="0">
      <x v="3"/>
    </i>
    <i t="data" r="0" i="0">
      <x v="125"/>
    </i>
    <i t="data" r="0" i="0">
      <x v="77"/>
    </i>
    <i t="data" r="0" i="0">
      <x v="78"/>
    </i>
    <i t="data" r="0" i="0">
      <x v="109"/>
    </i>
    <i t="data" r="0" i="0">
      <x v="132"/>
    </i>
    <i t="data" r="0" i="0">
      <x v="105"/>
    </i>
    <i t="data" r="0" i="0">
      <x v="103"/>
    </i>
    <i t="data" r="0" i="0">
      <x v="126"/>
    </i>
    <i t="data" r="0" i="0">
      <x v="116"/>
    </i>
    <i t="data" r="0" i="0">
      <x v="38"/>
    </i>
    <i t="data" r="0" i="0">
      <x v="113"/>
    </i>
    <i t="data" r="0" i="0">
      <x v="107"/>
    </i>
    <i t="data" r="0" i="0">
      <x v="96"/>
    </i>
    <i t="data" r="0" i="0">
      <x v="130"/>
    </i>
    <i t="data" r="0" i="0">
      <x v="119"/>
    </i>
    <i t="data" r="0" i="0">
      <x v="127"/>
    </i>
    <i t="data" r="0" i="0">
      <x v="123"/>
    </i>
    <i t="data" r="0" i="0">
      <x v="118"/>
    </i>
    <i t="data" r="0" i="0">
      <x v="110"/>
    </i>
    <i t="data" r="0" i="0">
      <x v="117"/>
    </i>
    <i t="data" r="0" i="0">
      <x v="122"/>
    </i>
    <i t="data" r="0" i="0">
      <x v="121"/>
    </i>
    <i t="data" r="0" i="0">
      <x v="106"/>
    </i>
    <i t="data" r="0" i="0">
      <x v="128"/>
    </i>
    <i t="data" r="0" i="0">
      <x v="131"/>
    </i>
    <i t="data" r="0" i="0">
      <x v="111"/>
    </i>
    <i t="data" r="0" i="0">
      <x v="104"/>
    </i>
    <i t="data" r="0" i="0">
      <x v="129"/>
    </i>
    <i t="data" r="0" i="0">
      <x v="133"/>
    </i>
    <i t="grand" r="0" i="0">
      <x v="0"/>
    </i>
  </rowItems>
  <colFields count="1">
    <field x="-2"/>
  </colFields>
  <colItems count="2">
    <i t="data" r="0" i="0">
      <x v="0"/>
    </i>
    <i t="data" r="0" i="1">
      <x v="1"/>
    </i>
  </colItems>
  <pageFields count="2">
    <pageField fld="1" hier="-1"/>
    <pageField fld="4" hier="-1"/>
  </pageFields>
  <dataFields count="2">
    <dataField name="Sum of line downtime" fld="8" subtotal="sum" showDataAs="normal" baseField="0" baseItem="0"/>
    <dataField name="Sum of line downtime2" fld="8" subtotal="sum" showDataAs="normal" baseField="3" baseItem="0" numFmtId="10"/>
  </dataFields>
  <chartFormats count="4">
    <chartFormat chart="5" format="4" series="1">
      <pivotArea type="data" dataOnly="1" outline="0" fieldPosition="0">
        <references count="1">
          <reference field="4294967294" selected="0">
            <x v="0"/>
          </reference>
        </references>
      </pivotArea>
    </chartFormat>
    <chartFormat chart="5" format="5" series="1">
      <pivotArea type="data" dataOnly="1" outline="0" fieldPosition="0">
        <references count="1">
          <reference field="4294967294" selected="0">
            <x v="1"/>
          </reference>
        </references>
      </pivotArea>
    </chartFormat>
    <chartFormat chart="0" format="2" series="1">
      <pivotArea type="data" dataOnly="1" outline="0" fieldPosition="0">
        <references count="1">
          <reference field="4294967294" selected="0">
            <x v="0"/>
          </reference>
        </references>
      </pivotArea>
    </chartFormat>
    <chartFormat chart="0" format="3" series="1">
      <pivotArea type="data" dataOnly="1" outline="0" fieldPosition="0">
        <references count="1">
          <reference field="4294967294" selected="0">
            <x v="1"/>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Table9" cacheId="2"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 fieldListSortAscending="0" mdxSubqueries="0" applyNumberFormats="0" applyBorderFormats="0" applyFontFormats="0" applyPatternFormats="0" applyAlignmentFormats="0" applyWidthHeightFormats="1" r:id="rId1">
  <location ref="U2:V5" firstHeaderRow="1" firstDataRow="1" firstDataCol="1"/>
  <pivotFields count="52">
    <pivotField showDropDowns="1" compact="1" numFmtId="165"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h="1" sd="1" x="4"/>
        <item t="data" sd="1" x="2"/>
        <item t="data" h="1" sd="1" x="3"/>
        <item t="data" h="1" sd="1" x="5"/>
        <item t="data" h="1" sd="1" x="6"/>
        <item t="data" h="1"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66" outline="1" subtotalTop="1" dragToRow="1" dragToCol="1" dragToPage="1" dragToData="1" dragOff="1" showAll="0" topAutoShow="1" itemPageCount="10" sortType="manual" defaultSubtotal="1"/>
    <pivotField showDropDowns="1" compact="1" numFmtId="166" outline="1" subtotalTop="1" dragToRow="1" dragToCol="1" dragToPage="1" dragToData="1" dragOff="1" showAll="0" topAutoShow="1" itemPageCount="10" sortType="manual" defaultSubtotal="1"/>
    <pivotField showDropDowns="1" compact="1" numFmtId="166"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 outline="1" subtotalTop="1" dragToRow="1" dragToCol="1" dragToPage="1" dragToData="1" dragOff="1" showAll="0" topAutoShow="1" itemPageCount="10" sortType="manual" defaultSubtotal="1"/>
    <pivotField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64" outline="1" subtotalTop="1" dragToRow="1" dragToCol="1" dragToPage="1" dragToData="1" dragOff="1" showAll="0" topAutoShow="1" itemPageCount="10" sortType="manual" defaultSubtotal="1"/>
  </pivotFields>
  <rowFields count="1">
    <field x="2"/>
  </rowFields>
  <rowItems count="3">
    <i t="data" r="0" i="0">
      <x v="0"/>
    </i>
    <i t="data" r="0" i="0">
      <x v="2"/>
    </i>
    <i t="grand" r="0" i="0">
      <x v="0"/>
    </i>
  </rowItems>
  <colItems count="1">
    <i t="data" r="0" i="0"/>
  </colItems>
  <dataFields count="1">
    <dataField name="Average of GE - Actual" fld="7" subtotal="average" showDataAs="normal" baseField="0" baseItem="0" numFmtId="9"/>
  </dataFields>
  <formats count="1">
    <format action="formatting" dxfId="363">
      <pivotArea type="normal" dataOnly="1" outline="0" collapsedLevelsAreSubtotals="1" fieldPosition="0"/>
    </format>
  </formats>
  <chartFormats count="3">
    <chartFormat chart="2" format="4" series="1">
      <pivotArea type="data" dataOnly="1" outline="0" fieldPosition="0">
        <references count="1">
          <reference field="4294967294" selected="0">
            <x v="0"/>
          </reference>
        </references>
      </pivotArea>
    </chartFormat>
    <chartFormat chart="2" format="5" series="0">
      <pivotArea type="data" dataOnly="1" outline="0" fieldPosition="0">
        <references count="2">
          <reference field="4294967294" selected="0">
            <x v="0"/>
          </reference>
          <reference field="2" selected="0">
            <x v="0"/>
          </reference>
        </references>
      </pivotArea>
    </chartFormat>
    <chartFormat chart="2" format="6" series="0">
      <pivotArea type="data" dataOnly="1" outline="0" fieldPosition="0">
        <references count="2">
          <reference field="4294967294" selected="0">
            <x v="0"/>
          </reference>
          <reference field="2"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PivotTable10"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5" fieldListSortAscending="0" mdxSubqueries="0" applyNumberFormats="0" applyBorderFormats="0" applyFontFormats="0" applyPatternFormats="0" applyAlignmentFormats="0" applyWidthHeightFormats="1" r:id="rId1">
  <location ref="X6:Y21" firstHeaderRow="1" firstDataRow="1" firstDataCol="1" rowPageCount="1" colPageCount="1"/>
  <pivotFields count="13">
    <pivotField showDropDowns="1" compact="1" numFmtId="15"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descending" defaultSubtotal="1">
      <items count="16">
        <item t="data" sd="1" x="0"/>
        <item t="data" sd="1" x="6"/>
        <item t="data" sd="1" x="3"/>
        <item t="data" sd="1" x="1"/>
        <item t="data" sd="1" x="2"/>
        <item t="data" sd="1" x="4"/>
        <item t="data" sd="1" x="5"/>
        <item t="data" sd="1" x="7"/>
        <item t="data" sd="1" x="8"/>
        <item t="data" sd="1" x="9"/>
        <item t="data" sd="1" x="10"/>
        <item t="data" sd="1" x="11"/>
        <item t="data" sd="1" x="12"/>
        <item t="data" sd="1" x="14"/>
        <item t="data" sd="1" x="13"/>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descending" defaultSubtotal="1">
      <autoSortScope>
        <pivotArea type="normal" dataOnly="0" outline="0" fieldPosition="0">
          <references count="1">
            <reference field="4294967294" selected="0">
              <x v="0"/>
            </reference>
          </references>
        </pivotArea>
      </autoSortScope>
    </pivotField>
    <pivotField axis="axisPage" showDropDowns="1" compact="1" outline="1" subtotalTop="1" dragToRow="1" dragToCol="1" dragToPage="1" dragToData="1" dragOff="1" showAll="0" topAutoShow="1" itemPageCount="10" sortType="manual" defaultSubtotal="1">
      <items count="4">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
  </rowFields>
  <rowItems count="15">
    <i t="data" r="0" i="0">
      <x v="6"/>
    </i>
    <i t="data" r="0" i="0">
      <x v="1"/>
    </i>
    <i t="data" r="0" i="0">
      <x v="4"/>
    </i>
    <i t="data" r="0" i="0">
      <x v="7"/>
    </i>
    <i t="data" r="0" i="0">
      <x v="2"/>
    </i>
    <i t="data" r="0" i="0">
      <x v="0"/>
    </i>
    <i t="data" r="0" i="0">
      <x v="5"/>
    </i>
    <i t="data" r="0" i="0">
      <x v="12"/>
    </i>
    <i t="data" r="0" i="0">
      <x v="9"/>
    </i>
    <i t="data" r="0" i="0">
      <x v="11"/>
    </i>
    <i t="data" r="0" i="0">
      <x v="3"/>
    </i>
    <i t="data" r="0" i="0">
      <x v="8"/>
    </i>
    <i t="data" r="0" i="0">
      <x v="14"/>
    </i>
    <i t="data" r="0" i="0">
      <x v="10"/>
    </i>
    <i t="grand" r="0" i="0">
      <x v="0"/>
    </i>
  </rowItems>
  <colItems count="1">
    <i t="data" r="0" i="0"/>
  </colItems>
  <pageFields count="1">
    <pageField fld="4" item="1" hier="-1"/>
  </pageFields>
  <dataFields count="1">
    <dataField name="Sum of line downtime" fld="8" subtotal="sum" showDataAs="normal" baseField="0" baseItem="0"/>
  </dataFields>
  <chartFormats count="3">
    <chartFormat chart="5" format="4" series="1">
      <pivotArea type="data" dataOnly="1" outline="0" fieldPosition="0">
        <references count="1">
          <reference field="4294967294" selected="0">
            <x v="0"/>
          </reference>
        </references>
      </pivotArea>
    </chartFormat>
    <chartFormat chart="0" format="2" series="1">
      <pivotArea type="data" dataOnly="1" outline="0" fieldPosition="0">
        <references count="1">
          <reference field="4294967294" selected="0">
            <x v="0"/>
          </reference>
        </references>
      </pivotArea>
    </chartFormat>
    <chartFormat chart="14" format="3"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211" displayName="Table211" ref="A1:K4998" headerRowCount="1" totalsRowShown="0" headerRowDxfId="468" tableBorderDxfId="467">
  <autoFilter ref="A1:K4998"/>
  <sortState ref="A2:K4998">
    <sortCondition ref="A157:A4998"/>
  </sortState>
  <tableColumns count="11">
    <tableColumn id="1" name="Date" dataDxfId="466"/>
    <tableColumn id="14" name="shift" dataDxfId="465"/>
    <tableColumn id="2" name="Operation" dataDxfId="464"/>
    <tableColumn id="3" name="Equipment" dataDxfId="463"/>
    <tableColumn id="4" name="Failure Description" dataDxfId="462"/>
    <tableColumn id="5" name="Loss Category" dataDxfId="461"/>
    <tableColumn id="6" name="Loss Type" dataDxfId="460"/>
    <tableColumn id="7" name="Equipment Class" dataDxfId="459"/>
    <tableColumn id="8" name="Equipment Downtime" dataDxfId="458"/>
    <tableColumn id="12" name="line downtime" dataDxfId="457"/>
    <tableColumn id="10" name="Action Taken" dataDxfId="456"/>
  </tableColumns>
  <tableStyleInfo showFirstColumn="0" showLastColumn="0" showRowStripes="1" showColumnStripes="0"/>
</table>
</file>

<file path=xl/tables/table2.xml><?xml version="1.0" encoding="utf-8"?>
<table xmlns="http://schemas.openxmlformats.org/spreadsheetml/2006/main" id="2" name="Table110" displayName="Table110" ref="A2:BA373" headerRowCount="1" totalsRowShown="0" dataDxfId="455">
  <tableColumns count="53">
    <tableColumn id="1" name="Date" dataDxfId="454"/>
    <tableColumn id="2" name="Day" dataDxfId="453">
      <calculatedColumnFormula>IF(A3="","",TEXT(A3,"dddddd"))</calculatedColumnFormula>
    </tableColumn>
    <tableColumn id="53" name="SHIFT" dataDxfId="452"/>
    <tableColumn id="3" name="SKU" dataDxfId="451"/>
    <tableColumn id="4" name="SOC (TPD)" dataDxfId="450">
      <calculatedColumnFormula array="1">IFERROR(INDIRECT(D3),"")</calculatedColumnFormula>
    </tableColumn>
    <tableColumn id="5" name="Plan" dataDxfId="449"/>
    <tableColumn id="6" name="Volume Delivered (T)" dataDxfId="448"/>
    <tableColumn id="7" name="GE - Target" dataDxfId="447">
      <calculatedColumnFormula>IFERROR((Table110[[#This Row],[Plan]]/Table110[[#This Row],[Hours Used]])/(Table110[[#This Row],[SOC (TPD)]]/24),"")</calculatedColumnFormula>
    </tableColumn>
    <tableColumn id="8" name="GE - Actual" dataDxfId="446">
      <calculatedColumnFormula>IFERROR((Table110[[#This Row],[Volume Delivered (T)]]/Table110[[#This Row],[Hours Used]])/(Table110[[#This Row],[SOC (TPD)]]/24),"")</calculatedColumnFormula>
    </tableColumn>
    <tableColumn id="9" name="Legal Non-Operating Time" dataDxfId="445"/>
    <tableColumn id="10" name="No Demand Time" dataDxfId="444"/>
    <tableColumn id="11" name="Force Majeure" dataDxfId="443"/>
    <tableColumn id="12" name="Quality Loss (T)" dataDxfId="442"/>
    <tableColumn id="13" name="waste (%) - MTD" dataDxfId="441"/>
    <tableColumn id="36" name="Bulk on Floor (T)" dataDxfId="440"/>
    <tableColumn id="16" name="Offline Packing (MT)" dataDxfId="439"/>
    <tableColumn id="43" name="rework on floor(T)" dataDxfId="438"/>
    <tableColumn id="14" name="TBM ACTIVITIES PLANNED" dataDxfId="437"/>
    <tableColumn id="15" name="TBM ACTIVITIES COMPLETED" dataDxfId="436"/>
    <tableColumn id="17" name="Hours Used" dataDxfId="435">
      <calculatedColumnFormula>IF(Table110[[#This Row],[SKU]]="",0,24-Table110[[#This Row],[Legal Non-Operating Time]]-Table110[[#This Row],[No Demand Time]]-Table110[[#This Row],[Force Majeure]])</calculatedColumnFormula>
    </tableColumn>
    <tableColumn id="18" name="Planned Maintenance" dataDxfId="434"/>
    <tableColumn id="19" name="Planned AM" dataDxfId="433"/>
    <tableColumn id="20" name="Sanitation" dataDxfId="432"/>
    <tableColumn id="21" name="Changeovers" dataDxfId="431"/>
    <tableColumn id="22" name="Planned Stops" dataDxfId="430"/>
    <tableColumn id="23" name="Consumables replacement" dataDxfId="429"/>
    <tableColumn id="24" name="Start and Finish Production" dataDxfId="428"/>
    <tableColumn id="25" name="PRODUCTION HOURS" dataDxfId="427">
      <calculatedColumnFormula>Table110[[#This Row],[Hours Used]]-SUM(Table110[[#This Row],[Planned Maintenance]:[Start and Finish Production]])</calculatedColumnFormula>
    </tableColumn>
    <tableColumn id="26" name="Minor Stoppages" dataDxfId="426"/>
    <tableColumn id="27" name="Breakdowns" dataDxfId="425"/>
    <tableColumn id="28" name="Operational Losses" dataDxfId="424"/>
    <tableColumn id="29" name="Line Delays" dataDxfId="423"/>
    <tableColumn id="30" name="Labor Management" dataDxfId="422"/>
    <tableColumn id="31" name="Material Shortages" dataDxfId="421"/>
    <tableColumn id="32" name="Speed Loss (Hrs)" dataDxfId="420">
      <calculatedColumnFormula>(Table110[[#This Row],[Hours Used]]-SUM(Table110[[#This Row],[Planned Maintenance]:[Start and Finish Production]])-SUM(Table110[[#This Row],[Minor Stoppages]:[Material Shortages]])-Table110[[#This Row],[Quality Loss (Hrs)]]-Table110[[#This Row],[Operating Time]])/3</calculatedColumnFormula>
    </tableColumn>
    <tableColumn id="33" name="Quality Loss (Hrs)" dataDxfId="419">
      <calculatedColumnFormula>IFERROR(IF(Table110[[#This Row],[SKU]]="",0,Table110[[#This Row],[Quality Loss (T)]]/(Table110[[#This Row],[SOC (TPD)]]/24)),"")</calculatedColumnFormula>
    </tableColumn>
    <tableColumn id="34" name="Operating Time" dataDxfId="418">
      <calculatedColumnFormula>IFERROR(IF(Table110[[#This Row],[SKU]]="",0,Table110[[#This Row],[Volume Delivered (T)]]/(Table110[[#This Row],[SOC (TPD)]]/24)),"")</calculatedColumnFormula>
    </tableColumn>
    <tableColumn id="35" name="Operating Time (Planned)" dataDxfId="417">
      <calculatedColumnFormula>IFERROR(Table110[[#This Row],[Operating Time]]/Table110[[#This Row],[PRODUCTION HOURS]],"")</calculatedColumnFormula>
    </tableColumn>
    <tableColumn id="37" name="CL Deployed at Line" dataDxfId="416"/>
    <tableColumn id="38" name="CIL-DONE" dataDxfId="415"/>
    <tableColumn id="39" name="centreline check " dataDxfId="414"/>
    <tableColumn id="41" name="TBM ACTIVITIES PLANNED2" dataDxfId="413"/>
    <tableColumn id="42" name="TBM ACTIVITIES COMPLETED2" dataDxfId="412"/>
    <tableColumn id="51" name="tbm-on time completion" dataDxfId="411"/>
    <tableColumn id="44" name="mtbf" dataDxfId="410">
      <calculatedColumnFormula>IFERROR(SUMIFS(#REF!,#REF!,'Shift Wise-Data Sheet'!A:A,#REF!,"Samridhi Perk Line")/SUMIFS(#REF!,#REF!,'Shift Wise-Data Sheet'!A:A,#REF!,"Samridhi Perk Line"),"")</calculatedColumnFormula>
    </tableColumn>
    <tableColumn id="45" name="BOS" dataDxfId="409"/>
    <tableColumn id="46" name="UNSAFE CONDITIONS REPORTED" dataDxfId="408"/>
    <tableColumn id="47" name="OVERWEIGHT" dataDxfId="407">
      <calculatedColumnFormula>IFERROR(VLOOKUP(Table110[[#This Row],[Date]],'Overweight Data'!A1:G1096,6,FALSE),"")</calculatedColumnFormula>
    </tableColumn>
    <tableColumn id="48" name="MTBB" dataDxfId="406">
      <calculatedColumnFormula>IFERROR(
   IF(
      OR(Table110[[#This Row],[Operating Time]]=0, (Table110[[#This Row],[Operating Time]]/IF(AD3&lt;=1,AD3+1,AD3))*60=0),
      1,
      ((Table110[[#This Row],[Operating Time]])/IF(AD3&lt;=1,AD3+1,AD3))*60
   ),
"_")</calculatedColumnFormula>
    </tableColumn>
    <tableColumn id="50" name="# Stops" dataDxfId="405">
      <calculatedColumnFormula>COUNTIFS('Downtime Data'!A:A,Table110[[#This Row],[Date]])</calculatedColumnFormula>
    </tableColumn>
    <tableColumn id="49" name="MTTR" dataDxfId="404">
      <calculatedColumnFormula>IFERROR((SUM(Table110[[#This Row],[Minor Stoppages]:[Material Shortages]])/Table110[[#This Row],['# Stops]])*60,"")</calculatedColumnFormula>
    </tableColumn>
    <tableColumn id="52" name="R&amp;R" dataDxfId="403"/>
    <tableColumn id="40" name="GWF Month" dataDxfId="402"/>
  </tableColumns>
  <tableStyleInfo name="TableStyleMedium2" showFirstColumn="0" showLastColumn="0" showRowStripes="1" showColumnStripes="0"/>
</table>
</file>

<file path=xl/tables/table3.xml><?xml version="1.0" encoding="utf-8"?>
<table xmlns="http://schemas.openxmlformats.org/spreadsheetml/2006/main" id="3" name="Table2" displayName="Table2" ref="A1:M4669" headerRowCount="1" totalsRowShown="0" headerRowDxfId="401" tableBorderDxfId="400">
  <autoFilter ref="A1:M4669"/>
  <tableColumns count="13">
    <tableColumn id="1" name="Date" dataDxfId="399"/>
    <tableColumn id="2" name="Operation" dataDxfId="398"/>
    <tableColumn id="3" name="Equipment" dataDxfId="397"/>
    <tableColumn id="4" name="Failure Description" dataDxfId="396"/>
    <tableColumn id="5" name="Loss Category" dataDxfId="395"/>
    <tableColumn id="6" name="Loss Type" dataDxfId="394"/>
    <tableColumn id="7" name="Equipment Class" dataDxfId="393"/>
    <tableColumn id="8" name="Equipment Downtime" dataDxfId="392"/>
    <tableColumn id="12" name="line downtime" dataDxfId="391"/>
    <tableColumn id="10" name="Action Taken" dataDxfId="390"/>
    <tableColumn id="9" name="swp impacted" dataDxfId="389"/>
    <tableColumn id="11" name="MODULE" dataDxfId="388"/>
    <tableColumn id="13" name="SGA"/>
  </tableColumns>
  <tableStyleInfo showFirstColumn="0" showLastColumn="0" showRowStripes="1" showColumnStripes="0"/>
</table>
</file>

<file path=xl/tables/table4.xml><?xml version="1.0" encoding="utf-8"?>
<table xmlns="http://schemas.openxmlformats.org/spreadsheetml/2006/main" id="4" name="Table1" displayName="Table1" ref="A2:AZ373" headerRowCount="1" totalsRowShown="0" dataDxfId="521">
  <autoFilter ref="A2:AZ373"/>
  <tableColumns count="52">
    <tableColumn id="1" name="Date" dataDxfId="520"/>
    <tableColumn id="2" name="Day" dataDxfId="519"/>
    <tableColumn id="3" name="SKU" dataDxfId="518"/>
    <tableColumn id="4" name="SOC (TPD)" dataDxfId="517">
      <calculatedColumnFormula array="1">IFERROR(INDIRECT(C3),"")</calculatedColumnFormula>
    </tableColumn>
    <tableColumn id="5" name="Plan" dataDxfId="516"/>
    <tableColumn id="6" name="Volume Delivered (T)" dataDxfId="515"/>
    <tableColumn id="7" name="GE - Target" dataDxfId="514">
      <calculatedColumnFormula>IFERROR((Table1[[#This Row],[Plan]]/Table1[[#This Row],[Hours Used]])/(Table1[[#This Row],[SOC (TPD)]]/24),"")</calculatedColumnFormula>
    </tableColumn>
    <tableColumn id="8" name="GE - Actual" dataDxfId="513">
      <calculatedColumnFormula>IFERROR((Table1[[#This Row],[Volume Delivered (T)]]/Table1[[#This Row],[Hours Used]])/(Table1[[#This Row],[SOC (TPD)]]/24),"")</calculatedColumnFormula>
    </tableColumn>
    <tableColumn id="9" name="Legal Non-Operating Time" dataDxfId="512"/>
    <tableColumn id="10" name="No Demand Time" dataDxfId="511"/>
    <tableColumn id="11" name="Force Majeure" dataDxfId="510"/>
    <tableColumn id="12" name="Quality Loss (T)" dataDxfId="509"/>
    <tableColumn id="13" name="waste (%) - MTD" dataDxfId="508"/>
    <tableColumn id="36" name="Bulk on Floor (T)" dataDxfId="507"/>
    <tableColumn id="16" name="Offline Packing (MT)" dataDxfId="506"/>
    <tableColumn id="43" name="rework on floor(T)" dataDxfId="505"/>
    <tableColumn id="14" name="TBM ACTIVITIES PLANNED" dataDxfId="504"/>
    <tableColumn id="15" name="TBM ACTIVITIES COMPLETED" dataDxfId="503"/>
    <tableColumn id="17" name="Hours Used" dataDxfId="502">
      <calculatedColumnFormula>IF(Table1[[#This Row],[SKU]]="",0,24-Table1[[#This Row],[Legal Non-Operating Time]]-Table1[[#This Row],[No Demand Time]]-Table1[[#This Row],[Force Majeure]])</calculatedColumnFormula>
    </tableColumn>
    <tableColumn id="18" name="Planned Maintenance" dataDxfId="501"/>
    <tableColumn id="19" name="Planned AM" dataDxfId="500"/>
    <tableColumn id="20" name="Sanitation" dataDxfId="499"/>
    <tableColumn id="21" name="Changeovers" dataDxfId="498"/>
    <tableColumn id="22" name="Planned Stops" dataDxfId="497"/>
    <tableColumn id="23" name="Consumables replacement" dataDxfId="496"/>
    <tableColumn id="24" name="Start and Finish Production" dataDxfId="495"/>
    <tableColumn id="25" name="PRODUCTION HOURS" dataDxfId="494">
      <calculatedColumnFormula>Table1[[#This Row],[Hours Used]]-SUM(Table1[[#This Row],[Planned Maintenance]:[Start and Finish Production]])</calculatedColumnFormula>
    </tableColumn>
    <tableColumn id="26" name="Minor Stoppages" dataDxfId="493"/>
    <tableColumn id="27" name="Breakdowns" dataDxfId="492"/>
    <tableColumn id="28" name="Operational Losses" dataDxfId="491"/>
    <tableColumn id="29" name="Line Delays" dataDxfId="490"/>
    <tableColumn id="30" name="Labor Management" dataDxfId="489"/>
    <tableColumn id="31" name="Material Shortages" dataDxfId="488"/>
    <tableColumn id="32" name="Speed Loss (Hrs)" dataDxfId="487">
      <calculatedColumnFormula>Table1[[#This Row],[Hours Used]]-SUM(Table1[[#This Row],[Planned Maintenance]:[Start and Finish Production]])-SUM(Table1[[#This Row],[Minor Stoppages]:[Material Shortages]])-Table1[[#This Row],[Quality Loss (Hrs)]]-Table1[[#This Row],[Operating Time]]</calculatedColumnFormula>
    </tableColumn>
    <tableColumn id="33" name="Quality Loss (Hrs)" dataDxfId="486">
      <calculatedColumnFormula>IFERROR(IF(Table1[[#This Row],[SKU]]="",0,Table1[[#This Row],[Quality Loss (T)]]/(Table1[[#This Row],[SOC (TPD)]]/24)),"")</calculatedColumnFormula>
    </tableColumn>
    <tableColumn id="34" name="Operating Time" dataDxfId="485">
      <calculatedColumnFormula>IFERROR(IF(Table1[[#This Row],[SKU]]="",0,Table1[[#This Row],[Volume Delivered (T)]]/(Table1[[#This Row],[SOC (TPD)]]/24)),"")</calculatedColumnFormula>
    </tableColumn>
    <tableColumn id="35" name="Operating Time (Planned)" dataDxfId="484">
      <calculatedColumnFormula>IFERROR(Table1[[#This Row],[Operating Time]]/Table1[[#This Row],[PRODUCTION HOURS]],"")</calculatedColumnFormula>
    </tableColumn>
    <tableColumn id="37" name="CL Deployed at Line" dataDxfId="483"/>
    <tableColumn id="38" name="CIL-DONE" dataDxfId="482"/>
    <tableColumn id="39" name="centreline check " dataDxfId="481"/>
    <tableColumn id="41" name="TBM ACTIVITIES PLANNED2" dataDxfId="480"/>
    <tableColumn id="42" name="TBM ACTIVITIES COMPLETED2" dataDxfId="479"/>
    <tableColumn id="51" name="tbm-on time completion" dataDxfId="478"/>
    <tableColumn id="44" name="mtbf" dataDxfId="477">
      <calculatedColumnFormula>IFERROR(SUMIFS(#REF!,#REF!,'Data Sheet'!A:A,#REF!,"Samridhi Perk Line")/SUMIFS(#REF!,#REF!,'Data Sheet'!A:A,#REF!,"Samridhi Perk Line"),"")</calculatedColumnFormula>
    </tableColumn>
    <tableColumn id="45" name="BOS" dataDxfId="476"/>
    <tableColumn id="46" name="UNSAFE CONDITIONS REPORTED" dataDxfId="475"/>
    <tableColumn id="47" name="OVERWEIGHT" dataDxfId="474">
      <calculatedColumnFormula>IFERROR(VLOOKUP(Table1[[#This Row],[Date]],'Overweight Data'!A1:G1096,6,FALSE),"")</calculatedColumnFormula>
    </tableColumn>
    <tableColumn id="48" name="MTBB" dataDxfId="473">
      <calculatedColumnFormula>IFERROR(
   IF(
      OR(Table1[[#This Row],[Operating Time]]=0, (Table1[[#This Row],[Operating Time]]/IF(AC3&lt;=1,AC3+1,AC3))*60=0),
      1,
      ((Table1[[#This Row],[Operating Time]])/IF(AC3&lt;=1,AC3+1,AC3))*60
   ),
"_")</calculatedColumnFormula>
    </tableColumn>
    <tableColumn id="50" name="# Stops" dataDxfId="472">
      <calculatedColumnFormula>COUNTIFS('Downtime Data'!A:A,Table1[[#This Row],[Date]])</calculatedColumnFormula>
    </tableColumn>
    <tableColumn id="49" name="MTTR" dataDxfId="471">
      <calculatedColumnFormula>IFERROR((SUM(Table1[[#This Row],[Minor Stoppages]:[Material Shortages]])/Table1[[#This Row],['# Stops]])*60,"")</calculatedColumnFormula>
    </tableColumn>
    <tableColumn id="52" name="R&amp;R" dataDxfId="470"/>
    <tableColumn id="40" name="GWF Month" dataDxfId="469"/>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4:V26" headerRowCount="1" totalsRowShown="0" headerRowDxfId="387" dataDxfId="386" headerRowCellStyle="Normal 3">
  <autoFilter ref="A14:V26"/>
  <tableColumns count="22">
    <tableColumn id="1" name="Month" dataDxfId="385"/>
    <tableColumn id="2" name="GE (Target)" dataDxfId="384"/>
    <tableColumn id="3" name="GE(Actual)" dataDxfId="383">
      <calculatedColumnFormula>C2</calculatedColumnFormula>
    </tableColumn>
    <tableColumn id="4" name="Hours Used" dataDxfId="382">
      <calculatedColumnFormula>D2</calculatedColumnFormula>
    </tableColumn>
    <tableColumn id="5" name="Planned Maintenance" dataDxfId="381">
      <calculatedColumnFormula>IFERROR(E2/$D15,"")</calculatedColumnFormula>
    </tableColumn>
    <tableColumn id="6" name="Planned Autonomous Maintenance" dataDxfId="380">
      <calculatedColumnFormula>IFERROR(F2/$D15,"")</calculatedColumnFormula>
    </tableColumn>
    <tableColumn id="7" name="Sanitation" dataDxfId="379">
      <calculatedColumnFormula>IFERROR(G2/$D15,"")</calculatedColumnFormula>
    </tableColumn>
    <tableColumn id="8" name="Changeovers" dataDxfId="378">
      <calculatedColumnFormula>IFERROR(H2/$D15,"")</calculatedColumnFormula>
    </tableColumn>
    <tableColumn id="9" name="Planned Stops" dataDxfId="377">
      <calculatedColumnFormula>IFERROR(I2/$D15,"")</calculatedColumnFormula>
    </tableColumn>
    <tableColumn id="10" name="Consumables replacement" dataDxfId="376">
      <calculatedColumnFormula>IFERROR(J2/$D15,"")</calculatedColumnFormula>
    </tableColumn>
    <tableColumn id="11" name="Start and Finish Production" dataDxfId="375">
      <calculatedColumnFormula>IFERROR(K2/$D15,"")</calculatedColumnFormula>
    </tableColumn>
    <tableColumn id="12" name="Planned Loss" dataDxfId="374">
      <calculatedColumnFormula>SUM(E15:K15)</calculatedColumnFormula>
    </tableColumn>
    <tableColumn id="13" name="Minor Stoppages" dataDxfId="373">
      <calculatedColumnFormula>IFERROR(M2/$D15,"")</calculatedColumnFormula>
    </tableColumn>
    <tableColumn id="14" name="Breakdowns" dataDxfId="372">
      <calculatedColumnFormula>IFERROR(N2/$D15,"")</calculatedColumnFormula>
    </tableColumn>
    <tableColumn id="15" name="Operational Losses" dataDxfId="371">
      <calculatedColumnFormula>IFERROR(O2/$D15,"")</calculatedColumnFormula>
    </tableColumn>
    <tableColumn id="16" name="Line Delays" dataDxfId="370">
      <calculatedColumnFormula>IFERROR(P2/$D15,"")</calculatedColumnFormula>
    </tableColumn>
    <tableColumn id="17" name="Labor Management Losses" dataDxfId="369">
      <calculatedColumnFormula>IFERROR(Q2/$D15,"")</calculatedColumnFormula>
    </tableColumn>
    <tableColumn id="18" name="Material Shortages" dataDxfId="368">
      <calculatedColumnFormula>IFERROR(R2/$D15,"")</calculatedColumnFormula>
    </tableColumn>
    <tableColumn id="19" name="Speed Loss" dataDxfId="367">
      <calculatedColumnFormula>IFERROR(S2/$D15,"")</calculatedColumnFormula>
    </tableColumn>
    <tableColumn id="20" name="Quality Loss" dataDxfId="366">
      <calculatedColumnFormula>IFERROR(T2/$D15,"")</calculatedColumnFormula>
    </tableColumn>
    <tableColumn id="21" name="Unplanned Loss" dataDxfId="365">
      <calculatedColumnFormula>IFERROR(SUM(M15:T15),"")</calculatedColumnFormula>
    </tableColumn>
    <tableColumn id="22" name="Operating Time" dataDxfId="364"/>
  </tableColumns>
  <tableStyleInfo name="TableStyleMedium2" showFirstColumn="0" showLastColumn="0" showRowStripes="1" showColumnStripes="0"/>
</table>
</file>

<file path=xl/tables/table6.xml><?xml version="1.0" encoding="utf-8"?>
<table xmlns="http://schemas.openxmlformats.org/spreadsheetml/2006/main" id="6" name="Table8" displayName="Table8" ref="A1:AA16" headerRowCount="1" totalsRowCount="1" headerRowDxfId="362" dataDxfId="361" tableBorderDxfId="360">
  <autoFilter ref="A1:AA15"/>
  <tableColumns count="27">
    <tableColumn id="1" name="Name" dataDxfId="359" totalsRowDxfId="358"/>
    <tableColumn id="27" name="Attendance%" dataDxfId="357" totalsRowDxfId="356">
      <calculatedColumnFormula>COUNTIF(Table8[[#This Row],[12-Sep]:[20-Jun]],TRUE)/COUNTA(Table8[[#This Row],[12-Sep]:[20-Jun]])</calculatedColumnFormula>
    </tableColumn>
    <tableColumn id="2" name="12-Sep" totalsRowFunction="custom" dataDxfId="355" totalsRowDxfId="354">
      <totalsRowFormula>IFERROR(COUNTIF(Table8[12-Sep],TRUE)/COUNTA(Table8[12-Sep])+0.25,"")</totalsRowFormula>
    </tableColumn>
    <tableColumn id="3" name="13-Sep" totalsRowFunction="custom" dataDxfId="353" totalsRowDxfId="352">
      <totalsRowFormula>IFERROR(COUNTIF(Table8[13-Sep],TRUE)/COUNTA(Table8[13-Sep])+0.25,"")</totalsRowFormula>
    </tableColumn>
    <tableColumn id="4" name="14-Sep" totalsRowFunction="custom" dataDxfId="351" totalsRowDxfId="350">
      <totalsRowFormula>IFERROR(COUNTIF(Table8[14-Sep],TRUE)/COUNTA(Table8[14-Sep])+0.25,"")</totalsRowFormula>
    </tableColumn>
    <tableColumn id="5" name="15-Sep" totalsRowFunction="custom" dataDxfId="349" totalsRowDxfId="348">
      <totalsRowFormula>IFERROR(COUNTIF(Table8[15-Sep],TRUE)/COUNTA(Table8[15-Sep])+0.25,"")</totalsRowFormula>
    </tableColumn>
    <tableColumn id="6" name="16-Sep" totalsRowFunction="custom" dataDxfId="347" totalsRowDxfId="346">
      <totalsRowFormula>IFERROR(COUNTIF(Table8[16-Sep],TRUE)/COUNTA(Table8[16-Sep]),"")</totalsRowFormula>
    </tableColumn>
    <tableColumn id="7" name="17-Sep" totalsRowFunction="custom" dataDxfId="345" totalsRowDxfId="344">
      <totalsRowFormula>IFERROR(COUNTIF(Table8[17-Sep],TRUE)/COUNTA(Table8[17-Sep]),"")</totalsRowFormula>
    </tableColumn>
    <tableColumn id="8" name="18-Sep" dataDxfId="343" totalsRowDxfId="342"/>
    <tableColumn id="9" name="19-Sep" dataDxfId="341" totalsRowDxfId="340"/>
    <tableColumn id="10" name="4-Jun" dataDxfId="339" totalsRowDxfId="338"/>
    <tableColumn id="11" name="5-Jun" dataDxfId="337" totalsRowDxfId="336"/>
    <tableColumn id="12" name="6-Jun" dataDxfId="335" totalsRowDxfId="334"/>
    <tableColumn id="13" name="7-Jun" dataDxfId="333" totalsRowDxfId="332"/>
    <tableColumn id="14" name="8-Jun" dataDxfId="331" totalsRowDxfId="330"/>
    <tableColumn id="15" name="9-Jun" dataDxfId="329" totalsRowDxfId="328"/>
    <tableColumn id="16" name="10-Jun" dataDxfId="327" totalsRowDxfId="326"/>
    <tableColumn id="17" name="11-Jun" dataDxfId="325" totalsRowDxfId="324"/>
    <tableColumn id="18" name="12-Jun" dataDxfId="323" totalsRowDxfId="322"/>
    <tableColumn id="19" name="13-Jun" dataDxfId="321" totalsRowDxfId="320"/>
    <tableColumn id="20" name="14-Jun" dataDxfId="319" totalsRowDxfId="318"/>
    <tableColumn id="21" name="15-Jun" dataDxfId="317" totalsRowDxfId="316"/>
    <tableColumn id="22" name="16-Jun" dataDxfId="315" totalsRowDxfId="314"/>
    <tableColumn id="23" name="17-Jun" dataDxfId="313" totalsRowDxfId="312"/>
    <tableColumn id="24" name="18-Jun" dataDxfId="311" totalsRowDxfId="310"/>
    <tableColumn id="25" name="19-Jun" dataDxfId="309" totalsRowDxfId="308"/>
    <tableColumn id="26" name="20-Jun" dataDxfId="307" totalsRowDxfId="306"/>
  </tableColumns>
  <tableStyleInfo showFirstColumn="0" showLastColumn="0" showRowStripes="1" showColumnStripes="0"/>
</table>
</file>

<file path=xl/tables/table7.xml><?xml version="1.0" encoding="utf-8"?>
<table xmlns="http://schemas.openxmlformats.org/spreadsheetml/2006/main" id="7" name="Table4" displayName="Table4" ref="A1:G1096" headerRowCount="1" totalsRowShown="0" tableBorderDxfId="305">
  <autoFilter ref="A1:G1096"/>
  <tableColumns count="7">
    <tableColumn id="1" name="Date" dataDxfId="304"/>
    <tableColumn id="2" name="Shift"/>
    <tableColumn id="3" name="Standard Weight" dataDxfId="303"/>
    <tableColumn id="4" name="Actual Weight" dataDxfId="302"/>
    <tableColumn id="5" name="Overweight %" dataDxfId="301"/>
    <tableColumn id="6" name="Day Overweight%" dataDxfId="300"/>
    <tableColumn id="7" name="Target" dataDxfId="299"/>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A1:AJ6" headerRowCount="1" totalsRowCount="1">
  <autoFilter ref="A1:AJ5"/>
  <tableColumns count="36">
    <tableColumn id="1" name="ID" dataDxfId="298" totalsRowDxfId="35"/>
    <tableColumn id="2" name="Start time" dataDxfId="297" totalsRowDxfId="34"/>
    <tableColumn id="3" name="Completion time" dataDxfId="296" totalsRowDxfId="33"/>
    <tableColumn id="4" name="Email" dataDxfId="295" totalsRowDxfId="32"/>
    <tableColumn id="5" name="Name" dataDxfId="294" totalsRowDxfId="31"/>
    <tableColumn id="6" name="Date" dataDxfId="293" totalsRowDxfId="30"/>
    <tableColumn id="10" name="PROD-A SHIFT" dataDxfId="292" totalsRowDxfId="29"/>
    <tableColumn id="11" name="PROD-B-SHIFT" dataDxfId="291" totalsRowDxfId="28"/>
    <tableColumn id="12" name="PROD-C-SHIFT" dataDxfId="290" totalsRowDxfId="27"/>
    <tableColumn id="13" name="COATED A SHIFT" dataDxfId="289" totalsRowDxfId="26"/>
    <tableColumn id="14" name="COATED B SHIFT" dataDxfId="288" totalsRowDxfId="25"/>
    <tableColumn id="15" name="COATED C SHIFT" dataDxfId="287" totalsRowDxfId="24"/>
    <tableColumn id="16" name="UNCOATED A SHIFT" dataDxfId="286" totalsRowDxfId="23"/>
    <tableColumn id="17" name="UNCOATED B SHIFT" dataDxfId="285" totalsRowDxfId="22"/>
    <tableColumn id="18" name="UNCOATED C SHIFT" dataDxfId="284" totalsRowDxfId="21"/>
    <tableColumn id="19" name="DEPOUCHING A SHIFT" dataDxfId="283" totalsRowDxfId="20"/>
    <tableColumn id="20" name="DEPOUCHING B SHIFT" dataDxfId="282" totalsRowDxfId="19"/>
    <tableColumn id="21" name="DEPOUCHING C SHIFT" dataDxfId="281" totalsRowDxfId="18"/>
    <tableColumn id="22" name="REFEED A SHIFT" dataDxfId="280" totalsRowDxfId="17"/>
    <tableColumn id="23" name="REFEED B SHIFT" dataDxfId="279" totalsRowDxfId="16"/>
    <tableColumn id="24" name="REFEED C SHIFT" dataDxfId="278" totalsRowDxfId="15"/>
    <tableColumn id="25" name="SCRAP A SHIFT" dataDxfId="277" totalsRowDxfId="14"/>
    <tableColumn id="26" name="SCRAP B SHIFT" dataDxfId="276" totalsRowDxfId="13"/>
    <tableColumn id="27" name="SCRAP C SHIFT" dataDxfId="275" totalsRowDxfId="12"/>
    <tableColumn id="28" name="GENERATION A SHIFT" dataDxfId="274" totalsRowDxfId="11"/>
    <tableColumn id="29" name="GENERATION B SHIFT" dataDxfId="273" totalsRowDxfId="10"/>
    <tableColumn id="30" name="GENERATION C SHIFT" dataDxfId="272" totalsRowDxfId="9"/>
    <tableColumn id="31" name="REWORK CLOSING A SHIFT" dataDxfId="271" totalsRowDxfId="8"/>
    <tableColumn id="32" name="REWORK CLOSING B SHIFT" dataDxfId="270" totalsRowDxfId="7"/>
    <tableColumn id="33" name="REWORK CLOSING C SHIFT" dataDxfId="269" totalsRowDxfId="6"/>
    <tableColumn id="34" name="REWORK USE A SHIFT" dataDxfId="268" totalsRowDxfId="5"/>
    <tableColumn id="35" name="REWORK USE B SHIFT" dataDxfId="267" totalsRowDxfId="4"/>
    <tableColumn id="36" name="REWORK USE C SHIFT" dataDxfId="266" totalsRowDxfId="3"/>
    <tableColumn id="37" name="OUTER WEIGHT A SHIFT" dataDxfId="265" totalsRowDxfId="2"/>
    <tableColumn id="38" name="OUTER WEIGHT B SHIFT" dataDxfId="264" totalsRowDxfId="1"/>
    <tableColumn id="39" name="OUTER WEIGHT C SHIFT" dataDxfId="263"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12.xml.rels><Relationships xmlns="http://schemas.openxmlformats.org/package/2006/relationships"><Relationship Type="http://schemas.openxmlformats.org/officeDocument/2006/relationships/drawing" Target="/xl/drawings/drawing2.xml" Id="rId1" /></Relationships>
</file>

<file path=xl/worksheets/_rels/sheet13.xml.rels><Relationships xmlns="http://schemas.openxmlformats.org/package/2006/relationships"><Relationship Type="http://schemas.openxmlformats.org/officeDocument/2006/relationships/table" Target="/xl/tables/table6.xml" Id="rId1" /></Relationships>
</file>

<file path=xl/worksheets/_rels/sheet14.xml.rels><Relationships xmlns="http://schemas.openxmlformats.org/package/2006/relationships"><Relationship Type="http://schemas.openxmlformats.org/officeDocument/2006/relationships/table" Target="/xl/tables/table7.xml" Id="rId1" /></Relationships>
</file>

<file path=xl/worksheets/_rels/sheet19.xml.rels><Relationships xmlns="http://schemas.openxmlformats.org/package/2006/relationships"><Relationship Type="http://schemas.openxmlformats.org/officeDocument/2006/relationships/drawing" Target="/xl/drawings/drawing3.xml" Id="rId1" /></Relationships>
</file>

<file path=xl/worksheets/_rels/sheet20.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outlinePr summaryBelow="1" summaryRight="1"/>
    <pageSetUpPr/>
  </sheetPr>
  <dimension ref="A1:H16"/>
  <sheetViews>
    <sheetView showGridLines="0" workbookViewId="0">
      <selection activeCell="I6" sqref="I6"/>
    </sheetView>
  </sheetViews>
  <sheetFormatPr baseColWidth="8" defaultRowHeight="14.5"/>
  <cols>
    <col width="13.1796875" customWidth="1" style="452" min="1" max="1"/>
    <col width="12" customWidth="1" style="452" min="4" max="4"/>
    <col width="17.54296875" customWidth="1" style="452" min="5" max="5"/>
    <col width="17.81640625" customWidth="1" style="452" min="6" max="6"/>
    <col width="39.1796875" customWidth="1" style="452" min="7" max="7"/>
    <col width="13.7265625" customWidth="1" style="452" min="8" max="8"/>
    <col width="53.54296875" customWidth="1" style="452" min="9" max="9"/>
  </cols>
  <sheetData>
    <row r="1">
      <c r="A1" s="255" t="inlineStr">
        <is>
          <t>Date</t>
        </is>
      </c>
      <c r="B1" s="256" t="inlineStr">
        <is>
          <t>SHIFT</t>
        </is>
      </c>
      <c r="C1" s="256" t="inlineStr">
        <is>
          <t>PROD</t>
        </is>
      </c>
      <c r="D1" s="260" t="inlineStr">
        <is>
          <t>GE%</t>
        </is>
      </c>
      <c r="E1" s="272" t="inlineStr">
        <is>
          <t>UNPLANNED DOWNTIME</t>
        </is>
      </c>
      <c r="F1" s="272" t="inlineStr">
        <is>
          <t>quality loss</t>
        </is>
      </c>
      <c r="G1" s="260" t="inlineStr">
        <is>
          <t>OEE%</t>
        </is>
      </c>
    </row>
    <row r="2">
      <c r="A2" s="257" t="n">
        <v>46260</v>
      </c>
      <c r="B2" s="258" t="inlineStr">
        <is>
          <t>A</t>
        </is>
      </c>
      <c r="C2" s="259" t="n">
        <v>5.9</v>
      </c>
      <c r="D2" s="261" t="n">
        <v>0.5175438596491228</v>
      </c>
      <c r="E2" s="273" t="n">
        <v>237</v>
      </c>
      <c r="F2" s="273" t="n">
        <v>0.6099999999999999</v>
      </c>
      <c r="G2" s="262">
        <f>((480-E2)*100%)/480*(C2*100%)/((480-E2)*11.4/480)*C2/(C2+F2)</f>
        <v/>
      </c>
    </row>
    <row r="3">
      <c r="A3" s="257" t="n">
        <v>46260</v>
      </c>
      <c r="B3" s="258" t="inlineStr">
        <is>
          <t>B</t>
        </is>
      </c>
      <c r="C3" s="259">
        <f>7.5+1.1</f>
        <v/>
      </c>
      <c r="D3" s="261" t="n">
        <v>0.7543859649122806</v>
      </c>
      <c r="E3" s="273" t="n">
        <v>60</v>
      </c>
      <c r="F3" s="273" t="n">
        <v>1.11</v>
      </c>
      <c r="G3" s="262">
        <f>((480-E3)*100%)/480*(C3*100%)/((480-E3)*11.4/480)*C3/(C3+F3)</f>
        <v/>
      </c>
    </row>
    <row r="4">
      <c r="A4" s="257" t="n">
        <v>46260</v>
      </c>
      <c r="B4" s="258" t="inlineStr">
        <is>
          <t>C</t>
        </is>
      </c>
      <c r="C4" s="259">
        <f>3.88+0.69</f>
        <v/>
      </c>
      <c r="D4" s="261" t="n">
        <v>0.4008771929824561</v>
      </c>
      <c r="E4" s="273" t="n">
        <v>200</v>
      </c>
      <c r="F4" s="273" t="n">
        <v>0.25</v>
      </c>
      <c r="G4" s="262">
        <f>((480-E4)*100%)/480*(C4*100%)/((480-E4)*11.4/480)*C4/(C4+F4)</f>
        <v/>
      </c>
    </row>
    <row r="6">
      <c r="A6" t="inlineStr">
        <is>
          <t>LOSS DETAILS</t>
        </is>
      </c>
    </row>
    <row r="7">
      <c r="A7" s="263" t="inlineStr">
        <is>
          <t>Date</t>
        </is>
      </c>
      <c r="B7" s="263" t="inlineStr">
        <is>
          <t>shift</t>
        </is>
      </c>
      <c r="C7" s="263" t="inlineStr">
        <is>
          <t>Operation</t>
        </is>
      </c>
      <c r="D7" s="263" t="inlineStr">
        <is>
          <t>Equipment</t>
        </is>
      </c>
      <c r="E7" s="263" t="inlineStr">
        <is>
          <t>Failure Description</t>
        </is>
      </c>
      <c r="F7" s="270" t="inlineStr">
        <is>
          <t>line downtime</t>
        </is>
      </c>
      <c r="G7" s="263" t="inlineStr">
        <is>
          <t>Action Taken</t>
        </is>
      </c>
      <c r="H7" s="274" t="inlineStr">
        <is>
          <t>GE LOSS%(SHIFT)</t>
        </is>
      </c>
    </row>
    <row r="8">
      <c r="A8" s="264" t="n">
        <v>46260</v>
      </c>
      <c r="B8" s="265" t="inlineStr">
        <is>
          <t>A</t>
        </is>
      </c>
      <c r="C8" s="266" t="inlineStr">
        <is>
          <t>Utility_</t>
        </is>
      </c>
      <c r="D8" s="266" t="inlineStr">
        <is>
          <t>Compressed_air</t>
        </is>
      </c>
      <c r="E8" s="266" t="inlineStr">
        <is>
          <t>Air Pressure Low</t>
        </is>
      </c>
      <c r="F8" s="268" t="n">
        <v>20</v>
      </c>
      <c r="G8" s="266" t="inlineStr">
        <is>
          <t>Communication given to utiity team. Air pressure restored</t>
        </is>
      </c>
      <c r="H8" s="275">
        <f>F8/480</f>
        <v/>
      </c>
    </row>
    <row r="9">
      <c r="A9" s="264" t="n">
        <v>46260</v>
      </c>
      <c r="B9" s="265" t="inlineStr">
        <is>
          <t>A</t>
        </is>
      </c>
      <c r="C9" s="266" t="inlineStr">
        <is>
          <t>HCM_</t>
        </is>
      </c>
      <c r="D9" s="266" t="inlineStr">
        <is>
          <t>HCM5_</t>
        </is>
      </c>
      <c r="E9" s="266" t="inlineStr">
        <is>
          <t>Pouch Leakage issue</t>
        </is>
      </c>
      <c r="F9" s="268" t="n">
        <v>36</v>
      </c>
      <c r="G9" s="266" t="n"/>
      <c r="H9" s="275">
        <f>F9/480</f>
        <v/>
      </c>
    </row>
    <row r="10">
      <c r="A10" s="264" t="n">
        <v>46260</v>
      </c>
      <c r="B10" s="265" t="inlineStr">
        <is>
          <t>A</t>
        </is>
      </c>
      <c r="C10" s="266" t="inlineStr">
        <is>
          <t>HCM_</t>
        </is>
      </c>
      <c r="D10" s="266" t="inlineStr">
        <is>
          <t>HCM5_</t>
        </is>
      </c>
      <c r="E10" s="266" t="inlineStr">
        <is>
          <t>Pouch Leakage issue</t>
        </is>
      </c>
      <c r="F10" s="268" t="n">
        <v>36</v>
      </c>
      <c r="G10" s="266" t="n"/>
      <c r="H10" s="275">
        <f>F10/480</f>
        <v/>
      </c>
    </row>
    <row r="11">
      <c r="A11" s="264" t="n">
        <v>46260</v>
      </c>
      <c r="B11" s="265" t="inlineStr">
        <is>
          <t>A</t>
        </is>
      </c>
      <c r="C11" s="266" t="inlineStr">
        <is>
          <t>Cutter_</t>
        </is>
      </c>
      <c r="D11" s="266" t="inlineStr">
        <is>
          <t>Cutter_Samridhi</t>
        </is>
      </c>
      <c r="E11" s="266" t="inlineStr">
        <is>
          <t>Book Jamming @ Cutter</t>
        </is>
      </c>
      <c r="F11" s="268" t="n">
        <v>105</v>
      </c>
      <c r="G11" s="266" t="inlineStr">
        <is>
          <t>AD4 Quantity reduced from 200 to 190g</t>
        </is>
      </c>
      <c r="H11" s="275">
        <f>F11/480</f>
        <v/>
      </c>
    </row>
    <row r="12">
      <c r="A12" s="264" t="n">
        <v>46260</v>
      </c>
      <c r="B12" s="265" t="inlineStr">
        <is>
          <t>A</t>
        </is>
      </c>
      <c r="C12" s="266" t="inlineStr">
        <is>
          <t>ADS_</t>
        </is>
      </c>
      <c r="D12" s="266" t="inlineStr">
        <is>
          <t>DCI4_</t>
        </is>
      </c>
      <c r="E12" s="266" t="inlineStr">
        <is>
          <t>DU4R belt tracking issue</t>
        </is>
      </c>
      <c r="F12" s="268" t="n">
        <v>20</v>
      </c>
      <c r="G12" s="266" t="inlineStr">
        <is>
          <t>Tracking motor not available, Manual Adjustment done</t>
        </is>
      </c>
      <c r="H12" s="275">
        <f>F12/480</f>
        <v/>
      </c>
    </row>
    <row r="13">
      <c r="A13" s="264" t="n">
        <v>46260</v>
      </c>
      <c r="B13" s="265" t="inlineStr">
        <is>
          <t>A</t>
        </is>
      </c>
      <c r="C13" s="266" t="inlineStr">
        <is>
          <t>TTLI_</t>
        </is>
      </c>
      <c r="D13" s="266" t="inlineStr">
        <is>
          <t>TTLI1_</t>
        </is>
      </c>
      <c r="E13" s="266" t="inlineStr">
        <is>
          <t>Glue unit not ready</t>
        </is>
      </c>
      <c r="F13" s="269" t="n">
        <v>10</v>
      </c>
      <c r="G13" s="266" t="inlineStr">
        <is>
          <t>ClosingSOV was faulty : Replaced,</t>
        </is>
      </c>
      <c r="H13" s="275">
        <f>F13/480</f>
        <v/>
      </c>
    </row>
    <row r="14">
      <c r="A14" s="264" t="n">
        <v>46260</v>
      </c>
      <c r="B14" s="265" t="inlineStr">
        <is>
          <t>A</t>
        </is>
      </c>
      <c r="C14" s="266" t="inlineStr">
        <is>
          <t>HCM_</t>
        </is>
      </c>
      <c r="D14" s="266" t="inlineStr">
        <is>
          <t>HCM2_</t>
        </is>
      </c>
      <c r="E14" s="266" t="inlineStr">
        <is>
          <t>Code Misprint issue</t>
        </is>
      </c>
      <c r="F14" s="269" t="n">
        <v>10</v>
      </c>
      <c r="G14" s="266" t="inlineStr">
        <is>
          <t>Encoder to be replaced, Currently running @ 400 ppm</t>
        </is>
      </c>
      <c r="H14" s="275">
        <f>F14/480</f>
        <v/>
      </c>
    </row>
    <row r="15">
      <c r="A15" s="264" t="n">
        <v>46260</v>
      </c>
      <c r="B15" s="265" t="inlineStr">
        <is>
          <t>B</t>
        </is>
      </c>
      <c r="C15" s="266" t="inlineStr">
        <is>
          <t>Oven_</t>
        </is>
      </c>
      <c r="D15" s="266" t="inlineStr">
        <is>
          <t>Oven</t>
        </is>
      </c>
      <c r="E15" s="266" t="inlineStr">
        <is>
          <t>Bubble Scrapper Jam</t>
        </is>
      </c>
      <c r="F15" s="268" t="n">
        <v>60</v>
      </c>
      <c r="G15" s="266" t="inlineStr">
        <is>
          <t>Broken Scrapper Removed</t>
        </is>
      </c>
      <c r="H15" s="275">
        <f>F15/480</f>
        <v/>
      </c>
    </row>
    <row r="16" ht="24" customHeight="1" s="452">
      <c r="A16" s="271" t="n">
        <v>46260</v>
      </c>
      <c r="B16" s="265" t="inlineStr">
        <is>
          <t>C</t>
        </is>
      </c>
      <c r="C16" s="266" t="inlineStr">
        <is>
          <t>Oven_</t>
        </is>
      </c>
      <c r="D16" s="266" t="inlineStr">
        <is>
          <t>Oven</t>
        </is>
      </c>
      <c r="E16" s="266" t="inlineStr">
        <is>
          <t>Fire Tripping issue</t>
        </is>
      </c>
      <c r="F16" s="268" t="n">
        <v>200</v>
      </c>
      <c r="G16" s="267" t="inlineStr">
        <is>
          <t>Ignition Electrode mounting loose,ground issue,Electrode replaced</t>
        </is>
      </c>
      <c r="H16" s="275">
        <f>F16/480</f>
        <v/>
      </c>
    </row>
  </sheetData>
  <conditionalFormatting sqref="A2:B4">
    <cfRule type="expression" priority="10" dxfId="213">
      <formula>ROW()=CELL("row")</formula>
    </cfRule>
  </conditionalFormatting>
  <conditionalFormatting sqref="B8:B16">
    <cfRule type="expression" priority="1" dxfId="213">
      <formula>ROW()=CELL("row")</formula>
    </cfRule>
  </conditionalFormatting>
  <dataValidations count="2">
    <dataValidation sqref="B2:B4 B8:B16" showDropDown="0" showInputMessage="1" showErrorMessage="1" allowBlank="1" type="list">
      <formula1>"A,B,C"</formula1>
    </dataValidation>
    <dataValidation sqref="D8:E16" showDropDown="0" showInputMessage="1" showErrorMessage="1" allowBlank="1" type="list">
      <formula1>INDIRECT(C8)</formula1>
    </dataValidation>
  </dataValidations>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998"/>
  <sheetViews>
    <sheetView showGridLines="0" zoomScale="60" zoomScaleNormal="60" workbookViewId="0">
      <pane xSplit="2" topLeftCell="E1" activePane="topRight" state="frozen"/>
      <selection pane="topRight" activeCell="A1" sqref="A1:K10"/>
    </sheetView>
  </sheetViews>
  <sheetFormatPr baseColWidth="8" defaultRowHeight="14.5"/>
  <cols>
    <col width="15.54296875" customWidth="1" style="15" min="1" max="2"/>
    <col width="22.453125" customWidth="1" style="452" min="3" max="3"/>
    <col width="21.26953125" bestFit="1" customWidth="1" style="452" min="4" max="4"/>
    <col width="46.453125" bestFit="1" customWidth="1" style="452" min="5" max="5"/>
    <col width="19.81640625" customWidth="1" style="452" min="6" max="6"/>
    <col width="22.81640625" customWidth="1" style="452" min="7" max="7"/>
    <col width="23.54296875" customWidth="1" style="15" min="8" max="8"/>
    <col width="24.1796875" customWidth="1" style="15" min="9" max="9"/>
    <col width="27.54296875" customWidth="1" style="15" min="10" max="10"/>
    <col width="60.7265625" customWidth="1" style="452" min="11" max="11"/>
  </cols>
  <sheetData>
    <row r="1" ht="24" customFormat="1" customHeight="1" s="248">
      <c r="A1" s="247" t="inlineStr">
        <is>
          <t>Date</t>
        </is>
      </c>
      <c r="B1" s="247" t="inlineStr">
        <is>
          <t>shift</t>
        </is>
      </c>
      <c r="C1" s="247" t="inlineStr">
        <is>
          <t>Operation</t>
        </is>
      </c>
      <c r="D1" s="247" t="inlineStr">
        <is>
          <t>Equipment</t>
        </is>
      </c>
      <c r="E1" s="247" t="inlineStr">
        <is>
          <t>Failure Description</t>
        </is>
      </c>
      <c r="F1" s="247" t="inlineStr">
        <is>
          <t>Loss Category</t>
        </is>
      </c>
      <c r="G1" s="247" t="inlineStr">
        <is>
          <t>Loss Type</t>
        </is>
      </c>
      <c r="H1" s="247" t="inlineStr">
        <is>
          <t>Equipment Class</t>
        </is>
      </c>
      <c r="I1" s="247" t="inlineStr">
        <is>
          <t>Equipment Downtime</t>
        </is>
      </c>
      <c r="J1" s="247" t="inlineStr">
        <is>
          <t>line downtime</t>
        </is>
      </c>
      <c r="K1" s="247" t="inlineStr">
        <is>
          <t>Action Taken</t>
        </is>
      </c>
    </row>
    <row r="2" ht="24" customFormat="1" customHeight="1" s="251">
      <c r="A2" s="254" t="n">
        <v>46260</v>
      </c>
      <c r="B2" s="22" t="inlineStr">
        <is>
          <t>A</t>
        </is>
      </c>
      <c r="C2" s="250" t="inlineStr">
        <is>
          <t>Utility_</t>
        </is>
      </c>
      <c r="D2" s="250" t="inlineStr">
        <is>
          <t>Compressed_air</t>
        </is>
      </c>
      <c r="E2" s="250" t="inlineStr">
        <is>
          <t>Air Pressure Low</t>
        </is>
      </c>
      <c r="F2" s="250" t="inlineStr">
        <is>
          <t>Unplanned_Loss</t>
        </is>
      </c>
      <c r="G2" s="250" t="inlineStr">
        <is>
          <t>Line_Delays</t>
        </is>
      </c>
      <c r="H2" s="250" t="n"/>
      <c r="I2" s="250" t="n">
        <v>20</v>
      </c>
      <c r="J2" s="250" t="n">
        <v>20</v>
      </c>
      <c r="K2" s="250" t="inlineStr">
        <is>
          <t>Communication given to utiity team. Air pressure restored</t>
        </is>
      </c>
    </row>
    <row r="3" ht="24" customFormat="1" customHeight="1" s="251">
      <c r="A3" s="254" t="n">
        <v>46260</v>
      </c>
      <c r="B3" s="22" t="inlineStr">
        <is>
          <t>A</t>
        </is>
      </c>
      <c r="C3" s="250" t="inlineStr">
        <is>
          <t>HCM_</t>
        </is>
      </c>
      <c r="D3" s="250" t="inlineStr">
        <is>
          <t>HCM5_</t>
        </is>
      </c>
      <c r="E3" s="250" t="inlineStr">
        <is>
          <t>Pouch Leakage issue</t>
        </is>
      </c>
      <c r="F3" s="250" t="inlineStr">
        <is>
          <t>Unplanned_Loss</t>
        </is>
      </c>
      <c r="G3" s="250" t="inlineStr">
        <is>
          <t>Operational_Losses</t>
        </is>
      </c>
      <c r="H3" s="250" t="n"/>
      <c r="I3" s="250" t="n">
        <v>480</v>
      </c>
      <c r="J3" s="250" t="n">
        <v>36</v>
      </c>
      <c r="K3" s="250" t="n"/>
    </row>
    <row r="4" ht="24" customFormat="1" customHeight="1" s="251">
      <c r="A4" s="254" t="n">
        <v>46260</v>
      </c>
      <c r="B4" s="22" t="inlineStr">
        <is>
          <t>A</t>
        </is>
      </c>
      <c r="C4" s="250" t="inlineStr">
        <is>
          <t>HCM_</t>
        </is>
      </c>
      <c r="D4" s="250" t="inlineStr">
        <is>
          <t>HCM5_</t>
        </is>
      </c>
      <c r="E4" s="250" t="inlineStr">
        <is>
          <t>Pouch Leakage issue</t>
        </is>
      </c>
      <c r="F4" s="250" t="inlineStr">
        <is>
          <t>Unplanned_Loss</t>
        </is>
      </c>
      <c r="G4" s="250" t="inlineStr">
        <is>
          <t>Operational_Losses</t>
        </is>
      </c>
      <c r="H4" s="250" t="n"/>
      <c r="I4" s="250" t="n">
        <v>480</v>
      </c>
      <c r="J4" s="250" t="n">
        <v>36</v>
      </c>
      <c r="K4" s="250" t="n"/>
    </row>
    <row r="5" ht="24" customFormat="1" customHeight="1" s="251">
      <c r="A5" s="254" t="n">
        <v>46260</v>
      </c>
      <c r="B5" s="22" t="inlineStr">
        <is>
          <t>A</t>
        </is>
      </c>
      <c r="C5" s="250" t="inlineStr">
        <is>
          <t>Cutter_</t>
        </is>
      </c>
      <c r="D5" s="250" t="inlineStr">
        <is>
          <t>Cutter_Samridhi</t>
        </is>
      </c>
      <c r="E5" s="250" t="inlineStr">
        <is>
          <t>Book Jamming @ Cutter</t>
        </is>
      </c>
      <c r="F5" s="250" t="inlineStr">
        <is>
          <t>Unplanned_Loss</t>
        </is>
      </c>
      <c r="G5" s="250" t="inlineStr">
        <is>
          <t>Operational_Losses</t>
        </is>
      </c>
      <c r="H5" s="250" t="n"/>
      <c r="I5" s="250" t="n">
        <v>105</v>
      </c>
      <c r="J5" s="250" t="n">
        <v>105</v>
      </c>
      <c r="K5" s="250" t="inlineStr">
        <is>
          <t>AD4 Quantity reduced from 200 to 190g</t>
        </is>
      </c>
    </row>
    <row r="6" ht="24" customFormat="1" customHeight="1" s="251">
      <c r="A6" s="254" t="n">
        <v>46260</v>
      </c>
      <c r="B6" s="22" t="inlineStr">
        <is>
          <t>A</t>
        </is>
      </c>
      <c r="C6" s="250" t="inlineStr">
        <is>
          <t>ADS_</t>
        </is>
      </c>
      <c r="D6" s="250" t="inlineStr">
        <is>
          <t>DCI4_</t>
        </is>
      </c>
      <c r="E6" s="250" t="inlineStr">
        <is>
          <t>DU4R belt tracking issue</t>
        </is>
      </c>
      <c r="F6" s="250" t="inlineStr">
        <is>
          <t>Unplanned_Loss</t>
        </is>
      </c>
      <c r="G6" s="250" t="inlineStr">
        <is>
          <t>Breakdowns</t>
        </is>
      </c>
      <c r="H6" s="250" t="n"/>
      <c r="I6" s="250" t="n">
        <v>20</v>
      </c>
      <c r="J6" s="250" t="n">
        <v>20</v>
      </c>
      <c r="K6" s="250" t="inlineStr">
        <is>
          <t>Tracking motor not available, Manual Adjustment done</t>
        </is>
      </c>
    </row>
    <row r="7" ht="24" customFormat="1" customHeight="1" s="251">
      <c r="A7" s="254" t="n">
        <v>46260</v>
      </c>
      <c r="B7" s="22" t="inlineStr">
        <is>
          <t>A</t>
        </is>
      </c>
      <c r="C7" s="250" t="inlineStr">
        <is>
          <t>TTLI_</t>
        </is>
      </c>
      <c r="D7" s="250" t="inlineStr">
        <is>
          <t>TTLI1_</t>
        </is>
      </c>
      <c r="E7" s="250" t="inlineStr">
        <is>
          <t>Glue unit not ready</t>
        </is>
      </c>
      <c r="F7" s="250" t="inlineStr">
        <is>
          <t>Unplanned_Loss</t>
        </is>
      </c>
      <c r="G7" s="250" t="inlineStr">
        <is>
          <t>Breakdowns</t>
        </is>
      </c>
      <c r="H7" s="250" t="n"/>
      <c r="I7" s="252" t="n">
        <v>40</v>
      </c>
      <c r="J7" s="252" t="n">
        <v>10</v>
      </c>
      <c r="K7" s="250" t="inlineStr">
        <is>
          <t>ClosingSOV was faulty : Replaced,</t>
        </is>
      </c>
    </row>
    <row r="8" ht="24" customFormat="1" customHeight="1" s="251">
      <c r="A8" s="254" t="n">
        <v>46260</v>
      </c>
      <c r="B8" s="22" t="inlineStr">
        <is>
          <t>A</t>
        </is>
      </c>
      <c r="C8" s="250" t="inlineStr">
        <is>
          <t>HCM_</t>
        </is>
      </c>
      <c r="D8" s="250" t="inlineStr">
        <is>
          <t>HCM2_</t>
        </is>
      </c>
      <c r="E8" s="250" t="inlineStr">
        <is>
          <t>Code Misprint issue</t>
        </is>
      </c>
      <c r="F8" s="250" t="inlineStr">
        <is>
          <t>Unplanned_Loss</t>
        </is>
      </c>
      <c r="G8" s="250" t="inlineStr">
        <is>
          <t>Breakdowns</t>
        </is>
      </c>
      <c r="H8" s="250" t="n"/>
      <c r="I8" s="252" t="n">
        <v>40</v>
      </c>
      <c r="J8" s="252" t="n">
        <v>10</v>
      </c>
      <c r="K8" s="250" t="inlineStr">
        <is>
          <t>Encoder to be replaced, Currently running @ 400 ppm</t>
        </is>
      </c>
    </row>
    <row r="9" ht="24" customFormat="1" customHeight="1" s="251">
      <c r="A9" s="254" t="n">
        <v>46260</v>
      </c>
      <c r="B9" s="22" t="inlineStr">
        <is>
          <t>B</t>
        </is>
      </c>
      <c r="C9" s="250" t="inlineStr">
        <is>
          <t>Oven_</t>
        </is>
      </c>
      <c r="D9" s="250" t="inlineStr">
        <is>
          <t>Oven</t>
        </is>
      </c>
      <c r="E9" s="250" t="inlineStr">
        <is>
          <t>Bubble Scrapper Jam</t>
        </is>
      </c>
      <c r="F9" s="250" t="inlineStr">
        <is>
          <t>Unplanned_Loss</t>
        </is>
      </c>
      <c r="G9" s="250" t="inlineStr">
        <is>
          <t>Breakdowns</t>
        </is>
      </c>
      <c r="H9" s="250" t="n"/>
      <c r="I9" s="250" t="n">
        <v>60</v>
      </c>
      <c r="J9" s="250" t="n">
        <v>60</v>
      </c>
      <c r="K9" s="250" t="inlineStr">
        <is>
          <t>Broken Scrapper Removed</t>
        </is>
      </c>
    </row>
    <row r="10" ht="38.15" customFormat="1" customHeight="1" s="251">
      <c r="A10" s="254" t="n">
        <v>46260</v>
      </c>
      <c r="B10" s="22" t="inlineStr">
        <is>
          <t>C</t>
        </is>
      </c>
      <c r="C10" s="250" t="inlineStr">
        <is>
          <t>Oven_</t>
        </is>
      </c>
      <c r="D10" s="250" t="inlineStr">
        <is>
          <t>Oven</t>
        </is>
      </c>
      <c r="E10" s="250" t="inlineStr">
        <is>
          <t>Fire Tripping issue</t>
        </is>
      </c>
      <c r="F10" s="250" t="inlineStr">
        <is>
          <t>Unplanned_Loss</t>
        </is>
      </c>
      <c r="G10" s="250" t="inlineStr">
        <is>
          <t>Breakdowns</t>
        </is>
      </c>
      <c r="H10" s="250" t="n"/>
      <c r="I10" s="250" t="n">
        <v>200</v>
      </c>
      <c r="J10" s="250" t="n">
        <v>200</v>
      </c>
      <c r="K10" s="253" t="inlineStr">
        <is>
          <t>Ignition Electrode mounting loose,ground issue,Electrode replaced</t>
        </is>
      </c>
    </row>
    <row r="11" ht="24" customFormat="1" customHeight="1" s="251">
      <c r="A11" s="249" t="n"/>
      <c r="B11" s="22" t="n"/>
      <c r="C11" s="250" t="n"/>
      <c r="D11" s="250" t="n"/>
      <c r="E11" s="250" t="n"/>
      <c r="F11" s="250" t="n"/>
      <c r="G11" s="250" t="n"/>
      <c r="H11" s="250" t="n"/>
      <c r="I11" s="250" t="n"/>
      <c r="J11" s="250" t="n"/>
      <c r="K11" s="250" t="n"/>
    </row>
    <row r="12" ht="24" customFormat="1" customHeight="1" s="251">
      <c r="A12" s="249" t="n"/>
      <c r="B12" s="22" t="n"/>
      <c r="C12" s="250" t="n"/>
      <c r="D12" s="250" t="n"/>
      <c r="E12" s="250" t="n"/>
      <c r="F12" s="250" t="n"/>
      <c r="G12" s="250" t="n"/>
      <c r="H12" s="250" t="n"/>
      <c r="I12" s="250" t="n"/>
      <c r="J12" s="250" t="n"/>
      <c r="K12" s="250" t="n"/>
    </row>
    <row r="13" ht="24" customFormat="1" customHeight="1" s="251">
      <c r="A13" s="249" t="n"/>
      <c r="B13" s="22" t="n"/>
      <c r="C13" s="250" t="n"/>
      <c r="D13" s="250" t="n"/>
      <c r="E13" s="250" t="n"/>
      <c r="F13" s="250" t="n"/>
      <c r="G13" s="250" t="n"/>
      <c r="H13" s="250" t="n"/>
      <c r="I13" s="250" t="n"/>
      <c r="J13" s="250" t="n"/>
      <c r="K13" s="250" t="n"/>
    </row>
    <row r="14" ht="24" customFormat="1" customHeight="1" s="251">
      <c r="A14" s="249" t="n"/>
      <c r="B14" s="22" t="n"/>
      <c r="C14" s="250" t="n"/>
      <c r="D14" s="250" t="n"/>
      <c r="E14" s="250" t="n"/>
      <c r="F14" s="250" t="n"/>
      <c r="G14" s="250" t="n"/>
      <c r="H14" s="250" t="n"/>
      <c r="I14" s="250" t="n"/>
      <c r="J14" s="250" t="n"/>
      <c r="K14" s="250" t="n"/>
    </row>
    <row r="15" ht="24" customFormat="1" customHeight="1" s="251">
      <c r="A15" s="249" t="n"/>
      <c r="B15" s="22" t="n"/>
      <c r="C15" s="250" t="n"/>
      <c r="D15" s="250" t="n"/>
      <c r="E15" s="250" t="n"/>
      <c r="F15" s="250" t="n"/>
      <c r="G15" s="250" t="n"/>
      <c r="H15" s="250" t="n"/>
      <c r="I15" s="250" t="n"/>
      <c r="J15" s="250" t="n"/>
      <c r="K15" s="250" t="n"/>
    </row>
    <row r="16" ht="24" customFormat="1" customHeight="1" s="251">
      <c r="A16" s="249" t="n"/>
      <c r="B16" s="22" t="n"/>
      <c r="C16" s="250" t="n"/>
      <c r="D16" s="250" t="n"/>
      <c r="E16" s="250" t="n"/>
      <c r="F16" s="250" t="n"/>
      <c r="G16" s="250" t="n"/>
      <c r="H16" s="250" t="n"/>
      <c r="I16" s="250" t="n"/>
      <c r="J16" s="250" t="n"/>
      <c r="K16" s="250" t="n"/>
    </row>
    <row r="17" ht="24" customFormat="1" customHeight="1" s="251">
      <c r="A17" s="249" t="n"/>
      <c r="B17" s="22" t="n"/>
      <c r="C17" s="250" t="n"/>
      <c r="D17" s="250" t="n"/>
      <c r="E17" s="250" t="n"/>
      <c r="F17" s="250" t="n"/>
      <c r="G17" s="250" t="n"/>
      <c r="H17" s="250" t="n"/>
      <c r="I17" s="250" t="n"/>
      <c r="J17" s="250" t="n"/>
      <c r="K17" s="250" t="n"/>
    </row>
    <row r="18" ht="24" customFormat="1" customHeight="1" s="251">
      <c r="A18" s="249" t="n"/>
      <c r="B18" s="22" t="n"/>
      <c r="C18" s="250" t="n"/>
      <c r="D18" s="250" t="n"/>
      <c r="E18" s="250" t="n"/>
      <c r="F18" s="250" t="n"/>
      <c r="G18" s="250" t="n"/>
      <c r="H18" s="250" t="n"/>
      <c r="I18" s="250" t="n"/>
      <c r="J18" s="250" t="n"/>
      <c r="K18" s="250" t="n"/>
    </row>
    <row r="19" ht="24" customFormat="1" customHeight="1" s="251">
      <c r="A19" s="249" t="n"/>
      <c r="B19" s="22" t="n"/>
      <c r="C19" s="250" t="n"/>
      <c r="D19" s="250" t="n"/>
      <c r="E19" s="250" t="n"/>
      <c r="F19" s="250" t="n"/>
      <c r="G19" s="250" t="n"/>
      <c r="H19" s="250" t="n"/>
      <c r="I19" s="250" t="n"/>
      <c r="J19" s="250" t="n"/>
      <c r="K19" s="250" t="n"/>
    </row>
    <row r="20" ht="24" customFormat="1" customHeight="1" s="251">
      <c r="A20" s="249" t="n"/>
      <c r="B20" s="22" t="n"/>
      <c r="C20" s="250" t="n"/>
      <c r="D20" s="250" t="n"/>
      <c r="E20" s="250" t="n"/>
      <c r="F20" s="250" t="n"/>
      <c r="G20" s="250" t="n"/>
      <c r="H20" s="250" t="n"/>
      <c r="I20" s="250" t="n"/>
      <c r="J20" s="250" t="n"/>
      <c r="K20" s="250" t="n"/>
    </row>
    <row r="21" ht="24" customFormat="1" customHeight="1" s="251">
      <c r="A21" s="249" t="n"/>
      <c r="B21" s="22" t="n"/>
      <c r="C21" s="250" t="n"/>
      <c r="D21" s="250" t="n"/>
      <c r="E21" s="250" t="n"/>
      <c r="F21" s="250" t="n"/>
      <c r="G21" s="250" t="n"/>
      <c r="H21" s="250" t="n"/>
      <c r="I21" s="250" t="n"/>
      <c r="J21" s="250" t="n"/>
      <c r="K21" s="250" t="n"/>
    </row>
    <row r="22" ht="24" customFormat="1" customHeight="1" s="251">
      <c r="A22" s="249" t="n"/>
      <c r="B22" s="22" t="n"/>
      <c r="C22" s="250" t="n"/>
      <c r="D22" s="250" t="n"/>
      <c r="E22" s="250" t="n"/>
      <c r="F22" s="250" t="n"/>
      <c r="G22" s="250" t="n"/>
      <c r="H22" s="250" t="n"/>
      <c r="I22" s="250" t="n"/>
      <c r="J22" s="250" t="n"/>
      <c r="K22" s="250" t="n"/>
    </row>
    <row r="23" ht="24" customFormat="1" customHeight="1" s="251">
      <c r="A23" s="249" t="n"/>
      <c r="B23" s="22" t="n"/>
      <c r="C23" s="250" t="n"/>
      <c r="D23" s="250" t="n"/>
      <c r="E23" s="250" t="n"/>
      <c r="F23" s="250" t="n"/>
      <c r="G23" s="250" t="n"/>
      <c r="H23" s="250" t="n"/>
      <c r="I23" s="250" t="n"/>
      <c r="J23" s="250" t="n"/>
      <c r="K23" s="250" t="n"/>
    </row>
    <row r="24" ht="24" customFormat="1" customHeight="1" s="251">
      <c r="A24" s="249" t="n"/>
      <c r="B24" s="22" t="n"/>
      <c r="C24" s="250" t="n"/>
      <c r="D24" s="250" t="n"/>
      <c r="E24" s="250" t="n"/>
      <c r="F24" s="250" t="n"/>
      <c r="G24" s="250" t="n"/>
      <c r="H24" s="250" t="n"/>
      <c r="I24" s="250" t="n"/>
      <c r="J24" s="250" t="n"/>
      <c r="K24" s="250" t="n"/>
    </row>
    <row r="25" ht="24" customFormat="1" customHeight="1" s="251">
      <c r="A25" s="249" t="n"/>
      <c r="B25" s="22" t="n"/>
      <c r="C25" s="250" t="n"/>
      <c r="D25" s="250" t="n"/>
      <c r="E25" s="250" t="n"/>
      <c r="F25" s="250" t="n"/>
      <c r="G25" s="250" t="n"/>
      <c r="H25" s="250" t="n"/>
      <c r="I25" s="250" t="n"/>
      <c r="J25" s="250" t="n"/>
      <c r="K25" s="250" t="n"/>
    </row>
    <row r="26" ht="24" customFormat="1" customHeight="1" s="251">
      <c r="A26" s="249" t="n"/>
      <c r="B26" s="22" t="n"/>
      <c r="C26" s="250" t="n"/>
      <c r="D26" s="250" t="n"/>
      <c r="E26" s="250" t="n"/>
      <c r="F26" s="250" t="n"/>
      <c r="G26" s="250" t="n"/>
      <c r="H26" s="250" t="n"/>
      <c r="I26" s="250" t="n"/>
      <c r="J26" s="250" t="n"/>
      <c r="K26" s="250" t="n"/>
    </row>
    <row r="27" ht="24" customFormat="1" customHeight="1" s="251">
      <c r="A27" s="249" t="n"/>
      <c r="B27" s="22" t="n"/>
      <c r="C27" s="250" t="n"/>
      <c r="D27" s="250" t="n"/>
      <c r="E27" s="250" t="n"/>
      <c r="F27" s="250" t="n"/>
      <c r="G27" s="250" t="n"/>
      <c r="H27" s="250" t="n"/>
      <c r="I27" s="250" t="n"/>
      <c r="J27" s="250" t="n"/>
      <c r="K27" s="250" t="n"/>
    </row>
    <row r="28" ht="24" customFormat="1" customHeight="1" s="251">
      <c r="A28" s="249" t="n"/>
      <c r="B28" s="22" t="n"/>
      <c r="C28" s="250" t="n"/>
      <c r="D28" s="250" t="n"/>
      <c r="E28" s="250" t="n"/>
      <c r="F28" s="250" t="n"/>
      <c r="G28" s="250" t="n"/>
      <c r="H28" s="250" t="n"/>
      <c r="I28" s="250" t="n"/>
      <c r="J28" s="250" t="n"/>
      <c r="K28" s="250" t="n"/>
    </row>
    <row r="29" ht="24" customFormat="1" customHeight="1" s="251">
      <c r="A29" s="249" t="n"/>
      <c r="B29" s="22" t="n"/>
      <c r="C29" s="250" t="n"/>
      <c r="D29" s="250" t="n"/>
      <c r="E29" s="250" t="n"/>
      <c r="F29" s="250" t="n"/>
      <c r="G29" s="250" t="n"/>
      <c r="H29" s="250" t="n"/>
      <c r="I29" s="250" t="n"/>
      <c r="J29" s="250" t="n"/>
      <c r="K29" s="250" t="n"/>
    </row>
    <row r="30" ht="24" customFormat="1" customHeight="1" s="251">
      <c r="A30" s="249" t="n"/>
      <c r="B30" s="22" t="n"/>
      <c r="C30" s="250" t="n"/>
      <c r="D30" s="250" t="n"/>
      <c r="E30" s="250" t="n"/>
      <c r="F30" s="250" t="n"/>
      <c r="G30" s="250" t="n"/>
      <c r="H30" s="250" t="n"/>
      <c r="I30" s="250" t="n"/>
      <c r="J30" s="250" t="n"/>
      <c r="K30" s="250" t="n"/>
    </row>
    <row r="31" ht="24" customFormat="1" customHeight="1" s="251">
      <c r="A31" s="249" t="n"/>
      <c r="B31" s="22" t="n"/>
      <c r="C31" s="250" t="n"/>
      <c r="D31" s="250" t="n"/>
      <c r="E31" s="250" t="n"/>
      <c r="F31" s="250" t="n"/>
      <c r="G31" s="250" t="n"/>
      <c r="H31" s="250" t="n"/>
      <c r="I31" s="250" t="n"/>
      <c r="J31" s="250" t="n"/>
      <c r="K31" s="250" t="n"/>
    </row>
    <row r="32" ht="24" customFormat="1" customHeight="1" s="251">
      <c r="A32" s="249" t="n"/>
      <c r="B32" s="22" t="n"/>
      <c r="C32" s="250" t="n"/>
      <c r="D32" s="250" t="n"/>
      <c r="E32" s="250" t="n"/>
      <c r="F32" s="250" t="n"/>
      <c r="G32" s="250" t="n"/>
      <c r="H32" s="250" t="n"/>
      <c r="I32" s="250" t="n"/>
      <c r="J32" s="250" t="n"/>
      <c r="K32" s="250" t="n"/>
    </row>
    <row r="33" ht="24" customFormat="1" customHeight="1" s="251">
      <c r="A33" s="249" t="n"/>
      <c r="B33" s="22" t="n"/>
      <c r="C33" s="250" t="n"/>
      <c r="D33" s="250" t="n"/>
      <c r="E33" s="250" t="n"/>
      <c r="F33" s="250" t="n"/>
      <c r="G33" s="250" t="n"/>
      <c r="H33" s="250" t="n"/>
      <c r="I33" s="250" t="n"/>
      <c r="J33" s="250" t="n"/>
      <c r="K33" s="250" t="n"/>
    </row>
    <row r="34" ht="24" customFormat="1" customHeight="1" s="251">
      <c r="A34" s="249" t="n"/>
      <c r="B34" s="22" t="n"/>
      <c r="C34" s="250" t="n"/>
      <c r="D34" s="250" t="n"/>
      <c r="E34" s="250" t="n"/>
      <c r="F34" s="250" t="n"/>
      <c r="G34" s="250" t="n"/>
      <c r="H34" s="250" t="n"/>
      <c r="I34" s="250" t="n"/>
      <c r="J34" s="250" t="n"/>
      <c r="K34" s="250" t="n"/>
    </row>
    <row r="35" ht="24" customFormat="1" customHeight="1" s="251">
      <c r="A35" s="249" t="n"/>
      <c r="B35" s="22" t="n"/>
      <c r="C35" s="250" t="n"/>
      <c r="D35" s="250" t="n"/>
      <c r="E35" s="250" t="n"/>
      <c r="F35" s="250" t="n"/>
      <c r="G35" s="250" t="n"/>
      <c r="H35" s="250" t="n"/>
      <c r="I35" s="250" t="n"/>
      <c r="J35" s="250" t="n"/>
      <c r="K35" s="250" t="n"/>
    </row>
    <row r="36" ht="24" customFormat="1" customHeight="1" s="251">
      <c r="A36" s="249" t="n"/>
      <c r="B36" s="22" t="n"/>
      <c r="C36" s="250" t="n"/>
      <c r="D36" s="250" t="n"/>
      <c r="E36" s="250" t="n"/>
      <c r="F36" s="250" t="n"/>
      <c r="G36" s="250" t="n"/>
      <c r="H36" s="250" t="n"/>
      <c r="I36" s="250" t="n"/>
      <c r="J36" s="250" t="n"/>
      <c r="K36" s="250" t="n"/>
    </row>
    <row r="37" ht="24" customFormat="1" customHeight="1" s="251">
      <c r="A37" s="249" t="n"/>
      <c r="B37" s="22" t="n"/>
      <c r="C37" s="250" t="n"/>
      <c r="D37" s="250" t="n"/>
      <c r="E37" s="250" t="n"/>
      <c r="F37" s="250" t="n"/>
      <c r="G37" s="250" t="n"/>
      <c r="H37" s="250" t="n"/>
      <c r="I37" s="250" t="n"/>
      <c r="J37" s="250" t="n"/>
      <c r="K37" s="250" t="n"/>
    </row>
    <row r="38" ht="24" customFormat="1" customHeight="1" s="251">
      <c r="A38" s="249" t="n"/>
      <c r="B38" s="22" t="n"/>
      <c r="C38" s="250" t="n"/>
      <c r="D38" s="250" t="n"/>
      <c r="E38" s="250" t="n"/>
      <c r="F38" s="250" t="n"/>
      <c r="G38" s="250" t="n"/>
      <c r="H38" s="250" t="n"/>
      <c r="I38" s="250" t="n"/>
      <c r="J38" s="250" t="n"/>
      <c r="K38" s="250" t="n"/>
    </row>
    <row r="39" ht="24" customFormat="1" customHeight="1" s="251">
      <c r="A39" s="249" t="n"/>
      <c r="B39" s="22" t="n"/>
      <c r="C39" s="250" t="n"/>
      <c r="D39" s="250" t="n"/>
      <c r="E39" s="250" t="n"/>
      <c r="F39" s="250" t="n"/>
      <c r="G39" s="250" t="n"/>
      <c r="H39" s="250" t="n"/>
      <c r="I39" s="250" t="n"/>
      <c r="J39" s="250" t="n"/>
      <c r="K39" s="250" t="n"/>
    </row>
    <row r="40" ht="24" customFormat="1" customHeight="1" s="251">
      <c r="A40" s="249" t="n"/>
      <c r="B40" s="22" t="n"/>
      <c r="C40" s="250" t="n"/>
      <c r="D40" s="250" t="n"/>
      <c r="E40" s="250" t="n"/>
      <c r="F40" s="250" t="n"/>
      <c r="G40" s="250" t="n"/>
      <c r="H40" s="250" t="n"/>
      <c r="I40" s="250" t="n"/>
      <c r="J40" s="250" t="n"/>
      <c r="K40" s="250" t="n"/>
    </row>
    <row r="41" ht="24" customFormat="1" customHeight="1" s="251">
      <c r="A41" s="249" t="n"/>
      <c r="B41" s="22" t="n"/>
      <c r="C41" s="250" t="n"/>
      <c r="D41" s="250" t="n"/>
      <c r="E41" s="250" t="n"/>
      <c r="F41" s="250" t="n"/>
      <c r="G41" s="250" t="n"/>
      <c r="H41" s="250" t="n"/>
      <c r="I41" s="250" t="n"/>
      <c r="J41" s="250" t="n"/>
      <c r="K41" s="250" t="n"/>
    </row>
    <row r="42" ht="24" customFormat="1" customHeight="1" s="251">
      <c r="A42" s="249" t="n"/>
      <c r="B42" s="22" t="n"/>
      <c r="C42" s="250" t="n"/>
      <c r="D42" s="250" t="n"/>
      <c r="E42" s="250" t="n"/>
      <c r="F42" s="250" t="n"/>
      <c r="G42" s="250" t="n"/>
      <c r="H42" s="250" t="n"/>
      <c r="I42" s="250" t="n"/>
      <c r="J42" s="250" t="n"/>
      <c r="K42" s="250" t="n"/>
    </row>
    <row r="43" ht="24" customFormat="1" customHeight="1" s="251">
      <c r="A43" s="249" t="n"/>
      <c r="B43" s="22" t="n"/>
      <c r="C43" s="250" t="n"/>
      <c r="D43" s="250" t="n"/>
      <c r="E43" s="250" t="n"/>
      <c r="F43" s="250" t="n"/>
      <c r="G43" s="250" t="n"/>
      <c r="H43" s="250" t="n"/>
      <c r="I43" s="250" t="n"/>
      <c r="J43" s="250" t="n"/>
      <c r="K43" s="250" t="n"/>
    </row>
    <row r="44" ht="24" customFormat="1" customHeight="1" s="251">
      <c r="A44" s="249" t="n"/>
      <c r="B44" s="22" t="n"/>
      <c r="C44" s="250" t="n"/>
      <c r="D44" s="250" t="n"/>
      <c r="E44" s="250" t="n"/>
      <c r="F44" s="250" t="n"/>
      <c r="G44" s="250" t="n"/>
      <c r="H44" s="250" t="n"/>
      <c r="I44" s="250" t="n"/>
      <c r="J44" s="250" t="n"/>
      <c r="K44" s="250" t="n"/>
    </row>
    <row r="45" ht="24" customFormat="1" customHeight="1" s="251">
      <c r="A45" s="249" t="n"/>
      <c r="B45" s="22" t="n"/>
      <c r="C45" s="250" t="n"/>
      <c r="D45" s="250" t="n"/>
      <c r="E45" s="250" t="n"/>
      <c r="F45" s="250" t="n"/>
      <c r="G45" s="250" t="n"/>
      <c r="H45" s="250" t="n"/>
      <c r="I45" s="250" t="n"/>
      <c r="J45" s="250" t="n"/>
      <c r="K45" s="250" t="n"/>
    </row>
    <row r="46" ht="24" customFormat="1" customHeight="1" s="251">
      <c r="A46" s="249" t="n"/>
      <c r="B46" s="22" t="n"/>
      <c r="C46" s="250" t="n"/>
      <c r="D46" s="250" t="n"/>
      <c r="E46" s="250" t="n"/>
      <c r="F46" s="250" t="n"/>
      <c r="G46" s="250" t="n"/>
      <c r="H46" s="250" t="n"/>
      <c r="I46" s="250" t="n"/>
      <c r="J46" s="250" t="n"/>
      <c r="K46" s="250" t="n"/>
    </row>
    <row r="47" ht="24" customFormat="1" customHeight="1" s="251">
      <c r="A47" s="249" t="n"/>
      <c r="B47" s="22" t="n"/>
      <c r="C47" s="250" t="n"/>
      <c r="D47" s="250" t="n"/>
      <c r="E47" s="250" t="n"/>
      <c r="F47" s="250" t="n"/>
      <c r="G47" s="250" t="n"/>
      <c r="H47" s="250" t="n"/>
      <c r="I47" s="250" t="n"/>
      <c r="J47" s="250" t="n"/>
      <c r="K47" s="250" t="n"/>
    </row>
    <row r="48" ht="24" customFormat="1" customHeight="1" s="251">
      <c r="A48" s="249" t="n"/>
      <c r="B48" s="22" t="n"/>
      <c r="C48" s="250" t="n"/>
      <c r="D48" s="250" t="n"/>
      <c r="E48" s="250" t="n"/>
      <c r="F48" s="250" t="n"/>
      <c r="G48" s="250" t="n"/>
      <c r="H48" s="250" t="n"/>
      <c r="I48" s="250" t="n"/>
      <c r="J48" s="250" t="n"/>
      <c r="K48" s="250" t="n"/>
    </row>
    <row r="49" ht="24" customFormat="1" customHeight="1" s="251">
      <c r="A49" s="249" t="n"/>
      <c r="B49" s="22" t="n"/>
      <c r="C49" s="250" t="n"/>
      <c r="D49" s="250" t="n"/>
      <c r="E49" s="250" t="n"/>
      <c r="F49" s="250" t="n"/>
      <c r="G49" s="250" t="n"/>
      <c r="H49" s="250" t="n"/>
      <c r="I49" s="250" t="n"/>
      <c r="J49" s="250" t="n"/>
      <c r="K49" s="250" t="n"/>
    </row>
    <row r="50" ht="24" customFormat="1" customHeight="1" s="251">
      <c r="A50" s="249" t="n"/>
      <c r="B50" s="22" t="n"/>
      <c r="C50" s="250" t="n"/>
      <c r="D50" s="250" t="n"/>
      <c r="E50" s="250" t="n"/>
      <c r="F50" s="250" t="n"/>
      <c r="G50" s="250" t="n"/>
      <c r="H50" s="250" t="n"/>
      <c r="I50" s="250" t="n"/>
      <c r="J50" s="250" t="n"/>
      <c r="K50" s="250" t="n"/>
    </row>
    <row r="51" ht="24" customFormat="1" customHeight="1" s="251">
      <c r="A51" s="249" t="n"/>
      <c r="B51" s="22" t="n"/>
      <c r="C51" s="250" t="n"/>
      <c r="D51" s="250" t="n"/>
      <c r="E51" s="250" t="n"/>
      <c r="F51" s="250" t="n"/>
      <c r="G51" s="250" t="n"/>
      <c r="H51" s="250" t="n"/>
      <c r="I51" s="250" t="n"/>
      <c r="J51" s="250" t="n"/>
      <c r="K51" s="250" t="n"/>
    </row>
    <row r="52" ht="24" customFormat="1" customHeight="1" s="251">
      <c r="A52" s="249" t="n"/>
      <c r="B52" s="22" t="n"/>
      <c r="C52" s="250" t="n"/>
      <c r="D52" s="250" t="n"/>
      <c r="E52" s="250" t="n"/>
      <c r="F52" s="250" t="n"/>
      <c r="G52" s="250" t="n"/>
      <c r="H52" s="250" t="n"/>
      <c r="I52" s="250" t="n"/>
      <c r="J52" s="250" t="n"/>
      <c r="K52" s="250" t="n"/>
    </row>
    <row r="53" ht="24" customFormat="1" customHeight="1" s="251">
      <c r="A53" s="249" t="n"/>
      <c r="B53" s="22" t="n"/>
      <c r="C53" s="250" t="n"/>
      <c r="D53" s="250" t="n"/>
      <c r="E53" s="250" t="n"/>
      <c r="F53" s="250" t="n"/>
      <c r="G53" s="250" t="n"/>
      <c r="H53" s="250" t="n"/>
      <c r="I53" s="250" t="n"/>
      <c r="J53" s="250" t="n"/>
      <c r="K53" s="250" t="n"/>
    </row>
    <row r="54" ht="24" customFormat="1" customHeight="1" s="251">
      <c r="A54" s="249" t="n"/>
      <c r="B54" s="22" t="n"/>
      <c r="C54" s="250" t="n"/>
      <c r="D54" s="250" t="n"/>
      <c r="E54" s="250" t="n"/>
      <c r="F54" s="250" t="n"/>
      <c r="G54" s="250" t="n"/>
      <c r="H54" s="250" t="n"/>
      <c r="I54" s="250" t="n"/>
      <c r="J54" s="250" t="n"/>
      <c r="K54" s="250" t="n"/>
    </row>
    <row r="55" ht="24" customFormat="1" customHeight="1" s="251">
      <c r="A55" s="249" t="n"/>
      <c r="B55" s="22" t="n"/>
      <c r="C55" s="250" t="n"/>
      <c r="D55" s="250" t="n"/>
      <c r="E55" s="250" t="n"/>
      <c r="F55" s="250" t="n"/>
      <c r="G55" s="250" t="n"/>
      <c r="H55" s="250" t="n"/>
      <c r="I55" s="250" t="n"/>
      <c r="J55" s="250" t="n"/>
      <c r="K55" s="250" t="n"/>
    </row>
    <row r="56" ht="24" customFormat="1" customHeight="1" s="251">
      <c r="A56" s="249" t="n"/>
      <c r="B56" s="22" t="n"/>
      <c r="C56" s="250" t="n"/>
      <c r="D56" s="250" t="n"/>
      <c r="E56" s="250" t="n"/>
      <c r="F56" s="250" t="n"/>
      <c r="G56" s="250" t="n"/>
      <c r="H56" s="250" t="n"/>
      <c r="I56" s="250" t="n"/>
      <c r="J56" s="250" t="n"/>
      <c r="K56" s="250" t="n"/>
    </row>
    <row r="57" ht="24" customFormat="1" customHeight="1" s="251">
      <c r="A57" s="249" t="n"/>
      <c r="B57" s="22" t="n"/>
      <c r="C57" s="250" t="n"/>
      <c r="D57" s="250" t="n"/>
      <c r="E57" s="250" t="n"/>
      <c r="F57" s="250" t="n"/>
      <c r="G57" s="250" t="n"/>
      <c r="H57" s="250" t="n"/>
      <c r="I57" s="250" t="n"/>
      <c r="J57" s="250" t="n"/>
      <c r="K57" s="250" t="n"/>
    </row>
    <row r="58" ht="24" customFormat="1" customHeight="1" s="251">
      <c r="A58" s="249" t="n"/>
      <c r="B58" s="22" t="n"/>
      <c r="C58" s="250" t="n"/>
      <c r="D58" s="250" t="n"/>
      <c r="E58" s="250" t="n"/>
      <c r="F58" s="250" t="n"/>
      <c r="G58" s="250" t="n"/>
      <c r="H58" s="250" t="n"/>
      <c r="I58" s="250" t="n"/>
      <c r="J58" s="250" t="n"/>
      <c r="K58" s="250" t="n"/>
    </row>
    <row r="59" ht="24" customFormat="1" customHeight="1" s="251">
      <c r="A59" s="249" t="n"/>
      <c r="B59" s="22" t="n"/>
      <c r="C59" s="250" t="n"/>
      <c r="D59" s="250" t="n"/>
      <c r="E59" s="250" t="n"/>
      <c r="F59" s="250" t="n"/>
      <c r="G59" s="250" t="n"/>
      <c r="H59" s="250" t="n"/>
      <c r="I59" s="250" t="n"/>
      <c r="J59" s="250" t="n"/>
      <c r="K59" s="250" t="n"/>
    </row>
    <row r="60" ht="24" customFormat="1" customHeight="1" s="251">
      <c r="A60" s="249" t="n"/>
      <c r="B60" s="22" t="n"/>
      <c r="C60" s="250" t="n"/>
      <c r="D60" s="250" t="n"/>
      <c r="E60" s="250" t="n"/>
      <c r="F60" s="250" t="n"/>
      <c r="G60" s="250" t="n"/>
      <c r="H60" s="250" t="n"/>
      <c r="I60" s="250" t="n"/>
      <c r="J60" s="250" t="n"/>
      <c r="K60" s="250" t="n"/>
    </row>
    <row r="61" ht="24" customFormat="1" customHeight="1" s="251">
      <c r="A61" s="249" t="n"/>
      <c r="B61" s="22" t="n"/>
      <c r="C61" s="250" t="n"/>
      <c r="D61" s="250" t="n"/>
      <c r="E61" s="250" t="n"/>
      <c r="F61" s="250" t="n"/>
      <c r="G61" s="250" t="n"/>
      <c r="H61" s="250" t="n"/>
      <c r="I61" s="250" t="n"/>
      <c r="J61" s="250" t="n"/>
      <c r="K61" s="250" t="n"/>
    </row>
    <row r="62" ht="24" customFormat="1" customHeight="1" s="251">
      <c r="A62" s="249" t="n"/>
      <c r="B62" s="22" t="n"/>
      <c r="C62" s="250" t="n"/>
      <c r="D62" s="250" t="n"/>
      <c r="E62" s="250" t="n"/>
      <c r="F62" s="250" t="n"/>
      <c r="G62" s="250" t="n"/>
      <c r="H62" s="250" t="n"/>
      <c r="I62" s="250" t="n"/>
      <c r="J62" s="250" t="n"/>
      <c r="K62" s="250" t="n"/>
    </row>
    <row r="63" ht="24" customFormat="1" customHeight="1" s="251">
      <c r="A63" s="249" t="n"/>
      <c r="B63" s="22" t="n"/>
      <c r="C63" s="250" t="n"/>
      <c r="D63" s="250" t="n"/>
      <c r="E63" s="250" t="n"/>
      <c r="F63" s="250" t="n"/>
      <c r="G63" s="250" t="n"/>
      <c r="H63" s="250" t="n"/>
      <c r="I63" s="250" t="n"/>
      <c r="J63" s="250" t="n"/>
      <c r="K63" s="250" t="n"/>
    </row>
    <row r="64" ht="24" customFormat="1" customHeight="1" s="251">
      <c r="A64" s="249" t="n"/>
      <c r="B64" s="22" t="n"/>
      <c r="C64" s="250" t="n"/>
      <c r="D64" s="250" t="n"/>
      <c r="E64" s="250" t="n"/>
      <c r="F64" s="250" t="n"/>
      <c r="G64" s="250" t="n"/>
      <c r="H64" s="250" t="n"/>
      <c r="I64" s="250" t="n"/>
      <c r="J64" s="250" t="n"/>
      <c r="K64" s="250" t="n"/>
    </row>
    <row r="65" ht="24" customFormat="1" customHeight="1" s="251">
      <c r="A65" s="249" t="n"/>
      <c r="B65" s="22" t="n"/>
      <c r="C65" s="250" t="n"/>
      <c r="D65" s="250" t="n"/>
      <c r="E65" s="250" t="n"/>
      <c r="F65" s="250" t="n"/>
      <c r="G65" s="250" t="n"/>
      <c r="H65" s="250" t="n"/>
      <c r="I65" s="250" t="n"/>
      <c r="J65" s="250" t="n"/>
      <c r="K65" s="250" t="n"/>
    </row>
    <row r="66" ht="24" customFormat="1" customHeight="1" s="251">
      <c r="A66" s="249" t="n"/>
      <c r="B66" s="22" t="n"/>
      <c r="C66" s="250" t="n"/>
      <c r="D66" s="250" t="n"/>
      <c r="E66" s="250" t="n"/>
      <c r="F66" s="250" t="n"/>
      <c r="G66" s="250" t="n"/>
      <c r="H66" s="250" t="n"/>
      <c r="I66" s="250" t="n"/>
      <c r="J66" s="250" t="n"/>
      <c r="K66" s="250" t="n"/>
    </row>
    <row r="67" ht="24" customFormat="1" customHeight="1" s="251">
      <c r="A67" s="249" t="n"/>
      <c r="B67" s="22" t="n"/>
      <c r="C67" s="250" t="n"/>
      <c r="D67" s="250" t="n"/>
      <c r="E67" s="250" t="n"/>
      <c r="F67" s="250" t="n"/>
      <c r="G67" s="250" t="n"/>
      <c r="H67" s="250" t="n"/>
      <c r="I67" s="250" t="n"/>
      <c r="J67" s="250" t="n"/>
      <c r="K67" s="250" t="n"/>
    </row>
    <row r="68" ht="24" customFormat="1" customHeight="1" s="251">
      <c r="A68" s="249" t="n"/>
      <c r="B68" s="22" t="n"/>
      <c r="C68" s="250" t="n"/>
      <c r="D68" s="250" t="n"/>
      <c r="E68" s="250" t="n"/>
      <c r="F68" s="250" t="n"/>
      <c r="G68" s="250" t="n"/>
      <c r="H68" s="250" t="n"/>
      <c r="I68" s="250" t="n"/>
      <c r="J68" s="250" t="n"/>
      <c r="K68" s="250" t="n"/>
    </row>
    <row r="69" ht="24" customFormat="1" customHeight="1" s="251">
      <c r="A69" s="249" t="n"/>
      <c r="B69" s="22" t="n"/>
      <c r="C69" s="250" t="n"/>
      <c r="D69" s="250" t="n"/>
      <c r="E69" s="250" t="n"/>
      <c r="F69" s="250" t="n"/>
      <c r="G69" s="250" t="n"/>
      <c r="H69" s="250" t="n"/>
      <c r="I69" s="250" t="n"/>
      <c r="J69" s="250" t="n"/>
      <c r="K69" s="250" t="n"/>
    </row>
    <row r="70" ht="24" customFormat="1" customHeight="1" s="251">
      <c r="A70" s="249" t="n"/>
      <c r="B70" s="22" t="n"/>
      <c r="C70" s="250" t="n"/>
      <c r="D70" s="250" t="n"/>
      <c r="E70" s="250" t="n"/>
      <c r="F70" s="250" t="n"/>
      <c r="G70" s="250" t="n"/>
      <c r="H70" s="250" t="n"/>
      <c r="I70" s="250" t="n"/>
      <c r="J70" s="250" t="n"/>
      <c r="K70" s="250" t="n"/>
    </row>
    <row r="71" ht="24" customFormat="1" customHeight="1" s="251">
      <c r="A71" s="249" t="n"/>
      <c r="B71" s="22" t="n"/>
      <c r="C71" s="250" t="n"/>
      <c r="D71" s="250" t="n"/>
      <c r="E71" s="250" t="n"/>
      <c r="F71" s="250" t="n"/>
      <c r="G71" s="250" t="n"/>
      <c r="H71" s="250" t="n"/>
      <c r="I71" s="250" t="n"/>
      <c r="J71" s="250" t="n"/>
      <c r="K71" s="250" t="n"/>
    </row>
    <row r="72" ht="24" customFormat="1" customHeight="1" s="251">
      <c r="A72" s="249" t="n"/>
      <c r="B72" s="22" t="n"/>
      <c r="C72" s="250" t="n"/>
      <c r="D72" s="250" t="n"/>
      <c r="E72" s="250" t="n"/>
      <c r="F72" s="250" t="n"/>
      <c r="G72" s="250" t="n"/>
      <c r="H72" s="250" t="n"/>
      <c r="I72" s="250" t="n"/>
      <c r="J72" s="250" t="n"/>
      <c r="K72" s="250" t="n"/>
    </row>
    <row r="73" ht="24" customFormat="1" customHeight="1" s="251">
      <c r="A73" s="249" t="n"/>
      <c r="B73" s="22" t="n"/>
      <c r="C73" s="250" t="n"/>
      <c r="D73" s="250" t="n"/>
      <c r="E73" s="250" t="n"/>
      <c r="F73" s="250" t="n"/>
      <c r="G73" s="250" t="n"/>
      <c r="H73" s="250" t="n"/>
      <c r="I73" s="250" t="n"/>
      <c r="J73" s="250" t="n"/>
      <c r="K73" s="250" t="n"/>
    </row>
    <row r="74" ht="24" customFormat="1" customHeight="1" s="251">
      <c r="A74" s="249" t="n"/>
      <c r="B74" s="22" t="n"/>
      <c r="C74" s="250" t="n"/>
      <c r="D74" s="250" t="n"/>
      <c r="E74" s="250" t="n"/>
      <c r="F74" s="250" t="n"/>
      <c r="G74" s="250" t="n"/>
      <c r="H74" s="250" t="n"/>
      <c r="I74" s="250" t="n"/>
      <c r="J74" s="250" t="n"/>
      <c r="K74" s="250" t="n"/>
    </row>
    <row r="75" ht="24" customFormat="1" customHeight="1" s="251">
      <c r="A75" s="249" t="n"/>
      <c r="B75" s="22" t="n"/>
      <c r="C75" s="250" t="n"/>
      <c r="D75" s="250" t="n"/>
      <c r="E75" s="250" t="n"/>
      <c r="F75" s="250" t="n"/>
      <c r="G75" s="250" t="n"/>
      <c r="H75" s="250" t="n"/>
      <c r="I75" s="250" t="n"/>
      <c r="J75" s="250" t="n"/>
      <c r="K75" s="250" t="n"/>
    </row>
    <row r="76" ht="24" customFormat="1" customHeight="1" s="251">
      <c r="A76" s="249" t="n"/>
      <c r="B76" s="22" t="n"/>
      <c r="C76" s="250" t="n"/>
      <c r="D76" s="250" t="n"/>
      <c r="E76" s="250" t="n"/>
      <c r="F76" s="250" t="n"/>
      <c r="G76" s="250" t="n"/>
      <c r="H76" s="250" t="n"/>
      <c r="I76" s="250" t="n"/>
      <c r="J76" s="250" t="n"/>
      <c r="K76" s="250" t="n"/>
    </row>
    <row r="77" ht="24" customFormat="1" customHeight="1" s="251">
      <c r="A77" s="249" t="n"/>
      <c r="B77" s="22" t="n"/>
      <c r="C77" s="250" t="n"/>
      <c r="D77" s="250" t="n"/>
      <c r="E77" s="250" t="n"/>
      <c r="F77" s="250" t="n"/>
      <c r="G77" s="250" t="n"/>
      <c r="H77" s="250" t="n"/>
      <c r="I77" s="250" t="n"/>
      <c r="J77" s="250" t="n"/>
      <c r="K77" s="250" t="n"/>
    </row>
    <row r="78" ht="24" customFormat="1" customHeight="1" s="251">
      <c r="A78" s="249" t="n"/>
      <c r="B78" s="22" t="n"/>
      <c r="C78" s="250" t="n"/>
      <c r="D78" s="250" t="n"/>
      <c r="E78" s="250" t="n"/>
      <c r="F78" s="250" t="n"/>
      <c r="G78" s="250" t="n"/>
      <c r="H78" s="250" t="n"/>
      <c r="I78" s="250" t="n"/>
      <c r="J78" s="250" t="n"/>
      <c r="K78" s="250" t="n"/>
    </row>
    <row r="79" ht="24" customFormat="1" customHeight="1" s="251">
      <c r="A79" s="249" t="n"/>
      <c r="B79" s="22" t="n"/>
      <c r="C79" s="250" t="n"/>
      <c r="D79" s="250" t="n"/>
      <c r="E79" s="250" t="n"/>
      <c r="F79" s="250" t="n"/>
      <c r="G79" s="250" t="n"/>
      <c r="H79" s="250" t="n"/>
      <c r="I79" s="250" t="n"/>
      <c r="J79" s="250" t="n"/>
      <c r="K79" s="250" t="n"/>
    </row>
    <row r="80" ht="24" customFormat="1" customHeight="1" s="251">
      <c r="A80" s="249" t="n"/>
      <c r="B80" s="22" t="n"/>
      <c r="C80" s="250" t="n"/>
      <c r="D80" s="250" t="n"/>
      <c r="E80" s="250" t="n"/>
      <c r="F80" s="250" t="n"/>
      <c r="G80" s="250" t="n"/>
      <c r="H80" s="250" t="n"/>
      <c r="I80" s="250" t="n"/>
      <c r="J80" s="250" t="n"/>
      <c r="K80" s="250" t="n"/>
    </row>
    <row r="81" ht="24" customFormat="1" customHeight="1" s="251">
      <c r="A81" s="249" t="n"/>
      <c r="B81" s="22" t="n"/>
      <c r="C81" s="250" t="n"/>
      <c r="D81" s="250" t="n"/>
      <c r="E81" s="250" t="n"/>
      <c r="F81" s="250" t="n"/>
      <c r="G81" s="250" t="n"/>
      <c r="H81" s="250" t="n"/>
      <c r="I81" s="250" t="n"/>
      <c r="J81" s="250" t="n"/>
      <c r="K81" s="250" t="n"/>
    </row>
    <row r="82" ht="24" customFormat="1" customHeight="1" s="251">
      <c r="A82" s="249" t="n"/>
      <c r="B82" s="22" t="n"/>
      <c r="C82" s="250" t="n"/>
      <c r="D82" s="250" t="n"/>
      <c r="E82" s="250" t="n"/>
      <c r="F82" s="250" t="n"/>
      <c r="G82" s="250" t="n"/>
      <c r="H82" s="250" t="n"/>
      <c r="I82" s="250" t="n"/>
      <c r="J82" s="250" t="n"/>
      <c r="K82" s="250" t="n"/>
    </row>
    <row r="83" ht="24" customFormat="1" customHeight="1" s="251">
      <c r="A83" s="249" t="n"/>
      <c r="B83" s="22" t="n"/>
      <c r="C83" s="250" t="n"/>
      <c r="D83" s="250" t="n"/>
      <c r="E83" s="250" t="n"/>
      <c r="F83" s="250" t="n"/>
      <c r="G83" s="250" t="n"/>
      <c r="H83" s="250" t="n"/>
      <c r="I83" s="250" t="n"/>
      <c r="J83" s="250" t="n"/>
      <c r="K83" s="250" t="n"/>
    </row>
    <row r="84" ht="24" customFormat="1" customHeight="1" s="251">
      <c r="A84" s="249" t="n"/>
      <c r="B84" s="22" t="n"/>
      <c r="C84" s="250" t="n"/>
      <c r="D84" s="250" t="n"/>
      <c r="E84" s="250" t="n"/>
      <c r="F84" s="250" t="n"/>
      <c r="G84" s="250" t="n"/>
      <c r="H84" s="250" t="n"/>
      <c r="I84" s="250" t="n"/>
      <c r="J84" s="250" t="n"/>
      <c r="K84" s="250" t="n"/>
    </row>
    <row r="85" ht="24" customFormat="1" customHeight="1" s="251">
      <c r="A85" s="249" t="n"/>
      <c r="B85" s="22" t="n"/>
      <c r="C85" s="250" t="n"/>
      <c r="D85" s="250" t="n"/>
      <c r="E85" s="250" t="n"/>
      <c r="F85" s="250" t="n"/>
      <c r="G85" s="250" t="n"/>
      <c r="H85" s="250" t="n"/>
      <c r="I85" s="250" t="n"/>
      <c r="J85" s="250" t="n"/>
      <c r="K85" s="250" t="n"/>
    </row>
    <row r="86" ht="24" customFormat="1" customHeight="1" s="251">
      <c r="A86" s="249" t="n"/>
      <c r="B86" s="22" t="n"/>
      <c r="C86" s="250" t="n"/>
      <c r="D86" s="250" t="n"/>
      <c r="E86" s="250" t="n"/>
      <c r="F86" s="250" t="n"/>
      <c r="G86" s="250" t="n"/>
      <c r="H86" s="250" t="n"/>
      <c r="I86" s="250" t="n"/>
      <c r="J86" s="250" t="n"/>
      <c r="K86" s="250" t="n"/>
    </row>
    <row r="87" ht="24" customFormat="1" customHeight="1" s="251">
      <c r="A87" s="249" t="n"/>
      <c r="B87" s="22" t="n"/>
      <c r="C87" s="250" t="n"/>
      <c r="D87" s="250" t="n"/>
      <c r="E87" s="250" t="n"/>
      <c r="F87" s="250" t="n"/>
      <c r="G87" s="250" t="n"/>
      <c r="H87" s="250" t="n"/>
      <c r="I87" s="250" t="n"/>
      <c r="J87" s="250" t="n"/>
      <c r="K87" s="250" t="n"/>
    </row>
    <row r="88" ht="24" customFormat="1" customHeight="1" s="251">
      <c r="A88" s="249" t="n"/>
      <c r="B88" s="22" t="n"/>
      <c r="C88" s="250" t="n"/>
      <c r="D88" s="250" t="n"/>
      <c r="E88" s="250" t="n"/>
      <c r="F88" s="250" t="n"/>
      <c r="G88" s="250" t="n"/>
      <c r="H88" s="250" t="n"/>
      <c r="I88" s="250" t="n"/>
      <c r="J88" s="250" t="n"/>
      <c r="K88" s="250" t="n"/>
    </row>
    <row r="89" ht="24" customFormat="1" customHeight="1" s="251">
      <c r="A89" s="249" t="n"/>
      <c r="B89" s="22" t="n"/>
      <c r="C89" s="250" t="n"/>
      <c r="D89" s="250" t="n"/>
      <c r="E89" s="250" t="n"/>
      <c r="F89" s="250" t="n"/>
      <c r="G89" s="250" t="n"/>
      <c r="H89" s="250" t="n"/>
      <c r="I89" s="250" t="n"/>
      <c r="J89" s="250" t="n"/>
      <c r="K89" s="250" t="n"/>
    </row>
    <row r="90" ht="24" customFormat="1" customHeight="1" s="251">
      <c r="A90" s="249" t="n"/>
      <c r="B90" s="22" t="n"/>
      <c r="C90" s="250" t="n"/>
      <c r="D90" s="250" t="n"/>
      <c r="E90" s="250" t="n"/>
      <c r="F90" s="250" t="n"/>
      <c r="G90" s="250" t="n"/>
      <c r="H90" s="250" t="n"/>
      <c r="I90" s="250" t="n"/>
      <c r="J90" s="250" t="n"/>
      <c r="K90" s="250" t="n"/>
    </row>
    <row r="91" ht="24" customFormat="1" customHeight="1" s="251">
      <c r="A91" s="249" t="n"/>
      <c r="B91" s="22" t="n"/>
      <c r="C91" s="250" t="n"/>
      <c r="D91" s="250" t="n"/>
      <c r="E91" s="250" t="n"/>
      <c r="F91" s="250" t="n"/>
      <c r="G91" s="250" t="n"/>
      <c r="H91" s="250" t="n"/>
      <c r="I91" s="250" t="n"/>
      <c r="J91" s="250" t="n"/>
      <c r="K91" s="250" t="n"/>
    </row>
    <row r="92" ht="24" customFormat="1" customHeight="1" s="251">
      <c r="A92" s="249" t="n"/>
      <c r="B92" s="22" t="n"/>
      <c r="C92" s="250" t="n"/>
      <c r="D92" s="250" t="n"/>
      <c r="E92" s="250" t="n"/>
      <c r="F92" s="250" t="n"/>
      <c r="G92" s="250" t="n"/>
      <c r="H92" s="250" t="n"/>
      <c r="I92" s="250" t="n"/>
      <c r="J92" s="250" t="n"/>
      <c r="K92" s="250" t="n"/>
    </row>
    <row r="93" ht="24" customFormat="1" customHeight="1" s="251">
      <c r="A93" s="249" t="n"/>
      <c r="B93" s="22" t="n"/>
      <c r="C93" s="250" t="n"/>
      <c r="D93" s="250" t="n"/>
      <c r="E93" s="250" t="n"/>
      <c r="F93" s="250" t="n"/>
      <c r="G93" s="250" t="n"/>
      <c r="H93" s="250" t="n"/>
      <c r="I93" s="250" t="n"/>
      <c r="J93" s="250" t="n"/>
      <c r="K93" s="250" t="n"/>
    </row>
    <row r="94" ht="24" customFormat="1" customHeight="1" s="251">
      <c r="A94" s="249" t="n"/>
      <c r="B94" s="22" t="n"/>
      <c r="C94" s="250" t="n"/>
      <c r="D94" s="250" t="n"/>
      <c r="E94" s="250" t="n"/>
      <c r="F94" s="250" t="n"/>
      <c r="G94" s="250" t="n"/>
      <c r="H94" s="250" t="n"/>
      <c r="I94" s="250" t="n"/>
      <c r="J94" s="250" t="n"/>
      <c r="K94" s="250" t="n"/>
    </row>
    <row r="95" ht="24" customFormat="1" customHeight="1" s="251">
      <c r="A95" s="249" t="n"/>
      <c r="B95" s="22" t="n"/>
      <c r="C95" s="250" t="n"/>
      <c r="D95" s="250" t="n"/>
      <c r="E95" s="250" t="n"/>
      <c r="F95" s="250" t="n"/>
      <c r="G95" s="250" t="n"/>
      <c r="H95" s="250" t="n"/>
      <c r="I95" s="250" t="n"/>
      <c r="J95" s="250" t="n"/>
      <c r="K95" s="250" t="n"/>
    </row>
    <row r="96" ht="24" customFormat="1" customHeight="1" s="251">
      <c r="A96" s="249" t="n"/>
      <c r="B96" s="22" t="n"/>
      <c r="C96" s="250" t="n"/>
      <c r="D96" s="250" t="n"/>
      <c r="E96" s="250" t="n"/>
      <c r="F96" s="250" t="n"/>
      <c r="G96" s="250" t="n"/>
      <c r="H96" s="250" t="n"/>
      <c r="I96" s="250" t="n"/>
      <c r="J96" s="250" t="n"/>
      <c r="K96" s="250" t="n"/>
    </row>
    <row r="97" ht="24" customFormat="1" customHeight="1" s="251">
      <c r="A97" s="249" t="n"/>
      <c r="B97" s="22" t="n"/>
      <c r="C97" s="250" t="n"/>
      <c r="D97" s="250" t="n"/>
      <c r="E97" s="250" t="n"/>
      <c r="F97" s="250" t="n"/>
      <c r="G97" s="250" t="n"/>
      <c r="H97" s="250" t="n"/>
      <c r="I97" s="250" t="n"/>
      <c r="J97" s="250" t="n"/>
      <c r="K97" s="250" t="n"/>
    </row>
    <row r="98" ht="24" customFormat="1" customHeight="1" s="251">
      <c r="A98" s="249" t="n"/>
      <c r="B98" s="22" t="n"/>
      <c r="C98" s="250" t="n"/>
      <c r="D98" s="250" t="n"/>
      <c r="E98" s="250" t="n"/>
      <c r="F98" s="250" t="n"/>
      <c r="G98" s="250" t="n"/>
      <c r="H98" s="250" t="n"/>
      <c r="I98" s="250" t="n"/>
      <c r="J98" s="250" t="n"/>
      <c r="K98" s="250" t="n"/>
    </row>
    <row r="99" ht="24" customFormat="1" customHeight="1" s="251">
      <c r="A99" s="249" t="n"/>
      <c r="B99" s="22" t="n"/>
      <c r="C99" s="250" t="n"/>
      <c r="D99" s="250" t="n"/>
      <c r="E99" s="250" t="n"/>
      <c r="F99" s="250" t="n"/>
      <c r="G99" s="250" t="n"/>
      <c r="H99" s="250" t="n"/>
      <c r="I99" s="250" t="n"/>
      <c r="J99" s="250" t="n"/>
      <c r="K99" s="250" t="n"/>
    </row>
    <row r="100" ht="24" customFormat="1" customHeight="1" s="251">
      <c r="A100" s="249" t="n"/>
      <c r="B100" s="22" t="n"/>
      <c r="C100" s="250" t="n"/>
      <c r="D100" s="250" t="n"/>
      <c r="E100" s="250" t="n"/>
      <c r="F100" s="250" t="n"/>
      <c r="G100" s="250" t="n"/>
      <c r="H100" s="250" t="n"/>
      <c r="I100" s="250" t="n"/>
      <c r="J100" s="250" t="n"/>
      <c r="K100" s="250" t="n"/>
    </row>
    <row r="101" ht="24" customFormat="1" customHeight="1" s="251">
      <c r="A101" s="249" t="n"/>
      <c r="B101" s="22" t="n"/>
      <c r="C101" s="250" t="n"/>
      <c r="D101" s="250" t="n"/>
      <c r="E101" s="250" t="n"/>
      <c r="F101" s="250" t="n"/>
      <c r="G101" s="250" t="n"/>
      <c r="H101" s="250" t="n"/>
      <c r="I101" s="250" t="n"/>
      <c r="J101" s="250" t="n"/>
      <c r="K101" s="250" t="n"/>
    </row>
    <row r="102" ht="24" customFormat="1" customHeight="1" s="251">
      <c r="A102" s="249" t="n"/>
      <c r="B102" s="22" t="n"/>
      <c r="C102" s="250" t="n"/>
      <c r="D102" s="250" t="n"/>
      <c r="E102" s="250" t="n"/>
      <c r="F102" s="250" t="n"/>
      <c r="G102" s="250" t="n"/>
      <c r="H102" s="250" t="n"/>
      <c r="I102" s="250" t="n"/>
      <c r="J102" s="250" t="n"/>
      <c r="K102" s="250" t="n"/>
    </row>
    <row r="103" ht="24" customFormat="1" customHeight="1" s="251">
      <c r="A103" s="249" t="n"/>
      <c r="B103" s="22" t="n"/>
      <c r="C103" s="250" t="n"/>
      <c r="D103" s="250" t="n"/>
      <c r="E103" s="250" t="n"/>
      <c r="F103" s="250" t="n"/>
      <c r="G103" s="250" t="n"/>
      <c r="H103" s="250" t="n"/>
      <c r="I103" s="250" t="n"/>
      <c r="J103" s="250" t="n"/>
      <c r="K103" s="250" t="n"/>
    </row>
    <row r="104" ht="24" customFormat="1" customHeight="1" s="251">
      <c r="A104" s="249" t="n"/>
      <c r="B104" s="22" t="n"/>
      <c r="C104" s="250" t="n"/>
      <c r="D104" s="250" t="n"/>
      <c r="E104" s="250" t="n"/>
      <c r="F104" s="250" t="n"/>
      <c r="G104" s="250" t="n"/>
      <c r="H104" s="250" t="n"/>
      <c r="I104" s="250" t="n"/>
      <c r="J104" s="250" t="n"/>
      <c r="K104" s="250" t="n"/>
    </row>
    <row r="105" ht="24" customFormat="1" customHeight="1" s="251">
      <c r="A105" s="249" t="n"/>
      <c r="B105" s="22" t="n"/>
      <c r="C105" s="250" t="n"/>
      <c r="D105" s="250" t="n"/>
      <c r="E105" s="250" t="n"/>
      <c r="F105" s="250" t="n"/>
      <c r="G105" s="250" t="n"/>
      <c r="H105" s="250" t="n"/>
      <c r="I105" s="250" t="n"/>
      <c r="J105" s="250" t="n"/>
      <c r="K105" s="250" t="n"/>
    </row>
    <row r="106" ht="24" customFormat="1" customHeight="1" s="251">
      <c r="A106" s="249" t="n"/>
      <c r="B106" s="22" t="n"/>
      <c r="C106" s="250" t="n"/>
      <c r="D106" s="250" t="n"/>
      <c r="E106" s="250" t="n"/>
      <c r="F106" s="250" t="n"/>
      <c r="G106" s="250" t="n"/>
      <c r="H106" s="250" t="n"/>
      <c r="I106" s="250" t="n"/>
      <c r="J106" s="250" t="n"/>
      <c r="K106" s="250" t="n"/>
    </row>
    <row r="107" ht="24" customFormat="1" customHeight="1" s="251">
      <c r="A107" s="249" t="n"/>
      <c r="B107" s="22" t="n"/>
      <c r="C107" s="250" t="n"/>
      <c r="D107" s="250" t="n"/>
      <c r="E107" s="250" t="n"/>
      <c r="F107" s="250" t="n"/>
      <c r="G107" s="250" t="n"/>
      <c r="H107" s="250" t="n"/>
      <c r="I107" s="250" t="n"/>
      <c r="J107" s="250" t="n"/>
      <c r="K107" s="250" t="n"/>
    </row>
    <row r="108" ht="24" customFormat="1" customHeight="1" s="251">
      <c r="A108" s="249" t="n"/>
      <c r="B108" s="22" t="n"/>
      <c r="C108" s="250" t="n"/>
      <c r="D108" s="250" t="n"/>
      <c r="E108" s="250" t="n"/>
      <c r="F108" s="250" t="n"/>
      <c r="G108" s="250" t="n"/>
      <c r="H108" s="250" t="n"/>
      <c r="I108" s="250" t="n"/>
      <c r="J108" s="250" t="n"/>
      <c r="K108" s="250" t="n"/>
    </row>
    <row r="109" ht="24" customFormat="1" customHeight="1" s="251">
      <c r="A109" s="249" t="n"/>
      <c r="B109" s="22" t="n"/>
      <c r="C109" s="250" t="n"/>
      <c r="D109" s="250" t="n"/>
      <c r="E109" s="250" t="n"/>
      <c r="F109" s="250" t="n"/>
      <c r="G109" s="250" t="n"/>
      <c r="H109" s="250" t="n"/>
      <c r="I109" s="250" t="n"/>
      <c r="J109" s="250" t="n"/>
      <c r="K109" s="250" t="n"/>
    </row>
    <row r="110" ht="24" customFormat="1" customHeight="1" s="251">
      <c r="A110" s="249" t="n"/>
      <c r="B110" s="22" t="n"/>
      <c r="C110" s="250" t="n"/>
      <c r="D110" s="250" t="n"/>
      <c r="E110" s="250" t="n"/>
      <c r="F110" s="250" t="n"/>
      <c r="G110" s="250" t="n"/>
      <c r="H110" s="250" t="n"/>
      <c r="I110" s="250" t="n"/>
      <c r="J110" s="250" t="n"/>
      <c r="K110" s="250" t="n"/>
    </row>
    <row r="111" ht="24" customFormat="1" customHeight="1" s="251">
      <c r="A111" s="249" t="n"/>
      <c r="B111" s="22" t="n"/>
      <c r="C111" s="250" t="n"/>
      <c r="D111" s="250" t="n"/>
      <c r="E111" s="250" t="n"/>
      <c r="F111" s="250" t="n"/>
      <c r="G111" s="250" t="n"/>
      <c r="H111" s="250" t="n"/>
      <c r="I111" s="250" t="n"/>
      <c r="J111" s="250" t="n"/>
      <c r="K111" s="250" t="n"/>
    </row>
    <row r="112" ht="24" customFormat="1" customHeight="1" s="251">
      <c r="A112" s="249" t="n"/>
      <c r="B112" s="22" t="n"/>
      <c r="C112" s="250" t="n"/>
      <c r="D112" s="250" t="n"/>
      <c r="E112" s="250" t="n"/>
      <c r="F112" s="250" t="n"/>
      <c r="G112" s="250" t="n"/>
      <c r="H112" s="250" t="n"/>
      <c r="I112" s="250" t="n"/>
      <c r="J112" s="250" t="n"/>
      <c r="K112" s="250" t="n"/>
    </row>
    <row r="113" ht="24" customFormat="1" customHeight="1" s="251">
      <c r="A113" s="249" t="n"/>
      <c r="B113" s="22" t="n"/>
      <c r="C113" s="250" t="n"/>
      <c r="D113" s="250" t="n"/>
      <c r="E113" s="250" t="n"/>
      <c r="F113" s="250" t="n"/>
      <c r="G113" s="250" t="n"/>
      <c r="H113" s="250" t="n"/>
      <c r="I113" s="250" t="n"/>
      <c r="J113" s="250" t="n"/>
      <c r="K113" s="250" t="n"/>
    </row>
    <row r="114" ht="24" customFormat="1" customHeight="1" s="251">
      <c r="A114" s="249" t="n"/>
      <c r="B114" s="22" t="n"/>
      <c r="C114" s="250" t="n"/>
      <c r="D114" s="250" t="n"/>
      <c r="E114" s="250" t="n"/>
      <c r="F114" s="250" t="n"/>
      <c r="G114" s="250" t="n"/>
      <c r="H114" s="250" t="n"/>
      <c r="I114" s="250" t="n"/>
      <c r="J114" s="250" t="n"/>
      <c r="K114" s="250" t="n"/>
    </row>
    <row r="115" ht="24" customFormat="1" customHeight="1" s="251">
      <c r="A115" s="249" t="n"/>
      <c r="B115" s="22" t="n"/>
      <c r="C115" s="250" t="n"/>
      <c r="D115" s="250" t="n"/>
      <c r="E115" s="250" t="n"/>
      <c r="F115" s="250" t="n"/>
      <c r="G115" s="250" t="n"/>
      <c r="H115" s="250" t="n"/>
      <c r="I115" s="250" t="n"/>
      <c r="J115" s="250" t="n"/>
      <c r="K115" s="250" t="n"/>
    </row>
    <row r="116" ht="24" customFormat="1" customHeight="1" s="251">
      <c r="A116" s="249" t="n"/>
      <c r="B116" s="22" t="n"/>
      <c r="C116" s="250" t="n"/>
      <c r="D116" s="250" t="n"/>
      <c r="E116" s="250" t="n"/>
      <c r="F116" s="250" t="n"/>
      <c r="G116" s="250" t="n"/>
      <c r="H116" s="250" t="n"/>
      <c r="I116" s="250" t="n"/>
      <c r="J116" s="250" t="n"/>
      <c r="K116" s="250" t="n"/>
    </row>
    <row r="117" ht="24" customFormat="1" customHeight="1" s="251">
      <c r="A117" s="249" t="n"/>
      <c r="B117" s="22" t="n"/>
      <c r="C117" s="250" t="n"/>
      <c r="D117" s="250" t="n"/>
      <c r="E117" s="250" t="n"/>
      <c r="F117" s="250" t="n"/>
      <c r="G117" s="250" t="n"/>
      <c r="H117" s="250" t="n"/>
      <c r="I117" s="250" t="n"/>
      <c r="J117" s="250" t="n"/>
      <c r="K117" s="250" t="n"/>
    </row>
    <row r="118" ht="24" customFormat="1" customHeight="1" s="251">
      <c r="A118" s="249" t="n"/>
      <c r="B118" s="22" t="n"/>
      <c r="C118" s="250" t="n"/>
      <c r="D118" s="250" t="n"/>
      <c r="E118" s="250" t="n"/>
      <c r="F118" s="250" t="n"/>
      <c r="G118" s="250" t="n"/>
      <c r="H118" s="250" t="n"/>
      <c r="I118" s="250" t="n"/>
      <c r="J118" s="250" t="n"/>
      <c r="K118" s="250" t="n"/>
    </row>
    <row r="119" ht="24" customFormat="1" customHeight="1" s="251">
      <c r="A119" s="249" t="n"/>
      <c r="B119" s="22" t="n"/>
      <c r="C119" s="250" t="n"/>
      <c r="D119" s="250" t="n"/>
      <c r="E119" s="250" t="n"/>
      <c r="F119" s="250" t="n"/>
      <c r="G119" s="250" t="n"/>
      <c r="H119" s="250" t="n"/>
      <c r="I119" s="250" t="n"/>
      <c r="J119" s="250" t="n"/>
      <c r="K119" s="250" t="n"/>
    </row>
    <row r="120" ht="24" customFormat="1" customHeight="1" s="251">
      <c r="A120" s="249" t="n"/>
      <c r="B120" s="22" t="n"/>
      <c r="C120" s="250" t="n"/>
      <c r="D120" s="250" t="n"/>
      <c r="E120" s="250" t="n"/>
      <c r="F120" s="250" t="n"/>
      <c r="G120" s="250" t="n"/>
      <c r="H120" s="250" t="n"/>
      <c r="I120" s="250" t="n"/>
      <c r="J120" s="250" t="n"/>
      <c r="K120" s="250" t="n"/>
    </row>
    <row r="121" ht="24" customFormat="1" customHeight="1" s="251">
      <c r="A121" s="249" t="n"/>
      <c r="B121" s="22" t="n"/>
      <c r="C121" s="250" t="n"/>
      <c r="D121" s="250" t="n"/>
      <c r="E121" s="250" t="n"/>
      <c r="F121" s="250" t="n"/>
      <c r="G121" s="250" t="n"/>
      <c r="H121" s="250" t="n"/>
      <c r="I121" s="250" t="n"/>
      <c r="J121" s="250" t="n"/>
      <c r="K121" s="250" t="n"/>
    </row>
    <row r="122" ht="24" customFormat="1" customHeight="1" s="251">
      <c r="A122" s="249" t="n"/>
      <c r="B122" s="22" t="n"/>
      <c r="C122" s="250" t="n"/>
      <c r="D122" s="250" t="n"/>
      <c r="E122" s="250" t="n"/>
      <c r="F122" s="250" t="n"/>
      <c r="G122" s="250" t="n"/>
      <c r="H122" s="250" t="n"/>
      <c r="I122" s="250" t="n"/>
      <c r="J122" s="250" t="n"/>
      <c r="K122" s="250" t="n"/>
    </row>
    <row r="123" ht="24" customFormat="1" customHeight="1" s="251">
      <c r="A123" s="249" t="n"/>
      <c r="B123" s="22" t="n"/>
      <c r="C123" s="250" t="n"/>
      <c r="D123" s="250" t="n"/>
      <c r="E123" s="250" t="n"/>
      <c r="F123" s="250" t="n"/>
      <c r="G123" s="250" t="n"/>
      <c r="H123" s="250" t="n"/>
      <c r="I123" s="250" t="n"/>
      <c r="J123" s="250" t="n"/>
      <c r="K123" s="250" t="n"/>
    </row>
    <row r="124" ht="24" customFormat="1" customHeight="1" s="251">
      <c r="A124" s="249" t="n"/>
      <c r="B124" s="22" t="n"/>
      <c r="C124" s="250" t="n"/>
      <c r="D124" s="250" t="n"/>
      <c r="E124" s="250" t="n"/>
      <c r="F124" s="250" t="n"/>
      <c r="G124" s="250" t="n"/>
      <c r="H124" s="250" t="n"/>
      <c r="I124" s="250" t="n"/>
      <c r="J124" s="250" t="n"/>
      <c r="K124" s="250" t="n"/>
    </row>
    <row r="125" ht="24" customFormat="1" customHeight="1" s="251">
      <c r="A125" s="249" t="n"/>
      <c r="B125" s="22" t="n"/>
      <c r="C125" s="250" t="n"/>
      <c r="D125" s="250" t="n"/>
      <c r="E125" s="250" t="n"/>
      <c r="F125" s="250" t="n"/>
      <c r="G125" s="250" t="n"/>
      <c r="H125" s="250" t="n"/>
      <c r="I125" s="250" t="n"/>
      <c r="J125" s="250" t="n"/>
      <c r="K125" s="250" t="n"/>
    </row>
    <row r="126" ht="24" customFormat="1" customHeight="1" s="251">
      <c r="A126" s="249" t="n"/>
      <c r="B126" s="22" t="n"/>
      <c r="C126" s="250" t="n"/>
      <c r="D126" s="250" t="n"/>
      <c r="E126" s="250" t="n"/>
      <c r="F126" s="250" t="n"/>
      <c r="G126" s="250" t="n"/>
      <c r="H126" s="250" t="n"/>
      <c r="I126" s="250" t="n"/>
      <c r="J126" s="250" t="n"/>
      <c r="K126" s="250" t="n"/>
    </row>
    <row r="127" ht="24" customFormat="1" customHeight="1" s="251">
      <c r="A127" s="249" t="n"/>
      <c r="B127" s="22" t="n"/>
      <c r="C127" s="250" t="n"/>
      <c r="D127" s="250" t="n"/>
      <c r="E127" s="250" t="n"/>
      <c r="F127" s="250" t="n"/>
      <c r="G127" s="250" t="n"/>
      <c r="H127" s="250" t="n"/>
      <c r="I127" s="250" t="n"/>
      <c r="J127" s="250" t="n"/>
      <c r="K127" s="250" t="n"/>
    </row>
    <row r="128" ht="24" customFormat="1" customHeight="1" s="251">
      <c r="A128" s="249" t="n"/>
      <c r="B128" s="22" t="n"/>
      <c r="C128" s="250" t="n"/>
      <c r="D128" s="250" t="n"/>
      <c r="E128" s="250" t="n"/>
      <c r="F128" s="250" t="n"/>
      <c r="G128" s="250" t="n"/>
      <c r="H128" s="250" t="n"/>
      <c r="I128" s="250" t="n"/>
      <c r="J128" s="250" t="n"/>
      <c r="K128" s="250" t="n"/>
    </row>
    <row r="129" ht="24" customFormat="1" customHeight="1" s="251">
      <c r="A129" s="249" t="n"/>
      <c r="B129" s="22" t="n"/>
      <c r="C129" s="250" t="n"/>
      <c r="D129" s="250" t="n"/>
      <c r="E129" s="250" t="n"/>
      <c r="F129" s="250" t="n"/>
      <c r="G129" s="250" t="n"/>
      <c r="H129" s="250" t="n"/>
      <c r="I129" s="250" t="n"/>
      <c r="J129" s="250" t="n"/>
      <c r="K129" s="250" t="n"/>
    </row>
    <row r="130" ht="24" customFormat="1" customHeight="1" s="251">
      <c r="A130" s="249" t="n"/>
      <c r="B130" s="22" t="n"/>
      <c r="C130" s="250" t="n"/>
      <c r="D130" s="250" t="n"/>
      <c r="E130" s="250" t="n"/>
      <c r="F130" s="250" t="n"/>
      <c r="G130" s="250" t="n"/>
      <c r="H130" s="250" t="n"/>
      <c r="I130" s="250" t="n"/>
      <c r="J130" s="250" t="n"/>
      <c r="K130" s="250" t="n"/>
    </row>
    <row r="131" ht="24" customFormat="1" customHeight="1" s="251">
      <c r="A131" s="249" t="n"/>
      <c r="B131" s="22" t="n"/>
      <c r="C131" s="250" t="n"/>
      <c r="D131" s="250" t="n"/>
      <c r="E131" s="250" t="n"/>
      <c r="F131" s="250" t="n"/>
      <c r="G131" s="250" t="n"/>
      <c r="H131" s="250" t="n"/>
      <c r="I131" s="250" t="n"/>
      <c r="J131" s="250" t="n"/>
      <c r="K131" s="250" t="n"/>
    </row>
    <row r="132" ht="24" customFormat="1" customHeight="1" s="251">
      <c r="A132" s="249" t="n"/>
      <c r="B132" s="22" t="n"/>
      <c r="C132" s="250" t="n"/>
      <c r="D132" s="250" t="n"/>
      <c r="E132" s="250" t="n"/>
      <c r="F132" s="250" t="n"/>
      <c r="G132" s="250" t="n"/>
      <c r="H132" s="250" t="n"/>
      <c r="I132" s="250" t="n"/>
      <c r="J132" s="250" t="n"/>
      <c r="K132" s="250" t="n"/>
    </row>
    <row r="133" ht="24" customFormat="1" customHeight="1" s="251">
      <c r="A133" s="249" t="n"/>
      <c r="B133" s="22" t="n"/>
      <c r="C133" s="250" t="n"/>
      <c r="D133" s="250" t="n"/>
      <c r="E133" s="250" t="n"/>
      <c r="F133" s="250" t="n"/>
      <c r="G133" s="250" t="n"/>
      <c r="H133" s="250" t="n"/>
      <c r="I133" s="250" t="n"/>
      <c r="J133" s="250" t="n"/>
      <c r="K133" s="250" t="n"/>
    </row>
    <row r="134" ht="24" customFormat="1" customHeight="1" s="251">
      <c r="A134" s="249" t="n"/>
      <c r="B134" s="22" t="n"/>
      <c r="C134" s="250" t="n"/>
      <c r="D134" s="250" t="n"/>
      <c r="E134" s="250" t="n"/>
      <c r="F134" s="250" t="n"/>
      <c r="G134" s="250" t="n"/>
      <c r="H134" s="250" t="n"/>
      <c r="I134" s="250" t="n"/>
      <c r="J134" s="250" t="n"/>
      <c r="K134" s="250" t="n"/>
    </row>
    <row r="135" ht="24" customFormat="1" customHeight="1" s="251">
      <c r="A135" s="249" t="n"/>
      <c r="B135" s="22" t="n"/>
      <c r="C135" s="250" t="n"/>
      <c r="D135" s="250" t="n"/>
      <c r="E135" s="250" t="n"/>
      <c r="F135" s="250" t="n"/>
      <c r="G135" s="250" t="n"/>
      <c r="H135" s="250" t="n"/>
      <c r="I135" s="250" t="n"/>
      <c r="J135" s="250" t="n"/>
      <c r="K135" s="250" t="n"/>
    </row>
    <row r="136" ht="24" customFormat="1" customHeight="1" s="251">
      <c r="A136" s="249" t="n"/>
      <c r="B136" s="22" t="n"/>
      <c r="C136" s="250" t="n"/>
      <c r="D136" s="250" t="n"/>
      <c r="E136" s="250" t="n"/>
      <c r="F136" s="250" t="n"/>
      <c r="G136" s="250" t="n"/>
      <c r="H136" s="250" t="n"/>
      <c r="I136" s="250" t="n"/>
      <c r="J136" s="250" t="n"/>
      <c r="K136" s="250" t="n"/>
    </row>
    <row r="137" ht="24" customFormat="1" customHeight="1" s="251">
      <c r="A137" s="249" t="n"/>
      <c r="B137" s="22" t="n"/>
      <c r="C137" s="250" t="n"/>
      <c r="D137" s="250" t="n"/>
      <c r="E137" s="250" t="n"/>
      <c r="F137" s="250" t="n"/>
      <c r="G137" s="250" t="n"/>
      <c r="H137" s="250" t="n"/>
      <c r="I137" s="250" t="n"/>
      <c r="J137" s="250" t="n"/>
      <c r="K137" s="250" t="n"/>
    </row>
    <row r="138" ht="24" customFormat="1" customHeight="1" s="251">
      <c r="A138" s="249" t="n"/>
      <c r="B138" s="22" t="n"/>
      <c r="C138" s="250" t="n"/>
      <c r="D138" s="250" t="n"/>
      <c r="E138" s="250" t="n"/>
      <c r="F138" s="250" t="n"/>
      <c r="G138" s="250" t="n"/>
      <c r="H138" s="250" t="n"/>
      <c r="I138" s="250" t="n"/>
      <c r="J138" s="250" t="n"/>
      <c r="K138" s="250" t="n"/>
    </row>
    <row r="139" ht="24" customFormat="1" customHeight="1" s="251">
      <c r="A139" s="249" t="n"/>
      <c r="B139" s="22" t="n"/>
      <c r="C139" s="250" t="n"/>
      <c r="D139" s="250" t="n"/>
      <c r="E139" s="250" t="n"/>
      <c r="F139" s="250" t="n"/>
      <c r="G139" s="250" t="n"/>
      <c r="H139" s="250" t="n"/>
      <c r="I139" s="250" t="n"/>
      <c r="J139" s="250" t="n"/>
      <c r="K139" s="250" t="n"/>
    </row>
    <row r="140" ht="24" customFormat="1" customHeight="1" s="251">
      <c r="A140" s="249" t="n"/>
      <c r="B140" s="22" t="n"/>
      <c r="C140" s="250" t="n"/>
      <c r="D140" s="250" t="n"/>
      <c r="E140" s="250" t="n"/>
      <c r="F140" s="250" t="n"/>
      <c r="G140" s="250" t="n"/>
      <c r="H140" s="250" t="n"/>
      <c r="I140" s="250" t="n"/>
      <c r="J140" s="250" t="n"/>
      <c r="K140" s="250" t="n"/>
    </row>
    <row r="141" ht="24" customFormat="1" customHeight="1" s="251">
      <c r="A141" s="249" t="n"/>
      <c r="B141" s="22" t="n"/>
      <c r="C141" s="250" t="n"/>
      <c r="D141" s="250" t="n"/>
      <c r="E141" s="250" t="n"/>
      <c r="F141" s="250" t="n"/>
      <c r="G141" s="250" t="n"/>
      <c r="H141" s="250" t="n"/>
      <c r="I141" s="250" t="n"/>
      <c r="J141" s="250" t="n"/>
      <c r="K141" s="250" t="n"/>
    </row>
    <row r="142" ht="24" customFormat="1" customHeight="1" s="251">
      <c r="A142" s="249" t="n"/>
      <c r="B142" s="22" t="n"/>
      <c r="C142" s="250" t="n"/>
      <c r="D142" s="250" t="n"/>
      <c r="E142" s="250" t="n"/>
      <c r="F142" s="250" t="n"/>
      <c r="G142" s="250" t="n"/>
      <c r="H142" s="250" t="n"/>
      <c r="I142" s="250" t="n"/>
      <c r="J142" s="250" t="n"/>
      <c r="K142" s="250" t="n"/>
    </row>
    <row r="143" ht="24" customFormat="1" customHeight="1" s="251">
      <c r="A143" s="249" t="n"/>
      <c r="B143" s="22" t="n"/>
      <c r="C143" s="250" t="n"/>
      <c r="D143" s="250" t="n"/>
      <c r="E143" s="250" t="n"/>
      <c r="F143" s="250" t="n"/>
      <c r="G143" s="250" t="n"/>
      <c r="H143" s="250" t="n"/>
      <c r="I143" s="250" t="n"/>
      <c r="J143" s="250" t="n"/>
      <c r="K143" s="250" t="n"/>
    </row>
    <row r="144" ht="24" customFormat="1" customHeight="1" s="251">
      <c r="A144" s="249" t="n"/>
      <c r="B144" s="22" t="n"/>
      <c r="C144" s="250" t="n"/>
      <c r="D144" s="250" t="n"/>
      <c r="E144" s="250" t="n"/>
      <c r="F144" s="250" t="n"/>
      <c r="G144" s="250" t="n"/>
      <c r="H144" s="250" t="n"/>
      <c r="I144" s="250" t="n"/>
      <c r="J144" s="250" t="n"/>
      <c r="K144" s="250" t="n"/>
    </row>
    <row r="145" ht="24" customFormat="1" customHeight="1" s="251">
      <c r="A145" s="249" t="n"/>
      <c r="B145" s="22" t="n"/>
      <c r="C145" s="250" t="n"/>
      <c r="D145" s="250" t="n"/>
      <c r="E145" s="250" t="n"/>
      <c r="F145" s="250" t="n"/>
      <c r="G145" s="250" t="n"/>
      <c r="H145" s="250" t="n"/>
      <c r="I145" s="250" t="n"/>
      <c r="J145" s="250" t="n"/>
      <c r="K145" s="250" t="n"/>
    </row>
    <row r="146" ht="24" customFormat="1" customHeight="1" s="251">
      <c r="A146" s="249" t="n"/>
      <c r="B146" s="22" t="n"/>
      <c r="C146" s="250" t="n"/>
      <c r="D146" s="250" t="n"/>
      <c r="E146" s="250" t="n"/>
      <c r="F146" s="250" t="n"/>
      <c r="G146" s="250" t="n"/>
      <c r="H146" s="250" t="n"/>
      <c r="I146" s="250" t="n"/>
      <c r="J146" s="250" t="n"/>
      <c r="K146" s="250" t="n"/>
    </row>
    <row r="147" ht="24" customFormat="1" customHeight="1" s="251">
      <c r="A147" s="249" t="n"/>
      <c r="B147" s="22" t="n"/>
      <c r="C147" s="250" t="n"/>
      <c r="D147" s="250" t="n"/>
      <c r="E147" s="250" t="n"/>
      <c r="F147" s="250" t="n"/>
      <c r="G147" s="250" t="n"/>
      <c r="H147" s="250" t="n"/>
      <c r="I147" s="250" t="n"/>
      <c r="J147" s="250" t="n"/>
      <c r="K147" s="250" t="n"/>
    </row>
    <row r="148" ht="24" customFormat="1" customHeight="1" s="251">
      <c r="A148" s="249" t="n"/>
      <c r="B148" s="22" t="n"/>
      <c r="C148" s="250" t="n"/>
      <c r="D148" s="250" t="n"/>
      <c r="E148" s="250" t="n"/>
      <c r="F148" s="250" t="n"/>
      <c r="G148" s="250" t="n"/>
      <c r="H148" s="250" t="n"/>
      <c r="I148" s="250" t="n"/>
      <c r="J148" s="250" t="n"/>
      <c r="K148" s="250" t="n"/>
    </row>
    <row r="149" ht="24" customFormat="1" customHeight="1" s="251">
      <c r="A149" s="249" t="n"/>
      <c r="B149" s="22" t="n"/>
      <c r="C149" s="250" t="n"/>
      <c r="D149" s="250" t="n"/>
      <c r="E149" s="250" t="n"/>
      <c r="F149" s="250" t="n"/>
      <c r="G149" s="250" t="n"/>
      <c r="H149" s="250" t="n"/>
      <c r="I149" s="250" t="n"/>
      <c r="J149" s="250" t="n"/>
      <c r="K149" s="250" t="n"/>
    </row>
    <row r="150" ht="24" customFormat="1" customHeight="1" s="251">
      <c r="A150" s="249" t="n"/>
      <c r="B150" s="22" t="n"/>
      <c r="C150" s="250" t="n"/>
      <c r="D150" s="250" t="n"/>
      <c r="E150" s="250" t="n"/>
      <c r="F150" s="250" t="n"/>
      <c r="G150" s="250" t="n"/>
      <c r="H150" s="250" t="n"/>
      <c r="I150" s="250" t="n"/>
      <c r="J150" s="250" t="n"/>
      <c r="K150" s="250" t="n"/>
    </row>
    <row r="151" ht="24" customFormat="1" customHeight="1" s="251">
      <c r="A151" s="249" t="n"/>
      <c r="B151" s="22" t="n"/>
      <c r="C151" s="250" t="n"/>
      <c r="D151" s="250" t="n"/>
      <c r="E151" s="250" t="n"/>
      <c r="F151" s="250" t="n"/>
      <c r="G151" s="250" t="n"/>
      <c r="H151" s="250" t="n"/>
      <c r="I151" s="250" t="n"/>
      <c r="J151" s="250" t="n"/>
      <c r="K151" s="250" t="n"/>
    </row>
    <row r="152" ht="24" customFormat="1" customHeight="1" s="251">
      <c r="A152" s="249" t="n"/>
      <c r="B152" s="22" t="n"/>
      <c r="C152" s="250" t="n"/>
      <c r="D152" s="250" t="n"/>
      <c r="E152" s="250" t="n"/>
      <c r="F152" s="250" t="n"/>
      <c r="G152" s="250" t="n"/>
      <c r="H152" s="250" t="n"/>
      <c r="I152" s="250" t="n"/>
      <c r="J152" s="250" t="n"/>
      <c r="K152" s="250" t="n"/>
    </row>
    <row r="153" ht="24" customFormat="1" customHeight="1" s="251">
      <c r="A153" s="249" t="n"/>
      <c r="B153" s="22" t="n"/>
      <c r="C153" s="250" t="n"/>
      <c r="D153" s="250" t="n"/>
      <c r="E153" s="250" t="n"/>
      <c r="F153" s="250" t="n"/>
      <c r="G153" s="250" t="n"/>
      <c r="H153" s="250" t="n"/>
      <c r="I153" s="250" t="n"/>
      <c r="J153" s="250" t="n"/>
      <c r="K153" s="250" t="n"/>
    </row>
    <row r="154" ht="24" customFormat="1" customHeight="1" s="251">
      <c r="A154" s="249" t="n"/>
      <c r="B154" s="22" t="n"/>
      <c r="C154" s="250" t="n"/>
      <c r="D154" s="250" t="n"/>
      <c r="E154" s="250" t="n"/>
      <c r="F154" s="250" t="n"/>
      <c r="G154" s="250" t="n"/>
      <c r="H154" s="250" t="n"/>
      <c r="I154" s="250" t="n"/>
      <c r="J154" s="250" t="n"/>
      <c r="K154" s="250" t="n"/>
    </row>
    <row r="155" ht="24" customFormat="1" customHeight="1" s="251">
      <c r="A155" s="249" t="n"/>
      <c r="B155" s="22" t="n"/>
      <c r="C155" s="250" t="n"/>
      <c r="D155" s="250" t="n"/>
      <c r="E155" s="250" t="n"/>
      <c r="F155" s="250" t="n"/>
      <c r="G155" s="250" t="n"/>
      <c r="H155" s="250" t="n"/>
      <c r="I155" s="250" t="n"/>
      <c r="J155" s="250" t="n"/>
      <c r="K155" s="250" t="n"/>
    </row>
    <row r="156" ht="24" customFormat="1" customHeight="1" s="251">
      <c r="A156" s="249" t="n"/>
      <c r="B156" s="22" t="n"/>
      <c r="C156" s="250" t="n"/>
      <c r="D156" s="250" t="n"/>
      <c r="E156" s="250" t="n"/>
      <c r="F156" s="250" t="n"/>
      <c r="G156" s="250" t="n"/>
      <c r="H156" s="250" t="n"/>
      <c r="I156" s="250" t="n"/>
      <c r="J156" s="250" t="n"/>
      <c r="K156" s="250" t="n"/>
    </row>
    <row r="157" ht="24" customFormat="1" customHeight="1" s="251">
      <c r="A157" s="249" t="n"/>
      <c r="B157" s="22" t="n"/>
      <c r="C157" s="250" t="n"/>
      <c r="D157" s="250" t="n"/>
      <c r="E157" s="250" t="n"/>
      <c r="F157" s="250" t="n"/>
      <c r="G157" s="250" t="n"/>
      <c r="H157" s="250" t="n"/>
      <c r="I157" s="250" t="n"/>
      <c r="J157" s="250" t="n"/>
      <c r="K157" s="250" t="n"/>
    </row>
    <row r="158" ht="24" customFormat="1" customHeight="1" s="251">
      <c r="A158" s="249" t="n"/>
      <c r="B158" s="22" t="n"/>
      <c r="C158" s="250" t="n"/>
      <c r="D158" s="250" t="n"/>
      <c r="E158" s="250" t="n"/>
      <c r="F158" s="250" t="n"/>
      <c r="G158" s="250" t="n"/>
      <c r="H158" s="250" t="n"/>
      <c r="I158" s="250" t="n"/>
      <c r="J158" s="250" t="n"/>
      <c r="K158" s="250" t="n"/>
    </row>
    <row r="159" ht="24" customFormat="1" customHeight="1" s="251">
      <c r="A159" s="249" t="n"/>
      <c r="B159" s="22" t="n"/>
      <c r="C159" s="250" t="n"/>
      <c r="D159" s="250" t="n"/>
      <c r="E159" s="250" t="n"/>
      <c r="F159" s="250" t="n"/>
      <c r="G159" s="250" t="n"/>
      <c r="H159" s="250" t="n"/>
      <c r="I159" s="250" t="n"/>
      <c r="J159" s="250" t="n"/>
      <c r="K159" s="250" t="n"/>
    </row>
    <row r="160" ht="24" customFormat="1" customHeight="1" s="251">
      <c r="A160" s="249" t="n"/>
      <c r="B160" s="22" t="n"/>
      <c r="C160" s="250" t="n"/>
      <c r="D160" s="250" t="n"/>
      <c r="E160" s="250" t="n"/>
      <c r="F160" s="250" t="n"/>
      <c r="G160" s="250" t="n"/>
      <c r="H160" s="250" t="n"/>
      <c r="I160" s="250" t="n"/>
      <c r="J160" s="250" t="n"/>
      <c r="K160" s="250" t="n"/>
    </row>
    <row r="161" ht="24" customFormat="1" customHeight="1" s="251">
      <c r="A161" s="249" t="n"/>
      <c r="B161" s="22" t="n"/>
      <c r="C161" s="250" t="n"/>
      <c r="D161" s="250" t="n"/>
      <c r="E161" s="250" t="n"/>
      <c r="F161" s="250" t="n"/>
      <c r="G161" s="250" t="n"/>
      <c r="H161" s="250" t="n"/>
      <c r="I161" s="250" t="n"/>
      <c r="J161" s="250" t="n"/>
      <c r="K161" s="250" t="n"/>
    </row>
    <row r="162" ht="24" customFormat="1" customHeight="1" s="251">
      <c r="A162" s="249" t="n"/>
      <c r="B162" s="22" t="n"/>
      <c r="C162" s="250" t="n"/>
      <c r="D162" s="250" t="n"/>
      <c r="E162" s="250" t="n"/>
      <c r="F162" s="250" t="n"/>
      <c r="G162" s="250" t="n"/>
      <c r="H162" s="250" t="n"/>
      <c r="I162" s="250" t="n"/>
      <c r="J162" s="250" t="n"/>
      <c r="K162" s="250" t="n"/>
    </row>
    <row r="163" ht="24" customFormat="1" customHeight="1" s="251">
      <c r="A163" s="249" t="n"/>
      <c r="B163" s="22" t="n"/>
      <c r="C163" s="250" t="n"/>
      <c r="D163" s="250" t="n"/>
      <c r="E163" s="250" t="n"/>
      <c r="F163" s="250" t="n"/>
      <c r="G163" s="250" t="n"/>
      <c r="H163" s="250" t="n"/>
      <c r="I163" s="250" t="n"/>
      <c r="J163" s="250" t="n"/>
      <c r="K163" s="250" t="n"/>
    </row>
    <row r="164" ht="24" customFormat="1" customHeight="1" s="251">
      <c r="A164" s="249" t="n"/>
      <c r="B164" s="22" t="n"/>
      <c r="C164" s="250" t="n"/>
      <c r="D164" s="250" t="n"/>
      <c r="E164" s="250" t="n"/>
      <c r="F164" s="250" t="n"/>
      <c r="G164" s="250" t="n"/>
      <c r="H164" s="250" t="n"/>
      <c r="I164" s="250" t="n"/>
      <c r="J164" s="250" t="n"/>
      <c r="K164" s="250" t="n"/>
    </row>
    <row r="165" ht="24" customFormat="1" customHeight="1" s="251">
      <c r="A165" s="249" t="n"/>
      <c r="B165" s="22" t="n"/>
      <c r="C165" s="250" t="n"/>
      <c r="D165" s="250" t="n"/>
      <c r="E165" s="250" t="n"/>
      <c r="F165" s="250" t="n"/>
      <c r="G165" s="250" t="n"/>
      <c r="H165" s="250" t="n"/>
      <c r="I165" s="250" t="n"/>
      <c r="J165" s="250" t="n"/>
      <c r="K165" s="250" t="n"/>
    </row>
    <row r="166" ht="24" customFormat="1" customHeight="1" s="251">
      <c r="A166" s="249" t="n"/>
      <c r="B166" s="22" t="n"/>
      <c r="C166" s="250" t="n"/>
      <c r="D166" s="250" t="n"/>
      <c r="E166" s="250" t="n"/>
      <c r="F166" s="250" t="n"/>
      <c r="G166" s="250" t="n"/>
      <c r="H166" s="250" t="n"/>
      <c r="I166" s="250" t="n"/>
      <c r="J166" s="250" t="n"/>
      <c r="K166" s="250" t="n"/>
    </row>
    <row r="167" ht="24" customFormat="1" customHeight="1" s="251">
      <c r="A167" s="249" t="n"/>
      <c r="B167" s="22" t="n"/>
      <c r="C167" s="250" t="n"/>
      <c r="D167" s="250" t="n"/>
      <c r="E167" s="250" t="n"/>
      <c r="F167" s="250" t="n"/>
      <c r="G167" s="250" t="n"/>
      <c r="H167" s="250" t="n"/>
      <c r="I167" s="250" t="n"/>
      <c r="J167" s="250" t="n"/>
      <c r="K167" s="250" t="n"/>
    </row>
    <row r="168" ht="24" customFormat="1" customHeight="1" s="251">
      <c r="A168" s="249" t="n"/>
      <c r="B168" s="22" t="n"/>
      <c r="C168" s="250" t="n"/>
      <c r="D168" s="250" t="n"/>
      <c r="E168" s="250" t="n"/>
      <c r="F168" s="250" t="n"/>
      <c r="G168" s="250" t="n"/>
      <c r="H168" s="250" t="n"/>
      <c r="I168" s="250" t="n"/>
      <c r="J168" s="250" t="n"/>
      <c r="K168" s="250" t="n"/>
    </row>
    <row r="169" ht="24" customFormat="1" customHeight="1" s="251">
      <c r="A169" s="249" t="n"/>
      <c r="B169" s="22" t="n"/>
      <c r="C169" s="250" t="n"/>
      <c r="D169" s="250" t="n"/>
      <c r="E169" s="250" t="n"/>
      <c r="F169" s="250" t="n"/>
      <c r="G169" s="250" t="n"/>
      <c r="H169" s="250" t="n"/>
      <c r="I169" s="250" t="n"/>
      <c r="J169" s="250" t="n"/>
      <c r="K169" s="250" t="n"/>
    </row>
    <row r="170" ht="24" customFormat="1" customHeight="1" s="251">
      <c r="A170" s="249" t="n"/>
      <c r="B170" s="22" t="n"/>
      <c r="C170" s="250" t="n"/>
      <c r="D170" s="250" t="n"/>
      <c r="E170" s="250" t="n"/>
      <c r="F170" s="250" t="n"/>
      <c r="G170" s="250" t="n"/>
      <c r="H170" s="250" t="n"/>
      <c r="I170" s="250" t="n"/>
      <c r="J170" s="250" t="n"/>
      <c r="K170" s="250" t="n"/>
    </row>
    <row r="171" ht="24" customFormat="1" customHeight="1" s="251">
      <c r="A171" s="249" t="n"/>
      <c r="B171" s="22" t="n"/>
      <c r="C171" s="250" t="n"/>
      <c r="D171" s="250" t="n"/>
      <c r="E171" s="250" t="n"/>
      <c r="F171" s="250" t="n"/>
      <c r="G171" s="250" t="n"/>
      <c r="H171" s="250" t="n"/>
      <c r="I171" s="250" t="n"/>
      <c r="J171" s="250" t="n"/>
      <c r="K171" s="250" t="n"/>
    </row>
    <row r="172" ht="24" customFormat="1" customHeight="1" s="251">
      <c r="A172" s="249" t="n"/>
      <c r="B172" s="22" t="n"/>
      <c r="C172" s="250" t="n"/>
      <c r="D172" s="250" t="n"/>
      <c r="E172" s="250" t="n"/>
      <c r="F172" s="250" t="n"/>
      <c r="G172" s="250" t="n"/>
      <c r="H172" s="250" t="n"/>
      <c r="I172" s="250" t="n"/>
      <c r="J172" s="250" t="n"/>
      <c r="K172" s="250" t="n"/>
    </row>
    <row r="173" ht="24" customFormat="1" customHeight="1" s="251">
      <c r="A173" s="249" t="n"/>
      <c r="B173" s="22" t="n"/>
      <c r="C173" s="250" t="n"/>
      <c r="D173" s="250" t="n"/>
      <c r="E173" s="250" t="n"/>
      <c r="F173" s="250" t="n"/>
      <c r="G173" s="250" t="n"/>
      <c r="H173" s="250" t="n"/>
      <c r="I173" s="250" t="n"/>
      <c r="J173" s="250" t="n"/>
      <c r="K173" s="250" t="n"/>
    </row>
    <row r="174" ht="24" customFormat="1" customHeight="1" s="251">
      <c r="A174" s="249" t="n"/>
      <c r="B174" s="22" t="n"/>
      <c r="C174" s="250" t="n"/>
      <c r="D174" s="250" t="n"/>
      <c r="E174" s="250" t="n"/>
      <c r="F174" s="250" t="n"/>
      <c r="G174" s="250" t="n"/>
      <c r="H174" s="250" t="n"/>
      <c r="I174" s="250" t="n"/>
      <c r="J174" s="250" t="n"/>
      <c r="K174" s="250" t="n"/>
    </row>
    <row r="175" ht="24" customFormat="1" customHeight="1" s="251">
      <c r="A175" s="249" t="n"/>
      <c r="B175" s="22" t="n"/>
      <c r="C175" s="250" t="n"/>
      <c r="D175" s="250" t="n"/>
      <c r="E175" s="250" t="n"/>
      <c r="F175" s="250" t="n"/>
      <c r="G175" s="250" t="n"/>
      <c r="H175" s="250" t="n"/>
      <c r="I175" s="250" t="n"/>
      <c r="J175" s="250" t="n"/>
      <c r="K175" s="250" t="n"/>
    </row>
    <row r="176" ht="24" customFormat="1" customHeight="1" s="251">
      <c r="A176" s="249" t="n"/>
      <c r="B176" s="22" t="n"/>
      <c r="C176" s="250" t="n"/>
      <c r="D176" s="250" t="n"/>
      <c r="E176" s="250" t="n"/>
      <c r="F176" s="250" t="n"/>
      <c r="G176" s="250" t="n"/>
      <c r="H176" s="250" t="n"/>
      <c r="I176" s="250" t="n"/>
      <c r="J176" s="250" t="n"/>
      <c r="K176" s="250" t="n"/>
    </row>
    <row r="177" ht="24" customFormat="1" customHeight="1" s="251">
      <c r="A177" s="249" t="n"/>
      <c r="B177" s="22" t="n"/>
      <c r="C177" s="250" t="n"/>
      <c r="D177" s="250" t="n"/>
      <c r="E177" s="250" t="n"/>
      <c r="F177" s="250" t="n"/>
      <c r="G177" s="250" t="n"/>
      <c r="H177" s="250" t="n"/>
      <c r="I177" s="250" t="n"/>
      <c r="J177" s="250" t="n"/>
      <c r="K177" s="250" t="n"/>
    </row>
    <row r="178" ht="24" customFormat="1" customHeight="1" s="251">
      <c r="A178" s="249" t="n"/>
      <c r="B178" s="22" t="n"/>
      <c r="C178" s="250" t="n"/>
      <c r="D178" s="250" t="n"/>
      <c r="E178" s="250" t="n"/>
      <c r="F178" s="250" t="n"/>
      <c r="G178" s="250" t="n"/>
      <c r="H178" s="250" t="n"/>
      <c r="I178" s="250" t="n"/>
      <c r="J178" s="250" t="n"/>
      <c r="K178" s="250" t="n"/>
    </row>
    <row r="179" ht="24" customFormat="1" customHeight="1" s="251">
      <c r="A179" s="249" t="n"/>
      <c r="B179" s="22" t="n"/>
      <c r="C179" s="250" t="n"/>
      <c r="D179" s="250" t="n"/>
      <c r="E179" s="250" t="n"/>
      <c r="F179" s="250" t="n"/>
      <c r="G179" s="250" t="n"/>
      <c r="H179" s="250" t="n"/>
      <c r="I179" s="250" t="n"/>
      <c r="J179" s="250" t="n"/>
      <c r="K179" s="250" t="n"/>
    </row>
    <row r="180" ht="24" customFormat="1" customHeight="1" s="251">
      <c r="A180" s="249" t="n"/>
      <c r="B180" s="22" t="n"/>
      <c r="C180" s="250" t="n"/>
      <c r="D180" s="250" t="n"/>
      <c r="E180" s="250" t="n"/>
      <c r="F180" s="250" t="n"/>
      <c r="G180" s="250" t="n"/>
      <c r="H180" s="250" t="n"/>
      <c r="I180" s="250" t="n"/>
      <c r="J180" s="250" t="n"/>
      <c r="K180" s="250" t="n"/>
    </row>
    <row r="181" ht="24" customFormat="1" customHeight="1" s="251">
      <c r="A181" s="249" t="n"/>
      <c r="B181" s="22" t="n"/>
      <c r="C181" s="250" t="n"/>
      <c r="D181" s="250" t="n"/>
      <c r="E181" s="250" t="n"/>
      <c r="F181" s="250" t="n"/>
      <c r="G181" s="250" t="n"/>
      <c r="H181" s="250" t="n"/>
      <c r="I181" s="250" t="n"/>
      <c r="J181" s="250" t="n"/>
      <c r="K181" s="250" t="n"/>
    </row>
    <row r="182" ht="24" customFormat="1" customHeight="1" s="251">
      <c r="A182" s="249" t="n"/>
      <c r="B182" s="22" t="n"/>
      <c r="C182" s="250" t="n"/>
      <c r="D182" s="250" t="n"/>
      <c r="E182" s="250" t="n"/>
      <c r="F182" s="250" t="n"/>
      <c r="G182" s="250" t="n"/>
      <c r="H182" s="250" t="n"/>
      <c r="I182" s="250" t="n"/>
      <c r="J182" s="250" t="n"/>
      <c r="K182" s="250" t="n"/>
    </row>
    <row r="183" ht="24" customFormat="1" customHeight="1" s="251">
      <c r="A183" s="249" t="n"/>
      <c r="B183" s="22" t="n"/>
      <c r="C183" s="250" t="n"/>
      <c r="D183" s="250" t="n"/>
      <c r="E183" s="250" t="n"/>
      <c r="F183" s="250" t="n"/>
      <c r="G183" s="250" t="n"/>
      <c r="H183" s="250" t="n"/>
      <c r="I183" s="250" t="n"/>
      <c r="J183" s="250" t="n"/>
      <c r="K183" s="250" t="n"/>
    </row>
    <row r="184" ht="24" customFormat="1" customHeight="1" s="251">
      <c r="A184" s="249" t="n"/>
      <c r="B184" s="22" t="n"/>
      <c r="C184" s="250" t="n"/>
      <c r="D184" s="250" t="n"/>
      <c r="E184" s="250" t="n"/>
      <c r="F184" s="250" t="n"/>
      <c r="G184" s="250" t="n"/>
      <c r="H184" s="250" t="n"/>
      <c r="I184" s="250" t="n"/>
      <c r="J184" s="250" t="n"/>
      <c r="K184" s="250" t="n"/>
    </row>
    <row r="185" ht="24" customFormat="1" customHeight="1" s="251">
      <c r="A185" s="249" t="n"/>
      <c r="B185" s="22" t="n"/>
      <c r="C185" s="250" t="n"/>
      <c r="D185" s="250" t="n"/>
      <c r="E185" s="250" t="n"/>
      <c r="F185" s="250" t="n"/>
      <c r="G185" s="250" t="n"/>
      <c r="H185" s="250" t="n"/>
      <c r="I185" s="250" t="n"/>
      <c r="J185" s="250" t="n"/>
      <c r="K185" s="250" t="n"/>
    </row>
    <row r="186" ht="24" customFormat="1" customHeight="1" s="251">
      <c r="A186" s="249" t="n"/>
      <c r="B186" s="22" t="n"/>
      <c r="C186" s="250" t="n"/>
      <c r="D186" s="250" t="n"/>
      <c r="E186" s="250" t="n"/>
      <c r="F186" s="250" t="n"/>
      <c r="G186" s="250" t="n"/>
      <c r="H186" s="250" t="n"/>
      <c r="I186" s="250" t="n"/>
      <c r="J186" s="250" t="n"/>
      <c r="K186" s="250" t="n"/>
    </row>
    <row r="187" ht="24" customFormat="1" customHeight="1" s="251">
      <c r="A187" s="249" t="n"/>
      <c r="B187" s="22" t="n"/>
      <c r="C187" s="250" t="n"/>
      <c r="D187" s="250" t="n"/>
      <c r="E187" s="250" t="n"/>
      <c r="F187" s="250" t="n"/>
      <c r="G187" s="250" t="n"/>
      <c r="H187" s="250" t="n"/>
      <c r="I187" s="250" t="n"/>
      <c r="J187" s="250" t="n"/>
      <c r="K187" s="250" t="n"/>
    </row>
    <row r="188" ht="24" customFormat="1" customHeight="1" s="251">
      <c r="A188" s="249" t="n"/>
      <c r="B188" s="22" t="n"/>
      <c r="C188" s="250" t="n"/>
      <c r="D188" s="250" t="n"/>
      <c r="E188" s="250" t="n"/>
      <c r="F188" s="250" t="n"/>
      <c r="G188" s="250" t="n"/>
      <c r="H188" s="250" t="n"/>
      <c r="I188" s="250" t="n"/>
      <c r="J188" s="250" t="n"/>
      <c r="K188" s="250" t="n"/>
    </row>
    <row r="189" ht="24" customFormat="1" customHeight="1" s="251">
      <c r="A189" s="249" t="n"/>
      <c r="B189" s="22" t="n"/>
      <c r="C189" s="250" t="n"/>
      <c r="D189" s="250" t="n"/>
      <c r="E189" s="250" t="n"/>
      <c r="F189" s="250" t="n"/>
      <c r="G189" s="250" t="n"/>
      <c r="H189" s="250" t="n"/>
      <c r="I189" s="250" t="n"/>
      <c r="J189" s="250" t="n"/>
      <c r="K189" s="250" t="n"/>
    </row>
    <row r="190" ht="24" customFormat="1" customHeight="1" s="251">
      <c r="A190" s="249" t="n"/>
      <c r="B190" s="22" t="n"/>
      <c r="C190" s="250" t="n"/>
      <c r="D190" s="250" t="n"/>
      <c r="E190" s="250" t="n"/>
      <c r="F190" s="250" t="n"/>
      <c r="G190" s="250" t="n"/>
      <c r="H190" s="250" t="n"/>
      <c r="I190" s="250" t="n"/>
      <c r="J190" s="250" t="n"/>
      <c r="K190" s="250" t="n"/>
    </row>
    <row r="191" ht="24" customFormat="1" customHeight="1" s="251">
      <c r="A191" s="249" t="n"/>
      <c r="B191" s="22" t="n"/>
      <c r="C191" s="250" t="n"/>
      <c r="D191" s="250" t="n"/>
      <c r="E191" s="250" t="n"/>
      <c r="F191" s="250" t="n"/>
      <c r="G191" s="250" t="n"/>
      <c r="H191" s="250" t="n"/>
      <c r="I191" s="250" t="n"/>
      <c r="J191" s="250" t="n"/>
      <c r="K191" s="250" t="n"/>
    </row>
    <row r="192" ht="24" customFormat="1" customHeight="1" s="251">
      <c r="A192" s="249" t="n"/>
      <c r="B192" s="22" t="n"/>
      <c r="C192" s="250" t="n"/>
      <c r="D192" s="250" t="n"/>
      <c r="E192" s="250" t="n"/>
      <c r="F192" s="250" t="n"/>
      <c r="G192" s="250" t="n"/>
      <c r="H192" s="250" t="n"/>
      <c r="I192" s="250" t="n"/>
      <c r="J192" s="250" t="n"/>
      <c r="K192" s="250" t="n"/>
    </row>
    <row r="193" ht="24" customFormat="1" customHeight="1" s="251">
      <c r="A193" s="249" t="n"/>
      <c r="B193" s="22" t="n"/>
      <c r="C193" s="250" t="n"/>
      <c r="D193" s="250" t="n"/>
      <c r="E193" s="250" t="n"/>
      <c r="F193" s="250" t="n"/>
      <c r="G193" s="250" t="n"/>
      <c r="H193" s="250" t="n"/>
      <c r="I193" s="250" t="n"/>
      <c r="J193" s="250" t="n"/>
      <c r="K193" s="250" t="n"/>
    </row>
    <row r="194" ht="24" customFormat="1" customHeight="1" s="251">
      <c r="A194" s="249" t="n"/>
      <c r="B194" s="22" t="n"/>
      <c r="C194" s="250" t="n"/>
      <c r="D194" s="250" t="n"/>
      <c r="E194" s="250" t="n"/>
      <c r="F194" s="250" t="n"/>
      <c r="G194" s="250" t="n"/>
      <c r="H194" s="250" t="n"/>
      <c r="I194" s="250" t="n"/>
      <c r="J194" s="250" t="n"/>
      <c r="K194" s="250" t="n"/>
    </row>
    <row r="195" ht="24" customFormat="1" customHeight="1" s="251">
      <c r="A195" s="249" t="n"/>
      <c r="B195" s="22" t="n"/>
      <c r="C195" s="250" t="n"/>
      <c r="D195" s="250" t="n"/>
      <c r="E195" s="250" t="n"/>
      <c r="F195" s="250" t="n"/>
      <c r="G195" s="250" t="n"/>
      <c r="H195" s="250" t="n"/>
      <c r="I195" s="250" t="n"/>
      <c r="J195" s="250" t="n"/>
      <c r="K195" s="250" t="n"/>
    </row>
    <row r="196" ht="24" customFormat="1" customHeight="1" s="251">
      <c r="A196" s="249" t="n"/>
      <c r="B196" s="22" t="n"/>
      <c r="C196" s="250" t="n"/>
      <c r="D196" s="250" t="n"/>
      <c r="E196" s="250" t="n"/>
      <c r="F196" s="250" t="n"/>
      <c r="G196" s="250" t="n"/>
      <c r="H196" s="250" t="n"/>
      <c r="I196" s="250" t="n"/>
      <c r="J196" s="250" t="n"/>
      <c r="K196" s="250" t="n"/>
    </row>
    <row r="197" ht="24" customFormat="1" customHeight="1" s="251">
      <c r="A197" s="249" t="n"/>
      <c r="B197" s="22" t="n"/>
      <c r="C197" s="250" t="n"/>
      <c r="D197" s="250" t="n"/>
      <c r="E197" s="250" t="n"/>
      <c r="F197" s="250" t="n"/>
      <c r="G197" s="250" t="n"/>
      <c r="H197" s="250" t="n"/>
      <c r="I197" s="250" t="n"/>
      <c r="J197" s="250" t="n"/>
      <c r="K197" s="250" t="n"/>
    </row>
    <row r="198" ht="24" customFormat="1" customHeight="1" s="251">
      <c r="A198" s="249" t="n"/>
      <c r="B198" s="22" t="n"/>
      <c r="C198" s="250" t="n"/>
      <c r="D198" s="250" t="n"/>
      <c r="E198" s="250" t="n"/>
      <c r="F198" s="250" t="n"/>
      <c r="G198" s="250" t="n"/>
      <c r="H198" s="250" t="n"/>
      <c r="I198" s="250" t="n"/>
      <c r="J198" s="250" t="n"/>
      <c r="K198" s="250" t="n"/>
    </row>
    <row r="199" ht="24" customFormat="1" customHeight="1" s="251">
      <c r="A199" s="249" t="n"/>
      <c r="B199" s="22" t="n"/>
      <c r="C199" s="250" t="n"/>
      <c r="D199" s="250" t="n"/>
      <c r="E199" s="250" t="n"/>
      <c r="F199" s="250" t="n"/>
      <c r="G199" s="250" t="n"/>
      <c r="H199" s="250" t="n"/>
      <c r="I199" s="250" t="n"/>
      <c r="J199" s="250" t="n"/>
      <c r="K199" s="250" t="n"/>
    </row>
    <row r="200" ht="24" customFormat="1" customHeight="1" s="251">
      <c r="A200" s="249" t="n"/>
      <c r="B200" s="22" t="n"/>
      <c r="C200" s="250" t="n"/>
      <c r="D200" s="250" t="n"/>
      <c r="E200" s="250" t="n"/>
      <c r="F200" s="250" t="n"/>
      <c r="G200" s="250" t="n"/>
      <c r="H200" s="250" t="n"/>
      <c r="I200" s="250" t="n"/>
      <c r="J200" s="250" t="n"/>
      <c r="K200" s="250" t="n"/>
    </row>
    <row r="201" ht="24" customFormat="1" customHeight="1" s="251">
      <c r="A201" s="249" t="n"/>
      <c r="B201" s="22" t="n"/>
      <c r="C201" s="250" t="n"/>
      <c r="D201" s="250" t="n"/>
      <c r="E201" s="250" t="n"/>
      <c r="F201" s="250" t="n"/>
      <c r="G201" s="250" t="n"/>
      <c r="H201" s="250" t="n"/>
      <c r="I201" s="250" t="n"/>
      <c r="J201" s="250" t="n"/>
      <c r="K201" s="250" t="n"/>
    </row>
    <row r="202" ht="24" customFormat="1" customHeight="1" s="251">
      <c r="A202" s="249" t="n"/>
      <c r="B202" s="22" t="n"/>
      <c r="C202" s="250" t="n"/>
      <c r="D202" s="250" t="n"/>
      <c r="E202" s="250" t="n"/>
      <c r="F202" s="250" t="n"/>
      <c r="G202" s="250" t="n"/>
      <c r="H202" s="250" t="n"/>
      <c r="I202" s="250" t="n"/>
      <c r="J202" s="250" t="n"/>
      <c r="K202" s="250" t="n"/>
    </row>
    <row r="203" ht="24" customFormat="1" customHeight="1" s="251">
      <c r="A203" s="249" t="n"/>
      <c r="B203" s="22" t="n"/>
      <c r="C203" s="250" t="n"/>
      <c r="D203" s="250" t="n"/>
      <c r="E203" s="250" t="n"/>
      <c r="F203" s="250" t="n"/>
      <c r="G203" s="250" t="n"/>
      <c r="H203" s="250" t="n"/>
      <c r="I203" s="250" t="n"/>
      <c r="J203" s="250" t="n"/>
      <c r="K203" s="250" t="n"/>
    </row>
    <row r="204" ht="24" customFormat="1" customHeight="1" s="251">
      <c r="A204" s="249" t="n"/>
      <c r="B204" s="22" t="n"/>
      <c r="C204" s="250" t="n"/>
      <c r="D204" s="250" t="n"/>
      <c r="E204" s="250" t="n"/>
      <c r="F204" s="250" t="n"/>
      <c r="G204" s="250" t="n"/>
      <c r="H204" s="250" t="n"/>
      <c r="I204" s="250" t="n"/>
      <c r="J204" s="250" t="n"/>
      <c r="K204" s="250" t="n"/>
    </row>
    <row r="205" ht="24" customFormat="1" customHeight="1" s="251">
      <c r="A205" s="249" t="n"/>
      <c r="B205" s="22" t="n"/>
      <c r="C205" s="250" t="n"/>
      <c r="D205" s="250" t="n"/>
      <c r="E205" s="250" t="n"/>
      <c r="F205" s="250" t="n"/>
      <c r="G205" s="250" t="n"/>
      <c r="H205" s="250" t="n"/>
      <c r="I205" s="250" t="n"/>
      <c r="J205" s="250" t="n"/>
      <c r="K205" s="250" t="n"/>
    </row>
    <row r="206" ht="24" customFormat="1" customHeight="1" s="251">
      <c r="A206" s="249" t="n"/>
      <c r="B206" s="22" t="n"/>
      <c r="C206" s="250" t="n"/>
      <c r="D206" s="250" t="n"/>
      <c r="E206" s="250" t="n"/>
      <c r="F206" s="250" t="n"/>
      <c r="G206" s="250" t="n"/>
      <c r="H206" s="250" t="n"/>
      <c r="I206" s="250" t="n"/>
      <c r="J206" s="250" t="n"/>
      <c r="K206" s="250" t="n"/>
    </row>
    <row r="207" ht="24" customFormat="1" customHeight="1" s="251">
      <c r="A207" s="249" t="n"/>
      <c r="B207" s="22" t="n"/>
      <c r="C207" s="250" t="n"/>
      <c r="D207" s="250" t="n"/>
      <c r="E207" s="250" t="n"/>
      <c r="F207" s="250" t="n"/>
      <c r="G207" s="250" t="n"/>
      <c r="H207" s="250" t="n"/>
      <c r="I207" s="250" t="n"/>
      <c r="J207" s="250" t="n"/>
      <c r="K207" s="250" t="n"/>
    </row>
    <row r="208" ht="24" customFormat="1" customHeight="1" s="251">
      <c r="A208" s="249" t="n"/>
      <c r="B208" s="22" t="n"/>
      <c r="C208" s="250" t="n"/>
      <c r="D208" s="250" t="n"/>
      <c r="E208" s="250" t="n"/>
      <c r="F208" s="250" t="n"/>
      <c r="G208" s="250" t="n"/>
      <c r="H208" s="250" t="n"/>
      <c r="I208" s="250" t="n"/>
      <c r="J208" s="250" t="n"/>
      <c r="K208" s="250" t="n"/>
    </row>
    <row r="209" ht="24" customFormat="1" customHeight="1" s="251">
      <c r="A209" s="249" t="n"/>
      <c r="B209" s="22" t="n"/>
      <c r="C209" s="250" t="n"/>
      <c r="D209" s="250" t="n"/>
      <c r="E209" s="250" t="n"/>
      <c r="F209" s="250" t="n"/>
      <c r="G209" s="250" t="n"/>
      <c r="H209" s="250" t="n"/>
      <c r="I209" s="250" t="n"/>
      <c r="J209" s="250" t="n"/>
      <c r="K209" s="250" t="n"/>
    </row>
    <row r="210" ht="24" customFormat="1" customHeight="1" s="251">
      <c r="A210" s="249" t="n"/>
      <c r="B210" s="22" t="n"/>
      <c r="C210" s="250" t="n"/>
      <c r="D210" s="250" t="n"/>
      <c r="E210" s="250" t="n"/>
      <c r="F210" s="250" t="n"/>
      <c r="G210" s="250" t="n"/>
      <c r="H210" s="250" t="n"/>
      <c r="I210" s="250" t="n"/>
      <c r="J210" s="250" t="n"/>
      <c r="K210" s="250" t="n"/>
    </row>
    <row r="211" ht="24" customFormat="1" customHeight="1" s="251">
      <c r="A211" s="249" t="n"/>
      <c r="B211" s="22" t="n"/>
      <c r="C211" s="250" t="n"/>
      <c r="D211" s="250" t="n"/>
      <c r="E211" s="250" t="n"/>
      <c r="F211" s="250" t="n"/>
      <c r="G211" s="250" t="n"/>
      <c r="H211" s="250" t="n"/>
      <c r="I211" s="250" t="n"/>
      <c r="J211" s="250" t="n"/>
      <c r="K211" s="250" t="n"/>
    </row>
    <row r="212" ht="24" customFormat="1" customHeight="1" s="251">
      <c r="A212" s="249" t="n"/>
      <c r="B212" s="22" t="n"/>
      <c r="C212" s="250" t="n"/>
      <c r="D212" s="250" t="n"/>
      <c r="E212" s="250" t="n"/>
      <c r="F212" s="250" t="n"/>
      <c r="G212" s="250" t="n"/>
      <c r="H212" s="250" t="n"/>
      <c r="I212" s="250" t="n"/>
      <c r="J212" s="250" t="n"/>
      <c r="K212" s="250" t="n"/>
    </row>
    <row r="213" ht="24" customFormat="1" customHeight="1" s="251">
      <c r="A213" s="249" t="n"/>
      <c r="B213" s="22" t="n"/>
      <c r="C213" s="250" t="n"/>
      <c r="D213" s="250" t="n"/>
      <c r="E213" s="250" t="n"/>
      <c r="F213" s="250" t="n"/>
      <c r="G213" s="250" t="n"/>
      <c r="H213" s="250" t="n"/>
      <c r="I213" s="250" t="n"/>
      <c r="J213" s="250" t="n"/>
      <c r="K213" s="250" t="n"/>
    </row>
    <row r="214" ht="24" customFormat="1" customHeight="1" s="251">
      <c r="A214" s="249" t="n"/>
      <c r="B214" s="22" t="n"/>
      <c r="C214" s="250" t="n"/>
      <c r="D214" s="250" t="n"/>
      <c r="E214" s="250" t="n"/>
      <c r="F214" s="250" t="n"/>
      <c r="G214" s="250" t="n"/>
      <c r="H214" s="250" t="n"/>
      <c r="I214" s="250" t="n"/>
      <c r="J214" s="250" t="n"/>
      <c r="K214" s="250" t="n"/>
    </row>
    <row r="215" ht="24" customFormat="1" customHeight="1" s="251">
      <c r="A215" s="249" t="n"/>
      <c r="B215" s="22" t="n"/>
      <c r="C215" s="250" t="n"/>
      <c r="D215" s="250" t="n"/>
      <c r="E215" s="250" t="n"/>
      <c r="F215" s="250" t="n"/>
      <c r="G215" s="250" t="n"/>
      <c r="H215" s="250" t="n"/>
      <c r="I215" s="250" t="n"/>
      <c r="J215" s="250" t="n"/>
      <c r="K215" s="250" t="n"/>
    </row>
    <row r="216" ht="24" customFormat="1" customHeight="1" s="251">
      <c r="A216" s="249" t="n"/>
      <c r="B216" s="22" t="n"/>
      <c r="C216" s="250" t="n"/>
      <c r="D216" s="250" t="n"/>
      <c r="E216" s="250" t="n"/>
      <c r="F216" s="250" t="n"/>
      <c r="G216" s="250" t="n"/>
      <c r="H216" s="250" t="n"/>
      <c r="I216" s="250" t="n"/>
      <c r="J216" s="250" t="n"/>
      <c r="K216" s="250" t="n"/>
    </row>
    <row r="217">
      <c r="A217" s="242" t="n"/>
      <c r="B217" s="22" t="n"/>
      <c r="C217" s="243" t="n"/>
      <c r="D217" s="243" t="n"/>
      <c r="E217" s="243" t="n"/>
      <c r="F217" s="243" t="n"/>
      <c r="G217" s="243" t="n"/>
      <c r="H217" s="243" t="n"/>
      <c r="I217" s="243" t="n"/>
      <c r="J217" s="243" t="n"/>
      <c r="K217" s="243" t="n"/>
    </row>
    <row r="218">
      <c r="A218" s="242" t="n"/>
      <c r="B218" s="22" t="n"/>
      <c r="C218" s="243" t="n"/>
      <c r="D218" s="243" t="n"/>
      <c r="E218" s="243" t="n"/>
      <c r="F218" s="243" t="n"/>
      <c r="G218" s="243" t="n"/>
      <c r="H218" s="243" t="n"/>
      <c r="I218" s="243" t="n"/>
      <c r="J218" s="243" t="n"/>
      <c r="K218" s="243" t="n"/>
    </row>
    <row r="219">
      <c r="A219" s="242" t="n"/>
      <c r="B219" s="22" t="n"/>
      <c r="C219" s="243" t="n"/>
      <c r="D219" s="243" t="n"/>
      <c r="E219" s="243" t="n"/>
      <c r="F219" s="243" t="n"/>
      <c r="G219" s="243" t="n"/>
      <c r="H219" s="243" t="n"/>
      <c r="I219" s="243" t="n"/>
      <c r="J219" s="243" t="n"/>
      <c r="K219" s="243" t="n"/>
    </row>
    <row r="220">
      <c r="A220" s="242" t="n"/>
      <c r="B220" s="22" t="n"/>
      <c r="C220" s="243" t="n"/>
      <c r="D220" s="243" t="n"/>
      <c r="E220" s="243" t="n"/>
      <c r="F220" s="243" t="n"/>
      <c r="G220" s="243" t="n"/>
      <c r="H220" s="243" t="n"/>
      <c r="I220" s="243" t="n"/>
      <c r="J220" s="243" t="n"/>
      <c r="K220" s="243" t="n"/>
    </row>
    <row r="221">
      <c r="A221" s="242" t="n"/>
      <c r="B221" s="22" t="n"/>
      <c r="C221" s="243" t="n"/>
      <c r="D221" s="243" t="n"/>
      <c r="E221" s="243" t="n"/>
      <c r="F221" s="243" t="n"/>
      <c r="G221" s="243" t="n"/>
      <c r="H221" s="243" t="n"/>
      <c r="I221" s="243" t="n"/>
      <c r="J221" s="243" t="n"/>
      <c r="K221" s="243" t="n"/>
    </row>
    <row r="222">
      <c r="A222" s="242" t="n"/>
      <c r="B222" s="22" t="n"/>
      <c r="C222" s="243" t="n"/>
      <c r="D222" s="243" t="n"/>
      <c r="E222" s="243" t="n"/>
      <c r="F222" s="243" t="n"/>
      <c r="G222" s="243" t="n"/>
      <c r="H222" s="243" t="n"/>
      <c r="I222" s="243" t="n"/>
      <c r="J222" s="243" t="n"/>
      <c r="K222" s="243" t="n"/>
    </row>
    <row r="223" customFormat="1" s="78">
      <c r="A223" s="242" t="n"/>
      <c r="B223" s="22" t="n"/>
      <c r="C223" s="243" t="n"/>
      <c r="D223" s="243" t="n"/>
      <c r="E223" s="243" t="n"/>
      <c r="F223" s="243" t="n"/>
      <c r="G223" s="243" t="n"/>
      <c r="H223" s="243" t="n"/>
      <c r="I223" s="243" t="n"/>
      <c r="J223" s="243" t="n"/>
      <c r="K223" s="243" t="n"/>
    </row>
    <row r="224" customFormat="1" s="78">
      <c r="A224" s="242" t="n"/>
      <c r="B224" s="22" t="n"/>
      <c r="C224" s="243" t="n"/>
      <c r="D224" s="243" t="n"/>
      <c r="E224" s="243" t="n"/>
      <c r="F224" s="243" t="n"/>
      <c r="G224" s="243" t="n"/>
      <c r="H224" s="243" t="n"/>
      <c r="I224" s="243" t="n"/>
      <c r="J224" s="243" t="n"/>
      <c r="K224" s="243" t="n"/>
    </row>
    <row r="225" customFormat="1" s="78">
      <c r="A225" s="242" t="n"/>
      <c r="B225" s="22" t="n"/>
      <c r="C225" s="243" t="n"/>
      <c r="D225" s="243" t="n"/>
      <c r="E225" s="243" t="n"/>
      <c r="F225" s="243" t="n"/>
      <c r="G225" s="243" t="n"/>
      <c r="H225" s="243" t="n"/>
      <c r="I225" s="243" t="n"/>
      <c r="J225" s="243" t="n"/>
      <c r="K225" s="243" t="n"/>
    </row>
    <row r="226" customFormat="1" s="78">
      <c r="A226" s="242" t="n"/>
      <c r="B226" s="22" t="n"/>
      <c r="C226" s="243" t="n"/>
      <c r="D226" s="243" t="n"/>
      <c r="E226" s="243" t="n"/>
      <c r="F226" s="243" t="n"/>
      <c r="G226" s="243" t="n"/>
      <c r="H226" s="243" t="n"/>
      <c r="I226" s="243" t="n"/>
      <c r="J226" s="243" t="n"/>
      <c r="K226" s="243" t="n"/>
    </row>
    <row r="227" customFormat="1" s="78">
      <c r="A227" s="242" t="n"/>
      <c r="B227" s="22" t="n"/>
      <c r="C227" s="243" t="n"/>
      <c r="D227" s="243" t="n"/>
      <c r="E227" s="243" t="n"/>
      <c r="F227" s="243" t="n"/>
      <c r="G227" s="243" t="n"/>
      <c r="H227" s="243" t="n"/>
      <c r="I227" s="243" t="n"/>
      <c r="J227" s="243" t="n"/>
      <c r="K227" s="243" t="n"/>
    </row>
    <row r="228" customFormat="1" s="78">
      <c r="A228" s="242" t="n"/>
      <c r="B228" s="22" t="n"/>
      <c r="C228" s="243" t="n"/>
      <c r="D228" s="243" t="n"/>
      <c r="E228" s="243" t="n"/>
      <c r="F228" s="243" t="n"/>
      <c r="G228" s="243" t="n"/>
      <c r="H228" s="243" t="n"/>
      <c r="I228" s="243" t="n"/>
      <c r="J228" s="243" t="n"/>
      <c r="K228" s="243" t="n"/>
    </row>
    <row r="229" customFormat="1" s="78">
      <c r="A229" s="242" t="n"/>
      <c r="B229" s="22" t="n"/>
      <c r="C229" s="243" t="n"/>
      <c r="D229" s="243" t="n"/>
      <c r="E229" s="243" t="n"/>
      <c r="F229" s="243" t="n"/>
      <c r="G229" s="243" t="n"/>
      <c r="H229" s="243" t="n"/>
      <c r="I229" s="243" t="n"/>
      <c r="J229" s="243" t="n"/>
      <c r="K229" s="243" t="n"/>
    </row>
    <row r="230" customFormat="1" s="78">
      <c r="A230" s="242" t="n"/>
      <c r="B230" s="22" t="n"/>
      <c r="C230" s="243" t="n"/>
      <c r="D230" s="243" t="n"/>
      <c r="E230" s="243" t="n"/>
      <c r="F230" s="243" t="n"/>
      <c r="G230" s="243" t="n"/>
      <c r="H230" s="243" t="n"/>
      <c r="I230" s="243" t="n"/>
      <c r="J230" s="243" t="n"/>
      <c r="K230" s="243" t="n"/>
    </row>
    <row r="231" customFormat="1" s="78">
      <c r="A231" s="242" t="n"/>
      <c r="B231" s="22" t="n"/>
      <c r="C231" s="243" t="n"/>
      <c r="D231" s="243" t="n"/>
      <c r="E231" s="243" t="n"/>
      <c r="F231" s="243" t="n"/>
      <c r="G231" s="243" t="n"/>
      <c r="H231" s="243" t="n"/>
      <c r="I231" s="243" t="n"/>
      <c r="J231" s="243" t="n"/>
      <c r="K231" s="243" t="n"/>
    </row>
    <row r="232" customFormat="1" s="78">
      <c r="A232" s="242" t="n"/>
      <c r="B232" s="22" t="n"/>
      <c r="C232" s="243" t="n"/>
      <c r="D232" s="243" t="n"/>
      <c r="E232" s="243" t="n"/>
      <c r="F232" s="243" t="n"/>
      <c r="G232" s="243" t="n"/>
      <c r="H232" s="243" t="n"/>
      <c r="I232" s="243" t="n"/>
      <c r="J232" s="243" t="n"/>
      <c r="K232" s="243" t="n"/>
    </row>
    <row r="233" customFormat="1" s="78">
      <c r="A233" s="242" t="n"/>
      <c r="B233" s="22" t="n"/>
      <c r="C233" s="243" t="n"/>
      <c r="D233" s="243" t="n"/>
      <c r="E233" s="243" t="n"/>
      <c r="F233" s="243" t="n"/>
      <c r="G233" s="243" t="n"/>
      <c r="H233" s="243" t="n"/>
      <c r="I233" s="243" t="n"/>
      <c r="J233" s="243" t="n"/>
      <c r="K233" s="243" t="n"/>
    </row>
    <row r="234" customFormat="1" s="78">
      <c r="A234" s="242" t="n"/>
      <c r="B234" s="22" t="n"/>
      <c r="C234" s="243" t="n"/>
      <c r="D234" s="243" t="n"/>
      <c r="E234" s="243" t="n"/>
      <c r="F234" s="243" t="n"/>
      <c r="G234" s="243" t="n"/>
      <c r="H234" s="243" t="n"/>
      <c r="I234" s="243" t="n"/>
      <c r="J234" s="243" t="n"/>
      <c r="K234" s="243" t="n"/>
    </row>
    <row r="235" customFormat="1" s="78">
      <c r="A235" s="242" t="n"/>
      <c r="B235" s="22" t="n"/>
      <c r="C235" s="243" t="n"/>
      <c r="D235" s="243" t="n"/>
      <c r="E235" s="243" t="n"/>
      <c r="F235" s="243" t="n"/>
      <c r="G235" s="243" t="n"/>
      <c r="H235" s="243" t="n"/>
      <c r="I235" s="243" t="n"/>
      <c r="J235" s="243" t="n"/>
      <c r="K235" s="243" t="n"/>
    </row>
    <row r="236" customFormat="1" s="78">
      <c r="A236" s="242" t="n"/>
      <c r="B236" s="22" t="n"/>
      <c r="C236" s="243" t="n"/>
      <c r="D236" s="243" t="n"/>
      <c r="E236" s="243" t="n"/>
      <c r="F236" s="243" t="n"/>
      <c r="G236" s="243" t="n"/>
      <c r="H236" s="243" t="n"/>
      <c r="I236" s="243" t="n"/>
      <c r="J236" s="243" t="n"/>
      <c r="K236" s="243" t="n"/>
    </row>
    <row r="237" customFormat="1" s="78">
      <c r="A237" s="242" t="n"/>
      <c r="B237" s="22" t="n"/>
      <c r="C237" s="243" t="n"/>
      <c r="D237" s="243" t="n"/>
      <c r="E237" s="243" t="n"/>
      <c r="F237" s="243" t="n"/>
      <c r="G237" s="243" t="n"/>
      <c r="H237" s="243" t="n"/>
      <c r="I237" s="243" t="n"/>
      <c r="J237" s="243" t="n"/>
      <c r="K237" s="243" t="n"/>
    </row>
    <row r="238" customFormat="1" s="78">
      <c r="A238" s="242" t="n"/>
      <c r="B238" s="22" t="n"/>
      <c r="C238" s="243" t="n"/>
      <c r="D238" s="243" t="n"/>
      <c r="E238" s="243" t="n"/>
      <c r="F238" s="243" t="n"/>
      <c r="G238" s="243" t="n"/>
      <c r="H238" s="243" t="n"/>
      <c r="I238" s="243" t="n"/>
      <c r="J238" s="243" t="n"/>
      <c r="K238" s="243" t="n"/>
    </row>
    <row r="239" customFormat="1" s="78">
      <c r="A239" s="242" t="n"/>
      <c r="B239" s="22" t="n"/>
      <c r="C239" s="243" t="n"/>
      <c r="D239" s="243" t="n"/>
      <c r="E239" s="243" t="n"/>
      <c r="F239" s="243" t="n"/>
      <c r="G239" s="243" t="n"/>
      <c r="H239" s="243" t="n"/>
      <c r="I239" s="243" t="n"/>
      <c r="J239" s="243" t="n"/>
      <c r="K239" s="243" t="n"/>
    </row>
    <row r="240" customFormat="1" s="78">
      <c r="A240" s="242" t="n"/>
      <c r="B240" s="22" t="n"/>
      <c r="C240" s="243" t="n"/>
      <c r="D240" s="243" t="n"/>
      <c r="E240" s="243" t="n"/>
      <c r="F240" s="243" t="n"/>
      <c r="G240" s="243" t="n"/>
      <c r="H240" s="243" t="n"/>
      <c r="I240" s="243" t="n"/>
      <c r="J240" s="243" t="n"/>
      <c r="K240" s="243" t="n"/>
    </row>
    <row r="241" customFormat="1" s="78">
      <c r="A241" s="242" t="n"/>
      <c r="B241" s="22" t="n"/>
      <c r="C241" s="243" t="n"/>
      <c r="D241" s="243" t="n"/>
      <c r="E241" s="243" t="n"/>
      <c r="F241" s="243" t="n"/>
      <c r="G241" s="243" t="n"/>
      <c r="H241" s="243" t="n"/>
      <c r="I241" s="243" t="n"/>
      <c r="J241" s="243" t="n"/>
      <c r="K241" s="243" t="n"/>
    </row>
    <row r="242" customFormat="1" s="78">
      <c r="A242" s="242" t="n"/>
      <c r="B242" s="22" t="n"/>
      <c r="C242" s="243" t="n"/>
      <c r="D242" s="243" t="n"/>
      <c r="E242" s="243" t="n"/>
      <c r="F242" s="243" t="n"/>
      <c r="G242" s="243" t="n"/>
      <c r="H242" s="243" t="n"/>
      <c r="I242" s="243" t="n"/>
      <c r="J242" s="243" t="n"/>
      <c r="K242" s="243" t="n"/>
    </row>
    <row r="243" customFormat="1" s="78">
      <c r="A243" s="242" t="n"/>
      <c r="B243" s="22" t="n"/>
      <c r="C243" s="243" t="n"/>
      <c r="D243" s="243" t="n"/>
      <c r="E243" s="243" t="n"/>
      <c r="F243" s="243" t="n"/>
      <c r="G243" s="243" t="n"/>
      <c r="H243" s="243" t="n"/>
      <c r="I243" s="243" t="n"/>
      <c r="J243" s="243" t="n"/>
      <c r="K243" s="243" t="n"/>
    </row>
    <row r="244" customFormat="1" s="78">
      <c r="A244" s="242" t="n"/>
      <c r="B244" s="22" t="n"/>
      <c r="C244" s="243" t="n"/>
      <c r="D244" s="243" t="n"/>
      <c r="E244" s="243" t="n"/>
      <c r="F244" s="243" t="n"/>
      <c r="G244" s="243" t="n"/>
      <c r="H244" s="243" t="n"/>
      <c r="I244" s="243" t="n"/>
      <c r="J244" s="243" t="n"/>
      <c r="K244" s="243" t="n"/>
    </row>
    <row r="245" customFormat="1" s="78">
      <c r="A245" s="242" t="n"/>
      <c r="B245" s="22" t="n"/>
      <c r="C245" s="243" t="n"/>
      <c r="D245" s="243" t="n"/>
      <c r="E245" s="243" t="n"/>
      <c r="F245" s="243" t="n"/>
      <c r="G245" s="243" t="n"/>
      <c r="H245" s="243" t="n"/>
      <c r="I245" s="243" t="n"/>
      <c r="J245" s="243" t="n"/>
      <c r="K245" s="243" t="n"/>
    </row>
    <row r="246" customFormat="1" s="78">
      <c r="A246" s="242" t="n"/>
      <c r="B246" s="22" t="n"/>
      <c r="C246" s="243" t="n"/>
      <c r="D246" s="243" t="n"/>
      <c r="E246" s="243" t="n"/>
      <c r="F246" s="243" t="n"/>
      <c r="G246" s="243" t="n"/>
      <c r="H246" s="243" t="n"/>
      <c r="I246" s="243" t="n"/>
      <c r="J246" s="243" t="n"/>
      <c r="K246" s="243" t="n"/>
    </row>
    <row r="247" customFormat="1" s="78">
      <c r="A247" s="242" t="n"/>
      <c r="B247" s="22" t="n"/>
      <c r="C247" s="243" t="n"/>
      <c r="D247" s="243" t="n"/>
      <c r="E247" s="243" t="n"/>
      <c r="F247" s="243" t="n"/>
      <c r="G247" s="243" t="n"/>
      <c r="H247" s="243" t="n"/>
      <c r="I247" s="243" t="n"/>
      <c r="J247" s="243" t="n"/>
      <c r="K247" s="243" t="n"/>
    </row>
    <row r="248" customFormat="1" s="78">
      <c r="A248" s="242" t="n"/>
      <c r="B248" s="22" t="n"/>
      <c r="C248" s="243" t="n"/>
      <c r="D248" s="243" t="n"/>
      <c r="E248" s="243" t="n"/>
      <c r="F248" s="243" t="n"/>
      <c r="G248" s="243" t="n"/>
      <c r="H248" s="243" t="n"/>
      <c r="I248" s="243" t="n"/>
      <c r="J248" s="243" t="n"/>
      <c r="K248" s="243" t="n"/>
    </row>
    <row r="249" customFormat="1" s="78">
      <c r="A249" s="242" t="n"/>
      <c r="B249" s="22" t="n"/>
      <c r="C249" s="243" t="n"/>
      <c r="D249" s="243" t="n"/>
      <c r="E249" s="243" t="n"/>
      <c r="F249" s="243" t="n"/>
      <c r="G249" s="243" t="n"/>
      <c r="H249" s="243" t="n"/>
      <c r="I249" s="243" t="n"/>
      <c r="J249" s="243" t="n"/>
      <c r="K249" s="243" t="n"/>
    </row>
    <row r="250" customFormat="1" s="78">
      <c r="A250" s="242" t="n"/>
      <c r="B250" s="22" t="n"/>
      <c r="C250" s="243" t="n"/>
      <c r="D250" s="243" t="n"/>
      <c r="E250" s="243" t="n"/>
      <c r="F250" s="243" t="n"/>
      <c r="G250" s="243" t="n"/>
      <c r="H250" s="243" t="n"/>
      <c r="I250" s="243" t="n"/>
      <c r="J250" s="243" t="n"/>
      <c r="K250" s="243" t="n"/>
    </row>
    <row r="251" customFormat="1" s="78">
      <c r="A251" s="242" t="n"/>
      <c r="B251" s="22" t="n"/>
      <c r="C251" s="243" t="n"/>
      <c r="D251" s="243" t="n"/>
      <c r="E251" s="243" t="n"/>
      <c r="F251" s="243" t="n"/>
      <c r="G251" s="243" t="n"/>
      <c r="H251" s="243" t="n"/>
      <c r="I251" s="243" t="n"/>
      <c r="J251" s="243" t="n"/>
      <c r="K251" s="243" t="n"/>
    </row>
    <row r="252" customFormat="1" s="78">
      <c r="A252" s="242" t="n"/>
      <c r="B252" s="22" t="n"/>
      <c r="C252" s="243" t="n"/>
      <c r="D252" s="243" t="n"/>
      <c r="E252" s="243" t="n"/>
      <c r="F252" s="243" t="n"/>
      <c r="G252" s="243" t="n"/>
      <c r="H252" s="243" t="n"/>
      <c r="I252" s="243" t="n"/>
      <c r="J252" s="243" t="n"/>
      <c r="K252" s="243" t="n"/>
    </row>
    <row r="253" customFormat="1" s="78">
      <c r="A253" s="242" t="n"/>
      <c r="B253" s="22" t="n"/>
      <c r="C253" s="243" t="n"/>
      <c r="D253" s="243" t="n"/>
      <c r="E253" s="243" t="n"/>
      <c r="F253" s="243" t="n"/>
      <c r="G253" s="243" t="n"/>
      <c r="H253" s="243" t="n"/>
      <c r="I253" s="243" t="n"/>
      <c r="J253" s="243" t="n"/>
      <c r="K253" s="243" t="n"/>
    </row>
    <row r="254" customFormat="1" s="78">
      <c r="A254" s="242" t="n"/>
      <c r="B254" s="22" t="n"/>
      <c r="C254" s="243" t="n"/>
      <c r="D254" s="243" t="n"/>
      <c r="E254" s="243" t="n"/>
      <c r="F254" s="243" t="n"/>
      <c r="G254" s="243" t="n"/>
      <c r="H254" s="243" t="n"/>
      <c r="I254" s="243" t="n"/>
      <c r="J254" s="243" t="n"/>
      <c r="K254" s="243" t="n"/>
    </row>
    <row r="255" customFormat="1" s="78">
      <c r="A255" s="242" t="n"/>
      <c r="B255" s="22" t="n"/>
      <c r="C255" s="243" t="n"/>
      <c r="D255" s="243" t="n"/>
      <c r="E255" s="243" t="n"/>
      <c r="F255" s="243" t="n"/>
      <c r="G255" s="243" t="n"/>
      <c r="H255" s="243" t="n"/>
      <c r="I255" s="243" t="n"/>
      <c r="J255" s="243" t="n"/>
      <c r="K255" s="243" t="n"/>
    </row>
    <row r="256" customFormat="1" s="78">
      <c r="A256" s="242" t="n"/>
      <c r="B256" s="22" t="n"/>
      <c r="C256" s="243" t="n"/>
      <c r="D256" s="243" t="n"/>
      <c r="E256" s="243" t="n"/>
      <c r="F256" s="243" t="n"/>
      <c r="G256" s="243" t="n"/>
      <c r="H256" s="243" t="n"/>
      <c r="I256" s="243" t="n"/>
      <c r="J256" s="243" t="n"/>
      <c r="K256" s="243" t="n"/>
    </row>
    <row r="257" customFormat="1" s="78">
      <c r="A257" s="242" t="n"/>
      <c r="B257" s="22" t="n"/>
      <c r="C257" s="243" t="n"/>
      <c r="D257" s="243" t="n"/>
      <c r="E257" s="243" t="n"/>
      <c r="F257" s="243" t="n"/>
      <c r="G257" s="243" t="n"/>
      <c r="H257" s="243" t="n"/>
      <c r="I257" s="243" t="n"/>
      <c r="J257" s="243" t="n"/>
      <c r="K257" s="243" t="n"/>
    </row>
    <row r="258" customFormat="1" s="78">
      <c r="A258" s="242" t="n"/>
      <c r="B258" s="22" t="n"/>
      <c r="C258" s="243" t="n"/>
      <c r="D258" s="243" t="n"/>
      <c r="E258" s="243" t="n"/>
      <c r="F258" s="243" t="n"/>
      <c r="G258" s="243" t="n"/>
      <c r="H258" s="243" t="n"/>
      <c r="I258" s="243" t="n"/>
      <c r="J258" s="243" t="n"/>
      <c r="K258" s="243" t="n"/>
    </row>
    <row r="259" customFormat="1" s="78">
      <c r="A259" s="242" t="n"/>
      <c r="B259" s="22" t="n"/>
      <c r="C259" s="243" t="n"/>
      <c r="D259" s="243" t="n"/>
      <c r="E259" s="243" t="n"/>
      <c r="F259" s="243" t="n"/>
      <c r="G259" s="243" t="n"/>
      <c r="H259" s="243" t="n"/>
      <c r="I259" s="243" t="n"/>
      <c r="J259" s="243" t="n"/>
      <c r="K259" s="243" t="n"/>
    </row>
    <row r="260" customFormat="1" s="78">
      <c r="A260" s="242" t="n"/>
      <c r="B260" s="22" t="n"/>
      <c r="C260" s="243" t="n"/>
      <c r="D260" s="243" t="n"/>
      <c r="E260" s="243" t="n"/>
      <c r="F260" s="243" t="n"/>
      <c r="G260" s="243" t="n"/>
      <c r="H260" s="243" t="n"/>
      <c r="I260" s="243" t="n"/>
      <c r="J260" s="243" t="n"/>
      <c r="K260" s="243" t="n"/>
    </row>
    <row r="261" customFormat="1" s="78">
      <c r="A261" s="242" t="n"/>
      <c r="B261" s="22" t="n"/>
      <c r="C261" s="243" t="n"/>
      <c r="D261" s="243" t="n"/>
      <c r="E261" s="243" t="n"/>
      <c r="F261" s="243" t="n"/>
      <c r="G261" s="243" t="n"/>
      <c r="H261" s="243" t="n"/>
      <c r="I261" s="243" t="n"/>
      <c r="J261" s="243" t="n"/>
      <c r="K261" s="243" t="n"/>
    </row>
    <row r="262" customFormat="1" s="78">
      <c r="A262" s="242" t="n"/>
      <c r="B262" s="22" t="n"/>
      <c r="C262" s="243" t="n"/>
      <c r="D262" s="243" t="n"/>
      <c r="E262" s="243" t="n"/>
      <c r="F262" s="243" t="n"/>
      <c r="G262" s="243" t="n"/>
      <c r="H262" s="243" t="n"/>
      <c r="I262" s="243" t="n"/>
      <c r="J262" s="243" t="n"/>
      <c r="K262" s="243" t="n"/>
    </row>
    <row r="263" customFormat="1" s="78">
      <c r="A263" s="242" t="n"/>
      <c r="B263" s="22" t="n"/>
      <c r="C263" s="243" t="n"/>
      <c r="D263" s="243" t="n"/>
      <c r="E263" s="243" t="n"/>
      <c r="F263" s="243" t="n"/>
      <c r="G263" s="243" t="n"/>
      <c r="H263" s="243" t="n"/>
      <c r="I263" s="243" t="n"/>
      <c r="J263" s="243" t="n"/>
      <c r="K263" s="243" t="n"/>
    </row>
    <row r="264" customFormat="1" s="78">
      <c r="A264" s="242" t="n"/>
      <c r="B264" s="22" t="n"/>
      <c r="C264" s="243" t="n"/>
      <c r="D264" s="243" t="n"/>
      <c r="E264" s="243" t="n"/>
      <c r="F264" s="243" t="n"/>
      <c r="G264" s="243" t="n"/>
      <c r="H264" s="243" t="n"/>
      <c r="I264" s="243" t="n"/>
      <c r="J264" s="243" t="n"/>
      <c r="K264" s="243" t="n"/>
    </row>
    <row r="265" customFormat="1" s="78">
      <c r="A265" s="242" t="n"/>
      <c r="B265" s="22" t="n"/>
      <c r="C265" s="243" t="n"/>
      <c r="D265" s="243" t="n"/>
      <c r="E265" s="243" t="n"/>
      <c r="F265" s="243" t="n"/>
      <c r="G265" s="243" t="n"/>
      <c r="H265" s="243" t="n"/>
      <c r="I265" s="243" t="n"/>
      <c r="J265" s="243" t="n"/>
      <c r="K265" s="243" t="n"/>
    </row>
    <row r="266" customFormat="1" s="78">
      <c r="A266" s="242" t="n"/>
      <c r="B266" s="22" t="n"/>
      <c r="C266" s="243" t="n"/>
      <c r="D266" s="243" t="n"/>
      <c r="E266" s="243" t="n"/>
      <c r="F266" s="243" t="n"/>
      <c r="G266" s="243" t="n"/>
      <c r="H266" s="243" t="n"/>
      <c r="I266" s="243" t="n"/>
      <c r="J266" s="243" t="n"/>
      <c r="K266" s="243" t="n"/>
    </row>
    <row r="267" customFormat="1" s="78">
      <c r="A267" s="242" t="n"/>
      <c r="B267" s="22" t="n"/>
      <c r="C267" s="243" t="n"/>
      <c r="D267" s="243" t="n"/>
      <c r="E267" s="243" t="n"/>
      <c r="F267" s="243" t="n"/>
      <c r="G267" s="243" t="n"/>
      <c r="H267" s="243" t="n"/>
      <c r="I267" s="243" t="n"/>
      <c r="J267" s="243" t="n"/>
      <c r="K267" s="243" t="n"/>
    </row>
    <row r="268" customFormat="1" s="78">
      <c r="A268" s="242" t="n"/>
      <c r="B268" s="22" t="n"/>
      <c r="C268" s="243" t="n"/>
      <c r="D268" s="243" t="n"/>
      <c r="E268" s="243" t="n"/>
      <c r="F268" s="243" t="n"/>
      <c r="G268" s="243" t="n"/>
      <c r="H268" s="243" t="n"/>
      <c r="I268" s="243" t="n"/>
      <c r="J268" s="243" t="n"/>
      <c r="K268" s="243" t="n"/>
    </row>
    <row r="269" customFormat="1" s="78">
      <c r="A269" s="242" t="n"/>
      <c r="B269" s="22" t="n"/>
      <c r="C269" s="243" t="n"/>
      <c r="D269" s="243" t="n"/>
      <c r="E269" s="243" t="n"/>
      <c r="F269" s="243" t="n"/>
      <c r="G269" s="243" t="n"/>
      <c r="H269" s="243" t="n"/>
      <c r="I269" s="243" t="n"/>
      <c r="J269" s="243" t="n"/>
      <c r="K269" s="243" t="n"/>
    </row>
    <row r="270" customFormat="1" s="78">
      <c r="A270" s="242" t="n"/>
      <c r="B270" s="22" t="n"/>
      <c r="C270" s="243" t="n"/>
      <c r="D270" s="243" t="n"/>
      <c r="E270" s="243" t="n"/>
      <c r="F270" s="243" t="n"/>
      <c r="G270" s="243" t="n"/>
      <c r="H270" s="243" t="n"/>
      <c r="I270" s="243" t="n"/>
      <c r="J270" s="243" t="n"/>
      <c r="K270" s="243" t="n"/>
    </row>
    <row r="271" customFormat="1" s="78">
      <c r="A271" s="242" t="n"/>
      <c r="B271" s="22" t="n"/>
      <c r="C271" s="243" t="n"/>
      <c r="D271" s="243" t="n"/>
      <c r="E271" s="243" t="n"/>
      <c r="F271" s="243" t="n"/>
      <c r="G271" s="243" t="n"/>
      <c r="H271" s="243" t="n"/>
      <c r="I271" s="243" t="n"/>
      <c r="J271" s="243" t="n"/>
      <c r="K271" s="243" t="n"/>
    </row>
    <row r="272" customFormat="1" s="78">
      <c r="A272" s="242" t="n"/>
      <c r="B272" s="22" t="n"/>
      <c r="C272" s="243" t="n"/>
      <c r="D272" s="243" t="n"/>
      <c r="E272" s="243" t="n"/>
      <c r="F272" s="243" t="n"/>
      <c r="G272" s="243" t="n"/>
      <c r="H272" s="243" t="n"/>
      <c r="I272" s="243" t="n"/>
      <c r="J272" s="243" t="n"/>
      <c r="K272" s="243" t="n"/>
    </row>
    <row r="273" customFormat="1" s="78">
      <c r="A273" s="242" t="n"/>
      <c r="B273" s="22" t="n"/>
      <c r="C273" s="243" t="n"/>
      <c r="D273" s="243" t="n"/>
      <c r="E273" s="243" t="n"/>
      <c r="F273" s="243" t="n"/>
      <c r="G273" s="243" t="n"/>
      <c r="H273" s="243" t="n"/>
      <c r="I273" s="243" t="n"/>
      <c r="J273" s="243" t="n"/>
      <c r="K273" s="243" t="n"/>
    </row>
    <row r="274" customFormat="1" s="78">
      <c r="A274" s="242" t="n"/>
      <c r="B274" s="22" t="n"/>
      <c r="C274" s="243" t="n"/>
      <c r="D274" s="243" t="n"/>
      <c r="E274" s="243" t="n"/>
      <c r="F274" s="243" t="n"/>
      <c r="G274" s="243" t="n"/>
      <c r="H274" s="243" t="n"/>
      <c r="I274" s="243" t="n"/>
      <c r="J274" s="243" t="n"/>
      <c r="K274" s="243" t="n"/>
    </row>
    <row r="275" customFormat="1" s="78">
      <c r="A275" s="242" t="n"/>
      <c r="B275" s="22" t="n"/>
      <c r="C275" s="243" t="n"/>
      <c r="D275" s="243" t="n"/>
      <c r="E275" s="243" t="n"/>
      <c r="F275" s="243" t="n"/>
      <c r="G275" s="243" t="n"/>
      <c r="H275" s="243" t="n"/>
      <c r="I275" s="243" t="n"/>
      <c r="J275" s="243" t="n"/>
      <c r="K275" s="243" t="n"/>
    </row>
    <row r="276" customFormat="1" s="78">
      <c r="A276" s="242" t="n"/>
      <c r="B276" s="22" t="n"/>
      <c r="C276" s="243" t="n"/>
      <c r="D276" s="243" t="n"/>
      <c r="E276" s="243" t="n"/>
      <c r="F276" s="243" t="n"/>
      <c r="G276" s="243" t="n"/>
      <c r="H276" s="243" t="n"/>
      <c r="I276" s="243" t="n"/>
      <c r="J276" s="243" t="n"/>
      <c r="K276" s="243" t="n"/>
    </row>
    <row r="277" customFormat="1" s="78">
      <c r="A277" s="242" t="n"/>
      <c r="B277" s="22" t="n"/>
      <c r="C277" s="243" t="n"/>
      <c r="D277" s="243" t="n"/>
      <c r="E277" s="243" t="n"/>
      <c r="F277" s="243" t="n"/>
      <c r="G277" s="243" t="n"/>
      <c r="H277" s="243" t="n"/>
      <c r="I277" s="243" t="n"/>
      <c r="J277" s="243" t="n"/>
      <c r="K277" s="243" t="n"/>
    </row>
    <row r="278" customFormat="1" s="78">
      <c r="A278" s="242" t="n"/>
      <c r="B278" s="22" t="n"/>
      <c r="C278" s="243" t="n"/>
      <c r="D278" s="243" t="n"/>
      <c r="E278" s="243" t="n"/>
      <c r="F278" s="243" t="n"/>
      <c r="G278" s="243" t="n"/>
      <c r="H278" s="243" t="n"/>
      <c r="I278" s="243" t="n"/>
      <c r="J278" s="243" t="n"/>
      <c r="K278" s="243" t="n"/>
    </row>
    <row r="279" customFormat="1" s="78">
      <c r="A279" s="242" t="n"/>
      <c r="B279" s="22" t="n"/>
      <c r="C279" s="243" t="n"/>
      <c r="D279" s="243" t="n"/>
      <c r="E279" s="243" t="n"/>
      <c r="F279" s="243" t="n"/>
      <c r="G279" s="243" t="n"/>
      <c r="H279" s="243" t="n"/>
      <c r="I279" s="243" t="n"/>
      <c r="J279" s="243" t="n"/>
      <c r="K279" s="243" t="n"/>
    </row>
    <row r="280" customFormat="1" s="78">
      <c r="A280" s="242" t="n"/>
      <c r="B280" s="22" t="n"/>
      <c r="C280" s="243" t="n"/>
      <c r="D280" s="243" t="n"/>
      <c r="E280" s="243" t="n"/>
      <c r="F280" s="243" t="n"/>
      <c r="G280" s="243" t="n"/>
      <c r="H280" s="243" t="n"/>
      <c r="I280" s="243" t="n"/>
      <c r="J280" s="243" t="n"/>
      <c r="K280" s="243" t="n"/>
    </row>
    <row r="281" customFormat="1" s="78">
      <c r="A281" s="242" t="n"/>
      <c r="B281" s="22" t="n"/>
      <c r="C281" s="243" t="n"/>
      <c r="D281" s="243" t="n"/>
      <c r="E281" s="243" t="n"/>
      <c r="F281" s="243" t="n"/>
      <c r="G281" s="243" t="n"/>
      <c r="H281" s="243" t="n"/>
      <c r="I281" s="243" t="n"/>
      <c r="J281" s="243" t="n"/>
      <c r="K281" s="243" t="n"/>
    </row>
    <row r="282" customFormat="1" s="78">
      <c r="A282" s="242" t="n"/>
      <c r="B282" s="22" t="n"/>
      <c r="C282" s="243" t="n"/>
      <c r="D282" s="243" t="n"/>
      <c r="E282" s="243" t="n"/>
      <c r="F282" s="243" t="n"/>
      <c r="G282" s="243" t="n"/>
      <c r="H282" s="243" t="n"/>
      <c r="I282" s="243" t="n"/>
      <c r="J282" s="243" t="n"/>
      <c r="K282" s="243" t="n"/>
    </row>
    <row r="283" customFormat="1" s="78">
      <c r="A283" s="242" t="n"/>
      <c r="B283" s="22" t="n"/>
      <c r="C283" s="243" t="n"/>
      <c r="D283" s="243" t="n"/>
      <c r="E283" s="243" t="n"/>
      <c r="F283" s="243" t="n"/>
      <c r="G283" s="243" t="n"/>
      <c r="H283" s="243" t="n"/>
      <c r="I283" s="243" t="n"/>
      <c r="J283" s="243" t="n"/>
      <c r="K283" s="243" t="n"/>
    </row>
    <row r="284" customFormat="1" s="78">
      <c r="A284" s="242" t="n"/>
      <c r="B284" s="22" t="n"/>
      <c r="C284" s="243" t="n"/>
      <c r="D284" s="243" t="n"/>
      <c r="E284" s="243" t="n"/>
      <c r="F284" s="243" t="n"/>
      <c r="G284" s="243" t="n"/>
      <c r="H284" s="243" t="n"/>
      <c r="I284" s="243" t="n"/>
      <c r="J284" s="243" t="n"/>
      <c r="K284" s="243" t="n"/>
    </row>
    <row r="285" customFormat="1" s="78">
      <c r="A285" s="242" t="n"/>
      <c r="B285" s="22" t="n"/>
      <c r="C285" s="243" t="n"/>
      <c r="D285" s="243" t="n"/>
      <c r="E285" s="243" t="n"/>
      <c r="F285" s="243" t="n"/>
      <c r="G285" s="243" t="n"/>
      <c r="H285" s="243" t="n"/>
      <c r="I285" s="243" t="n"/>
      <c r="J285" s="243" t="n"/>
      <c r="K285" s="243" t="n"/>
    </row>
    <row r="286" customFormat="1" s="78">
      <c r="A286" s="242" t="n"/>
      <c r="B286" s="22" t="n"/>
      <c r="C286" s="243" t="n"/>
      <c r="D286" s="243" t="n"/>
      <c r="E286" s="243" t="n"/>
      <c r="F286" s="243" t="n"/>
      <c r="G286" s="243" t="n"/>
      <c r="H286" s="243" t="n"/>
      <c r="I286" s="243" t="n"/>
      <c r="J286" s="243" t="n"/>
      <c r="K286" s="243" t="n"/>
    </row>
    <row r="287" customFormat="1" s="78">
      <c r="A287" s="242" t="n"/>
      <c r="B287" s="22" t="n"/>
      <c r="C287" s="243" t="n"/>
      <c r="D287" s="243" t="n"/>
      <c r="E287" s="243" t="n"/>
      <c r="F287" s="243" t="n"/>
      <c r="G287" s="243" t="n"/>
      <c r="H287" s="243" t="n"/>
      <c r="I287" s="243" t="n"/>
      <c r="J287" s="243" t="n"/>
      <c r="K287" s="243" t="n"/>
    </row>
    <row r="288" customFormat="1" s="78">
      <c r="A288" s="242" t="n"/>
      <c r="B288" s="22" t="n"/>
      <c r="C288" s="243" t="n"/>
      <c r="D288" s="243" t="n"/>
      <c r="E288" s="243" t="n"/>
      <c r="F288" s="243" t="n"/>
      <c r="G288" s="243" t="n"/>
      <c r="H288" s="243" t="n"/>
      <c r="I288" s="243" t="n"/>
      <c r="J288" s="243" t="n"/>
      <c r="K288" s="243" t="n"/>
    </row>
    <row r="289" customFormat="1" s="78">
      <c r="A289" s="242" t="n"/>
      <c r="B289" s="22" t="n"/>
      <c r="C289" s="243" t="n"/>
      <c r="D289" s="243" t="n"/>
      <c r="E289" s="243" t="n"/>
      <c r="F289" s="243" t="n"/>
      <c r="G289" s="243" t="n"/>
      <c r="H289" s="243" t="n"/>
      <c r="I289" s="243" t="n"/>
      <c r="J289" s="243" t="n"/>
      <c r="K289" s="243" t="n"/>
    </row>
    <row r="290" customFormat="1" s="78">
      <c r="A290" s="242" t="n"/>
      <c r="B290" s="22" t="n"/>
      <c r="C290" s="243" t="n"/>
      <c r="D290" s="243" t="n"/>
      <c r="E290" s="243" t="n"/>
      <c r="F290" s="243" t="n"/>
      <c r="G290" s="243" t="n"/>
      <c r="H290" s="243" t="n"/>
      <c r="I290" s="243" t="n"/>
      <c r="J290" s="243" t="n"/>
      <c r="K290" s="243" t="n"/>
    </row>
    <row r="291" customFormat="1" s="78">
      <c r="A291" s="242" t="n"/>
      <c r="B291" s="22" t="n"/>
      <c r="C291" s="243" t="n"/>
      <c r="D291" s="243" t="n"/>
      <c r="E291" s="243" t="n"/>
      <c r="F291" s="243" t="n"/>
      <c r="G291" s="243" t="n"/>
      <c r="H291" s="243" t="n"/>
      <c r="I291" s="243" t="n"/>
      <c r="J291" s="243" t="n"/>
      <c r="K291" s="243" t="n"/>
    </row>
    <row r="292" customFormat="1" s="78">
      <c r="A292" s="242" t="n"/>
      <c r="B292" s="22" t="n"/>
      <c r="C292" s="243" t="n"/>
      <c r="D292" s="243" t="n"/>
      <c r="E292" s="243" t="n"/>
      <c r="F292" s="243" t="n"/>
      <c r="G292" s="243" t="n"/>
      <c r="H292" s="243" t="n"/>
      <c r="I292" s="243" t="n"/>
      <c r="J292" s="243" t="n"/>
      <c r="K292" s="243" t="n"/>
    </row>
    <row r="293" customFormat="1" s="78">
      <c r="A293" s="242" t="n"/>
      <c r="B293" s="22" t="n"/>
      <c r="C293" s="243" t="n"/>
      <c r="D293" s="243" t="n"/>
      <c r="E293" s="243" t="n"/>
      <c r="F293" s="243" t="n"/>
      <c r="G293" s="243" t="n"/>
      <c r="H293" s="243" t="n"/>
      <c r="I293" s="243" t="n"/>
      <c r="J293" s="243" t="n"/>
      <c r="K293" s="243" t="n"/>
    </row>
    <row r="294" customFormat="1" s="78">
      <c r="A294" s="242" t="n"/>
      <c r="B294" s="22" t="n"/>
      <c r="C294" s="243" t="n"/>
      <c r="D294" s="243" t="n"/>
      <c r="E294" s="243" t="n"/>
      <c r="F294" s="243" t="n"/>
      <c r="G294" s="243" t="n"/>
      <c r="H294" s="243" t="n"/>
      <c r="I294" s="243" t="n"/>
      <c r="J294" s="243" t="n"/>
      <c r="K294" s="243" t="n"/>
    </row>
    <row r="295" customFormat="1" s="78">
      <c r="A295" s="242" t="n"/>
      <c r="B295" s="22" t="n"/>
      <c r="C295" s="243" t="n"/>
      <c r="D295" s="243" t="n"/>
      <c r="E295" s="243" t="n"/>
      <c r="F295" s="243" t="n"/>
      <c r="G295" s="243" t="n"/>
      <c r="H295" s="243" t="n"/>
      <c r="I295" s="243" t="n"/>
      <c r="J295" s="243" t="n"/>
      <c r="K295" s="243" t="n"/>
    </row>
    <row r="296" customFormat="1" s="78">
      <c r="A296" s="242" t="n"/>
      <c r="B296" s="22" t="n"/>
      <c r="C296" s="243" t="n"/>
      <c r="D296" s="243" t="n"/>
      <c r="E296" s="243" t="n"/>
      <c r="F296" s="243" t="n"/>
      <c r="G296" s="243" t="n"/>
      <c r="H296" s="243" t="n"/>
      <c r="I296" s="243" t="n"/>
      <c r="J296" s="243" t="n"/>
      <c r="K296" s="243" t="n"/>
    </row>
    <row r="297" customFormat="1" s="78">
      <c r="A297" s="242" t="n"/>
      <c r="B297" s="22" t="n"/>
      <c r="C297" s="243" t="n"/>
      <c r="D297" s="243" t="n"/>
      <c r="E297" s="243" t="n"/>
      <c r="F297" s="243" t="n"/>
      <c r="G297" s="243" t="n"/>
      <c r="H297" s="243" t="n"/>
      <c r="I297" s="243" t="n"/>
      <c r="J297" s="243" t="n"/>
      <c r="K297" s="243" t="n"/>
    </row>
    <row r="298" customFormat="1" s="78">
      <c r="A298" s="242" t="n"/>
      <c r="B298" s="22" t="n"/>
      <c r="C298" s="243" t="n"/>
      <c r="D298" s="243" t="n"/>
      <c r="E298" s="243" t="n"/>
      <c r="F298" s="243" t="n"/>
      <c r="G298" s="243" t="n"/>
      <c r="H298" s="243" t="n"/>
      <c r="I298" s="243" t="n"/>
      <c r="J298" s="243" t="n"/>
      <c r="K298" s="243" t="n"/>
    </row>
    <row r="299" customFormat="1" s="78">
      <c r="A299" s="242" t="n"/>
      <c r="B299" s="22" t="n"/>
      <c r="C299" s="243" t="n"/>
      <c r="D299" s="243" t="n"/>
      <c r="E299" s="243" t="n"/>
      <c r="F299" s="243" t="n"/>
      <c r="G299" s="243" t="n"/>
      <c r="H299" s="243" t="n"/>
      <c r="I299" s="243" t="n"/>
      <c r="J299" s="243" t="n"/>
      <c r="K299" s="243" t="n"/>
    </row>
    <row r="300" customFormat="1" s="78">
      <c r="A300" s="242" t="n"/>
      <c r="B300" s="22" t="n"/>
      <c r="C300" s="243" t="n"/>
      <c r="D300" s="243" t="n"/>
      <c r="E300" s="243" t="n"/>
      <c r="F300" s="243" t="n"/>
      <c r="G300" s="243" t="n"/>
      <c r="H300" s="243" t="n"/>
      <c r="I300" s="243" t="n"/>
      <c r="J300" s="243" t="n"/>
      <c r="K300" s="243" t="n"/>
    </row>
    <row r="301" customFormat="1" s="78">
      <c r="A301" s="242" t="n"/>
      <c r="B301" s="22" t="n"/>
      <c r="C301" s="243" t="n"/>
      <c r="D301" s="243" t="n"/>
      <c r="E301" s="243" t="n"/>
      <c r="F301" s="243" t="n"/>
      <c r="G301" s="243" t="n"/>
      <c r="H301" s="243" t="n"/>
      <c r="I301" s="243" t="n"/>
      <c r="J301" s="243" t="n"/>
      <c r="K301" s="243" t="n"/>
    </row>
    <row r="302" customFormat="1" s="78">
      <c r="A302" s="242" t="n"/>
      <c r="B302" s="22" t="n"/>
      <c r="C302" s="243" t="n"/>
      <c r="D302" s="243" t="n"/>
      <c r="E302" s="243" t="n"/>
      <c r="F302" s="243" t="n"/>
      <c r="G302" s="243" t="n"/>
      <c r="H302" s="243" t="n"/>
      <c r="I302" s="243" t="n"/>
      <c r="J302" s="243" t="n"/>
      <c r="K302" s="243" t="n"/>
    </row>
    <row r="303" customFormat="1" s="78">
      <c r="A303" s="242" t="n"/>
      <c r="B303" s="22" t="n"/>
      <c r="C303" s="243" t="n"/>
      <c r="D303" s="243" t="n"/>
      <c r="E303" s="243" t="n"/>
      <c r="F303" s="243" t="n"/>
      <c r="G303" s="243" t="n"/>
      <c r="H303" s="243" t="n"/>
      <c r="I303" s="243" t="n"/>
      <c r="J303" s="243" t="n"/>
      <c r="K303" s="243" t="n"/>
    </row>
    <row r="304" customFormat="1" s="78">
      <c r="A304" s="242" t="n"/>
      <c r="B304" s="22" t="n"/>
      <c r="C304" s="243" t="n"/>
      <c r="D304" s="243" t="n"/>
      <c r="E304" s="243" t="n"/>
      <c r="F304" s="243" t="n"/>
      <c r="G304" s="243" t="n"/>
      <c r="H304" s="243" t="n"/>
      <c r="I304" s="243" t="n"/>
      <c r="J304" s="243" t="n"/>
      <c r="K304" s="243" t="n"/>
    </row>
    <row r="305" customFormat="1" s="78">
      <c r="A305" s="242" t="n"/>
      <c r="B305" s="22" t="n"/>
      <c r="C305" s="243" t="n"/>
      <c r="D305" s="243" t="n"/>
      <c r="E305" s="243" t="n"/>
      <c r="F305" s="243" t="n"/>
      <c r="G305" s="243" t="n"/>
      <c r="H305" s="243" t="n"/>
      <c r="I305" s="243" t="n"/>
      <c r="J305" s="243" t="n"/>
      <c r="K305" s="243" t="n"/>
    </row>
    <row r="306" customFormat="1" s="78">
      <c r="A306" s="242" t="n"/>
      <c r="B306" s="22" t="n"/>
      <c r="C306" s="243" t="n"/>
      <c r="D306" s="243" t="n"/>
      <c r="E306" s="243" t="n"/>
      <c r="F306" s="243" t="n"/>
      <c r="G306" s="243" t="n"/>
      <c r="H306" s="243" t="n"/>
      <c r="I306" s="243" t="n"/>
      <c r="J306" s="243" t="n"/>
      <c r="K306" s="243" t="n"/>
    </row>
    <row r="307" customFormat="1" s="78">
      <c r="A307" s="242" t="n"/>
      <c r="B307" s="22" t="n"/>
      <c r="C307" s="243" t="n"/>
      <c r="D307" s="243" t="n"/>
      <c r="E307" s="243" t="n"/>
      <c r="F307" s="243" t="n"/>
      <c r="G307" s="243" t="n"/>
      <c r="H307" s="243" t="n"/>
      <c r="I307" s="243" t="n"/>
      <c r="J307" s="243" t="n"/>
      <c r="K307" s="243" t="n"/>
    </row>
    <row r="308" customFormat="1" s="78">
      <c r="A308" s="242" t="n"/>
      <c r="B308" s="22" t="n"/>
      <c r="C308" s="243" t="n"/>
      <c r="D308" s="243" t="n"/>
      <c r="E308" s="243" t="n"/>
      <c r="F308" s="243" t="n"/>
      <c r="G308" s="243" t="n"/>
      <c r="H308" s="243" t="n"/>
      <c r="I308" s="243" t="n"/>
      <c r="J308" s="243" t="n"/>
      <c r="K308" s="243" t="n"/>
    </row>
    <row r="309" customFormat="1" s="78">
      <c r="A309" s="242" t="n"/>
      <c r="B309" s="22" t="n"/>
      <c r="C309" s="243" t="n"/>
      <c r="D309" s="243" t="n"/>
      <c r="E309" s="243" t="n"/>
      <c r="F309" s="243" t="n"/>
      <c r="G309" s="243" t="n"/>
      <c r="H309" s="243" t="n"/>
      <c r="I309" s="243" t="n"/>
      <c r="J309" s="243" t="n"/>
      <c r="K309" s="243" t="n"/>
    </row>
    <row r="310" customFormat="1" s="78">
      <c r="A310" s="242" t="n"/>
      <c r="B310" s="22" t="n"/>
      <c r="C310" s="243" t="n"/>
      <c r="D310" s="243" t="n"/>
      <c r="E310" s="243" t="n"/>
      <c r="F310" s="243" t="n"/>
      <c r="G310" s="243" t="n"/>
      <c r="H310" s="243" t="n"/>
      <c r="I310" s="243" t="n"/>
      <c r="J310" s="243" t="n"/>
      <c r="K310" s="243" t="n"/>
    </row>
    <row r="311" customFormat="1" s="78">
      <c r="A311" s="242" t="n"/>
      <c r="B311" s="22" t="n"/>
      <c r="C311" s="243" t="n"/>
      <c r="D311" s="243" t="n"/>
      <c r="E311" s="243" t="n"/>
      <c r="F311" s="243" t="n"/>
      <c r="G311" s="243" t="n"/>
      <c r="H311" s="243" t="n"/>
      <c r="I311" s="243" t="n"/>
      <c r="J311" s="243" t="n"/>
      <c r="K311" s="243" t="n"/>
    </row>
    <row r="312" customFormat="1" s="78">
      <c r="A312" s="242" t="n"/>
      <c r="B312" s="22" t="n"/>
      <c r="C312" s="243" t="n"/>
      <c r="D312" s="243" t="n"/>
      <c r="E312" s="243" t="n"/>
      <c r="F312" s="243" t="n"/>
      <c r="G312" s="243" t="n"/>
      <c r="H312" s="243" t="n"/>
      <c r="I312" s="243" t="n"/>
      <c r="J312" s="243" t="n"/>
      <c r="K312" s="243" t="n"/>
    </row>
    <row r="313" customFormat="1" s="78">
      <c r="A313" s="242" t="n"/>
      <c r="B313" s="22" t="n"/>
      <c r="C313" s="243" t="n"/>
      <c r="D313" s="243" t="n"/>
      <c r="E313" s="243" t="n"/>
      <c r="F313" s="243" t="n"/>
      <c r="G313" s="243" t="n"/>
      <c r="H313" s="243" t="n"/>
      <c r="I313" s="243" t="n"/>
      <c r="J313" s="243" t="n"/>
      <c r="K313" s="243" t="n"/>
    </row>
    <row r="314" customFormat="1" s="78">
      <c r="A314" s="242" t="n"/>
      <c r="B314" s="22" t="n"/>
      <c r="C314" s="243" t="n"/>
      <c r="D314" s="243" t="n"/>
      <c r="E314" s="243" t="n"/>
      <c r="F314" s="243" t="n"/>
      <c r="G314" s="243" t="n"/>
      <c r="H314" s="243" t="n"/>
      <c r="I314" s="243" t="n"/>
      <c r="J314" s="243" t="n"/>
      <c r="K314" s="243" t="n"/>
    </row>
    <row r="315" customFormat="1" s="78">
      <c r="A315" s="242" t="n"/>
      <c r="B315" s="22" t="n"/>
      <c r="C315" s="243" t="n"/>
      <c r="D315" s="243" t="n"/>
      <c r="E315" s="243" t="n"/>
      <c r="F315" s="243" t="n"/>
      <c r="G315" s="243" t="n"/>
      <c r="H315" s="243" t="n"/>
      <c r="I315" s="243" t="n"/>
      <c r="J315" s="243" t="n"/>
      <c r="K315" s="243" t="n"/>
    </row>
    <row r="316" customFormat="1" s="78">
      <c r="A316" s="242" t="n"/>
      <c r="B316" s="22" t="n"/>
      <c r="C316" s="243" t="n"/>
      <c r="D316" s="243" t="n"/>
      <c r="E316" s="243" t="n"/>
      <c r="F316" s="243" t="n"/>
      <c r="G316" s="243" t="n"/>
      <c r="H316" s="243" t="n"/>
      <c r="I316" s="243" t="n"/>
      <c r="J316" s="243" t="n"/>
      <c r="K316" s="243" t="n"/>
    </row>
    <row r="317" customFormat="1" s="78">
      <c r="A317" s="242" t="n"/>
      <c r="B317" s="22" t="n"/>
      <c r="C317" s="243" t="n"/>
      <c r="D317" s="243" t="n"/>
      <c r="E317" s="243" t="n"/>
      <c r="F317" s="243" t="n"/>
      <c r="G317" s="243" t="n"/>
      <c r="H317" s="243" t="n"/>
      <c r="I317" s="243" t="n"/>
      <c r="J317" s="243" t="n"/>
      <c r="K317" s="243" t="n"/>
    </row>
    <row r="318" customFormat="1" s="78">
      <c r="A318" s="242" t="n"/>
      <c r="B318" s="22" t="n"/>
      <c r="C318" s="243" t="n"/>
      <c r="D318" s="243" t="n"/>
      <c r="E318" s="243" t="n"/>
      <c r="F318" s="243" t="n"/>
      <c r="G318" s="243" t="n"/>
      <c r="H318" s="243" t="n"/>
      <c r="I318" s="243" t="n"/>
      <c r="J318" s="243" t="n"/>
      <c r="K318" s="243" t="n"/>
    </row>
    <row r="319" customFormat="1" s="78">
      <c r="A319" s="242" t="n"/>
      <c r="B319" s="22" t="n"/>
      <c r="C319" s="243" t="n"/>
      <c r="D319" s="243" t="n"/>
      <c r="E319" s="243" t="n"/>
      <c r="F319" s="243" t="n"/>
      <c r="G319" s="243" t="n"/>
      <c r="H319" s="243" t="n"/>
      <c r="I319" s="243" t="n"/>
      <c r="J319" s="243" t="n"/>
      <c r="K319" s="243" t="n"/>
    </row>
    <row r="320" customFormat="1" s="78">
      <c r="A320" s="242" t="n"/>
      <c r="B320" s="22" t="n"/>
      <c r="C320" s="243" t="n"/>
      <c r="D320" s="243" t="n"/>
      <c r="E320" s="243" t="n"/>
      <c r="F320" s="243" t="n"/>
      <c r="G320" s="243" t="n"/>
      <c r="H320" s="243" t="n"/>
      <c r="I320" s="243" t="n"/>
      <c r="J320" s="243" t="n"/>
      <c r="K320" s="243" t="n"/>
    </row>
    <row r="321" customFormat="1" s="78">
      <c r="A321" s="242" t="n"/>
      <c r="B321" s="22" t="n"/>
      <c r="C321" s="243" t="n"/>
      <c r="D321" s="243" t="n"/>
      <c r="E321" s="243" t="n"/>
      <c r="F321" s="243" t="n"/>
      <c r="G321" s="243" t="n"/>
      <c r="H321" s="243" t="n"/>
      <c r="I321" s="243" t="n"/>
      <c r="J321" s="243" t="n"/>
      <c r="K321" s="243" t="n"/>
    </row>
    <row r="322" customFormat="1" s="78">
      <c r="A322" s="242" t="n"/>
      <c r="B322" s="22" t="n"/>
      <c r="C322" s="243" t="n"/>
      <c r="D322" s="243" t="n"/>
      <c r="E322" s="243" t="n"/>
      <c r="F322" s="243" t="n"/>
      <c r="G322" s="243" t="n"/>
      <c r="H322" s="243" t="n"/>
      <c r="I322" s="243" t="n"/>
      <c r="J322" s="243" t="n"/>
      <c r="K322" s="243" t="n"/>
    </row>
    <row r="323" customFormat="1" s="78">
      <c r="A323" s="242" t="n"/>
      <c r="B323" s="22" t="n"/>
      <c r="C323" s="243" t="n"/>
      <c r="D323" s="243" t="n"/>
      <c r="E323" s="243" t="n"/>
      <c r="F323" s="243" t="n"/>
      <c r="G323" s="243" t="n"/>
      <c r="H323" s="243" t="n"/>
      <c r="I323" s="243" t="n"/>
      <c r="J323" s="243" t="n"/>
      <c r="K323" s="243" t="n"/>
    </row>
    <row r="324" customFormat="1" s="78">
      <c r="A324" s="242" t="n"/>
      <c r="B324" s="22" t="n"/>
      <c r="C324" s="243" t="n"/>
      <c r="D324" s="243" t="n"/>
      <c r="E324" s="243" t="n"/>
      <c r="F324" s="243" t="n"/>
      <c r="G324" s="243" t="n"/>
      <c r="H324" s="243" t="n"/>
      <c r="I324" s="243" t="n"/>
      <c r="J324" s="243" t="n"/>
      <c r="K324" s="243" t="n"/>
    </row>
    <row r="325" customFormat="1" s="78">
      <c r="A325" s="242" t="n"/>
      <c r="B325" s="22" t="n"/>
      <c r="C325" s="243" t="n"/>
      <c r="D325" s="243" t="n"/>
      <c r="E325" s="243" t="n"/>
      <c r="F325" s="243" t="n"/>
      <c r="G325" s="243" t="n"/>
      <c r="H325" s="243" t="n"/>
      <c r="I325" s="243" t="n"/>
      <c r="J325" s="243" t="n"/>
      <c r="K325" s="243" t="n"/>
    </row>
    <row r="326" customFormat="1" s="78">
      <c r="A326" s="242" t="n"/>
      <c r="B326" s="22" t="n"/>
      <c r="C326" s="243" t="n"/>
      <c r="D326" s="243" t="n"/>
      <c r="E326" s="243" t="n"/>
      <c r="F326" s="243" t="n"/>
      <c r="G326" s="243" t="n"/>
      <c r="H326" s="243" t="n"/>
      <c r="I326" s="243" t="n"/>
      <c r="J326" s="243" t="n"/>
      <c r="K326" s="243" t="n"/>
    </row>
    <row r="327" customFormat="1" s="78">
      <c r="A327" s="242" t="n"/>
      <c r="B327" s="22" t="n"/>
      <c r="C327" s="243" t="n"/>
      <c r="D327" s="243" t="n"/>
      <c r="E327" s="243" t="n"/>
      <c r="F327" s="243" t="n"/>
      <c r="G327" s="243" t="n"/>
      <c r="H327" s="243" t="n"/>
      <c r="I327" s="243" t="n"/>
      <c r="J327" s="243" t="n"/>
      <c r="K327" s="243" t="n"/>
    </row>
    <row r="328" customFormat="1" s="78">
      <c r="A328" s="242" t="n"/>
      <c r="B328" s="22" t="n"/>
      <c r="C328" s="243" t="n"/>
      <c r="D328" s="243" t="n"/>
      <c r="E328" s="243" t="n"/>
      <c r="F328" s="243" t="n"/>
      <c r="G328" s="243" t="n"/>
      <c r="H328" s="243" t="n"/>
      <c r="I328" s="243" t="n"/>
      <c r="J328" s="243" t="n"/>
      <c r="K328" s="243" t="n"/>
    </row>
    <row r="329" customFormat="1" s="78">
      <c r="A329" s="242" t="n"/>
      <c r="B329" s="22" t="n"/>
      <c r="C329" s="243" t="n"/>
      <c r="D329" s="243" t="n"/>
      <c r="E329" s="243" t="n"/>
      <c r="F329" s="243" t="n"/>
      <c r="G329" s="243" t="n"/>
      <c r="H329" s="243" t="n"/>
      <c r="I329" s="243" t="n"/>
      <c r="J329" s="243" t="n"/>
      <c r="K329" s="243" t="n"/>
    </row>
    <row r="330" customFormat="1" s="78">
      <c r="A330" s="242" t="n"/>
      <c r="B330" s="22" t="n"/>
      <c r="C330" s="243" t="n"/>
      <c r="D330" s="243" t="n"/>
      <c r="E330" s="243" t="n"/>
      <c r="F330" s="243" t="n"/>
      <c r="G330" s="243" t="n"/>
      <c r="H330" s="243" t="n"/>
      <c r="I330" s="243" t="n"/>
      <c r="J330" s="243" t="n"/>
      <c r="K330" s="243" t="n"/>
    </row>
    <row r="331" customFormat="1" s="78">
      <c r="A331" s="242" t="n"/>
      <c r="B331" s="22" t="n"/>
      <c r="C331" s="243" t="n"/>
      <c r="D331" s="243" t="n"/>
      <c r="E331" s="243" t="n"/>
      <c r="F331" s="243" t="n"/>
      <c r="G331" s="243" t="n"/>
      <c r="H331" s="243" t="n"/>
      <c r="I331" s="243" t="n"/>
      <c r="J331" s="243" t="n"/>
      <c r="K331" s="243" t="n"/>
    </row>
    <row r="332" customFormat="1" s="78">
      <c r="A332" s="242" t="n"/>
      <c r="B332" s="22" t="n"/>
      <c r="C332" s="243" t="n"/>
      <c r="D332" s="243" t="n"/>
      <c r="E332" s="243" t="n"/>
      <c r="F332" s="243" t="n"/>
      <c r="G332" s="243" t="n"/>
      <c r="H332" s="243" t="n"/>
      <c r="I332" s="243" t="n"/>
      <c r="J332" s="243" t="n"/>
      <c r="K332" s="243" t="n"/>
    </row>
    <row r="333" customFormat="1" s="78">
      <c r="A333" s="242" t="n"/>
      <c r="B333" s="22" t="n"/>
      <c r="C333" s="243" t="n"/>
      <c r="D333" s="243" t="n"/>
      <c r="E333" s="243" t="n"/>
      <c r="F333" s="243" t="n"/>
      <c r="G333" s="243" t="n"/>
      <c r="H333" s="243" t="n"/>
      <c r="I333" s="243" t="n"/>
      <c r="J333" s="243" t="n"/>
      <c r="K333" s="243" t="n"/>
    </row>
    <row r="334" customFormat="1" s="78">
      <c r="A334" s="242" t="n"/>
      <c r="B334" s="22" t="n"/>
      <c r="C334" s="243" t="n"/>
      <c r="D334" s="243" t="n"/>
      <c r="E334" s="243" t="n"/>
      <c r="F334" s="243" t="n"/>
      <c r="G334" s="243" t="n"/>
      <c r="H334" s="243" t="n"/>
      <c r="I334" s="243" t="n"/>
      <c r="J334" s="243" t="n"/>
      <c r="K334" s="243" t="n"/>
    </row>
    <row r="335" customFormat="1" s="78">
      <c r="A335" s="242" t="n"/>
      <c r="B335" s="22" t="n"/>
      <c r="C335" s="243" t="n"/>
      <c r="D335" s="243" t="n"/>
      <c r="E335" s="243" t="n"/>
      <c r="F335" s="243" t="n"/>
      <c r="G335" s="243" t="n"/>
      <c r="H335" s="243" t="n"/>
      <c r="I335" s="243" t="n"/>
      <c r="J335" s="243" t="n"/>
      <c r="K335" s="243" t="n"/>
    </row>
    <row r="336" customFormat="1" s="78">
      <c r="A336" s="242" t="n"/>
      <c r="B336" s="22" t="n"/>
      <c r="C336" s="243" t="n"/>
      <c r="D336" s="243" t="n"/>
      <c r="E336" s="243" t="n"/>
      <c r="F336" s="243" t="n"/>
      <c r="G336" s="243" t="n"/>
      <c r="H336" s="243" t="n"/>
      <c r="I336" s="243" t="n"/>
      <c r="J336" s="243" t="n"/>
      <c r="K336" s="243" t="n"/>
    </row>
    <row r="337" customFormat="1" s="78">
      <c r="A337" s="242" t="n"/>
      <c r="B337" s="22" t="n"/>
      <c r="C337" s="243" t="n"/>
      <c r="D337" s="243" t="n"/>
      <c r="E337" s="243" t="n"/>
      <c r="F337" s="243" t="n"/>
      <c r="G337" s="243" t="n"/>
      <c r="H337" s="243" t="n"/>
      <c r="I337" s="243" t="n"/>
      <c r="J337" s="243" t="n"/>
      <c r="K337" s="243" t="n"/>
    </row>
    <row r="338" customFormat="1" s="78">
      <c r="A338" s="242" t="n"/>
      <c r="B338" s="22" t="n"/>
      <c r="C338" s="243" t="n"/>
      <c r="D338" s="243" t="n"/>
      <c r="E338" s="243" t="n"/>
      <c r="F338" s="243" t="n"/>
      <c r="G338" s="243" t="n"/>
      <c r="H338" s="243" t="n"/>
      <c r="I338" s="243" t="n"/>
      <c r="J338" s="243" t="n"/>
      <c r="K338" s="243" t="n"/>
    </row>
    <row r="339" customFormat="1" s="78">
      <c r="A339" s="242" t="n"/>
      <c r="B339" s="22" t="n"/>
      <c r="C339" s="243" t="n"/>
      <c r="D339" s="243" t="n"/>
      <c r="E339" s="243" t="n"/>
      <c r="F339" s="243" t="n"/>
      <c r="G339" s="243" t="n"/>
      <c r="H339" s="243" t="n"/>
      <c r="I339" s="243" t="n"/>
      <c r="J339" s="243" t="n"/>
      <c r="K339" s="243" t="n"/>
    </row>
    <row r="340" customFormat="1" s="78">
      <c r="A340" s="242" t="n"/>
      <c r="B340" s="22" t="n"/>
      <c r="C340" s="243" t="n"/>
      <c r="D340" s="243" t="n"/>
      <c r="E340" s="243" t="n"/>
      <c r="F340" s="243" t="n"/>
      <c r="G340" s="243" t="n"/>
      <c r="H340" s="243" t="n"/>
      <c r="I340" s="243" t="n"/>
      <c r="J340" s="243" t="n"/>
      <c r="K340" s="243" t="n"/>
    </row>
    <row r="341" customFormat="1" s="78">
      <c r="A341" s="242" t="n"/>
      <c r="B341" s="22" t="n"/>
      <c r="C341" s="243" t="n"/>
      <c r="D341" s="243" t="n"/>
      <c r="E341" s="243" t="n"/>
      <c r="F341" s="243" t="n"/>
      <c r="G341" s="243" t="n"/>
      <c r="H341" s="243" t="n"/>
      <c r="I341" s="243" t="n"/>
      <c r="J341" s="243" t="n"/>
      <c r="K341" s="243" t="n"/>
    </row>
    <row r="342" customFormat="1" s="78">
      <c r="A342" s="242" t="n"/>
      <c r="B342" s="22" t="n"/>
      <c r="C342" s="243" t="n"/>
      <c r="D342" s="243" t="n"/>
      <c r="E342" s="243" t="n"/>
      <c r="F342" s="243" t="n"/>
      <c r="G342" s="243" t="n"/>
      <c r="H342" s="243" t="n"/>
      <c r="I342" s="243" t="n"/>
      <c r="J342" s="243" t="n"/>
      <c r="K342" s="243" t="n"/>
    </row>
    <row r="343" customFormat="1" s="78">
      <c r="A343" s="242" t="n"/>
      <c r="B343" s="22" t="n"/>
      <c r="C343" s="243" t="n"/>
      <c r="D343" s="243" t="n"/>
      <c r="E343" s="243" t="n"/>
      <c r="F343" s="243" t="n"/>
      <c r="G343" s="243" t="n"/>
      <c r="H343" s="243" t="n"/>
      <c r="I343" s="243" t="n"/>
      <c r="J343" s="243" t="n"/>
      <c r="K343" s="243" t="n"/>
    </row>
    <row r="344" customFormat="1" s="78">
      <c r="A344" s="242" t="n"/>
      <c r="B344" s="22" t="n"/>
      <c r="C344" s="243" t="n"/>
      <c r="D344" s="243" t="n"/>
      <c r="E344" s="243" t="n"/>
      <c r="F344" s="243" t="n"/>
      <c r="G344" s="243" t="n"/>
      <c r="H344" s="243" t="n"/>
      <c r="I344" s="243" t="n"/>
      <c r="J344" s="243" t="n"/>
      <c r="K344" s="243" t="n"/>
    </row>
    <row r="345" customFormat="1" s="78">
      <c r="A345" s="242" t="n"/>
      <c r="B345" s="22" t="n"/>
      <c r="C345" s="243" t="n"/>
      <c r="D345" s="243" t="n"/>
      <c r="E345" s="243" t="n"/>
      <c r="F345" s="243" t="n"/>
      <c r="G345" s="243" t="n"/>
      <c r="H345" s="243" t="n"/>
      <c r="I345" s="243" t="n"/>
      <c r="J345" s="243" t="n"/>
      <c r="K345" s="243" t="n"/>
    </row>
    <row r="346" customFormat="1" s="78">
      <c r="A346" s="242" t="n"/>
      <c r="B346" s="22" t="n"/>
      <c r="C346" s="243" t="n"/>
      <c r="D346" s="243" t="n"/>
      <c r="E346" s="243" t="n"/>
      <c r="F346" s="243" t="n"/>
      <c r="G346" s="243" t="n"/>
      <c r="H346" s="243" t="n"/>
      <c r="I346" s="243" t="n"/>
      <c r="J346" s="243" t="n"/>
      <c r="K346" s="243" t="n"/>
    </row>
    <row r="347" customFormat="1" s="78">
      <c r="A347" s="242" t="n"/>
      <c r="B347" s="22" t="n"/>
      <c r="C347" s="243" t="n"/>
      <c r="D347" s="243" t="n"/>
      <c r="E347" s="243" t="n"/>
      <c r="F347" s="243" t="n"/>
      <c r="G347" s="243" t="n"/>
      <c r="H347" s="243" t="n"/>
      <c r="I347" s="243" t="n"/>
      <c r="J347" s="243" t="n"/>
      <c r="K347" s="243" t="n"/>
    </row>
    <row r="348" customFormat="1" s="78">
      <c r="A348" s="242" t="n"/>
      <c r="B348" s="22" t="n"/>
      <c r="C348" s="243" t="n"/>
      <c r="D348" s="243" t="n"/>
      <c r="E348" s="243" t="n"/>
      <c r="F348" s="243" t="n"/>
      <c r="G348" s="243" t="n"/>
      <c r="H348" s="243" t="n"/>
      <c r="I348" s="243" t="n"/>
      <c r="J348" s="243" t="n"/>
      <c r="K348" s="243" t="n"/>
    </row>
    <row r="349" customFormat="1" s="78">
      <c r="A349" s="242" t="n"/>
      <c r="B349" s="22" t="n"/>
      <c r="C349" s="243" t="n"/>
      <c r="D349" s="243" t="n"/>
      <c r="E349" s="243" t="n"/>
      <c r="F349" s="243" t="n"/>
      <c r="G349" s="243" t="n"/>
      <c r="H349" s="243" t="n"/>
      <c r="I349" s="243" t="n"/>
      <c r="J349" s="243" t="n"/>
      <c r="K349" s="243" t="n"/>
    </row>
    <row r="350" customFormat="1" s="78">
      <c r="A350" s="242" t="n"/>
      <c r="B350" s="22" t="n"/>
      <c r="C350" s="243" t="n"/>
      <c r="D350" s="243" t="n"/>
      <c r="E350" s="243" t="n"/>
      <c r="F350" s="243" t="n"/>
      <c r="G350" s="243" t="n"/>
      <c r="H350" s="243" t="n"/>
      <c r="I350" s="243" t="n"/>
      <c r="J350" s="243" t="n"/>
      <c r="K350" s="243" t="n"/>
    </row>
    <row r="351" customFormat="1" s="78">
      <c r="A351" s="242" t="n"/>
      <c r="B351" s="22" t="n"/>
      <c r="C351" s="243" t="n"/>
      <c r="D351" s="243" t="n"/>
      <c r="E351" s="243" t="n"/>
      <c r="F351" s="243" t="n"/>
      <c r="G351" s="243" t="n"/>
      <c r="H351" s="243" t="n"/>
      <c r="I351" s="243" t="n"/>
      <c r="J351" s="243" t="n"/>
      <c r="K351" s="243" t="n"/>
    </row>
    <row r="352" customFormat="1" s="78">
      <c r="A352" s="242" t="n"/>
      <c r="B352" s="22" t="n"/>
      <c r="C352" s="243" t="n"/>
      <c r="D352" s="243" t="n"/>
      <c r="E352" s="243" t="n"/>
      <c r="F352" s="243" t="n"/>
      <c r="G352" s="243" t="n"/>
      <c r="H352" s="243" t="n"/>
      <c r="I352" s="243" t="n"/>
      <c r="J352" s="243" t="n"/>
      <c r="K352" s="243" t="n"/>
    </row>
    <row r="353" customFormat="1" s="78">
      <c r="A353" s="242" t="n"/>
      <c r="B353" s="22" t="n"/>
      <c r="C353" s="243" t="n"/>
      <c r="D353" s="243" t="n"/>
      <c r="E353" s="243" t="n"/>
      <c r="F353" s="243" t="n"/>
      <c r="G353" s="243" t="n"/>
      <c r="H353" s="243" t="n"/>
      <c r="I353" s="243" t="n"/>
      <c r="J353" s="243" t="n"/>
      <c r="K353" s="243" t="n"/>
    </row>
    <row r="354" customFormat="1" s="78">
      <c r="A354" s="242" t="n"/>
      <c r="B354" s="22" t="n"/>
      <c r="C354" s="243" t="n"/>
      <c r="D354" s="243" t="n"/>
      <c r="E354" s="243" t="n"/>
      <c r="F354" s="243" t="n"/>
      <c r="G354" s="243" t="n"/>
      <c r="H354" s="243" t="n"/>
      <c r="I354" s="243" t="n"/>
      <c r="J354" s="243" t="n"/>
      <c r="K354" s="243" t="n"/>
    </row>
    <row r="355" customFormat="1" s="78">
      <c r="A355" s="242" t="n"/>
      <c r="B355" s="22" t="n"/>
      <c r="C355" s="243" t="n"/>
      <c r="D355" s="243" t="n"/>
      <c r="E355" s="243" t="n"/>
      <c r="F355" s="243" t="n"/>
      <c r="G355" s="243" t="n"/>
      <c r="H355" s="243" t="n"/>
      <c r="I355" s="243" t="n"/>
      <c r="J355" s="243" t="n"/>
      <c r="K355" s="243" t="n"/>
    </row>
    <row r="356" customFormat="1" s="78">
      <c r="A356" s="242" t="n"/>
      <c r="B356" s="22" t="n"/>
      <c r="C356" s="243" t="n"/>
      <c r="D356" s="243" t="n"/>
      <c r="E356" s="243" t="n"/>
      <c r="F356" s="243" t="n"/>
      <c r="G356" s="243" t="n"/>
      <c r="H356" s="243" t="n"/>
      <c r="I356" s="243" t="n"/>
      <c r="J356" s="243" t="n"/>
      <c r="K356" s="243" t="n"/>
    </row>
    <row r="357" customFormat="1" s="78">
      <c r="A357" s="242" t="n"/>
      <c r="B357" s="22" t="n"/>
      <c r="C357" s="243" t="n"/>
      <c r="D357" s="243" t="n"/>
      <c r="E357" s="243" t="n"/>
      <c r="F357" s="243" t="n"/>
      <c r="G357" s="243" t="n"/>
      <c r="H357" s="243" t="n"/>
      <c r="I357" s="243" t="n"/>
      <c r="J357" s="243" t="n"/>
      <c r="K357" s="243" t="n"/>
    </row>
    <row r="358" customFormat="1" s="78">
      <c r="A358" s="242" t="n"/>
      <c r="B358" s="22" t="n"/>
      <c r="C358" s="243" t="n"/>
      <c r="D358" s="243" t="n"/>
      <c r="E358" s="243" t="n"/>
      <c r="F358" s="243" t="n"/>
      <c r="G358" s="243" t="n"/>
      <c r="H358" s="243" t="n"/>
      <c r="I358" s="243" t="n"/>
      <c r="J358" s="243" t="n"/>
      <c r="K358" s="243" t="n"/>
    </row>
    <row r="359" customFormat="1" s="78">
      <c r="A359" s="242" t="n"/>
      <c r="B359" s="22" t="n"/>
      <c r="C359" s="243" t="n"/>
      <c r="D359" s="243" t="n"/>
      <c r="E359" s="243" t="n"/>
      <c r="F359" s="243" t="n"/>
      <c r="G359" s="243" t="n"/>
      <c r="H359" s="243" t="n"/>
      <c r="I359" s="243" t="n"/>
      <c r="J359" s="243" t="n"/>
      <c r="K359" s="243" t="n"/>
    </row>
    <row r="360" customFormat="1" s="78">
      <c r="A360" s="242" t="n"/>
      <c r="B360" s="22" t="n"/>
      <c r="C360" s="243" t="n"/>
      <c r="D360" s="243" t="n"/>
      <c r="E360" s="243" t="n"/>
      <c r="F360" s="243" t="n"/>
      <c r="G360" s="243" t="n"/>
      <c r="H360" s="243" t="n"/>
      <c r="I360" s="243" t="n"/>
      <c r="J360" s="243" t="n"/>
      <c r="K360" s="243" t="n"/>
    </row>
    <row r="361" customFormat="1" s="78">
      <c r="A361" s="242" t="n"/>
      <c r="B361" s="22" t="n"/>
      <c r="C361" s="243" t="n"/>
      <c r="D361" s="243" t="n"/>
      <c r="E361" s="243" t="n"/>
      <c r="F361" s="243" t="n"/>
      <c r="G361" s="243" t="n"/>
      <c r="H361" s="243" t="n"/>
      <c r="I361" s="243" t="n"/>
      <c r="J361" s="243" t="n"/>
      <c r="K361" s="243" t="n"/>
    </row>
    <row r="362" customFormat="1" s="78">
      <c r="A362" s="242" t="n"/>
      <c r="B362" s="22" t="n"/>
      <c r="C362" s="243" t="n"/>
      <c r="D362" s="243" t="n"/>
      <c r="E362" s="243" t="n"/>
      <c r="F362" s="243" t="n"/>
      <c r="G362" s="243" t="n"/>
      <c r="H362" s="243" t="n"/>
      <c r="I362" s="243" t="n"/>
      <c r="J362" s="243" t="n"/>
      <c r="K362" s="243" t="n"/>
    </row>
    <row r="363" customFormat="1" s="78">
      <c r="A363" s="242" t="n"/>
      <c r="B363" s="22" t="n"/>
      <c r="C363" s="243" t="n"/>
      <c r="D363" s="243" t="n"/>
      <c r="E363" s="243" t="n"/>
      <c r="F363" s="243" t="n"/>
      <c r="G363" s="243" t="n"/>
      <c r="H363" s="243" t="n"/>
      <c r="I363" s="243" t="n"/>
      <c r="J363" s="243" t="n"/>
      <c r="K363" s="243" t="n"/>
    </row>
    <row r="364" customFormat="1" s="78">
      <c r="A364" s="242" t="n"/>
      <c r="B364" s="22" t="n"/>
      <c r="C364" s="243" t="n"/>
      <c r="D364" s="243" t="n"/>
      <c r="E364" s="243" t="n"/>
      <c r="F364" s="243" t="n"/>
      <c r="G364" s="243" t="n"/>
      <c r="H364" s="243" t="n"/>
      <c r="I364" s="243" t="n"/>
      <c r="J364" s="243" t="n"/>
      <c r="K364" s="243" t="n"/>
    </row>
    <row r="365" customFormat="1" s="78">
      <c r="A365" s="242" t="n"/>
      <c r="B365" s="22" t="n"/>
      <c r="C365" s="243" t="n"/>
      <c r="D365" s="243" t="n"/>
      <c r="E365" s="243" t="n"/>
      <c r="F365" s="243" t="n"/>
      <c r="G365" s="243" t="n"/>
      <c r="H365" s="243" t="n"/>
      <c r="I365" s="243" t="n"/>
      <c r="J365" s="243" t="n"/>
      <c r="K365" s="243" t="n"/>
    </row>
    <row r="366" customFormat="1" s="78">
      <c r="A366" s="242" t="n"/>
      <c r="B366" s="22" t="n"/>
      <c r="C366" s="243" t="n"/>
      <c r="D366" s="243" t="n"/>
      <c r="E366" s="243" t="n"/>
      <c r="F366" s="243" t="n"/>
      <c r="G366" s="243" t="n"/>
      <c r="H366" s="243" t="n"/>
      <c r="I366" s="243" t="n"/>
      <c r="J366" s="243" t="n"/>
      <c r="K366" s="243" t="n"/>
    </row>
    <row r="367" customFormat="1" s="78">
      <c r="A367" s="242" t="n"/>
      <c r="B367" s="22" t="n"/>
      <c r="C367" s="243" t="n"/>
      <c r="D367" s="243" t="n"/>
      <c r="E367" s="243" t="n"/>
      <c r="F367" s="243" t="n"/>
      <c r="G367" s="243" t="n"/>
      <c r="H367" s="243" t="n"/>
      <c r="I367" s="243" t="n"/>
      <c r="J367" s="243" t="n"/>
      <c r="K367" s="243" t="n"/>
    </row>
    <row r="368" customFormat="1" s="78">
      <c r="A368" s="242" t="n"/>
      <c r="B368" s="22" t="n"/>
      <c r="C368" s="243" t="n"/>
      <c r="D368" s="243" t="n"/>
      <c r="E368" s="243" t="n"/>
      <c r="F368" s="243" t="n"/>
      <c r="G368" s="243" t="n"/>
      <c r="H368" s="243" t="n"/>
      <c r="I368" s="243" t="n"/>
      <c r="J368" s="243" t="n"/>
      <c r="K368" s="243" t="n"/>
    </row>
    <row r="369" customFormat="1" s="78">
      <c r="A369" s="242" t="n"/>
      <c r="B369" s="22" t="n"/>
      <c r="C369" s="243" t="n"/>
      <c r="D369" s="243" t="n"/>
      <c r="E369" s="243" t="n"/>
      <c r="F369" s="243" t="n"/>
      <c r="G369" s="243" t="n"/>
      <c r="H369" s="243" t="n"/>
      <c r="I369" s="243" t="n"/>
      <c r="J369" s="243" t="n"/>
      <c r="K369" s="243" t="n"/>
    </row>
    <row r="370" customFormat="1" s="78">
      <c r="A370" s="242" t="n"/>
      <c r="B370" s="22" t="n"/>
      <c r="C370" s="243" t="n"/>
      <c r="D370" s="243" t="n"/>
      <c r="E370" s="243" t="n"/>
      <c r="F370" s="243" t="n"/>
      <c r="G370" s="243" t="n"/>
      <c r="H370" s="243" t="n"/>
      <c r="I370" s="243" t="n"/>
      <c r="J370" s="243" t="n"/>
      <c r="K370" s="243" t="n"/>
    </row>
    <row r="371" customFormat="1" s="78">
      <c r="A371" s="242" t="n"/>
      <c r="B371" s="22" t="n"/>
      <c r="C371" s="243" t="n"/>
      <c r="D371" s="243" t="n"/>
      <c r="E371" s="243" t="n"/>
      <c r="F371" s="243" t="n"/>
      <c r="G371" s="243" t="n"/>
      <c r="H371" s="243" t="n"/>
      <c r="I371" s="243" t="n"/>
      <c r="J371" s="243" t="n"/>
      <c r="K371" s="243" t="n"/>
    </row>
    <row r="372" customFormat="1" s="78">
      <c r="A372" s="242" t="n"/>
      <c r="B372" s="22" t="n"/>
      <c r="C372" s="243" t="n"/>
      <c r="D372" s="243" t="n"/>
      <c r="E372" s="243" t="n"/>
      <c r="F372" s="243" t="n"/>
      <c r="G372" s="243" t="n"/>
      <c r="H372" s="243" t="n"/>
      <c r="I372" s="243" t="n"/>
      <c r="J372" s="243" t="n"/>
      <c r="K372" s="243" t="n"/>
    </row>
    <row r="373" customFormat="1" s="78">
      <c r="A373" s="242" t="n"/>
      <c r="B373" s="22" t="n"/>
      <c r="C373" s="243" t="n"/>
      <c r="D373" s="243" t="n"/>
      <c r="E373" s="243" t="n"/>
      <c r="F373" s="243" t="n"/>
      <c r="G373" s="243" t="n"/>
      <c r="H373" s="243" t="n"/>
      <c r="I373" s="243" t="n"/>
      <c r="J373" s="243" t="n"/>
      <c r="K373" s="243" t="n"/>
    </row>
    <row r="374" customFormat="1" s="78">
      <c r="A374" s="242" t="n"/>
      <c r="B374" s="22" t="n"/>
      <c r="C374" s="243" t="n"/>
      <c r="D374" s="243" t="n"/>
      <c r="E374" s="243" t="n"/>
      <c r="F374" s="243" t="n"/>
      <c r="G374" s="243" t="n"/>
      <c r="H374" s="243" t="n"/>
      <c r="I374" s="243" t="n"/>
      <c r="J374" s="243" t="n"/>
      <c r="K374" s="243" t="n"/>
    </row>
    <row r="375" customFormat="1" s="78">
      <c r="A375" s="242" t="n"/>
      <c r="B375" s="22" t="n"/>
      <c r="C375" s="243" t="n"/>
      <c r="D375" s="243" t="n"/>
      <c r="E375" s="243" t="n"/>
      <c r="F375" s="243" t="n"/>
      <c r="G375" s="243" t="n"/>
      <c r="H375" s="243" t="n"/>
      <c r="I375" s="243" t="n"/>
      <c r="J375" s="243" t="n"/>
      <c r="K375" s="243" t="n"/>
    </row>
    <row r="376" customFormat="1" s="78">
      <c r="A376" s="242" t="n"/>
      <c r="B376" s="22" t="n"/>
      <c r="C376" s="243" t="n"/>
      <c r="D376" s="243" t="n"/>
      <c r="E376" s="243" t="n"/>
      <c r="F376" s="243" t="n"/>
      <c r="G376" s="243" t="n"/>
      <c r="H376" s="243" t="n"/>
      <c r="I376" s="243" t="n"/>
      <c r="J376" s="243" t="n"/>
      <c r="K376" s="243" t="n"/>
    </row>
    <row r="377" customFormat="1" s="78">
      <c r="A377" s="242" t="n"/>
      <c r="B377" s="22" t="n"/>
      <c r="C377" s="243" t="n"/>
      <c r="D377" s="243" t="n"/>
      <c r="E377" s="243" t="n"/>
      <c r="F377" s="243" t="n"/>
      <c r="G377" s="243" t="n"/>
      <c r="H377" s="243" t="n"/>
      <c r="I377" s="243" t="n"/>
      <c r="J377" s="243" t="n"/>
      <c r="K377" s="243" t="n"/>
    </row>
    <row r="378" customFormat="1" s="78">
      <c r="A378" s="242" t="n"/>
      <c r="B378" s="22" t="n"/>
      <c r="C378" s="243" t="n"/>
      <c r="D378" s="243" t="n"/>
      <c r="E378" s="243" t="n"/>
      <c r="F378" s="243" t="n"/>
      <c r="G378" s="243" t="n"/>
      <c r="H378" s="243" t="n"/>
      <c r="I378" s="243" t="n"/>
      <c r="J378" s="243" t="n"/>
      <c r="K378" s="243" t="n"/>
    </row>
    <row r="379" customFormat="1" s="78">
      <c r="A379" s="242" t="n"/>
      <c r="B379" s="22" t="n"/>
      <c r="C379" s="243" t="n"/>
      <c r="D379" s="243" t="n"/>
      <c r="E379" s="243" t="n"/>
      <c r="F379" s="243" t="n"/>
      <c r="G379" s="243" t="n"/>
      <c r="H379" s="243" t="n"/>
      <c r="I379" s="243" t="n"/>
      <c r="J379" s="243" t="n"/>
      <c r="K379" s="243" t="n"/>
    </row>
    <row r="380" customFormat="1" s="78">
      <c r="A380" s="242" t="n"/>
      <c r="B380" s="22" t="n"/>
      <c r="C380" s="243" t="n"/>
      <c r="D380" s="243" t="n"/>
      <c r="E380" s="243" t="n"/>
      <c r="F380" s="243" t="n"/>
      <c r="G380" s="243" t="n"/>
      <c r="H380" s="243" t="n"/>
      <c r="I380" s="243" t="n"/>
      <c r="J380" s="243" t="n"/>
      <c r="K380" s="243" t="n"/>
    </row>
    <row r="381" customFormat="1" s="78">
      <c r="A381" s="242" t="n"/>
      <c r="B381" s="22" t="n"/>
      <c r="C381" s="243" t="n"/>
      <c r="D381" s="243" t="n"/>
      <c r="E381" s="243" t="n"/>
      <c r="F381" s="243" t="n"/>
      <c r="G381" s="243" t="n"/>
      <c r="H381" s="243" t="n"/>
      <c r="I381" s="243" t="n"/>
      <c r="J381" s="243" t="n"/>
      <c r="K381" s="243" t="n"/>
    </row>
    <row r="382" customFormat="1" s="78">
      <c r="A382" s="242" t="n"/>
      <c r="B382" s="22" t="n"/>
      <c r="C382" s="243" t="n"/>
      <c r="D382" s="243" t="n"/>
      <c r="E382" s="243" t="n"/>
      <c r="F382" s="243" t="n"/>
      <c r="G382" s="243" t="n"/>
      <c r="H382" s="243" t="n"/>
      <c r="I382" s="243" t="n"/>
      <c r="J382" s="243" t="n"/>
      <c r="K382" s="243" t="n"/>
    </row>
    <row r="383" customFormat="1" s="78">
      <c r="A383" s="242" t="n"/>
      <c r="B383" s="22" t="n"/>
      <c r="C383" s="243" t="n"/>
      <c r="D383" s="243" t="n"/>
      <c r="E383" s="243" t="n"/>
      <c r="F383" s="243" t="n"/>
      <c r="G383" s="243" t="n"/>
      <c r="H383" s="243" t="n"/>
      <c r="I383" s="243" t="n"/>
      <c r="J383" s="243" t="n"/>
      <c r="K383" s="243" t="n"/>
    </row>
    <row r="384" customFormat="1" s="78">
      <c r="A384" s="242" t="n"/>
      <c r="B384" s="22" t="n"/>
      <c r="C384" s="243" t="n"/>
      <c r="D384" s="243" t="n"/>
      <c r="E384" s="243" t="n"/>
      <c r="F384" s="243" t="n"/>
      <c r="G384" s="243" t="n"/>
      <c r="H384" s="243" t="n"/>
      <c r="I384" s="243" t="n"/>
      <c r="J384" s="243" t="n"/>
      <c r="K384" s="243" t="n"/>
    </row>
    <row r="385" customFormat="1" s="78">
      <c r="A385" s="242" t="n"/>
      <c r="B385" s="22" t="n"/>
      <c r="C385" s="243" t="n"/>
      <c r="D385" s="243" t="n"/>
      <c r="E385" s="243" t="n"/>
      <c r="F385" s="243" t="n"/>
      <c r="G385" s="243" t="n"/>
      <c r="H385" s="243" t="n"/>
      <c r="I385" s="243" t="n"/>
      <c r="J385" s="243" t="n"/>
      <c r="K385" s="243" t="n"/>
    </row>
    <row r="386" customFormat="1" s="78">
      <c r="A386" s="242" t="n"/>
      <c r="B386" s="22" t="n"/>
      <c r="C386" s="243" t="n"/>
      <c r="D386" s="243" t="n"/>
      <c r="E386" s="243" t="n"/>
      <c r="F386" s="243" t="n"/>
      <c r="G386" s="243" t="n"/>
      <c r="H386" s="243" t="n"/>
      <c r="I386" s="243" t="n"/>
      <c r="J386" s="243" t="n"/>
      <c r="K386" s="243" t="n"/>
    </row>
    <row r="387" customFormat="1" s="78">
      <c r="A387" s="242" t="n"/>
      <c r="B387" s="22" t="n"/>
      <c r="C387" s="243" t="n"/>
      <c r="D387" s="243" t="n"/>
      <c r="E387" s="243" t="n"/>
      <c r="F387" s="243" t="n"/>
      <c r="G387" s="243" t="n"/>
      <c r="H387" s="243" t="n"/>
      <c r="I387" s="243" t="n"/>
      <c r="J387" s="243" t="n"/>
      <c r="K387" s="243" t="n"/>
    </row>
    <row r="388" customFormat="1" s="78">
      <c r="A388" s="242" t="n"/>
      <c r="B388" s="22" t="n"/>
      <c r="C388" s="243" t="n"/>
      <c r="D388" s="243" t="n"/>
      <c r="E388" s="243" t="n"/>
      <c r="F388" s="243" t="n"/>
      <c r="G388" s="243" t="n"/>
      <c r="H388" s="243" t="n"/>
      <c r="I388" s="243" t="n"/>
      <c r="J388" s="243" t="n"/>
      <c r="K388" s="243" t="n"/>
    </row>
    <row r="389" customFormat="1" s="78">
      <c r="A389" s="242" t="n"/>
      <c r="B389" s="22" t="n"/>
      <c r="C389" s="243" t="n"/>
      <c r="D389" s="243" t="n"/>
      <c r="E389" s="243" t="n"/>
      <c r="F389" s="243" t="n"/>
      <c r="G389" s="243" t="n"/>
      <c r="H389" s="243" t="n"/>
      <c r="I389" s="243" t="n"/>
      <c r="J389" s="243" t="n"/>
      <c r="K389" s="243" t="n"/>
    </row>
    <row r="390" customFormat="1" s="78">
      <c r="A390" s="242" t="n"/>
      <c r="B390" s="22" t="n"/>
      <c r="C390" s="243" t="n"/>
      <c r="D390" s="243" t="n"/>
      <c r="E390" s="243" t="n"/>
      <c r="F390" s="243" t="n"/>
      <c r="G390" s="243" t="n"/>
      <c r="H390" s="243" t="n"/>
      <c r="I390" s="243" t="n"/>
      <c r="J390" s="243" t="n"/>
      <c r="K390" s="243" t="n"/>
    </row>
    <row r="391" customFormat="1" s="78">
      <c r="A391" s="242" t="n"/>
      <c r="B391" s="22" t="n"/>
      <c r="C391" s="243" t="n"/>
      <c r="D391" s="243" t="n"/>
      <c r="E391" s="243" t="n"/>
      <c r="F391" s="243" t="n"/>
      <c r="G391" s="243" t="n"/>
      <c r="H391" s="243" t="n"/>
      <c r="I391" s="243" t="n"/>
      <c r="J391" s="243" t="n"/>
      <c r="K391" s="243" t="n"/>
    </row>
    <row r="392" customFormat="1" s="78">
      <c r="A392" s="242" t="n"/>
      <c r="B392" s="22" t="n"/>
      <c r="C392" s="243" t="n"/>
      <c r="D392" s="243" t="n"/>
      <c r="E392" s="243" t="n"/>
      <c r="F392" s="243" t="n"/>
      <c r="G392" s="243" t="n"/>
      <c r="H392" s="243" t="n"/>
      <c r="I392" s="243" t="n"/>
      <c r="J392" s="243" t="n"/>
      <c r="K392" s="243" t="n"/>
    </row>
    <row r="393" customFormat="1" s="78">
      <c r="A393" s="242" t="n"/>
      <c r="B393" s="22" t="n"/>
      <c r="C393" s="243" t="n"/>
      <c r="D393" s="243" t="n"/>
      <c r="E393" s="243" t="n"/>
      <c r="F393" s="243" t="n"/>
      <c r="G393" s="243" t="n"/>
      <c r="H393" s="243" t="n"/>
      <c r="I393" s="243" t="n"/>
      <c r="J393" s="243" t="n"/>
      <c r="K393" s="243" t="n"/>
    </row>
    <row r="394" customFormat="1" s="78">
      <c r="A394" s="242" t="n"/>
      <c r="B394" s="22" t="n"/>
      <c r="C394" s="243" t="n"/>
      <c r="D394" s="243" t="n"/>
      <c r="E394" s="243" t="n"/>
      <c r="F394" s="243" t="n"/>
      <c r="G394" s="243" t="n"/>
      <c r="H394" s="243" t="n"/>
      <c r="I394" s="243" t="n"/>
      <c r="J394" s="243" t="n"/>
      <c r="K394" s="243" t="n"/>
    </row>
    <row r="395" customFormat="1" s="78">
      <c r="A395" s="242" t="n"/>
      <c r="B395" s="22" t="n"/>
      <c r="C395" s="243" t="n"/>
      <c r="D395" s="243" t="n"/>
      <c r="E395" s="243" t="n"/>
      <c r="F395" s="243" t="n"/>
      <c r="G395" s="243" t="n"/>
      <c r="H395" s="243" t="n"/>
      <c r="I395" s="243" t="n"/>
      <c r="J395" s="243" t="n"/>
      <c r="K395" s="243" t="n"/>
    </row>
    <row r="396" customFormat="1" s="78">
      <c r="A396" s="242" t="n"/>
      <c r="B396" s="22" t="n"/>
      <c r="C396" s="243" t="n"/>
      <c r="D396" s="243" t="n"/>
      <c r="E396" s="243" t="n"/>
      <c r="F396" s="243" t="n"/>
      <c r="G396" s="243" t="n"/>
      <c r="H396" s="243" t="n"/>
      <c r="I396" s="243" t="n"/>
      <c r="J396" s="243" t="n"/>
      <c r="K396" s="243" t="n"/>
    </row>
    <row r="397" customFormat="1" s="78">
      <c r="A397" s="242" t="n"/>
      <c r="B397" s="22" t="n"/>
      <c r="C397" s="243" t="n"/>
      <c r="D397" s="243" t="n"/>
      <c r="E397" s="243" t="n"/>
      <c r="F397" s="243" t="n"/>
      <c r="G397" s="243" t="n"/>
      <c r="H397" s="243" t="n"/>
      <c r="I397" s="243" t="n"/>
      <c r="J397" s="243" t="n"/>
      <c r="K397" s="243" t="n"/>
    </row>
    <row r="398" customFormat="1" s="78">
      <c r="A398" s="242" t="n"/>
      <c r="B398" s="22" t="n"/>
      <c r="C398" s="243" t="n"/>
      <c r="D398" s="243" t="n"/>
      <c r="E398" s="243" t="n"/>
      <c r="F398" s="243" t="n"/>
      <c r="G398" s="243" t="n"/>
      <c r="H398" s="243" t="n"/>
      <c r="I398" s="243" t="n"/>
      <c r="J398" s="243" t="n"/>
      <c r="K398" s="243" t="n"/>
    </row>
    <row r="399" customFormat="1" s="78">
      <c r="A399" s="242" t="n"/>
      <c r="B399" s="22" t="n"/>
      <c r="C399" s="243" t="n"/>
      <c r="D399" s="243" t="n"/>
      <c r="E399" s="243" t="n"/>
      <c r="F399" s="243" t="n"/>
      <c r="G399" s="243" t="n"/>
      <c r="H399" s="243" t="n"/>
      <c r="I399" s="243" t="n"/>
      <c r="J399" s="243" t="n"/>
      <c r="K399" s="243" t="n"/>
    </row>
    <row r="400" customFormat="1" s="78">
      <c r="A400" s="242" t="n"/>
      <c r="B400" s="22" t="n"/>
      <c r="C400" s="243" t="n"/>
      <c r="D400" s="243" t="n"/>
      <c r="E400" s="243" t="n"/>
      <c r="F400" s="243" t="n"/>
      <c r="G400" s="243" t="n"/>
      <c r="H400" s="243" t="n"/>
      <c r="I400" s="243" t="n"/>
      <c r="J400" s="243" t="n"/>
      <c r="K400" s="243" t="n"/>
    </row>
    <row r="401" customFormat="1" s="78">
      <c r="A401" s="242" t="n"/>
      <c r="B401" s="22" t="n"/>
      <c r="C401" s="243" t="n"/>
      <c r="D401" s="243" t="n"/>
      <c r="E401" s="243" t="n"/>
      <c r="F401" s="243" t="n"/>
      <c r="G401" s="243" t="n"/>
      <c r="H401" s="243" t="n"/>
      <c r="I401" s="243" t="n"/>
      <c r="J401" s="243" t="n"/>
      <c r="K401" s="243" t="n"/>
    </row>
    <row r="402" customFormat="1" s="78">
      <c r="A402" s="242" t="n"/>
      <c r="B402" s="22" t="n"/>
      <c r="C402" s="243" t="n"/>
      <c r="D402" s="243" t="n"/>
      <c r="E402" s="243" t="n"/>
      <c r="F402" s="243" t="n"/>
      <c r="G402" s="243" t="n"/>
      <c r="H402" s="243" t="n"/>
      <c r="I402" s="243" t="n"/>
      <c r="J402" s="243" t="n"/>
      <c r="K402" s="243" t="n"/>
    </row>
    <row r="403" customFormat="1" s="78">
      <c r="A403" s="242" t="n"/>
      <c r="B403" s="22" t="n"/>
      <c r="C403" s="243" t="n"/>
      <c r="D403" s="243" t="n"/>
      <c r="E403" s="243" t="n"/>
      <c r="F403" s="243" t="n"/>
      <c r="G403" s="243" t="n"/>
      <c r="H403" s="243" t="n"/>
      <c r="I403" s="243" t="n"/>
      <c r="J403" s="243" t="n"/>
      <c r="K403" s="243" t="n"/>
    </row>
    <row r="404" customFormat="1" s="78">
      <c r="A404" s="242" t="n"/>
      <c r="B404" s="22" t="n"/>
      <c r="C404" s="243" t="n"/>
      <c r="D404" s="243" t="n"/>
      <c r="E404" s="243" t="n"/>
      <c r="F404" s="243" t="n"/>
      <c r="G404" s="243" t="n"/>
      <c r="H404" s="243" t="n"/>
      <c r="I404" s="243" t="n"/>
      <c r="J404" s="243" t="n"/>
      <c r="K404" s="243" t="n"/>
    </row>
    <row r="405" customFormat="1" s="78">
      <c r="A405" s="242" t="n"/>
      <c r="B405" s="22" t="n"/>
      <c r="C405" s="243" t="n"/>
      <c r="D405" s="243" t="n"/>
      <c r="E405" s="243" t="n"/>
      <c r="F405" s="243" t="n"/>
      <c r="G405" s="243" t="n"/>
      <c r="H405" s="243" t="n"/>
      <c r="I405" s="243" t="n"/>
      <c r="J405" s="243" t="n"/>
      <c r="K405" s="243" t="n"/>
    </row>
    <row r="406" customFormat="1" s="78">
      <c r="A406" s="242" t="n"/>
      <c r="B406" s="22" t="n"/>
      <c r="C406" s="243" t="n"/>
      <c r="D406" s="243" t="n"/>
      <c r="E406" s="243" t="n"/>
      <c r="F406" s="243" t="n"/>
      <c r="G406" s="243" t="n"/>
      <c r="H406" s="243" t="n"/>
      <c r="I406" s="243" t="n"/>
      <c r="J406" s="243" t="n"/>
      <c r="K406" s="243" t="n"/>
    </row>
    <row r="407" customFormat="1" s="78">
      <c r="A407" s="242" t="n"/>
      <c r="B407" s="22" t="n"/>
      <c r="C407" s="243" t="n"/>
      <c r="D407" s="243" t="n"/>
      <c r="E407" s="243" t="n"/>
      <c r="F407" s="243" t="n"/>
      <c r="G407" s="243" t="n"/>
      <c r="H407" s="243" t="n"/>
      <c r="I407" s="243" t="n"/>
      <c r="J407" s="243" t="n"/>
      <c r="K407" s="243" t="n"/>
    </row>
    <row r="408" customFormat="1" s="78">
      <c r="A408" s="242" t="n"/>
      <c r="B408" s="22" t="n"/>
      <c r="C408" s="243" t="n"/>
      <c r="D408" s="243" t="n"/>
      <c r="E408" s="243" t="n"/>
      <c r="F408" s="243" t="n"/>
      <c r="G408" s="243" t="n"/>
      <c r="H408" s="243" t="n"/>
      <c r="I408" s="243" t="n"/>
      <c r="J408" s="243" t="n"/>
      <c r="K408" s="243" t="n"/>
    </row>
    <row r="409" customFormat="1" s="78">
      <c r="A409" s="242" t="n"/>
      <c r="B409" s="22" t="n"/>
      <c r="C409" s="243" t="n"/>
      <c r="D409" s="243" t="n"/>
      <c r="E409" s="243" t="n"/>
      <c r="F409" s="243" t="n"/>
      <c r="G409" s="243" t="n"/>
      <c r="H409" s="243" t="n"/>
      <c r="I409" s="243" t="n"/>
      <c r="J409" s="243" t="n"/>
      <c r="K409" s="243" t="n"/>
    </row>
    <row r="410" customFormat="1" s="78">
      <c r="A410" s="242" t="n"/>
      <c r="B410" s="22" t="n"/>
      <c r="C410" s="243" t="n"/>
      <c r="D410" s="243" t="n"/>
      <c r="E410" s="243" t="n"/>
      <c r="F410" s="243" t="n"/>
      <c r="G410" s="243" t="n"/>
      <c r="H410" s="243" t="n"/>
      <c r="I410" s="243" t="n"/>
      <c r="J410" s="243" t="n"/>
      <c r="K410" s="243" t="n"/>
    </row>
    <row r="411" customFormat="1" s="78">
      <c r="A411" s="242" t="n"/>
      <c r="B411" s="22" t="n"/>
      <c r="C411" s="243" t="n"/>
      <c r="D411" s="243" t="n"/>
      <c r="E411" s="243" t="n"/>
      <c r="F411" s="243" t="n"/>
      <c r="G411" s="243" t="n"/>
      <c r="H411" s="243" t="n"/>
      <c r="I411" s="243" t="n"/>
      <c r="J411" s="243" t="n"/>
      <c r="K411" s="243" t="n"/>
    </row>
    <row r="412" customFormat="1" s="78">
      <c r="A412" s="242" t="n"/>
      <c r="B412" s="22" t="n"/>
      <c r="C412" s="243" t="n"/>
      <c r="D412" s="243" t="n"/>
      <c r="E412" s="243" t="n"/>
      <c r="F412" s="243" t="n"/>
      <c r="G412" s="243" t="n"/>
      <c r="H412" s="243" t="n"/>
      <c r="I412" s="243" t="n"/>
      <c r="J412" s="243" t="n"/>
      <c r="K412" s="243" t="n"/>
    </row>
    <row r="413" customFormat="1" s="78">
      <c r="A413" s="242" t="n"/>
      <c r="B413" s="22" t="n"/>
      <c r="C413" s="243" t="n"/>
      <c r="D413" s="243" t="n"/>
      <c r="E413" s="243" t="n"/>
      <c r="F413" s="243" t="n"/>
      <c r="G413" s="243" t="n"/>
      <c r="H413" s="243" t="n"/>
      <c r="I413" s="243" t="n"/>
      <c r="J413" s="243" t="n"/>
      <c r="K413" s="243" t="n"/>
    </row>
    <row r="414" customFormat="1" s="78">
      <c r="A414" s="242" t="n"/>
      <c r="B414" s="22" t="n"/>
      <c r="C414" s="243" t="n"/>
      <c r="D414" s="243" t="n"/>
      <c r="E414" s="243" t="n"/>
      <c r="F414" s="243" t="n"/>
      <c r="G414" s="243" t="n"/>
      <c r="H414" s="243" t="n"/>
      <c r="I414" s="243" t="n"/>
      <c r="J414" s="243" t="n"/>
      <c r="K414" s="243" t="n"/>
    </row>
    <row r="415" customFormat="1" s="78">
      <c r="A415" s="242" t="n"/>
      <c r="B415" s="22" t="n"/>
      <c r="C415" s="243" t="n"/>
      <c r="D415" s="243" t="n"/>
      <c r="E415" s="243" t="n"/>
      <c r="F415" s="243" t="n"/>
      <c r="G415" s="243" t="n"/>
      <c r="H415" s="243" t="n"/>
      <c r="I415" s="243" t="n"/>
      <c r="J415" s="243" t="n"/>
      <c r="K415" s="243" t="n"/>
    </row>
    <row r="416" customFormat="1" s="78">
      <c r="A416" s="242" t="n"/>
      <c r="B416" s="22" t="n"/>
      <c r="C416" s="243" t="n"/>
      <c r="D416" s="243" t="n"/>
      <c r="E416" s="243" t="n"/>
      <c r="F416" s="243" t="n"/>
      <c r="G416" s="243" t="n"/>
      <c r="H416" s="243" t="n"/>
      <c r="I416" s="243" t="n"/>
      <c r="J416" s="243" t="n"/>
      <c r="K416" s="243" t="n"/>
    </row>
    <row r="417" customFormat="1" s="78">
      <c r="A417" s="242" t="n"/>
      <c r="B417" s="22" t="n"/>
      <c r="C417" s="243" t="n"/>
      <c r="D417" s="243" t="n"/>
      <c r="E417" s="243" t="n"/>
      <c r="F417" s="243" t="n"/>
      <c r="G417" s="243" t="n"/>
      <c r="H417" s="243" t="n"/>
      <c r="I417" s="243" t="n"/>
      <c r="J417" s="243" t="n"/>
      <c r="K417" s="243" t="n"/>
    </row>
    <row r="418" customFormat="1" s="78">
      <c r="A418" s="242" t="n"/>
      <c r="B418" s="22" t="n"/>
      <c r="C418" s="243" t="n"/>
      <c r="D418" s="243" t="n"/>
      <c r="E418" s="243" t="n"/>
      <c r="F418" s="243" t="n"/>
      <c r="G418" s="243" t="n"/>
      <c r="H418" s="243" t="n"/>
      <c r="I418" s="243" t="n"/>
      <c r="J418" s="243" t="n"/>
      <c r="K418" s="243" t="n"/>
    </row>
    <row r="419" customFormat="1" s="78">
      <c r="A419" s="242" t="n"/>
      <c r="B419" s="22" t="n"/>
      <c r="C419" s="243" t="n"/>
      <c r="D419" s="243" t="n"/>
      <c r="E419" s="243" t="n"/>
      <c r="F419" s="243" t="n"/>
      <c r="G419" s="243" t="n"/>
      <c r="H419" s="243" t="n"/>
      <c r="I419" s="243" t="n"/>
      <c r="J419" s="243" t="n"/>
      <c r="K419" s="243" t="n"/>
    </row>
    <row r="420" customFormat="1" s="78">
      <c r="A420" s="242" t="n"/>
      <c r="B420" s="22" t="n"/>
      <c r="C420" s="243" t="n"/>
      <c r="D420" s="243" t="n"/>
      <c r="E420" s="243" t="n"/>
      <c r="F420" s="243" t="n"/>
      <c r="G420" s="243" t="n"/>
      <c r="H420" s="243" t="n"/>
      <c r="I420" s="243" t="n"/>
      <c r="J420" s="243" t="n"/>
      <c r="K420" s="243" t="n"/>
    </row>
    <row r="421" customFormat="1" s="78">
      <c r="A421" s="242" t="n"/>
      <c r="B421" s="22" t="n"/>
      <c r="C421" s="243" t="n"/>
      <c r="D421" s="243" t="n"/>
      <c r="E421" s="243" t="n"/>
      <c r="F421" s="243" t="n"/>
      <c r="G421" s="243" t="n"/>
      <c r="H421" s="243" t="n"/>
      <c r="I421" s="243" t="n"/>
      <c r="J421" s="243" t="n"/>
      <c r="K421" s="243" t="n"/>
    </row>
    <row r="422" customFormat="1" s="78">
      <c r="A422" s="242" t="n"/>
      <c r="B422" s="22" t="n"/>
      <c r="C422" s="243" t="n"/>
      <c r="D422" s="243" t="n"/>
      <c r="E422" s="243" t="n"/>
      <c r="F422" s="243" t="n"/>
      <c r="G422" s="243" t="n"/>
      <c r="H422" s="243" t="n"/>
      <c r="I422" s="243" t="n"/>
      <c r="J422" s="243" t="n"/>
      <c r="K422" s="243" t="n"/>
    </row>
    <row r="423" customFormat="1" s="78">
      <c r="A423" s="242" t="n"/>
      <c r="B423" s="22" t="n"/>
      <c r="C423" s="243" t="n"/>
      <c r="D423" s="243" t="n"/>
      <c r="E423" s="243" t="n"/>
      <c r="F423" s="243" t="n"/>
      <c r="G423" s="243" t="n"/>
      <c r="H423" s="243" t="n"/>
      <c r="I423" s="243" t="n"/>
      <c r="J423" s="243" t="n"/>
      <c r="K423" s="243" t="n"/>
    </row>
    <row r="424" customFormat="1" s="78">
      <c r="A424" s="242" t="n"/>
      <c r="B424" s="22" t="n"/>
      <c r="C424" s="243" t="n"/>
      <c r="D424" s="243" t="n"/>
      <c r="E424" s="243" t="n"/>
      <c r="F424" s="243" t="n"/>
      <c r="G424" s="243" t="n"/>
      <c r="H424" s="243" t="n"/>
      <c r="I424" s="243" t="n"/>
      <c r="J424" s="243" t="n"/>
      <c r="K424" s="243" t="n"/>
    </row>
    <row r="425" customFormat="1" s="78">
      <c r="A425" s="242" t="n"/>
      <c r="B425" s="22" t="n"/>
      <c r="C425" s="243" t="n"/>
      <c r="D425" s="243" t="n"/>
      <c r="E425" s="243" t="n"/>
      <c r="F425" s="243" t="n"/>
      <c r="G425" s="243" t="n"/>
      <c r="H425" s="243" t="n"/>
      <c r="I425" s="243" t="n"/>
      <c r="J425" s="243" t="n"/>
      <c r="K425" s="243" t="n"/>
    </row>
    <row r="426" customFormat="1" s="78">
      <c r="A426" s="242" t="n"/>
      <c r="B426" s="22" t="n"/>
      <c r="C426" s="243" t="n"/>
      <c r="D426" s="243" t="n"/>
      <c r="E426" s="243" t="n"/>
      <c r="F426" s="243" t="n"/>
      <c r="G426" s="243" t="n"/>
      <c r="H426" s="243" t="n"/>
      <c r="I426" s="243" t="n"/>
      <c r="J426" s="243" t="n"/>
      <c r="K426" s="243" t="n"/>
    </row>
    <row r="427" customFormat="1" s="78">
      <c r="A427" s="242" t="n"/>
      <c r="B427" s="22" t="n"/>
      <c r="C427" s="243" t="n"/>
      <c r="D427" s="243" t="n"/>
      <c r="E427" s="243" t="n"/>
      <c r="F427" s="243" t="n"/>
      <c r="G427" s="243" t="n"/>
      <c r="H427" s="243" t="n"/>
      <c r="I427" s="243" t="n"/>
      <c r="J427" s="243" t="n"/>
      <c r="K427" s="243" t="n"/>
    </row>
    <row r="428" customFormat="1" s="78">
      <c r="A428" s="242" t="n"/>
      <c r="B428" s="22" t="n"/>
      <c r="C428" s="243" t="n"/>
      <c r="D428" s="243" t="n"/>
      <c r="E428" s="243" t="n"/>
      <c r="F428" s="243" t="n"/>
      <c r="G428" s="243" t="n"/>
      <c r="H428" s="243" t="n"/>
      <c r="I428" s="243" t="n"/>
      <c r="J428" s="243" t="n"/>
      <c r="K428" s="243" t="n"/>
    </row>
    <row r="429" customFormat="1" s="78">
      <c r="A429" s="242" t="n"/>
      <c r="B429" s="22" t="n"/>
      <c r="C429" s="243" t="n"/>
      <c r="D429" s="243" t="n"/>
      <c r="E429" s="243" t="n"/>
      <c r="F429" s="243" t="n"/>
      <c r="G429" s="243" t="n"/>
      <c r="H429" s="243" t="n"/>
      <c r="I429" s="243" t="n"/>
      <c r="J429" s="243" t="n"/>
      <c r="K429" s="243" t="n"/>
    </row>
    <row r="430" customFormat="1" s="78">
      <c r="A430" s="242" t="n"/>
      <c r="B430" s="22" t="n"/>
      <c r="C430" s="243" t="n"/>
      <c r="D430" s="243" t="n"/>
      <c r="E430" s="243" t="n"/>
      <c r="F430" s="243" t="n"/>
      <c r="G430" s="243" t="n"/>
      <c r="H430" s="243" t="n"/>
      <c r="I430" s="243" t="n"/>
      <c r="J430" s="243" t="n"/>
      <c r="K430" s="243" t="n"/>
    </row>
    <row r="431" customFormat="1" s="78">
      <c r="A431" s="242" t="n"/>
      <c r="B431" s="22" t="n"/>
      <c r="C431" s="243" t="n"/>
      <c r="D431" s="243" t="n"/>
      <c r="E431" s="243" t="n"/>
      <c r="F431" s="243" t="n"/>
      <c r="G431" s="243" t="n"/>
      <c r="H431" s="243" t="n"/>
      <c r="I431" s="243" t="n"/>
      <c r="J431" s="243" t="n"/>
      <c r="K431" s="243" t="n"/>
    </row>
    <row r="432" customFormat="1" s="78">
      <c r="A432" s="242" t="n"/>
      <c r="B432" s="22" t="n"/>
      <c r="C432" s="243" t="n"/>
      <c r="D432" s="243" t="n"/>
      <c r="E432" s="243" t="n"/>
      <c r="F432" s="243" t="n"/>
      <c r="G432" s="243" t="n"/>
      <c r="H432" s="243" t="n"/>
      <c r="I432" s="243" t="n"/>
      <c r="J432" s="243" t="n"/>
      <c r="K432" s="243" t="n"/>
    </row>
    <row r="433" customFormat="1" s="78">
      <c r="A433" s="242" t="n"/>
      <c r="B433" s="22" t="n"/>
      <c r="C433" s="243" t="n"/>
      <c r="D433" s="243" t="n"/>
      <c r="E433" s="243" t="n"/>
      <c r="F433" s="243" t="n"/>
      <c r="G433" s="243" t="n"/>
      <c r="H433" s="243" t="n"/>
      <c r="I433" s="243" t="n"/>
      <c r="J433" s="243" t="n"/>
      <c r="K433" s="243" t="n"/>
    </row>
    <row r="434" customFormat="1" s="78">
      <c r="A434" s="242" t="n"/>
      <c r="B434" s="22" t="n"/>
      <c r="C434" s="243" t="n"/>
      <c r="D434" s="243" t="n"/>
      <c r="E434" s="243" t="n"/>
      <c r="F434" s="243" t="n"/>
      <c r="G434" s="243" t="n"/>
      <c r="H434" s="243" t="n"/>
      <c r="I434" s="243" t="n"/>
      <c r="J434" s="243" t="n"/>
      <c r="K434" s="243" t="n"/>
    </row>
    <row r="435" customFormat="1" s="78">
      <c r="A435" s="242" t="n"/>
      <c r="B435" s="22" t="n"/>
      <c r="C435" s="243" t="n"/>
      <c r="D435" s="243" t="n"/>
      <c r="E435" s="243" t="n"/>
      <c r="F435" s="243" t="n"/>
      <c r="G435" s="243" t="n"/>
      <c r="H435" s="243" t="n"/>
      <c r="I435" s="243" t="n"/>
      <c r="J435" s="243" t="n"/>
      <c r="K435" s="243" t="n"/>
    </row>
    <row r="436" customFormat="1" s="78">
      <c r="A436" s="242" t="n"/>
      <c r="B436" s="22" t="n"/>
      <c r="C436" s="243" t="n"/>
      <c r="D436" s="243" t="n"/>
      <c r="E436" s="243" t="n"/>
      <c r="F436" s="243" t="n"/>
      <c r="G436" s="243" t="n"/>
      <c r="H436" s="243" t="n"/>
      <c r="I436" s="243" t="n"/>
      <c r="J436" s="243" t="n"/>
      <c r="K436" s="243" t="n"/>
    </row>
    <row r="437" customFormat="1" s="78">
      <c r="A437" s="242" t="n"/>
      <c r="B437" s="22" t="n"/>
      <c r="C437" s="243" t="n"/>
      <c r="D437" s="243" t="n"/>
      <c r="E437" s="243" t="n"/>
      <c r="F437" s="243" t="n"/>
      <c r="G437" s="243" t="n"/>
      <c r="H437" s="243" t="n"/>
      <c r="I437" s="243" t="n"/>
      <c r="J437" s="243" t="n"/>
      <c r="K437" s="243" t="n"/>
    </row>
    <row r="438" customFormat="1" s="78">
      <c r="A438" s="242" t="n"/>
      <c r="B438" s="22" t="n"/>
      <c r="C438" s="243" t="n"/>
      <c r="D438" s="243" t="n"/>
      <c r="E438" s="243" t="n"/>
      <c r="F438" s="243" t="n"/>
      <c r="G438" s="243" t="n"/>
      <c r="H438" s="243" t="n"/>
      <c r="I438" s="243" t="n"/>
      <c r="J438" s="243" t="n"/>
      <c r="K438" s="243" t="n"/>
    </row>
    <row r="439" customFormat="1" s="78">
      <c r="A439" s="242" t="n"/>
      <c r="B439" s="22" t="n"/>
      <c r="C439" s="243" t="n"/>
      <c r="D439" s="243" t="n"/>
      <c r="E439" s="243" t="n"/>
      <c r="F439" s="243" t="n"/>
      <c r="G439" s="243" t="n"/>
      <c r="H439" s="243" t="n"/>
      <c r="I439" s="243" t="n"/>
      <c r="J439" s="243" t="n"/>
      <c r="K439" s="243" t="n"/>
    </row>
    <row r="440" customFormat="1" s="78">
      <c r="A440" s="242" t="n"/>
      <c r="B440" s="22" t="n"/>
      <c r="C440" s="243" t="n"/>
      <c r="D440" s="243" t="n"/>
      <c r="E440" s="243" t="n"/>
      <c r="F440" s="243" t="n"/>
      <c r="G440" s="243" t="n"/>
      <c r="H440" s="243" t="n"/>
      <c r="I440" s="243" t="n"/>
      <c r="J440" s="243" t="n"/>
      <c r="K440" s="243" t="n"/>
    </row>
    <row r="441" customFormat="1" s="78">
      <c r="A441" s="242" t="n"/>
      <c r="B441" s="22" t="n"/>
      <c r="C441" s="243" t="n"/>
      <c r="D441" s="243" t="n"/>
      <c r="E441" s="243" t="n"/>
      <c r="F441" s="243" t="n"/>
      <c r="G441" s="243" t="n"/>
      <c r="H441" s="243" t="n"/>
      <c r="I441" s="243" t="n"/>
      <c r="J441" s="243" t="n"/>
      <c r="K441" s="243" t="n"/>
    </row>
    <row r="442" customFormat="1" s="78">
      <c r="A442" s="242" t="n"/>
      <c r="B442" s="22" t="n"/>
      <c r="C442" s="243" t="n"/>
      <c r="D442" s="243" t="n"/>
      <c r="E442" s="243" t="n"/>
      <c r="F442" s="243" t="n"/>
      <c r="G442" s="243" t="n"/>
      <c r="H442" s="243" t="n"/>
      <c r="I442" s="243" t="n"/>
      <c r="J442" s="243" t="n"/>
      <c r="K442" s="243" t="n"/>
    </row>
    <row r="443" customFormat="1" s="78">
      <c r="A443" s="242" t="n"/>
      <c r="B443" s="22" t="n"/>
      <c r="C443" s="243" t="n"/>
      <c r="D443" s="243" t="n"/>
      <c r="E443" s="243" t="n"/>
      <c r="F443" s="243" t="n"/>
      <c r="G443" s="243" t="n"/>
      <c r="H443" s="243" t="n"/>
      <c r="I443" s="243" t="n"/>
      <c r="J443" s="243" t="n"/>
      <c r="K443" s="243" t="n"/>
    </row>
    <row r="444" customFormat="1" s="78">
      <c r="A444" s="242" t="n"/>
      <c r="B444" s="22" t="n"/>
      <c r="C444" s="243" t="n"/>
      <c r="D444" s="243" t="n"/>
      <c r="E444" s="243" t="n"/>
      <c r="F444" s="243" t="n"/>
      <c r="G444" s="243" t="n"/>
      <c r="H444" s="243" t="n"/>
      <c r="I444" s="243" t="n"/>
      <c r="J444" s="243" t="n"/>
      <c r="K444" s="243" t="n"/>
    </row>
    <row r="445" customFormat="1" s="78">
      <c r="A445" s="242" t="n"/>
      <c r="B445" s="22" t="n"/>
      <c r="C445" s="243" t="n"/>
      <c r="D445" s="243" t="n"/>
      <c r="E445" s="243" t="n"/>
      <c r="F445" s="243" t="n"/>
      <c r="G445" s="243" t="n"/>
      <c r="H445" s="243" t="n"/>
      <c r="I445" s="243" t="n"/>
      <c r="J445" s="243" t="n"/>
      <c r="K445" s="243" t="n"/>
    </row>
    <row r="446" customFormat="1" s="78">
      <c r="A446" s="242" t="n"/>
      <c r="B446" s="22" t="n"/>
      <c r="C446" s="243" t="n"/>
      <c r="D446" s="243" t="n"/>
      <c r="E446" s="243" t="n"/>
      <c r="F446" s="243" t="n"/>
      <c r="G446" s="243" t="n"/>
      <c r="H446" s="243" t="n"/>
      <c r="I446" s="243" t="n"/>
      <c r="J446" s="243" t="n"/>
      <c r="K446" s="243" t="n"/>
    </row>
    <row r="447" customFormat="1" s="78">
      <c r="A447" s="242" t="n"/>
      <c r="B447" s="22" t="n"/>
      <c r="C447" s="243" t="n"/>
      <c r="D447" s="243" t="n"/>
      <c r="E447" s="243" t="n"/>
      <c r="F447" s="243" t="n"/>
      <c r="G447" s="243" t="n"/>
      <c r="H447" s="243" t="n"/>
      <c r="I447" s="243" t="n"/>
      <c r="J447" s="243" t="n"/>
      <c r="K447" s="243" t="n"/>
    </row>
    <row r="448" customFormat="1" s="78">
      <c r="A448" s="242" t="n"/>
      <c r="B448" s="22" t="n"/>
      <c r="C448" s="243" t="n"/>
      <c r="D448" s="243" t="n"/>
      <c r="E448" s="243" t="n"/>
      <c r="F448" s="243" t="n"/>
      <c r="G448" s="243" t="n"/>
      <c r="H448" s="243" t="n"/>
      <c r="I448" s="243" t="n"/>
      <c r="J448" s="243" t="n"/>
      <c r="K448" s="243" t="n"/>
    </row>
    <row r="449" customFormat="1" s="78">
      <c r="A449" s="242" t="n"/>
      <c r="B449" s="22" t="n"/>
      <c r="C449" s="243" t="n"/>
      <c r="D449" s="243" t="n"/>
      <c r="E449" s="243" t="n"/>
      <c r="F449" s="243" t="n"/>
      <c r="G449" s="243" t="n"/>
      <c r="H449" s="243" t="n"/>
      <c r="I449" s="243" t="n"/>
      <c r="J449" s="243" t="n"/>
      <c r="K449" s="243" t="n"/>
    </row>
    <row r="450" customFormat="1" s="78">
      <c r="A450" s="242" t="n"/>
      <c r="B450" s="22" t="n"/>
      <c r="C450" s="243" t="n"/>
      <c r="D450" s="243" t="n"/>
      <c r="E450" s="243" t="n"/>
      <c r="F450" s="243" t="n"/>
      <c r="G450" s="243" t="n"/>
      <c r="H450" s="243" t="n"/>
      <c r="I450" s="243" t="n"/>
      <c r="J450" s="243" t="n"/>
      <c r="K450" s="243" t="n"/>
    </row>
    <row r="451" customFormat="1" s="78">
      <c r="A451" s="242" t="n"/>
      <c r="B451" s="22" t="n"/>
      <c r="C451" s="243" t="n"/>
      <c r="D451" s="243" t="n"/>
      <c r="E451" s="243" t="n"/>
      <c r="F451" s="243" t="n"/>
      <c r="G451" s="243" t="n"/>
      <c r="H451" s="243" t="n"/>
      <c r="I451" s="243" t="n"/>
      <c r="J451" s="243" t="n"/>
      <c r="K451" s="243" t="n"/>
    </row>
    <row r="452" customFormat="1" s="78">
      <c r="A452" s="242" t="n"/>
      <c r="B452" s="22" t="n"/>
      <c r="C452" s="243" t="n"/>
      <c r="D452" s="243" t="n"/>
      <c r="E452" s="243" t="n"/>
      <c r="F452" s="243" t="n"/>
      <c r="G452" s="243" t="n"/>
      <c r="H452" s="243" t="n"/>
      <c r="I452" s="243" t="n"/>
      <c r="J452" s="243" t="n"/>
      <c r="K452" s="243" t="n"/>
    </row>
    <row r="453" customFormat="1" s="78">
      <c r="A453" s="242" t="n"/>
      <c r="B453" s="22" t="n"/>
      <c r="C453" s="243" t="n"/>
      <c r="D453" s="243" t="n"/>
      <c r="E453" s="243" t="n"/>
      <c r="F453" s="243" t="n"/>
      <c r="G453" s="243" t="n"/>
      <c r="H453" s="243" t="n"/>
      <c r="I453" s="243" t="n"/>
      <c r="J453" s="243" t="n"/>
      <c r="K453" s="243" t="n"/>
    </row>
    <row r="454" customFormat="1" s="78">
      <c r="A454" s="242" t="n"/>
      <c r="B454" s="22" t="n"/>
      <c r="C454" s="243" t="n"/>
      <c r="D454" s="243" t="n"/>
      <c r="E454" s="243" t="n"/>
      <c r="F454" s="243" t="n"/>
      <c r="G454" s="243" t="n"/>
      <c r="H454" s="243" t="n"/>
      <c r="I454" s="243" t="n"/>
      <c r="J454" s="243" t="n"/>
      <c r="K454" s="243" t="n"/>
    </row>
    <row r="455" customFormat="1" s="78">
      <c r="A455" s="242" t="n"/>
      <c r="B455" s="22" t="n"/>
      <c r="C455" s="243" t="n"/>
      <c r="D455" s="243" t="n"/>
      <c r="E455" s="243" t="n"/>
      <c r="F455" s="243" t="n"/>
      <c r="G455" s="243" t="n"/>
      <c r="H455" s="243" t="n"/>
      <c r="I455" s="243" t="n"/>
      <c r="J455" s="243" t="n"/>
      <c r="K455" s="243" t="n"/>
    </row>
    <row r="456" customFormat="1" s="78">
      <c r="A456" s="242" t="n"/>
      <c r="B456" s="22" t="n"/>
      <c r="C456" s="243" t="n"/>
      <c r="D456" s="243" t="n"/>
      <c r="E456" s="243" t="n"/>
      <c r="F456" s="243" t="n"/>
      <c r="G456" s="243" t="n"/>
      <c r="H456" s="243" t="n"/>
      <c r="I456" s="243" t="n"/>
      <c r="J456" s="243" t="n"/>
      <c r="K456" s="243" t="n"/>
    </row>
    <row r="457" customFormat="1" s="78">
      <c r="A457" s="242" t="n"/>
      <c r="B457" s="22" t="n"/>
      <c r="C457" s="243" t="n"/>
      <c r="D457" s="243" t="n"/>
      <c r="E457" s="243" t="n"/>
      <c r="F457" s="243" t="n"/>
      <c r="G457" s="243" t="n"/>
      <c r="H457" s="243" t="n"/>
      <c r="I457" s="243" t="n"/>
      <c r="J457" s="243" t="n"/>
      <c r="K457" s="243" t="n"/>
    </row>
    <row r="458" customFormat="1" s="78">
      <c r="A458" s="242" t="n"/>
      <c r="B458" s="22" t="n"/>
      <c r="C458" s="243" t="n"/>
      <c r="D458" s="243" t="n"/>
      <c r="E458" s="243" t="n"/>
      <c r="F458" s="243" t="n"/>
      <c r="G458" s="243" t="n"/>
      <c r="H458" s="243" t="n"/>
      <c r="I458" s="243" t="n"/>
      <c r="J458" s="243" t="n"/>
      <c r="K458" s="243" t="n"/>
    </row>
    <row r="459" customFormat="1" s="78">
      <c r="A459" s="242" t="n"/>
      <c r="B459" s="22" t="n"/>
      <c r="C459" s="243" t="n"/>
      <c r="D459" s="243" t="n"/>
      <c r="E459" s="243" t="n"/>
      <c r="F459" s="243" t="n"/>
      <c r="G459" s="243" t="n"/>
      <c r="H459" s="243" t="n"/>
      <c r="I459" s="243" t="n"/>
      <c r="J459" s="243" t="n"/>
      <c r="K459" s="243" t="n"/>
    </row>
    <row r="460" customFormat="1" s="78">
      <c r="A460" s="242" t="n"/>
      <c r="B460" s="22" t="n"/>
      <c r="C460" s="243" t="n"/>
      <c r="D460" s="243" t="n"/>
      <c r="E460" s="243" t="n"/>
      <c r="F460" s="243" t="n"/>
      <c r="G460" s="243" t="n"/>
      <c r="H460" s="243" t="n"/>
      <c r="I460" s="243" t="n"/>
      <c r="J460" s="243" t="n"/>
      <c r="K460" s="243" t="n"/>
    </row>
    <row r="461" customFormat="1" s="78">
      <c r="A461" s="242" t="n"/>
      <c r="B461" s="22" t="n"/>
      <c r="C461" s="243" t="n"/>
      <c r="D461" s="243" t="n"/>
      <c r="E461" s="243" t="n"/>
      <c r="F461" s="243" t="n"/>
      <c r="G461" s="243" t="n"/>
      <c r="H461" s="243" t="n"/>
      <c r="I461" s="243" t="n"/>
      <c r="J461" s="243" t="n"/>
      <c r="K461" s="243" t="n"/>
    </row>
    <row r="462" customFormat="1" s="78">
      <c r="A462" s="242" t="n"/>
      <c r="B462" s="22" t="n"/>
      <c r="C462" s="243" t="n"/>
      <c r="D462" s="243" t="n"/>
      <c r="E462" s="243" t="n"/>
      <c r="F462" s="243" t="n"/>
      <c r="G462" s="243" t="n"/>
      <c r="H462" s="243" t="n"/>
      <c r="I462" s="243" t="n"/>
      <c r="J462" s="243" t="n"/>
      <c r="K462" s="243" t="n"/>
    </row>
    <row r="463" customFormat="1" s="78">
      <c r="A463" s="242" t="n"/>
      <c r="B463" s="22" t="n"/>
      <c r="C463" s="243" t="n"/>
      <c r="D463" s="243" t="n"/>
      <c r="E463" s="243" t="n"/>
      <c r="F463" s="243" t="n"/>
      <c r="G463" s="243" t="n"/>
      <c r="H463" s="243" t="n"/>
      <c r="I463" s="243" t="n"/>
      <c r="J463" s="243" t="n"/>
      <c r="K463" s="243" t="n"/>
    </row>
    <row r="464" customFormat="1" s="78">
      <c r="A464" s="242" t="n"/>
      <c r="B464" s="22" t="n"/>
      <c r="C464" s="243" t="n"/>
      <c r="D464" s="243" t="n"/>
      <c r="E464" s="243" t="n"/>
      <c r="F464" s="243" t="n"/>
      <c r="G464" s="243" t="n"/>
      <c r="H464" s="243" t="n"/>
      <c r="I464" s="243" t="n"/>
      <c r="J464" s="243" t="n"/>
      <c r="K464" s="243" t="n"/>
    </row>
    <row r="465" customFormat="1" s="78">
      <c r="A465" s="242" t="n"/>
      <c r="B465" s="22" t="n"/>
      <c r="C465" s="243" t="n"/>
      <c r="D465" s="243" t="n"/>
      <c r="E465" s="243" t="n"/>
      <c r="F465" s="243" t="n"/>
      <c r="G465" s="243" t="n"/>
      <c r="H465" s="243" t="n"/>
      <c r="I465" s="243" t="n"/>
      <c r="J465" s="243" t="n"/>
      <c r="K465" s="243" t="n"/>
    </row>
    <row r="466" customFormat="1" s="78">
      <c r="A466" s="242" t="n"/>
      <c r="B466" s="22" t="n"/>
      <c r="C466" s="243" t="n"/>
      <c r="D466" s="243" t="n"/>
      <c r="E466" s="243" t="n"/>
      <c r="F466" s="243" t="n"/>
      <c r="G466" s="243" t="n"/>
      <c r="H466" s="243" t="n"/>
      <c r="I466" s="243" t="n"/>
      <c r="J466" s="243" t="n"/>
      <c r="K466" s="243" t="n"/>
    </row>
    <row r="467" customFormat="1" s="78">
      <c r="A467" s="242" t="n"/>
      <c r="B467" s="22" t="n"/>
      <c r="C467" s="243" t="n"/>
      <c r="D467" s="243" t="n"/>
      <c r="E467" s="243" t="n"/>
      <c r="F467" s="243" t="n"/>
      <c r="G467" s="243" t="n"/>
      <c r="H467" s="243" t="n"/>
      <c r="I467" s="243" t="n"/>
      <c r="J467" s="243" t="n"/>
      <c r="K467" s="243" t="n"/>
    </row>
    <row r="468" customFormat="1" s="78">
      <c r="A468" s="242" t="n"/>
      <c r="B468" s="22" t="n"/>
      <c r="C468" s="243" t="n"/>
      <c r="D468" s="243" t="n"/>
      <c r="E468" s="243" t="n"/>
      <c r="F468" s="243" t="n"/>
      <c r="G468" s="243" t="n"/>
      <c r="H468" s="243" t="n"/>
      <c r="I468" s="243" t="n"/>
      <c r="J468" s="243" t="n"/>
      <c r="K468" s="243" t="n"/>
    </row>
    <row r="469" customFormat="1" s="78">
      <c r="A469" s="242" t="n"/>
      <c r="B469" s="22" t="n"/>
      <c r="C469" s="243" t="n"/>
      <c r="D469" s="243" t="n"/>
      <c r="E469" s="243" t="n"/>
      <c r="F469" s="243" t="n"/>
      <c r="G469" s="243" t="n"/>
      <c r="H469" s="243" t="n"/>
      <c r="I469" s="243" t="n"/>
      <c r="J469" s="243" t="n"/>
      <c r="K469" s="243" t="n"/>
    </row>
    <row r="470" customFormat="1" s="78">
      <c r="A470" s="242" t="n"/>
      <c r="B470" s="22" t="n"/>
      <c r="C470" s="243" t="n"/>
      <c r="D470" s="243" t="n"/>
      <c r="E470" s="243" t="n"/>
      <c r="F470" s="243" t="n"/>
      <c r="G470" s="243" t="n"/>
      <c r="H470" s="243" t="n"/>
      <c r="I470" s="243" t="n"/>
      <c r="J470" s="243" t="n"/>
      <c r="K470" s="243" t="n"/>
    </row>
    <row r="471" customFormat="1" s="78">
      <c r="A471" s="242" t="n"/>
      <c r="B471" s="22" t="n"/>
      <c r="C471" s="243" t="n"/>
      <c r="D471" s="243" t="n"/>
      <c r="E471" s="243" t="n"/>
      <c r="F471" s="243" t="n"/>
      <c r="G471" s="243" t="n"/>
      <c r="H471" s="243" t="n"/>
      <c r="I471" s="243" t="n"/>
      <c r="J471" s="243" t="n"/>
      <c r="K471" s="243" t="n"/>
    </row>
    <row r="472" customFormat="1" s="78">
      <c r="A472" s="242" t="n"/>
      <c r="B472" s="22" t="n"/>
      <c r="C472" s="243" t="n"/>
      <c r="D472" s="243" t="n"/>
      <c r="E472" s="243" t="n"/>
      <c r="F472" s="243" t="n"/>
      <c r="G472" s="243" t="n"/>
      <c r="H472" s="243" t="n"/>
      <c r="I472" s="243" t="n"/>
      <c r="J472" s="243" t="n"/>
      <c r="K472" s="243" t="n"/>
    </row>
    <row r="473" customFormat="1" s="78">
      <c r="A473" s="242" t="n"/>
      <c r="B473" s="22" t="n"/>
      <c r="C473" s="243" t="n"/>
      <c r="D473" s="243" t="n"/>
      <c r="E473" s="243" t="n"/>
      <c r="F473" s="243" t="n"/>
      <c r="G473" s="243" t="n"/>
      <c r="H473" s="243" t="n"/>
      <c r="I473" s="243" t="n"/>
      <c r="J473" s="243" t="n"/>
      <c r="K473" s="243" t="n"/>
    </row>
    <row r="474" customFormat="1" s="78">
      <c r="A474" s="242" t="n"/>
      <c r="B474" s="22" t="n"/>
      <c r="C474" s="243" t="n"/>
      <c r="D474" s="243" t="n"/>
      <c r="E474" s="243" t="n"/>
      <c r="F474" s="243" t="n"/>
      <c r="G474" s="243" t="n"/>
      <c r="H474" s="243" t="n"/>
      <c r="I474" s="243" t="n"/>
      <c r="J474" s="243" t="n"/>
      <c r="K474" s="243" t="n"/>
    </row>
    <row r="475" customFormat="1" s="78">
      <c r="A475" s="242" t="n"/>
      <c r="B475" s="22" t="n"/>
      <c r="C475" s="243" t="n"/>
      <c r="D475" s="243" t="n"/>
      <c r="E475" s="243" t="n"/>
      <c r="F475" s="243" t="n"/>
      <c r="G475" s="243" t="n"/>
      <c r="H475" s="243" t="n"/>
      <c r="I475" s="243" t="n"/>
      <c r="J475" s="243" t="n"/>
      <c r="K475" s="243" t="n"/>
    </row>
    <row r="476" customFormat="1" s="78">
      <c r="A476" s="242" t="n"/>
      <c r="B476" s="22" t="n"/>
      <c r="C476" s="243" t="n"/>
      <c r="D476" s="243" t="n"/>
      <c r="E476" s="243" t="n"/>
      <c r="F476" s="243" t="n"/>
      <c r="G476" s="243" t="n"/>
      <c r="H476" s="243" t="n"/>
      <c r="I476" s="243" t="n"/>
      <c r="J476" s="243" t="n"/>
      <c r="K476" s="243" t="n"/>
    </row>
    <row r="477" customFormat="1" s="78">
      <c r="A477" s="242" t="n"/>
      <c r="B477" s="22" t="n"/>
      <c r="C477" s="243" t="n"/>
      <c r="D477" s="243" t="n"/>
      <c r="E477" s="243" t="n"/>
      <c r="F477" s="243" t="n"/>
      <c r="G477" s="243" t="n"/>
      <c r="H477" s="243" t="n"/>
      <c r="I477" s="243" t="n"/>
      <c r="J477" s="243" t="n"/>
      <c r="K477" s="243" t="n"/>
    </row>
    <row r="478" customFormat="1" s="78">
      <c r="A478" s="242" t="n"/>
      <c r="B478" s="22" t="n"/>
      <c r="C478" s="243" t="n"/>
      <c r="D478" s="243" t="n"/>
      <c r="E478" s="243" t="n"/>
      <c r="F478" s="243" t="n"/>
      <c r="G478" s="243" t="n"/>
      <c r="H478" s="243" t="n"/>
      <c r="I478" s="243" t="n"/>
      <c r="J478" s="243" t="n"/>
      <c r="K478" s="243" t="n"/>
    </row>
    <row r="479" customFormat="1" s="78">
      <c r="A479" s="242" t="n"/>
      <c r="B479" s="22" t="n"/>
      <c r="C479" s="243" t="n"/>
      <c r="D479" s="243" t="n"/>
      <c r="E479" s="243" t="n"/>
      <c r="F479" s="243" t="n"/>
      <c r="G479" s="243" t="n"/>
      <c r="H479" s="243" t="n"/>
      <c r="I479" s="243" t="n"/>
      <c r="J479" s="243" t="n"/>
      <c r="K479" s="243" t="n"/>
    </row>
    <row r="480" customFormat="1" s="78">
      <c r="A480" s="242" t="n"/>
      <c r="B480" s="22" t="n"/>
      <c r="C480" s="243" t="n"/>
      <c r="D480" s="243" t="n"/>
      <c r="E480" s="243" t="n"/>
      <c r="F480" s="243" t="n"/>
      <c r="G480" s="243" t="n"/>
      <c r="H480" s="243" t="n"/>
      <c r="I480" s="243" t="n"/>
      <c r="J480" s="243" t="n"/>
      <c r="K480" s="243" t="n"/>
    </row>
    <row r="481" customFormat="1" s="78">
      <c r="A481" s="242" t="n"/>
      <c r="B481" s="22" t="n"/>
      <c r="C481" s="243" t="n"/>
      <c r="D481" s="243" t="n"/>
      <c r="E481" s="243" t="n"/>
      <c r="F481" s="243" t="n"/>
      <c r="G481" s="243" t="n"/>
      <c r="H481" s="243" t="n"/>
      <c r="I481" s="243" t="n"/>
      <c r="J481" s="243" t="n"/>
      <c r="K481" s="243" t="n"/>
    </row>
    <row r="482" customFormat="1" s="78">
      <c r="A482" s="242" t="n"/>
      <c r="B482" s="22" t="n"/>
      <c r="C482" s="243" t="n"/>
      <c r="D482" s="243" t="n"/>
      <c r="E482" s="243" t="n"/>
      <c r="F482" s="243" t="n"/>
      <c r="G482" s="243" t="n"/>
      <c r="H482" s="243" t="n"/>
      <c r="I482" s="243" t="n"/>
      <c r="J482" s="243" t="n"/>
      <c r="K482" s="243" t="n"/>
    </row>
    <row r="483" customFormat="1" s="78">
      <c r="A483" s="242" t="n"/>
      <c r="B483" s="22" t="n"/>
      <c r="C483" s="243" t="n"/>
      <c r="D483" s="243" t="n"/>
      <c r="E483" s="243" t="n"/>
      <c r="F483" s="243" t="n"/>
      <c r="G483" s="243" t="n"/>
      <c r="H483" s="243" t="n"/>
      <c r="I483" s="243" t="n"/>
      <c r="J483" s="243" t="n"/>
      <c r="K483" s="243" t="n"/>
    </row>
    <row r="484" customFormat="1" s="78">
      <c r="A484" s="242" t="n"/>
      <c r="B484" s="22" t="n"/>
      <c r="C484" s="243" t="n"/>
      <c r="D484" s="243" t="n"/>
      <c r="E484" s="243" t="n"/>
      <c r="F484" s="243" t="n"/>
      <c r="G484" s="243" t="n"/>
      <c r="H484" s="243" t="n"/>
      <c r="I484" s="243" t="n"/>
      <c r="J484" s="243" t="n"/>
      <c r="K484" s="243" t="n"/>
    </row>
    <row r="485" customFormat="1" s="78">
      <c r="A485" s="242" t="n"/>
      <c r="B485" s="22" t="n"/>
      <c r="C485" s="243" t="n"/>
      <c r="D485" s="243" t="n"/>
      <c r="E485" s="243" t="n"/>
      <c r="F485" s="243" t="n"/>
      <c r="G485" s="243" t="n"/>
      <c r="H485" s="243" t="n"/>
      <c r="I485" s="243" t="n"/>
      <c r="J485" s="243" t="n"/>
      <c r="K485" s="243" t="n"/>
    </row>
    <row r="486" customFormat="1" s="78">
      <c r="A486" s="242" t="n"/>
      <c r="B486" s="22" t="n"/>
      <c r="C486" s="243" t="n"/>
      <c r="D486" s="243" t="n"/>
      <c r="E486" s="243" t="n"/>
      <c r="F486" s="243" t="n"/>
      <c r="G486" s="243" t="n"/>
      <c r="H486" s="243" t="n"/>
      <c r="I486" s="243" t="n"/>
      <c r="J486" s="243" t="n"/>
      <c r="K486" s="243" t="n"/>
    </row>
    <row r="487" customFormat="1" s="78">
      <c r="A487" s="242" t="n"/>
      <c r="B487" s="22" t="n"/>
      <c r="C487" s="243" t="n"/>
      <c r="D487" s="243" t="n"/>
      <c r="E487" s="243" t="n"/>
      <c r="F487" s="243" t="n"/>
      <c r="G487" s="243" t="n"/>
      <c r="H487" s="243" t="n"/>
      <c r="I487" s="243" t="n"/>
      <c r="J487" s="243" t="n"/>
      <c r="K487" s="243" t="n"/>
    </row>
    <row r="488" customFormat="1" s="78">
      <c r="A488" s="242" t="n"/>
      <c r="B488" s="22" t="n"/>
      <c r="C488" s="243" t="n"/>
      <c r="D488" s="243" t="n"/>
      <c r="E488" s="243" t="n"/>
      <c r="F488" s="243" t="n"/>
      <c r="G488" s="243" t="n"/>
      <c r="H488" s="243" t="n"/>
      <c r="I488" s="243" t="n"/>
      <c r="J488" s="243" t="n"/>
      <c r="K488" s="243" t="n"/>
    </row>
    <row r="489" customFormat="1" s="78">
      <c r="A489" s="242" t="n"/>
      <c r="B489" s="22" t="n"/>
      <c r="C489" s="243" t="n"/>
      <c r="D489" s="243" t="n"/>
      <c r="E489" s="243" t="n"/>
      <c r="F489" s="243" t="n"/>
      <c r="G489" s="243" t="n"/>
      <c r="H489" s="243" t="n"/>
      <c r="I489" s="243" t="n"/>
      <c r="J489" s="243" t="n"/>
      <c r="K489" s="243" t="n"/>
    </row>
    <row r="490" customFormat="1" s="78">
      <c r="A490" s="242" t="n"/>
      <c r="B490" s="22" t="n"/>
      <c r="C490" s="243" t="n"/>
      <c r="D490" s="243" t="n"/>
      <c r="E490" s="243" t="n"/>
      <c r="F490" s="243" t="n"/>
      <c r="G490" s="243" t="n"/>
      <c r="H490" s="243" t="n"/>
      <c r="I490" s="243" t="n"/>
      <c r="J490" s="243" t="n"/>
      <c r="K490" s="243" t="n"/>
    </row>
    <row r="491" customFormat="1" s="78">
      <c r="A491" s="242" t="n"/>
      <c r="B491" s="22" t="n"/>
      <c r="C491" s="243" t="n"/>
      <c r="D491" s="243" t="n"/>
      <c r="E491" s="243" t="n"/>
      <c r="F491" s="243" t="n"/>
      <c r="G491" s="243" t="n"/>
      <c r="H491" s="243" t="n"/>
      <c r="I491" s="243" t="n"/>
      <c r="J491" s="243" t="n"/>
      <c r="K491" s="243" t="n"/>
    </row>
    <row r="492" customFormat="1" s="78">
      <c r="A492" s="242" t="n"/>
      <c r="B492" s="22" t="n"/>
      <c r="C492" s="243" t="n"/>
      <c r="D492" s="243" t="n"/>
      <c r="E492" s="243" t="n"/>
      <c r="F492" s="243" t="n"/>
      <c r="G492" s="243" t="n"/>
      <c r="H492" s="243" t="n"/>
      <c r="I492" s="243" t="n"/>
      <c r="J492" s="243" t="n"/>
      <c r="K492" s="243" t="n"/>
    </row>
    <row r="493" customFormat="1" s="78">
      <c r="A493" s="242" t="n"/>
      <c r="B493" s="22" t="n"/>
      <c r="C493" s="243" t="n"/>
      <c r="D493" s="243" t="n"/>
      <c r="E493" s="243" t="n"/>
      <c r="F493" s="243" t="n"/>
      <c r="G493" s="243" t="n"/>
      <c r="H493" s="243" t="n"/>
      <c r="I493" s="243" t="n"/>
      <c r="J493" s="243" t="n"/>
      <c r="K493" s="243" t="n"/>
    </row>
    <row r="494" customFormat="1" s="78">
      <c r="A494" s="242" t="n"/>
      <c r="B494" s="22" t="n"/>
      <c r="C494" s="243" t="n"/>
      <c r="D494" s="243" t="n"/>
      <c r="E494" s="243" t="n"/>
      <c r="F494" s="243" t="n"/>
      <c r="G494" s="243" t="n"/>
      <c r="H494" s="243" t="n"/>
      <c r="I494" s="243" t="n"/>
      <c r="J494" s="243" t="n"/>
      <c r="K494" s="243" t="n"/>
    </row>
    <row r="495" customFormat="1" s="78">
      <c r="A495" s="242" t="n"/>
      <c r="B495" s="22" t="n"/>
      <c r="C495" s="243" t="n"/>
      <c r="D495" s="243" t="n"/>
      <c r="E495" s="243" t="n"/>
      <c r="F495" s="243" t="n"/>
      <c r="G495" s="243" t="n"/>
      <c r="H495" s="243" t="n"/>
      <c r="I495" s="243" t="n"/>
      <c r="J495" s="243" t="n"/>
      <c r="K495" s="243" t="n"/>
    </row>
    <row r="496" customFormat="1" s="78">
      <c r="A496" s="242" t="n"/>
      <c r="B496" s="22" t="n"/>
      <c r="C496" s="243" t="n"/>
      <c r="D496" s="243" t="n"/>
      <c r="E496" s="243" t="n"/>
      <c r="F496" s="243" t="n"/>
      <c r="G496" s="243" t="n"/>
      <c r="H496" s="243" t="n"/>
      <c r="I496" s="243" t="n"/>
      <c r="J496" s="243" t="n"/>
      <c r="K496" s="243" t="n"/>
    </row>
    <row r="497" customFormat="1" s="78">
      <c r="A497" s="242" t="n"/>
      <c r="B497" s="22" t="n"/>
      <c r="C497" s="243" t="n"/>
      <c r="D497" s="243" t="n"/>
      <c r="E497" s="243" t="n"/>
      <c r="F497" s="243" t="n"/>
      <c r="G497" s="243" t="n"/>
      <c r="H497" s="243" t="n"/>
      <c r="I497" s="243" t="n"/>
      <c r="J497" s="243" t="n"/>
      <c r="K497" s="243" t="n"/>
    </row>
    <row r="498" customFormat="1" s="78">
      <c r="A498" s="242" t="n"/>
      <c r="B498" s="22" t="n"/>
      <c r="C498" s="243" t="n"/>
      <c r="D498" s="243" t="n"/>
      <c r="E498" s="243" t="n"/>
      <c r="F498" s="243" t="n"/>
      <c r="G498" s="243" t="n"/>
      <c r="H498" s="243" t="n"/>
      <c r="I498" s="243" t="n"/>
      <c r="J498" s="243" t="n"/>
      <c r="K498" s="243" t="n"/>
    </row>
    <row r="499" customFormat="1" s="78">
      <c r="A499" s="242" t="n"/>
      <c r="B499" s="22" t="n"/>
      <c r="C499" s="243" t="n"/>
      <c r="D499" s="243" t="n"/>
      <c r="E499" s="243" t="n"/>
      <c r="F499" s="243" t="n"/>
      <c r="G499" s="243" t="n"/>
      <c r="H499" s="243" t="n"/>
      <c r="I499" s="243" t="n"/>
      <c r="J499" s="243" t="n"/>
      <c r="K499" s="243" t="n"/>
    </row>
    <row r="500" customFormat="1" s="78">
      <c r="A500" s="242" t="n"/>
      <c r="B500" s="22" t="n"/>
      <c r="C500" s="243" t="n"/>
      <c r="D500" s="243" t="n"/>
      <c r="E500" s="243" t="n"/>
      <c r="F500" s="243" t="n"/>
      <c r="G500" s="243" t="n"/>
      <c r="H500" s="243" t="n"/>
      <c r="I500" s="243" t="n"/>
      <c r="J500" s="243" t="n"/>
      <c r="K500" s="243" t="n"/>
    </row>
    <row r="501" customFormat="1" s="78">
      <c r="A501" s="242" t="n"/>
      <c r="B501" s="22" t="n"/>
      <c r="C501" s="243" t="n"/>
      <c r="D501" s="243" t="n"/>
      <c r="E501" s="243" t="n"/>
      <c r="F501" s="243" t="n"/>
      <c r="G501" s="243" t="n"/>
      <c r="H501" s="243" t="n"/>
      <c r="I501" s="243" t="n"/>
      <c r="J501" s="243" t="n"/>
      <c r="K501" s="243" t="n"/>
    </row>
    <row r="502" customFormat="1" s="78">
      <c r="A502" s="242" t="n"/>
      <c r="B502" s="22" t="n"/>
      <c r="C502" s="243" t="n"/>
      <c r="D502" s="243" t="n"/>
      <c r="E502" s="243" t="n"/>
      <c r="F502" s="243" t="n"/>
      <c r="G502" s="243" t="n"/>
      <c r="H502" s="243" t="n"/>
      <c r="I502" s="243" t="n"/>
      <c r="J502" s="243" t="n"/>
      <c r="K502" s="243" t="n"/>
    </row>
    <row r="503" customFormat="1" s="78">
      <c r="A503" s="242" t="n"/>
      <c r="B503" s="22" t="n"/>
      <c r="C503" s="243" t="n"/>
      <c r="D503" s="243" t="n"/>
      <c r="E503" s="243" t="n"/>
      <c r="F503" s="243" t="n"/>
      <c r="G503" s="243" t="n"/>
      <c r="H503" s="243" t="n"/>
      <c r="I503" s="243" t="n"/>
      <c r="J503" s="243" t="n"/>
      <c r="K503" s="243" t="n"/>
    </row>
    <row r="504" customFormat="1" s="78">
      <c r="A504" s="242" t="n"/>
      <c r="B504" s="22" t="n"/>
      <c r="C504" s="243" t="n"/>
      <c r="D504" s="243" t="n"/>
      <c r="E504" s="243" t="n"/>
      <c r="F504" s="243" t="n"/>
      <c r="G504" s="243" t="n"/>
      <c r="H504" s="243" t="n"/>
      <c r="I504" s="243" t="n"/>
      <c r="J504" s="243" t="n"/>
      <c r="K504" s="243" t="n"/>
    </row>
    <row r="505" customFormat="1" s="78">
      <c r="A505" s="242" t="n"/>
      <c r="B505" s="22" t="n"/>
      <c r="C505" s="243" t="n"/>
      <c r="D505" s="243" t="n"/>
      <c r="E505" s="243" t="n"/>
      <c r="F505" s="243" t="n"/>
      <c r="G505" s="243" t="n"/>
      <c r="H505" s="243" t="n"/>
      <c r="I505" s="243" t="n"/>
      <c r="J505" s="243" t="n"/>
      <c r="K505" s="243" t="n"/>
    </row>
    <row r="506" customFormat="1" s="78">
      <c r="A506" s="242" t="n"/>
      <c r="B506" s="22" t="n"/>
      <c r="C506" s="243" t="n"/>
      <c r="D506" s="243" t="n"/>
      <c r="E506" s="243" t="n"/>
      <c r="F506" s="243" t="n"/>
      <c r="G506" s="243" t="n"/>
      <c r="H506" s="243" t="n"/>
      <c r="I506" s="243" t="n"/>
      <c r="J506" s="243" t="n"/>
      <c r="K506" s="243" t="n"/>
    </row>
    <row r="507" customFormat="1" s="78">
      <c r="A507" s="242" t="n"/>
      <c r="B507" s="22" t="n"/>
      <c r="C507" s="243" t="n"/>
      <c r="D507" s="243" t="n"/>
      <c r="E507" s="243" t="n"/>
      <c r="F507" s="243" t="n"/>
      <c r="G507" s="243" t="n"/>
      <c r="H507" s="243" t="n"/>
      <c r="I507" s="243" t="n"/>
      <c r="J507" s="243" t="n"/>
      <c r="K507" s="243" t="n"/>
    </row>
    <row r="508" customFormat="1" s="78">
      <c r="A508" s="242" t="n"/>
      <c r="B508" s="22" t="n"/>
      <c r="C508" s="243" t="n"/>
      <c r="D508" s="243" t="n"/>
      <c r="E508" s="243" t="n"/>
      <c r="F508" s="243" t="n"/>
      <c r="G508" s="243" t="n"/>
      <c r="H508" s="243" t="n"/>
      <c r="I508" s="243" t="n"/>
      <c r="J508" s="243" t="n"/>
      <c r="K508" s="243" t="n"/>
    </row>
    <row r="509" customFormat="1" s="78">
      <c r="A509" s="242" t="n"/>
      <c r="B509" s="22" t="n"/>
      <c r="C509" s="243" t="n"/>
      <c r="D509" s="243" t="n"/>
      <c r="E509" s="243" t="n"/>
      <c r="F509" s="243" t="n"/>
      <c r="G509" s="243" t="n"/>
      <c r="H509" s="243" t="n"/>
      <c r="I509" s="243" t="n"/>
      <c r="J509" s="243" t="n"/>
      <c r="K509" s="243" t="n"/>
    </row>
    <row r="510" customFormat="1" s="78">
      <c r="A510" s="242" t="n"/>
      <c r="B510" s="22" t="n"/>
      <c r="C510" s="243" t="n"/>
      <c r="D510" s="243" t="n"/>
      <c r="E510" s="243" t="n"/>
      <c r="F510" s="243" t="n"/>
      <c r="G510" s="243" t="n"/>
      <c r="H510" s="243" t="n"/>
      <c r="I510" s="243" t="n"/>
      <c r="J510" s="243" t="n"/>
      <c r="K510" s="243" t="n"/>
    </row>
    <row r="511" customFormat="1" s="78">
      <c r="A511" s="242" t="n"/>
      <c r="B511" s="22" t="n"/>
      <c r="C511" s="243" t="n"/>
      <c r="D511" s="243" t="n"/>
      <c r="E511" s="243" t="n"/>
      <c r="F511" s="243" t="n"/>
      <c r="G511" s="243" t="n"/>
      <c r="H511" s="243" t="n"/>
      <c r="I511" s="243" t="n"/>
      <c r="J511" s="243" t="n"/>
      <c r="K511" s="243" t="n"/>
    </row>
    <row r="512" customFormat="1" s="78">
      <c r="A512" s="242" t="n"/>
      <c r="B512" s="22" t="n"/>
      <c r="C512" s="243" t="n"/>
      <c r="D512" s="243" t="n"/>
      <c r="E512" s="243" t="n"/>
      <c r="F512" s="243" t="n"/>
      <c r="G512" s="243" t="n"/>
      <c r="H512" s="243" t="n"/>
      <c r="I512" s="243" t="n"/>
      <c r="J512" s="243" t="n"/>
      <c r="K512" s="243" t="n"/>
    </row>
    <row r="513" customFormat="1" s="78">
      <c r="A513" s="242" t="n"/>
      <c r="B513" s="22" t="n"/>
      <c r="C513" s="243" t="n"/>
      <c r="D513" s="243" t="n"/>
      <c r="E513" s="243" t="n"/>
      <c r="F513" s="243" t="n"/>
      <c r="G513" s="243" t="n"/>
      <c r="H513" s="243" t="n"/>
      <c r="I513" s="243" t="n"/>
      <c r="J513" s="243" t="n"/>
      <c r="K513" s="243" t="n"/>
    </row>
    <row r="514" customFormat="1" s="78">
      <c r="A514" s="242" t="n"/>
      <c r="B514" s="22" t="n"/>
      <c r="C514" s="243" t="n"/>
      <c r="D514" s="243" t="n"/>
      <c r="E514" s="243" t="n"/>
      <c r="F514" s="243" t="n"/>
      <c r="G514" s="243" t="n"/>
      <c r="H514" s="243" t="n"/>
      <c r="I514" s="243" t="n"/>
      <c r="J514" s="243" t="n"/>
      <c r="K514" s="243" t="n"/>
    </row>
    <row r="515" customFormat="1" s="78">
      <c r="A515" s="242" t="n"/>
      <c r="B515" s="22" t="n"/>
      <c r="C515" s="243" t="n"/>
      <c r="D515" s="243" t="n"/>
      <c r="E515" s="243" t="n"/>
      <c r="F515" s="243" t="n"/>
      <c r="G515" s="243" t="n"/>
      <c r="H515" s="243" t="n"/>
      <c r="I515" s="243" t="n"/>
      <c r="J515" s="243" t="n"/>
      <c r="K515" s="243" t="n"/>
    </row>
    <row r="516" customFormat="1" s="78">
      <c r="A516" s="242" t="n"/>
      <c r="B516" s="22" t="n"/>
      <c r="C516" s="243" t="n"/>
      <c r="D516" s="243" t="n"/>
      <c r="E516" s="243" t="n"/>
      <c r="F516" s="243" t="n"/>
      <c r="G516" s="243" t="n"/>
      <c r="H516" s="243" t="n"/>
      <c r="I516" s="243" t="n"/>
      <c r="J516" s="243" t="n"/>
      <c r="K516" s="243" t="n"/>
    </row>
    <row r="517" customFormat="1" s="78">
      <c r="A517" s="242" t="n"/>
      <c r="B517" s="22" t="n"/>
      <c r="C517" s="243" t="n"/>
      <c r="D517" s="243" t="n"/>
      <c r="E517" s="243" t="n"/>
      <c r="F517" s="243" t="n"/>
      <c r="G517" s="243" t="n"/>
      <c r="H517" s="243" t="n"/>
      <c r="I517" s="243" t="n"/>
      <c r="J517" s="243" t="n"/>
      <c r="K517" s="243" t="n"/>
    </row>
    <row r="518" customFormat="1" s="78">
      <c r="A518" s="242" t="n"/>
      <c r="B518" s="22" t="n"/>
      <c r="C518" s="243" t="n"/>
      <c r="D518" s="243" t="n"/>
      <c r="E518" s="243" t="n"/>
      <c r="F518" s="243" t="n"/>
      <c r="G518" s="243" t="n"/>
      <c r="H518" s="243" t="n"/>
      <c r="I518" s="243" t="n"/>
      <c r="J518" s="243" t="n"/>
      <c r="K518" s="243" t="n"/>
    </row>
    <row r="519" customFormat="1" s="78">
      <c r="A519" s="242" t="n"/>
      <c r="B519" s="22" t="n"/>
      <c r="C519" s="243" t="n"/>
      <c r="D519" s="243" t="n"/>
      <c r="E519" s="243" t="n"/>
      <c r="F519" s="243" t="n"/>
      <c r="G519" s="243" t="n"/>
      <c r="H519" s="243" t="n"/>
      <c r="I519" s="243" t="n"/>
      <c r="J519" s="243" t="n"/>
      <c r="K519" s="243" t="n"/>
    </row>
    <row r="520" customFormat="1" s="78">
      <c r="A520" s="242" t="n"/>
      <c r="B520" s="22" t="n"/>
      <c r="C520" s="243" t="n"/>
      <c r="D520" s="243" t="n"/>
      <c r="E520" s="243" t="n"/>
      <c r="F520" s="243" t="n"/>
      <c r="G520" s="243" t="n"/>
      <c r="H520" s="243" t="n"/>
      <c r="I520" s="243" t="n"/>
      <c r="J520" s="243" t="n"/>
      <c r="K520" s="243" t="n"/>
    </row>
    <row r="521" customFormat="1" s="78">
      <c r="A521" s="242" t="n"/>
      <c r="B521" s="22" t="n"/>
      <c r="C521" s="243" t="n"/>
      <c r="D521" s="243" t="n"/>
      <c r="E521" s="243" t="n"/>
      <c r="F521" s="243" t="n"/>
      <c r="G521" s="243" t="n"/>
      <c r="H521" s="243" t="n"/>
      <c r="I521" s="243" t="n"/>
      <c r="J521" s="243" t="n"/>
      <c r="K521" s="243" t="n"/>
    </row>
    <row r="522" customFormat="1" s="78">
      <c r="A522" s="242" t="n"/>
      <c r="B522" s="22" t="n"/>
      <c r="C522" s="243" t="n"/>
      <c r="D522" s="243" t="n"/>
      <c r="E522" s="243" t="n"/>
      <c r="F522" s="243" t="n"/>
      <c r="G522" s="243" t="n"/>
      <c r="H522" s="243" t="n"/>
      <c r="I522" s="243" t="n"/>
      <c r="J522" s="243" t="n"/>
      <c r="K522" s="243" t="n"/>
    </row>
    <row r="523" customFormat="1" s="78">
      <c r="A523" s="242" t="n"/>
      <c r="B523" s="22" t="n"/>
      <c r="C523" s="243" t="n"/>
      <c r="D523" s="243" t="n"/>
      <c r="E523" s="243" t="n"/>
      <c r="F523" s="243" t="n"/>
      <c r="G523" s="243" t="n"/>
      <c r="H523" s="243" t="n"/>
      <c r="I523" s="243" t="n"/>
      <c r="J523" s="243" t="n"/>
      <c r="K523" s="243" t="n"/>
    </row>
    <row r="524" customFormat="1" s="78">
      <c r="A524" s="242" t="n"/>
      <c r="B524" s="22" t="n"/>
      <c r="C524" s="243" t="n"/>
      <c r="D524" s="243" t="n"/>
      <c r="E524" s="243" t="n"/>
      <c r="F524" s="243" t="n"/>
      <c r="G524" s="243" t="n"/>
      <c r="H524" s="243" t="n"/>
      <c r="I524" s="243" t="n"/>
      <c r="J524" s="243" t="n"/>
      <c r="K524" s="243" t="n"/>
    </row>
    <row r="525" customFormat="1" s="78">
      <c r="A525" s="242" t="n"/>
      <c r="B525" s="22" t="n"/>
      <c r="C525" s="243" t="n"/>
      <c r="D525" s="243" t="n"/>
      <c r="E525" s="243" t="n"/>
      <c r="F525" s="243" t="n"/>
      <c r="G525" s="243" t="n"/>
      <c r="H525" s="243" t="n"/>
      <c r="I525" s="243" t="n"/>
      <c r="J525" s="243" t="n"/>
      <c r="K525" s="243" t="n"/>
    </row>
    <row r="526" customFormat="1" s="78">
      <c r="A526" s="242" t="n"/>
      <c r="B526" s="22" t="n"/>
      <c r="C526" s="243" t="n"/>
      <c r="D526" s="243" t="n"/>
      <c r="E526" s="243" t="n"/>
      <c r="F526" s="243" t="n"/>
      <c r="G526" s="243" t="n"/>
      <c r="H526" s="243" t="n"/>
      <c r="I526" s="243" t="n"/>
      <c r="J526" s="243" t="n"/>
      <c r="K526" s="243" t="n"/>
    </row>
    <row r="527" customFormat="1" s="78">
      <c r="A527" s="242" t="n"/>
      <c r="B527" s="22" t="n"/>
      <c r="C527" s="243" t="n"/>
      <c r="D527" s="243" t="n"/>
      <c r="E527" s="243" t="n"/>
      <c r="F527" s="243" t="n"/>
      <c r="G527" s="243" t="n"/>
      <c r="H527" s="243" t="n"/>
      <c r="I527" s="243" t="n"/>
      <c r="J527" s="243" t="n"/>
      <c r="K527" s="243" t="n"/>
    </row>
    <row r="528" customFormat="1" s="78">
      <c r="A528" s="242" t="n"/>
      <c r="B528" s="22" t="n"/>
      <c r="C528" s="243" t="n"/>
      <c r="D528" s="243" t="n"/>
      <c r="E528" s="243" t="n"/>
      <c r="F528" s="243" t="n"/>
      <c r="G528" s="243" t="n"/>
      <c r="H528" s="243" t="n"/>
      <c r="I528" s="243" t="n"/>
      <c r="J528" s="243" t="n"/>
      <c r="K528" s="243" t="n"/>
    </row>
    <row r="529" customFormat="1" s="78">
      <c r="A529" s="242" t="n"/>
      <c r="B529" s="22" t="n"/>
      <c r="C529" s="243" t="n"/>
      <c r="D529" s="243" t="n"/>
      <c r="E529" s="243" t="n"/>
      <c r="F529" s="243" t="n"/>
      <c r="G529" s="243" t="n"/>
      <c r="H529" s="243" t="n"/>
      <c r="I529" s="243" t="n"/>
      <c r="J529" s="243" t="n"/>
      <c r="K529" s="243" t="n"/>
    </row>
    <row r="530" customFormat="1" s="78">
      <c r="A530" s="242" t="n"/>
      <c r="B530" s="22" t="n"/>
      <c r="C530" s="243" t="n"/>
      <c r="D530" s="243" t="n"/>
      <c r="E530" s="243" t="n"/>
      <c r="F530" s="243" t="n"/>
      <c r="G530" s="243" t="n"/>
      <c r="H530" s="243" t="n"/>
      <c r="I530" s="243" t="n"/>
      <c r="J530" s="243" t="n"/>
      <c r="K530" s="243" t="n"/>
    </row>
    <row r="531" customFormat="1" s="78">
      <c r="A531" s="242" t="n"/>
      <c r="B531" s="22" t="n"/>
      <c r="C531" s="243" t="n"/>
      <c r="D531" s="243" t="n"/>
      <c r="E531" s="243" t="n"/>
      <c r="F531" s="243" t="n"/>
      <c r="G531" s="243" t="n"/>
      <c r="H531" s="243" t="n"/>
      <c r="I531" s="243" t="n"/>
      <c r="J531" s="243" t="n"/>
      <c r="K531" s="243" t="n"/>
    </row>
    <row r="532" customFormat="1" s="78">
      <c r="A532" s="242" t="n"/>
      <c r="B532" s="22" t="n"/>
      <c r="C532" s="243" t="n"/>
      <c r="D532" s="243" t="n"/>
      <c r="E532" s="243" t="n"/>
      <c r="F532" s="243" t="n"/>
      <c r="G532" s="243" t="n"/>
      <c r="H532" s="243" t="n"/>
      <c r="I532" s="243" t="n"/>
      <c r="J532" s="243" t="n"/>
      <c r="K532" s="243" t="n"/>
    </row>
    <row r="533" customFormat="1" s="78">
      <c r="A533" s="242" t="n"/>
      <c r="B533" s="22" t="n"/>
      <c r="C533" s="243" t="n"/>
      <c r="D533" s="243" t="n"/>
      <c r="E533" s="243" t="n"/>
      <c r="F533" s="243" t="n"/>
      <c r="G533" s="243" t="n"/>
      <c r="H533" s="243" t="n"/>
      <c r="I533" s="243" t="n"/>
      <c r="J533" s="243" t="n"/>
      <c r="K533" s="243" t="n"/>
    </row>
    <row r="534" customFormat="1" s="78">
      <c r="A534" s="242" t="n"/>
      <c r="B534" s="22" t="n"/>
      <c r="C534" s="243" t="n"/>
      <c r="D534" s="243" t="n"/>
      <c r="E534" s="243" t="n"/>
      <c r="F534" s="243" t="n"/>
      <c r="G534" s="243" t="n"/>
      <c r="H534" s="243" t="n"/>
      <c r="I534" s="243" t="n"/>
      <c r="J534" s="243" t="n"/>
      <c r="K534" s="243" t="n"/>
    </row>
    <row r="535" customFormat="1" s="78">
      <c r="A535" s="242" t="n"/>
      <c r="B535" s="22" t="n"/>
      <c r="C535" s="243" t="n"/>
      <c r="D535" s="243" t="n"/>
      <c r="E535" s="243" t="n"/>
      <c r="F535" s="243" t="n"/>
      <c r="G535" s="243" t="n"/>
      <c r="H535" s="243" t="n"/>
      <c r="I535" s="243" t="n"/>
      <c r="J535" s="243" t="n"/>
      <c r="K535" s="243" t="n"/>
    </row>
    <row r="536" customFormat="1" s="78">
      <c r="A536" s="242" t="n"/>
      <c r="B536" s="22" t="n"/>
      <c r="C536" s="243" t="n"/>
      <c r="D536" s="243" t="n"/>
      <c r="E536" s="243" t="n"/>
      <c r="F536" s="243" t="n"/>
      <c r="G536" s="243" t="n"/>
      <c r="H536" s="243" t="n"/>
      <c r="I536" s="243" t="n"/>
      <c r="J536" s="243" t="n"/>
      <c r="K536" s="243" t="n"/>
    </row>
    <row r="537" customFormat="1" s="78">
      <c r="A537" s="242" t="n"/>
      <c r="B537" s="22" t="n"/>
      <c r="C537" s="243" t="n"/>
      <c r="D537" s="243" t="n"/>
      <c r="E537" s="243" t="n"/>
      <c r="F537" s="243" t="n"/>
      <c r="G537" s="243" t="n"/>
      <c r="H537" s="243" t="n"/>
      <c r="I537" s="243" t="n"/>
      <c r="J537" s="243" t="n"/>
      <c r="K537" s="243" t="n"/>
    </row>
    <row r="538" customFormat="1" s="78">
      <c r="A538" s="242" t="n"/>
      <c r="B538" s="22" t="n"/>
      <c r="C538" s="243" t="n"/>
      <c r="D538" s="243" t="n"/>
      <c r="E538" s="243" t="n"/>
      <c r="F538" s="243" t="n"/>
      <c r="G538" s="243" t="n"/>
      <c r="H538" s="243" t="n"/>
      <c r="I538" s="243" t="n"/>
      <c r="J538" s="243" t="n"/>
      <c r="K538" s="243" t="n"/>
    </row>
    <row r="539" customFormat="1" s="78">
      <c r="A539" s="242" t="n"/>
      <c r="B539" s="22" t="n"/>
      <c r="C539" s="243" t="n"/>
      <c r="D539" s="243" t="n"/>
      <c r="E539" s="243" t="n"/>
      <c r="F539" s="243" t="n"/>
      <c r="G539" s="243" t="n"/>
      <c r="H539" s="243" t="n"/>
      <c r="I539" s="243" t="n"/>
      <c r="J539" s="243" t="n"/>
      <c r="K539" s="243" t="n"/>
    </row>
    <row r="540" customFormat="1" s="78">
      <c r="A540" s="242" t="n"/>
      <c r="B540" s="22" t="n"/>
      <c r="C540" s="243" t="n"/>
      <c r="D540" s="243" t="n"/>
      <c r="E540" s="243" t="n"/>
      <c r="F540" s="243" t="n"/>
      <c r="G540" s="243" t="n"/>
      <c r="H540" s="243" t="n"/>
      <c r="I540" s="243" t="n"/>
      <c r="J540" s="243" t="n"/>
      <c r="K540" s="243" t="n"/>
    </row>
    <row r="541" customFormat="1" s="78">
      <c r="A541" s="242" t="n"/>
      <c r="B541" s="22" t="n"/>
      <c r="C541" s="243" t="n"/>
      <c r="D541" s="243" t="n"/>
      <c r="E541" s="243" t="n"/>
      <c r="F541" s="243" t="n"/>
      <c r="G541" s="243" t="n"/>
      <c r="H541" s="243" t="n"/>
      <c r="I541" s="243" t="n"/>
      <c r="J541" s="243" t="n"/>
      <c r="K541" s="243" t="n"/>
    </row>
    <row r="542" customFormat="1" s="78">
      <c r="A542" s="242" t="n"/>
      <c r="B542" s="22" t="n"/>
      <c r="C542" s="243" t="n"/>
      <c r="D542" s="243" t="n"/>
      <c r="E542" s="243" t="n"/>
      <c r="F542" s="243" t="n"/>
      <c r="G542" s="243" t="n"/>
      <c r="H542" s="243" t="n"/>
      <c r="I542" s="243" t="n"/>
      <c r="J542" s="243" t="n"/>
      <c r="K542" s="243" t="n"/>
    </row>
    <row r="543" customFormat="1" s="78">
      <c r="A543" s="242" t="n"/>
      <c r="B543" s="22" t="n"/>
      <c r="C543" s="243" t="n"/>
      <c r="D543" s="243" t="n"/>
      <c r="E543" s="243" t="n"/>
      <c r="F543" s="243" t="n"/>
      <c r="G543" s="243" t="n"/>
      <c r="H543" s="243" t="n"/>
      <c r="I543" s="243" t="n"/>
      <c r="J543" s="243" t="n"/>
      <c r="K543" s="243" t="n"/>
    </row>
    <row r="544" customFormat="1" s="78">
      <c r="A544" s="242" t="n"/>
      <c r="B544" s="22" t="n"/>
      <c r="C544" s="243" t="n"/>
      <c r="D544" s="243" t="n"/>
      <c r="E544" s="243" t="n"/>
      <c r="F544" s="243" t="n"/>
      <c r="G544" s="243" t="n"/>
      <c r="H544" s="243" t="n"/>
      <c r="I544" s="243" t="n"/>
      <c r="J544" s="243" t="n"/>
      <c r="K544" s="243" t="n"/>
    </row>
    <row r="545" customFormat="1" s="78">
      <c r="A545" s="242" t="n"/>
      <c r="B545" s="22" t="n"/>
      <c r="C545" s="243" t="n"/>
      <c r="D545" s="243" t="n"/>
      <c r="E545" s="243" t="n"/>
      <c r="F545" s="243" t="n"/>
      <c r="G545" s="243" t="n"/>
      <c r="H545" s="243" t="n"/>
      <c r="I545" s="243" t="n"/>
      <c r="J545" s="243" t="n"/>
      <c r="K545" s="243" t="n"/>
    </row>
    <row r="546" customFormat="1" s="78">
      <c r="A546" s="242" t="n"/>
      <c r="B546" s="22" t="n"/>
      <c r="C546" s="243" t="n"/>
      <c r="D546" s="243" t="n"/>
      <c r="E546" s="243" t="n"/>
      <c r="F546" s="243" t="n"/>
      <c r="G546" s="243" t="n"/>
      <c r="H546" s="243" t="n"/>
      <c r="I546" s="243" t="n"/>
      <c r="J546" s="243" t="n"/>
      <c r="K546" s="243" t="n"/>
    </row>
    <row r="547" customFormat="1" s="78">
      <c r="A547" s="242" t="n"/>
      <c r="B547" s="22" t="n"/>
      <c r="C547" s="243" t="n"/>
      <c r="D547" s="243" t="n"/>
      <c r="E547" s="243" t="n"/>
      <c r="F547" s="243" t="n"/>
      <c r="G547" s="243" t="n"/>
      <c r="H547" s="243" t="n"/>
      <c r="I547" s="243" t="n"/>
      <c r="J547" s="243" t="n"/>
      <c r="K547" s="243" t="n"/>
    </row>
    <row r="548" customFormat="1" s="78">
      <c r="A548" s="242" t="n"/>
      <c r="B548" s="22" t="n"/>
      <c r="C548" s="243" t="n"/>
      <c r="D548" s="243" t="n"/>
      <c r="E548" s="243" t="n"/>
      <c r="F548" s="243" t="n"/>
      <c r="G548" s="243" t="n"/>
      <c r="H548" s="243" t="n"/>
      <c r="I548" s="243" t="n"/>
      <c r="J548" s="243" t="n"/>
      <c r="K548" s="243" t="n"/>
    </row>
    <row r="549" customFormat="1" s="78">
      <c r="A549" s="242" t="n"/>
      <c r="B549" s="22" t="n"/>
      <c r="C549" s="243" t="n"/>
      <c r="D549" s="243" t="n"/>
      <c r="E549" s="243" t="n"/>
      <c r="F549" s="243" t="n"/>
      <c r="G549" s="243" t="n"/>
      <c r="H549" s="243" t="n"/>
      <c r="I549" s="243" t="n"/>
      <c r="J549" s="243" t="n"/>
      <c r="K549" s="243" t="n"/>
    </row>
    <row r="550" customFormat="1" s="78">
      <c r="A550" s="242" t="n"/>
      <c r="B550" s="22" t="n"/>
      <c r="C550" s="243" t="n"/>
      <c r="D550" s="243" t="n"/>
      <c r="E550" s="243" t="n"/>
      <c r="F550" s="243" t="n"/>
      <c r="G550" s="243" t="n"/>
      <c r="H550" s="243" t="n"/>
      <c r="I550" s="243" t="n"/>
      <c r="J550" s="243" t="n"/>
      <c r="K550" s="243" t="n"/>
    </row>
    <row r="551" customFormat="1" s="78">
      <c r="A551" s="242" t="n"/>
      <c r="B551" s="22" t="n"/>
      <c r="C551" s="243" t="n"/>
      <c r="D551" s="243" t="n"/>
      <c r="E551" s="243" t="n"/>
      <c r="F551" s="243" t="n"/>
      <c r="G551" s="243" t="n"/>
      <c r="H551" s="243" t="n"/>
      <c r="I551" s="243" t="n"/>
      <c r="J551" s="243" t="n"/>
      <c r="K551" s="243" t="n"/>
    </row>
    <row r="552" customFormat="1" s="78">
      <c r="A552" s="242" t="n"/>
      <c r="B552" s="22" t="n"/>
      <c r="C552" s="243" t="n"/>
      <c r="D552" s="243" t="n"/>
      <c r="E552" s="243" t="n"/>
      <c r="F552" s="243" t="n"/>
      <c r="G552" s="243" t="n"/>
      <c r="H552" s="243" t="n"/>
      <c r="I552" s="243" t="n"/>
      <c r="J552" s="243" t="n"/>
      <c r="K552" s="243" t="n"/>
    </row>
    <row r="553" customFormat="1" s="78">
      <c r="A553" s="242" t="n"/>
      <c r="B553" s="22" t="n"/>
      <c r="C553" s="243" t="n"/>
      <c r="D553" s="243" t="n"/>
      <c r="E553" s="243" t="n"/>
      <c r="F553" s="243" t="n"/>
      <c r="G553" s="243" t="n"/>
      <c r="H553" s="243" t="n"/>
      <c r="I553" s="243" t="n"/>
      <c r="J553" s="243" t="n"/>
      <c r="K553" s="243" t="n"/>
    </row>
    <row r="554" customFormat="1" s="78">
      <c r="A554" s="242" t="n"/>
      <c r="B554" s="22" t="n"/>
      <c r="C554" s="243" t="n"/>
      <c r="D554" s="243" t="n"/>
      <c r="E554" s="243" t="n"/>
      <c r="F554" s="243" t="n"/>
      <c r="G554" s="243" t="n"/>
      <c r="H554" s="243" t="n"/>
      <c r="I554" s="243" t="n"/>
      <c r="J554" s="243" t="n"/>
      <c r="K554" s="243" t="n"/>
    </row>
    <row r="555" customFormat="1" s="78">
      <c r="A555" s="242" t="n"/>
      <c r="B555" s="22" t="n"/>
      <c r="C555" s="243" t="n"/>
      <c r="D555" s="243" t="n"/>
      <c r="E555" s="243" t="n"/>
      <c r="F555" s="243" t="n"/>
      <c r="G555" s="243" t="n"/>
      <c r="H555" s="243" t="n"/>
      <c r="I555" s="243" t="n"/>
      <c r="J555" s="243" t="n"/>
      <c r="K555" s="243" t="n"/>
    </row>
    <row r="556" customFormat="1" s="78">
      <c r="A556" s="242" t="n"/>
      <c r="B556" s="22" t="n"/>
      <c r="C556" s="243" t="n"/>
      <c r="D556" s="243" t="n"/>
      <c r="E556" s="243" t="n"/>
      <c r="F556" s="243" t="n"/>
      <c r="G556" s="243" t="n"/>
      <c r="H556" s="243" t="n"/>
      <c r="I556" s="243" t="n"/>
      <c r="J556" s="243" t="n"/>
      <c r="K556" s="243" t="n"/>
    </row>
    <row r="557" customFormat="1" s="78">
      <c r="A557" s="242" t="n"/>
      <c r="B557" s="22" t="n"/>
      <c r="C557" s="243" t="n"/>
      <c r="D557" s="243" t="n"/>
      <c r="E557" s="243" t="n"/>
      <c r="F557" s="243" t="n"/>
      <c r="G557" s="243" t="n"/>
      <c r="H557" s="243" t="n"/>
      <c r="I557" s="243" t="n"/>
      <c r="J557" s="243" t="n"/>
      <c r="K557" s="243" t="n"/>
    </row>
    <row r="558" customFormat="1" s="78">
      <c r="A558" s="242" t="n"/>
      <c r="B558" s="22" t="n"/>
      <c r="C558" s="243" t="n"/>
      <c r="D558" s="243" t="n"/>
      <c r="E558" s="243" t="n"/>
      <c r="F558" s="243" t="n"/>
      <c r="G558" s="243" t="n"/>
      <c r="H558" s="243" t="n"/>
      <c r="I558" s="243" t="n"/>
      <c r="J558" s="243" t="n"/>
      <c r="K558" s="243" t="n"/>
    </row>
    <row r="559" customFormat="1" s="78">
      <c r="A559" s="242" t="n"/>
      <c r="B559" s="22" t="n"/>
      <c r="C559" s="243" t="n"/>
      <c r="D559" s="243" t="n"/>
      <c r="E559" s="243" t="n"/>
      <c r="F559" s="243" t="n"/>
      <c r="G559" s="243" t="n"/>
      <c r="H559" s="243" t="n"/>
      <c r="I559" s="243" t="n"/>
      <c r="J559" s="243" t="n"/>
      <c r="K559" s="243" t="n"/>
    </row>
    <row r="560" customFormat="1" s="78">
      <c r="A560" s="242" t="n"/>
      <c r="B560" s="22" t="n"/>
      <c r="C560" s="243" t="n"/>
      <c r="D560" s="243" t="n"/>
      <c r="E560" s="243" t="n"/>
      <c r="F560" s="243" t="n"/>
      <c r="G560" s="243" t="n"/>
      <c r="H560" s="243" t="n"/>
      <c r="I560" s="243" t="n"/>
      <c r="J560" s="243" t="n"/>
      <c r="K560" s="243" t="n"/>
    </row>
    <row r="561" customFormat="1" s="78">
      <c r="A561" s="242" t="n"/>
      <c r="B561" s="22" t="n"/>
      <c r="C561" s="243" t="n"/>
      <c r="D561" s="243" t="n"/>
      <c r="E561" s="243" t="n"/>
      <c r="F561" s="243" t="n"/>
      <c r="G561" s="243" t="n"/>
      <c r="H561" s="243" t="n"/>
      <c r="I561" s="243" t="n"/>
      <c r="J561" s="243" t="n"/>
      <c r="K561" s="243" t="n"/>
    </row>
    <row r="562" customFormat="1" s="78">
      <c r="A562" s="242" t="n"/>
      <c r="B562" s="22" t="n"/>
      <c r="C562" s="243" t="n"/>
      <c r="D562" s="243" t="n"/>
      <c r="E562" s="243" t="n"/>
      <c r="F562" s="243" t="n"/>
      <c r="G562" s="243" t="n"/>
      <c r="H562" s="243" t="n"/>
      <c r="I562" s="243" t="n"/>
      <c r="J562" s="243" t="n"/>
      <c r="K562" s="243" t="n"/>
    </row>
    <row r="563" customFormat="1" s="78">
      <c r="A563" s="242" t="n"/>
      <c r="B563" s="22" t="n"/>
      <c r="C563" s="243" t="n"/>
      <c r="D563" s="243" t="n"/>
      <c r="E563" s="243" t="n"/>
      <c r="F563" s="243" t="n"/>
      <c r="G563" s="243" t="n"/>
      <c r="H563" s="243" t="n"/>
      <c r="I563" s="243" t="n"/>
      <c r="J563" s="243" t="n"/>
      <c r="K563" s="243" t="n"/>
    </row>
    <row r="564" customFormat="1" s="78">
      <c r="A564" s="242" t="n"/>
      <c r="B564" s="22" t="n"/>
      <c r="C564" s="243" t="n"/>
      <c r="D564" s="243" t="n"/>
      <c r="E564" s="243" t="n"/>
      <c r="F564" s="243" t="n"/>
      <c r="G564" s="243" t="n"/>
      <c r="H564" s="243" t="n"/>
      <c r="I564" s="243" t="n"/>
      <c r="J564" s="243" t="n"/>
      <c r="K564" s="243" t="n"/>
    </row>
    <row r="565" customFormat="1" s="78">
      <c r="A565" s="242" t="n"/>
      <c r="B565" s="22" t="n"/>
      <c r="C565" s="243" t="n"/>
      <c r="D565" s="243" t="n"/>
      <c r="E565" s="243" t="n"/>
      <c r="F565" s="243" t="n"/>
      <c r="G565" s="243" t="n"/>
      <c r="H565" s="243" t="n"/>
      <c r="I565" s="243" t="n"/>
      <c r="J565" s="243" t="n"/>
      <c r="K565" s="243" t="n"/>
    </row>
    <row r="566" customFormat="1" s="78">
      <c r="A566" s="242" t="n"/>
      <c r="B566" s="22" t="n"/>
      <c r="C566" s="243" t="n"/>
      <c r="D566" s="243" t="n"/>
      <c r="E566" s="243" t="n"/>
      <c r="F566" s="243" t="n"/>
      <c r="G566" s="243" t="n"/>
      <c r="H566" s="243" t="n"/>
      <c r="I566" s="243" t="n"/>
      <c r="J566" s="243" t="n"/>
      <c r="K566" s="243" t="n"/>
    </row>
    <row r="567" customFormat="1" s="78">
      <c r="A567" s="242" t="n"/>
      <c r="B567" s="22" t="n"/>
      <c r="C567" s="243" t="n"/>
      <c r="D567" s="243" t="n"/>
      <c r="E567" s="243" t="n"/>
      <c r="F567" s="243" t="n"/>
      <c r="G567" s="243" t="n"/>
      <c r="H567" s="243" t="n"/>
      <c r="I567" s="243" t="n"/>
      <c r="J567" s="243" t="n"/>
      <c r="K567" s="243" t="n"/>
    </row>
    <row r="568" customFormat="1" s="78">
      <c r="A568" s="242" t="n"/>
      <c r="B568" s="22" t="n"/>
      <c r="C568" s="243" t="n"/>
      <c r="D568" s="243" t="n"/>
      <c r="E568" s="243" t="n"/>
      <c r="F568" s="243" t="n"/>
      <c r="G568" s="243" t="n"/>
      <c r="H568" s="243" t="n"/>
      <c r="I568" s="243" t="n"/>
      <c r="J568" s="243" t="n"/>
      <c r="K568" s="243" t="n"/>
    </row>
    <row r="569" customFormat="1" s="78">
      <c r="A569" s="242" t="n"/>
      <c r="B569" s="22" t="n"/>
      <c r="C569" s="243" t="n"/>
      <c r="D569" s="243" t="n"/>
      <c r="E569" s="243" t="n"/>
      <c r="F569" s="243" t="n"/>
      <c r="G569" s="243" t="n"/>
      <c r="H569" s="243" t="n"/>
      <c r="I569" s="243" t="n"/>
      <c r="J569" s="243" t="n"/>
      <c r="K569" s="243" t="n"/>
    </row>
    <row r="570" customFormat="1" s="78">
      <c r="A570" s="242" t="n"/>
      <c r="B570" s="22" t="n"/>
      <c r="C570" s="243" t="n"/>
      <c r="D570" s="243" t="n"/>
      <c r="E570" s="243" t="n"/>
      <c r="F570" s="243" t="n"/>
      <c r="G570" s="243" t="n"/>
      <c r="H570" s="243" t="n"/>
      <c r="I570" s="243" t="n"/>
      <c r="J570" s="243" t="n"/>
      <c r="K570" s="243" t="n"/>
    </row>
    <row r="571" customFormat="1" s="78">
      <c r="A571" s="242" t="n"/>
      <c r="B571" s="22" t="n"/>
      <c r="C571" s="243" t="n"/>
      <c r="D571" s="243" t="n"/>
      <c r="E571" s="243" t="n"/>
      <c r="F571" s="243" t="n"/>
      <c r="G571" s="243" t="n"/>
      <c r="H571" s="243" t="n"/>
      <c r="I571" s="243" t="n"/>
      <c r="J571" s="243" t="n"/>
      <c r="K571" s="243" t="n"/>
    </row>
    <row r="572" customFormat="1" s="78">
      <c r="A572" s="242" t="n"/>
      <c r="B572" s="22" t="n"/>
      <c r="C572" s="243" t="n"/>
      <c r="D572" s="243" t="n"/>
      <c r="E572" s="243" t="n"/>
      <c r="F572" s="243" t="n"/>
      <c r="G572" s="243" t="n"/>
      <c r="H572" s="243" t="n"/>
      <c r="I572" s="243" t="n"/>
      <c r="J572" s="243" t="n"/>
      <c r="K572" s="243" t="n"/>
    </row>
    <row r="573" customFormat="1" s="78">
      <c r="A573" s="242" t="n"/>
      <c r="B573" s="22" t="n"/>
      <c r="C573" s="243" t="n"/>
      <c r="D573" s="243" t="n"/>
      <c r="E573" s="243" t="n"/>
      <c r="F573" s="243" t="n"/>
      <c r="G573" s="243" t="n"/>
      <c r="H573" s="243" t="n"/>
      <c r="I573" s="243" t="n"/>
      <c r="J573" s="243" t="n"/>
      <c r="K573" s="243" t="n"/>
    </row>
    <row r="574" customFormat="1" s="78">
      <c r="A574" s="242" t="n"/>
      <c r="B574" s="22" t="n"/>
      <c r="C574" s="243" t="n"/>
      <c r="D574" s="243" t="n"/>
      <c r="E574" s="243" t="n"/>
      <c r="F574" s="243" t="n"/>
      <c r="G574" s="243" t="n"/>
      <c r="H574" s="243" t="n"/>
      <c r="I574" s="243" t="n"/>
      <c r="J574" s="243" t="n"/>
      <c r="K574" s="243" t="n"/>
    </row>
    <row r="575" customFormat="1" s="78">
      <c r="A575" s="242" t="n"/>
      <c r="B575" s="22" t="n"/>
      <c r="C575" s="243" t="n"/>
      <c r="D575" s="243" t="n"/>
      <c r="E575" s="243" t="n"/>
      <c r="F575" s="243" t="n"/>
      <c r="G575" s="243" t="n"/>
      <c r="H575" s="243" t="n"/>
      <c r="I575" s="243" t="n"/>
      <c r="J575" s="243" t="n"/>
      <c r="K575" s="243" t="n"/>
    </row>
    <row r="576" customFormat="1" s="78">
      <c r="A576" s="242" t="n"/>
      <c r="B576" s="22" t="n"/>
      <c r="C576" s="243" t="n"/>
      <c r="D576" s="243" t="n"/>
      <c r="E576" s="243" t="n"/>
      <c r="F576" s="243" t="n"/>
      <c r="G576" s="243" t="n"/>
      <c r="H576" s="243" t="n"/>
      <c r="I576" s="243" t="n"/>
      <c r="J576" s="243" t="n"/>
      <c r="K576" s="243" t="n"/>
    </row>
    <row r="577" customFormat="1" s="78">
      <c r="A577" s="242" t="n"/>
      <c r="B577" s="22" t="n"/>
      <c r="C577" s="243" t="n"/>
      <c r="D577" s="243" t="n"/>
      <c r="E577" s="243" t="n"/>
      <c r="F577" s="243" t="n"/>
      <c r="G577" s="243" t="n"/>
      <c r="H577" s="243" t="n"/>
      <c r="I577" s="243" t="n"/>
      <c r="J577" s="243" t="n"/>
      <c r="K577" s="243" t="n"/>
    </row>
    <row r="578" customFormat="1" s="78">
      <c r="A578" s="242" t="n"/>
      <c r="B578" s="22" t="n"/>
      <c r="C578" s="243" t="n"/>
      <c r="D578" s="243" t="n"/>
      <c r="E578" s="243" t="n"/>
      <c r="F578" s="243" t="n"/>
      <c r="G578" s="243" t="n"/>
      <c r="H578" s="243" t="n"/>
      <c r="I578" s="243" t="n"/>
      <c r="J578" s="243" t="n"/>
      <c r="K578" s="243" t="n"/>
    </row>
    <row r="579" customFormat="1" s="78">
      <c r="A579" s="242" t="n"/>
      <c r="B579" s="22" t="n"/>
      <c r="C579" s="243" t="n"/>
      <c r="D579" s="243" t="n"/>
      <c r="E579" s="243" t="n"/>
      <c r="F579" s="243" t="n"/>
      <c r="G579" s="243" t="n"/>
      <c r="H579" s="243" t="n"/>
      <c r="I579" s="243" t="n"/>
      <c r="J579" s="243" t="n"/>
      <c r="K579" s="243" t="n"/>
    </row>
    <row r="580" customFormat="1" s="78">
      <c r="A580" s="242" t="n"/>
      <c r="B580" s="22" t="n"/>
      <c r="C580" s="243" t="n"/>
      <c r="D580" s="243" t="n"/>
      <c r="E580" s="243" t="n"/>
      <c r="F580" s="243" t="n"/>
      <c r="G580" s="243" t="n"/>
      <c r="H580" s="243" t="n"/>
      <c r="I580" s="243" t="n"/>
      <c r="J580" s="243" t="n"/>
      <c r="K580" s="243" t="n"/>
    </row>
    <row r="581" customFormat="1" s="78">
      <c r="A581" s="242" t="n"/>
      <c r="B581" s="22" t="n"/>
      <c r="C581" s="243" t="n"/>
      <c r="D581" s="243" t="n"/>
      <c r="E581" s="243" t="n"/>
      <c r="F581" s="243" t="n"/>
      <c r="G581" s="243" t="n"/>
      <c r="H581" s="243" t="n"/>
      <c r="I581" s="243" t="n"/>
      <c r="J581" s="243" t="n"/>
      <c r="K581" s="243" t="n"/>
    </row>
    <row r="582" customFormat="1" s="78">
      <c r="A582" s="242" t="n"/>
      <c r="B582" s="22" t="n"/>
      <c r="C582" s="243" t="n"/>
      <c r="D582" s="243" t="n"/>
      <c r="E582" s="243" t="n"/>
      <c r="F582" s="243" t="n"/>
      <c r="G582" s="243" t="n"/>
      <c r="H582" s="243" t="n"/>
      <c r="I582" s="243" t="n"/>
      <c r="J582" s="243" t="n"/>
      <c r="K582" s="243" t="n"/>
    </row>
    <row r="583" customFormat="1" s="78">
      <c r="A583" s="242" t="n"/>
      <c r="B583" s="22" t="n"/>
      <c r="C583" s="243" t="n"/>
      <c r="D583" s="243" t="n"/>
      <c r="E583" s="243" t="n"/>
      <c r="F583" s="243" t="n"/>
      <c r="G583" s="243" t="n"/>
      <c r="H583" s="243" t="n"/>
      <c r="I583" s="243" t="n"/>
      <c r="J583" s="243" t="n"/>
      <c r="K583" s="243" t="n"/>
    </row>
    <row r="584" customFormat="1" s="78">
      <c r="A584" s="242" t="n"/>
      <c r="B584" s="22" t="n"/>
      <c r="C584" s="243" t="n"/>
      <c r="D584" s="243" t="n"/>
      <c r="E584" s="243" t="n"/>
      <c r="F584" s="243" t="n"/>
      <c r="G584" s="243" t="n"/>
      <c r="H584" s="243" t="n"/>
      <c r="I584" s="243" t="n"/>
      <c r="J584" s="243" t="n"/>
      <c r="K584" s="243" t="n"/>
    </row>
    <row r="585" customFormat="1" s="78">
      <c r="A585" s="242" t="n"/>
      <c r="B585" s="22" t="n"/>
      <c r="C585" s="243" t="n"/>
      <c r="D585" s="243" t="n"/>
      <c r="E585" s="243" t="n"/>
      <c r="F585" s="243" t="n"/>
      <c r="G585" s="243" t="n"/>
      <c r="H585" s="243" t="n"/>
      <c r="I585" s="243" t="n"/>
      <c r="J585" s="243" t="n"/>
      <c r="K585" s="243" t="n"/>
    </row>
    <row r="586" customFormat="1" s="78">
      <c r="A586" s="242" t="n"/>
      <c r="B586" s="22" t="n"/>
      <c r="C586" s="243" t="n"/>
      <c r="D586" s="243" t="n"/>
      <c r="E586" s="243" t="n"/>
      <c r="F586" s="243" t="n"/>
      <c r="G586" s="243" t="n"/>
      <c r="H586" s="243" t="n"/>
      <c r="I586" s="243" t="n"/>
      <c r="J586" s="243" t="n"/>
      <c r="K586" s="243" t="n"/>
    </row>
    <row r="587" customFormat="1" s="78">
      <c r="A587" s="242" t="n"/>
      <c r="B587" s="22" t="n"/>
      <c r="C587" s="243" t="n"/>
      <c r="D587" s="243" t="n"/>
      <c r="E587" s="243" t="n"/>
      <c r="F587" s="243" t="n"/>
      <c r="G587" s="243" t="n"/>
      <c r="H587" s="243" t="n"/>
      <c r="I587" s="243" t="n"/>
      <c r="J587" s="243" t="n"/>
      <c r="K587" s="243" t="n"/>
    </row>
    <row r="588" customFormat="1" s="78">
      <c r="A588" s="242" t="n"/>
      <c r="B588" s="22" t="n"/>
      <c r="C588" s="243" t="n"/>
      <c r="D588" s="243" t="n"/>
      <c r="E588" s="243" t="n"/>
      <c r="F588" s="243" t="n"/>
      <c r="G588" s="243" t="n"/>
      <c r="H588" s="243" t="n"/>
      <c r="I588" s="243" t="n"/>
      <c r="J588" s="243" t="n"/>
      <c r="K588" s="243" t="n"/>
    </row>
    <row r="589" customFormat="1" s="78">
      <c r="A589" s="242" t="n"/>
      <c r="B589" s="22" t="n"/>
      <c r="C589" s="243" t="n"/>
      <c r="D589" s="243" t="n"/>
      <c r="E589" s="243" t="n"/>
      <c r="F589" s="243" t="n"/>
      <c r="G589" s="243" t="n"/>
      <c r="H589" s="243" t="n"/>
      <c r="I589" s="243" t="n"/>
      <c r="J589" s="243" t="n"/>
      <c r="K589" s="243" t="n"/>
    </row>
    <row r="590" customFormat="1" s="78">
      <c r="A590" s="242" t="n"/>
      <c r="B590" s="22" t="n"/>
      <c r="C590" s="243" t="n"/>
      <c r="D590" s="243" t="n"/>
      <c r="E590" s="243" t="n"/>
      <c r="F590" s="243" t="n"/>
      <c r="G590" s="243" t="n"/>
      <c r="H590" s="243" t="n"/>
      <c r="I590" s="243" t="n"/>
      <c r="J590" s="243" t="n"/>
      <c r="K590" s="243" t="n"/>
    </row>
    <row r="591" customFormat="1" s="78">
      <c r="A591" s="242" t="n"/>
      <c r="B591" s="22" t="n"/>
      <c r="C591" s="243" t="n"/>
      <c r="D591" s="243" t="n"/>
      <c r="E591" s="243" t="n"/>
      <c r="F591" s="243" t="n"/>
      <c r="G591" s="243" t="n"/>
      <c r="H591" s="243" t="n"/>
      <c r="I591" s="243" t="n"/>
      <c r="J591" s="243" t="n"/>
      <c r="K591" s="243" t="n"/>
    </row>
    <row r="592" customFormat="1" s="78">
      <c r="A592" s="242" t="n"/>
      <c r="B592" s="22" t="n"/>
      <c r="C592" s="243" t="n"/>
      <c r="D592" s="243" t="n"/>
      <c r="E592" s="243" t="n"/>
      <c r="F592" s="243" t="n"/>
      <c r="G592" s="243" t="n"/>
      <c r="H592" s="243" t="n"/>
      <c r="I592" s="243" t="n"/>
      <c r="J592" s="243" t="n"/>
      <c r="K592" s="243" t="n"/>
    </row>
    <row r="593" customFormat="1" s="78">
      <c r="A593" s="242" t="n"/>
      <c r="B593" s="22" t="n"/>
      <c r="C593" s="243" t="n"/>
      <c r="D593" s="243" t="n"/>
      <c r="E593" s="243" t="n"/>
      <c r="F593" s="243" t="n"/>
      <c r="G593" s="243" t="n"/>
      <c r="H593" s="243" t="n"/>
      <c r="I593" s="243" t="n"/>
      <c r="J593" s="243" t="n"/>
      <c r="K593" s="243" t="n"/>
    </row>
    <row r="594" customFormat="1" s="78">
      <c r="A594" s="242" t="n"/>
      <c r="B594" s="22" t="n"/>
      <c r="C594" s="243" t="n"/>
      <c r="D594" s="243" t="n"/>
      <c r="E594" s="243" t="n"/>
      <c r="F594" s="243" t="n"/>
      <c r="G594" s="243" t="n"/>
      <c r="H594" s="243" t="n"/>
      <c r="I594" s="243" t="n"/>
      <c r="J594" s="243" t="n"/>
      <c r="K594" s="243" t="n"/>
    </row>
    <row r="595" customFormat="1" s="78">
      <c r="A595" s="242" t="n"/>
      <c r="B595" s="22" t="n"/>
      <c r="C595" s="243" t="n"/>
      <c r="D595" s="243" t="n"/>
      <c r="E595" s="243" t="n"/>
      <c r="F595" s="243" t="n"/>
      <c r="G595" s="243" t="n"/>
      <c r="H595" s="243" t="n"/>
      <c r="I595" s="243" t="n"/>
      <c r="J595" s="243" t="n"/>
      <c r="K595" s="243" t="n"/>
    </row>
    <row r="596" customFormat="1" s="78">
      <c r="A596" s="242" t="n"/>
      <c r="B596" s="22" t="n"/>
      <c r="C596" s="243" t="n"/>
      <c r="D596" s="243" t="n"/>
      <c r="E596" s="243" t="n"/>
      <c r="F596" s="243" t="n"/>
      <c r="G596" s="243" t="n"/>
      <c r="H596" s="243" t="n"/>
      <c r="I596" s="243" t="n"/>
      <c r="J596" s="243" t="n"/>
      <c r="K596" s="243" t="n"/>
    </row>
    <row r="597" customFormat="1" s="78">
      <c r="A597" s="242" t="n"/>
      <c r="B597" s="22" t="n"/>
      <c r="C597" s="243" t="n"/>
      <c r="D597" s="243" t="n"/>
      <c r="E597" s="243" t="n"/>
      <c r="F597" s="243" t="n"/>
      <c r="G597" s="243" t="n"/>
      <c r="H597" s="243" t="n"/>
      <c r="I597" s="243" t="n"/>
      <c r="J597" s="243" t="n"/>
      <c r="K597" s="243" t="n"/>
    </row>
    <row r="598" customFormat="1" s="78">
      <c r="A598" s="242" t="n"/>
      <c r="B598" s="22" t="n"/>
      <c r="C598" s="243" t="n"/>
      <c r="D598" s="243" t="n"/>
      <c r="E598" s="243" t="n"/>
      <c r="F598" s="243" t="n"/>
      <c r="G598" s="243" t="n"/>
      <c r="H598" s="243" t="n"/>
      <c r="I598" s="243" t="n"/>
      <c r="J598" s="243" t="n"/>
      <c r="K598" s="243" t="n"/>
    </row>
    <row r="599" customFormat="1" s="78">
      <c r="A599" s="242" t="n"/>
      <c r="B599" s="22" t="n"/>
      <c r="C599" s="243" t="n"/>
      <c r="D599" s="243" t="n"/>
      <c r="E599" s="243" t="n"/>
      <c r="F599" s="243" t="n"/>
      <c r="G599" s="243" t="n"/>
      <c r="H599" s="243" t="n"/>
      <c r="I599" s="243" t="n"/>
      <c r="J599" s="243" t="n"/>
      <c r="K599" s="243" t="n"/>
    </row>
    <row r="600" customFormat="1" s="78">
      <c r="A600" s="242" t="n"/>
      <c r="B600" s="22" t="n"/>
      <c r="C600" s="243" t="n"/>
      <c r="D600" s="243" t="n"/>
      <c r="E600" s="243" t="n"/>
      <c r="F600" s="243" t="n"/>
      <c r="G600" s="243" t="n"/>
      <c r="H600" s="243" t="n"/>
      <c r="I600" s="243" t="n"/>
      <c r="J600" s="243" t="n"/>
      <c r="K600" s="243" t="n"/>
    </row>
    <row r="601" customFormat="1" s="78">
      <c r="A601" s="242" t="n"/>
      <c r="B601" s="22" t="n"/>
      <c r="C601" s="243" t="n"/>
      <c r="D601" s="243" t="n"/>
      <c r="E601" s="243" t="n"/>
      <c r="F601" s="243" t="n"/>
      <c r="G601" s="243" t="n"/>
      <c r="H601" s="243" t="n"/>
      <c r="I601" s="243" t="n"/>
      <c r="J601" s="243" t="n"/>
      <c r="K601" s="243" t="n"/>
    </row>
    <row r="602" customFormat="1" s="78">
      <c r="A602" s="242" t="n"/>
      <c r="B602" s="22" t="n"/>
      <c r="C602" s="243" t="n"/>
      <c r="D602" s="243" t="n"/>
      <c r="E602" s="243" t="n"/>
      <c r="F602" s="243" t="n"/>
      <c r="G602" s="243" t="n"/>
      <c r="H602" s="243" t="n"/>
      <c r="I602" s="243" t="n"/>
      <c r="J602" s="243" t="n"/>
      <c r="K602" s="243" t="n"/>
    </row>
    <row r="603" customFormat="1" s="78">
      <c r="A603" s="242" t="n"/>
      <c r="B603" s="22" t="n"/>
      <c r="C603" s="243" t="n"/>
      <c r="D603" s="243" t="n"/>
      <c r="E603" s="243" t="n"/>
      <c r="F603" s="243" t="n"/>
      <c r="G603" s="243" t="n"/>
      <c r="H603" s="243" t="n"/>
      <c r="I603" s="243" t="n"/>
      <c r="J603" s="243" t="n"/>
      <c r="K603" s="243" t="n"/>
    </row>
    <row r="604" customFormat="1" s="78">
      <c r="A604" s="242" t="n"/>
      <c r="B604" s="22" t="n"/>
      <c r="C604" s="243" t="n"/>
      <c r="D604" s="243" t="n"/>
      <c r="E604" s="243" t="n"/>
      <c r="F604" s="243" t="n"/>
      <c r="G604" s="243" t="n"/>
      <c r="H604" s="243" t="n"/>
      <c r="I604" s="243" t="n"/>
      <c r="J604" s="243" t="n"/>
      <c r="K604" s="243" t="n"/>
    </row>
    <row r="605" customFormat="1" s="78">
      <c r="A605" s="242" t="n"/>
      <c r="B605" s="22" t="n"/>
      <c r="C605" s="243" t="n"/>
      <c r="D605" s="243" t="n"/>
      <c r="E605" s="243" t="n"/>
      <c r="F605" s="243" t="n"/>
      <c r="G605" s="243" t="n"/>
      <c r="H605" s="243" t="n"/>
      <c r="I605" s="243" t="n"/>
      <c r="J605" s="243" t="n"/>
      <c r="K605" s="243" t="n"/>
    </row>
    <row r="606" customFormat="1" s="78">
      <c r="A606" s="242" t="n"/>
      <c r="B606" s="22" t="n"/>
      <c r="C606" s="243" t="n"/>
      <c r="D606" s="243" t="n"/>
      <c r="E606" s="243" t="n"/>
      <c r="F606" s="243" t="n"/>
      <c r="G606" s="243" t="n"/>
      <c r="H606" s="243" t="n"/>
      <c r="I606" s="243" t="n"/>
      <c r="J606" s="243" t="n"/>
      <c r="K606" s="243" t="n"/>
    </row>
    <row r="607" customFormat="1" s="78">
      <c r="A607" s="242" t="n"/>
      <c r="B607" s="22" t="n"/>
      <c r="C607" s="243" t="n"/>
      <c r="D607" s="243" t="n"/>
      <c r="E607" s="243" t="n"/>
      <c r="F607" s="243" t="n"/>
      <c r="G607" s="243" t="n"/>
      <c r="H607" s="243" t="n"/>
      <c r="I607" s="243" t="n"/>
      <c r="J607" s="243" t="n"/>
      <c r="K607" s="243" t="n"/>
    </row>
    <row r="608" customFormat="1" s="78">
      <c r="A608" s="242" t="n"/>
      <c r="B608" s="22" t="n"/>
      <c r="C608" s="243" t="n"/>
      <c r="D608" s="243" t="n"/>
      <c r="E608" s="243" t="n"/>
      <c r="F608" s="243" t="n"/>
      <c r="G608" s="243" t="n"/>
      <c r="H608" s="243" t="n"/>
      <c r="I608" s="243" t="n"/>
      <c r="J608" s="243" t="n"/>
      <c r="K608" s="243" t="n"/>
    </row>
    <row r="609" customFormat="1" s="78">
      <c r="A609" s="242" t="n"/>
      <c r="B609" s="22" t="n"/>
      <c r="C609" s="243" t="n"/>
      <c r="D609" s="243" t="n"/>
      <c r="E609" s="243" t="n"/>
      <c r="F609" s="243" t="n"/>
      <c r="G609" s="243" t="n"/>
      <c r="H609" s="243" t="n"/>
      <c r="I609" s="243" t="n"/>
      <c r="J609" s="243" t="n"/>
      <c r="K609" s="243" t="n"/>
    </row>
    <row r="610" customFormat="1" s="78">
      <c r="A610" s="242" t="n"/>
      <c r="B610" s="22" t="n"/>
      <c r="C610" s="243" t="n"/>
      <c r="D610" s="243" t="n"/>
      <c r="E610" s="243" t="n"/>
      <c r="F610" s="243" t="n"/>
      <c r="G610" s="243" t="n"/>
      <c r="H610" s="243" t="n"/>
      <c r="I610" s="243" t="n"/>
      <c r="J610" s="243" t="n"/>
      <c r="K610" s="243" t="n"/>
    </row>
    <row r="611" customFormat="1" s="78">
      <c r="A611" s="242" t="n"/>
      <c r="B611" s="22" t="n"/>
      <c r="C611" s="243" t="n"/>
      <c r="D611" s="243" t="n"/>
      <c r="E611" s="243" t="n"/>
      <c r="F611" s="243" t="n"/>
      <c r="G611" s="243" t="n"/>
      <c r="H611" s="243" t="n"/>
      <c r="I611" s="243" t="n"/>
      <c r="J611" s="243" t="n"/>
      <c r="K611" s="243" t="n"/>
    </row>
    <row r="612" customFormat="1" s="78">
      <c r="A612" s="242" t="n"/>
      <c r="B612" s="22" t="n"/>
      <c r="C612" s="243" t="n"/>
      <c r="D612" s="243" t="n"/>
      <c r="E612" s="243" t="n"/>
      <c r="F612" s="243" t="n"/>
      <c r="G612" s="243" t="n"/>
      <c r="H612" s="243" t="n"/>
      <c r="I612" s="243" t="n"/>
      <c r="J612" s="243" t="n"/>
      <c r="K612" s="243" t="n"/>
    </row>
    <row r="613" customFormat="1" s="78">
      <c r="A613" s="242" t="n"/>
      <c r="B613" s="22" t="n"/>
      <c r="C613" s="243" t="n"/>
      <c r="D613" s="243" t="n"/>
      <c r="E613" s="243" t="n"/>
      <c r="F613" s="243" t="n"/>
      <c r="G613" s="243" t="n"/>
      <c r="H613" s="243" t="n"/>
      <c r="I613" s="243" t="n"/>
      <c r="J613" s="243" t="n"/>
      <c r="K613" s="243" t="n"/>
    </row>
    <row r="614" customFormat="1" s="78">
      <c r="A614" s="242" t="n"/>
      <c r="B614" s="22" t="n"/>
      <c r="C614" s="243" t="n"/>
      <c r="D614" s="243" t="n"/>
      <c r="E614" s="243" t="n"/>
      <c r="F614" s="243" t="n"/>
      <c r="G614" s="243" t="n"/>
      <c r="H614" s="243" t="n"/>
      <c r="I614" s="243" t="n"/>
      <c r="J614" s="243" t="n"/>
      <c r="K614" s="243" t="n"/>
    </row>
    <row r="615" customFormat="1" s="78">
      <c r="A615" s="242" t="n"/>
      <c r="B615" s="22" t="n"/>
      <c r="C615" s="243" t="n"/>
      <c r="D615" s="243" t="n"/>
      <c r="E615" s="243" t="n"/>
      <c r="F615" s="243" t="n"/>
      <c r="G615" s="243" t="n"/>
      <c r="H615" s="243" t="n"/>
      <c r="I615" s="243" t="n"/>
      <c r="J615" s="243" t="n"/>
      <c r="K615" s="243" t="n"/>
    </row>
    <row r="616" customFormat="1" s="78">
      <c r="A616" s="242" t="n"/>
      <c r="B616" s="22" t="n"/>
      <c r="C616" s="243" t="n"/>
      <c r="D616" s="243" t="n"/>
      <c r="E616" s="243" t="n"/>
      <c r="F616" s="243" t="n"/>
      <c r="G616" s="243" t="n"/>
      <c r="H616" s="243" t="n"/>
      <c r="I616" s="243" t="n"/>
      <c r="J616" s="243" t="n"/>
      <c r="K616" s="243" t="n"/>
    </row>
    <row r="617" customFormat="1" s="78">
      <c r="A617" s="242" t="n"/>
      <c r="B617" s="22" t="n"/>
      <c r="C617" s="243" t="n"/>
      <c r="D617" s="243" t="n"/>
      <c r="E617" s="243" t="n"/>
      <c r="F617" s="243" t="n"/>
      <c r="G617" s="243" t="n"/>
      <c r="H617" s="243" t="n"/>
      <c r="I617" s="243" t="n"/>
      <c r="J617" s="243" t="n"/>
      <c r="K617" s="243" t="n"/>
    </row>
    <row r="618" customFormat="1" s="78">
      <c r="A618" s="242" t="n"/>
      <c r="B618" s="22" t="n"/>
      <c r="C618" s="243" t="n"/>
      <c r="D618" s="243" t="n"/>
      <c r="E618" s="243" t="n"/>
      <c r="F618" s="243" t="n"/>
      <c r="G618" s="243" t="n"/>
      <c r="H618" s="243" t="n"/>
      <c r="I618" s="243" t="n"/>
      <c r="J618" s="243" t="n"/>
      <c r="K618" s="243" t="n"/>
    </row>
    <row r="619" customFormat="1" s="78">
      <c r="A619" s="242" t="n"/>
      <c r="B619" s="22" t="n"/>
      <c r="C619" s="243" t="n"/>
      <c r="D619" s="243" t="n"/>
      <c r="E619" s="243" t="n"/>
      <c r="F619" s="243" t="n"/>
      <c r="G619" s="243" t="n"/>
      <c r="H619" s="243" t="n"/>
      <c r="I619" s="243" t="n"/>
      <c r="J619" s="243" t="n"/>
      <c r="K619" s="243" t="n"/>
    </row>
    <row r="620" customFormat="1" s="78">
      <c r="A620" s="242" t="n"/>
      <c r="B620" s="22" t="n"/>
      <c r="C620" s="243" t="n"/>
      <c r="D620" s="243" t="n"/>
      <c r="E620" s="243" t="n"/>
      <c r="F620" s="243" t="n"/>
      <c r="G620" s="243" t="n"/>
      <c r="H620" s="243" t="n"/>
      <c r="I620" s="243" t="n"/>
      <c r="J620" s="243" t="n"/>
      <c r="K620" s="243" t="n"/>
    </row>
    <row r="621" customFormat="1" s="78">
      <c r="A621" s="242" t="n"/>
      <c r="B621" s="22" t="n"/>
      <c r="C621" s="243" t="n"/>
      <c r="D621" s="243" t="n"/>
      <c r="E621" s="243" t="n"/>
      <c r="F621" s="243" t="n"/>
      <c r="G621" s="243" t="n"/>
      <c r="H621" s="243" t="n"/>
      <c r="I621" s="243" t="n"/>
      <c r="J621" s="243" t="n"/>
      <c r="K621" s="243" t="n"/>
    </row>
    <row r="622" customFormat="1" s="78">
      <c r="A622" s="242" t="n"/>
      <c r="B622" s="22" t="n"/>
      <c r="C622" s="243" t="n"/>
      <c r="D622" s="243" t="n"/>
      <c r="E622" s="243" t="n"/>
      <c r="F622" s="243" t="n"/>
      <c r="G622" s="243" t="n"/>
      <c r="H622" s="243" t="n"/>
      <c r="I622" s="243" t="n"/>
      <c r="J622" s="243" t="n"/>
      <c r="K622" s="243" t="n"/>
    </row>
    <row r="623" customFormat="1" s="78">
      <c r="A623" s="242" t="n"/>
      <c r="B623" s="22" t="n"/>
      <c r="C623" s="243" t="n"/>
      <c r="D623" s="243" t="n"/>
      <c r="E623" s="243" t="n"/>
      <c r="F623" s="243" t="n"/>
      <c r="G623" s="243" t="n"/>
      <c r="H623" s="243" t="n"/>
      <c r="I623" s="243" t="n"/>
      <c r="J623" s="243" t="n"/>
      <c r="K623" s="243" t="n"/>
    </row>
    <row r="624" customFormat="1" s="78">
      <c r="A624" s="242" t="n"/>
      <c r="B624" s="22" t="n"/>
      <c r="C624" s="243" t="n"/>
      <c r="D624" s="243" t="n"/>
      <c r="E624" s="243" t="n"/>
      <c r="F624" s="243" t="n"/>
      <c r="G624" s="243" t="n"/>
      <c r="H624" s="243" t="n"/>
      <c r="I624" s="243" t="n"/>
      <c r="J624" s="243" t="n"/>
      <c r="K624" s="243" t="n"/>
    </row>
    <row r="625" customFormat="1" s="78">
      <c r="A625" s="242" t="n"/>
      <c r="B625" s="22" t="n"/>
      <c r="C625" s="243" t="n"/>
      <c r="D625" s="243" t="n"/>
      <c r="E625" s="243" t="n"/>
      <c r="F625" s="243" t="n"/>
      <c r="G625" s="243" t="n"/>
      <c r="H625" s="243" t="n"/>
      <c r="I625" s="243" t="n"/>
      <c r="J625" s="243" t="n"/>
      <c r="K625" s="243" t="n"/>
    </row>
    <row r="626" customFormat="1" s="78">
      <c r="A626" s="242" t="n"/>
      <c r="B626" s="22" t="n"/>
      <c r="C626" s="243" t="n"/>
      <c r="D626" s="243" t="n"/>
      <c r="E626" s="243" t="n"/>
      <c r="F626" s="243" t="n"/>
      <c r="G626" s="243" t="n"/>
      <c r="H626" s="243" t="n"/>
      <c r="I626" s="243" t="n"/>
      <c r="J626" s="243" t="n"/>
      <c r="K626" s="243" t="n"/>
    </row>
    <row r="627" customFormat="1" s="78">
      <c r="A627" s="242" t="n"/>
      <c r="B627" s="22" t="n"/>
      <c r="C627" s="243" t="n"/>
      <c r="D627" s="243" t="n"/>
      <c r="E627" s="243" t="n"/>
      <c r="F627" s="243" t="n"/>
      <c r="G627" s="243" t="n"/>
      <c r="H627" s="243" t="n"/>
      <c r="I627" s="243" t="n"/>
      <c r="J627" s="243" t="n"/>
      <c r="K627" s="243" t="n"/>
    </row>
    <row r="628" customFormat="1" s="78">
      <c r="A628" s="242" t="n"/>
      <c r="B628" s="22" t="n"/>
      <c r="C628" s="243" t="n"/>
      <c r="D628" s="243" t="n"/>
      <c r="E628" s="243" t="n"/>
      <c r="F628" s="243" t="n"/>
      <c r="G628" s="243" t="n"/>
      <c r="H628" s="243" t="n"/>
      <c r="I628" s="243" t="n"/>
      <c r="J628" s="243" t="n"/>
      <c r="K628" s="243" t="n"/>
    </row>
    <row r="629" customFormat="1" s="78">
      <c r="A629" s="242" t="n"/>
      <c r="B629" s="22" t="n"/>
      <c r="C629" s="243" t="n"/>
      <c r="D629" s="243" t="n"/>
      <c r="E629" s="243" t="n"/>
      <c r="F629" s="243" t="n"/>
      <c r="G629" s="243" t="n"/>
      <c r="H629" s="243" t="n"/>
      <c r="I629" s="243" t="n"/>
      <c r="J629" s="243" t="n"/>
      <c r="K629" s="243" t="n"/>
    </row>
    <row r="630" customFormat="1" s="78">
      <c r="A630" s="242" t="n"/>
      <c r="B630" s="22" t="n"/>
      <c r="C630" s="243" t="n"/>
      <c r="D630" s="243" t="n"/>
      <c r="E630" s="243" t="n"/>
      <c r="F630" s="243" t="n"/>
      <c r="G630" s="243" t="n"/>
      <c r="H630" s="243" t="n"/>
      <c r="I630" s="243" t="n"/>
      <c r="J630" s="243" t="n"/>
      <c r="K630" s="243" t="n"/>
    </row>
    <row r="631" customFormat="1" s="78">
      <c r="A631" s="242" t="n"/>
      <c r="B631" s="22" t="n"/>
      <c r="C631" s="243" t="n"/>
      <c r="D631" s="243" t="n"/>
      <c r="E631" s="243" t="n"/>
      <c r="F631" s="243" t="n"/>
      <c r="G631" s="243" t="n"/>
      <c r="H631" s="243" t="n"/>
      <c r="I631" s="243" t="n"/>
      <c r="J631" s="243" t="n"/>
      <c r="K631" s="243" t="n"/>
    </row>
    <row r="632" customFormat="1" s="78">
      <c r="A632" s="242" t="n"/>
      <c r="B632" s="22" t="n"/>
      <c r="C632" s="243" t="n"/>
      <c r="D632" s="243" t="n"/>
      <c r="E632" s="243" t="n"/>
      <c r="F632" s="243" t="n"/>
      <c r="G632" s="243" t="n"/>
      <c r="H632" s="243" t="n"/>
      <c r="I632" s="243" t="n"/>
      <c r="J632" s="243" t="n"/>
      <c r="K632" s="243" t="n"/>
    </row>
    <row r="633" customFormat="1" s="78">
      <c r="A633" s="242" t="n"/>
      <c r="B633" s="22" t="n"/>
      <c r="C633" s="243" t="n"/>
      <c r="D633" s="243" t="n"/>
      <c r="E633" s="243" t="n"/>
      <c r="F633" s="243" t="n"/>
      <c r="G633" s="243" t="n"/>
      <c r="H633" s="243" t="n"/>
      <c r="I633" s="243" t="n"/>
      <c r="J633" s="243" t="n"/>
      <c r="K633" s="243" t="n"/>
    </row>
    <row r="634" customFormat="1" s="78">
      <c r="A634" s="242" t="n"/>
      <c r="B634" s="22" t="n"/>
      <c r="C634" s="243" t="n"/>
      <c r="D634" s="243" t="n"/>
      <c r="E634" s="243" t="n"/>
      <c r="F634" s="243" t="n"/>
      <c r="G634" s="243" t="n"/>
      <c r="H634" s="243" t="n"/>
      <c r="I634" s="243" t="n"/>
      <c r="J634" s="243" t="n"/>
      <c r="K634" s="243" t="n"/>
    </row>
    <row r="635" customFormat="1" s="78">
      <c r="A635" s="242" t="n"/>
      <c r="B635" s="22" t="n"/>
      <c r="C635" s="243" t="n"/>
      <c r="D635" s="243" t="n"/>
      <c r="E635" s="243" t="n"/>
      <c r="F635" s="243" t="n"/>
      <c r="G635" s="243" t="n"/>
      <c r="H635" s="243" t="n"/>
      <c r="I635" s="243" t="n"/>
      <c r="J635" s="243" t="n"/>
      <c r="K635" s="243" t="n"/>
    </row>
    <row r="636" customFormat="1" s="78">
      <c r="A636" s="242" t="n"/>
      <c r="B636" s="22" t="n"/>
      <c r="C636" s="243" t="n"/>
      <c r="D636" s="243" t="n"/>
      <c r="E636" s="243" t="n"/>
      <c r="F636" s="243" t="n"/>
      <c r="G636" s="243" t="n"/>
      <c r="H636" s="243" t="n"/>
      <c r="I636" s="243" t="n"/>
      <c r="J636" s="243" t="n"/>
      <c r="K636" s="243" t="n"/>
    </row>
    <row r="637" customFormat="1" s="78">
      <c r="A637" s="242" t="n"/>
      <c r="B637" s="22" t="n"/>
      <c r="C637" s="243" t="n"/>
      <c r="D637" s="243" t="n"/>
      <c r="E637" s="243" t="n"/>
      <c r="F637" s="243" t="n"/>
      <c r="G637" s="243" t="n"/>
      <c r="H637" s="243" t="n"/>
      <c r="I637" s="243" t="n"/>
      <c r="J637" s="243" t="n"/>
      <c r="K637" s="243" t="n"/>
    </row>
    <row r="638" customFormat="1" s="78">
      <c r="A638" s="242" t="n"/>
      <c r="B638" s="22" t="n"/>
      <c r="C638" s="243" t="n"/>
      <c r="D638" s="243" t="n"/>
      <c r="E638" s="243" t="n"/>
      <c r="F638" s="243" t="n"/>
      <c r="G638" s="243" t="n"/>
      <c r="H638" s="243" t="n"/>
      <c r="I638" s="243" t="n"/>
      <c r="J638" s="243" t="n"/>
      <c r="K638" s="243" t="n"/>
    </row>
    <row r="639" customFormat="1" s="78">
      <c r="A639" s="242" t="n"/>
      <c r="B639" s="22" t="n"/>
      <c r="C639" s="243" t="n"/>
      <c r="D639" s="243" t="n"/>
      <c r="E639" s="243" t="n"/>
      <c r="F639" s="243" t="n"/>
      <c r="G639" s="243" t="n"/>
      <c r="H639" s="243" t="n"/>
      <c r="I639" s="243" t="n"/>
      <c r="J639" s="243" t="n"/>
      <c r="K639" s="243" t="n"/>
    </row>
    <row r="640" customFormat="1" s="78">
      <c r="A640" s="242" t="n"/>
      <c r="B640" s="22" t="n"/>
      <c r="C640" s="243" t="n"/>
      <c r="D640" s="243" t="n"/>
      <c r="E640" s="243" t="n"/>
      <c r="F640" s="243" t="n"/>
      <c r="G640" s="243" t="n"/>
      <c r="H640" s="243" t="n"/>
      <c r="I640" s="243" t="n"/>
      <c r="J640" s="243" t="n"/>
      <c r="K640" s="243" t="n"/>
    </row>
    <row r="641" customFormat="1" s="78">
      <c r="A641" s="242" t="n"/>
      <c r="B641" s="22" t="n"/>
      <c r="C641" s="243" t="n"/>
      <c r="D641" s="243" t="n"/>
      <c r="E641" s="243" t="n"/>
      <c r="F641" s="243" t="n"/>
      <c r="G641" s="243" t="n"/>
      <c r="H641" s="243" t="n"/>
      <c r="I641" s="243" t="n"/>
      <c r="J641" s="243" t="n"/>
      <c r="K641" s="243" t="n"/>
    </row>
    <row r="642" customFormat="1" s="78">
      <c r="A642" s="242" t="n"/>
      <c r="B642" s="22" t="n"/>
      <c r="C642" s="243" t="n"/>
      <c r="D642" s="243" t="n"/>
      <c r="E642" s="243" t="n"/>
      <c r="F642" s="243" t="n"/>
      <c r="G642" s="243" t="n"/>
      <c r="H642" s="243" t="n"/>
      <c r="I642" s="243" t="n"/>
      <c r="J642" s="243" t="n"/>
      <c r="K642" s="243" t="n"/>
    </row>
    <row r="643" customFormat="1" s="78">
      <c r="A643" s="242" t="n"/>
      <c r="B643" s="22" t="n"/>
      <c r="C643" s="243" t="n"/>
      <c r="D643" s="243" t="n"/>
      <c r="E643" s="243" t="n"/>
      <c r="F643" s="243" t="n"/>
      <c r="G643" s="243" t="n"/>
      <c r="H643" s="243" t="n"/>
      <c r="I643" s="243" t="n"/>
      <c r="J643" s="243" t="n"/>
      <c r="K643" s="243" t="n"/>
    </row>
    <row r="644" customFormat="1" s="78">
      <c r="A644" s="242" t="n"/>
      <c r="B644" s="22" t="n"/>
      <c r="C644" s="243" t="n"/>
      <c r="D644" s="243" t="n"/>
      <c r="E644" s="243" t="n"/>
      <c r="F644" s="243" t="n"/>
      <c r="G644" s="243" t="n"/>
      <c r="H644" s="243" t="n"/>
      <c r="I644" s="243" t="n"/>
      <c r="J644" s="243" t="n"/>
      <c r="K644" s="243" t="n"/>
    </row>
    <row r="645" customFormat="1" s="78">
      <c r="A645" s="242" t="n"/>
      <c r="B645" s="22" t="n"/>
      <c r="C645" s="243" t="n"/>
      <c r="D645" s="243" t="n"/>
      <c r="E645" s="243" t="n"/>
      <c r="F645" s="243" t="n"/>
      <c r="G645" s="243" t="n"/>
      <c r="H645" s="243" t="n"/>
      <c r="I645" s="243" t="n"/>
      <c r="J645" s="243" t="n"/>
      <c r="K645" s="243" t="n"/>
    </row>
    <row r="646" customFormat="1" s="78">
      <c r="A646" s="242" t="n"/>
      <c r="B646" s="22" t="n"/>
      <c r="C646" s="243" t="n"/>
      <c r="D646" s="243" t="n"/>
      <c r="E646" s="243" t="n"/>
      <c r="F646" s="243" t="n"/>
      <c r="G646" s="243" t="n"/>
      <c r="H646" s="243" t="n"/>
      <c r="I646" s="243" t="n"/>
      <c r="J646" s="243" t="n"/>
      <c r="K646" s="243" t="n"/>
    </row>
    <row r="647" customFormat="1" s="78">
      <c r="A647" s="242" t="n"/>
      <c r="B647" s="22" t="n"/>
      <c r="C647" s="243" t="n"/>
      <c r="D647" s="243" t="n"/>
      <c r="E647" s="243" t="n"/>
      <c r="F647" s="243" t="n"/>
      <c r="G647" s="243" t="n"/>
      <c r="H647" s="243" t="n"/>
      <c r="I647" s="243" t="n"/>
      <c r="J647" s="243" t="n"/>
      <c r="K647" s="243" t="n"/>
    </row>
    <row r="648" customFormat="1" s="78">
      <c r="A648" s="242" t="n"/>
      <c r="B648" s="22" t="n"/>
      <c r="C648" s="243" t="n"/>
      <c r="D648" s="243" t="n"/>
      <c r="E648" s="243" t="n"/>
      <c r="F648" s="243" t="n"/>
      <c r="G648" s="243" t="n"/>
      <c r="H648" s="243" t="n"/>
      <c r="I648" s="243" t="n"/>
      <c r="J648" s="243" t="n"/>
      <c r="K648" s="243" t="n"/>
    </row>
    <row r="649" customFormat="1" s="78">
      <c r="A649" s="242" t="n"/>
      <c r="B649" s="22" t="n"/>
      <c r="C649" s="243" t="n"/>
      <c r="D649" s="243" t="n"/>
      <c r="E649" s="243" t="n"/>
      <c r="F649" s="243" t="n"/>
      <c r="G649" s="243" t="n"/>
      <c r="H649" s="243" t="n"/>
      <c r="I649" s="243" t="n"/>
      <c r="J649" s="243" t="n"/>
      <c r="K649" s="243" t="n"/>
    </row>
    <row r="650" customFormat="1" s="78">
      <c r="A650" s="242" t="n"/>
      <c r="B650" s="22" t="n"/>
      <c r="C650" s="243" t="n"/>
      <c r="D650" s="243" t="n"/>
      <c r="E650" s="243" t="n"/>
      <c r="F650" s="243" t="n"/>
      <c r="G650" s="243" t="n"/>
      <c r="H650" s="243" t="n"/>
      <c r="I650" s="243" t="n"/>
      <c r="J650" s="243" t="n"/>
      <c r="K650" s="243" t="n"/>
    </row>
    <row r="651" customFormat="1" s="78">
      <c r="A651" s="242" t="n"/>
      <c r="B651" s="22" t="n"/>
      <c r="C651" s="243" t="n"/>
      <c r="D651" s="243" t="n"/>
      <c r="E651" s="243" t="n"/>
      <c r="F651" s="243" t="n"/>
      <c r="G651" s="243" t="n"/>
      <c r="H651" s="243" t="n"/>
      <c r="I651" s="243" t="n"/>
      <c r="J651" s="243" t="n"/>
      <c r="K651" s="243" t="n"/>
    </row>
    <row r="652" customFormat="1" s="78">
      <c r="A652" s="242" t="n"/>
      <c r="B652" s="22" t="n"/>
      <c r="C652" s="243" t="n"/>
      <c r="D652" s="243" t="n"/>
      <c r="E652" s="243" t="n"/>
      <c r="F652" s="243" t="n"/>
      <c r="G652" s="243" t="n"/>
      <c r="H652" s="243" t="n"/>
      <c r="I652" s="243" t="n"/>
      <c r="J652" s="243" t="n"/>
      <c r="K652" s="243" t="n"/>
    </row>
    <row r="653" customFormat="1" s="78">
      <c r="A653" s="242" t="n"/>
      <c r="B653" s="22" t="n"/>
      <c r="C653" s="243" t="n"/>
      <c r="D653" s="243" t="n"/>
      <c r="E653" s="243" t="n"/>
      <c r="F653" s="243" t="n"/>
      <c r="G653" s="243" t="n"/>
      <c r="H653" s="243" t="n"/>
      <c r="I653" s="243" t="n"/>
      <c r="J653" s="243" t="n"/>
      <c r="K653" s="243" t="n"/>
    </row>
    <row r="654" customFormat="1" s="78">
      <c r="A654" s="242" t="n"/>
      <c r="B654" s="22" t="n"/>
      <c r="C654" s="243" t="n"/>
      <c r="D654" s="243" t="n"/>
      <c r="E654" s="243" t="n"/>
      <c r="F654" s="243" t="n"/>
      <c r="G654" s="243" t="n"/>
      <c r="H654" s="243" t="n"/>
      <c r="I654" s="243" t="n"/>
      <c r="J654" s="243" t="n"/>
      <c r="K654" s="243" t="n"/>
    </row>
    <row r="655" customFormat="1" s="78">
      <c r="A655" s="242" t="n"/>
      <c r="B655" s="22" t="n"/>
      <c r="C655" s="243" t="n"/>
      <c r="D655" s="243" t="n"/>
      <c r="E655" s="243" t="n"/>
      <c r="F655" s="243" t="n"/>
      <c r="G655" s="243" t="n"/>
      <c r="H655" s="243" t="n"/>
      <c r="I655" s="243" t="n"/>
      <c r="J655" s="243" t="n"/>
      <c r="K655" s="243" t="n"/>
    </row>
    <row r="656" customFormat="1" s="78">
      <c r="A656" s="242" t="n"/>
      <c r="B656" s="22" t="n"/>
      <c r="C656" s="243" t="n"/>
      <c r="D656" s="243" t="n"/>
      <c r="E656" s="243" t="n"/>
      <c r="F656" s="243" t="n"/>
      <c r="G656" s="243" t="n"/>
      <c r="H656" s="243" t="n"/>
      <c r="I656" s="243" t="n"/>
      <c r="J656" s="243" t="n"/>
      <c r="K656" s="243" t="n"/>
    </row>
    <row r="657" customFormat="1" s="78">
      <c r="A657" s="242" t="n"/>
      <c r="B657" s="22" t="n"/>
      <c r="C657" s="243" t="n"/>
      <c r="D657" s="243" t="n"/>
      <c r="E657" s="243" t="n"/>
      <c r="F657" s="243" t="n"/>
      <c r="G657" s="243" t="n"/>
      <c r="H657" s="243" t="n"/>
      <c r="I657" s="243" t="n"/>
      <c r="J657" s="243" t="n"/>
      <c r="K657" s="243" t="n"/>
    </row>
    <row r="658" customFormat="1" s="78">
      <c r="A658" s="242" t="n"/>
      <c r="B658" s="22" t="n"/>
      <c r="C658" s="243" t="n"/>
      <c r="D658" s="243" t="n"/>
      <c r="E658" s="243" t="n"/>
      <c r="F658" s="243" t="n"/>
      <c r="G658" s="243" t="n"/>
      <c r="H658" s="243" t="n"/>
      <c r="I658" s="243" t="n"/>
      <c r="J658" s="243" t="n"/>
      <c r="K658" s="243" t="n"/>
    </row>
    <row r="659" customFormat="1" s="78">
      <c r="A659" s="242" t="n"/>
      <c r="B659" s="22" t="n"/>
      <c r="C659" s="243" t="n"/>
      <c r="D659" s="243" t="n"/>
      <c r="E659" s="243" t="n"/>
      <c r="F659" s="243" t="n"/>
      <c r="G659" s="243" t="n"/>
      <c r="H659" s="243" t="n"/>
      <c r="I659" s="243" t="n"/>
      <c r="J659" s="243" t="n"/>
      <c r="K659" s="243" t="n"/>
    </row>
    <row r="660" customFormat="1" s="78">
      <c r="A660" s="242" t="n"/>
      <c r="B660" s="22" t="n"/>
      <c r="C660" s="243" t="n"/>
      <c r="D660" s="243" t="n"/>
      <c r="E660" s="243" t="n"/>
      <c r="F660" s="243" t="n"/>
      <c r="G660" s="243" t="n"/>
      <c r="H660" s="243" t="n"/>
      <c r="I660" s="243" t="n"/>
      <c r="J660" s="243" t="n"/>
      <c r="K660" s="243" t="n"/>
    </row>
    <row r="661" customFormat="1" s="78">
      <c r="A661" s="242" t="n"/>
      <c r="B661" s="22" t="n"/>
      <c r="C661" s="243" t="n"/>
      <c r="D661" s="243" t="n"/>
      <c r="E661" s="243" t="n"/>
      <c r="F661" s="243" t="n"/>
      <c r="G661" s="243" t="n"/>
      <c r="H661" s="243" t="n"/>
      <c r="I661" s="243" t="n"/>
      <c r="J661" s="243" t="n"/>
      <c r="K661" s="243" t="n"/>
    </row>
    <row r="662" customFormat="1" s="78">
      <c r="A662" s="242" t="n"/>
      <c r="B662" s="22" t="n"/>
      <c r="C662" s="243" t="n"/>
      <c r="D662" s="243" t="n"/>
      <c r="E662" s="243" t="n"/>
      <c r="F662" s="243" t="n"/>
      <c r="G662" s="243" t="n"/>
      <c r="H662" s="243" t="n"/>
      <c r="I662" s="243" t="n"/>
      <c r="J662" s="243" t="n"/>
      <c r="K662" s="243" t="n"/>
    </row>
    <row r="663" customFormat="1" s="78">
      <c r="A663" s="242" t="n"/>
      <c r="B663" s="22" t="n"/>
      <c r="C663" s="243" t="n"/>
      <c r="D663" s="243" t="n"/>
      <c r="E663" s="243" t="n"/>
      <c r="F663" s="243" t="n"/>
      <c r="G663" s="243" t="n"/>
      <c r="H663" s="243" t="n"/>
      <c r="I663" s="243" t="n"/>
      <c r="J663" s="243" t="n"/>
      <c r="K663" s="243" t="n"/>
    </row>
    <row r="664" customFormat="1" s="78">
      <c r="A664" s="242" t="n"/>
      <c r="B664" s="22" t="n"/>
      <c r="C664" s="243" t="n"/>
      <c r="D664" s="243" t="n"/>
      <c r="E664" s="243" t="n"/>
      <c r="F664" s="243" t="n"/>
      <c r="G664" s="243" t="n"/>
      <c r="H664" s="243" t="n"/>
      <c r="I664" s="243" t="n"/>
      <c r="J664" s="243" t="n"/>
      <c r="K664" s="243" t="n"/>
    </row>
    <row r="665" customFormat="1" s="78">
      <c r="A665" s="242" t="n"/>
      <c r="B665" s="22" t="n"/>
      <c r="C665" s="243" t="n"/>
      <c r="D665" s="243" t="n"/>
      <c r="E665" s="243" t="n"/>
      <c r="F665" s="243" t="n"/>
      <c r="G665" s="243" t="n"/>
      <c r="H665" s="243" t="n"/>
      <c r="I665" s="243" t="n"/>
      <c r="J665" s="243" t="n"/>
      <c r="K665" s="243" t="n"/>
    </row>
    <row r="666" customFormat="1" s="78">
      <c r="A666" s="242" t="n"/>
      <c r="B666" s="22" t="n"/>
      <c r="C666" s="243" t="n"/>
      <c r="D666" s="243" t="n"/>
      <c r="E666" s="243" t="n"/>
      <c r="F666" s="243" t="n"/>
      <c r="G666" s="243" t="n"/>
      <c r="H666" s="243" t="n"/>
      <c r="I666" s="243" t="n"/>
      <c r="J666" s="243" t="n"/>
      <c r="K666" s="243" t="n"/>
    </row>
    <row r="667" customFormat="1" s="78">
      <c r="A667" s="242" t="n"/>
      <c r="B667" s="22" t="n"/>
      <c r="C667" s="243" t="n"/>
      <c r="D667" s="243" t="n"/>
      <c r="E667" s="243" t="n"/>
      <c r="F667" s="243" t="n"/>
      <c r="G667" s="243" t="n"/>
      <c r="H667" s="243" t="n"/>
      <c r="I667" s="243" t="n"/>
      <c r="J667" s="243" t="n"/>
      <c r="K667" s="243" t="n"/>
    </row>
    <row r="668" customFormat="1" s="78">
      <c r="A668" s="242" t="n"/>
      <c r="B668" s="22" t="n"/>
      <c r="C668" s="243" t="n"/>
      <c r="D668" s="243" t="n"/>
      <c r="E668" s="243" t="n"/>
      <c r="F668" s="243" t="n"/>
      <c r="G668" s="243" t="n"/>
      <c r="H668" s="243" t="n"/>
      <c r="I668" s="243" t="n"/>
      <c r="J668" s="243" t="n"/>
      <c r="K668" s="243" t="n"/>
    </row>
    <row r="669" customFormat="1" s="78">
      <c r="A669" s="242" t="n"/>
      <c r="B669" s="22" t="n"/>
      <c r="C669" s="243" t="n"/>
      <c r="D669" s="243" t="n"/>
      <c r="E669" s="243" t="n"/>
      <c r="F669" s="243" t="n"/>
      <c r="G669" s="243" t="n"/>
      <c r="H669" s="243" t="n"/>
      <c r="I669" s="243" t="n"/>
      <c r="J669" s="243" t="n"/>
      <c r="K669" s="243" t="n"/>
    </row>
    <row r="670" customFormat="1" s="78">
      <c r="A670" s="242" t="n"/>
      <c r="B670" s="22" t="n"/>
      <c r="C670" s="243" t="n"/>
      <c r="D670" s="243" t="n"/>
      <c r="E670" s="243" t="n"/>
      <c r="F670" s="243" t="n"/>
      <c r="G670" s="243" t="n"/>
      <c r="H670" s="243" t="n"/>
      <c r="I670" s="243" t="n"/>
      <c r="J670" s="243" t="n"/>
      <c r="K670" s="243" t="n"/>
    </row>
    <row r="671" customFormat="1" s="78">
      <c r="A671" s="242" t="n"/>
      <c r="B671" s="22" t="n"/>
      <c r="C671" s="243" t="n"/>
      <c r="D671" s="243" t="n"/>
      <c r="E671" s="243" t="n"/>
      <c r="F671" s="243" t="n"/>
      <c r="G671" s="243" t="n"/>
      <c r="H671" s="243" t="n"/>
      <c r="I671" s="243" t="n"/>
      <c r="J671" s="243" t="n"/>
      <c r="K671" s="243" t="n"/>
    </row>
    <row r="672" customFormat="1" s="78">
      <c r="A672" s="242" t="n"/>
      <c r="B672" s="22" t="n"/>
      <c r="C672" s="243" t="n"/>
      <c r="D672" s="243" t="n"/>
      <c r="E672" s="243" t="n"/>
      <c r="F672" s="243" t="n"/>
      <c r="G672" s="243" t="n"/>
      <c r="H672" s="243" t="n"/>
      <c r="I672" s="243" t="n"/>
      <c r="J672" s="243" t="n"/>
      <c r="K672" s="243" t="n"/>
    </row>
    <row r="673" customFormat="1" s="78">
      <c r="A673" s="242" t="n"/>
      <c r="B673" s="22" t="n"/>
      <c r="C673" s="243" t="n"/>
      <c r="D673" s="243" t="n"/>
      <c r="E673" s="243" t="n"/>
      <c r="F673" s="243" t="n"/>
      <c r="G673" s="243" t="n"/>
      <c r="H673" s="243" t="n"/>
      <c r="I673" s="243" t="n"/>
      <c r="J673" s="243" t="n"/>
      <c r="K673" s="243" t="n"/>
    </row>
    <row r="674" customFormat="1" s="78">
      <c r="A674" s="242" t="n"/>
      <c r="B674" s="22" t="n"/>
      <c r="C674" s="243" t="n"/>
      <c r="D674" s="243" t="n"/>
      <c r="E674" s="243" t="n"/>
      <c r="F674" s="243" t="n"/>
      <c r="G674" s="243" t="n"/>
      <c r="H674" s="243" t="n"/>
      <c r="I674" s="243" t="n"/>
      <c r="J674" s="243" t="n"/>
      <c r="K674" s="243" t="n"/>
    </row>
    <row r="675" customFormat="1" s="78">
      <c r="A675" s="242" t="n"/>
      <c r="B675" s="22" t="n"/>
      <c r="C675" s="243" t="n"/>
      <c r="D675" s="243" t="n"/>
      <c r="E675" s="243" t="n"/>
      <c r="F675" s="243" t="n"/>
      <c r="G675" s="243" t="n"/>
      <c r="H675" s="243" t="n"/>
      <c r="I675" s="243" t="n"/>
      <c r="J675" s="243" t="n"/>
      <c r="K675" s="243" t="n"/>
    </row>
    <row r="676" customFormat="1" s="78">
      <c r="A676" s="242" t="n"/>
      <c r="B676" s="22" t="n"/>
      <c r="C676" s="243" t="n"/>
      <c r="D676" s="243" t="n"/>
      <c r="E676" s="243" t="n"/>
      <c r="F676" s="243" t="n"/>
      <c r="G676" s="243" t="n"/>
      <c r="H676" s="243" t="n"/>
      <c r="I676" s="243" t="n"/>
      <c r="J676" s="243" t="n"/>
      <c r="K676" s="243" t="n"/>
    </row>
    <row r="677" customFormat="1" s="78">
      <c r="A677" s="242" t="n"/>
      <c r="B677" s="22" t="n"/>
      <c r="C677" s="243" t="n"/>
      <c r="D677" s="243" t="n"/>
      <c r="E677" s="243" t="n"/>
      <c r="F677" s="243" t="n"/>
      <c r="G677" s="243" t="n"/>
      <c r="H677" s="243" t="n"/>
      <c r="I677" s="243" t="n"/>
      <c r="J677" s="243" t="n"/>
      <c r="K677" s="243" t="n"/>
    </row>
    <row r="678" customFormat="1" s="78">
      <c r="A678" s="242" t="n"/>
      <c r="B678" s="22" t="n"/>
      <c r="C678" s="243" t="n"/>
      <c r="D678" s="243" t="n"/>
      <c r="E678" s="243" t="n"/>
      <c r="F678" s="243" t="n"/>
      <c r="G678" s="243" t="n"/>
      <c r="H678" s="243" t="n"/>
      <c r="I678" s="243" t="n"/>
      <c r="J678" s="243" t="n"/>
      <c r="K678" s="243" t="n"/>
    </row>
    <row r="679" customFormat="1" s="78">
      <c r="A679" s="242" t="n"/>
      <c r="B679" s="22" t="n"/>
      <c r="C679" s="243" t="n"/>
      <c r="D679" s="243" t="n"/>
      <c r="E679" s="243" t="n"/>
      <c r="F679" s="243" t="n"/>
      <c r="G679" s="243" t="n"/>
      <c r="H679" s="243" t="n"/>
      <c r="I679" s="243" t="n"/>
      <c r="J679" s="243" t="n"/>
      <c r="K679" s="243" t="n"/>
    </row>
    <row r="680" customFormat="1" s="78">
      <c r="A680" s="242" t="n"/>
      <c r="B680" s="22" t="n"/>
      <c r="C680" s="243" t="n"/>
      <c r="D680" s="243" t="n"/>
      <c r="E680" s="243" t="n"/>
      <c r="F680" s="243" t="n"/>
      <c r="G680" s="243" t="n"/>
      <c r="H680" s="243" t="n"/>
      <c r="I680" s="243" t="n"/>
      <c r="J680" s="243" t="n"/>
      <c r="K680" s="243" t="n"/>
    </row>
    <row r="681" customFormat="1" s="78">
      <c r="A681" s="242" t="n"/>
      <c r="B681" s="22" t="n"/>
      <c r="C681" s="243" t="n"/>
      <c r="D681" s="243" t="n"/>
      <c r="E681" s="243" t="n"/>
      <c r="F681" s="243" t="n"/>
      <c r="G681" s="243" t="n"/>
      <c r="H681" s="243" t="n"/>
      <c r="I681" s="243" t="n"/>
      <c r="J681" s="243" t="n"/>
      <c r="K681" s="243" t="n"/>
    </row>
    <row r="682" customFormat="1" s="78">
      <c r="A682" s="242" t="n"/>
      <c r="B682" s="22" t="n"/>
      <c r="C682" s="243" t="n"/>
      <c r="D682" s="243" t="n"/>
      <c r="E682" s="243" t="n"/>
      <c r="F682" s="243" t="n"/>
      <c r="G682" s="243" t="n"/>
      <c r="H682" s="243" t="n"/>
      <c r="I682" s="243" t="n"/>
      <c r="J682" s="243" t="n"/>
      <c r="K682" s="243" t="n"/>
    </row>
    <row r="683" customFormat="1" s="78">
      <c r="A683" s="242" t="n"/>
      <c r="B683" s="22" t="n"/>
      <c r="C683" s="243" t="n"/>
      <c r="D683" s="243" t="n"/>
      <c r="E683" s="243" t="n"/>
      <c r="F683" s="243" t="n"/>
      <c r="G683" s="243" t="n"/>
      <c r="H683" s="243" t="n"/>
      <c r="I683" s="243" t="n"/>
      <c r="J683" s="243" t="n"/>
      <c r="K683" s="243" t="n"/>
    </row>
    <row r="684" customFormat="1" s="78">
      <c r="A684" s="242" t="n"/>
      <c r="B684" s="22" t="n"/>
      <c r="C684" s="243" t="n"/>
      <c r="D684" s="243" t="n"/>
      <c r="E684" s="243" t="n"/>
      <c r="F684" s="243" t="n"/>
      <c r="G684" s="243" t="n"/>
      <c r="H684" s="243" t="n"/>
      <c r="I684" s="243" t="n"/>
      <c r="J684" s="243" t="n"/>
      <c r="K684" s="243" t="n"/>
    </row>
    <row r="685" customFormat="1" s="78">
      <c r="A685" s="242" t="n"/>
      <c r="B685" s="22" t="n"/>
      <c r="C685" s="243" t="n"/>
      <c r="D685" s="243" t="n"/>
      <c r="E685" s="243" t="n"/>
      <c r="F685" s="243" t="n"/>
      <c r="G685" s="243" t="n"/>
      <c r="H685" s="243" t="n"/>
      <c r="I685" s="243" t="n"/>
      <c r="J685" s="243" t="n"/>
      <c r="K685" s="243" t="n"/>
    </row>
    <row r="686" customFormat="1" s="78">
      <c r="A686" s="242" t="n"/>
      <c r="B686" s="22" t="n"/>
      <c r="C686" s="243" t="n"/>
      <c r="D686" s="243" t="n"/>
      <c r="E686" s="243" t="n"/>
      <c r="F686" s="243" t="n"/>
      <c r="G686" s="243" t="n"/>
      <c r="H686" s="243" t="n"/>
      <c r="I686" s="243" t="n"/>
      <c r="J686" s="243" t="n"/>
      <c r="K686" s="243" t="n"/>
    </row>
    <row r="687" customFormat="1" s="78">
      <c r="A687" s="242" t="n"/>
      <c r="B687" s="22" t="n"/>
      <c r="C687" s="243" t="n"/>
      <c r="D687" s="243" t="n"/>
      <c r="E687" s="243" t="n"/>
      <c r="F687" s="243" t="n"/>
      <c r="G687" s="243" t="n"/>
      <c r="H687" s="243" t="n"/>
      <c r="I687" s="243" t="n"/>
      <c r="J687" s="243" t="n"/>
      <c r="K687" s="243" t="n"/>
    </row>
    <row r="688" customFormat="1" s="78">
      <c r="A688" s="242" t="n"/>
      <c r="B688" s="22" t="n"/>
      <c r="C688" s="243" t="n"/>
      <c r="D688" s="243" t="n"/>
      <c r="E688" s="243" t="n"/>
      <c r="F688" s="243" t="n"/>
      <c r="G688" s="243" t="n"/>
      <c r="H688" s="243" t="n"/>
      <c r="I688" s="243" t="n"/>
      <c r="J688" s="243" t="n"/>
      <c r="K688" s="243" t="n"/>
    </row>
    <row r="689" customFormat="1" s="78">
      <c r="A689" s="242" t="n"/>
      <c r="B689" s="22" t="n"/>
      <c r="C689" s="243" t="n"/>
      <c r="D689" s="243" t="n"/>
      <c r="E689" s="243" t="n"/>
      <c r="F689" s="243" t="n"/>
      <c r="G689" s="243" t="n"/>
      <c r="H689" s="243" t="n"/>
      <c r="I689" s="243" t="n"/>
      <c r="J689" s="243" t="n"/>
      <c r="K689" s="243" t="n"/>
    </row>
    <row r="690" customFormat="1" s="78">
      <c r="A690" s="242" t="n"/>
      <c r="B690" s="22" t="n"/>
      <c r="C690" s="243" t="n"/>
      <c r="D690" s="243" t="n"/>
      <c r="E690" s="243" t="n"/>
      <c r="F690" s="243" t="n"/>
      <c r="G690" s="243" t="n"/>
      <c r="H690" s="243" t="n"/>
      <c r="I690" s="243" t="n"/>
      <c r="J690" s="243" t="n"/>
      <c r="K690" s="243" t="n"/>
    </row>
    <row r="691" customFormat="1" s="78">
      <c r="A691" s="242" t="n"/>
      <c r="B691" s="22" t="n"/>
      <c r="C691" s="243" t="n"/>
      <c r="D691" s="243" t="n"/>
      <c r="E691" s="243" t="n"/>
      <c r="F691" s="243" t="n"/>
      <c r="G691" s="243" t="n"/>
      <c r="H691" s="243" t="n"/>
      <c r="I691" s="243" t="n"/>
      <c r="J691" s="243" t="n"/>
      <c r="K691" s="243" t="n"/>
    </row>
    <row r="692" customFormat="1" s="78">
      <c r="A692" s="242" t="n"/>
      <c r="B692" s="22" t="n"/>
      <c r="C692" s="243" t="n"/>
      <c r="D692" s="243" t="n"/>
      <c r="E692" s="243" t="n"/>
      <c r="F692" s="243" t="n"/>
      <c r="G692" s="243" t="n"/>
      <c r="H692" s="243" t="n"/>
      <c r="I692" s="243" t="n"/>
      <c r="J692" s="243" t="n"/>
      <c r="K692" s="243" t="n"/>
    </row>
    <row r="693" customFormat="1" s="78">
      <c r="A693" s="242" t="n"/>
      <c r="B693" s="22" t="n"/>
      <c r="C693" s="243" t="n"/>
      <c r="D693" s="243" t="n"/>
      <c r="E693" s="243" t="n"/>
      <c r="F693" s="243" t="n"/>
      <c r="G693" s="243" t="n"/>
      <c r="H693" s="243" t="n"/>
      <c r="I693" s="243" t="n"/>
      <c r="J693" s="243" t="n"/>
      <c r="K693" s="243" t="n"/>
    </row>
    <row r="694" customFormat="1" s="78">
      <c r="A694" s="242" t="n"/>
      <c r="B694" s="22" t="n"/>
      <c r="C694" s="243" t="n"/>
      <c r="D694" s="243" t="n"/>
      <c r="E694" s="243" t="n"/>
      <c r="F694" s="243" t="n"/>
      <c r="G694" s="243" t="n"/>
      <c r="H694" s="243" t="n"/>
      <c r="I694" s="243" t="n"/>
      <c r="J694" s="243" t="n"/>
      <c r="K694" s="243" t="n"/>
    </row>
    <row r="695" customFormat="1" s="78">
      <c r="A695" s="242" t="n"/>
      <c r="B695" s="22" t="n"/>
      <c r="C695" s="243" t="n"/>
      <c r="D695" s="243" t="n"/>
      <c r="E695" s="243" t="n"/>
      <c r="F695" s="243" t="n"/>
      <c r="G695" s="243" t="n"/>
      <c r="H695" s="243" t="n"/>
      <c r="I695" s="243" t="n"/>
      <c r="J695" s="243" t="n"/>
      <c r="K695" s="243" t="n"/>
    </row>
    <row r="696" customFormat="1" s="78">
      <c r="A696" s="242" t="n"/>
      <c r="B696" s="22" t="n"/>
      <c r="C696" s="243" t="n"/>
      <c r="D696" s="243" t="n"/>
      <c r="E696" s="243" t="n"/>
      <c r="F696" s="243" t="n"/>
      <c r="G696" s="243" t="n"/>
      <c r="H696" s="243" t="n"/>
      <c r="I696" s="243" t="n"/>
      <c r="J696" s="243" t="n"/>
      <c r="K696" s="243" t="n"/>
    </row>
    <row r="697" customFormat="1" s="78">
      <c r="A697" s="242" t="n"/>
      <c r="B697" s="22" t="n"/>
      <c r="C697" s="243" t="n"/>
      <c r="D697" s="243" t="n"/>
      <c r="E697" s="243" t="n"/>
      <c r="F697" s="243" t="n"/>
      <c r="G697" s="243" t="n"/>
      <c r="H697" s="243" t="n"/>
      <c r="I697" s="243" t="n"/>
      <c r="J697" s="243" t="n"/>
      <c r="K697" s="243" t="n"/>
    </row>
    <row r="698" customFormat="1" s="78">
      <c r="A698" s="242" t="n"/>
      <c r="B698" s="22" t="n"/>
      <c r="C698" s="243" t="n"/>
      <c r="D698" s="243" t="n"/>
      <c r="E698" s="243" t="n"/>
      <c r="F698" s="243" t="n"/>
      <c r="G698" s="243" t="n"/>
      <c r="H698" s="243" t="n"/>
      <c r="I698" s="243" t="n"/>
      <c r="J698" s="243" t="n"/>
      <c r="K698" s="243" t="n"/>
    </row>
    <row r="699" customFormat="1" s="78">
      <c r="A699" s="242" t="n"/>
      <c r="B699" s="22" t="n"/>
      <c r="C699" s="243" t="n"/>
      <c r="D699" s="243" t="n"/>
      <c r="E699" s="243" t="n"/>
      <c r="F699" s="243" t="n"/>
      <c r="G699" s="243" t="n"/>
      <c r="H699" s="243" t="n"/>
      <c r="I699" s="243" t="n"/>
      <c r="J699" s="243" t="n"/>
      <c r="K699" s="243" t="n"/>
    </row>
    <row r="700" customFormat="1" s="78">
      <c r="A700" s="242" t="n"/>
      <c r="B700" s="22" t="n"/>
      <c r="C700" s="243" t="n"/>
      <c r="D700" s="243" t="n"/>
      <c r="E700" s="243" t="n"/>
      <c r="F700" s="243" t="n"/>
      <c r="G700" s="243" t="n"/>
      <c r="H700" s="243" t="n"/>
      <c r="I700" s="243" t="n"/>
      <c r="J700" s="243" t="n"/>
      <c r="K700" s="243" t="n"/>
    </row>
    <row r="701" customFormat="1" s="78">
      <c r="A701" s="242" t="n"/>
      <c r="B701" s="22" t="n"/>
      <c r="C701" s="243" t="n"/>
      <c r="D701" s="243" t="n"/>
      <c r="E701" s="243" t="n"/>
      <c r="F701" s="243" t="n"/>
      <c r="G701" s="243" t="n"/>
      <c r="H701" s="243" t="n"/>
      <c r="I701" s="243" t="n"/>
      <c r="J701" s="243" t="n"/>
      <c r="K701" s="243" t="n"/>
    </row>
    <row r="702" customFormat="1" s="78">
      <c r="A702" s="242" t="n"/>
      <c r="B702" s="22" t="n"/>
      <c r="C702" s="243" t="n"/>
      <c r="D702" s="243" t="n"/>
      <c r="E702" s="243" t="n"/>
      <c r="F702" s="243" t="n"/>
      <c r="G702" s="243" t="n"/>
      <c r="H702" s="243" t="n"/>
      <c r="I702" s="243" t="n"/>
      <c r="J702" s="243" t="n"/>
      <c r="K702" s="243" t="n"/>
    </row>
    <row r="703" customFormat="1" s="78">
      <c r="A703" s="242" t="n"/>
      <c r="B703" s="22" t="n"/>
      <c r="C703" s="243" t="n"/>
      <c r="D703" s="243" t="n"/>
      <c r="E703" s="243" t="n"/>
      <c r="F703" s="243" t="n"/>
      <c r="G703" s="243" t="n"/>
      <c r="H703" s="243" t="n"/>
      <c r="I703" s="243" t="n"/>
      <c r="J703" s="243" t="n"/>
      <c r="K703" s="243" t="n"/>
    </row>
    <row r="704" customFormat="1" s="78">
      <c r="A704" s="242" t="n"/>
      <c r="B704" s="22" t="n"/>
      <c r="C704" s="243" t="n"/>
      <c r="D704" s="243" t="n"/>
      <c r="E704" s="243" t="n"/>
      <c r="F704" s="243" t="n"/>
      <c r="G704" s="243" t="n"/>
      <c r="H704" s="243" t="n"/>
      <c r="I704" s="243" t="n"/>
      <c r="J704" s="243" t="n"/>
      <c r="K704" s="243" t="n"/>
    </row>
    <row r="705" customFormat="1" s="78">
      <c r="A705" s="242" t="n"/>
      <c r="B705" s="22" t="n"/>
      <c r="C705" s="243" t="n"/>
      <c r="D705" s="243" t="n"/>
      <c r="E705" s="243" t="n"/>
      <c r="F705" s="243" t="n"/>
      <c r="G705" s="243" t="n"/>
      <c r="H705" s="243" t="n"/>
      <c r="I705" s="243" t="n"/>
      <c r="J705" s="243" t="n"/>
      <c r="K705" s="243" t="n"/>
    </row>
    <row r="706" customFormat="1" s="78">
      <c r="A706" s="242" t="n"/>
      <c r="B706" s="22" t="n"/>
      <c r="C706" s="243" t="n"/>
      <c r="D706" s="243" t="n"/>
      <c r="E706" s="243" t="n"/>
      <c r="F706" s="243" t="n"/>
      <c r="G706" s="243" t="n"/>
      <c r="H706" s="243" t="n"/>
      <c r="I706" s="243" t="n"/>
      <c r="J706" s="243" t="n"/>
      <c r="K706" s="243" t="n"/>
    </row>
    <row r="707" customFormat="1" s="78">
      <c r="A707" s="242" t="n"/>
      <c r="B707" s="22" t="n"/>
      <c r="C707" s="243" t="n"/>
      <c r="D707" s="243" t="n"/>
      <c r="E707" s="243" t="n"/>
      <c r="F707" s="243" t="n"/>
      <c r="G707" s="243" t="n"/>
      <c r="H707" s="243" t="n"/>
      <c r="I707" s="243" t="n"/>
      <c r="J707" s="243" t="n"/>
      <c r="K707" s="243" t="n"/>
    </row>
    <row r="708" customFormat="1" s="78">
      <c r="A708" s="242" t="n"/>
      <c r="B708" s="22" t="n"/>
      <c r="C708" s="243" t="n"/>
      <c r="D708" s="243" t="n"/>
      <c r="E708" s="243" t="n"/>
      <c r="F708" s="243" t="n"/>
      <c r="G708" s="243" t="n"/>
      <c r="H708" s="243" t="n"/>
      <c r="I708" s="243" t="n"/>
      <c r="J708" s="243" t="n"/>
      <c r="K708" s="243" t="n"/>
    </row>
    <row r="709" customFormat="1" s="78">
      <c r="A709" s="242" t="n"/>
      <c r="B709" s="22" t="n"/>
      <c r="C709" s="243" t="n"/>
      <c r="D709" s="243" t="n"/>
      <c r="E709" s="243" t="n"/>
      <c r="F709" s="243" t="n"/>
      <c r="G709" s="243" t="n"/>
      <c r="H709" s="243" t="n"/>
      <c r="I709" s="243" t="n"/>
      <c r="J709" s="243" t="n"/>
      <c r="K709" s="243" t="n"/>
    </row>
    <row r="710" customFormat="1" s="78">
      <c r="A710" s="242" t="n"/>
      <c r="B710" s="22" t="n"/>
      <c r="C710" s="243" t="n"/>
      <c r="D710" s="243" t="n"/>
      <c r="E710" s="243" t="n"/>
      <c r="F710" s="243" t="n"/>
      <c r="G710" s="243" t="n"/>
      <c r="H710" s="243" t="n"/>
      <c r="I710" s="243" t="n"/>
      <c r="J710" s="243" t="n"/>
      <c r="K710" s="243" t="n"/>
    </row>
    <row r="711" customFormat="1" s="78">
      <c r="A711" s="242" t="n"/>
      <c r="B711" s="22" t="n"/>
      <c r="C711" s="243" t="n"/>
      <c r="D711" s="243" t="n"/>
      <c r="E711" s="243" t="n"/>
      <c r="F711" s="243" t="n"/>
      <c r="G711" s="243" t="n"/>
      <c r="H711" s="243" t="n"/>
      <c r="I711" s="243" t="n"/>
      <c r="J711" s="243" t="n"/>
      <c r="K711" s="243" t="n"/>
    </row>
    <row r="712" customFormat="1" s="78">
      <c r="A712" s="242" t="n"/>
      <c r="B712" s="22" t="n"/>
      <c r="C712" s="243" t="n"/>
      <c r="D712" s="243" t="n"/>
      <c r="E712" s="243" t="n"/>
      <c r="F712" s="243" t="n"/>
      <c r="G712" s="243" t="n"/>
      <c r="H712" s="243" t="n"/>
      <c r="I712" s="243" t="n"/>
      <c r="J712" s="243" t="n"/>
      <c r="K712" s="243" t="n"/>
    </row>
    <row r="713" customFormat="1" s="78">
      <c r="A713" s="242" t="n"/>
      <c r="B713" s="22" t="n"/>
      <c r="C713" s="243" t="n"/>
      <c r="D713" s="243" t="n"/>
      <c r="E713" s="243" t="n"/>
      <c r="F713" s="243" t="n"/>
      <c r="G713" s="243" t="n"/>
      <c r="H713" s="243" t="n"/>
      <c r="I713" s="243" t="n"/>
      <c r="J713" s="243" t="n"/>
      <c r="K713" s="243" t="n"/>
    </row>
    <row r="714" customFormat="1" s="78">
      <c r="A714" s="242" t="n"/>
      <c r="B714" s="22" t="n"/>
      <c r="C714" s="243" t="n"/>
      <c r="D714" s="243" t="n"/>
      <c r="E714" s="243" t="n"/>
      <c r="F714" s="243" t="n"/>
      <c r="G714" s="243" t="n"/>
      <c r="H714" s="243" t="n"/>
      <c r="I714" s="243" t="n"/>
      <c r="J714" s="243" t="n"/>
      <c r="K714" s="243" t="n"/>
    </row>
    <row r="715" customFormat="1" s="78">
      <c r="A715" s="242" t="n"/>
      <c r="B715" s="22" t="n"/>
      <c r="C715" s="243" t="n"/>
      <c r="D715" s="243" t="n"/>
      <c r="E715" s="243" t="n"/>
      <c r="F715" s="243" t="n"/>
      <c r="G715" s="243" t="n"/>
      <c r="H715" s="243" t="n"/>
      <c r="I715" s="243" t="n"/>
      <c r="J715" s="243" t="n"/>
      <c r="K715" s="243" t="n"/>
    </row>
    <row r="716" customFormat="1" s="78">
      <c r="A716" s="242" t="n"/>
      <c r="B716" s="22" t="n"/>
      <c r="C716" s="243" t="n"/>
      <c r="D716" s="243" t="n"/>
      <c r="E716" s="243" t="n"/>
      <c r="F716" s="243" t="n"/>
      <c r="G716" s="243" t="n"/>
      <c r="H716" s="243" t="n"/>
      <c r="I716" s="243" t="n"/>
      <c r="J716" s="243" t="n"/>
      <c r="K716" s="243" t="n"/>
    </row>
    <row r="717" customFormat="1" s="78">
      <c r="A717" s="242" t="n"/>
      <c r="B717" s="22" t="n"/>
      <c r="C717" s="243" t="n"/>
      <c r="D717" s="243" t="n"/>
      <c r="E717" s="243" t="n"/>
      <c r="F717" s="243" t="n"/>
      <c r="G717" s="243" t="n"/>
      <c r="H717" s="243" t="n"/>
      <c r="I717" s="243" t="n"/>
      <c r="J717" s="243" t="n"/>
      <c r="K717" s="243" t="n"/>
    </row>
    <row r="718" customFormat="1" s="78">
      <c r="A718" s="242" t="n"/>
      <c r="B718" s="22" t="n"/>
      <c r="C718" s="243" t="n"/>
      <c r="D718" s="243" t="n"/>
      <c r="E718" s="243" t="n"/>
      <c r="F718" s="243" t="n"/>
      <c r="G718" s="243" t="n"/>
      <c r="H718" s="243" t="n"/>
      <c r="I718" s="243" t="n"/>
      <c r="J718" s="243" t="n"/>
      <c r="K718" s="243" t="n"/>
    </row>
    <row r="719" customFormat="1" s="78">
      <c r="A719" s="242" t="n"/>
      <c r="B719" s="22" t="n"/>
      <c r="C719" s="243" t="n"/>
      <c r="D719" s="243" t="n"/>
      <c r="E719" s="243" t="n"/>
      <c r="F719" s="243" t="n"/>
      <c r="G719" s="243" t="n"/>
      <c r="H719" s="243" t="n"/>
      <c r="I719" s="243" t="n"/>
      <c r="J719" s="243" t="n"/>
      <c r="K719" s="243" t="n"/>
    </row>
    <row r="720" customFormat="1" s="78">
      <c r="A720" s="242" t="n"/>
      <c r="B720" s="22" t="n"/>
      <c r="C720" s="243" t="n"/>
      <c r="D720" s="243" t="n"/>
      <c r="E720" s="243" t="n"/>
      <c r="F720" s="243" t="n"/>
      <c r="G720" s="243" t="n"/>
      <c r="H720" s="243" t="n"/>
      <c r="I720" s="243" t="n"/>
      <c r="J720" s="243" t="n"/>
      <c r="K720" s="243" t="n"/>
    </row>
    <row r="721" customFormat="1" s="78">
      <c r="A721" s="242" t="n"/>
      <c r="B721" s="22" t="n"/>
      <c r="C721" s="243" t="n"/>
      <c r="D721" s="243" t="n"/>
      <c r="E721" s="243" t="n"/>
      <c r="F721" s="243" t="n"/>
      <c r="G721" s="243" t="n"/>
      <c r="H721" s="243" t="n"/>
      <c r="I721" s="243" t="n"/>
      <c r="J721" s="243" t="n"/>
      <c r="K721" s="243" t="n"/>
    </row>
    <row r="722" customFormat="1" s="78">
      <c r="A722" s="242" t="n"/>
      <c r="B722" s="22" t="n"/>
      <c r="C722" s="243" t="n"/>
      <c r="D722" s="243" t="n"/>
      <c r="E722" s="243" t="n"/>
      <c r="F722" s="243" t="n"/>
      <c r="G722" s="243" t="n"/>
      <c r="H722" s="243" t="n"/>
      <c r="I722" s="243" t="n"/>
      <c r="J722" s="243" t="n"/>
      <c r="K722" s="243" t="n"/>
    </row>
    <row r="723" customFormat="1" s="78">
      <c r="A723" s="242" t="n"/>
      <c r="B723" s="22" t="n"/>
      <c r="C723" s="243" t="n"/>
      <c r="D723" s="243" t="n"/>
      <c r="E723" s="243" t="n"/>
      <c r="F723" s="243" t="n"/>
      <c r="G723" s="243" t="n"/>
      <c r="H723" s="243" t="n"/>
      <c r="I723" s="243" t="n"/>
      <c r="J723" s="243" t="n"/>
      <c r="K723" s="243" t="n"/>
    </row>
    <row r="724" customFormat="1" s="78">
      <c r="A724" s="242" t="n"/>
      <c r="B724" s="22" t="n"/>
      <c r="C724" s="243" t="n"/>
      <c r="D724" s="243" t="n"/>
      <c r="E724" s="243" t="n"/>
      <c r="F724" s="243" t="n"/>
      <c r="G724" s="243" t="n"/>
      <c r="H724" s="243" t="n"/>
      <c r="I724" s="243" t="n"/>
      <c r="J724" s="243" t="n"/>
      <c r="K724" s="243" t="n"/>
    </row>
    <row r="725" customFormat="1" s="78">
      <c r="A725" s="242" t="n"/>
      <c r="B725" s="22" t="n"/>
      <c r="C725" s="243" t="n"/>
      <c r="D725" s="243" t="n"/>
      <c r="E725" s="243" t="n"/>
      <c r="F725" s="243" t="n"/>
      <c r="G725" s="243" t="n"/>
      <c r="H725" s="243" t="n"/>
      <c r="I725" s="243" t="n"/>
      <c r="J725" s="243" t="n"/>
      <c r="K725" s="243" t="n"/>
    </row>
    <row r="726" customFormat="1" s="78">
      <c r="A726" s="242" t="n"/>
      <c r="B726" s="22" t="n"/>
      <c r="C726" s="243" t="n"/>
      <c r="D726" s="243" t="n"/>
      <c r="E726" s="243" t="n"/>
      <c r="F726" s="243" t="n"/>
      <c r="G726" s="243" t="n"/>
      <c r="H726" s="243" t="n"/>
      <c r="I726" s="243" t="n"/>
      <c r="J726" s="243" t="n"/>
      <c r="K726" s="243" t="n"/>
    </row>
    <row r="727" customFormat="1" s="78">
      <c r="A727" s="242" t="n"/>
      <c r="B727" s="22" t="n"/>
      <c r="C727" s="243" t="n"/>
      <c r="D727" s="243" t="n"/>
      <c r="E727" s="243" t="n"/>
      <c r="F727" s="243" t="n"/>
      <c r="G727" s="243" t="n"/>
      <c r="H727" s="243" t="n"/>
      <c r="I727" s="243" t="n"/>
      <c r="J727" s="243" t="n"/>
      <c r="K727" s="243" t="n"/>
    </row>
    <row r="728" customFormat="1" s="78">
      <c r="A728" s="242" t="n"/>
      <c r="B728" s="22" t="n"/>
      <c r="C728" s="243" t="n"/>
      <c r="D728" s="243" t="n"/>
      <c r="E728" s="243" t="n"/>
      <c r="F728" s="243" t="n"/>
      <c r="G728" s="243" t="n"/>
      <c r="H728" s="243" t="n"/>
      <c r="I728" s="243" t="n"/>
      <c r="J728" s="243" t="n"/>
      <c r="K728" s="243" t="n"/>
    </row>
    <row r="729" customFormat="1" s="78">
      <c r="A729" s="242" t="n"/>
      <c r="B729" s="22" t="n"/>
      <c r="C729" s="243" t="n"/>
      <c r="D729" s="243" t="n"/>
      <c r="E729" s="243" t="n"/>
      <c r="F729" s="243" t="n"/>
      <c r="G729" s="243" t="n"/>
      <c r="H729" s="243" t="n"/>
      <c r="I729" s="243" t="n"/>
      <c r="J729" s="243" t="n"/>
      <c r="K729" s="243" t="n"/>
    </row>
    <row r="730" customFormat="1" s="78">
      <c r="A730" s="242" t="n"/>
      <c r="B730" s="22" t="n"/>
      <c r="C730" s="243" t="n"/>
      <c r="D730" s="243" t="n"/>
      <c r="E730" s="243" t="n"/>
      <c r="F730" s="243" t="n"/>
      <c r="G730" s="243" t="n"/>
      <c r="H730" s="243" t="n"/>
      <c r="I730" s="243" t="n"/>
      <c r="J730" s="243" t="n"/>
      <c r="K730" s="243" t="n"/>
    </row>
    <row r="731" customFormat="1" s="78">
      <c r="A731" s="242" t="n"/>
      <c r="B731" s="22" t="n"/>
      <c r="C731" s="243" t="n"/>
      <c r="D731" s="243" t="n"/>
      <c r="E731" s="243" t="n"/>
      <c r="F731" s="243" t="n"/>
      <c r="G731" s="243" t="n"/>
      <c r="H731" s="243" t="n"/>
      <c r="I731" s="243" t="n"/>
      <c r="J731" s="243" t="n"/>
      <c r="K731" s="243" t="n"/>
    </row>
    <row r="732" customFormat="1" s="78">
      <c r="A732" s="242" t="n"/>
      <c r="B732" s="22" t="n"/>
      <c r="C732" s="243" t="n"/>
      <c r="D732" s="243" t="n"/>
      <c r="E732" s="243" t="n"/>
      <c r="F732" s="243" t="n"/>
      <c r="G732" s="243" t="n"/>
      <c r="H732" s="243" t="n"/>
      <c r="I732" s="243" t="n"/>
      <c r="J732" s="243" t="n"/>
      <c r="K732" s="243" t="n"/>
    </row>
    <row r="733" customFormat="1" s="78">
      <c r="A733" s="242" t="n"/>
      <c r="B733" s="22" t="n"/>
      <c r="C733" s="243" t="n"/>
      <c r="D733" s="243" t="n"/>
      <c r="E733" s="243" t="n"/>
      <c r="F733" s="243" t="n"/>
      <c r="G733" s="243" t="n"/>
      <c r="H733" s="243" t="n"/>
      <c r="I733" s="243" t="n"/>
      <c r="J733" s="243" t="n"/>
      <c r="K733" s="243" t="n"/>
    </row>
    <row r="734" customFormat="1" s="78">
      <c r="A734" s="242" t="n"/>
      <c r="B734" s="22" t="n"/>
      <c r="C734" s="243" t="n"/>
      <c r="D734" s="243" t="n"/>
      <c r="E734" s="243" t="n"/>
      <c r="F734" s="243" t="n"/>
      <c r="G734" s="243" t="n"/>
      <c r="H734" s="243" t="n"/>
      <c r="I734" s="243" t="n"/>
      <c r="J734" s="243" t="n"/>
      <c r="K734" s="243" t="n"/>
    </row>
    <row r="735" customFormat="1" s="78">
      <c r="A735" s="242" t="n"/>
      <c r="B735" s="22" t="n"/>
      <c r="C735" s="243" t="n"/>
      <c r="D735" s="243" t="n"/>
      <c r="E735" s="243" t="n"/>
      <c r="F735" s="243" t="n"/>
      <c r="G735" s="243" t="n"/>
      <c r="H735" s="243" t="n"/>
      <c r="I735" s="243" t="n"/>
      <c r="J735" s="243" t="n"/>
      <c r="K735" s="243" t="n"/>
    </row>
    <row r="736" customFormat="1" s="78">
      <c r="A736" s="242" t="n"/>
      <c r="B736" s="22" t="n"/>
      <c r="C736" s="243" t="n"/>
      <c r="D736" s="243" t="n"/>
      <c r="E736" s="243" t="n"/>
      <c r="F736" s="243" t="n"/>
      <c r="G736" s="243" t="n"/>
      <c r="H736" s="243" t="n"/>
      <c r="I736" s="243" t="n"/>
      <c r="J736" s="243" t="n"/>
      <c r="K736" s="243" t="n"/>
    </row>
    <row r="737" customFormat="1" s="78">
      <c r="A737" s="242" t="n"/>
      <c r="B737" s="22" t="n"/>
      <c r="C737" s="243" t="n"/>
      <c r="D737" s="243" t="n"/>
      <c r="E737" s="243" t="n"/>
      <c r="F737" s="243" t="n"/>
      <c r="G737" s="243" t="n"/>
      <c r="H737" s="243" t="n"/>
      <c r="I737" s="243" t="n"/>
      <c r="J737" s="243" t="n"/>
      <c r="K737" s="243" t="n"/>
    </row>
    <row r="738" customFormat="1" s="78">
      <c r="A738" s="242" t="n"/>
      <c r="B738" s="22" t="n"/>
      <c r="C738" s="243" t="n"/>
      <c r="D738" s="243" t="n"/>
      <c r="E738" s="243" t="n"/>
      <c r="F738" s="243" t="n"/>
      <c r="G738" s="243" t="n"/>
      <c r="H738" s="243" t="n"/>
      <c r="I738" s="243" t="n"/>
      <c r="J738" s="243" t="n"/>
      <c r="K738" s="243" t="n"/>
    </row>
    <row r="739" customFormat="1" s="78">
      <c r="A739" s="242" t="n"/>
      <c r="B739" s="22" t="n"/>
      <c r="C739" s="243" t="n"/>
      <c r="D739" s="243" t="n"/>
      <c r="E739" s="243" t="n"/>
      <c r="F739" s="243" t="n"/>
      <c r="G739" s="243" t="n"/>
      <c r="H739" s="243" t="n"/>
      <c r="I739" s="243" t="n"/>
      <c r="J739" s="243" t="n"/>
      <c r="K739" s="243" t="n"/>
    </row>
    <row r="740" customFormat="1" s="78">
      <c r="A740" s="242" t="n"/>
      <c r="B740" s="22" t="n"/>
      <c r="C740" s="243" t="n"/>
      <c r="D740" s="243" t="n"/>
      <c r="E740" s="243" t="n"/>
      <c r="F740" s="243" t="n"/>
      <c r="G740" s="243" t="n"/>
      <c r="H740" s="243" t="n"/>
      <c r="I740" s="243" t="n"/>
      <c r="J740" s="243" t="n"/>
      <c r="K740" s="243" t="n"/>
    </row>
    <row r="741" customFormat="1" s="78">
      <c r="A741" s="242" t="n"/>
      <c r="B741" s="22" t="n"/>
      <c r="C741" s="243" t="n"/>
      <c r="D741" s="243" t="n"/>
      <c r="E741" s="243" t="n"/>
      <c r="F741" s="243" t="n"/>
      <c r="G741" s="243" t="n"/>
      <c r="H741" s="243" t="n"/>
      <c r="I741" s="243" t="n"/>
      <c r="J741" s="243" t="n"/>
      <c r="K741" s="243" t="n"/>
    </row>
    <row r="742" customFormat="1" s="78">
      <c r="A742" s="242" t="n"/>
      <c r="B742" s="22" t="n"/>
      <c r="C742" s="243" t="n"/>
      <c r="D742" s="243" t="n"/>
      <c r="E742" s="243" t="n"/>
      <c r="F742" s="243" t="n"/>
      <c r="G742" s="243" t="n"/>
      <c r="H742" s="243" t="n"/>
      <c r="I742" s="243" t="n"/>
      <c r="J742" s="243" t="n"/>
      <c r="K742" s="243" t="n"/>
    </row>
    <row r="743" customFormat="1" s="78">
      <c r="A743" s="242" t="n"/>
      <c r="B743" s="22" t="n"/>
      <c r="C743" s="243" t="n"/>
      <c r="D743" s="243" t="n"/>
      <c r="E743" s="243" t="n"/>
      <c r="F743" s="243" t="n"/>
      <c r="G743" s="243" t="n"/>
      <c r="H743" s="243" t="n"/>
      <c r="I743" s="243" t="n"/>
      <c r="J743" s="243" t="n"/>
      <c r="K743" s="243" t="n"/>
    </row>
    <row r="744" customFormat="1" s="78">
      <c r="A744" s="242" t="n"/>
      <c r="B744" s="22" t="n"/>
      <c r="C744" s="243" t="n"/>
      <c r="D744" s="243" t="n"/>
      <c r="E744" s="243" t="n"/>
      <c r="F744" s="243" t="n"/>
      <c r="G744" s="243" t="n"/>
      <c r="H744" s="243" t="n"/>
      <c r="I744" s="243" t="n"/>
      <c r="J744" s="243" t="n"/>
      <c r="K744" s="243" t="n"/>
    </row>
    <row r="745" customFormat="1" s="78">
      <c r="A745" s="242" t="n"/>
      <c r="B745" s="22" t="n"/>
      <c r="C745" s="243" t="n"/>
      <c r="D745" s="243" t="n"/>
      <c r="E745" s="243" t="n"/>
      <c r="F745" s="243" t="n"/>
      <c r="G745" s="243" t="n"/>
      <c r="H745" s="243" t="n"/>
      <c r="I745" s="243" t="n"/>
      <c r="J745" s="243" t="n"/>
      <c r="K745" s="243" t="n"/>
    </row>
    <row r="746" customFormat="1" s="78">
      <c r="A746" s="242" t="n"/>
      <c r="B746" s="22" t="n"/>
      <c r="C746" s="243" t="n"/>
      <c r="D746" s="243" t="n"/>
      <c r="E746" s="243" t="n"/>
      <c r="F746" s="243" t="n"/>
      <c r="G746" s="243" t="n"/>
      <c r="H746" s="243" t="n"/>
      <c r="I746" s="243" t="n"/>
      <c r="J746" s="243" t="n"/>
      <c r="K746" s="243" t="n"/>
    </row>
    <row r="747" customFormat="1" s="78">
      <c r="A747" s="242" t="n"/>
      <c r="B747" s="22" t="n"/>
      <c r="C747" s="243" t="n"/>
      <c r="D747" s="243" t="n"/>
      <c r="E747" s="243" t="n"/>
      <c r="F747" s="243" t="n"/>
      <c r="G747" s="243" t="n"/>
      <c r="H747" s="243" t="n"/>
      <c r="I747" s="243" t="n"/>
      <c r="J747" s="243" t="n"/>
      <c r="K747" s="243" t="n"/>
    </row>
    <row r="748" customFormat="1" s="78">
      <c r="A748" s="242" t="n"/>
      <c r="B748" s="22" t="n"/>
      <c r="C748" s="243" t="n"/>
      <c r="D748" s="243" t="n"/>
      <c r="E748" s="243" t="n"/>
      <c r="F748" s="243" t="n"/>
      <c r="G748" s="243" t="n"/>
      <c r="H748" s="243" t="n"/>
      <c r="I748" s="243" t="n"/>
      <c r="J748" s="243" t="n"/>
      <c r="K748" s="243" t="n"/>
    </row>
    <row r="749" customFormat="1" s="78">
      <c r="A749" s="242" t="n"/>
      <c r="B749" s="22" t="n"/>
      <c r="C749" s="243" t="n"/>
      <c r="D749" s="243" t="n"/>
      <c r="E749" s="243" t="n"/>
      <c r="F749" s="243" t="n"/>
      <c r="G749" s="243" t="n"/>
      <c r="H749" s="243" t="n"/>
      <c r="I749" s="243" t="n"/>
      <c r="J749" s="243" t="n"/>
      <c r="K749" s="243" t="n"/>
    </row>
    <row r="750" customFormat="1" s="78">
      <c r="A750" s="242" t="n"/>
      <c r="B750" s="22" t="n"/>
      <c r="C750" s="243" t="n"/>
      <c r="D750" s="243" t="n"/>
      <c r="E750" s="243" t="n"/>
      <c r="F750" s="243" t="n"/>
      <c r="G750" s="243" t="n"/>
      <c r="H750" s="243" t="n"/>
      <c r="I750" s="243" t="n"/>
      <c r="J750" s="243" t="n"/>
      <c r="K750" s="243" t="n"/>
    </row>
    <row r="751" customFormat="1" s="78">
      <c r="A751" s="242" t="n"/>
      <c r="B751" s="22" t="n"/>
      <c r="C751" s="243" t="n"/>
      <c r="D751" s="243" t="n"/>
      <c r="E751" s="243" t="n"/>
      <c r="F751" s="243" t="n"/>
      <c r="G751" s="243" t="n"/>
      <c r="H751" s="243" t="n"/>
      <c r="I751" s="243" t="n"/>
      <c r="J751" s="243" t="n"/>
      <c r="K751" s="243" t="n"/>
    </row>
    <row r="752" customFormat="1" s="78">
      <c r="A752" s="242" t="n"/>
      <c r="B752" s="22" t="n"/>
      <c r="C752" s="243" t="n"/>
      <c r="D752" s="243" t="n"/>
      <c r="E752" s="243" t="n"/>
      <c r="F752" s="243" t="n"/>
      <c r="G752" s="243" t="n"/>
      <c r="H752" s="243" t="n"/>
      <c r="I752" s="243" t="n"/>
      <c r="J752" s="243" t="n"/>
      <c r="K752" s="243" t="n"/>
    </row>
    <row r="753" customFormat="1" s="78">
      <c r="A753" s="242" t="n"/>
      <c r="B753" s="22" t="n"/>
      <c r="C753" s="243" t="n"/>
      <c r="D753" s="243" t="n"/>
      <c r="E753" s="243" t="n"/>
      <c r="F753" s="243" t="n"/>
      <c r="G753" s="243" t="n"/>
      <c r="H753" s="243" t="n"/>
      <c r="I753" s="243" t="n"/>
      <c r="J753" s="243" t="n"/>
      <c r="K753" s="243" t="n"/>
    </row>
    <row r="754" customFormat="1" s="78">
      <c r="A754" s="242" t="n"/>
      <c r="B754" s="22" t="n"/>
      <c r="C754" s="243" t="n"/>
      <c r="D754" s="243" t="n"/>
      <c r="E754" s="243" t="n"/>
      <c r="F754" s="243" t="n"/>
      <c r="G754" s="243" t="n"/>
      <c r="H754" s="243" t="n"/>
      <c r="I754" s="243" t="n"/>
      <c r="J754" s="243" t="n"/>
      <c r="K754" s="243" t="n"/>
    </row>
    <row r="755" customFormat="1" s="78">
      <c r="A755" s="242" t="n"/>
      <c r="B755" s="22" t="n"/>
      <c r="C755" s="243" t="n"/>
      <c r="D755" s="243" t="n"/>
      <c r="E755" s="243" t="n"/>
      <c r="F755" s="243" t="n"/>
      <c r="G755" s="243" t="n"/>
      <c r="H755" s="243" t="n"/>
      <c r="I755" s="243" t="n"/>
      <c r="J755" s="243" t="n"/>
      <c r="K755" s="243" t="n"/>
    </row>
    <row r="756" customFormat="1" s="78">
      <c r="A756" s="242" t="n"/>
      <c r="B756" s="22" t="n"/>
      <c r="C756" s="243" t="n"/>
      <c r="D756" s="243" t="n"/>
      <c r="E756" s="243" t="n"/>
      <c r="F756" s="243" t="n"/>
      <c r="G756" s="243" t="n"/>
      <c r="H756" s="243" t="n"/>
      <c r="I756" s="243" t="n"/>
      <c r="J756" s="243" t="n"/>
      <c r="K756" s="243" t="n"/>
    </row>
    <row r="757" customFormat="1" s="78">
      <c r="A757" s="242" t="n"/>
      <c r="B757" s="22" t="n"/>
      <c r="C757" s="243" t="n"/>
      <c r="D757" s="243" t="n"/>
      <c r="E757" s="243" t="n"/>
      <c r="F757" s="243" t="n"/>
      <c r="G757" s="243" t="n"/>
      <c r="H757" s="243" t="n"/>
      <c r="I757" s="243" t="n"/>
      <c r="J757" s="243" t="n"/>
      <c r="K757" s="243" t="n"/>
    </row>
    <row r="758" customFormat="1" s="78">
      <c r="A758" s="242" t="n"/>
      <c r="B758" s="22" t="n"/>
      <c r="C758" s="243" t="n"/>
      <c r="D758" s="243" t="n"/>
      <c r="E758" s="243" t="n"/>
      <c r="F758" s="243" t="n"/>
      <c r="G758" s="243" t="n"/>
      <c r="H758" s="243" t="n"/>
      <c r="I758" s="243" t="n"/>
      <c r="J758" s="243" t="n"/>
      <c r="K758" s="243" t="n"/>
    </row>
    <row r="759" customFormat="1" s="78">
      <c r="A759" s="242" t="n"/>
      <c r="B759" s="22" t="n"/>
      <c r="C759" s="243" t="n"/>
      <c r="D759" s="243" t="n"/>
      <c r="E759" s="243" t="n"/>
      <c r="F759" s="243" t="n"/>
      <c r="G759" s="243" t="n"/>
      <c r="H759" s="243" t="n"/>
      <c r="I759" s="243" t="n"/>
      <c r="J759" s="243" t="n"/>
      <c r="K759" s="243" t="n"/>
    </row>
    <row r="760" customFormat="1" s="78">
      <c r="A760" s="242" t="n"/>
      <c r="B760" s="22" t="n"/>
      <c r="C760" s="243" t="n"/>
      <c r="D760" s="243" t="n"/>
      <c r="E760" s="243" t="n"/>
      <c r="F760" s="243" t="n"/>
      <c r="G760" s="243" t="n"/>
      <c r="H760" s="243" t="n"/>
      <c r="I760" s="243" t="n"/>
      <c r="J760" s="243" t="n"/>
      <c r="K760" s="243" t="n"/>
    </row>
    <row r="761" customFormat="1" s="78">
      <c r="A761" s="242" t="n"/>
      <c r="B761" s="22" t="n"/>
      <c r="C761" s="243" t="n"/>
      <c r="D761" s="243" t="n"/>
      <c r="E761" s="243" t="n"/>
      <c r="F761" s="243" t="n"/>
      <c r="G761" s="243" t="n"/>
      <c r="H761" s="243" t="n"/>
      <c r="I761" s="243" t="n"/>
      <c r="J761" s="243" t="n"/>
      <c r="K761" s="243" t="n"/>
    </row>
    <row r="762" customFormat="1" s="78">
      <c r="A762" s="242" t="n"/>
      <c r="B762" s="22" t="n"/>
      <c r="C762" s="243" t="n"/>
      <c r="D762" s="243" t="n"/>
      <c r="E762" s="243" t="n"/>
      <c r="F762" s="243" t="n"/>
      <c r="G762" s="243" t="n"/>
      <c r="H762" s="243" t="n"/>
      <c r="I762" s="243" t="n"/>
      <c r="J762" s="243" t="n"/>
      <c r="K762" s="243" t="n"/>
    </row>
    <row r="763" customFormat="1" s="78">
      <c r="A763" s="242" t="n"/>
      <c r="B763" s="22" t="n"/>
      <c r="C763" s="243" t="n"/>
      <c r="D763" s="243" t="n"/>
      <c r="E763" s="243" t="n"/>
      <c r="F763" s="243" t="n"/>
      <c r="G763" s="243" t="n"/>
      <c r="H763" s="243" t="n"/>
      <c r="I763" s="243" t="n"/>
      <c r="J763" s="243" t="n"/>
      <c r="K763" s="243" t="n"/>
    </row>
    <row r="764" customFormat="1" s="78">
      <c r="A764" s="242" t="n"/>
      <c r="B764" s="22" t="n"/>
      <c r="C764" s="243" t="n"/>
      <c r="D764" s="243" t="n"/>
      <c r="E764" s="243" t="n"/>
      <c r="F764" s="243" t="n"/>
      <c r="G764" s="243" t="n"/>
      <c r="H764" s="243" t="n"/>
      <c r="I764" s="243" t="n"/>
      <c r="J764" s="243" t="n"/>
      <c r="K764" s="243" t="n"/>
    </row>
    <row r="765" customFormat="1" s="78">
      <c r="A765" s="242" t="n"/>
      <c r="B765" s="22" t="n"/>
      <c r="C765" s="243" t="n"/>
      <c r="D765" s="243" t="n"/>
      <c r="E765" s="243" t="n"/>
      <c r="F765" s="243" t="n"/>
      <c r="G765" s="243" t="n"/>
      <c r="H765" s="243" t="n"/>
      <c r="I765" s="243" t="n"/>
      <c r="J765" s="243" t="n"/>
      <c r="K765" s="243" t="n"/>
    </row>
    <row r="766" customFormat="1" s="78">
      <c r="A766" s="242" t="n"/>
      <c r="B766" s="22" t="n"/>
      <c r="C766" s="243" t="n"/>
      <c r="D766" s="243" t="n"/>
      <c r="E766" s="243" t="n"/>
      <c r="F766" s="243" t="n"/>
      <c r="G766" s="243" t="n"/>
      <c r="H766" s="243" t="n"/>
      <c r="I766" s="243" t="n"/>
      <c r="J766" s="243" t="n"/>
      <c r="K766" s="243" t="n"/>
    </row>
    <row r="767" customFormat="1" s="78">
      <c r="A767" s="242" t="n"/>
      <c r="B767" s="22" t="n"/>
      <c r="C767" s="243" t="n"/>
      <c r="D767" s="243" t="n"/>
      <c r="E767" s="243" t="n"/>
      <c r="F767" s="243" t="n"/>
      <c r="G767" s="243" t="n"/>
      <c r="H767" s="243" t="n"/>
      <c r="I767" s="243" t="n"/>
      <c r="J767" s="243" t="n"/>
      <c r="K767" s="243" t="n"/>
    </row>
    <row r="768" customFormat="1" s="78">
      <c r="A768" s="242" t="n"/>
      <c r="B768" s="22" t="n"/>
      <c r="C768" s="243" t="n"/>
      <c r="D768" s="243" t="n"/>
      <c r="E768" s="243" t="n"/>
      <c r="F768" s="243" t="n"/>
      <c r="G768" s="243" t="n"/>
      <c r="H768" s="243" t="n"/>
      <c r="I768" s="243" t="n"/>
      <c r="J768" s="243" t="n"/>
      <c r="K768" s="243" t="n"/>
    </row>
    <row r="769" customFormat="1" s="78">
      <c r="A769" s="242" t="n"/>
      <c r="B769" s="22" t="n"/>
      <c r="C769" s="243" t="n"/>
      <c r="D769" s="243" t="n"/>
      <c r="E769" s="243" t="n"/>
      <c r="F769" s="243" t="n"/>
      <c r="G769" s="243" t="n"/>
      <c r="H769" s="243" t="n"/>
      <c r="I769" s="243" t="n"/>
      <c r="J769" s="243" t="n"/>
      <c r="K769" s="243" t="n"/>
    </row>
    <row r="770" customFormat="1" s="78">
      <c r="A770" s="242" t="n"/>
      <c r="B770" s="22" t="n"/>
      <c r="C770" s="243" t="n"/>
      <c r="D770" s="243" t="n"/>
      <c r="E770" s="243" t="n"/>
      <c r="F770" s="243" t="n"/>
      <c r="G770" s="243" t="n"/>
      <c r="H770" s="243" t="n"/>
      <c r="I770" s="243" t="n"/>
      <c r="J770" s="243" t="n"/>
      <c r="K770" s="243" t="n"/>
    </row>
    <row r="771" customFormat="1" s="78">
      <c r="A771" s="242" t="n"/>
      <c r="B771" s="22" t="n"/>
      <c r="C771" s="243" t="n"/>
      <c r="D771" s="243" t="n"/>
      <c r="E771" s="243" t="n"/>
      <c r="F771" s="243" t="n"/>
      <c r="G771" s="243" t="n"/>
      <c r="H771" s="243" t="n"/>
      <c r="I771" s="243" t="n"/>
      <c r="J771" s="243" t="n"/>
      <c r="K771" s="243" t="n"/>
    </row>
    <row r="772" customFormat="1" s="78">
      <c r="A772" s="242" t="n"/>
      <c r="B772" s="22" t="n"/>
      <c r="C772" s="243" t="n"/>
      <c r="D772" s="243" t="n"/>
      <c r="E772" s="243" t="n"/>
      <c r="F772" s="243" t="n"/>
      <c r="G772" s="243" t="n"/>
      <c r="H772" s="243" t="n"/>
      <c r="I772" s="243" t="n"/>
      <c r="J772" s="243" t="n"/>
      <c r="K772" s="243" t="n"/>
    </row>
    <row r="773" customFormat="1" s="78">
      <c r="A773" s="242" t="n"/>
      <c r="B773" s="22" t="n"/>
      <c r="C773" s="243" t="n"/>
      <c r="D773" s="243" t="n"/>
      <c r="E773" s="243" t="n"/>
      <c r="F773" s="243" t="n"/>
      <c r="G773" s="243" t="n"/>
      <c r="H773" s="243" t="n"/>
      <c r="I773" s="243" t="n"/>
      <c r="J773" s="243" t="n"/>
      <c r="K773" s="243" t="n"/>
    </row>
    <row r="774" customFormat="1" s="78">
      <c r="A774" s="242" t="n"/>
      <c r="B774" s="22" t="n"/>
      <c r="C774" s="243" t="n"/>
      <c r="D774" s="243" t="n"/>
      <c r="E774" s="243" t="n"/>
      <c r="F774" s="243" t="n"/>
      <c r="G774" s="243" t="n"/>
      <c r="H774" s="243" t="n"/>
      <c r="I774" s="243" t="n"/>
      <c r="J774" s="243" t="n"/>
      <c r="K774" s="243" t="n"/>
    </row>
    <row r="775" customFormat="1" s="78">
      <c r="A775" s="242" t="n"/>
      <c r="B775" s="22" t="n"/>
      <c r="C775" s="243" t="n"/>
      <c r="D775" s="243" t="n"/>
      <c r="E775" s="243" t="n"/>
      <c r="F775" s="243" t="n"/>
      <c r="G775" s="243" t="n"/>
      <c r="H775" s="243" t="n"/>
      <c r="I775" s="243" t="n"/>
      <c r="J775" s="243" t="n"/>
      <c r="K775" s="243" t="n"/>
    </row>
    <row r="776" customFormat="1" s="78">
      <c r="A776" s="242" t="n"/>
      <c r="B776" s="22" t="n"/>
      <c r="C776" s="243" t="n"/>
      <c r="D776" s="243" t="n"/>
      <c r="E776" s="243" t="n"/>
      <c r="F776" s="243" t="n"/>
      <c r="G776" s="243" t="n"/>
      <c r="H776" s="243" t="n"/>
      <c r="I776" s="243" t="n"/>
      <c r="J776" s="243" t="n"/>
      <c r="K776" s="243" t="n"/>
    </row>
    <row r="777" customFormat="1" s="78">
      <c r="A777" s="242" t="n"/>
      <c r="B777" s="22" t="n"/>
      <c r="C777" s="243" t="n"/>
      <c r="D777" s="243" t="n"/>
      <c r="E777" s="243" t="n"/>
      <c r="F777" s="243" t="n"/>
      <c r="G777" s="243" t="n"/>
      <c r="H777" s="243" t="n"/>
      <c r="I777" s="243" t="n"/>
      <c r="J777" s="243" t="n"/>
      <c r="K777" s="243" t="n"/>
    </row>
    <row r="778" customFormat="1" s="78">
      <c r="A778" s="242" t="n"/>
      <c r="B778" s="22" t="n"/>
      <c r="C778" s="243" t="n"/>
      <c r="D778" s="243" t="n"/>
      <c r="E778" s="243" t="n"/>
      <c r="F778" s="243" t="n"/>
      <c r="G778" s="243" t="n"/>
      <c r="H778" s="243" t="n"/>
      <c r="I778" s="243" t="n"/>
      <c r="J778" s="243" t="n"/>
      <c r="K778" s="243" t="n"/>
    </row>
    <row r="779" customFormat="1" s="78">
      <c r="A779" s="242" t="n"/>
      <c r="B779" s="22" t="n"/>
      <c r="C779" s="243" t="n"/>
      <c r="D779" s="243" t="n"/>
      <c r="E779" s="243" t="n"/>
      <c r="F779" s="243" t="n"/>
      <c r="G779" s="243" t="n"/>
      <c r="H779" s="243" t="n"/>
      <c r="I779" s="243" t="n"/>
      <c r="J779" s="243" t="n"/>
      <c r="K779" s="243" t="n"/>
    </row>
    <row r="780" customFormat="1" s="78">
      <c r="A780" s="242" t="n"/>
      <c r="B780" s="22" t="n"/>
      <c r="C780" s="243" t="n"/>
      <c r="D780" s="243" t="n"/>
      <c r="E780" s="243" t="n"/>
      <c r="F780" s="243" t="n"/>
      <c r="G780" s="243" t="n"/>
      <c r="H780" s="243" t="n"/>
      <c r="I780" s="243" t="n"/>
      <c r="J780" s="243" t="n"/>
      <c r="K780" s="243" t="n"/>
    </row>
    <row r="781" customFormat="1" s="78">
      <c r="A781" s="242" t="n"/>
      <c r="B781" s="22" t="n"/>
      <c r="C781" s="243" t="n"/>
      <c r="D781" s="243" t="n"/>
      <c r="E781" s="243" t="n"/>
      <c r="F781" s="243" t="n"/>
      <c r="G781" s="243" t="n"/>
      <c r="H781" s="243" t="n"/>
      <c r="I781" s="243" t="n"/>
      <c r="J781" s="243" t="n"/>
      <c r="K781" s="243" t="n"/>
    </row>
    <row r="782" customFormat="1" s="78">
      <c r="A782" s="242" t="n"/>
      <c r="B782" s="22" t="n"/>
      <c r="C782" s="243" t="n"/>
      <c r="D782" s="243" t="n"/>
      <c r="E782" s="243" t="n"/>
      <c r="F782" s="243" t="n"/>
      <c r="G782" s="243" t="n"/>
      <c r="H782" s="243" t="n"/>
      <c r="I782" s="243" t="n"/>
      <c r="J782" s="243" t="n"/>
      <c r="K782" s="243" t="n"/>
    </row>
    <row r="783" customFormat="1" s="78">
      <c r="A783" s="242" t="n"/>
      <c r="B783" s="22" t="n"/>
      <c r="C783" s="243" t="n"/>
      <c r="D783" s="243" t="n"/>
      <c r="E783" s="243" t="n"/>
      <c r="F783" s="243" t="n"/>
      <c r="G783" s="243" t="n"/>
      <c r="H783" s="243" t="n"/>
      <c r="I783" s="243" t="n"/>
      <c r="J783" s="243" t="n"/>
      <c r="K783" s="243" t="n"/>
    </row>
    <row r="784" customFormat="1" s="78">
      <c r="A784" s="242" t="n"/>
      <c r="B784" s="22" t="n"/>
      <c r="C784" s="243" t="n"/>
      <c r="D784" s="243" t="n"/>
      <c r="E784" s="243" t="n"/>
      <c r="F784" s="243" t="n"/>
      <c r="G784" s="243" t="n"/>
      <c r="H784" s="243" t="n"/>
      <c r="I784" s="243" t="n"/>
      <c r="J784" s="243" t="n"/>
      <c r="K784" s="243" t="n"/>
    </row>
    <row r="785" customFormat="1" s="78">
      <c r="A785" s="242" t="n"/>
      <c r="B785" s="22" t="n"/>
      <c r="C785" s="243" t="n"/>
      <c r="D785" s="243" t="n"/>
      <c r="E785" s="243" t="n"/>
      <c r="F785" s="243" t="n"/>
      <c r="G785" s="243" t="n"/>
      <c r="H785" s="243" t="n"/>
      <c r="I785" s="243" t="n"/>
      <c r="J785" s="243" t="n"/>
      <c r="K785" s="243" t="n"/>
    </row>
    <row r="786" customFormat="1" s="78">
      <c r="A786" s="242" t="n"/>
      <c r="B786" s="22" t="n"/>
      <c r="C786" s="243" t="n"/>
      <c r="D786" s="243" t="n"/>
      <c r="E786" s="243" t="n"/>
      <c r="F786" s="243" t="n"/>
      <c r="G786" s="243" t="n"/>
      <c r="H786" s="243" t="n"/>
      <c r="I786" s="243" t="n"/>
      <c r="J786" s="243" t="n"/>
      <c r="K786" s="243" t="n"/>
    </row>
    <row r="787" customFormat="1" s="78">
      <c r="A787" s="242" t="n"/>
      <c r="B787" s="22" t="n"/>
      <c r="C787" s="243" t="n"/>
      <c r="D787" s="243" t="n"/>
      <c r="E787" s="243" t="n"/>
      <c r="F787" s="243" t="n"/>
      <c r="G787" s="243" t="n"/>
      <c r="H787" s="243" t="n"/>
      <c r="I787" s="243" t="n"/>
      <c r="J787" s="243" t="n"/>
      <c r="K787" s="243" t="n"/>
    </row>
    <row r="788" customFormat="1" s="78">
      <c r="A788" s="242" t="n"/>
      <c r="B788" s="22" t="n"/>
      <c r="C788" s="243" t="n"/>
      <c r="D788" s="243" t="n"/>
      <c r="E788" s="243" t="n"/>
      <c r="F788" s="243" t="n"/>
      <c r="G788" s="243" t="n"/>
      <c r="H788" s="243" t="n"/>
      <c r="I788" s="243" t="n"/>
      <c r="J788" s="243" t="n"/>
      <c r="K788" s="243" t="n"/>
    </row>
    <row r="789" customFormat="1" s="78">
      <c r="A789" s="242" t="n"/>
      <c r="B789" s="22" t="n"/>
      <c r="C789" s="243" t="n"/>
      <c r="D789" s="243" t="n"/>
      <c r="E789" s="243" t="n"/>
      <c r="F789" s="243" t="n"/>
      <c r="G789" s="243" t="n"/>
      <c r="H789" s="243" t="n"/>
      <c r="I789" s="243" t="n"/>
      <c r="J789" s="243" t="n"/>
      <c r="K789" s="243" t="n"/>
    </row>
    <row r="790" customFormat="1" s="78">
      <c r="A790" s="242" t="n"/>
      <c r="B790" s="22" t="n"/>
      <c r="C790" s="243" t="n"/>
      <c r="D790" s="243" t="n"/>
      <c r="E790" s="243" t="n"/>
      <c r="F790" s="243" t="n"/>
      <c r="G790" s="243" t="n"/>
      <c r="H790" s="243" t="n"/>
      <c r="I790" s="243" t="n"/>
      <c r="J790" s="243" t="n"/>
      <c r="K790" s="243" t="n"/>
    </row>
    <row r="791" customFormat="1" s="78">
      <c r="A791" s="242" t="n"/>
      <c r="B791" s="22" t="n"/>
      <c r="C791" s="243" t="n"/>
      <c r="D791" s="243" t="n"/>
      <c r="E791" s="243" t="n"/>
      <c r="F791" s="243" t="n"/>
      <c r="G791" s="243" t="n"/>
      <c r="H791" s="243" t="n"/>
      <c r="I791" s="243" t="n"/>
      <c r="J791" s="243" t="n"/>
      <c r="K791" s="243" t="n"/>
    </row>
    <row r="792" customFormat="1" s="78">
      <c r="A792" s="242" t="n"/>
      <c r="B792" s="22" t="n"/>
      <c r="C792" s="243" t="n"/>
      <c r="D792" s="243" t="n"/>
      <c r="E792" s="243" t="n"/>
      <c r="F792" s="243" t="n"/>
      <c r="G792" s="243" t="n"/>
      <c r="H792" s="243" t="n"/>
      <c r="I792" s="243" t="n"/>
      <c r="J792" s="243" t="n"/>
      <c r="K792" s="243" t="n"/>
    </row>
    <row r="793" customFormat="1" s="78">
      <c r="A793" s="242" t="n"/>
      <c r="B793" s="22" t="n"/>
      <c r="C793" s="243" t="n"/>
      <c r="D793" s="243" t="n"/>
      <c r="E793" s="243" t="n"/>
      <c r="F793" s="243" t="n"/>
      <c r="G793" s="243" t="n"/>
      <c r="H793" s="243" t="n"/>
      <c r="I793" s="243" t="n"/>
      <c r="J793" s="243" t="n"/>
      <c r="K793" s="243" t="n"/>
    </row>
    <row r="794" customFormat="1" s="78">
      <c r="A794" s="242" t="n"/>
      <c r="B794" s="22" t="n"/>
      <c r="C794" s="243" t="n"/>
      <c r="D794" s="243" t="n"/>
      <c r="E794" s="243" t="n"/>
      <c r="F794" s="243" t="n"/>
      <c r="G794" s="243" t="n"/>
      <c r="H794" s="243" t="n"/>
      <c r="I794" s="243" t="n"/>
      <c r="J794" s="243" t="n"/>
      <c r="K794" s="243" t="n"/>
    </row>
    <row r="795" customFormat="1" s="78">
      <c r="A795" s="242" t="n"/>
      <c r="B795" s="22" t="n"/>
      <c r="C795" s="243" t="n"/>
      <c r="D795" s="243" t="n"/>
      <c r="E795" s="243" t="n"/>
      <c r="F795" s="243" t="n"/>
      <c r="G795" s="243" t="n"/>
      <c r="H795" s="243" t="n"/>
      <c r="I795" s="243" t="n"/>
      <c r="J795" s="243" t="n"/>
      <c r="K795" s="243" t="n"/>
    </row>
    <row r="796" customFormat="1" s="78">
      <c r="A796" s="242" t="n"/>
      <c r="B796" s="22" t="n"/>
      <c r="C796" s="243" t="n"/>
      <c r="D796" s="243" t="n"/>
      <c r="E796" s="243" t="n"/>
      <c r="F796" s="243" t="n"/>
      <c r="G796" s="243" t="n"/>
      <c r="H796" s="243" t="n"/>
      <c r="I796" s="243" t="n"/>
      <c r="J796" s="243" t="n"/>
      <c r="K796" s="243" t="n"/>
    </row>
    <row r="797" customFormat="1" s="78">
      <c r="A797" s="242" t="n"/>
      <c r="B797" s="22" t="n"/>
      <c r="C797" s="243" t="n"/>
      <c r="D797" s="243" t="n"/>
      <c r="E797" s="243" t="n"/>
      <c r="F797" s="243" t="n"/>
      <c r="G797" s="243" t="n"/>
      <c r="H797" s="243" t="n"/>
      <c r="I797" s="243" t="n"/>
      <c r="J797" s="243" t="n"/>
      <c r="K797" s="243" t="n"/>
    </row>
    <row r="798" customFormat="1" s="78">
      <c r="A798" s="242" t="n"/>
      <c r="B798" s="22" t="n"/>
      <c r="C798" s="243" t="n"/>
      <c r="D798" s="243" t="n"/>
      <c r="E798" s="243" t="n"/>
      <c r="F798" s="243" t="n"/>
      <c r="G798" s="243" t="n"/>
      <c r="H798" s="243" t="n"/>
      <c r="I798" s="243" t="n"/>
      <c r="J798" s="243" t="n"/>
      <c r="K798" s="243" t="n"/>
    </row>
    <row r="799" customFormat="1" s="78">
      <c r="A799" s="242" t="n"/>
      <c r="B799" s="22" t="n"/>
      <c r="C799" s="243" t="n"/>
      <c r="D799" s="243" t="n"/>
      <c r="E799" s="243" t="n"/>
      <c r="F799" s="243" t="n"/>
      <c r="G799" s="243" t="n"/>
      <c r="H799" s="243" t="n"/>
      <c r="I799" s="243" t="n"/>
      <c r="J799" s="243" t="n"/>
      <c r="K799" s="243" t="n"/>
    </row>
    <row r="800" customFormat="1" s="78">
      <c r="A800" s="242" t="n"/>
      <c r="B800" s="22" t="n"/>
      <c r="C800" s="243" t="n"/>
      <c r="D800" s="243" t="n"/>
      <c r="E800" s="243" t="n"/>
      <c r="F800" s="243" t="n"/>
      <c r="G800" s="243" t="n"/>
      <c r="H800" s="243" t="n"/>
      <c r="I800" s="243" t="n"/>
      <c r="J800" s="243" t="n"/>
      <c r="K800" s="243" t="n"/>
    </row>
    <row r="801" customFormat="1" s="78">
      <c r="A801" s="242" t="n"/>
      <c r="B801" s="22" t="n"/>
      <c r="C801" s="243" t="n"/>
      <c r="D801" s="243" t="n"/>
      <c r="E801" s="243" t="n"/>
      <c r="F801" s="243" t="n"/>
      <c r="G801" s="243" t="n"/>
      <c r="H801" s="243" t="n"/>
      <c r="I801" s="243" t="n"/>
      <c r="J801" s="243" t="n"/>
      <c r="K801" s="243" t="n"/>
    </row>
    <row r="802" customFormat="1" s="78">
      <c r="A802" s="242" t="n"/>
      <c r="B802" s="22" t="n"/>
      <c r="C802" s="243" t="n"/>
      <c r="D802" s="243" t="n"/>
      <c r="E802" s="243" t="n"/>
      <c r="F802" s="243" t="n"/>
      <c r="G802" s="243" t="n"/>
      <c r="H802" s="243" t="n"/>
      <c r="I802" s="243" t="n"/>
      <c r="J802" s="243" t="n"/>
      <c r="K802" s="243" t="n"/>
    </row>
    <row r="803" customFormat="1" s="78">
      <c r="A803" s="242" t="n"/>
      <c r="B803" s="22" t="n"/>
      <c r="C803" s="243" t="n"/>
      <c r="D803" s="243" t="n"/>
      <c r="E803" s="243" t="n"/>
      <c r="F803" s="243" t="n"/>
      <c r="G803" s="243" t="n"/>
      <c r="H803" s="243" t="n"/>
      <c r="I803" s="243" t="n"/>
      <c r="J803" s="243" t="n"/>
      <c r="K803" s="243" t="n"/>
    </row>
    <row r="804" customFormat="1" s="78">
      <c r="A804" s="242" t="n"/>
      <c r="B804" s="22" t="n"/>
      <c r="C804" s="243" t="n"/>
      <c r="D804" s="243" t="n"/>
      <c r="E804" s="243" t="n"/>
      <c r="F804" s="243" t="n"/>
      <c r="G804" s="243" t="n"/>
      <c r="H804" s="243" t="n"/>
      <c r="I804" s="243" t="n"/>
      <c r="J804" s="243" t="n"/>
      <c r="K804" s="243" t="n"/>
    </row>
    <row r="805" customFormat="1" s="78">
      <c r="A805" s="242" t="n"/>
      <c r="B805" s="22" t="n"/>
      <c r="C805" s="243" t="n"/>
      <c r="D805" s="243" t="n"/>
      <c r="E805" s="243" t="n"/>
      <c r="F805" s="243" t="n"/>
      <c r="G805" s="243" t="n"/>
      <c r="H805" s="243" t="n"/>
      <c r="I805" s="243" t="n"/>
      <c r="J805" s="243" t="n"/>
      <c r="K805" s="243" t="n"/>
    </row>
    <row r="806" customFormat="1" s="78">
      <c r="A806" s="242" t="n"/>
      <c r="B806" s="22" t="n"/>
      <c r="C806" s="243" t="n"/>
      <c r="D806" s="243" t="n"/>
      <c r="E806" s="243" t="n"/>
      <c r="F806" s="243" t="n"/>
      <c r="G806" s="243" t="n"/>
      <c r="H806" s="243" t="n"/>
      <c r="I806" s="243" t="n"/>
      <c r="J806" s="243" t="n"/>
      <c r="K806" s="243" t="n"/>
    </row>
    <row r="807" customFormat="1" s="78">
      <c r="A807" s="242" t="n"/>
      <c r="B807" s="22" t="n"/>
      <c r="C807" s="243" t="n"/>
      <c r="D807" s="243" t="n"/>
      <c r="E807" s="243" t="n"/>
      <c r="F807" s="243" t="n"/>
      <c r="G807" s="243" t="n"/>
      <c r="H807" s="243" t="n"/>
      <c r="I807" s="243" t="n"/>
      <c r="J807" s="243" t="n"/>
      <c r="K807" s="243" t="n"/>
    </row>
    <row r="808" customFormat="1" s="78">
      <c r="A808" s="242" t="n"/>
      <c r="B808" s="22" t="n"/>
      <c r="C808" s="243" t="n"/>
      <c r="D808" s="243" t="n"/>
      <c r="E808" s="243" t="n"/>
      <c r="F808" s="243" t="n"/>
      <c r="G808" s="243" t="n"/>
      <c r="H808" s="243" t="n"/>
      <c r="I808" s="243" t="n"/>
      <c r="J808" s="243" t="n"/>
      <c r="K808" s="243" t="n"/>
    </row>
    <row r="809" customFormat="1" s="78">
      <c r="A809" s="242" t="n"/>
      <c r="B809" s="22" t="n"/>
      <c r="C809" s="243" t="n"/>
      <c r="D809" s="243" t="n"/>
      <c r="E809" s="243" t="n"/>
      <c r="F809" s="243" t="n"/>
      <c r="G809" s="243" t="n"/>
      <c r="H809" s="243" t="n"/>
      <c r="I809" s="243" t="n"/>
      <c r="J809" s="243" t="n"/>
      <c r="K809" s="243" t="n"/>
    </row>
    <row r="810" customFormat="1" s="78">
      <c r="A810" s="242" t="n"/>
      <c r="B810" s="22" t="n"/>
      <c r="C810" s="243" t="n"/>
      <c r="D810" s="243" t="n"/>
      <c r="E810" s="243" t="n"/>
      <c r="F810" s="243" t="n"/>
      <c r="G810" s="243" t="n"/>
      <c r="H810" s="243" t="n"/>
      <c r="I810" s="243" t="n"/>
      <c r="J810" s="243" t="n"/>
      <c r="K810" s="243" t="n"/>
    </row>
    <row r="811" customFormat="1" s="78">
      <c r="A811" s="242" t="n"/>
      <c r="B811" s="22" t="n"/>
      <c r="C811" s="243" t="n"/>
      <c r="D811" s="243" t="n"/>
      <c r="E811" s="243" t="n"/>
      <c r="F811" s="243" t="n"/>
      <c r="G811" s="243" t="n"/>
      <c r="H811" s="243" t="n"/>
      <c r="I811" s="243" t="n"/>
      <c r="J811" s="243" t="n"/>
      <c r="K811" s="243" t="n"/>
    </row>
    <row r="812" customFormat="1" s="78">
      <c r="A812" s="242" t="n"/>
      <c r="B812" s="22" t="n"/>
      <c r="C812" s="243" t="n"/>
      <c r="D812" s="243" t="n"/>
      <c r="E812" s="243" t="n"/>
      <c r="F812" s="243" t="n"/>
      <c r="G812" s="243" t="n"/>
      <c r="H812" s="243" t="n"/>
      <c r="I812" s="243" t="n"/>
      <c r="J812" s="243" t="n"/>
      <c r="K812" s="243" t="n"/>
    </row>
    <row r="813" customFormat="1" s="78">
      <c r="A813" s="242" t="n"/>
      <c r="B813" s="22" t="n"/>
      <c r="C813" s="243" t="n"/>
      <c r="D813" s="243" t="n"/>
      <c r="E813" s="243" t="n"/>
      <c r="F813" s="243" t="n"/>
      <c r="G813" s="243" t="n"/>
      <c r="H813" s="243" t="n"/>
      <c r="I813" s="243" t="n"/>
      <c r="J813" s="243" t="n"/>
      <c r="K813" s="243" t="n"/>
    </row>
    <row r="814" customFormat="1" s="78">
      <c r="A814" s="242" t="n"/>
      <c r="B814" s="22" t="n"/>
      <c r="C814" s="243" t="n"/>
      <c r="D814" s="243" t="n"/>
      <c r="E814" s="243" t="n"/>
      <c r="F814" s="243" t="n"/>
      <c r="G814" s="243" t="n"/>
      <c r="H814" s="243" t="n"/>
      <c r="I814" s="243" t="n"/>
      <c r="J814" s="243" t="n"/>
      <c r="K814" s="243" t="n"/>
    </row>
    <row r="815" customFormat="1" s="78">
      <c r="A815" s="242" t="n"/>
      <c r="B815" s="22" t="n"/>
      <c r="C815" s="243" t="n"/>
      <c r="D815" s="243" t="n"/>
      <c r="E815" s="243" t="n"/>
      <c r="F815" s="243" t="n"/>
      <c r="G815" s="243" t="n"/>
      <c r="H815" s="243" t="n"/>
      <c r="I815" s="243" t="n"/>
      <c r="J815" s="243" t="n"/>
      <c r="K815" s="243" t="n"/>
    </row>
    <row r="816" customFormat="1" s="78">
      <c r="A816" s="242" t="n"/>
      <c r="B816" s="22" t="n"/>
      <c r="C816" s="243" t="n"/>
      <c r="D816" s="243" t="n"/>
      <c r="E816" s="243" t="n"/>
      <c r="F816" s="243" t="n"/>
      <c r="G816" s="243" t="n"/>
      <c r="H816" s="243" t="n"/>
      <c r="I816" s="243" t="n"/>
      <c r="J816" s="243" t="n"/>
      <c r="K816" s="243" t="n"/>
    </row>
    <row r="817" customFormat="1" s="78">
      <c r="A817" s="242" t="n"/>
      <c r="B817" s="22" t="n"/>
      <c r="C817" s="243" t="n"/>
      <c r="D817" s="243" t="n"/>
      <c r="E817" s="243" t="n"/>
      <c r="F817" s="243" t="n"/>
      <c r="G817" s="243" t="n"/>
      <c r="H817" s="243" t="n"/>
      <c r="I817" s="243" t="n"/>
      <c r="J817" s="243" t="n"/>
      <c r="K817" s="243" t="n"/>
    </row>
    <row r="818" customFormat="1" s="78">
      <c r="A818" s="242" t="n"/>
      <c r="B818" s="22" t="n"/>
      <c r="C818" s="243" t="n"/>
      <c r="D818" s="243" t="n"/>
      <c r="E818" s="243" t="n"/>
      <c r="F818" s="243" t="n"/>
      <c r="G818" s="243" t="n"/>
      <c r="H818" s="243" t="n"/>
      <c r="I818" s="243" t="n"/>
      <c r="J818" s="243" t="n"/>
      <c r="K818" s="243" t="n"/>
    </row>
    <row r="819" customFormat="1" s="78">
      <c r="A819" s="242" t="n"/>
      <c r="B819" s="22" t="n"/>
      <c r="C819" s="243" t="n"/>
      <c r="D819" s="243" t="n"/>
      <c r="E819" s="243" t="n"/>
      <c r="F819" s="243" t="n"/>
      <c r="G819" s="243" t="n"/>
      <c r="H819" s="243" t="n"/>
      <c r="I819" s="243" t="n"/>
      <c r="J819" s="243" t="n"/>
      <c r="K819" s="243" t="n"/>
    </row>
    <row r="820" customFormat="1" s="78">
      <c r="A820" s="242" t="n"/>
      <c r="B820" s="22" t="n"/>
      <c r="C820" s="243" t="n"/>
      <c r="D820" s="243" t="n"/>
      <c r="E820" s="243" t="n"/>
      <c r="F820" s="243" t="n"/>
      <c r="G820" s="243" t="n"/>
      <c r="H820" s="243" t="n"/>
      <c r="I820" s="243" t="n"/>
      <c r="J820" s="243" t="n"/>
      <c r="K820" s="243" t="n"/>
    </row>
    <row r="821" customFormat="1" s="78">
      <c r="A821" s="242" t="n"/>
      <c r="B821" s="22" t="n"/>
      <c r="C821" s="243" t="n"/>
      <c r="D821" s="243" t="n"/>
      <c r="E821" s="243" t="n"/>
      <c r="F821" s="243" t="n"/>
      <c r="G821" s="243" t="n"/>
      <c r="H821" s="243" t="n"/>
      <c r="I821" s="243" t="n"/>
      <c r="J821" s="243" t="n"/>
      <c r="K821" s="243" t="n"/>
    </row>
    <row r="822" customFormat="1" s="78">
      <c r="A822" s="242" t="n"/>
      <c r="B822" s="22" t="n"/>
      <c r="C822" s="243" t="n"/>
      <c r="D822" s="243" t="n"/>
      <c r="E822" s="243" t="n"/>
      <c r="F822" s="243" t="n"/>
      <c r="G822" s="243" t="n"/>
      <c r="H822" s="243" t="n"/>
      <c r="I822" s="243" t="n"/>
      <c r="J822" s="243" t="n"/>
      <c r="K822" s="243" t="n"/>
    </row>
    <row r="823" customFormat="1" s="78">
      <c r="A823" s="242" t="n"/>
      <c r="B823" s="22" t="n"/>
      <c r="C823" s="243" t="n"/>
      <c r="D823" s="243" t="n"/>
      <c r="E823" s="243" t="n"/>
      <c r="F823" s="243" t="n"/>
      <c r="G823" s="243" t="n"/>
      <c r="H823" s="243" t="n"/>
      <c r="I823" s="243" t="n"/>
      <c r="J823" s="243" t="n"/>
      <c r="K823" s="243" t="n"/>
    </row>
    <row r="824" customFormat="1" s="78">
      <c r="A824" s="242" t="n"/>
      <c r="B824" s="22" t="n"/>
      <c r="C824" s="243" t="n"/>
      <c r="D824" s="243" t="n"/>
      <c r="E824" s="243" t="n"/>
      <c r="F824" s="243" t="n"/>
      <c r="G824" s="243" t="n"/>
      <c r="H824" s="243" t="n"/>
      <c r="I824" s="243" t="n"/>
      <c r="J824" s="243" t="n"/>
      <c r="K824" s="243" t="n"/>
    </row>
    <row r="825" customFormat="1" s="78">
      <c r="A825" s="242" t="n"/>
      <c r="B825" s="22" t="n"/>
      <c r="C825" s="243" t="n"/>
      <c r="D825" s="243" t="n"/>
      <c r="E825" s="243" t="n"/>
      <c r="F825" s="243" t="n"/>
      <c r="G825" s="243" t="n"/>
      <c r="H825" s="243" t="n"/>
      <c r="I825" s="243" t="n"/>
      <c r="J825" s="243" t="n"/>
      <c r="K825" s="243" t="n"/>
    </row>
    <row r="826" customFormat="1" s="78">
      <c r="A826" s="242" t="n"/>
      <c r="B826" s="22" t="n"/>
      <c r="C826" s="243" t="n"/>
      <c r="D826" s="243" t="n"/>
      <c r="E826" s="243" t="n"/>
      <c r="F826" s="243" t="n"/>
      <c r="G826" s="243" t="n"/>
      <c r="H826" s="243" t="n"/>
      <c r="I826" s="243" t="n"/>
      <c r="J826" s="243" t="n"/>
      <c r="K826" s="243" t="n"/>
    </row>
    <row r="827" customFormat="1" s="78">
      <c r="A827" s="242" t="n"/>
      <c r="B827" s="22" t="n"/>
      <c r="C827" s="243" t="n"/>
      <c r="D827" s="243" t="n"/>
      <c r="E827" s="243" t="n"/>
      <c r="F827" s="243" t="n"/>
      <c r="G827" s="243" t="n"/>
      <c r="H827" s="243" t="n"/>
      <c r="I827" s="243" t="n"/>
      <c r="J827" s="243" t="n"/>
      <c r="K827" s="243" t="n"/>
    </row>
    <row r="828" customFormat="1" s="78">
      <c r="A828" s="242" t="n"/>
      <c r="B828" s="22" t="n"/>
      <c r="C828" s="243" t="n"/>
      <c r="D828" s="243" t="n"/>
      <c r="E828" s="243" t="n"/>
      <c r="F828" s="243" t="n"/>
      <c r="G828" s="243" t="n"/>
      <c r="H828" s="243" t="n"/>
      <c r="I828" s="243" t="n"/>
      <c r="J828" s="243" t="n"/>
      <c r="K828" s="243" t="n"/>
    </row>
    <row r="829" customFormat="1" s="78">
      <c r="A829" s="242" t="n"/>
      <c r="B829" s="22" t="n"/>
      <c r="C829" s="243" t="n"/>
      <c r="D829" s="243" t="n"/>
      <c r="E829" s="243" t="n"/>
      <c r="F829" s="243" t="n"/>
      <c r="G829" s="243" t="n"/>
      <c r="H829" s="243" t="n"/>
      <c r="I829" s="243" t="n"/>
      <c r="J829" s="243" t="n"/>
      <c r="K829" s="243" t="n"/>
    </row>
    <row r="830" customFormat="1" s="78">
      <c r="A830" s="242" t="n"/>
      <c r="B830" s="22" t="n"/>
      <c r="C830" s="243" t="n"/>
      <c r="D830" s="243" t="n"/>
      <c r="E830" s="243" t="n"/>
      <c r="F830" s="243" t="n"/>
      <c r="G830" s="243" t="n"/>
      <c r="H830" s="243" t="n"/>
      <c r="I830" s="243" t="n"/>
      <c r="J830" s="243" t="n"/>
      <c r="K830" s="243" t="n"/>
    </row>
    <row r="831" customFormat="1" s="78">
      <c r="A831" s="242" t="n"/>
      <c r="B831" s="22" t="n"/>
      <c r="C831" s="243" t="n"/>
      <c r="D831" s="243" t="n"/>
      <c r="E831" s="243" t="n"/>
      <c r="F831" s="243" t="n"/>
      <c r="G831" s="243" t="n"/>
      <c r="H831" s="243" t="n"/>
      <c r="I831" s="243" t="n"/>
      <c r="J831" s="243" t="n"/>
      <c r="K831" s="243" t="n"/>
    </row>
    <row r="832" customFormat="1" s="78">
      <c r="A832" s="242" t="n"/>
      <c r="B832" s="22" t="n"/>
      <c r="C832" s="243" t="n"/>
      <c r="D832" s="243" t="n"/>
      <c r="E832" s="243" t="n"/>
      <c r="F832" s="243" t="n"/>
      <c r="G832" s="243" t="n"/>
      <c r="H832" s="243" t="n"/>
      <c r="I832" s="243" t="n"/>
      <c r="J832" s="243" t="n"/>
      <c r="K832" s="243" t="n"/>
    </row>
    <row r="833" customFormat="1" s="78">
      <c r="A833" s="242" t="n"/>
      <c r="B833" s="22" t="n"/>
      <c r="C833" s="243" t="n"/>
      <c r="D833" s="243" t="n"/>
      <c r="E833" s="243" t="n"/>
      <c r="F833" s="243" t="n"/>
      <c r="G833" s="243" t="n"/>
      <c r="H833" s="243" t="n"/>
      <c r="I833" s="243" t="n"/>
      <c r="J833" s="243" t="n"/>
      <c r="K833" s="243" t="n"/>
    </row>
    <row r="834" customFormat="1" s="78">
      <c r="A834" s="242" t="n"/>
      <c r="B834" s="22" t="n"/>
      <c r="C834" s="243" t="n"/>
      <c r="D834" s="243" t="n"/>
      <c r="E834" s="243" t="n"/>
      <c r="F834" s="243" t="n"/>
      <c r="G834" s="243" t="n"/>
      <c r="H834" s="243" t="n"/>
      <c r="I834" s="243" t="n"/>
      <c r="J834" s="243" t="n"/>
      <c r="K834" s="243" t="n"/>
    </row>
    <row r="835" customFormat="1" s="78">
      <c r="A835" s="242" t="n"/>
      <c r="B835" s="22" t="n"/>
      <c r="C835" s="243" t="n"/>
      <c r="D835" s="243" t="n"/>
      <c r="E835" s="243" t="n"/>
      <c r="F835" s="243" t="n"/>
      <c r="G835" s="243" t="n"/>
      <c r="H835" s="243" t="n"/>
      <c r="I835" s="243" t="n"/>
      <c r="J835" s="243" t="n"/>
      <c r="K835" s="243" t="n"/>
    </row>
    <row r="836" customFormat="1" s="78">
      <c r="A836" s="242" t="n"/>
      <c r="B836" s="22" t="n"/>
      <c r="C836" s="243" t="n"/>
      <c r="D836" s="243" t="n"/>
      <c r="E836" s="243" t="n"/>
      <c r="F836" s="243" t="n"/>
      <c r="G836" s="243" t="n"/>
      <c r="H836" s="243" t="n"/>
      <c r="I836" s="243" t="n"/>
      <c r="J836" s="243" t="n"/>
      <c r="K836" s="243" t="n"/>
    </row>
    <row r="837" customFormat="1" s="78">
      <c r="A837" s="242" t="n"/>
      <c r="B837" s="22" t="n"/>
      <c r="C837" s="243" t="n"/>
      <c r="D837" s="243" t="n"/>
      <c r="E837" s="243" t="n"/>
      <c r="F837" s="243" t="n"/>
      <c r="G837" s="243" t="n"/>
      <c r="H837" s="243" t="n"/>
      <c r="I837" s="243" t="n"/>
      <c r="J837" s="243" t="n"/>
      <c r="K837" s="243" t="n"/>
    </row>
    <row r="838" customFormat="1" s="78">
      <c r="A838" s="242" t="n"/>
      <c r="B838" s="22" t="n"/>
      <c r="C838" s="243" t="n"/>
      <c r="D838" s="243" t="n"/>
      <c r="E838" s="243" t="n"/>
      <c r="F838" s="243" t="n"/>
      <c r="G838" s="243" t="n"/>
      <c r="H838" s="243" t="n"/>
      <c r="I838" s="243" t="n"/>
      <c r="J838" s="243" t="n"/>
      <c r="K838" s="243" t="n"/>
    </row>
    <row r="839" customFormat="1" s="78">
      <c r="A839" s="242" t="n"/>
      <c r="B839" s="22" t="n"/>
      <c r="C839" s="243" t="n"/>
      <c r="D839" s="243" t="n"/>
      <c r="E839" s="243" t="n"/>
      <c r="F839" s="243" t="n"/>
      <c r="G839" s="243" t="n"/>
      <c r="H839" s="243" t="n"/>
      <c r="I839" s="243" t="n"/>
      <c r="J839" s="243" t="n"/>
      <c r="K839" s="243" t="n"/>
    </row>
    <row r="840" customFormat="1" s="78">
      <c r="A840" s="242" t="n"/>
      <c r="B840" s="22" t="n"/>
      <c r="C840" s="243" t="n"/>
      <c r="D840" s="243" t="n"/>
      <c r="E840" s="243" t="n"/>
      <c r="F840" s="243" t="n"/>
      <c r="G840" s="243" t="n"/>
      <c r="H840" s="243" t="n"/>
      <c r="I840" s="243" t="n"/>
      <c r="J840" s="243" t="n"/>
      <c r="K840" s="243" t="n"/>
    </row>
    <row r="841" customFormat="1" s="78">
      <c r="A841" s="242" t="n"/>
      <c r="B841" s="22" t="n"/>
      <c r="C841" s="243" t="n"/>
      <c r="D841" s="243" t="n"/>
      <c r="E841" s="243" t="n"/>
      <c r="F841" s="243" t="n"/>
      <c r="G841" s="243" t="n"/>
      <c r="H841" s="243" t="n"/>
      <c r="I841" s="243" t="n"/>
      <c r="J841" s="243" t="n"/>
      <c r="K841" s="243" t="n"/>
    </row>
    <row r="842" customFormat="1" s="78">
      <c r="A842" s="242" t="n"/>
      <c r="B842" s="22" t="n"/>
      <c r="C842" s="243" t="n"/>
      <c r="D842" s="243" t="n"/>
      <c r="E842" s="243" t="n"/>
      <c r="F842" s="243" t="n"/>
      <c r="G842" s="243" t="n"/>
      <c r="H842" s="243" t="n"/>
      <c r="I842" s="243" t="n"/>
      <c r="J842" s="243" t="n"/>
      <c r="K842" s="243" t="n"/>
    </row>
    <row r="843" customFormat="1" s="78">
      <c r="A843" s="242" t="n"/>
      <c r="B843" s="22" t="n"/>
      <c r="C843" s="243" t="n"/>
      <c r="D843" s="243" t="n"/>
      <c r="E843" s="243" t="n"/>
      <c r="F843" s="243" t="n"/>
      <c r="G843" s="243" t="n"/>
      <c r="H843" s="243" t="n"/>
      <c r="I843" s="243" t="n"/>
      <c r="J843" s="243" t="n"/>
      <c r="K843" s="243" t="n"/>
    </row>
    <row r="844" customFormat="1" s="78">
      <c r="A844" s="242" t="n"/>
      <c r="B844" s="22" t="n"/>
      <c r="C844" s="243" t="n"/>
      <c r="D844" s="243" t="n"/>
      <c r="E844" s="243" t="n"/>
      <c r="F844" s="243" t="n"/>
      <c r="G844" s="243" t="n"/>
      <c r="H844" s="243" t="n"/>
      <c r="I844" s="243" t="n"/>
      <c r="J844" s="243" t="n"/>
      <c r="K844" s="243" t="n"/>
    </row>
    <row r="845" customFormat="1" s="78">
      <c r="A845" s="242" t="n"/>
      <c r="B845" s="22" t="n"/>
      <c r="C845" s="243" t="n"/>
      <c r="D845" s="243" t="n"/>
      <c r="E845" s="243" t="n"/>
      <c r="F845" s="243" t="n"/>
      <c r="G845" s="243" t="n"/>
      <c r="H845" s="243" t="n"/>
      <c r="I845" s="243" t="n"/>
      <c r="J845" s="243" t="n"/>
      <c r="K845" s="243" t="n"/>
    </row>
    <row r="846" customFormat="1" s="78">
      <c r="A846" s="242" t="n"/>
      <c r="B846" s="22" t="n"/>
      <c r="C846" s="243" t="n"/>
      <c r="D846" s="243" t="n"/>
      <c r="E846" s="243" t="n"/>
      <c r="F846" s="243" t="n"/>
      <c r="G846" s="243" t="n"/>
      <c r="H846" s="243" t="n"/>
      <c r="I846" s="243" t="n"/>
      <c r="J846" s="243" t="n"/>
      <c r="K846" s="243" t="n"/>
    </row>
    <row r="847" customFormat="1" s="78">
      <c r="A847" s="242" t="n"/>
      <c r="B847" s="22" t="n"/>
      <c r="C847" s="243" t="n"/>
      <c r="D847" s="243" t="n"/>
      <c r="E847" s="243" t="n"/>
      <c r="F847" s="243" t="n"/>
      <c r="G847" s="243" t="n"/>
      <c r="H847" s="243" t="n"/>
      <c r="I847" s="243" t="n"/>
      <c r="J847" s="243" t="n"/>
      <c r="K847" s="243" t="n"/>
    </row>
    <row r="848" customFormat="1" s="78">
      <c r="A848" s="242" t="n"/>
      <c r="B848" s="22" t="n"/>
      <c r="C848" s="243" t="n"/>
      <c r="D848" s="243" t="n"/>
      <c r="E848" s="243" t="n"/>
      <c r="F848" s="243" t="n"/>
      <c r="G848" s="243" t="n"/>
      <c r="H848" s="243" t="n"/>
      <c r="I848" s="243" t="n"/>
      <c r="J848" s="243" t="n"/>
      <c r="K848" s="243" t="n"/>
    </row>
    <row r="849" customFormat="1" s="78">
      <c r="A849" s="242" t="n"/>
      <c r="B849" s="22" t="n"/>
      <c r="C849" s="243" t="n"/>
      <c r="D849" s="243" t="n"/>
      <c r="E849" s="243" t="n"/>
      <c r="F849" s="243" t="n"/>
      <c r="G849" s="243" t="n"/>
      <c r="H849" s="243" t="n"/>
      <c r="I849" s="243" t="n"/>
      <c r="J849" s="243" t="n"/>
      <c r="K849" s="243" t="n"/>
    </row>
    <row r="850" customFormat="1" s="78">
      <c r="A850" s="242" t="n"/>
      <c r="B850" s="22" t="n"/>
      <c r="C850" s="243" t="n"/>
      <c r="D850" s="243" t="n"/>
      <c r="E850" s="243" t="n"/>
      <c r="F850" s="243" t="n"/>
      <c r="G850" s="243" t="n"/>
      <c r="H850" s="243" t="n"/>
      <c r="I850" s="243" t="n"/>
      <c r="J850" s="243" t="n"/>
      <c r="K850" s="243" t="n"/>
    </row>
    <row r="851" customFormat="1" s="78">
      <c r="A851" s="242" t="n"/>
      <c r="B851" s="22" t="n"/>
      <c r="C851" s="243" t="n"/>
      <c r="D851" s="243" t="n"/>
      <c r="E851" s="243" t="n"/>
      <c r="F851" s="243" t="n"/>
      <c r="G851" s="243" t="n"/>
      <c r="H851" s="243" t="n"/>
      <c r="I851" s="243" t="n"/>
      <c r="J851" s="243" t="n"/>
      <c r="K851" s="243" t="n"/>
    </row>
    <row r="852" customFormat="1" s="78">
      <c r="A852" s="242" t="n"/>
      <c r="B852" s="22" t="n"/>
      <c r="C852" s="243" t="n"/>
      <c r="D852" s="243" t="n"/>
      <c r="E852" s="243" t="n"/>
      <c r="F852" s="243" t="n"/>
      <c r="G852" s="243" t="n"/>
      <c r="H852" s="243" t="n"/>
      <c r="I852" s="243" t="n"/>
      <c r="J852" s="243" t="n"/>
      <c r="K852" s="243" t="n"/>
    </row>
    <row r="853" customFormat="1" s="78">
      <c r="A853" s="242" t="n"/>
      <c r="B853" s="22" t="n"/>
      <c r="C853" s="243" t="n"/>
      <c r="D853" s="243" t="n"/>
      <c r="E853" s="243" t="n"/>
      <c r="F853" s="243" t="n"/>
      <c r="G853" s="243" t="n"/>
      <c r="H853" s="243" t="n"/>
      <c r="I853" s="243" t="n"/>
      <c r="J853" s="243" t="n"/>
      <c r="K853" s="243" t="n"/>
    </row>
    <row r="854" customFormat="1" s="78">
      <c r="A854" s="242" t="n"/>
      <c r="B854" s="22" t="n"/>
      <c r="C854" s="243" t="n"/>
      <c r="D854" s="243" t="n"/>
      <c r="E854" s="243" t="n"/>
      <c r="F854" s="243" t="n"/>
      <c r="G854" s="243" t="n"/>
      <c r="H854" s="243" t="n"/>
      <c r="I854" s="243" t="n"/>
      <c r="J854" s="243" t="n"/>
      <c r="K854" s="243" t="n"/>
    </row>
    <row r="855" customFormat="1" s="78">
      <c r="A855" s="242" t="n"/>
      <c r="B855" s="22" t="n"/>
      <c r="C855" s="243" t="n"/>
      <c r="D855" s="243" t="n"/>
      <c r="E855" s="243" t="n"/>
      <c r="F855" s="243" t="n"/>
      <c r="G855" s="243" t="n"/>
      <c r="H855" s="243" t="n"/>
      <c r="I855" s="243" t="n"/>
      <c r="J855" s="243" t="n"/>
      <c r="K855" s="243" t="n"/>
    </row>
    <row r="856" customFormat="1" s="78">
      <c r="A856" s="242" t="n"/>
      <c r="B856" s="22" t="n"/>
      <c r="C856" s="243" t="n"/>
      <c r="D856" s="243" t="n"/>
      <c r="E856" s="243" t="n"/>
      <c r="F856" s="243" t="n"/>
      <c r="G856" s="243" t="n"/>
      <c r="H856" s="243" t="n"/>
      <c r="I856" s="243" t="n"/>
      <c r="J856" s="243" t="n"/>
      <c r="K856" s="243" t="n"/>
    </row>
    <row r="857" customFormat="1" s="78">
      <c r="A857" s="242" t="n"/>
      <c r="B857" s="22" t="n"/>
      <c r="C857" s="243" t="n"/>
      <c r="D857" s="243" t="n"/>
      <c r="E857" s="243" t="n"/>
      <c r="F857" s="243" t="n"/>
      <c r="G857" s="243" t="n"/>
      <c r="H857" s="243" t="n"/>
      <c r="I857" s="243" t="n"/>
      <c r="J857" s="243" t="n"/>
      <c r="K857" s="243" t="n"/>
    </row>
    <row r="858" customFormat="1" s="78">
      <c r="A858" s="242" t="n"/>
      <c r="B858" s="22" t="n"/>
      <c r="C858" s="243" t="n"/>
      <c r="D858" s="243" t="n"/>
      <c r="E858" s="243" t="n"/>
      <c r="F858" s="243" t="n"/>
      <c r="G858" s="243" t="n"/>
      <c r="H858" s="243" t="n"/>
      <c r="I858" s="243" t="n"/>
      <c r="J858" s="243" t="n"/>
      <c r="K858" s="243" t="n"/>
    </row>
    <row r="859" customFormat="1" s="78">
      <c r="A859" s="242" t="n"/>
      <c r="B859" s="22" t="n"/>
      <c r="C859" s="243" t="n"/>
      <c r="D859" s="243" t="n"/>
      <c r="E859" s="243" t="n"/>
      <c r="F859" s="243" t="n"/>
      <c r="G859" s="243" t="n"/>
      <c r="H859" s="243" t="n"/>
      <c r="I859" s="243" t="n"/>
      <c r="J859" s="243" t="n"/>
      <c r="K859" s="243" t="n"/>
    </row>
    <row r="860" customFormat="1" s="78">
      <c r="A860" s="242" t="n"/>
      <c r="B860" s="22" t="n"/>
      <c r="C860" s="243" t="n"/>
      <c r="D860" s="243" t="n"/>
      <c r="E860" s="243" t="n"/>
      <c r="F860" s="243" t="n"/>
      <c r="G860" s="243" t="n"/>
      <c r="H860" s="243" t="n"/>
      <c r="I860" s="243" t="n"/>
      <c r="J860" s="243" t="n"/>
      <c r="K860" s="243" t="n"/>
    </row>
    <row r="861" customFormat="1" s="78">
      <c r="A861" s="242" t="n"/>
      <c r="B861" s="22" t="n"/>
      <c r="C861" s="243" t="n"/>
      <c r="D861" s="243" t="n"/>
      <c r="E861" s="243" t="n"/>
      <c r="F861" s="243" t="n"/>
      <c r="G861" s="243" t="n"/>
      <c r="H861" s="243" t="n"/>
      <c r="I861" s="243" t="n"/>
      <c r="J861" s="243" t="n"/>
      <c r="K861" s="243" t="n"/>
    </row>
    <row r="862" customFormat="1" s="78">
      <c r="A862" s="242" t="n"/>
      <c r="B862" s="22" t="n"/>
      <c r="C862" s="243" t="n"/>
      <c r="D862" s="243" t="n"/>
      <c r="E862" s="243" t="n"/>
      <c r="F862" s="243" t="n"/>
      <c r="G862" s="243" t="n"/>
      <c r="H862" s="243" t="n"/>
      <c r="I862" s="243" t="n"/>
      <c r="J862" s="243" t="n"/>
      <c r="K862" s="243" t="n"/>
    </row>
    <row r="863" customFormat="1" s="78">
      <c r="A863" s="242" t="n"/>
      <c r="B863" s="22" t="n"/>
      <c r="C863" s="243" t="n"/>
      <c r="D863" s="243" t="n"/>
      <c r="E863" s="243" t="n"/>
      <c r="F863" s="243" t="n"/>
      <c r="G863" s="243" t="n"/>
      <c r="H863" s="243" t="n"/>
      <c r="I863" s="243" t="n"/>
      <c r="J863" s="243" t="n"/>
      <c r="K863" s="243" t="n"/>
    </row>
    <row r="864" customFormat="1" s="78">
      <c r="A864" s="242" t="n"/>
      <c r="B864" s="22" t="n"/>
      <c r="C864" s="243" t="n"/>
      <c r="D864" s="243" t="n"/>
      <c r="E864" s="243" t="n"/>
      <c r="F864" s="243" t="n"/>
      <c r="G864" s="243" t="n"/>
      <c r="H864" s="243" t="n"/>
      <c r="I864" s="243" t="n"/>
      <c r="J864" s="243" t="n"/>
      <c r="K864" s="243" t="n"/>
    </row>
    <row r="865" customFormat="1" s="78">
      <c r="A865" s="242" t="n"/>
      <c r="B865" s="22" t="n"/>
      <c r="C865" s="243" t="n"/>
      <c r="D865" s="243" t="n"/>
      <c r="E865" s="243" t="n"/>
      <c r="F865" s="243" t="n"/>
      <c r="G865" s="243" t="n"/>
      <c r="H865" s="243" t="n"/>
      <c r="I865" s="243" t="n"/>
      <c r="J865" s="243" t="n"/>
      <c r="K865" s="243" t="n"/>
    </row>
    <row r="866" customFormat="1" s="78">
      <c r="A866" s="242" t="n"/>
      <c r="B866" s="22" t="n"/>
      <c r="C866" s="243" t="n"/>
      <c r="D866" s="243" t="n"/>
      <c r="E866" s="243" t="n"/>
      <c r="F866" s="243" t="n"/>
      <c r="G866" s="243" t="n"/>
      <c r="H866" s="243" t="n"/>
      <c r="I866" s="243" t="n"/>
      <c r="J866" s="243" t="n"/>
      <c r="K866" s="243" t="n"/>
    </row>
    <row r="867" customFormat="1" s="78">
      <c r="A867" s="242" t="n"/>
      <c r="B867" s="22" t="n"/>
      <c r="C867" s="243" t="n"/>
      <c r="D867" s="243" t="n"/>
      <c r="E867" s="243" t="n"/>
      <c r="F867" s="243" t="n"/>
      <c r="G867" s="243" t="n"/>
      <c r="H867" s="243" t="n"/>
      <c r="I867" s="243" t="n"/>
      <c r="J867" s="243" t="n"/>
      <c r="K867" s="243" t="n"/>
    </row>
    <row r="868" customFormat="1" s="78">
      <c r="A868" s="242" t="n"/>
      <c r="B868" s="22" t="n"/>
      <c r="C868" s="243" t="n"/>
      <c r="D868" s="243" t="n"/>
      <c r="E868" s="243" t="n"/>
      <c r="F868" s="243" t="n"/>
      <c r="G868" s="243" t="n"/>
      <c r="H868" s="243" t="n"/>
      <c r="I868" s="243" t="n"/>
      <c r="J868" s="243" t="n"/>
      <c r="K868" s="243" t="n"/>
    </row>
    <row r="869" customFormat="1" s="78">
      <c r="A869" s="242" t="n"/>
      <c r="B869" s="22" t="n"/>
      <c r="C869" s="243" t="n"/>
      <c r="D869" s="243" t="n"/>
      <c r="E869" s="243" t="n"/>
      <c r="F869" s="243" t="n"/>
      <c r="G869" s="243" t="n"/>
      <c r="H869" s="243" t="n"/>
      <c r="I869" s="243" t="n"/>
      <c r="J869" s="243" t="n"/>
      <c r="K869" s="243" t="n"/>
    </row>
    <row r="870" customFormat="1" s="78">
      <c r="A870" s="242" t="n"/>
      <c r="B870" s="22" t="n"/>
      <c r="C870" s="243" t="n"/>
      <c r="D870" s="243" t="n"/>
      <c r="E870" s="243" t="n"/>
      <c r="F870" s="243" t="n"/>
      <c r="G870" s="243" t="n"/>
      <c r="H870" s="243" t="n"/>
      <c r="I870" s="243" t="n"/>
      <c r="J870" s="243" t="n"/>
      <c r="K870" s="243" t="n"/>
    </row>
    <row r="871" customFormat="1" s="78">
      <c r="A871" s="242" t="n"/>
      <c r="B871" s="22" t="n"/>
      <c r="C871" s="243" t="n"/>
      <c r="D871" s="243" t="n"/>
      <c r="E871" s="243" t="n"/>
      <c r="F871" s="243" t="n"/>
      <c r="G871" s="243" t="n"/>
      <c r="H871" s="243" t="n"/>
      <c r="I871" s="243" t="n"/>
      <c r="J871" s="243" t="n"/>
      <c r="K871" s="243" t="n"/>
    </row>
    <row r="872" customFormat="1" s="78">
      <c r="A872" s="242" t="n"/>
      <c r="B872" s="22" t="n"/>
      <c r="C872" s="243" t="n"/>
      <c r="D872" s="243" t="n"/>
      <c r="E872" s="243" t="n"/>
      <c r="F872" s="243" t="n"/>
      <c r="G872" s="243" t="n"/>
      <c r="H872" s="243" t="n"/>
      <c r="I872" s="243" t="n"/>
      <c r="J872" s="243" t="n"/>
      <c r="K872" s="243" t="n"/>
    </row>
    <row r="873" customFormat="1" s="78">
      <c r="A873" s="242" t="n"/>
      <c r="B873" s="22" t="n"/>
      <c r="C873" s="243" t="n"/>
      <c r="D873" s="243" t="n"/>
      <c r="E873" s="243" t="n"/>
      <c r="F873" s="243" t="n"/>
      <c r="G873" s="243" t="n"/>
      <c r="H873" s="243" t="n"/>
      <c r="I873" s="243" t="n"/>
      <c r="J873" s="243" t="n"/>
      <c r="K873" s="243" t="n"/>
    </row>
    <row r="874" customFormat="1" s="78">
      <c r="A874" s="242" t="n"/>
      <c r="B874" s="22" t="n"/>
      <c r="C874" s="243" t="n"/>
      <c r="D874" s="243" t="n"/>
      <c r="E874" s="243" t="n"/>
      <c r="F874" s="243" t="n"/>
      <c r="G874" s="243" t="n"/>
      <c r="H874" s="243" t="n"/>
      <c r="I874" s="243" t="n"/>
      <c r="J874" s="243" t="n"/>
      <c r="K874" s="243" t="n"/>
    </row>
    <row r="875" customFormat="1" s="78">
      <c r="A875" s="242" t="n"/>
      <c r="B875" s="22" t="n"/>
      <c r="C875" s="243" t="n"/>
      <c r="D875" s="243" t="n"/>
      <c r="E875" s="243" t="n"/>
      <c r="F875" s="243" t="n"/>
      <c r="G875" s="243" t="n"/>
      <c r="H875" s="243" t="n"/>
      <c r="I875" s="243" t="n"/>
      <c r="J875" s="243" t="n"/>
      <c r="K875" s="243" t="n"/>
    </row>
    <row r="876" customFormat="1" s="78">
      <c r="A876" s="242" t="n"/>
      <c r="B876" s="22" t="n"/>
      <c r="C876" s="243" t="n"/>
      <c r="D876" s="243" t="n"/>
      <c r="E876" s="243" t="n"/>
      <c r="F876" s="243" t="n"/>
      <c r="G876" s="243" t="n"/>
      <c r="H876" s="243" t="n"/>
      <c r="I876" s="243" t="n"/>
      <c r="J876" s="243" t="n"/>
      <c r="K876" s="243" t="n"/>
    </row>
    <row r="877" customFormat="1" s="78">
      <c r="A877" s="242" t="n"/>
      <c r="B877" s="22" t="n"/>
      <c r="C877" s="243" t="n"/>
      <c r="D877" s="243" t="n"/>
      <c r="E877" s="243" t="n"/>
      <c r="F877" s="243" t="n"/>
      <c r="G877" s="243" t="n"/>
      <c r="H877" s="243" t="n"/>
      <c r="I877" s="243" t="n"/>
      <c r="J877" s="243" t="n"/>
      <c r="K877" s="243" t="n"/>
    </row>
    <row r="878" customFormat="1" s="78">
      <c r="A878" s="242" t="n"/>
      <c r="B878" s="22" t="n"/>
      <c r="C878" s="243" t="n"/>
      <c r="D878" s="243" t="n"/>
      <c r="E878" s="243" t="n"/>
      <c r="F878" s="243" t="n"/>
      <c r="G878" s="243" t="n"/>
      <c r="H878" s="243" t="n"/>
      <c r="I878" s="243" t="n"/>
      <c r="J878" s="243" t="n"/>
      <c r="K878" s="243" t="n"/>
    </row>
    <row r="879" customFormat="1" s="78">
      <c r="A879" s="242" t="n"/>
      <c r="B879" s="22" t="n"/>
      <c r="C879" s="243" t="n"/>
      <c r="D879" s="243" t="n"/>
      <c r="E879" s="243" t="n"/>
      <c r="F879" s="243" t="n"/>
      <c r="G879" s="243" t="n"/>
      <c r="H879" s="243" t="n"/>
      <c r="I879" s="243" t="n"/>
      <c r="J879" s="243" t="n"/>
      <c r="K879" s="243" t="n"/>
    </row>
    <row r="880" customFormat="1" s="78">
      <c r="A880" s="242" t="n"/>
      <c r="B880" s="22" t="n"/>
      <c r="C880" s="243" t="n"/>
      <c r="D880" s="243" t="n"/>
      <c r="E880" s="243" t="n"/>
      <c r="F880" s="243" t="n"/>
      <c r="G880" s="243" t="n"/>
      <c r="H880" s="243" t="n"/>
      <c r="I880" s="243" t="n"/>
      <c r="J880" s="243" t="n"/>
      <c r="K880" s="243" t="n"/>
    </row>
    <row r="881" customFormat="1" s="78">
      <c r="A881" s="242" t="n"/>
      <c r="B881" s="22" t="n"/>
      <c r="C881" s="243" t="n"/>
      <c r="D881" s="243" t="n"/>
      <c r="E881" s="243" t="n"/>
      <c r="F881" s="243" t="n"/>
      <c r="G881" s="243" t="n"/>
      <c r="H881" s="243" t="n"/>
      <c r="I881" s="243" t="n"/>
      <c r="J881" s="243" t="n"/>
      <c r="K881" s="243" t="n"/>
    </row>
    <row r="882" customFormat="1" s="78">
      <c r="A882" s="242" t="n"/>
      <c r="B882" s="22" t="n"/>
      <c r="C882" s="243" t="n"/>
      <c r="D882" s="243" t="n"/>
      <c r="E882" s="243" t="n"/>
      <c r="F882" s="243" t="n"/>
      <c r="G882" s="243" t="n"/>
      <c r="H882" s="243" t="n"/>
      <c r="I882" s="243" t="n"/>
      <c r="J882" s="243" t="n"/>
      <c r="K882" s="243" t="n"/>
    </row>
    <row r="883" customFormat="1" s="78">
      <c r="A883" s="242" t="n"/>
      <c r="B883" s="22" t="n"/>
      <c r="C883" s="243" t="n"/>
      <c r="D883" s="243" t="n"/>
      <c r="E883" s="243" t="n"/>
      <c r="F883" s="243" t="n"/>
      <c r="G883" s="243" t="n"/>
      <c r="H883" s="243" t="n"/>
      <c r="I883" s="243" t="n"/>
      <c r="J883" s="243" t="n"/>
      <c r="K883" s="243" t="n"/>
    </row>
    <row r="884" customFormat="1" s="78">
      <c r="A884" s="242" t="n"/>
      <c r="B884" s="22" t="n"/>
      <c r="C884" s="243" t="n"/>
      <c r="D884" s="243" t="n"/>
      <c r="E884" s="243" t="n"/>
      <c r="F884" s="243" t="n"/>
      <c r="G884" s="243" t="n"/>
      <c r="H884" s="243" t="n"/>
      <c r="I884" s="243" t="n"/>
      <c r="J884" s="243" t="n"/>
      <c r="K884" s="243" t="n"/>
    </row>
    <row r="885" customFormat="1" s="78">
      <c r="A885" s="242" t="n"/>
      <c r="B885" s="22" t="n"/>
      <c r="C885" s="243" t="n"/>
      <c r="D885" s="243" t="n"/>
      <c r="E885" s="243" t="n"/>
      <c r="F885" s="243" t="n"/>
      <c r="G885" s="243" t="n"/>
      <c r="H885" s="243" t="n"/>
      <c r="I885" s="243" t="n"/>
      <c r="J885" s="243" t="n"/>
      <c r="K885" s="243" t="n"/>
    </row>
    <row r="886" customFormat="1" s="78">
      <c r="A886" s="242" t="n"/>
      <c r="B886" s="22" t="n"/>
      <c r="C886" s="243" t="n"/>
      <c r="D886" s="243" t="n"/>
      <c r="E886" s="243" t="n"/>
      <c r="F886" s="243" t="n"/>
      <c r="G886" s="243" t="n"/>
      <c r="H886" s="243" t="n"/>
      <c r="I886" s="243" t="n"/>
      <c r="J886" s="243" t="n"/>
      <c r="K886" s="243" t="n"/>
    </row>
    <row r="887" customFormat="1" s="78">
      <c r="A887" s="242" t="n"/>
      <c r="B887" s="22" t="n"/>
      <c r="C887" s="243" t="n"/>
      <c r="D887" s="243" t="n"/>
      <c r="E887" s="243" t="n"/>
      <c r="F887" s="243" t="n"/>
      <c r="G887" s="243" t="n"/>
      <c r="H887" s="243" t="n"/>
      <c r="I887" s="243" t="n"/>
      <c r="J887" s="243" t="n"/>
      <c r="K887" s="243" t="n"/>
    </row>
    <row r="888" customFormat="1" s="78">
      <c r="A888" s="242" t="n"/>
      <c r="B888" s="22" t="n"/>
      <c r="C888" s="243" t="n"/>
      <c r="D888" s="243" t="n"/>
      <c r="E888" s="243" t="n"/>
      <c r="F888" s="243" t="n"/>
      <c r="G888" s="243" t="n"/>
      <c r="H888" s="243" t="n"/>
      <c r="I888" s="243" t="n"/>
      <c r="J888" s="243" t="n"/>
      <c r="K888" s="243" t="n"/>
    </row>
    <row r="889" customFormat="1" s="78">
      <c r="A889" s="242" t="n"/>
      <c r="B889" s="22" t="n"/>
      <c r="C889" s="243" t="n"/>
      <c r="D889" s="243" t="n"/>
      <c r="E889" s="243" t="n"/>
      <c r="F889" s="243" t="n"/>
      <c r="G889" s="243" t="n"/>
      <c r="H889" s="243" t="n"/>
      <c r="I889" s="243" t="n"/>
      <c r="J889" s="243" t="n"/>
      <c r="K889" s="243" t="n"/>
    </row>
    <row r="890" customFormat="1" s="78">
      <c r="A890" s="242" t="n"/>
      <c r="B890" s="22" t="n"/>
      <c r="C890" s="243" t="n"/>
      <c r="D890" s="243" t="n"/>
      <c r="E890" s="243" t="n"/>
      <c r="F890" s="243" t="n"/>
      <c r="G890" s="243" t="n"/>
      <c r="H890" s="243" t="n"/>
      <c r="I890" s="243" t="n"/>
      <c r="J890" s="243" t="n"/>
      <c r="K890" s="243" t="n"/>
    </row>
    <row r="891" customFormat="1" s="78">
      <c r="A891" s="242" t="n"/>
      <c r="B891" s="22" t="n"/>
      <c r="C891" s="243" t="n"/>
      <c r="D891" s="243" t="n"/>
      <c r="E891" s="243" t="n"/>
      <c r="F891" s="243" t="n"/>
      <c r="G891" s="243" t="n"/>
      <c r="H891" s="243" t="n"/>
      <c r="I891" s="243" t="n"/>
      <c r="J891" s="243" t="n"/>
      <c r="K891" s="243" t="n"/>
    </row>
    <row r="892" customFormat="1" s="78">
      <c r="A892" s="242" t="n"/>
      <c r="B892" s="22" t="n"/>
      <c r="C892" s="243" t="n"/>
      <c r="D892" s="243" t="n"/>
      <c r="E892" s="243" t="n"/>
      <c r="F892" s="243" t="n"/>
      <c r="G892" s="243" t="n"/>
      <c r="H892" s="243" t="n"/>
      <c r="I892" s="243" t="n"/>
      <c r="J892" s="243" t="n"/>
      <c r="K892" s="243" t="n"/>
    </row>
    <row r="893" customFormat="1" s="78">
      <c r="A893" s="242" t="n"/>
      <c r="B893" s="22" t="n"/>
      <c r="C893" s="243" t="n"/>
      <c r="D893" s="243" t="n"/>
      <c r="E893" s="243" t="n"/>
      <c r="F893" s="243" t="n"/>
      <c r="G893" s="243" t="n"/>
      <c r="H893" s="243" t="n"/>
      <c r="I893" s="243" t="n"/>
      <c r="J893" s="243" t="n"/>
      <c r="K893" s="243" t="n"/>
    </row>
    <row r="894" customFormat="1" s="78">
      <c r="A894" s="242" t="n"/>
      <c r="B894" s="22" t="n"/>
      <c r="C894" s="243" t="n"/>
      <c r="D894" s="243" t="n"/>
      <c r="E894" s="243" t="n"/>
      <c r="F894" s="243" t="n"/>
      <c r="G894" s="243" t="n"/>
      <c r="H894" s="243" t="n"/>
      <c r="I894" s="243" t="n"/>
      <c r="J894" s="243" t="n"/>
      <c r="K894" s="243" t="n"/>
    </row>
    <row r="895" customFormat="1" s="78">
      <c r="A895" s="242" t="n"/>
      <c r="B895" s="22" t="n"/>
      <c r="C895" s="243" t="n"/>
      <c r="D895" s="243" t="n"/>
      <c r="E895" s="243" t="n"/>
      <c r="F895" s="243" t="n"/>
      <c r="G895" s="243" t="n"/>
      <c r="H895" s="243" t="n"/>
      <c r="I895" s="243" t="n"/>
      <c r="J895" s="243" t="n"/>
      <c r="K895" s="243" t="n"/>
    </row>
    <row r="896" customFormat="1" s="78">
      <c r="A896" s="242" t="n"/>
      <c r="B896" s="22" t="n"/>
      <c r="C896" s="243" t="n"/>
      <c r="D896" s="243" t="n"/>
      <c r="E896" s="243" t="n"/>
      <c r="F896" s="243" t="n"/>
      <c r="G896" s="243" t="n"/>
      <c r="H896" s="243" t="n"/>
      <c r="I896" s="243" t="n"/>
      <c r="J896" s="243" t="n"/>
      <c r="K896" s="243" t="n"/>
    </row>
    <row r="897" customFormat="1" s="78">
      <c r="A897" s="242" t="n"/>
      <c r="B897" s="22" t="n"/>
      <c r="C897" s="243" t="n"/>
      <c r="D897" s="243" t="n"/>
      <c r="E897" s="243" t="n"/>
      <c r="F897" s="243" t="n"/>
      <c r="G897" s="243" t="n"/>
      <c r="H897" s="243" t="n"/>
      <c r="I897" s="243" t="n"/>
      <c r="J897" s="243" t="n"/>
      <c r="K897" s="243" t="n"/>
    </row>
    <row r="898" customFormat="1" s="78">
      <c r="A898" s="242" t="n"/>
      <c r="B898" s="22" t="n"/>
      <c r="C898" s="243" t="n"/>
      <c r="D898" s="243" t="n"/>
      <c r="E898" s="243" t="n"/>
      <c r="F898" s="243" t="n"/>
      <c r="G898" s="243" t="n"/>
      <c r="H898" s="243" t="n"/>
      <c r="I898" s="243" t="n"/>
      <c r="J898" s="243" t="n"/>
      <c r="K898" s="243" t="n"/>
    </row>
    <row r="899" customFormat="1" s="78">
      <c r="A899" s="242" t="n"/>
      <c r="B899" s="22" t="n"/>
      <c r="C899" s="243" t="n"/>
      <c r="D899" s="243" t="n"/>
      <c r="E899" s="243" t="n"/>
      <c r="F899" s="243" t="n"/>
      <c r="G899" s="243" t="n"/>
      <c r="H899" s="243" t="n"/>
      <c r="I899" s="243" t="n"/>
      <c r="J899" s="243" t="n"/>
      <c r="K899" s="243" t="n"/>
    </row>
    <row r="900" customFormat="1" s="78">
      <c r="A900" s="242" t="n"/>
      <c r="B900" s="22" t="n"/>
      <c r="C900" s="243" t="n"/>
      <c r="D900" s="243" t="n"/>
      <c r="E900" s="243" t="n"/>
      <c r="F900" s="243" t="n"/>
      <c r="G900" s="243" t="n"/>
      <c r="H900" s="243" t="n"/>
      <c r="I900" s="243" t="n"/>
      <c r="J900" s="243" t="n"/>
      <c r="K900" s="243" t="n"/>
    </row>
    <row r="901" customFormat="1" s="78">
      <c r="A901" s="242" t="n"/>
      <c r="B901" s="22" t="n"/>
      <c r="C901" s="243" t="n"/>
      <c r="D901" s="243" t="n"/>
      <c r="E901" s="243" t="n"/>
      <c r="F901" s="243" t="n"/>
      <c r="G901" s="243" t="n"/>
      <c r="H901" s="243" t="n"/>
      <c r="I901" s="243" t="n"/>
      <c r="J901" s="243" t="n"/>
      <c r="K901" s="243" t="n"/>
    </row>
    <row r="902" customFormat="1" s="78">
      <c r="A902" s="242" t="n"/>
      <c r="B902" s="22" t="n"/>
      <c r="C902" s="243" t="n"/>
      <c r="D902" s="243" t="n"/>
      <c r="E902" s="243" t="n"/>
      <c r="F902" s="243" t="n"/>
      <c r="G902" s="243" t="n"/>
      <c r="H902" s="243" t="n"/>
      <c r="I902" s="243" t="n"/>
      <c r="J902" s="243" t="n"/>
      <c r="K902" s="243" t="n"/>
    </row>
    <row r="903" customFormat="1" s="78">
      <c r="A903" s="242" t="n"/>
      <c r="B903" s="22" t="n"/>
      <c r="C903" s="243" t="n"/>
      <c r="D903" s="243" t="n"/>
      <c r="E903" s="243" t="n"/>
      <c r="F903" s="243" t="n"/>
      <c r="G903" s="243" t="n"/>
      <c r="H903" s="243" t="n"/>
      <c r="I903" s="243" t="n"/>
      <c r="J903" s="243" t="n"/>
      <c r="K903" s="243" t="n"/>
    </row>
    <row r="904" customFormat="1" s="78">
      <c r="A904" s="242" t="n"/>
      <c r="B904" s="22" t="n"/>
      <c r="C904" s="243" t="n"/>
      <c r="D904" s="243" t="n"/>
      <c r="E904" s="243" t="n"/>
      <c r="F904" s="243" t="n"/>
      <c r="G904" s="243" t="n"/>
      <c r="H904" s="243" t="n"/>
      <c r="I904" s="243" t="n"/>
      <c r="J904" s="243" t="n"/>
      <c r="K904" s="243" t="n"/>
    </row>
    <row r="905" customFormat="1" s="78">
      <c r="A905" s="242" t="n"/>
      <c r="B905" s="22" t="n"/>
      <c r="C905" s="243" t="n"/>
      <c r="D905" s="243" t="n"/>
      <c r="E905" s="243" t="n"/>
      <c r="F905" s="243" t="n"/>
      <c r="G905" s="243" t="n"/>
      <c r="H905" s="243" t="n"/>
      <c r="I905" s="243" t="n"/>
      <c r="J905" s="243" t="n"/>
      <c r="K905" s="243" t="n"/>
    </row>
    <row r="906" customFormat="1" s="78">
      <c r="A906" s="242" t="n"/>
      <c r="B906" s="22" t="n"/>
      <c r="C906" s="243" t="n"/>
      <c r="D906" s="243" t="n"/>
      <c r="E906" s="243" t="n"/>
      <c r="F906" s="243" t="n"/>
      <c r="G906" s="243" t="n"/>
      <c r="H906" s="243" t="n"/>
      <c r="I906" s="243" t="n"/>
      <c r="J906" s="243" t="n"/>
      <c r="K906" s="243" t="n"/>
    </row>
    <row r="907" customFormat="1" s="78">
      <c r="A907" s="242" t="n"/>
      <c r="B907" s="22" t="n"/>
      <c r="C907" s="243" t="n"/>
      <c r="D907" s="243" t="n"/>
      <c r="E907" s="243" t="n"/>
      <c r="F907" s="243" t="n"/>
      <c r="G907" s="243" t="n"/>
      <c r="H907" s="243" t="n"/>
      <c r="I907" s="243" t="n"/>
      <c r="J907" s="243" t="n"/>
      <c r="K907" s="243" t="n"/>
    </row>
    <row r="908" customFormat="1" s="78">
      <c r="A908" s="242" t="n"/>
      <c r="B908" s="22" t="n"/>
      <c r="C908" s="243" t="n"/>
      <c r="D908" s="243" t="n"/>
      <c r="E908" s="243" t="n"/>
      <c r="F908" s="243" t="n"/>
      <c r="G908" s="243" t="n"/>
      <c r="H908" s="243" t="n"/>
      <c r="I908" s="243" t="n"/>
      <c r="J908" s="243" t="n"/>
      <c r="K908" s="243" t="n"/>
    </row>
    <row r="909" customFormat="1" s="78">
      <c r="A909" s="242" t="n"/>
      <c r="B909" s="22" t="n"/>
      <c r="C909" s="243" t="n"/>
      <c r="D909" s="243" t="n"/>
      <c r="E909" s="243" t="n"/>
      <c r="F909" s="243" t="n"/>
      <c r="G909" s="243" t="n"/>
      <c r="H909" s="243" t="n"/>
      <c r="I909" s="243" t="n"/>
      <c r="J909" s="243" t="n"/>
      <c r="K909" s="243" t="n"/>
    </row>
    <row r="910" customFormat="1" s="78">
      <c r="A910" s="242" t="n"/>
      <c r="B910" s="22" t="n"/>
      <c r="C910" s="243" t="n"/>
      <c r="D910" s="243" t="n"/>
      <c r="E910" s="243" t="n"/>
      <c r="F910" s="243" t="n"/>
      <c r="G910" s="243" t="n"/>
      <c r="H910" s="243" t="n"/>
      <c r="I910" s="243" t="n"/>
      <c r="J910" s="243" t="n"/>
      <c r="K910" s="243" t="n"/>
    </row>
    <row r="911" customFormat="1" s="78">
      <c r="A911" s="242" t="n"/>
      <c r="B911" s="22" t="n"/>
      <c r="C911" s="243" t="n"/>
      <c r="D911" s="243" t="n"/>
      <c r="E911" s="243" t="n"/>
      <c r="F911" s="243" t="n"/>
      <c r="G911" s="243" t="n"/>
      <c r="H911" s="243" t="n"/>
      <c r="I911" s="243" t="n"/>
      <c r="J911" s="243" t="n"/>
      <c r="K911" s="243" t="n"/>
    </row>
    <row r="912" customFormat="1" s="78">
      <c r="A912" s="242" t="n"/>
      <c r="B912" s="22" t="n"/>
      <c r="C912" s="243" t="n"/>
      <c r="D912" s="243" t="n"/>
      <c r="E912" s="243" t="n"/>
      <c r="F912" s="243" t="n"/>
      <c r="G912" s="243" t="n"/>
      <c r="H912" s="243" t="n"/>
      <c r="I912" s="243" t="n"/>
      <c r="J912" s="243" t="n"/>
      <c r="K912" s="243" t="n"/>
    </row>
    <row r="913" customFormat="1" s="78">
      <c r="A913" s="242" t="n"/>
      <c r="B913" s="22" t="n"/>
      <c r="C913" s="243" t="n"/>
      <c r="D913" s="243" t="n"/>
      <c r="E913" s="243" t="n"/>
      <c r="F913" s="243" t="n"/>
      <c r="G913" s="243" t="n"/>
      <c r="H913" s="243" t="n"/>
      <c r="I913" s="243" t="n"/>
      <c r="J913" s="243" t="n"/>
      <c r="K913" s="243" t="n"/>
    </row>
    <row r="914" customFormat="1" s="78">
      <c r="A914" s="242" t="n"/>
      <c r="B914" s="22" t="n"/>
      <c r="C914" s="243" t="n"/>
      <c r="D914" s="243" t="n"/>
      <c r="E914" s="243" t="n"/>
      <c r="F914" s="243" t="n"/>
      <c r="G914" s="243" t="n"/>
      <c r="H914" s="243" t="n"/>
      <c r="I914" s="243" t="n"/>
      <c r="J914" s="243" t="n"/>
      <c r="K914" s="243" t="n"/>
    </row>
    <row r="915" customFormat="1" s="78">
      <c r="A915" s="242" t="n"/>
      <c r="B915" s="22" t="n"/>
      <c r="C915" s="243" t="n"/>
      <c r="D915" s="243" t="n"/>
      <c r="E915" s="243" t="n"/>
      <c r="F915" s="243" t="n"/>
      <c r="G915" s="243" t="n"/>
      <c r="H915" s="243" t="n"/>
      <c r="I915" s="243" t="n"/>
      <c r="J915" s="243" t="n"/>
      <c r="K915" s="243" t="n"/>
    </row>
    <row r="916" customFormat="1" s="78">
      <c r="A916" s="242" t="n"/>
      <c r="B916" s="22" t="n"/>
      <c r="C916" s="243" t="n"/>
      <c r="D916" s="243" t="n"/>
      <c r="E916" s="243" t="n"/>
      <c r="F916" s="243" t="n"/>
      <c r="G916" s="243" t="n"/>
      <c r="H916" s="243" t="n"/>
      <c r="I916" s="243" t="n"/>
      <c r="J916" s="243" t="n"/>
      <c r="K916" s="243" t="n"/>
    </row>
    <row r="917" customFormat="1" s="78">
      <c r="A917" s="242" t="n"/>
      <c r="B917" s="22" t="n"/>
      <c r="C917" s="243" t="n"/>
      <c r="D917" s="243" t="n"/>
      <c r="E917" s="243" t="n"/>
      <c r="F917" s="243" t="n"/>
      <c r="G917" s="243" t="n"/>
      <c r="H917" s="243" t="n"/>
      <c r="I917" s="243" t="n"/>
      <c r="J917" s="243" t="n"/>
      <c r="K917" s="243" t="n"/>
    </row>
    <row r="918" customFormat="1" s="78">
      <c r="A918" s="242" t="n"/>
      <c r="B918" s="22" t="n"/>
      <c r="C918" s="243" t="n"/>
      <c r="D918" s="243" t="n"/>
      <c r="E918" s="243" t="n"/>
      <c r="F918" s="243" t="n"/>
      <c r="G918" s="243" t="n"/>
      <c r="H918" s="243" t="n"/>
      <c r="I918" s="243" t="n"/>
      <c r="J918" s="243" t="n"/>
      <c r="K918" s="243" t="n"/>
    </row>
    <row r="919" customFormat="1" s="78">
      <c r="A919" s="242" t="n"/>
      <c r="B919" s="22" t="n"/>
      <c r="C919" s="243" t="n"/>
      <c r="D919" s="243" t="n"/>
      <c r="E919" s="243" t="n"/>
      <c r="F919" s="243" t="n"/>
      <c r="G919" s="243" t="n"/>
      <c r="H919" s="243" t="n"/>
      <c r="I919" s="243" t="n"/>
      <c r="J919" s="243" t="n"/>
      <c r="K919" s="243" t="n"/>
    </row>
    <row r="920" customFormat="1" s="78">
      <c r="A920" s="242" t="n"/>
      <c r="B920" s="22" t="n"/>
      <c r="C920" s="243" t="n"/>
      <c r="D920" s="243" t="n"/>
      <c r="E920" s="243" t="n"/>
      <c r="F920" s="243" t="n"/>
      <c r="G920" s="243" t="n"/>
      <c r="H920" s="243" t="n"/>
      <c r="I920" s="243" t="n"/>
      <c r="J920" s="243" t="n"/>
      <c r="K920" s="243" t="n"/>
    </row>
    <row r="921" customFormat="1" s="78">
      <c r="A921" s="242" t="n"/>
      <c r="B921" s="22" t="n"/>
      <c r="C921" s="243" t="n"/>
      <c r="D921" s="243" t="n"/>
      <c r="E921" s="243" t="n"/>
      <c r="F921" s="243" t="n"/>
      <c r="G921" s="243" t="n"/>
      <c r="H921" s="243" t="n"/>
      <c r="I921" s="243" t="n"/>
      <c r="J921" s="243" t="n"/>
      <c r="K921" s="243" t="n"/>
    </row>
    <row r="922" customFormat="1" s="78">
      <c r="A922" s="242" t="n"/>
      <c r="B922" s="22" t="n"/>
      <c r="C922" s="243" t="n"/>
      <c r="D922" s="243" t="n"/>
      <c r="E922" s="243" t="n"/>
      <c r="F922" s="243" t="n"/>
      <c r="G922" s="243" t="n"/>
      <c r="H922" s="243" t="n"/>
      <c r="I922" s="243" t="n"/>
      <c r="J922" s="243" t="n"/>
      <c r="K922" s="243" t="n"/>
    </row>
    <row r="923" customFormat="1" s="78">
      <c r="A923" s="242" t="n"/>
      <c r="B923" s="22" t="n"/>
      <c r="C923" s="243" t="n"/>
      <c r="D923" s="243" t="n"/>
      <c r="E923" s="243" t="n"/>
      <c r="F923" s="243" t="n"/>
      <c r="G923" s="243" t="n"/>
      <c r="H923" s="243" t="n"/>
      <c r="I923" s="243" t="n"/>
      <c r="J923" s="243" t="n"/>
      <c r="K923" s="243" t="n"/>
    </row>
    <row r="924" customFormat="1" s="78">
      <c r="A924" s="242" t="n"/>
      <c r="B924" s="22" t="n"/>
      <c r="C924" s="243" t="n"/>
      <c r="D924" s="243" t="n"/>
      <c r="E924" s="243" t="n"/>
      <c r="F924" s="243" t="n"/>
      <c r="G924" s="243" t="n"/>
      <c r="H924" s="243" t="n"/>
      <c r="I924" s="243" t="n"/>
      <c r="J924" s="243" t="n"/>
      <c r="K924" s="243" t="n"/>
    </row>
    <row r="925" customFormat="1" s="78">
      <c r="A925" s="242" t="n"/>
      <c r="B925" s="22" t="n"/>
      <c r="C925" s="243" t="n"/>
      <c r="D925" s="243" t="n"/>
      <c r="E925" s="243" t="n"/>
      <c r="F925" s="243" t="n"/>
      <c r="G925" s="243" t="n"/>
      <c r="H925" s="243" t="n"/>
      <c r="I925" s="243" t="n"/>
      <c r="J925" s="243" t="n"/>
      <c r="K925" s="243" t="n"/>
    </row>
    <row r="926" customFormat="1" s="78">
      <c r="A926" s="242" t="n"/>
      <c r="B926" s="22" t="n"/>
      <c r="C926" s="243" t="n"/>
      <c r="D926" s="243" t="n"/>
      <c r="E926" s="243" t="n"/>
      <c r="F926" s="243" t="n"/>
      <c r="G926" s="243" t="n"/>
      <c r="H926" s="243" t="n"/>
      <c r="I926" s="243" t="n"/>
      <c r="J926" s="243" t="n"/>
      <c r="K926" s="243" t="n"/>
    </row>
    <row r="927" customFormat="1" s="78">
      <c r="A927" s="242" t="n"/>
      <c r="B927" s="22" t="n"/>
      <c r="C927" s="243" t="n"/>
      <c r="D927" s="243" t="n"/>
      <c r="E927" s="243" t="n"/>
      <c r="F927" s="243" t="n"/>
      <c r="G927" s="243" t="n"/>
      <c r="H927" s="243" t="n"/>
      <c r="I927" s="243" t="n"/>
      <c r="J927" s="243" t="n"/>
      <c r="K927" s="243" t="n"/>
    </row>
    <row r="928" customFormat="1" s="78">
      <c r="A928" s="242" t="n"/>
      <c r="B928" s="22" t="n"/>
      <c r="C928" s="243" t="n"/>
      <c r="D928" s="243" t="n"/>
      <c r="E928" s="243" t="n"/>
      <c r="F928" s="243" t="n"/>
      <c r="G928" s="243" t="n"/>
      <c r="H928" s="243" t="n"/>
      <c r="I928" s="243" t="n"/>
      <c r="J928" s="243" t="n"/>
      <c r="K928" s="243" t="n"/>
    </row>
    <row r="929" customFormat="1" s="78">
      <c r="A929" s="242" t="n"/>
      <c r="B929" s="22" t="n"/>
      <c r="C929" s="243" t="n"/>
      <c r="D929" s="243" t="n"/>
      <c r="E929" s="243" t="n"/>
      <c r="F929" s="243" t="n"/>
      <c r="G929" s="243" t="n"/>
      <c r="H929" s="243" t="n"/>
      <c r="I929" s="243" t="n"/>
      <c r="J929" s="243" t="n"/>
      <c r="K929" s="243" t="n"/>
    </row>
    <row r="930" customFormat="1" s="78">
      <c r="A930" s="242" t="n"/>
      <c r="B930" s="22" t="n"/>
      <c r="C930" s="243" t="n"/>
      <c r="D930" s="243" t="n"/>
      <c r="E930" s="243" t="n"/>
      <c r="F930" s="243" t="n"/>
      <c r="G930" s="243" t="n"/>
      <c r="H930" s="243" t="n"/>
      <c r="I930" s="243" t="n"/>
      <c r="J930" s="243" t="n"/>
      <c r="K930" s="243" t="n"/>
    </row>
    <row r="931" customFormat="1" s="78">
      <c r="A931" s="242" t="n"/>
      <c r="B931" s="22" t="n"/>
      <c r="C931" s="243" t="n"/>
      <c r="D931" s="243" t="n"/>
      <c r="E931" s="243" t="n"/>
      <c r="F931" s="243" t="n"/>
      <c r="G931" s="243" t="n"/>
      <c r="H931" s="243" t="n"/>
      <c r="I931" s="243" t="n"/>
      <c r="J931" s="243" t="n"/>
      <c r="K931" s="243" t="n"/>
    </row>
    <row r="932" customFormat="1" s="78">
      <c r="A932" s="242" t="n"/>
      <c r="B932" s="22" t="n"/>
      <c r="C932" s="243" t="n"/>
      <c r="D932" s="243" t="n"/>
      <c r="E932" s="243" t="n"/>
      <c r="F932" s="243" t="n"/>
      <c r="G932" s="243" t="n"/>
      <c r="H932" s="243" t="n"/>
      <c r="I932" s="243" t="n"/>
      <c r="J932" s="243" t="n"/>
      <c r="K932" s="243" t="n"/>
    </row>
    <row r="933" customFormat="1" s="78">
      <c r="A933" s="242" t="n"/>
      <c r="B933" s="22" t="n"/>
      <c r="C933" s="243" t="n"/>
      <c r="D933" s="243" t="n"/>
      <c r="E933" s="243" t="n"/>
      <c r="F933" s="243" t="n"/>
      <c r="G933" s="243" t="n"/>
      <c r="H933" s="243" t="n"/>
      <c r="I933" s="243" t="n"/>
      <c r="J933" s="243" t="n"/>
      <c r="K933" s="243" t="n"/>
    </row>
    <row r="934" customFormat="1" s="78">
      <c r="A934" s="242" t="n"/>
      <c r="B934" s="22" t="n"/>
      <c r="C934" s="243" t="n"/>
      <c r="D934" s="243" t="n"/>
      <c r="E934" s="243" t="n"/>
      <c r="F934" s="243" t="n"/>
      <c r="G934" s="243" t="n"/>
      <c r="H934" s="243" t="n"/>
      <c r="I934" s="243" t="n"/>
      <c r="J934" s="243" t="n"/>
      <c r="K934" s="243" t="n"/>
    </row>
    <row r="935" customFormat="1" s="78">
      <c r="A935" s="242" t="n"/>
      <c r="B935" s="22" t="n"/>
      <c r="C935" s="243" t="n"/>
      <c r="D935" s="243" t="n"/>
      <c r="E935" s="243" t="n"/>
      <c r="F935" s="243" t="n"/>
      <c r="G935" s="243" t="n"/>
      <c r="H935" s="243" t="n"/>
      <c r="I935" s="243" t="n"/>
      <c r="J935" s="243" t="n"/>
      <c r="K935" s="243" t="n"/>
    </row>
    <row r="936" customFormat="1" s="78">
      <c r="A936" s="242" t="n"/>
      <c r="B936" s="22" t="n"/>
      <c r="C936" s="243" t="n"/>
      <c r="D936" s="243" t="n"/>
      <c r="E936" s="243" t="n"/>
      <c r="F936" s="243" t="n"/>
      <c r="G936" s="243" t="n"/>
      <c r="H936" s="243" t="n"/>
      <c r="I936" s="243" t="n"/>
      <c r="J936" s="243" t="n"/>
      <c r="K936" s="243" t="n"/>
    </row>
    <row r="937" customFormat="1" s="78">
      <c r="A937" s="242" t="n"/>
      <c r="B937" s="22" t="n"/>
      <c r="C937" s="243" t="n"/>
      <c r="D937" s="243" t="n"/>
      <c r="E937" s="243" t="n"/>
      <c r="F937" s="243" t="n"/>
      <c r="G937" s="243" t="n"/>
      <c r="H937" s="243" t="n"/>
      <c r="I937" s="243" t="n"/>
      <c r="J937" s="243" t="n"/>
      <c r="K937" s="243" t="n"/>
    </row>
    <row r="938" customFormat="1" s="78">
      <c r="A938" s="242" t="n"/>
      <c r="B938" s="22" t="n"/>
      <c r="C938" s="243" t="n"/>
      <c r="D938" s="243" t="n"/>
      <c r="E938" s="243" t="n"/>
      <c r="F938" s="243" t="n"/>
      <c r="G938" s="243" t="n"/>
      <c r="H938" s="243" t="n"/>
      <c r="I938" s="243" t="n"/>
      <c r="J938" s="243" t="n"/>
      <c r="K938" s="243" t="n"/>
    </row>
    <row r="939" customFormat="1" s="78">
      <c r="A939" s="242" t="n"/>
      <c r="B939" s="22" t="n"/>
      <c r="C939" s="243" t="n"/>
      <c r="D939" s="243" t="n"/>
      <c r="E939" s="243" t="n"/>
      <c r="F939" s="243" t="n"/>
      <c r="G939" s="243" t="n"/>
      <c r="H939" s="243" t="n"/>
      <c r="I939" s="243" t="n"/>
      <c r="J939" s="243" t="n"/>
      <c r="K939" s="243" t="n"/>
    </row>
    <row r="940" customFormat="1" s="78">
      <c r="A940" s="242" t="n"/>
      <c r="B940" s="22" t="n"/>
      <c r="C940" s="243" t="n"/>
      <c r="D940" s="243" t="n"/>
      <c r="E940" s="243" t="n"/>
      <c r="F940" s="243" t="n"/>
      <c r="G940" s="243" t="n"/>
      <c r="H940" s="243" t="n"/>
      <c r="I940" s="243" t="n"/>
      <c r="J940" s="243" t="n"/>
      <c r="K940" s="243" t="n"/>
    </row>
    <row r="941" customFormat="1" s="78">
      <c r="A941" s="242" t="n"/>
      <c r="B941" s="22" t="n"/>
      <c r="C941" s="243" t="n"/>
      <c r="D941" s="243" t="n"/>
      <c r="E941" s="243" t="n"/>
      <c r="F941" s="243" t="n"/>
      <c r="G941" s="243" t="n"/>
      <c r="H941" s="243" t="n"/>
      <c r="I941" s="243" t="n"/>
      <c r="J941" s="243" t="n"/>
      <c r="K941" s="243" t="n"/>
    </row>
    <row r="942" customFormat="1" s="78">
      <c r="A942" s="242" t="n"/>
      <c r="B942" s="22" t="n"/>
      <c r="C942" s="243" t="n"/>
      <c r="D942" s="243" t="n"/>
      <c r="E942" s="243" t="n"/>
      <c r="F942" s="243" t="n"/>
      <c r="G942" s="243" t="n"/>
      <c r="H942" s="243" t="n"/>
      <c r="I942" s="243" t="n"/>
      <c r="J942" s="243" t="n"/>
      <c r="K942" s="243" t="n"/>
    </row>
    <row r="943" customFormat="1" s="78">
      <c r="A943" s="242" t="n"/>
      <c r="B943" s="22" t="n"/>
      <c r="C943" s="243" t="n"/>
      <c r="D943" s="243" t="n"/>
      <c r="E943" s="243" t="n"/>
      <c r="F943" s="243" t="n"/>
      <c r="G943" s="243" t="n"/>
      <c r="H943" s="243" t="n"/>
      <c r="I943" s="243" t="n"/>
      <c r="J943" s="243" t="n"/>
      <c r="K943" s="243" t="n"/>
    </row>
    <row r="944" customFormat="1" s="78">
      <c r="A944" s="242" t="n"/>
      <c r="B944" s="22" t="n"/>
      <c r="C944" s="243" t="n"/>
      <c r="D944" s="243" t="n"/>
      <c r="E944" s="243" t="n"/>
      <c r="F944" s="243" t="n"/>
      <c r="G944" s="243" t="n"/>
      <c r="H944" s="243" t="n"/>
      <c r="I944" s="243" t="n"/>
      <c r="J944" s="243" t="n"/>
      <c r="K944" s="243" t="n"/>
    </row>
    <row r="945" customFormat="1" s="78">
      <c r="A945" s="242" t="n"/>
      <c r="B945" s="22" t="n"/>
      <c r="C945" s="243" t="n"/>
      <c r="D945" s="243" t="n"/>
      <c r="E945" s="243" t="n"/>
      <c r="F945" s="243" t="n"/>
      <c r="G945" s="243" t="n"/>
      <c r="H945" s="243" t="n"/>
      <c r="I945" s="243" t="n"/>
      <c r="J945" s="243" t="n"/>
      <c r="K945" s="243" t="n"/>
    </row>
    <row r="946" customFormat="1" s="78">
      <c r="A946" s="242" t="n"/>
      <c r="B946" s="22" t="n"/>
      <c r="C946" s="243" t="n"/>
      <c r="D946" s="243" t="n"/>
      <c r="E946" s="243" t="n"/>
      <c r="F946" s="243" t="n"/>
      <c r="G946" s="243" t="n"/>
      <c r="H946" s="243" t="n"/>
      <c r="I946" s="243" t="n"/>
      <c r="J946" s="243" t="n"/>
      <c r="K946" s="243" t="n"/>
    </row>
    <row r="947" customFormat="1" s="78">
      <c r="A947" s="242" t="n"/>
      <c r="B947" s="22" t="n"/>
      <c r="C947" s="243" t="n"/>
      <c r="D947" s="243" t="n"/>
      <c r="E947" s="243" t="n"/>
      <c r="F947" s="243" t="n"/>
      <c r="G947" s="243" t="n"/>
      <c r="H947" s="243" t="n"/>
      <c r="I947" s="243" t="n"/>
      <c r="J947" s="243" t="n"/>
      <c r="K947" s="243" t="n"/>
    </row>
    <row r="948" customFormat="1" s="78">
      <c r="A948" s="242" t="n"/>
      <c r="B948" s="22" t="n"/>
      <c r="C948" s="243" t="n"/>
      <c r="D948" s="243" t="n"/>
      <c r="E948" s="243" t="n"/>
      <c r="F948" s="243" t="n"/>
      <c r="G948" s="243" t="n"/>
      <c r="H948" s="243" t="n"/>
      <c r="I948" s="243" t="n"/>
      <c r="J948" s="243" t="n"/>
      <c r="K948" s="243" t="n"/>
    </row>
    <row r="949" customFormat="1" s="78">
      <c r="A949" s="242" t="n"/>
      <c r="B949" s="22" t="n"/>
      <c r="C949" s="243" t="n"/>
      <c r="D949" s="243" t="n"/>
      <c r="E949" s="243" t="n"/>
      <c r="F949" s="243" t="n"/>
      <c r="G949" s="243" t="n"/>
      <c r="H949" s="243" t="n"/>
      <c r="I949" s="243" t="n"/>
      <c r="J949" s="243" t="n"/>
      <c r="K949" s="243" t="n"/>
    </row>
    <row r="950" customFormat="1" s="78">
      <c r="A950" s="242" t="n"/>
      <c r="B950" s="22" t="n"/>
      <c r="C950" s="243" t="n"/>
      <c r="D950" s="243" t="n"/>
      <c r="E950" s="243" t="n"/>
      <c r="F950" s="243" t="n"/>
      <c r="G950" s="243" t="n"/>
      <c r="H950" s="243" t="n"/>
      <c r="I950" s="243" t="n"/>
      <c r="J950" s="243" t="n"/>
      <c r="K950" s="243" t="n"/>
    </row>
    <row r="951" customFormat="1" s="78">
      <c r="A951" s="242" t="n"/>
      <c r="B951" s="22" t="n"/>
      <c r="C951" s="243" t="n"/>
      <c r="D951" s="243" t="n"/>
      <c r="E951" s="243" t="n"/>
      <c r="F951" s="243" t="n"/>
      <c r="G951" s="243" t="n"/>
      <c r="H951" s="243" t="n"/>
      <c r="I951" s="243" t="n"/>
      <c r="J951" s="243" t="n"/>
      <c r="K951" s="243" t="n"/>
    </row>
    <row r="952" customFormat="1" s="78">
      <c r="A952" s="242" t="n"/>
      <c r="B952" s="22" t="n"/>
      <c r="C952" s="243" t="n"/>
      <c r="D952" s="243" t="n"/>
      <c r="E952" s="243" t="n"/>
      <c r="F952" s="243" t="n"/>
      <c r="G952" s="243" t="n"/>
      <c r="H952" s="243" t="n"/>
      <c r="I952" s="243" t="n"/>
      <c r="J952" s="243" t="n"/>
      <c r="K952" s="243" t="n"/>
    </row>
    <row r="953" customFormat="1" s="78">
      <c r="A953" s="242" t="n"/>
      <c r="B953" s="22" t="n"/>
      <c r="C953" s="243" t="n"/>
      <c r="D953" s="243" t="n"/>
      <c r="E953" s="243" t="n"/>
      <c r="F953" s="243" t="n"/>
      <c r="G953" s="243" t="n"/>
      <c r="H953" s="243" t="n"/>
      <c r="I953" s="243" t="n"/>
      <c r="J953" s="243" t="n"/>
      <c r="K953" s="243" t="n"/>
    </row>
    <row r="954" customFormat="1" s="78">
      <c r="A954" s="242" t="n"/>
      <c r="B954" s="22" t="n"/>
      <c r="C954" s="243" t="n"/>
      <c r="D954" s="243" t="n"/>
      <c r="E954" s="243" t="n"/>
      <c r="F954" s="243" t="n"/>
      <c r="G954" s="243" t="n"/>
      <c r="H954" s="243" t="n"/>
      <c r="I954" s="243" t="n"/>
      <c r="J954" s="243" t="n"/>
      <c r="K954" s="243" t="n"/>
    </row>
    <row r="955" customFormat="1" s="78">
      <c r="A955" s="242" t="n"/>
      <c r="B955" s="22" t="n"/>
      <c r="C955" s="243" t="n"/>
      <c r="D955" s="243" t="n"/>
      <c r="E955" s="243" t="n"/>
      <c r="F955" s="243" t="n"/>
      <c r="G955" s="243" t="n"/>
      <c r="H955" s="243" t="n"/>
      <c r="I955" s="243" t="n"/>
      <c r="J955" s="243" t="n"/>
      <c r="K955" s="243" t="n"/>
    </row>
    <row r="956" customFormat="1" s="78">
      <c r="A956" s="242" t="n"/>
      <c r="B956" s="22" t="n"/>
      <c r="C956" s="243" t="n"/>
      <c r="D956" s="243" t="n"/>
      <c r="E956" s="243" t="n"/>
      <c r="F956" s="243" t="n"/>
      <c r="G956" s="243" t="n"/>
      <c r="H956" s="243" t="n"/>
      <c r="I956" s="243" t="n"/>
      <c r="J956" s="243" t="n"/>
      <c r="K956" s="243" t="n"/>
    </row>
    <row r="957" customFormat="1" s="78">
      <c r="A957" s="242" t="n"/>
      <c r="B957" s="22" t="n"/>
      <c r="C957" s="243" t="n"/>
      <c r="D957" s="243" t="n"/>
      <c r="E957" s="243" t="n"/>
      <c r="F957" s="243" t="n"/>
      <c r="G957" s="243" t="n"/>
      <c r="H957" s="243" t="n"/>
      <c r="I957" s="243" t="n"/>
      <c r="J957" s="243" t="n"/>
      <c r="K957" s="243" t="n"/>
    </row>
    <row r="958" customFormat="1" s="78">
      <c r="A958" s="242" t="n"/>
      <c r="B958" s="22" t="n"/>
      <c r="C958" s="243" t="n"/>
      <c r="D958" s="243" t="n"/>
      <c r="E958" s="243" t="n"/>
      <c r="F958" s="243" t="n"/>
      <c r="G958" s="243" t="n"/>
      <c r="H958" s="243" t="n"/>
      <c r="I958" s="243" t="n"/>
      <c r="J958" s="243" t="n"/>
      <c r="K958" s="243" t="n"/>
    </row>
    <row r="959" customFormat="1" s="78">
      <c r="A959" s="242" t="n"/>
      <c r="B959" s="22" t="n"/>
      <c r="C959" s="243" t="n"/>
      <c r="D959" s="243" t="n"/>
      <c r="E959" s="243" t="n"/>
      <c r="F959" s="243" t="n"/>
      <c r="G959" s="243" t="n"/>
      <c r="H959" s="243" t="n"/>
      <c r="I959" s="243" t="n"/>
      <c r="J959" s="243" t="n"/>
      <c r="K959" s="243" t="n"/>
    </row>
    <row r="960" customFormat="1" s="78">
      <c r="A960" s="242" t="n"/>
      <c r="B960" s="22" t="n"/>
      <c r="C960" s="243" t="n"/>
      <c r="D960" s="243" t="n"/>
      <c r="E960" s="243" t="n"/>
      <c r="F960" s="243" t="n"/>
      <c r="G960" s="243" t="n"/>
      <c r="H960" s="243" t="n"/>
      <c r="I960" s="243" t="n"/>
      <c r="J960" s="243" t="n"/>
      <c r="K960" s="243" t="n"/>
    </row>
    <row r="961" customFormat="1" s="78">
      <c r="A961" s="242" t="n"/>
      <c r="B961" s="22" t="n"/>
      <c r="C961" s="243" t="n"/>
      <c r="D961" s="243" t="n"/>
      <c r="E961" s="243" t="n"/>
      <c r="F961" s="243" t="n"/>
      <c r="G961" s="243" t="n"/>
      <c r="H961" s="243" t="n"/>
      <c r="I961" s="243" t="n"/>
      <c r="J961" s="243" t="n"/>
      <c r="K961" s="243" t="n"/>
    </row>
    <row r="962" customFormat="1" s="78">
      <c r="A962" s="242" t="n"/>
      <c r="B962" s="22" t="n"/>
      <c r="C962" s="243" t="n"/>
      <c r="D962" s="243" t="n"/>
      <c r="E962" s="243" t="n"/>
      <c r="F962" s="243" t="n"/>
      <c r="G962" s="243" t="n"/>
      <c r="H962" s="243" t="n"/>
      <c r="I962" s="243" t="n"/>
      <c r="J962" s="243" t="n"/>
      <c r="K962" s="243" t="n"/>
    </row>
    <row r="963" customFormat="1" s="78">
      <c r="A963" s="242" t="n"/>
      <c r="B963" s="22" t="n"/>
      <c r="C963" s="243" t="n"/>
      <c r="D963" s="243" t="n"/>
      <c r="E963" s="243" t="n"/>
      <c r="F963" s="243" t="n"/>
      <c r="G963" s="243" t="n"/>
      <c r="H963" s="243" t="n"/>
      <c r="I963" s="243" t="n"/>
      <c r="J963" s="243" t="n"/>
      <c r="K963" s="243" t="n"/>
    </row>
    <row r="964" customFormat="1" s="78">
      <c r="A964" s="242" t="n"/>
      <c r="B964" s="22" t="n"/>
      <c r="C964" s="243" t="n"/>
      <c r="D964" s="243" t="n"/>
      <c r="E964" s="243" t="n"/>
      <c r="F964" s="243" t="n"/>
      <c r="G964" s="243" t="n"/>
      <c r="H964" s="243" t="n"/>
      <c r="I964" s="243" t="n"/>
      <c r="J964" s="243" t="n"/>
      <c r="K964" s="243" t="n"/>
    </row>
    <row r="965" customFormat="1" s="78">
      <c r="A965" s="242" t="n"/>
      <c r="B965" s="22" t="n"/>
      <c r="C965" s="243" t="n"/>
      <c r="D965" s="243" t="n"/>
      <c r="E965" s="243" t="n"/>
      <c r="F965" s="243" t="n"/>
      <c r="G965" s="243" t="n"/>
      <c r="H965" s="243" t="n"/>
      <c r="I965" s="243" t="n"/>
      <c r="J965" s="243" t="n"/>
      <c r="K965" s="243" t="n"/>
    </row>
    <row r="966" customFormat="1" s="78">
      <c r="A966" s="242" t="n"/>
      <c r="B966" s="22" t="n"/>
      <c r="C966" s="243" t="n"/>
      <c r="D966" s="243" t="n"/>
      <c r="E966" s="243" t="n"/>
      <c r="F966" s="243" t="n"/>
      <c r="G966" s="243" t="n"/>
      <c r="H966" s="243" t="n"/>
      <c r="I966" s="243" t="n"/>
      <c r="J966" s="243" t="n"/>
      <c r="K966" s="243" t="n"/>
    </row>
    <row r="967" customFormat="1" s="78">
      <c r="A967" s="242" t="n"/>
      <c r="B967" s="22" t="n"/>
      <c r="C967" s="243" t="n"/>
      <c r="D967" s="243" t="n"/>
      <c r="E967" s="243" t="n"/>
      <c r="F967" s="243" t="n"/>
      <c r="G967" s="243" t="n"/>
      <c r="H967" s="243" t="n"/>
      <c r="I967" s="243" t="n"/>
      <c r="J967" s="243" t="n"/>
      <c r="K967" s="243" t="n"/>
    </row>
    <row r="968" customFormat="1" s="78">
      <c r="A968" s="242" t="n"/>
      <c r="B968" s="22" t="n"/>
      <c r="C968" s="243" t="n"/>
      <c r="D968" s="243" t="n"/>
      <c r="E968" s="243" t="n"/>
      <c r="F968" s="243" t="n"/>
      <c r="G968" s="243" t="n"/>
      <c r="H968" s="243" t="n"/>
      <c r="I968" s="243" t="n"/>
      <c r="J968" s="243" t="n"/>
      <c r="K968" s="243" t="n"/>
    </row>
    <row r="969" customFormat="1" s="78">
      <c r="A969" s="242" t="n"/>
      <c r="B969" s="22" t="n"/>
      <c r="C969" s="243" t="n"/>
      <c r="D969" s="243" t="n"/>
      <c r="E969" s="243" t="n"/>
      <c r="F969" s="243" t="n"/>
      <c r="G969" s="243" t="n"/>
      <c r="H969" s="243" t="n"/>
      <c r="I969" s="243" t="n"/>
      <c r="J969" s="243" t="n"/>
      <c r="K969" s="243" t="n"/>
    </row>
    <row r="970" customFormat="1" s="78">
      <c r="A970" s="242" t="n"/>
      <c r="B970" s="22" t="n"/>
      <c r="C970" s="243" t="n"/>
      <c r="D970" s="243" t="n"/>
      <c r="E970" s="243" t="n"/>
      <c r="F970" s="243" t="n"/>
      <c r="G970" s="243" t="n"/>
      <c r="H970" s="243" t="n"/>
      <c r="I970" s="243" t="n"/>
      <c r="J970" s="243" t="n"/>
      <c r="K970" s="243" t="n"/>
    </row>
    <row r="971" customFormat="1" s="78">
      <c r="A971" s="242" t="n"/>
      <c r="B971" s="22" t="n"/>
      <c r="C971" s="243" t="n"/>
      <c r="D971" s="243" t="n"/>
      <c r="E971" s="243" t="n"/>
      <c r="F971" s="243" t="n"/>
      <c r="G971" s="243" t="n"/>
      <c r="H971" s="243" t="n"/>
      <c r="I971" s="243" t="n"/>
      <c r="J971" s="243" t="n"/>
      <c r="K971" s="243" t="n"/>
    </row>
    <row r="972" customFormat="1" s="78">
      <c r="A972" s="242" t="n"/>
      <c r="B972" s="22" t="n"/>
      <c r="C972" s="243" t="n"/>
      <c r="D972" s="243" t="n"/>
      <c r="E972" s="243" t="n"/>
      <c r="F972" s="243" t="n"/>
      <c r="G972" s="243" t="n"/>
      <c r="H972" s="243" t="n"/>
      <c r="I972" s="243" t="n"/>
      <c r="J972" s="243" t="n"/>
      <c r="K972" s="243" t="n"/>
    </row>
    <row r="973" customFormat="1" s="78">
      <c r="A973" s="242" t="n"/>
      <c r="B973" s="22" t="n"/>
      <c r="C973" s="243" t="n"/>
      <c r="D973" s="243" t="n"/>
      <c r="E973" s="243" t="n"/>
      <c r="F973" s="243" t="n"/>
      <c r="G973" s="243" t="n"/>
      <c r="H973" s="243" t="n"/>
      <c r="I973" s="243" t="n"/>
      <c r="J973" s="243" t="n"/>
      <c r="K973" s="243" t="n"/>
    </row>
    <row r="974" customFormat="1" s="78">
      <c r="A974" s="242" t="n"/>
      <c r="B974" s="22" t="n"/>
      <c r="C974" s="243" t="n"/>
      <c r="D974" s="243" t="n"/>
      <c r="E974" s="243" t="n"/>
      <c r="F974" s="243" t="n"/>
      <c r="G974" s="243" t="n"/>
      <c r="H974" s="243" t="n"/>
      <c r="I974" s="243" t="n"/>
      <c r="J974" s="243" t="n"/>
      <c r="K974" s="243" t="n"/>
    </row>
    <row r="975" customFormat="1" s="78">
      <c r="A975" s="242" t="n"/>
      <c r="B975" s="22" t="n"/>
      <c r="C975" s="243" t="n"/>
      <c r="D975" s="243" t="n"/>
      <c r="E975" s="243" t="n"/>
      <c r="F975" s="243" t="n"/>
      <c r="G975" s="243" t="n"/>
      <c r="H975" s="243" t="n"/>
      <c r="I975" s="243" t="n"/>
      <c r="J975" s="243" t="n"/>
      <c r="K975" s="243" t="n"/>
    </row>
    <row r="976" customFormat="1" s="78">
      <c r="A976" s="242" t="n"/>
      <c r="B976" s="22" t="n"/>
      <c r="C976" s="243" t="n"/>
      <c r="D976" s="243" t="n"/>
      <c r="E976" s="243" t="n"/>
      <c r="F976" s="243" t="n"/>
      <c r="G976" s="243" t="n"/>
      <c r="H976" s="243" t="n"/>
      <c r="I976" s="243" t="n"/>
      <c r="J976" s="243" t="n"/>
      <c r="K976" s="243" t="n"/>
    </row>
    <row r="977" customFormat="1" s="78">
      <c r="A977" s="242" t="n"/>
      <c r="B977" s="22" t="n"/>
      <c r="C977" s="243" t="n"/>
      <c r="D977" s="243" t="n"/>
      <c r="E977" s="243" t="n"/>
      <c r="F977" s="243" t="n"/>
      <c r="G977" s="243" t="n"/>
      <c r="H977" s="243" t="n"/>
      <c r="I977" s="243" t="n"/>
      <c r="J977" s="243" t="n"/>
      <c r="K977" s="243" t="n"/>
    </row>
    <row r="978" customFormat="1" s="78">
      <c r="A978" s="242" t="n"/>
      <c r="B978" s="22" t="n"/>
      <c r="C978" s="243" t="n"/>
      <c r="D978" s="243" t="n"/>
      <c r="E978" s="243" t="n"/>
      <c r="F978" s="243" t="n"/>
      <c r="G978" s="243" t="n"/>
      <c r="H978" s="243" t="n"/>
      <c r="I978" s="243" t="n"/>
      <c r="J978" s="243" t="n"/>
      <c r="K978" s="243" t="n"/>
    </row>
    <row r="979" customFormat="1" s="78">
      <c r="A979" s="242" t="n"/>
      <c r="B979" s="22" t="n"/>
      <c r="C979" s="243" t="n"/>
      <c r="D979" s="243" t="n"/>
      <c r="E979" s="243" t="n"/>
      <c r="F979" s="243" t="n"/>
      <c r="G979" s="243" t="n"/>
      <c r="H979" s="243" t="n"/>
      <c r="I979" s="243" t="n"/>
      <c r="J979" s="243" t="n"/>
      <c r="K979" s="243" t="n"/>
    </row>
    <row r="980" customFormat="1" s="78">
      <c r="A980" s="242" t="n"/>
      <c r="B980" s="22" t="n"/>
      <c r="C980" s="243" t="n"/>
      <c r="D980" s="243" t="n"/>
      <c r="E980" s="243" t="n"/>
      <c r="F980" s="243" t="n"/>
      <c r="G980" s="243" t="n"/>
      <c r="H980" s="243" t="n"/>
      <c r="I980" s="243" t="n"/>
      <c r="J980" s="243" t="n"/>
      <c r="K980" s="243" t="n"/>
    </row>
    <row r="981" customFormat="1" s="78">
      <c r="A981" s="242" t="n"/>
      <c r="B981" s="22" t="n"/>
      <c r="C981" s="243" t="n"/>
      <c r="D981" s="243" t="n"/>
      <c r="E981" s="243" t="n"/>
      <c r="F981" s="243" t="n"/>
      <c r="G981" s="243" t="n"/>
      <c r="H981" s="243" t="n"/>
      <c r="I981" s="243" t="n"/>
      <c r="J981" s="243" t="n"/>
      <c r="K981" s="243" t="n"/>
    </row>
    <row r="982" customFormat="1" s="78">
      <c r="A982" s="242" t="n"/>
      <c r="B982" s="22" t="n"/>
      <c r="C982" s="243" t="n"/>
      <c r="D982" s="243" t="n"/>
      <c r="E982" s="243" t="n"/>
      <c r="F982" s="243" t="n"/>
      <c r="G982" s="243" t="n"/>
      <c r="H982" s="243" t="n"/>
      <c r="I982" s="243" t="n"/>
      <c r="J982" s="243" t="n"/>
      <c r="K982" s="243" t="n"/>
    </row>
    <row r="983" customFormat="1" s="78">
      <c r="A983" s="242" t="n"/>
      <c r="B983" s="22" t="n"/>
      <c r="C983" s="243" t="n"/>
      <c r="D983" s="243" t="n"/>
      <c r="E983" s="243" t="n"/>
      <c r="F983" s="243" t="n"/>
      <c r="G983" s="243" t="n"/>
      <c r="H983" s="243" t="n"/>
      <c r="I983" s="243" t="n"/>
      <c r="J983" s="243" t="n"/>
      <c r="K983" s="243" t="n"/>
    </row>
    <row r="984" customFormat="1" s="78">
      <c r="A984" s="242" t="n"/>
      <c r="B984" s="22" t="n"/>
      <c r="C984" s="243" t="n"/>
      <c r="D984" s="243" t="n"/>
      <c r="E984" s="243" t="n"/>
      <c r="F984" s="243" t="n"/>
      <c r="G984" s="243" t="n"/>
      <c r="H984" s="243" t="n"/>
      <c r="I984" s="243" t="n"/>
      <c r="J984" s="243" t="n"/>
      <c r="K984" s="243" t="n"/>
    </row>
    <row r="985" customFormat="1" s="78">
      <c r="A985" s="242" t="n"/>
      <c r="B985" s="22" t="n"/>
      <c r="C985" s="243" t="n"/>
      <c r="D985" s="243" t="n"/>
      <c r="E985" s="243" t="n"/>
      <c r="F985" s="243" t="n"/>
      <c r="G985" s="243" t="n"/>
      <c r="H985" s="243" t="n"/>
      <c r="I985" s="243" t="n"/>
      <c r="J985" s="243" t="n"/>
      <c r="K985" s="243" t="n"/>
    </row>
    <row r="986" customFormat="1" s="78">
      <c r="A986" s="242" t="n"/>
      <c r="B986" s="22" t="n"/>
      <c r="C986" s="243" t="n"/>
      <c r="D986" s="243" t="n"/>
      <c r="E986" s="243" t="n"/>
      <c r="F986" s="243" t="n"/>
      <c r="G986" s="243" t="n"/>
      <c r="H986" s="243" t="n"/>
      <c r="I986" s="243" t="n"/>
      <c r="J986" s="243" t="n"/>
      <c r="K986" s="243" t="n"/>
    </row>
    <row r="987" customFormat="1" s="78">
      <c r="A987" s="242" t="n"/>
      <c r="B987" s="22" t="n"/>
      <c r="C987" s="243" t="n"/>
      <c r="D987" s="243" t="n"/>
      <c r="E987" s="243" t="n"/>
      <c r="F987" s="243" t="n"/>
      <c r="G987" s="243" t="n"/>
      <c r="H987" s="243" t="n"/>
      <c r="I987" s="243" t="n"/>
      <c r="J987" s="243" t="n"/>
      <c r="K987" s="243" t="n"/>
    </row>
    <row r="988" customFormat="1" s="78">
      <c r="A988" s="242" t="n"/>
      <c r="B988" s="22" t="n"/>
      <c r="C988" s="243" t="n"/>
      <c r="D988" s="243" t="n"/>
      <c r="E988" s="243" t="n"/>
      <c r="F988" s="243" t="n"/>
      <c r="G988" s="243" t="n"/>
      <c r="H988" s="243" t="n"/>
      <c r="I988" s="243" t="n"/>
      <c r="J988" s="243" t="n"/>
      <c r="K988" s="243" t="n"/>
    </row>
    <row r="989" customFormat="1" s="78">
      <c r="A989" s="242" t="n"/>
      <c r="B989" s="22" t="n"/>
      <c r="C989" s="243" t="n"/>
      <c r="D989" s="243" t="n"/>
      <c r="E989" s="243" t="n"/>
      <c r="F989" s="243" t="n"/>
      <c r="G989" s="243" t="n"/>
      <c r="H989" s="243" t="n"/>
      <c r="I989" s="243" t="n"/>
      <c r="J989" s="243" t="n"/>
      <c r="K989" s="243" t="n"/>
    </row>
    <row r="990" customFormat="1" s="78">
      <c r="A990" s="242" t="n"/>
      <c r="B990" s="22" t="n"/>
      <c r="C990" s="243" t="n"/>
      <c r="D990" s="243" t="n"/>
      <c r="E990" s="243" t="n"/>
      <c r="F990" s="243" t="n"/>
      <c r="G990" s="243" t="n"/>
      <c r="H990" s="243" t="n"/>
      <c r="I990" s="243" t="n"/>
      <c r="J990" s="243" t="n"/>
      <c r="K990" s="243" t="n"/>
    </row>
    <row r="991" customFormat="1" s="78">
      <c r="A991" s="242" t="n"/>
      <c r="B991" s="22" t="n"/>
      <c r="C991" s="243" t="n"/>
      <c r="D991" s="243" t="n"/>
      <c r="E991" s="243" t="n"/>
      <c r="F991" s="243" t="n"/>
      <c r="G991" s="243" t="n"/>
      <c r="H991" s="243" t="n"/>
      <c r="I991" s="243" t="n"/>
      <c r="J991" s="243" t="n"/>
      <c r="K991" s="243" t="n"/>
    </row>
    <row r="992" customFormat="1" s="78">
      <c r="A992" s="242" t="n"/>
      <c r="B992" s="22" t="n"/>
      <c r="C992" s="243" t="n"/>
      <c r="D992" s="243" t="n"/>
      <c r="E992" s="243" t="n"/>
      <c r="F992" s="243" t="n"/>
      <c r="G992" s="243" t="n"/>
      <c r="H992" s="243" t="n"/>
      <c r="I992" s="243" t="n"/>
      <c r="J992" s="243" t="n"/>
      <c r="K992" s="243" t="n"/>
    </row>
    <row r="993" customFormat="1" s="78">
      <c r="A993" s="242" t="n"/>
      <c r="B993" s="22" t="n"/>
      <c r="C993" s="243" t="n"/>
      <c r="D993" s="243" t="n"/>
      <c r="E993" s="243" t="n"/>
      <c r="F993" s="243" t="n"/>
      <c r="G993" s="243" t="n"/>
      <c r="H993" s="243" t="n"/>
      <c r="I993" s="243" t="n"/>
      <c r="J993" s="243" t="n"/>
      <c r="K993" s="243" t="n"/>
    </row>
    <row r="994" customFormat="1" s="78">
      <c r="A994" s="242" t="n"/>
      <c r="B994" s="22" t="n"/>
      <c r="C994" s="243" t="n"/>
      <c r="D994" s="243" t="n"/>
      <c r="E994" s="243" t="n"/>
      <c r="F994" s="243" t="n"/>
      <c r="G994" s="243" t="n"/>
      <c r="H994" s="243" t="n"/>
      <c r="I994" s="243" t="n"/>
      <c r="J994" s="243" t="n"/>
      <c r="K994" s="243" t="n"/>
    </row>
    <row r="995" customFormat="1" s="78">
      <c r="A995" s="242" t="n"/>
      <c r="B995" s="22" t="n"/>
      <c r="C995" s="243" t="n"/>
      <c r="D995" s="243" t="n"/>
      <c r="E995" s="243" t="n"/>
      <c r="F995" s="243" t="n"/>
      <c r="G995" s="243" t="n"/>
      <c r="H995" s="243" t="n"/>
      <c r="I995" s="243" t="n"/>
      <c r="J995" s="243" t="n"/>
      <c r="K995" s="243" t="n"/>
    </row>
    <row r="996" customFormat="1" s="78">
      <c r="A996" s="242" t="n"/>
      <c r="B996" s="22" t="n"/>
      <c r="C996" s="243" t="n"/>
      <c r="D996" s="243" t="n"/>
      <c r="E996" s="243" t="n"/>
      <c r="F996" s="243" t="n"/>
      <c r="G996" s="243" t="n"/>
      <c r="H996" s="243" t="n"/>
      <c r="I996" s="243" t="n"/>
      <c r="J996" s="243" t="n"/>
      <c r="K996" s="243" t="n"/>
    </row>
    <row r="997" customFormat="1" s="78">
      <c r="A997" s="242" t="n"/>
      <c r="B997" s="22" t="n"/>
      <c r="C997" s="243" t="n"/>
      <c r="D997" s="243" t="n"/>
      <c r="E997" s="243" t="n"/>
      <c r="F997" s="243" t="n"/>
      <c r="G997" s="243" t="n"/>
      <c r="H997" s="243" t="n"/>
      <c r="I997" s="243" t="n"/>
      <c r="J997" s="243" t="n"/>
      <c r="K997" s="243" t="n"/>
    </row>
    <row r="998" customFormat="1" s="78">
      <c r="A998" s="242" t="n"/>
      <c r="B998" s="22" t="n"/>
      <c r="C998" s="243" t="n"/>
      <c r="D998" s="243" t="n"/>
      <c r="E998" s="243" t="n"/>
      <c r="F998" s="243" t="n"/>
      <c r="G998" s="243" t="n"/>
      <c r="H998" s="243" t="n"/>
      <c r="I998" s="243" t="n"/>
      <c r="J998" s="243" t="n"/>
      <c r="K998" s="243" t="n"/>
    </row>
    <row r="999" customFormat="1" s="78">
      <c r="A999" s="242" t="n"/>
      <c r="B999" s="22" t="n"/>
      <c r="C999" s="243" t="n"/>
      <c r="D999" s="243" t="n"/>
      <c r="E999" s="243" t="n"/>
      <c r="F999" s="243" t="n"/>
      <c r="G999" s="243" t="n"/>
      <c r="H999" s="243" t="n"/>
      <c r="I999" s="243" t="n"/>
      <c r="J999" s="243" t="n"/>
      <c r="K999" s="243" t="n"/>
    </row>
    <row r="1000" customFormat="1" s="78">
      <c r="A1000" s="242" t="n"/>
      <c r="B1000" s="22" t="n"/>
      <c r="C1000" s="243" t="n"/>
      <c r="D1000" s="243" t="n"/>
      <c r="E1000" s="243" t="n"/>
      <c r="F1000" s="243" t="n"/>
      <c r="G1000" s="243" t="n"/>
      <c r="H1000" s="243" t="n"/>
      <c r="I1000" s="243" t="n"/>
      <c r="J1000" s="243" t="n"/>
      <c r="K1000" s="243" t="n"/>
    </row>
    <row r="1001" customFormat="1" s="78">
      <c r="A1001" s="242" t="n"/>
      <c r="B1001" s="22" t="n"/>
      <c r="C1001" s="243" t="n"/>
      <c r="D1001" s="243" t="n"/>
      <c r="E1001" s="243" t="n"/>
      <c r="F1001" s="243" t="n"/>
      <c r="G1001" s="243" t="n"/>
      <c r="H1001" s="243" t="n"/>
      <c r="I1001" s="243" t="n"/>
      <c r="J1001" s="243" t="n"/>
      <c r="K1001" s="243" t="n"/>
    </row>
    <row r="1002" customFormat="1" s="78">
      <c r="A1002" s="242" t="n"/>
      <c r="B1002" s="22" t="n"/>
      <c r="C1002" s="243" t="n"/>
      <c r="D1002" s="243" t="n"/>
      <c r="E1002" s="243" t="n"/>
      <c r="F1002" s="243" t="n"/>
      <c r="G1002" s="243" t="n"/>
      <c r="H1002" s="243" t="n"/>
      <c r="I1002" s="243" t="n"/>
      <c r="J1002" s="243" t="n"/>
      <c r="K1002" s="243" t="n"/>
    </row>
    <row r="1003" customFormat="1" s="78">
      <c r="A1003" s="242" t="n"/>
      <c r="B1003" s="22" t="n"/>
      <c r="C1003" s="243" t="n"/>
      <c r="D1003" s="243" t="n"/>
      <c r="E1003" s="243" t="n"/>
      <c r="F1003" s="243" t="n"/>
      <c r="G1003" s="243" t="n"/>
      <c r="H1003" s="243" t="n"/>
      <c r="I1003" s="243" t="n"/>
      <c r="J1003" s="243" t="n"/>
      <c r="K1003" s="243" t="n"/>
    </row>
    <row r="1004" customFormat="1" s="78">
      <c r="A1004" s="242" t="n"/>
      <c r="B1004" s="22" t="n"/>
      <c r="C1004" s="243" t="n"/>
      <c r="D1004" s="243" t="n"/>
      <c r="E1004" s="243" t="n"/>
      <c r="F1004" s="243" t="n"/>
      <c r="G1004" s="243" t="n"/>
      <c r="H1004" s="243" t="n"/>
      <c r="I1004" s="243" t="n"/>
      <c r="J1004" s="243" t="n"/>
      <c r="K1004" s="243" t="n"/>
    </row>
    <row r="1005" customFormat="1" s="78">
      <c r="A1005" s="242" t="n"/>
      <c r="B1005" s="22" t="n"/>
      <c r="C1005" s="243" t="n"/>
      <c r="D1005" s="243" t="n"/>
      <c r="E1005" s="243" t="n"/>
      <c r="F1005" s="243" t="n"/>
      <c r="G1005" s="243" t="n"/>
      <c r="H1005" s="243" t="n"/>
      <c r="I1005" s="243" t="n"/>
      <c r="J1005" s="243" t="n"/>
      <c r="K1005" s="243" t="n"/>
    </row>
    <row r="1006" customFormat="1" s="78">
      <c r="A1006" s="242" t="n"/>
      <c r="B1006" s="22" t="n"/>
      <c r="C1006" s="243" t="n"/>
      <c r="D1006" s="243" t="n"/>
      <c r="E1006" s="243" t="n"/>
      <c r="F1006" s="243" t="n"/>
      <c r="G1006" s="243" t="n"/>
      <c r="H1006" s="243" t="n"/>
      <c r="I1006" s="243" t="n"/>
      <c r="J1006" s="243" t="n"/>
      <c r="K1006" s="243" t="n"/>
    </row>
    <row r="1007" customFormat="1" s="78">
      <c r="A1007" s="242" t="n"/>
      <c r="B1007" s="22" t="n"/>
      <c r="C1007" s="243" t="n"/>
      <c r="D1007" s="243" t="n"/>
      <c r="E1007" s="243" t="n"/>
      <c r="F1007" s="243" t="n"/>
      <c r="G1007" s="243" t="n"/>
      <c r="H1007" s="243" t="n"/>
      <c r="I1007" s="243" t="n"/>
      <c r="J1007" s="243" t="n"/>
      <c r="K1007" s="243" t="n"/>
    </row>
    <row r="1008" customFormat="1" s="78">
      <c r="A1008" s="242" t="n"/>
      <c r="B1008" s="22" t="n"/>
      <c r="C1008" s="243" t="n"/>
      <c r="D1008" s="243" t="n"/>
      <c r="E1008" s="243" t="n"/>
      <c r="F1008" s="243" t="n"/>
      <c r="G1008" s="243" t="n"/>
      <c r="H1008" s="243" t="n"/>
      <c r="I1008" s="243" t="n"/>
      <c r="J1008" s="243" t="n"/>
      <c r="K1008" s="243" t="n"/>
    </row>
    <row r="1009" customFormat="1" s="78">
      <c r="A1009" s="242" t="n"/>
      <c r="B1009" s="22" t="n"/>
      <c r="C1009" s="243" t="n"/>
      <c r="D1009" s="243" t="n"/>
      <c r="E1009" s="243" t="n"/>
      <c r="F1009" s="243" t="n"/>
      <c r="G1009" s="243" t="n"/>
      <c r="H1009" s="243" t="n"/>
      <c r="I1009" s="243" t="n"/>
      <c r="J1009" s="243" t="n"/>
      <c r="K1009" s="243" t="n"/>
    </row>
    <row r="1010" customFormat="1" s="78">
      <c r="A1010" s="242" t="n"/>
      <c r="B1010" s="22" t="n"/>
      <c r="C1010" s="243" t="n"/>
      <c r="D1010" s="243" t="n"/>
      <c r="E1010" s="243" t="n"/>
      <c r="F1010" s="243" t="n"/>
      <c r="G1010" s="243" t="n"/>
      <c r="H1010" s="243" t="n"/>
      <c r="I1010" s="243" t="n"/>
      <c r="J1010" s="243" t="n"/>
      <c r="K1010" s="243" t="n"/>
    </row>
    <row r="1011" customFormat="1" s="78">
      <c r="A1011" s="242" t="n"/>
      <c r="B1011" s="22" t="n"/>
      <c r="C1011" s="243" t="n"/>
      <c r="D1011" s="243" t="n"/>
      <c r="E1011" s="243" t="n"/>
      <c r="F1011" s="243" t="n"/>
      <c r="G1011" s="243" t="n"/>
      <c r="H1011" s="243" t="n"/>
      <c r="I1011" s="243" t="n"/>
      <c r="J1011" s="243" t="n"/>
      <c r="K1011" s="243" t="n"/>
    </row>
    <row r="1012" customFormat="1" s="78">
      <c r="A1012" s="242" t="n"/>
      <c r="B1012" s="22" t="n"/>
      <c r="C1012" s="243" t="n"/>
      <c r="D1012" s="243" t="n"/>
      <c r="E1012" s="243" t="n"/>
      <c r="F1012" s="243" t="n"/>
      <c r="G1012" s="243" t="n"/>
      <c r="H1012" s="243" t="n"/>
      <c r="I1012" s="243" t="n"/>
      <c r="J1012" s="243" t="n"/>
      <c r="K1012" s="243" t="n"/>
    </row>
    <row r="1013" customFormat="1" s="78">
      <c r="A1013" s="242" t="n"/>
      <c r="B1013" s="22" t="n"/>
      <c r="C1013" s="243" t="n"/>
      <c r="D1013" s="243" t="n"/>
      <c r="E1013" s="243" t="n"/>
      <c r="F1013" s="243" t="n"/>
      <c r="G1013" s="243" t="n"/>
      <c r="H1013" s="243" t="n"/>
      <c r="I1013" s="243" t="n"/>
      <c r="J1013" s="243" t="n"/>
      <c r="K1013" s="243" t="n"/>
    </row>
    <row r="1014" customFormat="1" s="78">
      <c r="A1014" s="242" t="n"/>
      <c r="B1014" s="22" t="n"/>
      <c r="C1014" s="243" t="n"/>
      <c r="D1014" s="243" t="n"/>
      <c r="E1014" s="243" t="n"/>
      <c r="F1014" s="243" t="n"/>
      <c r="G1014" s="243" t="n"/>
      <c r="H1014" s="243" t="n"/>
      <c r="I1014" s="243" t="n"/>
      <c r="J1014" s="243" t="n"/>
      <c r="K1014" s="243" t="n"/>
    </row>
    <row r="1015" customFormat="1" s="78">
      <c r="A1015" s="242" t="n"/>
      <c r="B1015" s="22" t="n"/>
      <c r="C1015" s="243" t="n"/>
      <c r="D1015" s="243" t="n"/>
      <c r="E1015" s="243" t="n"/>
      <c r="F1015" s="243" t="n"/>
      <c r="G1015" s="243" t="n"/>
      <c r="H1015" s="243" t="n"/>
      <c r="I1015" s="243" t="n"/>
      <c r="J1015" s="243" t="n"/>
      <c r="K1015" s="243" t="n"/>
    </row>
    <row r="1016" customFormat="1" s="78">
      <c r="A1016" s="242" t="n"/>
      <c r="B1016" s="22" t="n"/>
      <c r="C1016" s="243" t="n"/>
      <c r="D1016" s="243" t="n"/>
      <c r="E1016" s="243" t="n"/>
      <c r="F1016" s="243" t="n"/>
      <c r="G1016" s="243" t="n"/>
      <c r="H1016" s="243" t="n"/>
      <c r="I1016" s="243" t="n"/>
      <c r="J1016" s="243" t="n"/>
      <c r="K1016" s="243" t="n"/>
    </row>
    <row r="1017" customFormat="1" s="78">
      <c r="A1017" s="242" t="n"/>
      <c r="B1017" s="22" t="n"/>
      <c r="C1017" s="243" t="n"/>
      <c r="D1017" s="243" t="n"/>
      <c r="E1017" s="243" t="n"/>
      <c r="F1017" s="243" t="n"/>
      <c r="G1017" s="243" t="n"/>
      <c r="H1017" s="243" t="n"/>
      <c r="I1017" s="243" t="n"/>
      <c r="J1017" s="243" t="n"/>
      <c r="K1017" s="243" t="n"/>
    </row>
    <row r="1018" customFormat="1" s="78">
      <c r="A1018" s="242" t="n"/>
      <c r="B1018" s="22" t="n"/>
      <c r="C1018" s="243" t="n"/>
      <c r="D1018" s="243" t="n"/>
      <c r="E1018" s="243" t="n"/>
      <c r="F1018" s="243" t="n"/>
      <c r="G1018" s="243" t="n"/>
      <c r="H1018" s="243" t="n"/>
      <c r="I1018" s="243" t="n"/>
      <c r="J1018" s="243" t="n"/>
      <c r="K1018" s="243" t="n"/>
    </row>
    <row r="1019" customFormat="1" s="78">
      <c r="A1019" s="242" t="n"/>
      <c r="B1019" s="22" t="n"/>
      <c r="C1019" s="243" t="n"/>
      <c r="D1019" s="243" t="n"/>
      <c r="E1019" s="243" t="n"/>
      <c r="F1019" s="243" t="n"/>
      <c r="G1019" s="243" t="n"/>
      <c r="H1019" s="243" t="n"/>
      <c r="I1019" s="243" t="n"/>
      <c r="J1019" s="243" t="n"/>
      <c r="K1019" s="243" t="n"/>
    </row>
    <row r="1020" customFormat="1" s="78">
      <c r="A1020" s="242" t="n"/>
      <c r="B1020" s="22" t="n"/>
      <c r="C1020" s="243" t="n"/>
      <c r="D1020" s="243" t="n"/>
      <c r="E1020" s="243" t="n"/>
      <c r="F1020" s="243" t="n"/>
      <c r="G1020" s="243" t="n"/>
      <c r="H1020" s="243" t="n"/>
      <c r="I1020" s="243" t="n"/>
      <c r="J1020" s="243" t="n"/>
      <c r="K1020" s="243" t="n"/>
    </row>
    <row r="1021" customFormat="1" s="78">
      <c r="A1021" s="242" t="n"/>
      <c r="B1021" s="22" t="n"/>
      <c r="C1021" s="243" t="n"/>
      <c r="D1021" s="243" t="n"/>
      <c r="E1021" s="243" t="n"/>
      <c r="F1021" s="243" t="n"/>
      <c r="G1021" s="243" t="n"/>
      <c r="H1021" s="243" t="n"/>
      <c r="I1021" s="243" t="n"/>
      <c r="J1021" s="243" t="n"/>
      <c r="K1021" s="243" t="n"/>
    </row>
    <row r="1022" customFormat="1" s="78">
      <c r="A1022" s="242" t="n"/>
      <c r="B1022" s="22" t="n"/>
      <c r="C1022" s="243" t="n"/>
      <c r="D1022" s="243" t="n"/>
      <c r="E1022" s="243" t="n"/>
      <c r="F1022" s="243" t="n"/>
      <c r="G1022" s="243" t="n"/>
      <c r="H1022" s="243" t="n"/>
      <c r="I1022" s="243" t="n"/>
      <c r="J1022" s="243" t="n"/>
      <c r="K1022" s="243" t="n"/>
    </row>
    <row r="1023" customFormat="1" s="78">
      <c r="A1023" s="242" t="n"/>
      <c r="B1023" s="22" t="n"/>
      <c r="C1023" s="243" t="n"/>
      <c r="D1023" s="243" t="n"/>
      <c r="E1023" s="243" t="n"/>
      <c r="F1023" s="243" t="n"/>
      <c r="G1023" s="243" t="n"/>
      <c r="H1023" s="243" t="n"/>
      <c r="I1023" s="243" t="n"/>
      <c r="J1023" s="243" t="n"/>
      <c r="K1023" s="243" t="n"/>
    </row>
    <row r="1024" customFormat="1" s="78">
      <c r="A1024" s="242" t="n"/>
      <c r="B1024" s="22" t="n"/>
      <c r="C1024" s="243" t="n"/>
      <c r="D1024" s="243" t="n"/>
      <c r="E1024" s="243" t="n"/>
      <c r="F1024" s="243" t="n"/>
      <c r="G1024" s="243" t="n"/>
      <c r="H1024" s="243" t="n"/>
      <c r="I1024" s="243" t="n"/>
      <c r="J1024" s="243" t="n"/>
      <c r="K1024" s="243" t="n"/>
    </row>
    <row r="1025" customFormat="1" s="78">
      <c r="A1025" s="242" t="n"/>
      <c r="B1025" s="22" t="n"/>
      <c r="C1025" s="243" t="n"/>
      <c r="D1025" s="243" t="n"/>
      <c r="E1025" s="243" t="n"/>
      <c r="F1025" s="243" t="n"/>
      <c r="G1025" s="243" t="n"/>
      <c r="H1025" s="243" t="n"/>
      <c r="I1025" s="243" t="n"/>
      <c r="J1025" s="243" t="n"/>
      <c r="K1025" s="243" t="n"/>
    </row>
    <row r="1026" customFormat="1" s="78">
      <c r="A1026" s="242" t="n"/>
      <c r="B1026" s="22" t="n"/>
      <c r="C1026" s="243" t="n"/>
      <c r="D1026" s="243" t="n"/>
      <c r="E1026" s="243" t="n"/>
      <c r="F1026" s="243" t="n"/>
      <c r="G1026" s="243" t="n"/>
      <c r="H1026" s="243" t="n"/>
      <c r="I1026" s="243" t="n"/>
      <c r="J1026" s="243" t="n"/>
      <c r="K1026" s="243" t="n"/>
    </row>
    <row r="1027" customFormat="1" s="78">
      <c r="A1027" s="242" t="n"/>
      <c r="B1027" s="22" t="n"/>
      <c r="C1027" s="243" t="n"/>
      <c r="D1027" s="243" t="n"/>
      <c r="E1027" s="243" t="n"/>
      <c r="F1027" s="243" t="n"/>
      <c r="G1027" s="243" t="n"/>
      <c r="H1027" s="243" t="n"/>
      <c r="I1027" s="243" t="n"/>
      <c r="J1027" s="243" t="n"/>
      <c r="K1027" s="243" t="n"/>
    </row>
    <row r="1028" customFormat="1" s="78">
      <c r="A1028" s="242" t="n"/>
      <c r="B1028" s="22" t="n"/>
      <c r="C1028" s="243" t="n"/>
      <c r="D1028" s="243" t="n"/>
      <c r="E1028" s="243" t="n"/>
      <c r="F1028" s="243" t="n"/>
      <c r="G1028" s="243" t="n"/>
      <c r="H1028" s="243" t="n"/>
      <c r="I1028" s="243" t="n"/>
      <c r="J1028" s="243" t="n"/>
      <c r="K1028" s="243" t="n"/>
    </row>
    <row r="1029" customFormat="1" s="78">
      <c r="A1029" s="242" t="n"/>
      <c r="B1029" s="22" t="n"/>
      <c r="C1029" s="243" t="n"/>
      <c r="D1029" s="243" t="n"/>
      <c r="E1029" s="243" t="n"/>
      <c r="F1029" s="243" t="n"/>
      <c r="G1029" s="243" t="n"/>
      <c r="H1029" s="243" t="n"/>
      <c r="I1029" s="243" t="n"/>
      <c r="J1029" s="243" t="n"/>
      <c r="K1029" s="243" t="n"/>
    </row>
    <row r="1030" customFormat="1" s="78">
      <c r="A1030" s="242" t="n"/>
      <c r="B1030" s="22" t="n"/>
      <c r="C1030" s="243" t="n"/>
      <c r="D1030" s="243" t="n"/>
      <c r="E1030" s="243" t="n"/>
      <c r="F1030" s="243" t="n"/>
      <c r="G1030" s="243" t="n"/>
      <c r="H1030" s="243" t="n"/>
      <c r="I1030" s="243" t="n"/>
      <c r="J1030" s="243" t="n"/>
      <c r="K1030" s="243" t="n"/>
    </row>
    <row r="1031" customFormat="1" s="78">
      <c r="A1031" s="242" t="n"/>
      <c r="B1031" s="22" t="n"/>
      <c r="C1031" s="243" t="n"/>
      <c r="D1031" s="243" t="n"/>
      <c r="E1031" s="243" t="n"/>
      <c r="F1031" s="243" t="n"/>
      <c r="G1031" s="243" t="n"/>
      <c r="H1031" s="243" t="n"/>
      <c r="I1031" s="243" t="n"/>
      <c r="J1031" s="243" t="n"/>
      <c r="K1031" s="243" t="n"/>
    </row>
    <row r="1032" customFormat="1" s="78">
      <c r="A1032" s="242" t="n"/>
      <c r="B1032" s="22" t="n"/>
      <c r="C1032" s="243" t="n"/>
      <c r="D1032" s="243" t="n"/>
      <c r="E1032" s="243" t="n"/>
      <c r="F1032" s="243" t="n"/>
      <c r="G1032" s="243" t="n"/>
      <c r="H1032" s="243" t="n"/>
      <c r="I1032" s="243" t="n"/>
      <c r="J1032" s="243" t="n"/>
      <c r="K1032" s="243" t="n"/>
    </row>
    <row r="1033" customFormat="1" s="78">
      <c r="A1033" s="242" t="n"/>
      <c r="B1033" s="22" t="n"/>
      <c r="C1033" s="243" t="n"/>
      <c r="D1033" s="243" t="n"/>
      <c r="E1033" s="243" t="n"/>
      <c r="F1033" s="243" t="n"/>
      <c r="G1033" s="243" t="n"/>
      <c r="H1033" s="243" t="n"/>
      <c r="I1033" s="243" t="n"/>
      <c r="J1033" s="243" t="n"/>
      <c r="K1033" s="243" t="n"/>
    </row>
    <row r="1034" customFormat="1" s="78">
      <c r="A1034" s="242" t="n"/>
      <c r="B1034" s="22" t="n"/>
      <c r="C1034" s="243" t="n"/>
      <c r="D1034" s="243" t="n"/>
      <c r="E1034" s="243" t="n"/>
      <c r="F1034" s="243" t="n"/>
      <c r="G1034" s="243" t="n"/>
      <c r="H1034" s="243" t="n"/>
      <c r="I1034" s="243" t="n"/>
      <c r="J1034" s="243" t="n"/>
      <c r="K1034" s="243" t="n"/>
    </row>
    <row r="1035" customFormat="1" s="78">
      <c r="A1035" s="242" t="n"/>
      <c r="B1035" s="22" t="n"/>
      <c r="C1035" s="243" t="n"/>
      <c r="D1035" s="243" t="n"/>
      <c r="E1035" s="243" t="n"/>
      <c r="F1035" s="243" t="n"/>
      <c r="G1035" s="243" t="n"/>
      <c r="H1035" s="243" t="n"/>
      <c r="I1035" s="243" t="n"/>
      <c r="J1035" s="243" t="n"/>
      <c r="K1035" s="243" t="n"/>
    </row>
    <row r="1036" customFormat="1" s="78">
      <c r="A1036" s="242" t="n"/>
      <c r="B1036" s="22" t="n"/>
      <c r="C1036" s="243" t="n"/>
      <c r="D1036" s="243" t="n"/>
      <c r="E1036" s="243" t="n"/>
      <c r="F1036" s="243" t="n"/>
      <c r="G1036" s="243" t="n"/>
      <c r="H1036" s="243" t="n"/>
      <c r="I1036" s="243" t="n"/>
      <c r="J1036" s="243" t="n"/>
      <c r="K1036" s="243" t="n"/>
    </row>
    <row r="1037" customFormat="1" s="78">
      <c r="A1037" s="242" t="n"/>
      <c r="B1037" s="22" t="n"/>
      <c r="C1037" s="243" t="n"/>
      <c r="D1037" s="243" t="n"/>
      <c r="E1037" s="243" t="n"/>
      <c r="F1037" s="243" t="n"/>
      <c r="G1037" s="243" t="n"/>
      <c r="H1037" s="243" t="n"/>
      <c r="I1037" s="243" t="n"/>
      <c r="J1037" s="243" t="n"/>
      <c r="K1037" s="243" t="n"/>
    </row>
    <row r="1038" customFormat="1" s="78">
      <c r="A1038" s="242" t="n"/>
      <c r="B1038" s="22" t="n"/>
      <c r="C1038" s="243" t="n"/>
      <c r="D1038" s="243" t="n"/>
      <c r="E1038" s="243" t="n"/>
      <c r="F1038" s="243" t="n"/>
      <c r="G1038" s="243" t="n"/>
      <c r="H1038" s="243" t="n"/>
      <c r="I1038" s="243" t="n"/>
      <c r="J1038" s="243" t="n"/>
      <c r="K1038" s="243" t="n"/>
    </row>
    <row r="1039" customFormat="1" s="78">
      <c r="A1039" s="242" t="n"/>
      <c r="B1039" s="22" t="n"/>
      <c r="C1039" s="243" t="n"/>
      <c r="D1039" s="243" t="n"/>
      <c r="E1039" s="243" t="n"/>
      <c r="F1039" s="243" t="n"/>
      <c r="G1039" s="243" t="n"/>
      <c r="H1039" s="243" t="n"/>
      <c r="I1039" s="243" t="n"/>
      <c r="J1039" s="243" t="n"/>
      <c r="K1039" s="243" t="n"/>
    </row>
    <row r="1040" customFormat="1" s="78">
      <c r="A1040" s="242" t="n"/>
      <c r="B1040" s="22" t="n"/>
      <c r="C1040" s="243" t="n"/>
      <c r="D1040" s="243" t="n"/>
      <c r="E1040" s="243" t="n"/>
      <c r="F1040" s="243" t="n"/>
      <c r="G1040" s="243" t="n"/>
      <c r="H1040" s="243" t="n"/>
      <c r="I1040" s="243" t="n"/>
      <c r="J1040" s="243" t="n"/>
      <c r="K1040" s="243" t="n"/>
    </row>
    <row r="1041" customFormat="1" s="78">
      <c r="A1041" s="242" t="n"/>
      <c r="B1041" s="22" t="n"/>
      <c r="C1041" s="243" t="n"/>
      <c r="D1041" s="243" t="n"/>
      <c r="E1041" s="243" t="n"/>
      <c r="F1041" s="243" t="n"/>
      <c r="G1041" s="243" t="n"/>
      <c r="H1041" s="243" t="n"/>
      <c r="I1041" s="243" t="n"/>
      <c r="J1041" s="243" t="n"/>
      <c r="K1041" s="243" t="n"/>
    </row>
    <row r="1042" customFormat="1" s="78">
      <c r="A1042" s="242" t="n"/>
      <c r="B1042" s="22" t="n"/>
      <c r="C1042" s="243" t="n"/>
      <c r="D1042" s="243" t="n"/>
      <c r="E1042" s="243" t="n"/>
      <c r="F1042" s="243" t="n"/>
      <c r="G1042" s="243" t="n"/>
      <c r="H1042" s="243" t="n"/>
      <c r="I1042" s="243" t="n"/>
      <c r="J1042" s="243" t="n"/>
      <c r="K1042" s="243" t="n"/>
    </row>
    <row r="1043" customFormat="1" s="78">
      <c r="A1043" s="242" t="n"/>
      <c r="B1043" s="22" t="n"/>
      <c r="C1043" s="243" t="n"/>
      <c r="D1043" s="243" t="n"/>
      <c r="E1043" s="243" t="n"/>
      <c r="F1043" s="243" t="n"/>
      <c r="G1043" s="243" t="n"/>
      <c r="H1043" s="243" t="n"/>
      <c r="I1043" s="243" t="n"/>
      <c r="J1043" s="243" t="n"/>
      <c r="K1043" s="243" t="n"/>
    </row>
    <row r="1044" customFormat="1" s="78">
      <c r="A1044" s="242" t="n"/>
      <c r="B1044" s="22" t="n"/>
      <c r="C1044" s="243" t="n"/>
      <c r="D1044" s="243" t="n"/>
      <c r="E1044" s="243" t="n"/>
      <c r="F1044" s="243" t="n"/>
      <c r="G1044" s="243" t="n"/>
      <c r="H1044" s="243" t="n"/>
      <c r="I1044" s="243" t="n"/>
      <c r="J1044" s="243" t="n"/>
      <c r="K1044" s="243" t="n"/>
    </row>
    <row r="1045" customFormat="1" s="78">
      <c r="A1045" s="242" t="n"/>
      <c r="B1045" s="22" t="n"/>
      <c r="C1045" s="243" t="n"/>
      <c r="D1045" s="243" t="n"/>
      <c r="E1045" s="243" t="n"/>
      <c r="F1045" s="243" t="n"/>
      <c r="G1045" s="243" t="n"/>
      <c r="H1045" s="243" t="n"/>
      <c r="I1045" s="243" t="n"/>
      <c r="J1045" s="243" t="n"/>
      <c r="K1045" s="243" t="n"/>
    </row>
    <row r="1046" customFormat="1" s="78">
      <c r="A1046" s="242" t="n"/>
      <c r="B1046" s="22" t="n"/>
      <c r="C1046" s="243" t="n"/>
      <c r="D1046" s="243" t="n"/>
      <c r="E1046" s="243" t="n"/>
      <c r="F1046" s="243" t="n"/>
      <c r="G1046" s="243" t="n"/>
      <c r="H1046" s="243" t="n"/>
      <c r="I1046" s="243" t="n"/>
      <c r="J1046" s="243" t="n"/>
      <c r="K1046" s="243" t="n"/>
    </row>
    <row r="1047" customFormat="1" s="78">
      <c r="A1047" s="242" t="n"/>
      <c r="B1047" s="22" t="n"/>
      <c r="C1047" s="243" t="n"/>
      <c r="D1047" s="243" t="n"/>
      <c r="E1047" s="243" t="n"/>
      <c r="F1047" s="243" t="n"/>
      <c r="G1047" s="243" t="n"/>
      <c r="H1047" s="243" t="n"/>
      <c r="I1047" s="243" t="n"/>
      <c r="J1047" s="243" t="n"/>
      <c r="K1047" s="243" t="n"/>
    </row>
    <row r="1048" customFormat="1" s="78">
      <c r="A1048" s="242" t="n"/>
      <c r="B1048" s="22" t="n"/>
      <c r="C1048" s="243" t="n"/>
      <c r="D1048" s="243" t="n"/>
      <c r="E1048" s="243" t="n"/>
      <c r="F1048" s="243" t="n"/>
      <c r="G1048" s="243" t="n"/>
      <c r="H1048" s="243" t="n"/>
      <c r="I1048" s="243" t="n"/>
      <c r="J1048" s="243" t="n"/>
      <c r="K1048" s="243" t="n"/>
    </row>
    <row r="1049" customFormat="1" s="78">
      <c r="A1049" s="242" t="n"/>
      <c r="B1049" s="22" t="n"/>
      <c r="C1049" s="243" t="n"/>
      <c r="D1049" s="243" t="n"/>
      <c r="E1049" s="243" t="n"/>
      <c r="F1049" s="243" t="n"/>
      <c r="G1049" s="243" t="n"/>
      <c r="H1049" s="243" t="n"/>
      <c r="I1049" s="243" t="n"/>
      <c r="J1049" s="243" t="n"/>
      <c r="K1049" s="243" t="n"/>
    </row>
    <row r="1050" customFormat="1" s="78">
      <c r="A1050" s="242" t="n"/>
      <c r="B1050" s="22" t="n"/>
      <c r="C1050" s="243" t="n"/>
      <c r="D1050" s="243" t="n"/>
      <c r="E1050" s="243" t="n"/>
      <c r="F1050" s="243" t="n"/>
      <c r="G1050" s="243" t="n"/>
      <c r="H1050" s="243" t="n"/>
      <c r="I1050" s="243" t="n"/>
      <c r="J1050" s="243" t="n"/>
      <c r="K1050" s="243" t="n"/>
    </row>
    <row r="1051" customFormat="1" s="78">
      <c r="A1051" s="242" t="n"/>
      <c r="B1051" s="22" t="n"/>
      <c r="C1051" s="243" t="n"/>
      <c r="D1051" s="243" t="n"/>
      <c r="E1051" s="243" t="n"/>
      <c r="F1051" s="243" t="n"/>
      <c r="G1051" s="243" t="n"/>
      <c r="H1051" s="243" t="n"/>
      <c r="I1051" s="243" t="n"/>
      <c r="J1051" s="243" t="n"/>
      <c r="K1051" s="243" t="n"/>
    </row>
    <row r="1052" customFormat="1" s="78">
      <c r="A1052" s="242" t="n"/>
      <c r="B1052" s="22" t="n"/>
      <c r="C1052" s="243" t="n"/>
      <c r="D1052" s="243" t="n"/>
      <c r="E1052" s="243" t="n"/>
      <c r="F1052" s="243" t="n"/>
      <c r="G1052" s="243" t="n"/>
      <c r="H1052" s="243" t="n"/>
      <c r="I1052" s="243" t="n"/>
      <c r="J1052" s="243" t="n"/>
      <c r="K1052" s="243" t="n"/>
    </row>
    <row r="1053" customFormat="1" s="78">
      <c r="A1053" s="242" t="n"/>
      <c r="B1053" s="22" t="n"/>
      <c r="C1053" s="243" t="n"/>
      <c r="D1053" s="243" t="n"/>
      <c r="E1053" s="243" t="n"/>
      <c r="F1053" s="243" t="n"/>
      <c r="G1053" s="243" t="n"/>
      <c r="H1053" s="243" t="n"/>
      <c r="I1053" s="243" t="n"/>
      <c r="J1053" s="243" t="n"/>
      <c r="K1053" s="243" t="n"/>
    </row>
    <row r="1054" customFormat="1" s="78">
      <c r="A1054" s="242" t="n"/>
      <c r="B1054" s="22" t="n"/>
      <c r="C1054" s="243" t="n"/>
      <c r="D1054" s="243" t="n"/>
      <c r="E1054" s="243" t="n"/>
      <c r="F1054" s="243" t="n"/>
      <c r="G1054" s="243" t="n"/>
      <c r="H1054" s="243" t="n"/>
      <c r="I1054" s="243" t="n"/>
      <c r="J1054" s="243" t="n"/>
      <c r="K1054" s="243" t="n"/>
    </row>
    <row r="1055" customFormat="1" s="78">
      <c r="A1055" s="242" t="n"/>
      <c r="B1055" s="22" t="n"/>
      <c r="C1055" s="243" t="n"/>
      <c r="D1055" s="243" t="n"/>
      <c r="E1055" s="243" t="n"/>
      <c r="F1055" s="243" t="n"/>
      <c r="G1055" s="243" t="n"/>
      <c r="H1055" s="243" t="n"/>
      <c r="I1055" s="243" t="n"/>
      <c r="J1055" s="243" t="n"/>
      <c r="K1055" s="243" t="n"/>
    </row>
    <row r="1056" customFormat="1" s="78">
      <c r="A1056" s="242" t="n"/>
      <c r="B1056" s="22" t="n"/>
      <c r="C1056" s="243" t="n"/>
      <c r="D1056" s="243" t="n"/>
      <c r="E1056" s="243" t="n"/>
      <c r="F1056" s="243" t="n"/>
      <c r="G1056" s="243" t="n"/>
      <c r="H1056" s="243" t="n"/>
      <c r="I1056" s="243" t="n"/>
      <c r="J1056" s="243" t="n"/>
      <c r="K1056" s="243" t="n"/>
    </row>
    <row r="1057" customFormat="1" s="78">
      <c r="A1057" s="242" t="n"/>
      <c r="B1057" s="22" t="n"/>
      <c r="C1057" s="243" t="n"/>
      <c r="D1057" s="243" t="n"/>
      <c r="E1057" s="243" t="n"/>
      <c r="F1057" s="243" t="n"/>
      <c r="G1057" s="243" t="n"/>
      <c r="H1057" s="243" t="n"/>
      <c r="I1057" s="243" t="n"/>
      <c r="J1057" s="243" t="n"/>
      <c r="K1057" s="243" t="n"/>
    </row>
    <row r="1058" customFormat="1" s="78">
      <c r="A1058" s="242" t="n"/>
      <c r="B1058" s="22" t="n"/>
      <c r="C1058" s="243" t="n"/>
      <c r="D1058" s="243" t="n"/>
      <c r="E1058" s="243" t="n"/>
      <c r="F1058" s="243" t="n"/>
      <c r="G1058" s="243" t="n"/>
      <c r="H1058" s="243" t="n"/>
      <c r="I1058" s="243" t="n"/>
      <c r="J1058" s="243" t="n"/>
      <c r="K1058" s="243" t="n"/>
    </row>
    <row r="1059" customFormat="1" s="78">
      <c r="A1059" s="242" t="n"/>
      <c r="B1059" s="22" t="n"/>
      <c r="C1059" s="243" t="n"/>
      <c r="D1059" s="243" t="n"/>
      <c r="E1059" s="243" t="n"/>
      <c r="F1059" s="243" t="n"/>
      <c r="G1059" s="243" t="n"/>
      <c r="H1059" s="243" t="n"/>
      <c r="I1059" s="243" t="n"/>
      <c r="J1059" s="243" t="n"/>
      <c r="K1059" s="243" t="n"/>
    </row>
    <row r="1060" customFormat="1" s="78">
      <c r="A1060" s="242" t="n"/>
      <c r="B1060" s="22" t="n"/>
      <c r="C1060" s="243" t="n"/>
      <c r="D1060" s="243" t="n"/>
      <c r="E1060" s="243" t="n"/>
      <c r="F1060" s="243" t="n"/>
      <c r="G1060" s="243" t="n"/>
      <c r="H1060" s="243" t="n"/>
      <c r="I1060" s="243" t="n"/>
      <c r="J1060" s="243" t="n"/>
      <c r="K1060" s="243" t="n"/>
    </row>
    <row r="1061" customFormat="1" s="78">
      <c r="A1061" s="242" t="n"/>
      <c r="B1061" s="22" t="n"/>
      <c r="C1061" s="243" t="n"/>
      <c r="D1061" s="243" t="n"/>
      <c r="E1061" s="243" t="n"/>
      <c r="F1061" s="243" t="n"/>
      <c r="G1061" s="243" t="n"/>
      <c r="H1061" s="243" t="n"/>
      <c r="I1061" s="243" t="n"/>
      <c r="J1061" s="243" t="n"/>
      <c r="K1061" s="243" t="n"/>
    </row>
    <row r="1062" customFormat="1" s="78">
      <c r="A1062" s="242" t="n"/>
      <c r="B1062" s="22" t="n"/>
      <c r="C1062" s="243" t="n"/>
      <c r="D1062" s="243" t="n"/>
      <c r="E1062" s="243" t="n"/>
      <c r="F1062" s="243" t="n"/>
      <c r="G1062" s="243" t="n"/>
      <c r="H1062" s="243" t="n"/>
      <c r="I1062" s="243" t="n"/>
      <c r="J1062" s="243" t="n"/>
      <c r="K1062" s="243" t="n"/>
    </row>
    <row r="1063" customFormat="1" s="78">
      <c r="A1063" s="242" t="n"/>
      <c r="B1063" s="22" t="n"/>
      <c r="C1063" s="243" t="n"/>
      <c r="D1063" s="243" t="n"/>
      <c r="E1063" s="243" t="n"/>
      <c r="F1063" s="243" t="n"/>
      <c r="G1063" s="243" t="n"/>
      <c r="H1063" s="243" t="n"/>
      <c r="I1063" s="243" t="n"/>
      <c r="J1063" s="243" t="n"/>
      <c r="K1063" s="243" t="n"/>
    </row>
    <row r="1064" customFormat="1" s="78">
      <c r="A1064" s="242" t="n"/>
      <c r="B1064" s="22" t="n"/>
      <c r="C1064" s="243" t="n"/>
      <c r="D1064" s="243" t="n"/>
      <c r="E1064" s="243" t="n"/>
      <c r="F1064" s="243" t="n"/>
      <c r="G1064" s="243" t="n"/>
      <c r="H1064" s="243" t="n"/>
      <c r="I1064" s="243" t="n"/>
      <c r="J1064" s="243" t="n"/>
      <c r="K1064" s="243" t="n"/>
    </row>
    <row r="1065" customFormat="1" s="78">
      <c r="A1065" s="242" t="n"/>
      <c r="B1065" s="22" t="n"/>
      <c r="C1065" s="243" t="n"/>
      <c r="D1065" s="243" t="n"/>
      <c r="E1065" s="243" t="n"/>
      <c r="F1065" s="243" t="n"/>
      <c r="G1065" s="243" t="n"/>
      <c r="H1065" s="243" t="n"/>
      <c r="I1065" s="243" t="n"/>
      <c r="J1065" s="243" t="n"/>
      <c r="K1065" s="243" t="n"/>
    </row>
    <row r="1066" customFormat="1" s="78">
      <c r="A1066" s="242" t="n"/>
      <c r="B1066" s="22" t="n"/>
      <c r="C1066" s="243" t="n"/>
      <c r="D1066" s="243" t="n"/>
      <c r="E1066" s="243" t="n"/>
      <c r="F1066" s="243" t="n"/>
      <c r="G1066" s="243" t="n"/>
      <c r="H1066" s="243" t="n"/>
      <c r="I1066" s="243" t="n"/>
      <c r="J1066" s="243" t="n"/>
      <c r="K1066" s="243" t="n"/>
    </row>
    <row r="1067" customFormat="1" s="78">
      <c r="A1067" s="242" t="n"/>
      <c r="B1067" s="22" t="n"/>
      <c r="C1067" s="243" t="n"/>
      <c r="D1067" s="243" t="n"/>
      <c r="E1067" s="243" t="n"/>
      <c r="F1067" s="243" t="n"/>
      <c r="G1067" s="243" t="n"/>
      <c r="H1067" s="243" t="n"/>
      <c r="I1067" s="243" t="n"/>
      <c r="J1067" s="243" t="n"/>
      <c r="K1067" s="243" t="n"/>
    </row>
    <row r="1068" customFormat="1" s="78">
      <c r="A1068" s="242" t="n"/>
      <c r="B1068" s="22" t="n"/>
      <c r="C1068" s="243" t="n"/>
      <c r="D1068" s="243" t="n"/>
      <c r="E1068" s="243" t="n"/>
      <c r="F1068" s="243" t="n"/>
      <c r="G1068" s="243" t="n"/>
      <c r="H1068" s="243" t="n"/>
      <c r="I1068" s="243" t="n"/>
      <c r="J1068" s="243" t="n"/>
      <c r="K1068" s="243" t="n"/>
    </row>
    <row r="1069" customFormat="1" s="78">
      <c r="A1069" s="242" t="n"/>
      <c r="B1069" s="22" t="n"/>
      <c r="C1069" s="243" t="n"/>
      <c r="D1069" s="243" t="n"/>
      <c r="E1069" s="243" t="n"/>
      <c r="F1069" s="243" t="n"/>
      <c r="G1069" s="243" t="n"/>
      <c r="H1069" s="243" t="n"/>
      <c r="I1069" s="243" t="n"/>
      <c r="J1069" s="243" t="n"/>
      <c r="K1069" s="243" t="n"/>
    </row>
    <row r="1070" customFormat="1" s="78">
      <c r="A1070" s="242" t="n"/>
      <c r="B1070" s="22" t="n"/>
      <c r="C1070" s="243" t="n"/>
      <c r="D1070" s="243" t="n"/>
      <c r="E1070" s="243" t="n"/>
      <c r="F1070" s="243" t="n"/>
      <c r="G1070" s="243" t="n"/>
      <c r="H1070" s="243" t="n"/>
      <c r="I1070" s="243" t="n"/>
      <c r="J1070" s="243" t="n"/>
      <c r="K1070" s="243" t="n"/>
    </row>
    <row r="1071" customFormat="1" s="78">
      <c r="A1071" s="242" t="n"/>
      <c r="B1071" s="22" t="n"/>
      <c r="C1071" s="243" t="n"/>
      <c r="D1071" s="243" t="n"/>
      <c r="E1071" s="243" t="n"/>
      <c r="F1071" s="243" t="n"/>
      <c r="G1071" s="243" t="n"/>
      <c r="H1071" s="243" t="n"/>
      <c r="I1071" s="243" t="n"/>
      <c r="J1071" s="243" t="n"/>
      <c r="K1071" s="243" t="n"/>
    </row>
    <row r="1072" customFormat="1" s="78">
      <c r="A1072" s="242" t="n"/>
      <c r="B1072" s="22" t="n"/>
      <c r="C1072" s="243" t="n"/>
      <c r="D1072" s="243" t="n"/>
      <c r="E1072" s="243" t="n"/>
      <c r="F1072" s="243" t="n"/>
      <c r="G1072" s="243" t="n"/>
      <c r="H1072" s="243" t="n"/>
      <c r="I1072" s="243" t="n"/>
      <c r="J1072" s="243" t="n"/>
      <c r="K1072" s="243" t="n"/>
    </row>
    <row r="1073" customFormat="1" s="78">
      <c r="A1073" s="242" t="n"/>
      <c r="B1073" s="22" t="n"/>
      <c r="C1073" s="243" t="n"/>
      <c r="D1073" s="243" t="n"/>
      <c r="E1073" s="243" t="n"/>
      <c r="F1073" s="243" t="n"/>
      <c r="G1073" s="243" t="n"/>
      <c r="H1073" s="243" t="n"/>
      <c r="I1073" s="243" t="n"/>
      <c r="J1073" s="243" t="n"/>
      <c r="K1073" s="243" t="n"/>
    </row>
    <row r="1074" customFormat="1" s="78">
      <c r="A1074" s="242" t="n"/>
      <c r="B1074" s="22" t="n"/>
      <c r="C1074" s="243" t="n"/>
      <c r="D1074" s="243" t="n"/>
      <c r="E1074" s="243" t="n"/>
      <c r="F1074" s="243" t="n"/>
      <c r="G1074" s="243" t="n"/>
      <c r="H1074" s="243" t="n"/>
      <c r="I1074" s="243" t="n"/>
      <c r="J1074" s="243" t="n"/>
      <c r="K1074" s="243" t="n"/>
    </row>
    <row r="1075" customFormat="1" s="78">
      <c r="A1075" s="242" t="n"/>
      <c r="B1075" s="22" t="n"/>
      <c r="C1075" s="243" t="n"/>
      <c r="D1075" s="243" t="n"/>
      <c r="E1075" s="243" t="n"/>
      <c r="F1075" s="243" t="n"/>
      <c r="G1075" s="243" t="n"/>
      <c r="H1075" s="243" t="n"/>
      <c r="I1075" s="243" t="n"/>
      <c r="J1075" s="243" t="n"/>
      <c r="K1075" s="243" t="n"/>
    </row>
    <row r="1076" customFormat="1" s="78">
      <c r="A1076" s="242" t="n"/>
      <c r="B1076" s="22" t="n"/>
      <c r="C1076" s="243" t="n"/>
      <c r="D1076" s="243" t="n"/>
      <c r="E1076" s="243" t="n"/>
      <c r="F1076" s="243" t="n"/>
      <c r="G1076" s="243" t="n"/>
      <c r="H1076" s="243" t="n"/>
      <c r="I1076" s="243" t="n"/>
      <c r="J1076" s="243" t="n"/>
      <c r="K1076" s="243" t="n"/>
    </row>
    <row r="1077" customFormat="1" s="78">
      <c r="A1077" s="242" t="n"/>
      <c r="B1077" s="22" t="n"/>
      <c r="C1077" s="243" t="n"/>
      <c r="D1077" s="243" t="n"/>
      <c r="E1077" s="243" t="n"/>
      <c r="F1077" s="243" t="n"/>
      <c r="G1077" s="243" t="n"/>
      <c r="H1077" s="243" t="n"/>
      <c r="I1077" s="243" t="n"/>
      <c r="J1077" s="243" t="n"/>
      <c r="K1077" s="243" t="n"/>
    </row>
    <row r="1078" customFormat="1" s="78">
      <c r="A1078" s="242" t="n"/>
      <c r="B1078" s="22" t="n"/>
      <c r="C1078" s="243" t="n"/>
      <c r="D1078" s="243" t="n"/>
      <c r="E1078" s="243" t="n"/>
      <c r="F1078" s="243" t="n"/>
      <c r="G1078" s="243" t="n"/>
      <c r="H1078" s="243" t="n"/>
      <c r="I1078" s="243" t="n"/>
      <c r="J1078" s="243" t="n"/>
      <c r="K1078" s="243" t="n"/>
    </row>
    <row r="1079" customFormat="1" s="78">
      <c r="A1079" s="242" t="n"/>
      <c r="B1079" s="22" t="n"/>
      <c r="C1079" s="243" t="n"/>
      <c r="D1079" s="243" t="n"/>
      <c r="E1079" s="243" t="n"/>
      <c r="F1079" s="243" t="n"/>
      <c r="G1079" s="243" t="n"/>
      <c r="H1079" s="243" t="n"/>
      <c r="I1079" s="243" t="n"/>
      <c r="J1079" s="243" t="n"/>
      <c r="K1079" s="243" t="n"/>
    </row>
    <row r="1080" customFormat="1" s="78">
      <c r="A1080" s="242" t="n"/>
      <c r="B1080" s="22" t="n"/>
      <c r="C1080" s="243" t="n"/>
      <c r="D1080" s="243" t="n"/>
      <c r="E1080" s="243" t="n"/>
      <c r="F1080" s="243" t="n"/>
      <c r="G1080" s="243" t="n"/>
      <c r="H1080" s="243" t="n"/>
      <c r="I1080" s="243" t="n"/>
      <c r="J1080" s="243" t="n"/>
      <c r="K1080" s="243" t="n"/>
    </row>
    <row r="1081" customFormat="1" s="78">
      <c r="A1081" s="242" t="n"/>
      <c r="B1081" s="22" t="n"/>
      <c r="C1081" s="243" t="n"/>
      <c r="D1081" s="243" t="n"/>
      <c r="E1081" s="243" t="n"/>
      <c r="F1081" s="243" t="n"/>
      <c r="G1081" s="243" t="n"/>
      <c r="H1081" s="243" t="n"/>
      <c r="I1081" s="243" t="n"/>
      <c r="J1081" s="243" t="n"/>
      <c r="K1081" s="243" t="n"/>
    </row>
    <row r="1082" customFormat="1" s="78">
      <c r="A1082" s="242" t="n"/>
      <c r="B1082" s="22" t="n"/>
      <c r="C1082" s="243" t="n"/>
      <c r="D1082" s="243" t="n"/>
      <c r="E1082" s="243" t="n"/>
      <c r="F1082" s="243" t="n"/>
      <c r="G1082" s="243" t="n"/>
      <c r="H1082" s="243" t="n"/>
      <c r="I1082" s="243" t="n"/>
      <c r="J1082" s="243" t="n"/>
      <c r="K1082" s="243" t="n"/>
    </row>
    <row r="1083" customFormat="1" s="78">
      <c r="A1083" s="242" t="n"/>
      <c r="B1083" s="22" t="n"/>
      <c r="C1083" s="243" t="n"/>
      <c r="D1083" s="243" t="n"/>
      <c r="E1083" s="243" t="n"/>
      <c r="F1083" s="243" t="n"/>
      <c r="G1083" s="243" t="n"/>
      <c r="H1083" s="243" t="n"/>
      <c r="I1083" s="243" t="n"/>
      <c r="J1083" s="243" t="n"/>
      <c r="K1083" s="243" t="n"/>
    </row>
    <row r="1084" customFormat="1" s="78">
      <c r="A1084" s="242" t="n"/>
      <c r="B1084" s="22" t="n"/>
      <c r="C1084" s="243" t="n"/>
      <c r="D1084" s="243" t="n"/>
      <c r="E1084" s="243" t="n"/>
      <c r="F1084" s="243" t="n"/>
      <c r="G1084" s="243" t="n"/>
      <c r="H1084" s="243" t="n"/>
      <c r="I1084" s="243" t="n"/>
      <c r="J1084" s="243" t="n"/>
      <c r="K1084" s="243" t="n"/>
    </row>
    <row r="1085" customFormat="1" s="78">
      <c r="A1085" s="242" t="n"/>
      <c r="B1085" s="22" t="n"/>
      <c r="C1085" s="243" t="n"/>
      <c r="D1085" s="243" t="n"/>
      <c r="E1085" s="243" t="n"/>
      <c r="F1085" s="243" t="n"/>
      <c r="G1085" s="243" t="n"/>
      <c r="H1085" s="243" t="n"/>
      <c r="I1085" s="243" t="n"/>
      <c r="J1085" s="243" t="n"/>
      <c r="K1085" s="243" t="n"/>
    </row>
    <row r="1086" customFormat="1" s="78">
      <c r="A1086" s="242" t="n"/>
      <c r="B1086" s="22" t="n"/>
      <c r="C1086" s="243" t="n"/>
      <c r="D1086" s="243" t="n"/>
      <c r="E1086" s="243" t="n"/>
      <c r="F1086" s="243" t="n"/>
      <c r="G1086" s="243" t="n"/>
      <c r="H1086" s="243" t="n"/>
      <c r="I1086" s="243" t="n"/>
      <c r="J1086" s="243" t="n"/>
      <c r="K1086" s="243" t="n"/>
    </row>
    <row r="1087" customFormat="1" s="78">
      <c r="A1087" s="242" t="n"/>
      <c r="B1087" s="22" t="n"/>
      <c r="C1087" s="243" t="n"/>
      <c r="D1087" s="243" t="n"/>
      <c r="E1087" s="243" t="n"/>
      <c r="F1087" s="243" t="n"/>
      <c r="G1087" s="243" t="n"/>
      <c r="H1087" s="243" t="n"/>
      <c r="I1087" s="243" t="n"/>
      <c r="J1087" s="243" t="n"/>
      <c r="K1087" s="243" t="n"/>
    </row>
    <row r="1088" customFormat="1" s="78">
      <c r="A1088" s="242" t="n"/>
      <c r="B1088" s="22" t="n"/>
      <c r="C1088" s="243" t="n"/>
      <c r="D1088" s="243" t="n"/>
      <c r="E1088" s="243" t="n"/>
      <c r="F1088" s="243" t="n"/>
      <c r="G1088" s="243" t="n"/>
      <c r="H1088" s="243" t="n"/>
      <c r="I1088" s="243" t="n"/>
      <c r="J1088" s="243" t="n"/>
      <c r="K1088" s="243" t="n"/>
    </row>
    <row r="1089" customFormat="1" s="78">
      <c r="A1089" s="242" t="n"/>
      <c r="B1089" s="22" t="n"/>
      <c r="C1089" s="243" t="n"/>
      <c r="D1089" s="243" t="n"/>
      <c r="E1089" s="243" t="n"/>
      <c r="F1089" s="243" t="n"/>
      <c r="G1089" s="243" t="n"/>
      <c r="H1089" s="243" t="n"/>
      <c r="I1089" s="243" t="n"/>
      <c r="J1089" s="243" t="n"/>
      <c r="K1089" s="243" t="n"/>
    </row>
    <row r="1090" customFormat="1" s="78">
      <c r="A1090" s="242" t="n"/>
      <c r="B1090" s="22" t="n"/>
      <c r="C1090" s="243" t="n"/>
      <c r="D1090" s="243" t="n"/>
      <c r="E1090" s="243" t="n"/>
      <c r="F1090" s="243" t="n"/>
      <c r="G1090" s="243" t="n"/>
      <c r="H1090" s="243" t="n"/>
      <c r="I1090" s="243" t="n"/>
      <c r="J1090" s="243" t="n"/>
      <c r="K1090" s="243" t="n"/>
    </row>
    <row r="1091" customFormat="1" s="78">
      <c r="A1091" s="242" t="n"/>
      <c r="B1091" s="22" t="n"/>
      <c r="C1091" s="243" t="n"/>
      <c r="D1091" s="243" t="n"/>
      <c r="E1091" s="243" t="n"/>
      <c r="F1091" s="243" t="n"/>
      <c r="G1091" s="243" t="n"/>
      <c r="H1091" s="243" t="n"/>
      <c r="I1091" s="243" t="n"/>
      <c r="J1091" s="243" t="n"/>
      <c r="K1091" s="243" t="n"/>
    </row>
    <row r="1092" customFormat="1" s="78">
      <c r="A1092" s="242" t="n"/>
      <c r="B1092" s="22" t="n"/>
      <c r="C1092" s="243" t="n"/>
      <c r="D1092" s="243" t="n"/>
      <c r="E1092" s="243" t="n"/>
      <c r="F1092" s="243" t="n"/>
      <c r="G1092" s="243" t="n"/>
      <c r="H1092" s="243" t="n"/>
      <c r="I1092" s="243" t="n"/>
      <c r="J1092" s="243" t="n"/>
      <c r="K1092" s="243" t="n"/>
    </row>
    <row r="1093" customFormat="1" s="78">
      <c r="A1093" s="242" t="n"/>
      <c r="B1093" s="22" t="n"/>
      <c r="C1093" s="243" t="n"/>
      <c r="D1093" s="243" t="n"/>
      <c r="E1093" s="243" t="n"/>
      <c r="F1093" s="243" t="n"/>
      <c r="G1093" s="243" t="n"/>
      <c r="H1093" s="243" t="n"/>
      <c r="I1093" s="243" t="n"/>
      <c r="J1093" s="243" t="n"/>
      <c r="K1093" s="243" t="n"/>
    </row>
    <row r="1094" customFormat="1" s="78">
      <c r="A1094" s="242" t="n"/>
      <c r="B1094" s="22" t="n"/>
      <c r="C1094" s="243" t="n"/>
      <c r="D1094" s="243" t="n"/>
      <c r="E1094" s="243" t="n"/>
      <c r="F1094" s="243" t="n"/>
      <c r="G1094" s="243" t="n"/>
      <c r="H1094" s="243" t="n"/>
      <c r="I1094" s="243" t="n"/>
      <c r="J1094" s="243" t="n"/>
      <c r="K1094" s="243" t="n"/>
    </row>
    <row r="1095" customFormat="1" s="78">
      <c r="A1095" s="242" t="n"/>
      <c r="B1095" s="22" t="n"/>
      <c r="C1095" s="243" t="n"/>
      <c r="D1095" s="243" t="n"/>
      <c r="E1095" s="243" t="n"/>
      <c r="F1095" s="243" t="n"/>
      <c r="G1095" s="243" t="n"/>
      <c r="H1095" s="243" t="n"/>
      <c r="I1095" s="243" t="n"/>
      <c r="J1095" s="243" t="n"/>
      <c r="K1095" s="243" t="n"/>
    </row>
    <row r="1096" customFormat="1" s="78">
      <c r="A1096" s="242" t="n"/>
      <c r="B1096" s="22" t="n"/>
      <c r="C1096" s="243" t="n"/>
      <c r="D1096" s="243" t="n"/>
      <c r="E1096" s="243" t="n"/>
      <c r="F1096" s="243" t="n"/>
      <c r="G1096" s="243" t="n"/>
      <c r="H1096" s="243" t="n"/>
      <c r="I1096" s="243" t="n"/>
      <c r="J1096" s="243" t="n"/>
      <c r="K1096" s="243" t="n"/>
    </row>
    <row r="1097" customFormat="1" s="78">
      <c r="A1097" s="242" t="n"/>
      <c r="B1097" s="22" t="n"/>
      <c r="C1097" s="243" t="n"/>
      <c r="D1097" s="243" t="n"/>
      <c r="E1097" s="243" t="n"/>
      <c r="F1097" s="243" t="n"/>
      <c r="G1097" s="243" t="n"/>
      <c r="H1097" s="243" t="n"/>
      <c r="I1097" s="243" t="n"/>
      <c r="J1097" s="243" t="n"/>
      <c r="K1097" s="243" t="n"/>
    </row>
    <row r="1098" customFormat="1" s="78">
      <c r="A1098" s="242" t="n"/>
      <c r="B1098" s="22" t="n"/>
      <c r="C1098" s="243" t="n"/>
      <c r="D1098" s="243" t="n"/>
      <c r="E1098" s="243" t="n"/>
      <c r="F1098" s="243" t="n"/>
      <c r="G1098" s="243" t="n"/>
      <c r="H1098" s="243" t="n"/>
      <c r="I1098" s="243" t="n"/>
      <c r="J1098" s="243" t="n"/>
      <c r="K1098" s="243" t="n"/>
    </row>
    <row r="1099" customFormat="1" s="78">
      <c r="A1099" s="242" t="n"/>
      <c r="B1099" s="22" t="n"/>
      <c r="C1099" s="243" t="n"/>
      <c r="D1099" s="243" t="n"/>
      <c r="E1099" s="243" t="n"/>
      <c r="F1099" s="243" t="n"/>
      <c r="G1099" s="243" t="n"/>
      <c r="H1099" s="243" t="n"/>
      <c r="I1099" s="243" t="n"/>
      <c r="J1099" s="243" t="n"/>
      <c r="K1099" s="243" t="n"/>
    </row>
    <row r="1100" customFormat="1" s="78">
      <c r="A1100" s="242" t="n"/>
      <c r="B1100" s="22" t="n"/>
      <c r="C1100" s="243" t="n"/>
      <c r="D1100" s="243" t="n"/>
      <c r="E1100" s="243" t="n"/>
      <c r="F1100" s="243" t="n"/>
      <c r="G1100" s="243" t="n"/>
      <c r="H1100" s="243" t="n"/>
      <c r="I1100" s="243" t="n"/>
      <c r="J1100" s="243" t="n"/>
      <c r="K1100" s="243" t="n"/>
    </row>
    <row r="1101" customFormat="1" s="78">
      <c r="A1101" s="242" t="n"/>
      <c r="B1101" s="22" t="n"/>
      <c r="C1101" s="243" t="n"/>
      <c r="D1101" s="243" t="n"/>
      <c r="E1101" s="243" t="n"/>
      <c r="F1101" s="243" t="n"/>
      <c r="G1101" s="243" t="n"/>
      <c r="H1101" s="243" t="n"/>
      <c r="I1101" s="243" t="n"/>
      <c r="J1101" s="243" t="n"/>
      <c r="K1101" s="243" t="n"/>
    </row>
    <row r="1102" customFormat="1" s="78">
      <c r="A1102" s="242" t="n"/>
      <c r="B1102" s="22" t="n"/>
      <c r="C1102" s="243" t="n"/>
      <c r="D1102" s="243" t="n"/>
      <c r="E1102" s="243" t="n"/>
      <c r="F1102" s="243" t="n"/>
      <c r="G1102" s="243" t="n"/>
      <c r="H1102" s="243" t="n"/>
      <c r="I1102" s="243" t="n"/>
      <c r="J1102" s="243" t="n"/>
      <c r="K1102" s="243" t="n"/>
    </row>
    <row r="1103" customFormat="1" s="78">
      <c r="A1103" s="242" t="n"/>
      <c r="B1103" s="22" t="n"/>
      <c r="C1103" s="243" t="n"/>
      <c r="D1103" s="243" t="n"/>
      <c r="E1103" s="243" t="n"/>
      <c r="F1103" s="243" t="n"/>
      <c r="G1103" s="243" t="n"/>
      <c r="H1103" s="243" t="n"/>
      <c r="I1103" s="243" t="n"/>
      <c r="J1103" s="243" t="n"/>
      <c r="K1103" s="243" t="n"/>
    </row>
    <row r="1104" customFormat="1" s="78">
      <c r="A1104" s="242" t="n"/>
      <c r="B1104" s="22" t="n"/>
      <c r="C1104" s="243" t="n"/>
      <c r="D1104" s="243" t="n"/>
      <c r="E1104" s="243" t="n"/>
      <c r="F1104" s="243" t="n"/>
      <c r="G1104" s="243" t="n"/>
      <c r="H1104" s="243" t="n"/>
      <c r="I1104" s="243" t="n"/>
      <c r="J1104" s="243" t="n"/>
      <c r="K1104" s="243" t="n"/>
    </row>
    <row r="1105" customFormat="1" s="78">
      <c r="A1105" s="242" t="n"/>
      <c r="B1105" s="22" t="n"/>
      <c r="C1105" s="243" t="n"/>
      <c r="D1105" s="243" t="n"/>
      <c r="E1105" s="243" t="n"/>
      <c r="F1105" s="243" t="n"/>
      <c r="G1105" s="243" t="n"/>
      <c r="H1105" s="243" t="n"/>
      <c r="I1105" s="243" t="n"/>
      <c r="J1105" s="243" t="n"/>
      <c r="K1105" s="243" t="n"/>
    </row>
    <row r="1106" customFormat="1" s="78">
      <c r="A1106" s="242" t="n"/>
      <c r="B1106" s="22" t="n"/>
      <c r="C1106" s="243" t="n"/>
      <c r="D1106" s="243" t="n"/>
      <c r="E1106" s="243" t="n"/>
      <c r="F1106" s="243" t="n"/>
      <c r="G1106" s="243" t="n"/>
      <c r="H1106" s="243" t="n"/>
      <c r="I1106" s="243" t="n"/>
      <c r="J1106" s="243" t="n"/>
      <c r="K1106" s="243" t="n"/>
    </row>
    <row r="1107" customFormat="1" s="78">
      <c r="A1107" s="242" t="n"/>
      <c r="B1107" s="22" t="n"/>
      <c r="C1107" s="243" t="n"/>
      <c r="D1107" s="243" t="n"/>
      <c r="E1107" s="243" t="n"/>
      <c r="F1107" s="243" t="n"/>
      <c r="G1107" s="243" t="n"/>
      <c r="H1107" s="243" t="n"/>
      <c r="I1107" s="243" t="n"/>
      <c r="J1107" s="243" t="n"/>
      <c r="K1107" s="243" t="n"/>
    </row>
    <row r="1108" customFormat="1" s="78">
      <c r="A1108" s="242" t="n"/>
      <c r="B1108" s="22" t="n"/>
      <c r="C1108" s="243" t="n"/>
      <c r="D1108" s="243" t="n"/>
      <c r="E1108" s="243" t="n"/>
      <c r="F1108" s="243" t="n"/>
      <c r="G1108" s="243" t="n"/>
      <c r="H1108" s="243" t="n"/>
      <c r="I1108" s="243" t="n"/>
      <c r="J1108" s="243" t="n"/>
      <c r="K1108" s="243" t="n"/>
    </row>
    <row r="1109" customFormat="1" s="78">
      <c r="A1109" s="242" t="n"/>
      <c r="B1109" s="22" t="n"/>
      <c r="C1109" s="243" t="n"/>
      <c r="D1109" s="243" t="n"/>
      <c r="E1109" s="243" t="n"/>
      <c r="F1109" s="243" t="n"/>
      <c r="G1109" s="243" t="n"/>
      <c r="H1109" s="243" t="n"/>
      <c r="I1109" s="243" t="n"/>
      <c r="J1109" s="243" t="n"/>
      <c r="K1109" s="243" t="n"/>
    </row>
    <row r="1110" customFormat="1" s="78">
      <c r="A1110" s="242" t="n"/>
      <c r="B1110" s="22" t="n"/>
      <c r="C1110" s="243" t="n"/>
      <c r="D1110" s="243" t="n"/>
      <c r="E1110" s="243" t="n"/>
      <c r="F1110" s="243" t="n"/>
      <c r="G1110" s="243" t="n"/>
      <c r="H1110" s="243" t="n"/>
      <c r="I1110" s="243" t="n"/>
      <c r="J1110" s="243" t="n"/>
      <c r="K1110" s="243" t="n"/>
    </row>
    <row r="1111" customFormat="1" s="78">
      <c r="A1111" s="242" t="n"/>
      <c r="B1111" s="22" t="n"/>
      <c r="C1111" s="243" t="n"/>
      <c r="D1111" s="243" t="n"/>
      <c r="E1111" s="243" t="n"/>
      <c r="F1111" s="243" t="n"/>
      <c r="G1111" s="243" t="n"/>
      <c r="H1111" s="243" t="n"/>
      <c r="I1111" s="243" t="n"/>
      <c r="J1111" s="243" t="n"/>
      <c r="K1111" s="243" t="n"/>
    </row>
    <row r="1112" customFormat="1" s="78">
      <c r="A1112" s="242" t="n"/>
      <c r="B1112" s="22" t="n"/>
      <c r="C1112" s="243" t="n"/>
      <c r="D1112" s="243" t="n"/>
      <c r="E1112" s="243" t="n"/>
      <c r="F1112" s="243" t="n"/>
      <c r="G1112" s="243" t="n"/>
      <c r="H1112" s="243" t="n"/>
      <c r="I1112" s="243" t="n"/>
      <c r="J1112" s="243" t="n"/>
      <c r="K1112" s="243" t="n"/>
    </row>
    <row r="1113" customFormat="1" s="78">
      <c r="A1113" s="242" t="n"/>
      <c r="B1113" s="22" t="n"/>
      <c r="C1113" s="243" t="n"/>
      <c r="D1113" s="243" t="n"/>
      <c r="E1113" s="243" t="n"/>
      <c r="F1113" s="243" t="n"/>
      <c r="G1113" s="243" t="n"/>
      <c r="H1113" s="243" t="n"/>
      <c r="I1113" s="243" t="n"/>
      <c r="J1113" s="243" t="n"/>
      <c r="K1113" s="243" t="n"/>
    </row>
    <row r="1114" customFormat="1" s="78">
      <c r="A1114" s="242" t="n"/>
      <c r="B1114" s="22" t="n"/>
      <c r="C1114" s="243" t="n"/>
      <c r="D1114" s="243" t="n"/>
      <c r="E1114" s="243" t="n"/>
      <c r="F1114" s="243" t="n"/>
      <c r="G1114" s="243" t="n"/>
      <c r="H1114" s="243" t="n"/>
      <c r="I1114" s="243" t="n"/>
      <c r="J1114" s="243" t="n"/>
      <c r="K1114" s="243" t="n"/>
    </row>
    <row r="1115" customFormat="1" s="78">
      <c r="A1115" s="242" t="n"/>
      <c r="B1115" s="22" t="n"/>
      <c r="C1115" s="243" t="n"/>
      <c r="D1115" s="243" t="n"/>
      <c r="E1115" s="243" t="n"/>
      <c r="F1115" s="243" t="n"/>
      <c r="G1115" s="243" t="n"/>
      <c r="H1115" s="243" t="n"/>
      <c r="I1115" s="243" t="n"/>
      <c r="J1115" s="243" t="n"/>
      <c r="K1115" s="243" t="n"/>
    </row>
    <row r="1116" customFormat="1" s="78">
      <c r="A1116" s="242" t="n"/>
      <c r="B1116" s="22" t="n"/>
      <c r="C1116" s="243" t="n"/>
      <c r="D1116" s="243" t="n"/>
      <c r="E1116" s="243" t="n"/>
      <c r="F1116" s="243" t="n"/>
      <c r="G1116" s="243" t="n"/>
      <c r="H1116" s="243" t="n"/>
      <c r="I1116" s="243" t="n"/>
      <c r="J1116" s="243" t="n"/>
      <c r="K1116" s="243" t="n"/>
    </row>
    <row r="1117" customFormat="1" s="78">
      <c r="A1117" s="242" t="n"/>
      <c r="B1117" s="22" t="n"/>
      <c r="C1117" s="243" t="n"/>
      <c r="D1117" s="243" t="n"/>
      <c r="E1117" s="243" t="n"/>
      <c r="F1117" s="243" t="n"/>
      <c r="G1117" s="243" t="n"/>
      <c r="H1117" s="243" t="n"/>
      <c r="I1117" s="243" t="n"/>
      <c r="J1117" s="243" t="n"/>
      <c r="K1117" s="243" t="n"/>
    </row>
    <row r="1118" customFormat="1" s="78">
      <c r="A1118" s="242" t="n"/>
      <c r="B1118" s="22" t="n"/>
      <c r="C1118" s="243" t="n"/>
      <c r="D1118" s="243" t="n"/>
      <c r="E1118" s="243" t="n"/>
      <c r="F1118" s="243" t="n"/>
      <c r="G1118" s="243" t="n"/>
      <c r="H1118" s="243" t="n"/>
      <c r="I1118" s="243" t="n"/>
      <c r="J1118" s="243" t="n"/>
      <c r="K1118" s="243" t="n"/>
    </row>
    <row r="1119" customFormat="1" s="78">
      <c r="A1119" s="242" t="n"/>
      <c r="B1119" s="22" t="n"/>
      <c r="C1119" s="243" t="n"/>
      <c r="D1119" s="243" t="n"/>
      <c r="E1119" s="243" t="n"/>
      <c r="F1119" s="243" t="n"/>
      <c r="G1119" s="243" t="n"/>
      <c r="H1119" s="243" t="n"/>
      <c r="I1119" s="243" t="n"/>
      <c r="J1119" s="243" t="n"/>
      <c r="K1119" s="243" t="n"/>
    </row>
    <row r="1120" customFormat="1" s="78">
      <c r="A1120" s="242" t="n"/>
      <c r="B1120" s="22" t="n"/>
      <c r="C1120" s="243" t="n"/>
      <c r="D1120" s="243" t="n"/>
      <c r="E1120" s="243" t="n"/>
      <c r="F1120" s="243" t="n"/>
      <c r="G1120" s="243" t="n"/>
      <c r="H1120" s="243" t="n"/>
      <c r="I1120" s="243" t="n"/>
      <c r="J1120" s="243" t="n"/>
      <c r="K1120" s="243" t="n"/>
    </row>
    <row r="1121" customFormat="1" s="78">
      <c r="A1121" s="242" t="n"/>
      <c r="B1121" s="22" t="n"/>
      <c r="C1121" s="243" t="n"/>
      <c r="D1121" s="243" t="n"/>
      <c r="E1121" s="243" t="n"/>
      <c r="F1121" s="243" t="n"/>
      <c r="G1121" s="243" t="n"/>
      <c r="H1121" s="243" t="n"/>
      <c r="I1121" s="243" t="n"/>
      <c r="J1121" s="243" t="n"/>
      <c r="K1121" s="243" t="n"/>
    </row>
    <row r="1122" customFormat="1" s="78">
      <c r="A1122" s="242" t="n"/>
      <c r="B1122" s="22" t="n"/>
      <c r="C1122" s="243" t="n"/>
      <c r="D1122" s="243" t="n"/>
      <c r="E1122" s="243" t="n"/>
      <c r="F1122" s="243" t="n"/>
      <c r="G1122" s="243" t="n"/>
      <c r="H1122" s="243" t="n"/>
      <c r="I1122" s="243" t="n"/>
      <c r="J1122" s="243" t="n"/>
      <c r="K1122" s="243" t="n"/>
    </row>
    <row r="1123" customFormat="1" s="78">
      <c r="A1123" s="242" t="n"/>
      <c r="B1123" s="22" t="n"/>
      <c r="C1123" s="243" t="n"/>
      <c r="D1123" s="243" t="n"/>
      <c r="E1123" s="243" t="n"/>
      <c r="F1123" s="243" t="n"/>
      <c r="G1123" s="243" t="n"/>
      <c r="H1123" s="243" t="n"/>
      <c r="I1123" s="243" t="n"/>
      <c r="J1123" s="243" t="n"/>
      <c r="K1123" s="243" t="n"/>
    </row>
    <row r="1124" customFormat="1" s="78">
      <c r="A1124" s="242" t="n"/>
      <c r="B1124" s="22" t="n"/>
      <c r="C1124" s="243" t="n"/>
      <c r="D1124" s="243" t="n"/>
      <c r="E1124" s="243" t="n"/>
      <c r="F1124" s="243" t="n"/>
      <c r="G1124" s="243" t="n"/>
      <c r="H1124" s="243" t="n"/>
      <c r="I1124" s="243" t="n"/>
      <c r="J1124" s="243" t="n"/>
      <c r="K1124" s="243" t="n"/>
    </row>
    <row r="1125" customFormat="1" s="78">
      <c r="A1125" s="242" t="n"/>
      <c r="B1125" s="22" t="n"/>
      <c r="C1125" s="243" t="n"/>
      <c r="D1125" s="243" t="n"/>
      <c r="E1125" s="243" t="n"/>
      <c r="F1125" s="243" t="n"/>
      <c r="G1125" s="243" t="n"/>
      <c r="H1125" s="243" t="n"/>
      <c r="I1125" s="243" t="n"/>
      <c r="J1125" s="243" t="n"/>
      <c r="K1125" s="243" t="n"/>
    </row>
    <row r="1126" customFormat="1" s="78">
      <c r="A1126" s="242" t="n"/>
      <c r="B1126" s="22" t="n"/>
      <c r="C1126" s="243" t="n"/>
      <c r="D1126" s="243" t="n"/>
      <c r="E1126" s="243" t="n"/>
      <c r="F1126" s="243" t="n"/>
      <c r="G1126" s="243" t="n"/>
      <c r="H1126" s="243" t="n"/>
      <c r="I1126" s="243" t="n"/>
      <c r="J1126" s="243" t="n"/>
      <c r="K1126" s="243" t="n"/>
    </row>
    <row r="1127" customFormat="1" s="78">
      <c r="A1127" s="242" t="n"/>
      <c r="B1127" s="22" t="n"/>
      <c r="C1127" s="243" t="n"/>
      <c r="D1127" s="243" t="n"/>
      <c r="E1127" s="243" t="n"/>
      <c r="F1127" s="243" t="n"/>
      <c r="G1127" s="243" t="n"/>
      <c r="H1127" s="243" t="n"/>
      <c r="I1127" s="243" t="n"/>
      <c r="J1127" s="243" t="n"/>
      <c r="K1127" s="243" t="n"/>
    </row>
    <row r="1128" customFormat="1" s="78">
      <c r="A1128" s="242" t="n"/>
      <c r="B1128" s="22" t="n"/>
      <c r="C1128" s="243" t="n"/>
      <c r="D1128" s="243" t="n"/>
      <c r="E1128" s="243" t="n"/>
      <c r="F1128" s="243" t="n"/>
      <c r="G1128" s="243" t="n"/>
      <c r="H1128" s="243" t="n"/>
      <c r="I1128" s="243" t="n"/>
      <c r="J1128" s="243" t="n"/>
      <c r="K1128" s="243" t="n"/>
    </row>
    <row r="1129" customFormat="1" s="78">
      <c r="A1129" s="242" t="n"/>
      <c r="B1129" s="22" t="n"/>
      <c r="C1129" s="243" t="n"/>
      <c r="D1129" s="243" t="n"/>
      <c r="E1129" s="243" t="n"/>
      <c r="F1129" s="243" t="n"/>
      <c r="G1129" s="243" t="n"/>
      <c r="H1129" s="243" t="n"/>
      <c r="I1129" s="243" t="n"/>
      <c r="J1129" s="243" t="n"/>
      <c r="K1129" s="243" t="n"/>
    </row>
    <row r="1130" customFormat="1" s="78">
      <c r="A1130" s="242" t="n"/>
      <c r="B1130" s="22" t="n"/>
      <c r="C1130" s="243" t="n"/>
      <c r="D1130" s="243" t="n"/>
      <c r="E1130" s="243" t="n"/>
      <c r="F1130" s="243" t="n"/>
      <c r="G1130" s="243" t="n"/>
      <c r="H1130" s="243" t="n"/>
      <c r="I1130" s="243" t="n"/>
      <c r="J1130" s="243" t="n"/>
      <c r="K1130" s="243" t="n"/>
    </row>
    <row r="1131" customFormat="1" s="78">
      <c r="A1131" s="242" t="n"/>
      <c r="B1131" s="22" t="n"/>
      <c r="C1131" s="243" t="n"/>
      <c r="D1131" s="243" t="n"/>
      <c r="E1131" s="243" t="n"/>
      <c r="F1131" s="243" t="n"/>
      <c r="G1131" s="243" t="n"/>
      <c r="H1131" s="243" t="n"/>
      <c r="I1131" s="243" t="n"/>
      <c r="J1131" s="243" t="n"/>
      <c r="K1131" s="243" t="n"/>
    </row>
    <row r="1132" customFormat="1" s="78">
      <c r="A1132" s="242" t="n"/>
      <c r="B1132" s="22" t="n"/>
      <c r="C1132" s="243" t="n"/>
      <c r="D1132" s="243" t="n"/>
      <c r="E1132" s="243" t="n"/>
      <c r="F1132" s="243" t="n"/>
      <c r="G1132" s="243" t="n"/>
      <c r="H1132" s="243" t="n"/>
      <c r="I1132" s="243" t="n"/>
      <c r="J1132" s="243" t="n"/>
      <c r="K1132" s="243" t="n"/>
    </row>
    <row r="1133" customFormat="1" s="78">
      <c r="A1133" s="242" t="n"/>
      <c r="B1133" s="22" t="n"/>
      <c r="C1133" s="243" t="n"/>
      <c r="D1133" s="243" t="n"/>
      <c r="E1133" s="243" t="n"/>
      <c r="F1133" s="243" t="n"/>
      <c r="G1133" s="243" t="n"/>
      <c r="H1133" s="243" t="n"/>
      <c r="I1133" s="243" t="n"/>
      <c r="J1133" s="243" t="n"/>
      <c r="K1133" s="243" t="n"/>
    </row>
    <row r="1134" customFormat="1" s="78">
      <c r="A1134" s="242" t="n"/>
      <c r="B1134" s="22" t="n"/>
      <c r="C1134" s="243" t="n"/>
      <c r="D1134" s="243" t="n"/>
      <c r="E1134" s="243" t="n"/>
      <c r="F1134" s="243" t="n"/>
      <c r="G1134" s="243" t="n"/>
      <c r="H1134" s="243" t="n"/>
      <c r="I1134" s="243" t="n"/>
      <c r="J1134" s="243" t="n"/>
      <c r="K1134" s="243" t="n"/>
    </row>
    <row r="1135" customFormat="1" s="78">
      <c r="A1135" s="242" t="n"/>
      <c r="B1135" s="22" t="n"/>
      <c r="C1135" s="243" t="n"/>
      <c r="D1135" s="243" t="n"/>
      <c r="E1135" s="243" t="n"/>
      <c r="F1135" s="243" t="n"/>
      <c r="G1135" s="243" t="n"/>
      <c r="H1135" s="243" t="n"/>
      <c r="I1135" s="243" t="n"/>
      <c r="J1135" s="243" t="n"/>
      <c r="K1135" s="243" t="n"/>
    </row>
    <row r="1136" customFormat="1" s="78">
      <c r="A1136" s="242" t="n"/>
      <c r="B1136" s="22" t="n"/>
      <c r="C1136" s="243" t="n"/>
      <c r="D1136" s="243" t="n"/>
      <c r="E1136" s="243" t="n"/>
      <c r="F1136" s="243" t="n"/>
      <c r="G1136" s="243" t="n"/>
      <c r="H1136" s="243" t="n"/>
      <c r="I1136" s="243" t="n"/>
      <c r="J1136" s="243" t="n"/>
      <c r="K1136" s="243" t="n"/>
    </row>
    <row r="1137" customFormat="1" s="78">
      <c r="A1137" s="242" t="n"/>
      <c r="B1137" s="22" t="n"/>
      <c r="C1137" s="243" t="n"/>
      <c r="D1137" s="243" t="n"/>
      <c r="E1137" s="243" t="n"/>
      <c r="F1137" s="243" t="n"/>
      <c r="G1137" s="243" t="n"/>
      <c r="H1137" s="243" t="n"/>
      <c r="I1137" s="243" t="n"/>
      <c r="J1137" s="243" t="n"/>
      <c r="K1137" s="243" t="n"/>
    </row>
    <row r="1138" customFormat="1" s="78">
      <c r="A1138" s="242" t="n"/>
      <c r="B1138" s="22" t="n"/>
      <c r="C1138" s="243" t="n"/>
      <c r="D1138" s="243" t="n"/>
      <c r="E1138" s="243" t="n"/>
      <c r="F1138" s="243" t="n"/>
      <c r="G1138" s="243" t="n"/>
      <c r="H1138" s="243" t="n"/>
      <c r="I1138" s="243" t="n"/>
      <c r="J1138" s="243" t="n"/>
      <c r="K1138" s="243" t="n"/>
    </row>
    <row r="1139" customFormat="1" s="78">
      <c r="A1139" s="242" t="n"/>
      <c r="B1139" s="22" t="n"/>
      <c r="C1139" s="243" t="n"/>
      <c r="D1139" s="243" t="n"/>
      <c r="E1139" s="243" t="n"/>
      <c r="F1139" s="243" t="n"/>
      <c r="G1139" s="243" t="n"/>
      <c r="H1139" s="243" t="n"/>
      <c r="I1139" s="243" t="n"/>
      <c r="J1139" s="243" t="n"/>
      <c r="K1139" s="243" t="n"/>
    </row>
    <row r="1140" customFormat="1" s="78">
      <c r="A1140" s="242" t="n"/>
      <c r="B1140" s="22" t="n"/>
      <c r="C1140" s="243" t="n"/>
      <c r="D1140" s="243" t="n"/>
      <c r="E1140" s="243" t="n"/>
      <c r="F1140" s="243" t="n"/>
      <c r="G1140" s="243" t="n"/>
      <c r="H1140" s="243" t="n"/>
      <c r="I1140" s="243" t="n"/>
      <c r="J1140" s="243" t="n"/>
      <c r="K1140" s="243" t="n"/>
    </row>
    <row r="1141" customFormat="1" s="78">
      <c r="A1141" s="242" t="n"/>
      <c r="B1141" s="22" t="n"/>
      <c r="C1141" s="243" t="n"/>
      <c r="D1141" s="243" t="n"/>
      <c r="E1141" s="243" t="n"/>
      <c r="F1141" s="243" t="n"/>
      <c r="G1141" s="243" t="n"/>
      <c r="H1141" s="243" t="n"/>
      <c r="I1141" s="243" t="n"/>
      <c r="J1141" s="243" t="n"/>
      <c r="K1141" s="243" t="n"/>
    </row>
    <row r="1142" customFormat="1" s="78">
      <c r="A1142" s="242" t="n"/>
      <c r="B1142" s="22" t="n"/>
      <c r="C1142" s="243" t="n"/>
      <c r="D1142" s="243" t="n"/>
      <c r="E1142" s="243" t="n"/>
      <c r="F1142" s="243" t="n"/>
      <c r="G1142" s="243" t="n"/>
      <c r="H1142" s="243" t="n"/>
      <c r="I1142" s="243" t="n"/>
      <c r="J1142" s="243" t="n"/>
      <c r="K1142" s="243" t="n"/>
    </row>
    <row r="1143" customFormat="1" s="78">
      <c r="A1143" s="242" t="n"/>
      <c r="B1143" s="22" t="n"/>
      <c r="C1143" s="243" t="n"/>
      <c r="D1143" s="243" t="n"/>
      <c r="E1143" s="243" t="n"/>
      <c r="F1143" s="243" t="n"/>
      <c r="G1143" s="243" t="n"/>
      <c r="H1143" s="243" t="n"/>
      <c r="I1143" s="243" t="n"/>
      <c r="J1143" s="243" t="n"/>
      <c r="K1143" s="243" t="n"/>
    </row>
    <row r="1144" customFormat="1" s="78">
      <c r="A1144" s="242" t="n"/>
      <c r="B1144" s="22" t="n"/>
      <c r="C1144" s="243" t="n"/>
      <c r="D1144" s="243" t="n"/>
      <c r="E1144" s="243" t="n"/>
      <c r="F1144" s="243" t="n"/>
      <c r="G1144" s="243" t="n"/>
      <c r="H1144" s="243" t="n"/>
      <c r="I1144" s="243" t="n"/>
      <c r="J1144" s="243" t="n"/>
      <c r="K1144" s="243" t="n"/>
    </row>
    <row r="1145" customFormat="1" s="78">
      <c r="A1145" s="242" t="n"/>
      <c r="B1145" s="22" t="n"/>
      <c r="C1145" s="243" t="n"/>
      <c r="D1145" s="243" t="n"/>
      <c r="E1145" s="243" t="n"/>
      <c r="F1145" s="243" t="n"/>
      <c r="G1145" s="243" t="n"/>
      <c r="H1145" s="243" t="n"/>
      <c r="I1145" s="243" t="n"/>
      <c r="J1145" s="243" t="n"/>
      <c r="K1145" s="243" t="n"/>
    </row>
    <row r="1146" customFormat="1" s="78">
      <c r="A1146" s="242" t="n"/>
      <c r="B1146" s="22" t="n"/>
      <c r="C1146" s="243" t="n"/>
      <c r="D1146" s="243" t="n"/>
      <c r="E1146" s="243" t="n"/>
      <c r="F1146" s="243" t="n"/>
      <c r="G1146" s="243" t="n"/>
      <c r="H1146" s="243" t="n"/>
      <c r="I1146" s="243" t="n"/>
      <c r="J1146" s="243" t="n"/>
      <c r="K1146" s="243" t="n"/>
    </row>
    <row r="1147" customFormat="1" s="78">
      <c r="A1147" s="242" t="n"/>
      <c r="B1147" s="22" t="n"/>
      <c r="C1147" s="243" t="n"/>
      <c r="D1147" s="243" t="n"/>
      <c r="E1147" s="243" t="n"/>
      <c r="F1147" s="243" t="n"/>
      <c r="G1147" s="243" t="n"/>
      <c r="H1147" s="243" t="n"/>
      <c r="I1147" s="243" t="n"/>
      <c r="J1147" s="243" t="n"/>
      <c r="K1147" s="243" t="n"/>
    </row>
    <row r="1148" customFormat="1" s="78">
      <c r="A1148" s="242" t="n"/>
      <c r="B1148" s="22" t="n"/>
      <c r="C1148" s="243" t="n"/>
      <c r="D1148" s="243" t="n"/>
      <c r="E1148" s="243" t="n"/>
      <c r="F1148" s="243" t="n"/>
      <c r="G1148" s="243" t="n"/>
      <c r="H1148" s="243" t="n"/>
      <c r="I1148" s="243" t="n"/>
      <c r="J1148" s="243" t="n"/>
      <c r="K1148" s="243" t="n"/>
    </row>
    <row r="1149" customFormat="1" s="78">
      <c r="A1149" s="242" t="n"/>
      <c r="B1149" s="22" t="n"/>
      <c r="C1149" s="243" t="n"/>
      <c r="D1149" s="243" t="n"/>
      <c r="E1149" s="243" t="n"/>
      <c r="F1149" s="243" t="n"/>
      <c r="G1149" s="243" t="n"/>
      <c r="H1149" s="243" t="n"/>
      <c r="I1149" s="243" t="n"/>
      <c r="J1149" s="243" t="n"/>
      <c r="K1149" s="243" t="n"/>
    </row>
    <row r="1150" customFormat="1" s="78">
      <c r="A1150" s="242" t="n"/>
      <c r="B1150" s="22" t="n"/>
      <c r="C1150" s="243" t="n"/>
      <c r="D1150" s="243" t="n"/>
      <c r="E1150" s="243" t="n"/>
      <c r="F1150" s="243" t="n"/>
      <c r="G1150" s="243" t="n"/>
      <c r="H1150" s="243" t="n"/>
      <c r="I1150" s="243" t="n"/>
      <c r="J1150" s="243" t="n"/>
      <c r="K1150" s="243" t="n"/>
    </row>
    <row r="1151" customFormat="1" s="78">
      <c r="A1151" s="242" t="n"/>
      <c r="B1151" s="22" t="n"/>
      <c r="C1151" s="243" t="n"/>
      <c r="D1151" s="243" t="n"/>
      <c r="E1151" s="243" t="n"/>
      <c r="F1151" s="243" t="n"/>
      <c r="G1151" s="243" t="n"/>
      <c r="H1151" s="243" t="n"/>
      <c r="I1151" s="243" t="n"/>
      <c r="J1151" s="243" t="n"/>
      <c r="K1151" s="243" t="n"/>
    </row>
    <row r="1152" customFormat="1" s="78">
      <c r="A1152" s="242" t="n"/>
      <c r="B1152" s="22" t="n"/>
      <c r="C1152" s="243" t="n"/>
      <c r="D1152" s="243" t="n"/>
      <c r="E1152" s="243" t="n"/>
      <c r="F1152" s="243" t="n"/>
      <c r="G1152" s="243" t="n"/>
      <c r="H1152" s="243" t="n"/>
      <c r="I1152" s="243" t="n"/>
      <c r="J1152" s="243" t="n"/>
      <c r="K1152" s="243" t="n"/>
    </row>
    <row r="1153" customFormat="1" s="78">
      <c r="A1153" s="242" t="n"/>
      <c r="B1153" s="22" t="n"/>
      <c r="C1153" s="243" t="n"/>
      <c r="D1153" s="243" t="n"/>
      <c r="E1153" s="243" t="n"/>
      <c r="F1153" s="243" t="n"/>
      <c r="G1153" s="243" t="n"/>
      <c r="H1153" s="243" t="n"/>
      <c r="I1153" s="243" t="n"/>
      <c r="J1153" s="243" t="n"/>
      <c r="K1153" s="243" t="n"/>
    </row>
    <row r="1154" customFormat="1" s="78">
      <c r="A1154" s="242" t="n"/>
      <c r="B1154" s="22" t="n"/>
      <c r="C1154" s="243" t="n"/>
      <c r="D1154" s="243" t="n"/>
      <c r="E1154" s="243" t="n"/>
      <c r="F1154" s="243" t="n"/>
      <c r="G1154" s="243" t="n"/>
      <c r="H1154" s="243" t="n"/>
      <c r="I1154" s="243" t="n"/>
      <c r="J1154" s="243" t="n"/>
      <c r="K1154" s="243" t="n"/>
    </row>
    <row r="1155" customFormat="1" s="78">
      <c r="A1155" s="242" t="n"/>
      <c r="B1155" s="22" t="n"/>
      <c r="C1155" s="243" t="n"/>
      <c r="D1155" s="243" t="n"/>
      <c r="E1155" s="243" t="n"/>
      <c r="F1155" s="243" t="n"/>
      <c r="G1155" s="243" t="n"/>
      <c r="H1155" s="243" t="n"/>
      <c r="I1155" s="243" t="n"/>
      <c r="J1155" s="243" t="n"/>
      <c r="K1155" s="243" t="n"/>
    </row>
    <row r="1156" customFormat="1" s="78">
      <c r="A1156" s="242" t="n"/>
      <c r="B1156" s="22" t="n"/>
      <c r="C1156" s="243" t="n"/>
      <c r="D1156" s="243" t="n"/>
      <c r="E1156" s="243" t="n"/>
      <c r="F1156" s="243" t="n"/>
      <c r="G1156" s="243" t="n"/>
      <c r="H1156" s="243" t="n"/>
      <c r="I1156" s="243" t="n"/>
      <c r="J1156" s="243" t="n"/>
      <c r="K1156" s="243" t="n"/>
    </row>
    <row r="1157" customFormat="1" s="78">
      <c r="A1157" s="242" t="n"/>
      <c r="B1157" s="22" t="n"/>
      <c r="C1157" s="243" t="n"/>
      <c r="D1157" s="243" t="n"/>
      <c r="E1157" s="243" t="n"/>
      <c r="F1157" s="243" t="n"/>
      <c r="G1157" s="243" t="n"/>
      <c r="H1157" s="243" t="n"/>
      <c r="I1157" s="243" t="n"/>
      <c r="J1157" s="243" t="n"/>
      <c r="K1157" s="243" t="n"/>
    </row>
    <row r="1158" customFormat="1" s="78">
      <c r="A1158" s="242" t="n"/>
      <c r="B1158" s="22" t="n"/>
      <c r="C1158" s="243" t="n"/>
      <c r="D1158" s="243" t="n"/>
      <c r="E1158" s="243" t="n"/>
      <c r="F1158" s="243" t="n"/>
      <c r="G1158" s="243" t="n"/>
      <c r="H1158" s="243" t="n"/>
      <c r="I1158" s="243" t="n"/>
      <c r="J1158" s="243" t="n"/>
      <c r="K1158" s="243" t="n"/>
    </row>
    <row r="1159" customFormat="1" s="78">
      <c r="A1159" s="242" t="n"/>
      <c r="B1159" s="22" t="n"/>
      <c r="C1159" s="243" t="n"/>
      <c r="D1159" s="243" t="n"/>
      <c r="E1159" s="243" t="n"/>
      <c r="F1159" s="243" t="n"/>
      <c r="G1159" s="243" t="n"/>
      <c r="H1159" s="243" t="n"/>
      <c r="I1159" s="243" t="n"/>
      <c r="J1159" s="243" t="n"/>
      <c r="K1159" s="243" t="n"/>
    </row>
    <row r="1160" customFormat="1" s="78">
      <c r="A1160" s="242" t="n"/>
      <c r="B1160" s="22" t="n"/>
      <c r="C1160" s="243" t="n"/>
      <c r="D1160" s="243" t="n"/>
      <c r="E1160" s="243" t="n"/>
      <c r="F1160" s="243" t="n"/>
      <c r="G1160" s="243" t="n"/>
      <c r="H1160" s="243" t="n"/>
      <c r="I1160" s="243" t="n"/>
      <c r="J1160" s="243" t="n"/>
      <c r="K1160" s="243" t="n"/>
    </row>
    <row r="1161" customFormat="1" s="78">
      <c r="A1161" s="242" t="n"/>
      <c r="B1161" s="22" t="n"/>
      <c r="C1161" s="243" t="n"/>
      <c r="D1161" s="243" t="n"/>
      <c r="E1161" s="243" t="n"/>
      <c r="F1161" s="243" t="n"/>
      <c r="G1161" s="243" t="n"/>
      <c r="H1161" s="243" t="n"/>
      <c r="I1161" s="243" t="n"/>
      <c r="J1161" s="243" t="n"/>
      <c r="K1161" s="243" t="n"/>
    </row>
    <row r="1162" customFormat="1" s="78">
      <c r="A1162" s="242" t="n"/>
      <c r="B1162" s="22" t="n"/>
      <c r="C1162" s="243" t="n"/>
      <c r="D1162" s="243" t="n"/>
      <c r="E1162" s="243" t="n"/>
      <c r="F1162" s="243" t="n"/>
      <c r="G1162" s="243" t="n"/>
      <c r="H1162" s="243" t="n"/>
      <c r="I1162" s="243" t="n"/>
      <c r="J1162" s="243" t="n"/>
      <c r="K1162" s="243" t="n"/>
    </row>
    <row r="1163" customFormat="1" s="78">
      <c r="A1163" s="242" t="n"/>
      <c r="B1163" s="22" t="n"/>
      <c r="C1163" s="243" t="n"/>
      <c r="D1163" s="243" t="n"/>
      <c r="E1163" s="243" t="n"/>
      <c r="F1163" s="243" t="n"/>
      <c r="G1163" s="243" t="n"/>
      <c r="H1163" s="243" t="n"/>
      <c r="I1163" s="243" t="n"/>
      <c r="J1163" s="243" t="n"/>
      <c r="K1163" s="243" t="n"/>
    </row>
    <row r="1164" customFormat="1" s="78">
      <c r="A1164" s="242" t="n"/>
      <c r="B1164" s="22" t="n"/>
      <c r="C1164" s="243" t="n"/>
      <c r="D1164" s="243" t="n"/>
      <c r="E1164" s="243" t="n"/>
      <c r="F1164" s="243" t="n"/>
      <c r="G1164" s="243" t="n"/>
      <c r="H1164" s="243" t="n"/>
      <c r="I1164" s="243" t="n"/>
      <c r="J1164" s="243" t="n"/>
      <c r="K1164" s="243" t="n"/>
    </row>
    <row r="1165" customFormat="1" s="78">
      <c r="A1165" s="242" t="n"/>
      <c r="B1165" s="22" t="n"/>
      <c r="C1165" s="243" t="n"/>
      <c r="D1165" s="243" t="n"/>
      <c r="E1165" s="243" t="n"/>
      <c r="F1165" s="243" t="n"/>
      <c r="G1165" s="243" t="n"/>
      <c r="H1165" s="243" t="n"/>
      <c r="I1165" s="243" t="n"/>
      <c r="J1165" s="243" t="n"/>
      <c r="K1165" s="243" t="n"/>
    </row>
    <row r="1166" customFormat="1" s="78">
      <c r="A1166" s="242" t="n"/>
      <c r="B1166" s="22" t="n"/>
      <c r="C1166" s="243" t="n"/>
      <c r="D1166" s="243" t="n"/>
      <c r="E1166" s="243" t="n"/>
      <c r="F1166" s="243" t="n"/>
      <c r="G1166" s="243" t="n"/>
      <c r="H1166" s="243" t="n"/>
      <c r="I1166" s="243" t="n"/>
      <c r="J1166" s="243" t="n"/>
      <c r="K1166" s="243" t="n"/>
    </row>
    <row r="1167" customFormat="1" s="78">
      <c r="A1167" s="242" t="n"/>
      <c r="B1167" s="22" t="n"/>
      <c r="C1167" s="243" t="n"/>
      <c r="D1167" s="243" t="n"/>
      <c r="E1167" s="243" t="n"/>
      <c r="F1167" s="243" t="n"/>
      <c r="G1167" s="243" t="n"/>
      <c r="H1167" s="243" t="n"/>
      <c r="I1167" s="243" t="n"/>
      <c r="J1167" s="243" t="n"/>
      <c r="K1167" s="243" t="n"/>
    </row>
    <row r="1168" customFormat="1" s="78">
      <c r="A1168" s="242" t="n"/>
      <c r="B1168" s="22" t="n"/>
      <c r="C1168" s="243" t="n"/>
      <c r="D1168" s="243" t="n"/>
      <c r="E1168" s="243" t="n"/>
      <c r="F1168" s="243" t="n"/>
      <c r="G1168" s="243" t="n"/>
      <c r="H1168" s="243" t="n"/>
      <c r="I1168" s="243" t="n"/>
      <c r="J1168" s="243" t="n"/>
      <c r="K1168" s="243" t="n"/>
    </row>
    <row r="1169" customFormat="1" s="78">
      <c r="A1169" s="242" t="n"/>
      <c r="B1169" s="22" t="n"/>
      <c r="C1169" s="243" t="n"/>
      <c r="D1169" s="243" t="n"/>
      <c r="E1169" s="243" t="n"/>
      <c r="F1169" s="243" t="n"/>
      <c r="G1169" s="243" t="n"/>
      <c r="H1169" s="243" t="n"/>
      <c r="I1169" s="243" t="n"/>
      <c r="J1169" s="243" t="n"/>
      <c r="K1169" s="243" t="n"/>
    </row>
    <row r="1170" customFormat="1" s="78">
      <c r="A1170" s="242" t="n"/>
      <c r="B1170" s="22" t="n"/>
      <c r="C1170" s="243" t="n"/>
      <c r="D1170" s="243" t="n"/>
      <c r="E1170" s="243" t="n"/>
      <c r="F1170" s="243" t="n"/>
      <c r="G1170" s="243" t="n"/>
      <c r="H1170" s="243" t="n"/>
      <c r="I1170" s="243" t="n"/>
      <c r="J1170" s="243" t="n"/>
      <c r="K1170" s="243" t="n"/>
    </row>
    <row r="1171" customFormat="1" s="78">
      <c r="A1171" s="242" t="n"/>
      <c r="B1171" s="22" t="n"/>
      <c r="C1171" s="243" t="n"/>
      <c r="D1171" s="243" t="n"/>
      <c r="E1171" s="243" t="n"/>
      <c r="F1171" s="243" t="n"/>
      <c r="G1171" s="243" t="n"/>
      <c r="H1171" s="243" t="n"/>
      <c r="I1171" s="243" t="n"/>
      <c r="J1171" s="243" t="n"/>
      <c r="K1171" s="243" t="n"/>
    </row>
    <row r="1172" customFormat="1" s="78">
      <c r="A1172" s="242" t="n"/>
      <c r="B1172" s="22" t="n"/>
      <c r="C1172" s="243" t="n"/>
      <c r="D1172" s="243" t="n"/>
      <c r="E1172" s="243" t="n"/>
      <c r="F1172" s="243" t="n"/>
      <c r="G1172" s="243" t="n"/>
      <c r="H1172" s="243" t="n"/>
      <c r="I1172" s="243" t="n"/>
      <c r="J1172" s="243" t="n"/>
      <c r="K1172" s="243" t="n"/>
    </row>
    <row r="1173" customFormat="1" s="78">
      <c r="A1173" s="242" t="n"/>
      <c r="B1173" s="22" t="n"/>
      <c r="C1173" s="243" t="n"/>
      <c r="D1173" s="243" t="n"/>
      <c r="E1173" s="243" t="n"/>
      <c r="F1173" s="243" t="n"/>
      <c r="G1173" s="243" t="n"/>
      <c r="H1173" s="243" t="n"/>
      <c r="I1173" s="243" t="n"/>
      <c r="J1173" s="243" t="n"/>
      <c r="K1173" s="243" t="n"/>
    </row>
    <row r="1174" customFormat="1" s="78">
      <c r="A1174" s="242" t="n"/>
      <c r="B1174" s="22" t="n"/>
      <c r="C1174" s="243" t="n"/>
      <c r="D1174" s="243" t="n"/>
      <c r="E1174" s="243" t="n"/>
      <c r="F1174" s="243" t="n"/>
      <c r="G1174" s="243" t="n"/>
      <c r="H1174" s="243" t="n"/>
      <c r="I1174" s="243" t="n"/>
      <c r="J1174" s="243" t="n"/>
      <c r="K1174" s="243" t="n"/>
    </row>
    <row r="1175" customFormat="1" s="78">
      <c r="A1175" s="242" t="n"/>
      <c r="B1175" s="22" t="n"/>
      <c r="C1175" s="243" t="n"/>
      <c r="D1175" s="243" t="n"/>
      <c r="E1175" s="243" t="n"/>
      <c r="F1175" s="243" t="n"/>
      <c r="G1175" s="243" t="n"/>
      <c r="H1175" s="243" t="n"/>
      <c r="I1175" s="243" t="n"/>
      <c r="J1175" s="243" t="n"/>
      <c r="K1175" s="243" t="n"/>
    </row>
    <row r="1176" customFormat="1" s="78">
      <c r="A1176" s="242" t="n"/>
      <c r="B1176" s="22" t="n"/>
      <c r="C1176" s="243" t="n"/>
      <c r="D1176" s="243" t="n"/>
      <c r="E1176" s="243" t="n"/>
      <c r="F1176" s="243" t="n"/>
      <c r="G1176" s="243" t="n"/>
      <c r="H1176" s="243" t="n"/>
      <c r="I1176" s="243" t="n"/>
      <c r="J1176" s="243" t="n"/>
      <c r="K1176" s="243" t="n"/>
    </row>
    <row r="1177" customFormat="1" s="78">
      <c r="A1177" s="242" t="n"/>
      <c r="B1177" s="22" t="n"/>
      <c r="C1177" s="243" t="n"/>
      <c r="D1177" s="243" t="n"/>
      <c r="E1177" s="243" t="n"/>
      <c r="F1177" s="243" t="n"/>
      <c r="G1177" s="243" t="n"/>
      <c r="H1177" s="243" t="n"/>
      <c r="I1177" s="243" t="n"/>
      <c r="J1177" s="243" t="n"/>
      <c r="K1177" s="243" t="n"/>
    </row>
    <row r="1178" customFormat="1" s="78">
      <c r="A1178" s="242" t="n"/>
      <c r="B1178" s="22" t="n"/>
      <c r="C1178" s="243" t="n"/>
      <c r="D1178" s="243" t="n"/>
      <c r="E1178" s="243" t="n"/>
      <c r="F1178" s="243" t="n"/>
      <c r="G1178" s="243" t="n"/>
      <c r="H1178" s="243" t="n"/>
      <c r="I1178" s="243" t="n"/>
      <c r="J1178" s="243" t="n"/>
      <c r="K1178" s="243" t="n"/>
    </row>
    <row r="1179" customFormat="1" s="78">
      <c r="A1179" s="242" t="n"/>
      <c r="B1179" s="22" t="n"/>
      <c r="C1179" s="243" t="n"/>
      <c r="D1179" s="243" t="n"/>
      <c r="E1179" s="243" t="n"/>
      <c r="F1179" s="243" t="n"/>
      <c r="G1179" s="243" t="n"/>
      <c r="H1179" s="243" t="n"/>
      <c r="I1179" s="243" t="n"/>
      <c r="J1179" s="243" t="n"/>
      <c r="K1179" s="243" t="n"/>
    </row>
    <row r="1180" customFormat="1" s="78">
      <c r="A1180" s="242" t="n"/>
      <c r="B1180" s="22" t="n"/>
      <c r="C1180" s="243" t="n"/>
      <c r="D1180" s="243" t="n"/>
      <c r="E1180" s="243" t="n"/>
      <c r="F1180" s="243" t="n"/>
      <c r="G1180" s="243" t="n"/>
      <c r="H1180" s="243" t="n"/>
      <c r="I1180" s="243" t="n"/>
      <c r="J1180" s="243" t="n"/>
      <c r="K1180" s="243" t="n"/>
    </row>
    <row r="1181" customFormat="1" s="78">
      <c r="A1181" s="242" t="n"/>
      <c r="B1181" s="22" t="n"/>
      <c r="C1181" s="243" t="n"/>
      <c r="D1181" s="243" t="n"/>
      <c r="E1181" s="243" t="n"/>
      <c r="F1181" s="243" t="n"/>
      <c r="G1181" s="243" t="n"/>
      <c r="H1181" s="243" t="n"/>
      <c r="I1181" s="243" t="n"/>
      <c r="J1181" s="243" t="n"/>
      <c r="K1181" s="243" t="n"/>
    </row>
    <row r="1182" customFormat="1" s="78">
      <c r="A1182" s="242" t="n"/>
      <c r="B1182" s="22" t="n"/>
      <c r="C1182" s="243" t="n"/>
      <c r="D1182" s="243" t="n"/>
      <c r="E1182" s="243" t="n"/>
      <c r="F1182" s="243" t="n"/>
      <c r="G1182" s="243" t="n"/>
      <c r="H1182" s="243" t="n"/>
      <c r="I1182" s="243" t="n"/>
      <c r="J1182" s="243" t="n"/>
      <c r="K1182" s="243" t="n"/>
    </row>
    <row r="1183" customFormat="1" s="78">
      <c r="A1183" s="242" t="n"/>
      <c r="B1183" s="22" t="n"/>
      <c r="C1183" s="243" t="n"/>
      <c r="D1183" s="243" t="n"/>
      <c r="E1183" s="243" t="n"/>
      <c r="F1183" s="243" t="n"/>
      <c r="G1183" s="243" t="n"/>
      <c r="H1183" s="243" t="n"/>
      <c r="I1183" s="243" t="n"/>
      <c r="J1183" s="243" t="n"/>
      <c r="K1183" s="243" t="n"/>
    </row>
    <row r="1184" customFormat="1" s="78">
      <c r="A1184" s="242" t="n"/>
      <c r="B1184" s="22" t="n"/>
      <c r="C1184" s="243" t="n"/>
      <c r="D1184" s="243" t="n"/>
      <c r="E1184" s="243" t="n"/>
      <c r="F1184" s="243" t="n"/>
      <c r="G1184" s="243" t="n"/>
      <c r="H1184" s="243" t="n"/>
      <c r="I1184" s="243" t="n"/>
      <c r="J1184" s="243" t="n"/>
      <c r="K1184" s="243" t="n"/>
    </row>
    <row r="1185" customFormat="1" s="78">
      <c r="A1185" s="242" t="n"/>
      <c r="B1185" s="22" t="n"/>
      <c r="C1185" s="243" t="n"/>
      <c r="D1185" s="243" t="n"/>
      <c r="E1185" s="243" t="n"/>
      <c r="F1185" s="243" t="n"/>
      <c r="G1185" s="243" t="n"/>
      <c r="H1185" s="243" t="n"/>
      <c r="I1185" s="243" t="n"/>
      <c r="J1185" s="243" t="n"/>
      <c r="K1185" s="243" t="n"/>
    </row>
    <row r="1186" customFormat="1" s="78">
      <c r="A1186" s="242" t="n"/>
      <c r="B1186" s="22" t="n"/>
      <c r="C1186" s="243" t="n"/>
      <c r="D1186" s="243" t="n"/>
      <c r="E1186" s="243" t="n"/>
      <c r="F1186" s="243" t="n"/>
      <c r="G1186" s="243" t="n"/>
      <c r="H1186" s="243" t="n"/>
      <c r="I1186" s="243" t="n"/>
      <c r="J1186" s="243" t="n"/>
      <c r="K1186" s="243" t="n"/>
    </row>
    <row r="1187" customFormat="1" s="78">
      <c r="A1187" s="242" t="n"/>
      <c r="B1187" s="22" t="n"/>
      <c r="C1187" s="243" t="n"/>
      <c r="D1187" s="243" t="n"/>
      <c r="E1187" s="243" t="n"/>
      <c r="F1187" s="243" t="n"/>
      <c r="G1187" s="243" t="n"/>
      <c r="H1187" s="243" t="n"/>
      <c r="I1187" s="243" t="n"/>
      <c r="J1187" s="243" t="n"/>
      <c r="K1187" s="243" t="n"/>
    </row>
    <row r="1188" customFormat="1" s="78">
      <c r="A1188" s="242" t="n"/>
      <c r="B1188" s="22" t="n"/>
      <c r="C1188" s="243" t="n"/>
      <c r="D1188" s="243" t="n"/>
      <c r="E1188" s="243" t="n"/>
      <c r="F1188" s="243" t="n"/>
      <c r="G1188" s="243" t="n"/>
      <c r="H1188" s="243" t="n"/>
      <c r="I1188" s="243" t="n"/>
      <c r="J1188" s="243" t="n"/>
      <c r="K1188" s="243" t="n"/>
    </row>
    <row r="1189" customFormat="1" s="78">
      <c r="A1189" s="242" t="n"/>
      <c r="B1189" s="22" t="n"/>
      <c r="C1189" s="243" t="n"/>
      <c r="D1189" s="243" t="n"/>
      <c r="E1189" s="243" t="n"/>
      <c r="F1189" s="243" t="n"/>
      <c r="G1189" s="243" t="n"/>
      <c r="H1189" s="243" t="n"/>
      <c r="I1189" s="243" t="n"/>
      <c r="J1189" s="243" t="n"/>
      <c r="K1189" s="243" t="n"/>
    </row>
    <row r="1190" customFormat="1" s="78">
      <c r="A1190" s="242" t="n"/>
      <c r="B1190" s="22" t="n"/>
      <c r="C1190" s="243" t="n"/>
      <c r="D1190" s="243" t="n"/>
      <c r="E1190" s="243" t="n"/>
      <c r="F1190" s="243" t="n"/>
      <c r="G1190" s="243" t="n"/>
      <c r="H1190" s="243" t="n"/>
      <c r="I1190" s="243" t="n"/>
      <c r="J1190" s="243" t="n"/>
      <c r="K1190" s="243" t="n"/>
    </row>
    <row r="1191" customFormat="1" s="78">
      <c r="A1191" s="242" t="n"/>
      <c r="B1191" s="22" t="n"/>
      <c r="C1191" s="243" t="n"/>
      <c r="D1191" s="243" t="n"/>
      <c r="E1191" s="243" t="n"/>
      <c r="F1191" s="243" t="n"/>
      <c r="G1191" s="243" t="n"/>
      <c r="H1191" s="243" t="n"/>
      <c r="I1191" s="243" t="n"/>
      <c r="J1191" s="243" t="n"/>
      <c r="K1191" s="243" t="n"/>
    </row>
    <row r="1192" customFormat="1" s="78">
      <c r="A1192" s="242" t="n"/>
      <c r="B1192" s="22" t="n"/>
      <c r="C1192" s="243" t="n"/>
      <c r="D1192" s="243" t="n"/>
      <c r="E1192" s="243" t="n"/>
      <c r="F1192" s="243" t="n"/>
      <c r="G1192" s="243" t="n"/>
      <c r="H1192" s="243" t="n"/>
      <c r="I1192" s="243" t="n"/>
      <c r="J1192" s="243" t="n"/>
      <c r="K1192" s="243" t="n"/>
    </row>
    <row r="1193" customFormat="1" s="78">
      <c r="A1193" s="242" t="n"/>
      <c r="B1193" s="22" t="n"/>
      <c r="C1193" s="243" t="n"/>
      <c r="D1193" s="243" t="n"/>
      <c r="E1193" s="243" t="n"/>
      <c r="F1193" s="243" t="n"/>
      <c r="G1193" s="243" t="n"/>
      <c r="H1193" s="243" t="n"/>
      <c r="I1193" s="243" t="n"/>
      <c r="J1193" s="243" t="n"/>
      <c r="K1193" s="243" t="n"/>
    </row>
    <row r="1194" customFormat="1" s="78">
      <c r="A1194" s="242" t="n"/>
      <c r="B1194" s="22" t="n"/>
      <c r="C1194" s="243" t="n"/>
      <c r="D1194" s="243" t="n"/>
      <c r="E1194" s="243" t="n"/>
      <c r="F1194" s="243" t="n"/>
      <c r="G1194" s="243" t="n"/>
      <c r="H1194" s="243" t="n"/>
      <c r="I1194" s="243" t="n"/>
      <c r="J1194" s="243" t="n"/>
      <c r="K1194" s="243" t="n"/>
    </row>
    <row r="1195" customFormat="1" s="78">
      <c r="A1195" s="242" t="n"/>
      <c r="B1195" s="22" t="n"/>
      <c r="C1195" s="243" t="n"/>
      <c r="D1195" s="243" t="n"/>
      <c r="E1195" s="243" t="n"/>
      <c r="F1195" s="243" t="n"/>
      <c r="G1195" s="243" t="n"/>
      <c r="H1195" s="243" t="n"/>
      <c r="I1195" s="243" t="n"/>
      <c r="J1195" s="243" t="n"/>
      <c r="K1195" s="243" t="n"/>
    </row>
    <row r="1196" customFormat="1" s="78">
      <c r="A1196" s="242" t="n"/>
      <c r="B1196" s="22" t="n"/>
      <c r="C1196" s="243" t="n"/>
      <c r="D1196" s="243" t="n"/>
      <c r="E1196" s="243" t="n"/>
      <c r="F1196" s="243" t="n"/>
      <c r="G1196" s="243" t="n"/>
      <c r="H1196" s="243" t="n"/>
      <c r="I1196" s="243" t="n"/>
      <c r="J1196" s="243" t="n"/>
      <c r="K1196" s="243" t="n"/>
    </row>
    <row r="1197" customFormat="1" s="78">
      <c r="A1197" s="242" t="n"/>
      <c r="B1197" s="22" t="n"/>
      <c r="C1197" s="243" t="n"/>
      <c r="D1197" s="243" t="n"/>
      <c r="E1197" s="243" t="n"/>
      <c r="F1197" s="243" t="n"/>
      <c r="G1197" s="243" t="n"/>
      <c r="H1197" s="243" t="n"/>
      <c r="I1197" s="243" t="n"/>
      <c r="J1197" s="243" t="n"/>
      <c r="K1197" s="243" t="n"/>
    </row>
    <row r="1198" customFormat="1" s="78">
      <c r="A1198" s="242" t="n"/>
      <c r="B1198" s="22" t="n"/>
      <c r="C1198" s="243" t="n"/>
      <c r="D1198" s="243" t="n"/>
      <c r="E1198" s="243" t="n"/>
      <c r="F1198" s="243" t="n"/>
      <c r="G1198" s="243" t="n"/>
      <c r="H1198" s="243" t="n"/>
      <c r="I1198" s="243" t="n"/>
      <c r="J1198" s="243" t="n"/>
      <c r="K1198" s="243" t="n"/>
    </row>
    <row r="1199" customFormat="1" s="78">
      <c r="A1199" s="242" t="n"/>
      <c r="B1199" s="22" t="n"/>
      <c r="C1199" s="243" t="n"/>
      <c r="D1199" s="243" t="n"/>
      <c r="E1199" s="243" t="n"/>
      <c r="F1199" s="243" t="n"/>
      <c r="G1199" s="243" t="n"/>
      <c r="H1199" s="243" t="n"/>
      <c r="I1199" s="243" t="n"/>
      <c r="J1199" s="243" t="n"/>
      <c r="K1199" s="243" t="n"/>
    </row>
    <row r="1200" customFormat="1" s="78">
      <c r="A1200" s="242" t="n"/>
      <c r="B1200" s="22" t="n"/>
      <c r="C1200" s="243" t="n"/>
      <c r="D1200" s="243" t="n"/>
      <c r="E1200" s="243" t="n"/>
      <c r="F1200" s="243" t="n"/>
      <c r="G1200" s="243" t="n"/>
      <c r="H1200" s="243" t="n"/>
      <c r="I1200" s="243" t="n"/>
      <c r="J1200" s="243" t="n"/>
      <c r="K1200" s="243" t="n"/>
    </row>
    <row r="1201" customFormat="1" s="78">
      <c r="A1201" s="242" t="n"/>
      <c r="B1201" s="22" t="n"/>
      <c r="C1201" s="243" t="n"/>
      <c r="D1201" s="243" t="n"/>
      <c r="E1201" s="243" t="n"/>
      <c r="F1201" s="243" t="n"/>
      <c r="G1201" s="243" t="n"/>
      <c r="H1201" s="243" t="n"/>
      <c r="I1201" s="243" t="n"/>
      <c r="J1201" s="243" t="n"/>
      <c r="K1201" s="243" t="n"/>
    </row>
    <row r="1202" customFormat="1" s="78">
      <c r="A1202" s="242" t="n"/>
      <c r="B1202" s="22" t="n"/>
      <c r="C1202" s="243" t="n"/>
      <c r="D1202" s="243" t="n"/>
      <c r="E1202" s="243" t="n"/>
      <c r="F1202" s="243" t="n"/>
      <c r="G1202" s="243" t="n"/>
      <c r="H1202" s="243" t="n"/>
      <c r="I1202" s="243" t="n"/>
      <c r="J1202" s="243" t="n"/>
      <c r="K1202" s="243" t="n"/>
    </row>
    <row r="1203" customFormat="1" s="78">
      <c r="A1203" s="242" t="n"/>
      <c r="B1203" s="22" t="n"/>
      <c r="C1203" s="243" t="n"/>
      <c r="D1203" s="243" t="n"/>
      <c r="E1203" s="243" t="n"/>
      <c r="F1203" s="243" t="n"/>
      <c r="G1203" s="243" t="n"/>
      <c r="H1203" s="243" t="n"/>
      <c r="I1203" s="243" t="n"/>
      <c r="J1203" s="243" t="n"/>
      <c r="K1203" s="243" t="n"/>
    </row>
    <row r="1204" customFormat="1" s="78">
      <c r="A1204" s="242" t="n"/>
      <c r="B1204" s="22" t="n"/>
      <c r="C1204" s="243" t="n"/>
      <c r="D1204" s="243" t="n"/>
      <c r="E1204" s="243" t="n"/>
      <c r="F1204" s="243" t="n"/>
      <c r="G1204" s="243" t="n"/>
      <c r="H1204" s="243" t="n"/>
      <c r="I1204" s="243" t="n"/>
      <c r="J1204" s="243" t="n"/>
      <c r="K1204" s="243" t="n"/>
    </row>
    <row r="1205" customFormat="1" s="78">
      <c r="A1205" s="242" t="n"/>
      <c r="B1205" s="22" t="n"/>
      <c r="C1205" s="243" t="n"/>
      <c r="D1205" s="243" t="n"/>
      <c r="E1205" s="243" t="n"/>
      <c r="F1205" s="243" t="n"/>
      <c r="G1205" s="243" t="n"/>
      <c r="H1205" s="243" t="n"/>
      <c r="I1205" s="243" t="n"/>
      <c r="J1205" s="243" t="n"/>
      <c r="K1205" s="243" t="n"/>
    </row>
    <row r="1206" customFormat="1" s="78">
      <c r="A1206" s="242" t="n"/>
      <c r="B1206" s="22" t="n"/>
      <c r="C1206" s="243" t="n"/>
      <c r="D1206" s="243" t="n"/>
      <c r="E1206" s="243" t="n"/>
      <c r="F1206" s="243" t="n"/>
      <c r="G1206" s="243" t="n"/>
      <c r="H1206" s="243" t="n"/>
      <c r="I1206" s="243" t="n"/>
      <c r="J1206" s="243" t="n"/>
      <c r="K1206" s="243" t="n"/>
    </row>
    <row r="1207" customFormat="1" s="78">
      <c r="A1207" s="242" t="n"/>
      <c r="B1207" s="22" t="n"/>
      <c r="C1207" s="243" t="n"/>
      <c r="D1207" s="243" t="n"/>
      <c r="E1207" s="243" t="n"/>
      <c r="F1207" s="243" t="n"/>
      <c r="G1207" s="243" t="n"/>
      <c r="H1207" s="243" t="n"/>
      <c r="I1207" s="243" t="n"/>
      <c r="J1207" s="243" t="n"/>
      <c r="K1207" s="243" t="n"/>
    </row>
    <row r="1208" customFormat="1" s="78">
      <c r="A1208" s="242" t="n"/>
      <c r="B1208" s="22" t="n"/>
      <c r="C1208" s="243" t="n"/>
      <c r="D1208" s="243" t="n"/>
      <c r="E1208" s="243" t="n"/>
      <c r="F1208" s="243" t="n"/>
      <c r="G1208" s="243" t="n"/>
      <c r="H1208" s="243" t="n"/>
      <c r="I1208" s="243" t="n"/>
      <c r="J1208" s="243" t="n"/>
      <c r="K1208" s="243" t="n"/>
    </row>
    <row r="1209" customFormat="1" s="78">
      <c r="A1209" s="242" t="n"/>
      <c r="B1209" s="22" t="n"/>
      <c r="C1209" s="243" t="n"/>
      <c r="D1209" s="243" t="n"/>
      <c r="E1209" s="243" t="n"/>
      <c r="F1209" s="243" t="n"/>
      <c r="G1209" s="243" t="n"/>
      <c r="H1209" s="243" t="n"/>
      <c r="I1209" s="243" t="n"/>
      <c r="J1209" s="243" t="n"/>
      <c r="K1209" s="243" t="n"/>
    </row>
    <row r="1210" customFormat="1" s="78">
      <c r="A1210" s="242" t="n"/>
      <c r="B1210" s="22" t="n"/>
      <c r="C1210" s="243" t="n"/>
      <c r="D1210" s="243" t="n"/>
      <c r="E1210" s="243" t="n"/>
      <c r="F1210" s="243" t="n"/>
      <c r="G1210" s="243" t="n"/>
      <c r="H1210" s="243" t="n"/>
      <c r="I1210" s="243" t="n"/>
      <c r="J1210" s="243" t="n"/>
      <c r="K1210" s="243" t="n"/>
    </row>
    <row r="1211" customFormat="1" s="78">
      <c r="A1211" s="242" t="n"/>
      <c r="B1211" s="22" t="n"/>
      <c r="C1211" s="243" t="n"/>
      <c r="D1211" s="243" t="n"/>
      <c r="E1211" s="243" t="n"/>
      <c r="F1211" s="243" t="n"/>
      <c r="G1211" s="243" t="n"/>
      <c r="H1211" s="243" t="n"/>
      <c r="I1211" s="243" t="n"/>
      <c r="J1211" s="243" t="n"/>
      <c r="K1211" s="243" t="n"/>
    </row>
    <row r="1212" customFormat="1" s="78">
      <c r="A1212" s="242" t="n"/>
      <c r="B1212" s="22" t="n"/>
      <c r="C1212" s="243" t="n"/>
      <c r="D1212" s="243" t="n"/>
      <c r="E1212" s="243" t="n"/>
      <c r="F1212" s="243" t="n"/>
      <c r="G1212" s="243" t="n"/>
      <c r="H1212" s="243" t="n"/>
      <c r="I1212" s="243" t="n"/>
      <c r="J1212" s="243" t="n"/>
      <c r="K1212" s="243" t="n"/>
    </row>
    <row r="1213" customFormat="1" s="78">
      <c r="A1213" s="242" t="n"/>
      <c r="B1213" s="22" t="n"/>
      <c r="C1213" s="243" t="n"/>
      <c r="D1213" s="243" t="n"/>
      <c r="E1213" s="243" t="n"/>
      <c r="F1213" s="243" t="n"/>
      <c r="G1213" s="243" t="n"/>
      <c r="H1213" s="243" t="n"/>
      <c r="I1213" s="243" t="n"/>
      <c r="J1213" s="243" t="n"/>
      <c r="K1213" s="243" t="n"/>
    </row>
    <row r="1214" customFormat="1" s="78">
      <c r="A1214" s="242" t="n"/>
      <c r="B1214" s="22" t="n"/>
      <c r="C1214" s="243" t="n"/>
      <c r="D1214" s="243" t="n"/>
      <c r="E1214" s="243" t="n"/>
      <c r="F1214" s="243" t="n"/>
      <c r="G1214" s="243" t="n"/>
      <c r="H1214" s="243" t="n"/>
      <c r="I1214" s="243" t="n"/>
      <c r="J1214" s="243" t="n"/>
      <c r="K1214" s="243" t="n"/>
    </row>
    <row r="1215" customFormat="1" s="78">
      <c r="A1215" s="242" t="n"/>
      <c r="B1215" s="22" t="n"/>
      <c r="C1215" s="243" t="n"/>
      <c r="D1215" s="243" t="n"/>
      <c r="E1215" s="243" t="n"/>
      <c r="F1215" s="243" t="n"/>
      <c r="G1215" s="243" t="n"/>
      <c r="H1215" s="243" t="n"/>
      <c r="I1215" s="243" t="n"/>
      <c r="J1215" s="243" t="n"/>
      <c r="K1215" s="243" t="n"/>
    </row>
    <row r="1216" customFormat="1" s="78">
      <c r="A1216" s="242" t="n"/>
      <c r="B1216" s="22" t="n"/>
      <c r="C1216" s="243" t="n"/>
      <c r="D1216" s="243" t="n"/>
      <c r="E1216" s="243" t="n"/>
      <c r="F1216" s="243" t="n"/>
      <c r="G1216" s="243" t="n"/>
      <c r="H1216" s="243" t="n"/>
      <c r="I1216" s="243" t="n"/>
      <c r="J1216" s="243" t="n"/>
      <c r="K1216" s="243" t="n"/>
    </row>
    <row r="1217" customFormat="1" s="78">
      <c r="A1217" s="242" t="n"/>
      <c r="B1217" s="22" t="n"/>
      <c r="C1217" s="243" t="n"/>
      <c r="D1217" s="243" t="n"/>
      <c r="E1217" s="243" t="n"/>
      <c r="F1217" s="243" t="n"/>
      <c r="G1217" s="243" t="n"/>
      <c r="H1217" s="243" t="n"/>
      <c r="I1217" s="243" t="n"/>
      <c r="J1217" s="243" t="n"/>
      <c r="K1217" s="243" t="n"/>
    </row>
    <row r="1218" customFormat="1" s="78">
      <c r="A1218" s="242" t="n"/>
      <c r="B1218" s="22" t="n"/>
      <c r="C1218" s="243" t="n"/>
      <c r="D1218" s="243" t="n"/>
      <c r="E1218" s="243" t="n"/>
      <c r="F1218" s="243" t="n"/>
      <c r="G1218" s="243" t="n"/>
      <c r="H1218" s="243" t="n"/>
      <c r="I1218" s="243" t="n"/>
      <c r="J1218" s="243" t="n"/>
      <c r="K1218" s="243" t="n"/>
    </row>
    <row r="1219" customFormat="1" s="78">
      <c r="A1219" s="242" t="n"/>
      <c r="B1219" s="22" t="n"/>
      <c r="C1219" s="243" t="n"/>
      <c r="D1219" s="243" t="n"/>
      <c r="E1219" s="243" t="n"/>
      <c r="F1219" s="243" t="n"/>
      <c r="G1219" s="243" t="n"/>
      <c r="H1219" s="243" t="n"/>
      <c r="I1219" s="243" t="n"/>
      <c r="J1219" s="243" t="n"/>
      <c r="K1219" s="243" t="n"/>
    </row>
    <row r="1220" customFormat="1" s="78">
      <c r="A1220" s="242" t="n"/>
      <c r="B1220" s="22" t="n"/>
      <c r="C1220" s="243" t="n"/>
      <c r="D1220" s="243" t="n"/>
      <c r="E1220" s="243" t="n"/>
      <c r="F1220" s="243" t="n"/>
      <c r="G1220" s="243" t="n"/>
      <c r="H1220" s="243" t="n"/>
      <c r="I1220" s="243" t="n"/>
      <c r="J1220" s="243" t="n"/>
      <c r="K1220" s="243" t="n"/>
    </row>
    <row r="1221" customFormat="1" s="78">
      <c r="A1221" s="242" t="n"/>
      <c r="B1221" s="22" t="n"/>
      <c r="C1221" s="243" t="n"/>
      <c r="D1221" s="243" t="n"/>
      <c r="E1221" s="243" t="n"/>
      <c r="F1221" s="243" t="n"/>
      <c r="G1221" s="243" t="n"/>
      <c r="H1221" s="243" t="n"/>
      <c r="I1221" s="243" t="n"/>
      <c r="J1221" s="243" t="n"/>
      <c r="K1221" s="243" t="n"/>
    </row>
    <row r="1222" customFormat="1" s="78">
      <c r="A1222" s="242" t="n"/>
      <c r="B1222" s="22" t="n"/>
      <c r="C1222" s="243" t="n"/>
      <c r="D1222" s="243" t="n"/>
      <c r="E1222" s="243" t="n"/>
      <c r="F1222" s="243" t="n"/>
      <c r="G1222" s="243" t="n"/>
      <c r="H1222" s="243" t="n"/>
      <c r="I1222" s="243" t="n"/>
      <c r="J1222" s="243" t="n"/>
      <c r="K1222" s="243" t="n"/>
    </row>
    <row r="1223" customFormat="1" s="78">
      <c r="A1223" s="242" t="n"/>
      <c r="B1223" s="22" t="n"/>
      <c r="C1223" s="243" t="n"/>
      <c r="D1223" s="243" t="n"/>
      <c r="E1223" s="243" t="n"/>
      <c r="F1223" s="243" t="n"/>
      <c r="G1223" s="243" t="n"/>
      <c r="H1223" s="243" t="n"/>
      <c r="I1223" s="243" t="n"/>
      <c r="J1223" s="243" t="n"/>
      <c r="K1223" s="243" t="n"/>
    </row>
    <row r="1224" customFormat="1" s="78">
      <c r="A1224" s="242" t="n"/>
      <c r="B1224" s="22" t="n"/>
      <c r="C1224" s="243" t="n"/>
      <c r="D1224" s="243" t="n"/>
      <c r="E1224" s="243" t="n"/>
      <c r="F1224" s="243" t="n"/>
      <c r="G1224" s="243" t="n"/>
      <c r="H1224" s="243" t="n"/>
      <c r="I1224" s="243" t="n"/>
      <c r="J1224" s="243" t="n"/>
      <c r="K1224" s="243" t="n"/>
    </row>
    <row r="1225" customFormat="1" s="78">
      <c r="A1225" s="242" t="n"/>
      <c r="B1225" s="22" t="n"/>
      <c r="C1225" s="243" t="n"/>
      <c r="D1225" s="243" t="n"/>
      <c r="E1225" s="243" t="n"/>
      <c r="F1225" s="243" t="n"/>
      <c r="G1225" s="243" t="n"/>
      <c r="H1225" s="243" t="n"/>
      <c r="I1225" s="243" t="n"/>
      <c r="J1225" s="243" t="n"/>
      <c r="K1225" s="243" t="n"/>
    </row>
    <row r="1226" customFormat="1" s="78">
      <c r="A1226" s="242" t="n"/>
      <c r="B1226" s="22" t="n"/>
      <c r="C1226" s="243" t="n"/>
      <c r="D1226" s="243" t="n"/>
      <c r="E1226" s="243" t="n"/>
      <c r="F1226" s="243" t="n"/>
      <c r="G1226" s="243" t="n"/>
      <c r="H1226" s="243" t="n"/>
      <c r="I1226" s="243" t="n"/>
      <c r="J1226" s="243" t="n"/>
      <c r="K1226" s="243" t="n"/>
    </row>
    <row r="1227" customFormat="1" s="78">
      <c r="A1227" s="242" t="n"/>
      <c r="B1227" s="22" t="n"/>
      <c r="C1227" s="243" t="n"/>
      <c r="D1227" s="243" t="n"/>
      <c r="E1227" s="243" t="n"/>
      <c r="F1227" s="243" t="n"/>
      <c r="G1227" s="243" t="n"/>
      <c r="H1227" s="243" t="n"/>
      <c r="I1227" s="243" t="n"/>
      <c r="J1227" s="243" t="n"/>
      <c r="K1227" s="243" t="n"/>
    </row>
    <row r="1228" customFormat="1" s="78">
      <c r="A1228" s="242" t="n"/>
      <c r="B1228" s="22" t="n"/>
      <c r="C1228" s="243" t="n"/>
      <c r="D1228" s="243" t="n"/>
      <c r="E1228" s="243" t="n"/>
      <c r="F1228" s="243" t="n"/>
      <c r="G1228" s="243" t="n"/>
      <c r="H1228" s="243" t="n"/>
      <c r="I1228" s="243" t="n"/>
      <c r="J1228" s="243" t="n"/>
      <c r="K1228" s="243" t="n"/>
    </row>
    <row r="1229" customFormat="1" s="78">
      <c r="A1229" s="242" t="n"/>
      <c r="B1229" s="22" t="n"/>
      <c r="C1229" s="243" t="n"/>
      <c r="D1229" s="243" t="n"/>
      <c r="E1229" s="243" t="n"/>
      <c r="F1229" s="243" t="n"/>
      <c r="G1229" s="243" t="n"/>
      <c r="H1229" s="243" t="n"/>
      <c r="I1229" s="243" t="n"/>
      <c r="J1229" s="243" t="n"/>
      <c r="K1229" s="243" t="n"/>
    </row>
    <row r="1230" customFormat="1" s="78">
      <c r="A1230" s="242" t="n"/>
      <c r="B1230" s="22" t="n"/>
      <c r="C1230" s="243" t="n"/>
      <c r="D1230" s="243" t="n"/>
      <c r="E1230" s="243" t="n"/>
      <c r="F1230" s="243" t="n"/>
      <c r="G1230" s="243" t="n"/>
      <c r="H1230" s="243" t="n"/>
      <c r="I1230" s="243" t="n"/>
      <c r="J1230" s="243" t="n"/>
      <c r="K1230" s="243" t="n"/>
    </row>
    <row r="1231" customFormat="1" s="78">
      <c r="A1231" s="242" t="n"/>
      <c r="B1231" s="22" t="n"/>
      <c r="C1231" s="243" t="n"/>
      <c r="D1231" s="243" t="n"/>
      <c r="E1231" s="243" t="n"/>
      <c r="F1231" s="243" t="n"/>
      <c r="G1231" s="243" t="n"/>
      <c r="H1231" s="243" t="n"/>
      <c r="I1231" s="243" t="n"/>
      <c r="J1231" s="243" t="n"/>
      <c r="K1231" s="243" t="n"/>
    </row>
    <row r="1232" customFormat="1" s="78">
      <c r="A1232" s="242" t="n"/>
      <c r="B1232" s="22" t="n"/>
      <c r="C1232" s="243" t="n"/>
      <c r="D1232" s="243" t="n"/>
      <c r="E1232" s="243" t="n"/>
      <c r="F1232" s="243" t="n"/>
      <c r="G1232" s="243" t="n"/>
      <c r="H1232" s="243" t="n"/>
      <c r="I1232" s="243" t="n"/>
      <c r="J1232" s="243" t="n"/>
      <c r="K1232" s="243" t="n"/>
    </row>
    <row r="1233" customFormat="1" s="78">
      <c r="A1233" s="242" t="n"/>
      <c r="B1233" s="22" t="n"/>
      <c r="C1233" s="243" t="n"/>
      <c r="D1233" s="243" t="n"/>
      <c r="E1233" s="243" t="n"/>
      <c r="F1233" s="243" t="n"/>
      <c r="G1233" s="243" t="n"/>
      <c r="H1233" s="243" t="n"/>
      <c r="I1233" s="243" t="n"/>
      <c r="J1233" s="243" t="n"/>
      <c r="K1233" s="243" t="n"/>
    </row>
    <row r="1234" customFormat="1" s="78">
      <c r="A1234" s="242" t="n"/>
      <c r="B1234" s="22" t="n"/>
      <c r="C1234" s="243" t="n"/>
      <c r="D1234" s="243" t="n"/>
      <c r="E1234" s="243" t="n"/>
      <c r="F1234" s="243" t="n"/>
      <c r="G1234" s="243" t="n"/>
      <c r="H1234" s="243" t="n"/>
      <c r="I1234" s="243" t="n"/>
      <c r="J1234" s="243" t="n"/>
      <c r="K1234" s="243" t="n"/>
    </row>
    <row r="1235" customFormat="1" s="78">
      <c r="A1235" s="242" t="n"/>
      <c r="B1235" s="22" t="n"/>
      <c r="C1235" s="243" t="n"/>
      <c r="D1235" s="243" t="n"/>
      <c r="E1235" s="243" t="n"/>
      <c r="F1235" s="243" t="n"/>
      <c r="G1235" s="243" t="n"/>
      <c r="H1235" s="243" t="n"/>
      <c r="I1235" s="243" t="n"/>
      <c r="J1235" s="243" t="n"/>
      <c r="K1235" s="243" t="n"/>
    </row>
    <row r="1236" customFormat="1" s="78">
      <c r="A1236" s="242" t="n"/>
      <c r="B1236" s="22" t="n"/>
      <c r="C1236" s="243" t="n"/>
      <c r="D1236" s="243" t="n"/>
      <c r="E1236" s="243" t="n"/>
      <c r="F1236" s="243" t="n"/>
      <c r="G1236" s="243" t="n"/>
      <c r="H1236" s="243" t="n"/>
      <c r="I1236" s="243" t="n"/>
      <c r="J1236" s="243" t="n"/>
      <c r="K1236" s="243" t="n"/>
    </row>
    <row r="1237" customFormat="1" s="78">
      <c r="A1237" s="242" t="n"/>
      <c r="B1237" s="22" t="n"/>
      <c r="C1237" s="243" t="n"/>
      <c r="D1237" s="243" t="n"/>
      <c r="E1237" s="243" t="n"/>
      <c r="F1237" s="243" t="n"/>
      <c r="G1237" s="243" t="n"/>
      <c r="H1237" s="243" t="n"/>
      <c r="I1237" s="243" t="n"/>
      <c r="J1237" s="243" t="n"/>
      <c r="K1237" s="243" t="n"/>
    </row>
    <row r="1238" customFormat="1" s="78">
      <c r="A1238" s="242" t="n"/>
      <c r="B1238" s="22" t="n"/>
      <c r="C1238" s="243" t="n"/>
      <c r="D1238" s="243" t="n"/>
      <c r="E1238" s="243" t="n"/>
      <c r="F1238" s="243" t="n"/>
      <c r="G1238" s="243" t="n"/>
      <c r="H1238" s="243" t="n"/>
      <c r="I1238" s="243" t="n"/>
      <c r="J1238" s="243" t="n"/>
      <c r="K1238" s="243" t="n"/>
    </row>
    <row r="1239" customFormat="1" s="78">
      <c r="A1239" s="242" t="n"/>
      <c r="B1239" s="22" t="n"/>
      <c r="C1239" s="243" t="n"/>
      <c r="D1239" s="243" t="n"/>
      <c r="E1239" s="243" t="n"/>
      <c r="F1239" s="243" t="n"/>
      <c r="G1239" s="243" t="n"/>
      <c r="H1239" s="243" t="n"/>
      <c r="I1239" s="243" t="n"/>
      <c r="J1239" s="243" t="n"/>
      <c r="K1239" s="243" t="n"/>
    </row>
    <row r="1240" customFormat="1" s="78">
      <c r="A1240" s="242" t="n"/>
      <c r="B1240" s="22" t="n"/>
      <c r="C1240" s="243" t="n"/>
      <c r="D1240" s="243" t="n"/>
      <c r="E1240" s="243" t="n"/>
      <c r="F1240" s="243" t="n"/>
      <c r="G1240" s="243" t="n"/>
      <c r="H1240" s="243" t="n"/>
      <c r="I1240" s="243" t="n"/>
      <c r="J1240" s="243" t="n"/>
      <c r="K1240" s="243" t="n"/>
    </row>
    <row r="1241" customFormat="1" s="78">
      <c r="A1241" s="242" t="n"/>
      <c r="B1241" s="22" t="n"/>
      <c r="C1241" s="243" t="n"/>
      <c r="D1241" s="243" t="n"/>
      <c r="E1241" s="243" t="n"/>
      <c r="F1241" s="243" t="n"/>
      <c r="G1241" s="243" t="n"/>
      <c r="H1241" s="243" t="n"/>
      <c r="I1241" s="243" t="n"/>
      <c r="J1241" s="243" t="n"/>
      <c r="K1241" s="243" t="n"/>
    </row>
    <row r="1242" customFormat="1" s="78">
      <c r="A1242" s="242" t="n"/>
      <c r="B1242" s="22" t="n"/>
      <c r="C1242" s="243" t="n"/>
      <c r="D1242" s="243" t="n"/>
      <c r="E1242" s="243" t="n"/>
      <c r="F1242" s="243" t="n"/>
      <c r="G1242" s="243" t="n"/>
      <c r="H1242" s="243" t="n"/>
      <c r="I1242" s="243" t="n"/>
      <c r="J1242" s="243" t="n"/>
      <c r="K1242" s="243" t="n"/>
    </row>
    <row r="1243" customFormat="1" s="78">
      <c r="A1243" s="242" t="n"/>
      <c r="B1243" s="22" t="n"/>
      <c r="C1243" s="243" t="n"/>
      <c r="D1243" s="243" t="n"/>
      <c r="E1243" s="243" t="n"/>
      <c r="F1243" s="243" t="n"/>
      <c r="G1243" s="243" t="n"/>
      <c r="H1243" s="243" t="n"/>
      <c r="I1243" s="243" t="n"/>
      <c r="J1243" s="243" t="n"/>
      <c r="K1243" s="243" t="n"/>
    </row>
    <row r="1244" customFormat="1" s="78">
      <c r="A1244" s="242" t="n"/>
      <c r="B1244" s="22" t="n"/>
      <c r="C1244" s="243" t="n"/>
      <c r="D1244" s="243" t="n"/>
      <c r="E1244" s="243" t="n"/>
      <c r="F1244" s="243" t="n"/>
      <c r="G1244" s="243" t="n"/>
      <c r="H1244" s="243" t="n"/>
      <c r="I1244" s="243" t="n"/>
      <c r="J1244" s="243" t="n"/>
      <c r="K1244" s="243" t="n"/>
    </row>
    <row r="1245" customFormat="1" s="78">
      <c r="A1245" s="242" t="n"/>
      <c r="B1245" s="22" t="n"/>
      <c r="C1245" s="243" t="n"/>
      <c r="D1245" s="243" t="n"/>
      <c r="E1245" s="243" t="n"/>
      <c r="F1245" s="243" t="n"/>
      <c r="G1245" s="243" t="n"/>
      <c r="H1245" s="243" t="n"/>
      <c r="I1245" s="243" t="n"/>
      <c r="J1245" s="243" t="n"/>
      <c r="K1245" s="243" t="n"/>
    </row>
    <row r="1246" customFormat="1" s="78">
      <c r="A1246" s="242" t="n"/>
      <c r="B1246" s="22" t="n"/>
      <c r="C1246" s="243" t="n"/>
      <c r="D1246" s="243" t="n"/>
      <c r="E1246" s="243" t="n"/>
      <c r="F1246" s="243" t="n"/>
      <c r="G1246" s="243" t="n"/>
      <c r="H1246" s="243" t="n"/>
      <c r="I1246" s="243" t="n"/>
      <c r="J1246" s="243" t="n"/>
      <c r="K1246" s="243" t="n"/>
    </row>
    <row r="1247" customFormat="1" s="78">
      <c r="A1247" s="242" t="n"/>
      <c r="B1247" s="22" t="n"/>
      <c r="C1247" s="243" t="n"/>
      <c r="D1247" s="243" t="n"/>
      <c r="E1247" s="243" t="n"/>
      <c r="F1247" s="243" t="n"/>
      <c r="G1247" s="243" t="n"/>
      <c r="H1247" s="243" t="n"/>
      <c r="I1247" s="243" t="n"/>
      <c r="J1247" s="243" t="n"/>
      <c r="K1247" s="243" t="n"/>
    </row>
    <row r="1248" customFormat="1" s="78">
      <c r="A1248" s="242" t="n"/>
      <c r="B1248" s="22" t="n"/>
      <c r="C1248" s="243" t="n"/>
      <c r="D1248" s="243" t="n"/>
      <c r="E1248" s="243" t="n"/>
      <c r="F1248" s="243" t="n"/>
      <c r="G1248" s="243" t="n"/>
      <c r="H1248" s="243" t="n"/>
      <c r="I1248" s="243" t="n"/>
      <c r="J1248" s="243" t="n"/>
      <c r="K1248" s="243" t="n"/>
    </row>
    <row r="1249" customFormat="1" s="78">
      <c r="A1249" s="242" t="n"/>
      <c r="B1249" s="22" t="n"/>
      <c r="C1249" s="243" t="n"/>
      <c r="D1249" s="243" t="n"/>
      <c r="E1249" s="243" t="n"/>
      <c r="F1249" s="243" t="n"/>
      <c r="G1249" s="243" t="n"/>
      <c r="H1249" s="243" t="n"/>
      <c r="I1249" s="243" t="n"/>
      <c r="J1249" s="243" t="n"/>
      <c r="K1249" s="243" t="n"/>
    </row>
    <row r="1250" customFormat="1" s="78">
      <c r="A1250" s="242" t="n"/>
      <c r="B1250" s="22" t="n"/>
      <c r="C1250" s="243" t="n"/>
      <c r="D1250" s="243" t="n"/>
      <c r="E1250" s="243" t="n"/>
      <c r="F1250" s="243" t="n"/>
      <c r="G1250" s="243" t="n"/>
      <c r="H1250" s="243" t="n"/>
      <c r="I1250" s="243" t="n"/>
      <c r="J1250" s="243" t="n"/>
      <c r="K1250" s="243" t="n"/>
    </row>
    <row r="1251" customFormat="1" s="78">
      <c r="A1251" s="242" t="n"/>
      <c r="B1251" s="22" t="n"/>
      <c r="C1251" s="243" t="n"/>
      <c r="D1251" s="243" t="n"/>
      <c r="E1251" s="243" t="n"/>
      <c r="F1251" s="243" t="n"/>
      <c r="G1251" s="243" t="n"/>
      <c r="H1251" s="243" t="n"/>
      <c r="I1251" s="243" t="n"/>
      <c r="J1251" s="243" t="n"/>
      <c r="K1251" s="243" t="n"/>
    </row>
    <row r="1252" customFormat="1" s="78">
      <c r="A1252" s="242" t="n"/>
      <c r="B1252" s="22" t="n"/>
      <c r="C1252" s="243" t="n"/>
      <c r="D1252" s="243" t="n"/>
      <c r="E1252" s="243" t="n"/>
      <c r="F1252" s="243" t="n"/>
      <c r="G1252" s="243" t="n"/>
      <c r="H1252" s="243" t="n"/>
      <c r="I1252" s="243" t="n"/>
      <c r="J1252" s="243" t="n"/>
      <c r="K1252" s="243" t="n"/>
    </row>
    <row r="1253" customFormat="1" s="78">
      <c r="A1253" s="242" t="n"/>
      <c r="B1253" s="22" t="n"/>
      <c r="C1253" s="243" t="n"/>
      <c r="D1253" s="243" t="n"/>
      <c r="E1253" s="243" t="n"/>
      <c r="F1253" s="243" t="n"/>
      <c r="G1253" s="243" t="n"/>
      <c r="H1253" s="243" t="n"/>
      <c r="I1253" s="243" t="n"/>
      <c r="J1253" s="243" t="n"/>
      <c r="K1253" s="243" t="n"/>
    </row>
    <row r="1254" customFormat="1" s="78">
      <c r="A1254" s="242" t="n"/>
      <c r="B1254" s="22" t="n"/>
      <c r="C1254" s="243" t="n"/>
      <c r="D1254" s="243" t="n"/>
      <c r="E1254" s="243" t="n"/>
      <c r="F1254" s="243" t="n"/>
      <c r="G1254" s="243" t="n"/>
      <c r="H1254" s="243" t="n"/>
      <c r="I1254" s="243" t="n"/>
      <c r="J1254" s="243" t="n"/>
      <c r="K1254" s="243" t="n"/>
    </row>
    <row r="1255" customFormat="1" s="78">
      <c r="A1255" s="242" t="n"/>
      <c r="B1255" s="22" t="n"/>
      <c r="C1255" s="243" t="n"/>
      <c r="D1255" s="243" t="n"/>
      <c r="E1255" s="243" t="n"/>
      <c r="F1255" s="243" t="n"/>
      <c r="G1255" s="243" t="n"/>
      <c r="H1255" s="243" t="n"/>
      <c r="I1255" s="243" t="n"/>
      <c r="J1255" s="243" t="n"/>
      <c r="K1255" s="243" t="n"/>
    </row>
    <row r="1256" customFormat="1" s="78">
      <c r="A1256" s="242" t="n"/>
      <c r="B1256" s="22" t="n"/>
      <c r="C1256" s="243" t="n"/>
      <c r="D1256" s="243" t="n"/>
      <c r="E1256" s="243" t="n"/>
      <c r="F1256" s="243" t="n"/>
      <c r="G1256" s="243" t="n"/>
      <c r="H1256" s="243" t="n"/>
      <c r="I1256" s="243" t="n"/>
      <c r="J1256" s="243" t="n"/>
      <c r="K1256" s="243" t="n"/>
    </row>
    <row r="1257" customFormat="1" s="78">
      <c r="A1257" s="242" t="n"/>
      <c r="B1257" s="22" t="n"/>
      <c r="C1257" s="243" t="n"/>
      <c r="D1257" s="243" t="n"/>
      <c r="E1257" s="243" t="n"/>
      <c r="F1257" s="243" t="n"/>
      <c r="G1257" s="243" t="n"/>
      <c r="H1257" s="243" t="n"/>
      <c r="I1257" s="243" t="n"/>
      <c r="J1257" s="243" t="n"/>
      <c r="K1257" s="243" t="n"/>
    </row>
    <row r="1258" customFormat="1" s="78">
      <c r="A1258" s="242" t="n"/>
      <c r="B1258" s="22" t="n"/>
      <c r="C1258" s="243" t="n"/>
      <c r="D1258" s="243" t="n"/>
      <c r="E1258" s="243" t="n"/>
      <c r="F1258" s="243" t="n"/>
      <c r="G1258" s="243" t="n"/>
      <c r="H1258" s="243" t="n"/>
      <c r="I1258" s="243" t="n"/>
      <c r="J1258" s="243" t="n"/>
      <c r="K1258" s="243" t="n"/>
    </row>
    <row r="1259" customFormat="1" s="78">
      <c r="A1259" s="242" t="n"/>
      <c r="B1259" s="22" t="n"/>
      <c r="C1259" s="243" t="n"/>
      <c r="D1259" s="243" t="n"/>
      <c r="E1259" s="243" t="n"/>
      <c r="F1259" s="243" t="n"/>
      <c r="G1259" s="243" t="n"/>
      <c r="H1259" s="243" t="n"/>
      <c r="I1259" s="243" t="n"/>
      <c r="J1259" s="243" t="n"/>
      <c r="K1259" s="243" t="n"/>
    </row>
    <row r="1260" customFormat="1" s="78">
      <c r="A1260" s="242" t="n"/>
      <c r="B1260" s="22" t="n"/>
      <c r="C1260" s="243" t="n"/>
      <c r="D1260" s="243" t="n"/>
      <c r="E1260" s="243" t="n"/>
      <c r="F1260" s="243" t="n"/>
      <c r="G1260" s="243" t="n"/>
      <c r="H1260" s="243" t="n"/>
      <c r="I1260" s="243" t="n"/>
      <c r="J1260" s="243" t="n"/>
      <c r="K1260" s="243" t="n"/>
    </row>
    <row r="1261" customFormat="1" s="78">
      <c r="A1261" s="242" t="n"/>
      <c r="B1261" s="22" t="n"/>
      <c r="C1261" s="243" t="n"/>
      <c r="D1261" s="243" t="n"/>
      <c r="E1261" s="243" t="n"/>
      <c r="F1261" s="243" t="n"/>
      <c r="G1261" s="243" t="n"/>
      <c r="H1261" s="243" t="n"/>
      <c r="I1261" s="243" t="n"/>
      <c r="J1261" s="243" t="n"/>
      <c r="K1261" s="243" t="n"/>
    </row>
    <row r="1262" customFormat="1" s="78">
      <c r="A1262" s="242" t="n"/>
      <c r="B1262" s="22" t="n"/>
      <c r="C1262" s="243" t="n"/>
      <c r="D1262" s="243" t="n"/>
      <c r="E1262" s="243" t="n"/>
      <c r="F1262" s="243" t="n"/>
      <c r="G1262" s="243" t="n"/>
      <c r="H1262" s="243" t="n"/>
      <c r="I1262" s="243" t="n"/>
      <c r="J1262" s="243" t="n"/>
      <c r="K1262" s="243" t="n"/>
    </row>
    <row r="1263" customFormat="1" s="78">
      <c r="A1263" s="242" t="n"/>
      <c r="B1263" s="22" t="n"/>
      <c r="C1263" s="243" t="n"/>
      <c r="D1263" s="243" t="n"/>
      <c r="E1263" s="243" t="n"/>
      <c r="F1263" s="243" t="n"/>
      <c r="G1263" s="243" t="n"/>
      <c r="H1263" s="243" t="n"/>
      <c r="I1263" s="243" t="n"/>
      <c r="J1263" s="243" t="n"/>
      <c r="K1263" s="243" t="n"/>
    </row>
    <row r="1264" customFormat="1" s="78">
      <c r="A1264" s="242" t="n"/>
      <c r="B1264" s="22" t="n"/>
      <c r="C1264" s="243" t="n"/>
      <c r="D1264" s="243" t="n"/>
      <c r="E1264" s="243" t="n"/>
      <c r="F1264" s="243" t="n"/>
      <c r="G1264" s="243" t="n"/>
      <c r="H1264" s="243" t="n"/>
      <c r="I1264" s="243" t="n"/>
      <c r="J1264" s="243" t="n"/>
      <c r="K1264" s="243" t="n"/>
    </row>
    <row r="1265" customFormat="1" s="78">
      <c r="A1265" s="242" t="n"/>
      <c r="B1265" s="22" t="n"/>
      <c r="C1265" s="243" t="n"/>
      <c r="D1265" s="243" t="n"/>
      <c r="E1265" s="243" t="n"/>
      <c r="F1265" s="243" t="n"/>
      <c r="G1265" s="243" t="n"/>
      <c r="H1265" s="243" t="n"/>
      <c r="I1265" s="243" t="n"/>
      <c r="J1265" s="243" t="n"/>
      <c r="K1265" s="243" t="n"/>
    </row>
    <row r="1266" customFormat="1" s="78">
      <c r="A1266" s="242" t="n"/>
      <c r="B1266" s="22" t="n"/>
      <c r="C1266" s="243" t="n"/>
      <c r="D1266" s="243" t="n"/>
      <c r="E1266" s="243" t="n"/>
      <c r="F1266" s="243" t="n"/>
      <c r="G1266" s="243" t="n"/>
      <c r="H1266" s="243" t="n"/>
      <c r="I1266" s="243" t="n"/>
      <c r="J1266" s="243" t="n"/>
      <c r="K1266" s="243" t="n"/>
    </row>
    <row r="1267" customFormat="1" s="78">
      <c r="A1267" s="242" t="n"/>
      <c r="B1267" s="22" t="n"/>
      <c r="C1267" s="243" t="n"/>
      <c r="D1267" s="243" t="n"/>
      <c r="E1267" s="243" t="n"/>
      <c r="F1267" s="243" t="n"/>
      <c r="G1267" s="243" t="n"/>
      <c r="H1267" s="243" t="n"/>
      <c r="I1267" s="243" t="n"/>
      <c r="J1267" s="243" t="n"/>
      <c r="K1267" s="243" t="n"/>
    </row>
    <row r="1268" customFormat="1" s="78">
      <c r="A1268" s="242" t="n"/>
      <c r="B1268" s="22" t="n"/>
      <c r="C1268" s="243" t="n"/>
      <c r="D1268" s="243" t="n"/>
      <c r="E1268" s="243" t="n"/>
      <c r="F1268" s="243" t="n"/>
      <c r="G1268" s="243" t="n"/>
      <c r="H1268" s="243" t="n"/>
      <c r="I1268" s="243" t="n"/>
      <c r="J1268" s="243" t="n"/>
      <c r="K1268" s="243" t="n"/>
    </row>
    <row r="1269" customFormat="1" s="78">
      <c r="A1269" s="242" t="n"/>
      <c r="B1269" s="22" t="n"/>
      <c r="C1269" s="243" t="n"/>
      <c r="D1269" s="243" t="n"/>
      <c r="E1269" s="243" t="n"/>
      <c r="F1269" s="243" t="n"/>
      <c r="G1269" s="243" t="n"/>
      <c r="H1269" s="243" t="n"/>
      <c r="I1269" s="243" t="n"/>
      <c r="J1269" s="243" t="n"/>
      <c r="K1269" s="243" t="n"/>
    </row>
    <row r="1270" customFormat="1" s="78">
      <c r="A1270" s="242" t="n"/>
      <c r="B1270" s="22" t="n"/>
      <c r="C1270" s="243" t="n"/>
      <c r="D1270" s="243" t="n"/>
      <c r="E1270" s="243" t="n"/>
      <c r="F1270" s="243" t="n"/>
      <c r="G1270" s="243" t="n"/>
      <c r="H1270" s="243" t="n"/>
      <c r="I1270" s="243" t="n"/>
      <c r="J1270" s="243" t="n"/>
      <c r="K1270" s="243" t="n"/>
    </row>
    <row r="1271" customFormat="1" s="78">
      <c r="A1271" s="242" t="n"/>
      <c r="B1271" s="22" t="n"/>
      <c r="C1271" s="243" t="n"/>
      <c r="D1271" s="243" t="n"/>
      <c r="E1271" s="243" t="n"/>
      <c r="F1271" s="243" t="n"/>
      <c r="G1271" s="243" t="n"/>
      <c r="H1271" s="243" t="n"/>
      <c r="I1271" s="243" t="n"/>
      <c r="J1271" s="243" t="n"/>
      <c r="K1271" s="243" t="n"/>
    </row>
    <row r="1272" customFormat="1" s="78">
      <c r="A1272" s="242" t="n"/>
      <c r="B1272" s="22" t="n"/>
      <c r="C1272" s="243" t="n"/>
      <c r="D1272" s="243" t="n"/>
      <c r="E1272" s="243" t="n"/>
      <c r="F1272" s="243" t="n"/>
      <c r="G1272" s="243" t="n"/>
      <c r="H1272" s="243" t="n"/>
      <c r="I1272" s="243" t="n"/>
      <c r="J1272" s="243" t="n"/>
      <c r="K1272" s="243" t="n"/>
    </row>
    <row r="1273" customFormat="1" s="78">
      <c r="A1273" s="242" t="n"/>
      <c r="B1273" s="22" t="n"/>
      <c r="C1273" s="243" t="n"/>
      <c r="D1273" s="243" t="n"/>
      <c r="E1273" s="243" t="n"/>
      <c r="F1273" s="243" t="n"/>
      <c r="G1273" s="243" t="n"/>
      <c r="H1273" s="243" t="n"/>
      <c r="I1273" s="243" t="n"/>
      <c r="J1273" s="243" t="n"/>
      <c r="K1273" s="243" t="n"/>
    </row>
    <row r="1274" customFormat="1" s="78">
      <c r="A1274" s="242" t="n"/>
      <c r="B1274" s="22" t="n"/>
      <c r="C1274" s="243" t="n"/>
      <c r="D1274" s="243" t="n"/>
      <c r="E1274" s="243" t="n"/>
      <c r="F1274" s="243" t="n"/>
      <c r="G1274" s="243" t="n"/>
      <c r="H1274" s="243" t="n"/>
      <c r="I1274" s="243" t="n"/>
      <c r="J1274" s="243" t="n"/>
      <c r="K1274" s="243" t="n"/>
    </row>
    <row r="1275" customFormat="1" s="78">
      <c r="A1275" s="242" t="n"/>
      <c r="B1275" s="22" t="n"/>
      <c r="C1275" s="243" t="n"/>
      <c r="D1275" s="243" t="n"/>
      <c r="E1275" s="243" t="n"/>
      <c r="F1275" s="243" t="n"/>
      <c r="G1275" s="243" t="n"/>
      <c r="H1275" s="243" t="n"/>
      <c r="I1275" s="243" t="n"/>
      <c r="J1275" s="243" t="n"/>
      <c r="K1275" s="243" t="n"/>
    </row>
    <row r="1276" customFormat="1" s="78">
      <c r="A1276" s="242" t="n"/>
      <c r="B1276" s="22" t="n"/>
      <c r="C1276" s="243" t="n"/>
      <c r="D1276" s="243" t="n"/>
      <c r="E1276" s="243" t="n"/>
      <c r="F1276" s="243" t="n"/>
      <c r="G1276" s="243" t="n"/>
      <c r="H1276" s="243" t="n"/>
      <c r="I1276" s="243" t="n"/>
      <c r="J1276" s="243" t="n"/>
      <c r="K1276" s="243" t="n"/>
    </row>
    <row r="1277" customFormat="1" s="78">
      <c r="A1277" s="242" t="n"/>
      <c r="B1277" s="22" t="n"/>
      <c r="C1277" s="243" t="n"/>
      <c r="D1277" s="243" t="n"/>
      <c r="E1277" s="243" t="n"/>
      <c r="F1277" s="243" t="n"/>
      <c r="G1277" s="243" t="n"/>
      <c r="H1277" s="243" t="n"/>
      <c r="I1277" s="243" t="n"/>
      <c r="J1277" s="243" t="n"/>
      <c r="K1277" s="243" t="n"/>
    </row>
    <row r="1278" customFormat="1" s="78">
      <c r="A1278" s="242" t="n"/>
      <c r="B1278" s="22" t="n"/>
      <c r="C1278" s="243" t="n"/>
      <c r="D1278" s="243" t="n"/>
      <c r="E1278" s="243" t="n"/>
      <c r="F1278" s="243" t="n"/>
      <c r="G1278" s="243" t="n"/>
      <c r="H1278" s="243" t="n"/>
      <c r="I1278" s="243" t="n"/>
      <c r="J1278" s="243" t="n"/>
      <c r="K1278" s="243" t="n"/>
    </row>
    <row r="1279" customFormat="1" s="78">
      <c r="A1279" s="242" t="n"/>
      <c r="B1279" s="22" t="n"/>
      <c r="C1279" s="243" t="n"/>
      <c r="D1279" s="243" t="n"/>
      <c r="E1279" s="243" t="n"/>
      <c r="F1279" s="243" t="n"/>
      <c r="G1279" s="243" t="n"/>
      <c r="H1279" s="243" t="n"/>
      <c r="I1279" s="243" t="n"/>
      <c r="J1279" s="243" t="n"/>
      <c r="K1279" s="243" t="n"/>
    </row>
    <row r="1280" customFormat="1" s="78">
      <c r="A1280" s="242" t="n"/>
      <c r="B1280" s="22" t="n"/>
      <c r="C1280" s="243" t="n"/>
      <c r="D1280" s="243" t="n"/>
      <c r="E1280" s="243" t="n"/>
      <c r="F1280" s="243" t="n"/>
      <c r="G1280" s="243" t="n"/>
      <c r="H1280" s="243" t="n"/>
      <c r="I1280" s="243" t="n"/>
      <c r="J1280" s="243" t="n"/>
      <c r="K1280" s="243" t="n"/>
    </row>
    <row r="1281" customFormat="1" s="78">
      <c r="A1281" s="242" t="n"/>
      <c r="B1281" s="22" t="n"/>
      <c r="C1281" s="243" t="n"/>
      <c r="D1281" s="243" t="n"/>
      <c r="E1281" s="243" t="n"/>
      <c r="F1281" s="243" t="n"/>
      <c r="G1281" s="243" t="n"/>
      <c r="H1281" s="243" t="n"/>
      <c r="I1281" s="243" t="n"/>
      <c r="J1281" s="243" t="n"/>
      <c r="K1281" s="243" t="n"/>
    </row>
    <row r="1282" customFormat="1" s="78">
      <c r="A1282" s="242" t="n"/>
      <c r="B1282" s="22" t="n"/>
      <c r="C1282" s="243" t="n"/>
      <c r="D1282" s="243" t="n"/>
      <c r="E1282" s="243" t="n"/>
      <c r="F1282" s="243" t="n"/>
      <c r="G1282" s="243" t="n"/>
      <c r="H1282" s="243" t="n"/>
      <c r="I1282" s="243" t="n"/>
      <c r="J1282" s="243" t="n"/>
      <c r="K1282" s="243" t="n"/>
    </row>
    <row r="1283" customFormat="1" s="78">
      <c r="A1283" s="242" t="n"/>
      <c r="B1283" s="22" t="n"/>
      <c r="C1283" s="243" t="n"/>
      <c r="D1283" s="243" t="n"/>
      <c r="E1283" s="243" t="n"/>
      <c r="F1283" s="243" t="n"/>
      <c r="G1283" s="243" t="n"/>
      <c r="H1283" s="243" t="n"/>
      <c r="I1283" s="243" t="n"/>
      <c r="J1283" s="243" t="n"/>
      <c r="K1283" s="243" t="n"/>
    </row>
    <row r="1284" customFormat="1" s="78">
      <c r="A1284" s="242" t="n"/>
      <c r="B1284" s="22" t="n"/>
      <c r="C1284" s="243" t="n"/>
      <c r="D1284" s="243" t="n"/>
      <c r="E1284" s="243" t="n"/>
      <c r="F1284" s="243" t="n"/>
      <c r="G1284" s="243" t="n"/>
      <c r="H1284" s="243" t="n"/>
      <c r="I1284" s="243" t="n"/>
      <c r="J1284" s="243" t="n"/>
      <c r="K1284" s="243" t="n"/>
    </row>
    <row r="1285" customFormat="1" s="78">
      <c r="A1285" s="242" t="n"/>
      <c r="B1285" s="22" t="n"/>
      <c r="C1285" s="243" t="n"/>
      <c r="D1285" s="243" t="n"/>
      <c r="E1285" s="243" t="n"/>
      <c r="F1285" s="243" t="n"/>
      <c r="G1285" s="243" t="n"/>
      <c r="H1285" s="243" t="n"/>
      <c r="I1285" s="243" t="n"/>
      <c r="J1285" s="243" t="n"/>
      <c r="K1285" s="243" t="n"/>
    </row>
    <row r="1286" customFormat="1" s="78">
      <c r="A1286" s="242" t="n"/>
      <c r="B1286" s="22" t="n"/>
      <c r="C1286" s="243" t="n"/>
      <c r="D1286" s="243" t="n"/>
      <c r="E1286" s="243" t="n"/>
      <c r="F1286" s="243" t="n"/>
      <c r="G1286" s="243" t="n"/>
      <c r="H1286" s="243" t="n"/>
      <c r="I1286" s="243" t="n"/>
      <c r="J1286" s="243" t="n"/>
      <c r="K1286" s="243" t="n"/>
    </row>
    <row r="1287" customFormat="1" s="78">
      <c r="A1287" s="242" t="n"/>
      <c r="B1287" s="22" t="n"/>
      <c r="C1287" s="243" t="n"/>
      <c r="D1287" s="243" t="n"/>
      <c r="E1287" s="243" t="n"/>
      <c r="F1287" s="243" t="n"/>
      <c r="G1287" s="243" t="n"/>
      <c r="H1287" s="243" t="n"/>
      <c r="I1287" s="243" t="n"/>
      <c r="J1287" s="243" t="n"/>
      <c r="K1287" s="243" t="n"/>
    </row>
    <row r="1288" customFormat="1" s="78">
      <c r="A1288" s="242" t="n"/>
      <c r="B1288" s="22" t="n"/>
      <c r="C1288" s="243" t="n"/>
      <c r="D1288" s="243" t="n"/>
      <c r="E1288" s="243" t="n"/>
      <c r="F1288" s="243" t="n"/>
      <c r="G1288" s="243" t="n"/>
      <c r="H1288" s="243" t="n"/>
      <c r="I1288" s="243" t="n"/>
      <c r="J1288" s="243" t="n"/>
      <c r="K1288" s="243" t="n"/>
    </row>
    <row r="1289" customFormat="1" s="78">
      <c r="A1289" s="242" t="n"/>
      <c r="B1289" s="22" t="n"/>
      <c r="C1289" s="243" t="n"/>
      <c r="D1289" s="243" t="n"/>
      <c r="E1289" s="243" t="n"/>
      <c r="F1289" s="243" t="n"/>
      <c r="G1289" s="243" t="n"/>
      <c r="H1289" s="243" t="n"/>
      <c r="I1289" s="243" t="n"/>
      <c r="J1289" s="243" t="n"/>
      <c r="K1289" s="243" t="n"/>
    </row>
    <row r="1290" customFormat="1" s="78">
      <c r="A1290" s="242" t="n"/>
      <c r="B1290" s="22" t="n"/>
      <c r="C1290" s="243" t="n"/>
      <c r="D1290" s="243" t="n"/>
      <c r="E1290" s="243" t="n"/>
      <c r="F1290" s="243" t="n"/>
      <c r="G1290" s="243" t="n"/>
      <c r="H1290" s="243" t="n"/>
      <c r="I1290" s="243" t="n"/>
      <c r="J1290" s="243" t="n"/>
      <c r="K1290" s="243" t="n"/>
    </row>
    <row r="1291" customFormat="1" s="78">
      <c r="A1291" s="242" t="n"/>
      <c r="B1291" s="22" t="n"/>
      <c r="C1291" s="243" t="n"/>
      <c r="D1291" s="243" t="n"/>
      <c r="E1291" s="243" t="n"/>
      <c r="F1291" s="243" t="n"/>
      <c r="G1291" s="243" t="n"/>
      <c r="H1291" s="243" t="n"/>
      <c r="I1291" s="243" t="n"/>
      <c r="J1291" s="243" t="n"/>
      <c r="K1291" s="243" t="n"/>
    </row>
    <row r="1292" customFormat="1" s="78">
      <c r="A1292" s="242" t="n"/>
      <c r="B1292" s="22" t="n"/>
      <c r="C1292" s="243" t="n"/>
      <c r="D1292" s="243" t="n"/>
      <c r="E1292" s="243" t="n"/>
      <c r="F1292" s="243" t="n"/>
      <c r="G1292" s="243" t="n"/>
      <c r="H1292" s="243" t="n"/>
      <c r="I1292" s="243" t="n"/>
      <c r="J1292" s="243" t="n"/>
      <c r="K1292" s="243" t="n"/>
    </row>
    <row r="1293" customFormat="1" s="78">
      <c r="A1293" s="242" t="n"/>
      <c r="B1293" s="22" t="n"/>
      <c r="C1293" s="243" t="n"/>
      <c r="D1293" s="243" t="n"/>
      <c r="E1293" s="243" t="n"/>
      <c r="F1293" s="243" t="n"/>
      <c r="G1293" s="243" t="n"/>
      <c r="H1293" s="243" t="n"/>
      <c r="I1293" s="243" t="n"/>
      <c r="J1293" s="243" t="n"/>
      <c r="K1293" s="243" t="n"/>
    </row>
    <row r="1294" customFormat="1" s="78">
      <c r="A1294" s="242" t="n"/>
      <c r="B1294" s="22" t="n"/>
      <c r="C1294" s="243" t="n"/>
      <c r="D1294" s="243" t="n"/>
      <c r="E1294" s="243" t="n"/>
      <c r="F1294" s="243" t="n"/>
      <c r="G1294" s="243" t="n"/>
      <c r="H1294" s="243" t="n"/>
      <c r="I1294" s="243" t="n"/>
      <c r="J1294" s="243" t="n"/>
      <c r="K1294" s="243" t="n"/>
    </row>
    <row r="1295" customFormat="1" s="78">
      <c r="A1295" s="242" t="n"/>
      <c r="B1295" s="22" t="n"/>
      <c r="C1295" s="243" t="n"/>
      <c r="D1295" s="243" t="n"/>
      <c r="E1295" s="243" t="n"/>
      <c r="F1295" s="243" t="n"/>
      <c r="G1295" s="243" t="n"/>
      <c r="H1295" s="243" t="n"/>
      <c r="I1295" s="243" t="n"/>
      <c r="J1295" s="243" t="n"/>
      <c r="K1295" s="243" t="n"/>
    </row>
    <row r="1296" customFormat="1" s="78">
      <c r="A1296" s="242" t="n"/>
      <c r="B1296" s="22" t="n"/>
      <c r="C1296" s="243" t="n"/>
      <c r="D1296" s="243" t="n"/>
      <c r="E1296" s="243" t="n"/>
      <c r="F1296" s="243" t="n"/>
      <c r="G1296" s="243" t="n"/>
      <c r="H1296" s="243" t="n"/>
      <c r="I1296" s="243" t="n"/>
      <c r="J1296" s="243" t="n"/>
      <c r="K1296" s="243" t="n"/>
    </row>
    <row r="1297" customFormat="1" s="78">
      <c r="A1297" s="242" t="n"/>
      <c r="B1297" s="22" t="n"/>
      <c r="C1297" s="243" t="n"/>
      <c r="D1297" s="243" t="n"/>
      <c r="E1297" s="243" t="n"/>
      <c r="F1297" s="243" t="n"/>
      <c r="G1297" s="243" t="n"/>
      <c r="H1297" s="243" t="n"/>
      <c r="I1297" s="243" t="n"/>
      <c r="J1297" s="243" t="n"/>
      <c r="K1297" s="243" t="n"/>
    </row>
    <row r="1298" customFormat="1" s="78">
      <c r="A1298" s="242" t="n"/>
      <c r="B1298" s="22" t="n"/>
      <c r="C1298" s="243" t="n"/>
      <c r="D1298" s="243" t="n"/>
      <c r="E1298" s="243" t="n"/>
      <c r="F1298" s="243" t="n"/>
      <c r="G1298" s="243" t="n"/>
      <c r="H1298" s="243" t="n"/>
      <c r="I1298" s="243" t="n"/>
      <c r="J1298" s="243" t="n"/>
      <c r="K1298" s="243" t="n"/>
    </row>
    <row r="1299" customFormat="1" s="78">
      <c r="A1299" s="242" t="n"/>
      <c r="B1299" s="22" t="n"/>
      <c r="C1299" s="243" t="n"/>
      <c r="D1299" s="243" t="n"/>
      <c r="E1299" s="243" t="n"/>
      <c r="F1299" s="243" t="n"/>
      <c r="G1299" s="243" t="n"/>
      <c r="H1299" s="243" t="n"/>
      <c r="I1299" s="243" t="n"/>
      <c r="J1299" s="243" t="n"/>
      <c r="K1299" s="243" t="n"/>
    </row>
    <row r="1300" customFormat="1" s="78">
      <c r="A1300" s="242" t="n"/>
      <c r="B1300" s="22" t="n"/>
      <c r="C1300" s="243" t="n"/>
      <c r="D1300" s="243" t="n"/>
      <c r="E1300" s="243" t="n"/>
      <c r="F1300" s="243" t="n"/>
      <c r="G1300" s="243" t="n"/>
      <c r="H1300" s="243" t="n"/>
      <c r="I1300" s="243" t="n"/>
      <c r="J1300" s="243" t="n"/>
      <c r="K1300" s="243" t="n"/>
    </row>
    <row r="1301" customFormat="1" s="78">
      <c r="A1301" s="242" t="n"/>
      <c r="B1301" s="22" t="n"/>
      <c r="C1301" s="243" t="n"/>
      <c r="D1301" s="243" t="n"/>
      <c r="E1301" s="243" t="n"/>
      <c r="F1301" s="243" t="n"/>
      <c r="G1301" s="243" t="n"/>
      <c r="H1301" s="243" t="n"/>
      <c r="I1301" s="243" t="n"/>
      <c r="J1301" s="243" t="n"/>
      <c r="K1301" s="243" t="n"/>
    </row>
    <row r="1302" customFormat="1" s="78">
      <c r="A1302" s="242" t="n"/>
      <c r="B1302" s="22" t="n"/>
      <c r="C1302" s="243" t="n"/>
      <c r="D1302" s="243" t="n"/>
      <c r="E1302" s="243" t="n"/>
      <c r="F1302" s="243" t="n"/>
      <c r="G1302" s="243" t="n"/>
      <c r="H1302" s="243" t="n"/>
      <c r="I1302" s="243" t="n"/>
      <c r="J1302" s="243" t="n"/>
      <c r="K1302" s="243" t="n"/>
    </row>
    <row r="1303" customFormat="1" s="78">
      <c r="A1303" s="242" t="n"/>
      <c r="B1303" s="22" t="n"/>
      <c r="C1303" s="243" t="n"/>
      <c r="D1303" s="243" t="n"/>
      <c r="E1303" s="243" t="n"/>
      <c r="F1303" s="243" t="n"/>
      <c r="G1303" s="243" t="n"/>
      <c r="H1303" s="243" t="n"/>
      <c r="I1303" s="243" t="n"/>
      <c r="J1303" s="243" t="n"/>
      <c r="K1303" s="243" t="n"/>
    </row>
    <row r="1304" customFormat="1" s="78">
      <c r="A1304" s="242" t="n"/>
      <c r="B1304" s="22" t="n"/>
      <c r="C1304" s="243" t="n"/>
      <c r="D1304" s="243" t="n"/>
      <c r="E1304" s="243" t="n"/>
      <c r="F1304" s="243" t="n"/>
      <c r="G1304" s="243" t="n"/>
      <c r="H1304" s="243" t="n"/>
      <c r="I1304" s="243" t="n"/>
      <c r="J1304" s="243" t="n"/>
      <c r="K1304" s="243" t="n"/>
    </row>
    <row r="1305" customFormat="1" s="78">
      <c r="A1305" s="242" t="n"/>
      <c r="B1305" s="22" t="n"/>
      <c r="C1305" s="243" t="n"/>
      <c r="D1305" s="243" t="n"/>
      <c r="E1305" s="243" t="n"/>
      <c r="F1305" s="243" t="n"/>
      <c r="G1305" s="243" t="n"/>
      <c r="H1305" s="243" t="n"/>
      <c r="I1305" s="243" t="n"/>
      <c r="J1305" s="243" t="n"/>
      <c r="K1305" s="243" t="n"/>
    </row>
    <row r="1306" customFormat="1" s="78">
      <c r="A1306" s="242" t="n"/>
      <c r="B1306" s="22" t="n"/>
      <c r="C1306" s="243" t="n"/>
      <c r="D1306" s="243" t="n"/>
      <c r="E1306" s="243" t="n"/>
      <c r="F1306" s="243" t="n"/>
      <c r="G1306" s="243" t="n"/>
      <c r="H1306" s="243" t="n"/>
      <c r="I1306" s="243" t="n"/>
      <c r="J1306" s="243" t="n"/>
      <c r="K1306" s="243" t="n"/>
    </row>
    <row r="1307" customFormat="1" s="78">
      <c r="A1307" s="242" t="n"/>
      <c r="B1307" s="22" t="n"/>
      <c r="C1307" s="243" t="n"/>
      <c r="D1307" s="243" t="n"/>
      <c r="E1307" s="243" t="n"/>
      <c r="F1307" s="243" t="n"/>
      <c r="G1307" s="243" t="n"/>
      <c r="H1307" s="243" t="n"/>
      <c r="I1307" s="243" t="n"/>
      <c r="J1307" s="243" t="n"/>
      <c r="K1307" s="243" t="n"/>
    </row>
    <row r="1308" customFormat="1" s="78">
      <c r="A1308" s="242" t="n"/>
      <c r="B1308" s="22" t="n"/>
      <c r="C1308" s="243" t="n"/>
      <c r="D1308" s="243" t="n"/>
      <c r="E1308" s="243" t="n"/>
      <c r="F1308" s="243" t="n"/>
      <c r="G1308" s="243" t="n"/>
      <c r="H1308" s="243" t="n"/>
      <c r="I1308" s="243" t="n"/>
      <c r="J1308" s="243" t="n"/>
      <c r="K1308" s="243" t="n"/>
    </row>
    <row r="1309" customFormat="1" s="78">
      <c r="A1309" s="242" t="n"/>
      <c r="B1309" s="22" t="n"/>
      <c r="C1309" s="243" t="n"/>
      <c r="D1309" s="243" t="n"/>
      <c r="E1309" s="243" t="n"/>
      <c r="F1309" s="243" t="n"/>
      <c r="G1309" s="243" t="n"/>
      <c r="H1309" s="243" t="n"/>
      <c r="I1309" s="243" t="n"/>
      <c r="J1309" s="243" t="n"/>
      <c r="K1309" s="243" t="n"/>
    </row>
    <row r="1310" customFormat="1" s="78">
      <c r="A1310" s="242" t="n"/>
      <c r="B1310" s="22" t="n"/>
      <c r="C1310" s="243" t="n"/>
      <c r="D1310" s="243" t="n"/>
      <c r="E1310" s="243" t="n"/>
      <c r="F1310" s="243" t="n"/>
      <c r="G1310" s="243" t="n"/>
      <c r="H1310" s="243" t="n"/>
      <c r="I1310" s="243" t="n"/>
      <c r="J1310" s="243" t="n"/>
      <c r="K1310" s="243" t="n"/>
    </row>
    <row r="1311" customFormat="1" s="78">
      <c r="A1311" s="242" t="n"/>
      <c r="B1311" s="22" t="n"/>
      <c r="C1311" s="243" t="n"/>
      <c r="D1311" s="243" t="n"/>
      <c r="E1311" s="243" t="n"/>
      <c r="F1311" s="243" t="n"/>
      <c r="G1311" s="243" t="n"/>
      <c r="H1311" s="243" t="n"/>
      <c r="I1311" s="243" t="n"/>
      <c r="J1311" s="243" t="n"/>
      <c r="K1311" s="243" t="n"/>
    </row>
    <row r="1312" customFormat="1" s="78">
      <c r="A1312" s="242" t="n"/>
      <c r="B1312" s="22" t="n"/>
      <c r="C1312" s="243" t="n"/>
      <c r="D1312" s="243" t="n"/>
      <c r="E1312" s="243" t="n"/>
      <c r="F1312" s="243" t="n"/>
      <c r="G1312" s="243" t="n"/>
      <c r="H1312" s="243" t="n"/>
      <c r="I1312" s="243" t="n"/>
      <c r="J1312" s="243" t="n"/>
      <c r="K1312" s="243" t="n"/>
    </row>
    <row r="1313" customFormat="1" s="78">
      <c r="A1313" s="242" t="n"/>
      <c r="B1313" s="22" t="n"/>
      <c r="C1313" s="243" t="n"/>
      <c r="D1313" s="243" t="n"/>
      <c r="E1313" s="243" t="n"/>
      <c r="F1313" s="243" t="n"/>
      <c r="G1313" s="243" t="n"/>
      <c r="H1313" s="243" t="n"/>
      <c r="I1313" s="243" t="n"/>
      <c r="J1313" s="243" t="n"/>
      <c r="K1313" s="243" t="n"/>
    </row>
    <row r="1314" customFormat="1" s="78">
      <c r="A1314" s="242" t="n"/>
      <c r="B1314" s="22" t="n"/>
      <c r="C1314" s="243" t="n"/>
      <c r="D1314" s="243" t="n"/>
      <c r="E1314" s="243" t="n"/>
      <c r="F1314" s="243" t="n"/>
      <c r="G1314" s="243" t="n"/>
      <c r="H1314" s="243" t="n"/>
      <c r="I1314" s="243" t="n"/>
      <c r="J1314" s="243" t="n"/>
      <c r="K1314" s="243" t="n"/>
    </row>
    <row r="1315" customFormat="1" s="78">
      <c r="A1315" s="242" t="n"/>
      <c r="B1315" s="22" t="n"/>
      <c r="C1315" s="243" t="n"/>
      <c r="D1315" s="243" t="n"/>
      <c r="E1315" s="243" t="n"/>
      <c r="F1315" s="243" t="n"/>
      <c r="G1315" s="243" t="n"/>
      <c r="H1315" s="243" t="n"/>
      <c r="I1315" s="243" t="n"/>
      <c r="J1315" s="243" t="n"/>
      <c r="K1315" s="243" t="n"/>
    </row>
    <row r="1316" customFormat="1" s="78">
      <c r="A1316" s="242" t="n"/>
      <c r="B1316" s="22" t="n"/>
      <c r="C1316" s="243" t="n"/>
      <c r="D1316" s="243" t="n"/>
      <c r="E1316" s="243" t="n"/>
      <c r="F1316" s="243" t="n"/>
      <c r="G1316" s="243" t="n"/>
      <c r="H1316" s="243" t="n"/>
      <c r="I1316" s="243" t="n"/>
      <c r="J1316" s="243" t="n"/>
      <c r="K1316" s="243" t="n"/>
    </row>
    <row r="1317" customFormat="1" s="78">
      <c r="A1317" s="242" t="n"/>
      <c r="B1317" s="22" t="n"/>
      <c r="C1317" s="243" t="n"/>
      <c r="D1317" s="243" t="n"/>
      <c r="E1317" s="243" t="n"/>
      <c r="F1317" s="243" t="n"/>
      <c r="G1317" s="243" t="n"/>
      <c r="H1317" s="243" t="n"/>
      <c r="I1317" s="243" t="n"/>
      <c r="J1317" s="243" t="n"/>
      <c r="K1317" s="243" t="n"/>
    </row>
    <row r="1318" customFormat="1" s="78">
      <c r="A1318" s="242" t="n"/>
      <c r="B1318" s="22" t="n"/>
      <c r="C1318" s="243" t="n"/>
      <c r="D1318" s="243" t="n"/>
      <c r="E1318" s="243" t="n"/>
      <c r="F1318" s="243" t="n"/>
      <c r="G1318" s="243" t="n"/>
      <c r="H1318" s="243" t="n"/>
      <c r="I1318" s="243" t="n"/>
      <c r="J1318" s="243" t="n"/>
      <c r="K1318" s="243" t="n"/>
    </row>
    <row r="1319" customFormat="1" s="78">
      <c r="A1319" s="242" t="n"/>
      <c r="B1319" s="22" t="n"/>
      <c r="C1319" s="243" t="n"/>
      <c r="D1319" s="243" t="n"/>
      <c r="E1319" s="243" t="n"/>
      <c r="F1319" s="243" t="n"/>
      <c r="G1319" s="243" t="n"/>
      <c r="H1319" s="243" t="n"/>
      <c r="I1319" s="243" t="n"/>
      <c r="J1319" s="243" t="n"/>
      <c r="K1319" s="243" t="n"/>
    </row>
    <row r="1320" customFormat="1" s="78">
      <c r="A1320" s="242" t="n"/>
      <c r="B1320" s="22" t="n"/>
      <c r="C1320" s="243" t="n"/>
      <c r="D1320" s="243" t="n"/>
      <c r="E1320" s="243" t="n"/>
      <c r="F1320" s="243" t="n"/>
      <c r="G1320" s="243" t="n"/>
      <c r="H1320" s="243" t="n"/>
      <c r="I1320" s="243" t="n"/>
      <c r="J1320" s="243" t="n"/>
      <c r="K1320" s="243" t="n"/>
    </row>
    <row r="1321" customFormat="1" s="78">
      <c r="A1321" s="242" t="n"/>
      <c r="B1321" s="22" t="n"/>
      <c r="C1321" s="243" t="n"/>
      <c r="D1321" s="243" t="n"/>
      <c r="E1321" s="243" t="n"/>
      <c r="F1321" s="243" t="n"/>
      <c r="G1321" s="243" t="n"/>
      <c r="H1321" s="243" t="n"/>
      <c r="I1321" s="243" t="n"/>
      <c r="J1321" s="243" t="n"/>
      <c r="K1321" s="243" t="n"/>
    </row>
    <row r="1322" customFormat="1" s="78">
      <c r="A1322" s="242" t="n"/>
      <c r="B1322" s="22" t="n"/>
      <c r="C1322" s="243" t="n"/>
      <c r="D1322" s="243" t="n"/>
      <c r="E1322" s="243" t="n"/>
      <c r="F1322" s="243" t="n"/>
      <c r="G1322" s="243" t="n"/>
      <c r="H1322" s="243" t="n"/>
      <c r="I1322" s="243" t="n"/>
      <c r="J1322" s="243" t="n"/>
      <c r="K1322" s="243" t="n"/>
    </row>
    <row r="1323" customFormat="1" s="78">
      <c r="A1323" s="242" t="n"/>
      <c r="B1323" s="22" t="n"/>
      <c r="C1323" s="243" t="n"/>
      <c r="D1323" s="243" t="n"/>
      <c r="E1323" s="243" t="n"/>
      <c r="F1323" s="243" t="n"/>
      <c r="G1323" s="243" t="n"/>
      <c r="H1323" s="243" t="n"/>
      <c r="I1323" s="243" t="n"/>
      <c r="J1323" s="243" t="n"/>
      <c r="K1323" s="243" t="n"/>
    </row>
    <row r="1324" customFormat="1" s="78">
      <c r="A1324" s="242" t="n"/>
      <c r="B1324" s="22" t="n"/>
      <c r="C1324" s="243" t="n"/>
      <c r="D1324" s="243" t="n"/>
      <c r="E1324" s="243" t="n"/>
      <c r="F1324" s="243" t="n"/>
      <c r="G1324" s="243" t="n"/>
      <c r="H1324" s="243" t="n"/>
      <c r="I1324" s="243" t="n"/>
      <c r="J1324" s="243" t="n"/>
      <c r="K1324" s="243" t="n"/>
    </row>
    <row r="1325" customFormat="1" s="78">
      <c r="A1325" s="242" t="n"/>
      <c r="B1325" s="22" t="n"/>
      <c r="C1325" s="243" t="n"/>
      <c r="D1325" s="243" t="n"/>
      <c r="E1325" s="243" t="n"/>
      <c r="F1325" s="243" t="n"/>
      <c r="G1325" s="243" t="n"/>
      <c r="H1325" s="243" t="n"/>
      <c r="I1325" s="243" t="n"/>
      <c r="J1325" s="243" t="n"/>
      <c r="K1325" s="243" t="n"/>
    </row>
    <row r="1326" customFormat="1" s="78">
      <c r="A1326" s="242" t="n"/>
      <c r="B1326" s="22" t="n"/>
      <c r="C1326" s="243" t="n"/>
      <c r="D1326" s="243" t="n"/>
      <c r="E1326" s="243" t="n"/>
      <c r="F1326" s="243" t="n"/>
      <c r="G1326" s="243" t="n"/>
      <c r="H1326" s="243" t="n"/>
      <c r="I1326" s="243" t="n"/>
      <c r="J1326" s="243" t="n"/>
      <c r="K1326" s="243" t="n"/>
    </row>
    <row r="1327" customFormat="1" s="78">
      <c r="A1327" s="242" t="n"/>
      <c r="B1327" s="22" t="n"/>
      <c r="C1327" s="243" t="n"/>
      <c r="D1327" s="243" t="n"/>
      <c r="E1327" s="243" t="n"/>
      <c r="F1327" s="243" t="n"/>
      <c r="G1327" s="243" t="n"/>
      <c r="H1327" s="243" t="n"/>
      <c r="I1327" s="243" t="n"/>
      <c r="J1327" s="243" t="n"/>
      <c r="K1327" s="243" t="n"/>
    </row>
    <row r="1328" customFormat="1" s="78">
      <c r="A1328" s="242" t="n"/>
      <c r="B1328" s="22" t="n"/>
      <c r="C1328" s="243" t="n"/>
      <c r="D1328" s="243" t="n"/>
      <c r="E1328" s="243" t="n"/>
      <c r="F1328" s="243" t="n"/>
      <c r="G1328" s="243" t="n"/>
      <c r="H1328" s="243" t="n"/>
      <c r="I1328" s="243" t="n"/>
      <c r="J1328" s="243" t="n"/>
      <c r="K1328" s="243" t="n"/>
    </row>
    <row r="1329" customFormat="1" s="78">
      <c r="A1329" s="242" t="n"/>
      <c r="B1329" s="22" t="n"/>
      <c r="C1329" s="243" t="n"/>
      <c r="D1329" s="243" t="n"/>
      <c r="E1329" s="243" t="n"/>
      <c r="F1329" s="243" t="n"/>
      <c r="G1329" s="243" t="n"/>
      <c r="H1329" s="243" t="n"/>
      <c r="I1329" s="243" t="n"/>
      <c r="J1329" s="243" t="n"/>
      <c r="K1329" s="243" t="n"/>
    </row>
    <row r="1330" customFormat="1" s="78">
      <c r="A1330" s="242" t="n"/>
      <c r="B1330" s="22" t="n"/>
      <c r="C1330" s="243" t="n"/>
      <c r="D1330" s="243" t="n"/>
      <c r="E1330" s="243" t="n"/>
      <c r="F1330" s="243" t="n"/>
      <c r="G1330" s="243" t="n"/>
      <c r="H1330" s="243" t="n"/>
      <c r="I1330" s="243" t="n"/>
      <c r="J1330" s="243" t="n"/>
      <c r="K1330" s="243" t="n"/>
    </row>
    <row r="1331" customFormat="1" s="78">
      <c r="A1331" s="242" t="n"/>
      <c r="B1331" s="22" t="n"/>
      <c r="C1331" s="243" t="n"/>
      <c r="D1331" s="243" t="n"/>
      <c r="E1331" s="243" t="n"/>
      <c r="F1331" s="243" t="n"/>
      <c r="G1331" s="243" t="n"/>
      <c r="H1331" s="243" t="n"/>
      <c r="I1331" s="243" t="n"/>
      <c r="J1331" s="243" t="n"/>
      <c r="K1331" s="243" t="n"/>
    </row>
    <row r="1332" customFormat="1" s="78">
      <c r="A1332" s="242" t="n"/>
      <c r="B1332" s="22" t="n"/>
      <c r="C1332" s="243" t="n"/>
      <c r="D1332" s="243" t="n"/>
      <c r="E1332" s="243" t="n"/>
      <c r="F1332" s="243" t="n"/>
      <c r="G1332" s="243" t="n"/>
      <c r="H1332" s="243" t="n"/>
      <c r="I1332" s="243" t="n"/>
      <c r="J1332" s="243" t="n"/>
      <c r="K1332" s="243" t="n"/>
    </row>
    <row r="1333" customFormat="1" s="78">
      <c r="A1333" s="242" t="n"/>
      <c r="B1333" s="22" t="n"/>
      <c r="C1333" s="243" t="n"/>
      <c r="D1333" s="243" t="n"/>
      <c r="E1333" s="243" t="n"/>
      <c r="F1333" s="243" t="n"/>
      <c r="G1333" s="243" t="n"/>
      <c r="H1333" s="243" t="n"/>
      <c r="I1333" s="243" t="n"/>
      <c r="J1333" s="243" t="n"/>
      <c r="K1333" s="243" t="n"/>
    </row>
    <row r="1334" customFormat="1" s="78">
      <c r="A1334" s="242" t="n"/>
      <c r="B1334" s="22" t="n"/>
      <c r="C1334" s="243" t="n"/>
      <c r="D1334" s="243" t="n"/>
      <c r="E1334" s="243" t="n"/>
      <c r="F1334" s="243" t="n"/>
      <c r="G1334" s="243" t="n"/>
      <c r="H1334" s="243" t="n"/>
      <c r="I1334" s="243" t="n"/>
      <c r="J1334" s="243" t="n"/>
      <c r="K1334" s="243" t="n"/>
    </row>
    <row r="1335" customFormat="1" s="78">
      <c r="A1335" s="242" t="n"/>
      <c r="B1335" s="22" t="n"/>
      <c r="C1335" s="243" t="n"/>
      <c r="D1335" s="243" t="n"/>
      <c r="E1335" s="243" t="n"/>
      <c r="F1335" s="243" t="n"/>
      <c r="G1335" s="243" t="n"/>
      <c r="H1335" s="243" t="n"/>
      <c r="I1335" s="243" t="n"/>
      <c r="J1335" s="243" t="n"/>
      <c r="K1335" s="243" t="n"/>
    </row>
    <row r="1336" customFormat="1" s="78">
      <c r="A1336" s="242" t="n"/>
      <c r="B1336" s="22" t="n"/>
      <c r="C1336" s="243" t="n"/>
      <c r="D1336" s="243" t="n"/>
      <c r="E1336" s="243" t="n"/>
      <c r="F1336" s="243" t="n"/>
      <c r="G1336" s="243" t="n"/>
      <c r="H1336" s="243" t="n"/>
      <c r="I1336" s="243" t="n"/>
      <c r="J1336" s="243" t="n"/>
      <c r="K1336" s="243" t="n"/>
    </row>
    <row r="1337" customFormat="1" s="78">
      <c r="A1337" s="242" t="n"/>
      <c r="B1337" s="22" t="n"/>
      <c r="C1337" s="243" t="n"/>
      <c r="D1337" s="243" t="n"/>
      <c r="E1337" s="243" t="n"/>
      <c r="F1337" s="243" t="n"/>
      <c r="G1337" s="243" t="n"/>
      <c r="H1337" s="243" t="n"/>
      <c r="I1337" s="243" t="n"/>
      <c r="J1337" s="243" t="n"/>
      <c r="K1337" s="243" t="n"/>
    </row>
    <row r="1338" customFormat="1" s="78">
      <c r="A1338" s="242" t="n"/>
      <c r="B1338" s="22" t="n"/>
      <c r="C1338" s="243" t="n"/>
      <c r="D1338" s="243" t="n"/>
      <c r="E1338" s="243" t="n"/>
      <c r="F1338" s="243" t="n"/>
      <c r="G1338" s="243" t="n"/>
      <c r="H1338" s="243" t="n"/>
      <c r="I1338" s="243" t="n"/>
      <c r="J1338" s="243" t="n"/>
      <c r="K1338" s="243" t="n"/>
    </row>
    <row r="1339" customFormat="1" s="78">
      <c r="A1339" s="242" t="n"/>
      <c r="B1339" s="22" t="n"/>
      <c r="C1339" s="243" t="n"/>
      <c r="D1339" s="243" t="n"/>
      <c r="E1339" s="243" t="n"/>
      <c r="F1339" s="243" t="n"/>
      <c r="G1339" s="243" t="n"/>
      <c r="H1339" s="243" t="n"/>
      <c r="I1339" s="243" t="n"/>
      <c r="J1339" s="243" t="n"/>
      <c r="K1339" s="243" t="n"/>
    </row>
    <row r="1340" customFormat="1" s="78">
      <c r="A1340" s="242" t="n"/>
      <c r="B1340" s="22" t="n"/>
      <c r="C1340" s="243" t="n"/>
      <c r="D1340" s="243" t="n"/>
      <c r="E1340" s="243" t="n"/>
      <c r="F1340" s="243" t="n"/>
      <c r="G1340" s="243" t="n"/>
      <c r="H1340" s="243" t="n"/>
      <c r="I1340" s="243" t="n"/>
      <c r="J1340" s="243" t="n"/>
      <c r="K1340" s="243" t="n"/>
    </row>
    <row r="1341" customFormat="1" s="78">
      <c r="A1341" s="242" t="n"/>
      <c r="B1341" s="22" t="n"/>
      <c r="C1341" s="243" t="n"/>
      <c r="D1341" s="243" t="n"/>
      <c r="E1341" s="243" t="n"/>
      <c r="F1341" s="243" t="n"/>
      <c r="G1341" s="243" t="n"/>
      <c r="H1341" s="243" t="n"/>
      <c r="I1341" s="243" t="n"/>
      <c r="J1341" s="243" t="n"/>
      <c r="K1341" s="243" t="n"/>
    </row>
    <row r="1342" customFormat="1" s="78">
      <c r="A1342" s="242" t="n"/>
      <c r="B1342" s="22" t="n"/>
      <c r="C1342" s="243" t="n"/>
      <c r="D1342" s="243" t="n"/>
      <c r="E1342" s="243" t="n"/>
      <c r="F1342" s="243" t="n"/>
      <c r="G1342" s="243" t="n"/>
      <c r="H1342" s="243" t="n"/>
      <c r="I1342" s="243" t="n"/>
      <c r="J1342" s="243" t="n"/>
      <c r="K1342" s="243" t="n"/>
    </row>
    <row r="1343" customFormat="1" s="78">
      <c r="A1343" s="242" t="n"/>
      <c r="B1343" s="22" t="n"/>
      <c r="C1343" s="243" t="n"/>
      <c r="D1343" s="243" t="n"/>
      <c r="E1343" s="243" t="n"/>
      <c r="F1343" s="243" t="n"/>
      <c r="G1343" s="243" t="n"/>
      <c r="H1343" s="243" t="n"/>
      <c r="I1343" s="243" t="n"/>
      <c r="J1343" s="243" t="n"/>
      <c r="K1343" s="243" t="n"/>
    </row>
    <row r="1344" customFormat="1" s="78">
      <c r="A1344" s="242" t="n"/>
      <c r="B1344" s="22" t="n"/>
      <c r="C1344" s="243" t="n"/>
      <c r="D1344" s="243" t="n"/>
      <c r="E1344" s="243" t="n"/>
      <c r="F1344" s="243" t="n"/>
      <c r="G1344" s="243" t="n"/>
      <c r="H1344" s="243" t="n"/>
      <c r="I1344" s="243" t="n"/>
      <c r="J1344" s="243" t="n"/>
      <c r="K1344" s="243" t="n"/>
    </row>
    <row r="1345" customFormat="1" s="78">
      <c r="A1345" s="242" t="n"/>
      <c r="B1345" s="22" t="n"/>
      <c r="C1345" s="243" t="n"/>
      <c r="D1345" s="243" t="n"/>
      <c r="E1345" s="243" t="n"/>
      <c r="F1345" s="243" t="n"/>
      <c r="G1345" s="243" t="n"/>
      <c r="H1345" s="243" t="n"/>
      <c r="I1345" s="243" t="n"/>
      <c r="J1345" s="243" t="n"/>
      <c r="K1345" s="243" t="n"/>
    </row>
    <row r="1346" customFormat="1" s="78">
      <c r="A1346" s="242" t="n"/>
      <c r="B1346" s="22" t="n"/>
      <c r="C1346" s="243" t="n"/>
      <c r="D1346" s="243" t="n"/>
      <c r="E1346" s="243" t="n"/>
      <c r="F1346" s="243" t="n"/>
      <c r="G1346" s="243" t="n"/>
      <c r="H1346" s="243" t="n"/>
      <c r="I1346" s="243" t="n"/>
      <c r="J1346" s="243" t="n"/>
      <c r="K1346" s="243" t="n"/>
    </row>
    <row r="1347" customFormat="1" s="78">
      <c r="A1347" s="242" t="n"/>
      <c r="B1347" s="22" t="n"/>
      <c r="C1347" s="243" t="n"/>
      <c r="D1347" s="243" t="n"/>
      <c r="E1347" s="243" t="n"/>
      <c r="F1347" s="243" t="n"/>
      <c r="G1347" s="243" t="n"/>
      <c r="H1347" s="243" t="n"/>
      <c r="I1347" s="243" t="n"/>
      <c r="J1347" s="243" t="n"/>
      <c r="K1347" s="243" t="n"/>
    </row>
    <row r="1348" customFormat="1" s="78">
      <c r="A1348" s="242" t="n"/>
      <c r="B1348" s="22" t="n"/>
      <c r="C1348" s="243" t="n"/>
      <c r="D1348" s="243" t="n"/>
      <c r="E1348" s="243" t="n"/>
      <c r="F1348" s="243" t="n"/>
      <c r="G1348" s="243" t="n"/>
      <c r="H1348" s="243" t="n"/>
      <c r="I1348" s="243" t="n"/>
      <c r="J1348" s="243" t="n"/>
      <c r="K1348" s="243" t="n"/>
    </row>
    <row r="1349" customFormat="1" s="78">
      <c r="A1349" s="242" t="n"/>
      <c r="B1349" s="22" t="n"/>
      <c r="C1349" s="243" t="n"/>
      <c r="D1349" s="243" t="n"/>
      <c r="E1349" s="243" t="n"/>
      <c r="F1349" s="243" t="n"/>
      <c r="G1349" s="243" t="n"/>
      <c r="H1349" s="243" t="n"/>
      <c r="I1349" s="243" t="n"/>
      <c r="J1349" s="243" t="n"/>
      <c r="K1349" s="243" t="n"/>
    </row>
    <row r="1350" customFormat="1" s="78">
      <c r="A1350" s="242" t="n"/>
      <c r="B1350" s="22" t="n"/>
      <c r="C1350" s="243" t="n"/>
      <c r="D1350" s="243" t="n"/>
      <c r="E1350" s="243" t="n"/>
      <c r="F1350" s="243" t="n"/>
      <c r="G1350" s="243" t="n"/>
      <c r="H1350" s="243" t="n"/>
      <c r="I1350" s="243" t="n"/>
      <c r="J1350" s="243" t="n"/>
      <c r="K1350" s="243" t="n"/>
    </row>
    <row r="1351" customFormat="1" s="78">
      <c r="A1351" s="242" t="n"/>
      <c r="B1351" s="22" t="n"/>
      <c r="C1351" s="243" t="n"/>
      <c r="D1351" s="243" t="n"/>
      <c r="E1351" s="243" t="n"/>
      <c r="F1351" s="243" t="n"/>
      <c r="G1351" s="243" t="n"/>
      <c r="H1351" s="243" t="n"/>
      <c r="I1351" s="243" t="n"/>
      <c r="J1351" s="243" t="n"/>
      <c r="K1351" s="243" t="n"/>
    </row>
    <row r="1352" customFormat="1" s="78">
      <c r="A1352" s="242" t="n"/>
      <c r="B1352" s="22" t="n"/>
      <c r="C1352" s="243" t="n"/>
      <c r="D1352" s="243" t="n"/>
      <c r="E1352" s="243" t="n"/>
      <c r="F1352" s="243" t="n"/>
      <c r="G1352" s="243" t="n"/>
      <c r="H1352" s="243" t="n"/>
      <c r="I1352" s="243" t="n"/>
      <c r="J1352" s="243" t="n"/>
      <c r="K1352" s="243" t="n"/>
    </row>
    <row r="1353" customFormat="1" s="78">
      <c r="A1353" s="242" t="n"/>
      <c r="B1353" s="22" t="n"/>
      <c r="C1353" s="243" t="n"/>
      <c r="D1353" s="243" t="n"/>
      <c r="E1353" s="243" t="n"/>
      <c r="F1353" s="243" t="n"/>
      <c r="G1353" s="243" t="n"/>
      <c r="H1353" s="243" t="n"/>
      <c r="I1353" s="243" t="n"/>
      <c r="J1353" s="243" t="n"/>
      <c r="K1353" s="243" t="n"/>
    </row>
    <row r="1354" customFormat="1" s="78">
      <c r="A1354" s="242" t="n"/>
      <c r="B1354" s="22" t="n"/>
      <c r="C1354" s="243" t="n"/>
      <c r="D1354" s="243" t="n"/>
      <c r="E1354" s="243" t="n"/>
      <c r="F1354" s="243" t="n"/>
      <c r="G1354" s="243" t="n"/>
      <c r="H1354" s="243" t="n"/>
      <c r="I1354" s="243" t="n"/>
      <c r="J1354" s="243" t="n"/>
      <c r="K1354" s="243" t="n"/>
    </row>
    <row r="1355" customFormat="1" s="78">
      <c r="A1355" s="242" t="n"/>
      <c r="B1355" s="22" t="n"/>
      <c r="C1355" s="243" t="n"/>
      <c r="D1355" s="243" t="n"/>
      <c r="E1355" s="243" t="n"/>
      <c r="F1355" s="243" t="n"/>
      <c r="G1355" s="243" t="n"/>
      <c r="H1355" s="243" t="n"/>
      <c r="I1355" s="243" t="n"/>
      <c r="J1355" s="243" t="n"/>
      <c r="K1355" s="243" t="n"/>
    </row>
    <row r="1356" customFormat="1" s="78">
      <c r="A1356" s="242" t="n"/>
      <c r="B1356" s="22" t="n"/>
      <c r="C1356" s="243" t="n"/>
      <c r="D1356" s="243" t="n"/>
      <c r="E1356" s="243" t="n"/>
      <c r="F1356" s="243" t="n"/>
      <c r="G1356" s="243" t="n"/>
      <c r="H1356" s="243" t="n"/>
      <c r="I1356" s="243" t="n"/>
      <c r="J1356" s="243" t="n"/>
      <c r="K1356" s="243" t="n"/>
    </row>
    <row r="1357" customFormat="1" s="78">
      <c r="A1357" s="242" t="n"/>
      <c r="B1357" s="22" t="n"/>
      <c r="C1357" s="243" t="n"/>
      <c r="D1357" s="243" t="n"/>
      <c r="E1357" s="243" t="n"/>
      <c r="F1357" s="243" t="n"/>
      <c r="G1357" s="243" t="n"/>
      <c r="H1357" s="243" t="n"/>
      <c r="I1357" s="243" t="n"/>
      <c r="J1357" s="243" t="n"/>
      <c r="K1357" s="243" t="n"/>
    </row>
    <row r="1358" customFormat="1" s="78">
      <c r="A1358" s="242" t="n"/>
      <c r="B1358" s="22" t="n"/>
      <c r="C1358" s="243" t="n"/>
      <c r="D1358" s="243" t="n"/>
      <c r="E1358" s="243" t="n"/>
      <c r="F1358" s="243" t="n"/>
      <c r="G1358" s="243" t="n"/>
      <c r="H1358" s="243" t="n"/>
      <c r="I1358" s="243" t="n"/>
      <c r="J1358" s="243" t="n"/>
      <c r="K1358" s="243" t="n"/>
    </row>
    <row r="1359" customFormat="1" s="78">
      <c r="A1359" s="242" t="n"/>
      <c r="B1359" s="22" t="n"/>
      <c r="C1359" s="243" t="n"/>
      <c r="D1359" s="243" t="n"/>
      <c r="E1359" s="243" t="n"/>
      <c r="F1359" s="243" t="n"/>
      <c r="G1359" s="243" t="n"/>
      <c r="H1359" s="243" t="n"/>
      <c r="I1359" s="243" t="n"/>
      <c r="J1359" s="243" t="n"/>
      <c r="K1359" s="243" t="n"/>
    </row>
    <row r="1360" customFormat="1" s="78">
      <c r="A1360" s="242" t="n"/>
      <c r="B1360" s="22" t="n"/>
      <c r="C1360" s="243" t="n"/>
      <c r="D1360" s="243" t="n"/>
      <c r="E1360" s="243" t="n"/>
      <c r="F1360" s="243" t="n"/>
      <c r="G1360" s="243" t="n"/>
      <c r="H1360" s="243" t="n"/>
      <c r="I1360" s="243" t="n"/>
      <c r="J1360" s="243" t="n"/>
      <c r="K1360" s="243" t="n"/>
    </row>
    <row r="1361" customFormat="1" s="78">
      <c r="A1361" s="242" t="n"/>
      <c r="B1361" s="22" t="n"/>
      <c r="C1361" s="243" t="n"/>
      <c r="D1361" s="243" t="n"/>
      <c r="E1361" s="243" t="n"/>
      <c r="F1361" s="243" t="n"/>
      <c r="G1361" s="243" t="n"/>
      <c r="H1361" s="243" t="n"/>
      <c r="I1361" s="243" t="n"/>
      <c r="J1361" s="243" t="n"/>
      <c r="K1361" s="243" t="n"/>
    </row>
    <row r="1362" customFormat="1" s="78">
      <c r="A1362" s="242" t="n"/>
      <c r="B1362" s="22" t="n"/>
      <c r="C1362" s="243" t="n"/>
      <c r="D1362" s="243" t="n"/>
      <c r="E1362" s="243" t="n"/>
      <c r="F1362" s="243" t="n"/>
      <c r="G1362" s="243" t="n"/>
      <c r="H1362" s="243" t="n"/>
      <c r="I1362" s="243" t="n"/>
      <c r="J1362" s="243" t="n"/>
      <c r="K1362" s="243" t="n"/>
    </row>
    <row r="1363" customFormat="1" s="78">
      <c r="A1363" s="242" t="n"/>
      <c r="B1363" s="22" t="n"/>
      <c r="C1363" s="243" t="n"/>
      <c r="D1363" s="243" t="n"/>
      <c r="E1363" s="243" t="n"/>
      <c r="F1363" s="243" t="n"/>
      <c r="G1363" s="243" t="n"/>
      <c r="H1363" s="243" t="n"/>
      <c r="I1363" s="243" t="n"/>
      <c r="J1363" s="243" t="n"/>
      <c r="K1363" s="243" t="n"/>
    </row>
    <row r="1364" customFormat="1" s="78">
      <c r="A1364" s="242" t="n"/>
      <c r="B1364" s="22" t="n"/>
      <c r="C1364" s="243" t="n"/>
      <c r="D1364" s="243" t="n"/>
      <c r="E1364" s="243" t="n"/>
      <c r="F1364" s="243" t="n"/>
      <c r="G1364" s="243" t="n"/>
      <c r="H1364" s="243" t="n"/>
      <c r="I1364" s="243" t="n"/>
      <c r="J1364" s="243" t="n"/>
      <c r="K1364" s="243" t="n"/>
    </row>
    <row r="1365" customFormat="1" s="78">
      <c r="A1365" s="242" t="n"/>
      <c r="B1365" s="22" t="n"/>
      <c r="C1365" s="243" t="n"/>
      <c r="D1365" s="243" t="n"/>
      <c r="E1365" s="243" t="n"/>
      <c r="F1365" s="243" t="n"/>
      <c r="G1365" s="243" t="n"/>
      <c r="H1365" s="243" t="n"/>
      <c r="I1365" s="243" t="n"/>
      <c r="J1365" s="243" t="n"/>
      <c r="K1365" s="243" t="n"/>
    </row>
    <row r="1366" customFormat="1" s="78">
      <c r="A1366" s="242" t="n"/>
      <c r="B1366" s="22" t="n"/>
      <c r="C1366" s="243" t="n"/>
      <c r="D1366" s="243" t="n"/>
      <c r="E1366" s="243" t="n"/>
      <c r="F1366" s="243" t="n"/>
      <c r="G1366" s="243" t="n"/>
      <c r="H1366" s="243" t="n"/>
      <c r="I1366" s="243" t="n"/>
      <c r="J1366" s="243" t="n"/>
      <c r="K1366" s="243" t="n"/>
    </row>
    <row r="1367" customFormat="1" s="78">
      <c r="A1367" s="242" t="n"/>
      <c r="B1367" s="22" t="n"/>
      <c r="C1367" s="243" t="n"/>
      <c r="D1367" s="243" t="n"/>
      <c r="E1367" s="243" t="n"/>
      <c r="F1367" s="243" t="n"/>
      <c r="G1367" s="243" t="n"/>
      <c r="H1367" s="243" t="n"/>
      <c r="I1367" s="243" t="n"/>
      <c r="J1367" s="243" t="n"/>
      <c r="K1367" s="243" t="n"/>
    </row>
    <row r="1368" customFormat="1" s="78">
      <c r="A1368" s="242" t="n"/>
      <c r="B1368" s="22" t="n"/>
      <c r="C1368" s="243" t="n"/>
      <c r="D1368" s="243" t="n"/>
      <c r="E1368" s="243" t="n"/>
      <c r="F1368" s="243" t="n"/>
      <c r="G1368" s="243" t="n"/>
      <c r="H1368" s="243" t="n"/>
      <c r="I1368" s="243" t="n"/>
      <c r="J1368" s="243" t="n"/>
      <c r="K1368" s="243" t="n"/>
    </row>
    <row r="1369" customFormat="1" s="78">
      <c r="A1369" s="242" t="n"/>
      <c r="B1369" s="22" t="n"/>
      <c r="C1369" s="243" t="n"/>
      <c r="D1369" s="243" t="n"/>
      <c r="E1369" s="243" t="n"/>
      <c r="F1369" s="243" t="n"/>
      <c r="G1369" s="243" t="n"/>
      <c r="H1369" s="243" t="n"/>
      <c r="I1369" s="243" t="n"/>
      <c r="J1369" s="243" t="n"/>
      <c r="K1369" s="243" t="n"/>
    </row>
    <row r="1370" customFormat="1" s="78">
      <c r="A1370" s="242" t="n"/>
      <c r="B1370" s="22" t="n"/>
      <c r="C1370" s="243" t="n"/>
      <c r="D1370" s="243" t="n"/>
      <c r="E1370" s="243" t="n"/>
      <c r="F1370" s="243" t="n"/>
      <c r="G1370" s="243" t="n"/>
      <c r="H1370" s="243" t="n"/>
      <c r="I1370" s="243" t="n"/>
      <c r="J1370" s="243" t="n"/>
      <c r="K1370" s="243" t="n"/>
    </row>
    <row r="1371" customFormat="1" s="78">
      <c r="A1371" s="242" t="n"/>
      <c r="B1371" s="22" t="n"/>
      <c r="C1371" s="243" t="n"/>
      <c r="D1371" s="243" t="n"/>
      <c r="E1371" s="243" t="n"/>
      <c r="F1371" s="243" t="n"/>
      <c r="G1371" s="243" t="n"/>
      <c r="H1371" s="243" t="n"/>
      <c r="I1371" s="243" t="n"/>
      <c r="J1371" s="243" t="n"/>
      <c r="K1371" s="243" t="n"/>
    </row>
    <row r="1372" customFormat="1" s="78">
      <c r="A1372" s="242" t="n"/>
      <c r="B1372" s="22" t="n"/>
      <c r="C1372" s="243" t="n"/>
      <c r="D1372" s="243" t="n"/>
      <c r="E1372" s="243" t="n"/>
      <c r="F1372" s="243" t="n"/>
      <c r="G1372" s="243" t="n"/>
      <c r="H1372" s="243" t="n"/>
      <c r="I1372" s="243" t="n"/>
      <c r="J1372" s="243" t="n"/>
      <c r="K1372" s="243" t="n"/>
    </row>
    <row r="1373" customFormat="1" s="78">
      <c r="A1373" s="242" t="n"/>
      <c r="B1373" s="22" t="n"/>
      <c r="C1373" s="243" t="n"/>
      <c r="D1373" s="243" t="n"/>
      <c r="E1373" s="243" t="n"/>
      <c r="F1373" s="243" t="n"/>
      <c r="G1373" s="243" t="n"/>
      <c r="H1373" s="243" t="n"/>
      <c r="I1373" s="243" t="n"/>
      <c r="J1373" s="243" t="n"/>
      <c r="K1373" s="243" t="n"/>
    </row>
    <row r="1374" customFormat="1" s="78">
      <c r="A1374" s="242" t="n"/>
      <c r="B1374" s="22" t="n"/>
      <c r="C1374" s="243" t="n"/>
      <c r="D1374" s="243" t="n"/>
      <c r="E1374" s="243" t="n"/>
      <c r="F1374" s="243" t="n"/>
      <c r="G1374" s="243" t="n"/>
      <c r="H1374" s="243" t="n"/>
      <c r="I1374" s="243" t="n"/>
      <c r="J1374" s="243" t="n"/>
      <c r="K1374" s="243" t="n"/>
    </row>
    <row r="1375" customFormat="1" s="78">
      <c r="A1375" s="242" t="n"/>
      <c r="B1375" s="22" t="n"/>
      <c r="C1375" s="243" t="n"/>
      <c r="D1375" s="243" t="n"/>
      <c r="E1375" s="243" t="n"/>
      <c r="F1375" s="243" t="n"/>
      <c r="G1375" s="243" t="n"/>
      <c r="H1375" s="243" t="n"/>
      <c r="I1375" s="243" t="n"/>
      <c r="J1375" s="243" t="n"/>
      <c r="K1375" s="243" t="n"/>
    </row>
    <row r="1376" customFormat="1" s="78">
      <c r="A1376" s="242" t="n"/>
      <c r="B1376" s="22" t="n"/>
      <c r="C1376" s="243" t="n"/>
      <c r="D1376" s="243" t="n"/>
      <c r="E1376" s="243" t="n"/>
      <c r="F1376" s="243" t="n"/>
      <c r="G1376" s="243" t="n"/>
      <c r="H1376" s="243" t="n"/>
      <c r="I1376" s="243" t="n"/>
      <c r="J1376" s="243" t="n"/>
      <c r="K1376" s="243" t="n"/>
    </row>
    <row r="1377" customFormat="1" s="78">
      <c r="A1377" s="242" t="n"/>
      <c r="B1377" s="22" t="n"/>
      <c r="C1377" s="243" t="n"/>
      <c r="D1377" s="243" t="n"/>
      <c r="E1377" s="243" t="n"/>
      <c r="F1377" s="243" t="n"/>
      <c r="G1377" s="243" t="n"/>
      <c r="H1377" s="243" t="n"/>
      <c r="I1377" s="243" t="n"/>
      <c r="J1377" s="243" t="n"/>
      <c r="K1377" s="243" t="n"/>
    </row>
    <row r="1378" customFormat="1" s="78">
      <c r="A1378" s="242" t="n"/>
      <c r="B1378" s="22" t="n"/>
      <c r="C1378" s="243" t="n"/>
      <c r="D1378" s="243" t="n"/>
      <c r="E1378" s="243" t="n"/>
      <c r="F1378" s="243" t="n"/>
      <c r="G1378" s="243" t="n"/>
      <c r="H1378" s="243" t="n"/>
      <c r="I1378" s="243" t="n"/>
      <c r="J1378" s="243" t="n"/>
      <c r="K1378" s="243" t="n"/>
    </row>
    <row r="1379" customFormat="1" s="78">
      <c r="A1379" s="242" t="n"/>
      <c r="B1379" s="22" t="n"/>
      <c r="C1379" s="243" t="n"/>
      <c r="D1379" s="243" t="n"/>
      <c r="E1379" s="243" t="n"/>
      <c r="F1379" s="243" t="n"/>
      <c r="G1379" s="243" t="n"/>
      <c r="H1379" s="243" t="n"/>
      <c r="I1379" s="243" t="n"/>
      <c r="J1379" s="243" t="n"/>
      <c r="K1379" s="243" t="n"/>
    </row>
    <row r="1380" customFormat="1" s="78">
      <c r="A1380" s="242" t="n"/>
      <c r="B1380" s="22" t="n"/>
      <c r="C1380" s="243" t="n"/>
      <c r="D1380" s="243" t="n"/>
      <c r="E1380" s="243" t="n"/>
      <c r="F1380" s="243" t="n"/>
      <c r="G1380" s="243" t="n"/>
      <c r="H1380" s="243" t="n"/>
      <c r="I1380" s="243" t="n"/>
      <c r="J1380" s="243" t="n"/>
      <c r="K1380" s="243" t="n"/>
    </row>
    <row r="1381" customFormat="1" s="78">
      <c r="A1381" s="242" t="n"/>
      <c r="B1381" s="22" t="n"/>
      <c r="C1381" s="243" t="n"/>
      <c r="D1381" s="243" t="n"/>
      <c r="E1381" s="243" t="n"/>
      <c r="F1381" s="243" t="n"/>
      <c r="G1381" s="243" t="n"/>
      <c r="H1381" s="243" t="n"/>
      <c r="I1381" s="243" t="n"/>
      <c r="J1381" s="243" t="n"/>
      <c r="K1381" s="243" t="n"/>
    </row>
    <row r="1382" customFormat="1" s="78">
      <c r="A1382" s="242" t="n"/>
      <c r="B1382" s="22" t="n"/>
      <c r="C1382" s="243" t="n"/>
      <c r="D1382" s="243" t="n"/>
      <c r="E1382" s="243" t="n"/>
      <c r="F1382" s="243" t="n"/>
      <c r="G1382" s="243" t="n"/>
      <c r="H1382" s="243" t="n"/>
      <c r="I1382" s="243" t="n"/>
      <c r="J1382" s="243" t="n"/>
      <c r="K1382" s="243" t="n"/>
    </row>
    <row r="1383" customFormat="1" s="78">
      <c r="A1383" s="242" t="n"/>
      <c r="B1383" s="22" t="n"/>
      <c r="C1383" s="243" t="n"/>
      <c r="D1383" s="243" t="n"/>
      <c r="E1383" s="243" t="n"/>
      <c r="F1383" s="243" t="n"/>
      <c r="G1383" s="243" t="n"/>
      <c r="H1383" s="243" t="n"/>
      <c r="I1383" s="243" t="n"/>
      <c r="J1383" s="243" t="n"/>
      <c r="K1383" s="243" t="n"/>
    </row>
    <row r="1384" customFormat="1" s="78">
      <c r="A1384" s="242" t="n"/>
      <c r="B1384" s="22" t="n"/>
      <c r="C1384" s="243" t="n"/>
      <c r="D1384" s="243" t="n"/>
      <c r="E1384" s="243" t="n"/>
      <c r="F1384" s="243" t="n"/>
      <c r="G1384" s="243" t="n"/>
      <c r="H1384" s="243" t="n"/>
      <c r="I1384" s="243" t="n"/>
      <c r="J1384" s="243" t="n"/>
      <c r="K1384" s="243" t="n"/>
    </row>
    <row r="1385" customFormat="1" s="78">
      <c r="A1385" s="242" t="n"/>
      <c r="B1385" s="22" t="n"/>
      <c r="C1385" s="243" t="n"/>
      <c r="D1385" s="243" t="n"/>
      <c r="E1385" s="243" t="n"/>
      <c r="F1385" s="243" t="n"/>
      <c r="G1385" s="243" t="n"/>
      <c r="H1385" s="243" t="n"/>
      <c r="I1385" s="243" t="n"/>
      <c r="J1385" s="243" t="n"/>
      <c r="K1385" s="243" t="n"/>
    </row>
    <row r="1386" customFormat="1" s="78">
      <c r="A1386" s="242" t="n"/>
      <c r="B1386" s="22" t="n"/>
      <c r="C1386" s="243" t="n"/>
      <c r="D1386" s="243" t="n"/>
      <c r="E1386" s="243" t="n"/>
      <c r="F1386" s="243" t="n"/>
      <c r="G1386" s="243" t="n"/>
      <c r="H1386" s="243" t="n"/>
      <c r="I1386" s="243" t="n"/>
      <c r="J1386" s="243" t="n"/>
      <c r="K1386" s="243" t="n"/>
    </row>
    <row r="1387" customFormat="1" s="78">
      <c r="A1387" s="242" t="n"/>
      <c r="B1387" s="22" t="n"/>
      <c r="C1387" s="243" t="n"/>
      <c r="D1387" s="243" t="n"/>
      <c r="E1387" s="243" t="n"/>
      <c r="F1387" s="243" t="n"/>
      <c r="G1387" s="243" t="n"/>
      <c r="H1387" s="243" t="n"/>
      <c r="I1387" s="243" t="n"/>
      <c r="J1387" s="243" t="n"/>
      <c r="K1387" s="243" t="n"/>
    </row>
    <row r="1388" customFormat="1" s="78">
      <c r="A1388" s="242" t="n"/>
      <c r="B1388" s="22" t="n"/>
      <c r="C1388" s="243" t="n"/>
      <c r="D1388" s="243" t="n"/>
      <c r="E1388" s="243" t="n"/>
      <c r="F1388" s="243" t="n"/>
      <c r="G1388" s="243" t="n"/>
      <c r="H1388" s="243" t="n"/>
      <c r="I1388" s="243" t="n"/>
      <c r="J1388" s="243" t="n"/>
      <c r="K1388" s="243" t="n"/>
    </row>
    <row r="1389" customFormat="1" s="78">
      <c r="A1389" s="242" t="n"/>
      <c r="B1389" s="22" t="n"/>
      <c r="C1389" s="243" t="n"/>
      <c r="D1389" s="243" t="n"/>
      <c r="E1389" s="243" t="n"/>
      <c r="F1389" s="243" t="n"/>
      <c r="G1389" s="243" t="n"/>
      <c r="H1389" s="243" t="n"/>
      <c r="I1389" s="243" t="n"/>
      <c r="J1389" s="243" t="n"/>
      <c r="K1389" s="243" t="n"/>
    </row>
    <row r="1390" customFormat="1" s="78">
      <c r="A1390" s="242" t="n"/>
      <c r="B1390" s="22" t="n"/>
      <c r="C1390" s="243" t="n"/>
      <c r="D1390" s="243" t="n"/>
      <c r="E1390" s="243" t="n"/>
      <c r="F1390" s="243" t="n"/>
      <c r="G1390" s="243" t="n"/>
      <c r="H1390" s="243" t="n"/>
      <c r="I1390" s="243" t="n"/>
      <c r="J1390" s="243" t="n"/>
      <c r="K1390" s="243" t="n"/>
    </row>
    <row r="1391" customFormat="1" s="78">
      <c r="A1391" s="242" t="n"/>
      <c r="B1391" s="22" t="n"/>
      <c r="C1391" s="243" t="n"/>
      <c r="D1391" s="243" t="n"/>
      <c r="E1391" s="243" t="n"/>
      <c r="F1391" s="243" t="n"/>
      <c r="G1391" s="243" t="n"/>
      <c r="H1391" s="243" t="n"/>
      <c r="I1391" s="243" t="n"/>
      <c r="J1391" s="243" t="n"/>
      <c r="K1391" s="243" t="n"/>
    </row>
    <row r="1392" customFormat="1" s="78">
      <c r="A1392" s="242" t="n"/>
      <c r="B1392" s="22" t="n"/>
      <c r="C1392" s="243" t="n"/>
      <c r="D1392" s="243" t="n"/>
      <c r="E1392" s="243" t="n"/>
      <c r="F1392" s="243" t="n"/>
      <c r="G1392" s="243" t="n"/>
      <c r="H1392" s="243" t="n"/>
      <c r="I1392" s="243" t="n"/>
      <c r="J1392" s="243" t="n"/>
      <c r="K1392" s="243" t="n"/>
    </row>
    <row r="1393" customFormat="1" s="78">
      <c r="A1393" s="242" t="n"/>
      <c r="B1393" s="22" t="n"/>
      <c r="C1393" s="243" t="n"/>
      <c r="D1393" s="243" t="n"/>
      <c r="E1393" s="243" t="n"/>
      <c r="F1393" s="243" t="n"/>
      <c r="G1393" s="243" t="n"/>
      <c r="H1393" s="243" t="n"/>
      <c r="I1393" s="243" t="n"/>
      <c r="J1393" s="243" t="n"/>
      <c r="K1393" s="243" t="n"/>
    </row>
    <row r="1394" customFormat="1" s="78">
      <c r="A1394" s="242" t="n"/>
      <c r="B1394" s="22" t="n"/>
      <c r="C1394" s="243" t="n"/>
      <c r="D1394" s="243" t="n"/>
      <c r="E1394" s="243" t="n"/>
      <c r="F1394" s="243" t="n"/>
      <c r="G1394" s="243" t="n"/>
      <c r="H1394" s="243" t="n"/>
      <c r="I1394" s="243" t="n"/>
      <c r="J1394" s="243" t="n"/>
      <c r="K1394" s="243" t="n"/>
    </row>
    <row r="1395" customFormat="1" s="78">
      <c r="A1395" s="242" t="n"/>
      <c r="B1395" s="22" t="n"/>
      <c r="C1395" s="243" t="n"/>
      <c r="D1395" s="243" t="n"/>
      <c r="E1395" s="243" t="n"/>
      <c r="F1395" s="243" t="n"/>
      <c r="G1395" s="243" t="n"/>
      <c r="H1395" s="243" t="n"/>
      <c r="I1395" s="243" t="n"/>
      <c r="J1395" s="243" t="n"/>
      <c r="K1395" s="243" t="n"/>
    </row>
    <row r="1396" customFormat="1" s="78">
      <c r="A1396" s="242" t="n"/>
      <c r="B1396" s="22" t="n"/>
      <c r="C1396" s="243" t="n"/>
      <c r="D1396" s="243" t="n"/>
      <c r="E1396" s="243" t="n"/>
      <c r="F1396" s="243" t="n"/>
      <c r="G1396" s="243" t="n"/>
      <c r="H1396" s="243" t="n"/>
      <c r="I1396" s="243" t="n"/>
      <c r="J1396" s="243" t="n"/>
      <c r="K1396" s="243" t="n"/>
    </row>
    <row r="1397" customFormat="1" s="78">
      <c r="A1397" s="242" t="n"/>
      <c r="B1397" s="22" t="n"/>
      <c r="C1397" s="243" t="n"/>
      <c r="D1397" s="243" t="n"/>
      <c r="E1397" s="243" t="n"/>
      <c r="F1397" s="243" t="n"/>
      <c r="G1397" s="243" t="n"/>
      <c r="H1397" s="243" t="n"/>
      <c r="I1397" s="243" t="n"/>
      <c r="J1397" s="243" t="n"/>
      <c r="K1397" s="243" t="n"/>
    </row>
    <row r="1398" customFormat="1" s="78">
      <c r="A1398" s="242" t="n"/>
      <c r="B1398" s="22" t="n"/>
      <c r="C1398" s="243" t="n"/>
      <c r="D1398" s="243" t="n"/>
      <c r="E1398" s="243" t="n"/>
      <c r="F1398" s="243" t="n"/>
      <c r="G1398" s="243" t="n"/>
      <c r="H1398" s="243" t="n"/>
      <c r="I1398" s="243" t="n"/>
      <c r="J1398" s="243" t="n"/>
      <c r="K1398" s="243" t="n"/>
    </row>
    <row r="1399" customFormat="1" s="78">
      <c r="A1399" s="242" t="n"/>
      <c r="B1399" s="22" t="n"/>
      <c r="C1399" s="243" t="n"/>
      <c r="D1399" s="243" t="n"/>
      <c r="E1399" s="243" t="n"/>
      <c r="F1399" s="243" t="n"/>
      <c r="G1399" s="243" t="n"/>
      <c r="H1399" s="243" t="n"/>
      <c r="I1399" s="243" t="n"/>
      <c r="J1399" s="243" t="n"/>
      <c r="K1399" s="243" t="n"/>
    </row>
    <row r="1400" customFormat="1" s="78">
      <c r="A1400" s="242" t="n"/>
      <c r="B1400" s="22" t="n"/>
      <c r="C1400" s="243" t="n"/>
      <c r="D1400" s="243" t="n"/>
      <c r="E1400" s="243" t="n"/>
      <c r="F1400" s="243" t="n"/>
      <c r="G1400" s="243" t="n"/>
      <c r="H1400" s="243" t="n"/>
      <c r="I1400" s="243" t="n"/>
      <c r="J1400" s="243" t="n"/>
      <c r="K1400" s="243" t="n"/>
    </row>
    <row r="1401" customFormat="1" s="78">
      <c r="A1401" s="242" t="n"/>
      <c r="B1401" s="22" t="n"/>
      <c r="C1401" s="243" t="n"/>
      <c r="D1401" s="243" t="n"/>
      <c r="E1401" s="243" t="n"/>
      <c r="F1401" s="243" t="n"/>
      <c r="G1401" s="243" t="n"/>
      <c r="H1401" s="243" t="n"/>
      <c r="I1401" s="243" t="n"/>
      <c r="J1401" s="243" t="n"/>
      <c r="K1401" s="243" t="n"/>
    </row>
    <row r="1402" customFormat="1" s="78">
      <c r="A1402" s="242" t="n"/>
      <c r="B1402" s="22" t="n"/>
      <c r="C1402" s="243" t="n"/>
      <c r="D1402" s="243" t="n"/>
      <c r="E1402" s="243" t="n"/>
      <c r="F1402" s="243" t="n"/>
      <c r="G1402" s="243" t="n"/>
      <c r="H1402" s="243" t="n"/>
      <c r="I1402" s="243" t="n"/>
      <c r="J1402" s="243" t="n"/>
      <c r="K1402" s="243" t="n"/>
    </row>
    <row r="1403" customFormat="1" s="78">
      <c r="A1403" s="242" t="n"/>
      <c r="B1403" s="22" t="n"/>
      <c r="C1403" s="243" t="n"/>
      <c r="D1403" s="243" t="n"/>
      <c r="E1403" s="243" t="n"/>
      <c r="F1403" s="243" t="n"/>
      <c r="G1403" s="243" t="n"/>
      <c r="H1403" s="243" t="n"/>
      <c r="I1403" s="243" t="n"/>
      <c r="J1403" s="243" t="n"/>
      <c r="K1403" s="243" t="n"/>
    </row>
    <row r="1404" customFormat="1" s="78">
      <c r="A1404" s="242" t="n"/>
      <c r="B1404" s="22" t="n"/>
      <c r="C1404" s="243" t="n"/>
      <c r="D1404" s="243" t="n"/>
      <c r="E1404" s="243" t="n"/>
      <c r="F1404" s="243" t="n"/>
      <c r="G1404" s="243" t="n"/>
      <c r="H1404" s="243" t="n"/>
      <c r="I1404" s="243" t="n"/>
      <c r="J1404" s="243" t="n"/>
      <c r="K1404" s="243" t="n"/>
    </row>
    <row r="1405" customFormat="1" s="78">
      <c r="A1405" s="242" t="n"/>
      <c r="B1405" s="22" t="n"/>
      <c r="C1405" s="243" t="n"/>
      <c r="D1405" s="243" t="n"/>
      <c r="E1405" s="243" t="n"/>
      <c r="F1405" s="243" t="n"/>
      <c r="G1405" s="243" t="n"/>
      <c r="H1405" s="243" t="n"/>
      <c r="I1405" s="243" t="n"/>
      <c r="J1405" s="243" t="n"/>
      <c r="K1405" s="243" t="n"/>
    </row>
    <row r="1406" customFormat="1" s="78">
      <c r="A1406" s="242" t="n"/>
      <c r="B1406" s="22" t="n"/>
      <c r="C1406" s="243" t="n"/>
      <c r="D1406" s="243" t="n"/>
      <c r="E1406" s="243" t="n"/>
      <c r="F1406" s="243" t="n"/>
      <c r="G1406" s="243" t="n"/>
      <c r="H1406" s="243" t="n"/>
      <c r="I1406" s="243" t="n"/>
      <c r="J1406" s="243" t="n"/>
      <c r="K1406" s="243" t="n"/>
    </row>
    <row r="1407" customFormat="1" s="78">
      <c r="A1407" s="242" t="n"/>
      <c r="B1407" s="22" t="n"/>
      <c r="C1407" s="243" t="n"/>
      <c r="D1407" s="243" t="n"/>
      <c r="E1407" s="243" t="n"/>
      <c r="F1407" s="243" t="n"/>
      <c r="G1407" s="243" t="n"/>
      <c r="H1407" s="243" t="n"/>
      <c r="I1407" s="243" t="n"/>
      <c r="J1407" s="243" t="n"/>
      <c r="K1407" s="243" t="n"/>
    </row>
    <row r="1408" customFormat="1" s="78">
      <c r="A1408" s="242" t="n"/>
      <c r="B1408" s="22" t="n"/>
      <c r="C1408" s="243" t="n"/>
      <c r="D1408" s="243" t="n"/>
      <c r="E1408" s="243" t="n"/>
      <c r="F1408" s="243" t="n"/>
      <c r="G1408" s="243" t="n"/>
      <c r="H1408" s="243" t="n"/>
      <c r="I1408" s="243" t="n"/>
      <c r="J1408" s="243" t="n"/>
      <c r="K1408" s="243" t="n"/>
    </row>
    <row r="1409" customFormat="1" s="78">
      <c r="A1409" s="242" t="n"/>
      <c r="B1409" s="22" t="n"/>
      <c r="C1409" s="243" t="n"/>
      <c r="D1409" s="243" t="n"/>
      <c r="E1409" s="243" t="n"/>
      <c r="F1409" s="243" t="n"/>
      <c r="G1409" s="243" t="n"/>
      <c r="H1409" s="243" t="n"/>
      <c r="I1409" s="243" t="n"/>
      <c r="J1409" s="243" t="n"/>
      <c r="K1409" s="243" t="n"/>
    </row>
    <row r="1410" customFormat="1" s="78">
      <c r="A1410" s="242" t="n"/>
      <c r="B1410" s="22" t="n"/>
      <c r="C1410" s="243" t="n"/>
      <c r="D1410" s="243" t="n"/>
      <c r="E1410" s="243" t="n"/>
      <c r="F1410" s="243" t="n"/>
      <c r="G1410" s="243" t="n"/>
      <c r="H1410" s="243" t="n"/>
      <c r="I1410" s="243" t="n"/>
      <c r="J1410" s="243" t="n"/>
      <c r="K1410" s="243" t="n"/>
    </row>
    <row r="1411" customFormat="1" s="78">
      <c r="A1411" s="242" t="n"/>
      <c r="B1411" s="22" t="n"/>
      <c r="C1411" s="243" t="n"/>
      <c r="D1411" s="243" t="n"/>
      <c r="E1411" s="243" t="n"/>
      <c r="F1411" s="243" t="n"/>
      <c r="G1411" s="243" t="n"/>
      <c r="H1411" s="243" t="n"/>
      <c r="I1411" s="243" t="n"/>
      <c r="J1411" s="243" t="n"/>
      <c r="K1411" s="243" t="n"/>
    </row>
    <row r="1412" customFormat="1" s="78">
      <c r="A1412" s="242" t="n"/>
      <c r="B1412" s="22" t="n"/>
      <c r="C1412" s="243" t="n"/>
      <c r="D1412" s="243" t="n"/>
      <c r="E1412" s="243" t="n"/>
      <c r="F1412" s="243" t="n"/>
      <c r="G1412" s="243" t="n"/>
      <c r="H1412" s="243" t="n"/>
      <c r="I1412" s="243" t="n"/>
      <c r="J1412" s="243" t="n"/>
      <c r="K1412" s="243" t="n"/>
    </row>
    <row r="1413" customFormat="1" s="78">
      <c r="A1413" s="242" t="n"/>
      <c r="B1413" s="22" t="n"/>
      <c r="C1413" s="243" t="n"/>
      <c r="D1413" s="243" t="n"/>
      <c r="E1413" s="243" t="n"/>
      <c r="F1413" s="243" t="n"/>
      <c r="G1413" s="243" t="n"/>
      <c r="H1413" s="243" t="n"/>
      <c r="I1413" s="243" t="n"/>
      <c r="J1413" s="243" t="n"/>
      <c r="K1413" s="243" t="n"/>
    </row>
    <row r="1414" customFormat="1" s="78">
      <c r="A1414" s="242" t="n"/>
      <c r="B1414" s="22" t="n"/>
      <c r="C1414" s="243" t="n"/>
      <c r="D1414" s="243" t="n"/>
      <c r="E1414" s="243" t="n"/>
      <c r="F1414" s="243" t="n"/>
      <c r="G1414" s="243" t="n"/>
      <c r="H1414" s="243" t="n"/>
      <c r="I1414" s="243" t="n"/>
      <c r="J1414" s="243" t="n"/>
      <c r="K1414" s="243" t="n"/>
    </row>
    <row r="1415" customFormat="1" s="78">
      <c r="A1415" s="242" t="n"/>
      <c r="B1415" s="22" t="n"/>
      <c r="C1415" s="243" t="n"/>
      <c r="D1415" s="243" t="n"/>
      <c r="E1415" s="243" t="n"/>
      <c r="F1415" s="243" t="n"/>
      <c r="G1415" s="243" t="n"/>
      <c r="H1415" s="243" t="n"/>
      <c r="I1415" s="243" t="n"/>
      <c r="J1415" s="243" t="n"/>
      <c r="K1415" s="243" t="n"/>
    </row>
    <row r="1416" customFormat="1" s="78">
      <c r="A1416" s="242" t="n"/>
      <c r="B1416" s="22" t="n"/>
      <c r="C1416" s="243" t="n"/>
      <c r="D1416" s="243" t="n"/>
      <c r="E1416" s="243" t="n"/>
      <c r="F1416" s="243" t="n"/>
      <c r="G1416" s="243" t="n"/>
      <c r="H1416" s="243" t="n"/>
      <c r="I1416" s="243" t="n"/>
      <c r="J1416" s="243" t="n"/>
      <c r="K1416" s="243" t="n"/>
    </row>
    <row r="1417" customFormat="1" s="78">
      <c r="A1417" s="242" t="n"/>
      <c r="B1417" s="22" t="n"/>
      <c r="C1417" s="243" t="n"/>
      <c r="D1417" s="243" t="n"/>
      <c r="E1417" s="243" t="n"/>
      <c r="F1417" s="243" t="n"/>
      <c r="G1417" s="243" t="n"/>
      <c r="H1417" s="243" t="n"/>
      <c r="I1417" s="243" t="n"/>
      <c r="J1417" s="243" t="n"/>
      <c r="K1417" s="243" t="n"/>
    </row>
    <row r="1418" customFormat="1" s="78">
      <c r="A1418" s="242" t="n"/>
      <c r="B1418" s="22" t="n"/>
      <c r="C1418" s="243" t="n"/>
      <c r="D1418" s="243" t="n"/>
      <c r="E1418" s="243" t="n"/>
      <c r="F1418" s="243" t="n"/>
      <c r="G1418" s="243" t="n"/>
      <c r="H1418" s="243" t="n"/>
      <c r="I1418" s="243" t="n"/>
      <c r="J1418" s="243" t="n"/>
      <c r="K1418" s="243" t="n"/>
    </row>
    <row r="1419" customFormat="1" s="78">
      <c r="A1419" s="242" t="n"/>
      <c r="B1419" s="22" t="n"/>
      <c r="C1419" s="243" t="n"/>
      <c r="D1419" s="243" t="n"/>
      <c r="E1419" s="243" t="n"/>
      <c r="F1419" s="243" t="n"/>
      <c r="G1419" s="243" t="n"/>
      <c r="H1419" s="243" t="n"/>
      <c r="I1419" s="243" t="n"/>
      <c r="J1419" s="243" t="n"/>
      <c r="K1419" s="243" t="n"/>
    </row>
    <row r="1420" customFormat="1" s="78">
      <c r="A1420" s="242" t="n"/>
      <c r="B1420" s="22" t="n"/>
      <c r="C1420" s="243" t="n"/>
      <c r="D1420" s="243" t="n"/>
      <c r="E1420" s="243" t="n"/>
      <c r="F1420" s="243" t="n"/>
      <c r="G1420" s="243" t="n"/>
      <c r="H1420" s="243" t="n"/>
      <c r="I1420" s="243" t="n"/>
      <c r="J1420" s="243" t="n"/>
      <c r="K1420" s="243" t="n"/>
    </row>
    <row r="1421" customFormat="1" s="78">
      <c r="A1421" s="242" t="n"/>
      <c r="B1421" s="22" t="n"/>
      <c r="C1421" s="243" t="n"/>
      <c r="D1421" s="243" t="n"/>
      <c r="E1421" s="243" t="n"/>
      <c r="F1421" s="243" t="n"/>
      <c r="G1421" s="243" t="n"/>
      <c r="H1421" s="243" t="n"/>
      <c r="I1421" s="243" t="n"/>
      <c r="J1421" s="243" t="n"/>
      <c r="K1421" s="243" t="n"/>
    </row>
    <row r="1422" customFormat="1" s="78">
      <c r="A1422" s="242" t="n"/>
      <c r="B1422" s="22" t="n"/>
      <c r="C1422" s="243" t="n"/>
      <c r="D1422" s="243" t="n"/>
      <c r="E1422" s="243" t="n"/>
      <c r="F1422" s="243" t="n"/>
      <c r="G1422" s="243" t="n"/>
      <c r="H1422" s="243" t="n"/>
      <c r="I1422" s="243" t="n"/>
      <c r="J1422" s="243" t="n"/>
      <c r="K1422" s="243" t="n"/>
    </row>
    <row r="1423" customFormat="1" s="78">
      <c r="A1423" s="242" t="n"/>
      <c r="B1423" s="22" t="n"/>
      <c r="C1423" s="243" t="n"/>
      <c r="D1423" s="243" t="n"/>
      <c r="E1423" s="243" t="n"/>
      <c r="F1423" s="243" t="n"/>
      <c r="G1423" s="243" t="n"/>
      <c r="H1423" s="243" t="n"/>
      <c r="I1423" s="243" t="n"/>
      <c r="J1423" s="243" t="n"/>
      <c r="K1423" s="243" t="n"/>
    </row>
    <row r="1424" customFormat="1" s="78">
      <c r="A1424" s="242" t="n"/>
      <c r="B1424" s="22" t="n"/>
      <c r="C1424" s="243" t="n"/>
      <c r="D1424" s="243" t="n"/>
      <c r="E1424" s="243" t="n"/>
      <c r="F1424" s="243" t="n"/>
      <c r="G1424" s="243" t="n"/>
      <c r="H1424" s="243" t="n"/>
      <c r="I1424" s="243" t="n"/>
      <c r="J1424" s="243" t="n"/>
      <c r="K1424" s="243" t="n"/>
    </row>
    <row r="1425" customFormat="1" s="78">
      <c r="A1425" s="242" t="n"/>
      <c r="B1425" s="22" t="n"/>
      <c r="C1425" s="243" t="n"/>
      <c r="D1425" s="243" t="n"/>
      <c r="E1425" s="243" t="n"/>
      <c r="F1425" s="243" t="n"/>
      <c r="G1425" s="243" t="n"/>
      <c r="H1425" s="243" t="n"/>
      <c r="I1425" s="243" t="n"/>
      <c r="J1425" s="243" t="n"/>
      <c r="K1425" s="243" t="n"/>
    </row>
    <row r="1426" customFormat="1" s="78">
      <c r="A1426" s="242" t="n"/>
      <c r="B1426" s="22" t="n"/>
      <c r="C1426" s="243" t="n"/>
      <c r="D1426" s="243" t="n"/>
      <c r="E1426" s="243" t="n"/>
      <c r="F1426" s="243" t="n"/>
      <c r="G1426" s="243" t="n"/>
      <c r="H1426" s="243" t="n"/>
      <c r="I1426" s="243" t="n"/>
      <c r="J1426" s="243" t="n"/>
      <c r="K1426" s="243" t="n"/>
    </row>
    <row r="1427" customFormat="1" s="78">
      <c r="A1427" s="242" t="n"/>
      <c r="B1427" s="22" t="n"/>
      <c r="C1427" s="243" t="n"/>
      <c r="D1427" s="243" t="n"/>
      <c r="E1427" s="243" t="n"/>
      <c r="F1427" s="243" t="n"/>
      <c r="G1427" s="243" t="n"/>
      <c r="H1427" s="243" t="n"/>
      <c r="I1427" s="243" t="n"/>
      <c r="J1427" s="243" t="n"/>
      <c r="K1427" s="243" t="n"/>
    </row>
    <row r="1428" customFormat="1" s="78">
      <c r="A1428" s="242" t="n"/>
      <c r="B1428" s="22" t="n"/>
      <c r="C1428" s="243" t="n"/>
      <c r="D1428" s="243" t="n"/>
      <c r="E1428" s="243" t="n"/>
      <c r="F1428" s="243" t="n"/>
      <c r="G1428" s="243" t="n"/>
      <c r="H1428" s="243" t="n"/>
      <c r="I1428" s="243" t="n"/>
      <c r="J1428" s="243" t="n"/>
      <c r="K1428" s="243" t="n"/>
    </row>
    <row r="1429" customFormat="1" s="78">
      <c r="A1429" s="242" t="n"/>
      <c r="B1429" s="22" t="n"/>
      <c r="C1429" s="243" t="n"/>
      <c r="D1429" s="243" t="n"/>
      <c r="E1429" s="243" t="n"/>
      <c r="F1429" s="243" t="n"/>
      <c r="G1429" s="243" t="n"/>
      <c r="H1429" s="243" t="n"/>
      <c r="I1429" s="243" t="n"/>
      <c r="J1429" s="243" t="n"/>
      <c r="K1429" s="243" t="n"/>
    </row>
    <row r="1430" customFormat="1" s="78">
      <c r="A1430" s="242" t="n"/>
      <c r="B1430" s="22" t="n"/>
      <c r="C1430" s="243" t="n"/>
      <c r="D1430" s="243" t="n"/>
      <c r="E1430" s="243" t="n"/>
      <c r="F1430" s="243" t="n"/>
      <c r="G1430" s="243" t="n"/>
      <c r="H1430" s="243" t="n"/>
      <c r="I1430" s="243" t="n"/>
      <c r="J1430" s="243" t="n"/>
      <c r="K1430" s="243" t="n"/>
    </row>
    <row r="1431" customFormat="1" s="78">
      <c r="A1431" s="242" t="n"/>
      <c r="B1431" s="22" t="n"/>
      <c r="C1431" s="243" t="n"/>
      <c r="D1431" s="243" t="n"/>
      <c r="E1431" s="243" t="n"/>
      <c r="F1431" s="243" t="n"/>
      <c r="G1431" s="243" t="n"/>
      <c r="H1431" s="243" t="n"/>
      <c r="I1431" s="243" t="n"/>
      <c r="J1431" s="243" t="n"/>
      <c r="K1431" s="243" t="n"/>
    </row>
    <row r="1432" customFormat="1" s="78">
      <c r="A1432" s="242" t="n"/>
      <c r="B1432" s="22" t="n"/>
      <c r="C1432" s="243" t="n"/>
      <c r="D1432" s="243" t="n"/>
      <c r="E1432" s="243" t="n"/>
      <c r="F1432" s="243" t="n"/>
      <c r="G1432" s="243" t="n"/>
      <c r="H1432" s="243" t="n"/>
      <c r="I1432" s="243" t="n"/>
      <c r="J1432" s="243" t="n"/>
      <c r="K1432" s="243" t="n"/>
    </row>
    <row r="1433" customFormat="1" s="78">
      <c r="A1433" s="242" t="n"/>
      <c r="B1433" s="22" t="n"/>
      <c r="C1433" s="243" t="n"/>
      <c r="D1433" s="243" t="n"/>
      <c r="E1433" s="243" t="n"/>
      <c r="F1433" s="243" t="n"/>
      <c r="G1433" s="243" t="n"/>
      <c r="H1433" s="243" t="n"/>
      <c r="I1433" s="243" t="n"/>
      <c r="J1433" s="243" t="n"/>
      <c r="K1433" s="243" t="n"/>
    </row>
    <row r="1434" customFormat="1" s="78">
      <c r="A1434" s="242" t="n"/>
      <c r="B1434" s="22" t="n"/>
      <c r="C1434" s="243" t="n"/>
      <c r="D1434" s="243" t="n"/>
      <c r="E1434" s="243" t="n"/>
      <c r="F1434" s="243" t="n"/>
      <c r="G1434" s="243" t="n"/>
      <c r="H1434" s="243" t="n"/>
      <c r="I1434" s="243" t="n"/>
      <c r="J1434" s="243" t="n"/>
      <c r="K1434" s="243" t="n"/>
    </row>
    <row r="1435" customFormat="1" s="78">
      <c r="A1435" s="242" t="n"/>
      <c r="B1435" s="22" t="n"/>
      <c r="C1435" s="243" t="n"/>
      <c r="D1435" s="243" t="n"/>
      <c r="E1435" s="243" t="n"/>
      <c r="F1435" s="243" t="n"/>
      <c r="G1435" s="243" t="n"/>
      <c r="H1435" s="243" t="n"/>
      <c r="I1435" s="243" t="n"/>
      <c r="J1435" s="243" t="n"/>
      <c r="K1435" s="243" t="n"/>
    </row>
    <row r="1436" customFormat="1" s="78">
      <c r="A1436" s="242" t="n"/>
      <c r="B1436" s="22" t="n"/>
      <c r="C1436" s="243" t="n"/>
      <c r="D1436" s="243" t="n"/>
      <c r="E1436" s="243" t="n"/>
      <c r="F1436" s="243" t="n"/>
      <c r="G1436" s="243" t="n"/>
      <c r="H1436" s="243" t="n"/>
      <c r="I1436" s="243" t="n"/>
      <c r="J1436" s="243" t="n"/>
      <c r="K1436" s="243" t="n"/>
    </row>
    <row r="1437" customFormat="1" s="78">
      <c r="A1437" s="242" t="n"/>
      <c r="B1437" s="22" t="n"/>
      <c r="C1437" s="243" t="n"/>
      <c r="D1437" s="243" t="n"/>
      <c r="E1437" s="243" t="n"/>
      <c r="F1437" s="243" t="n"/>
      <c r="G1437" s="243" t="n"/>
      <c r="H1437" s="243" t="n"/>
      <c r="I1437" s="243" t="n"/>
      <c r="J1437" s="243" t="n"/>
      <c r="K1437" s="243" t="n"/>
    </row>
    <row r="1438" customFormat="1" s="78">
      <c r="A1438" s="242" t="n"/>
      <c r="B1438" s="22" t="n"/>
      <c r="C1438" s="243" t="n"/>
      <c r="D1438" s="243" t="n"/>
      <c r="E1438" s="243" t="n"/>
      <c r="F1438" s="243" t="n"/>
      <c r="G1438" s="243" t="n"/>
      <c r="H1438" s="243" t="n"/>
      <c r="I1438" s="243" t="n"/>
      <c r="J1438" s="243" t="n"/>
      <c r="K1438" s="243" t="n"/>
    </row>
    <row r="1439" customFormat="1" s="78">
      <c r="A1439" s="242" t="n"/>
      <c r="B1439" s="22" t="n"/>
      <c r="C1439" s="243" t="n"/>
      <c r="D1439" s="243" t="n"/>
      <c r="E1439" s="243" t="n"/>
      <c r="F1439" s="243" t="n"/>
      <c r="G1439" s="243" t="n"/>
      <c r="H1439" s="243" t="n"/>
      <c r="I1439" s="243" t="n"/>
      <c r="J1439" s="243" t="n"/>
      <c r="K1439" s="243" t="n"/>
    </row>
    <row r="1440" customFormat="1" s="78">
      <c r="A1440" s="242" t="n"/>
      <c r="B1440" s="22" t="n"/>
      <c r="C1440" s="243" t="n"/>
      <c r="D1440" s="243" t="n"/>
      <c r="E1440" s="243" t="n"/>
      <c r="F1440" s="243" t="n"/>
      <c r="G1440" s="243" t="n"/>
      <c r="H1440" s="243" t="n"/>
      <c r="I1440" s="243" t="n"/>
      <c r="J1440" s="243" t="n"/>
      <c r="K1440" s="243" t="n"/>
    </row>
    <row r="1441" customFormat="1" s="78">
      <c r="A1441" s="242" t="n"/>
      <c r="B1441" s="22" t="n"/>
      <c r="C1441" s="243" t="n"/>
      <c r="D1441" s="243" t="n"/>
      <c r="E1441" s="243" t="n"/>
      <c r="F1441" s="243" t="n"/>
      <c r="G1441" s="243" t="n"/>
      <c r="H1441" s="243" t="n"/>
      <c r="I1441" s="243" t="n"/>
      <c r="J1441" s="243" t="n"/>
      <c r="K1441" s="243" t="n"/>
    </row>
    <row r="1442" customFormat="1" s="78">
      <c r="A1442" s="242" t="n"/>
      <c r="B1442" s="22" t="n"/>
      <c r="C1442" s="243" t="n"/>
      <c r="D1442" s="243" t="n"/>
      <c r="E1442" s="243" t="n"/>
      <c r="F1442" s="243" t="n"/>
      <c r="G1442" s="243" t="n"/>
      <c r="H1442" s="243" t="n"/>
      <c r="I1442" s="243" t="n"/>
      <c r="J1442" s="243" t="n"/>
      <c r="K1442" s="243" t="n"/>
    </row>
    <row r="1443" customFormat="1" s="78">
      <c r="A1443" s="242" t="n"/>
      <c r="B1443" s="22" t="n"/>
      <c r="C1443" s="243" t="n"/>
      <c r="D1443" s="243" t="n"/>
      <c r="E1443" s="243" t="n"/>
      <c r="F1443" s="243" t="n"/>
      <c r="G1443" s="243" t="n"/>
      <c r="H1443" s="243" t="n"/>
      <c r="I1443" s="243" t="n"/>
      <c r="J1443" s="243" t="n"/>
      <c r="K1443" s="243" t="n"/>
    </row>
    <row r="1444" customFormat="1" s="78">
      <c r="A1444" s="242" t="n"/>
      <c r="B1444" s="22" t="n"/>
      <c r="C1444" s="243" t="n"/>
      <c r="D1444" s="243" t="n"/>
      <c r="E1444" s="243" t="n"/>
      <c r="F1444" s="243" t="n"/>
      <c r="G1444" s="243" t="n"/>
      <c r="H1444" s="243" t="n"/>
      <c r="I1444" s="243" t="n"/>
      <c r="J1444" s="243" t="n"/>
      <c r="K1444" s="243" t="n"/>
    </row>
    <row r="1445" customFormat="1" s="78">
      <c r="A1445" s="242" t="n"/>
      <c r="B1445" s="22" t="n"/>
      <c r="C1445" s="243" t="n"/>
      <c r="D1445" s="243" t="n"/>
      <c r="E1445" s="243" t="n"/>
      <c r="F1445" s="243" t="n"/>
      <c r="G1445" s="243" t="n"/>
      <c r="H1445" s="243" t="n"/>
      <c r="I1445" s="243" t="n"/>
      <c r="J1445" s="243" t="n"/>
      <c r="K1445" s="243" t="n"/>
    </row>
    <row r="1446" customFormat="1" s="78">
      <c r="A1446" s="242" t="n"/>
      <c r="B1446" s="22" t="n"/>
      <c r="C1446" s="243" t="n"/>
      <c r="D1446" s="243" t="n"/>
      <c r="E1446" s="243" t="n"/>
      <c r="F1446" s="243" t="n"/>
      <c r="G1446" s="243" t="n"/>
      <c r="H1446" s="243" t="n"/>
      <c r="I1446" s="243" t="n"/>
      <c r="J1446" s="243" t="n"/>
      <c r="K1446" s="243" t="n"/>
    </row>
    <row r="1447" customFormat="1" s="78">
      <c r="A1447" s="242" t="n"/>
      <c r="B1447" s="22" t="n"/>
      <c r="C1447" s="243" t="n"/>
      <c r="D1447" s="243" t="n"/>
      <c r="E1447" s="243" t="n"/>
      <c r="F1447" s="243" t="n"/>
      <c r="G1447" s="243" t="n"/>
      <c r="H1447" s="243" t="n"/>
      <c r="I1447" s="243" t="n"/>
      <c r="J1447" s="243" t="n"/>
      <c r="K1447" s="243" t="n"/>
    </row>
    <row r="1448" customFormat="1" s="78">
      <c r="A1448" s="242" t="n"/>
      <c r="B1448" s="22" t="n"/>
      <c r="C1448" s="243" t="n"/>
      <c r="D1448" s="243" t="n"/>
      <c r="E1448" s="243" t="n"/>
      <c r="F1448" s="243" t="n"/>
      <c r="G1448" s="243" t="n"/>
      <c r="H1448" s="243" t="n"/>
      <c r="I1448" s="243" t="n"/>
      <c r="J1448" s="243" t="n"/>
      <c r="K1448" s="243" t="n"/>
    </row>
    <row r="1449" customFormat="1" s="78">
      <c r="A1449" s="242" t="n"/>
      <c r="B1449" s="22" t="n"/>
      <c r="C1449" s="243" t="n"/>
      <c r="D1449" s="243" t="n"/>
      <c r="E1449" s="243" t="n"/>
      <c r="F1449" s="243" t="n"/>
      <c r="G1449" s="243" t="n"/>
      <c r="H1449" s="243" t="n"/>
      <c r="I1449" s="243" t="n"/>
      <c r="J1449" s="243" t="n"/>
      <c r="K1449" s="243" t="n"/>
    </row>
    <row r="1450" customFormat="1" s="78">
      <c r="A1450" s="242" t="n"/>
      <c r="B1450" s="22" t="n"/>
      <c r="C1450" s="243" t="n"/>
      <c r="D1450" s="243" t="n"/>
      <c r="E1450" s="243" t="n"/>
      <c r="F1450" s="243" t="n"/>
      <c r="G1450" s="243" t="n"/>
      <c r="H1450" s="243" t="n"/>
      <c r="I1450" s="243" t="n"/>
      <c r="J1450" s="243" t="n"/>
      <c r="K1450" s="243" t="n"/>
    </row>
    <row r="1451" customFormat="1" s="78">
      <c r="A1451" s="242" t="n"/>
      <c r="B1451" s="22" t="n"/>
      <c r="C1451" s="243" t="n"/>
      <c r="D1451" s="243" t="n"/>
      <c r="E1451" s="243" t="n"/>
      <c r="F1451" s="243" t="n"/>
      <c r="G1451" s="243" t="n"/>
      <c r="H1451" s="243" t="n"/>
      <c r="I1451" s="243" t="n"/>
      <c r="J1451" s="243" t="n"/>
      <c r="K1451" s="243" t="n"/>
    </row>
    <row r="1452" customFormat="1" s="78">
      <c r="A1452" s="242" t="n"/>
      <c r="B1452" s="22" t="n"/>
      <c r="C1452" s="243" t="n"/>
      <c r="D1452" s="243" t="n"/>
      <c r="E1452" s="243" t="n"/>
      <c r="F1452" s="243" t="n"/>
      <c r="G1452" s="243" t="n"/>
      <c r="H1452" s="243" t="n"/>
      <c r="I1452" s="243" t="n"/>
      <c r="J1452" s="243" t="n"/>
      <c r="K1452" s="243" t="n"/>
    </row>
    <row r="1453" customFormat="1" s="78">
      <c r="A1453" s="242" t="n"/>
      <c r="B1453" s="22" t="n"/>
      <c r="C1453" s="243" t="n"/>
      <c r="D1453" s="243" t="n"/>
      <c r="E1453" s="243" t="n"/>
      <c r="F1453" s="243" t="n"/>
      <c r="G1453" s="243" t="n"/>
      <c r="H1453" s="243" t="n"/>
      <c r="I1453" s="243" t="n"/>
      <c r="J1453" s="243" t="n"/>
      <c r="K1453" s="243" t="n"/>
    </row>
    <row r="1454" customFormat="1" s="78">
      <c r="A1454" s="242" t="n"/>
      <c r="B1454" s="22" t="n"/>
      <c r="C1454" s="243" t="n"/>
      <c r="D1454" s="243" t="n"/>
      <c r="E1454" s="243" t="n"/>
      <c r="F1454" s="243" t="n"/>
      <c r="G1454" s="243" t="n"/>
      <c r="H1454" s="243" t="n"/>
      <c r="I1454" s="243" t="n"/>
      <c r="J1454" s="243" t="n"/>
      <c r="K1454" s="243" t="n"/>
    </row>
    <row r="1455" customFormat="1" s="78">
      <c r="A1455" s="242" t="n"/>
      <c r="B1455" s="22" t="n"/>
      <c r="C1455" s="243" t="n"/>
      <c r="D1455" s="243" t="n"/>
      <c r="E1455" s="243" t="n"/>
      <c r="F1455" s="243" t="n"/>
      <c r="G1455" s="243" t="n"/>
      <c r="H1455" s="243" t="n"/>
      <c r="I1455" s="243" t="n"/>
      <c r="J1455" s="243" t="n"/>
      <c r="K1455" s="243" t="n"/>
    </row>
    <row r="1456" customFormat="1" s="78">
      <c r="A1456" s="242" t="n"/>
      <c r="B1456" s="22" t="n"/>
      <c r="C1456" s="243" t="n"/>
      <c r="D1456" s="243" t="n"/>
      <c r="E1456" s="243" t="n"/>
      <c r="F1456" s="243" t="n"/>
      <c r="G1456" s="243" t="n"/>
      <c r="H1456" s="243" t="n"/>
      <c r="I1456" s="243" t="n"/>
      <c r="J1456" s="243" t="n"/>
      <c r="K1456" s="243" t="n"/>
    </row>
    <row r="1457" customFormat="1" s="78">
      <c r="A1457" s="242" t="n"/>
      <c r="B1457" s="22" t="n"/>
      <c r="C1457" s="243" t="n"/>
      <c r="D1457" s="243" t="n"/>
      <c r="E1457" s="243" t="n"/>
      <c r="F1457" s="243" t="n"/>
      <c r="G1457" s="243" t="n"/>
      <c r="H1457" s="243" t="n"/>
      <c r="I1457" s="243" t="n"/>
      <c r="J1457" s="243" t="n"/>
      <c r="K1457" s="243" t="n"/>
    </row>
    <row r="1458" customFormat="1" s="78">
      <c r="A1458" s="242" t="n"/>
      <c r="B1458" s="22" t="n"/>
      <c r="C1458" s="243" t="n"/>
      <c r="D1458" s="243" t="n"/>
      <c r="E1458" s="243" t="n"/>
      <c r="F1458" s="243" t="n"/>
      <c r="G1458" s="243" t="n"/>
      <c r="H1458" s="243" t="n"/>
      <c r="I1458" s="243" t="n"/>
      <c r="J1458" s="243" t="n"/>
      <c r="K1458" s="243" t="n"/>
    </row>
    <row r="1459" customFormat="1" s="78">
      <c r="A1459" s="242" t="n"/>
      <c r="B1459" s="22" t="n"/>
      <c r="C1459" s="243" t="n"/>
      <c r="D1459" s="243" t="n"/>
      <c r="E1459" s="243" t="n"/>
      <c r="F1459" s="243" t="n"/>
      <c r="G1459" s="243" t="n"/>
      <c r="H1459" s="243" t="n"/>
      <c r="I1459" s="243" t="n"/>
      <c r="J1459" s="243" t="n"/>
      <c r="K1459" s="243" t="n"/>
    </row>
    <row r="1460" customFormat="1" s="78">
      <c r="A1460" s="242" t="n"/>
      <c r="B1460" s="22" t="n"/>
      <c r="C1460" s="243" t="n"/>
      <c r="D1460" s="243" t="n"/>
      <c r="E1460" s="243" t="n"/>
      <c r="F1460" s="243" t="n"/>
      <c r="G1460" s="243" t="n"/>
      <c r="H1460" s="243" t="n"/>
      <c r="I1460" s="243" t="n"/>
      <c r="J1460" s="243" t="n"/>
      <c r="K1460" s="243" t="n"/>
    </row>
    <row r="1461" customFormat="1" s="78">
      <c r="A1461" s="242" t="n"/>
      <c r="B1461" s="22" t="n"/>
      <c r="C1461" s="243" t="n"/>
      <c r="D1461" s="243" t="n"/>
      <c r="E1461" s="243" t="n"/>
      <c r="F1461" s="243" t="n"/>
      <c r="G1461" s="243" t="n"/>
      <c r="H1461" s="243" t="n"/>
      <c r="I1461" s="243" t="n"/>
      <c r="J1461" s="243" t="n"/>
      <c r="K1461" s="243" t="n"/>
    </row>
    <row r="1462" customFormat="1" s="78">
      <c r="A1462" s="242" t="n"/>
      <c r="B1462" s="22" t="n"/>
      <c r="C1462" s="243" t="n"/>
      <c r="D1462" s="243" t="n"/>
      <c r="E1462" s="243" t="n"/>
      <c r="F1462" s="243" t="n"/>
      <c r="G1462" s="243" t="n"/>
      <c r="H1462" s="243" t="n"/>
      <c r="I1462" s="243" t="n"/>
      <c r="J1462" s="243" t="n"/>
      <c r="K1462" s="243" t="n"/>
    </row>
    <row r="1463" customFormat="1" s="78">
      <c r="A1463" s="242" t="n"/>
      <c r="B1463" s="22" t="n"/>
      <c r="C1463" s="243" t="n"/>
      <c r="D1463" s="243" t="n"/>
      <c r="E1463" s="243" t="n"/>
      <c r="F1463" s="243" t="n"/>
      <c r="G1463" s="243" t="n"/>
      <c r="H1463" s="243" t="n"/>
      <c r="I1463" s="243" t="n"/>
      <c r="J1463" s="243" t="n"/>
      <c r="K1463" s="243" t="n"/>
    </row>
    <row r="1464" customFormat="1" s="78">
      <c r="A1464" s="242" t="n"/>
      <c r="B1464" s="22" t="n"/>
      <c r="C1464" s="243" t="n"/>
      <c r="D1464" s="243" t="n"/>
      <c r="E1464" s="243" t="n"/>
      <c r="F1464" s="243" t="n"/>
      <c r="G1464" s="243" t="n"/>
      <c r="H1464" s="243" t="n"/>
      <c r="I1464" s="243" t="n"/>
      <c r="J1464" s="243" t="n"/>
      <c r="K1464" s="243" t="n"/>
    </row>
    <row r="1465" customFormat="1" s="78">
      <c r="A1465" s="242" t="n"/>
      <c r="B1465" s="22" t="n"/>
      <c r="C1465" s="243" t="n"/>
      <c r="D1465" s="243" t="n"/>
      <c r="E1465" s="243" t="n"/>
      <c r="F1465" s="243" t="n"/>
      <c r="G1465" s="243" t="n"/>
      <c r="H1465" s="243" t="n"/>
      <c r="I1465" s="243" t="n"/>
      <c r="J1465" s="243" t="n"/>
      <c r="K1465" s="243" t="n"/>
    </row>
    <row r="1466" customFormat="1" s="78">
      <c r="A1466" s="242" t="n"/>
      <c r="B1466" s="22" t="n"/>
      <c r="C1466" s="243" t="n"/>
      <c r="D1466" s="243" t="n"/>
      <c r="E1466" s="243" t="n"/>
      <c r="F1466" s="243" t="n"/>
      <c r="G1466" s="243" t="n"/>
      <c r="H1466" s="243" t="n"/>
      <c r="I1466" s="243" t="n"/>
      <c r="J1466" s="243" t="n"/>
      <c r="K1466" s="243" t="n"/>
    </row>
    <row r="1467" customFormat="1" s="78">
      <c r="A1467" s="242" t="n"/>
      <c r="B1467" s="22" t="n"/>
      <c r="C1467" s="243" t="n"/>
      <c r="D1467" s="243" t="n"/>
      <c r="E1467" s="243" t="n"/>
      <c r="F1467" s="243" t="n"/>
      <c r="G1467" s="243" t="n"/>
      <c r="H1467" s="243" t="n"/>
      <c r="I1467" s="243" t="n"/>
      <c r="J1467" s="243" t="n"/>
      <c r="K1467" s="243" t="n"/>
    </row>
    <row r="1468" customFormat="1" s="78">
      <c r="A1468" s="242" t="n"/>
      <c r="B1468" s="22" t="n"/>
      <c r="C1468" s="243" t="n"/>
      <c r="D1468" s="243" t="n"/>
      <c r="E1468" s="243" t="n"/>
      <c r="F1468" s="243" t="n"/>
      <c r="G1468" s="243" t="n"/>
      <c r="H1468" s="243" t="n"/>
      <c r="I1468" s="243" t="n"/>
      <c r="J1468" s="243" t="n"/>
      <c r="K1468" s="243" t="n"/>
    </row>
    <row r="1469" customFormat="1" s="78">
      <c r="A1469" s="242" t="n"/>
      <c r="B1469" s="22" t="n"/>
      <c r="C1469" s="243" t="n"/>
      <c r="D1469" s="243" t="n"/>
      <c r="E1469" s="243" t="n"/>
      <c r="F1469" s="243" t="n"/>
      <c r="G1469" s="243" t="n"/>
      <c r="H1469" s="243" t="n"/>
      <c r="I1469" s="243" t="n"/>
      <c r="J1469" s="243" t="n"/>
      <c r="K1469" s="243" t="n"/>
    </row>
    <row r="1470" customFormat="1" s="78">
      <c r="A1470" s="242" t="n"/>
      <c r="B1470" s="22" t="n"/>
      <c r="C1470" s="243" t="n"/>
      <c r="D1470" s="243" t="n"/>
      <c r="E1470" s="243" t="n"/>
      <c r="F1470" s="243" t="n"/>
      <c r="G1470" s="243" t="n"/>
      <c r="H1470" s="243" t="n"/>
      <c r="I1470" s="243" t="n"/>
      <c r="J1470" s="243" t="n"/>
      <c r="K1470" s="243" t="n"/>
    </row>
    <row r="1471" customFormat="1" s="78">
      <c r="A1471" s="242" t="n"/>
      <c r="B1471" s="22" t="n"/>
      <c r="C1471" s="243" t="n"/>
      <c r="D1471" s="243" t="n"/>
      <c r="E1471" s="243" t="n"/>
      <c r="F1471" s="243" t="n"/>
      <c r="G1471" s="243" t="n"/>
      <c r="H1471" s="243" t="n"/>
      <c r="I1471" s="243" t="n"/>
      <c r="J1471" s="243" t="n"/>
      <c r="K1471" s="243" t="n"/>
    </row>
    <row r="1472" customFormat="1" s="78">
      <c r="A1472" s="242" t="n"/>
      <c r="B1472" s="22" t="n"/>
      <c r="C1472" s="243" t="n"/>
      <c r="D1472" s="243" t="n"/>
      <c r="E1472" s="243" t="n"/>
      <c r="F1472" s="243" t="n"/>
      <c r="G1472" s="243" t="n"/>
      <c r="H1472" s="243" t="n"/>
      <c r="I1472" s="243" t="n"/>
      <c r="J1472" s="243" t="n"/>
      <c r="K1472" s="243" t="n"/>
    </row>
    <row r="1473" customFormat="1" s="78">
      <c r="A1473" s="242" t="n"/>
      <c r="B1473" s="22" t="n"/>
      <c r="C1473" s="243" t="n"/>
      <c r="D1473" s="243" t="n"/>
      <c r="E1473" s="243" t="n"/>
      <c r="F1473" s="243" t="n"/>
      <c r="G1473" s="243" t="n"/>
      <c r="H1473" s="243" t="n"/>
      <c r="I1473" s="243" t="n"/>
      <c r="J1473" s="243" t="n"/>
      <c r="K1473" s="243" t="n"/>
    </row>
    <row r="1474" customFormat="1" s="78">
      <c r="A1474" s="242" t="n"/>
      <c r="B1474" s="22" t="n"/>
      <c r="C1474" s="243" t="n"/>
      <c r="D1474" s="243" t="n"/>
      <c r="E1474" s="243" t="n"/>
      <c r="F1474" s="243" t="n"/>
      <c r="G1474" s="243" t="n"/>
      <c r="H1474" s="243" t="n"/>
      <c r="I1474" s="243" t="n"/>
      <c r="J1474" s="243" t="n"/>
      <c r="K1474" s="243" t="n"/>
    </row>
    <row r="1475" customFormat="1" s="78">
      <c r="A1475" s="242" t="n"/>
      <c r="B1475" s="22" t="n"/>
      <c r="C1475" s="243" t="n"/>
      <c r="D1475" s="243" t="n"/>
      <c r="E1475" s="243" t="n"/>
      <c r="F1475" s="243" t="n"/>
      <c r="G1475" s="243" t="n"/>
      <c r="H1475" s="243" t="n"/>
      <c r="I1475" s="243" t="n"/>
      <c r="J1475" s="243" t="n"/>
      <c r="K1475" s="243" t="n"/>
    </row>
    <row r="1476" customFormat="1" s="78">
      <c r="A1476" s="242" t="n"/>
      <c r="B1476" s="22" t="n"/>
      <c r="C1476" s="243" t="n"/>
      <c r="D1476" s="243" t="n"/>
      <c r="E1476" s="243" t="n"/>
      <c r="F1476" s="243" t="n"/>
      <c r="G1476" s="243" t="n"/>
      <c r="H1476" s="243" t="n"/>
      <c r="I1476" s="243" t="n"/>
      <c r="J1476" s="243" t="n"/>
      <c r="K1476" s="243" t="n"/>
    </row>
    <row r="1477" customFormat="1" s="78">
      <c r="A1477" s="242" t="n"/>
      <c r="B1477" s="22" t="n"/>
      <c r="C1477" s="243" t="n"/>
      <c r="D1477" s="243" t="n"/>
      <c r="E1477" s="243" t="n"/>
      <c r="F1477" s="243" t="n"/>
      <c r="G1477" s="243" t="n"/>
      <c r="H1477" s="243" t="n"/>
      <c r="I1477" s="243" t="n"/>
      <c r="J1477" s="243" t="n"/>
      <c r="K1477" s="243" t="n"/>
    </row>
    <row r="1478" customFormat="1" s="78">
      <c r="A1478" s="242" t="n"/>
      <c r="B1478" s="22" t="n"/>
      <c r="C1478" s="243" t="n"/>
      <c r="D1478" s="243" t="n"/>
      <c r="E1478" s="243" t="n"/>
      <c r="F1478" s="243" t="n"/>
      <c r="G1478" s="243" t="n"/>
      <c r="H1478" s="243" t="n"/>
      <c r="I1478" s="243" t="n"/>
      <c r="J1478" s="243" t="n"/>
      <c r="K1478" s="243" t="n"/>
    </row>
    <row r="1479" customFormat="1" s="78">
      <c r="A1479" s="242" t="n"/>
      <c r="B1479" s="22" t="n"/>
      <c r="C1479" s="243" t="n"/>
      <c r="D1479" s="243" t="n"/>
      <c r="E1479" s="243" t="n"/>
      <c r="F1479" s="243" t="n"/>
      <c r="G1479" s="243" t="n"/>
      <c r="H1479" s="243" t="n"/>
      <c r="I1479" s="243" t="n"/>
      <c r="J1479" s="243" t="n"/>
      <c r="K1479" s="243" t="n"/>
    </row>
    <row r="1480" customFormat="1" s="78">
      <c r="A1480" s="242" t="n"/>
      <c r="B1480" s="22" t="n"/>
      <c r="C1480" s="243" t="n"/>
      <c r="D1480" s="243" t="n"/>
      <c r="E1480" s="243" t="n"/>
      <c r="F1480" s="243" t="n"/>
      <c r="G1480" s="243" t="n"/>
      <c r="H1480" s="243" t="n"/>
      <c r="I1480" s="243" t="n"/>
      <c r="J1480" s="243" t="n"/>
      <c r="K1480" s="243" t="n"/>
    </row>
    <row r="1481" customFormat="1" s="78">
      <c r="A1481" s="242" t="n"/>
      <c r="B1481" s="22" t="n"/>
      <c r="C1481" s="243" t="n"/>
      <c r="D1481" s="243" t="n"/>
      <c r="E1481" s="243" t="n"/>
      <c r="F1481" s="243" t="n"/>
      <c r="G1481" s="243" t="n"/>
      <c r="H1481" s="243" t="n"/>
      <c r="I1481" s="243" t="n"/>
      <c r="J1481" s="243" t="n"/>
      <c r="K1481" s="243" t="n"/>
    </row>
    <row r="1482" customFormat="1" s="78">
      <c r="A1482" s="242" t="n"/>
      <c r="B1482" s="22" t="n"/>
      <c r="C1482" s="243" t="n"/>
      <c r="D1482" s="243" t="n"/>
      <c r="E1482" s="243" t="n"/>
      <c r="F1482" s="243" t="n"/>
      <c r="G1482" s="243" t="n"/>
      <c r="H1482" s="243" t="n"/>
      <c r="I1482" s="243" t="n"/>
      <c r="J1482" s="243" t="n"/>
      <c r="K1482" s="243" t="n"/>
    </row>
    <row r="1483" customFormat="1" s="78">
      <c r="A1483" s="242" t="n"/>
      <c r="B1483" s="22" t="n"/>
      <c r="C1483" s="243" t="n"/>
      <c r="D1483" s="243" t="n"/>
      <c r="E1483" s="243" t="n"/>
      <c r="F1483" s="243" t="n"/>
      <c r="G1483" s="243" t="n"/>
      <c r="H1483" s="243" t="n"/>
      <c r="I1483" s="243" t="n"/>
      <c r="J1483" s="243" t="n"/>
      <c r="K1483" s="243" t="n"/>
    </row>
    <row r="1484" customFormat="1" s="78">
      <c r="A1484" s="242" t="n"/>
      <c r="B1484" s="22" t="n"/>
      <c r="C1484" s="243" t="n"/>
      <c r="D1484" s="243" t="n"/>
      <c r="E1484" s="243" t="n"/>
      <c r="F1484" s="243" t="n"/>
      <c r="G1484" s="243" t="n"/>
      <c r="H1484" s="243" t="n"/>
      <c r="I1484" s="243" t="n"/>
      <c r="J1484" s="243" t="n"/>
      <c r="K1484" s="243" t="n"/>
    </row>
    <row r="1485" customFormat="1" s="78">
      <c r="A1485" s="242" t="n"/>
      <c r="B1485" s="22" t="n"/>
      <c r="C1485" s="243" t="n"/>
      <c r="D1485" s="243" t="n"/>
      <c r="E1485" s="243" t="n"/>
      <c r="F1485" s="243" t="n"/>
      <c r="G1485" s="243" t="n"/>
      <c r="H1485" s="243" t="n"/>
      <c r="I1485" s="243" t="n"/>
      <c r="J1485" s="243" t="n"/>
      <c r="K1485" s="243" t="n"/>
    </row>
    <row r="1486" customFormat="1" s="78">
      <c r="A1486" s="242" t="n"/>
      <c r="B1486" s="22" t="n"/>
      <c r="C1486" s="243" t="n"/>
      <c r="D1486" s="243" t="n"/>
      <c r="E1486" s="243" t="n"/>
      <c r="F1486" s="243" t="n"/>
      <c r="G1486" s="243" t="n"/>
      <c r="H1486" s="243" t="n"/>
      <c r="I1486" s="243" t="n"/>
      <c r="J1486" s="243" t="n"/>
      <c r="K1486" s="243" t="n"/>
    </row>
    <row r="1487" customFormat="1" s="78">
      <c r="A1487" s="242" t="n"/>
      <c r="B1487" s="22" t="n"/>
      <c r="C1487" s="243" t="n"/>
      <c r="D1487" s="243" t="n"/>
      <c r="E1487" s="243" t="n"/>
      <c r="F1487" s="243" t="n"/>
      <c r="G1487" s="243" t="n"/>
      <c r="H1487" s="243" t="n"/>
      <c r="I1487" s="243" t="n"/>
      <c r="J1487" s="243" t="n"/>
      <c r="K1487" s="243" t="n"/>
    </row>
    <row r="1488" customFormat="1" s="78">
      <c r="A1488" s="242" t="n"/>
      <c r="B1488" s="22" t="n"/>
      <c r="C1488" s="243" t="n"/>
      <c r="D1488" s="243" t="n"/>
      <c r="E1488" s="243" t="n"/>
      <c r="F1488" s="243" t="n"/>
      <c r="G1488" s="243" t="n"/>
      <c r="H1488" s="243" t="n"/>
      <c r="I1488" s="243" t="n"/>
      <c r="J1488" s="243" t="n"/>
      <c r="K1488" s="243" t="n"/>
    </row>
    <row r="1489" customFormat="1" s="78">
      <c r="A1489" s="242" t="n"/>
      <c r="B1489" s="22" t="n"/>
      <c r="C1489" s="243" t="n"/>
      <c r="D1489" s="243" t="n"/>
      <c r="E1489" s="243" t="n"/>
      <c r="F1489" s="243" t="n"/>
      <c r="G1489" s="243" t="n"/>
      <c r="H1489" s="243" t="n"/>
      <c r="I1489" s="243" t="n"/>
      <c r="J1489" s="243" t="n"/>
      <c r="K1489" s="243" t="n"/>
    </row>
    <row r="1490" customFormat="1" s="78">
      <c r="A1490" s="242" t="n"/>
      <c r="B1490" s="22" t="n"/>
      <c r="C1490" s="243" t="n"/>
      <c r="D1490" s="243" t="n"/>
      <c r="E1490" s="243" t="n"/>
      <c r="F1490" s="243" t="n"/>
      <c r="G1490" s="243" t="n"/>
      <c r="H1490" s="243" t="n"/>
      <c r="I1490" s="243" t="n"/>
      <c r="J1490" s="243" t="n"/>
      <c r="K1490" s="243" t="n"/>
    </row>
    <row r="1491" customFormat="1" s="78">
      <c r="A1491" s="242" t="n"/>
      <c r="B1491" s="22" t="n"/>
      <c r="C1491" s="243" t="n"/>
      <c r="D1491" s="243" t="n"/>
      <c r="E1491" s="243" t="n"/>
      <c r="F1491" s="243" t="n"/>
      <c r="G1491" s="243" t="n"/>
      <c r="H1491" s="243" t="n"/>
      <c r="I1491" s="243" t="n"/>
      <c r="J1491" s="243" t="n"/>
      <c r="K1491" s="243" t="n"/>
    </row>
    <row r="1492" customFormat="1" s="78">
      <c r="A1492" s="242" t="n"/>
      <c r="B1492" s="22" t="n"/>
      <c r="C1492" s="243" t="n"/>
      <c r="D1492" s="243" t="n"/>
      <c r="E1492" s="243" t="n"/>
      <c r="F1492" s="243" t="n"/>
      <c r="G1492" s="243" t="n"/>
      <c r="H1492" s="243" t="n"/>
      <c r="I1492" s="243" t="n"/>
      <c r="J1492" s="243" t="n"/>
      <c r="K1492" s="243" t="n"/>
    </row>
    <row r="1493" customFormat="1" s="78">
      <c r="A1493" s="242" t="n"/>
      <c r="B1493" s="22" t="n"/>
      <c r="C1493" s="243" t="n"/>
      <c r="D1493" s="243" t="n"/>
      <c r="E1493" s="243" t="n"/>
      <c r="F1493" s="243" t="n"/>
      <c r="G1493" s="243" t="n"/>
      <c r="H1493" s="243" t="n"/>
      <c r="I1493" s="243" t="n"/>
      <c r="J1493" s="243" t="n"/>
      <c r="K1493" s="243" t="n"/>
    </row>
    <row r="1494" customFormat="1" s="78">
      <c r="A1494" s="242" t="n"/>
      <c r="B1494" s="22" t="n"/>
      <c r="C1494" s="243" t="n"/>
      <c r="D1494" s="243" t="n"/>
      <c r="E1494" s="243" t="n"/>
      <c r="F1494" s="243" t="n"/>
      <c r="G1494" s="243" t="n"/>
      <c r="H1494" s="243" t="n"/>
      <c r="I1494" s="243" t="n"/>
      <c r="J1494" s="243" t="n"/>
      <c r="K1494" s="243" t="n"/>
    </row>
    <row r="1495" customFormat="1" s="78">
      <c r="A1495" s="242" t="n"/>
      <c r="B1495" s="22" t="n"/>
      <c r="C1495" s="243" t="n"/>
      <c r="D1495" s="243" t="n"/>
      <c r="E1495" s="243" t="n"/>
      <c r="F1495" s="243" t="n"/>
      <c r="G1495" s="243" t="n"/>
      <c r="H1495" s="243" t="n"/>
      <c r="I1495" s="243" t="n"/>
      <c r="J1495" s="243" t="n"/>
      <c r="K1495" s="243" t="n"/>
    </row>
    <row r="1496" customFormat="1" s="78">
      <c r="A1496" s="242" t="n"/>
      <c r="B1496" s="22" t="n"/>
      <c r="C1496" s="243" t="n"/>
      <c r="D1496" s="243" t="n"/>
      <c r="E1496" s="243" t="n"/>
      <c r="F1496" s="243" t="n"/>
      <c r="G1496" s="243" t="n"/>
      <c r="H1496" s="243" t="n"/>
      <c r="I1496" s="243" t="n"/>
      <c r="J1496" s="243" t="n"/>
      <c r="K1496" s="243" t="n"/>
    </row>
    <row r="1497" customFormat="1" s="78">
      <c r="A1497" s="242" t="n"/>
      <c r="B1497" s="22" t="n"/>
      <c r="C1497" s="243" t="n"/>
      <c r="D1497" s="243" t="n"/>
      <c r="E1497" s="243" t="n"/>
      <c r="F1497" s="243" t="n"/>
      <c r="G1497" s="243" t="n"/>
      <c r="H1497" s="243" t="n"/>
      <c r="I1497" s="243" t="n"/>
      <c r="J1497" s="243" t="n"/>
      <c r="K1497" s="243" t="n"/>
    </row>
    <row r="1498" customFormat="1" s="78">
      <c r="A1498" s="242" t="n"/>
      <c r="B1498" s="22" t="n"/>
      <c r="C1498" s="243" t="n"/>
      <c r="D1498" s="243" t="n"/>
      <c r="E1498" s="243" t="n"/>
      <c r="F1498" s="243" t="n"/>
      <c r="G1498" s="243" t="n"/>
      <c r="H1498" s="243" t="n"/>
      <c r="I1498" s="243" t="n"/>
      <c r="J1498" s="243" t="n"/>
      <c r="K1498" s="243" t="n"/>
    </row>
    <row r="1499" customFormat="1" s="78">
      <c r="A1499" s="242" t="n"/>
      <c r="B1499" s="22" t="n"/>
      <c r="C1499" s="243" t="n"/>
      <c r="D1499" s="243" t="n"/>
      <c r="E1499" s="243" t="n"/>
      <c r="F1499" s="243" t="n"/>
      <c r="G1499" s="243" t="n"/>
      <c r="H1499" s="243" t="n"/>
      <c r="I1499" s="243" t="n"/>
      <c r="J1499" s="243" t="n"/>
      <c r="K1499" s="243" t="n"/>
    </row>
    <row r="1500" customFormat="1" s="78">
      <c r="A1500" s="242" t="n"/>
      <c r="B1500" s="22" t="n"/>
      <c r="C1500" s="243" t="n"/>
      <c r="D1500" s="243" t="n"/>
      <c r="E1500" s="243" t="n"/>
      <c r="F1500" s="243" t="n"/>
      <c r="G1500" s="243" t="n"/>
      <c r="H1500" s="243" t="n"/>
      <c r="I1500" s="243" t="n"/>
      <c r="J1500" s="243" t="n"/>
      <c r="K1500" s="243" t="n"/>
    </row>
    <row r="1501" customFormat="1" s="78">
      <c r="A1501" s="242" t="n"/>
      <c r="B1501" s="22" t="n"/>
      <c r="C1501" s="243" t="n"/>
      <c r="D1501" s="243" t="n"/>
      <c r="E1501" s="243" t="n"/>
      <c r="F1501" s="243" t="n"/>
      <c r="G1501" s="243" t="n"/>
      <c r="H1501" s="243" t="n"/>
      <c r="I1501" s="243" t="n"/>
      <c r="J1501" s="243" t="n"/>
      <c r="K1501" s="243" t="n"/>
    </row>
    <row r="1502" customFormat="1" s="78">
      <c r="A1502" s="242" t="n"/>
      <c r="B1502" s="22" t="n"/>
      <c r="C1502" s="243" t="n"/>
      <c r="D1502" s="243" t="n"/>
      <c r="E1502" s="243" t="n"/>
      <c r="F1502" s="243" t="n"/>
      <c r="G1502" s="243" t="n"/>
      <c r="H1502" s="243" t="n"/>
      <c r="I1502" s="243" t="n"/>
      <c r="J1502" s="243" t="n"/>
      <c r="K1502" s="243" t="n"/>
    </row>
    <row r="1503" customFormat="1" s="78">
      <c r="A1503" s="242" t="n"/>
      <c r="B1503" s="22" t="n"/>
      <c r="C1503" s="243" t="n"/>
      <c r="D1503" s="243" t="n"/>
      <c r="E1503" s="243" t="n"/>
      <c r="F1503" s="243" t="n"/>
      <c r="G1503" s="243" t="n"/>
      <c r="H1503" s="243" t="n"/>
      <c r="I1503" s="243" t="n"/>
      <c r="J1503" s="243" t="n"/>
      <c r="K1503" s="243" t="n"/>
    </row>
    <row r="1504" customFormat="1" s="78">
      <c r="A1504" s="242" t="n"/>
      <c r="B1504" s="22" t="n"/>
      <c r="C1504" s="243" t="n"/>
      <c r="D1504" s="243" t="n"/>
      <c r="E1504" s="243" t="n"/>
      <c r="F1504" s="243" t="n"/>
      <c r="G1504" s="243" t="n"/>
      <c r="H1504" s="243" t="n"/>
      <c r="I1504" s="243" t="n"/>
      <c r="J1504" s="243" t="n"/>
      <c r="K1504" s="243" t="n"/>
    </row>
    <row r="1505" customFormat="1" s="78">
      <c r="A1505" s="242" t="n"/>
      <c r="B1505" s="22" t="n"/>
      <c r="C1505" s="243" t="n"/>
      <c r="D1505" s="243" t="n"/>
      <c r="E1505" s="243" t="n"/>
      <c r="F1505" s="243" t="n"/>
      <c r="G1505" s="243" t="n"/>
      <c r="H1505" s="243" t="n"/>
      <c r="I1505" s="243" t="n"/>
      <c r="J1505" s="243" t="n"/>
      <c r="K1505" s="243" t="n"/>
    </row>
    <row r="1506" customFormat="1" s="78">
      <c r="A1506" s="242" t="n"/>
      <c r="B1506" s="22" t="n"/>
      <c r="C1506" s="243" t="n"/>
      <c r="D1506" s="243" t="n"/>
      <c r="E1506" s="243" t="n"/>
      <c r="F1506" s="243" t="n"/>
      <c r="G1506" s="243" t="n"/>
      <c r="H1506" s="243" t="n"/>
      <c r="I1506" s="243" t="n"/>
      <c r="J1506" s="243" t="n"/>
      <c r="K1506" s="243" t="n"/>
    </row>
    <row r="1507" customFormat="1" s="78">
      <c r="A1507" s="242" t="n"/>
      <c r="B1507" s="22" t="n"/>
      <c r="C1507" s="243" t="n"/>
      <c r="D1507" s="243" t="n"/>
      <c r="E1507" s="243" t="n"/>
      <c r="F1507" s="243" t="n"/>
      <c r="G1507" s="243" t="n"/>
      <c r="H1507" s="243" t="n"/>
      <c r="I1507" s="243" t="n"/>
      <c r="J1507" s="243" t="n"/>
      <c r="K1507" s="243" t="n"/>
    </row>
    <row r="1508" customFormat="1" s="78">
      <c r="A1508" s="242" t="n"/>
      <c r="B1508" s="22" t="n"/>
      <c r="C1508" s="243" t="n"/>
      <c r="D1508" s="243" t="n"/>
      <c r="E1508" s="243" t="n"/>
      <c r="F1508" s="243" t="n"/>
      <c r="G1508" s="243" t="n"/>
      <c r="H1508" s="243" t="n"/>
      <c r="I1508" s="243" t="n"/>
      <c r="J1508" s="243" t="n"/>
      <c r="K1508" s="243" t="n"/>
    </row>
    <row r="1509" customFormat="1" s="78">
      <c r="A1509" s="242" t="n"/>
      <c r="B1509" s="22" t="n"/>
      <c r="C1509" s="243" t="n"/>
      <c r="D1509" s="243" t="n"/>
      <c r="E1509" s="243" t="n"/>
      <c r="F1509" s="243" t="n"/>
      <c r="G1509" s="243" t="n"/>
      <c r="H1509" s="243" t="n"/>
      <c r="I1509" s="243" t="n"/>
      <c r="J1509" s="243" t="n"/>
      <c r="K1509" s="243" t="n"/>
    </row>
    <row r="1510" customFormat="1" s="78">
      <c r="A1510" s="242" t="n"/>
      <c r="B1510" s="22" t="n"/>
      <c r="C1510" s="243" t="n"/>
      <c r="D1510" s="243" t="n"/>
      <c r="E1510" s="243" t="n"/>
      <c r="F1510" s="243" t="n"/>
      <c r="G1510" s="243" t="n"/>
      <c r="H1510" s="243" t="n"/>
      <c r="I1510" s="243" t="n"/>
      <c r="J1510" s="243" t="n"/>
      <c r="K1510" s="243" t="n"/>
    </row>
    <row r="1511" customFormat="1" s="78">
      <c r="A1511" s="242" t="n"/>
      <c r="B1511" s="22" t="n"/>
      <c r="C1511" s="243" t="n"/>
      <c r="D1511" s="243" t="n"/>
      <c r="E1511" s="243" t="n"/>
      <c r="F1511" s="243" t="n"/>
      <c r="G1511" s="243" t="n"/>
      <c r="H1511" s="243" t="n"/>
      <c r="I1511" s="243" t="n"/>
      <c r="J1511" s="243" t="n"/>
      <c r="K1511" s="243" t="n"/>
    </row>
    <row r="1512" customFormat="1" s="78">
      <c r="A1512" s="242" t="n"/>
      <c r="B1512" s="22" t="n"/>
      <c r="C1512" s="243" t="n"/>
      <c r="D1512" s="243" t="n"/>
      <c r="E1512" s="243" t="n"/>
      <c r="F1512" s="243" t="n"/>
      <c r="G1512" s="243" t="n"/>
      <c r="H1512" s="243" t="n"/>
      <c r="I1512" s="243" t="n"/>
      <c r="J1512" s="243" t="n"/>
      <c r="K1512" s="243" t="n"/>
    </row>
    <row r="1513" customFormat="1" s="78">
      <c r="A1513" s="242" t="n"/>
      <c r="B1513" s="22" t="n"/>
      <c r="C1513" s="243" t="n"/>
      <c r="D1513" s="243" t="n"/>
      <c r="E1513" s="243" t="n"/>
      <c r="F1513" s="243" t="n"/>
      <c r="G1513" s="243" t="n"/>
      <c r="H1513" s="243" t="n"/>
      <c r="I1513" s="243" t="n"/>
      <c r="J1513" s="243" t="n"/>
      <c r="K1513" s="243" t="n"/>
    </row>
    <row r="1514" customFormat="1" s="78">
      <c r="A1514" s="242" t="n"/>
      <c r="B1514" s="22" t="n"/>
      <c r="C1514" s="243" t="n"/>
      <c r="D1514" s="243" t="n"/>
      <c r="E1514" s="243" t="n"/>
      <c r="F1514" s="243" t="n"/>
      <c r="G1514" s="243" t="n"/>
      <c r="H1514" s="243" t="n"/>
      <c r="I1514" s="243" t="n"/>
      <c r="J1514" s="243" t="n"/>
      <c r="K1514" s="243" t="n"/>
    </row>
    <row r="1515" customFormat="1" s="78">
      <c r="A1515" s="242" t="n"/>
      <c r="B1515" s="22" t="n"/>
      <c r="C1515" s="243" t="n"/>
      <c r="D1515" s="243" t="n"/>
      <c r="E1515" s="243" t="n"/>
      <c r="F1515" s="243" t="n"/>
      <c r="G1515" s="243" t="n"/>
      <c r="H1515" s="243" t="n"/>
      <c r="I1515" s="243" t="n"/>
      <c r="J1515" s="243" t="n"/>
      <c r="K1515" s="243" t="n"/>
    </row>
    <row r="1516" customFormat="1" s="78">
      <c r="A1516" s="242" t="n"/>
      <c r="B1516" s="22" t="n"/>
      <c r="C1516" s="243" t="n"/>
      <c r="D1516" s="243" t="n"/>
      <c r="E1516" s="243" t="n"/>
      <c r="F1516" s="243" t="n"/>
      <c r="G1516" s="243" t="n"/>
      <c r="H1516" s="243" t="n"/>
      <c r="I1516" s="243" t="n"/>
      <c r="J1516" s="243" t="n"/>
      <c r="K1516" s="243" t="n"/>
    </row>
    <row r="1517" customFormat="1" s="78">
      <c r="A1517" s="242" t="n"/>
      <c r="B1517" s="22" t="n"/>
      <c r="C1517" s="243" t="n"/>
      <c r="D1517" s="243" t="n"/>
      <c r="E1517" s="243" t="n"/>
      <c r="F1517" s="243" t="n"/>
      <c r="G1517" s="243" t="n"/>
      <c r="H1517" s="243" t="n"/>
      <c r="I1517" s="243" t="n"/>
      <c r="J1517" s="243" t="n"/>
      <c r="K1517" s="243" t="n"/>
    </row>
    <row r="1518" customFormat="1" s="78">
      <c r="A1518" s="242" t="n"/>
      <c r="B1518" s="22" t="n"/>
      <c r="C1518" s="243" t="n"/>
      <c r="D1518" s="243" t="n"/>
      <c r="E1518" s="243" t="n"/>
      <c r="F1518" s="243" t="n"/>
      <c r="G1518" s="243" t="n"/>
      <c r="H1518" s="243" t="n"/>
      <c r="I1518" s="243" t="n"/>
      <c r="J1518" s="243" t="n"/>
      <c r="K1518" s="243" t="n"/>
    </row>
    <row r="1519" customFormat="1" s="78">
      <c r="A1519" s="242" t="n"/>
      <c r="B1519" s="22" t="n"/>
      <c r="C1519" s="243" t="n"/>
      <c r="D1519" s="243" t="n"/>
      <c r="E1519" s="243" t="n"/>
      <c r="F1519" s="243" t="n"/>
      <c r="G1519" s="243" t="n"/>
      <c r="H1519" s="243" t="n"/>
      <c r="I1519" s="243" t="n"/>
      <c r="J1519" s="243" t="n"/>
      <c r="K1519" s="243" t="n"/>
    </row>
    <row r="1520" customFormat="1" s="78">
      <c r="A1520" s="242" t="n"/>
      <c r="B1520" s="22" t="n"/>
      <c r="C1520" s="243" t="n"/>
      <c r="D1520" s="243" t="n"/>
      <c r="E1520" s="243" t="n"/>
      <c r="F1520" s="243" t="n"/>
      <c r="G1520" s="243" t="n"/>
      <c r="H1520" s="243" t="n"/>
      <c r="I1520" s="243" t="n"/>
      <c r="J1520" s="243" t="n"/>
      <c r="K1520" s="243" t="n"/>
    </row>
    <row r="1521" customFormat="1" s="78">
      <c r="A1521" s="242" t="n"/>
      <c r="B1521" s="22" t="n"/>
      <c r="C1521" s="243" t="n"/>
      <c r="D1521" s="243" t="n"/>
      <c r="E1521" s="243" t="n"/>
      <c r="F1521" s="243" t="n"/>
      <c r="G1521" s="243" t="n"/>
      <c r="H1521" s="243" t="n"/>
      <c r="I1521" s="243" t="n"/>
      <c r="J1521" s="243" t="n"/>
      <c r="K1521" s="243" t="n"/>
    </row>
    <row r="1522" customFormat="1" s="78">
      <c r="A1522" s="242" t="n"/>
      <c r="B1522" s="22" t="n"/>
      <c r="C1522" s="243" t="n"/>
      <c r="D1522" s="243" t="n"/>
      <c r="E1522" s="243" t="n"/>
      <c r="F1522" s="243" t="n"/>
      <c r="G1522" s="243" t="n"/>
      <c r="H1522" s="243" t="n"/>
      <c r="I1522" s="243" t="n"/>
      <c r="J1522" s="243" t="n"/>
      <c r="K1522" s="243" t="n"/>
    </row>
    <row r="1523" customFormat="1" s="78">
      <c r="A1523" s="242" t="n"/>
      <c r="B1523" s="22" t="n"/>
      <c r="C1523" s="243" t="n"/>
      <c r="D1523" s="243" t="n"/>
      <c r="E1523" s="243" t="n"/>
      <c r="F1523" s="243" t="n"/>
      <c r="G1523" s="243" t="n"/>
      <c r="H1523" s="243" t="n"/>
      <c r="I1523" s="243" t="n"/>
      <c r="J1523" s="243" t="n"/>
      <c r="K1523" s="243" t="n"/>
    </row>
    <row r="1524" customFormat="1" s="78">
      <c r="A1524" s="242" t="n"/>
      <c r="B1524" s="22" t="n"/>
      <c r="C1524" s="243" t="n"/>
      <c r="D1524" s="243" t="n"/>
      <c r="E1524" s="243" t="n"/>
      <c r="F1524" s="243" t="n"/>
      <c r="G1524" s="243" t="n"/>
      <c r="H1524" s="243" t="n"/>
      <c r="I1524" s="243" t="n"/>
      <c r="J1524" s="243" t="n"/>
      <c r="K1524" s="243" t="n"/>
    </row>
    <row r="1525" customFormat="1" s="78">
      <c r="A1525" s="242" t="n"/>
      <c r="B1525" s="22" t="n"/>
      <c r="C1525" s="243" t="n"/>
      <c r="D1525" s="243" t="n"/>
      <c r="E1525" s="243" t="n"/>
      <c r="F1525" s="243" t="n"/>
      <c r="G1525" s="243" t="n"/>
      <c r="H1525" s="243" t="n"/>
      <c r="I1525" s="243" t="n"/>
      <c r="J1525" s="243" t="n"/>
      <c r="K1525" s="243" t="n"/>
    </row>
    <row r="1526" customFormat="1" s="78">
      <c r="A1526" s="242" t="n"/>
      <c r="B1526" s="22" t="n"/>
      <c r="C1526" s="243" t="n"/>
      <c r="D1526" s="243" t="n"/>
      <c r="E1526" s="243" t="n"/>
      <c r="F1526" s="243" t="n"/>
      <c r="G1526" s="243" t="n"/>
      <c r="H1526" s="243" t="n"/>
      <c r="I1526" s="243" t="n"/>
      <c r="J1526" s="243" t="n"/>
      <c r="K1526" s="243" t="n"/>
    </row>
    <row r="1527" customFormat="1" s="78">
      <c r="A1527" s="242" t="n"/>
      <c r="B1527" s="22" t="n"/>
      <c r="C1527" s="243" t="n"/>
      <c r="D1527" s="243" t="n"/>
      <c r="E1527" s="243" t="n"/>
      <c r="F1527" s="243" t="n"/>
      <c r="G1527" s="243" t="n"/>
      <c r="H1527" s="243" t="n"/>
      <c r="I1527" s="243" t="n"/>
      <c r="J1527" s="243" t="n"/>
      <c r="K1527" s="243" t="n"/>
    </row>
    <row r="1528" customFormat="1" s="78">
      <c r="A1528" s="242" t="n"/>
      <c r="B1528" s="22" t="n"/>
      <c r="C1528" s="243" t="n"/>
      <c r="D1528" s="243" t="n"/>
      <c r="E1528" s="243" t="n"/>
      <c r="F1528" s="243" t="n"/>
      <c r="G1528" s="243" t="n"/>
      <c r="H1528" s="243" t="n"/>
      <c r="I1528" s="243" t="n"/>
      <c r="J1528" s="243" t="n"/>
      <c r="K1528" s="243" t="n"/>
    </row>
    <row r="1529" customFormat="1" s="78">
      <c r="A1529" s="242" t="n"/>
      <c r="B1529" s="22" t="n"/>
      <c r="C1529" s="243" t="n"/>
      <c r="D1529" s="243" t="n"/>
      <c r="E1529" s="243" t="n"/>
      <c r="F1529" s="243" t="n"/>
      <c r="G1529" s="243" t="n"/>
      <c r="H1529" s="243" t="n"/>
      <c r="I1529" s="243" t="n"/>
      <c r="J1529" s="243" t="n"/>
      <c r="K1529" s="243" t="n"/>
    </row>
    <row r="1530" customFormat="1" s="78">
      <c r="A1530" s="242" t="n"/>
      <c r="B1530" s="22" t="n"/>
      <c r="C1530" s="243" t="n"/>
      <c r="D1530" s="243" t="n"/>
      <c r="E1530" s="243" t="n"/>
      <c r="F1530" s="243" t="n"/>
      <c r="G1530" s="243" t="n"/>
      <c r="H1530" s="243" t="n"/>
      <c r="I1530" s="243" t="n"/>
      <c r="J1530" s="243" t="n"/>
      <c r="K1530" s="243" t="n"/>
    </row>
    <row r="1531" customFormat="1" s="78">
      <c r="A1531" s="242" t="n"/>
      <c r="B1531" s="22" t="n"/>
      <c r="C1531" s="243" t="n"/>
      <c r="D1531" s="243" t="n"/>
      <c r="E1531" s="243" t="n"/>
      <c r="F1531" s="243" t="n"/>
      <c r="G1531" s="243" t="n"/>
      <c r="H1531" s="243" t="n"/>
      <c r="I1531" s="243" t="n"/>
      <c r="J1531" s="243" t="n"/>
      <c r="K1531" s="243" t="n"/>
    </row>
    <row r="1532" customFormat="1" s="78">
      <c r="A1532" s="242" t="n"/>
      <c r="B1532" s="22" t="n"/>
      <c r="C1532" s="243" t="n"/>
      <c r="D1532" s="243" t="n"/>
      <c r="E1532" s="243" t="n"/>
      <c r="F1532" s="243" t="n"/>
      <c r="G1532" s="243" t="n"/>
      <c r="H1532" s="243" t="n"/>
      <c r="I1532" s="243" t="n"/>
      <c r="J1532" s="243" t="n"/>
      <c r="K1532" s="243" t="n"/>
    </row>
    <row r="1533" customFormat="1" s="78">
      <c r="A1533" s="242" t="n"/>
      <c r="B1533" s="22" t="n"/>
      <c r="C1533" s="243" t="n"/>
      <c r="D1533" s="243" t="n"/>
      <c r="E1533" s="243" t="n"/>
      <c r="F1533" s="243" t="n"/>
      <c r="G1533" s="243" t="n"/>
      <c r="H1533" s="243" t="n"/>
      <c r="I1533" s="243" t="n"/>
      <c r="J1533" s="243" t="n"/>
      <c r="K1533" s="243" t="n"/>
    </row>
    <row r="1534" customFormat="1" s="78">
      <c r="A1534" s="242" t="n"/>
      <c r="B1534" s="22" t="n"/>
      <c r="C1534" s="243" t="n"/>
      <c r="D1534" s="243" t="n"/>
      <c r="E1534" s="243" t="n"/>
      <c r="F1534" s="243" t="n"/>
      <c r="G1534" s="243" t="n"/>
      <c r="H1534" s="243" t="n"/>
      <c r="I1534" s="243" t="n"/>
      <c r="J1534" s="243" t="n"/>
      <c r="K1534" s="243" t="n"/>
    </row>
    <row r="1535" customFormat="1" s="78">
      <c r="A1535" s="242" t="n"/>
      <c r="B1535" s="22" t="n"/>
      <c r="C1535" s="243" t="n"/>
      <c r="D1535" s="243" t="n"/>
      <c r="E1535" s="243" t="n"/>
      <c r="F1535" s="243" t="n"/>
      <c r="G1535" s="243" t="n"/>
      <c r="H1535" s="243" t="n"/>
      <c r="I1535" s="243" t="n"/>
      <c r="J1535" s="243" t="n"/>
      <c r="K1535" s="243" t="n"/>
    </row>
    <row r="1536" customFormat="1" s="78">
      <c r="A1536" s="242" t="n"/>
      <c r="B1536" s="22" t="n"/>
      <c r="C1536" s="243" t="n"/>
      <c r="D1536" s="243" t="n"/>
      <c r="E1536" s="243" t="n"/>
      <c r="F1536" s="243" t="n"/>
      <c r="G1536" s="243" t="n"/>
      <c r="H1536" s="243" t="n"/>
      <c r="I1536" s="243" t="n"/>
      <c r="J1536" s="243" t="n"/>
      <c r="K1536" s="243" t="n"/>
    </row>
    <row r="1537" customFormat="1" s="78">
      <c r="A1537" s="242" t="n"/>
      <c r="B1537" s="22" t="n"/>
      <c r="C1537" s="243" t="n"/>
      <c r="D1537" s="243" t="n"/>
      <c r="E1537" s="243" t="n"/>
      <c r="F1537" s="243" t="n"/>
      <c r="G1537" s="243" t="n"/>
      <c r="H1537" s="243" t="n"/>
      <c r="I1537" s="243" t="n"/>
      <c r="J1537" s="243" t="n"/>
      <c r="K1537" s="243" t="n"/>
    </row>
    <row r="1538" customFormat="1" s="78">
      <c r="A1538" s="242" t="n"/>
      <c r="B1538" s="22" t="n"/>
      <c r="C1538" s="243" t="n"/>
      <c r="D1538" s="243" t="n"/>
      <c r="E1538" s="243" t="n"/>
      <c r="F1538" s="243" t="n"/>
      <c r="G1538" s="243" t="n"/>
      <c r="H1538" s="243" t="n"/>
      <c r="I1538" s="243" t="n"/>
      <c r="J1538" s="243" t="n"/>
      <c r="K1538" s="243" t="n"/>
    </row>
    <row r="1539" customFormat="1" s="78">
      <c r="A1539" s="242" t="n"/>
      <c r="B1539" s="22" t="n"/>
      <c r="C1539" s="243" t="n"/>
      <c r="D1539" s="243" t="n"/>
      <c r="E1539" s="243" t="n"/>
      <c r="F1539" s="243" t="n"/>
      <c r="G1539" s="243" t="n"/>
      <c r="H1539" s="243" t="n"/>
      <c r="I1539" s="243" t="n"/>
      <c r="J1539" s="243" t="n"/>
      <c r="K1539" s="243" t="n"/>
    </row>
    <row r="1540" customFormat="1" s="78">
      <c r="A1540" s="242" t="n"/>
      <c r="B1540" s="22" t="n"/>
      <c r="C1540" s="243" t="n"/>
      <c r="D1540" s="243" t="n"/>
      <c r="E1540" s="243" t="n"/>
      <c r="F1540" s="243" t="n"/>
      <c r="G1540" s="243" t="n"/>
      <c r="H1540" s="243" t="n"/>
      <c r="I1540" s="243" t="n"/>
      <c r="J1540" s="243" t="n"/>
      <c r="K1540" s="243" t="n"/>
    </row>
    <row r="1541" customFormat="1" s="78">
      <c r="A1541" s="242" t="n"/>
      <c r="B1541" s="22" t="n"/>
      <c r="C1541" s="243" t="n"/>
      <c r="D1541" s="243" t="n"/>
      <c r="E1541" s="243" t="n"/>
      <c r="F1541" s="243" t="n"/>
      <c r="G1541" s="243" t="n"/>
      <c r="H1541" s="243" t="n"/>
      <c r="I1541" s="243" t="n"/>
      <c r="J1541" s="243" t="n"/>
      <c r="K1541" s="243" t="n"/>
    </row>
    <row r="1542" customFormat="1" s="78">
      <c r="A1542" s="242" t="n"/>
      <c r="B1542" s="22" t="n"/>
      <c r="C1542" s="243" t="n"/>
      <c r="D1542" s="243" t="n"/>
      <c r="E1542" s="243" t="n"/>
      <c r="F1542" s="243" t="n"/>
      <c r="G1542" s="243" t="n"/>
      <c r="H1542" s="243" t="n"/>
      <c r="I1542" s="243" t="n"/>
      <c r="J1542" s="243" t="n"/>
      <c r="K1542" s="243" t="n"/>
    </row>
    <row r="1543" customFormat="1" s="78">
      <c r="A1543" s="242" t="n"/>
      <c r="B1543" s="22" t="n"/>
      <c r="C1543" s="243" t="n"/>
      <c r="D1543" s="243" t="n"/>
      <c r="E1543" s="243" t="n"/>
      <c r="F1543" s="243" t="n"/>
      <c r="G1543" s="243" t="n"/>
      <c r="H1543" s="243" t="n"/>
      <c r="I1543" s="243" t="n"/>
      <c r="J1543" s="243" t="n"/>
      <c r="K1543" s="243" t="n"/>
    </row>
    <row r="1544" customFormat="1" s="78">
      <c r="A1544" s="242" t="n"/>
      <c r="B1544" s="22" t="n"/>
      <c r="C1544" s="243" t="n"/>
      <c r="D1544" s="243" t="n"/>
      <c r="E1544" s="243" t="n"/>
      <c r="F1544" s="243" t="n"/>
      <c r="G1544" s="243" t="n"/>
      <c r="H1544" s="243" t="n"/>
      <c r="I1544" s="243" t="n"/>
      <c r="J1544" s="243" t="n"/>
      <c r="K1544" s="243" t="n"/>
    </row>
    <row r="1545" customFormat="1" s="78">
      <c r="A1545" s="242" t="n"/>
      <c r="B1545" s="22" t="n"/>
      <c r="C1545" s="243" t="n"/>
      <c r="D1545" s="243" t="n"/>
      <c r="E1545" s="243" t="n"/>
      <c r="F1545" s="243" t="n"/>
      <c r="G1545" s="243" t="n"/>
      <c r="H1545" s="243" t="n"/>
      <c r="I1545" s="243" t="n"/>
      <c r="J1545" s="243" t="n"/>
      <c r="K1545" s="243" t="n"/>
    </row>
    <row r="1546" customFormat="1" s="78">
      <c r="A1546" s="242" t="n"/>
      <c r="B1546" s="22" t="n"/>
      <c r="C1546" s="243" t="n"/>
      <c r="D1546" s="243" t="n"/>
      <c r="E1546" s="243" t="n"/>
      <c r="F1546" s="243" t="n"/>
      <c r="G1546" s="243" t="n"/>
      <c r="H1546" s="243" t="n"/>
      <c r="I1546" s="243" t="n"/>
      <c r="J1546" s="243" t="n"/>
      <c r="K1546" s="243" t="n"/>
    </row>
    <row r="1547" customFormat="1" s="78">
      <c r="A1547" s="242" t="n"/>
      <c r="B1547" s="22" t="n"/>
      <c r="C1547" s="243" t="n"/>
      <c r="D1547" s="243" t="n"/>
      <c r="E1547" s="243" t="n"/>
      <c r="F1547" s="243" t="n"/>
      <c r="G1547" s="243" t="n"/>
      <c r="H1547" s="243" t="n"/>
      <c r="I1547" s="243" t="n"/>
      <c r="J1547" s="243" t="n"/>
      <c r="K1547" s="243" t="n"/>
    </row>
    <row r="1548" customFormat="1" s="78">
      <c r="A1548" s="242" t="n"/>
      <c r="B1548" s="22" t="n"/>
      <c r="C1548" s="243" t="n"/>
      <c r="D1548" s="243" t="n"/>
      <c r="E1548" s="243" t="n"/>
      <c r="F1548" s="243" t="n"/>
      <c r="G1548" s="243" t="n"/>
      <c r="H1548" s="243" t="n"/>
      <c r="I1548" s="243" t="n"/>
      <c r="J1548" s="243" t="n"/>
      <c r="K1548" s="243" t="n"/>
    </row>
    <row r="1549" customFormat="1" s="78">
      <c r="A1549" s="242" t="n"/>
      <c r="B1549" s="22" t="n"/>
      <c r="C1549" s="243" t="n"/>
      <c r="D1549" s="243" t="n"/>
      <c r="E1549" s="243" t="n"/>
      <c r="F1549" s="243" t="n"/>
      <c r="G1549" s="243" t="n"/>
      <c r="H1549" s="243" t="n"/>
      <c r="I1549" s="243" t="n"/>
      <c r="J1549" s="243" t="n"/>
      <c r="K1549" s="243" t="n"/>
    </row>
    <row r="1550" customFormat="1" s="78">
      <c r="A1550" s="242" t="n"/>
      <c r="B1550" s="22" t="n"/>
      <c r="C1550" s="243" t="n"/>
      <c r="D1550" s="243" t="n"/>
      <c r="E1550" s="243" t="n"/>
      <c r="F1550" s="243" t="n"/>
      <c r="G1550" s="243" t="n"/>
      <c r="H1550" s="243" t="n"/>
      <c r="I1550" s="243" t="n"/>
      <c r="J1550" s="243" t="n"/>
      <c r="K1550" s="243" t="n"/>
    </row>
    <row r="1551" customFormat="1" s="78">
      <c r="A1551" s="242" t="n"/>
      <c r="B1551" s="22" t="n"/>
      <c r="C1551" s="243" t="n"/>
      <c r="D1551" s="243" t="n"/>
      <c r="E1551" s="243" t="n"/>
      <c r="F1551" s="243" t="n"/>
      <c r="G1551" s="243" t="n"/>
      <c r="H1551" s="243" t="n"/>
      <c r="I1551" s="243" t="n"/>
      <c r="J1551" s="243" t="n"/>
      <c r="K1551" s="243" t="n"/>
    </row>
    <row r="1552" customFormat="1" s="78">
      <c r="A1552" s="242" t="n"/>
      <c r="B1552" s="22" t="n"/>
      <c r="C1552" s="243" t="n"/>
      <c r="D1552" s="243" t="n"/>
      <c r="E1552" s="243" t="n"/>
      <c r="F1552" s="243" t="n"/>
      <c r="G1552" s="243" t="n"/>
      <c r="H1552" s="243" t="n"/>
      <c r="I1552" s="243" t="n"/>
      <c r="J1552" s="243" t="n"/>
      <c r="K1552" s="243" t="n"/>
    </row>
    <row r="1553" customFormat="1" s="78">
      <c r="A1553" s="242" t="n"/>
      <c r="B1553" s="22" t="n"/>
      <c r="C1553" s="243" t="n"/>
      <c r="D1553" s="243" t="n"/>
      <c r="E1553" s="243" t="n"/>
      <c r="F1553" s="243" t="n"/>
      <c r="G1553" s="243" t="n"/>
      <c r="H1553" s="243" t="n"/>
      <c r="I1553" s="243" t="n"/>
      <c r="J1553" s="243" t="n"/>
      <c r="K1553" s="243" t="n"/>
    </row>
    <row r="1554" customFormat="1" s="78">
      <c r="A1554" s="242" t="n"/>
      <c r="B1554" s="22" t="n"/>
      <c r="C1554" s="243" t="n"/>
      <c r="D1554" s="243" t="n"/>
      <c r="E1554" s="243" t="n"/>
      <c r="F1554" s="243" t="n"/>
      <c r="G1554" s="243" t="n"/>
      <c r="H1554" s="243" t="n"/>
      <c r="I1554" s="243" t="n"/>
      <c r="J1554" s="243" t="n"/>
      <c r="K1554" s="243" t="n"/>
    </row>
    <row r="1555" customFormat="1" s="78">
      <c r="A1555" s="242" t="n"/>
      <c r="B1555" s="22" t="n"/>
      <c r="C1555" s="243" t="n"/>
      <c r="D1555" s="243" t="n"/>
      <c r="E1555" s="243" t="n"/>
      <c r="F1555" s="243" t="n"/>
      <c r="G1555" s="243" t="n"/>
      <c r="H1555" s="243" t="n"/>
      <c r="I1555" s="243" t="n"/>
      <c r="J1555" s="243" t="n"/>
      <c r="K1555" s="243" t="n"/>
    </row>
    <row r="1556" customFormat="1" s="78">
      <c r="A1556" s="242" t="n"/>
      <c r="B1556" s="22" t="n"/>
      <c r="C1556" s="243" t="n"/>
      <c r="D1556" s="243" t="n"/>
      <c r="E1556" s="243" t="n"/>
      <c r="F1556" s="243" t="n"/>
      <c r="G1556" s="243" t="n"/>
      <c r="H1556" s="243" t="n"/>
      <c r="I1556" s="243" t="n"/>
      <c r="J1556" s="243" t="n"/>
      <c r="K1556" s="243" t="n"/>
    </row>
    <row r="1557" customFormat="1" s="78">
      <c r="A1557" s="242" t="n"/>
      <c r="B1557" s="22" t="n"/>
      <c r="C1557" s="243" t="n"/>
      <c r="D1557" s="243" t="n"/>
      <c r="E1557" s="243" t="n"/>
      <c r="F1557" s="243" t="n"/>
      <c r="G1557" s="243" t="n"/>
      <c r="H1557" s="243" t="n"/>
      <c r="I1557" s="243" t="n"/>
      <c r="J1557" s="243" t="n"/>
      <c r="K1557" s="243" t="n"/>
    </row>
    <row r="1558" customFormat="1" s="78">
      <c r="A1558" s="242" t="n"/>
      <c r="B1558" s="22" t="n"/>
      <c r="C1558" s="243" t="n"/>
      <c r="D1558" s="243" t="n"/>
      <c r="E1558" s="243" t="n"/>
      <c r="F1558" s="243" t="n"/>
      <c r="G1558" s="243" t="n"/>
      <c r="H1558" s="243" t="n"/>
      <c r="I1558" s="243" t="n"/>
      <c r="J1558" s="243" t="n"/>
      <c r="K1558" s="243" t="n"/>
    </row>
    <row r="1559" customFormat="1" s="78">
      <c r="A1559" s="242" t="n"/>
      <c r="B1559" s="22" t="n"/>
      <c r="C1559" s="243" t="n"/>
      <c r="D1559" s="243" t="n"/>
      <c r="E1559" s="243" t="n"/>
      <c r="F1559" s="243" t="n"/>
      <c r="G1559" s="243" t="n"/>
      <c r="H1559" s="243" t="n"/>
      <c r="I1559" s="243" t="n"/>
      <c r="J1559" s="243" t="n"/>
      <c r="K1559" s="243" t="n"/>
    </row>
    <row r="1560" customFormat="1" s="78">
      <c r="A1560" s="242" t="n"/>
      <c r="B1560" s="22" t="n"/>
      <c r="C1560" s="243" t="n"/>
      <c r="D1560" s="243" t="n"/>
      <c r="E1560" s="243" t="n"/>
      <c r="F1560" s="243" t="n"/>
      <c r="G1560" s="243" t="n"/>
      <c r="H1560" s="243" t="n"/>
      <c r="I1560" s="243" t="n"/>
      <c r="J1560" s="243" t="n"/>
      <c r="K1560" s="243" t="n"/>
    </row>
    <row r="1561" customFormat="1" s="78">
      <c r="A1561" s="242" t="n"/>
      <c r="B1561" s="22" t="n"/>
      <c r="C1561" s="243" t="n"/>
      <c r="D1561" s="243" t="n"/>
      <c r="E1561" s="243" t="n"/>
      <c r="F1561" s="243" t="n"/>
      <c r="G1561" s="243" t="n"/>
      <c r="H1561" s="243" t="n"/>
      <c r="I1561" s="243" t="n"/>
      <c r="J1561" s="243" t="n"/>
      <c r="K1561" s="243" t="n"/>
    </row>
    <row r="1562" customFormat="1" s="78">
      <c r="A1562" s="242" t="n"/>
      <c r="B1562" s="22" t="n"/>
      <c r="C1562" s="243" t="n"/>
      <c r="D1562" s="243" t="n"/>
      <c r="E1562" s="243" t="n"/>
      <c r="F1562" s="243" t="n"/>
      <c r="G1562" s="243" t="n"/>
      <c r="H1562" s="243" t="n"/>
      <c r="I1562" s="243" t="n"/>
      <c r="J1562" s="243" t="n"/>
      <c r="K1562" s="243" t="n"/>
    </row>
    <row r="1563" customFormat="1" s="78">
      <c r="A1563" s="242" t="n"/>
      <c r="B1563" s="22" t="n"/>
      <c r="C1563" s="243" t="n"/>
      <c r="D1563" s="243" t="n"/>
      <c r="E1563" s="243" t="n"/>
      <c r="F1563" s="243" t="n"/>
      <c r="G1563" s="243" t="n"/>
      <c r="H1563" s="243" t="n"/>
      <c r="I1563" s="243" t="n"/>
      <c r="J1563" s="243" t="n"/>
      <c r="K1563" s="243" t="n"/>
    </row>
    <row r="1564" customFormat="1" s="78">
      <c r="A1564" s="242" t="n"/>
      <c r="B1564" s="22" t="n"/>
      <c r="C1564" s="243" t="n"/>
      <c r="D1564" s="243" t="n"/>
      <c r="E1564" s="243" t="n"/>
      <c r="F1564" s="243" t="n"/>
      <c r="G1564" s="243" t="n"/>
      <c r="H1564" s="243" t="n"/>
      <c r="I1564" s="243" t="n"/>
      <c r="J1564" s="243" t="n"/>
      <c r="K1564" s="243" t="n"/>
    </row>
    <row r="1565" customFormat="1" s="78">
      <c r="A1565" s="242" t="n"/>
      <c r="B1565" s="22" t="n"/>
      <c r="C1565" s="243" t="n"/>
      <c r="D1565" s="243" t="n"/>
      <c r="E1565" s="243" t="n"/>
      <c r="F1565" s="243" t="n"/>
      <c r="G1565" s="243" t="n"/>
      <c r="H1565" s="243" t="n"/>
      <c r="I1565" s="243" t="n"/>
      <c r="J1565" s="243" t="n"/>
      <c r="K1565" s="243" t="n"/>
    </row>
    <row r="1566" customFormat="1" s="78">
      <c r="A1566" s="242" t="n"/>
      <c r="B1566" s="22" t="n"/>
      <c r="C1566" s="243" t="n"/>
      <c r="D1566" s="243" t="n"/>
      <c r="E1566" s="243" t="n"/>
      <c r="F1566" s="243" t="n"/>
      <c r="G1566" s="243" t="n"/>
      <c r="H1566" s="243" t="n"/>
      <c r="I1566" s="243" t="n"/>
      <c r="J1566" s="243" t="n"/>
      <c r="K1566" s="243" t="n"/>
    </row>
    <row r="1567" customFormat="1" s="78">
      <c r="A1567" s="242" t="n"/>
      <c r="B1567" s="22" t="n"/>
      <c r="C1567" s="243" t="n"/>
      <c r="D1567" s="243" t="n"/>
      <c r="E1567" s="243" t="n"/>
      <c r="F1567" s="243" t="n"/>
      <c r="G1567" s="243" t="n"/>
      <c r="H1567" s="243" t="n"/>
      <c r="I1567" s="243" t="n"/>
      <c r="J1567" s="243" t="n"/>
      <c r="K1567" s="243" t="n"/>
    </row>
    <row r="1568" customFormat="1" s="78">
      <c r="A1568" s="242" t="n"/>
      <c r="B1568" s="22" t="n"/>
      <c r="C1568" s="243" t="n"/>
      <c r="D1568" s="243" t="n"/>
      <c r="E1568" s="243" t="n"/>
      <c r="F1568" s="243" t="n"/>
      <c r="G1568" s="243" t="n"/>
      <c r="H1568" s="243" t="n"/>
      <c r="I1568" s="243" t="n"/>
      <c r="J1568" s="243" t="n"/>
      <c r="K1568" s="243" t="n"/>
    </row>
    <row r="1569" customFormat="1" s="78">
      <c r="A1569" s="242" t="n"/>
      <c r="B1569" s="22" t="n"/>
      <c r="C1569" s="243" t="n"/>
      <c r="D1569" s="243" t="n"/>
      <c r="E1569" s="243" t="n"/>
      <c r="F1569" s="243" t="n"/>
      <c r="G1569" s="243" t="n"/>
      <c r="H1569" s="243" t="n"/>
      <c r="I1569" s="243" t="n"/>
      <c r="J1569" s="243" t="n"/>
      <c r="K1569" s="243" t="n"/>
    </row>
    <row r="1570" customFormat="1" s="78">
      <c r="A1570" s="242" t="n"/>
      <c r="B1570" s="22" t="n"/>
      <c r="C1570" s="243" t="n"/>
      <c r="D1570" s="243" t="n"/>
      <c r="E1570" s="243" t="n"/>
      <c r="F1570" s="243" t="n"/>
      <c r="G1570" s="243" t="n"/>
      <c r="H1570" s="243" t="n"/>
      <c r="I1570" s="243" t="n"/>
      <c r="J1570" s="243" t="n"/>
      <c r="K1570" s="243" t="n"/>
    </row>
    <row r="1571" customFormat="1" s="78">
      <c r="A1571" s="242" t="n"/>
      <c r="B1571" s="22" t="n"/>
      <c r="C1571" s="243" t="n"/>
      <c r="D1571" s="243" t="n"/>
      <c r="E1571" s="243" t="n"/>
      <c r="F1571" s="243" t="n"/>
      <c r="G1571" s="243" t="n"/>
      <c r="H1571" s="243" t="n"/>
      <c r="I1571" s="243" t="n"/>
      <c r="J1571" s="243" t="n"/>
      <c r="K1571" s="243" t="n"/>
    </row>
    <row r="1572" customFormat="1" s="78">
      <c r="A1572" s="242" t="n"/>
      <c r="B1572" s="22" t="n"/>
      <c r="C1572" s="243" t="n"/>
      <c r="D1572" s="243" t="n"/>
      <c r="E1572" s="243" t="n"/>
      <c r="F1572" s="243" t="n"/>
      <c r="G1572" s="243" t="n"/>
      <c r="H1572" s="243" t="n"/>
      <c r="I1572" s="243" t="n"/>
      <c r="J1572" s="243" t="n"/>
      <c r="K1572" s="243" t="n"/>
    </row>
    <row r="1573" customFormat="1" s="78">
      <c r="A1573" s="242" t="n"/>
      <c r="B1573" s="22" t="n"/>
      <c r="C1573" s="243" t="n"/>
      <c r="D1573" s="243" t="n"/>
      <c r="E1573" s="243" t="n"/>
      <c r="F1573" s="243" t="n"/>
      <c r="G1573" s="243" t="n"/>
      <c r="H1573" s="243" t="n"/>
      <c r="I1573" s="243" t="n"/>
      <c r="J1573" s="243" t="n"/>
      <c r="K1573" s="243" t="n"/>
    </row>
    <row r="1574" customFormat="1" s="78">
      <c r="A1574" s="242" t="n"/>
      <c r="B1574" s="22" t="n"/>
      <c r="C1574" s="243" t="n"/>
      <c r="D1574" s="243" t="n"/>
      <c r="E1574" s="243" t="n"/>
      <c r="F1574" s="243" t="n"/>
      <c r="G1574" s="243" t="n"/>
      <c r="H1574" s="243" t="n"/>
      <c r="I1574" s="243" t="n"/>
      <c r="J1574" s="243" t="n"/>
      <c r="K1574" s="243" t="n"/>
    </row>
    <row r="1575" customFormat="1" s="78">
      <c r="A1575" s="242" t="n"/>
      <c r="B1575" s="22" t="n"/>
      <c r="C1575" s="243" t="n"/>
      <c r="D1575" s="243" t="n"/>
      <c r="E1575" s="243" t="n"/>
      <c r="F1575" s="243" t="n"/>
      <c r="G1575" s="243" t="n"/>
      <c r="H1575" s="243" t="n"/>
      <c r="I1575" s="243" t="n"/>
      <c r="J1575" s="243" t="n"/>
      <c r="K1575" s="243" t="n"/>
    </row>
    <row r="1576" customFormat="1" s="78">
      <c r="A1576" s="242" t="n"/>
      <c r="B1576" s="22" t="n"/>
      <c r="C1576" s="243" t="n"/>
      <c r="D1576" s="243" t="n"/>
      <c r="E1576" s="243" t="n"/>
      <c r="F1576" s="243" t="n"/>
      <c r="G1576" s="243" t="n"/>
      <c r="H1576" s="243" t="n"/>
      <c r="I1576" s="243" t="n"/>
      <c r="J1576" s="243" t="n"/>
      <c r="K1576" s="243" t="n"/>
    </row>
    <row r="1577" customFormat="1" s="78">
      <c r="A1577" s="242" t="n"/>
      <c r="B1577" s="22" t="n"/>
      <c r="C1577" s="243" t="n"/>
      <c r="D1577" s="243" t="n"/>
      <c r="E1577" s="243" t="n"/>
      <c r="F1577" s="243" t="n"/>
      <c r="G1577" s="243" t="n"/>
      <c r="H1577" s="243" t="n"/>
      <c r="I1577" s="243" t="n"/>
      <c r="J1577" s="243" t="n"/>
      <c r="K1577" s="243" t="n"/>
    </row>
    <row r="1578" customFormat="1" s="78">
      <c r="A1578" s="242" t="n"/>
      <c r="B1578" s="22" t="n"/>
      <c r="C1578" s="243" t="n"/>
      <c r="D1578" s="243" t="n"/>
      <c r="E1578" s="243" t="n"/>
      <c r="F1578" s="243" t="n"/>
      <c r="G1578" s="243" t="n"/>
      <c r="H1578" s="243" t="n"/>
      <c r="I1578" s="243" t="n"/>
      <c r="J1578" s="243" t="n"/>
      <c r="K1578" s="243" t="n"/>
    </row>
    <row r="1579" customFormat="1" s="78">
      <c r="A1579" s="242" t="n"/>
      <c r="B1579" s="22" t="n"/>
      <c r="C1579" s="243" t="n"/>
      <c r="D1579" s="243" t="n"/>
      <c r="E1579" s="243" t="n"/>
      <c r="F1579" s="243" t="n"/>
      <c r="G1579" s="243" t="n"/>
      <c r="H1579" s="243" t="n"/>
      <c r="I1579" s="243" t="n"/>
      <c r="J1579" s="243" t="n"/>
      <c r="K1579" s="243" t="n"/>
    </row>
    <row r="1580" customFormat="1" s="78">
      <c r="A1580" s="242" t="n"/>
      <c r="B1580" s="22" t="n"/>
      <c r="C1580" s="243" t="n"/>
      <c r="D1580" s="243" t="n"/>
      <c r="E1580" s="243" t="n"/>
      <c r="F1580" s="243" t="n"/>
      <c r="G1580" s="243" t="n"/>
      <c r="H1580" s="243" t="n"/>
      <c r="I1580" s="243" t="n"/>
      <c r="J1580" s="243" t="n"/>
      <c r="K1580" s="243" t="n"/>
    </row>
    <row r="1581" customFormat="1" s="78">
      <c r="A1581" s="242" t="n"/>
      <c r="B1581" s="22" t="n"/>
      <c r="C1581" s="243" t="n"/>
      <c r="D1581" s="243" t="n"/>
      <c r="E1581" s="243" t="n"/>
      <c r="F1581" s="243" t="n"/>
      <c r="G1581" s="243" t="n"/>
      <c r="H1581" s="243" t="n"/>
      <c r="I1581" s="243" t="n"/>
      <c r="J1581" s="243" t="n"/>
      <c r="K1581" s="243" t="n"/>
    </row>
    <row r="1582" customFormat="1" s="78">
      <c r="A1582" s="242" t="n"/>
      <c r="B1582" s="22" t="n"/>
      <c r="C1582" s="243" t="n"/>
      <c r="D1582" s="243" t="n"/>
      <c r="E1582" s="243" t="n"/>
      <c r="F1582" s="243" t="n"/>
      <c r="G1582" s="243" t="n"/>
      <c r="H1582" s="243" t="n"/>
      <c r="I1582" s="243" t="n"/>
      <c r="J1582" s="243" t="n"/>
      <c r="K1582" s="243" t="n"/>
    </row>
    <row r="1583" customFormat="1" s="78">
      <c r="A1583" s="242" t="n"/>
      <c r="B1583" s="22" t="n"/>
      <c r="C1583" s="243" t="n"/>
      <c r="D1583" s="243" t="n"/>
      <c r="E1583" s="243" t="n"/>
      <c r="F1583" s="243" t="n"/>
      <c r="G1583" s="243" t="n"/>
      <c r="H1583" s="243" t="n"/>
      <c r="I1583" s="243" t="n"/>
      <c r="J1583" s="243" t="n"/>
      <c r="K1583" s="243" t="n"/>
    </row>
    <row r="1584" customFormat="1" s="78">
      <c r="A1584" s="242" t="n"/>
      <c r="B1584" s="22" t="n"/>
      <c r="C1584" s="243" t="n"/>
      <c r="D1584" s="243" t="n"/>
      <c r="E1584" s="243" t="n"/>
      <c r="F1584" s="243" t="n"/>
      <c r="G1584" s="243" t="n"/>
      <c r="H1584" s="243" t="n"/>
      <c r="I1584" s="243" t="n"/>
      <c r="J1584" s="243" t="n"/>
      <c r="K1584" s="243" t="n"/>
    </row>
    <row r="1585" customFormat="1" s="78">
      <c r="A1585" s="242" t="n"/>
      <c r="B1585" s="22" t="n"/>
      <c r="C1585" s="243" t="n"/>
      <c r="D1585" s="243" t="n"/>
      <c r="E1585" s="243" t="n"/>
      <c r="F1585" s="243" t="n"/>
      <c r="G1585" s="243" t="n"/>
      <c r="H1585" s="243" t="n"/>
      <c r="I1585" s="243" t="n"/>
      <c r="J1585" s="243" t="n"/>
      <c r="K1585" s="243" t="n"/>
    </row>
    <row r="1586" customFormat="1" s="78">
      <c r="A1586" s="242" t="n"/>
      <c r="B1586" s="22" t="n"/>
      <c r="C1586" s="243" t="n"/>
      <c r="D1586" s="243" t="n"/>
      <c r="E1586" s="243" t="n"/>
      <c r="F1586" s="243" t="n"/>
      <c r="G1586" s="243" t="n"/>
      <c r="H1586" s="243" t="n"/>
      <c r="I1586" s="243" t="n"/>
      <c r="J1586" s="243" t="n"/>
      <c r="K1586" s="243" t="n"/>
    </row>
    <row r="1587" customFormat="1" s="78">
      <c r="A1587" s="242" t="n"/>
      <c r="B1587" s="22" t="n"/>
      <c r="C1587" s="243" t="n"/>
      <c r="D1587" s="243" t="n"/>
      <c r="E1587" s="243" t="n"/>
      <c r="F1587" s="243" t="n"/>
      <c r="G1587" s="243" t="n"/>
      <c r="H1587" s="243" t="n"/>
      <c r="I1587" s="243" t="n"/>
      <c r="J1587" s="243" t="n"/>
      <c r="K1587" s="243" t="n"/>
    </row>
    <row r="1588" customFormat="1" s="78">
      <c r="A1588" s="242" t="n"/>
      <c r="B1588" s="22" t="n"/>
      <c r="C1588" s="243" t="n"/>
      <c r="D1588" s="243" t="n"/>
      <c r="E1588" s="243" t="n"/>
      <c r="F1588" s="243" t="n"/>
      <c r="G1588" s="243" t="n"/>
      <c r="H1588" s="243" t="n"/>
      <c r="I1588" s="243" t="n"/>
      <c r="J1588" s="243" t="n"/>
      <c r="K1588" s="243" t="n"/>
    </row>
    <row r="1589" customFormat="1" s="78">
      <c r="A1589" s="242" t="n"/>
      <c r="B1589" s="22" t="n"/>
      <c r="C1589" s="243" t="n"/>
      <c r="D1589" s="243" t="n"/>
      <c r="E1589" s="243" t="n"/>
      <c r="F1589" s="243" t="n"/>
      <c r="G1589" s="243" t="n"/>
      <c r="H1589" s="243" t="n"/>
      <c r="I1589" s="243" t="n"/>
      <c r="J1589" s="243" t="n"/>
      <c r="K1589" s="243" t="n"/>
    </row>
    <row r="1590" customFormat="1" s="78">
      <c r="A1590" s="242" t="n"/>
      <c r="B1590" s="22" t="n"/>
      <c r="C1590" s="243" t="n"/>
      <c r="D1590" s="243" t="n"/>
      <c r="E1590" s="243" t="n"/>
      <c r="F1590" s="243" t="n"/>
      <c r="G1590" s="243" t="n"/>
      <c r="H1590" s="243" t="n"/>
      <c r="I1590" s="243" t="n"/>
      <c r="J1590" s="243" t="n"/>
      <c r="K1590" s="243" t="n"/>
    </row>
    <row r="1591" customFormat="1" s="78">
      <c r="A1591" s="242" t="n"/>
      <c r="B1591" s="22" t="n"/>
      <c r="C1591" s="243" t="n"/>
      <c r="D1591" s="243" t="n"/>
      <c r="E1591" s="243" t="n"/>
      <c r="F1591" s="243" t="n"/>
      <c r="G1591" s="243" t="n"/>
      <c r="H1591" s="243" t="n"/>
      <c r="I1591" s="243" t="n"/>
      <c r="J1591" s="243" t="n"/>
      <c r="K1591" s="243" t="n"/>
    </row>
    <row r="1592" customFormat="1" s="78">
      <c r="A1592" s="242" t="n"/>
      <c r="B1592" s="22" t="n"/>
      <c r="C1592" s="243" t="n"/>
      <c r="D1592" s="243" t="n"/>
      <c r="E1592" s="243" t="n"/>
      <c r="F1592" s="243" t="n"/>
      <c r="G1592" s="243" t="n"/>
      <c r="H1592" s="243" t="n"/>
      <c r="I1592" s="243" t="n"/>
      <c r="J1592" s="243" t="n"/>
      <c r="K1592" s="243" t="n"/>
    </row>
    <row r="1593" customFormat="1" s="78">
      <c r="A1593" s="242" t="n"/>
      <c r="B1593" s="22" t="n"/>
      <c r="C1593" s="243" t="n"/>
      <c r="D1593" s="243" t="n"/>
      <c r="E1593" s="243" t="n"/>
      <c r="F1593" s="243" t="n"/>
      <c r="G1593" s="243" t="n"/>
      <c r="H1593" s="243" t="n"/>
      <c r="I1593" s="243" t="n"/>
      <c r="J1593" s="243" t="n"/>
      <c r="K1593" s="243" t="n"/>
    </row>
    <row r="1594" customFormat="1" s="78">
      <c r="A1594" s="242" t="n"/>
      <c r="B1594" s="22" t="n"/>
      <c r="C1594" s="243" t="n"/>
      <c r="D1594" s="243" t="n"/>
      <c r="E1594" s="243" t="n"/>
      <c r="F1594" s="243" t="n"/>
      <c r="G1594" s="243" t="n"/>
      <c r="H1594" s="243" t="n"/>
      <c r="I1594" s="243" t="n"/>
      <c r="J1594" s="243" t="n"/>
      <c r="K1594" s="243" t="n"/>
    </row>
    <row r="1595" customFormat="1" s="78">
      <c r="A1595" s="242" t="n"/>
      <c r="B1595" s="22" t="n"/>
      <c r="C1595" s="243" t="n"/>
      <c r="D1595" s="243" t="n"/>
      <c r="E1595" s="243" t="n"/>
      <c r="F1595" s="243" t="n"/>
      <c r="G1595" s="243" t="n"/>
      <c r="H1595" s="243" t="n"/>
      <c r="I1595" s="243" t="n"/>
      <c r="J1595" s="243" t="n"/>
      <c r="K1595" s="243" t="n"/>
    </row>
    <row r="1596" customFormat="1" s="78">
      <c r="A1596" s="242" t="n"/>
      <c r="B1596" s="22" t="n"/>
      <c r="C1596" s="243" t="n"/>
      <c r="D1596" s="243" t="n"/>
      <c r="E1596" s="243" t="n"/>
      <c r="F1596" s="243" t="n"/>
      <c r="G1596" s="243" t="n"/>
      <c r="H1596" s="243" t="n"/>
      <c r="I1596" s="243" t="n"/>
      <c r="J1596" s="243" t="n"/>
      <c r="K1596" s="243" t="n"/>
    </row>
    <row r="1597" customFormat="1" s="78">
      <c r="A1597" s="242" t="n"/>
      <c r="B1597" s="22" t="n"/>
      <c r="C1597" s="243" t="n"/>
      <c r="D1597" s="243" t="n"/>
      <c r="E1597" s="243" t="n"/>
      <c r="F1597" s="243" t="n"/>
      <c r="G1597" s="243" t="n"/>
      <c r="H1597" s="243" t="n"/>
      <c r="I1597" s="243" t="n"/>
      <c r="J1597" s="243" t="n"/>
      <c r="K1597" s="243" t="n"/>
    </row>
    <row r="1598" customFormat="1" s="78">
      <c r="A1598" s="242" t="n"/>
      <c r="B1598" s="22" t="n"/>
      <c r="C1598" s="243" t="n"/>
      <c r="D1598" s="243" t="n"/>
      <c r="E1598" s="243" t="n"/>
      <c r="F1598" s="243" t="n"/>
      <c r="G1598" s="243" t="n"/>
      <c r="H1598" s="243" t="n"/>
      <c r="I1598" s="243" t="n"/>
      <c r="J1598" s="243" t="n"/>
      <c r="K1598" s="243" t="n"/>
    </row>
    <row r="1599" customFormat="1" s="78">
      <c r="A1599" s="242" t="n"/>
      <c r="B1599" s="22" t="n"/>
      <c r="C1599" s="243" t="n"/>
      <c r="D1599" s="243" t="n"/>
      <c r="E1599" s="243" t="n"/>
      <c r="F1599" s="243" t="n"/>
      <c r="G1599" s="243" t="n"/>
      <c r="H1599" s="243" t="n"/>
      <c r="I1599" s="243" t="n"/>
      <c r="J1599" s="243" t="n"/>
      <c r="K1599" s="243" t="n"/>
    </row>
    <row r="1600" customFormat="1" s="78">
      <c r="A1600" s="242" t="n"/>
      <c r="B1600" s="22" t="n"/>
      <c r="C1600" s="243" t="n"/>
      <c r="D1600" s="243" t="n"/>
      <c r="E1600" s="243" t="n"/>
      <c r="F1600" s="243" t="n"/>
      <c r="G1600" s="243" t="n"/>
      <c r="H1600" s="243" t="n"/>
      <c r="I1600" s="243" t="n"/>
      <c r="J1600" s="243" t="n"/>
      <c r="K1600" s="243" t="n"/>
    </row>
    <row r="1601" customFormat="1" s="78">
      <c r="A1601" s="242" t="n"/>
      <c r="B1601" s="22" t="n"/>
      <c r="C1601" s="243" t="n"/>
      <c r="D1601" s="243" t="n"/>
      <c r="E1601" s="243" t="n"/>
      <c r="F1601" s="243" t="n"/>
      <c r="G1601" s="243" t="n"/>
      <c r="H1601" s="243" t="n"/>
      <c r="I1601" s="243" t="n"/>
      <c r="J1601" s="243" t="n"/>
      <c r="K1601" s="243" t="n"/>
    </row>
    <row r="1602" customFormat="1" s="78">
      <c r="A1602" s="242" t="n"/>
      <c r="B1602" s="22" t="n"/>
      <c r="C1602" s="243" t="n"/>
      <c r="D1602" s="243" t="n"/>
      <c r="E1602" s="243" t="n"/>
      <c r="F1602" s="243" t="n"/>
      <c r="G1602" s="243" t="n"/>
      <c r="H1602" s="243" t="n"/>
      <c r="I1602" s="243" t="n"/>
      <c r="J1602" s="243" t="n"/>
      <c r="K1602" s="243" t="n"/>
    </row>
    <row r="1603" customFormat="1" s="78">
      <c r="A1603" s="242" t="n"/>
      <c r="B1603" s="22" t="n"/>
      <c r="C1603" s="243" t="n"/>
      <c r="D1603" s="243" t="n"/>
      <c r="E1603" s="243" t="n"/>
      <c r="F1603" s="243" t="n"/>
      <c r="G1603" s="243" t="n"/>
      <c r="H1603" s="243" t="n"/>
      <c r="I1603" s="243" t="n"/>
      <c r="J1603" s="243" t="n"/>
      <c r="K1603" s="243" t="n"/>
    </row>
    <row r="1604" customFormat="1" s="78">
      <c r="A1604" s="242" t="n"/>
      <c r="B1604" s="22" t="n"/>
      <c r="C1604" s="243" t="n"/>
      <c r="D1604" s="243" t="n"/>
      <c r="E1604" s="243" t="n"/>
      <c r="F1604" s="243" t="n"/>
      <c r="G1604" s="243" t="n"/>
      <c r="H1604" s="243" t="n"/>
      <c r="I1604" s="243" t="n"/>
      <c r="J1604" s="243" t="n"/>
      <c r="K1604" s="243" t="n"/>
    </row>
    <row r="1605" customFormat="1" s="78">
      <c r="A1605" s="242" t="n"/>
      <c r="B1605" s="22" t="n"/>
      <c r="C1605" s="243" t="n"/>
      <c r="D1605" s="243" t="n"/>
      <c r="E1605" s="243" t="n"/>
      <c r="F1605" s="243" t="n"/>
      <c r="G1605" s="243" t="n"/>
      <c r="H1605" s="243" t="n"/>
      <c r="I1605" s="243" t="n"/>
      <c r="J1605" s="243" t="n"/>
      <c r="K1605" s="243" t="n"/>
    </row>
    <row r="1606" customFormat="1" s="78">
      <c r="A1606" s="242" t="n"/>
      <c r="B1606" s="22" t="n"/>
      <c r="C1606" s="243" t="n"/>
      <c r="D1606" s="243" t="n"/>
      <c r="E1606" s="243" t="n"/>
      <c r="F1606" s="243" t="n"/>
      <c r="G1606" s="243" t="n"/>
      <c r="H1606" s="243" t="n"/>
      <c r="I1606" s="243" t="n"/>
      <c r="J1606" s="243" t="n"/>
      <c r="K1606" s="243" t="n"/>
    </row>
    <row r="1607" customFormat="1" s="78">
      <c r="A1607" s="242" t="n"/>
      <c r="B1607" s="22" t="n"/>
      <c r="C1607" s="243" t="n"/>
      <c r="D1607" s="243" t="n"/>
      <c r="E1607" s="243" t="n"/>
      <c r="F1607" s="243" t="n"/>
      <c r="G1607" s="243" t="n"/>
      <c r="H1607" s="243" t="n"/>
      <c r="I1607" s="243" t="n"/>
      <c r="J1607" s="243" t="n"/>
      <c r="K1607" s="243" t="n"/>
    </row>
    <row r="1608" customFormat="1" s="78">
      <c r="A1608" s="242" t="n"/>
      <c r="B1608" s="22" t="n"/>
      <c r="C1608" s="243" t="n"/>
      <c r="D1608" s="243" t="n"/>
      <c r="E1608" s="243" t="n"/>
      <c r="F1608" s="243" t="n"/>
      <c r="G1608" s="243" t="n"/>
      <c r="H1608" s="243" t="n"/>
      <c r="I1608" s="243" t="n"/>
      <c r="J1608" s="243" t="n"/>
      <c r="K1608" s="243" t="n"/>
    </row>
    <row r="1609" customFormat="1" s="78">
      <c r="A1609" s="242" t="n"/>
      <c r="B1609" s="22" t="n"/>
      <c r="C1609" s="243" t="n"/>
      <c r="D1609" s="243" t="n"/>
      <c r="E1609" s="243" t="n"/>
      <c r="F1609" s="243" t="n"/>
      <c r="G1609" s="243" t="n"/>
      <c r="H1609" s="243" t="n"/>
      <c r="I1609" s="243" t="n"/>
      <c r="J1609" s="243" t="n"/>
      <c r="K1609" s="243" t="n"/>
    </row>
    <row r="1610" customFormat="1" s="78">
      <c r="A1610" s="242" t="n"/>
      <c r="B1610" s="22" t="n"/>
      <c r="C1610" s="243" t="n"/>
      <c r="D1610" s="243" t="n"/>
      <c r="E1610" s="243" t="n"/>
      <c r="F1610" s="243" t="n"/>
      <c r="G1610" s="243" t="n"/>
      <c r="H1610" s="243" t="n"/>
      <c r="I1610" s="243" t="n"/>
      <c r="J1610" s="243" t="n"/>
      <c r="K1610" s="243" t="n"/>
    </row>
    <row r="1611" customFormat="1" s="78">
      <c r="A1611" s="242" t="n"/>
      <c r="B1611" s="22" t="n"/>
      <c r="C1611" s="243" t="n"/>
      <c r="D1611" s="243" t="n"/>
      <c r="E1611" s="243" t="n"/>
      <c r="F1611" s="243" t="n"/>
      <c r="G1611" s="243" t="n"/>
      <c r="H1611" s="243" t="n"/>
      <c r="I1611" s="243" t="n"/>
      <c r="J1611" s="243" t="n"/>
      <c r="K1611" s="243" t="n"/>
    </row>
    <row r="1612" customFormat="1" s="78">
      <c r="A1612" s="242" t="n"/>
      <c r="B1612" s="22" t="n"/>
      <c r="C1612" s="243" t="n"/>
      <c r="D1612" s="243" t="n"/>
      <c r="E1612" s="243" t="n"/>
      <c r="F1612" s="243" t="n"/>
      <c r="G1612" s="243" t="n"/>
      <c r="H1612" s="243" t="n"/>
      <c r="I1612" s="243" t="n"/>
      <c r="J1612" s="243" t="n"/>
      <c r="K1612" s="243" t="n"/>
    </row>
    <row r="1613" customFormat="1" s="78">
      <c r="A1613" s="242" t="n"/>
      <c r="B1613" s="22" t="n"/>
      <c r="C1613" s="243" t="n"/>
      <c r="D1613" s="243" t="n"/>
      <c r="E1613" s="243" t="n"/>
      <c r="F1613" s="243" t="n"/>
      <c r="G1613" s="243" t="n"/>
      <c r="H1613" s="243" t="n"/>
      <c r="I1613" s="243" t="n"/>
      <c r="J1613" s="243" t="n"/>
      <c r="K1613" s="243" t="n"/>
    </row>
    <row r="1614" customFormat="1" s="78">
      <c r="A1614" s="242" t="n"/>
      <c r="B1614" s="22" t="n"/>
      <c r="C1614" s="243" t="n"/>
      <c r="D1614" s="243" t="n"/>
      <c r="E1614" s="243" t="n"/>
      <c r="F1614" s="243" t="n"/>
      <c r="G1614" s="243" t="n"/>
      <c r="H1614" s="243" t="n"/>
      <c r="I1614" s="243" t="n"/>
      <c r="J1614" s="243" t="n"/>
      <c r="K1614" s="243" t="n"/>
    </row>
    <row r="1615" customFormat="1" s="78">
      <c r="A1615" s="242" t="n"/>
      <c r="B1615" s="22" t="n"/>
      <c r="C1615" s="243" t="n"/>
      <c r="D1615" s="243" t="n"/>
      <c r="E1615" s="243" t="n"/>
      <c r="F1615" s="243" t="n"/>
      <c r="G1615" s="243" t="n"/>
      <c r="H1615" s="243" t="n"/>
      <c r="I1615" s="243" t="n"/>
      <c r="J1615" s="243" t="n"/>
      <c r="K1615" s="243" t="n"/>
    </row>
    <row r="1616" customFormat="1" s="78">
      <c r="A1616" s="242" t="n"/>
      <c r="B1616" s="22" t="n"/>
      <c r="C1616" s="243" t="n"/>
      <c r="D1616" s="243" t="n"/>
      <c r="E1616" s="243" t="n"/>
      <c r="F1616" s="243" t="n"/>
      <c r="G1616" s="243" t="n"/>
      <c r="H1616" s="243" t="n"/>
      <c r="I1616" s="243" t="n"/>
      <c r="J1616" s="243" t="n"/>
      <c r="K1616" s="243" t="n"/>
    </row>
    <row r="1617" customFormat="1" s="78">
      <c r="A1617" s="242" t="n"/>
      <c r="B1617" s="22" t="n"/>
      <c r="C1617" s="243" t="n"/>
      <c r="D1617" s="243" t="n"/>
      <c r="E1617" s="243" t="n"/>
      <c r="F1617" s="243" t="n"/>
      <c r="G1617" s="243" t="n"/>
      <c r="H1617" s="243" t="n"/>
      <c r="I1617" s="243" t="n"/>
      <c r="J1617" s="243" t="n"/>
      <c r="K1617" s="243" t="n"/>
    </row>
    <row r="1618" customFormat="1" s="78">
      <c r="A1618" s="242" t="n"/>
      <c r="B1618" s="22" t="n"/>
      <c r="C1618" s="243" t="n"/>
      <c r="D1618" s="243" t="n"/>
      <c r="E1618" s="243" t="n"/>
      <c r="F1618" s="243" t="n"/>
      <c r="G1618" s="243" t="n"/>
      <c r="H1618" s="243" t="n"/>
      <c r="I1618" s="243" t="n"/>
      <c r="J1618" s="243" t="n"/>
      <c r="K1618" s="243" t="n"/>
    </row>
    <row r="1619" customFormat="1" s="78">
      <c r="A1619" s="242" t="n"/>
      <c r="B1619" s="22" t="n"/>
      <c r="C1619" s="243" t="n"/>
      <c r="D1619" s="243" t="n"/>
      <c r="E1619" s="243" t="n"/>
      <c r="F1619" s="243" t="n"/>
      <c r="G1619" s="243" t="n"/>
      <c r="H1619" s="243" t="n"/>
      <c r="I1619" s="243" t="n"/>
      <c r="J1619" s="243" t="n"/>
      <c r="K1619" s="243" t="n"/>
    </row>
    <row r="1620" customFormat="1" s="78">
      <c r="A1620" s="242" t="n"/>
      <c r="B1620" s="22" t="n"/>
      <c r="C1620" s="243" t="n"/>
      <c r="D1620" s="243" t="n"/>
      <c r="E1620" s="243" t="n"/>
      <c r="F1620" s="243" t="n"/>
      <c r="G1620" s="243" t="n"/>
      <c r="H1620" s="243" t="n"/>
      <c r="I1620" s="243" t="n"/>
      <c r="J1620" s="243" t="n"/>
      <c r="K1620" s="243" t="n"/>
    </row>
    <row r="1621" customFormat="1" s="78">
      <c r="A1621" s="242" t="n"/>
      <c r="B1621" s="22" t="n"/>
      <c r="C1621" s="243" t="n"/>
      <c r="D1621" s="243" t="n"/>
      <c r="E1621" s="243" t="n"/>
      <c r="F1621" s="243" t="n"/>
      <c r="G1621" s="243" t="n"/>
      <c r="H1621" s="243" t="n"/>
      <c r="I1621" s="243" t="n"/>
      <c r="J1621" s="243" t="n"/>
      <c r="K1621" s="243" t="n"/>
    </row>
    <row r="1622" customFormat="1" s="78">
      <c r="A1622" s="242" t="n"/>
      <c r="B1622" s="22" t="n"/>
      <c r="C1622" s="243" t="n"/>
      <c r="D1622" s="243" t="n"/>
      <c r="E1622" s="243" t="n"/>
      <c r="F1622" s="243" t="n"/>
      <c r="G1622" s="243" t="n"/>
      <c r="H1622" s="243" t="n"/>
      <c r="I1622" s="243" t="n"/>
      <c r="J1622" s="243" t="n"/>
      <c r="K1622" s="243" t="n"/>
    </row>
    <row r="1623" customFormat="1" s="78">
      <c r="A1623" s="242" t="n"/>
      <c r="B1623" s="22" t="n"/>
      <c r="C1623" s="243" t="n"/>
      <c r="D1623" s="243" t="n"/>
      <c r="E1623" s="243" t="n"/>
      <c r="F1623" s="243" t="n"/>
      <c r="G1623" s="243" t="n"/>
      <c r="H1623" s="243" t="n"/>
      <c r="I1623" s="243" t="n"/>
      <c r="J1623" s="243" t="n"/>
      <c r="K1623" s="243" t="n"/>
    </row>
    <row r="1624" customFormat="1" s="78">
      <c r="A1624" s="242" t="n"/>
      <c r="B1624" s="22" t="n"/>
      <c r="C1624" s="243" t="n"/>
      <c r="D1624" s="243" t="n"/>
      <c r="E1624" s="243" t="n"/>
      <c r="F1624" s="243" t="n"/>
      <c r="G1624" s="243" t="n"/>
      <c r="H1624" s="243" t="n"/>
      <c r="I1624" s="243" t="n"/>
      <c r="J1624" s="243" t="n"/>
      <c r="K1624" s="243" t="n"/>
    </row>
    <row r="1625" customFormat="1" s="78">
      <c r="A1625" s="242" t="n"/>
      <c r="B1625" s="22" t="n"/>
      <c r="C1625" s="243" t="n"/>
      <c r="D1625" s="243" t="n"/>
      <c r="E1625" s="243" t="n"/>
      <c r="F1625" s="243" t="n"/>
      <c r="G1625" s="243" t="n"/>
      <c r="H1625" s="243" t="n"/>
      <c r="I1625" s="243" t="n"/>
      <c r="J1625" s="243" t="n"/>
      <c r="K1625" s="243" t="n"/>
    </row>
    <row r="1626" customFormat="1" s="78">
      <c r="A1626" s="242" t="n"/>
      <c r="B1626" s="22" t="n"/>
      <c r="C1626" s="243" t="n"/>
      <c r="D1626" s="243" t="n"/>
      <c r="E1626" s="243" t="n"/>
      <c r="F1626" s="243" t="n"/>
      <c r="G1626" s="243" t="n"/>
      <c r="H1626" s="243" t="n"/>
      <c r="I1626" s="243" t="n"/>
      <c r="J1626" s="243" t="n"/>
      <c r="K1626" s="243" t="n"/>
    </row>
    <row r="1627" customFormat="1" s="78">
      <c r="A1627" s="242" t="n"/>
      <c r="B1627" s="22" t="n"/>
      <c r="C1627" s="243" t="n"/>
      <c r="D1627" s="243" t="n"/>
      <c r="E1627" s="243" t="n"/>
      <c r="F1627" s="243" t="n"/>
      <c r="G1627" s="243" t="n"/>
      <c r="H1627" s="243" t="n"/>
      <c r="I1627" s="243" t="n"/>
      <c r="J1627" s="243" t="n"/>
      <c r="K1627" s="243" t="n"/>
    </row>
    <row r="1628" customFormat="1" s="78">
      <c r="A1628" s="242" t="n"/>
      <c r="B1628" s="22" t="n"/>
      <c r="C1628" s="243" t="n"/>
      <c r="D1628" s="243" t="n"/>
      <c r="E1628" s="243" t="n"/>
      <c r="F1628" s="243" t="n"/>
      <c r="G1628" s="243" t="n"/>
      <c r="H1628" s="243" t="n"/>
      <c r="I1628" s="243" t="n"/>
      <c r="J1628" s="243" t="n"/>
      <c r="K1628" s="243" t="n"/>
    </row>
    <row r="1629" customFormat="1" s="78">
      <c r="A1629" s="242" t="n"/>
      <c r="B1629" s="22" t="n"/>
      <c r="C1629" s="243" t="n"/>
      <c r="D1629" s="243" t="n"/>
      <c r="E1629" s="243" t="n"/>
      <c r="F1629" s="243" t="n"/>
      <c r="G1629" s="243" t="n"/>
      <c r="H1629" s="243" t="n"/>
      <c r="I1629" s="243" t="n"/>
      <c r="J1629" s="243" t="n"/>
      <c r="K1629" s="243" t="n"/>
    </row>
    <row r="1630" customFormat="1" s="78">
      <c r="A1630" s="242" t="n"/>
      <c r="B1630" s="22" t="n"/>
      <c r="C1630" s="243" t="n"/>
      <c r="D1630" s="243" t="n"/>
      <c r="E1630" s="243" t="n"/>
      <c r="F1630" s="243" t="n"/>
      <c r="G1630" s="243" t="n"/>
      <c r="H1630" s="243" t="n"/>
      <c r="I1630" s="243" t="n"/>
      <c r="J1630" s="243" t="n"/>
      <c r="K1630" s="243" t="n"/>
    </row>
    <row r="1631" customFormat="1" s="78">
      <c r="A1631" s="242" t="n"/>
      <c r="B1631" s="22" t="n"/>
      <c r="C1631" s="243" t="n"/>
      <c r="D1631" s="243" t="n"/>
      <c r="E1631" s="243" t="n"/>
      <c r="F1631" s="243" t="n"/>
      <c r="G1631" s="243" t="n"/>
      <c r="H1631" s="243" t="n"/>
      <c r="I1631" s="243" t="n"/>
      <c r="J1631" s="243" t="n"/>
      <c r="K1631" s="243" t="n"/>
    </row>
    <row r="1632" customFormat="1" s="78">
      <c r="A1632" s="242" t="n"/>
      <c r="B1632" s="22" t="n"/>
      <c r="C1632" s="243" t="n"/>
      <c r="D1632" s="243" t="n"/>
      <c r="E1632" s="243" t="n"/>
      <c r="F1632" s="243" t="n"/>
      <c r="G1632" s="243" t="n"/>
      <c r="H1632" s="243" t="n"/>
      <c r="I1632" s="243" t="n"/>
      <c r="J1632" s="243" t="n"/>
      <c r="K1632" s="243" t="n"/>
    </row>
    <row r="1633" customFormat="1" s="78">
      <c r="A1633" s="242" t="n"/>
      <c r="B1633" s="22" t="n"/>
      <c r="C1633" s="243" t="n"/>
      <c r="D1633" s="243" t="n"/>
      <c r="E1633" s="243" t="n"/>
      <c r="F1633" s="243" t="n"/>
      <c r="G1633" s="243" t="n"/>
      <c r="H1633" s="243" t="n"/>
      <c r="I1633" s="243" t="n"/>
      <c r="J1633" s="243" t="n"/>
      <c r="K1633" s="243" t="n"/>
    </row>
    <row r="1634" customFormat="1" s="78">
      <c r="A1634" s="242" t="n"/>
      <c r="B1634" s="22" t="n"/>
      <c r="C1634" s="243" t="n"/>
      <c r="D1634" s="243" t="n"/>
      <c r="E1634" s="243" t="n"/>
      <c r="F1634" s="243" t="n"/>
      <c r="G1634" s="243" t="n"/>
      <c r="H1634" s="243" t="n"/>
      <c r="I1634" s="243" t="n"/>
      <c r="J1634" s="243" t="n"/>
      <c r="K1634" s="243" t="n"/>
    </row>
    <row r="1635" customFormat="1" s="78">
      <c r="A1635" s="242" t="n"/>
      <c r="B1635" s="22" t="n"/>
      <c r="C1635" s="243" t="n"/>
      <c r="D1635" s="243" t="n"/>
      <c r="E1635" s="243" t="n"/>
      <c r="F1635" s="243" t="n"/>
      <c r="G1635" s="243" t="n"/>
      <c r="H1635" s="243" t="n"/>
      <c r="I1635" s="243" t="n"/>
      <c r="J1635" s="243" t="n"/>
      <c r="K1635" s="243" t="n"/>
    </row>
    <row r="1636" customFormat="1" s="78">
      <c r="A1636" s="242" t="n"/>
      <c r="B1636" s="22" t="n"/>
      <c r="C1636" s="243" t="n"/>
      <c r="D1636" s="243" t="n"/>
      <c r="E1636" s="243" t="n"/>
      <c r="F1636" s="243" t="n"/>
      <c r="G1636" s="243" t="n"/>
      <c r="H1636" s="243" t="n"/>
      <c r="I1636" s="243" t="n"/>
      <c r="J1636" s="243" t="n"/>
      <c r="K1636" s="243" t="n"/>
    </row>
    <row r="1637" customFormat="1" s="78">
      <c r="A1637" s="242" t="n"/>
      <c r="B1637" s="22" t="n"/>
      <c r="C1637" s="243" t="n"/>
      <c r="D1637" s="243" t="n"/>
      <c r="E1637" s="243" t="n"/>
      <c r="F1637" s="243" t="n"/>
      <c r="G1637" s="243" t="n"/>
      <c r="H1637" s="243" t="n"/>
      <c r="I1637" s="243" t="n"/>
      <c r="J1637" s="243" t="n"/>
      <c r="K1637" s="243" t="n"/>
    </row>
    <row r="1638" customFormat="1" s="78">
      <c r="A1638" s="242" t="n"/>
      <c r="B1638" s="22" t="n"/>
      <c r="C1638" s="243" t="n"/>
      <c r="D1638" s="243" t="n"/>
      <c r="E1638" s="243" t="n"/>
      <c r="F1638" s="243" t="n"/>
      <c r="G1638" s="243" t="n"/>
      <c r="H1638" s="243" t="n"/>
      <c r="I1638" s="243" t="n"/>
      <c r="J1638" s="243" t="n"/>
      <c r="K1638" s="243" t="n"/>
    </row>
    <row r="1639" customFormat="1" s="78">
      <c r="A1639" s="242" t="n"/>
      <c r="B1639" s="22" t="n"/>
      <c r="C1639" s="243" t="n"/>
      <c r="D1639" s="243" t="n"/>
      <c r="E1639" s="243" t="n"/>
      <c r="F1639" s="243" t="n"/>
      <c r="G1639" s="243" t="n"/>
      <c r="H1639" s="243" t="n"/>
      <c r="I1639" s="243" t="n"/>
      <c r="J1639" s="243" t="n"/>
      <c r="K1639" s="243" t="n"/>
    </row>
    <row r="1640" customFormat="1" s="78">
      <c r="A1640" s="242" t="n"/>
      <c r="B1640" s="22" t="n"/>
      <c r="C1640" s="243" t="n"/>
      <c r="D1640" s="243" t="n"/>
      <c r="E1640" s="243" t="n"/>
      <c r="F1640" s="243" t="n"/>
      <c r="G1640" s="243" t="n"/>
      <c r="H1640" s="243" t="n"/>
      <c r="I1640" s="243" t="n"/>
      <c r="J1640" s="243" t="n"/>
      <c r="K1640" s="243" t="n"/>
    </row>
    <row r="1641" customFormat="1" s="78">
      <c r="A1641" s="242" t="n"/>
      <c r="B1641" s="22" t="n"/>
      <c r="C1641" s="243" t="n"/>
      <c r="D1641" s="243" t="n"/>
      <c r="E1641" s="243" t="n"/>
      <c r="F1641" s="243" t="n"/>
      <c r="G1641" s="243" t="n"/>
      <c r="H1641" s="243" t="n"/>
      <c r="I1641" s="243" t="n"/>
      <c r="J1641" s="243" t="n"/>
      <c r="K1641" s="243" t="n"/>
    </row>
    <row r="1642" customFormat="1" s="78">
      <c r="A1642" s="242" t="n"/>
      <c r="B1642" s="22" t="n"/>
      <c r="C1642" s="243" t="n"/>
      <c r="D1642" s="243" t="n"/>
      <c r="E1642" s="243" t="n"/>
      <c r="F1642" s="243" t="n"/>
      <c r="G1642" s="243" t="n"/>
      <c r="H1642" s="243" t="n"/>
      <c r="I1642" s="243" t="n"/>
      <c r="J1642" s="243" t="n"/>
      <c r="K1642" s="243" t="n"/>
    </row>
    <row r="1643" customFormat="1" s="78">
      <c r="A1643" s="242" t="n"/>
      <c r="B1643" s="22" t="n"/>
      <c r="C1643" s="243" t="n"/>
      <c r="D1643" s="243" t="n"/>
      <c r="E1643" s="243" t="n"/>
      <c r="F1643" s="243" t="n"/>
      <c r="G1643" s="243" t="n"/>
      <c r="H1643" s="243" t="n"/>
      <c r="I1643" s="243" t="n"/>
      <c r="J1643" s="243" t="n"/>
      <c r="K1643" s="243" t="n"/>
    </row>
    <row r="1644" customFormat="1" s="78">
      <c r="A1644" s="242" t="n"/>
      <c r="B1644" s="22" t="n"/>
      <c r="C1644" s="243" t="n"/>
      <c r="D1644" s="243" t="n"/>
      <c r="E1644" s="243" t="n"/>
      <c r="F1644" s="243" t="n"/>
      <c r="G1644" s="243" t="n"/>
      <c r="H1644" s="243" t="n"/>
      <c r="I1644" s="243" t="n"/>
      <c r="J1644" s="243" t="n"/>
      <c r="K1644" s="243" t="n"/>
    </row>
    <row r="1645" customFormat="1" s="78">
      <c r="A1645" s="242" t="n"/>
      <c r="B1645" s="22" t="n"/>
      <c r="C1645" s="243" t="n"/>
      <c r="D1645" s="243" t="n"/>
      <c r="E1645" s="243" t="n"/>
      <c r="F1645" s="243" t="n"/>
      <c r="G1645" s="243" t="n"/>
      <c r="H1645" s="243" t="n"/>
      <c r="I1645" s="243" t="n"/>
      <c r="J1645" s="243" t="n"/>
      <c r="K1645" s="243" t="n"/>
    </row>
    <row r="1646" customFormat="1" s="78">
      <c r="A1646" s="242" t="n"/>
      <c r="B1646" s="22" t="n"/>
      <c r="C1646" s="243" t="n"/>
      <c r="D1646" s="243" t="n"/>
      <c r="E1646" s="243" t="n"/>
      <c r="F1646" s="243" t="n"/>
      <c r="G1646" s="243" t="n"/>
      <c r="H1646" s="243" t="n"/>
      <c r="I1646" s="243" t="n"/>
      <c r="J1646" s="243" t="n"/>
      <c r="K1646" s="243" t="n"/>
    </row>
    <row r="1647" customFormat="1" s="78">
      <c r="A1647" s="242" t="n"/>
      <c r="B1647" s="22" t="n"/>
      <c r="C1647" s="243" t="n"/>
      <c r="D1647" s="243" t="n"/>
      <c r="E1647" s="243" t="n"/>
      <c r="F1647" s="243" t="n"/>
      <c r="G1647" s="243" t="n"/>
      <c r="H1647" s="243" t="n"/>
      <c r="I1647" s="243" t="n"/>
      <c r="J1647" s="243" t="n"/>
      <c r="K1647" s="243" t="n"/>
    </row>
    <row r="1648" customFormat="1" s="78">
      <c r="A1648" s="242" t="n"/>
      <c r="B1648" s="22" t="n"/>
      <c r="C1648" s="243" t="n"/>
      <c r="D1648" s="243" t="n"/>
      <c r="E1648" s="243" t="n"/>
      <c r="F1648" s="243" t="n"/>
      <c r="G1648" s="243" t="n"/>
      <c r="H1648" s="243" t="n"/>
      <c r="I1648" s="243" t="n"/>
      <c r="J1648" s="243" t="n"/>
      <c r="K1648" s="243" t="n"/>
    </row>
    <row r="1649" customFormat="1" s="78">
      <c r="A1649" s="242" t="n"/>
      <c r="B1649" s="22" t="n"/>
      <c r="C1649" s="243" t="n"/>
      <c r="D1649" s="243" t="n"/>
      <c r="E1649" s="243" t="n"/>
      <c r="F1649" s="243" t="n"/>
      <c r="G1649" s="243" t="n"/>
      <c r="H1649" s="243" t="n"/>
      <c r="I1649" s="243" t="n"/>
      <c r="J1649" s="243" t="n"/>
      <c r="K1649" s="243" t="n"/>
    </row>
    <row r="1650" customFormat="1" s="78">
      <c r="A1650" s="242" t="n"/>
      <c r="B1650" s="22" t="n"/>
      <c r="C1650" s="243" t="n"/>
      <c r="D1650" s="243" t="n"/>
      <c r="E1650" s="243" t="n"/>
      <c r="F1650" s="243" t="n"/>
      <c r="G1650" s="243" t="n"/>
      <c r="H1650" s="243" t="n"/>
      <c r="I1650" s="243" t="n"/>
      <c r="J1650" s="243" t="n"/>
      <c r="K1650" s="243" t="n"/>
    </row>
    <row r="1651" customFormat="1" s="78">
      <c r="A1651" s="242" t="n"/>
      <c r="B1651" s="22" t="n"/>
      <c r="C1651" s="243" t="n"/>
      <c r="D1651" s="243" t="n"/>
      <c r="E1651" s="243" t="n"/>
      <c r="F1651" s="243" t="n"/>
      <c r="G1651" s="243" t="n"/>
      <c r="H1651" s="243" t="n"/>
      <c r="I1651" s="243" t="n"/>
      <c r="J1651" s="243" t="n"/>
      <c r="K1651" s="243" t="n"/>
    </row>
    <row r="1652" customFormat="1" s="78">
      <c r="A1652" s="242" t="n"/>
      <c r="B1652" s="22" t="n"/>
      <c r="C1652" s="243" t="n"/>
      <c r="D1652" s="243" t="n"/>
      <c r="E1652" s="243" t="n"/>
      <c r="F1652" s="243" t="n"/>
      <c r="G1652" s="243" t="n"/>
      <c r="H1652" s="243" t="n"/>
      <c r="I1652" s="243" t="n"/>
      <c r="J1652" s="243" t="n"/>
      <c r="K1652" s="243" t="n"/>
    </row>
    <row r="1653" customFormat="1" s="78">
      <c r="A1653" s="242" t="n"/>
      <c r="B1653" s="22" t="n"/>
      <c r="C1653" s="243" t="n"/>
      <c r="D1653" s="243" t="n"/>
      <c r="E1653" s="243" t="n"/>
      <c r="F1653" s="243" t="n"/>
      <c r="G1653" s="243" t="n"/>
      <c r="H1653" s="243" t="n"/>
      <c r="I1653" s="243" t="n"/>
      <c r="J1653" s="243" t="n"/>
      <c r="K1653" s="243" t="n"/>
    </row>
    <row r="1654" customFormat="1" s="78">
      <c r="A1654" s="242" t="n"/>
      <c r="B1654" s="22" t="n"/>
      <c r="C1654" s="243" t="n"/>
      <c r="D1654" s="243" t="n"/>
      <c r="E1654" s="243" t="n"/>
      <c r="F1654" s="243" t="n"/>
      <c r="G1654" s="243" t="n"/>
      <c r="H1654" s="243" t="n"/>
      <c r="I1654" s="243" t="n"/>
      <c r="J1654" s="243" t="n"/>
      <c r="K1654" s="243" t="n"/>
    </row>
    <row r="1655" customFormat="1" s="78">
      <c r="A1655" s="242" t="n"/>
      <c r="B1655" s="22" t="n"/>
      <c r="C1655" s="243" t="n"/>
      <c r="D1655" s="243" t="n"/>
      <c r="E1655" s="243" t="n"/>
      <c r="F1655" s="243" t="n"/>
      <c r="G1655" s="243" t="n"/>
      <c r="H1655" s="243" t="n"/>
      <c r="I1655" s="243" t="n"/>
      <c r="J1655" s="243" t="n"/>
      <c r="K1655" s="243" t="n"/>
    </row>
    <row r="1656" customFormat="1" s="78">
      <c r="A1656" s="242" t="n"/>
      <c r="B1656" s="22" t="n"/>
      <c r="C1656" s="243" t="n"/>
      <c r="D1656" s="243" t="n"/>
      <c r="E1656" s="243" t="n"/>
      <c r="F1656" s="243" t="n"/>
      <c r="G1656" s="243" t="n"/>
      <c r="H1656" s="243" t="n"/>
      <c r="I1656" s="243" t="n"/>
      <c r="J1656" s="243" t="n"/>
      <c r="K1656" s="243" t="n"/>
    </row>
    <row r="1657" customFormat="1" s="78">
      <c r="A1657" s="242" t="n"/>
      <c r="B1657" s="22" t="n"/>
      <c r="C1657" s="243" t="n"/>
      <c r="D1657" s="243" t="n"/>
      <c r="E1657" s="243" t="n"/>
      <c r="F1657" s="243" t="n"/>
      <c r="G1657" s="243" t="n"/>
      <c r="H1657" s="243" t="n"/>
      <c r="I1657" s="243" t="n"/>
      <c r="J1657" s="243" t="n"/>
      <c r="K1657" s="243" t="n"/>
    </row>
    <row r="1658" customFormat="1" s="78">
      <c r="A1658" s="242" t="n"/>
      <c r="B1658" s="22" t="n"/>
      <c r="C1658" s="243" t="n"/>
      <c r="D1658" s="243" t="n"/>
      <c r="E1658" s="243" t="n"/>
      <c r="F1658" s="243" t="n"/>
      <c r="G1658" s="243" t="n"/>
      <c r="H1658" s="243" t="n"/>
      <c r="I1658" s="243" t="n"/>
      <c r="J1658" s="243" t="n"/>
      <c r="K1658" s="243" t="n"/>
    </row>
    <row r="1659" customFormat="1" s="78">
      <c r="A1659" s="242" t="n"/>
      <c r="B1659" s="22" t="n"/>
      <c r="C1659" s="243" t="n"/>
      <c r="D1659" s="243" t="n"/>
      <c r="E1659" s="243" t="n"/>
      <c r="F1659" s="243" t="n"/>
      <c r="G1659" s="243" t="n"/>
      <c r="H1659" s="243" t="n"/>
      <c r="I1659" s="243" t="n"/>
      <c r="J1659" s="243" t="n"/>
      <c r="K1659" s="243" t="n"/>
    </row>
    <row r="1660" customFormat="1" s="78">
      <c r="A1660" s="242" t="n"/>
      <c r="B1660" s="22" t="n"/>
      <c r="C1660" s="243" t="n"/>
      <c r="D1660" s="243" t="n"/>
      <c r="E1660" s="243" t="n"/>
      <c r="F1660" s="243" t="n"/>
      <c r="G1660" s="243" t="n"/>
      <c r="H1660" s="243" t="n"/>
      <c r="I1660" s="243" t="n"/>
      <c r="J1660" s="243" t="n"/>
      <c r="K1660" s="243" t="n"/>
    </row>
    <row r="1661" customFormat="1" s="78">
      <c r="A1661" s="242" t="n"/>
      <c r="B1661" s="22" t="n"/>
      <c r="C1661" s="243" t="n"/>
      <c r="D1661" s="243" t="n"/>
      <c r="E1661" s="243" t="n"/>
      <c r="F1661" s="243" t="n"/>
      <c r="G1661" s="243" t="n"/>
      <c r="H1661" s="243" t="n"/>
      <c r="I1661" s="243" t="n"/>
      <c r="J1661" s="243" t="n"/>
      <c r="K1661" s="243" t="n"/>
    </row>
    <row r="1662" customFormat="1" s="78">
      <c r="A1662" s="242" t="n"/>
      <c r="B1662" s="22" t="n"/>
      <c r="C1662" s="243" t="n"/>
      <c r="D1662" s="243" t="n"/>
      <c r="E1662" s="243" t="n"/>
      <c r="F1662" s="243" t="n"/>
      <c r="G1662" s="243" t="n"/>
      <c r="H1662" s="243" t="n"/>
      <c r="I1662" s="243" t="n"/>
      <c r="J1662" s="243" t="n"/>
      <c r="K1662" s="243" t="n"/>
    </row>
    <row r="1663" customFormat="1" s="78">
      <c r="A1663" s="242" t="n"/>
      <c r="B1663" s="22" t="n"/>
      <c r="C1663" s="243" t="n"/>
      <c r="D1663" s="243" t="n"/>
      <c r="E1663" s="243" t="n"/>
      <c r="F1663" s="243" t="n"/>
      <c r="G1663" s="243" t="n"/>
      <c r="H1663" s="243" t="n"/>
      <c r="I1663" s="243" t="n"/>
      <c r="J1663" s="243" t="n"/>
      <c r="K1663" s="243" t="n"/>
    </row>
    <row r="1664" customFormat="1" s="78">
      <c r="A1664" s="242" t="n"/>
      <c r="B1664" s="22" t="n"/>
      <c r="C1664" s="243" t="n"/>
      <c r="D1664" s="243" t="n"/>
      <c r="E1664" s="243" t="n"/>
      <c r="F1664" s="243" t="n"/>
      <c r="G1664" s="243" t="n"/>
      <c r="H1664" s="243" t="n"/>
      <c r="I1664" s="243" t="n"/>
      <c r="J1664" s="243" t="n"/>
      <c r="K1664" s="243" t="n"/>
    </row>
    <row r="1665" customFormat="1" s="78">
      <c r="A1665" s="242" t="n"/>
      <c r="B1665" s="22" t="n"/>
      <c r="C1665" s="243" t="n"/>
      <c r="D1665" s="243" t="n"/>
      <c r="E1665" s="243" t="n"/>
      <c r="F1665" s="243" t="n"/>
      <c r="G1665" s="243" t="n"/>
      <c r="H1665" s="243" t="n"/>
      <c r="I1665" s="243" t="n"/>
      <c r="J1665" s="243" t="n"/>
      <c r="K1665" s="243" t="n"/>
    </row>
    <row r="1666" customFormat="1" s="78">
      <c r="A1666" s="242" t="n"/>
      <c r="B1666" s="22" t="n"/>
      <c r="C1666" s="243" t="n"/>
      <c r="D1666" s="243" t="n"/>
      <c r="E1666" s="243" t="n"/>
      <c r="F1666" s="243" t="n"/>
      <c r="G1666" s="243" t="n"/>
      <c r="H1666" s="243" t="n"/>
      <c r="I1666" s="243" t="n"/>
      <c r="J1666" s="243" t="n"/>
      <c r="K1666" s="243" t="n"/>
    </row>
    <row r="1667" customFormat="1" s="78">
      <c r="A1667" s="242" t="n"/>
      <c r="B1667" s="22" t="n"/>
      <c r="C1667" s="243" t="n"/>
      <c r="D1667" s="243" t="n"/>
      <c r="E1667" s="243" t="n"/>
      <c r="F1667" s="243" t="n"/>
      <c r="G1667" s="243" t="n"/>
      <c r="H1667" s="243" t="n"/>
      <c r="I1667" s="243" t="n"/>
      <c r="J1667" s="243" t="n"/>
      <c r="K1667" s="243" t="n"/>
    </row>
    <row r="1668" customFormat="1" s="78">
      <c r="A1668" s="242" t="n"/>
      <c r="B1668" s="22" t="n"/>
      <c r="C1668" s="243" t="n"/>
      <c r="D1668" s="243" t="n"/>
      <c r="E1668" s="243" t="n"/>
      <c r="F1668" s="243" t="n"/>
      <c r="G1668" s="243" t="n"/>
      <c r="H1668" s="243" t="n"/>
      <c r="I1668" s="243" t="n"/>
      <c r="J1668" s="243" t="n"/>
      <c r="K1668" s="243" t="n"/>
    </row>
    <row r="1669" customFormat="1" s="78">
      <c r="A1669" s="242" t="n"/>
      <c r="B1669" s="22" t="n"/>
      <c r="C1669" s="243" t="n"/>
      <c r="D1669" s="243" t="n"/>
      <c r="E1669" s="243" t="n"/>
      <c r="F1669" s="243" t="n"/>
      <c r="G1669" s="243" t="n"/>
      <c r="H1669" s="243" t="n"/>
      <c r="I1669" s="243" t="n"/>
      <c r="J1669" s="243" t="n"/>
      <c r="K1669" s="243" t="n"/>
    </row>
    <row r="1670" customFormat="1" s="78">
      <c r="A1670" s="242" t="n"/>
      <c r="B1670" s="22" t="n"/>
      <c r="C1670" s="243" t="n"/>
      <c r="D1670" s="243" t="n"/>
      <c r="E1670" s="243" t="n"/>
      <c r="F1670" s="243" t="n"/>
      <c r="G1670" s="243" t="n"/>
      <c r="H1670" s="243" t="n"/>
      <c r="I1670" s="243" t="n"/>
      <c r="J1670" s="243" t="n"/>
      <c r="K1670" s="243" t="n"/>
    </row>
    <row r="1671" customFormat="1" s="78">
      <c r="A1671" s="242" t="n"/>
      <c r="B1671" s="22" t="n"/>
      <c r="C1671" s="243" t="n"/>
      <c r="D1671" s="243" t="n"/>
      <c r="E1671" s="243" t="n"/>
      <c r="F1671" s="243" t="n"/>
      <c r="G1671" s="243" t="n"/>
      <c r="H1671" s="243" t="n"/>
      <c r="I1671" s="243" t="n"/>
      <c r="J1671" s="243" t="n"/>
      <c r="K1671" s="243" t="n"/>
    </row>
    <row r="1672" customFormat="1" s="78">
      <c r="A1672" s="242" t="n"/>
      <c r="B1672" s="22" t="n"/>
      <c r="C1672" s="243" t="n"/>
      <c r="D1672" s="243" t="n"/>
      <c r="E1672" s="243" t="n"/>
      <c r="F1672" s="243" t="n"/>
      <c r="G1672" s="243" t="n"/>
      <c r="H1672" s="243" t="n"/>
      <c r="I1672" s="243" t="n"/>
      <c r="J1672" s="243" t="n"/>
      <c r="K1672" s="243" t="n"/>
    </row>
    <row r="1673" customFormat="1" s="78">
      <c r="A1673" s="242" t="n"/>
      <c r="B1673" s="22" t="n"/>
      <c r="C1673" s="243" t="n"/>
      <c r="D1673" s="243" t="n"/>
      <c r="E1673" s="243" t="n"/>
      <c r="F1673" s="243" t="n"/>
      <c r="G1673" s="243" t="n"/>
      <c r="H1673" s="243" t="n"/>
      <c r="I1673" s="243" t="n"/>
      <c r="J1673" s="243" t="n"/>
      <c r="K1673" s="243" t="n"/>
    </row>
    <row r="1674" customFormat="1" s="78">
      <c r="A1674" s="242" t="n"/>
      <c r="B1674" s="22" t="n"/>
      <c r="C1674" s="243" t="n"/>
      <c r="D1674" s="243" t="n"/>
      <c r="E1674" s="243" t="n"/>
      <c r="F1674" s="243" t="n"/>
      <c r="G1674" s="243" t="n"/>
      <c r="H1674" s="243" t="n"/>
      <c r="I1674" s="243" t="n"/>
      <c r="J1674" s="243" t="n"/>
      <c r="K1674" s="243" t="n"/>
    </row>
    <row r="1675" customFormat="1" s="78">
      <c r="A1675" s="242" t="n"/>
      <c r="B1675" s="22" t="n"/>
      <c r="C1675" s="243" t="n"/>
      <c r="D1675" s="243" t="n"/>
      <c r="E1675" s="243" t="n"/>
      <c r="F1675" s="243" t="n"/>
      <c r="G1675" s="243" t="n"/>
      <c r="H1675" s="243" t="n"/>
      <c r="I1675" s="243" t="n"/>
      <c r="J1675" s="243" t="n"/>
      <c r="K1675" s="243" t="n"/>
    </row>
    <row r="1676" customFormat="1" s="78">
      <c r="A1676" s="242" t="n"/>
      <c r="B1676" s="22" t="n"/>
      <c r="C1676" s="243" t="n"/>
      <c r="D1676" s="243" t="n"/>
      <c r="E1676" s="243" t="n"/>
      <c r="F1676" s="243" t="n"/>
      <c r="G1676" s="243" t="n"/>
      <c r="H1676" s="243" t="n"/>
      <c r="I1676" s="243" t="n"/>
      <c r="J1676" s="243" t="n"/>
      <c r="K1676" s="243" t="n"/>
    </row>
    <row r="1677" customFormat="1" s="78">
      <c r="A1677" s="242" t="n"/>
      <c r="B1677" s="22" t="n"/>
      <c r="C1677" s="243" t="n"/>
      <c r="D1677" s="243" t="n"/>
      <c r="E1677" s="243" t="n"/>
      <c r="F1677" s="243" t="n"/>
      <c r="G1677" s="243" t="n"/>
      <c r="H1677" s="243" t="n"/>
      <c r="I1677" s="243" t="n"/>
      <c r="J1677" s="243" t="n"/>
      <c r="K1677" s="243" t="n"/>
    </row>
    <row r="1678" customFormat="1" s="78">
      <c r="A1678" s="242" t="n"/>
      <c r="B1678" s="22" t="n"/>
      <c r="C1678" s="243" t="n"/>
      <c r="D1678" s="243" t="n"/>
      <c r="E1678" s="243" t="n"/>
      <c r="F1678" s="243" t="n"/>
      <c r="G1678" s="243" t="n"/>
      <c r="H1678" s="243" t="n"/>
      <c r="I1678" s="243" t="n"/>
      <c r="J1678" s="243" t="n"/>
      <c r="K1678" s="243" t="n"/>
    </row>
    <row r="1679" customFormat="1" s="78">
      <c r="A1679" s="242" t="n"/>
      <c r="B1679" s="22" t="n"/>
      <c r="C1679" s="243" t="n"/>
      <c r="D1679" s="243" t="n"/>
      <c r="E1679" s="243" t="n"/>
      <c r="F1679" s="243" t="n"/>
      <c r="G1679" s="243" t="n"/>
      <c r="H1679" s="243" t="n"/>
      <c r="I1679" s="243" t="n"/>
      <c r="J1679" s="243" t="n"/>
      <c r="K1679" s="243" t="n"/>
    </row>
    <row r="1680" customFormat="1" s="78">
      <c r="A1680" s="242" t="n"/>
      <c r="B1680" s="22" t="n"/>
      <c r="C1680" s="243" t="n"/>
      <c r="D1680" s="243" t="n"/>
      <c r="E1680" s="243" t="n"/>
      <c r="F1680" s="243" t="n"/>
      <c r="G1680" s="243" t="n"/>
      <c r="H1680" s="243" t="n"/>
      <c r="I1680" s="243" t="n"/>
      <c r="J1680" s="243" t="n"/>
      <c r="K1680" s="243" t="n"/>
    </row>
    <row r="1681" customFormat="1" s="78">
      <c r="A1681" s="242" t="n"/>
      <c r="B1681" s="22" t="n"/>
      <c r="C1681" s="243" t="n"/>
      <c r="D1681" s="243" t="n"/>
      <c r="E1681" s="243" t="n"/>
      <c r="F1681" s="243" t="n"/>
      <c r="G1681" s="243" t="n"/>
      <c r="H1681" s="243" t="n"/>
      <c r="I1681" s="243" t="n"/>
      <c r="J1681" s="243" t="n"/>
      <c r="K1681" s="243" t="n"/>
    </row>
    <row r="1682" customFormat="1" s="78">
      <c r="A1682" s="242" t="n"/>
      <c r="B1682" s="22" t="n"/>
      <c r="C1682" s="243" t="n"/>
      <c r="D1682" s="243" t="n"/>
      <c r="E1682" s="243" t="n"/>
      <c r="F1682" s="243" t="n"/>
      <c r="G1682" s="243" t="n"/>
      <c r="H1682" s="243" t="n"/>
      <c r="I1682" s="243" t="n"/>
      <c r="J1682" s="243" t="n"/>
      <c r="K1682" s="243" t="n"/>
    </row>
    <row r="1683" customFormat="1" s="78">
      <c r="A1683" s="242" t="n"/>
      <c r="B1683" s="22" t="n"/>
      <c r="C1683" s="243" t="n"/>
      <c r="D1683" s="243" t="n"/>
      <c r="E1683" s="243" t="n"/>
      <c r="F1683" s="243" t="n"/>
      <c r="G1683" s="243" t="n"/>
      <c r="H1683" s="243" t="n"/>
      <c r="I1683" s="243" t="n"/>
      <c r="J1683" s="243" t="n"/>
      <c r="K1683" s="243" t="n"/>
    </row>
    <row r="1684" customFormat="1" s="78">
      <c r="A1684" s="242" t="n"/>
      <c r="B1684" s="22" t="n"/>
      <c r="C1684" s="243" t="n"/>
      <c r="D1684" s="243" t="n"/>
      <c r="E1684" s="243" t="n"/>
      <c r="F1684" s="243" t="n"/>
      <c r="G1684" s="243" t="n"/>
      <c r="H1684" s="243" t="n"/>
      <c r="I1684" s="243" t="n"/>
      <c r="J1684" s="243" t="n"/>
      <c r="K1684" s="243" t="n"/>
    </row>
    <row r="1685" customFormat="1" s="78">
      <c r="A1685" s="242" t="n"/>
      <c r="B1685" s="22" t="n"/>
      <c r="C1685" s="243" t="n"/>
      <c r="D1685" s="243" t="n"/>
      <c r="E1685" s="243" t="n"/>
      <c r="F1685" s="243" t="n"/>
      <c r="G1685" s="243" t="n"/>
      <c r="H1685" s="243" t="n"/>
      <c r="I1685" s="243" t="n"/>
      <c r="J1685" s="243" t="n"/>
      <c r="K1685" s="243" t="n"/>
    </row>
    <row r="1686" customFormat="1" s="78">
      <c r="A1686" s="242" t="n"/>
      <c r="B1686" s="22" t="n"/>
      <c r="C1686" s="243" t="n"/>
      <c r="D1686" s="243" t="n"/>
      <c r="E1686" s="243" t="n"/>
      <c r="F1686" s="243" t="n"/>
      <c r="G1686" s="243" t="n"/>
      <c r="H1686" s="243" t="n"/>
      <c r="I1686" s="243" t="n"/>
      <c r="J1686" s="243" t="n"/>
      <c r="K1686" s="243" t="n"/>
    </row>
    <row r="1687" customFormat="1" s="78">
      <c r="A1687" s="242" t="n"/>
      <c r="B1687" s="22" t="n"/>
      <c r="C1687" s="243" t="n"/>
      <c r="D1687" s="243" t="n"/>
      <c r="E1687" s="243" t="n"/>
      <c r="F1687" s="243" t="n"/>
      <c r="G1687" s="243" t="n"/>
      <c r="H1687" s="243" t="n"/>
      <c r="I1687" s="243" t="n"/>
      <c r="J1687" s="243" t="n"/>
      <c r="K1687" s="243" t="n"/>
    </row>
    <row r="1688" customFormat="1" s="78">
      <c r="A1688" s="242" t="n"/>
      <c r="B1688" s="22" t="n"/>
      <c r="C1688" s="243" t="n"/>
      <c r="D1688" s="243" t="n"/>
      <c r="E1688" s="243" t="n"/>
      <c r="F1688" s="243" t="n"/>
      <c r="G1688" s="243" t="n"/>
      <c r="H1688" s="243" t="n"/>
      <c r="I1688" s="243" t="n"/>
      <c r="J1688" s="243" t="n"/>
      <c r="K1688" s="243" t="n"/>
    </row>
    <row r="1689" customFormat="1" s="78">
      <c r="A1689" s="242" t="n"/>
      <c r="B1689" s="22" t="n"/>
      <c r="C1689" s="243" t="n"/>
      <c r="D1689" s="243" t="n"/>
      <c r="E1689" s="243" t="n"/>
      <c r="F1689" s="243" t="n"/>
      <c r="G1689" s="243" t="n"/>
      <c r="H1689" s="243" t="n"/>
      <c r="I1689" s="243" t="n"/>
      <c r="J1689" s="243" t="n"/>
      <c r="K1689" s="243" t="n"/>
    </row>
    <row r="1690" customFormat="1" s="78">
      <c r="A1690" s="242" t="n"/>
      <c r="B1690" s="22" t="n"/>
      <c r="C1690" s="243" t="n"/>
      <c r="D1690" s="243" t="n"/>
      <c r="E1690" s="243" t="n"/>
      <c r="F1690" s="243" t="n"/>
      <c r="G1690" s="243" t="n"/>
      <c r="H1690" s="243" t="n"/>
      <c r="I1690" s="243" t="n"/>
      <c r="J1690" s="243" t="n"/>
      <c r="K1690" s="243" t="n"/>
    </row>
    <row r="1691" customFormat="1" s="78">
      <c r="A1691" s="242" t="n"/>
      <c r="B1691" s="22" t="n"/>
      <c r="C1691" s="243" t="n"/>
      <c r="D1691" s="243" t="n"/>
      <c r="E1691" s="243" t="n"/>
      <c r="F1691" s="243" t="n"/>
      <c r="G1691" s="243" t="n"/>
      <c r="H1691" s="243" t="n"/>
      <c r="I1691" s="243" t="n"/>
      <c r="J1691" s="243" t="n"/>
      <c r="K1691" s="243" t="n"/>
    </row>
    <row r="1692" customFormat="1" s="78">
      <c r="A1692" s="242" t="n"/>
      <c r="B1692" s="22" t="n"/>
      <c r="C1692" s="243" t="n"/>
      <c r="D1692" s="243" t="n"/>
      <c r="E1692" s="243" t="n"/>
      <c r="F1692" s="243" t="n"/>
      <c r="G1692" s="243" t="n"/>
      <c r="H1692" s="243" t="n"/>
      <c r="I1692" s="243" t="n"/>
      <c r="J1692" s="243" t="n"/>
      <c r="K1692" s="243" t="n"/>
    </row>
    <row r="1693" customFormat="1" s="78">
      <c r="A1693" s="242" t="n"/>
      <c r="B1693" s="22" t="n"/>
      <c r="C1693" s="243" t="n"/>
      <c r="D1693" s="243" t="n"/>
      <c r="E1693" s="243" t="n"/>
      <c r="F1693" s="243" t="n"/>
      <c r="G1693" s="243" t="n"/>
      <c r="H1693" s="243" t="n"/>
      <c r="I1693" s="243" t="n"/>
      <c r="J1693" s="243" t="n"/>
      <c r="K1693" s="243" t="n"/>
    </row>
    <row r="1694" customFormat="1" s="78">
      <c r="A1694" s="242" t="n"/>
      <c r="B1694" s="22" t="n"/>
      <c r="C1694" s="243" t="n"/>
      <c r="D1694" s="243" t="n"/>
      <c r="E1694" s="243" t="n"/>
      <c r="F1694" s="243" t="n"/>
      <c r="G1694" s="243" t="n"/>
      <c r="H1694" s="243" t="n"/>
      <c r="I1694" s="243" t="n"/>
      <c r="J1694" s="243" t="n"/>
      <c r="K1694" s="243" t="n"/>
    </row>
    <row r="1695" customFormat="1" s="78">
      <c r="A1695" s="242" t="n"/>
      <c r="B1695" s="22" t="n"/>
      <c r="C1695" s="243" t="n"/>
      <c r="D1695" s="243" t="n"/>
      <c r="E1695" s="243" t="n"/>
      <c r="F1695" s="243" t="n"/>
      <c r="G1695" s="243" t="n"/>
      <c r="H1695" s="243" t="n"/>
      <c r="I1695" s="243" t="n"/>
      <c r="J1695" s="243" t="n"/>
      <c r="K1695" s="243" t="n"/>
    </row>
    <row r="1696" customFormat="1" s="78">
      <c r="A1696" s="242" t="n"/>
      <c r="B1696" s="22" t="n"/>
      <c r="C1696" s="243" t="n"/>
      <c r="D1696" s="243" t="n"/>
      <c r="E1696" s="243" t="n"/>
      <c r="F1696" s="243" t="n"/>
      <c r="G1696" s="243" t="n"/>
      <c r="H1696" s="243" t="n"/>
      <c r="I1696" s="243" t="n"/>
      <c r="J1696" s="243" t="n"/>
      <c r="K1696" s="243" t="n"/>
    </row>
    <row r="1697" customFormat="1" s="78">
      <c r="A1697" s="242" t="n"/>
      <c r="B1697" s="22" t="n"/>
      <c r="C1697" s="243" t="n"/>
      <c r="D1697" s="243" t="n"/>
      <c r="E1697" s="243" t="n"/>
      <c r="F1697" s="243" t="n"/>
      <c r="G1697" s="243" t="n"/>
      <c r="H1697" s="243" t="n"/>
      <c r="I1697" s="243" t="n"/>
      <c r="J1697" s="243" t="n"/>
      <c r="K1697" s="243" t="n"/>
    </row>
    <row r="1698" customFormat="1" s="78">
      <c r="A1698" s="242" t="n"/>
      <c r="B1698" s="22" t="n"/>
      <c r="C1698" s="243" t="n"/>
      <c r="D1698" s="243" t="n"/>
      <c r="E1698" s="243" t="n"/>
      <c r="F1698" s="243" t="n"/>
      <c r="G1698" s="243" t="n"/>
      <c r="H1698" s="243" t="n"/>
      <c r="I1698" s="243" t="n"/>
      <c r="J1698" s="243" t="n"/>
      <c r="K1698" s="243" t="n"/>
    </row>
    <row r="1699" customFormat="1" s="78">
      <c r="A1699" s="242" t="n"/>
      <c r="B1699" s="22" t="n"/>
      <c r="C1699" s="243" t="n"/>
      <c r="D1699" s="243" t="n"/>
      <c r="E1699" s="243" t="n"/>
      <c r="F1699" s="243" t="n"/>
      <c r="G1699" s="243" t="n"/>
      <c r="H1699" s="243" t="n"/>
      <c r="I1699" s="243" t="n"/>
      <c r="J1699" s="243" t="n"/>
      <c r="K1699" s="243" t="n"/>
    </row>
    <row r="1700" customFormat="1" s="78">
      <c r="A1700" s="242" t="n"/>
      <c r="B1700" s="22" t="n"/>
      <c r="C1700" s="243" t="n"/>
      <c r="D1700" s="243" t="n"/>
      <c r="E1700" s="243" t="n"/>
      <c r="F1700" s="243" t="n"/>
      <c r="G1700" s="243" t="n"/>
      <c r="H1700" s="243" t="n"/>
      <c r="I1700" s="243" t="n"/>
      <c r="J1700" s="243" t="n"/>
      <c r="K1700" s="243" t="n"/>
    </row>
    <row r="1701" customFormat="1" s="78">
      <c r="A1701" s="242" t="n"/>
      <c r="B1701" s="22" t="n"/>
      <c r="C1701" s="243" t="n"/>
      <c r="D1701" s="243" t="n"/>
      <c r="E1701" s="243" t="n"/>
      <c r="F1701" s="243" t="n"/>
      <c r="G1701" s="243" t="n"/>
      <c r="H1701" s="243" t="n"/>
      <c r="I1701" s="243" t="n"/>
      <c r="J1701" s="243" t="n"/>
      <c r="K1701" s="243" t="n"/>
    </row>
    <row r="1702" customFormat="1" s="78">
      <c r="A1702" s="242" t="n"/>
      <c r="B1702" s="22" t="n"/>
      <c r="C1702" s="243" t="n"/>
      <c r="D1702" s="243" t="n"/>
      <c r="E1702" s="243" t="n"/>
      <c r="F1702" s="243" t="n"/>
      <c r="G1702" s="243" t="n"/>
      <c r="H1702" s="243" t="n"/>
      <c r="I1702" s="243" t="n"/>
      <c r="J1702" s="243" t="n"/>
      <c r="K1702" s="243" t="n"/>
    </row>
    <row r="1703" customFormat="1" s="78">
      <c r="A1703" s="242" t="n"/>
      <c r="B1703" s="22" t="n"/>
      <c r="C1703" s="243" t="n"/>
      <c r="D1703" s="243" t="n"/>
      <c r="E1703" s="243" t="n"/>
      <c r="F1703" s="243" t="n"/>
      <c r="G1703" s="243" t="n"/>
      <c r="H1703" s="243" t="n"/>
      <c r="I1703" s="243" t="n"/>
      <c r="J1703" s="243" t="n"/>
      <c r="K1703" s="243" t="n"/>
    </row>
    <row r="1704" customFormat="1" s="78">
      <c r="A1704" s="242" t="n"/>
      <c r="B1704" s="22" t="n"/>
      <c r="C1704" s="243" t="n"/>
      <c r="D1704" s="243" t="n"/>
      <c r="E1704" s="243" t="n"/>
      <c r="F1704" s="243" t="n"/>
      <c r="G1704" s="243" t="n"/>
      <c r="H1704" s="243" t="n"/>
      <c r="I1704" s="243" t="n"/>
      <c r="J1704" s="243" t="n"/>
      <c r="K1704" s="243" t="n"/>
    </row>
    <row r="1705" customFormat="1" s="78">
      <c r="A1705" s="242" t="n"/>
      <c r="B1705" s="22" t="n"/>
      <c r="C1705" s="243" t="n"/>
      <c r="D1705" s="243" t="n"/>
      <c r="E1705" s="243" t="n"/>
      <c r="F1705" s="243" t="n"/>
      <c r="G1705" s="243" t="n"/>
      <c r="H1705" s="243" t="n"/>
      <c r="I1705" s="243" t="n"/>
      <c r="J1705" s="243" t="n"/>
      <c r="K1705" s="243" t="n"/>
    </row>
    <row r="1706" customFormat="1" s="78">
      <c r="A1706" s="242" t="n"/>
      <c r="B1706" s="22" t="n"/>
      <c r="C1706" s="243" t="n"/>
      <c r="D1706" s="243" t="n"/>
      <c r="E1706" s="243" t="n"/>
      <c r="F1706" s="243" t="n"/>
      <c r="G1706" s="243" t="n"/>
      <c r="H1706" s="243" t="n"/>
      <c r="I1706" s="243" t="n"/>
      <c r="J1706" s="243" t="n"/>
      <c r="K1706" s="243" t="n"/>
    </row>
    <row r="1707" customFormat="1" s="78">
      <c r="A1707" s="242" t="n"/>
      <c r="B1707" s="22" t="n"/>
      <c r="C1707" s="243" t="n"/>
      <c r="D1707" s="243" t="n"/>
      <c r="E1707" s="243" t="n"/>
      <c r="F1707" s="243" t="n"/>
      <c r="G1707" s="243" t="n"/>
      <c r="H1707" s="243" t="n"/>
      <c r="I1707" s="243" t="n"/>
      <c r="J1707" s="243" t="n"/>
      <c r="K1707" s="243" t="n"/>
    </row>
    <row r="1708" customFormat="1" s="78">
      <c r="A1708" s="242" t="n"/>
      <c r="B1708" s="22" t="n"/>
      <c r="C1708" s="243" t="n"/>
      <c r="D1708" s="243" t="n"/>
      <c r="E1708" s="243" t="n"/>
      <c r="F1708" s="243" t="n"/>
      <c r="G1708" s="243" t="n"/>
      <c r="H1708" s="243" t="n"/>
      <c r="I1708" s="243" t="n"/>
      <c r="J1708" s="243" t="n"/>
      <c r="K1708" s="243" t="n"/>
    </row>
    <row r="1709" customFormat="1" s="78">
      <c r="A1709" s="242" t="n"/>
      <c r="B1709" s="22" t="n"/>
      <c r="C1709" s="243" t="n"/>
      <c r="D1709" s="243" t="n"/>
      <c r="E1709" s="243" t="n"/>
      <c r="F1709" s="243" t="n"/>
      <c r="G1709" s="243" t="n"/>
      <c r="H1709" s="243" t="n"/>
      <c r="I1709" s="243" t="n"/>
      <c r="J1709" s="243" t="n"/>
      <c r="K1709" s="243" t="n"/>
    </row>
    <row r="1710" customFormat="1" s="78">
      <c r="A1710" s="242" t="n"/>
      <c r="B1710" s="22" t="n"/>
      <c r="C1710" s="243" t="n"/>
      <c r="D1710" s="243" t="n"/>
      <c r="E1710" s="243" t="n"/>
      <c r="F1710" s="243" t="n"/>
      <c r="G1710" s="243" t="n"/>
      <c r="H1710" s="243" t="n"/>
      <c r="I1710" s="243" t="n"/>
      <c r="J1710" s="243" t="n"/>
      <c r="K1710" s="243" t="n"/>
    </row>
    <row r="1711" customFormat="1" s="78">
      <c r="A1711" s="242" t="n"/>
      <c r="B1711" s="22" t="n"/>
      <c r="C1711" s="243" t="n"/>
      <c r="D1711" s="243" t="n"/>
      <c r="E1711" s="243" t="n"/>
      <c r="F1711" s="243" t="n"/>
      <c r="G1711" s="243" t="n"/>
      <c r="H1711" s="243" t="n"/>
      <c r="I1711" s="243" t="n"/>
      <c r="J1711" s="243" t="n"/>
      <c r="K1711" s="243" t="n"/>
    </row>
    <row r="1712" customFormat="1" s="78">
      <c r="A1712" s="242" t="n"/>
      <c r="B1712" s="22" t="n"/>
      <c r="C1712" s="243" t="n"/>
      <c r="D1712" s="243" t="n"/>
      <c r="E1712" s="243" t="n"/>
      <c r="F1712" s="243" t="n"/>
      <c r="G1712" s="243" t="n"/>
      <c r="H1712" s="243" t="n"/>
      <c r="I1712" s="243" t="n"/>
      <c r="J1712" s="243" t="n"/>
      <c r="K1712" s="243" t="n"/>
    </row>
    <row r="1713" customFormat="1" s="78">
      <c r="A1713" s="242" t="n"/>
      <c r="B1713" s="22" t="n"/>
      <c r="C1713" s="243" t="n"/>
      <c r="D1713" s="243" t="n"/>
      <c r="E1713" s="243" t="n"/>
      <c r="F1713" s="243" t="n"/>
      <c r="G1713" s="243" t="n"/>
      <c r="H1713" s="243" t="n"/>
      <c r="I1713" s="243" t="n"/>
      <c r="J1713" s="243" t="n"/>
      <c r="K1713" s="243" t="n"/>
    </row>
    <row r="1714" customFormat="1" s="78">
      <c r="A1714" s="242" t="n"/>
      <c r="B1714" s="22" t="n"/>
      <c r="C1714" s="243" t="n"/>
      <c r="D1714" s="243" t="n"/>
      <c r="E1714" s="243" t="n"/>
      <c r="F1714" s="243" t="n"/>
      <c r="G1714" s="243" t="n"/>
      <c r="H1714" s="243" t="n"/>
      <c r="I1714" s="243" t="n"/>
      <c r="J1714" s="243" t="n"/>
      <c r="K1714" s="243" t="n"/>
    </row>
    <row r="1715" customFormat="1" s="78">
      <c r="A1715" s="242" t="n"/>
      <c r="B1715" s="22" t="n"/>
      <c r="C1715" s="243" t="n"/>
      <c r="D1715" s="243" t="n"/>
      <c r="E1715" s="243" t="n"/>
      <c r="F1715" s="243" t="n"/>
      <c r="G1715" s="243" t="n"/>
      <c r="H1715" s="243" t="n"/>
      <c r="I1715" s="243" t="n"/>
      <c r="J1715" s="243" t="n"/>
      <c r="K1715" s="243" t="n"/>
    </row>
    <row r="1716" customFormat="1" s="78">
      <c r="A1716" s="242" t="n"/>
      <c r="B1716" s="22" t="n"/>
      <c r="C1716" s="243" t="n"/>
      <c r="D1716" s="243" t="n"/>
      <c r="E1716" s="243" t="n"/>
      <c r="F1716" s="243" t="n"/>
      <c r="G1716" s="243" t="n"/>
      <c r="H1716" s="243" t="n"/>
      <c r="I1716" s="243" t="n"/>
      <c r="J1716" s="243" t="n"/>
      <c r="K1716" s="243" t="n"/>
    </row>
    <row r="1717" customFormat="1" s="78">
      <c r="A1717" s="242" t="n"/>
      <c r="B1717" s="22" t="n"/>
      <c r="C1717" s="243" t="n"/>
      <c r="D1717" s="243" t="n"/>
      <c r="E1717" s="243" t="n"/>
      <c r="F1717" s="243" t="n"/>
      <c r="G1717" s="243" t="n"/>
      <c r="H1717" s="243" t="n"/>
      <c r="I1717" s="243" t="n"/>
      <c r="J1717" s="243" t="n"/>
      <c r="K1717" s="243" t="n"/>
    </row>
    <row r="1718" customFormat="1" s="78">
      <c r="A1718" s="242" t="n"/>
      <c r="B1718" s="22" t="n"/>
      <c r="C1718" s="243" t="n"/>
      <c r="D1718" s="243" t="n"/>
      <c r="E1718" s="243" t="n"/>
      <c r="F1718" s="243" t="n"/>
      <c r="G1718" s="243" t="n"/>
      <c r="H1718" s="243" t="n"/>
      <c r="I1718" s="243" t="n"/>
      <c r="J1718" s="243" t="n"/>
      <c r="K1718" s="243" t="n"/>
    </row>
    <row r="1719" customFormat="1" s="78">
      <c r="A1719" s="242" t="n"/>
      <c r="B1719" s="22" t="n"/>
      <c r="C1719" s="243" t="n"/>
      <c r="D1719" s="243" t="n"/>
      <c r="E1719" s="243" t="n"/>
      <c r="F1719" s="243" t="n"/>
      <c r="G1719" s="243" t="n"/>
      <c r="H1719" s="243" t="n"/>
      <c r="I1719" s="243" t="n"/>
      <c r="J1719" s="243" t="n"/>
      <c r="K1719" s="243" t="n"/>
    </row>
    <row r="1720" customFormat="1" s="78">
      <c r="A1720" s="242" t="n"/>
      <c r="B1720" s="22" t="n"/>
      <c r="C1720" s="243" t="n"/>
      <c r="D1720" s="243" t="n"/>
      <c r="E1720" s="243" t="n"/>
      <c r="F1720" s="243" t="n"/>
      <c r="G1720" s="243" t="n"/>
      <c r="H1720" s="243" t="n"/>
      <c r="I1720" s="243" t="n"/>
      <c r="J1720" s="243" t="n"/>
      <c r="K1720" s="243" t="n"/>
    </row>
    <row r="1721" customFormat="1" s="78">
      <c r="A1721" s="242" t="n"/>
      <c r="B1721" s="22" t="n"/>
      <c r="C1721" s="243" t="n"/>
      <c r="D1721" s="243" t="n"/>
      <c r="E1721" s="243" t="n"/>
      <c r="F1721" s="243" t="n"/>
      <c r="G1721" s="243" t="n"/>
      <c r="H1721" s="243" t="n"/>
      <c r="I1721" s="243" t="n"/>
      <c r="J1721" s="243" t="n"/>
      <c r="K1721" s="243" t="n"/>
    </row>
    <row r="1722" customFormat="1" s="78">
      <c r="A1722" s="242" t="n"/>
      <c r="B1722" s="22" t="n"/>
      <c r="C1722" s="243" t="n"/>
      <c r="D1722" s="243" t="n"/>
      <c r="E1722" s="243" t="n"/>
      <c r="F1722" s="243" t="n"/>
      <c r="G1722" s="243" t="n"/>
      <c r="H1722" s="243" t="n"/>
      <c r="I1722" s="243" t="n"/>
      <c r="J1722" s="243" t="n"/>
      <c r="K1722" s="243" t="n"/>
    </row>
    <row r="1723" customFormat="1" s="78">
      <c r="A1723" s="242" t="n"/>
      <c r="B1723" s="22" t="n"/>
      <c r="C1723" s="243" t="n"/>
      <c r="D1723" s="243" t="n"/>
      <c r="E1723" s="243" t="n"/>
      <c r="F1723" s="243" t="n"/>
      <c r="G1723" s="243" t="n"/>
      <c r="H1723" s="243" t="n"/>
      <c r="I1723" s="243" t="n"/>
      <c r="J1723" s="243" t="n"/>
      <c r="K1723" s="243" t="n"/>
    </row>
    <row r="1724" customFormat="1" s="78">
      <c r="A1724" s="242" t="n"/>
      <c r="B1724" s="22" t="n"/>
      <c r="C1724" s="243" t="n"/>
      <c r="D1724" s="243" t="n"/>
      <c r="E1724" s="243" t="n"/>
      <c r="F1724" s="243" t="n"/>
      <c r="G1724" s="243" t="n"/>
      <c r="H1724" s="243" t="n"/>
      <c r="I1724" s="243" t="n"/>
      <c r="J1724" s="243" t="n"/>
      <c r="K1724" s="243" t="n"/>
    </row>
    <row r="1725" customFormat="1" s="78">
      <c r="A1725" s="242" t="n"/>
      <c r="B1725" s="22" t="n"/>
      <c r="C1725" s="243" t="n"/>
      <c r="D1725" s="243" t="n"/>
      <c r="E1725" s="243" t="n"/>
      <c r="F1725" s="243" t="n"/>
      <c r="G1725" s="243" t="n"/>
      <c r="H1725" s="243" t="n"/>
      <c r="I1725" s="243" t="n"/>
      <c r="J1725" s="243" t="n"/>
      <c r="K1725" s="243" t="n"/>
    </row>
    <row r="1726" customFormat="1" s="78">
      <c r="A1726" s="242" t="n"/>
      <c r="B1726" s="22" t="n"/>
      <c r="C1726" s="243" t="n"/>
      <c r="D1726" s="243" t="n"/>
      <c r="E1726" s="243" t="n"/>
      <c r="F1726" s="243" t="n"/>
      <c r="G1726" s="243" t="n"/>
      <c r="H1726" s="243" t="n"/>
      <c r="I1726" s="243" t="n"/>
      <c r="J1726" s="243" t="n"/>
      <c r="K1726" s="243" t="n"/>
    </row>
    <row r="1727" customFormat="1" s="78">
      <c r="A1727" s="242" t="n"/>
      <c r="B1727" s="22" t="n"/>
      <c r="C1727" s="243" t="n"/>
      <c r="D1727" s="243" t="n"/>
      <c r="E1727" s="243" t="n"/>
      <c r="F1727" s="243" t="n"/>
      <c r="G1727" s="243" t="n"/>
      <c r="H1727" s="243" t="n"/>
      <c r="I1727" s="243" t="n"/>
      <c r="J1727" s="243" t="n"/>
      <c r="K1727" s="243" t="n"/>
    </row>
    <row r="1728" customFormat="1" s="78">
      <c r="A1728" s="242" t="n"/>
      <c r="B1728" s="22" t="n"/>
      <c r="C1728" s="243" t="n"/>
      <c r="D1728" s="243" t="n"/>
      <c r="E1728" s="243" t="n"/>
      <c r="F1728" s="243" t="n"/>
      <c r="G1728" s="243" t="n"/>
      <c r="H1728" s="243" t="n"/>
      <c r="I1728" s="243" t="n"/>
      <c r="J1728" s="243" t="n"/>
      <c r="K1728" s="243" t="n"/>
    </row>
    <row r="1729" customFormat="1" s="78">
      <c r="A1729" s="242" t="n"/>
      <c r="B1729" s="22" t="n"/>
      <c r="C1729" s="243" t="n"/>
      <c r="D1729" s="243" t="n"/>
      <c r="E1729" s="243" t="n"/>
      <c r="F1729" s="243" t="n"/>
      <c r="G1729" s="243" t="n"/>
      <c r="H1729" s="243" t="n"/>
      <c r="I1729" s="243" t="n"/>
      <c r="J1729" s="243" t="n"/>
      <c r="K1729" s="243" t="n"/>
    </row>
    <row r="1730" customFormat="1" s="78">
      <c r="A1730" s="242" t="n"/>
      <c r="B1730" s="22" t="n"/>
      <c r="C1730" s="243" t="n"/>
      <c r="D1730" s="243" t="n"/>
      <c r="E1730" s="243" t="n"/>
      <c r="F1730" s="243" t="n"/>
      <c r="G1730" s="243" t="n"/>
      <c r="H1730" s="243" t="n"/>
      <c r="I1730" s="243" t="n"/>
      <c r="J1730" s="243" t="n"/>
      <c r="K1730" s="243" t="n"/>
    </row>
    <row r="1731" customFormat="1" s="78">
      <c r="A1731" s="242" t="n"/>
      <c r="B1731" s="22" t="n"/>
      <c r="C1731" s="243" t="n"/>
      <c r="D1731" s="243" t="n"/>
      <c r="E1731" s="243" t="n"/>
      <c r="F1731" s="243" t="n"/>
      <c r="G1731" s="243" t="n"/>
      <c r="H1731" s="243" t="n"/>
      <c r="I1731" s="243" t="n"/>
      <c r="J1731" s="243" t="n"/>
      <c r="K1731" s="243" t="n"/>
    </row>
    <row r="1732" customFormat="1" s="78">
      <c r="A1732" s="242" t="n"/>
      <c r="B1732" s="22" t="n"/>
      <c r="C1732" s="243" t="n"/>
      <c r="D1732" s="243" t="n"/>
      <c r="E1732" s="243" t="n"/>
      <c r="F1732" s="243" t="n"/>
      <c r="G1732" s="243" t="n"/>
      <c r="H1732" s="243" t="n"/>
      <c r="I1732" s="243" t="n"/>
      <c r="J1732" s="243" t="n"/>
      <c r="K1732" s="243" t="n"/>
    </row>
    <row r="1733" customFormat="1" s="78">
      <c r="A1733" s="242" t="n"/>
      <c r="B1733" s="22" t="n"/>
      <c r="C1733" s="243" t="n"/>
      <c r="D1733" s="243" t="n"/>
      <c r="E1733" s="243" t="n"/>
      <c r="F1733" s="243" t="n"/>
      <c r="G1733" s="243" t="n"/>
      <c r="H1733" s="243" t="n"/>
      <c r="I1733" s="243" t="n"/>
      <c r="J1733" s="243" t="n"/>
      <c r="K1733" s="243" t="n"/>
    </row>
    <row r="1734" customFormat="1" s="78">
      <c r="A1734" s="242" t="n"/>
      <c r="B1734" s="22" t="n"/>
      <c r="C1734" s="243" t="n"/>
      <c r="D1734" s="243" t="n"/>
      <c r="E1734" s="243" t="n"/>
      <c r="F1734" s="243" t="n"/>
      <c r="G1734" s="243" t="n"/>
      <c r="H1734" s="243" t="n"/>
      <c r="I1734" s="243" t="n"/>
      <c r="J1734" s="243" t="n"/>
      <c r="K1734" s="243" t="n"/>
    </row>
    <row r="1735" customFormat="1" s="78">
      <c r="A1735" s="242" t="n"/>
      <c r="B1735" s="22" t="n"/>
      <c r="C1735" s="243" t="n"/>
      <c r="D1735" s="243" t="n"/>
      <c r="E1735" s="243" t="n"/>
      <c r="F1735" s="243" t="n"/>
      <c r="G1735" s="243" t="n"/>
      <c r="H1735" s="243" t="n"/>
      <c r="I1735" s="243" t="n"/>
      <c r="J1735" s="243" t="n"/>
      <c r="K1735" s="243" t="n"/>
    </row>
    <row r="1736" customFormat="1" s="78">
      <c r="A1736" s="242" t="n"/>
      <c r="B1736" s="22" t="n"/>
      <c r="C1736" s="243" t="n"/>
      <c r="D1736" s="243" t="n"/>
      <c r="E1736" s="243" t="n"/>
      <c r="F1736" s="243" t="n"/>
      <c r="G1736" s="243" t="n"/>
      <c r="H1736" s="243" t="n"/>
      <c r="I1736" s="243" t="n"/>
      <c r="J1736" s="243" t="n"/>
      <c r="K1736" s="243" t="n"/>
    </row>
    <row r="1737" customFormat="1" s="78">
      <c r="A1737" s="242" t="n"/>
      <c r="B1737" s="22" t="n"/>
      <c r="C1737" s="243" t="n"/>
      <c r="D1737" s="243" t="n"/>
      <c r="E1737" s="243" t="n"/>
      <c r="F1737" s="243" t="n"/>
      <c r="G1737" s="243" t="n"/>
      <c r="H1737" s="243" t="n"/>
      <c r="I1737" s="243" t="n"/>
      <c r="J1737" s="243" t="n"/>
      <c r="K1737" s="243" t="n"/>
    </row>
    <row r="1738" customFormat="1" s="78">
      <c r="A1738" s="242" t="n"/>
      <c r="B1738" s="22" t="n"/>
      <c r="C1738" s="243" t="n"/>
      <c r="D1738" s="243" t="n"/>
      <c r="E1738" s="243" t="n"/>
      <c r="F1738" s="243" t="n"/>
      <c r="G1738" s="243" t="n"/>
      <c r="H1738" s="243" t="n"/>
      <c r="I1738" s="243" t="n"/>
      <c r="J1738" s="243" t="n"/>
      <c r="K1738" s="243" t="n"/>
    </row>
    <row r="1739" customFormat="1" s="78">
      <c r="A1739" s="242" t="n"/>
      <c r="B1739" s="22" t="n"/>
      <c r="C1739" s="243" t="n"/>
      <c r="D1739" s="243" t="n"/>
      <c r="E1739" s="243" t="n"/>
      <c r="F1739" s="243" t="n"/>
      <c r="G1739" s="243" t="n"/>
      <c r="H1739" s="243" t="n"/>
      <c r="I1739" s="243" t="n"/>
      <c r="J1739" s="243" t="n"/>
      <c r="K1739" s="243" t="n"/>
    </row>
    <row r="1740" customFormat="1" s="78">
      <c r="A1740" s="242" t="n"/>
      <c r="B1740" s="22" t="n"/>
      <c r="C1740" s="243" t="n"/>
      <c r="D1740" s="243" t="n"/>
      <c r="E1740" s="243" t="n"/>
      <c r="F1740" s="243" t="n"/>
      <c r="G1740" s="243" t="n"/>
      <c r="H1740" s="243" t="n"/>
      <c r="I1740" s="243" t="n"/>
      <c r="J1740" s="243" t="n"/>
      <c r="K1740" s="243" t="n"/>
    </row>
    <row r="1741" customFormat="1" s="78">
      <c r="A1741" s="242" t="n"/>
      <c r="B1741" s="22" t="n"/>
      <c r="C1741" s="243" t="n"/>
      <c r="D1741" s="243" t="n"/>
      <c r="E1741" s="243" t="n"/>
      <c r="F1741" s="243" t="n"/>
      <c r="G1741" s="243" t="n"/>
      <c r="H1741" s="243" t="n"/>
      <c r="I1741" s="243" t="n"/>
      <c r="J1741" s="243" t="n"/>
      <c r="K1741" s="243" t="n"/>
    </row>
    <row r="1742" customFormat="1" s="78">
      <c r="A1742" s="242" t="n"/>
      <c r="B1742" s="22" t="n"/>
      <c r="C1742" s="243" t="n"/>
      <c r="D1742" s="243" t="n"/>
      <c r="E1742" s="243" t="n"/>
      <c r="F1742" s="243" t="n"/>
      <c r="G1742" s="243" t="n"/>
      <c r="H1742" s="243" t="n"/>
      <c r="I1742" s="243" t="n"/>
      <c r="J1742" s="243" t="n"/>
      <c r="K1742" s="243" t="n"/>
    </row>
    <row r="1743" customFormat="1" s="78">
      <c r="A1743" s="242" t="n"/>
      <c r="B1743" s="22" t="n"/>
      <c r="C1743" s="243" t="n"/>
      <c r="D1743" s="243" t="n"/>
      <c r="E1743" s="243" t="n"/>
      <c r="F1743" s="243" t="n"/>
      <c r="G1743" s="243" t="n"/>
      <c r="H1743" s="243" t="n"/>
      <c r="I1743" s="243" t="n"/>
      <c r="J1743" s="243" t="n"/>
      <c r="K1743" s="243" t="n"/>
    </row>
    <row r="1744" customFormat="1" s="78">
      <c r="A1744" s="242" t="n"/>
      <c r="B1744" s="22" t="n"/>
      <c r="C1744" s="243" t="n"/>
      <c r="D1744" s="243" t="n"/>
      <c r="E1744" s="243" t="n"/>
      <c r="F1744" s="243" t="n"/>
      <c r="G1744" s="243" t="n"/>
      <c r="H1744" s="243" t="n"/>
      <c r="I1744" s="243" t="n"/>
      <c r="J1744" s="243" t="n"/>
      <c r="K1744" s="243" t="n"/>
    </row>
    <row r="1745" customFormat="1" s="78">
      <c r="A1745" s="242" t="n"/>
      <c r="B1745" s="22" t="n"/>
      <c r="C1745" s="243" t="n"/>
      <c r="D1745" s="243" t="n"/>
      <c r="E1745" s="243" t="n"/>
      <c r="F1745" s="243" t="n"/>
      <c r="G1745" s="243" t="n"/>
      <c r="H1745" s="243" t="n"/>
      <c r="I1745" s="243" t="n"/>
      <c r="J1745" s="243" t="n"/>
      <c r="K1745" s="243" t="n"/>
    </row>
    <row r="1746" customFormat="1" s="78">
      <c r="A1746" s="242" t="n"/>
      <c r="B1746" s="22" t="n"/>
      <c r="C1746" s="243" t="n"/>
      <c r="D1746" s="243" t="n"/>
      <c r="E1746" s="243" t="n"/>
      <c r="F1746" s="243" t="n"/>
      <c r="G1746" s="243" t="n"/>
      <c r="H1746" s="243" t="n"/>
      <c r="I1746" s="243" t="n"/>
      <c r="J1746" s="243" t="n"/>
      <c r="K1746" s="243" t="n"/>
    </row>
    <row r="1747" customFormat="1" s="78">
      <c r="A1747" s="242" t="n"/>
      <c r="B1747" s="22" t="n"/>
      <c r="C1747" s="243" t="n"/>
      <c r="D1747" s="243" t="n"/>
      <c r="E1747" s="243" t="n"/>
      <c r="F1747" s="243" t="n"/>
      <c r="G1747" s="243" t="n"/>
      <c r="H1747" s="243" t="n"/>
      <c r="I1747" s="243" t="n"/>
      <c r="J1747" s="243" t="n"/>
      <c r="K1747" s="243" t="n"/>
    </row>
    <row r="1748" customFormat="1" s="78">
      <c r="A1748" s="242" t="n"/>
      <c r="B1748" s="22" t="n"/>
      <c r="C1748" s="243" t="n"/>
      <c r="D1748" s="243" t="n"/>
      <c r="E1748" s="243" t="n"/>
      <c r="F1748" s="243" t="n"/>
      <c r="G1748" s="243" t="n"/>
      <c r="H1748" s="243" t="n"/>
      <c r="I1748" s="243" t="n"/>
      <c r="J1748" s="243" t="n"/>
      <c r="K1748" s="243" t="n"/>
    </row>
    <row r="1749" customFormat="1" s="78">
      <c r="A1749" s="242" t="n"/>
      <c r="B1749" s="22" t="n"/>
      <c r="C1749" s="243" t="n"/>
      <c r="D1749" s="243" t="n"/>
      <c r="E1749" s="243" t="n"/>
      <c r="F1749" s="243" t="n"/>
      <c r="G1749" s="243" t="n"/>
      <c r="H1749" s="243" t="n"/>
      <c r="I1749" s="243" t="n"/>
      <c r="J1749" s="243" t="n"/>
      <c r="K1749" s="243" t="n"/>
    </row>
    <row r="1750" customFormat="1" s="78">
      <c r="A1750" s="242" t="n"/>
      <c r="B1750" s="22" t="n"/>
      <c r="C1750" s="243" t="n"/>
      <c r="D1750" s="243" t="n"/>
      <c r="E1750" s="243" t="n"/>
      <c r="F1750" s="243" t="n"/>
      <c r="G1750" s="243" t="n"/>
      <c r="H1750" s="243" t="n"/>
      <c r="I1750" s="243" t="n"/>
      <c r="J1750" s="243" t="n"/>
      <c r="K1750" s="243" t="n"/>
    </row>
    <row r="1751" customFormat="1" s="78">
      <c r="A1751" s="242" t="n"/>
      <c r="B1751" s="22" t="n"/>
      <c r="C1751" s="243" t="n"/>
      <c r="D1751" s="243" t="n"/>
      <c r="E1751" s="243" t="n"/>
      <c r="F1751" s="243" t="n"/>
      <c r="G1751" s="243" t="n"/>
      <c r="H1751" s="243" t="n"/>
      <c r="I1751" s="243" t="n"/>
      <c r="J1751" s="243" t="n"/>
      <c r="K1751" s="243" t="n"/>
    </row>
    <row r="1752" customFormat="1" s="78">
      <c r="A1752" s="242" t="n"/>
      <c r="B1752" s="22" t="n"/>
      <c r="C1752" s="243" t="n"/>
      <c r="D1752" s="243" t="n"/>
      <c r="E1752" s="243" t="n"/>
      <c r="F1752" s="243" t="n"/>
      <c r="G1752" s="243" t="n"/>
      <c r="H1752" s="243" t="n"/>
      <c r="I1752" s="243" t="n"/>
      <c r="J1752" s="243" t="n"/>
      <c r="K1752" s="243" t="n"/>
    </row>
    <row r="1753" customFormat="1" s="78">
      <c r="A1753" s="242" t="n"/>
      <c r="B1753" s="22" t="n"/>
      <c r="C1753" s="243" t="n"/>
      <c r="D1753" s="243" t="n"/>
      <c r="E1753" s="243" t="n"/>
      <c r="F1753" s="243" t="n"/>
      <c r="G1753" s="243" t="n"/>
      <c r="H1753" s="243" t="n"/>
      <c r="I1753" s="243" t="n"/>
      <c r="J1753" s="243" t="n"/>
      <c r="K1753" s="243" t="n"/>
    </row>
    <row r="1754" customFormat="1" s="78">
      <c r="A1754" s="242" t="n"/>
      <c r="B1754" s="22" t="n"/>
      <c r="C1754" s="243" t="n"/>
      <c r="D1754" s="243" t="n"/>
      <c r="E1754" s="243" t="n"/>
      <c r="F1754" s="243" t="n"/>
      <c r="G1754" s="243" t="n"/>
      <c r="H1754" s="243" t="n"/>
      <c r="I1754" s="243" t="n"/>
      <c r="J1754" s="243" t="n"/>
      <c r="K1754" s="243" t="n"/>
    </row>
    <row r="1755" customFormat="1" s="78">
      <c r="A1755" s="242" t="n"/>
      <c r="B1755" s="22" t="n"/>
      <c r="C1755" s="243" t="n"/>
      <c r="D1755" s="243" t="n"/>
      <c r="E1755" s="243" t="n"/>
      <c r="F1755" s="243" t="n"/>
      <c r="G1755" s="243" t="n"/>
      <c r="H1755" s="243" t="n"/>
      <c r="I1755" s="243" t="n"/>
      <c r="J1755" s="243" t="n"/>
      <c r="K1755" s="243" t="n"/>
    </row>
    <row r="1756" customFormat="1" s="78">
      <c r="A1756" s="242" t="n"/>
      <c r="B1756" s="22" t="n"/>
      <c r="C1756" s="243" t="n"/>
      <c r="D1756" s="243" t="n"/>
      <c r="E1756" s="243" t="n"/>
      <c r="F1756" s="243" t="n"/>
      <c r="G1756" s="243" t="n"/>
      <c r="H1756" s="243" t="n"/>
      <c r="I1756" s="243" t="n"/>
      <c r="J1756" s="243" t="n"/>
      <c r="K1756" s="243" t="n"/>
    </row>
    <row r="1757" customFormat="1" s="78">
      <c r="A1757" s="242" t="n"/>
      <c r="B1757" s="22" t="n"/>
      <c r="C1757" s="243" t="n"/>
      <c r="D1757" s="243" t="n"/>
      <c r="E1757" s="243" t="n"/>
      <c r="F1757" s="243" t="n"/>
      <c r="G1757" s="243" t="n"/>
      <c r="H1757" s="243" t="n"/>
      <c r="I1757" s="243" t="n"/>
      <c r="J1757" s="243" t="n"/>
      <c r="K1757" s="243" t="n"/>
    </row>
    <row r="1758" customFormat="1" s="78">
      <c r="A1758" s="242" t="n"/>
      <c r="B1758" s="22" t="n"/>
      <c r="C1758" s="243" t="n"/>
      <c r="D1758" s="243" t="n"/>
      <c r="E1758" s="243" t="n"/>
      <c r="F1758" s="243" t="n"/>
      <c r="G1758" s="243" t="n"/>
      <c r="H1758" s="243" t="n"/>
      <c r="I1758" s="243" t="n"/>
      <c r="J1758" s="243" t="n"/>
      <c r="K1758" s="243" t="n"/>
    </row>
    <row r="1759" customFormat="1" s="78">
      <c r="A1759" s="242" t="n"/>
      <c r="B1759" s="22" t="n"/>
      <c r="C1759" s="243" t="n"/>
      <c r="D1759" s="243" t="n"/>
      <c r="E1759" s="243" t="n"/>
      <c r="F1759" s="243" t="n"/>
      <c r="G1759" s="243" t="n"/>
      <c r="H1759" s="243" t="n"/>
      <c r="I1759" s="243" t="n"/>
      <c r="J1759" s="243" t="n"/>
      <c r="K1759" s="243" t="n"/>
    </row>
    <row r="1760" customFormat="1" s="78">
      <c r="A1760" s="242" t="n"/>
      <c r="B1760" s="22" t="n"/>
      <c r="C1760" s="243" t="n"/>
      <c r="D1760" s="243" t="n"/>
      <c r="E1760" s="243" t="n"/>
      <c r="F1760" s="243" t="n"/>
      <c r="G1760" s="243" t="n"/>
      <c r="H1760" s="243" t="n"/>
      <c r="I1760" s="243" t="n"/>
      <c r="J1760" s="243" t="n"/>
      <c r="K1760" s="243" t="n"/>
    </row>
    <row r="1761" customFormat="1" s="78">
      <c r="A1761" s="242" t="n"/>
      <c r="B1761" s="22" t="n"/>
      <c r="C1761" s="243" t="n"/>
      <c r="D1761" s="243" t="n"/>
      <c r="E1761" s="243" t="n"/>
      <c r="F1761" s="243" t="n"/>
      <c r="G1761" s="243" t="n"/>
      <c r="H1761" s="243" t="n"/>
      <c r="I1761" s="243" t="n"/>
      <c r="J1761" s="243" t="n"/>
      <c r="K1761" s="243" t="n"/>
    </row>
    <row r="1762" customFormat="1" s="78">
      <c r="A1762" s="242" t="n"/>
      <c r="B1762" s="22" t="n"/>
      <c r="C1762" s="243" t="n"/>
      <c r="D1762" s="243" t="n"/>
      <c r="E1762" s="243" t="n"/>
      <c r="F1762" s="243" t="n"/>
      <c r="G1762" s="243" t="n"/>
      <c r="H1762" s="243" t="n"/>
      <c r="I1762" s="243" t="n"/>
      <c r="J1762" s="243" t="n"/>
      <c r="K1762" s="243" t="n"/>
    </row>
    <row r="1763" customFormat="1" s="78">
      <c r="A1763" s="242" t="n"/>
      <c r="B1763" s="22" t="n"/>
      <c r="C1763" s="243" t="n"/>
      <c r="D1763" s="243" t="n"/>
      <c r="E1763" s="243" t="n"/>
      <c r="F1763" s="243" t="n"/>
      <c r="G1763" s="243" t="n"/>
      <c r="H1763" s="243" t="n"/>
      <c r="I1763" s="243" t="n"/>
      <c r="J1763" s="243" t="n"/>
      <c r="K1763" s="243" t="n"/>
    </row>
    <row r="1764" customFormat="1" s="78">
      <c r="A1764" s="242" t="n"/>
      <c r="B1764" s="22" t="n"/>
      <c r="C1764" s="243" t="n"/>
      <c r="D1764" s="243" t="n"/>
      <c r="E1764" s="243" t="n"/>
      <c r="F1764" s="243" t="n"/>
      <c r="G1764" s="243" t="n"/>
      <c r="H1764" s="243" t="n"/>
      <c r="I1764" s="243" t="n"/>
      <c r="J1764" s="243" t="n"/>
      <c r="K1764" s="243" t="n"/>
    </row>
    <row r="1765" customFormat="1" s="78">
      <c r="A1765" s="242" t="n"/>
      <c r="B1765" s="22" t="n"/>
      <c r="C1765" s="243" t="n"/>
      <c r="D1765" s="243" t="n"/>
      <c r="E1765" s="243" t="n"/>
      <c r="F1765" s="243" t="n"/>
      <c r="G1765" s="243" t="n"/>
      <c r="H1765" s="243" t="n"/>
      <c r="I1765" s="243" t="n"/>
      <c r="J1765" s="243" t="n"/>
      <c r="K1765" s="243" t="n"/>
    </row>
    <row r="1766" customFormat="1" s="78">
      <c r="A1766" s="242" t="n"/>
      <c r="B1766" s="22" t="n"/>
      <c r="C1766" s="243" t="n"/>
      <c r="D1766" s="243" t="n"/>
      <c r="E1766" s="243" t="n"/>
      <c r="F1766" s="243" t="n"/>
      <c r="G1766" s="243" t="n"/>
      <c r="H1766" s="243" t="n"/>
      <c r="I1766" s="243" t="n"/>
      <c r="J1766" s="243" t="n"/>
      <c r="K1766" s="243" t="n"/>
    </row>
    <row r="1767" customFormat="1" s="78">
      <c r="A1767" s="242" t="n"/>
      <c r="B1767" s="22" t="n"/>
      <c r="C1767" s="243" t="n"/>
      <c r="D1767" s="243" t="n"/>
      <c r="E1767" s="243" t="n"/>
      <c r="F1767" s="243" t="n"/>
      <c r="G1767" s="243" t="n"/>
      <c r="H1767" s="243" t="n"/>
      <c r="I1767" s="243" t="n"/>
      <c r="J1767" s="243" t="n"/>
      <c r="K1767" s="243" t="n"/>
    </row>
    <row r="1768" customFormat="1" s="78">
      <c r="A1768" s="242" t="n"/>
      <c r="B1768" s="22" t="n"/>
      <c r="C1768" s="243" t="n"/>
      <c r="D1768" s="243" t="n"/>
      <c r="E1768" s="243" t="n"/>
      <c r="F1768" s="243" t="n"/>
      <c r="G1768" s="243" t="n"/>
      <c r="H1768" s="243" t="n"/>
      <c r="I1768" s="243" t="n"/>
      <c r="J1768" s="243" t="n"/>
      <c r="K1768" s="243" t="n"/>
    </row>
    <row r="1769" customFormat="1" s="78">
      <c r="A1769" s="242" t="n"/>
      <c r="B1769" s="22" t="n"/>
      <c r="C1769" s="243" t="n"/>
      <c r="D1769" s="243" t="n"/>
      <c r="E1769" s="243" t="n"/>
      <c r="F1769" s="243" t="n"/>
      <c r="G1769" s="243" t="n"/>
      <c r="H1769" s="243" t="n"/>
      <c r="I1769" s="243" t="n"/>
      <c r="J1769" s="243" t="n"/>
      <c r="K1769" s="243" t="n"/>
    </row>
    <row r="1770" customFormat="1" s="78">
      <c r="A1770" s="242" t="n"/>
      <c r="B1770" s="22" t="n"/>
      <c r="C1770" s="243" t="n"/>
      <c r="D1770" s="243" t="n"/>
      <c r="E1770" s="243" t="n"/>
      <c r="F1770" s="243" t="n"/>
      <c r="G1770" s="243" t="n"/>
      <c r="H1770" s="243" t="n"/>
      <c r="I1770" s="243" t="n"/>
      <c r="J1770" s="243" t="n"/>
      <c r="K1770" s="243" t="n"/>
    </row>
    <row r="1771" customFormat="1" s="78">
      <c r="A1771" s="242" t="n"/>
      <c r="B1771" s="22" t="n"/>
      <c r="C1771" s="243" t="n"/>
      <c r="D1771" s="243" t="n"/>
      <c r="E1771" s="243" t="n"/>
      <c r="F1771" s="243" t="n"/>
      <c r="G1771" s="243" t="n"/>
      <c r="H1771" s="243" t="n"/>
      <c r="I1771" s="243" t="n"/>
      <c r="J1771" s="243" t="n"/>
      <c r="K1771" s="243" t="n"/>
    </row>
    <row r="1772" customFormat="1" s="78">
      <c r="A1772" s="242" t="n"/>
      <c r="B1772" s="22" t="n"/>
      <c r="C1772" s="243" t="n"/>
      <c r="D1772" s="243" t="n"/>
      <c r="E1772" s="243" t="n"/>
      <c r="F1772" s="243" t="n"/>
      <c r="G1772" s="243" t="n"/>
      <c r="H1772" s="243" t="n"/>
      <c r="I1772" s="243" t="n"/>
      <c r="J1772" s="243" t="n"/>
      <c r="K1772" s="243" t="n"/>
    </row>
    <row r="1773" customFormat="1" s="78">
      <c r="A1773" s="242" t="n"/>
      <c r="B1773" s="22" t="n"/>
      <c r="C1773" s="243" t="n"/>
      <c r="D1773" s="243" t="n"/>
      <c r="E1773" s="243" t="n"/>
      <c r="F1773" s="243" t="n"/>
      <c r="G1773" s="243" t="n"/>
      <c r="H1773" s="243" t="n"/>
      <c r="I1773" s="243" t="n"/>
      <c r="J1773" s="243" t="n"/>
      <c r="K1773" s="243" t="n"/>
    </row>
    <row r="1774" customFormat="1" s="78">
      <c r="A1774" s="242" t="n"/>
      <c r="B1774" s="22" t="n"/>
      <c r="C1774" s="243" t="n"/>
      <c r="D1774" s="243" t="n"/>
      <c r="E1774" s="243" t="n"/>
      <c r="F1774" s="243" t="n"/>
      <c r="G1774" s="243" t="n"/>
      <c r="H1774" s="243" t="n"/>
      <c r="I1774" s="243" t="n"/>
      <c r="J1774" s="243" t="n"/>
      <c r="K1774" s="243" t="n"/>
    </row>
    <row r="1775" customFormat="1" s="78">
      <c r="A1775" s="242" t="n"/>
      <c r="B1775" s="22" t="n"/>
      <c r="C1775" s="243" t="n"/>
      <c r="D1775" s="243" t="n"/>
      <c r="E1775" s="243" t="n"/>
      <c r="F1775" s="243" t="n"/>
      <c r="G1775" s="243" t="n"/>
      <c r="H1775" s="243" t="n"/>
      <c r="I1775" s="243" t="n"/>
      <c r="J1775" s="243" t="n"/>
      <c r="K1775" s="243" t="n"/>
    </row>
    <row r="1776" customFormat="1" s="78">
      <c r="A1776" s="242" t="n"/>
      <c r="B1776" s="22" t="n"/>
      <c r="C1776" s="243" t="n"/>
      <c r="D1776" s="243" t="n"/>
      <c r="E1776" s="243" t="n"/>
      <c r="F1776" s="243" t="n"/>
      <c r="G1776" s="243" t="n"/>
      <c r="H1776" s="243" t="n"/>
      <c r="I1776" s="243" t="n"/>
      <c r="J1776" s="243" t="n"/>
      <c r="K1776" s="243" t="n"/>
    </row>
    <row r="1777" customFormat="1" s="78">
      <c r="A1777" s="242" t="n"/>
      <c r="B1777" s="22" t="n"/>
      <c r="C1777" s="243" t="n"/>
      <c r="D1777" s="243" t="n"/>
      <c r="E1777" s="243" t="n"/>
      <c r="F1777" s="243" t="n"/>
      <c r="G1777" s="243" t="n"/>
      <c r="H1777" s="243" t="n"/>
      <c r="I1777" s="243" t="n"/>
      <c r="J1777" s="243" t="n"/>
      <c r="K1777" s="243" t="n"/>
    </row>
    <row r="1778" customFormat="1" s="78">
      <c r="A1778" s="242" t="n"/>
      <c r="B1778" s="22" t="n"/>
      <c r="C1778" s="243" t="n"/>
      <c r="D1778" s="243" t="n"/>
      <c r="E1778" s="243" t="n"/>
      <c r="F1778" s="243" t="n"/>
      <c r="G1778" s="243" t="n"/>
      <c r="H1778" s="243" t="n"/>
      <c r="I1778" s="243" t="n"/>
      <c r="J1778" s="243" t="n"/>
      <c r="K1778" s="243" t="n"/>
    </row>
    <row r="1779" customFormat="1" s="78">
      <c r="A1779" s="242" t="n"/>
      <c r="B1779" s="22" t="n"/>
      <c r="C1779" s="243" t="n"/>
      <c r="D1779" s="243" t="n"/>
      <c r="E1779" s="243" t="n"/>
      <c r="F1779" s="243" t="n"/>
      <c r="G1779" s="243" t="n"/>
      <c r="H1779" s="243" t="n"/>
      <c r="I1779" s="243" t="n"/>
      <c r="J1779" s="243" t="n"/>
      <c r="K1779" s="243" t="n"/>
    </row>
    <row r="1780" customFormat="1" s="78">
      <c r="A1780" s="242" t="n"/>
      <c r="B1780" s="22" t="n"/>
      <c r="C1780" s="243" t="n"/>
      <c r="D1780" s="243" t="n"/>
      <c r="E1780" s="243" t="n"/>
      <c r="F1780" s="243" t="n"/>
      <c r="G1780" s="243" t="n"/>
      <c r="H1780" s="243" t="n"/>
      <c r="I1780" s="243" t="n"/>
      <c r="J1780" s="243" t="n"/>
      <c r="K1780" s="243" t="n"/>
    </row>
    <row r="1781" customFormat="1" s="78">
      <c r="A1781" s="242" t="n"/>
      <c r="B1781" s="22" t="n"/>
      <c r="C1781" s="243" t="n"/>
      <c r="D1781" s="243" t="n"/>
      <c r="E1781" s="243" t="n"/>
      <c r="F1781" s="243" t="n"/>
      <c r="G1781" s="243" t="n"/>
      <c r="H1781" s="243" t="n"/>
      <c r="I1781" s="243" t="n"/>
      <c r="J1781" s="243" t="n"/>
      <c r="K1781" s="243" t="n"/>
    </row>
    <row r="1782" customFormat="1" s="78">
      <c r="A1782" s="242" t="n"/>
      <c r="B1782" s="22" t="n"/>
      <c r="C1782" s="243" t="n"/>
      <c r="D1782" s="243" t="n"/>
      <c r="E1782" s="243" t="n"/>
      <c r="F1782" s="243" t="n"/>
      <c r="G1782" s="243" t="n"/>
      <c r="H1782" s="243" t="n"/>
      <c r="I1782" s="243" t="n"/>
      <c r="J1782" s="243" t="n"/>
      <c r="K1782" s="243" t="n"/>
    </row>
    <row r="1783" customFormat="1" s="78">
      <c r="A1783" s="242" t="n"/>
      <c r="B1783" s="22" t="n"/>
      <c r="C1783" s="243" t="n"/>
      <c r="D1783" s="243" t="n"/>
      <c r="E1783" s="243" t="n"/>
      <c r="F1783" s="243" t="n"/>
      <c r="G1783" s="243" t="n"/>
      <c r="H1783" s="243" t="n"/>
      <c r="I1783" s="243" t="n"/>
      <c r="J1783" s="243" t="n"/>
      <c r="K1783" s="243" t="n"/>
    </row>
    <row r="1784" customFormat="1" s="78">
      <c r="A1784" s="242" t="n"/>
      <c r="B1784" s="22" t="n"/>
      <c r="C1784" s="243" t="n"/>
      <c r="D1784" s="243" t="n"/>
      <c r="E1784" s="243" t="n"/>
      <c r="F1784" s="243" t="n"/>
      <c r="G1784" s="243" t="n"/>
      <c r="H1784" s="243" t="n"/>
      <c r="I1784" s="243" t="n"/>
      <c r="J1784" s="243" t="n"/>
      <c r="K1784" s="243" t="n"/>
    </row>
    <row r="1785" customFormat="1" s="78">
      <c r="A1785" s="242" t="n"/>
      <c r="B1785" s="22" t="n"/>
      <c r="C1785" s="243" t="n"/>
      <c r="D1785" s="243" t="n"/>
      <c r="E1785" s="243" t="n"/>
      <c r="F1785" s="243" t="n"/>
      <c r="G1785" s="243" t="n"/>
      <c r="H1785" s="243" t="n"/>
      <c r="I1785" s="243" t="n"/>
      <c r="J1785" s="243" t="n"/>
      <c r="K1785" s="243" t="n"/>
    </row>
    <row r="1786" customFormat="1" s="78">
      <c r="A1786" s="242" t="n"/>
      <c r="B1786" s="22" t="n"/>
      <c r="C1786" s="243" t="n"/>
      <c r="D1786" s="243" t="n"/>
      <c r="E1786" s="243" t="n"/>
      <c r="F1786" s="243" t="n"/>
      <c r="G1786" s="243" t="n"/>
      <c r="H1786" s="243" t="n"/>
      <c r="I1786" s="243" t="n"/>
      <c r="J1786" s="243" t="n"/>
      <c r="K1786" s="243" t="n"/>
    </row>
    <row r="1787" customFormat="1" s="78">
      <c r="A1787" s="242" t="n"/>
      <c r="B1787" s="22" t="n"/>
      <c r="C1787" s="243" t="n"/>
      <c r="D1787" s="243" t="n"/>
      <c r="E1787" s="243" t="n"/>
      <c r="F1787" s="243" t="n"/>
      <c r="G1787" s="243" t="n"/>
      <c r="H1787" s="243" t="n"/>
      <c r="I1787" s="243" t="n"/>
      <c r="J1787" s="243" t="n"/>
      <c r="K1787" s="243" t="n"/>
    </row>
    <row r="1788" customFormat="1" s="78">
      <c r="A1788" s="242" t="n"/>
      <c r="B1788" s="22" t="n"/>
      <c r="C1788" s="243" t="n"/>
      <c r="D1788" s="243" t="n"/>
      <c r="E1788" s="243" t="n"/>
      <c r="F1788" s="243" t="n"/>
      <c r="G1788" s="243" t="n"/>
      <c r="H1788" s="243" t="n"/>
      <c r="I1788" s="243" t="n"/>
      <c r="J1788" s="243" t="n"/>
      <c r="K1788" s="243" t="n"/>
    </row>
    <row r="1789" customFormat="1" s="78">
      <c r="A1789" s="242" t="n"/>
      <c r="B1789" s="22" t="n"/>
      <c r="C1789" s="243" t="n"/>
      <c r="D1789" s="243" t="n"/>
      <c r="E1789" s="243" t="n"/>
      <c r="F1789" s="243" t="n"/>
      <c r="G1789" s="243" t="n"/>
      <c r="H1789" s="243" t="n"/>
      <c r="I1789" s="243" t="n"/>
      <c r="J1789" s="243" t="n"/>
      <c r="K1789" s="243" t="n"/>
    </row>
    <row r="1790" customFormat="1" s="78">
      <c r="A1790" s="242" t="n"/>
      <c r="B1790" s="22" t="n"/>
      <c r="C1790" s="243" t="n"/>
      <c r="D1790" s="243" t="n"/>
      <c r="E1790" s="243" t="n"/>
      <c r="F1790" s="243" t="n"/>
      <c r="G1790" s="243" t="n"/>
      <c r="H1790" s="243" t="n"/>
      <c r="I1790" s="243" t="n"/>
      <c r="J1790" s="243" t="n"/>
      <c r="K1790" s="243" t="n"/>
    </row>
    <row r="1791" customFormat="1" s="78">
      <c r="A1791" s="242" t="n"/>
      <c r="B1791" s="22" t="n"/>
      <c r="C1791" s="243" t="n"/>
      <c r="D1791" s="243" t="n"/>
      <c r="E1791" s="243" t="n"/>
      <c r="F1791" s="243" t="n"/>
      <c r="G1791" s="243" t="n"/>
      <c r="H1791" s="243" t="n"/>
      <c r="I1791" s="243" t="n"/>
      <c r="J1791" s="243" t="n"/>
      <c r="K1791" s="243" t="n"/>
    </row>
    <row r="1792" customFormat="1" s="78">
      <c r="A1792" s="242" t="n"/>
      <c r="B1792" s="22" t="n"/>
      <c r="C1792" s="243" t="n"/>
      <c r="D1792" s="243" t="n"/>
      <c r="E1792" s="243" t="n"/>
      <c r="F1792" s="243" t="n"/>
      <c r="G1792" s="243" t="n"/>
      <c r="H1792" s="243" t="n"/>
      <c r="I1792" s="243" t="n"/>
      <c r="J1792" s="243" t="n"/>
      <c r="K1792" s="243" t="n"/>
    </row>
    <row r="1793" customFormat="1" s="78">
      <c r="A1793" s="242" t="n"/>
      <c r="B1793" s="22" t="n"/>
      <c r="C1793" s="243" t="n"/>
      <c r="D1793" s="243" t="n"/>
      <c r="E1793" s="243" t="n"/>
      <c r="F1793" s="243" t="n"/>
      <c r="G1793" s="243" t="n"/>
      <c r="H1793" s="243" t="n"/>
      <c r="I1793" s="243" t="n"/>
      <c r="J1793" s="243" t="n"/>
      <c r="K1793" s="243" t="n"/>
    </row>
    <row r="1794" customFormat="1" s="78">
      <c r="A1794" s="242" t="n"/>
      <c r="B1794" s="22" t="n"/>
      <c r="C1794" s="243" t="n"/>
      <c r="D1794" s="243" t="n"/>
      <c r="E1794" s="243" t="n"/>
      <c r="F1794" s="243" t="n"/>
      <c r="G1794" s="243" t="n"/>
      <c r="H1794" s="243" t="n"/>
      <c r="I1794" s="243" t="n"/>
      <c r="J1794" s="243" t="n"/>
      <c r="K1794" s="243" t="n"/>
    </row>
    <row r="1795" customFormat="1" s="78">
      <c r="A1795" s="242" t="n"/>
      <c r="B1795" s="22" t="n"/>
      <c r="C1795" s="243" t="n"/>
      <c r="D1795" s="243" t="n"/>
      <c r="E1795" s="243" t="n"/>
      <c r="F1795" s="243" t="n"/>
      <c r="G1795" s="243" t="n"/>
      <c r="H1795" s="243" t="n"/>
      <c r="I1795" s="243" t="n"/>
      <c r="J1795" s="243" t="n"/>
      <c r="K1795" s="243" t="n"/>
    </row>
    <row r="1796" customFormat="1" s="78">
      <c r="A1796" s="242" t="n"/>
      <c r="B1796" s="22" t="n"/>
      <c r="C1796" s="243" t="n"/>
      <c r="D1796" s="243" t="n"/>
      <c r="E1796" s="243" t="n"/>
      <c r="F1796" s="243" t="n"/>
      <c r="G1796" s="243" t="n"/>
      <c r="H1796" s="243" t="n"/>
      <c r="I1796" s="243" t="n"/>
      <c r="J1796" s="243" t="n"/>
      <c r="K1796" s="243" t="n"/>
    </row>
    <row r="1797" customFormat="1" s="78">
      <c r="A1797" s="242" t="n"/>
      <c r="B1797" s="22" t="n"/>
      <c r="C1797" s="243" t="n"/>
      <c r="D1797" s="243" t="n"/>
      <c r="E1797" s="243" t="n"/>
      <c r="F1797" s="243" t="n"/>
      <c r="G1797" s="243" t="n"/>
      <c r="H1797" s="243" t="n"/>
      <c r="I1797" s="243" t="n"/>
      <c r="J1797" s="243" t="n"/>
      <c r="K1797" s="243" t="n"/>
    </row>
    <row r="1798" customFormat="1" s="78">
      <c r="A1798" s="242" t="n"/>
      <c r="B1798" s="22" t="n"/>
      <c r="C1798" s="243" t="n"/>
      <c r="D1798" s="243" t="n"/>
      <c r="E1798" s="243" t="n"/>
      <c r="F1798" s="243" t="n"/>
      <c r="G1798" s="243" t="n"/>
      <c r="H1798" s="243" t="n"/>
      <c r="I1798" s="243" t="n"/>
      <c r="J1798" s="243" t="n"/>
      <c r="K1798" s="243" t="n"/>
    </row>
    <row r="1799" customFormat="1" s="78">
      <c r="A1799" s="242" t="n"/>
      <c r="B1799" s="22" t="n"/>
      <c r="C1799" s="243" t="n"/>
      <c r="D1799" s="243" t="n"/>
      <c r="E1799" s="243" t="n"/>
      <c r="F1799" s="243" t="n"/>
      <c r="G1799" s="243" t="n"/>
      <c r="H1799" s="243" t="n"/>
      <c r="I1799" s="243" t="n"/>
      <c r="J1799" s="243" t="n"/>
      <c r="K1799" s="243" t="n"/>
    </row>
    <row r="1800" customFormat="1" s="78">
      <c r="A1800" s="242" t="n"/>
      <c r="B1800" s="22" t="n"/>
      <c r="C1800" s="243" t="n"/>
      <c r="D1800" s="243" t="n"/>
      <c r="E1800" s="243" t="n"/>
      <c r="F1800" s="243" t="n"/>
      <c r="G1800" s="243" t="n"/>
      <c r="H1800" s="243" t="n"/>
      <c r="I1800" s="243" t="n"/>
      <c r="J1800" s="243" t="n"/>
      <c r="K1800" s="243" t="n"/>
    </row>
    <row r="1801" customFormat="1" s="78">
      <c r="A1801" s="242" t="n"/>
      <c r="B1801" s="22" t="n"/>
      <c r="C1801" s="243" t="n"/>
      <c r="D1801" s="243" t="n"/>
      <c r="E1801" s="243" t="n"/>
      <c r="F1801" s="243" t="n"/>
      <c r="G1801" s="243" t="n"/>
      <c r="H1801" s="243" t="n"/>
      <c r="I1801" s="243" t="n"/>
      <c r="J1801" s="243" t="n"/>
      <c r="K1801" s="243" t="n"/>
    </row>
    <row r="1802" customFormat="1" s="78">
      <c r="A1802" s="242" t="n"/>
      <c r="B1802" s="22" t="n"/>
      <c r="C1802" s="243" t="n"/>
      <c r="D1802" s="243" t="n"/>
      <c r="E1802" s="243" t="n"/>
      <c r="F1802" s="243" t="n"/>
      <c r="G1802" s="243" t="n"/>
      <c r="H1802" s="243" t="n"/>
      <c r="I1802" s="243" t="n"/>
      <c r="J1802" s="243" t="n"/>
      <c r="K1802" s="243" t="n"/>
    </row>
    <row r="1803" customFormat="1" s="78">
      <c r="A1803" s="242" t="n"/>
      <c r="B1803" s="22" t="n"/>
      <c r="C1803" s="243" t="n"/>
      <c r="D1803" s="243" t="n"/>
      <c r="E1803" s="243" t="n"/>
      <c r="F1803" s="243" t="n"/>
      <c r="G1803" s="243" t="n"/>
      <c r="H1803" s="243" t="n"/>
      <c r="I1803" s="243" t="n"/>
      <c r="J1803" s="243" t="n"/>
      <c r="K1803" s="243" t="n"/>
    </row>
    <row r="1804" customFormat="1" s="78">
      <c r="A1804" s="242" t="n"/>
      <c r="B1804" s="22" t="n"/>
      <c r="C1804" s="243" t="n"/>
      <c r="D1804" s="243" t="n"/>
      <c r="E1804" s="243" t="n"/>
      <c r="F1804" s="243" t="n"/>
      <c r="G1804" s="243" t="n"/>
      <c r="H1804" s="243" t="n"/>
      <c r="I1804" s="243" t="n"/>
      <c r="J1804" s="243" t="n"/>
      <c r="K1804" s="243" t="n"/>
    </row>
    <row r="1805" customFormat="1" s="78">
      <c r="A1805" s="242" t="n"/>
      <c r="B1805" s="22" t="n"/>
      <c r="C1805" s="243" t="n"/>
      <c r="D1805" s="243" t="n"/>
      <c r="E1805" s="243" t="n"/>
      <c r="F1805" s="243" t="n"/>
      <c r="G1805" s="243" t="n"/>
      <c r="H1805" s="243" t="n"/>
      <c r="I1805" s="243" t="n"/>
      <c r="J1805" s="243" t="n"/>
      <c r="K1805" s="243" t="n"/>
    </row>
    <row r="1806" customFormat="1" s="78">
      <c r="A1806" s="242" t="n"/>
      <c r="B1806" s="22" t="n"/>
      <c r="C1806" s="243" t="n"/>
      <c r="D1806" s="243" t="n"/>
      <c r="E1806" s="243" t="n"/>
      <c r="F1806" s="243" t="n"/>
      <c r="G1806" s="243" t="n"/>
      <c r="H1806" s="243" t="n"/>
      <c r="I1806" s="243" t="n"/>
      <c r="J1806" s="243" t="n"/>
      <c r="K1806" s="243" t="n"/>
    </row>
    <row r="1807" customFormat="1" s="78">
      <c r="A1807" s="242" t="n"/>
      <c r="B1807" s="22" t="n"/>
      <c r="C1807" s="243" t="n"/>
      <c r="D1807" s="243" t="n"/>
      <c r="E1807" s="243" t="n"/>
      <c r="F1807" s="243" t="n"/>
      <c r="G1807" s="243" t="n"/>
      <c r="H1807" s="243" t="n"/>
      <c r="I1807" s="243" t="n"/>
      <c r="J1807" s="243" t="n"/>
      <c r="K1807" s="243" t="n"/>
    </row>
    <row r="1808" customFormat="1" s="78">
      <c r="A1808" s="242" t="n"/>
      <c r="B1808" s="22" t="n"/>
      <c r="C1808" s="243" t="n"/>
      <c r="D1808" s="243" t="n"/>
      <c r="E1808" s="243" t="n"/>
      <c r="F1808" s="243" t="n"/>
      <c r="G1808" s="243" t="n"/>
      <c r="H1808" s="243" t="n"/>
      <c r="I1808" s="243" t="n"/>
      <c r="J1808" s="243" t="n"/>
      <c r="K1808" s="243" t="n"/>
    </row>
    <row r="1809" customFormat="1" s="78">
      <c r="A1809" s="242" t="n"/>
      <c r="B1809" s="22" t="n"/>
      <c r="C1809" s="243" t="n"/>
      <c r="D1809" s="243" t="n"/>
      <c r="E1809" s="243" t="n"/>
      <c r="F1809" s="243" t="n"/>
      <c r="G1809" s="243" t="n"/>
      <c r="H1809" s="243" t="n"/>
      <c r="I1809" s="243" t="n"/>
      <c r="J1809" s="243" t="n"/>
      <c r="K1809" s="243" t="n"/>
    </row>
    <row r="1810" customFormat="1" s="78">
      <c r="A1810" s="242" t="n"/>
      <c r="B1810" s="22" t="n"/>
      <c r="C1810" s="243" t="n"/>
      <c r="D1810" s="243" t="n"/>
      <c r="E1810" s="243" t="n"/>
      <c r="F1810" s="243" t="n"/>
      <c r="G1810" s="243" t="n"/>
      <c r="H1810" s="243" t="n"/>
      <c r="I1810" s="243" t="n"/>
      <c r="J1810" s="243" t="n"/>
      <c r="K1810" s="243" t="n"/>
    </row>
    <row r="1811" customFormat="1" s="78">
      <c r="A1811" s="242" t="n"/>
      <c r="B1811" s="22" t="n"/>
      <c r="C1811" s="243" t="n"/>
      <c r="D1811" s="243" t="n"/>
      <c r="E1811" s="243" t="n"/>
      <c r="F1811" s="243" t="n"/>
      <c r="G1811" s="243" t="n"/>
      <c r="H1811" s="243" t="n"/>
      <c r="I1811" s="243" t="n"/>
      <c r="J1811" s="243" t="n"/>
      <c r="K1811" s="243" t="n"/>
    </row>
    <row r="1812" customFormat="1" s="78">
      <c r="A1812" s="242" t="n"/>
      <c r="B1812" s="22" t="n"/>
      <c r="C1812" s="243" t="n"/>
      <c r="D1812" s="243" t="n"/>
      <c r="E1812" s="243" t="n"/>
      <c r="F1812" s="243" t="n"/>
      <c r="G1812" s="243" t="n"/>
      <c r="H1812" s="243" t="n"/>
      <c r="I1812" s="243" t="n"/>
      <c r="J1812" s="243" t="n"/>
      <c r="K1812" s="243" t="n"/>
    </row>
    <row r="1813" customFormat="1" s="78">
      <c r="A1813" s="242" t="n"/>
      <c r="B1813" s="22" t="n"/>
      <c r="C1813" s="243" t="n"/>
      <c r="D1813" s="243" t="n"/>
      <c r="E1813" s="243" t="n"/>
      <c r="F1813" s="243" t="n"/>
      <c r="G1813" s="243" t="n"/>
      <c r="H1813" s="243" t="n"/>
      <c r="I1813" s="243" t="n"/>
      <c r="J1813" s="243" t="n"/>
      <c r="K1813" s="243" t="n"/>
    </row>
    <row r="1814" customFormat="1" s="78">
      <c r="A1814" s="242" t="n"/>
      <c r="B1814" s="22" t="n"/>
      <c r="C1814" s="243" t="n"/>
      <c r="D1814" s="243" t="n"/>
      <c r="E1814" s="243" t="n"/>
      <c r="F1814" s="243" t="n"/>
      <c r="G1814" s="243" t="n"/>
      <c r="H1814" s="243" t="n"/>
      <c r="I1814" s="243" t="n"/>
      <c r="J1814" s="243" t="n"/>
      <c r="K1814" s="243" t="n"/>
    </row>
    <row r="1815" customFormat="1" s="78">
      <c r="A1815" s="242" t="n"/>
      <c r="B1815" s="22" t="n"/>
      <c r="C1815" s="243" t="n"/>
      <c r="D1815" s="243" t="n"/>
      <c r="E1815" s="243" t="n"/>
      <c r="F1815" s="243" t="n"/>
      <c r="G1815" s="243" t="n"/>
      <c r="H1815" s="243" t="n"/>
      <c r="I1815" s="243" t="n"/>
      <c r="J1815" s="243" t="n"/>
      <c r="K1815" s="243" t="n"/>
    </row>
    <row r="1816" customFormat="1" s="78">
      <c r="A1816" s="242" t="n"/>
      <c r="B1816" s="22" t="n"/>
      <c r="C1816" s="243" t="n"/>
      <c r="D1816" s="243" t="n"/>
      <c r="E1816" s="243" t="n"/>
      <c r="F1816" s="243" t="n"/>
      <c r="G1816" s="243" t="n"/>
      <c r="H1816" s="243" t="n"/>
      <c r="I1816" s="243" t="n"/>
      <c r="J1816" s="243" t="n"/>
      <c r="K1816" s="243" t="n"/>
    </row>
    <row r="1817" customFormat="1" s="78">
      <c r="A1817" s="242" t="n"/>
      <c r="B1817" s="22" t="n"/>
      <c r="C1817" s="243" t="n"/>
      <c r="D1817" s="243" t="n"/>
      <c r="E1817" s="243" t="n"/>
      <c r="F1817" s="243" t="n"/>
      <c r="G1817" s="243" t="n"/>
      <c r="H1817" s="243" t="n"/>
      <c r="I1817" s="243" t="n"/>
      <c r="J1817" s="243" t="n"/>
      <c r="K1817" s="243" t="n"/>
    </row>
    <row r="1818" customFormat="1" s="78">
      <c r="A1818" s="242" t="n"/>
      <c r="B1818" s="22" t="n"/>
      <c r="C1818" s="243" t="n"/>
      <c r="D1818" s="243" t="n"/>
      <c r="E1818" s="243" t="n"/>
      <c r="F1818" s="243" t="n"/>
      <c r="G1818" s="243" t="n"/>
      <c r="H1818" s="243" t="n"/>
      <c r="I1818" s="243" t="n"/>
      <c r="J1818" s="243" t="n"/>
      <c r="K1818" s="243" t="n"/>
    </row>
    <row r="1819" customFormat="1" s="78">
      <c r="A1819" s="242" t="n"/>
      <c r="B1819" s="22" t="n"/>
      <c r="C1819" s="243" t="n"/>
      <c r="D1819" s="243" t="n"/>
      <c r="E1819" s="243" t="n"/>
      <c r="F1819" s="243" t="n"/>
      <c r="G1819" s="243" t="n"/>
      <c r="H1819" s="243" t="n"/>
      <c r="I1819" s="243" t="n"/>
      <c r="J1819" s="243" t="n"/>
      <c r="K1819" s="243" t="n"/>
    </row>
    <row r="1820" customFormat="1" s="78">
      <c r="A1820" s="242" t="n"/>
      <c r="B1820" s="22" t="n"/>
      <c r="C1820" s="243" t="n"/>
      <c r="D1820" s="243" t="n"/>
      <c r="E1820" s="243" t="n"/>
      <c r="F1820" s="243" t="n"/>
      <c r="G1820" s="243" t="n"/>
      <c r="H1820" s="243" t="n"/>
      <c r="I1820" s="243" t="n"/>
      <c r="J1820" s="243" t="n"/>
      <c r="K1820" s="243" t="n"/>
    </row>
    <row r="1821" customFormat="1" s="78">
      <c r="A1821" s="242" t="n"/>
      <c r="B1821" s="22" t="n"/>
      <c r="C1821" s="243" t="n"/>
      <c r="D1821" s="243" t="n"/>
      <c r="E1821" s="243" t="n"/>
      <c r="F1821" s="243" t="n"/>
      <c r="G1821" s="243" t="n"/>
      <c r="H1821" s="243" t="n"/>
      <c r="I1821" s="243" t="n"/>
      <c r="J1821" s="243" t="n"/>
      <c r="K1821" s="243" t="n"/>
    </row>
    <row r="1822" customFormat="1" s="78">
      <c r="A1822" s="242" t="n"/>
      <c r="B1822" s="22" t="n"/>
      <c r="C1822" s="243" t="n"/>
      <c r="D1822" s="243" t="n"/>
      <c r="E1822" s="243" t="n"/>
      <c r="F1822" s="243" t="n"/>
      <c r="G1822" s="243" t="n"/>
      <c r="H1822" s="243" t="n"/>
      <c r="I1822" s="243" t="n"/>
      <c r="J1822" s="243" t="n"/>
      <c r="K1822" s="243" t="n"/>
    </row>
    <row r="1823" customFormat="1" s="78">
      <c r="A1823" s="242" t="n"/>
      <c r="B1823" s="22" t="n"/>
      <c r="C1823" s="243" t="n"/>
      <c r="D1823" s="243" t="n"/>
      <c r="E1823" s="243" t="n"/>
      <c r="F1823" s="243" t="n"/>
      <c r="G1823" s="243" t="n"/>
      <c r="H1823" s="243" t="n"/>
      <c r="I1823" s="243" t="n"/>
      <c r="J1823" s="243" t="n"/>
      <c r="K1823" s="243" t="n"/>
    </row>
    <row r="1824" customFormat="1" s="78">
      <c r="A1824" s="242" t="n"/>
      <c r="B1824" s="22" t="n"/>
      <c r="C1824" s="243" t="n"/>
      <c r="D1824" s="243" t="n"/>
      <c r="E1824" s="243" t="n"/>
      <c r="F1824" s="243" t="n"/>
      <c r="G1824" s="243" t="n"/>
      <c r="H1824" s="243" t="n"/>
      <c r="I1824" s="243" t="n"/>
      <c r="J1824" s="243" t="n"/>
      <c r="K1824" s="243" t="n"/>
    </row>
    <row r="1825" customFormat="1" s="78">
      <c r="A1825" s="242" t="n"/>
      <c r="B1825" s="22" t="n"/>
      <c r="C1825" s="243" t="n"/>
      <c r="D1825" s="243" t="n"/>
      <c r="E1825" s="243" t="n"/>
      <c r="F1825" s="243" t="n"/>
      <c r="G1825" s="243" t="n"/>
      <c r="H1825" s="243" t="n"/>
      <c r="I1825" s="243" t="n"/>
      <c r="J1825" s="243" t="n"/>
      <c r="K1825" s="243" t="n"/>
    </row>
    <row r="1826" customFormat="1" s="78">
      <c r="A1826" s="242" t="n"/>
      <c r="B1826" s="22" t="n"/>
      <c r="C1826" s="243" t="n"/>
      <c r="D1826" s="243" t="n"/>
      <c r="E1826" s="243" t="n"/>
      <c r="F1826" s="243" t="n"/>
      <c r="G1826" s="243" t="n"/>
      <c r="H1826" s="243" t="n"/>
      <c r="I1826" s="243" t="n"/>
      <c r="J1826" s="243" t="n"/>
      <c r="K1826" s="243" t="n"/>
    </row>
    <row r="1827" customFormat="1" s="78">
      <c r="A1827" s="242" t="n"/>
      <c r="B1827" s="22" t="n"/>
      <c r="C1827" s="243" t="n"/>
      <c r="D1827" s="243" t="n"/>
      <c r="E1827" s="243" t="n"/>
      <c r="F1827" s="243" t="n"/>
      <c r="G1827" s="243" t="n"/>
      <c r="H1827" s="243" t="n"/>
      <c r="I1827" s="243" t="n"/>
      <c r="J1827" s="243" t="n"/>
      <c r="K1827" s="243" t="n"/>
    </row>
    <row r="1828" customFormat="1" s="78">
      <c r="A1828" s="242" t="n"/>
      <c r="B1828" s="22" t="n"/>
      <c r="C1828" s="243" t="n"/>
      <c r="D1828" s="243" t="n"/>
      <c r="E1828" s="243" t="n"/>
      <c r="F1828" s="243" t="n"/>
      <c r="G1828" s="243" t="n"/>
      <c r="H1828" s="243" t="n"/>
      <c r="I1828" s="243" t="n"/>
      <c r="J1828" s="243" t="n"/>
      <c r="K1828" s="243" t="n"/>
    </row>
    <row r="1829" customFormat="1" s="78">
      <c r="A1829" s="242" t="n"/>
      <c r="B1829" s="22" t="n"/>
      <c r="C1829" s="243" t="n"/>
      <c r="D1829" s="243" t="n"/>
      <c r="E1829" s="243" t="n"/>
      <c r="F1829" s="243" t="n"/>
      <c r="G1829" s="243" t="n"/>
      <c r="H1829" s="243" t="n"/>
      <c r="I1829" s="243" t="n"/>
      <c r="J1829" s="243" t="n"/>
      <c r="K1829" s="243" t="n"/>
    </row>
    <row r="1830" customFormat="1" s="78">
      <c r="A1830" s="242" t="n"/>
      <c r="B1830" s="22" t="n"/>
      <c r="C1830" s="243" t="n"/>
      <c r="D1830" s="243" t="n"/>
      <c r="E1830" s="243" t="n"/>
      <c r="F1830" s="243" t="n"/>
      <c r="G1830" s="243" t="n"/>
      <c r="H1830" s="243" t="n"/>
      <c r="I1830" s="243" t="n"/>
      <c r="J1830" s="243" t="n"/>
      <c r="K1830" s="243" t="n"/>
    </row>
    <row r="1831" customFormat="1" s="78">
      <c r="A1831" s="242" t="n"/>
      <c r="B1831" s="22" t="n"/>
      <c r="C1831" s="243" t="n"/>
      <c r="D1831" s="243" t="n"/>
      <c r="E1831" s="243" t="n"/>
      <c r="F1831" s="243" t="n"/>
      <c r="G1831" s="243" t="n"/>
      <c r="H1831" s="243" t="n"/>
      <c r="I1831" s="243" t="n"/>
      <c r="J1831" s="243" t="n"/>
      <c r="K1831" s="243" t="n"/>
    </row>
    <row r="1832" customFormat="1" s="78">
      <c r="A1832" s="242" t="n"/>
      <c r="B1832" s="22" t="n"/>
      <c r="C1832" s="243" t="n"/>
      <c r="D1832" s="243" t="n"/>
      <c r="E1832" s="243" t="n"/>
      <c r="F1832" s="243" t="n"/>
      <c r="G1832" s="243" t="n"/>
      <c r="H1832" s="243" t="n"/>
      <c r="I1832" s="243" t="n"/>
      <c r="J1832" s="243" t="n"/>
      <c r="K1832" s="243" t="n"/>
    </row>
    <row r="1833" customFormat="1" s="78">
      <c r="A1833" s="242" t="n"/>
      <c r="B1833" s="22" t="n"/>
      <c r="C1833" s="243" t="n"/>
      <c r="D1833" s="243" t="n"/>
      <c r="E1833" s="243" t="n"/>
      <c r="F1833" s="243" t="n"/>
      <c r="G1833" s="243" t="n"/>
      <c r="H1833" s="243" t="n"/>
      <c r="I1833" s="243" t="n"/>
      <c r="J1833" s="243" t="n"/>
      <c r="K1833" s="243" t="n"/>
    </row>
    <row r="1834" customFormat="1" s="78">
      <c r="A1834" s="242" t="n"/>
      <c r="B1834" s="22" t="n"/>
      <c r="C1834" s="243" t="n"/>
      <c r="D1834" s="243" t="n"/>
      <c r="E1834" s="243" t="n"/>
      <c r="F1834" s="243" t="n"/>
      <c r="G1834" s="243" t="n"/>
      <c r="H1834" s="243" t="n"/>
      <c r="I1834" s="243" t="n"/>
      <c r="J1834" s="243" t="n"/>
      <c r="K1834" s="243" t="n"/>
    </row>
    <row r="1835" customFormat="1" s="78">
      <c r="A1835" s="242" t="n"/>
      <c r="B1835" s="22" t="n"/>
      <c r="C1835" s="243" t="n"/>
      <c r="D1835" s="243" t="n"/>
      <c r="E1835" s="243" t="n"/>
      <c r="F1835" s="243" t="n"/>
      <c r="G1835" s="243" t="n"/>
      <c r="H1835" s="243" t="n"/>
      <c r="I1835" s="243" t="n"/>
      <c r="J1835" s="243" t="n"/>
      <c r="K1835" s="243" t="n"/>
    </row>
    <row r="1836" customFormat="1" s="78">
      <c r="A1836" s="242" t="n"/>
      <c r="B1836" s="22" t="n"/>
      <c r="C1836" s="243" t="n"/>
      <c r="D1836" s="243" t="n"/>
      <c r="E1836" s="243" t="n"/>
      <c r="F1836" s="243" t="n"/>
      <c r="G1836" s="243" t="n"/>
      <c r="H1836" s="243" t="n"/>
      <c r="I1836" s="243" t="n"/>
      <c r="J1836" s="243" t="n"/>
      <c r="K1836" s="243" t="n"/>
    </row>
    <row r="1837" customFormat="1" s="78">
      <c r="A1837" s="242" t="n"/>
      <c r="B1837" s="22" t="n"/>
      <c r="C1837" s="243" t="n"/>
      <c r="D1837" s="243" t="n"/>
      <c r="E1837" s="243" t="n"/>
      <c r="F1837" s="243" t="n"/>
      <c r="G1837" s="243" t="n"/>
      <c r="H1837" s="243" t="n"/>
      <c r="I1837" s="243" t="n"/>
      <c r="J1837" s="243" t="n"/>
      <c r="K1837" s="243" t="n"/>
    </row>
    <row r="1838" customFormat="1" s="78">
      <c r="A1838" s="242" t="n"/>
      <c r="B1838" s="22" t="n"/>
      <c r="C1838" s="243" t="n"/>
      <c r="D1838" s="243" t="n"/>
      <c r="E1838" s="243" t="n"/>
      <c r="F1838" s="243" t="n"/>
      <c r="G1838" s="243" t="n"/>
      <c r="H1838" s="243" t="n"/>
      <c r="I1838" s="243" t="n"/>
      <c r="J1838" s="243" t="n"/>
      <c r="K1838" s="243" t="n"/>
    </row>
    <row r="1839" customFormat="1" s="78">
      <c r="A1839" s="242" t="n"/>
      <c r="B1839" s="22" t="n"/>
      <c r="C1839" s="243" t="n"/>
      <c r="D1839" s="243" t="n"/>
      <c r="E1839" s="243" t="n"/>
      <c r="F1839" s="243" t="n"/>
      <c r="G1839" s="243" t="n"/>
      <c r="H1839" s="243" t="n"/>
      <c r="I1839" s="243" t="n"/>
      <c r="J1839" s="243" t="n"/>
      <c r="K1839" s="243" t="n"/>
    </row>
    <row r="1840" customFormat="1" s="78">
      <c r="A1840" s="242" t="n"/>
      <c r="B1840" s="22" t="n"/>
      <c r="C1840" s="243" t="n"/>
      <c r="D1840" s="243" t="n"/>
      <c r="E1840" s="243" t="n"/>
      <c r="F1840" s="243" t="n"/>
      <c r="G1840" s="243" t="n"/>
      <c r="H1840" s="243" t="n"/>
      <c r="I1840" s="243" t="n"/>
      <c r="J1840" s="243" t="n"/>
      <c r="K1840" s="243" t="n"/>
    </row>
    <row r="1841" customFormat="1" s="78">
      <c r="A1841" s="242" t="n"/>
      <c r="B1841" s="22" t="n"/>
      <c r="C1841" s="243" t="n"/>
      <c r="D1841" s="243" t="n"/>
      <c r="E1841" s="243" t="n"/>
      <c r="F1841" s="243" t="n"/>
      <c r="G1841" s="243" t="n"/>
      <c r="H1841" s="243" t="n"/>
      <c r="I1841" s="243" t="n"/>
      <c r="J1841" s="243" t="n"/>
      <c r="K1841" s="243" t="n"/>
    </row>
    <row r="1842" customFormat="1" s="78">
      <c r="A1842" s="242" t="n"/>
      <c r="B1842" s="22" t="n"/>
      <c r="C1842" s="243" t="n"/>
      <c r="D1842" s="243" t="n"/>
      <c r="E1842" s="243" t="n"/>
      <c r="F1842" s="243" t="n"/>
      <c r="G1842" s="243" t="n"/>
      <c r="H1842" s="243" t="n"/>
      <c r="I1842" s="243" t="n"/>
      <c r="J1842" s="243" t="n"/>
      <c r="K1842" s="243" t="n"/>
    </row>
    <row r="1843" customFormat="1" s="78">
      <c r="A1843" s="242" t="n"/>
      <c r="B1843" s="22" t="n"/>
      <c r="C1843" s="243" t="n"/>
      <c r="D1843" s="243" t="n"/>
      <c r="E1843" s="243" t="n"/>
      <c r="F1843" s="243" t="n"/>
      <c r="G1843" s="243" t="n"/>
      <c r="H1843" s="243" t="n"/>
      <c r="I1843" s="243" t="n"/>
      <c r="J1843" s="243" t="n"/>
      <c r="K1843" s="243" t="n"/>
    </row>
    <row r="1844" customFormat="1" s="78">
      <c r="A1844" s="242" t="n"/>
      <c r="B1844" s="22" t="n"/>
      <c r="C1844" s="243" t="n"/>
      <c r="D1844" s="243" t="n"/>
      <c r="E1844" s="243" t="n"/>
      <c r="F1844" s="243" t="n"/>
      <c r="G1844" s="243" t="n"/>
      <c r="H1844" s="243" t="n"/>
      <c r="I1844" s="243" t="n"/>
      <c r="J1844" s="243" t="n"/>
      <c r="K1844" s="243" t="n"/>
    </row>
    <row r="1845" customFormat="1" s="78">
      <c r="A1845" s="242" t="n"/>
      <c r="B1845" s="22" t="n"/>
      <c r="C1845" s="243" t="n"/>
      <c r="D1845" s="243" t="n"/>
      <c r="E1845" s="243" t="n"/>
      <c r="F1845" s="243" t="n"/>
      <c r="G1845" s="243" t="n"/>
      <c r="H1845" s="243" t="n"/>
      <c r="I1845" s="243" t="n"/>
      <c r="J1845" s="243" t="n"/>
      <c r="K1845" s="243" t="n"/>
    </row>
    <row r="1846" customFormat="1" s="78">
      <c r="A1846" s="242" t="n"/>
      <c r="B1846" s="22" t="n"/>
      <c r="C1846" s="243" t="n"/>
      <c r="D1846" s="243" t="n"/>
      <c r="E1846" s="243" t="n"/>
      <c r="F1846" s="243" t="n"/>
      <c r="G1846" s="243" t="n"/>
      <c r="H1846" s="243" t="n"/>
      <c r="I1846" s="243" t="n"/>
      <c r="J1846" s="243" t="n"/>
      <c r="K1846" s="243" t="n"/>
    </row>
    <row r="1847" customFormat="1" s="78">
      <c r="A1847" s="242" t="n"/>
      <c r="B1847" s="22" t="n"/>
      <c r="C1847" s="243" t="n"/>
      <c r="D1847" s="243" t="n"/>
      <c r="E1847" s="243" t="n"/>
      <c r="F1847" s="243" t="n"/>
      <c r="G1847" s="243" t="n"/>
      <c r="H1847" s="243" t="n"/>
      <c r="I1847" s="243" t="n"/>
      <c r="J1847" s="243" t="n"/>
      <c r="K1847" s="243" t="n"/>
    </row>
    <row r="1848" customFormat="1" s="78">
      <c r="A1848" s="242" t="n"/>
      <c r="B1848" s="22" t="n"/>
      <c r="C1848" s="243" t="n"/>
      <c r="D1848" s="243" t="n"/>
      <c r="E1848" s="243" t="n"/>
      <c r="F1848" s="243" t="n"/>
      <c r="G1848" s="243" t="n"/>
      <c r="H1848" s="243" t="n"/>
      <c r="I1848" s="243" t="n"/>
      <c r="J1848" s="243" t="n"/>
      <c r="K1848" s="243" t="n"/>
    </row>
    <row r="1849" customFormat="1" s="78">
      <c r="A1849" s="242" t="n"/>
      <c r="B1849" s="22" t="n"/>
      <c r="C1849" s="243" t="n"/>
      <c r="D1849" s="243" t="n"/>
      <c r="E1849" s="243" t="n"/>
      <c r="F1849" s="243" t="n"/>
      <c r="G1849" s="243" t="n"/>
      <c r="H1849" s="243" t="n"/>
      <c r="I1849" s="243" t="n"/>
      <c r="J1849" s="243" t="n"/>
      <c r="K1849" s="243" t="n"/>
    </row>
    <row r="1850" customFormat="1" s="78">
      <c r="A1850" s="242" t="n"/>
      <c r="B1850" s="22" t="n"/>
      <c r="C1850" s="243" t="n"/>
      <c r="D1850" s="243" t="n"/>
      <c r="E1850" s="243" t="n"/>
      <c r="F1850" s="243" t="n"/>
      <c r="G1850" s="243" t="n"/>
      <c r="H1850" s="243" t="n"/>
      <c r="I1850" s="243" t="n"/>
      <c r="J1850" s="243" t="n"/>
      <c r="K1850" s="243" t="n"/>
    </row>
    <row r="1851" customFormat="1" s="78">
      <c r="A1851" s="242" t="n"/>
      <c r="B1851" s="22" t="n"/>
      <c r="C1851" s="243" t="n"/>
      <c r="D1851" s="243" t="n"/>
      <c r="E1851" s="243" t="n"/>
      <c r="F1851" s="243" t="n"/>
      <c r="G1851" s="243" t="n"/>
      <c r="H1851" s="243" t="n"/>
      <c r="I1851" s="243" t="n"/>
      <c r="J1851" s="243" t="n"/>
      <c r="K1851" s="243" t="n"/>
    </row>
    <row r="1852" customFormat="1" s="78">
      <c r="A1852" s="242" t="n"/>
      <c r="B1852" s="22" t="n"/>
      <c r="C1852" s="243" t="n"/>
      <c r="D1852" s="243" t="n"/>
      <c r="E1852" s="243" t="n"/>
      <c r="F1852" s="243" t="n"/>
      <c r="G1852" s="243" t="n"/>
      <c r="H1852" s="243" t="n"/>
      <c r="I1852" s="243" t="n"/>
      <c r="J1852" s="243" t="n"/>
      <c r="K1852" s="243" t="n"/>
    </row>
    <row r="1853" customFormat="1" s="78">
      <c r="A1853" s="242" t="n"/>
      <c r="B1853" s="22" t="n"/>
      <c r="C1853" s="243" t="n"/>
      <c r="D1853" s="243" t="n"/>
      <c r="E1853" s="243" t="n"/>
      <c r="F1853" s="243" t="n"/>
      <c r="G1853" s="243" t="n"/>
      <c r="H1853" s="243" t="n"/>
      <c r="I1853" s="243" t="n"/>
      <c r="J1853" s="243" t="n"/>
      <c r="K1853" s="243" t="n"/>
    </row>
    <row r="1854" customFormat="1" s="78">
      <c r="A1854" s="242" t="n"/>
      <c r="B1854" s="22" t="n"/>
      <c r="C1854" s="243" t="n"/>
      <c r="D1854" s="243" t="n"/>
      <c r="E1854" s="243" t="n"/>
      <c r="F1854" s="243" t="n"/>
      <c r="G1854" s="243" t="n"/>
      <c r="H1854" s="243" t="n"/>
      <c r="I1854" s="243" t="n"/>
      <c r="J1854" s="243" t="n"/>
      <c r="K1854" s="243" t="n"/>
    </row>
    <row r="1855" customFormat="1" s="78">
      <c r="A1855" s="242" t="n"/>
      <c r="B1855" s="22" t="n"/>
      <c r="C1855" s="243" t="n"/>
      <c r="D1855" s="243" t="n"/>
      <c r="E1855" s="243" t="n"/>
      <c r="F1855" s="243" t="n"/>
      <c r="G1855" s="243" t="n"/>
      <c r="H1855" s="243" t="n"/>
      <c r="I1855" s="243" t="n"/>
      <c r="J1855" s="243" t="n"/>
      <c r="K1855" s="243" t="n"/>
    </row>
    <row r="1856" customFormat="1" s="78">
      <c r="A1856" s="242" t="n"/>
      <c r="B1856" s="22" t="n"/>
      <c r="C1856" s="243" t="n"/>
      <c r="D1856" s="243" t="n"/>
      <c r="E1856" s="243" t="n"/>
      <c r="F1856" s="243" t="n"/>
      <c r="G1856" s="243" t="n"/>
      <c r="H1856" s="243" t="n"/>
      <c r="I1856" s="243" t="n"/>
      <c r="J1856" s="243" t="n"/>
      <c r="K1856" s="243" t="n"/>
    </row>
    <row r="1857" customFormat="1" s="78">
      <c r="A1857" s="242" t="n"/>
      <c r="B1857" s="22" t="n"/>
      <c r="C1857" s="243" t="n"/>
      <c r="D1857" s="243" t="n"/>
      <c r="E1857" s="243" t="n"/>
      <c r="F1857" s="243" t="n"/>
      <c r="G1857" s="243" t="n"/>
      <c r="H1857" s="243" t="n"/>
      <c r="I1857" s="243" t="n"/>
      <c r="J1857" s="243" t="n"/>
      <c r="K1857" s="243" t="n"/>
    </row>
    <row r="1858" customFormat="1" s="78">
      <c r="A1858" s="242" t="n"/>
      <c r="B1858" s="22" t="n"/>
      <c r="C1858" s="243" t="n"/>
      <c r="D1858" s="243" t="n"/>
      <c r="E1858" s="243" t="n"/>
      <c r="F1858" s="243" t="n"/>
      <c r="G1858" s="243" t="n"/>
      <c r="H1858" s="243" t="n"/>
      <c r="I1858" s="243" t="n"/>
      <c r="J1858" s="243" t="n"/>
      <c r="K1858" s="243" t="n"/>
    </row>
    <row r="1859" customFormat="1" s="78">
      <c r="A1859" s="242" t="n"/>
      <c r="B1859" s="22" t="n"/>
      <c r="C1859" s="243" t="n"/>
      <c r="D1859" s="243" t="n"/>
      <c r="E1859" s="243" t="n"/>
      <c r="F1859" s="243" t="n"/>
      <c r="G1859" s="243" t="n"/>
      <c r="H1859" s="243" t="n"/>
      <c r="I1859" s="243" t="n"/>
      <c r="J1859" s="243" t="n"/>
      <c r="K1859" s="243" t="n"/>
    </row>
    <row r="1860" customFormat="1" s="78">
      <c r="A1860" s="242" t="n"/>
      <c r="B1860" s="22" t="n"/>
      <c r="C1860" s="243" t="n"/>
      <c r="D1860" s="243" t="n"/>
      <c r="E1860" s="243" t="n"/>
      <c r="F1860" s="243" t="n"/>
      <c r="G1860" s="243" t="n"/>
      <c r="H1860" s="243" t="n"/>
      <c r="I1860" s="243" t="n"/>
      <c r="J1860" s="243" t="n"/>
      <c r="K1860" s="243" t="n"/>
    </row>
    <row r="1861" customFormat="1" s="78">
      <c r="A1861" s="242" t="n"/>
      <c r="B1861" s="22" t="n"/>
      <c r="C1861" s="243" t="n"/>
      <c r="D1861" s="243" t="n"/>
      <c r="E1861" s="243" t="n"/>
      <c r="F1861" s="243" t="n"/>
      <c r="G1861" s="243" t="n"/>
      <c r="H1861" s="243" t="n"/>
      <c r="I1861" s="243" t="n"/>
      <c r="J1861" s="243" t="n"/>
      <c r="K1861" s="243" t="n"/>
    </row>
    <row r="1862" customFormat="1" s="78">
      <c r="A1862" s="242" t="n"/>
      <c r="B1862" s="22" t="n"/>
      <c r="C1862" s="243" t="n"/>
      <c r="D1862" s="243" t="n"/>
      <c r="E1862" s="243" t="n"/>
      <c r="F1862" s="243" t="n"/>
      <c r="G1862" s="243" t="n"/>
      <c r="H1862" s="243" t="n"/>
      <c r="I1862" s="243" t="n"/>
      <c r="J1862" s="243" t="n"/>
      <c r="K1862" s="243" t="n"/>
    </row>
    <row r="1863" customFormat="1" s="78">
      <c r="A1863" s="242" t="n"/>
      <c r="B1863" s="22" t="n"/>
      <c r="C1863" s="243" t="n"/>
      <c r="D1863" s="243" t="n"/>
      <c r="E1863" s="243" t="n"/>
      <c r="F1863" s="243" t="n"/>
      <c r="G1863" s="243" t="n"/>
      <c r="H1863" s="243" t="n"/>
      <c r="I1863" s="243" t="n"/>
      <c r="J1863" s="243" t="n"/>
      <c r="K1863" s="243" t="n"/>
    </row>
    <row r="1864" customFormat="1" s="78">
      <c r="A1864" s="242" t="n"/>
      <c r="B1864" s="22" t="n"/>
      <c r="C1864" s="243" t="n"/>
      <c r="D1864" s="243" t="n"/>
      <c r="E1864" s="243" t="n"/>
      <c r="F1864" s="243" t="n"/>
      <c r="G1864" s="243" t="n"/>
      <c r="H1864" s="243" t="n"/>
      <c r="I1864" s="243" t="n"/>
      <c r="J1864" s="243" t="n"/>
      <c r="K1864" s="243" t="n"/>
    </row>
    <row r="1865" customFormat="1" s="78">
      <c r="A1865" s="242" t="n"/>
      <c r="B1865" s="22" t="n"/>
      <c r="C1865" s="243" t="n"/>
      <c r="D1865" s="243" t="n"/>
      <c r="E1865" s="243" t="n"/>
      <c r="F1865" s="243" t="n"/>
      <c r="G1865" s="243" t="n"/>
      <c r="H1865" s="243" t="n"/>
      <c r="I1865" s="243" t="n"/>
      <c r="J1865" s="243" t="n"/>
      <c r="K1865" s="243" t="n"/>
    </row>
    <row r="1866" customFormat="1" s="78">
      <c r="A1866" s="242" t="n"/>
      <c r="B1866" s="22" t="n"/>
      <c r="C1866" s="243" t="n"/>
      <c r="D1866" s="243" t="n"/>
      <c r="E1866" s="243" t="n"/>
      <c r="F1866" s="243" t="n"/>
      <c r="G1866" s="243" t="n"/>
      <c r="H1866" s="243" t="n"/>
      <c r="I1866" s="243" t="n"/>
      <c r="J1866" s="243" t="n"/>
      <c r="K1866" s="243" t="n"/>
    </row>
    <row r="1867" customFormat="1" s="78">
      <c r="A1867" s="242" t="n"/>
      <c r="B1867" s="22" t="n"/>
      <c r="C1867" s="243" t="n"/>
      <c r="D1867" s="243" t="n"/>
      <c r="E1867" s="243" t="n"/>
      <c r="F1867" s="243" t="n"/>
      <c r="G1867" s="243" t="n"/>
      <c r="H1867" s="243" t="n"/>
      <c r="I1867" s="243" t="n"/>
      <c r="J1867" s="243" t="n"/>
      <c r="K1867" s="243" t="n"/>
    </row>
    <row r="1868" customFormat="1" s="78">
      <c r="A1868" s="242" t="n"/>
      <c r="B1868" s="22" t="n"/>
      <c r="C1868" s="243" t="n"/>
      <c r="D1868" s="243" t="n"/>
      <c r="E1868" s="243" t="n"/>
      <c r="F1868" s="243" t="n"/>
      <c r="G1868" s="243" t="n"/>
      <c r="H1868" s="243" t="n"/>
      <c r="I1868" s="243" t="n"/>
      <c r="J1868" s="243" t="n"/>
      <c r="K1868" s="243" t="n"/>
    </row>
    <row r="1869" customFormat="1" s="78">
      <c r="A1869" s="242" t="n"/>
      <c r="B1869" s="22" t="n"/>
      <c r="C1869" s="243" t="n"/>
      <c r="D1869" s="243" t="n"/>
      <c r="E1869" s="243" t="n"/>
      <c r="F1869" s="243" t="n"/>
      <c r="G1869" s="243" t="n"/>
      <c r="H1869" s="243" t="n"/>
      <c r="I1869" s="243" t="n"/>
      <c r="J1869" s="243" t="n"/>
      <c r="K1869" s="243" t="n"/>
    </row>
    <row r="1870" customFormat="1" s="78">
      <c r="A1870" s="242" t="n"/>
      <c r="B1870" s="22" t="n"/>
      <c r="C1870" s="243" t="n"/>
      <c r="D1870" s="243" t="n"/>
      <c r="E1870" s="243" t="n"/>
      <c r="F1870" s="243" t="n"/>
      <c r="G1870" s="243" t="n"/>
      <c r="H1870" s="243" t="n"/>
      <c r="I1870" s="243" t="n"/>
      <c r="J1870" s="243" t="n"/>
      <c r="K1870" s="243" t="n"/>
    </row>
    <row r="1871" customFormat="1" s="78">
      <c r="A1871" s="242" t="n"/>
      <c r="B1871" s="22" t="n"/>
      <c r="C1871" s="243" t="n"/>
      <c r="D1871" s="243" t="n"/>
      <c r="E1871" s="243" t="n"/>
      <c r="F1871" s="243" t="n"/>
      <c r="G1871" s="243" t="n"/>
      <c r="H1871" s="243" t="n"/>
      <c r="I1871" s="243" t="n"/>
      <c r="J1871" s="243" t="n"/>
      <c r="K1871" s="243" t="n"/>
    </row>
    <row r="1872" customFormat="1" s="78">
      <c r="A1872" s="242" t="n"/>
      <c r="B1872" s="22" t="n"/>
      <c r="C1872" s="243" t="n"/>
      <c r="D1872" s="243" t="n"/>
      <c r="E1872" s="243" t="n"/>
      <c r="F1872" s="243" t="n"/>
      <c r="G1872" s="243" t="n"/>
      <c r="H1872" s="243" t="n"/>
      <c r="I1872" s="243" t="n"/>
      <c r="J1872" s="243" t="n"/>
      <c r="K1872" s="243" t="n"/>
    </row>
    <row r="1873" customFormat="1" s="78">
      <c r="A1873" s="242" t="n"/>
      <c r="B1873" s="22" t="n"/>
      <c r="C1873" s="243" t="n"/>
      <c r="D1873" s="243" t="n"/>
      <c r="E1873" s="243" t="n"/>
      <c r="F1873" s="243" t="n"/>
      <c r="G1873" s="243" t="n"/>
      <c r="H1873" s="243" t="n"/>
      <c r="I1873" s="243" t="n"/>
      <c r="J1873" s="243" t="n"/>
      <c r="K1873" s="243" t="n"/>
    </row>
    <row r="1874" customFormat="1" s="78">
      <c r="A1874" s="242" t="n"/>
      <c r="B1874" s="22" t="n"/>
      <c r="C1874" s="243" t="n"/>
      <c r="D1874" s="243" t="n"/>
      <c r="E1874" s="243" t="n"/>
      <c r="F1874" s="243" t="n"/>
      <c r="G1874" s="243" t="n"/>
      <c r="H1874" s="243" t="n"/>
      <c r="I1874" s="243" t="n"/>
      <c r="J1874" s="243" t="n"/>
      <c r="K1874" s="243" t="n"/>
    </row>
    <row r="1875" customFormat="1" s="78">
      <c r="A1875" s="242" t="n"/>
      <c r="B1875" s="22" t="n"/>
      <c r="C1875" s="243" t="n"/>
      <c r="D1875" s="243" t="n"/>
      <c r="E1875" s="243" t="n"/>
      <c r="F1875" s="243" t="n"/>
      <c r="G1875" s="243" t="n"/>
      <c r="H1875" s="243" t="n"/>
      <c r="I1875" s="243" t="n"/>
      <c r="J1875" s="243" t="n"/>
      <c r="K1875" s="243" t="n"/>
    </row>
    <row r="1876" customFormat="1" s="78">
      <c r="A1876" s="242" t="n"/>
      <c r="B1876" s="22" t="n"/>
      <c r="C1876" s="243" t="n"/>
      <c r="D1876" s="243" t="n"/>
      <c r="E1876" s="243" t="n"/>
      <c r="F1876" s="243" t="n"/>
      <c r="G1876" s="243" t="n"/>
      <c r="H1876" s="243" t="n"/>
      <c r="I1876" s="243" t="n"/>
      <c r="J1876" s="243" t="n"/>
      <c r="K1876" s="243" t="n"/>
    </row>
    <row r="1877" customFormat="1" s="78">
      <c r="A1877" s="242" t="n"/>
      <c r="B1877" s="22" t="n"/>
      <c r="C1877" s="243" t="n"/>
      <c r="D1877" s="243" t="n"/>
      <c r="E1877" s="243" t="n"/>
      <c r="F1877" s="243" t="n"/>
      <c r="G1877" s="243" t="n"/>
      <c r="H1877" s="243" t="n"/>
      <c r="I1877" s="243" t="n"/>
      <c r="J1877" s="243" t="n"/>
      <c r="K1877" s="243" t="n"/>
    </row>
    <row r="1878" customFormat="1" s="78">
      <c r="A1878" s="242" t="n"/>
      <c r="B1878" s="22" t="n"/>
      <c r="C1878" s="243" t="n"/>
      <c r="D1878" s="243" t="n"/>
      <c r="E1878" s="243" t="n"/>
      <c r="F1878" s="243" t="n"/>
      <c r="G1878" s="243" t="n"/>
      <c r="H1878" s="243" t="n"/>
      <c r="I1878" s="243" t="n"/>
      <c r="J1878" s="243" t="n"/>
      <c r="K1878" s="243" t="n"/>
    </row>
    <row r="1879" customFormat="1" s="78">
      <c r="A1879" s="242" t="n"/>
      <c r="B1879" s="22" t="n"/>
      <c r="C1879" s="243" t="n"/>
      <c r="D1879" s="243" t="n"/>
      <c r="E1879" s="243" t="n"/>
      <c r="F1879" s="243" t="n"/>
      <c r="G1879" s="243" t="n"/>
      <c r="H1879" s="243" t="n"/>
      <c r="I1879" s="243" t="n"/>
      <c r="J1879" s="243" t="n"/>
      <c r="K1879" s="243" t="n"/>
    </row>
    <row r="1880" customFormat="1" s="78">
      <c r="A1880" s="242" t="n"/>
      <c r="B1880" s="22" t="n"/>
      <c r="C1880" s="243" t="n"/>
      <c r="D1880" s="243" t="n"/>
      <c r="E1880" s="243" t="n"/>
      <c r="F1880" s="243" t="n"/>
      <c r="G1880" s="243" t="n"/>
      <c r="H1880" s="243" t="n"/>
      <c r="I1880" s="243" t="n"/>
      <c r="J1880" s="243" t="n"/>
      <c r="K1880" s="243" t="n"/>
    </row>
    <row r="1881" customFormat="1" s="78">
      <c r="A1881" s="242" t="n"/>
      <c r="B1881" s="22" t="n"/>
      <c r="C1881" s="243" t="n"/>
      <c r="D1881" s="243" t="n"/>
      <c r="E1881" s="243" t="n"/>
      <c r="F1881" s="243" t="n"/>
      <c r="G1881" s="243" t="n"/>
      <c r="H1881" s="243" t="n"/>
      <c r="I1881" s="243" t="n"/>
      <c r="J1881" s="243" t="n"/>
      <c r="K1881" s="243" t="n"/>
    </row>
    <row r="1882" customFormat="1" s="78">
      <c r="A1882" s="242" t="n"/>
      <c r="B1882" s="22" t="n"/>
      <c r="C1882" s="243" t="n"/>
      <c r="D1882" s="243" t="n"/>
      <c r="E1882" s="243" t="n"/>
      <c r="F1882" s="243" t="n"/>
      <c r="G1882" s="243" t="n"/>
      <c r="H1882" s="243" t="n"/>
      <c r="I1882" s="243" t="n"/>
      <c r="J1882" s="243" t="n"/>
      <c r="K1882" s="243" t="n"/>
    </row>
    <row r="1883" customFormat="1" s="78">
      <c r="A1883" s="242" t="n"/>
      <c r="B1883" s="22" t="n"/>
      <c r="C1883" s="243" t="n"/>
      <c r="D1883" s="243" t="n"/>
      <c r="E1883" s="243" t="n"/>
      <c r="F1883" s="243" t="n"/>
      <c r="G1883" s="243" t="n"/>
      <c r="H1883" s="243" t="n"/>
      <c r="I1883" s="243" t="n"/>
      <c r="J1883" s="243" t="n"/>
      <c r="K1883" s="243" t="n"/>
    </row>
    <row r="1884" customFormat="1" s="78">
      <c r="A1884" s="242" t="n"/>
      <c r="B1884" s="22" t="n"/>
      <c r="C1884" s="243" t="n"/>
      <c r="D1884" s="243" t="n"/>
      <c r="E1884" s="243" t="n"/>
      <c r="F1884" s="243" t="n"/>
      <c r="G1884" s="243" t="n"/>
      <c r="H1884" s="243" t="n"/>
      <c r="I1884" s="243" t="n"/>
      <c r="J1884" s="243" t="n"/>
      <c r="K1884" s="243" t="n"/>
    </row>
    <row r="1885" customFormat="1" s="78">
      <c r="A1885" s="242" t="n"/>
      <c r="B1885" s="22" t="n"/>
      <c r="C1885" s="243" t="n"/>
      <c r="D1885" s="243" t="n"/>
      <c r="E1885" s="243" t="n"/>
      <c r="F1885" s="243" t="n"/>
      <c r="G1885" s="243" t="n"/>
      <c r="H1885" s="243" t="n"/>
      <c r="I1885" s="243" t="n"/>
      <c r="J1885" s="243" t="n"/>
      <c r="K1885" s="243" t="n"/>
    </row>
    <row r="1886" customFormat="1" s="78">
      <c r="A1886" s="242" t="n"/>
      <c r="B1886" s="22" t="n"/>
      <c r="C1886" s="243" t="n"/>
      <c r="D1886" s="243" t="n"/>
      <c r="E1886" s="243" t="n"/>
      <c r="F1886" s="243" t="n"/>
      <c r="G1886" s="243" t="n"/>
      <c r="H1886" s="243" t="n"/>
      <c r="I1886" s="243" t="n"/>
      <c r="J1886" s="243" t="n"/>
      <c r="K1886" s="243" t="n"/>
    </row>
    <row r="1887" customFormat="1" s="78">
      <c r="A1887" s="242" t="n"/>
      <c r="B1887" s="22" t="n"/>
      <c r="C1887" s="243" t="n"/>
      <c r="D1887" s="243" t="n"/>
      <c r="E1887" s="243" t="n"/>
      <c r="F1887" s="243" t="n"/>
      <c r="G1887" s="243" t="n"/>
      <c r="H1887" s="243" t="n"/>
      <c r="I1887" s="243" t="n"/>
      <c r="J1887" s="243" t="n"/>
      <c r="K1887" s="243" t="n"/>
    </row>
    <row r="1888" customFormat="1" s="78">
      <c r="A1888" s="242" t="n"/>
      <c r="B1888" s="22" t="n"/>
      <c r="C1888" s="243" t="n"/>
      <c r="D1888" s="243" t="n"/>
      <c r="E1888" s="243" t="n"/>
      <c r="F1888" s="243" t="n"/>
      <c r="G1888" s="243" t="n"/>
      <c r="H1888" s="243" t="n"/>
      <c r="I1888" s="243" t="n"/>
      <c r="J1888" s="243" t="n"/>
      <c r="K1888" s="243" t="n"/>
    </row>
    <row r="1889" customFormat="1" s="78">
      <c r="A1889" s="242" t="n"/>
      <c r="B1889" s="22" t="n"/>
      <c r="C1889" s="243" t="n"/>
      <c r="D1889" s="243" t="n"/>
      <c r="E1889" s="243" t="n"/>
      <c r="F1889" s="243" t="n"/>
      <c r="G1889" s="243" t="n"/>
      <c r="H1889" s="243" t="n"/>
      <c r="I1889" s="243" t="n"/>
      <c r="J1889" s="243" t="n"/>
      <c r="K1889" s="243" t="n"/>
    </row>
    <row r="1890" customFormat="1" s="78">
      <c r="A1890" s="242" t="n"/>
      <c r="B1890" s="22" t="n"/>
      <c r="C1890" s="243" t="n"/>
      <c r="D1890" s="243" t="n"/>
      <c r="E1890" s="243" t="n"/>
      <c r="F1890" s="243" t="n"/>
      <c r="G1890" s="243" t="n"/>
      <c r="H1890" s="243" t="n"/>
      <c r="I1890" s="243" t="n"/>
      <c r="J1890" s="243" t="n"/>
      <c r="K1890" s="243" t="n"/>
    </row>
    <row r="1891" customFormat="1" s="78">
      <c r="A1891" s="242" t="n"/>
      <c r="B1891" s="22" t="n"/>
      <c r="C1891" s="243" t="n"/>
      <c r="D1891" s="243" t="n"/>
      <c r="E1891" s="243" t="n"/>
      <c r="F1891" s="243" t="n"/>
      <c r="G1891" s="243" t="n"/>
      <c r="H1891" s="243" t="n"/>
      <c r="I1891" s="243" t="n"/>
      <c r="J1891" s="243" t="n"/>
      <c r="K1891" s="243" t="n"/>
    </row>
    <row r="1892" customFormat="1" s="78">
      <c r="A1892" s="242" t="n"/>
      <c r="B1892" s="22" t="n"/>
      <c r="C1892" s="243" t="n"/>
      <c r="D1892" s="243" t="n"/>
      <c r="E1892" s="243" t="n"/>
      <c r="F1892" s="243" t="n"/>
      <c r="G1892" s="243" t="n"/>
      <c r="H1892" s="243" t="n"/>
      <c r="I1892" s="243" t="n"/>
      <c r="J1892" s="243" t="n"/>
      <c r="K1892" s="243" t="n"/>
    </row>
    <row r="1893" customFormat="1" s="78">
      <c r="A1893" s="242" t="n"/>
      <c r="B1893" s="22" t="n"/>
      <c r="C1893" s="243" t="n"/>
      <c r="D1893" s="243" t="n"/>
      <c r="E1893" s="243" t="n"/>
      <c r="F1893" s="243" t="n"/>
      <c r="G1893" s="243" t="n"/>
      <c r="H1893" s="243" t="n"/>
      <c r="I1893" s="243" t="n"/>
      <c r="J1893" s="243" t="n"/>
      <c r="K1893" s="243" t="n"/>
    </row>
    <row r="1894" customFormat="1" s="78">
      <c r="A1894" s="242" t="n"/>
      <c r="B1894" s="22" t="n"/>
      <c r="C1894" s="243" t="n"/>
      <c r="D1894" s="243" t="n"/>
      <c r="E1894" s="243" t="n"/>
      <c r="F1894" s="243" t="n"/>
      <c r="G1894" s="243" t="n"/>
      <c r="H1894" s="243" t="n"/>
      <c r="I1894" s="243" t="n"/>
      <c r="J1894" s="243" t="n"/>
      <c r="K1894" s="243" t="n"/>
    </row>
    <row r="1895" customFormat="1" s="78">
      <c r="A1895" s="242" t="n"/>
      <c r="B1895" s="22" t="n"/>
      <c r="C1895" s="243" t="n"/>
      <c r="D1895" s="243" t="n"/>
      <c r="E1895" s="243" t="n"/>
      <c r="F1895" s="243" t="n"/>
      <c r="G1895" s="243" t="n"/>
      <c r="H1895" s="243" t="n"/>
      <c r="I1895" s="243" t="n"/>
      <c r="J1895" s="243" t="n"/>
      <c r="K1895" s="243" t="n"/>
    </row>
    <row r="1896" customFormat="1" s="78">
      <c r="A1896" s="242" t="n"/>
      <c r="B1896" s="22" t="n"/>
      <c r="C1896" s="243" t="n"/>
      <c r="D1896" s="243" t="n"/>
      <c r="E1896" s="243" t="n"/>
      <c r="F1896" s="243" t="n"/>
      <c r="G1896" s="243" t="n"/>
      <c r="H1896" s="243" t="n"/>
      <c r="I1896" s="243" t="n"/>
      <c r="J1896" s="243" t="n"/>
      <c r="K1896" s="243" t="n"/>
    </row>
    <row r="1897" customFormat="1" s="78">
      <c r="A1897" s="242" t="n"/>
      <c r="B1897" s="22" t="n"/>
      <c r="C1897" s="243" t="n"/>
      <c r="D1897" s="243" t="n"/>
      <c r="E1897" s="243" t="n"/>
      <c r="F1897" s="243" t="n"/>
      <c r="G1897" s="243" t="n"/>
      <c r="H1897" s="243" t="n"/>
      <c r="I1897" s="243" t="n"/>
      <c r="J1897" s="243" t="n"/>
      <c r="K1897" s="243" t="n"/>
    </row>
    <row r="1898" customFormat="1" s="78">
      <c r="A1898" s="242" t="n"/>
      <c r="B1898" s="22" t="n"/>
      <c r="C1898" s="243" t="n"/>
      <c r="D1898" s="243" t="n"/>
      <c r="E1898" s="243" t="n"/>
      <c r="F1898" s="243" t="n"/>
      <c r="G1898" s="243" t="n"/>
      <c r="H1898" s="243" t="n"/>
      <c r="I1898" s="243" t="n"/>
      <c r="J1898" s="243" t="n"/>
      <c r="K1898" s="243" t="n"/>
    </row>
    <row r="1899" customFormat="1" s="78">
      <c r="A1899" s="242" t="n"/>
      <c r="B1899" s="22" t="n"/>
      <c r="C1899" s="243" t="n"/>
      <c r="D1899" s="243" t="n"/>
      <c r="E1899" s="243" t="n"/>
      <c r="F1899" s="243" t="n"/>
      <c r="G1899" s="243" t="n"/>
      <c r="H1899" s="243" t="n"/>
      <c r="I1899" s="243" t="n"/>
      <c r="J1899" s="243" t="n"/>
      <c r="K1899" s="243" t="n"/>
    </row>
    <row r="1900" customFormat="1" s="78">
      <c r="A1900" s="242" t="n"/>
      <c r="B1900" s="22" t="n"/>
      <c r="C1900" s="243" t="n"/>
      <c r="D1900" s="243" t="n"/>
      <c r="E1900" s="243" t="n"/>
      <c r="F1900" s="243" t="n"/>
      <c r="G1900" s="243" t="n"/>
      <c r="H1900" s="243" t="n"/>
      <c r="I1900" s="243" t="n"/>
      <c r="J1900" s="243" t="n"/>
      <c r="K1900" s="243" t="n"/>
    </row>
    <row r="1901" customFormat="1" s="78">
      <c r="A1901" s="242" t="n"/>
      <c r="B1901" s="22" t="n"/>
      <c r="C1901" s="243" t="n"/>
      <c r="D1901" s="243" t="n"/>
      <c r="E1901" s="243" t="n"/>
      <c r="F1901" s="243" t="n"/>
      <c r="G1901" s="243" t="n"/>
      <c r="H1901" s="243" t="n"/>
      <c r="I1901" s="243" t="n"/>
      <c r="J1901" s="243" t="n"/>
      <c r="K1901" s="243" t="n"/>
    </row>
    <row r="1902" customFormat="1" s="78">
      <c r="A1902" s="242" t="n"/>
      <c r="B1902" s="22" t="n"/>
      <c r="C1902" s="243" t="n"/>
      <c r="D1902" s="243" t="n"/>
      <c r="E1902" s="243" t="n"/>
      <c r="F1902" s="243" t="n"/>
      <c r="G1902" s="243" t="n"/>
      <c r="H1902" s="243" t="n"/>
      <c r="I1902" s="243" t="n"/>
      <c r="J1902" s="243" t="n"/>
      <c r="K1902" s="243" t="n"/>
    </row>
    <row r="1903" customFormat="1" s="78">
      <c r="A1903" s="242" t="n"/>
      <c r="B1903" s="22" t="n"/>
      <c r="C1903" s="243" t="n"/>
      <c r="D1903" s="243" t="n"/>
      <c r="E1903" s="243" t="n"/>
      <c r="F1903" s="243" t="n"/>
      <c r="G1903" s="243" t="n"/>
      <c r="H1903" s="243" t="n"/>
      <c r="I1903" s="243" t="n"/>
      <c r="J1903" s="243" t="n"/>
      <c r="K1903" s="243" t="n"/>
    </row>
    <row r="1904" customFormat="1" s="78">
      <c r="A1904" s="242" t="n"/>
      <c r="B1904" s="22" t="n"/>
      <c r="C1904" s="243" t="n"/>
      <c r="D1904" s="243" t="n"/>
      <c r="E1904" s="243" t="n"/>
      <c r="F1904" s="243" t="n"/>
      <c r="G1904" s="243" t="n"/>
      <c r="H1904" s="243" t="n"/>
      <c r="I1904" s="243" t="n"/>
      <c r="J1904" s="243" t="n"/>
      <c r="K1904" s="243" t="n"/>
    </row>
    <row r="1905" customFormat="1" s="78">
      <c r="A1905" s="242" t="n"/>
      <c r="B1905" s="22" t="n"/>
      <c r="C1905" s="243" t="n"/>
      <c r="D1905" s="243" t="n"/>
      <c r="E1905" s="243" t="n"/>
      <c r="F1905" s="243" t="n"/>
      <c r="G1905" s="243" t="n"/>
      <c r="H1905" s="243" t="n"/>
      <c r="I1905" s="243" t="n"/>
      <c r="J1905" s="243" t="n"/>
      <c r="K1905" s="243" t="n"/>
    </row>
    <row r="1906" customFormat="1" s="78">
      <c r="A1906" s="242" t="n"/>
      <c r="B1906" s="22" t="n"/>
      <c r="C1906" s="243" t="n"/>
      <c r="D1906" s="243" t="n"/>
      <c r="E1906" s="243" t="n"/>
      <c r="F1906" s="243" t="n"/>
      <c r="G1906" s="243" t="n"/>
      <c r="H1906" s="243" t="n"/>
      <c r="I1906" s="243" t="n"/>
      <c r="J1906" s="243" t="n"/>
      <c r="K1906" s="243" t="n"/>
    </row>
    <row r="1907" customFormat="1" s="78">
      <c r="A1907" s="242" t="n"/>
      <c r="B1907" s="22" t="n"/>
      <c r="C1907" s="243" t="n"/>
      <c r="D1907" s="243" t="n"/>
      <c r="E1907" s="243" t="n"/>
      <c r="F1907" s="243" t="n"/>
      <c r="G1907" s="243" t="n"/>
      <c r="H1907" s="243" t="n"/>
      <c r="I1907" s="243" t="n"/>
      <c r="J1907" s="243" t="n"/>
      <c r="K1907" s="243" t="n"/>
    </row>
    <row r="1908" customFormat="1" s="78">
      <c r="A1908" s="242" t="n"/>
      <c r="B1908" s="22" t="n"/>
      <c r="C1908" s="243" t="n"/>
      <c r="D1908" s="243" t="n"/>
      <c r="E1908" s="243" t="n"/>
      <c r="F1908" s="243" t="n"/>
      <c r="G1908" s="243" t="n"/>
      <c r="H1908" s="243" t="n"/>
      <c r="I1908" s="243" t="n"/>
      <c r="J1908" s="243" t="n"/>
      <c r="K1908" s="243" t="n"/>
    </row>
    <row r="1909" customFormat="1" s="78">
      <c r="A1909" s="242" t="n"/>
      <c r="B1909" s="22" t="n"/>
      <c r="C1909" s="243" t="n"/>
      <c r="D1909" s="243" t="n"/>
      <c r="E1909" s="243" t="n"/>
      <c r="F1909" s="243" t="n"/>
      <c r="G1909" s="243" t="n"/>
      <c r="H1909" s="243" t="n"/>
      <c r="I1909" s="243" t="n"/>
      <c r="J1909" s="243" t="n"/>
      <c r="K1909" s="243" t="n"/>
    </row>
    <row r="1910" customFormat="1" s="78">
      <c r="A1910" s="242" t="n"/>
      <c r="B1910" s="22" t="n"/>
      <c r="C1910" s="243" t="n"/>
      <c r="D1910" s="243" t="n"/>
      <c r="E1910" s="243" t="n"/>
      <c r="F1910" s="243" t="n"/>
      <c r="G1910" s="243" t="n"/>
      <c r="H1910" s="243" t="n"/>
      <c r="I1910" s="243" t="n"/>
      <c r="J1910" s="243" t="n"/>
      <c r="K1910" s="243" t="n"/>
    </row>
    <row r="1911" customFormat="1" s="78">
      <c r="A1911" s="242" t="n"/>
      <c r="B1911" s="22" t="n"/>
      <c r="C1911" s="243" t="n"/>
      <c r="D1911" s="243" t="n"/>
      <c r="E1911" s="243" t="n"/>
      <c r="F1911" s="243" t="n"/>
      <c r="G1911" s="243" t="n"/>
      <c r="H1911" s="243" t="n"/>
      <c r="I1911" s="243" t="n"/>
      <c r="J1911" s="243" t="n"/>
      <c r="K1911" s="243" t="n"/>
    </row>
    <row r="1912" customFormat="1" s="78">
      <c r="A1912" s="242" t="n"/>
      <c r="B1912" s="22" t="n"/>
      <c r="C1912" s="243" t="n"/>
      <c r="D1912" s="243" t="n"/>
      <c r="E1912" s="243" t="n"/>
      <c r="F1912" s="243" t="n"/>
      <c r="G1912" s="243" t="n"/>
      <c r="H1912" s="243" t="n"/>
      <c r="I1912" s="243" t="n"/>
      <c r="J1912" s="243" t="n"/>
      <c r="K1912" s="243" t="n"/>
    </row>
    <row r="1913" customFormat="1" s="78">
      <c r="A1913" s="242" t="n"/>
      <c r="B1913" s="22" t="n"/>
      <c r="C1913" s="243" t="n"/>
      <c r="D1913" s="243" t="n"/>
      <c r="E1913" s="243" t="n"/>
      <c r="F1913" s="243" t="n"/>
      <c r="G1913" s="243" t="n"/>
      <c r="H1913" s="243" t="n"/>
      <c r="I1913" s="243" t="n"/>
      <c r="J1913" s="243" t="n"/>
      <c r="K1913" s="243" t="n"/>
    </row>
    <row r="1914" customFormat="1" s="78">
      <c r="A1914" s="242" t="n"/>
      <c r="B1914" s="22" t="n"/>
      <c r="C1914" s="243" t="n"/>
      <c r="D1914" s="243" t="n"/>
      <c r="E1914" s="243" t="n"/>
      <c r="F1914" s="243" t="n"/>
      <c r="G1914" s="243" t="n"/>
      <c r="H1914" s="243" t="n"/>
      <c r="I1914" s="243" t="n"/>
      <c r="J1914" s="243" t="n"/>
      <c r="K1914" s="243" t="n"/>
    </row>
    <row r="1915" customFormat="1" s="78">
      <c r="A1915" s="242" t="n"/>
      <c r="B1915" s="22" t="n"/>
      <c r="C1915" s="243" t="n"/>
      <c r="D1915" s="243" t="n"/>
      <c r="E1915" s="243" t="n"/>
      <c r="F1915" s="243" t="n"/>
      <c r="G1915" s="243" t="n"/>
      <c r="H1915" s="243" t="n"/>
      <c r="I1915" s="243" t="n"/>
      <c r="J1915" s="243" t="n"/>
      <c r="K1915" s="243" t="n"/>
    </row>
    <row r="1916" customFormat="1" s="78">
      <c r="A1916" s="242" t="n"/>
      <c r="B1916" s="22" t="n"/>
      <c r="C1916" s="243" t="n"/>
      <c r="D1916" s="243" t="n"/>
      <c r="E1916" s="243" t="n"/>
      <c r="F1916" s="243" t="n"/>
      <c r="G1916" s="243" t="n"/>
      <c r="H1916" s="243" t="n"/>
      <c r="I1916" s="243" t="n"/>
      <c r="J1916" s="243" t="n"/>
      <c r="K1916" s="243" t="n"/>
    </row>
    <row r="1917" customFormat="1" s="78">
      <c r="A1917" s="242" t="n"/>
      <c r="B1917" s="22" t="n"/>
      <c r="C1917" s="243" t="n"/>
      <c r="D1917" s="243" t="n"/>
      <c r="E1917" s="243" t="n"/>
      <c r="F1917" s="243" t="n"/>
      <c r="G1917" s="243" t="n"/>
      <c r="H1917" s="243" t="n"/>
      <c r="I1917" s="243" t="n"/>
      <c r="J1917" s="243" t="n"/>
      <c r="K1917" s="243" t="n"/>
    </row>
    <row r="1918" customFormat="1" s="78">
      <c r="A1918" s="242" t="n"/>
      <c r="B1918" s="22" t="n"/>
      <c r="C1918" s="243" t="n"/>
      <c r="D1918" s="243" t="n"/>
      <c r="E1918" s="243" t="n"/>
      <c r="F1918" s="243" t="n"/>
      <c r="G1918" s="243" t="n"/>
      <c r="H1918" s="243" t="n"/>
      <c r="I1918" s="243" t="n"/>
      <c r="J1918" s="243" t="n"/>
      <c r="K1918" s="243" t="n"/>
    </row>
    <row r="1919" customFormat="1" s="78">
      <c r="A1919" s="242" t="n"/>
      <c r="B1919" s="22" t="n"/>
      <c r="C1919" s="243" t="n"/>
      <c r="D1919" s="243" t="n"/>
      <c r="E1919" s="243" t="n"/>
      <c r="F1919" s="243" t="n"/>
      <c r="G1919" s="243" t="n"/>
      <c r="H1919" s="243" t="n"/>
      <c r="I1919" s="243" t="n"/>
      <c r="J1919" s="243" t="n"/>
      <c r="K1919" s="243" t="n"/>
    </row>
    <row r="1920" customFormat="1" s="78">
      <c r="A1920" s="242" t="n"/>
      <c r="B1920" s="22" t="n"/>
      <c r="C1920" s="243" t="n"/>
      <c r="D1920" s="243" t="n"/>
      <c r="E1920" s="243" t="n"/>
      <c r="F1920" s="243" t="n"/>
      <c r="G1920" s="243" t="n"/>
      <c r="H1920" s="243" t="n"/>
      <c r="I1920" s="243" t="n"/>
      <c r="J1920" s="243" t="n"/>
      <c r="K1920" s="243" t="n"/>
    </row>
    <row r="1921" customFormat="1" s="78">
      <c r="A1921" s="242" t="n"/>
      <c r="B1921" s="22" t="n"/>
      <c r="C1921" s="243" t="n"/>
      <c r="D1921" s="243" t="n"/>
      <c r="E1921" s="243" t="n"/>
      <c r="F1921" s="243" t="n"/>
      <c r="G1921" s="243" t="n"/>
      <c r="H1921" s="243" t="n"/>
      <c r="I1921" s="243" t="n"/>
      <c r="J1921" s="243" t="n"/>
      <c r="K1921" s="243" t="n"/>
    </row>
    <row r="1922" customFormat="1" s="78">
      <c r="A1922" s="242" t="n"/>
      <c r="B1922" s="22" t="n"/>
      <c r="C1922" s="243" t="n"/>
      <c r="D1922" s="243" t="n"/>
      <c r="E1922" s="243" t="n"/>
      <c r="F1922" s="243" t="n"/>
      <c r="G1922" s="243" t="n"/>
      <c r="H1922" s="243" t="n"/>
      <c r="I1922" s="243" t="n"/>
      <c r="J1922" s="243" t="n"/>
      <c r="K1922" s="243" t="n"/>
    </row>
    <row r="1923" customFormat="1" s="78">
      <c r="A1923" s="242" t="n"/>
      <c r="B1923" s="22" t="n"/>
      <c r="C1923" s="243" t="n"/>
      <c r="D1923" s="243" t="n"/>
      <c r="E1923" s="243" t="n"/>
      <c r="F1923" s="243" t="n"/>
      <c r="G1923" s="243" t="n"/>
      <c r="H1923" s="243" t="n"/>
      <c r="I1923" s="243" t="n"/>
      <c r="J1923" s="243" t="n"/>
      <c r="K1923" s="243" t="n"/>
    </row>
    <row r="1924" customFormat="1" s="78">
      <c r="A1924" s="242" t="n"/>
      <c r="B1924" s="22" t="n"/>
      <c r="C1924" s="243" t="n"/>
      <c r="D1924" s="243" t="n"/>
      <c r="E1924" s="243" t="n"/>
      <c r="F1924" s="243" t="n"/>
      <c r="G1924" s="243" t="n"/>
      <c r="H1924" s="243" t="n"/>
      <c r="I1924" s="243" t="n"/>
      <c r="J1924" s="243" t="n"/>
      <c r="K1924" s="243" t="n"/>
    </row>
    <row r="1925" customFormat="1" s="78">
      <c r="A1925" s="242" t="n"/>
      <c r="B1925" s="22" t="n"/>
      <c r="C1925" s="243" t="n"/>
      <c r="D1925" s="243" t="n"/>
      <c r="E1925" s="243" t="n"/>
      <c r="F1925" s="243" t="n"/>
      <c r="G1925" s="243" t="n"/>
      <c r="H1925" s="243" t="n"/>
      <c r="I1925" s="243" t="n"/>
      <c r="J1925" s="243" t="n"/>
      <c r="K1925" s="243" t="n"/>
    </row>
    <row r="1926" customFormat="1" s="78">
      <c r="A1926" s="242" t="n"/>
      <c r="B1926" s="22" t="n"/>
      <c r="C1926" s="243" t="n"/>
      <c r="D1926" s="243" t="n"/>
      <c r="E1926" s="243" t="n"/>
      <c r="F1926" s="243" t="n"/>
      <c r="G1926" s="243" t="n"/>
      <c r="H1926" s="243" t="n"/>
      <c r="I1926" s="243" t="n"/>
      <c r="J1926" s="243" t="n"/>
      <c r="K1926" s="243" t="n"/>
    </row>
    <row r="1927" customFormat="1" s="78">
      <c r="A1927" s="242" t="n"/>
      <c r="B1927" s="22" t="n"/>
      <c r="C1927" s="243" t="n"/>
      <c r="D1927" s="243" t="n"/>
      <c r="E1927" s="243" t="n"/>
      <c r="F1927" s="243" t="n"/>
      <c r="G1927" s="243" t="n"/>
      <c r="H1927" s="243" t="n"/>
      <c r="I1927" s="243" t="n"/>
      <c r="J1927" s="243" t="n"/>
      <c r="K1927" s="243" t="n"/>
    </row>
    <row r="1928" customFormat="1" s="78">
      <c r="A1928" s="242" t="n"/>
      <c r="B1928" s="22" t="n"/>
      <c r="C1928" s="243" t="n"/>
      <c r="D1928" s="243" t="n"/>
      <c r="E1928" s="243" t="n"/>
      <c r="F1928" s="243" t="n"/>
      <c r="G1928" s="243" t="n"/>
      <c r="H1928" s="243" t="n"/>
      <c r="I1928" s="243" t="n"/>
      <c r="J1928" s="243" t="n"/>
      <c r="K1928" s="243" t="n"/>
    </row>
    <row r="1929" customFormat="1" s="78">
      <c r="A1929" s="242" t="n"/>
      <c r="B1929" s="22" t="n"/>
      <c r="C1929" s="243" t="n"/>
      <c r="D1929" s="243" t="n"/>
      <c r="E1929" s="243" t="n"/>
      <c r="F1929" s="243" t="n"/>
      <c r="G1929" s="243" t="n"/>
      <c r="H1929" s="243" t="n"/>
      <c r="I1929" s="243" t="n"/>
      <c r="J1929" s="243" t="n"/>
      <c r="K1929" s="243" t="n"/>
    </row>
    <row r="1930" customFormat="1" s="78">
      <c r="A1930" s="242" t="n"/>
      <c r="B1930" s="22" t="n"/>
      <c r="C1930" s="243" t="n"/>
      <c r="D1930" s="243" t="n"/>
      <c r="E1930" s="243" t="n"/>
      <c r="F1930" s="243" t="n"/>
      <c r="G1930" s="243" t="n"/>
      <c r="H1930" s="243" t="n"/>
      <c r="I1930" s="243" t="n"/>
      <c r="J1930" s="243" t="n"/>
      <c r="K1930" s="243" t="n"/>
    </row>
    <row r="1931" customFormat="1" s="78">
      <c r="A1931" s="242" t="n"/>
      <c r="B1931" s="22" t="n"/>
      <c r="C1931" s="243" t="n"/>
      <c r="D1931" s="243" t="n"/>
      <c r="E1931" s="243" t="n"/>
      <c r="F1931" s="243" t="n"/>
      <c r="G1931" s="243" t="n"/>
      <c r="H1931" s="243" t="n"/>
      <c r="I1931" s="243" t="n"/>
      <c r="J1931" s="243" t="n"/>
      <c r="K1931" s="243" t="n"/>
    </row>
    <row r="1932" customFormat="1" s="78">
      <c r="A1932" s="242" t="n"/>
      <c r="B1932" s="22" t="n"/>
      <c r="C1932" s="243" t="n"/>
      <c r="D1932" s="243" t="n"/>
      <c r="E1932" s="243" t="n"/>
      <c r="F1932" s="243" t="n"/>
      <c r="G1932" s="243" t="n"/>
      <c r="H1932" s="243" t="n"/>
      <c r="I1932" s="243" t="n"/>
      <c r="J1932" s="243" t="n"/>
      <c r="K1932" s="243" t="n"/>
    </row>
    <row r="1933" customFormat="1" s="78">
      <c r="A1933" s="242" t="n"/>
      <c r="B1933" s="22" t="n"/>
      <c r="C1933" s="243" t="n"/>
      <c r="D1933" s="243" t="n"/>
      <c r="E1933" s="243" t="n"/>
      <c r="F1933" s="243" t="n"/>
      <c r="G1933" s="243" t="n"/>
      <c r="H1933" s="243" t="n"/>
      <c r="I1933" s="243" t="n"/>
      <c r="J1933" s="243" t="n"/>
      <c r="K1933" s="243" t="n"/>
    </row>
    <row r="1934" customFormat="1" s="78">
      <c r="A1934" s="242" t="n"/>
      <c r="B1934" s="22" t="n"/>
      <c r="C1934" s="243" t="n"/>
      <c r="D1934" s="243" t="n"/>
      <c r="E1934" s="243" t="n"/>
      <c r="F1934" s="243" t="n"/>
      <c r="G1934" s="243" t="n"/>
      <c r="H1934" s="243" t="n"/>
      <c r="I1934" s="243" t="n"/>
      <c r="J1934" s="243" t="n"/>
      <c r="K1934" s="243" t="n"/>
    </row>
    <row r="1935" customFormat="1" s="78">
      <c r="A1935" s="242" t="n"/>
      <c r="B1935" s="22" t="n"/>
      <c r="C1935" s="243" t="n"/>
      <c r="D1935" s="243" t="n"/>
      <c r="E1935" s="243" t="n"/>
      <c r="F1935" s="243" t="n"/>
      <c r="G1935" s="243" t="n"/>
      <c r="H1935" s="243" t="n"/>
      <c r="I1935" s="243" t="n"/>
      <c r="J1935" s="243" t="n"/>
      <c r="K1935" s="243" t="n"/>
    </row>
    <row r="1936" customFormat="1" s="78">
      <c r="A1936" s="242" t="n"/>
      <c r="B1936" s="22" t="n"/>
      <c r="C1936" s="243" t="n"/>
      <c r="D1936" s="243" t="n"/>
      <c r="E1936" s="243" t="n"/>
      <c r="F1936" s="243" t="n"/>
      <c r="G1936" s="243" t="n"/>
      <c r="H1936" s="243" t="n"/>
      <c r="I1936" s="243" t="n"/>
      <c r="J1936" s="243" t="n"/>
      <c r="K1936" s="243" t="n"/>
    </row>
    <row r="1937" customFormat="1" s="78">
      <c r="A1937" s="242" t="n"/>
      <c r="B1937" s="22" t="n"/>
      <c r="C1937" s="243" t="n"/>
      <c r="D1937" s="243" t="n"/>
      <c r="E1937" s="243" t="n"/>
      <c r="F1937" s="243" t="n"/>
      <c r="G1937" s="243" t="n"/>
      <c r="H1937" s="243" t="n"/>
      <c r="I1937" s="243" t="n"/>
      <c r="J1937" s="243" t="n"/>
      <c r="K1937" s="243" t="n"/>
    </row>
    <row r="1938" customFormat="1" s="78">
      <c r="A1938" s="242" t="n"/>
      <c r="B1938" s="22" t="n"/>
      <c r="C1938" s="243" t="n"/>
      <c r="D1938" s="243" t="n"/>
      <c r="E1938" s="243" t="n"/>
      <c r="F1938" s="243" t="n"/>
      <c r="G1938" s="243" t="n"/>
      <c r="H1938" s="243" t="n"/>
      <c r="I1938" s="243" t="n"/>
      <c r="J1938" s="243" t="n"/>
      <c r="K1938" s="243" t="n"/>
    </row>
    <row r="1939" customFormat="1" s="78">
      <c r="A1939" s="242" t="n"/>
      <c r="B1939" s="22" t="n"/>
      <c r="C1939" s="243" t="n"/>
      <c r="D1939" s="243" t="n"/>
      <c r="E1939" s="243" t="n"/>
      <c r="F1939" s="243" t="n"/>
      <c r="G1939" s="243" t="n"/>
      <c r="H1939" s="243" t="n"/>
      <c r="I1939" s="243" t="n"/>
      <c r="J1939" s="243" t="n"/>
      <c r="K1939" s="243" t="n"/>
    </row>
    <row r="1940" customFormat="1" s="78">
      <c r="A1940" s="242" t="n"/>
      <c r="B1940" s="22" t="n"/>
      <c r="C1940" s="243" t="n"/>
      <c r="D1940" s="243" t="n"/>
      <c r="E1940" s="243" t="n"/>
      <c r="F1940" s="243" t="n"/>
      <c r="G1940" s="243" t="n"/>
      <c r="H1940" s="243" t="n"/>
      <c r="I1940" s="243" t="n"/>
      <c r="J1940" s="243" t="n"/>
      <c r="K1940" s="243" t="n"/>
    </row>
    <row r="1941" customFormat="1" s="78">
      <c r="A1941" s="242" t="n"/>
      <c r="B1941" s="22" t="n"/>
      <c r="C1941" s="243" t="n"/>
      <c r="D1941" s="243" t="n"/>
      <c r="E1941" s="243" t="n"/>
      <c r="F1941" s="243" t="n"/>
      <c r="G1941" s="243" t="n"/>
      <c r="H1941" s="243" t="n"/>
      <c r="I1941" s="243" t="n"/>
      <c r="J1941" s="243" t="n"/>
      <c r="K1941" s="243" t="n"/>
    </row>
    <row r="1942" customFormat="1" s="78">
      <c r="A1942" s="242" t="n"/>
      <c r="B1942" s="22" t="n"/>
      <c r="C1942" s="243" t="n"/>
      <c r="D1942" s="243" t="n"/>
      <c r="E1942" s="243" t="n"/>
      <c r="F1942" s="243" t="n"/>
      <c r="G1942" s="243" t="n"/>
      <c r="H1942" s="243" t="n"/>
      <c r="I1942" s="243" t="n"/>
      <c r="J1942" s="243" t="n"/>
      <c r="K1942" s="243" t="n"/>
    </row>
    <row r="1943" customFormat="1" s="78">
      <c r="A1943" s="242" t="n"/>
      <c r="B1943" s="22" t="n"/>
      <c r="C1943" s="243" t="n"/>
      <c r="D1943" s="243" t="n"/>
      <c r="E1943" s="243" t="n"/>
      <c r="F1943" s="243" t="n"/>
      <c r="G1943" s="243" t="n"/>
      <c r="H1943" s="243" t="n"/>
      <c r="I1943" s="243" t="n"/>
      <c r="J1943" s="243" t="n"/>
      <c r="K1943" s="243" t="n"/>
    </row>
    <row r="1944" customFormat="1" s="78">
      <c r="A1944" s="242" t="n"/>
      <c r="B1944" s="22" t="n"/>
      <c r="C1944" s="243" t="n"/>
      <c r="D1944" s="243" t="n"/>
      <c r="E1944" s="243" t="n"/>
      <c r="F1944" s="243" t="n"/>
      <c r="G1944" s="243" t="n"/>
      <c r="H1944" s="243" t="n"/>
      <c r="I1944" s="243" t="n"/>
      <c r="J1944" s="243" t="n"/>
      <c r="K1944" s="243" t="n"/>
    </row>
    <row r="1945" customFormat="1" s="78">
      <c r="A1945" s="242" t="n"/>
      <c r="B1945" s="22" t="n"/>
      <c r="C1945" s="243" t="n"/>
      <c r="D1945" s="243" t="n"/>
      <c r="E1945" s="243" t="n"/>
      <c r="F1945" s="243" t="n"/>
      <c r="G1945" s="243" t="n"/>
      <c r="H1945" s="243" t="n"/>
      <c r="I1945" s="243" t="n"/>
      <c r="J1945" s="243" t="n"/>
      <c r="K1945" s="243" t="n"/>
    </row>
    <row r="1946" customFormat="1" s="78">
      <c r="A1946" s="242" t="n"/>
      <c r="B1946" s="22" t="n"/>
      <c r="C1946" s="243" t="n"/>
      <c r="D1946" s="243" t="n"/>
      <c r="E1946" s="243" t="n"/>
      <c r="F1946" s="243" t="n"/>
      <c r="G1946" s="243" t="n"/>
      <c r="H1946" s="243" t="n"/>
      <c r="I1946" s="243" t="n"/>
      <c r="J1946" s="243" t="n"/>
      <c r="K1946" s="243" t="n"/>
    </row>
    <row r="1947" customFormat="1" s="78">
      <c r="A1947" s="242" t="n"/>
      <c r="B1947" s="22" t="n"/>
      <c r="C1947" s="243" t="n"/>
      <c r="D1947" s="243" t="n"/>
      <c r="E1947" s="243" t="n"/>
      <c r="F1947" s="243" t="n"/>
      <c r="G1947" s="243" t="n"/>
      <c r="H1947" s="243" t="n"/>
      <c r="I1947" s="243" t="n"/>
      <c r="J1947" s="243" t="n"/>
      <c r="K1947" s="243" t="n"/>
    </row>
    <row r="1948" customFormat="1" s="78">
      <c r="A1948" s="242" t="n"/>
      <c r="B1948" s="22" t="n"/>
      <c r="C1948" s="243" t="n"/>
      <c r="D1948" s="243" t="n"/>
      <c r="E1948" s="243" t="n"/>
      <c r="F1948" s="243" t="n"/>
      <c r="G1948" s="243" t="n"/>
      <c r="H1948" s="243" t="n"/>
      <c r="I1948" s="243" t="n"/>
      <c r="J1948" s="243" t="n"/>
      <c r="K1948" s="243" t="n"/>
    </row>
    <row r="1949" customFormat="1" s="78">
      <c r="A1949" s="242" t="n"/>
      <c r="B1949" s="22" t="n"/>
      <c r="C1949" s="243" t="n"/>
      <c r="D1949" s="243" t="n"/>
      <c r="E1949" s="243" t="n"/>
      <c r="F1949" s="243" t="n"/>
      <c r="G1949" s="243" t="n"/>
      <c r="H1949" s="243" t="n"/>
      <c r="I1949" s="243" t="n"/>
      <c r="J1949" s="243" t="n"/>
      <c r="K1949" s="243" t="n"/>
    </row>
    <row r="1950" customFormat="1" s="78">
      <c r="A1950" s="242" t="n"/>
      <c r="B1950" s="22" t="n"/>
      <c r="C1950" s="243" t="n"/>
      <c r="D1950" s="243" t="n"/>
      <c r="E1950" s="243" t="n"/>
      <c r="F1950" s="243" t="n"/>
      <c r="G1950" s="243" t="n"/>
      <c r="H1950" s="243" t="n"/>
      <c r="I1950" s="243" t="n"/>
      <c r="J1950" s="243" t="n"/>
      <c r="K1950" s="243" t="n"/>
    </row>
    <row r="1951" customFormat="1" s="78">
      <c r="A1951" s="242" t="n"/>
      <c r="B1951" s="22" t="n"/>
      <c r="C1951" s="243" t="n"/>
      <c r="D1951" s="243" t="n"/>
      <c r="E1951" s="243" t="n"/>
      <c r="F1951" s="243" t="n"/>
      <c r="G1951" s="243" t="n"/>
      <c r="H1951" s="243" t="n"/>
      <c r="I1951" s="243" t="n"/>
      <c r="J1951" s="243" t="n"/>
      <c r="K1951" s="243" t="n"/>
    </row>
    <row r="1952" customFormat="1" s="78">
      <c r="A1952" s="242" t="n"/>
      <c r="B1952" s="22" t="n"/>
      <c r="C1952" s="243" t="n"/>
      <c r="D1952" s="243" t="n"/>
      <c r="E1952" s="243" t="n"/>
      <c r="F1952" s="243" t="n"/>
      <c r="G1952" s="243" t="n"/>
      <c r="H1952" s="243" t="n"/>
      <c r="I1952" s="243" t="n"/>
      <c r="J1952" s="243" t="n"/>
      <c r="K1952" s="243" t="n"/>
    </row>
    <row r="1953" customFormat="1" s="78">
      <c r="A1953" s="242" t="n"/>
      <c r="B1953" s="22" t="n"/>
      <c r="C1953" s="243" t="n"/>
      <c r="D1953" s="243" t="n"/>
      <c r="E1953" s="243" t="n"/>
      <c r="F1953" s="243" t="n"/>
      <c r="G1953" s="243" t="n"/>
      <c r="H1953" s="243" t="n"/>
      <c r="I1953" s="243" t="n"/>
      <c r="J1953" s="243" t="n"/>
      <c r="K1953" s="243" t="n"/>
    </row>
    <row r="1954" customFormat="1" s="78">
      <c r="A1954" s="242" t="n"/>
      <c r="B1954" s="22" t="n"/>
      <c r="C1954" s="243" t="n"/>
      <c r="D1954" s="243" t="n"/>
      <c r="E1954" s="243" t="n"/>
      <c r="F1954" s="243" t="n"/>
      <c r="G1954" s="243" t="n"/>
      <c r="H1954" s="243" t="n"/>
      <c r="I1954" s="243" t="n"/>
      <c r="J1954" s="243" t="n"/>
      <c r="K1954" s="243" t="n"/>
    </row>
    <row r="1955" customFormat="1" s="78">
      <c r="A1955" s="242" t="n"/>
      <c r="B1955" s="22" t="n"/>
      <c r="C1955" s="243" t="n"/>
      <c r="D1955" s="243" t="n"/>
      <c r="E1955" s="243" t="n"/>
      <c r="F1955" s="243" t="n"/>
      <c r="G1955" s="243" t="n"/>
      <c r="H1955" s="243" t="n"/>
      <c r="I1955" s="243" t="n"/>
      <c r="J1955" s="243" t="n"/>
      <c r="K1955" s="243" t="n"/>
    </row>
    <row r="1956" customFormat="1" s="78">
      <c r="A1956" s="242" t="n"/>
      <c r="B1956" s="22" t="n"/>
      <c r="C1956" s="243" t="n"/>
      <c r="D1956" s="243" t="n"/>
      <c r="E1956" s="243" t="n"/>
      <c r="F1956" s="243" t="n"/>
      <c r="G1956" s="243" t="n"/>
      <c r="H1956" s="243" t="n"/>
      <c r="I1956" s="243" t="n"/>
      <c r="J1956" s="243" t="n"/>
      <c r="K1956" s="243" t="n"/>
    </row>
    <row r="1957" customFormat="1" s="78">
      <c r="A1957" s="242" t="n"/>
      <c r="B1957" s="22" t="n"/>
      <c r="C1957" s="243" t="n"/>
      <c r="D1957" s="243" t="n"/>
      <c r="E1957" s="243" t="n"/>
      <c r="F1957" s="243" t="n"/>
      <c r="G1957" s="243" t="n"/>
      <c r="H1957" s="243" t="n"/>
      <c r="I1957" s="243" t="n"/>
      <c r="J1957" s="243" t="n"/>
      <c r="K1957" s="243" t="n"/>
    </row>
    <row r="1958" customFormat="1" s="78">
      <c r="A1958" s="242" t="n"/>
      <c r="B1958" s="22" t="n"/>
      <c r="C1958" s="243" t="n"/>
      <c r="D1958" s="243" t="n"/>
      <c r="E1958" s="243" t="n"/>
      <c r="F1958" s="243" t="n"/>
      <c r="G1958" s="243" t="n"/>
      <c r="H1958" s="243" t="n"/>
      <c r="I1958" s="243" t="n"/>
      <c r="J1958" s="243" t="n"/>
      <c r="K1958" s="243" t="n"/>
    </row>
    <row r="1959" customFormat="1" s="78">
      <c r="A1959" s="242" t="n"/>
      <c r="B1959" s="22" t="n"/>
      <c r="C1959" s="243" t="n"/>
      <c r="D1959" s="243" t="n"/>
      <c r="E1959" s="243" t="n"/>
      <c r="F1959" s="243" t="n"/>
      <c r="G1959" s="243" t="n"/>
      <c r="H1959" s="243" t="n"/>
      <c r="I1959" s="243" t="n"/>
      <c r="J1959" s="243" t="n"/>
      <c r="K1959" s="243" t="n"/>
    </row>
    <row r="1960" customFormat="1" s="78">
      <c r="A1960" s="242" t="n"/>
      <c r="B1960" s="22" t="n"/>
      <c r="C1960" s="243" t="n"/>
      <c r="D1960" s="243" t="n"/>
      <c r="E1960" s="243" t="n"/>
      <c r="F1960" s="243" t="n"/>
      <c r="G1960" s="243" t="n"/>
      <c r="H1960" s="243" t="n"/>
      <c r="I1960" s="243" t="n"/>
      <c r="J1960" s="243" t="n"/>
      <c r="K1960" s="243" t="n"/>
    </row>
    <row r="1961" customFormat="1" s="78">
      <c r="A1961" s="242" t="n"/>
      <c r="B1961" s="22" t="n"/>
      <c r="C1961" s="243" t="n"/>
      <c r="D1961" s="243" t="n"/>
      <c r="E1961" s="243" t="n"/>
      <c r="F1961" s="243" t="n"/>
      <c r="G1961" s="243" t="n"/>
      <c r="H1961" s="243" t="n"/>
      <c r="I1961" s="243" t="n"/>
      <c r="J1961" s="243" t="n"/>
      <c r="K1961" s="243" t="n"/>
    </row>
    <row r="1962" customFormat="1" s="78">
      <c r="A1962" s="242" t="n"/>
      <c r="B1962" s="22" t="n"/>
      <c r="C1962" s="243" t="n"/>
      <c r="D1962" s="243" t="n"/>
      <c r="E1962" s="243" t="n"/>
      <c r="F1962" s="243" t="n"/>
      <c r="G1962" s="243" t="n"/>
      <c r="H1962" s="243" t="n"/>
      <c r="I1962" s="243" t="n"/>
      <c r="J1962" s="243" t="n"/>
      <c r="K1962" s="243" t="n"/>
    </row>
    <row r="1963" customFormat="1" s="78">
      <c r="A1963" s="242" t="n"/>
      <c r="B1963" s="22" t="n"/>
      <c r="C1963" s="243" t="n"/>
      <c r="D1963" s="243" t="n"/>
      <c r="E1963" s="243" t="n"/>
      <c r="F1963" s="243" t="n"/>
      <c r="G1963" s="243" t="n"/>
      <c r="H1963" s="243" t="n"/>
      <c r="I1963" s="243" t="n"/>
      <c r="J1963" s="243" t="n"/>
      <c r="K1963" s="243" t="n"/>
    </row>
    <row r="1964" customFormat="1" s="78">
      <c r="A1964" s="242" t="n"/>
      <c r="B1964" s="22" t="n"/>
      <c r="C1964" s="243" t="n"/>
      <c r="D1964" s="243" t="n"/>
      <c r="E1964" s="243" t="n"/>
      <c r="F1964" s="243" t="n"/>
      <c r="G1964" s="243" t="n"/>
      <c r="H1964" s="243" t="n"/>
      <c r="I1964" s="243" t="n"/>
      <c r="J1964" s="243" t="n"/>
      <c r="K1964" s="243" t="n"/>
    </row>
    <row r="1965" customFormat="1" s="78">
      <c r="A1965" s="242" t="n"/>
      <c r="B1965" s="22" t="n"/>
      <c r="C1965" s="243" t="n"/>
      <c r="D1965" s="243" t="n"/>
      <c r="E1965" s="243" t="n"/>
      <c r="F1965" s="243" t="n"/>
      <c r="G1965" s="243" t="n"/>
      <c r="H1965" s="243" t="n"/>
      <c r="I1965" s="243" t="n"/>
      <c r="J1965" s="243" t="n"/>
      <c r="K1965" s="243" t="n"/>
    </row>
    <row r="1966" customFormat="1" s="78">
      <c r="A1966" s="242" t="n"/>
      <c r="B1966" s="22" t="n"/>
      <c r="C1966" s="243" t="n"/>
      <c r="D1966" s="243" t="n"/>
      <c r="E1966" s="243" t="n"/>
      <c r="F1966" s="243" t="n"/>
      <c r="G1966" s="243" t="n"/>
      <c r="H1966" s="243" t="n"/>
      <c r="I1966" s="243" t="n"/>
      <c r="J1966" s="243" t="n"/>
      <c r="K1966" s="243" t="n"/>
    </row>
    <row r="1967" customFormat="1" s="78">
      <c r="A1967" s="242" t="n"/>
      <c r="B1967" s="22" t="n"/>
      <c r="C1967" s="243" t="n"/>
      <c r="D1967" s="243" t="n"/>
      <c r="E1967" s="243" t="n"/>
      <c r="F1967" s="243" t="n"/>
      <c r="G1967" s="243" t="n"/>
      <c r="H1967" s="243" t="n"/>
      <c r="I1967" s="243" t="n"/>
      <c r="J1967" s="243" t="n"/>
      <c r="K1967" s="243" t="n"/>
    </row>
    <row r="1968" customFormat="1" s="78">
      <c r="A1968" s="242" t="n"/>
      <c r="B1968" s="22" t="n"/>
      <c r="C1968" s="243" t="n"/>
      <c r="D1968" s="243" t="n"/>
      <c r="E1968" s="243" t="n"/>
      <c r="F1968" s="243" t="n"/>
      <c r="G1968" s="243" t="n"/>
      <c r="H1968" s="243" t="n"/>
      <c r="I1968" s="243" t="n"/>
      <c r="J1968" s="243" t="n"/>
      <c r="K1968" s="243" t="n"/>
    </row>
    <row r="1969" customFormat="1" s="78">
      <c r="A1969" s="242" t="n"/>
      <c r="B1969" s="22" t="n"/>
      <c r="C1969" s="243" t="n"/>
      <c r="D1969" s="243" t="n"/>
      <c r="E1969" s="243" t="n"/>
      <c r="F1969" s="243" t="n"/>
      <c r="G1969" s="243" t="n"/>
      <c r="H1969" s="243" t="n"/>
      <c r="I1969" s="243" t="n"/>
      <c r="J1969" s="243" t="n"/>
      <c r="K1969" s="243" t="n"/>
    </row>
    <row r="1970" customFormat="1" s="78">
      <c r="A1970" s="242" t="n"/>
      <c r="B1970" s="22" t="n"/>
      <c r="C1970" s="243" t="n"/>
      <c r="D1970" s="243" t="n"/>
      <c r="E1970" s="243" t="n"/>
      <c r="F1970" s="243" t="n"/>
      <c r="G1970" s="243" t="n"/>
      <c r="H1970" s="243" t="n"/>
      <c r="I1970" s="243" t="n"/>
      <c r="J1970" s="243" t="n"/>
      <c r="K1970" s="243" t="n"/>
    </row>
    <row r="1971" customFormat="1" s="78">
      <c r="A1971" s="242" t="n"/>
      <c r="B1971" s="22" t="n"/>
      <c r="C1971" s="243" t="n"/>
      <c r="D1971" s="243" t="n"/>
      <c r="E1971" s="243" t="n"/>
      <c r="F1971" s="243" t="n"/>
      <c r="G1971" s="243" t="n"/>
      <c r="H1971" s="243" t="n"/>
      <c r="I1971" s="243" t="n"/>
      <c r="J1971" s="243" t="n"/>
      <c r="K1971" s="243" t="n"/>
    </row>
    <row r="1972" customFormat="1" s="78">
      <c r="A1972" s="242" t="n"/>
      <c r="B1972" s="22" t="n"/>
      <c r="C1972" s="243" t="n"/>
      <c r="D1972" s="243" t="n"/>
      <c r="E1972" s="243" t="n"/>
      <c r="F1972" s="243" t="n"/>
      <c r="G1972" s="243" t="n"/>
      <c r="H1972" s="243" t="n"/>
      <c r="I1972" s="243" t="n"/>
      <c r="J1972" s="243" t="n"/>
      <c r="K1972" s="243" t="n"/>
    </row>
    <row r="1973" customFormat="1" s="78">
      <c r="A1973" s="242" t="n"/>
      <c r="B1973" s="22" t="n"/>
      <c r="C1973" s="243" t="n"/>
      <c r="D1973" s="243" t="n"/>
      <c r="E1973" s="243" t="n"/>
      <c r="F1973" s="243" t="n"/>
      <c r="G1973" s="243" t="n"/>
      <c r="H1973" s="243" t="n"/>
      <c r="I1973" s="243" t="n"/>
      <c r="J1973" s="243" t="n"/>
      <c r="K1973" s="243" t="n"/>
    </row>
    <row r="1974" customFormat="1" s="78">
      <c r="A1974" s="242" t="n"/>
      <c r="B1974" s="22" t="n"/>
      <c r="C1974" s="243" t="n"/>
      <c r="D1974" s="243" t="n"/>
      <c r="E1974" s="243" t="n"/>
      <c r="F1974" s="243" t="n"/>
      <c r="G1974" s="243" t="n"/>
      <c r="H1974" s="243" t="n"/>
      <c r="I1974" s="243" t="n"/>
      <c r="J1974" s="243" t="n"/>
      <c r="K1974" s="243" t="n"/>
    </row>
    <row r="1975" customFormat="1" s="78">
      <c r="A1975" s="242" t="n"/>
      <c r="B1975" s="22" t="n"/>
      <c r="C1975" s="243" t="n"/>
      <c r="D1975" s="243" t="n"/>
      <c r="E1975" s="243" t="n"/>
      <c r="F1975" s="243" t="n"/>
      <c r="G1975" s="243" t="n"/>
      <c r="H1975" s="243" t="n"/>
      <c r="I1975" s="243" t="n"/>
      <c r="J1975" s="243" t="n"/>
      <c r="K1975" s="243" t="n"/>
    </row>
    <row r="1976" customFormat="1" s="78">
      <c r="A1976" s="242" t="n"/>
      <c r="B1976" s="22" t="n"/>
      <c r="C1976" s="243" t="n"/>
      <c r="D1976" s="243" t="n"/>
      <c r="E1976" s="243" t="n"/>
      <c r="F1976" s="243" t="n"/>
      <c r="G1976" s="243" t="n"/>
      <c r="H1976" s="243" t="n"/>
      <c r="I1976" s="243" t="n"/>
      <c r="J1976" s="243" t="n"/>
      <c r="K1976" s="243" t="n"/>
    </row>
    <row r="1977" customFormat="1" s="78">
      <c r="A1977" s="242" t="n"/>
      <c r="B1977" s="22" t="n"/>
      <c r="C1977" s="243" t="n"/>
      <c r="D1977" s="243" t="n"/>
      <c r="E1977" s="243" t="n"/>
      <c r="F1977" s="243" t="n"/>
      <c r="G1977" s="243" t="n"/>
      <c r="H1977" s="243" t="n"/>
      <c r="I1977" s="243" t="n"/>
      <c r="J1977" s="243" t="n"/>
      <c r="K1977" s="243" t="n"/>
    </row>
    <row r="1978" customFormat="1" s="78">
      <c r="A1978" s="242" t="n"/>
      <c r="B1978" s="22" t="n"/>
      <c r="C1978" s="243" t="n"/>
      <c r="D1978" s="243" t="n"/>
      <c r="E1978" s="243" t="n"/>
      <c r="F1978" s="243" t="n"/>
      <c r="G1978" s="243" t="n"/>
      <c r="H1978" s="243" t="n"/>
      <c r="I1978" s="243" t="n"/>
      <c r="J1978" s="243" t="n"/>
      <c r="K1978" s="243" t="n"/>
    </row>
    <row r="1979" customFormat="1" s="78">
      <c r="A1979" s="242" t="n"/>
      <c r="B1979" s="22" t="n"/>
      <c r="C1979" s="243" t="n"/>
      <c r="D1979" s="243" t="n"/>
      <c r="E1979" s="243" t="n"/>
      <c r="F1979" s="243" t="n"/>
      <c r="G1979" s="243" t="n"/>
      <c r="H1979" s="243" t="n"/>
      <c r="I1979" s="243" t="n"/>
      <c r="J1979" s="243" t="n"/>
      <c r="K1979" s="243" t="n"/>
    </row>
    <row r="1980" customFormat="1" s="78">
      <c r="A1980" s="242" t="n"/>
      <c r="B1980" s="22" t="n"/>
      <c r="C1980" s="243" t="n"/>
      <c r="D1980" s="243" t="n"/>
      <c r="E1980" s="243" t="n"/>
      <c r="F1980" s="243" t="n"/>
      <c r="G1980" s="243" t="n"/>
      <c r="H1980" s="243" t="n"/>
      <c r="I1980" s="243" t="n"/>
      <c r="J1980" s="243" t="n"/>
      <c r="K1980" s="243" t="n"/>
    </row>
    <row r="1981" customFormat="1" s="78">
      <c r="A1981" s="242" t="n"/>
      <c r="B1981" s="22" t="n"/>
      <c r="C1981" s="243" t="n"/>
      <c r="D1981" s="243" t="n"/>
      <c r="E1981" s="243" t="n"/>
      <c r="F1981" s="243" t="n"/>
      <c r="G1981" s="243" t="n"/>
      <c r="H1981" s="243" t="n"/>
      <c r="I1981" s="243" t="n"/>
      <c r="J1981" s="243" t="n"/>
      <c r="K1981" s="243" t="n"/>
    </row>
    <row r="1982" customFormat="1" s="78">
      <c r="A1982" s="242" t="n"/>
      <c r="B1982" s="22" t="n"/>
      <c r="C1982" s="243" t="n"/>
      <c r="D1982" s="243" t="n"/>
      <c r="E1982" s="243" t="n"/>
      <c r="F1982" s="243" t="n"/>
      <c r="G1982" s="243" t="n"/>
      <c r="H1982" s="243" t="n"/>
      <c r="I1982" s="243" t="n"/>
      <c r="J1982" s="243" t="n"/>
      <c r="K1982" s="243" t="n"/>
    </row>
    <row r="1983" customFormat="1" s="78">
      <c r="A1983" s="242" t="n"/>
      <c r="B1983" s="22" t="n"/>
      <c r="C1983" s="243" t="n"/>
      <c r="D1983" s="243" t="n"/>
      <c r="E1983" s="243" t="n"/>
      <c r="F1983" s="243" t="n"/>
      <c r="G1983" s="243" t="n"/>
      <c r="H1983" s="243" t="n"/>
      <c r="I1983" s="243" t="n"/>
      <c r="J1983" s="243" t="n"/>
      <c r="K1983" s="243" t="n"/>
    </row>
    <row r="1984" customFormat="1" s="78">
      <c r="A1984" s="242" t="n"/>
      <c r="B1984" s="22" t="n"/>
      <c r="C1984" s="243" t="n"/>
      <c r="D1984" s="243" t="n"/>
      <c r="E1984" s="243" t="n"/>
      <c r="F1984" s="243" t="n"/>
      <c r="G1984" s="243" t="n"/>
      <c r="H1984" s="243" t="n"/>
      <c r="I1984" s="243" t="n"/>
      <c r="J1984" s="243" t="n"/>
      <c r="K1984" s="243" t="n"/>
    </row>
    <row r="1985" customFormat="1" s="78">
      <c r="A1985" s="242" t="n"/>
      <c r="B1985" s="22" t="n"/>
      <c r="C1985" s="243" t="n"/>
      <c r="D1985" s="243" t="n"/>
      <c r="E1985" s="243" t="n"/>
      <c r="F1985" s="243" t="n"/>
      <c r="G1985" s="243" t="n"/>
      <c r="H1985" s="243" t="n"/>
      <c r="I1985" s="243" t="n"/>
      <c r="J1985" s="243" t="n"/>
      <c r="K1985" s="243" t="n"/>
    </row>
    <row r="1986" customFormat="1" s="78">
      <c r="A1986" s="242" t="n"/>
      <c r="B1986" s="22" t="n"/>
      <c r="C1986" s="243" t="n"/>
      <c r="D1986" s="243" t="n"/>
      <c r="E1986" s="243" t="n"/>
      <c r="F1986" s="243" t="n"/>
      <c r="G1986" s="243" t="n"/>
      <c r="H1986" s="243" t="n"/>
      <c r="I1986" s="243" t="n"/>
      <c r="J1986" s="243" t="n"/>
      <c r="K1986" s="243" t="n"/>
    </row>
    <row r="1987" customFormat="1" s="78">
      <c r="A1987" s="242" t="n"/>
      <c r="B1987" s="22" t="n"/>
      <c r="C1987" s="243" t="n"/>
      <c r="D1987" s="243" t="n"/>
      <c r="E1987" s="243" t="n"/>
      <c r="F1987" s="243" t="n"/>
      <c r="G1987" s="243" t="n"/>
      <c r="H1987" s="243" t="n"/>
      <c r="I1987" s="243" t="n"/>
      <c r="J1987" s="243" t="n"/>
      <c r="K1987" s="243" t="n"/>
    </row>
    <row r="1988" customFormat="1" s="78">
      <c r="A1988" s="242" t="n"/>
      <c r="B1988" s="22" t="n"/>
      <c r="C1988" s="243" t="n"/>
      <c r="D1988" s="243" t="n"/>
      <c r="E1988" s="243" t="n"/>
      <c r="F1988" s="243" t="n"/>
      <c r="G1988" s="243" t="n"/>
      <c r="H1988" s="243" t="n"/>
      <c r="I1988" s="243" t="n"/>
      <c r="J1988" s="243" t="n"/>
      <c r="K1988" s="243" t="n"/>
    </row>
    <row r="1989" customFormat="1" s="78">
      <c r="A1989" s="242" t="n"/>
      <c r="B1989" s="22" t="n"/>
      <c r="C1989" s="243" t="n"/>
      <c r="D1989" s="243" t="n"/>
      <c r="E1989" s="243" t="n"/>
      <c r="F1989" s="243" t="n"/>
      <c r="G1989" s="243" t="n"/>
      <c r="H1989" s="243" t="n"/>
      <c r="I1989" s="243" t="n"/>
      <c r="J1989" s="243" t="n"/>
      <c r="K1989" s="243" t="n"/>
    </row>
    <row r="1990" customFormat="1" s="78">
      <c r="A1990" s="242" t="n"/>
      <c r="B1990" s="22" t="n"/>
      <c r="C1990" s="243" t="n"/>
      <c r="D1990" s="243" t="n"/>
      <c r="E1990" s="243" t="n"/>
      <c r="F1990" s="243" t="n"/>
      <c r="G1990" s="243" t="n"/>
      <c r="H1990" s="243" t="n"/>
      <c r="I1990" s="243" t="n"/>
      <c r="J1990" s="243" t="n"/>
      <c r="K1990" s="243" t="n"/>
    </row>
    <row r="1991" customFormat="1" s="78">
      <c r="A1991" s="242" t="n"/>
      <c r="B1991" s="22" t="n"/>
      <c r="C1991" s="243" t="n"/>
      <c r="D1991" s="243" t="n"/>
      <c r="E1991" s="243" t="n"/>
      <c r="F1991" s="243" t="n"/>
      <c r="G1991" s="243" t="n"/>
      <c r="H1991" s="243" t="n"/>
      <c r="I1991" s="243" t="n"/>
      <c r="J1991" s="243" t="n"/>
      <c r="K1991" s="243" t="n"/>
    </row>
    <row r="1992" customFormat="1" s="78">
      <c r="A1992" s="242" t="n"/>
      <c r="B1992" s="22" t="n"/>
      <c r="C1992" s="243" t="n"/>
      <c r="D1992" s="243" t="n"/>
      <c r="E1992" s="243" t="n"/>
      <c r="F1992" s="243" t="n"/>
      <c r="G1992" s="243" t="n"/>
      <c r="H1992" s="243" t="n"/>
      <c r="I1992" s="243" t="n"/>
      <c r="J1992" s="243" t="n"/>
      <c r="K1992" s="243" t="n"/>
    </row>
    <row r="1993" customFormat="1" s="78">
      <c r="A1993" s="242" t="n"/>
      <c r="B1993" s="22" t="n"/>
      <c r="C1993" s="243" t="n"/>
      <c r="D1993" s="243" t="n"/>
      <c r="E1993" s="243" t="n"/>
      <c r="F1993" s="243" t="n"/>
      <c r="G1993" s="243" t="n"/>
      <c r="H1993" s="243" t="n"/>
      <c r="I1993" s="243" t="n"/>
      <c r="J1993" s="243" t="n"/>
      <c r="K1993" s="243" t="n"/>
    </row>
    <row r="1994" customFormat="1" s="78">
      <c r="A1994" s="242" t="n"/>
      <c r="B1994" s="22" t="n"/>
      <c r="C1994" s="243" t="n"/>
      <c r="D1994" s="243" t="n"/>
      <c r="E1994" s="243" t="n"/>
      <c r="F1994" s="243" t="n"/>
      <c r="G1994" s="243" t="n"/>
      <c r="H1994" s="243" t="n"/>
      <c r="I1994" s="243" t="n"/>
      <c r="J1994" s="243" t="n"/>
      <c r="K1994" s="243" t="n"/>
    </row>
    <row r="1995" customFormat="1" s="78">
      <c r="A1995" s="242" t="n"/>
      <c r="B1995" s="22" t="n"/>
      <c r="C1995" s="243" t="n"/>
      <c r="D1995" s="243" t="n"/>
      <c r="E1995" s="243" t="n"/>
      <c r="F1995" s="243" t="n"/>
      <c r="G1995" s="243" t="n"/>
      <c r="H1995" s="243" t="n"/>
      <c r="I1995" s="243" t="n"/>
      <c r="J1995" s="243" t="n"/>
      <c r="K1995" s="243" t="n"/>
    </row>
    <row r="1996" customFormat="1" s="78">
      <c r="A1996" s="242" t="n"/>
      <c r="B1996" s="22" t="n"/>
      <c r="C1996" s="243" t="n"/>
      <c r="D1996" s="243" t="n"/>
      <c r="E1996" s="243" t="n"/>
      <c r="F1996" s="243" t="n"/>
      <c r="G1996" s="243" t="n"/>
      <c r="H1996" s="243" t="n"/>
      <c r="I1996" s="243" t="n"/>
      <c r="J1996" s="243" t="n"/>
      <c r="K1996" s="243" t="n"/>
    </row>
    <row r="1997" customFormat="1" s="78">
      <c r="A1997" s="242" t="n"/>
      <c r="B1997" s="22" t="n"/>
      <c r="C1997" s="243" t="n"/>
      <c r="D1997" s="243" t="n"/>
      <c r="E1997" s="243" t="n"/>
      <c r="F1997" s="243" t="n"/>
      <c r="G1997" s="243" t="n"/>
      <c r="H1997" s="243" t="n"/>
      <c r="I1997" s="243" t="n"/>
      <c r="J1997" s="243" t="n"/>
      <c r="K1997" s="243" t="n"/>
    </row>
    <row r="1998" customFormat="1" s="78">
      <c r="A1998" s="242" t="n"/>
      <c r="B1998" s="22" t="n"/>
      <c r="C1998" s="243" t="n"/>
      <c r="D1998" s="243" t="n"/>
      <c r="E1998" s="243" t="n"/>
      <c r="F1998" s="243" t="n"/>
      <c r="G1998" s="243" t="n"/>
      <c r="H1998" s="243" t="n"/>
      <c r="I1998" s="243" t="n"/>
      <c r="J1998" s="243" t="n"/>
      <c r="K1998" s="243" t="n"/>
    </row>
    <row r="1999" customFormat="1" s="78">
      <c r="A1999" s="242" t="n"/>
      <c r="B1999" s="22" t="n"/>
      <c r="C1999" s="243" t="n"/>
      <c r="D1999" s="243" t="n"/>
      <c r="E1999" s="243" t="n"/>
      <c r="F1999" s="243" t="n"/>
      <c r="G1999" s="243" t="n"/>
      <c r="H1999" s="243" t="n"/>
      <c r="I1999" s="243" t="n"/>
      <c r="J1999" s="243" t="n"/>
      <c r="K1999" s="243" t="n"/>
    </row>
    <row r="2000" customFormat="1" s="78">
      <c r="A2000" s="242" t="n"/>
      <c r="B2000" s="22" t="n"/>
      <c r="C2000" s="243" t="n"/>
      <c r="D2000" s="243" t="n"/>
      <c r="E2000" s="243" t="n"/>
      <c r="F2000" s="243" t="n"/>
      <c r="G2000" s="243" t="n"/>
      <c r="H2000" s="243" t="n"/>
      <c r="I2000" s="243" t="n"/>
      <c r="J2000" s="243" t="n"/>
      <c r="K2000" s="243" t="n"/>
    </row>
    <row r="2001" customFormat="1" s="78">
      <c r="A2001" s="242" t="n"/>
      <c r="B2001" s="22" t="n"/>
      <c r="C2001" s="243" t="n"/>
      <c r="D2001" s="243" t="n"/>
      <c r="E2001" s="243" t="n"/>
      <c r="F2001" s="243" t="n"/>
      <c r="G2001" s="243" t="n"/>
      <c r="H2001" s="243" t="n"/>
      <c r="I2001" s="243" t="n"/>
      <c r="J2001" s="243" t="n"/>
      <c r="K2001" s="243" t="n"/>
    </row>
    <row r="2002" customFormat="1" s="78">
      <c r="A2002" s="242" t="n"/>
      <c r="B2002" s="22" t="n"/>
      <c r="C2002" s="243" t="n"/>
      <c r="D2002" s="243" t="n"/>
      <c r="E2002" s="243" t="n"/>
      <c r="F2002" s="243" t="n"/>
      <c r="G2002" s="243" t="n"/>
      <c r="H2002" s="243" t="n"/>
      <c r="I2002" s="243" t="n"/>
      <c r="J2002" s="243" t="n"/>
      <c r="K2002" s="243" t="n"/>
    </row>
    <row r="2003" customFormat="1" s="78">
      <c r="A2003" s="242" t="n"/>
      <c r="B2003" s="22" t="n"/>
      <c r="C2003" s="243" t="n"/>
      <c r="D2003" s="243" t="n"/>
      <c r="E2003" s="243" t="n"/>
      <c r="F2003" s="243" t="n"/>
      <c r="G2003" s="243" t="n"/>
      <c r="H2003" s="243" t="n"/>
      <c r="I2003" s="243" t="n"/>
      <c r="J2003" s="243" t="n"/>
      <c r="K2003" s="243" t="n"/>
    </row>
    <row r="2004" customFormat="1" s="78">
      <c r="A2004" s="242" t="n"/>
      <c r="B2004" s="22" t="n"/>
      <c r="C2004" s="243" t="n"/>
      <c r="D2004" s="243" t="n"/>
      <c r="E2004" s="243" t="n"/>
      <c r="F2004" s="243" t="n"/>
      <c r="G2004" s="243" t="n"/>
      <c r="H2004" s="243" t="n"/>
      <c r="I2004" s="243" t="n"/>
      <c r="J2004" s="243" t="n"/>
      <c r="K2004" s="243" t="n"/>
    </row>
    <row r="2005" customFormat="1" s="78">
      <c r="A2005" s="242" t="n"/>
      <c r="B2005" s="22" t="n"/>
      <c r="C2005" s="243" t="n"/>
      <c r="D2005" s="243" t="n"/>
      <c r="E2005" s="243" t="n"/>
      <c r="F2005" s="243" t="n"/>
      <c r="G2005" s="243" t="n"/>
      <c r="H2005" s="243" t="n"/>
      <c r="I2005" s="243" t="n"/>
      <c r="J2005" s="243" t="n"/>
      <c r="K2005" s="243" t="n"/>
    </row>
    <row r="2006" customFormat="1" s="78">
      <c r="A2006" s="242" t="n"/>
      <c r="B2006" s="22" t="n"/>
      <c r="C2006" s="243" t="n"/>
      <c r="D2006" s="243" t="n"/>
      <c r="E2006" s="243" t="n"/>
      <c r="F2006" s="243" t="n"/>
      <c r="G2006" s="243" t="n"/>
      <c r="H2006" s="243" t="n"/>
      <c r="I2006" s="243" t="n"/>
      <c r="J2006" s="243" t="n"/>
      <c r="K2006" s="243" t="n"/>
    </row>
    <row r="2007" customFormat="1" s="78">
      <c r="A2007" s="242" t="n"/>
      <c r="B2007" s="22" t="n"/>
      <c r="C2007" s="243" t="n"/>
      <c r="D2007" s="243" t="n"/>
      <c r="E2007" s="243" t="n"/>
      <c r="F2007" s="243" t="n"/>
      <c r="G2007" s="243" t="n"/>
      <c r="H2007" s="243" t="n"/>
      <c r="I2007" s="243" t="n"/>
      <c r="J2007" s="243" t="n"/>
      <c r="K2007" s="243" t="n"/>
    </row>
    <row r="2008" customFormat="1" s="78">
      <c r="A2008" s="242" t="n"/>
      <c r="B2008" s="22" t="n"/>
      <c r="C2008" s="243" t="n"/>
      <c r="D2008" s="243" t="n"/>
      <c r="E2008" s="243" t="n"/>
      <c r="F2008" s="243" t="n"/>
      <c r="G2008" s="243" t="n"/>
      <c r="H2008" s="243" t="n"/>
      <c r="I2008" s="243" t="n"/>
      <c r="J2008" s="243" t="n"/>
      <c r="K2008" s="243" t="n"/>
    </row>
    <row r="2009" customFormat="1" s="78">
      <c r="A2009" s="242" t="n"/>
      <c r="B2009" s="22" t="n"/>
      <c r="C2009" s="243" t="n"/>
      <c r="D2009" s="243" t="n"/>
      <c r="E2009" s="243" t="n"/>
      <c r="F2009" s="243" t="n"/>
      <c r="G2009" s="243" t="n"/>
      <c r="H2009" s="243" t="n"/>
      <c r="I2009" s="243" t="n"/>
      <c r="J2009" s="243" t="n"/>
      <c r="K2009" s="243" t="n"/>
    </row>
    <row r="2010" customFormat="1" s="78">
      <c r="A2010" s="242" t="n"/>
      <c r="B2010" s="22" t="n"/>
      <c r="C2010" s="243" t="n"/>
      <c r="D2010" s="243" t="n"/>
      <c r="E2010" s="243" t="n"/>
      <c r="F2010" s="243" t="n"/>
      <c r="G2010" s="243" t="n"/>
      <c r="H2010" s="243" t="n"/>
      <c r="I2010" s="243" t="n"/>
      <c r="J2010" s="243" t="n"/>
      <c r="K2010" s="243" t="n"/>
    </row>
    <row r="2011" customFormat="1" s="78">
      <c r="A2011" s="242" t="n"/>
      <c r="B2011" s="22" t="n"/>
      <c r="C2011" s="243" t="n"/>
      <c r="D2011" s="243" t="n"/>
      <c r="E2011" s="243" t="n"/>
      <c r="F2011" s="243" t="n"/>
      <c r="G2011" s="243" t="n"/>
      <c r="H2011" s="243" t="n"/>
      <c r="I2011" s="243" t="n"/>
      <c r="J2011" s="243" t="n"/>
      <c r="K2011" s="243" t="n"/>
    </row>
    <row r="2012" customFormat="1" s="78">
      <c r="A2012" s="242" t="n"/>
      <c r="B2012" s="22" t="n"/>
      <c r="C2012" s="243" t="n"/>
      <c r="D2012" s="243" t="n"/>
      <c r="E2012" s="243" t="n"/>
      <c r="F2012" s="243" t="n"/>
      <c r="G2012" s="243" t="n"/>
      <c r="H2012" s="243" t="n"/>
      <c r="I2012" s="243" t="n"/>
      <c r="J2012" s="243" t="n"/>
      <c r="K2012" s="243" t="n"/>
    </row>
    <row r="2013" customFormat="1" s="78">
      <c r="A2013" s="242" t="n"/>
      <c r="B2013" s="22" t="n"/>
      <c r="C2013" s="243" t="n"/>
      <c r="D2013" s="243" t="n"/>
      <c r="E2013" s="243" t="n"/>
      <c r="F2013" s="243" t="n"/>
      <c r="G2013" s="243" t="n"/>
      <c r="H2013" s="243" t="n"/>
      <c r="I2013" s="243" t="n"/>
      <c r="J2013" s="243" t="n"/>
      <c r="K2013" s="243" t="n"/>
    </row>
    <row r="2014" customFormat="1" s="78">
      <c r="A2014" s="242" t="n"/>
      <c r="B2014" s="22" t="n"/>
      <c r="C2014" s="243" t="n"/>
      <c r="D2014" s="243" t="n"/>
      <c r="E2014" s="243" t="n"/>
      <c r="F2014" s="243" t="n"/>
      <c r="G2014" s="243" t="n"/>
      <c r="H2014" s="243" t="n"/>
      <c r="I2014" s="243" t="n"/>
      <c r="J2014" s="243" t="n"/>
      <c r="K2014" s="243" t="n"/>
    </row>
    <row r="2015" customFormat="1" s="78">
      <c r="A2015" s="242" t="n"/>
      <c r="B2015" s="22" t="n"/>
      <c r="C2015" s="243" t="n"/>
      <c r="D2015" s="243" t="n"/>
      <c r="E2015" s="243" t="n"/>
      <c r="F2015" s="243" t="n"/>
      <c r="G2015" s="243" t="n"/>
      <c r="H2015" s="243" t="n"/>
      <c r="I2015" s="243" t="n"/>
      <c r="J2015" s="243" t="n"/>
      <c r="K2015" s="243" t="n"/>
    </row>
    <row r="2016" customFormat="1" s="78">
      <c r="A2016" s="242" t="n"/>
      <c r="B2016" s="22" t="n"/>
      <c r="C2016" s="243" t="n"/>
      <c r="D2016" s="243" t="n"/>
      <c r="E2016" s="243" t="n"/>
      <c r="F2016" s="243" t="n"/>
      <c r="G2016" s="243" t="n"/>
      <c r="H2016" s="243" t="n"/>
      <c r="I2016" s="243" t="n"/>
      <c r="J2016" s="243" t="n"/>
      <c r="K2016" s="243" t="n"/>
    </row>
    <row r="2017" customFormat="1" s="78">
      <c r="A2017" s="242" t="n"/>
      <c r="B2017" s="22" t="n"/>
      <c r="C2017" s="243" t="n"/>
      <c r="D2017" s="243" t="n"/>
      <c r="E2017" s="243" t="n"/>
      <c r="F2017" s="243" t="n"/>
      <c r="G2017" s="243" t="n"/>
      <c r="H2017" s="243" t="n"/>
      <c r="I2017" s="243" t="n"/>
      <c r="J2017" s="243" t="n"/>
      <c r="K2017" s="243" t="n"/>
    </row>
    <row r="2018" customFormat="1" s="78">
      <c r="A2018" s="242" t="n"/>
      <c r="B2018" s="22" t="n"/>
      <c r="C2018" s="243" t="n"/>
      <c r="D2018" s="243" t="n"/>
      <c r="E2018" s="243" t="n"/>
      <c r="F2018" s="243" t="n"/>
      <c r="G2018" s="243" t="n"/>
      <c r="H2018" s="243" t="n"/>
      <c r="I2018" s="243" t="n"/>
      <c r="J2018" s="243" t="n"/>
      <c r="K2018" s="243" t="n"/>
    </row>
    <row r="2019" customFormat="1" s="78">
      <c r="A2019" s="242" t="n"/>
      <c r="B2019" s="22" t="n"/>
      <c r="C2019" s="243" t="n"/>
      <c r="D2019" s="243" t="n"/>
      <c r="E2019" s="243" t="n"/>
      <c r="F2019" s="243" t="n"/>
      <c r="G2019" s="243" t="n"/>
      <c r="H2019" s="243" t="n"/>
      <c r="I2019" s="243" t="n"/>
      <c r="J2019" s="243" t="n"/>
      <c r="K2019" s="243" t="n"/>
    </row>
    <row r="2020" customFormat="1" s="78">
      <c r="A2020" s="242" t="n"/>
      <c r="B2020" s="22" t="n"/>
      <c r="C2020" s="243" t="n"/>
      <c r="D2020" s="243" t="n"/>
      <c r="E2020" s="243" t="n"/>
      <c r="F2020" s="243" t="n"/>
      <c r="G2020" s="243" t="n"/>
      <c r="H2020" s="243" t="n"/>
      <c r="I2020" s="243" t="n"/>
      <c r="J2020" s="243" t="n"/>
      <c r="K2020" s="243" t="n"/>
    </row>
    <row r="2021" customFormat="1" s="78">
      <c r="A2021" s="242" t="n"/>
      <c r="B2021" s="22" t="n"/>
      <c r="C2021" s="243" t="n"/>
      <c r="D2021" s="243" t="n"/>
      <c r="E2021" s="243" t="n"/>
      <c r="F2021" s="243" t="n"/>
      <c r="G2021" s="243" t="n"/>
      <c r="H2021" s="243" t="n"/>
      <c r="I2021" s="243" t="n"/>
      <c r="J2021" s="243" t="n"/>
      <c r="K2021" s="243" t="n"/>
    </row>
    <row r="2022" customFormat="1" s="78">
      <c r="A2022" s="242" t="n"/>
      <c r="B2022" s="22" t="n"/>
      <c r="C2022" s="243" t="n"/>
      <c r="D2022" s="243" t="n"/>
      <c r="E2022" s="243" t="n"/>
      <c r="F2022" s="243" t="n"/>
      <c r="G2022" s="243" t="n"/>
      <c r="H2022" s="243" t="n"/>
      <c r="I2022" s="243" t="n"/>
      <c r="J2022" s="243" t="n"/>
      <c r="K2022" s="243" t="n"/>
    </row>
    <row r="2023" customFormat="1" s="78">
      <c r="A2023" s="242" t="n"/>
      <c r="B2023" s="22" t="n"/>
      <c r="C2023" s="243" t="n"/>
      <c r="D2023" s="243" t="n"/>
      <c r="E2023" s="243" t="n"/>
      <c r="F2023" s="243" t="n"/>
      <c r="G2023" s="243" t="n"/>
      <c r="H2023" s="243" t="n"/>
      <c r="I2023" s="243" t="n"/>
      <c r="J2023" s="243" t="n"/>
      <c r="K2023" s="243" t="n"/>
    </row>
    <row r="2024" customFormat="1" s="78">
      <c r="A2024" s="242" t="n"/>
      <c r="B2024" s="22" t="n"/>
      <c r="C2024" s="243" t="n"/>
      <c r="D2024" s="243" t="n"/>
      <c r="E2024" s="243" t="n"/>
      <c r="F2024" s="243" t="n"/>
      <c r="G2024" s="243" t="n"/>
      <c r="H2024" s="243" t="n"/>
      <c r="I2024" s="243" t="n"/>
      <c r="J2024" s="243" t="n"/>
      <c r="K2024" s="243" t="n"/>
    </row>
    <row r="2025" customFormat="1" s="78">
      <c r="A2025" s="242" t="n"/>
      <c r="B2025" s="22" t="n"/>
      <c r="C2025" s="243" t="n"/>
      <c r="D2025" s="243" t="n"/>
      <c r="E2025" s="243" t="n"/>
      <c r="F2025" s="243" t="n"/>
      <c r="G2025" s="243" t="n"/>
      <c r="H2025" s="243" t="n"/>
      <c r="I2025" s="243" t="n"/>
      <c r="J2025" s="243" t="n"/>
      <c r="K2025" s="243" t="n"/>
    </row>
    <row r="2026" customFormat="1" s="78">
      <c r="A2026" s="242" t="n"/>
      <c r="B2026" s="22" t="n"/>
      <c r="C2026" s="243" t="n"/>
      <c r="D2026" s="243" t="n"/>
      <c r="E2026" s="243" t="n"/>
      <c r="F2026" s="243" t="n"/>
      <c r="G2026" s="243" t="n"/>
      <c r="H2026" s="243" t="n"/>
      <c r="I2026" s="243" t="n"/>
      <c r="J2026" s="243" t="n"/>
      <c r="K2026" s="243" t="n"/>
    </row>
    <row r="2027" customFormat="1" s="78">
      <c r="A2027" s="242" t="n"/>
      <c r="B2027" s="22" t="n"/>
      <c r="C2027" s="243" t="n"/>
      <c r="D2027" s="243" t="n"/>
      <c r="E2027" s="243" t="n"/>
      <c r="F2027" s="243" t="n"/>
      <c r="G2027" s="243" t="n"/>
      <c r="H2027" s="243" t="n"/>
      <c r="I2027" s="243" t="n"/>
      <c r="J2027" s="243" t="n"/>
      <c r="K2027" s="243" t="n"/>
    </row>
    <row r="2028" customFormat="1" s="78">
      <c r="A2028" s="242" t="n"/>
      <c r="B2028" s="22" t="n"/>
      <c r="C2028" s="243" t="n"/>
      <c r="D2028" s="243" t="n"/>
      <c r="E2028" s="243" t="n"/>
      <c r="F2028" s="243" t="n"/>
      <c r="G2028" s="243" t="n"/>
      <c r="H2028" s="243" t="n"/>
      <c r="I2028" s="243" t="n"/>
      <c r="J2028" s="243" t="n"/>
      <c r="K2028" s="243" t="n"/>
    </row>
    <row r="2029" customFormat="1" s="78">
      <c r="A2029" s="242" t="n"/>
      <c r="B2029" s="22" t="n"/>
      <c r="C2029" s="243" t="n"/>
      <c r="D2029" s="243" t="n"/>
      <c r="E2029" s="243" t="n"/>
      <c r="F2029" s="243" t="n"/>
      <c r="G2029" s="243" t="n"/>
      <c r="H2029" s="243" t="n"/>
      <c r="I2029" s="243" t="n"/>
      <c r="J2029" s="243" t="n"/>
      <c r="K2029" s="243" t="n"/>
    </row>
    <row r="2030" customFormat="1" s="78">
      <c r="A2030" s="242" t="n"/>
      <c r="B2030" s="22" t="n"/>
      <c r="C2030" s="243" t="n"/>
      <c r="D2030" s="243" t="n"/>
      <c r="E2030" s="243" t="n"/>
      <c r="F2030" s="243" t="n"/>
      <c r="G2030" s="243" t="n"/>
      <c r="H2030" s="243" t="n"/>
      <c r="I2030" s="243" t="n"/>
      <c r="J2030" s="243" t="n"/>
      <c r="K2030" s="243" t="n"/>
    </row>
    <row r="2031" customFormat="1" s="78">
      <c r="A2031" s="242" t="n"/>
      <c r="B2031" s="22" t="n"/>
      <c r="C2031" s="243" t="n"/>
      <c r="D2031" s="243" t="n"/>
      <c r="E2031" s="243" t="n"/>
      <c r="F2031" s="243" t="n"/>
      <c r="G2031" s="243" t="n"/>
      <c r="H2031" s="243" t="n"/>
      <c r="I2031" s="243" t="n"/>
      <c r="J2031" s="243" t="n"/>
      <c r="K2031" s="243" t="n"/>
    </row>
    <row r="2032" customFormat="1" s="78">
      <c r="A2032" s="242" t="n"/>
      <c r="B2032" s="22" t="n"/>
      <c r="C2032" s="243" t="n"/>
      <c r="D2032" s="243" t="n"/>
      <c r="E2032" s="243" t="n"/>
      <c r="F2032" s="243" t="n"/>
      <c r="G2032" s="243" t="n"/>
      <c r="H2032" s="243" t="n"/>
      <c r="I2032" s="243" t="n"/>
      <c r="J2032" s="243" t="n"/>
      <c r="K2032" s="243" t="n"/>
    </row>
    <row r="2033" customFormat="1" s="78">
      <c r="A2033" s="242" t="n"/>
      <c r="B2033" s="22" t="n"/>
      <c r="C2033" s="243" t="n"/>
      <c r="D2033" s="243" t="n"/>
      <c r="E2033" s="243" t="n"/>
      <c r="F2033" s="243" t="n"/>
      <c r="G2033" s="243" t="n"/>
      <c r="H2033" s="243" t="n"/>
      <c r="I2033" s="243" t="n"/>
      <c r="J2033" s="243" t="n"/>
      <c r="K2033" s="243" t="n"/>
    </row>
    <row r="2034" customFormat="1" s="78">
      <c r="A2034" s="242" t="n"/>
      <c r="B2034" s="22" t="n"/>
      <c r="C2034" s="243" t="n"/>
      <c r="D2034" s="243" t="n"/>
      <c r="E2034" s="243" t="n"/>
      <c r="F2034" s="243" t="n"/>
      <c r="G2034" s="243" t="n"/>
      <c r="H2034" s="243" t="n"/>
      <c r="I2034" s="243" t="n"/>
      <c r="J2034" s="243" t="n"/>
      <c r="K2034" s="243" t="n"/>
    </row>
    <row r="2035" customFormat="1" s="78">
      <c r="A2035" s="242" t="n"/>
      <c r="B2035" s="22" t="n"/>
      <c r="C2035" s="243" t="n"/>
      <c r="D2035" s="243" t="n"/>
      <c r="E2035" s="243" t="n"/>
      <c r="F2035" s="243" t="n"/>
      <c r="G2035" s="243" t="n"/>
      <c r="H2035" s="243" t="n"/>
      <c r="I2035" s="243" t="n"/>
      <c r="J2035" s="243" t="n"/>
      <c r="K2035" s="243" t="n"/>
    </row>
    <row r="2036" customFormat="1" s="78">
      <c r="A2036" s="242" t="n"/>
      <c r="B2036" s="22" t="n"/>
      <c r="C2036" s="243" t="n"/>
      <c r="D2036" s="243" t="n"/>
      <c r="E2036" s="243" t="n"/>
      <c r="F2036" s="243" t="n"/>
      <c r="G2036" s="243" t="n"/>
      <c r="H2036" s="243" t="n"/>
      <c r="I2036" s="243" t="n"/>
      <c r="J2036" s="243" t="n"/>
      <c r="K2036" s="243" t="n"/>
    </row>
    <row r="2037" customFormat="1" s="78">
      <c r="A2037" s="242" t="n"/>
      <c r="B2037" s="22" t="n"/>
      <c r="C2037" s="243" t="n"/>
      <c r="D2037" s="243" t="n"/>
      <c r="E2037" s="243" t="n"/>
      <c r="F2037" s="243" t="n"/>
      <c r="G2037" s="243" t="n"/>
      <c r="H2037" s="243" t="n"/>
      <c r="I2037" s="243" t="n"/>
      <c r="J2037" s="243" t="n"/>
      <c r="K2037" s="243" t="n"/>
    </row>
    <row r="2038" customFormat="1" s="78">
      <c r="A2038" s="242" t="n"/>
      <c r="B2038" s="22" t="n"/>
      <c r="C2038" s="243" t="n"/>
      <c r="D2038" s="243" t="n"/>
      <c r="E2038" s="243" t="n"/>
      <c r="F2038" s="243" t="n"/>
      <c r="G2038" s="243" t="n"/>
      <c r="H2038" s="243" t="n"/>
      <c r="I2038" s="243" t="n"/>
      <c r="J2038" s="243" t="n"/>
      <c r="K2038" s="243" t="n"/>
    </row>
    <row r="2039" customFormat="1" s="78">
      <c r="A2039" s="242" t="n"/>
      <c r="B2039" s="22" t="n"/>
      <c r="C2039" s="243" t="n"/>
      <c r="D2039" s="243" t="n"/>
      <c r="E2039" s="243" t="n"/>
      <c r="F2039" s="243" t="n"/>
      <c r="G2039" s="243" t="n"/>
      <c r="H2039" s="243" t="n"/>
      <c r="I2039" s="243" t="n"/>
      <c r="J2039" s="243" t="n"/>
      <c r="K2039" s="243" t="n"/>
    </row>
    <row r="2040" customFormat="1" s="78">
      <c r="A2040" s="242" t="n"/>
      <c r="B2040" s="22" t="n"/>
      <c r="C2040" s="243" t="n"/>
      <c r="D2040" s="243" t="n"/>
      <c r="E2040" s="243" t="n"/>
      <c r="F2040" s="243" t="n"/>
      <c r="G2040" s="243" t="n"/>
      <c r="H2040" s="243" t="n"/>
      <c r="I2040" s="243" t="n"/>
      <c r="J2040" s="243" t="n"/>
      <c r="K2040" s="243" t="n"/>
    </row>
    <row r="2041" customFormat="1" s="78">
      <c r="A2041" s="242" t="n"/>
      <c r="B2041" s="22" t="n"/>
      <c r="C2041" s="243" t="n"/>
      <c r="D2041" s="243" t="n"/>
      <c r="E2041" s="243" t="n"/>
      <c r="F2041" s="243" t="n"/>
      <c r="G2041" s="243" t="n"/>
      <c r="H2041" s="243" t="n"/>
      <c r="I2041" s="243" t="n"/>
      <c r="J2041" s="243" t="n"/>
      <c r="K2041" s="243" t="n"/>
    </row>
    <row r="2042" customFormat="1" s="78">
      <c r="A2042" s="242" t="n"/>
      <c r="B2042" s="22" t="n"/>
      <c r="C2042" s="243" t="n"/>
      <c r="D2042" s="243" t="n"/>
      <c r="E2042" s="243" t="n"/>
      <c r="F2042" s="243" t="n"/>
      <c r="G2042" s="243" t="n"/>
      <c r="H2042" s="243" t="n"/>
      <c r="I2042" s="243" t="n"/>
      <c r="J2042" s="243" t="n"/>
      <c r="K2042" s="243" t="n"/>
    </row>
    <row r="2043" customFormat="1" s="78">
      <c r="A2043" s="242" t="n"/>
      <c r="B2043" s="22" t="n"/>
      <c r="C2043" s="243" t="n"/>
      <c r="D2043" s="243" t="n"/>
      <c r="E2043" s="243" t="n"/>
      <c r="F2043" s="243" t="n"/>
      <c r="G2043" s="243" t="n"/>
      <c r="H2043" s="243" t="n"/>
      <c r="I2043" s="243" t="n"/>
      <c r="J2043" s="243" t="n"/>
      <c r="K2043" s="243" t="n"/>
    </row>
    <row r="2044" customFormat="1" s="78">
      <c r="A2044" s="242" t="n"/>
      <c r="B2044" s="22" t="n"/>
      <c r="C2044" s="243" t="n"/>
      <c r="D2044" s="243" t="n"/>
      <c r="E2044" s="243" t="n"/>
      <c r="F2044" s="243" t="n"/>
      <c r="G2044" s="243" t="n"/>
      <c r="H2044" s="243" t="n"/>
      <c r="I2044" s="243" t="n"/>
      <c r="J2044" s="243" t="n"/>
      <c r="K2044" s="243" t="n"/>
    </row>
    <row r="2045" customFormat="1" s="78">
      <c r="A2045" s="242" t="n"/>
      <c r="B2045" s="22" t="n"/>
      <c r="C2045" s="243" t="n"/>
      <c r="D2045" s="243" t="n"/>
      <c r="E2045" s="243" t="n"/>
      <c r="F2045" s="243" t="n"/>
      <c r="G2045" s="243" t="n"/>
      <c r="H2045" s="243" t="n"/>
      <c r="I2045" s="243" t="n"/>
      <c r="J2045" s="243" t="n"/>
      <c r="K2045" s="243" t="n"/>
    </row>
    <row r="2046" customFormat="1" s="78">
      <c r="A2046" s="242" t="n"/>
      <c r="B2046" s="22" t="n"/>
      <c r="C2046" s="243" t="n"/>
      <c r="D2046" s="243" t="n"/>
      <c r="E2046" s="243" t="n"/>
      <c r="F2046" s="243" t="n"/>
      <c r="G2046" s="243" t="n"/>
      <c r="H2046" s="243" t="n"/>
      <c r="I2046" s="243" t="n"/>
      <c r="J2046" s="243" t="n"/>
      <c r="K2046" s="243" t="n"/>
    </row>
    <row r="2047" customFormat="1" s="78">
      <c r="A2047" s="242" t="n"/>
      <c r="B2047" s="22" t="n"/>
      <c r="C2047" s="243" t="n"/>
      <c r="D2047" s="243" t="n"/>
      <c r="E2047" s="243" t="n"/>
      <c r="F2047" s="243" t="n"/>
      <c r="G2047" s="243" t="n"/>
      <c r="H2047" s="243" t="n"/>
      <c r="I2047" s="243" t="n"/>
      <c r="J2047" s="243" t="n"/>
      <c r="K2047" s="243" t="n"/>
    </row>
    <row r="2048" customFormat="1" s="78">
      <c r="A2048" s="242" t="n"/>
      <c r="B2048" s="22" t="n"/>
      <c r="C2048" s="243" t="n"/>
      <c r="D2048" s="243" t="n"/>
      <c r="E2048" s="243" t="n"/>
      <c r="F2048" s="243" t="n"/>
      <c r="G2048" s="243" t="n"/>
      <c r="H2048" s="243" t="n"/>
      <c r="I2048" s="243" t="n"/>
      <c r="J2048" s="243" t="n"/>
      <c r="K2048" s="243" t="n"/>
    </row>
    <row r="2049" customFormat="1" s="78">
      <c r="A2049" s="242" t="n"/>
      <c r="B2049" s="22" t="n"/>
      <c r="C2049" s="243" t="n"/>
      <c r="D2049" s="243" t="n"/>
      <c r="E2049" s="243" t="n"/>
      <c r="F2049" s="243" t="n"/>
      <c r="G2049" s="243" t="n"/>
      <c r="H2049" s="243" t="n"/>
      <c r="I2049" s="243" t="n"/>
      <c r="J2049" s="243" t="n"/>
      <c r="K2049" s="243" t="n"/>
    </row>
    <row r="2050" customFormat="1" s="78">
      <c r="A2050" s="242" t="n"/>
      <c r="B2050" s="22" t="n"/>
      <c r="C2050" s="243" t="n"/>
      <c r="D2050" s="243" t="n"/>
      <c r="E2050" s="243" t="n"/>
      <c r="F2050" s="243" t="n"/>
      <c r="G2050" s="243" t="n"/>
      <c r="H2050" s="243" t="n"/>
      <c r="I2050" s="243" t="n"/>
      <c r="J2050" s="243" t="n"/>
      <c r="K2050" s="243" t="n"/>
    </row>
    <row r="2051" customFormat="1" s="78">
      <c r="A2051" s="242" t="n"/>
      <c r="B2051" s="22" t="n"/>
      <c r="C2051" s="243" t="n"/>
      <c r="D2051" s="243" t="n"/>
      <c r="E2051" s="243" t="n"/>
      <c r="F2051" s="243" t="n"/>
      <c r="G2051" s="243" t="n"/>
      <c r="H2051" s="243" t="n"/>
      <c r="I2051" s="243" t="n"/>
      <c r="J2051" s="243" t="n"/>
      <c r="K2051" s="243" t="n"/>
    </row>
    <row r="2052" customFormat="1" s="78">
      <c r="A2052" s="242" t="n"/>
      <c r="B2052" s="22" t="n"/>
      <c r="C2052" s="243" t="n"/>
      <c r="D2052" s="243" t="n"/>
      <c r="E2052" s="243" t="n"/>
      <c r="F2052" s="243" t="n"/>
      <c r="G2052" s="243" t="n"/>
      <c r="H2052" s="243" t="n"/>
      <c r="I2052" s="243" t="n"/>
      <c r="J2052" s="243" t="n"/>
      <c r="K2052" s="243" t="n"/>
    </row>
    <row r="2053" customFormat="1" s="78">
      <c r="A2053" s="242" t="n"/>
      <c r="B2053" s="22" t="n"/>
      <c r="C2053" s="243" t="n"/>
      <c r="D2053" s="243" t="n"/>
      <c r="E2053" s="243" t="n"/>
      <c r="F2053" s="243" t="n"/>
      <c r="G2053" s="243" t="n"/>
      <c r="H2053" s="243" t="n"/>
      <c r="I2053" s="243" t="n"/>
      <c r="J2053" s="243" t="n"/>
      <c r="K2053" s="243" t="n"/>
    </row>
    <row r="2054" customFormat="1" s="78">
      <c r="A2054" s="242" t="n"/>
      <c r="B2054" s="22" t="n"/>
      <c r="C2054" s="243" t="n"/>
      <c r="D2054" s="243" t="n"/>
      <c r="E2054" s="243" t="n"/>
      <c r="F2054" s="243" t="n"/>
      <c r="G2054" s="243" t="n"/>
      <c r="H2054" s="243" t="n"/>
      <c r="I2054" s="243" t="n"/>
      <c r="J2054" s="243" t="n"/>
      <c r="K2054" s="243" t="n"/>
    </row>
    <row r="2055" customFormat="1" s="78">
      <c r="A2055" s="242" t="n"/>
      <c r="B2055" s="22" t="n"/>
      <c r="C2055" s="243" t="n"/>
      <c r="D2055" s="243" t="n"/>
      <c r="E2055" s="243" t="n"/>
      <c r="F2055" s="243" t="n"/>
      <c r="G2055" s="243" t="n"/>
      <c r="H2055" s="243" t="n"/>
      <c r="I2055" s="243" t="n"/>
      <c r="J2055" s="243" t="n"/>
      <c r="K2055" s="243" t="n"/>
    </row>
    <row r="2056" customFormat="1" s="78">
      <c r="A2056" s="242" t="n"/>
      <c r="B2056" s="22" t="n"/>
      <c r="C2056" s="243" t="n"/>
      <c r="D2056" s="243" t="n"/>
      <c r="E2056" s="243" t="n"/>
      <c r="F2056" s="243" t="n"/>
      <c r="G2056" s="243" t="n"/>
      <c r="H2056" s="243" t="n"/>
      <c r="I2056" s="243" t="n"/>
      <c r="J2056" s="243" t="n"/>
      <c r="K2056" s="243" t="n"/>
    </row>
    <row r="2057" customFormat="1" s="78">
      <c r="A2057" s="242" t="n"/>
      <c r="B2057" s="22" t="n"/>
      <c r="C2057" s="243" t="n"/>
      <c r="D2057" s="243" t="n"/>
      <c r="E2057" s="243" t="n"/>
      <c r="F2057" s="243" t="n"/>
      <c r="G2057" s="243" t="n"/>
      <c r="H2057" s="243" t="n"/>
      <c r="I2057" s="243" t="n"/>
      <c r="J2057" s="243" t="n"/>
      <c r="K2057" s="243" t="n"/>
    </row>
    <row r="2058" customFormat="1" s="78">
      <c r="A2058" s="242" t="n"/>
      <c r="B2058" s="22" t="n"/>
      <c r="C2058" s="243" t="n"/>
      <c r="D2058" s="243" t="n"/>
      <c r="E2058" s="243" t="n"/>
      <c r="F2058" s="243" t="n"/>
      <c r="G2058" s="243" t="n"/>
      <c r="H2058" s="243" t="n"/>
      <c r="I2058" s="243" t="n"/>
      <c r="J2058" s="243" t="n"/>
      <c r="K2058" s="243" t="n"/>
    </row>
    <row r="2059" customFormat="1" s="78">
      <c r="A2059" s="242" t="n"/>
      <c r="B2059" s="22" t="n"/>
      <c r="C2059" s="243" t="n"/>
      <c r="D2059" s="243" t="n"/>
      <c r="E2059" s="243" t="n"/>
      <c r="F2059" s="243" t="n"/>
      <c r="G2059" s="243" t="n"/>
      <c r="H2059" s="243" t="n"/>
      <c r="I2059" s="243" t="n"/>
      <c r="J2059" s="243" t="n"/>
      <c r="K2059" s="243" t="n"/>
    </row>
    <row r="2060" customFormat="1" s="78">
      <c r="A2060" s="242" t="n"/>
      <c r="B2060" s="22" t="n"/>
      <c r="C2060" s="243" t="n"/>
      <c r="D2060" s="243" t="n"/>
      <c r="E2060" s="243" t="n"/>
      <c r="F2060" s="243" t="n"/>
      <c r="G2060" s="243" t="n"/>
      <c r="H2060" s="243" t="n"/>
      <c r="I2060" s="243" t="n"/>
      <c r="J2060" s="243" t="n"/>
      <c r="K2060" s="243" t="n"/>
    </row>
    <row r="2061" customFormat="1" s="78">
      <c r="A2061" s="242" t="n"/>
      <c r="B2061" s="22" t="n"/>
      <c r="C2061" s="243" t="n"/>
      <c r="D2061" s="243" t="n"/>
      <c r="E2061" s="243" t="n"/>
      <c r="F2061" s="243" t="n"/>
      <c r="G2061" s="243" t="n"/>
      <c r="H2061" s="243" t="n"/>
      <c r="I2061" s="243" t="n"/>
      <c r="J2061" s="243" t="n"/>
      <c r="K2061" s="243" t="n"/>
    </row>
    <row r="2062" customFormat="1" s="78">
      <c r="A2062" s="242" t="n"/>
      <c r="B2062" s="22" t="n"/>
      <c r="C2062" s="243" t="n"/>
      <c r="D2062" s="243" t="n"/>
      <c r="E2062" s="243" t="n"/>
      <c r="F2062" s="243" t="n"/>
      <c r="G2062" s="243" t="n"/>
      <c r="H2062" s="243" t="n"/>
      <c r="I2062" s="243" t="n"/>
      <c r="J2062" s="243" t="n"/>
      <c r="K2062" s="243" t="n"/>
    </row>
    <row r="2063" customFormat="1" s="78">
      <c r="A2063" s="242" t="n"/>
      <c r="B2063" s="22" t="n"/>
      <c r="C2063" s="243" t="n"/>
      <c r="D2063" s="243" t="n"/>
      <c r="E2063" s="243" t="n"/>
      <c r="F2063" s="243" t="n"/>
      <c r="G2063" s="243" t="n"/>
      <c r="H2063" s="243" t="n"/>
      <c r="I2063" s="243" t="n"/>
      <c r="J2063" s="243" t="n"/>
      <c r="K2063" s="243" t="n"/>
    </row>
    <row r="2064" customFormat="1" s="78">
      <c r="A2064" s="242" t="n"/>
      <c r="B2064" s="22" t="n"/>
      <c r="C2064" s="243" t="n"/>
      <c r="D2064" s="243" t="n"/>
      <c r="E2064" s="243" t="n"/>
      <c r="F2064" s="243" t="n"/>
      <c r="G2064" s="243" t="n"/>
      <c r="H2064" s="243" t="n"/>
      <c r="I2064" s="243" t="n"/>
      <c r="J2064" s="243" t="n"/>
      <c r="K2064" s="243" t="n"/>
    </row>
    <row r="2065" customFormat="1" s="78">
      <c r="A2065" s="242" t="n"/>
      <c r="B2065" s="22" t="n"/>
      <c r="C2065" s="243" t="n"/>
      <c r="D2065" s="243" t="n"/>
      <c r="E2065" s="243" t="n"/>
      <c r="F2065" s="243" t="n"/>
      <c r="G2065" s="243" t="n"/>
      <c r="H2065" s="243" t="n"/>
      <c r="I2065" s="243" t="n"/>
      <c r="J2065" s="243" t="n"/>
      <c r="K2065" s="243" t="n"/>
    </row>
    <row r="2066" customFormat="1" s="78">
      <c r="A2066" s="242" t="n"/>
      <c r="B2066" s="22" t="n"/>
      <c r="C2066" s="243" t="n"/>
      <c r="D2066" s="243" t="n"/>
      <c r="E2066" s="243" t="n"/>
      <c r="F2066" s="243" t="n"/>
      <c r="G2066" s="243" t="n"/>
      <c r="H2066" s="243" t="n"/>
      <c r="I2066" s="243" t="n"/>
      <c r="J2066" s="243" t="n"/>
      <c r="K2066" s="243" t="n"/>
    </row>
    <row r="2067" customFormat="1" s="78">
      <c r="A2067" s="242" t="n"/>
      <c r="B2067" s="22" t="n"/>
      <c r="C2067" s="243" t="n"/>
      <c r="D2067" s="243" t="n"/>
      <c r="E2067" s="243" t="n"/>
      <c r="F2067" s="243" t="n"/>
      <c r="G2067" s="243" t="n"/>
      <c r="H2067" s="243" t="n"/>
      <c r="I2067" s="243" t="n"/>
      <c r="J2067" s="243" t="n"/>
      <c r="K2067" s="243" t="n"/>
    </row>
    <row r="2068" customFormat="1" s="78">
      <c r="A2068" s="242" t="n"/>
      <c r="B2068" s="22" t="n"/>
      <c r="C2068" s="243" t="n"/>
      <c r="D2068" s="243" t="n"/>
      <c r="E2068" s="243" t="n"/>
      <c r="F2068" s="243" t="n"/>
      <c r="G2068" s="243" t="n"/>
      <c r="H2068" s="243" t="n"/>
      <c r="I2068" s="243" t="n"/>
      <c r="J2068" s="243" t="n"/>
      <c r="K2068" s="243" t="n"/>
    </row>
    <row r="2069" customFormat="1" s="78">
      <c r="A2069" s="242" t="n"/>
      <c r="B2069" s="22" t="n"/>
      <c r="C2069" s="243" t="n"/>
      <c r="D2069" s="243" t="n"/>
      <c r="E2069" s="243" t="n"/>
      <c r="F2069" s="243" t="n"/>
      <c r="G2069" s="243" t="n"/>
      <c r="H2069" s="243" t="n"/>
      <c r="I2069" s="243" t="n"/>
      <c r="J2069" s="243" t="n"/>
      <c r="K2069" s="243" t="n"/>
    </row>
    <row r="2070" customFormat="1" s="78">
      <c r="A2070" s="242" t="n"/>
      <c r="B2070" s="22" t="n"/>
      <c r="C2070" s="243" t="n"/>
      <c r="D2070" s="243" t="n"/>
      <c r="E2070" s="243" t="n"/>
      <c r="F2070" s="243" t="n"/>
      <c r="G2070" s="243" t="n"/>
      <c r="H2070" s="243" t="n"/>
      <c r="I2070" s="243" t="n"/>
      <c r="J2070" s="243" t="n"/>
      <c r="K2070" s="243" t="n"/>
    </row>
    <row r="2071" customFormat="1" s="78">
      <c r="A2071" s="242" t="n"/>
      <c r="B2071" s="22" t="n"/>
      <c r="C2071" s="243" t="n"/>
      <c r="D2071" s="243" t="n"/>
      <c r="E2071" s="243" t="n"/>
      <c r="F2071" s="243" t="n"/>
      <c r="G2071" s="243" t="n"/>
      <c r="H2071" s="243" t="n"/>
      <c r="I2071" s="243" t="n"/>
      <c r="J2071" s="243" t="n"/>
      <c r="K2071" s="243" t="n"/>
    </row>
    <row r="2072" customFormat="1" s="78">
      <c r="A2072" s="242" t="n"/>
      <c r="B2072" s="22" t="n"/>
      <c r="C2072" s="243" t="n"/>
      <c r="D2072" s="243" t="n"/>
      <c r="E2072" s="243" t="n"/>
      <c r="F2072" s="243" t="n"/>
      <c r="G2072" s="243" t="n"/>
      <c r="H2072" s="243" t="n"/>
      <c r="I2072" s="243" t="n"/>
      <c r="J2072" s="243" t="n"/>
      <c r="K2072" s="243" t="n"/>
    </row>
    <row r="2073" customFormat="1" s="78">
      <c r="A2073" s="242" t="n"/>
      <c r="B2073" s="22" t="n"/>
      <c r="C2073" s="243" t="n"/>
      <c r="D2073" s="243" t="n"/>
      <c r="E2073" s="243" t="n"/>
      <c r="F2073" s="243" t="n"/>
      <c r="G2073" s="243" t="n"/>
      <c r="H2073" s="243" t="n"/>
      <c r="I2073" s="243" t="n"/>
      <c r="J2073" s="243" t="n"/>
      <c r="K2073" s="243" t="n"/>
    </row>
    <row r="2074" customFormat="1" s="78">
      <c r="A2074" s="242" t="n"/>
      <c r="B2074" s="22" t="n"/>
      <c r="C2074" s="243" t="n"/>
      <c r="D2074" s="243" t="n"/>
      <c r="E2074" s="243" t="n"/>
      <c r="F2074" s="243" t="n"/>
      <c r="G2074" s="243" t="n"/>
      <c r="H2074" s="243" t="n"/>
      <c r="I2074" s="243" t="n"/>
      <c r="J2074" s="243" t="n"/>
      <c r="K2074" s="243" t="n"/>
    </row>
    <row r="2075" customFormat="1" s="78">
      <c r="A2075" s="242" t="n"/>
      <c r="B2075" s="22" t="n"/>
      <c r="C2075" s="243" t="n"/>
      <c r="D2075" s="243" t="n"/>
      <c r="E2075" s="243" t="n"/>
      <c r="F2075" s="243" t="n"/>
      <c r="G2075" s="243" t="n"/>
      <c r="H2075" s="243" t="n"/>
      <c r="I2075" s="243" t="n"/>
      <c r="J2075" s="243" t="n"/>
      <c r="K2075" s="243" t="n"/>
    </row>
    <row r="2076" customFormat="1" s="78">
      <c r="A2076" s="242" t="n"/>
      <c r="B2076" s="22" t="n"/>
      <c r="C2076" s="243" t="n"/>
      <c r="D2076" s="243" t="n"/>
      <c r="E2076" s="243" t="n"/>
      <c r="F2076" s="243" t="n"/>
      <c r="G2076" s="243" t="n"/>
      <c r="H2076" s="243" t="n"/>
      <c r="I2076" s="243" t="n"/>
      <c r="J2076" s="243" t="n"/>
      <c r="K2076" s="243" t="n"/>
    </row>
    <row r="2077" customFormat="1" s="78">
      <c r="A2077" s="242" t="n"/>
      <c r="B2077" s="22" t="n"/>
      <c r="C2077" s="243" t="n"/>
      <c r="D2077" s="243" t="n"/>
      <c r="E2077" s="243" t="n"/>
      <c r="F2077" s="243" t="n"/>
      <c r="G2077" s="243" t="n"/>
      <c r="H2077" s="243" t="n"/>
      <c r="I2077" s="243" t="n"/>
      <c r="J2077" s="243" t="n"/>
      <c r="K2077" s="243" t="n"/>
    </row>
    <row r="2078" customFormat="1" s="78">
      <c r="A2078" s="242" t="n"/>
      <c r="B2078" s="22" t="n"/>
      <c r="C2078" s="243" t="n"/>
      <c r="D2078" s="243" t="n"/>
      <c r="E2078" s="243" t="n"/>
      <c r="F2078" s="243" t="n"/>
      <c r="G2078" s="243" t="n"/>
      <c r="H2078" s="243" t="n"/>
      <c r="I2078" s="243" t="n"/>
      <c r="J2078" s="243" t="n"/>
      <c r="K2078" s="243" t="n"/>
    </row>
    <row r="2079" customFormat="1" s="78">
      <c r="A2079" s="242" t="n"/>
      <c r="B2079" s="22" t="n"/>
      <c r="C2079" s="243" t="n"/>
      <c r="D2079" s="243" t="n"/>
      <c r="E2079" s="243" t="n"/>
      <c r="F2079" s="243" t="n"/>
      <c r="G2079" s="243" t="n"/>
      <c r="H2079" s="243" t="n"/>
      <c r="I2079" s="243" t="n"/>
      <c r="J2079" s="243" t="n"/>
      <c r="K2079" s="243" t="n"/>
    </row>
    <row r="2080" customFormat="1" s="78">
      <c r="A2080" s="242" t="n"/>
      <c r="B2080" s="22" t="n"/>
      <c r="C2080" s="243" t="n"/>
      <c r="D2080" s="243" t="n"/>
      <c r="E2080" s="243" t="n"/>
      <c r="F2080" s="243" t="n"/>
      <c r="G2080" s="243" t="n"/>
      <c r="H2080" s="243" t="n"/>
      <c r="I2080" s="243" t="n"/>
      <c r="J2080" s="243" t="n"/>
      <c r="K2080" s="243" t="n"/>
    </row>
    <row r="2081" customFormat="1" s="78">
      <c r="A2081" s="242" t="n"/>
      <c r="B2081" s="22" t="n"/>
      <c r="C2081" s="243" t="n"/>
      <c r="D2081" s="243" t="n"/>
      <c r="E2081" s="243" t="n"/>
      <c r="F2081" s="243" t="n"/>
      <c r="G2081" s="243" t="n"/>
      <c r="H2081" s="243" t="n"/>
      <c r="I2081" s="243" t="n"/>
      <c r="J2081" s="243" t="n"/>
      <c r="K2081" s="243" t="n"/>
    </row>
    <row r="2082" customFormat="1" s="78">
      <c r="A2082" s="242" t="n"/>
      <c r="B2082" s="22" t="n"/>
      <c r="C2082" s="243" t="n"/>
      <c r="D2082" s="243" t="n"/>
      <c r="E2082" s="243" t="n"/>
      <c r="F2082" s="243" t="n"/>
      <c r="G2082" s="243" t="n"/>
      <c r="H2082" s="243" t="n"/>
      <c r="I2082" s="243" t="n"/>
      <c r="J2082" s="243" t="n"/>
      <c r="K2082" s="243" t="n"/>
    </row>
    <row r="2083" customFormat="1" s="78">
      <c r="A2083" s="242" t="n"/>
      <c r="B2083" s="22" t="n"/>
      <c r="C2083" s="243" t="n"/>
      <c r="D2083" s="243" t="n"/>
      <c r="E2083" s="243" t="n"/>
      <c r="F2083" s="243" t="n"/>
      <c r="G2083" s="243" t="n"/>
      <c r="H2083" s="243" t="n"/>
      <c r="I2083" s="243" t="n"/>
      <c r="J2083" s="243" t="n"/>
      <c r="K2083" s="243" t="n"/>
    </row>
    <row r="2084" customFormat="1" s="78">
      <c r="A2084" s="242" t="n"/>
      <c r="B2084" s="22" t="n"/>
      <c r="C2084" s="243" t="n"/>
      <c r="D2084" s="243" t="n"/>
      <c r="E2084" s="243" t="n"/>
      <c r="F2084" s="243" t="n"/>
      <c r="G2084" s="243" t="n"/>
      <c r="H2084" s="243" t="n"/>
      <c r="I2084" s="243" t="n"/>
      <c r="J2084" s="243" t="n"/>
      <c r="K2084" s="243" t="n"/>
    </row>
    <row r="2085" customFormat="1" s="78">
      <c r="A2085" s="242" t="n"/>
      <c r="B2085" s="22" t="n"/>
      <c r="C2085" s="243" t="n"/>
      <c r="D2085" s="243" t="n"/>
      <c r="E2085" s="243" t="n"/>
      <c r="F2085" s="243" t="n"/>
      <c r="G2085" s="243" t="n"/>
      <c r="H2085" s="243" t="n"/>
      <c r="I2085" s="243" t="n"/>
      <c r="J2085" s="243" t="n"/>
      <c r="K2085" s="243" t="n"/>
    </row>
    <row r="2086" customFormat="1" s="78">
      <c r="A2086" s="242" t="n"/>
      <c r="B2086" s="22" t="n"/>
      <c r="C2086" s="243" t="n"/>
      <c r="D2086" s="243" t="n"/>
      <c r="E2086" s="243" t="n"/>
      <c r="F2086" s="243" t="n"/>
      <c r="G2086" s="243" t="n"/>
      <c r="H2086" s="243" t="n"/>
      <c r="I2086" s="243" t="n"/>
      <c r="J2086" s="243" t="n"/>
      <c r="K2086" s="243" t="n"/>
    </row>
    <row r="2087" customFormat="1" s="78">
      <c r="A2087" s="242" t="n"/>
      <c r="B2087" s="22" t="n"/>
      <c r="C2087" s="243" t="n"/>
      <c r="D2087" s="243" t="n"/>
      <c r="E2087" s="243" t="n"/>
      <c r="F2087" s="243" t="n"/>
      <c r="G2087" s="243" t="n"/>
      <c r="H2087" s="243" t="n"/>
      <c r="I2087" s="243" t="n"/>
      <c r="J2087" s="243" t="n"/>
      <c r="K2087" s="243" t="n"/>
    </row>
    <row r="2088" customFormat="1" s="78">
      <c r="A2088" s="242" t="n"/>
      <c r="B2088" s="22" t="n"/>
      <c r="C2088" s="243" t="n"/>
      <c r="D2088" s="243" t="n"/>
      <c r="E2088" s="243" t="n"/>
      <c r="F2088" s="243" t="n"/>
      <c r="G2088" s="243" t="n"/>
      <c r="H2088" s="243" t="n"/>
      <c r="I2088" s="243" t="n"/>
      <c r="J2088" s="243" t="n"/>
      <c r="K2088" s="243" t="n"/>
    </row>
    <row r="2089" customFormat="1" s="78">
      <c r="A2089" s="242" t="n"/>
      <c r="B2089" s="22" t="n"/>
      <c r="C2089" s="243" t="n"/>
      <c r="D2089" s="243" t="n"/>
      <c r="E2089" s="243" t="n"/>
      <c r="F2089" s="243" t="n"/>
      <c r="G2089" s="243" t="n"/>
      <c r="H2089" s="243" t="n"/>
      <c r="I2089" s="243" t="n"/>
      <c r="J2089" s="243" t="n"/>
      <c r="K2089" s="243" t="n"/>
    </row>
    <row r="2090" customFormat="1" s="78">
      <c r="A2090" s="242" t="n"/>
      <c r="B2090" s="22" t="n"/>
      <c r="C2090" s="243" t="n"/>
      <c r="D2090" s="243" t="n"/>
      <c r="E2090" s="243" t="n"/>
      <c r="F2090" s="243" t="n"/>
      <c r="G2090" s="243" t="n"/>
      <c r="H2090" s="243" t="n"/>
      <c r="I2090" s="243" t="n"/>
      <c r="J2090" s="243" t="n"/>
      <c r="K2090" s="243" t="n"/>
    </row>
    <row r="2091" customFormat="1" s="78">
      <c r="A2091" s="242" t="n"/>
      <c r="B2091" s="22" t="n"/>
      <c r="C2091" s="243" t="n"/>
      <c r="D2091" s="243" t="n"/>
      <c r="E2091" s="243" t="n"/>
      <c r="F2091" s="243" t="n"/>
      <c r="G2091" s="243" t="n"/>
      <c r="H2091" s="243" t="n"/>
      <c r="I2091" s="243" t="n"/>
      <c r="J2091" s="243" t="n"/>
      <c r="K2091" s="243" t="n"/>
    </row>
    <row r="2092" customFormat="1" s="78">
      <c r="A2092" s="242" t="n"/>
      <c r="B2092" s="22" t="n"/>
      <c r="C2092" s="243" t="n"/>
      <c r="D2092" s="243" t="n"/>
      <c r="E2092" s="243" t="n"/>
      <c r="F2092" s="243" t="n"/>
      <c r="G2092" s="243" t="n"/>
      <c r="H2092" s="243" t="n"/>
      <c r="I2092" s="243" t="n"/>
      <c r="J2092" s="243" t="n"/>
      <c r="K2092" s="243" t="n"/>
    </row>
    <row r="2093" customFormat="1" s="78">
      <c r="A2093" s="242" t="n"/>
      <c r="B2093" s="22" t="n"/>
      <c r="C2093" s="243" t="n"/>
      <c r="D2093" s="243" t="n"/>
      <c r="E2093" s="243" t="n"/>
      <c r="F2093" s="243" t="n"/>
      <c r="G2093" s="243" t="n"/>
      <c r="H2093" s="243" t="n"/>
      <c r="I2093" s="243" t="n"/>
      <c r="J2093" s="243" t="n"/>
      <c r="K2093" s="243" t="n"/>
    </row>
    <row r="2094" customFormat="1" s="78">
      <c r="A2094" s="242" t="n"/>
      <c r="B2094" s="22" t="n"/>
      <c r="C2094" s="243" t="n"/>
      <c r="D2094" s="243" t="n"/>
      <c r="E2094" s="243" t="n"/>
      <c r="F2094" s="243" t="n"/>
      <c r="G2094" s="243" t="n"/>
      <c r="H2094" s="243" t="n"/>
      <c r="I2094" s="243" t="n"/>
      <c r="J2094" s="243" t="n"/>
      <c r="K2094" s="243" t="n"/>
    </row>
    <row r="2095" customFormat="1" s="78">
      <c r="A2095" s="242" t="n"/>
      <c r="B2095" s="22" t="n"/>
      <c r="C2095" s="243" t="n"/>
      <c r="D2095" s="243" t="n"/>
      <c r="E2095" s="243" t="n"/>
      <c r="F2095" s="243" t="n"/>
      <c r="G2095" s="243" t="n"/>
      <c r="H2095" s="243" t="n"/>
      <c r="I2095" s="243" t="n"/>
      <c r="J2095" s="243" t="n"/>
      <c r="K2095" s="243" t="n"/>
    </row>
    <row r="2096" customFormat="1" s="78">
      <c r="A2096" s="242" t="n"/>
      <c r="B2096" s="22" t="n"/>
      <c r="C2096" s="243" t="n"/>
      <c r="D2096" s="243" t="n"/>
      <c r="E2096" s="243" t="n"/>
      <c r="F2096" s="243" t="n"/>
      <c r="G2096" s="243" t="n"/>
      <c r="H2096" s="243" t="n"/>
      <c r="I2096" s="243" t="n"/>
      <c r="J2096" s="243" t="n"/>
      <c r="K2096" s="243" t="n"/>
    </row>
    <row r="2097" customFormat="1" s="78">
      <c r="A2097" s="242" t="n"/>
      <c r="B2097" s="22" t="n"/>
      <c r="C2097" s="243" t="n"/>
      <c r="D2097" s="243" t="n"/>
      <c r="E2097" s="243" t="n"/>
      <c r="F2097" s="243" t="n"/>
      <c r="G2097" s="243" t="n"/>
      <c r="H2097" s="243" t="n"/>
      <c r="I2097" s="243" t="n"/>
      <c r="J2097" s="243" t="n"/>
      <c r="K2097" s="243" t="n"/>
    </row>
    <row r="2098" customFormat="1" s="78">
      <c r="A2098" s="242" t="n"/>
      <c r="B2098" s="22" t="n"/>
      <c r="C2098" s="243" t="n"/>
      <c r="D2098" s="243" t="n"/>
      <c r="E2098" s="243" t="n"/>
      <c r="F2098" s="243" t="n"/>
      <c r="G2098" s="243" t="n"/>
      <c r="H2098" s="243" t="n"/>
      <c r="I2098" s="243" t="n"/>
      <c r="J2098" s="243" t="n"/>
      <c r="K2098" s="243" t="n"/>
    </row>
    <row r="2099" customFormat="1" s="78">
      <c r="A2099" s="242" t="n"/>
      <c r="B2099" s="22" t="n"/>
      <c r="C2099" s="243" t="n"/>
      <c r="D2099" s="243" t="n"/>
      <c r="E2099" s="243" t="n"/>
      <c r="F2099" s="243" t="n"/>
      <c r="G2099" s="243" t="n"/>
      <c r="H2099" s="243" t="n"/>
      <c r="I2099" s="243" t="n"/>
      <c r="J2099" s="243" t="n"/>
      <c r="K2099" s="243" t="n"/>
    </row>
    <row r="2100" customFormat="1" s="78">
      <c r="A2100" s="242" t="n"/>
      <c r="B2100" s="22" t="n"/>
      <c r="C2100" s="243" t="n"/>
      <c r="D2100" s="243" t="n"/>
      <c r="E2100" s="243" t="n"/>
      <c r="F2100" s="243" t="n"/>
      <c r="G2100" s="243" t="n"/>
      <c r="H2100" s="243" t="n"/>
      <c r="I2100" s="243" t="n"/>
      <c r="J2100" s="243" t="n"/>
      <c r="K2100" s="243" t="n"/>
    </row>
    <row r="2101" customFormat="1" s="78">
      <c r="A2101" s="242" t="n"/>
      <c r="B2101" s="22" t="n"/>
      <c r="C2101" s="243" t="n"/>
      <c r="D2101" s="243" t="n"/>
      <c r="E2101" s="243" t="n"/>
      <c r="F2101" s="243" t="n"/>
      <c r="G2101" s="243" t="n"/>
      <c r="H2101" s="243" t="n"/>
      <c r="I2101" s="243" t="n"/>
      <c r="J2101" s="243" t="n"/>
      <c r="K2101" s="243" t="n"/>
    </row>
    <row r="2102" customFormat="1" s="78">
      <c r="A2102" s="242" t="n"/>
      <c r="B2102" s="22" t="n"/>
      <c r="C2102" s="243" t="n"/>
      <c r="D2102" s="243" t="n"/>
      <c r="E2102" s="243" t="n"/>
      <c r="F2102" s="243" t="n"/>
      <c r="G2102" s="243" t="n"/>
      <c r="H2102" s="243" t="n"/>
      <c r="I2102" s="243" t="n"/>
      <c r="J2102" s="243" t="n"/>
      <c r="K2102" s="243" t="n"/>
    </row>
    <row r="2103" customFormat="1" s="78">
      <c r="A2103" s="242" t="n"/>
      <c r="B2103" s="22" t="n"/>
      <c r="C2103" s="243" t="n"/>
      <c r="D2103" s="243" t="n"/>
      <c r="E2103" s="243" t="n"/>
      <c r="F2103" s="243" t="n"/>
      <c r="G2103" s="243" t="n"/>
      <c r="H2103" s="243" t="n"/>
      <c r="I2103" s="243" t="n"/>
      <c r="J2103" s="243" t="n"/>
      <c r="K2103" s="243" t="n"/>
    </row>
    <row r="2104" customFormat="1" s="78">
      <c r="A2104" s="242" t="n"/>
      <c r="B2104" s="22" t="n"/>
      <c r="C2104" s="243" t="n"/>
      <c r="D2104" s="243" t="n"/>
      <c r="E2104" s="243" t="n"/>
      <c r="F2104" s="243" t="n"/>
      <c r="G2104" s="243" t="n"/>
      <c r="H2104" s="243" t="n"/>
      <c r="I2104" s="243" t="n"/>
      <c r="J2104" s="243" t="n"/>
      <c r="K2104" s="243" t="n"/>
    </row>
    <row r="2105" customFormat="1" s="78">
      <c r="A2105" s="242" t="n"/>
      <c r="B2105" s="22" t="n"/>
      <c r="C2105" s="243" t="n"/>
      <c r="D2105" s="243" t="n"/>
      <c r="E2105" s="243" t="n"/>
      <c r="F2105" s="243" t="n"/>
      <c r="G2105" s="243" t="n"/>
      <c r="H2105" s="243" t="n"/>
      <c r="I2105" s="243" t="n"/>
      <c r="J2105" s="243" t="n"/>
      <c r="K2105" s="243" t="n"/>
    </row>
    <row r="2106" customFormat="1" s="78">
      <c r="A2106" s="242" t="n"/>
      <c r="B2106" s="22" t="n"/>
      <c r="C2106" s="243" t="n"/>
      <c r="D2106" s="243" t="n"/>
      <c r="E2106" s="243" t="n"/>
      <c r="F2106" s="243" t="n"/>
      <c r="G2106" s="243" t="n"/>
      <c r="H2106" s="243" t="n"/>
      <c r="I2106" s="243" t="n"/>
      <c r="J2106" s="243" t="n"/>
      <c r="K2106" s="243" t="n"/>
    </row>
    <row r="2107" customFormat="1" s="78">
      <c r="A2107" s="242" t="n"/>
      <c r="B2107" s="22" t="n"/>
      <c r="C2107" s="243" t="n"/>
      <c r="D2107" s="243" t="n"/>
      <c r="E2107" s="243" t="n"/>
      <c r="F2107" s="243" t="n"/>
      <c r="G2107" s="243" t="n"/>
      <c r="H2107" s="243" t="n"/>
      <c r="I2107" s="243" t="n"/>
      <c r="J2107" s="243" t="n"/>
      <c r="K2107" s="243" t="n"/>
    </row>
    <row r="2108" customFormat="1" s="78">
      <c r="A2108" s="242" t="n"/>
      <c r="B2108" s="22" t="n"/>
      <c r="C2108" s="243" t="n"/>
      <c r="D2108" s="243" t="n"/>
      <c r="E2108" s="243" t="n"/>
      <c r="F2108" s="243" t="n"/>
      <c r="G2108" s="243" t="n"/>
      <c r="H2108" s="243" t="n"/>
      <c r="I2108" s="243" t="n"/>
      <c r="J2108" s="243" t="n"/>
      <c r="K2108" s="243" t="n"/>
    </row>
    <row r="2109" customFormat="1" s="78">
      <c r="A2109" s="242" t="n"/>
      <c r="B2109" s="22" t="n"/>
      <c r="C2109" s="243" t="n"/>
      <c r="D2109" s="243" t="n"/>
      <c r="E2109" s="243" t="n"/>
      <c r="F2109" s="243" t="n"/>
      <c r="G2109" s="243" t="n"/>
      <c r="H2109" s="243" t="n"/>
      <c r="I2109" s="243" t="n"/>
      <c r="J2109" s="243" t="n"/>
      <c r="K2109" s="243" t="n"/>
    </row>
    <row r="2110" customFormat="1" s="78">
      <c r="A2110" s="242" t="n"/>
      <c r="B2110" s="22" t="n"/>
      <c r="C2110" s="243" t="n"/>
      <c r="D2110" s="243" t="n"/>
      <c r="E2110" s="243" t="n"/>
      <c r="F2110" s="243" t="n"/>
      <c r="G2110" s="243" t="n"/>
      <c r="H2110" s="243" t="n"/>
      <c r="I2110" s="243" t="n"/>
      <c r="J2110" s="243" t="n"/>
      <c r="K2110" s="243" t="n"/>
    </row>
    <row r="2111" customFormat="1" s="78">
      <c r="A2111" s="242" t="n"/>
      <c r="B2111" s="22" t="n"/>
      <c r="C2111" s="243" t="n"/>
      <c r="D2111" s="243" t="n"/>
      <c r="E2111" s="243" t="n"/>
      <c r="F2111" s="243" t="n"/>
      <c r="G2111" s="243" t="n"/>
      <c r="H2111" s="243" t="n"/>
      <c r="I2111" s="243" t="n"/>
      <c r="J2111" s="243" t="n"/>
      <c r="K2111" s="243" t="n"/>
    </row>
    <row r="2112" customFormat="1" s="78">
      <c r="A2112" s="242" t="n"/>
      <c r="B2112" s="22" t="n"/>
      <c r="C2112" s="243" t="n"/>
      <c r="D2112" s="243" t="n"/>
      <c r="E2112" s="243" t="n"/>
      <c r="F2112" s="243" t="n"/>
      <c r="G2112" s="243" t="n"/>
      <c r="H2112" s="243" t="n"/>
      <c r="I2112" s="243" t="n"/>
      <c r="J2112" s="243" t="n"/>
      <c r="K2112" s="243" t="n"/>
    </row>
    <row r="2113" customFormat="1" s="78">
      <c r="A2113" s="242" t="n"/>
      <c r="B2113" s="22" t="n"/>
      <c r="C2113" s="243" t="n"/>
      <c r="D2113" s="243" t="n"/>
      <c r="E2113" s="243" t="n"/>
      <c r="F2113" s="243" t="n"/>
      <c r="G2113" s="243" t="n"/>
      <c r="H2113" s="243" t="n"/>
      <c r="I2113" s="243" t="n"/>
      <c r="J2113" s="243" t="n"/>
      <c r="K2113" s="243" t="n"/>
    </row>
    <row r="2114" customFormat="1" s="78">
      <c r="A2114" s="242" t="n"/>
      <c r="B2114" s="22" t="n"/>
      <c r="C2114" s="243" t="n"/>
      <c r="D2114" s="243" t="n"/>
      <c r="E2114" s="243" t="n"/>
      <c r="F2114" s="243" t="n"/>
      <c r="G2114" s="243" t="n"/>
      <c r="H2114" s="243" t="n"/>
      <c r="I2114" s="243" t="n"/>
      <c r="J2114" s="243" t="n"/>
      <c r="K2114" s="243" t="n"/>
    </row>
    <row r="2115" customFormat="1" s="78">
      <c r="A2115" s="242" t="n"/>
      <c r="B2115" s="22" t="n"/>
      <c r="C2115" s="243" t="n"/>
      <c r="D2115" s="243" t="n"/>
      <c r="E2115" s="243" t="n"/>
      <c r="F2115" s="243" t="n"/>
      <c r="G2115" s="243" t="n"/>
      <c r="H2115" s="243" t="n"/>
      <c r="I2115" s="243" t="n"/>
      <c r="J2115" s="243" t="n"/>
      <c r="K2115" s="243" t="n"/>
    </row>
    <row r="2116" customFormat="1" s="78">
      <c r="A2116" s="242" t="n"/>
      <c r="B2116" s="22" t="n"/>
      <c r="C2116" s="243" t="n"/>
      <c r="D2116" s="243" t="n"/>
      <c r="E2116" s="243" t="n"/>
      <c r="F2116" s="243" t="n"/>
      <c r="G2116" s="243" t="n"/>
      <c r="H2116" s="243" t="n"/>
      <c r="I2116" s="243" t="n"/>
      <c r="J2116" s="243" t="n"/>
      <c r="K2116" s="243" t="n"/>
    </row>
    <row r="2117" customFormat="1" s="78">
      <c r="A2117" s="242" t="n"/>
      <c r="B2117" s="22" t="n"/>
      <c r="C2117" s="243" t="n"/>
      <c r="D2117" s="243" t="n"/>
      <c r="E2117" s="243" t="n"/>
      <c r="F2117" s="243" t="n"/>
      <c r="G2117" s="243" t="n"/>
      <c r="H2117" s="243" t="n"/>
      <c r="I2117" s="243" t="n"/>
      <c r="J2117" s="243" t="n"/>
      <c r="K2117" s="243" t="n"/>
    </row>
    <row r="2118" customFormat="1" s="78">
      <c r="A2118" s="242" t="n"/>
      <c r="B2118" s="22" t="n"/>
      <c r="C2118" s="243" t="n"/>
      <c r="D2118" s="243" t="n"/>
      <c r="E2118" s="243" t="n"/>
      <c r="F2118" s="243" t="n"/>
      <c r="G2118" s="243" t="n"/>
      <c r="H2118" s="243" t="n"/>
      <c r="I2118" s="243" t="n"/>
      <c r="J2118" s="243" t="n"/>
      <c r="K2118" s="243" t="n"/>
    </row>
    <row r="2119" customFormat="1" s="78">
      <c r="A2119" s="242" t="n"/>
      <c r="B2119" s="22" t="n"/>
      <c r="C2119" s="243" t="n"/>
      <c r="D2119" s="243" t="n"/>
      <c r="E2119" s="243" t="n"/>
      <c r="F2119" s="243" t="n"/>
      <c r="G2119" s="243" t="n"/>
      <c r="H2119" s="243" t="n"/>
      <c r="I2119" s="243" t="n"/>
      <c r="J2119" s="243" t="n"/>
      <c r="K2119" s="243" t="n"/>
    </row>
    <row r="2120" customFormat="1" s="78">
      <c r="A2120" s="242" t="n"/>
      <c r="B2120" s="22" t="n"/>
      <c r="C2120" s="243" t="n"/>
      <c r="D2120" s="243" t="n"/>
      <c r="E2120" s="243" t="n"/>
      <c r="F2120" s="243" t="n"/>
      <c r="G2120" s="243" t="n"/>
      <c r="H2120" s="243" t="n"/>
      <c r="I2120" s="243" t="n"/>
      <c r="J2120" s="243" t="n"/>
      <c r="K2120" s="243" t="n"/>
    </row>
    <row r="2121" customFormat="1" s="78">
      <c r="A2121" s="242" t="n"/>
      <c r="B2121" s="22" t="n"/>
      <c r="C2121" s="243" t="n"/>
      <c r="D2121" s="243" t="n"/>
      <c r="E2121" s="243" t="n"/>
      <c r="F2121" s="243" t="n"/>
      <c r="G2121" s="243" t="n"/>
      <c r="H2121" s="243" t="n"/>
      <c r="I2121" s="243" t="n"/>
      <c r="J2121" s="243" t="n"/>
      <c r="K2121" s="243" t="n"/>
    </row>
    <row r="2122" customFormat="1" s="78">
      <c r="A2122" s="242" t="n"/>
      <c r="B2122" s="22" t="n"/>
      <c r="C2122" s="243" t="n"/>
      <c r="D2122" s="243" t="n"/>
      <c r="E2122" s="243" t="n"/>
      <c r="F2122" s="243" t="n"/>
      <c r="G2122" s="243" t="n"/>
      <c r="H2122" s="243" t="n"/>
      <c r="I2122" s="243" t="n"/>
      <c r="J2122" s="243" t="n"/>
      <c r="K2122" s="243" t="n"/>
    </row>
    <row r="2123" customFormat="1" s="78">
      <c r="A2123" s="242" t="n"/>
      <c r="B2123" s="22" t="n"/>
      <c r="C2123" s="243" t="n"/>
      <c r="D2123" s="243" t="n"/>
      <c r="E2123" s="243" t="n"/>
      <c r="F2123" s="243" t="n"/>
      <c r="G2123" s="243" t="n"/>
      <c r="H2123" s="243" t="n"/>
      <c r="I2123" s="243" t="n"/>
      <c r="J2123" s="243" t="n"/>
      <c r="K2123" s="243" t="n"/>
    </row>
    <row r="2124" customFormat="1" s="78">
      <c r="A2124" s="242" t="n"/>
      <c r="B2124" s="22" t="n"/>
      <c r="C2124" s="243" t="n"/>
      <c r="D2124" s="243" t="n"/>
      <c r="E2124" s="243" t="n"/>
      <c r="F2124" s="243" t="n"/>
      <c r="G2124" s="243" t="n"/>
      <c r="H2124" s="243" t="n"/>
      <c r="I2124" s="243" t="n"/>
      <c r="J2124" s="243" t="n"/>
      <c r="K2124" s="243" t="n"/>
    </row>
    <row r="2125" customFormat="1" s="78">
      <c r="A2125" s="242" t="n"/>
      <c r="B2125" s="22" t="n"/>
      <c r="C2125" s="243" t="n"/>
      <c r="D2125" s="243" t="n"/>
      <c r="E2125" s="243" t="n"/>
      <c r="F2125" s="243" t="n"/>
      <c r="G2125" s="243" t="n"/>
      <c r="H2125" s="243" t="n"/>
      <c r="I2125" s="243" t="n"/>
      <c r="J2125" s="243" t="n"/>
      <c r="K2125" s="243" t="n"/>
    </row>
    <row r="2126" customFormat="1" s="78">
      <c r="A2126" s="242" t="n"/>
      <c r="B2126" s="22" t="n"/>
      <c r="C2126" s="243" t="n"/>
      <c r="D2126" s="243" t="n"/>
      <c r="E2126" s="243" t="n"/>
      <c r="F2126" s="243" t="n"/>
      <c r="G2126" s="243" t="n"/>
      <c r="H2126" s="243" t="n"/>
      <c r="I2126" s="243" t="n"/>
      <c r="J2126" s="243" t="n"/>
      <c r="K2126" s="243" t="n"/>
    </row>
    <row r="2127" customFormat="1" s="78">
      <c r="A2127" s="242" t="n"/>
      <c r="B2127" s="22" t="n"/>
      <c r="C2127" s="243" t="n"/>
      <c r="D2127" s="243" t="n"/>
      <c r="E2127" s="243" t="n"/>
      <c r="F2127" s="243" t="n"/>
      <c r="G2127" s="243" t="n"/>
      <c r="H2127" s="243" t="n"/>
      <c r="I2127" s="243" t="n"/>
      <c r="J2127" s="243" t="n"/>
      <c r="K2127" s="243" t="n"/>
    </row>
    <row r="2128" customFormat="1" s="78">
      <c r="A2128" s="242" t="n"/>
      <c r="B2128" s="22" t="n"/>
      <c r="C2128" s="243" t="n"/>
      <c r="D2128" s="243" t="n"/>
      <c r="E2128" s="243" t="n"/>
      <c r="F2128" s="243" t="n"/>
      <c r="G2128" s="243" t="n"/>
      <c r="H2128" s="243" t="n"/>
      <c r="I2128" s="243" t="n"/>
      <c r="J2128" s="243" t="n"/>
      <c r="K2128" s="243" t="n"/>
    </row>
    <row r="2129" customFormat="1" s="78">
      <c r="A2129" s="242" t="n"/>
      <c r="B2129" s="22" t="n"/>
      <c r="C2129" s="243" t="n"/>
      <c r="D2129" s="243" t="n"/>
      <c r="E2129" s="243" t="n"/>
      <c r="F2129" s="243" t="n"/>
      <c r="G2129" s="243" t="n"/>
      <c r="H2129" s="243" t="n"/>
      <c r="I2129" s="243" t="n"/>
      <c r="J2129" s="243" t="n"/>
      <c r="K2129" s="243" t="n"/>
    </row>
    <row r="2130" customFormat="1" s="78">
      <c r="A2130" s="242" t="n"/>
      <c r="B2130" s="22" t="n"/>
      <c r="C2130" s="243" t="n"/>
      <c r="D2130" s="243" t="n"/>
      <c r="E2130" s="243" t="n"/>
      <c r="F2130" s="243" t="n"/>
      <c r="G2130" s="243" t="n"/>
      <c r="H2130" s="243" t="n"/>
      <c r="I2130" s="243" t="n"/>
      <c r="J2130" s="243" t="n"/>
      <c r="K2130" s="243" t="n"/>
    </row>
    <row r="2131" customFormat="1" s="78">
      <c r="A2131" s="242" t="n"/>
      <c r="B2131" s="22" t="n"/>
      <c r="C2131" s="243" t="n"/>
      <c r="D2131" s="243" t="n"/>
      <c r="E2131" s="243" t="n"/>
      <c r="F2131" s="243" t="n"/>
      <c r="G2131" s="243" t="n"/>
      <c r="H2131" s="243" t="n"/>
      <c r="I2131" s="243" t="n"/>
      <c r="J2131" s="243" t="n"/>
      <c r="K2131" s="243" t="n"/>
    </row>
    <row r="2132" customFormat="1" s="78">
      <c r="A2132" s="242" t="n"/>
      <c r="B2132" s="22" t="n"/>
      <c r="C2132" s="243" t="n"/>
      <c r="D2132" s="243" t="n"/>
      <c r="E2132" s="243" t="n"/>
      <c r="F2132" s="243" t="n"/>
      <c r="G2132" s="243" t="n"/>
      <c r="H2132" s="243" t="n"/>
      <c r="I2132" s="243" t="n"/>
      <c r="J2132" s="243" t="n"/>
      <c r="K2132" s="243" t="n"/>
    </row>
    <row r="2133" customFormat="1" s="78">
      <c r="A2133" s="242" t="n"/>
      <c r="B2133" s="22" t="n"/>
      <c r="C2133" s="243" t="n"/>
      <c r="D2133" s="243" t="n"/>
      <c r="E2133" s="243" t="n"/>
      <c r="F2133" s="243" t="n"/>
      <c r="G2133" s="243" t="n"/>
      <c r="H2133" s="243" t="n"/>
      <c r="I2133" s="243" t="n"/>
      <c r="J2133" s="243" t="n"/>
      <c r="K2133" s="243" t="n"/>
    </row>
    <row r="2134" customFormat="1" s="78">
      <c r="A2134" s="242" t="n"/>
      <c r="B2134" s="22" t="n"/>
      <c r="C2134" s="243" t="n"/>
      <c r="D2134" s="243" t="n"/>
      <c r="E2134" s="243" t="n"/>
      <c r="F2134" s="243" t="n"/>
      <c r="G2134" s="243" t="n"/>
      <c r="H2134" s="243" t="n"/>
      <c r="I2134" s="243" t="n"/>
      <c r="J2134" s="243" t="n"/>
      <c r="K2134" s="243" t="n"/>
    </row>
    <row r="2135" customFormat="1" s="78">
      <c r="A2135" s="242" t="n"/>
      <c r="B2135" s="22" t="n"/>
      <c r="C2135" s="243" t="n"/>
      <c r="D2135" s="243" t="n"/>
      <c r="E2135" s="243" t="n"/>
      <c r="F2135" s="243" t="n"/>
      <c r="G2135" s="243" t="n"/>
      <c r="H2135" s="243" t="n"/>
      <c r="I2135" s="243" t="n"/>
      <c r="J2135" s="243" t="n"/>
      <c r="K2135" s="243" t="n"/>
    </row>
    <row r="2136" customFormat="1" s="78">
      <c r="A2136" s="242" t="n"/>
      <c r="B2136" s="22" t="n"/>
      <c r="C2136" s="243" t="n"/>
      <c r="D2136" s="243" t="n"/>
      <c r="E2136" s="243" t="n"/>
      <c r="F2136" s="243" t="n"/>
      <c r="G2136" s="243" t="n"/>
      <c r="H2136" s="243" t="n"/>
      <c r="I2136" s="243" t="n"/>
      <c r="J2136" s="243" t="n"/>
      <c r="K2136" s="243" t="n"/>
    </row>
    <row r="2137" customFormat="1" s="78">
      <c r="A2137" s="242" t="n"/>
      <c r="B2137" s="22" t="n"/>
      <c r="C2137" s="243" t="n"/>
      <c r="D2137" s="243" t="n"/>
      <c r="E2137" s="243" t="n"/>
      <c r="F2137" s="243" t="n"/>
      <c r="G2137" s="243" t="n"/>
      <c r="H2137" s="243" t="n"/>
      <c r="I2137" s="243" t="n"/>
      <c r="J2137" s="243" t="n"/>
      <c r="K2137" s="243" t="n"/>
    </row>
    <row r="2138" customFormat="1" s="78">
      <c r="A2138" s="242" t="n"/>
      <c r="B2138" s="22" t="n"/>
      <c r="C2138" s="243" t="n"/>
      <c r="D2138" s="243" t="n"/>
      <c r="E2138" s="243" t="n"/>
      <c r="F2138" s="243" t="n"/>
      <c r="G2138" s="243" t="n"/>
      <c r="H2138" s="243" t="n"/>
      <c r="I2138" s="243" t="n"/>
      <c r="J2138" s="243" t="n"/>
      <c r="K2138" s="243" t="n"/>
    </row>
    <row r="2139" customFormat="1" s="78">
      <c r="A2139" s="242" t="n"/>
      <c r="B2139" s="22" t="n"/>
      <c r="C2139" s="243" t="n"/>
      <c r="D2139" s="243" t="n"/>
      <c r="E2139" s="243" t="n"/>
      <c r="F2139" s="243" t="n"/>
      <c r="G2139" s="243" t="n"/>
      <c r="H2139" s="243" t="n"/>
      <c r="I2139" s="243" t="n"/>
      <c r="J2139" s="243" t="n"/>
      <c r="K2139" s="243" t="n"/>
    </row>
    <row r="2140" customFormat="1" s="78">
      <c r="A2140" s="242" t="n"/>
      <c r="B2140" s="22" t="n"/>
      <c r="C2140" s="243" t="n"/>
      <c r="D2140" s="243" t="n"/>
      <c r="E2140" s="243" t="n"/>
      <c r="F2140" s="243" t="n"/>
      <c r="G2140" s="243" t="n"/>
      <c r="H2140" s="243" t="n"/>
      <c r="I2140" s="243" t="n"/>
      <c r="J2140" s="243" t="n"/>
      <c r="K2140" s="243" t="n"/>
    </row>
    <row r="2141" customFormat="1" s="78">
      <c r="A2141" s="242" t="n"/>
      <c r="B2141" s="22" t="n"/>
      <c r="C2141" s="243" t="n"/>
      <c r="D2141" s="243" t="n"/>
      <c r="E2141" s="243" t="n"/>
      <c r="F2141" s="243" t="n"/>
      <c r="G2141" s="243" t="n"/>
      <c r="H2141" s="243" t="n"/>
      <c r="I2141" s="243" t="n"/>
      <c r="J2141" s="243" t="n"/>
      <c r="K2141" s="243" t="n"/>
    </row>
    <row r="2142" customFormat="1" s="78">
      <c r="A2142" s="242" t="n"/>
      <c r="B2142" s="22" t="n"/>
      <c r="C2142" s="243" t="n"/>
      <c r="D2142" s="243" t="n"/>
      <c r="E2142" s="243" t="n"/>
      <c r="F2142" s="243" t="n"/>
      <c r="G2142" s="243" t="n"/>
      <c r="H2142" s="243" t="n"/>
      <c r="I2142" s="243" t="n"/>
      <c r="J2142" s="243" t="n"/>
      <c r="K2142" s="243" t="n"/>
    </row>
    <row r="2143" customFormat="1" s="78">
      <c r="A2143" s="242" t="n"/>
      <c r="B2143" s="22" t="n"/>
      <c r="C2143" s="243" t="n"/>
      <c r="D2143" s="243" t="n"/>
      <c r="E2143" s="243" t="n"/>
      <c r="F2143" s="243" t="n"/>
      <c r="G2143" s="243" t="n"/>
      <c r="H2143" s="243" t="n"/>
      <c r="I2143" s="243" t="n"/>
      <c r="J2143" s="243" t="n"/>
      <c r="K2143" s="243" t="n"/>
    </row>
    <row r="2144" customFormat="1" s="78">
      <c r="A2144" s="242" t="n"/>
      <c r="B2144" s="22" t="n"/>
      <c r="C2144" s="243" t="n"/>
      <c r="D2144" s="243" t="n"/>
      <c r="E2144" s="243" t="n"/>
      <c r="F2144" s="243" t="n"/>
      <c r="G2144" s="243" t="n"/>
      <c r="H2144" s="243" t="n"/>
      <c r="I2144" s="243" t="n"/>
      <c r="J2144" s="243" t="n"/>
      <c r="K2144" s="243" t="n"/>
    </row>
    <row r="2145" customFormat="1" s="78">
      <c r="A2145" s="242" t="n"/>
      <c r="B2145" s="22" t="n"/>
      <c r="C2145" s="243" t="n"/>
      <c r="D2145" s="243" t="n"/>
      <c r="E2145" s="243" t="n"/>
      <c r="F2145" s="243" t="n"/>
      <c r="G2145" s="243" t="n"/>
      <c r="H2145" s="243" t="n"/>
      <c r="I2145" s="243" t="n"/>
      <c r="J2145" s="243" t="n"/>
      <c r="K2145" s="243" t="n"/>
    </row>
    <row r="2146" customFormat="1" s="78">
      <c r="A2146" s="242" t="n"/>
      <c r="B2146" s="22" t="n"/>
      <c r="C2146" s="243" t="n"/>
      <c r="D2146" s="243" t="n"/>
      <c r="E2146" s="243" t="n"/>
      <c r="F2146" s="243" t="n"/>
      <c r="G2146" s="243" t="n"/>
      <c r="H2146" s="243" t="n"/>
      <c r="I2146" s="243" t="n"/>
      <c r="J2146" s="243" t="n"/>
      <c r="K2146" s="243" t="n"/>
    </row>
    <row r="2147" customFormat="1" s="78">
      <c r="A2147" s="242" t="n"/>
      <c r="B2147" s="22" t="n"/>
      <c r="C2147" s="243" t="n"/>
      <c r="D2147" s="243" t="n"/>
      <c r="E2147" s="243" t="n"/>
      <c r="F2147" s="243" t="n"/>
      <c r="G2147" s="243" t="n"/>
      <c r="H2147" s="243" t="n"/>
      <c r="I2147" s="243" t="n"/>
      <c r="J2147" s="243" t="n"/>
      <c r="K2147" s="243" t="n"/>
    </row>
    <row r="2148" customFormat="1" s="78">
      <c r="A2148" s="242" t="n"/>
      <c r="B2148" s="22" t="n"/>
      <c r="C2148" s="243" t="n"/>
      <c r="D2148" s="243" t="n"/>
      <c r="E2148" s="243" t="n"/>
      <c r="F2148" s="243" t="n"/>
      <c r="G2148" s="243" t="n"/>
      <c r="H2148" s="243" t="n"/>
      <c r="I2148" s="243" t="n"/>
      <c r="J2148" s="243" t="n"/>
      <c r="K2148" s="243" t="n"/>
    </row>
    <row r="2149" customFormat="1" s="78">
      <c r="A2149" s="242" t="n"/>
      <c r="B2149" s="22" t="n"/>
      <c r="C2149" s="243" t="n"/>
      <c r="D2149" s="243" t="n"/>
      <c r="E2149" s="243" t="n"/>
      <c r="F2149" s="243" t="n"/>
      <c r="G2149" s="243" t="n"/>
      <c r="H2149" s="243" t="n"/>
      <c r="I2149" s="243" t="n"/>
      <c r="J2149" s="243" t="n"/>
      <c r="K2149" s="243" t="n"/>
    </row>
    <row r="2150" customFormat="1" s="78">
      <c r="A2150" s="242" t="n"/>
      <c r="B2150" s="22" t="n"/>
      <c r="C2150" s="243" t="n"/>
      <c r="D2150" s="243" t="n"/>
      <c r="E2150" s="243" t="n"/>
      <c r="F2150" s="243" t="n"/>
      <c r="G2150" s="243" t="n"/>
      <c r="H2150" s="243" t="n"/>
      <c r="I2150" s="243" t="n"/>
      <c r="J2150" s="243" t="n"/>
      <c r="K2150" s="243" t="n"/>
    </row>
    <row r="2151" customFormat="1" s="78">
      <c r="A2151" s="242" t="n"/>
      <c r="B2151" s="22" t="n"/>
      <c r="C2151" s="243" t="n"/>
      <c r="D2151" s="243" t="n"/>
      <c r="E2151" s="243" t="n"/>
      <c r="F2151" s="243" t="n"/>
      <c r="G2151" s="243" t="n"/>
      <c r="H2151" s="243" t="n"/>
      <c r="I2151" s="243" t="n"/>
      <c r="J2151" s="243" t="n"/>
      <c r="K2151" s="243" t="n"/>
    </row>
    <row r="2152" customFormat="1" s="78">
      <c r="A2152" s="242" t="n"/>
      <c r="B2152" s="22" t="n"/>
      <c r="C2152" s="243" t="n"/>
      <c r="D2152" s="243" t="n"/>
      <c r="E2152" s="243" t="n"/>
      <c r="F2152" s="243" t="n"/>
      <c r="G2152" s="243" t="n"/>
      <c r="H2152" s="243" t="n"/>
      <c r="I2152" s="243" t="n"/>
      <c r="J2152" s="243" t="n"/>
      <c r="K2152" s="243" t="n"/>
    </row>
    <row r="2153" customFormat="1" s="78">
      <c r="A2153" s="242" t="n"/>
      <c r="B2153" s="22" t="n"/>
      <c r="C2153" s="243" t="n"/>
      <c r="D2153" s="243" t="n"/>
      <c r="E2153" s="243" t="n"/>
      <c r="F2153" s="243" t="n"/>
      <c r="G2153" s="243" t="n"/>
      <c r="H2153" s="243" t="n"/>
      <c r="I2153" s="243" t="n"/>
      <c r="J2153" s="243" t="n"/>
      <c r="K2153" s="243" t="n"/>
    </row>
    <row r="2154" customFormat="1" s="78">
      <c r="A2154" s="242" t="n"/>
      <c r="B2154" s="22" t="n"/>
      <c r="C2154" s="243" t="n"/>
      <c r="D2154" s="243" t="n"/>
      <c r="E2154" s="243" t="n"/>
      <c r="F2154" s="243" t="n"/>
      <c r="G2154" s="243" t="n"/>
      <c r="H2154" s="243" t="n"/>
      <c r="I2154" s="243" t="n"/>
      <c r="J2154" s="243" t="n"/>
      <c r="K2154" s="243" t="n"/>
    </row>
    <row r="2155" customFormat="1" s="78">
      <c r="A2155" s="242" t="n"/>
      <c r="B2155" s="22" t="n"/>
      <c r="C2155" s="243" t="n"/>
      <c r="D2155" s="243" t="n"/>
      <c r="E2155" s="243" t="n"/>
      <c r="F2155" s="243" t="n"/>
      <c r="G2155" s="243" t="n"/>
      <c r="H2155" s="243" t="n"/>
      <c r="I2155" s="243" t="n"/>
      <c r="J2155" s="243" t="n"/>
      <c r="K2155" s="243" t="n"/>
    </row>
    <row r="2156" customFormat="1" s="78">
      <c r="A2156" s="242" t="n"/>
      <c r="B2156" s="22" t="n"/>
      <c r="C2156" s="243" t="n"/>
      <c r="D2156" s="243" t="n"/>
      <c r="E2156" s="243" t="n"/>
      <c r="F2156" s="243" t="n"/>
      <c r="G2156" s="243" t="n"/>
      <c r="H2156" s="243" t="n"/>
      <c r="I2156" s="243" t="n"/>
      <c r="J2156" s="243" t="n"/>
      <c r="K2156" s="243" t="n"/>
    </row>
    <row r="2157" customFormat="1" s="78">
      <c r="A2157" s="242" t="n"/>
      <c r="B2157" s="22" t="n"/>
      <c r="C2157" s="243" t="n"/>
      <c r="D2157" s="243" t="n"/>
      <c r="E2157" s="243" t="n"/>
      <c r="F2157" s="243" t="n"/>
      <c r="G2157" s="243" t="n"/>
      <c r="H2157" s="243" t="n"/>
      <c r="I2157" s="243" t="n"/>
      <c r="J2157" s="243" t="n"/>
      <c r="K2157" s="243" t="n"/>
    </row>
    <row r="2158" customFormat="1" s="78">
      <c r="A2158" s="242" t="n"/>
      <c r="B2158" s="22" t="n"/>
      <c r="C2158" s="243" t="n"/>
      <c r="D2158" s="243" t="n"/>
      <c r="E2158" s="243" t="n"/>
      <c r="F2158" s="243" t="n"/>
      <c r="G2158" s="243" t="n"/>
      <c r="H2158" s="243" t="n"/>
      <c r="I2158" s="243" t="n"/>
      <c r="J2158" s="243" t="n"/>
      <c r="K2158" s="243" t="n"/>
    </row>
    <row r="2159" customFormat="1" s="78">
      <c r="A2159" s="242" t="n"/>
      <c r="B2159" s="22" t="n"/>
      <c r="C2159" s="243" t="n"/>
      <c r="D2159" s="243" t="n"/>
      <c r="E2159" s="243" t="n"/>
      <c r="F2159" s="243" t="n"/>
      <c r="G2159" s="243" t="n"/>
      <c r="H2159" s="243" t="n"/>
      <c r="I2159" s="243" t="n"/>
      <c r="J2159" s="243" t="n"/>
      <c r="K2159" s="243" t="n"/>
    </row>
    <row r="2160" customFormat="1" s="78">
      <c r="A2160" s="242" t="n"/>
      <c r="B2160" s="22" t="n"/>
      <c r="C2160" s="243" t="n"/>
      <c r="D2160" s="243" t="n"/>
      <c r="E2160" s="243" t="n"/>
      <c r="F2160" s="243" t="n"/>
      <c r="G2160" s="243" t="n"/>
      <c r="H2160" s="243" t="n"/>
      <c r="I2160" s="243" t="n"/>
      <c r="J2160" s="243" t="n"/>
      <c r="K2160" s="243" t="n"/>
    </row>
    <row r="2161" customFormat="1" s="78">
      <c r="A2161" s="242" t="n"/>
      <c r="B2161" s="22" t="n"/>
      <c r="C2161" s="243" t="n"/>
      <c r="D2161" s="243" t="n"/>
      <c r="E2161" s="243" t="n"/>
      <c r="F2161" s="243" t="n"/>
      <c r="G2161" s="243" t="n"/>
      <c r="H2161" s="243" t="n"/>
      <c r="I2161" s="243" t="n"/>
      <c r="J2161" s="243" t="n"/>
      <c r="K2161" s="243" t="n"/>
    </row>
    <row r="2162" customFormat="1" s="78">
      <c r="A2162" s="242" t="n"/>
      <c r="B2162" s="22" t="n"/>
      <c r="C2162" s="243" t="n"/>
      <c r="D2162" s="243" t="n"/>
      <c r="E2162" s="243" t="n"/>
      <c r="F2162" s="243" t="n"/>
      <c r="G2162" s="243" t="n"/>
      <c r="H2162" s="243" t="n"/>
      <c r="I2162" s="243" t="n"/>
      <c r="J2162" s="243" t="n"/>
      <c r="K2162" s="243" t="n"/>
    </row>
    <row r="2163" customFormat="1" s="78">
      <c r="A2163" s="242" t="n"/>
      <c r="B2163" s="22" t="n"/>
      <c r="C2163" s="243" t="n"/>
      <c r="D2163" s="243" t="n"/>
      <c r="E2163" s="243" t="n"/>
      <c r="F2163" s="243" t="n"/>
      <c r="G2163" s="243" t="n"/>
      <c r="H2163" s="243" t="n"/>
      <c r="I2163" s="243" t="n"/>
      <c r="J2163" s="243" t="n"/>
      <c r="K2163" s="243" t="n"/>
    </row>
    <row r="2164" customFormat="1" s="78">
      <c r="A2164" s="242" t="n"/>
      <c r="B2164" s="22" t="n"/>
      <c r="C2164" s="243" t="n"/>
      <c r="D2164" s="243" t="n"/>
      <c r="E2164" s="243" t="n"/>
      <c r="F2164" s="243" t="n"/>
      <c r="G2164" s="243" t="n"/>
      <c r="H2164" s="243" t="n"/>
      <c r="I2164" s="243" t="n"/>
      <c r="J2164" s="243" t="n"/>
      <c r="K2164" s="243" t="n"/>
    </row>
    <row r="2165" customFormat="1" s="78">
      <c r="A2165" s="242" t="n"/>
      <c r="B2165" s="22" t="n"/>
      <c r="C2165" s="243" t="n"/>
      <c r="D2165" s="243" t="n"/>
      <c r="E2165" s="243" t="n"/>
      <c r="F2165" s="243" t="n"/>
      <c r="G2165" s="243" t="n"/>
      <c r="H2165" s="243" t="n"/>
      <c r="I2165" s="243" t="n"/>
      <c r="J2165" s="243" t="n"/>
      <c r="K2165" s="243" t="n"/>
    </row>
    <row r="2166" customFormat="1" s="78">
      <c r="A2166" s="242" t="n"/>
      <c r="B2166" s="22" t="n"/>
      <c r="C2166" s="243" t="n"/>
      <c r="D2166" s="243" t="n"/>
      <c r="E2166" s="243" t="n"/>
      <c r="F2166" s="243" t="n"/>
      <c r="G2166" s="243" t="n"/>
      <c r="H2166" s="243" t="n"/>
      <c r="I2166" s="243" t="n"/>
      <c r="J2166" s="243" t="n"/>
      <c r="K2166" s="243" t="n"/>
    </row>
    <row r="2167" customFormat="1" s="78">
      <c r="A2167" s="242" t="n"/>
      <c r="B2167" s="22" t="n"/>
      <c r="C2167" s="243" t="n"/>
      <c r="D2167" s="243" t="n"/>
      <c r="E2167" s="243" t="n"/>
      <c r="F2167" s="243" t="n"/>
      <c r="G2167" s="243" t="n"/>
      <c r="H2167" s="243" t="n"/>
      <c r="I2167" s="243" t="n"/>
      <c r="J2167" s="243" t="n"/>
      <c r="K2167" s="243" t="n"/>
    </row>
    <row r="2168" customFormat="1" s="78">
      <c r="A2168" s="242" t="n"/>
      <c r="B2168" s="22" t="n"/>
      <c r="C2168" s="243" t="n"/>
      <c r="D2168" s="243" t="n"/>
      <c r="E2168" s="243" t="n"/>
      <c r="F2168" s="243" t="n"/>
      <c r="G2168" s="243" t="n"/>
      <c r="H2168" s="243" t="n"/>
      <c r="I2168" s="243" t="n"/>
      <c r="J2168" s="243" t="n"/>
      <c r="K2168" s="243" t="n"/>
    </row>
    <row r="2169" customFormat="1" s="78">
      <c r="A2169" s="242" t="n"/>
      <c r="B2169" s="22" t="n"/>
      <c r="C2169" s="243" t="n"/>
      <c r="D2169" s="243" t="n"/>
      <c r="E2169" s="243" t="n"/>
      <c r="F2169" s="243" t="n"/>
      <c r="G2169" s="243" t="n"/>
      <c r="H2169" s="243" t="n"/>
      <c r="I2169" s="243" t="n"/>
      <c r="J2169" s="243" t="n"/>
      <c r="K2169" s="243" t="n"/>
    </row>
    <row r="2170" customFormat="1" s="78">
      <c r="A2170" s="242" t="n"/>
      <c r="B2170" s="22" t="n"/>
      <c r="C2170" s="243" t="n"/>
      <c r="D2170" s="243" t="n"/>
      <c r="E2170" s="243" t="n"/>
      <c r="F2170" s="243" t="n"/>
      <c r="G2170" s="243" t="n"/>
      <c r="H2170" s="243" t="n"/>
      <c r="I2170" s="243" t="n"/>
      <c r="J2170" s="243" t="n"/>
      <c r="K2170" s="243" t="n"/>
    </row>
    <row r="2171" customFormat="1" s="78">
      <c r="A2171" s="242" t="n"/>
      <c r="B2171" s="22" t="n"/>
      <c r="C2171" s="243" t="n"/>
      <c r="D2171" s="243" t="n"/>
      <c r="E2171" s="243" t="n"/>
      <c r="F2171" s="243" t="n"/>
      <c r="G2171" s="243" t="n"/>
      <c r="H2171" s="243" t="n"/>
      <c r="I2171" s="243" t="n"/>
      <c r="J2171" s="243" t="n"/>
      <c r="K2171" s="243" t="n"/>
    </row>
    <row r="2172" customFormat="1" s="78">
      <c r="A2172" s="242" t="n"/>
      <c r="B2172" s="22" t="n"/>
      <c r="C2172" s="243" t="n"/>
      <c r="D2172" s="243" t="n"/>
      <c r="E2172" s="243" t="n"/>
      <c r="F2172" s="243" t="n"/>
      <c r="G2172" s="243" t="n"/>
      <c r="H2172" s="243" t="n"/>
      <c r="I2172" s="243" t="n"/>
      <c r="J2172" s="243" t="n"/>
      <c r="K2172" s="243" t="n"/>
    </row>
    <row r="2173" customFormat="1" s="78">
      <c r="A2173" s="242" t="n"/>
      <c r="B2173" s="22" t="n"/>
      <c r="C2173" s="243" t="n"/>
      <c r="D2173" s="243" t="n"/>
      <c r="E2173" s="243" t="n"/>
      <c r="F2173" s="243" t="n"/>
      <c r="G2173" s="243" t="n"/>
      <c r="H2173" s="243" t="n"/>
      <c r="I2173" s="243" t="n"/>
      <c r="J2173" s="243" t="n"/>
      <c r="K2173" s="243" t="n"/>
    </row>
    <row r="2174" customFormat="1" s="78">
      <c r="A2174" s="242" t="n"/>
      <c r="B2174" s="22" t="n"/>
      <c r="C2174" s="243" t="n"/>
      <c r="D2174" s="243" t="n"/>
      <c r="E2174" s="243" t="n"/>
      <c r="F2174" s="243" t="n"/>
      <c r="G2174" s="243" t="n"/>
      <c r="H2174" s="243" t="n"/>
      <c r="I2174" s="243" t="n"/>
      <c r="J2174" s="243" t="n"/>
      <c r="K2174" s="243" t="n"/>
    </row>
    <row r="2175" customFormat="1" s="78">
      <c r="A2175" s="242" t="n"/>
      <c r="B2175" s="22" t="n"/>
      <c r="C2175" s="243" t="n"/>
      <c r="D2175" s="243" t="n"/>
      <c r="E2175" s="243" t="n"/>
      <c r="F2175" s="243" t="n"/>
      <c r="G2175" s="243" t="n"/>
      <c r="H2175" s="243" t="n"/>
      <c r="I2175" s="243" t="n"/>
      <c r="J2175" s="243" t="n"/>
      <c r="K2175" s="243" t="n"/>
    </row>
    <row r="2176" customFormat="1" s="78">
      <c r="A2176" s="242" t="n"/>
      <c r="B2176" s="22" t="n"/>
      <c r="C2176" s="243" t="n"/>
      <c r="D2176" s="243" t="n"/>
      <c r="E2176" s="243" t="n"/>
      <c r="F2176" s="243" t="n"/>
      <c r="G2176" s="243" t="n"/>
      <c r="H2176" s="243" t="n"/>
      <c r="I2176" s="243" t="n"/>
      <c r="J2176" s="243" t="n"/>
      <c r="K2176" s="243" t="n"/>
    </row>
    <row r="2177" customFormat="1" s="78">
      <c r="A2177" s="242" t="n"/>
      <c r="B2177" s="22" t="n"/>
      <c r="C2177" s="243" t="n"/>
      <c r="D2177" s="243" t="n"/>
      <c r="E2177" s="243" t="n"/>
      <c r="F2177" s="243" t="n"/>
      <c r="G2177" s="243" t="n"/>
      <c r="H2177" s="243" t="n"/>
      <c r="I2177" s="243" t="n"/>
      <c r="J2177" s="243" t="n"/>
      <c r="K2177" s="243" t="n"/>
    </row>
    <row r="2178" customFormat="1" s="78">
      <c r="A2178" s="242" t="n"/>
      <c r="B2178" s="22" t="n"/>
      <c r="C2178" s="243" t="n"/>
      <c r="D2178" s="243" t="n"/>
      <c r="E2178" s="243" t="n"/>
      <c r="F2178" s="243" t="n"/>
      <c r="G2178" s="243" t="n"/>
      <c r="H2178" s="243" t="n"/>
      <c r="I2178" s="243" t="n"/>
      <c r="J2178" s="243" t="n"/>
      <c r="K2178" s="243" t="n"/>
    </row>
    <row r="2179" customFormat="1" s="78">
      <c r="A2179" s="242" t="n"/>
      <c r="B2179" s="22" t="n"/>
      <c r="C2179" s="243" t="n"/>
      <c r="D2179" s="243" t="n"/>
      <c r="E2179" s="243" t="n"/>
      <c r="F2179" s="243" t="n"/>
      <c r="G2179" s="243" t="n"/>
      <c r="H2179" s="243" t="n"/>
      <c r="I2179" s="243" t="n"/>
      <c r="J2179" s="243" t="n"/>
      <c r="K2179" s="243" t="n"/>
    </row>
    <row r="2180" customFormat="1" s="78">
      <c r="A2180" s="242" t="n"/>
      <c r="B2180" s="22" t="n"/>
      <c r="C2180" s="243" t="n"/>
      <c r="D2180" s="243" t="n"/>
      <c r="E2180" s="243" t="n"/>
      <c r="F2180" s="243" t="n"/>
      <c r="G2180" s="243" t="n"/>
      <c r="H2180" s="243" t="n"/>
      <c r="I2180" s="243" t="n"/>
      <c r="J2180" s="243" t="n"/>
      <c r="K2180" s="243" t="n"/>
    </row>
    <row r="2181" customFormat="1" s="78">
      <c r="A2181" s="242" t="n"/>
      <c r="B2181" s="22" t="n"/>
      <c r="C2181" s="243" t="n"/>
      <c r="D2181" s="243" t="n"/>
      <c r="E2181" s="243" t="n"/>
      <c r="F2181" s="243" t="n"/>
      <c r="G2181" s="243" t="n"/>
      <c r="H2181" s="243" t="n"/>
      <c r="I2181" s="243" t="n"/>
      <c r="J2181" s="243" t="n"/>
      <c r="K2181" s="243" t="n"/>
    </row>
    <row r="2182" customFormat="1" s="78">
      <c r="A2182" s="242" t="n"/>
      <c r="B2182" s="22" t="n"/>
      <c r="C2182" s="243" t="n"/>
      <c r="D2182" s="243" t="n"/>
      <c r="E2182" s="243" t="n"/>
      <c r="F2182" s="243" t="n"/>
      <c r="G2182" s="243" t="n"/>
      <c r="H2182" s="243" t="n"/>
      <c r="I2182" s="243" t="n"/>
      <c r="J2182" s="243" t="n"/>
      <c r="K2182" s="243" t="n"/>
    </row>
    <row r="2183" customFormat="1" s="78">
      <c r="A2183" s="242" t="n"/>
      <c r="B2183" s="22" t="n"/>
      <c r="C2183" s="243" t="n"/>
      <c r="D2183" s="243" t="n"/>
      <c r="E2183" s="243" t="n"/>
      <c r="F2183" s="243" t="n"/>
      <c r="G2183" s="243" t="n"/>
      <c r="H2183" s="243" t="n"/>
      <c r="I2183" s="243" t="n"/>
      <c r="J2183" s="243" t="n"/>
      <c r="K2183" s="243" t="n"/>
    </row>
    <row r="2184" customFormat="1" s="78">
      <c r="A2184" s="242" t="n"/>
      <c r="B2184" s="22" t="n"/>
      <c r="C2184" s="243" t="n"/>
      <c r="D2184" s="243" t="n"/>
      <c r="E2184" s="243" t="n"/>
      <c r="F2184" s="243" t="n"/>
      <c r="G2184" s="243" t="n"/>
      <c r="H2184" s="243" t="n"/>
      <c r="I2184" s="243" t="n"/>
      <c r="J2184" s="243" t="n"/>
      <c r="K2184" s="243" t="n"/>
    </row>
    <row r="2185" customFormat="1" s="78">
      <c r="A2185" s="242" t="n"/>
      <c r="B2185" s="22" t="n"/>
      <c r="C2185" s="243" t="n"/>
      <c r="D2185" s="243" t="n"/>
      <c r="E2185" s="243" t="n"/>
      <c r="F2185" s="243" t="n"/>
      <c r="G2185" s="243" t="n"/>
      <c r="H2185" s="243" t="n"/>
      <c r="I2185" s="243" t="n"/>
      <c r="J2185" s="243" t="n"/>
      <c r="K2185" s="243" t="n"/>
    </row>
    <row r="2186" customFormat="1" s="78">
      <c r="A2186" s="242" t="n"/>
      <c r="B2186" s="22" t="n"/>
      <c r="C2186" s="243" t="n"/>
      <c r="D2186" s="243" t="n"/>
      <c r="E2186" s="243" t="n"/>
      <c r="F2186" s="243" t="n"/>
      <c r="G2186" s="243" t="n"/>
      <c r="H2186" s="243" t="n"/>
      <c r="I2186" s="243" t="n"/>
      <c r="J2186" s="243" t="n"/>
      <c r="K2186" s="243" t="n"/>
    </row>
    <row r="2187" customFormat="1" s="78">
      <c r="A2187" s="242" t="n"/>
      <c r="B2187" s="22" t="n"/>
      <c r="C2187" s="243" t="n"/>
      <c r="D2187" s="243" t="n"/>
      <c r="E2187" s="243" t="n"/>
      <c r="F2187" s="243" t="n"/>
      <c r="G2187" s="243" t="n"/>
      <c r="H2187" s="243" t="n"/>
      <c r="I2187" s="243" t="n"/>
      <c r="J2187" s="243" t="n"/>
      <c r="K2187" s="243" t="n"/>
    </row>
    <row r="2188" customFormat="1" s="78">
      <c r="A2188" s="242" t="n"/>
      <c r="B2188" s="22" t="n"/>
      <c r="C2188" s="243" t="n"/>
      <c r="D2188" s="243" t="n"/>
      <c r="E2188" s="243" t="n"/>
      <c r="F2188" s="243" t="n"/>
      <c r="G2188" s="243" t="n"/>
      <c r="H2188" s="243" t="n"/>
      <c r="I2188" s="243" t="n"/>
      <c r="J2188" s="243" t="n"/>
      <c r="K2188" s="243" t="n"/>
    </row>
    <row r="2189" customFormat="1" s="78">
      <c r="A2189" s="242" t="n"/>
      <c r="B2189" s="22" t="n"/>
      <c r="C2189" s="243" t="n"/>
      <c r="D2189" s="243" t="n"/>
      <c r="E2189" s="243" t="n"/>
      <c r="F2189" s="243" t="n"/>
      <c r="G2189" s="243" t="n"/>
      <c r="H2189" s="243" t="n"/>
      <c r="I2189" s="243" t="n"/>
      <c r="J2189" s="243" t="n"/>
      <c r="K2189" s="243" t="n"/>
    </row>
    <row r="2190" customFormat="1" s="78">
      <c r="A2190" s="242" t="n"/>
      <c r="B2190" s="22" t="n"/>
      <c r="C2190" s="243" t="n"/>
      <c r="D2190" s="243" t="n"/>
      <c r="E2190" s="243" t="n"/>
      <c r="F2190" s="243" t="n"/>
      <c r="G2190" s="243" t="n"/>
      <c r="H2190" s="243" t="n"/>
      <c r="I2190" s="243" t="n"/>
      <c r="J2190" s="243" t="n"/>
      <c r="K2190" s="243" t="n"/>
    </row>
    <row r="2191" customFormat="1" s="78">
      <c r="A2191" s="242" t="n"/>
      <c r="B2191" s="22" t="n"/>
      <c r="C2191" s="243" t="n"/>
      <c r="D2191" s="243" t="n"/>
      <c r="E2191" s="243" t="n"/>
      <c r="F2191" s="243" t="n"/>
      <c r="G2191" s="243" t="n"/>
      <c r="H2191" s="243" t="n"/>
      <c r="I2191" s="243" t="n"/>
      <c r="J2191" s="243" t="n"/>
      <c r="K2191" s="243" t="n"/>
    </row>
    <row r="2192" customFormat="1" s="78">
      <c r="A2192" s="242" t="n"/>
      <c r="B2192" s="22" t="n"/>
      <c r="C2192" s="243" t="n"/>
      <c r="D2192" s="243" t="n"/>
      <c r="E2192" s="243" t="n"/>
      <c r="F2192" s="243" t="n"/>
      <c r="G2192" s="243" t="n"/>
      <c r="H2192" s="243" t="n"/>
      <c r="I2192" s="243" t="n"/>
      <c r="J2192" s="243" t="n"/>
      <c r="K2192" s="243" t="n"/>
    </row>
    <row r="2193" customFormat="1" s="78">
      <c r="A2193" s="242" t="n"/>
      <c r="B2193" s="22" t="n"/>
      <c r="C2193" s="243" t="n"/>
      <c r="D2193" s="243" t="n"/>
      <c r="E2193" s="243" t="n"/>
      <c r="F2193" s="243" t="n"/>
      <c r="G2193" s="243" t="n"/>
      <c r="H2193" s="243" t="n"/>
      <c r="I2193" s="243" t="n"/>
      <c r="J2193" s="243" t="n"/>
      <c r="K2193" s="243" t="n"/>
    </row>
    <row r="2194" customFormat="1" s="78">
      <c r="A2194" s="242" t="n"/>
      <c r="B2194" s="22" t="n"/>
      <c r="C2194" s="243" t="n"/>
      <c r="D2194" s="243" t="n"/>
      <c r="E2194" s="243" t="n"/>
      <c r="F2194" s="243" t="n"/>
      <c r="G2194" s="243" t="n"/>
      <c r="H2194" s="243" t="n"/>
      <c r="I2194" s="243" t="n"/>
      <c r="J2194" s="243" t="n"/>
      <c r="K2194" s="243" t="n"/>
    </row>
    <row r="2195" customFormat="1" s="78">
      <c r="A2195" s="242" t="n"/>
      <c r="B2195" s="22" t="n"/>
      <c r="C2195" s="243" t="n"/>
      <c r="D2195" s="243" t="n"/>
      <c r="E2195" s="243" t="n"/>
      <c r="F2195" s="243" t="n"/>
      <c r="G2195" s="243" t="n"/>
      <c r="H2195" s="243" t="n"/>
      <c r="I2195" s="243" t="n"/>
      <c r="J2195" s="243" t="n"/>
      <c r="K2195" s="243" t="n"/>
    </row>
    <row r="2196" customFormat="1" s="78">
      <c r="A2196" s="242" t="n"/>
      <c r="B2196" s="22" t="n"/>
      <c r="C2196" s="243" t="n"/>
      <c r="D2196" s="243" t="n"/>
      <c r="E2196" s="243" t="n"/>
      <c r="F2196" s="243" t="n"/>
      <c r="G2196" s="243" t="n"/>
      <c r="H2196" s="243" t="n"/>
      <c r="I2196" s="243" t="n"/>
      <c r="J2196" s="243" t="n"/>
      <c r="K2196" s="243" t="n"/>
    </row>
    <row r="2197" customFormat="1" s="78">
      <c r="A2197" s="242" t="n"/>
      <c r="B2197" s="22" t="n"/>
      <c r="C2197" s="243" t="n"/>
      <c r="D2197" s="243" t="n"/>
      <c r="E2197" s="243" t="n"/>
      <c r="F2197" s="243" t="n"/>
      <c r="G2197" s="243" t="n"/>
      <c r="H2197" s="243" t="n"/>
      <c r="I2197" s="243" t="n"/>
      <c r="J2197" s="243" t="n"/>
      <c r="K2197" s="243" t="n"/>
    </row>
    <row r="2198" customFormat="1" s="78">
      <c r="A2198" s="242" t="n"/>
      <c r="B2198" s="22" t="n"/>
      <c r="C2198" s="243" t="n"/>
      <c r="D2198" s="243" t="n"/>
      <c r="E2198" s="243" t="n"/>
      <c r="F2198" s="243" t="n"/>
      <c r="G2198" s="243" t="n"/>
      <c r="H2198" s="243" t="n"/>
      <c r="I2198" s="243" t="n"/>
      <c r="J2198" s="243" t="n"/>
      <c r="K2198" s="243" t="n"/>
    </row>
    <row r="2199" customFormat="1" s="78">
      <c r="A2199" s="242" t="n"/>
      <c r="B2199" s="22" t="n"/>
      <c r="C2199" s="243" t="n"/>
      <c r="D2199" s="243" t="n"/>
      <c r="E2199" s="243" t="n"/>
      <c r="F2199" s="243" t="n"/>
      <c r="G2199" s="243" t="n"/>
      <c r="H2199" s="243" t="n"/>
      <c r="I2199" s="243" t="n"/>
      <c r="J2199" s="243" t="n"/>
      <c r="K2199" s="243" t="n"/>
    </row>
    <row r="2200" customFormat="1" s="78">
      <c r="A2200" s="242" t="n"/>
      <c r="B2200" s="22" t="n"/>
      <c r="C2200" s="243" t="n"/>
      <c r="D2200" s="243" t="n"/>
      <c r="E2200" s="243" t="n"/>
      <c r="F2200" s="243" t="n"/>
      <c r="G2200" s="243" t="n"/>
      <c r="H2200" s="243" t="n"/>
      <c r="I2200" s="243" t="n"/>
      <c r="J2200" s="243" t="n"/>
      <c r="K2200" s="243" t="n"/>
    </row>
    <row r="2201" customFormat="1" s="78">
      <c r="A2201" s="242" t="n"/>
      <c r="B2201" s="22" t="n"/>
      <c r="C2201" s="243" t="n"/>
      <c r="D2201" s="243" t="n"/>
      <c r="E2201" s="243" t="n"/>
      <c r="F2201" s="243" t="n"/>
      <c r="G2201" s="243" t="n"/>
      <c r="H2201" s="243" t="n"/>
      <c r="I2201" s="243" t="n"/>
      <c r="J2201" s="243" t="n"/>
      <c r="K2201" s="243" t="n"/>
    </row>
    <row r="2202" customFormat="1" s="78">
      <c r="A2202" s="242" t="n"/>
      <c r="B2202" s="22" t="n"/>
      <c r="C2202" s="243" t="n"/>
      <c r="D2202" s="243" t="n"/>
      <c r="E2202" s="243" t="n"/>
      <c r="F2202" s="243" t="n"/>
      <c r="G2202" s="243" t="n"/>
      <c r="H2202" s="243" t="n"/>
      <c r="I2202" s="243" t="n"/>
      <c r="J2202" s="243" t="n"/>
      <c r="K2202" s="243" t="n"/>
    </row>
    <row r="2203" customFormat="1" s="78">
      <c r="A2203" s="242" t="n"/>
      <c r="B2203" s="22" t="n"/>
      <c r="C2203" s="243" t="n"/>
      <c r="D2203" s="243" t="n"/>
      <c r="E2203" s="243" t="n"/>
      <c r="F2203" s="243" t="n"/>
      <c r="G2203" s="243" t="n"/>
      <c r="H2203" s="243" t="n"/>
      <c r="I2203" s="243" t="n"/>
      <c r="J2203" s="243" t="n"/>
      <c r="K2203" s="243" t="n"/>
    </row>
    <row r="2204" customFormat="1" s="78">
      <c r="A2204" s="242" t="n"/>
      <c r="B2204" s="22" t="n"/>
      <c r="C2204" s="243" t="n"/>
      <c r="D2204" s="243" t="n"/>
      <c r="E2204" s="243" t="n"/>
      <c r="F2204" s="243" t="n"/>
      <c r="G2204" s="243" t="n"/>
      <c r="H2204" s="243" t="n"/>
      <c r="I2204" s="243" t="n"/>
      <c r="J2204" s="243" t="n"/>
      <c r="K2204" s="243" t="n"/>
    </row>
    <row r="2205" customFormat="1" s="78">
      <c r="A2205" s="242" t="n"/>
      <c r="B2205" s="22" t="n"/>
      <c r="C2205" s="243" t="n"/>
      <c r="D2205" s="243" t="n"/>
      <c r="E2205" s="243" t="n"/>
      <c r="F2205" s="243" t="n"/>
      <c r="G2205" s="243" t="n"/>
      <c r="H2205" s="243" t="n"/>
      <c r="I2205" s="243" t="n"/>
      <c r="J2205" s="243" t="n"/>
      <c r="K2205" s="243" t="n"/>
    </row>
    <row r="2206" customFormat="1" s="78">
      <c r="A2206" s="242" t="n"/>
      <c r="B2206" s="22" t="n"/>
      <c r="C2206" s="243" t="n"/>
      <c r="D2206" s="243" t="n"/>
      <c r="E2206" s="243" t="n"/>
      <c r="F2206" s="243" t="n"/>
      <c r="G2206" s="243" t="n"/>
      <c r="H2206" s="243" t="n"/>
      <c r="I2206" s="243" t="n"/>
      <c r="J2206" s="243" t="n"/>
      <c r="K2206" s="243" t="n"/>
    </row>
    <row r="2207" customFormat="1" s="78">
      <c r="A2207" s="242" t="n"/>
      <c r="B2207" s="22" t="n"/>
      <c r="C2207" s="243" t="n"/>
      <c r="D2207" s="243" t="n"/>
      <c r="E2207" s="243" t="n"/>
      <c r="F2207" s="243" t="n"/>
      <c r="G2207" s="243" t="n"/>
      <c r="H2207" s="243" t="n"/>
      <c r="I2207" s="243" t="n"/>
      <c r="J2207" s="243" t="n"/>
      <c r="K2207" s="243" t="n"/>
    </row>
    <row r="2208" customFormat="1" s="78">
      <c r="A2208" s="242" t="n"/>
      <c r="B2208" s="22" t="n"/>
      <c r="C2208" s="243" t="n"/>
      <c r="D2208" s="243" t="n"/>
      <c r="E2208" s="243" t="n"/>
      <c r="F2208" s="243" t="n"/>
      <c r="G2208" s="243" t="n"/>
      <c r="H2208" s="243" t="n"/>
      <c r="I2208" s="243" t="n"/>
      <c r="J2208" s="243" t="n"/>
      <c r="K2208" s="243" t="n"/>
    </row>
    <row r="2209" customFormat="1" s="78">
      <c r="A2209" s="242" t="n"/>
      <c r="B2209" s="22" t="n"/>
      <c r="C2209" s="243" t="n"/>
      <c r="D2209" s="243" t="n"/>
      <c r="E2209" s="243" t="n"/>
      <c r="F2209" s="243" t="n"/>
      <c r="G2209" s="243" t="n"/>
      <c r="H2209" s="243" t="n"/>
      <c r="I2209" s="243" t="n"/>
      <c r="J2209" s="243" t="n"/>
      <c r="K2209" s="243" t="n"/>
    </row>
    <row r="2210" customFormat="1" s="78">
      <c r="A2210" s="242" t="n"/>
      <c r="B2210" s="22" t="n"/>
      <c r="C2210" s="243" t="n"/>
      <c r="D2210" s="243" t="n"/>
      <c r="E2210" s="243" t="n"/>
      <c r="F2210" s="243" t="n"/>
      <c r="G2210" s="243" t="n"/>
      <c r="H2210" s="243" t="n"/>
      <c r="I2210" s="243" t="n"/>
      <c r="J2210" s="243" t="n"/>
      <c r="K2210" s="243" t="n"/>
    </row>
    <row r="2211" customFormat="1" s="78">
      <c r="A2211" s="242" t="n"/>
      <c r="B2211" s="22" t="n"/>
      <c r="C2211" s="243" t="n"/>
      <c r="D2211" s="243" t="n"/>
      <c r="E2211" s="243" t="n"/>
      <c r="F2211" s="243" t="n"/>
      <c r="G2211" s="243" t="n"/>
      <c r="H2211" s="243" t="n"/>
      <c r="I2211" s="243" t="n"/>
      <c r="J2211" s="243" t="n"/>
      <c r="K2211" s="243" t="n"/>
    </row>
    <row r="2212" customFormat="1" s="78">
      <c r="A2212" s="242" t="n"/>
      <c r="B2212" s="22" t="n"/>
      <c r="C2212" s="243" t="n"/>
      <c r="D2212" s="243" t="n"/>
      <c r="E2212" s="243" t="n"/>
      <c r="F2212" s="243" t="n"/>
      <c r="G2212" s="243" t="n"/>
      <c r="H2212" s="243" t="n"/>
      <c r="I2212" s="243" t="n"/>
      <c r="J2212" s="243" t="n"/>
      <c r="K2212" s="243" t="n"/>
    </row>
    <row r="2213" customFormat="1" s="78">
      <c r="A2213" s="242" t="n"/>
      <c r="B2213" s="22" t="n"/>
      <c r="C2213" s="243" t="n"/>
      <c r="D2213" s="243" t="n"/>
      <c r="E2213" s="243" t="n"/>
      <c r="F2213" s="243" t="n"/>
      <c r="G2213" s="243" t="n"/>
      <c r="H2213" s="243" t="n"/>
      <c r="I2213" s="243" t="n"/>
      <c r="J2213" s="243" t="n"/>
      <c r="K2213" s="243" t="n"/>
    </row>
    <row r="2214" customFormat="1" s="78">
      <c r="A2214" s="242" t="n"/>
      <c r="B2214" s="22" t="n"/>
      <c r="C2214" s="243" t="n"/>
      <c r="D2214" s="243" t="n"/>
      <c r="E2214" s="243" t="n"/>
      <c r="F2214" s="243" t="n"/>
      <c r="G2214" s="243" t="n"/>
      <c r="H2214" s="243" t="n"/>
      <c r="I2214" s="243" t="n"/>
      <c r="J2214" s="243" t="n"/>
      <c r="K2214" s="243" t="n"/>
    </row>
    <row r="2215" customFormat="1" s="78">
      <c r="A2215" s="242" t="n"/>
      <c r="B2215" s="22" t="n"/>
      <c r="C2215" s="243" t="n"/>
      <c r="D2215" s="243" t="n"/>
      <c r="E2215" s="243" t="n"/>
      <c r="F2215" s="243" t="n"/>
      <c r="G2215" s="243" t="n"/>
      <c r="H2215" s="243" t="n"/>
      <c r="I2215" s="243" t="n"/>
      <c r="J2215" s="243" t="n"/>
      <c r="K2215" s="243" t="n"/>
    </row>
    <row r="2216" customFormat="1" s="78">
      <c r="A2216" s="242" t="n"/>
      <c r="B2216" s="22" t="n"/>
      <c r="C2216" s="243" t="n"/>
      <c r="D2216" s="243" t="n"/>
      <c r="E2216" s="243" t="n"/>
      <c r="F2216" s="243" t="n"/>
      <c r="G2216" s="243" t="n"/>
      <c r="H2216" s="243" t="n"/>
      <c r="I2216" s="243" t="n"/>
      <c r="J2216" s="243" t="n"/>
      <c r="K2216" s="243" t="n"/>
    </row>
    <row r="2217" customFormat="1" s="78">
      <c r="A2217" s="242" t="n"/>
      <c r="B2217" s="22" t="n"/>
      <c r="C2217" s="243" t="n"/>
      <c r="D2217" s="243" t="n"/>
      <c r="E2217" s="243" t="n"/>
      <c r="F2217" s="243" t="n"/>
      <c r="G2217" s="243" t="n"/>
      <c r="H2217" s="243" t="n"/>
      <c r="I2217" s="243" t="n"/>
      <c r="J2217" s="243" t="n"/>
      <c r="K2217" s="243" t="n"/>
    </row>
    <row r="2218" customFormat="1" s="78">
      <c r="A2218" s="242" t="n"/>
      <c r="B2218" s="22" t="n"/>
      <c r="C2218" s="243" t="n"/>
      <c r="D2218" s="243" t="n"/>
      <c r="E2218" s="243" t="n"/>
      <c r="F2218" s="243" t="n"/>
      <c r="G2218" s="243" t="n"/>
      <c r="H2218" s="243" t="n"/>
      <c r="I2218" s="243" t="n"/>
      <c r="J2218" s="243" t="n"/>
      <c r="K2218" s="243" t="n"/>
    </row>
    <row r="2219" customFormat="1" s="78">
      <c r="A2219" s="242" t="n"/>
      <c r="B2219" s="22" t="n"/>
      <c r="C2219" s="243" t="n"/>
      <c r="D2219" s="243" t="n"/>
      <c r="E2219" s="243" t="n"/>
      <c r="F2219" s="243" t="n"/>
      <c r="G2219" s="243" t="n"/>
      <c r="H2219" s="243" t="n"/>
      <c r="I2219" s="243" t="n"/>
      <c r="J2219" s="243" t="n"/>
      <c r="K2219" s="243" t="n"/>
    </row>
    <row r="2220" customFormat="1" s="78">
      <c r="A2220" s="242" t="n"/>
      <c r="B2220" s="22" t="n"/>
      <c r="C2220" s="243" t="n"/>
      <c r="D2220" s="243" t="n"/>
      <c r="E2220" s="243" t="n"/>
      <c r="F2220" s="243" t="n"/>
      <c r="G2220" s="243" t="n"/>
      <c r="H2220" s="243" t="n"/>
      <c r="I2220" s="243" t="n"/>
      <c r="J2220" s="243" t="n"/>
      <c r="K2220" s="243" t="n"/>
    </row>
    <row r="2221" customFormat="1" s="78">
      <c r="A2221" s="242" t="n"/>
      <c r="B2221" s="22" t="n"/>
      <c r="C2221" s="243" t="n"/>
      <c r="D2221" s="243" t="n"/>
      <c r="E2221" s="243" t="n"/>
      <c r="F2221" s="243" t="n"/>
      <c r="G2221" s="243" t="n"/>
      <c r="H2221" s="243" t="n"/>
      <c r="I2221" s="243" t="n"/>
      <c r="J2221" s="243" t="n"/>
      <c r="K2221" s="243" t="n"/>
    </row>
    <row r="2222" customFormat="1" s="78">
      <c r="A2222" s="242" t="n"/>
      <c r="B2222" s="22" t="n"/>
      <c r="C2222" s="243" t="n"/>
      <c r="D2222" s="243" t="n"/>
      <c r="E2222" s="243" t="n"/>
      <c r="F2222" s="243" t="n"/>
      <c r="G2222" s="243" t="n"/>
      <c r="H2222" s="243" t="n"/>
      <c r="I2222" s="243" t="n"/>
      <c r="J2222" s="243" t="n"/>
      <c r="K2222" s="243" t="n"/>
    </row>
    <row r="2223" customFormat="1" s="78">
      <c r="A2223" s="242" t="n"/>
      <c r="B2223" s="22" t="n"/>
      <c r="C2223" s="243" t="n"/>
      <c r="D2223" s="243" t="n"/>
      <c r="E2223" s="243" t="n"/>
      <c r="F2223" s="243" t="n"/>
      <c r="G2223" s="243" t="n"/>
      <c r="H2223" s="243" t="n"/>
      <c r="I2223" s="243" t="n"/>
      <c r="J2223" s="243" t="n"/>
      <c r="K2223" s="243" t="n"/>
    </row>
    <row r="2224" customFormat="1" s="78">
      <c r="A2224" s="242" t="n"/>
      <c r="B2224" s="22" t="n"/>
      <c r="C2224" s="243" t="n"/>
      <c r="D2224" s="243" t="n"/>
      <c r="E2224" s="243" t="n"/>
      <c r="F2224" s="243" t="n"/>
      <c r="G2224" s="243" t="n"/>
      <c r="H2224" s="243" t="n"/>
      <c r="I2224" s="243" t="n"/>
      <c r="J2224" s="243" t="n"/>
      <c r="K2224" s="243" t="n"/>
    </row>
    <row r="2225" customFormat="1" s="78">
      <c r="A2225" s="242" t="n"/>
      <c r="B2225" s="22" t="n"/>
      <c r="C2225" s="243" t="n"/>
      <c r="D2225" s="243" t="n"/>
      <c r="E2225" s="243" t="n"/>
      <c r="F2225" s="243" t="n"/>
      <c r="G2225" s="243" t="n"/>
      <c r="H2225" s="243" t="n"/>
      <c r="I2225" s="243" t="n"/>
      <c r="J2225" s="243" t="n"/>
      <c r="K2225" s="243" t="n"/>
    </row>
    <row r="2226" customFormat="1" s="78">
      <c r="A2226" s="242" t="n"/>
      <c r="B2226" s="22" t="n"/>
      <c r="C2226" s="243" t="n"/>
      <c r="D2226" s="243" t="n"/>
      <c r="E2226" s="243" t="n"/>
      <c r="F2226" s="243" t="n"/>
      <c r="G2226" s="243" t="n"/>
      <c r="H2226" s="243" t="n"/>
      <c r="I2226" s="243" t="n"/>
      <c r="J2226" s="243" t="n"/>
      <c r="K2226" s="243" t="n"/>
    </row>
    <row r="2227" customFormat="1" s="78">
      <c r="A2227" s="242" t="n"/>
      <c r="B2227" s="22" t="n"/>
      <c r="C2227" s="243" t="n"/>
      <c r="D2227" s="243" t="n"/>
      <c r="E2227" s="243" t="n"/>
      <c r="F2227" s="243" t="n"/>
      <c r="G2227" s="243" t="n"/>
      <c r="H2227" s="243" t="n"/>
      <c r="I2227" s="243" t="n"/>
      <c r="J2227" s="243" t="n"/>
      <c r="K2227" s="243" t="n"/>
    </row>
    <row r="2228" customFormat="1" s="78">
      <c r="A2228" s="242" t="n"/>
      <c r="B2228" s="22" t="n"/>
      <c r="C2228" s="243" t="n"/>
      <c r="D2228" s="243" t="n"/>
      <c r="E2228" s="243" t="n"/>
      <c r="F2228" s="243" t="n"/>
      <c r="G2228" s="243" t="n"/>
      <c r="H2228" s="243" t="n"/>
      <c r="I2228" s="243" t="n"/>
      <c r="J2228" s="243" t="n"/>
      <c r="K2228" s="243" t="n"/>
    </row>
    <row r="2229" customFormat="1" s="78">
      <c r="A2229" s="242" t="n"/>
      <c r="B2229" s="22" t="n"/>
      <c r="C2229" s="243" t="n"/>
      <c r="D2229" s="243" t="n"/>
      <c r="E2229" s="243" t="n"/>
      <c r="F2229" s="243" t="n"/>
      <c r="G2229" s="243" t="n"/>
      <c r="H2229" s="243" t="n"/>
      <c r="I2229" s="243" t="n"/>
      <c r="J2229" s="243" t="n"/>
      <c r="K2229" s="243" t="n"/>
    </row>
    <row r="2230" customFormat="1" s="78">
      <c r="A2230" s="242" t="n"/>
      <c r="B2230" s="22" t="n"/>
      <c r="C2230" s="243" t="n"/>
      <c r="D2230" s="243" t="n"/>
      <c r="E2230" s="243" t="n"/>
      <c r="F2230" s="243" t="n"/>
      <c r="G2230" s="243" t="n"/>
      <c r="H2230" s="243" t="n"/>
      <c r="I2230" s="243" t="n"/>
      <c r="J2230" s="243" t="n"/>
      <c r="K2230" s="243" t="n"/>
    </row>
    <row r="2231" customFormat="1" s="78">
      <c r="A2231" s="242" t="n"/>
      <c r="B2231" s="22" t="n"/>
      <c r="C2231" s="243" t="n"/>
      <c r="D2231" s="243" t="n"/>
      <c r="E2231" s="243" t="n"/>
      <c r="F2231" s="243" t="n"/>
      <c r="G2231" s="243" t="n"/>
      <c r="H2231" s="243" t="n"/>
      <c r="I2231" s="243" t="n"/>
      <c r="J2231" s="243" t="n"/>
      <c r="K2231" s="243" t="n"/>
    </row>
    <row r="2232" customFormat="1" s="78">
      <c r="A2232" s="242" t="n"/>
      <c r="B2232" s="22" t="n"/>
      <c r="C2232" s="243" t="n"/>
      <c r="D2232" s="243" t="n"/>
      <c r="E2232" s="243" t="n"/>
      <c r="F2232" s="243" t="n"/>
      <c r="G2232" s="243" t="n"/>
      <c r="H2232" s="243" t="n"/>
      <c r="I2232" s="243" t="n"/>
      <c r="J2232" s="243" t="n"/>
      <c r="K2232" s="243" t="n"/>
    </row>
    <row r="2233" customFormat="1" s="78">
      <c r="A2233" s="242" t="n"/>
      <c r="B2233" s="22" t="n"/>
      <c r="C2233" s="243" t="n"/>
      <c r="D2233" s="243" t="n"/>
      <c r="E2233" s="243" t="n"/>
      <c r="F2233" s="243" t="n"/>
      <c r="G2233" s="243" t="n"/>
      <c r="H2233" s="243" t="n"/>
      <c r="I2233" s="243" t="n"/>
      <c r="J2233" s="243" t="n"/>
      <c r="K2233" s="243" t="n"/>
    </row>
    <row r="2234" customFormat="1" s="78">
      <c r="A2234" s="242" t="n"/>
      <c r="B2234" s="22" t="n"/>
      <c r="C2234" s="243" t="n"/>
      <c r="D2234" s="243" t="n"/>
      <c r="E2234" s="243" t="n"/>
      <c r="F2234" s="243" t="n"/>
      <c r="G2234" s="243" t="n"/>
      <c r="H2234" s="243" t="n"/>
      <c r="I2234" s="243" t="n"/>
      <c r="J2234" s="243" t="n"/>
      <c r="K2234" s="243" t="n"/>
    </row>
    <row r="2235" customFormat="1" s="78">
      <c r="A2235" s="242" t="n"/>
      <c r="B2235" s="22" t="n"/>
      <c r="C2235" s="243" t="n"/>
      <c r="D2235" s="243" t="n"/>
      <c r="E2235" s="243" t="n"/>
      <c r="F2235" s="243" t="n"/>
      <c r="G2235" s="243" t="n"/>
      <c r="H2235" s="243" t="n"/>
      <c r="I2235" s="243" t="n"/>
      <c r="J2235" s="243" t="n"/>
      <c r="K2235" s="243" t="n"/>
    </row>
    <row r="2236" customFormat="1" s="78">
      <c r="A2236" s="242" t="n"/>
      <c r="B2236" s="22" t="n"/>
      <c r="C2236" s="243" t="n"/>
      <c r="D2236" s="243" t="n"/>
      <c r="E2236" s="243" t="n"/>
      <c r="F2236" s="243" t="n"/>
      <c r="G2236" s="243" t="n"/>
      <c r="H2236" s="243" t="n"/>
      <c r="I2236" s="243" t="n"/>
      <c r="J2236" s="243" t="n"/>
      <c r="K2236" s="243" t="n"/>
    </row>
    <row r="2237" customFormat="1" s="78">
      <c r="A2237" s="242" t="n"/>
      <c r="B2237" s="22" t="n"/>
      <c r="C2237" s="243" t="n"/>
      <c r="D2237" s="243" t="n"/>
      <c r="E2237" s="243" t="n"/>
      <c r="F2237" s="243" t="n"/>
      <c r="G2237" s="243" t="n"/>
      <c r="H2237" s="243" t="n"/>
      <c r="I2237" s="243" t="n"/>
      <c r="J2237" s="243" t="n"/>
      <c r="K2237" s="243" t="n"/>
    </row>
    <row r="2238" customFormat="1" s="78">
      <c r="A2238" s="242" t="n"/>
      <c r="B2238" s="22" t="n"/>
      <c r="C2238" s="243" t="n"/>
      <c r="D2238" s="243" t="n"/>
      <c r="E2238" s="243" t="n"/>
      <c r="F2238" s="243" t="n"/>
      <c r="G2238" s="243" t="n"/>
      <c r="H2238" s="243" t="n"/>
      <c r="I2238" s="243" t="n"/>
      <c r="J2238" s="243" t="n"/>
      <c r="K2238" s="243" t="n"/>
    </row>
    <row r="2239" customFormat="1" s="78">
      <c r="A2239" s="242" t="n"/>
      <c r="B2239" s="22" t="n"/>
      <c r="C2239" s="243" t="n"/>
      <c r="D2239" s="243" t="n"/>
      <c r="E2239" s="243" t="n"/>
      <c r="F2239" s="243" t="n"/>
      <c r="G2239" s="243" t="n"/>
      <c r="H2239" s="243" t="n"/>
      <c r="I2239" s="243" t="n"/>
      <c r="J2239" s="243" t="n"/>
      <c r="K2239" s="243" t="n"/>
    </row>
    <row r="2240" customFormat="1" s="78">
      <c r="A2240" s="242" t="n"/>
      <c r="B2240" s="22" t="n"/>
      <c r="C2240" s="243" t="n"/>
      <c r="D2240" s="243" t="n"/>
      <c r="E2240" s="243" t="n"/>
      <c r="F2240" s="243" t="n"/>
      <c r="G2240" s="243" t="n"/>
      <c r="H2240" s="243" t="n"/>
      <c r="I2240" s="243" t="n"/>
      <c r="J2240" s="243" t="n"/>
      <c r="K2240" s="243" t="n"/>
    </row>
    <row r="2241" customFormat="1" s="78">
      <c r="A2241" s="242" t="n"/>
      <c r="B2241" s="22" t="n"/>
      <c r="C2241" s="243" t="n"/>
      <c r="D2241" s="243" t="n"/>
      <c r="E2241" s="243" t="n"/>
      <c r="F2241" s="243" t="n"/>
      <c r="G2241" s="243" t="n"/>
      <c r="H2241" s="243" t="n"/>
      <c r="I2241" s="243" t="n"/>
      <c r="J2241" s="243" t="n"/>
      <c r="K2241" s="243" t="n"/>
    </row>
    <row r="2242" customFormat="1" s="78">
      <c r="A2242" s="242" t="n"/>
      <c r="B2242" s="22" t="n"/>
      <c r="C2242" s="243" t="n"/>
      <c r="D2242" s="243" t="n"/>
      <c r="E2242" s="243" t="n"/>
      <c r="F2242" s="243" t="n"/>
      <c r="G2242" s="243" t="n"/>
      <c r="H2242" s="243" t="n"/>
      <c r="I2242" s="243" t="n"/>
      <c r="J2242" s="243" t="n"/>
      <c r="K2242" s="243" t="n"/>
    </row>
    <row r="2243" customFormat="1" s="78">
      <c r="A2243" s="242" t="n"/>
      <c r="B2243" s="22" t="n"/>
      <c r="C2243" s="243" t="n"/>
      <c r="D2243" s="243" t="n"/>
      <c r="E2243" s="243" t="n"/>
      <c r="F2243" s="243" t="n"/>
      <c r="G2243" s="243" t="n"/>
      <c r="H2243" s="243" t="n"/>
      <c r="I2243" s="243" t="n"/>
      <c r="J2243" s="243" t="n"/>
      <c r="K2243" s="243" t="n"/>
    </row>
    <row r="2244" customFormat="1" s="78">
      <c r="A2244" s="242" t="n"/>
      <c r="B2244" s="22" t="n"/>
      <c r="C2244" s="243" t="n"/>
      <c r="D2244" s="243" t="n"/>
      <c r="E2244" s="243" t="n"/>
      <c r="F2244" s="243" t="n"/>
      <c r="G2244" s="243" t="n"/>
      <c r="H2244" s="243" t="n"/>
      <c r="I2244" s="243" t="n"/>
      <c r="J2244" s="243" t="n"/>
      <c r="K2244" s="243" t="n"/>
    </row>
    <row r="2245" customFormat="1" s="78">
      <c r="A2245" s="242" t="n"/>
      <c r="B2245" s="22" t="n"/>
      <c r="C2245" s="243" t="n"/>
      <c r="D2245" s="243" t="n"/>
      <c r="E2245" s="243" t="n"/>
      <c r="F2245" s="243" t="n"/>
      <c r="G2245" s="243" t="n"/>
      <c r="H2245" s="243" t="n"/>
      <c r="I2245" s="243" t="n"/>
      <c r="J2245" s="243" t="n"/>
      <c r="K2245" s="243" t="n"/>
    </row>
    <row r="2246" customFormat="1" s="78">
      <c r="A2246" s="242" t="n"/>
      <c r="B2246" s="22" t="n"/>
      <c r="C2246" s="243" t="n"/>
      <c r="D2246" s="243" t="n"/>
      <c r="E2246" s="243" t="n"/>
      <c r="F2246" s="243" t="n"/>
      <c r="G2246" s="243" t="n"/>
      <c r="H2246" s="243" t="n"/>
      <c r="I2246" s="243" t="n"/>
      <c r="J2246" s="243" t="n"/>
      <c r="K2246" s="243" t="n"/>
    </row>
    <row r="2247" customFormat="1" s="78">
      <c r="A2247" s="242" t="n"/>
      <c r="B2247" s="22" t="n"/>
      <c r="C2247" s="243" t="n"/>
      <c r="D2247" s="243" t="n"/>
      <c r="E2247" s="243" t="n"/>
      <c r="F2247" s="243" t="n"/>
      <c r="G2247" s="243" t="n"/>
      <c r="H2247" s="243" t="n"/>
      <c r="I2247" s="243" t="n"/>
      <c r="J2247" s="243" t="n"/>
      <c r="K2247" s="243" t="n"/>
    </row>
    <row r="2248" customFormat="1" s="78">
      <c r="A2248" s="242" t="n"/>
      <c r="B2248" s="22" t="n"/>
      <c r="C2248" s="243" t="n"/>
      <c r="D2248" s="243" t="n"/>
      <c r="E2248" s="243" t="n"/>
      <c r="F2248" s="243" t="n"/>
      <c r="G2248" s="243" t="n"/>
      <c r="H2248" s="243" t="n"/>
      <c r="I2248" s="243" t="n"/>
      <c r="J2248" s="243" t="n"/>
      <c r="K2248" s="243" t="n"/>
    </row>
    <row r="2249" customFormat="1" s="78">
      <c r="A2249" s="242" t="n"/>
      <c r="B2249" s="22" t="n"/>
      <c r="C2249" s="243" t="n"/>
      <c r="D2249" s="243" t="n"/>
      <c r="E2249" s="243" t="n"/>
      <c r="F2249" s="243" t="n"/>
      <c r="G2249" s="243" t="n"/>
      <c r="H2249" s="243" t="n"/>
      <c r="I2249" s="243" t="n"/>
      <c r="J2249" s="243" t="n"/>
      <c r="K2249" s="243" t="n"/>
    </row>
    <row r="2250" customFormat="1" s="78">
      <c r="A2250" s="242" t="n"/>
      <c r="B2250" s="22" t="n"/>
      <c r="C2250" s="243" t="n"/>
      <c r="D2250" s="243" t="n"/>
      <c r="E2250" s="243" t="n"/>
      <c r="F2250" s="243" t="n"/>
      <c r="G2250" s="243" t="n"/>
      <c r="H2250" s="243" t="n"/>
      <c r="I2250" s="243" t="n"/>
      <c r="J2250" s="243" t="n"/>
      <c r="K2250" s="243" t="n"/>
    </row>
    <row r="2251" customFormat="1" s="78">
      <c r="A2251" s="242" t="n"/>
      <c r="B2251" s="22" t="n"/>
      <c r="C2251" s="243" t="n"/>
      <c r="D2251" s="243" t="n"/>
      <c r="E2251" s="243" t="n"/>
      <c r="F2251" s="243" t="n"/>
      <c r="G2251" s="243" t="n"/>
      <c r="H2251" s="243" t="n"/>
      <c r="I2251" s="243" t="n"/>
      <c r="J2251" s="243" t="n"/>
      <c r="K2251" s="243" t="n"/>
    </row>
    <row r="2252" customFormat="1" s="78">
      <c r="A2252" s="242" t="n"/>
      <c r="B2252" s="22" t="n"/>
      <c r="C2252" s="243" t="n"/>
      <c r="D2252" s="243" t="n"/>
      <c r="E2252" s="243" t="n"/>
      <c r="F2252" s="243" t="n"/>
      <c r="G2252" s="243" t="n"/>
      <c r="H2252" s="243" t="n"/>
      <c r="I2252" s="243" t="n"/>
      <c r="J2252" s="243" t="n"/>
      <c r="K2252" s="243" t="n"/>
    </row>
    <row r="2253" customFormat="1" s="78">
      <c r="A2253" s="242" t="n"/>
      <c r="B2253" s="22" t="n"/>
      <c r="C2253" s="243" t="n"/>
      <c r="D2253" s="243" t="n"/>
      <c r="E2253" s="243" t="n"/>
      <c r="F2253" s="243" t="n"/>
      <c r="G2253" s="243" t="n"/>
      <c r="H2253" s="243" t="n"/>
      <c r="I2253" s="243" t="n"/>
      <c r="J2253" s="243" t="n"/>
      <c r="K2253" s="243" t="n"/>
    </row>
    <row r="2254" customFormat="1" s="78">
      <c r="A2254" s="242" t="n"/>
      <c r="B2254" s="22" t="n"/>
      <c r="C2254" s="243" t="n"/>
      <c r="D2254" s="243" t="n"/>
      <c r="E2254" s="243" t="n"/>
      <c r="F2254" s="243" t="n"/>
      <c r="G2254" s="243" t="n"/>
      <c r="H2254" s="243" t="n"/>
      <c r="I2254" s="243" t="n"/>
      <c r="J2254" s="243" t="n"/>
      <c r="K2254" s="243" t="n"/>
    </row>
    <row r="2255" customFormat="1" s="78">
      <c r="A2255" s="242" t="n"/>
      <c r="B2255" s="22" t="n"/>
      <c r="C2255" s="243" t="n"/>
      <c r="D2255" s="243" t="n"/>
      <c r="E2255" s="243" t="n"/>
      <c r="F2255" s="243" t="n"/>
      <c r="G2255" s="243" t="n"/>
      <c r="H2255" s="243" t="n"/>
      <c r="I2255" s="243" t="n"/>
      <c r="J2255" s="243" t="n"/>
      <c r="K2255" s="243" t="n"/>
    </row>
    <row r="2256" customFormat="1" s="78">
      <c r="A2256" s="242" t="n"/>
      <c r="B2256" s="22" t="n"/>
      <c r="C2256" s="243" t="n"/>
      <c r="D2256" s="243" t="n"/>
      <c r="E2256" s="243" t="n"/>
      <c r="F2256" s="243" t="n"/>
      <c r="G2256" s="243" t="n"/>
      <c r="H2256" s="243" t="n"/>
      <c r="I2256" s="243" t="n"/>
      <c r="J2256" s="243" t="n"/>
      <c r="K2256" s="243" t="n"/>
    </row>
    <row r="2257" customFormat="1" s="78">
      <c r="A2257" s="242" t="n"/>
      <c r="B2257" s="22" t="n"/>
      <c r="C2257" s="243" t="n"/>
      <c r="D2257" s="243" t="n"/>
      <c r="E2257" s="243" t="n"/>
      <c r="F2257" s="243" t="n"/>
      <c r="G2257" s="243" t="n"/>
      <c r="H2257" s="243" t="n"/>
      <c r="I2257" s="243" t="n"/>
      <c r="J2257" s="243" t="n"/>
      <c r="K2257" s="243" t="n"/>
    </row>
    <row r="2258" customFormat="1" s="78">
      <c r="A2258" s="242" t="n"/>
      <c r="B2258" s="22" t="n"/>
      <c r="C2258" s="243" t="n"/>
      <c r="D2258" s="243" t="n"/>
      <c r="E2258" s="243" t="n"/>
      <c r="F2258" s="243" t="n"/>
      <c r="G2258" s="243" t="n"/>
      <c r="H2258" s="243" t="n"/>
      <c r="I2258" s="243" t="n"/>
      <c r="J2258" s="243" t="n"/>
      <c r="K2258" s="243" t="n"/>
    </row>
    <row r="2259" customFormat="1" s="78">
      <c r="A2259" s="242" t="n"/>
      <c r="B2259" s="22" t="n"/>
      <c r="C2259" s="243" t="n"/>
      <c r="D2259" s="243" t="n"/>
      <c r="E2259" s="243" t="n"/>
      <c r="F2259" s="243" t="n"/>
      <c r="G2259" s="243" t="n"/>
      <c r="H2259" s="243" t="n"/>
      <c r="I2259" s="243" t="n"/>
      <c r="J2259" s="243" t="n"/>
      <c r="K2259" s="243" t="n"/>
    </row>
    <row r="2260" customFormat="1" s="78">
      <c r="A2260" s="242" t="n"/>
      <c r="B2260" s="22" t="n"/>
      <c r="C2260" s="243" t="n"/>
      <c r="D2260" s="243" t="n"/>
      <c r="E2260" s="243" t="n"/>
      <c r="F2260" s="243" t="n"/>
      <c r="G2260" s="243" t="n"/>
      <c r="H2260" s="243" t="n"/>
      <c r="I2260" s="243" t="n"/>
      <c r="J2260" s="243" t="n"/>
      <c r="K2260" s="243" t="n"/>
    </row>
    <row r="2261" customFormat="1" s="78">
      <c r="A2261" s="242" t="n"/>
      <c r="B2261" s="22" t="n"/>
      <c r="C2261" s="243" t="n"/>
      <c r="D2261" s="243" t="n"/>
      <c r="E2261" s="243" t="n"/>
      <c r="F2261" s="243" t="n"/>
      <c r="G2261" s="243" t="n"/>
      <c r="H2261" s="243" t="n"/>
      <c r="I2261" s="243" t="n"/>
      <c r="J2261" s="243" t="n"/>
      <c r="K2261" s="243" t="n"/>
    </row>
    <row r="2262" customFormat="1" s="78">
      <c r="A2262" s="242" t="n"/>
      <c r="B2262" s="22" t="n"/>
      <c r="C2262" s="243" t="n"/>
      <c r="D2262" s="243" t="n"/>
      <c r="E2262" s="243" t="n"/>
      <c r="F2262" s="243" t="n"/>
      <c r="G2262" s="243" t="n"/>
      <c r="H2262" s="243" t="n"/>
      <c r="I2262" s="243" t="n"/>
      <c r="J2262" s="243" t="n"/>
      <c r="K2262" s="243" t="n"/>
    </row>
    <row r="2263" customFormat="1" s="78">
      <c r="A2263" s="242" t="n"/>
      <c r="B2263" s="22" t="n"/>
      <c r="C2263" s="243" t="n"/>
      <c r="D2263" s="243" t="n"/>
      <c r="E2263" s="243" t="n"/>
      <c r="F2263" s="243" t="n"/>
      <c r="G2263" s="243" t="n"/>
      <c r="H2263" s="243" t="n"/>
      <c r="I2263" s="243" t="n"/>
      <c r="J2263" s="243" t="n"/>
      <c r="K2263" s="243" t="n"/>
    </row>
    <row r="2264" customFormat="1" s="78">
      <c r="A2264" s="242" t="n"/>
      <c r="B2264" s="22" t="n"/>
      <c r="C2264" s="243" t="n"/>
      <c r="D2264" s="243" t="n"/>
      <c r="E2264" s="243" t="n"/>
      <c r="F2264" s="243" t="n"/>
      <c r="G2264" s="243" t="n"/>
      <c r="H2264" s="243" t="n"/>
      <c r="I2264" s="243" t="n"/>
      <c r="J2264" s="243" t="n"/>
      <c r="K2264" s="243" t="n"/>
    </row>
    <row r="2265" customFormat="1" s="78">
      <c r="A2265" s="242" t="n"/>
      <c r="B2265" s="22" t="n"/>
      <c r="C2265" s="243" t="n"/>
      <c r="D2265" s="243" t="n"/>
      <c r="E2265" s="243" t="n"/>
      <c r="F2265" s="243" t="n"/>
      <c r="G2265" s="243" t="n"/>
      <c r="H2265" s="243" t="n"/>
      <c r="I2265" s="243" t="n"/>
      <c r="J2265" s="243" t="n"/>
      <c r="K2265" s="243" t="n"/>
    </row>
    <row r="2266" customFormat="1" s="78">
      <c r="A2266" s="242" t="n"/>
      <c r="B2266" s="22" t="n"/>
      <c r="C2266" s="243" t="n"/>
      <c r="D2266" s="243" t="n"/>
      <c r="E2266" s="243" t="n"/>
      <c r="F2266" s="243" t="n"/>
      <c r="G2266" s="243" t="n"/>
      <c r="H2266" s="243" t="n"/>
      <c r="I2266" s="243" t="n"/>
      <c r="J2266" s="243" t="n"/>
      <c r="K2266" s="243" t="n"/>
    </row>
    <row r="2267" customFormat="1" s="78">
      <c r="A2267" s="242" t="n"/>
      <c r="B2267" s="22" t="n"/>
      <c r="C2267" s="243" t="n"/>
      <c r="D2267" s="243" t="n"/>
      <c r="E2267" s="243" t="n"/>
      <c r="F2267" s="243" t="n"/>
      <c r="G2267" s="243" t="n"/>
      <c r="H2267" s="243" t="n"/>
      <c r="I2267" s="243" t="n"/>
      <c r="J2267" s="243" t="n"/>
      <c r="K2267" s="243" t="n"/>
    </row>
    <row r="2268" customFormat="1" s="78">
      <c r="A2268" s="242" t="n"/>
      <c r="B2268" s="22" t="n"/>
      <c r="C2268" s="243" t="n"/>
      <c r="D2268" s="243" t="n"/>
      <c r="E2268" s="243" t="n"/>
      <c r="F2268" s="243" t="n"/>
      <c r="G2268" s="243" t="n"/>
      <c r="H2268" s="243" t="n"/>
      <c r="I2268" s="243" t="n"/>
      <c r="J2268" s="243" t="n"/>
      <c r="K2268" s="243" t="n"/>
    </row>
    <row r="2269" customFormat="1" s="78">
      <c r="A2269" s="242" t="n"/>
      <c r="B2269" s="22" t="n"/>
      <c r="C2269" s="243" t="n"/>
      <c r="D2269" s="243" t="n"/>
      <c r="E2269" s="243" t="n"/>
      <c r="F2269" s="243" t="n"/>
      <c r="G2269" s="243" t="n"/>
      <c r="H2269" s="243" t="n"/>
      <c r="I2269" s="243" t="n"/>
      <c r="J2269" s="243" t="n"/>
      <c r="K2269" s="243" t="n"/>
    </row>
    <row r="2270" customFormat="1" s="78">
      <c r="A2270" s="242" t="n"/>
      <c r="B2270" s="22" t="n"/>
      <c r="C2270" s="243" t="n"/>
      <c r="D2270" s="243" t="n"/>
      <c r="E2270" s="243" t="n"/>
      <c r="F2270" s="243" t="n"/>
      <c r="G2270" s="243" t="n"/>
      <c r="H2270" s="243" t="n"/>
      <c r="I2270" s="243" t="n"/>
      <c r="J2270" s="243" t="n"/>
      <c r="K2270" s="243" t="n"/>
    </row>
    <row r="2271" customFormat="1" s="78">
      <c r="A2271" s="242" t="n"/>
      <c r="B2271" s="22" t="n"/>
      <c r="C2271" s="243" t="n"/>
      <c r="D2271" s="243" t="n"/>
      <c r="E2271" s="243" t="n"/>
      <c r="F2271" s="243" t="n"/>
      <c r="G2271" s="243" t="n"/>
      <c r="H2271" s="243" t="n"/>
      <c r="I2271" s="243" t="n"/>
      <c r="J2271" s="243" t="n"/>
      <c r="K2271" s="243" t="n"/>
    </row>
    <row r="2272" customFormat="1" s="78">
      <c r="A2272" s="242" t="n"/>
      <c r="B2272" s="22" t="n"/>
      <c r="C2272" s="243" t="n"/>
      <c r="D2272" s="243" t="n"/>
      <c r="E2272" s="243" t="n"/>
      <c r="F2272" s="243" t="n"/>
      <c r="G2272" s="243" t="n"/>
      <c r="H2272" s="243" t="n"/>
      <c r="I2272" s="243" t="n"/>
      <c r="J2272" s="243" t="n"/>
      <c r="K2272" s="243" t="n"/>
    </row>
    <row r="2273" customFormat="1" s="78">
      <c r="A2273" s="242" t="n"/>
      <c r="B2273" s="22" t="n"/>
      <c r="C2273" s="243" t="n"/>
      <c r="D2273" s="243" t="n"/>
      <c r="E2273" s="243" t="n"/>
      <c r="F2273" s="243" t="n"/>
      <c r="G2273" s="243" t="n"/>
      <c r="H2273" s="243" t="n"/>
      <c r="I2273" s="243" t="n"/>
      <c r="J2273" s="243" t="n"/>
      <c r="K2273" s="243" t="n"/>
    </row>
    <row r="2274" customFormat="1" s="78">
      <c r="A2274" s="242" t="n"/>
      <c r="B2274" s="22" t="n"/>
      <c r="C2274" s="243" t="n"/>
      <c r="D2274" s="243" t="n"/>
      <c r="E2274" s="243" t="n"/>
      <c r="F2274" s="243" t="n"/>
      <c r="G2274" s="243" t="n"/>
      <c r="H2274" s="243" t="n"/>
      <c r="I2274" s="243" t="n"/>
      <c r="J2274" s="243" t="n"/>
      <c r="K2274" s="243" t="n"/>
    </row>
    <row r="2275" customFormat="1" s="78">
      <c r="A2275" s="242" t="n"/>
      <c r="B2275" s="22" t="n"/>
      <c r="C2275" s="243" t="n"/>
      <c r="D2275" s="243" t="n"/>
      <c r="E2275" s="243" t="n"/>
      <c r="F2275" s="243" t="n"/>
      <c r="G2275" s="243" t="n"/>
      <c r="H2275" s="243" t="n"/>
      <c r="I2275" s="243" t="n"/>
      <c r="J2275" s="243" t="n"/>
      <c r="K2275" s="243" t="n"/>
    </row>
    <row r="2276" customFormat="1" s="78">
      <c r="A2276" s="242" t="n"/>
      <c r="B2276" s="22" t="n"/>
      <c r="C2276" s="243" t="n"/>
      <c r="D2276" s="243" t="n"/>
      <c r="E2276" s="243" t="n"/>
      <c r="F2276" s="243" t="n"/>
      <c r="G2276" s="243" t="n"/>
      <c r="H2276" s="243" t="n"/>
      <c r="I2276" s="243" t="n"/>
      <c r="J2276" s="243" t="n"/>
      <c r="K2276" s="243" t="n"/>
    </row>
    <row r="2277" customFormat="1" s="78">
      <c r="A2277" s="242" t="n"/>
      <c r="B2277" s="22" t="n"/>
      <c r="C2277" s="243" t="n"/>
      <c r="D2277" s="243" t="n"/>
      <c r="E2277" s="243" t="n"/>
      <c r="F2277" s="243" t="n"/>
      <c r="G2277" s="243" t="n"/>
      <c r="H2277" s="243" t="n"/>
      <c r="I2277" s="243" t="n"/>
      <c r="J2277" s="243" t="n"/>
      <c r="K2277" s="243" t="n"/>
    </row>
    <row r="2278" customFormat="1" s="78">
      <c r="A2278" s="242" t="n"/>
      <c r="B2278" s="22" t="n"/>
      <c r="C2278" s="243" t="n"/>
      <c r="D2278" s="243" t="n"/>
      <c r="E2278" s="243" t="n"/>
      <c r="F2278" s="243" t="n"/>
      <c r="G2278" s="243" t="n"/>
      <c r="H2278" s="243" t="n"/>
      <c r="I2278" s="243" t="n"/>
      <c r="J2278" s="243" t="n"/>
      <c r="K2278" s="243" t="n"/>
    </row>
    <row r="2279" customFormat="1" s="78">
      <c r="A2279" s="242" t="n"/>
      <c r="B2279" s="22" t="n"/>
      <c r="C2279" s="243" t="n"/>
      <c r="D2279" s="243" t="n"/>
      <c r="E2279" s="243" t="n"/>
      <c r="F2279" s="243" t="n"/>
      <c r="G2279" s="243" t="n"/>
      <c r="H2279" s="243" t="n"/>
      <c r="I2279" s="243" t="n"/>
      <c r="J2279" s="243" t="n"/>
      <c r="K2279" s="243" t="n"/>
    </row>
    <row r="2280" customFormat="1" s="78">
      <c r="A2280" s="242" t="n"/>
      <c r="B2280" s="22" t="n"/>
      <c r="C2280" s="243" t="n"/>
      <c r="D2280" s="243" t="n"/>
      <c r="E2280" s="243" t="n"/>
      <c r="F2280" s="243" t="n"/>
      <c r="G2280" s="243" t="n"/>
      <c r="H2280" s="243" t="n"/>
      <c r="I2280" s="243" t="n"/>
      <c r="J2280" s="243" t="n"/>
      <c r="K2280" s="243" t="n"/>
    </row>
    <row r="2281" customFormat="1" s="78">
      <c r="A2281" s="242" t="n"/>
      <c r="B2281" s="22" t="n"/>
      <c r="C2281" s="243" t="n"/>
      <c r="D2281" s="243" t="n"/>
      <c r="E2281" s="243" t="n"/>
      <c r="F2281" s="243" t="n"/>
      <c r="G2281" s="243" t="n"/>
      <c r="H2281" s="243" t="n"/>
      <c r="I2281" s="243" t="n"/>
      <c r="J2281" s="243" t="n"/>
      <c r="K2281" s="243" t="n"/>
    </row>
    <row r="2282" customFormat="1" s="78">
      <c r="A2282" s="242" t="n"/>
      <c r="B2282" s="22" t="n"/>
      <c r="C2282" s="243" t="n"/>
      <c r="D2282" s="243" t="n"/>
      <c r="E2282" s="243" t="n"/>
      <c r="F2282" s="243" t="n"/>
      <c r="G2282" s="243" t="n"/>
      <c r="H2282" s="243" t="n"/>
      <c r="I2282" s="243" t="n"/>
      <c r="J2282" s="243" t="n"/>
      <c r="K2282" s="243" t="n"/>
    </row>
    <row r="2283" customFormat="1" s="78">
      <c r="A2283" s="242" t="n"/>
      <c r="B2283" s="22" t="n"/>
      <c r="C2283" s="243" t="n"/>
      <c r="D2283" s="243" t="n"/>
      <c r="E2283" s="243" t="n"/>
      <c r="F2283" s="243" t="n"/>
      <c r="G2283" s="243" t="n"/>
      <c r="H2283" s="243" t="n"/>
      <c r="I2283" s="243" t="n"/>
      <c r="J2283" s="243" t="n"/>
      <c r="K2283" s="243" t="n"/>
    </row>
    <row r="2284" customFormat="1" s="78">
      <c r="A2284" s="242" t="n"/>
      <c r="B2284" s="22" t="n"/>
      <c r="C2284" s="243" t="n"/>
      <c r="D2284" s="243" t="n"/>
      <c r="E2284" s="243" t="n"/>
      <c r="F2284" s="243" t="n"/>
      <c r="G2284" s="243" t="n"/>
      <c r="H2284" s="243" t="n"/>
      <c r="I2284" s="243" t="n"/>
      <c r="J2284" s="243" t="n"/>
      <c r="K2284" s="243" t="n"/>
    </row>
    <row r="2285" customFormat="1" s="78">
      <c r="A2285" s="242" t="n"/>
      <c r="B2285" s="22" t="n"/>
      <c r="C2285" s="243" t="n"/>
      <c r="D2285" s="243" t="n"/>
      <c r="E2285" s="243" t="n"/>
      <c r="F2285" s="243" t="n"/>
      <c r="G2285" s="243" t="n"/>
      <c r="H2285" s="243" t="n"/>
      <c r="I2285" s="243" t="n"/>
      <c r="J2285" s="243" t="n"/>
      <c r="K2285" s="243" t="n"/>
    </row>
    <row r="2286" customFormat="1" s="78">
      <c r="A2286" s="242" t="n"/>
      <c r="B2286" s="22" t="n"/>
      <c r="C2286" s="243" t="n"/>
      <c r="D2286" s="243" t="n"/>
      <c r="E2286" s="243" t="n"/>
      <c r="F2286" s="243" t="n"/>
      <c r="G2286" s="243" t="n"/>
      <c r="H2286" s="243" t="n"/>
      <c r="I2286" s="243" t="n"/>
      <c r="J2286" s="243" t="n"/>
      <c r="K2286" s="243" t="n"/>
    </row>
    <row r="2287" customFormat="1" s="78">
      <c r="A2287" s="242" t="n"/>
      <c r="B2287" s="22" t="n"/>
      <c r="C2287" s="243" t="n"/>
      <c r="D2287" s="243" t="n"/>
      <c r="E2287" s="243" t="n"/>
      <c r="F2287" s="243" t="n"/>
      <c r="G2287" s="243" t="n"/>
      <c r="H2287" s="243" t="n"/>
      <c r="I2287" s="243" t="n"/>
      <c r="J2287" s="243" t="n"/>
      <c r="K2287" s="243" t="n"/>
    </row>
    <row r="2288" customFormat="1" s="78">
      <c r="A2288" s="242" t="n"/>
      <c r="B2288" s="22" t="n"/>
      <c r="C2288" s="243" t="n"/>
      <c r="D2288" s="243" t="n"/>
      <c r="E2288" s="243" t="n"/>
      <c r="F2288" s="243" t="n"/>
      <c r="G2288" s="243" t="n"/>
      <c r="H2288" s="243" t="n"/>
      <c r="I2288" s="243" t="n"/>
      <c r="J2288" s="243" t="n"/>
      <c r="K2288" s="243" t="n"/>
    </row>
    <row r="2289" customFormat="1" s="78">
      <c r="A2289" s="242" t="n"/>
      <c r="B2289" s="22" t="n"/>
      <c r="C2289" s="243" t="n"/>
      <c r="D2289" s="243" t="n"/>
      <c r="E2289" s="243" t="n"/>
      <c r="F2289" s="243" t="n"/>
      <c r="G2289" s="243" t="n"/>
      <c r="H2289" s="243" t="n"/>
      <c r="I2289" s="243" t="n"/>
      <c r="J2289" s="243" t="n"/>
      <c r="K2289" s="243" t="n"/>
    </row>
    <row r="2290" customFormat="1" s="78">
      <c r="A2290" s="242" t="n"/>
      <c r="B2290" s="22" t="n"/>
      <c r="C2290" s="243" t="n"/>
      <c r="D2290" s="243" t="n"/>
      <c r="E2290" s="243" t="n"/>
      <c r="F2290" s="243" t="n"/>
      <c r="G2290" s="243" t="n"/>
      <c r="H2290" s="243" t="n"/>
      <c r="I2290" s="243" t="n"/>
      <c r="J2290" s="243" t="n"/>
      <c r="K2290" s="243" t="n"/>
    </row>
    <row r="2291" customFormat="1" s="78">
      <c r="A2291" s="242" t="n"/>
      <c r="B2291" s="22" t="n"/>
      <c r="C2291" s="243" t="n"/>
      <c r="D2291" s="243" t="n"/>
      <c r="E2291" s="243" t="n"/>
      <c r="F2291" s="243" t="n"/>
      <c r="G2291" s="243" t="n"/>
      <c r="H2291" s="243" t="n"/>
      <c r="I2291" s="243" t="n"/>
      <c r="J2291" s="243" t="n"/>
      <c r="K2291" s="243" t="n"/>
    </row>
    <row r="2292" customFormat="1" s="78">
      <c r="A2292" s="242" t="n"/>
      <c r="B2292" s="22" t="n"/>
      <c r="C2292" s="243" t="n"/>
      <c r="D2292" s="243" t="n"/>
      <c r="E2292" s="243" t="n"/>
      <c r="F2292" s="243" t="n"/>
      <c r="G2292" s="243" t="n"/>
      <c r="H2292" s="243" t="n"/>
      <c r="I2292" s="243" t="n"/>
      <c r="J2292" s="243" t="n"/>
      <c r="K2292" s="243" t="n"/>
    </row>
    <row r="2293" customFormat="1" s="78">
      <c r="A2293" s="242" t="n"/>
      <c r="B2293" s="22" t="n"/>
      <c r="C2293" s="243" t="n"/>
      <c r="D2293" s="243" t="n"/>
      <c r="E2293" s="243" t="n"/>
      <c r="F2293" s="243" t="n"/>
      <c r="G2293" s="243" t="n"/>
      <c r="H2293" s="243" t="n"/>
      <c r="I2293" s="243" t="n"/>
      <c r="J2293" s="243" t="n"/>
      <c r="K2293" s="243" t="n"/>
    </row>
    <row r="2294" customFormat="1" s="78">
      <c r="A2294" s="242" t="n"/>
      <c r="B2294" s="22" t="n"/>
      <c r="C2294" s="243" t="n"/>
      <c r="D2294" s="243" t="n"/>
      <c r="E2294" s="243" t="n"/>
      <c r="F2294" s="243" t="n"/>
      <c r="G2294" s="243" t="n"/>
      <c r="H2294" s="243" t="n"/>
      <c r="I2294" s="243" t="n"/>
      <c r="J2294" s="243" t="n"/>
      <c r="K2294" s="243" t="n"/>
    </row>
    <row r="2295" customFormat="1" s="78">
      <c r="A2295" s="242" t="n"/>
      <c r="B2295" s="22" t="n"/>
      <c r="C2295" s="243" t="n"/>
      <c r="D2295" s="243" t="n"/>
      <c r="E2295" s="243" t="n"/>
      <c r="F2295" s="243" t="n"/>
      <c r="G2295" s="243" t="n"/>
      <c r="H2295" s="243" t="n"/>
      <c r="I2295" s="243" t="n"/>
      <c r="J2295" s="243" t="n"/>
      <c r="K2295" s="243" t="n"/>
    </row>
    <row r="2296" customFormat="1" s="78">
      <c r="A2296" s="242" t="n"/>
      <c r="B2296" s="22" t="n"/>
      <c r="C2296" s="243" t="n"/>
      <c r="D2296" s="243" t="n"/>
      <c r="E2296" s="243" t="n"/>
      <c r="F2296" s="243" t="n"/>
      <c r="G2296" s="243" t="n"/>
      <c r="H2296" s="243" t="n"/>
      <c r="I2296" s="243" t="n"/>
      <c r="J2296" s="243" t="n"/>
      <c r="K2296" s="243" t="n"/>
    </row>
    <row r="2297" customFormat="1" s="78">
      <c r="A2297" s="242" t="n"/>
      <c r="B2297" s="22" t="n"/>
      <c r="C2297" s="243" t="n"/>
      <c r="D2297" s="243" t="n"/>
      <c r="E2297" s="243" t="n"/>
      <c r="F2297" s="243" t="n"/>
      <c r="G2297" s="243" t="n"/>
      <c r="H2297" s="243" t="n"/>
      <c r="I2297" s="243" t="n"/>
      <c r="J2297" s="243" t="n"/>
      <c r="K2297" s="243" t="n"/>
    </row>
    <row r="2298" customFormat="1" s="78">
      <c r="A2298" s="242" t="n"/>
      <c r="B2298" s="22" t="n"/>
      <c r="C2298" s="243" t="n"/>
      <c r="D2298" s="243" t="n"/>
      <c r="E2298" s="243" t="n"/>
      <c r="F2298" s="243" t="n"/>
      <c r="G2298" s="243" t="n"/>
      <c r="H2298" s="243" t="n"/>
      <c r="I2298" s="243" t="n"/>
      <c r="J2298" s="243" t="n"/>
      <c r="K2298" s="243" t="n"/>
    </row>
    <row r="2299" customFormat="1" s="78">
      <c r="A2299" s="242" t="n"/>
      <c r="B2299" s="22" t="n"/>
      <c r="C2299" s="243" t="n"/>
      <c r="D2299" s="243" t="n"/>
      <c r="E2299" s="243" t="n"/>
      <c r="F2299" s="243" t="n"/>
      <c r="G2299" s="243" t="n"/>
      <c r="H2299" s="243" t="n"/>
      <c r="I2299" s="243" t="n"/>
      <c r="J2299" s="243" t="n"/>
      <c r="K2299" s="243" t="n"/>
    </row>
    <row r="2300" customFormat="1" s="78">
      <c r="A2300" s="242" t="n"/>
      <c r="B2300" s="22" t="n"/>
      <c r="C2300" s="243" t="n"/>
      <c r="D2300" s="243" t="n"/>
      <c r="E2300" s="243" t="n"/>
      <c r="F2300" s="243" t="n"/>
      <c r="G2300" s="243" t="n"/>
      <c r="H2300" s="243" t="n"/>
      <c r="I2300" s="243" t="n"/>
      <c r="J2300" s="243" t="n"/>
      <c r="K2300" s="243" t="n"/>
    </row>
    <row r="2301" customFormat="1" s="78">
      <c r="A2301" s="242" t="n"/>
      <c r="B2301" s="22" t="n"/>
      <c r="C2301" s="243" t="n"/>
      <c r="D2301" s="243" t="n"/>
      <c r="E2301" s="243" t="n"/>
      <c r="F2301" s="243" t="n"/>
      <c r="G2301" s="243" t="n"/>
      <c r="H2301" s="243" t="n"/>
      <c r="I2301" s="243" t="n"/>
      <c r="J2301" s="243" t="n"/>
      <c r="K2301" s="243" t="n"/>
    </row>
    <row r="2302" customFormat="1" s="78">
      <c r="A2302" s="242" t="n"/>
      <c r="B2302" s="22" t="n"/>
      <c r="C2302" s="243" t="n"/>
      <c r="D2302" s="243" t="n"/>
      <c r="E2302" s="243" t="n"/>
      <c r="F2302" s="243" t="n"/>
      <c r="G2302" s="243" t="n"/>
      <c r="H2302" s="243" t="n"/>
      <c r="I2302" s="243" t="n"/>
      <c r="J2302" s="243" t="n"/>
      <c r="K2302" s="243" t="n"/>
    </row>
    <row r="2303" customFormat="1" s="78">
      <c r="A2303" s="242" t="n"/>
      <c r="B2303" s="22" t="n"/>
      <c r="C2303" s="243" t="n"/>
      <c r="D2303" s="243" t="n"/>
      <c r="E2303" s="243" t="n"/>
      <c r="F2303" s="243" t="n"/>
      <c r="G2303" s="243" t="n"/>
      <c r="H2303" s="243" t="n"/>
      <c r="I2303" s="243" t="n"/>
      <c r="J2303" s="243" t="n"/>
      <c r="K2303" s="243" t="n"/>
    </row>
    <row r="2304" customFormat="1" s="78">
      <c r="A2304" s="242" t="n"/>
      <c r="B2304" s="22" t="n"/>
      <c r="C2304" s="243" t="n"/>
      <c r="D2304" s="243" t="n"/>
      <c r="E2304" s="243" t="n"/>
      <c r="F2304" s="243" t="n"/>
      <c r="G2304" s="243" t="n"/>
      <c r="H2304" s="243" t="n"/>
      <c r="I2304" s="243" t="n"/>
      <c r="J2304" s="243" t="n"/>
      <c r="K2304" s="243" t="n"/>
    </row>
    <row r="2305" customFormat="1" s="78">
      <c r="A2305" s="242" t="n"/>
      <c r="B2305" s="22" t="n"/>
      <c r="C2305" s="243" t="n"/>
      <c r="D2305" s="243" t="n"/>
      <c r="E2305" s="243" t="n"/>
      <c r="F2305" s="243" t="n"/>
      <c r="G2305" s="243" t="n"/>
      <c r="H2305" s="243" t="n"/>
      <c r="I2305" s="243" t="n"/>
      <c r="J2305" s="243" t="n"/>
      <c r="K2305" s="243" t="n"/>
    </row>
    <row r="2306" customFormat="1" s="78">
      <c r="A2306" s="242" t="n"/>
      <c r="B2306" s="22" t="n"/>
      <c r="C2306" s="243" t="n"/>
      <c r="D2306" s="243" t="n"/>
      <c r="E2306" s="243" t="n"/>
      <c r="F2306" s="243" t="n"/>
      <c r="G2306" s="243" t="n"/>
      <c r="H2306" s="243" t="n"/>
      <c r="I2306" s="243" t="n"/>
      <c r="J2306" s="243" t="n"/>
      <c r="K2306" s="243" t="n"/>
    </row>
    <row r="2307" customFormat="1" s="78">
      <c r="A2307" s="242" t="n"/>
      <c r="B2307" s="22" t="n"/>
      <c r="C2307" s="243" t="n"/>
      <c r="D2307" s="243" t="n"/>
      <c r="E2307" s="243" t="n"/>
      <c r="F2307" s="243" t="n"/>
      <c r="G2307" s="243" t="n"/>
      <c r="H2307" s="243" t="n"/>
      <c r="I2307" s="243" t="n"/>
      <c r="J2307" s="243" t="n"/>
      <c r="K2307" s="243" t="n"/>
    </row>
    <row r="2308" customFormat="1" s="78">
      <c r="A2308" s="242" t="n"/>
      <c r="B2308" s="22" t="n"/>
      <c r="C2308" s="243" t="n"/>
      <c r="D2308" s="243" t="n"/>
      <c r="E2308" s="243" t="n"/>
      <c r="F2308" s="243" t="n"/>
      <c r="G2308" s="243" t="n"/>
      <c r="H2308" s="243" t="n"/>
      <c r="I2308" s="243" t="n"/>
      <c r="J2308" s="243" t="n"/>
      <c r="K2308" s="243" t="n"/>
    </row>
    <row r="2309" customFormat="1" s="78">
      <c r="A2309" s="242" t="n"/>
      <c r="B2309" s="22" t="n"/>
      <c r="C2309" s="243" t="n"/>
      <c r="D2309" s="243" t="n"/>
      <c r="E2309" s="243" t="n"/>
      <c r="F2309" s="243" t="n"/>
      <c r="G2309" s="243" t="n"/>
      <c r="H2309" s="243" t="n"/>
      <c r="I2309" s="243" t="n"/>
      <c r="J2309" s="243" t="n"/>
      <c r="K2309" s="243" t="n"/>
    </row>
    <row r="2310" customFormat="1" s="78">
      <c r="A2310" s="242" t="n"/>
      <c r="B2310" s="22" t="n"/>
      <c r="C2310" s="243" t="n"/>
      <c r="D2310" s="243" t="n"/>
      <c r="E2310" s="243" t="n"/>
      <c r="F2310" s="243" t="n"/>
      <c r="G2310" s="243" t="n"/>
      <c r="H2310" s="243" t="n"/>
      <c r="I2310" s="243" t="n"/>
      <c r="J2310" s="243" t="n"/>
      <c r="K2310" s="243" t="n"/>
    </row>
    <row r="2311" customFormat="1" s="78">
      <c r="A2311" s="242" t="n"/>
      <c r="B2311" s="22" t="n"/>
      <c r="C2311" s="243" t="n"/>
      <c r="D2311" s="243" t="n"/>
      <c r="E2311" s="243" t="n"/>
      <c r="F2311" s="243" t="n"/>
      <c r="G2311" s="243" t="n"/>
      <c r="H2311" s="243" t="n"/>
      <c r="I2311" s="243" t="n"/>
      <c r="J2311" s="243" t="n"/>
      <c r="K2311" s="243" t="n"/>
    </row>
    <row r="2312" customFormat="1" s="78">
      <c r="A2312" s="242" t="n"/>
      <c r="B2312" s="22" t="n"/>
      <c r="C2312" s="243" t="n"/>
      <c r="D2312" s="243" t="n"/>
      <c r="E2312" s="243" t="n"/>
      <c r="F2312" s="243" t="n"/>
      <c r="G2312" s="243" t="n"/>
      <c r="H2312" s="243" t="n"/>
      <c r="I2312" s="243" t="n"/>
      <c r="J2312" s="243" t="n"/>
      <c r="K2312" s="243" t="n"/>
    </row>
    <row r="2313" customFormat="1" s="78">
      <c r="A2313" s="242" t="n"/>
      <c r="B2313" s="22" t="n"/>
      <c r="C2313" s="243" t="n"/>
      <c r="D2313" s="243" t="n"/>
      <c r="E2313" s="243" t="n"/>
      <c r="F2313" s="243" t="n"/>
      <c r="G2313" s="243" t="n"/>
      <c r="H2313" s="243" t="n"/>
      <c r="I2313" s="243" t="n"/>
      <c r="J2313" s="243" t="n"/>
      <c r="K2313" s="243" t="n"/>
    </row>
    <row r="2314" customFormat="1" s="78">
      <c r="A2314" s="242" t="n"/>
      <c r="B2314" s="22" t="n"/>
      <c r="C2314" s="243" t="n"/>
      <c r="D2314" s="243" t="n"/>
      <c r="E2314" s="243" t="n"/>
      <c r="F2314" s="243" t="n"/>
      <c r="G2314" s="243" t="n"/>
      <c r="H2314" s="243" t="n"/>
      <c r="I2314" s="243" t="n"/>
      <c r="J2314" s="243" t="n"/>
      <c r="K2314" s="243" t="n"/>
    </row>
    <row r="2315" customFormat="1" s="78">
      <c r="A2315" s="242" t="n"/>
      <c r="B2315" s="22" t="n"/>
      <c r="C2315" s="243" t="n"/>
      <c r="D2315" s="243" t="n"/>
      <c r="E2315" s="243" t="n"/>
      <c r="F2315" s="243" t="n"/>
      <c r="G2315" s="243" t="n"/>
      <c r="H2315" s="243" t="n"/>
      <c r="I2315" s="243" t="n"/>
      <c r="J2315" s="243" t="n"/>
      <c r="K2315" s="243" t="n"/>
    </row>
    <row r="2316" customFormat="1" s="78">
      <c r="A2316" s="242" t="n"/>
      <c r="B2316" s="22" t="n"/>
      <c r="C2316" s="243" t="n"/>
      <c r="D2316" s="243" t="n"/>
      <c r="E2316" s="243" t="n"/>
      <c r="F2316" s="243" t="n"/>
      <c r="G2316" s="243" t="n"/>
      <c r="H2316" s="243" t="n"/>
      <c r="I2316" s="243" t="n"/>
      <c r="J2316" s="243" t="n"/>
      <c r="K2316" s="243" t="n"/>
    </row>
    <row r="2317" customFormat="1" s="78">
      <c r="A2317" s="242" t="n"/>
      <c r="B2317" s="22" t="n"/>
      <c r="C2317" s="243" t="n"/>
      <c r="D2317" s="243" t="n"/>
      <c r="E2317" s="243" t="n"/>
      <c r="F2317" s="243" t="n"/>
      <c r="G2317" s="243" t="n"/>
      <c r="H2317" s="243" t="n"/>
      <c r="I2317" s="243" t="n"/>
      <c r="J2317" s="243" t="n"/>
      <c r="K2317" s="243" t="n"/>
    </row>
    <row r="2318" customFormat="1" s="78">
      <c r="A2318" s="242" t="n"/>
      <c r="B2318" s="22" t="n"/>
      <c r="C2318" s="243" t="n"/>
      <c r="D2318" s="243" t="n"/>
      <c r="E2318" s="243" t="n"/>
      <c r="F2318" s="243" t="n"/>
      <c r="G2318" s="243" t="n"/>
      <c r="H2318" s="243" t="n"/>
      <c r="I2318" s="243" t="n"/>
      <c r="J2318" s="243" t="n"/>
      <c r="K2318" s="243" t="n"/>
    </row>
    <row r="2319" customFormat="1" s="78">
      <c r="A2319" s="242" t="n"/>
      <c r="B2319" s="22" t="n"/>
      <c r="C2319" s="243" t="n"/>
      <c r="D2319" s="243" t="n"/>
      <c r="E2319" s="243" t="n"/>
      <c r="F2319" s="243" t="n"/>
      <c r="G2319" s="243" t="n"/>
      <c r="H2319" s="243" t="n"/>
      <c r="I2319" s="243" t="n"/>
      <c r="J2319" s="243" t="n"/>
      <c r="K2319" s="243" t="n"/>
    </row>
    <row r="2320" customFormat="1" s="78">
      <c r="A2320" s="242" t="n"/>
      <c r="B2320" s="22" t="n"/>
      <c r="C2320" s="243" t="n"/>
      <c r="D2320" s="243" t="n"/>
      <c r="E2320" s="243" t="n"/>
      <c r="F2320" s="243" t="n"/>
      <c r="G2320" s="243" t="n"/>
      <c r="H2320" s="243" t="n"/>
      <c r="I2320" s="243" t="n"/>
      <c r="J2320" s="243" t="n"/>
      <c r="K2320" s="243" t="n"/>
    </row>
    <row r="2321" customFormat="1" s="78">
      <c r="A2321" s="242" t="n"/>
      <c r="B2321" s="22" t="n"/>
      <c r="C2321" s="243" t="n"/>
      <c r="D2321" s="243" t="n"/>
      <c r="E2321" s="243" t="n"/>
      <c r="F2321" s="243" t="n"/>
      <c r="G2321" s="243" t="n"/>
      <c r="H2321" s="243" t="n"/>
      <c r="I2321" s="243" t="n"/>
      <c r="J2321" s="243" t="n"/>
      <c r="K2321" s="243" t="n"/>
    </row>
    <row r="2322" customFormat="1" s="78">
      <c r="A2322" s="242" t="n"/>
      <c r="B2322" s="22" t="n"/>
      <c r="C2322" s="243" t="n"/>
      <c r="D2322" s="243" t="n"/>
      <c r="E2322" s="243" t="n"/>
      <c r="F2322" s="243" t="n"/>
      <c r="G2322" s="243" t="n"/>
      <c r="H2322" s="243" t="n"/>
      <c r="I2322" s="243" t="n"/>
      <c r="J2322" s="243" t="n"/>
      <c r="K2322" s="243" t="n"/>
    </row>
    <row r="2323" customFormat="1" s="78">
      <c r="A2323" s="242" t="n"/>
      <c r="B2323" s="22" t="n"/>
      <c r="C2323" s="243" t="n"/>
      <c r="D2323" s="243" t="n"/>
      <c r="E2323" s="243" t="n"/>
      <c r="F2323" s="243" t="n"/>
      <c r="G2323" s="243" t="n"/>
      <c r="H2323" s="243" t="n"/>
      <c r="I2323" s="243" t="n"/>
      <c r="J2323" s="243" t="n"/>
      <c r="K2323" s="243" t="n"/>
    </row>
    <row r="2324" customFormat="1" s="78">
      <c r="A2324" s="242" t="n"/>
      <c r="B2324" s="22" t="n"/>
      <c r="C2324" s="243" t="n"/>
      <c r="D2324" s="243" t="n"/>
      <c r="E2324" s="243" t="n"/>
      <c r="F2324" s="243" t="n"/>
      <c r="G2324" s="243" t="n"/>
      <c r="H2324" s="243" t="n"/>
      <c r="I2324" s="243" t="n"/>
      <c r="J2324" s="243" t="n"/>
      <c r="K2324" s="243" t="n"/>
    </row>
    <row r="2325" customFormat="1" s="78">
      <c r="A2325" s="242" t="n"/>
      <c r="B2325" s="22" t="n"/>
      <c r="C2325" s="243" t="n"/>
      <c r="D2325" s="243" t="n"/>
      <c r="E2325" s="243" t="n"/>
      <c r="F2325" s="243" t="n"/>
      <c r="G2325" s="243" t="n"/>
      <c r="H2325" s="243" t="n"/>
      <c r="I2325" s="243" t="n"/>
      <c r="J2325" s="243" t="n"/>
      <c r="K2325" s="243" t="n"/>
    </row>
    <row r="2326" customFormat="1" s="78">
      <c r="A2326" s="242" t="n"/>
      <c r="B2326" s="22" t="n"/>
      <c r="C2326" s="243" t="n"/>
      <c r="D2326" s="243" t="n"/>
      <c r="E2326" s="243" t="n"/>
      <c r="F2326" s="243" t="n"/>
      <c r="G2326" s="243" t="n"/>
      <c r="H2326" s="243" t="n"/>
      <c r="I2326" s="243" t="n"/>
      <c r="J2326" s="243" t="n"/>
      <c r="K2326" s="243" t="n"/>
    </row>
    <row r="2327" customFormat="1" s="78">
      <c r="A2327" s="242" t="n"/>
      <c r="B2327" s="22" t="n"/>
      <c r="C2327" s="243" t="n"/>
      <c r="D2327" s="243" t="n"/>
      <c r="E2327" s="243" t="n"/>
      <c r="F2327" s="243" t="n"/>
      <c r="G2327" s="243" t="n"/>
      <c r="H2327" s="243" t="n"/>
      <c r="I2327" s="243" t="n"/>
      <c r="J2327" s="243" t="n"/>
      <c r="K2327" s="243" t="n"/>
    </row>
    <row r="2328" customFormat="1" s="78">
      <c r="A2328" s="242" t="n"/>
      <c r="B2328" s="22" t="n"/>
      <c r="C2328" s="243" t="n"/>
      <c r="D2328" s="243" t="n"/>
      <c r="E2328" s="243" t="n"/>
      <c r="F2328" s="243" t="n"/>
      <c r="G2328" s="243" t="n"/>
      <c r="H2328" s="243" t="n"/>
      <c r="I2328" s="243" t="n"/>
      <c r="J2328" s="243" t="n"/>
      <c r="K2328" s="243" t="n"/>
    </row>
    <row r="2329" customFormat="1" s="78">
      <c r="A2329" s="242" t="n"/>
      <c r="B2329" s="22" t="n"/>
      <c r="C2329" s="243" t="n"/>
      <c r="D2329" s="243" t="n"/>
      <c r="E2329" s="243" t="n"/>
      <c r="F2329" s="243" t="n"/>
      <c r="G2329" s="243" t="n"/>
      <c r="H2329" s="243" t="n"/>
      <c r="I2329" s="243" t="n"/>
      <c r="J2329" s="243" t="n"/>
      <c r="K2329" s="243" t="n"/>
    </row>
    <row r="2330" customFormat="1" s="78">
      <c r="A2330" s="242" t="n"/>
      <c r="B2330" s="22" t="n"/>
      <c r="C2330" s="243" t="n"/>
      <c r="D2330" s="243" t="n"/>
      <c r="E2330" s="243" t="n"/>
      <c r="F2330" s="243" t="n"/>
      <c r="G2330" s="243" t="n"/>
      <c r="H2330" s="243" t="n"/>
      <c r="I2330" s="243" t="n"/>
      <c r="J2330" s="243" t="n"/>
      <c r="K2330" s="243" t="n"/>
    </row>
    <row r="2331" customFormat="1" s="78">
      <c r="A2331" s="242" t="n"/>
      <c r="B2331" s="22" t="n"/>
      <c r="C2331" s="243" t="n"/>
      <c r="D2331" s="243" t="n"/>
      <c r="E2331" s="243" t="n"/>
      <c r="F2331" s="243" t="n"/>
      <c r="G2331" s="243" t="n"/>
      <c r="H2331" s="243" t="n"/>
      <c r="I2331" s="243" t="n"/>
      <c r="J2331" s="243" t="n"/>
      <c r="K2331" s="243" t="n"/>
    </row>
    <row r="2332" customFormat="1" s="78">
      <c r="A2332" s="242" t="n"/>
      <c r="B2332" s="22" t="n"/>
      <c r="C2332" s="243" t="n"/>
      <c r="D2332" s="243" t="n"/>
      <c r="E2332" s="243" t="n"/>
      <c r="F2332" s="243" t="n"/>
      <c r="G2332" s="243" t="n"/>
      <c r="H2332" s="243" t="n"/>
      <c r="I2332" s="243" t="n"/>
      <c r="J2332" s="243" t="n"/>
      <c r="K2332" s="243" t="n"/>
    </row>
    <row r="2333" customFormat="1" s="78">
      <c r="A2333" s="242" t="n"/>
      <c r="B2333" s="22" t="n"/>
      <c r="C2333" s="243" t="n"/>
      <c r="D2333" s="243" t="n"/>
      <c r="E2333" s="243" t="n"/>
      <c r="F2333" s="243" t="n"/>
      <c r="G2333" s="243" t="n"/>
      <c r="H2333" s="243" t="n"/>
      <c r="I2333" s="243" t="n"/>
      <c r="J2333" s="243" t="n"/>
      <c r="K2333" s="243" t="n"/>
    </row>
    <row r="2334" customFormat="1" s="78">
      <c r="A2334" s="242" t="n"/>
      <c r="B2334" s="22" t="n"/>
      <c r="C2334" s="243" t="n"/>
      <c r="D2334" s="243" t="n"/>
      <c r="E2334" s="243" t="n"/>
      <c r="F2334" s="243" t="n"/>
      <c r="G2334" s="243" t="n"/>
      <c r="H2334" s="243" t="n"/>
      <c r="I2334" s="243" t="n"/>
      <c r="J2334" s="243" t="n"/>
      <c r="K2334" s="243" t="n"/>
    </row>
    <row r="2335" customFormat="1" s="78">
      <c r="A2335" s="242" t="n"/>
      <c r="B2335" s="22" t="n"/>
      <c r="C2335" s="243" t="n"/>
      <c r="D2335" s="243" t="n"/>
      <c r="E2335" s="243" t="n"/>
      <c r="F2335" s="243" t="n"/>
      <c r="G2335" s="243" t="n"/>
      <c r="H2335" s="243" t="n"/>
      <c r="I2335" s="243" t="n"/>
      <c r="J2335" s="243" t="n"/>
      <c r="K2335" s="243" t="n"/>
    </row>
    <row r="2336" customFormat="1" s="78">
      <c r="A2336" s="242" t="n"/>
      <c r="B2336" s="22" t="n"/>
      <c r="C2336" s="243" t="n"/>
      <c r="D2336" s="243" t="n"/>
      <c r="E2336" s="243" t="n"/>
      <c r="F2336" s="243" t="n"/>
      <c r="G2336" s="243" t="n"/>
      <c r="H2336" s="243" t="n"/>
      <c r="I2336" s="243" t="n"/>
      <c r="J2336" s="243" t="n"/>
      <c r="K2336" s="243" t="n"/>
    </row>
    <row r="2337" customFormat="1" s="78">
      <c r="A2337" s="242" t="n"/>
      <c r="B2337" s="22" t="n"/>
      <c r="C2337" s="243" t="n"/>
      <c r="D2337" s="243" t="n"/>
      <c r="E2337" s="243" t="n"/>
      <c r="F2337" s="243" t="n"/>
      <c r="G2337" s="243" t="n"/>
      <c r="H2337" s="243" t="n"/>
      <c r="I2337" s="243" t="n"/>
      <c r="J2337" s="243" t="n"/>
      <c r="K2337" s="243" t="n"/>
    </row>
    <row r="2338" customFormat="1" s="78">
      <c r="A2338" s="242" t="n"/>
      <c r="B2338" s="22" t="n"/>
      <c r="C2338" s="243" t="n"/>
      <c r="D2338" s="243" t="n"/>
      <c r="E2338" s="243" t="n"/>
      <c r="F2338" s="243" t="n"/>
      <c r="G2338" s="243" t="n"/>
      <c r="H2338" s="243" t="n"/>
      <c r="I2338" s="243" t="n"/>
      <c r="J2338" s="243" t="n"/>
      <c r="K2338" s="243" t="n"/>
    </row>
    <row r="2339" customFormat="1" s="78">
      <c r="A2339" s="242" t="n"/>
      <c r="B2339" s="22" t="n"/>
      <c r="C2339" s="243" t="n"/>
      <c r="D2339" s="243" t="n"/>
      <c r="E2339" s="243" t="n"/>
      <c r="F2339" s="243" t="n"/>
      <c r="G2339" s="243" t="n"/>
      <c r="H2339" s="243" t="n"/>
      <c r="I2339" s="243" t="n"/>
      <c r="J2339" s="243" t="n"/>
      <c r="K2339" s="243" t="n"/>
    </row>
    <row r="2340" customFormat="1" s="78">
      <c r="A2340" s="242" t="n"/>
      <c r="B2340" s="22" t="n"/>
      <c r="C2340" s="243" t="n"/>
      <c r="D2340" s="243" t="n"/>
      <c r="E2340" s="243" t="n"/>
      <c r="F2340" s="243" t="n"/>
      <c r="G2340" s="243" t="n"/>
      <c r="H2340" s="243" t="n"/>
      <c r="I2340" s="243" t="n"/>
      <c r="J2340" s="243" t="n"/>
      <c r="K2340" s="243" t="n"/>
    </row>
    <row r="2341" customFormat="1" s="78">
      <c r="A2341" s="242" t="n"/>
      <c r="B2341" s="22" t="n"/>
      <c r="C2341" s="243" t="n"/>
      <c r="D2341" s="243" t="n"/>
      <c r="E2341" s="243" t="n"/>
      <c r="F2341" s="243" t="n"/>
      <c r="G2341" s="243" t="n"/>
      <c r="H2341" s="243" t="n"/>
      <c r="I2341" s="243" t="n"/>
      <c r="J2341" s="243" t="n"/>
      <c r="K2341" s="243" t="n"/>
    </row>
    <row r="2342" customFormat="1" s="78">
      <c r="A2342" s="242" t="n"/>
      <c r="B2342" s="22" t="n"/>
      <c r="C2342" s="243" t="n"/>
      <c r="D2342" s="243" t="n"/>
      <c r="E2342" s="243" t="n"/>
      <c r="F2342" s="243" t="n"/>
      <c r="G2342" s="243" t="n"/>
      <c r="H2342" s="243" t="n"/>
      <c r="I2342" s="243" t="n"/>
      <c r="J2342" s="243" t="n"/>
      <c r="K2342" s="243" t="n"/>
    </row>
    <row r="2343" customFormat="1" s="78">
      <c r="A2343" s="242" t="n"/>
      <c r="B2343" s="22" t="n"/>
      <c r="C2343" s="243" t="n"/>
      <c r="D2343" s="243" t="n"/>
      <c r="E2343" s="243" t="n"/>
      <c r="F2343" s="243" t="n"/>
      <c r="G2343" s="243" t="n"/>
      <c r="H2343" s="243" t="n"/>
      <c r="I2343" s="243" t="n"/>
      <c r="J2343" s="243" t="n"/>
      <c r="K2343" s="243" t="n"/>
    </row>
    <row r="2344" customFormat="1" s="78">
      <c r="A2344" s="242" t="n"/>
      <c r="B2344" s="22" t="n"/>
      <c r="C2344" s="243" t="n"/>
      <c r="D2344" s="243" t="n"/>
      <c r="E2344" s="243" t="n"/>
      <c r="F2344" s="243" t="n"/>
      <c r="G2344" s="243" t="n"/>
      <c r="H2344" s="243" t="n"/>
      <c r="I2344" s="243" t="n"/>
      <c r="J2344" s="243" t="n"/>
      <c r="K2344" s="243" t="n"/>
    </row>
    <row r="2345" customFormat="1" s="78">
      <c r="A2345" s="242" t="n"/>
      <c r="B2345" s="22" t="n"/>
      <c r="C2345" s="243" t="n"/>
      <c r="D2345" s="243" t="n"/>
      <c r="E2345" s="243" t="n"/>
      <c r="F2345" s="243" t="n"/>
      <c r="G2345" s="243" t="n"/>
      <c r="H2345" s="243" t="n"/>
      <c r="I2345" s="243" t="n"/>
      <c r="J2345" s="243" t="n"/>
      <c r="K2345" s="243" t="n"/>
    </row>
    <row r="2346" customFormat="1" s="78">
      <c r="A2346" s="242" t="n"/>
      <c r="B2346" s="22" t="n"/>
      <c r="C2346" s="243" t="n"/>
      <c r="D2346" s="243" t="n"/>
      <c r="E2346" s="243" t="n"/>
      <c r="F2346" s="243" t="n"/>
      <c r="G2346" s="243" t="n"/>
      <c r="H2346" s="243" t="n"/>
      <c r="I2346" s="243" t="n"/>
      <c r="J2346" s="243" t="n"/>
      <c r="K2346" s="243" t="n"/>
    </row>
    <row r="2347" customFormat="1" s="78">
      <c r="A2347" s="242" t="n"/>
      <c r="B2347" s="22" t="n"/>
      <c r="C2347" s="243" t="n"/>
      <c r="D2347" s="243" t="n"/>
      <c r="E2347" s="243" t="n"/>
      <c r="F2347" s="243" t="n"/>
      <c r="G2347" s="243" t="n"/>
      <c r="H2347" s="243" t="n"/>
      <c r="I2347" s="243" t="n"/>
      <c r="J2347" s="243" t="n"/>
      <c r="K2347" s="243" t="n"/>
    </row>
    <row r="2348" customFormat="1" s="78">
      <c r="A2348" s="242" t="n"/>
      <c r="B2348" s="22" t="n"/>
      <c r="C2348" s="243" t="n"/>
      <c r="D2348" s="243" t="n"/>
      <c r="E2348" s="243" t="n"/>
      <c r="F2348" s="243" t="n"/>
      <c r="G2348" s="243" t="n"/>
      <c r="H2348" s="243" t="n"/>
      <c r="I2348" s="243" t="n"/>
      <c r="J2348" s="243" t="n"/>
      <c r="K2348" s="243" t="n"/>
    </row>
    <row r="2349" customFormat="1" s="78">
      <c r="A2349" s="242" t="n"/>
      <c r="B2349" s="22" t="n"/>
      <c r="C2349" s="243" t="n"/>
      <c r="D2349" s="243" t="n"/>
      <c r="E2349" s="243" t="n"/>
      <c r="F2349" s="243" t="n"/>
      <c r="G2349" s="243" t="n"/>
      <c r="H2349" s="243" t="n"/>
      <c r="I2349" s="243" t="n"/>
      <c r="J2349" s="243" t="n"/>
      <c r="K2349" s="243" t="n"/>
    </row>
    <row r="2350" customFormat="1" s="78">
      <c r="A2350" s="242" t="n"/>
      <c r="B2350" s="22" t="n"/>
      <c r="C2350" s="243" t="n"/>
      <c r="D2350" s="243" t="n"/>
      <c r="E2350" s="243" t="n"/>
      <c r="F2350" s="243" t="n"/>
      <c r="G2350" s="243" t="n"/>
      <c r="H2350" s="243" t="n"/>
      <c r="I2350" s="243" t="n"/>
      <c r="J2350" s="243" t="n"/>
      <c r="K2350" s="243" t="n"/>
    </row>
    <row r="2351" customFormat="1" s="78">
      <c r="A2351" s="242" t="n"/>
      <c r="B2351" s="22" t="n"/>
      <c r="C2351" s="243" t="n"/>
      <c r="D2351" s="243" t="n"/>
      <c r="E2351" s="243" t="n"/>
      <c r="F2351" s="243" t="n"/>
      <c r="G2351" s="243" t="n"/>
      <c r="H2351" s="243" t="n"/>
      <c r="I2351" s="243" t="n"/>
      <c r="J2351" s="243" t="n"/>
      <c r="K2351" s="243" t="n"/>
    </row>
    <row r="2352" customFormat="1" s="78">
      <c r="A2352" s="242" t="n"/>
      <c r="B2352" s="22" t="n"/>
      <c r="C2352" s="243" t="n"/>
      <c r="D2352" s="243" t="n"/>
      <c r="E2352" s="243" t="n"/>
      <c r="F2352" s="243" t="n"/>
      <c r="G2352" s="243" t="n"/>
      <c r="H2352" s="243" t="n"/>
      <c r="I2352" s="243" t="n"/>
      <c r="J2352" s="243" t="n"/>
      <c r="K2352" s="243" t="n"/>
    </row>
    <row r="2353" customFormat="1" s="78">
      <c r="A2353" s="242" t="n"/>
      <c r="B2353" s="22" t="n"/>
      <c r="C2353" s="243" t="n"/>
      <c r="D2353" s="243" t="n"/>
      <c r="E2353" s="243" t="n"/>
      <c r="F2353" s="243" t="n"/>
      <c r="G2353" s="243" t="n"/>
      <c r="H2353" s="243" t="n"/>
      <c r="I2353" s="243" t="n"/>
      <c r="J2353" s="243" t="n"/>
      <c r="K2353" s="243" t="n"/>
    </row>
    <row r="2354" customFormat="1" s="78">
      <c r="A2354" s="242" t="n"/>
      <c r="B2354" s="22" t="n"/>
      <c r="C2354" s="243" t="n"/>
      <c r="D2354" s="243" t="n"/>
      <c r="E2354" s="243" t="n"/>
      <c r="F2354" s="243" t="n"/>
      <c r="G2354" s="243" t="n"/>
      <c r="H2354" s="243" t="n"/>
      <c r="I2354" s="243" t="n"/>
      <c r="J2354" s="243" t="n"/>
      <c r="K2354" s="243" t="n"/>
    </row>
    <row r="2355" customFormat="1" s="78">
      <c r="A2355" s="242" t="n"/>
      <c r="B2355" s="22" t="n"/>
      <c r="C2355" s="243" t="n"/>
      <c r="D2355" s="243" t="n"/>
      <c r="E2355" s="243" t="n"/>
      <c r="F2355" s="243" t="n"/>
      <c r="G2355" s="243" t="n"/>
      <c r="H2355" s="243" t="n"/>
      <c r="I2355" s="243" t="n"/>
      <c r="J2355" s="243" t="n"/>
      <c r="K2355" s="243" t="n"/>
    </row>
    <row r="2356" customFormat="1" s="78">
      <c r="A2356" s="242" t="n"/>
      <c r="B2356" s="22" t="n"/>
      <c r="C2356" s="243" t="n"/>
      <c r="D2356" s="243" t="n"/>
      <c r="E2356" s="243" t="n"/>
      <c r="F2356" s="243" t="n"/>
      <c r="G2356" s="243" t="n"/>
      <c r="H2356" s="243" t="n"/>
      <c r="I2356" s="243" t="n"/>
      <c r="J2356" s="243" t="n"/>
      <c r="K2356" s="243" t="n"/>
    </row>
    <row r="2357" customFormat="1" s="78">
      <c r="A2357" s="242" t="n"/>
      <c r="B2357" s="22" t="n"/>
      <c r="C2357" s="243" t="n"/>
      <c r="D2357" s="243" t="n"/>
      <c r="E2357" s="243" t="n"/>
      <c r="F2357" s="243" t="n"/>
      <c r="G2357" s="243" t="n"/>
      <c r="H2357" s="243" t="n"/>
      <c r="I2357" s="243" t="n"/>
      <c r="J2357" s="243" t="n"/>
      <c r="K2357" s="243" t="n"/>
    </row>
    <row r="2358" customFormat="1" s="78">
      <c r="A2358" s="242" t="n"/>
      <c r="B2358" s="22" t="n"/>
      <c r="C2358" s="243" t="n"/>
      <c r="D2358" s="243" t="n"/>
      <c r="E2358" s="243" t="n"/>
      <c r="F2358" s="243" t="n"/>
      <c r="G2358" s="243" t="n"/>
      <c r="H2358" s="243" t="n"/>
      <c r="I2358" s="243" t="n"/>
      <c r="J2358" s="243" t="n"/>
      <c r="K2358" s="243" t="n"/>
    </row>
    <row r="2359" customFormat="1" s="78">
      <c r="A2359" s="242" t="n"/>
      <c r="B2359" s="22" t="n"/>
      <c r="C2359" s="243" t="n"/>
      <c r="D2359" s="243" t="n"/>
      <c r="E2359" s="243" t="n"/>
      <c r="F2359" s="243" t="n"/>
      <c r="G2359" s="243" t="n"/>
      <c r="H2359" s="243" t="n"/>
      <c r="I2359" s="243" t="n"/>
      <c r="J2359" s="243" t="n"/>
      <c r="K2359" s="243" t="n"/>
    </row>
    <row r="2360" customFormat="1" s="78">
      <c r="A2360" s="242" t="n"/>
      <c r="B2360" s="22" t="n"/>
      <c r="C2360" s="243" t="n"/>
      <c r="D2360" s="243" t="n"/>
      <c r="E2360" s="243" t="n"/>
      <c r="F2360" s="243" t="n"/>
      <c r="G2360" s="243" t="n"/>
      <c r="H2360" s="243" t="n"/>
      <c r="I2360" s="243" t="n"/>
      <c r="J2360" s="243" t="n"/>
      <c r="K2360" s="243" t="n"/>
    </row>
    <row r="2361" customFormat="1" s="78">
      <c r="A2361" s="242" t="n"/>
      <c r="B2361" s="22" t="n"/>
      <c r="C2361" s="243" t="n"/>
      <c r="D2361" s="243" t="n"/>
      <c r="E2361" s="243" t="n"/>
      <c r="F2361" s="243" t="n"/>
      <c r="G2361" s="243" t="n"/>
      <c r="H2361" s="243" t="n"/>
      <c r="I2361" s="243" t="n"/>
      <c r="J2361" s="243" t="n"/>
      <c r="K2361" s="243" t="n"/>
    </row>
    <row r="2362" customFormat="1" s="78">
      <c r="A2362" s="242" t="n"/>
      <c r="B2362" s="22" t="n"/>
      <c r="C2362" s="243" t="n"/>
      <c r="D2362" s="243" t="n"/>
      <c r="E2362" s="243" t="n"/>
      <c r="F2362" s="243" t="n"/>
      <c r="G2362" s="243" t="n"/>
      <c r="H2362" s="243" t="n"/>
      <c r="I2362" s="243" t="n"/>
      <c r="J2362" s="243" t="n"/>
      <c r="K2362" s="243" t="n"/>
    </row>
    <row r="2363" customFormat="1" s="78">
      <c r="A2363" s="242" t="n"/>
      <c r="B2363" s="22" t="n"/>
      <c r="C2363" s="243" t="n"/>
      <c r="D2363" s="243" t="n"/>
      <c r="E2363" s="243" t="n"/>
      <c r="F2363" s="243" t="n"/>
      <c r="G2363" s="243" t="n"/>
      <c r="H2363" s="243" t="n"/>
      <c r="I2363" s="243" t="n"/>
      <c r="J2363" s="243" t="n"/>
      <c r="K2363" s="243" t="n"/>
    </row>
    <row r="2364" customFormat="1" s="78">
      <c r="A2364" s="242" t="n"/>
      <c r="B2364" s="22" t="n"/>
      <c r="C2364" s="243" t="n"/>
      <c r="D2364" s="243" t="n"/>
      <c r="E2364" s="243" t="n"/>
      <c r="F2364" s="243" t="n"/>
      <c r="G2364" s="243" t="n"/>
      <c r="H2364" s="243" t="n"/>
      <c r="I2364" s="243" t="n"/>
      <c r="J2364" s="243" t="n"/>
      <c r="K2364" s="243" t="n"/>
    </row>
    <row r="2365" customFormat="1" s="78">
      <c r="A2365" s="242" t="n"/>
      <c r="B2365" s="22" t="n"/>
      <c r="C2365" s="243" t="n"/>
      <c r="D2365" s="243" t="n"/>
      <c r="E2365" s="243" t="n"/>
      <c r="F2365" s="243" t="n"/>
      <c r="G2365" s="243" t="n"/>
      <c r="H2365" s="243" t="n"/>
      <c r="I2365" s="243" t="n"/>
      <c r="J2365" s="243" t="n"/>
      <c r="K2365" s="243" t="n"/>
    </row>
    <row r="2366" customFormat="1" s="78">
      <c r="A2366" s="242" t="n"/>
      <c r="B2366" s="22" t="n"/>
      <c r="C2366" s="243" t="n"/>
      <c r="D2366" s="243" t="n"/>
      <c r="E2366" s="243" t="n"/>
      <c r="F2366" s="243" t="n"/>
      <c r="G2366" s="243" t="n"/>
      <c r="H2366" s="243" t="n"/>
      <c r="I2366" s="243" t="n"/>
      <c r="J2366" s="243" t="n"/>
      <c r="K2366" s="243" t="n"/>
    </row>
    <row r="2367" customFormat="1" s="78">
      <c r="A2367" s="242" t="n"/>
      <c r="B2367" s="22" t="n"/>
      <c r="C2367" s="243" t="n"/>
      <c r="D2367" s="243" t="n"/>
      <c r="E2367" s="243" t="n"/>
      <c r="F2367" s="243" t="n"/>
      <c r="G2367" s="243" t="n"/>
      <c r="H2367" s="243" t="n"/>
      <c r="I2367" s="243" t="n"/>
      <c r="J2367" s="243" t="n"/>
      <c r="K2367" s="243" t="n"/>
    </row>
    <row r="2368" customFormat="1" s="78">
      <c r="A2368" s="242" t="n"/>
      <c r="B2368" s="22" t="n"/>
      <c r="C2368" s="243" t="n"/>
      <c r="D2368" s="243" t="n"/>
      <c r="E2368" s="243" t="n"/>
      <c r="F2368" s="243" t="n"/>
      <c r="G2368" s="243" t="n"/>
      <c r="H2368" s="243" t="n"/>
      <c r="I2368" s="243" t="n"/>
      <c r="J2368" s="243" t="n"/>
      <c r="K2368" s="243" t="n"/>
    </row>
    <row r="2369" customFormat="1" s="78">
      <c r="A2369" s="242" t="n"/>
      <c r="B2369" s="22" t="n"/>
      <c r="C2369" s="243" t="n"/>
      <c r="D2369" s="243" t="n"/>
      <c r="E2369" s="243" t="n"/>
      <c r="F2369" s="243" t="n"/>
      <c r="G2369" s="243" t="n"/>
      <c r="H2369" s="243" t="n"/>
      <c r="I2369" s="243" t="n"/>
      <c r="J2369" s="243" t="n"/>
      <c r="K2369" s="243" t="n"/>
    </row>
    <row r="2370" customFormat="1" s="78">
      <c r="A2370" s="242" t="n"/>
      <c r="B2370" s="22" t="n"/>
      <c r="C2370" s="243" t="n"/>
      <c r="D2370" s="243" t="n"/>
      <c r="E2370" s="243" t="n"/>
      <c r="F2370" s="243" t="n"/>
      <c r="G2370" s="243" t="n"/>
      <c r="H2370" s="243" t="n"/>
      <c r="I2370" s="243" t="n"/>
      <c r="J2370" s="243" t="n"/>
      <c r="K2370" s="243" t="n"/>
    </row>
    <row r="2371" customFormat="1" s="78">
      <c r="A2371" s="242" t="n"/>
      <c r="B2371" s="22" t="n"/>
      <c r="C2371" s="243" t="n"/>
      <c r="D2371" s="243" t="n"/>
      <c r="E2371" s="243" t="n"/>
      <c r="F2371" s="243" t="n"/>
      <c r="G2371" s="243" t="n"/>
      <c r="H2371" s="243" t="n"/>
      <c r="I2371" s="243" t="n"/>
      <c r="J2371" s="243" t="n"/>
      <c r="K2371" s="243" t="n"/>
    </row>
    <row r="2372" customFormat="1" s="78">
      <c r="A2372" s="242" t="n"/>
      <c r="B2372" s="22" t="n"/>
      <c r="C2372" s="243" t="n"/>
      <c r="D2372" s="243" t="n"/>
      <c r="E2372" s="243" t="n"/>
      <c r="F2372" s="243" t="n"/>
      <c r="G2372" s="243" t="n"/>
      <c r="H2372" s="243" t="n"/>
      <c r="I2372" s="243" t="n"/>
      <c r="J2372" s="243" t="n"/>
      <c r="K2372" s="243" t="n"/>
    </row>
    <row r="2373" customFormat="1" s="78">
      <c r="A2373" s="242" t="n"/>
      <c r="B2373" s="22" t="n"/>
      <c r="C2373" s="243" t="n"/>
      <c r="D2373" s="243" t="n"/>
      <c r="E2373" s="243" t="n"/>
      <c r="F2373" s="243" t="n"/>
      <c r="G2373" s="243" t="n"/>
      <c r="H2373" s="243" t="n"/>
      <c r="I2373" s="243" t="n"/>
      <c r="J2373" s="243" t="n"/>
      <c r="K2373" s="243" t="n"/>
    </row>
    <row r="2374" customFormat="1" s="78">
      <c r="A2374" s="242" t="n"/>
      <c r="B2374" s="22" t="n"/>
      <c r="C2374" s="243" t="n"/>
      <c r="D2374" s="243" t="n"/>
      <c r="E2374" s="243" t="n"/>
      <c r="F2374" s="243" t="n"/>
      <c r="G2374" s="243" t="n"/>
      <c r="H2374" s="243" t="n"/>
      <c r="I2374" s="243" t="n"/>
      <c r="J2374" s="243" t="n"/>
      <c r="K2374" s="243" t="n"/>
    </row>
    <row r="2375" customFormat="1" s="78">
      <c r="A2375" s="242" t="n"/>
      <c r="B2375" s="22" t="n"/>
      <c r="C2375" s="243" t="n"/>
      <c r="D2375" s="243" t="n"/>
      <c r="E2375" s="243" t="n"/>
      <c r="F2375" s="243" t="n"/>
      <c r="G2375" s="243" t="n"/>
      <c r="H2375" s="243" t="n"/>
      <c r="I2375" s="243" t="n"/>
      <c r="J2375" s="243" t="n"/>
      <c r="K2375" s="243" t="n"/>
    </row>
    <row r="2376" customFormat="1" s="78">
      <c r="A2376" s="242" t="n"/>
      <c r="B2376" s="22" t="n"/>
      <c r="C2376" s="243" t="n"/>
      <c r="D2376" s="243" t="n"/>
      <c r="E2376" s="243" t="n"/>
      <c r="F2376" s="243" t="n"/>
      <c r="G2376" s="243" t="n"/>
      <c r="H2376" s="243" t="n"/>
      <c r="I2376" s="243" t="n"/>
      <c r="J2376" s="243" t="n"/>
      <c r="K2376" s="243" t="n"/>
    </row>
    <row r="2377" customFormat="1" s="78">
      <c r="A2377" s="242" t="n"/>
      <c r="B2377" s="22" t="n"/>
      <c r="C2377" s="243" t="n"/>
      <c r="D2377" s="243" t="n"/>
      <c r="E2377" s="243" t="n"/>
      <c r="F2377" s="243" t="n"/>
      <c r="G2377" s="243" t="n"/>
      <c r="H2377" s="243" t="n"/>
      <c r="I2377" s="243" t="n"/>
      <c r="J2377" s="243" t="n"/>
      <c r="K2377" s="243" t="n"/>
    </row>
    <row r="2378" customFormat="1" s="78">
      <c r="A2378" s="242" t="n"/>
      <c r="B2378" s="22" t="n"/>
      <c r="C2378" s="243" t="n"/>
      <c r="D2378" s="243" t="n"/>
      <c r="E2378" s="243" t="n"/>
      <c r="F2378" s="243" t="n"/>
      <c r="G2378" s="243" t="n"/>
      <c r="H2378" s="243" t="n"/>
      <c r="I2378" s="243" t="n"/>
      <c r="J2378" s="243" t="n"/>
      <c r="K2378" s="243" t="n"/>
    </row>
    <row r="2379" customFormat="1" s="78">
      <c r="A2379" s="242" t="n"/>
      <c r="B2379" s="22" t="n"/>
      <c r="C2379" s="243" t="n"/>
      <c r="D2379" s="243" t="n"/>
      <c r="E2379" s="243" t="n"/>
      <c r="F2379" s="243" t="n"/>
      <c r="G2379" s="243" t="n"/>
      <c r="H2379" s="243" t="n"/>
      <c r="I2379" s="243" t="n"/>
      <c r="J2379" s="243" t="n"/>
      <c r="K2379" s="243" t="n"/>
    </row>
    <row r="2380" customFormat="1" s="78">
      <c r="A2380" s="242" t="n"/>
      <c r="B2380" s="22" t="n"/>
      <c r="C2380" s="243" t="n"/>
      <c r="D2380" s="243" t="n"/>
      <c r="E2380" s="243" t="n"/>
      <c r="F2380" s="243" t="n"/>
      <c r="G2380" s="243" t="n"/>
      <c r="H2380" s="243" t="n"/>
      <c r="I2380" s="243" t="n"/>
      <c r="J2380" s="243" t="n"/>
      <c r="K2380" s="243" t="n"/>
    </row>
    <row r="2381" customFormat="1" s="78">
      <c r="A2381" s="242" t="n"/>
      <c r="B2381" s="22" t="n"/>
      <c r="C2381" s="243" t="n"/>
      <c r="D2381" s="243" t="n"/>
      <c r="E2381" s="243" t="n"/>
      <c r="F2381" s="243" t="n"/>
      <c r="G2381" s="243" t="n"/>
      <c r="H2381" s="243" t="n"/>
      <c r="I2381" s="243" t="n"/>
      <c r="J2381" s="243" t="n"/>
      <c r="K2381" s="243" t="n"/>
    </row>
    <row r="2382" customFormat="1" s="78">
      <c r="A2382" s="242" t="n"/>
      <c r="B2382" s="22" t="n"/>
      <c r="C2382" s="243" t="n"/>
      <c r="D2382" s="243" t="n"/>
      <c r="E2382" s="243" t="n"/>
      <c r="F2382" s="243" t="n"/>
      <c r="G2382" s="243" t="n"/>
      <c r="H2382" s="243" t="n"/>
      <c r="I2382" s="243" t="n"/>
      <c r="J2382" s="243" t="n"/>
      <c r="K2382" s="243" t="n"/>
    </row>
    <row r="2383" customFormat="1" s="78">
      <c r="A2383" s="242" t="n"/>
      <c r="B2383" s="22" t="n"/>
      <c r="C2383" s="243" t="n"/>
      <c r="D2383" s="243" t="n"/>
      <c r="E2383" s="243" t="n"/>
      <c r="F2383" s="243" t="n"/>
      <c r="G2383" s="243" t="n"/>
      <c r="H2383" s="243" t="n"/>
      <c r="I2383" s="243" t="n"/>
      <c r="J2383" s="243" t="n"/>
      <c r="K2383" s="243" t="n"/>
    </row>
    <row r="2384" customFormat="1" s="78">
      <c r="A2384" s="242" t="n"/>
      <c r="B2384" s="22" t="n"/>
      <c r="C2384" s="243" t="n"/>
      <c r="D2384" s="243" t="n"/>
      <c r="E2384" s="243" t="n"/>
      <c r="F2384" s="243" t="n"/>
      <c r="G2384" s="243" t="n"/>
      <c r="H2384" s="243" t="n"/>
      <c r="I2384" s="243" t="n"/>
      <c r="J2384" s="243" t="n"/>
      <c r="K2384" s="243" t="n"/>
    </row>
    <row r="2385" customFormat="1" s="78">
      <c r="A2385" s="242" t="n"/>
      <c r="B2385" s="22" t="n"/>
      <c r="C2385" s="243" t="n"/>
      <c r="D2385" s="243" t="n"/>
      <c r="E2385" s="243" t="n"/>
      <c r="F2385" s="243" t="n"/>
      <c r="G2385" s="243" t="n"/>
      <c r="H2385" s="243" t="n"/>
      <c r="I2385" s="243" t="n"/>
      <c r="J2385" s="243" t="n"/>
      <c r="K2385" s="243" t="n"/>
    </row>
    <row r="2386" customFormat="1" s="78">
      <c r="A2386" s="242" t="n"/>
      <c r="B2386" s="22" t="n"/>
      <c r="C2386" s="243" t="n"/>
      <c r="D2386" s="243" t="n"/>
      <c r="E2386" s="243" t="n"/>
      <c r="F2386" s="243" t="n"/>
      <c r="G2386" s="243" t="n"/>
      <c r="H2386" s="243" t="n"/>
      <c r="I2386" s="243" t="n"/>
      <c r="J2386" s="243" t="n"/>
      <c r="K2386" s="243" t="n"/>
    </row>
    <row r="2387" customFormat="1" s="78">
      <c r="A2387" s="242" t="n"/>
      <c r="B2387" s="22" t="n"/>
      <c r="C2387" s="243" t="n"/>
      <c r="D2387" s="243" t="n"/>
      <c r="E2387" s="243" t="n"/>
      <c r="F2387" s="243" t="n"/>
      <c r="G2387" s="243" t="n"/>
      <c r="H2387" s="243" t="n"/>
      <c r="I2387" s="243" t="n"/>
      <c r="J2387" s="243" t="n"/>
      <c r="K2387" s="243" t="n"/>
    </row>
    <row r="2388" customFormat="1" s="78">
      <c r="A2388" s="242" t="n"/>
      <c r="B2388" s="22" t="n"/>
      <c r="C2388" s="243" t="n"/>
      <c r="D2388" s="243" t="n"/>
      <c r="E2388" s="243" t="n"/>
      <c r="F2388" s="243" t="n"/>
      <c r="G2388" s="243" t="n"/>
      <c r="H2388" s="243" t="n"/>
      <c r="I2388" s="243" t="n"/>
      <c r="J2388" s="243" t="n"/>
      <c r="K2388" s="243" t="n"/>
    </row>
    <row r="2389" customFormat="1" s="78">
      <c r="A2389" s="242" t="n"/>
      <c r="B2389" s="22" t="n"/>
      <c r="C2389" s="243" t="n"/>
      <c r="D2389" s="243" t="n"/>
      <c r="E2389" s="243" t="n"/>
      <c r="F2389" s="243" t="n"/>
      <c r="G2389" s="243" t="n"/>
      <c r="H2389" s="243" t="n"/>
      <c r="I2389" s="243" t="n"/>
      <c r="J2389" s="243" t="n"/>
      <c r="K2389" s="243" t="n"/>
    </row>
    <row r="2390" customFormat="1" s="78">
      <c r="A2390" s="242" t="n"/>
      <c r="B2390" s="22" t="n"/>
      <c r="C2390" s="243" t="n"/>
      <c r="D2390" s="243" t="n"/>
      <c r="E2390" s="243" t="n"/>
      <c r="F2390" s="243" t="n"/>
      <c r="G2390" s="243" t="n"/>
      <c r="H2390" s="243" t="n"/>
      <c r="I2390" s="243" t="n"/>
      <c r="J2390" s="243" t="n"/>
      <c r="K2390" s="243" t="n"/>
    </row>
    <row r="2391" customFormat="1" s="78">
      <c r="A2391" s="242" t="n"/>
      <c r="B2391" s="22" t="n"/>
      <c r="C2391" s="243" t="n"/>
      <c r="D2391" s="243" t="n"/>
      <c r="E2391" s="243" t="n"/>
      <c r="F2391" s="243" t="n"/>
      <c r="G2391" s="243" t="n"/>
      <c r="H2391" s="243" t="n"/>
      <c r="I2391" s="243" t="n"/>
      <c r="J2391" s="243" t="n"/>
      <c r="K2391" s="243" t="n"/>
    </row>
    <row r="2392" customFormat="1" s="78">
      <c r="A2392" s="242" t="n"/>
      <c r="B2392" s="22" t="n"/>
      <c r="C2392" s="243" t="n"/>
      <c r="D2392" s="243" t="n"/>
      <c r="E2392" s="243" t="n"/>
      <c r="F2392" s="243" t="n"/>
      <c r="G2392" s="243" t="n"/>
      <c r="H2392" s="243" t="n"/>
      <c r="I2392" s="243" t="n"/>
      <c r="J2392" s="243" t="n"/>
      <c r="K2392" s="243" t="n"/>
    </row>
    <row r="2393" customFormat="1" s="78">
      <c r="A2393" s="242" t="n"/>
      <c r="B2393" s="22" t="n"/>
      <c r="C2393" s="243" t="n"/>
      <c r="D2393" s="243" t="n"/>
      <c r="E2393" s="243" t="n"/>
      <c r="F2393" s="243" t="n"/>
      <c r="G2393" s="243" t="n"/>
      <c r="H2393" s="243" t="n"/>
      <c r="I2393" s="243" t="n"/>
      <c r="J2393" s="243" t="n"/>
      <c r="K2393" s="243" t="n"/>
    </row>
    <row r="2394" customFormat="1" s="78">
      <c r="A2394" s="242" t="n"/>
      <c r="B2394" s="22" t="n"/>
      <c r="C2394" s="243" t="n"/>
      <c r="D2394" s="243" t="n"/>
      <c r="E2394" s="243" t="n"/>
      <c r="F2394" s="243" t="n"/>
      <c r="G2394" s="243" t="n"/>
      <c r="H2394" s="243" t="n"/>
      <c r="I2394" s="243" t="n"/>
      <c r="J2394" s="243" t="n"/>
      <c r="K2394" s="243" t="n"/>
    </row>
    <row r="2395" customFormat="1" s="78">
      <c r="A2395" s="242" t="n"/>
      <c r="B2395" s="22" t="n"/>
      <c r="C2395" s="243" t="n"/>
      <c r="D2395" s="243" t="n"/>
      <c r="E2395" s="243" t="n"/>
      <c r="F2395" s="243" t="n"/>
      <c r="G2395" s="243" t="n"/>
      <c r="H2395" s="243" t="n"/>
      <c r="I2395" s="243" t="n"/>
      <c r="J2395" s="243" t="n"/>
      <c r="K2395" s="243" t="n"/>
    </row>
    <row r="2396" customFormat="1" s="78">
      <c r="A2396" s="242" t="n"/>
      <c r="B2396" s="22" t="n"/>
      <c r="C2396" s="243" t="n"/>
      <c r="D2396" s="243" t="n"/>
      <c r="E2396" s="243" t="n"/>
      <c r="F2396" s="243" t="n"/>
      <c r="G2396" s="243" t="n"/>
      <c r="H2396" s="243" t="n"/>
      <c r="I2396" s="243" t="n"/>
      <c r="J2396" s="243" t="n"/>
      <c r="K2396" s="243" t="n"/>
    </row>
    <row r="2397" customFormat="1" s="78">
      <c r="A2397" s="242" t="n"/>
      <c r="B2397" s="22" t="n"/>
      <c r="C2397" s="243" t="n"/>
      <c r="D2397" s="243" t="n"/>
      <c r="E2397" s="243" t="n"/>
      <c r="F2397" s="243" t="n"/>
      <c r="G2397" s="243" t="n"/>
      <c r="H2397" s="243" t="n"/>
      <c r="I2397" s="243" t="n"/>
      <c r="J2397" s="243" t="n"/>
      <c r="K2397" s="243" t="n"/>
    </row>
    <row r="2398" customFormat="1" s="78">
      <c r="A2398" s="242" t="n"/>
      <c r="B2398" s="22" t="n"/>
      <c r="C2398" s="243" t="n"/>
      <c r="D2398" s="243" t="n"/>
      <c r="E2398" s="243" t="n"/>
      <c r="F2398" s="243" t="n"/>
      <c r="G2398" s="243" t="n"/>
      <c r="H2398" s="243" t="n"/>
      <c r="I2398" s="243" t="n"/>
      <c r="J2398" s="243" t="n"/>
      <c r="K2398" s="243" t="n"/>
    </row>
    <row r="2399" customFormat="1" s="78">
      <c r="A2399" s="242" t="n"/>
      <c r="B2399" s="22" t="n"/>
      <c r="C2399" s="243" t="n"/>
      <c r="D2399" s="243" t="n"/>
      <c r="E2399" s="243" t="n"/>
      <c r="F2399" s="243" t="n"/>
      <c r="G2399" s="243" t="n"/>
      <c r="H2399" s="243" t="n"/>
      <c r="I2399" s="243" t="n"/>
      <c r="J2399" s="243" t="n"/>
      <c r="K2399" s="243" t="n"/>
    </row>
    <row r="2400" customFormat="1" s="78">
      <c r="A2400" s="242" t="n"/>
      <c r="B2400" s="22" t="n"/>
      <c r="C2400" s="243" t="n"/>
      <c r="D2400" s="243" t="n"/>
      <c r="E2400" s="243" t="n"/>
      <c r="F2400" s="243" t="n"/>
      <c r="G2400" s="243" t="n"/>
      <c r="H2400" s="243" t="n"/>
      <c r="I2400" s="243" t="n"/>
      <c r="J2400" s="243" t="n"/>
      <c r="K2400" s="243" t="n"/>
    </row>
    <row r="2401" customFormat="1" s="78">
      <c r="A2401" s="242" t="n"/>
      <c r="B2401" s="22" t="n"/>
      <c r="C2401" s="243" t="n"/>
      <c r="D2401" s="243" t="n"/>
      <c r="E2401" s="243" t="n"/>
      <c r="F2401" s="243" t="n"/>
      <c r="G2401" s="243" t="n"/>
      <c r="H2401" s="243" t="n"/>
      <c r="I2401" s="243" t="n"/>
      <c r="J2401" s="243" t="n"/>
      <c r="K2401" s="243" t="n"/>
    </row>
    <row r="2402" customFormat="1" s="78">
      <c r="A2402" s="242" t="n"/>
      <c r="B2402" s="22" t="n"/>
      <c r="C2402" s="243" t="n"/>
      <c r="D2402" s="243" t="n"/>
      <c r="E2402" s="243" t="n"/>
      <c r="F2402" s="243" t="n"/>
      <c r="G2402" s="243" t="n"/>
      <c r="H2402" s="243" t="n"/>
      <c r="I2402" s="243" t="n"/>
      <c r="J2402" s="243" t="n"/>
      <c r="K2402" s="243" t="n"/>
    </row>
    <row r="2403" customFormat="1" s="78">
      <c r="A2403" s="242" t="n"/>
      <c r="B2403" s="22" t="n"/>
      <c r="C2403" s="243" t="n"/>
      <c r="D2403" s="243" t="n"/>
      <c r="E2403" s="243" t="n"/>
      <c r="F2403" s="243" t="n"/>
      <c r="G2403" s="243" t="n"/>
      <c r="H2403" s="243" t="n"/>
      <c r="I2403" s="243" t="n"/>
      <c r="J2403" s="243" t="n"/>
      <c r="K2403" s="243" t="n"/>
    </row>
    <row r="2404" customFormat="1" s="78">
      <c r="A2404" s="242" t="n"/>
      <c r="B2404" s="22" t="n"/>
      <c r="C2404" s="243" t="n"/>
      <c r="D2404" s="243" t="n"/>
      <c r="E2404" s="243" t="n"/>
      <c r="F2404" s="243" t="n"/>
      <c r="G2404" s="243" t="n"/>
      <c r="H2404" s="243" t="n"/>
      <c r="I2404" s="243" t="n"/>
      <c r="J2404" s="243" t="n"/>
      <c r="K2404" s="243" t="n"/>
    </row>
    <row r="2405" customFormat="1" s="78">
      <c r="A2405" s="242" t="n"/>
      <c r="B2405" s="22" t="n"/>
      <c r="C2405" s="243" t="n"/>
      <c r="D2405" s="243" t="n"/>
      <c r="E2405" s="243" t="n"/>
      <c r="F2405" s="243" t="n"/>
      <c r="G2405" s="243" t="n"/>
      <c r="H2405" s="243" t="n"/>
      <c r="I2405" s="243" t="n"/>
      <c r="J2405" s="243" t="n"/>
      <c r="K2405" s="243" t="n"/>
    </row>
    <row r="2406" customFormat="1" s="78">
      <c r="A2406" s="242" t="n"/>
      <c r="B2406" s="22" t="n"/>
      <c r="C2406" s="243" t="n"/>
      <c r="D2406" s="243" t="n"/>
      <c r="E2406" s="243" t="n"/>
      <c r="F2406" s="243" t="n"/>
      <c r="G2406" s="243" t="n"/>
      <c r="H2406" s="243" t="n"/>
      <c r="I2406" s="243" t="n"/>
      <c r="J2406" s="243" t="n"/>
      <c r="K2406" s="243" t="n"/>
    </row>
    <row r="2407" customFormat="1" s="78">
      <c r="A2407" s="242" t="n"/>
      <c r="B2407" s="22" t="n"/>
      <c r="C2407" s="243" t="n"/>
      <c r="D2407" s="243" t="n"/>
      <c r="E2407" s="243" t="n"/>
      <c r="F2407" s="243" t="n"/>
      <c r="G2407" s="243" t="n"/>
      <c r="H2407" s="243" t="n"/>
      <c r="I2407" s="243" t="n"/>
      <c r="J2407" s="243" t="n"/>
      <c r="K2407" s="243" t="n"/>
    </row>
    <row r="2408" customFormat="1" s="78">
      <c r="A2408" s="242" t="n"/>
      <c r="B2408" s="22" t="n"/>
      <c r="C2408" s="243" t="n"/>
      <c r="D2408" s="243" t="n"/>
      <c r="E2408" s="243" t="n"/>
      <c r="F2408" s="243" t="n"/>
      <c r="G2408" s="243" t="n"/>
      <c r="H2408" s="243" t="n"/>
      <c r="I2408" s="243" t="n"/>
      <c r="J2408" s="243" t="n"/>
      <c r="K2408" s="243" t="n"/>
    </row>
    <row r="2409" customFormat="1" s="78">
      <c r="A2409" s="242" t="n"/>
      <c r="B2409" s="22" t="n"/>
      <c r="C2409" s="243" t="n"/>
      <c r="D2409" s="243" t="n"/>
      <c r="E2409" s="243" t="n"/>
      <c r="F2409" s="243" t="n"/>
      <c r="G2409" s="243" t="n"/>
      <c r="H2409" s="243" t="n"/>
      <c r="I2409" s="243" t="n"/>
      <c r="J2409" s="243" t="n"/>
      <c r="K2409" s="243" t="n"/>
    </row>
    <row r="2410" customFormat="1" s="78">
      <c r="A2410" s="242" t="n"/>
      <c r="B2410" s="22" t="n"/>
      <c r="C2410" s="243" t="n"/>
      <c r="D2410" s="243" t="n"/>
      <c r="E2410" s="243" t="n"/>
      <c r="F2410" s="243" t="n"/>
      <c r="G2410" s="243" t="n"/>
      <c r="H2410" s="243" t="n"/>
      <c r="I2410" s="243" t="n"/>
      <c r="J2410" s="243" t="n"/>
      <c r="K2410" s="243" t="n"/>
    </row>
    <row r="2411" customFormat="1" s="78">
      <c r="A2411" s="242" t="n"/>
      <c r="B2411" s="22" t="n"/>
      <c r="C2411" s="243" t="n"/>
      <c r="D2411" s="243" t="n"/>
      <c r="E2411" s="243" t="n"/>
      <c r="F2411" s="243" t="n"/>
      <c r="G2411" s="243" t="n"/>
      <c r="H2411" s="243" t="n"/>
      <c r="I2411" s="243" t="n"/>
      <c r="J2411" s="243" t="n"/>
      <c r="K2411" s="243" t="n"/>
    </row>
    <row r="2412" customFormat="1" s="78">
      <c r="A2412" s="242" t="n"/>
      <c r="B2412" s="22" t="n"/>
      <c r="C2412" s="243" t="n"/>
      <c r="D2412" s="243" t="n"/>
      <c r="E2412" s="243" t="n"/>
      <c r="F2412" s="243" t="n"/>
      <c r="G2412" s="243" t="n"/>
      <c r="H2412" s="243" t="n"/>
      <c r="I2412" s="243" t="n"/>
      <c r="J2412" s="243" t="n"/>
      <c r="K2412" s="243" t="n"/>
    </row>
    <row r="2413" customFormat="1" s="78">
      <c r="A2413" s="242" t="n"/>
      <c r="B2413" s="22" t="n"/>
      <c r="C2413" s="243" t="n"/>
      <c r="D2413" s="243" t="n"/>
      <c r="E2413" s="243" t="n"/>
      <c r="F2413" s="243" t="n"/>
      <c r="G2413" s="243" t="n"/>
      <c r="H2413" s="243" t="n"/>
      <c r="I2413" s="243" t="n"/>
      <c r="J2413" s="243" t="n"/>
      <c r="K2413" s="243" t="n"/>
    </row>
    <row r="2414" customFormat="1" s="78">
      <c r="A2414" s="242" t="n"/>
      <c r="B2414" s="22" t="n"/>
      <c r="C2414" s="243" t="n"/>
      <c r="D2414" s="243" t="n"/>
      <c r="E2414" s="243" t="n"/>
      <c r="F2414" s="243" t="n"/>
      <c r="G2414" s="243" t="n"/>
      <c r="H2414" s="243" t="n"/>
      <c r="I2414" s="243" t="n"/>
      <c r="J2414" s="243" t="n"/>
      <c r="K2414" s="243" t="n"/>
    </row>
    <row r="2415" customFormat="1" s="78">
      <c r="A2415" s="242" t="n"/>
      <c r="B2415" s="22" t="n"/>
      <c r="C2415" s="243" t="n"/>
      <c r="D2415" s="243" t="n"/>
      <c r="E2415" s="243" t="n"/>
      <c r="F2415" s="243" t="n"/>
      <c r="G2415" s="243" t="n"/>
      <c r="H2415" s="243" t="n"/>
      <c r="I2415" s="243" t="n"/>
      <c r="J2415" s="243" t="n"/>
      <c r="K2415" s="243" t="n"/>
    </row>
    <row r="2416" customFormat="1" s="78">
      <c r="A2416" s="242" t="n"/>
      <c r="B2416" s="22" t="n"/>
      <c r="C2416" s="243" t="n"/>
      <c r="D2416" s="243" t="n"/>
      <c r="E2416" s="243" t="n"/>
      <c r="F2416" s="243" t="n"/>
      <c r="G2416" s="243" t="n"/>
      <c r="H2416" s="243" t="n"/>
      <c r="I2416" s="243" t="n"/>
      <c r="J2416" s="243" t="n"/>
      <c r="K2416" s="243" t="n"/>
    </row>
    <row r="2417" customFormat="1" s="78">
      <c r="A2417" s="242" t="n"/>
      <c r="B2417" s="22" t="n"/>
      <c r="C2417" s="243" t="n"/>
      <c r="D2417" s="243" t="n"/>
      <c r="E2417" s="243" t="n"/>
      <c r="F2417" s="243" t="n"/>
      <c r="G2417" s="243" t="n"/>
      <c r="H2417" s="243" t="n"/>
      <c r="I2417" s="243" t="n"/>
      <c r="J2417" s="243" t="n"/>
      <c r="K2417" s="243" t="n"/>
    </row>
    <row r="2418" customFormat="1" s="78">
      <c r="A2418" s="242" t="n"/>
      <c r="B2418" s="22" t="n"/>
      <c r="C2418" s="243" t="n"/>
      <c r="D2418" s="243" t="n"/>
      <c r="E2418" s="243" t="n"/>
      <c r="F2418" s="243" t="n"/>
      <c r="G2418" s="243" t="n"/>
      <c r="H2418" s="243" t="n"/>
      <c r="I2418" s="243" t="n"/>
      <c r="J2418" s="243" t="n"/>
      <c r="K2418" s="243" t="n"/>
    </row>
    <row r="2419" customFormat="1" s="78">
      <c r="A2419" s="242" t="n"/>
      <c r="B2419" s="22" t="n"/>
      <c r="C2419" s="243" t="n"/>
      <c r="D2419" s="243" t="n"/>
      <c r="E2419" s="243" t="n"/>
      <c r="F2419" s="243" t="n"/>
      <c r="G2419" s="243" t="n"/>
      <c r="H2419" s="243" t="n"/>
      <c r="I2419" s="243" t="n"/>
      <c r="J2419" s="243" t="n"/>
      <c r="K2419" s="243" t="n"/>
    </row>
    <row r="2420" customFormat="1" s="78">
      <c r="A2420" s="242" t="n"/>
      <c r="B2420" s="22" t="n"/>
      <c r="C2420" s="243" t="n"/>
      <c r="D2420" s="243" t="n"/>
      <c r="E2420" s="243" t="n"/>
      <c r="F2420" s="243" t="n"/>
      <c r="G2420" s="243" t="n"/>
      <c r="H2420" s="243" t="n"/>
      <c r="I2420" s="243" t="n"/>
      <c r="J2420" s="243" t="n"/>
      <c r="K2420" s="243" t="n"/>
    </row>
    <row r="2421" customFormat="1" s="78">
      <c r="A2421" s="242" t="n"/>
      <c r="B2421" s="22" t="n"/>
      <c r="C2421" s="243" t="n"/>
      <c r="D2421" s="243" t="n"/>
      <c r="E2421" s="243" t="n"/>
      <c r="F2421" s="243" t="n"/>
      <c r="G2421" s="243" t="n"/>
      <c r="H2421" s="243" t="n"/>
      <c r="I2421" s="243" t="n"/>
      <c r="J2421" s="243" t="n"/>
      <c r="K2421" s="243" t="n"/>
    </row>
    <row r="2422" customFormat="1" s="78">
      <c r="A2422" s="242" t="n"/>
      <c r="B2422" s="22" t="n"/>
      <c r="C2422" s="243" t="n"/>
      <c r="D2422" s="243" t="n"/>
      <c r="E2422" s="243" t="n"/>
      <c r="F2422" s="243" t="n"/>
      <c r="G2422" s="243" t="n"/>
      <c r="H2422" s="243" t="n"/>
      <c r="I2422" s="243" t="n"/>
      <c r="J2422" s="243" t="n"/>
      <c r="K2422" s="243" t="n"/>
    </row>
    <row r="2423" customFormat="1" s="78">
      <c r="A2423" s="242" t="n"/>
      <c r="B2423" s="22" t="n"/>
      <c r="C2423" s="243" t="n"/>
      <c r="D2423" s="243" t="n"/>
      <c r="E2423" s="243" t="n"/>
      <c r="F2423" s="243" t="n"/>
      <c r="G2423" s="243" t="n"/>
      <c r="H2423" s="243" t="n"/>
      <c r="I2423" s="243" t="n"/>
      <c r="J2423" s="243" t="n"/>
      <c r="K2423" s="243" t="n"/>
    </row>
    <row r="2424" customFormat="1" s="78">
      <c r="A2424" s="242" t="n"/>
      <c r="B2424" s="22" t="n"/>
      <c r="C2424" s="243" t="n"/>
      <c r="D2424" s="243" t="n"/>
      <c r="E2424" s="243" t="n"/>
      <c r="F2424" s="243" t="n"/>
      <c r="G2424" s="243" t="n"/>
      <c r="H2424" s="243" t="n"/>
      <c r="I2424" s="243" t="n"/>
      <c r="J2424" s="243" t="n"/>
      <c r="K2424" s="243" t="n"/>
    </row>
    <row r="2425" customFormat="1" s="78">
      <c r="A2425" s="242" t="n"/>
      <c r="B2425" s="22" t="n"/>
      <c r="C2425" s="243" t="n"/>
      <c r="D2425" s="243" t="n"/>
      <c r="E2425" s="243" t="n"/>
      <c r="F2425" s="243" t="n"/>
      <c r="G2425" s="243" t="n"/>
      <c r="H2425" s="243" t="n"/>
      <c r="I2425" s="243" t="n"/>
      <c r="J2425" s="243" t="n"/>
      <c r="K2425" s="243" t="n"/>
    </row>
    <row r="2426" customFormat="1" s="78">
      <c r="A2426" s="242" t="n"/>
      <c r="B2426" s="22" t="n"/>
      <c r="C2426" s="243" t="n"/>
      <c r="D2426" s="243" t="n"/>
      <c r="E2426" s="243" t="n"/>
      <c r="F2426" s="243" t="n"/>
      <c r="G2426" s="243" t="n"/>
      <c r="H2426" s="243" t="n"/>
      <c r="I2426" s="243" t="n"/>
      <c r="J2426" s="243" t="n"/>
      <c r="K2426" s="243" t="n"/>
    </row>
    <row r="2427" customFormat="1" s="78">
      <c r="A2427" s="242" t="n"/>
      <c r="B2427" s="22" t="n"/>
      <c r="C2427" s="243" t="n"/>
      <c r="D2427" s="243" t="n"/>
      <c r="E2427" s="243" t="n"/>
      <c r="F2427" s="243" t="n"/>
      <c r="G2427" s="243" t="n"/>
      <c r="H2427" s="243" t="n"/>
      <c r="I2427" s="243" t="n"/>
      <c r="J2427" s="243" t="n"/>
      <c r="K2427" s="243" t="n"/>
    </row>
    <row r="2428" customFormat="1" s="78">
      <c r="A2428" s="242" t="n"/>
      <c r="B2428" s="22" t="n"/>
      <c r="C2428" s="243" t="n"/>
      <c r="D2428" s="243" t="n"/>
      <c r="E2428" s="243" t="n"/>
      <c r="F2428" s="243" t="n"/>
      <c r="G2428" s="243" t="n"/>
      <c r="H2428" s="243" t="n"/>
      <c r="I2428" s="243" t="n"/>
      <c r="J2428" s="243" t="n"/>
      <c r="K2428" s="243" t="n"/>
    </row>
    <row r="2429" customFormat="1" s="78">
      <c r="A2429" s="242" t="n"/>
      <c r="B2429" s="22" t="n"/>
      <c r="C2429" s="243" t="n"/>
      <c r="D2429" s="243" t="n"/>
      <c r="E2429" s="243" t="n"/>
      <c r="F2429" s="243" t="n"/>
      <c r="G2429" s="243" t="n"/>
      <c r="H2429" s="243" t="n"/>
      <c r="I2429" s="243" t="n"/>
      <c r="J2429" s="243" t="n"/>
      <c r="K2429" s="243" t="n"/>
    </row>
    <row r="2430" customFormat="1" s="78">
      <c r="A2430" s="242" t="n"/>
      <c r="B2430" s="22" t="n"/>
      <c r="C2430" s="243" t="n"/>
      <c r="D2430" s="243" t="n"/>
      <c r="E2430" s="243" t="n"/>
      <c r="F2430" s="243" t="n"/>
      <c r="G2430" s="243" t="n"/>
      <c r="H2430" s="243" t="n"/>
      <c r="I2430" s="243" t="n"/>
      <c r="J2430" s="243" t="n"/>
      <c r="K2430" s="243" t="n"/>
    </row>
    <row r="2431" customFormat="1" s="78">
      <c r="A2431" s="242" t="n"/>
      <c r="B2431" s="22" t="n"/>
      <c r="C2431" s="243" t="n"/>
      <c r="D2431" s="243" t="n"/>
      <c r="E2431" s="243" t="n"/>
      <c r="F2431" s="243" t="n"/>
      <c r="G2431" s="243" t="n"/>
      <c r="H2431" s="243" t="n"/>
      <c r="I2431" s="243" t="n"/>
      <c r="J2431" s="243" t="n"/>
      <c r="K2431" s="243" t="n"/>
    </row>
    <row r="2432" customFormat="1" s="78">
      <c r="A2432" s="242" t="n"/>
      <c r="B2432" s="22" t="n"/>
      <c r="C2432" s="243" t="n"/>
      <c r="D2432" s="243" t="n"/>
      <c r="E2432" s="243" t="n"/>
      <c r="F2432" s="243" t="n"/>
      <c r="G2432" s="243" t="n"/>
      <c r="H2432" s="243" t="n"/>
      <c r="I2432" s="243" t="n"/>
      <c r="J2432" s="243" t="n"/>
      <c r="K2432" s="243" t="n"/>
    </row>
    <row r="2433" customFormat="1" s="78">
      <c r="A2433" s="242" t="n"/>
      <c r="B2433" s="22" t="n"/>
      <c r="C2433" s="243" t="n"/>
      <c r="D2433" s="243" t="n"/>
      <c r="E2433" s="243" t="n"/>
      <c r="F2433" s="243" t="n"/>
      <c r="G2433" s="243" t="n"/>
      <c r="H2433" s="243" t="n"/>
      <c r="I2433" s="243" t="n"/>
      <c r="J2433" s="243" t="n"/>
      <c r="K2433" s="243" t="n"/>
    </row>
    <row r="2434" customFormat="1" s="78">
      <c r="A2434" s="242" t="n"/>
      <c r="B2434" s="22" t="n"/>
      <c r="C2434" s="243" t="n"/>
      <c r="D2434" s="243" t="n"/>
      <c r="E2434" s="243" t="n"/>
      <c r="F2434" s="243" t="n"/>
      <c r="G2434" s="243" t="n"/>
      <c r="H2434" s="243" t="n"/>
      <c r="I2434" s="243" t="n"/>
      <c r="J2434" s="243" t="n"/>
      <c r="K2434" s="243" t="n"/>
    </row>
    <row r="2435" customFormat="1" s="78">
      <c r="A2435" s="242" t="n"/>
      <c r="B2435" s="22" t="n"/>
      <c r="C2435" s="243" t="n"/>
      <c r="D2435" s="243" t="n"/>
      <c r="E2435" s="243" t="n"/>
      <c r="F2435" s="243" t="n"/>
      <c r="G2435" s="243" t="n"/>
      <c r="H2435" s="243" t="n"/>
      <c r="I2435" s="243" t="n"/>
      <c r="J2435" s="243" t="n"/>
      <c r="K2435" s="243" t="n"/>
    </row>
    <row r="2436" customFormat="1" s="78">
      <c r="A2436" s="242" t="n"/>
      <c r="B2436" s="22" t="n"/>
      <c r="C2436" s="243" t="n"/>
      <c r="D2436" s="243" t="n"/>
      <c r="E2436" s="243" t="n"/>
      <c r="F2436" s="243" t="n"/>
      <c r="G2436" s="243" t="n"/>
      <c r="H2436" s="243" t="n"/>
      <c r="I2436" s="243" t="n"/>
      <c r="J2436" s="243" t="n"/>
      <c r="K2436" s="243" t="n"/>
    </row>
    <row r="2437" customFormat="1" s="78">
      <c r="A2437" s="242" t="n"/>
      <c r="B2437" s="22" t="n"/>
      <c r="C2437" s="243" t="n"/>
      <c r="D2437" s="243" t="n"/>
      <c r="E2437" s="243" t="n"/>
      <c r="F2437" s="243" t="n"/>
      <c r="G2437" s="243" t="n"/>
      <c r="H2437" s="243" t="n"/>
      <c r="I2437" s="243" t="n"/>
      <c r="J2437" s="243" t="n"/>
      <c r="K2437" s="243" t="n"/>
    </row>
    <row r="2438" customFormat="1" s="78">
      <c r="A2438" s="242" t="n"/>
      <c r="B2438" s="22" t="n"/>
      <c r="C2438" s="243" t="n"/>
      <c r="D2438" s="243" t="n"/>
      <c r="E2438" s="243" t="n"/>
      <c r="F2438" s="243" t="n"/>
      <c r="G2438" s="243" t="n"/>
      <c r="H2438" s="243" t="n"/>
      <c r="I2438" s="243" t="n"/>
      <c r="J2438" s="243" t="n"/>
      <c r="K2438" s="243" t="n"/>
    </row>
    <row r="2439" customFormat="1" s="78">
      <c r="A2439" s="242" t="n"/>
      <c r="B2439" s="22" t="n"/>
      <c r="C2439" s="243" t="n"/>
      <c r="D2439" s="243" t="n"/>
      <c r="E2439" s="243" t="n"/>
      <c r="F2439" s="243" t="n"/>
      <c r="G2439" s="243" t="n"/>
      <c r="H2439" s="243" t="n"/>
      <c r="I2439" s="243" t="n"/>
      <c r="J2439" s="243" t="n"/>
      <c r="K2439" s="243" t="n"/>
    </row>
    <row r="2440" customFormat="1" s="78">
      <c r="A2440" s="242" t="n"/>
      <c r="B2440" s="22" t="n"/>
      <c r="C2440" s="243" t="n"/>
      <c r="D2440" s="243" t="n"/>
      <c r="E2440" s="243" t="n"/>
      <c r="F2440" s="243" t="n"/>
      <c r="G2440" s="243" t="n"/>
      <c r="H2440" s="243" t="n"/>
      <c r="I2440" s="243" t="n"/>
      <c r="J2440" s="243" t="n"/>
      <c r="K2440" s="243" t="n"/>
    </row>
    <row r="2441" customFormat="1" s="78">
      <c r="A2441" s="242" t="n"/>
      <c r="B2441" s="22" t="n"/>
      <c r="C2441" s="243" t="n"/>
      <c r="D2441" s="243" t="n"/>
      <c r="E2441" s="243" t="n"/>
      <c r="F2441" s="243" t="n"/>
      <c r="G2441" s="243" t="n"/>
      <c r="H2441" s="243" t="n"/>
      <c r="I2441" s="243" t="n"/>
      <c r="J2441" s="243" t="n"/>
      <c r="K2441" s="243" t="n"/>
    </row>
    <row r="2442" customFormat="1" s="78">
      <c r="A2442" s="242" t="n"/>
      <c r="B2442" s="22" t="n"/>
      <c r="C2442" s="243" t="n"/>
      <c r="D2442" s="243" t="n"/>
      <c r="E2442" s="243" t="n"/>
      <c r="F2442" s="243" t="n"/>
      <c r="G2442" s="243" t="n"/>
      <c r="H2442" s="243" t="n"/>
      <c r="I2442" s="243" t="n"/>
      <c r="J2442" s="243" t="n"/>
      <c r="K2442" s="243" t="n"/>
    </row>
    <row r="2443" customFormat="1" s="78">
      <c r="A2443" s="242" t="n"/>
      <c r="B2443" s="22" t="n"/>
      <c r="C2443" s="243" t="n"/>
      <c r="D2443" s="243" t="n"/>
      <c r="E2443" s="243" t="n"/>
      <c r="F2443" s="243" t="n"/>
      <c r="G2443" s="243" t="n"/>
      <c r="H2443" s="243" t="n"/>
      <c r="I2443" s="243" t="n"/>
      <c r="J2443" s="243" t="n"/>
      <c r="K2443" s="243" t="n"/>
    </row>
    <row r="2444" customFormat="1" s="78">
      <c r="A2444" s="242" t="n"/>
      <c r="B2444" s="22" t="n"/>
      <c r="C2444" s="243" t="n"/>
      <c r="D2444" s="243" t="n"/>
      <c r="E2444" s="243" t="n"/>
      <c r="F2444" s="243" t="n"/>
      <c r="G2444" s="243" t="n"/>
      <c r="H2444" s="243" t="n"/>
      <c r="I2444" s="243" t="n"/>
      <c r="J2444" s="243" t="n"/>
      <c r="K2444" s="243" t="n"/>
    </row>
    <row r="2445" customFormat="1" s="78">
      <c r="A2445" s="242" t="n"/>
      <c r="B2445" s="22" t="n"/>
      <c r="C2445" s="243" t="n"/>
      <c r="D2445" s="243" t="n"/>
      <c r="E2445" s="243" t="n"/>
      <c r="F2445" s="243" t="n"/>
      <c r="G2445" s="243" t="n"/>
      <c r="H2445" s="243" t="n"/>
      <c r="I2445" s="243" t="n"/>
      <c r="J2445" s="243" t="n"/>
      <c r="K2445" s="243" t="n"/>
    </row>
    <row r="2446" customFormat="1" s="78">
      <c r="A2446" s="242" t="n"/>
      <c r="B2446" s="22" t="n"/>
      <c r="C2446" s="243" t="n"/>
      <c r="D2446" s="243" t="n"/>
      <c r="E2446" s="243" t="n"/>
      <c r="F2446" s="243" t="n"/>
      <c r="G2446" s="243" t="n"/>
      <c r="H2446" s="243" t="n"/>
      <c r="I2446" s="243" t="n"/>
      <c r="J2446" s="243" t="n"/>
      <c r="K2446" s="243" t="n"/>
    </row>
    <row r="2447" customFormat="1" s="78">
      <c r="A2447" s="242" t="n"/>
      <c r="B2447" s="22" t="n"/>
      <c r="C2447" s="243" t="n"/>
      <c r="D2447" s="243" t="n"/>
      <c r="E2447" s="243" t="n"/>
      <c r="F2447" s="243" t="n"/>
      <c r="G2447" s="243" t="n"/>
      <c r="H2447" s="243" t="n"/>
      <c r="I2447" s="243" t="n"/>
      <c r="J2447" s="243" t="n"/>
      <c r="K2447" s="243" t="n"/>
    </row>
    <row r="2448" customFormat="1" s="78">
      <c r="A2448" s="242" t="n"/>
      <c r="B2448" s="22" t="n"/>
      <c r="C2448" s="243" t="n"/>
      <c r="D2448" s="243" t="n"/>
      <c r="E2448" s="243" t="n"/>
      <c r="F2448" s="243" t="n"/>
      <c r="G2448" s="243" t="n"/>
      <c r="H2448" s="243" t="n"/>
      <c r="I2448" s="243" t="n"/>
      <c r="J2448" s="243" t="n"/>
      <c r="K2448" s="243" t="n"/>
    </row>
    <row r="2449" customFormat="1" s="78">
      <c r="A2449" s="242" t="n"/>
      <c r="B2449" s="22" t="n"/>
      <c r="C2449" s="243" t="n"/>
      <c r="D2449" s="243" t="n"/>
      <c r="E2449" s="243" t="n"/>
      <c r="F2449" s="243" t="n"/>
      <c r="G2449" s="243" t="n"/>
      <c r="H2449" s="243" t="n"/>
      <c r="I2449" s="243" t="n"/>
      <c r="J2449" s="243" t="n"/>
      <c r="K2449" s="243" t="n"/>
    </row>
    <row r="2450" customFormat="1" s="78">
      <c r="A2450" s="242" t="n"/>
      <c r="B2450" s="22" t="n"/>
      <c r="C2450" s="243" t="n"/>
      <c r="D2450" s="243" t="n"/>
      <c r="E2450" s="243" t="n"/>
      <c r="F2450" s="243" t="n"/>
      <c r="G2450" s="243" t="n"/>
      <c r="H2450" s="243" t="n"/>
      <c r="I2450" s="243" t="n"/>
      <c r="J2450" s="243" t="n"/>
      <c r="K2450" s="243" t="n"/>
    </row>
    <row r="2451" customFormat="1" s="78">
      <c r="A2451" s="242" t="n"/>
      <c r="B2451" s="22" t="n"/>
      <c r="C2451" s="243" t="n"/>
      <c r="D2451" s="243" t="n"/>
      <c r="E2451" s="243" t="n"/>
      <c r="F2451" s="243" t="n"/>
      <c r="G2451" s="243" t="n"/>
      <c r="H2451" s="243" t="n"/>
      <c r="I2451" s="243" t="n"/>
      <c r="J2451" s="243" t="n"/>
      <c r="K2451" s="243" t="n"/>
    </row>
    <row r="2452" customFormat="1" s="78">
      <c r="A2452" s="242" t="n"/>
      <c r="B2452" s="22" t="n"/>
      <c r="C2452" s="243" t="n"/>
      <c r="D2452" s="243" t="n"/>
      <c r="E2452" s="243" t="n"/>
      <c r="F2452" s="243" t="n"/>
      <c r="G2452" s="243" t="n"/>
      <c r="H2452" s="243" t="n"/>
      <c r="I2452" s="243" t="n"/>
      <c r="J2452" s="243" t="n"/>
      <c r="K2452" s="243" t="n"/>
    </row>
    <row r="2453" customFormat="1" s="78">
      <c r="A2453" s="242" t="n"/>
      <c r="B2453" s="22" t="n"/>
      <c r="C2453" s="243" t="n"/>
      <c r="D2453" s="243" t="n"/>
      <c r="E2453" s="243" t="n"/>
      <c r="F2453" s="243" t="n"/>
      <c r="G2453" s="243" t="n"/>
      <c r="H2453" s="243" t="n"/>
      <c r="I2453" s="243" t="n"/>
      <c r="J2453" s="243" t="n"/>
      <c r="K2453" s="243" t="n"/>
    </row>
    <row r="2454" customFormat="1" s="78">
      <c r="A2454" s="242" t="n"/>
      <c r="B2454" s="22" t="n"/>
      <c r="C2454" s="243" t="n"/>
      <c r="D2454" s="243" t="n"/>
      <c r="E2454" s="243" t="n"/>
      <c r="F2454" s="243" t="n"/>
      <c r="G2454" s="243" t="n"/>
      <c r="H2454" s="243" t="n"/>
      <c r="I2454" s="243" t="n"/>
      <c r="J2454" s="243" t="n"/>
      <c r="K2454" s="243" t="n"/>
    </row>
    <row r="2455" customFormat="1" s="78">
      <c r="A2455" s="242" t="n"/>
      <c r="B2455" s="22" t="n"/>
      <c r="C2455" s="243" t="n"/>
      <c r="D2455" s="243" t="n"/>
      <c r="E2455" s="243" t="n"/>
      <c r="F2455" s="243" t="n"/>
      <c r="G2455" s="243" t="n"/>
      <c r="H2455" s="243" t="n"/>
      <c r="I2455" s="243" t="n"/>
      <c r="J2455" s="243" t="n"/>
      <c r="K2455" s="243" t="n"/>
    </row>
    <row r="2456" customFormat="1" s="78">
      <c r="A2456" s="242" t="n"/>
      <c r="B2456" s="22" t="n"/>
      <c r="C2456" s="243" t="n"/>
      <c r="D2456" s="243" t="n"/>
      <c r="E2456" s="243" t="n"/>
      <c r="F2456" s="243" t="n"/>
      <c r="G2456" s="243" t="n"/>
      <c r="H2456" s="243" t="n"/>
      <c r="I2456" s="243" t="n"/>
      <c r="J2456" s="243" t="n"/>
      <c r="K2456" s="243" t="n"/>
    </row>
    <row r="2457" customFormat="1" s="78">
      <c r="A2457" s="242" t="n"/>
      <c r="B2457" s="22" t="n"/>
      <c r="C2457" s="243" t="n"/>
      <c r="D2457" s="243" t="n"/>
      <c r="E2457" s="243" t="n"/>
      <c r="F2457" s="243" t="n"/>
      <c r="G2457" s="243" t="n"/>
      <c r="H2457" s="243" t="n"/>
      <c r="I2457" s="243" t="n"/>
      <c r="J2457" s="243" t="n"/>
      <c r="K2457" s="243" t="n"/>
    </row>
    <row r="2458" customFormat="1" s="78">
      <c r="A2458" s="242" t="n"/>
      <c r="B2458" s="22" t="n"/>
      <c r="C2458" s="243" t="n"/>
      <c r="D2458" s="243" t="n"/>
      <c r="E2458" s="243" t="n"/>
      <c r="F2458" s="243" t="n"/>
      <c r="G2458" s="243" t="n"/>
      <c r="H2458" s="243" t="n"/>
      <c r="I2458" s="243" t="n"/>
      <c r="J2458" s="243" t="n"/>
      <c r="K2458" s="243" t="n"/>
    </row>
    <row r="2459" customFormat="1" s="78">
      <c r="A2459" s="242" t="n"/>
      <c r="B2459" s="22" t="n"/>
      <c r="C2459" s="243" t="n"/>
      <c r="D2459" s="243" t="n"/>
      <c r="E2459" s="243" t="n"/>
      <c r="F2459" s="243" t="n"/>
      <c r="G2459" s="243" t="n"/>
      <c r="H2459" s="243" t="n"/>
      <c r="I2459" s="243" t="n"/>
      <c r="J2459" s="243" t="n"/>
      <c r="K2459" s="243" t="n"/>
    </row>
    <row r="2460" customFormat="1" s="78">
      <c r="A2460" s="242" t="n"/>
      <c r="B2460" s="22" t="n"/>
      <c r="C2460" s="243" t="n"/>
      <c r="D2460" s="243" t="n"/>
      <c r="E2460" s="243" t="n"/>
      <c r="F2460" s="243" t="n"/>
      <c r="G2460" s="243" t="n"/>
      <c r="H2460" s="243" t="n"/>
      <c r="I2460" s="243" t="n"/>
      <c r="J2460" s="243" t="n"/>
      <c r="K2460" s="243" t="n"/>
    </row>
    <row r="2461" customFormat="1" s="78">
      <c r="A2461" s="242" t="n"/>
      <c r="B2461" s="22" t="n"/>
      <c r="C2461" s="243" t="n"/>
      <c r="D2461" s="243" t="n"/>
      <c r="E2461" s="243" t="n"/>
      <c r="F2461" s="243" t="n"/>
      <c r="G2461" s="243" t="n"/>
      <c r="H2461" s="243" t="n"/>
      <c r="I2461" s="243" t="n"/>
      <c r="J2461" s="243" t="n"/>
      <c r="K2461" s="243" t="n"/>
    </row>
    <row r="2462" customFormat="1" s="78">
      <c r="A2462" s="242" t="n"/>
      <c r="B2462" s="22" t="n"/>
      <c r="C2462" s="243" t="n"/>
      <c r="D2462" s="243" t="n"/>
      <c r="E2462" s="243" t="n"/>
      <c r="F2462" s="243" t="n"/>
      <c r="G2462" s="243" t="n"/>
      <c r="H2462" s="243" t="n"/>
      <c r="I2462" s="243" t="n"/>
      <c r="J2462" s="243" t="n"/>
      <c r="K2462" s="243" t="n"/>
    </row>
    <row r="2463" customFormat="1" s="78">
      <c r="A2463" s="242" t="n"/>
      <c r="B2463" s="22" t="n"/>
      <c r="C2463" s="243" t="n"/>
      <c r="D2463" s="243" t="n"/>
      <c r="E2463" s="243" t="n"/>
      <c r="F2463" s="243" t="n"/>
      <c r="G2463" s="243" t="n"/>
      <c r="H2463" s="243" t="n"/>
      <c r="I2463" s="243" t="n"/>
      <c r="J2463" s="243" t="n"/>
      <c r="K2463" s="243" t="n"/>
    </row>
    <row r="2464" customFormat="1" s="78">
      <c r="A2464" s="242" t="n"/>
      <c r="B2464" s="22" t="n"/>
      <c r="C2464" s="243" t="n"/>
      <c r="D2464" s="243" t="n"/>
      <c r="E2464" s="243" t="n"/>
      <c r="F2464" s="243" t="n"/>
      <c r="G2464" s="243" t="n"/>
      <c r="H2464" s="243" t="n"/>
      <c r="I2464" s="243" t="n"/>
      <c r="J2464" s="243" t="n"/>
      <c r="K2464" s="243" t="n"/>
    </row>
    <row r="2465" customFormat="1" s="78">
      <c r="A2465" s="242" t="n"/>
      <c r="B2465" s="22" t="n"/>
      <c r="C2465" s="243" t="n"/>
      <c r="D2465" s="243" t="n"/>
      <c r="E2465" s="243" t="n"/>
      <c r="F2465" s="243" t="n"/>
      <c r="G2465" s="243" t="n"/>
      <c r="H2465" s="243" t="n"/>
      <c r="I2465" s="243" t="n"/>
      <c r="J2465" s="243" t="n"/>
      <c r="K2465" s="243" t="n"/>
    </row>
    <row r="2466" customFormat="1" s="78">
      <c r="A2466" s="242" t="n"/>
      <c r="B2466" s="22" t="n"/>
      <c r="C2466" s="243" t="n"/>
      <c r="D2466" s="243" t="n"/>
      <c r="E2466" s="243" t="n"/>
      <c r="F2466" s="243" t="n"/>
      <c r="G2466" s="243" t="n"/>
      <c r="H2466" s="243" t="n"/>
      <c r="I2466" s="243" t="n"/>
      <c r="J2466" s="243" t="n"/>
      <c r="K2466" s="243" t="n"/>
    </row>
    <row r="2467" customFormat="1" s="78">
      <c r="A2467" s="242" t="n"/>
      <c r="B2467" s="22" t="n"/>
      <c r="C2467" s="243" t="n"/>
      <c r="D2467" s="243" t="n"/>
      <c r="E2467" s="243" t="n"/>
      <c r="F2467" s="243" t="n"/>
      <c r="G2467" s="243" t="n"/>
      <c r="H2467" s="243" t="n"/>
      <c r="I2467" s="243" t="n"/>
      <c r="J2467" s="243" t="n"/>
      <c r="K2467" s="243" t="n"/>
    </row>
    <row r="2468" customFormat="1" s="78">
      <c r="A2468" s="242" t="n"/>
      <c r="B2468" s="22" t="n"/>
      <c r="C2468" s="243" t="n"/>
      <c r="D2468" s="243" t="n"/>
      <c r="E2468" s="243" t="n"/>
      <c r="F2468" s="243" t="n"/>
      <c r="G2468" s="243" t="n"/>
      <c r="H2468" s="243" t="n"/>
      <c r="I2468" s="243" t="n"/>
      <c r="J2468" s="243" t="n"/>
      <c r="K2468" s="243" t="n"/>
    </row>
    <row r="2469" customFormat="1" s="78">
      <c r="A2469" s="242" t="n"/>
      <c r="B2469" s="22" t="n"/>
      <c r="C2469" s="243" t="n"/>
      <c r="D2469" s="243" t="n"/>
      <c r="E2469" s="243" t="n"/>
      <c r="F2469" s="243" t="n"/>
      <c r="G2469" s="243" t="n"/>
      <c r="H2469" s="243" t="n"/>
      <c r="I2469" s="243" t="n"/>
      <c r="J2469" s="243" t="n"/>
      <c r="K2469" s="243" t="n"/>
    </row>
    <row r="2470" customFormat="1" s="78">
      <c r="A2470" s="242" t="n"/>
      <c r="B2470" s="22" t="n"/>
      <c r="C2470" s="243" t="n"/>
      <c r="D2470" s="243" t="n"/>
      <c r="E2470" s="243" t="n"/>
      <c r="F2470" s="243" t="n"/>
      <c r="G2470" s="243" t="n"/>
      <c r="H2470" s="243" t="n"/>
      <c r="I2470" s="243" t="n"/>
      <c r="J2470" s="243" t="n"/>
      <c r="K2470" s="243" t="n"/>
    </row>
    <row r="2471" customFormat="1" s="78">
      <c r="A2471" s="242" t="n"/>
      <c r="B2471" s="22" t="n"/>
      <c r="C2471" s="243" t="n"/>
      <c r="D2471" s="243" t="n"/>
      <c r="E2471" s="243" t="n"/>
      <c r="F2471" s="243" t="n"/>
      <c r="G2471" s="243" t="n"/>
      <c r="H2471" s="243" t="n"/>
      <c r="I2471" s="243" t="n"/>
      <c r="J2471" s="243" t="n"/>
      <c r="K2471" s="243" t="n"/>
    </row>
    <row r="2472" customFormat="1" s="78">
      <c r="A2472" s="242" t="n"/>
      <c r="B2472" s="22" t="n"/>
      <c r="C2472" s="243" t="n"/>
      <c r="D2472" s="243" t="n"/>
      <c r="E2472" s="243" t="n"/>
      <c r="F2472" s="243" t="n"/>
      <c r="G2472" s="243" t="n"/>
      <c r="H2472" s="243" t="n"/>
      <c r="I2472" s="243" t="n"/>
      <c r="J2472" s="243" t="n"/>
      <c r="K2472" s="243" t="n"/>
    </row>
    <row r="2473" customFormat="1" s="78">
      <c r="A2473" s="242" t="n"/>
      <c r="B2473" s="22" t="n"/>
      <c r="C2473" s="243" t="n"/>
      <c r="D2473" s="243" t="n"/>
      <c r="E2473" s="243" t="n"/>
      <c r="F2473" s="243" t="n"/>
      <c r="G2473" s="243" t="n"/>
      <c r="H2473" s="243" t="n"/>
      <c r="I2473" s="243" t="n"/>
      <c r="J2473" s="243" t="n"/>
      <c r="K2473" s="243" t="n"/>
    </row>
    <row r="2474" customFormat="1" s="78">
      <c r="A2474" s="242" t="n"/>
      <c r="B2474" s="22" t="n"/>
      <c r="C2474" s="243" t="n"/>
      <c r="D2474" s="243" t="n"/>
      <c r="E2474" s="243" t="n"/>
      <c r="F2474" s="243" t="n"/>
      <c r="G2474" s="243" t="n"/>
      <c r="H2474" s="243" t="n"/>
      <c r="I2474" s="243" t="n"/>
      <c r="J2474" s="243" t="n"/>
      <c r="K2474" s="243" t="n"/>
    </row>
    <row r="2475" customFormat="1" s="78">
      <c r="A2475" s="242" t="n"/>
      <c r="B2475" s="22" t="n"/>
      <c r="C2475" s="243" t="n"/>
      <c r="D2475" s="243" t="n"/>
      <c r="E2475" s="243" t="n"/>
      <c r="F2475" s="243" t="n"/>
      <c r="G2475" s="243" t="n"/>
      <c r="H2475" s="243" t="n"/>
      <c r="I2475" s="243" t="n"/>
      <c r="J2475" s="243" t="n"/>
      <c r="K2475" s="243" t="n"/>
    </row>
    <row r="2476" customFormat="1" s="78">
      <c r="A2476" s="242" t="n"/>
      <c r="B2476" s="22" t="n"/>
      <c r="C2476" s="243" t="n"/>
      <c r="D2476" s="243" t="n"/>
      <c r="E2476" s="243" t="n"/>
      <c r="F2476" s="243" t="n"/>
      <c r="G2476" s="243" t="n"/>
      <c r="H2476" s="243" t="n"/>
      <c r="I2476" s="243" t="n"/>
      <c r="J2476" s="243" t="n"/>
      <c r="K2476" s="243" t="n"/>
    </row>
    <row r="2477" customFormat="1" s="78">
      <c r="A2477" s="242" t="n"/>
      <c r="B2477" s="22" t="n"/>
      <c r="C2477" s="243" t="n"/>
      <c r="D2477" s="243" t="n"/>
      <c r="E2477" s="243" t="n"/>
      <c r="F2477" s="243" t="n"/>
      <c r="G2477" s="243" t="n"/>
      <c r="H2477" s="243" t="n"/>
      <c r="I2477" s="243" t="n"/>
      <c r="J2477" s="243" t="n"/>
      <c r="K2477" s="243" t="n"/>
    </row>
    <row r="2478" customFormat="1" s="78">
      <c r="A2478" s="242" t="n"/>
      <c r="B2478" s="22" t="n"/>
      <c r="C2478" s="243" t="n"/>
      <c r="D2478" s="243" t="n"/>
      <c r="E2478" s="243" t="n"/>
      <c r="F2478" s="243" t="n"/>
      <c r="G2478" s="243" t="n"/>
      <c r="H2478" s="243" t="n"/>
      <c r="I2478" s="243" t="n"/>
      <c r="J2478" s="243" t="n"/>
      <c r="K2478" s="243" t="n"/>
    </row>
    <row r="2479" customFormat="1" s="78">
      <c r="A2479" s="242" t="n"/>
      <c r="B2479" s="22" t="n"/>
      <c r="C2479" s="243" t="n"/>
      <c r="D2479" s="243" t="n"/>
      <c r="E2479" s="243" t="n"/>
      <c r="F2479" s="243" t="n"/>
      <c r="G2479" s="243" t="n"/>
      <c r="H2479" s="243" t="n"/>
      <c r="I2479" s="243" t="n"/>
      <c r="J2479" s="243" t="n"/>
      <c r="K2479" s="243" t="n"/>
    </row>
    <row r="2480" customFormat="1" s="78">
      <c r="A2480" s="242" t="n"/>
      <c r="B2480" s="22" t="n"/>
      <c r="C2480" s="243" t="n"/>
      <c r="D2480" s="243" t="n"/>
      <c r="E2480" s="243" t="n"/>
      <c r="F2480" s="243" t="n"/>
      <c r="G2480" s="243" t="n"/>
      <c r="H2480" s="243" t="n"/>
      <c r="I2480" s="243" t="n"/>
      <c r="J2480" s="243" t="n"/>
      <c r="K2480" s="243" t="n"/>
    </row>
    <row r="2481" customFormat="1" s="78">
      <c r="A2481" s="242" t="n"/>
      <c r="B2481" s="22" t="n"/>
      <c r="C2481" s="243" t="n"/>
      <c r="D2481" s="243" t="n"/>
      <c r="E2481" s="243" t="n"/>
      <c r="F2481" s="243" t="n"/>
      <c r="G2481" s="243" t="n"/>
      <c r="H2481" s="243" t="n"/>
      <c r="I2481" s="243" t="n"/>
      <c r="J2481" s="243" t="n"/>
      <c r="K2481" s="243" t="n"/>
    </row>
    <row r="2482" customFormat="1" s="78">
      <c r="A2482" s="242" t="n"/>
      <c r="B2482" s="22" t="n"/>
      <c r="C2482" s="243" t="n"/>
      <c r="D2482" s="243" t="n"/>
      <c r="E2482" s="243" t="n"/>
      <c r="F2482" s="243" t="n"/>
      <c r="G2482" s="243" t="n"/>
      <c r="H2482" s="243" t="n"/>
      <c r="I2482" s="243" t="n"/>
      <c r="J2482" s="243" t="n"/>
      <c r="K2482" s="243" t="n"/>
    </row>
    <row r="2483" customFormat="1" s="78">
      <c r="A2483" s="242" t="n"/>
      <c r="B2483" s="22" t="n"/>
      <c r="C2483" s="243" t="n"/>
      <c r="D2483" s="243" t="n"/>
      <c r="E2483" s="243" t="n"/>
      <c r="F2483" s="243" t="n"/>
      <c r="G2483" s="243" t="n"/>
      <c r="H2483" s="243" t="n"/>
      <c r="I2483" s="243" t="n"/>
      <c r="J2483" s="243" t="n"/>
      <c r="K2483" s="243" t="n"/>
    </row>
    <row r="2484" customFormat="1" s="78">
      <c r="A2484" s="242" t="n"/>
      <c r="B2484" s="22" t="n"/>
      <c r="C2484" s="243" t="n"/>
      <c r="D2484" s="243" t="n"/>
      <c r="E2484" s="243" t="n"/>
      <c r="F2484" s="243" t="n"/>
      <c r="G2484" s="243" t="n"/>
      <c r="H2484" s="243" t="n"/>
      <c r="I2484" s="243" t="n"/>
      <c r="J2484" s="243" t="n"/>
      <c r="K2484" s="243" t="n"/>
    </row>
    <row r="2485" customFormat="1" s="78">
      <c r="A2485" s="242" t="n"/>
      <c r="B2485" s="22" t="n"/>
      <c r="C2485" s="243" t="n"/>
      <c r="D2485" s="243" t="n"/>
      <c r="E2485" s="243" t="n"/>
      <c r="F2485" s="243" t="n"/>
      <c r="G2485" s="243" t="n"/>
      <c r="H2485" s="243" t="n"/>
      <c r="I2485" s="243" t="n"/>
      <c r="J2485" s="243" t="n"/>
      <c r="K2485" s="243" t="n"/>
    </row>
    <row r="2486" customFormat="1" s="78">
      <c r="A2486" s="242" t="n"/>
      <c r="B2486" s="22" t="n"/>
      <c r="C2486" s="243" t="n"/>
      <c r="D2486" s="243" t="n"/>
      <c r="E2486" s="243" t="n"/>
      <c r="F2486" s="243" t="n"/>
      <c r="G2486" s="243" t="n"/>
      <c r="H2486" s="243" t="n"/>
      <c r="I2486" s="243" t="n"/>
      <c r="J2486" s="243" t="n"/>
      <c r="K2486" s="243" t="n"/>
    </row>
    <row r="2487" customFormat="1" s="78">
      <c r="A2487" s="242" t="n"/>
      <c r="B2487" s="22" t="n"/>
      <c r="C2487" s="243" t="n"/>
      <c r="D2487" s="243" t="n"/>
      <c r="E2487" s="243" t="n"/>
      <c r="F2487" s="243" t="n"/>
      <c r="G2487" s="243" t="n"/>
      <c r="H2487" s="243" t="n"/>
      <c r="I2487" s="243" t="n"/>
      <c r="J2487" s="243" t="n"/>
      <c r="K2487" s="243" t="n"/>
    </row>
    <row r="2488" customFormat="1" s="78">
      <c r="A2488" s="242" t="n"/>
      <c r="B2488" s="22" t="n"/>
      <c r="C2488" s="243" t="n"/>
      <c r="D2488" s="243" t="n"/>
      <c r="E2488" s="243" t="n"/>
      <c r="F2488" s="243" t="n"/>
      <c r="G2488" s="243" t="n"/>
      <c r="H2488" s="243" t="n"/>
      <c r="I2488" s="243" t="n"/>
      <c r="J2488" s="243" t="n"/>
      <c r="K2488" s="243" t="n"/>
    </row>
    <row r="2489" customFormat="1" s="78">
      <c r="A2489" s="242" t="n"/>
      <c r="B2489" s="22" t="n"/>
      <c r="C2489" s="243" t="n"/>
      <c r="D2489" s="243" t="n"/>
      <c r="E2489" s="243" t="n"/>
      <c r="F2489" s="243" t="n"/>
      <c r="G2489" s="243" t="n"/>
      <c r="H2489" s="243" t="n"/>
      <c r="I2489" s="243" t="n"/>
      <c r="J2489" s="243" t="n"/>
      <c r="K2489" s="243" t="n"/>
    </row>
    <row r="2490" customFormat="1" s="78">
      <c r="A2490" s="242" t="n"/>
      <c r="B2490" s="22" t="n"/>
      <c r="C2490" s="243" t="n"/>
      <c r="D2490" s="243" t="n"/>
      <c r="E2490" s="243" t="n"/>
      <c r="F2490" s="243" t="n"/>
      <c r="G2490" s="243" t="n"/>
      <c r="H2490" s="243" t="n"/>
      <c r="I2490" s="243" t="n"/>
      <c r="J2490" s="243" t="n"/>
      <c r="K2490" s="243" t="n"/>
    </row>
    <row r="2491" customFormat="1" s="78">
      <c r="A2491" s="242" t="n"/>
      <c r="B2491" s="22" t="n"/>
      <c r="C2491" s="243" t="n"/>
      <c r="D2491" s="243" t="n"/>
      <c r="E2491" s="243" t="n"/>
      <c r="F2491" s="243" t="n"/>
      <c r="G2491" s="243" t="n"/>
      <c r="H2491" s="243" t="n"/>
      <c r="I2491" s="243" t="n"/>
      <c r="J2491" s="243" t="n"/>
      <c r="K2491" s="243" t="n"/>
    </row>
    <row r="2492" customFormat="1" s="78">
      <c r="A2492" s="242" t="n"/>
      <c r="B2492" s="22" t="n"/>
      <c r="C2492" s="243" t="n"/>
      <c r="D2492" s="243" t="n"/>
      <c r="E2492" s="243" t="n"/>
      <c r="F2492" s="243" t="n"/>
      <c r="G2492" s="243" t="n"/>
      <c r="H2492" s="243" t="n"/>
      <c r="I2492" s="243" t="n"/>
      <c r="J2492" s="243" t="n"/>
      <c r="K2492" s="243" t="n"/>
    </row>
    <row r="2493" customFormat="1" s="78">
      <c r="A2493" s="242" t="n"/>
      <c r="B2493" s="22" t="n"/>
      <c r="C2493" s="243" t="n"/>
      <c r="D2493" s="243" t="n"/>
      <c r="E2493" s="243" t="n"/>
      <c r="F2493" s="243" t="n"/>
      <c r="G2493" s="243" t="n"/>
      <c r="H2493" s="243" t="n"/>
      <c r="I2493" s="243" t="n"/>
      <c r="J2493" s="243" t="n"/>
      <c r="K2493" s="243" t="n"/>
    </row>
    <row r="2494" customFormat="1" s="78">
      <c r="A2494" s="242" t="n"/>
      <c r="B2494" s="22" t="n"/>
      <c r="C2494" s="243" t="n"/>
      <c r="D2494" s="243" t="n"/>
      <c r="E2494" s="243" t="n"/>
      <c r="F2494" s="243" t="n"/>
      <c r="G2494" s="243" t="n"/>
      <c r="H2494" s="243" t="n"/>
      <c r="I2494" s="243" t="n"/>
      <c r="J2494" s="243" t="n"/>
      <c r="K2494" s="243" t="n"/>
    </row>
    <row r="2495" customFormat="1" s="78">
      <c r="A2495" s="242" t="n"/>
      <c r="B2495" s="22" t="n"/>
      <c r="C2495" s="243" t="n"/>
      <c r="D2495" s="243" t="n"/>
      <c r="E2495" s="243" t="n"/>
      <c r="F2495" s="243" t="n"/>
      <c r="G2495" s="243" t="n"/>
      <c r="H2495" s="243" t="n"/>
      <c r="I2495" s="243" t="n"/>
      <c r="J2495" s="243" t="n"/>
      <c r="K2495" s="243" t="n"/>
    </row>
    <row r="2496" customFormat="1" s="78">
      <c r="A2496" s="242" t="n"/>
      <c r="B2496" s="22" t="n"/>
      <c r="C2496" s="243" t="n"/>
      <c r="D2496" s="243" t="n"/>
      <c r="E2496" s="243" t="n"/>
      <c r="F2496" s="243" t="n"/>
      <c r="G2496" s="243" t="n"/>
      <c r="H2496" s="243" t="n"/>
      <c r="I2496" s="243" t="n"/>
      <c r="J2496" s="243" t="n"/>
      <c r="K2496" s="243" t="n"/>
    </row>
    <row r="2497" customFormat="1" s="78">
      <c r="A2497" s="242" t="n"/>
      <c r="B2497" s="22" t="n"/>
      <c r="C2497" s="243" t="n"/>
      <c r="D2497" s="243" t="n"/>
      <c r="E2497" s="243" t="n"/>
      <c r="F2497" s="243" t="n"/>
      <c r="G2497" s="243" t="n"/>
      <c r="H2497" s="243" t="n"/>
      <c r="I2497" s="243" t="n"/>
      <c r="J2497" s="243" t="n"/>
      <c r="K2497" s="243" t="n"/>
    </row>
    <row r="2498" customFormat="1" s="78">
      <c r="A2498" s="242" t="n"/>
      <c r="B2498" s="22" t="n"/>
      <c r="C2498" s="243" t="n"/>
      <c r="D2498" s="243" t="n"/>
      <c r="E2498" s="243" t="n"/>
      <c r="F2498" s="243" t="n"/>
      <c r="G2498" s="243" t="n"/>
      <c r="H2498" s="243" t="n"/>
      <c r="I2498" s="243" t="n"/>
      <c r="J2498" s="243" t="n"/>
      <c r="K2498" s="243" t="n"/>
    </row>
    <row r="2499" customFormat="1" s="78">
      <c r="A2499" s="242" t="n"/>
      <c r="B2499" s="22" t="n"/>
      <c r="C2499" s="243" t="n"/>
      <c r="D2499" s="243" t="n"/>
      <c r="E2499" s="243" t="n"/>
      <c r="F2499" s="243" t="n"/>
      <c r="G2499" s="243" t="n"/>
      <c r="H2499" s="243" t="n"/>
      <c r="I2499" s="243" t="n"/>
      <c r="J2499" s="243" t="n"/>
      <c r="K2499" s="243" t="n"/>
    </row>
    <row r="2500" customFormat="1" s="78">
      <c r="A2500" s="242" t="n"/>
      <c r="B2500" s="22" t="n"/>
      <c r="C2500" s="243" t="n"/>
      <c r="D2500" s="243" t="n"/>
      <c r="E2500" s="243" t="n"/>
      <c r="F2500" s="243" t="n"/>
      <c r="G2500" s="243" t="n"/>
      <c r="H2500" s="243" t="n"/>
      <c r="I2500" s="243" t="n"/>
      <c r="J2500" s="243" t="n"/>
      <c r="K2500" s="243" t="n"/>
    </row>
    <row r="2501" customFormat="1" s="78">
      <c r="A2501" s="242" t="n"/>
      <c r="B2501" s="22" t="n"/>
      <c r="C2501" s="243" t="n"/>
      <c r="D2501" s="243" t="n"/>
      <c r="E2501" s="243" t="n"/>
      <c r="F2501" s="243" t="n"/>
      <c r="G2501" s="243" t="n"/>
      <c r="H2501" s="243" t="n"/>
      <c r="I2501" s="243" t="n"/>
      <c r="J2501" s="243" t="n"/>
      <c r="K2501" s="243" t="n"/>
    </row>
    <row r="2502" customFormat="1" s="78">
      <c r="A2502" s="242" t="n"/>
      <c r="B2502" s="22" t="n"/>
      <c r="C2502" s="243" t="n"/>
      <c r="D2502" s="243" t="n"/>
      <c r="E2502" s="243" t="n"/>
      <c r="F2502" s="243" t="n"/>
      <c r="G2502" s="243" t="n"/>
      <c r="H2502" s="243" t="n"/>
      <c r="I2502" s="243" t="n"/>
      <c r="J2502" s="243" t="n"/>
      <c r="K2502" s="243" t="n"/>
    </row>
    <row r="2503" customFormat="1" s="78">
      <c r="A2503" s="242" t="n"/>
      <c r="B2503" s="22" t="n"/>
      <c r="C2503" s="243" t="n"/>
      <c r="D2503" s="243" t="n"/>
      <c r="E2503" s="243" t="n"/>
      <c r="F2503" s="243" t="n"/>
      <c r="G2503" s="243" t="n"/>
      <c r="H2503" s="243" t="n"/>
      <c r="I2503" s="243" t="n"/>
      <c r="J2503" s="243" t="n"/>
      <c r="K2503" s="243" t="n"/>
    </row>
    <row r="2504" customFormat="1" s="78">
      <c r="A2504" s="242" t="n"/>
      <c r="B2504" s="22" t="n"/>
      <c r="C2504" s="243" t="n"/>
      <c r="D2504" s="243" t="n"/>
      <c r="E2504" s="243" t="n"/>
      <c r="F2504" s="243" t="n"/>
      <c r="G2504" s="243" t="n"/>
      <c r="H2504" s="243" t="n"/>
      <c r="I2504" s="243" t="n"/>
      <c r="J2504" s="243" t="n"/>
      <c r="K2504" s="243" t="n"/>
    </row>
    <row r="2505" customFormat="1" s="78">
      <c r="A2505" s="242" t="n"/>
      <c r="B2505" s="22" t="n"/>
      <c r="C2505" s="243" t="n"/>
      <c r="D2505" s="243" t="n"/>
      <c r="E2505" s="243" t="n"/>
      <c r="F2505" s="243" t="n"/>
      <c r="G2505" s="243" t="n"/>
      <c r="H2505" s="243" t="n"/>
      <c r="I2505" s="243" t="n"/>
      <c r="J2505" s="243" t="n"/>
      <c r="K2505" s="243" t="n"/>
    </row>
    <row r="2506" customFormat="1" s="78">
      <c r="A2506" s="242" t="n"/>
      <c r="B2506" s="22" t="n"/>
      <c r="C2506" s="243" t="n"/>
      <c r="D2506" s="243" t="n"/>
      <c r="E2506" s="243" t="n"/>
      <c r="F2506" s="243" t="n"/>
      <c r="G2506" s="243" t="n"/>
      <c r="H2506" s="243" t="n"/>
      <c r="I2506" s="243" t="n"/>
      <c r="J2506" s="243" t="n"/>
      <c r="K2506" s="243" t="n"/>
    </row>
    <row r="2507" customFormat="1" s="78">
      <c r="A2507" s="242" t="n"/>
      <c r="B2507" s="22" t="n"/>
      <c r="C2507" s="243" t="n"/>
      <c r="D2507" s="243" t="n"/>
      <c r="E2507" s="243" t="n"/>
      <c r="F2507" s="243" t="n"/>
      <c r="G2507" s="243" t="n"/>
      <c r="H2507" s="243" t="n"/>
      <c r="I2507" s="243" t="n"/>
      <c r="J2507" s="243" t="n"/>
      <c r="K2507" s="243" t="n"/>
    </row>
    <row r="2508" customFormat="1" s="78">
      <c r="A2508" s="242" t="n"/>
      <c r="B2508" s="22" t="n"/>
      <c r="C2508" s="243" t="n"/>
      <c r="D2508" s="243" t="n"/>
      <c r="E2508" s="243" t="n"/>
      <c r="F2508" s="243" t="n"/>
      <c r="G2508" s="243" t="n"/>
      <c r="H2508" s="243" t="n"/>
      <c r="I2508" s="243" t="n"/>
      <c r="J2508" s="243" t="n"/>
      <c r="K2508" s="243" t="n"/>
    </row>
    <row r="2509" customFormat="1" s="78">
      <c r="A2509" s="242" t="n"/>
      <c r="B2509" s="22" t="n"/>
      <c r="C2509" s="243" t="n"/>
      <c r="D2509" s="243" t="n"/>
      <c r="E2509" s="243" t="n"/>
      <c r="F2509" s="243" t="n"/>
      <c r="G2509" s="243" t="n"/>
      <c r="H2509" s="243" t="n"/>
      <c r="I2509" s="243" t="n"/>
      <c r="J2509" s="243" t="n"/>
      <c r="K2509" s="243" t="n"/>
    </row>
    <row r="2510" customFormat="1" s="78">
      <c r="A2510" s="242" t="n"/>
      <c r="B2510" s="22" t="n"/>
      <c r="C2510" s="243" t="n"/>
      <c r="D2510" s="243" t="n"/>
      <c r="E2510" s="243" t="n"/>
      <c r="F2510" s="243" t="n"/>
      <c r="G2510" s="243" t="n"/>
      <c r="H2510" s="243" t="n"/>
      <c r="I2510" s="243" t="n"/>
      <c r="J2510" s="243" t="n"/>
      <c r="K2510" s="243" t="n"/>
    </row>
    <row r="2511" customFormat="1" s="78">
      <c r="A2511" s="242" t="n"/>
      <c r="B2511" s="22" t="n"/>
      <c r="C2511" s="243" t="n"/>
      <c r="D2511" s="243" t="n"/>
      <c r="E2511" s="243" t="n"/>
      <c r="F2511" s="243" t="n"/>
      <c r="G2511" s="243" t="n"/>
      <c r="H2511" s="243" t="n"/>
      <c r="I2511" s="243" t="n"/>
      <c r="J2511" s="243" t="n"/>
      <c r="K2511" s="243" t="n"/>
    </row>
    <row r="2512" customFormat="1" s="78">
      <c r="A2512" s="242" t="n"/>
      <c r="B2512" s="22" t="n"/>
      <c r="C2512" s="243" t="n"/>
      <c r="D2512" s="243" t="n"/>
      <c r="E2512" s="243" t="n"/>
      <c r="F2512" s="243" t="n"/>
      <c r="G2512" s="243" t="n"/>
      <c r="H2512" s="243" t="n"/>
      <c r="I2512" s="243" t="n"/>
      <c r="J2512" s="243" t="n"/>
      <c r="K2512" s="243" t="n"/>
    </row>
    <row r="2513" customFormat="1" s="78">
      <c r="A2513" s="242" t="n"/>
      <c r="B2513" s="22" t="n"/>
      <c r="C2513" s="243" t="n"/>
      <c r="D2513" s="243" t="n"/>
      <c r="E2513" s="243" t="n"/>
      <c r="F2513" s="243" t="n"/>
      <c r="G2513" s="243" t="n"/>
      <c r="H2513" s="243" t="n"/>
      <c r="I2513" s="243" t="n"/>
      <c r="J2513" s="243" t="n"/>
      <c r="K2513" s="243" t="n"/>
    </row>
    <row r="2514" customFormat="1" s="78">
      <c r="A2514" s="242" t="n"/>
      <c r="B2514" s="22" t="n"/>
      <c r="C2514" s="243" t="n"/>
      <c r="D2514" s="243" t="n"/>
      <c r="E2514" s="243" t="n"/>
      <c r="F2514" s="243" t="n"/>
      <c r="G2514" s="243" t="n"/>
      <c r="H2514" s="243" t="n"/>
      <c r="I2514" s="243" t="n"/>
      <c r="J2514" s="243" t="n"/>
      <c r="K2514" s="243" t="n"/>
    </row>
    <row r="2515" customFormat="1" s="78">
      <c r="A2515" s="242" t="n"/>
      <c r="B2515" s="22" t="n"/>
      <c r="C2515" s="243" t="n"/>
      <c r="D2515" s="243" t="n"/>
      <c r="E2515" s="243" t="n"/>
      <c r="F2515" s="243" t="n"/>
      <c r="G2515" s="243" t="n"/>
      <c r="H2515" s="243" t="n"/>
      <c r="I2515" s="243" t="n"/>
      <c r="J2515" s="243" t="n"/>
      <c r="K2515" s="243" t="n"/>
    </row>
    <row r="2516" customFormat="1" s="78">
      <c r="A2516" s="242" t="n"/>
      <c r="B2516" s="22" t="n"/>
      <c r="C2516" s="243" t="n"/>
      <c r="D2516" s="243" t="n"/>
      <c r="E2516" s="243" t="n"/>
      <c r="F2516" s="243" t="n"/>
      <c r="G2516" s="243" t="n"/>
      <c r="H2516" s="243" t="n"/>
      <c r="I2516" s="243" t="n"/>
      <c r="J2516" s="243" t="n"/>
      <c r="K2516" s="243" t="n"/>
    </row>
    <row r="2517" customFormat="1" s="78">
      <c r="A2517" s="242" t="n"/>
      <c r="B2517" s="22" t="n"/>
      <c r="C2517" s="243" t="n"/>
      <c r="D2517" s="243" t="n"/>
      <c r="E2517" s="243" t="n"/>
      <c r="F2517" s="243" t="n"/>
      <c r="G2517" s="243" t="n"/>
      <c r="H2517" s="243" t="n"/>
      <c r="I2517" s="243" t="n"/>
      <c r="J2517" s="243" t="n"/>
      <c r="K2517" s="243" t="n"/>
    </row>
    <row r="2518" customFormat="1" s="78">
      <c r="A2518" s="242" t="n"/>
      <c r="B2518" s="22" t="n"/>
      <c r="C2518" s="243" t="n"/>
      <c r="D2518" s="243" t="n"/>
      <c r="E2518" s="243" t="n"/>
      <c r="F2518" s="243" t="n"/>
      <c r="G2518" s="243" t="n"/>
      <c r="H2518" s="243" t="n"/>
      <c r="I2518" s="243" t="n"/>
      <c r="J2518" s="243" t="n"/>
      <c r="K2518" s="243" t="n"/>
    </row>
    <row r="2519" customFormat="1" s="78">
      <c r="A2519" s="242" t="n"/>
      <c r="B2519" s="22" t="n"/>
      <c r="C2519" s="243" t="n"/>
      <c r="D2519" s="243" t="n"/>
      <c r="E2519" s="243" t="n"/>
      <c r="F2519" s="243" t="n"/>
      <c r="G2519" s="243" t="n"/>
      <c r="H2519" s="243" t="n"/>
      <c r="I2519" s="243" t="n"/>
      <c r="J2519" s="243" t="n"/>
      <c r="K2519" s="243" t="n"/>
    </row>
    <row r="2520" customFormat="1" s="78">
      <c r="A2520" s="242" t="n"/>
      <c r="B2520" s="22" t="n"/>
      <c r="C2520" s="243" t="n"/>
      <c r="D2520" s="243" t="n"/>
      <c r="E2520" s="243" t="n"/>
      <c r="F2520" s="243" t="n"/>
      <c r="G2520" s="243" t="n"/>
      <c r="H2520" s="243" t="n"/>
      <c r="I2520" s="243" t="n"/>
      <c r="J2520" s="243" t="n"/>
      <c r="K2520" s="243" t="n"/>
    </row>
    <row r="2521" customFormat="1" s="78">
      <c r="A2521" s="242" t="n"/>
      <c r="B2521" s="22" t="n"/>
      <c r="C2521" s="243" t="n"/>
      <c r="D2521" s="243" t="n"/>
      <c r="E2521" s="243" t="n"/>
      <c r="F2521" s="243" t="n"/>
      <c r="G2521" s="243" t="n"/>
      <c r="H2521" s="243" t="n"/>
      <c r="I2521" s="243" t="n"/>
      <c r="J2521" s="243" t="n"/>
      <c r="K2521" s="243" t="n"/>
    </row>
    <row r="2522" customFormat="1" s="78">
      <c r="A2522" s="242" t="n"/>
      <c r="B2522" s="22" t="n"/>
      <c r="C2522" s="243" t="n"/>
      <c r="D2522" s="243" t="n"/>
      <c r="E2522" s="243" t="n"/>
      <c r="F2522" s="243" t="n"/>
      <c r="G2522" s="243" t="n"/>
      <c r="H2522" s="243" t="n"/>
      <c r="I2522" s="243" t="n"/>
      <c r="J2522" s="243" t="n"/>
      <c r="K2522" s="243" t="n"/>
    </row>
    <row r="2523" customFormat="1" s="78">
      <c r="A2523" s="242" t="n"/>
      <c r="B2523" s="22" t="n"/>
      <c r="C2523" s="243" t="n"/>
      <c r="D2523" s="243" t="n"/>
      <c r="E2523" s="243" t="n"/>
      <c r="F2523" s="243" t="n"/>
      <c r="G2523" s="243" t="n"/>
      <c r="H2523" s="243" t="n"/>
      <c r="I2523" s="243" t="n"/>
      <c r="J2523" s="243" t="n"/>
      <c r="K2523" s="243" t="n"/>
    </row>
    <row r="2524" customFormat="1" s="78">
      <c r="A2524" s="242" t="n"/>
      <c r="B2524" s="22" t="n"/>
      <c r="C2524" s="243" t="n"/>
      <c r="D2524" s="243" t="n"/>
      <c r="E2524" s="243" t="n"/>
      <c r="F2524" s="243" t="n"/>
      <c r="G2524" s="243" t="n"/>
      <c r="H2524" s="243" t="n"/>
      <c r="I2524" s="243" t="n"/>
      <c r="J2524" s="243" t="n"/>
      <c r="K2524" s="243" t="n"/>
    </row>
    <row r="2525" customFormat="1" s="78">
      <c r="A2525" s="242" t="n"/>
      <c r="B2525" s="22" t="n"/>
      <c r="C2525" s="243" t="n"/>
      <c r="D2525" s="243" t="n"/>
      <c r="E2525" s="243" t="n"/>
      <c r="F2525" s="243" t="n"/>
      <c r="G2525" s="243" t="n"/>
      <c r="H2525" s="243" t="n"/>
      <c r="I2525" s="243" t="n"/>
      <c r="J2525" s="243" t="n"/>
      <c r="K2525" s="243" t="n"/>
    </row>
    <row r="2526" customFormat="1" s="78">
      <c r="A2526" s="242" t="n"/>
      <c r="B2526" s="22" t="n"/>
      <c r="C2526" s="243" t="n"/>
      <c r="D2526" s="243" t="n"/>
      <c r="E2526" s="243" t="n"/>
      <c r="F2526" s="243" t="n"/>
      <c r="G2526" s="243" t="n"/>
      <c r="H2526" s="243" t="n"/>
      <c r="I2526" s="243" t="n"/>
      <c r="J2526" s="243" t="n"/>
      <c r="K2526" s="243" t="n"/>
    </row>
    <row r="2527" customFormat="1" s="78">
      <c r="A2527" s="242" t="n"/>
      <c r="B2527" s="22" t="n"/>
      <c r="C2527" s="243" t="n"/>
      <c r="D2527" s="243" t="n"/>
      <c r="E2527" s="243" t="n"/>
      <c r="F2527" s="243" t="n"/>
      <c r="G2527" s="243" t="n"/>
      <c r="H2527" s="243" t="n"/>
      <c r="I2527" s="243" t="n"/>
      <c r="J2527" s="243" t="n"/>
      <c r="K2527" s="243" t="n"/>
    </row>
    <row r="2528" customFormat="1" s="78">
      <c r="A2528" s="242" t="n"/>
      <c r="B2528" s="22" t="n"/>
      <c r="C2528" s="243" t="n"/>
      <c r="D2528" s="243" t="n"/>
      <c r="E2528" s="243" t="n"/>
      <c r="F2528" s="243" t="n"/>
      <c r="G2528" s="243" t="n"/>
      <c r="H2528" s="243" t="n"/>
      <c r="I2528" s="243" t="n"/>
      <c r="J2528" s="243" t="n"/>
      <c r="K2528" s="243" t="n"/>
    </row>
    <row r="2529" customFormat="1" s="78">
      <c r="A2529" s="242" t="n"/>
      <c r="B2529" s="22" t="n"/>
      <c r="C2529" s="243" t="n"/>
      <c r="D2529" s="243" t="n"/>
      <c r="E2529" s="243" t="n"/>
      <c r="F2529" s="243" t="n"/>
      <c r="G2529" s="243" t="n"/>
      <c r="H2529" s="243" t="n"/>
      <c r="I2529" s="243" t="n"/>
      <c r="J2529" s="243" t="n"/>
      <c r="K2529" s="243" t="n"/>
    </row>
    <row r="2530" customFormat="1" s="78">
      <c r="A2530" s="242" t="n"/>
      <c r="B2530" s="22" t="n"/>
      <c r="C2530" s="243" t="n"/>
      <c r="D2530" s="243" t="n"/>
      <c r="E2530" s="243" t="n"/>
      <c r="F2530" s="243" t="n"/>
      <c r="G2530" s="243" t="n"/>
      <c r="H2530" s="243" t="n"/>
      <c r="I2530" s="243" t="n"/>
      <c r="J2530" s="243" t="n"/>
      <c r="K2530" s="243" t="n"/>
    </row>
    <row r="2531" customFormat="1" s="78">
      <c r="A2531" s="242" t="n"/>
      <c r="B2531" s="22" t="n"/>
      <c r="C2531" s="243" t="n"/>
      <c r="D2531" s="243" t="n"/>
      <c r="E2531" s="243" t="n"/>
      <c r="F2531" s="243" t="n"/>
      <c r="G2531" s="243" t="n"/>
      <c r="H2531" s="243" t="n"/>
      <c r="I2531" s="243" t="n"/>
      <c r="J2531" s="243" t="n"/>
      <c r="K2531" s="243" t="n"/>
    </row>
    <row r="2532" customFormat="1" s="78">
      <c r="A2532" s="242" t="n"/>
      <c r="B2532" s="22" t="n"/>
      <c r="C2532" s="243" t="n"/>
      <c r="D2532" s="243" t="n"/>
      <c r="E2532" s="243" t="n"/>
      <c r="F2532" s="243" t="n"/>
      <c r="G2532" s="243" t="n"/>
      <c r="H2532" s="243" t="n"/>
      <c r="I2532" s="243" t="n"/>
      <c r="J2532" s="243" t="n"/>
      <c r="K2532" s="243" t="n"/>
    </row>
    <row r="2533" customFormat="1" s="78">
      <c r="A2533" s="242" t="n"/>
      <c r="B2533" s="22" t="n"/>
      <c r="C2533" s="243" t="n"/>
      <c r="D2533" s="243" t="n"/>
      <c r="E2533" s="243" t="n"/>
      <c r="F2533" s="243" t="n"/>
      <c r="G2533" s="243" t="n"/>
      <c r="H2533" s="243" t="n"/>
      <c r="I2533" s="243" t="n"/>
      <c r="J2533" s="243" t="n"/>
      <c r="K2533" s="243" t="n"/>
    </row>
    <row r="2534" customFormat="1" s="78">
      <c r="A2534" s="242" t="n"/>
      <c r="B2534" s="22" t="n"/>
      <c r="C2534" s="243" t="n"/>
      <c r="D2534" s="243" t="n"/>
      <c r="E2534" s="243" t="n"/>
      <c r="F2534" s="243" t="n"/>
      <c r="G2534" s="243" t="n"/>
      <c r="H2534" s="243" t="n"/>
      <c r="I2534" s="243" t="n"/>
      <c r="J2534" s="243" t="n"/>
      <c r="K2534" s="243" t="n"/>
    </row>
    <row r="2535" customFormat="1" s="78">
      <c r="A2535" s="242" t="n"/>
      <c r="B2535" s="22" t="n"/>
      <c r="C2535" s="243" t="n"/>
      <c r="D2535" s="243" t="n"/>
      <c r="E2535" s="243" t="n"/>
      <c r="F2535" s="243" t="n"/>
      <c r="G2535" s="243" t="n"/>
      <c r="H2535" s="243" t="n"/>
      <c r="I2535" s="243" t="n"/>
      <c r="J2535" s="243" t="n"/>
      <c r="K2535" s="243" t="n"/>
    </row>
    <row r="2536" customFormat="1" s="78">
      <c r="A2536" s="242" t="n"/>
      <c r="B2536" s="22" t="n"/>
      <c r="C2536" s="243" t="n"/>
      <c r="D2536" s="243" t="n"/>
      <c r="E2536" s="243" t="n"/>
      <c r="F2536" s="243" t="n"/>
      <c r="G2536" s="243" t="n"/>
      <c r="H2536" s="243" t="n"/>
      <c r="I2536" s="243" t="n"/>
      <c r="J2536" s="243" t="n"/>
      <c r="K2536" s="243" t="n"/>
    </row>
    <row r="2537" customFormat="1" s="78">
      <c r="A2537" s="242" t="n"/>
      <c r="B2537" s="22" t="n"/>
      <c r="C2537" s="243" t="n"/>
      <c r="D2537" s="243" t="n"/>
      <c r="E2537" s="243" t="n"/>
      <c r="F2537" s="243" t="n"/>
      <c r="G2537" s="243" t="n"/>
      <c r="H2537" s="243" t="n"/>
      <c r="I2537" s="243" t="n"/>
      <c r="J2537" s="243" t="n"/>
      <c r="K2537" s="243" t="n"/>
    </row>
    <row r="2538" customFormat="1" s="78">
      <c r="A2538" s="242" t="n"/>
      <c r="B2538" s="22" t="n"/>
      <c r="C2538" s="243" t="n"/>
      <c r="D2538" s="243" t="n"/>
      <c r="E2538" s="243" t="n"/>
      <c r="F2538" s="243" t="n"/>
      <c r="G2538" s="243" t="n"/>
      <c r="H2538" s="243" t="n"/>
      <c r="I2538" s="243" t="n"/>
      <c r="J2538" s="243" t="n"/>
      <c r="K2538" s="243" t="n"/>
    </row>
    <row r="2539" customFormat="1" s="78">
      <c r="A2539" s="242" t="n"/>
      <c r="B2539" s="22" t="n"/>
      <c r="C2539" s="243" t="n"/>
      <c r="D2539" s="243" t="n"/>
      <c r="E2539" s="243" t="n"/>
      <c r="F2539" s="243" t="n"/>
      <c r="G2539" s="243" t="n"/>
      <c r="H2539" s="243" t="n"/>
      <c r="I2539" s="243" t="n"/>
      <c r="J2539" s="243" t="n"/>
      <c r="K2539" s="243" t="n"/>
    </row>
    <row r="2540" customFormat="1" s="78">
      <c r="A2540" s="242" t="n"/>
      <c r="B2540" s="22" t="n"/>
      <c r="C2540" s="243" t="n"/>
      <c r="D2540" s="243" t="n"/>
      <c r="E2540" s="243" t="n"/>
      <c r="F2540" s="243" t="n"/>
      <c r="G2540" s="243" t="n"/>
      <c r="H2540" s="243" t="n"/>
      <c r="I2540" s="243" t="n"/>
      <c r="J2540" s="243" t="n"/>
      <c r="K2540" s="243" t="n"/>
    </row>
    <row r="2541" customFormat="1" s="78">
      <c r="A2541" s="242" t="n"/>
      <c r="B2541" s="22" t="n"/>
      <c r="C2541" s="243" t="n"/>
      <c r="D2541" s="243" t="n"/>
      <c r="E2541" s="243" t="n"/>
      <c r="F2541" s="243" t="n"/>
      <c r="G2541" s="243" t="n"/>
      <c r="H2541" s="243" t="n"/>
      <c r="I2541" s="243" t="n"/>
      <c r="J2541" s="243" t="n"/>
      <c r="K2541" s="243" t="n"/>
    </row>
    <row r="2542" customFormat="1" s="78">
      <c r="A2542" s="242" t="n"/>
      <c r="B2542" s="22" t="n"/>
      <c r="C2542" s="243" t="n"/>
      <c r="D2542" s="243" t="n"/>
      <c r="E2542" s="243" t="n"/>
      <c r="F2542" s="243" t="n"/>
      <c r="G2542" s="243" t="n"/>
      <c r="H2542" s="243" t="n"/>
      <c r="I2542" s="243" t="n"/>
      <c r="J2542" s="243" t="n"/>
      <c r="K2542" s="243" t="n"/>
    </row>
    <row r="2543" customFormat="1" s="78">
      <c r="A2543" s="242" t="n"/>
      <c r="B2543" s="22" t="n"/>
      <c r="C2543" s="243" t="n"/>
      <c r="D2543" s="243" t="n"/>
      <c r="E2543" s="243" t="n"/>
      <c r="F2543" s="243" t="n"/>
      <c r="G2543" s="243" t="n"/>
      <c r="H2543" s="243" t="n"/>
      <c r="I2543" s="243" t="n"/>
      <c r="J2543" s="243" t="n"/>
      <c r="K2543" s="243" t="n"/>
    </row>
    <row r="2544" customFormat="1" s="78">
      <c r="A2544" s="242" t="n"/>
      <c r="B2544" s="22" t="n"/>
      <c r="C2544" s="243" t="n"/>
      <c r="D2544" s="243" t="n"/>
      <c r="E2544" s="243" t="n"/>
      <c r="F2544" s="243" t="n"/>
      <c r="G2544" s="243" t="n"/>
      <c r="H2544" s="243" t="n"/>
      <c r="I2544" s="243" t="n"/>
      <c r="J2544" s="243" t="n"/>
      <c r="K2544" s="243" t="n"/>
    </row>
    <row r="2545" customFormat="1" s="78">
      <c r="A2545" s="242" t="n"/>
      <c r="B2545" s="22" t="n"/>
      <c r="C2545" s="243" t="n"/>
      <c r="D2545" s="243" t="n"/>
      <c r="E2545" s="243" t="n"/>
      <c r="F2545" s="243" t="n"/>
      <c r="G2545" s="243" t="n"/>
      <c r="H2545" s="243" t="n"/>
      <c r="I2545" s="243" t="n"/>
      <c r="J2545" s="243" t="n"/>
      <c r="K2545" s="243" t="n"/>
    </row>
    <row r="2546" customFormat="1" s="78">
      <c r="A2546" s="242" t="n"/>
      <c r="B2546" s="22" t="n"/>
      <c r="C2546" s="243" t="n"/>
      <c r="D2546" s="243" t="n"/>
      <c r="E2546" s="243" t="n"/>
      <c r="F2546" s="243" t="n"/>
      <c r="G2546" s="243" t="n"/>
      <c r="H2546" s="243" t="n"/>
      <c r="I2546" s="243" t="n"/>
      <c r="J2546" s="243" t="n"/>
      <c r="K2546" s="243" t="n"/>
    </row>
    <row r="2547" customFormat="1" s="78">
      <c r="A2547" s="242" t="n"/>
      <c r="B2547" s="22" t="n"/>
      <c r="C2547" s="243" t="n"/>
      <c r="D2547" s="243" t="n"/>
      <c r="E2547" s="243" t="n"/>
      <c r="F2547" s="243" t="n"/>
      <c r="G2547" s="243" t="n"/>
      <c r="H2547" s="243" t="n"/>
      <c r="I2547" s="243" t="n"/>
      <c r="J2547" s="243" t="n"/>
      <c r="K2547" s="243" t="n"/>
    </row>
    <row r="2548" customFormat="1" s="78">
      <c r="A2548" s="242" t="n"/>
      <c r="B2548" s="22" t="n"/>
      <c r="C2548" s="243" t="n"/>
      <c r="D2548" s="243" t="n"/>
      <c r="E2548" s="243" t="n"/>
      <c r="F2548" s="243" t="n"/>
      <c r="G2548" s="243" t="n"/>
      <c r="H2548" s="243" t="n"/>
      <c r="I2548" s="243" t="n"/>
      <c r="J2548" s="243" t="n"/>
      <c r="K2548" s="243" t="n"/>
    </row>
    <row r="2549" customFormat="1" s="78">
      <c r="A2549" s="242" t="n"/>
      <c r="B2549" s="22" t="n"/>
      <c r="C2549" s="243" t="n"/>
      <c r="D2549" s="243" t="n"/>
      <c r="E2549" s="243" t="n"/>
      <c r="F2549" s="243" t="n"/>
      <c r="G2549" s="243" t="n"/>
      <c r="H2549" s="243" t="n"/>
      <c r="I2549" s="243" t="n"/>
      <c r="J2549" s="243" t="n"/>
      <c r="K2549" s="243" t="n"/>
    </row>
    <row r="2550" customFormat="1" s="78">
      <c r="A2550" s="242" t="n"/>
      <c r="B2550" s="22" t="n"/>
      <c r="C2550" s="243" t="n"/>
      <c r="D2550" s="243" t="n"/>
      <c r="E2550" s="243" t="n"/>
      <c r="F2550" s="243" t="n"/>
      <c r="G2550" s="243" t="n"/>
      <c r="H2550" s="243" t="n"/>
      <c r="I2550" s="243" t="n"/>
      <c r="J2550" s="243" t="n"/>
      <c r="K2550" s="243" t="n"/>
    </row>
    <row r="2551" customFormat="1" s="78">
      <c r="A2551" s="242" t="n"/>
      <c r="B2551" s="22" t="n"/>
      <c r="C2551" s="243" t="n"/>
      <c r="D2551" s="243" t="n"/>
      <c r="E2551" s="243" t="n"/>
      <c r="F2551" s="243" t="n"/>
      <c r="G2551" s="243" t="n"/>
      <c r="H2551" s="243" t="n"/>
      <c r="I2551" s="243" t="n"/>
      <c r="J2551" s="243" t="n"/>
      <c r="K2551" s="243" t="n"/>
    </row>
    <row r="2552" customFormat="1" s="78">
      <c r="A2552" s="242" t="n"/>
      <c r="B2552" s="22" t="n"/>
      <c r="C2552" s="243" t="n"/>
      <c r="D2552" s="243" t="n"/>
      <c r="E2552" s="243" t="n"/>
      <c r="F2552" s="243" t="n"/>
      <c r="G2552" s="243" t="n"/>
      <c r="H2552" s="243" t="n"/>
      <c r="I2552" s="243" t="n"/>
      <c r="J2552" s="243" t="n"/>
      <c r="K2552" s="243" t="n"/>
    </row>
    <row r="2553" customFormat="1" s="78">
      <c r="A2553" s="242" t="n"/>
      <c r="B2553" s="22" t="n"/>
      <c r="C2553" s="243" t="n"/>
      <c r="D2553" s="243" t="n"/>
      <c r="E2553" s="243" t="n"/>
      <c r="F2553" s="243" t="n"/>
      <c r="G2553" s="243" t="n"/>
      <c r="H2553" s="243" t="n"/>
      <c r="I2553" s="243" t="n"/>
      <c r="J2553" s="243" t="n"/>
      <c r="K2553" s="243" t="n"/>
    </row>
    <row r="2554" customFormat="1" s="78">
      <c r="A2554" s="242" t="n"/>
      <c r="B2554" s="22" t="n"/>
      <c r="C2554" s="243" t="n"/>
      <c r="D2554" s="243" t="n"/>
      <c r="E2554" s="243" t="n"/>
      <c r="F2554" s="243" t="n"/>
      <c r="G2554" s="243" t="n"/>
      <c r="H2554" s="243" t="n"/>
      <c r="I2554" s="243" t="n"/>
      <c r="J2554" s="243" t="n"/>
      <c r="K2554" s="243" t="n"/>
    </row>
    <row r="2555" customFormat="1" s="78">
      <c r="A2555" s="242" t="n"/>
      <c r="B2555" s="22" t="n"/>
      <c r="C2555" s="243" t="n"/>
      <c r="D2555" s="243" t="n"/>
      <c r="E2555" s="243" t="n"/>
      <c r="F2555" s="243" t="n"/>
      <c r="G2555" s="243" t="n"/>
      <c r="H2555" s="243" t="n"/>
      <c r="I2555" s="243" t="n"/>
      <c r="J2555" s="243" t="n"/>
      <c r="K2555" s="243" t="n"/>
    </row>
    <row r="2556" customFormat="1" s="78">
      <c r="A2556" s="242" t="n"/>
      <c r="B2556" s="22" t="n"/>
      <c r="C2556" s="243" t="n"/>
      <c r="D2556" s="243" t="n"/>
      <c r="E2556" s="243" t="n"/>
      <c r="F2556" s="243" t="n"/>
      <c r="G2556" s="243" t="n"/>
      <c r="H2556" s="243" t="n"/>
      <c r="I2556" s="243" t="n"/>
      <c r="J2556" s="243" t="n"/>
      <c r="K2556" s="243" t="n"/>
    </row>
    <row r="2557" customFormat="1" s="78">
      <c r="A2557" s="242" t="n"/>
      <c r="B2557" s="22" t="n"/>
      <c r="C2557" s="243" t="n"/>
      <c r="D2557" s="243" t="n"/>
      <c r="E2557" s="243" t="n"/>
      <c r="F2557" s="243" t="n"/>
      <c r="G2557" s="243" t="n"/>
      <c r="H2557" s="243" t="n"/>
      <c r="I2557" s="243" t="n"/>
      <c r="J2557" s="243" t="n"/>
      <c r="K2557" s="243" t="n"/>
    </row>
    <row r="2558" customFormat="1" s="78">
      <c r="A2558" s="242" t="n"/>
      <c r="B2558" s="22" t="n"/>
      <c r="C2558" s="243" t="n"/>
      <c r="D2558" s="243" t="n"/>
      <c r="E2558" s="243" t="n"/>
      <c r="F2558" s="243" t="n"/>
      <c r="G2558" s="243" t="n"/>
      <c r="H2558" s="243" t="n"/>
      <c r="I2558" s="243" t="n"/>
      <c r="J2558" s="243" t="n"/>
      <c r="K2558" s="243" t="n"/>
    </row>
    <row r="2559" customFormat="1" s="78">
      <c r="A2559" s="242" t="n"/>
      <c r="B2559" s="22" t="n"/>
      <c r="C2559" s="243" t="n"/>
      <c r="D2559" s="243" t="n"/>
      <c r="E2559" s="243" t="n"/>
      <c r="F2559" s="243" t="n"/>
      <c r="G2559" s="243" t="n"/>
      <c r="H2559" s="243" t="n"/>
      <c r="I2559" s="243" t="n"/>
      <c r="J2559" s="243" t="n"/>
      <c r="K2559" s="243" t="n"/>
    </row>
    <row r="2560" customFormat="1" s="78">
      <c r="A2560" s="242" t="n"/>
      <c r="B2560" s="22" t="n"/>
      <c r="C2560" s="243" t="n"/>
      <c r="D2560" s="243" t="n"/>
      <c r="E2560" s="243" t="n"/>
      <c r="F2560" s="243" t="n"/>
      <c r="G2560" s="243" t="n"/>
      <c r="H2560" s="243" t="n"/>
      <c r="I2560" s="243" t="n"/>
      <c r="J2560" s="243" t="n"/>
      <c r="K2560" s="243" t="n"/>
    </row>
    <row r="2561" customFormat="1" s="78">
      <c r="A2561" s="242" t="n"/>
      <c r="B2561" s="22" t="n"/>
      <c r="C2561" s="243" t="n"/>
      <c r="D2561" s="243" t="n"/>
      <c r="E2561" s="243" t="n"/>
      <c r="F2561" s="243" t="n"/>
      <c r="G2561" s="243" t="n"/>
      <c r="H2561" s="243" t="n"/>
      <c r="I2561" s="243" t="n"/>
      <c r="J2561" s="243" t="n"/>
      <c r="K2561" s="243" t="n"/>
    </row>
    <row r="2562" customFormat="1" s="78">
      <c r="A2562" s="242" t="n"/>
      <c r="B2562" s="22" t="n"/>
      <c r="C2562" s="243" t="n"/>
      <c r="D2562" s="243" t="n"/>
      <c r="E2562" s="243" t="n"/>
      <c r="F2562" s="243" t="n"/>
      <c r="G2562" s="243" t="n"/>
      <c r="H2562" s="243" t="n"/>
      <c r="I2562" s="243" t="n"/>
      <c r="J2562" s="243" t="n"/>
      <c r="K2562" s="243" t="n"/>
    </row>
    <row r="2563" customFormat="1" s="78">
      <c r="A2563" s="242" t="n"/>
      <c r="B2563" s="22" t="n"/>
      <c r="C2563" s="243" t="n"/>
      <c r="D2563" s="243" t="n"/>
      <c r="E2563" s="243" t="n"/>
      <c r="F2563" s="243" t="n"/>
      <c r="G2563" s="243" t="n"/>
      <c r="H2563" s="243" t="n"/>
      <c r="I2563" s="243" t="n"/>
      <c r="J2563" s="243" t="n"/>
      <c r="K2563" s="243" t="n"/>
    </row>
    <row r="2564" customFormat="1" s="78">
      <c r="A2564" s="242" t="n"/>
      <c r="B2564" s="22" t="n"/>
      <c r="C2564" s="243" t="n"/>
      <c r="D2564" s="243" t="n"/>
      <c r="E2564" s="243" t="n"/>
      <c r="F2564" s="243" t="n"/>
      <c r="G2564" s="243" t="n"/>
      <c r="H2564" s="243" t="n"/>
      <c r="I2564" s="243" t="n"/>
      <c r="J2564" s="243" t="n"/>
      <c r="K2564" s="243" t="n"/>
    </row>
    <row r="2565" customFormat="1" s="78">
      <c r="A2565" s="242" t="n"/>
      <c r="B2565" s="22" t="n"/>
      <c r="C2565" s="243" t="n"/>
      <c r="D2565" s="243" t="n"/>
      <c r="E2565" s="243" t="n"/>
      <c r="F2565" s="243" t="n"/>
      <c r="G2565" s="243" t="n"/>
      <c r="H2565" s="243" t="n"/>
      <c r="I2565" s="243" t="n"/>
      <c r="J2565" s="243" t="n"/>
      <c r="K2565" s="243" t="n"/>
    </row>
    <row r="2566" customFormat="1" s="78">
      <c r="A2566" s="242" t="n"/>
      <c r="B2566" s="22" t="n"/>
      <c r="C2566" s="243" t="n"/>
      <c r="D2566" s="243" t="n"/>
      <c r="E2566" s="243" t="n"/>
      <c r="F2566" s="243" t="n"/>
      <c r="G2566" s="243" t="n"/>
      <c r="H2566" s="243" t="n"/>
      <c r="I2566" s="243" t="n"/>
      <c r="J2566" s="243" t="n"/>
      <c r="K2566" s="243" t="n"/>
    </row>
    <row r="2567" customFormat="1" s="78">
      <c r="A2567" s="242" t="n"/>
      <c r="B2567" s="22" t="n"/>
      <c r="C2567" s="243" t="n"/>
      <c r="D2567" s="243" t="n"/>
      <c r="E2567" s="243" t="n"/>
      <c r="F2567" s="243" t="n"/>
      <c r="G2567" s="243" t="n"/>
      <c r="H2567" s="243" t="n"/>
      <c r="I2567" s="243" t="n"/>
      <c r="J2567" s="243" t="n"/>
      <c r="K2567" s="243" t="n"/>
    </row>
    <row r="2568" customFormat="1" s="78">
      <c r="A2568" s="242" t="n"/>
      <c r="B2568" s="22" t="n"/>
      <c r="C2568" s="243" t="n"/>
      <c r="D2568" s="243" t="n"/>
      <c r="E2568" s="243" t="n"/>
      <c r="F2568" s="243" t="n"/>
      <c r="G2568" s="243" t="n"/>
      <c r="H2568" s="243" t="n"/>
      <c r="I2568" s="243" t="n"/>
      <c r="J2568" s="243" t="n"/>
      <c r="K2568" s="243" t="n"/>
    </row>
    <row r="2569" customFormat="1" s="78">
      <c r="A2569" s="242" t="n"/>
      <c r="B2569" s="22" t="n"/>
      <c r="C2569" s="243" t="n"/>
      <c r="D2569" s="243" t="n"/>
      <c r="E2569" s="243" t="n"/>
      <c r="F2569" s="243" t="n"/>
      <c r="G2569" s="243" t="n"/>
      <c r="H2569" s="243" t="n"/>
      <c r="I2569" s="243" t="n"/>
      <c r="J2569" s="243" t="n"/>
      <c r="K2569" s="243" t="n"/>
    </row>
    <row r="2570" customFormat="1" s="78">
      <c r="A2570" s="242" t="n"/>
      <c r="B2570" s="22" t="n"/>
      <c r="C2570" s="243" t="n"/>
      <c r="D2570" s="243" t="n"/>
      <c r="E2570" s="243" t="n"/>
      <c r="F2570" s="243" t="n"/>
      <c r="G2570" s="243" t="n"/>
      <c r="H2570" s="243" t="n"/>
      <c r="I2570" s="243" t="n"/>
      <c r="J2570" s="243" t="n"/>
      <c r="K2570" s="243" t="n"/>
    </row>
    <row r="2571" customFormat="1" s="78">
      <c r="A2571" s="242" t="n"/>
      <c r="B2571" s="22" t="n"/>
      <c r="C2571" s="243" t="n"/>
      <c r="D2571" s="243" t="n"/>
      <c r="E2571" s="243" t="n"/>
      <c r="F2571" s="243" t="n"/>
      <c r="G2571" s="243" t="n"/>
      <c r="H2571" s="243" t="n"/>
      <c r="I2571" s="243" t="n"/>
      <c r="J2571" s="243" t="n"/>
      <c r="K2571" s="243" t="n"/>
    </row>
    <row r="2572" customFormat="1" s="78">
      <c r="A2572" s="242" t="n"/>
      <c r="B2572" s="22" t="n"/>
      <c r="C2572" s="243" t="n"/>
      <c r="D2572" s="243" t="n"/>
      <c r="E2572" s="243" t="n"/>
      <c r="F2572" s="243" t="n"/>
      <c r="G2572" s="243" t="n"/>
      <c r="H2572" s="243" t="n"/>
      <c r="I2572" s="243" t="n"/>
      <c r="J2572" s="243" t="n"/>
      <c r="K2572" s="243" t="n"/>
    </row>
    <row r="2573" customFormat="1" s="78">
      <c r="A2573" s="242" t="n"/>
      <c r="B2573" s="22" t="n"/>
      <c r="C2573" s="243" t="n"/>
      <c r="D2573" s="243" t="n"/>
      <c r="E2573" s="243" t="n"/>
      <c r="F2573" s="243" t="n"/>
      <c r="G2573" s="243" t="n"/>
      <c r="H2573" s="243" t="n"/>
      <c r="I2573" s="243" t="n"/>
      <c r="J2573" s="243" t="n"/>
      <c r="K2573" s="243" t="n"/>
    </row>
    <row r="2574" customFormat="1" s="78">
      <c r="A2574" s="242" t="n"/>
      <c r="B2574" s="22" t="n"/>
      <c r="C2574" s="243" t="n"/>
      <c r="D2574" s="243" t="n"/>
      <c r="E2574" s="243" t="n"/>
      <c r="F2574" s="243" t="n"/>
      <c r="G2574" s="243" t="n"/>
      <c r="H2574" s="243" t="n"/>
      <c r="I2574" s="243" t="n"/>
      <c r="J2574" s="243" t="n"/>
      <c r="K2574" s="243" t="n"/>
    </row>
    <row r="2575" customFormat="1" s="78">
      <c r="A2575" s="242" t="n"/>
      <c r="B2575" s="22" t="n"/>
      <c r="C2575" s="243" t="n"/>
      <c r="D2575" s="243" t="n"/>
      <c r="E2575" s="243" t="n"/>
      <c r="F2575" s="243" t="n"/>
      <c r="G2575" s="243" t="n"/>
      <c r="H2575" s="243" t="n"/>
      <c r="I2575" s="243" t="n"/>
      <c r="J2575" s="243" t="n"/>
      <c r="K2575" s="243" t="n"/>
    </row>
    <row r="2576" customFormat="1" s="78">
      <c r="A2576" s="242" t="n"/>
      <c r="B2576" s="22" t="n"/>
      <c r="C2576" s="243" t="n"/>
      <c r="D2576" s="243" t="n"/>
      <c r="E2576" s="243" t="n"/>
      <c r="F2576" s="243" t="n"/>
      <c r="G2576" s="243" t="n"/>
      <c r="H2576" s="243" t="n"/>
      <c r="I2576" s="243" t="n"/>
      <c r="J2576" s="243" t="n"/>
      <c r="K2576" s="243" t="n"/>
    </row>
    <row r="2577" customFormat="1" s="78">
      <c r="A2577" s="242" t="n"/>
      <c r="B2577" s="22" t="n"/>
      <c r="C2577" s="243" t="n"/>
      <c r="D2577" s="243" t="n"/>
      <c r="E2577" s="243" t="n"/>
      <c r="F2577" s="243" t="n"/>
      <c r="G2577" s="243" t="n"/>
      <c r="H2577" s="243" t="n"/>
      <c r="I2577" s="243" t="n"/>
      <c r="J2577" s="243" t="n"/>
      <c r="K2577" s="243" t="n"/>
    </row>
    <row r="2578" customFormat="1" s="78">
      <c r="A2578" s="242" t="n"/>
      <c r="B2578" s="22" t="n"/>
      <c r="C2578" s="243" t="n"/>
      <c r="D2578" s="243" t="n"/>
      <c r="E2578" s="243" t="n"/>
      <c r="F2578" s="243" t="n"/>
      <c r="G2578" s="243" t="n"/>
      <c r="H2578" s="243" t="n"/>
      <c r="I2578" s="243" t="n"/>
      <c r="J2578" s="243" t="n"/>
      <c r="K2578" s="243" t="n"/>
    </row>
    <row r="2579" customFormat="1" s="78">
      <c r="A2579" s="242" t="n"/>
      <c r="B2579" s="22" t="n"/>
      <c r="C2579" s="243" t="n"/>
      <c r="D2579" s="243" t="n"/>
      <c r="E2579" s="243" t="n"/>
      <c r="F2579" s="243" t="n"/>
      <c r="G2579" s="243" t="n"/>
      <c r="H2579" s="243" t="n"/>
      <c r="I2579" s="243" t="n"/>
      <c r="J2579" s="243" t="n"/>
      <c r="K2579" s="243" t="n"/>
    </row>
    <row r="2580" customFormat="1" s="78">
      <c r="A2580" s="242" t="n"/>
      <c r="B2580" s="22" t="n"/>
      <c r="C2580" s="243" t="n"/>
      <c r="D2580" s="243" t="n"/>
      <c r="E2580" s="243" t="n"/>
      <c r="F2580" s="243" t="n"/>
      <c r="G2580" s="243" t="n"/>
      <c r="H2580" s="243" t="n"/>
      <c r="I2580" s="243" t="n"/>
      <c r="J2580" s="243" t="n"/>
      <c r="K2580" s="243" t="n"/>
    </row>
    <row r="2581" customFormat="1" s="78">
      <c r="A2581" s="242" t="n"/>
      <c r="B2581" s="22" t="n"/>
      <c r="C2581" s="243" t="n"/>
      <c r="D2581" s="243" t="n"/>
      <c r="E2581" s="243" t="n"/>
      <c r="F2581" s="243" t="n"/>
      <c r="G2581" s="243" t="n"/>
      <c r="H2581" s="243" t="n"/>
      <c r="I2581" s="243" t="n"/>
      <c r="J2581" s="243" t="n"/>
      <c r="K2581" s="243" t="n"/>
    </row>
    <row r="2582" customFormat="1" s="78">
      <c r="A2582" s="242" t="n"/>
      <c r="B2582" s="22" t="n"/>
      <c r="C2582" s="243" t="n"/>
      <c r="D2582" s="243" t="n"/>
      <c r="E2582" s="243" t="n"/>
      <c r="F2582" s="243" t="n"/>
      <c r="G2582" s="243" t="n"/>
      <c r="H2582" s="243" t="n"/>
      <c r="I2582" s="243" t="n"/>
      <c r="J2582" s="243" t="n"/>
      <c r="K2582" s="243" t="n"/>
    </row>
    <row r="2583" customFormat="1" s="78">
      <c r="A2583" s="242" t="n"/>
      <c r="B2583" s="22" t="n"/>
      <c r="C2583" s="243" t="n"/>
      <c r="D2583" s="243" t="n"/>
      <c r="E2583" s="243" t="n"/>
      <c r="F2583" s="243" t="n"/>
      <c r="G2583" s="243" t="n"/>
      <c r="H2583" s="243" t="n"/>
      <c r="I2583" s="243" t="n"/>
      <c r="J2583" s="243" t="n"/>
      <c r="K2583" s="243" t="n"/>
    </row>
    <row r="2584" customFormat="1" s="78">
      <c r="A2584" s="242" t="n"/>
      <c r="B2584" s="22" t="n"/>
      <c r="C2584" s="243" t="n"/>
      <c r="D2584" s="243" t="n"/>
      <c r="E2584" s="243" t="n"/>
      <c r="F2584" s="243" t="n"/>
      <c r="G2584" s="243" t="n"/>
      <c r="H2584" s="243" t="n"/>
      <c r="I2584" s="243" t="n"/>
      <c r="J2584" s="243" t="n"/>
      <c r="K2584" s="243" t="n"/>
    </row>
    <row r="2585" customFormat="1" s="78">
      <c r="A2585" s="242" t="n"/>
      <c r="B2585" s="22" t="n"/>
      <c r="C2585" s="243" t="n"/>
      <c r="D2585" s="243" t="n"/>
      <c r="E2585" s="243" t="n"/>
      <c r="F2585" s="243" t="n"/>
      <c r="G2585" s="243" t="n"/>
      <c r="H2585" s="243" t="n"/>
      <c r="I2585" s="243" t="n"/>
      <c r="J2585" s="243" t="n"/>
      <c r="K2585" s="243" t="n"/>
    </row>
    <row r="2586" customFormat="1" s="78">
      <c r="A2586" s="242" t="n"/>
      <c r="B2586" s="22" t="n"/>
      <c r="C2586" s="243" t="n"/>
      <c r="D2586" s="243" t="n"/>
      <c r="E2586" s="243" t="n"/>
      <c r="F2586" s="243" t="n"/>
      <c r="G2586" s="243" t="n"/>
      <c r="H2586" s="243" t="n"/>
      <c r="I2586" s="243" t="n"/>
      <c r="J2586" s="243" t="n"/>
      <c r="K2586" s="243" t="n"/>
    </row>
    <row r="2587" customFormat="1" s="78">
      <c r="A2587" s="242" t="n"/>
      <c r="B2587" s="22" t="n"/>
      <c r="C2587" s="243" t="n"/>
      <c r="D2587" s="243" t="n"/>
      <c r="E2587" s="243" t="n"/>
      <c r="F2587" s="243" t="n"/>
      <c r="G2587" s="243" t="n"/>
      <c r="H2587" s="243" t="n"/>
      <c r="I2587" s="243" t="n"/>
      <c r="J2587" s="243" t="n"/>
      <c r="K2587" s="243" t="n"/>
    </row>
    <row r="2588" customFormat="1" s="78">
      <c r="A2588" s="242" t="n"/>
      <c r="B2588" s="22" t="n"/>
      <c r="C2588" s="243" t="n"/>
      <c r="D2588" s="243" t="n"/>
      <c r="E2588" s="243" t="n"/>
      <c r="F2588" s="243" t="n"/>
      <c r="G2588" s="243" t="n"/>
      <c r="H2588" s="243" t="n"/>
      <c r="I2588" s="243" t="n"/>
      <c r="J2588" s="243" t="n"/>
      <c r="K2588" s="243" t="n"/>
    </row>
    <row r="2589" customFormat="1" s="78">
      <c r="A2589" s="242" t="n"/>
      <c r="B2589" s="22" t="n"/>
      <c r="C2589" s="243" t="n"/>
      <c r="D2589" s="243" t="n"/>
      <c r="E2589" s="243" t="n"/>
      <c r="F2589" s="243" t="n"/>
      <c r="G2589" s="243" t="n"/>
      <c r="H2589" s="243" t="n"/>
      <c r="I2589" s="243" t="n"/>
      <c r="J2589" s="243" t="n"/>
      <c r="K2589" s="243" t="n"/>
    </row>
    <row r="2590" customFormat="1" s="78">
      <c r="A2590" s="242" t="n"/>
      <c r="B2590" s="22" t="n"/>
      <c r="C2590" s="243" t="n"/>
      <c r="D2590" s="243" t="n"/>
      <c r="E2590" s="243" t="n"/>
      <c r="F2590" s="243" t="n"/>
      <c r="G2590" s="243" t="n"/>
      <c r="H2590" s="243" t="n"/>
      <c r="I2590" s="243" t="n"/>
      <c r="J2590" s="243" t="n"/>
      <c r="K2590" s="243" t="n"/>
    </row>
    <row r="2591" customFormat="1" s="78">
      <c r="A2591" s="242" t="n"/>
      <c r="B2591" s="22" t="n"/>
      <c r="C2591" s="243" t="n"/>
      <c r="D2591" s="243" t="n"/>
      <c r="E2591" s="243" t="n"/>
      <c r="F2591" s="243" t="n"/>
      <c r="G2591" s="243" t="n"/>
      <c r="H2591" s="243" t="n"/>
      <c r="I2591" s="243" t="n"/>
      <c r="J2591" s="243" t="n"/>
      <c r="K2591" s="243" t="n"/>
    </row>
    <row r="2592" customFormat="1" s="78">
      <c r="A2592" s="242" t="n"/>
      <c r="B2592" s="22" t="n"/>
      <c r="C2592" s="243" t="n"/>
      <c r="D2592" s="243" t="n"/>
      <c r="E2592" s="243" t="n"/>
      <c r="F2592" s="243" t="n"/>
      <c r="G2592" s="243" t="n"/>
      <c r="H2592" s="243" t="n"/>
      <c r="I2592" s="243" t="n"/>
      <c r="J2592" s="243" t="n"/>
      <c r="K2592" s="243" t="n"/>
    </row>
    <row r="2593" customFormat="1" s="78">
      <c r="A2593" s="242" t="n"/>
      <c r="B2593" s="22" t="n"/>
      <c r="C2593" s="243" t="n"/>
      <c r="D2593" s="243" t="n"/>
      <c r="E2593" s="243" t="n"/>
      <c r="F2593" s="243" t="n"/>
      <c r="G2593" s="243" t="n"/>
      <c r="H2593" s="243" t="n"/>
      <c r="I2593" s="243" t="n"/>
      <c r="J2593" s="243" t="n"/>
      <c r="K2593" s="243" t="n"/>
    </row>
    <row r="2594" customFormat="1" s="78">
      <c r="A2594" s="242" t="n"/>
      <c r="B2594" s="22" t="n"/>
      <c r="C2594" s="243" t="n"/>
      <c r="D2594" s="243" t="n"/>
      <c r="E2594" s="243" t="n"/>
      <c r="F2594" s="243" t="n"/>
      <c r="G2594" s="243" t="n"/>
      <c r="H2594" s="243" t="n"/>
      <c r="I2594" s="243" t="n"/>
      <c r="J2594" s="243" t="n"/>
      <c r="K2594" s="243" t="n"/>
    </row>
    <row r="2595" customFormat="1" s="78">
      <c r="A2595" s="242" t="n"/>
      <c r="B2595" s="22" t="n"/>
      <c r="C2595" s="243" t="n"/>
      <c r="D2595" s="243" t="n"/>
      <c r="E2595" s="243" t="n"/>
      <c r="F2595" s="243" t="n"/>
      <c r="G2595" s="243" t="n"/>
      <c r="H2595" s="243" t="n"/>
      <c r="I2595" s="243" t="n"/>
      <c r="J2595" s="243" t="n"/>
      <c r="K2595" s="243" t="n"/>
    </row>
    <row r="2596" customFormat="1" s="78">
      <c r="A2596" s="242" t="n"/>
      <c r="B2596" s="22" t="n"/>
      <c r="C2596" s="243" t="n"/>
      <c r="D2596" s="243" t="n"/>
      <c r="E2596" s="243" t="n"/>
      <c r="F2596" s="243" t="n"/>
      <c r="G2596" s="243" t="n"/>
      <c r="H2596" s="243" t="n"/>
      <c r="I2596" s="243" t="n"/>
      <c r="J2596" s="243" t="n"/>
      <c r="K2596" s="243" t="n"/>
    </row>
    <row r="2597" customFormat="1" s="78">
      <c r="A2597" s="242" t="n"/>
      <c r="B2597" s="22" t="n"/>
      <c r="C2597" s="243" t="n"/>
      <c r="D2597" s="243" t="n"/>
      <c r="E2597" s="243" t="n"/>
      <c r="F2597" s="243" t="n"/>
      <c r="G2597" s="243" t="n"/>
      <c r="H2597" s="243" t="n"/>
      <c r="I2597" s="243" t="n"/>
      <c r="J2597" s="243" t="n"/>
      <c r="K2597" s="243" t="n"/>
    </row>
    <row r="2598" customFormat="1" s="78">
      <c r="A2598" s="242" t="n"/>
      <c r="B2598" s="22" t="n"/>
      <c r="C2598" s="243" t="n"/>
      <c r="D2598" s="243" t="n"/>
      <c r="E2598" s="243" t="n"/>
      <c r="F2598" s="243" t="n"/>
      <c r="G2598" s="243" t="n"/>
      <c r="H2598" s="243" t="n"/>
      <c r="I2598" s="243" t="n"/>
      <c r="J2598" s="243" t="n"/>
      <c r="K2598" s="243" t="n"/>
    </row>
    <row r="2599" customFormat="1" s="78">
      <c r="A2599" s="242" t="n"/>
      <c r="B2599" s="22" t="n"/>
      <c r="C2599" s="243" t="n"/>
      <c r="D2599" s="243" t="n"/>
      <c r="E2599" s="243" t="n"/>
      <c r="F2599" s="243" t="n"/>
      <c r="G2599" s="243" t="n"/>
      <c r="H2599" s="243" t="n"/>
      <c r="I2599" s="243" t="n"/>
      <c r="J2599" s="243" t="n"/>
      <c r="K2599" s="243" t="n"/>
    </row>
    <row r="2600" customFormat="1" s="78">
      <c r="A2600" s="242" t="n"/>
      <c r="B2600" s="22" t="n"/>
      <c r="C2600" s="243" t="n"/>
      <c r="D2600" s="243" t="n"/>
      <c r="E2600" s="243" t="n"/>
      <c r="F2600" s="243" t="n"/>
      <c r="G2600" s="243" t="n"/>
      <c r="H2600" s="243" t="n"/>
      <c r="I2600" s="243" t="n"/>
      <c r="J2600" s="243" t="n"/>
      <c r="K2600" s="243" t="n"/>
    </row>
    <row r="2601" customFormat="1" s="78">
      <c r="A2601" s="242" t="n"/>
      <c r="B2601" s="22" t="n"/>
      <c r="C2601" s="243" t="n"/>
      <c r="D2601" s="243" t="n"/>
      <c r="E2601" s="243" t="n"/>
      <c r="F2601" s="243" t="n"/>
      <c r="G2601" s="243" t="n"/>
      <c r="H2601" s="243" t="n"/>
      <c r="I2601" s="243" t="n"/>
      <c r="J2601" s="243" t="n"/>
      <c r="K2601" s="243" t="n"/>
    </row>
    <row r="2602" customFormat="1" s="78">
      <c r="A2602" s="242" t="n"/>
      <c r="B2602" s="22" t="n"/>
      <c r="C2602" s="243" t="n"/>
      <c r="D2602" s="243" t="n"/>
      <c r="E2602" s="243" t="n"/>
      <c r="F2602" s="243" t="n"/>
      <c r="G2602" s="243" t="n"/>
      <c r="H2602" s="243" t="n"/>
      <c r="I2602" s="243" t="n"/>
      <c r="J2602" s="243" t="n"/>
      <c r="K2602" s="243" t="n"/>
    </row>
    <row r="2603" customFormat="1" s="78">
      <c r="A2603" s="242" t="n"/>
      <c r="B2603" s="22" t="n"/>
      <c r="C2603" s="243" t="n"/>
      <c r="D2603" s="243" t="n"/>
      <c r="E2603" s="243" t="n"/>
      <c r="F2603" s="243" t="n"/>
      <c r="G2603" s="243" t="n"/>
      <c r="H2603" s="243" t="n"/>
      <c r="I2603" s="243" t="n"/>
      <c r="J2603" s="243" t="n"/>
      <c r="K2603" s="243" t="n"/>
    </row>
    <row r="2604" customFormat="1" s="78">
      <c r="A2604" s="242" t="n"/>
      <c r="B2604" s="22" t="n"/>
      <c r="C2604" s="243" t="n"/>
      <c r="D2604" s="243" t="n"/>
      <c r="E2604" s="243" t="n"/>
      <c r="F2604" s="243" t="n"/>
      <c r="G2604" s="243" t="n"/>
      <c r="H2604" s="243" t="n"/>
      <c r="I2604" s="243" t="n"/>
      <c r="J2604" s="243" t="n"/>
      <c r="K2604" s="243" t="n"/>
    </row>
    <row r="2605" customFormat="1" s="78">
      <c r="A2605" s="242" t="n"/>
      <c r="B2605" s="22" t="n"/>
      <c r="C2605" s="243" t="n"/>
      <c r="D2605" s="243" t="n"/>
      <c r="E2605" s="243" t="n"/>
      <c r="F2605" s="243" t="n"/>
      <c r="G2605" s="243" t="n"/>
      <c r="H2605" s="243" t="n"/>
      <c r="I2605" s="243" t="n"/>
      <c r="J2605" s="243" t="n"/>
      <c r="K2605" s="243" t="n"/>
    </row>
    <row r="2606" customFormat="1" s="78">
      <c r="A2606" s="242" t="n"/>
      <c r="B2606" s="22" t="n"/>
      <c r="C2606" s="243" t="n"/>
      <c r="D2606" s="243" t="n"/>
      <c r="E2606" s="243" t="n"/>
      <c r="F2606" s="243" t="n"/>
      <c r="G2606" s="243" t="n"/>
      <c r="H2606" s="243" t="n"/>
      <c r="I2606" s="243" t="n"/>
      <c r="J2606" s="243" t="n"/>
      <c r="K2606" s="243" t="n"/>
    </row>
    <row r="2607" customFormat="1" s="78">
      <c r="A2607" s="242" t="n"/>
      <c r="B2607" s="22" t="n"/>
      <c r="C2607" s="243" t="n"/>
      <c r="D2607" s="243" t="n"/>
      <c r="E2607" s="243" t="n"/>
      <c r="F2607" s="243" t="n"/>
      <c r="G2607" s="243" t="n"/>
      <c r="H2607" s="243" t="n"/>
      <c r="I2607" s="243" t="n"/>
      <c r="J2607" s="243" t="n"/>
      <c r="K2607" s="243" t="n"/>
    </row>
    <row r="2608" customFormat="1" s="78">
      <c r="A2608" s="242" t="n"/>
      <c r="B2608" s="22" t="n"/>
      <c r="C2608" s="243" t="n"/>
      <c r="D2608" s="243" t="n"/>
      <c r="E2608" s="243" t="n"/>
      <c r="F2608" s="243" t="n"/>
      <c r="G2608" s="243" t="n"/>
      <c r="H2608" s="243" t="n"/>
      <c r="I2608" s="243" t="n"/>
      <c r="J2608" s="243" t="n"/>
      <c r="K2608" s="243" t="n"/>
    </row>
    <row r="2609" customFormat="1" s="78">
      <c r="A2609" s="242" t="n"/>
      <c r="B2609" s="22" t="n"/>
      <c r="C2609" s="243" t="n"/>
      <c r="D2609" s="243" t="n"/>
      <c r="E2609" s="243" t="n"/>
      <c r="F2609" s="243" t="n"/>
      <c r="G2609" s="243" t="n"/>
      <c r="H2609" s="243" t="n"/>
      <c r="I2609" s="243" t="n"/>
      <c r="J2609" s="243" t="n"/>
      <c r="K2609" s="243" t="n"/>
    </row>
    <row r="2610" customFormat="1" s="78">
      <c r="A2610" s="242" t="n"/>
      <c r="B2610" s="22" t="n"/>
      <c r="C2610" s="243" t="n"/>
      <c r="D2610" s="243" t="n"/>
      <c r="E2610" s="243" t="n"/>
      <c r="F2610" s="243" t="n"/>
      <c r="G2610" s="243" t="n"/>
      <c r="H2610" s="243" t="n"/>
      <c r="I2610" s="243" t="n"/>
      <c r="J2610" s="243" t="n"/>
      <c r="K2610" s="243" t="n"/>
    </row>
    <row r="2611" customFormat="1" s="78">
      <c r="A2611" s="242" t="n"/>
      <c r="B2611" s="22" t="n"/>
      <c r="C2611" s="243" t="n"/>
      <c r="D2611" s="243" t="n"/>
      <c r="E2611" s="243" t="n"/>
      <c r="F2611" s="243" t="n"/>
      <c r="G2611" s="243" t="n"/>
      <c r="H2611" s="243" t="n"/>
      <c r="I2611" s="243" t="n"/>
      <c r="J2611" s="243" t="n"/>
      <c r="K2611" s="243" t="n"/>
    </row>
    <row r="2612" customFormat="1" s="78">
      <c r="A2612" s="242" t="n"/>
      <c r="B2612" s="22" t="n"/>
      <c r="C2612" s="243" t="n"/>
      <c r="D2612" s="243" t="n"/>
      <c r="E2612" s="243" t="n"/>
      <c r="F2612" s="243" t="n"/>
      <c r="G2612" s="243" t="n"/>
      <c r="H2612" s="243" t="n"/>
      <c r="I2612" s="243" t="n"/>
      <c r="J2612" s="243" t="n"/>
      <c r="K2612" s="243" t="n"/>
    </row>
    <row r="2613" customFormat="1" s="78">
      <c r="A2613" s="242" t="n"/>
      <c r="B2613" s="22" t="n"/>
      <c r="C2613" s="243" t="n"/>
      <c r="D2613" s="243" t="n"/>
      <c r="E2613" s="243" t="n"/>
      <c r="F2613" s="243" t="n"/>
      <c r="G2613" s="243" t="n"/>
      <c r="H2613" s="243" t="n"/>
      <c r="I2613" s="243" t="n"/>
      <c r="J2613" s="243" t="n"/>
      <c r="K2613" s="243" t="n"/>
    </row>
    <row r="2614" customFormat="1" s="78">
      <c r="A2614" s="242" t="n"/>
      <c r="B2614" s="22" t="n"/>
      <c r="C2614" s="243" t="n"/>
      <c r="D2614" s="243" t="n"/>
      <c r="E2614" s="243" t="n"/>
      <c r="F2614" s="243" t="n"/>
      <c r="G2614" s="243" t="n"/>
      <c r="H2614" s="243" t="n"/>
      <c r="I2614" s="243" t="n"/>
      <c r="J2614" s="243" t="n"/>
      <c r="K2614" s="243" t="n"/>
    </row>
    <row r="2615" customFormat="1" s="78">
      <c r="A2615" s="242" t="n"/>
      <c r="B2615" s="22" t="n"/>
      <c r="C2615" s="243" t="n"/>
      <c r="D2615" s="243" t="n"/>
      <c r="E2615" s="243" t="n"/>
      <c r="F2615" s="243" t="n"/>
      <c r="G2615" s="243" t="n"/>
      <c r="H2615" s="243" t="n"/>
      <c r="I2615" s="243" t="n"/>
      <c r="J2615" s="243" t="n"/>
      <c r="K2615" s="243" t="n"/>
    </row>
    <row r="2616" customFormat="1" s="78">
      <c r="A2616" s="242" t="n"/>
      <c r="B2616" s="22" t="n"/>
      <c r="C2616" s="243" t="n"/>
      <c r="D2616" s="243" t="n"/>
      <c r="E2616" s="243" t="n"/>
      <c r="F2616" s="243" t="n"/>
      <c r="G2616" s="243" t="n"/>
      <c r="H2616" s="243" t="n"/>
      <c r="I2616" s="243" t="n"/>
      <c r="J2616" s="243" t="n"/>
      <c r="K2616" s="243" t="n"/>
    </row>
    <row r="2617" customFormat="1" s="78">
      <c r="A2617" s="242" t="n"/>
      <c r="B2617" s="22" t="n"/>
      <c r="C2617" s="243" t="n"/>
      <c r="D2617" s="243" t="n"/>
      <c r="E2617" s="243" t="n"/>
      <c r="F2617" s="243" t="n"/>
      <c r="G2617" s="243" t="n"/>
      <c r="H2617" s="243" t="n"/>
      <c r="I2617" s="243" t="n"/>
      <c r="J2617" s="243" t="n"/>
      <c r="K2617" s="243" t="n"/>
    </row>
    <row r="2618" customFormat="1" s="78">
      <c r="A2618" s="242" t="n"/>
      <c r="B2618" s="22" t="n"/>
      <c r="C2618" s="243" t="n"/>
      <c r="D2618" s="243" t="n"/>
      <c r="E2618" s="243" t="n"/>
      <c r="F2618" s="243" t="n"/>
      <c r="G2618" s="243" t="n"/>
      <c r="H2618" s="243" t="n"/>
      <c r="I2618" s="243" t="n"/>
      <c r="J2618" s="243" t="n"/>
      <c r="K2618" s="243" t="n"/>
    </row>
    <row r="2619" customFormat="1" s="78">
      <c r="A2619" s="242" t="n"/>
      <c r="B2619" s="22" t="n"/>
      <c r="C2619" s="243" t="n"/>
      <c r="D2619" s="243" t="n"/>
      <c r="E2619" s="243" t="n"/>
      <c r="F2619" s="243" t="n"/>
      <c r="G2619" s="243" t="n"/>
      <c r="H2619" s="243" t="n"/>
      <c r="I2619" s="243" t="n"/>
      <c r="J2619" s="243" t="n"/>
      <c r="K2619" s="243" t="n"/>
    </row>
    <row r="2620" customFormat="1" s="78">
      <c r="A2620" s="242" t="n"/>
      <c r="B2620" s="22" t="n"/>
      <c r="C2620" s="243" t="n"/>
      <c r="D2620" s="243" t="n"/>
      <c r="E2620" s="243" t="n"/>
      <c r="F2620" s="243" t="n"/>
      <c r="G2620" s="243" t="n"/>
      <c r="H2620" s="243" t="n"/>
      <c r="I2620" s="243" t="n"/>
      <c r="J2620" s="243" t="n"/>
      <c r="K2620" s="243" t="n"/>
    </row>
    <row r="2621" customFormat="1" s="78">
      <c r="A2621" s="242" t="n"/>
      <c r="B2621" s="22" t="n"/>
      <c r="C2621" s="243" t="n"/>
      <c r="D2621" s="243" t="n"/>
      <c r="E2621" s="243" t="n"/>
      <c r="F2621" s="243" t="n"/>
      <c r="G2621" s="243" t="n"/>
      <c r="H2621" s="243" t="n"/>
      <c r="I2621" s="243" t="n"/>
      <c r="J2621" s="243" t="n"/>
      <c r="K2621" s="243" t="n"/>
    </row>
    <row r="2622" customFormat="1" s="78">
      <c r="A2622" s="242" t="n"/>
      <c r="B2622" s="22" t="n"/>
      <c r="C2622" s="243" t="n"/>
      <c r="D2622" s="243" t="n"/>
      <c r="E2622" s="243" t="n"/>
      <c r="F2622" s="243" t="n"/>
      <c r="G2622" s="243" t="n"/>
      <c r="H2622" s="243" t="n"/>
      <c r="I2622" s="243" t="n"/>
      <c r="J2622" s="243" t="n"/>
      <c r="K2622" s="243" t="n"/>
    </row>
    <row r="2623" customFormat="1" s="78">
      <c r="A2623" s="242" t="n"/>
      <c r="B2623" s="22" t="n"/>
      <c r="C2623" s="243" t="n"/>
      <c r="D2623" s="243" t="n"/>
      <c r="E2623" s="243" t="n"/>
      <c r="F2623" s="243" t="n"/>
      <c r="G2623" s="243" t="n"/>
      <c r="H2623" s="243" t="n"/>
      <c r="I2623" s="243" t="n"/>
      <c r="J2623" s="243" t="n"/>
      <c r="K2623" s="243" t="n"/>
    </row>
    <row r="2624" customFormat="1" s="78">
      <c r="A2624" s="242" t="n"/>
      <c r="B2624" s="22" t="n"/>
      <c r="C2624" s="243" t="n"/>
      <c r="D2624" s="243" t="n"/>
      <c r="E2624" s="243" t="n"/>
      <c r="F2624" s="243" t="n"/>
      <c r="G2624" s="243" t="n"/>
      <c r="H2624" s="243" t="n"/>
      <c r="I2624" s="243" t="n"/>
      <c r="J2624" s="243" t="n"/>
      <c r="K2624" s="243" t="n"/>
    </row>
    <row r="2625" customFormat="1" s="78">
      <c r="A2625" s="242" t="n"/>
      <c r="B2625" s="22" t="n"/>
      <c r="C2625" s="243" t="n"/>
      <c r="D2625" s="243" t="n"/>
      <c r="E2625" s="243" t="n"/>
      <c r="F2625" s="243" t="n"/>
      <c r="G2625" s="243" t="n"/>
      <c r="H2625" s="243" t="n"/>
      <c r="I2625" s="243" t="n"/>
      <c r="J2625" s="243" t="n"/>
      <c r="K2625" s="243" t="n"/>
    </row>
    <row r="2626" customFormat="1" s="78">
      <c r="A2626" s="242" t="n"/>
      <c r="B2626" s="22" t="n"/>
      <c r="C2626" s="243" t="n"/>
      <c r="D2626" s="243" t="n"/>
      <c r="E2626" s="243" t="n"/>
      <c r="F2626" s="243" t="n"/>
      <c r="G2626" s="243" t="n"/>
      <c r="H2626" s="243" t="n"/>
      <c r="I2626" s="243" t="n"/>
      <c r="J2626" s="243" t="n"/>
      <c r="K2626" s="243" t="n"/>
    </row>
    <row r="2627" customFormat="1" s="78">
      <c r="A2627" s="242" t="n"/>
      <c r="B2627" s="22" t="n"/>
      <c r="C2627" s="243" t="n"/>
      <c r="D2627" s="243" t="n"/>
      <c r="E2627" s="243" t="n"/>
      <c r="F2627" s="243" t="n"/>
      <c r="G2627" s="243" t="n"/>
      <c r="H2627" s="243" t="n"/>
      <c r="I2627" s="243" t="n"/>
      <c r="J2627" s="243" t="n"/>
      <c r="K2627" s="243" t="n"/>
    </row>
    <row r="2628" customFormat="1" s="78">
      <c r="A2628" s="242" t="n"/>
      <c r="B2628" s="22" t="n"/>
      <c r="C2628" s="243" t="n"/>
      <c r="D2628" s="243" t="n"/>
      <c r="E2628" s="243" t="n"/>
      <c r="F2628" s="243" t="n"/>
      <c r="G2628" s="243" t="n"/>
      <c r="H2628" s="243" t="n"/>
      <c r="I2628" s="243" t="n"/>
      <c r="J2628" s="243" t="n"/>
      <c r="K2628" s="243" t="n"/>
    </row>
    <row r="2629" customFormat="1" s="78">
      <c r="A2629" s="242" t="n"/>
      <c r="B2629" s="22" t="n"/>
      <c r="C2629" s="243" t="n"/>
      <c r="D2629" s="243" t="n"/>
      <c r="E2629" s="243" t="n"/>
      <c r="F2629" s="243" t="n"/>
      <c r="G2629" s="243" t="n"/>
      <c r="H2629" s="243" t="n"/>
      <c r="I2629" s="243" t="n"/>
      <c r="J2629" s="243" t="n"/>
      <c r="K2629" s="243" t="n"/>
    </row>
    <row r="2630" customFormat="1" s="78">
      <c r="A2630" s="242" t="n"/>
      <c r="B2630" s="22" t="n"/>
      <c r="C2630" s="243" t="n"/>
      <c r="D2630" s="243" t="n"/>
      <c r="E2630" s="243" t="n"/>
      <c r="F2630" s="243" t="n"/>
      <c r="G2630" s="243" t="n"/>
      <c r="H2630" s="243" t="n"/>
      <c r="I2630" s="243" t="n"/>
      <c r="J2630" s="243" t="n"/>
      <c r="K2630" s="243" t="n"/>
    </row>
    <row r="2631" customFormat="1" s="78">
      <c r="A2631" s="242" t="n"/>
      <c r="B2631" s="22" t="n"/>
      <c r="C2631" s="243" t="n"/>
      <c r="D2631" s="243" t="n"/>
      <c r="E2631" s="243" t="n"/>
      <c r="F2631" s="243" t="n"/>
      <c r="G2631" s="243" t="n"/>
      <c r="H2631" s="243" t="n"/>
      <c r="I2631" s="243" t="n"/>
      <c r="J2631" s="243" t="n"/>
      <c r="K2631" s="243" t="n"/>
    </row>
    <row r="2632" customFormat="1" s="78">
      <c r="A2632" s="242" t="n"/>
      <c r="B2632" s="22" t="n"/>
      <c r="C2632" s="243" t="n"/>
      <c r="D2632" s="243" t="n"/>
      <c r="E2632" s="243" t="n"/>
      <c r="F2632" s="243" t="n"/>
      <c r="G2632" s="243" t="n"/>
      <c r="H2632" s="243" t="n"/>
      <c r="I2632" s="243" t="n"/>
      <c r="J2632" s="243" t="n"/>
      <c r="K2632" s="243" t="n"/>
    </row>
    <row r="2633" customFormat="1" s="78">
      <c r="A2633" s="242" t="n"/>
      <c r="B2633" s="22" t="n"/>
      <c r="C2633" s="243" t="n"/>
      <c r="D2633" s="243" t="n"/>
      <c r="E2633" s="243" t="n"/>
      <c r="F2633" s="243" t="n"/>
      <c r="G2633" s="243" t="n"/>
      <c r="H2633" s="243" t="n"/>
      <c r="I2633" s="243" t="n"/>
      <c r="J2633" s="243" t="n"/>
      <c r="K2633" s="243" t="n"/>
    </row>
    <row r="2634" customFormat="1" s="78">
      <c r="A2634" s="242" t="n"/>
      <c r="B2634" s="22" t="n"/>
      <c r="C2634" s="243" t="n"/>
      <c r="D2634" s="243" t="n"/>
      <c r="E2634" s="243" t="n"/>
      <c r="F2634" s="243" t="n"/>
      <c r="G2634" s="243" t="n"/>
      <c r="H2634" s="243" t="n"/>
      <c r="I2634" s="243" t="n"/>
      <c r="J2634" s="243" t="n"/>
      <c r="K2634" s="243" t="n"/>
    </row>
    <row r="2635" customFormat="1" s="78">
      <c r="A2635" s="242" t="n"/>
      <c r="B2635" s="22" t="n"/>
      <c r="C2635" s="243" t="n"/>
      <c r="D2635" s="243" t="n"/>
      <c r="E2635" s="243" t="n"/>
      <c r="F2635" s="243" t="n"/>
      <c r="G2635" s="243" t="n"/>
      <c r="H2635" s="243" t="n"/>
      <c r="I2635" s="243" t="n"/>
      <c r="J2635" s="243" t="n"/>
      <c r="K2635" s="243" t="n"/>
    </row>
    <row r="2636" customFormat="1" s="78">
      <c r="A2636" s="242" t="n"/>
      <c r="B2636" s="22" t="n"/>
      <c r="C2636" s="243" t="n"/>
      <c r="D2636" s="243" t="n"/>
      <c r="E2636" s="243" t="n"/>
      <c r="F2636" s="243" t="n"/>
      <c r="G2636" s="243" t="n"/>
      <c r="H2636" s="243" t="n"/>
      <c r="I2636" s="243" t="n"/>
      <c r="J2636" s="243" t="n"/>
      <c r="K2636" s="243" t="n"/>
    </row>
    <row r="2637" customFormat="1" s="78">
      <c r="A2637" s="242" t="n"/>
      <c r="B2637" s="22" t="n"/>
      <c r="C2637" s="243" t="n"/>
      <c r="D2637" s="243" t="n"/>
      <c r="E2637" s="243" t="n"/>
      <c r="F2637" s="243" t="n"/>
      <c r="G2637" s="243" t="n"/>
      <c r="H2637" s="243" t="n"/>
      <c r="I2637" s="243" t="n"/>
      <c r="J2637" s="243" t="n"/>
      <c r="K2637" s="243" t="n"/>
    </row>
    <row r="2638" customFormat="1" s="78">
      <c r="A2638" s="242" t="n"/>
      <c r="B2638" s="22" t="n"/>
      <c r="C2638" s="243" t="n"/>
      <c r="D2638" s="243" t="n"/>
      <c r="E2638" s="243" t="n"/>
      <c r="F2638" s="243" t="n"/>
      <c r="G2638" s="243" t="n"/>
      <c r="H2638" s="243" t="n"/>
      <c r="I2638" s="243" t="n"/>
      <c r="J2638" s="243" t="n"/>
      <c r="K2638" s="243" t="n"/>
    </row>
    <row r="2639" customFormat="1" s="78">
      <c r="A2639" s="242" t="n"/>
      <c r="B2639" s="22" t="n"/>
      <c r="C2639" s="243" t="n"/>
      <c r="D2639" s="243" t="n"/>
      <c r="E2639" s="243" t="n"/>
      <c r="F2639" s="243" t="n"/>
      <c r="G2639" s="243" t="n"/>
      <c r="H2639" s="243" t="n"/>
      <c r="I2639" s="243" t="n"/>
      <c r="J2639" s="243" t="n"/>
      <c r="K2639" s="243" t="n"/>
    </row>
    <row r="2640" customFormat="1" s="78">
      <c r="A2640" s="242" t="n"/>
      <c r="B2640" s="22" t="n"/>
      <c r="C2640" s="243" t="n"/>
      <c r="D2640" s="243" t="n"/>
      <c r="E2640" s="243" t="n"/>
      <c r="F2640" s="243" t="n"/>
      <c r="G2640" s="243" t="n"/>
      <c r="H2640" s="243" t="n"/>
      <c r="I2640" s="243" t="n"/>
      <c r="J2640" s="243" t="n"/>
      <c r="K2640" s="243" t="n"/>
    </row>
    <row r="2641" customFormat="1" s="78">
      <c r="A2641" s="242" t="n"/>
      <c r="B2641" s="22" t="n"/>
      <c r="C2641" s="243" t="n"/>
      <c r="D2641" s="243" t="n"/>
      <c r="E2641" s="243" t="n"/>
      <c r="F2641" s="243" t="n"/>
      <c r="G2641" s="243" t="n"/>
      <c r="H2641" s="243" t="n"/>
      <c r="I2641" s="243" t="n"/>
      <c r="J2641" s="243" t="n"/>
      <c r="K2641" s="243" t="n"/>
    </row>
    <row r="2642" customFormat="1" s="78">
      <c r="A2642" s="242" t="n"/>
      <c r="B2642" s="22" t="n"/>
      <c r="C2642" s="243" t="n"/>
      <c r="D2642" s="243" t="n"/>
      <c r="E2642" s="243" t="n"/>
      <c r="F2642" s="243" t="n"/>
      <c r="G2642" s="243" t="n"/>
      <c r="H2642" s="243" t="n"/>
      <c r="I2642" s="243" t="n"/>
      <c r="J2642" s="243" t="n"/>
      <c r="K2642" s="243" t="n"/>
    </row>
    <row r="2643" customFormat="1" s="78">
      <c r="A2643" s="242" t="n"/>
      <c r="B2643" s="22" t="n"/>
      <c r="C2643" s="243" t="n"/>
      <c r="D2643" s="243" t="n"/>
      <c r="E2643" s="243" t="n"/>
      <c r="F2643" s="243" t="n"/>
      <c r="G2643" s="243" t="n"/>
      <c r="H2643" s="243" t="n"/>
      <c r="I2643" s="243" t="n"/>
      <c r="J2643" s="243" t="n"/>
      <c r="K2643" s="243" t="n"/>
    </row>
    <row r="2644" customFormat="1" s="78">
      <c r="A2644" s="242" t="n"/>
      <c r="B2644" s="22" t="n"/>
      <c r="C2644" s="243" t="n"/>
      <c r="D2644" s="243" t="n"/>
      <c r="E2644" s="243" t="n"/>
      <c r="F2644" s="243" t="n"/>
      <c r="G2644" s="243" t="n"/>
      <c r="H2644" s="243" t="n"/>
      <c r="I2644" s="243" t="n"/>
      <c r="J2644" s="243" t="n"/>
      <c r="K2644" s="243" t="n"/>
    </row>
    <row r="2645" customFormat="1" s="78">
      <c r="A2645" s="242" t="n"/>
      <c r="B2645" s="22" t="n"/>
      <c r="C2645" s="243" t="n"/>
      <c r="D2645" s="243" t="n"/>
      <c r="E2645" s="243" t="n"/>
      <c r="F2645" s="243" t="n"/>
      <c r="G2645" s="243" t="n"/>
      <c r="H2645" s="243" t="n"/>
      <c r="I2645" s="243" t="n"/>
      <c r="J2645" s="243" t="n"/>
      <c r="K2645" s="243" t="n"/>
    </row>
    <row r="2646" customFormat="1" s="78">
      <c r="A2646" s="242" t="n"/>
      <c r="B2646" s="22" t="n"/>
      <c r="C2646" s="243" t="n"/>
      <c r="D2646" s="243" t="n"/>
      <c r="E2646" s="243" t="n"/>
      <c r="F2646" s="243" t="n"/>
      <c r="G2646" s="243" t="n"/>
      <c r="H2646" s="243" t="n"/>
      <c r="I2646" s="243" t="n"/>
      <c r="J2646" s="243" t="n"/>
      <c r="K2646" s="243" t="n"/>
    </row>
    <row r="2647" customFormat="1" s="78">
      <c r="A2647" s="242" t="n"/>
      <c r="B2647" s="22" t="n"/>
      <c r="C2647" s="243" t="n"/>
      <c r="D2647" s="243" t="n"/>
      <c r="E2647" s="243" t="n"/>
      <c r="F2647" s="243" t="n"/>
      <c r="G2647" s="243" t="n"/>
      <c r="H2647" s="243" t="n"/>
      <c r="I2647" s="243" t="n"/>
      <c r="J2647" s="243" t="n"/>
      <c r="K2647" s="243" t="n"/>
    </row>
    <row r="2648" customFormat="1" s="78">
      <c r="A2648" s="242" t="n"/>
      <c r="B2648" s="22" t="n"/>
      <c r="C2648" s="243" t="n"/>
      <c r="D2648" s="243" t="n"/>
      <c r="E2648" s="243" t="n"/>
      <c r="F2648" s="243" t="n"/>
      <c r="G2648" s="243" t="n"/>
      <c r="H2648" s="243" t="n"/>
      <c r="I2648" s="243" t="n"/>
      <c r="J2648" s="243" t="n"/>
      <c r="K2648" s="243" t="n"/>
    </row>
    <row r="2649" customFormat="1" s="78">
      <c r="A2649" s="242" t="n"/>
      <c r="B2649" s="22" t="n"/>
      <c r="C2649" s="243" t="n"/>
      <c r="D2649" s="243" t="n"/>
      <c r="E2649" s="243" t="n"/>
      <c r="F2649" s="243" t="n"/>
      <c r="G2649" s="243" t="n"/>
      <c r="H2649" s="243" t="n"/>
      <c r="I2649" s="243" t="n"/>
      <c r="J2649" s="243" t="n"/>
      <c r="K2649" s="243" t="n"/>
    </row>
    <row r="2650" customFormat="1" s="78">
      <c r="A2650" s="242" t="n"/>
      <c r="B2650" s="22" t="n"/>
      <c r="C2650" s="243" t="n"/>
      <c r="D2650" s="243" t="n"/>
      <c r="E2650" s="243" t="n"/>
      <c r="F2650" s="243" t="n"/>
      <c r="G2650" s="243" t="n"/>
      <c r="H2650" s="243" t="n"/>
      <c r="I2650" s="243" t="n"/>
      <c r="J2650" s="243" t="n"/>
      <c r="K2650" s="243" t="n"/>
    </row>
    <row r="2651" customFormat="1" s="78">
      <c r="A2651" s="242" t="n"/>
      <c r="B2651" s="22" t="n"/>
      <c r="C2651" s="243" t="n"/>
      <c r="D2651" s="243" t="n"/>
      <c r="E2651" s="243" t="n"/>
      <c r="F2651" s="243" t="n"/>
      <c r="G2651" s="243" t="n"/>
      <c r="H2651" s="243" t="n"/>
      <c r="I2651" s="243" t="n"/>
      <c r="J2651" s="243" t="n"/>
      <c r="K2651" s="243" t="n"/>
    </row>
    <row r="2652" customFormat="1" s="78">
      <c r="A2652" s="242" t="n"/>
      <c r="B2652" s="22" t="n"/>
      <c r="C2652" s="243" t="n"/>
      <c r="D2652" s="243" t="n"/>
      <c r="E2652" s="243" t="n"/>
      <c r="F2652" s="243" t="n"/>
      <c r="G2652" s="243" t="n"/>
      <c r="H2652" s="243" t="n"/>
      <c r="I2652" s="243" t="n"/>
      <c r="J2652" s="243" t="n"/>
      <c r="K2652" s="243" t="n"/>
    </row>
    <row r="2653" customFormat="1" s="78">
      <c r="A2653" s="242" t="n"/>
      <c r="B2653" s="22" t="n"/>
      <c r="C2653" s="243" t="n"/>
      <c r="D2653" s="243" t="n"/>
      <c r="E2653" s="243" t="n"/>
      <c r="F2653" s="243" t="n"/>
      <c r="G2653" s="243" t="n"/>
      <c r="H2653" s="243" t="n"/>
      <c r="I2653" s="243" t="n"/>
      <c r="J2653" s="243" t="n"/>
      <c r="K2653" s="243" t="n"/>
    </row>
    <row r="2654" customFormat="1" s="78">
      <c r="A2654" s="242" t="n"/>
      <c r="B2654" s="22" t="n"/>
      <c r="C2654" s="243" t="n"/>
      <c r="D2654" s="243" t="n"/>
      <c r="E2654" s="243" t="n"/>
      <c r="F2654" s="243" t="n"/>
      <c r="G2654" s="243" t="n"/>
      <c r="H2654" s="243" t="n"/>
      <c r="I2654" s="243" t="n"/>
      <c r="J2654" s="243" t="n"/>
      <c r="K2654" s="243" t="n"/>
    </row>
    <row r="2655" customFormat="1" s="78">
      <c r="A2655" s="242" t="n"/>
      <c r="B2655" s="22" t="n"/>
      <c r="C2655" s="243" t="n"/>
      <c r="D2655" s="243" t="n"/>
      <c r="E2655" s="243" t="n"/>
      <c r="F2655" s="243" t="n"/>
      <c r="G2655" s="243" t="n"/>
      <c r="H2655" s="243" t="n"/>
      <c r="I2655" s="243" t="n"/>
      <c r="J2655" s="243" t="n"/>
      <c r="K2655" s="243" t="n"/>
    </row>
    <row r="2656" customFormat="1" s="78">
      <c r="A2656" s="242" t="n"/>
      <c r="B2656" s="22" t="n"/>
      <c r="C2656" s="243" t="n"/>
      <c r="D2656" s="243" t="n"/>
      <c r="E2656" s="243" t="n"/>
      <c r="F2656" s="243" t="n"/>
      <c r="G2656" s="243" t="n"/>
      <c r="H2656" s="243" t="n"/>
      <c r="I2656" s="243" t="n"/>
      <c r="J2656" s="243" t="n"/>
      <c r="K2656" s="243" t="n"/>
    </row>
    <row r="2657" customFormat="1" s="78">
      <c r="A2657" s="242" t="n"/>
      <c r="B2657" s="22" t="n"/>
      <c r="C2657" s="243" t="n"/>
      <c r="D2657" s="243" t="n"/>
      <c r="E2657" s="243" t="n"/>
      <c r="F2657" s="243" t="n"/>
      <c r="G2657" s="243" t="n"/>
      <c r="H2657" s="243" t="n"/>
      <c r="I2657" s="243" t="n"/>
      <c r="J2657" s="243" t="n"/>
      <c r="K2657" s="243" t="n"/>
    </row>
    <row r="2658" customFormat="1" s="78">
      <c r="A2658" s="242" t="n"/>
      <c r="B2658" s="22" t="n"/>
      <c r="C2658" s="243" t="n"/>
      <c r="D2658" s="243" t="n"/>
      <c r="E2658" s="243" t="n"/>
      <c r="F2658" s="243" t="n"/>
      <c r="G2658" s="243" t="n"/>
      <c r="H2658" s="243" t="n"/>
      <c r="I2658" s="243" t="n"/>
      <c r="J2658" s="243" t="n"/>
      <c r="K2658" s="243" t="n"/>
    </row>
    <row r="2659" customFormat="1" s="78">
      <c r="A2659" s="242" t="n"/>
      <c r="B2659" s="22" t="n"/>
      <c r="C2659" s="243" t="n"/>
      <c r="D2659" s="243" t="n"/>
      <c r="E2659" s="243" t="n"/>
      <c r="F2659" s="243" t="n"/>
      <c r="G2659" s="243" t="n"/>
      <c r="H2659" s="243" t="n"/>
      <c r="I2659" s="243" t="n"/>
      <c r="J2659" s="243" t="n"/>
      <c r="K2659" s="243" t="n"/>
    </row>
    <row r="2660" customFormat="1" s="78">
      <c r="A2660" s="242" t="n"/>
      <c r="B2660" s="22" t="n"/>
      <c r="C2660" s="243" t="n"/>
      <c r="D2660" s="243" t="n"/>
      <c r="E2660" s="243" t="n"/>
      <c r="F2660" s="243" t="n"/>
      <c r="G2660" s="243" t="n"/>
      <c r="H2660" s="243" t="n"/>
      <c r="I2660" s="243" t="n"/>
      <c r="J2660" s="243" t="n"/>
      <c r="K2660" s="243" t="n"/>
    </row>
    <row r="2661" customFormat="1" s="78">
      <c r="A2661" s="242" t="n"/>
      <c r="B2661" s="22" t="n"/>
      <c r="C2661" s="243" t="n"/>
      <c r="D2661" s="243" t="n"/>
      <c r="E2661" s="243" t="n"/>
      <c r="F2661" s="243" t="n"/>
      <c r="G2661" s="243" t="n"/>
      <c r="H2661" s="243" t="n"/>
      <c r="I2661" s="243" t="n"/>
      <c r="J2661" s="243" t="n"/>
      <c r="K2661" s="243" t="n"/>
    </row>
    <row r="2662" customFormat="1" s="78">
      <c r="A2662" s="242" t="n"/>
      <c r="B2662" s="22" t="n"/>
      <c r="C2662" s="243" t="n"/>
      <c r="D2662" s="243" t="n"/>
      <c r="E2662" s="243" t="n"/>
      <c r="F2662" s="243" t="n"/>
      <c r="G2662" s="243" t="n"/>
      <c r="H2662" s="243" t="n"/>
      <c r="I2662" s="243" t="n"/>
      <c r="J2662" s="243" t="n"/>
      <c r="K2662" s="243" t="n"/>
    </row>
    <row r="2663" customFormat="1" s="78">
      <c r="A2663" s="242" t="n"/>
      <c r="B2663" s="22" t="n"/>
      <c r="C2663" s="243" t="n"/>
      <c r="D2663" s="243" t="n"/>
      <c r="E2663" s="243" t="n"/>
      <c r="F2663" s="243" t="n"/>
      <c r="G2663" s="243" t="n"/>
      <c r="H2663" s="243" t="n"/>
      <c r="I2663" s="243" t="n"/>
      <c r="J2663" s="243" t="n"/>
      <c r="K2663" s="243" t="n"/>
    </row>
    <row r="2664" customFormat="1" s="78">
      <c r="A2664" s="242" t="n"/>
      <c r="B2664" s="22" t="n"/>
      <c r="C2664" s="243" t="n"/>
      <c r="D2664" s="243" t="n"/>
      <c r="E2664" s="243" t="n"/>
      <c r="F2664" s="243" t="n"/>
      <c r="G2664" s="243" t="n"/>
      <c r="H2664" s="243" t="n"/>
      <c r="I2664" s="243" t="n"/>
      <c r="J2664" s="243" t="n"/>
      <c r="K2664" s="243" t="n"/>
    </row>
    <row r="2665" customFormat="1" s="78">
      <c r="A2665" s="242" t="n"/>
      <c r="B2665" s="22" t="n"/>
      <c r="C2665" s="243" t="n"/>
      <c r="D2665" s="243" t="n"/>
      <c r="E2665" s="243" t="n"/>
      <c r="F2665" s="243" t="n"/>
      <c r="G2665" s="243" t="n"/>
      <c r="H2665" s="243" t="n"/>
      <c r="I2665" s="243" t="n"/>
      <c r="J2665" s="243" t="n"/>
      <c r="K2665" s="243" t="n"/>
    </row>
    <row r="2666" customFormat="1" s="78">
      <c r="A2666" s="242" t="n"/>
      <c r="B2666" s="22" t="n"/>
      <c r="C2666" s="243" t="n"/>
      <c r="D2666" s="243" t="n"/>
      <c r="E2666" s="243" t="n"/>
      <c r="F2666" s="243" t="n"/>
      <c r="G2666" s="243" t="n"/>
      <c r="H2666" s="243" t="n"/>
      <c r="I2666" s="243" t="n"/>
      <c r="J2666" s="243" t="n"/>
      <c r="K2666" s="243" t="n"/>
    </row>
    <row r="2667" customFormat="1" s="78">
      <c r="A2667" s="242" t="n"/>
      <c r="B2667" s="22" t="n"/>
      <c r="C2667" s="243" t="n"/>
      <c r="D2667" s="243" t="n"/>
      <c r="E2667" s="243" t="n"/>
      <c r="F2667" s="243" t="n"/>
      <c r="G2667" s="243" t="n"/>
      <c r="H2667" s="243" t="n"/>
      <c r="I2667" s="243" t="n"/>
      <c r="J2667" s="243" t="n"/>
      <c r="K2667" s="243" t="n"/>
    </row>
    <row r="2668" customFormat="1" s="78">
      <c r="A2668" s="242" t="n"/>
      <c r="B2668" s="22" t="n"/>
      <c r="C2668" s="243" t="n"/>
      <c r="D2668" s="243" t="n"/>
      <c r="E2668" s="243" t="n"/>
      <c r="F2668" s="243" t="n"/>
      <c r="G2668" s="243" t="n"/>
      <c r="H2668" s="243" t="n"/>
      <c r="I2668" s="243" t="n"/>
      <c r="J2668" s="243" t="n"/>
      <c r="K2668" s="243" t="n"/>
    </row>
    <row r="2669" customFormat="1" s="78">
      <c r="A2669" s="242" t="n"/>
      <c r="B2669" s="22" t="n"/>
      <c r="C2669" s="243" t="n"/>
      <c r="D2669" s="243" t="n"/>
      <c r="E2669" s="243" t="n"/>
      <c r="F2669" s="243" t="n"/>
      <c r="G2669" s="243" t="n"/>
      <c r="H2669" s="243" t="n"/>
      <c r="I2669" s="243" t="n"/>
      <c r="J2669" s="243" t="n"/>
      <c r="K2669" s="243" t="n"/>
    </row>
    <row r="2670" customFormat="1" s="78">
      <c r="A2670" s="242" t="n"/>
      <c r="B2670" s="22" t="n"/>
      <c r="C2670" s="243" t="n"/>
      <c r="D2670" s="243" t="n"/>
      <c r="E2670" s="243" t="n"/>
      <c r="F2670" s="243" t="n"/>
      <c r="G2670" s="243" t="n"/>
      <c r="H2670" s="243" t="n"/>
      <c r="I2670" s="243" t="n"/>
      <c r="J2670" s="243" t="n"/>
      <c r="K2670" s="243" t="n"/>
    </row>
    <row r="2671" customFormat="1" s="78">
      <c r="A2671" s="242" t="n"/>
      <c r="B2671" s="22" t="n"/>
      <c r="C2671" s="243" t="n"/>
      <c r="D2671" s="243" t="n"/>
      <c r="E2671" s="243" t="n"/>
      <c r="F2671" s="243" t="n"/>
      <c r="G2671" s="243" t="n"/>
      <c r="H2671" s="243" t="n"/>
      <c r="I2671" s="243" t="n"/>
      <c r="J2671" s="243" t="n"/>
      <c r="K2671" s="243" t="n"/>
    </row>
    <row r="2672" customFormat="1" s="78">
      <c r="A2672" s="242" t="n"/>
      <c r="B2672" s="22" t="n"/>
      <c r="C2672" s="243" t="n"/>
      <c r="D2672" s="243" t="n"/>
      <c r="E2672" s="243" t="n"/>
      <c r="F2672" s="243" t="n"/>
      <c r="G2672" s="243" t="n"/>
      <c r="H2672" s="243" t="n"/>
      <c r="I2672" s="243" t="n"/>
      <c r="J2672" s="243" t="n"/>
      <c r="K2672" s="243" t="n"/>
    </row>
    <row r="2673" customFormat="1" s="78">
      <c r="A2673" s="242" t="n"/>
      <c r="B2673" s="22" t="n"/>
      <c r="C2673" s="243" t="n"/>
      <c r="D2673" s="243" t="n"/>
      <c r="E2673" s="243" t="n"/>
      <c r="F2673" s="243" t="n"/>
      <c r="G2673" s="243" t="n"/>
      <c r="H2673" s="243" t="n"/>
      <c r="I2673" s="243" t="n"/>
      <c r="J2673" s="243" t="n"/>
      <c r="K2673" s="243" t="n"/>
    </row>
    <row r="2674" customFormat="1" s="78">
      <c r="A2674" s="242" t="n"/>
      <c r="B2674" s="22" t="n"/>
      <c r="C2674" s="243" t="n"/>
      <c r="D2674" s="243" t="n"/>
      <c r="E2674" s="243" t="n"/>
      <c r="F2674" s="243" t="n"/>
      <c r="G2674" s="243" t="n"/>
      <c r="H2674" s="243" t="n"/>
      <c r="I2674" s="243" t="n"/>
      <c r="J2674" s="243" t="n"/>
      <c r="K2674" s="243" t="n"/>
    </row>
    <row r="2675" customFormat="1" s="78">
      <c r="A2675" s="242" t="n"/>
      <c r="B2675" s="22" t="n"/>
      <c r="C2675" s="243" t="n"/>
      <c r="D2675" s="243" t="n"/>
      <c r="E2675" s="243" t="n"/>
      <c r="F2675" s="243" t="n"/>
      <c r="G2675" s="243" t="n"/>
      <c r="H2675" s="243" t="n"/>
      <c r="I2675" s="243" t="n"/>
      <c r="J2675" s="243" t="n"/>
      <c r="K2675" s="243" t="n"/>
    </row>
    <row r="2676" customFormat="1" s="78">
      <c r="A2676" s="242" t="n"/>
      <c r="B2676" s="22" t="n"/>
      <c r="C2676" s="243" t="n"/>
      <c r="D2676" s="243" t="n"/>
      <c r="E2676" s="243" t="n"/>
      <c r="F2676" s="243" t="n"/>
      <c r="G2676" s="243" t="n"/>
      <c r="H2676" s="243" t="n"/>
      <c r="I2676" s="243" t="n"/>
      <c r="J2676" s="243" t="n"/>
      <c r="K2676" s="243" t="n"/>
    </row>
    <row r="2677" customFormat="1" s="78">
      <c r="A2677" s="242" t="n"/>
      <c r="B2677" s="22" t="n"/>
      <c r="C2677" s="243" t="n"/>
      <c r="D2677" s="243" t="n"/>
      <c r="E2677" s="243" t="n"/>
      <c r="F2677" s="243" t="n"/>
      <c r="G2677" s="243" t="n"/>
      <c r="H2677" s="243" t="n"/>
      <c r="I2677" s="243" t="n"/>
      <c r="J2677" s="243" t="n"/>
      <c r="K2677" s="243" t="n"/>
    </row>
    <row r="2678" customFormat="1" s="78">
      <c r="A2678" s="242" t="n"/>
      <c r="B2678" s="22" t="n"/>
      <c r="C2678" s="243" t="n"/>
      <c r="D2678" s="243" t="n"/>
      <c r="E2678" s="243" t="n"/>
      <c r="F2678" s="243" t="n"/>
      <c r="G2678" s="243" t="n"/>
      <c r="H2678" s="243" t="n"/>
      <c r="I2678" s="243" t="n"/>
      <c r="J2678" s="243" t="n"/>
      <c r="K2678" s="243" t="n"/>
    </row>
    <row r="2679" customFormat="1" s="78">
      <c r="A2679" s="242" t="n"/>
      <c r="B2679" s="22" t="n"/>
      <c r="C2679" s="243" t="n"/>
      <c r="D2679" s="243" t="n"/>
      <c r="E2679" s="243" t="n"/>
      <c r="F2679" s="243" t="n"/>
      <c r="G2679" s="243" t="n"/>
      <c r="H2679" s="243" t="n"/>
      <c r="I2679" s="243" t="n"/>
      <c r="J2679" s="243" t="n"/>
      <c r="K2679" s="243" t="n"/>
    </row>
    <row r="2680" customFormat="1" s="78">
      <c r="A2680" s="242" t="n"/>
      <c r="B2680" s="22" t="n"/>
      <c r="C2680" s="243" t="n"/>
      <c r="D2680" s="243" t="n"/>
      <c r="E2680" s="243" t="n"/>
      <c r="F2680" s="243" t="n"/>
      <c r="G2680" s="243" t="n"/>
      <c r="H2680" s="243" t="n"/>
      <c r="I2680" s="243" t="n"/>
      <c r="J2680" s="243" t="n"/>
      <c r="K2680" s="243" t="n"/>
    </row>
    <row r="2681" customFormat="1" s="78">
      <c r="A2681" s="242" t="n"/>
      <c r="B2681" s="22" t="n"/>
      <c r="C2681" s="243" t="n"/>
      <c r="D2681" s="243" t="n"/>
      <c r="E2681" s="243" t="n"/>
      <c r="F2681" s="243" t="n"/>
      <c r="G2681" s="243" t="n"/>
      <c r="H2681" s="243" t="n"/>
      <c r="I2681" s="243" t="n"/>
      <c r="J2681" s="243" t="n"/>
      <c r="K2681" s="243" t="n"/>
    </row>
    <row r="2682" customFormat="1" s="78">
      <c r="A2682" s="242" t="n"/>
      <c r="B2682" s="22" t="n"/>
      <c r="C2682" s="243" t="n"/>
      <c r="D2682" s="243" t="n"/>
      <c r="E2682" s="243" t="n"/>
      <c r="F2682" s="243" t="n"/>
      <c r="G2682" s="243" t="n"/>
      <c r="H2682" s="243" t="n"/>
      <c r="I2682" s="243" t="n"/>
      <c r="J2682" s="243" t="n"/>
      <c r="K2682" s="243" t="n"/>
    </row>
    <row r="2683" customFormat="1" s="78">
      <c r="A2683" s="242" t="n"/>
      <c r="B2683" s="22" t="n"/>
      <c r="C2683" s="243" t="n"/>
      <c r="D2683" s="243" t="n"/>
      <c r="E2683" s="243" t="n"/>
      <c r="F2683" s="243" t="n"/>
      <c r="G2683" s="243" t="n"/>
      <c r="H2683" s="243" t="n"/>
      <c r="I2683" s="243" t="n"/>
      <c r="J2683" s="243" t="n"/>
      <c r="K2683" s="243" t="n"/>
    </row>
    <row r="2684" customFormat="1" s="78">
      <c r="A2684" s="242" t="n"/>
      <c r="B2684" s="22" t="n"/>
      <c r="C2684" s="243" t="n"/>
      <c r="D2684" s="243" t="n"/>
      <c r="E2684" s="243" t="n"/>
      <c r="F2684" s="243" t="n"/>
      <c r="G2684" s="243" t="n"/>
      <c r="H2684" s="243" t="n"/>
      <c r="I2684" s="243" t="n"/>
      <c r="J2684" s="243" t="n"/>
      <c r="K2684" s="243" t="n"/>
    </row>
    <row r="2685" customFormat="1" s="78">
      <c r="A2685" s="242" t="n"/>
      <c r="B2685" s="22" t="n"/>
      <c r="C2685" s="243" t="n"/>
      <c r="D2685" s="243" t="n"/>
      <c r="E2685" s="243" t="n"/>
      <c r="F2685" s="243" t="n"/>
      <c r="G2685" s="243" t="n"/>
      <c r="H2685" s="243" t="n"/>
      <c r="I2685" s="243" t="n"/>
      <c r="J2685" s="243" t="n"/>
      <c r="K2685" s="243" t="n"/>
    </row>
    <row r="2686" customFormat="1" s="78">
      <c r="A2686" s="242" t="n"/>
      <c r="B2686" s="22" t="n"/>
      <c r="C2686" s="243" t="n"/>
      <c r="D2686" s="243" t="n"/>
      <c r="E2686" s="243" t="n"/>
      <c r="F2686" s="243" t="n"/>
      <c r="G2686" s="243" t="n"/>
      <c r="H2686" s="243" t="n"/>
      <c r="I2686" s="243" t="n"/>
      <c r="J2686" s="243" t="n"/>
      <c r="K2686" s="243" t="n"/>
    </row>
    <row r="2687" customFormat="1" s="78">
      <c r="A2687" s="242" t="n"/>
      <c r="B2687" s="22" t="n"/>
      <c r="C2687" s="243" t="n"/>
      <c r="D2687" s="243" t="n"/>
      <c r="E2687" s="243" t="n"/>
      <c r="F2687" s="243" t="n"/>
      <c r="G2687" s="243" t="n"/>
      <c r="H2687" s="243" t="n"/>
      <c r="I2687" s="243" t="n"/>
      <c r="J2687" s="243" t="n"/>
      <c r="K2687" s="243" t="n"/>
    </row>
    <row r="2688" customFormat="1" s="78">
      <c r="A2688" s="242" t="n"/>
      <c r="B2688" s="22" t="n"/>
      <c r="C2688" s="243" t="n"/>
      <c r="D2688" s="243" t="n"/>
      <c r="E2688" s="243" t="n"/>
      <c r="F2688" s="243" t="n"/>
      <c r="G2688" s="243" t="n"/>
      <c r="H2688" s="243" t="n"/>
      <c r="I2688" s="243" t="n"/>
      <c r="J2688" s="243" t="n"/>
      <c r="K2688" s="243" t="n"/>
    </row>
    <row r="2689" customFormat="1" s="78">
      <c r="A2689" s="242" t="n"/>
      <c r="B2689" s="22" t="n"/>
      <c r="C2689" s="243" t="n"/>
      <c r="D2689" s="243" t="n"/>
      <c r="E2689" s="243" t="n"/>
      <c r="F2689" s="243" t="n"/>
      <c r="G2689" s="243" t="n"/>
      <c r="H2689" s="243" t="n"/>
      <c r="I2689" s="243" t="n"/>
      <c r="J2689" s="243" t="n"/>
      <c r="K2689" s="243" t="n"/>
    </row>
    <row r="2690" customFormat="1" s="78">
      <c r="A2690" s="242" t="n"/>
      <c r="B2690" s="22" t="n"/>
      <c r="C2690" s="243" t="n"/>
      <c r="D2690" s="243" t="n"/>
      <c r="E2690" s="243" t="n"/>
      <c r="F2690" s="243" t="n"/>
      <c r="G2690" s="243" t="n"/>
      <c r="H2690" s="243" t="n"/>
      <c r="I2690" s="243" t="n"/>
      <c r="J2690" s="243" t="n"/>
      <c r="K2690" s="243" t="n"/>
    </row>
    <row r="2691" customFormat="1" s="78">
      <c r="A2691" s="242" t="n"/>
      <c r="B2691" s="22" t="n"/>
      <c r="C2691" s="243" t="n"/>
      <c r="D2691" s="243" t="n"/>
      <c r="E2691" s="243" t="n"/>
      <c r="F2691" s="243" t="n"/>
      <c r="G2691" s="243" t="n"/>
      <c r="H2691" s="243" t="n"/>
      <c r="I2691" s="243" t="n"/>
      <c r="J2691" s="243" t="n"/>
      <c r="K2691" s="243" t="n"/>
    </row>
    <row r="2692" customFormat="1" s="78">
      <c r="A2692" s="242" t="n"/>
      <c r="B2692" s="22" t="n"/>
      <c r="C2692" s="243" t="n"/>
      <c r="D2692" s="243" t="n"/>
      <c r="E2692" s="243" t="n"/>
      <c r="F2692" s="243" t="n"/>
      <c r="G2692" s="243" t="n"/>
      <c r="H2692" s="243" t="n"/>
      <c r="I2692" s="243" t="n"/>
      <c r="J2692" s="243" t="n"/>
      <c r="K2692" s="243" t="n"/>
    </row>
    <row r="2693" customFormat="1" s="78">
      <c r="A2693" s="242" t="n"/>
      <c r="B2693" s="22" t="n"/>
      <c r="C2693" s="243" t="n"/>
      <c r="D2693" s="243" t="n"/>
      <c r="E2693" s="243" t="n"/>
      <c r="F2693" s="243" t="n"/>
      <c r="G2693" s="243" t="n"/>
      <c r="H2693" s="243" t="n"/>
      <c r="I2693" s="243" t="n"/>
      <c r="J2693" s="243" t="n"/>
      <c r="K2693" s="243" t="n"/>
    </row>
    <row r="2694" customFormat="1" s="78">
      <c r="A2694" s="242" t="n"/>
      <c r="B2694" s="22" t="n"/>
      <c r="C2694" s="243" t="n"/>
      <c r="D2694" s="243" t="n"/>
      <c r="E2694" s="243" t="n"/>
      <c r="F2694" s="243" t="n"/>
      <c r="G2694" s="243" t="n"/>
      <c r="H2694" s="243" t="n"/>
      <c r="I2694" s="243" t="n"/>
      <c r="J2694" s="243" t="n"/>
      <c r="K2694" s="243" t="n"/>
    </row>
    <row r="2695" customFormat="1" s="78">
      <c r="A2695" s="242" t="n"/>
      <c r="B2695" s="22" t="n"/>
      <c r="C2695" s="243" t="n"/>
      <c r="D2695" s="243" t="n"/>
      <c r="E2695" s="243" t="n"/>
      <c r="F2695" s="243" t="n"/>
      <c r="G2695" s="243" t="n"/>
      <c r="H2695" s="243" t="n"/>
      <c r="I2695" s="243" t="n"/>
      <c r="J2695" s="243" t="n"/>
      <c r="K2695" s="243" t="n"/>
    </row>
    <row r="2696" customFormat="1" s="78">
      <c r="A2696" s="242" t="n"/>
      <c r="B2696" s="22" t="n"/>
      <c r="C2696" s="243" t="n"/>
      <c r="D2696" s="243" t="n"/>
      <c r="E2696" s="243" t="n"/>
      <c r="F2696" s="243" t="n"/>
      <c r="G2696" s="243" t="n"/>
      <c r="H2696" s="243" t="n"/>
      <c r="I2696" s="243" t="n"/>
      <c r="J2696" s="243" t="n"/>
      <c r="K2696" s="243" t="n"/>
    </row>
    <row r="2697" customFormat="1" s="78">
      <c r="A2697" s="242" t="n"/>
      <c r="B2697" s="22" t="n"/>
      <c r="C2697" s="243" t="n"/>
      <c r="D2697" s="243" t="n"/>
      <c r="E2697" s="243" t="n"/>
      <c r="F2697" s="243" t="n"/>
      <c r="G2697" s="243" t="n"/>
      <c r="H2697" s="243" t="n"/>
      <c r="I2697" s="243" t="n"/>
      <c r="J2697" s="243" t="n"/>
      <c r="K2697" s="243" t="n"/>
    </row>
    <row r="2698" customFormat="1" s="78">
      <c r="A2698" s="242" t="n"/>
      <c r="B2698" s="22" t="n"/>
      <c r="C2698" s="243" t="n"/>
      <c r="D2698" s="243" t="n"/>
      <c r="E2698" s="243" t="n"/>
      <c r="F2698" s="243" t="n"/>
      <c r="G2698" s="243" t="n"/>
      <c r="H2698" s="243" t="n"/>
      <c r="I2698" s="243" t="n"/>
      <c r="J2698" s="243" t="n"/>
      <c r="K2698" s="243" t="n"/>
    </row>
    <row r="2699" customFormat="1" s="78">
      <c r="A2699" s="242" t="n"/>
      <c r="B2699" s="22" t="n"/>
      <c r="C2699" s="243" t="n"/>
      <c r="D2699" s="243" t="n"/>
      <c r="E2699" s="243" t="n"/>
      <c r="F2699" s="243" t="n"/>
      <c r="G2699" s="243" t="n"/>
      <c r="H2699" s="243" t="n"/>
      <c r="I2699" s="243" t="n"/>
      <c r="J2699" s="243" t="n"/>
      <c r="K2699" s="243" t="n"/>
    </row>
    <row r="2700" customFormat="1" s="78">
      <c r="A2700" s="242" t="n"/>
      <c r="B2700" s="22" t="n"/>
      <c r="C2700" s="243" t="n"/>
      <c r="D2700" s="243" t="n"/>
      <c r="E2700" s="243" t="n"/>
      <c r="F2700" s="243" t="n"/>
      <c r="G2700" s="243" t="n"/>
      <c r="H2700" s="243" t="n"/>
      <c r="I2700" s="243" t="n"/>
      <c r="J2700" s="243" t="n"/>
      <c r="K2700" s="243" t="n"/>
    </row>
    <row r="2701" customFormat="1" s="78">
      <c r="A2701" s="242" t="n"/>
      <c r="B2701" s="22" t="n"/>
      <c r="C2701" s="243" t="n"/>
      <c r="D2701" s="243" t="n"/>
      <c r="E2701" s="243" t="n"/>
      <c r="F2701" s="243" t="n"/>
      <c r="G2701" s="243" t="n"/>
      <c r="H2701" s="243" t="n"/>
      <c r="I2701" s="243" t="n"/>
      <c r="J2701" s="243" t="n"/>
      <c r="K2701" s="243" t="n"/>
    </row>
    <row r="2702" customFormat="1" s="78">
      <c r="A2702" s="242" t="n"/>
      <c r="B2702" s="22" t="n"/>
      <c r="C2702" s="243" t="n"/>
      <c r="D2702" s="243" t="n"/>
      <c r="E2702" s="243" t="n"/>
      <c r="F2702" s="243" t="n"/>
      <c r="G2702" s="243" t="n"/>
      <c r="H2702" s="243" t="n"/>
      <c r="I2702" s="243" t="n"/>
      <c r="J2702" s="243" t="n"/>
      <c r="K2702" s="243" t="n"/>
    </row>
    <row r="2703" customFormat="1" s="78">
      <c r="A2703" s="242" t="n"/>
      <c r="B2703" s="22" t="n"/>
      <c r="C2703" s="243" t="n"/>
      <c r="D2703" s="243" t="n"/>
      <c r="E2703" s="243" t="n"/>
      <c r="F2703" s="243" t="n"/>
      <c r="G2703" s="243" t="n"/>
      <c r="H2703" s="243" t="n"/>
      <c r="I2703" s="243" t="n"/>
      <c r="J2703" s="243" t="n"/>
      <c r="K2703" s="243" t="n"/>
    </row>
    <row r="2704" customFormat="1" s="78">
      <c r="A2704" s="242" t="n"/>
      <c r="B2704" s="22" t="n"/>
      <c r="C2704" s="243" t="n"/>
      <c r="D2704" s="243" t="n"/>
      <c r="E2704" s="243" t="n"/>
      <c r="F2704" s="243" t="n"/>
      <c r="G2704" s="243" t="n"/>
      <c r="H2704" s="243" t="n"/>
      <c r="I2704" s="243" t="n"/>
      <c r="J2704" s="243" t="n"/>
      <c r="K2704" s="243" t="n"/>
    </row>
    <row r="2705" customFormat="1" s="78">
      <c r="A2705" s="242" t="n"/>
      <c r="B2705" s="22" t="n"/>
      <c r="C2705" s="243" t="n"/>
      <c r="D2705" s="243" t="n"/>
      <c r="E2705" s="243" t="n"/>
      <c r="F2705" s="243" t="n"/>
      <c r="G2705" s="243" t="n"/>
      <c r="H2705" s="243" t="n"/>
      <c r="I2705" s="243" t="n"/>
      <c r="J2705" s="243" t="n"/>
      <c r="K2705" s="243" t="n"/>
    </row>
    <row r="2706" customFormat="1" s="78">
      <c r="A2706" s="242" t="n"/>
      <c r="B2706" s="22" t="n"/>
      <c r="C2706" s="243" t="n"/>
      <c r="D2706" s="243" t="n"/>
      <c r="E2706" s="243" t="n"/>
      <c r="F2706" s="243" t="n"/>
      <c r="G2706" s="243" t="n"/>
      <c r="H2706" s="243" t="n"/>
      <c r="I2706" s="243" t="n"/>
      <c r="J2706" s="243" t="n"/>
      <c r="K2706" s="243" t="n"/>
    </row>
    <row r="2707" customFormat="1" s="78">
      <c r="A2707" s="242" t="n"/>
      <c r="B2707" s="22" t="n"/>
      <c r="C2707" s="243" t="n"/>
      <c r="D2707" s="243" t="n"/>
      <c r="E2707" s="243" t="n"/>
      <c r="F2707" s="243" t="n"/>
      <c r="G2707" s="243" t="n"/>
      <c r="H2707" s="243" t="n"/>
      <c r="I2707" s="243" t="n"/>
      <c r="J2707" s="243" t="n"/>
      <c r="K2707" s="243" t="n"/>
    </row>
    <row r="2708" customFormat="1" s="78">
      <c r="A2708" s="242" t="n"/>
      <c r="B2708" s="22" t="n"/>
      <c r="C2708" s="243" t="n"/>
      <c r="D2708" s="243" t="n"/>
      <c r="E2708" s="243" t="n"/>
      <c r="F2708" s="243" t="n"/>
      <c r="G2708" s="243" t="n"/>
      <c r="H2708" s="243" t="n"/>
      <c r="I2708" s="243" t="n"/>
      <c r="J2708" s="243" t="n"/>
      <c r="K2708" s="243" t="n"/>
    </row>
    <row r="2709" customFormat="1" s="78">
      <c r="A2709" s="242" t="n"/>
      <c r="B2709" s="22" t="n"/>
      <c r="C2709" s="243" t="n"/>
      <c r="D2709" s="243" t="n"/>
      <c r="E2709" s="243" t="n"/>
      <c r="F2709" s="243" t="n"/>
      <c r="G2709" s="243" t="n"/>
      <c r="H2709" s="243" t="n"/>
      <c r="I2709" s="243" t="n"/>
      <c r="J2709" s="243" t="n"/>
      <c r="K2709" s="243" t="n"/>
    </row>
    <row r="2710" customFormat="1" s="78">
      <c r="A2710" s="242" t="n"/>
      <c r="B2710" s="22" t="n"/>
      <c r="C2710" s="243" t="n"/>
      <c r="D2710" s="243" t="n"/>
      <c r="E2710" s="243" t="n"/>
      <c r="F2710" s="243" t="n"/>
      <c r="G2710" s="243" t="n"/>
      <c r="H2710" s="243" t="n"/>
      <c r="I2710" s="243" t="n"/>
      <c r="J2710" s="243" t="n"/>
      <c r="K2710" s="243" t="n"/>
    </row>
    <row r="2711" customFormat="1" s="78">
      <c r="A2711" s="242" t="n"/>
      <c r="B2711" s="22" t="n"/>
      <c r="C2711" s="243" t="n"/>
      <c r="D2711" s="243" t="n"/>
      <c r="E2711" s="243" t="n"/>
      <c r="F2711" s="243" t="n"/>
      <c r="G2711" s="243" t="n"/>
      <c r="H2711" s="243" t="n"/>
      <c r="I2711" s="243" t="n"/>
      <c r="J2711" s="243" t="n"/>
      <c r="K2711" s="243" t="n"/>
    </row>
    <row r="2712" customFormat="1" s="78">
      <c r="A2712" s="242" t="n"/>
      <c r="B2712" s="22" t="n"/>
      <c r="C2712" s="243" t="n"/>
      <c r="D2712" s="243" t="n"/>
      <c r="E2712" s="243" t="n"/>
      <c r="F2712" s="243" t="n"/>
      <c r="G2712" s="243" t="n"/>
      <c r="H2712" s="243" t="n"/>
      <c r="I2712" s="243" t="n"/>
      <c r="J2712" s="243" t="n"/>
      <c r="K2712" s="243" t="n"/>
    </row>
    <row r="2713" customFormat="1" s="78">
      <c r="A2713" s="242" t="n"/>
      <c r="B2713" s="22" t="n"/>
      <c r="C2713" s="243" t="n"/>
      <c r="D2713" s="243" t="n"/>
      <c r="E2713" s="243" t="n"/>
      <c r="F2713" s="243" t="n"/>
      <c r="G2713" s="243" t="n"/>
      <c r="H2713" s="243" t="n"/>
      <c r="I2713" s="243" t="n"/>
      <c r="J2713" s="243" t="n"/>
      <c r="K2713" s="243" t="n"/>
    </row>
    <row r="2714" customFormat="1" s="78">
      <c r="A2714" s="242" t="n"/>
      <c r="B2714" s="22" t="n"/>
      <c r="C2714" s="243" t="n"/>
      <c r="D2714" s="243" t="n"/>
      <c r="E2714" s="243" t="n"/>
      <c r="F2714" s="243" t="n"/>
      <c r="G2714" s="243" t="n"/>
      <c r="H2714" s="243" t="n"/>
      <c r="I2714" s="243" t="n"/>
      <c r="J2714" s="243" t="n"/>
      <c r="K2714" s="243" t="n"/>
    </row>
    <row r="2715" customFormat="1" s="78">
      <c r="A2715" s="242" t="n"/>
      <c r="B2715" s="22" t="n"/>
      <c r="C2715" s="243" t="n"/>
      <c r="D2715" s="243" t="n"/>
      <c r="E2715" s="243" t="n"/>
      <c r="F2715" s="243" t="n"/>
      <c r="G2715" s="243" t="n"/>
      <c r="H2715" s="243" t="n"/>
      <c r="I2715" s="243" t="n"/>
      <c r="J2715" s="243" t="n"/>
      <c r="K2715" s="243" t="n"/>
    </row>
    <row r="2716" customFormat="1" s="78">
      <c r="A2716" s="242" t="n"/>
      <c r="B2716" s="22" t="n"/>
      <c r="C2716" s="243" t="n"/>
      <c r="D2716" s="243" t="n"/>
      <c r="E2716" s="243" t="n"/>
      <c r="F2716" s="243" t="n"/>
      <c r="G2716" s="243" t="n"/>
      <c r="H2716" s="243" t="n"/>
      <c r="I2716" s="243" t="n"/>
      <c r="J2716" s="243" t="n"/>
      <c r="K2716" s="243" t="n"/>
    </row>
    <row r="2717" customFormat="1" s="78">
      <c r="A2717" s="242" t="n"/>
      <c r="B2717" s="22" t="n"/>
      <c r="C2717" s="243" t="n"/>
      <c r="D2717" s="243" t="n"/>
      <c r="E2717" s="243" t="n"/>
      <c r="F2717" s="243" t="n"/>
      <c r="G2717" s="243" t="n"/>
      <c r="H2717" s="243" t="n"/>
      <c r="I2717" s="243" t="n"/>
      <c r="J2717" s="243" t="n"/>
      <c r="K2717" s="243" t="n"/>
    </row>
    <row r="2718" customFormat="1" s="78">
      <c r="A2718" s="242" t="n"/>
      <c r="B2718" s="22" t="n"/>
      <c r="C2718" s="243" t="n"/>
      <c r="D2718" s="243" t="n"/>
      <c r="E2718" s="243" t="n"/>
      <c r="F2718" s="243" t="n"/>
      <c r="G2718" s="243" t="n"/>
      <c r="H2718" s="243" t="n"/>
      <c r="I2718" s="243" t="n"/>
      <c r="J2718" s="243" t="n"/>
      <c r="K2718" s="243" t="n"/>
    </row>
    <row r="2719" customFormat="1" s="78">
      <c r="A2719" s="242" t="n"/>
      <c r="B2719" s="22" t="n"/>
      <c r="C2719" s="243" t="n"/>
      <c r="D2719" s="243" t="n"/>
      <c r="E2719" s="243" t="n"/>
      <c r="F2719" s="243" t="n"/>
      <c r="G2719" s="243" t="n"/>
      <c r="H2719" s="243" t="n"/>
      <c r="I2719" s="243" t="n"/>
      <c r="J2719" s="243" t="n"/>
      <c r="K2719" s="243" t="n"/>
    </row>
    <row r="2720" customFormat="1" s="78">
      <c r="A2720" s="242" t="n"/>
      <c r="B2720" s="22" t="n"/>
      <c r="C2720" s="243" t="n"/>
      <c r="D2720" s="243" t="n"/>
      <c r="E2720" s="243" t="n"/>
      <c r="F2720" s="243" t="n"/>
      <c r="G2720" s="243" t="n"/>
      <c r="H2720" s="243" t="n"/>
      <c r="I2720" s="243" t="n"/>
      <c r="J2720" s="243" t="n"/>
      <c r="K2720" s="243" t="n"/>
    </row>
    <row r="2721" customFormat="1" s="78">
      <c r="A2721" s="242" t="n"/>
      <c r="B2721" s="22" t="n"/>
      <c r="C2721" s="243" t="n"/>
      <c r="D2721" s="243" t="n"/>
      <c r="E2721" s="243" t="n"/>
      <c r="F2721" s="243" t="n"/>
      <c r="G2721" s="243" t="n"/>
      <c r="H2721" s="243" t="n"/>
      <c r="I2721" s="243" t="n"/>
      <c r="J2721" s="243" t="n"/>
      <c r="K2721" s="243" t="n"/>
    </row>
    <row r="2722" customFormat="1" s="78">
      <c r="A2722" s="242" t="n"/>
      <c r="B2722" s="22" t="n"/>
      <c r="C2722" s="243" t="n"/>
      <c r="D2722" s="243" t="n"/>
      <c r="E2722" s="243" t="n"/>
      <c r="F2722" s="243" t="n"/>
      <c r="G2722" s="243" t="n"/>
      <c r="H2722" s="243" t="n"/>
      <c r="I2722" s="243" t="n"/>
      <c r="J2722" s="243" t="n"/>
      <c r="K2722" s="243" t="n"/>
    </row>
    <row r="2723" customFormat="1" s="78">
      <c r="A2723" s="242" t="n"/>
      <c r="B2723" s="22" t="n"/>
      <c r="C2723" s="243" t="n"/>
      <c r="D2723" s="243" t="n"/>
      <c r="E2723" s="243" t="n"/>
      <c r="F2723" s="243" t="n"/>
      <c r="G2723" s="243" t="n"/>
      <c r="H2723" s="243" t="n"/>
      <c r="I2723" s="243" t="n"/>
      <c r="J2723" s="243" t="n"/>
      <c r="K2723" s="243" t="n"/>
    </row>
    <row r="2724" customFormat="1" s="78">
      <c r="A2724" s="242" t="n"/>
      <c r="B2724" s="22" t="n"/>
      <c r="C2724" s="243" t="n"/>
      <c r="D2724" s="243" t="n"/>
      <c r="E2724" s="243" t="n"/>
      <c r="F2724" s="243" t="n"/>
      <c r="G2724" s="243" t="n"/>
      <c r="H2724" s="243" t="n"/>
      <c r="I2724" s="243" t="n"/>
      <c r="J2724" s="243" t="n"/>
      <c r="K2724" s="243" t="n"/>
    </row>
    <row r="2725" customFormat="1" s="78">
      <c r="A2725" s="242" t="n"/>
      <c r="B2725" s="22" t="n"/>
      <c r="C2725" s="243" t="n"/>
      <c r="D2725" s="243" t="n"/>
      <c r="E2725" s="243" t="n"/>
      <c r="F2725" s="243" t="n"/>
      <c r="G2725" s="243" t="n"/>
      <c r="H2725" s="243" t="n"/>
      <c r="I2725" s="243" t="n"/>
      <c r="J2725" s="243" t="n"/>
      <c r="K2725" s="243" t="n"/>
    </row>
    <row r="2726" customFormat="1" s="78">
      <c r="A2726" s="242" t="n"/>
      <c r="B2726" s="22" t="n"/>
      <c r="C2726" s="243" t="n"/>
      <c r="D2726" s="243" t="n"/>
      <c r="E2726" s="243" t="n"/>
      <c r="F2726" s="243" t="n"/>
      <c r="G2726" s="243" t="n"/>
      <c r="H2726" s="243" t="n"/>
      <c r="I2726" s="243" t="n"/>
      <c r="J2726" s="243" t="n"/>
      <c r="K2726" s="243" t="n"/>
    </row>
    <row r="2727" customFormat="1" s="78">
      <c r="A2727" s="242" t="n"/>
      <c r="B2727" s="22" t="n"/>
      <c r="C2727" s="243" t="n"/>
      <c r="D2727" s="243" t="n"/>
      <c r="E2727" s="243" t="n"/>
      <c r="F2727" s="243" t="n"/>
      <c r="G2727" s="243" t="n"/>
      <c r="H2727" s="243" t="n"/>
      <c r="I2727" s="243" t="n"/>
      <c r="J2727" s="243" t="n"/>
      <c r="K2727" s="243" t="n"/>
    </row>
    <row r="2728" customFormat="1" s="78">
      <c r="A2728" s="242" t="n"/>
      <c r="B2728" s="22" t="n"/>
      <c r="C2728" s="243" t="n"/>
      <c r="D2728" s="243" t="n"/>
      <c r="E2728" s="243" t="n"/>
      <c r="F2728" s="243" t="n"/>
      <c r="G2728" s="243" t="n"/>
      <c r="H2728" s="243" t="n"/>
      <c r="I2728" s="243" t="n"/>
      <c r="J2728" s="243" t="n"/>
      <c r="K2728" s="243" t="n"/>
    </row>
    <row r="2729" customFormat="1" s="78">
      <c r="A2729" s="242" t="n"/>
      <c r="B2729" s="22" t="n"/>
      <c r="C2729" s="243" t="n"/>
      <c r="D2729" s="243" t="n"/>
      <c r="E2729" s="243" t="n"/>
      <c r="F2729" s="243" t="n"/>
      <c r="G2729" s="243" t="n"/>
      <c r="H2729" s="243" t="n"/>
      <c r="I2729" s="243" t="n"/>
      <c r="J2729" s="243" t="n"/>
      <c r="K2729" s="243" t="n"/>
    </row>
    <row r="2730" customFormat="1" s="78">
      <c r="A2730" s="242" t="n"/>
      <c r="B2730" s="22" t="n"/>
      <c r="C2730" s="243" t="n"/>
      <c r="D2730" s="243" t="n"/>
      <c r="E2730" s="243" t="n"/>
      <c r="F2730" s="243" t="n"/>
      <c r="G2730" s="243" t="n"/>
      <c r="H2730" s="243" t="n"/>
      <c r="I2730" s="243" t="n"/>
      <c r="J2730" s="243" t="n"/>
      <c r="K2730" s="243" t="n"/>
    </row>
    <row r="2731" customFormat="1" s="78">
      <c r="A2731" s="242" t="n"/>
      <c r="B2731" s="22" t="n"/>
      <c r="C2731" s="243" t="n"/>
      <c r="D2731" s="243" t="n"/>
      <c r="E2731" s="243" t="n"/>
      <c r="F2731" s="243" t="n"/>
      <c r="G2731" s="243" t="n"/>
      <c r="H2731" s="243" t="n"/>
      <c r="I2731" s="243" t="n"/>
      <c r="J2731" s="243" t="n"/>
      <c r="K2731" s="243" t="n"/>
    </row>
    <row r="2732" customFormat="1" s="78">
      <c r="A2732" s="242" t="n"/>
      <c r="B2732" s="22" t="n"/>
      <c r="C2732" s="243" t="n"/>
      <c r="D2732" s="243" t="n"/>
      <c r="E2732" s="243" t="n"/>
      <c r="F2732" s="243" t="n"/>
      <c r="G2732" s="243" t="n"/>
      <c r="H2732" s="243" t="n"/>
      <c r="I2732" s="243" t="n"/>
      <c r="J2732" s="243" t="n"/>
      <c r="K2732" s="243" t="n"/>
    </row>
    <row r="2733" customFormat="1" s="78">
      <c r="A2733" s="242" t="n"/>
      <c r="B2733" s="22" t="n"/>
      <c r="C2733" s="243" t="n"/>
      <c r="D2733" s="243" t="n"/>
      <c r="E2733" s="243" t="n"/>
      <c r="F2733" s="243" t="n"/>
      <c r="G2733" s="243" t="n"/>
      <c r="H2733" s="243" t="n"/>
      <c r="I2733" s="243" t="n"/>
      <c r="J2733" s="243" t="n"/>
      <c r="K2733" s="243" t="n"/>
    </row>
    <row r="2734" customFormat="1" s="78">
      <c r="A2734" s="242" t="n"/>
      <c r="B2734" s="22" t="n"/>
      <c r="C2734" s="243" t="n"/>
      <c r="D2734" s="243" t="n"/>
      <c r="E2734" s="243" t="n"/>
      <c r="F2734" s="243" t="n"/>
      <c r="G2734" s="243" t="n"/>
      <c r="H2734" s="243" t="n"/>
      <c r="I2734" s="243" t="n"/>
      <c r="J2734" s="243" t="n"/>
      <c r="K2734" s="243" t="n"/>
    </row>
    <row r="2735" customFormat="1" s="78">
      <c r="A2735" s="242" t="n"/>
      <c r="B2735" s="22" t="n"/>
      <c r="C2735" s="243" t="n"/>
      <c r="D2735" s="243" t="n"/>
      <c r="E2735" s="243" t="n"/>
      <c r="F2735" s="243" t="n"/>
      <c r="G2735" s="243" t="n"/>
      <c r="H2735" s="243" t="n"/>
      <c r="I2735" s="243" t="n"/>
      <c r="J2735" s="243" t="n"/>
      <c r="K2735" s="243" t="n"/>
    </row>
    <row r="2736" customFormat="1" s="78">
      <c r="A2736" s="242" t="n"/>
      <c r="B2736" s="22" t="n"/>
      <c r="C2736" s="243" t="n"/>
      <c r="D2736" s="243" t="n"/>
      <c r="E2736" s="243" t="n"/>
      <c r="F2736" s="243" t="n"/>
      <c r="G2736" s="243" t="n"/>
      <c r="H2736" s="243" t="n"/>
      <c r="I2736" s="243" t="n"/>
      <c r="J2736" s="243" t="n"/>
      <c r="K2736" s="243" t="n"/>
    </row>
    <row r="2737" customFormat="1" s="78">
      <c r="A2737" s="242" t="n"/>
      <c r="B2737" s="22" t="n"/>
      <c r="C2737" s="243" t="n"/>
      <c r="D2737" s="243" t="n"/>
      <c r="E2737" s="243" t="n"/>
      <c r="F2737" s="243" t="n"/>
      <c r="G2737" s="243" t="n"/>
      <c r="H2737" s="243" t="n"/>
      <c r="I2737" s="243" t="n"/>
      <c r="J2737" s="243" t="n"/>
      <c r="K2737" s="243" t="n"/>
    </row>
    <row r="2738" customFormat="1" s="78">
      <c r="A2738" s="242" t="n"/>
      <c r="B2738" s="22" t="n"/>
      <c r="C2738" s="243" t="n"/>
      <c r="D2738" s="243" t="n"/>
      <c r="E2738" s="243" t="n"/>
      <c r="F2738" s="243" t="n"/>
      <c r="G2738" s="243" t="n"/>
      <c r="H2738" s="243" t="n"/>
      <c r="I2738" s="243" t="n"/>
      <c r="J2738" s="243" t="n"/>
      <c r="K2738" s="243" t="n"/>
    </row>
    <row r="2739" customFormat="1" s="78">
      <c r="A2739" s="242" t="n"/>
      <c r="B2739" s="22" t="n"/>
      <c r="C2739" s="243" t="n"/>
      <c r="D2739" s="243" t="n"/>
      <c r="E2739" s="243" t="n"/>
      <c r="F2739" s="243" t="n"/>
      <c r="G2739" s="243" t="n"/>
      <c r="H2739" s="243" t="n"/>
      <c r="I2739" s="243" t="n"/>
      <c r="J2739" s="243" t="n"/>
      <c r="K2739" s="243" t="n"/>
    </row>
    <row r="2740" customFormat="1" s="78">
      <c r="A2740" s="242" t="n"/>
      <c r="B2740" s="22" t="n"/>
      <c r="C2740" s="243" t="n"/>
      <c r="D2740" s="243" t="n"/>
      <c r="E2740" s="243" t="n"/>
      <c r="F2740" s="243" t="n"/>
      <c r="G2740" s="243" t="n"/>
      <c r="H2740" s="243" t="n"/>
      <c r="I2740" s="243" t="n"/>
      <c r="J2740" s="243" t="n"/>
      <c r="K2740" s="243" t="n"/>
    </row>
    <row r="2741" customFormat="1" s="78">
      <c r="A2741" s="242" t="n"/>
      <c r="B2741" s="22" t="n"/>
      <c r="C2741" s="243" t="n"/>
      <c r="D2741" s="243" t="n"/>
      <c r="E2741" s="243" t="n"/>
      <c r="F2741" s="243" t="n"/>
      <c r="G2741" s="243" t="n"/>
      <c r="H2741" s="243" t="n"/>
      <c r="I2741" s="243" t="n"/>
      <c r="J2741" s="243" t="n"/>
      <c r="K2741" s="243" t="n"/>
    </row>
    <row r="2742" customFormat="1" s="78">
      <c r="A2742" s="242" t="n"/>
      <c r="B2742" s="22" t="n"/>
      <c r="C2742" s="243" t="n"/>
      <c r="D2742" s="243" t="n"/>
      <c r="E2742" s="243" t="n"/>
      <c r="F2742" s="243" t="n"/>
      <c r="G2742" s="243" t="n"/>
      <c r="H2742" s="243" t="n"/>
      <c r="I2742" s="243" t="n"/>
      <c r="J2742" s="243" t="n"/>
      <c r="K2742" s="243" t="n"/>
    </row>
    <row r="2743" customFormat="1" s="78">
      <c r="A2743" s="242" t="n"/>
      <c r="B2743" s="22" t="n"/>
      <c r="C2743" s="243" t="n"/>
      <c r="D2743" s="243" t="n"/>
      <c r="E2743" s="243" t="n"/>
      <c r="F2743" s="243" t="n"/>
      <c r="G2743" s="243" t="n"/>
      <c r="H2743" s="243" t="n"/>
      <c r="I2743" s="243" t="n"/>
      <c r="J2743" s="243" t="n"/>
      <c r="K2743" s="243" t="n"/>
    </row>
    <row r="2744" customFormat="1" s="78">
      <c r="A2744" s="242" t="n"/>
      <c r="B2744" s="22" t="n"/>
      <c r="C2744" s="243" t="n"/>
      <c r="D2744" s="243" t="n"/>
      <c r="E2744" s="243" t="n"/>
      <c r="F2744" s="243" t="n"/>
      <c r="G2744" s="243" t="n"/>
      <c r="H2744" s="243" t="n"/>
      <c r="I2744" s="243" t="n"/>
      <c r="J2744" s="243" t="n"/>
      <c r="K2744" s="243" t="n"/>
    </row>
    <row r="2745" customFormat="1" s="78">
      <c r="A2745" s="242" t="n"/>
      <c r="B2745" s="22" t="n"/>
      <c r="C2745" s="243" t="n"/>
      <c r="D2745" s="243" t="n"/>
      <c r="E2745" s="243" t="n"/>
      <c r="F2745" s="243" t="n"/>
      <c r="G2745" s="243" t="n"/>
      <c r="H2745" s="243" t="n"/>
      <c r="I2745" s="243" t="n"/>
      <c r="J2745" s="243" t="n"/>
      <c r="K2745" s="243" t="n"/>
    </row>
    <row r="2746" customFormat="1" s="78">
      <c r="A2746" s="242" t="n"/>
      <c r="B2746" s="22" t="n"/>
      <c r="C2746" s="243" t="n"/>
      <c r="D2746" s="243" t="n"/>
      <c r="E2746" s="243" t="n"/>
      <c r="F2746" s="243" t="n"/>
      <c r="G2746" s="243" t="n"/>
      <c r="H2746" s="243" t="n"/>
      <c r="I2746" s="243" t="n"/>
      <c r="J2746" s="243" t="n"/>
      <c r="K2746" s="243" t="n"/>
    </row>
    <row r="2747" customFormat="1" s="78">
      <c r="A2747" s="242" t="n"/>
      <c r="B2747" s="22" t="n"/>
      <c r="C2747" s="243" t="n"/>
      <c r="D2747" s="243" t="n"/>
      <c r="E2747" s="243" t="n"/>
      <c r="F2747" s="243" t="n"/>
      <c r="G2747" s="243" t="n"/>
      <c r="H2747" s="243" t="n"/>
      <c r="I2747" s="243" t="n"/>
      <c r="J2747" s="243" t="n"/>
      <c r="K2747" s="243" t="n"/>
    </row>
    <row r="2748" customFormat="1" s="78">
      <c r="A2748" s="242" t="n"/>
      <c r="B2748" s="22" t="n"/>
      <c r="C2748" s="243" t="n"/>
      <c r="D2748" s="243" t="n"/>
      <c r="E2748" s="243" t="n"/>
      <c r="F2748" s="243" t="n"/>
      <c r="G2748" s="243" t="n"/>
      <c r="H2748" s="243" t="n"/>
      <c r="I2748" s="243" t="n"/>
      <c r="J2748" s="243" t="n"/>
      <c r="K2748" s="243" t="n"/>
    </row>
    <row r="2749" customFormat="1" s="78">
      <c r="A2749" s="242" t="n"/>
      <c r="B2749" s="22" t="n"/>
      <c r="C2749" s="243" t="n"/>
      <c r="D2749" s="243" t="n"/>
      <c r="E2749" s="243" t="n"/>
      <c r="F2749" s="243" t="n"/>
      <c r="G2749" s="243" t="n"/>
      <c r="H2749" s="243" t="n"/>
      <c r="I2749" s="243" t="n"/>
      <c r="J2749" s="243" t="n"/>
      <c r="K2749" s="243" t="n"/>
    </row>
    <row r="2750" customFormat="1" s="78">
      <c r="A2750" s="242" t="n"/>
      <c r="B2750" s="22" t="n"/>
      <c r="C2750" s="243" t="n"/>
      <c r="D2750" s="243" t="n"/>
      <c r="E2750" s="243" t="n"/>
      <c r="F2750" s="243" t="n"/>
      <c r="G2750" s="243" t="n"/>
      <c r="H2750" s="243" t="n"/>
      <c r="I2750" s="243" t="n"/>
      <c r="J2750" s="243" t="n"/>
      <c r="K2750" s="243" t="n"/>
    </row>
    <row r="2751" customFormat="1" s="78">
      <c r="A2751" s="242" t="n"/>
      <c r="B2751" s="22" t="n"/>
      <c r="C2751" s="243" t="n"/>
      <c r="D2751" s="243" t="n"/>
      <c r="E2751" s="243" t="n"/>
      <c r="F2751" s="243" t="n"/>
      <c r="G2751" s="243" t="n"/>
      <c r="H2751" s="243" t="n"/>
      <c r="I2751" s="243" t="n"/>
      <c r="J2751" s="243" t="n"/>
      <c r="K2751" s="243" t="n"/>
    </row>
    <row r="2752" customFormat="1" s="78">
      <c r="A2752" s="242" t="n"/>
      <c r="B2752" s="22" t="n"/>
      <c r="C2752" s="243" t="n"/>
      <c r="D2752" s="243" t="n"/>
      <c r="E2752" s="243" t="n"/>
      <c r="F2752" s="243" t="n"/>
      <c r="G2752" s="243" t="n"/>
      <c r="H2752" s="243" t="n"/>
      <c r="I2752" s="243" t="n"/>
      <c r="J2752" s="243" t="n"/>
      <c r="K2752" s="243" t="n"/>
    </row>
    <row r="2753" customFormat="1" s="78">
      <c r="A2753" s="242" t="n"/>
      <c r="B2753" s="22" t="n"/>
      <c r="C2753" s="243" t="n"/>
      <c r="D2753" s="243" t="n"/>
      <c r="E2753" s="243" t="n"/>
      <c r="F2753" s="243" t="n"/>
      <c r="G2753" s="243" t="n"/>
      <c r="H2753" s="243" t="n"/>
      <c r="I2753" s="243" t="n"/>
      <c r="J2753" s="243" t="n"/>
      <c r="K2753" s="243" t="n"/>
    </row>
    <row r="2754" customFormat="1" s="78">
      <c r="A2754" s="242" t="n"/>
      <c r="B2754" s="22" t="n"/>
      <c r="C2754" s="243" t="n"/>
      <c r="D2754" s="243" t="n"/>
      <c r="E2754" s="243" t="n"/>
      <c r="F2754" s="243" t="n"/>
      <c r="G2754" s="243" t="n"/>
      <c r="H2754" s="243" t="n"/>
      <c r="I2754" s="243" t="n"/>
      <c r="J2754" s="243" t="n"/>
      <c r="K2754" s="243" t="n"/>
    </row>
    <row r="2755" customFormat="1" s="78">
      <c r="A2755" s="242" t="n"/>
      <c r="B2755" s="22" t="n"/>
      <c r="C2755" s="243" t="n"/>
      <c r="D2755" s="243" t="n"/>
      <c r="E2755" s="243" t="n"/>
      <c r="F2755" s="243" t="n"/>
      <c r="G2755" s="243" t="n"/>
      <c r="H2755" s="243" t="n"/>
      <c r="I2755" s="243" t="n"/>
      <c r="J2755" s="243" t="n"/>
      <c r="K2755" s="243" t="n"/>
    </row>
    <row r="2756" customFormat="1" s="78">
      <c r="A2756" s="242" t="n"/>
      <c r="B2756" s="22" t="n"/>
      <c r="C2756" s="243" t="n"/>
      <c r="D2756" s="243" t="n"/>
      <c r="E2756" s="243" t="n"/>
      <c r="F2756" s="243" t="n"/>
      <c r="G2756" s="243" t="n"/>
      <c r="H2756" s="243" t="n"/>
      <c r="I2756" s="243" t="n"/>
      <c r="J2756" s="243" t="n"/>
      <c r="K2756" s="243" t="n"/>
    </row>
    <row r="2757" customFormat="1" s="78">
      <c r="A2757" s="242" t="n"/>
      <c r="B2757" s="22" t="n"/>
      <c r="C2757" s="243" t="n"/>
      <c r="D2757" s="243" t="n"/>
      <c r="E2757" s="243" t="n"/>
      <c r="F2757" s="243" t="n"/>
      <c r="G2757" s="243" t="n"/>
      <c r="H2757" s="243" t="n"/>
      <c r="I2757" s="243" t="n"/>
      <c r="J2757" s="243" t="n"/>
      <c r="K2757" s="243" t="n"/>
    </row>
    <row r="2758" customFormat="1" s="78">
      <c r="A2758" s="242" t="n"/>
      <c r="B2758" s="22" t="n"/>
      <c r="C2758" s="243" t="n"/>
      <c r="D2758" s="243" t="n"/>
      <c r="E2758" s="243" t="n"/>
      <c r="F2758" s="243" t="n"/>
      <c r="G2758" s="243" t="n"/>
      <c r="H2758" s="243" t="n"/>
      <c r="I2758" s="243" t="n"/>
      <c r="J2758" s="243" t="n"/>
      <c r="K2758" s="243" t="n"/>
    </row>
    <row r="2759" customFormat="1" s="78">
      <c r="A2759" s="242" t="n"/>
      <c r="B2759" s="22" t="n"/>
      <c r="C2759" s="243" t="n"/>
      <c r="D2759" s="243" t="n"/>
      <c r="E2759" s="243" t="n"/>
      <c r="F2759" s="243" t="n"/>
      <c r="G2759" s="243" t="n"/>
      <c r="H2759" s="243" t="n"/>
      <c r="I2759" s="243" t="n"/>
      <c r="J2759" s="243" t="n"/>
      <c r="K2759" s="243" t="n"/>
    </row>
    <row r="2760" customFormat="1" s="78">
      <c r="A2760" s="242" t="n"/>
      <c r="B2760" s="22" t="n"/>
      <c r="C2760" s="243" t="n"/>
      <c r="D2760" s="243" t="n"/>
      <c r="E2760" s="243" t="n"/>
      <c r="F2760" s="243" t="n"/>
      <c r="G2760" s="243" t="n"/>
      <c r="H2760" s="243" t="n"/>
      <c r="I2760" s="243" t="n"/>
      <c r="J2760" s="243" t="n"/>
      <c r="K2760" s="243" t="n"/>
    </row>
    <row r="2761" customFormat="1" s="78">
      <c r="A2761" s="242" t="n"/>
      <c r="B2761" s="22" t="n"/>
      <c r="C2761" s="243" t="n"/>
      <c r="D2761" s="243" t="n"/>
      <c r="E2761" s="243" t="n"/>
      <c r="F2761" s="243" t="n"/>
      <c r="G2761" s="243" t="n"/>
      <c r="H2761" s="243" t="n"/>
      <c r="I2761" s="243" t="n"/>
      <c r="J2761" s="243" t="n"/>
      <c r="K2761" s="243" t="n"/>
    </row>
    <row r="2762" customFormat="1" s="78">
      <c r="A2762" s="242" t="n"/>
      <c r="B2762" s="22" t="n"/>
      <c r="C2762" s="243" t="n"/>
      <c r="D2762" s="243" t="n"/>
      <c r="E2762" s="243" t="n"/>
      <c r="F2762" s="243" t="n"/>
      <c r="G2762" s="243" t="n"/>
      <c r="H2762" s="243" t="n"/>
      <c r="I2762" s="243" t="n"/>
      <c r="J2762" s="243" t="n"/>
      <c r="K2762" s="243" t="n"/>
    </row>
    <row r="2763" customFormat="1" s="78">
      <c r="A2763" s="242" t="n"/>
      <c r="B2763" s="22" t="n"/>
      <c r="C2763" s="243" t="n"/>
      <c r="D2763" s="243" t="n"/>
      <c r="E2763" s="243" t="n"/>
      <c r="F2763" s="243" t="n"/>
      <c r="G2763" s="243" t="n"/>
      <c r="H2763" s="243" t="n"/>
      <c r="I2763" s="243" t="n"/>
      <c r="J2763" s="243" t="n"/>
      <c r="K2763" s="243" t="n"/>
    </row>
    <row r="2764" customFormat="1" s="78">
      <c r="A2764" s="242" t="n"/>
      <c r="B2764" s="22" t="n"/>
      <c r="C2764" s="243" t="n"/>
      <c r="D2764" s="243" t="n"/>
      <c r="E2764" s="243" t="n"/>
      <c r="F2764" s="243" t="n"/>
      <c r="G2764" s="243" t="n"/>
      <c r="H2764" s="243" t="n"/>
      <c r="I2764" s="243" t="n"/>
      <c r="J2764" s="243" t="n"/>
      <c r="K2764" s="243" t="n"/>
    </row>
    <row r="2765" customFormat="1" s="78">
      <c r="A2765" s="242" t="n"/>
      <c r="B2765" s="22" t="n"/>
      <c r="C2765" s="243" t="n"/>
      <c r="D2765" s="243" t="n"/>
      <c r="E2765" s="243" t="n"/>
      <c r="F2765" s="243" t="n"/>
      <c r="G2765" s="243" t="n"/>
      <c r="H2765" s="243" t="n"/>
      <c r="I2765" s="243" t="n"/>
      <c r="J2765" s="243" t="n"/>
      <c r="K2765" s="243" t="n"/>
    </row>
    <row r="2766" customFormat="1" s="78">
      <c r="A2766" s="242" t="n"/>
      <c r="B2766" s="22" t="n"/>
      <c r="C2766" s="243" t="n"/>
      <c r="D2766" s="243" t="n"/>
      <c r="E2766" s="243" t="n"/>
      <c r="F2766" s="243" t="n"/>
      <c r="G2766" s="243" t="n"/>
      <c r="H2766" s="243" t="n"/>
      <c r="I2766" s="243" t="n"/>
      <c r="J2766" s="243" t="n"/>
      <c r="K2766" s="243" t="n"/>
    </row>
    <row r="2767" customFormat="1" s="78">
      <c r="A2767" s="242" t="n"/>
      <c r="B2767" s="22" t="n"/>
      <c r="C2767" s="243" t="n"/>
      <c r="D2767" s="243" t="n"/>
      <c r="E2767" s="243" t="n"/>
      <c r="F2767" s="243" t="n"/>
      <c r="G2767" s="243" t="n"/>
      <c r="H2767" s="243" t="n"/>
      <c r="I2767" s="243" t="n"/>
      <c r="J2767" s="243" t="n"/>
      <c r="K2767" s="243" t="n"/>
    </row>
    <row r="2768" customFormat="1" s="78">
      <c r="A2768" s="242" t="n"/>
      <c r="B2768" s="22" t="n"/>
      <c r="C2768" s="243" t="n"/>
      <c r="D2768" s="243" t="n"/>
      <c r="E2768" s="243" t="n"/>
      <c r="F2768" s="243" t="n"/>
      <c r="G2768" s="243" t="n"/>
      <c r="H2768" s="243" t="n"/>
      <c r="I2768" s="243" t="n"/>
      <c r="J2768" s="243" t="n"/>
      <c r="K2768" s="243" t="n"/>
    </row>
    <row r="2769" customFormat="1" s="78">
      <c r="A2769" s="242" t="n"/>
      <c r="B2769" s="22" t="n"/>
      <c r="C2769" s="243" t="n"/>
      <c r="D2769" s="243" t="n"/>
      <c r="E2769" s="243" t="n"/>
      <c r="F2769" s="243" t="n"/>
      <c r="G2769" s="243" t="n"/>
      <c r="H2769" s="243" t="n"/>
      <c r="I2769" s="243" t="n"/>
      <c r="J2769" s="243" t="n"/>
      <c r="K2769" s="243" t="n"/>
    </row>
    <row r="2770" customFormat="1" s="78">
      <c r="A2770" s="242" t="n"/>
      <c r="B2770" s="22" t="n"/>
      <c r="C2770" s="243" t="n"/>
      <c r="D2770" s="243" t="n"/>
      <c r="E2770" s="243" t="n"/>
      <c r="F2770" s="243" t="n"/>
      <c r="G2770" s="243" t="n"/>
      <c r="H2770" s="243" t="n"/>
      <c r="I2770" s="243" t="n"/>
      <c r="J2770" s="243" t="n"/>
      <c r="K2770" s="243" t="n"/>
    </row>
    <row r="2771" customFormat="1" s="78">
      <c r="A2771" s="242" t="n"/>
      <c r="B2771" s="22" t="n"/>
      <c r="C2771" s="243" t="n"/>
      <c r="D2771" s="243" t="n"/>
      <c r="E2771" s="243" t="n"/>
      <c r="F2771" s="243" t="n"/>
      <c r="G2771" s="243" t="n"/>
      <c r="H2771" s="243" t="n"/>
      <c r="I2771" s="243" t="n"/>
      <c r="J2771" s="243" t="n"/>
      <c r="K2771" s="243" t="n"/>
    </row>
    <row r="2772" customFormat="1" s="78">
      <c r="A2772" s="242" t="n"/>
      <c r="B2772" s="22" t="n"/>
      <c r="C2772" s="243" t="n"/>
      <c r="D2772" s="243" t="n"/>
      <c r="E2772" s="243" t="n"/>
      <c r="F2772" s="243" t="n"/>
      <c r="G2772" s="243" t="n"/>
      <c r="H2772" s="243" t="n"/>
      <c r="I2772" s="243" t="n"/>
      <c r="J2772" s="243" t="n"/>
      <c r="K2772" s="243" t="n"/>
    </row>
    <row r="2773" customFormat="1" s="78">
      <c r="A2773" s="242" t="n"/>
      <c r="B2773" s="22" t="n"/>
      <c r="C2773" s="243" t="n"/>
      <c r="D2773" s="243" t="n"/>
      <c r="E2773" s="243" t="n"/>
      <c r="F2773" s="243" t="n"/>
      <c r="G2773" s="243" t="n"/>
      <c r="H2773" s="243" t="n"/>
      <c r="I2773" s="243" t="n"/>
      <c r="J2773" s="243" t="n"/>
      <c r="K2773" s="243" t="n"/>
    </row>
    <row r="2774" customFormat="1" s="78">
      <c r="A2774" s="242" t="n"/>
      <c r="B2774" s="22" t="n"/>
      <c r="C2774" s="243" t="n"/>
      <c r="D2774" s="243" t="n"/>
      <c r="E2774" s="243" t="n"/>
      <c r="F2774" s="243" t="n"/>
      <c r="G2774" s="243" t="n"/>
      <c r="H2774" s="243" t="n"/>
      <c r="I2774" s="243" t="n"/>
      <c r="J2774" s="243" t="n"/>
      <c r="K2774" s="243" t="n"/>
    </row>
    <row r="2775" customFormat="1" s="78">
      <c r="A2775" s="242" t="n"/>
      <c r="B2775" s="22" t="n"/>
      <c r="C2775" s="243" t="n"/>
      <c r="D2775" s="243" t="n"/>
      <c r="E2775" s="243" t="n"/>
      <c r="F2775" s="243" t="n"/>
      <c r="G2775" s="243" t="n"/>
      <c r="H2775" s="243" t="n"/>
      <c r="I2775" s="243" t="n"/>
      <c r="J2775" s="243" t="n"/>
      <c r="K2775" s="243" t="n"/>
    </row>
    <row r="2776" customFormat="1" s="78">
      <c r="A2776" s="242" t="n"/>
      <c r="B2776" s="22" t="n"/>
      <c r="C2776" s="243" t="n"/>
      <c r="D2776" s="243" t="n"/>
      <c r="E2776" s="243" t="n"/>
      <c r="F2776" s="243" t="n"/>
      <c r="G2776" s="243" t="n"/>
      <c r="H2776" s="243" t="n"/>
      <c r="I2776" s="243" t="n"/>
      <c r="J2776" s="243" t="n"/>
      <c r="K2776" s="243" t="n"/>
    </row>
    <row r="2777" customFormat="1" s="78">
      <c r="A2777" s="242" t="n"/>
      <c r="B2777" s="22" t="n"/>
      <c r="C2777" s="243" t="n"/>
      <c r="D2777" s="243" t="n"/>
      <c r="E2777" s="243" t="n"/>
      <c r="F2777" s="243" t="n"/>
      <c r="G2777" s="243" t="n"/>
      <c r="H2777" s="243" t="n"/>
      <c r="I2777" s="243" t="n"/>
      <c r="J2777" s="243" t="n"/>
      <c r="K2777" s="243" t="n"/>
    </row>
    <row r="2778" customFormat="1" s="78">
      <c r="A2778" s="242" t="n"/>
      <c r="B2778" s="22" t="n"/>
      <c r="C2778" s="243" t="n"/>
      <c r="D2778" s="243" t="n"/>
      <c r="E2778" s="243" t="n"/>
      <c r="F2778" s="243" t="n"/>
      <c r="G2778" s="243" t="n"/>
      <c r="H2778" s="243" t="n"/>
      <c r="I2778" s="243" t="n"/>
      <c r="J2778" s="243" t="n"/>
      <c r="K2778" s="243" t="n"/>
    </row>
    <row r="2779" customFormat="1" s="78">
      <c r="A2779" s="242" t="n"/>
      <c r="B2779" s="22" t="n"/>
      <c r="C2779" s="243" t="n"/>
      <c r="D2779" s="243" t="n"/>
      <c r="E2779" s="243" t="n"/>
      <c r="F2779" s="243" t="n"/>
      <c r="G2779" s="243" t="n"/>
      <c r="H2779" s="243" t="n"/>
      <c r="I2779" s="243" t="n"/>
      <c r="J2779" s="243" t="n"/>
      <c r="K2779" s="243" t="n"/>
    </row>
    <row r="2780" customFormat="1" s="78">
      <c r="A2780" s="242" t="n"/>
      <c r="B2780" s="22" t="n"/>
      <c r="C2780" s="243" t="n"/>
      <c r="D2780" s="243" t="n"/>
      <c r="E2780" s="243" t="n"/>
      <c r="F2780" s="243" t="n"/>
      <c r="G2780" s="243" t="n"/>
      <c r="H2780" s="243" t="n"/>
      <c r="I2780" s="243" t="n"/>
      <c r="J2780" s="243" t="n"/>
      <c r="K2780" s="243" t="n"/>
    </row>
    <row r="2781" customFormat="1" s="78">
      <c r="A2781" s="242" t="n"/>
      <c r="B2781" s="22" t="n"/>
      <c r="C2781" s="243" t="n"/>
      <c r="D2781" s="243" t="n"/>
      <c r="E2781" s="243" t="n"/>
      <c r="F2781" s="243" t="n"/>
      <c r="G2781" s="243" t="n"/>
      <c r="H2781" s="243" t="n"/>
      <c r="I2781" s="243" t="n"/>
      <c r="J2781" s="243" t="n"/>
      <c r="K2781" s="243" t="n"/>
    </row>
    <row r="2782" customFormat="1" s="78">
      <c r="A2782" s="242" t="n"/>
      <c r="B2782" s="22" t="n"/>
      <c r="C2782" s="243" t="n"/>
      <c r="D2782" s="243" t="n"/>
      <c r="E2782" s="243" t="n"/>
      <c r="F2782" s="243" t="n"/>
      <c r="G2782" s="243" t="n"/>
      <c r="H2782" s="243" t="n"/>
      <c r="I2782" s="243" t="n"/>
      <c r="J2782" s="243" t="n"/>
      <c r="K2782" s="243" t="n"/>
    </row>
    <row r="2783" customFormat="1" s="78">
      <c r="A2783" s="242" t="n"/>
      <c r="B2783" s="22" t="n"/>
      <c r="C2783" s="243" t="n"/>
      <c r="D2783" s="243" t="n"/>
      <c r="E2783" s="243" t="n"/>
      <c r="F2783" s="243" t="n"/>
      <c r="G2783" s="243" t="n"/>
      <c r="H2783" s="243" t="n"/>
      <c r="I2783" s="243" t="n"/>
      <c r="J2783" s="243" t="n"/>
      <c r="K2783" s="243" t="n"/>
    </row>
    <row r="2784" customFormat="1" s="78">
      <c r="A2784" s="242" t="n"/>
      <c r="B2784" s="22" t="n"/>
      <c r="C2784" s="243" t="n"/>
      <c r="D2784" s="243" t="n"/>
      <c r="E2784" s="243" t="n"/>
      <c r="F2784" s="243" t="n"/>
      <c r="G2784" s="243" t="n"/>
      <c r="H2784" s="243" t="n"/>
      <c r="I2784" s="243" t="n"/>
      <c r="J2784" s="243" t="n"/>
      <c r="K2784" s="243" t="n"/>
    </row>
    <row r="2785" customFormat="1" s="78">
      <c r="A2785" s="242" t="n"/>
      <c r="B2785" s="22" t="n"/>
      <c r="C2785" s="243" t="n"/>
      <c r="D2785" s="243" t="n"/>
      <c r="E2785" s="243" t="n"/>
      <c r="F2785" s="243" t="n"/>
      <c r="G2785" s="243" t="n"/>
      <c r="H2785" s="243" t="n"/>
      <c r="I2785" s="243" t="n"/>
      <c r="J2785" s="243" t="n"/>
      <c r="K2785" s="243" t="n"/>
    </row>
    <row r="2786" customFormat="1" s="78">
      <c r="A2786" s="242" t="n"/>
      <c r="B2786" s="22" t="n"/>
      <c r="C2786" s="243" t="n"/>
      <c r="D2786" s="243" t="n"/>
      <c r="E2786" s="243" t="n"/>
      <c r="F2786" s="243" t="n"/>
      <c r="G2786" s="243" t="n"/>
      <c r="H2786" s="243" t="n"/>
      <c r="I2786" s="243" t="n"/>
      <c r="J2786" s="243" t="n"/>
      <c r="K2786" s="243" t="n"/>
    </row>
    <row r="2787" customFormat="1" s="78">
      <c r="A2787" s="242" t="n"/>
      <c r="B2787" s="22" t="n"/>
      <c r="C2787" s="243" t="n"/>
      <c r="D2787" s="243" t="n"/>
      <c r="E2787" s="243" t="n"/>
      <c r="F2787" s="243" t="n"/>
      <c r="G2787" s="243" t="n"/>
      <c r="H2787" s="243" t="n"/>
      <c r="I2787" s="243" t="n"/>
      <c r="J2787" s="243" t="n"/>
      <c r="K2787" s="243" t="n"/>
    </row>
    <row r="2788" customFormat="1" s="78">
      <c r="A2788" s="242" t="n"/>
      <c r="B2788" s="22" t="n"/>
      <c r="C2788" s="243" t="n"/>
      <c r="D2788" s="243" t="n"/>
      <c r="E2788" s="243" t="n"/>
      <c r="F2788" s="243" t="n"/>
      <c r="G2788" s="243" t="n"/>
      <c r="H2788" s="243" t="n"/>
      <c r="I2788" s="243" t="n"/>
      <c r="J2788" s="243" t="n"/>
      <c r="K2788" s="243" t="n"/>
    </row>
    <row r="2789" customFormat="1" s="78">
      <c r="A2789" s="242" t="n"/>
      <c r="B2789" s="22" t="n"/>
      <c r="C2789" s="243" t="n"/>
      <c r="D2789" s="243" t="n"/>
      <c r="E2789" s="243" t="n"/>
      <c r="F2789" s="243" t="n"/>
      <c r="G2789" s="243" t="n"/>
      <c r="H2789" s="243" t="n"/>
      <c r="I2789" s="243" t="n"/>
      <c r="J2789" s="243" t="n"/>
      <c r="K2789" s="243" t="n"/>
    </row>
    <row r="2790" customFormat="1" s="78">
      <c r="A2790" s="242" t="n"/>
      <c r="B2790" s="22" t="n"/>
      <c r="C2790" s="243" t="n"/>
      <c r="D2790" s="243" t="n"/>
      <c r="E2790" s="243" t="n"/>
      <c r="F2790" s="243" t="n"/>
      <c r="G2790" s="243" t="n"/>
      <c r="H2790" s="243" t="n"/>
      <c r="I2790" s="243" t="n"/>
      <c r="J2790" s="243" t="n"/>
      <c r="K2790" s="243" t="n"/>
    </row>
    <row r="2791" customFormat="1" s="78">
      <c r="A2791" s="242" t="n"/>
      <c r="B2791" s="22" t="n"/>
      <c r="C2791" s="243" t="n"/>
      <c r="D2791" s="243" t="n"/>
      <c r="E2791" s="243" t="n"/>
      <c r="F2791" s="243" t="n"/>
      <c r="G2791" s="243" t="n"/>
      <c r="H2791" s="243" t="n"/>
      <c r="I2791" s="243" t="n"/>
      <c r="J2791" s="243" t="n"/>
      <c r="K2791" s="243" t="n"/>
    </row>
    <row r="2792" customFormat="1" s="78">
      <c r="A2792" s="242" t="n"/>
      <c r="B2792" s="22" t="n"/>
      <c r="C2792" s="243" t="n"/>
      <c r="D2792" s="243" t="n"/>
      <c r="E2792" s="243" t="n"/>
      <c r="F2792" s="243" t="n"/>
      <c r="G2792" s="243" t="n"/>
      <c r="H2792" s="243" t="n"/>
      <c r="I2792" s="243" t="n"/>
      <c r="J2792" s="243" t="n"/>
      <c r="K2792" s="243" t="n"/>
    </row>
    <row r="2793" customFormat="1" s="78">
      <c r="A2793" s="242" t="n"/>
      <c r="B2793" s="22" t="n"/>
      <c r="C2793" s="243" t="n"/>
      <c r="D2793" s="243" t="n"/>
      <c r="E2793" s="243" t="n"/>
      <c r="F2793" s="243" t="n"/>
      <c r="G2793" s="243" t="n"/>
      <c r="H2793" s="243" t="n"/>
      <c r="I2793" s="243" t="n"/>
      <c r="J2793" s="243" t="n"/>
      <c r="K2793" s="243" t="n"/>
    </row>
    <row r="2794" customFormat="1" s="78">
      <c r="A2794" s="242" t="n"/>
      <c r="B2794" s="22" t="n"/>
      <c r="C2794" s="243" t="n"/>
      <c r="D2794" s="243" t="n"/>
      <c r="E2794" s="243" t="n"/>
      <c r="F2794" s="243" t="n"/>
      <c r="G2794" s="243" t="n"/>
      <c r="H2794" s="243" t="n"/>
      <c r="I2794" s="243" t="n"/>
      <c r="J2794" s="243" t="n"/>
      <c r="K2794" s="243" t="n"/>
    </row>
    <row r="2795" customFormat="1" s="78">
      <c r="A2795" s="242" t="n"/>
      <c r="B2795" s="22" t="n"/>
      <c r="C2795" s="243" t="n"/>
      <c r="D2795" s="243" t="n"/>
      <c r="E2795" s="243" t="n"/>
      <c r="F2795" s="243" t="n"/>
      <c r="G2795" s="243" t="n"/>
      <c r="H2795" s="243" t="n"/>
      <c r="I2795" s="243" t="n"/>
      <c r="J2795" s="243" t="n"/>
      <c r="K2795" s="243" t="n"/>
    </row>
    <row r="2796" customFormat="1" s="78">
      <c r="A2796" s="242" t="n"/>
      <c r="B2796" s="22" t="n"/>
      <c r="C2796" s="243" t="n"/>
      <c r="D2796" s="243" t="n"/>
      <c r="E2796" s="243" t="n"/>
      <c r="F2796" s="243" t="n"/>
      <c r="G2796" s="243" t="n"/>
      <c r="H2796" s="243" t="n"/>
      <c r="I2796" s="243" t="n"/>
      <c r="J2796" s="243" t="n"/>
      <c r="K2796" s="243" t="n"/>
    </row>
    <row r="2797" customFormat="1" s="78">
      <c r="A2797" s="242" t="n"/>
      <c r="B2797" s="22" t="n"/>
      <c r="C2797" s="243" t="n"/>
      <c r="D2797" s="243" t="n"/>
      <c r="E2797" s="243" t="n"/>
      <c r="F2797" s="243" t="n"/>
      <c r="G2797" s="243" t="n"/>
      <c r="H2797" s="243" t="n"/>
      <c r="I2797" s="243" t="n"/>
      <c r="J2797" s="243" t="n"/>
      <c r="K2797" s="243" t="n"/>
    </row>
    <row r="2798" customFormat="1" s="78">
      <c r="A2798" s="242" t="n"/>
      <c r="B2798" s="22" t="n"/>
      <c r="C2798" s="243" t="n"/>
      <c r="D2798" s="243" t="n"/>
      <c r="E2798" s="243" t="n"/>
      <c r="F2798" s="243" t="n"/>
      <c r="G2798" s="243" t="n"/>
      <c r="H2798" s="243" t="n"/>
      <c r="I2798" s="243" t="n"/>
      <c r="J2798" s="243" t="n"/>
      <c r="K2798" s="243" t="n"/>
    </row>
    <row r="2799" customFormat="1" s="78">
      <c r="A2799" s="242" t="n"/>
      <c r="B2799" s="22" t="n"/>
      <c r="C2799" s="243" t="n"/>
      <c r="D2799" s="243" t="n"/>
      <c r="E2799" s="243" t="n"/>
      <c r="F2799" s="243" t="n"/>
      <c r="G2799" s="243" t="n"/>
      <c r="H2799" s="243" t="n"/>
      <c r="I2799" s="243" t="n"/>
      <c r="J2799" s="243" t="n"/>
      <c r="K2799" s="243" t="n"/>
    </row>
    <row r="2800" customFormat="1" s="78">
      <c r="A2800" s="242" t="n"/>
      <c r="B2800" s="22" t="n"/>
      <c r="C2800" s="243" t="n"/>
      <c r="D2800" s="243" t="n"/>
      <c r="E2800" s="243" t="n"/>
      <c r="F2800" s="243" t="n"/>
      <c r="G2800" s="243" t="n"/>
      <c r="H2800" s="243" t="n"/>
      <c r="I2800" s="243" t="n"/>
      <c r="J2800" s="243" t="n"/>
      <c r="K2800" s="243" t="n"/>
    </row>
    <row r="2801" customFormat="1" s="78">
      <c r="A2801" s="242" t="n"/>
      <c r="B2801" s="22" t="n"/>
      <c r="C2801" s="243" t="n"/>
      <c r="D2801" s="243" t="n"/>
      <c r="E2801" s="243" t="n"/>
      <c r="F2801" s="243" t="n"/>
      <c r="G2801" s="243" t="n"/>
      <c r="H2801" s="243" t="n"/>
      <c r="I2801" s="243" t="n"/>
      <c r="J2801" s="243" t="n"/>
      <c r="K2801" s="243" t="n"/>
    </row>
    <row r="2802" customFormat="1" s="78">
      <c r="A2802" s="242" t="n"/>
      <c r="B2802" s="22" t="n"/>
      <c r="C2802" s="243" t="n"/>
      <c r="D2802" s="243" t="n"/>
      <c r="E2802" s="243" t="n"/>
      <c r="F2802" s="243" t="n"/>
      <c r="G2802" s="243" t="n"/>
      <c r="H2802" s="243" t="n"/>
      <c r="I2802" s="243" t="n"/>
      <c r="J2802" s="243" t="n"/>
      <c r="K2802" s="243" t="n"/>
    </row>
    <row r="2803" customFormat="1" s="78">
      <c r="A2803" s="242" t="n"/>
      <c r="B2803" s="22" t="n"/>
      <c r="C2803" s="243" t="n"/>
      <c r="D2803" s="243" t="n"/>
      <c r="E2803" s="243" t="n"/>
      <c r="F2803" s="243" t="n"/>
      <c r="G2803" s="243" t="n"/>
      <c r="H2803" s="243" t="n"/>
      <c r="I2803" s="243" t="n"/>
      <c r="J2803" s="243" t="n"/>
      <c r="K2803" s="243" t="n"/>
    </row>
    <row r="2804" customFormat="1" s="78">
      <c r="A2804" s="242" t="n"/>
      <c r="B2804" s="22" t="n"/>
      <c r="C2804" s="243" t="n"/>
      <c r="D2804" s="243" t="n"/>
      <c r="E2804" s="243" t="n"/>
      <c r="F2804" s="243" t="n"/>
      <c r="G2804" s="243" t="n"/>
      <c r="H2804" s="243" t="n"/>
      <c r="I2804" s="243" t="n"/>
      <c r="J2804" s="243" t="n"/>
      <c r="K2804" s="243" t="n"/>
    </row>
    <row r="2805" customFormat="1" s="78">
      <c r="A2805" s="242" t="n"/>
      <c r="B2805" s="22" t="n"/>
      <c r="C2805" s="243" t="n"/>
      <c r="D2805" s="243" t="n"/>
      <c r="E2805" s="243" t="n"/>
      <c r="F2805" s="243" t="n"/>
      <c r="G2805" s="243" t="n"/>
      <c r="H2805" s="243" t="n"/>
      <c r="I2805" s="243" t="n"/>
      <c r="J2805" s="243" t="n"/>
      <c r="K2805" s="243" t="n"/>
    </row>
    <row r="2806" customFormat="1" s="78">
      <c r="A2806" s="242" t="n"/>
      <c r="B2806" s="22" t="n"/>
      <c r="C2806" s="243" t="n"/>
      <c r="D2806" s="243" t="n"/>
      <c r="E2806" s="243" t="n"/>
      <c r="F2806" s="243" t="n"/>
      <c r="G2806" s="243" t="n"/>
      <c r="H2806" s="243" t="n"/>
      <c r="I2806" s="243" t="n"/>
      <c r="J2806" s="243" t="n"/>
      <c r="K2806" s="243" t="n"/>
    </row>
    <row r="2807" customFormat="1" s="78">
      <c r="A2807" s="242" t="n"/>
      <c r="B2807" s="22" t="n"/>
      <c r="C2807" s="243" t="n"/>
      <c r="D2807" s="243" t="n"/>
      <c r="E2807" s="243" t="n"/>
      <c r="F2807" s="243" t="n"/>
      <c r="G2807" s="243" t="n"/>
      <c r="H2807" s="243" t="n"/>
      <c r="I2807" s="243" t="n"/>
      <c r="J2807" s="243" t="n"/>
      <c r="K2807" s="243" t="n"/>
    </row>
    <row r="2808" customFormat="1" s="78">
      <c r="A2808" s="242" t="n"/>
      <c r="B2808" s="22" t="n"/>
      <c r="C2808" s="243" t="n"/>
      <c r="D2808" s="243" t="n"/>
      <c r="E2808" s="243" t="n"/>
      <c r="F2808" s="243" t="n"/>
      <c r="G2808" s="243" t="n"/>
      <c r="H2808" s="243" t="n"/>
      <c r="I2808" s="243" t="n"/>
      <c r="J2808" s="243" t="n"/>
      <c r="K2808" s="243" t="n"/>
    </row>
    <row r="2809" customFormat="1" s="78">
      <c r="A2809" s="242" t="n"/>
      <c r="B2809" s="22" t="n"/>
      <c r="C2809" s="243" t="n"/>
      <c r="D2809" s="243" t="n"/>
      <c r="E2809" s="243" t="n"/>
      <c r="F2809" s="243" t="n"/>
      <c r="G2809" s="243" t="n"/>
      <c r="H2809" s="243" t="n"/>
      <c r="I2809" s="243" t="n"/>
      <c r="J2809" s="243" t="n"/>
      <c r="K2809" s="243" t="n"/>
    </row>
    <row r="2810" customFormat="1" s="78">
      <c r="A2810" s="242" t="n"/>
      <c r="B2810" s="22" t="n"/>
      <c r="C2810" s="243" t="n"/>
      <c r="D2810" s="243" t="n"/>
      <c r="E2810" s="243" t="n"/>
      <c r="F2810" s="243" t="n"/>
      <c r="G2810" s="243" t="n"/>
      <c r="H2810" s="243" t="n"/>
      <c r="I2810" s="243" t="n"/>
      <c r="J2810" s="243" t="n"/>
      <c r="K2810" s="243" t="n"/>
    </row>
    <row r="2811" customFormat="1" s="78">
      <c r="A2811" s="242" t="n"/>
      <c r="B2811" s="22" t="n"/>
      <c r="C2811" s="243" t="n"/>
      <c r="D2811" s="243" t="n"/>
      <c r="E2811" s="243" t="n"/>
      <c r="F2811" s="243" t="n"/>
      <c r="G2811" s="243" t="n"/>
      <c r="H2811" s="243" t="n"/>
      <c r="I2811" s="243" t="n"/>
      <c r="J2811" s="243" t="n"/>
      <c r="K2811" s="243" t="n"/>
    </row>
    <row r="2812" customFormat="1" s="78">
      <c r="A2812" s="242" t="n"/>
      <c r="B2812" s="22" t="n"/>
      <c r="C2812" s="243" t="n"/>
      <c r="D2812" s="243" t="n"/>
      <c r="E2812" s="243" t="n"/>
      <c r="F2812" s="243" t="n"/>
      <c r="G2812" s="243" t="n"/>
      <c r="H2812" s="243" t="n"/>
      <c r="I2812" s="243" t="n"/>
      <c r="J2812" s="243" t="n"/>
      <c r="K2812" s="243" t="n"/>
    </row>
    <row r="2813" customFormat="1" s="78">
      <c r="A2813" s="242" t="n"/>
      <c r="B2813" s="22" t="n"/>
      <c r="C2813" s="243" t="n"/>
      <c r="D2813" s="243" t="n"/>
      <c r="E2813" s="243" t="n"/>
      <c r="F2813" s="243" t="n"/>
      <c r="G2813" s="243" t="n"/>
      <c r="H2813" s="243" t="n"/>
      <c r="I2813" s="243" t="n"/>
      <c r="J2813" s="243" t="n"/>
      <c r="K2813" s="243" t="n"/>
    </row>
    <row r="2814" customFormat="1" s="78">
      <c r="A2814" s="242" t="n"/>
      <c r="B2814" s="22" t="n"/>
      <c r="C2814" s="243" t="n"/>
      <c r="D2814" s="243" t="n"/>
      <c r="E2814" s="243" t="n"/>
      <c r="F2814" s="243" t="n"/>
      <c r="G2814" s="243" t="n"/>
      <c r="H2814" s="243" t="n"/>
      <c r="I2814" s="243" t="n"/>
      <c r="J2814" s="243" t="n"/>
      <c r="K2814" s="243" t="n"/>
    </row>
    <row r="2815" customFormat="1" s="78">
      <c r="A2815" s="242" t="n"/>
      <c r="B2815" s="22" t="n"/>
      <c r="C2815" s="243" t="n"/>
      <c r="D2815" s="243" t="n"/>
      <c r="E2815" s="243" t="n"/>
      <c r="F2815" s="243" t="n"/>
      <c r="G2815" s="243" t="n"/>
      <c r="H2815" s="243" t="n"/>
      <c r="I2815" s="243" t="n"/>
      <c r="J2815" s="243" t="n"/>
      <c r="K2815" s="243" t="n"/>
    </row>
    <row r="2816" customFormat="1" s="78">
      <c r="A2816" s="242" t="n"/>
      <c r="B2816" s="22" t="n"/>
      <c r="C2816" s="243" t="n"/>
      <c r="D2816" s="243" t="n"/>
      <c r="E2816" s="243" t="n"/>
      <c r="F2816" s="243" t="n"/>
      <c r="G2816" s="243" t="n"/>
      <c r="H2816" s="243" t="n"/>
      <c r="I2816" s="243" t="n"/>
      <c r="J2816" s="243" t="n"/>
      <c r="K2816" s="243" t="n"/>
    </row>
    <row r="2817" customFormat="1" s="78">
      <c r="A2817" s="242" t="n"/>
      <c r="B2817" s="22" t="n"/>
      <c r="C2817" s="243" t="n"/>
      <c r="D2817" s="243" t="n"/>
      <c r="E2817" s="243" t="n"/>
      <c r="F2817" s="243" t="n"/>
      <c r="G2817" s="243" t="n"/>
      <c r="H2817" s="243" t="n"/>
      <c r="I2817" s="243" t="n"/>
      <c r="J2817" s="243" t="n"/>
      <c r="K2817" s="243" t="n"/>
    </row>
    <row r="2818" customFormat="1" s="78">
      <c r="A2818" s="242" t="n"/>
      <c r="B2818" s="22" t="n"/>
      <c r="C2818" s="243" t="n"/>
      <c r="D2818" s="243" t="n"/>
      <c r="E2818" s="243" t="n"/>
      <c r="F2818" s="243" t="n"/>
      <c r="G2818" s="243" t="n"/>
      <c r="H2818" s="243" t="n"/>
      <c r="I2818" s="243" t="n"/>
      <c r="J2818" s="243" t="n"/>
      <c r="K2818" s="243" t="n"/>
    </row>
    <row r="2819" customFormat="1" s="78">
      <c r="A2819" s="242" t="n"/>
      <c r="B2819" s="22" t="n"/>
      <c r="C2819" s="243" t="n"/>
      <c r="D2819" s="243" t="n"/>
      <c r="E2819" s="243" t="n"/>
      <c r="F2819" s="243" t="n"/>
      <c r="G2819" s="243" t="n"/>
      <c r="H2819" s="243" t="n"/>
      <c r="I2819" s="243" t="n"/>
      <c r="J2819" s="243" t="n"/>
      <c r="K2819" s="243" t="n"/>
    </row>
    <row r="2820" customFormat="1" s="78">
      <c r="A2820" s="242" t="n"/>
      <c r="B2820" s="22" t="n"/>
      <c r="C2820" s="243" t="n"/>
      <c r="D2820" s="243" t="n"/>
      <c r="E2820" s="243" t="n"/>
      <c r="F2820" s="243" t="n"/>
      <c r="G2820" s="243" t="n"/>
      <c r="H2820" s="243" t="n"/>
      <c r="I2820" s="243" t="n"/>
      <c r="J2820" s="243" t="n"/>
      <c r="K2820" s="243" t="n"/>
    </row>
    <row r="2821" customFormat="1" s="78">
      <c r="A2821" s="242" t="n"/>
      <c r="B2821" s="22" t="n"/>
      <c r="C2821" s="243" t="n"/>
      <c r="D2821" s="243" t="n"/>
      <c r="E2821" s="243" t="n"/>
      <c r="F2821" s="243" t="n"/>
      <c r="G2821" s="243" t="n"/>
      <c r="H2821" s="243" t="n"/>
      <c r="I2821" s="243" t="n"/>
      <c r="J2821" s="243" t="n"/>
      <c r="K2821" s="243" t="n"/>
    </row>
    <row r="2822" customFormat="1" s="78">
      <c r="A2822" s="242" t="n"/>
      <c r="B2822" s="22" t="n"/>
      <c r="C2822" s="243" t="n"/>
      <c r="D2822" s="243" t="n"/>
      <c r="E2822" s="243" t="n"/>
      <c r="F2822" s="243" t="n"/>
      <c r="G2822" s="243" t="n"/>
      <c r="H2822" s="243" t="n"/>
      <c r="I2822" s="243" t="n"/>
      <c r="J2822" s="243" t="n"/>
      <c r="K2822" s="243" t="n"/>
    </row>
    <row r="2823" customFormat="1" s="78">
      <c r="A2823" s="242" t="n"/>
      <c r="B2823" s="22" t="n"/>
      <c r="C2823" s="243" t="n"/>
      <c r="D2823" s="243" t="n"/>
      <c r="E2823" s="243" t="n"/>
      <c r="F2823" s="243" t="n"/>
      <c r="G2823" s="243" t="n"/>
      <c r="H2823" s="243" t="n"/>
      <c r="I2823" s="243" t="n"/>
      <c r="J2823" s="243" t="n"/>
      <c r="K2823" s="243" t="n"/>
    </row>
    <row r="2824" customFormat="1" s="78">
      <c r="A2824" s="242" t="n"/>
      <c r="B2824" s="22" t="n"/>
      <c r="C2824" s="243" t="n"/>
      <c r="D2824" s="243" t="n"/>
      <c r="E2824" s="243" t="n"/>
      <c r="F2824" s="243" t="n"/>
      <c r="G2824" s="243" t="n"/>
      <c r="H2824" s="243" t="n"/>
      <c r="I2824" s="243" t="n"/>
      <c r="J2824" s="243" t="n"/>
      <c r="K2824" s="243" t="n"/>
    </row>
    <row r="2825" customFormat="1" s="78">
      <c r="A2825" s="242" t="n"/>
      <c r="B2825" s="22" t="n"/>
      <c r="C2825" s="243" t="n"/>
      <c r="D2825" s="243" t="n"/>
      <c r="E2825" s="243" t="n"/>
      <c r="F2825" s="243" t="n"/>
      <c r="G2825" s="243" t="n"/>
      <c r="H2825" s="243" t="n"/>
      <c r="I2825" s="243" t="n"/>
      <c r="J2825" s="243" t="n"/>
      <c r="K2825" s="243" t="n"/>
    </row>
    <row r="2826" customFormat="1" s="78">
      <c r="A2826" s="242" t="n"/>
      <c r="B2826" s="22" t="n"/>
      <c r="C2826" s="243" t="n"/>
      <c r="D2826" s="243" t="n"/>
      <c r="E2826" s="243" t="n"/>
      <c r="F2826" s="243" t="n"/>
      <c r="G2826" s="243" t="n"/>
      <c r="H2826" s="243" t="n"/>
      <c r="I2826" s="243" t="n"/>
      <c r="J2826" s="243" t="n"/>
      <c r="K2826" s="243" t="n"/>
    </row>
    <row r="2827" customFormat="1" s="78">
      <c r="A2827" s="242" t="n"/>
      <c r="B2827" s="22" t="n"/>
      <c r="C2827" s="243" t="n"/>
      <c r="D2827" s="243" t="n"/>
      <c r="E2827" s="243" t="n"/>
      <c r="F2827" s="243" t="n"/>
      <c r="G2827" s="243" t="n"/>
      <c r="H2827" s="243" t="n"/>
      <c r="I2827" s="243" t="n"/>
      <c r="J2827" s="243" t="n"/>
      <c r="K2827" s="243" t="n"/>
    </row>
    <row r="2828" customFormat="1" s="78">
      <c r="A2828" s="242" t="n"/>
      <c r="B2828" s="22" t="n"/>
      <c r="C2828" s="243" t="n"/>
      <c r="D2828" s="243" t="n"/>
      <c r="E2828" s="243" t="n"/>
      <c r="F2828" s="243" t="n"/>
      <c r="G2828" s="243" t="n"/>
      <c r="H2828" s="243" t="n"/>
      <c r="I2828" s="243" t="n"/>
      <c r="J2828" s="243" t="n"/>
      <c r="K2828" s="243" t="n"/>
    </row>
    <row r="2829" customFormat="1" s="78">
      <c r="A2829" s="242" t="n"/>
      <c r="B2829" s="22" t="n"/>
      <c r="C2829" s="243" t="n"/>
      <c r="D2829" s="243" t="n"/>
      <c r="E2829" s="243" t="n"/>
      <c r="F2829" s="243" t="n"/>
      <c r="G2829" s="243" t="n"/>
      <c r="H2829" s="243" t="n"/>
      <c r="I2829" s="243" t="n"/>
      <c r="J2829" s="243" t="n"/>
      <c r="K2829" s="243" t="n"/>
    </row>
    <row r="2830" customFormat="1" s="78">
      <c r="A2830" s="242" t="n"/>
      <c r="B2830" s="22" t="n"/>
      <c r="C2830" s="243" t="n"/>
      <c r="D2830" s="243" t="n"/>
      <c r="E2830" s="243" t="n"/>
      <c r="F2830" s="243" t="n"/>
      <c r="G2830" s="243" t="n"/>
      <c r="H2830" s="243" t="n"/>
      <c r="I2830" s="243" t="n"/>
      <c r="J2830" s="243" t="n"/>
      <c r="K2830" s="243" t="n"/>
    </row>
    <row r="2831" customFormat="1" s="78">
      <c r="A2831" s="242" t="n"/>
      <c r="B2831" s="22" t="n"/>
      <c r="C2831" s="243" t="n"/>
      <c r="D2831" s="243" t="n"/>
      <c r="E2831" s="243" t="n"/>
      <c r="F2831" s="243" t="n"/>
      <c r="G2831" s="243" t="n"/>
      <c r="H2831" s="243" t="n"/>
      <c r="I2831" s="243" t="n"/>
      <c r="J2831" s="243" t="n"/>
      <c r="K2831" s="243" t="n"/>
    </row>
    <row r="2832" customFormat="1" s="78">
      <c r="A2832" s="242" t="n"/>
      <c r="B2832" s="22" t="n"/>
      <c r="C2832" s="243" t="n"/>
      <c r="D2832" s="243" t="n"/>
      <c r="E2832" s="243" t="n"/>
      <c r="F2832" s="243" t="n"/>
      <c r="G2832" s="243" t="n"/>
      <c r="H2832" s="243" t="n"/>
      <c r="I2832" s="243" t="n"/>
      <c r="J2832" s="243" t="n"/>
      <c r="K2832" s="243" t="n"/>
    </row>
    <row r="2833" customFormat="1" s="78">
      <c r="A2833" s="242" t="n"/>
      <c r="B2833" s="22" t="n"/>
      <c r="C2833" s="243" t="n"/>
      <c r="D2833" s="243" t="n"/>
      <c r="E2833" s="243" t="n"/>
      <c r="F2833" s="243" t="n"/>
      <c r="G2833" s="243" t="n"/>
      <c r="H2833" s="243" t="n"/>
      <c r="I2833" s="243" t="n"/>
      <c r="J2833" s="243" t="n"/>
      <c r="K2833" s="243" t="n"/>
    </row>
    <row r="2834" customFormat="1" s="78">
      <c r="A2834" s="242" t="n"/>
      <c r="B2834" s="22" t="n"/>
      <c r="C2834" s="243" t="n"/>
      <c r="D2834" s="243" t="n"/>
      <c r="E2834" s="243" t="n"/>
      <c r="F2834" s="243" t="n"/>
      <c r="G2834" s="243" t="n"/>
      <c r="H2834" s="243" t="n"/>
      <c r="I2834" s="243" t="n"/>
      <c r="J2834" s="243" t="n"/>
      <c r="K2834" s="243" t="n"/>
    </row>
    <row r="2835" customFormat="1" s="78">
      <c r="A2835" s="242" t="n"/>
      <c r="B2835" s="22" t="n"/>
      <c r="C2835" s="243" t="n"/>
      <c r="D2835" s="243" t="n"/>
      <c r="E2835" s="243" t="n"/>
      <c r="F2835" s="243" t="n"/>
      <c r="G2835" s="243" t="n"/>
      <c r="H2835" s="243" t="n"/>
      <c r="I2835" s="243" t="n"/>
      <c r="J2835" s="243" t="n"/>
      <c r="K2835" s="243" t="n"/>
    </row>
    <row r="2836" customFormat="1" s="78">
      <c r="A2836" s="242" t="n"/>
      <c r="B2836" s="22" t="n"/>
      <c r="C2836" s="243" t="n"/>
      <c r="D2836" s="243" t="n"/>
      <c r="E2836" s="243" t="n"/>
      <c r="F2836" s="243" t="n"/>
      <c r="G2836" s="243" t="n"/>
      <c r="H2836" s="243" t="n"/>
      <c r="I2836" s="243" t="n"/>
      <c r="J2836" s="243" t="n"/>
      <c r="K2836" s="243" t="n"/>
    </row>
    <row r="2837" customFormat="1" s="78">
      <c r="A2837" s="242" t="n"/>
      <c r="B2837" s="22" t="n"/>
      <c r="C2837" s="243" t="n"/>
      <c r="D2837" s="243" t="n"/>
      <c r="E2837" s="243" t="n"/>
      <c r="F2837" s="243" t="n"/>
      <c r="G2837" s="243" t="n"/>
      <c r="H2837" s="243" t="n"/>
      <c r="I2837" s="243" t="n"/>
      <c r="J2837" s="243" t="n"/>
      <c r="K2837" s="243" t="n"/>
    </row>
    <row r="2838" customFormat="1" s="78">
      <c r="A2838" s="242" t="n"/>
      <c r="B2838" s="22" t="n"/>
      <c r="C2838" s="243" t="n"/>
      <c r="D2838" s="243" t="n"/>
      <c r="E2838" s="243" t="n"/>
      <c r="F2838" s="243" t="n"/>
      <c r="G2838" s="243" t="n"/>
      <c r="H2838" s="243" t="n"/>
      <c r="I2838" s="243" t="n"/>
      <c r="J2838" s="243" t="n"/>
      <c r="K2838" s="243" t="n"/>
    </row>
    <row r="2839" customFormat="1" s="78">
      <c r="A2839" s="242" t="n"/>
      <c r="B2839" s="22" t="n"/>
      <c r="C2839" s="243" t="n"/>
      <c r="D2839" s="243" t="n"/>
      <c r="E2839" s="243" t="n"/>
      <c r="F2839" s="243" t="n"/>
      <c r="G2839" s="243" t="n"/>
      <c r="H2839" s="243" t="n"/>
      <c r="I2839" s="243" t="n"/>
      <c r="J2839" s="243" t="n"/>
      <c r="K2839" s="243" t="n"/>
    </row>
    <row r="2840" customFormat="1" s="78">
      <c r="A2840" s="242" t="n"/>
      <c r="B2840" s="22" t="n"/>
      <c r="C2840" s="243" t="n"/>
      <c r="D2840" s="243" t="n"/>
      <c r="E2840" s="243" t="n"/>
      <c r="F2840" s="243" t="n"/>
      <c r="G2840" s="243" t="n"/>
      <c r="H2840" s="243" t="n"/>
      <c r="I2840" s="243" t="n"/>
      <c r="J2840" s="243" t="n"/>
      <c r="K2840" s="243" t="n"/>
    </row>
    <row r="2841" customFormat="1" s="78">
      <c r="A2841" s="242" t="n"/>
      <c r="B2841" s="22" t="n"/>
      <c r="C2841" s="243" t="n"/>
      <c r="D2841" s="243" t="n"/>
      <c r="E2841" s="243" t="n"/>
      <c r="F2841" s="243" t="n"/>
      <c r="G2841" s="243" t="n"/>
      <c r="H2841" s="243" t="n"/>
      <c r="I2841" s="243" t="n"/>
      <c r="J2841" s="243" t="n"/>
      <c r="K2841" s="243" t="n"/>
    </row>
    <row r="2842" customFormat="1" s="78">
      <c r="A2842" s="242" t="n"/>
      <c r="B2842" s="22" t="n"/>
      <c r="C2842" s="243" t="n"/>
      <c r="D2842" s="243" t="n"/>
      <c r="E2842" s="243" t="n"/>
      <c r="F2842" s="243" t="n"/>
      <c r="G2842" s="243" t="n"/>
      <c r="H2842" s="243" t="n"/>
      <c r="I2842" s="243" t="n"/>
      <c r="J2842" s="243" t="n"/>
      <c r="K2842" s="243" t="n"/>
    </row>
    <row r="2843" customFormat="1" s="78">
      <c r="A2843" s="242" t="n"/>
      <c r="B2843" s="22" t="n"/>
      <c r="C2843" s="243" t="n"/>
      <c r="D2843" s="243" t="n"/>
      <c r="E2843" s="243" t="n"/>
      <c r="F2843" s="243" t="n"/>
      <c r="G2843" s="243" t="n"/>
      <c r="H2843" s="243" t="n"/>
      <c r="I2843" s="243" t="n"/>
      <c r="J2843" s="243" t="n"/>
      <c r="K2843" s="243" t="n"/>
    </row>
    <row r="2844" customFormat="1" s="78">
      <c r="A2844" s="242" t="n"/>
      <c r="B2844" s="22" t="n"/>
      <c r="C2844" s="243" t="n"/>
      <c r="D2844" s="243" t="n"/>
      <c r="E2844" s="243" t="n"/>
      <c r="F2844" s="243" t="n"/>
      <c r="G2844" s="243" t="n"/>
      <c r="H2844" s="243" t="n"/>
      <c r="I2844" s="243" t="n"/>
      <c r="J2844" s="243" t="n"/>
      <c r="K2844" s="243" t="n"/>
    </row>
    <row r="2845" customFormat="1" s="78">
      <c r="A2845" s="242" t="n"/>
      <c r="B2845" s="22" t="n"/>
      <c r="C2845" s="243" t="n"/>
      <c r="D2845" s="243" t="n"/>
      <c r="E2845" s="243" t="n"/>
      <c r="F2845" s="243" t="n"/>
      <c r="G2845" s="243" t="n"/>
      <c r="H2845" s="243" t="n"/>
      <c r="I2845" s="243" t="n"/>
      <c r="J2845" s="243" t="n"/>
      <c r="K2845" s="243" t="n"/>
    </row>
    <row r="2846" customFormat="1" s="78">
      <c r="A2846" s="242" t="n"/>
      <c r="B2846" s="22" t="n"/>
      <c r="C2846" s="243" t="n"/>
      <c r="D2846" s="243" t="n"/>
      <c r="E2846" s="243" t="n"/>
      <c r="F2846" s="243" t="n"/>
      <c r="G2846" s="243" t="n"/>
      <c r="H2846" s="243" t="n"/>
      <c r="I2846" s="243" t="n"/>
      <c r="J2846" s="243" t="n"/>
      <c r="K2846" s="243" t="n"/>
    </row>
    <row r="2847" customFormat="1" s="78">
      <c r="A2847" s="242" t="n"/>
      <c r="B2847" s="22" t="n"/>
      <c r="C2847" s="243" t="n"/>
      <c r="D2847" s="243" t="n"/>
      <c r="E2847" s="243" t="n"/>
      <c r="F2847" s="243" t="n"/>
      <c r="G2847" s="243" t="n"/>
      <c r="H2847" s="243" t="n"/>
      <c r="I2847" s="243" t="n"/>
      <c r="J2847" s="243" t="n"/>
      <c r="K2847" s="243" t="n"/>
    </row>
    <row r="2848" customFormat="1" s="78">
      <c r="A2848" s="242" t="n"/>
      <c r="B2848" s="22" t="n"/>
      <c r="C2848" s="243" t="n"/>
      <c r="D2848" s="243" t="n"/>
      <c r="E2848" s="243" t="n"/>
      <c r="F2848" s="243" t="n"/>
      <c r="G2848" s="243" t="n"/>
      <c r="H2848" s="243" t="n"/>
      <c r="I2848" s="243" t="n"/>
      <c r="J2848" s="243" t="n"/>
      <c r="K2848" s="243" t="n"/>
    </row>
    <row r="2849" customFormat="1" s="78">
      <c r="A2849" s="242" t="n"/>
      <c r="B2849" s="22" t="n"/>
      <c r="C2849" s="243" t="n"/>
      <c r="D2849" s="243" t="n"/>
      <c r="E2849" s="243" t="n"/>
      <c r="F2849" s="243" t="n"/>
      <c r="G2849" s="243" t="n"/>
      <c r="H2849" s="243" t="n"/>
      <c r="I2849" s="243" t="n"/>
      <c r="J2849" s="243" t="n"/>
      <c r="K2849" s="243" t="n"/>
    </row>
    <row r="2850" customFormat="1" s="78">
      <c r="A2850" s="242" t="n"/>
      <c r="B2850" s="22" t="n"/>
      <c r="C2850" s="243" t="n"/>
      <c r="D2850" s="243" t="n"/>
      <c r="E2850" s="243" t="n"/>
      <c r="F2850" s="243" t="n"/>
      <c r="G2850" s="243" t="n"/>
      <c r="H2850" s="243" t="n"/>
      <c r="I2850" s="243" t="n"/>
      <c r="J2850" s="243" t="n"/>
      <c r="K2850" s="243" t="n"/>
    </row>
    <row r="2851" customFormat="1" s="78">
      <c r="A2851" s="242" t="n"/>
      <c r="B2851" s="22" t="n"/>
      <c r="C2851" s="243" t="n"/>
      <c r="D2851" s="243" t="n"/>
      <c r="E2851" s="243" t="n"/>
      <c r="F2851" s="243" t="n"/>
      <c r="G2851" s="243" t="n"/>
      <c r="H2851" s="243" t="n"/>
      <c r="I2851" s="243" t="n"/>
      <c r="J2851" s="243" t="n"/>
      <c r="K2851" s="243" t="n"/>
    </row>
    <row r="2852" customFormat="1" s="78">
      <c r="A2852" s="242" t="n"/>
      <c r="B2852" s="22" t="n"/>
      <c r="C2852" s="243" t="n"/>
      <c r="D2852" s="243" t="n"/>
      <c r="E2852" s="243" t="n"/>
      <c r="F2852" s="243" t="n"/>
      <c r="G2852" s="243" t="n"/>
      <c r="H2852" s="243" t="n"/>
      <c r="I2852" s="243" t="n"/>
      <c r="J2852" s="243" t="n"/>
      <c r="K2852" s="243" t="n"/>
    </row>
    <row r="2853" customFormat="1" s="78">
      <c r="A2853" s="242" t="n"/>
      <c r="B2853" s="22" t="n"/>
      <c r="C2853" s="243" t="n"/>
      <c r="D2853" s="243" t="n"/>
      <c r="E2853" s="243" t="n"/>
      <c r="F2853" s="243" t="n"/>
      <c r="G2853" s="243" t="n"/>
      <c r="H2853" s="243" t="n"/>
      <c r="I2853" s="243" t="n"/>
      <c r="J2853" s="243" t="n"/>
      <c r="K2853" s="243" t="n"/>
    </row>
    <row r="2854" customFormat="1" s="78">
      <c r="A2854" s="242" t="n"/>
      <c r="B2854" s="22" t="n"/>
      <c r="C2854" s="243" t="n"/>
      <c r="D2854" s="243" t="n"/>
      <c r="E2854" s="243" t="n"/>
      <c r="F2854" s="243" t="n"/>
      <c r="G2854" s="243" t="n"/>
      <c r="H2854" s="243" t="n"/>
      <c r="I2854" s="243" t="n"/>
      <c r="J2854" s="243" t="n"/>
      <c r="K2854" s="243" t="n"/>
    </row>
    <row r="2855" customFormat="1" s="78">
      <c r="A2855" s="242" t="n"/>
      <c r="B2855" s="22" t="n"/>
      <c r="C2855" s="243" t="n"/>
      <c r="D2855" s="243" t="n"/>
      <c r="E2855" s="243" t="n"/>
      <c r="F2855" s="243" t="n"/>
      <c r="G2855" s="243" t="n"/>
      <c r="H2855" s="243" t="n"/>
      <c r="I2855" s="243" t="n"/>
      <c r="J2855" s="243" t="n"/>
      <c r="K2855" s="243" t="n"/>
    </row>
    <row r="2856" customFormat="1" s="78">
      <c r="A2856" s="242" t="n"/>
      <c r="B2856" s="22" t="n"/>
      <c r="C2856" s="243" t="n"/>
      <c r="D2856" s="243" t="n"/>
      <c r="E2856" s="243" t="n"/>
      <c r="F2856" s="243" t="n"/>
      <c r="G2856" s="243" t="n"/>
      <c r="H2856" s="243" t="n"/>
      <c r="I2856" s="243" t="n"/>
      <c r="J2856" s="243" t="n"/>
      <c r="K2856" s="243" t="n"/>
    </row>
    <row r="2857" customFormat="1" s="78">
      <c r="A2857" s="242" t="n"/>
      <c r="B2857" s="22" t="n"/>
      <c r="C2857" s="243" t="n"/>
      <c r="D2857" s="243" t="n"/>
      <c r="E2857" s="243" t="n"/>
      <c r="F2857" s="243" t="n"/>
      <c r="G2857" s="243" t="n"/>
      <c r="H2857" s="243" t="n"/>
      <c r="I2857" s="243" t="n"/>
      <c r="J2857" s="243" t="n"/>
      <c r="K2857" s="243" t="n"/>
    </row>
    <row r="2858" customFormat="1" s="78">
      <c r="A2858" s="242" t="n"/>
      <c r="B2858" s="22" t="n"/>
      <c r="C2858" s="243" t="n"/>
      <c r="D2858" s="243" t="n"/>
      <c r="E2858" s="243" t="n"/>
      <c r="F2858" s="243" t="n"/>
      <c r="G2858" s="243" t="n"/>
      <c r="H2858" s="243" t="n"/>
      <c r="I2858" s="243" t="n"/>
      <c r="J2858" s="243" t="n"/>
      <c r="K2858" s="243" t="n"/>
    </row>
    <row r="2859" customFormat="1" s="78">
      <c r="A2859" s="242" t="n"/>
      <c r="B2859" s="22" t="n"/>
      <c r="C2859" s="243" t="n"/>
      <c r="D2859" s="243" t="n"/>
      <c r="E2859" s="243" t="n"/>
      <c r="F2859" s="243" t="n"/>
      <c r="G2859" s="243" t="n"/>
      <c r="H2859" s="243" t="n"/>
      <c r="I2859" s="243" t="n"/>
      <c r="J2859" s="243" t="n"/>
      <c r="K2859" s="243" t="n"/>
    </row>
    <row r="2860" customFormat="1" s="78">
      <c r="A2860" s="242" t="n"/>
      <c r="B2860" s="22" t="n"/>
      <c r="C2860" s="243" t="n"/>
      <c r="D2860" s="243" t="n"/>
      <c r="E2860" s="243" t="n"/>
      <c r="F2860" s="243" t="n"/>
      <c r="G2860" s="243" t="n"/>
      <c r="H2860" s="243" t="n"/>
      <c r="I2860" s="243" t="n"/>
      <c r="J2860" s="243" t="n"/>
      <c r="K2860" s="243" t="n"/>
    </row>
    <row r="2861" customFormat="1" s="78">
      <c r="A2861" s="242" t="n"/>
      <c r="B2861" s="22" t="n"/>
      <c r="C2861" s="243" t="n"/>
      <c r="D2861" s="243" t="n"/>
      <c r="E2861" s="243" t="n"/>
      <c r="F2861" s="243" t="n"/>
      <c r="G2861" s="243" t="n"/>
      <c r="H2861" s="243" t="n"/>
      <c r="I2861" s="243" t="n"/>
      <c r="J2861" s="243" t="n"/>
      <c r="K2861" s="243" t="n"/>
    </row>
    <row r="2862" customFormat="1" s="78">
      <c r="A2862" s="242" t="n"/>
      <c r="B2862" s="22" t="n"/>
      <c r="C2862" s="243" t="n"/>
      <c r="D2862" s="243" t="n"/>
      <c r="E2862" s="243" t="n"/>
      <c r="F2862" s="243" t="n"/>
      <c r="G2862" s="243" t="n"/>
      <c r="H2862" s="243" t="n"/>
      <c r="I2862" s="243" t="n"/>
      <c r="J2862" s="243" t="n"/>
      <c r="K2862" s="243" t="n"/>
    </row>
    <row r="2863" customFormat="1" s="78">
      <c r="A2863" s="242" t="n"/>
      <c r="B2863" s="22" t="n"/>
      <c r="C2863" s="243" t="n"/>
      <c r="D2863" s="243" t="n"/>
      <c r="E2863" s="243" t="n"/>
      <c r="F2863" s="243" t="n"/>
      <c r="G2863" s="243" t="n"/>
      <c r="H2863" s="243" t="n"/>
      <c r="I2863" s="243" t="n"/>
      <c r="J2863" s="243" t="n"/>
      <c r="K2863" s="243" t="n"/>
    </row>
    <row r="2864" customFormat="1" s="78">
      <c r="A2864" s="242" t="n"/>
      <c r="B2864" s="22" t="n"/>
      <c r="C2864" s="243" t="n"/>
      <c r="D2864" s="243" t="n"/>
      <c r="E2864" s="243" t="n"/>
      <c r="F2864" s="243" t="n"/>
      <c r="G2864" s="243" t="n"/>
      <c r="H2864" s="243" t="n"/>
      <c r="I2864" s="243" t="n"/>
      <c r="J2864" s="243" t="n"/>
      <c r="K2864" s="243" t="n"/>
    </row>
    <row r="2865" customFormat="1" s="78">
      <c r="A2865" s="242" t="n"/>
      <c r="B2865" s="22" t="n"/>
      <c r="C2865" s="243" t="n"/>
      <c r="D2865" s="243" t="n"/>
      <c r="E2865" s="243" t="n"/>
      <c r="F2865" s="243" t="n"/>
      <c r="G2865" s="243" t="n"/>
      <c r="H2865" s="243" t="n"/>
      <c r="I2865" s="243" t="n"/>
      <c r="J2865" s="243" t="n"/>
      <c r="K2865" s="243" t="n"/>
    </row>
    <row r="2866" customFormat="1" s="78">
      <c r="A2866" s="242" t="n"/>
      <c r="B2866" s="22" t="n"/>
      <c r="C2866" s="243" t="n"/>
      <c r="D2866" s="243" t="n"/>
      <c r="E2866" s="243" t="n"/>
      <c r="F2866" s="243" t="n"/>
      <c r="G2866" s="243" t="n"/>
      <c r="H2866" s="243" t="n"/>
      <c r="I2866" s="243" t="n"/>
      <c r="J2866" s="243" t="n"/>
      <c r="K2866" s="243" t="n"/>
    </row>
    <row r="2867" customFormat="1" s="78">
      <c r="A2867" s="242" t="n"/>
      <c r="B2867" s="22" t="n"/>
      <c r="C2867" s="243" t="n"/>
      <c r="D2867" s="243" t="n"/>
      <c r="E2867" s="243" t="n"/>
      <c r="F2867" s="243" t="n"/>
      <c r="G2867" s="243" t="n"/>
      <c r="H2867" s="243" t="n"/>
      <c r="I2867" s="243" t="n"/>
      <c r="J2867" s="243" t="n"/>
      <c r="K2867" s="243" t="n"/>
    </row>
    <row r="2868" customFormat="1" s="78">
      <c r="A2868" s="242" t="n"/>
      <c r="B2868" s="22" t="n"/>
      <c r="C2868" s="243" t="n"/>
      <c r="D2868" s="243" t="n"/>
      <c r="E2868" s="243" t="n"/>
      <c r="F2868" s="243" t="n"/>
      <c r="G2868" s="243" t="n"/>
      <c r="H2868" s="243" t="n"/>
      <c r="I2868" s="243" t="n"/>
      <c r="J2868" s="243" t="n"/>
      <c r="K2868" s="243" t="n"/>
    </row>
    <row r="2869" customFormat="1" s="78">
      <c r="A2869" s="242" t="n"/>
      <c r="B2869" s="22" t="n"/>
      <c r="C2869" s="243" t="n"/>
      <c r="D2869" s="243" t="n"/>
      <c r="E2869" s="243" t="n"/>
      <c r="F2869" s="243" t="n"/>
      <c r="G2869" s="243" t="n"/>
      <c r="H2869" s="243" t="n"/>
      <c r="I2869" s="243" t="n"/>
      <c r="J2869" s="243" t="n"/>
      <c r="K2869" s="243" t="n"/>
    </row>
    <row r="2870" customFormat="1" s="78">
      <c r="A2870" s="242" t="n"/>
      <c r="B2870" s="22" t="n"/>
      <c r="C2870" s="243" t="n"/>
      <c r="D2870" s="243" t="n"/>
      <c r="E2870" s="243" t="n"/>
      <c r="F2870" s="243" t="n"/>
      <c r="G2870" s="243" t="n"/>
      <c r="H2870" s="243" t="n"/>
      <c r="I2870" s="243" t="n"/>
      <c r="J2870" s="243" t="n"/>
      <c r="K2870" s="243" t="n"/>
    </row>
    <row r="2871" customFormat="1" s="78">
      <c r="A2871" s="242" t="n"/>
      <c r="B2871" s="22" t="n"/>
      <c r="C2871" s="243" t="n"/>
      <c r="D2871" s="243" t="n"/>
      <c r="E2871" s="243" t="n"/>
      <c r="F2871" s="243" t="n"/>
      <c r="G2871" s="243" t="n"/>
      <c r="H2871" s="243" t="n"/>
      <c r="I2871" s="243" t="n"/>
      <c r="J2871" s="243" t="n"/>
      <c r="K2871" s="243" t="n"/>
    </row>
    <row r="2872" customFormat="1" s="78">
      <c r="A2872" s="242" t="n"/>
      <c r="B2872" s="22" t="n"/>
      <c r="C2872" s="243" t="n"/>
      <c r="D2872" s="243" t="n"/>
      <c r="E2872" s="243" t="n"/>
      <c r="F2872" s="243" t="n"/>
      <c r="G2872" s="243" t="n"/>
      <c r="H2872" s="243" t="n"/>
      <c r="I2872" s="243" t="n"/>
      <c r="J2872" s="243" t="n"/>
      <c r="K2872" s="243" t="n"/>
    </row>
    <row r="2873" customFormat="1" s="78">
      <c r="A2873" s="242" t="n"/>
      <c r="B2873" s="22" t="n"/>
      <c r="C2873" s="243" t="n"/>
      <c r="D2873" s="243" t="n"/>
      <c r="E2873" s="243" t="n"/>
      <c r="F2873" s="243" t="n"/>
      <c r="G2873" s="243" t="n"/>
      <c r="H2873" s="243" t="n"/>
      <c r="I2873" s="243" t="n"/>
      <c r="J2873" s="243" t="n"/>
      <c r="K2873" s="243" t="n"/>
    </row>
    <row r="2874" customFormat="1" s="78">
      <c r="A2874" s="242" t="n"/>
      <c r="B2874" s="22" t="n"/>
      <c r="C2874" s="243" t="n"/>
      <c r="D2874" s="243" t="n"/>
      <c r="E2874" s="243" t="n"/>
      <c r="F2874" s="243" t="n"/>
      <c r="G2874" s="243" t="n"/>
      <c r="H2874" s="243" t="n"/>
      <c r="I2874" s="243" t="n"/>
      <c r="J2874" s="243" t="n"/>
      <c r="K2874" s="243" t="n"/>
    </row>
    <row r="2875" customFormat="1" s="78">
      <c r="A2875" s="242" t="n"/>
      <c r="B2875" s="22" t="n"/>
      <c r="C2875" s="243" t="n"/>
      <c r="D2875" s="243" t="n"/>
      <c r="E2875" s="243" t="n"/>
      <c r="F2875" s="243" t="n"/>
      <c r="G2875" s="243" t="n"/>
      <c r="H2875" s="243" t="n"/>
      <c r="I2875" s="243" t="n"/>
      <c r="J2875" s="243" t="n"/>
      <c r="K2875" s="243" t="n"/>
    </row>
    <row r="2876" customFormat="1" s="78">
      <c r="A2876" s="242" t="n"/>
      <c r="B2876" s="22" t="n"/>
      <c r="C2876" s="243" t="n"/>
      <c r="D2876" s="243" t="n"/>
      <c r="E2876" s="243" t="n"/>
      <c r="F2876" s="243" t="n"/>
      <c r="G2876" s="243" t="n"/>
      <c r="H2876" s="243" t="n"/>
      <c r="I2876" s="243" t="n"/>
      <c r="J2876" s="243" t="n"/>
      <c r="K2876" s="243" t="n"/>
    </row>
    <row r="2877" customFormat="1" s="78">
      <c r="A2877" s="242" t="n"/>
      <c r="B2877" s="22" t="n"/>
      <c r="C2877" s="243" t="n"/>
      <c r="D2877" s="243" t="n"/>
      <c r="E2877" s="243" t="n"/>
      <c r="F2877" s="243" t="n"/>
      <c r="G2877" s="243" t="n"/>
      <c r="H2877" s="243" t="n"/>
      <c r="I2877" s="243" t="n"/>
      <c r="J2877" s="243" t="n"/>
      <c r="K2877" s="243" t="n"/>
    </row>
    <row r="2878" customFormat="1" s="78">
      <c r="A2878" s="242" t="n"/>
      <c r="B2878" s="22" t="n"/>
      <c r="C2878" s="243" t="n"/>
      <c r="D2878" s="243" t="n"/>
      <c r="E2878" s="243" t="n"/>
      <c r="F2878" s="243" t="n"/>
      <c r="G2878" s="243" t="n"/>
      <c r="H2878" s="243" t="n"/>
      <c r="I2878" s="243" t="n"/>
      <c r="J2878" s="243" t="n"/>
      <c r="K2878" s="243" t="n"/>
    </row>
    <row r="2879" customFormat="1" s="78">
      <c r="A2879" s="242" t="n"/>
      <c r="B2879" s="22" t="n"/>
      <c r="C2879" s="243" t="n"/>
      <c r="D2879" s="243" t="n"/>
      <c r="E2879" s="243" t="n"/>
      <c r="F2879" s="243" t="n"/>
      <c r="G2879" s="243" t="n"/>
      <c r="H2879" s="243" t="n"/>
      <c r="I2879" s="243" t="n"/>
      <c r="J2879" s="243" t="n"/>
      <c r="K2879" s="243" t="n"/>
    </row>
    <row r="2880" customFormat="1" s="78">
      <c r="A2880" s="242" t="n"/>
      <c r="B2880" s="22" t="n"/>
      <c r="C2880" s="243" t="n"/>
      <c r="D2880" s="243" t="n"/>
      <c r="E2880" s="243" t="n"/>
      <c r="F2880" s="243" t="n"/>
      <c r="G2880" s="243" t="n"/>
      <c r="H2880" s="243" t="n"/>
      <c r="I2880" s="243" t="n"/>
      <c r="J2880" s="243" t="n"/>
      <c r="K2880" s="243" t="n"/>
    </row>
    <row r="2881" customFormat="1" s="78">
      <c r="A2881" s="242" t="n"/>
      <c r="B2881" s="22" t="n"/>
      <c r="C2881" s="243" t="n"/>
      <c r="D2881" s="243" t="n"/>
      <c r="E2881" s="243" t="n"/>
      <c r="F2881" s="243" t="n"/>
      <c r="G2881" s="243" t="n"/>
      <c r="H2881" s="243" t="n"/>
      <c r="I2881" s="243" t="n"/>
      <c r="J2881" s="243" t="n"/>
      <c r="K2881" s="243" t="n"/>
    </row>
    <row r="2882" customFormat="1" s="78">
      <c r="A2882" s="242" t="n"/>
      <c r="B2882" s="22" t="n"/>
      <c r="C2882" s="243" t="n"/>
      <c r="D2882" s="243" t="n"/>
      <c r="E2882" s="243" t="n"/>
      <c r="F2882" s="243" t="n"/>
      <c r="G2882" s="243" t="n"/>
      <c r="H2882" s="243" t="n"/>
      <c r="I2882" s="243" t="n"/>
      <c r="J2882" s="243" t="n"/>
      <c r="K2882" s="243" t="n"/>
    </row>
    <row r="2883" customFormat="1" s="78">
      <c r="A2883" s="242" t="n"/>
      <c r="B2883" s="22" t="n"/>
      <c r="C2883" s="243" t="n"/>
      <c r="D2883" s="243" t="n"/>
      <c r="E2883" s="243" t="n"/>
      <c r="F2883" s="243" t="n"/>
      <c r="G2883" s="243" t="n"/>
      <c r="H2883" s="243" t="n"/>
      <c r="I2883" s="243" t="n"/>
      <c r="J2883" s="243" t="n"/>
      <c r="K2883" s="243" t="n"/>
    </row>
    <row r="2884" customFormat="1" s="78">
      <c r="A2884" s="242" t="n"/>
      <c r="B2884" s="22" t="n"/>
      <c r="C2884" s="243" t="n"/>
      <c r="D2884" s="243" t="n"/>
      <c r="E2884" s="243" t="n"/>
      <c r="F2884" s="243" t="n"/>
      <c r="G2884" s="243" t="n"/>
      <c r="H2884" s="243" t="n"/>
      <c r="I2884" s="243" t="n"/>
      <c r="J2884" s="243" t="n"/>
      <c r="K2884" s="243" t="n"/>
    </row>
    <row r="2885" customFormat="1" s="78">
      <c r="A2885" s="242" t="n"/>
      <c r="B2885" s="22" t="n"/>
      <c r="C2885" s="243" t="n"/>
      <c r="D2885" s="243" t="n"/>
      <c r="E2885" s="243" t="n"/>
      <c r="F2885" s="243" t="n"/>
      <c r="G2885" s="243" t="n"/>
      <c r="H2885" s="243" t="n"/>
      <c r="I2885" s="243" t="n"/>
      <c r="J2885" s="243" t="n"/>
      <c r="K2885" s="243" t="n"/>
    </row>
    <row r="2886" customFormat="1" s="78">
      <c r="A2886" s="242" t="n"/>
      <c r="B2886" s="22" t="n"/>
      <c r="C2886" s="243" t="n"/>
      <c r="D2886" s="243" t="n"/>
      <c r="E2886" s="243" t="n"/>
      <c r="F2886" s="243" t="n"/>
      <c r="G2886" s="243" t="n"/>
      <c r="H2886" s="243" t="n"/>
      <c r="I2886" s="243" t="n"/>
      <c r="J2886" s="243" t="n"/>
      <c r="K2886" s="243" t="n"/>
    </row>
    <row r="2887" customFormat="1" s="78">
      <c r="A2887" s="242" t="n"/>
      <c r="B2887" s="22" t="n"/>
      <c r="C2887" s="243" t="n"/>
      <c r="D2887" s="243" t="n"/>
      <c r="E2887" s="243" t="n"/>
      <c r="F2887" s="243" t="n"/>
      <c r="G2887" s="243" t="n"/>
      <c r="H2887" s="243" t="n"/>
      <c r="I2887" s="243" t="n"/>
      <c r="J2887" s="243" t="n"/>
      <c r="K2887" s="243" t="n"/>
    </row>
    <row r="2888" customFormat="1" s="78">
      <c r="A2888" s="242" t="n"/>
      <c r="B2888" s="22" t="n"/>
      <c r="C2888" s="243" t="n"/>
      <c r="D2888" s="243" t="n"/>
      <c r="E2888" s="243" t="n"/>
      <c r="F2888" s="243" t="n"/>
      <c r="G2888" s="243" t="n"/>
      <c r="H2888" s="243" t="n"/>
      <c r="I2888" s="243" t="n"/>
      <c r="J2888" s="243" t="n"/>
      <c r="K2888" s="243" t="n"/>
    </row>
    <row r="2889" customFormat="1" s="78">
      <c r="A2889" s="242" t="n"/>
      <c r="B2889" s="22" t="n"/>
      <c r="C2889" s="243" t="n"/>
      <c r="D2889" s="243" t="n"/>
      <c r="E2889" s="243" t="n"/>
      <c r="F2889" s="243" t="n"/>
      <c r="G2889" s="243" t="n"/>
      <c r="H2889" s="243" t="n"/>
      <c r="I2889" s="243" t="n"/>
      <c r="J2889" s="243" t="n"/>
      <c r="K2889" s="243" t="n"/>
    </row>
    <row r="2890" customFormat="1" s="78">
      <c r="A2890" s="242" t="n"/>
      <c r="B2890" s="22" t="n"/>
      <c r="C2890" s="243" t="n"/>
      <c r="D2890" s="243" t="n"/>
      <c r="E2890" s="243" t="n"/>
      <c r="F2890" s="243" t="n"/>
      <c r="G2890" s="243" t="n"/>
      <c r="H2890" s="243" t="n"/>
      <c r="I2890" s="243" t="n"/>
      <c r="J2890" s="243" t="n"/>
      <c r="K2890" s="243" t="n"/>
    </row>
    <row r="2891" customFormat="1" s="78">
      <c r="A2891" s="242" t="n"/>
      <c r="B2891" s="22" t="n"/>
      <c r="C2891" s="243" t="n"/>
      <c r="D2891" s="243" t="n"/>
      <c r="E2891" s="243" t="n"/>
      <c r="F2891" s="243" t="n"/>
      <c r="G2891" s="243" t="n"/>
      <c r="H2891" s="243" t="n"/>
      <c r="I2891" s="243" t="n"/>
      <c r="J2891" s="243" t="n"/>
      <c r="K2891" s="243" t="n"/>
    </row>
    <row r="2892" customFormat="1" s="78">
      <c r="A2892" s="242" t="n"/>
      <c r="B2892" s="22" t="n"/>
      <c r="C2892" s="243" t="n"/>
      <c r="D2892" s="243" t="n"/>
      <c r="E2892" s="243" t="n"/>
      <c r="F2892" s="243" t="n"/>
      <c r="G2892" s="243" t="n"/>
      <c r="H2892" s="243" t="n"/>
      <c r="I2892" s="243" t="n"/>
      <c r="J2892" s="243" t="n"/>
      <c r="K2892" s="243" t="n"/>
    </row>
    <row r="2893" customFormat="1" s="78">
      <c r="A2893" s="242" t="n"/>
      <c r="B2893" s="22" t="n"/>
      <c r="C2893" s="243" t="n"/>
      <c r="D2893" s="243" t="n"/>
      <c r="E2893" s="243" t="n"/>
      <c r="F2893" s="243" t="n"/>
      <c r="G2893" s="243" t="n"/>
      <c r="H2893" s="243" t="n"/>
      <c r="I2893" s="243" t="n"/>
      <c r="J2893" s="243" t="n"/>
      <c r="K2893" s="243" t="n"/>
    </row>
    <row r="2894" customFormat="1" s="78">
      <c r="A2894" s="242" t="n"/>
      <c r="B2894" s="22" t="n"/>
      <c r="C2894" s="243" t="n"/>
      <c r="D2894" s="243" t="n"/>
      <c r="E2894" s="243" t="n"/>
      <c r="F2894" s="243" t="n"/>
      <c r="G2894" s="243" t="n"/>
      <c r="H2894" s="243" t="n"/>
      <c r="I2894" s="243" t="n"/>
      <c r="J2894" s="243" t="n"/>
      <c r="K2894" s="243" t="n"/>
    </row>
    <row r="2895" customFormat="1" s="78">
      <c r="A2895" s="242" t="n"/>
      <c r="B2895" s="22" t="n"/>
      <c r="C2895" s="243" t="n"/>
      <c r="D2895" s="243" t="n"/>
      <c r="E2895" s="243" t="n"/>
      <c r="F2895" s="243" t="n"/>
      <c r="G2895" s="243" t="n"/>
      <c r="H2895" s="243" t="n"/>
      <c r="I2895" s="243" t="n"/>
      <c r="J2895" s="243" t="n"/>
      <c r="K2895" s="243" t="n"/>
    </row>
    <row r="2896" customFormat="1" s="78">
      <c r="A2896" s="242" t="n"/>
      <c r="B2896" s="22" t="n"/>
      <c r="C2896" s="243" t="n"/>
      <c r="D2896" s="243" t="n"/>
      <c r="E2896" s="243" t="n"/>
      <c r="F2896" s="243" t="n"/>
      <c r="G2896" s="243" t="n"/>
      <c r="H2896" s="243" t="n"/>
      <c r="I2896" s="243" t="n"/>
      <c r="J2896" s="243" t="n"/>
      <c r="K2896" s="243" t="n"/>
    </row>
    <row r="2897" customFormat="1" s="78">
      <c r="A2897" s="242" t="n"/>
      <c r="B2897" s="22" t="n"/>
      <c r="C2897" s="243" t="n"/>
      <c r="D2897" s="243" t="n"/>
      <c r="E2897" s="243" t="n"/>
      <c r="F2897" s="243" t="n"/>
      <c r="G2897" s="243" t="n"/>
      <c r="H2897" s="243" t="n"/>
      <c r="I2897" s="243" t="n"/>
      <c r="J2897" s="243" t="n"/>
      <c r="K2897" s="243" t="n"/>
    </row>
    <row r="2898" customFormat="1" s="78">
      <c r="A2898" s="242" t="n"/>
      <c r="B2898" s="22" t="n"/>
      <c r="C2898" s="243" t="n"/>
      <c r="D2898" s="243" t="n"/>
      <c r="E2898" s="243" t="n"/>
      <c r="F2898" s="243" t="n"/>
      <c r="G2898" s="243" t="n"/>
      <c r="H2898" s="243" t="n"/>
      <c r="I2898" s="243" t="n"/>
      <c r="J2898" s="243" t="n"/>
      <c r="K2898" s="243" t="n"/>
    </row>
    <row r="2899" customFormat="1" s="78">
      <c r="A2899" s="242" t="n"/>
      <c r="B2899" s="22" t="n"/>
      <c r="C2899" s="243" t="n"/>
      <c r="D2899" s="243" t="n"/>
      <c r="E2899" s="243" t="n"/>
      <c r="F2899" s="243" t="n"/>
      <c r="G2899" s="243" t="n"/>
      <c r="H2899" s="243" t="n"/>
      <c r="I2899" s="243" t="n"/>
      <c r="J2899" s="243" t="n"/>
      <c r="K2899" s="243" t="n"/>
    </row>
    <row r="2900" customFormat="1" s="78">
      <c r="A2900" s="242" t="n"/>
      <c r="B2900" s="22" t="n"/>
      <c r="C2900" s="243" t="n"/>
      <c r="D2900" s="243" t="n"/>
      <c r="E2900" s="243" t="n"/>
      <c r="F2900" s="243" t="n"/>
      <c r="G2900" s="243" t="n"/>
      <c r="H2900" s="243" t="n"/>
      <c r="I2900" s="243" t="n"/>
      <c r="J2900" s="243" t="n"/>
      <c r="K2900" s="243" t="n"/>
    </row>
    <row r="2901" customFormat="1" s="78">
      <c r="A2901" s="242" t="n"/>
      <c r="B2901" s="22" t="n"/>
      <c r="C2901" s="243" t="n"/>
      <c r="D2901" s="243" t="n"/>
      <c r="E2901" s="243" t="n"/>
      <c r="F2901" s="243" t="n"/>
      <c r="G2901" s="243" t="n"/>
      <c r="H2901" s="243" t="n"/>
      <c r="I2901" s="243" t="n"/>
      <c r="J2901" s="243" t="n"/>
      <c r="K2901" s="243" t="n"/>
    </row>
    <row r="2902" customFormat="1" s="78">
      <c r="A2902" s="242" t="n"/>
      <c r="B2902" s="22" t="n"/>
      <c r="C2902" s="243" t="n"/>
      <c r="D2902" s="243" t="n"/>
      <c r="E2902" s="243" t="n"/>
      <c r="F2902" s="243" t="n"/>
      <c r="G2902" s="243" t="n"/>
      <c r="H2902" s="243" t="n"/>
      <c r="I2902" s="243" t="n"/>
      <c r="J2902" s="243" t="n"/>
      <c r="K2902" s="243" t="n"/>
    </row>
    <row r="2903" customFormat="1" s="78">
      <c r="A2903" s="242" t="n"/>
      <c r="B2903" s="22" t="n"/>
      <c r="C2903" s="243" t="n"/>
      <c r="D2903" s="243" t="n"/>
      <c r="E2903" s="243" t="n"/>
      <c r="F2903" s="243" t="n"/>
      <c r="G2903" s="243" t="n"/>
      <c r="H2903" s="243" t="n"/>
      <c r="I2903" s="243" t="n"/>
      <c r="J2903" s="243" t="n"/>
      <c r="K2903" s="243" t="n"/>
    </row>
    <row r="2904" customFormat="1" s="78">
      <c r="A2904" s="242" t="n"/>
      <c r="B2904" s="22" t="n"/>
      <c r="C2904" s="243" t="n"/>
      <c r="D2904" s="243" t="n"/>
      <c r="E2904" s="243" t="n"/>
      <c r="F2904" s="243" t="n"/>
      <c r="G2904" s="243" t="n"/>
      <c r="H2904" s="243" t="n"/>
      <c r="I2904" s="243" t="n"/>
      <c r="J2904" s="243" t="n"/>
      <c r="K2904" s="243" t="n"/>
    </row>
    <row r="2905" customFormat="1" s="78">
      <c r="A2905" s="242" t="n"/>
      <c r="B2905" s="22" t="n"/>
      <c r="C2905" s="243" t="n"/>
      <c r="D2905" s="243" t="n"/>
      <c r="E2905" s="243" t="n"/>
      <c r="F2905" s="243" t="n"/>
      <c r="G2905" s="243" t="n"/>
      <c r="H2905" s="243" t="n"/>
      <c r="I2905" s="243" t="n"/>
      <c r="J2905" s="243" t="n"/>
      <c r="K2905" s="243" t="n"/>
    </row>
    <row r="2906" customFormat="1" s="78">
      <c r="A2906" s="242" t="n"/>
      <c r="B2906" s="22" t="n"/>
      <c r="C2906" s="243" t="n"/>
      <c r="D2906" s="243" t="n"/>
      <c r="E2906" s="243" t="n"/>
      <c r="F2906" s="243" t="n"/>
      <c r="G2906" s="243" t="n"/>
      <c r="H2906" s="243" t="n"/>
      <c r="I2906" s="243" t="n"/>
      <c r="J2906" s="243" t="n"/>
      <c r="K2906" s="243" t="n"/>
    </row>
    <row r="2907" customFormat="1" s="78">
      <c r="A2907" s="242" t="n"/>
      <c r="B2907" s="22" t="n"/>
      <c r="C2907" s="243" t="n"/>
      <c r="D2907" s="243" t="n"/>
      <c r="E2907" s="243" t="n"/>
      <c r="F2907" s="243" t="n"/>
      <c r="G2907" s="243" t="n"/>
      <c r="H2907" s="243" t="n"/>
      <c r="I2907" s="243" t="n"/>
      <c r="J2907" s="243" t="n"/>
      <c r="K2907" s="243" t="n"/>
    </row>
    <row r="2908" customFormat="1" s="78">
      <c r="A2908" s="242" t="n"/>
      <c r="B2908" s="22" t="n"/>
      <c r="C2908" s="243" t="n"/>
      <c r="D2908" s="243" t="n"/>
      <c r="E2908" s="243" t="n"/>
      <c r="F2908" s="243" t="n"/>
      <c r="G2908" s="243" t="n"/>
      <c r="H2908" s="243" t="n"/>
      <c r="I2908" s="243" t="n"/>
      <c r="J2908" s="243" t="n"/>
      <c r="K2908" s="243" t="n"/>
    </row>
    <row r="2909" customFormat="1" s="78">
      <c r="A2909" s="242" t="n"/>
      <c r="B2909" s="22" t="n"/>
      <c r="C2909" s="243" t="n"/>
      <c r="D2909" s="243" t="n"/>
      <c r="E2909" s="243" t="n"/>
      <c r="F2909" s="243" t="n"/>
      <c r="G2909" s="243" t="n"/>
      <c r="H2909" s="243" t="n"/>
      <c r="I2909" s="243" t="n"/>
      <c r="J2909" s="243" t="n"/>
      <c r="K2909" s="243" t="n"/>
    </row>
    <row r="2910" customFormat="1" s="78">
      <c r="A2910" s="242" t="n"/>
      <c r="B2910" s="22" t="n"/>
      <c r="C2910" s="243" t="n"/>
      <c r="D2910" s="243" t="n"/>
      <c r="E2910" s="243" t="n"/>
      <c r="F2910" s="243" t="n"/>
      <c r="G2910" s="243" t="n"/>
      <c r="H2910" s="243" t="n"/>
      <c r="I2910" s="243" t="n"/>
      <c r="J2910" s="243" t="n"/>
      <c r="K2910" s="243" t="n"/>
    </row>
    <row r="2911" customFormat="1" s="78">
      <c r="A2911" s="242" t="n"/>
      <c r="B2911" s="22" t="n"/>
      <c r="C2911" s="243" t="n"/>
      <c r="D2911" s="243" t="n"/>
      <c r="E2911" s="243" t="n"/>
      <c r="F2911" s="243" t="n"/>
      <c r="G2911" s="243" t="n"/>
      <c r="H2911" s="243" t="n"/>
      <c r="I2911" s="243" t="n"/>
      <c r="J2911" s="243" t="n"/>
      <c r="K2911" s="243" t="n"/>
    </row>
    <row r="2912" customFormat="1" s="78">
      <c r="A2912" s="242" t="n"/>
      <c r="B2912" s="22" t="n"/>
      <c r="C2912" s="243" t="n"/>
      <c r="D2912" s="243" t="n"/>
      <c r="E2912" s="243" t="n"/>
      <c r="F2912" s="243" t="n"/>
      <c r="G2912" s="243" t="n"/>
      <c r="H2912" s="243" t="n"/>
      <c r="I2912" s="243" t="n"/>
      <c r="J2912" s="243" t="n"/>
      <c r="K2912" s="243" t="n"/>
    </row>
    <row r="2913" customFormat="1" s="78">
      <c r="A2913" s="242" t="n"/>
      <c r="B2913" s="22" t="n"/>
      <c r="C2913" s="243" t="n"/>
      <c r="D2913" s="243" t="n"/>
      <c r="E2913" s="243" t="n"/>
      <c r="F2913" s="243" t="n"/>
      <c r="G2913" s="243" t="n"/>
      <c r="H2913" s="243" t="n"/>
      <c r="I2913" s="243" t="n"/>
      <c r="J2913" s="243" t="n"/>
      <c r="K2913" s="243" t="n"/>
    </row>
    <row r="2914" customFormat="1" s="78">
      <c r="A2914" s="242" t="n"/>
      <c r="B2914" s="22" t="n"/>
      <c r="C2914" s="243" t="n"/>
      <c r="D2914" s="243" t="n"/>
      <c r="E2914" s="243" t="n"/>
      <c r="F2914" s="243" t="n"/>
      <c r="G2914" s="243" t="n"/>
      <c r="H2914" s="243" t="n"/>
      <c r="I2914" s="243" t="n"/>
      <c r="J2914" s="243" t="n"/>
      <c r="K2914" s="243" t="n"/>
    </row>
    <row r="2915" customFormat="1" s="78">
      <c r="A2915" s="242" t="n"/>
      <c r="B2915" s="22" t="n"/>
      <c r="C2915" s="243" t="n"/>
      <c r="D2915" s="243" t="n"/>
      <c r="E2915" s="243" t="n"/>
      <c r="F2915" s="243" t="n"/>
      <c r="G2915" s="243" t="n"/>
      <c r="H2915" s="243" t="n"/>
      <c r="I2915" s="243" t="n"/>
      <c r="J2915" s="243" t="n"/>
      <c r="K2915" s="243" t="n"/>
    </row>
    <row r="2916" customFormat="1" s="78">
      <c r="A2916" s="242" t="n"/>
      <c r="B2916" s="22" t="n"/>
      <c r="C2916" s="243" t="n"/>
      <c r="D2916" s="243" t="n"/>
      <c r="E2916" s="243" t="n"/>
      <c r="F2916" s="243" t="n"/>
      <c r="G2916" s="243" t="n"/>
      <c r="H2916" s="243" t="n"/>
      <c r="I2916" s="243" t="n"/>
      <c r="J2916" s="243" t="n"/>
      <c r="K2916" s="243" t="n"/>
    </row>
    <row r="2917" customFormat="1" s="78">
      <c r="A2917" s="242" t="n"/>
      <c r="B2917" s="22" t="n"/>
      <c r="C2917" s="243" t="n"/>
      <c r="D2917" s="243" t="n"/>
      <c r="E2917" s="243" t="n"/>
      <c r="F2917" s="243" t="n"/>
      <c r="G2917" s="243" t="n"/>
      <c r="H2917" s="243" t="n"/>
      <c r="I2917" s="243" t="n"/>
      <c r="J2917" s="243" t="n"/>
      <c r="K2917" s="243" t="n"/>
    </row>
    <row r="2918" customFormat="1" s="78">
      <c r="A2918" s="242" t="n"/>
      <c r="B2918" s="22" t="n"/>
      <c r="C2918" s="243" t="n"/>
      <c r="D2918" s="243" t="n"/>
      <c r="E2918" s="243" t="n"/>
      <c r="F2918" s="243" t="n"/>
      <c r="G2918" s="243" t="n"/>
      <c r="H2918" s="243" t="n"/>
      <c r="I2918" s="243" t="n"/>
      <c r="J2918" s="243" t="n"/>
      <c r="K2918" s="243" t="n"/>
    </row>
    <row r="2919" customFormat="1" s="78">
      <c r="A2919" s="242" t="n"/>
      <c r="B2919" s="22" t="n"/>
      <c r="C2919" s="243" t="n"/>
      <c r="D2919" s="243" t="n"/>
      <c r="E2919" s="243" t="n"/>
      <c r="F2919" s="243" t="n"/>
      <c r="G2919" s="243" t="n"/>
      <c r="H2919" s="243" t="n"/>
      <c r="I2919" s="243" t="n"/>
      <c r="J2919" s="243" t="n"/>
      <c r="K2919" s="243" t="n"/>
    </row>
    <row r="2920" customFormat="1" s="78">
      <c r="A2920" s="242" t="n"/>
      <c r="B2920" s="22" t="n"/>
      <c r="C2920" s="243" t="n"/>
      <c r="D2920" s="243" t="n"/>
      <c r="E2920" s="243" t="n"/>
      <c r="F2920" s="243" t="n"/>
      <c r="G2920" s="243" t="n"/>
      <c r="H2920" s="243" t="n"/>
      <c r="I2920" s="243" t="n"/>
      <c r="J2920" s="243" t="n"/>
      <c r="K2920" s="243" t="n"/>
    </row>
    <row r="2921" customFormat="1" s="78">
      <c r="A2921" s="242" t="n"/>
      <c r="B2921" s="22" t="n"/>
      <c r="C2921" s="243" t="n"/>
      <c r="D2921" s="243" t="n"/>
      <c r="E2921" s="243" t="n"/>
      <c r="F2921" s="243" t="n"/>
      <c r="G2921" s="243" t="n"/>
      <c r="H2921" s="243" t="n"/>
      <c r="I2921" s="243" t="n"/>
      <c r="J2921" s="243" t="n"/>
      <c r="K2921" s="243" t="n"/>
    </row>
    <row r="2922" customFormat="1" s="78">
      <c r="A2922" s="242" t="n"/>
      <c r="B2922" s="22" t="n"/>
      <c r="C2922" s="243" t="n"/>
      <c r="D2922" s="243" t="n"/>
      <c r="E2922" s="243" t="n"/>
      <c r="F2922" s="243" t="n"/>
      <c r="G2922" s="243" t="n"/>
      <c r="H2922" s="243" t="n"/>
      <c r="I2922" s="243" t="n"/>
      <c r="J2922" s="243" t="n"/>
      <c r="K2922" s="243" t="n"/>
    </row>
    <row r="2923" customFormat="1" s="78">
      <c r="A2923" s="242" t="n"/>
      <c r="B2923" s="22" t="n"/>
      <c r="C2923" s="243" t="n"/>
      <c r="D2923" s="243" t="n"/>
      <c r="E2923" s="243" t="n"/>
      <c r="F2923" s="243" t="n"/>
      <c r="G2923" s="243" t="n"/>
      <c r="H2923" s="243" t="n"/>
      <c r="I2923" s="243" t="n"/>
      <c r="J2923" s="243" t="n"/>
      <c r="K2923" s="243" t="n"/>
    </row>
    <row r="2924" customFormat="1" s="78">
      <c r="A2924" s="242" t="n"/>
      <c r="B2924" s="22" t="n"/>
      <c r="C2924" s="243" t="n"/>
      <c r="D2924" s="243" t="n"/>
      <c r="E2924" s="243" t="n"/>
      <c r="F2924" s="243" t="n"/>
      <c r="G2924" s="243" t="n"/>
      <c r="H2924" s="243" t="n"/>
      <c r="I2924" s="243" t="n"/>
      <c r="J2924" s="243" t="n"/>
      <c r="K2924" s="243" t="n"/>
    </row>
    <row r="2925" customFormat="1" s="78">
      <c r="A2925" s="242" t="n"/>
      <c r="B2925" s="22" t="n"/>
      <c r="C2925" s="243" t="n"/>
      <c r="D2925" s="243" t="n"/>
      <c r="E2925" s="243" t="n"/>
      <c r="F2925" s="243" t="n"/>
      <c r="G2925" s="243" t="n"/>
      <c r="H2925" s="243" t="n"/>
      <c r="I2925" s="243" t="n"/>
      <c r="J2925" s="243" t="n"/>
      <c r="K2925" s="243" t="n"/>
    </row>
    <row r="2926" customFormat="1" s="78">
      <c r="A2926" s="242" t="n"/>
      <c r="B2926" s="22" t="n"/>
      <c r="C2926" s="243" t="n"/>
      <c r="D2926" s="243" t="n"/>
      <c r="E2926" s="243" t="n"/>
      <c r="F2926" s="243" t="n"/>
      <c r="G2926" s="243" t="n"/>
      <c r="H2926" s="243" t="n"/>
      <c r="I2926" s="243" t="n"/>
      <c r="J2926" s="243" t="n"/>
      <c r="K2926" s="243" t="n"/>
    </row>
    <row r="2927" customFormat="1" s="78">
      <c r="A2927" s="242" t="n"/>
      <c r="B2927" s="22" t="n"/>
      <c r="C2927" s="243" t="n"/>
      <c r="D2927" s="243" t="n"/>
      <c r="E2927" s="243" t="n"/>
      <c r="F2927" s="243" t="n"/>
      <c r="G2927" s="243" t="n"/>
      <c r="H2927" s="243" t="n"/>
      <c r="I2927" s="243" t="n"/>
      <c r="J2927" s="243" t="n"/>
      <c r="K2927" s="243" t="n"/>
    </row>
    <row r="2928" customFormat="1" s="78">
      <c r="A2928" s="242" t="n"/>
      <c r="B2928" s="22" t="n"/>
      <c r="C2928" s="243" t="n"/>
      <c r="D2928" s="243" t="n"/>
      <c r="E2928" s="243" t="n"/>
      <c r="F2928" s="243" t="n"/>
      <c r="G2928" s="243" t="n"/>
      <c r="H2928" s="243" t="n"/>
      <c r="I2928" s="243" t="n"/>
      <c r="J2928" s="243" t="n"/>
      <c r="K2928" s="243" t="n"/>
    </row>
    <row r="2929" customFormat="1" s="78">
      <c r="A2929" s="242" t="n"/>
      <c r="B2929" s="22" t="n"/>
      <c r="C2929" s="243" t="n"/>
      <c r="D2929" s="243" t="n"/>
      <c r="E2929" s="243" t="n"/>
      <c r="F2929" s="243" t="n"/>
      <c r="G2929" s="243" t="n"/>
      <c r="H2929" s="243" t="n"/>
      <c r="I2929" s="243" t="n"/>
      <c r="J2929" s="243" t="n"/>
      <c r="K2929" s="243" t="n"/>
    </row>
    <row r="2930" customFormat="1" s="78">
      <c r="A2930" s="242" t="n"/>
      <c r="B2930" s="22" t="n"/>
      <c r="C2930" s="243" t="n"/>
      <c r="D2930" s="243" t="n"/>
      <c r="E2930" s="243" t="n"/>
      <c r="F2930" s="243" t="n"/>
      <c r="G2930" s="243" t="n"/>
      <c r="H2930" s="243" t="n"/>
      <c r="I2930" s="243" t="n"/>
      <c r="J2930" s="243" t="n"/>
      <c r="K2930" s="243" t="n"/>
    </row>
    <row r="2931" customFormat="1" s="78">
      <c r="A2931" s="242" t="n"/>
      <c r="B2931" s="22" t="n"/>
      <c r="C2931" s="243" t="n"/>
      <c r="D2931" s="243" t="n"/>
      <c r="E2931" s="243" t="n"/>
      <c r="F2931" s="243" t="n"/>
      <c r="G2931" s="243" t="n"/>
      <c r="H2931" s="243" t="n"/>
      <c r="I2931" s="243" t="n"/>
      <c r="J2931" s="243" t="n"/>
      <c r="K2931" s="243" t="n"/>
    </row>
    <row r="2932" customFormat="1" s="78">
      <c r="A2932" s="242" t="n"/>
      <c r="B2932" s="22" t="n"/>
      <c r="C2932" s="243" t="n"/>
      <c r="D2932" s="243" t="n"/>
      <c r="E2932" s="243" t="n"/>
      <c r="F2932" s="243" t="n"/>
      <c r="G2932" s="243" t="n"/>
      <c r="H2932" s="243" t="n"/>
      <c r="I2932" s="243" t="n"/>
      <c r="J2932" s="243" t="n"/>
      <c r="K2932" s="243" t="n"/>
    </row>
    <row r="2933" customFormat="1" s="78">
      <c r="A2933" s="242" t="n"/>
      <c r="B2933" s="22" t="n"/>
      <c r="C2933" s="243" t="n"/>
      <c r="D2933" s="243" t="n"/>
      <c r="E2933" s="243" t="n"/>
      <c r="F2933" s="243" t="n"/>
      <c r="G2933" s="243" t="n"/>
      <c r="H2933" s="243" t="n"/>
      <c r="I2933" s="243" t="n"/>
      <c r="J2933" s="243" t="n"/>
      <c r="K2933" s="243" t="n"/>
    </row>
    <row r="2934" customFormat="1" s="78">
      <c r="A2934" s="242" t="n"/>
      <c r="B2934" s="22" t="n"/>
      <c r="C2934" s="243" t="n"/>
      <c r="D2934" s="243" t="n"/>
      <c r="E2934" s="243" t="n"/>
      <c r="F2934" s="243" t="n"/>
      <c r="G2934" s="243" t="n"/>
      <c r="H2934" s="243" t="n"/>
      <c r="I2934" s="243" t="n"/>
      <c r="J2934" s="243" t="n"/>
      <c r="K2934" s="243" t="n"/>
    </row>
    <row r="2935" customFormat="1" s="78">
      <c r="A2935" s="242" t="n"/>
      <c r="B2935" s="22" t="n"/>
      <c r="C2935" s="243" t="n"/>
      <c r="D2935" s="243" t="n"/>
      <c r="E2935" s="243" t="n"/>
      <c r="F2935" s="243" t="n"/>
      <c r="G2935" s="243" t="n"/>
      <c r="H2935" s="243" t="n"/>
      <c r="I2935" s="243" t="n"/>
      <c r="J2935" s="243" t="n"/>
      <c r="K2935" s="243" t="n"/>
    </row>
    <row r="2936" customFormat="1" s="78">
      <c r="A2936" s="242" t="n"/>
      <c r="B2936" s="22" t="n"/>
      <c r="C2936" s="243" t="n"/>
      <c r="D2936" s="243" t="n"/>
      <c r="E2936" s="243" t="n"/>
      <c r="F2936" s="243" t="n"/>
      <c r="G2936" s="243" t="n"/>
      <c r="H2936" s="243" t="n"/>
      <c r="I2936" s="243" t="n"/>
      <c r="J2936" s="243" t="n"/>
      <c r="K2936" s="243" t="n"/>
    </row>
    <row r="2937" customFormat="1" s="78">
      <c r="A2937" s="242" t="n"/>
      <c r="B2937" s="22" t="n"/>
      <c r="C2937" s="243" t="n"/>
      <c r="D2937" s="243" t="n"/>
      <c r="E2937" s="243" t="n"/>
      <c r="F2937" s="243" t="n"/>
      <c r="G2937" s="243" t="n"/>
      <c r="H2937" s="243" t="n"/>
      <c r="I2937" s="243" t="n"/>
      <c r="J2937" s="243" t="n"/>
      <c r="K2937" s="243" t="n"/>
    </row>
    <row r="2938" customFormat="1" s="78">
      <c r="A2938" s="242" t="n"/>
      <c r="B2938" s="22" t="n"/>
      <c r="C2938" s="243" t="n"/>
      <c r="D2938" s="243" t="n"/>
      <c r="E2938" s="243" t="n"/>
      <c r="F2938" s="243" t="n"/>
      <c r="G2938" s="243" t="n"/>
      <c r="H2938" s="243" t="n"/>
      <c r="I2938" s="243" t="n"/>
      <c r="J2938" s="243" t="n"/>
      <c r="K2938" s="243" t="n"/>
    </row>
    <row r="2939" customFormat="1" s="78">
      <c r="A2939" s="242" t="n"/>
      <c r="B2939" s="22" t="n"/>
      <c r="C2939" s="243" t="n"/>
      <c r="D2939" s="243" t="n"/>
      <c r="E2939" s="243" t="n"/>
      <c r="F2939" s="243" t="n"/>
      <c r="G2939" s="243" t="n"/>
      <c r="H2939" s="243" t="n"/>
      <c r="I2939" s="243" t="n"/>
      <c r="J2939" s="243" t="n"/>
      <c r="K2939" s="243" t="n"/>
    </row>
    <row r="2940" customFormat="1" s="78">
      <c r="A2940" s="242" t="n"/>
      <c r="B2940" s="22" t="n"/>
      <c r="C2940" s="243" t="n"/>
      <c r="D2940" s="243" t="n"/>
      <c r="E2940" s="243" t="n"/>
      <c r="F2940" s="243" t="n"/>
      <c r="G2940" s="243" t="n"/>
      <c r="H2940" s="243" t="n"/>
      <c r="I2940" s="243" t="n"/>
      <c r="J2940" s="243" t="n"/>
      <c r="K2940" s="243" t="n"/>
    </row>
    <row r="2941" customFormat="1" s="78">
      <c r="A2941" s="242" t="n"/>
      <c r="B2941" s="22" t="n"/>
      <c r="C2941" s="243" t="n"/>
      <c r="D2941" s="243" t="n"/>
      <c r="E2941" s="243" t="n"/>
      <c r="F2941" s="243" t="n"/>
      <c r="G2941" s="243" t="n"/>
      <c r="H2941" s="243" t="n"/>
      <c r="I2941" s="243" t="n"/>
      <c r="J2941" s="243" t="n"/>
      <c r="K2941" s="243" t="n"/>
    </row>
    <row r="2942" customFormat="1" s="78">
      <c r="A2942" s="242" t="n"/>
      <c r="B2942" s="22" t="n"/>
      <c r="C2942" s="243" t="n"/>
      <c r="D2942" s="243" t="n"/>
      <c r="E2942" s="243" t="n"/>
      <c r="F2942" s="243" t="n"/>
      <c r="G2942" s="243" t="n"/>
      <c r="H2942" s="243" t="n"/>
      <c r="I2942" s="243" t="n"/>
      <c r="J2942" s="243" t="n"/>
      <c r="K2942" s="243" t="n"/>
    </row>
    <row r="2943" customFormat="1" s="78">
      <c r="A2943" s="242" t="n"/>
      <c r="B2943" s="22" t="n"/>
      <c r="C2943" s="243" t="n"/>
      <c r="D2943" s="243" t="n"/>
      <c r="E2943" s="243" t="n"/>
      <c r="F2943" s="243" t="n"/>
      <c r="G2943" s="243" t="n"/>
      <c r="H2943" s="243" t="n"/>
      <c r="I2943" s="243" t="n"/>
      <c r="J2943" s="243" t="n"/>
      <c r="K2943" s="243" t="n"/>
    </row>
    <row r="2944" customFormat="1" s="78">
      <c r="A2944" s="242" t="n"/>
      <c r="B2944" s="22" t="n"/>
      <c r="C2944" s="243" t="n"/>
      <c r="D2944" s="243" t="n"/>
      <c r="E2944" s="243" t="n"/>
      <c r="F2944" s="243" t="n"/>
      <c r="G2944" s="243" t="n"/>
      <c r="H2944" s="243" t="n"/>
      <c r="I2944" s="243" t="n"/>
      <c r="J2944" s="243" t="n"/>
      <c r="K2944" s="243" t="n"/>
    </row>
    <row r="2945" customFormat="1" s="78">
      <c r="A2945" s="242" t="n"/>
      <c r="B2945" s="22" t="n"/>
      <c r="C2945" s="243" t="n"/>
      <c r="D2945" s="243" t="n"/>
      <c r="E2945" s="243" t="n"/>
      <c r="F2945" s="243" t="n"/>
      <c r="G2945" s="243" t="n"/>
      <c r="H2945" s="243" t="n"/>
      <c r="I2945" s="243" t="n"/>
      <c r="J2945" s="243" t="n"/>
      <c r="K2945" s="243" t="n"/>
    </row>
    <row r="2946" customFormat="1" s="78">
      <c r="A2946" s="242" t="n"/>
      <c r="B2946" s="22" t="n"/>
      <c r="C2946" s="243" t="n"/>
      <c r="D2946" s="243" t="n"/>
      <c r="E2946" s="243" t="n"/>
      <c r="F2946" s="243" t="n"/>
      <c r="G2946" s="243" t="n"/>
      <c r="H2946" s="243" t="n"/>
      <c r="I2946" s="243" t="n"/>
      <c r="J2946" s="243" t="n"/>
      <c r="K2946" s="243" t="n"/>
    </row>
    <row r="2947" customFormat="1" s="78">
      <c r="A2947" s="242" t="n"/>
      <c r="B2947" s="22" t="n"/>
      <c r="C2947" s="243" t="n"/>
      <c r="D2947" s="243" t="n"/>
      <c r="E2947" s="243" t="n"/>
      <c r="F2947" s="243" t="n"/>
      <c r="G2947" s="243" t="n"/>
      <c r="H2947" s="243" t="n"/>
      <c r="I2947" s="243" t="n"/>
      <c r="J2947" s="243" t="n"/>
      <c r="K2947" s="243" t="n"/>
    </row>
    <row r="2948" customFormat="1" s="78">
      <c r="A2948" s="242" t="n"/>
      <c r="B2948" s="22" t="n"/>
      <c r="C2948" s="243" t="n"/>
      <c r="D2948" s="243" t="n"/>
      <c r="E2948" s="243" t="n"/>
      <c r="F2948" s="243" t="n"/>
      <c r="G2948" s="243" t="n"/>
      <c r="H2948" s="243" t="n"/>
      <c r="I2948" s="243" t="n"/>
      <c r="J2948" s="243" t="n"/>
      <c r="K2948" s="243" t="n"/>
    </row>
    <row r="2949" customFormat="1" s="78">
      <c r="A2949" s="242" t="n"/>
      <c r="B2949" s="22" t="n"/>
      <c r="C2949" s="243" t="n"/>
      <c r="D2949" s="243" t="n"/>
      <c r="E2949" s="243" t="n"/>
      <c r="F2949" s="243" t="n"/>
      <c r="G2949" s="243" t="n"/>
      <c r="H2949" s="243" t="n"/>
      <c r="I2949" s="243" t="n"/>
      <c r="J2949" s="243" t="n"/>
      <c r="K2949" s="243" t="n"/>
    </row>
    <row r="2950" customFormat="1" s="78">
      <c r="A2950" s="242" t="n"/>
      <c r="B2950" s="22" t="n"/>
      <c r="C2950" s="243" t="n"/>
      <c r="D2950" s="243" t="n"/>
      <c r="E2950" s="243" t="n"/>
      <c r="F2950" s="243" t="n"/>
      <c r="G2950" s="243" t="n"/>
      <c r="H2950" s="243" t="n"/>
      <c r="I2950" s="243" t="n"/>
      <c r="J2950" s="243" t="n"/>
      <c r="K2950" s="243" t="n"/>
    </row>
    <row r="2951" customFormat="1" s="78">
      <c r="A2951" s="242" t="n"/>
      <c r="B2951" s="22" t="n"/>
      <c r="C2951" s="243" t="n"/>
      <c r="D2951" s="243" t="n"/>
      <c r="E2951" s="243" t="n"/>
      <c r="F2951" s="243" t="n"/>
      <c r="G2951" s="243" t="n"/>
      <c r="H2951" s="243" t="n"/>
      <c r="I2951" s="243" t="n"/>
      <c r="J2951" s="243" t="n"/>
      <c r="K2951" s="243" t="n"/>
    </row>
    <row r="2952" customFormat="1" s="78">
      <c r="A2952" s="242" t="n"/>
      <c r="B2952" s="22" t="n"/>
      <c r="C2952" s="243" t="n"/>
      <c r="D2952" s="243" t="n"/>
      <c r="E2952" s="243" t="n"/>
      <c r="F2952" s="243" t="n"/>
      <c r="G2952" s="243" t="n"/>
      <c r="H2952" s="243" t="n"/>
      <c r="I2952" s="243" t="n"/>
      <c r="J2952" s="243" t="n"/>
      <c r="K2952" s="243" t="n"/>
    </row>
    <row r="2953" customFormat="1" s="78">
      <c r="A2953" s="242" t="n"/>
      <c r="B2953" s="22" t="n"/>
      <c r="C2953" s="243" t="n"/>
      <c r="D2953" s="243" t="n"/>
      <c r="E2953" s="243" t="n"/>
      <c r="F2953" s="243" t="n"/>
      <c r="G2953" s="243" t="n"/>
      <c r="H2953" s="243" t="n"/>
      <c r="I2953" s="243" t="n"/>
      <c r="J2953" s="243" t="n"/>
      <c r="K2953" s="243" t="n"/>
    </row>
    <row r="2954" customFormat="1" s="78">
      <c r="A2954" s="242" t="n"/>
      <c r="B2954" s="22" t="n"/>
      <c r="C2954" s="243" t="n"/>
      <c r="D2954" s="243" t="n"/>
      <c r="E2954" s="243" t="n"/>
      <c r="F2954" s="243" t="n"/>
      <c r="G2954" s="243" t="n"/>
      <c r="H2954" s="243" t="n"/>
      <c r="I2954" s="243" t="n"/>
      <c r="J2954" s="243" t="n"/>
      <c r="K2954" s="243" t="n"/>
    </row>
    <row r="2955" customFormat="1" s="78">
      <c r="A2955" s="242" t="n"/>
      <c r="B2955" s="22" t="n"/>
      <c r="C2955" s="243" t="n"/>
      <c r="D2955" s="243" t="n"/>
      <c r="E2955" s="243" t="n"/>
      <c r="F2955" s="243" t="n"/>
      <c r="G2955" s="243" t="n"/>
      <c r="H2955" s="243" t="n"/>
      <c r="I2955" s="243" t="n"/>
      <c r="J2955" s="243" t="n"/>
      <c r="K2955" s="243" t="n"/>
    </row>
    <row r="2956" customFormat="1" s="78">
      <c r="A2956" s="242" t="n"/>
      <c r="B2956" s="22" t="n"/>
      <c r="C2956" s="243" t="n"/>
      <c r="D2956" s="243" t="n"/>
      <c r="E2956" s="243" t="n"/>
      <c r="F2956" s="243" t="n"/>
      <c r="G2956" s="243" t="n"/>
      <c r="H2956" s="243" t="n"/>
      <c r="I2956" s="243" t="n"/>
      <c r="J2956" s="243" t="n"/>
      <c r="K2956" s="243" t="n"/>
    </row>
    <row r="2957" customFormat="1" s="78">
      <c r="A2957" s="242" t="n"/>
      <c r="B2957" s="22" t="n"/>
      <c r="C2957" s="243" t="n"/>
      <c r="D2957" s="243" t="n"/>
      <c r="E2957" s="243" t="n"/>
      <c r="F2957" s="243" t="n"/>
      <c r="G2957" s="243" t="n"/>
      <c r="H2957" s="243" t="n"/>
      <c r="I2957" s="243" t="n"/>
      <c r="J2957" s="243" t="n"/>
      <c r="K2957" s="243" t="n"/>
    </row>
    <row r="2958" customFormat="1" s="78">
      <c r="A2958" s="242" t="n"/>
      <c r="B2958" s="22" t="n"/>
      <c r="C2958" s="243" t="n"/>
      <c r="D2958" s="243" t="n"/>
      <c r="E2958" s="243" t="n"/>
      <c r="F2958" s="243" t="n"/>
      <c r="G2958" s="243" t="n"/>
      <c r="H2958" s="243" t="n"/>
      <c r="I2958" s="243" t="n"/>
      <c r="J2958" s="243" t="n"/>
      <c r="K2958" s="243" t="n"/>
    </row>
    <row r="2959" customFormat="1" s="78">
      <c r="A2959" s="242" t="n"/>
      <c r="B2959" s="22" t="n"/>
      <c r="C2959" s="243" t="n"/>
      <c r="D2959" s="243" t="n"/>
      <c r="E2959" s="243" t="n"/>
      <c r="F2959" s="243" t="n"/>
      <c r="G2959" s="243" t="n"/>
      <c r="H2959" s="243" t="n"/>
      <c r="I2959" s="243" t="n"/>
      <c r="J2959" s="243" t="n"/>
      <c r="K2959" s="243" t="n"/>
    </row>
    <row r="2960" customFormat="1" s="78">
      <c r="A2960" s="242" t="n"/>
      <c r="B2960" s="22" t="n"/>
      <c r="C2960" s="243" t="n"/>
      <c r="D2960" s="243" t="n"/>
      <c r="E2960" s="243" t="n"/>
      <c r="F2960" s="243" t="n"/>
      <c r="G2960" s="243" t="n"/>
      <c r="H2960" s="243" t="n"/>
      <c r="I2960" s="243" t="n"/>
      <c r="J2960" s="243" t="n"/>
      <c r="K2960" s="243" t="n"/>
    </row>
    <row r="2961" customFormat="1" s="78">
      <c r="A2961" s="242" t="n"/>
      <c r="B2961" s="22" t="n"/>
      <c r="C2961" s="243" t="n"/>
      <c r="D2961" s="243" t="n"/>
      <c r="E2961" s="243" t="n"/>
      <c r="F2961" s="243" t="n"/>
      <c r="G2961" s="243" t="n"/>
      <c r="H2961" s="243" t="n"/>
      <c r="I2961" s="243" t="n"/>
      <c r="J2961" s="243" t="n"/>
      <c r="K2961" s="243" t="n"/>
    </row>
    <row r="2962" customFormat="1" s="78">
      <c r="A2962" s="242" t="n"/>
      <c r="B2962" s="22" t="n"/>
      <c r="C2962" s="243" t="n"/>
      <c r="D2962" s="243" t="n"/>
      <c r="E2962" s="243" t="n"/>
      <c r="F2962" s="243" t="n"/>
      <c r="G2962" s="243" t="n"/>
      <c r="H2962" s="243" t="n"/>
      <c r="I2962" s="243" t="n"/>
      <c r="J2962" s="243" t="n"/>
      <c r="K2962" s="243" t="n"/>
    </row>
    <row r="2963" customFormat="1" s="78">
      <c r="A2963" s="242" t="n"/>
      <c r="B2963" s="22" t="n"/>
      <c r="C2963" s="243" t="n"/>
      <c r="D2963" s="243" t="n"/>
      <c r="E2963" s="243" t="n"/>
      <c r="F2963" s="243" t="n"/>
      <c r="G2963" s="243" t="n"/>
      <c r="H2963" s="243" t="n"/>
      <c r="I2963" s="243" t="n"/>
      <c r="J2963" s="243" t="n"/>
      <c r="K2963" s="243" t="n"/>
    </row>
    <row r="2964" customFormat="1" s="78">
      <c r="A2964" s="242" t="n"/>
      <c r="B2964" s="22" t="n"/>
      <c r="C2964" s="243" t="n"/>
      <c r="D2964" s="243" t="n"/>
      <c r="E2964" s="243" t="n"/>
      <c r="F2964" s="243" t="n"/>
      <c r="G2964" s="243" t="n"/>
      <c r="H2964" s="243" t="n"/>
      <c r="I2964" s="243" t="n"/>
      <c r="J2964" s="243" t="n"/>
      <c r="K2964" s="243" t="n"/>
    </row>
    <row r="2965" customFormat="1" s="78">
      <c r="A2965" s="242" t="n"/>
      <c r="B2965" s="22" t="n"/>
      <c r="C2965" s="243" t="n"/>
      <c r="D2965" s="243" t="n"/>
      <c r="E2965" s="243" t="n"/>
      <c r="F2965" s="243" t="n"/>
      <c r="G2965" s="243" t="n"/>
      <c r="H2965" s="243" t="n"/>
      <c r="I2965" s="243" t="n"/>
      <c r="J2965" s="243" t="n"/>
      <c r="K2965" s="243" t="n"/>
    </row>
    <row r="2966" customFormat="1" s="78">
      <c r="A2966" s="242" t="n"/>
      <c r="B2966" s="22" t="n"/>
      <c r="C2966" s="243" t="n"/>
      <c r="D2966" s="243" t="n"/>
      <c r="E2966" s="243" t="n"/>
      <c r="F2966" s="243" t="n"/>
      <c r="G2966" s="243" t="n"/>
      <c r="H2966" s="243" t="n"/>
      <c r="I2966" s="243" t="n"/>
      <c r="J2966" s="243" t="n"/>
      <c r="K2966" s="243" t="n"/>
    </row>
    <row r="2967" customFormat="1" s="78">
      <c r="A2967" s="242" t="n"/>
      <c r="B2967" s="22" t="n"/>
      <c r="C2967" s="243" t="n"/>
      <c r="D2967" s="243" t="n"/>
      <c r="E2967" s="243" t="n"/>
      <c r="F2967" s="243" t="n"/>
      <c r="G2967" s="243" t="n"/>
      <c r="H2967" s="243" t="n"/>
      <c r="I2967" s="243" t="n"/>
      <c r="J2967" s="243" t="n"/>
      <c r="K2967" s="243" t="n"/>
    </row>
    <row r="2968" customFormat="1" s="78">
      <c r="A2968" s="242" t="n"/>
      <c r="B2968" s="22" t="n"/>
      <c r="C2968" s="243" t="n"/>
      <c r="D2968" s="243" t="n"/>
      <c r="E2968" s="243" t="n"/>
      <c r="F2968" s="243" t="n"/>
      <c r="G2968" s="243" t="n"/>
      <c r="H2968" s="243" t="n"/>
      <c r="I2968" s="243" t="n"/>
      <c r="J2968" s="243" t="n"/>
      <c r="K2968" s="243" t="n"/>
    </row>
    <row r="2969" customFormat="1" s="78">
      <c r="A2969" s="242" t="n"/>
      <c r="B2969" s="22" t="n"/>
      <c r="C2969" s="243" t="n"/>
      <c r="D2969" s="243" t="n"/>
      <c r="E2969" s="243" t="n"/>
      <c r="F2969" s="243" t="n"/>
      <c r="G2969" s="243" t="n"/>
      <c r="H2969" s="243" t="n"/>
      <c r="I2969" s="243" t="n"/>
      <c r="J2969" s="243" t="n"/>
      <c r="K2969" s="243" t="n"/>
    </row>
    <row r="2970" customFormat="1" s="78">
      <c r="A2970" s="242" t="n"/>
      <c r="B2970" s="22" t="n"/>
      <c r="C2970" s="243" t="n"/>
      <c r="D2970" s="243" t="n"/>
      <c r="E2970" s="243" t="n"/>
      <c r="F2970" s="243" t="n"/>
      <c r="G2970" s="243" t="n"/>
      <c r="H2970" s="243" t="n"/>
      <c r="I2970" s="243" t="n"/>
      <c r="J2970" s="243" t="n"/>
      <c r="K2970" s="243" t="n"/>
    </row>
    <row r="2971" customFormat="1" s="78">
      <c r="A2971" s="242" t="n"/>
      <c r="B2971" s="22" t="n"/>
      <c r="C2971" s="243" t="n"/>
      <c r="D2971" s="243" t="n"/>
      <c r="E2971" s="243" t="n"/>
      <c r="F2971" s="243" t="n"/>
      <c r="G2971" s="243" t="n"/>
      <c r="H2971" s="243" t="n"/>
      <c r="I2971" s="243" t="n"/>
      <c r="J2971" s="243" t="n"/>
      <c r="K2971" s="243" t="n"/>
    </row>
    <row r="2972" customFormat="1" s="78">
      <c r="A2972" s="242" t="n"/>
      <c r="B2972" s="22" t="n"/>
      <c r="C2972" s="243" t="n"/>
      <c r="D2972" s="243" t="n"/>
      <c r="E2972" s="243" t="n"/>
      <c r="F2972" s="243" t="n"/>
      <c r="G2972" s="243" t="n"/>
      <c r="H2972" s="243" t="n"/>
      <c r="I2972" s="243" t="n"/>
      <c r="J2972" s="243" t="n"/>
      <c r="K2972" s="243" t="n"/>
    </row>
    <row r="2973" customFormat="1" s="78">
      <c r="A2973" s="242" t="n"/>
      <c r="B2973" s="22" t="n"/>
      <c r="C2973" s="243" t="n"/>
      <c r="D2973" s="243" t="n"/>
      <c r="E2973" s="243" t="n"/>
      <c r="F2973" s="243" t="n"/>
      <c r="G2973" s="243" t="n"/>
      <c r="H2973" s="243" t="n"/>
      <c r="I2973" s="243" t="n"/>
      <c r="J2973" s="243" t="n"/>
      <c r="K2973" s="243" t="n"/>
    </row>
    <row r="2974" customFormat="1" s="78">
      <c r="A2974" s="242" t="n"/>
      <c r="B2974" s="22" t="n"/>
      <c r="C2974" s="243" t="n"/>
      <c r="D2974" s="243" t="n"/>
      <c r="E2974" s="243" t="n"/>
      <c r="F2974" s="243" t="n"/>
      <c r="G2974" s="243" t="n"/>
      <c r="H2974" s="243" t="n"/>
      <c r="I2974" s="243" t="n"/>
      <c r="J2974" s="243" t="n"/>
      <c r="K2974" s="243" t="n"/>
    </row>
    <row r="2975" customFormat="1" s="78">
      <c r="A2975" s="242" t="n"/>
      <c r="B2975" s="22" t="n"/>
      <c r="C2975" s="243" t="n"/>
      <c r="D2975" s="243" t="n"/>
      <c r="E2975" s="243" t="n"/>
      <c r="F2975" s="243" t="n"/>
      <c r="G2975" s="243" t="n"/>
      <c r="H2975" s="243" t="n"/>
      <c r="I2975" s="243" t="n"/>
      <c r="J2975" s="243" t="n"/>
      <c r="K2975" s="243" t="n"/>
    </row>
    <row r="2976" customFormat="1" s="78">
      <c r="A2976" s="242" t="n"/>
      <c r="B2976" s="22" t="n"/>
      <c r="C2976" s="243" t="n"/>
      <c r="D2976" s="243" t="n"/>
      <c r="E2976" s="243" t="n"/>
      <c r="F2976" s="243" t="n"/>
      <c r="G2976" s="243" t="n"/>
      <c r="H2976" s="243" t="n"/>
      <c r="I2976" s="243" t="n"/>
      <c r="J2976" s="243" t="n"/>
      <c r="K2976" s="243" t="n"/>
    </row>
    <row r="2977" customFormat="1" s="78">
      <c r="A2977" s="242" t="n"/>
      <c r="B2977" s="22" t="n"/>
      <c r="C2977" s="243" t="n"/>
      <c r="D2977" s="243" t="n"/>
      <c r="E2977" s="243" t="n"/>
      <c r="F2977" s="243" t="n"/>
      <c r="G2977" s="243" t="n"/>
      <c r="H2977" s="243" t="n"/>
      <c r="I2977" s="243" t="n"/>
      <c r="J2977" s="243" t="n"/>
      <c r="K2977" s="243" t="n"/>
    </row>
    <row r="2978" customFormat="1" s="78">
      <c r="A2978" s="242" t="n"/>
      <c r="B2978" s="22" t="n"/>
      <c r="C2978" s="243" t="n"/>
      <c r="D2978" s="243" t="n"/>
      <c r="E2978" s="243" t="n"/>
      <c r="F2978" s="243" t="n"/>
      <c r="G2978" s="243" t="n"/>
      <c r="H2978" s="243" t="n"/>
      <c r="I2978" s="243" t="n"/>
      <c r="J2978" s="243" t="n"/>
      <c r="K2978" s="243" t="n"/>
    </row>
    <row r="2979" customFormat="1" s="78">
      <c r="A2979" s="242" t="n"/>
      <c r="B2979" s="22" t="n"/>
      <c r="C2979" s="243" t="n"/>
      <c r="D2979" s="243" t="n"/>
      <c r="E2979" s="243" t="n"/>
      <c r="F2979" s="243" t="n"/>
      <c r="G2979" s="243" t="n"/>
      <c r="H2979" s="243" t="n"/>
      <c r="I2979" s="243" t="n"/>
      <c r="J2979" s="243" t="n"/>
      <c r="K2979" s="243" t="n"/>
    </row>
    <row r="2980" customFormat="1" s="78">
      <c r="A2980" s="242" t="n"/>
      <c r="B2980" s="22" t="n"/>
      <c r="C2980" s="243" t="n"/>
      <c r="D2980" s="243" t="n"/>
      <c r="E2980" s="243" t="n"/>
      <c r="F2980" s="243" t="n"/>
      <c r="G2980" s="243" t="n"/>
      <c r="H2980" s="243" t="n"/>
      <c r="I2980" s="243" t="n"/>
      <c r="J2980" s="243" t="n"/>
      <c r="K2980" s="243" t="n"/>
    </row>
    <row r="2981" customFormat="1" s="78">
      <c r="A2981" s="242" t="n"/>
      <c r="B2981" s="22" t="n"/>
      <c r="C2981" s="243" t="n"/>
      <c r="D2981" s="243" t="n"/>
      <c r="E2981" s="243" t="n"/>
      <c r="F2981" s="243" t="n"/>
      <c r="G2981" s="243" t="n"/>
      <c r="H2981" s="243" t="n"/>
      <c r="I2981" s="243" t="n"/>
      <c r="J2981" s="243" t="n"/>
      <c r="K2981" s="243" t="n"/>
    </row>
    <row r="2982" customFormat="1" s="78">
      <c r="A2982" s="242" t="n"/>
      <c r="B2982" s="22" t="n"/>
      <c r="C2982" s="243" t="n"/>
      <c r="D2982" s="243" t="n"/>
      <c r="E2982" s="243" t="n"/>
      <c r="F2982" s="243" t="n"/>
      <c r="G2982" s="243" t="n"/>
      <c r="H2982" s="243" t="n"/>
      <c r="I2982" s="243" t="n"/>
      <c r="J2982" s="243" t="n"/>
      <c r="K2982" s="243" t="n"/>
    </row>
    <row r="2983" customFormat="1" s="78">
      <c r="A2983" s="242" t="n"/>
      <c r="B2983" s="22" t="n"/>
      <c r="C2983" s="243" t="n"/>
      <c r="D2983" s="243" t="n"/>
      <c r="E2983" s="243" t="n"/>
      <c r="F2983" s="243" t="n"/>
      <c r="G2983" s="243" t="n"/>
      <c r="H2983" s="243" t="n"/>
      <c r="I2983" s="243" t="n"/>
      <c r="J2983" s="243" t="n"/>
      <c r="K2983" s="243" t="n"/>
    </row>
    <row r="2984" customFormat="1" s="78">
      <c r="A2984" s="242" t="n"/>
      <c r="B2984" s="22" t="n"/>
      <c r="C2984" s="243" t="n"/>
      <c r="D2984" s="243" t="n"/>
      <c r="E2984" s="243" t="n"/>
      <c r="F2984" s="243" t="n"/>
      <c r="G2984" s="243" t="n"/>
      <c r="H2984" s="243" t="n"/>
      <c r="I2984" s="243" t="n"/>
      <c r="J2984" s="243" t="n"/>
      <c r="K2984" s="243" t="n"/>
    </row>
    <row r="2985" customFormat="1" s="78">
      <c r="A2985" s="242" t="n"/>
      <c r="B2985" s="22" t="n"/>
      <c r="C2985" s="243" t="n"/>
      <c r="D2985" s="243" t="n"/>
      <c r="E2985" s="243" t="n"/>
      <c r="F2985" s="243" t="n"/>
      <c r="G2985" s="243" t="n"/>
      <c r="H2985" s="243" t="n"/>
      <c r="I2985" s="243" t="n"/>
      <c r="J2985" s="243" t="n"/>
      <c r="K2985" s="243" t="n"/>
    </row>
    <row r="2986" customFormat="1" s="78">
      <c r="A2986" s="242" t="n"/>
      <c r="B2986" s="22" t="n"/>
      <c r="C2986" s="243" t="n"/>
      <c r="D2986" s="243" t="n"/>
      <c r="E2986" s="243" t="n"/>
      <c r="F2986" s="243" t="n"/>
      <c r="G2986" s="243" t="n"/>
      <c r="H2986" s="243" t="n"/>
      <c r="I2986" s="243" t="n"/>
      <c r="J2986" s="243" t="n"/>
      <c r="K2986" s="243" t="n"/>
    </row>
    <row r="2987" customFormat="1" s="78">
      <c r="A2987" s="242" t="n"/>
      <c r="B2987" s="22" t="n"/>
      <c r="C2987" s="243" t="n"/>
      <c r="D2987" s="243" t="n"/>
      <c r="E2987" s="243" t="n"/>
      <c r="F2987" s="243" t="n"/>
      <c r="G2987" s="243" t="n"/>
      <c r="H2987" s="243" t="n"/>
      <c r="I2987" s="243" t="n"/>
      <c r="J2987" s="243" t="n"/>
      <c r="K2987" s="243" t="n"/>
    </row>
    <row r="2988" customFormat="1" s="78">
      <c r="A2988" s="242" t="n"/>
      <c r="B2988" s="22" t="n"/>
      <c r="C2988" s="243" t="n"/>
      <c r="D2988" s="243" t="n"/>
      <c r="E2988" s="243" t="n"/>
      <c r="F2988" s="243" t="n"/>
      <c r="G2988" s="243" t="n"/>
      <c r="H2988" s="243" t="n"/>
      <c r="I2988" s="243" t="n"/>
      <c r="J2988" s="243" t="n"/>
      <c r="K2988" s="243" t="n"/>
    </row>
    <row r="2989" customFormat="1" s="78">
      <c r="A2989" s="242" t="n"/>
      <c r="B2989" s="22" t="n"/>
      <c r="C2989" s="243" t="n"/>
      <c r="D2989" s="243" t="n"/>
      <c r="E2989" s="243" t="n"/>
      <c r="F2989" s="243" t="n"/>
      <c r="G2989" s="243" t="n"/>
      <c r="H2989" s="243" t="n"/>
      <c r="I2989" s="243" t="n"/>
      <c r="J2989" s="243" t="n"/>
      <c r="K2989" s="243" t="n"/>
    </row>
    <row r="2990" customFormat="1" s="78">
      <c r="A2990" s="242" t="n"/>
      <c r="B2990" s="22" t="n"/>
      <c r="C2990" s="243" t="n"/>
      <c r="D2990" s="243" t="n"/>
      <c r="E2990" s="243" t="n"/>
      <c r="F2990" s="243" t="n"/>
      <c r="G2990" s="243" t="n"/>
      <c r="H2990" s="243" t="n"/>
      <c r="I2990" s="243" t="n"/>
      <c r="J2990" s="243" t="n"/>
      <c r="K2990" s="243" t="n"/>
    </row>
    <row r="2991" customFormat="1" s="78">
      <c r="A2991" s="242" t="n"/>
      <c r="B2991" s="22" t="n"/>
      <c r="C2991" s="243" t="n"/>
      <c r="D2991" s="243" t="n"/>
      <c r="E2991" s="243" t="n"/>
      <c r="F2991" s="243" t="n"/>
      <c r="G2991" s="243" t="n"/>
      <c r="H2991" s="243" t="n"/>
      <c r="I2991" s="243" t="n"/>
      <c r="J2991" s="243" t="n"/>
      <c r="K2991" s="243" t="n"/>
    </row>
    <row r="2992" customFormat="1" s="78">
      <c r="A2992" s="242" t="n"/>
      <c r="B2992" s="22" t="n"/>
      <c r="C2992" s="243" t="n"/>
      <c r="D2992" s="243" t="n"/>
      <c r="E2992" s="243" t="n"/>
      <c r="F2992" s="243" t="n"/>
      <c r="G2992" s="243" t="n"/>
      <c r="H2992" s="243" t="n"/>
      <c r="I2992" s="243" t="n"/>
      <c r="J2992" s="243" t="n"/>
      <c r="K2992" s="243" t="n"/>
    </row>
    <row r="2993" customFormat="1" s="78">
      <c r="A2993" s="242" t="n"/>
      <c r="B2993" s="22" t="n"/>
      <c r="C2993" s="243" t="n"/>
      <c r="D2993" s="243" t="n"/>
      <c r="E2993" s="243" t="n"/>
      <c r="F2993" s="243" t="n"/>
      <c r="G2993" s="243" t="n"/>
      <c r="H2993" s="243" t="n"/>
      <c r="I2993" s="243" t="n"/>
      <c r="J2993" s="243" t="n"/>
      <c r="K2993" s="243" t="n"/>
    </row>
    <row r="2994" customFormat="1" s="78">
      <c r="A2994" s="242" t="n"/>
      <c r="B2994" s="22" t="n"/>
      <c r="C2994" s="243" t="n"/>
      <c r="D2994" s="243" t="n"/>
      <c r="E2994" s="243" t="n"/>
      <c r="F2994" s="243" t="n"/>
      <c r="G2994" s="243" t="n"/>
      <c r="H2994" s="243" t="n"/>
      <c r="I2994" s="243" t="n"/>
      <c r="J2994" s="243" t="n"/>
      <c r="K2994" s="243" t="n"/>
    </row>
    <row r="2995" customFormat="1" s="78">
      <c r="A2995" s="242" t="n"/>
      <c r="B2995" s="22" t="n"/>
      <c r="C2995" s="243" t="n"/>
      <c r="D2995" s="243" t="n"/>
      <c r="E2995" s="243" t="n"/>
      <c r="F2995" s="243" t="n"/>
      <c r="G2995" s="243" t="n"/>
      <c r="H2995" s="243" t="n"/>
      <c r="I2995" s="243" t="n"/>
      <c r="J2995" s="243" t="n"/>
      <c r="K2995" s="243" t="n"/>
    </row>
    <row r="2996" customFormat="1" s="78">
      <c r="A2996" s="242" t="n"/>
      <c r="B2996" s="22" t="n"/>
      <c r="C2996" s="243" t="n"/>
      <c r="D2996" s="243" t="n"/>
      <c r="E2996" s="243" t="n"/>
      <c r="F2996" s="243" t="n"/>
      <c r="G2996" s="243" t="n"/>
      <c r="H2996" s="243" t="n"/>
      <c r="I2996" s="243" t="n"/>
      <c r="J2996" s="243" t="n"/>
      <c r="K2996" s="243" t="n"/>
    </row>
    <row r="2997" customFormat="1" s="78">
      <c r="A2997" s="242" t="n"/>
      <c r="B2997" s="22" t="n"/>
      <c r="C2997" s="243" t="n"/>
      <c r="D2997" s="243" t="n"/>
      <c r="E2997" s="243" t="n"/>
      <c r="F2997" s="243" t="n"/>
      <c r="G2997" s="243" t="n"/>
      <c r="H2997" s="243" t="n"/>
      <c r="I2997" s="243" t="n"/>
      <c r="J2997" s="243" t="n"/>
      <c r="K2997" s="243" t="n"/>
    </row>
    <row r="2998" customFormat="1" s="78">
      <c r="A2998" s="242" t="n"/>
      <c r="B2998" s="22" t="n"/>
      <c r="C2998" s="243" t="n"/>
      <c r="D2998" s="243" t="n"/>
      <c r="E2998" s="243" t="n"/>
      <c r="F2998" s="243" t="n"/>
      <c r="G2998" s="243" t="n"/>
      <c r="H2998" s="243" t="n"/>
      <c r="I2998" s="243" t="n"/>
      <c r="J2998" s="243" t="n"/>
      <c r="K2998" s="243" t="n"/>
    </row>
    <row r="2999" customFormat="1" s="78">
      <c r="A2999" s="242" t="n"/>
      <c r="B2999" s="22" t="n"/>
      <c r="C2999" s="243" t="n"/>
      <c r="D2999" s="243" t="n"/>
      <c r="E2999" s="243" t="n"/>
      <c r="F2999" s="243" t="n"/>
      <c r="G2999" s="243" t="n"/>
      <c r="H2999" s="243" t="n"/>
      <c r="I2999" s="243" t="n"/>
      <c r="J2999" s="243" t="n"/>
      <c r="K2999" s="243" t="n"/>
    </row>
    <row r="3000" customFormat="1" s="78">
      <c r="A3000" s="242" t="n"/>
      <c r="B3000" s="22" t="n"/>
      <c r="C3000" s="243" t="n"/>
      <c r="D3000" s="243" t="n"/>
      <c r="E3000" s="243" t="n"/>
      <c r="F3000" s="243" t="n"/>
      <c r="G3000" s="243" t="n"/>
      <c r="H3000" s="243" t="n"/>
      <c r="I3000" s="243" t="n"/>
      <c r="J3000" s="243" t="n"/>
      <c r="K3000" s="243" t="n"/>
    </row>
    <row r="3001" customFormat="1" s="78">
      <c r="A3001" s="242" t="n"/>
      <c r="B3001" s="22" t="n"/>
      <c r="C3001" s="243" t="n"/>
      <c r="D3001" s="243" t="n"/>
      <c r="E3001" s="243" t="n"/>
      <c r="F3001" s="243" t="n"/>
      <c r="G3001" s="243" t="n"/>
      <c r="H3001" s="243" t="n"/>
      <c r="I3001" s="243" t="n"/>
      <c r="J3001" s="243" t="n"/>
      <c r="K3001" s="243" t="n"/>
    </row>
    <row r="3002" customFormat="1" s="78">
      <c r="A3002" s="242" t="n"/>
      <c r="B3002" s="22" t="n"/>
      <c r="C3002" s="243" t="n"/>
      <c r="D3002" s="243" t="n"/>
      <c r="E3002" s="243" t="n"/>
      <c r="F3002" s="243" t="n"/>
      <c r="G3002" s="243" t="n"/>
      <c r="H3002" s="243" t="n"/>
      <c r="I3002" s="243" t="n"/>
      <c r="J3002" s="243" t="n"/>
      <c r="K3002" s="243" t="n"/>
    </row>
    <row r="3003" customFormat="1" s="78">
      <c r="A3003" s="242" t="n"/>
      <c r="B3003" s="22" t="n"/>
      <c r="C3003" s="243" t="n"/>
      <c r="D3003" s="243" t="n"/>
      <c r="E3003" s="243" t="n"/>
      <c r="F3003" s="243" t="n"/>
      <c r="G3003" s="243" t="n"/>
      <c r="H3003" s="243" t="n"/>
      <c r="I3003" s="243" t="n"/>
      <c r="J3003" s="243" t="n"/>
      <c r="K3003" s="243" t="n"/>
    </row>
    <row r="3004" customFormat="1" s="78">
      <c r="A3004" s="242" t="n"/>
      <c r="B3004" s="22" t="n"/>
      <c r="C3004" s="243" t="n"/>
      <c r="D3004" s="243" t="n"/>
      <c r="E3004" s="243" t="n"/>
      <c r="F3004" s="243" t="n"/>
      <c r="G3004" s="243" t="n"/>
      <c r="H3004" s="243" t="n"/>
      <c r="I3004" s="243" t="n"/>
      <c r="J3004" s="243" t="n"/>
      <c r="K3004" s="243" t="n"/>
    </row>
    <row r="3005" customFormat="1" s="78">
      <c r="A3005" s="242" t="n"/>
      <c r="B3005" s="22" t="n"/>
      <c r="C3005" s="243" t="n"/>
      <c r="D3005" s="243" t="n"/>
      <c r="E3005" s="243" t="n"/>
      <c r="F3005" s="243" t="n"/>
      <c r="G3005" s="243" t="n"/>
      <c r="H3005" s="243" t="n"/>
      <c r="I3005" s="243" t="n"/>
      <c r="J3005" s="243" t="n"/>
      <c r="K3005" s="243" t="n"/>
    </row>
    <row r="3006" customFormat="1" s="78">
      <c r="A3006" s="242" t="n"/>
      <c r="B3006" s="22" t="n"/>
      <c r="C3006" s="243" t="n"/>
      <c r="D3006" s="243" t="n"/>
      <c r="E3006" s="243" t="n"/>
      <c r="F3006" s="243" t="n"/>
      <c r="G3006" s="243" t="n"/>
      <c r="H3006" s="243" t="n"/>
      <c r="I3006" s="243" t="n"/>
      <c r="J3006" s="243" t="n"/>
      <c r="K3006" s="243" t="n"/>
    </row>
    <row r="3007" customFormat="1" s="78">
      <c r="A3007" s="242" t="n"/>
      <c r="B3007" s="22" t="n"/>
      <c r="C3007" s="243" t="n"/>
      <c r="D3007" s="243" t="n"/>
      <c r="E3007" s="243" t="n"/>
      <c r="F3007" s="243" t="n"/>
      <c r="G3007" s="243" t="n"/>
      <c r="H3007" s="243" t="n"/>
      <c r="I3007" s="243" t="n"/>
      <c r="J3007" s="243" t="n"/>
      <c r="K3007" s="243" t="n"/>
    </row>
    <row r="3008" customFormat="1" s="78">
      <c r="A3008" s="242" t="n"/>
      <c r="B3008" s="22" t="n"/>
      <c r="C3008" s="243" t="n"/>
      <c r="D3008" s="243" t="n"/>
      <c r="E3008" s="243" t="n"/>
      <c r="F3008" s="243" t="n"/>
      <c r="G3008" s="243" t="n"/>
      <c r="H3008" s="243" t="n"/>
      <c r="I3008" s="243" t="n"/>
      <c r="J3008" s="243" t="n"/>
      <c r="K3008" s="243" t="n"/>
    </row>
    <row r="3009" customFormat="1" s="78">
      <c r="A3009" s="242" t="n"/>
      <c r="B3009" s="22" t="n"/>
      <c r="C3009" s="243" t="n"/>
      <c r="D3009" s="243" t="n"/>
      <c r="E3009" s="243" t="n"/>
      <c r="F3009" s="243" t="n"/>
      <c r="G3009" s="243" t="n"/>
      <c r="H3009" s="243" t="n"/>
      <c r="I3009" s="243" t="n"/>
      <c r="J3009" s="243" t="n"/>
      <c r="K3009" s="243" t="n"/>
    </row>
    <row r="3010" customFormat="1" s="78">
      <c r="A3010" s="242" t="n"/>
      <c r="B3010" s="22" t="n"/>
      <c r="C3010" s="243" t="n"/>
      <c r="D3010" s="243" t="n"/>
      <c r="E3010" s="243" t="n"/>
      <c r="F3010" s="243" t="n"/>
      <c r="G3010" s="243" t="n"/>
      <c r="H3010" s="243" t="n"/>
      <c r="I3010" s="243" t="n"/>
      <c r="J3010" s="243" t="n"/>
      <c r="K3010" s="243" t="n"/>
    </row>
    <row r="3011" customFormat="1" s="78">
      <c r="A3011" s="242" t="n"/>
      <c r="B3011" s="22" t="n"/>
      <c r="C3011" s="243" t="n"/>
      <c r="D3011" s="243" t="n"/>
      <c r="E3011" s="243" t="n"/>
      <c r="F3011" s="243" t="n"/>
      <c r="G3011" s="243" t="n"/>
      <c r="H3011" s="243" t="n"/>
      <c r="I3011" s="243" t="n"/>
      <c r="J3011" s="243" t="n"/>
      <c r="K3011" s="243" t="n"/>
    </row>
    <row r="3012" customFormat="1" s="78">
      <c r="A3012" s="242" t="n"/>
      <c r="B3012" s="22" t="n"/>
      <c r="C3012" s="243" t="n"/>
      <c r="D3012" s="243" t="n"/>
      <c r="E3012" s="243" t="n"/>
      <c r="F3012" s="243" t="n"/>
      <c r="G3012" s="243" t="n"/>
      <c r="H3012" s="243" t="n"/>
      <c r="I3012" s="243" t="n"/>
      <c r="J3012" s="243" t="n"/>
      <c r="K3012" s="243" t="n"/>
    </row>
    <row r="3013" customFormat="1" s="78">
      <c r="A3013" s="242" t="n"/>
      <c r="B3013" s="22" t="n"/>
      <c r="C3013" s="243" t="n"/>
      <c r="D3013" s="243" t="n"/>
      <c r="E3013" s="243" t="n"/>
      <c r="F3013" s="243" t="n"/>
      <c r="G3013" s="243" t="n"/>
      <c r="H3013" s="243" t="n"/>
      <c r="I3013" s="243" t="n"/>
      <c r="J3013" s="243" t="n"/>
      <c r="K3013" s="243" t="n"/>
    </row>
    <row r="3014" customFormat="1" s="78">
      <c r="A3014" s="242" t="n"/>
      <c r="B3014" s="22" t="n"/>
      <c r="C3014" s="243" t="n"/>
      <c r="D3014" s="243" t="n"/>
      <c r="E3014" s="243" t="n"/>
      <c r="F3014" s="243" t="n"/>
      <c r="G3014" s="243" t="n"/>
      <c r="H3014" s="243" t="n"/>
      <c r="I3014" s="243" t="n"/>
      <c r="J3014" s="243" t="n"/>
      <c r="K3014" s="243" t="n"/>
    </row>
    <row r="3015" customFormat="1" s="78">
      <c r="A3015" s="242" t="n"/>
      <c r="B3015" s="22" t="n"/>
      <c r="C3015" s="243" t="n"/>
      <c r="D3015" s="243" t="n"/>
      <c r="E3015" s="243" t="n"/>
      <c r="F3015" s="243" t="n"/>
      <c r="G3015" s="243" t="n"/>
      <c r="H3015" s="243" t="n"/>
      <c r="I3015" s="243" t="n"/>
      <c r="J3015" s="243" t="n"/>
      <c r="K3015" s="243" t="n"/>
    </row>
    <row r="3016" customFormat="1" s="78">
      <c r="A3016" s="242" t="n"/>
      <c r="B3016" s="22" t="n"/>
      <c r="C3016" s="243" t="n"/>
      <c r="D3016" s="243" t="n"/>
      <c r="E3016" s="243" t="n"/>
      <c r="F3016" s="243" t="n"/>
      <c r="G3016" s="243" t="n"/>
      <c r="H3016" s="243" t="n"/>
      <c r="I3016" s="243" t="n"/>
      <c r="J3016" s="243" t="n"/>
      <c r="K3016" s="243" t="n"/>
    </row>
    <row r="3017" customFormat="1" s="78">
      <c r="A3017" s="242" t="n"/>
      <c r="B3017" s="22" t="n"/>
      <c r="C3017" s="243" t="n"/>
      <c r="D3017" s="243" t="n"/>
      <c r="E3017" s="243" t="n"/>
      <c r="F3017" s="243" t="n"/>
      <c r="G3017" s="243" t="n"/>
      <c r="H3017" s="243" t="n"/>
      <c r="I3017" s="243" t="n"/>
      <c r="J3017" s="243" t="n"/>
      <c r="K3017" s="243" t="n"/>
    </row>
    <row r="3018" customFormat="1" s="78">
      <c r="A3018" s="242" t="n"/>
      <c r="B3018" s="22" t="n"/>
      <c r="C3018" s="243" t="n"/>
      <c r="D3018" s="243" t="n"/>
      <c r="E3018" s="243" t="n"/>
      <c r="F3018" s="243" t="n"/>
      <c r="G3018" s="243" t="n"/>
      <c r="H3018" s="243" t="n"/>
      <c r="I3018" s="243" t="n"/>
      <c r="J3018" s="243" t="n"/>
      <c r="K3018" s="243" t="n"/>
    </row>
    <row r="3019" customFormat="1" s="78">
      <c r="A3019" s="242" t="n"/>
      <c r="B3019" s="22" t="n"/>
      <c r="C3019" s="243" t="n"/>
      <c r="D3019" s="243" t="n"/>
      <c r="E3019" s="243" t="n"/>
      <c r="F3019" s="243" t="n"/>
      <c r="G3019" s="243" t="n"/>
      <c r="H3019" s="243" t="n"/>
      <c r="I3019" s="243" t="n"/>
      <c r="J3019" s="243" t="n"/>
      <c r="K3019" s="243" t="n"/>
    </row>
    <row r="3020" customFormat="1" s="78">
      <c r="A3020" s="242" t="n"/>
      <c r="B3020" s="22" t="n"/>
      <c r="C3020" s="243" t="n"/>
      <c r="D3020" s="243" t="n"/>
      <c r="E3020" s="243" t="n"/>
      <c r="F3020" s="243" t="n"/>
      <c r="G3020" s="243" t="n"/>
      <c r="H3020" s="243" t="n"/>
      <c r="I3020" s="243" t="n"/>
      <c r="J3020" s="243" t="n"/>
      <c r="K3020" s="243" t="n"/>
    </row>
    <row r="3021" customFormat="1" s="78">
      <c r="A3021" s="242" t="n"/>
      <c r="B3021" s="22" t="n"/>
      <c r="C3021" s="243" t="n"/>
      <c r="D3021" s="243" t="n"/>
      <c r="E3021" s="243" t="n"/>
      <c r="F3021" s="243" t="n"/>
      <c r="G3021" s="243" t="n"/>
      <c r="H3021" s="243" t="n"/>
      <c r="I3021" s="243" t="n"/>
      <c r="J3021" s="243" t="n"/>
      <c r="K3021" s="243" t="n"/>
    </row>
    <row r="3022" customFormat="1" s="78">
      <c r="A3022" s="242" t="n"/>
      <c r="B3022" s="22" t="n"/>
      <c r="C3022" s="243" t="n"/>
      <c r="D3022" s="243" t="n"/>
      <c r="E3022" s="243" t="n"/>
      <c r="F3022" s="243" t="n"/>
      <c r="G3022" s="243" t="n"/>
      <c r="H3022" s="243" t="n"/>
      <c r="I3022" s="243" t="n"/>
      <c r="J3022" s="243" t="n"/>
      <c r="K3022" s="243" t="n"/>
    </row>
    <row r="3023" customFormat="1" s="78">
      <c r="A3023" s="242" t="n"/>
      <c r="B3023" s="22" t="n"/>
      <c r="C3023" s="243" t="n"/>
      <c r="D3023" s="243" t="n"/>
      <c r="E3023" s="243" t="n"/>
      <c r="F3023" s="243" t="n"/>
      <c r="G3023" s="243" t="n"/>
      <c r="H3023" s="243" t="n"/>
      <c r="I3023" s="243" t="n"/>
      <c r="J3023" s="243" t="n"/>
      <c r="K3023" s="243" t="n"/>
    </row>
    <row r="3024" customFormat="1" s="78">
      <c r="A3024" s="242" t="n"/>
      <c r="B3024" s="22" t="n"/>
      <c r="C3024" s="243" t="n"/>
      <c r="D3024" s="243" t="n"/>
      <c r="E3024" s="243" t="n"/>
      <c r="F3024" s="243" t="n"/>
      <c r="G3024" s="243" t="n"/>
      <c r="H3024" s="243" t="n"/>
      <c r="I3024" s="243" t="n"/>
      <c r="J3024" s="243" t="n"/>
      <c r="K3024" s="243" t="n"/>
    </row>
    <row r="3025" customFormat="1" s="78">
      <c r="A3025" s="242" t="n"/>
      <c r="B3025" s="22" t="n"/>
      <c r="C3025" s="243" t="n"/>
      <c r="D3025" s="243" t="n"/>
      <c r="E3025" s="243" t="n"/>
      <c r="F3025" s="243" t="n"/>
      <c r="G3025" s="243" t="n"/>
      <c r="H3025" s="243" t="n"/>
      <c r="I3025" s="243" t="n"/>
      <c r="J3025" s="243" t="n"/>
      <c r="K3025" s="243" t="n"/>
    </row>
    <row r="3026" customFormat="1" s="78">
      <c r="A3026" s="242" t="n"/>
      <c r="B3026" s="22" t="n"/>
      <c r="C3026" s="243" t="n"/>
      <c r="D3026" s="243" t="n"/>
      <c r="E3026" s="243" t="n"/>
      <c r="F3026" s="243" t="n"/>
      <c r="G3026" s="243" t="n"/>
      <c r="H3026" s="243" t="n"/>
      <c r="I3026" s="243" t="n"/>
      <c r="J3026" s="243" t="n"/>
      <c r="K3026" s="243" t="n"/>
    </row>
    <row r="3027" customFormat="1" s="78">
      <c r="A3027" s="242" t="n"/>
      <c r="B3027" s="22" t="n"/>
      <c r="C3027" s="243" t="n"/>
      <c r="D3027" s="243" t="n"/>
      <c r="E3027" s="243" t="n"/>
      <c r="F3027" s="243" t="n"/>
      <c r="G3027" s="243" t="n"/>
      <c r="H3027" s="243" t="n"/>
      <c r="I3027" s="243" t="n"/>
      <c r="J3027" s="243" t="n"/>
      <c r="K3027" s="243" t="n"/>
    </row>
    <row r="3028" customFormat="1" s="78">
      <c r="A3028" s="242" t="n"/>
      <c r="B3028" s="22" t="n"/>
      <c r="C3028" s="243" t="n"/>
      <c r="D3028" s="243" t="n"/>
      <c r="E3028" s="243" t="n"/>
      <c r="F3028" s="243" t="n"/>
      <c r="G3028" s="243" t="n"/>
      <c r="H3028" s="243" t="n"/>
      <c r="I3028" s="243" t="n"/>
      <c r="J3028" s="243" t="n"/>
      <c r="K3028" s="243" t="n"/>
    </row>
    <row r="3029" customFormat="1" s="78">
      <c r="A3029" s="242" t="n"/>
      <c r="B3029" s="22" t="n"/>
      <c r="C3029" s="243" t="n"/>
      <c r="D3029" s="243" t="n"/>
      <c r="E3029" s="243" t="n"/>
      <c r="F3029" s="243" t="n"/>
      <c r="G3029" s="243" t="n"/>
      <c r="H3029" s="243" t="n"/>
      <c r="I3029" s="243" t="n"/>
      <c r="J3029" s="243" t="n"/>
      <c r="K3029" s="243" t="n"/>
    </row>
    <row r="3030" customFormat="1" s="78">
      <c r="A3030" s="242" t="n"/>
      <c r="B3030" s="22" t="n"/>
      <c r="C3030" s="243" t="n"/>
      <c r="D3030" s="243" t="n"/>
      <c r="E3030" s="243" t="n"/>
      <c r="F3030" s="243" t="n"/>
      <c r="G3030" s="243" t="n"/>
      <c r="H3030" s="243" t="n"/>
      <c r="I3030" s="243" t="n"/>
      <c r="J3030" s="243" t="n"/>
      <c r="K3030" s="243" t="n"/>
    </row>
    <row r="3031" customFormat="1" s="78">
      <c r="A3031" s="242" t="n"/>
      <c r="B3031" s="22" t="n"/>
      <c r="C3031" s="243" t="n"/>
      <c r="D3031" s="243" t="n"/>
      <c r="E3031" s="243" t="n"/>
      <c r="F3031" s="243" t="n"/>
      <c r="G3031" s="243" t="n"/>
      <c r="H3031" s="243" t="n"/>
      <c r="I3031" s="243" t="n"/>
      <c r="J3031" s="243" t="n"/>
      <c r="K3031" s="243" t="n"/>
    </row>
    <row r="3032" customFormat="1" s="78">
      <c r="A3032" s="242" t="n"/>
      <c r="B3032" s="22" t="n"/>
      <c r="C3032" s="243" t="n"/>
      <c r="D3032" s="243" t="n"/>
      <c r="E3032" s="243" t="n"/>
      <c r="F3032" s="243" t="n"/>
      <c r="G3032" s="243" t="n"/>
      <c r="H3032" s="243" t="n"/>
      <c r="I3032" s="243" t="n"/>
      <c r="J3032" s="243" t="n"/>
      <c r="K3032" s="243" t="n"/>
    </row>
    <row r="3033" customFormat="1" s="78">
      <c r="A3033" s="242" t="n"/>
      <c r="B3033" s="22" t="n"/>
      <c r="C3033" s="243" t="n"/>
      <c r="D3033" s="243" t="n"/>
      <c r="E3033" s="243" t="n"/>
      <c r="F3033" s="243" t="n"/>
      <c r="G3033" s="243" t="n"/>
      <c r="H3033" s="243" t="n"/>
      <c r="I3033" s="243" t="n"/>
      <c r="J3033" s="243" t="n"/>
      <c r="K3033" s="243" t="n"/>
    </row>
    <row r="3034" customFormat="1" s="78">
      <c r="A3034" s="242" t="n"/>
      <c r="B3034" s="22" t="n"/>
      <c r="C3034" s="243" t="n"/>
      <c r="D3034" s="243" t="n"/>
      <c r="E3034" s="243" t="n"/>
      <c r="F3034" s="243" t="n"/>
      <c r="G3034" s="243" t="n"/>
      <c r="H3034" s="243" t="n"/>
      <c r="I3034" s="243" t="n"/>
      <c r="J3034" s="243" t="n"/>
      <c r="K3034" s="243" t="n"/>
    </row>
    <row r="3035" customFormat="1" s="78">
      <c r="A3035" s="242" t="n"/>
      <c r="B3035" s="22" t="n"/>
      <c r="C3035" s="243" t="n"/>
      <c r="D3035" s="243" t="n"/>
      <c r="E3035" s="243" t="n"/>
      <c r="F3035" s="243" t="n"/>
      <c r="G3035" s="243" t="n"/>
      <c r="H3035" s="243" t="n"/>
      <c r="I3035" s="243" t="n"/>
      <c r="J3035" s="243" t="n"/>
      <c r="K3035" s="243" t="n"/>
    </row>
    <row r="3036" customFormat="1" s="78">
      <c r="A3036" s="242" t="n"/>
      <c r="B3036" s="22" t="n"/>
      <c r="C3036" s="243" t="n"/>
      <c r="D3036" s="243" t="n"/>
      <c r="E3036" s="243" t="n"/>
      <c r="F3036" s="243" t="n"/>
      <c r="G3036" s="243" t="n"/>
      <c r="H3036" s="243" t="n"/>
      <c r="I3036" s="243" t="n"/>
      <c r="J3036" s="243" t="n"/>
      <c r="K3036" s="243" t="n"/>
    </row>
    <row r="3037" customFormat="1" s="78">
      <c r="A3037" s="242" t="n"/>
      <c r="B3037" s="22" t="n"/>
      <c r="C3037" s="243" t="n"/>
      <c r="D3037" s="243" t="n"/>
      <c r="E3037" s="243" t="n"/>
      <c r="F3037" s="243" t="n"/>
      <c r="G3037" s="243" t="n"/>
      <c r="H3037" s="243" t="n"/>
      <c r="I3037" s="243" t="n"/>
      <c r="J3037" s="243" t="n"/>
      <c r="K3037" s="243" t="n"/>
    </row>
    <row r="3038" customFormat="1" s="78">
      <c r="A3038" s="242" t="n"/>
      <c r="B3038" s="22" t="n"/>
      <c r="C3038" s="243" t="n"/>
      <c r="D3038" s="243" t="n"/>
      <c r="E3038" s="243" t="n"/>
      <c r="F3038" s="243" t="n"/>
      <c r="G3038" s="243" t="n"/>
      <c r="H3038" s="243" t="n"/>
      <c r="I3038" s="243" t="n"/>
      <c r="J3038" s="243" t="n"/>
      <c r="K3038" s="243" t="n"/>
    </row>
    <row r="3039" customFormat="1" s="78">
      <c r="A3039" s="242" t="n"/>
      <c r="B3039" s="22" t="n"/>
      <c r="C3039" s="243" t="n"/>
      <c r="D3039" s="243" t="n"/>
      <c r="E3039" s="243" t="n"/>
      <c r="F3039" s="243" t="n"/>
      <c r="G3039" s="243" t="n"/>
      <c r="H3039" s="243" t="n"/>
      <c r="I3039" s="243" t="n"/>
      <c r="J3039" s="243" t="n"/>
      <c r="K3039" s="243" t="n"/>
    </row>
    <row r="3040" customFormat="1" s="78">
      <c r="A3040" s="242" t="n"/>
      <c r="B3040" s="22" t="n"/>
      <c r="C3040" s="243" t="n"/>
      <c r="D3040" s="243" t="n"/>
      <c r="E3040" s="243" t="n"/>
      <c r="F3040" s="243" t="n"/>
      <c r="G3040" s="243" t="n"/>
      <c r="H3040" s="243" t="n"/>
      <c r="I3040" s="243" t="n"/>
      <c r="J3040" s="243" t="n"/>
      <c r="K3040" s="243" t="n"/>
    </row>
    <row r="3041" customFormat="1" s="78">
      <c r="A3041" s="242" t="n"/>
      <c r="B3041" s="22" t="n"/>
      <c r="C3041" s="243" t="n"/>
      <c r="D3041" s="243" t="n"/>
      <c r="E3041" s="243" t="n"/>
      <c r="F3041" s="243" t="n"/>
      <c r="G3041" s="243" t="n"/>
      <c r="H3041" s="243" t="n"/>
      <c r="I3041" s="243" t="n"/>
      <c r="J3041" s="243" t="n"/>
      <c r="K3041" s="243" t="n"/>
    </row>
    <row r="3042" customFormat="1" s="78">
      <c r="A3042" s="242" t="n"/>
      <c r="B3042" s="22" t="n"/>
      <c r="C3042" s="243" t="n"/>
      <c r="D3042" s="243" t="n"/>
      <c r="E3042" s="243" t="n"/>
      <c r="F3042" s="243" t="n"/>
      <c r="G3042" s="243" t="n"/>
      <c r="H3042" s="243" t="n"/>
      <c r="I3042" s="243" t="n"/>
      <c r="J3042" s="243" t="n"/>
      <c r="K3042" s="243" t="n"/>
    </row>
    <row r="3043" customFormat="1" s="78">
      <c r="A3043" s="242" t="n"/>
      <c r="B3043" s="22" t="n"/>
      <c r="C3043" s="243" t="n"/>
      <c r="D3043" s="243" t="n"/>
      <c r="E3043" s="243" t="n"/>
      <c r="F3043" s="243" t="n"/>
      <c r="G3043" s="243" t="n"/>
      <c r="H3043" s="243" t="n"/>
      <c r="I3043" s="243" t="n"/>
      <c r="J3043" s="243" t="n"/>
      <c r="K3043" s="243" t="n"/>
    </row>
    <row r="3044" customFormat="1" s="78">
      <c r="A3044" s="242" t="n"/>
      <c r="B3044" s="22" t="n"/>
      <c r="C3044" s="243" t="n"/>
      <c r="D3044" s="243" t="n"/>
      <c r="E3044" s="243" t="n"/>
      <c r="F3044" s="243" t="n"/>
      <c r="G3044" s="243" t="n"/>
      <c r="H3044" s="243" t="n"/>
      <c r="I3044" s="243" t="n"/>
      <c r="J3044" s="243" t="n"/>
      <c r="K3044" s="243" t="n"/>
    </row>
    <row r="3045" customFormat="1" s="78">
      <c r="A3045" s="242" t="n"/>
      <c r="B3045" s="22" t="n"/>
      <c r="C3045" s="243" t="n"/>
      <c r="D3045" s="243" t="n"/>
      <c r="E3045" s="243" t="n"/>
      <c r="F3045" s="243" t="n"/>
      <c r="G3045" s="243" t="n"/>
      <c r="H3045" s="243" t="n"/>
      <c r="I3045" s="243" t="n"/>
      <c r="J3045" s="243" t="n"/>
      <c r="K3045" s="243" t="n"/>
    </row>
    <row r="3046" customFormat="1" s="78">
      <c r="A3046" s="242" t="n"/>
      <c r="B3046" s="22" t="n"/>
      <c r="C3046" s="243" t="n"/>
      <c r="D3046" s="243" t="n"/>
      <c r="E3046" s="243" t="n"/>
      <c r="F3046" s="243" t="n"/>
      <c r="G3046" s="243" t="n"/>
      <c r="H3046" s="243" t="n"/>
      <c r="I3046" s="243" t="n"/>
      <c r="J3046" s="243" t="n"/>
      <c r="K3046" s="243" t="n"/>
    </row>
    <row r="3047" customFormat="1" s="78">
      <c r="A3047" s="242" t="n"/>
      <c r="B3047" s="22" t="n"/>
      <c r="C3047" s="243" t="n"/>
      <c r="D3047" s="243" t="n"/>
      <c r="E3047" s="243" t="n"/>
      <c r="F3047" s="243" t="n"/>
      <c r="G3047" s="243" t="n"/>
      <c r="H3047" s="243" t="n"/>
      <c r="I3047" s="243" t="n"/>
      <c r="J3047" s="243" t="n"/>
      <c r="K3047" s="243" t="n"/>
    </row>
    <row r="3048" customFormat="1" s="78">
      <c r="A3048" s="242" t="n"/>
      <c r="B3048" s="22" t="n"/>
      <c r="C3048" s="243" t="n"/>
      <c r="D3048" s="243" t="n"/>
      <c r="E3048" s="243" t="n"/>
      <c r="F3048" s="243" t="n"/>
      <c r="G3048" s="243" t="n"/>
      <c r="H3048" s="243" t="n"/>
      <c r="I3048" s="243" t="n"/>
      <c r="J3048" s="243" t="n"/>
      <c r="K3048" s="243" t="n"/>
    </row>
    <row r="3049" customFormat="1" s="78">
      <c r="A3049" s="242" t="n"/>
      <c r="B3049" s="22" t="n"/>
      <c r="C3049" s="243" t="n"/>
      <c r="D3049" s="243" t="n"/>
      <c r="E3049" s="243" t="n"/>
      <c r="F3049" s="243" t="n"/>
      <c r="G3049" s="243" t="n"/>
      <c r="H3049" s="243" t="n"/>
      <c r="I3049" s="243" t="n"/>
      <c r="J3049" s="243" t="n"/>
      <c r="K3049" s="243" t="n"/>
    </row>
    <row r="3050" customFormat="1" s="78">
      <c r="A3050" s="242" t="n"/>
      <c r="B3050" s="22" t="n"/>
      <c r="C3050" s="243" t="n"/>
      <c r="D3050" s="243" t="n"/>
      <c r="E3050" s="243" t="n"/>
      <c r="F3050" s="243" t="n"/>
      <c r="G3050" s="243" t="n"/>
      <c r="H3050" s="243" t="n"/>
      <c r="I3050" s="243" t="n"/>
      <c r="J3050" s="243" t="n"/>
      <c r="K3050" s="243" t="n"/>
    </row>
    <row r="3051" customFormat="1" s="78">
      <c r="A3051" s="242" t="n"/>
      <c r="B3051" s="22" t="n"/>
      <c r="C3051" s="243" t="n"/>
      <c r="D3051" s="243" t="n"/>
      <c r="E3051" s="243" t="n"/>
      <c r="F3051" s="243" t="n"/>
      <c r="G3051" s="243" t="n"/>
      <c r="H3051" s="243" t="n"/>
      <c r="I3051" s="243" t="n"/>
      <c r="J3051" s="243" t="n"/>
      <c r="K3051" s="243" t="n"/>
    </row>
    <row r="3052" customFormat="1" s="78">
      <c r="A3052" s="242" t="n"/>
      <c r="B3052" s="22" t="n"/>
      <c r="C3052" s="243" t="n"/>
      <c r="D3052" s="243" t="n"/>
      <c r="E3052" s="243" t="n"/>
      <c r="F3052" s="243" t="n"/>
      <c r="G3052" s="243" t="n"/>
      <c r="H3052" s="243" t="n"/>
      <c r="I3052" s="243" t="n"/>
      <c r="J3052" s="243" t="n"/>
      <c r="K3052" s="243" t="n"/>
    </row>
    <row r="3053" customFormat="1" s="78">
      <c r="A3053" s="242" t="n"/>
      <c r="B3053" s="22" t="n"/>
      <c r="C3053" s="243" t="n"/>
      <c r="D3053" s="243" t="n"/>
      <c r="E3053" s="243" t="n"/>
      <c r="F3053" s="243" t="n"/>
      <c r="G3053" s="243" t="n"/>
      <c r="H3053" s="243" t="n"/>
      <c r="I3053" s="243" t="n"/>
      <c r="J3053" s="243" t="n"/>
      <c r="K3053" s="243" t="n"/>
    </row>
    <row r="3054" customFormat="1" s="78">
      <c r="A3054" s="242" t="n"/>
      <c r="B3054" s="22" t="n"/>
      <c r="C3054" s="243" t="n"/>
      <c r="D3054" s="243" t="n"/>
      <c r="E3054" s="243" t="n"/>
      <c r="F3054" s="243" t="n"/>
      <c r="G3054" s="243" t="n"/>
      <c r="H3054" s="243" t="n"/>
      <c r="I3054" s="243" t="n"/>
      <c r="J3054" s="243" t="n"/>
      <c r="K3054" s="243" t="n"/>
    </row>
    <row r="3055" customFormat="1" s="78">
      <c r="A3055" s="242" t="n"/>
      <c r="B3055" s="22" t="n"/>
      <c r="C3055" s="243" t="n"/>
      <c r="D3055" s="243" t="n"/>
      <c r="E3055" s="243" t="n"/>
      <c r="F3055" s="243" t="n"/>
      <c r="G3055" s="243" t="n"/>
      <c r="H3055" s="243" t="n"/>
      <c r="I3055" s="243" t="n"/>
      <c r="J3055" s="243" t="n"/>
      <c r="K3055" s="243" t="n"/>
    </row>
    <row r="3056" customFormat="1" s="78">
      <c r="A3056" s="242" t="n"/>
      <c r="B3056" s="22" t="n"/>
      <c r="C3056" s="243" t="n"/>
      <c r="D3056" s="243" t="n"/>
      <c r="E3056" s="243" t="n"/>
      <c r="F3056" s="243" t="n"/>
      <c r="G3056" s="243" t="n"/>
      <c r="H3056" s="243" t="n"/>
      <c r="I3056" s="243" t="n"/>
      <c r="J3056" s="243" t="n"/>
      <c r="K3056" s="243" t="n"/>
    </row>
    <row r="3057" customFormat="1" s="78">
      <c r="A3057" s="242" t="n"/>
      <c r="B3057" s="22" t="n"/>
      <c r="C3057" s="243" t="n"/>
      <c r="D3057" s="243" t="n"/>
      <c r="E3057" s="243" t="n"/>
      <c r="F3057" s="243" t="n"/>
      <c r="G3057" s="243" t="n"/>
      <c r="H3057" s="243" t="n"/>
      <c r="I3057" s="243" t="n"/>
      <c r="J3057" s="243" t="n"/>
      <c r="K3057" s="243" t="n"/>
    </row>
    <row r="3058" customFormat="1" s="78">
      <c r="A3058" s="242" t="n"/>
      <c r="B3058" s="22" t="n"/>
      <c r="C3058" s="243" t="n"/>
      <c r="D3058" s="243" t="n"/>
      <c r="E3058" s="243" t="n"/>
      <c r="F3058" s="243" t="n"/>
      <c r="G3058" s="243" t="n"/>
      <c r="H3058" s="243" t="n"/>
      <c r="I3058" s="243" t="n"/>
      <c r="J3058" s="243" t="n"/>
      <c r="K3058" s="243" t="n"/>
    </row>
    <row r="3059" customFormat="1" s="78">
      <c r="A3059" s="242" t="n"/>
      <c r="B3059" s="22" t="n"/>
      <c r="C3059" s="243" t="n"/>
      <c r="D3059" s="243" t="n"/>
      <c r="E3059" s="243" t="n"/>
      <c r="F3059" s="243" t="n"/>
      <c r="G3059" s="243" t="n"/>
      <c r="H3059" s="243" t="n"/>
      <c r="I3059" s="243" t="n"/>
      <c r="J3059" s="243" t="n"/>
      <c r="K3059" s="243" t="n"/>
    </row>
    <row r="3060" customFormat="1" s="78">
      <c r="A3060" s="242" t="n"/>
      <c r="B3060" s="22" t="n"/>
      <c r="C3060" s="243" t="n"/>
      <c r="D3060" s="243" t="n"/>
      <c r="E3060" s="243" t="n"/>
      <c r="F3060" s="243" t="n"/>
      <c r="G3060" s="243" t="n"/>
      <c r="H3060" s="243" t="n"/>
      <c r="I3060" s="243" t="n"/>
      <c r="J3060" s="243" t="n"/>
      <c r="K3060" s="243" t="n"/>
    </row>
    <row r="3061" customFormat="1" s="78">
      <c r="A3061" s="242" t="n"/>
      <c r="B3061" s="22" t="n"/>
      <c r="C3061" s="243" t="n"/>
      <c r="D3061" s="243" t="n"/>
      <c r="E3061" s="243" t="n"/>
      <c r="F3061" s="243" t="n"/>
      <c r="G3061" s="243" t="n"/>
      <c r="H3061" s="243" t="n"/>
      <c r="I3061" s="243" t="n"/>
      <c r="J3061" s="243" t="n"/>
      <c r="K3061" s="243" t="n"/>
    </row>
    <row r="3062" customFormat="1" s="78">
      <c r="A3062" s="242" t="n"/>
      <c r="B3062" s="22" t="n"/>
      <c r="C3062" s="243" t="n"/>
      <c r="D3062" s="243" t="n"/>
      <c r="E3062" s="243" t="n"/>
      <c r="F3062" s="243" t="n"/>
      <c r="G3062" s="243" t="n"/>
      <c r="H3062" s="243" t="n"/>
      <c r="I3062" s="243" t="n"/>
      <c r="J3062" s="243" t="n"/>
      <c r="K3062" s="243" t="n"/>
    </row>
    <row r="3063" customFormat="1" s="78">
      <c r="A3063" s="242" t="n"/>
      <c r="B3063" s="22" t="n"/>
      <c r="C3063" s="243" t="n"/>
      <c r="D3063" s="243" t="n"/>
      <c r="E3063" s="243" t="n"/>
      <c r="F3063" s="243" t="n"/>
      <c r="G3063" s="243" t="n"/>
      <c r="H3063" s="243" t="n"/>
      <c r="I3063" s="243" t="n"/>
      <c r="J3063" s="243" t="n"/>
      <c r="K3063" s="243" t="n"/>
    </row>
    <row r="3064" customFormat="1" s="78">
      <c r="A3064" s="242" t="n"/>
      <c r="B3064" s="22" t="n"/>
      <c r="C3064" s="243" t="n"/>
      <c r="D3064" s="243" t="n"/>
      <c r="E3064" s="243" t="n"/>
      <c r="F3064" s="243" t="n"/>
      <c r="G3064" s="243" t="n"/>
      <c r="H3064" s="243" t="n"/>
      <c r="I3064" s="243" t="n"/>
      <c r="J3064" s="243" t="n"/>
      <c r="K3064" s="243" t="n"/>
    </row>
    <row r="3065" customFormat="1" s="78">
      <c r="A3065" s="242" t="n"/>
      <c r="B3065" s="22" t="n"/>
      <c r="C3065" s="243" t="n"/>
      <c r="D3065" s="243" t="n"/>
      <c r="E3065" s="243" t="n"/>
      <c r="F3065" s="243" t="n"/>
      <c r="G3065" s="243" t="n"/>
      <c r="H3065" s="243" t="n"/>
      <c r="I3065" s="243" t="n"/>
      <c r="J3065" s="243" t="n"/>
      <c r="K3065" s="243" t="n"/>
    </row>
    <row r="3066" customFormat="1" s="78">
      <c r="A3066" s="242" t="n"/>
      <c r="B3066" s="22" t="n"/>
      <c r="C3066" s="243" t="n"/>
      <c r="D3066" s="243" t="n"/>
      <c r="E3066" s="243" t="n"/>
      <c r="F3066" s="243" t="n"/>
      <c r="G3066" s="243" t="n"/>
      <c r="H3066" s="243" t="n"/>
      <c r="I3066" s="243" t="n"/>
      <c r="J3066" s="243" t="n"/>
      <c r="K3066" s="243" t="n"/>
    </row>
    <row r="3067" customFormat="1" s="78">
      <c r="A3067" s="242" t="n"/>
      <c r="B3067" s="22" t="n"/>
      <c r="C3067" s="243" t="n"/>
      <c r="D3067" s="243" t="n"/>
      <c r="E3067" s="243" t="n"/>
      <c r="F3067" s="243" t="n"/>
      <c r="G3067" s="243" t="n"/>
      <c r="H3067" s="243" t="n"/>
      <c r="I3067" s="243" t="n"/>
      <c r="J3067" s="243" t="n"/>
      <c r="K3067" s="243" t="n"/>
    </row>
    <row r="3068" customFormat="1" s="78">
      <c r="A3068" s="242" t="n"/>
      <c r="B3068" s="22" t="n"/>
      <c r="C3068" s="243" t="n"/>
      <c r="D3068" s="243" t="n"/>
      <c r="E3068" s="243" t="n"/>
      <c r="F3068" s="243" t="n"/>
      <c r="G3068" s="243" t="n"/>
      <c r="H3068" s="243" t="n"/>
      <c r="I3068" s="243" t="n"/>
      <c r="J3068" s="243" t="n"/>
      <c r="K3068" s="243" t="n"/>
    </row>
    <row r="3069" customFormat="1" s="78">
      <c r="A3069" s="242" t="n"/>
      <c r="B3069" s="22" t="n"/>
      <c r="C3069" s="243" t="n"/>
      <c r="D3069" s="243" t="n"/>
      <c r="E3069" s="243" t="n"/>
      <c r="F3069" s="243" t="n"/>
      <c r="G3069" s="243" t="n"/>
      <c r="H3069" s="243" t="n"/>
      <c r="I3069" s="243" t="n"/>
      <c r="J3069" s="243" t="n"/>
      <c r="K3069" s="243" t="n"/>
    </row>
    <row r="3070" customFormat="1" s="78">
      <c r="A3070" s="242" t="n"/>
      <c r="B3070" s="22" t="n"/>
      <c r="C3070" s="243" t="n"/>
      <c r="D3070" s="243" t="n"/>
      <c r="E3070" s="243" t="n"/>
      <c r="F3070" s="243" t="n"/>
      <c r="G3070" s="243" t="n"/>
      <c r="H3070" s="243" t="n"/>
      <c r="I3070" s="243" t="n"/>
      <c r="J3070" s="243" t="n"/>
      <c r="K3070" s="243" t="n"/>
    </row>
    <row r="3071" customFormat="1" s="78">
      <c r="A3071" s="242" t="n"/>
      <c r="B3071" s="22" t="n"/>
      <c r="C3071" s="243" t="n"/>
      <c r="D3071" s="243" t="n"/>
      <c r="E3071" s="243" t="n"/>
      <c r="F3071" s="243" t="n"/>
      <c r="G3071" s="243" t="n"/>
      <c r="H3071" s="243" t="n"/>
      <c r="I3071" s="243" t="n"/>
      <c r="J3071" s="243" t="n"/>
      <c r="K3071" s="243" t="n"/>
    </row>
    <row r="3072" customFormat="1" s="78">
      <c r="A3072" s="242" t="n"/>
      <c r="B3072" s="22" t="n"/>
      <c r="C3072" s="243" t="n"/>
      <c r="D3072" s="243" t="n"/>
      <c r="E3072" s="243" t="n"/>
      <c r="F3072" s="243" t="n"/>
      <c r="G3072" s="243" t="n"/>
      <c r="H3072" s="243" t="n"/>
      <c r="I3072" s="243" t="n"/>
      <c r="J3072" s="243" t="n"/>
      <c r="K3072" s="243" t="n"/>
    </row>
    <row r="3073" customFormat="1" s="78">
      <c r="A3073" s="242" t="n"/>
      <c r="B3073" s="22" t="n"/>
      <c r="C3073" s="243" t="n"/>
      <c r="D3073" s="243" t="n"/>
      <c r="E3073" s="243" t="n"/>
      <c r="F3073" s="243" t="n"/>
      <c r="G3073" s="243" t="n"/>
      <c r="H3073" s="243" t="n"/>
      <c r="I3073" s="243" t="n"/>
      <c r="J3073" s="243" t="n"/>
      <c r="K3073" s="243" t="n"/>
    </row>
    <row r="3074" customFormat="1" s="78">
      <c r="A3074" s="242" t="n"/>
      <c r="B3074" s="22" t="n"/>
      <c r="C3074" s="243" t="n"/>
      <c r="D3074" s="243" t="n"/>
      <c r="E3074" s="243" t="n"/>
      <c r="F3074" s="243" t="n"/>
      <c r="G3074" s="243" t="n"/>
      <c r="H3074" s="243" t="n"/>
      <c r="I3074" s="243" t="n"/>
      <c r="J3074" s="243" t="n"/>
      <c r="K3074" s="243" t="n"/>
    </row>
    <row r="3075" customFormat="1" s="78">
      <c r="A3075" s="242" t="n"/>
      <c r="B3075" s="22" t="n"/>
      <c r="C3075" s="243" t="n"/>
      <c r="D3075" s="243" t="n"/>
      <c r="E3075" s="243" t="n"/>
      <c r="F3075" s="243" t="n"/>
      <c r="G3075" s="243" t="n"/>
      <c r="H3075" s="243" t="n"/>
      <c r="I3075" s="243" t="n"/>
      <c r="J3075" s="243" t="n"/>
      <c r="K3075" s="243" t="n"/>
    </row>
    <row r="3076" customFormat="1" s="78">
      <c r="A3076" s="242" t="n"/>
      <c r="B3076" s="22" t="n"/>
      <c r="C3076" s="243" t="n"/>
      <c r="D3076" s="243" t="n"/>
      <c r="E3076" s="243" t="n"/>
      <c r="F3076" s="243" t="n"/>
      <c r="G3076" s="243" t="n"/>
      <c r="H3076" s="243" t="n"/>
      <c r="I3076" s="243" t="n"/>
      <c r="J3076" s="243" t="n"/>
      <c r="K3076" s="243" t="n"/>
    </row>
    <row r="3077" customFormat="1" s="78">
      <c r="A3077" s="242" t="n"/>
      <c r="B3077" s="22" t="n"/>
      <c r="C3077" s="243" t="n"/>
      <c r="D3077" s="243" t="n"/>
      <c r="E3077" s="243" t="n"/>
      <c r="F3077" s="243" t="n"/>
      <c r="G3077" s="243" t="n"/>
      <c r="H3077" s="243" t="n"/>
      <c r="I3077" s="243" t="n"/>
      <c r="J3077" s="243" t="n"/>
      <c r="K3077" s="243" t="n"/>
    </row>
    <row r="3078" customFormat="1" s="78">
      <c r="A3078" s="242" t="n"/>
      <c r="B3078" s="22" t="n"/>
      <c r="C3078" s="243" t="n"/>
      <c r="D3078" s="243" t="n"/>
      <c r="E3078" s="243" t="n"/>
      <c r="F3078" s="243" t="n"/>
      <c r="G3078" s="243" t="n"/>
      <c r="H3078" s="243" t="n"/>
      <c r="I3078" s="243" t="n"/>
      <c r="J3078" s="243" t="n"/>
      <c r="K3078" s="243" t="n"/>
    </row>
    <row r="3079" customFormat="1" s="78">
      <c r="A3079" s="242" t="n"/>
      <c r="B3079" s="22" t="n"/>
      <c r="C3079" s="243" t="n"/>
      <c r="D3079" s="243" t="n"/>
      <c r="E3079" s="243" t="n"/>
      <c r="F3079" s="243" t="n"/>
      <c r="G3079" s="243" t="n"/>
      <c r="H3079" s="243" t="n"/>
      <c r="I3079" s="243" t="n"/>
      <c r="J3079" s="243" t="n"/>
      <c r="K3079" s="243" t="n"/>
    </row>
    <row r="3080" customFormat="1" s="78">
      <c r="A3080" s="242" t="n"/>
      <c r="B3080" s="22" t="n"/>
      <c r="C3080" s="243" t="n"/>
      <c r="D3080" s="243" t="n"/>
      <c r="E3080" s="243" t="n"/>
      <c r="F3080" s="243" t="n"/>
      <c r="G3080" s="243" t="n"/>
      <c r="H3080" s="243" t="n"/>
      <c r="I3080" s="243" t="n"/>
      <c r="J3080" s="243" t="n"/>
      <c r="K3080" s="243" t="n"/>
    </row>
    <row r="3081" customFormat="1" s="78">
      <c r="A3081" s="242" t="n"/>
      <c r="B3081" s="22" t="n"/>
      <c r="C3081" s="243" t="n"/>
      <c r="D3081" s="243" t="n"/>
      <c r="E3081" s="243" t="n"/>
      <c r="F3081" s="243" t="n"/>
      <c r="G3081" s="243" t="n"/>
      <c r="H3081" s="243" t="n"/>
      <c r="I3081" s="243" t="n"/>
      <c r="J3081" s="243" t="n"/>
      <c r="K3081" s="243" t="n"/>
    </row>
    <row r="3082" customFormat="1" s="78">
      <c r="A3082" s="242" t="n"/>
      <c r="B3082" s="22" t="n"/>
      <c r="C3082" s="243" t="n"/>
      <c r="D3082" s="243" t="n"/>
      <c r="E3082" s="243" t="n"/>
      <c r="F3082" s="243" t="n"/>
      <c r="G3082" s="243" t="n"/>
      <c r="H3082" s="243" t="n"/>
      <c r="I3082" s="243" t="n"/>
      <c r="J3082" s="243" t="n"/>
      <c r="K3082" s="243" t="n"/>
    </row>
    <row r="3083" customFormat="1" s="78">
      <c r="A3083" s="242" t="n"/>
      <c r="B3083" s="22" t="n"/>
      <c r="C3083" s="243" t="n"/>
      <c r="D3083" s="243" t="n"/>
      <c r="E3083" s="243" t="n"/>
      <c r="F3083" s="243" t="n"/>
      <c r="G3083" s="243" t="n"/>
      <c r="H3083" s="243" t="n"/>
      <c r="I3083" s="243" t="n"/>
      <c r="J3083" s="243" t="n"/>
      <c r="K3083" s="243" t="n"/>
    </row>
    <row r="3084" customFormat="1" s="78">
      <c r="A3084" s="242" t="n"/>
      <c r="B3084" s="22" t="n"/>
      <c r="C3084" s="243" t="n"/>
      <c r="D3084" s="243" t="n"/>
      <c r="E3084" s="243" t="n"/>
      <c r="F3084" s="243" t="n"/>
      <c r="G3084" s="243" t="n"/>
      <c r="H3084" s="243" t="n"/>
      <c r="I3084" s="243" t="n"/>
      <c r="J3084" s="243" t="n"/>
      <c r="K3084" s="243" t="n"/>
    </row>
    <row r="3085" customFormat="1" s="78">
      <c r="A3085" s="242" t="n"/>
      <c r="B3085" s="22" t="n"/>
      <c r="C3085" s="243" t="n"/>
      <c r="D3085" s="243" t="n"/>
      <c r="E3085" s="243" t="n"/>
      <c r="F3085" s="243" t="n"/>
      <c r="G3085" s="243" t="n"/>
      <c r="H3085" s="243" t="n"/>
      <c r="I3085" s="243" t="n"/>
      <c r="J3085" s="243" t="n"/>
      <c r="K3085" s="243" t="n"/>
    </row>
    <row r="3086" customFormat="1" s="78">
      <c r="A3086" s="242" t="n"/>
      <c r="B3086" s="22" t="n"/>
      <c r="C3086" s="243" t="n"/>
      <c r="D3086" s="243" t="n"/>
      <c r="E3086" s="243" t="n"/>
      <c r="F3086" s="243" t="n"/>
      <c r="G3086" s="243" t="n"/>
      <c r="H3086" s="243" t="n"/>
      <c r="I3086" s="243" t="n"/>
      <c r="J3086" s="243" t="n"/>
      <c r="K3086" s="243" t="n"/>
    </row>
    <row r="3087" customFormat="1" s="78">
      <c r="A3087" s="242" t="n"/>
      <c r="B3087" s="22" t="n"/>
      <c r="C3087" s="243" t="n"/>
      <c r="D3087" s="243" t="n"/>
      <c r="E3087" s="243" t="n"/>
      <c r="F3087" s="243" t="n"/>
      <c r="G3087" s="243" t="n"/>
      <c r="H3087" s="243" t="n"/>
      <c r="I3087" s="243" t="n"/>
      <c r="J3087" s="243" t="n"/>
      <c r="K3087" s="243" t="n"/>
    </row>
    <row r="3088" customFormat="1" s="78">
      <c r="A3088" s="242" t="n"/>
      <c r="B3088" s="22" t="n"/>
      <c r="C3088" s="243" t="n"/>
      <c r="D3088" s="243" t="n"/>
      <c r="E3088" s="243" t="n"/>
      <c r="F3088" s="243" t="n"/>
      <c r="G3088" s="243" t="n"/>
      <c r="H3088" s="243" t="n"/>
      <c r="I3088" s="243" t="n"/>
      <c r="J3088" s="243" t="n"/>
      <c r="K3088" s="243" t="n"/>
    </row>
    <row r="3089" customFormat="1" s="78">
      <c r="A3089" s="242" t="n"/>
      <c r="B3089" s="22" t="n"/>
      <c r="C3089" s="243" t="n"/>
      <c r="D3089" s="243" t="n"/>
      <c r="E3089" s="243" t="n"/>
      <c r="F3089" s="243" t="n"/>
      <c r="G3089" s="243" t="n"/>
      <c r="H3089" s="243" t="n"/>
      <c r="I3089" s="243" t="n"/>
      <c r="J3089" s="243" t="n"/>
      <c r="K3089" s="243" t="n"/>
    </row>
    <row r="3090" customFormat="1" s="78">
      <c r="A3090" s="242" t="n"/>
      <c r="B3090" s="22" t="n"/>
      <c r="C3090" s="243" t="n"/>
      <c r="D3090" s="243" t="n"/>
      <c r="E3090" s="243" t="n"/>
      <c r="F3090" s="243" t="n"/>
      <c r="G3090" s="243" t="n"/>
      <c r="H3090" s="243" t="n"/>
      <c r="I3090" s="243" t="n"/>
      <c r="J3090" s="243" t="n"/>
      <c r="K3090" s="243" t="n"/>
    </row>
    <row r="3091" customFormat="1" s="78">
      <c r="A3091" s="242" t="n"/>
      <c r="B3091" s="22" t="n"/>
      <c r="C3091" s="243" t="n"/>
      <c r="D3091" s="243" t="n"/>
      <c r="E3091" s="243" t="n"/>
      <c r="F3091" s="243" t="n"/>
      <c r="G3091" s="243" t="n"/>
      <c r="H3091" s="243" t="n"/>
      <c r="I3091" s="243" t="n"/>
      <c r="J3091" s="243" t="n"/>
      <c r="K3091" s="243" t="n"/>
    </row>
    <row r="3092" customFormat="1" s="78">
      <c r="A3092" s="242" t="n"/>
      <c r="B3092" s="22" t="n"/>
      <c r="C3092" s="243" t="n"/>
      <c r="D3092" s="243" t="n"/>
      <c r="E3092" s="243" t="n"/>
      <c r="F3092" s="243" t="n"/>
      <c r="G3092" s="243" t="n"/>
      <c r="H3092" s="243" t="n"/>
      <c r="I3092" s="243" t="n"/>
      <c r="J3092" s="243" t="n"/>
      <c r="K3092" s="243" t="n"/>
    </row>
    <row r="3093" customFormat="1" s="78">
      <c r="A3093" s="242" t="n"/>
      <c r="B3093" s="22" t="n"/>
      <c r="C3093" s="243" t="n"/>
      <c r="D3093" s="243" t="n"/>
      <c r="E3093" s="243" t="n"/>
      <c r="F3093" s="243" t="n"/>
      <c r="G3093" s="243" t="n"/>
      <c r="H3093" s="243" t="n"/>
      <c r="I3093" s="243" t="n"/>
      <c r="J3093" s="243" t="n"/>
      <c r="K3093" s="243" t="n"/>
    </row>
    <row r="3094" customFormat="1" s="78">
      <c r="A3094" s="242" t="n"/>
      <c r="B3094" s="22" t="n"/>
      <c r="C3094" s="243" t="n"/>
      <c r="D3094" s="243" t="n"/>
      <c r="E3094" s="243" t="n"/>
      <c r="F3094" s="243" t="n"/>
      <c r="G3094" s="243" t="n"/>
      <c r="H3094" s="243" t="n"/>
      <c r="I3094" s="243" t="n"/>
      <c r="J3094" s="243" t="n"/>
      <c r="K3094" s="243" t="n"/>
    </row>
    <row r="3095" customFormat="1" s="78">
      <c r="A3095" s="242" t="n"/>
      <c r="B3095" s="22" t="n"/>
      <c r="C3095" s="243" t="n"/>
      <c r="D3095" s="243" t="n"/>
      <c r="E3095" s="243" t="n"/>
      <c r="F3095" s="243" t="n"/>
      <c r="G3095" s="243" t="n"/>
      <c r="H3095" s="243" t="n"/>
      <c r="I3095" s="243" t="n"/>
      <c r="J3095" s="243" t="n"/>
      <c r="K3095" s="243" t="n"/>
    </row>
    <row r="3096" customFormat="1" s="78">
      <c r="A3096" s="242" t="n"/>
      <c r="B3096" s="22" t="n"/>
      <c r="C3096" s="243" t="n"/>
      <c r="D3096" s="243" t="n"/>
      <c r="E3096" s="243" t="n"/>
      <c r="F3096" s="243" t="n"/>
      <c r="G3096" s="243" t="n"/>
      <c r="H3096" s="243" t="n"/>
      <c r="I3096" s="243" t="n"/>
      <c r="J3096" s="243" t="n"/>
      <c r="K3096" s="243" t="n"/>
    </row>
    <row r="3097" customFormat="1" s="78">
      <c r="A3097" s="242" t="n"/>
      <c r="B3097" s="22" t="n"/>
      <c r="C3097" s="243" t="n"/>
      <c r="D3097" s="243" t="n"/>
      <c r="E3097" s="243" t="n"/>
      <c r="F3097" s="243" t="n"/>
      <c r="G3097" s="243" t="n"/>
      <c r="H3097" s="243" t="n"/>
      <c r="I3097" s="243" t="n"/>
      <c r="J3097" s="243" t="n"/>
      <c r="K3097" s="243" t="n"/>
    </row>
    <row r="3098" customFormat="1" s="78">
      <c r="A3098" s="242" t="n"/>
      <c r="B3098" s="22" t="n"/>
      <c r="C3098" s="243" t="n"/>
      <c r="D3098" s="243" t="n"/>
      <c r="E3098" s="243" t="n"/>
      <c r="F3098" s="243" t="n"/>
      <c r="G3098" s="243" t="n"/>
      <c r="H3098" s="243" t="n"/>
      <c r="I3098" s="243" t="n"/>
      <c r="J3098" s="243" t="n"/>
      <c r="K3098" s="243" t="n"/>
    </row>
    <row r="3099" customFormat="1" s="78">
      <c r="A3099" s="242" t="n"/>
      <c r="B3099" s="22" t="n"/>
      <c r="C3099" s="243" t="n"/>
      <c r="D3099" s="243" t="n"/>
      <c r="E3099" s="243" t="n"/>
      <c r="F3099" s="243" t="n"/>
      <c r="G3099" s="243" t="n"/>
      <c r="H3099" s="243" t="n"/>
      <c r="I3099" s="243" t="n"/>
      <c r="J3099" s="243" t="n"/>
      <c r="K3099" s="243" t="n"/>
    </row>
    <row r="3100" customFormat="1" s="78">
      <c r="A3100" s="242" t="n"/>
      <c r="B3100" s="22" t="n"/>
      <c r="C3100" s="243" t="n"/>
      <c r="D3100" s="243" t="n"/>
      <c r="E3100" s="243" t="n"/>
      <c r="F3100" s="243" t="n"/>
      <c r="G3100" s="243" t="n"/>
      <c r="H3100" s="243" t="n"/>
      <c r="I3100" s="243" t="n"/>
      <c r="J3100" s="243" t="n"/>
      <c r="K3100" s="243" t="n"/>
    </row>
    <row r="3101" customFormat="1" s="78">
      <c r="A3101" s="242" t="n"/>
      <c r="B3101" s="22" t="n"/>
      <c r="C3101" s="243" t="n"/>
      <c r="D3101" s="243" t="n"/>
      <c r="E3101" s="243" t="n"/>
      <c r="F3101" s="243" t="n"/>
      <c r="G3101" s="243" t="n"/>
      <c r="H3101" s="243" t="n"/>
      <c r="I3101" s="243" t="n"/>
      <c r="J3101" s="243" t="n"/>
      <c r="K3101" s="243" t="n"/>
    </row>
    <row r="3102" customFormat="1" s="78">
      <c r="A3102" s="242" t="n"/>
      <c r="B3102" s="22" t="n"/>
      <c r="C3102" s="243" t="n"/>
      <c r="D3102" s="243" t="n"/>
      <c r="E3102" s="243" t="n"/>
      <c r="F3102" s="243" t="n"/>
      <c r="G3102" s="243" t="n"/>
      <c r="H3102" s="243" t="n"/>
      <c r="I3102" s="243" t="n"/>
      <c r="J3102" s="243" t="n"/>
      <c r="K3102" s="243" t="n"/>
    </row>
    <row r="3103" customFormat="1" s="78">
      <c r="A3103" s="242" t="n"/>
      <c r="B3103" s="22" t="n"/>
      <c r="C3103" s="243" t="n"/>
      <c r="D3103" s="243" t="n"/>
      <c r="E3103" s="243" t="n"/>
      <c r="F3103" s="243" t="n"/>
      <c r="G3103" s="243" t="n"/>
      <c r="H3103" s="243" t="n"/>
      <c r="I3103" s="243" t="n"/>
      <c r="J3103" s="243" t="n"/>
      <c r="K3103" s="243" t="n"/>
    </row>
    <row r="3104" customFormat="1" s="78">
      <c r="A3104" s="242" t="n"/>
      <c r="B3104" s="22" t="n"/>
      <c r="C3104" s="243" t="n"/>
      <c r="D3104" s="243" t="n"/>
      <c r="E3104" s="243" t="n"/>
      <c r="F3104" s="243" t="n"/>
      <c r="G3104" s="243" t="n"/>
      <c r="H3104" s="243" t="n"/>
      <c r="I3104" s="243" t="n"/>
      <c r="J3104" s="243" t="n"/>
      <c r="K3104" s="243" t="n"/>
    </row>
    <row r="3105" customFormat="1" s="78">
      <c r="A3105" s="242" t="n"/>
      <c r="B3105" s="22" t="n"/>
      <c r="C3105" s="243" t="n"/>
      <c r="D3105" s="243" t="n"/>
      <c r="E3105" s="243" t="n"/>
      <c r="F3105" s="243" t="n"/>
      <c r="G3105" s="243" t="n"/>
      <c r="H3105" s="243" t="n"/>
      <c r="I3105" s="243" t="n"/>
      <c r="J3105" s="243" t="n"/>
      <c r="K3105" s="243" t="n"/>
    </row>
    <row r="3106" customFormat="1" s="78">
      <c r="A3106" s="242" t="n"/>
      <c r="B3106" s="22" t="n"/>
      <c r="C3106" s="243" t="n"/>
      <c r="D3106" s="243" t="n"/>
      <c r="E3106" s="243" t="n"/>
      <c r="F3106" s="243" t="n"/>
      <c r="G3106" s="243" t="n"/>
      <c r="H3106" s="243" t="n"/>
      <c r="I3106" s="243" t="n"/>
      <c r="J3106" s="243" t="n"/>
      <c r="K3106" s="243" t="n"/>
    </row>
    <row r="3107" customFormat="1" s="78">
      <c r="A3107" s="242" t="n"/>
      <c r="B3107" s="22" t="n"/>
      <c r="C3107" s="243" t="n"/>
      <c r="D3107" s="243" t="n"/>
      <c r="E3107" s="243" t="n"/>
      <c r="F3107" s="243" t="n"/>
      <c r="G3107" s="243" t="n"/>
      <c r="H3107" s="243" t="n"/>
      <c r="I3107" s="243" t="n"/>
      <c r="J3107" s="243" t="n"/>
      <c r="K3107" s="243" t="n"/>
    </row>
    <row r="3108" customFormat="1" s="78">
      <c r="A3108" s="242" t="n"/>
      <c r="B3108" s="22" t="n"/>
      <c r="C3108" s="243" t="n"/>
      <c r="D3108" s="243" t="n"/>
      <c r="E3108" s="243" t="n"/>
      <c r="F3108" s="243" t="n"/>
      <c r="G3108" s="243" t="n"/>
      <c r="H3108" s="243" t="n"/>
      <c r="I3108" s="243" t="n"/>
      <c r="J3108" s="243" t="n"/>
      <c r="K3108" s="243" t="n"/>
    </row>
    <row r="3109" customFormat="1" s="78">
      <c r="A3109" s="242" t="n"/>
      <c r="B3109" s="22" t="n"/>
      <c r="C3109" s="243" t="n"/>
      <c r="D3109" s="243" t="n"/>
      <c r="E3109" s="243" t="n"/>
      <c r="F3109" s="243" t="n"/>
      <c r="G3109" s="243" t="n"/>
      <c r="H3109" s="243" t="n"/>
      <c r="I3109" s="243" t="n"/>
      <c r="J3109" s="243" t="n"/>
      <c r="K3109" s="243" t="n"/>
    </row>
    <row r="3110" customFormat="1" s="78">
      <c r="A3110" s="242" t="n"/>
      <c r="B3110" s="22" t="n"/>
      <c r="C3110" s="243" t="n"/>
      <c r="D3110" s="243" t="n"/>
      <c r="E3110" s="243" t="n"/>
      <c r="F3110" s="243" t="n"/>
      <c r="G3110" s="243" t="n"/>
      <c r="H3110" s="243" t="n"/>
      <c r="I3110" s="243" t="n"/>
      <c r="J3110" s="243" t="n"/>
      <c r="K3110" s="243" t="n"/>
    </row>
    <row r="3111" customFormat="1" s="78">
      <c r="A3111" s="242" t="n"/>
      <c r="B3111" s="22" t="n"/>
      <c r="C3111" s="243" t="n"/>
      <c r="D3111" s="243" t="n"/>
      <c r="E3111" s="243" t="n"/>
      <c r="F3111" s="243" t="n"/>
      <c r="G3111" s="243" t="n"/>
      <c r="H3111" s="243" t="n"/>
      <c r="I3111" s="243" t="n"/>
      <c r="J3111" s="243" t="n"/>
      <c r="K3111" s="243" t="n"/>
    </row>
    <row r="3112" customFormat="1" s="78">
      <c r="A3112" s="242" t="n"/>
      <c r="B3112" s="22" t="n"/>
      <c r="C3112" s="243" t="n"/>
      <c r="D3112" s="243" t="n"/>
      <c r="E3112" s="243" t="n"/>
      <c r="F3112" s="243" t="n"/>
      <c r="G3112" s="243" t="n"/>
      <c r="H3112" s="243" t="n"/>
      <c r="I3112" s="243" t="n"/>
      <c r="J3112" s="243" t="n"/>
      <c r="K3112" s="243" t="n"/>
    </row>
    <row r="3113" customFormat="1" s="78">
      <c r="A3113" s="242" t="n"/>
      <c r="B3113" s="22" t="n"/>
      <c r="C3113" s="243" t="n"/>
      <c r="D3113" s="243" t="n"/>
      <c r="E3113" s="243" t="n"/>
      <c r="F3113" s="243" t="n"/>
      <c r="G3113" s="243" t="n"/>
      <c r="H3113" s="243" t="n"/>
      <c r="I3113" s="243" t="n"/>
      <c r="J3113" s="243" t="n"/>
      <c r="K3113" s="243" t="n"/>
    </row>
    <row r="3114" customFormat="1" s="78">
      <c r="A3114" s="242" t="n"/>
      <c r="B3114" s="22" t="n"/>
      <c r="C3114" s="243" t="n"/>
      <c r="D3114" s="243" t="n"/>
      <c r="E3114" s="243" t="n"/>
      <c r="F3114" s="243" t="n"/>
      <c r="G3114" s="243" t="n"/>
      <c r="H3114" s="243" t="n"/>
      <c r="I3114" s="243" t="n"/>
      <c r="J3114" s="243" t="n"/>
      <c r="K3114" s="243" t="n"/>
    </row>
    <row r="3115" customFormat="1" s="78">
      <c r="A3115" s="242" t="n"/>
      <c r="B3115" s="22" t="n"/>
      <c r="C3115" s="243" t="n"/>
      <c r="D3115" s="243" t="n"/>
      <c r="E3115" s="243" t="n"/>
      <c r="F3115" s="243" t="n"/>
      <c r="G3115" s="243" t="n"/>
      <c r="H3115" s="243" t="n"/>
      <c r="I3115" s="243" t="n"/>
      <c r="J3115" s="243" t="n"/>
      <c r="K3115" s="243" t="n"/>
    </row>
    <row r="3116" customFormat="1" s="78">
      <c r="A3116" s="242" t="n"/>
      <c r="B3116" s="22" t="n"/>
      <c r="C3116" s="243" t="n"/>
      <c r="D3116" s="243" t="n"/>
      <c r="E3116" s="243" t="n"/>
      <c r="F3116" s="243" t="n"/>
      <c r="G3116" s="243" t="n"/>
      <c r="H3116" s="243" t="n"/>
      <c r="I3116" s="243" t="n"/>
      <c r="J3116" s="243" t="n"/>
      <c r="K3116" s="243" t="n"/>
    </row>
    <row r="3117" customFormat="1" s="78">
      <c r="A3117" s="242" t="n"/>
      <c r="B3117" s="22" t="n"/>
      <c r="C3117" s="243" t="n"/>
      <c r="D3117" s="243" t="n"/>
      <c r="E3117" s="243" t="n"/>
      <c r="F3117" s="243" t="n"/>
      <c r="G3117" s="243" t="n"/>
      <c r="H3117" s="243" t="n"/>
      <c r="I3117" s="243" t="n"/>
      <c r="J3117" s="243" t="n"/>
      <c r="K3117" s="243" t="n"/>
    </row>
    <row r="3118" customFormat="1" s="78">
      <c r="A3118" s="242" t="n"/>
      <c r="B3118" s="22" t="n"/>
      <c r="C3118" s="243" t="n"/>
      <c r="D3118" s="243" t="n"/>
      <c r="E3118" s="243" t="n"/>
      <c r="F3118" s="243" t="n"/>
      <c r="G3118" s="243" t="n"/>
      <c r="H3118" s="243" t="n"/>
      <c r="I3118" s="243" t="n"/>
      <c r="J3118" s="243" t="n"/>
      <c r="K3118" s="243" t="n"/>
    </row>
    <row r="3119" customFormat="1" s="78">
      <c r="A3119" s="242" t="n"/>
      <c r="B3119" s="22" t="n"/>
      <c r="C3119" s="243" t="n"/>
      <c r="D3119" s="243" t="n"/>
      <c r="E3119" s="243" t="n"/>
      <c r="F3119" s="243" t="n"/>
      <c r="G3119" s="243" t="n"/>
      <c r="H3119" s="243" t="n"/>
      <c r="I3119" s="243" t="n"/>
      <c r="J3119" s="243" t="n"/>
      <c r="K3119" s="243" t="n"/>
    </row>
    <row r="3120" customFormat="1" s="78">
      <c r="A3120" s="242" t="n"/>
      <c r="B3120" s="22" t="n"/>
      <c r="C3120" s="243" t="n"/>
      <c r="D3120" s="243" t="n"/>
      <c r="E3120" s="243" t="n"/>
      <c r="F3120" s="243" t="n"/>
      <c r="G3120" s="243" t="n"/>
      <c r="H3120" s="243" t="n"/>
      <c r="I3120" s="243" t="n"/>
      <c r="J3120" s="243" t="n"/>
      <c r="K3120" s="243" t="n"/>
    </row>
    <row r="3121" customFormat="1" s="78">
      <c r="A3121" s="242" t="n"/>
      <c r="B3121" s="22" t="n"/>
      <c r="C3121" s="243" t="n"/>
      <c r="D3121" s="243" t="n"/>
      <c r="E3121" s="243" t="n"/>
      <c r="F3121" s="243" t="n"/>
      <c r="G3121" s="243" t="n"/>
      <c r="H3121" s="243" t="n"/>
      <c r="I3121" s="243" t="n"/>
      <c r="J3121" s="243" t="n"/>
      <c r="K3121" s="243" t="n"/>
    </row>
    <row r="3122" customFormat="1" s="78">
      <c r="A3122" s="242" t="n"/>
      <c r="B3122" s="22" t="n"/>
      <c r="C3122" s="243" t="n"/>
      <c r="D3122" s="243" t="n"/>
      <c r="E3122" s="243" t="n"/>
      <c r="F3122" s="243" t="n"/>
      <c r="G3122" s="243" t="n"/>
      <c r="H3122" s="243" t="n"/>
      <c r="I3122" s="243" t="n"/>
      <c r="J3122" s="243" t="n"/>
      <c r="K3122" s="243" t="n"/>
    </row>
    <row r="3123" customFormat="1" s="78">
      <c r="A3123" s="242" t="n"/>
      <c r="B3123" s="22" t="n"/>
      <c r="C3123" s="243" t="n"/>
      <c r="D3123" s="243" t="n"/>
      <c r="E3123" s="243" t="n"/>
      <c r="F3123" s="243" t="n"/>
      <c r="G3123" s="243" t="n"/>
      <c r="H3123" s="243" t="n"/>
      <c r="I3123" s="243" t="n"/>
      <c r="J3123" s="243" t="n"/>
      <c r="K3123" s="243" t="n"/>
    </row>
    <row r="3124" customFormat="1" s="78">
      <c r="A3124" s="242" t="n"/>
      <c r="B3124" s="22" t="n"/>
      <c r="C3124" s="243" t="n"/>
      <c r="D3124" s="243" t="n"/>
      <c r="E3124" s="243" t="n"/>
      <c r="F3124" s="243" t="n"/>
      <c r="G3124" s="243" t="n"/>
      <c r="H3124" s="243" t="n"/>
      <c r="I3124" s="243" t="n"/>
      <c r="J3124" s="243" t="n"/>
      <c r="K3124" s="243" t="n"/>
    </row>
    <row r="3125" customFormat="1" s="78">
      <c r="A3125" s="242" t="n"/>
      <c r="B3125" s="22" t="n"/>
      <c r="C3125" s="243" t="n"/>
      <c r="D3125" s="243" t="n"/>
      <c r="E3125" s="243" t="n"/>
      <c r="F3125" s="243" t="n"/>
      <c r="G3125" s="243" t="n"/>
      <c r="H3125" s="243" t="n"/>
      <c r="I3125" s="243" t="n"/>
      <c r="J3125" s="243" t="n"/>
      <c r="K3125" s="243" t="n"/>
    </row>
    <row r="3126" customFormat="1" s="78">
      <c r="A3126" s="242" t="n"/>
      <c r="B3126" s="22" t="n"/>
      <c r="C3126" s="243" t="n"/>
      <c r="D3126" s="243" t="n"/>
      <c r="E3126" s="243" t="n"/>
      <c r="F3126" s="243" t="n"/>
      <c r="G3126" s="243" t="n"/>
      <c r="H3126" s="243" t="n"/>
      <c r="I3126" s="243" t="n"/>
      <c r="J3126" s="243" t="n"/>
      <c r="K3126" s="243" t="n"/>
    </row>
    <row r="3127" customFormat="1" s="78">
      <c r="A3127" s="242" t="n"/>
      <c r="B3127" s="22" t="n"/>
      <c r="C3127" s="243" t="n"/>
      <c r="D3127" s="243" t="n"/>
      <c r="E3127" s="243" t="n"/>
      <c r="F3127" s="243" t="n"/>
      <c r="G3127" s="243" t="n"/>
      <c r="H3127" s="243" t="n"/>
      <c r="I3127" s="243" t="n"/>
      <c r="J3127" s="243" t="n"/>
      <c r="K3127" s="243" t="n"/>
    </row>
    <row r="3128" customFormat="1" s="78">
      <c r="A3128" s="242" t="n"/>
      <c r="B3128" s="22" t="n"/>
      <c r="C3128" s="243" t="n"/>
      <c r="D3128" s="243" t="n"/>
      <c r="E3128" s="243" t="n"/>
      <c r="F3128" s="243" t="n"/>
      <c r="G3128" s="243" t="n"/>
      <c r="H3128" s="243" t="n"/>
      <c r="I3128" s="243" t="n"/>
      <c r="J3128" s="243" t="n"/>
      <c r="K3128" s="243" t="n"/>
    </row>
    <row r="3129" customFormat="1" s="78">
      <c r="A3129" s="242" t="n"/>
      <c r="B3129" s="22" t="n"/>
      <c r="C3129" s="243" t="n"/>
      <c r="D3129" s="243" t="n"/>
      <c r="E3129" s="243" t="n"/>
      <c r="F3129" s="243" t="n"/>
      <c r="G3129" s="243" t="n"/>
      <c r="H3129" s="243" t="n"/>
      <c r="I3129" s="243" t="n"/>
      <c r="J3129" s="243" t="n"/>
      <c r="K3129" s="243" t="n"/>
    </row>
    <row r="3130" customFormat="1" s="78">
      <c r="A3130" s="242" t="n"/>
      <c r="B3130" s="22" t="n"/>
      <c r="C3130" s="243" t="n"/>
      <c r="D3130" s="243" t="n"/>
      <c r="E3130" s="243" t="n"/>
      <c r="F3130" s="243" t="n"/>
      <c r="G3130" s="243" t="n"/>
      <c r="H3130" s="243" t="n"/>
      <c r="I3130" s="243" t="n"/>
      <c r="J3130" s="243" t="n"/>
      <c r="K3130" s="243" t="n"/>
    </row>
    <row r="3131" customFormat="1" s="78">
      <c r="A3131" s="242" t="n"/>
      <c r="B3131" s="22" t="n"/>
      <c r="C3131" s="243" t="n"/>
      <c r="D3131" s="243" t="n"/>
      <c r="E3131" s="243" t="n"/>
      <c r="F3131" s="243" t="n"/>
      <c r="G3131" s="243" t="n"/>
      <c r="H3131" s="243" t="n"/>
      <c r="I3131" s="243" t="n"/>
      <c r="J3131" s="243" t="n"/>
      <c r="K3131" s="243" t="n"/>
    </row>
    <row r="3132" customFormat="1" s="78">
      <c r="A3132" s="242" t="n"/>
      <c r="B3132" s="22" t="n"/>
      <c r="C3132" s="243" t="n"/>
      <c r="D3132" s="243" t="n"/>
      <c r="E3132" s="243" t="n"/>
      <c r="F3132" s="243" t="n"/>
      <c r="G3132" s="243" t="n"/>
      <c r="H3132" s="243" t="n"/>
      <c r="I3132" s="243" t="n"/>
      <c r="J3132" s="243" t="n"/>
      <c r="K3132" s="243" t="n"/>
    </row>
    <row r="3133" customFormat="1" s="78">
      <c r="A3133" s="242" t="n"/>
      <c r="B3133" s="22" t="n"/>
      <c r="C3133" s="243" t="n"/>
      <c r="D3133" s="243" t="n"/>
      <c r="E3133" s="243" t="n"/>
      <c r="F3133" s="243" t="n"/>
      <c r="G3133" s="243" t="n"/>
      <c r="H3133" s="243" t="n"/>
      <c r="I3133" s="243" t="n"/>
      <c r="J3133" s="243" t="n"/>
      <c r="K3133" s="243" t="n"/>
    </row>
    <row r="3134" customFormat="1" s="78">
      <c r="A3134" s="242" t="n"/>
      <c r="B3134" s="22" t="n"/>
      <c r="C3134" s="243" t="n"/>
      <c r="D3134" s="243" t="n"/>
      <c r="E3134" s="243" t="n"/>
      <c r="F3134" s="243" t="n"/>
      <c r="G3134" s="243" t="n"/>
      <c r="H3134" s="243" t="n"/>
      <c r="I3134" s="243" t="n"/>
      <c r="J3134" s="243" t="n"/>
      <c r="K3134" s="243" t="n"/>
    </row>
    <row r="3135" customFormat="1" s="78">
      <c r="A3135" s="242" t="n"/>
      <c r="B3135" s="22" t="n"/>
      <c r="C3135" s="243" t="n"/>
      <c r="D3135" s="243" t="n"/>
      <c r="E3135" s="243" t="n"/>
      <c r="F3135" s="243" t="n"/>
      <c r="G3135" s="243" t="n"/>
      <c r="H3135" s="243" t="n"/>
      <c r="I3135" s="243" t="n"/>
      <c r="J3135" s="243" t="n"/>
      <c r="K3135" s="243" t="n"/>
    </row>
    <row r="3136" customFormat="1" s="78">
      <c r="A3136" s="242" t="n"/>
      <c r="B3136" s="22" t="n"/>
      <c r="C3136" s="243" t="n"/>
      <c r="D3136" s="243" t="n"/>
      <c r="E3136" s="243" t="n"/>
      <c r="F3136" s="243" t="n"/>
      <c r="G3136" s="243" t="n"/>
      <c r="H3136" s="243" t="n"/>
      <c r="I3136" s="243" t="n"/>
      <c r="J3136" s="243" t="n"/>
      <c r="K3136" s="243" t="n"/>
    </row>
    <row r="3137" customFormat="1" s="78">
      <c r="A3137" s="242" t="n"/>
      <c r="B3137" s="22" t="n"/>
      <c r="C3137" s="243" t="n"/>
      <c r="D3137" s="243" t="n"/>
      <c r="E3137" s="243" t="n"/>
      <c r="F3137" s="243" t="n"/>
      <c r="G3137" s="243" t="n"/>
      <c r="H3137" s="243" t="n"/>
      <c r="I3137" s="243" t="n"/>
      <c r="J3137" s="243" t="n"/>
      <c r="K3137" s="243" t="n"/>
    </row>
    <row r="3138" customFormat="1" s="78">
      <c r="A3138" s="242" t="n"/>
      <c r="B3138" s="22" t="n"/>
      <c r="C3138" s="243" t="n"/>
      <c r="D3138" s="243" t="n"/>
      <c r="E3138" s="243" t="n"/>
      <c r="F3138" s="243" t="n"/>
      <c r="G3138" s="243" t="n"/>
      <c r="H3138" s="243" t="n"/>
      <c r="I3138" s="243" t="n"/>
      <c r="J3138" s="243" t="n"/>
      <c r="K3138" s="243" t="n"/>
    </row>
    <row r="3139" customFormat="1" s="78">
      <c r="A3139" s="242" t="n"/>
      <c r="B3139" s="22" t="n"/>
      <c r="C3139" s="243" t="n"/>
      <c r="D3139" s="243" t="n"/>
      <c r="E3139" s="243" t="n"/>
      <c r="F3139" s="243" t="n"/>
      <c r="G3139" s="243" t="n"/>
      <c r="H3139" s="243" t="n"/>
      <c r="I3139" s="243" t="n"/>
      <c r="J3139" s="243" t="n"/>
      <c r="K3139" s="243" t="n"/>
    </row>
    <row r="3140" customFormat="1" s="78">
      <c r="A3140" s="242" t="n"/>
      <c r="B3140" s="22" t="n"/>
      <c r="C3140" s="243" t="n"/>
      <c r="D3140" s="243" t="n"/>
      <c r="E3140" s="243" t="n"/>
      <c r="F3140" s="243" t="n"/>
      <c r="G3140" s="243" t="n"/>
      <c r="H3140" s="243" t="n"/>
      <c r="I3140" s="243" t="n"/>
      <c r="J3140" s="243" t="n"/>
      <c r="K3140" s="243" t="n"/>
    </row>
    <row r="3141" customFormat="1" s="78">
      <c r="A3141" s="242" t="n"/>
      <c r="B3141" s="22" t="n"/>
      <c r="C3141" s="243" t="n"/>
      <c r="D3141" s="243" t="n"/>
      <c r="E3141" s="243" t="n"/>
      <c r="F3141" s="243" t="n"/>
      <c r="G3141" s="243" t="n"/>
      <c r="H3141" s="243" t="n"/>
      <c r="I3141" s="243" t="n"/>
      <c r="J3141" s="243" t="n"/>
      <c r="K3141" s="243" t="n"/>
    </row>
    <row r="3142" customFormat="1" s="78">
      <c r="A3142" s="242" t="n"/>
      <c r="B3142" s="22" t="n"/>
      <c r="C3142" s="243" t="n"/>
      <c r="D3142" s="243" t="n"/>
      <c r="E3142" s="243" t="n"/>
      <c r="F3142" s="243" t="n"/>
      <c r="G3142" s="243" t="n"/>
      <c r="H3142" s="243" t="n"/>
      <c r="I3142" s="243" t="n"/>
      <c r="J3142" s="243" t="n"/>
      <c r="K3142" s="243" t="n"/>
    </row>
    <row r="3143" customFormat="1" s="78">
      <c r="A3143" s="242" t="n"/>
      <c r="B3143" s="22" t="n"/>
      <c r="C3143" s="243" t="n"/>
      <c r="D3143" s="243" t="n"/>
      <c r="E3143" s="243" t="n"/>
      <c r="F3143" s="243" t="n"/>
      <c r="G3143" s="243" t="n"/>
      <c r="H3143" s="243" t="n"/>
      <c r="I3143" s="243" t="n"/>
      <c r="J3143" s="243" t="n"/>
      <c r="K3143" s="243" t="n"/>
    </row>
    <row r="3144" customFormat="1" s="78">
      <c r="A3144" s="242" t="n"/>
      <c r="B3144" s="22" t="n"/>
      <c r="C3144" s="243" t="n"/>
      <c r="D3144" s="243" t="n"/>
      <c r="E3144" s="243" t="n"/>
      <c r="F3144" s="243" t="n"/>
      <c r="G3144" s="243" t="n"/>
      <c r="H3144" s="243" t="n"/>
      <c r="I3144" s="243" t="n"/>
      <c r="J3144" s="243" t="n"/>
      <c r="K3144" s="243" t="n"/>
    </row>
    <row r="3145" customFormat="1" s="78">
      <c r="A3145" s="242" t="n"/>
      <c r="B3145" s="22" t="n"/>
      <c r="C3145" s="243" t="n"/>
      <c r="D3145" s="243" t="n"/>
      <c r="E3145" s="243" t="n"/>
      <c r="F3145" s="243" t="n"/>
      <c r="G3145" s="243" t="n"/>
      <c r="H3145" s="243" t="n"/>
      <c r="I3145" s="243" t="n"/>
      <c r="J3145" s="243" t="n"/>
      <c r="K3145" s="243" t="n"/>
    </row>
    <row r="3146" customFormat="1" s="78">
      <c r="A3146" s="242" t="n"/>
      <c r="B3146" s="22" t="n"/>
      <c r="C3146" s="243" t="n"/>
      <c r="D3146" s="243" t="n"/>
      <c r="E3146" s="243" t="n"/>
      <c r="F3146" s="243" t="n"/>
      <c r="G3146" s="243" t="n"/>
      <c r="H3146" s="243" t="n"/>
      <c r="I3146" s="243" t="n"/>
      <c r="J3146" s="243" t="n"/>
      <c r="K3146" s="243" t="n"/>
    </row>
    <row r="3147" customFormat="1" s="78">
      <c r="A3147" s="242" t="n"/>
      <c r="B3147" s="22" t="n"/>
      <c r="C3147" s="243" t="n"/>
      <c r="D3147" s="243" t="n"/>
      <c r="E3147" s="243" t="n"/>
      <c r="F3147" s="243" t="n"/>
      <c r="G3147" s="243" t="n"/>
      <c r="H3147" s="243" t="n"/>
      <c r="I3147" s="243" t="n"/>
      <c r="J3147" s="243" t="n"/>
      <c r="K3147" s="243" t="n"/>
    </row>
    <row r="3148" customFormat="1" s="78">
      <c r="A3148" s="242" t="n"/>
      <c r="B3148" s="22" t="n"/>
      <c r="C3148" s="243" t="n"/>
      <c r="D3148" s="243" t="n"/>
      <c r="E3148" s="243" t="n"/>
      <c r="F3148" s="243" t="n"/>
      <c r="G3148" s="243" t="n"/>
      <c r="H3148" s="243" t="n"/>
      <c r="I3148" s="243" t="n"/>
      <c r="J3148" s="243" t="n"/>
      <c r="K3148" s="243" t="n"/>
    </row>
    <row r="3149" customFormat="1" s="78">
      <c r="A3149" s="242" t="n"/>
      <c r="B3149" s="22" t="n"/>
      <c r="C3149" s="243" t="n"/>
      <c r="D3149" s="243" t="n"/>
      <c r="E3149" s="243" t="n"/>
      <c r="F3149" s="243" t="n"/>
      <c r="G3149" s="243" t="n"/>
      <c r="H3149" s="243" t="n"/>
      <c r="I3149" s="243" t="n"/>
      <c r="J3149" s="243" t="n"/>
      <c r="K3149" s="243" t="n"/>
    </row>
    <row r="3150" customFormat="1" s="78">
      <c r="A3150" s="242" t="n"/>
      <c r="B3150" s="22" t="n"/>
      <c r="C3150" s="243" t="n"/>
      <c r="D3150" s="243" t="n"/>
      <c r="E3150" s="243" t="n"/>
      <c r="F3150" s="243" t="n"/>
      <c r="G3150" s="243" t="n"/>
      <c r="H3150" s="243" t="n"/>
      <c r="I3150" s="243" t="n"/>
      <c r="J3150" s="243" t="n"/>
      <c r="K3150" s="243" t="n"/>
    </row>
    <row r="3151" customFormat="1" s="78">
      <c r="A3151" s="242" t="n"/>
      <c r="B3151" s="22" t="n"/>
      <c r="C3151" s="243" t="n"/>
      <c r="D3151" s="243" t="n"/>
      <c r="E3151" s="243" t="n"/>
      <c r="F3151" s="243" t="n"/>
      <c r="G3151" s="243" t="n"/>
      <c r="H3151" s="243" t="n"/>
      <c r="I3151" s="243" t="n"/>
      <c r="J3151" s="243" t="n"/>
      <c r="K3151" s="243" t="n"/>
    </row>
    <row r="3152" customFormat="1" s="78">
      <c r="A3152" s="242" t="n"/>
      <c r="B3152" s="22" t="n"/>
      <c r="C3152" s="243" t="n"/>
      <c r="D3152" s="243" t="n"/>
      <c r="E3152" s="243" t="n"/>
      <c r="F3152" s="243" t="n"/>
      <c r="G3152" s="243" t="n"/>
      <c r="H3152" s="243" t="n"/>
      <c r="I3152" s="243" t="n"/>
      <c r="J3152" s="243" t="n"/>
      <c r="K3152" s="243" t="n"/>
    </row>
    <row r="3153" customFormat="1" s="78">
      <c r="A3153" s="242" t="n"/>
      <c r="B3153" s="22" t="n"/>
      <c r="C3153" s="243" t="n"/>
      <c r="D3153" s="243" t="n"/>
      <c r="E3153" s="243" t="n"/>
      <c r="F3153" s="243" t="n"/>
      <c r="G3153" s="243" t="n"/>
      <c r="H3153" s="243" t="n"/>
      <c r="I3153" s="243" t="n"/>
      <c r="J3153" s="243" t="n"/>
      <c r="K3153" s="243" t="n"/>
    </row>
    <row r="3154" customFormat="1" s="78">
      <c r="A3154" s="242" t="n"/>
      <c r="B3154" s="22" t="n"/>
      <c r="C3154" s="243" t="n"/>
      <c r="D3154" s="243" t="n"/>
      <c r="E3154" s="243" t="n"/>
      <c r="F3154" s="243" t="n"/>
      <c r="G3154" s="243" t="n"/>
      <c r="H3154" s="243" t="n"/>
      <c r="I3154" s="243" t="n"/>
      <c r="J3154" s="243" t="n"/>
      <c r="K3154" s="243" t="n"/>
    </row>
    <row r="3155" customFormat="1" s="78">
      <c r="A3155" s="242" t="n"/>
      <c r="B3155" s="22" t="n"/>
      <c r="C3155" s="243" t="n"/>
      <c r="D3155" s="243" t="n"/>
      <c r="E3155" s="243" t="n"/>
      <c r="F3155" s="243" t="n"/>
      <c r="G3155" s="243" t="n"/>
      <c r="H3155" s="243" t="n"/>
      <c r="I3155" s="243" t="n"/>
      <c r="J3155" s="243" t="n"/>
      <c r="K3155" s="243" t="n"/>
    </row>
    <row r="3156" customFormat="1" s="78">
      <c r="A3156" s="242" t="n"/>
      <c r="B3156" s="22" t="n"/>
      <c r="C3156" s="243" t="n"/>
      <c r="D3156" s="243" t="n"/>
      <c r="E3156" s="243" t="n"/>
      <c r="F3156" s="243" t="n"/>
      <c r="G3156" s="243" t="n"/>
      <c r="H3156" s="243" t="n"/>
      <c r="I3156" s="243" t="n"/>
      <c r="J3156" s="243" t="n"/>
      <c r="K3156" s="243" t="n"/>
    </row>
    <row r="3157" customFormat="1" s="78">
      <c r="A3157" s="242" t="n"/>
      <c r="B3157" s="22" t="n"/>
      <c r="C3157" s="243" t="n"/>
      <c r="D3157" s="243" t="n"/>
      <c r="E3157" s="243" t="n"/>
      <c r="F3157" s="243" t="n"/>
      <c r="G3157" s="243" t="n"/>
      <c r="H3157" s="243" t="n"/>
      <c r="I3157" s="243" t="n"/>
      <c r="J3157" s="243" t="n"/>
      <c r="K3157" s="243" t="n"/>
    </row>
    <row r="3158" customFormat="1" s="78">
      <c r="A3158" s="242" t="n"/>
      <c r="B3158" s="22" t="n"/>
      <c r="C3158" s="243" t="n"/>
      <c r="D3158" s="243" t="n"/>
      <c r="E3158" s="243" t="n"/>
      <c r="F3158" s="243" t="n"/>
      <c r="G3158" s="243" t="n"/>
      <c r="H3158" s="243" t="n"/>
      <c r="I3158" s="243" t="n"/>
      <c r="J3158" s="243" t="n"/>
      <c r="K3158" s="243" t="n"/>
    </row>
    <row r="3159" customFormat="1" s="78">
      <c r="A3159" s="242" t="n"/>
      <c r="B3159" s="22" t="n"/>
      <c r="C3159" s="243" t="n"/>
      <c r="D3159" s="243" t="n"/>
      <c r="E3159" s="243" t="n"/>
      <c r="F3159" s="243" t="n"/>
      <c r="G3159" s="243" t="n"/>
      <c r="H3159" s="243" t="n"/>
      <c r="I3159" s="243" t="n"/>
      <c r="J3159" s="243" t="n"/>
      <c r="K3159" s="243" t="n"/>
    </row>
    <row r="3160" customFormat="1" s="78">
      <c r="A3160" s="242" t="n"/>
      <c r="B3160" s="22" t="n"/>
      <c r="C3160" s="243" t="n"/>
      <c r="D3160" s="243" t="n"/>
      <c r="E3160" s="243" t="n"/>
      <c r="F3160" s="243" t="n"/>
      <c r="G3160" s="243" t="n"/>
      <c r="H3160" s="243" t="n"/>
      <c r="I3160" s="243" t="n"/>
      <c r="J3160" s="243" t="n"/>
      <c r="K3160" s="243" t="n"/>
    </row>
    <row r="3161" customFormat="1" s="78">
      <c r="A3161" s="242" t="n"/>
      <c r="B3161" s="22" t="n"/>
      <c r="C3161" s="243" t="n"/>
      <c r="D3161" s="243" t="n"/>
      <c r="E3161" s="243" t="n"/>
      <c r="F3161" s="243" t="n"/>
      <c r="G3161" s="243" t="n"/>
      <c r="H3161" s="243" t="n"/>
      <c r="I3161" s="243" t="n"/>
      <c r="J3161" s="243" t="n"/>
      <c r="K3161" s="243" t="n"/>
    </row>
    <row r="3162" customFormat="1" s="78">
      <c r="A3162" s="242" t="n"/>
      <c r="B3162" s="22" t="n"/>
      <c r="C3162" s="243" t="n"/>
      <c r="D3162" s="243" t="n"/>
      <c r="E3162" s="243" t="n"/>
      <c r="F3162" s="243" t="n"/>
      <c r="G3162" s="243" t="n"/>
      <c r="H3162" s="243" t="n"/>
      <c r="I3162" s="243" t="n"/>
      <c r="J3162" s="243" t="n"/>
      <c r="K3162" s="243" t="n"/>
    </row>
    <row r="3163" customFormat="1" s="78">
      <c r="A3163" s="242" t="n"/>
      <c r="B3163" s="22" t="n"/>
      <c r="C3163" s="243" t="n"/>
      <c r="D3163" s="243" t="n"/>
      <c r="E3163" s="243" t="n"/>
      <c r="F3163" s="243" t="n"/>
      <c r="G3163" s="243" t="n"/>
      <c r="H3163" s="243" t="n"/>
      <c r="I3163" s="243" t="n"/>
      <c r="J3163" s="243" t="n"/>
      <c r="K3163" s="243" t="n"/>
    </row>
    <row r="3164" customFormat="1" s="78">
      <c r="A3164" s="242" t="n"/>
      <c r="B3164" s="22" t="n"/>
      <c r="C3164" s="243" t="n"/>
      <c r="D3164" s="243" t="n"/>
      <c r="E3164" s="243" t="n"/>
      <c r="F3164" s="243" t="n"/>
      <c r="G3164" s="243" t="n"/>
      <c r="H3164" s="243" t="n"/>
      <c r="I3164" s="243" t="n"/>
      <c r="J3164" s="243" t="n"/>
      <c r="K3164" s="243" t="n"/>
    </row>
    <row r="3165" customFormat="1" s="78">
      <c r="A3165" s="242" t="n"/>
      <c r="B3165" s="22" t="n"/>
      <c r="C3165" s="243" t="n"/>
      <c r="D3165" s="243" t="n"/>
      <c r="E3165" s="243" t="n"/>
      <c r="F3165" s="243" t="n"/>
      <c r="G3165" s="243" t="n"/>
      <c r="H3165" s="243" t="n"/>
      <c r="I3165" s="243" t="n"/>
      <c r="J3165" s="243" t="n"/>
      <c r="K3165" s="243" t="n"/>
    </row>
    <row r="3166" customFormat="1" s="78">
      <c r="A3166" s="242" t="n"/>
      <c r="B3166" s="22" t="n"/>
      <c r="C3166" s="243" t="n"/>
      <c r="D3166" s="243" t="n"/>
      <c r="E3166" s="243" t="n"/>
      <c r="F3166" s="243" t="n"/>
      <c r="G3166" s="243" t="n"/>
      <c r="H3166" s="243" t="n"/>
      <c r="I3166" s="243" t="n"/>
      <c r="J3166" s="243" t="n"/>
      <c r="K3166" s="243" t="n"/>
    </row>
    <row r="3167" customFormat="1" s="78">
      <c r="A3167" s="242" t="n"/>
      <c r="B3167" s="22" t="n"/>
      <c r="C3167" s="243" t="n"/>
      <c r="D3167" s="243" t="n"/>
      <c r="E3167" s="243" t="n"/>
      <c r="F3167" s="243" t="n"/>
      <c r="G3167" s="243" t="n"/>
      <c r="H3167" s="243" t="n"/>
      <c r="I3167" s="243" t="n"/>
      <c r="J3167" s="243" t="n"/>
      <c r="K3167" s="243" t="n"/>
    </row>
    <row r="3168" customFormat="1" s="78">
      <c r="A3168" s="242" t="n"/>
      <c r="B3168" s="22" t="n"/>
      <c r="C3168" s="243" t="n"/>
      <c r="D3168" s="243" t="n"/>
      <c r="E3168" s="243" t="n"/>
      <c r="F3168" s="243" t="n"/>
      <c r="G3168" s="243" t="n"/>
      <c r="H3168" s="243" t="n"/>
      <c r="I3168" s="243" t="n"/>
      <c r="J3168" s="243" t="n"/>
      <c r="K3168" s="243" t="n"/>
    </row>
    <row r="3169" customFormat="1" s="78">
      <c r="A3169" s="242" t="n"/>
      <c r="B3169" s="22" t="n"/>
      <c r="C3169" s="243" t="n"/>
      <c r="D3169" s="243" t="n"/>
      <c r="E3169" s="243" t="n"/>
      <c r="F3169" s="243" t="n"/>
      <c r="G3169" s="243" t="n"/>
      <c r="H3169" s="243" t="n"/>
      <c r="I3169" s="243" t="n"/>
      <c r="J3169" s="243" t="n"/>
      <c r="K3169" s="243" t="n"/>
    </row>
    <row r="3170" customFormat="1" s="78">
      <c r="A3170" s="242" t="n"/>
      <c r="B3170" s="22" t="n"/>
      <c r="C3170" s="243" t="n"/>
      <c r="D3170" s="243" t="n"/>
      <c r="E3170" s="243" t="n"/>
      <c r="F3170" s="243" t="n"/>
      <c r="G3170" s="243" t="n"/>
      <c r="H3170" s="243" t="n"/>
      <c r="I3170" s="243" t="n"/>
      <c r="J3170" s="243" t="n"/>
      <c r="K3170" s="243" t="n"/>
    </row>
    <row r="3171" customFormat="1" s="78">
      <c r="A3171" s="242" t="n"/>
      <c r="B3171" s="22" t="n"/>
      <c r="C3171" s="243" t="n"/>
      <c r="D3171" s="243" t="n"/>
      <c r="E3171" s="243" t="n"/>
      <c r="F3171" s="243" t="n"/>
      <c r="G3171" s="243" t="n"/>
      <c r="H3171" s="243" t="n"/>
      <c r="I3171" s="243" t="n"/>
      <c r="J3171" s="243" t="n"/>
      <c r="K3171" s="243" t="n"/>
    </row>
    <row r="3172" customFormat="1" s="78">
      <c r="A3172" s="242" t="n"/>
      <c r="B3172" s="22" t="n"/>
      <c r="C3172" s="243" t="n"/>
      <c r="D3172" s="243" t="n"/>
      <c r="E3172" s="243" t="n"/>
      <c r="F3172" s="243" t="n"/>
      <c r="G3172" s="243" t="n"/>
      <c r="H3172" s="243" t="n"/>
      <c r="I3172" s="243" t="n"/>
      <c r="J3172" s="243" t="n"/>
      <c r="K3172" s="243" t="n"/>
    </row>
    <row r="3173" customFormat="1" s="78">
      <c r="A3173" s="242" t="n"/>
      <c r="B3173" s="22" t="n"/>
      <c r="C3173" s="243" t="n"/>
      <c r="D3173" s="243" t="n"/>
      <c r="E3173" s="243" t="n"/>
      <c r="F3173" s="243" t="n"/>
      <c r="G3173" s="243" t="n"/>
      <c r="H3173" s="243" t="n"/>
      <c r="I3173" s="243" t="n"/>
      <c r="J3173" s="243" t="n"/>
      <c r="K3173" s="243" t="n"/>
    </row>
    <row r="3174" customFormat="1" s="78">
      <c r="A3174" s="242" t="n"/>
      <c r="B3174" s="22" t="n"/>
      <c r="C3174" s="243" t="n"/>
      <c r="D3174" s="243" t="n"/>
      <c r="E3174" s="243" t="n"/>
      <c r="F3174" s="243" t="n"/>
      <c r="G3174" s="243" t="n"/>
      <c r="H3174" s="243" t="n"/>
      <c r="I3174" s="243" t="n"/>
      <c r="J3174" s="243" t="n"/>
      <c r="K3174" s="243" t="n"/>
    </row>
    <row r="3175" customFormat="1" s="78">
      <c r="A3175" s="242" t="n"/>
      <c r="B3175" s="22" t="n"/>
      <c r="C3175" s="243" t="n"/>
      <c r="D3175" s="243" t="n"/>
      <c r="E3175" s="243" t="n"/>
      <c r="F3175" s="243" t="n"/>
      <c r="G3175" s="243" t="n"/>
      <c r="H3175" s="243" t="n"/>
      <c r="I3175" s="243" t="n"/>
      <c r="J3175" s="243" t="n"/>
      <c r="K3175" s="243" t="n"/>
    </row>
    <row r="3176" customFormat="1" s="78">
      <c r="A3176" s="242" t="n"/>
      <c r="B3176" s="22" t="n"/>
      <c r="C3176" s="243" t="n"/>
      <c r="D3176" s="243" t="n"/>
      <c r="E3176" s="243" t="n"/>
      <c r="F3176" s="243" t="n"/>
      <c r="G3176" s="243" t="n"/>
      <c r="H3176" s="243" t="n"/>
      <c r="I3176" s="243" t="n"/>
      <c r="J3176" s="243" t="n"/>
      <c r="K3176" s="243" t="n"/>
    </row>
    <row r="3177" customFormat="1" s="78">
      <c r="A3177" s="242" t="n"/>
      <c r="B3177" s="22" t="n"/>
      <c r="C3177" s="243" t="n"/>
      <c r="D3177" s="243" t="n"/>
      <c r="E3177" s="243" t="n"/>
      <c r="F3177" s="243" t="n"/>
      <c r="G3177" s="243" t="n"/>
      <c r="H3177" s="243" t="n"/>
      <c r="I3177" s="243" t="n"/>
      <c r="J3177" s="243" t="n"/>
      <c r="K3177" s="243" t="n"/>
    </row>
    <row r="3178" customFormat="1" s="78">
      <c r="A3178" s="242" t="n"/>
      <c r="B3178" s="22" t="n"/>
      <c r="C3178" s="243" t="n"/>
      <c r="D3178" s="243" t="n"/>
      <c r="E3178" s="243" t="n"/>
      <c r="F3178" s="243" t="n"/>
      <c r="G3178" s="243" t="n"/>
      <c r="H3178" s="243" t="n"/>
      <c r="I3178" s="243" t="n"/>
      <c r="J3178" s="243" t="n"/>
      <c r="K3178" s="243" t="n"/>
    </row>
    <row r="3179" customFormat="1" s="78">
      <c r="A3179" s="242" t="n"/>
      <c r="B3179" s="22" t="n"/>
      <c r="C3179" s="243" t="n"/>
      <c r="D3179" s="243" t="n"/>
      <c r="E3179" s="243" t="n"/>
      <c r="F3179" s="243" t="n"/>
      <c r="G3179" s="243" t="n"/>
      <c r="H3179" s="243" t="n"/>
      <c r="I3179" s="243" t="n"/>
      <c r="J3179" s="243" t="n"/>
      <c r="K3179" s="243" t="n"/>
    </row>
    <row r="3180" customFormat="1" s="78">
      <c r="A3180" s="242" t="n"/>
      <c r="B3180" s="22" t="n"/>
      <c r="C3180" s="243" t="n"/>
      <c r="D3180" s="243" t="n"/>
      <c r="E3180" s="243" t="n"/>
      <c r="F3180" s="243" t="n"/>
      <c r="G3180" s="243" t="n"/>
      <c r="H3180" s="243" t="n"/>
      <c r="I3180" s="243" t="n"/>
      <c r="J3180" s="243" t="n"/>
      <c r="K3180" s="243" t="n"/>
    </row>
    <row r="3181" customFormat="1" s="78">
      <c r="A3181" s="242" t="n"/>
      <c r="B3181" s="22" t="n"/>
      <c r="C3181" s="243" t="n"/>
      <c r="D3181" s="243" t="n"/>
      <c r="E3181" s="243" t="n"/>
      <c r="F3181" s="243" t="n"/>
      <c r="G3181" s="243" t="n"/>
      <c r="H3181" s="243" t="n"/>
      <c r="I3181" s="243" t="n"/>
      <c r="J3181" s="243" t="n"/>
      <c r="K3181" s="243" t="n"/>
    </row>
    <row r="3182" customFormat="1" s="78">
      <c r="A3182" s="242" t="n"/>
      <c r="B3182" s="22" t="n"/>
      <c r="C3182" s="243" t="n"/>
      <c r="D3182" s="243" t="n"/>
      <c r="E3182" s="243" t="n"/>
      <c r="F3182" s="243" t="n"/>
      <c r="G3182" s="243" t="n"/>
      <c r="H3182" s="243" t="n"/>
      <c r="I3182" s="243" t="n"/>
      <c r="J3182" s="243" t="n"/>
      <c r="K3182" s="243" t="n"/>
    </row>
    <row r="3183" customFormat="1" s="78">
      <c r="A3183" s="242" t="n"/>
      <c r="B3183" s="22" t="n"/>
      <c r="C3183" s="243" t="n"/>
      <c r="D3183" s="243" t="n"/>
      <c r="E3183" s="243" t="n"/>
      <c r="F3183" s="243" t="n"/>
      <c r="G3183" s="243" t="n"/>
      <c r="H3183" s="243" t="n"/>
      <c r="I3183" s="243" t="n"/>
      <c r="J3183" s="243" t="n"/>
      <c r="K3183" s="243" t="n"/>
    </row>
    <row r="3184" customFormat="1" s="78">
      <c r="A3184" s="242" t="n"/>
      <c r="B3184" s="22" t="n"/>
      <c r="C3184" s="243" t="n"/>
      <c r="D3184" s="243" t="n"/>
      <c r="E3184" s="243" t="n"/>
      <c r="F3184" s="243" t="n"/>
      <c r="G3184" s="243" t="n"/>
      <c r="H3184" s="243" t="n"/>
      <c r="I3184" s="243" t="n"/>
      <c r="J3184" s="243" t="n"/>
      <c r="K3184" s="243" t="n"/>
    </row>
    <row r="3185" customFormat="1" s="78">
      <c r="A3185" s="242" t="n"/>
      <c r="B3185" s="22" t="n"/>
      <c r="C3185" s="243" t="n"/>
      <c r="D3185" s="243" t="n"/>
      <c r="E3185" s="243" t="n"/>
      <c r="F3185" s="243" t="n"/>
      <c r="G3185" s="243" t="n"/>
      <c r="H3185" s="243" t="n"/>
      <c r="I3185" s="243" t="n"/>
      <c r="J3185" s="243" t="n"/>
      <c r="K3185" s="243" t="n"/>
    </row>
    <row r="3186" customFormat="1" s="78">
      <c r="A3186" s="242" t="n"/>
      <c r="B3186" s="22" t="n"/>
      <c r="C3186" s="243" t="n"/>
      <c r="D3186" s="243" t="n"/>
      <c r="E3186" s="243" t="n"/>
      <c r="F3186" s="243" t="n"/>
      <c r="G3186" s="243" t="n"/>
      <c r="H3186" s="243" t="n"/>
      <c r="I3186" s="243" t="n"/>
      <c r="J3186" s="243" t="n"/>
      <c r="K3186" s="243" t="n"/>
    </row>
    <row r="3187" customFormat="1" s="78">
      <c r="A3187" s="242" t="n"/>
      <c r="B3187" s="22" t="n"/>
      <c r="C3187" s="243" t="n"/>
      <c r="D3187" s="243" t="n"/>
      <c r="E3187" s="243" t="n"/>
      <c r="F3187" s="243" t="n"/>
      <c r="G3187" s="243" t="n"/>
      <c r="H3187" s="243" t="n"/>
      <c r="I3187" s="243" t="n"/>
      <c r="J3187" s="243" t="n"/>
      <c r="K3187" s="243" t="n"/>
    </row>
    <row r="3188" customFormat="1" s="78">
      <c r="A3188" s="242" t="n"/>
      <c r="B3188" s="22" t="n"/>
      <c r="C3188" s="243" t="n"/>
      <c r="D3188" s="243" t="n"/>
      <c r="E3188" s="243" t="n"/>
      <c r="F3188" s="243" t="n"/>
      <c r="G3188" s="243" t="n"/>
      <c r="H3188" s="243" t="n"/>
      <c r="I3188" s="243" t="n"/>
      <c r="J3188" s="243" t="n"/>
      <c r="K3188" s="243" t="n"/>
    </row>
    <row r="3189" customFormat="1" s="78">
      <c r="A3189" s="242" t="n"/>
      <c r="B3189" s="22" t="n"/>
      <c r="C3189" s="243" t="n"/>
      <c r="D3189" s="243" t="n"/>
      <c r="E3189" s="243" t="n"/>
      <c r="F3189" s="243" t="n"/>
      <c r="G3189" s="243" t="n"/>
      <c r="H3189" s="243" t="n"/>
      <c r="I3189" s="243" t="n"/>
      <c r="J3189" s="243" t="n"/>
      <c r="K3189" s="243" t="n"/>
    </row>
    <row r="3190" customFormat="1" s="78">
      <c r="A3190" s="242" t="n"/>
      <c r="B3190" s="22" t="n"/>
      <c r="C3190" s="243" t="n"/>
      <c r="D3190" s="243" t="n"/>
      <c r="E3190" s="243" t="n"/>
      <c r="F3190" s="243" t="n"/>
      <c r="G3190" s="243" t="n"/>
      <c r="H3190" s="243" t="n"/>
      <c r="I3190" s="243" t="n"/>
      <c r="J3190" s="243" t="n"/>
      <c r="K3190" s="243" t="n"/>
    </row>
    <row r="3191" customFormat="1" s="78">
      <c r="A3191" s="242" t="n"/>
      <c r="B3191" s="22" t="n"/>
      <c r="C3191" s="243" t="n"/>
      <c r="D3191" s="243" t="n"/>
      <c r="E3191" s="243" t="n"/>
      <c r="F3191" s="243" t="n"/>
      <c r="G3191" s="243" t="n"/>
      <c r="H3191" s="243" t="n"/>
      <c r="I3191" s="243" t="n"/>
      <c r="J3191" s="243" t="n"/>
      <c r="K3191" s="243" t="n"/>
    </row>
    <row r="3192" customFormat="1" s="78">
      <c r="A3192" s="242" t="n"/>
      <c r="B3192" s="22" t="n"/>
      <c r="C3192" s="243" t="n"/>
      <c r="D3192" s="243" t="n"/>
      <c r="E3192" s="243" t="n"/>
      <c r="F3192" s="243" t="n"/>
      <c r="G3192" s="243" t="n"/>
      <c r="H3192" s="243" t="n"/>
      <c r="I3192" s="243" t="n"/>
      <c r="J3192" s="243" t="n"/>
      <c r="K3192" s="243" t="n"/>
    </row>
    <row r="3193" customFormat="1" s="78">
      <c r="A3193" s="242" t="n"/>
      <c r="B3193" s="22" t="n"/>
      <c r="C3193" s="243" t="n"/>
      <c r="D3193" s="243" t="n"/>
      <c r="E3193" s="243" t="n"/>
      <c r="F3193" s="243" t="n"/>
      <c r="G3193" s="243" t="n"/>
      <c r="H3193" s="243" t="n"/>
      <c r="I3193" s="243" t="n"/>
      <c r="J3193" s="243" t="n"/>
      <c r="K3193" s="243" t="n"/>
    </row>
    <row r="3194" customFormat="1" s="78">
      <c r="A3194" s="242" t="n"/>
      <c r="B3194" s="22" t="n"/>
      <c r="C3194" s="243" t="n"/>
      <c r="D3194" s="243" t="n"/>
      <c r="E3194" s="243" t="n"/>
      <c r="F3194" s="243" t="n"/>
      <c r="G3194" s="243" t="n"/>
      <c r="H3194" s="243" t="n"/>
      <c r="I3194" s="243" t="n"/>
      <c r="J3194" s="243" t="n"/>
      <c r="K3194" s="243" t="n"/>
    </row>
    <row r="3195" customFormat="1" s="78">
      <c r="A3195" s="242" t="n"/>
      <c r="B3195" s="22" t="n"/>
      <c r="C3195" s="243" t="n"/>
      <c r="D3195" s="243" t="n"/>
      <c r="E3195" s="243" t="n"/>
      <c r="F3195" s="243" t="n"/>
      <c r="G3195" s="243" t="n"/>
      <c r="H3195" s="243" t="n"/>
      <c r="I3195" s="243" t="n"/>
      <c r="J3195" s="243" t="n"/>
      <c r="K3195" s="243" t="n"/>
    </row>
    <row r="3196" customFormat="1" s="78">
      <c r="A3196" s="242" t="n"/>
      <c r="B3196" s="22" t="n"/>
      <c r="C3196" s="243" t="n"/>
      <c r="D3196" s="243" t="n"/>
      <c r="E3196" s="243" t="n"/>
      <c r="F3196" s="243" t="n"/>
      <c r="G3196" s="243" t="n"/>
      <c r="H3196" s="243" t="n"/>
      <c r="I3196" s="243" t="n"/>
      <c r="J3196" s="243" t="n"/>
      <c r="K3196" s="243" t="n"/>
    </row>
    <row r="3197" customFormat="1" s="78">
      <c r="A3197" s="242" t="n"/>
      <c r="B3197" s="22" t="n"/>
      <c r="C3197" s="243" t="n"/>
      <c r="D3197" s="243" t="n"/>
      <c r="E3197" s="243" t="n"/>
      <c r="F3197" s="243" t="n"/>
      <c r="G3197" s="243" t="n"/>
      <c r="H3197" s="243" t="n"/>
      <c r="I3197" s="243" t="n"/>
      <c r="J3197" s="243" t="n"/>
      <c r="K3197" s="243" t="n"/>
    </row>
    <row r="3198" customFormat="1" s="78">
      <c r="A3198" s="242" t="n"/>
      <c r="B3198" s="22" t="n"/>
      <c r="C3198" s="243" t="n"/>
      <c r="D3198" s="243" t="n"/>
      <c r="E3198" s="243" t="n"/>
      <c r="F3198" s="243" t="n"/>
      <c r="G3198" s="243" t="n"/>
      <c r="H3198" s="243" t="n"/>
      <c r="I3198" s="243" t="n"/>
      <c r="J3198" s="243" t="n"/>
      <c r="K3198" s="243" t="n"/>
    </row>
    <row r="3199" customFormat="1" s="78">
      <c r="A3199" s="242" t="n"/>
      <c r="B3199" s="22" t="n"/>
      <c r="C3199" s="243" t="n"/>
      <c r="D3199" s="243" t="n"/>
      <c r="E3199" s="243" t="n"/>
      <c r="F3199" s="243" t="n"/>
      <c r="G3199" s="243" t="n"/>
      <c r="H3199" s="243" t="n"/>
      <c r="I3199" s="243" t="n"/>
      <c r="J3199" s="243" t="n"/>
      <c r="K3199" s="243" t="n"/>
    </row>
    <row r="3200" customFormat="1" s="78">
      <c r="A3200" s="242" t="n"/>
      <c r="B3200" s="22" t="n"/>
      <c r="C3200" s="243" t="n"/>
      <c r="D3200" s="243" t="n"/>
      <c r="E3200" s="243" t="n"/>
      <c r="F3200" s="243" t="n"/>
      <c r="G3200" s="243" t="n"/>
      <c r="H3200" s="243" t="n"/>
      <c r="I3200" s="243" t="n"/>
      <c r="J3200" s="243" t="n"/>
      <c r="K3200" s="243" t="n"/>
    </row>
    <row r="3201" customFormat="1" s="78">
      <c r="A3201" s="242" t="n"/>
      <c r="B3201" s="22" t="n"/>
      <c r="C3201" s="243" t="n"/>
      <c r="D3201" s="243" t="n"/>
      <c r="E3201" s="243" t="n"/>
      <c r="F3201" s="243" t="n"/>
      <c r="G3201" s="243" t="n"/>
      <c r="H3201" s="243" t="n"/>
      <c r="I3201" s="243" t="n"/>
      <c r="J3201" s="243" t="n"/>
      <c r="K3201" s="243" t="n"/>
    </row>
    <row r="3202" customFormat="1" s="78">
      <c r="A3202" s="242" t="n"/>
      <c r="B3202" s="22" t="n"/>
      <c r="C3202" s="243" t="n"/>
      <c r="D3202" s="243" t="n"/>
      <c r="E3202" s="243" t="n"/>
      <c r="F3202" s="243" t="n"/>
      <c r="G3202" s="243" t="n"/>
      <c r="H3202" s="243" t="n"/>
      <c r="I3202" s="243" t="n"/>
      <c r="J3202" s="243" t="n"/>
      <c r="K3202" s="243" t="n"/>
    </row>
    <row r="3203" customFormat="1" s="78">
      <c r="A3203" s="242" t="n"/>
      <c r="B3203" s="22" t="n"/>
      <c r="C3203" s="243" t="n"/>
      <c r="D3203" s="243" t="n"/>
      <c r="E3203" s="243" t="n"/>
      <c r="F3203" s="243" t="n"/>
      <c r="G3203" s="243" t="n"/>
      <c r="H3203" s="243" t="n"/>
      <c r="I3203" s="243" t="n"/>
      <c r="J3203" s="243" t="n"/>
      <c r="K3203" s="243" t="n"/>
    </row>
    <row r="3204" customFormat="1" s="78">
      <c r="A3204" s="242" t="n"/>
      <c r="B3204" s="22" t="n"/>
      <c r="C3204" s="243" t="n"/>
      <c r="D3204" s="243" t="n"/>
      <c r="E3204" s="243" t="n"/>
      <c r="F3204" s="243" t="n"/>
      <c r="G3204" s="243" t="n"/>
      <c r="H3204" s="243" t="n"/>
      <c r="I3204" s="243" t="n"/>
      <c r="J3204" s="243" t="n"/>
      <c r="K3204" s="243" t="n"/>
    </row>
    <row r="3205" customFormat="1" s="78">
      <c r="A3205" s="242" t="n"/>
      <c r="B3205" s="22" t="n"/>
      <c r="C3205" s="243" t="n"/>
      <c r="D3205" s="243" t="n"/>
      <c r="E3205" s="243" t="n"/>
      <c r="F3205" s="243" t="n"/>
      <c r="G3205" s="243" t="n"/>
      <c r="H3205" s="243" t="n"/>
      <c r="I3205" s="243" t="n"/>
      <c r="J3205" s="243" t="n"/>
      <c r="K3205" s="243" t="n"/>
    </row>
    <row r="3206" customFormat="1" s="78">
      <c r="A3206" s="242" t="n"/>
      <c r="B3206" s="22" t="n"/>
      <c r="C3206" s="243" t="n"/>
      <c r="D3206" s="243" t="n"/>
      <c r="E3206" s="243" t="n"/>
      <c r="F3206" s="243" t="n"/>
      <c r="G3206" s="243" t="n"/>
      <c r="H3206" s="243" t="n"/>
      <c r="I3206" s="243" t="n"/>
      <c r="J3206" s="243" t="n"/>
      <c r="K3206" s="243" t="n"/>
    </row>
    <row r="3207" customFormat="1" s="78">
      <c r="A3207" s="242" t="n"/>
      <c r="B3207" s="22" t="n"/>
      <c r="C3207" s="243" t="n"/>
      <c r="D3207" s="243" t="n"/>
      <c r="E3207" s="243" t="n"/>
      <c r="F3207" s="243" t="n"/>
      <c r="G3207" s="243" t="n"/>
      <c r="H3207" s="243" t="n"/>
      <c r="I3207" s="243" t="n"/>
      <c r="J3207" s="243" t="n"/>
      <c r="K3207" s="243" t="n"/>
    </row>
    <row r="3208" customFormat="1" s="78">
      <c r="A3208" s="242" t="n"/>
      <c r="B3208" s="22" t="n"/>
      <c r="C3208" s="243" t="n"/>
      <c r="D3208" s="243" t="n"/>
      <c r="E3208" s="243" t="n"/>
      <c r="F3208" s="243" t="n"/>
      <c r="G3208" s="243" t="n"/>
      <c r="H3208" s="243" t="n"/>
      <c r="I3208" s="243" t="n"/>
      <c r="J3208" s="243" t="n"/>
      <c r="K3208" s="243" t="n"/>
    </row>
    <row r="3209" customFormat="1" s="78">
      <c r="A3209" s="242" t="n"/>
      <c r="B3209" s="22" t="n"/>
      <c r="C3209" s="243" t="n"/>
      <c r="D3209" s="243" t="n"/>
      <c r="E3209" s="243" t="n"/>
      <c r="F3209" s="243" t="n"/>
      <c r="G3209" s="243" t="n"/>
      <c r="H3209" s="243" t="n"/>
      <c r="I3209" s="243" t="n"/>
      <c r="J3209" s="243" t="n"/>
      <c r="K3209" s="243" t="n"/>
    </row>
    <row r="3210" customFormat="1" s="78">
      <c r="A3210" s="242" t="n"/>
      <c r="B3210" s="22" t="n"/>
      <c r="C3210" s="243" t="n"/>
      <c r="D3210" s="243" t="n"/>
      <c r="E3210" s="243" t="n"/>
      <c r="F3210" s="243" t="n"/>
      <c r="G3210" s="243" t="n"/>
      <c r="H3210" s="243" t="n"/>
      <c r="I3210" s="243" t="n"/>
      <c r="J3210" s="243" t="n"/>
      <c r="K3210" s="243" t="n"/>
    </row>
    <row r="3211" customFormat="1" s="78">
      <c r="A3211" s="242" t="n"/>
      <c r="B3211" s="22" t="n"/>
      <c r="C3211" s="243" t="n"/>
      <c r="D3211" s="243" t="n"/>
      <c r="E3211" s="243" t="n"/>
      <c r="F3211" s="243" t="n"/>
      <c r="G3211" s="243" t="n"/>
      <c r="H3211" s="243" t="n"/>
      <c r="I3211" s="243" t="n"/>
      <c r="J3211" s="243" t="n"/>
      <c r="K3211" s="243" t="n"/>
    </row>
    <row r="3212" customFormat="1" s="78">
      <c r="A3212" s="242" t="n"/>
      <c r="B3212" s="22" t="n"/>
      <c r="C3212" s="243" t="n"/>
      <c r="D3212" s="243" t="n"/>
      <c r="E3212" s="243" t="n"/>
      <c r="F3212" s="243" t="n"/>
      <c r="G3212" s="243" t="n"/>
      <c r="H3212" s="243" t="n"/>
      <c r="I3212" s="243" t="n"/>
      <c r="J3212" s="243" t="n"/>
      <c r="K3212" s="243" t="n"/>
    </row>
    <row r="3213" customFormat="1" s="78">
      <c r="A3213" s="242" t="n"/>
      <c r="B3213" s="22" t="n"/>
      <c r="C3213" s="243" t="n"/>
      <c r="D3213" s="243" t="n"/>
      <c r="E3213" s="243" t="n"/>
      <c r="F3213" s="243" t="n"/>
      <c r="G3213" s="243" t="n"/>
      <c r="H3213" s="243" t="n"/>
      <c r="I3213" s="243" t="n"/>
      <c r="J3213" s="243" t="n"/>
      <c r="K3213" s="243" t="n"/>
    </row>
    <row r="3214" customFormat="1" s="78">
      <c r="A3214" s="242" t="n"/>
      <c r="B3214" s="22" t="n"/>
      <c r="C3214" s="243" t="n"/>
      <c r="D3214" s="243" t="n"/>
      <c r="E3214" s="243" t="n"/>
      <c r="F3214" s="243" t="n"/>
      <c r="G3214" s="243" t="n"/>
      <c r="H3214" s="243" t="n"/>
      <c r="I3214" s="243" t="n"/>
      <c r="J3214" s="243" t="n"/>
      <c r="K3214" s="243" t="n"/>
    </row>
    <row r="3215" customFormat="1" s="78">
      <c r="A3215" s="242" t="n"/>
      <c r="B3215" s="22" t="n"/>
      <c r="C3215" s="243" t="n"/>
      <c r="D3215" s="243" t="n"/>
      <c r="E3215" s="243" t="n"/>
      <c r="F3215" s="243" t="n"/>
      <c r="G3215" s="243" t="n"/>
      <c r="H3215" s="243" t="n"/>
      <c r="I3215" s="243" t="n"/>
      <c r="J3215" s="243" t="n"/>
      <c r="K3215" s="243" t="n"/>
    </row>
    <row r="3216" customFormat="1" s="78">
      <c r="A3216" s="242" t="n"/>
      <c r="B3216" s="22" t="n"/>
      <c r="C3216" s="243" t="n"/>
      <c r="D3216" s="243" t="n"/>
      <c r="E3216" s="243" t="n"/>
      <c r="F3216" s="243" t="n"/>
      <c r="G3216" s="243" t="n"/>
      <c r="H3216" s="243" t="n"/>
      <c r="I3216" s="243" t="n"/>
      <c r="J3216" s="243" t="n"/>
      <c r="K3216" s="243" t="n"/>
    </row>
    <row r="3217" customFormat="1" s="78">
      <c r="A3217" s="242" t="n"/>
      <c r="B3217" s="22" t="n"/>
      <c r="C3217" s="243" t="n"/>
      <c r="D3217" s="243" t="n"/>
      <c r="E3217" s="243" t="n"/>
      <c r="F3217" s="243" t="n"/>
      <c r="G3217" s="243" t="n"/>
      <c r="H3217" s="243" t="n"/>
      <c r="I3217" s="243" t="n"/>
      <c r="J3217" s="243" t="n"/>
      <c r="K3217" s="243" t="n"/>
    </row>
    <row r="3218" customFormat="1" s="78">
      <c r="A3218" s="242" t="n"/>
      <c r="B3218" s="22" t="n"/>
      <c r="C3218" s="243" t="n"/>
      <c r="D3218" s="243" t="n"/>
      <c r="E3218" s="243" t="n"/>
      <c r="F3218" s="243" t="n"/>
      <c r="G3218" s="243" t="n"/>
      <c r="H3218" s="243" t="n"/>
      <c r="I3218" s="243" t="n"/>
      <c r="J3218" s="243" t="n"/>
      <c r="K3218" s="243" t="n"/>
    </row>
    <row r="3219" customFormat="1" s="78">
      <c r="A3219" s="242" t="n"/>
      <c r="B3219" s="22" t="n"/>
      <c r="C3219" s="243" t="n"/>
      <c r="D3219" s="243" t="n"/>
      <c r="E3219" s="243" t="n"/>
      <c r="F3219" s="243" t="n"/>
      <c r="G3219" s="243" t="n"/>
      <c r="H3219" s="243" t="n"/>
      <c r="I3219" s="243" t="n"/>
      <c r="J3219" s="243" t="n"/>
      <c r="K3219" s="243" t="n"/>
    </row>
    <row r="3220" customFormat="1" s="78">
      <c r="A3220" s="242" t="n"/>
      <c r="B3220" s="22" t="n"/>
      <c r="C3220" s="243" t="n"/>
      <c r="D3220" s="243" t="n"/>
      <c r="E3220" s="243" t="n"/>
      <c r="F3220" s="243" t="n"/>
      <c r="G3220" s="243" t="n"/>
      <c r="H3220" s="243" t="n"/>
      <c r="I3220" s="243" t="n"/>
      <c r="J3220" s="243" t="n"/>
      <c r="K3220" s="243" t="n"/>
    </row>
    <row r="3221" customFormat="1" s="78">
      <c r="A3221" s="242" t="n"/>
      <c r="B3221" s="22" t="n"/>
      <c r="C3221" s="243" t="n"/>
      <c r="D3221" s="243" t="n"/>
      <c r="E3221" s="243" t="n"/>
      <c r="F3221" s="243" t="n"/>
      <c r="G3221" s="243" t="n"/>
      <c r="H3221" s="243" t="n"/>
      <c r="I3221" s="243" t="n"/>
      <c r="J3221" s="243" t="n"/>
      <c r="K3221" s="243" t="n"/>
    </row>
    <row r="3222" customFormat="1" s="78">
      <c r="A3222" s="242" t="n"/>
      <c r="B3222" s="22" t="n"/>
      <c r="C3222" s="243" t="n"/>
      <c r="D3222" s="243" t="n"/>
      <c r="E3222" s="243" t="n"/>
      <c r="F3222" s="243" t="n"/>
      <c r="G3222" s="243" t="n"/>
      <c r="H3222" s="243" t="n"/>
      <c r="I3222" s="243" t="n"/>
      <c r="J3222" s="243" t="n"/>
      <c r="K3222" s="243" t="n"/>
    </row>
    <row r="3223" customFormat="1" s="78">
      <c r="A3223" s="242" t="n"/>
      <c r="B3223" s="22" t="n"/>
      <c r="C3223" s="243" t="n"/>
      <c r="D3223" s="243" t="n"/>
      <c r="E3223" s="243" t="n"/>
      <c r="F3223" s="243" t="n"/>
      <c r="G3223" s="243" t="n"/>
      <c r="H3223" s="243" t="n"/>
      <c r="I3223" s="243" t="n"/>
      <c r="J3223" s="243" t="n"/>
      <c r="K3223" s="243" t="n"/>
    </row>
    <row r="3224" customFormat="1" s="78">
      <c r="A3224" s="242" t="n"/>
      <c r="B3224" s="22" t="n"/>
      <c r="C3224" s="243" t="n"/>
      <c r="D3224" s="243" t="n"/>
      <c r="E3224" s="243" t="n"/>
      <c r="F3224" s="243" t="n"/>
      <c r="G3224" s="243" t="n"/>
      <c r="H3224" s="243" t="n"/>
      <c r="I3224" s="243" t="n"/>
      <c r="J3224" s="243" t="n"/>
      <c r="K3224" s="243" t="n"/>
    </row>
    <row r="3225" customFormat="1" s="78">
      <c r="A3225" s="242" t="n"/>
      <c r="B3225" s="22" t="n"/>
      <c r="C3225" s="243" t="n"/>
      <c r="D3225" s="243" t="n"/>
      <c r="E3225" s="243" t="n"/>
      <c r="F3225" s="243" t="n"/>
      <c r="G3225" s="243" t="n"/>
      <c r="H3225" s="243" t="n"/>
      <c r="I3225" s="243" t="n"/>
      <c r="J3225" s="243" t="n"/>
      <c r="K3225" s="243" t="n"/>
    </row>
    <row r="3226" customFormat="1" s="78">
      <c r="A3226" s="242" t="n"/>
      <c r="B3226" s="22" t="n"/>
      <c r="C3226" s="243" t="n"/>
      <c r="D3226" s="243" t="n"/>
      <c r="E3226" s="243" t="n"/>
      <c r="F3226" s="243" t="n"/>
      <c r="G3226" s="243" t="n"/>
      <c r="H3226" s="243" t="n"/>
      <c r="I3226" s="243" t="n"/>
      <c r="J3226" s="243" t="n"/>
      <c r="K3226" s="243" t="n"/>
    </row>
    <row r="3227" customFormat="1" s="78">
      <c r="A3227" s="242" t="n"/>
      <c r="B3227" s="22" t="n"/>
      <c r="C3227" s="243" t="n"/>
      <c r="D3227" s="243" t="n"/>
      <c r="E3227" s="243" t="n"/>
      <c r="F3227" s="243" t="n"/>
      <c r="G3227" s="243" t="n"/>
      <c r="H3227" s="243" t="n"/>
      <c r="I3227" s="243" t="n"/>
      <c r="J3227" s="243" t="n"/>
      <c r="K3227" s="243" t="n"/>
    </row>
    <row r="3228" customFormat="1" s="78">
      <c r="A3228" s="242" t="n"/>
      <c r="B3228" s="22" t="n"/>
      <c r="C3228" s="243" t="n"/>
      <c r="D3228" s="243" t="n"/>
      <c r="E3228" s="243" t="n"/>
      <c r="F3228" s="243" t="n"/>
      <c r="G3228" s="243" t="n"/>
      <c r="H3228" s="243" t="n"/>
      <c r="I3228" s="243" t="n"/>
      <c r="J3228" s="243" t="n"/>
      <c r="K3228" s="243" t="n"/>
    </row>
    <row r="3229" customFormat="1" s="78">
      <c r="A3229" s="242" t="n"/>
      <c r="B3229" s="22" t="n"/>
      <c r="C3229" s="243" t="n"/>
      <c r="D3229" s="243" t="n"/>
      <c r="E3229" s="243" t="n"/>
      <c r="F3229" s="243" t="n"/>
      <c r="G3229" s="243" t="n"/>
      <c r="H3229" s="243" t="n"/>
      <c r="I3229" s="243" t="n"/>
      <c r="J3229" s="243" t="n"/>
      <c r="K3229" s="243" t="n"/>
    </row>
    <row r="3230" customFormat="1" s="78">
      <c r="A3230" s="242" t="n"/>
      <c r="B3230" s="22" t="n"/>
      <c r="C3230" s="243" t="n"/>
      <c r="D3230" s="243" t="n"/>
      <c r="E3230" s="243" t="n"/>
      <c r="F3230" s="243" t="n"/>
      <c r="G3230" s="243" t="n"/>
      <c r="H3230" s="243" t="n"/>
      <c r="I3230" s="243" t="n"/>
      <c r="J3230" s="243" t="n"/>
      <c r="K3230" s="243" t="n"/>
    </row>
    <row r="3231" customFormat="1" s="78">
      <c r="A3231" s="242" t="n"/>
      <c r="B3231" s="22" t="n"/>
      <c r="C3231" s="243" t="n"/>
      <c r="D3231" s="243" t="n"/>
      <c r="E3231" s="243" t="n"/>
      <c r="F3231" s="243" t="n"/>
      <c r="G3231" s="243" t="n"/>
      <c r="H3231" s="243" t="n"/>
      <c r="I3231" s="243" t="n"/>
      <c r="J3231" s="243" t="n"/>
      <c r="K3231" s="243" t="n"/>
    </row>
    <row r="3232" customFormat="1" s="78">
      <c r="A3232" s="242" t="n"/>
      <c r="B3232" s="22" t="n"/>
      <c r="C3232" s="243" t="n"/>
      <c r="D3232" s="243" t="n"/>
      <c r="E3232" s="243" t="n"/>
      <c r="F3232" s="243" t="n"/>
      <c r="G3232" s="243" t="n"/>
      <c r="H3232" s="243" t="n"/>
      <c r="I3232" s="243" t="n"/>
      <c r="J3232" s="243" t="n"/>
      <c r="K3232" s="243" t="n"/>
    </row>
    <row r="3233" customFormat="1" s="78">
      <c r="A3233" s="242" t="n"/>
      <c r="B3233" s="22" t="n"/>
      <c r="C3233" s="243" t="n"/>
      <c r="D3233" s="243" t="n"/>
      <c r="E3233" s="243" t="n"/>
      <c r="F3233" s="243" t="n"/>
      <c r="G3233" s="243" t="n"/>
      <c r="H3233" s="243" t="n"/>
      <c r="I3233" s="243" t="n"/>
      <c r="J3233" s="243" t="n"/>
      <c r="K3233" s="243" t="n"/>
    </row>
    <row r="3234" customFormat="1" s="78">
      <c r="A3234" s="242" t="n"/>
      <c r="B3234" s="22" t="n"/>
      <c r="C3234" s="243" t="n"/>
      <c r="D3234" s="243" t="n"/>
      <c r="E3234" s="243" t="n"/>
      <c r="F3234" s="243" t="n"/>
      <c r="G3234" s="243" t="n"/>
      <c r="H3234" s="243" t="n"/>
      <c r="I3234" s="243" t="n"/>
      <c r="J3234" s="243" t="n"/>
      <c r="K3234" s="243" t="n"/>
    </row>
    <row r="3235" customFormat="1" s="78">
      <c r="A3235" s="242" t="n"/>
      <c r="B3235" s="22" t="n"/>
      <c r="C3235" s="243" t="n"/>
      <c r="D3235" s="243" t="n"/>
      <c r="E3235" s="243" t="n"/>
      <c r="F3235" s="243" t="n"/>
      <c r="G3235" s="243" t="n"/>
      <c r="H3235" s="243" t="n"/>
      <c r="I3235" s="243" t="n"/>
      <c r="J3235" s="243" t="n"/>
      <c r="K3235" s="243" t="n"/>
    </row>
    <row r="3236" customFormat="1" s="78">
      <c r="A3236" s="242" t="n"/>
      <c r="B3236" s="22" t="n"/>
      <c r="C3236" s="243" t="n"/>
      <c r="D3236" s="243" t="n"/>
      <c r="E3236" s="243" t="n"/>
      <c r="F3236" s="243" t="n"/>
      <c r="G3236" s="243" t="n"/>
      <c r="H3236" s="243" t="n"/>
      <c r="I3236" s="243" t="n"/>
      <c r="J3236" s="243" t="n"/>
      <c r="K3236" s="243" t="n"/>
    </row>
    <row r="3237" customFormat="1" s="78">
      <c r="A3237" s="242" t="n"/>
      <c r="B3237" s="22" t="n"/>
      <c r="C3237" s="243" t="n"/>
      <c r="D3237" s="243" t="n"/>
      <c r="E3237" s="243" t="n"/>
      <c r="F3237" s="243" t="n"/>
      <c r="G3237" s="243" t="n"/>
      <c r="H3237" s="243" t="n"/>
      <c r="I3237" s="243" t="n"/>
      <c r="J3237" s="243" t="n"/>
      <c r="K3237" s="243" t="n"/>
    </row>
    <row r="3238" customFormat="1" s="78">
      <c r="A3238" s="242" t="n"/>
      <c r="B3238" s="22" t="n"/>
      <c r="C3238" s="243" t="n"/>
      <c r="D3238" s="243" t="n"/>
      <c r="E3238" s="243" t="n"/>
      <c r="F3238" s="243" t="n"/>
      <c r="G3238" s="243" t="n"/>
      <c r="H3238" s="243" t="n"/>
      <c r="I3238" s="243" t="n"/>
      <c r="J3238" s="243" t="n"/>
      <c r="K3238" s="243" t="n"/>
    </row>
    <row r="3239" customFormat="1" s="78">
      <c r="A3239" s="242" t="n"/>
      <c r="B3239" s="22" t="n"/>
      <c r="C3239" s="243" t="n"/>
      <c r="D3239" s="243" t="n"/>
      <c r="E3239" s="243" t="n"/>
      <c r="F3239" s="243" t="n"/>
      <c r="G3239" s="243" t="n"/>
      <c r="H3239" s="243" t="n"/>
      <c r="I3239" s="243" t="n"/>
      <c r="J3239" s="243" t="n"/>
      <c r="K3239" s="243" t="n"/>
    </row>
    <row r="3240" customFormat="1" s="78">
      <c r="A3240" s="242" t="n"/>
      <c r="B3240" s="22" t="n"/>
      <c r="C3240" s="243" t="n"/>
      <c r="D3240" s="243" t="n"/>
      <c r="E3240" s="243" t="n"/>
      <c r="F3240" s="243" t="n"/>
      <c r="G3240" s="243" t="n"/>
      <c r="H3240" s="243" t="n"/>
      <c r="I3240" s="243" t="n"/>
      <c r="J3240" s="243" t="n"/>
      <c r="K3240" s="243" t="n"/>
    </row>
    <row r="3241" customFormat="1" s="78">
      <c r="A3241" s="242" t="n"/>
      <c r="B3241" s="22" t="n"/>
      <c r="C3241" s="243" t="n"/>
      <c r="D3241" s="243" t="n"/>
      <c r="E3241" s="243" t="n"/>
      <c r="F3241" s="243" t="n"/>
      <c r="G3241" s="243" t="n"/>
      <c r="H3241" s="243" t="n"/>
      <c r="I3241" s="243" t="n"/>
      <c r="J3241" s="243" t="n"/>
      <c r="K3241" s="243" t="n"/>
    </row>
    <row r="3242" customFormat="1" s="78">
      <c r="A3242" s="242" t="n"/>
      <c r="B3242" s="22" t="n"/>
      <c r="C3242" s="243" t="n"/>
      <c r="D3242" s="243" t="n"/>
      <c r="E3242" s="243" t="n"/>
      <c r="F3242" s="243" t="n"/>
      <c r="G3242" s="243" t="n"/>
      <c r="H3242" s="243" t="n"/>
      <c r="I3242" s="243" t="n"/>
      <c r="J3242" s="243" t="n"/>
      <c r="K3242" s="243" t="n"/>
    </row>
    <row r="3243" customFormat="1" s="78">
      <c r="A3243" s="242" t="n"/>
      <c r="B3243" s="22" t="n"/>
      <c r="C3243" s="243" t="n"/>
      <c r="D3243" s="243" t="n"/>
      <c r="E3243" s="243" t="n"/>
      <c r="F3243" s="243" t="n"/>
      <c r="G3243" s="243" t="n"/>
      <c r="H3243" s="243" t="n"/>
      <c r="I3243" s="243" t="n"/>
      <c r="J3243" s="243" t="n"/>
      <c r="K3243" s="243" t="n"/>
    </row>
    <row r="3244" customFormat="1" s="78">
      <c r="A3244" s="242" t="n"/>
      <c r="B3244" s="22" t="n"/>
      <c r="C3244" s="243" t="n"/>
      <c r="D3244" s="243" t="n"/>
      <c r="E3244" s="243" t="n"/>
      <c r="F3244" s="243" t="n"/>
      <c r="G3244" s="243" t="n"/>
      <c r="H3244" s="243" t="n"/>
      <c r="I3244" s="243" t="n"/>
      <c r="J3244" s="243" t="n"/>
      <c r="K3244" s="243" t="n"/>
    </row>
    <row r="3245" customFormat="1" s="78">
      <c r="A3245" s="242" t="n"/>
      <c r="B3245" s="22" t="n"/>
      <c r="C3245" s="243" t="n"/>
      <c r="D3245" s="243" t="n"/>
      <c r="E3245" s="243" t="n"/>
      <c r="F3245" s="243" t="n"/>
      <c r="G3245" s="243" t="n"/>
      <c r="H3245" s="243" t="n"/>
      <c r="I3245" s="243" t="n"/>
      <c r="J3245" s="243" t="n"/>
      <c r="K3245" s="243" t="n"/>
    </row>
    <row r="3246" customFormat="1" s="78">
      <c r="A3246" s="242" t="n"/>
      <c r="B3246" s="22" t="n"/>
      <c r="C3246" s="243" t="n"/>
      <c r="D3246" s="243" t="n"/>
      <c r="E3246" s="243" t="n"/>
      <c r="F3246" s="243" t="n"/>
      <c r="G3246" s="243" t="n"/>
      <c r="H3246" s="243" t="n"/>
      <c r="I3246" s="243" t="n"/>
      <c r="J3246" s="243" t="n"/>
      <c r="K3246" s="243" t="n"/>
    </row>
    <row r="3247" customFormat="1" s="78">
      <c r="A3247" s="242" t="n"/>
      <c r="B3247" s="22" t="n"/>
      <c r="C3247" s="243" t="n"/>
      <c r="D3247" s="243" t="n"/>
      <c r="E3247" s="243" t="n"/>
      <c r="F3247" s="243" t="n"/>
      <c r="G3247" s="243" t="n"/>
      <c r="H3247" s="243" t="n"/>
      <c r="I3247" s="243" t="n"/>
      <c r="J3247" s="243" t="n"/>
      <c r="K3247" s="243" t="n"/>
    </row>
    <row r="3248" customFormat="1" s="78">
      <c r="A3248" s="242" t="n"/>
      <c r="B3248" s="22" t="n"/>
      <c r="C3248" s="243" t="n"/>
      <c r="D3248" s="243" t="n"/>
      <c r="E3248" s="243" t="n"/>
      <c r="F3248" s="243" t="n"/>
      <c r="G3248" s="243" t="n"/>
      <c r="H3248" s="243" t="n"/>
      <c r="I3248" s="243" t="n"/>
      <c r="J3248" s="243" t="n"/>
      <c r="K3248" s="243" t="n"/>
    </row>
    <row r="3249" customFormat="1" s="78">
      <c r="A3249" s="242" t="n"/>
      <c r="B3249" s="22" t="n"/>
      <c r="C3249" s="243" t="n"/>
      <c r="D3249" s="243" t="n"/>
      <c r="E3249" s="243" t="n"/>
      <c r="F3249" s="243" t="n"/>
      <c r="G3249" s="243" t="n"/>
      <c r="H3249" s="243" t="n"/>
      <c r="I3249" s="243" t="n"/>
      <c r="J3249" s="243" t="n"/>
      <c r="K3249" s="243" t="n"/>
    </row>
    <row r="3250" customFormat="1" s="78">
      <c r="A3250" s="242" t="n"/>
      <c r="B3250" s="22" t="n"/>
      <c r="C3250" s="243" t="n"/>
      <c r="D3250" s="243" t="n"/>
      <c r="E3250" s="243" t="n"/>
      <c r="F3250" s="243" t="n"/>
      <c r="G3250" s="243" t="n"/>
      <c r="H3250" s="243" t="n"/>
      <c r="I3250" s="243" t="n"/>
      <c r="J3250" s="243" t="n"/>
      <c r="K3250" s="243" t="n"/>
    </row>
    <row r="3251" customFormat="1" s="78">
      <c r="A3251" s="242" t="n"/>
      <c r="B3251" s="22" t="n"/>
      <c r="C3251" s="243" t="n"/>
      <c r="D3251" s="243" t="n"/>
      <c r="E3251" s="243" t="n"/>
      <c r="F3251" s="243" t="n"/>
      <c r="G3251" s="243" t="n"/>
      <c r="H3251" s="243" t="n"/>
      <c r="I3251" s="243" t="n"/>
      <c r="J3251" s="243" t="n"/>
      <c r="K3251" s="243" t="n"/>
    </row>
    <row r="3252" customFormat="1" s="78">
      <c r="A3252" s="242" t="n"/>
      <c r="B3252" s="22" t="n"/>
      <c r="C3252" s="243" t="n"/>
      <c r="D3252" s="243" t="n"/>
      <c r="E3252" s="243" t="n"/>
      <c r="F3252" s="243" t="n"/>
      <c r="G3252" s="243" t="n"/>
      <c r="H3252" s="243" t="n"/>
      <c r="I3252" s="243" t="n"/>
      <c r="J3252" s="243" t="n"/>
      <c r="K3252" s="243" t="n"/>
    </row>
    <row r="3253" customFormat="1" s="78">
      <c r="A3253" s="242" t="n"/>
      <c r="B3253" s="22" t="n"/>
      <c r="C3253" s="243" t="n"/>
      <c r="D3253" s="243" t="n"/>
      <c r="E3253" s="243" t="n"/>
      <c r="F3253" s="243" t="n"/>
      <c r="G3253" s="243" t="n"/>
      <c r="H3253" s="243" t="n"/>
      <c r="I3253" s="243" t="n"/>
      <c r="J3253" s="243" t="n"/>
      <c r="K3253" s="243" t="n"/>
    </row>
    <row r="3254" customFormat="1" s="78">
      <c r="A3254" s="242" t="n"/>
      <c r="B3254" s="22" t="n"/>
      <c r="C3254" s="243" t="n"/>
      <c r="D3254" s="243" t="n"/>
      <c r="E3254" s="243" t="n"/>
      <c r="F3254" s="243" t="n"/>
      <c r="G3254" s="243" t="n"/>
      <c r="H3254" s="243" t="n"/>
      <c r="I3254" s="243" t="n"/>
      <c r="J3254" s="243" t="n"/>
      <c r="K3254" s="243" t="n"/>
    </row>
    <row r="3255" customFormat="1" s="78">
      <c r="A3255" s="242" t="n"/>
      <c r="B3255" s="22" t="n"/>
      <c r="C3255" s="243" t="n"/>
      <c r="D3255" s="243" t="n"/>
      <c r="E3255" s="243" t="n"/>
      <c r="F3255" s="243" t="n"/>
      <c r="G3255" s="243" t="n"/>
      <c r="H3255" s="243" t="n"/>
      <c r="I3255" s="243" t="n"/>
      <c r="J3255" s="243" t="n"/>
      <c r="K3255" s="243" t="n"/>
    </row>
    <row r="3256" customFormat="1" s="78">
      <c r="A3256" s="242" t="n"/>
      <c r="B3256" s="22" t="n"/>
      <c r="C3256" s="243" t="n"/>
      <c r="D3256" s="243" t="n"/>
      <c r="E3256" s="243" t="n"/>
      <c r="F3256" s="243" t="n"/>
      <c r="G3256" s="243" t="n"/>
      <c r="H3256" s="243" t="n"/>
      <c r="I3256" s="243" t="n"/>
      <c r="J3256" s="243" t="n"/>
      <c r="K3256" s="243" t="n"/>
    </row>
    <row r="3257" customFormat="1" s="78">
      <c r="A3257" s="242" t="n"/>
      <c r="B3257" s="22" t="n"/>
      <c r="C3257" s="243" t="n"/>
      <c r="D3257" s="243" t="n"/>
      <c r="E3257" s="243" t="n"/>
      <c r="F3257" s="243" t="n"/>
      <c r="G3257" s="243" t="n"/>
      <c r="H3257" s="243" t="n"/>
      <c r="I3257" s="243" t="n"/>
      <c r="J3257" s="243" t="n"/>
      <c r="K3257" s="243" t="n"/>
    </row>
    <row r="3258" customFormat="1" s="78">
      <c r="A3258" s="242" t="n"/>
      <c r="B3258" s="22" t="n"/>
      <c r="C3258" s="243" t="n"/>
      <c r="D3258" s="243" t="n"/>
      <c r="E3258" s="243" t="n"/>
      <c r="F3258" s="243" t="n"/>
      <c r="G3258" s="243" t="n"/>
      <c r="H3258" s="243" t="n"/>
      <c r="I3258" s="243" t="n"/>
      <c r="J3258" s="243" t="n"/>
      <c r="K3258" s="243" t="n"/>
    </row>
    <row r="3259" customFormat="1" s="78">
      <c r="A3259" s="242" t="n"/>
      <c r="B3259" s="22" t="n"/>
      <c r="C3259" s="243" t="n"/>
      <c r="D3259" s="243" t="n"/>
      <c r="E3259" s="243" t="n"/>
      <c r="F3259" s="243" t="n"/>
      <c r="G3259" s="243" t="n"/>
      <c r="H3259" s="243" t="n"/>
      <c r="I3259" s="243" t="n"/>
      <c r="J3259" s="243" t="n"/>
      <c r="K3259" s="243" t="n"/>
    </row>
    <row r="3260" customFormat="1" s="78">
      <c r="A3260" s="242" t="n"/>
      <c r="B3260" s="22" t="n"/>
      <c r="C3260" s="243" t="n"/>
      <c r="D3260" s="243" t="n"/>
      <c r="E3260" s="243" t="n"/>
      <c r="F3260" s="243" t="n"/>
      <c r="G3260" s="243" t="n"/>
      <c r="H3260" s="243" t="n"/>
      <c r="I3260" s="243" t="n"/>
      <c r="J3260" s="243" t="n"/>
      <c r="K3260" s="243" t="n"/>
    </row>
    <row r="3261" customFormat="1" s="78">
      <c r="A3261" s="242" t="n"/>
      <c r="B3261" s="22" t="n"/>
      <c r="C3261" s="243" t="n"/>
      <c r="D3261" s="243" t="n"/>
      <c r="E3261" s="243" t="n"/>
      <c r="F3261" s="243" t="n"/>
      <c r="G3261" s="243" t="n"/>
      <c r="H3261" s="243" t="n"/>
      <c r="I3261" s="243" t="n"/>
      <c r="J3261" s="243" t="n"/>
      <c r="K3261" s="243" t="n"/>
    </row>
    <row r="3262" customFormat="1" s="78">
      <c r="A3262" s="242" t="n"/>
      <c r="B3262" s="22" t="n"/>
      <c r="C3262" s="243" t="n"/>
      <c r="D3262" s="243" t="n"/>
      <c r="E3262" s="243" t="n"/>
      <c r="F3262" s="243" t="n"/>
      <c r="G3262" s="243" t="n"/>
      <c r="H3262" s="243" t="n"/>
      <c r="I3262" s="243" t="n"/>
      <c r="J3262" s="243" t="n"/>
      <c r="K3262" s="243" t="n"/>
    </row>
    <row r="3263" customFormat="1" s="78">
      <c r="A3263" s="242" t="n"/>
      <c r="B3263" s="22" t="n"/>
      <c r="C3263" s="243" t="n"/>
      <c r="D3263" s="243" t="n"/>
      <c r="E3263" s="243" t="n"/>
      <c r="F3263" s="243" t="n"/>
      <c r="G3263" s="243" t="n"/>
      <c r="H3263" s="243" t="n"/>
      <c r="I3263" s="243" t="n"/>
      <c r="J3263" s="243" t="n"/>
      <c r="K3263" s="243" t="n"/>
    </row>
    <row r="3264" customFormat="1" s="78">
      <c r="A3264" s="242" t="n"/>
      <c r="B3264" s="22" t="n"/>
      <c r="C3264" s="243" t="n"/>
      <c r="D3264" s="243" t="n"/>
      <c r="E3264" s="243" t="n"/>
      <c r="F3264" s="243" t="n"/>
      <c r="G3264" s="243" t="n"/>
      <c r="H3264" s="243" t="n"/>
      <c r="I3264" s="243" t="n"/>
      <c r="J3264" s="243" t="n"/>
      <c r="K3264" s="243" t="n"/>
    </row>
    <row r="3265" customFormat="1" s="78">
      <c r="A3265" s="242" t="n"/>
      <c r="B3265" s="22" t="n"/>
      <c r="C3265" s="243" t="n"/>
      <c r="D3265" s="243" t="n"/>
      <c r="E3265" s="243" t="n"/>
      <c r="F3265" s="243" t="n"/>
      <c r="G3265" s="243" t="n"/>
      <c r="H3265" s="243" t="n"/>
      <c r="I3265" s="243" t="n"/>
      <c r="J3265" s="243" t="n"/>
      <c r="K3265" s="243" t="n"/>
    </row>
    <row r="3266" customFormat="1" s="78">
      <c r="A3266" s="242" t="n"/>
      <c r="B3266" s="22" t="n"/>
      <c r="C3266" s="243" t="n"/>
      <c r="D3266" s="243" t="n"/>
      <c r="E3266" s="243" t="n"/>
      <c r="F3266" s="243" t="n"/>
      <c r="G3266" s="243" t="n"/>
      <c r="H3266" s="243" t="n"/>
      <c r="I3266" s="243" t="n"/>
      <c r="J3266" s="243" t="n"/>
      <c r="K3266" s="243" t="n"/>
    </row>
    <row r="3267" customFormat="1" s="78">
      <c r="A3267" s="242" t="n"/>
      <c r="B3267" s="22" t="n"/>
      <c r="C3267" s="243" t="n"/>
      <c r="D3267" s="243" t="n"/>
      <c r="E3267" s="243" t="n"/>
      <c r="F3267" s="243" t="n"/>
      <c r="G3267" s="243" t="n"/>
      <c r="H3267" s="243" t="n"/>
      <c r="I3267" s="243" t="n"/>
      <c r="J3267" s="243" t="n"/>
      <c r="K3267" s="243" t="n"/>
    </row>
    <row r="3268" customFormat="1" s="78">
      <c r="A3268" s="242" t="n"/>
      <c r="B3268" s="22" t="n"/>
      <c r="C3268" s="243" t="n"/>
      <c r="D3268" s="243" t="n"/>
      <c r="E3268" s="243" t="n"/>
      <c r="F3268" s="243" t="n"/>
      <c r="G3268" s="243" t="n"/>
      <c r="H3268" s="243" t="n"/>
      <c r="I3268" s="243" t="n"/>
      <c r="J3268" s="243" t="n"/>
      <c r="K3268" s="243" t="n"/>
    </row>
    <row r="3269" customFormat="1" s="78">
      <c r="A3269" s="242" t="n"/>
      <c r="B3269" s="22" t="n"/>
      <c r="C3269" s="243" t="n"/>
      <c r="D3269" s="243" t="n"/>
      <c r="E3269" s="243" t="n"/>
      <c r="F3269" s="243" t="n"/>
      <c r="G3269" s="243" t="n"/>
      <c r="H3269" s="243" t="n"/>
      <c r="I3269" s="243" t="n"/>
      <c r="J3269" s="243" t="n"/>
      <c r="K3269" s="243" t="n"/>
    </row>
    <row r="3270" customFormat="1" s="78">
      <c r="A3270" s="242" t="n"/>
      <c r="B3270" s="22" t="n"/>
      <c r="C3270" s="243" t="n"/>
      <c r="D3270" s="243" t="n"/>
      <c r="E3270" s="243" t="n"/>
      <c r="F3270" s="243" t="n"/>
      <c r="G3270" s="243" t="n"/>
      <c r="H3270" s="243" t="n"/>
      <c r="I3270" s="243" t="n"/>
      <c r="J3270" s="243" t="n"/>
      <c r="K3270" s="243" t="n"/>
    </row>
    <row r="3271" customFormat="1" s="78">
      <c r="A3271" s="242" t="n"/>
      <c r="B3271" s="22" t="n"/>
      <c r="C3271" s="243" t="n"/>
      <c r="D3271" s="243" t="n"/>
      <c r="E3271" s="243" t="n"/>
      <c r="F3271" s="243" t="n"/>
      <c r="G3271" s="243" t="n"/>
      <c r="H3271" s="243" t="n"/>
      <c r="I3271" s="243" t="n"/>
      <c r="J3271" s="243" t="n"/>
      <c r="K3271" s="243" t="n"/>
    </row>
    <row r="3272" customFormat="1" s="78">
      <c r="A3272" s="242" t="n"/>
      <c r="B3272" s="22" t="n"/>
      <c r="C3272" s="243" t="n"/>
      <c r="D3272" s="243" t="n"/>
      <c r="E3272" s="243" t="n"/>
      <c r="F3272" s="243" t="n"/>
      <c r="G3272" s="243" t="n"/>
      <c r="H3272" s="243" t="n"/>
      <c r="I3272" s="243" t="n"/>
      <c r="J3272" s="243" t="n"/>
      <c r="K3272" s="243" t="n"/>
    </row>
    <row r="3273" customFormat="1" s="78">
      <c r="A3273" s="242" t="n"/>
      <c r="B3273" s="22" t="n"/>
      <c r="C3273" s="243" t="n"/>
      <c r="D3273" s="243" t="n"/>
      <c r="E3273" s="243" t="n"/>
      <c r="F3273" s="243" t="n"/>
      <c r="G3273" s="243" t="n"/>
      <c r="H3273" s="243" t="n"/>
      <c r="I3273" s="243" t="n"/>
      <c r="J3273" s="243" t="n"/>
      <c r="K3273" s="243" t="n"/>
    </row>
    <row r="3274" customFormat="1" s="78">
      <c r="A3274" s="242" t="n"/>
      <c r="B3274" s="22" t="n"/>
      <c r="C3274" s="243" t="n"/>
      <c r="D3274" s="243" t="n"/>
      <c r="E3274" s="243" t="n"/>
      <c r="F3274" s="243" t="n"/>
      <c r="G3274" s="243" t="n"/>
      <c r="H3274" s="243" t="n"/>
      <c r="I3274" s="243" t="n"/>
      <c r="J3274" s="243" t="n"/>
      <c r="K3274" s="243" t="n"/>
    </row>
    <row r="3275" customFormat="1" s="78">
      <c r="A3275" s="242" t="n"/>
      <c r="B3275" s="22" t="n"/>
      <c r="C3275" s="243" t="n"/>
      <c r="D3275" s="243" t="n"/>
      <c r="E3275" s="243" t="n"/>
      <c r="F3275" s="243" t="n"/>
      <c r="G3275" s="243" t="n"/>
      <c r="H3275" s="243" t="n"/>
      <c r="I3275" s="243" t="n"/>
      <c r="J3275" s="243" t="n"/>
      <c r="K3275" s="243" t="n"/>
    </row>
    <row r="3276" customFormat="1" s="78">
      <c r="A3276" s="242" t="n"/>
      <c r="B3276" s="22" t="n"/>
      <c r="C3276" s="243" t="n"/>
      <c r="D3276" s="243" t="n"/>
      <c r="E3276" s="243" t="n"/>
      <c r="F3276" s="243" t="n"/>
      <c r="G3276" s="243" t="n"/>
      <c r="H3276" s="243" t="n"/>
      <c r="I3276" s="243" t="n"/>
      <c r="J3276" s="243" t="n"/>
      <c r="K3276" s="243" t="n"/>
    </row>
    <row r="3277" customFormat="1" s="78">
      <c r="A3277" s="242" t="n"/>
      <c r="B3277" s="22" t="n"/>
      <c r="C3277" s="243" t="n"/>
      <c r="D3277" s="243" t="n"/>
      <c r="E3277" s="243" t="n"/>
      <c r="F3277" s="243" t="n"/>
      <c r="G3277" s="243" t="n"/>
      <c r="H3277" s="243" t="n"/>
      <c r="I3277" s="243" t="n"/>
      <c r="J3277" s="243" t="n"/>
      <c r="K3277" s="243" t="n"/>
    </row>
    <row r="3278" customFormat="1" s="78">
      <c r="A3278" s="242" t="n"/>
      <c r="B3278" s="22" t="n"/>
      <c r="C3278" s="243" t="n"/>
      <c r="D3278" s="243" t="n"/>
      <c r="E3278" s="243" t="n"/>
      <c r="F3278" s="243" t="n"/>
      <c r="G3278" s="243" t="n"/>
      <c r="H3278" s="243" t="n"/>
      <c r="I3278" s="243" t="n"/>
      <c r="J3278" s="243" t="n"/>
      <c r="K3278" s="243" t="n"/>
    </row>
    <row r="3279" customFormat="1" s="78">
      <c r="A3279" s="242" t="n"/>
      <c r="B3279" s="22" t="n"/>
      <c r="C3279" s="243" t="n"/>
      <c r="D3279" s="243" t="n"/>
      <c r="E3279" s="243" t="n"/>
      <c r="F3279" s="243" t="n"/>
      <c r="G3279" s="243" t="n"/>
      <c r="H3279" s="243" t="n"/>
      <c r="I3279" s="243" t="n"/>
      <c r="J3279" s="243" t="n"/>
      <c r="K3279" s="243" t="n"/>
    </row>
    <row r="3280" customFormat="1" s="78">
      <c r="A3280" s="242" t="n"/>
      <c r="B3280" s="22" t="n"/>
      <c r="C3280" s="243" t="n"/>
      <c r="D3280" s="243" t="n"/>
      <c r="E3280" s="243" t="n"/>
      <c r="F3280" s="243" t="n"/>
      <c r="G3280" s="243" t="n"/>
      <c r="H3280" s="243" t="n"/>
      <c r="I3280" s="243" t="n"/>
      <c r="J3280" s="243" t="n"/>
      <c r="K3280" s="243" t="n"/>
    </row>
    <row r="3281" customFormat="1" s="78">
      <c r="A3281" s="242" t="n"/>
      <c r="B3281" s="22" t="n"/>
      <c r="C3281" s="243" t="n"/>
      <c r="D3281" s="243" t="n"/>
      <c r="E3281" s="243" t="n"/>
      <c r="F3281" s="243" t="n"/>
      <c r="G3281" s="243" t="n"/>
      <c r="H3281" s="243" t="n"/>
      <c r="I3281" s="243" t="n"/>
      <c r="J3281" s="243" t="n"/>
      <c r="K3281" s="243" t="n"/>
    </row>
    <row r="3282" customFormat="1" s="78">
      <c r="A3282" s="242" t="n"/>
      <c r="B3282" s="22" t="n"/>
      <c r="C3282" s="243" t="n"/>
      <c r="D3282" s="243" t="n"/>
      <c r="E3282" s="243" t="n"/>
      <c r="F3282" s="243" t="n"/>
      <c r="G3282" s="243" t="n"/>
      <c r="H3282" s="243" t="n"/>
      <c r="I3282" s="243" t="n"/>
      <c r="J3282" s="243" t="n"/>
      <c r="K3282" s="243" t="n"/>
    </row>
    <row r="3283" customFormat="1" s="78">
      <c r="A3283" s="242" t="n"/>
      <c r="B3283" s="22" t="n"/>
      <c r="C3283" s="243" t="n"/>
      <c r="D3283" s="243" t="n"/>
      <c r="E3283" s="243" t="n"/>
      <c r="F3283" s="243" t="n"/>
      <c r="G3283" s="243" t="n"/>
      <c r="H3283" s="243" t="n"/>
      <c r="I3283" s="243" t="n"/>
      <c r="J3283" s="243" t="n"/>
      <c r="K3283" s="243" t="n"/>
    </row>
    <row r="3284" customFormat="1" s="78">
      <c r="A3284" s="242" t="n"/>
      <c r="B3284" s="22" t="n"/>
      <c r="C3284" s="243" t="n"/>
      <c r="D3284" s="243" t="n"/>
      <c r="E3284" s="243" t="n"/>
      <c r="F3284" s="243" t="n"/>
      <c r="G3284" s="243" t="n"/>
      <c r="H3284" s="243" t="n"/>
      <c r="I3284" s="243" t="n"/>
      <c r="J3284" s="243" t="n"/>
      <c r="K3284" s="243" t="n"/>
    </row>
    <row r="3285" customFormat="1" s="78">
      <c r="A3285" s="242" t="n"/>
      <c r="B3285" s="22" t="n"/>
      <c r="C3285" s="243" t="n"/>
      <c r="D3285" s="243" t="n"/>
      <c r="E3285" s="243" t="n"/>
      <c r="F3285" s="243" t="n"/>
      <c r="G3285" s="243" t="n"/>
      <c r="H3285" s="243" t="n"/>
      <c r="I3285" s="243" t="n"/>
      <c r="J3285" s="243" t="n"/>
      <c r="K3285" s="243" t="n"/>
    </row>
    <row r="3286" customFormat="1" s="78">
      <c r="A3286" s="242" t="n"/>
      <c r="B3286" s="22" t="n"/>
      <c r="C3286" s="243" t="n"/>
      <c r="D3286" s="243" t="n"/>
      <c r="E3286" s="243" t="n"/>
      <c r="F3286" s="243" t="n"/>
      <c r="G3286" s="243" t="n"/>
      <c r="H3286" s="243" t="n"/>
      <c r="I3286" s="243" t="n"/>
      <c r="J3286" s="243" t="n"/>
      <c r="K3286" s="243" t="n"/>
    </row>
    <row r="3287" customFormat="1" s="78">
      <c r="A3287" s="242" t="n"/>
      <c r="B3287" s="22" t="n"/>
      <c r="C3287" s="243" t="n"/>
      <c r="D3287" s="243" t="n"/>
      <c r="E3287" s="243" t="n"/>
      <c r="F3287" s="243" t="n"/>
      <c r="G3287" s="243" t="n"/>
      <c r="H3287" s="243" t="n"/>
      <c r="I3287" s="243" t="n"/>
      <c r="J3287" s="243" t="n"/>
      <c r="K3287" s="243" t="n"/>
    </row>
    <row r="3288" customFormat="1" s="78">
      <c r="A3288" s="242" t="n"/>
      <c r="B3288" s="22" t="n"/>
      <c r="C3288" s="243" t="n"/>
      <c r="D3288" s="243" t="n"/>
      <c r="E3288" s="243" t="n"/>
      <c r="F3288" s="243" t="n"/>
      <c r="G3288" s="243" t="n"/>
      <c r="H3288" s="243" t="n"/>
      <c r="I3288" s="243" t="n"/>
      <c r="J3288" s="243" t="n"/>
      <c r="K3288" s="243" t="n"/>
    </row>
    <row r="3289" customFormat="1" s="78">
      <c r="A3289" s="242" t="n"/>
      <c r="B3289" s="22" t="n"/>
      <c r="C3289" s="243" t="n"/>
      <c r="D3289" s="243" t="n"/>
      <c r="E3289" s="243" t="n"/>
      <c r="F3289" s="243" t="n"/>
      <c r="G3289" s="243" t="n"/>
      <c r="H3289" s="243" t="n"/>
      <c r="I3289" s="243" t="n"/>
      <c r="J3289" s="243" t="n"/>
      <c r="K3289" s="243" t="n"/>
    </row>
    <row r="3290" customFormat="1" s="78">
      <c r="A3290" s="242" t="n"/>
      <c r="B3290" s="22" t="n"/>
      <c r="C3290" s="243" t="n"/>
      <c r="D3290" s="243" t="n"/>
      <c r="E3290" s="243" t="n"/>
      <c r="F3290" s="243" t="n"/>
      <c r="G3290" s="243" t="n"/>
      <c r="H3290" s="243" t="n"/>
      <c r="I3290" s="243" t="n"/>
      <c r="J3290" s="243" t="n"/>
      <c r="K3290" s="243" t="n"/>
    </row>
    <row r="3291" customFormat="1" s="78">
      <c r="A3291" s="242" t="n"/>
      <c r="B3291" s="22" t="n"/>
      <c r="C3291" s="243" t="n"/>
      <c r="D3291" s="243" t="n"/>
      <c r="E3291" s="243" t="n"/>
      <c r="F3291" s="243" t="n"/>
      <c r="G3291" s="243" t="n"/>
      <c r="H3291" s="243" t="n"/>
      <c r="I3291" s="243" t="n"/>
      <c r="J3291" s="243" t="n"/>
      <c r="K3291" s="243" t="n"/>
    </row>
    <row r="3292" customFormat="1" s="78">
      <c r="A3292" s="242" t="n"/>
      <c r="B3292" s="22" t="n"/>
      <c r="C3292" s="243" t="n"/>
      <c r="D3292" s="243" t="n"/>
      <c r="E3292" s="243" t="n"/>
      <c r="F3292" s="243" t="n"/>
      <c r="G3292" s="243" t="n"/>
      <c r="H3292" s="243" t="n"/>
      <c r="I3292" s="243" t="n"/>
      <c r="J3292" s="243" t="n"/>
      <c r="K3292" s="243" t="n"/>
    </row>
    <row r="3293" customFormat="1" s="78">
      <c r="A3293" s="242" t="n"/>
      <c r="B3293" s="22" t="n"/>
      <c r="C3293" s="243" t="n"/>
      <c r="D3293" s="243" t="n"/>
      <c r="E3293" s="243" t="n"/>
      <c r="F3293" s="243" t="n"/>
      <c r="G3293" s="243" t="n"/>
      <c r="H3293" s="243" t="n"/>
      <c r="I3293" s="243" t="n"/>
      <c r="J3293" s="243" t="n"/>
      <c r="K3293" s="243" t="n"/>
    </row>
    <row r="3294" customFormat="1" s="78">
      <c r="A3294" s="242" t="n"/>
      <c r="B3294" s="22" t="n"/>
      <c r="C3294" s="243" t="n"/>
      <c r="D3294" s="243" t="n"/>
      <c r="E3294" s="243" t="n"/>
      <c r="F3294" s="243" t="n"/>
      <c r="G3294" s="243" t="n"/>
      <c r="H3294" s="243" t="n"/>
      <c r="I3294" s="243" t="n"/>
      <c r="J3294" s="243" t="n"/>
      <c r="K3294" s="243" t="n"/>
    </row>
    <row r="3295" customFormat="1" s="78">
      <c r="A3295" s="242" t="n"/>
      <c r="B3295" s="22" t="n"/>
      <c r="C3295" s="243" t="n"/>
      <c r="D3295" s="243" t="n"/>
      <c r="E3295" s="243" t="n"/>
      <c r="F3295" s="243" t="n"/>
      <c r="G3295" s="243" t="n"/>
      <c r="H3295" s="243" t="n"/>
      <c r="I3295" s="243" t="n"/>
      <c r="J3295" s="243" t="n"/>
      <c r="K3295" s="243" t="n"/>
    </row>
    <row r="3296" customFormat="1" s="78">
      <c r="A3296" s="242" t="n"/>
      <c r="B3296" s="22" t="n"/>
      <c r="C3296" s="243" t="n"/>
      <c r="D3296" s="243" t="n"/>
      <c r="E3296" s="243" t="n"/>
      <c r="F3296" s="243" t="n"/>
      <c r="G3296" s="243" t="n"/>
      <c r="H3296" s="243" t="n"/>
      <c r="I3296" s="243" t="n"/>
      <c r="J3296" s="243" t="n"/>
      <c r="K3296" s="243" t="n"/>
    </row>
    <row r="3297" customFormat="1" s="78">
      <c r="A3297" s="242" t="n"/>
      <c r="B3297" s="22" t="n"/>
      <c r="C3297" s="243" t="n"/>
      <c r="D3297" s="243" t="n"/>
      <c r="E3297" s="243" t="n"/>
      <c r="F3297" s="243" t="n"/>
      <c r="G3297" s="243" t="n"/>
      <c r="H3297" s="243" t="n"/>
      <c r="I3297" s="243" t="n"/>
      <c r="J3297" s="243" t="n"/>
      <c r="K3297" s="243" t="n"/>
    </row>
    <row r="3298" customFormat="1" s="78">
      <c r="A3298" s="242" t="n"/>
      <c r="B3298" s="22" t="n"/>
      <c r="C3298" s="243" t="n"/>
      <c r="D3298" s="243" t="n"/>
      <c r="E3298" s="243" t="n"/>
      <c r="F3298" s="243" t="n"/>
      <c r="G3298" s="243" t="n"/>
      <c r="H3298" s="243" t="n"/>
      <c r="I3298" s="243" t="n"/>
      <c r="J3298" s="243" t="n"/>
      <c r="K3298" s="243" t="n"/>
    </row>
    <row r="3299" customFormat="1" s="78">
      <c r="A3299" s="242" t="n"/>
      <c r="B3299" s="22" t="n"/>
      <c r="C3299" s="243" t="n"/>
      <c r="D3299" s="243" t="n"/>
      <c r="E3299" s="243" t="n"/>
      <c r="F3299" s="243" t="n"/>
      <c r="G3299" s="243" t="n"/>
      <c r="H3299" s="243" t="n"/>
      <c r="I3299" s="243" t="n"/>
      <c r="J3299" s="243" t="n"/>
      <c r="K3299" s="243" t="n"/>
    </row>
    <row r="3300" customFormat="1" s="78">
      <c r="A3300" s="242" t="n"/>
      <c r="B3300" s="22" t="n"/>
      <c r="C3300" s="243" t="n"/>
      <c r="D3300" s="243" t="n"/>
      <c r="E3300" s="243" t="n"/>
      <c r="F3300" s="243" t="n"/>
      <c r="G3300" s="243" t="n"/>
      <c r="H3300" s="243" t="n"/>
      <c r="I3300" s="243" t="n"/>
      <c r="J3300" s="243" t="n"/>
      <c r="K3300" s="243" t="n"/>
    </row>
    <row r="3301" customFormat="1" s="78">
      <c r="A3301" s="242" t="n"/>
      <c r="B3301" s="22" t="n"/>
      <c r="C3301" s="243" t="n"/>
      <c r="D3301" s="243" t="n"/>
      <c r="E3301" s="243" t="n"/>
      <c r="F3301" s="243" t="n"/>
      <c r="G3301" s="243" t="n"/>
      <c r="H3301" s="243" t="n"/>
      <c r="I3301" s="243" t="n"/>
      <c r="J3301" s="243" t="n"/>
      <c r="K3301" s="243" t="n"/>
    </row>
    <row r="3302" customFormat="1" s="78">
      <c r="A3302" s="242" t="n"/>
      <c r="B3302" s="22" t="n"/>
      <c r="C3302" s="243" t="n"/>
      <c r="D3302" s="243" t="n"/>
      <c r="E3302" s="243" t="n"/>
      <c r="F3302" s="243" t="n"/>
      <c r="G3302" s="243" t="n"/>
      <c r="H3302" s="243" t="n"/>
      <c r="I3302" s="243" t="n"/>
      <c r="J3302" s="243" t="n"/>
      <c r="K3302" s="243" t="n"/>
    </row>
    <row r="3303" customFormat="1" s="78">
      <c r="A3303" s="242" t="n"/>
      <c r="B3303" s="22" t="n"/>
      <c r="C3303" s="243" t="n"/>
      <c r="D3303" s="243" t="n"/>
      <c r="E3303" s="243" t="n"/>
      <c r="F3303" s="243" t="n"/>
      <c r="G3303" s="243" t="n"/>
      <c r="H3303" s="243" t="n"/>
      <c r="I3303" s="243" t="n"/>
      <c r="J3303" s="243" t="n"/>
      <c r="K3303" s="243" t="n"/>
    </row>
    <row r="3304" customFormat="1" s="78">
      <c r="A3304" s="242" t="n"/>
      <c r="B3304" s="22" t="n"/>
      <c r="C3304" s="243" t="n"/>
      <c r="D3304" s="243" t="n"/>
      <c r="E3304" s="243" t="n"/>
      <c r="F3304" s="243" t="n"/>
      <c r="G3304" s="243" t="n"/>
      <c r="H3304" s="243" t="n"/>
      <c r="I3304" s="243" t="n"/>
      <c r="J3304" s="243" t="n"/>
      <c r="K3304" s="243" t="n"/>
    </row>
    <row r="3305" customFormat="1" s="78">
      <c r="A3305" s="242" t="n"/>
      <c r="B3305" s="22" t="n"/>
      <c r="C3305" s="243" t="n"/>
      <c r="D3305" s="243" t="n"/>
      <c r="E3305" s="243" t="n"/>
      <c r="F3305" s="243" t="n"/>
      <c r="G3305" s="243" t="n"/>
      <c r="H3305" s="243" t="n"/>
      <c r="I3305" s="243" t="n"/>
      <c r="J3305" s="243" t="n"/>
      <c r="K3305" s="243" t="n"/>
    </row>
    <row r="3306" customFormat="1" s="78">
      <c r="A3306" s="242" t="n"/>
      <c r="B3306" s="22" t="n"/>
      <c r="C3306" s="243" t="n"/>
      <c r="D3306" s="243" t="n"/>
      <c r="E3306" s="243" t="n"/>
      <c r="F3306" s="243" t="n"/>
      <c r="G3306" s="243" t="n"/>
      <c r="H3306" s="243" t="n"/>
      <c r="I3306" s="243" t="n"/>
      <c r="J3306" s="243" t="n"/>
      <c r="K3306" s="243" t="n"/>
    </row>
    <row r="3307" customFormat="1" s="78">
      <c r="A3307" s="242" t="n"/>
      <c r="B3307" s="22" t="n"/>
      <c r="C3307" s="243" t="n"/>
      <c r="D3307" s="243" t="n"/>
      <c r="E3307" s="243" t="n"/>
      <c r="F3307" s="243" t="n"/>
      <c r="G3307" s="243" t="n"/>
      <c r="H3307" s="243" t="n"/>
      <c r="I3307" s="243" t="n"/>
      <c r="J3307" s="243" t="n"/>
      <c r="K3307" s="243" t="n"/>
    </row>
    <row r="3308" customFormat="1" s="78">
      <c r="A3308" s="242" t="n"/>
      <c r="B3308" s="22" t="n"/>
      <c r="C3308" s="243" t="n"/>
      <c r="D3308" s="243" t="n"/>
      <c r="E3308" s="243" t="n"/>
      <c r="F3308" s="243" t="n"/>
      <c r="G3308" s="243" t="n"/>
      <c r="H3308" s="243" t="n"/>
      <c r="I3308" s="243" t="n"/>
      <c r="J3308" s="243" t="n"/>
      <c r="K3308" s="243" t="n"/>
    </row>
    <row r="3309" customFormat="1" s="78">
      <c r="A3309" s="242" t="n"/>
      <c r="B3309" s="22" t="n"/>
      <c r="C3309" s="243" t="n"/>
      <c r="D3309" s="243" t="n"/>
      <c r="E3309" s="243" t="n"/>
      <c r="F3309" s="243" t="n"/>
      <c r="G3309" s="243" t="n"/>
      <c r="H3309" s="243" t="n"/>
      <c r="I3309" s="243" t="n"/>
      <c r="J3309" s="243" t="n"/>
      <c r="K3309" s="243" t="n"/>
    </row>
    <row r="3310" customFormat="1" s="78">
      <c r="A3310" s="242" t="n"/>
      <c r="B3310" s="22" t="n"/>
      <c r="C3310" s="243" t="n"/>
      <c r="D3310" s="243" t="n"/>
      <c r="E3310" s="243" t="n"/>
      <c r="F3310" s="243" t="n"/>
      <c r="G3310" s="243" t="n"/>
      <c r="H3310" s="243" t="n"/>
      <c r="I3310" s="243" t="n"/>
      <c r="J3310" s="243" t="n"/>
      <c r="K3310" s="243" t="n"/>
    </row>
    <row r="3311" customFormat="1" s="78">
      <c r="A3311" s="242" t="n"/>
      <c r="B3311" s="22" t="n"/>
      <c r="C3311" s="243" t="n"/>
      <c r="D3311" s="243" t="n"/>
      <c r="E3311" s="243" t="n"/>
      <c r="F3311" s="243" t="n"/>
      <c r="G3311" s="243" t="n"/>
      <c r="H3311" s="243" t="n"/>
      <c r="I3311" s="243" t="n"/>
      <c r="J3311" s="243" t="n"/>
      <c r="K3311" s="243" t="n"/>
    </row>
    <row r="3312" customFormat="1" s="78">
      <c r="A3312" s="242" t="n"/>
      <c r="B3312" s="22" t="n"/>
      <c r="C3312" s="243" t="n"/>
      <c r="D3312" s="243" t="n"/>
      <c r="E3312" s="243" t="n"/>
      <c r="F3312" s="243" t="n"/>
      <c r="G3312" s="243" t="n"/>
      <c r="H3312" s="243" t="n"/>
      <c r="I3312" s="243" t="n"/>
      <c r="J3312" s="243" t="n"/>
      <c r="K3312" s="243" t="n"/>
    </row>
    <row r="3313" customFormat="1" s="78">
      <c r="A3313" s="242" t="n"/>
      <c r="B3313" s="22" t="n"/>
      <c r="C3313" s="243" t="n"/>
      <c r="D3313" s="243" t="n"/>
      <c r="E3313" s="243" t="n"/>
      <c r="F3313" s="243" t="n"/>
      <c r="G3313" s="243" t="n"/>
      <c r="H3313" s="243" t="n"/>
      <c r="I3313" s="243" t="n"/>
      <c r="J3313" s="243" t="n"/>
      <c r="K3313" s="243" t="n"/>
    </row>
    <row r="3314" customFormat="1" s="78">
      <c r="A3314" s="242" t="n"/>
      <c r="B3314" s="22" t="n"/>
      <c r="C3314" s="243" t="n"/>
      <c r="D3314" s="243" t="n"/>
      <c r="E3314" s="243" t="n"/>
      <c r="F3314" s="243" t="n"/>
      <c r="G3314" s="243" t="n"/>
      <c r="H3314" s="243" t="n"/>
      <c r="I3314" s="243" t="n"/>
      <c r="J3314" s="243" t="n"/>
      <c r="K3314" s="243" t="n"/>
    </row>
    <row r="3315" customFormat="1" s="78">
      <c r="A3315" s="242" t="n"/>
      <c r="B3315" s="22" t="n"/>
      <c r="C3315" s="243" t="n"/>
      <c r="D3315" s="243" t="n"/>
      <c r="E3315" s="243" t="n"/>
      <c r="F3315" s="243" t="n"/>
      <c r="G3315" s="243" t="n"/>
      <c r="H3315" s="243" t="n"/>
      <c r="I3315" s="243" t="n"/>
      <c r="J3315" s="243" t="n"/>
      <c r="K3315" s="243" t="n"/>
    </row>
    <row r="3316" customFormat="1" s="78">
      <c r="A3316" s="242" t="n"/>
      <c r="B3316" s="22" t="n"/>
      <c r="C3316" s="243" t="n"/>
      <c r="D3316" s="243" t="n"/>
      <c r="E3316" s="243" t="n"/>
      <c r="F3316" s="243" t="n"/>
      <c r="G3316" s="243" t="n"/>
      <c r="H3316" s="243" t="n"/>
      <c r="I3316" s="243" t="n"/>
      <c r="J3316" s="243" t="n"/>
      <c r="K3316" s="243" t="n"/>
    </row>
    <row r="3317" customFormat="1" s="78">
      <c r="A3317" s="242" t="n"/>
      <c r="B3317" s="22" t="n"/>
      <c r="C3317" s="243" t="n"/>
      <c r="D3317" s="243" t="n"/>
      <c r="E3317" s="243" t="n"/>
      <c r="F3317" s="243" t="n"/>
      <c r="G3317" s="243" t="n"/>
      <c r="H3317" s="243" t="n"/>
      <c r="I3317" s="243" t="n"/>
      <c r="J3317" s="243" t="n"/>
      <c r="K3317" s="243" t="n"/>
    </row>
    <row r="3318" customFormat="1" s="78">
      <c r="A3318" s="242" t="n"/>
      <c r="B3318" s="22" t="n"/>
      <c r="C3318" s="243" t="n"/>
      <c r="D3318" s="243" t="n"/>
      <c r="E3318" s="243" t="n"/>
      <c r="F3318" s="243" t="n"/>
      <c r="G3318" s="243" t="n"/>
      <c r="H3318" s="243" t="n"/>
      <c r="I3318" s="243" t="n"/>
      <c r="J3318" s="243" t="n"/>
      <c r="K3318" s="243" t="n"/>
    </row>
    <row r="3319" customFormat="1" s="78">
      <c r="A3319" s="242" t="n"/>
      <c r="B3319" s="22" t="n"/>
      <c r="C3319" s="243" t="n"/>
      <c r="D3319" s="243" t="n"/>
      <c r="E3319" s="243" t="n"/>
      <c r="F3319" s="243" t="n"/>
      <c r="G3319" s="243" t="n"/>
      <c r="H3319" s="243" t="n"/>
      <c r="I3319" s="243" t="n"/>
      <c r="J3319" s="243" t="n"/>
      <c r="K3319" s="243" t="n"/>
    </row>
    <row r="3320" customFormat="1" s="78">
      <c r="A3320" s="242" t="n"/>
      <c r="B3320" s="22" t="n"/>
      <c r="C3320" s="243" t="n"/>
      <c r="D3320" s="243" t="n"/>
      <c r="E3320" s="243" t="n"/>
      <c r="F3320" s="243" t="n"/>
      <c r="G3320" s="243" t="n"/>
      <c r="H3320" s="243" t="n"/>
      <c r="I3320" s="243" t="n"/>
      <c r="J3320" s="243" t="n"/>
      <c r="K3320" s="243" t="n"/>
    </row>
    <row r="3321" customFormat="1" s="78">
      <c r="A3321" s="242" t="n"/>
      <c r="B3321" s="22" t="n"/>
      <c r="C3321" s="243" t="n"/>
      <c r="D3321" s="243" t="n"/>
      <c r="E3321" s="243" t="n"/>
      <c r="F3321" s="243" t="n"/>
      <c r="G3321" s="243" t="n"/>
      <c r="H3321" s="243" t="n"/>
      <c r="I3321" s="243" t="n"/>
      <c r="J3321" s="243" t="n"/>
      <c r="K3321" s="243" t="n"/>
    </row>
    <row r="3322" customFormat="1" s="78">
      <c r="A3322" s="242" t="n"/>
      <c r="B3322" s="22" t="n"/>
      <c r="C3322" s="243" t="n"/>
      <c r="D3322" s="243" t="n"/>
      <c r="E3322" s="243" t="n"/>
      <c r="F3322" s="243" t="n"/>
      <c r="G3322" s="243" t="n"/>
      <c r="H3322" s="243" t="n"/>
      <c r="I3322" s="243" t="n"/>
      <c r="J3322" s="243" t="n"/>
      <c r="K3322" s="243" t="n"/>
    </row>
    <row r="3323" customFormat="1" s="78">
      <c r="A3323" s="242" t="n"/>
      <c r="B3323" s="22" t="n"/>
      <c r="C3323" s="243" t="n"/>
      <c r="D3323" s="243" t="n"/>
      <c r="E3323" s="243" t="n"/>
      <c r="F3323" s="243" t="n"/>
      <c r="G3323" s="243" t="n"/>
      <c r="H3323" s="243" t="n"/>
      <c r="I3323" s="243" t="n"/>
      <c r="J3323" s="243" t="n"/>
      <c r="K3323" s="243" t="n"/>
    </row>
    <row r="3324" customFormat="1" s="78">
      <c r="A3324" s="242" t="n"/>
      <c r="B3324" s="22" t="n"/>
      <c r="C3324" s="243" t="n"/>
      <c r="D3324" s="243" t="n"/>
      <c r="E3324" s="243" t="n"/>
      <c r="F3324" s="243" t="n"/>
      <c r="G3324" s="243" t="n"/>
      <c r="H3324" s="243" t="n"/>
      <c r="I3324" s="243" t="n"/>
      <c r="J3324" s="243" t="n"/>
      <c r="K3324" s="243" t="n"/>
    </row>
    <row r="3325" customFormat="1" s="78">
      <c r="A3325" s="242" t="n"/>
      <c r="B3325" s="22" t="n"/>
      <c r="C3325" s="243" t="n"/>
      <c r="D3325" s="243" t="n"/>
      <c r="E3325" s="243" t="n"/>
      <c r="F3325" s="243" t="n"/>
      <c r="G3325" s="243" t="n"/>
      <c r="H3325" s="243" t="n"/>
      <c r="I3325" s="243" t="n"/>
      <c r="J3325" s="243" t="n"/>
      <c r="K3325" s="243" t="n"/>
    </row>
    <row r="3326" customFormat="1" s="78">
      <c r="A3326" s="242" t="n"/>
      <c r="B3326" s="22" t="n"/>
      <c r="C3326" s="243" t="n"/>
      <c r="D3326" s="243" t="n"/>
      <c r="E3326" s="243" t="n"/>
      <c r="F3326" s="243" t="n"/>
      <c r="G3326" s="243" t="n"/>
      <c r="H3326" s="243" t="n"/>
      <c r="I3326" s="243" t="n"/>
      <c r="J3326" s="243" t="n"/>
      <c r="K3326" s="243" t="n"/>
    </row>
    <row r="3327" customFormat="1" s="78">
      <c r="A3327" s="242" t="n"/>
      <c r="B3327" s="22" t="n"/>
      <c r="C3327" s="243" t="n"/>
      <c r="D3327" s="243" t="n"/>
      <c r="E3327" s="243" t="n"/>
      <c r="F3327" s="243" t="n"/>
      <c r="G3327" s="243" t="n"/>
      <c r="H3327" s="243" t="n"/>
      <c r="I3327" s="243" t="n"/>
      <c r="J3327" s="243" t="n"/>
      <c r="K3327" s="243" t="n"/>
    </row>
    <row r="3328" customFormat="1" s="78">
      <c r="A3328" s="242" t="n"/>
      <c r="B3328" s="22" t="n"/>
      <c r="C3328" s="243" t="n"/>
      <c r="D3328" s="243" t="n"/>
      <c r="E3328" s="243" t="n"/>
      <c r="F3328" s="243" t="n"/>
      <c r="G3328" s="243" t="n"/>
      <c r="H3328" s="243" t="n"/>
      <c r="I3328" s="243" t="n"/>
      <c r="J3328" s="243" t="n"/>
      <c r="K3328" s="243" t="n"/>
    </row>
    <row r="3329" customFormat="1" s="78">
      <c r="A3329" s="242" t="n"/>
      <c r="B3329" s="22" t="n"/>
      <c r="C3329" s="243" t="n"/>
      <c r="D3329" s="243" t="n"/>
      <c r="E3329" s="243" t="n"/>
      <c r="F3329" s="243" t="n"/>
      <c r="G3329" s="243" t="n"/>
      <c r="H3329" s="243" t="n"/>
      <c r="I3329" s="243" t="n"/>
      <c r="J3329" s="243" t="n"/>
      <c r="K3329" s="243" t="n"/>
    </row>
    <row r="3330" customFormat="1" s="78">
      <c r="A3330" s="242" t="n"/>
      <c r="B3330" s="22" t="n"/>
      <c r="C3330" s="243" t="n"/>
      <c r="D3330" s="243" t="n"/>
      <c r="E3330" s="243" t="n"/>
      <c r="F3330" s="243" t="n"/>
      <c r="G3330" s="243" t="n"/>
      <c r="H3330" s="243" t="n"/>
      <c r="I3330" s="243" t="n"/>
      <c r="J3330" s="243" t="n"/>
      <c r="K3330" s="243" t="n"/>
    </row>
    <row r="3331" customFormat="1" s="78">
      <c r="A3331" s="242" t="n"/>
      <c r="B3331" s="22" t="n"/>
      <c r="C3331" s="243" t="n"/>
      <c r="D3331" s="243" t="n"/>
      <c r="E3331" s="243" t="n"/>
      <c r="F3331" s="243" t="n"/>
      <c r="G3331" s="243" t="n"/>
      <c r="H3331" s="243" t="n"/>
      <c r="I3331" s="243" t="n"/>
      <c r="J3331" s="243" t="n"/>
      <c r="K3331" s="243" t="n"/>
    </row>
    <row r="3332" customFormat="1" s="78">
      <c r="A3332" s="242" t="n"/>
      <c r="B3332" s="22" t="n"/>
      <c r="C3332" s="243" t="n"/>
      <c r="D3332" s="243" t="n"/>
      <c r="E3332" s="243" t="n"/>
      <c r="F3332" s="243" t="n"/>
      <c r="G3332" s="243" t="n"/>
      <c r="H3332" s="243" t="n"/>
      <c r="I3332" s="243" t="n"/>
      <c r="J3332" s="243" t="n"/>
      <c r="K3332" s="243" t="n"/>
    </row>
    <row r="3333" customFormat="1" s="78">
      <c r="A3333" s="242" t="n"/>
      <c r="B3333" s="22" t="n"/>
      <c r="C3333" s="243" t="n"/>
      <c r="D3333" s="243" t="n"/>
      <c r="E3333" s="243" t="n"/>
      <c r="F3333" s="243" t="n"/>
      <c r="G3333" s="243" t="n"/>
      <c r="H3333" s="243" t="n"/>
      <c r="I3333" s="243" t="n"/>
      <c r="J3333" s="243" t="n"/>
      <c r="K3333" s="243" t="n"/>
    </row>
    <row r="3334" customFormat="1" s="78">
      <c r="A3334" s="242" t="n"/>
      <c r="B3334" s="22" t="n"/>
      <c r="C3334" s="243" t="n"/>
      <c r="D3334" s="243" t="n"/>
      <c r="E3334" s="243" t="n"/>
      <c r="F3334" s="243" t="n"/>
      <c r="G3334" s="243" t="n"/>
      <c r="H3334" s="243" t="n"/>
      <c r="I3334" s="243" t="n"/>
      <c r="J3334" s="243" t="n"/>
      <c r="K3334" s="243" t="n"/>
    </row>
    <row r="3335" customFormat="1" s="78">
      <c r="A3335" s="242" t="n"/>
      <c r="B3335" s="22" t="n"/>
      <c r="C3335" s="243" t="n"/>
      <c r="D3335" s="243" t="n"/>
      <c r="E3335" s="243" t="n"/>
      <c r="F3335" s="243" t="n"/>
      <c r="G3335" s="243" t="n"/>
      <c r="H3335" s="243" t="n"/>
      <c r="I3335" s="243" t="n"/>
      <c r="J3335" s="243" t="n"/>
      <c r="K3335" s="243" t="n"/>
    </row>
    <row r="3336" customFormat="1" s="78">
      <c r="A3336" s="242" t="n"/>
      <c r="B3336" s="22" t="n"/>
      <c r="C3336" s="243" t="n"/>
      <c r="D3336" s="243" t="n"/>
      <c r="E3336" s="243" t="n"/>
      <c r="F3336" s="243" t="n"/>
      <c r="G3336" s="243" t="n"/>
      <c r="H3336" s="243" t="n"/>
      <c r="I3336" s="243" t="n"/>
      <c r="J3336" s="243" t="n"/>
      <c r="K3336" s="243" t="n"/>
    </row>
    <row r="3337" customFormat="1" s="78">
      <c r="A3337" s="242" t="n"/>
      <c r="B3337" s="22" t="n"/>
      <c r="C3337" s="243" t="n"/>
      <c r="D3337" s="243" t="n"/>
      <c r="E3337" s="243" t="n"/>
      <c r="F3337" s="243" t="n"/>
      <c r="G3337" s="243" t="n"/>
      <c r="H3337" s="243" t="n"/>
      <c r="I3337" s="243" t="n"/>
      <c r="J3337" s="243" t="n"/>
      <c r="K3337" s="243" t="n"/>
    </row>
    <row r="3338" customFormat="1" s="78">
      <c r="A3338" s="242" t="n"/>
      <c r="B3338" s="22" t="n"/>
      <c r="C3338" s="243" t="n"/>
      <c r="D3338" s="243" t="n"/>
      <c r="E3338" s="243" t="n"/>
      <c r="F3338" s="243" t="n"/>
      <c r="G3338" s="243" t="n"/>
      <c r="H3338" s="243" t="n"/>
      <c r="I3338" s="243" t="n"/>
      <c r="J3338" s="243" t="n"/>
      <c r="K3338" s="243" t="n"/>
    </row>
    <row r="3339" customFormat="1" s="78">
      <c r="A3339" s="242" t="n"/>
      <c r="B3339" s="22" t="n"/>
      <c r="C3339" s="243" t="n"/>
      <c r="D3339" s="243" t="n"/>
      <c r="E3339" s="243" t="n"/>
      <c r="F3339" s="243" t="n"/>
      <c r="G3339" s="243" t="n"/>
      <c r="H3339" s="243" t="n"/>
      <c r="I3339" s="243" t="n"/>
      <c r="J3339" s="243" t="n"/>
      <c r="K3339" s="243" t="n"/>
    </row>
    <row r="3340" customFormat="1" s="78">
      <c r="A3340" s="242" t="n"/>
      <c r="B3340" s="22" t="n"/>
      <c r="C3340" s="243" t="n"/>
      <c r="D3340" s="243" t="n"/>
      <c r="E3340" s="243" t="n"/>
      <c r="F3340" s="243" t="n"/>
      <c r="G3340" s="243" t="n"/>
      <c r="H3340" s="243" t="n"/>
      <c r="I3340" s="243" t="n"/>
      <c r="J3340" s="243" t="n"/>
      <c r="K3340" s="243" t="n"/>
    </row>
    <row r="3341" customFormat="1" s="78">
      <c r="A3341" s="242" t="n"/>
      <c r="B3341" s="22" t="n"/>
      <c r="C3341" s="243" t="n"/>
      <c r="D3341" s="243" t="n"/>
      <c r="E3341" s="243" t="n"/>
      <c r="F3341" s="243" t="n"/>
      <c r="G3341" s="243" t="n"/>
      <c r="H3341" s="243" t="n"/>
      <c r="I3341" s="243" t="n"/>
      <c r="J3341" s="243" t="n"/>
      <c r="K3341" s="243" t="n"/>
    </row>
    <row r="3342" customFormat="1" s="78">
      <c r="A3342" s="242" t="n"/>
      <c r="B3342" s="22" t="n"/>
      <c r="C3342" s="243" t="n"/>
      <c r="D3342" s="243" t="n"/>
      <c r="E3342" s="243" t="n"/>
      <c r="F3342" s="243" t="n"/>
      <c r="G3342" s="243" t="n"/>
      <c r="H3342" s="243" t="n"/>
      <c r="I3342" s="243" t="n"/>
      <c r="J3342" s="243" t="n"/>
      <c r="K3342" s="243" t="n"/>
    </row>
    <row r="3343" customFormat="1" s="78">
      <c r="A3343" s="242" t="n"/>
      <c r="B3343" s="22" t="n"/>
      <c r="C3343" s="243" t="n"/>
      <c r="D3343" s="243" t="n"/>
      <c r="E3343" s="243" t="n"/>
      <c r="F3343" s="243" t="n"/>
      <c r="G3343" s="243" t="n"/>
      <c r="H3343" s="243" t="n"/>
      <c r="I3343" s="243" t="n"/>
      <c r="J3343" s="243" t="n"/>
      <c r="K3343" s="243" t="n"/>
    </row>
    <row r="3344" customFormat="1" s="78">
      <c r="A3344" s="242" t="n"/>
      <c r="B3344" s="22" t="n"/>
      <c r="C3344" s="243" t="n"/>
      <c r="D3344" s="243" t="n"/>
      <c r="E3344" s="243" t="n"/>
      <c r="F3344" s="243" t="n"/>
      <c r="G3344" s="243" t="n"/>
      <c r="H3344" s="243" t="n"/>
      <c r="I3344" s="243" t="n"/>
      <c r="J3344" s="243" t="n"/>
      <c r="K3344" s="243" t="n"/>
    </row>
    <row r="3345" customFormat="1" s="78">
      <c r="A3345" s="242" t="n"/>
      <c r="B3345" s="22" t="n"/>
      <c r="C3345" s="243" t="n"/>
      <c r="D3345" s="243" t="n"/>
      <c r="E3345" s="243" t="n"/>
      <c r="F3345" s="243" t="n"/>
      <c r="G3345" s="243" t="n"/>
      <c r="H3345" s="243" t="n"/>
      <c r="I3345" s="243" t="n"/>
      <c r="J3345" s="243" t="n"/>
      <c r="K3345" s="243" t="n"/>
    </row>
    <row r="3346" customFormat="1" s="78">
      <c r="A3346" s="242" t="n"/>
      <c r="B3346" s="22" t="n"/>
      <c r="C3346" s="243" t="n"/>
      <c r="D3346" s="243" t="n"/>
      <c r="E3346" s="243" t="n"/>
      <c r="F3346" s="243" t="n"/>
      <c r="G3346" s="243" t="n"/>
      <c r="H3346" s="243" t="n"/>
      <c r="I3346" s="243" t="n"/>
      <c r="J3346" s="243" t="n"/>
      <c r="K3346" s="243" t="n"/>
    </row>
    <row r="3347" customFormat="1" s="78">
      <c r="A3347" s="242" t="n"/>
      <c r="B3347" s="22" t="n"/>
      <c r="C3347" s="243" t="n"/>
      <c r="D3347" s="243" t="n"/>
      <c r="E3347" s="243" t="n"/>
      <c r="F3347" s="243" t="n"/>
      <c r="G3347" s="243" t="n"/>
      <c r="H3347" s="243" t="n"/>
      <c r="I3347" s="243" t="n"/>
      <c r="J3347" s="243" t="n"/>
      <c r="K3347" s="243" t="n"/>
    </row>
    <row r="3348" customFormat="1" s="78">
      <c r="A3348" s="242" t="n"/>
      <c r="B3348" s="22" t="n"/>
      <c r="C3348" s="243" t="n"/>
      <c r="D3348" s="243" t="n"/>
      <c r="E3348" s="243" t="n"/>
      <c r="F3348" s="243" t="n"/>
      <c r="G3348" s="243" t="n"/>
      <c r="H3348" s="243" t="n"/>
      <c r="I3348" s="243" t="n"/>
      <c r="J3348" s="243" t="n"/>
      <c r="K3348" s="243" t="n"/>
    </row>
    <row r="3349" customFormat="1" s="78">
      <c r="A3349" s="242" t="n"/>
      <c r="B3349" s="22" t="n"/>
      <c r="C3349" s="243" t="n"/>
      <c r="D3349" s="243" t="n"/>
      <c r="E3349" s="243" t="n"/>
      <c r="F3349" s="243" t="n"/>
      <c r="G3349" s="243" t="n"/>
      <c r="H3349" s="243" t="n"/>
      <c r="I3349" s="243" t="n"/>
      <c r="J3349" s="243" t="n"/>
      <c r="K3349" s="243" t="n"/>
    </row>
    <row r="3350" customFormat="1" s="78">
      <c r="A3350" s="242" t="n"/>
      <c r="B3350" s="22" t="n"/>
      <c r="C3350" s="243" t="n"/>
      <c r="D3350" s="243" t="n"/>
      <c r="E3350" s="243" t="n"/>
      <c r="F3350" s="243" t="n"/>
      <c r="G3350" s="243" t="n"/>
      <c r="H3350" s="243" t="n"/>
      <c r="I3350" s="243" t="n"/>
      <c r="J3350" s="243" t="n"/>
      <c r="K3350" s="243" t="n"/>
    </row>
    <row r="3351" customFormat="1" s="78">
      <c r="A3351" s="242" t="n"/>
      <c r="B3351" s="22" t="n"/>
      <c r="C3351" s="243" t="n"/>
      <c r="D3351" s="243" t="n"/>
      <c r="E3351" s="243" t="n"/>
      <c r="F3351" s="243" t="n"/>
      <c r="G3351" s="243" t="n"/>
      <c r="H3351" s="243" t="n"/>
      <c r="I3351" s="243" t="n"/>
      <c r="J3351" s="243" t="n"/>
      <c r="K3351" s="243" t="n"/>
    </row>
    <row r="3352" customFormat="1" s="78">
      <c r="A3352" s="242" t="n"/>
      <c r="B3352" s="22" t="n"/>
      <c r="C3352" s="243" t="n"/>
      <c r="D3352" s="243" t="n"/>
      <c r="E3352" s="243" t="n"/>
      <c r="F3352" s="243" t="n"/>
      <c r="G3352" s="243" t="n"/>
      <c r="H3352" s="243" t="n"/>
      <c r="I3352" s="243" t="n"/>
      <c r="J3352" s="243" t="n"/>
      <c r="K3352" s="243" t="n"/>
    </row>
    <row r="3353" customFormat="1" s="78">
      <c r="A3353" s="242" t="n"/>
      <c r="B3353" s="22" t="n"/>
      <c r="C3353" s="243" t="n"/>
      <c r="D3353" s="243" t="n"/>
      <c r="E3353" s="243" t="n"/>
      <c r="F3353" s="243" t="n"/>
      <c r="G3353" s="243" t="n"/>
      <c r="H3353" s="243" t="n"/>
      <c r="I3353" s="243" t="n"/>
      <c r="J3353" s="243" t="n"/>
      <c r="K3353" s="243" t="n"/>
    </row>
    <row r="3354" customFormat="1" s="78">
      <c r="A3354" s="242" t="n"/>
      <c r="B3354" s="22" t="n"/>
      <c r="C3354" s="243" t="n"/>
      <c r="D3354" s="243" t="n"/>
      <c r="E3354" s="243" t="n"/>
      <c r="F3354" s="243" t="n"/>
      <c r="G3354" s="243" t="n"/>
      <c r="H3354" s="243" t="n"/>
      <c r="I3354" s="243" t="n"/>
      <c r="J3354" s="243" t="n"/>
      <c r="K3354" s="243" t="n"/>
    </row>
    <row r="3355" customFormat="1" s="78">
      <c r="A3355" s="242" t="n"/>
      <c r="B3355" s="22" t="n"/>
      <c r="C3355" s="243" t="n"/>
      <c r="D3355" s="243" t="n"/>
      <c r="E3355" s="243" t="n"/>
      <c r="F3355" s="243" t="n"/>
      <c r="G3355" s="243" t="n"/>
      <c r="H3355" s="243" t="n"/>
      <c r="I3355" s="243" t="n"/>
      <c r="J3355" s="243" t="n"/>
      <c r="K3355" s="243" t="n"/>
    </row>
    <row r="3356" customFormat="1" s="78">
      <c r="A3356" s="242" t="n"/>
      <c r="B3356" s="22" t="n"/>
      <c r="C3356" s="243" t="n"/>
      <c r="D3356" s="243" t="n"/>
      <c r="E3356" s="243" t="n"/>
      <c r="F3356" s="243" t="n"/>
      <c r="G3356" s="243" t="n"/>
      <c r="H3356" s="243" t="n"/>
      <c r="I3356" s="243" t="n"/>
      <c r="J3356" s="243" t="n"/>
      <c r="K3356" s="243" t="n"/>
    </row>
    <row r="3357" customFormat="1" s="78">
      <c r="A3357" s="242" t="n"/>
      <c r="B3357" s="22" t="n"/>
      <c r="C3357" s="243" t="n"/>
      <c r="D3357" s="243" t="n"/>
      <c r="E3357" s="243" t="n"/>
      <c r="F3357" s="243" t="n"/>
      <c r="G3357" s="243" t="n"/>
      <c r="H3357" s="243" t="n"/>
      <c r="I3357" s="243" t="n"/>
      <c r="J3357" s="243" t="n"/>
      <c r="K3357" s="243" t="n"/>
    </row>
    <row r="3358" customFormat="1" s="78">
      <c r="A3358" s="242" t="n"/>
      <c r="B3358" s="22" t="n"/>
      <c r="C3358" s="243" t="n"/>
      <c r="D3358" s="243" t="n"/>
      <c r="E3358" s="243" t="n"/>
      <c r="F3358" s="243" t="n"/>
      <c r="G3358" s="243" t="n"/>
      <c r="H3358" s="243" t="n"/>
      <c r="I3358" s="243" t="n"/>
      <c r="J3358" s="243" t="n"/>
      <c r="K3358" s="243" t="n"/>
    </row>
    <row r="3359" customFormat="1" s="78">
      <c r="A3359" s="242" t="n"/>
      <c r="B3359" s="22" t="n"/>
      <c r="C3359" s="243" t="n"/>
      <c r="D3359" s="243" t="n"/>
      <c r="E3359" s="243" t="n"/>
      <c r="F3359" s="243" t="n"/>
      <c r="G3359" s="243" t="n"/>
      <c r="H3359" s="243" t="n"/>
      <c r="I3359" s="243" t="n"/>
      <c r="J3359" s="243" t="n"/>
      <c r="K3359" s="243" t="n"/>
    </row>
    <row r="3360" customFormat="1" s="78">
      <c r="A3360" s="242" t="n"/>
      <c r="B3360" s="22" t="n"/>
      <c r="C3360" s="243" t="n"/>
      <c r="D3360" s="243" t="n"/>
      <c r="E3360" s="243" t="n"/>
      <c r="F3360" s="243" t="n"/>
      <c r="G3360" s="243" t="n"/>
      <c r="H3360" s="243" t="n"/>
      <c r="I3360" s="243" t="n"/>
      <c r="J3360" s="243" t="n"/>
      <c r="K3360" s="243" t="n"/>
    </row>
    <row r="3361" customFormat="1" s="78">
      <c r="A3361" s="242" t="n"/>
      <c r="B3361" s="22" t="n"/>
      <c r="C3361" s="243" t="n"/>
      <c r="D3361" s="243" t="n"/>
      <c r="E3361" s="243" t="n"/>
      <c r="F3361" s="243" t="n"/>
      <c r="G3361" s="243" t="n"/>
      <c r="H3361" s="243" t="n"/>
      <c r="I3361" s="243" t="n"/>
      <c r="J3361" s="243" t="n"/>
      <c r="K3361" s="243" t="n"/>
    </row>
    <row r="3362" customFormat="1" s="78">
      <c r="A3362" s="242" t="n"/>
      <c r="B3362" s="22" t="n"/>
      <c r="C3362" s="243" t="n"/>
      <c r="D3362" s="243" t="n"/>
      <c r="E3362" s="243" t="n"/>
      <c r="F3362" s="243" t="n"/>
      <c r="G3362" s="243" t="n"/>
      <c r="H3362" s="243" t="n"/>
      <c r="I3362" s="243" t="n"/>
      <c r="J3362" s="243" t="n"/>
      <c r="K3362" s="243" t="n"/>
    </row>
    <row r="3363" customFormat="1" s="78">
      <c r="A3363" s="242" t="n"/>
      <c r="B3363" s="22" t="n"/>
      <c r="C3363" s="243" t="n"/>
      <c r="D3363" s="243" t="n"/>
      <c r="E3363" s="243" t="n"/>
      <c r="F3363" s="243" t="n"/>
      <c r="G3363" s="243" t="n"/>
      <c r="H3363" s="243" t="n"/>
      <c r="I3363" s="243" t="n"/>
      <c r="J3363" s="243" t="n"/>
      <c r="K3363" s="243" t="n"/>
    </row>
    <row r="3364" customFormat="1" s="78">
      <c r="A3364" s="242" t="n"/>
      <c r="B3364" s="22" t="n"/>
      <c r="C3364" s="243" t="n"/>
      <c r="D3364" s="243" t="n"/>
      <c r="E3364" s="243" t="n"/>
      <c r="F3364" s="243" t="n"/>
      <c r="G3364" s="243" t="n"/>
      <c r="H3364" s="243" t="n"/>
      <c r="I3364" s="243" t="n"/>
      <c r="J3364" s="243" t="n"/>
      <c r="K3364" s="243" t="n"/>
    </row>
    <row r="3365" customFormat="1" s="78">
      <c r="A3365" s="242" t="n"/>
      <c r="B3365" s="22" t="n"/>
      <c r="C3365" s="243" t="n"/>
      <c r="D3365" s="243" t="n"/>
      <c r="E3365" s="243" t="n"/>
      <c r="F3365" s="243" t="n"/>
      <c r="G3365" s="243" t="n"/>
      <c r="H3365" s="243" t="n"/>
      <c r="I3365" s="243" t="n"/>
      <c r="J3365" s="243" t="n"/>
      <c r="K3365" s="243" t="n"/>
    </row>
    <row r="3366" customFormat="1" s="78">
      <c r="A3366" s="242" t="n"/>
      <c r="B3366" s="22" t="n"/>
      <c r="C3366" s="243" t="n"/>
      <c r="D3366" s="243" t="n"/>
      <c r="E3366" s="243" t="n"/>
      <c r="F3366" s="243" t="n"/>
      <c r="G3366" s="243" t="n"/>
      <c r="H3366" s="243" t="n"/>
      <c r="I3366" s="243" t="n"/>
      <c r="J3366" s="243" t="n"/>
      <c r="K3366" s="243" t="n"/>
    </row>
    <row r="3367" customFormat="1" s="78">
      <c r="A3367" s="242" t="n"/>
      <c r="B3367" s="22" t="n"/>
      <c r="C3367" s="243" t="n"/>
      <c r="D3367" s="243" t="n"/>
      <c r="E3367" s="243" t="n"/>
      <c r="F3367" s="243" t="n"/>
      <c r="G3367" s="243" t="n"/>
      <c r="H3367" s="243" t="n"/>
      <c r="I3367" s="243" t="n"/>
      <c r="J3367" s="243" t="n"/>
      <c r="K3367" s="243" t="n"/>
    </row>
    <row r="3368" customFormat="1" s="78">
      <c r="A3368" s="242" t="n"/>
      <c r="B3368" s="22" t="n"/>
      <c r="C3368" s="243" t="n"/>
      <c r="D3368" s="243" t="n"/>
      <c r="E3368" s="243" t="n"/>
      <c r="F3368" s="243" t="n"/>
      <c r="G3368" s="243" t="n"/>
      <c r="H3368" s="243" t="n"/>
      <c r="I3368" s="243" t="n"/>
      <c r="J3368" s="243" t="n"/>
      <c r="K3368" s="243" t="n"/>
    </row>
    <row r="3369" customFormat="1" s="78">
      <c r="A3369" s="242" t="n"/>
      <c r="B3369" s="22" t="n"/>
      <c r="C3369" s="243" t="n"/>
      <c r="D3369" s="243" t="n"/>
      <c r="E3369" s="243" t="n"/>
      <c r="F3369" s="243" t="n"/>
      <c r="G3369" s="243" t="n"/>
      <c r="H3369" s="243" t="n"/>
      <c r="I3369" s="243" t="n"/>
      <c r="J3369" s="243" t="n"/>
      <c r="K3369" s="243" t="n"/>
    </row>
    <row r="3370" customFormat="1" s="78">
      <c r="A3370" s="242" t="n"/>
      <c r="B3370" s="22" t="n"/>
      <c r="C3370" s="243" t="n"/>
      <c r="D3370" s="243" t="n"/>
      <c r="E3370" s="243" t="n"/>
      <c r="F3370" s="243" t="n"/>
      <c r="G3370" s="243" t="n"/>
      <c r="H3370" s="243" t="n"/>
      <c r="I3370" s="243" t="n"/>
      <c r="J3370" s="243" t="n"/>
      <c r="K3370" s="243" t="n"/>
    </row>
    <row r="3371" customFormat="1" s="78">
      <c r="A3371" s="242" t="n"/>
      <c r="B3371" s="22" t="n"/>
      <c r="C3371" s="243" t="n"/>
      <c r="D3371" s="243" t="n"/>
      <c r="E3371" s="243" t="n"/>
      <c r="F3371" s="243" t="n"/>
      <c r="G3371" s="243" t="n"/>
      <c r="H3371" s="243" t="n"/>
      <c r="I3371" s="243" t="n"/>
      <c r="J3371" s="243" t="n"/>
      <c r="K3371" s="243" t="n"/>
    </row>
    <row r="3372" customFormat="1" s="78">
      <c r="A3372" s="242" t="n"/>
      <c r="B3372" s="22" t="n"/>
      <c r="C3372" s="243" t="n"/>
      <c r="D3372" s="243" t="n"/>
      <c r="E3372" s="243" t="n"/>
      <c r="F3372" s="243" t="n"/>
      <c r="G3372" s="243" t="n"/>
      <c r="H3372" s="243" t="n"/>
      <c r="I3372" s="243" t="n"/>
      <c r="J3372" s="243" t="n"/>
      <c r="K3372" s="243" t="n"/>
    </row>
    <row r="3373" customFormat="1" s="78">
      <c r="A3373" s="242" t="n"/>
      <c r="B3373" s="22" t="n"/>
      <c r="C3373" s="243" t="n"/>
      <c r="D3373" s="243" t="n"/>
      <c r="E3373" s="243" t="n"/>
      <c r="F3373" s="243" t="n"/>
      <c r="G3373" s="243" t="n"/>
      <c r="H3373" s="243" t="n"/>
      <c r="I3373" s="243" t="n"/>
      <c r="J3373" s="243" t="n"/>
      <c r="K3373" s="243" t="n"/>
    </row>
    <row r="3374" customFormat="1" s="78">
      <c r="A3374" s="242" t="n"/>
      <c r="B3374" s="22" t="n"/>
      <c r="C3374" s="243" t="n"/>
      <c r="D3374" s="243" t="n"/>
      <c r="E3374" s="243" t="n"/>
      <c r="F3374" s="243" t="n"/>
      <c r="G3374" s="243" t="n"/>
      <c r="H3374" s="243" t="n"/>
      <c r="I3374" s="243" t="n"/>
      <c r="J3374" s="243" t="n"/>
      <c r="K3374" s="243" t="n"/>
    </row>
    <row r="3375" customFormat="1" s="78">
      <c r="A3375" s="242" t="n"/>
      <c r="B3375" s="22" t="n"/>
      <c r="C3375" s="243" t="n"/>
      <c r="D3375" s="243" t="n"/>
      <c r="E3375" s="243" t="n"/>
      <c r="F3375" s="243" t="n"/>
      <c r="G3375" s="243" t="n"/>
      <c r="H3375" s="243" t="n"/>
      <c r="I3375" s="243" t="n"/>
      <c r="J3375" s="243" t="n"/>
      <c r="K3375" s="243" t="n"/>
    </row>
    <row r="3376" customFormat="1" s="78">
      <c r="A3376" s="242" t="n"/>
      <c r="B3376" s="22" t="n"/>
      <c r="C3376" s="243" t="n"/>
      <c r="D3376" s="243" t="n"/>
      <c r="E3376" s="243" t="n"/>
      <c r="F3376" s="243" t="n"/>
      <c r="G3376" s="243" t="n"/>
      <c r="H3376" s="243" t="n"/>
      <c r="I3376" s="243" t="n"/>
      <c r="J3376" s="243" t="n"/>
      <c r="K3376" s="243" t="n"/>
    </row>
    <row r="3377" customFormat="1" s="78">
      <c r="A3377" s="242" t="n"/>
      <c r="B3377" s="22" t="n"/>
      <c r="C3377" s="243" t="n"/>
      <c r="D3377" s="243" t="n"/>
      <c r="E3377" s="243" t="n"/>
      <c r="F3377" s="243" t="n"/>
      <c r="G3377" s="243" t="n"/>
      <c r="H3377" s="243" t="n"/>
      <c r="I3377" s="243" t="n"/>
      <c r="J3377" s="243" t="n"/>
      <c r="K3377" s="243" t="n"/>
    </row>
    <row r="3378" customFormat="1" s="78">
      <c r="A3378" s="242" t="n"/>
      <c r="B3378" s="22" t="n"/>
      <c r="C3378" s="243" t="n"/>
      <c r="D3378" s="243" t="n"/>
      <c r="E3378" s="243" t="n"/>
      <c r="F3378" s="243" t="n"/>
      <c r="G3378" s="243" t="n"/>
      <c r="H3378" s="243" t="n"/>
      <c r="I3378" s="243" t="n"/>
      <c r="J3378" s="243" t="n"/>
      <c r="K3378" s="243" t="n"/>
    </row>
    <row r="3379" customFormat="1" s="78">
      <c r="A3379" s="242" t="n"/>
      <c r="B3379" s="22" t="n"/>
      <c r="C3379" s="243" t="n"/>
      <c r="D3379" s="243" t="n"/>
      <c r="E3379" s="243" t="n"/>
      <c r="F3379" s="243" t="n"/>
      <c r="G3379" s="243" t="n"/>
      <c r="H3379" s="243" t="n"/>
      <c r="I3379" s="243" t="n"/>
      <c r="J3379" s="243" t="n"/>
      <c r="K3379" s="243" t="n"/>
    </row>
    <row r="3380" customFormat="1" s="78">
      <c r="A3380" s="242" t="n"/>
      <c r="B3380" s="22" t="n"/>
      <c r="C3380" s="243" t="n"/>
      <c r="D3380" s="243" t="n"/>
      <c r="E3380" s="243" t="n"/>
      <c r="F3380" s="243" t="n"/>
      <c r="G3380" s="243" t="n"/>
      <c r="H3380" s="243" t="n"/>
      <c r="I3380" s="243" t="n"/>
      <c r="J3380" s="243" t="n"/>
      <c r="K3380" s="243" t="n"/>
    </row>
    <row r="3381" customFormat="1" s="78">
      <c r="A3381" s="242" t="n"/>
      <c r="B3381" s="22" t="n"/>
      <c r="C3381" s="243" t="n"/>
      <c r="D3381" s="243" t="n"/>
      <c r="E3381" s="243" t="n"/>
      <c r="F3381" s="243" t="n"/>
      <c r="G3381" s="243" t="n"/>
      <c r="H3381" s="243" t="n"/>
      <c r="I3381" s="243" t="n"/>
      <c r="J3381" s="243" t="n"/>
      <c r="K3381" s="243" t="n"/>
    </row>
    <row r="3382" customFormat="1" s="78">
      <c r="A3382" s="242" t="n"/>
      <c r="B3382" s="22" t="n"/>
      <c r="C3382" s="243" t="n"/>
      <c r="D3382" s="243" t="n"/>
      <c r="E3382" s="243" t="n"/>
      <c r="F3382" s="243" t="n"/>
      <c r="G3382" s="243" t="n"/>
      <c r="H3382" s="243" t="n"/>
      <c r="I3382" s="243" t="n"/>
      <c r="J3382" s="243" t="n"/>
      <c r="K3382" s="243" t="n"/>
    </row>
    <row r="3383" customFormat="1" s="78">
      <c r="A3383" s="242" t="n"/>
      <c r="B3383" s="22" t="n"/>
      <c r="C3383" s="243" t="n"/>
      <c r="D3383" s="243" t="n"/>
      <c r="E3383" s="243" t="n"/>
      <c r="F3383" s="243" t="n"/>
      <c r="G3383" s="243" t="n"/>
      <c r="H3383" s="243" t="n"/>
      <c r="I3383" s="243" t="n"/>
      <c r="J3383" s="243" t="n"/>
      <c r="K3383" s="243" t="n"/>
    </row>
    <row r="3384" customFormat="1" s="78">
      <c r="A3384" s="242" t="n"/>
      <c r="B3384" s="22" t="n"/>
      <c r="C3384" s="243" t="n"/>
      <c r="D3384" s="243" t="n"/>
      <c r="E3384" s="243" t="n"/>
      <c r="F3384" s="243" t="n"/>
      <c r="G3384" s="243" t="n"/>
      <c r="H3384" s="243" t="n"/>
      <c r="I3384" s="243" t="n"/>
      <c r="J3384" s="243" t="n"/>
      <c r="K3384" s="243" t="n"/>
    </row>
    <row r="3385" customFormat="1" s="78">
      <c r="A3385" s="242" t="n"/>
      <c r="B3385" s="22" t="n"/>
      <c r="C3385" s="243" t="n"/>
      <c r="D3385" s="243" t="n"/>
      <c r="E3385" s="243" t="n"/>
      <c r="F3385" s="243" t="n"/>
      <c r="G3385" s="243" t="n"/>
      <c r="H3385" s="243" t="n"/>
      <c r="I3385" s="243" t="n"/>
      <c r="J3385" s="243" t="n"/>
      <c r="K3385" s="243" t="n"/>
    </row>
    <row r="3386" customFormat="1" s="78">
      <c r="A3386" s="242" t="n"/>
      <c r="B3386" s="22" t="n"/>
      <c r="C3386" s="243" t="n"/>
      <c r="D3386" s="243" t="n"/>
      <c r="E3386" s="243" t="n"/>
      <c r="F3386" s="243" t="n"/>
      <c r="G3386" s="243" t="n"/>
      <c r="H3386" s="243" t="n"/>
      <c r="I3386" s="243" t="n"/>
      <c r="J3386" s="243" t="n"/>
      <c r="K3386" s="243" t="n"/>
    </row>
    <row r="3387" customFormat="1" s="78">
      <c r="A3387" s="242" t="n"/>
      <c r="B3387" s="22" t="n"/>
      <c r="C3387" s="243" t="n"/>
      <c r="D3387" s="243" t="n"/>
      <c r="E3387" s="243" t="n"/>
      <c r="F3387" s="243" t="n"/>
      <c r="G3387" s="243" t="n"/>
      <c r="H3387" s="243" t="n"/>
      <c r="I3387" s="243" t="n"/>
      <c r="J3387" s="243" t="n"/>
      <c r="K3387" s="243" t="n"/>
    </row>
    <row r="3388" customFormat="1" s="78">
      <c r="A3388" s="242" t="n"/>
      <c r="B3388" s="22" t="n"/>
      <c r="C3388" s="243" t="n"/>
      <c r="D3388" s="243" t="n"/>
      <c r="E3388" s="243" t="n"/>
      <c r="F3388" s="243" t="n"/>
      <c r="G3388" s="243" t="n"/>
      <c r="H3388" s="243" t="n"/>
      <c r="I3388" s="243" t="n"/>
      <c r="J3388" s="243" t="n"/>
      <c r="K3388" s="243" t="n"/>
    </row>
    <row r="3389" customFormat="1" s="78">
      <c r="A3389" s="242" t="n"/>
      <c r="B3389" s="22" t="n"/>
      <c r="C3389" s="243" t="n"/>
      <c r="D3389" s="243" t="n"/>
      <c r="E3389" s="243" t="n"/>
      <c r="F3389" s="243" t="n"/>
      <c r="G3389" s="243" t="n"/>
      <c r="H3389" s="243" t="n"/>
      <c r="I3389" s="243" t="n"/>
      <c r="J3389" s="243" t="n"/>
      <c r="K3389" s="243" t="n"/>
    </row>
    <row r="3390" customFormat="1" s="78">
      <c r="A3390" s="242" t="n"/>
      <c r="B3390" s="22" t="n"/>
      <c r="C3390" s="243" t="n"/>
      <c r="D3390" s="243" t="n"/>
      <c r="E3390" s="243" t="n"/>
      <c r="F3390" s="243" t="n"/>
      <c r="G3390" s="243" t="n"/>
      <c r="H3390" s="243" t="n"/>
      <c r="I3390" s="243" t="n"/>
      <c r="J3390" s="243" t="n"/>
      <c r="K3390" s="243" t="n"/>
    </row>
    <row r="3391" customFormat="1" s="78">
      <c r="A3391" s="242" t="n"/>
      <c r="B3391" s="22" t="n"/>
      <c r="C3391" s="243" t="n"/>
      <c r="D3391" s="243" t="n"/>
      <c r="E3391" s="243" t="n"/>
      <c r="F3391" s="243" t="n"/>
      <c r="G3391" s="243" t="n"/>
      <c r="H3391" s="243" t="n"/>
      <c r="I3391" s="243" t="n"/>
      <c r="J3391" s="243" t="n"/>
      <c r="K3391" s="243" t="n"/>
    </row>
    <row r="3392" customFormat="1" s="78">
      <c r="A3392" s="242" t="n"/>
      <c r="B3392" s="22" t="n"/>
      <c r="C3392" s="243" t="n"/>
      <c r="D3392" s="243" t="n"/>
      <c r="E3392" s="243" t="n"/>
      <c r="F3392" s="243" t="n"/>
      <c r="G3392" s="243" t="n"/>
      <c r="H3392" s="243" t="n"/>
      <c r="I3392" s="243" t="n"/>
      <c r="J3392" s="243" t="n"/>
      <c r="K3392" s="243" t="n"/>
    </row>
    <row r="3393" customFormat="1" s="78">
      <c r="A3393" s="242" t="n"/>
      <c r="B3393" s="22" t="n"/>
      <c r="C3393" s="243" t="n"/>
      <c r="D3393" s="243" t="n"/>
      <c r="E3393" s="243" t="n"/>
      <c r="F3393" s="243" t="n"/>
      <c r="G3393" s="243" t="n"/>
      <c r="H3393" s="243" t="n"/>
      <c r="I3393" s="243" t="n"/>
      <c r="J3393" s="243" t="n"/>
      <c r="K3393" s="243" t="n"/>
    </row>
    <row r="3394" customFormat="1" s="78">
      <c r="A3394" s="242" t="n"/>
      <c r="B3394" s="22" t="n"/>
      <c r="C3394" s="243" t="n"/>
      <c r="D3394" s="243" t="n"/>
      <c r="E3394" s="243" t="n"/>
      <c r="F3394" s="243" t="n"/>
      <c r="G3394" s="243" t="n"/>
      <c r="H3394" s="243" t="n"/>
      <c r="I3394" s="243" t="n"/>
      <c r="J3394" s="243" t="n"/>
      <c r="K3394" s="243" t="n"/>
    </row>
    <row r="3395" customFormat="1" s="78">
      <c r="A3395" s="242" t="n"/>
      <c r="B3395" s="22" t="n"/>
      <c r="C3395" s="243" t="n"/>
      <c r="D3395" s="243" t="n"/>
      <c r="E3395" s="243" t="n"/>
      <c r="F3395" s="243" t="n"/>
      <c r="G3395" s="243" t="n"/>
      <c r="H3395" s="243" t="n"/>
      <c r="I3395" s="243" t="n"/>
      <c r="J3395" s="243" t="n"/>
      <c r="K3395" s="243" t="n"/>
    </row>
    <row r="3396" customFormat="1" s="78">
      <c r="A3396" s="242" t="n"/>
      <c r="B3396" s="22" t="n"/>
      <c r="C3396" s="243" t="n"/>
      <c r="D3396" s="243" t="n"/>
      <c r="E3396" s="243" t="n"/>
      <c r="F3396" s="243" t="n"/>
      <c r="G3396" s="243" t="n"/>
      <c r="H3396" s="243" t="n"/>
      <c r="I3396" s="243" t="n"/>
      <c r="J3396" s="243" t="n"/>
      <c r="K3396" s="243" t="n"/>
    </row>
    <row r="3397" customFormat="1" s="78">
      <c r="A3397" s="242" t="n"/>
      <c r="B3397" s="22" t="n"/>
      <c r="C3397" s="243" t="n"/>
      <c r="D3397" s="243" t="n"/>
      <c r="E3397" s="243" t="n"/>
      <c r="F3397" s="243" t="n"/>
      <c r="G3397" s="243" t="n"/>
      <c r="H3397" s="243" t="n"/>
      <c r="I3397" s="243" t="n"/>
      <c r="J3397" s="243" t="n"/>
      <c r="K3397" s="243" t="n"/>
    </row>
    <row r="3398" customFormat="1" s="78">
      <c r="A3398" s="242" t="n"/>
      <c r="B3398" s="22" t="n"/>
      <c r="C3398" s="243" t="n"/>
      <c r="D3398" s="243" t="n"/>
      <c r="E3398" s="243" t="n"/>
      <c r="F3398" s="243" t="n"/>
      <c r="G3398" s="243" t="n"/>
      <c r="H3398" s="243" t="n"/>
      <c r="I3398" s="243" t="n"/>
      <c r="J3398" s="243" t="n"/>
      <c r="K3398" s="243" t="n"/>
    </row>
    <row r="3399" customFormat="1" s="78">
      <c r="A3399" s="242" t="n"/>
      <c r="B3399" s="22" t="n"/>
      <c r="C3399" s="243" t="n"/>
      <c r="D3399" s="243" t="n"/>
      <c r="E3399" s="243" t="n"/>
      <c r="F3399" s="243" t="n"/>
      <c r="G3399" s="243" t="n"/>
      <c r="H3399" s="243" t="n"/>
      <c r="I3399" s="243" t="n"/>
      <c r="J3399" s="243" t="n"/>
      <c r="K3399" s="243" t="n"/>
    </row>
    <row r="3400" customFormat="1" s="78">
      <c r="A3400" s="242" t="n"/>
      <c r="B3400" s="22" t="n"/>
      <c r="C3400" s="243" t="n"/>
      <c r="D3400" s="243" t="n"/>
      <c r="E3400" s="243" t="n"/>
      <c r="F3400" s="243" t="n"/>
      <c r="G3400" s="243" t="n"/>
      <c r="H3400" s="243" t="n"/>
      <c r="I3400" s="243" t="n"/>
      <c r="J3400" s="243" t="n"/>
      <c r="K3400" s="243" t="n"/>
    </row>
    <row r="3401" customFormat="1" s="78">
      <c r="A3401" s="242" t="n"/>
      <c r="B3401" s="22" t="n"/>
      <c r="C3401" s="243" t="n"/>
      <c r="D3401" s="243" t="n"/>
      <c r="E3401" s="243" t="n"/>
      <c r="F3401" s="243" t="n"/>
      <c r="G3401" s="243" t="n"/>
      <c r="H3401" s="243" t="n"/>
      <c r="I3401" s="243" t="n"/>
      <c r="J3401" s="243" t="n"/>
      <c r="K3401" s="243" t="n"/>
    </row>
    <row r="3402" customFormat="1" s="78">
      <c r="A3402" s="242" t="n"/>
      <c r="B3402" s="22" t="n"/>
      <c r="C3402" s="243" t="n"/>
      <c r="D3402" s="243" t="n"/>
      <c r="E3402" s="243" t="n"/>
      <c r="F3402" s="243" t="n"/>
      <c r="G3402" s="243" t="n"/>
      <c r="H3402" s="243" t="n"/>
      <c r="I3402" s="243" t="n"/>
      <c r="J3402" s="243" t="n"/>
      <c r="K3402" s="243" t="n"/>
    </row>
    <row r="3403" customFormat="1" s="78">
      <c r="A3403" s="242" t="n"/>
      <c r="B3403" s="22" t="n"/>
      <c r="C3403" s="243" t="n"/>
      <c r="D3403" s="243" t="n"/>
      <c r="E3403" s="243" t="n"/>
      <c r="F3403" s="243" t="n"/>
      <c r="G3403" s="243" t="n"/>
      <c r="H3403" s="243" t="n"/>
      <c r="I3403" s="243" t="n"/>
      <c r="J3403" s="243" t="n"/>
      <c r="K3403" s="243" t="n"/>
    </row>
    <row r="3404" customFormat="1" s="78">
      <c r="A3404" s="242" t="n"/>
      <c r="B3404" s="22" t="n"/>
      <c r="C3404" s="243" t="n"/>
      <c r="D3404" s="243" t="n"/>
      <c r="E3404" s="243" t="n"/>
      <c r="F3404" s="243" t="n"/>
      <c r="G3404" s="243" t="n"/>
      <c r="H3404" s="243" t="n"/>
      <c r="I3404" s="243" t="n"/>
      <c r="J3404" s="243" t="n"/>
      <c r="K3404" s="243" t="n"/>
    </row>
    <row r="3405" customFormat="1" s="78">
      <c r="A3405" s="242" t="n"/>
      <c r="B3405" s="22" t="n"/>
      <c r="C3405" s="243" t="n"/>
      <c r="D3405" s="243" t="n"/>
      <c r="E3405" s="243" t="n"/>
      <c r="F3405" s="243" t="n"/>
      <c r="G3405" s="243" t="n"/>
      <c r="H3405" s="243" t="n"/>
      <c r="I3405" s="243" t="n"/>
      <c r="J3405" s="243" t="n"/>
      <c r="K3405" s="243" t="n"/>
    </row>
    <row r="3406" customFormat="1" s="78">
      <c r="A3406" s="242" t="n"/>
      <c r="B3406" s="22" t="n"/>
      <c r="C3406" s="243" t="n"/>
      <c r="D3406" s="243" t="n"/>
      <c r="E3406" s="243" t="n"/>
      <c r="F3406" s="243" t="n"/>
      <c r="G3406" s="243" t="n"/>
      <c r="H3406" s="243" t="n"/>
      <c r="I3406" s="243" t="n"/>
      <c r="J3406" s="243" t="n"/>
      <c r="K3406" s="243" t="n"/>
    </row>
    <row r="3407" customFormat="1" s="78">
      <c r="A3407" s="242" t="n"/>
      <c r="B3407" s="22" t="n"/>
      <c r="C3407" s="243" t="n"/>
      <c r="D3407" s="243" t="n"/>
      <c r="E3407" s="243" t="n"/>
      <c r="F3407" s="243" t="n"/>
      <c r="G3407" s="243" t="n"/>
      <c r="H3407" s="243" t="n"/>
      <c r="I3407" s="243" t="n"/>
      <c r="J3407" s="243" t="n"/>
      <c r="K3407" s="243" t="n"/>
    </row>
    <row r="3408" customFormat="1" s="78">
      <c r="A3408" s="242" t="n"/>
      <c r="B3408" s="22" t="n"/>
      <c r="C3408" s="243" t="n"/>
      <c r="D3408" s="243" t="n"/>
      <c r="E3408" s="243" t="n"/>
      <c r="F3408" s="243" t="n"/>
      <c r="G3408" s="243" t="n"/>
      <c r="H3408" s="243" t="n"/>
      <c r="I3408" s="243" t="n"/>
      <c r="J3408" s="243" t="n"/>
      <c r="K3408" s="243" t="n"/>
    </row>
    <row r="3409" customFormat="1" s="78">
      <c r="A3409" s="242" t="n"/>
      <c r="B3409" s="22" t="n"/>
      <c r="C3409" s="243" t="n"/>
      <c r="D3409" s="243" t="n"/>
      <c r="E3409" s="243" t="n"/>
      <c r="F3409" s="243" t="n"/>
      <c r="G3409" s="243" t="n"/>
      <c r="H3409" s="243" t="n"/>
      <c r="I3409" s="243" t="n"/>
      <c r="J3409" s="243" t="n"/>
      <c r="K3409" s="243" t="n"/>
    </row>
    <row r="3410" customFormat="1" s="78">
      <c r="A3410" s="242" t="n"/>
      <c r="B3410" s="22" t="n"/>
      <c r="C3410" s="243" t="n"/>
      <c r="D3410" s="243" t="n"/>
      <c r="E3410" s="243" t="n"/>
      <c r="F3410" s="243" t="n"/>
      <c r="G3410" s="243" t="n"/>
      <c r="H3410" s="243" t="n"/>
      <c r="I3410" s="243" t="n"/>
      <c r="J3410" s="243" t="n"/>
      <c r="K3410" s="243" t="n"/>
    </row>
    <row r="3411" customFormat="1" s="78">
      <c r="A3411" s="242" t="n"/>
      <c r="B3411" s="22" t="n"/>
      <c r="C3411" s="243" t="n"/>
      <c r="D3411" s="243" t="n"/>
      <c r="E3411" s="243" t="n"/>
      <c r="F3411" s="243" t="n"/>
      <c r="G3411" s="243" t="n"/>
      <c r="H3411" s="243" t="n"/>
      <c r="I3411" s="243" t="n"/>
      <c r="J3411" s="243" t="n"/>
      <c r="K3411" s="243" t="n"/>
    </row>
    <row r="3412" customFormat="1" s="78">
      <c r="A3412" s="242" t="n"/>
      <c r="B3412" s="22" t="n"/>
      <c r="C3412" s="243" t="n"/>
      <c r="D3412" s="243" t="n"/>
      <c r="E3412" s="243" t="n"/>
      <c r="F3412" s="243" t="n"/>
      <c r="G3412" s="243" t="n"/>
      <c r="H3412" s="243" t="n"/>
      <c r="I3412" s="243" t="n"/>
      <c r="J3412" s="243" t="n"/>
      <c r="K3412" s="243" t="n"/>
    </row>
    <row r="3413" customFormat="1" s="78">
      <c r="A3413" s="242" t="n"/>
      <c r="B3413" s="22" t="n"/>
      <c r="C3413" s="243" t="n"/>
      <c r="D3413" s="243" t="n"/>
      <c r="E3413" s="243" t="n"/>
      <c r="F3413" s="243" t="n"/>
      <c r="G3413" s="243" t="n"/>
      <c r="H3413" s="243" t="n"/>
      <c r="I3413" s="243" t="n"/>
      <c r="J3413" s="243" t="n"/>
      <c r="K3413" s="243" t="n"/>
    </row>
    <row r="3414" customFormat="1" s="78">
      <c r="A3414" s="242" t="n"/>
      <c r="B3414" s="22" t="n"/>
      <c r="C3414" s="243" t="n"/>
      <c r="D3414" s="243" t="n"/>
      <c r="E3414" s="243" t="n"/>
      <c r="F3414" s="243" t="n"/>
      <c r="G3414" s="243" t="n"/>
      <c r="H3414" s="243" t="n"/>
      <c r="I3414" s="243" t="n"/>
      <c r="J3414" s="243" t="n"/>
      <c r="K3414" s="243" t="n"/>
    </row>
    <row r="3415" customFormat="1" s="78">
      <c r="A3415" s="242" t="n"/>
      <c r="B3415" s="22" t="n"/>
      <c r="C3415" s="243" t="n"/>
      <c r="D3415" s="243" t="n"/>
      <c r="E3415" s="243" t="n"/>
      <c r="F3415" s="243" t="n"/>
      <c r="G3415" s="243" t="n"/>
      <c r="H3415" s="243" t="n"/>
      <c r="I3415" s="243" t="n"/>
      <c r="J3415" s="243" t="n"/>
      <c r="K3415" s="243" t="n"/>
    </row>
    <row r="3416" customFormat="1" s="78">
      <c r="A3416" s="242" t="n"/>
      <c r="B3416" s="22" t="n"/>
      <c r="C3416" s="243" t="n"/>
      <c r="D3416" s="243" t="n"/>
      <c r="E3416" s="243" t="n"/>
      <c r="F3416" s="243" t="n"/>
      <c r="G3416" s="243" t="n"/>
      <c r="H3416" s="243" t="n"/>
      <c r="I3416" s="243" t="n"/>
      <c r="J3416" s="243" t="n"/>
      <c r="K3416" s="243" t="n"/>
    </row>
    <row r="3417" customFormat="1" s="78">
      <c r="A3417" s="242" t="n"/>
      <c r="B3417" s="22" t="n"/>
      <c r="C3417" s="243" t="n"/>
      <c r="D3417" s="243" t="n"/>
      <c r="E3417" s="243" t="n"/>
      <c r="F3417" s="243" t="n"/>
      <c r="G3417" s="243" t="n"/>
      <c r="H3417" s="243" t="n"/>
      <c r="I3417" s="243" t="n"/>
      <c r="J3417" s="243" t="n"/>
      <c r="K3417" s="243" t="n"/>
    </row>
    <row r="3418" customFormat="1" s="78">
      <c r="A3418" s="242" t="n"/>
      <c r="B3418" s="22" t="n"/>
      <c r="C3418" s="243" t="n"/>
      <c r="D3418" s="243" t="n"/>
      <c r="E3418" s="243" t="n"/>
      <c r="F3418" s="243" t="n"/>
      <c r="G3418" s="243" t="n"/>
      <c r="H3418" s="243" t="n"/>
      <c r="I3418" s="243" t="n"/>
      <c r="J3418" s="243" t="n"/>
      <c r="K3418" s="243" t="n"/>
    </row>
    <row r="3419" customFormat="1" s="78">
      <c r="A3419" s="242" t="n"/>
      <c r="B3419" s="22" t="n"/>
      <c r="C3419" s="243" t="n"/>
      <c r="D3419" s="243" t="n"/>
      <c r="E3419" s="243" t="n"/>
      <c r="F3419" s="243" t="n"/>
      <c r="G3419" s="243" t="n"/>
      <c r="H3419" s="243" t="n"/>
      <c r="I3419" s="243" t="n"/>
      <c r="J3419" s="243" t="n"/>
      <c r="K3419" s="243" t="n"/>
    </row>
    <row r="3420" customFormat="1" s="78">
      <c r="A3420" s="242" t="n"/>
      <c r="B3420" s="22" t="n"/>
      <c r="C3420" s="243" t="n"/>
      <c r="D3420" s="243" t="n"/>
      <c r="E3420" s="243" t="n"/>
      <c r="F3420" s="243" t="n"/>
      <c r="G3420" s="243" t="n"/>
      <c r="H3420" s="243" t="n"/>
      <c r="I3420" s="243" t="n"/>
      <c r="J3420" s="243" t="n"/>
      <c r="K3420" s="243" t="n"/>
    </row>
    <row r="3421" customFormat="1" s="78">
      <c r="A3421" s="242" t="n"/>
      <c r="B3421" s="22" t="n"/>
      <c r="C3421" s="243" t="n"/>
      <c r="D3421" s="243" t="n"/>
      <c r="E3421" s="243" t="n"/>
      <c r="F3421" s="243" t="n"/>
      <c r="G3421" s="243" t="n"/>
      <c r="H3421" s="243" t="n"/>
      <c r="I3421" s="243" t="n"/>
      <c r="J3421" s="243" t="n"/>
      <c r="K3421" s="243" t="n"/>
    </row>
    <row r="3422" customFormat="1" s="78">
      <c r="A3422" s="242" t="n"/>
      <c r="B3422" s="22" t="n"/>
      <c r="C3422" s="243" t="n"/>
      <c r="D3422" s="243" t="n"/>
      <c r="E3422" s="243" t="n"/>
      <c r="F3422" s="243" t="n"/>
      <c r="G3422" s="243" t="n"/>
      <c r="H3422" s="243" t="n"/>
      <c r="I3422" s="243" t="n"/>
      <c r="J3422" s="243" t="n"/>
      <c r="K3422" s="243" t="n"/>
    </row>
    <row r="3423" customFormat="1" s="78">
      <c r="A3423" s="242" t="n"/>
      <c r="B3423" s="22" t="n"/>
      <c r="C3423" s="243" t="n"/>
      <c r="D3423" s="243" t="n"/>
      <c r="E3423" s="243" t="n"/>
      <c r="F3423" s="243" t="n"/>
      <c r="G3423" s="243" t="n"/>
      <c r="H3423" s="243" t="n"/>
      <c r="I3423" s="243" t="n"/>
      <c r="J3423" s="243" t="n"/>
      <c r="K3423" s="243" t="n"/>
    </row>
    <row r="3424" customFormat="1" s="78">
      <c r="A3424" s="242" t="n"/>
      <c r="B3424" s="22" t="n"/>
      <c r="C3424" s="243" t="n"/>
      <c r="D3424" s="243" t="n"/>
      <c r="E3424" s="243" t="n"/>
      <c r="F3424" s="243" t="n"/>
      <c r="G3424" s="243" t="n"/>
      <c r="H3424" s="243" t="n"/>
      <c r="I3424" s="243" t="n"/>
      <c r="J3424" s="243" t="n"/>
      <c r="K3424" s="243" t="n"/>
    </row>
    <row r="3425" customFormat="1" s="78">
      <c r="A3425" s="242" t="n"/>
      <c r="B3425" s="22" t="n"/>
      <c r="C3425" s="243" t="n"/>
      <c r="D3425" s="243" t="n"/>
      <c r="E3425" s="243" t="n"/>
      <c r="F3425" s="243" t="n"/>
      <c r="G3425" s="243" t="n"/>
      <c r="H3425" s="243" t="n"/>
      <c r="I3425" s="243" t="n"/>
      <c r="J3425" s="243" t="n"/>
      <c r="K3425" s="243" t="n"/>
    </row>
    <row r="3426" customFormat="1" s="78">
      <c r="A3426" s="242" t="n"/>
      <c r="B3426" s="22" t="n"/>
      <c r="C3426" s="243" t="n"/>
      <c r="D3426" s="243" t="n"/>
      <c r="E3426" s="243" t="n"/>
      <c r="F3426" s="243" t="n"/>
      <c r="G3426" s="243" t="n"/>
      <c r="H3426" s="243" t="n"/>
      <c r="I3426" s="243" t="n"/>
      <c r="J3426" s="243" t="n"/>
      <c r="K3426" s="243" t="n"/>
    </row>
    <row r="3427" customFormat="1" s="78">
      <c r="A3427" s="242" t="n"/>
      <c r="B3427" s="22" t="n"/>
      <c r="C3427" s="243" t="n"/>
      <c r="D3427" s="243" t="n"/>
      <c r="E3427" s="243" t="n"/>
      <c r="F3427" s="243" t="n"/>
      <c r="G3427" s="243" t="n"/>
      <c r="H3427" s="243" t="n"/>
      <c r="I3427" s="243" t="n"/>
      <c r="J3427" s="243" t="n"/>
      <c r="K3427" s="243" t="n"/>
    </row>
    <row r="3428" customFormat="1" s="78">
      <c r="A3428" s="242" t="n"/>
      <c r="B3428" s="22" t="n"/>
      <c r="C3428" s="243" t="n"/>
      <c r="D3428" s="243" t="n"/>
      <c r="E3428" s="243" t="n"/>
      <c r="F3428" s="243" t="n"/>
      <c r="G3428" s="243" t="n"/>
      <c r="H3428" s="243" t="n"/>
      <c r="I3428" s="243" t="n"/>
      <c r="J3428" s="243" t="n"/>
      <c r="K3428" s="243" t="n"/>
    </row>
    <row r="3429" customFormat="1" s="78">
      <c r="A3429" s="242" t="n"/>
      <c r="B3429" s="22" t="n"/>
      <c r="C3429" s="243" t="n"/>
      <c r="D3429" s="243" t="n"/>
      <c r="E3429" s="243" t="n"/>
      <c r="F3429" s="243" t="n"/>
      <c r="G3429" s="243" t="n"/>
      <c r="H3429" s="243" t="n"/>
      <c r="I3429" s="243" t="n"/>
      <c r="J3429" s="243" t="n"/>
      <c r="K3429" s="243" t="n"/>
    </row>
    <row r="3430" customFormat="1" s="78">
      <c r="A3430" s="242" t="n"/>
      <c r="B3430" s="22" t="n"/>
      <c r="C3430" s="243" t="n"/>
      <c r="D3430" s="243" t="n"/>
      <c r="E3430" s="243" t="n"/>
      <c r="F3430" s="243" t="n"/>
      <c r="G3430" s="243" t="n"/>
      <c r="H3430" s="243" t="n"/>
      <c r="I3430" s="243" t="n"/>
      <c r="J3430" s="243" t="n"/>
      <c r="K3430" s="243" t="n"/>
    </row>
    <row r="3431" customFormat="1" s="78">
      <c r="A3431" s="242" t="n"/>
      <c r="B3431" s="22" t="n"/>
      <c r="C3431" s="243" t="n"/>
      <c r="D3431" s="243" t="n"/>
      <c r="E3431" s="243" t="n"/>
      <c r="F3431" s="243" t="n"/>
      <c r="G3431" s="243" t="n"/>
      <c r="H3431" s="243" t="n"/>
      <c r="I3431" s="243" t="n"/>
      <c r="J3431" s="243" t="n"/>
      <c r="K3431" s="243" t="n"/>
    </row>
    <row r="3432" customFormat="1" s="78">
      <c r="A3432" s="242" t="n"/>
      <c r="B3432" s="22" t="n"/>
      <c r="C3432" s="243" t="n"/>
      <c r="D3432" s="243" t="n"/>
      <c r="E3432" s="243" t="n"/>
      <c r="F3432" s="243" t="n"/>
      <c r="G3432" s="243" t="n"/>
      <c r="H3432" s="243" t="n"/>
      <c r="I3432" s="243" t="n"/>
      <c r="J3432" s="243" t="n"/>
      <c r="K3432" s="243" t="n"/>
    </row>
    <row r="3433" customFormat="1" s="78">
      <c r="A3433" s="242" t="n"/>
      <c r="B3433" s="22" t="n"/>
      <c r="C3433" s="243" t="n"/>
      <c r="D3433" s="243" t="n"/>
      <c r="E3433" s="243" t="n"/>
      <c r="F3433" s="243" t="n"/>
      <c r="G3433" s="243" t="n"/>
      <c r="H3433" s="243" t="n"/>
      <c r="I3433" s="243" t="n"/>
      <c r="J3433" s="243" t="n"/>
      <c r="K3433" s="243" t="n"/>
    </row>
    <row r="3434" customFormat="1" s="78">
      <c r="A3434" s="242" t="n"/>
      <c r="B3434" s="22" t="n"/>
      <c r="C3434" s="243" t="n"/>
      <c r="D3434" s="243" t="n"/>
      <c r="E3434" s="243" t="n"/>
      <c r="F3434" s="243" t="n"/>
      <c r="G3434" s="243" t="n"/>
      <c r="H3434" s="243" t="n"/>
      <c r="I3434" s="243" t="n"/>
      <c r="J3434" s="243" t="n"/>
      <c r="K3434" s="243" t="n"/>
    </row>
    <row r="3435" customFormat="1" s="78">
      <c r="A3435" s="242" t="n"/>
      <c r="B3435" s="22" t="n"/>
      <c r="C3435" s="243" t="n"/>
      <c r="D3435" s="243" t="n"/>
      <c r="E3435" s="243" t="n"/>
      <c r="F3435" s="243" t="n"/>
      <c r="G3435" s="243" t="n"/>
      <c r="H3435" s="243" t="n"/>
      <c r="I3435" s="243" t="n"/>
      <c r="J3435" s="243" t="n"/>
      <c r="K3435" s="243" t="n"/>
    </row>
    <row r="3436" customFormat="1" s="78">
      <c r="A3436" s="242" t="n"/>
      <c r="B3436" s="22" t="n"/>
      <c r="C3436" s="243" t="n"/>
      <c r="D3436" s="243" t="n"/>
      <c r="E3436" s="243" t="n"/>
      <c r="F3436" s="243" t="n"/>
      <c r="G3436" s="243" t="n"/>
      <c r="H3436" s="243" t="n"/>
      <c r="I3436" s="243" t="n"/>
      <c r="J3436" s="243" t="n"/>
      <c r="K3436" s="243" t="n"/>
    </row>
    <row r="3437" customFormat="1" s="78">
      <c r="A3437" s="242" t="n"/>
      <c r="B3437" s="22" t="n"/>
      <c r="C3437" s="243" t="n"/>
      <c r="D3437" s="243" t="n"/>
      <c r="E3437" s="243" t="n"/>
      <c r="F3437" s="243" t="n"/>
      <c r="G3437" s="243" t="n"/>
      <c r="H3437" s="243" t="n"/>
      <c r="I3437" s="243" t="n"/>
      <c r="J3437" s="243" t="n"/>
      <c r="K3437" s="243" t="n"/>
    </row>
    <row r="3438" customFormat="1" s="78">
      <c r="A3438" s="242" t="n"/>
      <c r="B3438" s="22" t="n"/>
      <c r="C3438" s="243" t="n"/>
      <c r="D3438" s="243" t="n"/>
      <c r="E3438" s="243" t="n"/>
      <c r="F3438" s="243" t="n"/>
      <c r="G3438" s="243" t="n"/>
      <c r="H3438" s="243" t="n"/>
      <c r="I3438" s="243" t="n"/>
      <c r="J3438" s="243" t="n"/>
      <c r="K3438" s="243" t="n"/>
    </row>
    <row r="3439" customFormat="1" s="78">
      <c r="A3439" s="242" t="n"/>
      <c r="B3439" s="22" t="n"/>
      <c r="C3439" s="243" t="n"/>
      <c r="D3439" s="243" t="n"/>
      <c r="E3439" s="243" t="n"/>
      <c r="F3439" s="243" t="n"/>
      <c r="G3439" s="243" t="n"/>
      <c r="H3439" s="243" t="n"/>
      <c r="I3439" s="243" t="n"/>
      <c r="J3439" s="243" t="n"/>
      <c r="K3439" s="243" t="n"/>
    </row>
    <row r="3440" customFormat="1" s="78">
      <c r="A3440" s="242" t="n"/>
      <c r="B3440" s="22" t="n"/>
      <c r="C3440" s="243" t="n"/>
      <c r="D3440" s="243" t="n"/>
      <c r="E3440" s="243" t="n"/>
      <c r="F3440" s="243" t="n"/>
      <c r="G3440" s="243" t="n"/>
      <c r="H3440" s="243" t="n"/>
      <c r="I3440" s="243" t="n"/>
      <c r="J3440" s="243" t="n"/>
      <c r="K3440" s="243" t="n"/>
    </row>
    <row r="3441" customFormat="1" s="78">
      <c r="A3441" s="242" t="n"/>
      <c r="B3441" s="22" t="n"/>
      <c r="C3441" s="243" t="n"/>
      <c r="D3441" s="243" t="n"/>
      <c r="E3441" s="243" t="n"/>
      <c r="F3441" s="243" t="n"/>
      <c r="G3441" s="243" t="n"/>
      <c r="H3441" s="243" t="n"/>
      <c r="I3441" s="243" t="n"/>
      <c r="J3441" s="243" t="n"/>
      <c r="K3441" s="243" t="n"/>
    </row>
    <row r="3442" customFormat="1" s="78">
      <c r="A3442" s="242" t="n"/>
      <c r="B3442" s="22" t="n"/>
      <c r="C3442" s="243" t="n"/>
      <c r="D3442" s="243" t="n"/>
      <c r="E3442" s="243" t="n"/>
      <c r="F3442" s="243" t="n"/>
      <c r="G3442" s="243" t="n"/>
      <c r="H3442" s="243" t="n"/>
      <c r="I3442" s="243" t="n"/>
      <c r="J3442" s="243" t="n"/>
      <c r="K3442" s="243" t="n"/>
    </row>
    <row r="3443" customFormat="1" s="78">
      <c r="A3443" s="242" t="n"/>
      <c r="B3443" s="22" t="n"/>
      <c r="C3443" s="243" t="n"/>
      <c r="D3443" s="243" t="n"/>
      <c r="E3443" s="243" t="n"/>
      <c r="F3443" s="243" t="n"/>
      <c r="G3443" s="243" t="n"/>
      <c r="H3443" s="243" t="n"/>
      <c r="I3443" s="243" t="n"/>
      <c r="J3443" s="243" t="n"/>
      <c r="K3443" s="243" t="n"/>
    </row>
    <row r="3444" customFormat="1" s="78">
      <c r="A3444" s="242" t="n"/>
      <c r="B3444" s="22" t="n"/>
      <c r="C3444" s="243" t="n"/>
      <c r="D3444" s="243" t="n"/>
      <c r="E3444" s="243" t="n"/>
      <c r="F3444" s="243" t="n"/>
      <c r="G3444" s="243" t="n"/>
      <c r="H3444" s="243" t="n"/>
      <c r="I3444" s="243" t="n"/>
      <c r="J3444" s="243" t="n"/>
      <c r="K3444" s="243" t="n"/>
    </row>
    <row r="3445" customFormat="1" s="78">
      <c r="A3445" s="242" t="n"/>
      <c r="B3445" s="22" t="n"/>
      <c r="C3445" s="243" t="n"/>
      <c r="D3445" s="243" t="n"/>
      <c r="E3445" s="243" t="n"/>
      <c r="F3445" s="243" t="n"/>
      <c r="G3445" s="243" t="n"/>
      <c r="H3445" s="243" t="n"/>
      <c r="I3445" s="243" t="n"/>
      <c r="J3445" s="243" t="n"/>
      <c r="K3445" s="243" t="n"/>
    </row>
    <row r="3446" customFormat="1" s="78">
      <c r="A3446" s="242" t="n"/>
      <c r="B3446" s="22" t="n"/>
      <c r="C3446" s="243" t="n"/>
      <c r="D3446" s="243" t="n"/>
      <c r="E3446" s="243" t="n"/>
      <c r="F3446" s="243" t="n"/>
      <c r="G3446" s="243" t="n"/>
      <c r="H3446" s="243" t="n"/>
      <c r="I3446" s="243" t="n"/>
      <c r="J3446" s="243" t="n"/>
      <c r="K3446" s="243" t="n"/>
    </row>
    <row r="3447" customFormat="1" s="78">
      <c r="A3447" s="242" t="n"/>
      <c r="B3447" s="22" t="n"/>
      <c r="C3447" s="243" t="n"/>
      <c r="D3447" s="243" t="n"/>
      <c r="E3447" s="243" t="n"/>
      <c r="F3447" s="243" t="n"/>
      <c r="G3447" s="243" t="n"/>
      <c r="H3447" s="243" t="n"/>
      <c r="I3447" s="243" t="n"/>
      <c r="J3447" s="243" t="n"/>
      <c r="K3447" s="243" t="n"/>
    </row>
    <row r="3448" customFormat="1" s="78">
      <c r="A3448" s="242" t="n"/>
      <c r="B3448" s="22" t="n"/>
      <c r="C3448" s="243" t="n"/>
      <c r="D3448" s="243" t="n"/>
      <c r="E3448" s="243" t="n"/>
      <c r="F3448" s="243" t="n"/>
      <c r="G3448" s="243" t="n"/>
      <c r="H3448" s="243" t="n"/>
      <c r="I3448" s="243" t="n"/>
      <c r="J3448" s="243" t="n"/>
      <c r="K3448" s="243" t="n"/>
    </row>
    <row r="3449" customFormat="1" s="78">
      <c r="A3449" s="242" t="n"/>
      <c r="B3449" s="22" t="n"/>
      <c r="C3449" s="243" t="n"/>
      <c r="D3449" s="243" t="n"/>
      <c r="E3449" s="243" t="n"/>
      <c r="F3449" s="243" t="n"/>
      <c r="G3449" s="243" t="n"/>
      <c r="H3449" s="243" t="n"/>
      <c r="I3449" s="243" t="n"/>
      <c r="J3449" s="243" t="n"/>
      <c r="K3449" s="243" t="n"/>
    </row>
    <row r="3450" customFormat="1" s="78">
      <c r="A3450" s="242" t="n"/>
      <c r="B3450" s="22" t="n"/>
      <c r="C3450" s="243" t="n"/>
      <c r="D3450" s="243" t="n"/>
      <c r="E3450" s="243" t="n"/>
      <c r="F3450" s="243" t="n"/>
      <c r="G3450" s="243" t="n"/>
      <c r="H3450" s="243" t="n"/>
      <c r="I3450" s="243" t="n"/>
      <c r="J3450" s="243" t="n"/>
      <c r="K3450" s="243" t="n"/>
    </row>
    <row r="3451" customFormat="1" s="78">
      <c r="A3451" s="242" t="n"/>
      <c r="B3451" s="22" t="n"/>
      <c r="C3451" s="243" t="n"/>
      <c r="D3451" s="243" t="n"/>
      <c r="E3451" s="243" t="n"/>
      <c r="F3451" s="243" t="n"/>
      <c r="G3451" s="243" t="n"/>
      <c r="H3451" s="243" t="n"/>
      <c r="I3451" s="243" t="n"/>
      <c r="J3451" s="243" t="n"/>
      <c r="K3451" s="243" t="n"/>
    </row>
    <row r="3452" customFormat="1" s="78">
      <c r="A3452" s="242" t="n"/>
      <c r="B3452" s="22" t="n"/>
      <c r="C3452" s="243" t="n"/>
      <c r="D3452" s="243" t="n"/>
      <c r="E3452" s="243" t="n"/>
      <c r="F3452" s="243" t="n"/>
      <c r="G3452" s="243" t="n"/>
      <c r="H3452" s="243" t="n"/>
      <c r="I3452" s="243" t="n"/>
      <c r="J3452" s="243" t="n"/>
      <c r="K3452" s="243" t="n"/>
    </row>
    <row r="3453" customFormat="1" s="78">
      <c r="A3453" s="242" t="n"/>
      <c r="B3453" s="22" t="n"/>
      <c r="C3453" s="243" t="n"/>
      <c r="D3453" s="243" t="n"/>
      <c r="E3453" s="243" t="n"/>
      <c r="F3453" s="243" t="n"/>
      <c r="G3453" s="243" t="n"/>
      <c r="H3453" s="243" t="n"/>
      <c r="I3453" s="243" t="n"/>
      <c r="J3453" s="243" t="n"/>
      <c r="K3453" s="243" t="n"/>
    </row>
    <row r="3454" customFormat="1" s="78">
      <c r="A3454" s="242" t="n"/>
      <c r="B3454" s="22" t="n"/>
      <c r="C3454" s="243" t="n"/>
      <c r="D3454" s="243" t="n"/>
      <c r="E3454" s="243" t="n"/>
      <c r="F3454" s="243" t="n"/>
      <c r="G3454" s="243" t="n"/>
      <c r="H3454" s="243" t="n"/>
      <c r="I3454" s="243" t="n"/>
      <c r="J3454" s="243" t="n"/>
      <c r="K3454" s="243" t="n"/>
    </row>
    <row r="3455" customFormat="1" s="78">
      <c r="A3455" s="242" t="n"/>
      <c r="B3455" s="22" t="n"/>
      <c r="C3455" s="243" t="n"/>
      <c r="D3455" s="243" t="n"/>
      <c r="E3455" s="243" t="n"/>
      <c r="F3455" s="243" t="n"/>
      <c r="G3455" s="243" t="n"/>
      <c r="H3455" s="243" t="n"/>
      <c r="I3455" s="243" t="n"/>
      <c r="J3455" s="243" t="n"/>
      <c r="K3455" s="243" t="n"/>
    </row>
    <row r="3456" customFormat="1" s="78">
      <c r="A3456" s="242" t="n"/>
      <c r="B3456" s="22" t="n"/>
      <c r="C3456" s="243" t="n"/>
      <c r="D3456" s="243" t="n"/>
      <c r="E3456" s="243" t="n"/>
      <c r="F3456" s="243" t="n"/>
      <c r="G3456" s="243" t="n"/>
      <c r="H3456" s="243" t="n"/>
      <c r="I3456" s="243" t="n"/>
      <c r="J3456" s="243" t="n"/>
      <c r="K3456" s="243" t="n"/>
    </row>
    <row r="3457" customFormat="1" s="78">
      <c r="A3457" s="242" t="n"/>
      <c r="B3457" s="22" t="n"/>
      <c r="C3457" s="243" t="n"/>
      <c r="D3457" s="243" t="n"/>
      <c r="E3457" s="243" t="n"/>
      <c r="F3457" s="243" t="n"/>
      <c r="G3457" s="243" t="n"/>
      <c r="H3457" s="243" t="n"/>
      <c r="I3457" s="243" t="n"/>
      <c r="J3457" s="243" t="n"/>
      <c r="K3457" s="243" t="n"/>
    </row>
    <row r="3458" customFormat="1" s="78">
      <c r="A3458" s="242" t="n"/>
      <c r="B3458" s="22" t="n"/>
      <c r="C3458" s="243" t="n"/>
      <c r="D3458" s="243" t="n"/>
      <c r="E3458" s="243" t="n"/>
      <c r="F3458" s="243" t="n"/>
      <c r="G3458" s="243" t="n"/>
      <c r="H3458" s="243" t="n"/>
      <c r="I3458" s="243" t="n"/>
      <c r="J3458" s="243" t="n"/>
      <c r="K3458" s="243" t="n"/>
    </row>
    <row r="3459" customFormat="1" s="78">
      <c r="A3459" s="242" t="n"/>
      <c r="B3459" s="22" t="n"/>
      <c r="C3459" s="243" t="n"/>
      <c r="D3459" s="243" t="n"/>
      <c r="E3459" s="243" t="n"/>
      <c r="F3459" s="243" t="n"/>
      <c r="G3459" s="243" t="n"/>
      <c r="H3459" s="243" t="n"/>
      <c r="I3459" s="243" t="n"/>
      <c r="J3459" s="243" t="n"/>
      <c r="K3459" s="243" t="n"/>
    </row>
    <row r="3460" customFormat="1" s="78">
      <c r="A3460" s="242" t="n"/>
      <c r="B3460" s="22" t="n"/>
      <c r="C3460" s="243" t="n"/>
      <c r="D3460" s="243" t="n"/>
      <c r="E3460" s="243" t="n"/>
      <c r="F3460" s="243" t="n"/>
      <c r="G3460" s="243" t="n"/>
      <c r="H3460" s="243" t="n"/>
      <c r="I3460" s="243" t="n"/>
      <c r="J3460" s="243" t="n"/>
      <c r="K3460" s="243" t="n"/>
    </row>
    <row r="3461" customFormat="1" s="78">
      <c r="A3461" s="242" t="n"/>
      <c r="B3461" s="22" t="n"/>
      <c r="C3461" s="243" t="n"/>
      <c r="D3461" s="243" t="n"/>
      <c r="E3461" s="243" t="n"/>
      <c r="F3461" s="243" t="n"/>
      <c r="G3461" s="243" t="n"/>
      <c r="H3461" s="243" t="n"/>
      <c r="I3461" s="243" t="n"/>
      <c r="J3461" s="243" t="n"/>
      <c r="K3461" s="243" t="n"/>
    </row>
    <row r="3462" customFormat="1" s="78">
      <c r="A3462" s="242" t="n"/>
      <c r="B3462" s="22" t="n"/>
      <c r="C3462" s="243" t="n"/>
      <c r="D3462" s="243" t="n"/>
      <c r="E3462" s="243" t="n"/>
      <c r="F3462" s="243" t="n"/>
      <c r="G3462" s="243" t="n"/>
      <c r="H3462" s="243" t="n"/>
      <c r="I3462" s="243" t="n"/>
      <c r="J3462" s="243" t="n"/>
      <c r="K3462" s="243" t="n"/>
    </row>
    <row r="3463" customFormat="1" s="78">
      <c r="A3463" s="242" t="n"/>
      <c r="B3463" s="22" t="n"/>
      <c r="C3463" s="243" t="n"/>
      <c r="D3463" s="243" t="n"/>
      <c r="E3463" s="243" t="n"/>
      <c r="F3463" s="243" t="n"/>
      <c r="G3463" s="243" t="n"/>
      <c r="H3463" s="243" t="n"/>
      <c r="I3463" s="243" t="n"/>
      <c r="J3463" s="243" t="n"/>
      <c r="K3463" s="243" t="n"/>
    </row>
    <row r="3464" customFormat="1" s="78">
      <c r="A3464" s="242" t="n"/>
      <c r="B3464" s="22" t="n"/>
      <c r="C3464" s="243" t="n"/>
      <c r="D3464" s="243" t="n"/>
      <c r="E3464" s="243" t="n"/>
      <c r="F3464" s="243" t="n"/>
      <c r="G3464" s="243" t="n"/>
      <c r="H3464" s="243" t="n"/>
      <c r="I3464" s="243" t="n"/>
      <c r="J3464" s="243" t="n"/>
      <c r="K3464" s="243" t="n"/>
    </row>
    <row r="3465" customFormat="1" s="78">
      <c r="A3465" s="242" t="n"/>
      <c r="B3465" s="22" t="n"/>
      <c r="C3465" s="243" t="n"/>
      <c r="D3465" s="243" t="n"/>
      <c r="E3465" s="243" t="n"/>
      <c r="F3465" s="243" t="n"/>
      <c r="G3465" s="243" t="n"/>
      <c r="H3465" s="243" t="n"/>
      <c r="I3465" s="243" t="n"/>
      <c r="J3465" s="243" t="n"/>
      <c r="K3465" s="243" t="n"/>
    </row>
    <row r="3466" customFormat="1" s="78">
      <c r="A3466" s="242" t="n"/>
      <c r="B3466" s="22" t="n"/>
      <c r="C3466" s="243" t="n"/>
      <c r="D3466" s="243" t="n"/>
      <c r="E3466" s="243" t="n"/>
      <c r="F3466" s="243" t="n"/>
      <c r="G3466" s="243" t="n"/>
      <c r="H3466" s="243" t="n"/>
      <c r="I3466" s="243" t="n"/>
      <c r="J3466" s="243" t="n"/>
      <c r="K3466" s="243" t="n"/>
    </row>
    <row r="3467" customFormat="1" s="78">
      <c r="A3467" s="242" t="n"/>
      <c r="B3467" s="22" t="n"/>
      <c r="C3467" s="243" t="n"/>
      <c r="D3467" s="243" t="n"/>
      <c r="E3467" s="243" t="n"/>
      <c r="F3467" s="243" t="n"/>
      <c r="G3467" s="243" t="n"/>
      <c r="H3467" s="243" t="n"/>
      <c r="I3467" s="243" t="n"/>
      <c r="J3467" s="243" t="n"/>
      <c r="K3467" s="243" t="n"/>
    </row>
    <row r="3468" customFormat="1" s="78">
      <c r="A3468" s="242" t="n"/>
      <c r="B3468" s="22" t="n"/>
      <c r="C3468" s="243" t="n"/>
      <c r="D3468" s="243" t="n"/>
      <c r="E3468" s="243" t="n"/>
      <c r="F3468" s="243" t="n"/>
      <c r="G3468" s="243" t="n"/>
      <c r="H3468" s="243" t="n"/>
      <c r="I3468" s="243" t="n"/>
      <c r="J3468" s="243" t="n"/>
      <c r="K3468" s="243" t="n"/>
    </row>
    <row r="3469" customFormat="1" s="78">
      <c r="A3469" s="242" t="n"/>
      <c r="B3469" s="22" t="n"/>
      <c r="C3469" s="243" t="n"/>
      <c r="D3469" s="243" t="n"/>
      <c r="E3469" s="243" t="n"/>
      <c r="F3469" s="243" t="n"/>
      <c r="G3469" s="243" t="n"/>
      <c r="H3469" s="243" t="n"/>
      <c r="I3469" s="243" t="n"/>
      <c r="J3469" s="243" t="n"/>
      <c r="K3469" s="243" t="n"/>
    </row>
    <row r="3470" customFormat="1" s="78">
      <c r="A3470" s="242" t="n"/>
      <c r="B3470" s="22" t="n"/>
      <c r="C3470" s="243" t="n"/>
      <c r="D3470" s="243" t="n"/>
      <c r="E3470" s="243" t="n"/>
      <c r="F3470" s="243" t="n"/>
      <c r="G3470" s="243" t="n"/>
      <c r="H3470" s="243" t="n"/>
      <c r="I3470" s="243" t="n"/>
      <c r="J3470" s="243" t="n"/>
      <c r="K3470" s="243" t="n"/>
    </row>
    <row r="3471" customFormat="1" s="78">
      <c r="A3471" s="242" t="n"/>
      <c r="B3471" s="22" t="n"/>
      <c r="C3471" s="243" t="n"/>
      <c r="D3471" s="243" t="n"/>
      <c r="E3471" s="243" t="n"/>
      <c r="F3471" s="243" t="n"/>
      <c r="G3471" s="243" t="n"/>
      <c r="H3471" s="243" t="n"/>
      <c r="I3471" s="243" t="n"/>
      <c r="J3471" s="243" t="n"/>
      <c r="K3471" s="243" t="n"/>
    </row>
    <row r="3472" customFormat="1" s="78">
      <c r="A3472" s="242" t="n"/>
      <c r="B3472" s="22" t="n"/>
      <c r="C3472" s="243" t="n"/>
      <c r="D3472" s="243" t="n"/>
      <c r="E3472" s="243" t="n"/>
      <c r="F3472" s="243" t="n"/>
      <c r="G3472" s="243" t="n"/>
      <c r="H3472" s="243" t="n"/>
      <c r="I3472" s="243" t="n"/>
      <c r="J3472" s="243" t="n"/>
      <c r="K3472" s="243" t="n"/>
    </row>
    <row r="3473" customFormat="1" s="78">
      <c r="A3473" s="242" t="n"/>
      <c r="B3473" s="22" t="n"/>
      <c r="C3473" s="243" t="n"/>
      <c r="D3473" s="243" t="n"/>
      <c r="E3473" s="243" t="n"/>
      <c r="F3473" s="243" t="n"/>
      <c r="G3473" s="243" t="n"/>
      <c r="H3473" s="243" t="n"/>
      <c r="I3473" s="243" t="n"/>
      <c r="J3473" s="243" t="n"/>
      <c r="K3473" s="243" t="n"/>
    </row>
    <row r="3474" customFormat="1" s="78">
      <c r="A3474" s="242" t="n"/>
      <c r="B3474" s="22" t="n"/>
      <c r="C3474" s="243" t="n"/>
      <c r="D3474" s="243" t="n"/>
      <c r="E3474" s="243" t="n"/>
      <c r="F3474" s="243" t="n"/>
      <c r="G3474" s="243" t="n"/>
      <c r="H3474" s="243" t="n"/>
      <c r="I3474" s="243" t="n"/>
      <c r="J3474" s="243" t="n"/>
      <c r="K3474" s="243" t="n"/>
    </row>
    <row r="3475" customFormat="1" s="78">
      <c r="A3475" s="242" t="n"/>
      <c r="B3475" s="22" t="n"/>
      <c r="C3475" s="243" t="n"/>
      <c r="D3475" s="243" t="n"/>
      <c r="E3475" s="243" t="n"/>
      <c r="F3475" s="243" t="n"/>
      <c r="G3475" s="243" t="n"/>
      <c r="H3475" s="243" t="n"/>
      <c r="I3475" s="243" t="n"/>
      <c r="J3475" s="243" t="n"/>
      <c r="K3475" s="243" t="n"/>
    </row>
    <row r="3476" customFormat="1" s="78">
      <c r="A3476" s="242" t="n"/>
      <c r="B3476" s="22" t="n"/>
      <c r="C3476" s="243" t="n"/>
      <c r="D3476" s="243" t="n"/>
      <c r="E3476" s="243" t="n"/>
      <c r="F3476" s="243" t="n"/>
      <c r="G3476" s="243" t="n"/>
      <c r="H3476" s="243" t="n"/>
      <c r="I3476" s="243" t="n"/>
      <c r="J3476" s="243" t="n"/>
      <c r="K3476" s="243" t="n"/>
    </row>
    <row r="3477" customFormat="1" s="78">
      <c r="A3477" s="242" t="n"/>
      <c r="B3477" s="22" t="n"/>
      <c r="C3477" s="243" t="n"/>
      <c r="D3477" s="243" t="n"/>
      <c r="E3477" s="243" t="n"/>
      <c r="F3477" s="243" t="n"/>
      <c r="G3477" s="243" t="n"/>
      <c r="H3477" s="243" t="n"/>
      <c r="I3477" s="243" t="n"/>
      <c r="J3477" s="243" t="n"/>
      <c r="K3477" s="243" t="n"/>
    </row>
    <row r="3478" customFormat="1" s="78">
      <c r="A3478" s="242" t="n"/>
      <c r="B3478" s="22" t="n"/>
      <c r="C3478" s="243" t="n"/>
      <c r="D3478" s="243" t="n"/>
      <c r="E3478" s="243" t="n"/>
      <c r="F3478" s="243" t="n"/>
      <c r="G3478" s="243" t="n"/>
      <c r="H3478" s="243" t="n"/>
      <c r="I3478" s="243" t="n"/>
      <c r="J3478" s="243" t="n"/>
      <c r="K3478" s="243" t="n"/>
    </row>
    <row r="3479" customFormat="1" s="78">
      <c r="A3479" s="242" t="n"/>
      <c r="B3479" s="22" t="n"/>
      <c r="C3479" s="243" t="n"/>
      <c r="D3479" s="243" t="n"/>
      <c r="E3479" s="243" t="n"/>
      <c r="F3479" s="243" t="n"/>
      <c r="G3479" s="243" t="n"/>
      <c r="H3479" s="243" t="n"/>
      <c r="I3479" s="243" t="n"/>
      <c r="J3479" s="243" t="n"/>
      <c r="K3479" s="243" t="n"/>
    </row>
    <row r="3480" customFormat="1" s="78">
      <c r="A3480" s="242" t="n"/>
      <c r="B3480" s="22" t="n"/>
      <c r="C3480" s="243" t="n"/>
      <c r="D3480" s="243" t="n"/>
      <c r="E3480" s="243" t="n"/>
      <c r="F3480" s="243" t="n"/>
      <c r="G3480" s="243" t="n"/>
      <c r="H3480" s="243" t="n"/>
      <c r="I3480" s="243" t="n"/>
      <c r="J3480" s="243" t="n"/>
      <c r="K3480" s="243" t="n"/>
    </row>
    <row r="3481" customFormat="1" s="78">
      <c r="A3481" s="242" t="n"/>
      <c r="B3481" s="22" t="n"/>
      <c r="C3481" s="243" t="n"/>
      <c r="D3481" s="243" t="n"/>
      <c r="E3481" s="243" t="n"/>
      <c r="F3481" s="243" t="n"/>
      <c r="G3481" s="243" t="n"/>
      <c r="H3481" s="243" t="n"/>
      <c r="I3481" s="243" t="n"/>
      <c r="J3481" s="243" t="n"/>
      <c r="K3481" s="243" t="n"/>
    </row>
    <row r="3482" customFormat="1" s="78">
      <c r="A3482" s="242" t="n"/>
      <c r="B3482" s="22" t="n"/>
      <c r="C3482" s="243" t="n"/>
      <c r="D3482" s="243" t="n"/>
      <c r="E3482" s="243" t="n"/>
      <c r="F3482" s="243" t="n"/>
      <c r="G3482" s="243" t="n"/>
      <c r="H3482" s="243" t="n"/>
      <c r="I3482" s="243" t="n"/>
      <c r="J3482" s="243" t="n"/>
      <c r="K3482" s="243" t="n"/>
    </row>
    <row r="3483" customFormat="1" s="78">
      <c r="A3483" s="242" t="n"/>
      <c r="B3483" s="22" t="n"/>
      <c r="C3483" s="243" t="n"/>
      <c r="D3483" s="243" t="n"/>
      <c r="E3483" s="243" t="n"/>
      <c r="F3483" s="243" t="n"/>
      <c r="G3483" s="243" t="n"/>
      <c r="H3483" s="243" t="n"/>
      <c r="I3483" s="243" t="n"/>
      <c r="J3483" s="243" t="n"/>
      <c r="K3483" s="243" t="n"/>
    </row>
    <row r="3484" customFormat="1" s="78">
      <c r="A3484" s="242" t="n"/>
      <c r="B3484" s="22" t="n"/>
      <c r="C3484" s="243" t="n"/>
      <c r="D3484" s="243" t="n"/>
      <c r="E3484" s="243" t="n"/>
      <c r="F3484" s="243" t="n"/>
      <c r="G3484" s="243" t="n"/>
      <c r="H3484" s="243" t="n"/>
      <c r="I3484" s="243" t="n"/>
      <c r="J3484" s="243" t="n"/>
      <c r="K3484" s="243" t="n"/>
    </row>
    <row r="3485" customFormat="1" s="78">
      <c r="A3485" s="242" t="n"/>
      <c r="B3485" s="22" t="n"/>
      <c r="C3485" s="243" t="n"/>
      <c r="D3485" s="243" t="n"/>
      <c r="E3485" s="243" t="n"/>
      <c r="F3485" s="243" t="n"/>
      <c r="G3485" s="243" t="n"/>
      <c r="H3485" s="243" t="n"/>
      <c r="I3485" s="243" t="n"/>
      <c r="J3485" s="243" t="n"/>
      <c r="K3485" s="243" t="n"/>
    </row>
    <row r="3486" customFormat="1" s="78">
      <c r="A3486" s="242" t="n"/>
      <c r="B3486" s="22" t="n"/>
      <c r="C3486" s="243" t="n"/>
      <c r="D3486" s="243" t="n"/>
      <c r="E3486" s="243" t="n"/>
      <c r="F3486" s="243" t="n"/>
      <c r="G3486" s="243" t="n"/>
      <c r="H3486" s="243" t="n"/>
      <c r="I3486" s="243" t="n"/>
      <c r="J3486" s="243" t="n"/>
      <c r="K3486" s="243" t="n"/>
    </row>
    <row r="3487" customFormat="1" s="78">
      <c r="A3487" s="242" t="n"/>
      <c r="B3487" s="22" t="n"/>
      <c r="C3487" s="243" t="n"/>
      <c r="D3487" s="243" t="n"/>
      <c r="E3487" s="243" t="n"/>
      <c r="F3487" s="243" t="n"/>
      <c r="G3487" s="243" t="n"/>
      <c r="H3487" s="243" t="n"/>
      <c r="I3487" s="243" t="n"/>
      <c r="J3487" s="243" t="n"/>
      <c r="K3487" s="243" t="n"/>
    </row>
    <row r="3488" customFormat="1" s="78">
      <c r="A3488" s="242" t="n"/>
      <c r="B3488" s="22" t="n"/>
      <c r="C3488" s="243" t="n"/>
      <c r="D3488" s="243" t="n"/>
      <c r="E3488" s="243" t="n"/>
      <c r="F3488" s="243" t="n"/>
      <c r="G3488" s="243" t="n"/>
      <c r="H3488" s="243" t="n"/>
      <c r="I3488" s="243" t="n"/>
      <c r="J3488" s="243" t="n"/>
      <c r="K3488" s="243" t="n"/>
    </row>
    <row r="3489" customFormat="1" s="78">
      <c r="A3489" s="242" t="n"/>
      <c r="B3489" s="22" t="n"/>
      <c r="C3489" s="243" t="n"/>
      <c r="D3489" s="243" t="n"/>
      <c r="E3489" s="243" t="n"/>
      <c r="F3489" s="243" t="n"/>
      <c r="G3489" s="243" t="n"/>
      <c r="H3489" s="243" t="n"/>
      <c r="I3489" s="243" t="n"/>
      <c r="J3489" s="243" t="n"/>
      <c r="K3489" s="243" t="n"/>
    </row>
    <row r="3490" customFormat="1" s="78">
      <c r="A3490" s="242" t="n"/>
      <c r="B3490" s="22" t="n"/>
      <c r="C3490" s="243" t="n"/>
      <c r="D3490" s="243" t="n"/>
      <c r="E3490" s="243" t="n"/>
      <c r="F3490" s="243" t="n"/>
      <c r="G3490" s="243" t="n"/>
      <c r="H3490" s="243" t="n"/>
      <c r="I3490" s="243" t="n"/>
      <c r="J3490" s="243" t="n"/>
      <c r="K3490" s="243" t="n"/>
    </row>
    <row r="3491" customFormat="1" s="78">
      <c r="A3491" s="242" t="n"/>
      <c r="B3491" s="22" t="n"/>
      <c r="C3491" s="243" t="n"/>
      <c r="D3491" s="243" t="n"/>
      <c r="E3491" s="243" t="n"/>
      <c r="F3491" s="243" t="n"/>
      <c r="G3491" s="243" t="n"/>
      <c r="H3491" s="243" t="n"/>
      <c r="I3491" s="243" t="n"/>
      <c r="J3491" s="243" t="n"/>
      <c r="K3491" s="243" t="n"/>
    </row>
    <row r="3492" customFormat="1" s="78">
      <c r="A3492" s="242" t="n"/>
      <c r="B3492" s="22" t="n"/>
      <c r="C3492" s="243" t="n"/>
      <c r="D3492" s="243" t="n"/>
      <c r="E3492" s="243" t="n"/>
      <c r="F3492" s="243" t="n"/>
      <c r="G3492" s="243" t="n"/>
      <c r="H3492" s="243" t="n"/>
      <c r="I3492" s="243" t="n"/>
      <c r="J3492" s="243" t="n"/>
      <c r="K3492" s="243" t="n"/>
    </row>
    <row r="3493" customFormat="1" s="78">
      <c r="A3493" s="242" t="n"/>
      <c r="B3493" s="22" t="n"/>
      <c r="C3493" s="243" t="n"/>
      <c r="D3493" s="243" t="n"/>
      <c r="E3493" s="243" t="n"/>
      <c r="F3493" s="243" t="n"/>
      <c r="G3493" s="243" t="n"/>
      <c r="H3493" s="243" t="n"/>
      <c r="I3493" s="243" t="n"/>
      <c r="J3493" s="243" t="n"/>
      <c r="K3493" s="243" t="n"/>
    </row>
    <row r="3494" customFormat="1" s="78">
      <c r="A3494" s="242" t="n"/>
      <c r="B3494" s="22" t="n"/>
      <c r="C3494" s="243" t="n"/>
      <c r="D3494" s="243" t="n"/>
      <c r="E3494" s="243" t="n"/>
      <c r="F3494" s="243" t="n"/>
      <c r="G3494" s="243" t="n"/>
      <c r="H3494" s="243" t="n"/>
      <c r="I3494" s="243" t="n"/>
      <c r="J3494" s="243" t="n"/>
      <c r="K3494" s="243" t="n"/>
    </row>
    <row r="3495" customFormat="1" s="78">
      <c r="A3495" s="242" t="n"/>
      <c r="B3495" s="22" t="n"/>
      <c r="C3495" s="243" t="n"/>
      <c r="D3495" s="243" t="n"/>
      <c r="E3495" s="243" t="n"/>
      <c r="F3495" s="243" t="n"/>
      <c r="G3495" s="243" t="n"/>
      <c r="H3495" s="243" t="n"/>
      <c r="I3495" s="243" t="n"/>
      <c r="J3495" s="243" t="n"/>
      <c r="K3495" s="243" t="n"/>
    </row>
    <row r="3496" customFormat="1" s="78">
      <c r="A3496" s="242" t="n"/>
      <c r="B3496" s="22" t="n"/>
      <c r="C3496" s="243" t="n"/>
      <c r="D3496" s="243" t="n"/>
      <c r="E3496" s="243" t="n"/>
      <c r="F3496" s="243" t="n"/>
      <c r="G3496" s="243" t="n"/>
      <c r="H3496" s="243" t="n"/>
      <c r="I3496" s="243" t="n"/>
      <c r="J3496" s="243" t="n"/>
      <c r="K3496" s="243" t="n"/>
    </row>
    <row r="3497" customFormat="1" s="78">
      <c r="A3497" s="242" t="n"/>
      <c r="B3497" s="22" t="n"/>
      <c r="C3497" s="243" t="n"/>
      <c r="D3497" s="243" t="n"/>
      <c r="E3497" s="243" t="n"/>
      <c r="F3497" s="243" t="n"/>
      <c r="G3497" s="243" t="n"/>
      <c r="H3497" s="243" t="n"/>
      <c r="I3497" s="243" t="n"/>
      <c r="J3497" s="243" t="n"/>
      <c r="K3497" s="243" t="n"/>
    </row>
    <row r="3498" customFormat="1" s="78">
      <c r="A3498" s="242" t="n"/>
      <c r="B3498" s="22" t="n"/>
      <c r="C3498" s="243" t="n"/>
      <c r="D3498" s="243" t="n"/>
      <c r="E3498" s="243" t="n"/>
      <c r="F3498" s="243" t="n"/>
      <c r="G3498" s="243" t="n"/>
      <c r="H3498" s="243" t="n"/>
      <c r="I3498" s="243" t="n"/>
      <c r="J3498" s="243" t="n"/>
      <c r="K3498" s="243" t="n"/>
    </row>
    <row r="3499" customFormat="1" s="78">
      <c r="A3499" s="242" t="n"/>
      <c r="B3499" s="22" t="n"/>
      <c r="C3499" s="243" t="n"/>
      <c r="D3499" s="243" t="n"/>
      <c r="E3499" s="243" t="n"/>
      <c r="F3499" s="243" t="n"/>
      <c r="G3499" s="243" t="n"/>
      <c r="H3499" s="243" t="n"/>
      <c r="I3499" s="243" t="n"/>
      <c r="J3499" s="243" t="n"/>
      <c r="K3499" s="243" t="n"/>
    </row>
    <row r="3500" customFormat="1" s="78">
      <c r="A3500" s="242" t="n"/>
      <c r="B3500" s="22" t="n"/>
      <c r="C3500" s="243" t="n"/>
      <c r="D3500" s="243" t="n"/>
      <c r="E3500" s="243" t="n"/>
      <c r="F3500" s="243" t="n"/>
      <c r="G3500" s="243" t="n"/>
      <c r="H3500" s="243" t="n"/>
      <c r="I3500" s="243" t="n"/>
      <c r="J3500" s="243" t="n"/>
      <c r="K3500" s="243" t="n"/>
    </row>
    <row r="3501" customFormat="1" s="78">
      <c r="A3501" s="242" t="n"/>
      <c r="B3501" s="22" t="n"/>
      <c r="C3501" s="243" t="n"/>
      <c r="D3501" s="243" t="n"/>
      <c r="E3501" s="243" t="n"/>
      <c r="F3501" s="243" t="n"/>
      <c r="G3501" s="243" t="n"/>
      <c r="H3501" s="243" t="n"/>
      <c r="I3501" s="243" t="n"/>
      <c r="J3501" s="243" t="n"/>
      <c r="K3501" s="243" t="n"/>
    </row>
    <row r="3502" customFormat="1" s="78">
      <c r="A3502" s="242" t="n"/>
      <c r="B3502" s="22" t="n"/>
      <c r="C3502" s="243" t="n"/>
      <c r="D3502" s="243" t="n"/>
      <c r="E3502" s="243" t="n"/>
      <c r="F3502" s="243" t="n"/>
      <c r="G3502" s="243" t="n"/>
      <c r="H3502" s="243" t="n"/>
      <c r="I3502" s="243" t="n"/>
      <c r="J3502" s="243" t="n"/>
      <c r="K3502" s="243" t="n"/>
    </row>
    <row r="3503" customFormat="1" s="78">
      <c r="A3503" s="242" t="n"/>
      <c r="B3503" s="22" t="n"/>
      <c r="C3503" s="243" t="n"/>
      <c r="D3503" s="243" t="n"/>
      <c r="E3503" s="243" t="n"/>
      <c r="F3503" s="243" t="n"/>
      <c r="G3503" s="243" t="n"/>
      <c r="H3503" s="243" t="n"/>
      <c r="I3503" s="243" t="n"/>
      <c r="J3503" s="243" t="n"/>
      <c r="K3503" s="243" t="n"/>
    </row>
    <row r="3504" customFormat="1" s="78">
      <c r="A3504" s="242" t="n"/>
      <c r="B3504" s="22" t="n"/>
      <c r="C3504" s="243" t="n"/>
      <c r="D3504" s="243" t="n"/>
      <c r="E3504" s="243" t="n"/>
      <c r="F3504" s="243" t="n"/>
      <c r="G3504" s="243" t="n"/>
      <c r="H3504" s="243" t="n"/>
      <c r="I3504" s="243" t="n"/>
      <c r="J3504" s="243" t="n"/>
      <c r="K3504" s="243" t="n"/>
    </row>
    <row r="3505" customFormat="1" s="78">
      <c r="A3505" s="242" t="n"/>
      <c r="B3505" s="22" t="n"/>
      <c r="C3505" s="243" t="n"/>
      <c r="D3505" s="243" t="n"/>
      <c r="E3505" s="243" t="n"/>
      <c r="F3505" s="243" t="n"/>
      <c r="G3505" s="243" t="n"/>
      <c r="H3505" s="243" t="n"/>
      <c r="I3505" s="243" t="n"/>
      <c r="J3505" s="243" t="n"/>
      <c r="K3505" s="243" t="n"/>
    </row>
    <row r="3506" customFormat="1" s="78">
      <c r="A3506" s="242" t="n"/>
      <c r="B3506" s="22" t="n"/>
      <c r="C3506" s="243" t="n"/>
      <c r="D3506" s="243" t="n"/>
      <c r="E3506" s="243" t="n"/>
      <c r="F3506" s="243" t="n"/>
      <c r="G3506" s="243" t="n"/>
      <c r="H3506" s="243" t="n"/>
      <c r="I3506" s="243" t="n"/>
      <c r="J3506" s="243" t="n"/>
      <c r="K3506" s="243" t="n"/>
    </row>
    <row r="3507" customFormat="1" s="78">
      <c r="A3507" s="242" t="n"/>
      <c r="B3507" s="22" t="n"/>
      <c r="C3507" s="243" t="n"/>
      <c r="D3507" s="243" t="n"/>
      <c r="E3507" s="243" t="n"/>
      <c r="F3507" s="243" t="n"/>
      <c r="G3507" s="243" t="n"/>
      <c r="H3507" s="243" t="n"/>
      <c r="I3507" s="243" t="n"/>
      <c r="J3507" s="243" t="n"/>
      <c r="K3507" s="243" t="n"/>
    </row>
    <row r="3508" customFormat="1" s="78">
      <c r="A3508" s="242" t="n"/>
      <c r="B3508" s="22" t="n"/>
      <c r="C3508" s="243" t="n"/>
      <c r="D3508" s="243" t="n"/>
      <c r="E3508" s="243" t="n"/>
      <c r="F3508" s="243" t="n"/>
      <c r="G3508" s="243" t="n"/>
      <c r="H3508" s="243" t="n"/>
      <c r="I3508" s="243" t="n"/>
      <c r="J3508" s="243" t="n"/>
      <c r="K3508" s="243" t="n"/>
    </row>
    <row r="3509" customFormat="1" s="78">
      <c r="A3509" s="242" t="n"/>
      <c r="B3509" s="22" t="n"/>
      <c r="C3509" s="243" t="n"/>
      <c r="D3509" s="243" t="n"/>
      <c r="E3509" s="243" t="n"/>
      <c r="F3509" s="243" t="n"/>
      <c r="G3509" s="243" t="n"/>
      <c r="H3509" s="243" t="n"/>
      <c r="I3509" s="243" t="n"/>
      <c r="J3509" s="243" t="n"/>
      <c r="K3509" s="243" t="n"/>
    </row>
    <row r="3510" customFormat="1" s="78">
      <c r="A3510" s="242" t="n"/>
      <c r="B3510" s="22" t="n"/>
      <c r="C3510" s="243" t="n"/>
      <c r="D3510" s="243" t="n"/>
      <c r="E3510" s="243" t="n"/>
      <c r="F3510" s="243" t="n"/>
      <c r="G3510" s="243" t="n"/>
      <c r="H3510" s="243" t="n"/>
      <c r="I3510" s="243" t="n"/>
      <c r="J3510" s="243" t="n"/>
      <c r="K3510" s="243" t="n"/>
    </row>
    <row r="3511" customFormat="1" s="78">
      <c r="A3511" s="242" t="n"/>
      <c r="B3511" s="22" t="n"/>
      <c r="C3511" s="243" t="n"/>
      <c r="D3511" s="243" t="n"/>
      <c r="E3511" s="243" t="n"/>
      <c r="F3511" s="243" t="n"/>
      <c r="G3511" s="243" t="n"/>
      <c r="H3511" s="243" t="n"/>
      <c r="I3511" s="243" t="n"/>
      <c r="J3511" s="243" t="n"/>
      <c r="K3511" s="243" t="n"/>
    </row>
    <row r="3512" customFormat="1" s="78">
      <c r="A3512" s="242" t="n"/>
      <c r="B3512" s="22" t="n"/>
      <c r="C3512" s="243" t="n"/>
      <c r="D3512" s="243" t="n"/>
      <c r="E3512" s="243" t="n"/>
      <c r="F3512" s="243" t="n"/>
      <c r="G3512" s="243" t="n"/>
      <c r="H3512" s="243" t="n"/>
      <c r="I3512" s="243" t="n"/>
      <c r="J3512" s="243" t="n"/>
      <c r="K3512" s="243" t="n"/>
    </row>
    <row r="3513" customFormat="1" s="78">
      <c r="A3513" s="242" t="n"/>
      <c r="B3513" s="22" t="n"/>
      <c r="C3513" s="243" t="n"/>
      <c r="D3513" s="243" t="n"/>
      <c r="E3513" s="243" t="n"/>
      <c r="F3513" s="243" t="n"/>
      <c r="G3513" s="243" t="n"/>
      <c r="H3513" s="243" t="n"/>
      <c r="I3513" s="243" t="n"/>
      <c r="J3513" s="243" t="n"/>
      <c r="K3513" s="243" t="n"/>
    </row>
    <row r="3514" customFormat="1" s="78">
      <c r="A3514" s="242" t="n"/>
      <c r="B3514" s="22" t="n"/>
      <c r="C3514" s="243" t="n"/>
      <c r="D3514" s="243" t="n"/>
      <c r="E3514" s="243" t="n"/>
      <c r="F3514" s="243" t="n"/>
      <c r="G3514" s="243" t="n"/>
      <c r="H3514" s="243" t="n"/>
      <c r="I3514" s="243" t="n"/>
      <c r="J3514" s="243" t="n"/>
      <c r="K3514" s="243" t="n"/>
    </row>
    <row r="3515" customFormat="1" s="78">
      <c r="A3515" s="242" t="n"/>
      <c r="B3515" s="22" t="n"/>
      <c r="C3515" s="243" t="n"/>
      <c r="D3515" s="243" t="n"/>
      <c r="E3515" s="243" t="n"/>
      <c r="F3515" s="243" t="n"/>
      <c r="G3515" s="243" t="n"/>
      <c r="H3515" s="243" t="n"/>
      <c r="I3515" s="243" t="n"/>
      <c r="J3515" s="243" t="n"/>
      <c r="K3515" s="243" t="n"/>
    </row>
    <row r="3516" customFormat="1" s="78">
      <c r="A3516" s="242" t="n"/>
      <c r="B3516" s="22" t="n"/>
      <c r="C3516" s="243" t="n"/>
      <c r="D3516" s="243" t="n"/>
      <c r="E3516" s="243" t="n"/>
      <c r="F3516" s="243" t="n"/>
      <c r="G3516" s="243" t="n"/>
      <c r="H3516" s="243" t="n"/>
      <c r="I3516" s="243" t="n"/>
      <c r="J3516" s="243" t="n"/>
      <c r="K3516" s="243" t="n"/>
    </row>
    <row r="3517" customFormat="1" s="78">
      <c r="A3517" s="242" t="n"/>
      <c r="B3517" s="22" t="n"/>
      <c r="C3517" s="243" t="n"/>
      <c r="D3517" s="243" t="n"/>
      <c r="E3517" s="243" t="n"/>
      <c r="F3517" s="243" t="n"/>
      <c r="G3517" s="243" t="n"/>
      <c r="H3517" s="243" t="n"/>
      <c r="I3517" s="243" t="n"/>
      <c r="J3517" s="243" t="n"/>
      <c r="K3517" s="243" t="n"/>
    </row>
    <row r="3518" customFormat="1" s="78">
      <c r="A3518" s="242" t="n"/>
      <c r="B3518" s="22" t="n"/>
      <c r="C3518" s="243" t="n"/>
      <c r="D3518" s="243" t="n"/>
      <c r="E3518" s="243" t="n"/>
      <c r="F3518" s="243" t="n"/>
      <c r="G3518" s="243" t="n"/>
      <c r="H3518" s="243" t="n"/>
      <c r="I3518" s="243" t="n"/>
      <c r="J3518" s="243" t="n"/>
      <c r="K3518" s="243" t="n"/>
    </row>
    <row r="3519" customFormat="1" s="78">
      <c r="A3519" s="242" t="n"/>
      <c r="B3519" s="22" t="n"/>
      <c r="C3519" s="243" t="n"/>
      <c r="D3519" s="243" t="n"/>
      <c r="E3519" s="243" t="n"/>
      <c r="F3519" s="243" t="n"/>
      <c r="G3519" s="243" t="n"/>
      <c r="H3519" s="243" t="n"/>
      <c r="I3519" s="243" t="n"/>
      <c r="J3519" s="243" t="n"/>
      <c r="K3519" s="243" t="n"/>
    </row>
    <row r="3520" customFormat="1" s="78">
      <c r="A3520" s="242" t="n"/>
      <c r="B3520" s="22" t="n"/>
      <c r="C3520" s="243" t="n"/>
      <c r="D3520" s="243" t="n"/>
      <c r="E3520" s="243" t="n"/>
      <c r="F3520" s="243" t="n"/>
      <c r="G3520" s="243" t="n"/>
      <c r="H3520" s="243" t="n"/>
      <c r="I3520" s="243" t="n"/>
      <c r="J3520" s="243" t="n"/>
      <c r="K3520" s="243" t="n"/>
    </row>
    <row r="3521" customFormat="1" s="78">
      <c r="A3521" s="242" t="n"/>
      <c r="B3521" s="22" t="n"/>
      <c r="C3521" s="243" t="n"/>
      <c r="D3521" s="243" t="n"/>
      <c r="E3521" s="243" t="n"/>
      <c r="F3521" s="243" t="n"/>
      <c r="G3521" s="243" t="n"/>
      <c r="H3521" s="243" t="n"/>
      <c r="I3521" s="243" t="n"/>
      <c r="J3521" s="243" t="n"/>
      <c r="K3521" s="243" t="n"/>
    </row>
    <row r="3522" customFormat="1" s="78">
      <c r="A3522" s="242" t="n"/>
      <c r="B3522" s="22" t="n"/>
      <c r="C3522" s="243" t="n"/>
      <c r="D3522" s="243" t="n"/>
      <c r="E3522" s="243" t="n"/>
      <c r="F3522" s="243" t="n"/>
      <c r="G3522" s="243" t="n"/>
      <c r="H3522" s="243" t="n"/>
      <c r="I3522" s="243" t="n"/>
      <c r="J3522" s="243" t="n"/>
      <c r="K3522" s="243" t="n"/>
    </row>
    <row r="3523" customFormat="1" s="78">
      <c r="A3523" s="242" t="n"/>
      <c r="B3523" s="22" t="n"/>
      <c r="C3523" s="243" t="n"/>
      <c r="D3523" s="243" t="n"/>
      <c r="E3523" s="243" t="n"/>
      <c r="F3523" s="243" t="n"/>
      <c r="G3523" s="243" t="n"/>
      <c r="H3523" s="243" t="n"/>
      <c r="I3523" s="243" t="n"/>
      <c r="J3523" s="243" t="n"/>
      <c r="K3523" s="243" t="n"/>
    </row>
    <row r="3524" customFormat="1" s="78">
      <c r="A3524" s="242" t="n"/>
      <c r="B3524" s="22" t="n"/>
      <c r="C3524" s="243" t="n"/>
      <c r="D3524" s="243" t="n"/>
      <c r="E3524" s="243" t="n"/>
      <c r="F3524" s="243" t="n"/>
      <c r="G3524" s="243" t="n"/>
      <c r="H3524" s="243" t="n"/>
      <c r="I3524" s="243" t="n"/>
      <c r="J3524" s="243" t="n"/>
      <c r="K3524" s="243" t="n"/>
    </row>
    <row r="3525" customFormat="1" s="78">
      <c r="A3525" s="242" t="n"/>
      <c r="B3525" s="22" t="n"/>
      <c r="C3525" s="243" t="n"/>
      <c r="D3525" s="243" t="n"/>
      <c r="E3525" s="243" t="n"/>
      <c r="F3525" s="243" t="n"/>
      <c r="G3525" s="243" t="n"/>
      <c r="H3525" s="243" t="n"/>
      <c r="I3525" s="243" t="n"/>
      <c r="J3525" s="243" t="n"/>
      <c r="K3525" s="243" t="n"/>
    </row>
    <row r="3526" customFormat="1" s="78">
      <c r="A3526" s="242" t="n"/>
      <c r="B3526" s="22" t="n"/>
      <c r="C3526" s="243" t="n"/>
      <c r="D3526" s="243" t="n"/>
      <c r="E3526" s="243" t="n"/>
      <c r="F3526" s="243" t="n"/>
      <c r="G3526" s="243" t="n"/>
      <c r="H3526" s="243" t="n"/>
      <c r="I3526" s="243" t="n"/>
      <c r="J3526" s="243" t="n"/>
      <c r="K3526" s="243" t="n"/>
    </row>
    <row r="3527" customFormat="1" s="78">
      <c r="A3527" s="242" t="n"/>
      <c r="B3527" s="22" t="n"/>
      <c r="C3527" s="243" t="n"/>
      <c r="D3527" s="243" t="n"/>
      <c r="E3527" s="243" t="n"/>
      <c r="F3527" s="243" t="n"/>
      <c r="G3527" s="243" t="n"/>
      <c r="H3527" s="243" t="n"/>
      <c r="I3527" s="243" t="n"/>
      <c r="J3527" s="243" t="n"/>
      <c r="K3527" s="243" t="n"/>
    </row>
    <row r="3528" customFormat="1" s="78">
      <c r="A3528" s="242" t="n"/>
      <c r="B3528" s="22" t="n"/>
      <c r="C3528" s="243" t="n"/>
      <c r="D3528" s="243" t="n"/>
      <c r="E3528" s="243" t="n"/>
      <c r="F3528" s="243" t="n"/>
      <c r="G3528" s="243" t="n"/>
      <c r="H3528" s="243" t="n"/>
      <c r="I3528" s="243" t="n"/>
      <c r="J3528" s="243" t="n"/>
      <c r="K3528" s="243" t="n"/>
    </row>
    <row r="3529" customFormat="1" s="78">
      <c r="A3529" s="242" t="n"/>
      <c r="B3529" s="22" t="n"/>
      <c r="C3529" s="243" t="n"/>
      <c r="D3529" s="243" t="n"/>
      <c r="E3529" s="243" t="n"/>
      <c r="F3529" s="243" t="n"/>
      <c r="G3529" s="243" t="n"/>
      <c r="H3529" s="243" t="n"/>
      <c r="I3529" s="243" t="n"/>
      <c r="J3529" s="243" t="n"/>
      <c r="K3529" s="243" t="n"/>
    </row>
    <row r="3530" customFormat="1" s="78">
      <c r="A3530" s="242" t="n"/>
      <c r="B3530" s="22" t="n"/>
      <c r="C3530" s="243" t="n"/>
      <c r="D3530" s="243" t="n"/>
      <c r="E3530" s="243" t="n"/>
      <c r="F3530" s="243" t="n"/>
      <c r="G3530" s="243" t="n"/>
      <c r="H3530" s="243" t="n"/>
      <c r="I3530" s="243" t="n"/>
      <c r="J3530" s="243" t="n"/>
      <c r="K3530" s="243" t="n"/>
    </row>
    <row r="3531" customFormat="1" s="78">
      <c r="A3531" s="242" t="n"/>
      <c r="B3531" s="22" t="n"/>
      <c r="C3531" s="243" t="n"/>
      <c r="D3531" s="243" t="n"/>
      <c r="E3531" s="243" t="n"/>
      <c r="F3531" s="243" t="n"/>
      <c r="G3531" s="243" t="n"/>
      <c r="H3531" s="243" t="n"/>
      <c r="I3531" s="243" t="n"/>
      <c r="J3531" s="243" t="n"/>
      <c r="K3531" s="243" t="n"/>
    </row>
    <row r="3532" customFormat="1" s="78">
      <c r="A3532" s="242" t="n"/>
      <c r="B3532" s="22" t="n"/>
      <c r="C3532" s="243" t="n"/>
      <c r="D3532" s="243" t="n"/>
      <c r="E3532" s="243" t="n"/>
      <c r="F3532" s="243" t="n"/>
      <c r="G3532" s="243" t="n"/>
      <c r="H3532" s="243" t="n"/>
      <c r="I3532" s="243" t="n"/>
      <c r="J3532" s="243" t="n"/>
      <c r="K3532" s="243" t="n"/>
    </row>
    <row r="3533" customFormat="1" s="78">
      <c r="A3533" s="242" t="n"/>
      <c r="B3533" s="22" t="n"/>
      <c r="C3533" s="243" t="n"/>
      <c r="D3533" s="243" t="n"/>
      <c r="E3533" s="243" t="n"/>
      <c r="F3533" s="243" t="n"/>
      <c r="G3533" s="243" t="n"/>
      <c r="H3533" s="243" t="n"/>
      <c r="I3533" s="243" t="n"/>
      <c r="J3533" s="243" t="n"/>
      <c r="K3533" s="243" t="n"/>
    </row>
    <row r="3534" customFormat="1" s="78">
      <c r="A3534" s="242" t="n"/>
      <c r="B3534" s="22" t="n"/>
      <c r="C3534" s="243" t="n"/>
      <c r="D3534" s="243" t="n"/>
      <c r="E3534" s="243" t="n"/>
      <c r="F3534" s="243" t="n"/>
      <c r="G3534" s="243" t="n"/>
      <c r="H3534" s="243" t="n"/>
      <c r="I3534" s="243" t="n"/>
      <c r="J3534" s="243" t="n"/>
      <c r="K3534" s="243" t="n"/>
    </row>
    <row r="3535" customFormat="1" s="78">
      <c r="A3535" s="242" t="n"/>
      <c r="B3535" s="22" t="n"/>
      <c r="C3535" s="243" t="n"/>
      <c r="D3535" s="243" t="n"/>
      <c r="E3535" s="243" t="n"/>
      <c r="F3535" s="243" t="n"/>
      <c r="G3535" s="243" t="n"/>
      <c r="H3535" s="243" t="n"/>
      <c r="I3535" s="243" t="n"/>
      <c r="J3535" s="243" t="n"/>
      <c r="K3535" s="243" t="n"/>
    </row>
    <row r="3536" customFormat="1" s="78">
      <c r="A3536" s="242" t="n"/>
      <c r="B3536" s="22" t="n"/>
      <c r="C3536" s="243" t="n"/>
      <c r="D3536" s="243" t="n"/>
      <c r="E3536" s="243" t="n"/>
      <c r="F3536" s="243" t="n"/>
      <c r="G3536" s="243" t="n"/>
      <c r="H3536" s="243" t="n"/>
      <c r="I3536" s="243" t="n"/>
      <c r="J3536" s="243" t="n"/>
      <c r="K3536" s="243" t="n"/>
    </row>
    <row r="3537" customFormat="1" s="78">
      <c r="A3537" s="242" t="n"/>
      <c r="B3537" s="22" t="n"/>
      <c r="C3537" s="243" t="n"/>
      <c r="D3537" s="243" t="n"/>
      <c r="E3537" s="243" t="n"/>
      <c r="F3537" s="243" t="n"/>
      <c r="G3537" s="243" t="n"/>
      <c r="H3537" s="243" t="n"/>
      <c r="I3537" s="243" t="n"/>
      <c r="J3537" s="243" t="n"/>
      <c r="K3537" s="243" t="n"/>
    </row>
    <row r="3538" customFormat="1" s="78">
      <c r="A3538" s="242" t="n"/>
      <c r="B3538" s="22" t="n"/>
      <c r="C3538" s="243" t="n"/>
      <c r="D3538" s="243" t="n"/>
      <c r="E3538" s="243" t="n"/>
      <c r="F3538" s="243" t="n"/>
      <c r="G3538" s="243" t="n"/>
      <c r="H3538" s="243" t="n"/>
      <c r="I3538" s="243" t="n"/>
      <c r="J3538" s="243" t="n"/>
      <c r="K3538" s="243" t="n"/>
    </row>
    <row r="3539" customFormat="1" s="78">
      <c r="A3539" s="242" t="n"/>
      <c r="B3539" s="22" t="n"/>
      <c r="C3539" s="243" t="n"/>
      <c r="D3539" s="243" t="n"/>
      <c r="E3539" s="243" t="n"/>
      <c r="F3539" s="243" t="n"/>
      <c r="G3539" s="243" t="n"/>
      <c r="H3539" s="243" t="n"/>
      <c r="I3539" s="243" t="n"/>
      <c r="J3539" s="243" t="n"/>
      <c r="K3539" s="243" t="n"/>
    </row>
    <row r="3540" customFormat="1" s="78">
      <c r="A3540" s="242" t="n"/>
      <c r="B3540" s="22" t="n"/>
      <c r="C3540" s="243" t="n"/>
      <c r="D3540" s="243" t="n"/>
      <c r="E3540" s="243" t="n"/>
      <c r="F3540" s="243" t="n"/>
      <c r="G3540" s="243" t="n"/>
      <c r="H3540" s="243" t="n"/>
      <c r="I3540" s="243" t="n"/>
      <c r="J3540" s="243" t="n"/>
      <c r="K3540" s="243" t="n"/>
    </row>
    <row r="3541" customFormat="1" s="78">
      <c r="A3541" s="242" t="n"/>
      <c r="B3541" s="22" t="n"/>
      <c r="C3541" s="243" t="n"/>
      <c r="D3541" s="243" t="n"/>
      <c r="E3541" s="243" t="n"/>
      <c r="F3541" s="243" t="n"/>
      <c r="G3541" s="243" t="n"/>
      <c r="H3541" s="243" t="n"/>
      <c r="I3541" s="243" t="n"/>
      <c r="J3541" s="243" t="n"/>
      <c r="K3541" s="243" t="n"/>
    </row>
    <row r="3542" customFormat="1" s="78">
      <c r="A3542" s="242" t="n"/>
      <c r="B3542" s="22" t="n"/>
      <c r="C3542" s="243" t="n"/>
      <c r="D3542" s="243" t="n"/>
      <c r="E3542" s="243" t="n"/>
      <c r="F3542" s="243" t="n"/>
      <c r="G3542" s="243" t="n"/>
      <c r="H3542" s="243" t="n"/>
      <c r="I3542" s="243" t="n"/>
      <c r="J3542" s="243" t="n"/>
      <c r="K3542" s="243" t="n"/>
    </row>
    <row r="3543" customFormat="1" s="78">
      <c r="A3543" s="242" t="n"/>
      <c r="B3543" s="22" t="n"/>
      <c r="C3543" s="243" t="n"/>
      <c r="D3543" s="243" t="n"/>
      <c r="E3543" s="243" t="n"/>
      <c r="F3543" s="243" t="n"/>
      <c r="G3543" s="243" t="n"/>
      <c r="H3543" s="243" t="n"/>
      <c r="I3543" s="243" t="n"/>
      <c r="J3543" s="243" t="n"/>
      <c r="K3543" s="243" t="n"/>
    </row>
    <row r="3544" customFormat="1" s="78">
      <c r="A3544" s="242" t="n"/>
      <c r="B3544" s="22" t="n"/>
      <c r="C3544" s="243" t="n"/>
      <c r="D3544" s="243" t="n"/>
      <c r="E3544" s="243" t="n"/>
      <c r="F3544" s="243" t="n"/>
      <c r="G3544" s="243" t="n"/>
      <c r="H3544" s="243" t="n"/>
      <c r="I3544" s="243" t="n"/>
      <c r="J3544" s="243" t="n"/>
      <c r="K3544" s="243" t="n"/>
    </row>
    <row r="3545" customFormat="1" s="78">
      <c r="A3545" s="242" t="n"/>
      <c r="B3545" s="22" t="n"/>
      <c r="C3545" s="243" t="n"/>
      <c r="D3545" s="243" t="n"/>
      <c r="E3545" s="243" t="n"/>
      <c r="F3545" s="243" t="n"/>
      <c r="G3545" s="243" t="n"/>
      <c r="H3545" s="243" t="n"/>
      <c r="I3545" s="243" t="n"/>
      <c r="J3545" s="243" t="n"/>
      <c r="K3545" s="243" t="n"/>
    </row>
    <row r="3546" customFormat="1" s="78">
      <c r="A3546" s="242" t="n"/>
      <c r="B3546" s="22" t="n"/>
      <c r="C3546" s="243" t="n"/>
      <c r="D3546" s="243" t="n"/>
      <c r="E3546" s="243" t="n"/>
      <c r="F3546" s="243" t="n"/>
      <c r="G3546" s="243" t="n"/>
      <c r="H3546" s="243" t="n"/>
      <c r="I3546" s="243" t="n"/>
      <c r="J3546" s="243" t="n"/>
      <c r="K3546" s="243" t="n"/>
    </row>
    <row r="3547" customFormat="1" s="78">
      <c r="A3547" s="242" t="n"/>
      <c r="B3547" s="22" t="n"/>
      <c r="C3547" s="243" t="n"/>
      <c r="D3547" s="243" t="n"/>
      <c r="E3547" s="243" t="n"/>
      <c r="F3547" s="243" t="n"/>
      <c r="G3547" s="243" t="n"/>
      <c r="H3547" s="243" t="n"/>
      <c r="I3547" s="243" t="n"/>
      <c r="J3547" s="243" t="n"/>
      <c r="K3547" s="243" t="n"/>
    </row>
    <row r="3548" customFormat="1" s="78">
      <c r="A3548" s="242" t="n"/>
      <c r="B3548" s="22" t="n"/>
      <c r="C3548" s="243" t="n"/>
      <c r="D3548" s="243" t="n"/>
      <c r="E3548" s="243" t="n"/>
      <c r="F3548" s="243" t="n"/>
      <c r="G3548" s="243" t="n"/>
      <c r="H3548" s="243" t="n"/>
      <c r="I3548" s="243" t="n"/>
      <c r="J3548" s="243" t="n"/>
      <c r="K3548" s="243" t="n"/>
    </row>
    <row r="3549" customFormat="1" s="78">
      <c r="A3549" s="242" t="n"/>
      <c r="B3549" s="22" t="n"/>
      <c r="C3549" s="243" t="n"/>
      <c r="D3549" s="243" t="n"/>
      <c r="E3549" s="243" t="n"/>
      <c r="F3549" s="243" t="n"/>
      <c r="G3549" s="243" t="n"/>
      <c r="H3549" s="243" t="n"/>
      <c r="I3549" s="243" t="n"/>
      <c r="J3549" s="243" t="n"/>
      <c r="K3549" s="243" t="n"/>
    </row>
    <row r="3550" customFormat="1" s="78">
      <c r="A3550" s="242" t="n"/>
      <c r="B3550" s="22" t="n"/>
      <c r="C3550" s="243" t="n"/>
      <c r="D3550" s="243" t="n"/>
      <c r="E3550" s="243" t="n"/>
      <c r="F3550" s="243" t="n"/>
      <c r="G3550" s="243" t="n"/>
      <c r="H3550" s="243" t="n"/>
      <c r="I3550" s="243" t="n"/>
      <c r="J3550" s="243" t="n"/>
      <c r="K3550" s="243" t="n"/>
    </row>
    <row r="3551" customFormat="1" s="78">
      <c r="A3551" s="242" t="n"/>
      <c r="B3551" s="22" t="n"/>
      <c r="C3551" s="243" t="n"/>
      <c r="D3551" s="243" t="n"/>
      <c r="E3551" s="243" t="n"/>
      <c r="F3551" s="243" t="n"/>
      <c r="G3551" s="243" t="n"/>
      <c r="H3551" s="243" t="n"/>
      <c r="I3551" s="243" t="n"/>
      <c r="J3551" s="243" t="n"/>
      <c r="K3551" s="243" t="n"/>
    </row>
    <row r="3552" customFormat="1" s="78">
      <c r="A3552" s="242" t="n"/>
      <c r="B3552" s="22" t="n"/>
      <c r="C3552" s="243" t="n"/>
      <c r="D3552" s="243" t="n"/>
      <c r="E3552" s="243" t="n"/>
      <c r="F3552" s="243" t="n"/>
      <c r="G3552" s="243" t="n"/>
      <c r="H3552" s="243" t="n"/>
      <c r="I3552" s="243" t="n"/>
      <c r="J3552" s="243" t="n"/>
      <c r="K3552" s="243" t="n"/>
    </row>
    <row r="3553" customFormat="1" s="78">
      <c r="A3553" s="242" t="n"/>
      <c r="B3553" s="22" t="n"/>
      <c r="C3553" s="243" t="n"/>
      <c r="D3553" s="243" t="n"/>
      <c r="E3553" s="243" t="n"/>
      <c r="F3553" s="243" t="n"/>
      <c r="G3553" s="243" t="n"/>
      <c r="H3553" s="243" t="n"/>
      <c r="I3553" s="243" t="n"/>
      <c r="J3553" s="243" t="n"/>
      <c r="K3553" s="243" t="n"/>
    </row>
    <row r="3554" customFormat="1" s="78">
      <c r="A3554" s="242" t="n"/>
      <c r="B3554" s="22" t="n"/>
      <c r="C3554" s="243" t="n"/>
      <c r="D3554" s="243" t="n"/>
      <c r="E3554" s="243" t="n"/>
      <c r="F3554" s="243" t="n"/>
      <c r="G3554" s="243" t="n"/>
      <c r="H3554" s="243" t="n"/>
      <c r="I3554" s="243" t="n"/>
      <c r="J3554" s="243" t="n"/>
      <c r="K3554" s="243" t="n"/>
    </row>
    <row r="3555" customFormat="1" s="78">
      <c r="A3555" s="242" t="n"/>
      <c r="B3555" s="22" t="n"/>
      <c r="C3555" s="243" t="n"/>
      <c r="D3555" s="243" t="n"/>
      <c r="E3555" s="243" t="n"/>
      <c r="F3555" s="243" t="n"/>
      <c r="G3555" s="243" t="n"/>
      <c r="H3555" s="243" t="n"/>
      <c r="I3555" s="243" t="n"/>
      <c r="J3555" s="243" t="n"/>
      <c r="K3555" s="243" t="n"/>
    </row>
    <row r="3556" customFormat="1" s="78">
      <c r="A3556" s="242" t="n"/>
      <c r="B3556" s="22" t="n"/>
      <c r="C3556" s="243" t="n"/>
      <c r="D3556" s="243" t="n"/>
      <c r="E3556" s="243" t="n"/>
      <c r="F3556" s="243" t="n"/>
      <c r="G3556" s="243" t="n"/>
      <c r="H3556" s="243" t="n"/>
      <c r="I3556" s="243" t="n"/>
      <c r="J3556" s="243" t="n"/>
      <c r="K3556" s="243" t="n"/>
    </row>
    <row r="3557" customFormat="1" s="78">
      <c r="A3557" s="242" t="n"/>
      <c r="B3557" s="22" t="n"/>
      <c r="C3557" s="243" t="n"/>
      <c r="D3557" s="243" t="n"/>
      <c r="E3557" s="243" t="n"/>
      <c r="F3557" s="243" t="n"/>
      <c r="G3557" s="243" t="n"/>
      <c r="H3557" s="243" t="n"/>
      <c r="I3557" s="243" t="n"/>
      <c r="J3557" s="243" t="n"/>
      <c r="K3557" s="243" t="n"/>
    </row>
    <row r="3558" customFormat="1" s="78">
      <c r="A3558" s="242" t="n"/>
      <c r="B3558" s="22" t="n"/>
      <c r="C3558" s="243" t="n"/>
      <c r="D3558" s="243" t="n"/>
      <c r="E3558" s="243" t="n"/>
      <c r="F3558" s="243" t="n"/>
      <c r="G3558" s="243" t="n"/>
      <c r="H3558" s="243" t="n"/>
      <c r="I3558" s="243" t="n"/>
      <c r="J3558" s="243" t="n"/>
      <c r="K3558" s="243" t="n"/>
    </row>
    <row r="3559" customFormat="1" s="78">
      <c r="A3559" s="242" t="n"/>
      <c r="B3559" s="22" t="n"/>
      <c r="C3559" s="243" t="n"/>
      <c r="D3559" s="243" t="n"/>
      <c r="E3559" s="243" t="n"/>
      <c r="F3559" s="243" t="n"/>
      <c r="G3559" s="243" t="n"/>
      <c r="H3559" s="243" t="n"/>
      <c r="I3559" s="243" t="n"/>
      <c r="J3559" s="243" t="n"/>
      <c r="K3559" s="243" t="n"/>
    </row>
    <row r="3560" customFormat="1" s="78">
      <c r="A3560" s="242" t="n"/>
      <c r="B3560" s="22" t="n"/>
      <c r="C3560" s="243" t="n"/>
      <c r="D3560" s="243" t="n"/>
      <c r="E3560" s="243" t="n"/>
      <c r="F3560" s="243" t="n"/>
      <c r="G3560" s="243" t="n"/>
      <c r="H3560" s="243" t="n"/>
      <c r="I3560" s="243" t="n"/>
      <c r="J3560" s="243" t="n"/>
      <c r="K3560" s="243" t="n"/>
    </row>
    <row r="3561" customFormat="1" s="78">
      <c r="A3561" s="242" t="n"/>
      <c r="B3561" s="22" t="n"/>
      <c r="C3561" s="243" t="n"/>
      <c r="D3561" s="243" t="n"/>
      <c r="E3561" s="243" t="n"/>
      <c r="F3561" s="243" t="n"/>
      <c r="G3561" s="243" t="n"/>
      <c r="H3561" s="243" t="n"/>
      <c r="I3561" s="243" t="n"/>
      <c r="J3561" s="243" t="n"/>
      <c r="K3561" s="243" t="n"/>
    </row>
    <row r="3562" customFormat="1" s="78">
      <c r="A3562" s="242" t="n"/>
      <c r="B3562" s="22" t="n"/>
      <c r="C3562" s="243" t="n"/>
      <c r="D3562" s="243" t="n"/>
      <c r="E3562" s="243" t="n"/>
      <c r="F3562" s="243" t="n"/>
      <c r="G3562" s="243" t="n"/>
      <c r="H3562" s="243" t="n"/>
      <c r="I3562" s="243" t="n"/>
      <c r="J3562" s="243" t="n"/>
      <c r="K3562" s="243" t="n"/>
    </row>
    <row r="3563" customFormat="1" s="78">
      <c r="A3563" s="242" t="n"/>
      <c r="B3563" s="22" t="n"/>
      <c r="C3563" s="243" t="n"/>
      <c r="D3563" s="243" t="n"/>
      <c r="E3563" s="243" t="n"/>
      <c r="F3563" s="243" t="n"/>
      <c r="G3563" s="243" t="n"/>
      <c r="H3563" s="243" t="n"/>
      <c r="I3563" s="243" t="n"/>
      <c r="J3563" s="243" t="n"/>
      <c r="K3563" s="243" t="n"/>
    </row>
    <row r="3564" customFormat="1" s="78">
      <c r="A3564" s="242" t="n"/>
      <c r="B3564" s="22" t="n"/>
      <c r="C3564" s="243" t="n"/>
      <c r="D3564" s="243" t="n"/>
      <c r="E3564" s="243" t="n"/>
      <c r="F3564" s="243" t="n"/>
      <c r="G3564" s="243" t="n"/>
      <c r="H3564" s="243" t="n"/>
      <c r="I3564" s="243" t="n"/>
      <c r="J3564" s="243" t="n"/>
      <c r="K3564" s="243" t="n"/>
    </row>
    <row r="3565" customFormat="1" s="78">
      <c r="A3565" s="242" t="n"/>
      <c r="B3565" s="22" t="n"/>
      <c r="C3565" s="243" t="n"/>
      <c r="D3565" s="243" t="n"/>
      <c r="E3565" s="243" t="n"/>
      <c r="F3565" s="243" t="n"/>
      <c r="G3565" s="243" t="n"/>
      <c r="H3565" s="243" t="n"/>
      <c r="I3565" s="243" t="n"/>
      <c r="J3565" s="243" t="n"/>
      <c r="K3565" s="243" t="n"/>
    </row>
    <row r="3566" customFormat="1" s="78">
      <c r="A3566" s="242" t="n"/>
      <c r="B3566" s="22" t="n"/>
      <c r="C3566" s="243" t="n"/>
      <c r="D3566" s="243" t="n"/>
      <c r="E3566" s="243" t="n"/>
      <c r="F3566" s="243" t="n"/>
      <c r="G3566" s="243" t="n"/>
      <c r="H3566" s="243" t="n"/>
      <c r="I3566" s="243" t="n"/>
      <c r="J3566" s="243" t="n"/>
      <c r="K3566" s="243" t="n"/>
    </row>
    <row r="3567" customFormat="1" s="78">
      <c r="A3567" s="242" t="n"/>
      <c r="B3567" s="22" t="n"/>
      <c r="C3567" s="243" t="n"/>
      <c r="D3567" s="243" t="n"/>
      <c r="E3567" s="243" t="n"/>
      <c r="F3567" s="243" t="n"/>
      <c r="G3567" s="243" t="n"/>
      <c r="H3567" s="243" t="n"/>
      <c r="I3567" s="243" t="n"/>
      <c r="J3567" s="243" t="n"/>
      <c r="K3567" s="243" t="n"/>
    </row>
    <row r="3568" customFormat="1" s="78">
      <c r="A3568" s="242" t="n"/>
      <c r="B3568" s="22" t="n"/>
      <c r="C3568" s="243" t="n"/>
      <c r="D3568" s="243" t="n"/>
      <c r="E3568" s="243" t="n"/>
      <c r="F3568" s="243" t="n"/>
      <c r="G3568" s="243" t="n"/>
      <c r="H3568" s="243" t="n"/>
      <c r="I3568" s="243" t="n"/>
      <c r="J3568" s="243" t="n"/>
      <c r="K3568" s="243" t="n"/>
    </row>
    <row r="3569" customFormat="1" s="78">
      <c r="A3569" s="242" t="n"/>
      <c r="B3569" s="22" t="n"/>
      <c r="C3569" s="243" t="n"/>
      <c r="D3569" s="243" t="n"/>
      <c r="E3569" s="243" t="n"/>
      <c r="F3569" s="243" t="n"/>
      <c r="G3569" s="243" t="n"/>
      <c r="H3569" s="243" t="n"/>
      <c r="I3569" s="243" t="n"/>
      <c r="J3569" s="243" t="n"/>
      <c r="K3569" s="243" t="n"/>
    </row>
    <row r="3570" customFormat="1" s="78">
      <c r="A3570" s="242" t="n"/>
      <c r="B3570" s="22" t="n"/>
      <c r="C3570" s="243" t="n"/>
      <c r="D3570" s="243" t="n"/>
      <c r="E3570" s="243" t="n"/>
      <c r="F3570" s="243" t="n"/>
      <c r="G3570" s="243" t="n"/>
      <c r="H3570" s="243" t="n"/>
      <c r="I3570" s="243" t="n"/>
      <c r="J3570" s="243" t="n"/>
      <c r="K3570" s="243" t="n"/>
    </row>
    <row r="3571" customFormat="1" s="78">
      <c r="A3571" s="242" t="n"/>
      <c r="B3571" s="22" t="n"/>
      <c r="C3571" s="243" t="n"/>
      <c r="D3571" s="243" t="n"/>
      <c r="E3571" s="243" t="n"/>
      <c r="F3571" s="243" t="n"/>
      <c r="G3571" s="243" t="n"/>
      <c r="H3571" s="243" t="n"/>
      <c r="I3571" s="243" t="n"/>
      <c r="J3571" s="243" t="n"/>
      <c r="K3571" s="243" t="n"/>
    </row>
    <row r="3572" customFormat="1" s="78">
      <c r="A3572" s="242" t="n"/>
      <c r="B3572" s="22" t="n"/>
      <c r="C3572" s="243" t="n"/>
      <c r="D3572" s="243" t="n"/>
      <c r="E3572" s="243" t="n"/>
      <c r="F3572" s="243" t="n"/>
      <c r="G3572" s="243" t="n"/>
      <c r="H3572" s="243" t="n"/>
      <c r="I3572" s="243" t="n"/>
      <c r="J3572" s="243" t="n"/>
      <c r="K3572" s="243" t="n"/>
    </row>
    <row r="3573" customFormat="1" s="78">
      <c r="A3573" s="242" t="n"/>
      <c r="B3573" s="22" t="n"/>
      <c r="C3573" s="243" t="n"/>
      <c r="D3573" s="243" t="n"/>
      <c r="E3573" s="243" t="n"/>
      <c r="F3573" s="243" t="n"/>
      <c r="G3573" s="243" t="n"/>
      <c r="H3573" s="243" t="n"/>
      <c r="I3573" s="243" t="n"/>
      <c r="J3573" s="243" t="n"/>
      <c r="K3573" s="243" t="n"/>
    </row>
    <row r="3574" customFormat="1" s="78">
      <c r="A3574" s="242" t="n"/>
      <c r="B3574" s="22" t="n"/>
      <c r="C3574" s="243" t="n"/>
      <c r="D3574" s="243" t="n"/>
      <c r="E3574" s="243" t="n"/>
      <c r="F3574" s="243" t="n"/>
      <c r="G3574" s="243" t="n"/>
      <c r="H3574" s="243" t="n"/>
      <c r="I3574" s="243" t="n"/>
      <c r="J3574" s="243" t="n"/>
      <c r="K3574" s="243" t="n"/>
    </row>
    <row r="3575" customFormat="1" s="78">
      <c r="A3575" s="242" t="n"/>
      <c r="B3575" s="22" t="n"/>
      <c r="C3575" s="243" t="n"/>
      <c r="D3575" s="243" t="n"/>
      <c r="E3575" s="243" t="n"/>
      <c r="F3575" s="243" t="n"/>
      <c r="G3575" s="243" t="n"/>
      <c r="H3575" s="243" t="n"/>
      <c r="I3575" s="243" t="n"/>
      <c r="J3575" s="243" t="n"/>
      <c r="K3575" s="243" t="n"/>
    </row>
    <row r="3576" customFormat="1" s="78">
      <c r="A3576" s="242" t="n"/>
      <c r="B3576" s="22" t="n"/>
      <c r="C3576" s="243" t="n"/>
      <c r="D3576" s="243" t="n"/>
      <c r="E3576" s="243" t="n"/>
      <c r="F3576" s="243" t="n"/>
      <c r="G3576" s="243" t="n"/>
      <c r="H3576" s="243" t="n"/>
      <c r="I3576" s="243" t="n"/>
      <c r="J3576" s="243" t="n"/>
      <c r="K3576" s="243" t="n"/>
    </row>
    <row r="3577" customFormat="1" s="78">
      <c r="A3577" s="242" t="n"/>
      <c r="B3577" s="22" t="n"/>
      <c r="C3577" s="243" t="n"/>
      <c r="D3577" s="243" t="n"/>
      <c r="E3577" s="243" t="n"/>
      <c r="F3577" s="243" t="n"/>
      <c r="G3577" s="243" t="n"/>
      <c r="H3577" s="243" t="n"/>
      <c r="I3577" s="243" t="n"/>
      <c r="J3577" s="243" t="n"/>
      <c r="K3577" s="243" t="n"/>
    </row>
    <row r="3578" customFormat="1" s="78">
      <c r="A3578" s="242" t="n"/>
      <c r="B3578" s="22" t="n"/>
      <c r="C3578" s="243" t="n"/>
      <c r="D3578" s="243" t="n"/>
      <c r="E3578" s="243" t="n"/>
      <c r="F3578" s="243" t="n"/>
      <c r="G3578" s="243" t="n"/>
      <c r="H3578" s="243" t="n"/>
      <c r="I3578" s="243" t="n"/>
      <c r="J3578" s="243" t="n"/>
      <c r="K3578" s="243" t="n"/>
    </row>
    <row r="3579" customFormat="1" s="78">
      <c r="A3579" s="242" t="n"/>
      <c r="B3579" s="22" t="n"/>
      <c r="C3579" s="243" t="n"/>
      <c r="D3579" s="243" t="n"/>
      <c r="E3579" s="243" t="n"/>
      <c r="F3579" s="243" t="n"/>
      <c r="G3579" s="243" t="n"/>
      <c r="H3579" s="243" t="n"/>
      <c r="I3579" s="243" t="n"/>
      <c r="J3579" s="243" t="n"/>
      <c r="K3579" s="243" t="n"/>
    </row>
    <row r="3580" customFormat="1" s="78">
      <c r="A3580" s="242" t="n"/>
      <c r="B3580" s="22" t="n"/>
      <c r="C3580" s="243" t="n"/>
      <c r="D3580" s="243" t="n"/>
      <c r="E3580" s="243" t="n"/>
      <c r="F3580" s="243" t="n"/>
      <c r="G3580" s="243" t="n"/>
      <c r="H3580" s="243" t="n"/>
      <c r="I3580" s="243" t="n"/>
      <c r="J3580" s="243" t="n"/>
      <c r="K3580" s="243" t="n"/>
    </row>
    <row r="3581" customFormat="1" s="78">
      <c r="A3581" s="242" t="n"/>
      <c r="B3581" s="22" t="n"/>
      <c r="C3581" s="243" t="n"/>
      <c r="D3581" s="243" t="n"/>
      <c r="E3581" s="243" t="n"/>
      <c r="F3581" s="243" t="n"/>
      <c r="G3581" s="243" t="n"/>
      <c r="H3581" s="243" t="n"/>
      <c r="I3581" s="243" t="n"/>
      <c r="J3581" s="243" t="n"/>
      <c r="K3581" s="243" t="n"/>
    </row>
    <row r="3582" customFormat="1" s="78">
      <c r="A3582" s="242" t="n"/>
      <c r="B3582" s="22" t="n"/>
      <c r="C3582" s="243" t="n"/>
      <c r="D3582" s="243" t="n"/>
      <c r="E3582" s="243" t="n"/>
      <c r="F3582" s="243" t="n"/>
      <c r="G3582" s="243" t="n"/>
      <c r="H3582" s="243" t="n"/>
      <c r="I3582" s="243" t="n"/>
      <c r="J3582" s="243" t="n"/>
      <c r="K3582" s="243" t="n"/>
    </row>
    <row r="3583" customFormat="1" s="78">
      <c r="A3583" s="242" t="n"/>
      <c r="B3583" s="22" t="n"/>
      <c r="C3583" s="243" t="n"/>
      <c r="D3583" s="243" t="n"/>
      <c r="E3583" s="243" t="n"/>
      <c r="F3583" s="243" t="n"/>
      <c r="G3583" s="243" t="n"/>
      <c r="H3583" s="243" t="n"/>
      <c r="I3583" s="243" t="n"/>
      <c r="J3583" s="243" t="n"/>
      <c r="K3583" s="243" t="n"/>
    </row>
    <row r="3584" customFormat="1" s="78">
      <c r="A3584" s="242" t="n"/>
      <c r="B3584" s="22" t="n"/>
      <c r="C3584" s="243" t="n"/>
      <c r="D3584" s="243" t="n"/>
      <c r="E3584" s="243" t="n"/>
      <c r="F3584" s="243" t="n"/>
      <c r="G3584" s="243" t="n"/>
      <c r="H3584" s="243" t="n"/>
      <c r="I3584" s="243" t="n"/>
      <c r="J3584" s="243" t="n"/>
      <c r="K3584" s="243" t="n"/>
    </row>
    <row r="3585" customFormat="1" s="78">
      <c r="A3585" s="242" t="n"/>
      <c r="B3585" s="22" t="n"/>
      <c r="C3585" s="243" t="n"/>
      <c r="D3585" s="243" t="n"/>
      <c r="E3585" s="243" t="n"/>
      <c r="F3585" s="243" t="n"/>
      <c r="G3585" s="243" t="n"/>
      <c r="H3585" s="243" t="n"/>
      <c r="I3585" s="243" t="n"/>
      <c r="J3585" s="243" t="n"/>
      <c r="K3585" s="243" t="n"/>
    </row>
    <row r="3586" customFormat="1" s="78">
      <c r="A3586" s="242" t="n"/>
      <c r="B3586" s="22" t="n"/>
      <c r="C3586" s="243" t="n"/>
      <c r="D3586" s="243" t="n"/>
      <c r="E3586" s="243" t="n"/>
      <c r="F3586" s="243" t="n"/>
      <c r="G3586" s="243" t="n"/>
      <c r="H3586" s="243" t="n"/>
      <c r="I3586" s="243" t="n"/>
      <c r="J3586" s="243" t="n"/>
      <c r="K3586" s="243" t="n"/>
    </row>
    <row r="3587" customFormat="1" s="78">
      <c r="A3587" s="242" t="n"/>
      <c r="B3587" s="22" t="n"/>
      <c r="C3587" s="243" t="n"/>
      <c r="D3587" s="243" t="n"/>
      <c r="E3587" s="243" t="n"/>
      <c r="F3587" s="243" t="n"/>
      <c r="G3587" s="243" t="n"/>
      <c r="H3587" s="243" t="n"/>
      <c r="I3587" s="243" t="n"/>
      <c r="J3587" s="243" t="n"/>
      <c r="K3587" s="243" t="n"/>
    </row>
    <row r="3588" customFormat="1" s="78">
      <c r="A3588" s="242" t="n"/>
      <c r="B3588" s="22" t="n"/>
      <c r="C3588" s="243" t="n"/>
      <c r="D3588" s="243" t="n"/>
      <c r="E3588" s="243" t="n"/>
      <c r="F3588" s="243" t="n"/>
      <c r="G3588" s="243" t="n"/>
      <c r="H3588" s="243" t="n"/>
      <c r="I3588" s="243" t="n"/>
      <c r="J3588" s="243" t="n"/>
      <c r="K3588" s="243" t="n"/>
    </row>
    <row r="3589" customFormat="1" s="78">
      <c r="A3589" s="242" t="n"/>
      <c r="B3589" s="22" t="n"/>
      <c r="C3589" s="243" t="n"/>
      <c r="D3589" s="243" t="n"/>
      <c r="E3589" s="243" t="n"/>
      <c r="F3589" s="243" t="n"/>
      <c r="G3589" s="243" t="n"/>
      <c r="H3589" s="243" t="n"/>
      <c r="I3589" s="243" t="n"/>
      <c r="J3589" s="243" t="n"/>
      <c r="K3589" s="243" t="n"/>
    </row>
    <row r="3590" customFormat="1" s="78">
      <c r="A3590" s="242" t="n"/>
      <c r="B3590" s="22" t="n"/>
      <c r="C3590" s="243" t="n"/>
      <c r="D3590" s="243" t="n"/>
      <c r="E3590" s="243" t="n"/>
      <c r="F3590" s="243" t="n"/>
      <c r="G3590" s="243" t="n"/>
      <c r="H3590" s="243" t="n"/>
      <c r="I3590" s="243" t="n"/>
      <c r="J3590" s="243" t="n"/>
      <c r="K3590" s="243" t="n"/>
    </row>
    <row r="3591" customFormat="1" s="78">
      <c r="A3591" s="242" t="n"/>
      <c r="B3591" s="22" t="n"/>
      <c r="C3591" s="243" t="n"/>
      <c r="D3591" s="243" t="n"/>
      <c r="E3591" s="243" t="n"/>
      <c r="F3591" s="243" t="n"/>
      <c r="G3591" s="243" t="n"/>
      <c r="H3591" s="243" t="n"/>
      <c r="I3591" s="243" t="n"/>
      <c r="J3591" s="243" t="n"/>
      <c r="K3591" s="243" t="n"/>
    </row>
    <row r="3592" customFormat="1" s="78">
      <c r="A3592" s="242" t="n"/>
      <c r="B3592" s="22" t="n"/>
      <c r="C3592" s="243" t="n"/>
      <c r="D3592" s="243" t="n"/>
      <c r="E3592" s="243" t="n"/>
      <c r="F3592" s="243" t="n"/>
      <c r="G3592" s="243" t="n"/>
      <c r="H3592" s="243" t="n"/>
      <c r="I3592" s="243" t="n"/>
      <c r="J3592" s="243" t="n"/>
      <c r="K3592" s="243" t="n"/>
    </row>
    <row r="3593" customFormat="1" s="78">
      <c r="A3593" s="242" t="n"/>
      <c r="B3593" s="22" t="n"/>
      <c r="C3593" s="243" t="n"/>
      <c r="D3593" s="243" t="n"/>
      <c r="E3593" s="243" t="n"/>
      <c r="F3593" s="243" t="n"/>
      <c r="G3593" s="243" t="n"/>
      <c r="H3593" s="243" t="n"/>
      <c r="I3593" s="243" t="n"/>
      <c r="J3593" s="243" t="n"/>
      <c r="K3593" s="243" t="n"/>
    </row>
    <row r="3594" customFormat="1" s="78">
      <c r="A3594" s="242" t="n"/>
      <c r="B3594" s="22" t="n"/>
      <c r="C3594" s="243" t="n"/>
      <c r="D3594" s="243" t="n"/>
      <c r="E3594" s="243" t="n"/>
      <c r="F3594" s="243" t="n"/>
      <c r="G3594" s="243" t="n"/>
      <c r="H3594" s="243" t="n"/>
      <c r="I3594" s="243" t="n"/>
      <c r="J3594" s="243" t="n"/>
      <c r="K3594" s="243" t="n"/>
    </row>
    <row r="3595" customFormat="1" s="78">
      <c r="A3595" s="242" t="n"/>
      <c r="B3595" s="22" t="n"/>
      <c r="C3595" s="243" t="n"/>
      <c r="D3595" s="243" t="n"/>
      <c r="E3595" s="243" t="n"/>
      <c r="F3595" s="243" t="n"/>
      <c r="G3595" s="243" t="n"/>
      <c r="H3595" s="243" t="n"/>
      <c r="I3595" s="243" t="n"/>
      <c r="J3595" s="243" t="n"/>
      <c r="K3595" s="243" t="n"/>
    </row>
    <row r="3596" customFormat="1" s="78">
      <c r="A3596" s="242" t="n"/>
      <c r="B3596" s="22" t="n"/>
      <c r="C3596" s="243" t="n"/>
      <c r="D3596" s="243" t="n"/>
      <c r="E3596" s="243" t="n"/>
      <c r="F3596" s="243" t="n"/>
      <c r="G3596" s="243" t="n"/>
      <c r="H3596" s="243" t="n"/>
      <c r="I3596" s="243" t="n"/>
      <c r="J3596" s="243" t="n"/>
      <c r="K3596" s="243" t="n"/>
    </row>
    <row r="3597" customFormat="1" s="78">
      <c r="A3597" s="242" t="n"/>
      <c r="B3597" s="22" t="n"/>
      <c r="C3597" s="243" t="n"/>
      <c r="D3597" s="243" t="n"/>
      <c r="E3597" s="243" t="n"/>
      <c r="F3597" s="243" t="n"/>
      <c r="G3597" s="243" t="n"/>
      <c r="H3597" s="243" t="n"/>
      <c r="I3597" s="243" t="n"/>
      <c r="J3597" s="243" t="n"/>
      <c r="K3597" s="243" t="n"/>
    </row>
    <row r="3598" customFormat="1" s="78">
      <c r="A3598" s="242" t="n"/>
      <c r="B3598" s="22" t="n"/>
      <c r="C3598" s="243" t="n"/>
      <c r="D3598" s="243" t="n"/>
      <c r="E3598" s="243" t="n"/>
      <c r="F3598" s="243" t="n"/>
      <c r="G3598" s="243" t="n"/>
      <c r="H3598" s="243" t="n"/>
      <c r="I3598" s="243" t="n"/>
      <c r="J3598" s="243" t="n"/>
      <c r="K3598" s="243" t="n"/>
    </row>
    <row r="3599" customFormat="1" s="78">
      <c r="A3599" s="242" t="n"/>
      <c r="B3599" s="22" t="n"/>
      <c r="C3599" s="243" t="n"/>
      <c r="D3599" s="243" t="n"/>
      <c r="E3599" s="243" t="n"/>
      <c r="F3599" s="243" t="n"/>
      <c r="G3599" s="243" t="n"/>
      <c r="H3599" s="243" t="n"/>
      <c r="I3599" s="243" t="n"/>
      <c r="J3599" s="243" t="n"/>
      <c r="K3599" s="243" t="n"/>
    </row>
    <row r="3600" customFormat="1" s="78">
      <c r="A3600" s="242" t="n"/>
      <c r="B3600" s="22" t="n"/>
      <c r="C3600" s="243" t="n"/>
      <c r="D3600" s="243" t="n"/>
      <c r="E3600" s="243" t="n"/>
      <c r="F3600" s="243" t="n"/>
      <c r="G3600" s="243" t="n"/>
      <c r="H3600" s="243" t="n"/>
      <c r="I3600" s="243" t="n"/>
      <c r="J3600" s="243" t="n"/>
      <c r="K3600" s="243" t="n"/>
    </row>
    <row r="3601" customFormat="1" s="78">
      <c r="A3601" s="242" t="n"/>
      <c r="B3601" s="22" t="n"/>
      <c r="C3601" s="243" t="n"/>
      <c r="D3601" s="243" t="n"/>
      <c r="E3601" s="243" t="n"/>
      <c r="F3601" s="243" t="n"/>
      <c r="G3601" s="243" t="n"/>
      <c r="H3601" s="243" t="n"/>
      <c r="I3601" s="243" t="n"/>
      <c r="J3601" s="243" t="n"/>
      <c r="K3601" s="243" t="n"/>
    </row>
    <row r="3602" customFormat="1" s="78">
      <c r="A3602" s="242" t="n"/>
      <c r="B3602" s="22" t="n"/>
      <c r="C3602" s="243" t="n"/>
      <c r="D3602" s="243" t="n"/>
      <c r="E3602" s="243" t="n"/>
      <c r="F3602" s="243" t="n"/>
      <c r="G3602" s="243" t="n"/>
      <c r="H3602" s="243" t="n"/>
      <c r="I3602" s="243" t="n"/>
      <c r="J3602" s="243" t="n"/>
      <c r="K3602" s="243" t="n"/>
    </row>
    <row r="3603" customFormat="1" s="78">
      <c r="A3603" s="242" t="n"/>
      <c r="B3603" s="22" t="n"/>
      <c r="C3603" s="243" t="n"/>
      <c r="D3603" s="243" t="n"/>
      <c r="E3603" s="243" t="n"/>
      <c r="F3603" s="243" t="n"/>
      <c r="G3603" s="243" t="n"/>
      <c r="H3603" s="243" t="n"/>
      <c r="I3603" s="243" t="n"/>
      <c r="J3603" s="243" t="n"/>
      <c r="K3603" s="243" t="n"/>
    </row>
    <row r="3604" customFormat="1" s="78">
      <c r="A3604" s="242" t="n"/>
      <c r="B3604" s="22" t="n"/>
      <c r="C3604" s="243" t="n"/>
      <c r="D3604" s="243" t="n"/>
      <c r="E3604" s="243" t="n"/>
      <c r="F3604" s="243" t="n"/>
      <c r="G3604" s="243" t="n"/>
      <c r="H3604" s="243" t="n"/>
      <c r="I3604" s="243" t="n"/>
      <c r="J3604" s="243" t="n"/>
      <c r="K3604" s="243" t="n"/>
    </row>
    <row r="3605" customFormat="1" s="78">
      <c r="A3605" s="242" t="n"/>
      <c r="B3605" s="22" t="n"/>
      <c r="C3605" s="243" t="n"/>
      <c r="D3605" s="243" t="n"/>
      <c r="E3605" s="243" t="n"/>
      <c r="F3605" s="243" t="n"/>
      <c r="G3605" s="243" t="n"/>
      <c r="H3605" s="243" t="n"/>
      <c r="I3605" s="243" t="n"/>
      <c r="J3605" s="243" t="n"/>
      <c r="K3605" s="243" t="n"/>
    </row>
    <row r="3606" customFormat="1" s="78">
      <c r="A3606" s="242" t="n"/>
      <c r="B3606" s="22" t="n"/>
      <c r="C3606" s="243" t="n"/>
      <c r="D3606" s="243" t="n"/>
      <c r="E3606" s="243" t="n"/>
      <c r="F3606" s="243" t="n"/>
      <c r="G3606" s="243" t="n"/>
      <c r="H3606" s="243" t="n"/>
      <c r="I3606" s="243" t="n"/>
      <c r="J3606" s="243" t="n"/>
      <c r="K3606" s="243" t="n"/>
    </row>
    <row r="3607" customFormat="1" s="78">
      <c r="A3607" s="242" t="n"/>
      <c r="B3607" s="22" t="n"/>
      <c r="C3607" s="243" t="n"/>
      <c r="D3607" s="243" t="n"/>
      <c r="E3607" s="243" t="n"/>
      <c r="F3607" s="243" t="n"/>
      <c r="G3607" s="243" t="n"/>
      <c r="H3607" s="243" t="n"/>
      <c r="I3607" s="243" t="n"/>
      <c r="J3607" s="243" t="n"/>
      <c r="K3607" s="243" t="n"/>
    </row>
    <row r="3608" customFormat="1" s="78">
      <c r="A3608" s="242" t="n"/>
      <c r="B3608" s="22" t="n"/>
      <c r="C3608" s="243" t="n"/>
      <c r="D3608" s="243" t="n"/>
      <c r="E3608" s="243" t="n"/>
      <c r="F3608" s="243" t="n"/>
      <c r="G3608" s="243" t="n"/>
      <c r="H3608" s="243" t="n"/>
      <c r="I3608" s="243" t="n"/>
      <c r="J3608" s="243" t="n"/>
      <c r="K3608" s="243" t="n"/>
    </row>
    <row r="3609" customFormat="1" s="78">
      <c r="A3609" s="242" t="n"/>
      <c r="B3609" s="22" t="n"/>
      <c r="C3609" s="243" t="n"/>
      <c r="D3609" s="243" t="n"/>
      <c r="E3609" s="243" t="n"/>
      <c r="F3609" s="243" t="n"/>
      <c r="G3609" s="243" t="n"/>
      <c r="H3609" s="243" t="n"/>
      <c r="I3609" s="243" t="n"/>
      <c r="J3609" s="243" t="n"/>
      <c r="K3609" s="243" t="n"/>
    </row>
    <row r="3610" customFormat="1" s="78">
      <c r="A3610" s="242" t="n"/>
      <c r="B3610" s="22" t="n"/>
      <c r="C3610" s="243" t="n"/>
      <c r="D3610" s="243" t="n"/>
      <c r="E3610" s="243" t="n"/>
      <c r="F3610" s="243" t="n"/>
      <c r="G3610" s="243" t="n"/>
      <c r="H3610" s="243" t="n"/>
      <c r="I3610" s="243" t="n"/>
      <c r="J3610" s="243" t="n"/>
      <c r="K3610" s="243" t="n"/>
    </row>
    <row r="3611" customFormat="1" s="78">
      <c r="A3611" s="242" t="n"/>
      <c r="B3611" s="22" t="n"/>
      <c r="C3611" s="243" t="n"/>
      <c r="D3611" s="243" t="n"/>
      <c r="E3611" s="243" t="n"/>
      <c r="F3611" s="243" t="n"/>
      <c r="G3611" s="243" t="n"/>
      <c r="H3611" s="243" t="n"/>
      <c r="I3611" s="243" t="n"/>
      <c r="J3611" s="243" t="n"/>
      <c r="K3611" s="243" t="n"/>
    </row>
    <row r="3612" customFormat="1" s="78">
      <c r="A3612" s="242" t="n"/>
      <c r="B3612" s="22" t="n"/>
      <c r="C3612" s="243" t="n"/>
      <c r="D3612" s="243" t="n"/>
      <c r="E3612" s="243" t="n"/>
      <c r="F3612" s="243" t="n"/>
      <c r="G3612" s="243" t="n"/>
      <c r="H3612" s="243" t="n"/>
      <c r="I3612" s="243" t="n"/>
      <c r="J3612" s="243" t="n"/>
      <c r="K3612" s="243" t="n"/>
    </row>
    <row r="3613" customFormat="1" s="78">
      <c r="A3613" s="242" t="n"/>
      <c r="B3613" s="22" t="n"/>
      <c r="C3613" s="243" t="n"/>
      <c r="D3613" s="243" t="n"/>
      <c r="E3613" s="243" t="n"/>
      <c r="F3613" s="243" t="n"/>
      <c r="G3613" s="243" t="n"/>
      <c r="H3613" s="243" t="n"/>
      <c r="I3613" s="243" t="n"/>
      <c r="J3613" s="243" t="n"/>
      <c r="K3613" s="243" t="n"/>
    </row>
    <row r="3614" customFormat="1" s="78">
      <c r="A3614" s="242" t="n"/>
      <c r="B3614" s="22" t="n"/>
      <c r="C3614" s="243" t="n"/>
      <c r="D3614" s="243" t="n"/>
      <c r="E3614" s="243" t="n"/>
      <c r="F3614" s="243" t="n"/>
      <c r="G3614" s="243" t="n"/>
      <c r="H3614" s="243" t="n"/>
      <c r="I3614" s="243" t="n"/>
      <c r="J3614" s="243" t="n"/>
      <c r="K3614" s="243" t="n"/>
    </row>
    <row r="3615" customFormat="1" s="78">
      <c r="A3615" s="242" t="n"/>
      <c r="B3615" s="22" t="n"/>
      <c r="C3615" s="243" t="n"/>
      <c r="D3615" s="243" t="n"/>
      <c r="E3615" s="243" t="n"/>
      <c r="F3615" s="243" t="n"/>
      <c r="G3615" s="243" t="n"/>
      <c r="H3615" s="243" t="n"/>
      <c r="I3615" s="243" t="n"/>
      <c r="J3615" s="243" t="n"/>
      <c r="K3615" s="243" t="n"/>
    </row>
    <row r="3616" customFormat="1" s="78">
      <c r="A3616" s="242" t="n"/>
      <c r="B3616" s="22" t="n"/>
      <c r="C3616" s="243" t="n"/>
      <c r="D3616" s="243" t="n"/>
      <c r="E3616" s="243" t="n"/>
      <c r="F3616" s="243" t="n"/>
      <c r="G3616" s="243" t="n"/>
      <c r="H3616" s="243" t="n"/>
      <c r="I3616" s="243" t="n"/>
      <c r="J3616" s="243" t="n"/>
      <c r="K3616" s="243" t="n"/>
    </row>
    <row r="3617" customFormat="1" s="78">
      <c r="A3617" s="242" t="n"/>
      <c r="B3617" s="22" t="n"/>
      <c r="C3617" s="243" t="n"/>
      <c r="D3617" s="243" t="n"/>
      <c r="E3617" s="243" t="n"/>
      <c r="F3617" s="243" t="n"/>
      <c r="G3617" s="243" t="n"/>
      <c r="H3617" s="243" t="n"/>
      <c r="I3617" s="243" t="n"/>
      <c r="J3617" s="243" t="n"/>
      <c r="K3617" s="243" t="n"/>
    </row>
    <row r="3618" customFormat="1" s="78">
      <c r="A3618" s="242" t="n"/>
      <c r="B3618" s="22" t="n"/>
      <c r="C3618" s="243" t="n"/>
      <c r="D3618" s="243" t="n"/>
      <c r="E3618" s="243" t="n"/>
      <c r="F3618" s="243" t="n"/>
      <c r="G3618" s="243" t="n"/>
      <c r="H3618" s="243" t="n"/>
      <c r="I3618" s="243" t="n"/>
      <c r="J3618" s="243" t="n"/>
      <c r="K3618" s="243" t="n"/>
    </row>
    <row r="3619" customFormat="1" s="78">
      <c r="A3619" s="242" t="n"/>
      <c r="B3619" s="22" t="n"/>
      <c r="C3619" s="243" t="n"/>
      <c r="D3619" s="243" t="n"/>
      <c r="E3619" s="243" t="n"/>
      <c r="F3619" s="243" t="n"/>
      <c r="G3619" s="243" t="n"/>
      <c r="H3619" s="243" t="n"/>
      <c r="I3619" s="243" t="n"/>
      <c r="J3619" s="243" t="n"/>
      <c r="K3619" s="243" t="n"/>
    </row>
    <row r="3620" customFormat="1" s="78">
      <c r="A3620" s="242" t="n"/>
      <c r="B3620" s="22" t="n"/>
      <c r="C3620" s="243" t="n"/>
      <c r="D3620" s="243" t="n"/>
      <c r="E3620" s="243" t="n"/>
      <c r="F3620" s="243" t="n"/>
      <c r="G3620" s="243" t="n"/>
      <c r="H3620" s="243" t="n"/>
      <c r="I3620" s="243" t="n"/>
      <c r="J3620" s="243" t="n"/>
      <c r="K3620" s="243" t="n"/>
    </row>
    <row r="3621" customFormat="1" s="78">
      <c r="A3621" s="242" t="n"/>
      <c r="B3621" s="22" t="n"/>
      <c r="C3621" s="243" t="n"/>
      <c r="D3621" s="243" t="n"/>
      <c r="E3621" s="243" t="n"/>
      <c r="F3621" s="243" t="n"/>
      <c r="G3621" s="243" t="n"/>
      <c r="H3621" s="243" t="n"/>
      <c r="I3621" s="243" t="n"/>
      <c r="J3621" s="243" t="n"/>
      <c r="K3621" s="243" t="n"/>
    </row>
    <row r="3622" customFormat="1" s="78">
      <c r="A3622" s="242" t="n"/>
      <c r="B3622" s="22" t="n"/>
      <c r="C3622" s="243" t="n"/>
      <c r="D3622" s="243" t="n"/>
      <c r="E3622" s="243" t="n"/>
      <c r="F3622" s="243" t="n"/>
      <c r="G3622" s="243" t="n"/>
      <c r="H3622" s="243" t="n"/>
      <c r="I3622" s="243" t="n"/>
      <c r="J3622" s="243" t="n"/>
      <c r="K3622" s="243" t="n"/>
    </row>
    <row r="3623" customFormat="1" s="78">
      <c r="A3623" s="242" t="n"/>
      <c r="B3623" s="22" t="n"/>
      <c r="C3623" s="243" t="n"/>
      <c r="D3623" s="243" t="n"/>
      <c r="E3623" s="243" t="n"/>
      <c r="F3623" s="243" t="n"/>
      <c r="G3623" s="243" t="n"/>
      <c r="H3623" s="243" t="n"/>
      <c r="I3623" s="243" t="n"/>
      <c r="J3623" s="243" t="n"/>
      <c r="K3623" s="243" t="n"/>
    </row>
    <row r="3624" customFormat="1" s="78">
      <c r="A3624" s="242" t="n"/>
      <c r="B3624" s="22" t="n"/>
      <c r="C3624" s="243" t="n"/>
      <c r="D3624" s="243" t="n"/>
      <c r="E3624" s="243" t="n"/>
      <c r="F3624" s="243" t="n"/>
      <c r="G3624" s="243" t="n"/>
      <c r="H3624" s="243" t="n"/>
      <c r="I3624" s="243" t="n"/>
      <c r="J3624" s="243" t="n"/>
      <c r="K3624" s="243" t="n"/>
    </row>
    <row r="3625" customFormat="1" s="78">
      <c r="A3625" s="242" t="n"/>
      <c r="B3625" s="22" t="n"/>
      <c r="C3625" s="243" t="n"/>
      <c r="D3625" s="243" t="n"/>
      <c r="E3625" s="243" t="n"/>
      <c r="F3625" s="243" t="n"/>
      <c r="G3625" s="243" t="n"/>
      <c r="H3625" s="243" t="n"/>
      <c r="I3625" s="243" t="n"/>
      <c r="J3625" s="243" t="n"/>
      <c r="K3625" s="243" t="n"/>
    </row>
    <row r="3626" customFormat="1" s="78">
      <c r="A3626" s="242" t="n"/>
      <c r="B3626" s="22" t="n"/>
      <c r="C3626" s="243" t="n"/>
      <c r="D3626" s="243" t="n"/>
      <c r="E3626" s="243" t="n"/>
      <c r="F3626" s="243" t="n"/>
      <c r="G3626" s="243" t="n"/>
      <c r="H3626" s="243" t="n"/>
      <c r="I3626" s="243" t="n"/>
      <c r="J3626" s="243" t="n"/>
      <c r="K3626" s="243" t="n"/>
    </row>
    <row r="3627" customFormat="1" s="78">
      <c r="A3627" s="242" t="n"/>
      <c r="B3627" s="22" t="n"/>
      <c r="C3627" s="243" t="n"/>
      <c r="D3627" s="243" t="n"/>
      <c r="E3627" s="243" t="n"/>
      <c r="F3627" s="243" t="n"/>
      <c r="G3627" s="243" t="n"/>
      <c r="H3627" s="243" t="n"/>
      <c r="I3627" s="243" t="n"/>
      <c r="J3627" s="243" t="n"/>
      <c r="K3627" s="243" t="n"/>
    </row>
    <row r="3628" customFormat="1" s="78">
      <c r="A3628" s="242" t="n"/>
      <c r="B3628" s="22" t="n"/>
      <c r="C3628" s="243" t="n"/>
      <c r="D3628" s="243" t="n"/>
      <c r="E3628" s="243" t="n"/>
      <c r="F3628" s="243" t="n"/>
      <c r="G3628" s="243" t="n"/>
      <c r="H3628" s="243" t="n"/>
      <c r="I3628" s="243" t="n"/>
      <c r="J3628" s="243" t="n"/>
      <c r="K3628" s="243" t="n"/>
    </row>
    <row r="3629" customFormat="1" s="78">
      <c r="A3629" s="242" t="n"/>
      <c r="B3629" s="22" t="n"/>
      <c r="C3629" s="243" t="n"/>
      <c r="D3629" s="243" t="n"/>
      <c r="E3629" s="243" t="n"/>
      <c r="F3629" s="243" t="n"/>
      <c r="G3629" s="243" t="n"/>
      <c r="H3629" s="243" t="n"/>
      <c r="I3629" s="243" t="n"/>
      <c r="J3629" s="243" t="n"/>
      <c r="K3629" s="243" t="n"/>
    </row>
    <row r="3630" customFormat="1" s="78">
      <c r="A3630" s="242" t="n"/>
      <c r="B3630" s="22" t="n"/>
      <c r="C3630" s="243" t="n"/>
      <c r="D3630" s="243" t="n"/>
      <c r="E3630" s="243" t="n"/>
      <c r="F3630" s="243" t="n"/>
      <c r="G3630" s="243" t="n"/>
      <c r="H3630" s="243" t="n"/>
      <c r="I3630" s="243" t="n"/>
      <c r="J3630" s="243" t="n"/>
      <c r="K3630" s="243" t="n"/>
    </row>
    <row r="3631" customFormat="1" s="78">
      <c r="A3631" s="242" t="n"/>
      <c r="B3631" s="22" t="n"/>
      <c r="C3631" s="243" t="n"/>
      <c r="D3631" s="243" t="n"/>
      <c r="E3631" s="243" t="n"/>
      <c r="F3631" s="243" t="n"/>
      <c r="G3631" s="243" t="n"/>
      <c r="H3631" s="243" t="n"/>
      <c r="I3631" s="243" t="n"/>
      <c r="J3631" s="243" t="n"/>
      <c r="K3631" s="243" t="n"/>
    </row>
    <row r="3632" customFormat="1" s="78">
      <c r="A3632" s="242" t="n"/>
      <c r="B3632" s="22" t="n"/>
      <c r="C3632" s="243" t="n"/>
      <c r="D3632" s="243" t="n"/>
      <c r="E3632" s="243" t="n"/>
      <c r="F3632" s="243" t="n"/>
      <c r="G3632" s="243" t="n"/>
      <c r="H3632" s="243" t="n"/>
      <c r="I3632" s="243" t="n"/>
      <c r="J3632" s="243" t="n"/>
      <c r="K3632" s="243" t="n"/>
    </row>
    <row r="3633" customFormat="1" s="78">
      <c r="A3633" s="242" t="n"/>
      <c r="B3633" s="22" t="n"/>
      <c r="C3633" s="243" t="n"/>
      <c r="D3633" s="243" t="n"/>
      <c r="E3633" s="243" t="n"/>
      <c r="F3633" s="243" t="n"/>
      <c r="G3633" s="243" t="n"/>
      <c r="H3633" s="243" t="n"/>
      <c r="I3633" s="243" t="n"/>
      <c r="J3633" s="243" t="n"/>
      <c r="K3633" s="243" t="n"/>
    </row>
    <row r="3634" customFormat="1" s="78">
      <c r="A3634" s="242" t="n"/>
      <c r="B3634" s="22" t="n"/>
      <c r="C3634" s="243" t="n"/>
      <c r="D3634" s="243" t="n"/>
      <c r="E3634" s="243" t="n"/>
      <c r="F3634" s="243" t="n"/>
      <c r="G3634" s="243" t="n"/>
      <c r="H3634" s="243" t="n"/>
      <c r="I3634" s="243" t="n"/>
      <c r="J3634" s="243" t="n"/>
      <c r="K3634" s="243" t="n"/>
    </row>
    <row r="3635" customFormat="1" s="78">
      <c r="A3635" s="242" t="n"/>
      <c r="B3635" s="22" t="n"/>
      <c r="C3635" s="243" t="n"/>
      <c r="D3635" s="243" t="n"/>
      <c r="E3635" s="243" t="n"/>
      <c r="F3635" s="243" t="n"/>
      <c r="G3635" s="243" t="n"/>
      <c r="H3635" s="243" t="n"/>
      <c r="I3635" s="243" t="n"/>
      <c r="J3635" s="243" t="n"/>
      <c r="K3635" s="243" t="n"/>
    </row>
    <row r="3636" customFormat="1" s="78">
      <c r="A3636" s="242" t="n"/>
      <c r="B3636" s="22" t="n"/>
      <c r="C3636" s="243" t="n"/>
      <c r="D3636" s="243" t="n"/>
      <c r="E3636" s="243" t="n"/>
      <c r="F3636" s="243" t="n"/>
      <c r="G3636" s="243" t="n"/>
      <c r="H3636" s="243" t="n"/>
      <c r="I3636" s="243" t="n"/>
      <c r="J3636" s="243" t="n"/>
      <c r="K3636" s="243" t="n"/>
    </row>
    <row r="3637" customFormat="1" s="78">
      <c r="A3637" s="242" t="n"/>
      <c r="B3637" s="22" t="n"/>
      <c r="C3637" s="243" t="n"/>
      <c r="D3637" s="243" t="n"/>
      <c r="E3637" s="243" t="n"/>
      <c r="F3637" s="243" t="n"/>
      <c r="G3637" s="243" t="n"/>
      <c r="H3637" s="243" t="n"/>
      <c r="I3637" s="243" t="n"/>
      <c r="J3637" s="243" t="n"/>
      <c r="K3637" s="243" t="n"/>
    </row>
    <row r="3638" customFormat="1" s="78">
      <c r="A3638" s="242" t="n"/>
      <c r="B3638" s="22" t="n"/>
      <c r="C3638" s="243" t="n"/>
      <c r="D3638" s="243" t="n"/>
      <c r="E3638" s="243" t="n"/>
      <c r="F3638" s="243" t="n"/>
      <c r="G3638" s="243" t="n"/>
      <c r="H3638" s="243" t="n"/>
      <c r="I3638" s="243" t="n"/>
      <c r="J3638" s="243" t="n"/>
      <c r="K3638" s="243" t="n"/>
    </row>
    <row r="3639" customFormat="1" s="78">
      <c r="A3639" s="242" t="n"/>
      <c r="B3639" s="22" t="n"/>
      <c r="C3639" s="243" t="n"/>
      <c r="D3639" s="243" t="n"/>
      <c r="E3639" s="243" t="n"/>
      <c r="F3639" s="243" t="n"/>
      <c r="G3639" s="243" t="n"/>
      <c r="H3639" s="243" t="n"/>
      <c r="I3639" s="243" t="n"/>
      <c r="J3639" s="243" t="n"/>
      <c r="K3639" s="243" t="n"/>
    </row>
    <row r="3640" customFormat="1" s="78">
      <c r="A3640" s="242" t="n"/>
      <c r="B3640" s="22" t="n"/>
      <c r="C3640" s="243" t="n"/>
      <c r="D3640" s="243" t="n"/>
      <c r="E3640" s="243" t="n"/>
      <c r="F3640" s="243" t="n"/>
      <c r="G3640" s="243" t="n"/>
      <c r="H3640" s="243" t="n"/>
      <c r="I3640" s="243" t="n"/>
      <c r="J3640" s="243" t="n"/>
      <c r="K3640" s="243" t="n"/>
    </row>
    <row r="3641" customFormat="1" s="78">
      <c r="A3641" s="242" t="n"/>
      <c r="B3641" s="22" t="n"/>
      <c r="C3641" s="243" t="n"/>
      <c r="D3641" s="243" t="n"/>
      <c r="E3641" s="243" t="n"/>
      <c r="F3641" s="243" t="n"/>
      <c r="G3641" s="243" t="n"/>
      <c r="H3641" s="243" t="n"/>
      <c r="I3641" s="243" t="n"/>
      <c r="J3641" s="243" t="n"/>
      <c r="K3641" s="243" t="n"/>
    </row>
    <row r="3642" customFormat="1" s="78">
      <c r="A3642" s="242" t="n"/>
      <c r="B3642" s="22" t="n"/>
      <c r="C3642" s="243" t="n"/>
      <c r="D3642" s="243" t="n"/>
      <c r="E3642" s="243" t="n"/>
      <c r="F3642" s="243" t="n"/>
      <c r="G3642" s="243" t="n"/>
      <c r="H3642" s="243" t="n"/>
      <c r="I3642" s="243" t="n"/>
      <c r="J3642" s="243" t="n"/>
      <c r="K3642" s="243" t="n"/>
    </row>
    <row r="3643" customFormat="1" s="78">
      <c r="A3643" s="242" t="n"/>
      <c r="B3643" s="22" t="n"/>
      <c r="C3643" s="243" t="n"/>
      <c r="D3643" s="243" t="n"/>
      <c r="E3643" s="243" t="n"/>
      <c r="F3643" s="243" t="n"/>
      <c r="G3643" s="243" t="n"/>
      <c r="H3643" s="243" t="n"/>
      <c r="I3643" s="243" t="n"/>
      <c r="J3643" s="243" t="n"/>
      <c r="K3643" s="243" t="n"/>
    </row>
    <row r="3644" customFormat="1" s="78">
      <c r="A3644" s="242" t="n"/>
      <c r="B3644" s="22" t="n"/>
      <c r="C3644" s="243" t="n"/>
      <c r="D3644" s="243" t="n"/>
      <c r="E3644" s="243" t="n"/>
      <c r="F3644" s="243" t="n"/>
      <c r="G3644" s="243" t="n"/>
      <c r="H3644" s="243" t="n"/>
      <c r="I3644" s="243" t="n"/>
      <c r="J3644" s="243" t="n"/>
      <c r="K3644" s="243" t="n"/>
    </row>
    <row r="3645" customFormat="1" s="78">
      <c r="A3645" s="242" t="n"/>
      <c r="B3645" s="22" t="n"/>
      <c r="C3645" s="243" t="n"/>
      <c r="D3645" s="243" t="n"/>
      <c r="E3645" s="243" t="n"/>
      <c r="F3645" s="243" t="n"/>
      <c r="G3645" s="243" t="n"/>
      <c r="H3645" s="243" t="n"/>
      <c r="I3645" s="243" t="n"/>
      <c r="J3645" s="243" t="n"/>
      <c r="K3645" s="243" t="n"/>
    </row>
    <row r="3646" customFormat="1" s="78">
      <c r="A3646" s="242" t="n"/>
      <c r="B3646" s="22" t="n"/>
      <c r="C3646" s="243" t="n"/>
      <c r="D3646" s="243" t="n"/>
      <c r="E3646" s="243" t="n"/>
      <c r="F3646" s="243" t="n"/>
      <c r="G3646" s="243" t="n"/>
      <c r="H3646" s="243" t="n"/>
      <c r="I3646" s="243" t="n"/>
      <c r="J3646" s="243" t="n"/>
      <c r="K3646" s="243" t="n"/>
    </row>
    <row r="3647" customFormat="1" s="78">
      <c r="A3647" s="242" t="n"/>
      <c r="B3647" s="22" t="n"/>
      <c r="C3647" s="243" t="n"/>
      <c r="D3647" s="243" t="n"/>
      <c r="E3647" s="243" t="n"/>
      <c r="F3647" s="243" t="n"/>
      <c r="G3647" s="243" t="n"/>
      <c r="H3647" s="243" t="n"/>
      <c r="I3647" s="243" t="n"/>
      <c r="J3647" s="243" t="n"/>
      <c r="K3647" s="243" t="n"/>
    </row>
    <row r="3648" customFormat="1" s="78">
      <c r="A3648" s="242" t="n"/>
      <c r="B3648" s="22" t="n"/>
      <c r="C3648" s="243" t="n"/>
      <c r="D3648" s="243" t="n"/>
      <c r="E3648" s="243" t="n"/>
      <c r="F3648" s="243" t="n"/>
      <c r="G3648" s="243" t="n"/>
      <c r="H3648" s="243" t="n"/>
      <c r="I3648" s="243" t="n"/>
      <c r="J3648" s="243" t="n"/>
      <c r="K3648" s="243" t="n"/>
    </row>
    <row r="3649" customFormat="1" s="78">
      <c r="A3649" s="242" t="n"/>
      <c r="B3649" s="22" t="n"/>
      <c r="C3649" s="243" t="n"/>
      <c r="D3649" s="243" t="n"/>
      <c r="E3649" s="243" t="n"/>
      <c r="F3649" s="243" t="n"/>
      <c r="G3649" s="243" t="n"/>
      <c r="H3649" s="243" t="n"/>
      <c r="I3649" s="243" t="n"/>
      <c r="J3649" s="243" t="n"/>
      <c r="K3649" s="243" t="n"/>
    </row>
    <row r="3650" customFormat="1" s="78">
      <c r="A3650" s="242" t="n"/>
      <c r="B3650" s="22" t="n"/>
      <c r="C3650" s="243" t="n"/>
      <c r="D3650" s="243" t="n"/>
      <c r="E3650" s="243" t="n"/>
      <c r="F3650" s="243" t="n"/>
      <c r="G3650" s="243" t="n"/>
      <c r="H3650" s="243" t="n"/>
      <c r="I3650" s="243" t="n"/>
      <c r="J3650" s="243" t="n"/>
      <c r="K3650" s="243" t="n"/>
    </row>
    <row r="3651" customFormat="1" s="78">
      <c r="A3651" s="242" t="n"/>
      <c r="B3651" s="22" t="n"/>
      <c r="C3651" s="243" t="n"/>
      <c r="D3651" s="243" t="n"/>
      <c r="E3651" s="243" t="n"/>
      <c r="F3651" s="243" t="n"/>
      <c r="G3651" s="243" t="n"/>
      <c r="H3651" s="243" t="n"/>
      <c r="I3651" s="243" t="n"/>
      <c r="J3651" s="243" t="n"/>
      <c r="K3651" s="243" t="n"/>
    </row>
    <row r="3652" customFormat="1" s="78">
      <c r="A3652" s="242" t="n"/>
      <c r="B3652" s="22" t="n"/>
      <c r="C3652" s="243" t="n"/>
      <c r="D3652" s="243" t="n"/>
      <c r="E3652" s="243" t="n"/>
      <c r="F3652" s="243" t="n"/>
      <c r="G3652" s="243" t="n"/>
      <c r="H3652" s="243" t="n"/>
      <c r="I3652" s="243" t="n"/>
      <c r="J3652" s="243" t="n"/>
      <c r="K3652" s="243" t="n"/>
    </row>
    <row r="3653" customFormat="1" s="78">
      <c r="A3653" s="242" t="n"/>
      <c r="B3653" s="22" t="n"/>
      <c r="C3653" s="243" t="n"/>
      <c r="D3653" s="243" t="n"/>
      <c r="E3653" s="243" t="n"/>
      <c r="F3653" s="243" t="n"/>
      <c r="G3653" s="243" t="n"/>
      <c r="H3653" s="243" t="n"/>
      <c r="I3653" s="243" t="n"/>
      <c r="J3653" s="243" t="n"/>
      <c r="K3653" s="243" t="n"/>
    </row>
    <row r="3654" customFormat="1" s="78">
      <c r="A3654" s="242" t="n"/>
      <c r="B3654" s="22" t="n"/>
      <c r="C3654" s="243" t="n"/>
      <c r="D3654" s="243" t="n"/>
      <c r="E3654" s="243" t="n"/>
      <c r="F3654" s="243" t="n"/>
      <c r="G3654" s="243" t="n"/>
      <c r="H3654" s="243" t="n"/>
      <c r="I3654" s="243" t="n"/>
      <c r="J3654" s="243" t="n"/>
      <c r="K3654" s="243" t="n"/>
    </row>
    <row r="3655" customFormat="1" s="78">
      <c r="A3655" s="242" t="n"/>
      <c r="B3655" s="22" t="n"/>
      <c r="C3655" s="243" t="n"/>
      <c r="D3655" s="243" t="n"/>
      <c r="E3655" s="243" t="n"/>
      <c r="F3655" s="243" t="n"/>
      <c r="G3655" s="243" t="n"/>
      <c r="H3655" s="243" t="n"/>
      <c r="I3655" s="243" t="n"/>
      <c r="J3655" s="243" t="n"/>
      <c r="K3655" s="243" t="n"/>
    </row>
    <row r="3656" customFormat="1" s="78">
      <c r="A3656" s="242" t="n"/>
      <c r="B3656" s="22" t="n"/>
      <c r="C3656" s="243" t="n"/>
      <c r="D3656" s="243" t="n"/>
      <c r="E3656" s="243" t="n"/>
      <c r="F3656" s="243" t="n"/>
      <c r="G3656" s="243" t="n"/>
      <c r="H3656" s="243" t="n"/>
      <c r="I3656" s="243" t="n"/>
      <c r="J3656" s="243" t="n"/>
      <c r="K3656" s="243" t="n"/>
    </row>
    <row r="3657" customFormat="1" s="78">
      <c r="A3657" s="242" t="n"/>
      <c r="B3657" s="22" t="n"/>
      <c r="C3657" s="243" t="n"/>
      <c r="D3657" s="243" t="n"/>
      <c r="E3657" s="243" t="n"/>
      <c r="F3657" s="243" t="n"/>
      <c r="G3657" s="243" t="n"/>
      <c r="H3657" s="243" t="n"/>
      <c r="I3657" s="243" t="n"/>
      <c r="J3657" s="243" t="n"/>
      <c r="K3657" s="243" t="n"/>
    </row>
    <row r="3658" customFormat="1" s="78">
      <c r="A3658" s="242" t="n"/>
      <c r="B3658" s="22" t="n"/>
      <c r="C3658" s="243" t="n"/>
      <c r="D3658" s="243" t="n"/>
      <c r="E3658" s="243" t="n"/>
      <c r="F3658" s="243" t="n"/>
      <c r="G3658" s="243" t="n"/>
      <c r="H3658" s="243" t="n"/>
      <c r="I3658" s="243" t="n"/>
      <c r="J3658" s="243" t="n"/>
      <c r="K3658" s="243" t="n"/>
    </row>
    <row r="3659" customFormat="1" s="78">
      <c r="A3659" s="242" t="n"/>
      <c r="B3659" s="22" t="n"/>
      <c r="C3659" s="243" t="n"/>
      <c r="D3659" s="243" t="n"/>
      <c r="E3659" s="243" t="n"/>
      <c r="F3659" s="243" t="n"/>
      <c r="G3659" s="243" t="n"/>
      <c r="H3659" s="243" t="n"/>
      <c r="I3659" s="243" t="n"/>
      <c r="J3659" s="243" t="n"/>
      <c r="K3659" s="243" t="n"/>
    </row>
    <row r="3660" customFormat="1" s="78">
      <c r="A3660" s="242" t="n"/>
      <c r="B3660" s="22" t="n"/>
      <c r="C3660" s="243" t="n"/>
      <c r="D3660" s="243" t="n"/>
      <c r="E3660" s="243" t="n"/>
      <c r="F3660" s="243" t="n"/>
      <c r="G3660" s="243" t="n"/>
      <c r="H3660" s="243" t="n"/>
      <c r="I3660" s="243" t="n"/>
      <c r="J3660" s="243" t="n"/>
      <c r="K3660" s="243" t="n"/>
    </row>
    <row r="3661" customFormat="1" s="78">
      <c r="A3661" s="242" t="n"/>
      <c r="B3661" s="22" t="n"/>
      <c r="C3661" s="243" t="n"/>
      <c r="D3661" s="243" t="n"/>
      <c r="E3661" s="243" t="n"/>
      <c r="F3661" s="243" t="n"/>
      <c r="G3661" s="243" t="n"/>
      <c r="H3661" s="243" t="n"/>
      <c r="I3661" s="243" t="n"/>
      <c r="J3661" s="243" t="n"/>
      <c r="K3661" s="243" t="n"/>
    </row>
    <row r="3662" customFormat="1" s="78">
      <c r="A3662" s="242" t="n"/>
      <c r="B3662" s="22" t="n"/>
      <c r="C3662" s="243" t="n"/>
      <c r="D3662" s="243" t="n"/>
      <c r="E3662" s="243" t="n"/>
      <c r="F3662" s="243" t="n"/>
      <c r="G3662" s="243" t="n"/>
      <c r="H3662" s="243" t="n"/>
      <c r="I3662" s="243" t="n"/>
      <c r="J3662" s="243" t="n"/>
      <c r="K3662" s="243" t="n"/>
    </row>
    <row r="3663" customFormat="1" s="78">
      <c r="A3663" s="242" t="n"/>
      <c r="B3663" s="22" t="n"/>
      <c r="C3663" s="243" t="n"/>
      <c r="D3663" s="243" t="n"/>
      <c r="E3663" s="243" t="n"/>
      <c r="F3663" s="243" t="n"/>
      <c r="G3663" s="243" t="n"/>
      <c r="H3663" s="243" t="n"/>
      <c r="I3663" s="243" t="n"/>
      <c r="J3663" s="243" t="n"/>
      <c r="K3663" s="243" t="n"/>
    </row>
    <row r="3664" customFormat="1" s="78">
      <c r="A3664" s="242" t="n"/>
      <c r="B3664" s="22" t="n"/>
      <c r="C3664" s="243" t="n"/>
      <c r="D3664" s="243" t="n"/>
      <c r="E3664" s="243" t="n"/>
      <c r="F3664" s="243" t="n"/>
      <c r="G3664" s="243" t="n"/>
      <c r="H3664" s="243" t="n"/>
      <c r="I3664" s="243" t="n"/>
      <c r="J3664" s="243" t="n"/>
      <c r="K3664" s="243" t="n"/>
    </row>
    <row r="3665" customFormat="1" s="78">
      <c r="A3665" s="242" t="n"/>
      <c r="B3665" s="22" t="n"/>
      <c r="C3665" s="243" t="n"/>
      <c r="D3665" s="243" t="n"/>
      <c r="E3665" s="243" t="n"/>
      <c r="F3665" s="243" t="n"/>
      <c r="G3665" s="243" t="n"/>
      <c r="H3665" s="243" t="n"/>
      <c r="I3665" s="243" t="n"/>
      <c r="J3665" s="243" t="n"/>
      <c r="K3665" s="243" t="n"/>
    </row>
    <row r="3666" customFormat="1" s="78">
      <c r="A3666" s="242" t="n"/>
      <c r="B3666" s="22" t="n"/>
      <c r="C3666" s="243" t="n"/>
      <c r="D3666" s="243" t="n"/>
      <c r="E3666" s="243" t="n"/>
      <c r="F3666" s="243" t="n"/>
      <c r="G3666" s="243" t="n"/>
      <c r="H3666" s="243" t="n"/>
      <c r="I3666" s="243" t="n"/>
      <c r="J3666" s="243" t="n"/>
      <c r="K3666" s="243" t="n"/>
    </row>
    <row r="3667" customFormat="1" s="78">
      <c r="A3667" s="242" t="n"/>
      <c r="B3667" s="22" t="n"/>
      <c r="C3667" s="243" t="n"/>
      <c r="D3667" s="243" t="n"/>
      <c r="E3667" s="243" t="n"/>
      <c r="F3667" s="243" t="n"/>
      <c r="G3667" s="243" t="n"/>
      <c r="H3667" s="243" t="n"/>
      <c r="I3667" s="243" t="n"/>
      <c r="J3667" s="243" t="n"/>
      <c r="K3667" s="243" t="n"/>
    </row>
    <row r="3668" customFormat="1" s="78">
      <c r="A3668" s="242" t="n"/>
      <c r="B3668" s="22" t="n"/>
      <c r="C3668" s="243" t="n"/>
      <c r="D3668" s="243" t="n"/>
      <c r="E3668" s="243" t="n"/>
      <c r="F3668" s="243" t="n"/>
      <c r="G3668" s="243" t="n"/>
      <c r="H3668" s="243" t="n"/>
      <c r="I3668" s="243" t="n"/>
      <c r="J3668" s="243" t="n"/>
      <c r="K3668" s="243" t="n"/>
    </row>
    <row r="3669" customFormat="1" s="78">
      <c r="A3669" s="242" t="n"/>
      <c r="B3669" s="22" t="n"/>
      <c r="C3669" s="243" t="n"/>
      <c r="D3669" s="243" t="n"/>
      <c r="E3669" s="243" t="n"/>
      <c r="F3669" s="243" t="n"/>
      <c r="G3669" s="243" t="n"/>
      <c r="H3669" s="243" t="n"/>
      <c r="I3669" s="243" t="n"/>
      <c r="J3669" s="243" t="n"/>
      <c r="K3669" s="243" t="n"/>
    </row>
    <row r="3670" customFormat="1" s="78">
      <c r="A3670" s="242" t="n"/>
      <c r="B3670" s="22" t="n"/>
      <c r="C3670" s="243" t="n"/>
      <c r="D3670" s="243" t="n"/>
      <c r="E3670" s="243" t="n"/>
      <c r="F3670" s="243" t="n"/>
      <c r="G3670" s="243" t="n"/>
      <c r="H3670" s="243" t="n"/>
      <c r="I3670" s="243" t="n"/>
      <c r="J3670" s="243" t="n"/>
      <c r="K3670" s="243" t="n"/>
    </row>
    <row r="3671" customFormat="1" s="78">
      <c r="A3671" s="242" t="n"/>
      <c r="B3671" s="22" t="n"/>
      <c r="C3671" s="243" t="n"/>
      <c r="D3671" s="243" t="n"/>
      <c r="E3671" s="243" t="n"/>
      <c r="F3671" s="243" t="n"/>
      <c r="G3671" s="243" t="n"/>
      <c r="H3671" s="243" t="n"/>
      <c r="I3671" s="243" t="n"/>
      <c r="J3671" s="243" t="n"/>
      <c r="K3671" s="243" t="n"/>
    </row>
    <row r="3672" customFormat="1" s="78">
      <c r="A3672" s="242" t="n"/>
      <c r="B3672" s="22" t="n"/>
      <c r="C3672" s="243" t="n"/>
      <c r="D3672" s="243" t="n"/>
      <c r="E3672" s="243" t="n"/>
      <c r="F3672" s="243" t="n"/>
      <c r="G3672" s="243" t="n"/>
      <c r="H3672" s="243" t="n"/>
      <c r="I3672" s="243" t="n"/>
      <c r="J3672" s="243" t="n"/>
      <c r="K3672" s="243" t="n"/>
    </row>
    <row r="3673" customFormat="1" s="78">
      <c r="A3673" s="242" t="n"/>
      <c r="B3673" s="22" t="n"/>
      <c r="C3673" s="243" t="n"/>
      <c r="D3673" s="243" t="n"/>
      <c r="E3673" s="243" t="n"/>
      <c r="F3673" s="243" t="n"/>
      <c r="G3673" s="243" t="n"/>
      <c r="H3673" s="243" t="n"/>
      <c r="I3673" s="243" t="n"/>
      <c r="J3673" s="243" t="n"/>
      <c r="K3673" s="243" t="n"/>
    </row>
    <row r="3674" customFormat="1" s="78">
      <c r="A3674" s="242" t="n"/>
      <c r="B3674" s="22" t="n"/>
      <c r="C3674" s="243" t="n"/>
      <c r="D3674" s="243" t="n"/>
      <c r="E3674" s="243" t="n"/>
      <c r="F3674" s="243" t="n"/>
      <c r="G3674" s="243" t="n"/>
      <c r="H3674" s="243" t="n"/>
      <c r="I3674" s="243" t="n"/>
      <c r="J3674" s="243" t="n"/>
      <c r="K3674" s="243" t="n"/>
    </row>
    <row r="3675" customFormat="1" s="78">
      <c r="A3675" s="242" t="n"/>
      <c r="B3675" s="22" t="n"/>
      <c r="C3675" s="243" t="n"/>
      <c r="D3675" s="243" t="n"/>
      <c r="E3675" s="243" t="n"/>
      <c r="F3675" s="243" t="n"/>
      <c r="G3675" s="243" t="n"/>
      <c r="H3675" s="243" t="n"/>
      <c r="I3675" s="243" t="n"/>
      <c r="J3675" s="243" t="n"/>
      <c r="K3675" s="243" t="n"/>
    </row>
    <row r="3676" customFormat="1" s="78">
      <c r="A3676" s="242" t="n"/>
      <c r="B3676" s="22" t="n"/>
      <c r="C3676" s="243" t="n"/>
      <c r="D3676" s="243" t="n"/>
      <c r="E3676" s="243" t="n"/>
      <c r="F3676" s="243" t="n"/>
      <c r="G3676" s="243" t="n"/>
      <c r="H3676" s="243" t="n"/>
      <c r="I3676" s="243" t="n"/>
      <c r="J3676" s="243" t="n"/>
      <c r="K3676" s="243" t="n"/>
    </row>
    <row r="3677" customFormat="1" s="78">
      <c r="A3677" s="242" t="n"/>
      <c r="B3677" s="22" t="n"/>
      <c r="C3677" s="243" t="n"/>
      <c r="D3677" s="243" t="n"/>
      <c r="E3677" s="243" t="n"/>
      <c r="F3677" s="243" t="n"/>
      <c r="G3677" s="243" t="n"/>
      <c r="H3677" s="243" t="n"/>
      <c r="I3677" s="243" t="n"/>
      <c r="J3677" s="243" t="n"/>
      <c r="K3677" s="243" t="n"/>
    </row>
    <row r="3678" customFormat="1" s="78">
      <c r="A3678" s="242" t="n"/>
      <c r="B3678" s="22" t="n"/>
      <c r="C3678" s="243" t="n"/>
      <c r="D3678" s="243" t="n"/>
      <c r="E3678" s="243" t="n"/>
      <c r="F3678" s="243" t="n"/>
      <c r="G3678" s="243" t="n"/>
      <c r="H3678" s="243" t="n"/>
      <c r="I3678" s="243" t="n"/>
      <c r="J3678" s="243" t="n"/>
      <c r="K3678" s="243" t="n"/>
    </row>
    <row r="3679" customFormat="1" s="78">
      <c r="A3679" s="242" t="n"/>
      <c r="B3679" s="22" t="n"/>
      <c r="C3679" s="243" t="n"/>
      <c r="D3679" s="243" t="n"/>
      <c r="E3679" s="243" t="n"/>
      <c r="F3679" s="243" t="n"/>
      <c r="G3679" s="243" t="n"/>
      <c r="H3679" s="243" t="n"/>
      <c r="I3679" s="243" t="n"/>
      <c r="J3679" s="243" t="n"/>
      <c r="K3679" s="243" t="n"/>
    </row>
    <row r="3680" customFormat="1" s="78">
      <c r="A3680" s="242" t="n"/>
      <c r="B3680" s="22" t="n"/>
      <c r="C3680" s="243" t="n"/>
      <c r="D3680" s="243" t="n"/>
      <c r="E3680" s="243" t="n"/>
      <c r="F3680" s="243" t="n"/>
      <c r="G3680" s="243" t="n"/>
      <c r="H3680" s="243" t="n"/>
      <c r="I3680" s="243" t="n"/>
      <c r="J3680" s="243" t="n"/>
      <c r="K3680" s="243" t="n"/>
    </row>
    <row r="3681" customFormat="1" s="78">
      <c r="A3681" s="242" t="n"/>
      <c r="B3681" s="22" t="n"/>
      <c r="C3681" s="243" t="n"/>
      <c r="D3681" s="243" t="n"/>
      <c r="E3681" s="243" t="n"/>
      <c r="F3681" s="243" t="n"/>
      <c r="G3681" s="243" t="n"/>
      <c r="H3681" s="243" t="n"/>
      <c r="I3681" s="243" t="n"/>
      <c r="J3681" s="243" t="n"/>
      <c r="K3681" s="243" t="n"/>
    </row>
    <row r="3682" customFormat="1" s="78">
      <c r="A3682" s="242" t="n"/>
      <c r="B3682" s="22" t="n"/>
      <c r="C3682" s="243" t="n"/>
      <c r="D3682" s="243" t="n"/>
      <c r="E3682" s="243" t="n"/>
      <c r="F3682" s="243" t="n"/>
      <c r="G3682" s="243" t="n"/>
      <c r="H3682" s="243" t="n"/>
      <c r="I3682" s="243" t="n"/>
      <c r="J3682" s="243" t="n"/>
      <c r="K3682" s="243" t="n"/>
    </row>
    <row r="3683" customFormat="1" s="78">
      <c r="A3683" s="242" t="n"/>
      <c r="B3683" s="22" t="n"/>
      <c r="C3683" s="243" t="n"/>
      <c r="D3683" s="243" t="n"/>
      <c r="E3683" s="243" t="n"/>
      <c r="F3683" s="243" t="n"/>
      <c r="G3683" s="243" t="n"/>
      <c r="H3683" s="243" t="n"/>
      <c r="I3683" s="243" t="n"/>
      <c r="J3683" s="243" t="n"/>
      <c r="K3683" s="243" t="n"/>
    </row>
    <row r="3684" customFormat="1" s="78">
      <c r="A3684" s="242" t="n"/>
      <c r="B3684" s="22" t="n"/>
      <c r="C3684" s="243" t="n"/>
      <c r="D3684" s="243" t="n"/>
      <c r="E3684" s="243" t="n"/>
      <c r="F3684" s="243" t="n"/>
      <c r="G3684" s="243" t="n"/>
      <c r="H3684" s="243" t="n"/>
      <c r="I3684" s="243" t="n"/>
      <c r="J3684" s="243" t="n"/>
      <c r="K3684" s="243" t="n"/>
    </row>
    <row r="3685" customFormat="1" s="78">
      <c r="A3685" s="242" t="n"/>
      <c r="B3685" s="22" t="n"/>
      <c r="C3685" s="243" t="n"/>
      <c r="D3685" s="243" t="n"/>
      <c r="E3685" s="243" t="n"/>
      <c r="F3685" s="243" t="n"/>
      <c r="G3685" s="243" t="n"/>
      <c r="H3685" s="243" t="n"/>
      <c r="I3685" s="243" t="n"/>
      <c r="J3685" s="243" t="n"/>
      <c r="K3685" s="243" t="n"/>
    </row>
    <row r="3686" customFormat="1" s="78">
      <c r="A3686" s="242" t="n"/>
      <c r="B3686" s="22" t="n"/>
      <c r="C3686" s="243" t="n"/>
      <c r="D3686" s="243" t="n"/>
      <c r="E3686" s="243" t="n"/>
      <c r="F3686" s="243" t="n"/>
      <c r="G3686" s="243" t="n"/>
      <c r="H3686" s="243" t="n"/>
      <c r="I3686" s="243" t="n"/>
      <c r="J3686" s="243" t="n"/>
      <c r="K3686" s="243" t="n"/>
    </row>
    <row r="3687" customFormat="1" s="78">
      <c r="A3687" s="242" t="n"/>
      <c r="B3687" s="22" t="n"/>
      <c r="C3687" s="243" t="n"/>
      <c r="D3687" s="243" t="n"/>
      <c r="E3687" s="243" t="n"/>
      <c r="F3687" s="243" t="n"/>
      <c r="G3687" s="243" t="n"/>
      <c r="H3687" s="243" t="n"/>
      <c r="I3687" s="243" t="n"/>
      <c r="J3687" s="243" t="n"/>
      <c r="K3687" s="243" t="n"/>
    </row>
    <row r="3688" customFormat="1" s="78">
      <c r="A3688" s="242" t="n"/>
      <c r="B3688" s="22" t="n"/>
      <c r="C3688" s="243" t="n"/>
      <c r="D3688" s="243" t="n"/>
      <c r="E3688" s="243" t="n"/>
      <c r="F3688" s="243" t="n"/>
      <c r="G3688" s="243" t="n"/>
      <c r="H3688" s="243" t="n"/>
      <c r="I3688" s="243" t="n"/>
      <c r="J3688" s="243" t="n"/>
      <c r="K3688" s="243" t="n"/>
    </row>
    <row r="3689" customFormat="1" s="78">
      <c r="A3689" s="242" t="n"/>
      <c r="B3689" s="22" t="n"/>
      <c r="C3689" s="243" t="n"/>
      <c r="D3689" s="243" t="n"/>
      <c r="E3689" s="243" t="n"/>
      <c r="F3689" s="243" t="n"/>
      <c r="G3689" s="243" t="n"/>
      <c r="H3689" s="243" t="n"/>
      <c r="I3689" s="243" t="n"/>
      <c r="J3689" s="243" t="n"/>
      <c r="K3689" s="243" t="n"/>
    </row>
    <row r="3690" customFormat="1" s="78">
      <c r="A3690" s="242" t="n"/>
      <c r="B3690" s="22" t="n"/>
      <c r="C3690" s="243" t="n"/>
      <c r="D3690" s="243" t="n"/>
      <c r="E3690" s="243" t="n"/>
      <c r="F3690" s="243" t="n"/>
      <c r="G3690" s="243" t="n"/>
      <c r="H3690" s="243" t="n"/>
      <c r="I3690" s="243" t="n"/>
      <c r="J3690" s="243" t="n"/>
      <c r="K3690" s="243" t="n"/>
    </row>
    <row r="3691" customFormat="1" s="78">
      <c r="A3691" s="242" t="n"/>
      <c r="B3691" s="22" t="n"/>
      <c r="C3691" s="243" t="n"/>
      <c r="D3691" s="243" t="n"/>
      <c r="E3691" s="243" t="n"/>
      <c r="F3691" s="243" t="n"/>
      <c r="G3691" s="243" t="n"/>
      <c r="H3691" s="243" t="n"/>
      <c r="I3691" s="243" t="n"/>
      <c r="J3691" s="243" t="n"/>
      <c r="K3691" s="243" t="n"/>
    </row>
    <row r="3692" customFormat="1" s="78">
      <c r="A3692" s="242" t="n"/>
      <c r="B3692" s="22" t="n"/>
      <c r="C3692" s="243" t="n"/>
      <c r="D3692" s="243" t="n"/>
      <c r="E3692" s="243" t="n"/>
      <c r="F3692" s="243" t="n"/>
      <c r="G3692" s="243" t="n"/>
      <c r="H3692" s="243" t="n"/>
      <c r="I3692" s="243" t="n"/>
      <c r="J3692" s="243" t="n"/>
      <c r="K3692" s="243" t="n"/>
    </row>
    <row r="3693" customFormat="1" s="78">
      <c r="A3693" s="242" t="n"/>
      <c r="B3693" s="22" t="n"/>
      <c r="C3693" s="243" t="n"/>
      <c r="D3693" s="243" t="n"/>
      <c r="E3693" s="243" t="n"/>
      <c r="F3693" s="243" t="n"/>
      <c r="G3693" s="243" t="n"/>
      <c r="H3693" s="243" t="n"/>
      <c r="I3693" s="243" t="n"/>
      <c r="J3693" s="243" t="n"/>
      <c r="K3693" s="243" t="n"/>
    </row>
    <row r="3694" customFormat="1" s="78">
      <c r="A3694" s="242" t="n"/>
      <c r="B3694" s="22" t="n"/>
      <c r="C3694" s="243" t="n"/>
      <c r="D3694" s="243" t="n"/>
      <c r="E3694" s="243" t="n"/>
      <c r="F3694" s="243" t="n"/>
      <c r="G3694" s="243" t="n"/>
      <c r="H3694" s="243" t="n"/>
      <c r="I3694" s="243" t="n"/>
      <c r="J3694" s="243" t="n"/>
      <c r="K3694" s="243" t="n"/>
    </row>
    <row r="3695" customFormat="1" s="78">
      <c r="A3695" s="242" t="n"/>
      <c r="B3695" s="22" t="n"/>
      <c r="C3695" s="243" t="n"/>
      <c r="D3695" s="243" t="n"/>
      <c r="E3695" s="243" t="n"/>
      <c r="F3695" s="243" t="n"/>
      <c r="G3695" s="243" t="n"/>
      <c r="H3695" s="243" t="n"/>
      <c r="I3695" s="243" t="n"/>
      <c r="J3695" s="243" t="n"/>
      <c r="K3695" s="243" t="n"/>
    </row>
    <row r="3696" customFormat="1" s="78">
      <c r="A3696" s="242" t="n"/>
      <c r="B3696" s="22" t="n"/>
      <c r="C3696" s="243" t="n"/>
      <c r="D3696" s="243" t="n"/>
      <c r="E3696" s="243" t="n"/>
      <c r="F3696" s="243" t="n"/>
      <c r="G3696" s="243" t="n"/>
      <c r="H3696" s="243" t="n"/>
      <c r="I3696" s="243" t="n"/>
      <c r="J3696" s="243" t="n"/>
      <c r="K3696" s="243" t="n"/>
    </row>
    <row r="3697" customFormat="1" s="78">
      <c r="A3697" s="242" t="n"/>
      <c r="B3697" s="22" t="n"/>
      <c r="C3697" s="243" t="n"/>
      <c r="D3697" s="243" t="n"/>
      <c r="E3697" s="243" t="n"/>
      <c r="F3697" s="243" t="n"/>
      <c r="G3697" s="243" t="n"/>
      <c r="H3697" s="243" t="n"/>
      <c r="I3697" s="243" t="n"/>
      <c r="J3697" s="243" t="n"/>
      <c r="K3697" s="243" t="n"/>
    </row>
    <row r="3698" customFormat="1" s="78">
      <c r="A3698" s="242" t="n"/>
      <c r="B3698" s="22" t="n"/>
      <c r="C3698" s="243" t="n"/>
      <c r="D3698" s="243" t="n"/>
      <c r="E3698" s="243" t="n"/>
      <c r="F3698" s="243" t="n"/>
      <c r="G3698" s="243" t="n"/>
      <c r="H3698" s="243" t="n"/>
      <c r="I3698" s="243" t="n"/>
      <c r="J3698" s="243" t="n"/>
      <c r="K3698" s="243" t="n"/>
    </row>
    <row r="3699" customFormat="1" s="78">
      <c r="A3699" s="242" t="n"/>
      <c r="B3699" s="22" t="n"/>
      <c r="C3699" s="243" t="n"/>
      <c r="D3699" s="243" t="n"/>
      <c r="E3699" s="243" t="n"/>
      <c r="F3699" s="243" t="n"/>
      <c r="G3699" s="243" t="n"/>
      <c r="H3699" s="243" t="n"/>
      <c r="I3699" s="243" t="n"/>
      <c r="J3699" s="243" t="n"/>
      <c r="K3699" s="243" t="n"/>
    </row>
    <row r="3700" customFormat="1" s="78">
      <c r="A3700" s="242" t="n"/>
      <c r="B3700" s="22" t="n"/>
      <c r="C3700" s="243" t="n"/>
      <c r="D3700" s="243" t="n"/>
      <c r="E3700" s="243" t="n"/>
      <c r="F3700" s="243" t="n"/>
      <c r="G3700" s="243" t="n"/>
      <c r="H3700" s="243" t="n"/>
      <c r="I3700" s="243" t="n"/>
      <c r="J3700" s="243" t="n"/>
      <c r="K3700" s="243" t="n"/>
    </row>
    <row r="3701" customFormat="1" s="78">
      <c r="A3701" s="242" t="n"/>
      <c r="B3701" s="22" t="n"/>
      <c r="C3701" s="243" t="n"/>
      <c r="D3701" s="243" t="n"/>
      <c r="E3701" s="243" t="n"/>
      <c r="F3701" s="243" t="n"/>
      <c r="G3701" s="243" t="n"/>
      <c r="H3701" s="243" t="n"/>
      <c r="I3701" s="243" t="n"/>
      <c r="J3701" s="243" t="n"/>
      <c r="K3701" s="243" t="n"/>
    </row>
    <row r="3702" customFormat="1" s="78">
      <c r="A3702" s="242" t="n"/>
      <c r="B3702" s="22" t="n"/>
      <c r="C3702" s="243" t="n"/>
      <c r="D3702" s="243" t="n"/>
      <c r="E3702" s="243" t="n"/>
      <c r="F3702" s="243" t="n"/>
      <c r="G3702" s="243" t="n"/>
      <c r="H3702" s="243" t="n"/>
      <c r="I3702" s="243" t="n"/>
      <c r="J3702" s="243" t="n"/>
      <c r="K3702" s="243" t="n"/>
    </row>
    <row r="3703" customFormat="1" s="78">
      <c r="A3703" s="242" t="n"/>
      <c r="B3703" s="22" t="n"/>
      <c r="C3703" s="243" t="n"/>
      <c r="D3703" s="243" t="n"/>
      <c r="E3703" s="243" t="n"/>
      <c r="F3703" s="243" t="n"/>
      <c r="G3703" s="243" t="n"/>
      <c r="H3703" s="243" t="n"/>
      <c r="I3703" s="243" t="n"/>
      <c r="J3703" s="243" t="n"/>
      <c r="K3703" s="243" t="n"/>
    </row>
    <row r="3704" customFormat="1" s="78">
      <c r="A3704" s="242" t="n"/>
      <c r="B3704" s="22" t="n"/>
      <c r="C3704" s="243" t="n"/>
      <c r="D3704" s="243" t="n"/>
      <c r="E3704" s="243" t="n"/>
      <c r="F3704" s="243" t="n"/>
      <c r="G3704" s="243" t="n"/>
      <c r="H3704" s="243" t="n"/>
      <c r="I3704" s="243" t="n"/>
      <c r="J3704" s="243" t="n"/>
      <c r="K3704" s="243" t="n"/>
    </row>
    <row r="3705" customFormat="1" s="78">
      <c r="A3705" s="242" t="n"/>
      <c r="B3705" s="22" t="n"/>
      <c r="C3705" s="243" t="n"/>
      <c r="D3705" s="243" t="n"/>
      <c r="E3705" s="243" t="n"/>
      <c r="F3705" s="243" t="n"/>
      <c r="G3705" s="243" t="n"/>
      <c r="H3705" s="243" t="n"/>
      <c r="I3705" s="243" t="n"/>
      <c r="J3705" s="243" t="n"/>
      <c r="K3705" s="243" t="n"/>
    </row>
    <row r="3706" customFormat="1" s="78">
      <c r="A3706" s="242" t="n"/>
      <c r="B3706" s="22" t="n"/>
      <c r="C3706" s="243" t="n"/>
      <c r="D3706" s="243" t="n"/>
      <c r="E3706" s="243" t="n"/>
      <c r="F3706" s="243" t="n"/>
      <c r="G3706" s="243" t="n"/>
      <c r="H3706" s="243" t="n"/>
      <c r="I3706" s="243" t="n"/>
      <c r="J3706" s="243" t="n"/>
      <c r="K3706" s="243" t="n"/>
    </row>
    <row r="3707" customFormat="1" s="78">
      <c r="A3707" s="242" t="n"/>
      <c r="B3707" s="22" t="n"/>
      <c r="C3707" s="243" t="n"/>
      <c r="D3707" s="243" t="n"/>
      <c r="E3707" s="243" t="n"/>
      <c r="F3707" s="243" t="n"/>
      <c r="G3707" s="243" t="n"/>
      <c r="H3707" s="243" t="n"/>
      <c r="I3707" s="243" t="n"/>
      <c r="J3707" s="243" t="n"/>
      <c r="K3707" s="243" t="n"/>
    </row>
    <row r="3708" customFormat="1" s="78">
      <c r="A3708" s="242" t="n"/>
      <c r="B3708" s="22" t="n"/>
      <c r="C3708" s="243" t="n"/>
      <c r="D3708" s="243" t="n"/>
      <c r="E3708" s="243" t="n"/>
      <c r="F3708" s="243" t="n"/>
      <c r="G3708" s="243" t="n"/>
      <c r="H3708" s="243" t="n"/>
      <c r="I3708" s="243" t="n"/>
      <c r="J3708" s="243" t="n"/>
      <c r="K3708" s="243" t="n"/>
    </row>
    <row r="3709" customFormat="1" s="78">
      <c r="A3709" s="242" t="n"/>
      <c r="B3709" s="22" t="n"/>
      <c r="C3709" s="243" t="n"/>
      <c r="D3709" s="243" t="n"/>
      <c r="E3709" s="243" t="n"/>
      <c r="F3709" s="243" t="n"/>
      <c r="G3709" s="243" t="n"/>
      <c r="H3709" s="243" t="n"/>
      <c r="I3709" s="243" t="n"/>
      <c r="J3709" s="243" t="n"/>
      <c r="K3709" s="243" t="n"/>
    </row>
    <row r="3710" customFormat="1" s="78">
      <c r="A3710" s="242" t="n"/>
      <c r="B3710" s="22" t="n"/>
      <c r="C3710" s="243" t="n"/>
      <c r="D3710" s="243" t="n"/>
      <c r="E3710" s="243" t="n"/>
      <c r="F3710" s="243" t="n"/>
      <c r="G3710" s="243" t="n"/>
      <c r="H3710" s="243" t="n"/>
      <c r="I3710" s="243" t="n"/>
      <c r="J3710" s="243" t="n"/>
      <c r="K3710" s="243" t="n"/>
    </row>
    <row r="3711" customFormat="1" s="78">
      <c r="A3711" s="242" t="n"/>
      <c r="B3711" s="22" t="n"/>
      <c r="C3711" s="243" t="n"/>
      <c r="D3711" s="243" t="n"/>
      <c r="E3711" s="243" t="n"/>
      <c r="F3711" s="243" t="n"/>
      <c r="G3711" s="243" t="n"/>
      <c r="H3711" s="243" t="n"/>
      <c r="I3711" s="243" t="n"/>
      <c r="J3711" s="243" t="n"/>
      <c r="K3711" s="243" t="n"/>
    </row>
    <row r="3712" customFormat="1" s="78">
      <c r="A3712" s="242" t="n"/>
      <c r="B3712" s="22" t="n"/>
      <c r="C3712" s="243" t="n"/>
      <c r="D3712" s="243" t="n"/>
      <c r="E3712" s="243" t="n"/>
      <c r="F3712" s="243" t="n"/>
      <c r="G3712" s="243" t="n"/>
      <c r="H3712" s="243" t="n"/>
      <c r="I3712" s="243" t="n"/>
      <c r="J3712" s="243" t="n"/>
      <c r="K3712" s="243" t="n"/>
    </row>
    <row r="3713" customFormat="1" s="78">
      <c r="A3713" s="242" t="n"/>
      <c r="B3713" s="22" t="n"/>
      <c r="C3713" s="243" t="n"/>
      <c r="D3713" s="243" t="n"/>
      <c r="E3713" s="243" t="n"/>
      <c r="F3713" s="243" t="n"/>
      <c r="G3713" s="243" t="n"/>
      <c r="H3713" s="243" t="n"/>
      <c r="I3713" s="243" t="n"/>
      <c r="J3713" s="243" t="n"/>
      <c r="K3713" s="243" t="n"/>
    </row>
    <row r="3714" customFormat="1" s="78">
      <c r="A3714" s="242" t="n"/>
      <c r="B3714" s="22" t="n"/>
      <c r="C3714" s="243" t="n"/>
      <c r="D3714" s="243" t="n"/>
      <c r="E3714" s="243" t="n"/>
      <c r="F3714" s="243" t="n"/>
      <c r="G3714" s="243" t="n"/>
      <c r="H3714" s="243" t="n"/>
      <c r="I3714" s="243" t="n"/>
      <c r="J3714" s="243" t="n"/>
      <c r="K3714" s="243" t="n"/>
    </row>
    <row r="3715" customFormat="1" s="78">
      <c r="A3715" s="242" t="n"/>
      <c r="B3715" s="22" t="n"/>
      <c r="C3715" s="243" t="n"/>
      <c r="D3715" s="243" t="n"/>
      <c r="E3715" s="243" t="n"/>
      <c r="F3715" s="243" t="n"/>
      <c r="G3715" s="243" t="n"/>
      <c r="H3715" s="243" t="n"/>
      <c r="I3715" s="243" t="n"/>
      <c r="J3715" s="243" t="n"/>
      <c r="K3715" s="243" t="n"/>
    </row>
    <row r="3716" customFormat="1" s="78">
      <c r="A3716" s="242" t="n"/>
      <c r="B3716" s="22" t="n"/>
      <c r="C3716" s="243" t="n"/>
      <c r="D3716" s="243" t="n"/>
      <c r="E3716" s="243" t="n"/>
      <c r="F3716" s="243" t="n"/>
      <c r="G3716" s="243" t="n"/>
      <c r="H3716" s="243" t="n"/>
      <c r="I3716" s="243" t="n"/>
      <c r="J3716" s="243" t="n"/>
      <c r="K3716" s="243" t="n"/>
    </row>
    <row r="3717" customFormat="1" s="78">
      <c r="A3717" s="242" t="n"/>
      <c r="B3717" s="22" t="n"/>
      <c r="C3717" s="243" t="n"/>
      <c r="D3717" s="243" t="n"/>
      <c r="E3717" s="243" t="n"/>
      <c r="F3717" s="243" t="n"/>
      <c r="G3717" s="243" t="n"/>
      <c r="H3717" s="243" t="n"/>
      <c r="I3717" s="243" t="n"/>
      <c r="J3717" s="243" t="n"/>
      <c r="K3717" s="243" t="n"/>
    </row>
    <row r="3718" customFormat="1" s="78">
      <c r="A3718" s="242" t="n"/>
      <c r="B3718" s="22" t="n"/>
      <c r="C3718" s="243" t="n"/>
      <c r="D3718" s="243" t="n"/>
      <c r="E3718" s="243" t="n"/>
      <c r="F3718" s="243" t="n"/>
      <c r="G3718" s="243" t="n"/>
      <c r="H3718" s="243" t="n"/>
      <c r="I3718" s="243" t="n"/>
      <c r="J3718" s="243" t="n"/>
      <c r="K3718" s="243" t="n"/>
    </row>
    <row r="3719" customFormat="1" s="78">
      <c r="A3719" s="242" t="n"/>
      <c r="B3719" s="22" t="n"/>
      <c r="C3719" s="243" t="n"/>
      <c r="D3719" s="243" t="n"/>
      <c r="E3719" s="243" t="n"/>
      <c r="F3719" s="243" t="n"/>
      <c r="G3719" s="243" t="n"/>
      <c r="H3719" s="243" t="n"/>
      <c r="I3719" s="243" t="n"/>
      <c r="J3719" s="243" t="n"/>
      <c r="K3719" s="243" t="n"/>
    </row>
    <row r="3720" customFormat="1" s="78">
      <c r="A3720" s="242" t="n"/>
      <c r="B3720" s="22" t="n"/>
      <c r="C3720" s="243" t="n"/>
      <c r="D3720" s="243" t="n"/>
      <c r="E3720" s="243" t="n"/>
      <c r="F3720" s="243" t="n"/>
      <c r="G3720" s="243" t="n"/>
      <c r="H3720" s="243" t="n"/>
      <c r="I3720" s="243" t="n"/>
      <c r="J3720" s="243" t="n"/>
      <c r="K3720" s="243" t="n"/>
    </row>
    <row r="3721" customFormat="1" s="78">
      <c r="A3721" s="242" t="n"/>
      <c r="B3721" s="22" t="n"/>
      <c r="C3721" s="243" t="n"/>
      <c r="D3721" s="243" t="n"/>
      <c r="E3721" s="243" t="n"/>
      <c r="F3721" s="243" t="n"/>
      <c r="G3721" s="243" t="n"/>
      <c r="H3721" s="243" t="n"/>
      <c r="I3721" s="243" t="n"/>
      <c r="J3721" s="243" t="n"/>
      <c r="K3721" s="243" t="n"/>
    </row>
    <row r="3722" customFormat="1" s="78">
      <c r="A3722" s="242" t="n"/>
      <c r="B3722" s="22" t="n"/>
      <c r="C3722" s="243" t="n"/>
      <c r="D3722" s="243" t="n"/>
      <c r="E3722" s="243" t="n"/>
      <c r="F3722" s="243" t="n"/>
      <c r="G3722" s="243" t="n"/>
      <c r="H3722" s="243" t="n"/>
      <c r="I3722" s="243" t="n"/>
      <c r="J3722" s="243" t="n"/>
      <c r="K3722" s="243" t="n"/>
    </row>
    <row r="3723" customFormat="1" s="78">
      <c r="A3723" s="242" t="n"/>
      <c r="B3723" s="22" t="n"/>
      <c r="C3723" s="243" t="n"/>
      <c r="D3723" s="243" t="n"/>
      <c r="E3723" s="243" t="n"/>
      <c r="F3723" s="243" t="n"/>
      <c r="G3723" s="243" t="n"/>
      <c r="H3723" s="243" t="n"/>
      <c r="I3723" s="243" t="n"/>
      <c r="J3723" s="243" t="n"/>
      <c r="K3723" s="243" t="n"/>
    </row>
    <row r="3724" customFormat="1" s="78">
      <c r="A3724" s="242" t="n"/>
      <c r="B3724" s="22" t="n"/>
      <c r="C3724" s="243" t="n"/>
      <c r="D3724" s="243" t="n"/>
      <c r="E3724" s="243" t="n"/>
      <c r="F3724" s="243" t="n"/>
      <c r="G3724" s="243" t="n"/>
      <c r="H3724" s="243" t="n"/>
      <c r="I3724" s="243" t="n"/>
      <c r="J3724" s="243" t="n"/>
      <c r="K3724" s="243" t="n"/>
    </row>
    <row r="3725" customFormat="1" s="78">
      <c r="A3725" s="242" t="n"/>
      <c r="B3725" s="22" t="n"/>
      <c r="C3725" s="243" t="n"/>
      <c r="D3725" s="243" t="n"/>
      <c r="E3725" s="243" t="n"/>
      <c r="F3725" s="243" t="n"/>
      <c r="G3725" s="243" t="n"/>
      <c r="H3725" s="243" t="n"/>
      <c r="I3725" s="243" t="n"/>
      <c r="J3725" s="243" t="n"/>
      <c r="K3725" s="243" t="n"/>
    </row>
    <row r="3726" customFormat="1" s="78">
      <c r="A3726" s="242" t="n"/>
      <c r="B3726" s="22" t="n"/>
      <c r="C3726" s="243" t="n"/>
      <c r="D3726" s="243" t="n"/>
      <c r="E3726" s="243" t="n"/>
      <c r="F3726" s="243" t="n"/>
      <c r="G3726" s="243" t="n"/>
      <c r="H3726" s="243" t="n"/>
      <c r="I3726" s="243" t="n"/>
      <c r="J3726" s="243" t="n"/>
      <c r="K3726" s="243" t="n"/>
    </row>
    <row r="3727" customFormat="1" s="78">
      <c r="A3727" s="242" t="n"/>
      <c r="B3727" s="22" t="n"/>
      <c r="C3727" s="243" t="n"/>
      <c r="D3727" s="243" t="n"/>
      <c r="E3727" s="243" t="n"/>
      <c r="F3727" s="243" t="n"/>
      <c r="G3727" s="243" t="n"/>
      <c r="H3727" s="243" t="n"/>
      <c r="I3727" s="243" t="n"/>
      <c r="J3727" s="243" t="n"/>
      <c r="K3727" s="243" t="n"/>
    </row>
    <row r="3728" customFormat="1" s="78">
      <c r="A3728" s="242" t="n"/>
      <c r="B3728" s="22" t="n"/>
      <c r="C3728" s="243" t="n"/>
      <c r="D3728" s="243" t="n"/>
      <c r="E3728" s="243" t="n"/>
      <c r="F3728" s="243" t="n"/>
      <c r="G3728" s="243" t="n"/>
      <c r="H3728" s="243" t="n"/>
      <c r="I3728" s="243" t="n"/>
      <c r="J3728" s="243" t="n"/>
      <c r="K3728" s="243" t="n"/>
    </row>
    <row r="3729" customFormat="1" s="78">
      <c r="A3729" s="242" t="n"/>
      <c r="B3729" s="22" t="n"/>
      <c r="C3729" s="243" t="n"/>
      <c r="D3729" s="243" t="n"/>
      <c r="E3729" s="243" t="n"/>
      <c r="F3729" s="243" t="n"/>
      <c r="G3729" s="243" t="n"/>
      <c r="H3729" s="243" t="n"/>
      <c r="I3729" s="243" t="n"/>
      <c r="J3729" s="243" t="n"/>
      <c r="K3729" s="243" t="n"/>
    </row>
    <row r="3730" customFormat="1" s="78">
      <c r="A3730" s="242" t="n"/>
      <c r="B3730" s="22" t="n"/>
      <c r="C3730" s="243" t="n"/>
      <c r="D3730" s="243" t="n"/>
      <c r="E3730" s="243" t="n"/>
      <c r="F3730" s="243" t="n"/>
      <c r="G3730" s="243" t="n"/>
      <c r="H3730" s="243" t="n"/>
      <c r="I3730" s="243" t="n"/>
      <c r="J3730" s="243" t="n"/>
      <c r="K3730" s="243" t="n"/>
    </row>
    <row r="3731" customFormat="1" s="78">
      <c r="A3731" s="242" t="n"/>
      <c r="B3731" s="22" t="n"/>
      <c r="C3731" s="243" t="n"/>
      <c r="D3731" s="243" t="n"/>
      <c r="E3731" s="243" t="n"/>
      <c r="F3731" s="243" t="n"/>
      <c r="G3731" s="243" t="n"/>
      <c r="H3731" s="243" t="n"/>
      <c r="I3731" s="243" t="n"/>
      <c r="J3731" s="243" t="n"/>
      <c r="K3731" s="243" t="n"/>
    </row>
    <row r="3732" customFormat="1" s="78">
      <c r="A3732" s="242" t="n"/>
      <c r="B3732" s="22" t="n"/>
      <c r="C3732" s="243" t="n"/>
      <c r="D3732" s="243" t="n"/>
      <c r="E3732" s="243" t="n"/>
      <c r="F3732" s="243" t="n"/>
      <c r="G3732" s="243" t="n"/>
      <c r="H3732" s="243" t="n"/>
      <c r="I3732" s="243" t="n"/>
      <c r="J3732" s="243" t="n"/>
      <c r="K3732" s="243" t="n"/>
    </row>
    <row r="3733" customFormat="1" s="78">
      <c r="A3733" s="242" t="n"/>
      <c r="B3733" s="22" t="n"/>
      <c r="C3733" s="243" t="n"/>
      <c r="D3733" s="243" t="n"/>
      <c r="E3733" s="243" t="n"/>
      <c r="F3733" s="243" t="n"/>
      <c r="G3733" s="243" t="n"/>
      <c r="H3733" s="243" t="n"/>
      <c r="I3733" s="243" t="n"/>
      <c r="J3733" s="243" t="n"/>
      <c r="K3733" s="243" t="n"/>
    </row>
    <row r="3734" customFormat="1" s="78">
      <c r="A3734" s="242" t="n"/>
      <c r="B3734" s="22" t="n"/>
      <c r="C3734" s="243" t="n"/>
      <c r="D3734" s="243" t="n"/>
      <c r="E3734" s="243" t="n"/>
      <c r="F3734" s="243" t="n"/>
      <c r="G3734" s="243" t="n"/>
      <c r="H3734" s="243" t="n"/>
      <c r="I3734" s="243" t="n"/>
      <c r="J3734" s="243" t="n"/>
      <c r="K3734" s="243" t="n"/>
    </row>
    <row r="3735" customFormat="1" s="78">
      <c r="A3735" s="242" t="n"/>
      <c r="B3735" s="22" t="n"/>
      <c r="C3735" s="243" t="n"/>
      <c r="D3735" s="243" t="n"/>
      <c r="E3735" s="243" t="n"/>
      <c r="F3735" s="243" t="n"/>
      <c r="G3735" s="243" t="n"/>
      <c r="H3735" s="243" t="n"/>
      <c r="I3735" s="243" t="n"/>
      <c r="J3735" s="243" t="n"/>
      <c r="K3735" s="243" t="n"/>
    </row>
    <row r="3736" customFormat="1" s="78">
      <c r="A3736" s="242" t="n"/>
      <c r="B3736" s="22" t="n"/>
      <c r="C3736" s="243" t="n"/>
      <c r="D3736" s="243" t="n"/>
      <c r="E3736" s="243" t="n"/>
      <c r="F3736" s="243" t="n"/>
      <c r="G3736" s="243" t="n"/>
      <c r="H3736" s="243" t="n"/>
      <c r="I3736" s="243" t="n"/>
      <c r="J3736" s="243" t="n"/>
      <c r="K3736" s="243" t="n"/>
    </row>
    <row r="3737" customFormat="1" s="78">
      <c r="A3737" s="242" t="n"/>
      <c r="B3737" s="22" t="n"/>
      <c r="C3737" s="243" t="n"/>
      <c r="D3737" s="243" t="n"/>
      <c r="E3737" s="243" t="n"/>
      <c r="F3737" s="243" t="n"/>
      <c r="G3737" s="243" t="n"/>
      <c r="H3737" s="243" t="n"/>
      <c r="I3737" s="243" t="n"/>
      <c r="J3737" s="243" t="n"/>
      <c r="K3737" s="243" t="n"/>
    </row>
    <row r="3738" customFormat="1" s="78">
      <c r="A3738" s="242" t="n"/>
      <c r="B3738" s="22" t="n"/>
      <c r="C3738" s="243" t="n"/>
      <c r="D3738" s="243" t="n"/>
      <c r="E3738" s="243" t="n"/>
      <c r="F3738" s="243" t="n"/>
      <c r="G3738" s="243" t="n"/>
      <c r="H3738" s="243" t="n"/>
      <c r="I3738" s="243" t="n"/>
      <c r="J3738" s="243" t="n"/>
      <c r="K3738" s="243" t="n"/>
    </row>
    <row r="3739" customFormat="1" s="78">
      <c r="A3739" s="242" t="n"/>
      <c r="B3739" s="22" t="n"/>
      <c r="C3739" s="243" t="n"/>
      <c r="D3739" s="243" t="n"/>
      <c r="E3739" s="243" t="n"/>
      <c r="F3739" s="243" t="n"/>
      <c r="G3739" s="243" t="n"/>
      <c r="H3739" s="243" t="n"/>
      <c r="I3739" s="243" t="n"/>
      <c r="J3739" s="243" t="n"/>
      <c r="K3739" s="243" t="n"/>
    </row>
    <row r="3740" customFormat="1" s="78">
      <c r="A3740" s="242" t="n"/>
      <c r="B3740" s="22" t="n"/>
      <c r="C3740" s="243" t="n"/>
      <c r="D3740" s="243" t="n"/>
      <c r="E3740" s="243" t="n"/>
      <c r="F3740" s="243" t="n"/>
      <c r="G3740" s="243" t="n"/>
      <c r="H3740" s="243" t="n"/>
      <c r="I3740" s="243" t="n"/>
      <c r="J3740" s="243" t="n"/>
      <c r="K3740" s="243" t="n"/>
    </row>
    <row r="3741" customFormat="1" s="78">
      <c r="A3741" s="242" t="n"/>
      <c r="B3741" s="22" t="n"/>
      <c r="C3741" s="243" t="n"/>
      <c r="D3741" s="243" t="n"/>
      <c r="E3741" s="243" t="n"/>
      <c r="F3741" s="243" t="n"/>
      <c r="G3741" s="243" t="n"/>
      <c r="H3741" s="243" t="n"/>
      <c r="I3741" s="243" t="n"/>
      <c r="J3741" s="243" t="n"/>
      <c r="K3741" s="243" t="n"/>
    </row>
    <row r="3742" customFormat="1" s="78">
      <c r="A3742" s="242" t="n"/>
      <c r="B3742" s="22" t="n"/>
      <c r="C3742" s="243" t="n"/>
      <c r="D3742" s="243" t="n"/>
      <c r="E3742" s="243" t="n"/>
      <c r="F3742" s="243" t="n"/>
      <c r="G3742" s="243" t="n"/>
      <c r="H3742" s="243" t="n"/>
      <c r="I3742" s="243" t="n"/>
      <c r="J3742" s="243" t="n"/>
      <c r="K3742" s="243" t="n"/>
    </row>
    <row r="3743" customFormat="1" s="78">
      <c r="A3743" s="242" t="n"/>
      <c r="B3743" s="22" t="n"/>
      <c r="C3743" s="243" t="n"/>
      <c r="D3743" s="243" t="n"/>
      <c r="E3743" s="243" t="n"/>
      <c r="F3743" s="243" t="n"/>
      <c r="G3743" s="243" t="n"/>
      <c r="H3743" s="243" t="n"/>
      <c r="I3743" s="243" t="n"/>
      <c r="J3743" s="243" t="n"/>
      <c r="K3743" s="243" t="n"/>
    </row>
    <row r="3744" customFormat="1" s="78">
      <c r="A3744" s="242" t="n"/>
      <c r="B3744" s="22" t="n"/>
      <c r="C3744" s="243" t="n"/>
      <c r="D3744" s="243" t="n"/>
      <c r="E3744" s="243" t="n"/>
      <c r="F3744" s="243" t="n"/>
      <c r="G3744" s="243" t="n"/>
      <c r="H3744" s="243" t="n"/>
      <c r="I3744" s="243" t="n"/>
      <c r="J3744" s="243" t="n"/>
      <c r="K3744" s="243" t="n"/>
    </row>
    <row r="3745" customFormat="1" s="78">
      <c r="A3745" s="242" t="n"/>
      <c r="B3745" s="22" t="n"/>
      <c r="C3745" s="243" t="n"/>
      <c r="D3745" s="243" t="n"/>
      <c r="E3745" s="243" t="n"/>
      <c r="F3745" s="243" t="n"/>
      <c r="G3745" s="243" t="n"/>
      <c r="H3745" s="243" t="n"/>
      <c r="I3745" s="243" t="n"/>
      <c r="J3745" s="243" t="n"/>
      <c r="K3745" s="243" t="n"/>
    </row>
    <row r="3746" customFormat="1" s="78">
      <c r="A3746" s="242" t="n"/>
      <c r="B3746" s="22" t="n"/>
      <c r="C3746" s="243" t="n"/>
      <c r="D3746" s="243" t="n"/>
      <c r="E3746" s="243" t="n"/>
      <c r="F3746" s="243" t="n"/>
      <c r="G3746" s="243" t="n"/>
      <c r="H3746" s="243" t="n"/>
      <c r="I3746" s="243" t="n"/>
      <c r="J3746" s="243" t="n"/>
      <c r="K3746" s="243" t="n"/>
    </row>
    <row r="3747" customFormat="1" s="78">
      <c r="A3747" s="242" t="n"/>
      <c r="B3747" s="22" t="n"/>
      <c r="C3747" s="243" t="n"/>
      <c r="D3747" s="243" t="n"/>
      <c r="E3747" s="243" t="n"/>
      <c r="F3747" s="243" t="n"/>
      <c r="G3747" s="243" t="n"/>
      <c r="H3747" s="243" t="n"/>
      <c r="I3747" s="243" t="n"/>
      <c r="J3747" s="243" t="n"/>
      <c r="K3747" s="243" t="n"/>
    </row>
    <row r="3748" customFormat="1" s="78">
      <c r="A3748" s="242" t="n"/>
      <c r="B3748" s="22" t="n"/>
      <c r="C3748" s="243" t="n"/>
      <c r="D3748" s="243" t="n"/>
      <c r="E3748" s="243" t="n"/>
      <c r="F3748" s="243" t="n"/>
      <c r="G3748" s="243" t="n"/>
      <c r="H3748" s="243" t="n"/>
      <c r="I3748" s="243" t="n"/>
      <c r="J3748" s="243" t="n"/>
      <c r="K3748" s="243" t="n"/>
    </row>
    <row r="3749" customFormat="1" s="78">
      <c r="A3749" s="242" t="n"/>
      <c r="B3749" s="22" t="n"/>
      <c r="C3749" s="243" t="n"/>
      <c r="D3749" s="243" t="n"/>
      <c r="E3749" s="243" t="n"/>
      <c r="F3749" s="243" t="n"/>
      <c r="G3749" s="243" t="n"/>
      <c r="H3749" s="243" t="n"/>
      <c r="I3749" s="243" t="n"/>
      <c r="J3749" s="243" t="n"/>
      <c r="K3749" s="243" t="n"/>
    </row>
    <row r="3750" customFormat="1" s="78">
      <c r="A3750" s="242" t="n"/>
      <c r="B3750" s="22" t="n"/>
      <c r="C3750" s="243" t="n"/>
      <c r="D3750" s="243" t="n"/>
      <c r="E3750" s="243" t="n"/>
      <c r="F3750" s="243" t="n"/>
      <c r="G3750" s="243" t="n"/>
      <c r="H3750" s="243" t="n"/>
      <c r="I3750" s="243" t="n"/>
      <c r="J3750" s="243" t="n"/>
      <c r="K3750" s="243" t="n"/>
    </row>
    <row r="3751" customFormat="1" s="78">
      <c r="A3751" s="242" t="n"/>
      <c r="B3751" s="22" t="n"/>
      <c r="C3751" s="243" t="n"/>
      <c r="D3751" s="243" t="n"/>
      <c r="E3751" s="243" t="n"/>
      <c r="F3751" s="243" t="n"/>
      <c r="G3751" s="243" t="n"/>
      <c r="H3751" s="243" t="n"/>
      <c r="I3751" s="243" t="n"/>
      <c r="J3751" s="243" t="n"/>
      <c r="K3751" s="243" t="n"/>
    </row>
    <row r="3752" customFormat="1" s="78">
      <c r="A3752" s="242" t="n"/>
      <c r="B3752" s="22" t="n"/>
      <c r="C3752" s="243" t="n"/>
      <c r="D3752" s="243" t="n"/>
      <c r="E3752" s="243" t="n"/>
      <c r="F3752" s="243" t="n"/>
      <c r="G3752" s="243" t="n"/>
      <c r="H3752" s="243" t="n"/>
      <c r="I3752" s="243" t="n"/>
      <c r="J3752" s="243" t="n"/>
      <c r="K3752" s="243" t="n"/>
    </row>
    <row r="3753" customFormat="1" s="78">
      <c r="A3753" s="242" t="n"/>
      <c r="B3753" s="22" t="n"/>
      <c r="C3753" s="243" t="n"/>
      <c r="D3753" s="243" t="n"/>
      <c r="E3753" s="243" t="n"/>
      <c r="F3753" s="243" t="n"/>
      <c r="G3753" s="243" t="n"/>
      <c r="H3753" s="243" t="n"/>
      <c r="I3753" s="243" t="n"/>
      <c r="J3753" s="243" t="n"/>
      <c r="K3753" s="243" t="n"/>
    </row>
    <row r="3754" customFormat="1" s="78">
      <c r="A3754" s="242" t="n"/>
      <c r="B3754" s="22" t="n"/>
      <c r="C3754" s="243" t="n"/>
      <c r="D3754" s="243" t="n"/>
      <c r="E3754" s="243" t="n"/>
      <c r="F3754" s="243" t="n"/>
      <c r="G3754" s="243" t="n"/>
      <c r="H3754" s="243" t="n"/>
      <c r="I3754" s="243" t="n"/>
      <c r="J3754" s="243" t="n"/>
      <c r="K3754" s="243" t="n"/>
    </row>
    <row r="3755" customFormat="1" s="78">
      <c r="A3755" s="242" t="n"/>
      <c r="B3755" s="22" t="n"/>
      <c r="C3755" s="243" t="n"/>
      <c r="D3755" s="243" t="n"/>
      <c r="E3755" s="243" t="n"/>
      <c r="F3755" s="243" t="n"/>
      <c r="G3755" s="243" t="n"/>
      <c r="H3755" s="243" t="n"/>
      <c r="I3755" s="243" t="n"/>
      <c r="J3755" s="243" t="n"/>
      <c r="K3755" s="243" t="n"/>
    </row>
    <row r="3756" customFormat="1" s="78">
      <c r="A3756" s="242" t="n"/>
      <c r="B3756" s="22" t="n"/>
      <c r="C3756" s="243" t="n"/>
      <c r="D3756" s="243" t="n"/>
      <c r="E3756" s="243" t="n"/>
      <c r="F3756" s="243" t="n"/>
      <c r="G3756" s="243" t="n"/>
      <c r="H3756" s="243" t="n"/>
      <c r="I3756" s="243" t="n"/>
      <c r="J3756" s="243" t="n"/>
      <c r="K3756" s="243" t="n"/>
    </row>
    <row r="3757" customFormat="1" s="78">
      <c r="A3757" s="242" t="n"/>
      <c r="B3757" s="22" t="n"/>
      <c r="C3757" s="243" t="n"/>
      <c r="D3757" s="243" t="n"/>
      <c r="E3757" s="243" t="n"/>
      <c r="F3757" s="243" t="n"/>
      <c r="G3757" s="243" t="n"/>
      <c r="H3757" s="243" t="n"/>
      <c r="I3757" s="243" t="n"/>
      <c r="J3757" s="243" t="n"/>
      <c r="K3757" s="243" t="n"/>
    </row>
    <row r="3758" customFormat="1" s="78">
      <c r="A3758" s="242" t="n"/>
      <c r="B3758" s="22" t="n"/>
      <c r="C3758" s="243" t="n"/>
      <c r="D3758" s="243" t="n"/>
      <c r="E3758" s="243" t="n"/>
      <c r="F3758" s="243" t="n"/>
      <c r="G3758" s="243" t="n"/>
      <c r="H3758" s="243" t="n"/>
      <c r="I3758" s="243" t="n"/>
      <c r="J3758" s="243" t="n"/>
      <c r="K3758" s="243" t="n"/>
    </row>
    <row r="3759" customFormat="1" s="78">
      <c r="A3759" s="242" t="n"/>
      <c r="B3759" s="22" t="n"/>
      <c r="C3759" s="243" t="n"/>
      <c r="D3759" s="243" t="n"/>
      <c r="E3759" s="243" t="n"/>
      <c r="F3759" s="243" t="n"/>
      <c r="G3759" s="243" t="n"/>
      <c r="H3759" s="243" t="n"/>
      <c r="I3759" s="243" t="n"/>
      <c r="J3759" s="243" t="n"/>
      <c r="K3759" s="243" t="n"/>
    </row>
    <row r="3760" customFormat="1" s="78">
      <c r="A3760" s="242" t="n"/>
      <c r="B3760" s="22" t="n"/>
      <c r="C3760" s="243" t="n"/>
      <c r="D3760" s="243" t="n"/>
      <c r="E3760" s="243" t="n"/>
      <c r="F3760" s="243" t="n"/>
      <c r="G3760" s="243" t="n"/>
      <c r="H3760" s="243" t="n"/>
      <c r="I3760" s="243" t="n"/>
      <c r="J3760" s="243" t="n"/>
      <c r="K3760" s="243" t="n"/>
    </row>
    <row r="3761" customFormat="1" s="78">
      <c r="A3761" s="242" t="n"/>
      <c r="B3761" s="22" t="n"/>
      <c r="C3761" s="243" t="n"/>
      <c r="D3761" s="243" t="n"/>
      <c r="E3761" s="243" t="n"/>
      <c r="F3761" s="243" t="n"/>
      <c r="G3761" s="243" t="n"/>
      <c r="H3761" s="243" t="n"/>
      <c r="I3761" s="243" t="n"/>
      <c r="J3761" s="243" t="n"/>
      <c r="K3761" s="243" t="n"/>
    </row>
    <row r="3762" customFormat="1" s="78">
      <c r="A3762" s="242" t="n"/>
      <c r="B3762" s="22" t="n"/>
      <c r="C3762" s="243" t="n"/>
      <c r="D3762" s="243" t="n"/>
      <c r="E3762" s="243" t="n"/>
      <c r="F3762" s="243" t="n"/>
      <c r="G3762" s="243" t="n"/>
      <c r="H3762" s="243" t="n"/>
      <c r="I3762" s="243" t="n"/>
      <c r="J3762" s="243" t="n"/>
      <c r="K3762" s="243" t="n"/>
    </row>
    <row r="3763" customFormat="1" s="78">
      <c r="A3763" s="242" t="n"/>
      <c r="B3763" s="22" t="n"/>
      <c r="C3763" s="243" t="n"/>
      <c r="D3763" s="243" t="n"/>
      <c r="E3763" s="243" t="n"/>
      <c r="F3763" s="243" t="n"/>
      <c r="G3763" s="243" t="n"/>
      <c r="H3763" s="243" t="n"/>
      <c r="I3763" s="243" t="n"/>
      <c r="J3763" s="243" t="n"/>
      <c r="K3763" s="243" t="n"/>
    </row>
    <row r="3764" customFormat="1" s="78">
      <c r="A3764" s="242" t="n"/>
      <c r="B3764" s="22" t="n"/>
      <c r="C3764" s="243" t="n"/>
      <c r="D3764" s="243" t="n"/>
      <c r="E3764" s="243" t="n"/>
      <c r="F3764" s="243" t="n"/>
      <c r="G3764" s="243" t="n"/>
      <c r="H3764" s="243" t="n"/>
      <c r="I3764" s="243" t="n"/>
      <c r="J3764" s="243" t="n"/>
      <c r="K3764" s="243" t="n"/>
    </row>
    <row r="3765" customFormat="1" s="78">
      <c r="A3765" s="242" t="n"/>
      <c r="B3765" s="22" t="n"/>
      <c r="C3765" s="243" t="n"/>
      <c r="D3765" s="243" t="n"/>
      <c r="E3765" s="243" t="n"/>
      <c r="F3765" s="243" t="n"/>
      <c r="G3765" s="243" t="n"/>
      <c r="H3765" s="243" t="n"/>
      <c r="I3765" s="243" t="n"/>
      <c r="J3765" s="243" t="n"/>
      <c r="K3765" s="243" t="n"/>
    </row>
    <row r="3766" customFormat="1" s="78">
      <c r="A3766" s="242" t="n"/>
      <c r="B3766" s="22" t="n"/>
      <c r="C3766" s="243" t="n"/>
      <c r="D3766" s="243" t="n"/>
      <c r="E3766" s="243" t="n"/>
      <c r="F3766" s="243" t="n"/>
      <c r="G3766" s="243" t="n"/>
      <c r="H3766" s="243" t="n"/>
      <c r="I3766" s="243" t="n"/>
      <c r="J3766" s="243" t="n"/>
      <c r="K3766" s="243" t="n"/>
    </row>
    <row r="3767" customFormat="1" s="78">
      <c r="A3767" s="242" t="n"/>
      <c r="B3767" s="22" t="n"/>
      <c r="C3767" s="243" t="n"/>
      <c r="D3767" s="243" t="n"/>
      <c r="E3767" s="243" t="n"/>
      <c r="F3767" s="243" t="n"/>
      <c r="G3767" s="243" t="n"/>
      <c r="H3767" s="243" t="n"/>
      <c r="I3767" s="243" t="n"/>
      <c r="J3767" s="243" t="n"/>
      <c r="K3767" s="243" t="n"/>
    </row>
    <row r="3768" customFormat="1" s="78">
      <c r="A3768" s="242" t="n"/>
      <c r="B3768" s="22" t="n"/>
      <c r="C3768" s="243" t="n"/>
      <c r="D3768" s="243" t="n"/>
      <c r="E3768" s="243" t="n"/>
      <c r="F3768" s="243" t="n"/>
      <c r="G3768" s="243" t="n"/>
      <c r="H3768" s="243" t="n"/>
      <c r="I3768" s="243" t="n"/>
      <c r="J3768" s="243" t="n"/>
      <c r="K3768" s="243" t="n"/>
    </row>
    <row r="3769" customFormat="1" s="78">
      <c r="A3769" s="242" t="n"/>
      <c r="B3769" s="22" t="n"/>
      <c r="C3769" s="243" t="n"/>
      <c r="D3769" s="243" t="n"/>
      <c r="E3769" s="243" t="n"/>
      <c r="F3769" s="243" t="n"/>
      <c r="G3769" s="243" t="n"/>
      <c r="H3769" s="243" t="n"/>
      <c r="I3769" s="243" t="n"/>
      <c r="J3769" s="243" t="n"/>
      <c r="K3769" s="243" t="n"/>
    </row>
    <row r="3770" customFormat="1" s="78">
      <c r="A3770" s="242" t="n"/>
      <c r="B3770" s="22" t="n"/>
      <c r="C3770" s="243" t="n"/>
      <c r="D3770" s="243" t="n"/>
      <c r="E3770" s="243" t="n"/>
      <c r="F3770" s="243" t="n"/>
      <c r="G3770" s="243" t="n"/>
      <c r="H3770" s="243" t="n"/>
      <c r="I3770" s="243" t="n"/>
      <c r="J3770" s="243" t="n"/>
      <c r="K3770" s="243" t="n"/>
    </row>
    <row r="3771" customFormat="1" s="78">
      <c r="A3771" s="242" t="n"/>
      <c r="B3771" s="22" t="n"/>
      <c r="C3771" s="243" t="n"/>
      <c r="D3771" s="243" t="n"/>
      <c r="E3771" s="243" t="n"/>
      <c r="F3771" s="243" t="n"/>
      <c r="G3771" s="243" t="n"/>
      <c r="H3771" s="243" t="n"/>
      <c r="I3771" s="243" t="n"/>
      <c r="J3771" s="243" t="n"/>
      <c r="K3771" s="243" t="n"/>
    </row>
    <row r="3772" customFormat="1" s="78">
      <c r="A3772" s="242" t="n"/>
      <c r="B3772" s="22" t="n"/>
      <c r="C3772" s="243" t="n"/>
      <c r="D3772" s="243" t="n"/>
      <c r="E3772" s="243" t="n"/>
      <c r="F3772" s="243" t="n"/>
      <c r="G3772" s="243" t="n"/>
      <c r="H3772" s="243" t="n"/>
      <c r="I3772" s="243" t="n"/>
      <c r="J3772" s="243" t="n"/>
      <c r="K3772" s="243" t="n"/>
    </row>
    <row r="3773" customFormat="1" s="78">
      <c r="A3773" s="242" t="n"/>
      <c r="B3773" s="22" t="n"/>
      <c r="C3773" s="243" t="n"/>
      <c r="D3773" s="243" t="n"/>
      <c r="E3773" s="243" t="n"/>
      <c r="F3773" s="243" t="n"/>
      <c r="G3773" s="243" t="n"/>
      <c r="H3773" s="243" t="n"/>
      <c r="I3773" s="243" t="n"/>
      <c r="J3773" s="243" t="n"/>
      <c r="K3773" s="243" t="n"/>
    </row>
    <row r="3774" customFormat="1" s="78">
      <c r="A3774" s="242" t="n"/>
      <c r="B3774" s="22" t="n"/>
      <c r="C3774" s="243" t="n"/>
      <c r="D3774" s="243" t="n"/>
      <c r="E3774" s="243" t="n"/>
      <c r="F3774" s="243" t="n"/>
      <c r="G3774" s="243" t="n"/>
      <c r="H3774" s="243" t="n"/>
      <c r="I3774" s="243" t="n"/>
      <c r="J3774" s="243" t="n"/>
      <c r="K3774" s="243" t="n"/>
    </row>
    <row r="3775" customFormat="1" s="78">
      <c r="A3775" s="242" t="n"/>
      <c r="B3775" s="22" t="n"/>
      <c r="C3775" s="243" t="n"/>
      <c r="D3775" s="243" t="n"/>
      <c r="E3775" s="243" t="n"/>
      <c r="F3775" s="243" t="n"/>
      <c r="G3775" s="243" t="n"/>
      <c r="H3775" s="243" t="n"/>
      <c r="I3775" s="243" t="n"/>
      <c r="J3775" s="243" t="n"/>
      <c r="K3775" s="243" t="n"/>
    </row>
    <row r="3776" customFormat="1" s="78">
      <c r="A3776" s="242" t="n"/>
      <c r="B3776" s="22" t="n"/>
      <c r="C3776" s="243" t="n"/>
      <c r="D3776" s="243" t="n"/>
      <c r="E3776" s="243" t="n"/>
      <c r="F3776" s="243" t="n"/>
      <c r="G3776" s="243" t="n"/>
      <c r="H3776" s="243" t="n"/>
      <c r="I3776" s="243" t="n"/>
      <c r="J3776" s="243" t="n"/>
      <c r="K3776" s="243" t="n"/>
    </row>
    <row r="3777" customFormat="1" s="78">
      <c r="A3777" s="242" t="n"/>
      <c r="B3777" s="22" t="n"/>
      <c r="C3777" s="243" t="n"/>
      <c r="D3777" s="243" t="n"/>
      <c r="E3777" s="243" t="n"/>
      <c r="F3777" s="243" t="n"/>
      <c r="G3777" s="243" t="n"/>
      <c r="H3777" s="243" t="n"/>
      <c r="I3777" s="243" t="n"/>
      <c r="J3777" s="243" t="n"/>
      <c r="K3777" s="243" t="n"/>
    </row>
    <row r="3778" customFormat="1" s="78">
      <c r="A3778" s="242" t="n"/>
      <c r="B3778" s="22" t="n"/>
      <c r="C3778" s="243" t="n"/>
      <c r="D3778" s="243" t="n"/>
      <c r="E3778" s="243" t="n"/>
      <c r="F3778" s="243" t="n"/>
      <c r="G3778" s="243" t="n"/>
      <c r="H3778" s="243" t="n"/>
      <c r="I3778" s="243" t="n"/>
      <c r="J3778" s="243" t="n"/>
      <c r="K3778" s="243" t="n"/>
    </row>
    <row r="3779" customFormat="1" s="78">
      <c r="A3779" s="242" t="n"/>
      <c r="B3779" s="22" t="n"/>
      <c r="C3779" s="243" t="n"/>
      <c r="D3779" s="243" t="n"/>
      <c r="E3779" s="243" t="n"/>
      <c r="F3779" s="243" t="n"/>
      <c r="G3779" s="243" t="n"/>
      <c r="H3779" s="243" t="n"/>
      <c r="I3779" s="243" t="n"/>
      <c r="J3779" s="243" t="n"/>
      <c r="K3779" s="243" t="n"/>
    </row>
    <row r="3780" customFormat="1" s="78">
      <c r="A3780" s="242" t="n"/>
      <c r="B3780" s="22" t="n"/>
      <c r="C3780" s="243" t="n"/>
      <c r="D3780" s="243" t="n"/>
      <c r="E3780" s="243" t="n"/>
      <c r="F3780" s="243" t="n"/>
      <c r="G3780" s="243" t="n"/>
      <c r="H3780" s="243" t="n"/>
      <c r="I3780" s="243" t="n"/>
      <c r="J3780" s="243" t="n"/>
      <c r="K3780" s="243" t="n"/>
    </row>
    <row r="3781" customFormat="1" s="78">
      <c r="A3781" s="242" t="n"/>
      <c r="B3781" s="22" t="n"/>
      <c r="C3781" s="243" t="n"/>
      <c r="D3781" s="243" t="n"/>
      <c r="E3781" s="243" t="n"/>
      <c r="F3781" s="243" t="n"/>
      <c r="G3781" s="243" t="n"/>
      <c r="H3781" s="243" t="n"/>
      <c r="I3781" s="243" t="n"/>
      <c r="J3781" s="243" t="n"/>
      <c r="K3781" s="243" t="n"/>
    </row>
    <row r="3782" customFormat="1" s="78">
      <c r="A3782" s="242" t="n"/>
      <c r="B3782" s="22" t="n"/>
      <c r="C3782" s="243" t="n"/>
      <c r="D3782" s="243" t="n"/>
      <c r="E3782" s="243" t="n"/>
      <c r="F3782" s="243" t="n"/>
      <c r="G3782" s="243" t="n"/>
      <c r="H3782" s="243" t="n"/>
      <c r="I3782" s="243" t="n"/>
      <c r="J3782" s="243" t="n"/>
      <c r="K3782" s="243" t="n"/>
    </row>
    <row r="3783" customFormat="1" s="78">
      <c r="A3783" s="242" t="n"/>
      <c r="B3783" s="22" t="n"/>
      <c r="C3783" s="243" t="n"/>
      <c r="D3783" s="243" t="n"/>
      <c r="E3783" s="243" t="n"/>
      <c r="F3783" s="243" t="n"/>
      <c r="G3783" s="243" t="n"/>
      <c r="H3783" s="243" t="n"/>
      <c r="I3783" s="243" t="n"/>
      <c r="J3783" s="243" t="n"/>
      <c r="K3783" s="243" t="n"/>
    </row>
    <row r="3784" customFormat="1" s="78">
      <c r="A3784" s="242" t="n"/>
      <c r="B3784" s="22" t="n"/>
      <c r="C3784" s="243" t="n"/>
      <c r="D3784" s="243" t="n"/>
      <c r="E3784" s="243" t="n"/>
      <c r="F3784" s="243" t="n"/>
      <c r="G3784" s="243" t="n"/>
      <c r="H3784" s="243" t="n"/>
      <c r="I3784" s="243" t="n"/>
      <c r="J3784" s="243" t="n"/>
      <c r="K3784" s="243" t="n"/>
    </row>
    <row r="3785" customFormat="1" s="78">
      <c r="A3785" s="242" t="n"/>
      <c r="B3785" s="22" t="n"/>
      <c r="C3785" s="243" t="n"/>
      <c r="D3785" s="243" t="n"/>
      <c r="E3785" s="243" t="n"/>
      <c r="F3785" s="243" t="n"/>
      <c r="G3785" s="243" t="n"/>
      <c r="H3785" s="243" t="n"/>
      <c r="I3785" s="243" t="n"/>
      <c r="J3785" s="243" t="n"/>
      <c r="K3785" s="243" t="n"/>
    </row>
    <row r="3786" customFormat="1" s="78">
      <c r="A3786" s="242" t="n"/>
      <c r="B3786" s="22" t="n"/>
      <c r="C3786" s="243" t="n"/>
      <c r="D3786" s="243" t="n"/>
      <c r="E3786" s="243" t="n"/>
      <c r="F3786" s="243" t="n"/>
      <c r="G3786" s="243" t="n"/>
      <c r="H3786" s="243" t="n"/>
      <c r="I3786" s="243" t="n"/>
      <c r="J3786" s="243" t="n"/>
      <c r="K3786" s="243" t="n"/>
    </row>
    <row r="3787" customFormat="1" s="78">
      <c r="A3787" s="242" t="n"/>
      <c r="B3787" s="22" t="n"/>
      <c r="C3787" s="243" t="n"/>
      <c r="D3787" s="243" t="n"/>
      <c r="E3787" s="243" t="n"/>
      <c r="F3787" s="243" t="n"/>
      <c r="G3787" s="243" t="n"/>
      <c r="H3787" s="243" t="n"/>
      <c r="I3787" s="243" t="n"/>
      <c r="J3787" s="243" t="n"/>
      <c r="K3787" s="243" t="n"/>
    </row>
    <row r="3788" customFormat="1" s="78">
      <c r="A3788" s="242" t="n"/>
      <c r="B3788" s="22" t="n"/>
      <c r="C3788" s="243" t="n"/>
      <c r="D3788" s="243" t="n"/>
      <c r="E3788" s="243" t="n"/>
      <c r="F3788" s="243" t="n"/>
      <c r="G3788" s="243" t="n"/>
      <c r="H3788" s="243" t="n"/>
      <c r="I3788" s="243" t="n"/>
      <c r="J3788" s="243" t="n"/>
      <c r="K3788" s="243" t="n"/>
    </row>
    <row r="3789" customFormat="1" s="78">
      <c r="A3789" s="242" t="n"/>
      <c r="B3789" s="22" t="n"/>
      <c r="C3789" s="243" t="n"/>
      <c r="D3789" s="243" t="n"/>
      <c r="E3789" s="243" t="n"/>
      <c r="F3789" s="243" t="n"/>
      <c r="G3789" s="243" t="n"/>
      <c r="H3789" s="243" t="n"/>
      <c r="I3789" s="243" t="n"/>
      <c r="J3789" s="243" t="n"/>
      <c r="K3789" s="243" t="n"/>
    </row>
    <row r="3790" customFormat="1" s="78">
      <c r="A3790" s="242" t="n"/>
      <c r="B3790" s="22" t="n"/>
      <c r="C3790" s="243" t="n"/>
      <c r="D3790" s="243" t="n"/>
      <c r="E3790" s="243" t="n"/>
      <c r="F3790" s="243" t="n"/>
      <c r="G3790" s="243" t="n"/>
      <c r="H3790" s="243" t="n"/>
      <c r="I3790" s="243" t="n"/>
      <c r="J3790" s="243" t="n"/>
      <c r="K3790" s="243" t="n"/>
    </row>
    <row r="3791" customFormat="1" s="78">
      <c r="A3791" s="242" t="n"/>
      <c r="B3791" s="22" t="n"/>
      <c r="C3791" s="243" t="n"/>
      <c r="D3791" s="243" t="n"/>
      <c r="E3791" s="243" t="n"/>
      <c r="F3791" s="243" t="n"/>
      <c r="G3791" s="243" t="n"/>
      <c r="H3791" s="243" t="n"/>
      <c r="I3791" s="243" t="n"/>
      <c r="J3791" s="243" t="n"/>
      <c r="K3791" s="243" t="n"/>
    </row>
    <row r="3792" customFormat="1" s="78">
      <c r="A3792" s="242" t="n"/>
      <c r="B3792" s="22" t="n"/>
      <c r="C3792" s="243" t="n"/>
      <c r="D3792" s="243" t="n"/>
      <c r="E3792" s="243" t="n"/>
      <c r="F3792" s="243" t="n"/>
      <c r="G3792" s="243" t="n"/>
      <c r="H3792" s="243" t="n"/>
      <c r="I3792" s="243" t="n"/>
      <c r="J3792" s="243" t="n"/>
      <c r="K3792" s="243" t="n"/>
    </row>
    <row r="3793" customFormat="1" s="78">
      <c r="A3793" s="242" t="n"/>
      <c r="B3793" s="22" t="n"/>
      <c r="C3793" s="243" t="n"/>
      <c r="D3793" s="243" t="n"/>
      <c r="E3793" s="243" t="n"/>
      <c r="F3793" s="243" t="n"/>
      <c r="G3793" s="243" t="n"/>
      <c r="H3793" s="243" t="n"/>
      <c r="I3793" s="243" t="n"/>
      <c r="J3793" s="243" t="n"/>
      <c r="K3793" s="243" t="n"/>
    </row>
    <row r="3794" customFormat="1" s="78">
      <c r="A3794" s="242" t="n"/>
      <c r="B3794" s="22" t="n"/>
      <c r="C3794" s="243" t="n"/>
      <c r="D3794" s="243" t="n"/>
      <c r="E3794" s="243" t="n"/>
      <c r="F3794" s="243" t="n"/>
      <c r="G3794" s="243" t="n"/>
      <c r="H3794" s="243" t="n"/>
      <c r="I3794" s="243" t="n"/>
      <c r="J3794" s="243" t="n"/>
      <c r="K3794" s="243" t="n"/>
    </row>
    <row r="3795" customFormat="1" s="78">
      <c r="A3795" s="242" t="n"/>
      <c r="B3795" s="22" t="n"/>
      <c r="C3795" s="243" t="n"/>
      <c r="D3795" s="243" t="n"/>
      <c r="E3795" s="243" t="n"/>
      <c r="F3795" s="243" t="n"/>
      <c r="G3795" s="243" t="n"/>
      <c r="H3795" s="243" t="n"/>
      <c r="I3795" s="243" t="n"/>
      <c r="J3795" s="243" t="n"/>
      <c r="K3795" s="243" t="n"/>
    </row>
    <row r="3796" customFormat="1" s="78">
      <c r="A3796" s="242" t="n"/>
      <c r="B3796" s="22" t="n"/>
      <c r="C3796" s="243" t="n"/>
      <c r="D3796" s="243" t="n"/>
      <c r="E3796" s="243" t="n"/>
      <c r="F3796" s="243" t="n"/>
      <c r="G3796" s="243" t="n"/>
      <c r="H3796" s="243" t="n"/>
      <c r="I3796" s="243" t="n"/>
      <c r="J3796" s="243" t="n"/>
      <c r="K3796" s="243" t="n"/>
    </row>
    <row r="3797" customFormat="1" s="78">
      <c r="A3797" s="242" t="n"/>
      <c r="B3797" s="22" t="n"/>
      <c r="C3797" s="243" t="n"/>
      <c r="D3797" s="243" t="n"/>
      <c r="E3797" s="243" t="n"/>
      <c r="F3797" s="243" t="n"/>
      <c r="G3797" s="243" t="n"/>
      <c r="H3797" s="243" t="n"/>
      <c r="I3797" s="243" t="n"/>
      <c r="J3797" s="243" t="n"/>
      <c r="K3797" s="243" t="n"/>
    </row>
    <row r="3798" customFormat="1" s="78">
      <c r="A3798" s="242" t="n"/>
      <c r="B3798" s="22" t="n"/>
      <c r="C3798" s="243" t="n"/>
      <c r="D3798" s="243" t="n"/>
      <c r="E3798" s="243" t="n"/>
      <c r="F3798" s="243" t="n"/>
      <c r="G3798" s="243" t="n"/>
      <c r="H3798" s="243" t="n"/>
      <c r="I3798" s="243" t="n"/>
      <c r="J3798" s="243" t="n"/>
      <c r="K3798" s="243" t="n"/>
    </row>
    <row r="3799" customFormat="1" s="78">
      <c r="A3799" s="242" t="n"/>
      <c r="B3799" s="22" t="n"/>
      <c r="C3799" s="243" t="n"/>
      <c r="D3799" s="243" t="n"/>
      <c r="E3799" s="243" t="n"/>
      <c r="F3799" s="243" t="n"/>
      <c r="G3799" s="243" t="n"/>
      <c r="H3799" s="243" t="n"/>
      <c r="I3799" s="243" t="n"/>
      <c r="J3799" s="243" t="n"/>
      <c r="K3799" s="243" t="n"/>
    </row>
    <row r="3800" customFormat="1" s="78">
      <c r="A3800" s="242" t="n"/>
      <c r="B3800" s="22" t="n"/>
      <c r="C3800" s="243" t="n"/>
      <c r="D3800" s="243" t="n"/>
      <c r="E3800" s="243" t="n"/>
      <c r="F3800" s="243" t="n"/>
      <c r="G3800" s="243" t="n"/>
      <c r="H3800" s="243" t="n"/>
      <c r="I3800" s="243" t="n"/>
      <c r="J3800" s="243" t="n"/>
      <c r="K3800" s="243" t="n"/>
    </row>
    <row r="3801" customFormat="1" s="78">
      <c r="A3801" s="242" t="n"/>
      <c r="B3801" s="22" t="n"/>
      <c r="C3801" s="243" t="n"/>
      <c r="D3801" s="243" t="n"/>
      <c r="E3801" s="243" t="n"/>
      <c r="F3801" s="243" t="n"/>
      <c r="G3801" s="243" t="n"/>
      <c r="H3801" s="243" t="n"/>
      <c r="I3801" s="243" t="n"/>
      <c r="J3801" s="243" t="n"/>
      <c r="K3801" s="243" t="n"/>
    </row>
    <row r="3802" customFormat="1" s="78">
      <c r="A3802" s="242" t="n"/>
      <c r="B3802" s="22" t="n"/>
      <c r="C3802" s="243" t="n"/>
      <c r="D3802" s="243" t="n"/>
      <c r="E3802" s="243" t="n"/>
      <c r="F3802" s="243" t="n"/>
      <c r="G3802" s="243" t="n"/>
      <c r="H3802" s="243" t="n"/>
      <c r="I3802" s="243" t="n"/>
      <c r="J3802" s="243" t="n"/>
      <c r="K3802" s="243" t="n"/>
    </row>
    <row r="3803" customFormat="1" s="78">
      <c r="A3803" s="242" t="n"/>
      <c r="B3803" s="22" t="n"/>
      <c r="C3803" s="243" t="n"/>
      <c r="D3803" s="243" t="n"/>
      <c r="E3803" s="243" t="n"/>
      <c r="F3803" s="243" t="n"/>
      <c r="G3803" s="243" t="n"/>
      <c r="H3803" s="243" t="n"/>
      <c r="I3803" s="243" t="n"/>
      <c r="J3803" s="243" t="n"/>
      <c r="K3803" s="243" t="n"/>
    </row>
    <row r="3804" customFormat="1" s="78">
      <c r="A3804" s="242" t="n"/>
      <c r="B3804" s="22" t="n"/>
      <c r="C3804" s="243" t="n"/>
      <c r="D3804" s="243" t="n"/>
      <c r="E3804" s="243" t="n"/>
      <c r="F3804" s="243" t="n"/>
      <c r="G3804" s="243" t="n"/>
      <c r="H3804" s="243" t="n"/>
      <c r="I3804" s="243" t="n"/>
      <c r="J3804" s="243" t="n"/>
      <c r="K3804" s="243" t="n"/>
    </row>
    <row r="3805" customFormat="1" s="78">
      <c r="A3805" s="242" t="n"/>
      <c r="B3805" s="22" t="n"/>
      <c r="C3805" s="243" t="n"/>
      <c r="D3805" s="243" t="n"/>
      <c r="E3805" s="243" t="n"/>
      <c r="F3805" s="243" t="n"/>
      <c r="G3805" s="243" t="n"/>
      <c r="H3805" s="243" t="n"/>
      <c r="I3805" s="243" t="n"/>
      <c r="J3805" s="243" t="n"/>
      <c r="K3805" s="243" t="n"/>
    </row>
    <row r="3806" customFormat="1" s="78">
      <c r="A3806" s="242" t="n"/>
      <c r="B3806" s="22" t="n"/>
      <c r="C3806" s="243" t="n"/>
      <c r="D3806" s="243" t="n"/>
      <c r="E3806" s="243" t="n"/>
      <c r="F3806" s="243" t="n"/>
      <c r="G3806" s="243" t="n"/>
      <c r="H3806" s="243" t="n"/>
      <c r="I3806" s="243" t="n"/>
      <c r="J3806" s="243" t="n"/>
      <c r="K3806" s="243" t="n"/>
    </row>
    <row r="3807" customFormat="1" s="78">
      <c r="A3807" s="242" t="n"/>
      <c r="B3807" s="22" t="n"/>
      <c r="C3807" s="243" t="n"/>
      <c r="D3807" s="243" t="n"/>
      <c r="E3807" s="243" t="n"/>
      <c r="F3807" s="243" t="n"/>
      <c r="G3807" s="243" t="n"/>
      <c r="H3807" s="243" t="n"/>
      <c r="I3807" s="243" t="n"/>
      <c r="J3807" s="243" t="n"/>
      <c r="K3807" s="243" t="n"/>
    </row>
    <row r="3808" customFormat="1" s="78">
      <c r="A3808" s="242" t="n"/>
      <c r="B3808" s="22" t="n"/>
      <c r="C3808" s="243" t="n"/>
      <c r="D3808" s="243" t="n"/>
      <c r="E3808" s="243" t="n"/>
      <c r="F3808" s="243" t="n"/>
      <c r="G3808" s="243" t="n"/>
      <c r="H3808" s="243" t="n"/>
      <c r="I3808" s="243" t="n"/>
      <c r="J3808" s="243" t="n"/>
      <c r="K3808" s="243" t="n"/>
    </row>
    <row r="3809" customFormat="1" s="78">
      <c r="A3809" s="242" t="n"/>
      <c r="B3809" s="22" t="n"/>
      <c r="C3809" s="243" t="n"/>
      <c r="D3809" s="243" t="n"/>
      <c r="E3809" s="243" t="n"/>
      <c r="F3809" s="243" t="n"/>
      <c r="G3809" s="243" t="n"/>
      <c r="H3809" s="243" t="n"/>
      <c r="I3809" s="243" t="n"/>
      <c r="J3809" s="243" t="n"/>
      <c r="K3809" s="243" t="n"/>
    </row>
    <row r="3810" customFormat="1" s="78">
      <c r="A3810" s="242" t="n"/>
      <c r="B3810" s="22" t="n"/>
      <c r="C3810" s="243" t="n"/>
      <c r="D3810" s="243" t="n"/>
      <c r="E3810" s="243" t="n"/>
      <c r="F3810" s="243" t="n"/>
      <c r="G3810" s="243" t="n"/>
      <c r="H3810" s="243" t="n"/>
      <c r="I3810" s="243" t="n"/>
      <c r="J3810" s="243" t="n"/>
      <c r="K3810" s="243" t="n"/>
    </row>
    <row r="3811" customFormat="1" s="78">
      <c r="A3811" s="242" t="n"/>
      <c r="B3811" s="22" t="n"/>
      <c r="C3811" s="243" t="n"/>
      <c r="D3811" s="243" t="n"/>
      <c r="E3811" s="243" t="n"/>
      <c r="F3811" s="243" t="n"/>
      <c r="G3811" s="243" t="n"/>
      <c r="H3811" s="243" t="n"/>
      <c r="I3811" s="243" t="n"/>
      <c r="J3811" s="243" t="n"/>
      <c r="K3811" s="243" t="n"/>
    </row>
    <row r="3812" customFormat="1" s="78">
      <c r="A3812" s="242" t="n"/>
      <c r="B3812" s="22" t="n"/>
      <c r="C3812" s="243" t="n"/>
      <c r="D3812" s="243" t="n"/>
      <c r="E3812" s="243" t="n"/>
      <c r="F3812" s="243" t="n"/>
      <c r="G3812" s="243" t="n"/>
      <c r="H3812" s="243" t="n"/>
      <c r="I3812" s="243" t="n"/>
      <c r="J3812" s="243" t="n"/>
      <c r="K3812" s="243" t="n"/>
    </row>
    <row r="3813" customFormat="1" s="78">
      <c r="A3813" s="242" t="n"/>
      <c r="B3813" s="22" t="n"/>
      <c r="C3813" s="243" t="n"/>
      <c r="D3813" s="243" t="n"/>
      <c r="E3813" s="243" t="n"/>
      <c r="F3813" s="243" t="n"/>
      <c r="G3813" s="243" t="n"/>
      <c r="H3813" s="243" t="n"/>
      <c r="I3813" s="243" t="n"/>
      <c r="J3813" s="243" t="n"/>
      <c r="K3813" s="243" t="n"/>
    </row>
    <row r="3814" customFormat="1" s="78">
      <c r="A3814" s="242" t="n"/>
      <c r="B3814" s="22" t="n"/>
      <c r="C3814" s="243" t="n"/>
      <c r="D3814" s="243" t="n"/>
      <c r="E3814" s="243" t="n"/>
      <c r="F3814" s="243" t="n"/>
      <c r="G3814" s="243" t="n"/>
      <c r="H3814" s="243" t="n"/>
      <c r="I3814" s="243" t="n"/>
      <c r="J3814" s="243" t="n"/>
      <c r="K3814" s="243" t="n"/>
    </row>
    <row r="3815" customFormat="1" s="78">
      <c r="A3815" s="242" t="n"/>
      <c r="B3815" s="22" t="n"/>
      <c r="C3815" s="243" t="n"/>
      <c r="D3815" s="243" t="n"/>
      <c r="E3815" s="243" t="n"/>
      <c r="F3815" s="243" t="n"/>
      <c r="G3815" s="243" t="n"/>
      <c r="H3815" s="243" t="n"/>
      <c r="I3815" s="243" t="n"/>
      <c r="J3815" s="243" t="n"/>
      <c r="K3815" s="243" t="n"/>
    </row>
    <row r="3816" customFormat="1" s="78">
      <c r="A3816" s="242" t="n"/>
      <c r="B3816" s="22" t="n"/>
      <c r="C3816" s="243" t="n"/>
      <c r="D3816" s="243" t="n"/>
      <c r="E3816" s="243" t="n"/>
      <c r="F3816" s="243" t="n"/>
      <c r="G3816" s="243" t="n"/>
      <c r="H3816" s="243" t="n"/>
      <c r="I3816" s="243" t="n"/>
      <c r="J3816" s="243" t="n"/>
      <c r="K3816" s="243" t="n"/>
    </row>
    <row r="3817" customFormat="1" s="78">
      <c r="A3817" s="242" t="n"/>
      <c r="B3817" s="22" t="n"/>
      <c r="C3817" s="243" t="n"/>
      <c r="D3817" s="243" t="n"/>
      <c r="E3817" s="243" t="n"/>
      <c r="F3817" s="243" t="n"/>
      <c r="G3817" s="243" t="n"/>
      <c r="H3817" s="243" t="n"/>
      <c r="I3817" s="243" t="n"/>
      <c r="J3817" s="243" t="n"/>
      <c r="K3817" s="243" t="n"/>
    </row>
    <row r="3818" customFormat="1" s="78">
      <c r="A3818" s="242" t="n"/>
      <c r="B3818" s="22" t="n"/>
      <c r="C3818" s="243" t="n"/>
      <c r="D3818" s="243" t="n"/>
      <c r="E3818" s="243" t="n"/>
      <c r="F3818" s="243" t="n"/>
      <c r="G3818" s="243" t="n"/>
      <c r="H3818" s="243" t="n"/>
      <c r="I3818" s="243" t="n"/>
      <c r="J3818" s="243" t="n"/>
      <c r="K3818" s="243" t="n"/>
    </row>
    <row r="3819" customFormat="1" s="78">
      <c r="A3819" s="242" t="n"/>
      <c r="B3819" s="22" t="n"/>
      <c r="C3819" s="243" t="n"/>
      <c r="D3819" s="243" t="n"/>
      <c r="E3819" s="243" t="n"/>
      <c r="F3819" s="243" t="n"/>
      <c r="G3819" s="243" t="n"/>
      <c r="H3819" s="243" t="n"/>
      <c r="I3819" s="243" t="n"/>
      <c r="J3819" s="243" t="n"/>
      <c r="K3819" s="243" t="n"/>
    </row>
    <row r="3820" customFormat="1" s="78">
      <c r="A3820" s="242" t="n"/>
      <c r="B3820" s="22" t="n"/>
      <c r="C3820" s="243" t="n"/>
      <c r="D3820" s="243" t="n"/>
      <c r="E3820" s="243" t="n"/>
      <c r="F3820" s="243" t="n"/>
      <c r="G3820" s="243" t="n"/>
      <c r="H3820" s="243" t="n"/>
      <c r="I3820" s="243" t="n"/>
      <c r="J3820" s="243" t="n"/>
      <c r="K3820" s="243" t="n"/>
    </row>
    <row r="3821" customFormat="1" s="78">
      <c r="A3821" s="242" t="n"/>
      <c r="B3821" s="22" t="n"/>
      <c r="C3821" s="243" t="n"/>
      <c r="D3821" s="243" t="n"/>
      <c r="E3821" s="243" t="n"/>
      <c r="F3821" s="243" t="n"/>
      <c r="G3821" s="243" t="n"/>
      <c r="H3821" s="243" t="n"/>
      <c r="I3821" s="243" t="n"/>
      <c r="J3821" s="243" t="n"/>
      <c r="K3821" s="243" t="n"/>
    </row>
    <row r="3822" customFormat="1" s="78">
      <c r="A3822" s="242" t="n"/>
      <c r="B3822" s="22" t="n"/>
      <c r="C3822" s="243" t="n"/>
      <c r="D3822" s="243" t="n"/>
      <c r="E3822" s="243" t="n"/>
      <c r="F3822" s="243" t="n"/>
      <c r="G3822" s="243" t="n"/>
      <c r="H3822" s="243" t="n"/>
      <c r="I3822" s="243" t="n"/>
      <c r="J3822" s="243" t="n"/>
      <c r="K3822" s="243" t="n"/>
    </row>
    <row r="3823" customFormat="1" s="78">
      <c r="A3823" s="242" t="n"/>
      <c r="B3823" s="22" t="n"/>
      <c r="C3823" s="243" t="n"/>
      <c r="D3823" s="243" t="n"/>
      <c r="E3823" s="243" t="n"/>
      <c r="F3823" s="243" t="n"/>
      <c r="G3823" s="243" t="n"/>
      <c r="H3823" s="243" t="n"/>
      <c r="I3823" s="243" t="n"/>
      <c r="J3823" s="243" t="n"/>
      <c r="K3823" s="243" t="n"/>
    </row>
    <row r="3824" customFormat="1" s="78">
      <c r="A3824" s="242" t="n"/>
      <c r="B3824" s="22" t="n"/>
      <c r="C3824" s="243" t="n"/>
      <c r="D3824" s="243" t="n"/>
      <c r="E3824" s="243" t="n"/>
      <c r="F3824" s="243" t="n"/>
      <c r="G3824" s="243" t="n"/>
      <c r="H3824" s="243" t="n"/>
      <c r="I3824" s="243" t="n"/>
      <c r="J3824" s="243" t="n"/>
      <c r="K3824" s="243" t="n"/>
    </row>
    <row r="3825" customFormat="1" s="78">
      <c r="A3825" s="242" t="n"/>
      <c r="B3825" s="22" t="n"/>
      <c r="C3825" s="243" t="n"/>
      <c r="D3825" s="243" t="n"/>
      <c r="E3825" s="243" t="n"/>
      <c r="F3825" s="243" t="n"/>
      <c r="G3825" s="243" t="n"/>
      <c r="H3825" s="243" t="n"/>
      <c r="I3825" s="243" t="n"/>
      <c r="J3825" s="243" t="n"/>
      <c r="K3825" s="243" t="n"/>
    </row>
    <row r="3826" customFormat="1" s="78">
      <c r="A3826" s="242" t="n"/>
      <c r="B3826" s="22" t="n"/>
      <c r="C3826" s="243" t="n"/>
      <c r="D3826" s="243" t="n"/>
      <c r="E3826" s="243" t="n"/>
      <c r="F3826" s="243" t="n"/>
      <c r="G3826" s="243" t="n"/>
      <c r="H3826" s="243" t="n"/>
      <c r="I3826" s="243" t="n"/>
      <c r="J3826" s="243" t="n"/>
      <c r="K3826" s="243" t="n"/>
    </row>
    <row r="3827" customFormat="1" s="78">
      <c r="A3827" s="242" t="n"/>
      <c r="B3827" s="22" t="n"/>
      <c r="C3827" s="243" t="n"/>
      <c r="D3827" s="243" t="n"/>
      <c r="E3827" s="243" t="n"/>
      <c r="F3827" s="243" t="n"/>
      <c r="G3827" s="243" t="n"/>
      <c r="H3827" s="243" t="n"/>
      <c r="I3827" s="243" t="n"/>
      <c r="J3827" s="243" t="n"/>
      <c r="K3827" s="243" t="n"/>
    </row>
    <row r="3828" customFormat="1" s="78">
      <c r="A3828" s="242" t="n"/>
      <c r="B3828" s="22" t="n"/>
      <c r="C3828" s="243" t="n"/>
      <c r="D3828" s="243" t="n"/>
      <c r="E3828" s="243" t="n"/>
      <c r="F3828" s="243" t="n"/>
      <c r="G3828" s="243" t="n"/>
      <c r="H3828" s="243" t="n"/>
      <c r="I3828" s="243" t="n"/>
      <c r="J3828" s="243" t="n"/>
      <c r="K3828" s="243" t="n"/>
    </row>
    <row r="3829" customFormat="1" s="78">
      <c r="A3829" s="242" t="n"/>
      <c r="B3829" s="22" t="n"/>
      <c r="C3829" s="243" t="n"/>
      <c r="D3829" s="243" t="n"/>
      <c r="E3829" s="243" t="n"/>
      <c r="F3829" s="243" t="n"/>
      <c r="G3829" s="243" t="n"/>
      <c r="H3829" s="243" t="n"/>
      <c r="I3829" s="243" t="n"/>
      <c r="J3829" s="243" t="n"/>
      <c r="K3829" s="243" t="n"/>
    </row>
    <row r="3830" customFormat="1" s="78">
      <c r="A3830" s="242" t="n"/>
      <c r="B3830" s="22" t="n"/>
      <c r="C3830" s="243" t="n"/>
      <c r="D3830" s="243" t="n"/>
      <c r="E3830" s="243" t="n"/>
      <c r="F3830" s="243" t="n"/>
      <c r="G3830" s="243" t="n"/>
      <c r="H3830" s="243" t="n"/>
      <c r="I3830" s="243" t="n"/>
      <c r="J3830" s="243" t="n"/>
      <c r="K3830" s="243" t="n"/>
    </row>
    <row r="3831" customFormat="1" s="78">
      <c r="A3831" s="242" t="n"/>
      <c r="B3831" s="22" t="n"/>
      <c r="C3831" s="243" t="n"/>
      <c r="D3831" s="243" t="n"/>
      <c r="E3831" s="243" t="n"/>
      <c r="F3831" s="243" t="n"/>
      <c r="G3831" s="243" t="n"/>
      <c r="H3831" s="243" t="n"/>
      <c r="I3831" s="243" t="n"/>
      <c r="J3831" s="243" t="n"/>
      <c r="K3831" s="243" t="n"/>
    </row>
    <row r="3832" customFormat="1" s="78">
      <c r="A3832" s="242" t="n"/>
      <c r="B3832" s="22" t="n"/>
      <c r="C3832" s="243" t="n"/>
      <c r="D3832" s="243" t="n"/>
      <c r="E3832" s="243" t="n"/>
      <c r="F3832" s="243" t="n"/>
      <c r="G3832" s="243" t="n"/>
      <c r="H3832" s="243" t="n"/>
      <c r="I3832" s="243" t="n"/>
      <c r="J3832" s="243" t="n"/>
      <c r="K3832" s="243" t="n"/>
    </row>
    <row r="3833" customFormat="1" s="78">
      <c r="A3833" s="242" t="n"/>
      <c r="B3833" s="22" t="n"/>
      <c r="C3833" s="243" t="n"/>
      <c r="D3833" s="243" t="n"/>
      <c r="E3833" s="243" t="n"/>
      <c r="F3833" s="243" t="n"/>
      <c r="G3833" s="243" t="n"/>
      <c r="H3833" s="243" t="n"/>
      <c r="I3833" s="243" t="n"/>
      <c r="J3833" s="243" t="n"/>
      <c r="K3833" s="243" t="n"/>
    </row>
    <row r="3834" customFormat="1" s="78">
      <c r="A3834" s="242" t="n"/>
      <c r="B3834" s="22" t="n"/>
      <c r="C3834" s="243" t="n"/>
      <c r="D3834" s="243" t="n"/>
      <c r="E3834" s="243" t="n"/>
      <c r="F3834" s="243" t="n"/>
      <c r="G3834" s="243" t="n"/>
      <c r="H3834" s="243" t="n"/>
      <c r="I3834" s="243" t="n"/>
      <c r="J3834" s="243" t="n"/>
      <c r="K3834" s="243" t="n"/>
    </row>
    <row r="3835" customFormat="1" s="78">
      <c r="A3835" s="242" t="n"/>
      <c r="B3835" s="22" t="n"/>
      <c r="C3835" s="243" t="n"/>
      <c r="D3835" s="243" t="n"/>
      <c r="E3835" s="243" t="n"/>
      <c r="F3835" s="243" t="n"/>
      <c r="G3835" s="243" t="n"/>
      <c r="H3835" s="243" t="n"/>
      <c r="I3835" s="243" t="n"/>
      <c r="J3835" s="243" t="n"/>
      <c r="K3835" s="243" t="n"/>
    </row>
    <row r="3836" customFormat="1" s="78">
      <c r="A3836" s="242" t="n"/>
      <c r="B3836" s="22" t="n"/>
      <c r="C3836" s="243" t="n"/>
      <c r="D3836" s="243" t="n"/>
      <c r="E3836" s="243" t="n"/>
      <c r="F3836" s="243" t="n"/>
      <c r="G3836" s="243" t="n"/>
      <c r="H3836" s="243" t="n"/>
      <c r="I3836" s="243" t="n"/>
      <c r="J3836" s="243" t="n"/>
      <c r="K3836" s="243" t="n"/>
    </row>
    <row r="3837" customFormat="1" s="78">
      <c r="A3837" s="242" t="n"/>
      <c r="B3837" s="22" t="n"/>
      <c r="C3837" s="243" t="n"/>
      <c r="D3837" s="243" t="n"/>
      <c r="E3837" s="243" t="n"/>
      <c r="F3837" s="243" t="n"/>
      <c r="G3837" s="243" t="n"/>
      <c r="H3837" s="243" t="n"/>
      <c r="I3837" s="243" t="n"/>
      <c r="J3837" s="243" t="n"/>
      <c r="K3837" s="243" t="n"/>
    </row>
    <row r="3838" customFormat="1" s="78">
      <c r="A3838" s="242" t="n"/>
      <c r="B3838" s="22" t="n"/>
      <c r="C3838" s="243" t="n"/>
      <c r="D3838" s="243" t="n"/>
      <c r="E3838" s="243" t="n"/>
      <c r="F3838" s="243" t="n"/>
      <c r="G3838" s="243" t="n"/>
      <c r="H3838" s="243" t="n"/>
      <c r="I3838" s="243" t="n"/>
      <c r="J3838" s="243" t="n"/>
      <c r="K3838" s="243" t="n"/>
    </row>
    <row r="3839" customFormat="1" s="78">
      <c r="A3839" s="242" t="n"/>
      <c r="B3839" s="22" t="n"/>
      <c r="C3839" s="243" t="n"/>
      <c r="D3839" s="243" t="n"/>
      <c r="E3839" s="243" t="n"/>
      <c r="F3839" s="243" t="n"/>
      <c r="G3839" s="243" t="n"/>
      <c r="H3839" s="243" t="n"/>
      <c r="I3839" s="243" t="n"/>
      <c r="J3839" s="243" t="n"/>
      <c r="K3839" s="243" t="n"/>
    </row>
    <row r="3840" customFormat="1" s="78">
      <c r="A3840" s="242" t="n"/>
      <c r="B3840" s="22" t="n"/>
      <c r="C3840" s="243" t="n"/>
      <c r="D3840" s="243" t="n"/>
      <c r="E3840" s="243" t="n"/>
      <c r="F3840" s="243" t="n"/>
      <c r="G3840" s="243" t="n"/>
      <c r="H3840" s="243" t="n"/>
      <c r="I3840" s="243" t="n"/>
      <c r="J3840" s="243" t="n"/>
      <c r="K3840" s="243" t="n"/>
    </row>
    <row r="3841" customFormat="1" s="78">
      <c r="A3841" s="242" t="n"/>
      <c r="B3841" s="22" t="n"/>
      <c r="C3841" s="243" t="n"/>
      <c r="D3841" s="243" t="n"/>
      <c r="E3841" s="243" t="n"/>
      <c r="F3841" s="243" t="n"/>
      <c r="G3841" s="243" t="n"/>
      <c r="H3841" s="243" t="n"/>
      <c r="I3841" s="243" t="n"/>
      <c r="J3841" s="243" t="n"/>
      <c r="K3841" s="243" t="n"/>
    </row>
    <row r="3842" customFormat="1" s="78">
      <c r="A3842" s="242" t="n"/>
      <c r="B3842" s="22" t="n"/>
      <c r="C3842" s="243" t="n"/>
      <c r="D3842" s="243" t="n"/>
      <c r="E3842" s="243" t="n"/>
      <c r="F3842" s="243" t="n"/>
      <c r="G3842" s="243" t="n"/>
      <c r="H3842" s="243" t="n"/>
      <c r="I3842" s="243" t="n"/>
      <c r="J3842" s="243" t="n"/>
      <c r="K3842" s="243" t="n"/>
    </row>
    <row r="3843" customFormat="1" s="78">
      <c r="A3843" s="242" t="n"/>
      <c r="B3843" s="22" t="n"/>
      <c r="C3843" s="243" t="n"/>
      <c r="D3843" s="243" t="n"/>
      <c r="E3843" s="243" t="n"/>
      <c r="F3843" s="243" t="n"/>
      <c r="G3843" s="243" t="n"/>
      <c r="H3843" s="243" t="n"/>
      <c r="I3843" s="243" t="n"/>
      <c r="J3843" s="243" t="n"/>
      <c r="K3843" s="243" t="n"/>
    </row>
    <row r="3844" customFormat="1" s="78">
      <c r="A3844" s="242" t="n"/>
      <c r="B3844" s="22" t="n"/>
      <c r="C3844" s="243" t="n"/>
      <c r="D3844" s="243" t="n"/>
      <c r="E3844" s="243" t="n"/>
      <c r="F3844" s="243" t="n"/>
      <c r="G3844" s="243" t="n"/>
      <c r="H3844" s="243" t="n"/>
      <c r="I3844" s="243" t="n"/>
      <c r="J3844" s="243" t="n"/>
      <c r="K3844" s="243" t="n"/>
    </row>
    <row r="3845" customFormat="1" s="78">
      <c r="A3845" s="242" t="n"/>
      <c r="B3845" s="22" t="n"/>
      <c r="C3845" s="243" t="n"/>
      <c r="D3845" s="243" t="n"/>
      <c r="E3845" s="243" t="n"/>
      <c r="F3845" s="243" t="n"/>
      <c r="G3845" s="243" t="n"/>
      <c r="H3845" s="243" t="n"/>
      <c r="I3845" s="243" t="n"/>
      <c r="J3845" s="243" t="n"/>
      <c r="K3845" s="243" t="n"/>
    </row>
    <row r="3846" customFormat="1" s="78">
      <c r="A3846" s="242" t="n"/>
      <c r="B3846" s="22" t="n"/>
      <c r="C3846" s="243" t="n"/>
      <c r="D3846" s="243" t="n"/>
      <c r="E3846" s="243" t="n"/>
      <c r="F3846" s="243" t="n"/>
      <c r="G3846" s="243" t="n"/>
      <c r="H3846" s="243" t="n"/>
      <c r="I3846" s="243" t="n"/>
      <c r="J3846" s="243" t="n"/>
      <c r="K3846" s="243" t="n"/>
    </row>
    <row r="3847" customFormat="1" s="78">
      <c r="A3847" s="242" t="n"/>
      <c r="B3847" s="22" t="n"/>
      <c r="C3847" s="243" t="n"/>
      <c r="D3847" s="243" t="n"/>
      <c r="E3847" s="243" t="n"/>
      <c r="F3847" s="243" t="n"/>
      <c r="G3847" s="243" t="n"/>
      <c r="H3847" s="243" t="n"/>
      <c r="I3847" s="243" t="n"/>
      <c r="J3847" s="243" t="n"/>
      <c r="K3847" s="243" t="n"/>
    </row>
    <row r="3848" customFormat="1" s="78">
      <c r="A3848" s="242" t="n"/>
      <c r="B3848" s="22" t="n"/>
      <c r="C3848" s="243" t="n"/>
      <c r="D3848" s="243" t="n"/>
      <c r="E3848" s="243" t="n"/>
      <c r="F3848" s="243" t="n"/>
      <c r="G3848" s="243" t="n"/>
      <c r="H3848" s="243" t="n"/>
      <c r="I3848" s="243" t="n"/>
      <c r="J3848" s="243" t="n"/>
      <c r="K3848" s="243" t="n"/>
    </row>
    <row r="3849" customFormat="1" s="78">
      <c r="A3849" s="242" t="n"/>
      <c r="B3849" s="22" t="n"/>
      <c r="C3849" s="243" t="n"/>
      <c r="D3849" s="243" t="n"/>
      <c r="E3849" s="243" t="n"/>
      <c r="F3849" s="243" t="n"/>
      <c r="G3849" s="243" t="n"/>
      <c r="H3849" s="243" t="n"/>
      <c r="I3849" s="243" t="n"/>
      <c r="J3849" s="243" t="n"/>
      <c r="K3849" s="243" t="n"/>
    </row>
    <row r="3850" customFormat="1" s="78">
      <c r="A3850" s="242" t="n"/>
      <c r="B3850" s="22" t="n"/>
      <c r="C3850" s="243" t="n"/>
      <c r="D3850" s="243" t="n"/>
      <c r="E3850" s="243" t="n"/>
      <c r="F3850" s="243" t="n"/>
      <c r="G3850" s="243" t="n"/>
      <c r="H3850" s="243" t="n"/>
      <c r="I3850" s="243" t="n"/>
      <c r="J3850" s="243" t="n"/>
      <c r="K3850" s="243" t="n"/>
    </row>
    <row r="3851" customFormat="1" s="78">
      <c r="A3851" s="242" t="n"/>
      <c r="B3851" s="22" t="n"/>
      <c r="C3851" s="243" t="n"/>
      <c r="D3851" s="243" t="n"/>
      <c r="E3851" s="243" t="n"/>
      <c r="F3851" s="243" t="n"/>
      <c r="G3851" s="243" t="n"/>
      <c r="H3851" s="243" t="n"/>
      <c r="I3851" s="243" t="n"/>
      <c r="J3851" s="243" t="n"/>
      <c r="K3851" s="243" t="n"/>
    </row>
    <row r="3852" customFormat="1" s="78">
      <c r="A3852" s="242" t="n"/>
      <c r="B3852" s="22" t="n"/>
      <c r="C3852" s="243" t="n"/>
      <c r="D3852" s="243" t="n"/>
      <c r="E3852" s="243" t="n"/>
      <c r="F3852" s="243" t="n"/>
      <c r="G3852" s="243" t="n"/>
      <c r="H3852" s="243" t="n"/>
      <c r="I3852" s="243" t="n"/>
      <c r="J3852" s="243" t="n"/>
      <c r="K3852" s="243" t="n"/>
    </row>
    <row r="3853" customFormat="1" s="78">
      <c r="A3853" s="242" t="n"/>
      <c r="B3853" s="22" t="n"/>
      <c r="C3853" s="243" t="n"/>
      <c r="D3853" s="243" t="n"/>
      <c r="E3853" s="243" t="n"/>
      <c r="F3853" s="243" t="n"/>
      <c r="G3853" s="243" t="n"/>
      <c r="H3853" s="243" t="n"/>
      <c r="I3853" s="243" t="n"/>
      <c r="J3853" s="243" t="n"/>
      <c r="K3853" s="243" t="n"/>
    </row>
    <row r="3854" customFormat="1" s="78">
      <c r="A3854" s="242" t="n"/>
      <c r="B3854" s="22" t="n"/>
      <c r="C3854" s="243" t="n"/>
      <c r="D3854" s="243" t="n"/>
      <c r="E3854" s="243" t="n"/>
      <c r="F3854" s="243" t="n"/>
      <c r="G3854" s="243" t="n"/>
      <c r="H3854" s="243" t="n"/>
      <c r="I3854" s="243" t="n"/>
      <c r="J3854" s="243" t="n"/>
      <c r="K3854" s="243" t="n"/>
    </row>
    <row r="3855" customFormat="1" s="78">
      <c r="A3855" s="242" t="n"/>
      <c r="B3855" s="22" t="n"/>
      <c r="C3855" s="243" t="n"/>
      <c r="D3855" s="243" t="n"/>
      <c r="E3855" s="243" t="n"/>
      <c r="F3855" s="243" t="n"/>
      <c r="G3855" s="243" t="n"/>
      <c r="H3855" s="243" t="n"/>
      <c r="I3855" s="243" t="n"/>
      <c r="J3855" s="243" t="n"/>
      <c r="K3855" s="243" t="n"/>
    </row>
    <row r="3856" customFormat="1" s="78">
      <c r="A3856" s="242" t="n"/>
      <c r="B3856" s="22" t="n"/>
      <c r="C3856" s="243" t="n"/>
      <c r="D3856" s="243" t="n"/>
      <c r="E3856" s="243" t="n"/>
      <c r="F3856" s="243" t="n"/>
      <c r="G3856" s="243" t="n"/>
      <c r="H3856" s="243" t="n"/>
      <c r="I3856" s="243" t="n"/>
      <c r="J3856" s="243" t="n"/>
      <c r="K3856" s="243" t="n"/>
    </row>
    <row r="3857" customFormat="1" s="78">
      <c r="A3857" s="242" t="n"/>
      <c r="B3857" s="22" t="n"/>
      <c r="C3857" s="243" t="n"/>
      <c r="D3857" s="243" t="n"/>
      <c r="E3857" s="243" t="n"/>
      <c r="F3857" s="243" t="n"/>
      <c r="G3857" s="243" t="n"/>
      <c r="H3857" s="243" t="n"/>
      <c r="I3857" s="243" t="n"/>
      <c r="J3857" s="243" t="n"/>
      <c r="K3857" s="243" t="n"/>
    </row>
    <row r="3858" customFormat="1" s="78">
      <c r="A3858" s="242" t="n"/>
      <c r="B3858" s="22" t="n"/>
      <c r="C3858" s="243" t="n"/>
      <c r="D3858" s="243" t="n"/>
      <c r="E3858" s="243" t="n"/>
      <c r="F3858" s="243" t="n"/>
      <c r="G3858" s="243" t="n"/>
      <c r="H3858" s="243" t="n"/>
      <c r="I3858" s="243" t="n"/>
      <c r="J3858" s="243" t="n"/>
      <c r="K3858" s="243" t="n"/>
    </row>
    <row r="3859" customFormat="1" s="78">
      <c r="A3859" s="242" t="n"/>
      <c r="B3859" s="22" t="n"/>
      <c r="C3859" s="243" t="n"/>
      <c r="D3859" s="243" t="n"/>
      <c r="E3859" s="243" t="n"/>
      <c r="F3859" s="243" t="n"/>
      <c r="G3859" s="243" t="n"/>
      <c r="H3859" s="243" t="n"/>
      <c r="I3859" s="243" t="n"/>
      <c r="J3859" s="243" t="n"/>
      <c r="K3859" s="243" t="n"/>
    </row>
    <row r="3860" customFormat="1" s="78">
      <c r="A3860" s="242" t="n"/>
      <c r="B3860" s="22" t="n"/>
      <c r="C3860" s="243" t="n"/>
      <c r="D3860" s="243" t="n"/>
      <c r="E3860" s="243" t="n"/>
      <c r="F3860" s="243" t="n"/>
      <c r="G3860" s="243" t="n"/>
      <c r="H3860" s="243" t="n"/>
      <c r="I3860" s="243" t="n"/>
      <c r="J3860" s="243" t="n"/>
      <c r="K3860" s="243" t="n"/>
    </row>
    <row r="3861" customFormat="1" s="78">
      <c r="A3861" s="242" t="n"/>
      <c r="B3861" s="22" t="n"/>
      <c r="C3861" s="243" t="n"/>
      <c r="D3861" s="243" t="n"/>
      <c r="E3861" s="243" t="n"/>
      <c r="F3861" s="243" t="n"/>
      <c r="G3861" s="243" t="n"/>
      <c r="H3861" s="243" t="n"/>
      <c r="I3861" s="243" t="n"/>
      <c r="J3861" s="243" t="n"/>
      <c r="K3861" s="243" t="n"/>
    </row>
    <row r="3862" customFormat="1" s="78">
      <c r="A3862" s="242" t="n"/>
      <c r="B3862" s="22" t="n"/>
      <c r="C3862" s="243" t="n"/>
      <c r="D3862" s="243" t="n"/>
      <c r="E3862" s="243" t="n"/>
      <c r="F3862" s="243" t="n"/>
      <c r="G3862" s="243" t="n"/>
      <c r="H3862" s="243" t="n"/>
      <c r="I3862" s="243" t="n"/>
      <c r="J3862" s="243" t="n"/>
      <c r="K3862" s="243" t="n"/>
    </row>
    <row r="3863" customFormat="1" s="78">
      <c r="A3863" s="242" t="n"/>
      <c r="B3863" s="22" t="n"/>
      <c r="C3863" s="243" t="n"/>
      <c r="D3863" s="243" t="n"/>
      <c r="E3863" s="243" t="n"/>
      <c r="F3863" s="243" t="n"/>
      <c r="G3863" s="243" t="n"/>
      <c r="H3863" s="243" t="n"/>
      <c r="I3863" s="243" t="n"/>
      <c r="J3863" s="243" t="n"/>
      <c r="K3863" s="243" t="n"/>
    </row>
    <row r="3864" customFormat="1" s="78">
      <c r="A3864" s="242" t="n"/>
      <c r="B3864" s="22" t="n"/>
      <c r="C3864" s="243" t="n"/>
      <c r="D3864" s="243" t="n"/>
      <c r="E3864" s="243" t="n"/>
      <c r="F3864" s="243" t="n"/>
      <c r="G3864" s="243" t="n"/>
      <c r="H3864" s="243" t="n"/>
      <c r="I3864" s="243" t="n"/>
      <c r="J3864" s="243" t="n"/>
      <c r="K3864" s="243" t="n"/>
    </row>
    <row r="3865" customFormat="1" s="78">
      <c r="A3865" s="242" t="n"/>
      <c r="B3865" s="22" t="n"/>
      <c r="C3865" s="243" t="n"/>
      <c r="D3865" s="243" t="n"/>
      <c r="E3865" s="243" t="n"/>
      <c r="F3865" s="243" t="n"/>
      <c r="G3865" s="243" t="n"/>
      <c r="H3865" s="243" t="n"/>
      <c r="I3865" s="243" t="n"/>
      <c r="J3865" s="243" t="n"/>
      <c r="K3865" s="243" t="n"/>
    </row>
    <row r="3866" customFormat="1" s="78">
      <c r="A3866" s="242" t="n"/>
      <c r="B3866" s="22" t="n"/>
      <c r="C3866" s="243" t="n"/>
      <c r="D3866" s="243" t="n"/>
      <c r="E3866" s="243" t="n"/>
      <c r="F3866" s="243" t="n"/>
      <c r="G3866" s="243" t="n"/>
      <c r="H3866" s="243" t="n"/>
      <c r="I3866" s="243" t="n"/>
      <c r="J3866" s="243" t="n"/>
      <c r="K3866" s="243" t="n"/>
    </row>
    <row r="3867" customFormat="1" s="78">
      <c r="A3867" s="242" t="n"/>
      <c r="B3867" s="22" t="n"/>
      <c r="C3867" s="243" t="n"/>
      <c r="D3867" s="243" t="n"/>
      <c r="E3867" s="243" t="n"/>
      <c r="F3867" s="243" t="n"/>
      <c r="G3867" s="243" t="n"/>
      <c r="H3867" s="243" t="n"/>
      <c r="I3867" s="243" t="n"/>
      <c r="J3867" s="243" t="n"/>
      <c r="K3867" s="243" t="n"/>
    </row>
    <row r="3868" customFormat="1" s="78">
      <c r="A3868" s="242" t="n"/>
      <c r="B3868" s="22" t="n"/>
      <c r="C3868" s="243" t="n"/>
      <c r="D3868" s="243" t="n"/>
      <c r="E3868" s="243" t="n"/>
      <c r="F3868" s="243" t="n"/>
      <c r="G3868" s="243" t="n"/>
      <c r="H3868" s="243" t="n"/>
      <c r="I3868" s="243" t="n"/>
      <c r="J3868" s="243" t="n"/>
      <c r="K3868" s="243" t="n"/>
    </row>
    <row r="3869" customFormat="1" s="78">
      <c r="A3869" s="242" t="n"/>
      <c r="B3869" s="22" t="n"/>
      <c r="C3869" s="243" t="n"/>
      <c r="D3869" s="243" t="n"/>
      <c r="E3869" s="243" t="n"/>
      <c r="F3869" s="243" t="n"/>
      <c r="G3869" s="243" t="n"/>
      <c r="H3869" s="243" t="n"/>
      <c r="I3869" s="243" t="n"/>
      <c r="J3869" s="243" t="n"/>
      <c r="K3869" s="243" t="n"/>
    </row>
    <row r="3870" customFormat="1" s="78">
      <c r="A3870" s="242" t="n"/>
      <c r="B3870" s="22" t="n"/>
      <c r="C3870" s="243" t="n"/>
      <c r="D3870" s="243" t="n"/>
      <c r="E3870" s="243" t="n"/>
      <c r="F3870" s="243" t="n"/>
      <c r="G3870" s="243" t="n"/>
      <c r="H3870" s="243" t="n"/>
      <c r="I3870" s="243" t="n"/>
      <c r="J3870" s="243" t="n"/>
      <c r="K3870" s="243" t="n"/>
    </row>
    <row r="3871" customFormat="1" s="78">
      <c r="A3871" s="242" t="n"/>
      <c r="B3871" s="22" t="n"/>
      <c r="C3871" s="243" t="n"/>
      <c r="D3871" s="243" t="n"/>
      <c r="E3871" s="243" t="n"/>
      <c r="F3871" s="243" t="n"/>
      <c r="G3871" s="243" t="n"/>
      <c r="H3871" s="243" t="n"/>
      <c r="I3871" s="243" t="n"/>
      <c r="J3871" s="243" t="n"/>
      <c r="K3871" s="243" t="n"/>
    </row>
    <row r="3872" customFormat="1" s="78">
      <c r="A3872" s="242" t="n"/>
      <c r="B3872" s="22" t="n"/>
      <c r="C3872" s="243" t="n"/>
      <c r="D3872" s="243" t="n"/>
      <c r="E3872" s="243" t="n"/>
      <c r="F3872" s="243" t="n"/>
      <c r="G3872" s="243" t="n"/>
      <c r="H3872" s="243" t="n"/>
      <c r="I3872" s="243" t="n"/>
      <c r="J3872" s="243" t="n"/>
      <c r="K3872" s="243" t="n"/>
    </row>
    <row r="3873" customFormat="1" s="78">
      <c r="A3873" s="242" t="n"/>
      <c r="B3873" s="22" t="n"/>
      <c r="C3873" s="243" t="n"/>
      <c r="D3873" s="243" t="n"/>
      <c r="E3873" s="243" t="n"/>
      <c r="F3873" s="243" t="n"/>
      <c r="G3873" s="243" t="n"/>
      <c r="H3873" s="243" t="n"/>
      <c r="I3873" s="243" t="n"/>
      <c r="J3873" s="243" t="n"/>
      <c r="K3873" s="243" t="n"/>
    </row>
    <row r="3874" customFormat="1" s="78">
      <c r="A3874" s="242" t="n"/>
      <c r="B3874" s="22" t="n"/>
      <c r="C3874" s="243" t="n"/>
      <c r="D3874" s="243" t="n"/>
      <c r="E3874" s="243" t="n"/>
      <c r="F3874" s="243" t="n"/>
      <c r="G3874" s="243" t="n"/>
      <c r="H3874" s="243" t="n"/>
      <c r="I3874" s="243" t="n"/>
      <c r="J3874" s="243" t="n"/>
      <c r="K3874" s="243" t="n"/>
    </row>
    <row r="3875" customFormat="1" s="78">
      <c r="A3875" s="242" t="n"/>
      <c r="B3875" s="22" t="n"/>
      <c r="C3875" s="243" t="n"/>
      <c r="D3875" s="243" t="n"/>
      <c r="E3875" s="243" t="n"/>
      <c r="F3875" s="243" t="n"/>
      <c r="G3875" s="243" t="n"/>
      <c r="H3875" s="243" t="n"/>
      <c r="I3875" s="243" t="n"/>
      <c r="J3875" s="243" t="n"/>
      <c r="K3875" s="243" t="n"/>
    </row>
    <row r="3876" customFormat="1" s="78">
      <c r="A3876" s="242" t="n"/>
      <c r="B3876" s="22" t="n"/>
      <c r="C3876" s="243" t="n"/>
      <c r="D3876" s="243" t="n"/>
      <c r="E3876" s="243" t="n"/>
      <c r="F3876" s="243" t="n"/>
      <c r="G3876" s="243" t="n"/>
      <c r="H3876" s="243" t="n"/>
      <c r="I3876" s="243" t="n"/>
      <c r="J3876" s="243" t="n"/>
      <c r="K3876" s="243" t="n"/>
    </row>
    <row r="3877" customFormat="1" s="78">
      <c r="A3877" s="242" t="n"/>
      <c r="B3877" s="22" t="n"/>
      <c r="C3877" s="243" t="n"/>
      <c r="D3877" s="243" t="n"/>
      <c r="E3877" s="243" t="n"/>
      <c r="F3877" s="243" t="n"/>
      <c r="G3877" s="243" t="n"/>
      <c r="H3877" s="243" t="n"/>
      <c r="I3877" s="243" t="n"/>
      <c r="J3877" s="243" t="n"/>
      <c r="K3877" s="243" t="n"/>
    </row>
    <row r="3878" customFormat="1" s="78">
      <c r="A3878" s="242" t="n"/>
      <c r="B3878" s="22" t="n"/>
      <c r="C3878" s="243" t="n"/>
      <c r="D3878" s="243" t="n"/>
      <c r="E3878" s="243" t="n"/>
      <c r="F3878" s="243" t="n"/>
      <c r="G3878" s="243" t="n"/>
      <c r="H3878" s="243" t="n"/>
      <c r="I3878" s="243" t="n"/>
      <c r="J3878" s="243" t="n"/>
      <c r="K3878" s="243" t="n"/>
    </row>
    <row r="3879" customFormat="1" s="78">
      <c r="A3879" s="242" t="n"/>
      <c r="B3879" s="22" t="n"/>
      <c r="C3879" s="243" t="n"/>
      <c r="D3879" s="243" t="n"/>
      <c r="E3879" s="243" t="n"/>
      <c r="F3879" s="243" t="n"/>
      <c r="G3879" s="243" t="n"/>
      <c r="H3879" s="243" t="n"/>
      <c r="I3879" s="243" t="n"/>
      <c r="J3879" s="243" t="n"/>
      <c r="K3879" s="243" t="n"/>
    </row>
    <row r="3880" customFormat="1" s="78">
      <c r="A3880" s="242" t="n"/>
      <c r="B3880" s="22" t="n"/>
      <c r="C3880" s="243" t="n"/>
      <c r="D3880" s="243" t="n"/>
      <c r="E3880" s="243" t="n"/>
      <c r="F3880" s="243" t="n"/>
      <c r="G3880" s="243" t="n"/>
      <c r="H3880" s="243" t="n"/>
      <c r="I3880" s="243" t="n"/>
      <c r="J3880" s="243" t="n"/>
      <c r="K3880" s="243" t="n"/>
    </row>
    <row r="3881" customFormat="1" s="78">
      <c r="A3881" s="242" t="n"/>
      <c r="B3881" s="22" t="n"/>
      <c r="C3881" s="243" t="n"/>
      <c r="D3881" s="243" t="n"/>
      <c r="E3881" s="243" t="n"/>
      <c r="F3881" s="243" t="n"/>
      <c r="G3881" s="243" t="n"/>
      <c r="H3881" s="243" t="n"/>
      <c r="I3881" s="243" t="n"/>
      <c r="J3881" s="243" t="n"/>
      <c r="K3881" s="243" t="n"/>
    </row>
    <row r="3882" customFormat="1" s="78">
      <c r="A3882" s="242" t="n"/>
      <c r="B3882" s="22" t="n"/>
      <c r="C3882" s="243" t="n"/>
      <c r="D3882" s="243" t="n"/>
      <c r="E3882" s="243" t="n"/>
      <c r="F3882" s="243" t="n"/>
      <c r="G3882" s="243" t="n"/>
      <c r="H3882" s="243" t="n"/>
      <c r="I3882" s="243" t="n"/>
      <c r="J3882" s="243" t="n"/>
      <c r="K3882" s="243" t="n"/>
    </row>
    <row r="3883" customFormat="1" s="78">
      <c r="A3883" s="242" t="n"/>
      <c r="B3883" s="22" t="n"/>
      <c r="C3883" s="243" t="n"/>
      <c r="D3883" s="243" t="n"/>
      <c r="E3883" s="243" t="n"/>
      <c r="F3883" s="243" t="n"/>
      <c r="G3883" s="243" t="n"/>
      <c r="H3883" s="243" t="n"/>
      <c r="I3883" s="243" t="n"/>
      <c r="J3883" s="243" t="n"/>
      <c r="K3883" s="243" t="n"/>
    </row>
    <row r="3884" customFormat="1" s="78">
      <c r="A3884" s="242" t="n"/>
      <c r="B3884" s="22" t="n"/>
      <c r="C3884" s="243" t="n"/>
      <c r="D3884" s="243" t="n"/>
      <c r="E3884" s="243" t="n"/>
      <c r="F3884" s="243" t="n"/>
      <c r="G3884" s="243" t="n"/>
      <c r="H3884" s="243" t="n"/>
      <c r="I3884" s="243" t="n"/>
      <c r="J3884" s="243" t="n"/>
      <c r="K3884" s="243" t="n"/>
    </row>
    <row r="3885" customFormat="1" s="78">
      <c r="A3885" s="242" t="n"/>
      <c r="B3885" s="22" t="n"/>
      <c r="C3885" s="243" t="n"/>
      <c r="D3885" s="243" t="n"/>
      <c r="E3885" s="243" t="n"/>
      <c r="F3885" s="243" t="n"/>
      <c r="G3885" s="243" t="n"/>
      <c r="H3885" s="243" t="n"/>
      <c r="I3885" s="243" t="n"/>
      <c r="J3885" s="243" t="n"/>
      <c r="K3885" s="243" t="n"/>
    </row>
    <row r="3886" customFormat="1" s="78">
      <c r="A3886" s="242" t="n"/>
      <c r="B3886" s="22" t="n"/>
      <c r="C3886" s="243" t="n"/>
      <c r="D3886" s="243" t="n"/>
      <c r="E3886" s="243" t="n"/>
      <c r="F3886" s="243" t="n"/>
      <c r="G3886" s="243" t="n"/>
      <c r="H3886" s="243" t="n"/>
      <c r="I3886" s="243" t="n"/>
      <c r="J3886" s="243" t="n"/>
      <c r="K3886" s="243" t="n"/>
    </row>
    <row r="3887" customFormat="1" s="78">
      <c r="A3887" s="242" t="n"/>
      <c r="B3887" s="22" t="n"/>
      <c r="C3887" s="243" t="n"/>
      <c r="D3887" s="243" t="n"/>
      <c r="E3887" s="243" t="n"/>
      <c r="F3887" s="243" t="n"/>
      <c r="G3887" s="243" t="n"/>
      <c r="H3887" s="243" t="n"/>
      <c r="I3887" s="243" t="n"/>
      <c r="J3887" s="243" t="n"/>
      <c r="K3887" s="243" t="n"/>
    </row>
    <row r="3888" customFormat="1" s="78">
      <c r="A3888" s="242" t="n"/>
      <c r="B3888" s="22" t="n"/>
      <c r="C3888" s="243" t="n"/>
      <c r="D3888" s="243" t="n"/>
      <c r="E3888" s="243" t="n"/>
      <c r="F3888" s="243" t="n"/>
      <c r="G3888" s="243" t="n"/>
      <c r="H3888" s="243" t="n"/>
      <c r="I3888" s="243" t="n"/>
      <c r="J3888" s="243" t="n"/>
      <c r="K3888" s="243" t="n"/>
    </row>
    <row r="3889" customFormat="1" s="78">
      <c r="A3889" s="242" t="n"/>
      <c r="B3889" s="22" t="n"/>
      <c r="C3889" s="243" t="n"/>
      <c r="D3889" s="243" t="n"/>
      <c r="E3889" s="243" t="n"/>
      <c r="F3889" s="243" t="n"/>
      <c r="G3889" s="243" t="n"/>
      <c r="H3889" s="243" t="n"/>
      <c r="I3889" s="243" t="n"/>
      <c r="J3889" s="243" t="n"/>
      <c r="K3889" s="243" t="n"/>
    </row>
    <row r="3890" customFormat="1" s="78">
      <c r="A3890" s="242" t="n"/>
      <c r="B3890" s="22" t="n"/>
      <c r="C3890" s="243" t="n"/>
      <c r="D3890" s="243" t="n"/>
      <c r="E3890" s="243" t="n"/>
      <c r="F3890" s="243" t="n"/>
      <c r="G3890" s="243" t="n"/>
      <c r="H3890" s="243" t="n"/>
      <c r="I3890" s="243" t="n"/>
      <c r="J3890" s="243" t="n"/>
      <c r="K3890" s="243" t="n"/>
    </row>
    <row r="3891" customFormat="1" s="78">
      <c r="A3891" s="242" t="n"/>
      <c r="B3891" s="22" t="n"/>
      <c r="C3891" s="243" t="n"/>
      <c r="D3891" s="243" t="n"/>
      <c r="E3891" s="243" t="n"/>
      <c r="F3891" s="243" t="n"/>
      <c r="G3891" s="243" t="n"/>
      <c r="H3891" s="243" t="n"/>
      <c r="I3891" s="243" t="n"/>
      <c r="J3891" s="243" t="n"/>
      <c r="K3891" s="243" t="n"/>
    </row>
    <row r="3892" customFormat="1" s="78">
      <c r="A3892" s="242" t="n"/>
      <c r="B3892" s="22" t="n"/>
      <c r="C3892" s="243" t="n"/>
      <c r="D3892" s="243" t="n"/>
      <c r="E3892" s="243" t="n"/>
      <c r="F3892" s="243" t="n"/>
      <c r="G3892" s="243" t="n"/>
      <c r="H3892" s="243" t="n"/>
      <c r="I3892" s="243" t="n"/>
      <c r="J3892" s="243" t="n"/>
      <c r="K3892" s="243" t="n"/>
    </row>
    <row r="3893" customFormat="1" s="78">
      <c r="A3893" s="242" t="n"/>
      <c r="B3893" s="22" t="n"/>
      <c r="C3893" s="243" t="n"/>
      <c r="D3893" s="243" t="n"/>
      <c r="E3893" s="243" t="n"/>
      <c r="F3893" s="243" t="n"/>
      <c r="G3893" s="243" t="n"/>
      <c r="H3893" s="243" t="n"/>
      <c r="I3893" s="243" t="n"/>
      <c r="J3893" s="243" t="n"/>
      <c r="K3893" s="243" t="n"/>
    </row>
    <row r="3894" customFormat="1" s="78">
      <c r="A3894" s="242" t="n"/>
      <c r="B3894" s="22" t="n"/>
      <c r="C3894" s="243" t="n"/>
      <c r="D3894" s="243" t="n"/>
      <c r="E3894" s="243" t="n"/>
      <c r="F3894" s="243" t="n"/>
      <c r="G3894" s="243" t="n"/>
      <c r="H3894" s="243" t="n"/>
      <c r="I3894" s="243" t="n"/>
      <c r="J3894" s="243" t="n"/>
      <c r="K3894" s="243" t="n"/>
    </row>
    <row r="3895" customFormat="1" s="78">
      <c r="A3895" s="242" t="n"/>
      <c r="B3895" s="22" t="n"/>
      <c r="C3895" s="243" t="n"/>
      <c r="D3895" s="243" t="n"/>
      <c r="E3895" s="243" t="n"/>
      <c r="F3895" s="243" t="n"/>
      <c r="G3895" s="243" t="n"/>
      <c r="H3895" s="243" t="n"/>
      <c r="I3895" s="243" t="n"/>
      <c r="J3895" s="243" t="n"/>
      <c r="K3895" s="243" t="n"/>
    </row>
    <row r="3896" customFormat="1" s="78">
      <c r="A3896" s="242" t="n"/>
      <c r="B3896" s="22" t="n"/>
      <c r="C3896" s="243" t="n"/>
      <c r="D3896" s="243" t="n"/>
      <c r="E3896" s="243" t="n"/>
      <c r="F3896" s="243" t="n"/>
      <c r="G3896" s="243" t="n"/>
      <c r="H3896" s="243" t="n"/>
      <c r="I3896" s="243" t="n"/>
      <c r="J3896" s="243" t="n"/>
      <c r="K3896" s="243" t="n"/>
    </row>
    <row r="3897" customFormat="1" s="78">
      <c r="A3897" s="242" t="n"/>
      <c r="B3897" s="22" t="n"/>
      <c r="C3897" s="243" t="n"/>
      <c r="D3897" s="243" t="n"/>
      <c r="E3897" s="243" t="n"/>
      <c r="F3897" s="243" t="n"/>
      <c r="G3897" s="243" t="n"/>
      <c r="H3897" s="243" t="n"/>
      <c r="I3897" s="243" t="n"/>
      <c r="J3897" s="243" t="n"/>
      <c r="K3897" s="243" t="n"/>
    </row>
    <row r="3898" customFormat="1" s="78">
      <c r="A3898" s="242" t="n"/>
      <c r="B3898" s="22" t="n"/>
      <c r="C3898" s="243" t="n"/>
      <c r="D3898" s="243" t="n"/>
      <c r="E3898" s="243" t="n"/>
      <c r="F3898" s="243" t="n"/>
      <c r="G3898" s="243" t="n"/>
      <c r="H3898" s="243" t="n"/>
      <c r="I3898" s="243" t="n"/>
      <c r="J3898" s="243" t="n"/>
      <c r="K3898" s="243" t="n"/>
    </row>
    <row r="3899" customFormat="1" s="78">
      <c r="A3899" s="242" t="n"/>
      <c r="B3899" s="22" t="n"/>
      <c r="C3899" s="243" t="n"/>
      <c r="D3899" s="243" t="n"/>
      <c r="E3899" s="243" t="n"/>
      <c r="F3899" s="243" t="n"/>
      <c r="G3899" s="243" t="n"/>
      <c r="H3899" s="243" t="n"/>
      <c r="I3899" s="243" t="n"/>
      <c r="J3899" s="243" t="n"/>
      <c r="K3899" s="243" t="n"/>
    </row>
    <row r="3900" customFormat="1" s="78">
      <c r="A3900" s="242" t="n"/>
      <c r="B3900" s="22" t="n"/>
      <c r="C3900" s="243" t="n"/>
      <c r="D3900" s="243" t="n"/>
      <c r="E3900" s="243" t="n"/>
      <c r="F3900" s="243" t="n"/>
      <c r="G3900" s="243" t="n"/>
      <c r="H3900" s="243" t="n"/>
      <c r="I3900" s="243" t="n"/>
      <c r="J3900" s="243" t="n"/>
      <c r="K3900" s="243" t="n"/>
    </row>
    <row r="3901" customFormat="1" s="78">
      <c r="A3901" s="242" t="n"/>
      <c r="B3901" s="22" t="n"/>
      <c r="C3901" s="243" t="n"/>
      <c r="D3901" s="243" t="n"/>
      <c r="E3901" s="243" t="n"/>
      <c r="F3901" s="243" t="n"/>
      <c r="G3901" s="243" t="n"/>
      <c r="H3901" s="243" t="n"/>
      <c r="I3901" s="243" t="n"/>
      <c r="J3901" s="243" t="n"/>
      <c r="K3901" s="243" t="n"/>
    </row>
    <row r="3902" customFormat="1" s="78">
      <c r="A3902" s="242" t="n"/>
      <c r="B3902" s="22" t="n"/>
      <c r="C3902" s="243" t="n"/>
      <c r="D3902" s="243" t="n"/>
      <c r="E3902" s="243" t="n"/>
      <c r="F3902" s="243" t="n"/>
      <c r="G3902" s="243" t="n"/>
      <c r="H3902" s="243" t="n"/>
      <c r="I3902" s="243" t="n"/>
      <c r="J3902" s="243" t="n"/>
      <c r="K3902" s="243" t="n"/>
    </row>
    <row r="3903" customFormat="1" s="78">
      <c r="A3903" s="242" t="n"/>
      <c r="B3903" s="22" t="n"/>
      <c r="C3903" s="243" t="n"/>
      <c r="D3903" s="243" t="n"/>
      <c r="E3903" s="243" t="n"/>
      <c r="F3903" s="243" t="n"/>
      <c r="G3903" s="243" t="n"/>
      <c r="H3903" s="243" t="n"/>
      <c r="I3903" s="243" t="n"/>
      <c r="J3903" s="243" t="n"/>
      <c r="K3903" s="243" t="n"/>
    </row>
    <row r="3904" customFormat="1" s="78">
      <c r="A3904" s="242" t="n"/>
      <c r="B3904" s="22" t="n"/>
      <c r="C3904" s="243" t="n"/>
      <c r="D3904" s="243" t="n"/>
      <c r="E3904" s="243" t="n"/>
      <c r="F3904" s="243" t="n"/>
      <c r="G3904" s="243" t="n"/>
      <c r="H3904" s="243" t="n"/>
      <c r="I3904" s="243" t="n"/>
      <c r="J3904" s="243" t="n"/>
      <c r="K3904" s="243" t="n"/>
    </row>
    <row r="3905" customFormat="1" s="78">
      <c r="A3905" s="242" t="n"/>
      <c r="B3905" s="22" t="n"/>
      <c r="C3905" s="243" t="n"/>
      <c r="D3905" s="243" t="n"/>
      <c r="E3905" s="243" t="n"/>
      <c r="F3905" s="243" t="n"/>
      <c r="G3905" s="243" t="n"/>
      <c r="H3905" s="243" t="n"/>
      <c r="I3905" s="243" t="n"/>
      <c r="J3905" s="243" t="n"/>
      <c r="K3905" s="243" t="n"/>
    </row>
    <row r="3906" customFormat="1" s="78">
      <c r="A3906" s="242" t="n"/>
      <c r="B3906" s="22" t="n"/>
      <c r="C3906" s="243" t="n"/>
      <c r="D3906" s="243" t="n"/>
      <c r="E3906" s="243" t="n"/>
      <c r="F3906" s="243" t="n"/>
      <c r="G3906" s="243" t="n"/>
      <c r="H3906" s="243" t="n"/>
      <c r="I3906" s="243" t="n"/>
      <c r="J3906" s="243" t="n"/>
      <c r="K3906" s="243" t="n"/>
    </row>
    <row r="3907" customFormat="1" s="78">
      <c r="A3907" s="242" t="n"/>
      <c r="B3907" s="22" t="n"/>
      <c r="C3907" s="243" t="n"/>
      <c r="D3907" s="243" t="n"/>
      <c r="E3907" s="243" t="n"/>
      <c r="F3907" s="243" t="n"/>
      <c r="G3907" s="243" t="n"/>
      <c r="H3907" s="243" t="n"/>
      <c r="I3907" s="243" t="n"/>
      <c r="J3907" s="243" t="n"/>
      <c r="K3907" s="243" t="n"/>
    </row>
    <row r="3908" customFormat="1" s="78">
      <c r="A3908" s="242" t="n"/>
      <c r="B3908" s="22" t="n"/>
      <c r="C3908" s="243" t="n"/>
      <c r="D3908" s="243" t="n"/>
      <c r="E3908" s="243" t="n"/>
      <c r="F3908" s="243" t="n"/>
      <c r="G3908" s="243" t="n"/>
      <c r="H3908" s="243" t="n"/>
      <c r="I3908" s="243" t="n"/>
      <c r="J3908" s="243" t="n"/>
      <c r="K3908" s="243" t="n"/>
    </row>
    <row r="3909" customFormat="1" s="78">
      <c r="A3909" s="242" t="n"/>
      <c r="B3909" s="22" t="n"/>
      <c r="C3909" s="243" t="n"/>
      <c r="D3909" s="243" t="n"/>
      <c r="E3909" s="243" t="n"/>
      <c r="F3909" s="243" t="n"/>
      <c r="G3909" s="243" t="n"/>
      <c r="H3909" s="243" t="n"/>
      <c r="I3909" s="243" t="n"/>
      <c r="J3909" s="243" t="n"/>
      <c r="K3909" s="243" t="n"/>
    </row>
    <row r="3910" customFormat="1" s="78">
      <c r="A3910" s="242" t="n"/>
      <c r="B3910" s="22" t="n"/>
      <c r="C3910" s="243" t="n"/>
      <c r="D3910" s="243" t="n"/>
      <c r="E3910" s="243" t="n"/>
      <c r="F3910" s="243" t="n"/>
      <c r="G3910" s="243" t="n"/>
      <c r="H3910" s="243" t="n"/>
      <c r="I3910" s="243" t="n"/>
      <c r="J3910" s="243" t="n"/>
      <c r="K3910" s="243" t="n"/>
    </row>
    <row r="3911" customFormat="1" s="78">
      <c r="A3911" s="242" t="n"/>
      <c r="B3911" s="22" t="n"/>
      <c r="C3911" s="243" t="n"/>
      <c r="D3911" s="243" t="n"/>
      <c r="E3911" s="243" t="n"/>
      <c r="F3911" s="243" t="n"/>
      <c r="G3911" s="243" t="n"/>
      <c r="H3911" s="243" t="n"/>
      <c r="I3911" s="243" t="n"/>
      <c r="J3911" s="243" t="n"/>
      <c r="K3911" s="243" t="n"/>
    </row>
    <row r="3912" customFormat="1" s="78">
      <c r="A3912" s="242" t="n"/>
      <c r="B3912" s="22" t="n"/>
      <c r="C3912" s="243" t="n"/>
      <c r="D3912" s="243" t="n"/>
      <c r="E3912" s="243" t="n"/>
      <c r="F3912" s="243" t="n"/>
      <c r="G3912" s="243" t="n"/>
      <c r="H3912" s="243" t="n"/>
      <c r="I3912" s="243" t="n"/>
      <c r="J3912" s="243" t="n"/>
      <c r="K3912" s="243" t="n"/>
    </row>
    <row r="3913" customFormat="1" s="78">
      <c r="A3913" s="242" t="n"/>
      <c r="B3913" s="22" t="n"/>
      <c r="C3913" s="243" t="n"/>
      <c r="D3913" s="243" t="n"/>
      <c r="E3913" s="243" t="n"/>
      <c r="F3913" s="243" t="n"/>
      <c r="G3913" s="243" t="n"/>
      <c r="H3913" s="243" t="n"/>
      <c r="I3913" s="243" t="n"/>
      <c r="J3913" s="243" t="n"/>
      <c r="K3913" s="243" t="n"/>
    </row>
    <row r="3914" customFormat="1" s="78">
      <c r="A3914" s="242" t="n"/>
      <c r="B3914" s="22" t="n"/>
      <c r="C3914" s="243" t="n"/>
      <c r="D3914" s="243" t="n"/>
      <c r="E3914" s="243" t="n"/>
      <c r="F3914" s="243" t="n"/>
      <c r="G3914" s="243" t="n"/>
      <c r="H3914" s="243" t="n"/>
      <c r="I3914" s="243" t="n"/>
      <c r="J3914" s="243" t="n"/>
      <c r="K3914" s="243" t="n"/>
    </row>
    <row r="3915" customFormat="1" s="78">
      <c r="A3915" s="242" t="n"/>
      <c r="B3915" s="22" t="n"/>
      <c r="C3915" s="243" t="n"/>
      <c r="D3915" s="243" t="n"/>
      <c r="E3915" s="243" t="n"/>
      <c r="F3915" s="243" t="n"/>
      <c r="G3915" s="243" t="n"/>
      <c r="H3915" s="243" t="n"/>
      <c r="I3915" s="243" t="n"/>
      <c r="J3915" s="243" t="n"/>
      <c r="K3915" s="243" t="n"/>
    </row>
    <row r="3916" customFormat="1" s="78">
      <c r="A3916" s="242" t="n"/>
      <c r="B3916" s="22" t="n"/>
      <c r="C3916" s="243" t="n"/>
      <c r="D3916" s="243" t="n"/>
      <c r="E3916" s="243" t="n"/>
      <c r="F3916" s="243" t="n"/>
      <c r="G3916" s="243" t="n"/>
      <c r="H3916" s="243" t="n"/>
      <c r="I3916" s="243" t="n"/>
      <c r="J3916" s="243" t="n"/>
      <c r="K3916" s="243" t="n"/>
    </row>
    <row r="3917" customFormat="1" s="78">
      <c r="A3917" s="242" t="n"/>
      <c r="B3917" s="22" t="n"/>
      <c r="C3917" s="243" t="n"/>
      <c r="D3917" s="243" t="n"/>
      <c r="E3917" s="243" t="n"/>
      <c r="F3917" s="243" t="n"/>
      <c r="G3917" s="243" t="n"/>
      <c r="H3917" s="243" t="n"/>
      <c r="I3917" s="243" t="n"/>
      <c r="J3917" s="243" t="n"/>
      <c r="K3917" s="243" t="n"/>
    </row>
    <row r="3918" customFormat="1" s="78">
      <c r="A3918" s="242" t="n"/>
      <c r="B3918" s="22" t="n"/>
      <c r="C3918" s="243" t="n"/>
      <c r="D3918" s="243" t="n"/>
      <c r="E3918" s="243" t="n"/>
      <c r="F3918" s="243" t="n"/>
      <c r="G3918" s="243" t="n"/>
      <c r="H3918" s="243" t="n"/>
      <c r="I3918" s="243" t="n"/>
      <c r="J3918" s="243" t="n"/>
      <c r="K3918" s="243" t="n"/>
    </row>
    <row r="3919" customFormat="1" s="78">
      <c r="A3919" s="242" t="n"/>
      <c r="B3919" s="22" t="n"/>
      <c r="C3919" s="243" t="n"/>
      <c r="D3919" s="243" t="n"/>
      <c r="E3919" s="243" t="n"/>
      <c r="F3919" s="243" t="n"/>
      <c r="G3919" s="243" t="n"/>
      <c r="H3919" s="243" t="n"/>
      <c r="I3919" s="243" t="n"/>
      <c r="J3919" s="243" t="n"/>
      <c r="K3919" s="243" t="n"/>
    </row>
    <row r="3920" customFormat="1" s="78">
      <c r="A3920" s="242" t="n"/>
      <c r="B3920" s="22" t="n"/>
      <c r="C3920" s="243" t="n"/>
      <c r="D3920" s="243" t="n"/>
      <c r="E3920" s="243" t="n"/>
      <c r="F3920" s="243" t="n"/>
      <c r="G3920" s="243" t="n"/>
      <c r="H3920" s="243" t="n"/>
      <c r="I3920" s="243" t="n"/>
      <c r="J3920" s="243" t="n"/>
      <c r="K3920" s="243" t="n"/>
    </row>
    <row r="3921" customFormat="1" s="78">
      <c r="A3921" s="242" t="n"/>
      <c r="B3921" s="22" t="n"/>
      <c r="C3921" s="243" t="n"/>
      <c r="D3921" s="243" t="n"/>
      <c r="E3921" s="243" t="n"/>
      <c r="F3921" s="243" t="n"/>
      <c r="G3921" s="243" t="n"/>
      <c r="H3921" s="243" t="n"/>
      <c r="I3921" s="243" t="n"/>
      <c r="J3921" s="243" t="n"/>
      <c r="K3921" s="243" t="n"/>
    </row>
    <row r="3922" customFormat="1" s="78">
      <c r="A3922" s="242" t="n"/>
      <c r="B3922" s="22" t="n"/>
      <c r="C3922" s="243" t="n"/>
      <c r="D3922" s="243" t="n"/>
      <c r="E3922" s="243" t="n"/>
      <c r="F3922" s="243" t="n"/>
      <c r="G3922" s="243" t="n"/>
      <c r="H3922" s="243" t="n"/>
      <c r="I3922" s="243" t="n"/>
      <c r="J3922" s="243" t="n"/>
      <c r="K3922" s="243" t="n"/>
    </row>
    <row r="3923" customFormat="1" s="78">
      <c r="A3923" s="242" t="n"/>
      <c r="B3923" s="22" t="n"/>
      <c r="C3923" s="243" t="n"/>
      <c r="D3923" s="243" t="n"/>
      <c r="E3923" s="243" t="n"/>
      <c r="F3923" s="243" t="n"/>
      <c r="G3923" s="243" t="n"/>
      <c r="H3923" s="243" t="n"/>
      <c r="I3923" s="243" t="n"/>
      <c r="J3923" s="243" t="n"/>
      <c r="K3923" s="243" t="n"/>
    </row>
    <row r="3924" customFormat="1" s="78">
      <c r="A3924" s="242" t="n"/>
      <c r="B3924" s="22" t="n"/>
      <c r="C3924" s="243" t="n"/>
      <c r="D3924" s="243" t="n"/>
      <c r="E3924" s="243" t="n"/>
      <c r="F3924" s="243" t="n"/>
      <c r="G3924" s="243" t="n"/>
      <c r="H3924" s="243" t="n"/>
      <c r="I3924" s="243" t="n"/>
      <c r="J3924" s="243" t="n"/>
      <c r="K3924" s="243" t="n"/>
    </row>
    <row r="3925" customFormat="1" s="78">
      <c r="A3925" s="242" t="n"/>
      <c r="B3925" s="22" t="n"/>
      <c r="C3925" s="243" t="n"/>
      <c r="D3925" s="243" t="n"/>
      <c r="E3925" s="243" t="n"/>
      <c r="F3925" s="243" t="n"/>
      <c r="G3925" s="243" t="n"/>
      <c r="H3925" s="243" t="n"/>
      <c r="I3925" s="243" t="n"/>
      <c r="J3925" s="243" t="n"/>
      <c r="K3925" s="243" t="n"/>
    </row>
    <row r="3926" customFormat="1" s="78">
      <c r="A3926" s="242" t="n"/>
      <c r="B3926" s="22" t="n"/>
      <c r="C3926" s="243" t="n"/>
      <c r="D3926" s="243" t="n"/>
      <c r="E3926" s="243" t="n"/>
      <c r="F3926" s="243" t="n"/>
      <c r="G3926" s="243" t="n"/>
      <c r="H3926" s="243" t="n"/>
      <c r="I3926" s="243" t="n"/>
      <c r="J3926" s="243" t="n"/>
      <c r="K3926" s="243" t="n"/>
    </row>
    <row r="3927" customFormat="1" s="78">
      <c r="A3927" s="242" t="n"/>
      <c r="B3927" s="22" t="n"/>
      <c r="C3927" s="243" t="n"/>
      <c r="D3927" s="243" t="n"/>
      <c r="E3927" s="243" t="n"/>
      <c r="F3927" s="243" t="n"/>
      <c r="G3927" s="243" t="n"/>
      <c r="H3927" s="243" t="n"/>
      <c r="I3927" s="243" t="n"/>
      <c r="J3927" s="243" t="n"/>
      <c r="K3927" s="243" t="n"/>
    </row>
    <row r="3928" customFormat="1" s="78">
      <c r="A3928" s="242" t="n"/>
      <c r="B3928" s="22" t="n"/>
      <c r="C3928" s="243" t="n"/>
      <c r="D3928" s="243" t="n"/>
      <c r="E3928" s="243" t="n"/>
      <c r="F3928" s="243" t="n"/>
      <c r="G3928" s="243" t="n"/>
      <c r="H3928" s="243" t="n"/>
      <c r="I3928" s="243" t="n"/>
      <c r="J3928" s="243" t="n"/>
      <c r="K3928" s="243" t="n"/>
    </row>
    <row r="3929" customFormat="1" s="78">
      <c r="A3929" s="242" t="n"/>
      <c r="B3929" s="22" t="n"/>
      <c r="C3929" s="243" t="n"/>
      <c r="D3929" s="243" t="n"/>
      <c r="E3929" s="243" t="n"/>
      <c r="F3929" s="243" t="n"/>
      <c r="G3929" s="243" t="n"/>
      <c r="H3929" s="243" t="n"/>
      <c r="I3929" s="243" t="n"/>
      <c r="J3929" s="243" t="n"/>
      <c r="K3929" s="243" t="n"/>
    </row>
    <row r="3930" customFormat="1" s="78">
      <c r="A3930" s="242" t="n"/>
      <c r="B3930" s="22" t="n"/>
      <c r="C3930" s="243" t="n"/>
      <c r="D3930" s="243" t="n"/>
      <c r="E3930" s="243" t="n"/>
      <c r="F3930" s="243" t="n"/>
      <c r="G3930" s="243" t="n"/>
      <c r="H3930" s="243" t="n"/>
      <c r="I3930" s="243" t="n"/>
      <c r="J3930" s="243" t="n"/>
      <c r="K3930" s="243" t="n"/>
    </row>
    <row r="3931" customFormat="1" s="78">
      <c r="A3931" s="242" t="n"/>
      <c r="B3931" s="22" t="n"/>
      <c r="C3931" s="243" t="n"/>
      <c r="D3931" s="243" t="n"/>
      <c r="E3931" s="243" t="n"/>
      <c r="F3931" s="243" t="n"/>
      <c r="G3931" s="243" t="n"/>
      <c r="H3931" s="243" t="n"/>
      <c r="I3931" s="243" t="n"/>
      <c r="J3931" s="243" t="n"/>
      <c r="K3931" s="243" t="n"/>
    </row>
    <row r="3932" customFormat="1" s="78">
      <c r="A3932" s="242" t="n"/>
      <c r="B3932" s="22" t="n"/>
      <c r="C3932" s="243" t="n"/>
      <c r="D3932" s="243" t="n"/>
      <c r="E3932" s="243" t="n"/>
      <c r="F3932" s="243" t="n"/>
      <c r="G3932" s="243" t="n"/>
      <c r="H3932" s="243" t="n"/>
      <c r="I3932" s="243" t="n"/>
      <c r="J3932" s="243" t="n"/>
      <c r="K3932" s="243" t="n"/>
    </row>
    <row r="3933" customFormat="1" s="78">
      <c r="A3933" s="242" t="n"/>
      <c r="B3933" s="22" t="n"/>
      <c r="C3933" s="243" t="n"/>
      <c r="D3933" s="243" t="n"/>
      <c r="E3933" s="243" t="n"/>
      <c r="F3933" s="243" t="n"/>
      <c r="G3933" s="243" t="n"/>
      <c r="H3933" s="243" t="n"/>
      <c r="I3933" s="243" t="n"/>
      <c r="J3933" s="243" t="n"/>
      <c r="K3933" s="243" t="n"/>
    </row>
    <row r="3934" customFormat="1" s="78">
      <c r="A3934" s="242" t="n"/>
      <c r="B3934" s="22" t="n"/>
      <c r="C3934" s="243" t="n"/>
      <c r="D3934" s="243" t="n"/>
      <c r="E3934" s="243" t="n"/>
      <c r="F3934" s="243" t="n"/>
      <c r="G3934" s="243" t="n"/>
      <c r="H3934" s="243" t="n"/>
      <c r="I3934" s="243" t="n"/>
      <c r="J3934" s="243" t="n"/>
      <c r="K3934" s="243" t="n"/>
    </row>
    <row r="3935" customFormat="1" s="78">
      <c r="A3935" s="242" t="n"/>
      <c r="B3935" s="22" t="n"/>
      <c r="C3935" s="243" t="n"/>
      <c r="D3935" s="243" t="n"/>
      <c r="E3935" s="243" t="n"/>
      <c r="F3935" s="243" t="n"/>
      <c r="G3935" s="243" t="n"/>
      <c r="H3935" s="243" t="n"/>
      <c r="I3935" s="243" t="n"/>
      <c r="J3935" s="243" t="n"/>
      <c r="K3935" s="243" t="n"/>
    </row>
    <row r="3936" customFormat="1" s="78">
      <c r="A3936" s="242" t="n"/>
      <c r="B3936" s="22" t="n"/>
      <c r="C3936" s="243" t="n"/>
      <c r="D3936" s="243" t="n"/>
      <c r="E3936" s="243" t="n"/>
      <c r="F3936" s="243" t="n"/>
      <c r="G3936" s="243" t="n"/>
      <c r="H3936" s="243" t="n"/>
      <c r="I3936" s="243" t="n"/>
      <c r="J3936" s="243" t="n"/>
      <c r="K3936" s="243" t="n"/>
    </row>
    <row r="3937" customFormat="1" s="78">
      <c r="A3937" s="242" t="n"/>
      <c r="B3937" s="22" t="n"/>
      <c r="C3937" s="243" t="n"/>
      <c r="D3937" s="243" t="n"/>
      <c r="E3937" s="243" t="n"/>
      <c r="F3937" s="243" t="n"/>
      <c r="G3937" s="243" t="n"/>
      <c r="H3937" s="243" t="n"/>
      <c r="I3937" s="243" t="n"/>
      <c r="J3937" s="243" t="n"/>
      <c r="K3937" s="243" t="n"/>
    </row>
    <row r="3938" customFormat="1" s="78">
      <c r="A3938" s="242" t="n"/>
      <c r="B3938" s="22" t="n"/>
      <c r="C3938" s="243" t="n"/>
      <c r="D3938" s="243" t="n"/>
      <c r="E3938" s="243" t="n"/>
      <c r="F3938" s="243" t="n"/>
      <c r="G3938" s="243" t="n"/>
      <c r="H3938" s="243" t="n"/>
      <c r="I3938" s="243" t="n"/>
      <c r="J3938" s="243" t="n"/>
      <c r="K3938" s="243" t="n"/>
    </row>
    <row r="3939" customFormat="1" s="78">
      <c r="A3939" s="242" t="n"/>
      <c r="B3939" s="22" t="n"/>
      <c r="C3939" s="243" t="n"/>
      <c r="D3939" s="243" t="n"/>
      <c r="E3939" s="243" t="n"/>
      <c r="F3939" s="243" t="n"/>
      <c r="G3939" s="243" t="n"/>
      <c r="H3939" s="243" t="n"/>
      <c r="I3939" s="243" t="n"/>
      <c r="J3939" s="243" t="n"/>
      <c r="K3939" s="243" t="n"/>
    </row>
    <row r="3940" customFormat="1" s="78">
      <c r="A3940" s="242" t="n"/>
      <c r="B3940" s="22" t="n"/>
      <c r="C3940" s="243" t="n"/>
      <c r="D3940" s="243" t="n"/>
      <c r="E3940" s="243" t="n"/>
      <c r="F3940" s="243" t="n"/>
      <c r="G3940" s="243" t="n"/>
      <c r="H3940" s="243" t="n"/>
      <c r="I3940" s="243" t="n"/>
      <c r="J3940" s="243" t="n"/>
      <c r="K3940" s="243" t="n"/>
    </row>
    <row r="3941" customFormat="1" s="78">
      <c r="A3941" s="242" t="n"/>
      <c r="B3941" s="22" t="n"/>
      <c r="C3941" s="243" t="n"/>
      <c r="D3941" s="243" t="n"/>
      <c r="E3941" s="243" t="n"/>
      <c r="F3941" s="243" t="n"/>
      <c r="G3941" s="243" t="n"/>
      <c r="H3941" s="243" t="n"/>
      <c r="I3941" s="243" t="n"/>
      <c r="J3941" s="243" t="n"/>
      <c r="K3941" s="243" t="n"/>
    </row>
    <row r="3942" customFormat="1" s="78">
      <c r="A3942" s="242" t="n"/>
      <c r="B3942" s="22" t="n"/>
      <c r="C3942" s="243" t="n"/>
      <c r="D3942" s="243" t="n"/>
      <c r="E3942" s="243" t="n"/>
      <c r="F3942" s="243" t="n"/>
      <c r="G3942" s="243" t="n"/>
      <c r="H3942" s="243" t="n"/>
      <c r="I3942" s="243" t="n"/>
      <c r="J3942" s="243" t="n"/>
      <c r="K3942" s="243" t="n"/>
    </row>
    <row r="3943" customFormat="1" s="78">
      <c r="A3943" s="242" t="n"/>
      <c r="B3943" s="22" t="n"/>
      <c r="C3943" s="243" t="n"/>
      <c r="D3943" s="243" t="n"/>
      <c r="E3943" s="243" t="n"/>
      <c r="F3943" s="243" t="n"/>
      <c r="G3943" s="243" t="n"/>
      <c r="H3943" s="243" t="n"/>
      <c r="I3943" s="243" t="n"/>
      <c r="J3943" s="243" t="n"/>
      <c r="K3943" s="243" t="n"/>
    </row>
    <row r="3944" customFormat="1" s="78">
      <c r="A3944" s="242" t="n"/>
      <c r="B3944" s="22" t="n"/>
      <c r="C3944" s="243" t="n"/>
      <c r="D3944" s="243" t="n"/>
      <c r="E3944" s="243" t="n"/>
      <c r="F3944" s="243" t="n"/>
      <c r="G3944" s="243" t="n"/>
      <c r="H3944" s="243" t="n"/>
      <c r="I3944" s="243" t="n"/>
      <c r="J3944" s="243" t="n"/>
      <c r="K3944" s="243" t="n"/>
    </row>
    <row r="3945" customFormat="1" s="78">
      <c r="A3945" s="242" t="n"/>
      <c r="B3945" s="22" t="n"/>
      <c r="C3945" s="243" t="n"/>
      <c r="D3945" s="243" t="n"/>
      <c r="E3945" s="243" t="n"/>
      <c r="F3945" s="243" t="n"/>
      <c r="G3945" s="243" t="n"/>
      <c r="H3945" s="243" t="n"/>
      <c r="I3945" s="243" t="n"/>
      <c r="J3945" s="243" t="n"/>
      <c r="K3945" s="243" t="n"/>
    </row>
    <row r="3946" customFormat="1" s="78">
      <c r="A3946" s="242" t="n"/>
      <c r="B3946" s="22" t="n"/>
      <c r="C3946" s="243" t="n"/>
      <c r="D3946" s="243" t="n"/>
      <c r="E3946" s="243" t="n"/>
      <c r="F3946" s="243" t="n"/>
      <c r="G3946" s="243" t="n"/>
      <c r="H3946" s="243" t="n"/>
      <c r="I3946" s="243" t="n"/>
      <c r="J3946" s="243" t="n"/>
      <c r="K3946" s="243" t="n"/>
    </row>
    <row r="3947" customFormat="1" s="78">
      <c r="A3947" s="242" t="n"/>
      <c r="B3947" s="22" t="n"/>
      <c r="C3947" s="243" t="n"/>
      <c r="D3947" s="243" t="n"/>
      <c r="E3947" s="243" t="n"/>
      <c r="F3947" s="243" t="n"/>
      <c r="G3947" s="243" t="n"/>
      <c r="H3947" s="243" t="n"/>
      <c r="I3947" s="243" t="n"/>
      <c r="J3947" s="243" t="n"/>
      <c r="K3947" s="243" t="n"/>
    </row>
    <row r="3948" customFormat="1" s="78">
      <c r="A3948" s="242" t="n"/>
      <c r="B3948" s="22" t="n"/>
      <c r="C3948" s="243" t="n"/>
      <c r="D3948" s="243" t="n"/>
      <c r="E3948" s="243" t="n"/>
      <c r="F3948" s="243" t="n"/>
      <c r="G3948" s="243" t="n"/>
      <c r="H3948" s="243" t="n"/>
      <c r="I3948" s="243" t="n"/>
      <c r="J3948" s="243" t="n"/>
      <c r="K3948" s="243" t="n"/>
    </row>
    <row r="3949" customFormat="1" s="78">
      <c r="A3949" s="242" t="n"/>
      <c r="B3949" s="22" t="n"/>
      <c r="C3949" s="243" t="n"/>
      <c r="D3949" s="243" t="n"/>
      <c r="E3949" s="243" t="n"/>
      <c r="F3949" s="243" t="n"/>
      <c r="G3949" s="243" t="n"/>
      <c r="H3949" s="243" t="n"/>
      <c r="I3949" s="243" t="n"/>
      <c r="J3949" s="243" t="n"/>
      <c r="K3949" s="243" t="n"/>
    </row>
    <row r="3950" customFormat="1" s="78">
      <c r="A3950" s="242" t="n"/>
      <c r="B3950" s="22" t="n"/>
      <c r="C3950" s="243" t="n"/>
      <c r="D3950" s="243" t="n"/>
      <c r="E3950" s="243" t="n"/>
      <c r="F3950" s="243" t="n"/>
      <c r="G3950" s="243" t="n"/>
      <c r="H3950" s="243" t="n"/>
      <c r="I3950" s="243" t="n"/>
      <c r="J3950" s="243" t="n"/>
      <c r="K3950" s="243" t="n"/>
    </row>
    <row r="3951" customFormat="1" s="78">
      <c r="A3951" s="242" t="n"/>
      <c r="B3951" s="22" t="n"/>
      <c r="C3951" s="243" t="n"/>
      <c r="D3951" s="243" t="n"/>
      <c r="E3951" s="243" t="n"/>
      <c r="F3951" s="243" t="n"/>
      <c r="G3951" s="243" t="n"/>
      <c r="H3951" s="243" t="n"/>
      <c r="I3951" s="243" t="n"/>
      <c r="J3951" s="243" t="n"/>
      <c r="K3951" s="243" t="n"/>
    </row>
    <row r="3952" customFormat="1" s="78">
      <c r="A3952" s="242" t="n"/>
      <c r="B3952" s="22" t="n"/>
      <c r="C3952" s="243" t="n"/>
      <c r="D3952" s="243" t="n"/>
      <c r="E3952" s="243" t="n"/>
      <c r="F3952" s="243" t="n"/>
      <c r="G3952" s="243" t="n"/>
      <c r="H3952" s="243" t="n"/>
      <c r="I3952" s="243" t="n"/>
      <c r="J3952" s="243" t="n"/>
      <c r="K3952" s="243" t="n"/>
    </row>
    <row r="3953" customFormat="1" s="78">
      <c r="A3953" s="242" t="n"/>
      <c r="B3953" s="22" t="n"/>
      <c r="C3953" s="243" t="n"/>
      <c r="D3953" s="243" t="n"/>
      <c r="E3953" s="243" t="n"/>
      <c r="F3953" s="243" t="n"/>
      <c r="G3953" s="243" t="n"/>
      <c r="H3953" s="243" t="n"/>
      <c r="I3953" s="243" t="n"/>
      <c r="J3953" s="243" t="n"/>
      <c r="K3953" s="243" t="n"/>
    </row>
    <row r="3954" customFormat="1" s="78">
      <c r="A3954" s="242" t="n"/>
      <c r="B3954" s="22" t="n"/>
      <c r="C3954" s="243" t="n"/>
      <c r="D3954" s="243" t="n"/>
      <c r="E3954" s="243" t="n"/>
      <c r="F3954" s="243" t="n"/>
      <c r="G3954" s="243" t="n"/>
      <c r="H3954" s="243" t="n"/>
      <c r="I3954" s="243" t="n"/>
      <c r="J3954" s="243" t="n"/>
      <c r="K3954" s="243" t="n"/>
    </row>
    <row r="3955" customFormat="1" s="78">
      <c r="A3955" s="242" t="n"/>
      <c r="B3955" s="22" t="n"/>
      <c r="C3955" s="243" t="n"/>
      <c r="D3955" s="243" t="n"/>
      <c r="E3955" s="243" t="n"/>
      <c r="F3955" s="243" t="n"/>
      <c r="G3955" s="243" t="n"/>
      <c r="H3955" s="243" t="n"/>
      <c r="I3955" s="243" t="n"/>
      <c r="J3955" s="243" t="n"/>
      <c r="K3955" s="243" t="n"/>
    </row>
    <row r="3956" customFormat="1" s="78">
      <c r="A3956" s="242" t="n"/>
      <c r="B3956" s="22" t="n"/>
      <c r="C3956" s="243" t="n"/>
      <c r="D3956" s="243" t="n"/>
      <c r="E3956" s="243" t="n"/>
      <c r="F3956" s="243" t="n"/>
      <c r="G3956" s="243" t="n"/>
      <c r="H3956" s="243" t="n"/>
      <c r="I3956" s="243" t="n"/>
      <c r="J3956" s="243" t="n"/>
      <c r="K3956" s="243" t="n"/>
    </row>
    <row r="3957" customFormat="1" s="78">
      <c r="A3957" s="242" t="n"/>
      <c r="B3957" s="22" t="n"/>
      <c r="C3957" s="243" t="n"/>
      <c r="D3957" s="243" t="n"/>
      <c r="E3957" s="243" t="n"/>
      <c r="F3957" s="243" t="n"/>
      <c r="G3957" s="243" t="n"/>
      <c r="H3957" s="243" t="n"/>
      <c r="I3957" s="243" t="n"/>
      <c r="J3957" s="243" t="n"/>
      <c r="K3957" s="243" t="n"/>
    </row>
    <row r="3958" customFormat="1" s="78">
      <c r="A3958" s="242" t="n"/>
      <c r="B3958" s="22" t="n"/>
      <c r="C3958" s="243" t="n"/>
      <c r="D3958" s="243" t="n"/>
      <c r="E3958" s="243" t="n"/>
      <c r="F3958" s="243" t="n"/>
      <c r="G3958" s="243" t="n"/>
      <c r="H3958" s="243" t="n"/>
      <c r="I3958" s="243" t="n"/>
      <c r="J3958" s="243" t="n"/>
      <c r="K3958" s="243" t="n"/>
    </row>
    <row r="3959" customFormat="1" s="78">
      <c r="A3959" s="242" t="n"/>
      <c r="B3959" s="22" t="n"/>
      <c r="C3959" s="243" t="n"/>
      <c r="D3959" s="243" t="n"/>
      <c r="E3959" s="243" t="n"/>
      <c r="F3959" s="243" t="n"/>
      <c r="G3959" s="243" t="n"/>
      <c r="H3959" s="243" t="n"/>
      <c r="I3959" s="243" t="n"/>
      <c r="J3959" s="243" t="n"/>
      <c r="K3959" s="243" t="n"/>
    </row>
    <row r="3960" customFormat="1" s="78">
      <c r="A3960" s="242" t="n"/>
      <c r="B3960" s="22" t="n"/>
      <c r="C3960" s="243" t="n"/>
      <c r="D3960" s="243" t="n"/>
      <c r="E3960" s="243" t="n"/>
      <c r="F3960" s="243" t="n"/>
      <c r="G3960" s="243" t="n"/>
      <c r="H3960" s="243" t="n"/>
      <c r="I3960" s="243" t="n"/>
      <c r="J3960" s="243" t="n"/>
      <c r="K3960" s="243" t="n"/>
    </row>
    <row r="3961" customFormat="1" s="78">
      <c r="A3961" s="242" t="n"/>
      <c r="B3961" s="22" t="n"/>
      <c r="C3961" s="243" t="n"/>
      <c r="D3961" s="243" t="n"/>
      <c r="E3961" s="243" t="n"/>
      <c r="F3961" s="243" t="n"/>
      <c r="G3961" s="243" t="n"/>
      <c r="H3961" s="243" t="n"/>
      <c r="I3961" s="243" t="n"/>
      <c r="J3961" s="243" t="n"/>
      <c r="K3961" s="243" t="n"/>
    </row>
    <row r="3962" customFormat="1" s="78">
      <c r="A3962" s="242" t="n"/>
      <c r="B3962" s="22" t="n"/>
      <c r="C3962" s="243" t="n"/>
      <c r="D3962" s="243" t="n"/>
      <c r="E3962" s="243" t="n"/>
      <c r="F3962" s="243" t="n"/>
      <c r="G3962" s="243" t="n"/>
      <c r="H3962" s="243" t="n"/>
      <c r="I3962" s="243" t="n"/>
      <c r="J3962" s="243" t="n"/>
      <c r="K3962" s="243" t="n"/>
    </row>
    <row r="3963" customFormat="1" s="78">
      <c r="A3963" s="242" t="n"/>
      <c r="B3963" s="22" t="n"/>
      <c r="C3963" s="243" t="n"/>
      <c r="D3963" s="243" t="n"/>
      <c r="E3963" s="243" t="n"/>
      <c r="F3963" s="243" t="n"/>
      <c r="G3963" s="243" t="n"/>
      <c r="H3963" s="243" t="n"/>
      <c r="I3963" s="243" t="n"/>
      <c r="J3963" s="243" t="n"/>
      <c r="K3963" s="243" t="n"/>
    </row>
    <row r="3964" customFormat="1" s="78">
      <c r="A3964" s="242" t="n"/>
      <c r="B3964" s="22" t="n"/>
      <c r="C3964" s="243" t="n"/>
      <c r="D3964" s="243" t="n"/>
      <c r="E3964" s="243" t="n"/>
      <c r="F3964" s="243" t="n"/>
      <c r="G3964" s="243" t="n"/>
      <c r="H3964" s="243" t="n"/>
      <c r="I3964" s="243" t="n"/>
      <c r="J3964" s="243" t="n"/>
      <c r="K3964" s="243" t="n"/>
    </row>
    <row r="3965" customFormat="1" s="78">
      <c r="A3965" s="242" t="n"/>
      <c r="B3965" s="22" t="n"/>
      <c r="C3965" s="243" t="n"/>
      <c r="D3965" s="243" t="n"/>
      <c r="E3965" s="243" t="n"/>
      <c r="F3965" s="243" t="n"/>
      <c r="G3965" s="243" t="n"/>
      <c r="H3965" s="243" t="n"/>
      <c r="I3965" s="243" t="n"/>
      <c r="J3965" s="243" t="n"/>
      <c r="K3965" s="243" t="n"/>
    </row>
    <row r="3966" customFormat="1" s="78">
      <c r="A3966" s="242" t="n"/>
      <c r="B3966" s="22" t="n"/>
      <c r="C3966" s="243" t="n"/>
      <c r="D3966" s="243" t="n"/>
      <c r="E3966" s="243" t="n"/>
      <c r="F3966" s="243" t="n"/>
      <c r="G3966" s="243" t="n"/>
      <c r="H3966" s="243" t="n"/>
      <c r="I3966" s="243" t="n"/>
      <c r="J3966" s="243" t="n"/>
      <c r="K3966" s="243" t="n"/>
    </row>
    <row r="3967" customFormat="1" s="78">
      <c r="A3967" s="242" t="n"/>
      <c r="B3967" s="22" t="n"/>
      <c r="C3967" s="243" t="n"/>
      <c r="D3967" s="243" t="n"/>
      <c r="E3967" s="243" t="n"/>
      <c r="F3967" s="243" t="n"/>
      <c r="G3967" s="243" t="n"/>
      <c r="H3967" s="243" t="n"/>
      <c r="I3967" s="243" t="n"/>
      <c r="J3967" s="243" t="n"/>
      <c r="K3967" s="243" t="n"/>
    </row>
    <row r="3968" customFormat="1" s="78">
      <c r="A3968" s="242" t="n"/>
      <c r="B3968" s="22" t="n"/>
      <c r="C3968" s="243" t="n"/>
      <c r="D3968" s="243" t="n"/>
      <c r="E3968" s="243" t="n"/>
      <c r="F3968" s="243" t="n"/>
      <c r="G3968" s="243" t="n"/>
      <c r="H3968" s="243" t="n"/>
      <c r="I3968" s="243" t="n"/>
      <c r="J3968" s="243" t="n"/>
      <c r="K3968" s="243" t="n"/>
    </row>
    <row r="3969" customFormat="1" s="78">
      <c r="A3969" s="242" t="n"/>
      <c r="B3969" s="22" t="n"/>
      <c r="C3969" s="243" t="n"/>
      <c r="D3969" s="243" t="n"/>
      <c r="E3969" s="243" t="n"/>
      <c r="F3969" s="243" t="n"/>
      <c r="G3969" s="243" t="n"/>
      <c r="H3969" s="243" t="n"/>
      <c r="I3969" s="243" t="n"/>
      <c r="J3969" s="243" t="n"/>
      <c r="K3969" s="243" t="n"/>
    </row>
    <row r="3970" customFormat="1" s="78">
      <c r="A3970" s="242" t="n"/>
      <c r="B3970" s="22" t="n"/>
      <c r="C3970" s="243" t="n"/>
      <c r="D3970" s="243" t="n"/>
      <c r="E3970" s="243" t="n"/>
      <c r="F3970" s="243" t="n"/>
      <c r="G3970" s="243" t="n"/>
      <c r="H3970" s="243" t="n"/>
      <c r="I3970" s="243" t="n"/>
      <c r="J3970" s="243" t="n"/>
      <c r="K3970" s="243" t="n"/>
    </row>
    <row r="3971" customFormat="1" s="78">
      <c r="A3971" s="242" t="n"/>
      <c r="B3971" s="22" t="n"/>
      <c r="C3971" s="243" t="n"/>
      <c r="D3971" s="243" t="n"/>
      <c r="E3971" s="243" t="n"/>
      <c r="F3971" s="243" t="n"/>
      <c r="G3971" s="243" t="n"/>
      <c r="H3971" s="243" t="n"/>
      <c r="I3971" s="243" t="n"/>
      <c r="J3971" s="243" t="n"/>
      <c r="K3971" s="243" t="n"/>
    </row>
    <row r="3972" customFormat="1" s="78">
      <c r="A3972" s="242" t="n"/>
      <c r="B3972" s="22" t="n"/>
      <c r="C3972" s="243" t="n"/>
      <c r="D3972" s="243" t="n"/>
      <c r="E3972" s="243" t="n"/>
      <c r="F3972" s="243" t="n"/>
      <c r="G3972" s="243" t="n"/>
      <c r="H3972" s="243" t="n"/>
      <c r="I3972" s="243" t="n"/>
      <c r="J3972" s="243" t="n"/>
      <c r="K3972" s="243" t="n"/>
    </row>
    <row r="3973" customFormat="1" s="78">
      <c r="A3973" s="242" t="n"/>
      <c r="B3973" s="22" t="n"/>
      <c r="C3973" s="243" t="n"/>
      <c r="D3973" s="243" t="n"/>
      <c r="E3973" s="243" t="n"/>
      <c r="F3973" s="243" t="n"/>
      <c r="G3973" s="243" t="n"/>
      <c r="H3973" s="243" t="n"/>
      <c r="I3973" s="243" t="n"/>
      <c r="J3973" s="243" t="n"/>
      <c r="K3973" s="243" t="n"/>
    </row>
    <row r="3974" customFormat="1" s="78">
      <c r="A3974" s="242" t="n"/>
      <c r="B3974" s="22" t="n"/>
      <c r="C3974" s="243" t="n"/>
      <c r="D3974" s="243" t="n"/>
      <c r="E3974" s="243" t="n"/>
      <c r="F3974" s="243" t="n"/>
      <c r="G3974" s="243" t="n"/>
      <c r="H3974" s="243" t="n"/>
      <c r="I3974" s="243" t="n"/>
      <c r="J3974" s="243" t="n"/>
      <c r="K3974" s="243" t="n"/>
    </row>
    <row r="3975" customFormat="1" s="78">
      <c r="A3975" s="242" t="n"/>
      <c r="B3975" s="22" t="n"/>
      <c r="C3975" s="243" t="n"/>
      <c r="D3975" s="243" t="n"/>
      <c r="E3975" s="243" t="n"/>
      <c r="F3975" s="243" t="n"/>
      <c r="G3975" s="243" t="n"/>
      <c r="H3975" s="243" t="n"/>
      <c r="I3975" s="243" t="n"/>
      <c r="J3975" s="243" t="n"/>
      <c r="K3975" s="243" t="n"/>
    </row>
    <row r="3976" customFormat="1" s="78">
      <c r="A3976" s="242" t="n"/>
      <c r="B3976" s="22" t="n"/>
      <c r="C3976" s="243" t="n"/>
      <c r="D3976" s="243" t="n"/>
      <c r="E3976" s="243" t="n"/>
      <c r="F3976" s="243" t="n"/>
      <c r="G3976" s="243" t="n"/>
      <c r="H3976" s="243" t="n"/>
      <c r="I3976" s="243" t="n"/>
      <c r="J3976" s="243" t="n"/>
      <c r="K3976" s="243" t="n"/>
    </row>
    <row r="3977" customFormat="1" s="78">
      <c r="A3977" s="242" t="n"/>
      <c r="B3977" s="22" t="n"/>
      <c r="C3977" s="243" t="n"/>
      <c r="D3977" s="243" t="n"/>
      <c r="E3977" s="243" t="n"/>
      <c r="F3977" s="243" t="n"/>
      <c r="G3977" s="243" t="n"/>
      <c r="H3977" s="243" t="n"/>
      <c r="I3977" s="243" t="n"/>
      <c r="J3977" s="243" t="n"/>
      <c r="K3977" s="243" t="n"/>
    </row>
    <row r="3978" customFormat="1" s="78">
      <c r="A3978" s="242" t="n"/>
      <c r="B3978" s="22" t="n"/>
      <c r="C3978" s="243" t="n"/>
      <c r="D3978" s="243" t="n"/>
      <c r="E3978" s="243" t="n"/>
      <c r="F3978" s="243" t="n"/>
      <c r="G3978" s="243" t="n"/>
      <c r="H3978" s="243" t="n"/>
      <c r="I3978" s="243" t="n"/>
      <c r="J3978" s="243" t="n"/>
      <c r="K3978" s="243" t="n"/>
    </row>
    <row r="3979" customFormat="1" s="78">
      <c r="A3979" s="242" t="n"/>
      <c r="B3979" s="22" t="n"/>
      <c r="C3979" s="243" t="n"/>
      <c r="D3979" s="243" t="n"/>
      <c r="E3979" s="243" t="n"/>
      <c r="F3979" s="243" t="n"/>
      <c r="G3979" s="243" t="n"/>
      <c r="H3979" s="243" t="n"/>
      <c r="I3979" s="243" t="n"/>
      <c r="J3979" s="243" t="n"/>
      <c r="K3979" s="243" t="n"/>
    </row>
    <row r="3980" customFormat="1" s="78">
      <c r="A3980" s="242" t="n"/>
      <c r="B3980" s="22" t="n"/>
      <c r="C3980" s="243" t="n"/>
      <c r="D3980" s="243" t="n"/>
      <c r="E3980" s="243" t="n"/>
      <c r="F3980" s="243" t="n"/>
      <c r="G3980" s="243" t="n"/>
      <c r="H3980" s="243" t="n"/>
      <c r="I3980" s="243" t="n"/>
      <c r="J3980" s="243" t="n"/>
      <c r="K3980" s="243" t="n"/>
    </row>
    <row r="3981" customFormat="1" s="78">
      <c r="A3981" s="242" t="n"/>
      <c r="B3981" s="22" t="n"/>
      <c r="C3981" s="243" t="n"/>
      <c r="D3981" s="243" t="n"/>
      <c r="E3981" s="243" t="n"/>
      <c r="F3981" s="243" t="n"/>
      <c r="G3981" s="243" t="n"/>
      <c r="H3981" s="243" t="n"/>
      <c r="I3981" s="243" t="n"/>
      <c r="J3981" s="243" t="n"/>
      <c r="K3981" s="243" t="n"/>
    </row>
    <row r="3982" customFormat="1" s="78">
      <c r="A3982" s="242" t="n"/>
      <c r="B3982" s="22" t="n"/>
      <c r="C3982" s="243" t="n"/>
      <c r="D3982" s="243" t="n"/>
      <c r="E3982" s="243" t="n"/>
      <c r="F3982" s="243" t="n"/>
      <c r="G3982" s="243" t="n"/>
      <c r="H3982" s="243" t="n"/>
      <c r="I3982" s="243" t="n"/>
      <c r="J3982" s="243" t="n"/>
      <c r="K3982" s="243" t="n"/>
    </row>
    <row r="3983" customFormat="1" s="78">
      <c r="A3983" s="242" t="n"/>
      <c r="B3983" s="22" t="n"/>
      <c r="C3983" s="243" t="n"/>
      <c r="D3983" s="243" t="n"/>
      <c r="E3983" s="243" t="n"/>
      <c r="F3983" s="243" t="n"/>
      <c r="G3983" s="243" t="n"/>
      <c r="H3983" s="243" t="n"/>
      <c r="I3983" s="243" t="n"/>
      <c r="J3983" s="243" t="n"/>
      <c r="K3983" s="243" t="n"/>
    </row>
    <row r="3984" customFormat="1" s="78">
      <c r="A3984" s="242" t="n"/>
      <c r="B3984" s="22" t="n"/>
      <c r="C3984" s="243" t="n"/>
      <c r="D3984" s="243" t="n"/>
      <c r="E3984" s="243" t="n"/>
      <c r="F3984" s="243" t="n"/>
      <c r="G3984" s="243" t="n"/>
      <c r="H3984" s="243" t="n"/>
      <c r="I3984" s="243" t="n"/>
      <c r="J3984" s="243" t="n"/>
      <c r="K3984" s="243" t="n"/>
    </row>
    <row r="3985" customFormat="1" s="78">
      <c r="A3985" s="242" t="n"/>
      <c r="B3985" s="22" t="n"/>
      <c r="C3985" s="243" t="n"/>
      <c r="D3985" s="243" t="n"/>
      <c r="E3985" s="243" t="n"/>
      <c r="F3985" s="243" t="n"/>
      <c r="G3985" s="243" t="n"/>
      <c r="H3985" s="243" t="n"/>
      <c r="I3985" s="243" t="n"/>
      <c r="J3985" s="243" t="n"/>
      <c r="K3985" s="243" t="n"/>
    </row>
    <row r="3986" customFormat="1" s="78">
      <c r="A3986" s="242" t="n"/>
      <c r="B3986" s="22" t="n"/>
      <c r="C3986" s="243" t="n"/>
      <c r="D3986" s="243" t="n"/>
      <c r="E3986" s="243" t="n"/>
      <c r="F3986" s="243" t="n"/>
      <c r="G3986" s="243" t="n"/>
      <c r="H3986" s="243" t="n"/>
      <c r="I3986" s="243" t="n"/>
      <c r="J3986" s="243" t="n"/>
      <c r="K3986" s="243" t="n"/>
    </row>
    <row r="3987" customFormat="1" s="78">
      <c r="A3987" s="242" t="n"/>
      <c r="B3987" s="22" t="n"/>
      <c r="C3987" s="243" t="n"/>
      <c r="D3987" s="243" t="n"/>
      <c r="E3987" s="243" t="n"/>
      <c r="F3987" s="243" t="n"/>
      <c r="G3987" s="243" t="n"/>
      <c r="H3987" s="243" t="n"/>
      <c r="I3987" s="243" t="n"/>
      <c r="J3987" s="243" t="n"/>
      <c r="K3987" s="243" t="n"/>
    </row>
    <row r="3988" customFormat="1" s="78">
      <c r="A3988" s="242" t="n"/>
      <c r="B3988" s="22" t="n"/>
      <c r="C3988" s="243" t="n"/>
      <c r="D3988" s="243" t="n"/>
      <c r="E3988" s="243" t="n"/>
      <c r="F3988" s="243" t="n"/>
      <c r="G3988" s="243" t="n"/>
      <c r="H3988" s="243" t="n"/>
      <c r="I3988" s="243" t="n"/>
      <c r="J3988" s="243" t="n"/>
      <c r="K3988" s="243" t="n"/>
    </row>
    <row r="3989" customFormat="1" s="78">
      <c r="A3989" s="242" t="n"/>
      <c r="B3989" s="22" t="n"/>
      <c r="C3989" s="243" t="n"/>
      <c r="D3989" s="243" t="n"/>
      <c r="E3989" s="243" t="n"/>
      <c r="F3989" s="243" t="n"/>
      <c r="G3989" s="243" t="n"/>
      <c r="H3989" s="243" t="n"/>
      <c r="I3989" s="243" t="n"/>
      <c r="J3989" s="243" t="n"/>
      <c r="K3989" s="243" t="n"/>
    </row>
    <row r="3990" customFormat="1" s="78">
      <c r="A3990" s="242" t="n"/>
      <c r="B3990" s="22" t="n"/>
      <c r="C3990" s="243" t="n"/>
      <c r="D3990" s="243" t="n"/>
      <c r="E3990" s="243" t="n"/>
      <c r="F3990" s="243" t="n"/>
      <c r="G3990" s="243" t="n"/>
      <c r="H3990" s="243" t="n"/>
      <c r="I3990" s="243" t="n"/>
      <c r="J3990" s="243" t="n"/>
      <c r="K3990" s="243" t="n"/>
    </row>
    <row r="3991" customFormat="1" s="78">
      <c r="A3991" s="242" t="n"/>
      <c r="B3991" s="22" t="n"/>
      <c r="C3991" s="243" t="n"/>
      <c r="D3991" s="243" t="n"/>
      <c r="E3991" s="243" t="n"/>
      <c r="F3991" s="243" t="n"/>
      <c r="G3991" s="243" t="n"/>
      <c r="H3991" s="243" t="n"/>
      <c r="I3991" s="243" t="n"/>
      <c r="J3991" s="243" t="n"/>
      <c r="K3991" s="243" t="n"/>
    </row>
    <row r="3992" customFormat="1" s="78">
      <c r="A3992" s="242" t="n"/>
      <c r="B3992" s="22" t="n"/>
      <c r="C3992" s="243" t="n"/>
      <c r="D3992" s="243" t="n"/>
      <c r="E3992" s="243" t="n"/>
      <c r="F3992" s="243" t="n"/>
      <c r="G3992" s="243" t="n"/>
      <c r="H3992" s="243" t="n"/>
      <c r="I3992" s="243" t="n"/>
      <c r="J3992" s="243" t="n"/>
      <c r="K3992" s="243" t="n"/>
    </row>
    <row r="3993" customFormat="1" s="78">
      <c r="A3993" s="242" t="n"/>
      <c r="B3993" s="22" t="n"/>
      <c r="C3993" s="243" t="n"/>
      <c r="D3993" s="243" t="n"/>
      <c r="E3993" s="243" t="n"/>
      <c r="F3993" s="243" t="n"/>
      <c r="G3993" s="243" t="n"/>
      <c r="H3993" s="243" t="n"/>
      <c r="I3993" s="243" t="n"/>
      <c r="J3993" s="243" t="n"/>
      <c r="K3993" s="243" t="n"/>
    </row>
    <row r="3994" customFormat="1" s="78">
      <c r="A3994" s="242" t="n"/>
      <c r="B3994" s="22" t="n"/>
      <c r="C3994" s="243" t="n"/>
      <c r="D3994" s="243" t="n"/>
      <c r="E3994" s="243" t="n"/>
      <c r="F3994" s="243" t="n"/>
      <c r="G3994" s="243" t="n"/>
      <c r="H3994" s="243" t="n"/>
      <c r="I3994" s="243" t="n"/>
      <c r="J3994" s="243" t="n"/>
      <c r="K3994" s="243" t="n"/>
    </row>
    <row r="3995" customFormat="1" s="78">
      <c r="A3995" s="242" t="n"/>
      <c r="B3995" s="22" t="n"/>
      <c r="C3995" s="243" t="n"/>
      <c r="D3995" s="243" t="n"/>
      <c r="E3995" s="243" t="n"/>
      <c r="F3995" s="243" t="n"/>
      <c r="G3995" s="243" t="n"/>
      <c r="H3995" s="243" t="n"/>
      <c r="I3995" s="243" t="n"/>
      <c r="J3995" s="243" t="n"/>
      <c r="K3995" s="243" t="n"/>
    </row>
    <row r="3996" customFormat="1" s="78">
      <c r="A3996" s="242" t="n"/>
      <c r="B3996" s="22" t="n"/>
      <c r="C3996" s="243" t="n"/>
      <c r="D3996" s="243" t="n"/>
      <c r="E3996" s="243" t="n"/>
      <c r="F3996" s="243" t="n"/>
      <c r="G3996" s="243" t="n"/>
      <c r="H3996" s="243" t="n"/>
      <c r="I3996" s="243" t="n"/>
      <c r="J3996" s="243" t="n"/>
      <c r="K3996" s="243" t="n"/>
    </row>
    <row r="3997" customFormat="1" s="78">
      <c r="A3997" s="242" t="n"/>
      <c r="B3997" s="22" t="n"/>
      <c r="C3997" s="243" t="n"/>
      <c r="D3997" s="243" t="n"/>
      <c r="E3997" s="243" t="n"/>
      <c r="F3997" s="243" t="n"/>
      <c r="G3997" s="243" t="n"/>
      <c r="H3997" s="243" t="n"/>
      <c r="I3997" s="243" t="n"/>
      <c r="J3997" s="243" t="n"/>
      <c r="K3997" s="243" t="n"/>
    </row>
    <row r="3998" customFormat="1" s="78">
      <c r="A3998" s="242" t="n"/>
      <c r="B3998" s="22" t="n"/>
      <c r="C3998" s="243" t="n"/>
      <c r="D3998" s="243" t="n"/>
      <c r="E3998" s="243" t="n"/>
      <c r="F3998" s="243" t="n"/>
      <c r="G3998" s="243" t="n"/>
      <c r="H3998" s="243" t="n"/>
      <c r="I3998" s="243" t="n"/>
      <c r="J3998" s="243" t="n"/>
      <c r="K3998" s="243" t="n"/>
    </row>
    <row r="3999" customFormat="1" s="78">
      <c r="A3999" s="242" t="n"/>
      <c r="B3999" s="22" t="n"/>
      <c r="C3999" s="243" t="n"/>
      <c r="D3999" s="243" t="n"/>
      <c r="E3999" s="243" t="n"/>
      <c r="F3999" s="243" t="n"/>
      <c r="G3999" s="243" t="n"/>
      <c r="H3999" s="243" t="n"/>
      <c r="I3999" s="243" t="n"/>
      <c r="J3999" s="243" t="n"/>
      <c r="K3999" s="243" t="n"/>
    </row>
    <row r="4000" customFormat="1" s="78">
      <c r="A4000" s="242" t="n"/>
      <c r="B4000" s="22" t="n"/>
      <c r="C4000" s="243" t="n"/>
      <c r="D4000" s="243" t="n"/>
      <c r="E4000" s="243" t="n"/>
      <c r="F4000" s="243" t="n"/>
      <c r="G4000" s="243" t="n"/>
      <c r="H4000" s="243" t="n"/>
      <c r="I4000" s="243" t="n"/>
      <c r="J4000" s="243" t="n"/>
      <c r="K4000" s="243" t="n"/>
    </row>
    <row r="4001" customFormat="1" s="78">
      <c r="A4001" s="242" t="n"/>
      <c r="B4001" s="22" t="n"/>
      <c r="C4001" s="243" t="n"/>
      <c r="D4001" s="243" t="n"/>
      <c r="E4001" s="243" t="n"/>
      <c r="F4001" s="243" t="n"/>
      <c r="G4001" s="243" t="n"/>
      <c r="H4001" s="243" t="n"/>
      <c r="I4001" s="243" t="n"/>
      <c r="J4001" s="243" t="n"/>
      <c r="K4001" s="243" t="n"/>
    </row>
    <row r="4002" customFormat="1" s="78">
      <c r="A4002" s="242" t="n"/>
      <c r="B4002" s="22" t="n"/>
      <c r="C4002" s="243" t="n"/>
      <c r="D4002" s="243" t="n"/>
      <c r="E4002" s="243" t="n"/>
      <c r="F4002" s="243" t="n"/>
      <c r="G4002" s="243" t="n"/>
      <c r="H4002" s="243" t="n"/>
      <c r="I4002" s="243" t="n"/>
      <c r="J4002" s="243" t="n"/>
      <c r="K4002" s="243" t="n"/>
    </row>
    <row r="4003" customFormat="1" s="78">
      <c r="A4003" s="242" t="n"/>
      <c r="B4003" s="22" t="n"/>
      <c r="C4003" s="243" t="n"/>
      <c r="D4003" s="243" t="n"/>
      <c r="E4003" s="243" t="n"/>
      <c r="F4003" s="243" t="n"/>
      <c r="G4003" s="243" t="n"/>
      <c r="H4003" s="243" t="n"/>
      <c r="I4003" s="243" t="n"/>
      <c r="J4003" s="243" t="n"/>
      <c r="K4003" s="243" t="n"/>
    </row>
    <row r="4004" customFormat="1" s="78">
      <c r="A4004" s="242" t="n"/>
      <c r="B4004" s="22" t="n"/>
      <c r="C4004" s="243" t="n"/>
      <c r="D4004" s="243" t="n"/>
      <c r="E4004" s="243" t="n"/>
      <c r="F4004" s="243" t="n"/>
      <c r="G4004" s="243" t="n"/>
      <c r="H4004" s="243" t="n"/>
      <c r="I4004" s="243" t="n"/>
      <c r="J4004" s="243" t="n"/>
      <c r="K4004" s="243" t="n"/>
    </row>
    <row r="4005" customFormat="1" s="78">
      <c r="A4005" s="242" t="n"/>
      <c r="B4005" s="22" t="n"/>
      <c r="C4005" s="243" t="n"/>
      <c r="D4005" s="243" t="n"/>
      <c r="E4005" s="243" t="n"/>
      <c r="F4005" s="243" t="n"/>
      <c r="G4005" s="243" t="n"/>
      <c r="H4005" s="243" t="n"/>
      <c r="I4005" s="243" t="n"/>
      <c r="J4005" s="243" t="n"/>
      <c r="K4005" s="243" t="n"/>
    </row>
    <row r="4006" customFormat="1" s="78">
      <c r="A4006" s="242" t="n"/>
      <c r="B4006" s="22" t="n"/>
      <c r="C4006" s="243" t="n"/>
      <c r="D4006" s="243" t="n"/>
      <c r="E4006" s="243" t="n"/>
      <c r="F4006" s="243" t="n"/>
      <c r="G4006" s="243" t="n"/>
      <c r="H4006" s="243" t="n"/>
      <c r="I4006" s="243" t="n"/>
      <c r="J4006" s="243" t="n"/>
      <c r="K4006" s="243" t="n"/>
    </row>
    <row r="4007" customFormat="1" s="78">
      <c r="A4007" s="242" t="n"/>
      <c r="B4007" s="22" t="n"/>
      <c r="C4007" s="243" t="n"/>
      <c r="D4007" s="243" t="n"/>
      <c r="E4007" s="243" t="n"/>
      <c r="F4007" s="243" t="n"/>
      <c r="G4007" s="243" t="n"/>
      <c r="H4007" s="243" t="n"/>
      <c r="I4007" s="243" t="n"/>
      <c r="J4007" s="243" t="n"/>
      <c r="K4007" s="243" t="n"/>
    </row>
    <row r="4008" customFormat="1" s="78">
      <c r="A4008" s="242" t="n"/>
      <c r="B4008" s="22" t="n"/>
      <c r="C4008" s="243" t="n"/>
      <c r="D4008" s="243" t="n"/>
      <c r="E4008" s="243" t="n"/>
      <c r="F4008" s="243" t="n"/>
      <c r="G4008" s="243" t="n"/>
      <c r="H4008" s="243" t="n"/>
      <c r="I4008" s="243" t="n"/>
      <c r="J4008" s="243" t="n"/>
      <c r="K4008" s="243" t="n"/>
    </row>
    <row r="4009" customFormat="1" s="78">
      <c r="A4009" s="242" t="n"/>
      <c r="B4009" s="22" t="n"/>
      <c r="C4009" s="243" t="n"/>
      <c r="D4009" s="243" t="n"/>
      <c r="E4009" s="243" t="n"/>
      <c r="F4009" s="243" t="n"/>
      <c r="G4009" s="243" t="n"/>
      <c r="H4009" s="243" t="n"/>
      <c r="I4009" s="243" t="n"/>
      <c r="J4009" s="243" t="n"/>
      <c r="K4009" s="243" t="n"/>
    </row>
    <row r="4010" customFormat="1" s="78">
      <c r="A4010" s="242" t="n"/>
      <c r="B4010" s="22" t="n"/>
      <c r="C4010" s="243" t="n"/>
      <c r="D4010" s="243" t="n"/>
      <c r="E4010" s="243" t="n"/>
      <c r="F4010" s="243" t="n"/>
      <c r="G4010" s="243" t="n"/>
      <c r="H4010" s="243" t="n"/>
      <c r="I4010" s="243" t="n"/>
      <c r="J4010" s="243" t="n"/>
      <c r="K4010" s="243" t="n"/>
    </row>
    <row r="4011" customFormat="1" s="78">
      <c r="A4011" s="242" t="n"/>
      <c r="B4011" s="22" t="n"/>
      <c r="C4011" s="243" t="n"/>
      <c r="D4011" s="243" t="n"/>
      <c r="E4011" s="243" t="n"/>
      <c r="F4011" s="243" t="n"/>
      <c r="G4011" s="243" t="n"/>
      <c r="H4011" s="243" t="n"/>
      <c r="I4011" s="243" t="n"/>
      <c r="J4011" s="243" t="n"/>
      <c r="K4011" s="243" t="n"/>
    </row>
    <row r="4012" customFormat="1" s="78">
      <c r="A4012" s="242" t="n"/>
      <c r="B4012" s="22" t="n"/>
      <c r="C4012" s="243" t="n"/>
      <c r="D4012" s="243" t="n"/>
      <c r="E4012" s="243" t="n"/>
      <c r="F4012" s="243" t="n"/>
      <c r="G4012" s="243" t="n"/>
      <c r="H4012" s="243" t="n"/>
      <c r="I4012" s="243" t="n"/>
      <c r="J4012" s="243" t="n"/>
      <c r="K4012" s="243" t="n"/>
    </row>
    <row r="4013" customFormat="1" s="78">
      <c r="A4013" s="242" t="n"/>
      <c r="B4013" s="22" t="n"/>
      <c r="C4013" s="243" t="n"/>
      <c r="D4013" s="243" t="n"/>
      <c r="E4013" s="243" t="n"/>
      <c r="F4013" s="243" t="n"/>
      <c r="G4013" s="243" t="n"/>
      <c r="H4013" s="243" t="n"/>
      <c r="I4013" s="243" t="n"/>
      <c r="J4013" s="243" t="n"/>
      <c r="K4013" s="243" t="n"/>
    </row>
    <row r="4014" customFormat="1" s="78">
      <c r="A4014" s="242" t="n"/>
      <c r="B4014" s="22" t="n"/>
      <c r="C4014" s="243" t="n"/>
      <c r="D4014" s="243" t="n"/>
      <c r="E4014" s="243" t="n"/>
      <c r="F4014" s="243" t="n"/>
      <c r="G4014" s="243" t="n"/>
      <c r="H4014" s="243" t="n"/>
      <c r="I4014" s="243" t="n"/>
      <c r="J4014" s="243" t="n"/>
      <c r="K4014" s="243" t="n"/>
    </row>
    <row r="4015" customFormat="1" s="78">
      <c r="A4015" s="242" t="n"/>
      <c r="B4015" s="22" t="n"/>
      <c r="C4015" s="243" t="n"/>
      <c r="D4015" s="243" t="n"/>
      <c r="E4015" s="243" t="n"/>
      <c r="F4015" s="243" t="n"/>
      <c r="G4015" s="243" t="n"/>
      <c r="H4015" s="243" t="n"/>
      <c r="I4015" s="243" t="n"/>
      <c r="J4015" s="243" t="n"/>
      <c r="K4015" s="243" t="n"/>
    </row>
    <row r="4016" customFormat="1" s="78">
      <c r="A4016" s="242" t="n"/>
      <c r="B4016" s="22" t="n"/>
      <c r="C4016" s="243" t="n"/>
      <c r="D4016" s="243" t="n"/>
      <c r="E4016" s="243" t="n"/>
      <c r="F4016" s="243" t="n"/>
      <c r="G4016" s="243" t="n"/>
      <c r="H4016" s="243" t="n"/>
      <c r="I4016" s="243" t="n"/>
      <c r="J4016" s="243" t="n"/>
      <c r="K4016" s="243" t="n"/>
    </row>
    <row r="4017" customFormat="1" s="78">
      <c r="A4017" s="242" t="n"/>
      <c r="B4017" s="22" t="n"/>
      <c r="C4017" s="243" t="n"/>
      <c r="D4017" s="243" t="n"/>
      <c r="E4017" s="243" t="n"/>
      <c r="F4017" s="243" t="n"/>
      <c r="G4017" s="243" t="n"/>
      <c r="H4017" s="243" t="n"/>
      <c r="I4017" s="243" t="n"/>
      <c r="J4017" s="243" t="n"/>
      <c r="K4017" s="243" t="n"/>
    </row>
    <row r="4018" customFormat="1" s="78">
      <c r="A4018" s="242" t="n"/>
      <c r="B4018" s="22" t="n"/>
      <c r="C4018" s="243" t="n"/>
      <c r="D4018" s="243" t="n"/>
      <c r="E4018" s="243" t="n"/>
      <c r="F4018" s="243" t="n"/>
      <c r="G4018" s="243" t="n"/>
      <c r="H4018" s="243" t="n"/>
      <c r="I4018" s="243" t="n"/>
      <c r="J4018" s="243" t="n"/>
      <c r="K4018" s="243" t="n"/>
    </row>
    <row r="4019" customFormat="1" s="78">
      <c r="A4019" s="242" t="n"/>
      <c r="B4019" s="22" t="n"/>
      <c r="C4019" s="243" t="n"/>
      <c r="D4019" s="243" t="n"/>
      <c r="E4019" s="243" t="n"/>
      <c r="F4019" s="243" t="n"/>
      <c r="G4019" s="243" t="n"/>
      <c r="H4019" s="243" t="n"/>
      <c r="I4019" s="243" t="n"/>
      <c r="J4019" s="243" t="n"/>
      <c r="K4019" s="243" t="n"/>
    </row>
    <row r="4020" customFormat="1" s="78">
      <c r="A4020" s="242" t="n"/>
      <c r="B4020" s="22" t="n"/>
      <c r="C4020" s="243" t="n"/>
      <c r="D4020" s="243" t="n"/>
      <c r="E4020" s="243" t="n"/>
      <c r="F4020" s="243" t="n"/>
      <c r="G4020" s="243" t="n"/>
      <c r="H4020" s="243" t="n"/>
      <c r="I4020" s="243" t="n"/>
      <c r="J4020" s="243" t="n"/>
      <c r="K4020" s="243" t="n"/>
    </row>
    <row r="4021" customFormat="1" s="78">
      <c r="A4021" s="242" t="n"/>
      <c r="B4021" s="22" t="n"/>
      <c r="C4021" s="243" t="n"/>
      <c r="D4021" s="243" t="n"/>
      <c r="E4021" s="243" t="n"/>
      <c r="F4021" s="243" t="n"/>
      <c r="G4021" s="243" t="n"/>
      <c r="H4021" s="243" t="n"/>
      <c r="I4021" s="243" t="n"/>
      <c r="J4021" s="243" t="n"/>
      <c r="K4021" s="243" t="n"/>
    </row>
    <row r="4022" customFormat="1" s="78">
      <c r="A4022" s="242" t="n"/>
      <c r="B4022" s="22" t="n"/>
      <c r="C4022" s="243" t="n"/>
      <c r="D4022" s="243" t="n"/>
      <c r="E4022" s="243" t="n"/>
      <c r="F4022" s="243" t="n"/>
      <c r="G4022" s="243" t="n"/>
      <c r="H4022" s="243" t="n"/>
      <c r="I4022" s="243" t="n"/>
      <c r="J4022" s="243" t="n"/>
      <c r="K4022" s="243" t="n"/>
    </row>
    <row r="4023" customFormat="1" s="78">
      <c r="A4023" s="242" t="n"/>
      <c r="B4023" s="22" t="n"/>
      <c r="C4023" s="243" t="n"/>
      <c r="D4023" s="243" t="n"/>
      <c r="E4023" s="243" t="n"/>
      <c r="F4023" s="243" t="n"/>
      <c r="G4023" s="243" t="n"/>
      <c r="H4023" s="243" t="n"/>
      <c r="I4023" s="243" t="n"/>
      <c r="J4023" s="243" t="n"/>
      <c r="K4023" s="243" t="n"/>
    </row>
    <row r="4024" customFormat="1" s="78">
      <c r="A4024" s="242" t="n"/>
      <c r="B4024" s="22" t="n"/>
      <c r="C4024" s="243" t="n"/>
      <c r="D4024" s="243" t="n"/>
      <c r="E4024" s="243" t="n"/>
      <c r="F4024" s="243" t="n"/>
      <c r="G4024" s="243" t="n"/>
      <c r="H4024" s="243" t="n"/>
      <c r="I4024" s="243" t="n"/>
      <c r="J4024" s="243" t="n"/>
      <c r="K4024" s="243" t="n"/>
    </row>
    <row r="4025" customFormat="1" s="78">
      <c r="A4025" s="242" t="n"/>
      <c r="B4025" s="22" t="n"/>
      <c r="C4025" s="243" t="n"/>
      <c r="D4025" s="243" t="n"/>
      <c r="E4025" s="243" t="n"/>
      <c r="F4025" s="243" t="n"/>
      <c r="G4025" s="243" t="n"/>
      <c r="H4025" s="243" t="n"/>
      <c r="I4025" s="243" t="n"/>
      <c r="J4025" s="243" t="n"/>
      <c r="K4025" s="243" t="n"/>
    </row>
    <row r="4026" customFormat="1" s="78">
      <c r="A4026" s="242" t="n"/>
      <c r="B4026" s="22" t="n"/>
      <c r="C4026" s="243" t="n"/>
      <c r="D4026" s="243" t="n"/>
      <c r="E4026" s="243" t="n"/>
      <c r="F4026" s="243" t="n"/>
      <c r="G4026" s="243" t="n"/>
      <c r="H4026" s="243" t="n"/>
      <c r="I4026" s="243" t="n"/>
      <c r="J4026" s="243" t="n"/>
      <c r="K4026" s="243" t="n"/>
    </row>
    <row r="4027" customFormat="1" s="78">
      <c r="A4027" s="242" t="n"/>
      <c r="B4027" s="22" t="n"/>
      <c r="C4027" s="243" t="n"/>
      <c r="D4027" s="243" t="n"/>
      <c r="E4027" s="243" t="n"/>
      <c r="F4027" s="243" t="n"/>
      <c r="G4027" s="243" t="n"/>
      <c r="H4027" s="243" t="n"/>
      <c r="I4027" s="243" t="n"/>
      <c r="J4027" s="243" t="n"/>
      <c r="K4027" s="243" t="n"/>
    </row>
    <row r="4028" customFormat="1" s="78">
      <c r="A4028" s="242" t="n"/>
      <c r="B4028" s="22" t="n"/>
      <c r="C4028" s="243" t="n"/>
      <c r="D4028" s="243" t="n"/>
      <c r="E4028" s="243" t="n"/>
      <c r="F4028" s="243" t="n"/>
      <c r="G4028" s="243" t="n"/>
      <c r="H4028" s="243" t="n"/>
      <c r="I4028" s="243" t="n"/>
      <c r="J4028" s="243" t="n"/>
      <c r="K4028" s="243" t="n"/>
    </row>
    <row r="4029" customFormat="1" s="78">
      <c r="A4029" s="242" t="n"/>
      <c r="B4029" s="22" t="n"/>
      <c r="C4029" s="243" t="n"/>
      <c r="D4029" s="243" t="n"/>
      <c r="E4029" s="243" t="n"/>
      <c r="F4029" s="243" t="n"/>
      <c r="G4029" s="243" t="n"/>
      <c r="H4029" s="243" t="n"/>
      <c r="I4029" s="243" t="n"/>
      <c r="J4029" s="243" t="n"/>
      <c r="K4029" s="243" t="n"/>
    </row>
    <row r="4030" customFormat="1" s="78">
      <c r="A4030" s="242" t="n"/>
      <c r="B4030" s="22" t="n"/>
      <c r="C4030" s="243" t="n"/>
      <c r="D4030" s="243" t="n"/>
      <c r="E4030" s="243" t="n"/>
      <c r="F4030" s="243" t="n"/>
      <c r="G4030" s="243" t="n"/>
      <c r="H4030" s="243" t="n"/>
      <c r="I4030" s="243" t="n"/>
      <c r="J4030" s="243" t="n"/>
      <c r="K4030" s="243" t="n"/>
    </row>
    <row r="4031" customFormat="1" s="78">
      <c r="A4031" s="242" t="n"/>
      <c r="B4031" s="22" t="n"/>
      <c r="C4031" s="243" t="n"/>
      <c r="D4031" s="243" t="n"/>
      <c r="E4031" s="243" t="n"/>
      <c r="F4031" s="243" t="n"/>
      <c r="G4031" s="243" t="n"/>
      <c r="H4031" s="243" t="n"/>
      <c r="I4031" s="243" t="n"/>
      <c r="J4031" s="243" t="n"/>
      <c r="K4031" s="243" t="n"/>
    </row>
    <row r="4032" customFormat="1" s="78">
      <c r="A4032" s="242" t="n"/>
      <c r="B4032" s="22" t="n"/>
      <c r="C4032" s="243" t="n"/>
      <c r="D4032" s="243" t="n"/>
      <c r="E4032" s="243" t="n"/>
      <c r="F4032" s="243" t="n"/>
      <c r="G4032" s="243" t="n"/>
      <c r="H4032" s="243" t="n"/>
      <c r="I4032" s="243" t="n"/>
      <c r="J4032" s="243" t="n"/>
      <c r="K4032" s="243" t="n"/>
    </row>
    <row r="4033" customFormat="1" s="78">
      <c r="A4033" s="242" t="n"/>
      <c r="B4033" s="22" t="n"/>
      <c r="C4033" s="243" t="n"/>
      <c r="D4033" s="243" t="n"/>
      <c r="E4033" s="243" t="n"/>
      <c r="F4033" s="243" t="n"/>
      <c r="G4033" s="243" t="n"/>
      <c r="H4033" s="243" t="n"/>
      <c r="I4033" s="243" t="n"/>
      <c r="J4033" s="243" t="n"/>
      <c r="K4033" s="243" t="n"/>
    </row>
    <row r="4034" customFormat="1" s="78">
      <c r="A4034" s="242" t="n"/>
      <c r="B4034" s="22" t="n"/>
      <c r="C4034" s="243" t="n"/>
      <c r="D4034" s="243" t="n"/>
      <c r="E4034" s="243" t="n"/>
      <c r="F4034" s="243" t="n"/>
      <c r="G4034" s="243" t="n"/>
      <c r="H4034" s="243" t="n"/>
      <c r="I4034" s="243" t="n"/>
      <c r="J4034" s="243" t="n"/>
      <c r="K4034" s="243" t="n"/>
    </row>
    <row r="4035" customFormat="1" s="78">
      <c r="A4035" s="242" t="n"/>
      <c r="B4035" s="22" t="n"/>
      <c r="C4035" s="243" t="n"/>
      <c r="D4035" s="243" t="n"/>
      <c r="E4035" s="243" t="n"/>
      <c r="F4035" s="243" t="n"/>
      <c r="G4035" s="243" t="n"/>
      <c r="H4035" s="243" t="n"/>
      <c r="I4035" s="243" t="n"/>
      <c r="J4035" s="243" t="n"/>
      <c r="K4035" s="243" t="n"/>
    </row>
    <row r="4036" customFormat="1" s="78">
      <c r="A4036" s="242" t="n"/>
      <c r="B4036" s="22" t="n"/>
      <c r="C4036" s="243" t="n"/>
      <c r="D4036" s="243" t="n"/>
      <c r="E4036" s="243" t="n"/>
      <c r="F4036" s="243" t="n"/>
      <c r="G4036" s="243" t="n"/>
      <c r="H4036" s="243" t="n"/>
      <c r="I4036" s="243" t="n"/>
      <c r="J4036" s="243" t="n"/>
      <c r="K4036" s="243" t="n"/>
    </row>
    <row r="4037" customFormat="1" s="78">
      <c r="A4037" s="242" t="n"/>
      <c r="B4037" s="22" t="n"/>
      <c r="C4037" s="243" t="n"/>
      <c r="D4037" s="243" t="n"/>
      <c r="E4037" s="243" t="n"/>
      <c r="F4037" s="243" t="n"/>
      <c r="G4037" s="243" t="n"/>
      <c r="H4037" s="243" t="n"/>
      <c r="I4037" s="243" t="n"/>
      <c r="J4037" s="243" t="n"/>
      <c r="K4037" s="243" t="n"/>
    </row>
    <row r="4038" customFormat="1" s="78">
      <c r="A4038" s="242" t="n"/>
      <c r="B4038" s="22" t="n"/>
      <c r="C4038" s="243" t="n"/>
      <c r="D4038" s="243" t="n"/>
      <c r="E4038" s="243" t="n"/>
      <c r="F4038" s="243" t="n"/>
      <c r="G4038" s="243" t="n"/>
      <c r="H4038" s="243" t="n"/>
      <c r="I4038" s="243" t="n"/>
      <c r="J4038" s="243" t="n"/>
      <c r="K4038" s="243" t="n"/>
    </row>
    <row r="4039" customFormat="1" s="78">
      <c r="A4039" s="242" t="n"/>
      <c r="B4039" s="22" t="n"/>
      <c r="C4039" s="243" t="n"/>
      <c r="D4039" s="243" t="n"/>
      <c r="E4039" s="243" t="n"/>
      <c r="F4039" s="243" t="n"/>
      <c r="G4039" s="243" t="n"/>
      <c r="H4039" s="243" t="n"/>
      <c r="I4039" s="243" t="n"/>
      <c r="J4039" s="243" t="n"/>
      <c r="K4039" s="243" t="n"/>
    </row>
    <row r="4040" customFormat="1" s="78">
      <c r="A4040" s="242" t="n"/>
      <c r="B4040" s="22" t="n"/>
      <c r="C4040" s="243" t="n"/>
      <c r="D4040" s="243" t="n"/>
      <c r="E4040" s="243" t="n"/>
      <c r="F4040" s="243" t="n"/>
      <c r="G4040" s="243" t="n"/>
      <c r="H4040" s="243" t="n"/>
      <c r="I4040" s="243" t="n"/>
      <c r="J4040" s="243" t="n"/>
      <c r="K4040" s="243" t="n"/>
    </row>
    <row r="4041" customFormat="1" s="78">
      <c r="A4041" s="242" t="n"/>
      <c r="B4041" s="22" t="n"/>
      <c r="C4041" s="243" t="n"/>
      <c r="D4041" s="243" t="n"/>
      <c r="E4041" s="243" t="n"/>
      <c r="F4041" s="243" t="n"/>
      <c r="G4041" s="243" t="n"/>
      <c r="H4041" s="243" t="n"/>
      <c r="I4041" s="243" t="n"/>
      <c r="J4041" s="243" t="n"/>
      <c r="K4041" s="243" t="n"/>
    </row>
    <row r="4042" customFormat="1" s="78">
      <c r="A4042" s="242" t="n"/>
      <c r="B4042" s="22" t="n"/>
      <c r="C4042" s="243" t="n"/>
      <c r="D4042" s="243" t="n"/>
      <c r="E4042" s="243" t="n"/>
      <c r="F4042" s="243" t="n"/>
      <c r="G4042" s="243" t="n"/>
      <c r="H4042" s="243" t="n"/>
      <c r="I4042" s="243" t="n"/>
      <c r="J4042" s="243" t="n"/>
      <c r="K4042" s="243" t="n"/>
    </row>
    <row r="4043" customFormat="1" s="78">
      <c r="A4043" s="242" t="n"/>
      <c r="B4043" s="22" t="n"/>
      <c r="C4043" s="243" t="n"/>
      <c r="D4043" s="243" t="n"/>
      <c r="E4043" s="243" t="n"/>
      <c r="F4043" s="243" t="n"/>
      <c r="G4043" s="243" t="n"/>
      <c r="H4043" s="243" t="n"/>
      <c r="I4043" s="243" t="n"/>
      <c r="J4043" s="243" t="n"/>
      <c r="K4043" s="243" t="n"/>
    </row>
    <row r="4044" customFormat="1" s="78">
      <c r="A4044" s="242" t="n"/>
      <c r="B4044" s="22" t="n"/>
      <c r="C4044" s="243" t="n"/>
      <c r="D4044" s="243" t="n"/>
      <c r="E4044" s="243" t="n"/>
      <c r="F4044" s="243" t="n"/>
      <c r="G4044" s="243" t="n"/>
      <c r="H4044" s="243" t="n"/>
      <c r="I4044" s="243" t="n"/>
      <c r="J4044" s="243" t="n"/>
      <c r="K4044" s="243" t="n"/>
    </row>
    <row r="4045" customFormat="1" s="78">
      <c r="A4045" s="242" t="n"/>
      <c r="B4045" s="22" t="n"/>
      <c r="C4045" s="243" t="n"/>
      <c r="D4045" s="243" t="n"/>
      <c r="E4045" s="243" t="n"/>
      <c r="F4045" s="243" t="n"/>
      <c r="G4045" s="243" t="n"/>
      <c r="H4045" s="243" t="n"/>
      <c r="I4045" s="243" t="n"/>
      <c r="J4045" s="243" t="n"/>
      <c r="K4045" s="243" t="n"/>
    </row>
    <row r="4046" customFormat="1" s="78">
      <c r="A4046" s="242" t="n"/>
      <c r="B4046" s="22" t="n"/>
      <c r="C4046" s="243" t="n"/>
      <c r="D4046" s="243" t="n"/>
      <c r="E4046" s="243" t="n"/>
      <c r="F4046" s="243" t="n"/>
      <c r="G4046" s="243" t="n"/>
      <c r="H4046" s="243" t="n"/>
      <c r="I4046" s="243" t="n"/>
      <c r="J4046" s="243" t="n"/>
      <c r="K4046" s="243" t="n"/>
    </row>
    <row r="4047" customFormat="1" s="78">
      <c r="A4047" s="242" t="n"/>
      <c r="B4047" s="22" t="n"/>
      <c r="C4047" s="243" t="n"/>
      <c r="D4047" s="243" t="n"/>
      <c r="E4047" s="243" t="n"/>
      <c r="F4047" s="243" t="n"/>
      <c r="G4047" s="243" t="n"/>
      <c r="H4047" s="243" t="n"/>
      <c r="I4047" s="243" t="n"/>
      <c r="J4047" s="243" t="n"/>
      <c r="K4047" s="243" t="n"/>
    </row>
    <row r="4048" customFormat="1" s="78">
      <c r="A4048" s="242" t="n"/>
      <c r="B4048" s="22" t="n"/>
      <c r="C4048" s="243" t="n"/>
      <c r="D4048" s="243" t="n"/>
      <c r="E4048" s="243" t="n"/>
      <c r="F4048" s="243" t="n"/>
      <c r="G4048" s="243" t="n"/>
      <c r="H4048" s="243" t="n"/>
      <c r="I4048" s="243" t="n"/>
      <c r="J4048" s="243" t="n"/>
      <c r="K4048" s="243" t="n"/>
    </row>
    <row r="4049" customFormat="1" s="78">
      <c r="A4049" s="242" t="n"/>
      <c r="B4049" s="22" t="n"/>
      <c r="C4049" s="243" t="n"/>
      <c r="D4049" s="243" t="n"/>
      <c r="E4049" s="243" t="n"/>
      <c r="F4049" s="243" t="n"/>
      <c r="G4049" s="243" t="n"/>
      <c r="H4049" s="243" t="n"/>
      <c r="I4049" s="243" t="n"/>
      <c r="J4049" s="243" t="n"/>
      <c r="K4049" s="243" t="n"/>
    </row>
    <row r="4050" customFormat="1" s="78">
      <c r="A4050" s="242" t="n"/>
      <c r="B4050" s="22" t="n"/>
      <c r="C4050" s="243" t="n"/>
      <c r="D4050" s="243" t="n"/>
      <c r="E4050" s="243" t="n"/>
      <c r="F4050" s="243" t="n"/>
      <c r="G4050" s="243" t="n"/>
      <c r="H4050" s="243" t="n"/>
      <c r="I4050" s="243" t="n"/>
      <c r="J4050" s="243" t="n"/>
      <c r="K4050" s="243" t="n"/>
    </row>
    <row r="4051" customFormat="1" s="78">
      <c r="A4051" s="242" t="n"/>
      <c r="B4051" s="22" t="n"/>
      <c r="C4051" s="243" t="n"/>
      <c r="D4051" s="243" t="n"/>
      <c r="E4051" s="243" t="n"/>
      <c r="F4051" s="243" t="n"/>
      <c r="G4051" s="243" t="n"/>
      <c r="H4051" s="243" t="n"/>
      <c r="I4051" s="243" t="n"/>
      <c r="J4051" s="243" t="n"/>
      <c r="K4051" s="243" t="n"/>
    </row>
    <row r="4052" customFormat="1" s="78">
      <c r="A4052" s="242" t="n"/>
      <c r="B4052" s="22" t="n"/>
      <c r="C4052" s="243" t="n"/>
      <c r="D4052" s="243" t="n"/>
      <c r="E4052" s="243" t="n"/>
      <c r="F4052" s="243" t="n"/>
      <c r="G4052" s="243" t="n"/>
      <c r="H4052" s="243" t="n"/>
      <c r="I4052" s="243" t="n"/>
      <c r="J4052" s="243" t="n"/>
      <c r="K4052" s="243" t="n"/>
    </row>
    <row r="4053" customFormat="1" s="78">
      <c r="A4053" s="242" t="n"/>
      <c r="B4053" s="22" t="n"/>
      <c r="C4053" s="243" t="n"/>
      <c r="D4053" s="243" t="n"/>
      <c r="E4053" s="243" t="n"/>
      <c r="F4053" s="243" t="n"/>
      <c r="G4053" s="243" t="n"/>
      <c r="H4053" s="243" t="n"/>
      <c r="I4053" s="243" t="n"/>
      <c r="J4053" s="243" t="n"/>
      <c r="K4053" s="243" t="n"/>
    </row>
    <row r="4054" customFormat="1" s="78">
      <c r="A4054" s="242" t="n"/>
      <c r="B4054" s="22" t="n"/>
      <c r="C4054" s="243" t="n"/>
      <c r="D4054" s="243" t="n"/>
      <c r="E4054" s="243" t="n"/>
      <c r="F4054" s="243" t="n"/>
      <c r="G4054" s="243" t="n"/>
      <c r="H4054" s="243" t="n"/>
      <c r="I4054" s="243" t="n"/>
      <c r="J4054" s="243" t="n"/>
      <c r="K4054" s="243" t="n"/>
    </row>
    <row r="4055" customFormat="1" s="78">
      <c r="A4055" s="242" t="n"/>
      <c r="B4055" s="22" t="n"/>
      <c r="C4055" s="243" t="n"/>
      <c r="D4055" s="243" t="n"/>
      <c r="E4055" s="243" t="n"/>
      <c r="F4055" s="243" t="n"/>
      <c r="G4055" s="243" t="n"/>
      <c r="H4055" s="243" t="n"/>
      <c r="I4055" s="243" t="n"/>
      <c r="J4055" s="243" t="n"/>
      <c r="K4055" s="243" t="n"/>
    </row>
    <row r="4056" customFormat="1" s="78">
      <c r="A4056" s="242" t="n"/>
      <c r="B4056" s="22" t="n"/>
      <c r="C4056" s="243" t="n"/>
      <c r="D4056" s="243" t="n"/>
      <c r="E4056" s="243" t="n"/>
      <c r="F4056" s="243" t="n"/>
      <c r="G4056" s="243" t="n"/>
      <c r="H4056" s="243" t="n"/>
      <c r="I4056" s="243" t="n"/>
      <c r="J4056" s="243" t="n"/>
      <c r="K4056" s="243" t="n"/>
    </row>
    <row r="4057" customFormat="1" s="78">
      <c r="A4057" s="242" t="n"/>
      <c r="B4057" s="22" t="n"/>
      <c r="C4057" s="243" t="n"/>
      <c r="D4057" s="243" t="n"/>
      <c r="E4057" s="243" t="n"/>
      <c r="F4057" s="243" t="n"/>
      <c r="G4057" s="243" t="n"/>
      <c r="H4057" s="243" t="n"/>
      <c r="I4057" s="243" t="n"/>
      <c r="J4057" s="243" t="n"/>
      <c r="K4057" s="243" t="n"/>
    </row>
    <row r="4058" customFormat="1" s="78">
      <c r="A4058" s="242" t="n"/>
      <c r="B4058" s="22" t="n"/>
      <c r="C4058" s="243" t="n"/>
      <c r="D4058" s="243" t="n"/>
      <c r="E4058" s="243" t="n"/>
      <c r="F4058" s="243" t="n"/>
      <c r="G4058" s="243" t="n"/>
      <c r="H4058" s="243" t="n"/>
      <c r="I4058" s="243" t="n"/>
      <c r="J4058" s="243" t="n"/>
      <c r="K4058" s="243" t="n"/>
    </row>
    <row r="4059" customFormat="1" s="78">
      <c r="A4059" s="242" t="n"/>
      <c r="B4059" s="22" t="n"/>
      <c r="C4059" s="243" t="n"/>
      <c r="D4059" s="243" t="n"/>
      <c r="E4059" s="243" t="n"/>
      <c r="F4059" s="243" t="n"/>
      <c r="G4059" s="243" t="n"/>
      <c r="H4059" s="243" t="n"/>
      <c r="I4059" s="243" t="n"/>
      <c r="J4059" s="243" t="n"/>
      <c r="K4059" s="243" t="n"/>
    </row>
    <row r="4060" customFormat="1" s="78">
      <c r="A4060" s="242" t="n"/>
      <c r="B4060" s="22" t="n"/>
      <c r="C4060" s="243" t="n"/>
      <c r="D4060" s="243" t="n"/>
      <c r="E4060" s="243" t="n"/>
      <c r="F4060" s="243" t="n"/>
      <c r="G4060" s="243" t="n"/>
      <c r="H4060" s="243" t="n"/>
      <c r="I4060" s="243" t="n"/>
      <c r="J4060" s="243" t="n"/>
      <c r="K4060" s="243" t="n"/>
    </row>
    <row r="4061" customFormat="1" s="78">
      <c r="A4061" s="242" t="n"/>
      <c r="B4061" s="22" t="n"/>
      <c r="C4061" s="243" t="n"/>
      <c r="D4061" s="243" t="n"/>
      <c r="E4061" s="243" t="n"/>
      <c r="F4061" s="243" t="n"/>
      <c r="G4061" s="243" t="n"/>
      <c r="H4061" s="243" t="n"/>
      <c r="I4061" s="243" t="n"/>
      <c r="J4061" s="243" t="n"/>
      <c r="K4061" s="243" t="n"/>
    </row>
    <row r="4062" customFormat="1" s="78">
      <c r="A4062" s="242" t="n"/>
      <c r="B4062" s="22" t="n"/>
      <c r="C4062" s="243" t="n"/>
      <c r="D4062" s="243" t="n"/>
      <c r="E4062" s="243" t="n"/>
      <c r="F4062" s="243" t="n"/>
      <c r="G4062" s="243" t="n"/>
      <c r="H4062" s="243" t="n"/>
      <c r="I4062" s="243" t="n"/>
      <c r="J4062" s="243" t="n"/>
      <c r="K4062" s="243" t="n"/>
    </row>
    <row r="4063" customFormat="1" s="78">
      <c r="A4063" s="242" t="n"/>
      <c r="B4063" s="22" t="n"/>
      <c r="C4063" s="243" t="n"/>
      <c r="D4063" s="243" t="n"/>
      <c r="E4063" s="243" t="n"/>
      <c r="F4063" s="243" t="n"/>
      <c r="G4063" s="243" t="n"/>
      <c r="H4063" s="243" t="n"/>
      <c r="I4063" s="243" t="n"/>
      <c r="J4063" s="243" t="n"/>
      <c r="K4063" s="243" t="n"/>
    </row>
    <row r="4064" customFormat="1" s="78">
      <c r="A4064" s="242" t="n"/>
      <c r="B4064" s="22" t="n"/>
      <c r="C4064" s="243" t="n"/>
      <c r="D4064" s="243" t="n"/>
      <c r="E4064" s="243" t="n"/>
      <c r="F4064" s="243" t="n"/>
      <c r="G4064" s="243" t="n"/>
      <c r="H4064" s="243" t="n"/>
      <c r="I4064" s="243" t="n"/>
      <c r="J4064" s="243" t="n"/>
      <c r="K4064" s="243" t="n"/>
    </row>
    <row r="4065" customFormat="1" s="78">
      <c r="A4065" s="242" t="n"/>
      <c r="B4065" s="22" t="n"/>
      <c r="C4065" s="243" t="n"/>
      <c r="D4065" s="243" t="n"/>
      <c r="E4065" s="243" t="n"/>
      <c r="F4065" s="243" t="n"/>
      <c r="G4065" s="243" t="n"/>
      <c r="H4065" s="243" t="n"/>
      <c r="I4065" s="243" t="n"/>
      <c r="J4065" s="243" t="n"/>
      <c r="K4065" s="243" t="n"/>
    </row>
    <row r="4066" customFormat="1" s="78">
      <c r="A4066" s="242" t="n"/>
      <c r="B4066" s="22" t="n"/>
      <c r="C4066" s="243" t="n"/>
      <c r="D4066" s="243" t="n"/>
      <c r="E4066" s="243" t="n"/>
      <c r="F4066" s="243" t="n"/>
      <c r="G4066" s="243" t="n"/>
      <c r="H4066" s="243" t="n"/>
      <c r="I4066" s="243" t="n"/>
      <c r="J4066" s="243" t="n"/>
      <c r="K4066" s="243" t="n"/>
    </row>
    <row r="4067" customFormat="1" s="78">
      <c r="A4067" s="242" t="n"/>
      <c r="B4067" s="22" t="n"/>
      <c r="C4067" s="243" t="n"/>
      <c r="D4067" s="243" t="n"/>
      <c r="E4067" s="243" t="n"/>
      <c r="F4067" s="243" t="n"/>
      <c r="G4067" s="243" t="n"/>
      <c r="H4067" s="243" t="n"/>
      <c r="I4067" s="243" t="n"/>
      <c r="J4067" s="243" t="n"/>
      <c r="K4067" s="243" t="n"/>
    </row>
    <row r="4068" customFormat="1" s="78">
      <c r="A4068" s="242" t="n"/>
      <c r="B4068" s="22" t="n"/>
      <c r="C4068" s="243" t="n"/>
      <c r="D4068" s="243" t="n"/>
      <c r="E4068" s="243" t="n"/>
      <c r="F4068" s="243" t="n"/>
      <c r="G4068" s="243" t="n"/>
      <c r="H4068" s="243" t="n"/>
      <c r="I4068" s="243" t="n"/>
      <c r="J4068" s="243" t="n"/>
      <c r="K4068" s="243" t="n"/>
    </row>
    <row r="4069" customFormat="1" s="78">
      <c r="A4069" s="242" t="n"/>
      <c r="B4069" s="22" t="n"/>
      <c r="C4069" s="243" t="n"/>
      <c r="D4069" s="243" t="n"/>
      <c r="E4069" s="243" t="n"/>
      <c r="F4069" s="243" t="n"/>
      <c r="G4069" s="243" t="n"/>
      <c r="H4069" s="243" t="n"/>
      <c r="I4069" s="243" t="n"/>
      <c r="J4069" s="243" t="n"/>
      <c r="K4069" s="243" t="n"/>
    </row>
    <row r="4070" customFormat="1" s="78">
      <c r="A4070" s="242" t="n"/>
      <c r="B4070" s="22" t="n"/>
      <c r="C4070" s="243" t="n"/>
      <c r="D4070" s="243" t="n"/>
      <c r="E4070" s="243" t="n"/>
      <c r="F4070" s="243" t="n"/>
      <c r="G4070" s="243" t="n"/>
      <c r="H4070" s="243" t="n"/>
      <c r="I4070" s="243" t="n"/>
      <c r="J4070" s="243" t="n"/>
      <c r="K4070" s="243" t="n"/>
    </row>
    <row r="4071" customFormat="1" s="78">
      <c r="A4071" s="242" t="n"/>
      <c r="B4071" s="22" t="n"/>
      <c r="C4071" s="243" t="n"/>
      <c r="D4071" s="243" t="n"/>
      <c r="E4071" s="243" t="n"/>
      <c r="F4071" s="243" t="n"/>
      <c r="G4071" s="243" t="n"/>
      <c r="H4071" s="243" t="n"/>
      <c r="I4071" s="243" t="n"/>
      <c r="J4071" s="243" t="n"/>
      <c r="K4071" s="243" t="n"/>
    </row>
    <row r="4072" customFormat="1" s="78">
      <c r="A4072" s="242" t="n"/>
      <c r="B4072" s="22" t="n"/>
      <c r="C4072" s="243" t="n"/>
      <c r="D4072" s="243" t="n"/>
      <c r="E4072" s="243" t="n"/>
      <c r="F4072" s="243" t="n"/>
      <c r="G4072" s="243" t="n"/>
      <c r="H4072" s="243" t="n"/>
      <c r="I4072" s="243" t="n"/>
      <c r="J4072" s="243" t="n"/>
      <c r="K4072" s="243" t="n"/>
    </row>
    <row r="4073" customFormat="1" s="78">
      <c r="A4073" s="242" t="n"/>
      <c r="B4073" s="22" t="n"/>
      <c r="C4073" s="243" t="n"/>
      <c r="D4073" s="243" t="n"/>
      <c r="E4073" s="243" t="n"/>
      <c r="F4073" s="243" t="n"/>
      <c r="G4073" s="243" t="n"/>
      <c r="H4073" s="243" t="n"/>
      <c r="I4073" s="243" t="n"/>
      <c r="J4073" s="243" t="n"/>
      <c r="K4073" s="243" t="n"/>
    </row>
    <row r="4074" customFormat="1" s="78">
      <c r="A4074" s="242" t="n"/>
      <c r="B4074" s="22" t="n"/>
      <c r="C4074" s="243" t="n"/>
      <c r="D4074" s="243" t="n"/>
      <c r="E4074" s="243" t="n"/>
      <c r="F4074" s="243" t="n"/>
      <c r="G4074" s="243" t="n"/>
      <c r="H4074" s="243" t="n"/>
      <c r="I4074" s="243" t="n"/>
      <c r="J4074" s="243" t="n"/>
      <c r="K4074" s="243" t="n"/>
    </row>
    <row r="4075" customFormat="1" s="78">
      <c r="A4075" s="242" t="n"/>
      <c r="B4075" s="22" t="n"/>
      <c r="C4075" s="243" t="n"/>
      <c r="D4075" s="243" t="n"/>
      <c r="E4075" s="243" t="n"/>
      <c r="F4075" s="243" t="n"/>
      <c r="G4075" s="243" t="n"/>
      <c r="H4075" s="243" t="n"/>
      <c r="I4075" s="243" t="n"/>
      <c r="J4075" s="243" t="n"/>
      <c r="K4075" s="243" t="n"/>
    </row>
    <row r="4076" customFormat="1" s="78">
      <c r="A4076" s="242" t="n"/>
      <c r="B4076" s="22" t="n"/>
      <c r="C4076" s="243" t="n"/>
      <c r="D4076" s="243" t="n"/>
      <c r="E4076" s="243" t="n"/>
      <c r="F4076" s="243" t="n"/>
      <c r="G4076" s="243" t="n"/>
      <c r="H4076" s="243" t="n"/>
      <c r="I4076" s="243" t="n"/>
      <c r="J4076" s="243" t="n"/>
      <c r="K4076" s="243" t="n"/>
    </row>
    <row r="4077" customFormat="1" s="78">
      <c r="A4077" s="242" t="n"/>
      <c r="B4077" s="22" t="n"/>
      <c r="C4077" s="243" t="n"/>
      <c r="D4077" s="243" t="n"/>
      <c r="E4077" s="243" t="n"/>
      <c r="F4077" s="243" t="n"/>
      <c r="G4077" s="243" t="n"/>
      <c r="H4077" s="243" t="n"/>
      <c r="I4077" s="243" t="n"/>
      <c r="J4077" s="243" t="n"/>
      <c r="K4077" s="243" t="n"/>
    </row>
    <row r="4078" customFormat="1" s="78">
      <c r="A4078" s="242" t="n"/>
      <c r="B4078" s="22" t="n"/>
      <c r="C4078" s="243" t="n"/>
      <c r="D4078" s="243" t="n"/>
      <c r="E4078" s="243" t="n"/>
      <c r="F4078" s="243" t="n"/>
      <c r="G4078" s="243" t="n"/>
      <c r="H4078" s="243" t="n"/>
      <c r="I4078" s="243" t="n"/>
      <c r="J4078" s="243" t="n"/>
      <c r="K4078" s="243" t="n"/>
    </row>
    <row r="4079" customFormat="1" s="78">
      <c r="A4079" s="242" t="n"/>
      <c r="B4079" s="22" t="n"/>
      <c r="C4079" s="243" t="n"/>
      <c r="D4079" s="243" t="n"/>
      <c r="E4079" s="243" t="n"/>
      <c r="F4079" s="243" t="n"/>
      <c r="G4079" s="243" t="n"/>
      <c r="H4079" s="243" t="n"/>
      <c r="I4079" s="243" t="n"/>
      <c r="J4079" s="243" t="n"/>
      <c r="K4079" s="243" t="n"/>
    </row>
    <row r="4080" customFormat="1" s="78">
      <c r="A4080" s="242" t="n"/>
      <c r="B4080" s="22" t="n"/>
      <c r="C4080" s="243" t="n"/>
      <c r="D4080" s="243" t="n"/>
      <c r="E4080" s="243" t="n"/>
      <c r="F4080" s="243" t="n"/>
      <c r="G4080" s="243" t="n"/>
      <c r="H4080" s="243" t="n"/>
      <c r="I4080" s="243" t="n"/>
      <c r="J4080" s="243" t="n"/>
      <c r="K4080" s="243" t="n"/>
    </row>
    <row r="4081" customFormat="1" s="78">
      <c r="A4081" s="242" t="n"/>
      <c r="B4081" s="22" t="n"/>
      <c r="C4081" s="243" t="n"/>
      <c r="D4081" s="243" t="n"/>
      <c r="E4081" s="243" t="n"/>
      <c r="F4081" s="243" t="n"/>
      <c r="G4081" s="243" t="n"/>
      <c r="H4081" s="243" t="n"/>
      <c r="I4081" s="243" t="n"/>
      <c r="J4081" s="243" t="n"/>
      <c r="K4081" s="243" t="n"/>
    </row>
    <row r="4082" customFormat="1" s="78">
      <c r="A4082" s="242" t="n"/>
      <c r="B4082" s="22" t="n"/>
      <c r="C4082" s="243" t="n"/>
      <c r="D4082" s="243" t="n"/>
      <c r="E4082" s="243" t="n"/>
      <c r="F4082" s="243" t="n"/>
      <c r="G4082" s="243" t="n"/>
      <c r="H4082" s="243" t="n"/>
      <c r="I4082" s="243" t="n"/>
      <c r="J4082" s="243" t="n"/>
      <c r="K4082" s="243" t="n"/>
    </row>
    <row r="4083" customFormat="1" s="78">
      <c r="A4083" s="242" t="n"/>
      <c r="B4083" s="22" t="n"/>
      <c r="C4083" s="243" t="n"/>
      <c r="D4083" s="243" t="n"/>
      <c r="E4083" s="243" t="n"/>
      <c r="F4083" s="243" t="n"/>
      <c r="G4083" s="243" t="n"/>
      <c r="H4083" s="243" t="n"/>
      <c r="I4083" s="243" t="n"/>
      <c r="J4083" s="243" t="n"/>
      <c r="K4083" s="243" t="n"/>
    </row>
    <row r="4084" customFormat="1" s="78">
      <c r="A4084" s="242" t="n"/>
      <c r="B4084" s="22" t="n"/>
      <c r="C4084" s="243" t="n"/>
      <c r="D4084" s="243" t="n"/>
      <c r="E4084" s="243" t="n"/>
      <c r="F4084" s="243" t="n"/>
      <c r="G4084" s="243" t="n"/>
      <c r="H4084" s="243" t="n"/>
      <c r="I4084" s="243" t="n"/>
      <c r="J4084" s="243" t="n"/>
      <c r="K4084" s="243" t="n"/>
    </row>
    <row r="4085" customFormat="1" s="78">
      <c r="A4085" s="242" t="n"/>
      <c r="B4085" s="22" t="n"/>
      <c r="C4085" s="243" t="n"/>
      <c r="D4085" s="243" t="n"/>
      <c r="E4085" s="243" t="n"/>
      <c r="F4085" s="243" t="n"/>
      <c r="G4085" s="243" t="n"/>
      <c r="H4085" s="243" t="n"/>
      <c r="I4085" s="243" t="n"/>
      <c r="J4085" s="243" t="n"/>
      <c r="K4085" s="243" t="n"/>
    </row>
    <row r="4086" customFormat="1" s="78">
      <c r="A4086" s="242" t="n"/>
      <c r="B4086" s="22" t="n"/>
      <c r="C4086" s="243" t="n"/>
      <c r="D4086" s="243" t="n"/>
      <c r="E4086" s="243" t="n"/>
      <c r="F4086" s="243" t="n"/>
      <c r="G4086" s="243" t="n"/>
      <c r="H4086" s="243" t="n"/>
      <c r="I4086" s="243" t="n"/>
      <c r="J4086" s="243" t="n"/>
      <c r="K4086" s="243" t="n"/>
    </row>
    <row r="4087" customFormat="1" s="78">
      <c r="A4087" s="242" t="n"/>
      <c r="B4087" s="22" t="n"/>
      <c r="C4087" s="243" t="n"/>
      <c r="D4087" s="243" t="n"/>
      <c r="E4087" s="243" t="n"/>
      <c r="F4087" s="243" t="n"/>
      <c r="G4087" s="243" t="n"/>
      <c r="H4087" s="243" t="n"/>
      <c r="I4087" s="243" t="n"/>
      <c r="J4087" s="243" t="n"/>
      <c r="K4087" s="243" t="n"/>
    </row>
    <row r="4088" customFormat="1" s="78">
      <c r="A4088" s="242" t="n"/>
      <c r="B4088" s="22" t="n"/>
      <c r="C4088" s="243" t="n"/>
      <c r="D4088" s="243" t="n"/>
      <c r="E4088" s="243" t="n"/>
      <c r="F4088" s="243" t="n"/>
      <c r="G4088" s="243" t="n"/>
      <c r="H4088" s="243" t="n"/>
      <c r="I4088" s="243" t="n"/>
      <c r="J4088" s="243" t="n"/>
      <c r="K4088" s="243" t="n"/>
    </row>
    <row r="4089" customFormat="1" s="78">
      <c r="A4089" s="242" t="n"/>
      <c r="B4089" s="22" t="n"/>
      <c r="C4089" s="243" t="n"/>
      <c r="D4089" s="243" t="n"/>
      <c r="E4089" s="243" t="n"/>
      <c r="F4089" s="243" t="n"/>
      <c r="G4089" s="243" t="n"/>
      <c r="H4089" s="243" t="n"/>
      <c r="I4089" s="243" t="n"/>
      <c r="J4089" s="243" t="n"/>
      <c r="K4089" s="243" t="n"/>
    </row>
    <row r="4090" customFormat="1" s="78">
      <c r="A4090" s="242" t="n"/>
      <c r="B4090" s="22" t="n"/>
      <c r="C4090" s="243" t="n"/>
      <c r="D4090" s="243" t="n"/>
      <c r="E4090" s="243" t="n"/>
      <c r="F4090" s="243" t="n"/>
      <c r="G4090" s="243" t="n"/>
      <c r="H4090" s="243" t="n"/>
      <c r="I4090" s="243" t="n"/>
      <c r="J4090" s="243" t="n"/>
      <c r="K4090" s="243" t="n"/>
    </row>
    <row r="4091" customFormat="1" s="78">
      <c r="A4091" s="242" t="n"/>
      <c r="B4091" s="22" t="n"/>
      <c r="C4091" s="243" t="n"/>
      <c r="D4091" s="243" t="n"/>
      <c r="E4091" s="243" t="n"/>
      <c r="F4091" s="243" t="n"/>
      <c r="G4091" s="243" t="n"/>
      <c r="H4091" s="243" t="n"/>
      <c r="I4091" s="243" t="n"/>
      <c r="J4091" s="243" t="n"/>
      <c r="K4091" s="243" t="n"/>
    </row>
    <row r="4092" customFormat="1" s="78">
      <c r="A4092" s="242" t="n"/>
      <c r="B4092" s="22" t="n"/>
      <c r="C4092" s="243" t="n"/>
      <c r="D4092" s="243" t="n"/>
      <c r="E4092" s="243" t="n"/>
      <c r="F4092" s="243" t="n"/>
      <c r="G4092" s="243" t="n"/>
      <c r="H4092" s="243" t="n"/>
      <c r="I4092" s="243" t="n"/>
      <c r="J4092" s="243" t="n"/>
      <c r="K4092" s="243" t="n"/>
    </row>
    <row r="4093" customFormat="1" s="78">
      <c r="A4093" s="242" t="n"/>
      <c r="B4093" s="22" t="n"/>
      <c r="C4093" s="243" t="n"/>
      <c r="D4093" s="243" t="n"/>
      <c r="E4093" s="243" t="n"/>
      <c r="F4093" s="243" t="n"/>
      <c r="G4093" s="243" t="n"/>
      <c r="H4093" s="243" t="n"/>
      <c r="I4093" s="243" t="n"/>
      <c r="J4093" s="243" t="n"/>
      <c r="K4093" s="243" t="n"/>
    </row>
    <row r="4094" customFormat="1" s="78">
      <c r="A4094" s="242" t="n"/>
      <c r="B4094" s="22" t="n"/>
      <c r="C4094" s="243" t="n"/>
      <c r="D4094" s="243" t="n"/>
      <c r="E4094" s="243" t="n"/>
      <c r="F4094" s="243" t="n"/>
      <c r="G4094" s="243" t="n"/>
      <c r="H4094" s="243" t="n"/>
      <c r="I4094" s="243" t="n"/>
      <c r="J4094" s="243" t="n"/>
      <c r="K4094" s="243" t="n"/>
    </row>
    <row r="4095" customFormat="1" s="78">
      <c r="A4095" s="242" t="n"/>
      <c r="B4095" s="22" t="n"/>
      <c r="C4095" s="243" t="n"/>
      <c r="D4095" s="243" t="n"/>
      <c r="E4095" s="243" t="n"/>
      <c r="F4095" s="243" t="n"/>
      <c r="G4095" s="243" t="n"/>
      <c r="H4095" s="243" t="n"/>
      <c r="I4095" s="243" t="n"/>
      <c r="J4095" s="243" t="n"/>
      <c r="K4095" s="243" t="n"/>
    </row>
    <row r="4096" customFormat="1" s="78">
      <c r="A4096" s="242" t="n"/>
      <c r="B4096" s="22" t="n"/>
      <c r="C4096" s="243" t="n"/>
      <c r="D4096" s="243" t="n"/>
      <c r="E4096" s="243" t="n"/>
      <c r="F4096" s="243" t="n"/>
      <c r="G4096" s="243" t="n"/>
      <c r="H4096" s="243" t="n"/>
      <c r="I4096" s="243" t="n"/>
      <c r="J4096" s="243" t="n"/>
      <c r="K4096" s="243" t="n"/>
    </row>
    <row r="4097" customFormat="1" s="78">
      <c r="A4097" s="242" t="n"/>
      <c r="B4097" s="22" t="n"/>
      <c r="C4097" s="243" t="n"/>
      <c r="D4097" s="243" t="n"/>
      <c r="E4097" s="243" t="n"/>
      <c r="F4097" s="243" t="n"/>
      <c r="G4097" s="243" t="n"/>
      <c r="H4097" s="243" t="n"/>
      <c r="I4097" s="243" t="n"/>
      <c r="J4097" s="243" t="n"/>
      <c r="K4097" s="243" t="n"/>
    </row>
    <row r="4098" customFormat="1" s="78">
      <c r="A4098" s="242" t="n"/>
      <c r="B4098" s="22" t="n"/>
      <c r="C4098" s="243" t="n"/>
      <c r="D4098" s="243" t="n"/>
      <c r="E4098" s="243" t="n"/>
      <c r="F4098" s="243" t="n"/>
      <c r="G4098" s="243" t="n"/>
      <c r="H4098" s="243" t="n"/>
      <c r="I4098" s="243" t="n"/>
      <c r="J4098" s="243" t="n"/>
      <c r="K4098" s="243" t="n"/>
    </row>
    <row r="4099" customFormat="1" s="78">
      <c r="A4099" s="242" t="n"/>
      <c r="B4099" s="22" t="n"/>
      <c r="C4099" s="243" t="n"/>
      <c r="D4099" s="243" t="n"/>
      <c r="E4099" s="243" t="n"/>
      <c r="F4099" s="243" t="n"/>
      <c r="G4099" s="243" t="n"/>
      <c r="H4099" s="243" t="n"/>
      <c r="I4099" s="243" t="n"/>
      <c r="J4099" s="243" t="n"/>
      <c r="K4099" s="243" t="n"/>
    </row>
    <row r="4100" customFormat="1" s="78">
      <c r="A4100" s="242" t="n"/>
      <c r="B4100" s="22" t="n"/>
      <c r="C4100" s="243" t="n"/>
      <c r="D4100" s="243" t="n"/>
      <c r="E4100" s="243" t="n"/>
      <c r="F4100" s="243" t="n"/>
      <c r="G4100" s="243" t="n"/>
      <c r="H4100" s="243" t="n"/>
      <c r="I4100" s="243" t="n"/>
      <c r="J4100" s="243" t="n"/>
      <c r="K4100" s="243" t="n"/>
    </row>
    <row r="4101" customFormat="1" s="78">
      <c r="A4101" s="242" t="n"/>
      <c r="B4101" s="22" t="n"/>
      <c r="C4101" s="243" t="n"/>
      <c r="D4101" s="243" t="n"/>
      <c r="E4101" s="243" t="n"/>
      <c r="F4101" s="243" t="n"/>
      <c r="G4101" s="243" t="n"/>
      <c r="H4101" s="243" t="n"/>
      <c r="I4101" s="243" t="n"/>
      <c r="J4101" s="243" t="n"/>
      <c r="K4101" s="243" t="n"/>
    </row>
    <row r="4102" customFormat="1" s="78">
      <c r="A4102" s="242" t="n"/>
      <c r="B4102" s="22" t="n"/>
      <c r="C4102" s="243" t="n"/>
      <c r="D4102" s="243" t="n"/>
      <c r="E4102" s="243" t="n"/>
      <c r="F4102" s="243" t="n"/>
      <c r="G4102" s="243" t="n"/>
      <c r="H4102" s="243" t="n"/>
      <c r="I4102" s="243" t="n"/>
      <c r="J4102" s="243" t="n"/>
      <c r="K4102" s="243" t="n"/>
    </row>
    <row r="4103" customFormat="1" s="78">
      <c r="A4103" s="242" t="n"/>
      <c r="B4103" s="22" t="n"/>
      <c r="C4103" s="243" t="n"/>
      <c r="D4103" s="243" t="n"/>
      <c r="E4103" s="243" t="n"/>
      <c r="F4103" s="243" t="n"/>
      <c r="G4103" s="243" t="n"/>
      <c r="H4103" s="243" t="n"/>
      <c r="I4103" s="243" t="n"/>
      <c r="J4103" s="243" t="n"/>
      <c r="K4103" s="243" t="n"/>
    </row>
    <row r="4104" customFormat="1" s="78">
      <c r="A4104" s="242" t="n"/>
      <c r="B4104" s="22" t="n"/>
      <c r="C4104" s="243" t="n"/>
      <c r="D4104" s="243" t="n"/>
      <c r="E4104" s="243" t="n"/>
      <c r="F4104" s="243" t="n"/>
      <c r="G4104" s="243" t="n"/>
      <c r="H4104" s="243" t="n"/>
      <c r="I4104" s="243" t="n"/>
      <c r="J4104" s="243" t="n"/>
      <c r="K4104" s="243" t="n"/>
    </row>
    <row r="4105" customFormat="1" s="78">
      <c r="A4105" s="242" t="n"/>
      <c r="B4105" s="22" t="n"/>
      <c r="C4105" s="243" t="n"/>
      <c r="D4105" s="243" t="n"/>
      <c r="E4105" s="243" t="n"/>
      <c r="F4105" s="243" t="n"/>
      <c r="G4105" s="243" t="n"/>
      <c r="H4105" s="243" t="n"/>
      <c r="I4105" s="243" t="n"/>
      <c r="J4105" s="243" t="n"/>
      <c r="K4105" s="243" t="n"/>
    </row>
    <row r="4106" customFormat="1" s="78">
      <c r="A4106" s="242" t="n"/>
      <c r="B4106" s="22" t="n"/>
      <c r="C4106" s="243" t="n"/>
      <c r="D4106" s="243" t="n"/>
      <c r="E4106" s="243" t="n"/>
      <c r="F4106" s="243" t="n"/>
      <c r="G4106" s="243" t="n"/>
      <c r="H4106" s="243" t="n"/>
      <c r="I4106" s="243" t="n"/>
      <c r="J4106" s="243" t="n"/>
      <c r="K4106" s="243" t="n"/>
    </row>
    <row r="4107" customFormat="1" s="78">
      <c r="A4107" s="242" t="n"/>
      <c r="B4107" s="22" t="n"/>
      <c r="C4107" s="243" t="n"/>
      <c r="D4107" s="243" t="n"/>
      <c r="E4107" s="243" t="n"/>
      <c r="F4107" s="243" t="n"/>
      <c r="G4107" s="243" t="n"/>
      <c r="H4107" s="243" t="n"/>
      <c r="I4107" s="243" t="n"/>
      <c r="J4107" s="243" t="n"/>
      <c r="K4107" s="243" t="n"/>
    </row>
    <row r="4108" customFormat="1" s="78">
      <c r="A4108" s="242" t="n"/>
      <c r="B4108" s="22" t="n"/>
      <c r="C4108" s="243" t="n"/>
      <c r="D4108" s="243" t="n"/>
      <c r="E4108" s="243" t="n"/>
      <c r="F4108" s="243" t="n"/>
      <c r="G4108" s="243" t="n"/>
      <c r="H4108" s="243" t="n"/>
      <c r="I4108" s="243" t="n"/>
      <c r="J4108" s="243" t="n"/>
      <c r="K4108" s="243" t="n"/>
    </row>
    <row r="4109" customFormat="1" s="78">
      <c r="A4109" s="242" t="n"/>
      <c r="B4109" s="22" t="n"/>
      <c r="C4109" s="243" t="n"/>
      <c r="D4109" s="243" t="n"/>
      <c r="E4109" s="243" t="n"/>
      <c r="F4109" s="243" t="n"/>
      <c r="G4109" s="243" t="n"/>
      <c r="H4109" s="243" t="n"/>
      <c r="I4109" s="243" t="n"/>
      <c r="J4109" s="243" t="n"/>
      <c r="K4109" s="243" t="n"/>
    </row>
    <row r="4110" customFormat="1" s="78">
      <c r="A4110" s="242" t="n"/>
      <c r="B4110" s="22" t="n"/>
      <c r="C4110" s="243" t="n"/>
      <c r="D4110" s="243" t="n"/>
      <c r="E4110" s="243" t="n"/>
      <c r="F4110" s="243" t="n"/>
      <c r="G4110" s="243" t="n"/>
      <c r="H4110" s="243" t="n"/>
      <c r="I4110" s="243" t="n"/>
      <c r="J4110" s="243" t="n"/>
      <c r="K4110" s="243" t="n"/>
    </row>
    <row r="4111" customFormat="1" s="78">
      <c r="A4111" s="242" t="n"/>
      <c r="B4111" s="22" t="n"/>
      <c r="C4111" s="243" t="n"/>
      <c r="D4111" s="243" t="n"/>
      <c r="E4111" s="243" t="n"/>
      <c r="F4111" s="243" t="n"/>
      <c r="G4111" s="243" t="n"/>
      <c r="H4111" s="243" t="n"/>
      <c r="I4111" s="243" t="n"/>
      <c r="J4111" s="243" t="n"/>
      <c r="K4111" s="243" t="n"/>
    </row>
    <row r="4112" customFormat="1" s="78">
      <c r="A4112" s="242" t="n"/>
      <c r="B4112" s="22" t="n"/>
      <c r="C4112" s="243" t="n"/>
      <c r="D4112" s="243" t="n"/>
      <c r="E4112" s="243" t="n"/>
      <c r="F4112" s="243" t="n"/>
      <c r="G4112" s="243" t="n"/>
      <c r="H4112" s="243" t="n"/>
      <c r="I4112" s="243" t="n"/>
      <c r="J4112" s="243" t="n"/>
      <c r="K4112" s="243" t="n"/>
    </row>
    <row r="4113" customFormat="1" s="78">
      <c r="A4113" s="242" t="n"/>
      <c r="B4113" s="22" t="n"/>
      <c r="C4113" s="243" t="n"/>
      <c r="D4113" s="243" t="n"/>
      <c r="E4113" s="243" t="n"/>
      <c r="F4113" s="243" t="n"/>
      <c r="G4113" s="243" t="n"/>
      <c r="H4113" s="243" t="n"/>
      <c r="I4113" s="243" t="n"/>
      <c r="J4113" s="243" t="n"/>
      <c r="K4113" s="243" t="n"/>
    </row>
    <row r="4114" customFormat="1" s="78">
      <c r="A4114" s="242" t="n"/>
      <c r="B4114" s="22" t="n"/>
      <c r="C4114" s="243" t="n"/>
      <c r="D4114" s="243" t="n"/>
      <c r="E4114" s="243" t="n"/>
      <c r="F4114" s="243" t="n"/>
      <c r="G4114" s="243" t="n"/>
      <c r="H4114" s="243" t="n"/>
      <c r="I4114" s="243" t="n"/>
      <c r="J4114" s="243" t="n"/>
      <c r="K4114" s="243" t="n"/>
    </row>
    <row r="4115" customFormat="1" s="78">
      <c r="A4115" s="242" t="n"/>
      <c r="B4115" s="22" t="n"/>
      <c r="C4115" s="243" t="n"/>
      <c r="D4115" s="243" t="n"/>
      <c r="E4115" s="243" t="n"/>
      <c r="F4115" s="243" t="n"/>
      <c r="G4115" s="243" t="n"/>
      <c r="H4115" s="243" t="n"/>
      <c r="I4115" s="243" t="n"/>
      <c r="J4115" s="243" t="n"/>
      <c r="K4115" s="243" t="n"/>
    </row>
    <row r="4116" customFormat="1" s="78">
      <c r="A4116" s="242" t="n"/>
      <c r="B4116" s="22" t="n"/>
      <c r="C4116" s="243" t="n"/>
      <c r="D4116" s="243" t="n"/>
      <c r="E4116" s="243" t="n"/>
      <c r="F4116" s="243" t="n"/>
      <c r="G4116" s="243" t="n"/>
      <c r="H4116" s="243" t="n"/>
      <c r="I4116" s="243" t="n"/>
      <c r="J4116" s="243" t="n"/>
      <c r="K4116" s="243" t="n"/>
    </row>
    <row r="4117" customFormat="1" s="78">
      <c r="A4117" s="242" t="n"/>
      <c r="B4117" s="22" t="n"/>
      <c r="C4117" s="243" t="n"/>
      <c r="D4117" s="243" t="n"/>
      <c r="E4117" s="243" t="n"/>
      <c r="F4117" s="243" t="n"/>
      <c r="G4117" s="243" t="n"/>
      <c r="H4117" s="243" t="n"/>
      <c r="I4117" s="243" t="n"/>
      <c r="J4117" s="243" t="n"/>
      <c r="K4117" s="243" t="n"/>
    </row>
    <row r="4118" customFormat="1" s="78">
      <c r="A4118" s="242" t="n"/>
      <c r="B4118" s="22" t="n"/>
      <c r="C4118" s="243" t="n"/>
      <c r="D4118" s="243" t="n"/>
      <c r="E4118" s="243" t="n"/>
      <c r="F4118" s="243" t="n"/>
      <c r="G4118" s="243" t="n"/>
      <c r="H4118" s="243" t="n"/>
      <c r="I4118" s="243" t="n"/>
      <c r="J4118" s="243" t="n"/>
      <c r="K4118" s="243" t="n"/>
    </row>
    <row r="4119" customFormat="1" s="78">
      <c r="A4119" s="242" t="n"/>
      <c r="B4119" s="22" t="n"/>
      <c r="C4119" s="243" t="n"/>
      <c r="D4119" s="243" t="n"/>
      <c r="E4119" s="243" t="n"/>
      <c r="F4119" s="243" t="n"/>
      <c r="G4119" s="243" t="n"/>
      <c r="H4119" s="243" t="n"/>
      <c r="I4119" s="243" t="n"/>
      <c r="J4119" s="243" t="n"/>
      <c r="K4119" s="243" t="n"/>
    </row>
    <row r="4120" customFormat="1" s="78">
      <c r="A4120" s="242" t="n"/>
      <c r="B4120" s="22" t="n"/>
      <c r="C4120" s="243" t="n"/>
      <c r="D4120" s="243" t="n"/>
      <c r="E4120" s="243" t="n"/>
      <c r="F4120" s="243" t="n"/>
      <c r="G4120" s="243" t="n"/>
      <c r="H4120" s="243" t="n"/>
      <c r="I4120" s="243" t="n"/>
      <c r="J4120" s="243" t="n"/>
      <c r="K4120" s="243" t="n"/>
    </row>
    <row r="4121" customFormat="1" s="78">
      <c r="A4121" s="242" t="n"/>
      <c r="B4121" s="22" t="n"/>
      <c r="C4121" s="243" t="n"/>
      <c r="D4121" s="243" t="n"/>
      <c r="E4121" s="243" t="n"/>
      <c r="F4121" s="243" t="n"/>
      <c r="G4121" s="243" t="n"/>
      <c r="H4121" s="243" t="n"/>
      <c r="I4121" s="243" t="n"/>
      <c r="J4121" s="243" t="n"/>
      <c r="K4121" s="243" t="n"/>
    </row>
    <row r="4122" customFormat="1" s="78">
      <c r="A4122" s="242" t="n"/>
      <c r="B4122" s="22" t="n"/>
      <c r="C4122" s="243" t="n"/>
      <c r="D4122" s="243" t="n"/>
      <c r="E4122" s="243" t="n"/>
      <c r="F4122" s="243" t="n"/>
      <c r="G4122" s="243" t="n"/>
      <c r="H4122" s="243" t="n"/>
      <c r="I4122" s="243" t="n"/>
      <c r="J4122" s="243" t="n"/>
      <c r="K4122" s="243" t="n"/>
    </row>
    <row r="4123" customFormat="1" s="78">
      <c r="A4123" s="242" t="n"/>
      <c r="B4123" s="22" t="n"/>
      <c r="C4123" s="243" t="n"/>
      <c r="D4123" s="243" t="n"/>
      <c r="E4123" s="243" t="n"/>
      <c r="F4123" s="243" t="n"/>
      <c r="G4123" s="243" t="n"/>
      <c r="H4123" s="243" t="n"/>
      <c r="I4123" s="243" t="n"/>
      <c r="J4123" s="243" t="n"/>
      <c r="K4123" s="243" t="n"/>
    </row>
    <row r="4124" customFormat="1" s="78">
      <c r="A4124" s="242" t="n"/>
      <c r="B4124" s="22" t="n"/>
      <c r="C4124" s="243" t="n"/>
      <c r="D4124" s="243" t="n"/>
      <c r="E4124" s="243" t="n"/>
      <c r="F4124" s="243" t="n"/>
      <c r="G4124" s="243" t="n"/>
      <c r="H4124" s="243" t="n"/>
      <c r="I4124" s="243" t="n"/>
      <c r="J4124" s="243" t="n"/>
      <c r="K4124" s="243" t="n"/>
    </row>
    <row r="4125" customFormat="1" s="78">
      <c r="A4125" s="242" t="n"/>
      <c r="B4125" s="22" t="n"/>
      <c r="C4125" s="243" t="n"/>
      <c r="D4125" s="243" t="n"/>
      <c r="E4125" s="243" t="n"/>
      <c r="F4125" s="243" t="n"/>
      <c r="G4125" s="243" t="n"/>
      <c r="H4125" s="243" t="n"/>
      <c r="I4125" s="243" t="n"/>
      <c r="J4125" s="243" t="n"/>
      <c r="K4125" s="243" t="n"/>
    </row>
    <row r="4126" customFormat="1" s="78">
      <c r="A4126" s="242" t="n"/>
      <c r="B4126" s="22" t="n"/>
      <c r="C4126" s="243" t="n"/>
      <c r="D4126" s="243" t="n"/>
      <c r="E4126" s="243" t="n"/>
      <c r="F4126" s="243" t="n"/>
      <c r="G4126" s="243" t="n"/>
      <c r="H4126" s="243" t="n"/>
      <c r="I4126" s="243" t="n"/>
      <c r="J4126" s="243" t="n"/>
      <c r="K4126" s="243" t="n"/>
    </row>
    <row r="4127" customFormat="1" s="78">
      <c r="A4127" s="242" t="n"/>
      <c r="B4127" s="22" t="n"/>
      <c r="C4127" s="243" t="n"/>
      <c r="D4127" s="243" t="n"/>
      <c r="E4127" s="243" t="n"/>
      <c r="F4127" s="243" t="n"/>
      <c r="G4127" s="243" t="n"/>
      <c r="H4127" s="243" t="n"/>
      <c r="I4127" s="243" t="n"/>
      <c r="J4127" s="243" t="n"/>
      <c r="K4127" s="243" t="n"/>
    </row>
    <row r="4128" customFormat="1" s="78">
      <c r="A4128" s="242" t="n"/>
      <c r="B4128" s="22" t="n"/>
      <c r="C4128" s="243" t="n"/>
      <c r="D4128" s="243" t="n"/>
      <c r="E4128" s="243" t="n"/>
      <c r="F4128" s="243" t="n"/>
      <c r="G4128" s="243" t="n"/>
      <c r="H4128" s="243" t="n"/>
      <c r="I4128" s="243" t="n"/>
      <c r="J4128" s="243" t="n"/>
      <c r="K4128" s="243" t="n"/>
    </row>
    <row r="4129" customFormat="1" s="78">
      <c r="A4129" s="242" t="n"/>
      <c r="B4129" s="22" t="n"/>
      <c r="C4129" s="243" t="n"/>
      <c r="D4129" s="243" t="n"/>
      <c r="E4129" s="243" t="n"/>
      <c r="F4129" s="243" t="n"/>
      <c r="G4129" s="243" t="n"/>
      <c r="H4129" s="243" t="n"/>
      <c r="I4129" s="243" t="n"/>
      <c r="J4129" s="243" t="n"/>
      <c r="K4129" s="243" t="n"/>
    </row>
    <row r="4130" customFormat="1" s="78">
      <c r="A4130" s="242" t="n"/>
      <c r="B4130" s="22" t="n"/>
      <c r="C4130" s="243" t="n"/>
      <c r="D4130" s="243" t="n"/>
      <c r="E4130" s="243" t="n"/>
      <c r="F4130" s="243" t="n"/>
      <c r="G4130" s="243" t="n"/>
      <c r="H4130" s="243" t="n"/>
      <c r="I4130" s="243" t="n"/>
      <c r="J4130" s="243" t="n"/>
      <c r="K4130" s="243" t="n"/>
    </row>
    <row r="4131" customFormat="1" s="78">
      <c r="A4131" s="242" t="n"/>
      <c r="B4131" s="22" t="n"/>
      <c r="C4131" s="243" t="n"/>
      <c r="D4131" s="243" t="n"/>
      <c r="E4131" s="243" t="n"/>
      <c r="F4131" s="243" t="n"/>
      <c r="G4131" s="243" t="n"/>
      <c r="H4131" s="243" t="n"/>
      <c r="I4131" s="243" t="n"/>
      <c r="J4131" s="243" t="n"/>
      <c r="K4131" s="243" t="n"/>
    </row>
    <row r="4132" customFormat="1" s="78">
      <c r="A4132" s="242" t="n"/>
      <c r="B4132" s="22" t="n"/>
      <c r="C4132" s="243" t="n"/>
      <c r="D4132" s="243" t="n"/>
      <c r="E4132" s="243" t="n"/>
      <c r="F4132" s="243" t="n"/>
      <c r="G4132" s="243" t="n"/>
      <c r="H4132" s="243" t="n"/>
      <c r="I4132" s="243" t="n"/>
      <c r="J4132" s="243" t="n"/>
      <c r="K4132" s="243" t="n"/>
    </row>
    <row r="4133" customFormat="1" s="78">
      <c r="A4133" s="242" t="n"/>
      <c r="B4133" s="22" t="n"/>
      <c r="C4133" s="243" t="n"/>
      <c r="D4133" s="243" t="n"/>
      <c r="E4133" s="243" t="n"/>
      <c r="F4133" s="243" t="n"/>
      <c r="G4133" s="243" t="n"/>
      <c r="H4133" s="243" t="n"/>
      <c r="I4133" s="243" t="n"/>
      <c r="J4133" s="243" t="n"/>
      <c r="K4133" s="243" t="n"/>
    </row>
    <row r="4134" customFormat="1" s="78">
      <c r="A4134" s="242" t="n"/>
      <c r="B4134" s="22" t="n"/>
      <c r="C4134" s="243" t="n"/>
      <c r="D4134" s="243" t="n"/>
      <c r="E4134" s="243" t="n"/>
      <c r="F4134" s="243" t="n"/>
      <c r="G4134" s="243" t="n"/>
      <c r="H4134" s="243" t="n"/>
      <c r="I4134" s="243" t="n"/>
      <c r="J4134" s="243" t="n"/>
      <c r="K4134" s="243" t="n"/>
    </row>
    <row r="4135" customFormat="1" s="78">
      <c r="A4135" s="242" t="n"/>
      <c r="B4135" s="22" t="n"/>
      <c r="C4135" s="243" t="n"/>
      <c r="D4135" s="243" t="n"/>
      <c r="E4135" s="243" t="n"/>
      <c r="F4135" s="243" t="n"/>
      <c r="G4135" s="243" t="n"/>
      <c r="H4135" s="243" t="n"/>
      <c r="I4135" s="243" t="n"/>
      <c r="J4135" s="243" t="n"/>
      <c r="K4135" s="243" t="n"/>
    </row>
    <row r="4136" customFormat="1" s="78">
      <c r="A4136" s="242" t="n"/>
      <c r="B4136" s="22" t="n"/>
      <c r="C4136" s="243" t="n"/>
      <c r="D4136" s="243" t="n"/>
      <c r="E4136" s="243" t="n"/>
      <c r="F4136" s="243" t="n"/>
      <c r="G4136" s="243" t="n"/>
      <c r="H4136" s="243" t="n"/>
      <c r="I4136" s="243" t="n"/>
      <c r="J4136" s="243" t="n"/>
      <c r="K4136" s="243" t="n"/>
    </row>
    <row r="4137" customFormat="1" s="78">
      <c r="A4137" s="242" t="n"/>
      <c r="B4137" s="22" t="n"/>
      <c r="C4137" s="243" t="n"/>
      <c r="D4137" s="243" t="n"/>
      <c r="E4137" s="243" t="n"/>
      <c r="F4137" s="243" t="n"/>
      <c r="G4137" s="243" t="n"/>
      <c r="H4137" s="243" t="n"/>
      <c r="I4137" s="243" t="n"/>
      <c r="J4137" s="243" t="n"/>
      <c r="K4137" s="243" t="n"/>
    </row>
    <row r="4138" customFormat="1" s="78">
      <c r="A4138" s="242" t="n"/>
      <c r="B4138" s="22" t="n"/>
      <c r="C4138" s="243" t="n"/>
      <c r="D4138" s="243" t="n"/>
      <c r="E4138" s="243" t="n"/>
      <c r="F4138" s="243" t="n"/>
      <c r="G4138" s="243" t="n"/>
      <c r="H4138" s="243" t="n"/>
      <c r="I4138" s="243" t="n"/>
      <c r="J4138" s="243" t="n"/>
      <c r="K4138" s="243" t="n"/>
    </row>
    <row r="4139" customFormat="1" s="78">
      <c r="A4139" s="242" t="n"/>
      <c r="B4139" s="22" t="n"/>
      <c r="C4139" s="243" t="n"/>
      <c r="D4139" s="243" t="n"/>
      <c r="E4139" s="243" t="n"/>
      <c r="F4139" s="243" t="n"/>
      <c r="G4139" s="243" t="n"/>
      <c r="H4139" s="243" t="n"/>
      <c r="I4139" s="243" t="n"/>
      <c r="J4139" s="243" t="n"/>
      <c r="K4139" s="243" t="n"/>
    </row>
    <row r="4140" customFormat="1" s="78">
      <c r="A4140" s="242" t="n"/>
      <c r="B4140" s="22" t="n"/>
      <c r="C4140" s="243" t="n"/>
      <c r="D4140" s="243" t="n"/>
      <c r="E4140" s="243" t="n"/>
      <c r="F4140" s="243" t="n"/>
      <c r="G4140" s="243" t="n"/>
      <c r="H4140" s="243" t="n"/>
      <c r="I4140" s="243" t="n"/>
      <c r="J4140" s="243" t="n"/>
      <c r="K4140" s="243" t="n"/>
    </row>
    <row r="4141" customFormat="1" s="78">
      <c r="A4141" s="242" t="n"/>
      <c r="B4141" s="22" t="n"/>
      <c r="C4141" s="243" t="n"/>
      <c r="D4141" s="243" t="n"/>
      <c r="E4141" s="243" t="n"/>
      <c r="F4141" s="243" t="n"/>
      <c r="G4141" s="243" t="n"/>
      <c r="H4141" s="243" t="n"/>
      <c r="I4141" s="243" t="n"/>
      <c r="J4141" s="243" t="n"/>
      <c r="K4141" s="243" t="n"/>
    </row>
    <row r="4142" customFormat="1" s="78">
      <c r="A4142" s="242" t="n"/>
      <c r="B4142" s="22" t="n"/>
      <c r="C4142" s="243" t="n"/>
      <c r="D4142" s="243" t="n"/>
      <c r="E4142" s="243" t="n"/>
      <c r="F4142" s="243" t="n"/>
      <c r="G4142" s="243" t="n"/>
      <c r="H4142" s="243" t="n"/>
      <c r="I4142" s="243" t="n"/>
      <c r="J4142" s="243" t="n"/>
      <c r="K4142" s="243" t="n"/>
    </row>
    <row r="4143" customFormat="1" s="78">
      <c r="A4143" s="242" t="n"/>
      <c r="B4143" s="22" t="n"/>
      <c r="C4143" s="243" t="n"/>
      <c r="D4143" s="243" t="n"/>
      <c r="E4143" s="243" t="n"/>
      <c r="F4143" s="243" t="n"/>
      <c r="G4143" s="243" t="n"/>
      <c r="H4143" s="243" t="n"/>
      <c r="I4143" s="243" t="n"/>
      <c r="J4143" s="243" t="n"/>
      <c r="K4143" s="243" t="n"/>
    </row>
    <row r="4144" customFormat="1" s="78">
      <c r="A4144" s="242" t="n"/>
      <c r="B4144" s="22" t="n"/>
      <c r="C4144" s="243" t="n"/>
      <c r="D4144" s="243" t="n"/>
      <c r="E4144" s="243" t="n"/>
      <c r="F4144" s="243" t="n"/>
      <c r="G4144" s="243" t="n"/>
      <c r="H4144" s="243" t="n"/>
      <c r="I4144" s="243" t="n"/>
      <c r="J4144" s="243" t="n"/>
      <c r="K4144" s="243" t="n"/>
    </row>
    <row r="4145" customFormat="1" s="78">
      <c r="A4145" s="242" t="n"/>
      <c r="B4145" s="22" t="n"/>
      <c r="C4145" s="243" t="n"/>
      <c r="D4145" s="243" t="n"/>
      <c r="E4145" s="243" t="n"/>
      <c r="F4145" s="243" t="n"/>
      <c r="G4145" s="243" t="n"/>
      <c r="H4145" s="243" t="n"/>
      <c r="I4145" s="243" t="n"/>
      <c r="J4145" s="243" t="n"/>
      <c r="K4145" s="243" t="n"/>
    </row>
    <row r="4146" customFormat="1" s="78">
      <c r="A4146" s="242" t="n"/>
      <c r="B4146" s="22" t="n"/>
      <c r="C4146" s="243" t="n"/>
      <c r="D4146" s="243" t="n"/>
      <c r="E4146" s="243" t="n"/>
      <c r="F4146" s="243" t="n"/>
      <c r="G4146" s="243" t="n"/>
      <c r="H4146" s="243" t="n"/>
      <c r="I4146" s="243" t="n"/>
      <c r="J4146" s="243" t="n"/>
      <c r="K4146" s="243" t="n"/>
    </row>
    <row r="4147" customFormat="1" s="78">
      <c r="A4147" s="242" t="n"/>
      <c r="B4147" s="22" t="n"/>
      <c r="C4147" s="243" t="n"/>
      <c r="D4147" s="243" t="n"/>
      <c r="E4147" s="243" t="n"/>
      <c r="F4147" s="243" t="n"/>
      <c r="G4147" s="243" t="n"/>
      <c r="H4147" s="243" t="n"/>
      <c r="I4147" s="243" t="n"/>
      <c r="J4147" s="243" t="n"/>
      <c r="K4147" s="243" t="n"/>
    </row>
    <row r="4148" customFormat="1" s="78">
      <c r="A4148" s="242" t="n"/>
      <c r="B4148" s="22" t="n"/>
      <c r="C4148" s="243" t="n"/>
      <c r="D4148" s="243" t="n"/>
      <c r="E4148" s="243" t="n"/>
      <c r="F4148" s="243" t="n"/>
      <c r="G4148" s="243" t="n"/>
      <c r="H4148" s="243" t="n"/>
      <c r="I4148" s="243" t="n"/>
      <c r="J4148" s="243" t="n"/>
      <c r="K4148" s="243" t="n"/>
    </row>
    <row r="4149" customFormat="1" s="78">
      <c r="A4149" s="242" t="n"/>
      <c r="B4149" s="22" t="n"/>
      <c r="C4149" s="243" t="n"/>
      <c r="D4149" s="243" t="n"/>
      <c r="E4149" s="243" t="n"/>
      <c r="F4149" s="243" t="n"/>
      <c r="G4149" s="243" t="n"/>
      <c r="H4149" s="243" t="n"/>
      <c r="I4149" s="243" t="n"/>
      <c r="J4149" s="243" t="n"/>
      <c r="K4149" s="243" t="n"/>
    </row>
    <row r="4150" customFormat="1" s="78">
      <c r="A4150" s="242" t="n"/>
      <c r="B4150" s="22" t="n"/>
      <c r="C4150" s="243" t="n"/>
      <c r="D4150" s="243" t="n"/>
      <c r="E4150" s="243" t="n"/>
      <c r="F4150" s="243" t="n"/>
      <c r="G4150" s="243" t="n"/>
      <c r="H4150" s="243" t="n"/>
      <c r="I4150" s="243" t="n"/>
      <c r="J4150" s="243" t="n"/>
      <c r="K4150" s="243" t="n"/>
    </row>
    <row r="4151" customFormat="1" s="78">
      <c r="A4151" s="242" t="n"/>
      <c r="B4151" s="22" t="n"/>
      <c r="C4151" s="243" t="n"/>
      <c r="D4151" s="243" t="n"/>
      <c r="E4151" s="243" t="n"/>
      <c r="F4151" s="243" t="n"/>
      <c r="G4151" s="243" t="n"/>
      <c r="H4151" s="243" t="n"/>
      <c r="I4151" s="243" t="n"/>
      <c r="J4151" s="243" t="n"/>
      <c r="K4151" s="243" t="n"/>
    </row>
    <row r="4152" customFormat="1" s="78">
      <c r="A4152" s="242" t="n"/>
      <c r="B4152" s="22" t="n"/>
      <c r="C4152" s="243" t="n"/>
      <c r="D4152" s="243" t="n"/>
      <c r="E4152" s="243" t="n"/>
      <c r="F4152" s="243" t="n"/>
      <c r="G4152" s="243" t="n"/>
      <c r="H4152" s="243" t="n"/>
      <c r="I4152" s="243" t="n"/>
      <c r="J4152" s="243" t="n"/>
      <c r="K4152" s="243" t="n"/>
    </row>
    <row r="4153" customFormat="1" s="78">
      <c r="A4153" s="242" t="n"/>
      <c r="B4153" s="22" t="n"/>
      <c r="C4153" s="243" t="n"/>
      <c r="D4153" s="243" t="n"/>
      <c r="E4153" s="243" t="n"/>
      <c r="F4153" s="243" t="n"/>
      <c r="G4153" s="243" t="n"/>
      <c r="H4153" s="243" t="n"/>
      <c r="I4153" s="243" t="n"/>
      <c r="J4153" s="243" t="n"/>
      <c r="K4153" s="243" t="n"/>
    </row>
    <row r="4154" customFormat="1" s="78">
      <c r="A4154" s="242" t="n"/>
      <c r="B4154" s="22" t="n"/>
      <c r="C4154" s="243" t="n"/>
      <c r="D4154" s="243" t="n"/>
      <c r="E4154" s="243" t="n"/>
      <c r="F4154" s="243" t="n"/>
      <c r="G4154" s="243" t="n"/>
      <c r="H4154" s="243" t="n"/>
      <c r="I4154" s="243" t="n"/>
      <c r="J4154" s="243" t="n"/>
      <c r="K4154" s="243" t="n"/>
    </row>
    <row r="4155" customFormat="1" s="78">
      <c r="A4155" s="242" t="n"/>
      <c r="B4155" s="22" t="n"/>
      <c r="C4155" s="243" t="n"/>
      <c r="D4155" s="243" t="n"/>
      <c r="E4155" s="243" t="n"/>
      <c r="F4155" s="243" t="n"/>
      <c r="G4155" s="243" t="n"/>
      <c r="H4155" s="243" t="n"/>
      <c r="I4155" s="243" t="n"/>
      <c r="J4155" s="243" t="n"/>
      <c r="K4155" s="243" t="n"/>
    </row>
    <row r="4156" customFormat="1" s="78">
      <c r="A4156" s="242" t="n"/>
      <c r="B4156" s="22" t="n"/>
      <c r="C4156" s="243" t="n"/>
      <c r="D4156" s="243" t="n"/>
      <c r="E4156" s="243" t="n"/>
      <c r="F4156" s="243" t="n"/>
      <c r="G4156" s="243" t="n"/>
      <c r="H4156" s="243" t="n"/>
      <c r="I4156" s="243" t="n"/>
      <c r="J4156" s="243" t="n"/>
      <c r="K4156" s="243" t="n"/>
    </row>
    <row r="4157" customFormat="1" s="78">
      <c r="A4157" s="242" t="n"/>
      <c r="B4157" s="22" t="n"/>
      <c r="C4157" s="243" t="n"/>
      <c r="D4157" s="243" t="n"/>
      <c r="E4157" s="243" t="n"/>
      <c r="F4157" s="243" t="n"/>
      <c r="G4157" s="243" t="n"/>
      <c r="H4157" s="243" t="n"/>
      <c r="I4157" s="243" t="n"/>
      <c r="J4157" s="243" t="n"/>
      <c r="K4157" s="243" t="n"/>
    </row>
    <row r="4158" customFormat="1" s="78">
      <c r="A4158" s="242" t="n"/>
      <c r="B4158" s="22" t="n"/>
      <c r="C4158" s="243" t="n"/>
      <c r="D4158" s="243" t="n"/>
      <c r="E4158" s="243" t="n"/>
      <c r="F4158" s="243" t="n"/>
      <c r="G4158" s="243" t="n"/>
      <c r="H4158" s="243" t="n"/>
      <c r="I4158" s="243" t="n"/>
      <c r="J4158" s="243" t="n"/>
      <c r="K4158" s="243" t="n"/>
    </row>
    <row r="4159" customFormat="1" s="78">
      <c r="A4159" s="242" t="n"/>
      <c r="B4159" s="22" t="n"/>
      <c r="C4159" s="243" t="n"/>
      <c r="D4159" s="243" t="n"/>
      <c r="E4159" s="243" t="n"/>
      <c r="F4159" s="243" t="n"/>
      <c r="G4159" s="243" t="n"/>
      <c r="H4159" s="243" t="n"/>
      <c r="I4159" s="243" t="n"/>
      <c r="J4159" s="243" t="n"/>
      <c r="K4159" s="243" t="n"/>
    </row>
    <row r="4160" customFormat="1" s="78">
      <c r="A4160" s="242" t="n"/>
      <c r="B4160" s="22" t="n"/>
      <c r="C4160" s="243" t="n"/>
      <c r="D4160" s="243" t="n"/>
      <c r="E4160" s="243" t="n"/>
      <c r="F4160" s="243" t="n"/>
      <c r="G4160" s="243" t="n"/>
      <c r="H4160" s="243" t="n"/>
      <c r="I4160" s="243" t="n"/>
      <c r="J4160" s="243" t="n"/>
      <c r="K4160" s="243" t="n"/>
    </row>
    <row r="4161" customFormat="1" s="78">
      <c r="A4161" s="242" t="n"/>
      <c r="B4161" s="22" t="n"/>
      <c r="C4161" s="243" t="n"/>
      <c r="D4161" s="243" t="n"/>
      <c r="E4161" s="243" t="n"/>
      <c r="F4161" s="243" t="n"/>
      <c r="G4161" s="243" t="n"/>
      <c r="H4161" s="243" t="n"/>
      <c r="I4161" s="243" t="n"/>
      <c r="J4161" s="243" t="n"/>
      <c r="K4161" s="243" t="n"/>
    </row>
    <row r="4162" customFormat="1" s="78">
      <c r="A4162" s="242" t="n"/>
      <c r="B4162" s="22" t="n"/>
      <c r="C4162" s="243" t="n"/>
      <c r="D4162" s="243" t="n"/>
      <c r="E4162" s="243" t="n"/>
      <c r="F4162" s="243" t="n"/>
      <c r="G4162" s="243" t="n"/>
      <c r="H4162" s="243" t="n"/>
      <c r="I4162" s="243" t="n"/>
      <c r="J4162" s="243" t="n"/>
      <c r="K4162" s="243" t="n"/>
    </row>
    <row r="4163" customFormat="1" s="78">
      <c r="A4163" s="242" t="n"/>
      <c r="B4163" s="22" t="n"/>
      <c r="C4163" s="243" t="n"/>
      <c r="D4163" s="243" t="n"/>
      <c r="E4163" s="243" t="n"/>
      <c r="F4163" s="243" t="n"/>
      <c r="G4163" s="243" t="n"/>
      <c r="H4163" s="243" t="n"/>
      <c r="I4163" s="243" t="n"/>
      <c r="J4163" s="243" t="n"/>
      <c r="K4163" s="243" t="n"/>
    </row>
    <row r="4164" customFormat="1" s="78">
      <c r="A4164" s="242" t="n"/>
      <c r="B4164" s="22" t="n"/>
      <c r="C4164" s="243" t="n"/>
      <c r="D4164" s="243" t="n"/>
      <c r="E4164" s="243" t="n"/>
      <c r="F4164" s="243" t="n"/>
      <c r="G4164" s="243" t="n"/>
      <c r="H4164" s="243" t="n"/>
      <c r="I4164" s="243" t="n"/>
      <c r="J4164" s="243" t="n"/>
      <c r="K4164" s="243" t="n"/>
    </row>
    <row r="4165" customFormat="1" s="78">
      <c r="A4165" s="242" t="n"/>
      <c r="B4165" s="22" t="n"/>
      <c r="C4165" s="243" t="n"/>
      <c r="D4165" s="243" t="n"/>
      <c r="E4165" s="243" t="n"/>
      <c r="F4165" s="243" t="n"/>
      <c r="G4165" s="243" t="n"/>
      <c r="H4165" s="243" t="n"/>
      <c r="I4165" s="243" t="n"/>
      <c r="J4165" s="243" t="n"/>
      <c r="K4165" s="243" t="n"/>
    </row>
    <row r="4166" customFormat="1" s="78">
      <c r="A4166" s="242" t="n"/>
      <c r="B4166" s="22" t="n"/>
      <c r="C4166" s="243" t="n"/>
      <c r="D4166" s="243" t="n"/>
      <c r="E4166" s="243" t="n"/>
      <c r="F4166" s="243" t="n"/>
      <c r="G4166" s="243" t="n"/>
      <c r="H4166" s="243" t="n"/>
      <c r="I4166" s="243" t="n"/>
      <c r="J4166" s="243" t="n"/>
      <c r="K4166" s="243" t="n"/>
    </row>
    <row r="4167" customFormat="1" s="78">
      <c r="A4167" s="242" t="n"/>
      <c r="B4167" s="22" t="n"/>
      <c r="C4167" s="243" t="n"/>
      <c r="D4167" s="243" t="n"/>
      <c r="E4167" s="243" t="n"/>
      <c r="F4167" s="243" t="n"/>
      <c r="G4167" s="243" t="n"/>
      <c r="H4167" s="243" t="n"/>
      <c r="I4167" s="243" t="n"/>
      <c r="J4167" s="243" t="n"/>
      <c r="K4167" s="243" t="n"/>
    </row>
    <row r="4168" customFormat="1" s="78">
      <c r="A4168" s="242" t="n"/>
      <c r="B4168" s="22" t="n"/>
      <c r="C4168" s="243" t="n"/>
      <c r="D4168" s="243" t="n"/>
      <c r="E4168" s="243" t="n"/>
      <c r="F4168" s="243" t="n"/>
      <c r="G4168" s="243" t="n"/>
      <c r="H4168" s="243" t="n"/>
      <c r="I4168" s="243" t="n"/>
      <c r="J4168" s="243" t="n"/>
      <c r="K4168" s="243" t="n"/>
    </row>
    <row r="4169" customFormat="1" s="78">
      <c r="A4169" s="242" t="n"/>
      <c r="B4169" s="22" t="n"/>
      <c r="C4169" s="243" t="n"/>
      <c r="D4169" s="243" t="n"/>
      <c r="E4169" s="243" t="n"/>
      <c r="F4169" s="243" t="n"/>
      <c r="G4169" s="243" t="n"/>
      <c r="H4169" s="243" t="n"/>
      <c r="I4169" s="243" t="n"/>
      <c r="J4169" s="243" t="n"/>
      <c r="K4169" s="243" t="n"/>
    </row>
    <row r="4170" customFormat="1" s="78">
      <c r="A4170" s="242" t="n"/>
      <c r="B4170" s="22" t="n"/>
      <c r="C4170" s="243" t="n"/>
      <c r="D4170" s="243" t="n"/>
      <c r="E4170" s="243" t="n"/>
      <c r="F4170" s="243" t="n"/>
      <c r="G4170" s="243" t="n"/>
      <c r="H4170" s="243" t="n"/>
      <c r="I4170" s="243" t="n"/>
      <c r="J4170" s="243" t="n"/>
      <c r="K4170" s="243" t="n"/>
    </row>
    <row r="4171" customFormat="1" s="78">
      <c r="A4171" s="242" t="n"/>
      <c r="B4171" s="22" t="n"/>
      <c r="C4171" s="243" t="n"/>
      <c r="D4171" s="243" t="n"/>
      <c r="E4171" s="243" t="n"/>
      <c r="F4171" s="243" t="n"/>
      <c r="G4171" s="243" t="n"/>
      <c r="H4171" s="243" t="n"/>
      <c r="I4171" s="243" t="n"/>
      <c r="J4171" s="243" t="n"/>
      <c r="K4171" s="243" t="n"/>
    </row>
    <row r="4172" customFormat="1" s="78">
      <c r="A4172" s="242" t="n"/>
      <c r="B4172" s="22" t="n"/>
      <c r="C4172" s="243" t="n"/>
      <c r="D4172" s="243" t="n"/>
      <c r="E4172" s="243" t="n"/>
      <c r="F4172" s="243" t="n"/>
      <c r="G4172" s="243" t="n"/>
      <c r="H4172" s="243" t="n"/>
      <c r="I4172" s="243" t="n"/>
      <c r="J4172" s="243" t="n"/>
      <c r="K4172" s="243" t="n"/>
    </row>
    <row r="4173" customFormat="1" s="78">
      <c r="A4173" s="242" t="n"/>
      <c r="B4173" s="22" t="n"/>
      <c r="C4173" s="243" t="n"/>
      <c r="D4173" s="243" t="n"/>
      <c r="E4173" s="243" t="n"/>
      <c r="F4173" s="243" t="n"/>
      <c r="G4173" s="243" t="n"/>
      <c r="H4173" s="243" t="n"/>
      <c r="I4173" s="243" t="n"/>
      <c r="J4173" s="243" t="n"/>
      <c r="K4173" s="243" t="n"/>
    </row>
    <row r="4174" customFormat="1" s="78">
      <c r="A4174" s="242" t="n"/>
      <c r="B4174" s="22" t="n"/>
      <c r="C4174" s="243" t="n"/>
      <c r="D4174" s="243" t="n"/>
      <c r="E4174" s="243" t="n"/>
      <c r="F4174" s="243" t="n"/>
      <c r="G4174" s="243" t="n"/>
      <c r="H4174" s="243" t="n"/>
      <c r="I4174" s="243" t="n"/>
      <c r="J4174" s="243" t="n"/>
      <c r="K4174" s="243" t="n"/>
    </row>
    <row r="4175" customFormat="1" s="78">
      <c r="A4175" s="242" t="n"/>
      <c r="B4175" s="22" t="n"/>
      <c r="C4175" s="243" t="n"/>
      <c r="D4175" s="243" t="n"/>
      <c r="E4175" s="243" t="n"/>
      <c r="F4175" s="243" t="n"/>
      <c r="G4175" s="243" t="n"/>
      <c r="H4175" s="243" t="n"/>
      <c r="I4175" s="243" t="n"/>
      <c r="J4175" s="243" t="n"/>
      <c r="K4175" s="243" t="n"/>
    </row>
    <row r="4176" customFormat="1" s="78">
      <c r="A4176" s="242" t="n"/>
      <c r="B4176" s="22" t="n"/>
      <c r="C4176" s="243" t="n"/>
      <c r="D4176" s="243" t="n"/>
      <c r="E4176" s="243" t="n"/>
      <c r="F4176" s="243" t="n"/>
      <c r="G4176" s="243" t="n"/>
      <c r="H4176" s="243" t="n"/>
      <c r="I4176" s="243" t="n"/>
      <c r="J4176" s="243" t="n"/>
      <c r="K4176" s="243" t="n"/>
    </row>
    <row r="4177" customFormat="1" s="78">
      <c r="A4177" s="242" t="n"/>
      <c r="B4177" s="22" t="n"/>
      <c r="C4177" s="243" t="n"/>
      <c r="D4177" s="243" t="n"/>
      <c r="E4177" s="243" t="n"/>
      <c r="F4177" s="243" t="n"/>
      <c r="G4177" s="243" t="n"/>
      <c r="H4177" s="243" t="n"/>
      <c r="I4177" s="243" t="n"/>
      <c r="J4177" s="243" t="n"/>
      <c r="K4177" s="243" t="n"/>
    </row>
    <row r="4178" customFormat="1" s="78">
      <c r="A4178" s="242" t="n"/>
      <c r="B4178" s="22" t="n"/>
      <c r="C4178" s="243" t="n"/>
      <c r="D4178" s="243" t="n"/>
      <c r="E4178" s="243" t="n"/>
      <c r="F4178" s="243" t="n"/>
      <c r="G4178" s="243" t="n"/>
      <c r="H4178" s="243" t="n"/>
      <c r="I4178" s="243" t="n"/>
      <c r="J4178" s="243" t="n"/>
      <c r="K4178" s="243" t="n"/>
    </row>
    <row r="4179" customFormat="1" s="78">
      <c r="A4179" s="242" t="n"/>
      <c r="B4179" s="22" t="n"/>
      <c r="C4179" s="243" t="n"/>
      <c r="D4179" s="243" t="n"/>
      <c r="E4179" s="243" t="n"/>
      <c r="F4179" s="243" t="n"/>
      <c r="G4179" s="243" t="n"/>
      <c r="H4179" s="243" t="n"/>
      <c r="I4179" s="243" t="n"/>
      <c r="J4179" s="243" t="n"/>
      <c r="K4179" s="243" t="n"/>
    </row>
    <row r="4180" customFormat="1" s="78">
      <c r="A4180" s="242" t="n"/>
      <c r="B4180" s="22" t="n"/>
      <c r="C4180" s="243" t="n"/>
      <c r="D4180" s="243" t="n"/>
      <c r="E4180" s="243" t="n"/>
      <c r="F4180" s="243" t="n"/>
      <c r="G4180" s="243" t="n"/>
      <c r="H4180" s="243" t="n"/>
      <c r="I4180" s="243" t="n"/>
      <c r="J4180" s="243" t="n"/>
      <c r="K4180" s="243" t="n"/>
    </row>
    <row r="4181" customFormat="1" s="78">
      <c r="A4181" s="242" t="n"/>
      <c r="B4181" s="22" t="n"/>
      <c r="C4181" s="243" t="n"/>
      <c r="D4181" s="243" t="n"/>
      <c r="E4181" s="243" t="n"/>
      <c r="F4181" s="243" t="n"/>
      <c r="G4181" s="243" t="n"/>
      <c r="H4181" s="243" t="n"/>
      <c r="I4181" s="243" t="n"/>
      <c r="J4181" s="243" t="n"/>
      <c r="K4181" s="243" t="n"/>
    </row>
    <row r="4182" customFormat="1" s="78">
      <c r="A4182" s="242" t="n"/>
      <c r="B4182" s="22" t="n"/>
      <c r="C4182" s="243" t="n"/>
      <c r="D4182" s="243" t="n"/>
      <c r="E4182" s="243" t="n"/>
      <c r="F4182" s="243" t="n"/>
      <c r="G4182" s="243" t="n"/>
      <c r="H4182" s="243" t="n"/>
      <c r="I4182" s="243" t="n"/>
      <c r="J4182" s="243" t="n"/>
      <c r="K4182" s="243" t="n"/>
    </row>
    <row r="4183" customFormat="1" s="78">
      <c r="A4183" s="242" t="n"/>
      <c r="B4183" s="22" t="n"/>
      <c r="C4183" s="243" t="n"/>
      <c r="D4183" s="243" t="n"/>
      <c r="E4183" s="243" t="n"/>
      <c r="F4183" s="243" t="n"/>
      <c r="G4183" s="243" t="n"/>
      <c r="H4183" s="243" t="n"/>
      <c r="I4183" s="243" t="n"/>
      <c r="J4183" s="243" t="n"/>
      <c r="K4183" s="243" t="n"/>
    </row>
    <row r="4184" customFormat="1" s="78">
      <c r="A4184" s="242" t="n"/>
      <c r="B4184" s="22" t="n"/>
      <c r="C4184" s="243" t="n"/>
      <c r="D4184" s="243" t="n"/>
      <c r="E4184" s="243" t="n"/>
      <c r="F4184" s="243" t="n"/>
      <c r="G4184" s="243" t="n"/>
      <c r="H4184" s="243" t="n"/>
      <c r="I4184" s="243" t="n"/>
      <c r="J4184" s="243" t="n"/>
      <c r="K4184" s="243" t="n"/>
    </row>
    <row r="4185" customFormat="1" s="78">
      <c r="A4185" s="242" t="n"/>
      <c r="B4185" s="22" t="n"/>
      <c r="C4185" s="243" t="n"/>
      <c r="D4185" s="243" t="n"/>
      <c r="E4185" s="243" t="n"/>
      <c r="F4185" s="243" t="n"/>
      <c r="G4185" s="243" t="n"/>
      <c r="H4185" s="243" t="n"/>
      <c r="I4185" s="243" t="n"/>
      <c r="J4185" s="243" t="n"/>
      <c r="K4185" s="243" t="n"/>
    </row>
    <row r="4186" customFormat="1" s="78">
      <c r="A4186" s="242" t="n"/>
      <c r="B4186" s="22" t="n"/>
      <c r="C4186" s="243" t="n"/>
      <c r="D4186" s="243" t="n"/>
      <c r="E4186" s="243" t="n"/>
      <c r="F4186" s="243" t="n"/>
      <c r="G4186" s="243" t="n"/>
      <c r="H4186" s="243" t="n"/>
      <c r="I4186" s="243" t="n"/>
      <c r="J4186" s="243" t="n"/>
      <c r="K4186" s="243" t="n"/>
    </row>
    <row r="4187" customFormat="1" s="78">
      <c r="A4187" s="242" t="n"/>
      <c r="B4187" s="22" t="n"/>
      <c r="C4187" s="243" t="n"/>
      <c r="D4187" s="243" t="n"/>
      <c r="E4187" s="243" t="n"/>
      <c r="F4187" s="243" t="n"/>
      <c r="G4187" s="243" t="n"/>
      <c r="H4187" s="243" t="n"/>
      <c r="I4187" s="243" t="n"/>
      <c r="J4187" s="243" t="n"/>
      <c r="K4187" s="243" t="n"/>
    </row>
    <row r="4188" customFormat="1" s="78">
      <c r="A4188" s="242" t="n"/>
      <c r="B4188" s="22" t="n"/>
      <c r="C4188" s="243" t="n"/>
      <c r="D4188" s="243" t="n"/>
      <c r="E4188" s="243" t="n"/>
      <c r="F4188" s="243" t="n"/>
      <c r="G4188" s="243" t="n"/>
      <c r="H4188" s="243" t="n"/>
      <c r="I4188" s="243" t="n"/>
      <c r="J4188" s="243" t="n"/>
      <c r="K4188" s="243" t="n"/>
    </row>
    <row r="4189" customFormat="1" s="78">
      <c r="A4189" s="242" t="n"/>
      <c r="B4189" s="22" t="n"/>
      <c r="C4189" s="243" t="n"/>
      <c r="D4189" s="243" t="n"/>
      <c r="E4189" s="243" t="n"/>
      <c r="F4189" s="243" t="n"/>
      <c r="G4189" s="243" t="n"/>
      <c r="H4189" s="243" t="n"/>
      <c r="I4189" s="243" t="n"/>
      <c r="J4189" s="243" t="n"/>
      <c r="K4189" s="243" t="n"/>
    </row>
    <row r="4190" customFormat="1" s="78">
      <c r="A4190" s="242" t="n"/>
      <c r="B4190" s="22" t="n"/>
      <c r="C4190" s="243" t="n"/>
      <c r="D4190" s="243" t="n"/>
      <c r="E4190" s="243" t="n"/>
      <c r="F4190" s="243" t="n"/>
      <c r="G4190" s="243" t="n"/>
      <c r="H4190" s="243" t="n"/>
      <c r="I4190" s="243" t="n"/>
      <c r="J4190" s="243" t="n"/>
      <c r="K4190" s="243" t="n"/>
    </row>
    <row r="4191" customFormat="1" s="78">
      <c r="A4191" s="242" t="n"/>
      <c r="B4191" s="22" t="n"/>
      <c r="C4191" s="243" t="n"/>
      <c r="D4191" s="243" t="n"/>
      <c r="E4191" s="243" t="n"/>
      <c r="F4191" s="243" t="n"/>
      <c r="G4191" s="243" t="n"/>
      <c r="H4191" s="243" t="n"/>
      <c r="I4191" s="243" t="n"/>
      <c r="J4191" s="243" t="n"/>
      <c r="K4191" s="243" t="n"/>
    </row>
    <row r="4192" customFormat="1" s="78">
      <c r="A4192" s="242" t="n"/>
      <c r="B4192" s="22" t="n"/>
      <c r="C4192" s="243" t="n"/>
      <c r="D4192" s="243" t="n"/>
      <c r="E4192" s="243" t="n"/>
      <c r="F4192" s="243" t="n"/>
      <c r="G4192" s="243" t="n"/>
      <c r="H4192" s="243" t="n"/>
      <c r="I4192" s="243" t="n"/>
      <c r="J4192" s="243" t="n"/>
      <c r="K4192" s="243" t="n"/>
    </row>
    <row r="4193" customFormat="1" s="78">
      <c r="A4193" s="242" t="n"/>
      <c r="B4193" s="22" t="n"/>
      <c r="C4193" s="243" t="n"/>
      <c r="D4193" s="243" t="n"/>
      <c r="E4193" s="243" t="n"/>
      <c r="F4193" s="243" t="n"/>
      <c r="G4193" s="243" t="n"/>
      <c r="H4193" s="243" t="n"/>
      <c r="I4193" s="243" t="n"/>
      <c r="J4193" s="243" t="n"/>
      <c r="K4193" s="243" t="n"/>
    </row>
    <row r="4194" customFormat="1" s="78">
      <c r="A4194" s="242" t="n"/>
      <c r="B4194" s="22" t="n"/>
      <c r="C4194" s="243" t="n"/>
      <c r="D4194" s="243" t="n"/>
      <c r="E4194" s="243" t="n"/>
      <c r="F4194" s="243" t="n"/>
      <c r="G4194" s="243" t="n"/>
      <c r="H4194" s="243" t="n"/>
      <c r="I4194" s="243" t="n"/>
      <c r="J4194" s="243" t="n"/>
      <c r="K4194" s="243" t="n"/>
    </row>
    <row r="4195" customFormat="1" s="78">
      <c r="A4195" s="242" t="n"/>
      <c r="B4195" s="22" t="n"/>
      <c r="C4195" s="243" t="n"/>
      <c r="D4195" s="243" t="n"/>
      <c r="E4195" s="243" t="n"/>
      <c r="F4195" s="243" t="n"/>
      <c r="G4195" s="243" t="n"/>
      <c r="H4195" s="243" t="n"/>
      <c r="I4195" s="243" t="n"/>
      <c r="J4195" s="243" t="n"/>
      <c r="K4195" s="243" t="n"/>
    </row>
    <row r="4196" customFormat="1" s="78">
      <c r="A4196" s="242" t="n"/>
      <c r="B4196" s="22" t="n"/>
      <c r="C4196" s="243" t="n"/>
      <c r="D4196" s="243" t="n"/>
      <c r="E4196" s="243" t="n"/>
      <c r="F4196" s="243" t="n"/>
      <c r="G4196" s="243" t="n"/>
      <c r="H4196" s="243" t="n"/>
      <c r="I4196" s="243" t="n"/>
      <c r="J4196" s="243" t="n"/>
      <c r="K4196" s="243" t="n"/>
    </row>
    <row r="4197" customFormat="1" s="78">
      <c r="A4197" s="242" t="n"/>
      <c r="B4197" s="22" t="n"/>
      <c r="C4197" s="243" t="n"/>
      <c r="D4197" s="243" t="n"/>
      <c r="E4197" s="243" t="n"/>
      <c r="F4197" s="243" t="n"/>
      <c r="G4197" s="243" t="n"/>
      <c r="H4197" s="243" t="n"/>
      <c r="I4197" s="243" t="n"/>
      <c r="J4197" s="243" t="n"/>
      <c r="K4197" s="243" t="n"/>
    </row>
    <row r="4198" customFormat="1" s="78">
      <c r="A4198" s="242" t="n"/>
      <c r="B4198" s="22" t="n"/>
      <c r="C4198" s="243" t="n"/>
      <c r="D4198" s="243" t="n"/>
      <c r="E4198" s="243" t="n"/>
      <c r="F4198" s="243" t="n"/>
      <c r="G4198" s="243" t="n"/>
      <c r="H4198" s="243" t="n"/>
      <c r="I4198" s="243" t="n"/>
      <c r="J4198" s="243" t="n"/>
      <c r="K4198" s="243" t="n"/>
    </row>
    <row r="4199" customFormat="1" s="78">
      <c r="A4199" s="242" t="n"/>
      <c r="B4199" s="22" t="n"/>
      <c r="C4199" s="243" t="n"/>
      <c r="D4199" s="243" t="n"/>
      <c r="E4199" s="243" t="n"/>
      <c r="F4199" s="243" t="n"/>
      <c r="G4199" s="243" t="n"/>
      <c r="H4199" s="243" t="n"/>
      <c r="I4199" s="243" t="n"/>
      <c r="J4199" s="243" t="n"/>
      <c r="K4199" s="243" t="n"/>
    </row>
    <row r="4200" customFormat="1" s="78">
      <c r="A4200" s="242" t="n"/>
      <c r="B4200" s="22" t="n"/>
      <c r="C4200" s="243" t="n"/>
      <c r="D4200" s="243" t="n"/>
      <c r="E4200" s="243" t="n"/>
      <c r="F4200" s="243" t="n"/>
      <c r="G4200" s="243" t="n"/>
      <c r="H4200" s="243" t="n"/>
      <c r="I4200" s="243" t="n"/>
      <c r="J4200" s="243" t="n"/>
      <c r="K4200" s="243" t="n"/>
    </row>
    <row r="4201" customFormat="1" s="78">
      <c r="A4201" s="242" t="n"/>
      <c r="B4201" s="22" t="n"/>
      <c r="C4201" s="243" t="n"/>
      <c r="D4201" s="243" t="n"/>
      <c r="E4201" s="243" t="n"/>
      <c r="F4201" s="243" t="n"/>
      <c r="G4201" s="243" t="n"/>
      <c r="H4201" s="243" t="n"/>
      <c r="I4201" s="243" t="n"/>
      <c r="J4201" s="243" t="n"/>
      <c r="K4201" s="243" t="n"/>
    </row>
    <row r="4202" customFormat="1" s="78">
      <c r="A4202" s="242" t="n"/>
      <c r="B4202" s="22" t="n"/>
      <c r="C4202" s="243" t="n"/>
      <c r="D4202" s="243" t="n"/>
      <c r="E4202" s="243" t="n"/>
      <c r="F4202" s="243" t="n"/>
      <c r="G4202" s="243" t="n"/>
      <c r="H4202" s="243" t="n"/>
      <c r="I4202" s="243" t="n"/>
      <c r="J4202" s="243" t="n"/>
      <c r="K4202" s="243" t="n"/>
    </row>
    <row r="4203" customFormat="1" s="78">
      <c r="A4203" s="242" t="n"/>
      <c r="B4203" s="22" t="n"/>
      <c r="C4203" s="243" t="n"/>
      <c r="D4203" s="243" t="n"/>
      <c r="E4203" s="243" t="n"/>
      <c r="F4203" s="243" t="n"/>
      <c r="G4203" s="243" t="n"/>
      <c r="H4203" s="243" t="n"/>
      <c r="I4203" s="243" t="n"/>
      <c r="J4203" s="243" t="n"/>
      <c r="K4203" s="243" t="n"/>
    </row>
    <row r="4204" customFormat="1" s="78">
      <c r="A4204" s="242" t="n"/>
      <c r="B4204" s="22" t="n"/>
      <c r="C4204" s="243" t="n"/>
      <c r="D4204" s="243" t="n"/>
      <c r="E4204" s="243" t="n"/>
      <c r="F4204" s="243" t="n"/>
      <c r="G4204" s="243" t="n"/>
      <c r="H4204" s="243" t="n"/>
      <c r="I4204" s="243" t="n"/>
      <c r="J4204" s="243" t="n"/>
      <c r="K4204" s="243" t="n"/>
    </row>
    <row r="4205" customFormat="1" s="78">
      <c r="A4205" s="242" t="n"/>
      <c r="B4205" s="22" t="n"/>
      <c r="C4205" s="243" t="n"/>
      <c r="D4205" s="243" t="n"/>
      <c r="E4205" s="243" t="n"/>
      <c r="F4205" s="243" t="n"/>
      <c r="G4205" s="243" t="n"/>
      <c r="H4205" s="243" t="n"/>
      <c r="I4205" s="243" t="n"/>
      <c r="J4205" s="243" t="n"/>
      <c r="K4205" s="243" t="n"/>
    </row>
    <row r="4206" customFormat="1" s="78">
      <c r="A4206" s="242" t="n"/>
      <c r="B4206" s="22" t="n"/>
      <c r="C4206" s="243" t="n"/>
      <c r="D4206" s="243" t="n"/>
      <c r="E4206" s="243" t="n"/>
      <c r="F4206" s="243" t="n"/>
      <c r="G4206" s="243" t="n"/>
      <c r="H4206" s="243" t="n"/>
      <c r="I4206" s="243" t="n"/>
      <c r="J4206" s="243" t="n"/>
      <c r="K4206" s="243" t="n"/>
    </row>
    <row r="4207" customFormat="1" s="78">
      <c r="A4207" s="242" t="n"/>
      <c r="B4207" s="22" t="n"/>
      <c r="C4207" s="243" t="n"/>
      <c r="D4207" s="243" t="n"/>
      <c r="E4207" s="243" t="n"/>
      <c r="F4207" s="243" t="n"/>
      <c r="G4207" s="243" t="n"/>
      <c r="H4207" s="243" t="n"/>
      <c r="I4207" s="243" t="n"/>
      <c r="J4207" s="243" t="n"/>
      <c r="K4207" s="243" t="n"/>
    </row>
    <row r="4208" customFormat="1" s="78">
      <c r="A4208" s="242" t="n"/>
      <c r="B4208" s="22" t="n"/>
      <c r="C4208" s="243" t="n"/>
      <c r="D4208" s="243" t="n"/>
      <c r="E4208" s="243" t="n"/>
      <c r="F4208" s="243" t="n"/>
      <c r="G4208" s="243" t="n"/>
      <c r="H4208" s="243" t="n"/>
      <c r="I4208" s="243" t="n"/>
      <c r="J4208" s="243" t="n"/>
      <c r="K4208" s="243" t="n"/>
    </row>
    <row r="4209" customFormat="1" s="78">
      <c r="A4209" s="242" t="n"/>
      <c r="B4209" s="22" t="n"/>
      <c r="C4209" s="243" t="n"/>
      <c r="D4209" s="243" t="n"/>
      <c r="E4209" s="243" t="n"/>
      <c r="F4209" s="243" t="n"/>
      <c r="G4209" s="243" t="n"/>
      <c r="H4209" s="243" t="n"/>
      <c r="I4209" s="243" t="n"/>
      <c r="J4209" s="243" t="n"/>
      <c r="K4209" s="243" t="n"/>
    </row>
    <row r="4210" customFormat="1" s="78">
      <c r="A4210" s="242" t="n"/>
      <c r="B4210" s="22" t="n"/>
      <c r="C4210" s="243" t="n"/>
      <c r="D4210" s="243" t="n"/>
      <c r="E4210" s="243" t="n"/>
      <c r="F4210" s="243" t="n"/>
      <c r="G4210" s="243" t="n"/>
      <c r="H4210" s="243" t="n"/>
      <c r="I4210" s="243" t="n"/>
      <c r="J4210" s="243" t="n"/>
      <c r="K4210" s="243" t="n"/>
    </row>
    <row r="4211" customFormat="1" s="78">
      <c r="A4211" s="242" t="n"/>
      <c r="B4211" s="22" t="n"/>
      <c r="C4211" s="243" t="n"/>
      <c r="D4211" s="243" t="n"/>
      <c r="E4211" s="243" t="n"/>
      <c r="F4211" s="243" t="n"/>
      <c r="G4211" s="243" t="n"/>
      <c r="H4211" s="243" t="n"/>
      <c r="I4211" s="243" t="n"/>
      <c r="J4211" s="243" t="n"/>
      <c r="K4211" s="243" t="n"/>
    </row>
    <row r="4212" customFormat="1" s="78">
      <c r="A4212" s="242" t="n"/>
      <c r="B4212" s="22" t="n"/>
      <c r="C4212" s="243" t="n"/>
      <c r="D4212" s="243" t="n"/>
      <c r="E4212" s="243" t="n"/>
      <c r="F4212" s="243" t="n"/>
      <c r="G4212" s="243" t="n"/>
      <c r="H4212" s="243" t="n"/>
      <c r="I4212" s="243" t="n"/>
      <c r="J4212" s="243" t="n"/>
      <c r="K4212" s="243" t="n"/>
    </row>
    <row r="4213" customFormat="1" s="78">
      <c r="A4213" s="242" t="n"/>
      <c r="B4213" s="22" t="n"/>
      <c r="C4213" s="243" t="n"/>
      <c r="D4213" s="243" t="n"/>
      <c r="E4213" s="243" t="n"/>
      <c r="F4213" s="243" t="n"/>
      <c r="G4213" s="243" t="n"/>
      <c r="H4213" s="243" t="n"/>
      <c r="I4213" s="243" t="n"/>
      <c r="J4213" s="243" t="n"/>
      <c r="K4213" s="243" t="n"/>
    </row>
    <row r="4214" customFormat="1" s="78">
      <c r="A4214" s="242" t="n"/>
      <c r="B4214" s="22" t="n"/>
      <c r="C4214" s="243" t="n"/>
      <c r="D4214" s="243" t="n"/>
      <c r="E4214" s="243" t="n"/>
      <c r="F4214" s="243" t="n"/>
      <c r="G4214" s="243" t="n"/>
      <c r="H4214" s="243" t="n"/>
      <c r="I4214" s="243" t="n"/>
      <c r="J4214" s="243" t="n"/>
      <c r="K4214" s="243" t="n"/>
    </row>
    <row r="4215" customFormat="1" s="78">
      <c r="A4215" s="242" t="n"/>
      <c r="B4215" s="22" t="n"/>
      <c r="C4215" s="243" t="n"/>
      <c r="D4215" s="243" t="n"/>
      <c r="E4215" s="243" t="n"/>
      <c r="F4215" s="243" t="n"/>
      <c r="G4215" s="243" t="n"/>
      <c r="H4215" s="243" t="n"/>
      <c r="I4215" s="243" t="n"/>
      <c r="J4215" s="243" t="n"/>
      <c r="K4215" s="243" t="n"/>
    </row>
    <row r="4216" customFormat="1" s="78">
      <c r="A4216" s="242" t="n"/>
      <c r="B4216" s="22" t="n"/>
      <c r="C4216" s="243" t="n"/>
      <c r="D4216" s="243" t="n"/>
      <c r="E4216" s="243" t="n"/>
      <c r="F4216" s="243" t="n"/>
      <c r="G4216" s="243" t="n"/>
      <c r="H4216" s="243" t="n"/>
      <c r="I4216" s="243" t="n"/>
      <c r="J4216" s="243" t="n"/>
      <c r="K4216" s="243" t="n"/>
    </row>
    <row r="4217" customFormat="1" s="78">
      <c r="A4217" s="242" t="n"/>
      <c r="B4217" s="22" t="n"/>
      <c r="C4217" s="243" t="n"/>
      <c r="D4217" s="243" t="n"/>
      <c r="E4217" s="243" t="n"/>
      <c r="F4217" s="243" t="n"/>
      <c r="G4217" s="243" t="n"/>
      <c r="H4217" s="243" t="n"/>
      <c r="I4217" s="243" t="n"/>
      <c r="J4217" s="243" t="n"/>
      <c r="K4217" s="243" t="n"/>
    </row>
    <row r="4218" customFormat="1" s="78">
      <c r="A4218" s="242" t="n"/>
      <c r="B4218" s="22" t="n"/>
      <c r="C4218" s="243" t="n"/>
      <c r="D4218" s="243" t="n"/>
      <c r="E4218" s="243" t="n"/>
      <c r="F4218" s="243" t="n"/>
      <c r="G4218" s="243" t="n"/>
      <c r="H4218" s="243" t="n"/>
      <c r="I4218" s="243" t="n"/>
      <c r="J4218" s="243" t="n"/>
      <c r="K4218" s="243" t="n"/>
    </row>
    <row r="4219" customFormat="1" s="78">
      <c r="A4219" s="242" t="n"/>
      <c r="B4219" s="22" t="n"/>
      <c r="C4219" s="243" t="n"/>
      <c r="D4219" s="243" t="n"/>
      <c r="E4219" s="243" t="n"/>
      <c r="F4219" s="243" t="n"/>
      <c r="G4219" s="243" t="n"/>
      <c r="H4219" s="243" t="n"/>
      <c r="I4219" s="243" t="n"/>
      <c r="J4219" s="243" t="n"/>
      <c r="K4219" s="243" t="n"/>
    </row>
    <row r="4220" customFormat="1" s="78">
      <c r="A4220" s="242" t="n"/>
      <c r="B4220" s="22" t="n"/>
      <c r="C4220" s="243" t="n"/>
      <c r="D4220" s="243" t="n"/>
      <c r="E4220" s="243" t="n"/>
      <c r="F4220" s="243" t="n"/>
      <c r="G4220" s="243" t="n"/>
      <c r="H4220" s="243" t="n"/>
      <c r="I4220" s="243" t="n"/>
      <c r="J4220" s="243" t="n"/>
      <c r="K4220" s="243" t="n"/>
    </row>
    <row r="4221" customFormat="1" s="78">
      <c r="A4221" s="242" t="n"/>
      <c r="B4221" s="22" t="n"/>
      <c r="C4221" s="243" t="n"/>
      <c r="D4221" s="243" t="n"/>
      <c r="E4221" s="243" t="n"/>
      <c r="F4221" s="243" t="n"/>
      <c r="G4221" s="243" t="n"/>
      <c r="H4221" s="243" t="n"/>
      <c r="I4221" s="243" t="n"/>
      <c r="J4221" s="243" t="n"/>
      <c r="K4221" s="243" t="n"/>
    </row>
    <row r="4222" customFormat="1" s="78">
      <c r="A4222" s="242" t="n"/>
      <c r="B4222" s="22" t="n"/>
      <c r="C4222" s="243" t="n"/>
      <c r="D4222" s="243" t="n"/>
      <c r="E4222" s="243" t="n"/>
      <c r="F4222" s="243" t="n"/>
      <c r="G4222" s="243" t="n"/>
      <c r="H4222" s="243" t="n"/>
      <c r="I4222" s="243" t="n"/>
      <c r="J4222" s="243" t="n"/>
      <c r="K4222" s="243" t="n"/>
    </row>
    <row r="4223" customFormat="1" s="78">
      <c r="A4223" s="242" t="n"/>
      <c r="B4223" s="22" t="n"/>
      <c r="C4223" s="243" t="n"/>
      <c r="D4223" s="243" t="n"/>
      <c r="E4223" s="243" t="n"/>
      <c r="F4223" s="243" t="n"/>
      <c r="G4223" s="243" t="n"/>
      <c r="H4223" s="243" t="n"/>
      <c r="I4223" s="243" t="n"/>
      <c r="J4223" s="243" t="n"/>
      <c r="K4223" s="243" t="n"/>
    </row>
    <row r="4224" customFormat="1" s="78">
      <c r="A4224" s="242" t="n"/>
      <c r="B4224" s="22" t="n"/>
      <c r="C4224" s="243" t="n"/>
      <c r="D4224" s="243" t="n"/>
      <c r="E4224" s="243" t="n"/>
      <c r="F4224" s="243" t="n"/>
      <c r="G4224" s="243" t="n"/>
      <c r="H4224" s="243" t="n"/>
      <c r="I4224" s="243" t="n"/>
      <c r="J4224" s="243" t="n"/>
      <c r="K4224" s="243" t="n"/>
    </row>
    <row r="4225" customFormat="1" s="78">
      <c r="A4225" s="242" t="n"/>
      <c r="B4225" s="22" t="n"/>
      <c r="C4225" s="243" t="n"/>
      <c r="D4225" s="243" t="n"/>
      <c r="E4225" s="243" t="n"/>
      <c r="F4225" s="243" t="n"/>
      <c r="G4225" s="243" t="n"/>
      <c r="H4225" s="243" t="n"/>
      <c r="I4225" s="243" t="n"/>
      <c r="J4225" s="243" t="n"/>
      <c r="K4225" s="243" t="n"/>
    </row>
    <row r="4226" customFormat="1" s="78">
      <c r="A4226" s="242" t="n"/>
      <c r="B4226" s="22" t="n"/>
      <c r="C4226" s="243" t="n"/>
      <c r="D4226" s="243" t="n"/>
      <c r="E4226" s="243" t="n"/>
      <c r="F4226" s="243" t="n"/>
      <c r="G4226" s="243" t="n"/>
      <c r="H4226" s="243" t="n"/>
      <c r="I4226" s="243" t="n"/>
      <c r="J4226" s="243" t="n"/>
      <c r="K4226" s="243" t="n"/>
    </row>
    <row r="4227" customFormat="1" s="78">
      <c r="A4227" s="242" t="n"/>
      <c r="B4227" s="22" t="n"/>
      <c r="C4227" s="243" t="n"/>
      <c r="D4227" s="243" t="n"/>
      <c r="E4227" s="243" t="n"/>
      <c r="F4227" s="243" t="n"/>
      <c r="G4227" s="243" t="n"/>
      <c r="H4227" s="243" t="n"/>
      <c r="I4227" s="243" t="n"/>
      <c r="J4227" s="243" t="n"/>
      <c r="K4227" s="243" t="n"/>
    </row>
    <row r="4228" customFormat="1" s="78">
      <c r="A4228" s="242" t="n"/>
      <c r="B4228" s="22" t="n"/>
      <c r="C4228" s="243" t="n"/>
      <c r="D4228" s="243" t="n"/>
      <c r="E4228" s="243" t="n"/>
      <c r="F4228" s="243" t="n"/>
      <c r="G4228" s="243" t="n"/>
      <c r="H4228" s="243" t="n"/>
      <c r="I4228" s="243" t="n"/>
      <c r="J4228" s="243" t="n"/>
      <c r="K4228" s="243" t="n"/>
    </row>
    <row r="4229" customFormat="1" s="78">
      <c r="A4229" s="242" t="n"/>
      <c r="B4229" s="22" t="n"/>
      <c r="C4229" s="243" t="n"/>
      <c r="D4229" s="243" t="n"/>
      <c r="E4229" s="243" t="n"/>
      <c r="F4229" s="243" t="n"/>
      <c r="G4229" s="243" t="n"/>
      <c r="H4229" s="243" t="n"/>
      <c r="I4229" s="243" t="n"/>
      <c r="J4229" s="243" t="n"/>
      <c r="K4229" s="243" t="n"/>
    </row>
    <row r="4230" customFormat="1" s="78">
      <c r="A4230" s="242" t="n"/>
      <c r="B4230" s="22" t="n"/>
      <c r="C4230" s="243" t="n"/>
      <c r="D4230" s="243" t="n"/>
      <c r="E4230" s="243" t="n"/>
      <c r="F4230" s="243" t="n"/>
      <c r="G4230" s="243" t="n"/>
      <c r="H4230" s="243" t="n"/>
      <c r="I4230" s="243" t="n"/>
      <c r="J4230" s="243" t="n"/>
      <c r="K4230" s="243" t="n"/>
    </row>
    <row r="4231" customFormat="1" s="78">
      <c r="A4231" s="242" t="n"/>
      <c r="B4231" s="22" t="n"/>
      <c r="C4231" s="243" t="n"/>
      <c r="D4231" s="243" t="n"/>
      <c r="E4231" s="243" t="n"/>
      <c r="F4231" s="243" t="n"/>
      <c r="G4231" s="243" t="n"/>
      <c r="H4231" s="243" t="n"/>
      <c r="I4231" s="243" t="n"/>
      <c r="J4231" s="243" t="n"/>
      <c r="K4231" s="243" t="n"/>
    </row>
    <row r="4232" customFormat="1" s="78">
      <c r="A4232" s="242" t="n"/>
      <c r="B4232" s="22" t="n"/>
      <c r="C4232" s="243" t="n"/>
      <c r="D4232" s="243" t="n"/>
      <c r="E4232" s="243" t="n"/>
      <c r="F4232" s="243" t="n"/>
      <c r="G4232" s="243" t="n"/>
      <c r="H4232" s="243" t="n"/>
      <c r="I4232" s="243" t="n"/>
      <c r="J4232" s="243" t="n"/>
      <c r="K4232" s="243" t="n"/>
    </row>
    <row r="4233" customFormat="1" s="78">
      <c r="A4233" s="242" t="n"/>
      <c r="B4233" s="22" t="n"/>
      <c r="C4233" s="243" t="n"/>
      <c r="D4233" s="243" t="n"/>
      <c r="E4233" s="243" t="n"/>
      <c r="F4233" s="243" t="n"/>
      <c r="G4233" s="243" t="n"/>
      <c r="H4233" s="243" t="n"/>
      <c r="I4233" s="243" t="n"/>
      <c r="J4233" s="243" t="n"/>
      <c r="K4233" s="243" t="n"/>
    </row>
    <row r="4234" customFormat="1" s="78">
      <c r="A4234" s="242" t="n"/>
      <c r="B4234" s="22" t="n"/>
      <c r="C4234" s="243" t="n"/>
      <c r="D4234" s="243" t="n"/>
      <c r="E4234" s="243" t="n"/>
      <c r="F4234" s="243" t="n"/>
      <c r="G4234" s="243" t="n"/>
      <c r="H4234" s="243" t="n"/>
      <c r="I4234" s="243" t="n"/>
      <c r="J4234" s="243" t="n"/>
      <c r="K4234" s="243" t="n"/>
    </row>
    <row r="4235" customFormat="1" s="78">
      <c r="A4235" s="242" t="n"/>
      <c r="B4235" s="22" t="n"/>
      <c r="C4235" s="243" t="n"/>
      <c r="D4235" s="243" t="n"/>
      <c r="E4235" s="243" t="n"/>
      <c r="F4235" s="243" t="n"/>
      <c r="G4235" s="243" t="n"/>
      <c r="H4235" s="243" t="n"/>
      <c r="I4235" s="243" t="n"/>
      <c r="J4235" s="243" t="n"/>
      <c r="K4235" s="243" t="n"/>
    </row>
    <row r="4236" customFormat="1" s="78">
      <c r="A4236" s="242" t="n"/>
      <c r="B4236" s="22" t="n"/>
      <c r="C4236" s="243" t="n"/>
      <c r="D4236" s="243" t="n"/>
      <c r="E4236" s="243" t="n"/>
      <c r="F4236" s="243" t="n"/>
      <c r="G4236" s="243" t="n"/>
      <c r="H4236" s="243" t="n"/>
      <c r="I4236" s="243" t="n"/>
      <c r="J4236" s="243" t="n"/>
      <c r="K4236" s="243" t="n"/>
    </row>
    <row r="4237" customFormat="1" s="78">
      <c r="A4237" s="242" t="n"/>
      <c r="B4237" s="22" t="n"/>
      <c r="C4237" s="243" t="n"/>
      <c r="D4237" s="243" t="n"/>
      <c r="E4237" s="243" t="n"/>
      <c r="F4237" s="243" t="n"/>
      <c r="G4237" s="243" t="n"/>
      <c r="H4237" s="243" t="n"/>
      <c r="I4237" s="243" t="n"/>
      <c r="J4237" s="243" t="n"/>
      <c r="K4237" s="243" t="n"/>
    </row>
    <row r="4238" customFormat="1" s="78">
      <c r="A4238" s="242" t="n"/>
      <c r="B4238" s="22" t="n"/>
      <c r="C4238" s="243" t="n"/>
      <c r="D4238" s="243" t="n"/>
      <c r="E4238" s="243" t="n"/>
      <c r="F4238" s="243" t="n"/>
      <c r="G4238" s="243" t="n"/>
      <c r="H4238" s="243" t="n"/>
      <c r="I4238" s="243" t="n"/>
      <c r="J4238" s="243" t="n"/>
      <c r="K4238" s="243" t="n"/>
    </row>
    <row r="4239" customFormat="1" s="78">
      <c r="A4239" s="242" t="n"/>
      <c r="B4239" s="22" t="n"/>
      <c r="C4239" s="243" t="n"/>
      <c r="D4239" s="243" t="n"/>
      <c r="E4239" s="243" t="n"/>
      <c r="F4239" s="243" t="n"/>
      <c r="G4239" s="243" t="n"/>
      <c r="H4239" s="243" t="n"/>
      <c r="I4239" s="243" t="n"/>
      <c r="J4239" s="243" t="n"/>
      <c r="K4239" s="243" t="n"/>
    </row>
    <row r="4240" customFormat="1" s="78">
      <c r="A4240" s="242" t="n"/>
      <c r="B4240" s="22" t="n"/>
      <c r="C4240" s="243" t="n"/>
      <c r="D4240" s="243" t="n"/>
      <c r="E4240" s="243" t="n"/>
      <c r="F4240" s="243" t="n"/>
      <c r="G4240" s="243" t="n"/>
      <c r="H4240" s="243" t="n"/>
      <c r="I4240" s="243" t="n"/>
      <c r="J4240" s="243" t="n"/>
      <c r="K4240" s="243" t="n"/>
    </row>
    <row r="4241" customFormat="1" s="78">
      <c r="A4241" s="242" t="n"/>
      <c r="B4241" s="22" t="n"/>
      <c r="C4241" s="243" t="n"/>
      <c r="D4241" s="243" t="n"/>
      <c r="E4241" s="243" t="n"/>
      <c r="F4241" s="243" t="n"/>
      <c r="G4241" s="243" t="n"/>
      <c r="H4241" s="243" t="n"/>
      <c r="I4241" s="243" t="n"/>
      <c r="J4241" s="243" t="n"/>
      <c r="K4241" s="243" t="n"/>
    </row>
    <row r="4242" customFormat="1" s="78">
      <c r="A4242" s="242" t="n"/>
      <c r="B4242" s="22" t="n"/>
      <c r="C4242" s="243" t="n"/>
      <c r="D4242" s="243" t="n"/>
      <c r="E4242" s="243" t="n"/>
      <c r="F4242" s="243" t="n"/>
      <c r="G4242" s="243" t="n"/>
      <c r="H4242" s="243" t="n"/>
      <c r="I4242" s="243" t="n"/>
      <c r="J4242" s="243" t="n"/>
      <c r="K4242" s="243" t="n"/>
    </row>
    <row r="4243" customFormat="1" s="78">
      <c r="A4243" s="242" t="n"/>
      <c r="B4243" s="22" t="n"/>
      <c r="C4243" s="243" t="n"/>
      <c r="D4243" s="243" t="n"/>
      <c r="E4243" s="243" t="n"/>
      <c r="F4243" s="243" t="n"/>
      <c r="G4243" s="243" t="n"/>
      <c r="H4243" s="243" t="n"/>
      <c r="I4243" s="243" t="n"/>
      <c r="J4243" s="243" t="n"/>
      <c r="K4243" s="243" t="n"/>
    </row>
    <row r="4244" customFormat="1" s="78">
      <c r="A4244" s="242" t="n"/>
      <c r="B4244" s="22" t="n"/>
      <c r="C4244" s="243" t="n"/>
      <c r="D4244" s="243" t="n"/>
      <c r="E4244" s="243" t="n"/>
      <c r="F4244" s="243" t="n"/>
      <c r="G4244" s="243" t="n"/>
      <c r="H4244" s="243" t="n"/>
      <c r="I4244" s="243" t="n"/>
      <c r="J4244" s="243" t="n"/>
      <c r="K4244" s="243" t="n"/>
    </row>
    <row r="4245" customFormat="1" s="78">
      <c r="A4245" s="242" t="n"/>
      <c r="B4245" s="22" t="n"/>
      <c r="C4245" s="243" t="n"/>
      <c r="D4245" s="243" t="n"/>
      <c r="E4245" s="243" t="n"/>
      <c r="F4245" s="243" t="n"/>
      <c r="G4245" s="243" t="n"/>
      <c r="H4245" s="243" t="n"/>
      <c r="I4245" s="243" t="n"/>
      <c r="J4245" s="243" t="n"/>
      <c r="K4245" s="243" t="n"/>
    </row>
    <row r="4246" customFormat="1" s="78">
      <c r="A4246" s="242" t="n"/>
      <c r="B4246" s="22" t="n"/>
      <c r="C4246" s="243" t="n"/>
      <c r="D4246" s="243" t="n"/>
      <c r="E4246" s="243" t="n"/>
      <c r="F4246" s="243" t="n"/>
      <c r="G4246" s="243" t="n"/>
      <c r="H4246" s="243" t="n"/>
      <c r="I4246" s="243" t="n"/>
      <c r="J4246" s="243" t="n"/>
      <c r="K4246" s="243" t="n"/>
    </row>
    <row r="4247" customFormat="1" s="78">
      <c r="A4247" s="242" t="n"/>
      <c r="B4247" s="22" t="n"/>
      <c r="C4247" s="243" t="n"/>
      <c r="D4247" s="243" t="n"/>
      <c r="E4247" s="243" t="n"/>
      <c r="F4247" s="243" t="n"/>
      <c r="G4247" s="243" t="n"/>
      <c r="H4247" s="243" t="n"/>
      <c r="I4247" s="243" t="n"/>
      <c r="J4247" s="243" t="n"/>
      <c r="K4247" s="243" t="n"/>
    </row>
    <row r="4248" customFormat="1" s="78">
      <c r="A4248" s="242" t="n"/>
      <c r="B4248" s="22" t="n"/>
      <c r="C4248" s="243" t="n"/>
      <c r="D4248" s="243" t="n"/>
      <c r="E4248" s="243" t="n"/>
      <c r="F4248" s="243" t="n"/>
      <c r="G4248" s="243" t="n"/>
      <c r="H4248" s="243" t="n"/>
      <c r="I4248" s="243" t="n"/>
      <c r="J4248" s="243" t="n"/>
      <c r="K4248" s="243" t="n"/>
    </row>
    <row r="4249" customFormat="1" s="78">
      <c r="A4249" s="242" t="n"/>
      <c r="B4249" s="22" t="n"/>
      <c r="C4249" s="243" t="n"/>
      <c r="D4249" s="243" t="n"/>
      <c r="E4249" s="243" t="n"/>
      <c r="F4249" s="243" t="n"/>
      <c r="G4249" s="243" t="n"/>
      <c r="H4249" s="243" t="n"/>
      <c r="I4249" s="243" t="n"/>
      <c r="J4249" s="243" t="n"/>
      <c r="K4249" s="243" t="n"/>
    </row>
    <row r="4250" customFormat="1" s="78">
      <c r="A4250" s="242" t="n"/>
      <c r="B4250" s="22" t="n"/>
      <c r="C4250" s="243" t="n"/>
      <c r="D4250" s="243" t="n"/>
      <c r="E4250" s="243" t="n"/>
      <c r="F4250" s="243" t="n"/>
      <c r="G4250" s="243" t="n"/>
      <c r="H4250" s="243" t="n"/>
      <c r="I4250" s="243" t="n"/>
      <c r="J4250" s="243" t="n"/>
      <c r="K4250" s="243" t="n"/>
    </row>
    <row r="4251" customFormat="1" s="78">
      <c r="A4251" s="242" t="n"/>
      <c r="B4251" s="22" t="n"/>
      <c r="C4251" s="243" t="n"/>
      <c r="D4251" s="243" t="n"/>
      <c r="E4251" s="243" t="n"/>
      <c r="F4251" s="243" t="n"/>
      <c r="G4251" s="243" t="n"/>
      <c r="H4251" s="243" t="n"/>
      <c r="I4251" s="243" t="n"/>
      <c r="J4251" s="243" t="n"/>
      <c r="K4251" s="243" t="n"/>
    </row>
    <row r="4252" customFormat="1" s="78">
      <c r="A4252" s="242" t="n"/>
      <c r="B4252" s="22" t="n"/>
      <c r="C4252" s="243" t="n"/>
      <c r="D4252" s="243" t="n"/>
      <c r="E4252" s="243" t="n"/>
      <c r="F4252" s="243" t="n"/>
      <c r="G4252" s="243" t="n"/>
      <c r="H4252" s="243" t="n"/>
      <c r="I4252" s="243" t="n"/>
      <c r="J4252" s="243" t="n"/>
      <c r="K4252" s="243" t="n"/>
    </row>
    <row r="4253" customFormat="1" s="78">
      <c r="A4253" s="242" t="n"/>
      <c r="B4253" s="22" t="n"/>
      <c r="C4253" s="243" t="n"/>
      <c r="D4253" s="243" t="n"/>
      <c r="E4253" s="243" t="n"/>
      <c r="F4253" s="243" t="n"/>
      <c r="G4253" s="243" t="n"/>
      <c r="H4253" s="243" t="n"/>
      <c r="I4253" s="243" t="n"/>
      <c r="J4253" s="243" t="n"/>
      <c r="K4253" s="243" t="n"/>
    </row>
    <row r="4254" customFormat="1" s="78">
      <c r="A4254" s="242" t="n"/>
      <c r="B4254" s="22" t="n"/>
      <c r="C4254" s="243" t="n"/>
      <c r="D4254" s="243" t="n"/>
      <c r="E4254" s="243" t="n"/>
      <c r="F4254" s="243" t="n"/>
      <c r="G4254" s="243" t="n"/>
      <c r="H4254" s="243" t="n"/>
      <c r="I4254" s="243" t="n"/>
      <c r="J4254" s="243" t="n"/>
      <c r="K4254" s="243" t="n"/>
    </row>
    <row r="4255" customFormat="1" s="78">
      <c r="A4255" s="242" t="n"/>
      <c r="B4255" s="22" t="n"/>
      <c r="C4255" s="243" t="n"/>
      <c r="D4255" s="243" t="n"/>
      <c r="E4255" s="243" t="n"/>
      <c r="F4255" s="243" t="n"/>
      <c r="G4255" s="243" t="n"/>
      <c r="H4255" s="243" t="n"/>
      <c r="I4255" s="243" t="n"/>
      <c r="J4255" s="243" t="n"/>
      <c r="K4255" s="243" t="n"/>
    </row>
    <row r="4256" customFormat="1" s="78">
      <c r="A4256" s="242" t="n"/>
      <c r="B4256" s="22" t="n"/>
      <c r="C4256" s="243" t="n"/>
      <c r="D4256" s="243" t="n"/>
      <c r="E4256" s="243" t="n"/>
      <c r="F4256" s="243" t="n"/>
      <c r="G4256" s="243" t="n"/>
      <c r="H4256" s="243" t="n"/>
      <c r="I4256" s="243" t="n"/>
      <c r="J4256" s="243" t="n"/>
      <c r="K4256" s="243" t="n"/>
    </row>
    <row r="4257" customFormat="1" s="78">
      <c r="A4257" s="242" t="n"/>
      <c r="B4257" s="22" t="n"/>
      <c r="C4257" s="243" t="n"/>
      <c r="D4257" s="243" t="n"/>
      <c r="E4257" s="243" t="n"/>
      <c r="F4257" s="243" t="n"/>
      <c r="G4257" s="243" t="n"/>
      <c r="H4257" s="243" t="n"/>
      <c r="I4257" s="243" t="n"/>
      <c r="J4257" s="243" t="n"/>
      <c r="K4257" s="243" t="n"/>
    </row>
    <row r="4258" customFormat="1" s="78">
      <c r="A4258" s="242" t="n"/>
      <c r="B4258" s="22" t="n"/>
      <c r="C4258" s="243" t="n"/>
      <c r="D4258" s="243" t="n"/>
      <c r="E4258" s="243" t="n"/>
      <c r="F4258" s="243" t="n"/>
      <c r="G4258" s="243" t="n"/>
      <c r="H4258" s="243" t="n"/>
      <c r="I4258" s="243" t="n"/>
      <c r="J4258" s="243" t="n"/>
      <c r="K4258" s="243" t="n"/>
    </row>
    <row r="4259" customFormat="1" s="78">
      <c r="A4259" s="242" t="n"/>
      <c r="B4259" s="22" t="n"/>
      <c r="C4259" s="243" t="n"/>
      <c r="D4259" s="243" t="n"/>
      <c r="E4259" s="243" t="n"/>
      <c r="F4259" s="243" t="n"/>
      <c r="G4259" s="243" t="n"/>
      <c r="H4259" s="243" t="n"/>
      <c r="I4259" s="243" t="n"/>
      <c r="J4259" s="243" t="n"/>
      <c r="K4259" s="243" t="n"/>
    </row>
    <row r="4260" customFormat="1" s="78">
      <c r="A4260" s="242" t="n"/>
      <c r="B4260" s="22" t="n"/>
      <c r="C4260" s="243" t="n"/>
      <c r="D4260" s="243" t="n"/>
      <c r="E4260" s="243" t="n"/>
      <c r="F4260" s="243" t="n"/>
      <c r="G4260" s="243" t="n"/>
      <c r="H4260" s="243" t="n"/>
      <c r="I4260" s="243" t="n"/>
      <c r="J4260" s="243" t="n"/>
      <c r="K4260" s="243" t="n"/>
    </row>
    <row r="4261" customFormat="1" s="78">
      <c r="A4261" s="242" t="n"/>
      <c r="B4261" s="22" t="n"/>
      <c r="C4261" s="243" t="n"/>
      <c r="D4261" s="243" t="n"/>
      <c r="E4261" s="243" t="n"/>
      <c r="F4261" s="243" t="n"/>
      <c r="G4261" s="243" t="n"/>
      <c r="H4261" s="243" t="n"/>
      <c r="I4261" s="243" t="n"/>
      <c r="J4261" s="243" t="n"/>
      <c r="K4261" s="243" t="n"/>
    </row>
    <row r="4262" customFormat="1" s="78">
      <c r="A4262" s="242" t="n"/>
      <c r="B4262" s="22" t="n"/>
      <c r="C4262" s="243" t="n"/>
      <c r="D4262" s="243" t="n"/>
      <c r="E4262" s="243" t="n"/>
      <c r="F4262" s="243" t="n"/>
      <c r="G4262" s="243" t="n"/>
      <c r="H4262" s="243" t="n"/>
      <c r="I4262" s="243" t="n"/>
      <c r="J4262" s="243" t="n"/>
      <c r="K4262" s="243" t="n"/>
    </row>
    <row r="4263" customFormat="1" s="78">
      <c r="A4263" s="242" t="n"/>
      <c r="B4263" s="22" t="n"/>
      <c r="C4263" s="243" t="n"/>
      <c r="D4263" s="243" t="n"/>
      <c r="E4263" s="243" t="n"/>
      <c r="F4263" s="243" t="n"/>
      <c r="G4263" s="243" t="n"/>
      <c r="H4263" s="243" t="n"/>
      <c r="I4263" s="243" t="n"/>
      <c r="J4263" s="243" t="n"/>
      <c r="K4263" s="243" t="n"/>
    </row>
    <row r="4264" customFormat="1" s="78">
      <c r="A4264" s="242" t="n"/>
      <c r="B4264" s="22" t="n"/>
      <c r="C4264" s="243" t="n"/>
      <c r="D4264" s="243" t="n"/>
      <c r="E4264" s="243" t="n"/>
      <c r="F4264" s="243" t="n"/>
      <c r="G4264" s="243" t="n"/>
      <c r="H4264" s="243" t="n"/>
      <c r="I4264" s="243" t="n"/>
      <c r="J4264" s="243" t="n"/>
      <c r="K4264" s="243" t="n"/>
    </row>
    <row r="4265" customFormat="1" s="78">
      <c r="A4265" s="242" t="n"/>
      <c r="B4265" s="22" t="n"/>
      <c r="C4265" s="243" t="n"/>
      <c r="D4265" s="243" t="n"/>
      <c r="E4265" s="243" t="n"/>
      <c r="F4265" s="243" t="n"/>
      <c r="G4265" s="243" t="n"/>
      <c r="H4265" s="243" t="n"/>
      <c r="I4265" s="243" t="n"/>
      <c r="J4265" s="243" t="n"/>
      <c r="K4265" s="243" t="n"/>
    </row>
    <row r="4266" customFormat="1" s="78">
      <c r="A4266" s="242" t="n"/>
      <c r="B4266" s="22" t="n"/>
      <c r="C4266" s="243" t="n"/>
      <c r="D4266" s="243" t="n"/>
      <c r="E4266" s="243" t="n"/>
      <c r="F4266" s="243" t="n"/>
      <c r="G4266" s="243" t="n"/>
      <c r="H4266" s="243" t="n"/>
      <c r="I4266" s="243" t="n"/>
      <c r="J4266" s="243" t="n"/>
      <c r="K4266" s="243" t="n"/>
    </row>
    <row r="4267" customFormat="1" s="78">
      <c r="A4267" s="242" t="n"/>
      <c r="B4267" s="22" t="n"/>
      <c r="C4267" s="243" t="n"/>
      <c r="D4267" s="243" t="n"/>
      <c r="E4267" s="243" t="n"/>
      <c r="F4267" s="243" t="n"/>
      <c r="G4267" s="243" t="n"/>
      <c r="H4267" s="243" t="n"/>
      <c r="I4267" s="243" t="n"/>
      <c r="J4267" s="243" t="n"/>
      <c r="K4267" s="243" t="n"/>
    </row>
    <row r="4268" customFormat="1" s="78">
      <c r="A4268" s="242" t="n"/>
      <c r="B4268" s="22" t="n"/>
      <c r="C4268" s="243" t="n"/>
      <c r="D4268" s="243" t="n"/>
      <c r="E4268" s="243" t="n"/>
      <c r="F4268" s="243" t="n"/>
      <c r="G4268" s="243" t="n"/>
      <c r="H4268" s="243" t="n"/>
      <c r="I4268" s="243" t="n"/>
      <c r="J4268" s="243" t="n"/>
      <c r="K4268" s="243" t="n"/>
    </row>
    <row r="4269" customFormat="1" s="78">
      <c r="A4269" s="242" t="n"/>
      <c r="B4269" s="22" t="n"/>
      <c r="C4269" s="243" t="n"/>
      <c r="D4269" s="243" t="n"/>
      <c r="E4269" s="243" t="n"/>
      <c r="F4269" s="243" t="n"/>
      <c r="G4269" s="243" t="n"/>
      <c r="H4269" s="243" t="n"/>
      <c r="I4269" s="243" t="n"/>
      <c r="J4269" s="243" t="n"/>
      <c r="K4269" s="243" t="n"/>
    </row>
    <row r="4270" customFormat="1" s="78">
      <c r="A4270" s="242" t="n"/>
      <c r="B4270" s="22" t="n"/>
      <c r="C4270" s="243" t="n"/>
      <c r="D4270" s="243" t="n"/>
      <c r="E4270" s="243" t="n"/>
      <c r="F4270" s="243" t="n"/>
      <c r="G4270" s="243" t="n"/>
      <c r="H4270" s="243" t="n"/>
      <c r="I4270" s="243" t="n"/>
      <c r="J4270" s="243" t="n"/>
      <c r="K4270" s="243" t="n"/>
    </row>
    <row r="4271" customFormat="1" s="78">
      <c r="A4271" s="242" t="n"/>
      <c r="B4271" s="22" t="n"/>
      <c r="C4271" s="243" t="n"/>
      <c r="D4271" s="243" t="n"/>
      <c r="E4271" s="243" t="n"/>
      <c r="F4271" s="243" t="n"/>
      <c r="G4271" s="243" t="n"/>
      <c r="H4271" s="243" t="n"/>
      <c r="I4271" s="243" t="n"/>
      <c r="J4271" s="243" t="n"/>
      <c r="K4271" s="243" t="n"/>
    </row>
    <row r="4272" customFormat="1" s="78">
      <c r="A4272" s="242" t="n"/>
      <c r="B4272" s="22" t="n"/>
      <c r="C4272" s="243" t="n"/>
      <c r="D4272" s="243" t="n"/>
      <c r="E4272" s="243" t="n"/>
      <c r="F4272" s="243" t="n"/>
      <c r="G4272" s="243" t="n"/>
      <c r="H4272" s="243" t="n"/>
      <c r="I4272" s="243" t="n"/>
      <c r="J4272" s="243" t="n"/>
      <c r="K4272" s="243" t="n"/>
    </row>
    <row r="4273" customFormat="1" s="78">
      <c r="A4273" s="242" t="n"/>
      <c r="B4273" s="22" t="n"/>
      <c r="C4273" s="243" t="n"/>
      <c r="D4273" s="243" t="n"/>
      <c r="E4273" s="243" t="n"/>
      <c r="F4273" s="243" t="n"/>
      <c r="G4273" s="243" t="n"/>
      <c r="H4273" s="243" t="n"/>
      <c r="I4273" s="243" t="n"/>
      <c r="J4273" s="243" t="n"/>
      <c r="K4273" s="243" t="n"/>
    </row>
    <row r="4274" customFormat="1" s="78">
      <c r="A4274" s="242" t="n"/>
      <c r="B4274" s="22" t="n"/>
      <c r="C4274" s="243" t="n"/>
      <c r="D4274" s="243" t="n"/>
      <c r="E4274" s="243" t="n"/>
      <c r="F4274" s="243" t="n"/>
      <c r="G4274" s="243" t="n"/>
      <c r="H4274" s="243" t="n"/>
      <c r="I4274" s="243" t="n"/>
      <c r="J4274" s="243" t="n"/>
      <c r="K4274" s="243" t="n"/>
    </row>
    <row r="4275" customFormat="1" s="78">
      <c r="A4275" s="242" t="n"/>
      <c r="B4275" s="22" t="n"/>
      <c r="C4275" s="243" t="n"/>
      <c r="D4275" s="243" t="n"/>
      <c r="E4275" s="243" t="n"/>
      <c r="F4275" s="243" t="n"/>
      <c r="G4275" s="243" t="n"/>
      <c r="H4275" s="243" t="n"/>
      <c r="I4275" s="243" t="n"/>
      <c r="J4275" s="243" t="n"/>
      <c r="K4275" s="243" t="n"/>
    </row>
    <row r="4276" customFormat="1" s="78">
      <c r="A4276" s="242" t="n"/>
      <c r="B4276" s="22" t="n"/>
      <c r="C4276" s="243" t="n"/>
      <c r="D4276" s="243" t="n"/>
      <c r="E4276" s="243" t="n"/>
      <c r="F4276" s="243" t="n"/>
      <c r="G4276" s="243" t="n"/>
      <c r="H4276" s="243" t="n"/>
      <c r="I4276" s="243" t="n"/>
      <c r="J4276" s="243" t="n"/>
      <c r="K4276" s="243" t="n"/>
    </row>
    <row r="4277" customFormat="1" s="78">
      <c r="A4277" s="242" t="n"/>
      <c r="B4277" s="22" t="n"/>
      <c r="C4277" s="243" t="n"/>
      <c r="D4277" s="243" t="n"/>
      <c r="E4277" s="243" t="n"/>
      <c r="F4277" s="243" t="n"/>
      <c r="G4277" s="243" t="n"/>
      <c r="H4277" s="243" t="n"/>
      <c r="I4277" s="243" t="n"/>
      <c r="J4277" s="243" t="n"/>
      <c r="K4277" s="243" t="n"/>
    </row>
    <row r="4278" customFormat="1" s="78">
      <c r="A4278" s="242" t="n"/>
      <c r="B4278" s="22" t="n"/>
      <c r="C4278" s="243" t="n"/>
      <c r="D4278" s="243" t="n"/>
      <c r="E4278" s="243" t="n"/>
      <c r="F4278" s="243" t="n"/>
      <c r="G4278" s="243" t="n"/>
      <c r="H4278" s="243" t="n"/>
      <c r="I4278" s="243" t="n"/>
      <c r="J4278" s="243" t="n"/>
      <c r="K4278" s="243" t="n"/>
    </row>
    <row r="4279" customFormat="1" s="78">
      <c r="A4279" s="242" t="n"/>
      <c r="B4279" s="22" t="n"/>
      <c r="C4279" s="243" t="n"/>
      <c r="D4279" s="243" t="n"/>
      <c r="E4279" s="243" t="n"/>
      <c r="F4279" s="243" t="n"/>
      <c r="G4279" s="243" t="n"/>
      <c r="H4279" s="243" t="n"/>
      <c r="I4279" s="243" t="n"/>
      <c r="J4279" s="243" t="n"/>
      <c r="K4279" s="243" t="n"/>
    </row>
    <row r="4280" customFormat="1" s="78">
      <c r="A4280" s="242" t="n"/>
      <c r="B4280" s="22" t="n"/>
      <c r="C4280" s="243" t="n"/>
      <c r="D4280" s="243" t="n"/>
      <c r="E4280" s="243" t="n"/>
      <c r="F4280" s="243" t="n"/>
      <c r="G4280" s="243" t="n"/>
      <c r="H4280" s="243" t="n"/>
      <c r="I4280" s="243" t="n"/>
      <c r="J4280" s="243" t="n"/>
      <c r="K4280" s="243" t="n"/>
    </row>
    <row r="4281" customFormat="1" s="78">
      <c r="A4281" s="242" t="n"/>
      <c r="B4281" s="22" t="n"/>
      <c r="C4281" s="243" t="n"/>
      <c r="D4281" s="243" t="n"/>
      <c r="E4281" s="243" t="n"/>
      <c r="F4281" s="243" t="n"/>
      <c r="G4281" s="243" t="n"/>
      <c r="H4281" s="243" t="n"/>
      <c r="I4281" s="243" t="n"/>
      <c r="J4281" s="243" t="n"/>
      <c r="K4281" s="243" t="n"/>
    </row>
    <row r="4282" customFormat="1" s="78">
      <c r="A4282" s="242" t="n"/>
      <c r="B4282" s="22" t="n"/>
      <c r="C4282" s="243" t="n"/>
      <c r="D4282" s="243" t="n"/>
      <c r="E4282" s="243" t="n"/>
      <c r="F4282" s="243" t="n"/>
      <c r="G4282" s="243" t="n"/>
      <c r="H4282" s="243" t="n"/>
      <c r="I4282" s="243" t="n"/>
      <c r="J4282" s="243" t="n"/>
      <c r="K4282" s="243" t="n"/>
    </row>
    <row r="4283" customFormat="1" s="78">
      <c r="A4283" s="242" t="n"/>
      <c r="B4283" s="22" t="n"/>
      <c r="C4283" s="243" t="n"/>
      <c r="D4283" s="243" t="n"/>
      <c r="E4283" s="243" t="n"/>
      <c r="F4283" s="243" t="n"/>
      <c r="G4283" s="243" t="n"/>
      <c r="H4283" s="243" t="n"/>
      <c r="I4283" s="243" t="n"/>
      <c r="J4283" s="243" t="n"/>
      <c r="K4283" s="243" t="n"/>
    </row>
    <row r="4284" customFormat="1" s="78">
      <c r="A4284" s="242" t="n"/>
      <c r="B4284" s="22" t="n"/>
      <c r="C4284" s="243" t="n"/>
      <c r="D4284" s="243" t="n"/>
      <c r="E4284" s="243" t="n"/>
      <c r="F4284" s="243" t="n"/>
      <c r="G4284" s="243" t="n"/>
      <c r="H4284" s="243" t="n"/>
      <c r="I4284" s="243" t="n"/>
      <c r="J4284" s="243" t="n"/>
      <c r="K4284" s="243" t="n"/>
    </row>
    <row r="4285" customFormat="1" s="78">
      <c r="A4285" s="242" t="n"/>
      <c r="B4285" s="22" t="n"/>
      <c r="C4285" s="243" t="n"/>
      <c r="D4285" s="243" t="n"/>
      <c r="E4285" s="243" t="n"/>
      <c r="F4285" s="243" t="n"/>
      <c r="G4285" s="243" t="n"/>
      <c r="H4285" s="243" t="n"/>
      <c r="I4285" s="243" t="n"/>
      <c r="J4285" s="243" t="n"/>
      <c r="K4285" s="243" t="n"/>
    </row>
    <row r="4286" customFormat="1" s="78">
      <c r="A4286" s="242" t="n"/>
      <c r="B4286" s="22" t="n"/>
      <c r="C4286" s="243" t="n"/>
      <c r="D4286" s="243" t="n"/>
      <c r="E4286" s="243" t="n"/>
      <c r="F4286" s="243" t="n"/>
      <c r="G4286" s="243" t="n"/>
      <c r="H4286" s="243" t="n"/>
      <c r="I4286" s="243" t="n"/>
      <c r="J4286" s="243" t="n"/>
      <c r="K4286" s="243" t="n"/>
    </row>
    <row r="4287" customFormat="1" s="78">
      <c r="A4287" s="242" t="n"/>
      <c r="B4287" s="22" t="n"/>
      <c r="C4287" s="243" t="n"/>
      <c r="D4287" s="243" t="n"/>
      <c r="E4287" s="243" t="n"/>
      <c r="F4287" s="243" t="n"/>
      <c r="G4287" s="243" t="n"/>
      <c r="H4287" s="243" t="n"/>
      <c r="I4287" s="243" t="n"/>
      <c r="J4287" s="243" t="n"/>
      <c r="K4287" s="243" t="n"/>
    </row>
    <row r="4288" customFormat="1" s="78">
      <c r="A4288" s="242" t="n"/>
      <c r="B4288" s="22" t="n"/>
      <c r="C4288" s="243" t="n"/>
      <c r="D4288" s="243" t="n"/>
      <c r="E4288" s="243" t="n"/>
      <c r="F4288" s="243" t="n"/>
      <c r="G4288" s="243" t="n"/>
      <c r="H4288" s="243" t="n"/>
      <c r="I4288" s="243" t="n"/>
      <c r="J4288" s="243" t="n"/>
      <c r="K4288" s="243" t="n"/>
    </row>
    <row r="4289" customFormat="1" s="78">
      <c r="A4289" s="242" t="n"/>
      <c r="B4289" s="22" t="n"/>
      <c r="C4289" s="243" t="n"/>
      <c r="D4289" s="243" t="n"/>
      <c r="E4289" s="243" t="n"/>
      <c r="F4289" s="243" t="n"/>
      <c r="G4289" s="243" t="n"/>
      <c r="H4289" s="243" t="n"/>
      <c r="I4289" s="243" t="n"/>
      <c r="J4289" s="243" t="n"/>
      <c r="K4289" s="243" t="n"/>
    </row>
    <row r="4290" customFormat="1" s="78">
      <c r="A4290" s="242" t="n"/>
      <c r="B4290" s="22" t="n"/>
      <c r="C4290" s="243" t="n"/>
      <c r="D4290" s="243" t="n"/>
      <c r="E4290" s="243" t="n"/>
      <c r="F4290" s="243" t="n"/>
      <c r="G4290" s="243" t="n"/>
      <c r="H4290" s="243" t="n"/>
      <c r="I4290" s="243" t="n"/>
      <c r="J4290" s="243" t="n"/>
      <c r="K4290" s="243" t="n"/>
    </row>
    <row r="4291" customFormat="1" s="78">
      <c r="A4291" s="242" t="n"/>
      <c r="B4291" s="22" t="n"/>
      <c r="C4291" s="243" t="n"/>
      <c r="D4291" s="243" t="n"/>
      <c r="E4291" s="243" t="n"/>
      <c r="F4291" s="243" t="n"/>
      <c r="G4291" s="243" t="n"/>
      <c r="H4291" s="243" t="n"/>
      <c r="I4291" s="243" t="n"/>
      <c r="J4291" s="243" t="n"/>
      <c r="K4291" s="243" t="n"/>
    </row>
    <row r="4292" customFormat="1" s="78">
      <c r="A4292" s="242" t="n"/>
      <c r="B4292" s="22" t="n"/>
      <c r="C4292" s="243" t="n"/>
      <c r="D4292" s="243" t="n"/>
      <c r="E4292" s="243" t="n"/>
      <c r="F4292" s="243" t="n"/>
      <c r="G4292" s="243" t="n"/>
      <c r="H4292" s="243" t="n"/>
      <c r="I4292" s="243" t="n"/>
      <c r="J4292" s="243" t="n"/>
      <c r="K4292" s="243" t="n"/>
    </row>
    <row r="4293" customFormat="1" s="78">
      <c r="A4293" s="242" t="n"/>
      <c r="B4293" s="22" t="n"/>
      <c r="C4293" s="243" t="n"/>
      <c r="D4293" s="243" t="n"/>
      <c r="E4293" s="243" t="n"/>
      <c r="F4293" s="243" t="n"/>
      <c r="G4293" s="243" t="n"/>
      <c r="H4293" s="243" t="n"/>
      <c r="I4293" s="243" t="n"/>
      <c r="J4293" s="243" t="n"/>
      <c r="K4293" s="243" t="n"/>
    </row>
    <row r="4294" customFormat="1" s="78">
      <c r="A4294" s="242" t="n"/>
      <c r="B4294" s="22" t="n"/>
      <c r="C4294" s="243" t="n"/>
      <c r="D4294" s="243" t="n"/>
      <c r="E4294" s="243" t="n"/>
      <c r="F4294" s="243" t="n"/>
      <c r="G4294" s="243" t="n"/>
      <c r="H4294" s="243" t="n"/>
      <c r="I4294" s="243" t="n"/>
      <c r="J4294" s="243" t="n"/>
      <c r="K4294" s="243" t="n"/>
    </row>
    <row r="4295" customFormat="1" s="78">
      <c r="A4295" s="242" t="n"/>
      <c r="B4295" s="22" t="n"/>
      <c r="C4295" s="243" t="n"/>
      <c r="D4295" s="243" t="n"/>
      <c r="E4295" s="243" t="n"/>
      <c r="F4295" s="243" t="n"/>
      <c r="G4295" s="243" t="n"/>
      <c r="H4295" s="243" t="n"/>
      <c r="I4295" s="243" t="n"/>
      <c r="J4295" s="243" t="n"/>
      <c r="K4295" s="243" t="n"/>
    </row>
    <row r="4296" customFormat="1" s="78">
      <c r="A4296" s="242" t="n"/>
      <c r="B4296" s="22" t="n"/>
      <c r="C4296" s="243" t="n"/>
      <c r="D4296" s="243" t="n"/>
      <c r="E4296" s="243" t="n"/>
      <c r="F4296" s="243" t="n"/>
      <c r="G4296" s="243" t="n"/>
      <c r="H4296" s="243" t="n"/>
      <c r="I4296" s="243" t="n"/>
      <c r="J4296" s="243" t="n"/>
      <c r="K4296" s="243" t="n"/>
    </row>
    <row r="4297" customFormat="1" s="78">
      <c r="A4297" s="242" t="n"/>
      <c r="B4297" s="22" t="n"/>
      <c r="C4297" s="243" t="n"/>
      <c r="D4297" s="243" t="n"/>
      <c r="E4297" s="243" t="n"/>
      <c r="F4297" s="243" t="n"/>
      <c r="G4297" s="243" t="n"/>
      <c r="H4297" s="243" t="n"/>
      <c r="I4297" s="243" t="n"/>
      <c r="J4297" s="243" t="n"/>
      <c r="K4297" s="243" t="n"/>
    </row>
    <row r="4298" customFormat="1" s="78">
      <c r="A4298" s="242" t="n"/>
      <c r="B4298" s="22" t="n"/>
      <c r="C4298" s="243" t="n"/>
      <c r="D4298" s="243" t="n"/>
      <c r="E4298" s="243" t="n"/>
      <c r="F4298" s="243" t="n"/>
      <c r="G4298" s="243" t="n"/>
      <c r="H4298" s="243" t="n"/>
      <c r="I4298" s="243" t="n"/>
      <c r="J4298" s="243" t="n"/>
      <c r="K4298" s="243" t="n"/>
    </row>
    <row r="4299" customFormat="1" s="78">
      <c r="A4299" s="242" t="n"/>
      <c r="B4299" s="22" t="n"/>
      <c r="C4299" s="243" t="n"/>
      <c r="D4299" s="243" t="n"/>
      <c r="E4299" s="243" t="n"/>
      <c r="F4299" s="243" t="n"/>
      <c r="G4299" s="243" t="n"/>
      <c r="H4299" s="243" t="n"/>
      <c r="I4299" s="243" t="n"/>
      <c r="J4299" s="243" t="n"/>
      <c r="K4299" s="243" t="n"/>
    </row>
    <row r="4300" customFormat="1" s="78">
      <c r="A4300" s="242" t="n"/>
      <c r="B4300" s="22" t="n"/>
      <c r="C4300" s="243" t="n"/>
      <c r="D4300" s="243" t="n"/>
      <c r="E4300" s="243" t="n"/>
      <c r="F4300" s="243" t="n"/>
      <c r="G4300" s="243" t="n"/>
      <c r="H4300" s="243" t="n"/>
      <c r="I4300" s="243" t="n"/>
      <c r="J4300" s="243" t="n"/>
      <c r="K4300" s="243" t="n"/>
    </row>
    <row r="4301" customFormat="1" s="78">
      <c r="A4301" s="242" t="n"/>
      <c r="B4301" s="22" t="n"/>
      <c r="C4301" s="243" t="n"/>
      <c r="D4301" s="243" t="n"/>
      <c r="E4301" s="243" t="n"/>
      <c r="F4301" s="243" t="n"/>
      <c r="G4301" s="243" t="n"/>
      <c r="H4301" s="243" t="n"/>
      <c r="I4301" s="243" t="n"/>
      <c r="J4301" s="243" t="n"/>
      <c r="K4301" s="243" t="n"/>
    </row>
    <row r="4302" customFormat="1" s="78">
      <c r="A4302" s="242" t="n"/>
      <c r="B4302" s="22" t="n"/>
      <c r="C4302" s="243" t="n"/>
      <c r="D4302" s="243" t="n"/>
      <c r="E4302" s="243" t="n"/>
      <c r="F4302" s="243" t="n"/>
      <c r="G4302" s="243" t="n"/>
      <c r="H4302" s="243" t="n"/>
      <c r="I4302" s="243" t="n"/>
      <c r="J4302" s="243" t="n"/>
      <c r="K4302" s="243" t="n"/>
    </row>
    <row r="4303" customFormat="1" s="78">
      <c r="A4303" s="242" t="n"/>
      <c r="B4303" s="22" t="n"/>
      <c r="C4303" s="243" t="n"/>
      <c r="D4303" s="243" t="n"/>
      <c r="E4303" s="243" t="n"/>
      <c r="F4303" s="243" t="n"/>
      <c r="G4303" s="243" t="n"/>
      <c r="H4303" s="243" t="n"/>
      <c r="I4303" s="243" t="n"/>
      <c r="J4303" s="243" t="n"/>
      <c r="K4303" s="243" t="n"/>
    </row>
    <row r="4304" customFormat="1" s="78">
      <c r="A4304" s="242" t="n"/>
      <c r="B4304" s="22" t="n"/>
      <c r="C4304" s="243" t="n"/>
      <c r="D4304" s="243" t="n"/>
      <c r="E4304" s="243" t="n"/>
      <c r="F4304" s="243" t="n"/>
      <c r="G4304" s="243" t="n"/>
      <c r="H4304" s="243" t="n"/>
      <c r="I4304" s="243" t="n"/>
      <c r="J4304" s="243" t="n"/>
      <c r="K4304" s="243" t="n"/>
    </row>
    <row r="4305" customFormat="1" s="78">
      <c r="A4305" s="242" t="n"/>
      <c r="B4305" s="22" t="n"/>
      <c r="C4305" s="243" t="n"/>
      <c r="D4305" s="243" t="n"/>
      <c r="E4305" s="243" t="n"/>
      <c r="F4305" s="243" t="n"/>
      <c r="G4305" s="243" t="n"/>
      <c r="H4305" s="243" t="n"/>
      <c r="I4305" s="243" t="n"/>
      <c r="J4305" s="243" t="n"/>
      <c r="K4305" s="243" t="n"/>
    </row>
    <row r="4306" customFormat="1" s="78">
      <c r="A4306" s="242" t="n"/>
      <c r="B4306" s="22" t="n"/>
      <c r="C4306" s="243" t="n"/>
      <c r="D4306" s="243" t="n"/>
      <c r="E4306" s="243" t="n"/>
      <c r="F4306" s="243" t="n"/>
      <c r="G4306" s="243" t="n"/>
      <c r="H4306" s="243" t="n"/>
      <c r="I4306" s="243" t="n"/>
      <c r="J4306" s="243" t="n"/>
      <c r="K4306" s="243" t="n"/>
    </row>
    <row r="4307" customFormat="1" s="78">
      <c r="A4307" s="242" t="n"/>
      <c r="B4307" s="22" t="n"/>
      <c r="C4307" s="243" t="n"/>
      <c r="D4307" s="243" t="n"/>
      <c r="E4307" s="243" t="n"/>
      <c r="F4307" s="243" t="n"/>
      <c r="G4307" s="243" t="n"/>
      <c r="H4307" s="243" t="n"/>
      <c r="I4307" s="243" t="n"/>
      <c r="J4307" s="243" t="n"/>
      <c r="K4307" s="243" t="n"/>
    </row>
    <row r="4308" customFormat="1" s="78">
      <c r="A4308" s="242" t="n"/>
      <c r="B4308" s="22" t="n"/>
      <c r="C4308" s="243" t="n"/>
      <c r="D4308" s="243" t="n"/>
      <c r="E4308" s="243" t="n"/>
      <c r="F4308" s="243" t="n"/>
      <c r="G4308" s="243" t="n"/>
      <c r="H4308" s="243" t="n"/>
      <c r="I4308" s="243" t="n"/>
      <c r="J4308" s="243" t="n"/>
      <c r="K4308" s="243" t="n"/>
    </row>
    <row r="4309" customFormat="1" s="78">
      <c r="A4309" s="242" t="n"/>
      <c r="B4309" s="22" t="n"/>
      <c r="C4309" s="243" t="n"/>
      <c r="D4309" s="243" t="n"/>
      <c r="E4309" s="243" t="n"/>
      <c r="F4309" s="243" t="n"/>
      <c r="G4309" s="243" t="n"/>
      <c r="H4309" s="243" t="n"/>
      <c r="I4309" s="243" t="n"/>
      <c r="J4309" s="243" t="n"/>
      <c r="K4309" s="243" t="n"/>
    </row>
    <row r="4310" customFormat="1" s="78">
      <c r="A4310" s="242" t="n"/>
      <c r="B4310" s="22" t="n"/>
      <c r="C4310" s="243" t="n"/>
      <c r="D4310" s="243" t="n"/>
      <c r="E4310" s="243" t="n"/>
      <c r="F4310" s="243" t="n"/>
      <c r="G4310" s="243" t="n"/>
      <c r="H4310" s="243" t="n"/>
      <c r="I4310" s="243" t="n"/>
      <c r="J4310" s="243" t="n"/>
      <c r="K4310" s="243" t="n"/>
    </row>
    <row r="4311" customFormat="1" s="78">
      <c r="A4311" s="242" t="n"/>
      <c r="B4311" s="22" t="n"/>
      <c r="C4311" s="243" t="n"/>
      <c r="D4311" s="243" t="n"/>
      <c r="E4311" s="243" t="n"/>
      <c r="F4311" s="243" t="n"/>
      <c r="G4311" s="243" t="n"/>
      <c r="H4311" s="243" t="n"/>
      <c r="I4311" s="243" t="n"/>
      <c r="J4311" s="243" t="n"/>
      <c r="K4311" s="243" t="n"/>
    </row>
    <row r="4312" customFormat="1" s="78">
      <c r="A4312" s="242" t="n"/>
      <c r="B4312" s="22" t="n"/>
      <c r="C4312" s="243" t="n"/>
      <c r="D4312" s="243" t="n"/>
      <c r="E4312" s="243" t="n"/>
      <c r="F4312" s="243" t="n"/>
      <c r="G4312" s="243" t="n"/>
      <c r="H4312" s="243" t="n"/>
      <c r="I4312" s="243" t="n"/>
      <c r="J4312" s="243" t="n"/>
      <c r="K4312" s="243" t="n"/>
    </row>
    <row r="4313" customFormat="1" s="78">
      <c r="A4313" s="242" t="n"/>
      <c r="B4313" s="22" t="n"/>
      <c r="C4313" s="243" t="n"/>
      <c r="D4313" s="243" t="n"/>
      <c r="E4313" s="243" t="n"/>
      <c r="F4313" s="243" t="n"/>
      <c r="G4313" s="243" t="n"/>
      <c r="H4313" s="243" t="n"/>
      <c r="I4313" s="243" t="n"/>
      <c r="J4313" s="243" t="n"/>
      <c r="K4313" s="243" t="n"/>
    </row>
    <row r="4314" customFormat="1" s="78">
      <c r="A4314" s="242" t="n"/>
      <c r="B4314" s="22" t="n"/>
      <c r="C4314" s="243" t="n"/>
      <c r="D4314" s="243" t="n"/>
      <c r="E4314" s="243" t="n"/>
      <c r="F4314" s="243" t="n"/>
      <c r="G4314" s="243" t="n"/>
      <c r="H4314" s="243" t="n"/>
      <c r="I4314" s="243" t="n"/>
      <c r="J4314" s="243" t="n"/>
      <c r="K4314" s="243" t="n"/>
    </row>
    <row r="4315" customFormat="1" s="78">
      <c r="A4315" s="242" t="n"/>
      <c r="B4315" s="22" t="n"/>
      <c r="C4315" s="243" t="n"/>
      <c r="D4315" s="243" t="n"/>
      <c r="E4315" s="243" t="n"/>
      <c r="F4315" s="243" t="n"/>
      <c r="G4315" s="243" t="n"/>
      <c r="H4315" s="243" t="n"/>
      <c r="I4315" s="243" t="n"/>
      <c r="J4315" s="243" t="n"/>
      <c r="K4315" s="243" t="n"/>
    </row>
    <row r="4316" customFormat="1" s="78">
      <c r="A4316" s="242" t="n"/>
      <c r="B4316" s="22" t="n"/>
      <c r="C4316" s="243" t="n"/>
      <c r="D4316" s="243" t="n"/>
      <c r="E4316" s="243" t="n"/>
      <c r="F4316" s="243" t="n"/>
      <c r="G4316" s="243" t="n"/>
      <c r="H4316" s="243" t="n"/>
      <c r="I4316" s="243" t="n"/>
      <c r="J4316" s="243" t="n"/>
      <c r="K4316" s="243" t="n"/>
    </row>
    <row r="4317" customFormat="1" s="78">
      <c r="A4317" s="242" t="n"/>
      <c r="B4317" s="22" t="n"/>
      <c r="C4317" s="243" t="n"/>
      <c r="D4317" s="243" t="n"/>
      <c r="E4317" s="243" t="n"/>
      <c r="F4317" s="243" t="n"/>
      <c r="G4317" s="243" t="n"/>
      <c r="H4317" s="243" t="n"/>
      <c r="I4317" s="243" t="n"/>
      <c r="J4317" s="243" t="n"/>
      <c r="K4317" s="243" t="n"/>
    </row>
    <row r="4318" customFormat="1" s="78">
      <c r="A4318" s="242" t="n"/>
      <c r="B4318" s="22" t="n"/>
      <c r="C4318" s="243" t="n"/>
      <c r="D4318" s="243" t="n"/>
      <c r="E4318" s="243" t="n"/>
      <c r="F4318" s="243" t="n"/>
      <c r="G4318" s="243" t="n"/>
      <c r="H4318" s="243" t="n"/>
      <c r="I4318" s="243" t="n"/>
      <c r="J4318" s="243" t="n"/>
      <c r="K4318" s="243" t="n"/>
    </row>
    <row r="4319" customFormat="1" s="78">
      <c r="A4319" s="242" t="n"/>
      <c r="B4319" s="22" t="n"/>
      <c r="C4319" s="243" t="n"/>
      <c r="D4319" s="243" t="n"/>
      <c r="E4319" s="243" t="n"/>
      <c r="F4319" s="243" t="n"/>
      <c r="G4319" s="243" t="n"/>
      <c r="H4319" s="243" t="n"/>
      <c r="I4319" s="243" t="n"/>
      <c r="J4319" s="243" t="n"/>
      <c r="K4319" s="243" t="n"/>
    </row>
    <row r="4320" customFormat="1" s="78">
      <c r="A4320" s="242" t="n"/>
      <c r="B4320" s="22" t="n"/>
      <c r="C4320" s="243" t="n"/>
      <c r="D4320" s="243" t="n"/>
      <c r="E4320" s="243" t="n"/>
      <c r="F4320" s="243" t="n"/>
      <c r="G4320" s="243" t="n"/>
      <c r="H4320" s="243" t="n"/>
      <c r="I4320" s="243" t="n"/>
      <c r="J4320" s="243" t="n"/>
      <c r="K4320" s="243" t="n"/>
    </row>
    <row r="4321" customFormat="1" s="78">
      <c r="A4321" s="242" t="n"/>
      <c r="B4321" s="22" t="n"/>
      <c r="C4321" s="243" t="n"/>
      <c r="D4321" s="243" t="n"/>
      <c r="E4321" s="243" t="n"/>
      <c r="F4321" s="243" t="n"/>
      <c r="G4321" s="243" t="n"/>
      <c r="H4321" s="243" t="n"/>
      <c r="I4321" s="243" t="n"/>
      <c r="J4321" s="243" t="n"/>
      <c r="K4321" s="243" t="n"/>
    </row>
    <row r="4322" customFormat="1" s="78">
      <c r="A4322" s="242" t="n"/>
      <c r="B4322" s="22" t="n"/>
      <c r="C4322" s="243" t="n"/>
      <c r="D4322" s="243" t="n"/>
      <c r="E4322" s="243" t="n"/>
      <c r="F4322" s="243" t="n"/>
      <c r="G4322" s="243" t="n"/>
      <c r="H4322" s="243" t="n"/>
      <c r="I4322" s="243" t="n"/>
      <c r="J4322" s="243" t="n"/>
      <c r="K4322" s="243" t="n"/>
    </row>
    <row r="4323" customFormat="1" s="78">
      <c r="A4323" s="242" t="n"/>
      <c r="B4323" s="22" t="n"/>
      <c r="C4323" s="243" t="n"/>
      <c r="D4323" s="243" t="n"/>
      <c r="E4323" s="243" t="n"/>
      <c r="F4323" s="243" t="n"/>
      <c r="G4323" s="243" t="n"/>
      <c r="H4323" s="243" t="n"/>
      <c r="I4323" s="243" t="n"/>
      <c r="J4323" s="243" t="n"/>
      <c r="K4323" s="243" t="n"/>
    </row>
    <row r="4324" customFormat="1" s="78">
      <c r="A4324" s="242" t="n"/>
      <c r="B4324" s="22" t="n"/>
      <c r="C4324" s="243" t="n"/>
      <c r="D4324" s="243" t="n"/>
      <c r="E4324" s="243" t="n"/>
      <c r="F4324" s="243" t="n"/>
      <c r="G4324" s="243" t="n"/>
      <c r="H4324" s="243" t="n"/>
      <c r="I4324" s="243" t="n"/>
      <c r="J4324" s="243" t="n"/>
      <c r="K4324" s="243" t="n"/>
    </row>
    <row r="4325" customFormat="1" s="78">
      <c r="A4325" s="242" t="n"/>
      <c r="B4325" s="22" t="n"/>
      <c r="C4325" s="243" t="n"/>
      <c r="D4325" s="243" t="n"/>
      <c r="E4325" s="243" t="n"/>
      <c r="F4325" s="243" t="n"/>
      <c r="G4325" s="243" t="n"/>
      <c r="H4325" s="243" t="n"/>
      <c r="I4325" s="243" t="n"/>
      <c r="J4325" s="243" t="n"/>
      <c r="K4325" s="243" t="n"/>
    </row>
    <row r="4326" customFormat="1" s="78">
      <c r="A4326" s="242" t="n"/>
      <c r="B4326" s="22" t="n"/>
      <c r="C4326" s="243" t="n"/>
      <c r="D4326" s="243" t="n"/>
      <c r="E4326" s="243" t="n"/>
      <c r="F4326" s="243" t="n"/>
      <c r="G4326" s="243" t="n"/>
      <c r="H4326" s="243" t="n"/>
      <c r="I4326" s="243" t="n"/>
      <c r="J4326" s="243" t="n"/>
      <c r="K4326" s="243" t="n"/>
    </row>
    <row r="4327" customFormat="1" s="78">
      <c r="A4327" s="242" t="n"/>
      <c r="B4327" s="22" t="n"/>
      <c r="C4327" s="243" t="n"/>
      <c r="D4327" s="243" t="n"/>
      <c r="E4327" s="243" t="n"/>
      <c r="F4327" s="243" t="n"/>
      <c r="G4327" s="243" t="n"/>
      <c r="H4327" s="243" t="n"/>
      <c r="I4327" s="243" t="n"/>
      <c r="J4327" s="243" t="n"/>
      <c r="K4327" s="243" t="n"/>
    </row>
    <row r="4328" customFormat="1" s="78">
      <c r="A4328" s="242" t="n"/>
      <c r="B4328" s="22" t="n"/>
      <c r="C4328" s="243" t="n"/>
      <c r="D4328" s="243" t="n"/>
      <c r="E4328" s="243" t="n"/>
      <c r="F4328" s="243" t="n"/>
      <c r="G4328" s="243" t="n"/>
      <c r="H4328" s="243" t="n"/>
      <c r="I4328" s="243" t="n"/>
      <c r="J4328" s="243" t="n"/>
      <c r="K4328" s="243" t="n"/>
    </row>
    <row r="4329" customFormat="1" s="78">
      <c r="A4329" s="242" t="n"/>
      <c r="B4329" s="22" t="n"/>
      <c r="C4329" s="243" t="n"/>
      <c r="D4329" s="243" t="n"/>
      <c r="E4329" s="243" t="n"/>
      <c r="F4329" s="243" t="n"/>
      <c r="G4329" s="243" t="n"/>
      <c r="H4329" s="243" t="n"/>
      <c r="I4329" s="243" t="n"/>
      <c r="J4329" s="243" t="n"/>
      <c r="K4329" s="243" t="n"/>
    </row>
    <row r="4330" customFormat="1" s="78">
      <c r="A4330" s="242" t="n"/>
      <c r="B4330" s="22" t="n"/>
      <c r="C4330" s="243" t="n"/>
      <c r="D4330" s="243" t="n"/>
      <c r="E4330" s="243" t="n"/>
      <c r="F4330" s="243" t="n"/>
      <c r="G4330" s="243" t="n"/>
      <c r="H4330" s="243" t="n"/>
      <c r="I4330" s="243" t="n"/>
      <c r="J4330" s="243" t="n"/>
      <c r="K4330" s="243" t="n"/>
    </row>
    <row r="4331" customFormat="1" s="78">
      <c r="A4331" s="242" t="n"/>
      <c r="B4331" s="22" t="n"/>
      <c r="C4331" s="243" t="n"/>
      <c r="D4331" s="243" t="n"/>
      <c r="E4331" s="243" t="n"/>
      <c r="F4331" s="243" t="n"/>
      <c r="G4331" s="243" t="n"/>
      <c r="H4331" s="243" t="n"/>
      <c r="I4331" s="243" t="n"/>
      <c r="J4331" s="243" t="n"/>
      <c r="K4331" s="243" t="n"/>
    </row>
    <row r="4332" customFormat="1" s="78">
      <c r="A4332" s="242" t="n"/>
      <c r="B4332" s="22" t="n"/>
      <c r="C4332" s="243" t="n"/>
      <c r="D4332" s="243" t="n"/>
      <c r="E4332" s="243" t="n"/>
      <c r="F4332" s="243" t="n"/>
      <c r="G4332" s="243" t="n"/>
      <c r="H4332" s="243" t="n"/>
      <c r="I4332" s="243" t="n"/>
      <c r="J4332" s="243" t="n"/>
      <c r="K4332" s="243" t="n"/>
    </row>
    <row r="4333" customFormat="1" s="78">
      <c r="A4333" s="242" t="n"/>
      <c r="B4333" s="22" t="n"/>
      <c r="C4333" s="243" t="n"/>
      <c r="D4333" s="243" t="n"/>
      <c r="E4333" s="243" t="n"/>
      <c r="F4333" s="243" t="n"/>
      <c r="G4333" s="243" t="n"/>
      <c r="H4333" s="243" t="n"/>
      <c r="I4333" s="243" t="n"/>
      <c r="J4333" s="243" t="n"/>
      <c r="K4333" s="243" t="n"/>
    </row>
    <row r="4334" customFormat="1" s="78">
      <c r="A4334" s="242" t="n"/>
      <c r="B4334" s="22" t="n"/>
      <c r="C4334" s="243" t="n"/>
      <c r="D4334" s="243" t="n"/>
      <c r="E4334" s="243" t="n"/>
      <c r="F4334" s="243" t="n"/>
      <c r="G4334" s="243" t="n"/>
      <c r="H4334" s="243" t="n"/>
      <c r="I4334" s="243" t="n"/>
      <c r="J4334" s="243" t="n"/>
      <c r="K4334" s="243" t="n"/>
    </row>
    <row r="4335" customFormat="1" s="78">
      <c r="A4335" s="242" t="n"/>
      <c r="B4335" s="22" t="n"/>
      <c r="C4335" s="243" t="n"/>
      <c r="D4335" s="243" t="n"/>
      <c r="E4335" s="243" t="n"/>
      <c r="F4335" s="243" t="n"/>
      <c r="G4335" s="243" t="n"/>
      <c r="H4335" s="243" t="n"/>
      <c r="I4335" s="243" t="n"/>
      <c r="J4335" s="243" t="n"/>
      <c r="K4335" s="243" t="n"/>
    </row>
    <row r="4336" customFormat="1" s="78">
      <c r="A4336" s="242" t="n"/>
      <c r="B4336" s="22" t="n"/>
      <c r="C4336" s="243" t="n"/>
      <c r="D4336" s="243" t="n"/>
      <c r="E4336" s="243" t="n"/>
      <c r="F4336" s="243" t="n"/>
      <c r="G4336" s="243" t="n"/>
      <c r="H4336" s="243" t="n"/>
      <c r="I4336" s="243" t="n"/>
      <c r="J4336" s="243" t="n"/>
      <c r="K4336" s="243" t="n"/>
    </row>
    <row r="4337" customFormat="1" s="78">
      <c r="A4337" s="242" t="n"/>
      <c r="B4337" s="22" t="n"/>
      <c r="C4337" s="243" t="n"/>
      <c r="D4337" s="243" t="n"/>
      <c r="E4337" s="243" t="n"/>
      <c r="F4337" s="243" t="n"/>
      <c r="G4337" s="243" t="n"/>
      <c r="H4337" s="243" t="n"/>
      <c r="I4337" s="243" t="n"/>
      <c r="J4337" s="243" t="n"/>
      <c r="K4337" s="243" t="n"/>
    </row>
    <row r="4338" customFormat="1" s="78">
      <c r="A4338" s="242" t="n"/>
      <c r="B4338" s="22" t="n"/>
      <c r="C4338" s="243" t="n"/>
      <c r="D4338" s="243" t="n"/>
      <c r="E4338" s="243" t="n"/>
      <c r="F4338" s="243" t="n"/>
      <c r="G4338" s="243" t="n"/>
      <c r="H4338" s="243" t="n"/>
      <c r="I4338" s="243" t="n"/>
      <c r="J4338" s="243" t="n"/>
      <c r="K4338" s="243" t="n"/>
    </row>
    <row r="4339" customFormat="1" s="78">
      <c r="A4339" s="242" t="n"/>
      <c r="B4339" s="22" t="n"/>
      <c r="C4339" s="243" t="n"/>
      <c r="D4339" s="243" t="n"/>
      <c r="E4339" s="243" t="n"/>
      <c r="F4339" s="243" t="n"/>
      <c r="G4339" s="243" t="n"/>
      <c r="H4339" s="243" t="n"/>
      <c r="I4339" s="243" t="n"/>
      <c r="J4339" s="243" t="n"/>
      <c r="K4339" s="243" t="n"/>
    </row>
    <row r="4340" customFormat="1" s="78">
      <c r="A4340" s="242" t="n"/>
      <c r="B4340" s="22" t="n"/>
      <c r="C4340" s="243" t="n"/>
      <c r="D4340" s="243" t="n"/>
      <c r="E4340" s="243" t="n"/>
      <c r="F4340" s="243" t="n"/>
      <c r="G4340" s="243" t="n"/>
      <c r="H4340" s="243" t="n"/>
      <c r="I4340" s="243" t="n"/>
      <c r="J4340" s="243" t="n"/>
      <c r="K4340" s="243" t="n"/>
    </row>
    <row r="4341" customFormat="1" s="78">
      <c r="A4341" s="242" t="n"/>
      <c r="B4341" s="22" t="n"/>
      <c r="C4341" s="243" t="n"/>
      <c r="D4341" s="243" t="n"/>
      <c r="E4341" s="243" t="n"/>
      <c r="F4341" s="243" t="n"/>
      <c r="G4341" s="243" t="n"/>
      <c r="H4341" s="243" t="n"/>
      <c r="I4341" s="243" t="n"/>
      <c r="J4341" s="243" t="n"/>
      <c r="K4341" s="243" t="n"/>
    </row>
    <row r="4342" customFormat="1" s="78">
      <c r="A4342" s="242" t="n"/>
      <c r="B4342" s="22" t="n"/>
      <c r="C4342" s="243" t="n"/>
      <c r="D4342" s="243" t="n"/>
      <c r="E4342" s="243" t="n"/>
      <c r="F4342" s="243" t="n"/>
      <c r="G4342" s="243" t="n"/>
      <c r="H4342" s="243" t="n"/>
      <c r="I4342" s="243" t="n"/>
      <c r="J4342" s="243" t="n"/>
      <c r="K4342" s="243" t="n"/>
    </row>
    <row r="4343" customFormat="1" s="78">
      <c r="A4343" s="242" t="n"/>
      <c r="B4343" s="22" t="n"/>
      <c r="C4343" s="243" t="n"/>
      <c r="D4343" s="243" t="n"/>
      <c r="E4343" s="243" t="n"/>
      <c r="F4343" s="243" t="n"/>
      <c r="G4343" s="243" t="n"/>
      <c r="H4343" s="243" t="n"/>
      <c r="I4343" s="243" t="n"/>
      <c r="J4343" s="243" t="n"/>
      <c r="K4343" s="243" t="n"/>
    </row>
    <row r="4344" customFormat="1" s="78">
      <c r="A4344" s="242" t="n"/>
      <c r="B4344" s="22" t="n"/>
      <c r="C4344" s="243" t="n"/>
      <c r="D4344" s="243" t="n"/>
      <c r="E4344" s="243" t="n"/>
      <c r="F4344" s="243" t="n"/>
      <c r="G4344" s="243" t="n"/>
      <c r="H4344" s="243" t="n"/>
      <c r="I4344" s="243" t="n"/>
      <c r="J4344" s="243" t="n"/>
      <c r="K4344" s="243" t="n"/>
    </row>
    <row r="4345" customFormat="1" s="78">
      <c r="A4345" s="242" t="n"/>
      <c r="B4345" s="22" t="n"/>
      <c r="C4345" s="243" t="n"/>
      <c r="D4345" s="243" t="n"/>
      <c r="E4345" s="243" t="n"/>
      <c r="F4345" s="243" t="n"/>
      <c r="G4345" s="243" t="n"/>
      <c r="H4345" s="243" t="n"/>
      <c r="I4345" s="243" t="n"/>
      <c r="J4345" s="243" t="n"/>
      <c r="K4345" s="243" t="n"/>
    </row>
    <row r="4346" customFormat="1" s="78">
      <c r="A4346" s="242" t="n"/>
      <c r="B4346" s="22" t="n"/>
      <c r="C4346" s="243" t="n"/>
      <c r="D4346" s="243" t="n"/>
      <c r="E4346" s="243" t="n"/>
      <c r="F4346" s="243" t="n"/>
      <c r="G4346" s="243" t="n"/>
      <c r="H4346" s="243" t="n"/>
      <c r="I4346" s="243" t="n"/>
      <c r="J4346" s="243" t="n"/>
      <c r="K4346" s="243" t="n"/>
    </row>
    <row r="4347" customFormat="1" s="78">
      <c r="A4347" s="242" t="n"/>
      <c r="B4347" s="22" t="n"/>
      <c r="C4347" s="243" t="n"/>
      <c r="D4347" s="243" t="n"/>
      <c r="E4347" s="243" t="n"/>
      <c r="F4347" s="243" t="n"/>
      <c r="G4347" s="243" t="n"/>
      <c r="H4347" s="243" t="n"/>
      <c r="I4347" s="243" t="n"/>
      <c r="J4347" s="243" t="n"/>
      <c r="K4347" s="243" t="n"/>
    </row>
    <row r="4348" customFormat="1" s="78">
      <c r="A4348" s="242" t="n"/>
      <c r="B4348" s="22" t="n"/>
      <c r="C4348" s="243" t="n"/>
      <c r="D4348" s="243" t="n"/>
      <c r="E4348" s="243" t="n"/>
      <c r="F4348" s="243" t="n"/>
      <c r="G4348" s="243" t="n"/>
      <c r="H4348" s="243" t="n"/>
      <c r="I4348" s="243" t="n"/>
      <c r="J4348" s="243" t="n"/>
      <c r="K4348" s="243" t="n"/>
    </row>
    <row r="4349" customFormat="1" s="78">
      <c r="A4349" s="242" t="n"/>
      <c r="B4349" s="22" t="n"/>
      <c r="C4349" s="243" t="n"/>
      <c r="D4349" s="243" t="n"/>
      <c r="E4349" s="243" t="n"/>
      <c r="F4349" s="243" t="n"/>
      <c r="G4349" s="243" t="n"/>
      <c r="H4349" s="243" t="n"/>
      <c r="I4349" s="243" t="n"/>
      <c r="J4349" s="243" t="n"/>
      <c r="K4349" s="243" t="n"/>
    </row>
    <row r="4350" customFormat="1" s="78">
      <c r="A4350" s="242" t="n"/>
      <c r="B4350" s="22" t="n"/>
      <c r="C4350" s="243" t="n"/>
      <c r="D4350" s="243" t="n"/>
      <c r="E4350" s="243" t="n"/>
      <c r="F4350" s="243" t="n"/>
      <c r="G4350" s="243" t="n"/>
      <c r="H4350" s="243" t="n"/>
      <c r="I4350" s="243" t="n"/>
      <c r="J4350" s="243" t="n"/>
      <c r="K4350" s="243" t="n"/>
    </row>
    <row r="4351" customFormat="1" s="78">
      <c r="A4351" s="242" t="n"/>
      <c r="B4351" s="22" t="n"/>
      <c r="C4351" s="243" t="n"/>
      <c r="D4351" s="243" t="n"/>
      <c r="E4351" s="243" t="n"/>
      <c r="F4351" s="243" t="n"/>
      <c r="G4351" s="243" t="n"/>
      <c r="H4351" s="243" t="n"/>
      <c r="I4351" s="243" t="n"/>
      <c r="J4351" s="243" t="n"/>
      <c r="K4351" s="243" t="n"/>
    </row>
    <row r="4352" customFormat="1" s="78">
      <c r="A4352" s="242" t="n"/>
      <c r="B4352" s="22" t="n"/>
      <c r="C4352" s="243" t="n"/>
      <c r="D4352" s="243" t="n"/>
      <c r="E4352" s="243" t="n"/>
      <c r="F4352" s="243" t="n"/>
      <c r="G4352" s="243" t="n"/>
      <c r="H4352" s="243" t="n"/>
      <c r="I4352" s="243" t="n"/>
      <c r="J4352" s="243" t="n"/>
      <c r="K4352" s="243" t="n"/>
    </row>
    <row r="4353" customFormat="1" s="78">
      <c r="A4353" s="242" t="n"/>
      <c r="B4353" s="22" t="n"/>
      <c r="C4353" s="243" t="n"/>
      <c r="D4353" s="243" t="n"/>
      <c r="E4353" s="243" t="n"/>
      <c r="F4353" s="243" t="n"/>
      <c r="G4353" s="243" t="n"/>
      <c r="H4353" s="243" t="n"/>
      <c r="I4353" s="243" t="n"/>
      <c r="J4353" s="243" t="n"/>
      <c r="K4353" s="243" t="n"/>
    </row>
    <row r="4354" customFormat="1" s="78">
      <c r="A4354" s="242" t="n"/>
      <c r="B4354" s="22" t="n"/>
      <c r="C4354" s="243" t="n"/>
      <c r="D4354" s="243" t="n"/>
      <c r="E4354" s="243" t="n"/>
      <c r="F4354" s="243" t="n"/>
      <c r="G4354" s="243" t="n"/>
      <c r="H4354" s="243" t="n"/>
      <c r="I4354" s="243" t="n"/>
      <c r="J4354" s="243" t="n"/>
      <c r="K4354" s="243" t="n"/>
    </row>
    <row r="4355" customFormat="1" s="78">
      <c r="A4355" s="242" t="n"/>
      <c r="B4355" s="22" t="n"/>
      <c r="C4355" s="243" t="n"/>
      <c r="D4355" s="243" t="n"/>
      <c r="E4355" s="243" t="n"/>
      <c r="F4355" s="243" t="n"/>
      <c r="G4355" s="243" t="n"/>
      <c r="H4355" s="243" t="n"/>
      <c r="I4355" s="243" t="n"/>
      <c r="J4355" s="243" t="n"/>
      <c r="K4355" s="243" t="n"/>
    </row>
    <row r="4356" customFormat="1" s="78">
      <c r="A4356" s="242" t="n"/>
      <c r="B4356" s="22" t="n"/>
      <c r="C4356" s="243" t="n"/>
      <c r="D4356" s="243" t="n"/>
      <c r="E4356" s="243" t="n"/>
      <c r="F4356" s="243" t="n"/>
      <c r="G4356" s="243" t="n"/>
      <c r="H4356" s="243" t="n"/>
      <c r="I4356" s="243" t="n"/>
      <c r="J4356" s="243" t="n"/>
      <c r="K4356" s="243" t="n"/>
    </row>
    <row r="4357" customFormat="1" s="78">
      <c r="A4357" s="242" t="n"/>
      <c r="B4357" s="22" t="n"/>
      <c r="C4357" s="243" t="n"/>
      <c r="D4357" s="243" t="n"/>
      <c r="E4357" s="243" t="n"/>
      <c r="F4357" s="243" t="n"/>
      <c r="G4357" s="243" t="n"/>
      <c r="H4357" s="243" t="n"/>
      <c r="I4357" s="243" t="n"/>
      <c r="J4357" s="243" t="n"/>
      <c r="K4357" s="243" t="n"/>
    </row>
    <row r="4358" customFormat="1" s="78">
      <c r="A4358" s="242" t="n"/>
      <c r="B4358" s="22" t="n"/>
      <c r="C4358" s="243" t="n"/>
      <c r="D4358" s="243" t="n"/>
      <c r="E4358" s="243" t="n"/>
      <c r="F4358" s="243" t="n"/>
      <c r="G4358" s="243" t="n"/>
      <c r="H4358" s="243" t="n"/>
      <c r="I4358" s="243" t="n"/>
      <c r="J4358" s="243" t="n"/>
      <c r="K4358" s="243" t="n"/>
    </row>
    <row r="4359" customFormat="1" s="78">
      <c r="A4359" s="242" t="n"/>
      <c r="B4359" s="22" t="n"/>
      <c r="C4359" s="243" t="n"/>
      <c r="D4359" s="243" t="n"/>
      <c r="E4359" s="243" t="n"/>
      <c r="F4359" s="243" t="n"/>
      <c r="G4359" s="243" t="n"/>
      <c r="H4359" s="243" t="n"/>
      <c r="I4359" s="243" t="n"/>
      <c r="J4359" s="243" t="n"/>
      <c r="K4359" s="243" t="n"/>
    </row>
    <row r="4360" customFormat="1" s="78">
      <c r="A4360" s="242" t="n"/>
      <c r="B4360" s="22" t="n"/>
      <c r="C4360" s="243" t="n"/>
      <c r="D4360" s="243" t="n"/>
      <c r="E4360" s="243" t="n"/>
      <c r="F4360" s="243" t="n"/>
      <c r="G4360" s="243" t="n"/>
      <c r="H4360" s="243" t="n"/>
      <c r="I4360" s="243" t="n"/>
      <c r="J4360" s="243" t="n"/>
      <c r="K4360" s="243" t="n"/>
    </row>
    <row r="4361" customFormat="1" s="78">
      <c r="A4361" s="242" t="n"/>
      <c r="B4361" s="22" t="n"/>
      <c r="C4361" s="243" t="n"/>
      <c r="D4361" s="243" t="n"/>
      <c r="E4361" s="243" t="n"/>
      <c r="F4361" s="243" t="n"/>
      <c r="G4361" s="243" t="n"/>
      <c r="H4361" s="243" t="n"/>
      <c r="I4361" s="243" t="n"/>
      <c r="J4361" s="243" t="n"/>
      <c r="K4361" s="243" t="n"/>
    </row>
    <row r="4362" customFormat="1" s="78">
      <c r="A4362" s="242" t="n"/>
      <c r="B4362" s="22" t="n"/>
      <c r="C4362" s="243" t="n"/>
      <c r="D4362" s="243" t="n"/>
      <c r="E4362" s="243" t="n"/>
      <c r="F4362" s="243" t="n"/>
      <c r="G4362" s="243" t="n"/>
      <c r="H4362" s="243" t="n"/>
      <c r="I4362" s="243" t="n"/>
      <c r="J4362" s="243" t="n"/>
      <c r="K4362" s="243" t="n"/>
    </row>
    <row r="4363" customFormat="1" s="78">
      <c r="A4363" s="242" t="n"/>
      <c r="B4363" s="22" t="n"/>
      <c r="C4363" s="243" t="n"/>
      <c r="D4363" s="243" t="n"/>
      <c r="E4363" s="243" t="n"/>
      <c r="F4363" s="243" t="n"/>
      <c r="G4363" s="243" t="n"/>
      <c r="H4363" s="243" t="n"/>
      <c r="I4363" s="243" t="n"/>
      <c r="J4363" s="243" t="n"/>
      <c r="K4363" s="243" t="n"/>
    </row>
    <row r="4364" customFormat="1" s="78">
      <c r="A4364" s="242" t="n"/>
      <c r="B4364" s="22" t="n"/>
      <c r="C4364" s="243" t="n"/>
      <c r="D4364" s="243" t="n"/>
      <c r="E4364" s="243" t="n"/>
      <c r="F4364" s="243" t="n"/>
      <c r="G4364" s="243" t="n"/>
      <c r="H4364" s="243" t="n"/>
      <c r="I4364" s="243" t="n"/>
      <c r="J4364" s="243" t="n"/>
      <c r="K4364" s="243" t="n"/>
    </row>
    <row r="4365" customFormat="1" s="78">
      <c r="A4365" s="242" t="n"/>
      <c r="B4365" s="22" t="n"/>
      <c r="C4365" s="243" t="n"/>
      <c r="D4365" s="243" t="n"/>
      <c r="E4365" s="243" t="n"/>
      <c r="F4365" s="243" t="n"/>
      <c r="G4365" s="243" t="n"/>
      <c r="H4365" s="243" t="n"/>
      <c r="I4365" s="243" t="n"/>
      <c r="J4365" s="243" t="n"/>
      <c r="K4365" s="243" t="n"/>
    </row>
    <row r="4366" customFormat="1" s="78">
      <c r="A4366" s="242" t="n"/>
      <c r="B4366" s="22" t="n"/>
      <c r="C4366" s="243" t="n"/>
      <c r="D4366" s="243" t="n"/>
      <c r="E4366" s="243" t="n"/>
      <c r="F4366" s="243" t="n"/>
      <c r="G4366" s="243" t="n"/>
      <c r="H4366" s="243" t="n"/>
      <c r="I4366" s="243" t="n"/>
      <c r="J4366" s="243" t="n"/>
      <c r="K4366" s="243" t="n"/>
    </row>
    <row r="4367" customFormat="1" s="78">
      <c r="A4367" s="242" t="n"/>
      <c r="B4367" s="22" t="n"/>
      <c r="C4367" s="243" t="n"/>
      <c r="D4367" s="243" t="n"/>
      <c r="E4367" s="243" t="n"/>
      <c r="F4367" s="243" t="n"/>
      <c r="G4367" s="243" t="n"/>
      <c r="H4367" s="243" t="n"/>
      <c r="I4367" s="243" t="n"/>
      <c r="J4367" s="243" t="n"/>
      <c r="K4367" s="243" t="n"/>
    </row>
    <row r="4368" customFormat="1" s="78">
      <c r="A4368" s="242" t="n"/>
      <c r="B4368" s="22" t="n"/>
      <c r="C4368" s="243" t="n"/>
      <c r="D4368" s="243" t="n"/>
      <c r="E4368" s="243" t="n"/>
      <c r="F4368" s="243" t="n"/>
      <c r="G4368" s="243" t="n"/>
      <c r="H4368" s="243" t="n"/>
      <c r="I4368" s="243" t="n"/>
      <c r="J4368" s="243" t="n"/>
      <c r="K4368" s="243" t="n"/>
    </row>
    <row r="4369" customFormat="1" s="78">
      <c r="A4369" s="242" t="n"/>
      <c r="B4369" s="22" t="n"/>
      <c r="C4369" s="243" t="n"/>
      <c r="D4369" s="243" t="n"/>
      <c r="E4369" s="243" t="n"/>
      <c r="F4369" s="243" t="n"/>
      <c r="G4369" s="243" t="n"/>
      <c r="H4369" s="243" t="n"/>
      <c r="I4369" s="243" t="n"/>
      <c r="J4369" s="243" t="n"/>
      <c r="K4369" s="243" t="n"/>
    </row>
    <row r="4370" customFormat="1" s="78">
      <c r="A4370" s="242" t="n"/>
      <c r="B4370" s="22" t="n"/>
      <c r="C4370" s="243" t="n"/>
      <c r="D4370" s="243" t="n"/>
      <c r="E4370" s="243" t="n"/>
      <c r="F4370" s="243" t="n"/>
      <c r="G4370" s="243" t="n"/>
      <c r="H4370" s="243" t="n"/>
      <c r="I4370" s="243" t="n"/>
      <c r="J4370" s="243" t="n"/>
      <c r="K4370" s="243" t="n"/>
    </row>
    <row r="4371" customFormat="1" s="78">
      <c r="A4371" s="242" t="n"/>
      <c r="B4371" s="22" t="n"/>
      <c r="C4371" s="243" t="n"/>
      <c r="D4371" s="243" t="n"/>
      <c r="E4371" s="243" t="n"/>
      <c r="F4371" s="243" t="n"/>
      <c r="G4371" s="243" t="n"/>
      <c r="H4371" s="243" t="n"/>
      <c r="I4371" s="243" t="n"/>
      <c r="J4371" s="243" t="n"/>
      <c r="K4371" s="243" t="n"/>
    </row>
    <row r="4372" customFormat="1" s="78">
      <c r="A4372" s="242" t="n"/>
      <c r="B4372" s="22" t="n"/>
      <c r="C4372" s="243" t="n"/>
      <c r="D4372" s="243" t="n"/>
      <c r="E4372" s="243" t="n"/>
      <c r="F4372" s="243" t="n"/>
      <c r="G4372" s="243" t="n"/>
      <c r="H4372" s="243" t="n"/>
      <c r="I4372" s="243" t="n"/>
      <c r="J4372" s="243" t="n"/>
      <c r="K4372" s="243" t="n"/>
    </row>
    <row r="4373" customFormat="1" s="78">
      <c r="A4373" s="242" t="n"/>
      <c r="B4373" s="22" t="n"/>
      <c r="C4373" s="243" t="n"/>
      <c r="D4373" s="243" t="n"/>
      <c r="E4373" s="243" t="n"/>
      <c r="F4373" s="243" t="n"/>
      <c r="G4373" s="243" t="n"/>
      <c r="H4373" s="243" t="n"/>
      <c r="I4373" s="243" t="n"/>
      <c r="J4373" s="243" t="n"/>
      <c r="K4373" s="243" t="n"/>
    </row>
    <row r="4374" customFormat="1" s="78">
      <c r="A4374" s="242" t="n"/>
      <c r="B4374" s="22" t="n"/>
      <c r="C4374" s="243" t="n"/>
      <c r="D4374" s="243" t="n"/>
      <c r="E4374" s="243" t="n"/>
      <c r="F4374" s="243" t="n"/>
      <c r="G4374" s="243" t="n"/>
      <c r="H4374" s="243" t="n"/>
      <c r="I4374" s="243" t="n"/>
      <c r="J4374" s="243" t="n"/>
      <c r="K4374" s="243" t="n"/>
    </row>
    <row r="4375" customFormat="1" s="78">
      <c r="A4375" s="242" t="n"/>
      <c r="B4375" s="22" t="n"/>
      <c r="C4375" s="243" t="n"/>
      <c r="D4375" s="243" t="n"/>
      <c r="E4375" s="243" t="n"/>
      <c r="F4375" s="243" t="n"/>
      <c r="G4375" s="243" t="n"/>
      <c r="H4375" s="243" t="n"/>
      <c r="I4375" s="243" t="n"/>
      <c r="J4375" s="243" t="n"/>
      <c r="K4375" s="243" t="n"/>
    </row>
    <row r="4376" customFormat="1" s="78">
      <c r="A4376" s="242" t="n"/>
      <c r="B4376" s="22" t="n"/>
      <c r="C4376" s="243" t="n"/>
      <c r="D4376" s="243" t="n"/>
      <c r="E4376" s="243" t="n"/>
      <c r="F4376" s="243" t="n"/>
      <c r="G4376" s="243" t="n"/>
      <c r="H4376" s="243" t="n"/>
      <c r="I4376" s="243" t="n"/>
      <c r="J4376" s="243" t="n"/>
      <c r="K4376" s="243" t="n"/>
    </row>
    <row r="4377" customFormat="1" s="78">
      <c r="A4377" s="242" t="n"/>
      <c r="B4377" s="22" t="n"/>
      <c r="C4377" s="243" t="n"/>
      <c r="D4377" s="243" t="n"/>
      <c r="E4377" s="243" t="n"/>
      <c r="F4377" s="243" t="n"/>
      <c r="G4377" s="243" t="n"/>
      <c r="H4377" s="243" t="n"/>
      <c r="I4377" s="243" t="n"/>
      <c r="J4377" s="243" t="n"/>
      <c r="K4377" s="243" t="n"/>
    </row>
    <row r="4378" customFormat="1" s="78">
      <c r="A4378" s="242" t="n"/>
      <c r="B4378" s="22" t="n"/>
      <c r="C4378" s="243" t="n"/>
      <c r="D4378" s="243" t="n"/>
      <c r="E4378" s="243" t="n"/>
      <c r="F4378" s="243" t="n"/>
      <c r="G4378" s="243" t="n"/>
      <c r="H4378" s="243" t="n"/>
      <c r="I4378" s="243" t="n"/>
      <c r="J4378" s="243" t="n"/>
      <c r="K4378" s="243" t="n"/>
    </row>
    <row r="4379" customFormat="1" s="78">
      <c r="A4379" s="242" t="n"/>
      <c r="B4379" s="22" t="n"/>
      <c r="C4379" s="243" t="n"/>
      <c r="D4379" s="243" t="n"/>
      <c r="E4379" s="243" t="n"/>
      <c r="F4379" s="243" t="n"/>
      <c r="G4379" s="243" t="n"/>
      <c r="H4379" s="243" t="n"/>
      <c r="I4379" s="243" t="n"/>
      <c r="J4379" s="243" t="n"/>
      <c r="K4379" s="243" t="n"/>
    </row>
    <row r="4380" customFormat="1" s="78">
      <c r="A4380" s="242" t="n"/>
      <c r="B4380" s="22" t="n"/>
      <c r="C4380" s="243" t="n"/>
      <c r="D4380" s="243" t="n"/>
      <c r="E4380" s="243" t="n"/>
      <c r="F4380" s="243" t="n"/>
      <c r="G4380" s="243" t="n"/>
      <c r="H4380" s="243" t="n"/>
      <c r="I4380" s="243" t="n"/>
      <c r="J4380" s="243" t="n"/>
      <c r="K4380" s="243" t="n"/>
    </row>
    <row r="4381" customFormat="1" s="78">
      <c r="A4381" s="242" t="n"/>
      <c r="B4381" s="22" t="n"/>
      <c r="C4381" s="243" t="n"/>
      <c r="D4381" s="243" t="n"/>
      <c r="E4381" s="243" t="n"/>
      <c r="F4381" s="243" t="n"/>
      <c r="G4381" s="243" t="n"/>
      <c r="H4381" s="243" t="n"/>
      <c r="I4381" s="243" t="n"/>
      <c r="J4381" s="243" t="n"/>
      <c r="K4381" s="243" t="n"/>
    </row>
    <row r="4382" customFormat="1" s="78">
      <c r="A4382" s="242" t="n"/>
      <c r="B4382" s="22" t="n"/>
      <c r="C4382" s="243" t="n"/>
      <c r="D4382" s="243" t="n"/>
      <c r="E4382" s="243" t="n"/>
      <c r="F4382" s="243" t="n"/>
      <c r="G4382" s="243" t="n"/>
      <c r="H4382" s="243" t="n"/>
      <c r="I4382" s="243" t="n"/>
      <c r="J4382" s="243" t="n"/>
      <c r="K4382" s="243" t="n"/>
    </row>
    <row r="4383" customFormat="1" s="78">
      <c r="A4383" s="242" t="n"/>
      <c r="B4383" s="22" t="n"/>
      <c r="C4383" s="243" t="n"/>
      <c r="D4383" s="243" t="n"/>
      <c r="E4383" s="243" t="n"/>
      <c r="F4383" s="243" t="n"/>
      <c r="G4383" s="243" t="n"/>
      <c r="H4383" s="243" t="n"/>
      <c r="I4383" s="243" t="n"/>
      <c r="J4383" s="243" t="n"/>
      <c r="K4383" s="243" t="n"/>
    </row>
    <row r="4384" customFormat="1" s="78">
      <c r="A4384" s="242" t="n"/>
      <c r="B4384" s="22" t="n"/>
      <c r="C4384" s="243" t="n"/>
      <c r="D4384" s="243" t="n"/>
      <c r="E4384" s="243" t="n"/>
      <c r="F4384" s="243" t="n"/>
      <c r="G4384" s="243" t="n"/>
      <c r="H4384" s="243" t="n"/>
      <c r="I4384" s="243" t="n"/>
      <c r="J4384" s="243" t="n"/>
      <c r="K4384" s="243" t="n"/>
    </row>
    <row r="4385" customFormat="1" s="78">
      <c r="A4385" s="242" t="n"/>
      <c r="B4385" s="22" t="n"/>
      <c r="C4385" s="243" t="n"/>
      <c r="D4385" s="243" t="n"/>
      <c r="E4385" s="243" t="n"/>
      <c r="F4385" s="243" t="n"/>
      <c r="G4385" s="243" t="n"/>
      <c r="H4385" s="243" t="n"/>
      <c r="I4385" s="243" t="n"/>
      <c r="J4385" s="243" t="n"/>
      <c r="K4385" s="243" t="n"/>
    </row>
    <row r="4386" customFormat="1" s="78">
      <c r="A4386" s="242" t="n"/>
      <c r="B4386" s="22" t="n"/>
      <c r="C4386" s="243" t="n"/>
      <c r="D4386" s="243" t="n"/>
      <c r="E4386" s="243" t="n"/>
      <c r="F4386" s="243" t="n"/>
      <c r="G4386" s="243" t="n"/>
      <c r="H4386" s="243" t="n"/>
      <c r="I4386" s="243" t="n"/>
      <c r="J4386" s="243" t="n"/>
      <c r="K4386" s="243" t="n"/>
    </row>
    <row r="4387" customFormat="1" s="78">
      <c r="A4387" s="242" t="n"/>
      <c r="B4387" s="22" t="n"/>
      <c r="C4387" s="243" t="n"/>
      <c r="D4387" s="243" t="n"/>
      <c r="E4387" s="243" t="n"/>
      <c r="F4387" s="243" t="n"/>
      <c r="G4387" s="243" t="n"/>
      <c r="H4387" s="243" t="n"/>
      <c r="I4387" s="243" t="n"/>
      <c r="J4387" s="243" t="n"/>
      <c r="K4387" s="243" t="n"/>
    </row>
    <row r="4388" customFormat="1" s="78">
      <c r="A4388" s="242" t="n"/>
      <c r="B4388" s="22" t="n"/>
      <c r="C4388" s="243" t="n"/>
      <c r="D4388" s="243" t="n"/>
      <c r="E4388" s="243" t="n"/>
      <c r="F4388" s="243" t="n"/>
      <c r="G4388" s="243" t="n"/>
      <c r="H4388" s="243" t="n"/>
      <c r="I4388" s="243" t="n"/>
      <c r="J4388" s="243" t="n"/>
      <c r="K4388" s="243" t="n"/>
    </row>
    <row r="4389" customFormat="1" s="78">
      <c r="A4389" s="242" t="n"/>
      <c r="B4389" s="22" t="n"/>
      <c r="C4389" s="243" t="n"/>
      <c r="D4389" s="243" t="n"/>
      <c r="E4389" s="243" t="n"/>
      <c r="F4389" s="243" t="n"/>
      <c r="G4389" s="243" t="n"/>
      <c r="H4389" s="243" t="n"/>
      <c r="I4389" s="243" t="n"/>
      <c r="J4389" s="243" t="n"/>
      <c r="K4389" s="243" t="n"/>
    </row>
    <row r="4390" customFormat="1" s="78">
      <c r="A4390" s="242" t="n"/>
      <c r="B4390" s="22" t="n"/>
      <c r="C4390" s="243" t="n"/>
      <c r="D4390" s="243" t="n"/>
      <c r="E4390" s="243" t="n"/>
      <c r="F4390" s="243" t="n"/>
      <c r="G4390" s="243" t="n"/>
      <c r="H4390" s="243" t="n"/>
      <c r="I4390" s="243" t="n"/>
      <c r="J4390" s="243" t="n"/>
      <c r="K4390" s="243" t="n"/>
    </row>
    <row r="4391" customFormat="1" s="78">
      <c r="A4391" s="242" t="n"/>
      <c r="B4391" s="22" t="n"/>
      <c r="C4391" s="243" t="n"/>
      <c r="D4391" s="243" t="n"/>
      <c r="E4391" s="243" t="n"/>
      <c r="F4391" s="243" t="n"/>
      <c r="G4391" s="243" t="n"/>
      <c r="H4391" s="243" t="n"/>
      <c r="I4391" s="243" t="n"/>
      <c r="J4391" s="243" t="n"/>
      <c r="K4391" s="243" t="n"/>
    </row>
    <row r="4392" customFormat="1" s="78">
      <c r="A4392" s="242" t="n"/>
      <c r="B4392" s="22" t="n"/>
      <c r="C4392" s="243" t="n"/>
      <c r="D4392" s="243" t="n"/>
      <c r="E4392" s="243" t="n"/>
      <c r="F4392" s="243" t="n"/>
      <c r="G4392" s="243" t="n"/>
      <c r="H4392" s="243" t="n"/>
      <c r="I4392" s="243" t="n"/>
      <c r="J4392" s="243" t="n"/>
      <c r="K4392" s="243" t="n"/>
    </row>
    <row r="4393" customFormat="1" s="78">
      <c r="A4393" s="242" t="n"/>
      <c r="B4393" s="22" t="n"/>
      <c r="C4393" s="243" t="n"/>
      <c r="D4393" s="243" t="n"/>
      <c r="E4393" s="243" t="n"/>
      <c r="F4393" s="243" t="n"/>
      <c r="G4393" s="243" t="n"/>
      <c r="H4393" s="243" t="n"/>
      <c r="I4393" s="243" t="n"/>
      <c r="J4393" s="243" t="n"/>
      <c r="K4393" s="243" t="n"/>
    </row>
    <row r="4394" customFormat="1" s="78">
      <c r="A4394" s="242" t="n"/>
      <c r="B4394" s="22" t="n"/>
      <c r="C4394" s="243" t="n"/>
      <c r="D4394" s="243" t="n"/>
      <c r="E4394" s="243" t="n"/>
      <c r="F4394" s="243" t="n"/>
      <c r="G4394" s="243" t="n"/>
      <c r="H4394" s="243" t="n"/>
      <c r="I4394" s="243" t="n"/>
      <c r="J4394" s="243" t="n"/>
      <c r="K4394" s="243" t="n"/>
    </row>
    <row r="4395" customFormat="1" s="78">
      <c r="A4395" s="242" t="n"/>
      <c r="B4395" s="22" t="n"/>
      <c r="C4395" s="243" t="n"/>
      <c r="D4395" s="243" t="n"/>
      <c r="E4395" s="243" t="n"/>
      <c r="F4395" s="243" t="n"/>
      <c r="G4395" s="243" t="n"/>
      <c r="H4395" s="243" t="n"/>
      <c r="I4395" s="243" t="n"/>
      <c r="J4395" s="243" t="n"/>
      <c r="K4395" s="243" t="n"/>
    </row>
    <row r="4396" customFormat="1" s="78">
      <c r="A4396" s="242" t="n"/>
      <c r="B4396" s="22" t="n"/>
      <c r="C4396" s="243" t="n"/>
      <c r="D4396" s="243" t="n"/>
      <c r="E4396" s="243" t="n"/>
      <c r="F4396" s="243" t="n"/>
      <c r="G4396" s="243" t="n"/>
      <c r="H4396" s="243" t="n"/>
      <c r="I4396" s="243" t="n"/>
      <c r="J4396" s="243" t="n"/>
      <c r="K4396" s="243" t="n"/>
    </row>
    <row r="4397" customFormat="1" s="78">
      <c r="A4397" s="242" t="n"/>
      <c r="B4397" s="22" t="n"/>
      <c r="C4397" s="243" t="n"/>
      <c r="D4397" s="243" t="n"/>
      <c r="E4397" s="243" t="n"/>
      <c r="F4397" s="243" t="n"/>
      <c r="G4397" s="243" t="n"/>
      <c r="H4397" s="243" t="n"/>
      <c r="I4397" s="243" t="n"/>
      <c r="J4397" s="243" t="n"/>
      <c r="K4397" s="243" t="n"/>
    </row>
    <row r="4398" customFormat="1" s="78">
      <c r="A4398" s="242" t="n"/>
      <c r="B4398" s="22" t="n"/>
      <c r="C4398" s="243" t="n"/>
      <c r="D4398" s="243" t="n"/>
      <c r="E4398" s="243" t="n"/>
      <c r="F4398" s="243" t="n"/>
      <c r="G4398" s="243" t="n"/>
      <c r="H4398" s="243" t="n"/>
      <c r="I4398" s="243" t="n"/>
      <c r="J4398" s="243" t="n"/>
      <c r="K4398" s="243" t="n"/>
    </row>
    <row r="4399" customFormat="1" s="78">
      <c r="A4399" s="242" t="n"/>
      <c r="B4399" s="22" t="n"/>
      <c r="C4399" s="243" t="n"/>
      <c r="D4399" s="243" t="n"/>
      <c r="E4399" s="243" t="n"/>
      <c r="F4399" s="243" t="n"/>
      <c r="G4399" s="243" t="n"/>
      <c r="H4399" s="243" t="n"/>
      <c r="I4399" s="243" t="n"/>
      <c r="J4399" s="243" t="n"/>
      <c r="K4399" s="243" t="n"/>
    </row>
    <row r="4400" customFormat="1" s="78">
      <c r="A4400" s="242" t="n"/>
      <c r="B4400" s="22" t="n"/>
      <c r="C4400" s="243" t="n"/>
      <c r="D4400" s="243" t="n"/>
      <c r="E4400" s="243" t="n"/>
      <c r="F4400" s="243" t="n"/>
      <c r="G4400" s="243" t="n"/>
      <c r="H4400" s="243" t="n"/>
      <c r="I4400" s="243" t="n"/>
      <c r="J4400" s="243" t="n"/>
      <c r="K4400" s="243" t="n"/>
    </row>
    <row r="4401" customFormat="1" s="78">
      <c r="A4401" s="242" t="n"/>
      <c r="B4401" s="22" t="n"/>
      <c r="C4401" s="243" t="n"/>
      <c r="D4401" s="243" t="n"/>
      <c r="E4401" s="243" t="n"/>
      <c r="F4401" s="243" t="n"/>
      <c r="G4401" s="243" t="n"/>
      <c r="H4401" s="243" t="n"/>
      <c r="I4401" s="243" t="n"/>
      <c r="J4401" s="243" t="n"/>
      <c r="K4401" s="243" t="n"/>
    </row>
    <row r="4402" customFormat="1" s="78">
      <c r="A4402" s="242" t="n"/>
      <c r="B4402" s="22" t="n"/>
      <c r="C4402" s="243" t="n"/>
      <c r="D4402" s="243" t="n"/>
      <c r="E4402" s="243" t="n"/>
      <c r="F4402" s="243" t="n"/>
      <c r="G4402" s="243" t="n"/>
      <c r="H4402" s="243" t="n"/>
      <c r="I4402" s="243" t="n"/>
      <c r="J4402" s="243" t="n"/>
      <c r="K4402" s="243" t="n"/>
    </row>
    <row r="4403" customFormat="1" s="78">
      <c r="A4403" s="242" t="n"/>
      <c r="B4403" s="22" t="n"/>
      <c r="C4403" s="243" t="n"/>
      <c r="D4403" s="243" t="n"/>
      <c r="E4403" s="243" t="n"/>
      <c r="F4403" s="243" t="n"/>
      <c r="G4403" s="243" t="n"/>
      <c r="H4403" s="243" t="n"/>
      <c r="I4403" s="243" t="n"/>
      <c r="J4403" s="243" t="n"/>
      <c r="K4403" s="243" t="n"/>
    </row>
    <row r="4404" customFormat="1" s="78">
      <c r="A4404" s="242" t="n"/>
      <c r="B4404" s="22" t="n"/>
      <c r="C4404" s="243" t="n"/>
      <c r="D4404" s="243" t="n"/>
      <c r="E4404" s="243" t="n"/>
      <c r="F4404" s="243" t="n"/>
      <c r="G4404" s="243" t="n"/>
      <c r="H4404" s="243" t="n"/>
      <c r="I4404" s="243" t="n"/>
      <c r="J4404" s="243" t="n"/>
      <c r="K4404" s="243" t="n"/>
    </row>
    <row r="4405" customFormat="1" s="78">
      <c r="A4405" s="242" t="n"/>
      <c r="B4405" s="22" t="n"/>
      <c r="C4405" s="243" t="n"/>
      <c r="D4405" s="243" t="n"/>
      <c r="E4405" s="243" t="n"/>
      <c r="F4405" s="243" t="n"/>
      <c r="G4405" s="243" t="n"/>
      <c r="H4405" s="243" t="n"/>
      <c r="I4405" s="243" t="n"/>
      <c r="J4405" s="243" t="n"/>
      <c r="K4405" s="243" t="n"/>
    </row>
    <row r="4406" customFormat="1" s="78">
      <c r="A4406" s="242" t="n"/>
      <c r="B4406" s="22" t="n"/>
      <c r="C4406" s="243" t="n"/>
      <c r="D4406" s="243" t="n"/>
      <c r="E4406" s="243" t="n"/>
      <c r="F4406" s="243" t="n"/>
      <c r="G4406" s="243" t="n"/>
      <c r="H4406" s="243" t="n"/>
      <c r="I4406" s="243" t="n"/>
      <c r="J4406" s="243" t="n"/>
      <c r="K4406" s="243" t="n"/>
    </row>
    <row r="4407" customFormat="1" s="78">
      <c r="A4407" s="242" t="n"/>
      <c r="B4407" s="22" t="n"/>
      <c r="C4407" s="243" t="n"/>
      <c r="D4407" s="243" t="n"/>
      <c r="E4407" s="243" t="n"/>
      <c r="F4407" s="243" t="n"/>
      <c r="G4407" s="243" t="n"/>
      <c r="H4407" s="243" t="n"/>
      <c r="I4407" s="243" t="n"/>
      <c r="J4407" s="243" t="n"/>
      <c r="K4407" s="243" t="n"/>
    </row>
    <row r="4408" customFormat="1" s="78">
      <c r="A4408" s="242" t="n"/>
      <c r="B4408" s="22" t="n"/>
      <c r="C4408" s="243" t="n"/>
      <c r="D4408" s="243" t="n"/>
      <c r="E4408" s="243" t="n"/>
      <c r="F4408" s="243" t="n"/>
      <c r="G4408" s="243" t="n"/>
      <c r="H4408" s="243" t="n"/>
      <c r="I4408" s="243" t="n"/>
      <c r="J4408" s="243" t="n"/>
      <c r="K4408" s="243" t="n"/>
    </row>
    <row r="4409" customFormat="1" s="78">
      <c r="A4409" s="242" t="n"/>
      <c r="B4409" s="22" t="n"/>
      <c r="C4409" s="243" t="n"/>
      <c r="D4409" s="243" t="n"/>
      <c r="E4409" s="243" t="n"/>
      <c r="F4409" s="243" t="n"/>
      <c r="G4409" s="243" t="n"/>
      <c r="H4409" s="243" t="n"/>
      <c r="I4409" s="243" t="n"/>
      <c r="J4409" s="243" t="n"/>
      <c r="K4409" s="243" t="n"/>
    </row>
    <row r="4410" customFormat="1" s="78">
      <c r="A4410" s="242" t="n"/>
      <c r="B4410" s="22" t="n"/>
      <c r="C4410" s="243" t="n"/>
      <c r="D4410" s="243" t="n"/>
      <c r="E4410" s="243" t="n"/>
      <c r="F4410" s="243" t="n"/>
      <c r="G4410" s="243" t="n"/>
      <c r="H4410" s="243" t="n"/>
      <c r="I4410" s="243" t="n"/>
      <c r="J4410" s="243" t="n"/>
      <c r="K4410" s="243" t="n"/>
    </row>
    <row r="4411" customFormat="1" s="78">
      <c r="A4411" s="242" t="n"/>
      <c r="B4411" s="22" t="n"/>
      <c r="C4411" s="243" t="n"/>
      <c r="D4411" s="243" t="n"/>
      <c r="E4411" s="243" t="n"/>
      <c r="F4411" s="243" t="n"/>
      <c r="G4411" s="243" t="n"/>
      <c r="H4411" s="243" t="n"/>
      <c r="I4411" s="243" t="n"/>
      <c r="J4411" s="243" t="n"/>
      <c r="K4411" s="243" t="n"/>
    </row>
    <row r="4412" customFormat="1" s="78">
      <c r="A4412" s="242" t="n"/>
      <c r="B4412" s="22" t="n"/>
      <c r="C4412" s="243" t="n"/>
      <c r="D4412" s="243" t="n"/>
      <c r="E4412" s="243" t="n"/>
      <c r="F4412" s="243" t="n"/>
      <c r="G4412" s="243" t="n"/>
      <c r="H4412" s="243" t="n"/>
      <c r="I4412" s="243" t="n"/>
      <c r="J4412" s="243" t="n"/>
      <c r="K4412" s="243" t="n"/>
    </row>
    <row r="4413" customFormat="1" s="78">
      <c r="A4413" s="242" t="n"/>
      <c r="B4413" s="22" t="n"/>
      <c r="C4413" s="243" t="n"/>
      <c r="D4413" s="243" t="n"/>
      <c r="E4413" s="243" t="n"/>
      <c r="F4413" s="243" t="n"/>
      <c r="G4413" s="243" t="n"/>
      <c r="H4413" s="243" t="n"/>
      <c r="I4413" s="243" t="n"/>
      <c r="J4413" s="243" t="n"/>
      <c r="K4413" s="243" t="n"/>
    </row>
    <row r="4414" customFormat="1" s="78">
      <c r="A4414" s="242" t="n"/>
      <c r="B4414" s="22" t="n"/>
      <c r="C4414" s="243" t="n"/>
      <c r="D4414" s="243" t="n"/>
      <c r="E4414" s="243" t="n"/>
      <c r="F4414" s="243" t="n"/>
      <c r="G4414" s="243" t="n"/>
      <c r="H4414" s="243" t="n"/>
      <c r="I4414" s="243" t="n"/>
      <c r="J4414" s="243" t="n"/>
      <c r="K4414" s="243" t="n"/>
    </row>
    <row r="4415" customFormat="1" s="78">
      <c r="A4415" s="242" t="n"/>
      <c r="B4415" s="22" t="n"/>
      <c r="C4415" s="243" t="n"/>
      <c r="D4415" s="243" t="n"/>
      <c r="E4415" s="243" t="n"/>
      <c r="F4415" s="243" t="n"/>
      <c r="G4415" s="243" t="n"/>
      <c r="H4415" s="243" t="n"/>
      <c r="I4415" s="243" t="n"/>
      <c r="J4415" s="243" t="n"/>
      <c r="K4415" s="243" t="n"/>
    </row>
    <row r="4416" customFormat="1" s="78">
      <c r="A4416" s="242" t="n"/>
      <c r="B4416" s="22" t="n"/>
      <c r="C4416" s="243" t="n"/>
      <c r="D4416" s="243" t="n"/>
      <c r="E4416" s="243" t="n"/>
      <c r="F4416" s="243" t="n"/>
      <c r="G4416" s="243" t="n"/>
      <c r="H4416" s="243" t="n"/>
      <c r="I4416" s="243" t="n"/>
      <c r="J4416" s="243" t="n"/>
      <c r="K4416" s="243" t="n"/>
    </row>
    <row r="4417" customFormat="1" s="78">
      <c r="A4417" s="242" t="n"/>
      <c r="B4417" s="22" t="n"/>
      <c r="C4417" s="243" t="n"/>
      <c r="D4417" s="243" t="n"/>
      <c r="E4417" s="243" t="n"/>
      <c r="F4417" s="243" t="n"/>
      <c r="G4417" s="243" t="n"/>
      <c r="H4417" s="243" t="n"/>
      <c r="I4417" s="243" t="n"/>
      <c r="J4417" s="243" t="n"/>
      <c r="K4417" s="243" t="n"/>
    </row>
    <row r="4418" customFormat="1" s="78">
      <c r="A4418" s="242" t="n"/>
      <c r="B4418" s="22" t="n"/>
      <c r="C4418" s="243" t="n"/>
      <c r="D4418" s="243" t="n"/>
      <c r="E4418" s="243" t="n"/>
      <c r="F4418" s="243" t="n"/>
      <c r="G4418" s="243" t="n"/>
      <c r="H4418" s="243" t="n"/>
      <c r="I4418" s="243" t="n"/>
      <c r="J4418" s="243" t="n"/>
      <c r="K4418" s="243" t="n"/>
    </row>
    <row r="4419" customFormat="1" s="78">
      <c r="A4419" s="242" t="n"/>
      <c r="B4419" s="22" t="n"/>
      <c r="C4419" s="243" t="n"/>
      <c r="D4419" s="243" t="n"/>
      <c r="E4419" s="243" t="n"/>
      <c r="F4419" s="243" t="n"/>
      <c r="G4419" s="243" t="n"/>
      <c r="H4419" s="243" t="n"/>
      <c r="I4419" s="243" t="n"/>
      <c r="J4419" s="243" t="n"/>
      <c r="K4419" s="243" t="n"/>
    </row>
    <row r="4420" customFormat="1" s="78">
      <c r="A4420" s="242" t="n"/>
      <c r="B4420" s="22" t="n"/>
      <c r="C4420" s="243" t="n"/>
      <c r="D4420" s="243" t="n"/>
      <c r="E4420" s="243" t="n"/>
      <c r="F4420" s="243" t="n"/>
      <c r="G4420" s="243" t="n"/>
      <c r="H4420" s="243" t="n"/>
      <c r="I4420" s="243" t="n"/>
      <c r="J4420" s="243" t="n"/>
      <c r="K4420" s="243" t="n"/>
    </row>
    <row r="4421" customFormat="1" s="78">
      <c r="A4421" s="242" t="n"/>
      <c r="B4421" s="22" t="n"/>
      <c r="C4421" s="243" t="n"/>
      <c r="D4421" s="243" t="n"/>
      <c r="E4421" s="243" t="n"/>
      <c r="F4421" s="243" t="n"/>
      <c r="G4421" s="243" t="n"/>
      <c r="H4421" s="243" t="n"/>
      <c r="I4421" s="243" t="n"/>
      <c r="J4421" s="243" t="n"/>
      <c r="K4421" s="243" t="n"/>
    </row>
    <row r="4422" customFormat="1" s="78">
      <c r="A4422" s="242" t="n"/>
      <c r="B4422" s="22" t="n"/>
      <c r="C4422" s="243" t="n"/>
      <c r="D4422" s="243" t="n"/>
      <c r="E4422" s="243" t="n"/>
      <c r="F4422" s="243" t="n"/>
      <c r="G4422" s="243" t="n"/>
      <c r="H4422" s="243" t="n"/>
      <c r="I4422" s="243" t="n"/>
      <c r="J4422" s="243" t="n"/>
      <c r="K4422" s="243" t="n"/>
    </row>
    <row r="4423" customFormat="1" s="78">
      <c r="A4423" s="242" t="n"/>
      <c r="B4423" s="22" t="n"/>
      <c r="C4423" s="243" t="n"/>
      <c r="D4423" s="243" t="n"/>
      <c r="E4423" s="243" t="n"/>
      <c r="F4423" s="243" t="n"/>
      <c r="G4423" s="243" t="n"/>
      <c r="H4423" s="243" t="n"/>
      <c r="I4423" s="243" t="n"/>
      <c r="J4423" s="243" t="n"/>
      <c r="K4423" s="243" t="n"/>
    </row>
    <row r="4424" customFormat="1" s="78">
      <c r="A4424" s="242" t="n"/>
      <c r="B4424" s="22" t="n"/>
      <c r="C4424" s="243" t="n"/>
      <c r="D4424" s="243" t="n"/>
      <c r="E4424" s="243" t="n"/>
      <c r="F4424" s="243" t="n"/>
      <c r="G4424" s="243" t="n"/>
      <c r="H4424" s="243" t="n"/>
      <c r="I4424" s="243" t="n"/>
      <c r="J4424" s="243" t="n"/>
      <c r="K4424" s="243" t="n"/>
    </row>
    <row r="4425" customFormat="1" s="78">
      <c r="A4425" s="242" t="n"/>
      <c r="B4425" s="22" t="n"/>
      <c r="C4425" s="243" t="n"/>
      <c r="D4425" s="243" t="n"/>
      <c r="E4425" s="243" t="n"/>
      <c r="F4425" s="243" t="n"/>
      <c r="G4425" s="243" t="n"/>
      <c r="H4425" s="243" t="n"/>
      <c r="I4425" s="243" t="n"/>
      <c r="J4425" s="243" t="n"/>
      <c r="K4425" s="243" t="n"/>
    </row>
    <row r="4426" customFormat="1" s="78">
      <c r="A4426" s="242" t="n"/>
      <c r="B4426" s="22" t="n"/>
      <c r="C4426" s="243" t="n"/>
      <c r="D4426" s="243" t="n"/>
      <c r="E4426" s="243" t="n"/>
      <c r="F4426" s="243" t="n"/>
      <c r="G4426" s="243" t="n"/>
      <c r="H4426" s="243" t="n"/>
      <c r="I4426" s="243" t="n"/>
      <c r="J4426" s="243" t="n"/>
      <c r="K4426" s="243" t="n"/>
    </row>
    <row r="4427" customFormat="1" s="78">
      <c r="A4427" s="242" t="n"/>
      <c r="B4427" s="22" t="n"/>
      <c r="C4427" s="243" t="n"/>
      <c r="D4427" s="243" t="n"/>
      <c r="E4427" s="243" t="n"/>
      <c r="F4427" s="243" t="n"/>
      <c r="G4427" s="243" t="n"/>
      <c r="H4427" s="243" t="n"/>
      <c r="I4427" s="243" t="n"/>
      <c r="J4427" s="243" t="n"/>
      <c r="K4427" s="243" t="n"/>
    </row>
    <row r="4428" customFormat="1" s="78">
      <c r="A4428" s="242" t="n"/>
      <c r="B4428" s="22" t="n"/>
      <c r="C4428" s="243" t="n"/>
      <c r="D4428" s="243" t="n"/>
      <c r="E4428" s="243" t="n"/>
      <c r="F4428" s="243" t="n"/>
      <c r="G4428" s="243" t="n"/>
      <c r="H4428" s="243" t="n"/>
      <c r="I4428" s="243" t="n"/>
      <c r="J4428" s="243" t="n"/>
      <c r="K4428" s="243" t="n"/>
    </row>
    <row r="4429" customFormat="1" s="78">
      <c r="A4429" s="242" t="n"/>
      <c r="B4429" s="22" t="n"/>
      <c r="C4429" s="243" t="n"/>
      <c r="D4429" s="243" t="n"/>
      <c r="E4429" s="243" t="n"/>
      <c r="F4429" s="243" t="n"/>
      <c r="G4429" s="243" t="n"/>
      <c r="H4429" s="243" t="n"/>
      <c r="I4429" s="243" t="n"/>
      <c r="J4429" s="243" t="n"/>
      <c r="K4429" s="243" t="n"/>
    </row>
    <row r="4430" customFormat="1" s="78">
      <c r="A4430" s="242" t="n"/>
      <c r="B4430" s="22" t="n"/>
      <c r="C4430" s="243" t="n"/>
      <c r="D4430" s="243" t="n"/>
      <c r="E4430" s="243" t="n"/>
      <c r="F4430" s="243" t="n"/>
      <c r="G4430" s="243" t="n"/>
      <c r="H4430" s="243" t="n"/>
      <c r="I4430" s="243" t="n"/>
      <c r="J4430" s="243" t="n"/>
      <c r="K4430" s="243" t="n"/>
    </row>
    <row r="4431" customFormat="1" s="78">
      <c r="A4431" s="242" t="n"/>
      <c r="B4431" s="22" t="n"/>
      <c r="C4431" s="243" t="n"/>
      <c r="D4431" s="243" t="n"/>
      <c r="E4431" s="243" t="n"/>
      <c r="F4431" s="243" t="n"/>
      <c r="G4431" s="243" t="n"/>
      <c r="H4431" s="243" t="n"/>
      <c r="I4431" s="243" t="n"/>
      <c r="J4431" s="243" t="n"/>
      <c r="K4431" s="243" t="n"/>
    </row>
    <row r="4432" customFormat="1" s="78">
      <c r="A4432" s="242" t="n"/>
      <c r="B4432" s="22" t="n"/>
      <c r="C4432" s="243" t="n"/>
      <c r="D4432" s="243" t="n"/>
      <c r="E4432" s="243" t="n"/>
      <c r="F4432" s="243" t="n"/>
      <c r="G4432" s="243" t="n"/>
      <c r="H4432" s="243" t="n"/>
      <c r="I4432" s="243" t="n"/>
      <c r="J4432" s="243" t="n"/>
      <c r="K4432" s="243" t="n"/>
    </row>
    <row r="4433" customFormat="1" s="78">
      <c r="A4433" s="242" t="n"/>
      <c r="B4433" s="22" t="n"/>
      <c r="C4433" s="243" t="n"/>
      <c r="D4433" s="243" t="n"/>
      <c r="E4433" s="243" t="n"/>
      <c r="F4433" s="243" t="n"/>
      <c r="G4433" s="243" t="n"/>
      <c r="H4433" s="243" t="n"/>
      <c r="I4433" s="243" t="n"/>
      <c r="J4433" s="243" t="n"/>
      <c r="K4433" s="243" t="n"/>
    </row>
    <row r="4434" customFormat="1" s="78">
      <c r="A4434" s="242" t="n"/>
      <c r="B4434" s="22" t="n"/>
      <c r="C4434" s="243" t="n"/>
      <c r="D4434" s="243" t="n"/>
      <c r="E4434" s="243" t="n"/>
      <c r="F4434" s="243" t="n"/>
      <c r="G4434" s="243" t="n"/>
      <c r="H4434" s="243" t="n"/>
      <c r="I4434" s="243" t="n"/>
      <c r="J4434" s="243" t="n"/>
      <c r="K4434" s="243" t="n"/>
    </row>
    <row r="4435" customFormat="1" s="78">
      <c r="A4435" s="242" t="n"/>
      <c r="B4435" s="22" t="n"/>
      <c r="C4435" s="243" t="n"/>
      <c r="D4435" s="243" t="n"/>
      <c r="E4435" s="243" t="n"/>
      <c r="F4435" s="243" t="n"/>
      <c r="G4435" s="243" t="n"/>
      <c r="H4435" s="243" t="n"/>
      <c r="I4435" s="243" t="n"/>
      <c r="J4435" s="243" t="n"/>
      <c r="K4435" s="243" t="n"/>
    </row>
    <row r="4436" customFormat="1" s="78">
      <c r="A4436" s="242" t="n"/>
      <c r="B4436" s="22" t="n"/>
      <c r="C4436" s="243" t="n"/>
      <c r="D4436" s="243" t="n"/>
      <c r="E4436" s="243" t="n"/>
      <c r="F4436" s="243" t="n"/>
      <c r="G4436" s="243" t="n"/>
      <c r="H4436" s="243" t="n"/>
      <c r="I4436" s="243" t="n"/>
      <c r="J4436" s="243" t="n"/>
      <c r="K4436" s="243" t="n"/>
    </row>
    <row r="4437" customFormat="1" s="78">
      <c r="A4437" s="242" t="n"/>
      <c r="B4437" s="22" t="n"/>
      <c r="C4437" s="243" t="n"/>
      <c r="D4437" s="243" t="n"/>
      <c r="E4437" s="243" t="n"/>
      <c r="F4437" s="243" t="n"/>
      <c r="G4437" s="243" t="n"/>
      <c r="H4437" s="243" t="n"/>
      <c r="I4437" s="243" t="n"/>
      <c r="J4437" s="243" t="n"/>
      <c r="K4437" s="243" t="n"/>
    </row>
    <row r="4438" customFormat="1" s="78">
      <c r="A4438" s="242" t="n"/>
      <c r="B4438" s="22" t="n"/>
      <c r="C4438" s="243" t="n"/>
      <c r="D4438" s="243" t="n"/>
      <c r="E4438" s="243" t="n"/>
      <c r="F4438" s="243" t="n"/>
      <c r="G4438" s="243" t="n"/>
      <c r="H4438" s="243" t="n"/>
      <c r="I4438" s="243" t="n"/>
      <c r="J4438" s="243" t="n"/>
      <c r="K4438" s="243" t="n"/>
    </row>
    <row r="4439" customFormat="1" s="78">
      <c r="A4439" s="242" t="n"/>
      <c r="B4439" s="22" t="n"/>
      <c r="C4439" s="243" t="n"/>
      <c r="D4439" s="243" t="n"/>
      <c r="E4439" s="243" t="n"/>
      <c r="F4439" s="243" t="n"/>
      <c r="G4439" s="243" t="n"/>
      <c r="H4439" s="243" t="n"/>
      <c r="I4439" s="243" t="n"/>
      <c r="J4439" s="243" t="n"/>
      <c r="K4439" s="243" t="n"/>
    </row>
    <row r="4440" customFormat="1" s="78">
      <c r="A4440" s="242" t="n"/>
      <c r="B4440" s="22" t="n"/>
      <c r="C4440" s="243" t="n"/>
      <c r="D4440" s="243" t="n"/>
      <c r="E4440" s="243" t="n"/>
      <c r="F4440" s="243" t="n"/>
      <c r="G4440" s="243" t="n"/>
      <c r="H4440" s="243" t="n"/>
      <c r="I4440" s="243" t="n"/>
      <c r="J4440" s="243" t="n"/>
      <c r="K4440" s="243" t="n"/>
    </row>
    <row r="4441" customFormat="1" s="78">
      <c r="A4441" s="242" t="n"/>
      <c r="B4441" s="22" t="n"/>
      <c r="C4441" s="243" t="n"/>
      <c r="D4441" s="243" t="n"/>
      <c r="E4441" s="243" t="n"/>
      <c r="F4441" s="243" t="n"/>
      <c r="G4441" s="243" t="n"/>
      <c r="H4441" s="243" t="n"/>
      <c r="I4441" s="243" t="n"/>
      <c r="J4441" s="243" t="n"/>
      <c r="K4441" s="243" t="n"/>
    </row>
    <row r="4442" customFormat="1" s="78">
      <c r="A4442" s="242" t="n"/>
      <c r="B4442" s="22" t="n"/>
      <c r="C4442" s="243" t="n"/>
      <c r="D4442" s="243" t="n"/>
      <c r="E4442" s="243" t="n"/>
      <c r="F4442" s="243" t="n"/>
      <c r="G4442" s="243" t="n"/>
      <c r="H4442" s="243" t="n"/>
      <c r="I4442" s="243" t="n"/>
      <c r="J4442" s="243" t="n"/>
      <c r="K4442" s="243" t="n"/>
    </row>
    <row r="4443" customFormat="1" s="78">
      <c r="A4443" s="242" t="n"/>
      <c r="B4443" s="22" t="n"/>
      <c r="C4443" s="243" t="n"/>
      <c r="D4443" s="243" t="n"/>
      <c r="E4443" s="243" t="n"/>
      <c r="F4443" s="243" t="n"/>
      <c r="G4443" s="243" t="n"/>
      <c r="H4443" s="243" t="n"/>
      <c r="I4443" s="243" t="n"/>
      <c r="J4443" s="243" t="n"/>
      <c r="K4443" s="243" t="n"/>
    </row>
    <row r="4444" customFormat="1" s="78">
      <c r="A4444" s="242" t="n"/>
      <c r="B4444" s="22" t="n"/>
      <c r="C4444" s="243" t="n"/>
      <c r="D4444" s="243" t="n"/>
      <c r="E4444" s="243" t="n"/>
      <c r="F4444" s="243" t="n"/>
      <c r="G4444" s="243" t="n"/>
      <c r="H4444" s="243" t="n"/>
      <c r="I4444" s="243" t="n"/>
      <c r="J4444" s="243" t="n"/>
      <c r="K4444" s="243" t="n"/>
    </row>
    <row r="4445" customFormat="1" s="78">
      <c r="A4445" s="242" t="n"/>
      <c r="B4445" s="22" t="n"/>
      <c r="C4445" s="243" t="n"/>
      <c r="D4445" s="243" t="n"/>
      <c r="E4445" s="243" t="n"/>
      <c r="F4445" s="243" t="n"/>
      <c r="G4445" s="243" t="n"/>
      <c r="H4445" s="243" t="n"/>
      <c r="I4445" s="243" t="n"/>
      <c r="J4445" s="243" t="n"/>
      <c r="K4445" s="243" t="n"/>
    </row>
    <row r="4446" customFormat="1" s="78">
      <c r="A4446" s="242" t="n"/>
      <c r="B4446" s="22" t="n"/>
      <c r="C4446" s="243" t="n"/>
      <c r="D4446" s="243" t="n"/>
      <c r="E4446" s="243" t="n"/>
      <c r="F4446" s="243" t="n"/>
      <c r="G4446" s="243" t="n"/>
      <c r="H4446" s="243" t="n"/>
      <c r="I4446" s="243" t="n"/>
      <c r="J4446" s="243" t="n"/>
      <c r="K4446" s="243" t="n"/>
    </row>
    <row r="4447" customFormat="1" s="78">
      <c r="A4447" s="242" t="n"/>
      <c r="B4447" s="22" t="n"/>
      <c r="C4447" s="243" t="n"/>
      <c r="D4447" s="243" t="n"/>
      <c r="E4447" s="243" t="n"/>
      <c r="F4447" s="243" t="n"/>
      <c r="G4447" s="243" t="n"/>
      <c r="H4447" s="243" t="n"/>
      <c r="I4447" s="243" t="n"/>
      <c r="J4447" s="243" t="n"/>
      <c r="K4447" s="243" t="n"/>
    </row>
    <row r="4448" customFormat="1" s="78">
      <c r="A4448" s="242" t="n"/>
      <c r="B4448" s="22" t="n"/>
      <c r="C4448" s="243" t="n"/>
      <c r="D4448" s="243" t="n"/>
      <c r="E4448" s="243" t="n"/>
      <c r="F4448" s="243" t="n"/>
      <c r="G4448" s="243" t="n"/>
      <c r="H4448" s="243" t="n"/>
      <c r="I4448" s="243" t="n"/>
      <c r="J4448" s="243" t="n"/>
      <c r="K4448" s="243" t="n"/>
    </row>
    <row r="4449" customFormat="1" s="78">
      <c r="A4449" s="242" t="n"/>
      <c r="B4449" s="22" t="n"/>
      <c r="C4449" s="243" t="n"/>
      <c r="D4449" s="243" t="n"/>
      <c r="E4449" s="243" t="n"/>
      <c r="F4449" s="243" t="n"/>
      <c r="G4449" s="243" t="n"/>
      <c r="H4449" s="243" t="n"/>
      <c r="I4449" s="243" t="n"/>
      <c r="J4449" s="243" t="n"/>
      <c r="K4449" s="243" t="n"/>
    </row>
    <row r="4450" customFormat="1" s="78">
      <c r="A4450" s="242" t="n"/>
      <c r="B4450" s="22" t="n"/>
      <c r="C4450" s="243" t="n"/>
      <c r="D4450" s="243" t="n"/>
      <c r="E4450" s="243" t="n"/>
      <c r="F4450" s="243" t="n"/>
      <c r="G4450" s="243" t="n"/>
      <c r="H4450" s="243" t="n"/>
      <c r="I4450" s="243" t="n"/>
      <c r="J4450" s="243" t="n"/>
      <c r="K4450" s="243" t="n"/>
    </row>
    <row r="4451" customFormat="1" s="78">
      <c r="A4451" s="242" t="n"/>
      <c r="B4451" s="22" t="n"/>
      <c r="C4451" s="243" t="n"/>
      <c r="D4451" s="243" t="n"/>
      <c r="E4451" s="243" t="n"/>
      <c r="F4451" s="243" t="n"/>
      <c r="G4451" s="243" t="n"/>
      <c r="H4451" s="243" t="n"/>
      <c r="I4451" s="243" t="n"/>
      <c r="J4451" s="243" t="n"/>
      <c r="K4451" s="243" t="n"/>
    </row>
    <row r="4452" customFormat="1" s="78">
      <c r="A4452" s="242" t="n"/>
      <c r="B4452" s="22" t="n"/>
      <c r="C4452" s="243" t="n"/>
      <c r="D4452" s="243" t="n"/>
      <c r="E4452" s="243" t="n"/>
      <c r="F4452" s="243" t="n"/>
      <c r="G4452" s="243" t="n"/>
      <c r="H4452" s="243" t="n"/>
      <c r="I4452" s="243" t="n"/>
      <c r="J4452" s="243" t="n"/>
      <c r="K4452" s="243" t="n"/>
    </row>
    <row r="4453" customFormat="1" s="78">
      <c r="A4453" s="242" t="n"/>
      <c r="B4453" s="22" t="n"/>
      <c r="C4453" s="243" t="n"/>
      <c r="D4453" s="243" t="n"/>
      <c r="E4453" s="243" t="n"/>
      <c r="F4453" s="243" t="n"/>
      <c r="G4453" s="243" t="n"/>
      <c r="H4453" s="243" t="n"/>
      <c r="I4453" s="243" t="n"/>
      <c r="J4453" s="243" t="n"/>
      <c r="K4453" s="243" t="n"/>
    </row>
    <row r="4454" customFormat="1" s="78">
      <c r="A4454" s="242" t="n"/>
      <c r="B4454" s="22" t="n"/>
      <c r="C4454" s="243" t="n"/>
      <c r="D4454" s="243" t="n"/>
      <c r="E4454" s="243" t="n"/>
      <c r="F4454" s="243" t="n"/>
      <c r="G4454" s="243" t="n"/>
      <c r="H4454" s="243" t="n"/>
      <c r="I4454" s="243" t="n"/>
      <c r="J4454" s="243" t="n"/>
      <c r="K4454" s="243" t="n"/>
    </row>
    <row r="4455" customFormat="1" s="78">
      <c r="A4455" s="242" t="n"/>
      <c r="B4455" s="22" t="n"/>
      <c r="C4455" s="243" t="n"/>
      <c r="D4455" s="243" t="n"/>
      <c r="E4455" s="243" t="n"/>
      <c r="F4455" s="243" t="n"/>
      <c r="G4455" s="243" t="n"/>
      <c r="H4455" s="243" t="n"/>
      <c r="I4455" s="243" t="n"/>
      <c r="J4455" s="243" t="n"/>
      <c r="K4455" s="243" t="n"/>
    </row>
    <row r="4456" customFormat="1" s="78">
      <c r="A4456" s="242" t="n"/>
      <c r="B4456" s="22" t="n"/>
      <c r="C4456" s="243" t="n"/>
      <c r="D4456" s="243" t="n"/>
      <c r="E4456" s="243" t="n"/>
      <c r="F4456" s="243" t="n"/>
      <c r="G4456" s="243" t="n"/>
      <c r="H4456" s="243" t="n"/>
      <c r="I4456" s="243" t="n"/>
      <c r="J4456" s="243" t="n"/>
      <c r="K4456" s="243" t="n"/>
    </row>
    <row r="4457" customFormat="1" s="78">
      <c r="A4457" s="242" t="n"/>
      <c r="B4457" s="22" t="n"/>
      <c r="C4457" s="243" t="n"/>
      <c r="D4457" s="243" t="n"/>
      <c r="E4457" s="243" t="n"/>
      <c r="F4457" s="243" t="n"/>
      <c r="G4457" s="243" t="n"/>
      <c r="H4457" s="243" t="n"/>
      <c r="I4457" s="243" t="n"/>
      <c r="J4457" s="243" t="n"/>
      <c r="K4457" s="243" t="n"/>
    </row>
    <row r="4458" customFormat="1" s="78">
      <c r="A4458" s="242" t="n"/>
      <c r="B4458" s="22" t="n"/>
      <c r="C4458" s="243" t="n"/>
      <c r="D4458" s="243" t="n"/>
      <c r="E4458" s="243" t="n"/>
      <c r="F4458" s="243" t="n"/>
      <c r="G4458" s="243" t="n"/>
      <c r="H4458" s="243" t="n"/>
      <c r="I4458" s="243" t="n"/>
      <c r="J4458" s="243" t="n"/>
      <c r="K4458" s="243" t="n"/>
    </row>
    <row r="4459" customFormat="1" s="78">
      <c r="A4459" s="242" t="n"/>
      <c r="B4459" s="22" t="n"/>
      <c r="C4459" s="243" t="n"/>
      <c r="D4459" s="243" t="n"/>
      <c r="E4459" s="243" t="n"/>
      <c r="F4459" s="243" t="n"/>
      <c r="G4459" s="243" t="n"/>
      <c r="H4459" s="243" t="n"/>
      <c r="I4459" s="243" t="n"/>
      <c r="J4459" s="243" t="n"/>
      <c r="K4459" s="243" t="n"/>
    </row>
    <row r="4460" customFormat="1" s="78">
      <c r="A4460" s="242" t="n"/>
      <c r="B4460" s="22" t="n"/>
      <c r="C4460" s="243" t="n"/>
      <c r="D4460" s="243" t="n"/>
      <c r="E4460" s="243" t="n"/>
      <c r="F4460" s="243" t="n"/>
      <c r="G4460" s="243" t="n"/>
      <c r="H4460" s="243" t="n"/>
      <c r="I4460" s="243" t="n"/>
      <c r="J4460" s="243" t="n"/>
      <c r="K4460" s="243" t="n"/>
    </row>
    <row r="4461" customFormat="1" s="78">
      <c r="A4461" s="242" t="n"/>
      <c r="B4461" s="22" t="n"/>
      <c r="C4461" s="243" t="n"/>
      <c r="D4461" s="243" t="n"/>
      <c r="E4461" s="243" t="n"/>
      <c r="F4461" s="243" t="n"/>
      <c r="G4461" s="243" t="n"/>
      <c r="H4461" s="243" t="n"/>
      <c r="I4461" s="243" t="n"/>
      <c r="J4461" s="243" t="n"/>
      <c r="K4461" s="243" t="n"/>
    </row>
    <row r="4462" customFormat="1" s="78">
      <c r="A4462" s="242" t="n"/>
      <c r="B4462" s="22" t="n"/>
      <c r="C4462" s="243" t="n"/>
      <c r="D4462" s="243" t="n"/>
      <c r="E4462" s="243" t="n"/>
      <c r="F4462" s="243" t="n"/>
      <c r="G4462" s="243" t="n"/>
      <c r="H4462" s="243" t="n"/>
      <c r="I4462" s="243" t="n"/>
      <c r="J4462" s="243" t="n"/>
      <c r="K4462" s="243" t="n"/>
    </row>
    <row r="4463" customFormat="1" s="78">
      <c r="A4463" s="242" t="n"/>
      <c r="B4463" s="22" t="n"/>
      <c r="C4463" s="243" t="n"/>
      <c r="D4463" s="243" t="n"/>
      <c r="E4463" s="243" t="n"/>
      <c r="F4463" s="243" t="n"/>
      <c r="G4463" s="243" t="n"/>
      <c r="H4463" s="243" t="n"/>
      <c r="I4463" s="243" t="n"/>
      <c r="J4463" s="243" t="n"/>
      <c r="K4463" s="243" t="n"/>
    </row>
    <row r="4464" customFormat="1" s="78">
      <c r="A4464" s="242" t="n"/>
      <c r="B4464" s="22" t="n"/>
      <c r="C4464" s="243" t="n"/>
      <c r="D4464" s="243" t="n"/>
      <c r="E4464" s="243" t="n"/>
      <c r="F4464" s="243" t="n"/>
      <c r="G4464" s="243" t="n"/>
      <c r="H4464" s="243" t="n"/>
      <c r="I4464" s="243" t="n"/>
      <c r="J4464" s="243" t="n"/>
      <c r="K4464" s="243" t="n"/>
    </row>
    <row r="4465" customFormat="1" s="78">
      <c r="A4465" s="242" t="n"/>
      <c r="B4465" s="22" t="n"/>
      <c r="C4465" s="243" t="n"/>
      <c r="D4465" s="243" t="n"/>
      <c r="E4465" s="243" t="n"/>
      <c r="F4465" s="243" t="n"/>
      <c r="G4465" s="243" t="n"/>
      <c r="H4465" s="243" t="n"/>
      <c r="I4465" s="243" t="n"/>
      <c r="J4465" s="243" t="n"/>
      <c r="K4465" s="243" t="n"/>
    </row>
    <row r="4466" customFormat="1" s="78">
      <c r="A4466" s="242" t="n"/>
      <c r="B4466" s="22" t="n"/>
      <c r="C4466" s="243" t="n"/>
      <c r="D4466" s="243" t="n"/>
      <c r="E4466" s="243" t="n"/>
      <c r="F4466" s="243" t="n"/>
      <c r="G4466" s="243" t="n"/>
      <c r="H4466" s="243" t="n"/>
      <c r="I4466" s="243" t="n"/>
      <c r="J4466" s="243" t="n"/>
      <c r="K4466" s="243" t="n"/>
    </row>
    <row r="4467" customFormat="1" s="78">
      <c r="A4467" s="242" t="n"/>
      <c r="B4467" s="22" t="n"/>
      <c r="C4467" s="243" t="n"/>
      <c r="D4467" s="243" t="n"/>
      <c r="E4467" s="243" t="n"/>
      <c r="F4467" s="243" t="n"/>
      <c r="G4467" s="243" t="n"/>
      <c r="H4467" s="243" t="n"/>
      <c r="I4467" s="243" t="n"/>
      <c r="J4467" s="243" t="n"/>
      <c r="K4467" s="243" t="n"/>
    </row>
    <row r="4468" customFormat="1" s="78">
      <c r="A4468" s="242" t="n"/>
      <c r="B4468" s="22" t="n"/>
      <c r="C4468" s="243" t="n"/>
      <c r="D4468" s="243" t="n"/>
      <c r="E4468" s="243" t="n"/>
      <c r="F4468" s="243" t="n"/>
      <c r="G4468" s="243" t="n"/>
      <c r="H4468" s="243" t="n"/>
      <c r="I4468" s="243" t="n"/>
      <c r="J4468" s="243" t="n"/>
      <c r="K4468" s="243" t="n"/>
    </row>
    <row r="4469" customFormat="1" s="78">
      <c r="A4469" s="242" t="n"/>
      <c r="B4469" s="22" t="n"/>
      <c r="C4469" s="243" t="n"/>
      <c r="D4469" s="243" t="n"/>
      <c r="E4469" s="243" t="n"/>
      <c r="F4469" s="243" t="n"/>
      <c r="G4469" s="243" t="n"/>
      <c r="H4469" s="243" t="n"/>
      <c r="I4469" s="243" t="n"/>
      <c r="J4469" s="243" t="n"/>
      <c r="K4469" s="243" t="n"/>
    </row>
    <row r="4470" customFormat="1" s="78">
      <c r="A4470" s="242" t="n"/>
      <c r="B4470" s="22" t="n"/>
      <c r="C4470" s="243" t="n"/>
      <c r="D4470" s="243" t="n"/>
      <c r="E4470" s="243" t="n"/>
      <c r="F4470" s="243" t="n"/>
      <c r="G4470" s="243" t="n"/>
      <c r="H4470" s="243" t="n"/>
      <c r="I4470" s="243" t="n"/>
      <c r="J4470" s="243" t="n"/>
      <c r="K4470" s="243" t="n"/>
    </row>
    <row r="4471" customFormat="1" s="78">
      <c r="A4471" s="242" t="n"/>
      <c r="B4471" s="22" t="n"/>
      <c r="C4471" s="243" t="n"/>
      <c r="D4471" s="243" t="n"/>
      <c r="E4471" s="243" t="n"/>
      <c r="F4471" s="243" t="n"/>
      <c r="G4471" s="243" t="n"/>
      <c r="H4471" s="243" t="n"/>
      <c r="I4471" s="243" t="n"/>
      <c r="J4471" s="243" t="n"/>
      <c r="K4471" s="243" t="n"/>
    </row>
    <row r="4472" customFormat="1" s="78">
      <c r="A4472" s="242" t="n"/>
      <c r="B4472" s="22" t="n"/>
      <c r="C4472" s="243" t="n"/>
      <c r="D4472" s="243" t="n"/>
      <c r="E4472" s="243" t="n"/>
      <c r="F4472" s="243" t="n"/>
      <c r="G4472" s="243" t="n"/>
      <c r="H4472" s="243" t="n"/>
      <c r="I4472" s="243" t="n"/>
      <c r="J4472" s="243" t="n"/>
      <c r="K4472" s="243" t="n"/>
    </row>
    <row r="4473" customFormat="1" s="78">
      <c r="A4473" s="242" t="n"/>
      <c r="B4473" s="22" t="n"/>
      <c r="C4473" s="243" t="n"/>
      <c r="D4473" s="243" t="n"/>
      <c r="E4473" s="243" t="n"/>
      <c r="F4473" s="243" t="n"/>
      <c r="G4473" s="243" t="n"/>
      <c r="H4473" s="243" t="n"/>
      <c r="I4473" s="243" t="n"/>
      <c r="J4473" s="243" t="n"/>
      <c r="K4473" s="243" t="n"/>
    </row>
    <row r="4474" customFormat="1" s="78">
      <c r="A4474" s="242" t="n"/>
      <c r="B4474" s="22" t="n"/>
      <c r="C4474" s="243" t="n"/>
      <c r="D4474" s="243" t="n"/>
      <c r="E4474" s="243" t="n"/>
      <c r="F4474" s="243" t="n"/>
      <c r="G4474" s="243" t="n"/>
      <c r="H4474" s="243" t="n"/>
      <c r="I4474" s="243" t="n"/>
      <c r="J4474" s="243" t="n"/>
      <c r="K4474" s="243" t="n"/>
    </row>
    <row r="4475" customFormat="1" s="78">
      <c r="A4475" s="242" t="n"/>
      <c r="B4475" s="22" t="n"/>
      <c r="C4475" s="243" t="n"/>
      <c r="D4475" s="243" t="n"/>
      <c r="E4475" s="243" t="n"/>
      <c r="F4475" s="243" t="n"/>
      <c r="G4475" s="243" t="n"/>
      <c r="H4475" s="243" t="n"/>
      <c r="I4475" s="243" t="n"/>
      <c r="J4475" s="243" t="n"/>
      <c r="K4475" s="243" t="n"/>
    </row>
    <row r="4476" customFormat="1" s="78">
      <c r="A4476" s="242" t="n"/>
      <c r="B4476" s="22" t="n"/>
      <c r="C4476" s="243" t="n"/>
      <c r="D4476" s="243" t="n"/>
      <c r="E4476" s="243" t="n"/>
      <c r="F4476" s="243" t="n"/>
      <c r="G4476" s="243" t="n"/>
      <c r="H4476" s="243" t="n"/>
      <c r="I4476" s="243" t="n"/>
      <c r="J4476" s="243" t="n"/>
      <c r="K4476" s="243" t="n"/>
    </row>
    <row r="4477" customFormat="1" s="78">
      <c r="A4477" s="242" t="n"/>
      <c r="B4477" s="22" t="n"/>
      <c r="C4477" s="243" t="n"/>
      <c r="D4477" s="243" t="n"/>
      <c r="E4477" s="243" t="n"/>
      <c r="F4477" s="243" t="n"/>
      <c r="G4477" s="243" t="n"/>
      <c r="H4477" s="243" t="n"/>
      <c r="I4477" s="243" t="n"/>
      <c r="J4477" s="243" t="n"/>
      <c r="K4477" s="243" t="n"/>
    </row>
    <row r="4478" customFormat="1" s="78">
      <c r="A4478" s="242" t="n"/>
      <c r="B4478" s="22" t="n"/>
      <c r="C4478" s="243" t="n"/>
      <c r="D4478" s="243" t="n"/>
      <c r="E4478" s="243" t="n"/>
      <c r="F4478" s="243" t="n"/>
      <c r="G4478" s="243" t="n"/>
      <c r="H4478" s="243" t="n"/>
      <c r="I4478" s="243" t="n"/>
      <c r="J4478" s="243" t="n"/>
      <c r="K4478" s="243" t="n"/>
    </row>
    <row r="4479" customFormat="1" s="78">
      <c r="A4479" s="242" t="n"/>
      <c r="B4479" s="22" t="n"/>
      <c r="C4479" s="243" t="n"/>
      <c r="D4479" s="243" t="n"/>
      <c r="E4479" s="243" t="n"/>
      <c r="F4479" s="243" t="n"/>
      <c r="G4479" s="243" t="n"/>
      <c r="H4479" s="243" t="n"/>
      <c r="I4479" s="243" t="n"/>
      <c r="J4479" s="243" t="n"/>
      <c r="K4479" s="243" t="n"/>
    </row>
    <row r="4480" customFormat="1" s="78">
      <c r="A4480" s="242" t="n"/>
      <c r="B4480" s="22" t="n"/>
      <c r="C4480" s="243" t="n"/>
      <c r="D4480" s="243" t="n"/>
      <c r="E4480" s="243" t="n"/>
      <c r="F4480" s="243" t="n"/>
      <c r="G4480" s="243" t="n"/>
      <c r="H4480" s="243" t="n"/>
      <c r="I4480" s="243" t="n"/>
      <c r="J4480" s="243" t="n"/>
      <c r="K4480" s="243" t="n"/>
    </row>
    <row r="4481" customFormat="1" s="78">
      <c r="A4481" s="242" t="n"/>
      <c r="B4481" s="22" t="n"/>
      <c r="C4481" s="243" t="n"/>
      <c r="D4481" s="243" t="n"/>
      <c r="E4481" s="243" t="n"/>
      <c r="F4481" s="243" t="n"/>
      <c r="G4481" s="243" t="n"/>
      <c r="H4481" s="243" t="n"/>
      <c r="I4481" s="243" t="n"/>
      <c r="J4481" s="243" t="n"/>
      <c r="K4481" s="243" t="n"/>
    </row>
    <row r="4482" customFormat="1" s="78">
      <c r="A4482" s="242" t="n"/>
      <c r="B4482" s="22" t="n"/>
      <c r="C4482" s="243" t="n"/>
      <c r="D4482" s="243" t="n"/>
      <c r="E4482" s="243" t="n"/>
      <c r="F4482" s="243" t="n"/>
      <c r="G4482" s="243" t="n"/>
      <c r="H4482" s="243" t="n"/>
      <c r="I4482" s="243" t="n"/>
      <c r="J4482" s="243" t="n"/>
      <c r="K4482" s="243" t="n"/>
    </row>
    <row r="4483" customFormat="1" s="78">
      <c r="A4483" s="242" t="n"/>
      <c r="B4483" s="22" t="n"/>
      <c r="C4483" s="243" t="n"/>
      <c r="D4483" s="243" t="n"/>
      <c r="E4483" s="243" t="n"/>
      <c r="F4483" s="243" t="n"/>
      <c r="G4483" s="243" t="n"/>
      <c r="H4483" s="243" t="n"/>
      <c r="I4483" s="243" t="n"/>
      <c r="J4483" s="243" t="n"/>
      <c r="K4483" s="243" t="n"/>
    </row>
    <row r="4484" customFormat="1" s="78">
      <c r="A4484" s="242" t="n"/>
      <c r="B4484" s="22" t="n"/>
      <c r="C4484" s="243" t="n"/>
      <c r="D4484" s="243" t="n"/>
      <c r="E4484" s="243" t="n"/>
      <c r="F4484" s="243" t="n"/>
      <c r="G4484" s="243" t="n"/>
      <c r="H4484" s="243" t="n"/>
      <c r="I4484" s="243" t="n"/>
      <c r="J4484" s="243" t="n"/>
      <c r="K4484" s="243" t="n"/>
    </row>
    <row r="4485" customFormat="1" s="78">
      <c r="A4485" s="242" t="n"/>
      <c r="B4485" s="22" t="n"/>
      <c r="C4485" s="243" t="n"/>
      <c r="D4485" s="243" t="n"/>
      <c r="E4485" s="243" t="n"/>
      <c r="F4485" s="243" t="n"/>
      <c r="G4485" s="243" t="n"/>
      <c r="H4485" s="243" t="n"/>
      <c r="I4485" s="243" t="n"/>
      <c r="J4485" s="243" t="n"/>
      <c r="K4485" s="243" t="n"/>
    </row>
    <row r="4486" customFormat="1" s="78">
      <c r="A4486" s="242" t="n"/>
      <c r="B4486" s="22" t="n"/>
      <c r="C4486" s="243" t="n"/>
      <c r="D4486" s="243" t="n"/>
      <c r="E4486" s="243" t="n"/>
      <c r="F4486" s="243" t="n"/>
      <c r="G4486" s="243" t="n"/>
      <c r="H4486" s="243" t="n"/>
      <c r="I4486" s="243" t="n"/>
      <c r="J4486" s="243" t="n"/>
      <c r="K4486" s="243" t="n"/>
    </row>
    <row r="4487" customFormat="1" s="78">
      <c r="A4487" s="242" t="n"/>
      <c r="B4487" s="22" t="n"/>
      <c r="C4487" s="243" t="n"/>
      <c r="D4487" s="243" t="n"/>
      <c r="E4487" s="243" t="n"/>
      <c r="F4487" s="243" t="n"/>
      <c r="G4487" s="243" t="n"/>
      <c r="H4487" s="243" t="n"/>
      <c r="I4487" s="243" t="n"/>
      <c r="J4487" s="243" t="n"/>
      <c r="K4487" s="243" t="n"/>
    </row>
    <row r="4488" customFormat="1" s="78">
      <c r="A4488" s="242" t="n"/>
      <c r="B4488" s="22" t="n"/>
      <c r="C4488" s="243" t="n"/>
      <c r="D4488" s="243" t="n"/>
      <c r="E4488" s="243" t="n"/>
      <c r="F4488" s="243" t="n"/>
      <c r="G4488" s="243" t="n"/>
      <c r="H4488" s="243" t="n"/>
      <c r="I4488" s="243" t="n"/>
      <c r="J4488" s="243" t="n"/>
      <c r="K4488" s="243" t="n"/>
    </row>
    <row r="4489" customFormat="1" s="78">
      <c r="A4489" s="242" t="n"/>
      <c r="B4489" s="22" t="n"/>
      <c r="C4489" s="243" t="n"/>
      <c r="D4489" s="243" t="n"/>
      <c r="E4489" s="243" t="n"/>
      <c r="F4489" s="243" t="n"/>
      <c r="G4489" s="243" t="n"/>
      <c r="H4489" s="243" t="n"/>
      <c r="I4489" s="243" t="n"/>
      <c r="J4489" s="243" t="n"/>
      <c r="K4489" s="243" t="n"/>
    </row>
    <row r="4490" customFormat="1" s="78">
      <c r="A4490" s="242" t="n"/>
      <c r="B4490" s="22" t="n"/>
      <c r="C4490" s="243" t="n"/>
      <c r="D4490" s="243" t="n"/>
      <c r="E4490" s="243" t="n"/>
      <c r="F4490" s="243" t="n"/>
      <c r="G4490" s="243" t="n"/>
      <c r="H4490" s="243" t="n"/>
      <c r="I4490" s="243" t="n"/>
      <c r="J4490" s="243" t="n"/>
      <c r="K4490" s="243" t="n"/>
    </row>
    <row r="4491" customFormat="1" s="78">
      <c r="A4491" s="242" t="n"/>
      <c r="B4491" s="22" t="n"/>
      <c r="C4491" s="243" t="n"/>
      <c r="D4491" s="243" t="n"/>
      <c r="E4491" s="243" t="n"/>
      <c r="F4491" s="243" t="n"/>
      <c r="G4491" s="243" t="n"/>
      <c r="H4491" s="243" t="n"/>
      <c r="I4491" s="243" t="n"/>
      <c r="J4491" s="243" t="n"/>
      <c r="K4491" s="243" t="n"/>
    </row>
    <row r="4492" customFormat="1" s="78">
      <c r="A4492" s="242" t="n"/>
      <c r="B4492" s="22" t="n"/>
      <c r="C4492" s="243" t="n"/>
      <c r="D4492" s="243" t="n"/>
      <c r="E4492" s="243" t="n"/>
      <c r="F4492" s="243" t="n"/>
      <c r="G4492" s="243" t="n"/>
      <c r="H4492" s="243" t="n"/>
      <c r="I4492" s="243" t="n"/>
      <c r="J4492" s="243" t="n"/>
      <c r="K4492" s="243" t="n"/>
    </row>
    <row r="4493" customFormat="1" s="78">
      <c r="A4493" s="242" t="n"/>
      <c r="B4493" s="22" t="n"/>
      <c r="C4493" s="243" t="n"/>
      <c r="D4493" s="243" t="n"/>
      <c r="E4493" s="243" t="n"/>
      <c r="F4493" s="243" t="n"/>
      <c r="G4493" s="243" t="n"/>
      <c r="H4493" s="243" t="n"/>
      <c r="I4493" s="243" t="n"/>
      <c r="J4493" s="243" t="n"/>
      <c r="K4493" s="243" t="n"/>
    </row>
    <row r="4494" customFormat="1" s="78">
      <c r="A4494" s="242" t="n"/>
      <c r="B4494" s="22" t="n"/>
      <c r="C4494" s="243" t="n"/>
      <c r="D4494" s="243" t="n"/>
      <c r="E4494" s="243" t="n"/>
      <c r="F4494" s="243" t="n"/>
      <c r="G4494" s="243" t="n"/>
      <c r="H4494" s="243" t="n"/>
      <c r="I4494" s="243" t="n"/>
      <c r="J4494" s="243" t="n"/>
      <c r="K4494" s="243" t="n"/>
    </row>
    <row r="4495" customFormat="1" s="78">
      <c r="A4495" s="242" t="n"/>
      <c r="B4495" s="22" t="n"/>
      <c r="C4495" s="243" t="n"/>
      <c r="D4495" s="243" t="n"/>
      <c r="E4495" s="243" t="n"/>
      <c r="F4495" s="243" t="n"/>
      <c r="G4495" s="243" t="n"/>
      <c r="H4495" s="243" t="n"/>
      <c r="I4495" s="243" t="n"/>
      <c r="J4495" s="243" t="n"/>
      <c r="K4495" s="243" t="n"/>
    </row>
    <row r="4496" customFormat="1" s="78">
      <c r="A4496" s="242" t="n"/>
      <c r="B4496" s="22" t="n"/>
      <c r="C4496" s="243" t="n"/>
      <c r="D4496" s="243" t="n"/>
      <c r="E4496" s="243" t="n"/>
      <c r="F4496" s="243" t="n"/>
      <c r="G4496" s="243" t="n"/>
      <c r="H4496" s="243" t="n"/>
      <c r="I4496" s="243" t="n"/>
      <c r="J4496" s="243" t="n"/>
      <c r="K4496" s="243" t="n"/>
    </row>
    <row r="4497" customFormat="1" s="78">
      <c r="A4497" s="242" t="n"/>
      <c r="B4497" s="22" t="n"/>
      <c r="C4497" s="243" t="n"/>
      <c r="D4497" s="243" t="n"/>
      <c r="E4497" s="243" t="n"/>
      <c r="F4497" s="243" t="n"/>
      <c r="G4497" s="243" t="n"/>
      <c r="H4497" s="243" t="n"/>
      <c r="I4497" s="243" t="n"/>
      <c r="J4497" s="243" t="n"/>
      <c r="K4497" s="243" t="n"/>
    </row>
    <row r="4498" customFormat="1" s="78">
      <c r="A4498" s="242" t="n"/>
      <c r="B4498" s="22" t="n"/>
      <c r="C4498" s="243" t="n"/>
      <c r="D4498" s="243" t="n"/>
      <c r="E4498" s="243" t="n"/>
      <c r="F4498" s="243" t="n"/>
      <c r="G4498" s="243" t="n"/>
      <c r="H4498" s="243" t="n"/>
      <c r="I4498" s="243" t="n"/>
      <c r="J4498" s="243" t="n"/>
      <c r="K4498" s="243" t="n"/>
    </row>
    <row r="4499" customFormat="1" s="78">
      <c r="A4499" s="242" t="n"/>
      <c r="B4499" s="22" t="n"/>
      <c r="C4499" s="243" t="n"/>
      <c r="D4499" s="243" t="n"/>
      <c r="E4499" s="243" t="n"/>
      <c r="F4499" s="243" t="n"/>
      <c r="G4499" s="243" t="n"/>
      <c r="H4499" s="243" t="n"/>
      <c r="I4499" s="243" t="n"/>
      <c r="J4499" s="243" t="n"/>
      <c r="K4499" s="243" t="n"/>
    </row>
    <row r="4500" customFormat="1" s="78">
      <c r="A4500" s="242" t="n"/>
      <c r="B4500" s="22" t="n"/>
      <c r="C4500" s="243" t="n"/>
      <c r="D4500" s="243" t="n"/>
      <c r="E4500" s="243" t="n"/>
      <c r="F4500" s="243" t="n"/>
      <c r="G4500" s="243" t="n"/>
      <c r="H4500" s="243" t="n"/>
      <c r="I4500" s="243" t="n"/>
      <c r="J4500" s="243" t="n"/>
      <c r="K4500" s="243" t="n"/>
    </row>
    <row r="4501" customFormat="1" s="78">
      <c r="A4501" s="242" t="n"/>
      <c r="B4501" s="22" t="n"/>
      <c r="C4501" s="243" t="n"/>
      <c r="D4501" s="243" t="n"/>
      <c r="E4501" s="243" t="n"/>
      <c r="F4501" s="243" t="n"/>
      <c r="G4501" s="243" t="n"/>
      <c r="H4501" s="243" t="n"/>
      <c r="I4501" s="243" t="n"/>
      <c r="J4501" s="243" t="n"/>
      <c r="K4501" s="243" t="n"/>
    </row>
    <row r="4502" customFormat="1" s="78">
      <c r="A4502" s="242" t="n"/>
      <c r="B4502" s="22" t="n"/>
      <c r="C4502" s="243" t="n"/>
      <c r="D4502" s="243" t="n"/>
      <c r="E4502" s="243" t="n"/>
      <c r="F4502" s="243" t="n"/>
      <c r="G4502" s="243" t="n"/>
      <c r="H4502" s="243" t="n"/>
      <c r="I4502" s="243" t="n"/>
      <c r="J4502" s="243" t="n"/>
      <c r="K4502" s="243" t="n"/>
    </row>
    <row r="4503" customFormat="1" s="78">
      <c r="A4503" s="242" t="n"/>
      <c r="B4503" s="22" t="n"/>
      <c r="C4503" s="243" t="n"/>
      <c r="D4503" s="243" t="n"/>
      <c r="E4503" s="243" t="n"/>
      <c r="F4503" s="243" t="n"/>
      <c r="G4503" s="243" t="n"/>
      <c r="H4503" s="243" t="n"/>
      <c r="I4503" s="243" t="n"/>
      <c r="J4503" s="243" t="n"/>
      <c r="K4503" s="243" t="n"/>
    </row>
    <row r="4504" customFormat="1" s="78">
      <c r="A4504" s="242" t="n"/>
      <c r="B4504" s="22" t="n"/>
      <c r="C4504" s="243" t="n"/>
      <c r="D4504" s="243" t="n"/>
      <c r="E4504" s="243" t="n"/>
      <c r="F4504" s="243" t="n"/>
      <c r="G4504" s="243" t="n"/>
      <c r="H4504" s="243" t="n"/>
      <c r="I4504" s="243" t="n"/>
      <c r="J4504" s="243" t="n"/>
      <c r="K4504" s="243" t="n"/>
    </row>
    <row r="4505" customFormat="1" s="78">
      <c r="A4505" s="242" t="n"/>
      <c r="B4505" s="22" t="n"/>
      <c r="C4505" s="243" t="n"/>
      <c r="D4505" s="243" t="n"/>
      <c r="E4505" s="243" t="n"/>
      <c r="F4505" s="243" t="n"/>
      <c r="G4505" s="243" t="n"/>
      <c r="H4505" s="243" t="n"/>
      <c r="I4505" s="243" t="n"/>
      <c r="J4505" s="243" t="n"/>
      <c r="K4505" s="243" t="n"/>
    </row>
    <row r="4506" customFormat="1" s="78">
      <c r="A4506" s="242" t="n"/>
      <c r="B4506" s="22" t="n"/>
      <c r="C4506" s="243" t="n"/>
      <c r="D4506" s="243" t="n"/>
      <c r="E4506" s="243" t="n"/>
      <c r="F4506" s="243" t="n"/>
      <c r="G4506" s="243" t="n"/>
      <c r="H4506" s="243" t="n"/>
      <c r="I4506" s="243" t="n"/>
      <c r="J4506" s="243" t="n"/>
      <c r="K4506" s="243" t="n"/>
    </row>
    <row r="4507" customFormat="1" s="78">
      <c r="A4507" s="242" t="n"/>
      <c r="B4507" s="22" t="n"/>
      <c r="C4507" s="243" t="n"/>
      <c r="D4507" s="243" t="n"/>
      <c r="E4507" s="243" t="n"/>
      <c r="F4507" s="243" t="n"/>
      <c r="G4507" s="243" t="n"/>
      <c r="H4507" s="243" t="n"/>
      <c r="I4507" s="243" t="n"/>
      <c r="J4507" s="243" t="n"/>
      <c r="K4507" s="243" t="n"/>
    </row>
    <row r="4508" customFormat="1" s="78">
      <c r="A4508" s="242" t="n"/>
      <c r="B4508" s="22" t="n"/>
      <c r="C4508" s="243" t="n"/>
      <c r="D4508" s="243" t="n"/>
      <c r="E4508" s="243" t="n"/>
      <c r="F4508" s="243" t="n"/>
      <c r="G4508" s="243" t="n"/>
      <c r="H4508" s="243" t="n"/>
      <c r="I4508" s="243" t="n"/>
      <c r="J4508" s="243" t="n"/>
      <c r="K4508" s="243" t="n"/>
    </row>
    <row r="4509" customFormat="1" s="78">
      <c r="A4509" s="242" t="n"/>
      <c r="B4509" s="22" t="n"/>
      <c r="C4509" s="243" t="n"/>
      <c r="D4509" s="243" t="n"/>
      <c r="E4509" s="243" t="n"/>
      <c r="F4509" s="243" t="n"/>
      <c r="G4509" s="243" t="n"/>
      <c r="H4509" s="243" t="n"/>
      <c r="I4509" s="243" t="n"/>
      <c r="J4509" s="243" t="n"/>
      <c r="K4509" s="243" t="n"/>
    </row>
    <row r="4510" customFormat="1" s="78">
      <c r="A4510" s="242" t="n"/>
      <c r="B4510" s="22" t="n"/>
      <c r="C4510" s="243" t="n"/>
      <c r="D4510" s="243" t="n"/>
      <c r="E4510" s="243" t="n"/>
      <c r="F4510" s="243" t="n"/>
      <c r="G4510" s="243" t="n"/>
      <c r="H4510" s="243" t="n"/>
      <c r="I4510" s="243" t="n"/>
      <c r="J4510" s="243" t="n"/>
      <c r="K4510" s="243" t="n"/>
    </row>
    <row r="4511" customFormat="1" s="78">
      <c r="A4511" s="242" t="n"/>
      <c r="B4511" s="22" t="n"/>
      <c r="C4511" s="243" t="n"/>
      <c r="D4511" s="243" t="n"/>
      <c r="E4511" s="243" t="n"/>
      <c r="F4511" s="243" t="n"/>
      <c r="G4511" s="243" t="n"/>
      <c r="H4511" s="243" t="n"/>
      <c r="I4511" s="243" t="n"/>
      <c r="J4511" s="243" t="n"/>
      <c r="K4511" s="243" t="n"/>
    </row>
    <row r="4512" customFormat="1" s="78">
      <c r="A4512" s="242" t="n"/>
      <c r="B4512" s="22" t="n"/>
      <c r="C4512" s="243" t="n"/>
      <c r="D4512" s="243" t="n"/>
      <c r="E4512" s="243" t="n"/>
      <c r="F4512" s="243" t="n"/>
      <c r="G4512" s="243" t="n"/>
      <c r="H4512" s="243" t="n"/>
      <c r="I4512" s="243" t="n"/>
      <c r="J4512" s="243" t="n"/>
      <c r="K4512" s="243" t="n"/>
    </row>
    <row r="4513" customFormat="1" s="78">
      <c r="A4513" s="242" t="n"/>
      <c r="B4513" s="22" t="n"/>
      <c r="C4513" s="243" t="n"/>
      <c r="D4513" s="243" t="n"/>
      <c r="E4513" s="243" t="n"/>
      <c r="F4513" s="243" t="n"/>
      <c r="G4513" s="243" t="n"/>
      <c r="H4513" s="243" t="n"/>
      <c r="I4513" s="243" t="n"/>
      <c r="J4513" s="243" t="n"/>
      <c r="K4513" s="243" t="n"/>
    </row>
    <row r="4514" customFormat="1" s="78">
      <c r="A4514" s="242" t="n"/>
      <c r="B4514" s="22" t="n"/>
      <c r="C4514" s="243" t="n"/>
      <c r="D4514" s="243" t="n"/>
      <c r="E4514" s="243" t="n"/>
      <c r="F4514" s="243" t="n"/>
      <c r="G4514" s="243" t="n"/>
      <c r="H4514" s="243" t="n"/>
      <c r="I4514" s="243" t="n"/>
      <c r="J4514" s="243" t="n"/>
      <c r="K4514" s="243" t="n"/>
    </row>
    <row r="4515" customFormat="1" s="78">
      <c r="A4515" s="242" t="n"/>
      <c r="B4515" s="22" t="n"/>
      <c r="C4515" s="243" t="n"/>
      <c r="D4515" s="243" t="n"/>
      <c r="E4515" s="243" t="n"/>
      <c r="F4515" s="243" t="n"/>
      <c r="G4515" s="243" t="n"/>
      <c r="H4515" s="243" t="n"/>
      <c r="I4515" s="243" t="n"/>
      <c r="J4515" s="243" t="n"/>
      <c r="K4515" s="243" t="n"/>
    </row>
    <row r="4516" customFormat="1" s="78">
      <c r="A4516" s="242" t="n"/>
      <c r="B4516" s="22" t="n"/>
      <c r="C4516" s="243" t="n"/>
      <c r="D4516" s="243" t="n"/>
      <c r="E4516" s="243" t="n"/>
      <c r="F4516" s="243" t="n"/>
      <c r="G4516" s="243" t="n"/>
      <c r="H4516" s="243" t="n"/>
      <c r="I4516" s="243" t="n"/>
      <c r="J4516" s="243" t="n"/>
      <c r="K4516" s="243" t="n"/>
    </row>
    <row r="4517" customFormat="1" s="78">
      <c r="A4517" s="242" t="n"/>
      <c r="B4517" s="22" t="n"/>
      <c r="C4517" s="243" t="n"/>
      <c r="D4517" s="243" t="n"/>
      <c r="E4517" s="243" t="n"/>
      <c r="F4517" s="243" t="n"/>
      <c r="G4517" s="243" t="n"/>
      <c r="H4517" s="243" t="n"/>
      <c r="I4517" s="243" t="n"/>
      <c r="J4517" s="243" t="n"/>
      <c r="K4517" s="243" t="n"/>
    </row>
    <row r="4518" customFormat="1" s="78">
      <c r="A4518" s="242" t="n"/>
      <c r="B4518" s="22" t="n"/>
      <c r="C4518" s="243" t="n"/>
      <c r="D4518" s="243" t="n"/>
      <c r="E4518" s="243" t="n"/>
      <c r="F4518" s="243" t="n"/>
      <c r="G4518" s="243" t="n"/>
      <c r="H4518" s="243" t="n"/>
      <c r="I4518" s="243" t="n"/>
      <c r="J4518" s="243" t="n"/>
      <c r="K4518" s="243" t="n"/>
    </row>
    <row r="4519" customFormat="1" s="78">
      <c r="A4519" s="242" t="n"/>
      <c r="B4519" s="22" t="n"/>
      <c r="C4519" s="243" t="n"/>
      <c r="D4519" s="243" t="n"/>
      <c r="E4519" s="243" t="n"/>
      <c r="F4519" s="243" t="n"/>
      <c r="G4519" s="243" t="n"/>
      <c r="H4519" s="243" t="n"/>
      <c r="I4519" s="243" t="n"/>
      <c r="J4519" s="243" t="n"/>
      <c r="K4519" s="243" t="n"/>
    </row>
    <row r="4520" customFormat="1" s="78">
      <c r="A4520" s="242" t="n"/>
      <c r="B4520" s="22" t="n"/>
      <c r="C4520" s="243" t="n"/>
      <c r="D4520" s="243" t="n"/>
      <c r="E4520" s="243" t="n"/>
      <c r="F4520" s="243" t="n"/>
      <c r="G4520" s="243" t="n"/>
      <c r="H4520" s="243" t="n"/>
      <c r="I4520" s="243" t="n"/>
      <c r="J4520" s="243" t="n"/>
      <c r="K4520" s="243" t="n"/>
    </row>
    <row r="4521" customFormat="1" s="78">
      <c r="A4521" s="242" t="n"/>
      <c r="B4521" s="22" t="n"/>
      <c r="C4521" s="243" t="n"/>
      <c r="D4521" s="243" t="n"/>
      <c r="E4521" s="243" t="n"/>
      <c r="F4521" s="243" t="n"/>
      <c r="G4521" s="243" t="n"/>
      <c r="H4521" s="243" t="n"/>
      <c r="I4521" s="243" t="n"/>
      <c r="J4521" s="243" t="n"/>
      <c r="K4521" s="243" t="n"/>
    </row>
    <row r="4522" customFormat="1" s="78">
      <c r="A4522" s="242" t="n"/>
      <c r="B4522" s="22" t="n"/>
      <c r="C4522" s="243" t="n"/>
      <c r="D4522" s="243" t="n"/>
      <c r="E4522" s="243" t="n"/>
      <c r="F4522" s="243" t="n"/>
      <c r="G4522" s="243" t="n"/>
      <c r="H4522" s="243" t="n"/>
      <c r="I4522" s="243" t="n"/>
      <c r="J4522" s="243" t="n"/>
      <c r="K4522" s="243" t="n"/>
    </row>
    <row r="4523" customFormat="1" s="78">
      <c r="A4523" s="242" t="n"/>
      <c r="B4523" s="22" t="n"/>
      <c r="C4523" s="243" t="n"/>
      <c r="D4523" s="243" t="n"/>
      <c r="E4523" s="243" t="n"/>
      <c r="F4523" s="243" t="n"/>
      <c r="G4523" s="243" t="n"/>
      <c r="H4523" s="243" t="n"/>
      <c r="I4523" s="243" t="n"/>
      <c r="J4523" s="243" t="n"/>
      <c r="K4523" s="243" t="n"/>
    </row>
    <row r="4524" customFormat="1" s="78">
      <c r="A4524" s="242" t="n"/>
      <c r="B4524" s="22" t="n"/>
      <c r="C4524" s="243" t="n"/>
      <c r="D4524" s="243" t="n"/>
      <c r="E4524" s="243" t="n"/>
      <c r="F4524" s="243" t="n"/>
      <c r="G4524" s="243" t="n"/>
      <c r="H4524" s="243" t="n"/>
      <c r="I4524" s="243" t="n"/>
      <c r="J4524" s="243" t="n"/>
      <c r="K4524" s="243" t="n"/>
    </row>
    <row r="4525" customFormat="1" s="78">
      <c r="A4525" s="242" t="n"/>
      <c r="B4525" s="22" t="n"/>
      <c r="C4525" s="243" t="n"/>
      <c r="D4525" s="243" t="n"/>
      <c r="E4525" s="243" t="n"/>
      <c r="F4525" s="243" t="n"/>
      <c r="G4525" s="243" t="n"/>
      <c r="H4525" s="243" t="n"/>
      <c r="I4525" s="243" t="n"/>
      <c r="J4525" s="243" t="n"/>
      <c r="K4525" s="243" t="n"/>
    </row>
    <row r="4526" customFormat="1" s="78">
      <c r="A4526" s="242" t="n"/>
      <c r="B4526" s="22" t="n"/>
      <c r="C4526" s="243" t="n"/>
      <c r="D4526" s="243" t="n"/>
      <c r="E4526" s="243" t="n"/>
      <c r="F4526" s="243" t="n"/>
      <c r="G4526" s="243" t="n"/>
      <c r="H4526" s="243" t="n"/>
      <c r="I4526" s="243" t="n"/>
      <c r="J4526" s="243" t="n"/>
      <c r="K4526" s="243" t="n"/>
    </row>
    <row r="4527" customFormat="1" s="78">
      <c r="A4527" s="242" t="n"/>
      <c r="B4527" s="22" t="n"/>
      <c r="C4527" s="243" t="n"/>
      <c r="D4527" s="243" t="n"/>
      <c r="E4527" s="243" t="n"/>
      <c r="F4527" s="243" t="n"/>
      <c r="G4527" s="243" t="n"/>
      <c r="H4527" s="243" t="n"/>
      <c r="I4527" s="243" t="n"/>
      <c r="J4527" s="243" t="n"/>
      <c r="K4527" s="243" t="n"/>
    </row>
    <row r="4528" customFormat="1" s="78">
      <c r="A4528" s="242" t="n"/>
      <c r="B4528" s="22" t="n"/>
      <c r="C4528" s="243" t="n"/>
      <c r="D4528" s="243" t="n"/>
      <c r="E4528" s="243" t="n"/>
      <c r="F4528" s="243" t="n"/>
      <c r="G4528" s="243" t="n"/>
      <c r="H4528" s="243" t="n"/>
      <c r="I4528" s="243" t="n"/>
      <c r="J4528" s="243" t="n"/>
      <c r="K4528" s="243" t="n"/>
    </row>
    <row r="4529" customFormat="1" s="78">
      <c r="A4529" s="242" t="n"/>
      <c r="B4529" s="22" t="n"/>
      <c r="C4529" s="243" t="n"/>
      <c r="D4529" s="243" t="n"/>
      <c r="E4529" s="243" t="n"/>
      <c r="F4529" s="243" t="n"/>
      <c r="G4529" s="243" t="n"/>
      <c r="H4529" s="243" t="n"/>
      <c r="I4529" s="243" t="n"/>
      <c r="J4529" s="243" t="n"/>
      <c r="K4529" s="243" t="n"/>
    </row>
    <row r="4530" customFormat="1" s="78">
      <c r="A4530" s="242" t="n"/>
      <c r="B4530" s="22" t="n"/>
      <c r="C4530" s="243" t="n"/>
      <c r="D4530" s="243" t="n"/>
      <c r="E4530" s="243" t="n"/>
      <c r="F4530" s="243" t="n"/>
      <c r="G4530" s="243" t="n"/>
      <c r="H4530" s="243" t="n"/>
      <c r="I4530" s="243" t="n"/>
      <c r="J4530" s="243" t="n"/>
      <c r="K4530" s="243" t="n"/>
    </row>
    <row r="4531" customFormat="1" s="78">
      <c r="A4531" s="242" t="n"/>
      <c r="B4531" s="22" t="n"/>
      <c r="C4531" s="243" t="n"/>
      <c r="D4531" s="243" t="n"/>
      <c r="E4531" s="243" t="n"/>
      <c r="F4531" s="243" t="n"/>
      <c r="G4531" s="243" t="n"/>
      <c r="H4531" s="243" t="n"/>
      <c r="I4531" s="243" t="n"/>
      <c r="J4531" s="243" t="n"/>
      <c r="K4531" s="243" t="n"/>
    </row>
    <row r="4532" customFormat="1" s="78">
      <c r="A4532" s="242" t="n"/>
      <c r="B4532" s="22" t="n"/>
      <c r="C4532" s="243" t="n"/>
      <c r="D4532" s="243" t="n"/>
      <c r="E4532" s="243" t="n"/>
      <c r="F4532" s="243" t="n"/>
      <c r="G4532" s="243" t="n"/>
      <c r="H4532" s="243" t="n"/>
      <c r="I4532" s="243" t="n"/>
      <c r="J4532" s="243" t="n"/>
      <c r="K4532" s="243" t="n"/>
    </row>
    <row r="4533" customFormat="1" s="78">
      <c r="A4533" s="242" t="n"/>
      <c r="B4533" s="22" t="n"/>
      <c r="C4533" s="243" t="n"/>
      <c r="D4533" s="243" t="n"/>
      <c r="E4533" s="243" t="n"/>
      <c r="F4533" s="243" t="n"/>
      <c r="G4533" s="243" t="n"/>
      <c r="H4533" s="243" t="n"/>
      <c r="I4533" s="243" t="n"/>
      <c r="J4533" s="243" t="n"/>
      <c r="K4533" s="243" t="n"/>
    </row>
    <row r="4534" customFormat="1" s="78">
      <c r="A4534" s="242" t="n"/>
      <c r="B4534" s="22" t="n"/>
      <c r="C4534" s="243" t="n"/>
      <c r="D4534" s="243" t="n"/>
      <c r="E4534" s="243" t="n"/>
      <c r="F4534" s="243" t="n"/>
      <c r="G4534" s="243" t="n"/>
      <c r="H4534" s="243" t="n"/>
      <c r="I4534" s="243" t="n"/>
      <c r="J4534" s="243" t="n"/>
      <c r="K4534" s="243" t="n"/>
    </row>
    <row r="4535" customFormat="1" s="78">
      <c r="A4535" s="242" t="n"/>
      <c r="B4535" s="22" t="n"/>
      <c r="C4535" s="243" t="n"/>
      <c r="D4535" s="243" t="n"/>
      <c r="E4535" s="243" t="n"/>
      <c r="F4535" s="243" t="n"/>
      <c r="G4535" s="243" t="n"/>
      <c r="H4535" s="243" t="n"/>
      <c r="I4535" s="243" t="n"/>
      <c r="J4535" s="243" t="n"/>
      <c r="K4535" s="243" t="n"/>
    </row>
    <row r="4536" customFormat="1" s="78">
      <c r="A4536" s="242" t="n"/>
      <c r="B4536" s="22" t="n"/>
      <c r="C4536" s="243" t="n"/>
      <c r="D4536" s="243" t="n"/>
      <c r="E4536" s="243" t="n"/>
      <c r="F4536" s="243" t="n"/>
      <c r="G4536" s="243" t="n"/>
      <c r="H4536" s="243" t="n"/>
      <c r="I4536" s="243" t="n"/>
      <c r="J4536" s="243" t="n"/>
      <c r="K4536" s="243" t="n"/>
    </row>
    <row r="4537" customFormat="1" s="78">
      <c r="A4537" s="242" t="n"/>
      <c r="B4537" s="22" t="n"/>
      <c r="C4537" s="243" t="n"/>
      <c r="D4537" s="243" t="n"/>
      <c r="E4537" s="243" t="n"/>
      <c r="F4537" s="243" t="n"/>
      <c r="G4537" s="243" t="n"/>
      <c r="H4537" s="243" t="n"/>
      <c r="I4537" s="243" t="n"/>
      <c r="J4537" s="243" t="n"/>
      <c r="K4537" s="243" t="n"/>
    </row>
    <row r="4538" customFormat="1" s="78">
      <c r="A4538" s="242" t="n"/>
      <c r="B4538" s="22" t="n"/>
      <c r="C4538" s="243" t="n"/>
      <c r="D4538" s="243" t="n"/>
      <c r="E4538" s="243" t="n"/>
      <c r="F4538" s="243" t="n"/>
      <c r="G4538" s="243" t="n"/>
      <c r="H4538" s="243" t="n"/>
      <c r="I4538" s="243" t="n"/>
      <c r="J4538" s="243" t="n"/>
      <c r="K4538" s="243" t="n"/>
    </row>
    <row r="4539" customFormat="1" s="78">
      <c r="A4539" s="242" t="n"/>
      <c r="B4539" s="22" t="n"/>
      <c r="C4539" s="243" t="n"/>
      <c r="D4539" s="243" t="n"/>
      <c r="E4539" s="243" t="n"/>
      <c r="F4539" s="243" t="n"/>
      <c r="G4539" s="243" t="n"/>
      <c r="H4539" s="243" t="n"/>
      <c r="I4539" s="243" t="n"/>
      <c r="J4539" s="243" t="n"/>
      <c r="K4539" s="243" t="n"/>
    </row>
    <row r="4540" customFormat="1" s="78">
      <c r="A4540" s="242" t="n"/>
      <c r="B4540" s="22" t="n"/>
      <c r="C4540" s="243" t="n"/>
      <c r="D4540" s="243" t="n"/>
      <c r="E4540" s="243" t="n"/>
      <c r="F4540" s="243" t="n"/>
      <c r="G4540" s="243" t="n"/>
      <c r="H4540" s="243" t="n"/>
      <c r="I4540" s="243" t="n"/>
      <c r="J4540" s="243" t="n"/>
      <c r="K4540" s="243" t="n"/>
    </row>
    <row r="4541" customFormat="1" s="78">
      <c r="A4541" s="242" t="n"/>
      <c r="B4541" s="22" t="n"/>
      <c r="C4541" s="243" t="n"/>
      <c r="D4541" s="243" t="n"/>
      <c r="E4541" s="243" t="n"/>
      <c r="F4541" s="243" t="n"/>
      <c r="G4541" s="243" t="n"/>
      <c r="H4541" s="243" t="n"/>
      <c r="I4541" s="243" t="n"/>
      <c r="J4541" s="243" t="n"/>
      <c r="K4541" s="243" t="n"/>
    </row>
    <row r="4542" customFormat="1" s="78">
      <c r="A4542" s="242" t="n"/>
      <c r="B4542" s="22" t="n"/>
      <c r="C4542" s="243" t="n"/>
      <c r="D4542" s="243" t="n"/>
      <c r="E4542" s="243" t="n"/>
      <c r="F4542" s="243" t="n"/>
      <c r="G4542" s="243" t="n"/>
      <c r="H4542" s="243" t="n"/>
      <c r="I4542" s="243" t="n"/>
      <c r="J4542" s="243" t="n"/>
      <c r="K4542" s="243" t="n"/>
    </row>
    <row r="4543" customFormat="1" s="78">
      <c r="A4543" s="242" t="n"/>
      <c r="B4543" s="22" t="n"/>
      <c r="C4543" s="243" t="n"/>
      <c r="D4543" s="243" t="n"/>
      <c r="E4543" s="243" t="n"/>
      <c r="F4543" s="243" t="n"/>
      <c r="G4543" s="243" t="n"/>
      <c r="H4543" s="243" t="n"/>
      <c r="I4543" s="243" t="n"/>
      <c r="J4543" s="243" t="n"/>
      <c r="K4543" s="243" t="n"/>
    </row>
    <row r="4544" customFormat="1" s="78">
      <c r="A4544" s="242" t="n"/>
      <c r="B4544" s="22" t="n"/>
      <c r="C4544" s="243" t="n"/>
      <c r="D4544" s="243" t="n"/>
      <c r="E4544" s="243" t="n"/>
      <c r="F4544" s="243" t="n"/>
      <c r="G4544" s="243" t="n"/>
      <c r="H4544" s="243" t="n"/>
      <c r="I4544" s="243" t="n"/>
      <c r="J4544" s="243" t="n"/>
      <c r="K4544" s="243" t="n"/>
    </row>
    <row r="4545" customFormat="1" s="78">
      <c r="A4545" s="242" t="n"/>
      <c r="B4545" s="22" t="n"/>
      <c r="C4545" s="243" t="n"/>
      <c r="D4545" s="243" t="n"/>
      <c r="E4545" s="243" t="n"/>
      <c r="F4545" s="243" t="n"/>
      <c r="G4545" s="243" t="n"/>
      <c r="H4545" s="243" t="n"/>
      <c r="I4545" s="243" t="n"/>
      <c r="J4545" s="243" t="n"/>
      <c r="K4545" s="243" t="n"/>
    </row>
    <row r="4546" customFormat="1" s="78">
      <c r="A4546" s="242" t="n"/>
      <c r="B4546" s="22" t="n"/>
      <c r="C4546" s="243" t="n"/>
      <c r="D4546" s="243" t="n"/>
      <c r="E4546" s="243" t="n"/>
      <c r="F4546" s="243" t="n"/>
      <c r="G4546" s="243" t="n"/>
      <c r="H4546" s="243" t="n"/>
      <c r="I4546" s="243" t="n"/>
      <c r="J4546" s="243" t="n"/>
      <c r="K4546" s="243" t="n"/>
    </row>
    <row r="4547" customFormat="1" s="78">
      <c r="A4547" s="242" t="n"/>
      <c r="B4547" s="22" t="n"/>
      <c r="C4547" s="243" t="n"/>
      <c r="D4547" s="243" t="n"/>
      <c r="E4547" s="243" t="n"/>
      <c r="F4547" s="243" t="n"/>
      <c r="G4547" s="243" t="n"/>
      <c r="H4547" s="243" t="n"/>
      <c r="I4547" s="243" t="n"/>
      <c r="J4547" s="243" t="n"/>
      <c r="K4547" s="243" t="n"/>
    </row>
    <row r="4548" customFormat="1" s="78">
      <c r="A4548" s="242" t="n"/>
      <c r="B4548" s="22" t="n"/>
      <c r="C4548" s="243" t="n"/>
      <c r="D4548" s="243" t="n"/>
      <c r="E4548" s="243" t="n"/>
      <c r="F4548" s="243" t="n"/>
      <c r="G4548" s="243" t="n"/>
      <c r="H4548" s="243" t="n"/>
      <c r="I4548" s="243" t="n"/>
      <c r="J4548" s="243" t="n"/>
      <c r="K4548" s="243" t="n"/>
    </row>
    <row r="4549" customFormat="1" s="78">
      <c r="A4549" s="242" t="n"/>
      <c r="B4549" s="22" t="n"/>
      <c r="C4549" s="243" t="n"/>
      <c r="D4549" s="243" t="n"/>
      <c r="E4549" s="243" t="n"/>
      <c r="F4549" s="243" t="n"/>
      <c r="G4549" s="243" t="n"/>
      <c r="H4549" s="243" t="n"/>
      <c r="I4549" s="243" t="n"/>
      <c r="J4549" s="243" t="n"/>
      <c r="K4549" s="243" t="n"/>
    </row>
    <row r="4550" customFormat="1" s="78">
      <c r="A4550" s="242" t="n"/>
      <c r="B4550" s="22" t="n"/>
      <c r="C4550" s="243" t="n"/>
      <c r="D4550" s="243" t="n"/>
      <c r="E4550" s="243" t="n"/>
      <c r="F4550" s="243" t="n"/>
      <c r="G4550" s="243" t="n"/>
      <c r="H4550" s="243" t="n"/>
      <c r="I4550" s="243" t="n"/>
      <c r="J4550" s="243" t="n"/>
      <c r="K4550" s="243" t="n"/>
    </row>
    <row r="4551" customFormat="1" s="78">
      <c r="A4551" s="242" t="n"/>
      <c r="B4551" s="22" t="n"/>
      <c r="C4551" s="243" t="n"/>
      <c r="D4551" s="243" t="n"/>
      <c r="E4551" s="243" t="n"/>
      <c r="F4551" s="243" t="n"/>
      <c r="G4551" s="243" t="n"/>
      <c r="H4551" s="243" t="n"/>
      <c r="I4551" s="243" t="n"/>
      <c r="J4551" s="243" t="n"/>
      <c r="K4551" s="243" t="n"/>
    </row>
    <row r="4552" customFormat="1" s="78">
      <c r="A4552" s="242" t="n"/>
      <c r="B4552" s="22" t="n"/>
      <c r="C4552" s="243" t="n"/>
      <c r="D4552" s="243" t="n"/>
      <c r="E4552" s="243" t="n"/>
      <c r="F4552" s="243" t="n"/>
      <c r="G4552" s="243" t="n"/>
      <c r="H4552" s="243" t="n"/>
      <c r="I4552" s="243" t="n"/>
      <c r="J4552" s="243" t="n"/>
      <c r="K4552" s="243" t="n"/>
    </row>
    <row r="4553" customFormat="1" s="78">
      <c r="A4553" s="242" t="n"/>
      <c r="B4553" s="22" t="n"/>
      <c r="C4553" s="243" t="n"/>
      <c r="D4553" s="243" t="n"/>
      <c r="E4553" s="243" t="n"/>
      <c r="F4553" s="243" t="n"/>
      <c r="G4553" s="243" t="n"/>
      <c r="H4553" s="243" t="n"/>
      <c r="I4553" s="243" t="n"/>
      <c r="J4553" s="243" t="n"/>
      <c r="K4553" s="243" t="n"/>
    </row>
    <row r="4554" customFormat="1" s="78">
      <c r="A4554" s="242" t="n"/>
      <c r="B4554" s="22" t="n"/>
      <c r="C4554" s="243" t="n"/>
      <c r="D4554" s="243" t="n"/>
      <c r="E4554" s="243" t="n"/>
      <c r="F4554" s="243" t="n"/>
      <c r="G4554" s="243" t="n"/>
      <c r="H4554" s="243" t="n"/>
      <c r="I4554" s="243" t="n"/>
      <c r="J4554" s="243" t="n"/>
      <c r="K4554" s="243" t="n"/>
    </row>
    <row r="4555" customFormat="1" s="78">
      <c r="A4555" s="242" t="n"/>
      <c r="B4555" s="22" t="n"/>
      <c r="C4555" s="243" t="n"/>
      <c r="D4555" s="243" t="n"/>
      <c r="E4555" s="243" t="n"/>
      <c r="F4555" s="243" t="n"/>
      <c r="G4555" s="243" t="n"/>
      <c r="H4555" s="243" t="n"/>
      <c r="I4555" s="243" t="n"/>
      <c r="J4555" s="243" t="n"/>
      <c r="K4555" s="243" t="n"/>
    </row>
    <row r="4556" customFormat="1" s="78">
      <c r="A4556" s="242" t="n"/>
      <c r="B4556" s="22" t="n"/>
      <c r="C4556" s="243" t="n"/>
      <c r="D4556" s="243" t="n"/>
      <c r="E4556" s="243" t="n"/>
      <c r="F4556" s="243" t="n"/>
      <c r="G4556" s="243" t="n"/>
      <c r="H4556" s="243" t="n"/>
      <c r="I4556" s="243" t="n"/>
      <c r="J4556" s="243" t="n"/>
      <c r="K4556" s="243" t="n"/>
    </row>
    <row r="4557" customFormat="1" s="78">
      <c r="A4557" s="242" t="n"/>
      <c r="B4557" s="22" t="n"/>
      <c r="C4557" s="243" t="n"/>
      <c r="D4557" s="243" t="n"/>
      <c r="E4557" s="243" t="n"/>
      <c r="F4557" s="243" t="n"/>
      <c r="G4557" s="243" t="n"/>
      <c r="H4557" s="243" t="n"/>
      <c r="I4557" s="243" t="n"/>
      <c r="J4557" s="243" t="n"/>
      <c r="K4557" s="243" t="n"/>
    </row>
    <row r="4558" customFormat="1" s="78">
      <c r="A4558" s="242" t="n"/>
      <c r="B4558" s="22" t="n"/>
      <c r="C4558" s="243" t="n"/>
      <c r="D4558" s="243" t="n"/>
      <c r="E4558" s="243" t="n"/>
      <c r="F4558" s="243" t="n"/>
      <c r="G4558" s="243" t="n"/>
      <c r="H4558" s="243" t="n"/>
      <c r="I4558" s="243" t="n"/>
      <c r="J4558" s="243" t="n"/>
      <c r="K4558" s="243" t="n"/>
    </row>
    <row r="4559" customFormat="1" s="78">
      <c r="A4559" s="242" t="n"/>
      <c r="B4559" s="22" t="n"/>
      <c r="C4559" s="243" t="n"/>
      <c r="D4559" s="243" t="n"/>
      <c r="E4559" s="243" t="n"/>
      <c r="F4559" s="243" t="n"/>
      <c r="G4559" s="243" t="n"/>
      <c r="H4559" s="243" t="n"/>
      <c r="I4559" s="243" t="n"/>
      <c r="J4559" s="243" t="n"/>
      <c r="K4559" s="243" t="n"/>
    </row>
    <row r="4560" customFormat="1" s="78">
      <c r="A4560" s="242" t="n"/>
      <c r="B4560" s="22" t="n"/>
      <c r="C4560" s="243" t="n"/>
      <c r="D4560" s="243" t="n"/>
      <c r="E4560" s="243" t="n"/>
      <c r="F4560" s="243" t="n"/>
      <c r="G4560" s="243" t="n"/>
      <c r="H4560" s="243" t="n"/>
      <c r="I4560" s="243" t="n"/>
      <c r="J4560" s="243" t="n"/>
      <c r="K4560" s="243" t="n"/>
    </row>
    <row r="4561" customFormat="1" s="78">
      <c r="A4561" s="242" t="n"/>
      <c r="B4561" s="22" t="n"/>
      <c r="C4561" s="243" t="n"/>
      <c r="D4561" s="243" t="n"/>
      <c r="E4561" s="243" t="n"/>
      <c r="F4561" s="243" t="n"/>
      <c r="G4561" s="243" t="n"/>
      <c r="H4561" s="243" t="n"/>
      <c r="I4561" s="243" t="n"/>
      <c r="J4561" s="243" t="n"/>
      <c r="K4561" s="243" t="n"/>
    </row>
    <row r="4562" customFormat="1" s="78">
      <c r="A4562" s="242" t="n"/>
      <c r="B4562" s="22" t="n"/>
      <c r="C4562" s="243" t="n"/>
      <c r="D4562" s="243" t="n"/>
      <c r="E4562" s="243" t="n"/>
      <c r="F4562" s="243" t="n"/>
      <c r="G4562" s="243" t="n"/>
      <c r="H4562" s="243" t="n"/>
      <c r="I4562" s="243" t="n"/>
      <c r="J4562" s="243" t="n"/>
      <c r="K4562" s="243" t="n"/>
    </row>
    <row r="4563" customFormat="1" s="78">
      <c r="A4563" s="242" t="n"/>
      <c r="B4563" s="22" t="n"/>
      <c r="C4563" s="243" t="n"/>
      <c r="D4563" s="243" t="n"/>
      <c r="E4563" s="243" t="n"/>
      <c r="F4563" s="243" t="n"/>
      <c r="G4563" s="243" t="n"/>
      <c r="H4563" s="243" t="n"/>
      <c r="I4563" s="243" t="n"/>
      <c r="J4563" s="243" t="n"/>
      <c r="K4563" s="243" t="n"/>
    </row>
    <row r="4564" customFormat="1" s="78">
      <c r="A4564" s="242" t="n"/>
      <c r="B4564" s="22" t="n"/>
      <c r="C4564" s="243" t="n"/>
      <c r="D4564" s="243" t="n"/>
      <c r="E4564" s="243" t="n"/>
      <c r="F4564" s="243" t="n"/>
      <c r="G4564" s="243" t="n"/>
      <c r="H4564" s="243" t="n"/>
      <c r="I4564" s="243" t="n"/>
      <c r="J4564" s="243" t="n"/>
      <c r="K4564" s="243" t="n"/>
    </row>
    <row r="4565" customFormat="1" s="78">
      <c r="A4565" s="242" t="n"/>
      <c r="B4565" s="22" t="n"/>
      <c r="C4565" s="243" t="n"/>
      <c r="D4565" s="243" t="n"/>
      <c r="E4565" s="243" t="n"/>
      <c r="F4565" s="243" t="n"/>
      <c r="G4565" s="243" t="n"/>
      <c r="H4565" s="243" t="n"/>
      <c r="I4565" s="243" t="n"/>
      <c r="J4565" s="243" t="n"/>
      <c r="K4565" s="243" t="n"/>
    </row>
    <row r="4566" customFormat="1" s="78">
      <c r="A4566" s="242" t="n"/>
      <c r="B4566" s="22" t="n"/>
      <c r="C4566" s="243" t="n"/>
      <c r="D4566" s="243" t="n"/>
      <c r="E4566" s="243" t="n"/>
      <c r="F4566" s="243" t="n"/>
      <c r="G4566" s="243" t="n"/>
      <c r="H4566" s="243" t="n"/>
      <c r="I4566" s="243" t="n"/>
      <c r="J4566" s="243" t="n"/>
      <c r="K4566" s="243" t="n"/>
    </row>
    <row r="4567" customFormat="1" s="78">
      <c r="A4567" s="242" t="n"/>
      <c r="B4567" s="22" t="n"/>
      <c r="C4567" s="243" t="n"/>
      <c r="D4567" s="243" t="n"/>
      <c r="E4567" s="243" t="n"/>
      <c r="F4567" s="243" t="n"/>
      <c r="G4567" s="243" t="n"/>
      <c r="H4567" s="243" t="n"/>
      <c r="I4567" s="243" t="n"/>
      <c r="J4567" s="243" t="n"/>
      <c r="K4567" s="243" t="n"/>
    </row>
    <row r="4568" customFormat="1" s="78">
      <c r="A4568" s="242" t="n"/>
      <c r="B4568" s="22" t="n"/>
      <c r="C4568" s="243" t="n"/>
      <c r="D4568" s="243" t="n"/>
      <c r="E4568" s="243" t="n"/>
      <c r="F4568" s="243" t="n"/>
      <c r="G4568" s="243" t="n"/>
      <c r="H4568" s="243" t="n"/>
      <c r="I4568" s="243" t="n"/>
      <c r="J4568" s="243" t="n"/>
      <c r="K4568" s="243" t="n"/>
    </row>
    <row r="4569" customFormat="1" s="78">
      <c r="A4569" s="242" t="n"/>
      <c r="B4569" s="22" t="n"/>
      <c r="C4569" s="243" t="n"/>
      <c r="D4569" s="243" t="n"/>
      <c r="E4569" s="243" t="n"/>
      <c r="F4569" s="243" t="n"/>
      <c r="G4569" s="243" t="n"/>
      <c r="H4569" s="243" t="n"/>
      <c r="I4569" s="243" t="n"/>
      <c r="J4569" s="243" t="n"/>
      <c r="K4569" s="243" t="n"/>
    </row>
    <row r="4570" customFormat="1" s="78">
      <c r="A4570" s="242" t="n"/>
      <c r="B4570" s="22" t="n"/>
      <c r="C4570" s="243" t="n"/>
      <c r="D4570" s="243" t="n"/>
      <c r="E4570" s="243" t="n"/>
      <c r="F4570" s="243" t="n"/>
      <c r="G4570" s="243" t="n"/>
      <c r="H4570" s="243" t="n"/>
      <c r="I4570" s="243" t="n"/>
      <c r="J4570" s="243" t="n"/>
      <c r="K4570" s="243" t="n"/>
    </row>
    <row r="4571" customFormat="1" s="78">
      <c r="A4571" s="242" t="n"/>
      <c r="B4571" s="22" t="n"/>
      <c r="C4571" s="243" t="n"/>
      <c r="D4571" s="243" t="n"/>
      <c r="E4571" s="243" t="n"/>
      <c r="F4571" s="243" t="n"/>
      <c r="G4571" s="243" t="n"/>
      <c r="H4571" s="243" t="n"/>
      <c r="I4571" s="243" t="n"/>
      <c r="J4571" s="243" t="n"/>
      <c r="K4571" s="243" t="n"/>
    </row>
    <row r="4572" customFormat="1" s="78">
      <c r="A4572" s="242" t="n"/>
      <c r="B4572" s="22" t="n"/>
      <c r="C4572" s="243" t="n"/>
      <c r="D4572" s="243" t="n"/>
      <c r="E4572" s="243" t="n"/>
      <c r="F4572" s="243" t="n"/>
      <c r="G4572" s="243" t="n"/>
      <c r="H4572" s="243" t="n"/>
      <c r="I4572" s="243" t="n"/>
      <c r="J4572" s="243" t="n"/>
      <c r="K4572" s="243" t="n"/>
    </row>
    <row r="4573" customFormat="1" s="78">
      <c r="A4573" s="242" t="n"/>
      <c r="B4573" s="22" t="n"/>
      <c r="C4573" s="243" t="n"/>
      <c r="D4573" s="243" t="n"/>
      <c r="E4573" s="243" t="n"/>
      <c r="F4573" s="243" t="n"/>
      <c r="G4573" s="243" t="n"/>
      <c r="H4573" s="243" t="n"/>
      <c r="I4573" s="243" t="n"/>
      <c r="J4573" s="243" t="n"/>
      <c r="K4573" s="243" t="n"/>
    </row>
    <row r="4574" customFormat="1" s="78">
      <c r="A4574" s="242" t="n"/>
      <c r="B4574" s="22" t="n"/>
      <c r="C4574" s="243" t="n"/>
      <c r="D4574" s="243" t="n"/>
      <c r="E4574" s="243" t="n"/>
      <c r="F4574" s="243" t="n"/>
      <c r="G4574" s="243" t="n"/>
      <c r="H4574" s="243" t="n"/>
      <c r="I4574" s="243" t="n"/>
      <c r="J4574" s="243" t="n"/>
      <c r="K4574" s="243" t="n"/>
    </row>
    <row r="4575" customFormat="1" s="78">
      <c r="A4575" s="242" t="n"/>
      <c r="B4575" s="22" t="n"/>
      <c r="C4575" s="243" t="n"/>
      <c r="D4575" s="243" t="n"/>
      <c r="E4575" s="243" t="n"/>
      <c r="F4575" s="243" t="n"/>
      <c r="G4575" s="243" t="n"/>
      <c r="H4575" s="243" t="n"/>
      <c r="I4575" s="243" t="n"/>
      <c r="J4575" s="243" t="n"/>
      <c r="K4575" s="243" t="n"/>
    </row>
    <row r="4576" customFormat="1" s="78">
      <c r="A4576" s="242" t="n"/>
      <c r="B4576" s="22" t="n"/>
      <c r="C4576" s="243" t="n"/>
      <c r="D4576" s="243" t="n"/>
      <c r="E4576" s="243" t="n"/>
      <c r="F4576" s="243" t="n"/>
      <c r="G4576" s="243" t="n"/>
      <c r="H4576" s="243" t="n"/>
      <c r="I4576" s="243" t="n"/>
      <c r="J4576" s="243" t="n"/>
      <c r="K4576" s="243" t="n"/>
    </row>
    <row r="4577" customFormat="1" s="78">
      <c r="A4577" s="242" t="n"/>
      <c r="B4577" s="22" t="n"/>
      <c r="C4577" s="243" t="n"/>
      <c r="D4577" s="243" t="n"/>
      <c r="E4577" s="243" t="n"/>
      <c r="F4577" s="243" t="n"/>
      <c r="G4577" s="243" t="n"/>
      <c r="H4577" s="243" t="n"/>
      <c r="I4577" s="243" t="n"/>
      <c r="J4577" s="243" t="n"/>
      <c r="K4577" s="243" t="n"/>
    </row>
    <row r="4578" customFormat="1" s="78">
      <c r="A4578" s="242" t="n"/>
      <c r="B4578" s="22" t="n"/>
      <c r="C4578" s="243" t="n"/>
      <c r="D4578" s="243" t="n"/>
      <c r="E4578" s="243" t="n"/>
      <c r="F4578" s="243" t="n"/>
      <c r="G4578" s="243" t="n"/>
      <c r="H4578" s="243" t="n"/>
      <c r="I4578" s="243" t="n"/>
      <c r="J4578" s="243" t="n"/>
      <c r="K4578" s="243" t="n"/>
    </row>
    <row r="4579" customFormat="1" s="78">
      <c r="A4579" s="242" t="n"/>
      <c r="B4579" s="22" t="n"/>
      <c r="C4579" s="243" t="n"/>
      <c r="D4579" s="243" t="n"/>
      <c r="E4579" s="243" t="n"/>
      <c r="F4579" s="243" t="n"/>
      <c r="G4579" s="243" t="n"/>
      <c r="H4579" s="243" t="n"/>
      <c r="I4579" s="243" t="n"/>
      <c r="J4579" s="243" t="n"/>
      <c r="K4579" s="243" t="n"/>
    </row>
    <row r="4580" customFormat="1" s="78">
      <c r="A4580" s="242" t="n"/>
      <c r="B4580" s="22" t="n"/>
      <c r="C4580" s="243" t="n"/>
      <c r="D4580" s="243" t="n"/>
      <c r="E4580" s="243" t="n"/>
      <c r="F4580" s="243" t="n"/>
      <c r="G4580" s="243" t="n"/>
      <c r="H4580" s="243" t="n"/>
      <c r="I4580" s="243" t="n"/>
      <c r="J4580" s="243" t="n"/>
      <c r="K4580" s="243" t="n"/>
    </row>
    <row r="4581" customFormat="1" s="78">
      <c r="A4581" s="242" t="n"/>
      <c r="B4581" s="22" t="n"/>
      <c r="C4581" s="243" t="n"/>
      <c r="D4581" s="243" t="n"/>
      <c r="E4581" s="243" t="n"/>
      <c r="F4581" s="243" t="n"/>
      <c r="G4581" s="243" t="n"/>
      <c r="H4581" s="243" t="n"/>
      <c r="I4581" s="243" t="n"/>
      <c r="J4581" s="243" t="n"/>
      <c r="K4581" s="243" t="n"/>
    </row>
    <row r="4582" customFormat="1" s="78">
      <c r="A4582" s="242" t="n"/>
      <c r="B4582" s="22" t="n"/>
      <c r="C4582" s="243" t="n"/>
      <c r="D4582" s="243" t="n"/>
      <c r="E4582" s="243" t="n"/>
      <c r="F4582" s="243" t="n"/>
      <c r="G4582" s="243" t="n"/>
      <c r="H4582" s="243" t="n"/>
      <c r="I4582" s="243" t="n"/>
      <c r="J4582" s="243" t="n"/>
      <c r="K4582" s="243" t="n"/>
    </row>
    <row r="4583" customFormat="1" s="78">
      <c r="A4583" s="242" t="n"/>
      <c r="B4583" s="22" t="n"/>
      <c r="C4583" s="243" t="n"/>
      <c r="D4583" s="243" t="n"/>
      <c r="E4583" s="243" t="n"/>
      <c r="F4583" s="243" t="n"/>
      <c r="G4583" s="243" t="n"/>
      <c r="H4583" s="243" t="n"/>
      <c r="I4583" s="243" t="n"/>
      <c r="J4583" s="243" t="n"/>
      <c r="K4583" s="243" t="n"/>
    </row>
    <row r="4584" customFormat="1" s="78">
      <c r="A4584" s="242" t="n"/>
      <c r="B4584" s="22" t="n"/>
      <c r="C4584" s="243" t="n"/>
      <c r="D4584" s="243" t="n"/>
      <c r="E4584" s="243" t="n"/>
      <c r="F4584" s="243" t="n"/>
      <c r="G4584" s="243" t="n"/>
      <c r="H4584" s="243" t="n"/>
      <c r="I4584" s="243" t="n"/>
      <c r="J4584" s="243" t="n"/>
      <c r="K4584" s="243" t="n"/>
    </row>
    <row r="4585" customFormat="1" s="78">
      <c r="A4585" s="242" t="n"/>
      <c r="B4585" s="22" t="n"/>
      <c r="C4585" s="243" t="n"/>
      <c r="D4585" s="243" t="n"/>
      <c r="E4585" s="243" t="n"/>
      <c r="F4585" s="243" t="n"/>
      <c r="G4585" s="243" t="n"/>
      <c r="H4585" s="243" t="n"/>
      <c r="I4585" s="243" t="n"/>
      <c r="J4585" s="243" t="n"/>
      <c r="K4585" s="243" t="n"/>
    </row>
    <row r="4586" customFormat="1" s="78">
      <c r="A4586" s="242" t="n"/>
      <c r="B4586" s="22" t="n"/>
      <c r="C4586" s="243" t="n"/>
      <c r="D4586" s="243" t="n"/>
      <c r="E4586" s="243" t="n"/>
      <c r="F4586" s="243" t="n"/>
      <c r="G4586" s="243" t="n"/>
      <c r="H4586" s="243" t="n"/>
      <c r="I4586" s="243" t="n"/>
      <c r="J4586" s="243" t="n"/>
      <c r="K4586" s="243" t="n"/>
    </row>
    <row r="4587" customFormat="1" s="78">
      <c r="A4587" s="242" t="n"/>
      <c r="B4587" s="22" t="n"/>
      <c r="C4587" s="243" t="n"/>
      <c r="D4587" s="243" t="n"/>
      <c r="E4587" s="243" t="n"/>
      <c r="F4587" s="243" t="n"/>
      <c r="G4587" s="243" t="n"/>
      <c r="H4587" s="243" t="n"/>
      <c r="I4587" s="243" t="n"/>
      <c r="J4587" s="243" t="n"/>
      <c r="K4587" s="243" t="n"/>
    </row>
    <row r="4588" customFormat="1" s="78">
      <c r="A4588" s="242" t="n"/>
      <c r="B4588" s="22" t="n"/>
      <c r="C4588" s="243" t="n"/>
      <c r="D4588" s="243" t="n"/>
      <c r="E4588" s="243" t="n"/>
      <c r="F4588" s="243" t="n"/>
      <c r="G4588" s="243" t="n"/>
      <c r="H4588" s="243" t="n"/>
      <c r="I4588" s="243" t="n"/>
      <c r="J4588" s="243" t="n"/>
      <c r="K4588" s="243" t="n"/>
    </row>
    <row r="4589" customFormat="1" s="78">
      <c r="A4589" s="242" t="n"/>
      <c r="B4589" s="22" t="n"/>
      <c r="C4589" s="243" t="n"/>
      <c r="D4589" s="243" t="n"/>
      <c r="E4589" s="243" t="n"/>
      <c r="F4589" s="243" t="n"/>
      <c r="G4589" s="243" t="n"/>
      <c r="H4589" s="243" t="n"/>
      <c r="I4589" s="243" t="n"/>
      <c r="J4589" s="243" t="n"/>
      <c r="K4589" s="243" t="n"/>
    </row>
    <row r="4590" customFormat="1" s="78">
      <c r="A4590" s="242" t="n"/>
      <c r="B4590" s="22" t="n"/>
      <c r="C4590" s="243" t="n"/>
      <c r="D4590" s="243" t="n"/>
      <c r="E4590" s="243" t="n"/>
      <c r="F4590" s="243" t="n"/>
      <c r="G4590" s="243" t="n"/>
      <c r="H4590" s="243" t="n"/>
      <c r="I4590" s="243" t="n"/>
      <c r="J4590" s="243" t="n"/>
      <c r="K4590" s="243" t="n"/>
    </row>
    <row r="4591" customFormat="1" s="78">
      <c r="A4591" s="242" t="n"/>
      <c r="B4591" s="22" t="n"/>
      <c r="C4591" s="243" t="n"/>
      <c r="D4591" s="243" t="n"/>
      <c r="E4591" s="243" t="n"/>
      <c r="F4591" s="243" t="n"/>
      <c r="G4591" s="243" t="n"/>
      <c r="H4591" s="243" t="n"/>
      <c r="I4591" s="243" t="n"/>
      <c r="J4591" s="243" t="n"/>
      <c r="K4591" s="243" t="n"/>
    </row>
    <row r="4592" customFormat="1" s="78">
      <c r="A4592" s="242" t="n"/>
      <c r="B4592" s="22" t="n"/>
      <c r="C4592" s="243" t="n"/>
      <c r="D4592" s="243" t="n"/>
      <c r="E4592" s="243" t="n"/>
      <c r="F4592" s="243" t="n"/>
      <c r="G4592" s="243" t="n"/>
      <c r="H4592" s="243" t="n"/>
      <c r="I4592" s="243" t="n"/>
      <c r="J4592" s="243" t="n"/>
      <c r="K4592" s="243" t="n"/>
    </row>
    <row r="4593" customFormat="1" s="78">
      <c r="A4593" s="242" t="n"/>
      <c r="B4593" s="22" t="n"/>
      <c r="C4593" s="243" t="n"/>
      <c r="D4593" s="243" t="n"/>
      <c r="E4593" s="243" t="n"/>
      <c r="F4593" s="243" t="n"/>
      <c r="G4593" s="243" t="n"/>
      <c r="H4593" s="243" t="n"/>
      <c r="I4593" s="243" t="n"/>
      <c r="J4593" s="243" t="n"/>
      <c r="K4593" s="243" t="n"/>
    </row>
    <row r="4594" customFormat="1" s="78">
      <c r="A4594" s="242" t="n"/>
      <c r="B4594" s="22" t="n"/>
      <c r="C4594" s="243" t="n"/>
      <c r="D4594" s="243" t="n"/>
      <c r="E4594" s="243" t="n"/>
      <c r="F4594" s="243" t="n"/>
      <c r="G4594" s="243" t="n"/>
      <c r="H4594" s="243" t="n"/>
      <c r="I4594" s="243" t="n"/>
      <c r="J4594" s="243" t="n"/>
      <c r="K4594" s="243" t="n"/>
    </row>
    <row r="4595" customFormat="1" s="78">
      <c r="A4595" s="242" t="n"/>
      <c r="B4595" s="22" t="n"/>
      <c r="C4595" s="243" t="n"/>
      <c r="D4595" s="243" t="n"/>
      <c r="E4595" s="243" t="n"/>
      <c r="F4595" s="243" t="n"/>
      <c r="G4595" s="243" t="n"/>
      <c r="H4595" s="243" t="n"/>
      <c r="I4595" s="243" t="n"/>
      <c r="J4595" s="243" t="n"/>
      <c r="K4595" s="243" t="n"/>
    </row>
    <row r="4596" customFormat="1" s="78">
      <c r="A4596" s="242" t="n"/>
      <c r="B4596" s="22" t="n"/>
      <c r="C4596" s="243" t="n"/>
      <c r="D4596" s="243" t="n"/>
      <c r="E4596" s="243" t="n"/>
      <c r="F4596" s="243" t="n"/>
      <c r="G4596" s="243" t="n"/>
      <c r="H4596" s="243" t="n"/>
      <c r="I4596" s="243" t="n"/>
      <c r="J4596" s="243" t="n"/>
      <c r="K4596" s="243" t="n"/>
    </row>
    <row r="4597" customFormat="1" s="78">
      <c r="A4597" s="242" t="n"/>
      <c r="B4597" s="22" t="n"/>
      <c r="C4597" s="243" t="n"/>
      <c r="D4597" s="243" t="n"/>
      <c r="E4597" s="243" t="n"/>
      <c r="F4597" s="243" t="n"/>
      <c r="G4597" s="243" t="n"/>
      <c r="H4597" s="243" t="n"/>
      <c r="I4597" s="243" t="n"/>
      <c r="J4597" s="243" t="n"/>
      <c r="K4597" s="243" t="n"/>
    </row>
    <row r="4598" customFormat="1" s="78">
      <c r="A4598" s="242" t="n"/>
      <c r="B4598" s="22" t="n"/>
      <c r="C4598" s="243" t="n"/>
      <c r="D4598" s="243" t="n"/>
      <c r="E4598" s="243" t="n"/>
      <c r="F4598" s="243" t="n"/>
      <c r="G4598" s="243" t="n"/>
      <c r="H4598" s="243" t="n"/>
      <c r="I4598" s="243" t="n"/>
      <c r="J4598" s="243" t="n"/>
      <c r="K4598" s="243" t="n"/>
    </row>
    <row r="4599" customFormat="1" s="78">
      <c r="A4599" s="242" t="n"/>
      <c r="B4599" s="22" t="n"/>
      <c r="C4599" s="243" t="n"/>
      <c r="D4599" s="243" t="n"/>
      <c r="E4599" s="243" t="n"/>
      <c r="F4599" s="243" t="n"/>
      <c r="G4599" s="243" t="n"/>
      <c r="H4599" s="243" t="n"/>
      <c r="I4599" s="243" t="n"/>
      <c r="J4599" s="243" t="n"/>
      <c r="K4599" s="243" t="n"/>
    </row>
    <row r="4600" customFormat="1" s="78">
      <c r="A4600" s="242" t="n"/>
      <c r="B4600" s="22" t="n"/>
      <c r="C4600" s="243" t="n"/>
      <c r="D4600" s="243" t="n"/>
      <c r="E4600" s="243" t="n"/>
      <c r="F4600" s="243" t="n"/>
      <c r="G4600" s="243" t="n"/>
      <c r="H4600" s="243" t="n"/>
      <c r="I4600" s="243" t="n"/>
      <c r="J4600" s="243" t="n"/>
      <c r="K4600" s="243" t="n"/>
    </row>
    <row r="4601" customFormat="1" s="78">
      <c r="A4601" s="242" t="n"/>
      <c r="B4601" s="22" t="n"/>
      <c r="C4601" s="243" t="n"/>
      <c r="D4601" s="243" t="n"/>
      <c r="E4601" s="243" t="n"/>
      <c r="F4601" s="243" t="n"/>
      <c r="G4601" s="243" t="n"/>
      <c r="H4601" s="243" t="n"/>
      <c r="I4601" s="243" t="n"/>
      <c r="J4601" s="243" t="n"/>
      <c r="K4601" s="243" t="n"/>
    </row>
    <row r="4602" customFormat="1" s="78">
      <c r="A4602" s="242" t="n"/>
      <c r="B4602" s="22" t="n"/>
      <c r="C4602" s="243" t="n"/>
      <c r="D4602" s="243" t="n"/>
      <c r="E4602" s="243" t="n"/>
      <c r="F4602" s="243" t="n"/>
      <c r="G4602" s="243" t="n"/>
      <c r="H4602" s="243" t="n"/>
      <c r="I4602" s="243" t="n"/>
      <c r="J4602" s="243" t="n"/>
      <c r="K4602" s="243" t="n"/>
    </row>
    <row r="4603" customFormat="1" s="78">
      <c r="A4603" s="242" t="n"/>
      <c r="B4603" s="22" t="n"/>
      <c r="C4603" s="243" t="n"/>
      <c r="D4603" s="243" t="n"/>
      <c r="E4603" s="243" t="n"/>
      <c r="F4603" s="243" t="n"/>
      <c r="G4603" s="243" t="n"/>
      <c r="H4603" s="243" t="n"/>
      <c r="I4603" s="243" t="n"/>
      <c r="J4603" s="243" t="n"/>
      <c r="K4603" s="243" t="n"/>
    </row>
    <row r="4604" customFormat="1" s="78">
      <c r="A4604" s="242" t="n"/>
      <c r="B4604" s="22" t="n"/>
      <c r="C4604" s="243" t="n"/>
      <c r="D4604" s="243" t="n"/>
      <c r="E4604" s="243" t="n"/>
      <c r="F4604" s="243" t="n"/>
      <c r="G4604" s="243" t="n"/>
      <c r="H4604" s="243" t="n"/>
      <c r="I4604" s="243" t="n"/>
      <c r="J4604" s="243" t="n"/>
      <c r="K4604" s="243" t="n"/>
    </row>
    <row r="4605" customFormat="1" s="78">
      <c r="A4605" s="242" t="n"/>
      <c r="B4605" s="22" t="n"/>
      <c r="C4605" s="243" t="n"/>
      <c r="D4605" s="243" t="n"/>
      <c r="E4605" s="243" t="n"/>
      <c r="F4605" s="243" t="n"/>
      <c r="G4605" s="243" t="n"/>
      <c r="H4605" s="243" t="n"/>
      <c r="I4605" s="243" t="n"/>
      <c r="J4605" s="243" t="n"/>
      <c r="K4605" s="243" t="n"/>
    </row>
    <row r="4606" customFormat="1" s="78">
      <c r="A4606" s="242" t="n"/>
      <c r="B4606" s="22" t="n"/>
      <c r="C4606" s="243" t="n"/>
      <c r="D4606" s="243" t="n"/>
      <c r="E4606" s="243" t="n"/>
      <c r="F4606" s="243" t="n"/>
      <c r="G4606" s="243" t="n"/>
      <c r="H4606" s="243" t="n"/>
      <c r="I4606" s="243" t="n"/>
      <c r="J4606" s="243" t="n"/>
      <c r="K4606" s="243" t="n"/>
    </row>
    <row r="4607" customFormat="1" s="78">
      <c r="A4607" s="242" t="n"/>
      <c r="B4607" s="22" t="n"/>
      <c r="C4607" s="243" t="n"/>
      <c r="D4607" s="243" t="n"/>
      <c r="E4607" s="243" t="n"/>
      <c r="F4607" s="243" t="n"/>
      <c r="G4607" s="243" t="n"/>
      <c r="H4607" s="243" t="n"/>
      <c r="I4607" s="243" t="n"/>
      <c r="J4607" s="243" t="n"/>
      <c r="K4607" s="243" t="n"/>
    </row>
    <row r="4608" customFormat="1" s="78">
      <c r="A4608" s="242" t="n"/>
      <c r="B4608" s="22" t="n"/>
      <c r="C4608" s="243" t="n"/>
      <c r="D4608" s="243" t="n"/>
      <c r="E4608" s="243" t="n"/>
      <c r="F4608" s="243" t="n"/>
      <c r="G4608" s="243" t="n"/>
      <c r="H4608" s="243" t="n"/>
      <c r="I4608" s="243" t="n"/>
      <c r="J4608" s="243" t="n"/>
      <c r="K4608" s="243" t="n"/>
    </row>
    <row r="4609" customFormat="1" s="78">
      <c r="A4609" s="242" t="n"/>
      <c r="B4609" s="22" t="n"/>
      <c r="C4609" s="243" t="n"/>
      <c r="D4609" s="243" t="n"/>
      <c r="E4609" s="243" t="n"/>
      <c r="F4609" s="243" t="n"/>
      <c r="G4609" s="243" t="n"/>
      <c r="H4609" s="243" t="n"/>
      <c r="I4609" s="243" t="n"/>
      <c r="J4609" s="243" t="n"/>
      <c r="K4609" s="243" t="n"/>
    </row>
    <row r="4610" customFormat="1" s="78">
      <c r="A4610" s="242" t="n"/>
      <c r="B4610" s="22" t="n"/>
      <c r="C4610" s="243" t="n"/>
      <c r="D4610" s="243" t="n"/>
      <c r="E4610" s="243" t="n"/>
      <c r="F4610" s="243" t="n"/>
      <c r="G4610" s="243" t="n"/>
      <c r="H4610" s="243" t="n"/>
      <c r="I4610" s="243" t="n"/>
      <c r="J4610" s="243" t="n"/>
      <c r="K4610" s="243" t="n"/>
    </row>
    <row r="4611" customFormat="1" s="78">
      <c r="A4611" s="242" t="n"/>
      <c r="B4611" s="22" t="n"/>
      <c r="C4611" s="243" t="n"/>
      <c r="D4611" s="243" t="n"/>
      <c r="E4611" s="243" t="n"/>
      <c r="F4611" s="243" t="n"/>
      <c r="G4611" s="243" t="n"/>
      <c r="H4611" s="243" t="n"/>
      <c r="I4611" s="243" t="n"/>
      <c r="J4611" s="243" t="n"/>
      <c r="K4611" s="243" t="n"/>
    </row>
    <row r="4612" customFormat="1" s="78">
      <c r="A4612" s="242" t="n"/>
      <c r="B4612" s="22" t="n"/>
      <c r="C4612" s="243" t="n"/>
      <c r="D4612" s="243" t="n"/>
      <c r="E4612" s="243" t="n"/>
      <c r="F4612" s="243" t="n"/>
      <c r="G4612" s="243" t="n"/>
      <c r="H4612" s="243" t="n"/>
      <c r="I4612" s="243" t="n"/>
      <c r="J4612" s="243" t="n"/>
      <c r="K4612" s="243" t="n"/>
    </row>
    <row r="4613" customFormat="1" s="78">
      <c r="A4613" s="242" t="n"/>
      <c r="B4613" s="22" t="n"/>
      <c r="C4613" s="243" t="n"/>
      <c r="D4613" s="243" t="n"/>
      <c r="E4613" s="243" t="n"/>
      <c r="F4613" s="243" t="n"/>
      <c r="G4613" s="243" t="n"/>
      <c r="H4613" s="243" t="n"/>
      <c r="I4613" s="243" t="n"/>
      <c r="J4613" s="243" t="n"/>
      <c r="K4613" s="243" t="n"/>
    </row>
    <row r="4614" customFormat="1" s="78">
      <c r="A4614" s="242" t="n"/>
      <c r="B4614" s="22" t="n"/>
      <c r="C4614" s="243" t="n"/>
      <c r="D4614" s="243" t="n"/>
      <c r="E4614" s="243" t="n"/>
      <c r="F4614" s="243" t="n"/>
      <c r="G4614" s="243" t="n"/>
      <c r="H4614" s="243" t="n"/>
      <c r="I4614" s="243" t="n"/>
      <c r="J4614" s="243" t="n"/>
      <c r="K4614" s="243" t="n"/>
    </row>
    <row r="4615" customFormat="1" s="78">
      <c r="A4615" s="242" t="n"/>
      <c r="B4615" s="22" t="n"/>
      <c r="C4615" s="243" t="n"/>
      <c r="D4615" s="243" t="n"/>
      <c r="E4615" s="243" t="n"/>
      <c r="F4615" s="243" t="n"/>
      <c r="G4615" s="243" t="n"/>
      <c r="H4615" s="243" t="n"/>
      <c r="I4615" s="243" t="n"/>
      <c r="J4615" s="243" t="n"/>
      <c r="K4615" s="243" t="n"/>
    </row>
    <row r="4616" customFormat="1" s="78">
      <c r="A4616" s="242" t="n"/>
      <c r="B4616" s="22" t="n"/>
      <c r="C4616" s="243" t="n"/>
      <c r="D4616" s="243" t="n"/>
      <c r="E4616" s="243" t="n"/>
      <c r="F4616" s="243" t="n"/>
      <c r="G4616" s="243" t="n"/>
      <c r="H4616" s="243" t="n"/>
      <c r="I4616" s="243" t="n"/>
      <c r="J4616" s="243" t="n"/>
      <c r="K4616" s="243" t="n"/>
    </row>
    <row r="4617" customFormat="1" s="78">
      <c r="A4617" s="242" t="n"/>
      <c r="B4617" s="22" t="n"/>
      <c r="C4617" s="243" t="n"/>
      <c r="D4617" s="243" t="n"/>
      <c r="E4617" s="243" t="n"/>
      <c r="F4617" s="243" t="n"/>
      <c r="G4617" s="243" t="n"/>
      <c r="H4617" s="243" t="n"/>
      <c r="I4617" s="243" t="n"/>
      <c r="J4617" s="243" t="n"/>
      <c r="K4617" s="243" t="n"/>
    </row>
    <row r="4618" customFormat="1" s="78">
      <c r="A4618" s="242" t="n"/>
      <c r="B4618" s="22" t="n"/>
      <c r="C4618" s="243" t="n"/>
      <c r="D4618" s="243" t="n"/>
      <c r="E4618" s="243" t="n"/>
      <c r="F4618" s="243" t="n"/>
      <c r="G4618" s="243" t="n"/>
      <c r="H4618" s="243" t="n"/>
      <c r="I4618" s="243" t="n"/>
      <c r="J4618" s="243" t="n"/>
      <c r="K4618" s="243" t="n"/>
    </row>
    <row r="4619" customFormat="1" s="78">
      <c r="A4619" s="242" t="n"/>
      <c r="B4619" s="22" t="n"/>
      <c r="C4619" s="243" t="n"/>
      <c r="D4619" s="243" t="n"/>
      <c r="E4619" s="243" t="n"/>
      <c r="F4619" s="243" t="n"/>
      <c r="G4619" s="243" t="n"/>
      <c r="H4619" s="243" t="n"/>
      <c r="I4619" s="243" t="n"/>
      <c r="J4619" s="243" t="n"/>
      <c r="K4619" s="243" t="n"/>
    </row>
    <row r="4620" customFormat="1" s="78">
      <c r="A4620" s="242" t="n"/>
      <c r="B4620" s="22" t="n"/>
      <c r="C4620" s="243" t="n"/>
      <c r="D4620" s="243" t="n"/>
      <c r="E4620" s="243" t="n"/>
      <c r="F4620" s="243" t="n"/>
      <c r="G4620" s="243" t="n"/>
      <c r="H4620" s="243" t="n"/>
      <c r="I4620" s="243" t="n"/>
      <c r="J4620" s="243" t="n"/>
      <c r="K4620" s="243" t="n"/>
    </row>
    <row r="4621" customFormat="1" s="78">
      <c r="A4621" s="242" t="n"/>
      <c r="B4621" s="22" t="n"/>
      <c r="C4621" s="243" t="n"/>
      <c r="D4621" s="243" t="n"/>
      <c r="E4621" s="243" t="n"/>
      <c r="F4621" s="243" t="n"/>
      <c r="G4621" s="243" t="n"/>
      <c r="H4621" s="243" t="n"/>
      <c r="I4621" s="243" t="n"/>
      <c r="J4621" s="243" t="n"/>
      <c r="K4621" s="243" t="n"/>
    </row>
    <row r="4622" customFormat="1" s="78">
      <c r="A4622" s="242" t="n"/>
      <c r="B4622" s="22" t="n"/>
      <c r="C4622" s="243" t="n"/>
      <c r="D4622" s="243" t="n"/>
      <c r="E4622" s="243" t="n"/>
      <c r="F4622" s="243" t="n"/>
      <c r="G4622" s="243" t="n"/>
      <c r="H4622" s="243" t="n"/>
      <c r="I4622" s="243" t="n"/>
      <c r="J4622" s="243" t="n"/>
      <c r="K4622" s="243" t="n"/>
    </row>
    <row r="4623" customFormat="1" s="78">
      <c r="A4623" s="242" t="n"/>
      <c r="B4623" s="22" t="n"/>
      <c r="C4623" s="243" t="n"/>
      <c r="D4623" s="243" t="n"/>
      <c r="E4623" s="243" t="n"/>
      <c r="F4623" s="243" t="n"/>
      <c r="G4623" s="243" t="n"/>
      <c r="H4623" s="243" t="n"/>
      <c r="I4623" s="243" t="n"/>
      <c r="J4623" s="243" t="n"/>
      <c r="K4623" s="243" t="n"/>
    </row>
    <row r="4624" customFormat="1" s="78">
      <c r="A4624" s="242" t="n"/>
      <c r="B4624" s="22" t="n"/>
      <c r="C4624" s="243" t="n"/>
      <c r="D4624" s="243" t="n"/>
      <c r="E4624" s="243" t="n"/>
      <c r="F4624" s="243" t="n"/>
      <c r="G4624" s="243" t="n"/>
      <c r="H4624" s="243" t="n"/>
      <c r="I4624" s="243" t="n"/>
      <c r="J4624" s="243" t="n"/>
      <c r="K4624" s="243" t="n"/>
    </row>
    <row r="4625" customFormat="1" s="78">
      <c r="A4625" s="242" t="n"/>
      <c r="B4625" s="22" t="n"/>
      <c r="C4625" s="243" t="n"/>
      <c r="D4625" s="243" t="n"/>
      <c r="E4625" s="243" t="n"/>
      <c r="F4625" s="243" t="n"/>
      <c r="G4625" s="243" t="n"/>
      <c r="H4625" s="243" t="n"/>
      <c r="I4625" s="243" t="n"/>
      <c r="J4625" s="243" t="n"/>
      <c r="K4625" s="243" t="n"/>
    </row>
    <row r="4626" customFormat="1" s="78">
      <c r="A4626" s="242" t="n"/>
      <c r="B4626" s="22" t="n"/>
      <c r="C4626" s="243" t="n"/>
      <c r="D4626" s="243" t="n"/>
      <c r="E4626" s="243" t="n"/>
      <c r="F4626" s="243" t="n"/>
      <c r="G4626" s="243" t="n"/>
      <c r="H4626" s="243" t="n"/>
      <c r="I4626" s="243" t="n"/>
      <c r="J4626" s="243" t="n"/>
      <c r="K4626" s="243" t="n"/>
    </row>
    <row r="4627" customFormat="1" s="78">
      <c r="A4627" s="242" t="n"/>
      <c r="B4627" s="22" t="n"/>
      <c r="C4627" s="243" t="n"/>
      <c r="D4627" s="243" t="n"/>
      <c r="E4627" s="243" t="n"/>
      <c r="F4627" s="243" t="n"/>
      <c r="G4627" s="243" t="n"/>
      <c r="H4627" s="243" t="n"/>
      <c r="I4627" s="243" t="n"/>
      <c r="J4627" s="243" t="n"/>
      <c r="K4627" s="243" t="n"/>
    </row>
    <row r="4628" customFormat="1" s="78">
      <c r="A4628" s="242" t="n"/>
      <c r="B4628" s="22" t="n"/>
      <c r="C4628" s="243" t="n"/>
      <c r="D4628" s="243" t="n"/>
      <c r="E4628" s="243" t="n"/>
      <c r="F4628" s="243" t="n"/>
      <c r="G4628" s="243" t="n"/>
      <c r="H4628" s="243" t="n"/>
      <c r="I4628" s="243" t="n"/>
      <c r="J4628" s="243" t="n"/>
      <c r="K4628" s="243" t="n"/>
    </row>
    <row r="4629" customFormat="1" s="78">
      <c r="A4629" s="242" t="n"/>
      <c r="B4629" s="22" t="n"/>
      <c r="C4629" s="243" t="n"/>
      <c r="D4629" s="243" t="n"/>
      <c r="E4629" s="243" t="n"/>
      <c r="F4629" s="243" t="n"/>
      <c r="G4629" s="243" t="n"/>
      <c r="H4629" s="243" t="n"/>
      <c r="I4629" s="243" t="n"/>
      <c r="J4629" s="243" t="n"/>
      <c r="K4629" s="243" t="n"/>
    </row>
    <row r="4630" customFormat="1" s="78">
      <c r="A4630" s="242" t="n"/>
      <c r="B4630" s="22" t="n"/>
      <c r="C4630" s="243" t="n"/>
      <c r="D4630" s="243" t="n"/>
      <c r="E4630" s="243" t="n"/>
      <c r="F4630" s="243" t="n"/>
      <c r="G4630" s="243" t="n"/>
      <c r="H4630" s="243" t="n"/>
      <c r="I4630" s="243" t="n"/>
      <c r="J4630" s="243" t="n"/>
      <c r="K4630" s="243" t="n"/>
    </row>
    <row r="4631" customFormat="1" s="78">
      <c r="A4631" s="242" t="n"/>
      <c r="B4631" s="22" t="n"/>
      <c r="C4631" s="243" t="n"/>
      <c r="D4631" s="243" t="n"/>
      <c r="E4631" s="243" t="n"/>
      <c r="F4631" s="243" t="n"/>
      <c r="G4631" s="243" t="n"/>
      <c r="H4631" s="243" t="n"/>
      <c r="I4631" s="243" t="n"/>
      <c r="J4631" s="243" t="n"/>
      <c r="K4631" s="243" t="n"/>
    </row>
    <row r="4632" customFormat="1" s="78">
      <c r="A4632" s="242" t="n"/>
      <c r="B4632" s="22" t="n"/>
      <c r="C4632" s="243" t="n"/>
      <c r="D4632" s="243" t="n"/>
      <c r="E4632" s="243" t="n"/>
      <c r="F4632" s="243" t="n"/>
      <c r="G4632" s="243" t="n"/>
      <c r="H4632" s="243" t="n"/>
      <c r="I4632" s="243" t="n"/>
      <c r="J4632" s="243" t="n"/>
      <c r="K4632" s="243" t="n"/>
    </row>
    <row r="4633" customFormat="1" s="78">
      <c r="A4633" s="242" t="n"/>
      <c r="B4633" s="22" t="n"/>
      <c r="C4633" s="243" t="n"/>
      <c r="D4633" s="243" t="n"/>
      <c r="E4633" s="243" t="n"/>
      <c r="F4633" s="243" t="n"/>
      <c r="G4633" s="243" t="n"/>
      <c r="H4633" s="243" t="n"/>
      <c r="I4633" s="243" t="n"/>
      <c r="J4633" s="243" t="n"/>
      <c r="K4633" s="243" t="n"/>
    </row>
    <row r="4634" customFormat="1" s="78">
      <c r="A4634" s="242" t="n"/>
      <c r="B4634" s="22" t="n"/>
      <c r="C4634" s="243" t="n"/>
      <c r="D4634" s="243" t="n"/>
      <c r="E4634" s="243" t="n"/>
      <c r="F4634" s="243" t="n"/>
      <c r="G4634" s="243" t="n"/>
      <c r="H4634" s="243" t="n"/>
      <c r="I4634" s="243" t="n"/>
      <c r="J4634" s="243" t="n"/>
      <c r="K4634" s="243" t="n"/>
    </row>
    <row r="4635" customFormat="1" s="78">
      <c r="A4635" s="242" t="n"/>
      <c r="B4635" s="22" t="n"/>
      <c r="C4635" s="243" t="n"/>
      <c r="D4635" s="243" t="n"/>
      <c r="E4635" s="243" t="n"/>
      <c r="F4635" s="243" t="n"/>
      <c r="G4635" s="243" t="n"/>
      <c r="H4635" s="243" t="n"/>
      <c r="I4635" s="243" t="n"/>
      <c r="J4635" s="243" t="n"/>
      <c r="K4635" s="243" t="n"/>
    </row>
    <row r="4636" customFormat="1" s="78">
      <c r="A4636" s="242" t="n"/>
      <c r="B4636" s="22" t="n"/>
      <c r="C4636" s="243" t="n"/>
      <c r="D4636" s="243" t="n"/>
      <c r="E4636" s="243" t="n"/>
      <c r="F4636" s="243" t="n"/>
      <c r="G4636" s="243" t="n"/>
      <c r="H4636" s="243" t="n"/>
      <c r="I4636" s="243" t="n"/>
      <c r="J4636" s="243" t="n"/>
      <c r="K4636" s="243" t="n"/>
    </row>
    <row r="4637" customFormat="1" s="78">
      <c r="A4637" s="242" t="n"/>
      <c r="B4637" s="22" t="n"/>
      <c r="C4637" s="243" t="n"/>
      <c r="D4637" s="243" t="n"/>
      <c r="E4637" s="243" t="n"/>
      <c r="F4637" s="243" t="n"/>
      <c r="G4637" s="243" t="n"/>
      <c r="H4637" s="243" t="n"/>
      <c r="I4637" s="243" t="n"/>
      <c r="J4637" s="243" t="n"/>
      <c r="K4637" s="243" t="n"/>
    </row>
    <row r="4638" customFormat="1" s="78">
      <c r="A4638" s="242" t="n"/>
      <c r="B4638" s="22" t="n"/>
      <c r="C4638" s="243" t="n"/>
      <c r="D4638" s="243" t="n"/>
      <c r="E4638" s="243" t="n"/>
      <c r="F4638" s="243" t="n"/>
      <c r="G4638" s="243" t="n"/>
      <c r="H4638" s="243" t="n"/>
      <c r="I4638" s="243" t="n"/>
      <c r="J4638" s="243" t="n"/>
      <c r="K4638" s="243" t="n"/>
    </row>
    <row r="4639" customFormat="1" s="78">
      <c r="A4639" s="242" t="n"/>
      <c r="B4639" s="22" t="n"/>
      <c r="C4639" s="243" t="n"/>
      <c r="D4639" s="243" t="n"/>
      <c r="E4639" s="243" t="n"/>
      <c r="F4639" s="243" t="n"/>
      <c r="G4639" s="243" t="n"/>
      <c r="H4639" s="243" t="n"/>
      <c r="I4639" s="243" t="n"/>
      <c r="J4639" s="243" t="n"/>
      <c r="K4639" s="243" t="n"/>
    </row>
    <row r="4640" customFormat="1" s="78">
      <c r="A4640" s="242" t="n"/>
      <c r="B4640" s="22" t="n"/>
      <c r="C4640" s="243" t="n"/>
      <c r="D4640" s="243" t="n"/>
      <c r="E4640" s="243" t="n"/>
      <c r="F4640" s="243" t="n"/>
      <c r="G4640" s="243" t="n"/>
      <c r="H4640" s="243" t="n"/>
      <c r="I4640" s="243" t="n"/>
      <c r="J4640" s="243" t="n"/>
      <c r="K4640" s="243" t="n"/>
    </row>
    <row r="4641" customFormat="1" s="78">
      <c r="A4641" s="242" t="n"/>
      <c r="B4641" s="22" t="n"/>
      <c r="C4641" s="243" t="n"/>
      <c r="D4641" s="243" t="n"/>
      <c r="E4641" s="243" t="n"/>
      <c r="F4641" s="243" t="n"/>
      <c r="G4641" s="243" t="n"/>
      <c r="H4641" s="243" t="n"/>
      <c r="I4641" s="243" t="n"/>
      <c r="J4641" s="243" t="n"/>
      <c r="K4641" s="243" t="n"/>
    </row>
    <row r="4642" customFormat="1" s="78">
      <c r="A4642" s="242" t="n"/>
      <c r="B4642" s="22" t="n"/>
      <c r="C4642" s="243" t="n"/>
      <c r="D4642" s="243" t="n"/>
      <c r="E4642" s="243" t="n"/>
      <c r="F4642" s="243" t="n"/>
      <c r="G4642" s="243" t="n"/>
      <c r="H4642" s="243" t="n"/>
      <c r="I4642" s="243" t="n"/>
      <c r="J4642" s="243" t="n"/>
      <c r="K4642" s="243" t="n"/>
    </row>
    <row r="4643" customFormat="1" s="78">
      <c r="A4643" s="242" t="n"/>
      <c r="B4643" s="22" t="n"/>
      <c r="C4643" s="243" t="n"/>
      <c r="D4643" s="243" t="n"/>
      <c r="E4643" s="243" t="n"/>
      <c r="F4643" s="243" t="n"/>
      <c r="G4643" s="243" t="n"/>
      <c r="H4643" s="243" t="n"/>
      <c r="I4643" s="243" t="n"/>
      <c r="J4643" s="243" t="n"/>
      <c r="K4643" s="243" t="n"/>
    </row>
    <row r="4644" customFormat="1" s="78">
      <c r="A4644" s="242" t="n"/>
      <c r="B4644" s="22" t="n"/>
      <c r="C4644" s="243" t="n"/>
      <c r="D4644" s="243" t="n"/>
      <c r="E4644" s="243" t="n"/>
      <c r="F4644" s="243" t="n"/>
      <c r="G4644" s="243" t="n"/>
      <c r="H4644" s="243" t="n"/>
      <c r="I4644" s="243" t="n"/>
      <c r="J4644" s="243" t="n"/>
      <c r="K4644" s="243" t="n"/>
    </row>
    <row r="4645" customFormat="1" s="78">
      <c r="A4645" s="242" t="n"/>
      <c r="B4645" s="22" t="n"/>
      <c r="C4645" s="243" t="n"/>
      <c r="D4645" s="243" t="n"/>
      <c r="E4645" s="243" t="n"/>
      <c r="F4645" s="243" t="n"/>
      <c r="G4645" s="243" t="n"/>
      <c r="H4645" s="243" t="n"/>
      <c r="I4645" s="243" t="n"/>
      <c r="J4645" s="243" t="n"/>
      <c r="K4645" s="243" t="n"/>
    </row>
    <row r="4646" customFormat="1" s="78">
      <c r="A4646" s="242" t="n"/>
      <c r="B4646" s="22" t="n"/>
      <c r="C4646" s="243" t="n"/>
      <c r="D4646" s="243" t="n"/>
      <c r="E4646" s="243" t="n"/>
      <c r="F4646" s="243" t="n"/>
      <c r="G4646" s="243" t="n"/>
      <c r="H4646" s="243" t="n"/>
      <c r="I4646" s="243" t="n"/>
      <c r="J4646" s="243" t="n"/>
      <c r="K4646" s="243" t="n"/>
    </row>
    <row r="4647" customFormat="1" s="78">
      <c r="A4647" s="242" t="n"/>
      <c r="B4647" s="22" t="n"/>
      <c r="C4647" s="243" t="n"/>
      <c r="D4647" s="243" t="n"/>
      <c r="E4647" s="243" t="n"/>
      <c r="F4647" s="243" t="n"/>
      <c r="G4647" s="243" t="n"/>
      <c r="H4647" s="243" t="n"/>
      <c r="I4647" s="243" t="n"/>
      <c r="J4647" s="243" t="n"/>
      <c r="K4647" s="243" t="n"/>
    </row>
    <row r="4648" customFormat="1" s="78">
      <c r="A4648" s="242" t="n"/>
      <c r="B4648" s="22" t="n"/>
      <c r="C4648" s="243" t="n"/>
      <c r="D4648" s="243" t="n"/>
      <c r="E4648" s="243" t="n"/>
      <c r="F4648" s="243" t="n"/>
      <c r="G4648" s="243" t="n"/>
      <c r="H4648" s="243" t="n"/>
      <c r="I4648" s="243" t="n"/>
      <c r="J4648" s="243" t="n"/>
      <c r="K4648" s="243" t="n"/>
    </row>
    <row r="4649" customFormat="1" s="78">
      <c r="A4649" s="242" t="n"/>
      <c r="B4649" s="22" t="n"/>
      <c r="C4649" s="243" t="n"/>
      <c r="D4649" s="243" t="n"/>
      <c r="E4649" s="243" t="n"/>
      <c r="F4649" s="243" t="n"/>
      <c r="G4649" s="243" t="n"/>
      <c r="H4649" s="243" t="n"/>
      <c r="I4649" s="243" t="n"/>
      <c r="J4649" s="243" t="n"/>
      <c r="K4649" s="243" t="n"/>
    </row>
    <row r="4650" customFormat="1" s="78">
      <c r="A4650" s="242" t="n"/>
      <c r="B4650" s="22" t="n"/>
      <c r="C4650" s="243" t="n"/>
      <c r="D4650" s="243" t="n"/>
      <c r="E4650" s="243" t="n"/>
      <c r="F4650" s="243" t="n"/>
      <c r="G4650" s="243" t="n"/>
      <c r="H4650" s="243" t="n"/>
      <c r="I4650" s="243" t="n"/>
      <c r="J4650" s="243" t="n"/>
      <c r="K4650" s="243" t="n"/>
    </row>
    <row r="4651" customFormat="1" s="78">
      <c r="A4651" s="242" t="n"/>
      <c r="B4651" s="22" t="n"/>
      <c r="C4651" s="243" t="n"/>
      <c r="D4651" s="243" t="n"/>
      <c r="E4651" s="243" t="n"/>
      <c r="F4651" s="243" t="n"/>
      <c r="G4651" s="243" t="n"/>
      <c r="H4651" s="243" t="n"/>
      <c r="I4651" s="243" t="n"/>
      <c r="J4651" s="243" t="n"/>
      <c r="K4651" s="243" t="n"/>
    </row>
    <row r="4652" customFormat="1" s="78">
      <c r="A4652" s="242" t="n"/>
      <c r="B4652" s="22" t="n"/>
      <c r="C4652" s="243" t="n"/>
      <c r="D4652" s="243" t="n"/>
      <c r="E4652" s="243" t="n"/>
      <c r="F4652" s="243" t="n"/>
      <c r="G4652" s="243" t="n"/>
      <c r="H4652" s="243" t="n"/>
      <c r="I4652" s="243" t="n"/>
      <c r="J4652" s="243" t="n"/>
      <c r="K4652" s="243" t="n"/>
    </row>
    <row r="4653" customFormat="1" s="78">
      <c r="A4653" s="242" t="n"/>
      <c r="B4653" s="22" t="n"/>
      <c r="C4653" s="243" t="n"/>
      <c r="D4653" s="243" t="n"/>
      <c r="E4653" s="243" t="n"/>
      <c r="F4653" s="243" t="n"/>
      <c r="G4653" s="243" t="n"/>
      <c r="H4653" s="243" t="n"/>
      <c r="I4653" s="243" t="n"/>
      <c r="J4653" s="243" t="n"/>
      <c r="K4653" s="243" t="n"/>
    </row>
    <row r="4654" customFormat="1" s="78">
      <c r="A4654" s="242" t="n"/>
      <c r="B4654" s="22" t="n"/>
      <c r="C4654" s="243" t="n"/>
      <c r="D4654" s="243" t="n"/>
      <c r="E4654" s="243" t="n"/>
      <c r="F4654" s="243" t="n"/>
      <c r="G4654" s="243" t="n"/>
      <c r="H4654" s="243" t="n"/>
      <c r="I4654" s="243" t="n"/>
      <c r="J4654" s="243" t="n"/>
      <c r="K4654" s="243" t="n"/>
    </row>
    <row r="4655" customFormat="1" s="78">
      <c r="A4655" s="242" t="n"/>
      <c r="B4655" s="22" t="n"/>
      <c r="C4655" s="243" t="n"/>
      <c r="D4655" s="243" t="n"/>
      <c r="E4655" s="243" t="n"/>
      <c r="F4655" s="243" t="n"/>
      <c r="G4655" s="243" t="n"/>
      <c r="H4655" s="243" t="n"/>
      <c r="I4655" s="243" t="n"/>
      <c r="J4655" s="243" t="n"/>
      <c r="K4655" s="243" t="n"/>
    </row>
    <row r="4656" customFormat="1" s="78">
      <c r="A4656" s="242" t="n"/>
      <c r="B4656" s="22" t="n"/>
      <c r="C4656" s="243" t="n"/>
      <c r="D4656" s="243" t="n"/>
      <c r="E4656" s="243" t="n"/>
      <c r="F4656" s="243" t="n"/>
      <c r="G4656" s="243" t="n"/>
      <c r="H4656" s="243" t="n"/>
      <c r="I4656" s="243" t="n"/>
      <c r="J4656" s="243" t="n"/>
      <c r="K4656" s="243" t="n"/>
    </row>
    <row r="4657" customFormat="1" s="78">
      <c r="A4657" s="242" t="n"/>
      <c r="B4657" s="22" t="n"/>
      <c r="C4657" s="243" t="n"/>
      <c r="D4657" s="243" t="n"/>
      <c r="E4657" s="243" t="n"/>
      <c r="F4657" s="243" t="n"/>
      <c r="G4657" s="243" t="n"/>
      <c r="H4657" s="243" t="n"/>
      <c r="I4657" s="243" t="n"/>
      <c r="J4657" s="243" t="n"/>
      <c r="K4657" s="243" t="n"/>
    </row>
    <row r="4658" customFormat="1" s="78">
      <c r="A4658" s="242" t="n"/>
      <c r="B4658" s="22" t="n"/>
      <c r="C4658" s="243" t="n"/>
      <c r="D4658" s="243" t="n"/>
      <c r="E4658" s="243" t="n"/>
      <c r="F4658" s="243" t="n"/>
      <c r="G4658" s="243" t="n"/>
      <c r="H4658" s="243" t="n"/>
      <c r="I4658" s="243" t="n"/>
      <c r="J4658" s="243" t="n"/>
      <c r="K4658" s="243" t="n"/>
    </row>
    <row r="4659" customFormat="1" s="78">
      <c r="A4659" s="242" t="n"/>
      <c r="B4659" s="22" t="n"/>
      <c r="C4659" s="243" t="n"/>
      <c r="D4659" s="243" t="n"/>
      <c r="E4659" s="243" t="n"/>
      <c r="F4659" s="243" t="n"/>
      <c r="G4659" s="243" t="n"/>
      <c r="H4659" s="243" t="n"/>
      <c r="I4659" s="243" t="n"/>
      <c r="J4659" s="243" t="n"/>
      <c r="K4659" s="243" t="n"/>
    </row>
    <row r="4660" customFormat="1" s="78">
      <c r="A4660" s="242" t="n"/>
      <c r="B4660" s="22" t="n"/>
      <c r="C4660" s="243" t="n"/>
      <c r="D4660" s="243" t="n"/>
      <c r="E4660" s="243" t="n"/>
      <c r="F4660" s="243" t="n"/>
      <c r="G4660" s="243" t="n"/>
      <c r="H4660" s="243" t="n"/>
      <c r="I4660" s="243" t="n"/>
      <c r="J4660" s="243" t="n"/>
      <c r="K4660" s="243" t="n"/>
    </row>
    <row r="4661" customFormat="1" s="78">
      <c r="A4661" s="242" t="n"/>
      <c r="B4661" s="22" t="n"/>
      <c r="C4661" s="243" t="n"/>
      <c r="D4661" s="243" t="n"/>
      <c r="E4661" s="243" t="n"/>
      <c r="F4661" s="243" t="n"/>
      <c r="G4661" s="243" t="n"/>
      <c r="H4661" s="243" t="n"/>
      <c r="I4661" s="243" t="n"/>
      <c r="J4661" s="243" t="n"/>
      <c r="K4661" s="243" t="n"/>
    </row>
    <row r="4662" customFormat="1" s="78">
      <c r="A4662" s="242" t="n"/>
      <c r="B4662" s="22" t="n"/>
      <c r="C4662" s="243" t="n"/>
      <c r="D4662" s="243" t="n"/>
      <c r="E4662" s="243" t="n"/>
      <c r="F4662" s="243" t="n"/>
      <c r="G4662" s="243" t="n"/>
      <c r="H4662" s="243" t="n"/>
      <c r="I4662" s="243" t="n"/>
      <c r="J4662" s="243" t="n"/>
      <c r="K4662" s="243" t="n"/>
    </row>
    <row r="4663" customFormat="1" s="78">
      <c r="A4663" s="242" t="n"/>
      <c r="B4663" s="22" t="n"/>
      <c r="C4663" s="243" t="n"/>
      <c r="D4663" s="243" t="n"/>
      <c r="E4663" s="243" t="n"/>
      <c r="F4663" s="243" t="n"/>
      <c r="G4663" s="243" t="n"/>
      <c r="H4663" s="243" t="n"/>
      <c r="I4663" s="243" t="n"/>
      <c r="J4663" s="243" t="n"/>
      <c r="K4663" s="243" t="n"/>
    </row>
    <row r="4664" customFormat="1" s="78">
      <c r="A4664" s="242" t="n"/>
      <c r="B4664" s="22" t="n"/>
      <c r="C4664" s="243" t="n"/>
      <c r="D4664" s="243" t="n"/>
      <c r="E4664" s="243" t="n"/>
      <c r="F4664" s="243" t="n"/>
      <c r="G4664" s="243" t="n"/>
      <c r="H4664" s="243" t="n"/>
      <c r="I4664" s="243" t="n"/>
      <c r="J4664" s="243" t="n"/>
      <c r="K4664" s="243" t="n"/>
    </row>
    <row r="4665" customFormat="1" s="78">
      <c r="A4665" s="242" t="n"/>
      <c r="B4665" s="22" t="n"/>
      <c r="C4665" s="243" t="n"/>
      <c r="D4665" s="243" t="n"/>
      <c r="E4665" s="243" t="n"/>
      <c r="F4665" s="243" t="n"/>
      <c r="G4665" s="243" t="n"/>
      <c r="H4665" s="243" t="n"/>
      <c r="I4665" s="243" t="n"/>
      <c r="J4665" s="243" t="n"/>
      <c r="K4665" s="243" t="n"/>
    </row>
    <row r="4666" customFormat="1" s="78">
      <c r="A4666" s="242" t="n"/>
      <c r="B4666" s="22" t="n"/>
      <c r="C4666" s="243" t="n"/>
      <c r="D4666" s="243" t="n"/>
      <c r="E4666" s="243" t="n"/>
      <c r="F4666" s="243" t="n"/>
      <c r="G4666" s="243" t="n"/>
      <c r="H4666" s="243" t="n"/>
      <c r="I4666" s="243" t="n"/>
      <c r="J4666" s="243" t="n"/>
      <c r="K4666" s="243" t="n"/>
    </row>
    <row r="4667" customFormat="1" s="78">
      <c r="A4667" s="242" t="n"/>
      <c r="B4667" s="22" t="n"/>
      <c r="C4667" s="243" t="n"/>
      <c r="D4667" s="243" t="n"/>
      <c r="E4667" s="243" t="n"/>
      <c r="F4667" s="243" t="n"/>
      <c r="G4667" s="243" t="n"/>
      <c r="H4667" s="243" t="n"/>
      <c r="I4667" s="243" t="n"/>
      <c r="J4667" s="243" t="n"/>
      <c r="K4667" s="243" t="n"/>
    </row>
    <row r="4668" customFormat="1" s="78">
      <c r="A4668" s="242" t="n"/>
      <c r="B4668" s="22" t="n"/>
      <c r="C4668" s="243" t="n"/>
      <c r="D4668" s="243" t="n"/>
      <c r="E4668" s="243" t="n"/>
      <c r="F4668" s="243" t="n"/>
      <c r="G4668" s="243" t="n"/>
      <c r="H4668" s="243" t="n"/>
      <c r="I4668" s="243" t="n"/>
      <c r="J4668" s="243" t="n"/>
      <c r="K4668" s="243" t="n"/>
    </row>
    <row r="4669" customFormat="1" s="78">
      <c r="A4669" s="242" t="n"/>
      <c r="B4669" s="22" t="n"/>
      <c r="C4669" s="243" t="n"/>
      <c r="D4669" s="243" t="n"/>
      <c r="E4669" s="243" t="n"/>
      <c r="F4669" s="243" t="n"/>
      <c r="G4669" s="243" t="n"/>
      <c r="H4669" s="243" t="n"/>
      <c r="I4669" s="243" t="n"/>
      <c r="J4669" s="243" t="n"/>
      <c r="K4669" s="243" t="n"/>
    </row>
    <row r="4670" customFormat="1" s="78">
      <c r="A4670" s="242" t="n"/>
      <c r="B4670" s="22" t="n"/>
      <c r="C4670" s="243" t="n"/>
      <c r="D4670" s="243" t="n"/>
      <c r="E4670" s="243" t="n"/>
      <c r="F4670" s="243" t="n"/>
      <c r="G4670" s="243" t="n"/>
      <c r="H4670" s="243" t="n"/>
      <c r="I4670" s="243" t="n"/>
      <c r="J4670" s="243" t="n"/>
      <c r="K4670" s="243" t="n"/>
    </row>
    <row r="4671" customFormat="1" s="78">
      <c r="A4671" s="242" t="n"/>
      <c r="B4671" s="22" t="n"/>
      <c r="C4671" s="243" t="n"/>
      <c r="D4671" s="243" t="n"/>
      <c r="E4671" s="243" t="n"/>
      <c r="F4671" s="243" t="n"/>
      <c r="G4671" s="243" t="n"/>
      <c r="H4671" s="243" t="n"/>
      <c r="I4671" s="243" t="n"/>
      <c r="J4671" s="243" t="n"/>
      <c r="K4671" s="243" t="n"/>
    </row>
    <row r="4672" customFormat="1" s="78">
      <c r="A4672" s="242" t="n"/>
      <c r="B4672" s="22" t="n"/>
      <c r="C4672" s="243" t="n"/>
      <c r="D4672" s="243" t="n"/>
      <c r="E4672" s="243" t="n"/>
      <c r="F4672" s="243" t="n"/>
      <c r="G4672" s="243" t="n"/>
      <c r="H4672" s="243" t="n"/>
      <c r="I4672" s="243" t="n"/>
      <c r="J4672" s="243" t="n"/>
      <c r="K4672" s="243" t="n"/>
    </row>
    <row r="4673" customFormat="1" s="78">
      <c r="A4673" s="242" t="n"/>
      <c r="B4673" s="22" t="n"/>
      <c r="C4673" s="243" t="n"/>
      <c r="D4673" s="243" t="n"/>
      <c r="E4673" s="243" t="n"/>
      <c r="F4673" s="243" t="n"/>
      <c r="G4673" s="243" t="n"/>
      <c r="H4673" s="243" t="n"/>
      <c r="I4673" s="243" t="n"/>
      <c r="J4673" s="243" t="n"/>
      <c r="K4673" s="243" t="n"/>
    </row>
    <row r="4674" customFormat="1" s="78">
      <c r="A4674" s="242" t="n"/>
      <c r="B4674" s="22" t="n"/>
      <c r="C4674" s="243" t="n"/>
      <c r="D4674" s="243" t="n"/>
      <c r="E4674" s="243" t="n"/>
      <c r="F4674" s="243" t="n"/>
      <c r="G4674" s="243" t="n"/>
      <c r="H4674" s="243" t="n"/>
      <c r="I4674" s="243" t="n"/>
      <c r="J4674" s="243" t="n"/>
      <c r="K4674" s="243" t="n"/>
    </row>
    <row r="4675" customFormat="1" s="78">
      <c r="A4675" s="242" t="n"/>
      <c r="B4675" s="22" t="n"/>
      <c r="C4675" s="243" t="n"/>
      <c r="D4675" s="243" t="n"/>
      <c r="E4675" s="243" t="n"/>
      <c r="F4675" s="243" t="n"/>
      <c r="G4675" s="243" t="n"/>
      <c r="H4675" s="243" t="n"/>
      <c r="I4675" s="243" t="n"/>
      <c r="J4675" s="243" t="n"/>
      <c r="K4675" s="243" t="n"/>
    </row>
    <row r="4676" customFormat="1" s="78">
      <c r="A4676" s="242" t="n"/>
      <c r="B4676" s="22" t="n"/>
      <c r="C4676" s="243" t="n"/>
      <c r="D4676" s="243" t="n"/>
      <c r="E4676" s="243" t="n"/>
      <c r="F4676" s="243" t="n"/>
      <c r="G4676" s="243" t="n"/>
      <c r="H4676" s="243" t="n"/>
      <c r="I4676" s="243" t="n"/>
      <c r="J4676" s="243" t="n"/>
      <c r="K4676" s="243" t="n"/>
    </row>
    <row r="4677" customFormat="1" s="78">
      <c r="A4677" s="242" t="n"/>
      <c r="B4677" s="22" t="n"/>
      <c r="C4677" s="243" t="n"/>
      <c r="D4677" s="243" t="n"/>
      <c r="E4677" s="243" t="n"/>
      <c r="F4677" s="243" t="n"/>
      <c r="G4677" s="243" t="n"/>
      <c r="H4677" s="243" t="n"/>
      <c r="I4677" s="243" t="n"/>
      <c r="J4677" s="243" t="n"/>
      <c r="K4677" s="243" t="n"/>
    </row>
    <row r="4678" customFormat="1" s="78">
      <c r="A4678" s="242" t="n"/>
      <c r="B4678" s="22" t="n"/>
      <c r="C4678" s="243" t="n"/>
      <c r="D4678" s="243" t="n"/>
      <c r="E4678" s="243" t="n"/>
      <c r="F4678" s="243" t="n"/>
      <c r="G4678" s="243" t="n"/>
      <c r="H4678" s="243" t="n"/>
      <c r="I4678" s="243" t="n"/>
      <c r="J4678" s="243" t="n"/>
      <c r="K4678" s="243" t="n"/>
    </row>
    <row r="4679" customFormat="1" s="78">
      <c r="A4679" s="242" t="n"/>
      <c r="B4679" s="22" t="n"/>
      <c r="C4679" s="243" t="n"/>
      <c r="D4679" s="243" t="n"/>
      <c r="E4679" s="243" t="n"/>
      <c r="F4679" s="243" t="n"/>
      <c r="G4679" s="243" t="n"/>
      <c r="H4679" s="243" t="n"/>
      <c r="I4679" s="243" t="n"/>
      <c r="J4679" s="243" t="n"/>
      <c r="K4679" s="243" t="n"/>
    </row>
    <row r="4680" customFormat="1" s="78">
      <c r="A4680" s="242" t="n"/>
      <c r="B4680" s="22" t="n"/>
      <c r="C4680" s="243" t="n"/>
      <c r="D4680" s="243" t="n"/>
      <c r="E4680" s="243" t="n"/>
      <c r="F4680" s="243" t="n"/>
      <c r="G4680" s="243" t="n"/>
      <c r="H4680" s="243" t="n"/>
      <c r="I4680" s="243" t="n"/>
      <c r="J4680" s="243" t="n"/>
      <c r="K4680" s="243" t="n"/>
    </row>
    <row r="4681" customFormat="1" s="78">
      <c r="A4681" s="242" t="n"/>
      <c r="B4681" s="22" t="n"/>
      <c r="C4681" s="243" t="n"/>
      <c r="D4681" s="243" t="n"/>
      <c r="E4681" s="243" t="n"/>
      <c r="F4681" s="243" t="n"/>
      <c r="G4681" s="243" t="n"/>
      <c r="H4681" s="243" t="n"/>
      <c r="I4681" s="243" t="n"/>
      <c r="J4681" s="243" t="n"/>
      <c r="K4681" s="243" t="n"/>
    </row>
    <row r="4682" customFormat="1" s="78">
      <c r="A4682" s="242" t="n"/>
      <c r="B4682" s="22" t="n"/>
      <c r="C4682" s="243" t="n"/>
      <c r="D4682" s="243" t="n"/>
      <c r="E4682" s="243" t="n"/>
      <c r="F4682" s="243" t="n"/>
      <c r="G4682" s="243" t="n"/>
      <c r="H4682" s="243" t="n"/>
      <c r="I4682" s="243" t="n"/>
      <c r="J4682" s="243" t="n"/>
      <c r="K4682" s="243" t="n"/>
    </row>
    <row r="4683" customFormat="1" s="78">
      <c r="A4683" s="242" t="n"/>
      <c r="B4683" s="22" t="n"/>
      <c r="C4683" s="243" t="n"/>
      <c r="D4683" s="243" t="n"/>
      <c r="E4683" s="243" t="n"/>
      <c r="F4683" s="243" t="n"/>
      <c r="G4683" s="243" t="n"/>
      <c r="H4683" s="243" t="n"/>
      <c r="I4683" s="243" t="n"/>
      <c r="J4683" s="243" t="n"/>
      <c r="K4683" s="243" t="n"/>
    </row>
    <row r="4684" customFormat="1" s="78">
      <c r="A4684" s="242" t="n"/>
      <c r="B4684" s="22" t="n"/>
      <c r="C4684" s="243" t="n"/>
      <c r="D4684" s="243" t="n"/>
      <c r="E4684" s="243" t="n"/>
      <c r="F4684" s="243" t="n"/>
      <c r="G4684" s="243" t="n"/>
      <c r="H4684" s="243" t="n"/>
      <c r="I4684" s="243" t="n"/>
      <c r="J4684" s="243" t="n"/>
      <c r="K4684" s="243" t="n"/>
    </row>
    <row r="4685" customFormat="1" s="78">
      <c r="A4685" s="242" t="n"/>
      <c r="B4685" s="22" t="n"/>
      <c r="C4685" s="243" t="n"/>
      <c r="D4685" s="243" t="n"/>
      <c r="E4685" s="243" t="n"/>
      <c r="F4685" s="243" t="n"/>
      <c r="G4685" s="243" t="n"/>
      <c r="H4685" s="243" t="n"/>
      <c r="I4685" s="243" t="n"/>
      <c r="J4685" s="243" t="n"/>
      <c r="K4685" s="243" t="n"/>
    </row>
    <row r="4686" customFormat="1" s="78">
      <c r="A4686" s="242" t="n"/>
      <c r="B4686" s="22" t="n"/>
      <c r="C4686" s="243" t="n"/>
      <c r="D4686" s="243" t="n"/>
      <c r="E4686" s="243" t="n"/>
      <c r="F4686" s="243" t="n"/>
      <c r="G4686" s="243" t="n"/>
      <c r="H4686" s="243" t="n"/>
      <c r="I4686" s="243" t="n"/>
      <c r="J4686" s="243" t="n"/>
      <c r="K4686" s="243" t="n"/>
    </row>
    <row r="4687" customFormat="1" s="78">
      <c r="A4687" s="242" t="n"/>
      <c r="B4687" s="22" t="n"/>
      <c r="C4687" s="243" t="n"/>
      <c r="D4687" s="243" t="n"/>
      <c r="E4687" s="243" t="n"/>
      <c r="F4687" s="243" t="n"/>
      <c r="G4687" s="243" t="n"/>
      <c r="H4687" s="243" t="n"/>
      <c r="I4687" s="243" t="n"/>
      <c r="J4687" s="243" t="n"/>
      <c r="K4687" s="243" t="n"/>
    </row>
    <row r="4688" customFormat="1" s="78">
      <c r="A4688" s="242" t="n"/>
      <c r="B4688" s="22" t="n"/>
      <c r="C4688" s="243" t="n"/>
      <c r="D4688" s="243" t="n"/>
      <c r="E4688" s="243" t="n"/>
      <c r="F4688" s="243" t="n"/>
      <c r="G4688" s="243" t="n"/>
      <c r="H4688" s="243" t="n"/>
      <c r="I4688" s="243" t="n"/>
      <c r="J4688" s="243" t="n"/>
      <c r="K4688" s="243" t="n"/>
    </row>
    <row r="4689" customFormat="1" s="78">
      <c r="A4689" s="242" t="n"/>
      <c r="B4689" s="22" t="n"/>
      <c r="C4689" s="243" t="n"/>
      <c r="D4689" s="243" t="n"/>
      <c r="E4689" s="243" t="n"/>
      <c r="F4689" s="243" t="n"/>
      <c r="G4689" s="243" t="n"/>
      <c r="H4689" s="243" t="n"/>
      <c r="I4689" s="243" t="n"/>
      <c r="J4689" s="243" t="n"/>
      <c r="K4689" s="243" t="n"/>
    </row>
    <row r="4690" customFormat="1" s="78">
      <c r="A4690" s="242" t="n"/>
      <c r="B4690" s="22" t="n"/>
      <c r="C4690" s="243" t="n"/>
      <c r="D4690" s="243" t="n"/>
      <c r="E4690" s="243" t="n"/>
      <c r="F4690" s="243" t="n"/>
      <c r="G4690" s="243" t="n"/>
      <c r="H4690" s="243" t="n"/>
      <c r="I4690" s="243" t="n"/>
      <c r="J4690" s="243" t="n"/>
      <c r="K4690" s="243" t="n"/>
    </row>
    <row r="4691" customFormat="1" s="78">
      <c r="A4691" s="242" t="n"/>
      <c r="B4691" s="22" t="n"/>
      <c r="C4691" s="243" t="n"/>
      <c r="D4691" s="243" t="n"/>
      <c r="E4691" s="243" t="n"/>
      <c r="F4691" s="243" t="n"/>
      <c r="G4691" s="243" t="n"/>
      <c r="H4691" s="243" t="n"/>
      <c r="I4691" s="243" t="n"/>
      <c r="J4691" s="243" t="n"/>
      <c r="K4691" s="243" t="n"/>
    </row>
    <row r="4692" customFormat="1" s="78">
      <c r="A4692" s="242" t="n"/>
      <c r="B4692" s="22" t="n"/>
      <c r="C4692" s="243" t="n"/>
      <c r="D4692" s="243" t="n"/>
      <c r="E4692" s="243" t="n"/>
      <c r="F4692" s="243" t="n"/>
      <c r="G4692" s="243" t="n"/>
      <c r="H4692" s="243" t="n"/>
      <c r="I4692" s="243" t="n"/>
      <c r="J4692" s="243" t="n"/>
      <c r="K4692" s="243" t="n"/>
    </row>
    <row r="4693" customFormat="1" s="78">
      <c r="A4693" s="242" t="n"/>
      <c r="B4693" s="22" t="n"/>
      <c r="C4693" s="243" t="n"/>
      <c r="D4693" s="243" t="n"/>
      <c r="E4693" s="243" t="n"/>
      <c r="F4693" s="243" t="n"/>
      <c r="G4693" s="243" t="n"/>
      <c r="H4693" s="243" t="n"/>
      <c r="I4693" s="243" t="n"/>
      <c r="J4693" s="243" t="n"/>
      <c r="K4693" s="243" t="n"/>
    </row>
    <row r="4694" customFormat="1" s="78">
      <c r="A4694" s="242" t="n"/>
      <c r="B4694" s="22" t="n"/>
      <c r="C4694" s="243" t="n"/>
      <c r="D4694" s="243" t="n"/>
      <c r="E4694" s="243" t="n"/>
      <c r="F4694" s="243" t="n"/>
      <c r="G4694" s="243" t="n"/>
      <c r="H4694" s="243" t="n"/>
      <c r="I4694" s="243" t="n"/>
      <c r="J4694" s="243" t="n"/>
      <c r="K4694" s="243" t="n"/>
    </row>
    <row r="4695" customFormat="1" s="78">
      <c r="A4695" s="242" t="n"/>
      <c r="B4695" s="22" t="n"/>
      <c r="C4695" s="243" t="n"/>
      <c r="D4695" s="243" t="n"/>
      <c r="E4695" s="243" t="n"/>
      <c r="F4695" s="243" t="n"/>
      <c r="G4695" s="243" t="n"/>
      <c r="H4695" s="243" t="n"/>
      <c r="I4695" s="243" t="n"/>
      <c r="J4695" s="243" t="n"/>
      <c r="K4695" s="243" t="n"/>
    </row>
    <row r="4696" customFormat="1" s="78">
      <c r="A4696" s="242" t="n"/>
      <c r="B4696" s="22" t="n"/>
      <c r="C4696" s="243" t="n"/>
      <c r="D4696" s="243" t="n"/>
      <c r="E4696" s="243" t="n"/>
      <c r="F4696" s="243" t="n"/>
      <c r="G4696" s="243" t="n"/>
      <c r="H4696" s="243" t="n"/>
      <c r="I4696" s="243" t="n"/>
      <c r="J4696" s="243" t="n"/>
      <c r="K4696" s="243" t="n"/>
    </row>
    <row r="4697" customFormat="1" s="78">
      <c r="A4697" s="242" t="n"/>
      <c r="B4697" s="22" t="n"/>
      <c r="C4697" s="243" t="n"/>
      <c r="D4697" s="243" t="n"/>
      <c r="E4697" s="243" t="n"/>
      <c r="F4697" s="243" t="n"/>
      <c r="G4697" s="243" t="n"/>
      <c r="H4697" s="243" t="n"/>
      <c r="I4697" s="243" t="n"/>
      <c r="J4697" s="243" t="n"/>
      <c r="K4697" s="243" t="n"/>
    </row>
    <row r="4698" customFormat="1" s="78">
      <c r="A4698" s="242" t="n"/>
      <c r="B4698" s="22" t="n"/>
      <c r="C4698" s="243" t="n"/>
      <c r="D4698" s="243" t="n"/>
      <c r="E4698" s="243" t="n"/>
      <c r="F4698" s="243" t="n"/>
      <c r="G4698" s="243" t="n"/>
      <c r="H4698" s="243" t="n"/>
      <c r="I4698" s="243" t="n"/>
      <c r="J4698" s="243" t="n"/>
      <c r="K4698" s="243" t="n"/>
    </row>
    <row r="4699" customFormat="1" s="78">
      <c r="A4699" s="242" t="n"/>
      <c r="B4699" s="22" t="n"/>
      <c r="C4699" s="243" t="n"/>
      <c r="D4699" s="243" t="n"/>
      <c r="E4699" s="243" t="n"/>
      <c r="F4699" s="243" t="n"/>
      <c r="G4699" s="243" t="n"/>
      <c r="H4699" s="243" t="n"/>
      <c r="I4699" s="243" t="n"/>
      <c r="J4699" s="243" t="n"/>
      <c r="K4699" s="243" t="n"/>
    </row>
    <row r="4700" customFormat="1" s="78">
      <c r="A4700" s="242" t="n"/>
      <c r="B4700" s="22" t="n"/>
      <c r="C4700" s="243" t="n"/>
      <c r="D4700" s="243" t="n"/>
      <c r="E4700" s="243" t="n"/>
      <c r="F4700" s="243" t="n"/>
      <c r="G4700" s="243" t="n"/>
      <c r="H4700" s="243" t="n"/>
      <c r="I4700" s="243" t="n"/>
      <c r="J4700" s="243" t="n"/>
      <c r="K4700" s="243" t="n"/>
    </row>
    <row r="4701" customFormat="1" s="78">
      <c r="A4701" s="242" t="n"/>
      <c r="B4701" s="22" t="n"/>
      <c r="C4701" s="243" t="n"/>
      <c r="D4701" s="243" t="n"/>
      <c r="E4701" s="243" t="n"/>
      <c r="F4701" s="243" t="n"/>
      <c r="G4701" s="243" t="n"/>
      <c r="H4701" s="243" t="n"/>
      <c r="I4701" s="243" t="n"/>
      <c r="J4701" s="243" t="n"/>
      <c r="K4701" s="243" t="n"/>
    </row>
    <row r="4702" customFormat="1" s="78">
      <c r="A4702" s="242" t="n"/>
      <c r="B4702" s="22" t="n"/>
      <c r="C4702" s="243" t="n"/>
      <c r="D4702" s="243" t="n"/>
      <c r="E4702" s="243" t="n"/>
      <c r="F4702" s="243" t="n"/>
      <c r="G4702" s="243" t="n"/>
      <c r="H4702" s="243" t="n"/>
      <c r="I4702" s="243" t="n"/>
      <c r="J4702" s="243" t="n"/>
      <c r="K4702" s="243" t="n"/>
    </row>
    <row r="4703" customFormat="1" s="78">
      <c r="A4703" s="242" t="n"/>
      <c r="B4703" s="22" t="n"/>
      <c r="C4703" s="243" t="n"/>
      <c r="D4703" s="243" t="n"/>
      <c r="E4703" s="243" t="n"/>
      <c r="F4703" s="243" t="n"/>
      <c r="G4703" s="243" t="n"/>
      <c r="H4703" s="243" t="n"/>
      <c r="I4703" s="243" t="n"/>
      <c r="J4703" s="243" t="n"/>
      <c r="K4703" s="243" t="n"/>
    </row>
    <row r="4704" customFormat="1" s="78">
      <c r="A4704" s="242" t="n"/>
      <c r="B4704" s="22" t="n"/>
      <c r="C4704" s="243" t="n"/>
      <c r="D4704" s="243" t="n"/>
      <c r="E4704" s="243" t="n"/>
      <c r="F4704" s="243" t="n"/>
      <c r="G4704" s="243" t="n"/>
      <c r="H4704" s="243" t="n"/>
      <c r="I4704" s="243" t="n"/>
      <c r="J4704" s="243" t="n"/>
      <c r="K4704" s="243" t="n"/>
    </row>
    <row r="4705" customFormat="1" s="78">
      <c r="A4705" s="242" t="n"/>
      <c r="B4705" s="22" t="n"/>
      <c r="C4705" s="243" t="n"/>
      <c r="D4705" s="243" t="n"/>
      <c r="E4705" s="243" t="n"/>
      <c r="F4705" s="243" t="n"/>
      <c r="G4705" s="243" t="n"/>
      <c r="H4705" s="243" t="n"/>
      <c r="I4705" s="243" t="n"/>
      <c r="J4705" s="243" t="n"/>
      <c r="K4705" s="243" t="n"/>
    </row>
    <row r="4706" customFormat="1" s="78">
      <c r="A4706" s="242" t="n"/>
      <c r="B4706" s="22" t="n"/>
      <c r="C4706" s="243" t="n"/>
      <c r="D4706" s="243" t="n"/>
      <c r="E4706" s="243" t="n"/>
      <c r="F4706" s="243" t="n"/>
      <c r="G4706" s="243" t="n"/>
      <c r="H4706" s="243" t="n"/>
      <c r="I4706" s="243" t="n"/>
      <c r="J4706" s="243" t="n"/>
      <c r="K4706" s="243" t="n"/>
    </row>
    <row r="4707" customFormat="1" s="78">
      <c r="A4707" s="242" t="n"/>
      <c r="B4707" s="22" t="n"/>
      <c r="C4707" s="243" t="n"/>
      <c r="D4707" s="243" t="n"/>
      <c r="E4707" s="243" t="n"/>
      <c r="F4707" s="243" t="n"/>
      <c r="G4707" s="243" t="n"/>
      <c r="H4707" s="243" t="n"/>
      <c r="I4707" s="243" t="n"/>
      <c r="J4707" s="243" t="n"/>
      <c r="K4707" s="243" t="n"/>
    </row>
    <row r="4708" customFormat="1" s="78">
      <c r="A4708" s="242" t="n"/>
      <c r="B4708" s="22" t="n"/>
      <c r="C4708" s="243" t="n"/>
      <c r="D4708" s="243" t="n"/>
      <c r="E4708" s="243" t="n"/>
      <c r="F4708" s="243" t="n"/>
      <c r="G4708" s="243" t="n"/>
      <c r="H4708" s="243" t="n"/>
      <c r="I4708" s="243" t="n"/>
      <c r="J4708" s="243" t="n"/>
      <c r="K4708" s="243" t="n"/>
    </row>
    <row r="4709" customFormat="1" s="78">
      <c r="A4709" s="242" t="n"/>
      <c r="B4709" s="22" t="n"/>
      <c r="C4709" s="243" t="n"/>
      <c r="D4709" s="243" t="n"/>
      <c r="E4709" s="243" t="n"/>
      <c r="F4709" s="243" t="n"/>
      <c r="G4709" s="243" t="n"/>
      <c r="H4709" s="243" t="n"/>
      <c r="I4709" s="243" t="n"/>
      <c r="J4709" s="243" t="n"/>
      <c r="K4709" s="243" t="n"/>
    </row>
    <row r="4710" customFormat="1" s="78">
      <c r="A4710" s="242" t="n"/>
      <c r="B4710" s="22" t="n"/>
      <c r="C4710" s="243" t="n"/>
      <c r="D4710" s="243" t="n"/>
      <c r="E4710" s="243" t="n"/>
      <c r="F4710" s="243" t="n"/>
      <c r="G4710" s="243" t="n"/>
      <c r="H4710" s="243" t="n"/>
      <c r="I4710" s="243" t="n"/>
      <c r="J4710" s="243" t="n"/>
      <c r="K4710" s="243" t="n"/>
    </row>
    <row r="4711" customFormat="1" s="78">
      <c r="A4711" s="242" t="n"/>
      <c r="B4711" s="22" t="n"/>
      <c r="C4711" s="243" t="n"/>
      <c r="D4711" s="243" t="n"/>
      <c r="E4711" s="243" t="n"/>
      <c r="F4711" s="243" t="n"/>
      <c r="G4711" s="243" t="n"/>
      <c r="H4711" s="243" t="n"/>
      <c r="I4711" s="243" t="n"/>
      <c r="J4711" s="243" t="n"/>
      <c r="K4711" s="243" t="n"/>
    </row>
    <row r="4712" customFormat="1" s="78">
      <c r="A4712" s="242" t="n"/>
      <c r="B4712" s="22" t="n"/>
      <c r="C4712" s="243" t="n"/>
      <c r="D4712" s="243" t="n"/>
      <c r="E4712" s="243" t="n"/>
      <c r="F4712" s="243" t="n"/>
      <c r="G4712" s="243" t="n"/>
      <c r="H4712" s="243" t="n"/>
      <c r="I4712" s="243" t="n"/>
      <c r="J4712" s="243" t="n"/>
      <c r="K4712" s="243" t="n"/>
    </row>
    <row r="4713" customFormat="1" s="78">
      <c r="A4713" s="242" t="n"/>
      <c r="B4713" s="22" t="n"/>
      <c r="C4713" s="243" t="n"/>
      <c r="D4713" s="243" t="n"/>
      <c r="E4713" s="243" t="n"/>
      <c r="F4713" s="243" t="n"/>
      <c r="G4713" s="243" t="n"/>
      <c r="H4713" s="243" t="n"/>
      <c r="I4713" s="243" t="n"/>
      <c r="J4713" s="243" t="n"/>
      <c r="K4713" s="243" t="n"/>
    </row>
    <row r="4714" customFormat="1" s="78">
      <c r="A4714" s="242" t="n"/>
      <c r="B4714" s="22" t="n"/>
      <c r="C4714" s="243" t="n"/>
      <c r="D4714" s="243" t="n"/>
      <c r="E4714" s="243" t="n"/>
      <c r="F4714" s="243" t="n"/>
      <c r="G4714" s="243" t="n"/>
      <c r="H4714" s="243" t="n"/>
      <c r="I4714" s="243" t="n"/>
      <c r="J4714" s="243" t="n"/>
      <c r="K4714" s="243" t="n"/>
    </row>
    <row r="4715" customFormat="1" s="78">
      <c r="A4715" s="242" t="n"/>
      <c r="B4715" s="22" t="n"/>
      <c r="C4715" s="243" t="n"/>
      <c r="D4715" s="243" t="n"/>
      <c r="E4715" s="243" t="n"/>
      <c r="F4715" s="243" t="n"/>
      <c r="G4715" s="243" t="n"/>
      <c r="H4715" s="243" t="n"/>
      <c r="I4715" s="243" t="n"/>
      <c r="J4715" s="243" t="n"/>
      <c r="K4715" s="243" t="n"/>
    </row>
    <row r="4716" customFormat="1" s="78">
      <c r="A4716" s="242" t="n"/>
      <c r="B4716" s="22" t="n"/>
      <c r="C4716" s="243" t="n"/>
      <c r="D4716" s="243" t="n"/>
      <c r="E4716" s="243" t="n"/>
      <c r="F4716" s="243" t="n"/>
      <c r="G4716" s="243" t="n"/>
      <c r="H4716" s="243" t="n"/>
      <c r="I4716" s="243" t="n"/>
      <c r="J4716" s="243" t="n"/>
      <c r="K4716" s="243" t="n"/>
    </row>
    <row r="4717" customFormat="1" s="78">
      <c r="A4717" s="242" t="n"/>
      <c r="B4717" s="22" t="n"/>
      <c r="C4717" s="243" t="n"/>
      <c r="D4717" s="243" t="n"/>
      <c r="E4717" s="243" t="n"/>
      <c r="F4717" s="243" t="n"/>
      <c r="G4717" s="243" t="n"/>
      <c r="H4717" s="243" t="n"/>
      <c r="I4717" s="243" t="n"/>
      <c r="J4717" s="243" t="n"/>
      <c r="K4717" s="243" t="n"/>
    </row>
    <row r="4718" customFormat="1" s="78">
      <c r="A4718" s="242" t="n"/>
      <c r="B4718" s="22" t="n"/>
      <c r="C4718" s="243" t="n"/>
      <c r="D4718" s="243" t="n"/>
      <c r="E4718" s="243" t="n"/>
      <c r="F4718" s="243" t="n"/>
      <c r="G4718" s="243" t="n"/>
      <c r="H4718" s="243" t="n"/>
      <c r="I4718" s="243" t="n"/>
      <c r="J4718" s="243" t="n"/>
      <c r="K4718" s="243" t="n"/>
    </row>
    <row r="4719" customFormat="1" s="78">
      <c r="A4719" s="242" t="n"/>
      <c r="B4719" s="22" t="n"/>
      <c r="C4719" s="243" t="n"/>
      <c r="D4719" s="243" t="n"/>
      <c r="E4719" s="243" t="n"/>
      <c r="F4719" s="243" t="n"/>
      <c r="G4719" s="243" t="n"/>
      <c r="H4719" s="243" t="n"/>
      <c r="I4719" s="243" t="n"/>
      <c r="J4719" s="243" t="n"/>
      <c r="K4719" s="243" t="n"/>
    </row>
    <row r="4720" customFormat="1" s="78">
      <c r="A4720" s="242" t="n"/>
      <c r="B4720" s="22" t="n"/>
      <c r="C4720" s="243" t="n"/>
      <c r="D4720" s="243" t="n"/>
      <c r="E4720" s="243" t="n"/>
      <c r="F4720" s="243" t="n"/>
      <c r="G4720" s="243" t="n"/>
      <c r="H4720" s="243" t="n"/>
      <c r="I4720" s="243" t="n"/>
      <c r="J4720" s="243" t="n"/>
      <c r="K4720" s="243" t="n"/>
    </row>
    <row r="4721" customFormat="1" s="78">
      <c r="A4721" s="242" t="n"/>
      <c r="B4721" s="22" t="n"/>
      <c r="C4721" s="243" t="n"/>
      <c r="D4721" s="243" t="n"/>
      <c r="E4721" s="243" t="n"/>
      <c r="F4721" s="243" t="n"/>
      <c r="G4721" s="243" t="n"/>
      <c r="H4721" s="243" t="n"/>
      <c r="I4721" s="243" t="n"/>
      <c r="J4721" s="243" t="n"/>
      <c r="K4721" s="243" t="n"/>
    </row>
    <row r="4722" customFormat="1" s="78">
      <c r="A4722" s="242" t="n"/>
      <c r="B4722" s="22" t="n"/>
      <c r="C4722" s="243" t="n"/>
      <c r="D4722" s="243" t="n"/>
      <c r="E4722" s="243" t="n"/>
      <c r="F4722" s="243" t="n"/>
      <c r="G4722" s="243" t="n"/>
      <c r="H4722" s="243" t="n"/>
      <c r="I4722" s="243" t="n"/>
      <c r="J4722" s="243" t="n"/>
      <c r="K4722" s="243" t="n"/>
    </row>
    <row r="4723" customFormat="1" s="78">
      <c r="A4723" s="242" t="n"/>
      <c r="B4723" s="22" t="n"/>
      <c r="C4723" s="243" t="n"/>
      <c r="D4723" s="243" t="n"/>
      <c r="E4723" s="243" t="n"/>
      <c r="F4723" s="243" t="n"/>
      <c r="G4723" s="243" t="n"/>
      <c r="H4723" s="243" t="n"/>
      <c r="I4723" s="243" t="n"/>
      <c r="J4723" s="243" t="n"/>
      <c r="K4723" s="243" t="n"/>
    </row>
    <row r="4724" customFormat="1" s="78">
      <c r="A4724" s="242" t="n"/>
      <c r="B4724" s="22" t="n"/>
      <c r="C4724" s="243" t="n"/>
      <c r="D4724" s="243" t="n"/>
      <c r="E4724" s="243" t="n"/>
      <c r="F4724" s="243" t="n"/>
      <c r="G4724" s="243" t="n"/>
      <c r="H4724" s="243" t="n"/>
      <c r="I4724" s="243" t="n"/>
      <c r="J4724" s="243" t="n"/>
      <c r="K4724" s="243" t="n"/>
    </row>
    <row r="4725" customFormat="1" s="78">
      <c r="A4725" s="242" t="n"/>
      <c r="B4725" s="22" t="n"/>
      <c r="C4725" s="243" t="n"/>
      <c r="D4725" s="243" t="n"/>
      <c r="E4725" s="243" t="n"/>
      <c r="F4725" s="243" t="n"/>
      <c r="G4725" s="243" t="n"/>
      <c r="H4725" s="243" t="n"/>
      <c r="I4725" s="243" t="n"/>
      <c r="J4725" s="243" t="n"/>
      <c r="K4725" s="243" t="n"/>
    </row>
    <row r="4726" customFormat="1" s="78">
      <c r="A4726" s="242" t="n"/>
      <c r="B4726" s="22" t="n"/>
      <c r="C4726" s="243" t="n"/>
      <c r="D4726" s="243" t="n"/>
      <c r="E4726" s="243" t="n"/>
      <c r="F4726" s="243" t="n"/>
      <c r="G4726" s="243" t="n"/>
      <c r="H4726" s="243" t="n"/>
      <c r="I4726" s="243" t="n"/>
      <c r="J4726" s="243" t="n"/>
      <c r="K4726" s="243" t="n"/>
    </row>
    <row r="4727" customFormat="1" s="78">
      <c r="A4727" s="242" t="n"/>
      <c r="B4727" s="22" t="n"/>
      <c r="C4727" s="243" t="n"/>
      <c r="D4727" s="243" t="n"/>
      <c r="E4727" s="243" t="n"/>
      <c r="F4727" s="243" t="n"/>
      <c r="G4727" s="243" t="n"/>
      <c r="H4727" s="243" t="n"/>
      <c r="I4727" s="243" t="n"/>
      <c r="J4727" s="243" t="n"/>
      <c r="K4727" s="243" t="n"/>
    </row>
    <row r="4728" customFormat="1" s="78">
      <c r="A4728" s="242" t="n"/>
      <c r="B4728" s="22" t="n"/>
      <c r="C4728" s="243" t="n"/>
      <c r="D4728" s="243" t="n"/>
      <c r="E4728" s="243" t="n"/>
      <c r="F4728" s="243" t="n"/>
      <c r="G4728" s="243" t="n"/>
      <c r="H4728" s="243" t="n"/>
      <c r="I4728" s="243" t="n"/>
      <c r="J4728" s="243" t="n"/>
      <c r="K4728" s="243" t="n"/>
    </row>
    <row r="4729" customFormat="1" s="78">
      <c r="A4729" s="242" t="n"/>
      <c r="B4729" s="22" t="n"/>
      <c r="C4729" s="243" t="n"/>
      <c r="D4729" s="243" t="n"/>
      <c r="E4729" s="243" t="n"/>
      <c r="F4729" s="243" t="n"/>
      <c r="G4729" s="243" t="n"/>
      <c r="H4729" s="243" t="n"/>
      <c r="I4729" s="243" t="n"/>
      <c r="J4729" s="243" t="n"/>
      <c r="K4729" s="243" t="n"/>
    </row>
    <row r="4730" customFormat="1" s="78">
      <c r="A4730" s="242" t="n"/>
      <c r="B4730" s="22" t="n"/>
      <c r="C4730" s="243" t="n"/>
      <c r="D4730" s="243" t="n"/>
      <c r="E4730" s="243" t="n"/>
      <c r="F4730" s="243" t="n"/>
      <c r="G4730" s="243" t="n"/>
      <c r="H4730" s="243" t="n"/>
      <c r="I4730" s="243" t="n"/>
      <c r="J4730" s="243" t="n"/>
      <c r="K4730" s="243" t="n"/>
    </row>
    <row r="4731" customFormat="1" s="78">
      <c r="A4731" s="242" t="n"/>
      <c r="B4731" s="22" t="n"/>
      <c r="C4731" s="243" t="n"/>
      <c r="D4731" s="243" t="n"/>
      <c r="E4731" s="243" t="n"/>
      <c r="F4731" s="243" t="n"/>
      <c r="G4731" s="243" t="n"/>
      <c r="H4731" s="243" t="n"/>
      <c r="I4731" s="243" t="n"/>
      <c r="J4731" s="243" t="n"/>
      <c r="K4731" s="243" t="n"/>
    </row>
    <row r="4732" customFormat="1" s="78">
      <c r="A4732" s="242" t="n"/>
      <c r="B4732" s="22" t="n"/>
      <c r="C4732" s="243" t="n"/>
      <c r="D4732" s="243" t="n"/>
      <c r="E4732" s="243" t="n"/>
      <c r="F4732" s="243" t="n"/>
      <c r="G4732" s="243" t="n"/>
      <c r="H4732" s="243" t="n"/>
      <c r="I4732" s="243" t="n"/>
      <c r="J4732" s="243" t="n"/>
      <c r="K4732" s="243" t="n"/>
    </row>
    <row r="4733" customFormat="1" s="78">
      <c r="A4733" s="242" t="n"/>
      <c r="B4733" s="22" t="n"/>
      <c r="C4733" s="243" t="n"/>
      <c r="D4733" s="243" t="n"/>
      <c r="E4733" s="243" t="n"/>
      <c r="F4733" s="243" t="n"/>
      <c r="G4733" s="243" t="n"/>
      <c r="H4733" s="243" t="n"/>
      <c r="I4733" s="243" t="n"/>
      <c r="J4733" s="243" t="n"/>
      <c r="K4733" s="243" t="n"/>
    </row>
    <row r="4734" customFormat="1" s="78">
      <c r="A4734" s="242" t="n"/>
      <c r="B4734" s="22" t="n"/>
      <c r="C4734" s="243" t="n"/>
      <c r="D4734" s="243" t="n"/>
      <c r="E4734" s="243" t="n"/>
      <c r="F4734" s="243" t="n"/>
      <c r="G4734" s="243" t="n"/>
      <c r="H4734" s="243" t="n"/>
      <c r="I4734" s="243" t="n"/>
      <c r="J4734" s="243" t="n"/>
      <c r="K4734" s="243" t="n"/>
    </row>
    <row r="4735" customFormat="1" s="78">
      <c r="A4735" s="242" t="n"/>
      <c r="B4735" s="22" t="n"/>
      <c r="C4735" s="243" t="n"/>
      <c r="D4735" s="243" t="n"/>
      <c r="E4735" s="243" t="n"/>
      <c r="F4735" s="243" t="n"/>
      <c r="G4735" s="243" t="n"/>
      <c r="H4735" s="243" t="n"/>
      <c r="I4735" s="243" t="n"/>
      <c r="J4735" s="243" t="n"/>
      <c r="K4735" s="243" t="n"/>
    </row>
    <row r="4736" customFormat="1" s="78">
      <c r="A4736" s="242" t="n"/>
      <c r="B4736" s="22" t="n"/>
      <c r="C4736" s="243" t="n"/>
      <c r="D4736" s="243" t="n"/>
      <c r="E4736" s="243" t="n"/>
      <c r="F4736" s="243" t="n"/>
      <c r="G4736" s="243" t="n"/>
      <c r="H4736" s="243" t="n"/>
      <c r="I4736" s="243" t="n"/>
      <c r="J4736" s="243" t="n"/>
      <c r="K4736" s="243" t="n"/>
    </row>
    <row r="4737" customFormat="1" s="78">
      <c r="A4737" s="242" t="n"/>
      <c r="B4737" s="22" t="n"/>
      <c r="C4737" s="243" t="n"/>
      <c r="D4737" s="243" t="n"/>
      <c r="E4737" s="243" t="n"/>
      <c r="F4737" s="243" t="n"/>
      <c r="G4737" s="243" t="n"/>
      <c r="H4737" s="243" t="n"/>
      <c r="I4737" s="243" t="n"/>
      <c r="J4737" s="243" t="n"/>
      <c r="K4737" s="243" t="n"/>
    </row>
    <row r="4738" customFormat="1" s="78">
      <c r="A4738" s="242" t="n"/>
      <c r="B4738" s="22" t="n"/>
      <c r="C4738" s="243" t="n"/>
      <c r="D4738" s="243" t="n"/>
      <c r="E4738" s="243" t="n"/>
      <c r="F4738" s="243" t="n"/>
      <c r="G4738" s="243" t="n"/>
      <c r="H4738" s="243" t="n"/>
      <c r="I4738" s="243" t="n"/>
      <c r="J4738" s="243" t="n"/>
      <c r="K4738" s="243" t="n"/>
    </row>
    <row r="4739" customFormat="1" s="78">
      <c r="A4739" s="242" t="n"/>
      <c r="B4739" s="22" t="n"/>
      <c r="C4739" s="243" t="n"/>
      <c r="D4739" s="243" t="n"/>
      <c r="E4739" s="243" t="n"/>
      <c r="F4739" s="243" t="n"/>
      <c r="G4739" s="243" t="n"/>
      <c r="H4739" s="243" t="n"/>
      <c r="I4739" s="243" t="n"/>
      <c r="J4739" s="243" t="n"/>
      <c r="K4739" s="243" t="n"/>
    </row>
    <row r="4740" customFormat="1" s="78">
      <c r="A4740" s="242" t="n"/>
      <c r="B4740" s="22" t="n"/>
      <c r="C4740" s="243" t="n"/>
      <c r="D4740" s="243" t="n"/>
      <c r="E4740" s="243" t="n"/>
      <c r="F4740" s="243" t="n"/>
      <c r="G4740" s="243" t="n"/>
      <c r="H4740" s="243" t="n"/>
      <c r="I4740" s="243" t="n"/>
      <c r="J4740" s="243" t="n"/>
      <c r="K4740" s="243" t="n"/>
    </row>
    <row r="4741" customFormat="1" s="78">
      <c r="A4741" s="242" t="n"/>
      <c r="B4741" s="22" t="n"/>
      <c r="C4741" s="243" t="n"/>
      <c r="D4741" s="243" t="n"/>
      <c r="E4741" s="243" t="n"/>
      <c r="F4741" s="243" t="n"/>
      <c r="G4741" s="243" t="n"/>
      <c r="H4741" s="243" t="n"/>
      <c r="I4741" s="243" t="n"/>
      <c r="J4741" s="243" t="n"/>
      <c r="K4741" s="243" t="n"/>
    </row>
    <row r="4742" customFormat="1" s="78">
      <c r="A4742" s="242" t="n"/>
      <c r="B4742" s="22" t="n"/>
      <c r="C4742" s="243" t="n"/>
      <c r="D4742" s="243" t="n"/>
      <c r="E4742" s="243" t="n"/>
      <c r="F4742" s="243" t="n"/>
      <c r="G4742" s="243" t="n"/>
      <c r="H4742" s="243" t="n"/>
      <c r="I4742" s="243" t="n"/>
      <c r="J4742" s="243" t="n"/>
      <c r="K4742" s="243" t="n"/>
    </row>
    <row r="4743" customFormat="1" s="78">
      <c r="A4743" s="242" t="n"/>
      <c r="B4743" s="22" t="n"/>
      <c r="C4743" s="243" t="n"/>
      <c r="D4743" s="243" t="n"/>
      <c r="E4743" s="243" t="n"/>
      <c r="F4743" s="243" t="n"/>
      <c r="G4743" s="243" t="n"/>
      <c r="H4743" s="243" t="n"/>
      <c r="I4743" s="243" t="n"/>
      <c r="J4743" s="243" t="n"/>
      <c r="K4743" s="243" t="n"/>
    </row>
    <row r="4744" customFormat="1" s="78">
      <c r="A4744" s="242" t="n"/>
      <c r="B4744" s="22" t="n"/>
      <c r="C4744" s="243" t="n"/>
      <c r="D4744" s="243" t="n"/>
      <c r="E4744" s="243" t="n"/>
      <c r="F4744" s="243" t="n"/>
      <c r="G4744" s="243" t="n"/>
      <c r="H4744" s="243" t="n"/>
      <c r="I4744" s="243" t="n"/>
      <c r="J4744" s="243" t="n"/>
      <c r="K4744" s="243" t="n"/>
    </row>
    <row r="4745" customFormat="1" s="78">
      <c r="A4745" s="242" t="n"/>
      <c r="B4745" s="22" t="n"/>
      <c r="C4745" s="243" t="n"/>
      <c r="D4745" s="243" t="n"/>
      <c r="E4745" s="243" t="n"/>
      <c r="F4745" s="243" t="n"/>
      <c r="G4745" s="243" t="n"/>
      <c r="H4745" s="243" t="n"/>
      <c r="I4745" s="243" t="n"/>
      <c r="J4745" s="243" t="n"/>
      <c r="K4745" s="243" t="n"/>
    </row>
    <row r="4746" customFormat="1" s="78">
      <c r="A4746" s="242" t="n"/>
      <c r="B4746" s="22" t="n"/>
      <c r="C4746" s="243" t="n"/>
      <c r="D4746" s="243" t="n"/>
      <c r="E4746" s="243" t="n"/>
      <c r="F4746" s="243" t="n"/>
      <c r="G4746" s="243" t="n"/>
      <c r="H4746" s="243" t="n"/>
      <c r="I4746" s="243" t="n"/>
      <c r="J4746" s="243" t="n"/>
      <c r="K4746" s="243" t="n"/>
    </row>
    <row r="4747" customFormat="1" s="78">
      <c r="A4747" s="242" t="n"/>
      <c r="B4747" s="22" t="n"/>
      <c r="C4747" s="243" t="n"/>
      <c r="D4747" s="243" t="n"/>
      <c r="E4747" s="243" t="n"/>
      <c r="F4747" s="243" t="n"/>
      <c r="G4747" s="243" t="n"/>
      <c r="H4747" s="243" t="n"/>
      <c r="I4747" s="243" t="n"/>
      <c r="J4747" s="243" t="n"/>
      <c r="K4747" s="243" t="n"/>
    </row>
    <row r="4748" customFormat="1" s="78">
      <c r="A4748" s="242" t="n"/>
      <c r="B4748" s="22" t="n"/>
      <c r="C4748" s="243" t="n"/>
      <c r="D4748" s="243" t="n"/>
      <c r="E4748" s="243" t="n"/>
      <c r="F4748" s="243" t="n"/>
      <c r="G4748" s="243" t="n"/>
      <c r="H4748" s="243" t="n"/>
      <c r="I4748" s="243" t="n"/>
      <c r="J4748" s="243" t="n"/>
      <c r="K4748" s="243" t="n"/>
    </row>
    <row r="4749" customFormat="1" s="78">
      <c r="A4749" s="242" t="n"/>
      <c r="B4749" s="22" t="n"/>
      <c r="C4749" s="243" t="n"/>
      <c r="D4749" s="243" t="n"/>
      <c r="E4749" s="243" t="n"/>
      <c r="F4749" s="243" t="n"/>
      <c r="G4749" s="243" t="n"/>
      <c r="H4749" s="243" t="n"/>
      <c r="I4749" s="243" t="n"/>
      <c r="J4749" s="243" t="n"/>
      <c r="K4749" s="243" t="n"/>
    </row>
    <row r="4750" customFormat="1" s="78">
      <c r="A4750" s="242" t="n"/>
      <c r="B4750" s="22" t="n"/>
      <c r="C4750" s="243" t="n"/>
      <c r="D4750" s="243" t="n"/>
      <c r="E4750" s="243" t="n"/>
      <c r="F4750" s="243" t="n"/>
      <c r="G4750" s="243" t="n"/>
      <c r="H4750" s="243" t="n"/>
      <c r="I4750" s="243" t="n"/>
      <c r="J4750" s="243" t="n"/>
      <c r="K4750" s="243" t="n"/>
    </row>
    <row r="4751" customFormat="1" s="78">
      <c r="A4751" s="242" t="n"/>
      <c r="B4751" s="22" t="n"/>
      <c r="C4751" s="243" t="n"/>
      <c r="D4751" s="243" t="n"/>
      <c r="E4751" s="243" t="n"/>
      <c r="F4751" s="243" t="n"/>
      <c r="G4751" s="243" t="n"/>
      <c r="H4751" s="243" t="n"/>
      <c r="I4751" s="243" t="n"/>
      <c r="J4751" s="243" t="n"/>
      <c r="K4751" s="243" t="n"/>
    </row>
    <row r="4752" customFormat="1" s="78">
      <c r="A4752" s="242" t="n"/>
      <c r="B4752" s="22" t="n"/>
      <c r="C4752" s="243" t="n"/>
      <c r="D4752" s="243" t="n"/>
      <c r="E4752" s="243" t="n"/>
      <c r="F4752" s="243" t="n"/>
      <c r="G4752" s="243" t="n"/>
      <c r="H4752" s="243" t="n"/>
      <c r="I4752" s="243" t="n"/>
      <c r="J4752" s="243" t="n"/>
      <c r="K4752" s="243" t="n"/>
    </row>
    <row r="4753" customFormat="1" s="78">
      <c r="A4753" s="242" t="n"/>
      <c r="B4753" s="22" t="n"/>
      <c r="C4753" s="243" t="n"/>
      <c r="D4753" s="243" t="n"/>
      <c r="E4753" s="243" t="n"/>
      <c r="F4753" s="243" t="n"/>
      <c r="G4753" s="243" t="n"/>
      <c r="H4753" s="243" t="n"/>
      <c r="I4753" s="243" t="n"/>
      <c r="J4753" s="243" t="n"/>
      <c r="K4753" s="243" t="n"/>
    </row>
    <row r="4754" customFormat="1" s="78">
      <c r="A4754" s="242" t="n"/>
      <c r="B4754" s="22" t="n"/>
      <c r="C4754" s="243" t="n"/>
      <c r="D4754" s="243" t="n"/>
      <c r="E4754" s="243" t="n"/>
      <c r="F4754" s="243" t="n"/>
      <c r="G4754" s="243" t="n"/>
      <c r="H4754" s="243" t="n"/>
      <c r="I4754" s="243" t="n"/>
      <c r="J4754" s="243" t="n"/>
      <c r="K4754" s="243" t="n"/>
    </row>
    <row r="4755" customFormat="1" s="78">
      <c r="A4755" s="242" t="n"/>
      <c r="B4755" s="22" t="n"/>
      <c r="C4755" s="243" t="n"/>
      <c r="D4755" s="243" t="n"/>
      <c r="E4755" s="243" t="n"/>
      <c r="F4755" s="243" t="n"/>
      <c r="G4755" s="243" t="n"/>
      <c r="H4755" s="243" t="n"/>
      <c r="I4755" s="243" t="n"/>
      <c r="J4755" s="243" t="n"/>
      <c r="K4755" s="243" t="n"/>
    </row>
    <row r="4756" customFormat="1" s="78">
      <c r="A4756" s="242" t="n"/>
      <c r="B4756" s="22" t="n"/>
      <c r="C4756" s="243" t="n"/>
      <c r="D4756" s="243" t="n"/>
      <c r="E4756" s="243" t="n"/>
      <c r="F4756" s="243" t="n"/>
      <c r="G4756" s="243" t="n"/>
      <c r="H4756" s="243" t="n"/>
      <c r="I4756" s="243" t="n"/>
      <c r="J4756" s="243" t="n"/>
      <c r="K4756" s="243" t="n"/>
    </row>
    <row r="4757" customFormat="1" s="78">
      <c r="A4757" s="242" t="n"/>
      <c r="B4757" s="22" t="n"/>
      <c r="C4757" s="243" t="n"/>
      <c r="D4757" s="243" t="n"/>
      <c r="E4757" s="243" t="n"/>
      <c r="F4757" s="243" t="n"/>
      <c r="G4757" s="243" t="n"/>
      <c r="H4757" s="243" t="n"/>
      <c r="I4757" s="243" t="n"/>
      <c r="J4757" s="243" t="n"/>
      <c r="K4757" s="243" t="n"/>
    </row>
    <row r="4758" customFormat="1" s="78">
      <c r="A4758" s="242" t="n"/>
      <c r="B4758" s="22" t="n"/>
      <c r="C4758" s="243" t="n"/>
      <c r="D4758" s="243" t="n"/>
      <c r="E4758" s="243" t="n"/>
      <c r="F4758" s="243" t="n"/>
      <c r="G4758" s="243" t="n"/>
      <c r="H4758" s="243" t="n"/>
      <c r="I4758" s="243" t="n"/>
      <c r="J4758" s="243" t="n"/>
      <c r="K4758" s="243" t="n"/>
    </row>
    <row r="4759" customFormat="1" s="78">
      <c r="A4759" s="242" t="n"/>
      <c r="B4759" s="22" t="n"/>
      <c r="C4759" s="243" t="n"/>
      <c r="D4759" s="243" t="n"/>
      <c r="E4759" s="243" t="n"/>
      <c r="F4759" s="243" t="n"/>
      <c r="G4759" s="243" t="n"/>
      <c r="H4759" s="243" t="n"/>
      <c r="I4759" s="243" t="n"/>
      <c r="J4759" s="243" t="n"/>
      <c r="K4759" s="243" t="n"/>
    </row>
    <row r="4760" customFormat="1" s="78">
      <c r="A4760" s="242" t="n"/>
      <c r="B4760" s="22" t="n"/>
      <c r="C4760" s="243" t="n"/>
      <c r="D4760" s="243" t="n"/>
      <c r="E4760" s="243" t="n"/>
      <c r="F4760" s="243" t="n"/>
      <c r="G4760" s="243" t="n"/>
      <c r="H4760" s="243" t="n"/>
      <c r="I4760" s="243" t="n"/>
      <c r="J4760" s="243" t="n"/>
      <c r="K4760" s="243" t="n"/>
    </row>
    <row r="4761" customFormat="1" s="78">
      <c r="A4761" s="242" t="n"/>
      <c r="B4761" s="22" t="n"/>
      <c r="C4761" s="243" t="n"/>
      <c r="D4761" s="243" t="n"/>
      <c r="E4761" s="243" t="n"/>
      <c r="F4761" s="243" t="n"/>
      <c r="G4761" s="243" t="n"/>
      <c r="H4761" s="243" t="n"/>
      <c r="I4761" s="243" t="n"/>
      <c r="J4761" s="243" t="n"/>
      <c r="K4761" s="243" t="n"/>
    </row>
    <row r="4762" customFormat="1" s="78">
      <c r="A4762" s="242" t="n"/>
      <c r="B4762" s="22" t="n"/>
      <c r="C4762" s="243" t="n"/>
      <c r="D4762" s="243" t="n"/>
      <c r="E4762" s="243" t="n"/>
      <c r="F4762" s="243" t="n"/>
      <c r="G4762" s="243" t="n"/>
      <c r="H4762" s="243" t="n"/>
      <c r="I4762" s="243" t="n"/>
      <c r="J4762" s="243" t="n"/>
      <c r="K4762" s="243" t="n"/>
    </row>
    <row r="4763" customFormat="1" s="78">
      <c r="A4763" s="242" t="n"/>
      <c r="B4763" s="22" t="n"/>
      <c r="C4763" s="243" t="n"/>
      <c r="D4763" s="243" t="n"/>
      <c r="E4763" s="243" t="n"/>
      <c r="F4763" s="243" t="n"/>
      <c r="G4763" s="243" t="n"/>
      <c r="H4763" s="243" t="n"/>
      <c r="I4763" s="243" t="n"/>
      <c r="J4763" s="243" t="n"/>
      <c r="K4763" s="243" t="n"/>
    </row>
    <row r="4764" customFormat="1" s="78">
      <c r="A4764" s="242" t="n"/>
      <c r="B4764" s="22" t="n"/>
      <c r="C4764" s="243" t="n"/>
      <c r="D4764" s="243" t="n"/>
      <c r="E4764" s="243" t="n"/>
      <c r="F4764" s="243" t="n"/>
      <c r="G4764" s="243" t="n"/>
      <c r="H4764" s="243" t="n"/>
      <c r="I4764" s="243" t="n"/>
      <c r="J4764" s="243" t="n"/>
      <c r="K4764" s="243" t="n"/>
    </row>
    <row r="4765" customFormat="1" s="78">
      <c r="A4765" s="242" t="n"/>
      <c r="B4765" s="22" t="n"/>
      <c r="C4765" s="243" t="n"/>
      <c r="D4765" s="243" t="n"/>
      <c r="E4765" s="243" t="n"/>
      <c r="F4765" s="243" t="n"/>
      <c r="G4765" s="243" t="n"/>
      <c r="H4765" s="243" t="n"/>
      <c r="I4765" s="243" t="n"/>
      <c r="J4765" s="243" t="n"/>
      <c r="K4765" s="243" t="n"/>
    </row>
    <row r="4766" customFormat="1" s="78">
      <c r="A4766" s="242" t="n"/>
      <c r="B4766" s="22" t="n"/>
      <c r="C4766" s="243" t="n"/>
      <c r="D4766" s="243" t="n"/>
      <c r="E4766" s="243" t="n"/>
      <c r="F4766" s="243" t="n"/>
      <c r="G4766" s="243" t="n"/>
      <c r="H4766" s="243" t="n"/>
      <c r="I4766" s="243" t="n"/>
      <c r="J4766" s="243" t="n"/>
      <c r="K4766" s="243" t="n"/>
    </row>
    <row r="4767" customFormat="1" s="78">
      <c r="A4767" s="242" t="n"/>
      <c r="B4767" s="22" t="n"/>
      <c r="C4767" s="243" t="n"/>
      <c r="D4767" s="243" t="n"/>
      <c r="E4767" s="243" t="n"/>
      <c r="F4767" s="243" t="n"/>
      <c r="G4767" s="243" t="n"/>
      <c r="H4767" s="243" t="n"/>
      <c r="I4767" s="243" t="n"/>
      <c r="J4767" s="243" t="n"/>
      <c r="K4767" s="243" t="n"/>
    </row>
    <row r="4768" customFormat="1" s="78">
      <c r="A4768" s="242" t="n"/>
      <c r="B4768" s="22" t="n"/>
      <c r="C4768" s="243" t="n"/>
      <c r="D4768" s="243" t="n"/>
      <c r="E4768" s="243" t="n"/>
      <c r="F4768" s="243" t="n"/>
      <c r="G4768" s="243" t="n"/>
      <c r="H4768" s="243" t="n"/>
      <c r="I4768" s="243" t="n"/>
      <c r="J4768" s="243" t="n"/>
      <c r="K4768" s="243" t="n"/>
    </row>
    <row r="4769" customFormat="1" s="78">
      <c r="A4769" s="242" t="n"/>
      <c r="B4769" s="22" t="n"/>
      <c r="C4769" s="243" t="n"/>
      <c r="D4769" s="243" t="n"/>
      <c r="E4769" s="243" t="n"/>
      <c r="F4769" s="243" t="n"/>
      <c r="G4769" s="243" t="n"/>
      <c r="H4769" s="243" t="n"/>
      <c r="I4769" s="243" t="n"/>
      <c r="J4769" s="243" t="n"/>
      <c r="K4769" s="243" t="n"/>
    </row>
    <row r="4770" customFormat="1" s="78">
      <c r="A4770" s="242" t="n"/>
      <c r="B4770" s="22" t="n"/>
      <c r="C4770" s="243" t="n"/>
      <c r="D4770" s="243" t="n"/>
      <c r="E4770" s="243" t="n"/>
      <c r="F4770" s="243" t="n"/>
      <c r="G4770" s="243" t="n"/>
      <c r="H4770" s="243" t="n"/>
      <c r="I4770" s="243" t="n"/>
      <c r="J4770" s="243" t="n"/>
      <c r="K4770" s="243" t="n"/>
    </row>
    <row r="4771" customFormat="1" s="78">
      <c r="A4771" s="242" t="n"/>
      <c r="B4771" s="22" t="n"/>
      <c r="C4771" s="243" t="n"/>
      <c r="D4771" s="243" t="n"/>
      <c r="E4771" s="243" t="n"/>
      <c r="F4771" s="243" t="n"/>
      <c r="G4771" s="243" t="n"/>
      <c r="H4771" s="243" t="n"/>
      <c r="I4771" s="243" t="n"/>
      <c r="J4771" s="243" t="n"/>
      <c r="K4771" s="243" t="n"/>
    </row>
    <row r="4772" customFormat="1" s="78">
      <c r="A4772" s="242" t="n"/>
      <c r="B4772" s="22" t="n"/>
      <c r="C4772" s="243" t="n"/>
      <c r="D4772" s="243" t="n"/>
      <c r="E4772" s="243" t="n"/>
      <c r="F4772" s="243" t="n"/>
      <c r="G4772" s="243" t="n"/>
      <c r="H4772" s="243" t="n"/>
      <c r="I4772" s="243" t="n"/>
      <c r="J4772" s="243" t="n"/>
      <c r="K4772" s="243" t="n"/>
    </row>
    <row r="4773" customFormat="1" s="78">
      <c r="A4773" s="242" t="n"/>
      <c r="B4773" s="22" t="n"/>
      <c r="C4773" s="243" t="n"/>
      <c r="D4773" s="243" t="n"/>
      <c r="E4773" s="243" t="n"/>
      <c r="F4773" s="243" t="n"/>
      <c r="G4773" s="243" t="n"/>
      <c r="H4773" s="243" t="n"/>
      <c r="I4773" s="243" t="n"/>
      <c r="J4773" s="243" t="n"/>
      <c r="K4773" s="243" t="n"/>
    </row>
    <row r="4774" customFormat="1" s="78">
      <c r="A4774" s="242" t="n"/>
      <c r="B4774" s="22" t="n"/>
      <c r="C4774" s="243" t="n"/>
      <c r="D4774" s="243" t="n"/>
      <c r="E4774" s="243" t="n"/>
      <c r="F4774" s="243" t="n"/>
      <c r="G4774" s="243" t="n"/>
      <c r="H4774" s="243" t="n"/>
      <c r="I4774" s="243" t="n"/>
      <c r="J4774" s="243" t="n"/>
      <c r="K4774" s="243" t="n"/>
    </row>
    <row r="4775" customFormat="1" s="78">
      <c r="A4775" s="242" t="n"/>
      <c r="B4775" s="22" t="n"/>
      <c r="C4775" s="243" t="n"/>
      <c r="D4775" s="243" t="n"/>
      <c r="E4775" s="243" t="n"/>
      <c r="F4775" s="243" t="n"/>
      <c r="G4775" s="243" t="n"/>
      <c r="H4775" s="243" t="n"/>
      <c r="I4775" s="243" t="n"/>
      <c r="J4775" s="243" t="n"/>
      <c r="K4775" s="243" t="n"/>
    </row>
    <row r="4776" customFormat="1" s="78">
      <c r="A4776" s="242" t="n"/>
      <c r="B4776" s="22" t="n"/>
      <c r="C4776" s="243" t="n"/>
      <c r="D4776" s="243" t="n"/>
      <c r="E4776" s="243" t="n"/>
      <c r="F4776" s="243" t="n"/>
      <c r="G4776" s="243" t="n"/>
      <c r="H4776" s="243" t="n"/>
      <c r="I4776" s="243" t="n"/>
      <c r="J4776" s="243" t="n"/>
      <c r="K4776" s="243" t="n"/>
    </row>
    <row r="4777" customFormat="1" s="78">
      <c r="A4777" s="242" t="n"/>
      <c r="B4777" s="22" t="n"/>
      <c r="C4777" s="243" t="n"/>
      <c r="D4777" s="243" t="n"/>
      <c r="E4777" s="243" t="n"/>
      <c r="F4777" s="243" t="n"/>
      <c r="G4777" s="243" t="n"/>
      <c r="H4777" s="243" t="n"/>
      <c r="I4777" s="243" t="n"/>
      <c r="J4777" s="243" t="n"/>
      <c r="K4777" s="243" t="n"/>
    </row>
    <row r="4778" customFormat="1" s="78">
      <c r="A4778" s="242" t="n"/>
      <c r="B4778" s="22" t="n"/>
      <c r="C4778" s="243" t="n"/>
      <c r="D4778" s="243" t="n"/>
      <c r="E4778" s="243" t="n"/>
      <c r="F4778" s="243" t="n"/>
      <c r="G4778" s="243" t="n"/>
      <c r="H4778" s="243" t="n"/>
      <c r="I4778" s="243" t="n"/>
      <c r="J4778" s="243" t="n"/>
      <c r="K4778" s="243" t="n"/>
    </row>
    <row r="4779" customFormat="1" s="78">
      <c r="A4779" s="242" t="n"/>
      <c r="B4779" s="22" t="n"/>
      <c r="C4779" s="243" t="n"/>
      <c r="D4779" s="243" t="n"/>
      <c r="E4779" s="243" t="n"/>
      <c r="F4779" s="243" t="n"/>
      <c r="G4779" s="243" t="n"/>
      <c r="H4779" s="243" t="n"/>
      <c r="I4779" s="243" t="n"/>
      <c r="J4779" s="243" t="n"/>
      <c r="K4779" s="243" t="n"/>
    </row>
    <row r="4780" customFormat="1" s="78">
      <c r="A4780" s="242" t="n"/>
      <c r="B4780" s="22" t="n"/>
      <c r="C4780" s="243" t="n"/>
      <c r="D4780" s="243" t="n"/>
      <c r="E4780" s="243" t="n"/>
      <c r="F4780" s="243" t="n"/>
      <c r="G4780" s="243" t="n"/>
      <c r="H4780" s="243" t="n"/>
      <c r="I4780" s="243" t="n"/>
      <c r="J4780" s="243" t="n"/>
      <c r="K4780" s="243" t="n"/>
    </row>
    <row r="4781" customFormat="1" s="78">
      <c r="A4781" s="242" t="n"/>
      <c r="B4781" s="22" t="n"/>
      <c r="C4781" s="243" t="n"/>
      <c r="D4781" s="243" t="n"/>
      <c r="E4781" s="243" t="n"/>
      <c r="F4781" s="243" t="n"/>
      <c r="G4781" s="243" t="n"/>
      <c r="H4781" s="243" t="n"/>
      <c r="I4781" s="243" t="n"/>
      <c r="J4781" s="243" t="n"/>
      <c r="K4781" s="243" t="n"/>
    </row>
    <row r="4782" customFormat="1" s="78">
      <c r="A4782" s="242" t="n"/>
      <c r="B4782" s="22" t="n"/>
      <c r="C4782" s="243" t="n"/>
      <c r="D4782" s="243" t="n"/>
      <c r="E4782" s="243" t="n"/>
      <c r="F4782" s="243" t="n"/>
      <c r="G4782" s="243" t="n"/>
      <c r="H4782" s="243" t="n"/>
      <c r="I4782" s="243" t="n"/>
      <c r="J4782" s="243" t="n"/>
      <c r="K4782" s="243" t="n"/>
    </row>
    <row r="4783" customFormat="1" s="78">
      <c r="A4783" s="242" t="n"/>
      <c r="B4783" s="22" t="n"/>
      <c r="C4783" s="243" t="n"/>
      <c r="D4783" s="243" t="n"/>
      <c r="E4783" s="243" t="n"/>
      <c r="F4783" s="243" t="n"/>
      <c r="G4783" s="243" t="n"/>
      <c r="H4783" s="243" t="n"/>
      <c r="I4783" s="243" t="n"/>
      <c r="J4783" s="243" t="n"/>
      <c r="K4783" s="243" t="n"/>
    </row>
    <row r="4784" customFormat="1" s="78">
      <c r="A4784" s="242" t="n"/>
      <c r="B4784" s="22" t="n"/>
      <c r="C4784" s="243" t="n"/>
      <c r="D4784" s="243" t="n"/>
      <c r="E4784" s="243" t="n"/>
      <c r="F4784" s="243" t="n"/>
      <c r="G4784" s="243" t="n"/>
      <c r="H4784" s="243" t="n"/>
      <c r="I4784" s="243" t="n"/>
      <c r="J4784" s="243" t="n"/>
      <c r="K4784" s="243" t="n"/>
    </row>
    <row r="4785" customFormat="1" s="78">
      <c r="A4785" s="242" t="n"/>
      <c r="B4785" s="22" t="n"/>
      <c r="C4785" s="243" t="n"/>
      <c r="D4785" s="243" t="n"/>
      <c r="E4785" s="243" t="n"/>
      <c r="F4785" s="243" t="n"/>
      <c r="G4785" s="243" t="n"/>
      <c r="H4785" s="243" t="n"/>
      <c r="I4785" s="243" t="n"/>
      <c r="J4785" s="243" t="n"/>
      <c r="K4785" s="243" t="n"/>
    </row>
    <row r="4786" customFormat="1" s="78">
      <c r="A4786" s="242" t="n"/>
      <c r="B4786" s="22" t="n"/>
      <c r="C4786" s="243" t="n"/>
      <c r="D4786" s="243" t="n"/>
      <c r="E4786" s="243" t="n"/>
      <c r="F4786" s="243" t="n"/>
      <c r="G4786" s="243" t="n"/>
      <c r="H4786" s="243" t="n"/>
      <c r="I4786" s="243" t="n"/>
      <c r="J4786" s="243" t="n"/>
      <c r="K4786" s="243" t="n"/>
    </row>
    <row r="4787" customFormat="1" s="78">
      <c r="A4787" s="242" t="n"/>
      <c r="B4787" s="22" t="n"/>
      <c r="C4787" s="243" t="n"/>
      <c r="D4787" s="243" t="n"/>
      <c r="E4787" s="243" t="n"/>
      <c r="F4787" s="243" t="n"/>
      <c r="G4787" s="243" t="n"/>
      <c r="H4787" s="243" t="n"/>
      <c r="I4787" s="243" t="n"/>
      <c r="J4787" s="243" t="n"/>
      <c r="K4787" s="243" t="n"/>
    </row>
    <row r="4788" customFormat="1" s="78">
      <c r="A4788" s="242" t="n"/>
      <c r="B4788" s="22" t="n"/>
      <c r="C4788" s="243" t="n"/>
      <c r="D4788" s="243" t="n"/>
      <c r="E4788" s="243" t="n"/>
      <c r="F4788" s="243" t="n"/>
      <c r="G4788" s="243" t="n"/>
      <c r="H4788" s="243" t="n"/>
      <c r="I4788" s="243" t="n"/>
      <c r="J4788" s="243" t="n"/>
      <c r="K4788" s="243" t="n"/>
    </row>
    <row r="4789" customFormat="1" s="78">
      <c r="A4789" s="242" t="n"/>
      <c r="B4789" s="22" t="n"/>
      <c r="C4789" s="243" t="n"/>
      <c r="D4789" s="243" t="n"/>
      <c r="E4789" s="243" t="n"/>
      <c r="F4789" s="243" t="n"/>
      <c r="G4789" s="243" t="n"/>
      <c r="H4789" s="243" t="n"/>
      <c r="I4789" s="243" t="n"/>
      <c r="J4789" s="243" t="n"/>
      <c r="K4789" s="243" t="n"/>
    </row>
    <row r="4790" customFormat="1" s="78">
      <c r="A4790" s="242" t="n"/>
      <c r="B4790" s="22" t="n"/>
      <c r="C4790" s="243" t="n"/>
      <c r="D4790" s="243" t="n"/>
      <c r="E4790" s="243" t="n"/>
      <c r="F4790" s="243" t="n"/>
      <c r="G4790" s="243" t="n"/>
      <c r="H4790" s="243" t="n"/>
      <c r="I4790" s="243" t="n"/>
      <c r="J4790" s="243" t="n"/>
      <c r="K4790" s="243" t="n"/>
    </row>
    <row r="4791" customFormat="1" s="78">
      <c r="A4791" s="242" t="n"/>
      <c r="B4791" s="22" t="n"/>
      <c r="C4791" s="243" t="n"/>
      <c r="D4791" s="243" t="n"/>
      <c r="E4791" s="243" t="n"/>
      <c r="F4791" s="243" t="n"/>
      <c r="G4791" s="243" t="n"/>
      <c r="H4791" s="243" t="n"/>
      <c r="I4791" s="243" t="n"/>
      <c r="J4791" s="243" t="n"/>
      <c r="K4791" s="243" t="n"/>
    </row>
    <row r="4792" customFormat="1" s="78">
      <c r="A4792" s="242" t="n"/>
      <c r="B4792" s="22" t="n"/>
      <c r="C4792" s="243" t="n"/>
      <c r="D4792" s="243" t="n"/>
      <c r="E4792" s="243" t="n"/>
      <c r="F4792" s="243" t="n"/>
      <c r="G4792" s="243" t="n"/>
      <c r="H4792" s="243" t="n"/>
      <c r="I4792" s="243" t="n"/>
      <c r="J4792" s="243" t="n"/>
      <c r="K4792" s="243" t="n"/>
    </row>
    <row r="4793" customFormat="1" s="78">
      <c r="A4793" s="242" t="n"/>
      <c r="B4793" s="22" t="n"/>
      <c r="C4793" s="243" t="n"/>
      <c r="D4793" s="243" t="n"/>
      <c r="E4793" s="243" t="n"/>
      <c r="F4793" s="243" t="n"/>
      <c r="G4793" s="243" t="n"/>
      <c r="H4793" s="243" t="n"/>
      <c r="I4793" s="243" t="n"/>
      <c r="J4793" s="243" t="n"/>
      <c r="K4793" s="243" t="n"/>
    </row>
    <row r="4794" customFormat="1" s="78">
      <c r="A4794" s="242" t="n"/>
      <c r="B4794" s="22" t="n"/>
      <c r="C4794" s="243" t="n"/>
      <c r="D4794" s="243" t="n"/>
      <c r="E4794" s="243" t="n"/>
      <c r="F4794" s="243" t="n"/>
      <c r="G4794" s="243" t="n"/>
      <c r="H4794" s="243" t="n"/>
      <c r="I4794" s="243" t="n"/>
      <c r="J4794" s="243" t="n"/>
      <c r="K4794" s="243" t="n"/>
    </row>
    <row r="4795" customFormat="1" s="78">
      <c r="A4795" s="242" t="n"/>
      <c r="B4795" s="22" t="n"/>
      <c r="C4795" s="243" t="n"/>
      <c r="D4795" s="243" t="n"/>
      <c r="E4795" s="243" t="n"/>
      <c r="F4795" s="243" t="n"/>
      <c r="G4795" s="243" t="n"/>
      <c r="H4795" s="243" t="n"/>
      <c r="I4795" s="243" t="n"/>
      <c r="J4795" s="243" t="n"/>
      <c r="K4795" s="243" t="n"/>
    </row>
    <row r="4796" customFormat="1" s="78">
      <c r="A4796" s="242" t="n"/>
      <c r="B4796" s="22" t="n"/>
      <c r="C4796" s="243" t="n"/>
      <c r="D4796" s="243" t="n"/>
      <c r="E4796" s="243" t="n"/>
      <c r="F4796" s="243" t="n"/>
      <c r="G4796" s="243" t="n"/>
      <c r="H4796" s="243" t="n"/>
      <c r="I4796" s="243" t="n"/>
      <c r="J4796" s="243" t="n"/>
      <c r="K4796" s="243" t="n"/>
    </row>
    <row r="4797" customFormat="1" s="78">
      <c r="A4797" s="242" t="n"/>
      <c r="B4797" s="22" t="n"/>
      <c r="C4797" s="243" t="n"/>
      <c r="D4797" s="243" t="n"/>
      <c r="E4797" s="243" t="n"/>
      <c r="F4797" s="243" t="n"/>
      <c r="G4797" s="243" t="n"/>
      <c r="H4797" s="243" t="n"/>
      <c r="I4797" s="243" t="n"/>
      <c r="J4797" s="243" t="n"/>
      <c r="K4797" s="243" t="n"/>
    </row>
    <row r="4798" customFormat="1" s="78">
      <c r="A4798" s="242" t="n"/>
      <c r="B4798" s="22" t="n"/>
      <c r="C4798" s="243" t="n"/>
      <c r="D4798" s="243" t="n"/>
      <c r="E4798" s="243" t="n"/>
      <c r="F4798" s="243" t="n"/>
      <c r="G4798" s="243" t="n"/>
      <c r="H4798" s="243" t="n"/>
      <c r="I4798" s="243" t="n"/>
      <c r="J4798" s="243" t="n"/>
      <c r="K4798" s="243" t="n"/>
    </row>
    <row r="4799" customFormat="1" s="78">
      <c r="A4799" s="242" t="n"/>
      <c r="B4799" s="22" t="n"/>
      <c r="C4799" s="243" t="n"/>
      <c r="D4799" s="243" t="n"/>
      <c r="E4799" s="243" t="n"/>
      <c r="F4799" s="243" t="n"/>
      <c r="G4799" s="243" t="n"/>
      <c r="H4799" s="243" t="n"/>
      <c r="I4799" s="243" t="n"/>
      <c r="J4799" s="243" t="n"/>
      <c r="K4799" s="243" t="n"/>
    </row>
    <row r="4800" customFormat="1" s="78">
      <c r="A4800" s="242" t="n"/>
      <c r="B4800" s="22" t="n"/>
      <c r="C4800" s="243" t="n"/>
      <c r="D4800" s="243" t="n"/>
      <c r="E4800" s="243" t="n"/>
      <c r="F4800" s="243" t="n"/>
      <c r="G4800" s="243" t="n"/>
      <c r="H4800" s="243" t="n"/>
      <c r="I4800" s="243" t="n"/>
      <c r="J4800" s="243" t="n"/>
      <c r="K4800" s="243" t="n"/>
    </row>
    <row r="4801" customFormat="1" s="78">
      <c r="A4801" s="242" t="n"/>
      <c r="B4801" s="22" t="n"/>
      <c r="C4801" s="243" t="n"/>
      <c r="D4801" s="243" t="n"/>
      <c r="E4801" s="243" t="n"/>
      <c r="F4801" s="243" t="n"/>
      <c r="G4801" s="243" t="n"/>
      <c r="H4801" s="243" t="n"/>
      <c r="I4801" s="243" t="n"/>
      <c r="J4801" s="243" t="n"/>
      <c r="K4801" s="243" t="n"/>
    </row>
    <row r="4802" customFormat="1" s="78">
      <c r="A4802" s="242" t="n"/>
      <c r="B4802" s="22" t="n"/>
      <c r="C4802" s="243" t="n"/>
      <c r="D4802" s="243" t="n"/>
      <c r="E4802" s="243" t="n"/>
      <c r="F4802" s="243" t="n"/>
      <c r="G4802" s="243" t="n"/>
      <c r="H4802" s="243" t="n"/>
      <c r="I4802" s="243" t="n"/>
      <c r="J4802" s="243" t="n"/>
      <c r="K4802" s="243" t="n"/>
    </row>
    <row r="4803" customFormat="1" s="78">
      <c r="A4803" s="242" t="n"/>
      <c r="B4803" s="22" t="n"/>
      <c r="C4803" s="243" t="n"/>
      <c r="D4803" s="243" t="n"/>
      <c r="E4803" s="243" t="n"/>
      <c r="F4803" s="243" t="n"/>
      <c r="G4803" s="243" t="n"/>
      <c r="H4803" s="243" t="n"/>
      <c r="I4803" s="243" t="n"/>
      <c r="J4803" s="243" t="n"/>
      <c r="K4803" s="243" t="n"/>
    </row>
    <row r="4804" customFormat="1" s="78">
      <c r="A4804" s="242" t="n"/>
      <c r="B4804" s="22" t="n"/>
      <c r="C4804" s="243" t="n"/>
      <c r="D4804" s="243" t="n"/>
      <c r="E4804" s="243" t="n"/>
      <c r="F4804" s="243" t="n"/>
      <c r="G4804" s="243" t="n"/>
      <c r="H4804" s="243" t="n"/>
      <c r="I4804" s="243" t="n"/>
      <c r="J4804" s="243" t="n"/>
      <c r="K4804" s="243" t="n"/>
    </row>
    <row r="4805" customFormat="1" s="78">
      <c r="A4805" s="242" t="n"/>
      <c r="B4805" s="22" t="n"/>
      <c r="C4805" s="243" t="n"/>
      <c r="D4805" s="243" t="n"/>
      <c r="E4805" s="243" t="n"/>
      <c r="F4805" s="243" t="n"/>
      <c r="G4805" s="243" t="n"/>
      <c r="H4805" s="243" t="n"/>
      <c r="I4805" s="243" t="n"/>
      <c r="J4805" s="243" t="n"/>
      <c r="K4805" s="243" t="n"/>
    </row>
    <row r="4806" customFormat="1" s="78">
      <c r="A4806" s="242" t="n"/>
      <c r="B4806" s="22" t="n"/>
      <c r="C4806" s="243" t="n"/>
      <c r="D4806" s="243" t="n"/>
      <c r="E4806" s="243" t="n"/>
      <c r="F4806" s="243" t="n"/>
      <c r="G4806" s="243" t="n"/>
      <c r="H4806" s="243" t="n"/>
      <c r="I4806" s="243" t="n"/>
      <c r="J4806" s="243" t="n"/>
      <c r="K4806" s="243" t="n"/>
    </row>
    <row r="4807" customFormat="1" s="78">
      <c r="A4807" s="242" t="n"/>
      <c r="B4807" s="22" t="n"/>
      <c r="C4807" s="243" t="n"/>
      <c r="D4807" s="243" t="n"/>
      <c r="E4807" s="243" t="n"/>
      <c r="F4807" s="243" t="n"/>
      <c r="G4807" s="243" t="n"/>
      <c r="H4807" s="243" t="n"/>
      <c r="I4807" s="243" t="n"/>
      <c r="J4807" s="243" t="n"/>
      <c r="K4807" s="243" t="n"/>
    </row>
    <row r="4808" customFormat="1" s="78">
      <c r="A4808" s="242" t="n"/>
      <c r="B4808" s="22" t="n"/>
      <c r="C4808" s="243" t="n"/>
      <c r="D4808" s="243" t="n"/>
      <c r="E4808" s="243" t="n"/>
      <c r="F4808" s="243" t="n"/>
      <c r="G4808" s="243" t="n"/>
      <c r="H4808" s="243" t="n"/>
      <c r="I4808" s="243" t="n"/>
      <c r="J4808" s="243" t="n"/>
      <c r="K4808" s="243" t="n"/>
    </row>
    <row r="4809" customFormat="1" s="78">
      <c r="A4809" s="242" t="n"/>
      <c r="B4809" s="22" t="n"/>
      <c r="C4809" s="243" t="n"/>
      <c r="D4809" s="243" t="n"/>
      <c r="E4809" s="243" t="n"/>
      <c r="F4809" s="243" t="n"/>
      <c r="G4809" s="243" t="n"/>
      <c r="H4809" s="243" t="n"/>
      <c r="I4809" s="243" t="n"/>
      <c r="J4809" s="243" t="n"/>
      <c r="K4809" s="243" t="n"/>
    </row>
    <row r="4810" customFormat="1" s="78">
      <c r="A4810" s="242" t="n"/>
      <c r="B4810" s="22" t="n"/>
      <c r="C4810" s="243" t="n"/>
      <c r="D4810" s="243" t="n"/>
      <c r="E4810" s="243" t="n"/>
      <c r="F4810" s="243" t="n"/>
      <c r="G4810" s="243" t="n"/>
      <c r="H4810" s="243" t="n"/>
      <c r="I4810" s="243" t="n"/>
      <c r="J4810" s="243" t="n"/>
      <c r="K4810" s="243" t="n"/>
    </row>
    <row r="4811" customFormat="1" s="78">
      <c r="A4811" s="242" t="n"/>
      <c r="B4811" s="22" t="n"/>
      <c r="C4811" s="243" t="n"/>
      <c r="D4811" s="243" t="n"/>
      <c r="E4811" s="243" t="n"/>
      <c r="F4811" s="243" t="n"/>
      <c r="G4811" s="243" t="n"/>
      <c r="H4811" s="243" t="n"/>
      <c r="I4811" s="243" t="n"/>
      <c r="J4811" s="243" t="n"/>
      <c r="K4811" s="243" t="n"/>
    </row>
    <row r="4812" customFormat="1" s="78">
      <c r="A4812" s="242" t="n"/>
      <c r="B4812" s="22" t="n"/>
      <c r="C4812" s="243" t="n"/>
      <c r="D4812" s="243" t="n"/>
      <c r="E4812" s="243" t="n"/>
      <c r="F4812" s="243" t="n"/>
      <c r="G4812" s="243" t="n"/>
      <c r="H4812" s="243" t="n"/>
      <c r="I4812" s="243" t="n"/>
      <c r="J4812" s="243" t="n"/>
      <c r="K4812" s="243" t="n"/>
    </row>
    <row r="4813" customFormat="1" s="78">
      <c r="A4813" s="242" t="n"/>
      <c r="B4813" s="22" t="n"/>
      <c r="C4813" s="243" t="n"/>
      <c r="D4813" s="243" t="n"/>
      <c r="E4813" s="243" t="n"/>
      <c r="F4813" s="243" t="n"/>
      <c r="G4813" s="243" t="n"/>
      <c r="H4813" s="243" t="n"/>
      <c r="I4813" s="243" t="n"/>
      <c r="J4813" s="243" t="n"/>
      <c r="K4813" s="243" t="n"/>
    </row>
    <row r="4814" customFormat="1" s="78">
      <c r="A4814" s="242" t="n"/>
      <c r="B4814" s="22" t="n"/>
      <c r="C4814" s="243" t="n"/>
      <c r="D4814" s="243" t="n"/>
      <c r="E4814" s="243" t="n"/>
      <c r="F4814" s="243" t="n"/>
      <c r="G4814" s="243" t="n"/>
      <c r="H4814" s="243" t="n"/>
      <c r="I4814" s="243" t="n"/>
      <c r="J4814" s="243" t="n"/>
      <c r="K4814" s="243" t="n"/>
    </row>
    <row r="4815" customFormat="1" s="78">
      <c r="A4815" s="242" t="n"/>
      <c r="B4815" s="22" t="n"/>
      <c r="C4815" s="243" t="n"/>
      <c r="D4815" s="243" t="n"/>
      <c r="E4815" s="243" t="n"/>
      <c r="F4815" s="243" t="n"/>
      <c r="G4815" s="243" t="n"/>
      <c r="H4815" s="243" t="n"/>
      <c r="I4815" s="243" t="n"/>
      <c r="J4815" s="243" t="n"/>
      <c r="K4815" s="243" t="n"/>
    </row>
    <row r="4816" customFormat="1" s="78">
      <c r="A4816" s="242" t="n"/>
      <c r="B4816" s="22" t="n"/>
      <c r="C4816" s="243" t="n"/>
      <c r="D4816" s="243" t="n"/>
      <c r="E4816" s="243" t="n"/>
      <c r="F4816" s="243" t="n"/>
      <c r="G4816" s="243" t="n"/>
      <c r="H4816" s="243" t="n"/>
      <c r="I4816" s="243" t="n"/>
      <c r="J4816" s="243" t="n"/>
      <c r="K4816" s="243" t="n"/>
    </row>
    <row r="4817" customFormat="1" s="78">
      <c r="A4817" s="242" t="n"/>
      <c r="B4817" s="22" t="n"/>
      <c r="C4817" s="243" t="n"/>
      <c r="D4817" s="243" t="n"/>
      <c r="E4817" s="243" t="n"/>
      <c r="F4817" s="243" t="n"/>
      <c r="G4817" s="243" t="n"/>
      <c r="H4817" s="243" t="n"/>
      <c r="I4817" s="243" t="n"/>
      <c r="J4817" s="243" t="n"/>
      <c r="K4817" s="243" t="n"/>
    </row>
    <row r="4818" customFormat="1" s="78">
      <c r="A4818" s="242" t="n"/>
      <c r="B4818" s="22" t="n"/>
      <c r="C4818" s="243" t="n"/>
      <c r="D4818" s="243" t="n"/>
      <c r="E4818" s="243" t="n"/>
      <c r="F4818" s="243" t="n"/>
      <c r="G4818" s="243" t="n"/>
      <c r="H4818" s="243" t="n"/>
      <c r="I4818" s="243" t="n"/>
      <c r="J4818" s="243" t="n"/>
      <c r="K4818" s="243" t="n"/>
    </row>
    <row r="4819" customFormat="1" s="78">
      <c r="A4819" s="242" t="n"/>
      <c r="B4819" s="22" t="n"/>
      <c r="C4819" s="243" t="n"/>
      <c r="D4819" s="243" t="n"/>
      <c r="E4819" s="243" t="n"/>
      <c r="F4819" s="243" t="n"/>
      <c r="G4819" s="243" t="n"/>
      <c r="H4819" s="243" t="n"/>
      <c r="I4819" s="243" t="n"/>
      <c r="J4819" s="243" t="n"/>
      <c r="K4819" s="243" t="n"/>
    </row>
    <row r="4820" customFormat="1" s="78">
      <c r="A4820" s="242" t="n"/>
      <c r="B4820" s="22" t="n"/>
      <c r="C4820" s="243" t="n"/>
      <c r="D4820" s="243" t="n"/>
      <c r="E4820" s="243" t="n"/>
      <c r="F4820" s="243" t="n"/>
      <c r="G4820" s="243" t="n"/>
      <c r="H4820" s="243" t="n"/>
      <c r="I4820" s="243" t="n"/>
      <c r="J4820" s="243" t="n"/>
      <c r="K4820" s="243" t="n"/>
    </row>
    <row r="4821" customFormat="1" s="78">
      <c r="A4821" s="242" t="n"/>
      <c r="B4821" s="22" t="n"/>
      <c r="C4821" s="243" t="n"/>
      <c r="D4821" s="243" t="n"/>
      <c r="E4821" s="243" t="n"/>
      <c r="F4821" s="243" t="n"/>
      <c r="G4821" s="243" t="n"/>
      <c r="H4821" s="243" t="n"/>
      <c r="I4821" s="243" t="n"/>
      <c r="J4821" s="243" t="n"/>
      <c r="K4821" s="243" t="n"/>
    </row>
    <row r="4822" customFormat="1" s="78">
      <c r="A4822" s="242" t="n"/>
      <c r="B4822" s="22" t="n"/>
      <c r="C4822" s="243" t="n"/>
      <c r="D4822" s="243" t="n"/>
      <c r="E4822" s="243" t="n"/>
      <c r="F4822" s="243" t="n"/>
      <c r="G4822" s="243" t="n"/>
      <c r="H4822" s="243" t="n"/>
      <c r="I4822" s="243" t="n"/>
      <c r="J4822" s="243" t="n"/>
      <c r="K4822" s="243" t="n"/>
    </row>
    <row r="4823" customFormat="1" s="78">
      <c r="A4823" s="242" t="n"/>
      <c r="B4823" s="22" t="n"/>
      <c r="C4823" s="243" t="n"/>
      <c r="D4823" s="243" t="n"/>
      <c r="E4823" s="243" t="n"/>
      <c r="F4823" s="243" t="n"/>
      <c r="G4823" s="243" t="n"/>
      <c r="H4823" s="243" t="n"/>
      <c r="I4823" s="243" t="n"/>
      <c r="J4823" s="243" t="n"/>
      <c r="K4823" s="243" t="n"/>
    </row>
    <row r="4824" customFormat="1" s="78">
      <c r="A4824" s="242" t="n"/>
      <c r="B4824" s="22" t="n"/>
      <c r="C4824" s="243" t="n"/>
      <c r="D4824" s="243" t="n"/>
      <c r="E4824" s="243" t="n"/>
      <c r="F4824" s="243" t="n"/>
      <c r="G4824" s="243" t="n"/>
      <c r="H4824" s="243" t="n"/>
      <c r="I4824" s="243" t="n"/>
      <c r="J4824" s="243" t="n"/>
      <c r="K4824" s="243" t="n"/>
    </row>
    <row r="4825" customFormat="1" s="78">
      <c r="A4825" s="242" t="n"/>
      <c r="B4825" s="22" t="n"/>
      <c r="C4825" s="243" t="n"/>
      <c r="D4825" s="243" t="n"/>
      <c r="E4825" s="243" t="n"/>
      <c r="F4825" s="243" t="n"/>
      <c r="G4825" s="243" t="n"/>
      <c r="H4825" s="243" t="n"/>
      <c r="I4825" s="243" t="n"/>
      <c r="J4825" s="243" t="n"/>
      <c r="K4825" s="243" t="n"/>
    </row>
    <row r="4826" customFormat="1" s="78">
      <c r="A4826" s="242" t="n"/>
      <c r="B4826" s="22" t="n"/>
      <c r="C4826" s="243" t="n"/>
      <c r="D4826" s="243" t="n"/>
      <c r="E4826" s="243" t="n"/>
      <c r="F4826" s="243" t="n"/>
      <c r="G4826" s="243" t="n"/>
      <c r="H4826" s="243" t="n"/>
      <c r="I4826" s="243" t="n"/>
      <c r="J4826" s="243" t="n"/>
      <c r="K4826" s="243" t="n"/>
    </row>
    <row r="4827" customFormat="1" s="78">
      <c r="A4827" s="242" t="n"/>
      <c r="B4827" s="22" t="n"/>
      <c r="C4827" s="243" t="n"/>
      <c r="D4827" s="243" t="n"/>
      <c r="E4827" s="243" t="n"/>
      <c r="F4827" s="243" t="n"/>
      <c r="G4827" s="243" t="n"/>
      <c r="H4827" s="243" t="n"/>
      <c r="I4827" s="243" t="n"/>
      <c r="J4827" s="243" t="n"/>
      <c r="K4827" s="243" t="n"/>
    </row>
    <row r="4828" customFormat="1" s="78">
      <c r="A4828" s="242" t="n"/>
      <c r="B4828" s="22" t="n"/>
      <c r="C4828" s="243" t="n"/>
      <c r="D4828" s="243" t="n"/>
      <c r="E4828" s="243" t="n"/>
      <c r="F4828" s="243" t="n"/>
      <c r="G4828" s="243" t="n"/>
      <c r="H4828" s="243" t="n"/>
      <c r="I4828" s="243" t="n"/>
      <c r="J4828" s="243" t="n"/>
      <c r="K4828" s="243" t="n"/>
    </row>
    <row r="4829" customFormat="1" s="78">
      <c r="A4829" s="242" t="n"/>
      <c r="B4829" s="22" t="n"/>
      <c r="C4829" s="243" t="n"/>
      <c r="D4829" s="243" t="n"/>
      <c r="E4829" s="243" t="n"/>
      <c r="F4829" s="243" t="n"/>
      <c r="G4829" s="243" t="n"/>
      <c r="H4829" s="243" t="n"/>
      <c r="I4829" s="243" t="n"/>
      <c r="J4829" s="243" t="n"/>
      <c r="K4829" s="243" t="n"/>
    </row>
    <row r="4830" customFormat="1" s="78">
      <c r="A4830" s="242" t="n"/>
      <c r="B4830" s="22" t="n"/>
      <c r="C4830" s="243" t="n"/>
      <c r="D4830" s="243" t="n"/>
      <c r="E4830" s="243" t="n"/>
      <c r="F4830" s="243" t="n"/>
      <c r="G4830" s="243" t="n"/>
      <c r="H4830" s="243" t="n"/>
      <c r="I4830" s="243" t="n"/>
      <c r="J4830" s="243" t="n"/>
      <c r="K4830" s="243" t="n"/>
    </row>
    <row r="4831" customFormat="1" s="78">
      <c r="A4831" s="242" t="n"/>
      <c r="B4831" s="22" t="n"/>
      <c r="C4831" s="243" t="n"/>
      <c r="D4831" s="243" t="n"/>
      <c r="E4831" s="243" t="n"/>
      <c r="F4831" s="243" t="n"/>
      <c r="G4831" s="243" t="n"/>
      <c r="H4831" s="243" t="n"/>
      <c r="I4831" s="243" t="n"/>
      <c r="J4831" s="243" t="n"/>
      <c r="K4831" s="243" t="n"/>
    </row>
    <row r="4832" customFormat="1" s="78">
      <c r="A4832" s="242" t="n"/>
      <c r="B4832" s="22" t="n"/>
      <c r="C4832" s="243" t="n"/>
      <c r="D4832" s="243" t="n"/>
      <c r="E4832" s="243" t="n"/>
      <c r="F4832" s="243" t="n"/>
      <c r="G4832" s="243" t="n"/>
      <c r="H4832" s="243" t="n"/>
      <c r="I4832" s="243" t="n"/>
      <c r="J4832" s="243" t="n"/>
      <c r="K4832" s="243" t="n"/>
    </row>
    <row r="4833" customFormat="1" s="78">
      <c r="A4833" s="242" t="n"/>
      <c r="B4833" s="22" t="n"/>
      <c r="C4833" s="243" t="n"/>
      <c r="D4833" s="243" t="n"/>
      <c r="E4833" s="243" t="n"/>
      <c r="F4833" s="243" t="n"/>
      <c r="G4833" s="243" t="n"/>
      <c r="H4833" s="243" t="n"/>
      <c r="I4833" s="243" t="n"/>
      <c r="J4833" s="243" t="n"/>
      <c r="K4833" s="243" t="n"/>
    </row>
    <row r="4834" customFormat="1" s="78">
      <c r="A4834" s="242" t="n"/>
      <c r="B4834" s="22" t="n"/>
      <c r="C4834" s="243" t="n"/>
      <c r="D4834" s="243" t="n"/>
      <c r="E4834" s="243" t="n"/>
      <c r="F4834" s="243" t="n"/>
      <c r="G4834" s="243" t="n"/>
      <c r="H4834" s="243" t="n"/>
      <c r="I4834" s="243" t="n"/>
      <c r="J4834" s="243" t="n"/>
      <c r="K4834" s="243" t="n"/>
    </row>
    <row r="4835" customFormat="1" s="78">
      <c r="A4835" s="242" t="n"/>
      <c r="B4835" s="22" t="n"/>
      <c r="C4835" s="243" t="n"/>
      <c r="D4835" s="243" t="n"/>
      <c r="E4835" s="243" t="n"/>
      <c r="F4835" s="243" t="n"/>
      <c r="G4835" s="243" t="n"/>
      <c r="H4835" s="243" t="n"/>
      <c r="I4835" s="243" t="n"/>
      <c r="J4835" s="243" t="n"/>
      <c r="K4835" s="243" t="n"/>
    </row>
    <row r="4836" customFormat="1" s="78">
      <c r="A4836" s="242" t="n"/>
      <c r="B4836" s="22" t="n"/>
      <c r="C4836" s="243" t="n"/>
      <c r="D4836" s="243" t="n"/>
      <c r="E4836" s="243" t="n"/>
      <c r="F4836" s="243" t="n"/>
      <c r="G4836" s="243" t="n"/>
      <c r="H4836" s="243" t="n"/>
      <c r="I4836" s="243" t="n"/>
      <c r="J4836" s="243" t="n"/>
      <c r="K4836" s="243" t="n"/>
    </row>
    <row r="4837" customFormat="1" s="78">
      <c r="A4837" s="242" t="n"/>
      <c r="B4837" s="22" t="n"/>
      <c r="C4837" s="243" t="n"/>
      <c r="D4837" s="243" t="n"/>
      <c r="E4837" s="243" t="n"/>
      <c r="F4837" s="243" t="n"/>
      <c r="G4837" s="243" t="n"/>
      <c r="H4837" s="243" t="n"/>
      <c r="I4837" s="243" t="n"/>
      <c r="J4837" s="243" t="n"/>
      <c r="K4837" s="243" t="n"/>
    </row>
    <row r="4838" customFormat="1" s="78">
      <c r="A4838" s="242" t="n"/>
      <c r="B4838" s="22" t="n"/>
      <c r="C4838" s="243" t="n"/>
      <c r="D4838" s="243" t="n"/>
      <c r="E4838" s="243" t="n"/>
      <c r="F4838" s="243" t="n"/>
      <c r="G4838" s="243" t="n"/>
      <c r="H4838" s="243" t="n"/>
      <c r="I4838" s="243" t="n"/>
      <c r="J4838" s="243" t="n"/>
      <c r="K4838" s="243" t="n"/>
    </row>
    <row r="4839" customFormat="1" s="78">
      <c r="A4839" s="242" t="n"/>
      <c r="B4839" s="22" t="n"/>
      <c r="C4839" s="243" t="n"/>
      <c r="D4839" s="243" t="n"/>
      <c r="E4839" s="243" t="n"/>
      <c r="F4839" s="243" t="n"/>
      <c r="G4839" s="243" t="n"/>
      <c r="H4839" s="243" t="n"/>
      <c r="I4839" s="243" t="n"/>
      <c r="J4839" s="243" t="n"/>
      <c r="K4839" s="243" t="n"/>
    </row>
    <row r="4840" customFormat="1" s="78">
      <c r="A4840" s="242" t="n"/>
      <c r="B4840" s="22" t="n"/>
      <c r="C4840" s="243" t="n"/>
      <c r="D4840" s="243" t="n"/>
      <c r="E4840" s="243" t="n"/>
      <c r="F4840" s="243" t="n"/>
      <c r="G4840" s="243" t="n"/>
      <c r="H4840" s="243" t="n"/>
      <c r="I4840" s="243" t="n"/>
      <c r="J4840" s="243" t="n"/>
      <c r="K4840" s="243" t="n"/>
    </row>
    <row r="4841" customFormat="1" s="78">
      <c r="A4841" s="242" t="n"/>
      <c r="B4841" s="22" t="n"/>
      <c r="C4841" s="243" t="n"/>
      <c r="D4841" s="243" t="n"/>
      <c r="E4841" s="243" t="n"/>
      <c r="F4841" s="243" t="n"/>
      <c r="G4841" s="243" t="n"/>
      <c r="H4841" s="243" t="n"/>
      <c r="I4841" s="243" t="n"/>
      <c r="J4841" s="243" t="n"/>
      <c r="K4841" s="243" t="n"/>
    </row>
    <row r="4842" customFormat="1" s="78">
      <c r="A4842" s="242" t="n"/>
      <c r="B4842" s="22" t="n"/>
      <c r="C4842" s="243" t="n"/>
      <c r="D4842" s="243" t="n"/>
      <c r="E4842" s="243" t="n"/>
      <c r="F4842" s="243" t="n"/>
      <c r="G4842" s="243" t="n"/>
      <c r="H4842" s="243" t="n"/>
      <c r="I4842" s="243" t="n"/>
      <c r="J4842" s="243" t="n"/>
      <c r="K4842" s="243" t="n"/>
    </row>
    <row r="4843" customFormat="1" s="78">
      <c r="A4843" s="242" t="n"/>
      <c r="B4843" s="22" t="n"/>
      <c r="C4843" s="243" t="n"/>
      <c r="D4843" s="243" t="n"/>
      <c r="E4843" s="243" t="n"/>
      <c r="F4843" s="243" t="n"/>
      <c r="G4843" s="243" t="n"/>
      <c r="H4843" s="243" t="n"/>
      <c r="I4843" s="243" t="n"/>
      <c r="J4843" s="243" t="n"/>
      <c r="K4843" s="243" t="n"/>
    </row>
    <row r="4844" customFormat="1" s="78">
      <c r="A4844" s="242" t="n"/>
      <c r="B4844" s="22" t="n"/>
      <c r="C4844" s="243" t="n"/>
      <c r="D4844" s="243" t="n"/>
      <c r="E4844" s="243" t="n"/>
      <c r="F4844" s="243" t="n"/>
      <c r="G4844" s="243" t="n"/>
      <c r="H4844" s="243" t="n"/>
      <c r="I4844" s="243" t="n"/>
      <c r="J4844" s="243" t="n"/>
      <c r="K4844" s="243" t="n"/>
    </row>
    <row r="4845" customFormat="1" s="78">
      <c r="A4845" s="242" t="n"/>
      <c r="B4845" s="22" t="n"/>
      <c r="C4845" s="243" t="n"/>
      <c r="D4845" s="243" t="n"/>
      <c r="E4845" s="243" t="n"/>
      <c r="F4845" s="243" t="n"/>
      <c r="G4845" s="243" t="n"/>
      <c r="H4845" s="243" t="n"/>
      <c r="I4845" s="243" t="n"/>
      <c r="J4845" s="243" t="n"/>
      <c r="K4845" s="243" t="n"/>
    </row>
    <row r="4846" customFormat="1" s="78">
      <c r="A4846" s="242" t="n"/>
      <c r="B4846" s="22" t="n"/>
      <c r="C4846" s="243" t="n"/>
      <c r="D4846" s="243" t="n"/>
      <c r="E4846" s="243" t="n"/>
      <c r="F4846" s="243" t="n"/>
      <c r="G4846" s="243" t="n"/>
      <c r="H4846" s="243" t="n"/>
      <c r="I4846" s="243" t="n"/>
      <c r="J4846" s="243" t="n"/>
      <c r="K4846" s="243" t="n"/>
    </row>
    <row r="4847" customFormat="1" s="78">
      <c r="A4847" s="242" t="n"/>
      <c r="B4847" s="22" t="n"/>
      <c r="C4847" s="243" t="n"/>
      <c r="D4847" s="243" t="n"/>
      <c r="E4847" s="243" t="n"/>
      <c r="F4847" s="243" t="n"/>
      <c r="G4847" s="243" t="n"/>
      <c r="H4847" s="243" t="n"/>
      <c r="I4847" s="243" t="n"/>
      <c r="J4847" s="243" t="n"/>
      <c r="K4847" s="243" t="n"/>
    </row>
    <row r="4848" customFormat="1" s="78">
      <c r="A4848" s="242" t="n"/>
      <c r="B4848" s="22" t="n"/>
      <c r="C4848" s="243" t="n"/>
      <c r="D4848" s="243" t="n"/>
      <c r="E4848" s="243" t="n"/>
      <c r="F4848" s="243" t="n"/>
      <c r="G4848" s="243" t="n"/>
      <c r="H4848" s="243" t="n"/>
      <c r="I4848" s="243" t="n"/>
      <c r="J4848" s="243" t="n"/>
      <c r="K4848" s="243" t="n"/>
    </row>
    <row r="4849" customFormat="1" s="78">
      <c r="A4849" s="242" t="n"/>
      <c r="B4849" s="22" t="n"/>
      <c r="C4849" s="243" t="n"/>
      <c r="D4849" s="243" t="n"/>
      <c r="E4849" s="243" t="n"/>
      <c r="F4849" s="243" t="n"/>
      <c r="G4849" s="243" t="n"/>
      <c r="H4849" s="243" t="n"/>
      <c r="I4849" s="243" t="n"/>
      <c r="J4849" s="243" t="n"/>
      <c r="K4849" s="243" t="n"/>
    </row>
    <row r="4850" customFormat="1" s="78">
      <c r="A4850" s="242" t="n"/>
      <c r="B4850" s="22" t="n"/>
      <c r="C4850" s="243" t="n"/>
      <c r="D4850" s="243" t="n"/>
      <c r="E4850" s="243" t="n"/>
      <c r="F4850" s="243" t="n"/>
      <c r="G4850" s="243" t="n"/>
      <c r="H4850" s="243" t="n"/>
      <c r="I4850" s="243" t="n"/>
      <c r="J4850" s="243" t="n"/>
      <c r="K4850" s="243" t="n"/>
    </row>
    <row r="4851" customFormat="1" s="78">
      <c r="A4851" s="242" t="n"/>
      <c r="B4851" s="22" t="n"/>
      <c r="C4851" s="243" t="n"/>
      <c r="D4851" s="243" t="n"/>
      <c r="E4851" s="243" t="n"/>
      <c r="F4851" s="243" t="n"/>
      <c r="G4851" s="243" t="n"/>
      <c r="H4851" s="243" t="n"/>
      <c r="I4851" s="243" t="n"/>
      <c r="J4851" s="243" t="n"/>
      <c r="K4851" s="243" t="n"/>
    </row>
    <row r="4852" customFormat="1" s="78">
      <c r="A4852" s="242" t="n"/>
      <c r="B4852" s="22" t="n"/>
      <c r="C4852" s="243" t="n"/>
      <c r="D4852" s="243" t="n"/>
      <c r="E4852" s="243" t="n"/>
      <c r="F4852" s="243" t="n"/>
      <c r="G4852" s="243" t="n"/>
      <c r="H4852" s="243" t="n"/>
      <c r="I4852" s="243" t="n"/>
      <c r="J4852" s="243" t="n"/>
      <c r="K4852" s="243" t="n"/>
    </row>
    <row r="4853" customFormat="1" s="78">
      <c r="A4853" s="242" t="n"/>
      <c r="B4853" s="22" t="n"/>
      <c r="C4853" s="243" t="n"/>
      <c r="D4853" s="243" t="n"/>
      <c r="E4853" s="243" t="n"/>
      <c r="F4853" s="243" t="n"/>
      <c r="G4853" s="243" t="n"/>
      <c r="H4853" s="243" t="n"/>
      <c r="I4853" s="243" t="n"/>
      <c r="J4853" s="243" t="n"/>
      <c r="K4853" s="243" t="n"/>
    </row>
    <row r="4854" customFormat="1" s="78">
      <c r="A4854" s="242" t="n"/>
      <c r="B4854" s="22" t="n"/>
      <c r="C4854" s="243" t="n"/>
      <c r="D4854" s="243" t="n"/>
      <c r="E4854" s="243" t="n"/>
      <c r="F4854" s="243" t="n"/>
      <c r="G4854" s="243" t="n"/>
      <c r="H4854" s="243" t="n"/>
      <c r="I4854" s="243" t="n"/>
      <c r="J4854" s="243" t="n"/>
      <c r="K4854" s="243" t="n"/>
    </row>
    <row r="4855" customFormat="1" s="78">
      <c r="A4855" s="242" t="n"/>
      <c r="B4855" s="22" t="n"/>
      <c r="C4855" s="243" t="n"/>
      <c r="D4855" s="243" t="n"/>
      <c r="E4855" s="243" t="n"/>
      <c r="F4855" s="243" t="n"/>
      <c r="G4855" s="243" t="n"/>
      <c r="H4855" s="243" t="n"/>
      <c r="I4855" s="243" t="n"/>
      <c r="J4855" s="243" t="n"/>
      <c r="K4855" s="243" t="n"/>
    </row>
    <row r="4856" customFormat="1" s="78">
      <c r="A4856" s="242" t="n"/>
      <c r="B4856" s="22" t="n"/>
      <c r="C4856" s="243" t="n"/>
      <c r="D4856" s="243" t="n"/>
      <c r="E4856" s="243" t="n"/>
      <c r="F4856" s="243" t="n"/>
      <c r="G4856" s="243" t="n"/>
      <c r="H4856" s="243" t="n"/>
      <c r="I4856" s="243" t="n"/>
      <c r="J4856" s="243" t="n"/>
      <c r="K4856" s="243" t="n"/>
    </row>
    <row r="4857" customFormat="1" s="78">
      <c r="A4857" s="242" t="n"/>
      <c r="B4857" s="22" t="n"/>
      <c r="C4857" s="243" t="n"/>
      <c r="D4857" s="243" t="n"/>
      <c r="E4857" s="243" t="n"/>
      <c r="F4857" s="243" t="n"/>
      <c r="G4857" s="243" t="n"/>
      <c r="H4857" s="243" t="n"/>
      <c r="I4857" s="243" t="n"/>
      <c r="J4857" s="243" t="n"/>
      <c r="K4857" s="243" t="n"/>
    </row>
    <row r="4858" customFormat="1" s="78">
      <c r="A4858" s="242" t="n"/>
      <c r="B4858" s="22" t="n"/>
      <c r="C4858" s="243" t="n"/>
      <c r="D4858" s="243" t="n"/>
      <c r="E4858" s="243" t="n"/>
      <c r="F4858" s="243" t="n"/>
      <c r="G4858" s="243" t="n"/>
      <c r="H4858" s="243" t="n"/>
      <c r="I4858" s="243" t="n"/>
      <c r="J4858" s="243" t="n"/>
      <c r="K4858" s="243" t="n"/>
    </row>
    <row r="4859" customFormat="1" s="78">
      <c r="A4859" s="242" t="n"/>
      <c r="B4859" s="22" t="n"/>
      <c r="C4859" s="243" t="n"/>
      <c r="D4859" s="243" t="n"/>
      <c r="E4859" s="243" t="n"/>
      <c r="F4859" s="243" t="n"/>
      <c r="G4859" s="243" t="n"/>
      <c r="H4859" s="243" t="n"/>
      <c r="I4859" s="243" t="n"/>
      <c r="J4859" s="243" t="n"/>
      <c r="K4859" s="243" t="n"/>
    </row>
    <row r="4860" customFormat="1" s="78">
      <c r="A4860" s="242" t="n"/>
      <c r="B4860" s="22" t="n"/>
      <c r="C4860" s="243" t="n"/>
      <c r="D4860" s="243" t="n"/>
      <c r="E4860" s="243" t="n"/>
      <c r="F4860" s="243" t="n"/>
      <c r="G4860" s="243" t="n"/>
      <c r="H4860" s="243" t="n"/>
      <c r="I4860" s="243" t="n"/>
      <c r="J4860" s="243" t="n"/>
      <c r="K4860" s="243" t="n"/>
    </row>
    <row r="4861" customFormat="1" s="78">
      <c r="A4861" s="242" t="n"/>
      <c r="B4861" s="22" t="n"/>
      <c r="C4861" s="243" t="n"/>
      <c r="D4861" s="243" t="n"/>
      <c r="E4861" s="243" t="n"/>
      <c r="F4861" s="243" t="n"/>
      <c r="G4861" s="243" t="n"/>
      <c r="H4861" s="243" t="n"/>
      <c r="I4861" s="243" t="n"/>
      <c r="J4861" s="243" t="n"/>
      <c r="K4861" s="243" t="n"/>
    </row>
    <row r="4862" customFormat="1" s="78">
      <c r="A4862" s="242" t="n"/>
      <c r="B4862" s="22" t="n"/>
      <c r="C4862" s="243" t="n"/>
      <c r="D4862" s="243" t="n"/>
      <c r="E4862" s="243" t="n"/>
      <c r="F4862" s="243" t="n"/>
      <c r="G4862" s="243" t="n"/>
      <c r="H4862" s="243" t="n"/>
      <c r="I4862" s="243" t="n"/>
      <c r="J4862" s="243" t="n"/>
      <c r="K4862" s="243" t="n"/>
    </row>
    <row r="4863" customFormat="1" s="78">
      <c r="A4863" s="242" t="n"/>
      <c r="B4863" s="22" t="n"/>
      <c r="C4863" s="243" t="n"/>
      <c r="D4863" s="243" t="n"/>
      <c r="E4863" s="243" t="n"/>
      <c r="F4863" s="243" t="n"/>
      <c r="G4863" s="243" t="n"/>
      <c r="H4863" s="243" t="n"/>
      <c r="I4863" s="243" t="n"/>
      <c r="J4863" s="243" t="n"/>
      <c r="K4863" s="243" t="n"/>
    </row>
    <row r="4864" customFormat="1" s="78">
      <c r="A4864" s="242" t="n"/>
      <c r="B4864" s="22" t="n"/>
      <c r="C4864" s="243" t="n"/>
      <c r="D4864" s="243" t="n"/>
      <c r="E4864" s="243" t="n"/>
      <c r="F4864" s="243" t="n"/>
      <c r="G4864" s="243" t="n"/>
      <c r="H4864" s="243" t="n"/>
      <c r="I4864" s="243" t="n"/>
      <c r="J4864" s="243" t="n"/>
      <c r="K4864" s="243" t="n"/>
    </row>
    <row r="4865" customFormat="1" s="78">
      <c r="A4865" s="242" t="n"/>
      <c r="B4865" s="22" t="n"/>
      <c r="C4865" s="243" t="n"/>
      <c r="D4865" s="243" t="n"/>
      <c r="E4865" s="243" t="n"/>
      <c r="F4865" s="243" t="n"/>
      <c r="G4865" s="243" t="n"/>
      <c r="H4865" s="243" t="n"/>
      <c r="I4865" s="243" t="n"/>
      <c r="J4865" s="243" t="n"/>
      <c r="K4865" s="243" t="n"/>
    </row>
    <row r="4866" customFormat="1" s="78">
      <c r="A4866" s="242" t="n"/>
      <c r="B4866" s="22" t="n"/>
      <c r="C4866" s="243" t="n"/>
      <c r="D4866" s="243" t="n"/>
      <c r="E4866" s="243" t="n"/>
      <c r="F4866" s="243" t="n"/>
      <c r="G4866" s="243" t="n"/>
      <c r="H4866" s="243" t="n"/>
      <c r="I4866" s="243" t="n"/>
      <c r="J4866" s="243" t="n"/>
      <c r="K4866" s="243" t="n"/>
    </row>
    <row r="4867" customFormat="1" s="78">
      <c r="A4867" s="242" t="n"/>
      <c r="B4867" s="22" t="n"/>
      <c r="C4867" s="243" t="n"/>
      <c r="D4867" s="243" t="n"/>
      <c r="E4867" s="243" t="n"/>
      <c r="F4867" s="243" t="n"/>
      <c r="G4867" s="243" t="n"/>
      <c r="H4867" s="243" t="n"/>
      <c r="I4867" s="243" t="n"/>
      <c r="J4867" s="243" t="n"/>
      <c r="K4867" s="243" t="n"/>
    </row>
    <row r="4868" customFormat="1" s="78">
      <c r="A4868" s="242" t="n"/>
      <c r="B4868" s="22" t="n"/>
      <c r="C4868" s="243" t="n"/>
      <c r="D4868" s="243" t="n"/>
      <c r="E4868" s="243" t="n"/>
      <c r="F4868" s="243" t="n"/>
      <c r="G4868" s="243" t="n"/>
      <c r="H4868" s="243" t="n"/>
      <c r="I4868" s="243" t="n"/>
      <c r="J4868" s="243" t="n"/>
      <c r="K4868" s="243" t="n"/>
    </row>
    <row r="4869" customFormat="1" s="78">
      <c r="A4869" s="242" t="n"/>
      <c r="B4869" s="22" t="n"/>
      <c r="C4869" s="243" t="n"/>
      <c r="D4869" s="243" t="n"/>
      <c r="E4869" s="243" t="n"/>
      <c r="F4869" s="243" t="n"/>
      <c r="G4869" s="243" t="n"/>
      <c r="H4869" s="243" t="n"/>
      <c r="I4869" s="243" t="n"/>
      <c r="J4869" s="243" t="n"/>
      <c r="K4869" s="243" t="n"/>
    </row>
    <row r="4870" customFormat="1" s="78">
      <c r="A4870" s="242" t="n"/>
      <c r="B4870" s="22" t="n"/>
      <c r="C4870" s="243" t="n"/>
      <c r="D4870" s="243" t="n"/>
      <c r="E4870" s="243" t="n"/>
      <c r="F4870" s="243" t="n"/>
      <c r="G4870" s="243" t="n"/>
      <c r="H4870" s="243" t="n"/>
      <c r="I4870" s="243" t="n"/>
      <c r="J4870" s="243" t="n"/>
      <c r="K4870" s="243" t="n"/>
    </row>
    <row r="4871" customFormat="1" s="78">
      <c r="A4871" s="242" t="n"/>
      <c r="B4871" s="22" t="n"/>
      <c r="C4871" s="243" t="n"/>
      <c r="D4871" s="243" t="n"/>
      <c r="E4871" s="243" t="n"/>
      <c r="F4871" s="243" t="n"/>
      <c r="G4871" s="243" t="n"/>
      <c r="H4871" s="243" t="n"/>
      <c r="I4871" s="243" t="n"/>
      <c r="J4871" s="243" t="n"/>
      <c r="K4871" s="243" t="n"/>
    </row>
    <row r="4872" customFormat="1" s="78">
      <c r="A4872" s="242" t="n"/>
      <c r="B4872" s="22" t="n"/>
      <c r="C4872" s="243" t="n"/>
      <c r="D4872" s="243" t="n"/>
      <c r="E4872" s="243" t="n"/>
      <c r="F4872" s="243" t="n"/>
      <c r="G4872" s="243" t="n"/>
      <c r="H4872" s="243" t="n"/>
      <c r="I4872" s="243" t="n"/>
      <c r="J4872" s="243" t="n"/>
      <c r="K4872" s="243" t="n"/>
    </row>
    <row r="4873" customFormat="1" s="78">
      <c r="A4873" s="242" t="n"/>
      <c r="B4873" s="22" t="n"/>
      <c r="C4873" s="243" t="n"/>
      <c r="D4873" s="243" t="n"/>
      <c r="E4873" s="243" t="n"/>
      <c r="F4873" s="243" t="n"/>
      <c r="G4873" s="243" t="n"/>
      <c r="H4873" s="243" t="n"/>
      <c r="I4873" s="243" t="n"/>
      <c r="J4873" s="243" t="n"/>
      <c r="K4873" s="243" t="n"/>
    </row>
    <row r="4874" customFormat="1" s="78">
      <c r="A4874" s="242" t="n"/>
      <c r="B4874" s="22" t="n"/>
      <c r="C4874" s="243" t="n"/>
      <c r="D4874" s="243" t="n"/>
      <c r="E4874" s="243" t="n"/>
      <c r="F4874" s="243" t="n"/>
      <c r="G4874" s="243" t="n"/>
      <c r="H4874" s="243" t="n"/>
      <c r="I4874" s="243" t="n"/>
      <c r="J4874" s="243" t="n"/>
      <c r="K4874" s="243" t="n"/>
    </row>
    <row r="4875" customFormat="1" s="78">
      <c r="A4875" s="242" t="n"/>
      <c r="B4875" s="22" t="n"/>
      <c r="C4875" s="243" t="n"/>
      <c r="D4875" s="243" t="n"/>
      <c r="E4875" s="243" t="n"/>
      <c r="F4875" s="243" t="n"/>
      <c r="G4875" s="243" t="n"/>
      <c r="H4875" s="243" t="n"/>
      <c r="I4875" s="243" t="n"/>
      <c r="J4875" s="243" t="n"/>
      <c r="K4875" s="243" t="n"/>
    </row>
    <row r="4876" customFormat="1" s="78">
      <c r="A4876" s="242" t="n"/>
      <c r="B4876" s="22" t="n"/>
      <c r="C4876" s="243" t="n"/>
      <c r="D4876" s="243" t="n"/>
      <c r="E4876" s="243" t="n"/>
      <c r="F4876" s="243" t="n"/>
      <c r="G4876" s="243" t="n"/>
      <c r="H4876" s="243" t="n"/>
      <c r="I4876" s="243" t="n"/>
      <c r="J4876" s="243" t="n"/>
      <c r="K4876" s="243" t="n"/>
    </row>
    <row r="4877" customFormat="1" s="78">
      <c r="A4877" s="242" t="n"/>
      <c r="B4877" s="22" t="n"/>
      <c r="C4877" s="243" t="n"/>
      <c r="D4877" s="243" t="n"/>
      <c r="E4877" s="243" t="n"/>
      <c r="F4877" s="243" t="n"/>
      <c r="G4877" s="243" t="n"/>
      <c r="H4877" s="243" t="n"/>
      <c r="I4877" s="243" t="n"/>
      <c r="J4877" s="243" t="n"/>
      <c r="K4877" s="243" t="n"/>
    </row>
    <row r="4878" customFormat="1" s="78">
      <c r="A4878" s="242" t="n"/>
      <c r="B4878" s="22" t="n"/>
      <c r="C4878" s="243" t="n"/>
      <c r="D4878" s="243" t="n"/>
      <c r="E4878" s="243" t="n"/>
      <c r="F4878" s="243" t="n"/>
      <c r="G4878" s="243" t="n"/>
      <c r="H4878" s="243" t="n"/>
      <c r="I4878" s="243" t="n"/>
      <c r="J4878" s="243" t="n"/>
      <c r="K4878" s="243" t="n"/>
    </row>
    <row r="4879" customFormat="1" s="78">
      <c r="A4879" s="242" t="n"/>
      <c r="B4879" s="22" t="n"/>
      <c r="C4879" s="243" t="n"/>
      <c r="D4879" s="243" t="n"/>
      <c r="E4879" s="243" t="n"/>
      <c r="F4879" s="243" t="n"/>
      <c r="G4879" s="243" t="n"/>
      <c r="H4879" s="243" t="n"/>
      <c r="I4879" s="243" t="n"/>
      <c r="J4879" s="243" t="n"/>
      <c r="K4879" s="243" t="n"/>
    </row>
    <row r="4880" customFormat="1" s="78">
      <c r="A4880" s="242" t="n"/>
      <c r="B4880" s="22" t="n"/>
      <c r="C4880" s="243" t="n"/>
      <c r="D4880" s="243" t="n"/>
      <c r="E4880" s="243" t="n"/>
      <c r="F4880" s="243" t="n"/>
      <c r="G4880" s="243" t="n"/>
      <c r="H4880" s="243" t="n"/>
      <c r="I4880" s="243" t="n"/>
      <c r="J4880" s="243" t="n"/>
      <c r="K4880" s="243" t="n"/>
    </row>
    <row r="4881" customFormat="1" s="78">
      <c r="A4881" s="242" t="n"/>
      <c r="B4881" s="22" t="n"/>
      <c r="C4881" s="243" t="n"/>
      <c r="D4881" s="243" t="n"/>
      <c r="E4881" s="243" t="n"/>
      <c r="F4881" s="243" t="n"/>
      <c r="G4881" s="243" t="n"/>
      <c r="H4881" s="243" t="n"/>
      <c r="I4881" s="243" t="n"/>
      <c r="J4881" s="243" t="n"/>
      <c r="K4881" s="243" t="n"/>
    </row>
    <row r="4882" customFormat="1" s="78">
      <c r="A4882" s="242" t="n"/>
      <c r="B4882" s="22" t="n"/>
      <c r="C4882" s="243" t="n"/>
      <c r="D4882" s="243" t="n"/>
      <c r="E4882" s="243" t="n"/>
      <c r="F4882" s="243" t="n"/>
      <c r="G4882" s="243" t="n"/>
      <c r="H4882" s="243" t="n"/>
      <c r="I4882" s="243" t="n"/>
      <c r="J4882" s="243" t="n"/>
      <c r="K4882" s="243" t="n"/>
    </row>
    <row r="4883" customFormat="1" s="78">
      <c r="A4883" s="242" t="n"/>
      <c r="B4883" s="22" t="n"/>
      <c r="C4883" s="243" t="n"/>
      <c r="D4883" s="243" t="n"/>
      <c r="E4883" s="243" t="n"/>
      <c r="F4883" s="243" t="n"/>
      <c r="G4883" s="243" t="n"/>
      <c r="H4883" s="243" t="n"/>
      <c r="I4883" s="243" t="n"/>
      <c r="J4883" s="243" t="n"/>
      <c r="K4883" s="243" t="n"/>
    </row>
    <row r="4884" customFormat="1" s="78">
      <c r="A4884" s="242" t="n"/>
      <c r="B4884" s="22" t="n"/>
      <c r="C4884" s="243" t="n"/>
      <c r="D4884" s="243" t="n"/>
      <c r="E4884" s="243" t="n"/>
      <c r="F4884" s="243" t="n"/>
      <c r="G4884" s="243" t="n"/>
      <c r="H4884" s="243" t="n"/>
      <c r="I4884" s="243" t="n"/>
      <c r="J4884" s="243" t="n"/>
      <c r="K4884" s="243" t="n"/>
    </row>
    <row r="4885" customFormat="1" s="78">
      <c r="A4885" s="242" t="n"/>
      <c r="B4885" s="22" t="n"/>
      <c r="C4885" s="243" t="n"/>
      <c r="D4885" s="243" t="n"/>
      <c r="E4885" s="243" t="n"/>
      <c r="F4885" s="243" t="n"/>
      <c r="G4885" s="243" t="n"/>
      <c r="H4885" s="243" t="n"/>
      <c r="I4885" s="243" t="n"/>
      <c r="J4885" s="243" t="n"/>
      <c r="K4885" s="243" t="n"/>
    </row>
    <row r="4886" customFormat="1" s="78">
      <c r="A4886" s="242" t="n"/>
      <c r="B4886" s="22" t="n"/>
      <c r="C4886" s="243" t="n"/>
      <c r="D4886" s="243" t="n"/>
      <c r="E4886" s="243" t="n"/>
      <c r="F4886" s="243" t="n"/>
      <c r="G4886" s="243" t="n"/>
      <c r="H4886" s="243" t="n"/>
      <c r="I4886" s="243" t="n"/>
      <c r="J4886" s="243" t="n"/>
      <c r="K4886" s="243" t="n"/>
    </row>
    <row r="4887" customFormat="1" s="78">
      <c r="A4887" s="242" t="n"/>
      <c r="B4887" s="22" t="n"/>
      <c r="C4887" s="243" t="n"/>
      <c r="D4887" s="243" t="n"/>
      <c r="E4887" s="243" t="n"/>
      <c r="F4887" s="243" t="n"/>
      <c r="G4887" s="243" t="n"/>
      <c r="H4887" s="243" t="n"/>
      <c r="I4887" s="243" t="n"/>
      <c r="J4887" s="243" t="n"/>
      <c r="K4887" s="243" t="n"/>
    </row>
    <row r="4888" customFormat="1" s="78">
      <c r="A4888" s="242" t="n"/>
      <c r="B4888" s="22" t="n"/>
      <c r="C4888" s="243" t="n"/>
      <c r="D4888" s="243" t="n"/>
      <c r="E4888" s="243" t="n"/>
      <c r="F4888" s="243" t="n"/>
      <c r="G4888" s="243" t="n"/>
      <c r="H4888" s="243" t="n"/>
      <c r="I4888" s="243" t="n"/>
      <c r="J4888" s="243" t="n"/>
      <c r="K4888" s="243" t="n"/>
    </row>
    <row r="4889" customFormat="1" s="78">
      <c r="A4889" s="242" t="n"/>
      <c r="B4889" s="22" t="n"/>
      <c r="C4889" s="243" t="n"/>
      <c r="D4889" s="243" t="n"/>
      <c r="E4889" s="243" t="n"/>
      <c r="F4889" s="243" t="n"/>
      <c r="G4889" s="243" t="n"/>
      <c r="H4889" s="243" t="n"/>
      <c r="I4889" s="243" t="n"/>
      <c r="J4889" s="243" t="n"/>
      <c r="K4889" s="243" t="n"/>
    </row>
    <row r="4890" customFormat="1" s="78">
      <c r="A4890" s="242" t="n"/>
      <c r="B4890" s="22" t="n"/>
      <c r="C4890" s="243" t="n"/>
      <c r="D4890" s="243" t="n"/>
      <c r="E4890" s="243" t="n"/>
      <c r="F4890" s="243" t="n"/>
      <c r="G4890" s="243" t="n"/>
      <c r="H4890" s="243" t="n"/>
      <c r="I4890" s="243" t="n"/>
      <c r="J4890" s="243" t="n"/>
      <c r="K4890" s="243" t="n"/>
    </row>
    <row r="4891" customFormat="1" s="78">
      <c r="A4891" s="242" t="n"/>
      <c r="B4891" s="22" t="n"/>
      <c r="C4891" s="243" t="n"/>
      <c r="D4891" s="243" t="n"/>
      <c r="E4891" s="243" t="n"/>
      <c r="F4891" s="243" t="n"/>
      <c r="G4891" s="243" t="n"/>
      <c r="H4891" s="243" t="n"/>
      <c r="I4891" s="243" t="n"/>
      <c r="J4891" s="243" t="n"/>
      <c r="K4891" s="243" t="n"/>
    </row>
    <row r="4892" customFormat="1" s="78">
      <c r="A4892" s="242" t="n"/>
      <c r="B4892" s="22" t="n"/>
      <c r="C4892" s="243" t="n"/>
      <c r="D4892" s="243" t="n"/>
      <c r="E4892" s="243" t="n"/>
      <c r="F4892" s="243" t="n"/>
      <c r="G4892" s="243" t="n"/>
      <c r="H4892" s="243" t="n"/>
      <c r="I4892" s="243" t="n"/>
      <c r="J4892" s="243" t="n"/>
      <c r="K4892" s="243" t="n"/>
    </row>
    <row r="4893" customFormat="1" s="78">
      <c r="A4893" s="242" t="n"/>
      <c r="B4893" s="22" t="n"/>
      <c r="C4893" s="243" t="n"/>
      <c r="D4893" s="243" t="n"/>
      <c r="E4893" s="243" t="n"/>
      <c r="F4893" s="243" t="n"/>
      <c r="G4893" s="243" t="n"/>
      <c r="H4893" s="243" t="n"/>
      <c r="I4893" s="243" t="n"/>
      <c r="J4893" s="243" t="n"/>
      <c r="K4893" s="243" t="n"/>
    </row>
    <row r="4894" customFormat="1" s="78">
      <c r="A4894" s="242" t="n"/>
      <c r="B4894" s="22" t="n"/>
      <c r="C4894" s="243" t="n"/>
      <c r="D4894" s="243" t="n"/>
      <c r="E4894" s="243" t="n"/>
      <c r="F4894" s="243" t="n"/>
      <c r="G4894" s="243" t="n"/>
      <c r="H4894" s="243" t="n"/>
      <c r="I4894" s="243" t="n"/>
      <c r="J4894" s="243" t="n"/>
      <c r="K4894" s="243" t="n"/>
    </row>
    <row r="4895" customFormat="1" s="78">
      <c r="A4895" s="242" t="n"/>
      <c r="B4895" s="22" t="n"/>
      <c r="C4895" s="243" t="n"/>
      <c r="D4895" s="243" t="n"/>
      <c r="E4895" s="243" t="n"/>
      <c r="F4895" s="243" t="n"/>
      <c r="G4895" s="243" t="n"/>
      <c r="H4895" s="243" t="n"/>
      <c r="I4895" s="243" t="n"/>
      <c r="J4895" s="243" t="n"/>
      <c r="K4895" s="243" t="n"/>
    </row>
    <row r="4896" customFormat="1" s="78">
      <c r="A4896" s="242" t="n"/>
      <c r="B4896" s="22" t="n"/>
      <c r="C4896" s="243" t="n"/>
      <c r="D4896" s="243" t="n"/>
      <c r="E4896" s="243" t="n"/>
      <c r="F4896" s="243" t="n"/>
      <c r="G4896" s="243" t="n"/>
      <c r="H4896" s="243" t="n"/>
      <c r="I4896" s="243" t="n"/>
      <c r="J4896" s="243" t="n"/>
      <c r="K4896" s="243" t="n"/>
    </row>
    <row r="4897" customFormat="1" s="78">
      <c r="A4897" s="242" t="n"/>
      <c r="B4897" s="22" t="n"/>
      <c r="C4897" s="243" t="n"/>
      <c r="D4897" s="243" t="n"/>
      <c r="E4897" s="243" t="n"/>
      <c r="F4897" s="243" t="n"/>
      <c r="G4897" s="243" t="n"/>
      <c r="H4897" s="243" t="n"/>
      <c r="I4897" s="243" t="n"/>
      <c r="J4897" s="243" t="n"/>
      <c r="K4897" s="243" t="n"/>
    </row>
    <row r="4898" customFormat="1" s="78">
      <c r="A4898" s="242" t="n"/>
      <c r="B4898" s="22" t="n"/>
      <c r="C4898" s="243" t="n"/>
      <c r="D4898" s="243" t="n"/>
      <c r="E4898" s="243" t="n"/>
      <c r="F4898" s="243" t="n"/>
      <c r="G4898" s="243" t="n"/>
      <c r="H4898" s="243" t="n"/>
      <c r="I4898" s="243" t="n"/>
      <c r="J4898" s="243" t="n"/>
      <c r="K4898" s="243" t="n"/>
    </row>
    <row r="4899" customFormat="1" s="78">
      <c r="A4899" s="242" t="n"/>
      <c r="B4899" s="22" t="n"/>
      <c r="C4899" s="243" t="n"/>
      <c r="D4899" s="243" t="n"/>
      <c r="E4899" s="243" t="n"/>
      <c r="F4899" s="243" t="n"/>
      <c r="G4899" s="243" t="n"/>
      <c r="H4899" s="243" t="n"/>
      <c r="I4899" s="243" t="n"/>
      <c r="J4899" s="243" t="n"/>
      <c r="K4899" s="243" t="n"/>
    </row>
    <row r="4900" customFormat="1" s="78">
      <c r="A4900" s="242" t="n"/>
      <c r="B4900" s="22" t="n"/>
      <c r="C4900" s="243" t="n"/>
      <c r="D4900" s="243" t="n"/>
      <c r="E4900" s="243" t="n"/>
      <c r="F4900" s="243" t="n"/>
      <c r="G4900" s="243" t="n"/>
      <c r="H4900" s="243" t="n"/>
      <c r="I4900" s="243" t="n"/>
      <c r="J4900" s="243" t="n"/>
      <c r="K4900" s="243" t="n"/>
    </row>
    <row r="4901" customFormat="1" s="78">
      <c r="A4901" s="242" t="n"/>
      <c r="B4901" s="22" t="n"/>
      <c r="C4901" s="243" t="n"/>
      <c r="D4901" s="243" t="n"/>
      <c r="E4901" s="243" t="n"/>
      <c r="F4901" s="243" t="n"/>
      <c r="G4901" s="243" t="n"/>
      <c r="H4901" s="243" t="n"/>
      <c r="I4901" s="243" t="n"/>
      <c r="J4901" s="243" t="n"/>
      <c r="K4901" s="243" t="n"/>
    </row>
    <row r="4902" customFormat="1" s="78">
      <c r="A4902" s="242" t="n"/>
      <c r="B4902" s="22" t="n"/>
      <c r="C4902" s="243" t="n"/>
      <c r="D4902" s="243" t="n"/>
      <c r="E4902" s="243" t="n"/>
      <c r="F4902" s="243" t="n"/>
      <c r="G4902" s="243" t="n"/>
      <c r="H4902" s="243" t="n"/>
      <c r="I4902" s="243" t="n"/>
      <c r="J4902" s="243" t="n"/>
      <c r="K4902" s="243" t="n"/>
    </row>
    <row r="4903" customFormat="1" s="78">
      <c r="A4903" s="242" t="n"/>
      <c r="B4903" s="22" t="n"/>
      <c r="C4903" s="243" t="n"/>
      <c r="D4903" s="243" t="n"/>
      <c r="E4903" s="243" t="n"/>
      <c r="F4903" s="243" t="n"/>
      <c r="G4903" s="243" t="n"/>
      <c r="H4903" s="243" t="n"/>
      <c r="I4903" s="243" t="n"/>
      <c r="J4903" s="243" t="n"/>
      <c r="K4903" s="243" t="n"/>
    </row>
    <row r="4904" customFormat="1" s="78">
      <c r="A4904" s="242" t="n"/>
      <c r="B4904" s="22" t="n"/>
      <c r="C4904" s="243" t="n"/>
      <c r="D4904" s="243" t="n"/>
      <c r="E4904" s="243" t="n"/>
      <c r="F4904" s="243" t="n"/>
      <c r="G4904" s="243" t="n"/>
      <c r="H4904" s="243" t="n"/>
      <c r="I4904" s="243" t="n"/>
      <c r="J4904" s="243" t="n"/>
      <c r="K4904" s="243" t="n"/>
    </row>
    <row r="4905" customFormat="1" s="78">
      <c r="A4905" s="242" t="n"/>
      <c r="B4905" s="22" t="n"/>
      <c r="C4905" s="243" t="n"/>
      <c r="D4905" s="243" t="n"/>
      <c r="E4905" s="243" t="n"/>
      <c r="F4905" s="243" t="n"/>
      <c r="G4905" s="243" t="n"/>
      <c r="H4905" s="243" t="n"/>
      <c r="I4905" s="243" t="n"/>
      <c r="J4905" s="243" t="n"/>
      <c r="K4905" s="243" t="n"/>
    </row>
    <row r="4906" customFormat="1" s="78">
      <c r="A4906" s="242" t="n"/>
      <c r="B4906" s="22" t="n"/>
      <c r="C4906" s="243" t="n"/>
      <c r="D4906" s="243" t="n"/>
      <c r="E4906" s="243" t="n"/>
      <c r="F4906" s="243" t="n"/>
      <c r="G4906" s="243" t="n"/>
      <c r="H4906" s="243" t="n"/>
      <c r="I4906" s="243" t="n"/>
      <c r="J4906" s="243" t="n"/>
      <c r="K4906" s="243" t="n"/>
    </row>
    <row r="4907" customFormat="1" s="78">
      <c r="A4907" s="242" t="n"/>
      <c r="B4907" s="22" t="n"/>
      <c r="C4907" s="243" t="n"/>
      <c r="D4907" s="243" t="n"/>
      <c r="E4907" s="243" t="n"/>
      <c r="F4907" s="243" t="n"/>
      <c r="G4907" s="243" t="n"/>
      <c r="H4907" s="243" t="n"/>
      <c r="I4907" s="243" t="n"/>
      <c r="J4907" s="243" t="n"/>
      <c r="K4907" s="243" t="n"/>
    </row>
    <row r="4908" customFormat="1" s="78">
      <c r="A4908" s="242" t="n"/>
      <c r="B4908" s="22" t="n"/>
      <c r="C4908" s="243" t="n"/>
      <c r="D4908" s="243" t="n"/>
      <c r="E4908" s="243" t="n"/>
      <c r="F4908" s="243" t="n"/>
      <c r="G4908" s="243" t="n"/>
      <c r="H4908" s="243" t="n"/>
      <c r="I4908" s="243" t="n"/>
      <c r="J4908" s="243" t="n"/>
      <c r="K4908" s="243" t="n"/>
    </row>
    <row r="4909" customFormat="1" s="78">
      <c r="A4909" s="242" t="n"/>
      <c r="B4909" s="22" t="n"/>
      <c r="C4909" s="243" t="n"/>
      <c r="D4909" s="243" t="n"/>
      <c r="E4909" s="243" t="n"/>
      <c r="F4909" s="243" t="n"/>
      <c r="G4909" s="243" t="n"/>
      <c r="H4909" s="243" t="n"/>
      <c r="I4909" s="243" t="n"/>
      <c r="J4909" s="243" t="n"/>
      <c r="K4909" s="243" t="n"/>
    </row>
    <row r="4910" customFormat="1" s="78">
      <c r="A4910" s="242" t="n"/>
      <c r="B4910" s="22" t="n"/>
      <c r="C4910" s="243" t="n"/>
      <c r="D4910" s="243" t="n"/>
      <c r="E4910" s="243" t="n"/>
      <c r="F4910" s="243" t="n"/>
      <c r="G4910" s="243" t="n"/>
      <c r="H4910" s="243" t="n"/>
      <c r="I4910" s="243" t="n"/>
      <c r="J4910" s="243" t="n"/>
      <c r="K4910" s="243" t="n"/>
    </row>
    <row r="4911" customFormat="1" s="78">
      <c r="A4911" s="242" t="n"/>
      <c r="B4911" s="22" t="n"/>
      <c r="C4911" s="243" t="n"/>
      <c r="D4911" s="243" t="n"/>
      <c r="E4911" s="243" t="n"/>
      <c r="F4911" s="243" t="n"/>
      <c r="G4911" s="243" t="n"/>
      <c r="H4911" s="243" t="n"/>
      <c r="I4911" s="243" t="n"/>
      <c r="J4911" s="243" t="n"/>
      <c r="K4911" s="243" t="n"/>
    </row>
    <row r="4912" customFormat="1" s="78">
      <c r="A4912" s="242" t="n"/>
      <c r="B4912" s="22" t="n"/>
      <c r="C4912" s="243" t="n"/>
      <c r="D4912" s="243" t="n"/>
      <c r="E4912" s="243" t="n"/>
      <c r="F4912" s="243" t="n"/>
      <c r="G4912" s="243" t="n"/>
      <c r="H4912" s="243" t="n"/>
      <c r="I4912" s="243" t="n"/>
      <c r="J4912" s="243" t="n"/>
      <c r="K4912" s="243" t="n"/>
    </row>
    <row r="4913" customFormat="1" s="78">
      <c r="A4913" s="242" t="n"/>
      <c r="B4913" s="22" t="n"/>
      <c r="C4913" s="243" t="n"/>
      <c r="D4913" s="243" t="n"/>
      <c r="E4913" s="243" t="n"/>
      <c r="F4913" s="243" t="n"/>
      <c r="G4913" s="243" t="n"/>
      <c r="H4913" s="243" t="n"/>
      <c r="I4913" s="243" t="n"/>
      <c r="J4913" s="243" t="n"/>
      <c r="K4913" s="243" t="n"/>
    </row>
    <row r="4914" customFormat="1" s="78">
      <c r="A4914" s="242" t="n"/>
      <c r="B4914" s="22" t="n"/>
      <c r="C4914" s="243" t="n"/>
      <c r="D4914" s="243" t="n"/>
      <c r="E4914" s="243" t="n"/>
      <c r="F4914" s="243" t="n"/>
      <c r="G4914" s="243" t="n"/>
      <c r="H4914" s="243" t="n"/>
      <c r="I4914" s="243" t="n"/>
      <c r="J4914" s="243" t="n"/>
      <c r="K4914" s="243" t="n"/>
    </row>
    <row r="4915" customFormat="1" s="78">
      <c r="A4915" s="242" t="n"/>
      <c r="B4915" s="22" t="n"/>
      <c r="C4915" s="243" t="n"/>
      <c r="D4915" s="243" t="n"/>
      <c r="E4915" s="243" t="n"/>
      <c r="F4915" s="243" t="n"/>
      <c r="G4915" s="243" t="n"/>
      <c r="H4915" s="243" t="n"/>
      <c r="I4915" s="243" t="n"/>
      <c r="J4915" s="243" t="n"/>
      <c r="K4915" s="243" t="n"/>
    </row>
    <row r="4916" customFormat="1" s="78">
      <c r="A4916" s="242" t="n"/>
      <c r="B4916" s="22" t="n"/>
      <c r="C4916" s="243" t="n"/>
      <c r="D4916" s="243" t="n"/>
      <c r="E4916" s="243" t="n"/>
      <c r="F4916" s="243" t="n"/>
      <c r="G4916" s="243" t="n"/>
      <c r="H4916" s="243" t="n"/>
      <c r="I4916" s="243" t="n"/>
      <c r="J4916" s="243" t="n"/>
      <c r="K4916" s="243" t="n"/>
    </row>
    <row r="4917" customFormat="1" s="78">
      <c r="A4917" s="242" t="n"/>
      <c r="B4917" s="22" t="n"/>
      <c r="C4917" s="243" t="n"/>
      <c r="D4917" s="243" t="n"/>
      <c r="E4917" s="243" t="n"/>
      <c r="F4917" s="243" t="n"/>
      <c r="G4917" s="243" t="n"/>
      <c r="H4917" s="243" t="n"/>
      <c r="I4917" s="243" t="n"/>
      <c r="J4917" s="243" t="n"/>
      <c r="K4917" s="243" t="n"/>
    </row>
    <row r="4918" customFormat="1" s="78">
      <c r="A4918" s="242" t="n"/>
      <c r="B4918" s="22" t="n"/>
      <c r="C4918" s="243" t="n"/>
      <c r="D4918" s="243" t="n"/>
      <c r="E4918" s="243" t="n"/>
      <c r="F4918" s="243" t="n"/>
      <c r="G4918" s="243" t="n"/>
      <c r="H4918" s="243" t="n"/>
      <c r="I4918" s="243" t="n"/>
      <c r="J4918" s="243" t="n"/>
      <c r="K4918" s="243" t="n"/>
    </row>
    <row r="4919" customFormat="1" s="78">
      <c r="A4919" s="242" t="n"/>
      <c r="B4919" s="22" t="n"/>
      <c r="C4919" s="243" t="n"/>
      <c r="D4919" s="243" t="n"/>
      <c r="E4919" s="243" t="n"/>
      <c r="F4919" s="243" t="n"/>
      <c r="G4919" s="243" t="n"/>
      <c r="H4919" s="243" t="n"/>
      <c r="I4919" s="243" t="n"/>
      <c r="J4919" s="243" t="n"/>
      <c r="K4919" s="243" t="n"/>
    </row>
    <row r="4920" customFormat="1" s="78">
      <c r="A4920" s="242" t="n"/>
      <c r="B4920" s="22" t="n"/>
      <c r="C4920" s="243" t="n"/>
      <c r="D4920" s="243" t="n"/>
      <c r="E4920" s="243" t="n"/>
      <c r="F4920" s="243" t="n"/>
      <c r="G4920" s="243" t="n"/>
      <c r="H4920" s="243" t="n"/>
      <c r="I4920" s="243" t="n"/>
      <c r="J4920" s="243" t="n"/>
      <c r="K4920" s="243" t="n"/>
    </row>
    <row r="4921" customFormat="1" s="78">
      <c r="A4921" s="242" t="n"/>
      <c r="B4921" s="22" t="n"/>
      <c r="C4921" s="243" t="n"/>
      <c r="D4921" s="243" t="n"/>
      <c r="E4921" s="243" t="n"/>
      <c r="F4921" s="243" t="n"/>
      <c r="G4921" s="243" t="n"/>
      <c r="H4921" s="243" t="n"/>
      <c r="I4921" s="243" t="n"/>
      <c r="J4921" s="243" t="n"/>
      <c r="K4921" s="243" t="n"/>
    </row>
    <row r="4922" customFormat="1" s="78">
      <c r="A4922" s="242" t="n"/>
      <c r="B4922" s="22" t="n"/>
      <c r="C4922" s="243" t="n"/>
      <c r="D4922" s="243" t="n"/>
      <c r="E4922" s="243" t="n"/>
      <c r="F4922" s="243" t="n"/>
      <c r="G4922" s="243" t="n"/>
      <c r="H4922" s="243" t="n"/>
      <c r="I4922" s="243" t="n"/>
      <c r="J4922" s="243" t="n"/>
      <c r="K4922" s="243" t="n"/>
    </row>
    <row r="4923" customFormat="1" s="78">
      <c r="A4923" s="242" t="n"/>
      <c r="B4923" s="22" t="n"/>
      <c r="C4923" s="243" t="n"/>
      <c r="D4923" s="243" t="n"/>
      <c r="E4923" s="243" t="n"/>
      <c r="F4923" s="243" t="n"/>
      <c r="G4923" s="243" t="n"/>
      <c r="H4923" s="243" t="n"/>
      <c r="I4923" s="243" t="n"/>
      <c r="J4923" s="243" t="n"/>
      <c r="K4923" s="243" t="n"/>
    </row>
    <row r="4924" customFormat="1" s="78">
      <c r="A4924" s="242" t="n"/>
      <c r="B4924" s="22" t="n"/>
      <c r="C4924" s="243" t="n"/>
      <c r="D4924" s="243" t="n"/>
      <c r="E4924" s="243" t="n"/>
      <c r="F4924" s="243" t="n"/>
      <c r="G4924" s="243" t="n"/>
      <c r="H4924" s="243" t="n"/>
      <c r="I4924" s="243" t="n"/>
      <c r="J4924" s="243" t="n"/>
      <c r="K4924" s="243" t="n"/>
    </row>
    <row r="4925" customFormat="1" s="78">
      <c r="A4925" s="242" t="n"/>
      <c r="B4925" s="22" t="n"/>
      <c r="C4925" s="243" t="n"/>
      <c r="D4925" s="243" t="n"/>
      <c r="E4925" s="243" t="n"/>
      <c r="F4925" s="243" t="n"/>
      <c r="G4925" s="243" t="n"/>
      <c r="H4925" s="243" t="n"/>
      <c r="I4925" s="243" t="n"/>
      <c r="J4925" s="243" t="n"/>
      <c r="K4925" s="243" t="n"/>
    </row>
    <row r="4926" customFormat="1" s="78">
      <c r="A4926" s="242" t="n"/>
      <c r="B4926" s="22" t="n"/>
      <c r="C4926" s="243" t="n"/>
      <c r="D4926" s="243" t="n"/>
      <c r="E4926" s="243" t="n"/>
      <c r="F4926" s="243" t="n"/>
      <c r="G4926" s="243" t="n"/>
      <c r="H4926" s="243" t="n"/>
      <c r="I4926" s="243" t="n"/>
      <c r="J4926" s="243" t="n"/>
      <c r="K4926" s="243" t="n"/>
    </row>
    <row r="4927" customFormat="1" s="78">
      <c r="A4927" s="242" t="n"/>
      <c r="B4927" s="22" t="n"/>
      <c r="C4927" s="243" t="n"/>
      <c r="D4927" s="243" t="n"/>
      <c r="E4927" s="243" t="n"/>
      <c r="F4927" s="243" t="n"/>
      <c r="G4927" s="243" t="n"/>
      <c r="H4927" s="243" t="n"/>
      <c r="I4927" s="243" t="n"/>
      <c r="J4927" s="243" t="n"/>
      <c r="K4927" s="243" t="n"/>
    </row>
    <row r="4928" customFormat="1" s="78">
      <c r="A4928" s="242" t="n"/>
      <c r="B4928" s="22" t="n"/>
      <c r="C4928" s="243" t="n"/>
      <c r="D4928" s="243" t="n"/>
      <c r="E4928" s="243" t="n"/>
      <c r="F4928" s="243" t="n"/>
      <c r="G4928" s="243" t="n"/>
      <c r="H4928" s="243" t="n"/>
      <c r="I4928" s="243" t="n"/>
      <c r="J4928" s="243" t="n"/>
      <c r="K4928" s="243" t="n"/>
    </row>
    <row r="4929" customFormat="1" s="78">
      <c r="A4929" s="242" t="n"/>
      <c r="B4929" s="22" t="n"/>
      <c r="C4929" s="243" t="n"/>
      <c r="D4929" s="243" t="n"/>
      <c r="E4929" s="243" t="n"/>
      <c r="F4929" s="243" t="n"/>
      <c r="G4929" s="243" t="n"/>
      <c r="H4929" s="243" t="n"/>
      <c r="I4929" s="243" t="n"/>
      <c r="J4929" s="243" t="n"/>
      <c r="K4929" s="243" t="n"/>
    </row>
    <row r="4930" customFormat="1" s="78">
      <c r="A4930" s="242" t="n"/>
      <c r="B4930" s="22" t="n"/>
      <c r="C4930" s="243" t="n"/>
      <c r="D4930" s="243" t="n"/>
      <c r="E4930" s="243" t="n"/>
      <c r="F4930" s="243" t="n"/>
      <c r="G4930" s="243" t="n"/>
      <c r="H4930" s="243" t="n"/>
      <c r="I4930" s="243" t="n"/>
      <c r="J4930" s="243" t="n"/>
      <c r="K4930" s="243" t="n"/>
    </row>
    <row r="4931" customFormat="1" s="78">
      <c r="A4931" s="242" t="n"/>
      <c r="B4931" s="22" t="n"/>
      <c r="C4931" s="243" t="n"/>
      <c r="D4931" s="243" t="n"/>
      <c r="E4931" s="243" t="n"/>
      <c r="F4931" s="243" t="n"/>
      <c r="G4931" s="243" t="n"/>
      <c r="H4931" s="243" t="n"/>
      <c r="I4931" s="243" t="n"/>
      <c r="J4931" s="243" t="n"/>
      <c r="K4931" s="243" t="n"/>
    </row>
    <row r="4932" customFormat="1" s="78">
      <c r="A4932" s="242" t="n"/>
      <c r="B4932" s="22" t="n"/>
      <c r="C4932" s="243" t="n"/>
      <c r="D4932" s="243" t="n"/>
      <c r="E4932" s="243" t="n"/>
      <c r="F4932" s="243" t="n"/>
      <c r="G4932" s="243" t="n"/>
      <c r="H4932" s="243" t="n"/>
      <c r="I4932" s="243" t="n"/>
      <c r="J4932" s="243" t="n"/>
      <c r="K4932" s="243" t="n"/>
    </row>
    <row r="4933" customFormat="1" s="78">
      <c r="A4933" s="242" t="n"/>
      <c r="B4933" s="22" t="n"/>
      <c r="C4933" s="243" t="n"/>
      <c r="D4933" s="243" t="n"/>
      <c r="E4933" s="243" t="n"/>
      <c r="F4933" s="243" t="n"/>
      <c r="G4933" s="243" t="n"/>
      <c r="H4933" s="243" t="n"/>
      <c r="I4933" s="243" t="n"/>
      <c r="J4933" s="243" t="n"/>
      <c r="K4933" s="243" t="n"/>
    </row>
    <row r="4934" customFormat="1" s="78">
      <c r="A4934" s="242" t="n"/>
      <c r="B4934" s="22" t="n"/>
      <c r="C4934" s="243" t="n"/>
      <c r="D4934" s="243" t="n"/>
      <c r="E4934" s="243" t="n"/>
      <c r="F4934" s="243" t="n"/>
      <c r="G4934" s="243" t="n"/>
      <c r="H4934" s="243" t="n"/>
      <c r="I4934" s="243" t="n"/>
      <c r="J4934" s="243" t="n"/>
      <c r="K4934" s="243" t="n"/>
    </row>
    <row r="4935" customFormat="1" s="78">
      <c r="A4935" s="242" t="n"/>
      <c r="B4935" s="22" t="n"/>
      <c r="C4935" s="243" t="n"/>
      <c r="D4935" s="243" t="n"/>
      <c r="E4935" s="243" t="n"/>
      <c r="F4935" s="243" t="n"/>
      <c r="G4935" s="243" t="n"/>
      <c r="H4935" s="243" t="n"/>
      <c r="I4935" s="243" t="n"/>
      <c r="J4935" s="243" t="n"/>
      <c r="K4935" s="243" t="n"/>
    </row>
    <row r="4936" customFormat="1" s="78">
      <c r="A4936" s="242" t="n"/>
      <c r="B4936" s="22" t="n"/>
      <c r="C4936" s="243" t="n"/>
      <c r="D4936" s="243" t="n"/>
      <c r="E4936" s="243" t="n"/>
      <c r="F4936" s="243" t="n"/>
      <c r="G4936" s="243" t="n"/>
      <c r="H4936" s="243" t="n"/>
      <c r="I4936" s="243" t="n"/>
      <c r="J4936" s="243" t="n"/>
      <c r="K4936" s="243" t="n"/>
    </row>
    <row r="4937" customFormat="1" s="78">
      <c r="A4937" s="242" t="n"/>
      <c r="B4937" s="22" t="n"/>
      <c r="C4937" s="243" t="n"/>
      <c r="D4937" s="243" t="n"/>
      <c r="E4937" s="243" t="n"/>
      <c r="F4937" s="243" t="n"/>
      <c r="G4937" s="243" t="n"/>
      <c r="H4937" s="243" t="n"/>
      <c r="I4937" s="243" t="n"/>
      <c r="J4937" s="243" t="n"/>
      <c r="K4937" s="243" t="n"/>
    </row>
    <row r="4938" customFormat="1" s="78">
      <c r="A4938" s="242" t="n"/>
      <c r="B4938" s="22" t="n"/>
      <c r="C4938" s="243" t="n"/>
      <c r="D4938" s="243" t="n"/>
      <c r="E4938" s="243" t="n"/>
      <c r="F4938" s="243" t="n"/>
      <c r="G4938" s="243" t="n"/>
      <c r="H4938" s="243" t="n"/>
      <c r="I4938" s="243" t="n"/>
      <c r="J4938" s="243" t="n"/>
      <c r="K4938" s="243" t="n"/>
    </row>
    <row r="4939" customFormat="1" s="78">
      <c r="A4939" s="242" t="n"/>
      <c r="B4939" s="22" t="n"/>
      <c r="C4939" s="243" t="n"/>
      <c r="D4939" s="243" t="n"/>
      <c r="E4939" s="243" t="n"/>
      <c r="F4939" s="243" t="n"/>
      <c r="G4939" s="243" t="n"/>
      <c r="H4939" s="243" t="n"/>
      <c r="I4939" s="243" t="n"/>
      <c r="J4939" s="243" t="n"/>
      <c r="K4939" s="243" t="n"/>
    </row>
    <row r="4940" customFormat="1" s="78">
      <c r="A4940" s="242" t="n"/>
      <c r="B4940" s="22" t="n"/>
      <c r="C4940" s="243" t="n"/>
      <c r="D4940" s="243" t="n"/>
      <c r="E4940" s="243" t="n"/>
      <c r="F4940" s="243" t="n"/>
      <c r="G4940" s="243" t="n"/>
      <c r="H4940" s="243" t="n"/>
      <c r="I4940" s="243" t="n"/>
      <c r="J4940" s="243" t="n"/>
      <c r="K4940" s="243" t="n"/>
    </row>
    <row r="4941" customFormat="1" s="78">
      <c r="A4941" s="242" t="n"/>
      <c r="B4941" s="22" t="n"/>
      <c r="C4941" s="243" t="n"/>
      <c r="D4941" s="243" t="n"/>
      <c r="E4941" s="243" t="n"/>
      <c r="F4941" s="243" t="n"/>
      <c r="G4941" s="243" t="n"/>
      <c r="H4941" s="243" t="n"/>
      <c r="I4941" s="243" t="n"/>
      <c r="J4941" s="243" t="n"/>
      <c r="K4941" s="243" t="n"/>
    </row>
    <row r="4942" customFormat="1" s="78">
      <c r="A4942" s="242" t="n"/>
      <c r="B4942" s="22" t="n"/>
      <c r="C4942" s="243" t="n"/>
      <c r="D4942" s="243" t="n"/>
      <c r="E4942" s="243" t="n"/>
      <c r="F4942" s="243" t="n"/>
      <c r="G4942" s="243" t="n"/>
      <c r="H4942" s="243" t="n"/>
      <c r="I4942" s="243" t="n"/>
      <c r="J4942" s="243" t="n"/>
      <c r="K4942" s="243" t="n"/>
    </row>
    <row r="4943" customFormat="1" s="78">
      <c r="A4943" s="242" t="n"/>
      <c r="B4943" s="22" t="n"/>
      <c r="C4943" s="243" t="n"/>
      <c r="D4943" s="243" t="n"/>
      <c r="E4943" s="243" t="n"/>
      <c r="F4943" s="243" t="n"/>
      <c r="G4943" s="243" t="n"/>
      <c r="H4943" s="243" t="n"/>
      <c r="I4943" s="243" t="n"/>
      <c r="J4943" s="243" t="n"/>
      <c r="K4943" s="243" t="n"/>
    </row>
    <row r="4944" customFormat="1" s="78">
      <c r="A4944" s="242" t="n"/>
      <c r="B4944" s="22" t="n"/>
      <c r="C4944" s="243" t="n"/>
      <c r="D4944" s="243" t="n"/>
      <c r="E4944" s="243" t="n"/>
      <c r="F4944" s="243" t="n"/>
      <c r="G4944" s="243" t="n"/>
      <c r="H4944" s="243" t="n"/>
      <c r="I4944" s="243" t="n"/>
      <c r="J4944" s="243" t="n"/>
      <c r="K4944" s="243" t="n"/>
    </row>
    <row r="4945" customFormat="1" s="78">
      <c r="A4945" s="242" t="n"/>
      <c r="B4945" s="22" t="n"/>
      <c r="C4945" s="243" t="n"/>
      <c r="D4945" s="243" t="n"/>
      <c r="E4945" s="243" t="n"/>
      <c r="F4945" s="243" t="n"/>
      <c r="G4945" s="243" t="n"/>
      <c r="H4945" s="243" t="n"/>
      <c r="I4945" s="243" t="n"/>
      <c r="J4945" s="243" t="n"/>
      <c r="K4945" s="243" t="n"/>
    </row>
    <row r="4946" customFormat="1" s="78">
      <c r="A4946" s="242" t="n"/>
      <c r="B4946" s="22" t="n"/>
      <c r="C4946" s="243" t="n"/>
      <c r="D4946" s="243" t="n"/>
      <c r="E4946" s="243" t="n"/>
      <c r="F4946" s="243" t="n"/>
      <c r="G4946" s="243" t="n"/>
      <c r="H4946" s="243" t="n"/>
      <c r="I4946" s="243" t="n"/>
      <c r="J4946" s="243" t="n"/>
      <c r="K4946" s="243" t="n"/>
    </row>
    <row r="4947" customFormat="1" s="78">
      <c r="A4947" s="242" t="n"/>
      <c r="B4947" s="22" t="n"/>
      <c r="C4947" s="243" t="n"/>
      <c r="D4947" s="243" t="n"/>
      <c r="E4947" s="243" t="n"/>
      <c r="F4947" s="243" t="n"/>
      <c r="G4947" s="243" t="n"/>
      <c r="H4947" s="243" t="n"/>
      <c r="I4947" s="243" t="n"/>
      <c r="J4947" s="243" t="n"/>
      <c r="K4947" s="243" t="n"/>
    </row>
    <row r="4948" customFormat="1" s="78">
      <c r="A4948" s="242" t="n"/>
      <c r="B4948" s="22" t="n"/>
      <c r="C4948" s="243" t="n"/>
      <c r="D4948" s="243" t="n"/>
      <c r="E4948" s="243" t="n"/>
      <c r="F4948" s="243" t="n"/>
      <c r="G4948" s="243" t="n"/>
      <c r="H4948" s="243" t="n"/>
      <c r="I4948" s="243" t="n"/>
      <c r="J4948" s="243" t="n"/>
      <c r="K4948" s="243" t="n"/>
    </row>
    <row r="4949" customFormat="1" s="78">
      <c r="A4949" s="242" t="n"/>
      <c r="B4949" s="22" t="n"/>
      <c r="C4949" s="243" t="n"/>
      <c r="D4949" s="243" t="n"/>
      <c r="E4949" s="243" t="n"/>
      <c r="F4949" s="243" t="n"/>
      <c r="G4949" s="243" t="n"/>
      <c r="H4949" s="243" t="n"/>
      <c r="I4949" s="243" t="n"/>
      <c r="J4949" s="243" t="n"/>
      <c r="K4949" s="243" t="n"/>
    </row>
    <row r="4950" customFormat="1" s="78">
      <c r="A4950" s="242" t="n"/>
      <c r="B4950" s="22" t="n"/>
      <c r="C4950" s="243" t="n"/>
      <c r="D4950" s="243" t="n"/>
      <c r="E4950" s="243" t="n"/>
      <c r="F4950" s="243" t="n"/>
      <c r="G4950" s="243" t="n"/>
      <c r="H4950" s="243" t="n"/>
      <c r="I4950" s="243" t="n"/>
      <c r="J4950" s="243" t="n"/>
      <c r="K4950" s="243" t="n"/>
    </row>
    <row r="4951" customFormat="1" s="78">
      <c r="A4951" s="242" t="n"/>
      <c r="B4951" s="22" t="n"/>
      <c r="C4951" s="243" t="n"/>
      <c r="D4951" s="243" t="n"/>
      <c r="E4951" s="243" t="n"/>
      <c r="F4951" s="243" t="n"/>
      <c r="G4951" s="243" t="n"/>
      <c r="H4951" s="243" t="n"/>
      <c r="I4951" s="243" t="n"/>
      <c r="J4951" s="243" t="n"/>
      <c r="K4951" s="243" t="n"/>
    </row>
    <row r="4952" customFormat="1" s="78">
      <c r="A4952" s="242" t="n"/>
      <c r="B4952" s="22" t="n"/>
      <c r="C4952" s="243" t="n"/>
      <c r="D4952" s="243" t="n"/>
      <c r="E4952" s="243" t="n"/>
      <c r="F4952" s="243" t="n"/>
      <c r="G4952" s="243" t="n"/>
      <c r="H4952" s="243" t="n"/>
      <c r="I4952" s="243" t="n"/>
      <c r="J4952" s="243" t="n"/>
      <c r="K4952" s="243" t="n"/>
    </row>
    <row r="4953" customFormat="1" s="78">
      <c r="A4953" s="242" t="n"/>
      <c r="B4953" s="22" t="n"/>
      <c r="C4953" s="243" t="n"/>
      <c r="D4953" s="243" t="n"/>
      <c r="E4953" s="243" t="n"/>
      <c r="F4953" s="243" t="n"/>
      <c r="G4953" s="243" t="n"/>
      <c r="H4953" s="243" t="n"/>
      <c r="I4953" s="243" t="n"/>
      <c r="J4953" s="243" t="n"/>
      <c r="K4953" s="243" t="n"/>
    </row>
    <row r="4954" customFormat="1" s="78">
      <c r="A4954" s="242" t="n"/>
      <c r="B4954" s="22" t="n"/>
      <c r="C4954" s="243" t="n"/>
      <c r="D4954" s="243" t="n"/>
      <c r="E4954" s="243" t="n"/>
      <c r="F4954" s="243" t="n"/>
      <c r="G4954" s="243" t="n"/>
      <c r="H4954" s="243" t="n"/>
      <c r="I4954" s="243" t="n"/>
      <c r="J4954" s="243" t="n"/>
      <c r="K4954" s="243" t="n"/>
    </row>
    <row r="4955" customFormat="1" s="78">
      <c r="A4955" s="242" t="n"/>
      <c r="B4955" s="22" t="n"/>
      <c r="C4955" s="243" t="n"/>
      <c r="D4955" s="243" t="n"/>
      <c r="E4955" s="243" t="n"/>
      <c r="F4955" s="243" t="n"/>
      <c r="G4955" s="243" t="n"/>
      <c r="H4955" s="243" t="n"/>
      <c r="I4955" s="243" t="n"/>
      <c r="J4955" s="243" t="n"/>
      <c r="K4955" s="243" t="n"/>
    </row>
    <row r="4956" customFormat="1" s="78">
      <c r="A4956" s="242" t="n"/>
      <c r="B4956" s="22" t="n"/>
      <c r="C4956" s="243" t="n"/>
      <c r="D4956" s="243" t="n"/>
      <c r="E4956" s="243" t="n"/>
      <c r="F4956" s="243" t="n"/>
      <c r="G4956" s="243" t="n"/>
      <c r="H4956" s="243" t="n"/>
      <c r="I4956" s="243" t="n"/>
      <c r="J4956" s="243" t="n"/>
      <c r="K4956" s="243" t="n"/>
    </row>
    <row r="4957" customFormat="1" s="78">
      <c r="A4957" s="242" t="n"/>
      <c r="B4957" s="22" t="n"/>
      <c r="C4957" s="243" t="n"/>
      <c r="D4957" s="243" t="n"/>
      <c r="E4957" s="243" t="n"/>
      <c r="F4957" s="243" t="n"/>
      <c r="G4957" s="243" t="n"/>
      <c r="H4957" s="243" t="n"/>
      <c r="I4957" s="243" t="n"/>
      <c r="J4957" s="243" t="n"/>
      <c r="K4957" s="243" t="n"/>
    </row>
    <row r="4958" customFormat="1" s="78">
      <c r="A4958" s="242" t="n"/>
      <c r="B4958" s="22" t="n"/>
      <c r="C4958" s="243" t="n"/>
      <c r="D4958" s="243" t="n"/>
      <c r="E4958" s="243" t="n"/>
      <c r="F4958" s="243" t="n"/>
      <c r="G4958" s="243" t="n"/>
      <c r="H4958" s="243" t="n"/>
      <c r="I4958" s="243" t="n"/>
      <c r="J4958" s="243" t="n"/>
      <c r="K4958" s="243" t="n"/>
    </row>
    <row r="4959" customFormat="1" s="78">
      <c r="A4959" s="242" t="n"/>
      <c r="B4959" s="22" t="n"/>
      <c r="C4959" s="243" t="n"/>
      <c r="D4959" s="243" t="n"/>
      <c r="E4959" s="243" t="n"/>
      <c r="F4959" s="243" t="n"/>
      <c r="G4959" s="243" t="n"/>
      <c r="H4959" s="243" t="n"/>
      <c r="I4959" s="243" t="n"/>
      <c r="J4959" s="243" t="n"/>
      <c r="K4959" s="243" t="n"/>
    </row>
    <row r="4960" customFormat="1" s="78">
      <c r="A4960" s="242" t="n"/>
      <c r="B4960" s="22" t="n"/>
      <c r="C4960" s="243" t="n"/>
      <c r="D4960" s="243" t="n"/>
      <c r="E4960" s="243" t="n"/>
      <c r="F4960" s="243" t="n"/>
      <c r="G4960" s="243" t="n"/>
      <c r="H4960" s="243" t="n"/>
      <c r="I4960" s="243" t="n"/>
      <c r="J4960" s="243" t="n"/>
      <c r="K4960" s="243" t="n"/>
    </row>
    <row r="4961" customFormat="1" s="78">
      <c r="A4961" s="242" t="n"/>
      <c r="B4961" s="22" t="n"/>
      <c r="C4961" s="243" t="n"/>
      <c r="D4961" s="243" t="n"/>
      <c r="E4961" s="243" t="n"/>
      <c r="F4961" s="243" t="n"/>
      <c r="G4961" s="243" t="n"/>
      <c r="H4961" s="243" t="n"/>
      <c r="I4961" s="243" t="n"/>
      <c r="J4961" s="243" t="n"/>
      <c r="K4961" s="243" t="n"/>
    </row>
    <row r="4962" customFormat="1" s="78">
      <c r="A4962" s="242" t="n"/>
      <c r="B4962" s="22" t="n"/>
      <c r="C4962" s="243" t="n"/>
      <c r="D4962" s="243" t="n"/>
      <c r="E4962" s="243" t="n"/>
      <c r="F4962" s="243" t="n"/>
      <c r="G4962" s="243" t="n"/>
      <c r="H4962" s="243" t="n"/>
      <c r="I4962" s="243" t="n"/>
      <c r="J4962" s="243" t="n"/>
      <c r="K4962" s="243" t="n"/>
    </row>
    <row r="4963" customFormat="1" s="78">
      <c r="A4963" s="242" t="n"/>
      <c r="B4963" s="22" t="n"/>
      <c r="C4963" s="243" t="n"/>
      <c r="D4963" s="243" t="n"/>
      <c r="E4963" s="243" t="n"/>
      <c r="F4963" s="243" t="n"/>
      <c r="G4963" s="243" t="n"/>
      <c r="H4963" s="243" t="n"/>
      <c r="I4963" s="243" t="n"/>
      <c r="J4963" s="243" t="n"/>
      <c r="K4963" s="243" t="n"/>
    </row>
    <row r="4964" customFormat="1" s="78">
      <c r="A4964" s="242" t="n"/>
      <c r="B4964" s="22" t="n"/>
      <c r="C4964" s="243" t="n"/>
      <c r="D4964" s="243" t="n"/>
      <c r="E4964" s="243" t="n"/>
      <c r="F4964" s="243" t="n"/>
      <c r="G4964" s="243" t="n"/>
      <c r="H4964" s="243" t="n"/>
      <c r="I4964" s="243" t="n"/>
      <c r="J4964" s="243" t="n"/>
      <c r="K4964" s="243" t="n"/>
    </row>
    <row r="4965" customFormat="1" s="78">
      <c r="A4965" s="242" t="n"/>
      <c r="B4965" s="22" t="n"/>
      <c r="C4965" s="243" t="n"/>
      <c r="D4965" s="243" t="n"/>
      <c r="E4965" s="243" t="n"/>
      <c r="F4965" s="243" t="n"/>
      <c r="G4965" s="243" t="n"/>
      <c r="H4965" s="243" t="n"/>
      <c r="I4965" s="243" t="n"/>
      <c r="J4965" s="243" t="n"/>
      <c r="K4965" s="243" t="n"/>
    </row>
    <row r="4966" customFormat="1" s="78">
      <c r="A4966" s="242" t="n"/>
      <c r="B4966" s="22" t="n"/>
      <c r="C4966" s="243" t="n"/>
      <c r="D4966" s="243" t="n"/>
      <c r="E4966" s="243" t="n"/>
      <c r="F4966" s="243" t="n"/>
      <c r="G4966" s="243" t="n"/>
      <c r="H4966" s="243" t="n"/>
      <c r="I4966" s="243" t="n"/>
      <c r="J4966" s="243" t="n"/>
      <c r="K4966" s="243" t="n"/>
    </row>
    <row r="4967" customFormat="1" s="78">
      <c r="A4967" s="242" t="n"/>
      <c r="B4967" s="22" t="n"/>
      <c r="C4967" s="243" t="n"/>
      <c r="D4967" s="243" t="n"/>
      <c r="E4967" s="243" t="n"/>
      <c r="F4967" s="243" t="n"/>
      <c r="G4967" s="243" t="n"/>
      <c r="H4967" s="243" t="n"/>
      <c r="I4967" s="243" t="n"/>
      <c r="J4967" s="243" t="n"/>
      <c r="K4967" s="243" t="n"/>
    </row>
    <row r="4968" customFormat="1" s="78">
      <c r="A4968" s="242" t="n"/>
      <c r="B4968" s="22" t="n"/>
      <c r="C4968" s="243" t="n"/>
      <c r="D4968" s="243" t="n"/>
      <c r="E4968" s="243" t="n"/>
      <c r="F4968" s="243" t="n"/>
      <c r="G4968" s="243" t="n"/>
      <c r="H4968" s="243" t="n"/>
      <c r="I4968" s="243" t="n"/>
      <c r="J4968" s="243" t="n"/>
      <c r="K4968" s="243" t="n"/>
    </row>
    <row r="4969" customFormat="1" s="78">
      <c r="A4969" s="242" t="n"/>
      <c r="B4969" s="22" t="n"/>
      <c r="C4969" s="243" t="n"/>
      <c r="D4969" s="243" t="n"/>
      <c r="E4969" s="243" t="n"/>
      <c r="F4969" s="243" t="n"/>
      <c r="G4969" s="243" t="n"/>
      <c r="H4969" s="243" t="n"/>
      <c r="I4969" s="243" t="n"/>
      <c r="J4969" s="243" t="n"/>
      <c r="K4969" s="243" t="n"/>
    </row>
    <row r="4970" customFormat="1" s="78">
      <c r="A4970" s="242" t="n"/>
      <c r="B4970" s="22" t="n"/>
      <c r="C4970" s="243" t="n"/>
      <c r="D4970" s="243" t="n"/>
      <c r="E4970" s="243" t="n"/>
      <c r="F4970" s="243" t="n"/>
      <c r="G4970" s="243" t="n"/>
      <c r="H4970" s="243" t="n"/>
      <c r="I4970" s="243" t="n"/>
      <c r="J4970" s="243" t="n"/>
      <c r="K4970" s="243" t="n"/>
    </row>
    <row r="4971" customFormat="1" s="78">
      <c r="A4971" s="242" t="n"/>
      <c r="B4971" s="22" t="n"/>
      <c r="C4971" s="243" t="n"/>
      <c r="D4971" s="243" t="n"/>
      <c r="E4971" s="243" t="n"/>
      <c r="F4971" s="243" t="n"/>
      <c r="G4971" s="243" t="n"/>
      <c r="H4971" s="243" t="n"/>
      <c r="I4971" s="243" t="n"/>
      <c r="J4971" s="243" t="n"/>
      <c r="K4971" s="243" t="n"/>
    </row>
    <row r="4972" customFormat="1" s="78">
      <c r="A4972" s="242" t="n"/>
      <c r="B4972" s="22" t="n"/>
      <c r="C4972" s="243" t="n"/>
      <c r="D4972" s="243" t="n"/>
      <c r="E4972" s="243" t="n"/>
      <c r="F4972" s="243" t="n"/>
      <c r="G4972" s="243" t="n"/>
      <c r="H4972" s="243" t="n"/>
      <c r="I4972" s="243" t="n"/>
      <c r="J4972" s="243" t="n"/>
      <c r="K4972" s="243" t="n"/>
    </row>
    <row r="4973" customFormat="1" s="78">
      <c r="A4973" s="242" t="n"/>
      <c r="B4973" s="22" t="n"/>
      <c r="C4973" s="243" t="n"/>
      <c r="D4973" s="243" t="n"/>
      <c r="E4973" s="243" t="n"/>
      <c r="F4973" s="243" t="n"/>
      <c r="G4973" s="243" t="n"/>
      <c r="H4973" s="243" t="n"/>
      <c r="I4973" s="243" t="n"/>
      <c r="J4973" s="243" t="n"/>
      <c r="K4973" s="243" t="n"/>
    </row>
    <row r="4974" customFormat="1" s="78">
      <c r="A4974" s="242" t="n"/>
      <c r="B4974" s="22" t="n"/>
      <c r="C4974" s="243" t="n"/>
      <c r="D4974" s="243" t="n"/>
      <c r="E4974" s="243" t="n"/>
      <c r="F4974" s="243" t="n"/>
      <c r="G4974" s="243" t="n"/>
      <c r="H4974" s="243" t="n"/>
      <c r="I4974" s="243" t="n"/>
      <c r="J4974" s="243" t="n"/>
      <c r="K4974" s="243" t="n"/>
    </row>
    <row r="4975" customFormat="1" s="78">
      <c r="A4975" s="242" t="n"/>
      <c r="B4975" s="22" t="n"/>
      <c r="C4975" s="243" t="n"/>
      <c r="D4975" s="243" t="n"/>
      <c r="E4975" s="243" t="n"/>
      <c r="F4975" s="243" t="n"/>
      <c r="G4975" s="243" t="n"/>
      <c r="H4975" s="243" t="n"/>
      <c r="I4975" s="243" t="n"/>
      <c r="J4975" s="243" t="n"/>
      <c r="K4975" s="243" t="n"/>
    </row>
    <row r="4976" customFormat="1" s="78">
      <c r="A4976" s="242" t="n"/>
      <c r="B4976" s="22" t="n"/>
      <c r="C4976" s="243" t="n"/>
      <c r="D4976" s="243" t="n"/>
      <c r="E4976" s="243" t="n"/>
      <c r="F4976" s="243" t="n"/>
      <c r="G4976" s="243" t="n"/>
      <c r="H4976" s="243" t="n"/>
      <c r="I4976" s="243" t="n"/>
      <c r="J4976" s="243" t="n"/>
      <c r="K4976" s="243" t="n"/>
    </row>
    <row r="4977" customFormat="1" s="78">
      <c r="A4977" s="242" t="n"/>
      <c r="B4977" s="22" t="n"/>
      <c r="C4977" s="243" t="n"/>
      <c r="D4977" s="243" t="n"/>
      <c r="E4977" s="243" t="n"/>
      <c r="F4977" s="243" t="n"/>
      <c r="G4977" s="243" t="n"/>
      <c r="H4977" s="243" t="n"/>
      <c r="I4977" s="243" t="n"/>
      <c r="J4977" s="243" t="n"/>
      <c r="K4977" s="243" t="n"/>
    </row>
    <row r="4978" customFormat="1" s="78">
      <c r="A4978" s="242" t="n"/>
      <c r="B4978" s="22" t="n"/>
      <c r="C4978" s="243" t="n"/>
      <c r="D4978" s="243" t="n"/>
      <c r="E4978" s="243" t="n"/>
      <c r="F4978" s="243" t="n"/>
      <c r="G4978" s="243" t="n"/>
      <c r="H4978" s="243" t="n"/>
      <c r="I4978" s="243" t="n"/>
      <c r="J4978" s="243" t="n"/>
      <c r="K4978" s="243" t="n"/>
    </row>
    <row r="4979" customFormat="1" s="78">
      <c r="A4979" s="242" t="n"/>
      <c r="B4979" s="22" t="n"/>
      <c r="C4979" s="243" t="n"/>
      <c r="D4979" s="243" t="n"/>
      <c r="E4979" s="243" t="n"/>
      <c r="F4979" s="243" t="n"/>
      <c r="G4979" s="243" t="n"/>
      <c r="H4979" s="243" t="n"/>
      <c r="I4979" s="243" t="n"/>
      <c r="J4979" s="243" t="n"/>
      <c r="K4979" s="243" t="n"/>
    </row>
    <row r="4980" customFormat="1" s="78">
      <c r="A4980" s="242" t="n"/>
      <c r="B4980" s="22" t="n"/>
      <c r="C4980" s="243" t="n"/>
      <c r="D4980" s="243" t="n"/>
      <c r="E4980" s="243" t="n"/>
      <c r="F4980" s="243" t="n"/>
      <c r="G4980" s="243" t="n"/>
      <c r="H4980" s="243" t="n"/>
      <c r="I4980" s="243" t="n"/>
      <c r="J4980" s="243" t="n"/>
      <c r="K4980" s="243" t="n"/>
    </row>
    <row r="4981" customFormat="1" s="78">
      <c r="A4981" s="242" t="n"/>
      <c r="B4981" s="22" t="n"/>
      <c r="C4981" s="243" t="n"/>
      <c r="D4981" s="243" t="n"/>
      <c r="E4981" s="243" t="n"/>
      <c r="F4981" s="243" t="n"/>
      <c r="G4981" s="243" t="n"/>
      <c r="H4981" s="243" t="n"/>
      <c r="I4981" s="243" t="n"/>
      <c r="J4981" s="243" t="n"/>
      <c r="K4981" s="243" t="n"/>
    </row>
    <row r="4982" customFormat="1" s="78">
      <c r="A4982" s="242" t="n"/>
      <c r="B4982" s="22" t="n"/>
      <c r="C4982" s="243" t="n"/>
      <c r="D4982" s="243" t="n"/>
      <c r="E4982" s="243" t="n"/>
      <c r="F4982" s="243" t="n"/>
      <c r="G4982" s="243" t="n"/>
      <c r="H4982" s="243" t="n"/>
      <c r="I4982" s="243" t="n"/>
      <c r="J4982" s="243" t="n"/>
      <c r="K4982" s="243" t="n"/>
    </row>
    <row r="4983" customFormat="1" s="78">
      <c r="A4983" s="242" t="n"/>
      <c r="B4983" s="22" t="n"/>
      <c r="C4983" s="243" t="n"/>
      <c r="D4983" s="243" t="n"/>
      <c r="E4983" s="243" t="n"/>
      <c r="F4983" s="243" t="n"/>
      <c r="G4983" s="243" t="n"/>
      <c r="H4983" s="243" t="n"/>
      <c r="I4983" s="243" t="n"/>
      <c r="J4983" s="243" t="n"/>
      <c r="K4983" s="243" t="n"/>
    </row>
    <row r="4984" customFormat="1" s="78">
      <c r="A4984" s="242" t="n"/>
      <c r="B4984" s="22" t="n"/>
      <c r="C4984" s="243" t="n"/>
      <c r="D4984" s="243" t="n"/>
      <c r="E4984" s="243" t="n"/>
      <c r="F4984" s="243" t="n"/>
      <c r="G4984" s="243" t="n"/>
      <c r="H4984" s="243" t="n"/>
      <c r="I4984" s="243" t="n"/>
      <c r="J4984" s="243" t="n"/>
      <c r="K4984" s="243" t="n"/>
    </row>
    <row r="4985" customFormat="1" s="78">
      <c r="A4985" s="242" t="n"/>
      <c r="B4985" s="22" t="n"/>
      <c r="C4985" s="243" t="n"/>
      <c r="D4985" s="243" t="n"/>
      <c r="E4985" s="243" t="n"/>
      <c r="F4985" s="243" t="n"/>
      <c r="G4985" s="243" t="n"/>
      <c r="H4985" s="243" t="n"/>
      <c r="I4985" s="243" t="n"/>
      <c r="J4985" s="243" t="n"/>
      <c r="K4985" s="243" t="n"/>
    </row>
    <row r="4986" customFormat="1" s="78">
      <c r="A4986" s="242" t="n"/>
      <c r="B4986" s="22" t="n"/>
      <c r="C4986" s="243" t="n"/>
      <c r="D4986" s="243" t="n"/>
      <c r="E4986" s="243" t="n"/>
      <c r="F4986" s="243" t="n"/>
      <c r="G4986" s="243" t="n"/>
      <c r="H4986" s="243" t="n"/>
      <c r="I4986" s="243" t="n"/>
      <c r="J4986" s="243" t="n"/>
      <c r="K4986" s="243" t="n"/>
    </row>
    <row r="4987" customFormat="1" s="78">
      <c r="A4987" s="242" t="n"/>
      <c r="B4987" s="22" t="n"/>
      <c r="C4987" s="243" t="n"/>
      <c r="D4987" s="243" t="n"/>
      <c r="E4987" s="243" t="n"/>
      <c r="F4987" s="243" t="n"/>
      <c r="G4987" s="243" t="n"/>
      <c r="H4987" s="243" t="n"/>
      <c r="I4987" s="243" t="n"/>
      <c r="J4987" s="243" t="n"/>
      <c r="K4987" s="243" t="n"/>
    </row>
    <row r="4988" customFormat="1" s="78">
      <c r="A4988" s="242" t="n"/>
      <c r="B4988" s="22" t="n"/>
      <c r="C4988" s="243" t="n"/>
      <c r="D4988" s="243" t="n"/>
      <c r="E4988" s="243" t="n"/>
      <c r="F4988" s="243" t="n"/>
      <c r="G4988" s="243" t="n"/>
      <c r="H4988" s="243" t="n"/>
      <c r="I4988" s="243" t="n"/>
      <c r="J4988" s="243" t="n"/>
      <c r="K4988" s="243" t="n"/>
    </row>
    <row r="4989" customFormat="1" s="78">
      <c r="A4989" s="242" t="n"/>
      <c r="B4989" s="22" t="n"/>
      <c r="C4989" s="243" t="n"/>
      <c r="D4989" s="243" t="n"/>
      <c r="E4989" s="243" t="n"/>
      <c r="F4989" s="243" t="n"/>
      <c r="G4989" s="243" t="n"/>
      <c r="H4989" s="243" t="n"/>
      <c r="I4989" s="243" t="n"/>
      <c r="J4989" s="243" t="n"/>
      <c r="K4989" s="243" t="n"/>
    </row>
    <row r="4990" customFormat="1" s="78">
      <c r="A4990" s="242" t="n"/>
      <c r="B4990" s="22" t="n"/>
      <c r="C4990" s="243" t="n"/>
      <c r="D4990" s="243" t="n"/>
      <c r="E4990" s="243" t="n"/>
      <c r="F4990" s="243" t="n"/>
      <c r="G4990" s="243" t="n"/>
      <c r="H4990" s="243" t="n"/>
      <c r="I4990" s="243" t="n"/>
      <c r="J4990" s="243" t="n"/>
      <c r="K4990" s="243" t="n"/>
    </row>
    <row r="4991" customFormat="1" s="78">
      <c r="A4991" s="242" t="n"/>
      <c r="B4991" s="22" t="n"/>
      <c r="C4991" s="243" t="n"/>
      <c r="D4991" s="243" t="n"/>
      <c r="E4991" s="243" t="n"/>
      <c r="F4991" s="243" t="n"/>
      <c r="G4991" s="243" t="n"/>
      <c r="H4991" s="243" t="n"/>
      <c r="I4991" s="243" t="n"/>
      <c r="J4991" s="243" t="n"/>
      <c r="K4991" s="243" t="n"/>
    </row>
    <row r="4992" customFormat="1" s="78">
      <c r="A4992" s="242" t="n"/>
      <c r="B4992" s="22" t="n"/>
      <c r="C4992" s="243" t="n"/>
      <c r="D4992" s="243" t="n"/>
      <c r="E4992" s="243" t="n"/>
      <c r="F4992" s="243" t="n"/>
      <c r="G4992" s="243" t="n"/>
      <c r="H4992" s="243" t="n"/>
      <c r="I4992" s="243" t="n"/>
      <c r="J4992" s="243" t="n"/>
      <c r="K4992" s="243" t="n"/>
    </row>
    <row r="4993" customFormat="1" s="78">
      <c r="A4993" s="242" t="n"/>
      <c r="B4993" s="22" t="n"/>
      <c r="C4993" s="243" t="n"/>
      <c r="D4993" s="243" t="n"/>
      <c r="E4993" s="243" t="n"/>
      <c r="F4993" s="243" t="n"/>
      <c r="G4993" s="243" t="n"/>
      <c r="H4993" s="243" t="n"/>
      <c r="I4993" s="243" t="n"/>
      <c r="J4993" s="243" t="n"/>
      <c r="K4993" s="243" t="n"/>
    </row>
    <row r="4994" customFormat="1" s="78">
      <c r="A4994" s="242" t="n"/>
      <c r="B4994" s="22" t="n"/>
      <c r="C4994" s="243" t="n"/>
      <c r="D4994" s="243" t="n"/>
      <c r="E4994" s="243" t="n"/>
      <c r="F4994" s="243" t="n"/>
      <c r="G4994" s="243" t="n"/>
      <c r="H4994" s="243" t="n"/>
      <c r="I4994" s="243" t="n"/>
      <c r="J4994" s="243" t="n"/>
      <c r="K4994" s="243" t="n"/>
    </row>
    <row r="4995" customFormat="1" s="78">
      <c r="A4995" s="242" t="n"/>
      <c r="B4995" s="22" t="n"/>
      <c r="C4995" s="243" t="n"/>
      <c r="D4995" s="243" t="n"/>
      <c r="E4995" s="243" t="n"/>
      <c r="F4995" s="243" t="n"/>
      <c r="G4995" s="243" t="n"/>
      <c r="H4995" s="243" t="n"/>
      <c r="I4995" s="243" t="n"/>
      <c r="J4995" s="243" t="n"/>
      <c r="K4995" s="243" t="n"/>
    </row>
    <row r="4996" customFormat="1" s="78">
      <c r="A4996" s="242" t="n"/>
      <c r="B4996" s="22" t="n"/>
      <c r="C4996" s="243" t="n"/>
      <c r="D4996" s="243" t="n"/>
      <c r="E4996" s="243" t="n"/>
      <c r="F4996" s="243" t="n"/>
      <c r="G4996" s="243" t="n"/>
      <c r="H4996" s="243" t="n"/>
      <c r="I4996" s="243" t="n"/>
      <c r="J4996" s="243" t="n"/>
      <c r="K4996" s="243" t="n"/>
    </row>
    <row r="4997" customFormat="1" s="78">
      <c r="A4997" s="242" t="n"/>
      <c r="B4997" s="22" t="n"/>
      <c r="C4997" s="243" t="n"/>
      <c r="D4997" s="243" t="n"/>
      <c r="E4997" s="243" t="n"/>
      <c r="F4997" s="243" t="n"/>
      <c r="G4997" s="243" t="n"/>
      <c r="H4997" s="243" t="n"/>
      <c r="I4997" s="243" t="n"/>
      <c r="J4997" s="243" t="n"/>
      <c r="K4997" s="243" t="n"/>
    </row>
    <row r="4998" customFormat="1" s="78">
      <c r="A4998" s="242" t="n"/>
      <c r="B4998" s="22" t="n"/>
      <c r="C4998" s="243" t="n"/>
      <c r="D4998" s="243" t="n"/>
      <c r="E4998" s="243" t="n"/>
      <c r="F4998" s="243" t="n"/>
      <c r="G4998" s="243" t="n"/>
      <c r="H4998" s="243" t="n"/>
      <c r="I4998" s="243" t="n"/>
      <c r="J4998" s="243" t="n"/>
      <c r="K4998" s="243" t="n"/>
    </row>
  </sheetData>
  <conditionalFormatting sqref="B2:B4998">
    <cfRule type="expression" priority="1" dxfId="213">
      <formula>ROW()=CELL("row")</formula>
    </cfRule>
  </conditionalFormatting>
  <conditionalFormatting sqref="F1:F1048576">
    <cfRule type="containsText" priority="2" operator="containsText" dxfId="231" text="Unplanned_Loss">
      <formula>NOT(ISERROR(SEARCH("Unplanned_Loss",F1)))</formula>
    </cfRule>
    <cfRule type="containsText" priority="3" operator="containsText" dxfId="230" text="Planned_Loss">
      <formula>NOT(ISERROR(SEARCH("Planned_Loss",F1)))</formula>
    </cfRule>
  </conditionalFormatting>
  <conditionalFormatting sqref="F50">
    <cfRule type="containsText" priority="4" operator="containsText" dxfId="231" text="Unplanned_Loss">
      <formula>NOT(ISERROR(SEARCH("Unplanned_Loss",F50)))</formula>
    </cfRule>
    <cfRule type="containsText" priority="5" operator="containsText" dxfId="230" text="Planned_Loss">
      <formula>NOT(ISERROR(SEARCH("Planned_Loss",F50)))</formula>
    </cfRule>
  </conditionalFormatting>
  <dataValidations count="2">
    <dataValidation sqref="D2:E144 D147:D4998 E146:E4998 G2:G4998" showDropDown="0" showInputMessage="1" showErrorMessage="1" allowBlank="1" type="list">
      <formula1>INDIRECT(C2)</formula1>
    </dataValidation>
    <dataValidation sqref="B2:B4998" showDropDown="0" showInputMessage="1" showErrorMessage="1" allowBlank="1" type="list">
      <formula1>"A,B,C"</formula1>
    </dataValidation>
  </dataValidations>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E373"/>
  <sheetViews>
    <sheetView topLeftCell="A268" zoomScale="80" zoomScaleNormal="80" workbookViewId="0">
      <pane xSplit="1" topLeftCell="C1" activePane="topRight" state="frozen"/>
      <selection activeCell="A29" sqref="A29"/>
      <selection pane="topRight" activeCell="C285" sqref="C285"/>
    </sheetView>
  </sheetViews>
  <sheetFormatPr baseColWidth="8" defaultColWidth="14.453125" defaultRowHeight="14.5"/>
  <cols>
    <col width="12.81640625" customWidth="1" style="452" min="1" max="1"/>
    <col hidden="1" width="13.1796875" customWidth="1" style="452" min="2" max="2"/>
    <col width="13.1796875" customWidth="1" style="452" min="3" max="3"/>
    <col width="18.7265625" customWidth="1" style="452" min="4" max="4"/>
    <col width="12.453125" customWidth="1" style="452" min="5" max="5"/>
    <col hidden="1" width="10.7265625" customWidth="1" style="452" min="6" max="6"/>
    <col width="17.453125" customWidth="1" style="452" min="7" max="7"/>
    <col width="12.81640625" customWidth="1" style="452" min="8" max="8"/>
    <col width="14" customWidth="1" style="452" min="9" max="9"/>
    <col hidden="1" width="15.81640625" customWidth="1" style="452" min="10" max="10"/>
    <col hidden="1" width="17.453125" customWidth="1" style="452" min="11" max="11"/>
    <col hidden="1" width="18.7265625" customWidth="1" style="452" min="12" max="12"/>
    <col width="18.26953125" customWidth="1" style="452" min="13" max="13"/>
    <col hidden="1" width="22.453125" customWidth="1" style="452" min="14" max="15"/>
    <col hidden="1" width="14.453125" customWidth="1" style="452" min="16" max="16"/>
    <col hidden="1" width="22.453125" customWidth="1" style="452" min="17" max="17"/>
    <col hidden="1" width="19.453125" customWidth="1" style="452" min="18" max="19"/>
    <col width="22.453125" customWidth="1" style="452" min="20" max="27"/>
    <col width="22.81640625" customWidth="1" style="452" min="28" max="28"/>
    <col width="24.453125" customWidth="1" style="452" min="29" max="29"/>
    <col width="22.453125" customWidth="1" style="452" min="30" max="36"/>
    <col hidden="1" width="22.453125" customWidth="1" style="452" min="37" max="42"/>
    <col hidden="1" width="25.81640625" customWidth="1" style="452" min="43" max="43"/>
    <col hidden="1" width="22.453125" customWidth="1" style="452" min="44" max="47"/>
    <col hidden="1" width="22.453125" customWidth="1" style="67" min="48" max="48"/>
    <col hidden="1" width="22.453125" customWidth="1" style="212" min="49" max="51"/>
    <col hidden="1" width="22.453125" customWidth="1" style="452" min="52" max="52"/>
    <col hidden="1" width="15.453125" customWidth="1" style="452" min="53" max="53"/>
    <col width="14.453125" customWidth="1" style="452" min="54" max="54"/>
  </cols>
  <sheetData>
    <row r="1" ht="15" customHeight="1" s="452" thickBot="1">
      <c r="F1" s="18">
        <f>SUBTOTAL(9,Table110[Plan])</f>
        <v/>
      </c>
      <c r="G1" s="18">
        <f>SUBTOTAL(9,Table110[Volume Delivered (T)])</f>
        <v/>
      </c>
      <c r="H1" s="68">
        <f>SUBTOTAL(1,Table110[GE - Target])</f>
        <v/>
      </c>
      <c r="I1" s="68">
        <f>SUBTOTAL(1,Table110[GE - Actual])</f>
        <v/>
      </c>
      <c r="J1" s="18">
        <f>SUBTOTAL(9,Table110[Legal Non-Operating Time])</f>
        <v/>
      </c>
      <c r="K1" s="18">
        <f>SUBTOTAL(9,Table110[No Demand Time])</f>
        <v/>
      </c>
      <c r="L1" s="18">
        <f>SUBTOTAL(9,Table110[Force Majeure])</f>
        <v/>
      </c>
      <c r="N1" s="20">
        <f>SUBTOTAL(1,Table110[waste (%) - MTD])</f>
        <v/>
      </c>
      <c r="O1" s="71" t="n"/>
      <c r="Q1" s="71">
        <f>SUBTOTAL(9,Table110[TBM ACTIVITIES PLANNED])</f>
        <v/>
      </c>
      <c r="R1" s="71">
        <f>SUBTOTAL(9,Table110[TBM ACTIVITIES COMPLETED])</f>
        <v/>
      </c>
      <c r="S1" s="18">
        <f>SUBTOTAL(9,Table110[Hours Used])</f>
        <v/>
      </c>
      <c r="AJ1" s="18">
        <f>SUBTOTAL(9,Table110[Operating Time])</f>
        <v/>
      </c>
    </row>
    <row r="2" ht="23.15" customHeight="1" s="452">
      <c r="A2" s="227" t="inlineStr">
        <is>
          <t>Date</t>
        </is>
      </c>
      <c r="B2" s="228" t="inlineStr">
        <is>
          <t>Day</t>
        </is>
      </c>
      <c r="C2" s="228" t="inlineStr">
        <is>
          <t>SHIFT</t>
        </is>
      </c>
      <c r="D2" s="229" t="inlineStr">
        <is>
          <t>SKU</t>
        </is>
      </c>
      <c r="E2" s="229" t="inlineStr">
        <is>
          <t>SOC (TPD)</t>
        </is>
      </c>
      <c r="F2" s="229" t="inlineStr">
        <is>
          <t>Plan</t>
        </is>
      </c>
      <c r="G2" s="229" t="inlineStr">
        <is>
          <t>Volume Delivered (T)</t>
        </is>
      </c>
      <c r="H2" s="229" t="inlineStr">
        <is>
          <t>GE - Target</t>
        </is>
      </c>
      <c r="I2" s="229" t="inlineStr">
        <is>
          <t>GE - Actual</t>
        </is>
      </c>
      <c r="J2" s="230" t="inlineStr">
        <is>
          <t>Legal Non-Operating Time</t>
        </is>
      </c>
      <c r="K2" s="230" t="inlineStr">
        <is>
          <t>No Demand Time</t>
        </is>
      </c>
      <c r="L2" s="230" t="inlineStr">
        <is>
          <t>Force Majeure</t>
        </is>
      </c>
      <c r="M2" s="231" t="inlineStr">
        <is>
          <t>Quality Loss (T)</t>
        </is>
      </c>
      <c r="N2" s="232" t="inlineStr">
        <is>
          <t>waste (%) - MTD</t>
        </is>
      </c>
      <c r="O2" s="232" t="inlineStr">
        <is>
          <t>Bulk on Floor (T)</t>
        </is>
      </c>
      <c r="P2" s="232" t="inlineStr">
        <is>
          <t>Offline Packing (MT)</t>
        </is>
      </c>
      <c r="Q2" s="232" t="inlineStr">
        <is>
          <t>rework on floor(T)</t>
        </is>
      </c>
      <c r="R2" s="1" t="inlineStr">
        <is>
          <t>TBM ACTIVITIES PLANNED</t>
        </is>
      </c>
      <c r="S2" s="1" t="inlineStr">
        <is>
          <t>TBM ACTIVITIES COMPLETED</t>
        </is>
      </c>
      <c r="T2" s="233" t="inlineStr">
        <is>
          <t>Hours Used</t>
        </is>
      </c>
      <c r="U2" s="234" t="inlineStr">
        <is>
          <t>Planned Maintenance</t>
        </is>
      </c>
      <c r="V2" s="234" t="inlineStr">
        <is>
          <t>Planned AM</t>
        </is>
      </c>
      <c r="W2" s="234" t="inlineStr">
        <is>
          <t>Sanitation</t>
        </is>
      </c>
      <c r="X2" s="234" t="inlineStr">
        <is>
          <t>Changeovers</t>
        </is>
      </c>
      <c r="Y2" s="234" t="inlineStr">
        <is>
          <t>Planned Stops</t>
        </is>
      </c>
      <c r="Z2" s="234" t="inlineStr">
        <is>
          <t>Consumables replacement</t>
        </is>
      </c>
      <c r="AA2" s="234" t="inlineStr">
        <is>
          <t>Start and Finish Production</t>
        </is>
      </c>
      <c r="AB2" s="235" t="inlineStr">
        <is>
          <t>PRODUCTION HOURS</t>
        </is>
      </c>
      <c r="AC2" s="236" t="inlineStr">
        <is>
          <t>Minor Stoppages</t>
        </is>
      </c>
      <c r="AD2" s="236" t="inlineStr">
        <is>
          <t>Breakdowns</t>
        </is>
      </c>
      <c r="AE2" s="236" t="inlineStr">
        <is>
          <t>Operational Losses</t>
        </is>
      </c>
      <c r="AF2" s="236" t="inlineStr">
        <is>
          <t>Line Delays</t>
        </is>
      </c>
      <c r="AG2" s="236" t="inlineStr">
        <is>
          <t>Labor Management</t>
        </is>
      </c>
      <c r="AH2" s="236" t="inlineStr">
        <is>
          <t>Material Shortages</t>
        </is>
      </c>
      <c r="AI2" s="237" t="inlineStr">
        <is>
          <t>Speed Loss (Hrs)</t>
        </is>
      </c>
      <c r="AJ2" s="237" t="inlineStr">
        <is>
          <t>Quality Loss (Hrs)</t>
        </is>
      </c>
      <c r="AK2" s="233" t="inlineStr">
        <is>
          <t>Operating Time</t>
        </is>
      </c>
      <c r="AL2" s="233" t="inlineStr">
        <is>
          <t>Operating Time (Planned)</t>
        </is>
      </c>
      <c r="AM2" s="238" t="inlineStr">
        <is>
          <t>CL Deployed at Line</t>
        </is>
      </c>
      <c r="AN2" s="238" t="inlineStr">
        <is>
          <t>CIL-DONE</t>
        </is>
      </c>
      <c r="AO2" s="238" t="inlineStr">
        <is>
          <t xml:space="preserve">centreline check </t>
        </is>
      </c>
      <c r="AP2" s="238" t="inlineStr">
        <is>
          <t>TBM ACTIVITIES PLANNED2</t>
        </is>
      </c>
      <c r="AQ2" s="238" t="inlineStr">
        <is>
          <t>TBM ACTIVITIES COMPLETED2</t>
        </is>
      </c>
      <c r="AR2" s="238" t="inlineStr">
        <is>
          <t>tbm-on time completion</t>
        </is>
      </c>
      <c r="AS2" s="238" t="inlineStr">
        <is>
          <t>mtbf</t>
        </is>
      </c>
      <c r="AT2" s="2" t="inlineStr">
        <is>
          <t>BOS</t>
        </is>
      </c>
      <c r="AU2" s="238" t="inlineStr">
        <is>
          <t>UNSAFE CONDITIONS REPORTED</t>
        </is>
      </c>
      <c r="AV2" s="239" t="inlineStr">
        <is>
          <t>OVERWEIGHT</t>
        </is>
      </c>
      <c r="AW2" s="240" t="inlineStr">
        <is>
          <t>MTBB</t>
        </is>
      </c>
      <c r="AX2" s="240" t="inlineStr">
        <is>
          <t># Stops</t>
        </is>
      </c>
      <c r="AY2" s="240" t="inlineStr">
        <is>
          <t>MTTR</t>
        </is>
      </c>
      <c r="AZ2" s="240" t="inlineStr">
        <is>
          <t>R&amp;R</t>
        </is>
      </c>
      <c r="BA2" s="241" t="inlineStr">
        <is>
          <t>GWF Month</t>
        </is>
      </c>
    </row>
    <row r="3" ht="20.15" customHeight="1" s="452">
      <c r="A3" s="21" t="n">
        <v>46020</v>
      </c>
      <c r="B3" s="22">
        <f>IF(A3="","",TEXT(A3,"dddddd"))</f>
        <v/>
      </c>
      <c r="C3" s="22" t="n"/>
      <c r="D3" s="23" t="inlineStr">
        <is>
          <t>_10GM_HT</t>
        </is>
      </c>
      <c r="E3" s="24">
        <f t="array" ref="E3">IFERROR(INDIRECT(D3),"")</f>
        <v/>
      </c>
      <c r="F3" s="25" t="n">
        <v>14</v>
      </c>
      <c r="G3" s="26" t="n">
        <v>21.4</v>
      </c>
      <c r="H3" s="27">
        <f>IFERROR((Table110[[#This Row],[Plan]]/Table110[[#This Row],[Hours Used]])/(Table110[[#This Row],[SOC (TPD)]]/24),"")</f>
        <v/>
      </c>
      <c r="I3" s="27">
        <f>IFERROR((Table110[[#This Row],[Volume Delivered (T)]]/Table110[[#This Row],[Hours Used]])/(Table110[[#This Row],[SOC (TPD)]]/24),"")</f>
        <v/>
      </c>
      <c r="J3" s="28" t="n"/>
      <c r="K3" s="28" t="n"/>
      <c r="L3" s="28" t="n"/>
      <c r="M3" s="25" t="n"/>
      <c r="N3" s="29" t="n">
        <v>0.035</v>
      </c>
      <c r="O3" s="83" t="n"/>
      <c r="P3" s="25" t="n"/>
      <c r="Q3" s="25" t="n"/>
      <c r="R3" s="69" t="n">
        <v>1</v>
      </c>
      <c r="S3" s="70" t="n">
        <v>1</v>
      </c>
      <c r="T3" s="30">
        <f>IF(Table110[[#This Row],[SKU]]="",0,24-Table110[[#This Row],[Legal Non-Operating Time]]-Table110[[#This Row],[No Demand Time]]-Table110[[#This Row],[Force Majeure]])</f>
        <v/>
      </c>
      <c r="U3" s="26" t="n"/>
      <c r="V3" s="26" t="n"/>
      <c r="W3" s="26" t="n">
        <v>9</v>
      </c>
      <c r="X3" s="26" t="n"/>
      <c r="Y3" s="26" t="n"/>
      <c r="Z3" s="26" t="n"/>
      <c r="AA3" s="26" t="n"/>
      <c r="AB3" s="30">
        <f>Table110[[#This Row],[Hours Used]]-SUM(Table110[[#This Row],[Planned Maintenance]:[Start and Finish Production]])</f>
        <v/>
      </c>
      <c r="AC3" s="26" t="n"/>
      <c r="AD3" s="26" t="n"/>
      <c r="AE3" s="26" t="n"/>
      <c r="AF3" s="26" t="n"/>
      <c r="AG3" s="26" t="n"/>
      <c r="AH3" s="26" t="n"/>
      <c r="AI3" s="24">
        <f>(Table110[[#This Row],[Hours Used]]-SUM(Table110[[#This Row],[Planned Maintenance]:[Start and Finish Production]])-SUM(Table110[[#This Row],[Minor Stoppages]:[Material Shortages]])-Table110[[#This Row],[Quality Loss (Hrs)]]-Table110[[#This Row],[Operating Time]])/3</f>
        <v/>
      </c>
      <c r="AJ3" s="24">
        <f>IFERROR(IF(Table110[[#This Row],[SKU]]="",0,Table110[[#This Row],[Quality Loss (T)]]/(Table110[[#This Row],[SOC (TPD)]]/24)),"")</f>
        <v/>
      </c>
      <c r="AK3" s="31">
        <f>IFERROR(IF(Table110[[#This Row],[SKU]]="",0,Table110[[#This Row],[Volume Delivered (T)]]/(Table110[[#This Row],[SOC (TPD)]]/24)),"")</f>
        <v/>
      </c>
      <c r="AL3" s="31">
        <f>IFERROR(Table110[[#This Row],[Operating Time]]/Table110[[#This Row],[PRODUCTION HOURS]],"")</f>
        <v/>
      </c>
      <c r="AM3" s="32" t="n"/>
      <c r="AN3" s="32" t="inlineStr">
        <is>
          <t>NO</t>
        </is>
      </c>
      <c r="AO3" s="32" t="inlineStr">
        <is>
          <t>NO</t>
        </is>
      </c>
      <c r="AP3" s="32" t="n">
        <v>6</v>
      </c>
      <c r="AQ3" s="32" t="n">
        <v>6</v>
      </c>
      <c r="AR3" s="32" t="n">
        <v>6</v>
      </c>
      <c r="AS3" s="32">
        <f>IFERROR(SUMIFS(#REF!,#REF!,'Shift Wise-Data Sheet'!A:A,#REF!,"Samridhi Perk Line")/SUMIFS(#REF!,#REF!,'Shift Wise-Data Sheet'!A:A,#REF!,"Samridhi Perk Line"),"")</f>
        <v/>
      </c>
      <c r="AT3" s="32" t="n"/>
      <c r="AU3" s="32" t="n">
        <v>0</v>
      </c>
      <c r="AV3" s="203">
        <f>IFERROR(VLOOKUP(Table110[[#This Row],[Date]],'Overweight Data'!A1:G1096,6,FALSE),"")</f>
        <v/>
      </c>
      <c r="AW3" s="213">
        <f>IFERROR(
   IF(
      OR(Table110[[#This Row],[Operating Time]]=0, (Table110[[#This Row],[Operating Time]]/IF(AD3&lt;=1,AD3+1,AD3))*60=0),
      1,
      ((Table110[[#This Row],[Operating Time]])/IF(AD3&lt;=1,AD3+1,AD3))*60
   ),
"_")</f>
        <v/>
      </c>
      <c r="AX3" s="213">
        <f>COUNTIFS('Downtime Data'!A:A,Table110[[#This Row],[Date]])</f>
        <v/>
      </c>
      <c r="AY3" s="211">
        <f>IFERROR((SUM(Table110[[#This Row],[Minor Stoppages]:[Material Shortages]])/Table110[[#This Row],['# Stops]])*60,"")</f>
        <v/>
      </c>
      <c r="AZ3" s="211" t="n"/>
      <c r="BA3" s="33" t="n">
        <v>46048</v>
      </c>
    </row>
    <row r="4" ht="20.15" customHeight="1" s="452">
      <c r="A4" s="21" t="n">
        <v>46021</v>
      </c>
      <c r="B4" s="22">
        <f>IF(A4="","",TEXT(A4,"dddddd"))</f>
        <v/>
      </c>
      <c r="C4" s="22" t="n"/>
      <c r="D4" s="23" t="inlineStr">
        <is>
          <t>_10.3GM</t>
        </is>
      </c>
      <c r="E4" s="24">
        <f t="array" ref="E4">IFERROR(INDIRECT(D4),"")</f>
        <v/>
      </c>
      <c r="F4" s="25" t="n">
        <v>32</v>
      </c>
      <c r="G4" s="26" t="n">
        <v>34.8</v>
      </c>
      <c r="H4" s="27">
        <f>IFERROR((Table110[[#This Row],[Plan]]/Table110[[#This Row],[Hours Used]])/(Table110[[#This Row],[SOC (TPD)]]/24),"")</f>
        <v/>
      </c>
      <c r="I4" s="27">
        <f>IFERROR((Table110[[#This Row],[Volume Delivered (T)]]/Table110[[#This Row],[Hours Used]])/(Table110[[#This Row],[SOC (TPD)]]/24),"")</f>
        <v/>
      </c>
      <c r="J4" s="28" t="n"/>
      <c r="K4" s="28" t="n"/>
      <c r="L4" s="28" t="n"/>
      <c r="M4" s="25" t="n"/>
      <c r="N4" s="29" t="n">
        <v>0.035</v>
      </c>
      <c r="O4" s="83" t="n"/>
      <c r="P4" s="25" t="n"/>
      <c r="Q4" s="25" t="n"/>
      <c r="R4" s="69" t="n">
        <v>1</v>
      </c>
      <c r="S4" s="70" t="n"/>
      <c r="T4" s="30">
        <f>IF(Table110[[#This Row],[SKU]]="",0,24-Table110[[#This Row],[Legal Non-Operating Time]]-Table110[[#This Row],[No Demand Time]]-Table110[[#This Row],[Force Majeure]])</f>
        <v/>
      </c>
      <c r="U4" s="26" t="n"/>
      <c r="V4" s="26" t="n"/>
      <c r="W4" s="26" t="n"/>
      <c r="X4" s="26" t="n">
        <v>2</v>
      </c>
      <c r="Y4" s="26" t="n"/>
      <c r="Z4" s="26" t="n"/>
      <c r="AA4" s="26" t="n"/>
      <c r="AB4" s="30">
        <f>Table110[[#This Row],[Hours Used]]-SUM(Table110[[#This Row],[Planned Maintenance]:[Start and Finish Production]])</f>
        <v/>
      </c>
      <c r="AC4" s="26" t="n"/>
      <c r="AD4" s="26" t="n">
        <v>0.5</v>
      </c>
      <c r="AE4" s="26" t="n"/>
      <c r="AF4" s="26" t="n"/>
      <c r="AG4" s="26" t="n"/>
      <c r="AH4" s="26" t="n"/>
      <c r="AI4" s="24">
        <f>(Table110[[#This Row],[Hours Used]]-SUM(Table110[[#This Row],[Planned Maintenance]:[Start and Finish Production]])-SUM(Table110[[#This Row],[Minor Stoppages]:[Material Shortages]])-Table110[[#This Row],[Quality Loss (Hrs)]]-Table110[[#This Row],[Operating Time]])/3</f>
        <v/>
      </c>
      <c r="AJ4" s="24">
        <f>IFERROR(IF(Table110[[#This Row],[SKU]]="",0,Table110[[#This Row],[Quality Loss (T)]]/(Table110[[#This Row],[SOC (TPD)]]/24)),"")</f>
        <v/>
      </c>
      <c r="AK4" s="31">
        <f>IFERROR(IF(Table110[[#This Row],[SKU]]="",0,Table110[[#This Row],[Volume Delivered (T)]]/(Table110[[#This Row],[SOC (TPD)]]/24)),"")</f>
        <v/>
      </c>
      <c r="AL4" s="31">
        <f>IFERROR(Table110[[#This Row],[Operating Time]]/Table110[[#This Row],[PRODUCTION HOURS]],"")</f>
        <v/>
      </c>
      <c r="AM4" s="32" t="n"/>
      <c r="AN4" s="32" t="inlineStr">
        <is>
          <t>NO</t>
        </is>
      </c>
      <c r="AO4" s="32" t="inlineStr">
        <is>
          <t>NO</t>
        </is>
      </c>
      <c r="AP4" s="32" t="n">
        <v>0</v>
      </c>
      <c r="AQ4" s="32" t="n">
        <v>0</v>
      </c>
      <c r="AR4" s="32" t="n"/>
      <c r="AS4" s="32">
        <f>IFERROR(SUMIFS(#REF!,#REF!,'Shift Wise-Data Sheet'!A:A,#REF!,"Samridhi Perk Line")/SUMIFS(#REF!,#REF!,'Shift Wise-Data Sheet'!A:A,#REF!,"Samridhi Perk Line"),"")</f>
        <v/>
      </c>
      <c r="AT4" s="32" t="n"/>
      <c r="AU4" s="32" t="n">
        <v>0</v>
      </c>
      <c r="AV4" s="203">
        <f>IFERROR(VLOOKUP(Table110[[#This Row],[Date]],'Overweight Data'!A2:G1097,6,FALSE),"")</f>
        <v/>
      </c>
      <c r="AW4" s="213">
        <f>IFERROR(
   IF(
      OR(Table110[[#This Row],[Operating Time]]=0, (Table110[[#This Row],[Operating Time]]/IF(AD4&lt;=1,AD4+1,AD4))*60=0),
      1,
      ((Table110[[#This Row],[Operating Time]])/IF(AD4&lt;=1,AD4+1,AD4))*60
   ),
"_")</f>
        <v/>
      </c>
      <c r="AX4" s="213">
        <f>COUNTIFS('Downtime Data'!A:A,Table110[[#This Row],[Date]])</f>
        <v/>
      </c>
      <c r="AY4" s="211">
        <f>IFERROR((SUM(Table110[[#This Row],[Minor Stoppages]:[Material Shortages]])/Table110[[#This Row],['# Stops]])*60,"")</f>
        <v/>
      </c>
      <c r="AZ4" s="211" t="n"/>
      <c r="BA4" s="33" t="n">
        <v>46048</v>
      </c>
      <c r="BE4">
        <f>21*7</f>
        <v/>
      </c>
    </row>
    <row r="5" ht="20.15" customHeight="1" s="452">
      <c r="A5" s="21" t="n">
        <v>46022</v>
      </c>
      <c r="B5" s="22">
        <f>IF(A5="","",TEXT(A5,"dddddd"))</f>
        <v/>
      </c>
      <c r="C5" s="22" t="n"/>
      <c r="D5" s="23" t="inlineStr">
        <is>
          <t>_10.3GM</t>
        </is>
      </c>
      <c r="E5" s="24">
        <f t="array" ref="E5">IFERROR(INDIRECT(D5),"")</f>
        <v/>
      </c>
      <c r="F5" s="25" t="n">
        <v>32</v>
      </c>
      <c r="G5" s="26" t="n">
        <v>38.3</v>
      </c>
      <c r="H5" s="27">
        <f>IFERROR((Table110[[#This Row],[Plan]]/Table110[[#This Row],[Hours Used]])/(Table110[[#This Row],[SOC (TPD)]]/24),"")</f>
        <v/>
      </c>
      <c r="I5" s="27">
        <f>IFERROR((Table110[[#This Row],[Volume Delivered (T)]]/Table110[[#This Row],[Hours Used]])/(Table110[[#This Row],[SOC (TPD)]]/24),"")</f>
        <v/>
      </c>
      <c r="J5" s="28" t="n"/>
      <c r="K5" s="28" t="n"/>
      <c r="L5" s="28" t="n"/>
      <c r="M5" s="25" t="n"/>
      <c r="N5" s="29" t="n">
        <v>0.035</v>
      </c>
      <c r="O5" s="83" t="n"/>
      <c r="P5" s="25" t="n"/>
      <c r="Q5" s="25" t="n"/>
      <c r="R5" s="69" t="n">
        <v>1</v>
      </c>
      <c r="S5" s="70" t="n">
        <v>1</v>
      </c>
      <c r="T5" s="30">
        <f>IF(Table110[[#This Row],[SKU]]="",0,24-Table110[[#This Row],[Legal Non-Operating Time]]-Table110[[#This Row],[No Demand Time]]-Table110[[#This Row],[Force Majeure]])</f>
        <v/>
      </c>
      <c r="U5" s="26" t="n"/>
      <c r="V5" s="26" t="n"/>
      <c r="W5" s="26" t="n"/>
      <c r="X5" s="26" t="n"/>
      <c r="Y5" s="26" t="n"/>
      <c r="Z5" s="26" t="n"/>
      <c r="AA5" s="26" t="n"/>
      <c r="AB5" s="30">
        <f>Table110[[#This Row],[Hours Used]]-SUM(Table110[[#This Row],[Planned Maintenance]:[Start and Finish Production]])</f>
        <v/>
      </c>
      <c r="AC5" s="26" t="n"/>
      <c r="AD5" s="26" t="n"/>
      <c r="AE5" s="26" t="n"/>
      <c r="AF5" s="26" t="n"/>
      <c r="AG5" s="26" t="n"/>
      <c r="AH5" s="26" t="n"/>
      <c r="AI5" s="24">
        <f>(Table110[[#This Row],[Hours Used]]-SUM(Table110[[#This Row],[Planned Maintenance]:[Start and Finish Production]])-SUM(Table110[[#This Row],[Minor Stoppages]:[Material Shortages]])-Table110[[#This Row],[Quality Loss (Hrs)]]-Table110[[#This Row],[Operating Time]])/3</f>
        <v/>
      </c>
      <c r="AJ5" s="24">
        <f>IFERROR(IF(Table110[[#This Row],[SKU]]="",0,Table110[[#This Row],[Quality Loss (T)]]/(Table110[[#This Row],[SOC (TPD)]]/24)),"")</f>
        <v/>
      </c>
      <c r="AK5" s="31">
        <f>IFERROR(IF(Table110[[#This Row],[SKU]]="",0,Table110[[#This Row],[Volume Delivered (T)]]/(Table110[[#This Row],[SOC (TPD)]]/24)),"")</f>
        <v/>
      </c>
      <c r="AL5" s="31">
        <f>IFERROR(Table110[[#This Row],[Operating Time]]/Table110[[#This Row],[PRODUCTION HOURS]],"")</f>
        <v/>
      </c>
      <c r="AM5" s="32" t="n"/>
      <c r="AN5" s="32" t="inlineStr">
        <is>
          <t>NO</t>
        </is>
      </c>
      <c r="AO5" s="32" t="inlineStr">
        <is>
          <t>NO</t>
        </is>
      </c>
      <c r="AP5" s="32" t="n">
        <v>0</v>
      </c>
      <c r="AQ5" s="32" t="n">
        <v>0</v>
      </c>
      <c r="AR5" s="32" t="n"/>
      <c r="AS5" s="32">
        <f>IFERROR(SUMIFS(#REF!,#REF!,'Shift Wise-Data Sheet'!A:A,#REF!,"Samridhi Perk Line")/SUMIFS(#REF!,#REF!,'Shift Wise-Data Sheet'!A:A,#REF!,"Samridhi Perk Line"),"")</f>
        <v/>
      </c>
      <c r="AT5" s="32" t="n"/>
      <c r="AU5" s="32" t="n">
        <v>0</v>
      </c>
      <c r="AV5" s="203">
        <f>IFERROR(VLOOKUP(Table110[[#This Row],[Date]],'Overweight Data'!A3:G1098,6,FALSE),"")</f>
        <v/>
      </c>
      <c r="AW5" s="213">
        <f>IFERROR(
   IF(
      OR(Table110[[#This Row],[Operating Time]]=0, (Table110[[#This Row],[Operating Time]]/IF(AD5&lt;=1,AD5+1,AD5))*60=0),
      1,
      ((Table110[[#This Row],[Operating Time]])/IF(AD5&lt;=1,AD5+1,AD5))*60
   ),
"_")</f>
        <v/>
      </c>
      <c r="AX5" s="213">
        <f>COUNTIFS('Downtime Data'!A:A,Table110[[#This Row],[Date]])</f>
        <v/>
      </c>
      <c r="AY5" s="211">
        <f>IFERROR((SUM(Table110[[#This Row],[Minor Stoppages]:[Material Shortages]])/Table110[[#This Row],['# Stops]])*60,"")</f>
        <v/>
      </c>
      <c r="AZ5" s="211" t="n"/>
      <c r="BA5" s="33" t="n">
        <v>46048</v>
      </c>
    </row>
    <row r="6" ht="20.15" customHeight="1" s="452">
      <c r="A6" s="21" t="n">
        <v>46023</v>
      </c>
      <c r="B6" s="22">
        <f>IF(A6="","",TEXT(A6,"dddddd"))</f>
        <v/>
      </c>
      <c r="C6" s="22" t="n"/>
      <c r="D6" s="23" t="inlineStr">
        <is>
          <t>_10.3GM</t>
        </is>
      </c>
      <c r="E6" s="24">
        <f t="array" ref="E6">IFERROR(INDIRECT(D6),"")</f>
        <v/>
      </c>
      <c r="F6" s="25" t="n">
        <v>27.5</v>
      </c>
      <c r="G6" s="26" t="n">
        <v>35.5</v>
      </c>
      <c r="H6" s="27">
        <f>IFERROR((Table110[[#This Row],[Plan]]/Table110[[#This Row],[Hours Used]])/(Table110[[#This Row],[SOC (TPD)]]/24),"")</f>
        <v/>
      </c>
      <c r="I6" s="27">
        <f>IFERROR((Table110[[#This Row],[Volume Delivered (T)]]/Table110[[#This Row],[Hours Used]])/(Table110[[#This Row],[SOC (TPD)]]/24),"")</f>
        <v/>
      </c>
      <c r="J6" s="28" t="n"/>
      <c r="K6" s="28" t="n"/>
      <c r="L6" s="28" t="n"/>
      <c r="M6" s="25" t="n">
        <v>1.756</v>
      </c>
      <c r="N6" s="29" t="n">
        <v>0.035</v>
      </c>
      <c r="O6" s="83" t="n"/>
      <c r="P6" s="25" t="n"/>
      <c r="Q6" s="25" t="n"/>
      <c r="R6" s="69" t="n">
        <v>0</v>
      </c>
      <c r="S6" s="70" t="n">
        <v>0</v>
      </c>
      <c r="T6" s="30">
        <f>IF(Table110[[#This Row],[SKU]]="",0,24-Table110[[#This Row],[Legal Non-Operating Time]]-Table110[[#This Row],[No Demand Time]]-Table110[[#This Row],[Force Majeure]])</f>
        <v/>
      </c>
      <c r="U6" s="26" t="n"/>
      <c r="V6" s="26" t="n"/>
      <c r="W6" s="26" t="n"/>
      <c r="X6" s="26" t="n">
        <v>1</v>
      </c>
      <c r="Y6" s="26" t="n"/>
      <c r="Z6" s="26" t="n"/>
      <c r="AA6" s="26" t="n"/>
      <c r="AB6" s="30">
        <f>Table110[[#This Row],[Hours Used]]-SUM(Table110[[#This Row],[Planned Maintenance]:[Start and Finish Production]])</f>
        <v/>
      </c>
      <c r="AC6" s="26" t="n"/>
      <c r="AD6" s="26" t="n"/>
      <c r="AE6" s="26" t="n"/>
      <c r="AF6" s="26" t="n"/>
      <c r="AG6" s="26" t="n"/>
      <c r="AH6" s="26" t="n"/>
      <c r="AI6" s="24">
        <f>(Table110[[#This Row],[Hours Used]]-SUM(Table110[[#This Row],[Planned Maintenance]:[Start and Finish Production]])-SUM(Table110[[#This Row],[Minor Stoppages]:[Material Shortages]])-Table110[[#This Row],[Quality Loss (Hrs)]]-Table110[[#This Row],[Operating Time]])/3</f>
        <v/>
      </c>
      <c r="AJ6" s="24">
        <f>IFERROR(IF(Table110[[#This Row],[SKU]]="",0,Table110[[#This Row],[Quality Loss (T)]]/(Table110[[#This Row],[SOC (TPD)]]/24)),"")</f>
        <v/>
      </c>
      <c r="AK6" s="31">
        <f>IFERROR(IF(Table110[[#This Row],[SKU]]="",0,Table110[[#This Row],[Volume Delivered (T)]]/(Table110[[#This Row],[SOC (TPD)]]/24)),"")</f>
        <v/>
      </c>
      <c r="AL6" s="31">
        <f>IFERROR(Table110[[#This Row],[Operating Time]]/Table110[[#This Row],[PRODUCTION HOURS]],"")</f>
        <v/>
      </c>
      <c r="AM6" s="32" t="n">
        <v>96</v>
      </c>
      <c r="AN6" s="32" t="inlineStr">
        <is>
          <t>YES</t>
        </is>
      </c>
      <c r="AO6" s="32" t="inlineStr">
        <is>
          <t>NO</t>
        </is>
      </c>
      <c r="AP6" s="32" t="n">
        <v>23</v>
      </c>
      <c r="AQ6" s="32" t="n">
        <v>23</v>
      </c>
      <c r="AR6" s="32" t="n"/>
      <c r="AS6" s="32">
        <f>IFERROR(SUMIFS(#REF!,#REF!,'Shift Wise-Data Sheet'!A:A,#REF!,"Samridhi Perk Line")/SUMIFS(#REF!,#REF!,'Shift Wise-Data Sheet'!A:A,#REF!,"Samridhi Perk Line"),"")</f>
        <v/>
      </c>
      <c r="AT6" s="32" t="n">
        <v>13</v>
      </c>
      <c r="AU6" s="32" t="n">
        <v>0</v>
      </c>
      <c r="AV6" s="203">
        <f>IFERROR(VLOOKUP(Table110[[#This Row],[Date]],'Overweight Data'!A4:G1099,6,FALSE),"")</f>
        <v/>
      </c>
      <c r="AW6" s="213">
        <f>IFERROR(
   IF(
      OR(Table110[[#This Row],[Operating Time]]=0, (Table110[[#This Row],[Operating Time]]/IF(AD6&lt;=1,AD6+1,AD6))*60=0),
      1,
      ((Table110[[#This Row],[Operating Time]])/IF(AD6&lt;=1,AD6+1,AD6))*60
   ),
"_")</f>
        <v/>
      </c>
      <c r="AX6" s="213">
        <f>COUNTIFS('Downtime Data'!A:A,Table110[[#This Row],[Date]])</f>
        <v/>
      </c>
      <c r="AY6" s="211">
        <f>IFERROR((SUM(Table110[[#This Row],[Minor Stoppages]:[Material Shortages]])/Table110[[#This Row],['# Stops]])*60,"")</f>
        <v/>
      </c>
      <c r="AZ6" s="211" t="n"/>
      <c r="BA6" s="33" t="n">
        <v>46048</v>
      </c>
    </row>
    <row r="7" ht="20.15" customHeight="1" s="452">
      <c r="A7" s="21" t="n">
        <v>46024</v>
      </c>
      <c r="B7" s="22">
        <f>IF(A7="","",TEXT(A7,"dddddd"))</f>
        <v/>
      </c>
      <c r="C7" s="22" t="n"/>
      <c r="D7" s="23" t="inlineStr">
        <is>
          <t>_10.3GM</t>
        </is>
      </c>
      <c r="E7" s="24">
        <f t="array" ref="E7">IFERROR(INDIRECT(D7),"")</f>
        <v/>
      </c>
      <c r="F7" s="25" t="n">
        <v>33.5</v>
      </c>
      <c r="G7" s="26" t="n">
        <v>35.1</v>
      </c>
      <c r="H7" s="27">
        <f>IFERROR((Table110[[#This Row],[Plan]]/Table110[[#This Row],[Hours Used]])/(Table110[[#This Row],[SOC (TPD)]]/24),"")</f>
        <v/>
      </c>
      <c r="I7" s="27">
        <f>IFERROR((Table110[[#This Row],[Volume Delivered (T)]]/Table110[[#This Row],[Hours Used]])/(Table110[[#This Row],[SOC (TPD)]]/24),"")</f>
        <v/>
      </c>
      <c r="J7" s="28" t="n"/>
      <c r="K7" s="28" t="n"/>
      <c r="L7" s="28" t="n"/>
      <c r="M7" s="25" t="n">
        <v>1.386</v>
      </c>
      <c r="N7" s="29" t="n">
        <v>0.035</v>
      </c>
      <c r="O7" s="83" t="n"/>
      <c r="P7" s="25" t="n"/>
      <c r="Q7" s="25" t="n"/>
      <c r="R7" s="69" t="n">
        <v>1</v>
      </c>
      <c r="S7" s="70" t="n">
        <v>1</v>
      </c>
      <c r="T7" s="30">
        <f>IF(Table110[[#This Row],[SKU]]="",0,24-Table110[[#This Row],[Legal Non-Operating Time]]-Table110[[#This Row],[No Demand Time]]-Table110[[#This Row],[Force Majeure]])</f>
        <v/>
      </c>
      <c r="U7" s="26" t="n"/>
      <c r="V7" s="26" t="n">
        <v>1</v>
      </c>
      <c r="W7" s="26" t="n"/>
      <c r="X7" s="26" t="n"/>
      <c r="Y7" s="26" t="n"/>
      <c r="Z7" s="26" t="n"/>
      <c r="AA7" s="26" t="n"/>
      <c r="AB7" s="30">
        <f>Table110[[#This Row],[Hours Used]]-SUM(Table110[[#This Row],[Planned Maintenance]:[Start and Finish Production]])</f>
        <v/>
      </c>
      <c r="AC7" s="26" t="n">
        <v>0.1833333333333333</v>
      </c>
      <c r="AD7" s="26" t="n"/>
      <c r="AE7" s="26" t="n">
        <v>0.25</v>
      </c>
      <c r="AF7" s="26" t="n"/>
      <c r="AG7" s="26" t="n"/>
      <c r="AH7" s="26" t="n"/>
      <c r="AI7" s="24">
        <f>(Table110[[#This Row],[Hours Used]]-SUM(Table110[[#This Row],[Planned Maintenance]:[Start and Finish Production]])-SUM(Table110[[#This Row],[Minor Stoppages]:[Material Shortages]])-Table110[[#This Row],[Quality Loss (Hrs)]]-Table110[[#This Row],[Operating Time]])/3</f>
        <v/>
      </c>
      <c r="AJ7" s="24">
        <f>IFERROR(IF(Table110[[#This Row],[SKU]]="",0,Table110[[#This Row],[Quality Loss (T)]]/(Table110[[#This Row],[SOC (TPD)]]/24)),"")</f>
        <v/>
      </c>
      <c r="AK7" s="31">
        <f>IFERROR(IF(Table110[[#This Row],[SKU]]="",0,Table110[[#This Row],[Volume Delivered (T)]]/(Table110[[#This Row],[SOC (TPD)]]/24)),"")</f>
        <v/>
      </c>
      <c r="AL7" s="31">
        <f>IFERROR(Table110[[#This Row],[Operating Time]]/Table110[[#This Row],[PRODUCTION HOURS]],"")</f>
        <v/>
      </c>
      <c r="AM7" s="32" t="n">
        <v>89</v>
      </c>
      <c r="AN7" s="32" t="inlineStr">
        <is>
          <t>YES</t>
        </is>
      </c>
      <c r="AO7" s="32" t="inlineStr">
        <is>
          <t>NO</t>
        </is>
      </c>
      <c r="AP7" s="32" t="n">
        <v>26</v>
      </c>
      <c r="AQ7" s="32" t="n">
        <v>26</v>
      </c>
      <c r="AR7" s="32" t="n">
        <v>1</v>
      </c>
      <c r="AS7" s="32">
        <f>IFERROR(SUMIFS(#REF!,#REF!,'Shift Wise-Data Sheet'!A:A,#REF!,"Samridhi Perk Line")/SUMIFS(#REF!,#REF!,'Shift Wise-Data Sheet'!A:A,#REF!,"Samridhi Perk Line"),"")</f>
        <v/>
      </c>
      <c r="AT7" s="32" t="n">
        <v>4</v>
      </c>
      <c r="AU7" s="32" t="n">
        <v>0</v>
      </c>
      <c r="AV7" s="203">
        <f>IFERROR(VLOOKUP(Table110[[#This Row],[Date]],'Overweight Data'!A5:G1100,6,FALSE),"")</f>
        <v/>
      </c>
      <c r="AW7" s="213">
        <f>IFERROR(
   IF(
      OR(Table110[[#This Row],[Operating Time]]=0, (Table110[[#This Row],[Operating Time]]/IF(AD7&lt;=1,AD7+1,AD7))*60=0),
      1,
      ((Table110[[#This Row],[Operating Time]])/IF(AD7&lt;=1,AD7+1,AD7))*60
   ),
"_")</f>
        <v/>
      </c>
      <c r="AX7" s="213">
        <f>COUNTIFS('Downtime Data'!A:A,Table110[[#This Row],[Date]])</f>
        <v/>
      </c>
      <c r="AY7" s="211">
        <f>IFERROR((SUM(Table110[[#This Row],[Minor Stoppages]:[Material Shortages]])/Table110[[#This Row],['# Stops]])*60,"")</f>
        <v/>
      </c>
      <c r="AZ7" s="211" t="n"/>
      <c r="BA7" s="33" t="n">
        <v>46048</v>
      </c>
    </row>
    <row r="8" ht="20.15" customHeight="1" s="452">
      <c r="A8" s="21" t="n">
        <v>46025</v>
      </c>
      <c r="B8" s="22">
        <f>IF(A8="","",TEXT(A8,"dddddd"))</f>
        <v/>
      </c>
      <c r="C8" s="22" t="n"/>
      <c r="D8" s="23" t="inlineStr">
        <is>
          <t>_10.3GM</t>
        </is>
      </c>
      <c r="E8" s="24">
        <f t="array" ref="E8">IFERROR(INDIRECT(D8),"")</f>
        <v/>
      </c>
      <c r="F8" s="25" t="n">
        <v>33.5</v>
      </c>
      <c r="G8" s="26" t="n">
        <v>35.1</v>
      </c>
      <c r="H8" s="27">
        <f>IFERROR((Table110[[#This Row],[Plan]]/Table110[[#This Row],[Hours Used]])/(Table110[[#This Row],[SOC (TPD)]]/24),"")</f>
        <v/>
      </c>
      <c r="I8" s="27">
        <f>IFERROR((Table110[[#This Row],[Volume Delivered (T)]]/Table110[[#This Row],[Hours Used]])/(Table110[[#This Row],[SOC (TPD)]]/24),"")</f>
        <v/>
      </c>
      <c r="J8" s="28" t="n"/>
      <c r="K8" s="28" t="n"/>
      <c r="L8" s="28" t="n"/>
      <c r="M8" s="25" t="n">
        <v>2.038</v>
      </c>
      <c r="N8" s="29" t="n">
        <v>0.035</v>
      </c>
      <c r="O8" s="83" t="n"/>
      <c r="P8" s="25" t="n"/>
      <c r="Q8" s="25" t="n"/>
      <c r="R8" s="69" t="n">
        <v>0</v>
      </c>
      <c r="S8" s="70" t="n">
        <v>0</v>
      </c>
      <c r="T8" s="30">
        <f>IF(Table110[[#This Row],[SKU]]="",0,24-Table110[[#This Row],[Legal Non-Operating Time]]-Table110[[#This Row],[No Demand Time]]-Table110[[#This Row],[Force Majeure]])</f>
        <v/>
      </c>
      <c r="U8" s="26" t="n"/>
      <c r="V8" s="26" t="n"/>
      <c r="W8" s="26" t="n"/>
      <c r="X8" s="26" t="n"/>
      <c r="Y8" s="26" t="n"/>
      <c r="Z8" s="26" t="n"/>
      <c r="AA8" s="26" t="n"/>
      <c r="AB8" s="30">
        <f>Table110[[#This Row],[Hours Used]]-SUM(Table110[[#This Row],[Planned Maintenance]:[Start and Finish Production]])</f>
        <v/>
      </c>
      <c r="AC8" s="26" t="n">
        <v>0.3</v>
      </c>
      <c r="AD8" s="26" t="n">
        <v>0.2916666666666667</v>
      </c>
      <c r="AE8" s="26" t="n">
        <v>0.25</v>
      </c>
      <c r="AF8" s="26" t="n"/>
      <c r="AG8" s="26" t="n"/>
      <c r="AH8" s="26" t="n"/>
      <c r="AI8" s="24">
        <f>(Table110[[#This Row],[Hours Used]]-SUM(Table110[[#This Row],[Planned Maintenance]:[Start and Finish Production]])-SUM(Table110[[#This Row],[Minor Stoppages]:[Material Shortages]])-Table110[[#This Row],[Quality Loss (Hrs)]]-Table110[[#This Row],[Operating Time]])/3</f>
        <v/>
      </c>
      <c r="AJ8" s="24">
        <f>IFERROR(IF(Table110[[#This Row],[SKU]]="",0,Table110[[#This Row],[Quality Loss (T)]]/(Table110[[#This Row],[SOC (TPD)]]/24)),"")</f>
        <v/>
      </c>
      <c r="AK8" s="31">
        <f>IFERROR(IF(Table110[[#This Row],[SKU]]="",0,Table110[[#This Row],[Volume Delivered (T)]]/(Table110[[#This Row],[SOC (TPD)]]/24)),"")</f>
        <v/>
      </c>
      <c r="AL8" s="31">
        <f>IFERROR(Table110[[#This Row],[Operating Time]]/Table110[[#This Row],[PRODUCTION HOURS]],"")</f>
        <v/>
      </c>
      <c r="AM8" s="32" t="n">
        <v>103</v>
      </c>
      <c r="AN8" s="32" t="inlineStr">
        <is>
          <t>NO</t>
        </is>
      </c>
      <c r="AO8" s="32" t="inlineStr">
        <is>
          <t>NO</t>
        </is>
      </c>
      <c r="AP8" s="32" t="n">
        <v>0</v>
      </c>
      <c r="AQ8" s="32" t="n">
        <v>0</v>
      </c>
      <c r="AR8" s="32" t="n"/>
      <c r="AS8" s="32">
        <f>IFERROR(SUMIFS(#REF!,#REF!,'Shift Wise-Data Sheet'!A:A,#REF!,"Samridhi Perk Line")/SUMIFS(#REF!,#REF!,'Shift Wise-Data Sheet'!A:A,#REF!,"Samridhi Perk Line"),"")</f>
        <v/>
      </c>
      <c r="AT8" s="32" t="n">
        <v>2</v>
      </c>
      <c r="AU8" s="32" t="n">
        <v>0</v>
      </c>
      <c r="AV8" s="203">
        <f>IFERROR(VLOOKUP(Table110[[#This Row],[Date]],'Overweight Data'!A6:G1101,6,FALSE),"")</f>
        <v/>
      </c>
      <c r="AW8" s="213">
        <f>IFERROR(
   IF(
      OR(Table110[[#This Row],[Operating Time]]=0, (Table110[[#This Row],[Operating Time]]/IF(AD8&lt;=1,AD8+1,AD8))*60=0),
      1,
      ((Table110[[#This Row],[Operating Time]])/IF(AD8&lt;=1,AD8+1,AD8))*60
   ),
"_")</f>
        <v/>
      </c>
      <c r="AX8" s="213">
        <f>COUNTIFS('Downtime Data'!A:A,Table110[[#This Row],[Date]])</f>
        <v/>
      </c>
      <c r="AY8" s="211">
        <f>IFERROR((SUM(Table110[[#This Row],[Minor Stoppages]:[Material Shortages]])/Table110[[#This Row],['# Stops]])*60,"")</f>
        <v/>
      </c>
      <c r="AZ8" s="211" t="n"/>
      <c r="BA8" s="33" t="n">
        <v>46048</v>
      </c>
    </row>
    <row r="9" ht="20.15" customHeight="1" s="452">
      <c r="A9" s="21" t="n">
        <v>46026</v>
      </c>
      <c r="B9" s="22">
        <f>IF(A9="","",TEXT(A9,"dddddd"))</f>
        <v/>
      </c>
      <c r="C9" s="22" t="n"/>
      <c r="D9" s="23" t="inlineStr">
        <is>
          <t>_10.3GM</t>
        </is>
      </c>
      <c r="E9" s="24">
        <f t="array" ref="E9">IFERROR(INDIRECT(D9),"")</f>
        <v/>
      </c>
      <c r="F9" s="25" t="n">
        <v>33.5</v>
      </c>
      <c r="G9" s="26" t="n">
        <v>38.1</v>
      </c>
      <c r="H9" s="27">
        <f>IFERROR((Table110[[#This Row],[Plan]]/Table110[[#This Row],[Hours Used]])/(Table110[[#This Row],[SOC (TPD)]]/24),"")</f>
        <v/>
      </c>
      <c r="I9" s="27">
        <f>IFERROR((Table110[[#This Row],[Volume Delivered (T)]]/Table110[[#This Row],[Hours Used]])/(Table110[[#This Row],[SOC (TPD)]]/24),"")</f>
        <v/>
      </c>
      <c r="J9" s="28" t="n"/>
      <c r="K9" s="28" t="n"/>
      <c r="L9" s="28" t="n"/>
      <c r="M9" s="25" t="n">
        <v>0.5</v>
      </c>
      <c r="N9" s="29" t="n">
        <v>0.035</v>
      </c>
      <c r="O9" s="83" t="n"/>
      <c r="P9" s="25" t="n"/>
      <c r="Q9" s="25" t="n"/>
      <c r="R9" s="69" t="n">
        <v>0</v>
      </c>
      <c r="S9" s="70" t="n">
        <v>0</v>
      </c>
      <c r="T9" s="30">
        <f>IF(Table110[[#This Row],[SKU]]="",0,24-Table110[[#This Row],[Legal Non-Operating Time]]-Table110[[#This Row],[No Demand Time]]-Table110[[#This Row],[Force Majeure]])</f>
        <v/>
      </c>
      <c r="U9" s="26" t="n"/>
      <c r="V9" s="26" t="n"/>
      <c r="W9" s="26" t="n"/>
      <c r="X9" s="26" t="n"/>
      <c r="Y9" s="26" t="n"/>
      <c r="Z9" s="26" t="n"/>
      <c r="AA9" s="26" t="n"/>
      <c r="AB9" s="30">
        <f>Table110[[#This Row],[Hours Used]]-SUM(Table110[[#This Row],[Planned Maintenance]:[Start and Finish Production]])</f>
        <v/>
      </c>
      <c r="AC9" s="26" t="n"/>
      <c r="AD9" s="26" t="n"/>
      <c r="AE9" s="26" t="n"/>
      <c r="AF9" s="26" t="n"/>
      <c r="AG9" s="26" t="n"/>
      <c r="AH9" s="26" t="n"/>
      <c r="AI9" s="24">
        <f>(Table110[[#This Row],[Hours Used]]-SUM(Table110[[#This Row],[Planned Maintenance]:[Start and Finish Production]])-SUM(Table110[[#This Row],[Minor Stoppages]:[Material Shortages]])-Table110[[#This Row],[Quality Loss (Hrs)]]-Table110[[#This Row],[Operating Time]])/3</f>
        <v/>
      </c>
      <c r="AJ9" s="24">
        <f>IFERROR(IF(Table110[[#This Row],[SKU]]="",0,Table110[[#This Row],[Quality Loss (T)]]/(Table110[[#This Row],[SOC (TPD)]]/24)),"")</f>
        <v/>
      </c>
      <c r="AK9" s="31">
        <f>IFERROR(IF(Table110[[#This Row],[SKU]]="",0,Table110[[#This Row],[Volume Delivered (T)]]/(Table110[[#This Row],[SOC (TPD)]]/24)),"")</f>
        <v/>
      </c>
      <c r="AL9" s="31">
        <f>IFERROR(Table110[[#This Row],[Operating Time]]/Table110[[#This Row],[PRODUCTION HOURS]],"")</f>
        <v/>
      </c>
      <c r="AM9" s="32" t="n">
        <v>110</v>
      </c>
      <c r="AN9" s="32" t="inlineStr">
        <is>
          <t>YES</t>
        </is>
      </c>
      <c r="AO9" s="32" t="inlineStr">
        <is>
          <t>YES</t>
        </is>
      </c>
      <c r="AP9" s="32" t="n">
        <v>0</v>
      </c>
      <c r="AQ9" s="32" t="n">
        <v>0</v>
      </c>
      <c r="AR9" s="32" t="n"/>
      <c r="AS9" s="32">
        <f>IFERROR(SUMIFS(#REF!,#REF!,'Shift Wise-Data Sheet'!A:A,#REF!,"Samridhi Perk Line")/SUMIFS(#REF!,#REF!,'Shift Wise-Data Sheet'!A:A,#REF!,"Samridhi Perk Line"),"")</f>
        <v/>
      </c>
      <c r="AT9" s="32" t="n">
        <v>10</v>
      </c>
      <c r="AU9" s="32" t="n">
        <v>0</v>
      </c>
      <c r="AV9" s="203">
        <f>IFERROR(VLOOKUP(Table110[[#This Row],[Date]],'Overweight Data'!A7:G1102,6,FALSE),"")</f>
        <v/>
      </c>
      <c r="AW9" s="213">
        <f>IFERROR(
   IF(
      OR(Table110[[#This Row],[Operating Time]]=0, (Table110[[#This Row],[Operating Time]]/IF(AD9&lt;=1,AD9+1,AD9))*60=0),
      1,
      ((Table110[[#This Row],[Operating Time]])/IF(AD9&lt;=1,AD9+1,AD9))*60
   ),
"_")</f>
        <v/>
      </c>
      <c r="AX9" s="213">
        <f>COUNTIFS('Downtime Data'!A:A,Table110[[#This Row],[Date]])</f>
        <v/>
      </c>
      <c r="AY9" s="211">
        <f>IFERROR((SUM(Table110[[#This Row],[Minor Stoppages]:[Material Shortages]])/Table110[[#This Row],['# Stops]])*60,"")</f>
        <v/>
      </c>
      <c r="AZ9" s="211" t="n"/>
      <c r="BA9" s="33" t="n">
        <v>46048</v>
      </c>
    </row>
    <row r="10" ht="20.15" customHeight="1" s="452">
      <c r="A10" s="21" t="n">
        <v>46027</v>
      </c>
      <c r="B10" s="22">
        <f>IF(A10="","",TEXT(A10,"dddddd"))</f>
        <v/>
      </c>
      <c r="C10" s="22" t="n"/>
      <c r="D10" s="23" t="inlineStr">
        <is>
          <t>_10.3GM_HT</t>
        </is>
      </c>
      <c r="E10" s="24">
        <f t="array" ref="E10">IFERROR(INDIRECT(D10),"")</f>
        <v/>
      </c>
      <c r="F10" s="25" t="n">
        <v>29.5</v>
      </c>
      <c r="G10" s="26" t="n">
        <v>29.740487</v>
      </c>
      <c r="H10" s="27">
        <f>IFERROR((Table110[[#This Row],[Plan]]/Table110[[#This Row],[Hours Used]])/(Table110[[#This Row],[SOC (TPD)]]/24),"")</f>
        <v/>
      </c>
      <c r="I10" s="27">
        <f>IFERROR((Table110[[#This Row],[Volume Delivered (T)]]/Table110[[#This Row],[Hours Used]])/(Table110[[#This Row],[SOC (TPD)]]/24),"")</f>
        <v/>
      </c>
      <c r="J10" s="28" t="n"/>
      <c r="K10" s="28" t="n"/>
      <c r="L10" s="28" t="n"/>
      <c r="M10" s="25" t="n">
        <v>1.367</v>
      </c>
      <c r="N10" s="29" t="n">
        <v>0.065</v>
      </c>
      <c r="O10" s="83" t="n"/>
      <c r="P10" s="25" t="n"/>
      <c r="Q10" s="25" t="n"/>
      <c r="R10" s="69" t="n">
        <v>0</v>
      </c>
      <c r="S10" s="70" t="n">
        <v>0</v>
      </c>
      <c r="T10" s="30">
        <f>IF(Table110[[#This Row],[SKU]]="",0,24-Table110[[#This Row],[Legal Non-Operating Time]]-Table110[[#This Row],[No Demand Time]]-Table110[[#This Row],[Force Majeure]])</f>
        <v/>
      </c>
      <c r="U10" s="26" t="n"/>
      <c r="V10" s="26" t="n"/>
      <c r="W10" s="26" t="n"/>
      <c r="X10" s="26" t="n">
        <v>2</v>
      </c>
      <c r="Y10" s="26" t="n"/>
      <c r="Z10" s="26" t="n"/>
      <c r="AA10" s="26" t="n"/>
      <c r="AB10" s="30">
        <f>Table110[[#This Row],[Hours Used]]-SUM(Table110[[#This Row],[Planned Maintenance]:[Start and Finish Production]])</f>
        <v/>
      </c>
      <c r="AC10" s="26" t="n"/>
      <c r="AD10" s="26" t="n"/>
      <c r="AE10" s="26" t="n">
        <v>0.2</v>
      </c>
      <c r="AF10" s="26" t="n"/>
      <c r="AG10" s="26" t="n"/>
      <c r="AH10" s="26" t="n"/>
      <c r="AI10" s="24">
        <f>(Table110[[#This Row],[Hours Used]]-SUM(Table110[[#This Row],[Planned Maintenance]:[Start and Finish Production]])-SUM(Table110[[#This Row],[Minor Stoppages]:[Material Shortages]])-Table110[[#This Row],[Quality Loss (Hrs)]]-Table110[[#This Row],[Operating Time]])/3</f>
        <v/>
      </c>
      <c r="AJ10" s="24">
        <f>IFERROR(IF(Table110[[#This Row],[SKU]]="",0,Table110[[#This Row],[Quality Loss (T)]]/(Table110[[#This Row],[SOC (TPD)]]/24)),"")</f>
        <v/>
      </c>
      <c r="AK10" s="31">
        <f>IFERROR(IF(Table110[[#This Row],[SKU]]="",0,Table110[[#This Row],[Volume Delivered (T)]]/(Table110[[#This Row],[SOC (TPD)]]/24)),"")</f>
        <v/>
      </c>
      <c r="AL10" s="31">
        <f>IFERROR(Table110[[#This Row],[Operating Time]]/Table110[[#This Row],[PRODUCTION HOURS]],"")</f>
        <v/>
      </c>
      <c r="AM10" s="32" t="n">
        <v>107</v>
      </c>
      <c r="AN10" s="32" t="inlineStr">
        <is>
          <t>YES</t>
        </is>
      </c>
      <c r="AO10" s="32" t="inlineStr">
        <is>
          <t>YES</t>
        </is>
      </c>
      <c r="AP10" s="32" t="n">
        <v>0</v>
      </c>
      <c r="AQ10" s="32" t="n">
        <v>0</v>
      </c>
      <c r="AR10" s="32" t="n"/>
      <c r="AS10" s="32">
        <f>IFERROR(SUMIFS(#REF!,#REF!,'Shift Wise-Data Sheet'!A:A,#REF!,"Samridhi Perk Line")/SUMIFS(#REF!,#REF!,'Shift Wise-Data Sheet'!A:A,#REF!,"Samridhi Perk Line"),"")</f>
        <v/>
      </c>
      <c r="AT10" s="32" t="n">
        <v>20</v>
      </c>
      <c r="AU10" s="32" t="n">
        <v>0</v>
      </c>
      <c r="AV10" s="203">
        <f>IFERROR(VLOOKUP(Table110[[#This Row],[Date]],'Overweight Data'!A8:G1103,6,FALSE),"")</f>
        <v/>
      </c>
      <c r="AW10" s="213">
        <f>IFERROR(
   IF(
      OR(Table110[[#This Row],[Operating Time]]=0, (Table110[[#This Row],[Operating Time]]/IF(AD10&lt;=1,AD10+1,AD10))*60=0),
      1,
      ((Table110[[#This Row],[Operating Time]])/IF(AD10&lt;=1,AD10+1,AD10))*60
   ),
"_")</f>
        <v/>
      </c>
      <c r="AX10" s="213">
        <f>COUNTIFS('Downtime Data'!A:A,Table110[[#This Row],[Date]])</f>
        <v/>
      </c>
      <c r="AY10" s="211">
        <f>IFERROR((SUM(Table110[[#This Row],[Minor Stoppages]:[Material Shortages]])/Table110[[#This Row],['# Stops]])*60,"")</f>
        <v/>
      </c>
      <c r="AZ10" s="211" t="n"/>
      <c r="BA10" s="33" t="n">
        <v>46048</v>
      </c>
    </row>
    <row r="11" ht="20.15" customHeight="1" s="452">
      <c r="A11" s="21" t="n">
        <v>46028</v>
      </c>
      <c r="B11" s="22">
        <f>IF(A11="","",TEXT(A11,"dddddd"))</f>
        <v/>
      </c>
      <c r="C11" s="22" t="n"/>
      <c r="D11" s="23" t="inlineStr">
        <is>
          <t>_10.3GM_HT</t>
        </is>
      </c>
      <c r="E11" s="24">
        <f t="array" ref="E11">IFERROR(INDIRECT(D11),"")</f>
        <v/>
      </c>
      <c r="F11" s="25" t="n">
        <v>30</v>
      </c>
      <c r="G11" s="26" t="n">
        <v>29.884616</v>
      </c>
      <c r="H11" s="27">
        <f>IFERROR((Table110[[#This Row],[Plan]]/Table110[[#This Row],[Hours Used]])/(Table110[[#This Row],[SOC (TPD)]]/24),"")</f>
        <v/>
      </c>
      <c r="I11" s="27">
        <f>IFERROR((Table110[[#This Row],[Volume Delivered (T)]]/Table110[[#This Row],[Hours Used]])/(Table110[[#This Row],[SOC (TPD)]]/24),"")</f>
        <v/>
      </c>
      <c r="J11" s="28" t="n"/>
      <c r="K11" s="28" t="n"/>
      <c r="L11" s="28" t="n"/>
      <c r="M11" s="25" t="n"/>
      <c r="N11" s="29" t="n">
        <v>0.062</v>
      </c>
      <c r="O11" s="83" t="n"/>
      <c r="P11" s="25" t="n"/>
      <c r="Q11" s="25" t="n"/>
      <c r="R11" s="69" t="n">
        <v>15</v>
      </c>
      <c r="S11" s="70" t="n">
        <v>15</v>
      </c>
      <c r="T11" s="30">
        <f>IF(Table110[[#This Row],[SKU]]="",0,24-Table110[[#This Row],[Legal Non-Operating Time]]-Table110[[#This Row],[No Demand Time]]-Table110[[#This Row],[Force Majeure]])</f>
        <v/>
      </c>
      <c r="U11" s="26" t="n">
        <v>1.8</v>
      </c>
      <c r="V11" s="26" t="n"/>
      <c r="W11" s="26" t="n"/>
      <c r="X11" s="26" t="n">
        <v>1.5</v>
      </c>
      <c r="Y11" s="26" t="n"/>
      <c r="Z11" s="26" t="n"/>
      <c r="AA11" s="26" t="n"/>
      <c r="AB11" s="30">
        <f>Table110[[#This Row],[Hours Used]]-SUM(Table110[[#This Row],[Planned Maintenance]:[Start and Finish Production]])</f>
        <v/>
      </c>
      <c r="AC11" s="26" t="n"/>
      <c r="AD11" s="26" t="n"/>
      <c r="AE11" s="26" t="n"/>
      <c r="AF11" s="26" t="n"/>
      <c r="AG11" s="26" t="n"/>
      <c r="AH11" s="26" t="n"/>
      <c r="AI11" s="24">
        <f>(Table110[[#This Row],[Hours Used]]-SUM(Table110[[#This Row],[Planned Maintenance]:[Start and Finish Production]])-SUM(Table110[[#This Row],[Minor Stoppages]:[Material Shortages]])-Table110[[#This Row],[Quality Loss (Hrs)]]-Table110[[#This Row],[Operating Time]])/3</f>
        <v/>
      </c>
      <c r="AJ11" s="24">
        <f>IFERROR(IF(Table110[[#This Row],[SKU]]="",0,Table110[[#This Row],[Quality Loss (T)]]/(Table110[[#This Row],[SOC (TPD)]]/24)),"")</f>
        <v/>
      </c>
      <c r="AK11" s="31">
        <f>IFERROR(IF(Table110[[#This Row],[SKU]]="",0,Table110[[#This Row],[Volume Delivered (T)]]/(Table110[[#This Row],[SOC (TPD)]]/24)),"")</f>
        <v/>
      </c>
      <c r="AL11" s="31">
        <f>IFERROR(Table110[[#This Row],[Operating Time]]/Table110[[#This Row],[PRODUCTION HOURS]],"")</f>
        <v/>
      </c>
      <c r="AM11" s="32" t="n">
        <v>130</v>
      </c>
      <c r="AN11" s="32" t="inlineStr">
        <is>
          <t>YES</t>
        </is>
      </c>
      <c r="AO11" s="32" t="inlineStr">
        <is>
          <t>YES</t>
        </is>
      </c>
      <c r="AP11" s="32" t="n">
        <v>60</v>
      </c>
      <c r="AQ11" s="32" t="n">
        <v>60</v>
      </c>
      <c r="AR11" s="32" t="n">
        <v>13</v>
      </c>
      <c r="AS11" s="32">
        <f>IFERROR(SUMIFS(#REF!,#REF!,'Shift Wise-Data Sheet'!A:A,#REF!,"Samridhi Perk Line")/SUMIFS(#REF!,#REF!,'Shift Wise-Data Sheet'!A:A,#REF!,"Samridhi Perk Line"),"")</f>
        <v/>
      </c>
      <c r="AT11" s="32" t="n">
        <v>47</v>
      </c>
      <c r="AU11" s="32" t="n">
        <v>0</v>
      </c>
      <c r="AV11" s="203">
        <f>IFERROR(VLOOKUP(Table110[[#This Row],[Date]],'Overweight Data'!A9:G1104,6,FALSE),"")</f>
        <v/>
      </c>
      <c r="AW11" s="213">
        <f>IFERROR(
   IF(
      OR(Table110[[#This Row],[Operating Time]]=0, (Table110[[#This Row],[Operating Time]]/IF(AD11&lt;=1,AD11+1,AD11))*60=0),
      1,
      ((Table110[[#This Row],[Operating Time]])/IF(AD11&lt;=1,AD11+1,AD11))*60
   ),
"_")</f>
        <v/>
      </c>
      <c r="AX11" s="213">
        <f>COUNTIFS('Downtime Data'!A:A,Table110[[#This Row],[Date]])</f>
        <v/>
      </c>
      <c r="AY11" s="211">
        <f>IFERROR((SUM(Table110[[#This Row],[Minor Stoppages]:[Material Shortages]])/Table110[[#This Row],['# Stops]])*60,"")</f>
        <v/>
      </c>
      <c r="AZ11" s="211" t="n"/>
      <c r="BA11" s="33" t="n">
        <v>46048</v>
      </c>
    </row>
    <row r="12" ht="20.15" customHeight="1" s="452">
      <c r="A12" s="21" t="n">
        <v>46029</v>
      </c>
      <c r="B12" s="22">
        <f>IF(A12="","",TEXT(A12,"dddddd"))</f>
        <v/>
      </c>
      <c r="C12" s="22" t="n"/>
      <c r="D12" s="23" t="inlineStr">
        <is>
          <t>_10.3GM_HT</t>
        </is>
      </c>
      <c r="E12" s="24">
        <f t="array" ref="E12">IFERROR(INDIRECT(D12),"")</f>
        <v/>
      </c>
      <c r="F12" s="25" t="n">
        <v>30</v>
      </c>
      <c r="G12" s="26" t="n">
        <v>28.848798</v>
      </c>
      <c r="H12" s="27">
        <f>IFERROR((Table110[[#This Row],[Plan]]/Table110[[#This Row],[Hours Used]])/(Table110[[#This Row],[SOC (TPD)]]/24),"")</f>
        <v/>
      </c>
      <c r="I12" s="27">
        <f>IFERROR((Table110[[#This Row],[Volume Delivered (T)]]/Table110[[#This Row],[Hours Used]])/(Table110[[#This Row],[SOC (TPD)]]/24),"")</f>
        <v/>
      </c>
      <c r="J12" s="28" t="n"/>
      <c r="K12" s="28" t="n"/>
      <c r="L12" s="28" t="n"/>
      <c r="M12" s="25" t="n">
        <v>1.609</v>
      </c>
      <c r="N12" s="29" t="n">
        <v>0.055</v>
      </c>
      <c r="O12" s="83" t="n"/>
      <c r="P12" s="25" t="n"/>
      <c r="Q12" s="25" t="n"/>
      <c r="R12" s="69" t="n">
        <v>15</v>
      </c>
      <c r="S12" s="70" t="n">
        <v>15</v>
      </c>
      <c r="T12" s="30">
        <f>IF(Table110[[#This Row],[SKU]]="",0,24-Table110[[#This Row],[Legal Non-Operating Time]]-Table110[[#This Row],[No Demand Time]]-Table110[[#This Row],[Force Majeure]])</f>
        <v/>
      </c>
      <c r="U12" s="26" t="n">
        <v>1</v>
      </c>
      <c r="V12" s="26" t="n"/>
      <c r="W12" s="26" t="n"/>
      <c r="X12" s="26" t="n"/>
      <c r="Y12" s="26" t="n"/>
      <c r="Z12" s="26" t="n"/>
      <c r="AA12" s="26" t="n"/>
      <c r="AB12" s="30">
        <f>Table110[[#This Row],[Hours Used]]-SUM(Table110[[#This Row],[Planned Maintenance]:[Start and Finish Production]])</f>
        <v/>
      </c>
      <c r="AC12" s="26" t="n"/>
      <c r="AD12" s="26" t="n"/>
      <c r="AE12" s="26" t="n">
        <v>1.5</v>
      </c>
      <c r="AF12" s="26" t="n"/>
      <c r="AG12" s="26" t="n"/>
      <c r="AH12" s="26" t="n"/>
      <c r="AI12" s="24">
        <f>(Table110[[#This Row],[Hours Used]]-SUM(Table110[[#This Row],[Planned Maintenance]:[Start and Finish Production]])-SUM(Table110[[#This Row],[Minor Stoppages]:[Material Shortages]])-Table110[[#This Row],[Quality Loss (Hrs)]]-Table110[[#This Row],[Operating Time]])/3</f>
        <v/>
      </c>
      <c r="AJ12" s="24">
        <f>IFERROR(IF(Table110[[#This Row],[SKU]]="",0,Table110[[#This Row],[Quality Loss (T)]]/(Table110[[#This Row],[SOC (TPD)]]/24)),"")</f>
        <v/>
      </c>
      <c r="AK12" s="31">
        <f>IFERROR(IF(Table110[[#This Row],[SKU]]="",0,Table110[[#This Row],[Volume Delivered (T)]]/(Table110[[#This Row],[SOC (TPD)]]/24)),"")</f>
        <v/>
      </c>
      <c r="AL12" s="31">
        <f>IFERROR(Table110[[#This Row],[Operating Time]]/Table110[[#This Row],[PRODUCTION HOURS]],"")</f>
        <v/>
      </c>
      <c r="AM12" s="32" t="n">
        <v>120</v>
      </c>
      <c r="AN12" s="32" t="inlineStr">
        <is>
          <t>YES</t>
        </is>
      </c>
      <c r="AO12" s="32" t="inlineStr">
        <is>
          <t>YES</t>
        </is>
      </c>
      <c r="AP12" s="32" t="n">
        <v>0</v>
      </c>
      <c r="AQ12" s="32" t="n">
        <v>0</v>
      </c>
      <c r="AR12" s="32" t="n">
        <v>13</v>
      </c>
      <c r="AS12" s="32">
        <f>IFERROR(SUMIFS(#REF!,#REF!,'Shift Wise-Data Sheet'!A:A,#REF!,"Samridhi Perk Line")/SUMIFS(#REF!,#REF!,'Shift Wise-Data Sheet'!A:A,#REF!,"Samridhi Perk Line"),"")</f>
        <v/>
      </c>
      <c r="AT12" s="32" t="n">
        <v>15</v>
      </c>
      <c r="AU12" s="32" t="n">
        <v>0</v>
      </c>
      <c r="AV12" s="203">
        <f>IFERROR(VLOOKUP(Table110[[#This Row],[Date]],'Overweight Data'!A10:G1105,6,FALSE),"")</f>
        <v/>
      </c>
      <c r="AW12" s="213">
        <f>IFERROR(
   IF(
      OR(Table110[[#This Row],[Operating Time]]=0, (Table110[[#This Row],[Operating Time]]/IF(AD12&lt;=1,AD12+1,AD12))*60=0),
      1,
      ((Table110[[#This Row],[Operating Time]])/IF(AD12&lt;=1,AD12+1,AD12))*60
   ),
"_")</f>
        <v/>
      </c>
      <c r="AX12" s="213">
        <f>COUNTIFS('Downtime Data'!A:A,Table110[[#This Row],[Date]])</f>
        <v/>
      </c>
      <c r="AY12" s="211">
        <f>IFERROR((SUM(Table110[[#This Row],[Minor Stoppages]:[Material Shortages]])/Table110[[#This Row],['# Stops]])*60,"")</f>
        <v/>
      </c>
      <c r="AZ12" s="211" t="n"/>
      <c r="BA12" s="33" t="n">
        <v>46048</v>
      </c>
    </row>
    <row r="13" ht="20.15" customHeight="1" s="452">
      <c r="A13" s="21" t="n">
        <v>46030</v>
      </c>
      <c r="B13" s="22">
        <f>IF(A13="","",TEXT(A13,"dddddd"))</f>
        <v/>
      </c>
      <c r="C13" s="22" t="n"/>
      <c r="D13" s="23" t="inlineStr">
        <is>
          <t>_10.3GM_HT</t>
        </is>
      </c>
      <c r="E13" s="24">
        <f t="array" ref="E13">IFERROR(INDIRECT(D13),"")</f>
        <v/>
      </c>
      <c r="F13" s="25" t="n">
        <v>30</v>
      </c>
      <c r="G13" s="26" t="n">
        <v>32.847984</v>
      </c>
      <c r="H13" s="27">
        <f>IFERROR((Table110[[#This Row],[Plan]]/Table110[[#This Row],[Hours Used]])/(Table110[[#This Row],[SOC (TPD)]]/24),"")</f>
        <v/>
      </c>
      <c r="I13" s="27">
        <f>IFERROR((Table110[[#This Row],[Volume Delivered (T)]]/Table110[[#This Row],[Hours Used]])/(Table110[[#This Row],[SOC (TPD)]]/24),"")</f>
        <v/>
      </c>
      <c r="J13" s="28" t="n"/>
      <c r="K13" s="28" t="n"/>
      <c r="L13" s="28" t="n"/>
      <c r="M13" s="25" t="n">
        <v>1.2</v>
      </c>
      <c r="N13" s="29" t="n">
        <v>0.052</v>
      </c>
      <c r="O13" s="83" t="n"/>
      <c r="P13" s="25" t="n"/>
      <c r="Q13" s="25" t="n"/>
      <c r="R13" s="69" t="n">
        <v>4</v>
      </c>
      <c r="S13" s="70" t="n">
        <v>4</v>
      </c>
      <c r="T13" s="30">
        <f>IF(Table110[[#This Row],[SKU]]="",0,24-Table110[[#This Row],[Legal Non-Operating Time]]-Table110[[#This Row],[No Demand Time]]-Table110[[#This Row],[Force Majeure]])</f>
        <v/>
      </c>
      <c r="U13" s="26" t="n"/>
      <c r="V13" s="26" t="n"/>
      <c r="W13" s="26" t="n"/>
      <c r="X13" s="26" t="n"/>
      <c r="Y13" s="26" t="n"/>
      <c r="Z13" s="26" t="n"/>
      <c r="AA13" s="26" t="n"/>
      <c r="AB13" s="30">
        <f>Table110[[#This Row],[Hours Used]]-SUM(Table110[[#This Row],[Planned Maintenance]:[Start and Finish Production]])</f>
        <v/>
      </c>
      <c r="AC13" s="26" t="n"/>
      <c r="AD13" s="26" t="n"/>
      <c r="AE13" s="26" t="n"/>
      <c r="AF13" s="26" t="n"/>
      <c r="AG13" s="26" t="n"/>
      <c r="AH13" s="26" t="n"/>
      <c r="AI13" s="24">
        <f>(Table110[[#This Row],[Hours Used]]-SUM(Table110[[#This Row],[Planned Maintenance]:[Start and Finish Production]])-SUM(Table110[[#This Row],[Minor Stoppages]:[Material Shortages]])-Table110[[#This Row],[Quality Loss (Hrs)]]-Table110[[#This Row],[Operating Time]])/3</f>
        <v/>
      </c>
      <c r="AJ13" s="24">
        <f>IFERROR(IF(Table110[[#This Row],[SKU]]="",0,Table110[[#This Row],[Quality Loss (T)]]/(Table110[[#This Row],[SOC (TPD)]]/24)),"")</f>
        <v/>
      </c>
      <c r="AK13" s="31">
        <f>IFERROR(IF(Table110[[#This Row],[SKU]]="",0,Table110[[#This Row],[Volume Delivered (T)]]/(Table110[[#This Row],[SOC (TPD)]]/24)),"")</f>
        <v/>
      </c>
      <c r="AL13" s="31">
        <f>IFERROR(Table110[[#This Row],[Operating Time]]/Table110[[#This Row],[PRODUCTION HOURS]],"")</f>
        <v/>
      </c>
      <c r="AM13" s="32" t="n">
        <v>132</v>
      </c>
      <c r="AN13" s="32" t="inlineStr">
        <is>
          <t>YES</t>
        </is>
      </c>
      <c r="AO13" s="32" t="inlineStr">
        <is>
          <t>YES</t>
        </is>
      </c>
      <c r="AP13" s="32" t="n">
        <v>0</v>
      </c>
      <c r="AQ13" s="32" t="n">
        <v>0</v>
      </c>
      <c r="AR13" s="32" t="n">
        <v>3</v>
      </c>
      <c r="AS13" s="32">
        <f>IFERROR(SUMIFS(#REF!,#REF!,'Shift Wise-Data Sheet'!A:A,#REF!,"Samridhi Perk Line")/SUMIFS(#REF!,#REF!,'Shift Wise-Data Sheet'!A:A,#REF!,"Samridhi Perk Line"),"")</f>
        <v/>
      </c>
      <c r="AT13" s="32" t="n">
        <v>25</v>
      </c>
      <c r="AU13" s="32" t="n">
        <v>0</v>
      </c>
      <c r="AV13" s="203">
        <f>IFERROR(VLOOKUP(Table110[[#This Row],[Date]],'Overweight Data'!A11:G1106,6,FALSE),"")</f>
        <v/>
      </c>
      <c r="AW13" s="213">
        <f>IFERROR(
   IF(
      OR(Table110[[#This Row],[Operating Time]]=0, (Table110[[#This Row],[Operating Time]]/IF(AD13&lt;=1,AD13+1,AD13))*60=0),
      1,
      ((Table110[[#This Row],[Operating Time]])/IF(AD13&lt;=1,AD13+1,AD13))*60
   ),
"_")</f>
        <v/>
      </c>
      <c r="AX13" s="213">
        <f>COUNTIFS('Downtime Data'!A:A,Table110[[#This Row],[Date]])</f>
        <v/>
      </c>
      <c r="AY13" s="211">
        <f>IFERROR((SUM(Table110[[#This Row],[Minor Stoppages]:[Material Shortages]])/Table110[[#This Row],['# Stops]])*60,"")</f>
        <v/>
      </c>
      <c r="AZ13" s="211" t="n"/>
      <c r="BA13" s="33" t="n">
        <v>46048</v>
      </c>
    </row>
    <row r="14" ht="20.15" customHeight="1" s="452">
      <c r="A14" s="21" t="n">
        <v>46031</v>
      </c>
      <c r="B14" s="22">
        <f>IF(A14="","",TEXT(A14,"dddddd"))</f>
        <v/>
      </c>
      <c r="C14" s="22" t="n"/>
      <c r="D14" s="23" t="inlineStr">
        <is>
          <t>_10.3GM_HT</t>
        </is>
      </c>
      <c r="E14" s="24">
        <f t="array" ref="E14">IFERROR(INDIRECT(D14),"")</f>
        <v/>
      </c>
      <c r="F14" s="25" t="n">
        <v>30</v>
      </c>
      <c r="G14" s="26" t="n">
        <v>24.2</v>
      </c>
      <c r="H14" s="27">
        <f>IFERROR((Table110[[#This Row],[Plan]]/Table110[[#This Row],[Hours Used]])/(Table110[[#This Row],[SOC (TPD)]]/24),"")</f>
        <v/>
      </c>
      <c r="I14" s="27">
        <f>IFERROR((Table110[[#This Row],[Volume Delivered (T)]]/Table110[[#This Row],[Hours Used]])/(Table110[[#This Row],[SOC (TPD)]]/24),"")</f>
        <v/>
      </c>
      <c r="J14" s="28" t="n"/>
      <c r="K14" s="28" t="n"/>
      <c r="L14" s="28" t="n"/>
      <c r="M14" s="25" t="n">
        <v>1.363</v>
      </c>
      <c r="N14" s="29" t="n">
        <v>0.047</v>
      </c>
      <c r="O14" s="83" t="n"/>
      <c r="P14" s="25" t="n"/>
      <c r="Q14" s="25" t="n"/>
      <c r="R14" s="69" t="n">
        <v>0</v>
      </c>
      <c r="S14" s="70" t="n">
        <v>0</v>
      </c>
      <c r="T14" s="30">
        <f>IF(Table110[[#This Row],[SKU]]="",0,24-Table110[[#This Row],[Legal Non-Operating Time]]-Table110[[#This Row],[No Demand Time]]-Table110[[#This Row],[Force Majeure]])</f>
        <v/>
      </c>
      <c r="U14" s="26" t="n"/>
      <c r="V14" s="26" t="n"/>
      <c r="W14" s="26" t="n"/>
      <c r="X14" s="26" t="n"/>
      <c r="Y14" s="26" t="n"/>
      <c r="Z14" s="26" t="n"/>
      <c r="AA14" s="26" t="n"/>
      <c r="AB14" s="30">
        <f>Table110[[#This Row],[Hours Used]]-SUM(Table110[[#This Row],[Planned Maintenance]:[Start and Finish Production]])</f>
        <v/>
      </c>
      <c r="AC14" s="26" t="n"/>
      <c r="AD14" s="26" t="n">
        <v>6</v>
      </c>
      <c r="AE14" s="26" t="n"/>
      <c r="AF14" s="26" t="n"/>
      <c r="AG14" s="26" t="n"/>
      <c r="AH14" s="26" t="n"/>
      <c r="AI14" s="24">
        <f>(Table110[[#This Row],[Hours Used]]-SUM(Table110[[#This Row],[Planned Maintenance]:[Start and Finish Production]])-SUM(Table110[[#This Row],[Minor Stoppages]:[Material Shortages]])-Table110[[#This Row],[Quality Loss (Hrs)]]-Table110[[#This Row],[Operating Time]])/3</f>
        <v/>
      </c>
      <c r="AJ14" s="24">
        <f>IFERROR(IF(Table110[[#This Row],[SKU]]="",0,Table110[[#This Row],[Quality Loss (T)]]/(Table110[[#This Row],[SOC (TPD)]]/24)),"")</f>
        <v/>
      </c>
      <c r="AK14" s="31">
        <f>IFERROR(IF(Table110[[#This Row],[SKU]]="",0,Table110[[#This Row],[Volume Delivered (T)]]/(Table110[[#This Row],[SOC (TPD)]]/24)),"")</f>
        <v/>
      </c>
      <c r="AL14" s="31">
        <f>IFERROR(Table110[[#This Row],[Operating Time]]/Table110[[#This Row],[PRODUCTION HOURS]],"")</f>
        <v/>
      </c>
      <c r="AM14" s="32" t="n"/>
      <c r="AN14" s="32" t="inlineStr">
        <is>
          <t>YES</t>
        </is>
      </c>
      <c r="AO14" s="32" t="inlineStr">
        <is>
          <t>YES</t>
        </is>
      </c>
      <c r="AP14" s="32" t="n">
        <v>0</v>
      </c>
      <c r="AQ14" s="32" t="n">
        <v>0</v>
      </c>
      <c r="AR14" s="32" t="n"/>
      <c r="AS14" s="32">
        <f>IFERROR(SUMIFS(#REF!,#REF!,'Shift Wise-Data Sheet'!A:A,#REF!,"Samridhi Perk Line")/SUMIFS(#REF!,#REF!,'Shift Wise-Data Sheet'!A:A,#REF!,"Samridhi Perk Line"),"")</f>
        <v/>
      </c>
      <c r="AT14" s="32" t="n">
        <v>12</v>
      </c>
      <c r="AU14" s="32" t="n">
        <v>0</v>
      </c>
      <c r="AV14" s="203">
        <f>IFERROR(VLOOKUP(Table110[[#This Row],[Date]],'Overweight Data'!A12:G1107,6,FALSE),"")</f>
        <v/>
      </c>
      <c r="AW14" s="213">
        <f>IFERROR(
   IF(
      OR(Table110[[#This Row],[Operating Time]]=0, (Table110[[#This Row],[Operating Time]]/IF(AD14&lt;=1,AD14+1,AD14))*60=0),
      1,
      ((Table110[[#This Row],[Operating Time]])/IF(AD14&lt;=1,AD14+1,AD14))*60
   ),
"_")</f>
        <v/>
      </c>
      <c r="AX14" s="213">
        <f>COUNTIFS('Downtime Data'!A:A,Table110[[#This Row],[Date]])</f>
        <v/>
      </c>
      <c r="AY14" s="211">
        <f>IFERROR((SUM(Table110[[#This Row],[Minor Stoppages]:[Material Shortages]])/Table110[[#This Row],['# Stops]])*60,"")</f>
        <v/>
      </c>
      <c r="AZ14" s="211" t="n"/>
      <c r="BA14" s="33" t="n">
        <v>46048</v>
      </c>
    </row>
    <row r="15" ht="20.15" customHeight="1" s="452">
      <c r="A15" s="21" t="n">
        <v>46032</v>
      </c>
      <c r="B15" s="22">
        <f>IF(A15="","",TEXT(A15,"dddddd"))</f>
        <v/>
      </c>
      <c r="C15" s="22" t="n"/>
      <c r="D15" s="23" t="inlineStr">
        <is>
          <t>_10.3GM_HT</t>
        </is>
      </c>
      <c r="E15" s="24">
        <f t="array" ref="E15">IFERROR(INDIRECT(D15),"")</f>
        <v/>
      </c>
      <c r="F15" s="25" t="n">
        <v>15</v>
      </c>
      <c r="G15" s="26" t="n">
        <v>17</v>
      </c>
      <c r="H15" s="27">
        <f>IFERROR((Table110[[#This Row],[Plan]]/Table110[[#This Row],[Hours Used]])/(Table110[[#This Row],[SOC (TPD)]]/24),"")</f>
        <v/>
      </c>
      <c r="I15" s="27">
        <f>IFERROR((Table110[[#This Row],[Volume Delivered (T)]]/Table110[[#This Row],[Hours Used]])/(Table110[[#This Row],[SOC (TPD)]]/24),"")</f>
        <v/>
      </c>
      <c r="J15" s="28" t="n"/>
      <c r="K15" s="28" t="n"/>
      <c r="L15" s="28" t="n"/>
      <c r="M15" s="25" t="n"/>
      <c r="N15" s="29" t="n">
        <v>0.042</v>
      </c>
      <c r="O15" s="83" t="n"/>
      <c r="P15" s="25" t="n"/>
      <c r="Q15" s="25" t="n"/>
      <c r="R15" s="69" t="n">
        <v>0</v>
      </c>
      <c r="S15" s="70" t="n">
        <v>0</v>
      </c>
      <c r="T15" s="30">
        <f>IF(Table110[[#This Row],[SKU]]="",0,24-Table110[[#This Row],[Legal Non-Operating Time]]-Table110[[#This Row],[No Demand Time]]-Table110[[#This Row],[Force Majeure]])</f>
        <v/>
      </c>
      <c r="U15" s="26" t="n"/>
      <c r="V15" s="26" t="n"/>
      <c r="W15" s="26" t="n">
        <v>12</v>
      </c>
      <c r="X15" s="26" t="n"/>
      <c r="Y15" s="26" t="n"/>
      <c r="Z15" s="26" t="n"/>
      <c r="AA15" s="26" t="n"/>
      <c r="AB15" s="30">
        <f>Table110[[#This Row],[Hours Used]]-SUM(Table110[[#This Row],[Planned Maintenance]:[Start and Finish Production]])</f>
        <v/>
      </c>
      <c r="AC15" s="26" t="n"/>
      <c r="AD15" s="26" t="n"/>
      <c r="AE15" s="26" t="n"/>
      <c r="AF15" s="26" t="n"/>
      <c r="AG15" s="26" t="n"/>
      <c r="AH15" s="26" t="n"/>
      <c r="AI15" s="24">
        <f>(Table110[[#This Row],[Hours Used]]-SUM(Table110[[#This Row],[Planned Maintenance]:[Start and Finish Production]])-SUM(Table110[[#This Row],[Minor Stoppages]:[Material Shortages]])-Table110[[#This Row],[Quality Loss (Hrs)]]-Table110[[#This Row],[Operating Time]])/3</f>
        <v/>
      </c>
      <c r="AJ15" s="24">
        <f>IFERROR(IF(Table110[[#This Row],[SKU]]="",0,Table110[[#This Row],[Quality Loss (T)]]/(Table110[[#This Row],[SOC (TPD)]]/24)),"")</f>
        <v/>
      </c>
      <c r="AK15" s="31">
        <f>IFERROR(IF(Table110[[#This Row],[SKU]]="",0,Table110[[#This Row],[Volume Delivered (T)]]/(Table110[[#This Row],[SOC (TPD)]]/24)),"")</f>
        <v/>
      </c>
      <c r="AL15" s="31">
        <f>IFERROR(Table110[[#This Row],[Operating Time]]/Table110[[#This Row],[PRODUCTION HOURS]],"")</f>
        <v/>
      </c>
      <c r="AM15" s="32" t="n">
        <v>131</v>
      </c>
      <c r="AN15" s="32" t="inlineStr">
        <is>
          <t>YES</t>
        </is>
      </c>
      <c r="AO15" s="32" t="inlineStr">
        <is>
          <t>YES</t>
        </is>
      </c>
      <c r="AP15" s="32" t="n">
        <v>0</v>
      </c>
      <c r="AQ15" s="32" t="n">
        <v>0</v>
      </c>
      <c r="AR15" s="32" t="n"/>
      <c r="AS15" s="32">
        <f>IFERROR(SUMIFS(#REF!,#REF!,'Shift Wise-Data Sheet'!A:A,#REF!,"Samridhi Perk Line")/SUMIFS(#REF!,#REF!,'Shift Wise-Data Sheet'!A:A,#REF!,"Samridhi Perk Line"),"")</f>
        <v/>
      </c>
      <c r="AT15" s="32" t="n">
        <v>9</v>
      </c>
      <c r="AU15" s="32" t="n">
        <v>0</v>
      </c>
      <c r="AV15" s="203">
        <f>IFERROR(VLOOKUP(Table110[[#This Row],[Date]],'Overweight Data'!A13:G1108,6,FALSE),"")</f>
        <v/>
      </c>
      <c r="AW15" s="213">
        <f>IFERROR(
   IF(
      OR(Table110[[#This Row],[Operating Time]]=0, (Table110[[#This Row],[Operating Time]]/IF(AD15&lt;=1,AD15+1,AD15))*60=0),
      1,
      ((Table110[[#This Row],[Operating Time]])/IF(AD15&lt;=1,AD15+1,AD15))*60
   ),
"_")</f>
        <v/>
      </c>
      <c r="AX15" s="213">
        <f>COUNTIFS('Downtime Data'!A:A,Table110[[#This Row],[Date]])</f>
        <v/>
      </c>
      <c r="AY15" s="211">
        <f>IFERROR((SUM(Table110[[#This Row],[Minor Stoppages]:[Material Shortages]])/Table110[[#This Row],['# Stops]])*60,"")</f>
        <v/>
      </c>
      <c r="AZ15" s="211" t="n"/>
      <c r="BA15" s="33" t="n">
        <v>46048</v>
      </c>
    </row>
    <row r="16" ht="20.15" customHeight="1" s="452">
      <c r="A16" s="21" t="n">
        <v>46033</v>
      </c>
      <c r="B16" s="22">
        <f>IF(A16="","",TEXT(A16,"dddddd"))</f>
        <v/>
      </c>
      <c r="C16" s="22" t="n"/>
      <c r="D16" s="23" t="inlineStr">
        <is>
          <t>_10.3GM_HT</t>
        </is>
      </c>
      <c r="E16" s="24">
        <f t="array" ref="E16">IFERROR(INDIRECT(D16),"")</f>
        <v/>
      </c>
      <c r="F16" s="25" t="n">
        <v>30</v>
      </c>
      <c r="G16" s="26" t="n">
        <v>31.506096</v>
      </c>
      <c r="H16" s="27">
        <f>IFERROR((Table110[[#This Row],[Plan]]/Table110[[#This Row],[Hours Used]])/(Table110[[#This Row],[SOC (TPD)]]/24),"")</f>
        <v/>
      </c>
      <c r="I16" s="27">
        <f>IFERROR((Table110[[#This Row],[Volume Delivered (T)]]/Table110[[#This Row],[Hours Used]])/(Table110[[#This Row],[SOC (TPD)]]/24),"")</f>
        <v/>
      </c>
      <c r="J16" s="28" t="n"/>
      <c r="K16" s="28" t="n"/>
      <c r="L16" s="28" t="n"/>
      <c r="M16" s="25" t="n">
        <v>1.603</v>
      </c>
      <c r="N16" s="29" t="n">
        <v>0.039</v>
      </c>
      <c r="O16" s="83" t="n"/>
      <c r="P16" s="25" t="n"/>
      <c r="Q16" s="25" t="n"/>
      <c r="R16" s="69" t="n">
        <v>1</v>
      </c>
      <c r="S16" s="70" t="n">
        <v>1</v>
      </c>
      <c r="T16" s="30">
        <f>IF(Table110[[#This Row],[SKU]]="",0,24-Table110[[#This Row],[Legal Non-Operating Time]]-Table110[[#This Row],[No Demand Time]]-Table110[[#This Row],[Force Majeure]])</f>
        <v/>
      </c>
      <c r="U16" s="26" t="n"/>
      <c r="V16" s="26" t="n"/>
      <c r="W16" s="26" t="n"/>
      <c r="X16" s="26" t="n"/>
      <c r="Y16" s="26" t="n"/>
      <c r="Z16" s="26" t="n"/>
      <c r="AA16" s="26" t="n"/>
      <c r="AB16" s="30">
        <f>Table110[[#This Row],[Hours Used]]-SUM(Table110[[#This Row],[Planned Maintenance]:[Start and Finish Production]])</f>
        <v/>
      </c>
      <c r="AC16" s="26" t="n"/>
      <c r="AD16" s="26" t="n">
        <v>0.6041666666666666</v>
      </c>
      <c r="AE16" s="26" t="n"/>
      <c r="AF16" s="26" t="n"/>
      <c r="AG16" s="26" t="n"/>
      <c r="AH16" s="26" t="n"/>
      <c r="AI16" s="24">
        <f>(Table110[[#This Row],[Hours Used]]-SUM(Table110[[#This Row],[Planned Maintenance]:[Start and Finish Production]])-SUM(Table110[[#This Row],[Minor Stoppages]:[Material Shortages]])-Table110[[#This Row],[Quality Loss (Hrs)]]-Table110[[#This Row],[Operating Time]])/3</f>
        <v/>
      </c>
      <c r="AJ16" s="24">
        <f>IFERROR(IF(Table110[[#This Row],[SKU]]="",0,Table110[[#This Row],[Quality Loss (T)]]/(Table110[[#This Row],[SOC (TPD)]]/24)),"")</f>
        <v/>
      </c>
      <c r="AK16" s="31">
        <f>IFERROR(IF(Table110[[#This Row],[SKU]]="",0,Table110[[#This Row],[Volume Delivered (T)]]/(Table110[[#This Row],[SOC (TPD)]]/24)),"")</f>
        <v/>
      </c>
      <c r="AL16" s="31">
        <f>IFERROR(Table110[[#This Row],[Operating Time]]/Table110[[#This Row],[PRODUCTION HOURS]],"")</f>
        <v/>
      </c>
      <c r="AM16" s="32" t="n">
        <v>107</v>
      </c>
      <c r="AN16" s="32" t="inlineStr">
        <is>
          <t>YES</t>
        </is>
      </c>
      <c r="AO16" s="32" t="inlineStr">
        <is>
          <t>YES</t>
        </is>
      </c>
      <c r="AP16" s="32" t="n">
        <v>2</v>
      </c>
      <c r="AQ16" s="32" t="n">
        <v>0</v>
      </c>
      <c r="AR16" s="32" t="n">
        <v>1</v>
      </c>
      <c r="AS16" s="32">
        <f>IFERROR(SUMIFS(#REF!,#REF!,'Shift Wise-Data Sheet'!A:A,#REF!,"Samridhi Perk Line")/SUMIFS(#REF!,#REF!,'Shift Wise-Data Sheet'!A:A,#REF!,"Samridhi Perk Line"),"")</f>
        <v/>
      </c>
      <c r="AT16" s="32" t="n">
        <v>4</v>
      </c>
      <c r="AU16" s="32" t="n">
        <v>0</v>
      </c>
      <c r="AV16" s="203">
        <f>IFERROR(VLOOKUP(Table110[[#This Row],[Date]],'Overweight Data'!A14:G1109,6,FALSE),"")</f>
        <v/>
      </c>
      <c r="AW16" s="213">
        <f>IFERROR(
   IF(
      OR(Table110[[#This Row],[Operating Time]]=0, (Table110[[#This Row],[Operating Time]]/IF(AD16&lt;=1,AD16+1,AD16))*60=0),
      1,
      ((Table110[[#This Row],[Operating Time]])/IF(AD16&lt;=1,AD16+1,AD16))*60
   ),
"_")</f>
        <v/>
      </c>
      <c r="AX16" s="213">
        <f>COUNTIFS('Downtime Data'!A:A,Table110[[#This Row],[Date]])</f>
        <v/>
      </c>
      <c r="AY16" s="211">
        <f>IFERROR((SUM(Table110[[#This Row],[Minor Stoppages]:[Material Shortages]])/Table110[[#This Row],['# Stops]])*60,"")</f>
        <v/>
      </c>
      <c r="AZ16" s="211" t="n"/>
      <c r="BA16" s="33" t="n">
        <v>46048</v>
      </c>
    </row>
    <row r="17" ht="20.15" customHeight="1" s="452">
      <c r="A17" s="21" t="n">
        <v>46034</v>
      </c>
      <c r="B17" s="22">
        <f>IF(A17="","",TEXT(A17,"dddddd"))</f>
        <v/>
      </c>
      <c r="C17" s="22" t="n"/>
      <c r="D17" s="23" t="inlineStr">
        <is>
          <t>_10.3GM_HT</t>
        </is>
      </c>
      <c r="E17" s="24">
        <f t="array" ref="E17">IFERROR(INDIRECT(D17),"")</f>
        <v/>
      </c>
      <c r="F17" s="25" t="n">
        <v>30</v>
      </c>
      <c r="G17" s="26" t="n">
        <v>28.5</v>
      </c>
      <c r="H17" s="27">
        <f>IFERROR((Table110[[#This Row],[Plan]]/Table110[[#This Row],[Hours Used]])/(Table110[[#This Row],[SOC (TPD)]]/24),"")</f>
        <v/>
      </c>
      <c r="I17" s="27">
        <f>IFERROR((Table110[[#This Row],[Volume Delivered (T)]]/Table110[[#This Row],[Hours Used]])/(Table110[[#This Row],[SOC (TPD)]]/24),"")</f>
        <v/>
      </c>
      <c r="J17" s="28" t="n"/>
      <c r="K17" s="28" t="n"/>
      <c r="L17" s="28" t="n"/>
      <c r="M17" s="25" t="n"/>
      <c r="N17" s="29" t="n">
        <v>0.036</v>
      </c>
      <c r="O17" s="83" t="n"/>
      <c r="P17" s="25" t="n"/>
      <c r="Q17" s="25" t="n"/>
      <c r="R17" s="69" t="n">
        <v>1</v>
      </c>
      <c r="S17" s="70" t="n">
        <v>1</v>
      </c>
      <c r="T17" s="30">
        <f>IF(Table110[[#This Row],[SKU]]="",0,24-Table110[[#This Row],[Legal Non-Operating Time]]-Table110[[#This Row],[No Demand Time]]-Table110[[#This Row],[Force Majeure]])</f>
        <v/>
      </c>
      <c r="U17" s="26" t="n"/>
      <c r="V17" s="26" t="n"/>
      <c r="W17" s="26" t="n"/>
      <c r="X17" s="26" t="n">
        <v>1.1</v>
      </c>
      <c r="Y17" s="26" t="n"/>
      <c r="Z17" s="26" t="n"/>
      <c r="AA17" s="26" t="n"/>
      <c r="AB17" s="30">
        <f>Table110[[#This Row],[Hours Used]]-SUM(Table110[[#This Row],[Planned Maintenance]:[Start and Finish Production]])</f>
        <v/>
      </c>
      <c r="AC17" s="26" t="n"/>
      <c r="AD17" s="26" t="n">
        <v>3</v>
      </c>
      <c r="AE17" s="26" t="n"/>
      <c r="AF17" s="26" t="n"/>
      <c r="AG17" s="26" t="n"/>
      <c r="AH17" s="26" t="n"/>
      <c r="AI17" s="24">
        <f>(Table110[[#This Row],[Hours Used]]-SUM(Table110[[#This Row],[Planned Maintenance]:[Start and Finish Production]])-SUM(Table110[[#This Row],[Minor Stoppages]:[Material Shortages]])-Table110[[#This Row],[Quality Loss (Hrs)]]-Table110[[#This Row],[Operating Time]])/3</f>
        <v/>
      </c>
      <c r="AJ17" s="24">
        <f>IFERROR(IF(Table110[[#This Row],[SKU]]="",0,Table110[[#This Row],[Quality Loss (T)]]/(Table110[[#This Row],[SOC (TPD)]]/24)),"")</f>
        <v/>
      </c>
      <c r="AK17" s="31">
        <f>IFERROR(IF(Table110[[#This Row],[SKU]]="",0,Table110[[#This Row],[Volume Delivered (T)]]/(Table110[[#This Row],[SOC (TPD)]]/24)),"")</f>
        <v/>
      </c>
      <c r="AL17" s="31">
        <f>IFERROR(Table110[[#This Row],[Operating Time]]/Table110[[#This Row],[PRODUCTION HOURS]],"")</f>
        <v/>
      </c>
      <c r="AM17" s="32" t="n">
        <v>94</v>
      </c>
      <c r="AN17" s="32" t="inlineStr">
        <is>
          <t>YES</t>
        </is>
      </c>
      <c r="AO17" s="32" t="inlineStr">
        <is>
          <t>YES</t>
        </is>
      </c>
      <c r="AP17" s="32" t="n">
        <v>1</v>
      </c>
      <c r="AQ17" s="32" t="n">
        <v>1</v>
      </c>
      <c r="AR17" s="32" t="n">
        <v>1</v>
      </c>
      <c r="AS17" s="32">
        <f>IFERROR(SUMIFS(#REF!,#REF!,'Shift Wise-Data Sheet'!A:A,#REF!,"Samridhi Perk Line")/SUMIFS(#REF!,#REF!,'Shift Wise-Data Sheet'!A:A,#REF!,"Samridhi Perk Line"),"")</f>
        <v/>
      </c>
      <c r="AT17" s="32" t="n">
        <v>17</v>
      </c>
      <c r="AU17" s="32" t="n">
        <v>0</v>
      </c>
      <c r="AV17" s="203">
        <f>IFERROR(VLOOKUP(Table110[[#This Row],[Date]],'Overweight Data'!A15:G1110,6,FALSE),"")</f>
        <v/>
      </c>
      <c r="AW17" s="213">
        <f>IFERROR(
   IF(
      OR(Table110[[#This Row],[Operating Time]]=0, (Table110[[#This Row],[Operating Time]]/IF(AD17&lt;=1,AD17+1,AD17))*60=0),
      1,
      ((Table110[[#This Row],[Operating Time]])/IF(AD17&lt;=1,AD17+1,AD17))*60
   ),
"_")</f>
        <v/>
      </c>
      <c r="AX17" s="213">
        <f>COUNTIFS('Downtime Data'!A:A,Table110[[#This Row],[Date]])</f>
        <v/>
      </c>
      <c r="AY17" s="211">
        <f>IFERROR((SUM(Table110[[#This Row],[Minor Stoppages]:[Material Shortages]])/Table110[[#This Row],['# Stops]])*60,"")</f>
        <v/>
      </c>
      <c r="AZ17" s="211" t="n"/>
      <c r="BA17" s="33" t="n">
        <v>46048</v>
      </c>
    </row>
    <row r="18" ht="20.15" customHeight="1" s="452">
      <c r="A18" s="21" t="n">
        <v>46035</v>
      </c>
      <c r="B18" s="22">
        <f>IF(A18="","",TEXT(A18,"dddddd"))</f>
        <v/>
      </c>
      <c r="C18" s="22" t="n"/>
      <c r="D18" s="23" t="inlineStr">
        <is>
          <t>_10.3GM_HT</t>
        </is>
      </c>
      <c r="E18" s="24">
        <f t="array" ref="E18">IFERROR(INDIRECT(D18),"")</f>
        <v/>
      </c>
      <c r="F18" s="25" t="n">
        <v>30</v>
      </c>
      <c r="G18" s="26" t="n">
        <v>32.7</v>
      </c>
      <c r="H18" s="27">
        <f>IFERROR((Table110[[#This Row],[Plan]]/Table110[[#This Row],[Hours Used]])/(Table110[[#This Row],[SOC (TPD)]]/24),"")</f>
        <v/>
      </c>
      <c r="I18" s="27">
        <f>IFERROR((Table110[[#This Row],[Volume Delivered (T)]]/Table110[[#This Row],[Hours Used]])/(Table110[[#This Row],[SOC (TPD)]]/24),"")</f>
        <v/>
      </c>
      <c r="J18" s="28" t="n"/>
      <c r="K18" s="28" t="n"/>
      <c r="L18" s="28" t="n"/>
      <c r="M18" s="25" t="n">
        <v>1.362</v>
      </c>
      <c r="N18" s="29" t="n">
        <v>0.035</v>
      </c>
      <c r="O18" s="83" t="n"/>
      <c r="P18" s="25" t="n"/>
      <c r="Q18" s="25" t="n"/>
      <c r="R18" s="69" t="n">
        <v>0</v>
      </c>
      <c r="S18" s="70" t="n">
        <v>0</v>
      </c>
      <c r="T18" s="30">
        <f>IF(Table110[[#This Row],[SKU]]="",0,24-Table110[[#This Row],[Legal Non-Operating Time]]-Table110[[#This Row],[No Demand Time]]-Table110[[#This Row],[Force Majeure]])</f>
        <v/>
      </c>
      <c r="U18" s="26" t="n"/>
      <c r="V18" s="26" t="n"/>
      <c r="W18" s="26" t="n"/>
      <c r="X18" s="26" t="n"/>
      <c r="Y18" s="26" t="n"/>
      <c r="Z18" s="26" t="n"/>
      <c r="AA18" s="26" t="n"/>
      <c r="AB18" s="30">
        <f>Table110[[#This Row],[Hours Used]]-SUM(Table110[[#This Row],[Planned Maintenance]:[Start and Finish Production]])</f>
        <v/>
      </c>
      <c r="AC18" s="26" t="n"/>
      <c r="AD18" s="26" t="n"/>
      <c r="AE18" s="26" t="n"/>
      <c r="AF18" s="26" t="n"/>
      <c r="AG18" s="26" t="n"/>
      <c r="AH18" s="26" t="n"/>
      <c r="AI18" s="24">
        <f>(Table110[[#This Row],[Hours Used]]-SUM(Table110[[#This Row],[Planned Maintenance]:[Start and Finish Production]])-SUM(Table110[[#This Row],[Minor Stoppages]:[Material Shortages]])-Table110[[#This Row],[Quality Loss (Hrs)]]-Table110[[#This Row],[Operating Time]])/3</f>
        <v/>
      </c>
      <c r="AJ18" s="24">
        <f>IFERROR(IF(Table110[[#This Row],[SKU]]="",0,Table110[[#This Row],[Quality Loss (T)]]/(Table110[[#This Row],[SOC (TPD)]]/24)),"")</f>
        <v/>
      </c>
      <c r="AK18" s="31">
        <f>IFERROR(IF(Table110[[#This Row],[SKU]]="",0,Table110[[#This Row],[Volume Delivered (T)]]/(Table110[[#This Row],[SOC (TPD)]]/24)),"")</f>
        <v/>
      </c>
      <c r="AL18" s="31">
        <f>IFERROR(Table110[[#This Row],[Operating Time]]/Table110[[#This Row],[PRODUCTION HOURS]],"")</f>
        <v/>
      </c>
      <c r="AM18" s="32" t="n">
        <v>100</v>
      </c>
      <c r="AN18" s="32" t="inlineStr">
        <is>
          <t>YES</t>
        </is>
      </c>
      <c r="AO18" s="32" t="inlineStr">
        <is>
          <t>YES</t>
        </is>
      </c>
      <c r="AP18" s="32" t="n">
        <v>46</v>
      </c>
      <c r="AQ18" s="32" t="n">
        <v>45</v>
      </c>
      <c r="AR18" s="32" t="n"/>
      <c r="AS18" s="32">
        <f>IFERROR(SUMIFS(#REF!,#REF!,'Shift Wise-Data Sheet'!A:A,#REF!,"Samridhi Perk Line")/SUMIFS(#REF!,#REF!,'Shift Wise-Data Sheet'!A:A,#REF!,"Samridhi Perk Line"),"")</f>
        <v/>
      </c>
      <c r="AT18" s="32" t="n">
        <v>21</v>
      </c>
      <c r="AU18" s="32" t="n">
        <v>0</v>
      </c>
      <c r="AV18" s="203">
        <f>IFERROR(VLOOKUP(Table110[[#This Row],[Date]],'Overweight Data'!A16:G1111,6,FALSE),"")</f>
        <v/>
      </c>
      <c r="AW18" s="213">
        <f>IFERROR(
   IF(
      OR(Table110[[#This Row],[Operating Time]]=0, (Table110[[#This Row],[Operating Time]]/IF(AD18&lt;=1,AD18+1,AD18))*60=0),
      1,
      ((Table110[[#This Row],[Operating Time]])/IF(AD18&lt;=1,AD18+1,AD18))*60
   ),
"_")</f>
        <v/>
      </c>
      <c r="AX18" s="213">
        <f>COUNTIFS('Downtime Data'!A:A,Table110[[#This Row],[Date]])</f>
        <v/>
      </c>
      <c r="AY18" s="211">
        <f>IFERROR((SUM(Table110[[#This Row],[Minor Stoppages]:[Material Shortages]])/Table110[[#This Row],['# Stops]])*60,"")</f>
        <v/>
      </c>
      <c r="AZ18" s="211" t="n"/>
      <c r="BA18" s="33" t="n">
        <v>46048</v>
      </c>
    </row>
    <row r="19" ht="20.15" customHeight="1" s="452">
      <c r="A19" s="21" t="n">
        <v>46036</v>
      </c>
      <c r="B19" s="22">
        <f>IF(A19="","",TEXT(A19,"dddddd"))</f>
        <v/>
      </c>
      <c r="C19" s="22" t="n"/>
      <c r="D19" s="23" t="inlineStr">
        <is>
          <t>_10.3GM_HT</t>
        </is>
      </c>
      <c r="E19" s="24">
        <f t="array" ref="E19">IFERROR(INDIRECT(D19),"")</f>
        <v/>
      </c>
      <c r="F19" s="25" t="n">
        <v>30</v>
      </c>
      <c r="G19" s="26" t="n">
        <v>30</v>
      </c>
      <c r="H19" s="27">
        <f>IFERROR((Table110[[#This Row],[Plan]]/Table110[[#This Row],[Hours Used]])/(Table110[[#This Row],[SOC (TPD)]]/24),"")</f>
        <v/>
      </c>
      <c r="I19" s="27">
        <f>IFERROR((Table110[[#This Row],[Volume Delivered (T)]]/Table110[[#This Row],[Hours Used]])/(Table110[[#This Row],[SOC (TPD)]]/24),"")</f>
        <v/>
      </c>
      <c r="J19" s="28" t="n"/>
      <c r="K19" s="28" t="n"/>
      <c r="L19" s="28" t="n"/>
      <c r="M19" s="25" t="n">
        <v>2.127</v>
      </c>
      <c r="N19" s="29" t="n">
        <v>0.035</v>
      </c>
      <c r="O19" s="83" t="n"/>
      <c r="P19" s="25" t="n"/>
      <c r="Q19" s="25" t="n"/>
      <c r="R19" s="69" t="n">
        <v>0</v>
      </c>
      <c r="S19" s="70" t="n">
        <v>0</v>
      </c>
      <c r="T19" s="30">
        <f>IF(Table110[[#This Row],[SKU]]="",0,24-Table110[[#This Row],[Legal Non-Operating Time]]-Table110[[#This Row],[No Demand Time]]-Table110[[#This Row],[Force Majeure]])</f>
        <v/>
      </c>
      <c r="U19" s="26" t="n"/>
      <c r="V19" s="26" t="n"/>
      <c r="W19" s="26" t="n"/>
      <c r="X19" s="26" t="n">
        <v>1</v>
      </c>
      <c r="Y19" s="26" t="n"/>
      <c r="Z19" s="26" t="n"/>
      <c r="AA19" s="26" t="n"/>
      <c r="AB19" s="30">
        <f>Table110[[#This Row],[Hours Used]]-SUM(Table110[[#This Row],[Planned Maintenance]:[Start and Finish Production]])</f>
        <v/>
      </c>
      <c r="AC19" s="26" t="n"/>
      <c r="AD19" s="26" t="n"/>
      <c r="AE19" s="26" t="n">
        <v>0.45</v>
      </c>
      <c r="AF19" s="26" t="n"/>
      <c r="AG19" s="26" t="n"/>
      <c r="AH19" s="26" t="n"/>
      <c r="AI19" s="24">
        <f>(Table110[[#This Row],[Hours Used]]-SUM(Table110[[#This Row],[Planned Maintenance]:[Start and Finish Production]])-SUM(Table110[[#This Row],[Minor Stoppages]:[Material Shortages]])-Table110[[#This Row],[Quality Loss (Hrs)]]-Table110[[#This Row],[Operating Time]])/3</f>
        <v/>
      </c>
      <c r="AJ19" s="24">
        <f>IFERROR(IF(Table110[[#This Row],[SKU]]="",0,Table110[[#This Row],[Quality Loss (T)]]/(Table110[[#This Row],[SOC (TPD)]]/24)),"")</f>
        <v/>
      </c>
      <c r="AK19" s="31">
        <f>IFERROR(IF(Table110[[#This Row],[SKU]]="",0,Table110[[#This Row],[Volume Delivered (T)]]/(Table110[[#This Row],[SOC (TPD)]]/24)),"")</f>
        <v/>
      </c>
      <c r="AL19" s="31">
        <f>IFERROR(Table110[[#This Row],[Operating Time]]/Table110[[#This Row],[PRODUCTION HOURS]],"")</f>
        <v/>
      </c>
      <c r="AM19" s="32" t="n">
        <v>92</v>
      </c>
      <c r="AN19" s="32" t="inlineStr">
        <is>
          <t>YES</t>
        </is>
      </c>
      <c r="AO19" s="32" t="inlineStr">
        <is>
          <t>YES</t>
        </is>
      </c>
      <c r="AP19" s="32" t="n">
        <v>0</v>
      </c>
      <c r="AQ19" s="32" t="n">
        <v>0</v>
      </c>
      <c r="AR19" s="32" t="n"/>
      <c r="AS19" s="32">
        <f>IFERROR(SUMIFS(#REF!,#REF!,'Shift Wise-Data Sheet'!A:A,#REF!,"Samridhi Perk Line")/SUMIFS(#REF!,#REF!,'Shift Wise-Data Sheet'!A:A,#REF!,"Samridhi Perk Line"),"")</f>
        <v/>
      </c>
      <c r="AT19" s="32" t="n">
        <v>18</v>
      </c>
      <c r="AU19" s="32" t="n">
        <v>0</v>
      </c>
      <c r="AV19" s="203">
        <f>IFERROR(VLOOKUP(Table110[[#This Row],[Date]],'Overweight Data'!A17:G1112,6,FALSE),"")</f>
        <v/>
      </c>
      <c r="AW19" s="213">
        <f>IFERROR(
   IF(
      OR(Table110[[#This Row],[Operating Time]]=0, (Table110[[#This Row],[Operating Time]]/IF(AD19&lt;=1,AD19+1,AD19))*60=0),
      1,
      ((Table110[[#This Row],[Operating Time]])/IF(AD19&lt;=1,AD19+1,AD19))*60
   ),
"_")</f>
        <v/>
      </c>
      <c r="AX19" s="213">
        <f>COUNTIFS('Downtime Data'!A:A,Table110[[#This Row],[Date]])</f>
        <v/>
      </c>
      <c r="AY19" s="211">
        <f>IFERROR((SUM(Table110[[#This Row],[Minor Stoppages]:[Material Shortages]])/Table110[[#This Row],['# Stops]])*60,"")</f>
        <v/>
      </c>
      <c r="AZ19" s="211" t="n"/>
      <c r="BA19" s="33" t="n">
        <v>46048</v>
      </c>
    </row>
    <row r="20" ht="20.15" customHeight="1" s="452">
      <c r="A20" s="21" t="n">
        <v>46037</v>
      </c>
      <c r="B20" s="22">
        <f>IF(A20="","",TEXT(A20,"dddddd"))</f>
        <v/>
      </c>
      <c r="C20" s="22" t="n"/>
      <c r="D20" s="23" t="inlineStr">
        <is>
          <t>_10.3GM_HT</t>
        </is>
      </c>
      <c r="E20" s="24">
        <f t="array" ref="E20">IFERROR(INDIRECT(D20),"")</f>
        <v/>
      </c>
      <c r="F20" s="25" t="n">
        <v>30</v>
      </c>
      <c r="G20" s="26" t="n">
        <v>31.5</v>
      </c>
      <c r="H20" s="27">
        <f>IFERROR((Table110[[#This Row],[Plan]]/Table110[[#This Row],[Hours Used]])/(Table110[[#This Row],[SOC (TPD)]]/24),"")</f>
        <v/>
      </c>
      <c r="I20" s="27">
        <f>IFERROR((Table110[[#This Row],[Volume Delivered (T)]]/Table110[[#This Row],[Hours Used]])/(Table110[[#This Row],[SOC (TPD)]]/24),"")</f>
        <v/>
      </c>
      <c r="J20" s="28" t="n"/>
      <c r="K20" s="28" t="n"/>
      <c r="L20" s="28" t="n"/>
      <c r="M20" s="25" t="n"/>
      <c r="N20" s="29" t="n">
        <v>0.035</v>
      </c>
      <c r="O20" s="83" t="n"/>
      <c r="P20" s="25" t="n"/>
      <c r="Q20" s="25" t="n"/>
      <c r="R20" s="69" t="n">
        <v>0</v>
      </c>
      <c r="S20" s="70" t="n">
        <v>0</v>
      </c>
      <c r="T20" s="30">
        <f>IF(Table110[[#This Row],[SKU]]="",0,24-Table110[[#This Row],[Legal Non-Operating Time]]-Table110[[#This Row],[No Demand Time]]-Table110[[#This Row],[Force Majeure]])</f>
        <v/>
      </c>
      <c r="U20" s="26" t="n"/>
      <c r="V20" s="26" t="n"/>
      <c r="W20" s="26" t="n"/>
      <c r="X20" s="26" t="n">
        <v>2.2</v>
      </c>
      <c r="Y20" s="26" t="n"/>
      <c r="Z20" s="26" t="n"/>
      <c r="AA20" s="26" t="n"/>
      <c r="AB20" s="30">
        <f>Table110[[#This Row],[Hours Used]]-SUM(Table110[[#This Row],[Planned Maintenance]:[Start and Finish Production]])</f>
        <v/>
      </c>
      <c r="AC20" s="26" t="n"/>
      <c r="AD20" s="26" t="n"/>
      <c r="AE20" s="26" t="n"/>
      <c r="AF20" s="26" t="n"/>
      <c r="AG20" s="26" t="n"/>
      <c r="AH20" s="26" t="n"/>
      <c r="AI20" s="24">
        <f>(Table110[[#This Row],[Hours Used]]-SUM(Table110[[#This Row],[Planned Maintenance]:[Start and Finish Production]])-SUM(Table110[[#This Row],[Minor Stoppages]:[Material Shortages]])-Table110[[#This Row],[Quality Loss (Hrs)]]-Table110[[#This Row],[Operating Time]])/3</f>
        <v/>
      </c>
      <c r="AJ20" s="24">
        <f>IFERROR(IF(Table110[[#This Row],[SKU]]="",0,Table110[[#This Row],[Quality Loss (T)]]/(Table110[[#This Row],[SOC (TPD)]]/24)),"")</f>
        <v/>
      </c>
      <c r="AK20" s="31">
        <f>IFERROR(IF(Table110[[#This Row],[SKU]]="",0,Table110[[#This Row],[Volume Delivered (T)]]/(Table110[[#This Row],[SOC (TPD)]]/24)),"")</f>
        <v/>
      </c>
      <c r="AL20" s="31">
        <f>IFERROR(Table110[[#This Row],[Operating Time]]/Table110[[#This Row],[PRODUCTION HOURS]],"")</f>
        <v/>
      </c>
      <c r="AM20" s="32" t="n">
        <v>114</v>
      </c>
      <c r="AN20" s="32" t="inlineStr">
        <is>
          <t>YES</t>
        </is>
      </c>
      <c r="AO20" s="32" t="inlineStr">
        <is>
          <t>YES</t>
        </is>
      </c>
      <c r="AP20" s="32" t="n">
        <v>2</v>
      </c>
      <c r="AQ20" s="32" t="n">
        <v>2</v>
      </c>
      <c r="AR20" s="32" t="n"/>
      <c r="AS20" s="32">
        <f>IFERROR(SUMIFS(#REF!,#REF!,'Shift Wise-Data Sheet'!A:A,#REF!,"Samridhi Perk Line")/SUMIFS(#REF!,#REF!,'Shift Wise-Data Sheet'!A:A,#REF!,"Samridhi Perk Line"),"")</f>
        <v/>
      </c>
      <c r="AT20" s="32" t="n">
        <v>7</v>
      </c>
      <c r="AU20" s="32" t="n">
        <v>0</v>
      </c>
      <c r="AV20" s="203">
        <f>IFERROR(VLOOKUP(Table110[[#This Row],[Date]],'Overweight Data'!A18:G1113,6,FALSE),"")</f>
        <v/>
      </c>
      <c r="AW20" s="213">
        <f>IFERROR(
   IF(
      OR(Table110[[#This Row],[Operating Time]]=0, (Table110[[#This Row],[Operating Time]]/IF(AD20&lt;=1,AD20+1,AD20))*60=0),
      1,
      ((Table110[[#This Row],[Operating Time]])/IF(AD20&lt;=1,AD20+1,AD20))*60
   ),
"_")</f>
        <v/>
      </c>
      <c r="AX20" s="213">
        <f>COUNTIFS('Downtime Data'!A:A,Table110[[#This Row],[Date]])</f>
        <v/>
      </c>
      <c r="AY20" s="211">
        <f>IFERROR((SUM(Table110[[#This Row],[Minor Stoppages]:[Material Shortages]])/Table110[[#This Row],['# Stops]])*60,"")</f>
        <v/>
      </c>
      <c r="AZ20" s="211" t="n"/>
      <c r="BA20" s="33" t="n">
        <v>46048</v>
      </c>
    </row>
    <row r="21" ht="20.15" customHeight="1" s="452">
      <c r="A21" s="21" t="n">
        <v>46038</v>
      </c>
      <c r="B21" s="22">
        <f>IF(A21="","",TEXT(A21,"dddddd"))</f>
        <v/>
      </c>
      <c r="C21" s="22" t="n"/>
      <c r="D21" s="23" t="inlineStr">
        <is>
          <t>_10.3GM</t>
        </is>
      </c>
      <c r="E21" s="24">
        <f t="array" ref="E21">IFERROR(INDIRECT(D21),"")</f>
        <v/>
      </c>
      <c r="F21" s="25" t="n">
        <v>32</v>
      </c>
      <c r="G21" s="26" t="n">
        <v>38.6</v>
      </c>
      <c r="H21" s="27">
        <f>IFERROR((Table110[[#This Row],[Plan]]/Table110[[#This Row],[Hours Used]])/(Table110[[#This Row],[SOC (TPD)]]/24),"")</f>
        <v/>
      </c>
      <c r="I21" s="27">
        <f>IFERROR((Table110[[#This Row],[Volume Delivered (T)]]/Table110[[#This Row],[Hours Used]])/(Table110[[#This Row],[SOC (TPD)]]/24),"")</f>
        <v/>
      </c>
      <c r="J21" s="28" t="n"/>
      <c r="K21" s="28" t="n"/>
      <c r="L21" s="28" t="n"/>
      <c r="M21" s="25" t="n"/>
      <c r="N21" s="29" t="n">
        <v>0.035</v>
      </c>
      <c r="O21" s="83" t="n"/>
      <c r="P21" s="25" t="n"/>
      <c r="Q21" s="25" t="n"/>
      <c r="R21" s="69" t="n">
        <v>0</v>
      </c>
      <c r="S21" s="70" t="n">
        <v>0</v>
      </c>
      <c r="T21" s="30">
        <f>IF(Table110[[#This Row],[SKU]]="",0,24-Table110[[#This Row],[Legal Non-Operating Time]]-Table110[[#This Row],[No Demand Time]]-Table110[[#This Row],[Force Majeure]])</f>
        <v/>
      </c>
      <c r="U21" s="26" t="n"/>
      <c r="V21" s="26" t="n"/>
      <c r="W21" s="26" t="n"/>
      <c r="X21" s="26" t="n"/>
      <c r="Y21" s="26" t="n"/>
      <c r="Z21" s="26" t="n"/>
      <c r="AA21" s="26" t="n"/>
      <c r="AB21" s="30">
        <f>Table110[[#This Row],[Hours Used]]-SUM(Table110[[#This Row],[Planned Maintenance]:[Start and Finish Production]])</f>
        <v/>
      </c>
      <c r="AC21" s="26" t="n"/>
      <c r="AD21" s="26" t="n"/>
      <c r="AE21" s="26" t="n"/>
      <c r="AF21" s="26" t="n"/>
      <c r="AG21" s="26" t="n"/>
      <c r="AH21" s="26" t="n"/>
      <c r="AI21" s="24">
        <f>(Table110[[#This Row],[Hours Used]]-SUM(Table110[[#This Row],[Planned Maintenance]:[Start and Finish Production]])-SUM(Table110[[#This Row],[Minor Stoppages]:[Material Shortages]])-Table110[[#This Row],[Quality Loss (Hrs)]]-Table110[[#This Row],[Operating Time]])/3</f>
        <v/>
      </c>
      <c r="AJ21" s="24">
        <f>IFERROR(IF(Table110[[#This Row],[SKU]]="",0,Table110[[#This Row],[Quality Loss (T)]]/(Table110[[#This Row],[SOC (TPD)]]/24)),"")</f>
        <v/>
      </c>
      <c r="AK21" s="31">
        <f>IFERROR(IF(Table110[[#This Row],[SKU]]="",0,Table110[[#This Row],[Volume Delivered (T)]]/(Table110[[#This Row],[SOC (TPD)]]/24)),"")</f>
        <v/>
      </c>
      <c r="AL21" s="31">
        <f>IFERROR(Table110[[#This Row],[Operating Time]]/Table110[[#This Row],[PRODUCTION HOURS]],"")</f>
        <v/>
      </c>
      <c r="AM21" s="32" t="n">
        <v>119</v>
      </c>
      <c r="AN21" s="32" t="inlineStr">
        <is>
          <t>YES</t>
        </is>
      </c>
      <c r="AO21" s="32" t="inlineStr">
        <is>
          <t>YES</t>
        </is>
      </c>
      <c r="AP21" s="32" t="n">
        <v>0</v>
      </c>
      <c r="AQ21" s="32" t="n">
        <v>0</v>
      </c>
      <c r="AR21" s="32" t="n"/>
      <c r="AS21" s="32">
        <f>IFERROR(SUMIFS(#REF!,#REF!,'Shift Wise-Data Sheet'!A:A,#REF!,"Samridhi Perk Line")/SUMIFS(#REF!,#REF!,'Shift Wise-Data Sheet'!A:A,#REF!,"Samridhi Perk Line"),"")</f>
        <v/>
      </c>
      <c r="AT21" s="32" t="n">
        <v>8</v>
      </c>
      <c r="AU21" s="32" t="n">
        <v>0</v>
      </c>
      <c r="AV21" s="203">
        <f>IFERROR(VLOOKUP(Table110[[#This Row],[Date]],'Overweight Data'!A19:G1114,6,FALSE),"")</f>
        <v/>
      </c>
      <c r="AW21" s="213">
        <f>IFERROR(
   IF(
      OR(Table110[[#This Row],[Operating Time]]=0, (Table110[[#This Row],[Operating Time]]/IF(AD21&lt;=1,AD21+1,AD21))*60=0),
      1,
      ((Table110[[#This Row],[Operating Time]])/IF(AD21&lt;=1,AD21+1,AD21))*60
   ),
"_")</f>
        <v/>
      </c>
      <c r="AX21" s="213">
        <f>COUNTIFS('Downtime Data'!A:A,Table110[[#This Row],[Date]])</f>
        <v/>
      </c>
      <c r="AY21" s="211">
        <f>IFERROR((SUM(Table110[[#This Row],[Minor Stoppages]:[Material Shortages]])/Table110[[#This Row],['# Stops]])*60,"")</f>
        <v/>
      </c>
      <c r="AZ21" s="211" t="n"/>
      <c r="BA21" s="33" t="n">
        <v>46048</v>
      </c>
    </row>
    <row r="22" ht="20.15" customHeight="1" s="452">
      <c r="A22" s="21" t="n">
        <v>46039</v>
      </c>
      <c r="B22" s="22">
        <f>IF(A22="","",TEXT(A22,"dddddd"))</f>
        <v/>
      </c>
      <c r="C22" s="22" t="n"/>
      <c r="D22" s="23" t="inlineStr">
        <is>
          <t>_10.3GM</t>
        </is>
      </c>
      <c r="E22" s="24">
        <f t="array" ref="E22">IFERROR(INDIRECT(D22),"")</f>
        <v/>
      </c>
      <c r="F22" s="25" t="n">
        <v>32</v>
      </c>
      <c r="G22" s="26" t="n">
        <v>35.2</v>
      </c>
      <c r="H22" s="27">
        <f>IFERROR((Table110[[#This Row],[Plan]]/Table110[[#This Row],[Hours Used]])/(Table110[[#This Row],[SOC (TPD)]]/24),"")</f>
        <v/>
      </c>
      <c r="I22" s="27">
        <f>IFERROR((Table110[[#This Row],[Volume Delivered (T)]]/Table110[[#This Row],[Hours Used]])/(Table110[[#This Row],[SOC (TPD)]]/24),"")</f>
        <v/>
      </c>
      <c r="J22" s="28" t="n"/>
      <c r="K22" s="28" t="n"/>
      <c r="L22" s="28" t="n"/>
      <c r="M22" s="25" t="n">
        <v>0.2</v>
      </c>
      <c r="N22" s="29" t="n">
        <v>0.035</v>
      </c>
      <c r="O22" s="83" t="n"/>
      <c r="P22" s="25" t="n"/>
      <c r="Q22" s="25" t="n"/>
      <c r="R22" s="69" t="n">
        <v>0</v>
      </c>
      <c r="S22" s="70" t="n">
        <v>0</v>
      </c>
      <c r="T22" s="30">
        <f>IF(Table110[[#This Row],[SKU]]="",0,24-Table110[[#This Row],[Legal Non-Operating Time]]-Table110[[#This Row],[No Demand Time]]-Table110[[#This Row],[Force Majeure]])</f>
        <v/>
      </c>
      <c r="U22" s="26" t="n"/>
      <c r="V22" s="26" t="n"/>
      <c r="W22" s="26" t="n"/>
      <c r="X22" s="26" t="n"/>
      <c r="Y22" s="26" t="n"/>
      <c r="Z22" s="26" t="n"/>
      <c r="AA22" s="26" t="n"/>
      <c r="AB22" s="30">
        <f>Table110[[#This Row],[Hours Used]]-SUM(Table110[[#This Row],[Planned Maintenance]:[Start and Finish Production]])</f>
        <v/>
      </c>
      <c r="AC22" s="26" t="n"/>
      <c r="AD22" s="26" t="n"/>
      <c r="AE22" s="26" t="n">
        <v>1</v>
      </c>
      <c r="AF22" s="26" t="n"/>
      <c r="AG22" s="26" t="n"/>
      <c r="AH22" s="26" t="n"/>
      <c r="AI22" s="24">
        <f>(Table110[[#This Row],[Hours Used]]-SUM(Table110[[#This Row],[Planned Maintenance]:[Start and Finish Production]])-SUM(Table110[[#This Row],[Minor Stoppages]:[Material Shortages]])-Table110[[#This Row],[Quality Loss (Hrs)]]-Table110[[#This Row],[Operating Time]])/3</f>
        <v/>
      </c>
      <c r="AJ22" s="24">
        <f>IFERROR(IF(Table110[[#This Row],[SKU]]="",0,Table110[[#This Row],[Quality Loss (T)]]/(Table110[[#This Row],[SOC (TPD)]]/24)),"")</f>
        <v/>
      </c>
      <c r="AK22" s="31">
        <f>IFERROR(IF(Table110[[#This Row],[SKU]]="",0,Table110[[#This Row],[Volume Delivered (T)]]/(Table110[[#This Row],[SOC (TPD)]]/24)),"")</f>
        <v/>
      </c>
      <c r="AL22" s="31">
        <f>IFERROR(Table110[[#This Row],[Operating Time]]/Table110[[#This Row],[PRODUCTION HOURS]],"")</f>
        <v/>
      </c>
      <c r="AM22" s="32" t="n">
        <v>111</v>
      </c>
      <c r="AN22" s="32" t="inlineStr">
        <is>
          <t>YES</t>
        </is>
      </c>
      <c r="AO22" s="32" t="inlineStr">
        <is>
          <t>YES</t>
        </is>
      </c>
      <c r="AP22" s="32" t="n">
        <v>0</v>
      </c>
      <c r="AQ22" s="32" t="n">
        <v>0</v>
      </c>
      <c r="AR22" s="32" t="n"/>
      <c r="AS22" s="32">
        <f>IFERROR(SUMIFS(#REF!,#REF!,'Shift Wise-Data Sheet'!A:A,#REF!,"Samridhi Perk Line")/SUMIFS(#REF!,#REF!,'Shift Wise-Data Sheet'!A:A,#REF!,"Samridhi Perk Line"),"")</f>
        <v/>
      </c>
      <c r="AT22" s="32" t="n">
        <v>35</v>
      </c>
      <c r="AU22" s="32" t="n">
        <v>0</v>
      </c>
      <c r="AV22" s="203">
        <f>IFERROR(VLOOKUP(Table110[[#This Row],[Date]],'Overweight Data'!A20:G1115,6,FALSE),"")</f>
        <v/>
      </c>
      <c r="AW22" s="213">
        <f>IFERROR(
   IF(
      OR(Table110[[#This Row],[Operating Time]]=0, (Table110[[#This Row],[Operating Time]]/IF(AD22&lt;=1,AD22+1,AD22))*60=0),
      1,
      ((Table110[[#This Row],[Operating Time]])/IF(AD22&lt;=1,AD22+1,AD22))*60
   ),
"_")</f>
        <v/>
      </c>
      <c r="AX22" s="213">
        <f>COUNTIFS('Downtime Data'!A:A,Table110[[#This Row],[Date]])</f>
        <v/>
      </c>
      <c r="AY22" s="211">
        <f>IFERROR((SUM(Table110[[#This Row],[Minor Stoppages]:[Material Shortages]])/Table110[[#This Row],['# Stops]])*60,"")</f>
        <v/>
      </c>
      <c r="AZ22" s="211" t="n"/>
      <c r="BA22" s="33" t="n">
        <v>46048</v>
      </c>
    </row>
    <row r="23" ht="20.15" customHeight="1" s="452">
      <c r="A23" s="21" t="n">
        <v>46040</v>
      </c>
      <c r="B23" s="22">
        <f>IF(A23="","",TEXT(A23,"dddddd"))</f>
        <v/>
      </c>
      <c r="C23" s="22" t="n"/>
      <c r="D23" s="23" t="inlineStr">
        <is>
          <t>_10.3GM</t>
        </is>
      </c>
      <c r="E23" s="24">
        <f t="array" ref="E23">IFERROR(INDIRECT(D23),"")</f>
        <v/>
      </c>
      <c r="F23" s="25" t="n">
        <v>32</v>
      </c>
      <c r="G23" s="26" t="n">
        <v>32.59</v>
      </c>
      <c r="H23" s="27">
        <f>IFERROR((Table110[[#This Row],[Plan]]/Table110[[#This Row],[Hours Used]])/(Table110[[#This Row],[SOC (TPD)]]/24),"")</f>
        <v/>
      </c>
      <c r="I23" s="27">
        <f>IFERROR((Table110[[#This Row],[Volume Delivered (T)]]/Table110[[#This Row],[Hours Used]])/(Table110[[#This Row],[SOC (TPD)]]/24),"")</f>
        <v/>
      </c>
      <c r="J23" s="28" t="n"/>
      <c r="K23" s="28" t="n"/>
      <c r="L23" s="28" t="n"/>
      <c r="M23" s="25" t="n">
        <v>1.72</v>
      </c>
      <c r="N23" s="29" t="n">
        <v>0.035</v>
      </c>
      <c r="O23" s="83" t="n"/>
      <c r="P23" s="25" t="n"/>
      <c r="Q23" s="25" t="n"/>
      <c r="R23" s="69" t="n">
        <v>0</v>
      </c>
      <c r="S23" s="70" t="n">
        <v>0</v>
      </c>
      <c r="T23" s="30">
        <f>IF(Table110[[#This Row],[SKU]]="",0,24-Table110[[#This Row],[Legal Non-Operating Time]]-Table110[[#This Row],[No Demand Time]]-Table110[[#This Row],[Force Majeure]])</f>
        <v/>
      </c>
      <c r="U23" s="26" t="n"/>
      <c r="V23" s="26" t="n"/>
      <c r="W23" s="26" t="n"/>
      <c r="X23" s="26" t="n"/>
      <c r="Y23" s="26" t="n"/>
      <c r="Z23" s="26" t="n"/>
      <c r="AA23" s="26" t="n"/>
      <c r="AB23" s="30">
        <f>Table110[[#This Row],[Hours Used]]-SUM(Table110[[#This Row],[Planned Maintenance]:[Start and Finish Production]])</f>
        <v/>
      </c>
      <c r="AC23" s="26" t="n">
        <v>0.5</v>
      </c>
      <c r="AD23" s="26" t="n">
        <v>1</v>
      </c>
      <c r="AE23" s="26" t="n">
        <v>0.75</v>
      </c>
      <c r="AF23" s="26" t="n"/>
      <c r="AG23" s="26" t="n"/>
      <c r="AH23" s="26" t="n"/>
      <c r="AI23" s="24">
        <f>(Table110[[#This Row],[Hours Used]]-SUM(Table110[[#This Row],[Planned Maintenance]:[Start and Finish Production]])-SUM(Table110[[#This Row],[Minor Stoppages]:[Material Shortages]])-Table110[[#This Row],[Quality Loss (Hrs)]]-Table110[[#This Row],[Operating Time]])/3</f>
        <v/>
      </c>
      <c r="AJ23" s="24">
        <f>IFERROR(IF(Table110[[#This Row],[SKU]]="",0,Table110[[#This Row],[Quality Loss (T)]]/(Table110[[#This Row],[SOC (TPD)]]/24)),"")</f>
        <v/>
      </c>
      <c r="AK23" s="31">
        <f>IFERROR(IF(Table110[[#This Row],[SKU]]="",0,Table110[[#This Row],[Volume Delivered (T)]]/(Table110[[#This Row],[SOC (TPD)]]/24)),"")</f>
        <v/>
      </c>
      <c r="AL23" s="31">
        <f>IFERROR(Table110[[#This Row],[Operating Time]]/Table110[[#This Row],[PRODUCTION HOURS]],"")</f>
        <v/>
      </c>
      <c r="AM23" s="32" t="n">
        <v>97</v>
      </c>
      <c r="AN23" s="32" t="inlineStr">
        <is>
          <t>YES</t>
        </is>
      </c>
      <c r="AO23" s="32" t="inlineStr">
        <is>
          <t>YES</t>
        </is>
      </c>
      <c r="AP23" s="32" t="n">
        <v>0</v>
      </c>
      <c r="AQ23" s="32" t="n">
        <v>0</v>
      </c>
      <c r="AR23" s="32" t="n"/>
      <c r="AS23" s="32">
        <f>IFERROR(SUMIFS(#REF!,#REF!,'Shift Wise-Data Sheet'!A:A,#REF!,"Samridhi Perk Line")/SUMIFS(#REF!,#REF!,'Shift Wise-Data Sheet'!A:A,#REF!,"Samridhi Perk Line"),"")</f>
        <v/>
      </c>
      <c r="AT23" s="32" t="n">
        <v>2</v>
      </c>
      <c r="AU23" s="32" t="n">
        <v>0</v>
      </c>
      <c r="AV23" s="203">
        <f>IFERROR(VLOOKUP(Table110[[#This Row],[Date]],'Overweight Data'!A21:G1116,6,FALSE),"")</f>
        <v/>
      </c>
      <c r="AW23" s="213">
        <f>IFERROR(
   IF(
      OR(Table110[[#This Row],[Operating Time]]=0, (Table110[[#This Row],[Operating Time]]/IF(AD23&lt;=1,AD23+1,AD23))*60=0),
      1,
      ((Table110[[#This Row],[Operating Time]])/IF(AD23&lt;=1,AD23+1,AD23))*60
   ),
"_")</f>
        <v/>
      </c>
      <c r="AX23" s="213">
        <f>COUNTIFS('Downtime Data'!A:A,Table110[[#This Row],[Date]])</f>
        <v/>
      </c>
      <c r="AY23" s="211">
        <f>IFERROR((SUM(Table110[[#This Row],[Minor Stoppages]:[Material Shortages]])/Table110[[#This Row],['# Stops]])*60,"")</f>
        <v/>
      </c>
      <c r="AZ23" s="211" t="n"/>
      <c r="BA23" s="33" t="n">
        <v>46048</v>
      </c>
    </row>
    <row r="24" ht="20.15" customHeight="1" s="452">
      <c r="A24" s="21" t="n">
        <v>46041</v>
      </c>
      <c r="B24" s="22">
        <f>IF(A24="","",TEXT(A24,"dddddd"))</f>
        <v/>
      </c>
      <c r="C24" s="22" t="n"/>
      <c r="D24" s="23" t="inlineStr">
        <is>
          <t>_10.3GM</t>
        </is>
      </c>
      <c r="E24" s="24">
        <f t="array" ref="E24">IFERROR(INDIRECT(D24),"")</f>
        <v/>
      </c>
      <c r="F24" s="25" t="n">
        <v>32</v>
      </c>
      <c r="G24" s="26" t="n">
        <v>31.8</v>
      </c>
      <c r="H24" s="27">
        <f>IFERROR((Table110[[#This Row],[Plan]]/Table110[[#This Row],[Hours Used]])/(Table110[[#This Row],[SOC (TPD)]]/24),"")</f>
        <v/>
      </c>
      <c r="I24" s="27">
        <f>IFERROR((Table110[[#This Row],[Volume Delivered (T)]]/Table110[[#This Row],[Hours Used]])/(Table110[[#This Row],[SOC (TPD)]]/24),"")</f>
        <v/>
      </c>
      <c r="J24" s="28" t="n"/>
      <c r="K24" s="28" t="n"/>
      <c r="L24" s="28" t="n"/>
      <c r="M24" s="25" t="n">
        <v>2.048</v>
      </c>
      <c r="N24" s="29" t="n">
        <v>0.035</v>
      </c>
      <c r="O24" s="83" t="n"/>
      <c r="P24" s="25" t="n"/>
      <c r="Q24" s="25" t="n"/>
      <c r="R24" s="69" t="n">
        <v>3</v>
      </c>
      <c r="S24" s="70" t="n">
        <v>3</v>
      </c>
      <c r="T24" s="30">
        <f>IF(Table110[[#This Row],[SKU]]="",0,24-Table110[[#This Row],[Legal Non-Operating Time]]-Table110[[#This Row],[No Demand Time]]-Table110[[#This Row],[Force Majeure]])</f>
        <v/>
      </c>
      <c r="U24" s="26" t="n"/>
      <c r="V24" s="26" t="n"/>
      <c r="W24" s="26" t="n"/>
      <c r="X24" s="26" t="n"/>
      <c r="Y24" s="26" t="n"/>
      <c r="Z24" s="26" t="n"/>
      <c r="AA24" s="26" t="n"/>
      <c r="AB24" s="30">
        <f>Table110[[#This Row],[Hours Used]]-SUM(Table110[[#This Row],[Planned Maintenance]:[Start and Finish Production]])</f>
        <v/>
      </c>
      <c r="AC24" s="26" t="n">
        <v>1</v>
      </c>
      <c r="AD24" s="26" t="n">
        <v>0.5</v>
      </c>
      <c r="AE24" s="26" t="n">
        <v>1</v>
      </c>
      <c r="AF24" s="26" t="n"/>
      <c r="AG24" s="26" t="n"/>
      <c r="AH24" s="26" t="n"/>
      <c r="AI24" s="24">
        <f>(Table110[[#This Row],[Hours Used]]-SUM(Table110[[#This Row],[Planned Maintenance]:[Start and Finish Production]])-SUM(Table110[[#This Row],[Minor Stoppages]:[Material Shortages]])-Table110[[#This Row],[Quality Loss (Hrs)]]-Table110[[#This Row],[Operating Time]])/3</f>
        <v/>
      </c>
      <c r="AJ24" s="24">
        <f>IFERROR(IF(Table110[[#This Row],[SKU]]="",0,Table110[[#This Row],[Quality Loss (T)]]/(Table110[[#This Row],[SOC (TPD)]]/24)),"")</f>
        <v/>
      </c>
      <c r="AK24" s="31">
        <f>IFERROR(IF(Table110[[#This Row],[SKU]]="",0,Table110[[#This Row],[Volume Delivered (T)]]/(Table110[[#This Row],[SOC (TPD)]]/24)),"")</f>
        <v/>
      </c>
      <c r="AL24" s="31">
        <f>IFERROR(Table110[[#This Row],[Operating Time]]/Table110[[#This Row],[PRODUCTION HOURS]],"")</f>
        <v/>
      </c>
      <c r="AM24" s="32" t="n">
        <v>84</v>
      </c>
      <c r="AN24" s="32" t="inlineStr">
        <is>
          <t>YES</t>
        </is>
      </c>
      <c r="AO24" s="32" t="inlineStr">
        <is>
          <t>YES</t>
        </is>
      </c>
      <c r="AP24" s="32" t="n">
        <v>3</v>
      </c>
      <c r="AQ24" s="32" t="n">
        <v>0</v>
      </c>
      <c r="AR24" s="32" t="n"/>
      <c r="AS24" s="32">
        <f>IFERROR(SUMIFS(#REF!,#REF!,'Shift Wise-Data Sheet'!A:A,#REF!,"Samridhi Perk Line")/SUMIFS(#REF!,#REF!,'Shift Wise-Data Sheet'!A:A,#REF!,"Samridhi Perk Line"),"")</f>
        <v/>
      </c>
      <c r="AT24" s="32" t="n">
        <v>7</v>
      </c>
      <c r="AU24" s="32" t="n">
        <v>0</v>
      </c>
      <c r="AV24" s="203">
        <f>IFERROR(VLOOKUP(Table110[[#This Row],[Date]],'Overweight Data'!A22:G1117,6,FALSE),"")</f>
        <v/>
      </c>
      <c r="AW24" s="213">
        <f>IFERROR(
   IF(
      OR(Table110[[#This Row],[Operating Time]]=0, (Table110[[#This Row],[Operating Time]]/IF(AD24&lt;=1,AD24+1,AD24))*60=0),
      1,
      ((Table110[[#This Row],[Operating Time]])/IF(AD24&lt;=1,AD24+1,AD24))*60
   ),
"_")</f>
        <v/>
      </c>
      <c r="AX24" s="213">
        <f>COUNTIFS('Downtime Data'!A:A,Table110[[#This Row],[Date]])</f>
        <v/>
      </c>
      <c r="AY24" s="211">
        <f>IFERROR((SUM(Table110[[#This Row],[Minor Stoppages]:[Material Shortages]])/Table110[[#This Row],['# Stops]])*60,"")</f>
        <v/>
      </c>
      <c r="AZ24" s="211" t="n"/>
      <c r="BA24" s="33" t="n">
        <v>46048</v>
      </c>
    </row>
    <row r="25" ht="20.15" customHeight="1" s="452">
      <c r="A25" s="21" t="n">
        <v>46042</v>
      </c>
      <c r="B25" s="22">
        <f>IF(A25="","",TEXT(A25,"dddddd"))</f>
        <v/>
      </c>
      <c r="C25" s="22" t="n"/>
      <c r="D25" s="23" t="inlineStr">
        <is>
          <t>_10.3GM</t>
        </is>
      </c>
      <c r="E25" s="24">
        <f t="array" ref="E25">IFERROR(INDIRECT(D25),"")</f>
        <v/>
      </c>
      <c r="F25" s="25" t="n">
        <v>32</v>
      </c>
      <c r="G25" s="26" t="n">
        <v>36.36</v>
      </c>
      <c r="H25" s="27">
        <f>IFERROR((Table110[[#This Row],[Plan]]/Table110[[#This Row],[Hours Used]])/(Table110[[#This Row],[SOC (TPD)]]/24),"")</f>
        <v/>
      </c>
      <c r="I25" s="27">
        <f>IFERROR((Table110[[#This Row],[Volume Delivered (T)]]/Table110[[#This Row],[Hours Used]])/(Table110[[#This Row],[SOC (TPD)]]/24),"")</f>
        <v/>
      </c>
      <c r="J25" s="28" t="n"/>
      <c r="K25" s="28" t="n"/>
      <c r="L25" s="28" t="n"/>
      <c r="M25" s="25" t="n">
        <v>2.123</v>
      </c>
      <c r="N25" s="29" t="n">
        <v>0.035</v>
      </c>
      <c r="O25" s="83" t="n"/>
      <c r="P25" s="25" t="n"/>
      <c r="Q25" s="25" t="n"/>
      <c r="R25" s="69" t="n">
        <v>0</v>
      </c>
      <c r="S25" s="70" t="n">
        <v>0</v>
      </c>
      <c r="T25" s="30">
        <f>IF(Table110[[#This Row],[SKU]]="",0,24-Table110[[#This Row],[Legal Non-Operating Time]]-Table110[[#This Row],[No Demand Time]]-Table110[[#This Row],[Force Majeure]])</f>
        <v/>
      </c>
      <c r="U25" s="26" t="n"/>
      <c r="V25" s="26" t="n"/>
      <c r="W25" s="26" t="n"/>
      <c r="X25" s="26" t="n"/>
      <c r="Y25" s="26" t="n"/>
      <c r="Z25" s="26" t="n"/>
      <c r="AA25" s="26" t="n"/>
      <c r="AB25" s="30">
        <f>Table110[[#This Row],[Hours Used]]-SUM(Table110[[#This Row],[Planned Maintenance]:[Start and Finish Production]])</f>
        <v/>
      </c>
      <c r="AC25" s="26" t="n"/>
      <c r="AD25" s="26" t="n">
        <v>0.2</v>
      </c>
      <c r="AE25" s="26" t="n"/>
      <c r="AF25" s="26" t="n"/>
      <c r="AG25" s="26" t="n"/>
      <c r="AH25" s="26" t="n"/>
      <c r="AI25" s="24">
        <f>(Table110[[#This Row],[Hours Used]]-SUM(Table110[[#This Row],[Planned Maintenance]:[Start and Finish Production]])-SUM(Table110[[#This Row],[Minor Stoppages]:[Material Shortages]])-Table110[[#This Row],[Quality Loss (Hrs)]]-Table110[[#This Row],[Operating Time]])/3</f>
        <v/>
      </c>
      <c r="AJ25" s="24">
        <f>IFERROR(IF(Table110[[#This Row],[SKU]]="",0,Table110[[#This Row],[Quality Loss (T)]]/(Table110[[#This Row],[SOC (TPD)]]/24)),"")</f>
        <v/>
      </c>
      <c r="AK25" s="31">
        <f>IFERROR(IF(Table110[[#This Row],[SKU]]="",0,Table110[[#This Row],[Volume Delivered (T)]]/(Table110[[#This Row],[SOC (TPD)]]/24)),"")</f>
        <v/>
      </c>
      <c r="AL25" s="31">
        <f>IFERROR(Table110[[#This Row],[Operating Time]]/Table110[[#This Row],[PRODUCTION HOURS]],"")</f>
        <v/>
      </c>
      <c r="AM25" s="32" t="n">
        <v>102</v>
      </c>
      <c r="AN25" s="32" t="inlineStr">
        <is>
          <t>YES</t>
        </is>
      </c>
      <c r="AO25" s="32" t="inlineStr">
        <is>
          <t>YES</t>
        </is>
      </c>
      <c r="AP25" s="32" t="n">
        <v>0</v>
      </c>
      <c r="AQ25" s="32" t="n">
        <v>0</v>
      </c>
      <c r="AR25" s="32" t="n"/>
      <c r="AS25" s="32">
        <f>IFERROR(SUMIFS(#REF!,#REF!,'Shift Wise-Data Sheet'!A:A,#REF!,"Samridhi Perk Line")/SUMIFS(#REF!,#REF!,'Shift Wise-Data Sheet'!A:A,#REF!,"Samridhi Perk Line"),"")</f>
        <v/>
      </c>
      <c r="AT25" s="32" t="n">
        <v>17</v>
      </c>
      <c r="AU25" s="32" t="n">
        <v>0</v>
      </c>
      <c r="AV25" s="203">
        <f>IFERROR(VLOOKUP(Table110[[#This Row],[Date]],'Overweight Data'!A23:G1118,6,FALSE),"")</f>
        <v/>
      </c>
      <c r="AW25" s="213">
        <f>IFERROR(
   IF(
      OR(Table110[[#This Row],[Operating Time]]=0, (Table110[[#This Row],[Operating Time]]/IF(AD25&lt;=1,AD25+1,AD25))*60=0),
      1,
      ((Table110[[#This Row],[Operating Time]])/IF(AD25&lt;=1,AD25+1,AD25))*60
   ),
"_")</f>
        <v/>
      </c>
      <c r="AX25" s="213">
        <f>COUNTIFS('Downtime Data'!A:A,Table110[[#This Row],[Date]])</f>
        <v/>
      </c>
      <c r="AY25" s="211">
        <f>IFERROR((SUM(Table110[[#This Row],[Minor Stoppages]:[Material Shortages]])/Table110[[#This Row],['# Stops]])*60,"")</f>
        <v/>
      </c>
      <c r="AZ25" s="211" t="n"/>
      <c r="BA25" s="33" t="n">
        <v>46048</v>
      </c>
    </row>
    <row r="26" ht="20.15" customHeight="1" s="452">
      <c r="A26" s="21" t="n">
        <v>46043</v>
      </c>
      <c r="B26" s="22">
        <f>IF(A26="","",TEXT(A26,"dddddd"))</f>
        <v/>
      </c>
      <c r="C26" s="22" t="n"/>
      <c r="D26" s="23" t="inlineStr">
        <is>
          <t>HT_Sam</t>
        </is>
      </c>
      <c r="E26" s="24">
        <f t="array" ref="E26">IFERROR(INDIRECT(D26),"")</f>
        <v/>
      </c>
      <c r="F26" s="25" t="n">
        <v>6</v>
      </c>
      <c r="G26" s="26" t="n">
        <v>8</v>
      </c>
      <c r="H26" s="27">
        <f>IFERROR((Table110[[#This Row],[Plan]]/Table110[[#This Row],[Hours Used]])/(Table110[[#This Row],[SOC (TPD)]]/24),"")</f>
        <v/>
      </c>
      <c r="I26" s="27">
        <f>IFERROR((Table110[[#This Row],[Volume Delivered (T)]]/Table110[[#This Row],[Hours Used]])/(Table110[[#This Row],[SOC (TPD)]]/24),"")</f>
        <v/>
      </c>
      <c r="J26" s="28" t="n"/>
      <c r="K26" s="28" t="n">
        <v>12</v>
      </c>
      <c r="L26" s="28" t="n"/>
      <c r="M26" s="25" t="n">
        <v>0.2</v>
      </c>
      <c r="N26" s="29" t="n">
        <v>0.035</v>
      </c>
      <c r="O26" s="83" t="n"/>
      <c r="P26" s="25" t="n"/>
      <c r="Q26" s="25" t="n"/>
      <c r="R26" s="69" t="n">
        <v>0</v>
      </c>
      <c r="S26" s="70" t="n">
        <v>0</v>
      </c>
      <c r="T26" s="30">
        <f>IF(Table110[[#This Row],[SKU]]="",0,24-Table110[[#This Row],[Legal Non-Operating Time]]-Table110[[#This Row],[No Demand Time]]-Table110[[#This Row],[Force Majeure]])</f>
        <v/>
      </c>
      <c r="U26" s="26" t="n"/>
      <c r="V26" s="26" t="n"/>
      <c r="W26" s="26" t="n">
        <v>4</v>
      </c>
      <c r="X26" s="26" t="n"/>
      <c r="Y26" s="26" t="n"/>
      <c r="Z26" s="26" t="n"/>
      <c r="AA26" s="26" t="n"/>
      <c r="AB26" s="30">
        <f>Table110[[#This Row],[Hours Used]]-SUM(Table110[[#This Row],[Planned Maintenance]:[Start and Finish Production]])</f>
        <v/>
      </c>
      <c r="AC26" s="26" t="n"/>
      <c r="AD26" s="26" t="n"/>
      <c r="AE26" s="26" t="n"/>
      <c r="AF26" s="26" t="n"/>
      <c r="AG26" s="26" t="n"/>
      <c r="AH26" s="26" t="n"/>
      <c r="AI26" s="24">
        <f>(Table110[[#This Row],[Hours Used]]-SUM(Table110[[#This Row],[Planned Maintenance]:[Start and Finish Production]])-SUM(Table110[[#This Row],[Minor Stoppages]:[Material Shortages]])-Table110[[#This Row],[Quality Loss (Hrs)]]-Table110[[#This Row],[Operating Time]])/3</f>
        <v/>
      </c>
      <c r="AJ26" s="24">
        <f>IFERROR(IF(Table110[[#This Row],[SKU]]="",0,Table110[[#This Row],[Quality Loss (T)]]/(Table110[[#This Row],[SOC (TPD)]]/24)),"")</f>
        <v/>
      </c>
      <c r="AK26" s="31">
        <f>IFERROR(IF(Table110[[#This Row],[SKU]]="",0,Table110[[#This Row],[Volume Delivered (T)]]/(Table110[[#This Row],[SOC (TPD)]]/24)),"")</f>
        <v/>
      </c>
      <c r="AL26" s="31">
        <f>IFERROR(Table110[[#This Row],[Operating Time]]/Table110[[#This Row],[PRODUCTION HOURS]],"")</f>
        <v/>
      </c>
      <c r="AM26" s="32" t="n">
        <v>96</v>
      </c>
      <c r="AN26" s="32" t="inlineStr">
        <is>
          <t>YES</t>
        </is>
      </c>
      <c r="AO26" s="32" t="inlineStr">
        <is>
          <t>YES</t>
        </is>
      </c>
      <c r="AP26" s="32" t="n">
        <v>18</v>
      </c>
      <c r="AQ26" s="32" t="n">
        <v>18</v>
      </c>
      <c r="AR26" s="32" t="n"/>
      <c r="AS26" s="32">
        <f>IFERROR(SUMIFS(#REF!,#REF!,'Shift Wise-Data Sheet'!A:A,#REF!,"Samridhi Perk Line")/SUMIFS(#REF!,#REF!,'Shift Wise-Data Sheet'!A:A,#REF!,"Samridhi Perk Line"),"")</f>
        <v/>
      </c>
      <c r="AT26" s="32" t="n">
        <v>13</v>
      </c>
      <c r="AU26" s="32" t="n">
        <v>0</v>
      </c>
      <c r="AV26" s="203">
        <f>IFERROR(VLOOKUP(Table110[[#This Row],[Date]],'Overweight Data'!A24:G1119,6,FALSE),"")</f>
        <v/>
      </c>
      <c r="AW26" s="213">
        <f>IFERROR(
   IF(
      OR(Table110[[#This Row],[Operating Time]]=0, (Table110[[#This Row],[Operating Time]]/IF(AD26&lt;=1,AD26+1,AD26))*60=0),
      1,
      ((Table110[[#This Row],[Operating Time]])/IF(AD26&lt;=1,AD26+1,AD26))*60
   ),
"_")</f>
        <v/>
      </c>
      <c r="AX26" s="213">
        <f>COUNTIFS('Downtime Data'!A:A,Table110[[#This Row],[Date]])</f>
        <v/>
      </c>
      <c r="AY26" s="211">
        <f>IFERROR((SUM(Table110[[#This Row],[Minor Stoppages]:[Material Shortages]])/Table110[[#This Row],['# Stops]])*60,"")</f>
        <v/>
      </c>
      <c r="AZ26" s="211" t="n"/>
      <c r="BA26" s="33" t="n">
        <v>46048</v>
      </c>
    </row>
    <row r="27" ht="20.15" customHeight="1" s="452">
      <c r="A27" s="21" t="n">
        <v>46044</v>
      </c>
      <c r="B27" s="22">
        <f>IF(A27="","",TEXT(A27,"dddddd"))</f>
        <v/>
      </c>
      <c r="C27" s="22" t="n"/>
      <c r="D27" s="23" t="inlineStr">
        <is>
          <t>HT_Sam</t>
        </is>
      </c>
      <c r="E27" s="24">
        <f t="array" ref="E27">IFERROR(INDIRECT(D27),"")</f>
        <v/>
      </c>
      <c r="F27" s="25" t="n">
        <v>20</v>
      </c>
      <c r="G27" s="26" t="n">
        <v>21.16</v>
      </c>
      <c r="H27" s="27">
        <f>IFERROR((Table110[[#This Row],[Plan]]/Table110[[#This Row],[Hours Used]])/(Table110[[#This Row],[SOC (TPD)]]/24),"")</f>
        <v/>
      </c>
      <c r="I27" s="27">
        <f>IFERROR((Table110[[#This Row],[Volume Delivered (T)]]/Table110[[#This Row],[Hours Used]])/(Table110[[#This Row],[SOC (TPD)]]/24),"")</f>
        <v/>
      </c>
      <c r="J27" s="28" t="n"/>
      <c r="K27" s="28" t="n"/>
      <c r="L27" s="28" t="n"/>
      <c r="M27" s="25" t="n">
        <v>1.2</v>
      </c>
      <c r="N27" s="29" t="n">
        <v>0.035</v>
      </c>
      <c r="O27" s="83" t="n"/>
      <c r="P27" s="25" t="n"/>
      <c r="Q27" s="25" t="n"/>
      <c r="R27" s="69" t="n">
        <v>0</v>
      </c>
      <c r="S27" s="70" t="n">
        <v>0</v>
      </c>
      <c r="T27" s="30">
        <f>IF(Table110[[#This Row],[SKU]]="",0,24-Table110[[#This Row],[Legal Non-Operating Time]]-Table110[[#This Row],[No Demand Time]]-Table110[[#This Row],[Force Majeure]])</f>
        <v/>
      </c>
      <c r="U27" s="26" t="n"/>
      <c r="V27" s="26" t="n"/>
      <c r="W27" s="26" t="n"/>
      <c r="X27" s="26" t="n"/>
      <c r="Y27" s="26" t="n"/>
      <c r="Z27" s="26" t="n"/>
      <c r="AA27" s="26" t="n"/>
      <c r="AB27" s="30">
        <f>Table110[[#This Row],[Hours Used]]-SUM(Table110[[#This Row],[Planned Maintenance]:[Start and Finish Production]])</f>
        <v/>
      </c>
      <c r="AC27" s="26" t="n">
        <v>0.7</v>
      </c>
      <c r="AD27" s="26" t="n"/>
      <c r="AE27" s="26" t="n">
        <v>1</v>
      </c>
      <c r="AF27" s="26" t="n"/>
      <c r="AG27" s="26" t="n"/>
      <c r="AH27" s="26" t="n"/>
      <c r="AI27" s="24">
        <f>(Table110[[#This Row],[Hours Used]]-SUM(Table110[[#This Row],[Planned Maintenance]:[Start and Finish Production]])-SUM(Table110[[#This Row],[Minor Stoppages]:[Material Shortages]])-Table110[[#This Row],[Quality Loss (Hrs)]]-Table110[[#This Row],[Operating Time]])/3</f>
        <v/>
      </c>
      <c r="AJ27" s="24">
        <f>IFERROR(IF(Table110[[#This Row],[SKU]]="",0,Table110[[#This Row],[Quality Loss (T)]]/(Table110[[#This Row],[SOC (TPD)]]/24)),"")</f>
        <v/>
      </c>
      <c r="AK27" s="31">
        <f>IFERROR(IF(Table110[[#This Row],[SKU]]="",0,Table110[[#This Row],[Volume Delivered (T)]]/(Table110[[#This Row],[SOC (TPD)]]/24)),"")</f>
        <v/>
      </c>
      <c r="AL27" s="31">
        <f>IFERROR(Table110[[#This Row],[Operating Time]]/Table110[[#This Row],[PRODUCTION HOURS]],"")</f>
        <v/>
      </c>
      <c r="AM27" s="32" t="n">
        <v>131</v>
      </c>
      <c r="AN27" s="32" t="inlineStr">
        <is>
          <t>YES</t>
        </is>
      </c>
      <c r="AO27" s="32" t="inlineStr">
        <is>
          <t>YES</t>
        </is>
      </c>
      <c r="AP27" s="32" t="n">
        <v>0</v>
      </c>
      <c r="AQ27" s="32" t="n">
        <v>0</v>
      </c>
      <c r="AR27" s="32" t="n"/>
      <c r="AS27" s="32">
        <f>IFERROR(SUMIFS(#REF!,#REF!,'Shift Wise-Data Sheet'!A:A,#REF!,"Samridhi Perk Line")/SUMIFS(#REF!,#REF!,'Shift Wise-Data Sheet'!A:A,#REF!,"Samridhi Perk Line"),"")</f>
        <v/>
      </c>
      <c r="AT27" s="32" t="n">
        <v>6</v>
      </c>
      <c r="AU27" s="32" t="n">
        <v>1</v>
      </c>
      <c r="AV27" s="203">
        <f>IFERROR(VLOOKUP(Table110[[#This Row],[Date]],'Overweight Data'!A25:G1120,6,FALSE),"")</f>
        <v/>
      </c>
      <c r="AW27" s="213">
        <f>IFERROR(
   IF(
      OR(Table110[[#This Row],[Operating Time]]=0, (Table110[[#This Row],[Operating Time]]/IF(AD27&lt;=1,AD27+1,AD27))*60=0),
      1,
      ((Table110[[#This Row],[Operating Time]])/IF(AD27&lt;=1,AD27+1,AD27))*60
   ),
"_")</f>
        <v/>
      </c>
      <c r="AX27" s="213">
        <f>COUNTIFS('Downtime Data'!A:A,Table110[[#This Row],[Date]])</f>
        <v/>
      </c>
      <c r="AY27" s="211">
        <f>IFERROR((SUM(Table110[[#This Row],[Minor Stoppages]:[Material Shortages]])/Table110[[#This Row],['# Stops]])*60,"")</f>
        <v/>
      </c>
      <c r="AZ27" s="211" t="n"/>
      <c r="BA27" s="33" t="n">
        <v>46048</v>
      </c>
    </row>
    <row r="28" ht="20.15" customHeight="1" s="452">
      <c r="A28" s="21" t="n">
        <v>46045</v>
      </c>
      <c r="B28" s="22">
        <f>IF(A28="","",TEXT(A28,"dddddd"))</f>
        <v/>
      </c>
      <c r="C28" s="22" t="n"/>
      <c r="D28" s="23" t="inlineStr">
        <is>
          <t>HT_Sam</t>
        </is>
      </c>
      <c r="E28" s="24">
        <f t="array" ref="E28">IFERROR(INDIRECT(D28),"")</f>
        <v/>
      </c>
      <c r="F28" s="25" t="n">
        <v>20</v>
      </c>
      <c r="G28" s="26" t="n">
        <v>17.6</v>
      </c>
      <c r="H28" s="27">
        <f>IFERROR((Table110[[#This Row],[Plan]]/Table110[[#This Row],[Hours Used]])/(Table110[[#This Row],[SOC (TPD)]]/24),"")</f>
        <v/>
      </c>
      <c r="I28" s="27">
        <f>IFERROR((Table110[[#This Row],[Volume Delivered (T)]]/Table110[[#This Row],[Hours Used]])/(Table110[[#This Row],[SOC (TPD)]]/24),"")</f>
        <v/>
      </c>
      <c r="J28" s="28" t="n"/>
      <c r="K28" s="28" t="n"/>
      <c r="L28" s="28" t="n"/>
      <c r="M28" s="25" t="n">
        <v>2.131</v>
      </c>
      <c r="N28" s="29" t="n">
        <v>0.034</v>
      </c>
      <c r="O28" s="83" t="n"/>
      <c r="P28" s="25" t="n"/>
      <c r="Q28" s="25" t="n"/>
      <c r="R28" s="69" t="n">
        <v>0</v>
      </c>
      <c r="S28" s="70" t="n">
        <v>0</v>
      </c>
      <c r="T28" s="30">
        <f>IF(Table110[[#This Row],[SKU]]="",0,24-Table110[[#This Row],[Legal Non-Operating Time]]-Table110[[#This Row],[No Demand Time]]-Table110[[#This Row],[Force Majeure]])</f>
        <v/>
      </c>
      <c r="U28" s="26" t="n"/>
      <c r="V28" s="26" t="n"/>
      <c r="W28" s="26" t="n"/>
      <c r="X28" s="26" t="n"/>
      <c r="Y28" s="26" t="n"/>
      <c r="Z28" s="26" t="n"/>
      <c r="AA28" s="26" t="n"/>
      <c r="AB28" s="30">
        <f>Table110[[#This Row],[Hours Used]]-SUM(Table110[[#This Row],[Planned Maintenance]:[Start and Finish Production]])</f>
        <v/>
      </c>
      <c r="AC28" s="26" t="n">
        <v>1</v>
      </c>
      <c r="AD28" s="26" t="n"/>
      <c r="AE28" s="26" t="n"/>
      <c r="AF28" s="26" t="n"/>
      <c r="AG28" s="26" t="n"/>
      <c r="AH28" s="26" t="n">
        <v>3</v>
      </c>
      <c r="AI28" s="24">
        <f>(Table110[[#This Row],[Hours Used]]-SUM(Table110[[#This Row],[Planned Maintenance]:[Start and Finish Production]])-SUM(Table110[[#This Row],[Minor Stoppages]:[Material Shortages]])-Table110[[#This Row],[Quality Loss (Hrs)]]-Table110[[#This Row],[Operating Time]])/3</f>
        <v/>
      </c>
      <c r="AJ28" s="24">
        <f>IFERROR(IF(Table110[[#This Row],[SKU]]="",0,Table110[[#This Row],[Quality Loss (T)]]/(Table110[[#This Row],[SOC (TPD)]]/24)),"")</f>
        <v/>
      </c>
      <c r="AK28" s="31">
        <f>IFERROR(IF(Table110[[#This Row],[SKU]]="",0,Table110[[#This Row],[Volume Delivered (T)]]/(Table110[[#This Row],[SOC (TPD)]]/24)),"")</f>
        <v/>
      </c>
      <c r="AL28" s="31">
        <f>IFERROR(Table110[[#This Row],[Operating Time]]/Table110[[#This Row],[PRODUCTION HOURS]],"")</f>
        <v/>
      </c>
      <c r="AM28" s="32" t="n">
        <v>130</v>
      </c>
      <c r="AN28" s="32" t="inlineStr">
        <is>
          <t>YES</t>
        </is>
      </c>
      <c r="AO28" s="32" t="inlineStr">
        <is>
          <t>YES</t>
        </is>
      </c>
      <c r="AP28" s="32" t="n">
        <v>0</v>
      </c>
      <c r="AQ28" s="32" t="n">
        <v>0</v>
      </c>
      <c r="AR28" s="32" t="n"/>
      <c r="AS28" s="32">
        <f>IFERROR(SUMIFS(#REF!,#REF!,'Shift Wise-Data Sheet'!A:A,#REF!,"Samridhi Perk Line")/SUMIFS(#REF!,#REF!,'Shift Wise-Data Sheet'!A:A,#REF!,"Samridhi Perk Line"),"")</f>
        <v/>
      </c>
      <c r="AT28" s="32" t="n">
        <v>10</v>
      </c>
      <c r="AU28" s="32" t="n">
        <v>0</v>
      </c>
      <c r="AV28" s="203">
        <f>IFERROR(VLOOKUP(Table110[[#This Row],[Date]],'Overweight Data'!A26:G1121,6,FALSE),"")</f>
        <v/>
      </c>
      <c r="AW28" s="213">
        <f>IFERROR(
   IF(
      OR(Table110[[#This Row],[Operating Time]]=0, (Table110[[#This Row],[Operating Time]]/IF(AD28&lt;=1,AD28+1,AD28))*60=0),
      1,
      ((Table110[[#This Row],[Operating Time]])/IF(AD28&lt;=1,AD28+1,AD28))*60
   ),
"_")</f>
        <v/>
      </c>
      <c r="AX28" s="213">
        <f>COUNTIFS('Downtime Data'!A:A,Table110[[#This Row],[Date]])</f>
        <v/>
      </c>
      <c r="AY28" s="211">
        <f>IFERROR((SUM(Table110[[#This Row],[Minor Stoppages]:[Material Shortages]])/Table110[[#This Row],['# Stops]])*60,"")</f>
        <v/>
      </c>
      <c r="AZ28" s="211" t="n"/>
      <c r="BA28" s="33" t="n">
        <v>46048</v>
      </c>
    </row>
    <row r="29" ht="20.15" customHeight="1" s="452">
      <c r="A29" s="21" t="n">
        <v>46046</v>
      </c>
      <c r="B29" s="22">
        <f>IF(A29="","",TEXT(A29,"dddddd"))</f>
        <v/>
      </c>
      <c r="C29" s="22" t="n"/>
      <c r="D29" s="23" t="inlineStr">
        <is>
          <t>HT_Sam</t>
        </is>
      </c>
      <c r="E29" s="24">
        <f t="array" ref="E29">IFERROR(INDIRECT(D29),"")</f>
        <v/>
      </c>
      <c r="F29" s="25" t="n">
        <v>20</v>
      </c>
      <c r="G29" s="26" t="n">
        <v>16.1</v>
      </c>
      <c r="H29" s="27">
        <f>IFERROR((Table110[[#This Row],[Plan]]/Table110[[#This Row],[Hours Used]])/(Table110[[#This Row],[SOC (TPD)]]/24),"")</f>
        <v/>
      </c>
      <c r="I29" s="27">
        <f>IFERROR((Table110[[#This Row],[Volume Delivered (T)]]/Table110[[#This Row],[Hours Used]])/(Table110[[#This Row],[SOC (TPD)]]/24),"")</f>
        <v/>
      </c>
      <c r="J29" s="28" t="n"/>
      <c r="K29" s="28" t="n"/>
      <c r="L29" s="28" t="n"/>
      <c r="M29" s="25" t="n">
        <v>1.726</v>
      </c>
      <c r="N29" s="29" t="n"/>
      <c r="O29" s="83" t="n"/>
      <c r="P29" s="25" t="n"/>
      <c r="Q29" s="25" t="n"/>
      <c r="R29" s="69" t="n">
        <v>0</v>
      </c>
      <c r="S29" s="70" t="n">
        <v>0</v>
      </c>
      <c r="T29" s="30">
        <f>IF(Table110[[#This Row],[SKU]]="",0,24-Table110[[#This Row],[Legal Non-Operating Time]]-Table110[[#This Row],[No Demand Time]]-Table110[[#This Row],[Force Majeure]])</f>
        <v/>
      </c>
      <c r="U29" s="26" t="n"/>
      <c r="V29" s="26" t="n">
        <v>1</v>
      </c>
      <c r="W29" s="26" t="n"/>
      <c r="X29" s="26" t="n"/>
      <c r="Y29" s="26" t="n"/>
      <c r="Z29" s="26" t="n"/>
      <c r="AA29" s="26" t="n"/>
      <c r="AB29" s="30">
        <f>Table110[[#This Row],[Hours Used]]-SUM(Table110[[#This Row],[Planned Maintenance]:[Start and Finish Production]])</f>
        <v/>
      </c>
      <c r="AC29" s="26" t="n">
        <v>1</v>
      </c>
      <c r="AD29" s="26" t="n">
        <v>1</v>
      </c>
      <c r="AE29" s="26" t="n">
        <v>0.5</v>
      </c>
      <c r="AF29" s="26" t="n"/>
      <c r="AG29" s="26" t="n"/>
      <c r="AH29" s="26" t="n"/>
      <c r="AI29" s="24">
        <f>(Table110[[#This Row],[Hours Used]]-SUM(Table110[[#This Row],[Planned Maintenance]:[Start and Finish Production]])-SUM(Table110[[#This Row],[Minor Stoppages]:[Material Shortages]])-Table110[[#This Row],[Quality Loss (Hrs)]]-Table110[[#This Row],[Operating Time]])/3</f>
        <v/>
      </c>
      <c r="AJ29" s="24">
        <f>IFERROR(IF(Table110[[#This Row],[SKU]]="",0,Table110[[#This Row],[Quality Loss (T)]]/(Table110[[#This Row],[SOC (TPD)]]/24)),"")</f>
        <v/>
      </c>
      <c r="AK29" s="31">
        <f>IFERROR(IF(Table110[[#This Row],[SKU]]="",0,Table110[[#This Row],[Volume Delivered (T)]]/(Table110[[#This Row],[SOC (TPD)]]/24)),"")</f>
        <v/>
      </c>
      <c r="AL29" s="31">
        <f>IFERROR(Table110[[#This Row],[Operating Time]]/Table110[[#This Row],[PRODUCTION HOURS]],"")</f>
        <v/>
      </c>
      <c r="AM29" s="32" t="n">
        <v>121</v>
      </c>
      <c r="AN29" s="32" t="inlineStr">
        <is>
          <t>YES</t>
        </is>
      </c>
      <c r="AO29" s="32" t="inlineStr">
        <is>
          <t>YES</t>
        </is>
      </c>
      <c r="AP29" s="32" t="n">
        <v>0</v>
      </c>
      <c r="AQ29" s="32" t="n">
        <v>0</v>
      </c>
      <c r="AR29" s="32" t="n"/>
      <c r="AS29" s="32">
        <f>IFERROR(SUMIFS(#REF!,#REF!,'Shift Wise-Data Sheet'!A:A,#REF!,"Samridhi Perk Line")/SUMIFS(#REF!,#REF!,'Shift Wise-Data Sheet'!A:A,#REF!,"Samridhi Perk Line"),"")</f>
        <v/>
      </c>
      <c r="AT29" s="32" t="n">
        <v>8</v>
      </c>
      <c r="AU29" s="32" t="n">
        <v>0</v>
      </c>
      <c r="AV29" s="203">
        <f>IFERROR(VLOOKUP(Table110[[#This Row],[Date]],'Overweight Data'!A27:G1122,6,FALSE),"")</f>
        <v/>
      </c>
      <c r="AW29" s="213">
        <f>IFERROR(
   IF(
      OR(Table110[[#This Row],[Operating Time]]=0, (Table110[[#This Row],[Operating Time]]/IF(AD29&lt;=1,AD29+1,AD29))*60=0),
      1,
      ((Table110[[#This Row],[Operating Time]])/IF(AD29&lt;=1,AD29+1,AD29))*60
   ),
"_")</f>
        <v/>
      </c>
      <c r="AX29" s="213">
        <f>COUNTIFS('Downtime Data'!A:A,Table110[[#This Row],[Date]])</f>
        <v/>
      </c>
      <c r="AY29" s="211">
        <f>IFERROR((SUM(Table110[[#This Row],[Minor Stoppages]:[Material Shortages]])/Table110[[#This Row],['# Stops]])*60,"")</f>
        <v/>
      </c>
      <c r="AZ29" s="211" t="n"/>
      <c r="BA29" s="33" t="n">
        <v>46048</v>
      </c>
    </row>
    <row r="30" ht="20.15" customHeight="1" s="452">
      <c r="A30" s="21" t="n">
        <v>46047</v>
      </c>
      <c r="B30" s="22">
        <f>IF(A30="","",TEXT(A30,"dddddd"))</f>
        <v/>
      </c>
      <c r="C30" s="22" t="n"/>
      <c r="D30" s="23" t="inlineStr">
        <is>
          <t>HT_Sam</t>
        </is>
      </c>
      <c r="E30" s="24">
        <f t="array" ref="E30">IFERROR(INDIRECT(D30),"")</f>
        <v/>
      </c>
      <c r="F30" s="25" t="n">
        <v>20</v>
      </c>
      <c r="G30" s="26" t="n">
        <v>13.59</v>
      </c>
      <c r="H30" s="27">
        <f>IFERROR((Table110[[#This Row],[Plan]]/Table110[[#This Row],[Hours Used]])/(Table110[[#This Row],[SOC (TPD)]]/24),"")</f>
        <v/>
      </c>
      <c r="I30" s="27">
        <f>IFERROR((Table110[[#This Row],[Volume Delivered (T)]]/Table110[[#This Row],[Hours Used]])/(Table110[[#This Row],[SOC (TPD)]]/24),"")</f>
        <v/>
      </c>
      <c r="J30" s="28" t="n"/>
      <c r="K30" s="28" t="n"/>
      <c r="L30" s="28" t="n"/>
      <c r="M30" s="25" t="n">
        <v>1.636</v>
      </c>
      <c r="N30" s="29" t="n"/>
      <c r="O30" s="83" t="n"/>
      <c r="P30" s="25" t="n"/>
      <c r="Q30" s="25" t="n"/>
      <c r="R30" s="69" t="n">
        <v>0</v>
      </c>
      <c r="S30" s="70" t="n">
        <v>0</v>
      </c>
      <c r="T30" s="30">
        <f>IF(Table110[[#This Row],[SKU]]="",0,24-Table110[[#This Row],[Legal Non-Operating Time]]-Table110[[#This Row],[No Demand Time]]-Table110[[#This Row],[Force Majeure]])</f>
        <v/>
      </c>
      <c r="U30" s="26" t="n">
        <v>2</v>
      </c>
      <c r="V30" s="26" t="n"/>
      <c r="W30" s="26" t="n">
        <v>3</v>
      </c>
      <c r="X30" s="26" t="n"/>
      <c r="Y30" s="26" t="n"/>
      <c r="Z30" s="26" t="n"/>
      <c r="AA30" s="26" t="n">
        <v>2</v>
      </c>
      <c r="AB30" s="30">
        <f>Table110[[#This Row],[Hours Used]]-SUM(Table110[[#This Row],[Planned Maintenance]:[Start and Finish Production]])</f>
        <v/>
      </c>
      <c r="AC30" s="26" t="n">
        <v>1</v>
      </c>
      <c r="AD30" s="26" t="n"/>
      <c r="AE30" s="26" t="n"/>
      <c r="AF30" s="26" t="n"/>
      <c r="AG30" s="26" t="n"/>
      <c r="AH30" s="26" t="n"/>
      <c r="AI30" s="24">
        <f>(Table110[[#This Row],[Hours Used]]-SUM(Table110[[#This Row],[Planned Maintenance]:[Start and Finish Production]])-SUM(Table110[[#This Row],[Minor Stoppages]:[Material Shortages]])-Table110[[#This Row],[Quality Loss (Hrs)]]-Table110[[#This Row],[Operating Time]])/3</f>
        <v/>
      </c>
      <c r="AJ30" s="24">
        <f>IFERROR(IF(Table110[[#This Row],[SKU]]="",0,Table110[[#This Row],[Quality Loss (T)]]/(Table110[[#This Row],[SOC (TPD)]]/24)),"")</f>
        <v/>
      </c>
      <c r="AK30" s="31">
        <f>IFERROR(IF(Table110[[#This Row],[SKU]]="",0,Table110[[#This Row],[Volume Delivered (T)]]/(Table110[[#This Row],[SOC (TPD)]]/24)),"")</f>
        <v/>
      </c>
      <c r="AL30" s="31">
        <f>IFERROR(Table110[[#This Row],[Operating Time]]/Table110[[#This Row],[PRODUCTION HOURS]],"")</f>
        <v/>
      </c>
      <c r="AM30" s="32" t="n">
        <v>125</v>
      </c>
      <c r="AN30" s="32" t="inlineStr">
        <is>
          <t>YES</t>
        </is>
      </c>
      <c r="AO30" s="32" t="inlineStr">
        <is>
          <t>YES</t>
        </is>
      </c>
      <c r="AP30" s="32" t="n">
        <v>0</v>
      </c>
      <c r="AQ30" s="32" t="n">
        <v>0</v>
      </c>
      <c r="AR30" s="32" t="n"/>
      <c r="AS30" s="32">
        <f>IFERROR(SUMIFS(#REF!,#REF!,'Shift Wise-Data Sheet'!A:A,#REF!,"Samridhi Perk Line")/SUMIFS(#REF!,#REF!,'Shift Wise-Data Sheet'!A:A,#REF!,"Samridhi Perk Line"),"")</f>
        <v/>
      </c>
      <c r="AT30" s="32" t="n">
        <v>4</v>
      </c>
      <c r="AU30" s="32" t="n">
        <v>0</v>
      </c>
      <c r="AV30" s="203">
        <f>IFERROR(VLOOKUP(Table110[[#This Row],[Date]],'Overweight Data'!A28:G1123,6,FALSE),"")</f>
        <v/>
      </c>
      <c r="AW30" s="213">
        <f>IFERROR(
   IF(
      OR(Table110[[#This Row],[Operating Time]]=0, (Table110[[#This Row],[Operating Time]]/IF(AD30&lt;=1,AD30+1,AD30))*60=0),
      1,
      ((Table110[[#This Row],[Operating Time]])/IF(AD30&lt;=1,AD30+1,AD30))*60
   ),
"_")</f>
        <v/>
      </c>
      <c r="AX30" s="213">
        <f>COUNTIFS('Downtime Data'!A:A,Table110[[#This Row],[Date]])</f>
        <v/>
      </c>
      <c r="AY30" s="211">
        <f>IFERROR((SUM(Table110[[#This Row],[Minor Stoppages]:[Material Shortages]])/Table110[[#This Row],['# Stops]])*60,"")</f>
        <v/>
      </c>
      <c r="AZ30" s="211" t="n"/>
      <c r="BA30" s="33" t="n">
        <v>46048</v>
      </c>
    </row>
    <row r="31" ht="20.15" customHeight="1" s="452">
      <c r="A31" s="21" t="n">
        <v>46048</v>
      </c>
      <c r="B31" s="22">
        <f>IF(A31="","",TEXT(A31,"dddddd"))</f>
        <v/>
      </c>
      <c r="C31" s="22" t="n"/>
      <c r="D31" s="23" t="n"/>
      <c r="E31" s="24">
        <f t="array" ref="E31">IFERROR(INDIRECT(D31),"")</f>
        <v/>
      </c>
      <c r="F31" s="25" t="n"/>
      <c r="G31" s="26" t="n"/>
      <c r="H31" s="27">
        <f>IFERROR((Table110[[#This Row],[Plan]]/Table110[[#This Row],[Hours Used]])/(Table110[[#This Row],[SOC (TPD)]]/24),"")</f>
        <v/>
      </c>
      <c r="I31" s="27">
        <f>IFERROR((Table110[[#This Row],[Volume Delivered (T)]]/Table110[[#This Row],[Hours Used]])/(Table110[[#This Row],[SOC (TPD)]]/24),"")</f>
        <v/>
      </c>
      <c r="J31" s="28" t="n"/>
      <c r="K31" s="28" t="n"/>
      <c r="L31" s="28" t="n"/>
      <c r="M31" s="25" t="n">
        <v>0</v>
      </c>
      <c r="N31" s="29" t="n"/>
      <c r="O31" s="83" t="n"/>
      <c r="P31" s="25" t="n"/>
      <c r="Q31" s="25" t="n"/>
      <c r="R31" s="69" t="n">
        <v>0</v>
      </c>
      <c r="S31" s="70" t="n">
        <v>0</v>
      </c>
      <c r="T31" s="30">
        <f>IF(Table110[[#This Row],[SKU]]="",0,24-Table110[[#This Row],[Legal Non-Operating Time]]-Table110[[#This Row],[No Demand Time]]-Table110[[#This Row],[Force Majeure]])</f>
        <v/>
      </c>
      <c r="U31" s="26" t="n"/>
      <c r="V31" s="26" t="n"/>
      <c r="W31" s="26" t="n"/>
      <c r="X31" s="26" t="n"/>
      <c r="Y31" s="26" t="n"/>
      <c r="Z31" s="26" t="n"/>
      <c r="AA31" s="26" t="n"/>
      <c r="AB31" s="30">
        <f>Table110[[#This Row],[Hours Used]]-SUM(Table110[[#This Row],[Planned Maintenance]:[Start and Finish Production]])</f>
        <v/>
      </c>
      <c r="AC31" s="26" t="n"/>
      <c r="AD31" s="26" t="n"/>
      <c r="AE31" s="26" t="n"/>
      <c r="AF31" s="26" t="n"/>
      <c r="AG31" s="26" t="n"/>
      <c r="AH31" s="26" t="n"/>
      <c r="AI31" s="24">
        <f>(Table110[[#This Row],[Hours Used]]-SUM(Table110[[#This Row],[Planned Maintenance]:[Start and Finish Production]])-SUM(Table110[[#This Row],[Minor Stoppages]:[Material Shortages]])-Table110[[#This Row],[Quality Loss (Hrs)]]-Table110[[#This Row],[Operating Time]])/3</f>
        <v/>
      </c>
      <c r="AJ31" s="24">
        <f>IFERROR(IF(Table110[[#This Row],[SKU]]="",0,Table110[[#This Row],[Quality Loss (T)]]/(Table110[[#This Row],[SOC (TPD)]]/24)),"")</f>
        <v/>
      </c>
      <c r="AK31" s="31">
        <f>IFERROR(IF(Table110[[#This Row],[SKU]]="",0,Table110[[#This Row],[Volume Delivered (T)]]/(Table110[[#This Row],[SOC (TPD)]]/24)),"")</f>
        <v/>
      </c>
      <c r="AL31" s="31">
        <f>IFERROR(Table110[[#This Row],[Operating Time]]/Table110[[#This Row],[PRODUCTION HOURS]],"")</f>
        <v/>
      </c>
      <c r="AM31" s="32" t="n"/>
      <c r="AN31" s="32" t="n"/>
      <c r="AO31" s="32" t="n"/>
      <c r="AP31" s="32" t="n">
        <v>0</v>
      </c>
      <c r="AQ31" s="32" t="n">
        <v>0</v>
      </c>
      <c r="AR31" s="32" t="n"/>
      <c r="AS31" s="32">
        <f>IFERROR(SUMIFS(#REF!,#REF!,'Shift Wise-Data Sheet'!A:A,#REF!,"Samridhi Perk Line")/SUMIFS(#REF!,#REF!,'Shift Wise-Data Sheet'!A:A,#REF!,"Samridhi Perk Line"),"")</f>
        <v/>
      </c>
      <c r="AT31" s="32" t="n">
        <v>7</v>
      </c>
      <c r="AU31" s="32" t="n">
        <v>0</v>
      </c>
      <c r="AV31" s="203">
        <f>IFERROR(VLOOKUP(Table110[[#This Row],[Date]],'Overweight Data'!A29:G1124,6,FALSE),"")</f>
        <v/>
      </c>
      <c r="AW31" s="213">
        <f>IFERROR(
   IF(
      OR(Table110[[#This Row],[Operating Time]]=0, (Table110[[#This Row],[Operating Time]]/IF(AD31&lt;=1,AD31+1,AD31))*60=0),
      1,
      ((Table110[[#This Row],[Operating Time]])/IF(AD31&lt;=1,AD31+1,AD31))*60
   ),
"_")</f>
        <v/>
      </c>
      <c r="AX31" s="213">
        <f>COUNTIFS('Downtime Data'!A:A,Table110[[#This Row],[Date]])</f>
        <v/>
      </c>
      <c r="AY31" s="211">
        <f>IFERROR((SUM(Table110[[#This Row],[Minor Stoppages]:[Material Shortages]])/Table110[[#This Row],['# Stops]])*60,"")</f>
        <v/>
      </c>
      <c r="AZ31" s="211" t="n"/>
      <c r="BA31" s="33" t="n">
        <v>46048</v>
      </c>
    </row>
    <row r="32" ht="20.15" customHeight="1" s="452">
      <c r="A32" s="21" t="n">
        <v>46049</v>
      </c>
      <c r="B32" s="22">
        <f>IF(A32="","",TEXT(A32,"dddddd"))</f>
        <v/>
      </c>
      <c r="C32" s="22" t="n"/>
      <c r="D32" s="23" t="inlineStr">
        <is>
          <t>_10.3GM</t>
        </is>
      </c>
      <c r="E32" s="24">
        <f t="array" ref="E32">IFERROR(INDIRECT(D32),"")</f>
        <v/>
      </c>
      <c r="F32" s="25" t="n">
        <v>15</v>
      </c>
      <c r="G32" s="26" t="n">
        <v>13.3</v>
      </c>
      <c r="H32" s="27">
        <f>IFERROR((Table110[[#This Row],[Plan]]/Table110[[#This Row],[Hours Used]])/(Table110[[#This Row],[SOC (TPD)]]/24),"")</f>
        <v/>
      </c>
      <c r="I32" s="27">
        <f>IFERROR((Table110[[#This Row],[Volume Delivered (T)]]/Table110[[#This Row],[Hours Used]])/(Table110[[#This Row],[SOC (TPD)]]/24),"")</f>
        <v/>
      </c>
      <c r="J32" s="28" t="n"/>
      <c r="K32" s="28" t="n"/>
      <c r="L32" s="28" t="n"/>
      <c r="M32" s="25" t="n">
        <v>1.866</v>
      </c>
      <c r="N32" s="29" t="n">
        <v>0.035</v>
      </c>
      <c r="O32" s="83" t="n"/>
      <c r="P32" s="25" t="n"/>
      <c r="Q32" s="25" t="n"/>
      <c r="R32" s="69" t="n">
        <v>0</v>
      </c>
      <c r="S32" s="70" t="n">
        <v>0</v>
      </c>
      <c r="T32" s="30">
        <f>IF(Table110[[#This Row],[SKU]]="",0,24-Table110[[#This Row],[Legal Non-Operating Time]]-Table110[[#This Row],[No Demand Time]]-Table110[[#This Row],[Force Majeure]])</f>
        <v/>
      </c>
      <c r="U32" s="26" t="n"/>
      <c r="V32" s="26" t="n"/>
      <c r="W32" s="26" t="n">
        <v>2</v>
      </c>
      <c r="X32" s="26" t="n">
        <v>1</v>
      </c>
      <c r="Y32" s="26" t="n"/>
      <c r="Z32" s="26" t="n"/>
      <c r="AA32" s="26" t="n">
        <v>4</v>
      </c>
      <c r="AB32" s="30">
        <f>Table110[[#This Row],[Hours Used]]-SUM(Table110[[#This Row],[Planned Maintenance]:[Start and Finish Production]])</f>
        <v/>
      </c>
      <c r="AC32" s="26" t="n"/>
      <c r="AD32" s="26" t="n">
        <v>7.6</v>
      </c>
      <c r="AE32" s="26" t="n"/>
      <c r="AF32" s="26" t="n"/>
      <c r="AG32" s="26" t="n"/>
      <c r="AH32" s="26" t="n"/>
      <c r="AI32" s="24">
        <f>(Table110[[#This Row],[Hours Used]]-SUM(Table110[[#This Row],[Planned Maintenance]:[Start and Finish Production]])-SUM(Table110[[#This Row],[Minor Stoppages]:[Material Shortages]])-Table110[[#This Row],[Quality Loss (Hrs)]]-Table110[[#This Row],[Operating Time]])/3</f>
        <v/>
      </c>
      <c r="AJ32" s="24">
        <f>IFERROR(IF(Table110[[#This Row],[SKU]]="",0,Table110[[#This Row],[Quality Loss (T)]]/(Table110[[#This Row],[SOC (TPD)]]/24)),"")</f>
        <v/>
      </c>
      <c r="AK32" s="31">
        <f>IFERROR(IF(Table110[[#This Row],[SKU]]="",0,Table110[[#This Row],[Volume Delivered (T)]]/(Table110[[#This Row],[SOC (TPD)]]/24)),"")</f>
        <v/>
      </c>
      <c r="AL32" s="31">
        <f>IFERROR(Table110[[#This Row],[Operating Time]]/Table110[[#This Row],[PRODUCTION HOURS]],"")</f>
        <v/>
      </c>
      <c r="AM32" s="32" t="n">
        <v>111</v>
      </c>
      <c r="AN32" s="32" t="inlineStr">
        <is>
          <t>YES</t>
        </is>
      </c>
      <c r="AO32" s="32" t="inlineStr">
        <is>
          <t>YES</t>
        </is>
      </c>
      <c r="AP32" s="32" t="n">
        <v>0</v>
      </c>
      <c r="AQ32" s="32" t="n">
        <v>0</v>
      </c>
      <c r="AR32" s="32" t="n"/>
      <c r="AS32" s="32">
        <f>IFERROR(SUMIFS(#REF!,#REF!,'Shift Wise-Data Sheet'!A:A,#REF!,"Samridhi Perk Line")/SUMIFS(#REF!,#REF!,'Shift Wise-Data Sheet'!A:A,#REF!,"Samridhi Perk Line"),"")</f>
        <v/>
      </c>
      <c r="AT32" s="32" t="n">
        <v>26</v>
      </c>
      <c r="AU32" s="32" t="n">
        <v>0</v>
      </c>
      <c r="AV32" s="203">
        <f>IFERROR(VLOOKUP(Table110[[#This Row],[Date]],'Overweight Data'!A30:G1125,6,FALSE),"")</f>
        <v/>
      </c>
      <c r="AW32" s="213">
        <f>IFERROR(
   IF(
      OR(Table110[[#This Row],[Operating Time]]=0, (Table110[[#This Row],[Operating Time]]/IF(AD32&lt;=1,AD32+1,AD32))*60=0),
      1,
      ((Table110[[#This Row],[Operating Time]])/IF(AD32&lt;=1,AD32+1,AD32))*60
   ),
"_")</f>
        <v/>
      </c>
      <c r="AX32" s="213">
        <f>COUNTIFS('Downtime Data'!A:A,Table110[[#This Row],[Date]])</f>
        <v/>
      </c>
      <c r="AY32" s="211">
        <f>IFERROR((SUM(Table110[[#This Row],[Minor Stoppages]:[Material Shortages]])/Table110[[#This Row],['# Stops]])*60,"")</f>
        <v/>
      </c>
      <c r="AZ32" s="211" t="n"/>
      <c r="BA32" s="33" t="n">
        <v>46048</v>
      </c>
    </row>
    <row r="33" ht="20.15" customHeight="1" s="452">
      <c r="A33" s="21" t="n">
        <v>46050</v>
      </c>
      <c r="B33" s="22">
        <f>IF(A33="","",TEXT(A33,"dddddd"))</f>
        <v/>
      </c>
      <c r="C33" s="22" t="n"/>
      <c r="D33" s="23" t="inlineStr">
        <is>
          <t>_10.3GM</t>
        </is>
      </c>
      <c r="E33" s="24">
        <f t="array" ref="E33">IFERROR(INDIRECT(D33),"")</f>
        <v/>
      </c>
      <c r="F33" s="25" t="n">
        <v>32</v>
      </c>
      <c r="G33" s="26" t="n">
        <v>29.51</v>
      </c>
      <c r="H33" s="27">
        <f>IFERROR((Table110[[#This Row],[Plan]]/Table110[[#This Row],[Hours Used]])/(Table110[[#This Row],[SOC (TPD)]]/24),"")</f>
        <v/>
      </c>
      <c r="I33" s="27">
        <f>IFERROR((Table110[[#This Row],[Volume Delivered (T)]]/Table110[[#This Row],[Hours Used]])/(Table110[[#This Row],[SOC (TPD)]]/24),"")</f>
        <v/>
      </c>
      <c r="J33" s="28" t="n"/>
      <c r="K33" s="28" t="n"/>
      <c r="L33" s="28" t="n"/>
      <c r="M33" s="25" t="n">
        <v>1.94</v>
      </c>
      <c r="N33" s="29" t="n">
        <v>0.035</v>
      </c>
      <c r="O33" s="83" t="n"/>
      <c r="P33" s="25" t="n"/>
      <c r="Q33" s="25" t="n"/>
      <c r="R33" s="69" t="n">
        <v>0</v>
      </c>
      <c r="S33" s="70" t="n">
        <v>0</v>
      </c>
      <c r="T33" s="30">
        <f>IF(Table110[[#This Row],[SKU]]="",0,24-Table110[[#This Row],[Legal Non-Operating Time]]-Table110[[#This Row],[No Demand Time]]-Table110[[#This Row],[Force Majeure]])</f>
        <v/>
      </c>
      <c r="U33" s="26" t="n">
        <v>2</v>
      </c>
      <c r="V33" s="26" t="n"/>
      <c r="W33" s="26" t="n"/>
      <c r="X33" s="26" t="n"/>
      <c r="Y33" s="26" t="n"/>
      <c r="Z33" s="26" t="n"/>
      <c r="AA33" s="26" t="n"/>
      <c r="AB33" s="30">
        <f>Table110[[#This Row],[Hours Used]]-SUM(Table110[[#This Row],[Planned Maintenance]:[Start and Finish Production]])</f>
        <v/>
      </c>
      <c r="AC33" s="26" t="n">
        <v>1</v>
      </c>
      <c r="AD33" s="26" t="n">
        <v>1.5</v>
      </c>
      <c r="AE33" s="26" t="n"/>
      <c r="AF33" s="26" t="n"/>
      <c r="AG33" s="26" t="n"/>
      <c r="AH33" s="26" t="n"/>
      <c r="AI33" s="24">
        <f>(Table110[[#This Row],[Hours Used]]-SUM(Table110[[#This Row],[Planned Maintenance]:[Start and Finish Production]])-SUM(Table110[[#This Row],[Minor Stoppages]:[Material Shortages]])-Table110[[#This Row],[Quality Loss (Hrs)]]-Table110[[#This Row],[Operating Time]])/3</f>
        <v/>
      </c>
      <c r="AJ33" s="24">
        <f>IFERROR(IF(Table110[[#This Row],[SKU]]="",0,Table110[[#This Row],[Quality Loss (T)]]/(Table110[[#This Row],[SOC (TPD)]]/24)),"")</f>
        <v/>
      </c>
      <c r="AK33" s="31">
        <f>IFERROR(IF(Table110[[#This Row],[SKU]]="",0,Table110[[#This Row],[Volume Delivered (T)]]/(Table110[[#This Row],[SOC (TPD)]]/24)),"")</f>
        <v/>
      </c>
      <c r="AL33" s="31">
        <f>IFERROR(Table110[[#This Row],[Operating Time]]/Table110[[#This Row],[PRODUCTION HOURS]],"")</f>
        <v/>
      </c>
      <c r="AM33" s="32" t="n">
        <v>137</v>
      </c>
      <c r="AN33" s="32" t="inlineStr">
        <is>
          <t>YES</t>
        </is>
      </c>
      <c r="AO33" s="32" t="inlineStr">
        <is>
          <t>YES</t>
        </is>
      </c>
      <c r="AP33" s="32" t="n">
        <v>18</v>
      </c>
      <c r="AQ33" s="32" t="n">
        <v>18</v>
      </c>
      <c r="AR33" s="32" t="n"/>
      <c r="AS33" s="32">
        <f>IFERROR(SUMIFS(#REF!,#REF!,'Shift Wise-Data Sheet'!A:A,#REF!,"Samridhi Perk Line")/SUMIFS(#REF!,#REF!,'Shift Wise-Data Sheet'!A:A,#REF!,"Samridhi Perk Line"),"")</f>
        <v/>
      </c>
      <c r="AT33" s="32" t="n">
        <v>18</v>
      </c>
      <c r="AU33" s="32" t="n">
        <v>0</v>
      </c>
      <c r="AV33" s="203">
        <f>IFERROR(VLOOKUP(Table110[[#This Row],[Date]],'Overweight Data'!A31:G1126,6,FALSE),"")</f>
        <v/>
      </c>
      <c r="AW33" s="213">
        <f>IFERROR(
   IF(
      OR(Table110[[#This Row],[Operating Time]]=0, (Table110[[#This Row],[Operating Time]]/IF(AD33&lt;=1,AD33+1,AD33))*60=0),
      1,
      ((Table110[[#This Row],[Operating Time]])/IF(AD33&lt;=1,AD33+1,AD33))*60
   ),
"_")</f>
        <v/>
      </c>
      <c r="AX33" s="213">
        <f>COUNTIFS('Downtime Data'!A:A,Table110[[#This Row],[Date]])</f>
        <v/>
      </c>
      <c r="AY33" s="211">
        <f>IFERROR((SUM(Table110[[#This Row],[Minor Stoppages]:[Material Shortages]])/Table110[[#This Row],['# Stops]])*60,"")</f>
        <v/>
      </c>
      <c r="AZ33" s="211" t="n"/>
      <c r="BA33" s="33" t="n">
        <v>46048</v>
      </c>
    </row>
    <row r="34" ht="20.15" customHeight="1" s="452">
      <c r="A34" s="21" t="n">
        <v>46051</v>
      </c>
      <c r="B34" s="22">
        <f>IF(A34="","",TEXT(A34,"dddddd"))</f>
        <v/>
      </c>
      <c r="C34" s="22" t="n"/>
      <c r="D34" s="23" t="inlineStr">
        <is>
          <t>_10.3GM</t>
        </is>
      </c>
      <c r="E34" s="24">
        <f t="array" ref="E34">IFERROR(INDIRECT(D34),"")</f>
        <v/>
      </c>
      <c r="F34" s="25" t="n">
        <v>32</v>
      </c>
      <c r="G34" s="26" t="n">
        <v>28.71</v>
      </c>
      <c r="H34" s="27">
        <f>IFERROR((Table110[[#This Row],[Plan]]/Table110[[#This Row],[Hours Used]])/(Table110[[#This Row],[SOC (TPD)]]/24),"")</f>
        <v/>
      </c>
      <c r="I34" s="27">
        <f>IFERROR((Table110[[#This Row],[Volume Delivered (T)]]/Table110[[#This Row],[Hours Used]])/(Table110[[#This Row],[SOC (TPD)]]/24),"")</f>
        <v/>
      </c>
      <c r="J34" s="28" t="n"/>
      <c r="K34" s="28" t="n"/>
      <c r="L34" s="28" t="n"/>
      <c r="M34" s="25" t="n">
        <v>1.844</v>
      </c>
      <c r="N34" s="29" t="n">
        <v>0.034</v>
      </c>
      <c r="O34" s="83" t="n"/>
      <c r="P34" s="25" t="n"/>
      <c r="Q34" s="25" t="n"/>
      <c r="R34" s="69" t="n">
        <v>0</v>
      </c>
      <c r="S34" s="70" t="n">
        <v>0</v>
      </c>
      <c r="T34" s="30">
        <f>IF(Table110[[#This Row],[SKU]]="",0,24-Table110[[#This Row],[Legal Non-Operating Time]]-Table110[[#This Row],[No Demand Time]]-Table110[[#This Row],[Force Majeure]])</f>
        <v/>
      </c>
      <c r="U34" s="26" t="n">
        <v>2</v>
      </c>
      <c r="V34" s="26" t="n"/>
      <c r="W34" s="26" t="n"/>
      <c r="X34" s="26" t="n">
        <v>1</v>
      </c>
      <c r="Y34" s="26" t="n"/>
      <c r="Z34" s="26" t="n"/>
      <c r="AA34" s="26" t="n"/>
      <c r="AB34" s="30">
        <f>Table110[[#This Row],[Hours Used]]-SUM(Table110[[#This Row],[Planned Maintenance]:[Start and Finish Production]])</f>
        <v/>
      </c>
      <c r="AC34" s="26" t="n"/>
      <c r="AD34" s="26" t="n">
        <v>2</v>
      </c>
      <c r="AE34" s="26" t="n"/>
      <c r="AF34" s="26" t="n"/>
      <c r="AG34" s="26" t="n"/>
      <c r="AH34" s="26" t="n"/>
      <c r="AI34" s="24">
        <f>(Table110[[#This Row],[Hours Used]]-SUM(Table110[[#This Row],[Planned Maintenance]:[Start and Finish Production]])-SUM(Table110[[#This Row],[Minor Stoppages]:[Material Shortages]])-Table110[[#This Row],[Quality Loss (Hrs)]]-Table110[[#This Row],[Operating Time]])/3</f>
        <v/>
      </c>
      <c r="AJ34" s="24">
        <f>IFERROR(IF(Table110[[#This Row],[SKU]]="",0,Table110[[#This Row],[Quality Loss (T)]]/(Table110[[#This Row],[SOC (TPD)]]/24)),"")</f>
        <v/>
      </c>
      <c r="AK34" s="31">
        <f>IFERROR(IF(Table110[[#This Row],[SKU]]="",0,Table110[[#This Row],[Volume Delivered (T)]]/(Table110[[#This Row],[SOC (TPD)]]/24)),"")</f>
        <v/>
      </c>
      <c r="AL34" s="31">
        <f>IFERROR(Table110[[#This Row],[Operating Time]]/Table110[[#This Row],[PRODUCTION HOURS]],"")</f>
        <v/>
      </c>
      <c r="AM34" s="32" t="n">
        <v>153</v>
      </c>
      <c r="AN34" s="32" t="inlineStr">
        <is>
          <t>YES</t>
        </is>
      </c>
      <c r="AO34" s="32" t="inlineStr">
        <is>
          <t>YES</t>
        </is>
      </c>
      <c r="AP34" s="32" t="n">
        <v>0</v>
      </c>
      <c r="AQ34" s="32" t="n">
        <v>0</v>
      </c>
      <c r="AR34" s="32" t="n"/>
      <c r="AS34" s="32">
        <f>IFERROR(SUMIFS(#REF!,#REF!,'Shift Wise-Data Sheet'!A:A,#REF!,"Samridhi Perk Line")/SUMIFS(#REF!,#REF!,'Shift Wise-Data Sheet'!A:A,#REF!,"Samridhi Perk Line"),"")</f>
        <v/>
      </c>
      <c r="AT34" s="32" t="n"/>
      <c r="AU34" s="32" t="n">
        <v>0</v>
      </c>
      <c r="AV34" s="203">
        <f>IFERROR(VLOOKUP(Table110[[#This Row],[Date]],'Overweight Data'!A32:G1127,6,FALSE),"")</f>
        <v/>
      </c>
      <c r="AW34" s="213">
        <f>IFERROR(
   IF(
      OR(Table110[[#This Row],[Operating Time]]=0, (Table110[[#This Row],[Operating Time]]/IF(AD34&lt;=1,AD34+1,AD34))*60=0),
      1,
      ((Table110[[#This Row],[Operating Time]])/IF(AD34&lt;=1,AD34+1,AD34))*60
   ),
"_")</f>
        <v/>
      </c>
      <c r="AX34" s="213">
        <f>COUNTIFS('Downtime Data'!A:A,Table110[[#This Row],[Date]])</f>
        <v/>
      </c>
      <c r="AY34" s="211">
        <f>IFERROR((SUM(Table110[[#This Row],[Minor Stoppages]:[Material Shortages]])/Table110[[#This Row],['# Stops]])*60,"")</f>
        <v/>
      </c>
      <c r="AZ34" s="211" t="n"/>
      <c r="BA34" s="33" t="n">
        <v>46048</v>
      </c>
    </row>
    <row r="35" ht="20.15" customHeight="1" s="452">
      <c r="A35" s="21" t="n">
        <v>46052</v>
      </c>
      <c r="B35" s="22">
        <f>IF(A35="","",TEXT(A35,"dddddd"))</f>
        <v/>
      </c>
      <c r="C35" s="22" t="n"/>
      <c r="D35" s="23" t="inlineStr">
        <is>
          <t>_10.3GM</t>
        </is>
      </c>
      <c r="E35" s="24">
        <f t="array" ref="E35">IFERROR(INDIRECT(D35),"")</f>
        <v/>
      </c>
      <c r="F35" s="25" t="n">
        <v>32</v>
      </c>
      <c r="G35" s="26" t="n">
        <v>34.1</v>
      </c>
      <c r="H35" s="27">
        <f>IFERROR((Table110[[#This Row],[Plan]]/Table110[[#This Row],[Hours Used]])/(Table110[[#This Row],[SOC (TPD)]]/24),"")</f>
        <v/>
      </c>
      <c r="I35" s="27">
        <f>IFERROR((Table110[[#This Row],[Volume Delivered (T)]]/Table110[[#This Row],[Hours Used]])/(Table110[[#This Row],[SOC (TPD)]]/24),"")</f>
        <v/>
      </c>
      <c r="J35" s="28" t="n"/>
      <c r="K35" s="28" t="n"/>
      <c r="L35" s="28" t="n"/>
      <c r="M35" s="25" t="n">
        <v>2.2</v>
      </c>
      <c r="N35" s="29" t="n">
        <v>0.034</v>
      </c>
      <c r="O35" s="83" t="n"/>
      <c r="P35" s="25" t="n"/>
      <c r="Q35" s="25" t="n"/>
      <c r="R35" s="69" t="n">
        <v>0</v>
      </c>
      <c r="S35" s="70" t="n">
        <v>0</v>
      </c>
      <c r="T35" s="30">
        <f>IF(Table110[[#This Row],[SKU]]="",0,24-Table110[[#This Row],[Legal Non-Operating Time]]-Table110[[#This Row],[No Demand Time]]-Table110[[#This Row],[Force Majeure]])</f>
        <v/>
      </c>
      <c r="U35" s="26" t="n"/>
      <c r="V35" s="26" t="n">
        <v>0.6</v>
      </c>
      <c r="W35" s="26" t="n"/>
      <c r="X35" s="26" t="n"/>
      <c r="Y35" s="26" t="n"/>
      <c r="Z35" s="26" t="n"/>
      <c r="AA35" s="26" t="n"/>
      <c r="AB35" s="30">
        <f>Table110[[#This Row],[Hours Used]]-SUM(Table110[[#This Row],[Planned Maintenance]:[Start and Finish Production]])</f>
        <v/>
      </c>
      <c r="AC35" s="26" t="n"/>
      <c r="AD35" s="26" t="n">
        <v>1</v>
      </c>
      <c r="AE35" s="26" t="n"/>
      <c r="AF35" s="26" t="n"/>
      <c r="AG35" s="26" t="n"/>
      <c r="AH35" s="26" t="n"/>
      <c r="AI35" s="24">
        <f>(Table110[[#This Row],[Hours Used]]-SUM(Table110[[#This Row],[Planned Maintenance]:[Start and Finish Production]])-SUM(Table110[[#This Row],[Minor Stoppages]:[Material Shortages]])-Table110[[#This Row],[Quality Loss (Hrs)]]-Table110[[#This Row],[Operating Time]])/3</f>
        <v/>
      </c>
      <c r="AJ35" s="24">
        <f>IFERROR(IF(Table110[[#This Row],[SKU]]="",0,Table110[[#This Row],[Quality Loss (T)]]/(Table110[[#This Row],[SOC (TPD)]]/24)),"")</f>
        <v/>
      </c>
      <c r="AK35" s="31">
        <f>IFERROR(IF(Table110[[#This Row],[SKU]]="",0,Table110[[#This Row],[Volume Delivered (T)]]/(Table110[[#This Row],[SOC (TPD)]]/24)),"")</f>
        <v/>
      </c>
      <c r="AL35" s="31">
        <f>IFERROR(Table110[[#This Row],[Operating Time]]/Table110[[#This Row],[PRODUCTION HOURS]],"")</f>
        <v/>
      </c>
      <c r="AM35" s="32" t="n">
        <v>159</v>
      </c>
      <c r="AN35" s="32" t="inlineStr">
        <is>
          <t>YES</t>
        </is>
      </c>
      <c r="AO35" s="32" t="inlineStr">
        <is>
          <t>YES</t>
        </is>
      </c>
      <c r="AP35" s="32" t="n">
        <v>1</v>
      </c>
      <c r="AQ35" s="32" t="n">
        <v>0</v>
      </c>
      <c r="AR35" s="32" t="n"/>
      <c r="AS35" s="32">
        <f>IFERROR(SUMIFS(#REF!,#REF!,'Shift Wise-Data Sheet'!A:A,#REF!,"Samridhi Perk Line")/SUMIFS(#REF!,#REF!,'Shift Wise-Data Sheet'!A:A,#REF!,"Samridhi Perk Line"),"")</f>
        <v/>
      </c>
      <c r="AT35" s="32" t="n"/>
      <c r="AU35" s="32" t="n">
        <v>0</v>
      </c>
      <c r="AV35" s="203">
        <f>IFERROR(VLOOKUP(Table110[[#This Row],[Date]],'Overweight Data'!A33:G1128,6,FALSE),"")</f>
        <v/>
      </c>
      <c r="AW35" s="213">
        <f>IFERROR(
   IF(
      OR(Table110[[#This Row],[Operating Time]]=0, (Table110[[#This Row],[Operating Time]]/IF(AD35&lt;=1,AD35+1,AD35))*60=0),
      1,
      ((Table110[[#This Row],[Operating Time]])/IF(AD35&lt;=1,AD35+1,AD35))*60
   ),
"_")</f>
        <v/>
      </c>
      <c r="AX35" s="213">
        <f>COUNTIFS('Downtime Data'!A:A,Table110[[#This Row],[Date]])</f>
        <v/>
      </c>
      <c r="AY35" s="211">
        <f>IFERROR((SUM(Table110[[#This Row],[Minor Stoppages]:[Material Shortages]])/Table110[[#This Row],['# Stops]])*60,"")</f>
        <v/>
      </c>
      <c r="AZ35" s="211" t="n"/>
      <c r="BA35" s="33" t="n">
        <v>46048</v>
      </c>
    </row>
    <row r="36" ht="20.15" customHeight="1" s="452">
      <c r="A36" s="21" t="n">
        <v>46053</v>
      </c>
      <c r="B36" s="22">
        <f>IF(A36="","",TEXT(A36,"dddddd"))</f>
        <v/>
      </c>
      <c r="C36" s="22" t="n"/>
      <c r="D36" s="23" t="inlineStr">
        <is>
          <t>_10.3GM</t>
        </is>
      </c>
      <c r="E36" s="24">
        <f t="array" ref="E36">IFERROR(INDIRECT(D36),"")</f>
        <v/>
      </c>
      <c r="F36" s="25" t="n">
        <v>32</v>
      </c>
      <c r="G36" s="26" t="n">
        <v>29.3</v>
      </c>
      <c r="H36" s="27">
        <f>IFERROR((Table110[[#This Row],[Plan]]/Table110[[#This Row],[Hours Used]])/(Table110[[#This Row],[SOC (TPD)]]/24),"")</f>
        <v/>
      </c>
      <c r="I36" s="27">
        <f>IFERROR((Table110[[#This Row],[Volume Delivered (T)]]/Table110[[#This Row],[Hours Used]])/(Table110[[#This Row],[SOC (TPD)]]/24),"")</f>
        <v/>
      </c>
      <c r="J36" s="28" t="n"/>
      <c r="K36" s="28" t="n"/>
      <c r="L36" s="28" t="n"/>
      <c r="M36" s="25" t="n">
        <v>1.7</v>
      </c>
      <c r="N36" s="29" t="n">
        <v>0.034</v>
      </c>
      <c r="O36" s="83" t="n"/>
      <c r="P36" s="25" t="n"/>
      <c r="Q36" s="25" t="n"/>
      <c r="R36" s="69" t="n">
        <v>0</v>
      </c>
      <c r="S36" s="70" t="n">
        <v>0</v>
      </c>
      <c r="T36" s="30">
        <f>IF(Table110[[#This Row],[SKU]]="",0,24-Table110[[#This Row],[Legal Non-Operating Time]]-Table110[[#This Row],[No Demand Time]]-Table110[[#This Row],[Force Majeure]])</f>
        <v/>
      </c>
      <c r="U36" s="26" t="n"/>
      <c r="V36" s="26" t="n"/>
      <c r="W36" s="26" t="n"/>
      <c r="X36" s="26" t="n"/>
      <c r="Y36" s="26" t="n"/>
      <c r="Z36" s="26" t="n"/>
      <c r="AA36" s="26" t="n"/>
      <c r="AB36" s="30">
        <f>Table110[[#This Row],[Hours Used]]-SUM(Table110[[#This Row],[Planned Maintenance]:[Start and Finish Production]])</f>
        <v/>
      </c>
      <c r="AC36" s="26" t="n"/>
      <c r="AD36" s="26" t="n">
        <v>4.8</v>
      </c>
      <c r="AE36" s="26" t="n"/>
      <c r="AF36" s="26" t="n"/>
      <c r="AG36" s="26" t="n"/>
      <c r="AH36" s="26" t="n"/>
      <c r="AI36" s="24">
        <f>(Table110[[#This Row],[Hours Used]]-SUM(Table110[[#This Row],[Planned Maintenance]:[Start and Finish Production]])-SUM(Table110[[#This Row],[Minor Stoppages]:[Material Shortages]])-Table110[[#This Row],[Quality Loss (Hrs)]]-Table110[[#This Row],[Operating Time]])/3</f>
        <v/>
      </c>
      <c r="AJ36" s="24">
        <f>IFERROR(IF(Table110[[#This Row],[SKU]]="",0,Table110[[#This Row],[Quality Loss (T)]]/(Table110[[#This Row],[SOC (TPD)]]/24)),"")</f>
        <v/>
      </c>
      <c r="AK36" s="31">
        <f>IFERROR(IF(Table110[[#This Row],[SKU]]="",0,Table110[[#This Row],[Volume Delivered (T)]]/(Table110[[#This Row],[SOC (TPD)]]/24)),"")</f>
        <v/>
      </c>
      <c r="AL36" s="31">
        <f>IFERROR(Table110[[#This Row],[Operating Time]]/Table110[[#This Row],[PRODUCTION HOURS]],"")</f>
        <v/>
      </c>
      <c r="AM36" s="32" t="n">
        <v>95</v>
      </c>
      <c r="AN36" s="32" t="inlineStr">
        <is>
          <t>YES</t>
        </is>
      </c>
      <c r="AO36" s="32" t="inlineStr">
        <is>
          <t>YES</t>
        </is>
      </c>
      <c r="AP36" s="32" t="n">
        <v>0</v>
      </c>
      <c r="AQ36" s="32" t="n">
        <v>0</v>
      </c>
      <c r="AR36" s="32" t="n"/>
      <c r="AS36" s="32">
        <f>IFERROR(SUMIFS(#REF!,#REF!,'Shift Wise-Data Sheet'!A:A,#REF!,"Samridhi Perk Line")/SUMIFS(#REF!,#REF!,'Shift Wise-Data Sheet'!A:A,#REF!,"Samridhi Perk Line"),"")</f>
        <v/>
      </c>
      <c r="AT36" s="32" t="n"/>
      <c r="AU36" s="32" t="n">
        <v>0</v>
      </c>
      <c r="AV36" s="203">
        <f>IFERROR(VLOOKUP(Table110[[#This Row],[Date]],'Overweight Data'!A34:G1129,6,FALSE),"")</f>
        <v/>
      </c>
      <c r="AW36" s="213">
        <f>IFERROR(
   IF(
      OR(Table110[[#This Row],[Operating Time]]=0, (Table110[[#This Row],[Operating Time]]/IF(AD36&lt;=1,AD36+1,AD36))*60=0),
      1,
      ((Table110[[#This Row],[Operating Time]])/IF(AD36&lt;=1,AD36+1,AD36))*60
   ),
"_")</f>
        <v/>
      </c>
      <c r="AX36" s="213">
        <f>COUNTIFS('Downtime Data'!A:A,Table110[[#This Row],[Date]])</f>
        <v/>
      </c>
      <c r="AY36" s="211">
        <f>IFERROR((SUM(Table110[[#This Row],[Minor Stoppages]:[Material Shortages]])/Table110[[#This Row],['# Stops]])*60,"")</f>
        <v/>
      </c>
      <c r="AZ36" s="211" t="n"/>
      <c r="BA36" s="33" t="n">
        <v>46048</v>
      </c>
    </row>
    <row r="37" ht="20.15" customHeight="1" s="452">
      <c r="A37" s="21" t="n">
        <v>46054</v>
      </c>
      <c r="B37" s="22">
        <f>IF(A37="","",TEXT(A37,"dddddd"))</f>
        <v/>
      </c>
      <c r="C37" s="22" t="n"/>
      <c r="D37" s="23" t="inlineStr">
        <is>
          <t>_10.3GM_HT</t>
        </is>
      </c>
      <c r="E37" s="24">
        <f t="array" ref="E37">IFERROR(INDIRECT(D37),"")</f>
        <v/>
      </c>
      <c r="F37" s="25" t="n">
        <v>27.8</v>
      </c>
      <c r="G37" s="26" t="n">
        <v>29.3</v>
      </c>
      <c r="H37" s="27">
        <f>IFERROR((Table110[[#This Row],[Plan]]/Table110[[#This Row],[Hours Used]])/(Table110[[#This Row],[SOC (TPD)]]/24),"")</f>
        <v/>
      </c>
      <c r="I37" s="27">
        <f>IFERROR((Table110[[#This Row],[Volume Delivered (T)]]/Table110[[#This Row],[Hours Used]])/(Table110[[#This Row],[SOC (TPD)]]/24),"")</f>
        <v/>
      </c>
      <c r="J37" s="225" t="n"/>
      <c r="K37" s="225" t="n"/>
      <c r="L37" s="28" t="n"/>
      <c r="M37" s="25" t="n">
        <v>1.603</v>
      </c>
      <c r="N37" s="29" t="n">
        <v>0.033</v>
      </c>
      <c r="O37" s="83" t="n"/>
      <c r="P37" s="25" t="n"/>
      <c r="Q37" s="25" t="n"/>
      <c r="R37" s="69" t="n">
        <v>0</v>
      </c>
      <c r="S37" s="70" t="n">
        <v>0</v>
      </c>
      <c r="T37" s="30">
        <f>IF(Table110[[#This Row],[SKU]]="",0,24-Table110[[#This Row],[Legal Non-Operating Time]]-Table110[[#This Row],[No Demand Time]]-Table110[[#This Row],[Force Majeure]])</f>
        <v/>
      </c>
      <c r="U37" s="26" t="n"/>
      <c r="V37" s="26" t="n"/>
      <c r="W37" s="26" t="n"/>
      <c r="X37" s="26" t="n">
        <v>2</v>
      </c>
      <c r="Y37" s="26" t="n"/>
      <c r="Z37" s="26" t="n"/>
      <c r="AA37" s="26" t="n"/>
      <c r="AB37" s="30">
        <f>Table110[[#This Row],[Hours Used]]-SUM(Table110[[#This Row],[Planned Maintenance]:[Start and Finish Production]])</f>
        <v/>
      </c>
      <c r="AC37" s="26" t="n"/>
      <c r="AD37" s="26" t="n"/>
      <c r="AE37" s="26" t="n"/>
      <c r="AF37" s="26" t="n"/>
      <c r="AG37" s="26" t="n"/>
      <c r="AH37" s="26" t="n"/>
      <c r="AI37" s="24">
        <f>(Table110[[#This Row],[Hours Used]]-SUM(Table110[[#This Row],[Planned Maintenance]:[Start and Finish Production]])-SUM(Table110[[#This Row],[Minor Stoppages]:[Material Shortages]])-Table110[[#This Row],[Quality Loss (Hrs)]]-Table110[[#This Row],[Operating Time]])/3</f>
        <v/>
      </c>
      <c r="AJ37" s="24">
        <f>IFERROR(IF(Table110[[#This Row],[SKU]]="",0,Table110[[#This Row],[Quality Loss (T)]]/(Table110[[#This Row],[SOC (TPD)]]/24)),"")</f>
        <v/>
      </c>
      <c r="AK37" s="31">
        <f>IFERROR(IF(Table110[[#This Row],[SKU]]="",0,Table110[[#This Row],[Volume Delivered (T)]]/(Table110[[#This Row],[SOC (TPD)]]/24)),"")</f>
        <v/>
      </c>
      <c r="AL37" s="31">
        <f>IFERROR(Table110[[#This Row],[Operating Time]]/Table110[[#This Row],[PRODUCTION HOURS]],"")</f>
        <v/>
      </c>
      <c r="AM37" s="32" t="n">
        <v>92</v>
      </c>
      <c r="AN37" s="32" t="inlineStr">
        <is>
          <t>YES</t>
        </is>
      </c>
      <c r="AO37" s="32" t="inlineStr">
        <is>
          <t>YES</t>
        </is>
      </c>
      <c r="AP37" s="32" t="n">
        <v>0</v>
      </c>
      <c r="AQ37" s="32" t="n">
        <v>0</v>
      </c>
      <c r="AR37" s="32" t="n"/>
      <c r="AS37" s="32">
        <f>IFERROR(SUMIFS(#REF!,#REF!,'Shift Wise-Data Sheet'!A:A,#REF!,"Samridhi Perk Line")/SUMIFS(#REF!,#REF!,'Shift Wise-Data Sheet'!A:A,#REF!,"Samridhi Perk Line"),"")</f>
        <v/>
      </c>
      <c r="AT37" s="32" t="n">
        <v>13</v>
      </c>
      <c r="AU37" s="32" t="n">
        <v>0</v>
      </c>
      <c r="AV37" s="203">
        <f>IFERROR(VLOOKUP(Table110[[#This Row],[Date]],'Overweight Data'!A35:G1130,6,FALSE),"")</f>
        <v/>
      </c>
      <c r="AW37" s="213">
        <f>IFERROR(
   IF(
      OR(Table110[[#This Row],[Operating Time]]=0, (Table110[[#This Row],[Operating Time]]/IF(AD37&lt;=1,AD37+1,AD37))*60=0),
      1,
      ((Table110[[#This Row],[Operating Time]])/IF(AD37&lt;=1,AD37+1,AD37))*60
   ),
"_")</f>
        <v/>
      </c>
      <c r="AX37" s="213">
        <f>COUNTIFS('Downtime Data'!A:A,Table110[[#This Row],[Date]])</f>
        <v/>
      </c>
      <c r="AY37" s="211">
        <f>IFERROR((SUM(Table110[[#This Row],[Minor Stoppages]:[Material Shortages]])/Table110[[#This Row],['# Stops]])*60,"")</f>
        <v/>
      </c>
      <c r="AZ37" s="211" t="n"/>
      <c r="BA37" s="33" t="n">
        <v>46048</v>
      </c>
    </row>
    <row r="38" ht="20.15" customHeight="1" s="452">
      <c r="A38" s="21" t="n">
        <v>46055</v>
      </c>
      <c r="B38" s="22">
        <f>IF(A38="","",TEXT(A38,"dddddd"))</f>
        <v/>
      </c>
      <c r="C38" s="22" t="n"/>
      <c r="D38" s="23" t="inlineStr">
        <is>
          <t>_10.3GM_HT</t>
        </is>
      </c>
      <c r="E38" s="24">
        <f t="array" ref="E38">IFERROR(INDIRECT(D38),"")</f>
        <v/>
      </c>
      <c r="F38" s="25" t="n">
        <v>15</v>
      </c>
      <c r="G38" s="26" t="n">
        <v>20.892528</v>
      </c>
      <c r="H38" s="27">
        <f>IFERROR((Table110[[#This Row],[Plan]]/Table110[[#This Row],[Hours Used]])/(Table110[[#This Row],[SOC (TPD)]]/24),"")</f>
        <v/>
      </c>
      <c r="I38" s="27">
        <f>IFERROR((Table110[[#This Row],[Volume Delivered (T)]]/Table110[[#This Row],[Hours Used]])/(Table110[[#This Row],[SOC (TPD)]]/24),"")</f>
        <v/>
      </c>
      <c r="J38" s="225" t="n"/>
      <c r="K38" s="225" t="n"/>
      <c r="L38" s="28" t="n"/>
      <c r="M38" s="25" t="n">
        <v>1.251</v>
      </c>
      <c r="N38" s="29" t="n">
        <v>0.036</v>
      </c>
      <c r="O38" s="83" t="n"/>
      <c r="P38" s="25" t="n"/>
      <c r="Q38" s="25" t="n"/>
      <c r="R38" s="69" t="n">
        <v>9</v>
      </c>
      <c r="S38" s="70" t="n">
        <v>5</v>
      </c>
      <c r="T38" s="30">
        <f>IF(Table110[[#This Row],[SKU]]="",0,24-Table110[[#This Row],[Legal Non-Operating Time]]-Table110[[#This Row],[No Demand Time]]-Table110[[#This Row],[Force Majeure]])</f>
        <v/>
      </c>
      <c r="U38" s="26" t="n"/>
      <c r="V38" s="26" t="n"/>
      <c r="W38" s="26" t="n">
        <v>8.5</v>
      </c>
      <c r="X38" s="26" t="n"/>
      <c r="Y38" s="26" t="n"/>
      <c r="Z38" s="26" t="n"/>
      <c r="AA38" s="26" t="n"/>
      <c r="AB38" s="30">
        <f>Table110[[#This Row],[Hours Used]]-SUM(Table110[[#This Row],[Planned Maintenance]:[Start and Finish Production]])</f>
        <v/>
      </c>
      <c r="AC38" s="26" t="n"/>
      <c r="AD38" s="26" t="n"/>
      <c r="AE38" s="26" t="n"/>
      <c r="AF38" s="26" t="n"/>
      <c r="AG38" s="26" t="n"/>
      <c r="AH38" s="26" t="n"/>
      <c r="AI38" s="24">
        <f>(Table110[[#This Row],[Hours Used]]-SUM(Table110[[#This Row],[Planned Maintenance]:[Start and Finish Production]])-SUM(Table110[[#This Row],[Minor Stoppages]:[Material Shortages]])-Table110[[#This Row],[Quality Loss (Hrs)]]-Table110[[#This Row],[Operating Time]])/3</f>
        <v/>
      </c>
      <c r="AJ38" s="24">
        <f>IFERROR(IF(Table110[[#This Row],[SKU]]="",0,Table110[[#This Row],[Quality Loss (T)]]/(Table110[[#This Row],[SOC (TPD)]]/24)),"")</f>
        <v/>
      </c>
      <c r="AK38" s="31">
        <f>IFERROR(IF(Table110[[#This Row],[SKU]]="",0,Table110[[#This Row],[Volume Delivered (T)]]/(Table110[[#This Row],[SOC (TPD)]]/24)),"")</f>
        <v/>
      </c>
      <c r="AL38" s="31">
        <f>IFERROR(Table110[[#This Row],[Operating Time]]/Table110[[#This Row],[PRODUCTION HOURS]],"")</f>
        <v/>
      </c>
      <c r="AM38" s="32" t="n">
        <v>91</v>
      </c>
      <c r="AN38" s="32" t="inlineStr">
        <is>
          <t>YES</t>
        </is>
      </c>
      <c r="AO38" s="32" t="n"/>
      <c r="AP38" s="32" t="n">
        <v>6</v>
      </c>
      <c r="AQ38" s="32" t="n">
        <v>5</v>
      </c>
      <c r="AR38" s="32" t="n"/>
      <c r="AS38" s="32">
        <f>IFERROR(SUMIFS(#REF!,#REF!,'Shift Wise-Data Sheet'!A:A,#REF!,"Samridhi Perk Line")/SUMIFS(#REF!,#REF!,'Shift Wise-Data Sheet'!A:A,#REF!,"Samridhi Perk Line"),"")</f>
        <v/>
      </c>
      <c r="AT38" s="32" t="n">
        <v>18</v>
      </c>
      <c r="AU38" s="32" t="n">
        <v>0</v>
      </c>
      <c r="AV38" s="203">
        <f>IFERROR(VLOOKUP(Table110[[#This Row],[Date]],'Overweight Data'!A36:G1131,6,FALSE),"")</f>
        <v/>
      </c>
      <c r="AW38" s="213">
        <f>IFERROR(
   IF(
      OR(Table110[[#This Row],[Operating Time]]=0, (Table110[[#This Row],[Operating Time]]/IF(AD38&lt;=1,AD38+1,AD38))*60=0),
      1,
      ((Table110[[#This Row],[Operating Time]])/IF(AD38&lt;=1,AD38+1,AD38))*60
   ),
"_")</f>
        <v/>
      </c>
      <c r="AX38" s="213">
        <f>COUNTIFS('Downtime Data'!A:A,Table110[[#This Row],[Date]])</f>
        <v/>
      </c>
      <c r="AY38" s="211">
        <f>IFERROR((SUM(Table110[[#This Row],[Minor Stoppages]:[Material Shortages]])/Table110[[#This Row],['# Stops]])*60,"")</f>
        <v/>
      </c>
      <c r="AZ38" s="211" t="n"/>
      <c r="BA38" s="33" t="n">
        <v>46079</v>
      </c>
    </row>
    <row r="39" ht="20.15" customHeight="1" s="452">
      <c r="A39" s="21" t="n">
        <v>46056</v>
      </c>
      <c r="B39" s="22">
        <f>IF(A39="","",TEXT(A39,"dddddd"))</f>
        <v/>
      </c>
      <c r="C39" s="22" t="n"/>
      <c r="D39" s="23" t="inlineStr">
        <is>
          <t>_10.3GM_HT</t>
        </is>
      </c>
      <c r="E39" s="24">
        <f t="array" ref="E39">IFERROR(INDIRECT(D39),"")</f>
        <v/>
      </c>
      <c r="F39" s="25" t="n">
        <v>28</v>
      </c>
      <c r="G39" s="26" t="n">
        <v>26.46912</v>
      </c>
      <c r="H39" s="27">
        <f>IFERROR((Table110[[#This Row],[Plan]]/Table110[[#This Row],[Hours Used]])/(Table110[[#This Row],[SOC (TPD)]]/24),"")</f>
        <v/>
      </c>
      <c r="I39" s="27">
        <f>IFERROR((Table110[[#This Row],[Volume Delivered (T)]]/Table110[[#This Row],[Hours Used]])/(Table110[[#This Row],[SOC (TPD)]]/24),"")</f>
        <v/>
      </c>
      <c r="J39" s="225" t="n"/>
      <c r="K39" s="225" t="n"/>
      <c r="L39" s="28" t="n"/>
      <c r="M39" s="25" t="n">
        <v>2.185</v>
      </c>
      <c r="N39" s="29" t="n">
        <v>0.036</v>
      </c>
      <c r="O39" s="83" t="n"/>
      <c r="P39" s="25" t="n"/>
      <c r="Q39" s="25" t="n"/>
      <c r="R39" s="69" t="n">
        <v>4</v>
      </c>
      <c r="S39" s="70" t="n">
        <v>5</v>
      </c>
      <c r="T39" s="30">
        <f>IF(Table110[[#This Row],[SKU]]="",0,24-Table110[[#This Row],[Legal Non-Operating Time]]-Table110[[#This Row],[No Demand Time]]-Table110[[#This Row],[Force Majeure]])</f>
        <v/>
      </c>
      <c r="U39" s="26" t="n"/>
      <c r="V39" s="26" t="n">
        <v>0.5</v>
      </c>
      <c r="W39" s="26" t="n"/>
      <c r="X39" s="26" t="n"/>
      <c r="Y39" s="26" t="n"/>
      <c r="Z39" s="26" t="n"/>
      <c r="AA39" s="26" t="n"/>
      <c r="AB39" s="30">
        <f>Table110[[#This Row],[Hours Used]]-SUM(Table110[[#This Row],[Planned Maintenance]:[Start and Finish Production]])</f>
        <v/>
      </c>
      <c r="AC39" s="26" t="n"/>
      <c r="AD39" s="26" t="n">
        <v>1</v>
      </c>
      <c r="AE39" s="26" t="n">
        <v>1</v>
      </c>
      <c r="AF39" s="26" t="n"/>
      <c r="AG39" s="26" t="n"/>
      <c r="AH39" s="26" t="n"/>
      <c r="AI39" s="24">
        <f>(Table110[[#This Row],[Hours Used]]-SUM(Table110[[#This Row],[Planned Maintenance]:[Start and Finish Production]])-SUM(Table110[[#This Row],[Minor Stoppages]:[Material Shortages]])-Table110[[#This Row],[Quality Loss (Hrs)]]-Table110[[#This Row],[Operating Time]])/3</f>
        <v/>
      </c>
      <c r="AJ39" s="24">
        <f>IFERROR(IF(Table110[[#This Row],[SKU]]="",0,Table110[[#This Row],[Quality Loss (T)]]/(Table110[[#This Row],[SOC (TPD)]]/24)),"")</f>
        <v/>
      </c>
      <c r="AK39" s="31">
        <f>IFERROR(IF(Table110[[#This Row],[SKU]]="",0,Table110[[#This Row],[Volume Delivered (T)]]/(Table110[[#This Row],[SOC (TPD)]]/24)),"")</f>
        <v/>
      </c>
      <c r="AL39" s="31">
        <f>IFERROR(Table110[[#This Row],[Operating Time]]/Table110[[#This Row],[PRODUCTION HOURS]],"")</f>
        <v/>
      </c>
      <c r="AM39" s="32" t="n">
        <v>88</v>
      </c>
      <c r="AN39" s="32" t="inlineStr">
        <is>
          <t>YES</t>
        </is>
      </c>
      <c r="AO39" s="32" t="inlineStr">
        <is>
          <t>YES</t>
        </is>
      </c>
      <c r="AP39" s="32" t="n">
        <v>4</v>
      </c>
      <c r="AQ39" s="32" t="n">
        <v>0</v>
      </c>
      <c r="AR39" s="32" t="n">
        <v>5</v>
      </c>
      <c r="AS39" s="32">
        <f>IFERROR(SUMIFS(#REF!,#REF!,'Shift Wise-Data Sheet'!A:A,#REF!,"Samridhi Perk Line")/SUMIFS(#REF!,#REF!,'Shift Wise-Data Sheet'!A:A,#REF!,"Samridhi Perk Line"),"")</f>
        <v/>
      </c>
      <c r="AT39" s="32" t="n">
        <v>1</v>
      </c>
      <c r="AU39" s="32" t="n">
        <v>0</v>
      </c>
      <c r="AV39" s="203">
        <f>IFERROR(VLOOKUP(Table110[[#This Row],[Date]],'Overweight Data'!A37:G1132,6,FALSE),"")</f>
        <v/>
      </c>
      <c r="AW39" s="213">
        <f>IFERROR(
   IF(
      OR(Table110[[#This Row],[Operating Time]]=0, (Table110[[#This Row],[Operating Time]]/IF(AD39&lt;=1,AD39+1,AD39))*60=0),
      1,
      ((Table110[[#This Row],[Operating Time]])/IF(AD39&lt;=1,AD39+1,AD39))*60
   ),
"_")</f>
        <v/>
      </c>
      <c r="AX39" s="213">
        <f>COUNTIFS('Downtime Data'!A:A,Table110[[#This Row],[Date]])</f>
        <v/>
      </c>
      <c r="AY39" s="211">
        <f>IFERROR((SUM(Table110[[#This Row],[Minor Stoppages]:[Material Shortages]])/Table110[[#This Row],['# Stops]])*60,"")</f>
        <v/>
      </c>
      <c r="AZ39" s="211" t="n"/>
      <c r="BA39" s="33" t="n">
        <v>46079</v>
      </c>
    </row>
    <row r="40" ht="20.15" customHeight="1" s="452">
      <c r="A40" s="21" t="n">
        <v>46057</v>
      </c>
      <c r="B40" s="22">
        <f>IF(A40="","",TEXT(A40,"dddddd"))</f>
        <v/>
      </c>
      <c r="C40" s="22" t="n"/>
      <c r="D40" s="23" t="inlineStr">
        <is>
          <t>_10.3GM_HT</t>
        </is>
      </c>
      <c r="E40" s="24">
        <f t="array" ref="E40">IFERROR(INDIRECT(D40),"")</f>
        <v/>
      </c>
      <c r="F40" s="25" t="n">
        <v>28</v>
      </c>
      <c r="G40" s="26" t="n">
        <v>26.854152</v>
      </c>
      <c r="H40" s="27">
        <f>IFERROR((Table110[[#This Row],[Plan]]/Table110[[#This Row],[Hours Used]])/(Table110[[#This Row],[SOC (TPD)]]/24),"")</f>
        <v/>
      </c>
      <c r="I40" s="27">
        <f>IFERROR((Table110[[#This Row],[Volume Delivered (T)]]/Table110[[#This Row],[Hours Used]])/(Table110[[#This Row],[SOC (TPD)]]/24),"")</f>
        <v/>
      </c>
      <c r="J40" s="225" t="n"/>
      <c r="K40" s="225" t="n"/>
      <c r="L40" s="28" t="n"/>
      <c r="M40" s="25" t="n">
        <v>1.68</v>
      </c>
      <c r="N40" s="29" t="n">
        <v>0.035</v>
      </c>
      <c r="O40" s="83" t="n"/>
      <c r="P40" s="25" t="n"/>
      <c r="Q40" s="25" t="n"/>
      <c r="R40" s="69" t="n">
        <v>0</v>
      </c>
      <c r="S40" s="70" t="n">
        <v>0</v>
      </c>
      <c r="T40" s="30">
        <f>IF(Table110[[#This Row],[SKU]]="",0,24-Table110[[#This Row],[Legal Non-Operating Time]]-Table110[[#This Row],[No Demand Time]]-Table110[[#This Row],[Force Majeure]])</f>
        <v/>
      </c>
      <c r="U40" s="26" t="n">
        <v>1</v>
      </c>
      <c r="V40" s="26" t="n">
        <v>0.5</v>
      </c>
      <c r="W40" s="26" t="n"/>
      <c r="X40" s="26" t="n"/>
      <c r="Y40" s="26" t="n"/>
      <c r="Z40" s="26" t="n"/>
      <c r="AA40" s="26" t="n"/>
      <c r="AB40" s="30">
        <f>Table110[[#This Row],[Hours Used]]-SUM(Table110[[#This Row],[Planned Maintenance]:[Start and Finish Production]])</f>
        <v/>
      </c>
      <c r="AC40" s="26" t="n"/>
      <c r="AD40" s="26" t="n">
        <v>0.8</v>
      </c>
      <c r="AE40" s="26" t="n">
        <v>1.6</v>
      </c>
      <c r="AF40" s="26" t="n"/>
      <c r="AG40" s="26" t="n"/>
      <c r="AH40" s="26" t="n"/>
      <c r="AI40" s="24">
        <f>(Table110[[#This Row],[Hours Used]]-SUM(Table110[[#This Row],[Planned Maintenance]:[Start and Finish Production]])-SUM(Table110[[#This Row],[Minor Stoppages]:[Material Shortages]])-Table110[[#This Row],[Quality Loss (Hrs)]]-Table110[[#This Row],[Operating Time]])/3</f>
        <v/>
      </c>
      <c r="AJ40" s="24">
        <f>IFERROR(IF(Table110[[#This Row],[SKU]]="",0,Table110[[#This Row],[Quality Loss (T)]]/(Table110[[#This Row],[SOC (TPD)]]/24)),"")</f>
        <v/>
      </c>
      <c r="AK40" s="31">
        <f>IFERROR(IF(Table110[[#This Row],[SKU]]="",0,Table110[[#This Row],[Volume Delivered (T)]]/(Table110[[#This Row],[SOC (TPD)]]/24)),"")</f>
        <v/>
      </c>
      <c r="AL40" s="31">
        <f>IFERROR(Table110[[#This Row],[Operating Time]]/Table110[[#This Row],[PRODUCTION HOURS]],"")</f>
        <v/>
      </c>
      <c r="AM40" s="32" t="n">
        <v>89</v>
      </c>
      <c r="AN40" s="32" t="inlineStr">
        <is>
          <t>YES</t>
        </is>
      </c>
      <c r="AO40" s="32" t="inlineStr">
        <is>
          <t>NO</t>
        </is>
      </c>
      <c r="AP40" s="32" t="n">
        <v>0</v>
      </c>
      <c r="AQ40" s="32" t="n">
        <v>0</v>
      </c>
      <c r="AR40" s="32" t="n"/>
      <c r="AS40" s="32">
        <f>IFERROR(SUMIFS(#REF!,#REF!,'Shift Wise-Data Sheet'!A:A,#REF!,"Samridhi Perk Line")/SUMIFS(#REF!,#REF!,'Shift Wise-Data Sheet'!A:A,#REF!,"Samridhi Perk Line"),"")</f>
        <v/>
      </c>
      <c r="AT40" s="32" t="n">
        <v>6</v>
      </c>
      <c r="AU40" s="32" t="n">
        <v>0</v>
      </c>
      <c r="AV40" s="203">
        <f>IFERROR(VLOOKUP(Table110[[#This Row],[Date]],'Overweight Data'!A38:G1133,6,FALSE),"")</f>
        <v/>
      </c>
      <c r="AW40" s="213">
        <f>IFERROR(
   IF(
      OR(Table110[[#This Row],[Operating Time]]=0, (Table110[[#This Row],[Operating Time]]/IF(AD40&lt;=1,AD40+1,AD40))*60=0),
      1,
      ((Table110[[#This Row],[Operating Time]])/IF(AD40&lt;=1,AD40+1,AD40))*60
   ),
"_")</f>
        <v/>
      </c>
      <c r="AX40" s="213">
        <f>COUNTIFS('Downtime Data'!A:A,Table110[[#This Row],[Date]])</f>
        <v/>
      </c>
      <c r="AY40" s="211">
        <f>IFERROR((SUM(Table110[[#This Row],[Minor Stoppages]:[Material Shortages]])/Table110[[#This Row],['# Stops]])*60,"")</f>
        <v/>
      </c>
      <c r="AZ40" s="211" t="n"/>
      <c r="BA40" s="33" t="n">
        <v>46079</v>
      </c>
    </row>
    <row r="41" ht="20.15" customHeight="1" s="452">
      <c r="A41" s="21" t="n">
        <v>46058</v>
      </c>
      <c r="B41" s="22">
        <f>IF(A41="","",TEXT(A41,"dddddd"))</f>
        <v/>
      </c>
      <c r="C41" s="22" t="n"/>
      <c r="D41" s="23" t="inlineStr">
        <is>
          <t>_10.3GM_HT</t>
        </is>
      </c>
      <c r="E41" s="24">
        <f t="array" ref="E41">IFERROR(INDIRECT(D41),"")</f>
        <v/>
      </c>
      <c r="F41" s="25" t="n">
        <v>28</v>
      </c>
      <c r="G41" s="26" t="n">
        <v>24.434616</v>
      </c>
      <c r="H41" s="27">
        <f>IFERROR((Table110[[#This Row],[Plan]]/Table110[[#This Row],[Hours Used]])/(Table110[[#This Row],[SOC (TPD)]]/24),"")</f>
        <v/>
      </c>
      <c r="I41" s="27">
        <f>IFERROR((Table110[[#This Row],[Volume Delivered (T)]]/Table110[[#This Row],[Hours Used]])/(Table110[[#This Row],[SOC (TPD)]]/24),"")</f>
        <v/>
      </c>
      <c r="J41" s="225" t="n"/>
      <c r="K41" s="225" t="n"/>
      <c r="L41" s="28" t="n"/>
      <c r="M41" s="25" t="n">
        <v>1.648</v>
      </c>
      <c r="N41" s="29" t="n">
        <v>0.036</v>
      </c>
      <c r="O41" s="83" t="n"/>
      <c r="P41" s="25" t="n"/>
      <c r="Q41" s="25" t="n"/>
      <c r="R41" s="69" t="n">
        <v>1</v>
      </c>
      <c r="S41" s="70" t="n">
        <v>1</v>
      </c>
      <c r="T41" s="30">
        <f>IF(Table110[[#This Row],[SKU]]="",0,24-Table110[[#This Row],[Legal Non-Operating Time]]-Table110[[#This Row],[No Demand Time]]-Table110[[#This Row],[Force Majeure]])</f>
        <v/>
      </c>
      <c r="U41" s="26" t="n"/>
      <c r="V41" s="26" t="n">
        <v>0.5</v>
      </c>
      <c r="W41" s="26" t="n"/>
      <c r="X41" s="26" t="n"/>
      <c r="Y41" s="26" t="n"/>
      <c r="Z41" s="26" t="n"/>
      <c r="AA41" s="26" t="n"/>
      <c r="AB41" s="30">
        <f>Table110[[#This Row],[Hours Used]]-SUM(Table110[[#This Row],[Planned Maintenance]:[Start and Finish Production]])</f>
        <v/>
      </c>
      <c r="AC41" s="26" t="n"/>
      <c r="AD41" s="26" t="n">
        <v>4</v>
      </c>
      <c r="AE41" s="26" t="n"/>
      <c r="AF41" s="26" t="n"/>
      <c r="AG41" s="26" t="n">
        <v>1</v>
      </c>
      <c r="AH41" s="26" t="n"/>
      <c r="AI41" s="24">
        <f>(Table110[[#This Row],[Hours Used]]-SUM(Table110[[#This Row],[Planned Maintenance]:[Start and Finish Production]])-SUM(Table110[[#This Row],[Minor Stoppages]:[Material Shortages]])-Table110[[#This Row],[Quality Loss (Hrs)]]-Table110[[#This Row],[Operating Time]])/3</f>
        <v/>
      </c>
      <c r="AJ41" s="24">
        <f>IFERROR(IF(Table110[[#This Row],[SKU]]="",0,Table110[[#This Row],[Quality Loss (T)]]/(Table110[[#This Row],[SOC (TPD)]]/24)),"")</f>
        <v/>
      </c>
      <c r="AK41" s="31">
        <f>IFERROR(IF(Table110[[#This Row],[SKU]]="",0,Table110[[#This Row],[Volume Delivered (T)]]/(Table110[[#This Row],[SOC (TPD)]]/24)),"")</f>
        <v/>
      </c>
      <c r="AL41" s="31">
        <f>IFERROR(Table110[[#This Row],[Operating Time]]/Table110[[#This Row],[PRODUCTION HOURS]],"")</f>
        <v/>
      </c>
      <c r="AM41" s="32" t="n">
        <v>90</v>
      </c>
      <c r="AN41" s="32" t="inlineStr">
        <is>
          <t>YES</t>
        </is>
      </c>
      <c r="AO41" s="32" t="inlineStr">
        <is>
          <t>YES</t>
        </is>
      </c>
      <c r="AP41" s="32" t="n">
        <v>0</v>
      </c>
      <c r="AQ41" s="32" t="n">
        <v>0</v>
      </c>
      <c r="AR41" s="32" t="n">
        <v>1</v>
      </c>
      <c r="AS41" s="32">
        <f>IFERROR(SUMIFS(#REF!,#REF!,'Shift Wise-Data Sheet'!A:A,#REF!,"Samridhi Perk Line")/SUMIFS(#REF!,#REF!,'Shift Wise-Data Sheet'!A:A,#REF!,"Samridhi Perk Line"),"")</f>
        <v/>
      </c>
      <c r="AT41" s="32" t="n">
        <v>11</v>
      </c>
      <c r="AU41" s="32" t="n">
        <v>0</v>
      </c>
      <c r="AV41" s="203">
        <f>IFERROR(VLOOKUP(Table110[[#This Row],[Date]],'Overweight Data'!A39:G1134,6,FALSE),"")</f>
        <v/>
      </c>
      <c r="AW41" s="213">
        <f>IFERROR(
   IF(
      OR(Table110[[#This Row],[Operating Time]]=0, (Table110[[#This Row],[Operating Time]]/IF(AD41&lt;=1,AD41+1,AD41))*60=0),
      1,
      ((Table110[[#This Row],[Operating Time]])/IF(AD41&lt;=1,AD41+1,AD41))*60
   ),
"_")</f>
        <v/>
      </c>
      <c r="AX41" s="213">
        <f>COUNTIFS('Downtime Data'!A:A,Table110[[#This Row],[Date]])</f>
        <v/>
      </c>
      <c r="AY41" s="211">
        <f>IFERROR((SUM(Table110[[#This Row],[Minor Stoppages]:[Material Shortages]])/Table110[[#This Row],['# Stops]])*60,"")</f>
        <v/>
      </c>
      <c r="AZ41" s="211" t="n"/>
      <c r="BA41" s="33" t="n">
        <v>46079</v>
      </c>
    </row>
    <row r="42" ht="20.15" customHeight="1" s="452">
      <c r="A42" s="21" t="n">
        <v>46059</v>
      </c>
      <c r="B42" s="22">
        <f>IF(A42="","",TEXT(A42,"dddddd"))</f>
        <v/>
      </c>
      <c r="C42" s="22" t="n"/>
      <c r="D42" s="23" t="inlineStr">
        <is>
          <t>_10.3GM_HT</t>
        </is>
      </c>
      <c r="E42" s="24">
        <f t="array" ref="E42">IFERROR(INDIRECT(D42),"")</f>
        <v/>
      </c>
      <c r="F42" s="25" t="n">
        <v>28</v>
      </c>
      <c r="G42" s="26" t="n">
        <v>25.569528</v>
      </c>
      <c r="H42" s="27">
        <f>IFERROR((Table110[[#This Row],[Plan]]/Table110[[#This Row],[Hours Used]])/(Table110[[#This Row],[SOC (TPD)]]/24),"")</f>
        <v/>
      </c>
      <c r="I42" s="27">
        <f>IFERROR((Table110[[#This Row],[Volume Delivered (T)]]/Table110[[#This Row],[Hours Used]])/(Table110[[#This Row],[SOC (TPD)]]/24),"")</f>
        <v/>
      </c>
      <c r="J42" s="225" t="n"/>
      <c r="K42" s="225" t="n"/>
      <c r="L42" s="28" t="n"/>
      <c r="M42" s="25" t="n">
        <v>1.849</v>
      </c>
      <c r="N42" s="29" t="n">
        <v>0.045</v>
      </c>
      <c r="O42" s="83" t="n"/>
      <c r="P42" s="25" t="n"/>
      <c r="Q42" s="25" t="n"/>
      <c r="R42" s="69" t="n">
        <v>0</v>
      </c>
      <c r="S42" s="70" t="n">
        <v>0</v>
      </c>
      <c r="T42" s="30">
        <f>IF(Table110[[#This Row],[SKU]]="",0,24-Table110[[#This Row],[Legal Non-Operating Time]]-Table110[[#This Row],[No Demand Time]]-Table110[[#This Row],[Force Majeure]])</f>
        <v/>
      </c>
      <c r="U42" s="26" t="n"/>
      <c r="V42" s="26" t="n">
        <v>1</v>
      </c>
      <c r="W42" s="26" t="n"/>
      <c r="X42" s="26" t="n"/>
      <c r="Y42" s="26" t="n"/>
      <c r="Z42" s="26" t="n"/>
      <c r="AA42" s="26" t="n"/>
      <c r="AB42" s="30">
        <f>Table110[[#This Row],[Hours Used]]-SUM(Table110[[#This Row],[Planned Maintenance]:[Start and Finish Production]])</f>
        <v/>
      </c>
      <c r="AC42" s="26" t="n"/>
      <c r="AD42" s="26" t="n"/>
      <c r="AE42" s="26" t="n">
        <v>1</v>
      </c>
      <c r="AF42" s="26" t="n"/>
      <c r="AG42" s="26" t="n">
        <v>2.5</v>
      </c>
      <c r="AH42" s="26" t="n"/>
      <c r="AI42" s="24">
        <f>(Table110[[#This Row],[Hours Used]]-SUM(Table110[[#This Row],[Planned Maintenance]:[Start and Finish Production]])-SUM(Table110[[#This Row],[Minor Stoppages]:[Material Shortages]])-Table110[[#This Row],[Quality Loss (Hrs)]]-Table110[[#This Row],[Operating Time]])/3</f>
        <v/>
      </c>
      <c r="AJ42" s="24">
        <f>IFERROR(IF(Table110[[#This Row],[SKU]]="",0,Table110[[#This Row],[Quality Loss (T)]]/(Table110[[#This Row],[SOC (TPD)]]/24)),"")</f>
        <v/>
      </c>
      <c r="AK42" s="31">
        <f>IFERROR(IF(Table110[[#This Row],[SKU]]="",0,Table110[[#This Row],[Volume Delivered (T)]]/(Table110[[#This Row],[SOC (TPD)]]/24)),"")</f>
        <v/>
      </c>
      <c r="AL42" s="31">
        <f>IFERROR(Table110[[#This Row],[Operating Time]]/Table110[[#This Row],[PRODUCTION HOURS]],"")</f>
        <v/>
      </c>
      <c r="AM42" s="32" t="n">
        <v>88</v>
      </c>
      <c r="AN42" s="32" t="inlineStr">
        <is>
          <t>YES</t>
        </is>
      </c>
      <c r="AO42" s="32" t="n"/>
      <c r="AP42" s="32" t="n">
        <v>18</v>
      </c>
      <c r="AQ42" s="32" t="n">
        <v>19</v>
      </c>
      <c r="AR42" s="32" t="n"/>
      <c r="AS42" s="32">
        <f>IFERROR(SUMIFS(#REF!,#REF!,'Shift Wise-Data Sheet'!A:A,#REF!,"Samridhi Perk Line")/SUMIFS(#REF!,#REF!,'Shift Wise-Data Sheet'!A:A,#REF!,"Samridhi Perk Line"),"")</f>
        <v/>
      </c>
      <c r="AT42" s="32" t="n">
        <v>33</v>
      </c>
      <c r="AU42" s="32" t="n">
        <v>0</v>
      </c>
      <c r="AV42" s="203">
        <f>IFERROR(VLOOKUP(Table110[[#This Row],[Date]],'Overweight Data'!A40:G1135,6,FALSE),"")</f>
        <v/>
      </c>
      <c r="AW42" s="213">
        <f>IFERROR(
   IF(
      OR(Table110[[#This Row],[Operating Time]]=0, (Table110[[#This Row],[Operating Time]]/IF(AD42&lt;=1,AD42+1,AD42))*60=0),
      1,
      ((Table110[[#This Row],[Operating Time]])/IF(AD42&lt;=1,AD42+1,AD42))*60
   ),
"_")</f>
        <v/>
      </c>
      <c r="AX42" s="213">
        <f>COUNTIFS('Downtime Data'!A:A,Table110[[#This Row],[Date]])</f>
        <v/>
      </c>
      <c r="AY42" s="211">
        <f>IFERROR((SUM(Table110[[#This Row],[Minor Stoppages]:[Material Shortages]])/Table110[[#This Row],['# Stops]])*60,"")</f>
        <v/>
      </c>
      <c r="AZ42" s="211" t="n"/>
      <c r="BA42" s="33" t="n">
        <v>46079</v>
      </c>
    </row>
    <row r="43" ht="20.15" customHeight="1" s="452">
      <c r="A43" s="21" t="n">
        <v>46060</v>
      </c>
      <c r="B43" s="22">
        <f>IF(A43="","",TEXT(A43,"dddddd"))</f>
        <v/>
      </c>
      <c r="C43" s="22" t="n"/>
      <c r="D43" s="23" t="inlineStr">
        <is>
          <t>_10.3GM_HT</t>
        </is>
      </c>
      <c r="E43" s="24">
        <f t="array" ref="E43">IFERROR(INDIRECT(D43),"")</f>
        <v/>
      </c>
      <c r="F43" s="25" t="n">
        <v>28</v>
      </c>
      <c r="G43" s="26" t="n">
        <v>24.286992</v>
      </c>
      <c r="H43" s="27">
        <f>IFERROR((Table110[[#This Row],[Plan]]/Table110[[#This Row],[Hours Used]])/(Table110[[#This Row],[SOC (TPD)]]/24),"")</f>
        <v/>
      </c>
      <c r="I43" s="27">
        <f>IFERROR((Table110[[#This Row],[Volume Delivered (T)]]/Table110[[#This Row],[Hours Used]])/(Table110[[#This Row],[SOC (TPD)]]/24),"")</f>
        <v/>
      </c>
      <c r="J43" s="225" t="n"/>
      <c r="K43" s="225" t="n"/>
      <c r="L43" s="28" t="n"/>
      <c r="M43" s="25" t="n">
        <v>1.823</v>
      </c>
      <c r="N43" s="29" t="n">
        <v>0.045</v>
      </c>
      <c r="O43" s="83" t="n"/>
      <c r="P43" s="25" t="n"/>
      <c r="Q43" s="25" t="n"/>
      <c r="R43" s="69" t="n">
        <v>7</v>
      </c>
      <c r="S43" s="70" t="n">
        <v>0</v>
      </c>
      <c r="T43" s="30">
        <f>IF(Table110[[#This Row],[SKU]]="",0,24-Table110[[#This Row],[Legal Non-Operating Time]]-Table110[[#This Row],[No Demand Time]]-Table110[[#This Row],[Force Majeure]])</f>
        <v/>
      </c>
      <c r="U43" s="26" t="n"/>
      <c r="V43" s="26" t="n">
        <v>1</v>
      </c>
      <c r="W43" s="26" t="n"/>
      <c r="X43" s="26" t="n"/>
      <c r="Y43" s="26" t="n"/>
      <c r="Z43" s="26" t="n"/>
      <c r="AA43" s="26" t="n"/>
      <c r="AB43" s="30">
        <f>Table110[[#This Row],[Hours Used]]-SUM(Table110[[#This Row],[Planned Maintenance]:[Start and Finish Production]])</f>
        <v/>
      </c>
      <c r="AC43" s="26" t="n"/>
      <c r="AD43" s="26" t="n">
        <v>4.5</v>
      </c>
      <c r="AE43" s="26" t="n"/>
      <c r="AF43" s="26" t="n"/>
      <c r="AG43" s="26" t="n"/>
      <c r="AH43" s="26" t="n"/>
      <c r="AI43" s="24">
        <f>(Table110[[#This Row],[Hours Used]]-SUM(Table110[[#This Row],[Planned Maintenance]:[Start and Finish Production]])-SUM(Table110[[#This Row],[Minor Stoppages]:[Material Shortages]])-Table110[[#This Row],[Quality Loss (Hrs)]]-Table110[[#This Row],[Operating Time]])/3</f>
        <v/>
      </c>
      <c r="AJ43" s="24">
        <f>IFERROR(IF(Table110[[#This Row],[SKU]]="",0,Table110[[#This Row],[Quality Loss (T)]]/(Table110[[#This Row],[SOC (TPD)]]/24)),"")</f>
        <v/>
      </c>
      <c r="AK43" s="31">
        <f>IFERROR(IF(Table110[[#This Row],[SKU]]="",0,Table110[[#This Row],[Volume Delivered (T)]]/(Table110[[#This Row],[SOC (TPD)]]/24)),"")</f>
        <v/>
      </c>
      <c r="AL43" s="31">
        <f>IFERROR(Table110[[#This Row],[Operating Time]]/Table110[[#This Row],[PRODUCTION HOURS]],"")</f>
        <v/>
      </c>
      <c r="AM43" s="32" t="n">
        <v>90</v>
      </c>
      <c r="AN43" s="32" t="inlineStr">
        <is>
          <t>YES</t>
        </is>
      </c>
      <c r="AO43" s="32" t="n"/>
      <c r="AP43" s="32" t="n">
        <v>7</v>
      </c>
      <c r="AQ43" s="32" t="n">
        <v>5</v>
      </c>
      <c r="AR43" s="32" t="n"/>
      <c r="AS43" s="32">
        <f>IFERROR(SUMIFS(#REF!,#REF!,'Shift Wise-Data Sheet'!A:A,#REF!,"Samridhi Perk Line")/SUMIFS(#REF!,#REF!,'Shift Wise-Data Sheet'!A:A,#REF!,"Samridhi Perk Line"),"")</f>
        <v/>
      </c>
      <c r="AT43" s="32" t="n">
        <v>12</v>
      </c>
      <c r="AU43" s="32" t="n">
        <v>0</v>
      </c>
      <c r="AV43" s="203">
        <f>IFERROR(VLOOKUP(Table110[[#This Row],[Date]],'Overweight Data'!A41:G1136,6,FALSE),"")</f>
        <v/>
      </c>
      <c r="AW43" s="213">
        <f>IFERROR(
   IF(
      OR(Table110[[#This Row],[Operating Time]]=0, (Table110[[#This Row],[Operating Time]]/IF(AD43&lt;=1,AD43+1,AD43))*60=0),
      1,
      ((Table110[[#This Row],[Operating Time]])/IF(AD43&lt;=1,AD43+1,AD43))*60
   ),
"_")</f>
        <v/>
      </c>
      <c r="AX43" s="213">
        <f>COUNTIFS('Downtime Data'!A:A,Table110[[#This Row],[Date]])</f>
        <v/>
      </c>
      <c r="AY43" s="211">
        <f>IFERROR((SUM(Table110[[#This Row],[Minor Stoppages]:[Material Shortages]])/Table110[[#This Row],['# Stops]])*60,"")</f>
        <v/>
      </c>
      <c r="AZ43" s="211" t="n"/>
      <c r="BA43" s="33" t="n">
        <v>46079</v>
      </c>
    </row>
    <row r="44" ht="20.15" customHeight="1" s="452">
      <c r="A44" s="21" t="n">
        <v>46061</v>
      </c>
      <c r="B44" s="22">
        <f>IF(A44="","",TEXT(A44,"dddddd"))</f>
        <v/>
      </c>
      <c r="C44" s="22" t="n"/>
      <c r="D44" s="23" t="inlineStr">
        <is>
          <t>_10.3GM_HT</t>
        </is>
      </c>
      <c r="E44" s="24">
        <f t="array" ref="E44">IFERROR(INDIRECT(D44),"")</f>
        <v/>
      </c>
      <c r="F44" s="25" t="n">
        <v>28</v>
      </c>
      <c r="G44" s="26" t="n">
        <v>27.0787</v>
      </c>
      <c r="H44" s="27">
        <f>IFERROR((Table110[[#This Row],[Plan]]/Table110[[#This Row],[Hours Used]])/(Table110[[#This Row],[SOC (TPD)]]/24),"")</f>
        <v/>
      </c>
      <c r="I44" s="27">
        <f>IFERROR((Table110[[#This Row],[Volume Delivered (T)]]/Table110[[#This Row],[Hours Used]])/(Table110[[#This Row],[SOC (TPD)]]/24),"")</f>
        <v/>
      </c>
      <c r="J44" s="225" t="n"/>
      <c r="K44" s="225" t="n"/>
      <c r="L44" s="28" t="n"/>
      <c r="M44" s="25" t="n">
        <v>1.885</v>
      </c>
      <c r="N44" s="29" t="n">
        <v>0.045</v>
      </c>
      <c r="O44" s="83" t="n"/>
      <c r="P44" s="25" t="n"/>
      <c r="Q44" s="25" t="n"/>
      <c r="R44" s="69" t="n">
        <v>0</v>
      </c>
      <c r="S44" s="70" t="n">
        <v>0</v>
      </c>
      <c r="T44" s="30">
        <f>IF(Table110[[#This Row],[SKU]]="",0,24-Table110[[#This Row],[Legal Non-Operating Time]]-Table110[[#This Row],[No Demand Time]]-Table110[[#This Row],[Force Majeure]])</f>
        <v/>
      </c>
      <c r="U44" s="26" t="n"/>
      <c r="V44" s="26" t="n">
        <v>0.5</v>
      </c>
      <c r="W44" s="26" t="n"/>
      <c r="X44" s="26" t="n">
        <v>2</v>
      </c>
      <c r="Y44" s="26" t="n"/>
      <c r="Z44" s="26" t="n"/>
      <c r="AA44" s="26" t="n"/>
      <c r="AB44" s="30">
        <f>Table110[[#This Row],[Hours Used]]-SUM(Table110[[#This Row],[Planned Maintenance]:[Start and Finish Production]])</f>
        <v/>
      </c>
      <c r="AC44" s="26" t="n">
        <v>0.720701319444444</v>
      </c>
      <c r="AD44" s="26" t="n"/>
      <c r="AE44" s="26" t="n"/>
      <c r="AF44" s="26" t="n"/>
      <c r="AG44" s="26" t="n"/>
      <c r="AH44" s="26" t="n"/>
      <c r="AI44" s="24">
        <f>(Table110[[#This Row],[Hours Used]]-SUM(Table110[[#This Row],[Planned Maintenance]:[Start and Finish Production]])-SUM(Table110[[#This Row],[Minor Stoppages]:[Material Shortages]])-Table110[[#This Row],[Quality Loss (Hrs)]]-Table110[[#This Row],[Operating Time]])/3</f>
        <v/>
      </c>
      <c r="AJ44" s="24">
        <f>IFERROR(IF(Table110[[#This Row],[SKU]]="",0,Table110[[#This Row],[Quality Loss (T)]]/(Table110[[#This Row],[SOC (TPD)]]/24)),"")</f>
        <v/>
      </c>
      <c r="AK44" s="31">
        <f>IFERROR(IF(Table110[[#This Row],[SKU]]="",0,Table110[[#This Row],[Volume Delivered (T)]]/(Table110[[#This Row],[SOC (TPD)]]/24)),"")</f>
        <v/>
      </c>
      <c r="AL44" s="31">
        <f>IFERROR(Table110[[#This Row],[Operating Time]]/Table110[[#This Row],[PRODUCTION HOURS]],"")</f>
        <v/>
      </c>
      <c r="AM44" s="32" t="n">
        <v>94</v>
      </c>
      <c r="AN44" s="32" t="inlineStr">
        <is>
          <t>YES</t>
        </is>
      </c>
      <c r="AO44" s="32" t="n"/>
      <c r="AP44" s="32" t="n">
        <v>0</v>
      </c>
      <c r="AQ44" s="32" t="n">
        <v>0</v>
      </c>
      <c r="AR44" s="32" t="n"/>
      <c r="AS44" s="32">
        <f>IFERROR(SUMIFS(#REF!,#REF!,'Shift Wise-Data Sheet'!A:A,#REF!,"Samridhi Perk Line")/SUMIFS(#REF!,#REF!,'Shift Wise-Data Sheet'!A:A,#REF!,"Samridhi Perk Line"),"")</f>
        <v/>
      </c>
      <c r="AT44" s="32" t="n">
        <v>10</v>
      </c>
      <c r="AU44" s="32" t="n">
        <v>0</v>
      </c>
      <c r="AV44" s="203">
        <f>IFERROR(VLOOKUP(Table110[[#This Row],[Date]],'Overweight Data'!A42:G1137,6,FALSE),"")</f>
        <v/>
      </c>
      <c r="AW44" s="213">
        <f>IFERROR(
   IF(
      OR(Table110[[#This Row],[Operating Time]]=0, (Table110[[#This Row],[Operating Time]]/IF(AD44&lt;=1,AD44+1,AD44))*60=0),
      1,
      ((Table110[[#This Row],[Operating Time]])/IF(AD44&lt;=1,AD44+1,AD44))*60
   ),
"_")</f>
        <v/>
      </c>
      <c r="AX44" s="213">
        <f>COUNTIFS('Downtime Data'!A:A,Table110[[#This Row],[Date]])</f>
        <v/>
      </c>
      <c r="AY44" s="211">
        <f>IFERROR((SUM(Table110[[#This Row],[Minor Stoppages]:[Material Shortages]])/Table110[[#This Row],['# Stops]])*60,"")</f>
        <v/>
      </c>
      <c r="AZ44" s="211" t="n"/>
      <c r="BA44" s="33" t="n">
        <v>46079</v>
      </c>
    </row>
    <row r="45" ht="20.15" customHeight="1" s="452">
      <c r="A45" s="21" t="n">
        <v>46062</v>
      </c>
      <c r="B45" s="22">
        <f>IF(A45="","",TEXT(A45,"dddddd"))</f>
        <v/>
      </c>
      <c r="C45" s="22" t="n"/>
      <c r="D45" s="23" t="inlineStr">
        <is>
          <t>_10.3GM_HT</t>
        </is>
      </c>
      <c r="E45" s="24">
        <f t="array" ref="E45">IFERROR(INDIRECT(D45),"")</f>
        <v/>
      </c>
      <c r="F45" s="25" t="n">
        <v>28</v>
      </c>
      <c r="G45" s="26" t="n">
        <v>26.074652</v>
      </c>
      <c r="H45" s="27">
        <f>IFERROR((Table110[[#This Row],[Plan]]/Table110[[#This Row],[Hours Used]])/(Table110[[#This Row],[SOC (TPD)]]/24),"")</f>
        <v/>
      </c>
      <c r="I45" s="27">
        <f>IFERROR((Table110[[#This Row],[Volume Delivered (T)]]/Table110[[#This Row],[Hours Used]])/(Table110[[#This Row],[SOC (TPD)]]/24),"")</f>
        <v/>
      </c>
      <c r="J45" s="225" t="n"/>
      <c r="K45" s="225" t="n"/>
      <c r="L45" s="28" t="n"/>
      <c r="M45" s="25" t="n">
        <v>1.307</v>
      </c>
      <c r="N45" s="29" t="n">
        <v>0.045</v>
      </c>
      <c r="O45" s="83" t="n"/>
      <c r="P45" s="25" t="n"/>
      <c r="Q45" s="25" t="n"/>
      <c r="R45" s="69" t="n">
        <v>0</v>
      </c>
      <c r="S45" s="70" t="n">
        <v>0</v>
      </c>
      <c r="T45" s="30">
        <f>IF(Table110[[#This Row],[SKU]]="",0,24-Table110[[#This Row],[Legal Non-Operating Time]]-Table110[[#This Row],[No Demand Time]]-Table110[[#This Row],[Force Majeure]])</f>
        <v/>
      </c>
      <c r="U45" s="26" t="n"/>
      <c r="V45" s="26" t="n">
        <v>0.8</v>
      </c>
      <c r="W45" s="26" t="n"/>
      <c r="X45" s="26" t="n"/>
      <c r="Y45" s="26" t="n"/>
      <c r="Z45" s="26" t="n"/>
      <c r="AA45" s="26" t="n"/>
      <c r="AB45" s="30">
        <f>Table110[[#This Row],[Hours Used]]-SUM(Table110[[#This Row],[Planned Maintenance]:[Start and Finish Production]])</f>
        <v/>
      </c>
      <c r="AC45" s="26" t="n">
        <v>0.4570346527777787</v>
      </c>
      <c r="AD45" s="26" t="n"/>
      <c r="AE45" s="26" t="n">
        <v>1</v>
      </c>
      <c r="AF45" s="26" t="n"/>
      <c r="AG45" s="26" t="n">
        <v>2.5</v>
      </c>
      <c r="AH45" s="26" t="n"/>
      <c r="AI45" s="24">
        <f>(Table110[[#This Row],[Hours Used]]-SUM(Table110[[#This Row],[Planned Maintenance]:[Start and Finish Production]])-SUM(Table110[[#This Row],[Minor Stoppages]:[Material Shortages]])-Table110[[#This Row],[Quality Loss (Hrs)]]-Table110[[#This Row],[Operating Time]])/3</f>
        <v/>
      </c>
      <c r="AJ45" s="24">
        <f>IFERROR(IF(Table110[[#This Row],[SKU]]="",0,Table110[[#This Row],[Quality Loss (T)]]/(Table110[[#This Row],[SOC (TPD)]]/24)),"")</f>
        <v/>
      </c>
      <c r="AK45" s="31">
        <f>IFERROR(IF(Table110[[#This Row],[SKU]]="",0,Table110[[#This Row],[Volume Delivered (T)]]/(Table110[[#This Row],[SOC (TPD)]]/24)),"")</f>
        <v/>
      </c>
      <c r="AL45" s="31">
        <f>IFERROR(Table110[[#This Row],[Operating Time]]/Table110[[#This Row],[PRODUCTION HOURS]],"")</f>
        <v/>
      </c>
      <c r="AM45" s="32" t="n">
        <v>83</v>
      </c>
      <c r="AN45" s="32" t="inlineStr">
        <is>
          <t>YES</t>
        </is>
      </c>
      <c r="AO45" s="32" t="inlineStr">
        <is>
          <t>YES</t>
        </is>
      </c>
      <c r="AP45" s="32" t="n">
        <v>0</v>
      </c>
      <c r="AQ45" s="32" t="n">
        <v>0</v>
      </c>
      <c r="AR45" s="32" t="n"/>
      <c r="AS45" s="32">
        <f>IFERROR(SUMIFS(#REF!,#REF!,'Shift Wise-Data Sheet'!A:A,#REF!,"Samridhi Perk Line")/SUMIFS(#REF!,#REF!,'Shift Wise-Data Sheet'!A:A,#REF!,"Samridhi Perk Line"),"")</f>
        <v/>
      </c>
      <c r="AT45" s="32" t="n">
        <v>17</v>
      </c>
      <c r="AU45" s="32" t="n">
        <v>0</v>
      </c>
      <c r="AV45" s="203">
        <f>IFERROR(VLOOKUP(Table110[[#This Row],[Date]],'Overweight Data'!A43:G1138,6,FALSE),"")</f>
        <v/>
      </c>
      <c r="AW45" s="213">
        <f>IFERROR(
   IF(
      OR(Table110[[#This Row],[Operating Time]]=0, (Table110[[#This Row],[Operating Time]]/IF(AD45&lt;=1,AD45+1,AD45))*60=0),
      1,
      ((Table110[[#This Row],[Operating Time]])/IF(AD45&lt;=1,AD45+1,AD45))*60
   ),
"_")</f>
        <v/>
      </c>
      <c r="AX45" s="213">
        <f>COUNTIFS('Downtime Data'!A:A,Table110[[#This Row],[Date]])</f>
        <v/>
      </c>
      <c r="AY45" s="211">
        <f>IFERROR((SUM(Table110[[#This Row],[Minor Stoppages]:[Material Shortages]])/Table110[[#This Row],['# Stops]])*60,"")</f>
        <v/>
      </c>
      <c r="AZ45" s="211" t="n"/>
      <c r="BA45" s="33" t="n">
        <v>46079</v>
      </c>
    </row>
    <row r="46" ht="20.15" customHeight="1" s="452">
      <c r="A46" s="21" t="n">
        <v>46063</v>
      </c>
      <c r="B46" s="22">
        <f>IF(A46="","",TEXT(A46,"dddddd"))</f>
        <v/>
      </c>
      <c r="C46" s="22" t="n"/>
      <c r="D46" s="23" t="inlineStr">
        <is>
          <t>_10.3GM_HT</t>
        </is>
      </c>
      <c r="E46" s="24">
        <f t="array" ref="E46">IFERROR(INDIRECT(D46),"")</f>
        <v/>
      </c>
      <c r="F46" s="25" t="n">
        <v>28</v>
      </c>
      <c r="G46" s="26" t="n">
        <v>23.8</v>
      </c>
      <c r="H46" s="27">
        <f>IFERROR((Table110[[#This Row],[Plan]]/Table110[[#This Row],[Hours Used]])/(Table110[[#This Row],[SOC (TPD)]]/24),"")</f>
        <v/>
      </c>
      <c r="I46" s="27">
        <f>IFERROR((Table110[[#This Row],[Volume Delivered (T)]]/Table110[[#This Row],[Hours Used]])/(Table110[[#This Row],[SOC (TPD)]]/24),"")</f>
        <v/>
      </c>
      <c r="J46" s="225" t="n"/>
      <c r="K46" s="225" t="n"/>
      <c r="L46" s="28" t="n"/>
      <c r="M46" s="25" t="n">
        <v>1.419</v>
      </c>
      <c r="N46" s="29" t="n">
        <v>0.046</v>
      </c>
      <c r="O46" s="83" t="n"/>
      <c r="P46" s="25" t="n"/>
      <c r="Q46" s="25" t="n"/>
      <c r="R46" s="69" t="n">
        <v>0</v>
      </c>
      <c r="S46" s="70" t="n">
        <v>0</v>
      </c>
      <c r="T46" s="30">
        <f>IF(Table110[[#This Row],[SKU]]="",0,24-Table110[[#This Row],[Legal Non-Operating Time]]-Table110[[#This Row],[No Demand Time]]-Table110[[#This Row],[Force Majeure]])</f>
        <v/>
      </c>
      <c r="U46" s="26" t="n"/>
      <c r="V46" s="26" t="n">
        <v>0.9</v>
      </c>
      <c r="W46" s="26" t="n"/>
      <c r="X46" s="26" t="n"/>
      <c r="Y46" s="26" t="n"/>
      <c r="Z46" s="26" t="n"/>
      <c r="AA46" s="26" t="n"/>
      <c r="AB46" s="30">
        <f>Table110[[#This Row],[Hours Used]]-SUM(Table110[[#This Row],[Planned Maintenance]:[Start and Finish Production]])</f>
        <v/>
      </c>
      <c r="AC46" s="26" t="n">
        <v>0.1</v>
      </c>
      <c r="AD46" s="26" t="n"/>
      <c r="AE46" s="26" t="n"/>
      <c r="AF46" s="26" t="n">
        <v>3.1</v>
      </c>
      <c r="AG46" s="26" t="n">
        <v>2.2</v>
      </c>
      <c r="AH46" s="26" t="n"/>
      <c r="AI46" s="24">
        <f>(Table110[[#This Row],[Hours Used]]-SUM(Table110[[#This Row],[Planned Maintenance]:[Start and Finish Production]])-SUM(Table110[[#This Row],[Minor Stoppages]:[Material Shortages]])-Table110[[#This Row],[Quality Loss (Hrs)]]-Table110[[#This Row],[Operating Time]])/3</f>
        <v/>
      </c>
      <c r="AJ46" s="24">
        <f>IFERROR(IF(Table110[[#This Row],[SKU]]="",0,Table110[[#This Row],[Quality Loss (T)]]/(Table110[[#This Row],[SOC (TPD)]]/24)),"")</f>
        <v/>
      </c>
      <c r="AK46" s="31">
        <f>IFERROR(IF(Table110[[#This Row],[SKU]]="",0,Table110[[#This Row],[Volume Delivered (T)]]/(Table110[[#This Row],[SOC (TPD)]]/24)),"")</f>
        <v/>
      </c>
      <c r="AL46" s="31">
        <f>IFERROR(Table110[[#This Row],[Operating Time]]/Table110[[#This Row],[PRODUCTION HOURS]],"")</f>
        <v/>
      </c>
      <c r="AM46" s="32" t="n">
        <v>64</v>
      </c>
      <c r="AN46" s="32" t="inlineStr">
        <is>
          <t>YES</t>
        </is>
      </c>
      <c r="AO46" s="32" t="inlineStr">
        <is>
          <t>NO</t>
        </is>
      </c>
      <c r="AP46" s="32" t="n">
        <v>0</v>
      </c>
      <c r="AQ46" s="32" t="n">
        <v>0</v>
      </c>
      <c r="AR46" s="32" t="n"/>
      <c r="AS46" s="32">
        <f>IFERROR(SUMIFS(#REF!,#REF!,'Shift Wise-Data Sheet'!A:A,#REF!,"Samridhi Perk Line")/SUMIFS(#REF!,#REF!,'Shift Wise-Data Sheet'!A:A,#REF!,"Samridhi Perk Line"),"")</f>
        <v/>
      </c>
      <c r="AT46" s="32" t="n">
        <v>28</v>
      </c>
      <c r="AU46" s="32" t="n">
        <v>0</v>
      </c>
      <c r="AV46" s="203">
        <f>IFERROR(VLOOKUP(Table110[[#This Row],[Date]],'Overweight Data'!A44:G1139,6,FALSE),"")</f>
        <v/>
      </c>
      <c r="AW46" s="213">
        <f>IFERROR(
   IF(
      OR(Table110[[#This Row],[Operating Time]]=0, (Table110[[#This Row],[Operating Time]]/IF(AD46&lt;=1,AD46+1,AD46))*60=0),
      1,
      ((Table110[[#This Row],[Operating Time]])/IF(AD46&lt;=1,AD46+1,AD46))*60
   ),
"_")</f>
        <v/>
      </c>
      <c r="AX46" s="213">
        <f>COUNTIFS('Downtime Data'!A:A,Table110[[#This Row],[Date]])</f>
        <v/>
      </c>
      <c r="AY46" s="211">
        <f>IFERROR((SUM(Table110[[#This Row],[Minor Stoppages]:[Material Shortages]])/Table110[[#This Row],['# Stops]])*60,"")</f>
        <v/>
      </c>
      <c r="AZ46" s="211" t="n"/>
      <c r="BA46" s="33" t="n">
        <v>46079</v>
      </c>
    </row>
    <row r="47" ht="20.15" customHeight="1" s="452">
      <c r="A47" s="21" t="n">
        <v>46064</v>
      </c>
      <c r="B47" s="22">
        <f>IF(A47="","",TEXT(A47,"dddddd"))</f>
        <v/>
      </c>
      <c r="C47" s="22" t="n"/>
      <c r="D47" s="23" t="inlineStr">
        <is>
          <t>_10.3GM_HT</t>
        </is>
      </c>
      <c r="E47" s="24">
        <f t="array" ref="E47">IFERROR(INDIRECT(D47),"")</f>
        <v/>
      </c>
      <c r="F47" s="25" t="n">
        <v>27</v>
      </c>
      <c r="G47" s="26" t="n">
        <v>22.2</v>
      </c>
      <c r="H47" s="27">
        <f>IFERROR((Table110[[#This Row],[Plan]]/Table110[[#This Row],[Hours Used]])/(Table110[[#This Row],[SOC (TPD)]]/24),"")</f>
        <v/>
      </c>
      <c r="I47" s="27">
        <f>IFERROR((Table110[[#This Row],[Volume Delivered (T)]]/Table110[[#This Row],[Hours Used]])/(Table110[[#This Row],[SOC (TPD)]]/24),"")</f>
        <v/>
      </c>
      <c r="J47" s="225" t="n"/>
      <c r="K47" s="225" t="n"/>
      <c r="L47" s="28" t="n"/>
      <c r="M47" s="25" t="n">
        <v>1.589</v>
      </c>
      <c r="N47" s="29" t="n">
        <v>0.046</v>
      </c>
      <c r="O47" s="83" t="n">
        <v>36</v>
      </c>
      <c r="P47" s="25" t="n"/>
      <c r="Q47" s="25" t="n">
        <v>4</v>
      </c>
      <c r="R47" s="69" t="n">
        <v>0</v>
      </c>
      <c r="S47" s="70" t="n">
        <v>0</v>
      </c>
      <c r="T47" s="30">
        <f>IF(Table110[[#This Row],[SKU]]="",0,24-Table110[[#This Row],[Legal Non-Operating Time]]-Table110[[#This Row],[No Demand Time]]-Table110[[#This Row],[Force Majeure]])</f>
        <v/>
      </c>
      <c r="U47" s="26" t="n">
        <v>1</v>
      </c>
      <c r="V47" s="26" t="n"/>
      <c r="W47" s="26" t="n"/>
      <c r="X47" s="26" t="n"/>
      <c r="Y47" s="26" t="n"/>
      <c r="Z47" s="26" t="n"/>
      <c r="AA47" s="26" t="n"/>
      <c r="AB47" s="30">
        <f>Table110[[#This Row],[Hours Used]]-SUM(Table110[[#This Row],[Planned Maintenance]:[Start and Finish Production]])</f>
        <v/>
      </c>
      <c r="AC47" s="26" t="n">
        <v>0.2506066666666667</v>
      </c>
      <c r="AD47" s="26" t="n">
        <v>5.5</v>
      </c>
      <c r="AE47" s="26" t="n"/>
      <c r="AF47" s="26" t="n"/>
      <c r="AG47" s="26" t="n">
        <v>0.5</v>
      </c>
      <c r="AH47" s="26" t="n"/>
      <c r="AI47" s="24">
        <f>(Table110[[#This Row],[Hours Used]]-SUM(Table110[[#This Row],[Planned Maintenance]:[Start and Finish Production]])-SUM(Table110[[#This Row],[Minor Stoppages]:[Material Shortages]])-Table110[[#This Row],[Quality Loss (Hrs)]]-Table110[[#This Row],[Operating Time]])/3</f>
        <v/>
      </c>
      <c r="AJ47" s="24">
        <f>IFERROR(IF(Table110[[#This Row],[SKU]]="",0,Table110[[#This Row],[Quality Loss (T)]]/(Table110[[#This Row],[SOC (TPD)]]/24)),"")</f>
        <v/>
      </c>
      <c r="AK47" s="31">
        <f>IFERROR(IF(Table110[[#This Row],[SKU]]="",0,Table110[[#This Row],[Volume Delivered (T)]]/(Table110[[#This Row],[SOC (TPD)]]/24)),"")</f>
        <v/>
      </c>
      <c r="AL47" s="31">
        <f>IFERROR(Table110[[#This Row],[Operating Time]]/Table110[[#This Row],[PRODUCTION HOURS]],"")</f>
        <v/>
      </c>
      <c r="AM47" s="32" t="n">
        <v>64</v>
      </c>
      <c r="AN47" s="32" t="inlineStr">
        <is>
          <t>YES</t>
        </is>
      </c>
      <c r="AO47" s="32" t="inlineStr">
        <is>
          <t>NO</t>
        </is>
      </c>
      <c r="AP47" s="32" t="n">
        <v>0</v>
      </c>
      <c r="AQ47" s="32" t="n">
        <v>3</v>
      </c>
      <c r="AR47" s="32" t="n"/>
      <c r="AS47" s="32">
        <f>IFERROR(SUMIFS(#REF!,#REF!,'Shift Wise-Data Sheet'!A:A,#REF!,"Samridhi Perk Line")/SUMIFS(#REF!,#REF!,'Shift Wise-Data Sheet'!A:A,#REF!,"Samridhi Perk Line"),"")</f>
        <v/>
      </c>
      <c r="AT47" s="32" t="n">
        <v>10</v>
      </c>
      <c r="AU47" s="32" t="n">
        <v>0</v>
      </c>
      <c r="AV47" s="203">
        <f>IFERROR(VLOOKUP(Table110[[#This Row],[Date]],'Overweight Data'!A45:G1140,6,FALSE),"")</f>
        <v/>
      </c>
      <c r="AW47" s="213">
        <f>IFERROR(
   IF(
      OR(Table110[[#This Row],[Operating Time]]=0, (Table110[[#This Row],[Operating Time]]/IF(AD47&lt;=1,AD47+1,AD47))*60=0),
      1,
      ((Table110[[#This Row],[Operating Time]])/IF(AD47&lt;=1,AD47+1,AD47))*60
   ),
"_")</f>
        <v/>
      </c>
      <c r="AX47" s="213">
        <f>COUNTIFS('Downtime Data'!A:A,Table110[[#This Row],[Date]])</f>
        <v/>
      </c>
      <c r="AY47" s="211">
        <f>IFERROR((SUM(Table110[[#This Row],[Minor Stoppages]:[Material Shortages]])/Table110[[#This Row],['# Stops]])*60,"")</f>
        <v/>
      </c>
      <c r="AZ47" s="211" t="n"/>
      <c r="BA47" s="33" t="n">
        <v>46079</v>
      </c>
    </row>
    <row r="48" ht="20.15" customHeight="1" s="452">
      <c r="A48" s="21" t="n">
        <v>46065</v>
      </c>
      <c r="B48" s="22">
        <f>IF(A48="","",TEXT(A48,"dddddd"))</f>
        <v/>
      </c>
      <c r="C48" s="22" t="n"/>
      <c r="D48" s="23" t="inlineStr">
        <is>
          <t>_10.3GM_HT</t>
        </is>
      </c>
      <c r="E48" s="24">
        <f t="array" ref="E48">IFERROR(INDIRECT(D48),"")</f>
        <v/>
      </c>
      <c r="F48" s="25" t="n"/>
      <c r="G48" s="26" t="n">
        <v>24.057956</v>
      </c>
      <c r="H48" s="27">
        <f>IFERROR((Table110[[#This Row],[Plan]]/Table110[[#This Row],[Hours Used]])/(Table110[[#This Row],[SOC (TPD)]]/24),"")</f>
        <v/>
      </c>
      <c r="I48" s="27">
        <f>IFERROR((Table110[[#This Row],[Volume Delivered (T)]]/Table110[[#This Row],[Hours Used]])/(Table110[[#This Row],[SOC (TPD)]]/24),"")</f>
        <v/>
      </c>
      <c r="J48" s="225" t="n"/>
      <c r="K48" s="225" t="n"/>
      <c r="L48" s="28" t="n"/>
      <c r="M48" s="25" t="n">
        <v>2.071</v>
      </c>
      <c r="N48" s="29" t="n">
        <v>0.046</v>
      </c>
      <c r="O48" s="83" t="n"/>
      <c r="P48" s="25" t="n"/>
      <c r="Q48" s="25" t="n"/>
      <c r="R48" s="69" t="n">
        <v>0</v>
      </c>
      <c r="S48" s="70" t="n">
        <v>0</v>
      </c>
      <c r="T48" s="30">
        <f>IF(Table110[[#This Row],[SKU]]="",0,24-Table110[[#This Row],[Legal Non-Operating Time]]-Table110[[#This Row],[No Demand Time]]-Table110[[#This Row],[Force Majeure]])</f>
        <v/>
      </c>
      <c r="U48" s="26" t="n">
        <v>1</v>
      </c>
      <c r="V48" s="26" t="n">
        <v>0.3</v>
      </c>
      <c r="W48" s="26" t="n"/>
      <c r="X48" s="26" t="n">
        <v>0.5</v>
      </c>
      <c r="Y48" s="26" t="n"/>
      <c r="Z48" s="26" t="n"/>
      <c r="AA48" s="26" t="n"/>
      <c r="AB48" s="30">
        <f>Table110[[#This Row],[Hours Used]]-SUM(Table110[[#This Row],[Planned Maintenance]:[Start and Finish Production]])</f>
        <v/>
      </c>
      <c r="AC48" s="26" t="n"/>
      <c r="AD48" s="26" t="n">
        <v>0.6</v>
      </c>
      <c r="AE48" s="26" t="n">
        <v>1.1</v>
      </c>
      <c r="AF48" s="26" t="n"/>
      <c r="AG48" s="26" t="n">
        <v>2.2</v>
      </c>
      <c r="AH48" s="26" t="n"/>
      <c r="AI48" s="24">
        <f>(Table110[[#This Row],[Hours Used]]-SUM(Table110[[#This Row],[Planned Maintenance]:[Start and Finish Production]])-SUM(Table110[[#This Row],[Minor Stoppages]:[Material Shortages]])-Table110[[#This Row],[Quality Loss (Hrs)]]-Table110[[#This Row],[Operating Time]])/3</f>
        <v/>
      </c>
      <c r="AJ48" s="24">
        <f>IFERROR(IF(Table110[[#This Row],[SKU]]="",0,Table110[[#This Row],[Quality Loss (T)]]/(Table110[[#This Row],[SOC (TPD)]]/24)),"")</f>
        <v/>
      </c>
      <c r="AK48" s="31">
        <f>IFERROR(IF(Table110[[#This Row],[SKU]]="",0,Table110[[#This Row],[Volume Delivered (T)]]/(Table110[[#This Row],[SOC (TPD)]]/24)),"")</f>
        <v/>
      </c>
      <c r="AL48" s="31">
        <f>IFERROR(Table110[[#This Row],[Operating Time]]/Table110[[#This Row],[PRODUCTION HOURS]],"")</f>
        <v/>
      </c>
      <c r="AM48" s="32" t="n">
        <v>64</v>
      </c>
      <c r="AN48" s="32" t="inlineStr">
        <is>
          <t>YES</t>
        </is>
      </c>
      <c r="AO48" s="32" t="inlineStr">
        <is>
          <t>NO</t>
        </is>
      </c>
      <c r="AP48" s="32" t="n">
        <v>0</v>
      </c>
      <c r="AQ48" s="32" t="n">
        <v>0</v>
      </c>
      <c r="AR48" s="32" t="n"/>
      <c r="AS48" s="32">
        <f>IFERROR(SUMIFS(#REF!,#REF!,'Shift Wise-Data Sheet'!A:A,#REF!,"Samridhi Perk Line")/SUMIFS(#REF!,#REF!,'Shift Wise-Data Sheet'!A:A,#REF!,"Samridhi Perk Line"),"")</f>
        <v/>
      </c>
      <c r="AT48" s="32" t="n">
        <v>17</v>
      </c>
      <c r="AU48" s="32" t="n">
        <v>0</v>
      </c>
      <c r="AV48" s="203">
        <f>IFERROR(VLOOKUP(Table110[[#This Row],[Date]],'Overweight Data'!A46:G1141,6,FALSE),"")</f>
        <v/>
      </c>
      <c r="AW48" s="213">
        <f>IFERROR(
   IF(
      OR(Table110[[#This Row],[Operating Time]]=0, (Table110[[#This Row],[Operating Time]]/IF(AD48&lt;=1,AD48+1,AD48))*60=0),
      1,
      ((Table110[[#This Row],[Operating Time]])/IF(AD48&lt;=1,AD48+1,AD48))*60
   ),
"_")</f>
        <v/>
      </c>
      <c r="AX48" s="213">
        <f>COUNTIFS('Downtime Data'!A:A,Table110[[#This Row],[Date]])</f>
        <v/>
      </c>
      <c r="AY48" s="211">
        <f>IFERROR((SUM(Table110[[#This Row],[Minor Stoppages]:[Material Shortages]])/Table110[[#This Row],['# Stops]])*60,"")</f>
        <v/>
      </c>
      <c r="AZ48" s="211" t="n"/>
      <c r="BA48" s="33" t="n">
        <v>46079</v>
      </c>
    </row>
    <row r="49" ht="20.15" customHeight="1" s="452">
      <c r="A49" s="21" t="n">
        <v>46066</v>
      </c>
      <c r="B49" s="22">
        <f>IF(A49="","",TEXT(A49,"dddddd"))</f>
        <v/>
      </c>
      <c r="C49" s="22" t="n"/>
      <c r="D49" s="23" t="inlineStr">
        <is>
          <t>_10.3GM_HT</t>
        </is>
      </c>
      <c r="E49" s="24">
        <f t="array" ref="E49">IFERROR(INDIRECT(D49),"")</f>
        <v/>
      </c>
      <c r="F49" s="25" t="n">
        <v>28</v>
      </c>
      <c r="G49" s="26" t="n">
        <v>29.1</v>
      </c>
      <c r="H49" s="27">
        <f>IFERROR((Table110[[#This Row],[Plan]]/Table110[[#This Row],[Hours Used]])/(Table110[[#This Row],[SOC (TPD)]]/24),"")</f>
        <v/>
      </c>
      <c r="I49" s="27">
        <f>IFERROR((Table110[[#This Row],[Volume Delivered (T)]]/Table110[[#This Row],[Hours Used]])/(Table110[[#This Row],[SOC (TPD)]]/24),"")</f>
        <v/>
      </c>
      <c r="J49" s="225" t="n"/>
      <c r="K49" s="225" t="n"/>
      <c r="L49" s="28" t="n"/>
      <c r="M49" s="25" t="n">
        <v>1.774</v>
      </c>
      <c r="N49" s="29" t="n">
        <v>0.047</v>
      </c>
      <c r="O49" s="83" t="n">
        <v>39</v>
      </c>
      <c r="P49" s="25" t="n"/>
      <c r="Q49" s="25" t="n">
        <v>2</v>
      </c>
      <c r="R49" s="69" t="n">
        <v>1</v>
      </c>
      <c r="S49" s="70" t="n">
        <v>1</v>
      </c>
      <c r="T49" s="30">
        <f>IF(Table110[[#This Row],[SKU]]="",0,24-Table110[[#This Row],[Legal Non-Operating Time]]-Table110[[#This Row],[No Demand Time]]-Table110[[#This Row],[Force Majeure]])</f>
        <v/>
      </c>
      <c r="U49" s="26" t="n"/>
      <c r="V49" s="26" t="n">
        <v>0.4</v>
      </c>
      <c r="W49" s="26" t="n"/>
      <c r="X49" s="26" t="n">
        <v>0.5</v>
      </c>
      <c r="Y49" s="26" t="n"/>
      <c r="Z49" s="26" t="n"/>
      <c r="AA49" s="26" t="n"/>
      <c r="AB49" s="30">
        <f>Table110[[#This Row],[Hours Used]]-SUM(Table110[[#This Row],[Planned Maintenance]:[Start and Finish Production]])</f>
        <v/>
      </c>
      <c r="AC49" s="26" t="n"/>
      <c r="AD49" s="26" t="n"/>
      <c r="AE49" s="26" t="n">
        <v>1.4</v>
      </c>
      <c r="AF49" s="26" t="n"/>
      <c r="AG49" s="26" t="n"/>
      <c r="AH49" s="26" t="n"/>
      <c r="AI49" s="24">
        <f>(Table110[[#This Row],[Hours Used]]-SUM(Table110[[#This Row],[Planned Maintenance]:[Start and Finish Production]])-SUM(Table110[[#This Row],[Minor Stoppages]:[Material Shortages]])-Table110[[#This Row],[Quality Loss (Hrs)]]-Table110[[#This Row],[Operating Time]])/3</f>
        <v/>
      </c>
      <c r="AJ49" s="24">
        <f>IFERROR(IF(Table110[[#This Row],[SKU]]="",0,Table110[[#This Row],[Quality Loss (T)]]/(Table110[[#This Row],[SOC (TPD)]]/24)),"")</f>
        <v/>
      </c>
      <c r="AK49" s="31">
        <f>IFERROR(IF(Table110[[#This Row],[SKU]]="",0,Table110[[#This Row],[Volume Delivered (T)]]/(Table110[[#This Row],[SOC (TPD)]]/24)),"")</f>
        <v/>
      </c>
      <c r="AL49" s="31">
        <f>IFERROR(Table110[[#This Row],[Operating Time]]/Table110[[#This Row],[PRODUCTION HOURS]],"")</f>
        <v/>
      </c>
      <c r="AM49" s="32" t="n">
        <v>86</v>
      </c>
      <c r="AN49" s="32" t="inlineStr">
        <is>
          <t>YES</t>
        </is>
      </c>
      <c r="AO49" s="32" t="inlineStr">
        <is>
          <t>NO</t>
        </is>
      </c>
      <c r="AP49" s="32" t="n">
        <v>19</v>
      </c>
      <c r="AQ49" s="32" t="n">
        <v>18</v>
      </c>
      <c r="AR49" s="32" t="n"/>
      <c r="AS49" s="32">
        <f>IFERROR(SUMIFS(#REF!,#REF!,'Shift Wise-Data Sheet'!A:A,#REF!,"Samridhi Perk Line")/SUMIFS(#REF!,#REF!,'Shift Wise-Data Sheet'!A:A,#REF!,"Samridhi Perk Line"),"")</f>
        <v/>
      </c>
      <c r="AT49" s="32" t="n">
        <v>8</v>
      </c>
      <c r="AU49" s="32" t="n">
        <v>0</v>
      </c>
      <c r="AV49" s="203">
        <f>IFERROR(VLOOKUP(Table110[[#This Row],[Date]],'Overweight Data'!A47:G1142,6,FALSE),"")</f>
        <v/>
      </c>
      <c r="AW49" s="213">
        <f>IFERROR(
   IF(
      OR(Table110[[#This Row],[Operating Time]]=0, (Table110[[#This Row],[Operating Time]]/IF(AD49&lt;=1,AD49+1,AD49))*60=0),
      1,
      ((Table110[[#This Row],[Operating Time]])/IF(AD49&lt;=1,AD49+1,AD49))*60
   ),
"_")</f>
        <v/>
      </c>
      <c r="AX49" s="213">
        <f>COUNTIFS('Downtime Data'!A:A,Table110[[#This Row],[Date]])</f>
        <v/>
      </c>
      <c r="AY49" s="211">
        <f>IFERROR((SUM(Table110[[#This Row],[Minor Stoppages]:[Material Shortages]])/Table110[[#This Row],['# Stops]])*60,"")</f>
        <v/>
      </c>
      <c r="AZ49" s="211" t="n"/>
      <c r="BA49" s="33" t="n">
        <v>46079</v>
      </c>
    </row>
    <row r="50" ht="20.15" customHeight="1" s="452">
      <c r="A50" s="21" t="n">
        <v>46067</v>
      </c>
      <c r="B50" s="22">
        <f>IF(A50="","",TEXT(A50,"dddddd"))</f>
        <v/>
      </c>
      <c r="C50" s="22" t="n"/>
      <c r="D50" s="23" t="inlineStr">
        <is>
          <t>_10.3GM_HT</t>
        </is>
      </c>
      <c r="E50" s="24">
        <f t="array" ref="E50">IFERROR(INDIRECT(D50),"")</f>
        <v/>
      </c>
      <c r="F50" s="25" t="n">
        <v>28</v>
      </c>
      <c r="G50" s="26" t="n">
        <v>22.2</v>
      </c>
      <c r="H50" s="27">
        <f>IFERROR((Table110[[#This Row],[Plan]]/Table110[[#This Row],[Hours Used]])/(Table110[[#This Row],[SOC (TPD)]]/24),"")</f>
        <v/>
      </c>
      <c r="I50" s="27">
        <f>IFERROR((Table110[[#This Row],[Volume Delivered (T)]]/Table110[[#This Row],[Hours Used]])/(Table110[[#This Row],[SOC (TPD)]]/24),"")</f>
        <v/>
      </c>
      <c r="J50" s="225" t="n"/>
      <c r="K50" s="225" t="n"/>
      <c r="L50" s="28" t="n"/>
      <c r="M50" s="25" t="n">
        <v>1.164</v>
      </c>
      <c r="N50" s="29" t="n">
        <v>0.046</v>
      </c>
      <c r="O50" s="83" t="n">
        <v>35</v>
      </c>
      <c r="P50" s="25" t="n"/>
      <c r="Q50" s="25" t="n"/>
      <c r="R50" s="69" t="n">
        <v>6</v>
      </c>
      <c r="S50" s="70" t="n">
        <v>6</v>
      </c>
      <c r="T50" s="30">
        <f>IF(Table110[[#This Row],[SKU]]="",0,24-Table110[[#This Row],[Legal Non-Operating Time]]-Table110[[#This Row],[No Demand Time]]-Table110[[#This Row],[Force Majeure]])</f>
        <v/>
      </c>
      <c r="U50" s="26" t="n">
        <v>1</v>
      </c>
      <c r="V50" s="26" t="n"/>
      <c r="W50" s="26" t="n">
        <v>8.5</v>
      </c>
      <c r="X50" s="26" t="n"/>
      <c r="Y50" s="26" t="n"/>
      <c r="Z50" s="26" t="n"/>
      <c r="AA50" s="26" t="n"/>
      <c r="AB50" s="30">
        <f>Table110[[#This Row],[Hours Used]]-SUM(Table110[[#This Row],[Planned Maintenance]:[Start and Finish Production]])</f>
        <v/>
      </c>
      <c r="AC50" s="26" t="n">
        <v>0.2586046527777774</v>
      </c>
      <c r="AD50" s="26" t="n">
        <v>0.9</v>
      </c>
      <c r="AE50" s="26" t="n">
        <v>1.5</v>
      </c>
      <c r="AF50" s="26" t="n"/>
      <c r="AG50" s="26" t="n"/>
      <c r="AH50" s="26" t="n"/>
      <c r="AI50" s="24">
        <f>(Table110[[#This Row],[Hours Used]]-SUM(Table110[[#This Row],[Planned Maintenance]:[Start and Finish Production]])-SUM(Table110[[#This Row],[Minor Stoppages]:[Material Shortages]])-Table110[[#This Row],[Quality Loss (Hrs)]]-Table110[[#This Row],[Operating Time]])/3</f>
        <v/>
      </c>
      <c r="AJ50" s="24">
        <f>IFERROR(IF(Table110[[#This Row],[SKU]]="",0,Table110[[#This Row],[Quality Loss (T)]]/(Table110[[#This Row],[SOC (TPD)]]/24)),"")</f>
        <v/>
      </c>
      <c r="AK50" s="31">
        <f>IFERROR(IF(Table110[[#This Row],[SKU]]="",0,Table110[[#This Row],[Volume Delivered (T)]]/(Table110[[#This Row],[SOC (TPD)]]/24)),"")</f>
        <v/>
      </c>
      <c r="AL50" s="31">
        <f>IFERROR(Table110[[#This Row],[Operating Time]]/Table110[[#This Row],[PRODUCTION HOURS]],"")</f>
        <v/>
      </c>
      <c r="AM50" s="32" t="n">
        <v>88</v>
      </c>
      <c r="AN50" s="32" t="inlineStr">
        <is>
          <t>NO</t>
        </is>
      </c>
      <c r="AO50" s="32" t="inlineStr">
        <is>
          <t>NO</t>
        </is>
      </c>
      <c r="AP50" s="32" t="n">
        <v>5</v>
      </c>
      <c r="AQ50" s="32" t="n">
        <v>0</v>
      </c>
      <c r="AR50" s="32" t="n">
        <v>6</v>
      </c>
      <c r="AS50" s="32">
        <f>IFERROR(SUMIFS(#REF!,#REF!,'Shift Wise-Data Sheet'!A:A,#REF!,"Samridhi Perk Line")/SUMIFS(#REF!,#REF!,'Shift Wise-Data Sheet'!A:A,#REF!,"Samridhi Perk Line"),"")</f>
        <v/>
      </c>
      <c r="AT50" s="32" t="n">
        <v>29</v>
      </c>
      <c r="AU50" s="32" t="n">
        <v>0</v>
      </c>
      <c r="AV50" s="203">
        <f>IFERROR(VLOOKUP(Table110[[#This Row],[Date]],'Overweight Data'!A48:G1143,6,FALSE),"")</f>
        <v/>
      </c>
      <c r="AW50" s="213">
        <f>IFERROR(
   IF(
      OR(Table110[[#This Row],[Operating Time]]=0, (Table110[[#This Row],[Operating Time]]/IF(AD50&lt;=1,AD50+1,AD50))*60=0),
      1,
      ((Table110[[#This Row],[Operating Time]])/IF(AD50&lt;=1,AD50+1,AD50))*60
   ),
"_")</f>
        <v/>
      </c>
      <c r="AX50" s="213">
        <f>COUNTIFS('Downtime Data'!A:A,Table110[[#This Row],[Date]])</f>
        <v/>
      </c>
      <c r="AY50" s="211">
        <f>IFERROR((SUM(Table110[[#This Row],[Minor Stoppages]:[Material Shortages]])/Table110[[#This Row],['# Stops]])*60,"")</f>
        <v/>
      </c>
      <c r="AZ50" s="211" t="n"/>
      <c r="BA50" s="33" t="n">
        <v>46079</v>
      </c>
    </row>
    <row r="51" ht="20.15" customHeight="1" s="452">
      <c r="A51" s="21" t="n">
        <v>46068</v>
      </c>
      <c r="B51" s="22">
        <f>IF(A51="","",TEXT(A51,"dddddd"))</f>
        <v/>
      </c>
      <c r="C51" s="22" t="n"/>
      <c r="D51" s="23" t="inlineStr">
        <is>
          <t>_10.3GM</t>
        </is>
      </c>
      <c r="E51" s="24">
        <f t="array" ref="E51">IFERROR(INDIRECT(D51),"")</f>
        <v/>
      </c>
      <c r="F51" s="25" t="n">
        <v>28</v>
      </c>
      <c r="G51" s="26" t="n">
        <v>30.719088</v>
      </c>
      <c r="H51" s="27">
        <f>IFERROR((Table110[[#This Row],[Plan]]/Table110[[#This Row],[Hours Used]])/(Table110[[#This Row],[SOC (TPD)]]/24),"")</f>
        <v/>
      </c>
      <c r="I51" s="27">
        <f>IFERROR((Table110[[#This Row],[Volume Delivered (T)]]/Table110[[#This Row],[Hours Used]])/(Table110[[#This Row],[SOC (TPD)]]/24),"")</f>
        <v/>
      </c>
      <c r="J51" s="225" t="n"/>
      <c r="K51" s="225" t="n"/>
      <c r="L51" s="28" t="n"/>
      <c r="M51" s="25" t="n">
        <v>1</v>
      </c>
      <c r="N51" s="29" t="n">
        <v>0.044</v>
      </c>
      <c r="O51" s="83" t="n">
        <v>30</v>
      </c>
      <c r="P51" s="25" t="n"/>
      <c r="Q51" s="25" t="n"/>
      <c r="R51" s="69" t="n">
        <v>42</v>
      </c>
      <c r="S51" s="70" t="n">
        <v>42</v>
      </c>
      <c r="T51" s="30">
        <f>IF(Table110[[#This Row],[SKU]]="",0,24-Table110[[#This Row],[Legal Non-Operating Time]]-Table110[[#This Row],[No Demand Time]]-Table110[[#This Row],[Force Majeure]])</f>
        <v/>
      </c>
      <c r="U51" s="26" t="n"/>
      <c r="V51" s="26" t="n"/>
      <c r="W51" s="26" t="n"/>
      <c r="X51" s="26" t="n"/>
      <c r="Y51" s="26" t="n"/>
      <c r="Z51" s="26" t="n"/>
      <c r="AA51" s="26" t="n"/>
      <c r="AB51" s="30">
        <f>Table110[[#This Row],[Hours Used]]-SUM(Table110[[#This Row],[Planned Maintenance]:[Start and Finish Production]])</f>
        <v/>
      </c>
      <c r="AC51" s="26" t="n"/>
      <c r="AD51" s="26" t="n"/>
      <c r="AE51" s="26" t="n">
        <v>2.3</v>
      </c>
      <c r="AF51" s="26" t="n"/>
      <c r="AG51" s="26" t="n">
        <v>2</v>
      </c>
      <c r="AH51" s="26" t="n"/>
      <c r="AI51" s="24">
        <f>(Table110[[#This Row],[Hours Used]]-SUM(Table110[[#This Row],[Planned Maintenance]:[Start and Finish Production]])-SUM(Table110[[#This Row],[Minor Stoppages]:[Material Shortages]])-Table110[[#This Row],[Quality Loss (Hrs)]]-Table110[[#This Row],[Operating Time]])/3</f>
        <v/>
      </c>
      <c r="AJ51" s="24">
        <f>IFERROR(IF(Table110[[#This Row],[SKU]]="",0,Table110[[#This Row],[Quality Loss (T)]]/(Table110[[#This Row],[SOC (TPD)]]/24)),"")</f>
        <v/>
      </c>
      <c r="AK51" s="31">
        <f>IFERROR(IF(Table110[[#This Row],[SKU]]="",0,Table110[[#This Row],[Volume Delivered (T)]]/(Table110[[#This Row],[SOC (TPD)]]/24)),"")</f>
        <v/>
      </c>
      <c r="AL51" s="31">
        <f>IFERROR(Table110[[#This Row],[Operating Time]]/Table110[[#This Row],[PRODUCTION HOURS]],"")</f>
        <v/>
      </c>
      <c r="AM51" s="32" t="n">
        <v>87</v>
      </c>
      <c r="AN51" s="32" t="inlineStr">
        <is>
          <t>YES</t>
        </is>
      </c>
      <c r="AO51" s="32" t="inlineStr">
        <is>
          <t>NO</t>
        </is>
      </c>
      <c r="AP51" s="32" t="n">
        <v>0</v>
      </c>
      <c r="AQ51" s="32" t="n">
        <v>0</v>
      </c>
      <c r="AR51" s="32" t="n">
        <v>41</v>
      </c>
      <c r="AS51" s="32">
        <f>IFERROR(SUMIFS(#REF!,#REF!,'Shift Wise-Data Sheet'!A:A,#REF!,"Samridhi Perk Line")/SUMIFS(#REF!,#REF!,'Shift Wise-Data Sheet'!A:A,#REF!,"Samridhi Perk Line"),"")</f>
        <v/>
      </c>
      <c r="AT51" s="32" t="n">
        <v>18</v>
      </c>
      <c r="AU51" s="32" t="n">
        <v>0</v>
      </c>
      <c r="AV51" s="203">
        <f>IFERROR(VLOOKUP(Table110[[#This Row],[Date]],'Overweight Data'!A49:G1144,6,FALSE),"")</f>
        <v/>
      </c>
      <c r="AW51" s="213">
        <f>IFERROR(
   IF(
      OR(Table110[[#This Row],[Operating Time]]=0, (Table110[[#This Row],[Operating Time]]/IF(AD51&lt;=1,AD51+1,AD51))*60=0),
      1,
      ((Table110[[#This Row],[Operating Time]])/IF(AD51&lt;=1,AD51+1,AD51))*60
   ),
"_")</f>
        <v/>
      </c>
      <c r="AX51" s="213">
        <f>COUNTIFS('Downtime Data'!A:A,Table110[[#This Row],[Date]])</f>
        <v/>
      </c>
      <c r="AY51" s="211">
        <f>IFERROR((SUM(Table110[[#This Row],[Minor Stoppages]:[Material Shortages]])/Table110[[#This Row],['# Stops]])*60,"")</f>
        <v/>
      </c>
      <c r="AZ51" s="211" t="n"/>
      <c r="BA51" s="33" t="n">
        <v>46079</v>
      </c>
    </row>
    <row r="52" ht="20.15" customHeight="1" s="452">
      <c r="A52" s="21" t="n">
        <v>46069</v>
      </c>
      <c r="B52" s="22">
        <f>IF(A52="","",TEXT(A52,"dddddd"))</f>
        <v/>
      </c>
      <c r="C52" s="22" t="n"/>
      <c r="D52" s="23" t="inlineStr">
        <is>
          <t>_10.3GM</t>
        </is>
      </c>
      <c r="E52" s="24">
        <f t="array" ref="E52">IFERROR(INDIRECT(D52),"")</f>
        <v/>
      </c>
      <c r="F52" s="25" t="n">
        <v>28</v>
      </c>
      <c r="G52" s="26" t="n">
        <v>35.720472</v>
      </c>
      <c r="H52" s="27">
        <f>IFERROR((Table110[[#This Row],[Plan]]/Table110[[#This Row],[Hours Used]])/(Table110[[#This Row],[SOC (TPD)]]/24),"")</f>
        <v/>
      </c>
      <c r="I52" s="27">
        <f>IFERROR((Table110[[#This Row],[Volume Delivered (T)]]/Table110[[#This Row],[Hours Used]])/(Table110[[#This Row],[SOC (TPD)]]/24),"")</f>
        <v/>
      </c>
      <c r="J52" s="225" t="n"/>
      <c r="K52" s="225" t="n"/>
      <c r="L52" s="28" t="n"/>
      <c r="M52" s="25" t="n">
        <v>1.568</v>
      </c>
      <c r="N52" s="29" t="n">
        <v>0.041</v>
      </c>
      <c r="O52" s="83" t="n">
        <v>24</v>
      </c>
      <c r="P52" s="25" t="n"/>
      <c r="Q52" s="25" t="n">
        <v>3</v>
      </c>
      <c r="R52" s="69" t="n">
        <v>0</v>
      </c>
      <c r="S52" s="70" t="n">
        <v>0</v>
      </c>
      <c r="T52" s="30">
        <f>IF(Table110[[#This Row],[SKU]]="",0,24-Table110[[#This Row],[Legal Non-Operating Time]]-Table110[[#This Row],[No Demand Time]]-Table110[[#This Row],[Force Majeure]])</f>
        <v/>
      </c>
      <c r="U52" s="26" t="n"/>
      <c r="V52" s="26" t="n">
        <v>0.3</v>
      </c>
      <c r="W52" s="26" t="n"/>
      <c r="X52" s="26" t="n"/>
      <c r="Y52" s="26" t="n"/>
      <c r="Z52" s="26" t="n"/>
      <c r="AA52" s="26" t="n"/>
      <c r="AB52" s="30">
        <f>Table110[[#This Row],[Hours Used]]-SUM(Table110[[#This Row],[Planned Maintenance]:[Start and Finish Production]])</f>
        <v/>
      </c>
      <c r="AC52" s="26" t="n"/>
      <c r="AD52" s="26" t="n">
        <v>0.3</v>
      </c>
      <c r="AE52" s="26" t="n">
        <v>0.3</v>
      </c>
      <c r="AF52" s="26" t="n"/>
      <c r="AG52" s="26" t="n"/>
      <c r="AH52" s="26" t="n"/>
      <c r="AI52" s="24">
        <f>(Table110[[#This Row],[Hours Used]]-SUM(Table110[[#This Row],[Planned Maintenance]:[Start and Finish Production]])-SUM(Table110[[#This Row],[Minor Stoppages]:[Material Shortages]])-Table110[[#This Row],[Quality Loss (Hrs)]]-Table110[[#This Row],[Operating Time]])/3</f>
        <v/>
      </c>
      <c r="AJ52" s="24">
        <f>IFERROR(IF(Table110[[#This Row],[SKU]]="",0,Table110[[#This Row],[Quality Loss (T)]]/(Table110[[#This Row],[SOC (TPD)]]/24)),"")</f>
        <v/>
      </c>
      <c r="AK52" s="31">
        <f>IFERROR(IF(Table110[[#This Row],[SKU]]="",0,Table110[[#This Row],[Volume Delivered (T)]]/(Table110[[#This Row],[SOC (TPD)]]/24)),"")</f>
        <v/>
      </c>
      <c r="AL52" s="31">
        <f>IFERROR(Table110[[#This Row],[Operating Time]]/Table110[[#This Row],[PRODUCTION HOURS]],"")</f>
        <v/>
      </c>
      <c r="AM52" s="32" t="n">
        <v>99</v>
      </c>
      <c r="AN52" s="32" t="inlineStr">
        <is>
          <t>YES</t>
        </is>
      </c>
      <c r="AO52" s="32" t="inlineStr">
        <is>
          <t>NO</t>
        </is>
      </c>
      <c r="AP52" s="32" t="n">
        <v>0</v>
      </c>
      <c r="AQ52" s="32" t="n">
        <v>0</v>
      </c>
      <c r="AR52" s="32" t="n"/>
      <c r="AS52" s="32">
        <f>IFERROR(SUMIFS(#REF!,#REF!,'Shift Wise-Data Sheet'!A:A,#REF!,"Samridhi Perk Line")/SUMIFS(#REF!,#REF!,'Shift Wise-Data Sheet'!A:A,#REF!,"Samridhi Perk Line"),"")</f>
        <v/>
      </c>
      <c r="AT52" s="32" t="n">
        <v>12</v>
      </c>
      <c r="AU52" s="32" t="n">
        <v>0</v>
      </c>
      <c r="AV52" s="203">
        <f>IFERROR(VLOOKUP(Table110[[#This Row],[Date]],'Overweight Data'!A50:G1145,6,FALSE),"")</f>
        <v/>
      </c>
      <c r="AW52" s="213">
        <f>IFERROR(
   IF(
      OR(Table110[[#This Row],[Operating Time]]=0, (Table110[[#This Row],[Operating Time]]/IF(AD52&lt;=1,AD52+1,AD52))*60=0),
      1,
      ((Table110[[#This Row],[Operating Time]])/IF(AD52&lt;=1,AD52+1,AD52))*60
   ),
"_")</f>
        <v/>
      </c>
      <c r="AX52" s="213">
        <f>COUNTIFS('Downtime Data'!A:A,Table110[[#This Row],[Date]])</f>
        <v/>
      </c>
      <c r="AY52" s="211">
        <f>IFERROR((SUM(Table110[[#This Row],[Minor Stoppages]:[Material Shortages]])/Table110[[#This Row],['# Stops]])*60,"")</f>
        <v/>
      </c>
      <c r="AZ52" s="211" t="n"/>
      <c r="BA52" s="33" t="n">
        <v>46079</v>
      </c>
    </row>
    <row r="53" ht="20.15" customHeight="1" s="452">
      <c r="A53" s="21" t="n">
        <v>46070</v>
      </c>
      <c r="B53" s="22">
        <f>IF(A53="","",TEXT(A53,"dddddd"))</f>
        <v/>
      </c>
      <c r="C53" s="22" t="n"/>
      <c r="D53" s="23" t="inlineStr">
        <is>
          <t>_10.3GM</t>
        </is>
      </c>
      <c r="E53" s="24">
        <f t="array" ref="E53">IFERROR(INDIRECT(D53),"")</f>
        <v/>
      </c>
      <c r="F53" s="25" t="n">
        <v>28</v>
      </c>
      <c r="G53" s="26" t="n">
        <v>36.928536</v>
      </c>
      <c r="H53" s="27">
        <f>IFERROR((Table110[[#This Row],[Plan]]/Table110[[#This Row],[Hours Used]])/(Table110[[#This Row],[SOC (TPD)]]/24),"")</f>
        <v/>
      </c>
      <c r="I53" s="27">
        <f>IFERROR((Table110[[#This Row],[Volume Delivered (T)]]/Table110[[#This Row],[Hours Used]])/(Table110[[#This Row],[SOC (TPD)]]/24),"")</f>
        <v/>
      </c>
      <c r="J53" s="225" t="n"/>
      <c r="K53" s="225" t="n"/>
      <c r="L53" s="28" t="n"/>
      <c r="M53" s="25" t="n">
        <v>1.28</v>
      </c>
      <c r="N53" s="29" t="n">
        <v>0.04</v>
      </c>
      <c r="O53" s="83" t="n">
        <v>21.5</v>
      </c>
      <c r="P53" s="25" t="n"/>
      <c r="Q53" s="25" t="n">
        <v>2.5</v>
      </c>
      <c r="R53" s="69" t="n">
        <v>0</v>
      </c>
      <c r="S53" s="70" t="n">
        <v>0</v>
      </c>
      <c r="T53" s="30">
        <f>IF(Table110[[#This Row],[SKU]]="",0,24-Table110[[#This Row],[Legal Non-Operating Time]]-Table110[[#This Row],[No Demand Time]]-Table110[[#This Row],[Force Majeure]])</f>
        <v/>
      </c>
      <c r="U53" s="26" t="n"/>
      <c r="V53" s="26" t="n">
        <v>0.4</v>
      </c>
      <c r="W53" s="26" t="n"/>
      <c r="X53" s="26" t="n"/>
      <c r="Y53" s="26" t="n"/>
      <c r="Z53" s="26" t="n"/>
      <c r="AA53" s="26" t="n"/>
      <c r="AB53" s="30">
        <f>Table110[[#This Row],[Hours Used]]-SUM(Table110[[#This Row],[Planned Maintenance]:[Start and Finish Production]])</f>
        <v/>
      </c>
      <c r="AC53" s="26" t="n"/>
      <c r="AD53" s="26" t="n"/>
      <c r="AE53" s="26" t="n"/>
      <c r="AF53" s="26" t="n"/>
      <c r="AG53" s="26" t="n"/>
      <c r="AH53" s="26" t="n"/>
      <c r="AI53" s="24">
        <f>(Table110[[#This Row],[Hours Used]]-SUM(Table110[[#This Row],[Planned Maintenance]:[Start and Finish Production]])-SUM(Table110[[#This Row],[Minor Stoppages]:[Material Shortages]])-Table110[[#This Row],[Quality Loss (Hrs)]]-Table110[[#This Row],[Operating Time]])/3</f>
        <v/>
      </c>
      <c r="AJ53" s="24">
        <f>IFERROR(IF(Table110[[#This Row],[SKU]]="",0,Table110[[#This Row],[Quality Loss (T)]]/(Table110[[#This Row],[SOC (TPD)]]/24)),"")</f>
        <v/>
      </c>
      <c r="AK53" s="31">
        <f>IFERROR(IF(Table110[[#This Row],[SKU]]="",0,Table110[[#This Row],[Volume Delivered (T)]]/(Table110[[#This Row],[SOC (TPD)]]/24)),"")</f>
        <v/>
      </c>
      <c r="AL53" s="31">
        <f>IFERROR(Table110[[#This Row],[Operating Time]]/Table110[[#This Row],[PRODUCTION HOURS]],"")</f>
        <v/>
      </c>
      <c r="AM53" s="32" t="n">
        <v>102</v>
      </c>
      <c r="AN53" s="32" t="inlineStr">
        <is>
          <t>YES</t>
        </is>
      </c>
      <c r="AO53" s="32" t="inlineStr">
        <is>
          <t>NO</t>
        </is>
      </c>
      <c r="AP53" s="32" t="n">
        <v>0</v>
      </c>
      <c r="AQ53" s="32" t="n">
        <v>0</v>
      </c>
      <c r="AR53" s="32" t="n"/>
      <c r="AS53" s="32">
        <f>IFERROR(SUMIFS(#REF!,#REF!,'Shift Wise-Data Sheet'!A:A,#REF!,"Samridhi Perk Line")/SUMIFS(#REF!,#REF!,'Shift Wise-Data Sheet'!A:A,#REF!,"Samridhi Perk Line"),"")</f>
        <v/>
      </c>
      <c r="AT53" s="32" t="n">
        <v>3</v>
      </c>
      <c r="AU53" s="32" t="n">
        <v>0</v>
      </c>
      <c r="AV53" s="203">
        <f>IFERROR(VLOOKUP(Table110[[#This Row],[Date]],'Overweight Data'!A51:G1146,6,FALSE),"")</f>
        <v/>
      </c>
      <c r="AW53" s="213">
        <f>IFERROR(
   IF(
      OR(Table110[[#This Row],[Operating Time]]=0, (Table110[[#This Row],[Operating Time]]/IF(AD53&lt;=1,AD53+1,AD53))*60=0),
      1,
      ((Table110[[#This Row],[Operating Time]])/IF(AD53&lt;=1,AD53+1,AD53))*60
   ),
"_")</f>
        <v/>
      </c>
      <c r="AX53" s="213">
        <f>COUNTIFS('Downtime Data'!A:A,Table110[[#This Row],[Date]])</f>
        <v/>
      </c>
      <c r="AY53" s="211">
        <f>IFERROR((SUM(Table110[[#This Row],[Minor Stoppages]:[Material Shortages]])/Table110[[#This Row],['# Stops]])*60,"")</f>
        <v/>
      </c>
      <c r="AZ53" s="211" t="n"/>
      <c r="BA53" s="33" t="n">
        <v>46079</v>
      </c>
    </row>
    <row r="54" ht="20.15" customHeight="1" s="452">
      <c r="A54" s="21" t="n">
        <v>46071</v>
      </c>
      <c r="B54" s="22">
        <f>IF(A54="","",TEXT(A54,"dddddd"))</f>
        <v/>
      </c>
      <c r="C54" s="22" t="n"/>
      <c r="D54" s="23" t="inlineStr">
        <is>
          <t>_10.3GM</t>
        </is>
      </c>
      <c r="E54" s="24">
        <f t="array" ref="E54">IFERROR(INDIRECT(D54),"")</f>
        <v/>
      </c>
      <c r="F54" s="25" t="n">
        <v>28</v>
      </c>
      <c r="G54" s="26" t="n">
        <v>34.985112</v>
      </c>
      <c r="H54" s="27">
        <f>IFERROR((Table110[[#This Row],[Plan]]/Table110[[#This Row],[Hours Used]])/(Table110[[#This Row],[SOC (TPD)]]/24),"")</f>
        <v/>
      </c>
      <c r="I54" s="27">
        <f>IFERROR((Table110[[#This Row],[Volume Delivered (T)]]/Table110[[#This Row],[Hours Used]])/(Table110[[#This Row],[SOC (TPD)]]/24),"")</f>
        <v/>
      </c>
      <c r="J54" s="225" t="n"/>
      <c r="K54" s="225" t="n"/>
      <c r="L54" s="28" t="n"/>
      <c r="M54" s="25" t="n">
        <v>1.4</v>
      </c>
      <c r="N54" s="29" t="n">
        <v>0.04</v>
      </c>
      <c r="O54" s="83" t="n">
        <v>17.5</v>
      </c>
      <c r="P54" s="25" t="n"/>
      <c r="Q54" s="25" t="n"/>
      <c r="R54" s="69" t="n">
        <v>3</v>
      </c>
      <c r="S54" s="70" t="n">
        <v>3</v>
      </c>
      <c r="T54" s="30">
        <f>IF(Table110[[#This Row],[SKU]]="",0,24-Table110[[#This Row],[Legal Non-Operating Time]]-Table110[[#This Row],[No Demand Time]]-Table110[[#This Row],[Force Majeure]])</f>
        <v/>
      </c>
      <c r="U54" s="26" t="n"/>
      <c r="V54" s="26" t="n">
        <v>0.3</v>
      </c>
      <c r="W54" s="26" t="n"/>
      <c r="X54" s="26" t="n"/>
      <c r="Y54" s="26" t="n"/>
      <c r="Z54" s="26" t="n"/>
      <c r="AA54" s="26" t="n"/>
      <c r="AB54" s="30">
        <f>Table110[[#This Row],[Hours Used]]-SUM(Table110[[#This Row],[Planned Maintenance]:[Start and Finish Production]])</f>
        <v/>
      </c>
      <c r="AC54" s="26" t="n"/>
      <c r="AD54" s="26" t="n">
        <v>1.25</v>
      </c>
      <c r="AE54" s="26" t="n"/>
      <c r="AF54" s="26" t="n"/>
      <c r="AG54" s="26" t="n"/>
      <c r="AH54" s="26" t="n"/>
      <c r="AI54" s="24">
        <f>(Table110[[#This Row],[Hours Used]]-SUM(Table110[[#This Row],[Planned Maintenance]:[Start and Finish Production]])-SUM(Table110[[#This Row],[Minor Stoppages]:[Material Shortages]])-Table110[[#This Row],[Quality Loss (Hrs)]]-Table110[[#This Row],[Operating Time]])/3</f>
        <v/>
      </c>
      <c r="AJ54" s="24">
        <f>IFERROR(IF(Table110[[#This Row],[SKU]]="",0,Table110[[#This Row],[Quality Loss (T)]]/(Table110[[#This Row],[SOC (TPD)]]/24)),"")</f>
        <v/>
      </c>
      <c r="AK54" s="31">
        <f>IFERROR(IF(Table110[[#This Row],[SKU]]="",0,Table110[[#This Row],[Volume Delivered (T)]]/(Table110[[#This Row],[SOC (TPD)]]/24)),"")</f>
        <v/>
      </c>
      <c r="AL54" s="31">
        <f>IFERROR(Table110[[#This Row],[Operating Time]]/Table110[[#This Row],[PRODUCTION HOURS]],"")</f>
        <v/>
      </c>
      <c r="AM54" s="32" t="n"/>
      <c r="AN54" s="32" t="inlineStr">
        <is>
          <t>YES</t>
        </is>
      </c>
      <c r="AO54" s="32" t="inlineStr">
        <is>
          <t>NO</t>
        </is>
      </c>
      <c r="AP54" s="32" t="n">
        <v>3</v>
      </c>
      <c r="AQ54" s="32" t="n">
        <v>3</v>
      </c>
      <c r="AR54" s="32" t="n">
        <v>3</v>
      </c>
      <c r="AS54" s="32">
        <f>IFERROR(SUMIFS(#REF!,#REF!,'Shift Wise-Data Sheet'!A:A,#REF!,"Samridhi Perk Line")/SUMIFS(#REF!,#REF!,'Shift Wise-Data Sheet'!A:A,#REF!,"Samridhi Perk Line"),"")</f>
        <v/>
      </c>
      <c r="AT54" s="32" t="n"/>
      <c r="AU54" s="32" t="n">
        <v>0</v>
      </c>
      <c r="AV54" s="203">
        <f>IFERROR(VLOOKUP(Table110[[#This Row],[Date]],'Overweight Data'!A52:G1147,6,FALSE),"")</f>
        <v/>
      </c>
      <c r="AW54" s="213">
        <f>IFERROR(
   IF(
      OR(Table110[[#This Row],[Operating Time]]=0, (Table110[[#This Row],[Operating Time]]/IF(AD54&lt;=1,AD54+1,AD54))*60=0),
      1,
      ((Table110[[#This Row],[Operating Time]])/IF(AD54&lt;=1,AD54+1,AD54))*60
   ),
"_")</f>
        <v/>
      </c>
      <c r="AX54" s="213">
        <f>COUNTIFS('Downtime Data'!A:A,Table110[[#This Row],[Date]])</f>
        <v/>
      </c>
      <c r="AY54" s="211">
        <f>IFERROR((SUM(Table110[[#This Row],[Minor Stoppages]:[Material Shortages]])/Table110[[#This Row],['# Stops]])*60,"")</f>
        <v/>
      </c>
      <c r="AZ54" s="211" t="n"/>
      <c r="BA54" s="33" t="n">
        <v>46079</v>
      </c>
    </row>
    <row r="55" ht="20.15" customHeight="1" s="452">
      <c r="A55" s="21" t="n">
        <v>46072</v>
      </c>
      <c r="B55" s="22">
        <f>IF(A55="","",TEXT(A55,"dddddd"))</f>
        <v/>
      </c>
      <c r="C55" s="22" t="n"/>
      <c r="D55" s="23" t="inlineStr">
        <is>
          <t>_10.3GM</t>
        </is>
      </c>
      <c r="E55" s="24">
        <f t="array" ref="E55">IFERROR(INDIRECT(D55),"")</f>
        <v/>
      </c>
      <c r="F55" s="25" t="n">
        <v>28</v>
      </c>
      <c r="G55" s="26" t="n">
        <v>36.534626</v>
      </c>
      <c r="H55" s="27">
        <f>IFERROR((Table110[[#This Row],[Plan]]/Table110[[#This Row],[Hours Used]])/(Table110[[#This Row],[SOC (TPD)]]/24),"")</f>
        <v/>
      </c>
      <c r="I55" s="27">
        <f>IFERROR((Table110[[#This Row],[Volume Delivered (T)]]/Table110[[#This Row],[Hours Used]])/(Table110[[#This Row],[SOC (TPD)]]/24),"")</f>
        <v/>
      </c>
      <c r="J55" s="225" t="n"/>
      <c r="K55" s="225" t="n"/>
      <c r="L55" s="28" t="n"/>
      <c r="M55" s="25" t="n">
        <v>0.8</v>
      </c>
      <c r="N55" s="29" t="n">
        <v>0.04</v>
      </c>
      <c r="O55" s="83" t="n">
        <v>13</v>
      </c>
      <c r="P55" s="25" t="n"/>
      <c r="Q55" s="25" t="n"/>
      <c r="R55" s="69" t="n">
        <v>1</v>
      </c>
      <c r="S55" s="70" t="n">
        <v>0</v>
      </c>
      <c r="T55" s="30">
        <f>IF(Table110[[#This Row],[SKU]]="",0,24-Table110[[#This Row],[Legal Non-Operating Time]]-Table110[[#This Row],[No Demand Time]]-Table110[[#This Row],[Force Majeure]])</f>
        <v/>
      </c>
      <c r="U55" s="26" t="n"/>
      <c r="V55" s="26" t="n">
        <v>0.3</v>
      </c>
      <c r="W55" s="26" t="n"/>
      <c r="X55" s="26" t="n"/>
      <c r="Y55" s="26" t="n"/>
      <c r="Z55" s="26" t="n"/>
      <c r="AA55" s="26" t="n"/>
      <c r="AB55" s="30">
        <f>Table110[[#This Row],[Hours Used]]-SUM(Table110[[#This Row],[Planned Maintenance]:[Start and Finish Production]])</f>
        <v/>
      </c>
      <c r="AC55" s="26" t="n"/>
      <c r="AD55" s="26" t="n">
        <v>0.65</v>
      </c>
      <c r="AE55" s="26" t="n"/>
      <c r="AF55" s="26" t="n"/>
      <c r="AG55" s="26" t="n"/>
      <c r="AH55" s="26" t="n"/>
      <c r="AI55" s="24">
        <f>(Table110[[#This Row],[Hours Used]]-SUM(Table110[[#This Row],[Planned Maintenance]:[Start and Finish Production]])-SUM(Table110[[#This Row],[Minor Stoppages]:[Material Shortages]])-Table110[[#This Row],[Quality Loss (Hrs)]]-Table110[[#This Row],[Operating Time]])/3</f>
        <v/>
      </c>
      <c r="AJ55" s="24">
        <f>IFERROR(IF(Table110[[#This Row],[SKU]]="",0,Table110[[#This Row],[Quality Loss (T)]]/(Table110[[#This Row],[SOC (TPD)]]/24)),"")</f>
        <v/>
      </c>
      <c r="AK55" s="31">
        <f>IFERROR(IF(Table110[[#This Row],[SKU]]="",0,Table110[[#This Row],[Volume Delivered (T)]]/(Table110[[#This Row],[SOC (TPD)]]/24)),"")</f>
        <v/>
      </c>
      <c r="AL55" s="31">
        <f>IFERROR(Table110[[#This Row],[Operating Time]]/Table110[[#This Row],[PRODUCTION HOURS]],"")</f>
        <v/>
      </c>
      <c r="AM55" s="32" t="n"/>
      <c r="AN55" s="32" t="inlineStr">
        <is>
          <t>YES</t>
        </is>
      </c>
      <c r="AO55" s="32" t="inlineStr">
        <is>
          <t>YES</t>
        </is>
      </c>
      <c r="AP55" s="32" t="n">
        <v>0</v>
      </c>
      <c r="AQ55" s="32" t="n">
        <v>0</v>
      </c>
      <c r="AR55" s="32" t="n"/>
      <c r="AS55" s="32">
        <f>IFERROR(SUMIFS(#REF!,#REF!,'Shift Wise-Data Sheet'!A:A,#REF!,"Samridhi Perk Line")/SUMIFS(#REF!,#REF!,'Shift Wise-Data Sheet'!A:A,#REF!,"Samridhi Perk Line"),"")</f>
        <v/>
      </c>
      <c r="AT55" s="32" t="n">
        <v>29</v>
      </c>
      <c r="AU55" s="32" t="n">
        <v>0</v>
      </c>
      <c r="AV55" s="203">
        <f>IFERROR(VLOOKUP(Table110[[#This Row],[Date]],'Overweight Data'!A53:G1148,6,FALSE),"")</f>
        <v/>
      </c>
      <c r="AW55" s="213">
        <f>IFERROR(
   IF(
      OR(Table110[[#This Row],[Operating Time]]=0, (Table110[[#This Row],[Operating Time]]/IF(AD55&lt;=1,AD55+1,AD55))*60=0),
      1,
      ((Table110[[#This Row],[Operating Time]])/IF(AD55&lt;=1,AD55+1,AD55))*60
   ),
"_")</f>
        <v/>
      </c>
      <c r="AX55" s="213">
        <f>COUNTIFS('Downtime Data'!A:A,Table110[[#This Row],[Date]])</f>
        <v/>
      </c>
      <c r="AY55" s="211">
        <f>IFERROR((SUM(Table110[[#This Row],[Minor Stoppages]:[Material Shortages]])/Table110[[#This Row],['# Stops]])*60,"")</f>
        <v/>
      </c>
      <c r="AZ55" s="211" t="n"/>
      <c r="BA55" s="33" t="n">
        <v>46079</v>
      </c>
    </row>
    <row r="56" ht="20.15" customHeight="1" s="452">
      <c r="A56" s="21" t="n">
        <v>46073</v>
      </c>
      <c r="B56" s="22">
        <f>IF(A56="","",TEXT(A56,"dddddd"))</f>
        <v/>
      </c>
      <c r="C56" s="22" t="n"/>
      <c r="D56" s="23" t="inlineStr">
        <is>
          <t>_10.3GM</t>
        </is>
      </c>
      <c r="E56" s="24">
        <f t="array" ref="E56">IFERROR(INDIRECT(D56),"")</f>
        <v/>
      </c>
      <c r="F56" s="25" t="n">
        <v>28</v>
      </c>
      <c r="G56" s="26" t="n">
        <v>35.914013</v>
      </c>
      <c r="H56" s="27">
        <f>IFERROR((Table110[[#This Row],[Plan]]/Table110[[#This Row],[Hours Used]])/(Table110[[#This Row],[SOC (TPD)]]/24),"")</f>
        <v/>
      </c>
      <c r="I56" s="27">
        <f>IFERROR((Table110[[#This Row],[Volume Delivered (T)]]/Table110[[#This Row],[Hours Used]])/(Table110[[#This Row],[SOC (TPD)]]/24),"")</f>
        <v/>
      </c>
      <c r="J56" s="225" t="n"/>
      <c r="K56" s="225" t="n"/>
      <c r="L56" s="28" t="n"/>
      <c r="M56" s="25" t="n">
        <v>1.3</v>
      </c>
      <c r="N56" s="29" t="n">
        <v>0.04</v>
      </c>
      <c r="O56" s="83" t="n">
        <v>18</v>
      </c>
      <c r="P56" s="25" t="n"/>
      <c r="Q56" s="25" t="n"/>
      <c r="R56" s="69" t="n">
        <v>0</v>
      </c>
      <c r="S56" s="70" t="n">
        <v>0</v>
      </c>
      <c r="T56" s="30">
        <f>IF(Table110[[#This Row],[SKU]]="",0,24-Table110[[#This Row],[Legal Non-Operating Time]]-Table110[[#This Row],[No Demand Time]]-Table110[[#This Row],[Force Majeure]])</f>
        <v/>
      </c>
      <c r="U56" s="26" t="n"/>
      <c r="V56" s="26" t="n">
        <v>0.4</v>
      </c>
      <c r="W56" s="26" t="n"/>
      <c r="X56" s="26" t="n"/>
      <c r="Y56" s="26" t="n"/>
      <c r="Z56" s="26" t="n"/>
      <c r="AA56" s="26" t="n"/>
      <c r="AB56" s="30">
        <f>Table110[[#This Row],[Hours Used]]-SUM(Table110[[#This Row],[Planned Maintenance]:[Start and Finish Production]])</f>
        <v/>
      </c>
      <c r="AC56" s="26" t="n"/>
      <c r="AD56" s="26" t="n">
        <v>0.6</v>
      </c>
      <c r="AE56" s="26" t="n"/>
      <c r="AF56" s="26" t="n"/>
      <c r="AG56" s="26" t="n"/>
      <c r="AH56" s="26" t="n"/>
      <c r="AI56" s="24">
        <f>(Table110[[#This Row],[Hours Used]]-SUM(Table110[[#This Row],[Planned Maintenance]:[Start and Finish Production]])-SUM(Table110[[#This Row],[Minor Stoppages]:[Material Shortages]])-Table110[[#This Row],[Quality Loss (Hrs)]]-Table110[[#This Row],[Operating Time]])/3</f>
        <v/>
      </c>
      <c r="AJ56" s="24">
        <f>IFERROR(IF(Table110[[#This Row],[SKU]]="",0,Table110[[#This Row],[Quality Loss (T)]]/(Table110[[#This Row],[SOC (TPD)]]/24)),"")</f>
        <v/>
      </c>
      <c r="AK56" s="31">
        <f>IFERROR(IF(Table110[[#This Row],[SKU]]="",0,Table110[[#This Row],[Volume Delivered (T)]]/(Table110[[#This Row],[SOC (TPD)]]/24)),"")</f>
        <v/>
      </c>
      <c r="AL56" s="31">
        <f>IFERROR(Table110[[#This Row],[Operating Time]]/Table110[[#This Row],[PRODUCTION HOURS]],"")</f>
        <v/>
      </c>
      <c r="AM56" s="32" t="n"/>
      <c r="AN56" s="32" t="inlineStr">
        <is>
          <t>YES</t>
        </is>
      </c>
      <c r="AO56" s="32" t="inlineStr">
        <is>
          <t>YES</t>
        </is>
      </c>
      <c r="AP56" s="32" t="n">
        <v>0</v>
      </c>
      <c r="AQ56" s="32" t="n">
        <v>0</v>
      </c>
      <c r="AR56" s="32" t="n"/>
      <c r="AS56" s="32">
        <f>IFERROR(SUMIFS(#REF!,#REF!,'Shift Wise-Data Sheet'!A:A,#REF!,"Samridhi Perk Line")/SUMIFS(#REF!,#REF!,'Shift Wise-Data Sheet'!A:A,#REF!,"Samridhi Perk Line"),"")</f>
        <v/>
      </c>
      <c r="AT56" s="32" t="n">
        <v>18</v>
      </c>
      <c r="AU56" s="32" t="n">
        <v>0</v>
      </c>
      <c r="AV56" s="203">
        <f>IFERROR(VLOOKUP(Table110[[#This Row],[Date]],'Overweight Data'!A54:G1149,6,FALSE),"")</f>
        <v/>
      </c>
      <c r="AW56" s="213">
        <f>IFERROR(
   IF(
      OR(Table110[[#This Row],[Operating Time]]=0, (Table110[[#This Row],[Operating Time]]/IF(AD56&lt;=1,AD56+1,AD56))*60=0),
      1,
      ((Table110[[#This Row],[Operating Time]])/IF(AD56&lt;=1,AD56+1,AD56))*60
   ),
"_")</f>
        <v/>
      </c>
      <c r="AX56" s="213">
        <f>COUNTIFS('Downtime Data'!A:A,Table110[[#This Row],[Date]])</f>
        <v/>
      </c>
      <c r="AY56" s="211">
        <f>IFERROR((SUM(Table110[[#This Row],[Minor Stoppages]:[Material Shortages]])/Table110[[#This Row],['# Stops]])*60,"")</f>
        <v/>
      </c>
      <c r="AZ56" s="211" t="n"/>
      <c r="BA56" s="33" t="n">
        <v>46079</v>
      </c>
    </row>
    <row r="57" ht="20.15" customHeight="1" s="452">
      <c r="A57" s="21" t="n">
        <v>46074</v>
      </c>
      <c r="B57" s="22">
        <f>IF(A57="","",TEXT(A57,"dddddd"))</f>
        <v/>
      </c>
      <c r="C57" s="22" t="n"/>
      <c r="D57" s="23" t="inlineStr">
        <is>
          <t>_10.3GM</t>
        </is>
      </c>
      <c r="E57" s="24">
        <f t="array" ref="E57">IFERROR(INDIRECT(D57),"")</f>
        <v/>
      </c>
      <c r="F57" s="25" t="n">
        <v>28</v>
      </c>
      <c r="G57" s="26" t="n">
        <v>34.729198</v>
      </c>
      <c r="H57" s="27">
        <f>IFERROR((Table110[[#This Row],[Plan]]/Table110[[#This Row],[Hours Used]])/(Table110[[#This Row],[SOC (TPD)]]/24),"")</f>
        <v/>
      </c>
      <c r="I57" s="27">
        <f>IFERROR((Table110[[#This Row],[Volume Delivered (T)]]/Table110[[#This Row],[Hours Used]])/(Table110[[#This Row],[SOC (TPD)]]/24),"")</f>
        <v/>
      </c>
      <c r="J57" s="225" t="n"/>
      <c r="K57" s="225" t="n"/>
      <c r="L57" s="28" t="n"/>
      <c r="M57" s="25" t="n">
        <v>1.2</v>
      </c>
      <c r="N57" s="29" t="n">
        <v>0.039</v>
      </c>
      <c r="O57" s="83" t="n">
        <v>12</v>
      </c>
      <c r="P57" s="25" t="n"/>
      <c r="Q57" s="25" t="n"/>
      <c r="R57" s="69" t="n">
        <v>1</v>
      </c>
      <c r="S57" s="70" t="n">
        <v>1</v>
      </c>
      <c r="T57" s="30">
        <f>IF(Table110[[#This Row],[SKU]]="",0,24-Table110[[#This Row],[Legal Non-Operating Time]]-Table110[[#This Row],[No Demand Time]]-Table110[[#This Row],[Force Majeure]])</f>
        <v/>
      </c>
      <c r="U57" s="26" t="n"/>
      <c r="V57" s="26" t="n"/>
      <c r="W57" s="26" t="n"/>
      <c r="X57" s="26" t="n">
        <v>1</v>
      </c>
      <c r="Y57" s="26" t="n"/>
      <c r="Z57" s="26" t="n"/>
      <c r="AA57" s="26" t="n"/>
      <c r="AB57" s="30">
        <f>Table110[[#This Row],[Hours Used]]-SUM(Table110[[#This Row],[Planned Maintenance]:[Start and Finish Production]])</f>
        <v/>
      </c>
      <c r="AC57" s="26" t="n"/>
      <c r="AD57" s="26" t="n">
        <v>0.4</v>
      </c>
      <c r="AE57" s="26" t="n">
        <v>0.3</v>
      </c>
      <c r="AF57" s="26" t="n"/>
      <c r="AG57" s="26" t="n"/>
      <c r="AH57" s="26" t="n"/>
      <c r="AI57" s="24">
        <f>(Table110[[#This Row],[Hours Used]]-SUM(Table110[[#This Row],[Planned Maintenance]:[Start and Finish Production]])-SUM(Table110[[#This Row],[Minor Stoppages]:[Material Shortages]])-Table110[[#This Row],[Quality Loss (Hrs)]]-Table110[[#This Row],[Operating Time]])/3</f>
        <v/>
      </c>
      <c r="AJ57" s="24">
        <f>IFERROR(IF(Table110[[#This Row],[SKU]]="",0,Table110[[#This Row],[Quality Loss (T)]]/(Table110[[#This Row],[SOC (TPD)]]/24)),"")</f>
        <v/>
      </c>
      <c r="AK57" s="31">
        <f>IFERROR(IF(Table110[[#This Row],[SKU]]="",0,Table110[[#This Row],[Volume Delivered (T)]]/(Table110[[#This Row],[SOC (TPD)]]/24)),"")</f>
        <v/>
      </c>
      <c r="AL57" s="31">
        <f>IFERROR(Table110[[#This Row],[Operating Time]]/Table110[[#This Row],[PRODUCTION HOURS]],"")</f>
        <v/>
      </c>
      <c r="AM57" s="32" t="n"/>
      <c r="AN57" s="32" t="inlineStr">
        <is>
          <t>YES</t>
        </is>
      </c>
      <c r="AO57" s="32" t="inlineStr">
        <is>
          <t>YES</t>
        </is>
      </c>
      <c r="AP57" s="32" t="n">
        <v>2</v>
      </c>
      <c r="AQ57" s="32" t="n">
        <v>2</v>
      </c>
      <c r="AR57" s="32" t="n">
        <v>1</v>
      </c>
      <c r="AS57" s="32">
        <f>IFERROR(SUMIFS(#REF!,#REF!,'Shift Wise-Data Sheet'!A:A,#REF!,"Samridhi Perk Line")/SUMIFS(#REF!,#REF!,'Shift Wise-Data Sheet'!A:A,#REF!,"Samridhi Perk Line"),"")</f>
        <v/>
      </c>
      <c r="AT57" s="32" t="n">
        <v>3</v>
      </c>
      <c r="AU57" s="32" t="n">
        <v>0</v>
      </c>
      <c r="AV57" s="203">
        <f>IFERROR(VLOOKUP(Table110[[#This Row],[Date]],'Overweight Data'!A55:G1150,6,FALSE),"")</f>
        <v/>
      </c>
      <c r="AW57" s="213">
        <f>IFERROR(
   IF(
      OR(Table110[[#This Row],[Operating Time]]=0, (Table110[[#This Row],[Operating Time]]/IF(AD57&lt;=1,AD57+1,AD57))*60=0),
      1,
      ((Table110[[#This Row],[Operating Time]])/IF(AD57&lt;=1,AD57+1,AD57))*60
   ),
"_")</f>
        <v/>
      </c>
      <c r="AX57" s="213">
        <f>COUNTIFS('Downtime Data'!A:A,Table110[[#This Row],[Date]])</f>
        <v/>
      </c>
      <c r="AY57" s="211">
        <f>IFERROR((SUM(Table110[[#This Row],[Minor Stoppages]:[Material Shortages]])/Table110[[#This Row],['# Stops]])*60,"")</f>
        <v/>
      </c>
      <c r="AZ57" s="211" t="n"/>
      <c r="BA57" s="33" t="n">
        <v>46079</v>
      </c>
    </row>
    <row r="58" ht="20.15" customHeight="1" s="452">
      <c r="A58" s="21" t="n">
        <v>46075</v>
      </c>
      <c r="B58" s="22">
        <f>IF(A58="","",TEXT(A58,"dddddd"))</f>
        <v/>
      </c>
      <c r="C58" s="22" t="n"/>
      <c r="D58" s="23" t="inlineStr">
        <is>
          <t>_10.3GM_HT</t>
        </is>
      </c>
      <c r="E58" s="24">
        <f t="array" ref="E58">IFERROR(INDIRECT(D58),"")</f>
        <v/>
      </c>
      <c r="F58" s="25" t="n">
        <v>32</v>
      </c>
      <c r="G58" s="26" t="n">
        <v>31.5</v>
      </c>
      <c r="H58" s="27">
        <f>IFERROR((Table110[[#This Row],[Plan]]/Table110[[#This Row],[Hours Used]])/(Table110[[#This Row],[SOC (TPD)]]/24),"")</f>
        <v/>
      </c>
      <c r="I58" s="27">
        <f>IFERROR((Table110[[#This Row],[Volume Delivered (T)]]/Table110[[#This Row],[Hours Used]])/(Table110[[#This Row],[SOC (TPD)]]/24),"")</f>
        <v/>
      </c>
      <c r="J58" s="225" t="n"/>
      <c r="K58" s="225" t="n"/>
      <c r="L58" s="28" t="n"/>
      <c r="M58" s="25" t="n">
        <v>1.2</v>
      </c>
      <c r="N58" s="29" t="n">
        <v>0.039</v>
      </c>
      <c r="O58" s="83" t="n">
        <v>12</v>
      </c>
      <c r="P58" s="25" t="n"/>
      <c r="Q58" s="25" t="n"/>
      <c r="R58" s="69" t="n"/>
      <c r="S58" s="70" t="n"/>
      <c r="T58" s="30">
        <f>IF(Table110[[#This Row],[SKU]]="",0,24-Table110[[#This Row],[Legal Non-Operating Time]]-Table110[[#This Row],[No Demand Time]]-Table110[[#This Row],[Force Majeure]])</f>
        <v/>
      </c>
      <c r="U58" s="26" t="n"/>
      <c r="V58" s="26" t="n"/>
      <c r="W58" s="26" t="n"/>
      <c r="X58" s="26" t="n">
        <v>1</v>
      </c>
      <c r="Y58" s="26" t="n"/>
      <c r="Z58" s="26" t="n"/>
      <c r="AA58" s="26" t="n"/>
      <c r="AB58" s="30">
        <f>Table110[[#This Row],[Hours Used]]-SUM(Table110[[#This Row],[Planned Maintenance]:[Start and Finish Production]])</f>
        <v/>
      </c>
      <c r="AC58" s="26" t="n"/>
      <c r="AD58" s="26" t="n"/>
      <c r="AE58" s="26" t="n"/>
      <c r="AF58" s="26" t="n"/>
      <c r="AG58" s="26" t="n"/>
      <c r="AH58" s="26" t="n"/>
      <c r="AI58" s="24">
        <f>(Table110[[#This Row],[Hours Used]]-SUM(Table110[[#This Row],[Planned Maintenance]:[Start and Finish Production]])-SUM(Table110[[#This Row],[Minor Stoppages]:[Material Shortages]])-Table110[[#This Row],[Quality Loss (Hrs)]]-Table110[[#This Row],[Operating Time]])/3</f>
        <v/>
      </c>
      <c r="AJ58" s="24">
        <f>IFERROR(IF(Table110[[#This Row],[SKU]]="",0,Table110[[#This Row],[Quality Loss (T)]]/(Table110[[#This Row],[SOC (TPD)]]/24)),"")</f>
        <v/>
      </c>
      <c r="AK58" s="31">
        <f>IFERROR(IF(Table110[[#This Row],[SKU]]="",0,Table110[[#This Row],[Volume Delivered (T)]]/(Table110[[#This Row],[SOC (TPD)]]/24)),"")</f>
        <v/>
      </c>
      <c r="AL58" s="31">
        <f>IFERROR(Table110[[#This Row],[Operating Time]]/Table110[[#This Row],[PRODUCTION HOURS]],"")</f>
        <v/>
      </c>
      <c r="AM58" s="32" t="n"/>
      <c r="AN58" s="32" t="inlineStr">
        <is>
          <t>NO</t>
        </is>
      </c>
      <c r="AO58" s="32" t="inlineStr">
        <is>
          <t>YES</t>
        </is>
      </c>
      <c r="AP58" s="32" t="n">
        <v>0</v>
      </c>
      <c r="AQ58" s="32" t="n">
        <v>0</v>
      </c>
      <c r="AR58" s="32" t="n"/>
      <c r="AS58" s="32">
        <f>IFERROR(SUMIFS(#REF!,#REF!,'Shift Wise-Data Sheet'!A:A,#REF!,"Samridhi Perk Line")/SUMIFS(#REF!,#REF!,'Shift Wise-Data Sheet'!A:A,#REF!,"Samridhi Perk Line"),"")</f>
        <v/>
      </c>
      <c r="AT58" s="32" t="n"/>
      <c r="AU58" s="32" t="n"/>
      <c r="AV58" s="203">
        <f>IFERROR(VLOOKUP(Table110[[#This Row],[Date]],'Overweight Data'!A56:G1151,6,FALSE),"")</f>
        <v/>
      </c>
      <c r="AW58" s="213">
        <f>IFERROR(
   IF(
      OR(Table110[[#This Row],[Operating Time]]=0, (Table110[[#This Row],[Operating Time]]/IF(AD58&lt;=1,AD58+1,AD58))*60=0),
      1,
      ((Table110[[#This Row],[Operating Time]])/IF(AD58&lt;=1,AD58+1,AD58))*60
   ),
"_")</f>
        <v/>
      </c>
      <c r="AX58" s="213">
        <f>COUNTIFS('Downtime Data'!A:A,Table110[[#This Row],[Date]])</f>
        <v/>
      </c>
      <c r="AY58" s="211">
        <f>IFERROR((SUM(Table110[[#This Row],[Minor Stoppages]:[Material Shortages]])/Table110[[#This Row],['# Stops]])*60,"")</f>
        <v/>
      </c>
      <c r="AZ58" s="211" t="n"/>
      <c r="BA58" s="33" t="n">
        <v>46079</v>
      </c>
    </row>
    <row r="59" ht="20.15" customHeight="1" s="452">
      <c r="A59" s="21" t="n">
        <v>46076</v>
      </c>
      <c r="B59" s="22">
        <f>IF(A59="","",TEXT(A59,"dddddd"))</f>
        <v/>
      </c>
      <c r="C59" s="22" t="n"/>
      <c r="D59" s="23" t="inlineStr">
        <is>
          <t>_10.3GM_HT</t>
        </is>
      </c>
      <c r="E59" s="24">
        <f t="array" ref="E59">IFERROR(INDIRECT(D59),"")</f>
        <v/>
      </c>
      <c r="F59" s="25" t="n">
        <v>31</v>
      </c>
      <c r="G59" s="26" t="n">
        <v>32.9</v>
      </c>
      <c r="H59" s="27">
        <f>IFERROR((Table110[[#This Row],[Plan]]/Table110[[#This Row],[Hours Used]])/(Table110[[#This Row],[SOC (TPD)]]/24),"")</f>
        <v/>
      </c>
      <c r="I59" s="27">
        <f>IFERROR((Table110[[#This Row],[Volume Delivered (T)]]/Table110[[#This Row],[Hours Used]])/(Table110[[#This Row],[SOC (TPD)]]/24),"")</f>
        <v/>
      </c>
      <c r="J59" s="225" t="n"/>
      <c r="K59" s="225" t="n"/>
      <c r="L59" s="28" t="n"/>
      <c r="M59" s="25" t="n">
        <v>1.4</v>
      </c>
      <c r="N59" s="29" t="n">
        <v>0.038</v>
      </c>
      <c r="O59" s="83" t="n">
        <v>13</v>
      </c>
      <c r="P59" s="25" t="n"/>
      <c r="Q59" s="25" t="n"/>
      <c r="R59" s="69" t="n"/>
      <c r="S59" s="70" t="n"/>
      <c r="T59" s="30">
        <f>IF(Table110[[#This Row],[SKU]]="",0,24-Table110[[#This Row],[Legal Non-Operating Time]]-Table110[[#This Row],[No Demand Time]]-Table110[[#This Row],[Force Majeure]])</f>
        <v/>
      </c>
      <c r="U59" s="26" t="n"/>
      <c r="V59" s="26" t="n"/>
      <c r="W59" s="26" t="n"/>
      <c r="X59" s="26" t="n"/>
      <c r="Y59" s="26" t="n"/>
      <c r="Z59" s="26" t="n"/>
      <c r="AA59" s="26" t="n"/>
      <c r="AB59" s="30">
        <f>Table110[[#This Row],[Hours Used]]-SUM(Table110[[#This Row],[Planned Maintenance]:[Start and Finish Production]])</f>
        <v/>
      </c>
      <c r="AC59" s="26" t="n"/>
      <c r="AD59" s="26" t="n"/>
      <c r="AE59" s="26" t="n"/>
      <c r="AF59" s="26" t="n"/>
      <c r="AG59" s="26" t="n"/>
      <c r="AH59" s="26" t="n"/>
      <c r="AI59" s="24">
        <f>(Table110[[#This Row],[Hours Used]]-SUM(Table110[[#This Row],[Planned Maintenance]:[Start and Finish Production]])-SUM(Table110[[#This Row],[Minor Stoppages]:[Material Shortages]])-Table110[[#This Row],[Quality Loss (Hrs)]]-Table110[[#This Row],[Operating Time]])/3</f>
        <v/>
      </c>
      <c r="AJ59" s="24">
        <f>IFERROR(IF(Table110[[#This Row],[SKU]]="",0,Table110[[#This Row],[Quality Loss (T)]]/(Table110[[#This Row],[SOC (TPD)]]/24)),"")</f>
        <v/>
      </c>
      <c r="AK59" s="31">
        <f>IFERROR(IF(Table110[[#This Row],[SKU]]="",0,Table110[[#This Row],[Volume Delivered (T)]]/(Table110[[#This Row],[SOC (TPD)]]/24)),"")</f>
        <v/>
      </c>
      <c r="AL59" s="31">
        <f>IFERROR(Table110[[#This Row],[Operating Time]]/Table110[[#This Row],[PRODUCTION HOURS]],"")</f>
        <v/>
      </c>
      <c r="AM59" s="32" t="n"/>
      <c r="AN59" s="32" t="inlineStr">
        <is>
          <t>YES</t>
        </is>
      </c>
      <c r="AO59" s="32" t="inlineStr">
        <is>
          <t>YES</t>
        </is>
      </c>
      <c r="AP59" s="32" t="n">
        <v>0</v>
      </c>
      <c r="AQ59" s="32" t="n">
        <v>0</v>
      </c>
      <c r="AR59" s="32" t="n"/>
      <c r="AS59" s="32">
        <f>IFERROR(SUMIFS(#REF!,#REF!,'Shift Wise-Data Sheet'!A:A,#REF!,"Samridhi Perk Line")/SUMIFS(#REF!,#REF!,'Shift Wise-Data Sheet'!A:A,#REF!,"Samridhi Perk Line"),"")</f>
        <v/>
      </c>
      <c r="AT59" s="32" t="n"/>
      <c r="AU59" s="32" t="n"/>
      <c r="AV59" s="203">
        <f>IFERROR(VLOOKUP(Table110[[#This Row],[Date]],'Overweight Data'!A57:G1152,6,FALSE),"")</f>
        <v/>
      </c>
      <c r="AW59" s="213">
        <f>IFERROR(
   IF(
      OR(Table110[[#This Row],[Operating Time]]=0, (Table110[[#This Row],[Operating Time]]/IF(AD59&lt;=1,AD59+1,AD59))*60=0),
      1,
      ((Table110[[#This Row],[Operating Time]])/IF(AD59&lt;=1,AD59+1,AD59))*60
   ),
"_")</f>
        <v/>
      </c>
      <c r="AX59" s="213">
        <f>COUNTIFS('Downtime Data'!A:A,Table110[[#This Row],[Date]])</f>
        <v/>
      </c>
      <c r="AY59" s="211">
        <f>IFERROR((SUM(Table110[[#This Row],[Minor Stoppages]:[Material Shortages]])/Table110[[#This Row],['# Stops]])*60,"")</f>
        <v/>
      </c>
      <c r="AZ59" s="211" t="n"/>
      <c r="BA59" s="33" t="n">
        <v>46079</v>
      </c>
    </row>
    <row r="60" ht="20.15" customHeight="1" s="452">
      <c r="A60" s="21" t="n">
        <v>46077</v>
      </c>
      <c r="B60" s="22">
        <f>IF(A60="","",TEXT(A60,"dddddd"))</f>
        <v/>
      </c>
      <c r="C60" s="22" t="n"/>
      <c r="D60" s="23" t="inlineStr">
        <is>
          <t>_10.3GM_HT</t>
        </is>
      </c>
      <c r="E60" s="24">
        <f t="array" ref="E60">IFERROR(INDIRECT(D60),"")</f>
        <v/>
      </c>
      <c r="F60" s="25" t="n">
        <v>30</v>
      </c>
      <c r="G60" s="26" t="n">
        <v>33.2</v>
      </c>
      <c r="H60" s="27">
        <f>IFERROR((Table110[[#This Row],[Plan]]/Table110[[#This Row],[Hours Used]])/(Table110[[#This Row],[SOC (TPD)]]/24),"")</f>
        <v/>
      </c>
      <c r="I60" s="27">
        <f>IFERROR((Table110[[#This Row],[Volume Delivered (T)]]/Table110[[#This Row],[Hours Used]])/(Table110[[#This Row],[SOC (TPD)]]/24),"")</f>
        <v/>
      </c>
      <c r="J60" s="225" t="n"/>
      <c r="K60" s="225" t="n"/>
      <c r="L60" s="28" t="n"/>
      <c r="M60" s="25" t="n">
        <v>1.1</v>
      </c>
      <c r="N60" s="29" t="n">
        <v>0.037</v>
      </c>
      <c r="O60" s="83" t="n">
        <v>12</v>
      </c>
      <c r="P60" s="25" t="n"/>
      <c r="Q60" s="25" t="n"/>
      <c r="R60" s="69" t="n"/>
      <c r="S60" s="70" t="n"/>
      <c r="T60" s="30">
        <f>IF(Table110[[#This Row],[SKU]]="",0,24-Table110[[#This Row],[Legal Non-Operating Time]]-Table110[[#This Row],[No Demand Time]]-Table110[[#This Row],[Force Majeure]])</f>
        <v/>
      </c>
      <c r="U60" s="26" t="n"/>
      <c r="V60" s="26" t="n"/>
      <c r="W60" s="26" t="n"/>
      <c r="X60" s="26" t="n"/>
      <c r="Y60" s="26" t="n"/>
      <c r="Z60" s="26" t="n"/>
      <c r="AA60" s="26" t="n"/>
      <c r="AB60" s="30">
        <f>Table110[[#This Row],[Hours Used]]-SUM(Table110[[#This Row],[Planned Maintenance]:[Start and Finish Production]])</f>
        <v/>
      </c>
      <c r="AC60" s="26" t="n"/>
      <c r="AD60" s="26" t="n"/>
      <c r="AE60" s="26" t="n"/>
      <c r="AF60" s="26" t="n"/>
      <c r="AG60" s="26" t="n"/>
      <c r="AH60" s="26" t="n"/>
      <c r="AI60" s="24">
        <f>(Table110[[#This Row],[Hours Used]]-SUM(Table110[[#This Row],[Planned Maintenance]:[Start and Finish Production]])-SUM(Table110[[#This Row],[Minor Stoppages]:[Material Shortages]])-Table110[[#This Row],[Quality Loss (Hrs)]]-Table110[[#This Row],[Operating Time]])/3</f>
        <v/>
      </c>
      <c r="AJ60" s="24">
        <f>IFERROR(IF(Table110[[#This Row],[SKU]]="",0,Table110[[#This Row],[Quality Loss (T)]]/(Table110[[#This Row],[SOC (TPD)]]/24)),"")</f>
        <v/>
      </c>
      <c r="AK60" s="31">
        <f>IFERROR(IF(Table110[[#This Row],[SKU]]="",0,Table110[[#This Row],[Volume Delivered (T)]]/(Table110[[#This Row],[SOC (TPD)]]/24)),"")</f>
        <v/>
      </c>
      <c r="AL60" s="31">
        <f>IFERROR(Table110[[#This Row],[Operating Time]]/Table110[[#This Row],[PRODUCTION HOURS]],"")</f>
        <v/>
      </c>
      <c r="AM60" s="32" t="n"/>
      <c r="AN60" s="32" t="inlineStr">
        <is>
          <t>YES</t>
        </is>
      </c>
      <c r="AO60" s="32" t="inlineStr">
        <is>
          <t>YES</t>
        </is>
      </c>
      <c r="AP60" s="32" t="n">
        <v>0</v>
      </c>
      <c r="AQ60" s="32" t="n">
        <v>0</v>
      </c>
      <c r="AR60" s="32" t="n"/>
      <c r="AS60" s="32">
        <f>IFERROR(SUMIFS(#REF!,#REF!,'Shift Wise-Data Sheet'!A:A,#REF!,"Samridhi Perk Line")/SUMIFS(#REF!,#REF!,'Shift Wise-Data Sheet'!A:A,#REF!,"Samridhi Perk Line"),"")</f>
        <v/>
      </c>
      <c r="AT60" s="32" t="n"/>
      <c r="AU60" s="32" t="n"/>
      <c r="AV60" s="203">
        <f>IFERROR(VLOOKUP(Table110[[#This Row],[Date]],'Overweight Data'!A58:G1153,6,FALSE),"")</f>
        <v/>
      </c>
      <c r="AW60" s="213">
        <f>IFERROR(
   IF(
      OR(Table110[[#This Row],[Operating Time]]=0, (Table110[[#This Row],[Operating Time]]/IF(AD60&lt;=1,AD60+1,AD60))*60=0),
      1,
      ((Table110[[#This Row],[Operating Time]])/IF(AD60&lt;=1,AD60+1,AD60))*60
   ),
"_")</f>
        <v/>
      </c>
      <c r="AX60" s="213">
        <f>COUNTIFS('Downtime Data'!A:A,Table110[[#This Row],[Date]])</f>
        <v/>
      </c>
      <c r="AY60" s="211">
        <f>IFERROR((SUM(Table110[[#This Row],[Minor Stoppages]:[Material Shortages]])/Table110[[#This Row],['# Stops]])*60,"")</f>
        <v/>
      </c>
      <c r="AZ60" s="211" t="n"/>
      <c r="BA60" s="33" t="n">
        <v>46079</v>
      </c>
    </row>
    <row r="61" ht="20.15" customHeight="1" s="452">
      <c r="A61" s="21" t="n">
        <v>46078</v>
      </c>
      <c r="B61" s="22">
        <f>IF(A61="","",TEXT(A61,"dddddd"))</f>
        <v/>
      </c>
      <c r="C61" s="22" t="n"/>
      <c r="D61" s="23" t="inlineStr">
        <is>
          <t>_10.3GM_HT</t>
        </is>
      </c>
      <c r="E61" s="24">
        <f t="array" ref="E61">IFERROR(INDIRECT(D61),"")</f>
        <v/>
      </c>
      <c r="F61" s="25" t="n">
        <v>30</v>
      </c>
      <c r="G61" s="26" t="n">
        <v>26.5</v>
      </c>
      <c r="H61" s="27">
        <f>IFERROR((Table110[[#This Row],[Plan]]/Table110[[#This Row],[Hours Used]])/(Table110[[#This Row],[SOC (TPD)]]/24),"")</f>
        <v/>
      </c>
      <c r="I61" s="27">
        <f>IFERROR((Table110[[#This Row],[Volume Delivered (T)]]/Table110[[#This Row],[Hours Used]])/(Table110[[#This Row],[SOC (TPD)]]/24),"")</f>
        <v/>
      </c>
      <c r="J61" s="225" t="n"/>
      <c r="K61" s="225" t="n"/>
      <c r="L61" s="28" t="n"/>
      <c r="M61" s="25" t="n">
        <v>1.1</v>
      </c>
      <c r="N61" s="29" t="n">
        <v>0.037</v>
      </c>
      <c r="O61" s="83" t="n">
        <v>12</v>
      </c>
      <c r="P61" s="25" t="n"/>
      <c r="Q61" s="25" t="n"/>
      <c r="R61" s="69" t="n"/>
      <c r="S61" s="70" t="n"/>
      <c r="T61" s="30">
        <f>IF(Table110[[#This Row],[SKU]]="",0,24-Table110[[#This Row],[Legal Non-Operating Time]]-Table110[[#This Row],[No Demand Time]]-Table110[[#This Row],[Force Majeure]])</f>
        <v/>
      </c>
      <c r="U61" s="26" t="n"/>
      <c r="V61" s="26" t="n"/>
      <c r="W61" s="26" t="n"/>
      <c r="X61" s="26" t="n"/>
      <c r="Y61" s="26" t="n"/>
      <c r="Z61" s="26" t="n"/>
      <c r="AA61" s="26" t="n"/>
      <c r="AB61" s="30">
        <f>Table110[[#This Row],[Hours Used]]-SUM(Table110[[#This Row],[Planned Maintenance]:[Start and Finish Production]])</f>
        <v/>
      </c>
      <c r="AC61" s="26" t="n"/>
      <c r="AD61" s="26" t="n"/>
      <c r="AE61" s="26" t="n"/>
      <c r="AF61" s="26" t="n"/>
      <c r="AG61" s="26" t="n"/>
      <c r="AH61" s="26" t="n"/>
      <c r="AI61" s="24">
        <f>(Table110[[#This Row],[Hours Used]]-SUM(Table110[[#This Row],[Planned Maintenance]:[Start and Finish Production]])-SUM(Table110[[#This Row],[Minor Stoppages]:[Material Shortages]])-Table110[[#This Row],[Quality Loss (Hrs)]]-Table110[[#This Row],[Operating Time]])/3</f>
        <v/>
      </c>
      <c r="AJ61" s="24">
        <f>IFERROR(IF(Table110[[#This Row],[SKU]]="",0,Table110[[#This Row],[Quality Loss (T)]]/(Table110[[#This Row],[SOC (TPD)]]/24)),"")</f>
        <v/>
      </c>
      <c r="AK61" s="31">
        <f>IFERROR(IF(Table110[[#This Row],[SKU]]="",0,Table110[[#This Row],[Volume Delivered (T)]]/(Table110[[#This Row],[SOC (TPD)]]/24)),"")</f>
        <v/>
      </c>
      <c r="AL61" s="31">
        <f>IFERROR(Table110[[#This Row],[Operating Time]]/Table110[[#This Row],[PRODUCTION HOURS]],"")</f>
        <v/>
      </c>
      <c r="AM61" s="32" t="n"/>
      <c r="AN61" s="32" t="n"/>
      <c r="AO61" s="32" t="n"/>
      <c r="AP61" s="32" t="n">
        <v>0</v>
      </c>
      <c r="AQ61" s="32" t="n">
        <v>0</v>
      </c>
      <c r="AR61" s="32" t="n"/>
      <c r="AS61" s="32">
        <f>IFERROR(SUMIFS(#REF!,#REF!,'Shift Wise-Data Sheet'!A:A,#REF!,"Samridhi Perk Line")/SUMIFS(#REF!,#REF!,'Shift Wise-Data Sheet'!A:A,#REF!,"Samridhi Perk Line"),"")</f>
        <v/>
      </c>
      <c r="AT61" s="32" t="n"/>
      <c r="AU61" s="32" t="n"/>
      <c r="AV61" s="203">
        <f>IFERROR(VLOOKUP(Table110[[#This Row],[Date]],'Overweight Data'!A59:G1154,6,FALSE),"")</f>
        <v/>
      </c>
      <c r="AW61" s="213">
        <f>IFERROR(
   IF(
      OR(Table110[[#This Row],[Operating Time]]=0, (Table110[[#This Row],[Operating Time]]/IF(AD61&lt;=1,AD61+1,AD61))*60=0),
      1,
      ((Table110[[#This Row],[Operating Time]])/IF(AD61&lt;=1,AD61+1,AD61))*60
   ),
"_")</f>
        <v/>
      </c>
      <c r="AX61" s="213">
        <f>COUNTIFS('Downtime Data'!A:A,Table110[[#This Row],[Date]])</f>
        <v/>
      </c>
      <c r="AY61" s="211">
        <f>IFERROR((SUM(Table110[[#This Row],[Minor Stoppages]:[Material Shortages]])/Table110[[#This Row],['# Stops]])*60,"")</f>
        <v/>
      </c>
      <c r="AZ61" s="211" t="n"/>
      <c r="BA61" s="33" t="n">
        <v>46079</v>
      </c>
    </row>
    <row r="62" ht="20.15" customHeight="1" s="452">
      <c r="A62" s="21" t="n">
        <v>46079</v>
      </c>
      <c r="B62" s="22">
        <f>IF(A62="","",TEXT(A62,"dddddd"))</f>
        <v/>
      </c>
      <c r="C62" s="22" t="n"/>
      <c r="D62" s="23" t="inlineStr">
        <is>
          <t>_10.3GM_HT</t>
        </is>
      </c>
      <c r="E62" s="24">
        <f t="array" ref="E62">IFERROR(INDIRECT(D62),"")</f>
        <v/>
      </c>
      <c r="F62" s="25" t="n">
        <v>27</v>
      </c>
      <c r="G62" s="26">
        <f>24.1-6.6</f>
        <v/>
      </c>
      <c r="H62" s="27">
        <f>IFERROR((Table110[[#This Row],[Plan]]/Table110[[#This Row],[Hours Used]])/(Table110[[#This Row],[SOC (TPD)]]/24),"")</f>
        <v/>
      </c>
      <c r="I62" s="27">
        <f>IFERROR((Table110[[#This Row],[Volume Delivered (T)]]/Table110[[#This Row],[Hours Used]])/(Table110[[#This Row],[SOC (TPD)]]/24),"")</f>
        <v/>
      </c>
      <c r="J62" s="225" t="n"/>
      <c r="K62" s="225" t="n">
        <v>8</v>
      </c>
      <c r="L62" s="28" t="n"/>
      <c r="M62" s="25" t="n">
        <v>1.1</v>
      </c>
      <c r="N62" s="29" t="n">
        <v>0.036</v>
      </c>
      <c r="O62" s="83" t="n">
        <v>11</v>
      </c>
      <c r="P62" s="25" t="n"/>
      <c r="Q62" s="25" t="n"/>
      <c r="R62" s="69" t="n"/>
      <c r="S62" s="70" t="n"/>
      <c r="T62" s="30">
        <f>IF(Table110[[#This Row],[SKU]]="",0,24-Table110[[#This Row],[Legal Non-Operating Time]]-Table110[[#This Row],[No Demand Time]]-Table110[[#This Row],[Force Majeure]])</f>
        <v/>
      </c>
      <c r="U62" s="26" t="n"/>
      <c r="V62" s="26" t="n"/>
      <c r="W62" s="26" t="n">
        <v>2.3</v>
      </c>
      <c r="X62" s="26" t="n"/>
      <c r="Y62" s="26" t="n"/>
      <c r="Z62" s="26" t="n"/>
      <c r="AA62" s="26" t="n"/>
      <c r="AB62" s="30">
        <f>Table110[[#This Row],[Hours Used]]-SUM(Table110[[#This Row],[Planned Maintenance]:[Start and Finish Production]])</f>
        <v/>
      </c>
      <c r="AC62" s="26" t="n"/>
      <c r="AD62" s="26" t="n"/>
      <c r="AE62" s="26" t="n"/>
      <c r="AF62" s="26" t="n"/>
      <c r="AG62" s="26" t="n"/>
      <c r="AH62" s="26" t="n"/>
      <c r="AI62" s="24">
        <f>(Table110[[#This Row],[Hours Used]]-SUM(Table110[[#This Row],[Planned Maintenance]:[Start and Finish Production]])-SUM(Table110[[#This Row],[Minor Stoppages]:[Material Shortages]])-Table110[[#This Row],[Quality Loss (Hrs)]]-Table110[[#This Row],[Operating Time]])/3</f>
        <v/>
      </c>
      <c r="AJ62" s="24">
        <f>IFERROR(IF(Table110[[#This Row],[SKU]]="",0,Table110[[#This Row],[Quality Loss (T)]]/(Table110[[#This Row],[SOC (TPD)]]/24)),"")</f>
        <v/>
      </c>
      <c r="AK62" s="31">
        <f>IFERROR(IF(Table110[[#This Row],[SKU]]="",0,Table110[[#This Row],[Volume Delivered (T)]]/(Table110[[#This Row],[SOC (TPD)]]/24)),"")</f>
        <v/>
      </c>
      <c r="AL62" s="31">
        <f>IFERROR(Table110[[#This Row],[Operating Time]]/Table110[[#This Row],[PRODUCTION HOURS]],"")</f>
        <v/>
      </c>
      <c r="AM62" s="32" t="n"/>
      <c r="AN62" s="32" t="n"/>
      <c r="AO62" s="32" t="n"/>
      <c r="AP62" s="32" t="n">
        <v>0</v>
      </c>
      <c r="AQ62" s="32" t="n">
        <v>0</v>
      </c>
      <c r="AR62" s="32" t="n"/>
      <c r="AS62" s="32">
        <f>IFERROR(SUMIFS(#REF!,#REF!,'Shift Wise-Data Sheet'!A:A,#REF!,"Samridhi Perk Line")/SUMIFS(#REF!,#REF!,'Shift Wise-Data Sheet'!A:A,#REF!,"Samridhi Perk Line"),"")</f>
        <v/>
      </c>
      <c r="AT62" s="32" t="n"/>
      <c r="AU62" s="32" t="n"/>
      <c r="AV62" s="203">
        <f>IFERROR(VLOOKUP(Table110[[#This Row],[Date]],'Overweight Data'!A60:G1155,6,FALSE),"")</f>
        <v/>
      </c>
      <c r="AW62" s="213">
        <f>IFERROR(
   IF(
      OR(Table110[[#This Row],[Operating Time]]=0, (Table110[[#This Row],[Operating Time]]/IF(AD62&lt;=1,AD62+1,AD62))*60=0),
      1,
      ((Table110[[#This Row],[Operating Time]])/IF(AD62&lt;=1,AD62+1,AD62))*60
   ),
"_")</f>
        <v/>
      </c>
      <c r="AX62" s="213">
        <f>COUNTIFS('Downtime Data'!A:A,Table110[[#This Row],[Date]])</f>
        <v/>
      </c>
      <c r="AY62" s="211">
        <f>IFERROR((SUM(Table110[[#This Row],[Minor Stoppages]:[Material Shortages]])/Table110[[#This Row],['# Stops]])*60,"")</f>
        <v/>
      </c>
      <c r="AZ62" s="211" t="n"/>
      <c r="BA62" s="33" t="n">
        <v>46079</v>
      </c>
    </row>
    <row r="63" ht="20.15" customHeight="1" s="452">
      <c r="A63" s="21" t="n">
        <v>46080</v>
      </c>
      <c r="B63" s="22">
        <f>IF(A63="","",TEXT(A63,"dddddd"))</f>
        <v/>
      </c>
      <c r="C63" s="22" t="n"/>
      <c r="D63" s="23" t="n"/>
      <c r="E63" s="24">
        <f t="array" ref="E63">IFERROR(INDIRECT(D63),"")</f>
        <v/>
      </c>
      <c r="F63" s="25" t="n"/>
      <c r="G63" s="26" t="n"/>
      <c r="H63" s="27">
        <f>IFERROR((Table110[[#This Row],[Plan]]/Table110[[#This Row],[Hours Used]])/(Table110[[#This Row],[SOC (TPD)]]/24),"")</f>
        <v/>
      </c>
      <c r="I63" s="27">
        <f>IFERROR((Table110[[#This Row],[Volume Delivered (T)]]/Table110[[#This Row],[Hours Used]])/(Table110[[#This Row],[SOC (TPD)]]/24),"")</f>
        <v/>
      </c>
      <c r="J63" s="225" t="n"/>
      <c r="K63" s="225" t="n"/>
      <c r="L63" s="28" t="n"/>
      <c r="M63" s="25" t="n"/>
      <c r="N63" s="29" t="n"/>
      <c r="O63" s="83" t="n"/>
      <c r="P63" s="25" t="n"/>
      <c r="Q63" s="25" t="n"/>
      <c r="R63" s="69" t="n"/>
      <c r="S63" s="70" t="n"/>
      <c r="T63" s="30">
        <f>IF(Table110[[#This Row],[SKU]]="",0,24-Table110[[#This Row],[Legal Non-Operating Time]]-Table110[[#This Row],[No Demand Time]]-Table110[[#This Row],[Force Majeure]])</f>
        <v/>
      </c>
      <c r="U63" s="26" t="n"/>
      <c r="V63" s="26" t="n"/>
      <c r="W63" s="26" t="n"/>
      <c r="X63" s="26" t="n"/>
      <c r="Y63" s="26" t="n"/>
      <c r="Z63" s="26" t="n"/>
      <c r="AA63" s="26" t="n"/>
      <c r="AB63" s="30">
        <f>Table110[[#This Row],[Hours Used]]-SUM(Table110[[#This Row],[Planned Maintenance]:[Start and Finish Production]])</f>
        <v/>
      </c>
      <c r="AC63" s="26" t="n"/>
      <c r="AD63" s="26" t="n"/>
      <c r="AE63" s="26" t="n"/>
      <c r="AF63" s="26" t="n"/>
      <c r="AG63" s="26" t="n"/>
      <c r="AH63" s="26" t="n"/>
      <c r="AI63" s="24">
        <f>(Table110[[#This Row],[Hours Used]]-SUM(Table110[[#This Row],[Planned Maintenance]:[Start and Finish Production]])-SUM(Table110[[#This Row],[Minor Stoppages]:[Material Shortages]])-Table110[[#This Row],[Quality Loss (Hrs)]]-Table110[[#This Row],[Operating Time]])/3</f>
        <v/>
      </c>
      <c r="AJ63" s="24">
        <f>IFERROR(IF(Table110[[#This Row],[SKU]]="",0,Table110[[#This Row],[Quality Loss (T)]]/(Table110[[#This Row],[SOC (TPD)]]/24)),"")</f>
        <v/>
      </c>
      <c r="AK63" s="31">
        <f>IFERROR(IF(Table110[[#This Row],[SKU]]="",0,Table110[[#This Row],[Volume Delivered (T)]]/(Table110[[#This Row],[SOC (TPD)]]/24)),"")</f>
        <v/>
      </c>
      <c r="AL63" s="31">
        <f>IFERROR(Table110[[#This Row],[Operating Time]]/Table110[[#This Row],[PRODUCTION HOURS]],"")</f>
        <v/>
      </c>
      <c r="AM63" s="32" t="n"/>
      <c r="AN63" s="32" t="n"/>
      <c r="AO63" s="32" t="n"/>
      <c r="AP63" s="32" t="n">
        <v>0</v>
      </c>
      <c r="AQ63" s="32" t="n">
        <v>0</v>
      </c>
      <c r="AR63" s="32" t="n"/>
      <c r="AS63" s="32">
        <f>IFERROR(SUMIFS(#REF!,#REF!,'Shift Wise-Data Sheet'!A:A,#REF!,"Samridhi Perk Line")/SUMIFS(#REF!,#REF!,'Shift Wise-Data Sheet'!A:A,#REF!,"Samridhi Perk Line"),"")</f>
        <v/>
      </c>
      <c r="AT63" s="32" t="n"/>
      <c r="AU63" s="32" t="n"/>
      <c r="AV63" s="203">
        <f>IFERROR(VLOOKUP(Table110[[#This Row],[Date]],'Overweight Data'!A61:G1156,6,FALSE),"")</f>
        <v/>
      </c>
      <c r="AW63" s="213">
        <f>IFERROR(
   IF(
      OR(Table110[[#This Row],[Operating Time]]=0, (Table110[[#This Row],[Operating Time]]/IF(AD63&lt;=1,AD63+1,AD63))*60=0),
      1,
      ((Table110[[#This Row],[Operating Time]])/IF(AD63&lt;=1,AD63+1,AD63))*60
   ),
"_")</f>
        <v/>
      </c>
      <c r="AX63" s="213">
        <f>COUNTIFS('Downtime Data'!A:A,Table110[[#This Row],[Date]])</f>
        <v/>
      </c>
      <c r="AY63" s="211">
        <f>IFERROR((SUM(Table110[[#This Row],[Minor Stoppages]:[Material Shortages]])/Table110[[#This Row],['# Stops]])*60,"")</f>
        <v/>
      </c>
      <c r="AZ63" s="211" t="n"/>
      <c r="BA63" s="33" t="n">
        <v>46079</v>
      </c>
    </row>
    <row r="64" ht="20.15" customHeight="1" s="452">
      <c r="A64" s="21" t="n">
        <v>46081</v>
      </c>
      <c r="B64" s="22">
        <f>IF(A64="","",TEXT(A64,"dddddd"))</f>
        <v/>
      </c>
      <c r="C64" s="22" t="n"/>
      <c r="D64" s="23" t="n"/>
      <c r="E64" s="24">
        <f t="array" ref="E64">IFERROR(INDIRECT(D64),"")</f>
        <v/>
      </c>
      <c r="F64" s="25" t="n"/>
      <c r="G64" s="26" t="n"/>
      <c r="H64" s="27">
        <f>IFERROR((Table110[[#This Row],[Plan]]/Table110[[#This Row],[Hours Used]])/(Table110[[#This Row],[SOC (TPD)]]/24),"")</f>
        <v/>
      </c>
      <c r="I64" s="27">
        <f>IFERROR((Table110[[#This Row],[Volume Delivered (T)]]/Table110[[#This Row],[Hours Used]])/(Table110[[#This Row],[SOC (TPD)]]/24),"")</f>
        <v/>
      </c>
      <c r="J64" s="225" t="n"/>
      <c r="K64" s="225" t="n"/>
      <c r="L64" s="28" t="n"/>
      <c r="M64" s="25" t="n"/>
      <c r="N64" s="29" t="n"/>
      <c r="O64" s="83" t="n"/>
      <c r="P64" s="25" t="n"/>
      <c r="Q64" s="25" t="n"/>
      <c r="R64" s="69" t="n"/>
      <c r="S64" s="70" t="n"/>
      <c r="T64" s="30">
        <f>IF(Table110[[#This Row],[SKU]]="",0,24-Table110[[#This Row],[Legal Non-Operating Time]]-Table110[[#This Row],[No Demand Time]]-Table110[[#This Row],[Force Majeure]])</f>
        <v/>
      </c>
      <c r="U64" s="26" t="n"/>
      <c r="V64" s="26" t="n"/>
      <c r="W64" s="26" t="n"/>
      <c r="X64" s="26" t="n"/>
      <c r="Y64" s="26" t="n"/>
      <c r="Z64" s="26" t="n"/>
      <c r="AA64" s="26" t="n"/>
      <c r="AB64" s="30">
        <f>Table110[[#This Row],[Hours Used]]-SUM(Table110[[#This Row],[Planned Maintenance]:[Start and Finish Production]])</f>
        <v/>
      </c>
      <c r="AC64" s="26" t="n"/>
      <c r="AD64" s="26" t="n"/>
      <c r="AE64" s="26" t="n"/>
      <c r="AF64" s="26" t="n"/>
      <c r="AG64" s="26" t="n"/>
      <c r="AH64" s="26" t="n"/>
      <c r="AI64" s="24">
        <f>(Table110[[#This Row],[Hours Used]]-SUM(Table110[[#This Row],[Planned Maintenance]:[Start and Finish Production]])-SUM(Table110[[#This Row],[Minor Stoppages]:[Material Shortages]])-Table110[[#This Row],[Quality Loss (Hrs)]]-Table110[[#This Row],[Operating Time]])/3</f>
        <v/>
      </c>
      <c r="AJ64" s="24">
        <f>IFERROR(IF(Table110[[#This Row],[SKU]]="",0,Table110[[#This Row],[Quality Loss (T)]]/(Table110[[#This Row],[SOC (TPD)]]/24)),"")</f>
        <v/>
      </c>
      <c r="AK64" s="31">
        <f>IFERROR(IF(Table110[[#This Row],[SKU]]="",0,Table110[[#This Row],[Volume Delivered (T)]]/(Table110[[#This Row],[SOC (TPD)]]/24)),"")</f>
        <v/>
      </c>
      <c r="AL64" s="31">
        <f>IFERROR(Table110[[#This Row],[Operating Time]]/Table110[[#This Row],[PRODUCTION HOURS]],"")</f>
        <v/>
      </c>
      <c r="AM64" s="32" t="n"/>
      <c r="AN64" s="32" t="n"/>
      <c r="AO64" s="32" t="n"/>
      <c r="AP64" s="32" t="n">
        <v>4</v>
      </c>
      <c r="AQ64" s="32" t="n">
        <v>4</v>
      </c>
      <c r="AR64" s="32" t="n"/>
      <c r="AS64" s="32">
        <f>IFERROR(SUMIFS(#REF!,#REF!,'Shift Wise-Data Sheet'!A:A,#REF!,"Samridhi Perk Line")/SUMIFS(#REF!,#REF!,'Shift Wise-Data Sheet'!A:A,#REF!,"Samridhi Perk Line"),"")</f>
        <v/>
      </c>
      <c r="AT64" s="32" t="n"/>
      <c r="AU64" s="32" t="n"/>
      <c r="AV64" s="203">
        <f>IFERROR(VLOOKUP(Table110[[#This Row],[Date]],'Overweight Data'!A62:G1157,6,FALSE),"")</f>
        <v/>
      </c>
      <c r="AW64" s="213">
        <f>IFERROR(
   IF(
      OR(Table110[[#This Row],[Operating Time]]=0, (Table110[[#This Row],[Operating Time]]/IF(AD64&lt;=1,AD64+1,AD64))*60=0),
      1,
      ((Table110[[#This Row],[Operating Time]])/IF(AD64&lt;=1,AD64+1,AD64))*60
   ),
"_")</f>
        <v/>
      </c>
      <c r="AX64" s="213">
        <f>COUNTIFS('Downtime Data'!A:A,Table110[[#This Row],[Date]])</f>
        <v/>
      </c>
      <c r="AY64" s="211">
        <f>IFERROR((SUM(Table110[[#This Row],[Minor Stoppages]:[Material Shortages]])/Table110[[#This Row],['# Stops]])*60,"")</f>
        <v/>
      </c>
      <c r="AZ64" s="211" t="n"/>
      <c r="BA64" s="33" t="n">
        <v>46079</v>
      </c>
    </row>
    <row r="65" ht="20.15" customHeight="1" s="452">
      <c r="A65" s="21" t="n">
        <v>46082</v>
      </c>
      <c r="B65" s="22">
        <f>IF(A65="","",TEXT(A65,"dddddd"))</f>
        <v/>
      </c>
      <c r="C65" s="22" t="n"/>
      <c r="D65" s="23" t="n"/>
      <c r="E65" s="24">
        <f t="array" ref="E65">IFERROR(INDIRECT(D65),"")</f>
        <v/>
      </c>
      <c r="F65" s="25" t="n"/>
      <c r="G65" s="26" t="n"/>
      <c r="H65" s="27">
        <f>IFERROR((Table110[[#This Row],[Plan]]/Table110[[#This Row],[Hours Used]])/(Table110[[#This Row],[SOC (TPD)]]/24),"")</f>
        <v/>
      </c>
      <c r="I65" s="27">
        <f>IFERROR((Table110[[#This Row],[Volume Delivered (T)]]/Table110[[#This Row],[Hours Used]])/(Table110[[#This Row],[SOC (TPD)]]/24),"")</f>
        <v/>
      </c>
      <c r="J65" s="28" t="n"/>
      <c r="K65" s="28" t="n"/>
      <c r="L65" s="28" t="n"/>
      <c r="M65" s="25" t="n"/>
      <c r="N65" s="29" t="n">
        <v>0.039</v>
      </c>
      <c r="O65" s="83" t="n"/>
      <c r="P65" s="25" t="n"/>
      <c r="Q65" s="25" t="n"/>
      <c r="R65" s="69" t="n"/>
      <c r="S65" s="70" t="n"/>
      <c r="T65" s="30">
        <f>IF(Table110[[#This Row],[SKU]]="",0,24-Table110[[#This Row],[Legal Non-Operating Time]]-Table110[[#This Row],[No Demand Time]]-Table110[[#This Row],[Force Majeure]])</f>
        <v/>
      </c>
      <c r="U65" s="26" t="n"/>
      <c r="V65" s="26" t="n"/>
      <c r="W65" s="26" t="n"/>
      <c r="X65" s="26" t="n"/>
      <c r="Y65" s="26" t="n"/>
      <c r="Z65" s="26" t="n"/>
      <c r="AA65" s="26" t="n"/>
      <c r="AB65" s="30">
        <f>Table110[[#This Row],[Hours Used]]-SUM(Table110[[#This Row],[Planned Maintenance]:[Start and Finish Production]])</f>
        <v/>
      </c>
      <c r="AC65" s="26" t="n"/>
      <c r="AD65" s="26" t="n"/>
      <c r="AE65" s="26" t="n"/>
      <c r="AF65" s="26" t="n"/>
      <c r="AG65" s="26" t="n"/>
      <c r="AH65" s="26" t="n"/>
      <c r="AI65" s="24">
        <f>(Table110[[#This Row],[Hours Used]]-SUM(Table110[[#This Row],[Planned Maintenance]:[Start and Finish Production]])-SUM(Table110[[#This Row],[Minor Stoppages]:[Material Shortages]])-Table110[[#This Row],[Quality Loss (Hrs)]]-Table110[[#This Row],[Operating Time]])/3</f>
        <v/>
      </c>
      <c r="AJ65" s="24">
        <f>IFERROR(IF(Table110[[#This Row],[SKU]]="",0,Table110[[#This Row],[Quality Loss (T)]]/(Table110[[#This Row],[SOC (TPD)]]/24)),"")</f>
        <v/>
      </c>
      <c r="AK65" s="31">
        <f>IFERROR(IF(Table110[[#This Row],[SKU]]="",0,Table110[[#This Row],[Volume Delivered (T)]]/(Table110[[#This Row],[SOC (TPD)]]/24)),"")</f>
        <v/>
      </c>
      <c r="AL65" s="31">
        <f>IFERROR(Table110[[#This Row],[Operating Time]]/Table110[[#This Row],[PRODUCTION HOURS]],"")</f>
        <v/>
      </c>
      <c r="AM65" s="32" t="n">
        <v>69</v>
      </c>
      <c r="AN65" s="32" t="inlineStr">
        <is>
          <t>YES</t>
        </is>
      </c>
      <c r="AO65" s="32" t="inlineStr">
        <is>
          <t>YES</t>
        </is>
      </c>
      <c r="AP65" s="32" t="n">
        <v>0</v>
      </c>
      <c r="AQ65" s="32" t="n">
        <v>0</v>
      </c>
      <c r="AR65" s="32" t="n"/>
      <c r="AS65" s="32">
        <f>IFERROR(SUMIFS(#REF!,#REF!,'Shift Wise-Data Sheet'!A:A,#REF!,"Samridhi Perk Line")/SUMIFS(#REF!,#REF!,'Shift Wise-Data Sheet'!A:A,#REF!,"Samridhi Perk Line"),"")</f>
        <v/>
      </c>
      <c r="AT65" s="32" t="n"/>
      <c r="AU65" s="32" t="n"/>
      <c r="AV65" s="203">
        <f>IFERROR(VLOOKUP(Table110[[#This Row],[Date]],'Overweight Data'!A63:G1158,6,FALSE),"")</f>
        <v/>
      </c>
      <c r="AW65" s="213">
        <f>IFERROR(
   IF(
      OR(Table110[[#This Row],[Operating Time]]=0, (Table110[[#This Row],[Operating Time]]/IF(AD65&lt;=1,AD65+1,AD65))*60=0),
      1,
      ((Table110[[#This Row],[Operating Time]])/IF(AD65&lt;=1,AD65+1,AD65))*60
   ),
"_")</f>
        <v/>
      </c>
      <c r="AX65" s="213">
        <f>COUNTIFS('Downtime Data'!A:A,Table110[[#This Row],[Date]])</f>
        <v/>
      </c>
      <c r="AY65" s="211">
        <f>IFERROR((SUM(Table110[[#This Row],[Minor Stoppages]:[Material Shortages]])/Table110[[#This Row],['# Stops]])*60,"")</f>
        <v/>
      </c>
      <c r="AZ65" s="211" t="n"/>
      <c r="BA65" s="33" t="n">
        <v>46079</v>
      </c>
    </row>
    <row r="66" ht="20.15" customHeight="1" s="452">
      <c r="A66" s="21" t="n">
        <v>46083</v>
      </c>
      <c r="B66" s="22">
        <f>IF(A66="","",TEXT(A66,"dddddd"))</f>
        <v/>
      </c>
      <c r="C66" s="22" t="n"/>
      <c r="D66" s="23" t="inlineStr">
        <is>
          <t>_10.3GM_HT</t>
        </is>
      </c>
      <c r="E66" s="24">
        <f t="array" ref="E66">IFERROR(INDIRECT(D66),"")</f>
        <v/>
      </c>
      <c r="F66" s="25" t="n">
        <v>4</v>
      </c>
      <c r="G66" s="26" t="n">
        <v>4.396</v>
      </c>
      <c r="H66" s="27">
        <f>IFERROR((Table110[[#This Row],[Plan]]/Table110[[#This Row],[Hours Used]])/(Table110[[#This Row],[SOC (TPD)]]/24),"")</f>
        <v/>
      </c>
      <c r="I66" s="27">
        <f>IFERROR((Table110[[#This Row],[Volume Delivered (T)]]/Table110[[#This Row],[Hours Used]])/(Table110[[#This Row],[SOC (TPD)]]/24),"")</f>
        <v/>
      </c>
      <c r="J66" s="28" t="n"/>
      <c r="K66" s="28" t="n">
        <v>20</v>
      </c>
      <c r="L66" s="28" t="n"/>
      <c r="M66" s="25" t="n"/>
      <c r="N66" s="29" t="n">
        <v>0.039</v>
      </c>
      <c r="O66" s="83" t="n">
        <v>10</v>
      </c>
      <c r="P66" s="25" t="n"/>
      <c r="Q66" s="25" t="n"/>
      <c r="R66" s="69" t="n"/>
      <c r="S66" s="70" t="n"/>
      <c r="T66" s="30">
        <f>IF(Table110[[#This Row],[SKU]]="",0,24-Table110[[#This Row],[Legal Non-Operating Time]]-Table110[[#This Row],[No Demand Time]]-Table110[[#This Row],[Force Majeure]])</f>
        <v/>
      </c>
      <c r="U66" s="26" t="n"/>
      <c r="V66" s="26" t="n"/>
      <c r="W66" s="26" t="n"/>
      <c r="X66" s="26" t="n"/>
      <c r="Y66" s="26" t="n"/>
      <c r="Z66" s="26" t="n"/>
      <c r="AA66" s="26" t="n"/>
      <c r="AB66" s="30">
        <f>Table110[[#This Row],[Hours Used]]-SUM(Table110[[#This Row],[Planned Maintenance]:[Start and Finish Production]])</f>
        <v/>
      </c>
      <c r="AC66" s="26" t="n"/>
      <c r="AD66" s="26" t="n"/>
      <c r="AE66" s="26" t="n"/>
      <c r="AF66" s="26" t="n"/>
      <c r="AG66" s="26" t="n"/>
      <c r="AH66" s="26" t="n"/>
      <c r="AI66" s="24">
        <f>(Table110[[#This Row],[Hours Used]]-SUM(Table110[[#This Row],[Planned Maintenance]:[Start and Finish Production]])-SUM(Table110[[#This Row],[Minor Stoppages]:[Material Shortages]])-Table110[[#This Row],[Quality Loss (Hrs)]]-Table110[[#This Row],[Operating Time]])/3</f>
        <v/>
      </c>
      <c r="AJ66" s="24">
        <f>IFERROR(IF(Table110[[#This Row],[SKU]]="",0,Table110[[#This Row],[Quality Loss (T)]]/(Table110[[#This Row],[SOC (TPD)]]/24)),"")</f>
        <v/>
      </c>
      <c r="AK66" s="31">
        <f>IFERROR(IF(Table110[[#This Row],[SKU]]="",0,Table110[[#This Row],[Volume Delivered (T)]]/(Table110[[#This Row],[SOC (TPD)]]/24)),"")</f>
        <v/>
      </c>
      <c r="AL66" s="31">
        <f>IFERROR(Table110[[#This Row],[Operating Time]]/Table110[[#This Row],[PRODUCTION HOURS]],"")</f>
        <v/>
      </c>
      <c r="AM66" s="32" t="n">
        <v>45</v>
      </c>
      <c r="AN66" s="32" t="inlineStr">
        <is>
          <t>YES</t>
        </is>
      </c>
      <c r="AO66" s="32" t="inlineStr">
        <is>
          <t>YES</t>
        </is>
      </c>
      <c r="AP66" s="32" t="n">
        <v>0</v>
      </c>
      <c r="AQ66" s="32" t="n">
        <v>0</v>
      </c>
      <c r="AR66" s="32" t="n"/>
      <c r="AS66" s="32">
        <f>IFERROR(SUMIFS(#REF!,#REF!,'Shift Wise-Data Sheet'!A:A,#REF!,"Samridhi Perk Line")/SUMIFS(#REF!,#REF!,'Shift Wise-Data Sheet'!A:A,#REF!,"Samridhi Perk Line"),"")</f>
        <v/>
      </c>
      <c r="AT66" s="32" t="n"/>
      <c r="AU66" s="32" t="n"/>
      <c r="AV66" s="203">
        <f>IFERROR(VLOOKUP(Table110[[#This Row],[Date]],'Overweight Data'!A64:G1159,6,FALSE),"")</f>
        <v/>
      </c>
      <c r="AW66" s="213">
        <f>IFERROR(
   IF(
      OR(Table110[[#This Row],[Operating Time]]=0, (Table110[[#This Row],[Operating Time]]/IF(AD66&lt;=1,AD66+1,AD66))*60=0),
      1,
      ((Table110[[#This Row],[Operating Time]])/IF(AD66&lt;=1,AD66+1,AD66))*60
   ),
"_")</f>
        <v/>
      </c>
      <c r="AX66" s="213">
        <f>COUNTIFS('Downtime Data'!A:A,Table110[[#This Row],[Date]])</f>
        <v/>
      </c>
      <c r="AY66" s="211">
        <f>IFERROR((SUM(Table110[[#This Row],[Minor Stoppages]:[Material Shortages]])/Table110[[#This Row],['# Stops]])*60,"")</f>
        <v/>
      </c>
      <c r="AZ66" s="211" t="n"/>
      <c r="BA66" s="33" t="n">
        <v>46107</v>
      </c>
    </row>
    <row r="67" ht="20.15" customHeight="1" s="452">
      <c r="A67" s="21" t="n">
        <v>46084</v>
      </c>
      <c r="B67" s="22">
        <f>IF(A67="","",TEXT(A67,"dddddd"))</f>
        <v/>
      </c>
      <c r="C67" s="22" t="n"/>
      <c r="D67" s="23" t="inlineStr">
        <is>
          <t>_10.3GM_HT</t>
        </is>
      </c>
      <c r="E67" s="24">
        <f t="array" ref="E67">IFERROR(INDIRECT(D67),"")</f>
        <v/>
      </c>
      <c r="F67" s="26" t="n">
        <v>28.6</v>
      </c>
      <c r="G67" s="26">
        <f>28.6-4.4</f>
        <v/>
      </c>
      <c r="H67" s="27">
        <f>IFERROR((Table110[[#This Row],[Plan]]/Table110[[#This Row],[Hours Used]])/(Table110[[#This Row],[SOC (TPD)]]/24),"")</f>
        <v/>
      </c>
      <c r="I67" s="27">
        <f>IFERROR((Table110[[#This Row],[Volume Delivered (T)]]/Table110[[#This Row],[Hours Used]])/(Table110[[#This Row],[SOC (TPD)]]/24),"")</f>
        <v/>
      </c>
      <c r="J67" s="28" t="n"/>
      <c r="K67" s="28" t="n"/>
      <c r="L67" s="28" t="n"/>
      <c r="M67" s="25" t="n"/>
      <c r="N67" s="29" t="n">
        <v>0.039</v>
      </c>
      <c r="O67" s="83" t="n">
        <v>5</v>
      </c>
      <c r="P67" s="25" t="n"/>
      <c r="Q67" s="25" t="n">
        <v>4.5</v>
      </c>
      <c r="R67" s="69" t="n"/>
      <c r="S67" s="70" t="n"/>
      <c r="T67" s="30">
        <f>IF(Table110[[#This Row],[SKU]]="",0,24-Table110[[#This Row],[Legal Non-Operating Time]]-Table110[[#This Row],[No Demand Time]]-Table110[[#This Row],[Force Majeure]])</f>
        <v/>
      </c>
      <c r="U67" s="26" t="n"/>
      <c r="V67" s="26" t="n"/>
      <c r="W67" s="26" t="n"/>
      <c r="X67" s="26" t="n"/>
      <c r="Y67" s="26" t="n"/>
      <c r="Z67" s="26" t="n"/>
      <c r="AA67" s="26" t="n">
        <v>4</v>
      </c>
      <c r="AB67" s="30">
        <f>Table110[[#This Row],[Hours Used]]-SUM(Table110[[#This Row],[Planned Maintenance]:[Start and Finish Production]])</f>
        <v/>
      </c>
      <c r="AC67" s="26" t="n"/>
      <c r="AD67" s="26" t="n"/>
      <c r="AE67" s="26" t="n"/>
      <c r="AF67" s="26" t="n"/>
      <c r="AG67" s="26" t="n"/>
      <c r="AH67" s="26" t="n"/>
      <c r="AI67" s="24">
        <f>(Table110[[#This Row],[Hours Used]]-SUM(Table110[[#This Row],[Planned Maintenance]:[Start and Finish Production]])-SUM(Table110[[#This Row],[Minor Stoppages]:[Material Shortages]])-Table110[[#This Row],[Quality Loss (Hrs)]]-Table110[[#This Row],[Operating Time]])/3</f>
        <v/>
      </c>
      <c r="AJ67" s="24">
        <f>IFERROR(IF(Table110[[#This Row],[SKU]]="",0,Table110[[#This Row],[Quality Loss (T)]]/(Table110[[#This Row],[SOC (TPD)]]/24)),"")</f>
        <v/>
      </c>
      <c r="AK67" s="31">
        <f>IFERROR(IF(Table110[[#This Row],[SKU]]="",0,Table110[[#This Row],[Volume Delivered (T)]]/(Table110[[#This Row],[SOC (TPD)]]/24)),"")</f>
        <v/>
      </c>
      <c r="AL67" s="31">
        <f>IFERROR(Table110[[#This Row],[Operating Time]]/Table110[[#This Row],[PRODUCTION HOURS]],"")</f>
        <v/>
      </c>
      <c r="AM67" s="32" t="n">
        <v>85</v>
      </c>
      <c r="AN67" s="32" t="inlineStr">
        <is>
          <t>YES</t>
        </is>
      </c>
      <c r="AO67" s="32" t="inlineStr">
        <is>
          <t>YES</t>
        </is>
      </c>
      <c r="AP67" s="32" t="n">
        <v>14</v>
      </c>
      <c r="AQ67" s="32" t="n">
        <v>12</v>
      </c>
      <c r="AR67" s="32" t="n">
        <v>12</v>
      </c>
      <c r="AS67" s="32">
        <f>IFERROR(SUMIFS(#REF!,#REF!,'Shift Wise-Data Sheet'!A:A,#REF!,"Samridhi Perk Line")/SUMIFS(#REF!,#REF!,'Shift Wise-Data Sheet'!A:A,#REF!,"Samridhi Perk Line"),"")</f>
        <v/>
      </c>
      <c r="AT67" s="32" t="n"/>
      <c r="AU67" s="32" t="n"/>
      <c r="AV67" s="203">
        <f>IFERROR(VLOOKUP(Table110[[#This Row],[Date]],'Overweight Data'!A65:G1160,6,FALSE),"")</f>
        <v/>
      </c>
      <c r="AW67" s="213">
        <f>IFERROR(
   IF(
      OR(Table110[[#This Row],[Operating Time]]=0, (Table110[[#This Row],[Operating Time]]/IF(AD67&lt;=1,AD67+1,AD67))*60=0),
      1,
      ((Table110[[#This Row],[Operating Time]])/IF(AD67&lt;=1,AD67+1,AD67))*60
   ),
"_")</f>
        <v/>
      </c>
      <c r="AX67" s="213">
        <f>COUNTIFS('Downtime Data'!A:A,Table110[[#This Row],[Date]])</f>
        <v/>
      </c>
      <c r="AY67" s="211">
        <f>IFERROR((SUM(Table110[[#This Row],[Minor Stoppages]:[Material Shortages]])/Table110[[#This Row],['# Stops]])*60,"")</f>
        <v/>
      </c>
      <c r="AZ67" s="211" t="n"/>
      <c r="BA67" s="33" t="n">
        <v>46107</v>
      </c>
    </row>
    <row r="68" ht="20.15" customHeight="1" s="452">
      <c r="A68" s="21" t="n">
        <v>46085</v>
      </c>
      <c r="B68" s="22">
        <f>IF(A68="","",TEXT(A68,"dddddd"))</f>
        <v/>
      </c>
      <c r="C68" s="22" t="n"/>
      <c r="D68" s="23" t="n"/>
      <c r="E68" s="24" t="n"/>
      <c r="F68" s="26" t="n"/>
      <c r="G68" s="26" t="n"/>
      <c r="H68" s="27" t="n"/>
      <c r="I68" s="27" t="n"/>
      <c r="J68" s="28" t="n"/>
      <c r="K68" s="28" t="n"/>
      <c r="L68" s="28" t="n"/>
      <c r="M68" s="25" t="n"/>
      <c r="N68" s="29" t="n">
        <v>0.039</v>
      </c>
      <c r="O68" s="83" t="n"/>
      <c r="P68" s="25" t="n"/>
      <c r="Q68" s="25" t="n"/>
      <c r="R68" s="69" t="n"/>
      <c r="S68" s="70" t="n"/>
      <c r="T68" s="30">
        <f>IF(Table110[[#This Row],[SKU]]="",0,24-Table110[[#This Row],[Legal Non-Operating Time]]-Table110[[#This Row],[No Demand Time]]-Table110[[#This Row],[Force Majeure]])</f>
        <v/>
      </c>
      <c r="U68" s="26" t="n"/>
      <c r="V68" s="26" t="n"/>
      <c r="W68" s="26" t="n"/>
      <c r="X68" s="26" t="n"/>
      <c r="Y68" s="26" t="n"/>
      <c r="Z68" s="26" t="n"/>
      <c r="AA68" s="26" t="n"/>
      <c r="AB68" s="30">
        <f>Table110[[#This Row],[Hours Used]]-SUM(Table110[[#This Row],[Planned Maintenance]:[Start and Finish Production]])</f>
        <v/>
      </c>
      <c r="AC68" s="26" t="n"/>
      <c r="AD68" s="26" t="n"/>
      <c r="AE68" s="26" t="n"/>
      <c r="AF68" s="26" t="n"/>
      <c r="AG68" s="26" t="n"/>
      <c r="AH68" s="26" t="n"/>
      <c r="AI68" s="24">
        <f>(Table110[[#This Row],[Hours Used]]-SUM(Table110[[#This Row],[Planned Maintenance]:[Start and Finish Production]])-SUM(Table110[[#This Row],[Minor Stoppages]:[Material Shortages]])-Table110[[#This Row],[Quality Loss (Hrs)]]-Table110[[#This Row],[Operating Time]])/3</f>
        <v/>
      </c>
      <c r="AJ68" s="24">
        <f>IFERROR(IF(Table110[[#This Row],[SKU]]="",0,Table110[[#This Row],[Quality Loss (T)]]/(Table110[[#This Row],[SOC (TPD)]]/24)),"")</f>
        <v/>
      </c>
      <c r="AK68" s="31">
        <f>IFERROR(IF(Table110[[#This Row],[SKU]]="",0,Table110[[#This Row],[Volume Delivered (T)]]/(Table110[[#This Row],[SOC (TPD)]]/24)),"")</f>
        <v/>
      </c>
      <c r="AL68" s="31">
        <f>IFERROR(Table110[[#This Row],[Operating Time]]/Table110[[#This Row],[PRODUCTION HOURS]],"")</f>
        <v/>
      </c>
      <c r="AM68" s="32" t="n">
        <v>0</v>
      </c>
      <c r="AN68" s="32" t="n"/>
      <c r="AO68" s="32" t="n"/>
      <c r="AP68" s="32" t="n">
        <v>0</v>
      </c>
      <c r="AQ68" s="32" t="n">
        <v>0</v>
      </c>
      <c r="AR68" s="32" t="n"/>
      <c r="AS68" s="32">
        <f>IFERROR(SUMIFS(#REF!,#REF!,'Shift Wise-Data Sheet'!A:A,#REF!,"Samridhi Perk Line")/SUMIFS(#REF!,#REF!,'Shift Wise-Data Sheet'!A:A,#REF!,"Samridhi Perk Line"),"")</f>
        <v/>
      </c>
      <c r="AT68" s="32" t="n"/>
      <c r="AU68" s="32" t="n"/>
      <c r="AV68" s="203">
        <f>IFERROR(VLOOKUP(Table110[[#This Row],[Date]],'Overweight Data'!A66:G1161,6,FALSE),"")</f>
        <v/>
      </c>
      <c r="AW68" s="213">
        <f>IFERROR(
   IF(
      OR(Table110[[#This Row],[Operating Time]]=0, (Table110[[#This Row],[Operating Time]]/IF(AD68&lt;=1,AD68+1,AD68))*60=0),
      1,
      ((Table110[[#This Row],[Operating Time]])/IF(AD68&lt;=1,AD68+1,AD68))*60
   ),
"_")</f>
        <v/>
      </c>
      <c r="AX68" s="213">
        <f>COUNTIFS('Downtime Data'!A:A,Table110[[#This Row],[Date]])</f>
        <v/>
      </c>
      <c r="AY68" s="211">
        <f>IFERROR((SUM(Table110[[#This Row],[Minor Stoppages]:[Material Shortages]])/Table110[[#This Row],['# Stops]])*60,"")</f>
        <v/>
      </c>
      <c r="AZ68" s="211" t="n"/>
      <c r="BA68" s="33" t="n">
        <v>46107</v>
      </c>
    </row>
    <row r="69" ht="20.15" customHeight="1" s="452">
      <c r="A69" s="21" t="n">
        <v>46086</v>
      </c>
      <c r="B69" s="22">
        <f>IF(A69="","",TEXT(A69,"dddddd"))</f>
        <v/>
      </c>
      <c r="C69" s="22" t="n"/>
      <c r="D69" s="23" t="inlineStr">
        <is>
          <t>_10.3GM</t>
        </is>
      </c>
      <c r="E69" s="24">
        <f t="array" ref="E69">IFERROR(INDIRECT(D69),"")</f>
        <v/>
      </c>
      <c r="F69" s="26" t="n">
        <v>27.1</v>
      </c>
      <c r="G69" s="26" t="n">
        <v>27.1</v>
      </c>
      <c r="H69" s="27">
        <f>IFERROR((Table110[[#This Row],[Plan]]/Table110[[#This Row],[Hours Used]])/(Table110[[#This Row],[SOC (TPD)]]/24),"")</f>
        <v/>
      </c>
      <c r="I69" s="27">
        <f>IFERROR((Table110[[#This Row],[Volume Delivered (T)]]/Table110[[#This Row],[Hours Used]])/(Table110[[#This Row],[SOC (TPD)]]/24),"")</f>
        <v/>
      </c>
      <c r="J69" s="28" t="n"/>
      <c r="K69" s="28" t="n"/>
      <c r="L69" s="28" t="n"/>
      <c r="M69" s="25" t="n">
        <v>1</v>
      </c>
      <c r="N69" s="29" t="n">
        <v>0.039</v>
      </c>
      <c r="O69" s="83" t="n"/>
      <c r="P69" s="25" t="n"/>
      <c r="Q69" s="25" t="n"/>
      <c r="R69" s="69" t="n"/>
      <c r="S69" s="70" t="n"/>
      <c r="T69" s="30">
        <f>IF(Table110[[#This Row],[SKU]]="",0,24-Table110[[#This Row],[Legal Non-Operating Time]]-Table110[[#This Row],[No Demand Time]]-Table110[[#This Row],[Force Majeure]])</f>
        <v/>
      </c>
      <c r="U69" s="26" t="n"/>
      <c r="V69" s="26" t="n"/>
      <c r="W69" s="26" t="n">
        <v>2</v>
      </c>
      <c r="X69" s="26" t="n"/>
      <c r="Y69" s="26" t="n"/>
      <c r="Z69" s="26" t="n"/>
      <c r="AA69" s="26" t="n">
        <v>4</v>
      </c>
      <c r="AB69" s="30">
        <f>Table110[[#This Row],[Hours Used]]-SUM(Table110[[#This Row],[Planned Maintenance]:[Start and Finish Production]])</f>
        <v/>
      </c>
      <c r="AC69" s="26" t="n"/>
      <c r="AD69" s="26" t="n"/>
      <c r="AE69" s="26" t="n"/>
      <c r="AF69" s="26" t="n"/>
      <c r="AG69" s="26" t="n">
        <v>0.6</v>
      </c>
      <c r="AH69" s="26" t="n"/>
      <c r="AI69" s="24">
        <f>(Table110[[#This Row],[Hours Used]]-SUM(Table110[[#This Row],[Planned Maintenance]:[Start and Finish Production]])-SUM(Table110[[#This Row],[Minor Stoppages]:[Material Shortages]])-Table110[[#This Row],[Quality Loss (Hrs)]]-Table110[[#This Row],[Operating Time]])/3</f>
        <v/>
      </c>
      <c r="AJ69" s="24">
        <f>IFERROR(IF(Table110[[#This Row],[SKU]]="",0,Table110[[#This Row],[Quality Loss (T)]]/(Table110[[#This Row],[SOC (TPD)]]/24)),"")</f>
        <v/>
      </c>
      <c r="AK69" s="31">
        <f>IFERROR(IF(Table110[[#This Row],[SKU]]="",0,Table110[[#This Row],[Volume Delivered (T)]]/(Table110[[#This Row],[SOC (TPD)]]/24)),"")</f>
        <v/>
      </c>
      <c r="AL69" s="31">
        <f>IFERROR(Table110[[#This Row],[Operating Time]]/Table110[[#This Row],[PRODUCTION HOURS]],"")</f>
        <v/>
      </c>
      <c r="AM69" s="32" t="n">
        <v>79</v>
      </c>
      <c r="AN69" s="32" t="inlineStr">
        <is>
          <t>YES</t>
        </is>
      </c>
      <c r="AO69" s="32" t="inlineStr">
        <is>
          <t>YES</t>
        </is>
      </c>
      <c r="AP69" s="32" t="n">
        <v>0</v>
      </c>
      <c r="AQ69" s="32" t="n">
        <v>0</v>
      </c>
      <c r="AR69" s="32" t="n"/>
      <c r="AS69" s="32">
        <f>IFERROR(SUMIFS(#REF!,#REF!,'Shift Wise-Data Sheet'!A:A,#REF!,"Samridhi Perk Line")/SUMIFS(#REF!,#REF!,'Shift Wise-Data Sheet'!A:A,#REF!,"Samridhi Perk Line"),"")</f>
        <v/>
      </c>
      <c r="AT69" s="32" t="n"/>
      <c r="AU69" s="32" t="n"/>
      <c r="AV69" s="203">
        <f>IFERROR(VLOOKUP(Table110[[#This Row],[Date]],'Overweight Data'!A67:G1162,6,FALSE),"")</f>
        <v/>
      </c>
      <c r="AW69" s="213">
        <f>IFERROR(
   IF(
      OR(Table110[[#This Row],[Operating Time]]=0, (Table110[[#This Row],[Operating Time]]/IF(AD69&lt;=1,AD69+1,AD69))*60=0),
      1,
      ((Table110[[#This Row],[Operating Time]])/IF(AD69&lt;=1,AD69+1,AD69))*60
   ),
"_")</f>
        <v/>
      </c>
      <c r="AX69" s="213">
        <f>COUNTIFS('Downtime Data'!A:A,Table110[[#This Row],[Date]])</f>
        <v/>
      </c>
      <c r="AY69" s="211">
        <f>IFERROR((SUM(Table110[[#This Row],[Minor Stoppages]:[Material Shortages]])/Table110[[#This Row],['# Stops]])*60,"")</f>
        <v/>
      </c>
      <c r="AZ69" s="211" t="n"/>
      <c r="BA69" s="33" t="n">
        <v>46107</v>
      </c>
    </row>
    <row r="70" ht="20.15" customHeight="1" s="452">
      <c r="A70" s="21" t="n">
        <v>46087</v>
      </c>
      <c r="B70" s="22">
        <f>IF(A70="","",TEXT(A70,"dddddd"))</f>
        <v/>
      </c>
      <c r="C70" s="22" t="n"/>
      <c r="D70" s="23" t="inlineStr">
        <is>
          <t>_10.3GM</t>
        </is>
      </c>
      <c r="E70" s="24">
        <f t="array" ref="E70">IFERROR(INDIRECT(D70),"")</f>
        <v/>
      </c>
      <c r="F70" s="26" t="n">
        <v>30.52096</v>
      </c>
      <c r="G70" s="26" t="n">
        <v>30.52096</v>
      </c>
      <c r="H70" s="27">
        <f>IFERROR((Table110[[#This Row],[Plan]]/Table110[[#This Row],[Hours Used]])/(Table110[[#This Row],[SOC (TPD)]]/24),"")</f>
        <v/>
      </c>
      <c r="I70" s="27">
        <f>IFERROR((Table110[[#This Row],[Volume Delivered (T)]]/Table110[[#This Row],[Hours Used]])/(Table110[[#This Row],[SOC (TPD)]]/24),"")</f>
        <v/>
      </c>
      <c r="J70" s="28" t="n"/>
      <c r="K70" s="28" t="n"/>
      <c r="L70" s="28" t="n"/>
      <c r="M70" s="25">
        <f>0.4+1.34+0.18+0.33-0.28-0.65</f>
        <v/>
      </c>
      <c r="N70" s="29" t="n">
        <v>0.039</v>
      </c>
      <c r="O70" s="83" t="n"/>
      <c r="P70" s="25" t="n"/>
      <c r="Q70" s="25" t="n"/>
      <c r="R70" s="69" t="n"/>
      <c r="S70" s="70" t="n"/>
      <c r="T70" s="30">
        <f>IF(Table110[[#This Row],[SKU]]="",0,24-Table110[[#This Row],[Legal Non-Operating Time]]-Table110[[#This Row],[No Demand Time]]-Table110[[#This Row],[Force Majeure]])</f>
        <v/>
      </c>
      <c r="U70" s="26" t="n">
        <v>1</v>
      </c>
      <c r="V70" s="26" t="n">
        <v>1</v>
      </c>
      <c r="W70" s="26" t="n"/>
      <c r="X70" s="26" t="n"/>
      <c r="Y70" s="26" t="n"/>
      <c r="Z70" s="26" t="n"/>
      <c r="AA70" s="26" t="n"/>
      <c r="AB70" s="30">
        <f>Table110[[#This Row],[Hours Used]]-SUM(Table110[[#This Row],[Planned Maintenance]:[Start and Finish Production]])</f>
        <v/>
      </c>
      <c r="AC70" s="26" t="n"/>
      <c r="AD70" s="26" t="n">
        <v>2</v>
      </c>
      <c r="AE70" s="26" t="n"/>
      <c r="AF70" s="26" t="n"/>
      <c r="AG70" s="26" t="n"/>
      <c r="AH70" s="26" t="n"/>
      <c r="AI70" s="24">
        <f>(Table110[[#This Row],[Hours Used]]-SUM(Table110[[#This Row],[Planned Maintenance]:[Start and Finish Production]])-SUM(Table110[[#This Row],[Minor Stoppages]:[Material Shortages]])-Table110[[#This Row],[Quality Loss (Hrs)]]-Table110[[#This Row],[Operating Time]])/3</f>
        <v/>
      </c>
      <c r="AJ70" s="24">
        <f>IFERROR(IF(Table110[[#This Row],[SKU]]="",0,Table110[[#This Row],[Quality Loss (T)]]/(Table110[[#This Row],[SOC (TPD)]]/24)),"")</f>
        <v/>
      </c>
      <c r="AK70" s="31">
        <f>IFERROR(IF(Table110[[#This Row],[SKU]]="",0,Table110[[#This Row],[Volume Delivered (T)]]/(Table110[[#This Row],[SOC (TPD)]]/24)),"")</f>
        <v/>
      </c>
      <c r="AL70" s="31">
        <f>IFERROR(Table110[[#This Row],[Operating Time]]/Table110[[#This Row],[PRODUCTION HOURS]],"")</f>
        <v/>
      </c>
      <c r="AM70" s="32" t="n">
        <v>83</v>
      </c>
      <c r="AN70" s="32" t="inlineStr">
        <is>
          <t>YES</t>
        </is>
      </c>
      <c r="AO70" s="32" t="inlineStr">
        <is>
          <t>YES</t>
        </is>
      </c>
      <c r="AP70" s="32" t="n">
        <v>0</v>
      </c>
      <c r="AQ70" s="32" t="n">
        <v>0</v>
      </c>
      <c r="AR70" s="32" t="n"/>
      <c r="AS70" s="32">
        <f>IFERROR(SUMIFS(#REF!,#REF!,'Shift Wise-Data Sheet'!A:A,#REF!,"Samridhi Perk Line")/SUMIFS(#REF!,#REF!,'Shift Wise-Data Sheet'!A:A,#REF!,"Samridhi Perk Line"),"")</f>
        <v/>
      </c>
      <c r="AT70" s="32" t="n">
        <v>8</v>
      </c>
      <c r="AU70" s="32" t="n"/>
      <c r="AV70" s="203">
        <f>IFERROR(VLOOKUP(Table110[[#This Row],[Date]],'Overweight Data'!A68:G1163,6,FALSE),"")</f>
        <v/>
      </c>
      <c r="AW70" s="213">
        <f>IFERROR(
   IF(
      OR(Table110[[#This Row],[Operating Time]]=0, (Table110[[#This Row],[Operating Time]]/IF(AD70&lt;=1,AD70+1,AD70))*60=0),
      1,
      ((Table110[[#This Row],[Operating Time]])/IF(AD70&lt;=1,AD70+1,AD70))*60
   ),
"_")</f>
        <v/>
      </c>
      <c r="AX70" s="213">
        <f>COUNTIFS('Downtime Data'!A:A,Table110[[#This Row],[Date]])</f>
        <v/>
      </c>
      <c r="AY70" s="211">
        <f>IFERROR((SUM(Table110[[#This Row],[Minor Stoppages]:[Material Shortages]])/Table110[[#This Row],['# Stops]])*60,"")</f>
        <v/>
      </c>
      <c r="AZ70" s="211" t="n"/>
      <c r="BA70" s="33" t="n">
        <v>46107</v>
      </c>
    </row>
    <row r="71" ht="20.15" customHeight="1" s="452">
      <c r="A71" s="21" t="n">
        <v>46088</v>
      </c>
      <c r="B71" s="22">
        <f>IF(A71="","",TEXT(A71,"dddddd"))</f>
        <v/>
      </c>
      <c r="C71" s="22" t="n"/>
      <c r="D71" s="23" t="inlineStr">
        <is>
          <t>_10.3GM</t>
        </is>
      </c>
      <c r="E71" s="24">
        <f t="array" ref="E71">IFERROR(INDIRECT(D71),"")</f>
        <v/>
      </c>
      <c r="F71" s="26" t="n">
        <v>31.857418</v>
      </c>
      <c r="G71" s="26" t="n">
        <v>31.857418</v>
      </c>
      <c r="H71" s="27">
        <f>IFERROR((Table110[[#This Row],[Plan]]/Table110[[#This Row],[Hours Used]])/(Table110[[#This Row],[SOC (TPD)]]/24),"")</f>
        <v/>
      </c>
      <c r="I71" s="27">
        <f>IFERROR((Table110[[#This Row],[Volume Delivered (T)]]/Table110[[#This Row],[Hours Used]])/(Table110[[#This Row],[SOC (TPD)]]/24),"")</f>
        <v/>
      </c>
      <c r="J71" s="28" t="n"/>
      <c r="K71" s="28" t="n"/>
      <c r="L71" s="28" t="n"/>
      <c r="M71" s="25" t="n">
        <v>1.4</v>
      </c>
      <c r="N71" s="29" t="n">
        <v>0.039</v>
      </c>
      <c r="O71" s="83" t="n"/>
      <c r="P71" s="25" t="n"/>
      <c r="Q71" s="25" t="n"/>
      <c r="R71" s="69" t="n"/>
      <c r="S71" s="70" t="n"/>
      <c r="T71" s="30">
        <f>IF(Table110[[#This Row],[SKU]]="",0,24-Table110[[#This Row],[Legal Non-Operating Time]]-Table110[[#This Row],[No Demand Time]]-Table110[[#This Row],[Force Majeure]])</f>
        <v/>
      </c>
      <c r="U71" s="26" t="n">
        <v>0.5</v>
      </c>
      <c r="V71" s="26" t="n">
        <v>1</v>
      </c>
      <c r="W71" s="26" t="n"/>
      <c r="X71" s="26" t="n">
        <v>1</v>
      </c>
      <c r="Y71" s="26" t="n"/>
      <c r="Z71" s="26" t="n"/>
      <c r="AA71" s="26" t="n"/>
      <c r="AB71" s="30">
        <f>Table110[[#This Row],[Hours Used]]-SUM(Table110[[#This Row],[Planned Maintenance]:[Start and Finish Production]])</f>
        <v/>
      </c>
      <c r="AC71" s="26" t="n"/>
      <c r="AD71" s="26" t="n">
        <v>0.95</v>
      </c>
      <c r="AE71" s="26" t="n"/>
      <c r="AF71" s="26" t="n"/>
      <c r="AG71" s="26" t="n"/>
      <c r="AH71" s="26" t="n"/>
      <c r="AI71" s="24">
        <f>(Table110[[#This Row],[Hours Used]]-SUM(Table110[[#This Row],[Planned Maintenance]:[Start and Finish Production]])-SUM(Table110[[#This Row],[Minor Stoppages]:[Material Shortages]])-Table110[[#This Row],[Quality Loss (Hrs)]]-Table110[[#This Row],[Operating Time]])/3</f>
        <v/>
      </c>
      <c r="AJ71" s="24">
        <f>IFERROR(IF(Table110[[#This Row],[SKU]]="",0,Table110[[#This Row],[Quality Loss (T)]]/(Table110[[#This Row],[SOC (TPD)]]/24)),"")</f>
        <v/>
      </c>
      <c r="AK71" s="31">
        <f>IFERROR(IF(Table110[[#This Row],[SKU]]="",0,Table110[[#This Row],[Volume Delivered (T)]]/(Table110[[#This Row],[SOC (TPD)]]/24)),"")</f>
        <v/>
      </c>
      <c r="AL71" s="31">
        <f>IFERROR(Table110[[#This Row],[Operating Time]]/Table110[[#This Row],[PRODUCTION HOURS]],"")</f>
        <v/>
      </c>
      <c r="AM71" s="32" t="n">
        <v>81</v>
      </c>
      <c r="AN71" s="32" t="inlineStr">
        <is>
          <t>YES</t>
        </is>
      </c>
      <c r="AO71" s="32" t="inlineStr">
        <is>
          <t>YES</t>
        </is>
      </c>
      <c r="AP71" s="32" t="n">
        <v>0</v>
      </c>
      <c r="AQ71" s="32" t="n">
        <v>0</v>
      </c>
      <c r="AR71" s="32" t="n"/>
      <c r="AS71" s="32">
        <f>IFERROR(SUMIFS(#REF!,#REF!,'Shift Wise-Data Sheet'!A:A,#REF!,"Samridhi Perk Line")/SUMIFS(#REF!,#REF!,'Shift Wise-Data Sheet'!A:A,#REF!,"Samridhi Perk Line"),"")</f>
        <v/>
      </c>
      <c r="AT71" s="32" t="n">
        <v>2</v>
      </c>
      <c r="AU71" s="32" t="n"/>
      <c r="AV71" s="203">
        <f>IFERROR(VLOOKUP(Table110[[#This Row],[Date]],'Overweight Data'!A69:G1164,6,FALSE),"")</f>
        <v/>
      </c>
      <c r="AW71" s="213">
        <f>IFERROR(
   IF(
      OR(Table110[[#This Row],[Operating Time]]=0, (Table110[[#This Row],[Operating Time]]/IF(AD71&lt;=1,AD71+1,AD71))*60=0),
      1,
      ((Table110[[#This Row],[Operating Time]])/IF(AD71&lt;=1,AD71+1,AD71))*60
   ),
"_")</f>
        <v/>
      </c>
      <c r="AX71" s="213">
        <f>COUNTIFS('Downtime Data'!A:A,Table110[[#This Row],[Date]])</f>
        <v/>
      </c>
      <c r="AY71" s="211">
        <f>IFERROR((SUM(Table110[[#This Row],[Minor Stoppages]:[Material Shortages]])/Table110[[#This Row],['# Stops]])*60,"")</f>
        <v/>
      </c>
      <c r="AZ71" s="211" t="n"/>
      <c r="BA71" s="33" t="n">
        <v>46107</v>
      </c>
    </row>
    <row r="72" ht="20.15" customHeight="1" s="452">
      <c r="A72" s="21" t="n">
        <v>46089</v>
      </c>
      <c r="B72" s="22">
        <f>IF(A72="","",TEXT(A72,"dddddd"))</f>
        <v/>
      </c>
      <c r="C72" s="22" t="n"/>
      <c r="D72" s="23" t="inlineStr">
        <is>
          <t>_10.3GM</t>
        </is>
      </c>
      <c r="E72" s="24">
        <f t="array" ref="E72">IFERROR(INDIRECT(D72),"")</f>
        <v/>
      </c>
      <c r="F72" s="26" t="n">
        <v>31.326063</v>
      </c>
      <c r="G72" s="26" t="n">
        <v>31.326063</v>
      </c>
      <c r="H72" s="27">
        <f>IFERROR((Table110[[#This Row],[Plan]]/Table110[[#This Row],[Hours Used]])/(Table110[[#This Row],[SOC (TPD)]]/24),"")</f>
        <v/>
      </c>
      <c r="I72" s="27">
        <f>IFERROR((Table110[[#This Row],[Volume Delivered (T)]]/Table110[[#This Row],[Hours Used]])/(Table110[[#This Row],[SOC (TPD)]]/24),"")</f>
        <v/>
      </c>
      <c r="J72" s="28" t="n"/>
      <c r="K72" s="28" t="n"/>
      <c r="L72" s="28" t="n"/>
      <c r="M72" s="25" t="n">
        <v>1.5</v>
      </c>
      <c r="N72" s="29" t="n">
        <v>0.039</v>
      </c>
      <c r="O72" s="83" t="n"/>
      <c r="P72" s="25" t="n"/>
      <c r="Q72" s="25" t="n"/>
      <c r="R72" s="69" t="n"/>
      <c r="S72" s="70" t="n"/>
      <c r="T72" s="30">
        <f>IF(Table110[[#This Row],[SKU]]="",0,24-Table110[[#This Row],[Legal Non-Operating Time]]-Table110[[#This Row],[No Demand Time]]-Table110[[#This Row],[Force Majeure]])</f>
        <v/>
      </c>
      <c r="U72" s="26" t="n"/>
      <c r="V72" s="26" t="n"/>
      <c r="W72" s="26" t="n"/>
      <c r="X72" s="26" t="n"/>
      <c r="Y72" s="26" t="n"/>
      <c r="Z72" s="26" t="n"/>
      <c r="AA72" s="26" t="n"/>
      <c r="AB72" s="30">
        <f>Table110[[#This Row],[Hours Used]]-SUM(Table110[[#This Row],[Planned Maintenance]:[Start and Finish Production]])</f>
        <v/>
      </c>
      <c r="AC72" s="26" t="n"/>
      <c r="AD72" s="26" t="n">
        <v>1.5</v>
      </c>
      <c r="AE72" s="26" t="n">
        <v>1.5</v>
      </c>
      <c r="AF72" s="26" t="n"/>
      <c r="AG72" s="26" t="n"/>
      <c r="AH72" s="26" t="n"/>
      <c r="AI72" s="24">
        <f>(Table110[[#This Row],[Hours Used]]-SUM(Table110[[#This Row],[Planned Maintenance]:[Start and Finish Production]])-SUM(Table110[[#This Row],[Minor Stoppages]:[Material Shortages]])-Table110[[#This Row],[Quality Loss (Hrs)]]-Table110[[#This Row],[Operating Time]])/3</f>
        <v/>
      </c>
      <c r="AJ72" s="24">
        <f>IFERROR(IF(Table110[[#This Row],[SKU]]="",0,Table110[[#This Row],[Quality Loss (T)]]/(Table110[[#This Row],[SOC (TPD)]]/24)),"")</f>
        <v/>
      </c>
      <c r="AK72" s="31">
        <f>IFERROR(IF(Table110[[#This Row],[SKU]]="",0,Table110[[#This Row],[Volume Delivered (T)]]/(Table110[[#This Row],[SOC (TPD)]]/24)),"")</f>
        <v/>
      </c>
      <c r="AL72" s="31">
        <f>IFERROR(Table110[[#This Row],[Operating Time]]/Table110[[#This Row],[PRODUCTION HOURS]],"")</f>
        <v/>
      </c>
      <c r="AM72" s="32" t="n">
        <v>88</v>
      </c>
      <c r="AN72" s="32" t="inlineStr">
        <is>
          <t>YES</t>
        </is>
      </c>
      <c r="AO72" s="32" t="inlineStr">
        <is>
          <t>YES</t>
        </is>
      </c>
      <c r="AP72" s="32" t="n">
        <v>0</v>
      </c>
      <c r="AQ72" s="32" t="n">
        <v>0</v>
      </c>
      <c r="AR72" s="226" t="n"/>
      <c r="AS72" s="32">
        <f>IFERROR(SUMIFS(#REF!,#REF!,'Shift Wise-Data Sheet'!A:A,#REF!,"Samridhi Perk Line")/SUMIFS(#REF!,#REF!,'Shift Wise-Data Sheet'!A:A,#REF!,"Samridhi Perk Line"),"")</f>
        <v/>
      </c>
      <c r="AT72" s="32" t="n"/>
      <c r="AU72" s="32" t="n"/>
      <c r="AV72" s="203">
        <f>IFERROR(VLOOKUP(Table110[[#This Row],[Date]],'Overweight Data'!A70:G1165,6,FALSE),"")</f>
        <v/>
      </c>
      <c r="AW72" s="213">
        <f>IFERROR(
   IF(
      OR(Table110[[#This Row],[Operating Time]]=0, (Table110[[#This Row],[Operating Time]]/IF(AD72&lt;=1,AD72+1,AD72))*60=0),
      1,
      ((Table110[[#This Row],[Operating Time]])/IF(AD72&lt;=1,AD72+1,AD72))*60
   ),
"_")</f>
        <v/>
      </c>
      <c r="AX72" s="213">
        <f>COUNTIFS('Downtime Data'!A:A,Table110[[#This Row],[Date]])</f>
        <v/>
      </c>
      <c r="AY72" s="211">
        <f>IFERROR((SUM(Table110[[#This Row],[Minor Stoppages]:[Material Shortages]])/Table110[[#This Row],['# Stops]])*60,"")</f>
        <v/>
      </c>
      <c r="AZ72" s="211" t="n"/>
      <c r="BA72" s="33" t="n">
        <v>46107</v>
      </c>
    </row>
    <row r="73" ht="20.15" customHeight="1" s="452">
      <c r="A73" s="21" t="n">
        <v>46090</v>
      </c>
      <c r="B73" s="22">
        <f>IF(A73="","",TEXT(A73,"dddddd"))</f>
        <v/>
      </c>
      <c r="C73" s="22" t="n"/>
      <c r="D73" s="23" t="inlineStr">
        <is>
          <t>_10.3GM</t>
        </is>
      </c>
      <c r="E73" s="24">
        <f t="array" ref="E73">IFERROR(INDIRECT(D73),"")</f>
        <v/>
      </c>
      <c r="F73" s="26" t="n">
        <v>25.385525</v>
      </c>
      <c r="G73" s="26" t="n">
        <v>25.385525</v>
      </c>
      <c r="H73" s="27">
        <f>IFERROR((Table110[[#This Row],[Plan]]/Table110[[#This Row],[Hours Used]])/(Table110[[#This Row],[SOC (TPD)]]/24),"")</f>
        <v/>
      </c>
      <c r="I73" s="27">
        <f>IFERROR((Table110[[#This Row],[Volume Delivered (T)]]/Table110[[#This Row],[Hours Used]])/(Table110[[#This Row],[SOC (TPD)]]/24),"")</f>
        <v/>
      </c>
      <c r="J73" s="28" t="n"/>
      <c r="K73" s="28" t="n"/>
      <c r="L73" s="28" t="n"/>
      <c r="M73" s="25" t="n">
        <v>1.4</v>
      </c>
      <c r="N73" s="29" t="n">
        <v>0.039</v>
      </c>
      <c r="O73" s="83" t="n"/>
      <c r="P73" s="25" t="n"/>
      <c r="Q73" s="25" t="n"/>
      <c r="R73" s="69" t="n"/>
      <c r="S73" s="70" t="n"/>
      <c r="T73" s="30">
        <f>IF(Table110[[#This Row],[SKU]]="",0,24-Table110[[#This Row],[Legal Non-Operating Time]]-Table110[[#This Row],[No Demand Time]]-Table110[[#This Row],[Force Majeure]])</f>
        <v/>
      </c>
      <c r="U73" s="26" t="n">
        <v>0.5</v>
      </c>
      <c r="V73" s="26" t="n">
        <v>1</v>
      </c>
      <c r="W73" s="26" t="n"/>
      <c r="X73" s="26" t="n">
        <v>3</v>
      </c>
      <c r="Y73" s="26" t="n"/>
      <c r="Z73" s="26" t="n"/>
      <c r="AA73" s="26" t="n"/>
      <c r="AB73" s="30">
        <f>Table110[[#This Row],[Hours Used]]-SUM(Table110[[#This Row],[Planned Maintenance]:[Start and Finish Production]])</f>
        <v/>
      </c>
      <c r="AC73" s="26" t="n">
        <v>0.5</v>
      </c>
      <c r="AD73" s="26">
        <f>70/60</f>
        <v/>
      </c>
      <c r="AE73" s="26" t="n">
        <v>0.5</v>
      </c>
      <c r="AF73" s="26" t="n"/>
      <c r="AG73" s="26" t="n"/>
      <c r="AH73" s="26" t="n"/>
      <c r="AI73" s="24">
        <f>(Table110[[#This Row],[Hours Used]]-SUM(Table110[[#This Row],[Planned Maintenance]:[Start and Finish Production]])-SUM(Table110[[#This Row],[Minor Stoppages]:[Material Shortages]])-Table110[[#This Row],[Quality Loss (Hrs)]]-Table110[[#This Row],[Operating Time]])/3</f>
        <v/>
      </c>
      <c r="AJ73" s="24">
        <f>IFERROR(IF(Table110[[#This Row],[SKU]]="",0,Table110[[#This Row],[Quality Loss (T)]]/(Table110[[#This Row],[SOC (TPD)]]/24)),"")</f>
        <v/>
      </c>
      <c r="AK73" s="31">
        <f>IFERROR(IF(Table110[[#This Row],[SKU]]="",0,Table110[[#This Row],[Volume Delivered (T)]]/(Table110[[#This Row],[SOC (TPD)]]/24)),"")</f>
        <v/>
      </c>
      <c r="AL73" s="31">
        <f>IFERROR(Table110[[#This Row],[Operating Time]]/Table110[[#This Row],[PRODUCTION HOURS]],"")</f>
        <v/>
      </c>
      <c r="AM73" s="32" t="n">
        <v>76</v>
      </c>
      <c r="AN73" s="32" t="inlineStr">
        <is>
          <t>YES</t>
        </is>
      </c>
      <c r="AO73" s="32" t="inlineStr">
        <is>
          <t>YES</t>
        </is>
      </c>
      <c r="AP73" s="32" t="n">
        <v>0</v>
      </c>
      <c r="AQ73" s="32" t="n">
        <v>0</v>
      </c>
      <c r="AR73" s="226" t="n"/>
      <c r="AS73" s="32">
        <f>IFERROR(SUMIFS(#REF!,#REF!,'Shift Wise-Data Sheet'!A:A,#REF!,"Samridhi Perk Line")/SUMIFS(#REF!,#REF!,'Shift Wise-Data Sheet'!A:A,#REF!,"Samridhi Perk Line"),"")</f>
        <v/>
      </c>
      <c r="AT73" s="32" t="n"/>
      <c r="AU73" s="32" t="n"/>
      <c r="AV73" s="203">
        <f>IFERROR(VLOOKUP(Table110[[#This Row],[Date]],'Overweight Data'!A71:G1166,6,FALSE),"")</f>
        <v/>
      </c>
      <c r="AW73" s="213">
        <f>IFERROR(
   IF(
      OR(Table110[[#This Row],[Operating Time]]=0, (Table110[[#This Row],[Operating Time]]/IF(AD73&lt;=1,AD73+1,AD73))*60=0),
      1,
      ((Table110[[#This Row],[Operating Time]])/IF(AD73&lt;=1,AD73+1,AD73))*60
   ),
"_")</f>
        <v/>
      </c>
      <c r="AX73" s="213">
        <f>COUNTIFS('Downtime Data'!A:A,Table110[[#This Row],[Date]])</f>
        <v/>
      </c>
      <c r="AY73" s="211">
        <f>IFERROR((SUM(Table110[[#This Row],[Minor Stoppages]:[Material Shortages]])/Table110[[#This Row],['# Stops]])*60,"")</f>
        <v/>
      </c>
      <c r="AZ73" s="211" t="n"/>
      <c r="BA73" s="33" t="n">
        <v>46107</v>
      </c>
    </row>
    <row r="74" ht="20.15" customHeight="1" s="452">
      <c r="A74" s="21" t="n">
        <v>46091</v>
      </c>
      <c r="B74" s="22">
        <f>IF(A74="","",TEXT(A74,"dddddd"))</f>
        <v/>
      </c>
      <c r="C74" s="22" t="n"/>
      <c r="D74" s="23" t="inlineStr">
        <is>
          <t>_10.3GM</t>
        </is>
      </c>
      <c r="E74" s="24">
        <f t="array" ref="E74">IFERROR(INDIRECT(D74),"")</f>
        <v/>
      </c>
      <c r="F74" s="26" t="n">
        <v>31.262485</v>
      </c>
      <c r="G74" s="26" t="n">
        <v>31.262485</v>
      </c>
      <c r="H74" s="27">
        <f>IFERROR((Table110[[#This Row],[Plan]]/Table110[[#This Row],[Hours Used]])/(Table110[[#This Row],[SOC (TPD)]]/24),"")</f>
        <v/>
      </c>
      <c r="I74" s="27">
        <f>IFERROR((Table110[[#This Row],[Volume Delivered (T)]]/Table110[[#This Row],[Hours Used]])/(Table110[[#This Row],[SOC (TPD)]]/24),"")</f>
        <v/>
      </c>
      <c r="J74" s="28" t="n"/>
      <c r="K74" s="28" t="n"/>
      <c r="L74" s="28" t="n"/>
      <c r="M74" s="25" t="n">
        <v>1.3</v>
      </c>
      <c r="N74" s="29" t="n">
        <v>0.039</v>
      </c>
      <c r="O74" s="83" t="n"/>
      <c r="P74" s="25" t="n"/>
      <c r="Q74" s="25" t="n"/>
      <c r="R74" s="69" t="n"/>
      <c r="S74" s="70" t="n"/>
      <c r="T74" s="30">
        <f>IF(Table110[[#This Row],[SKU]]="",0,24-Table110[[#This Row],[Legal Non-Operating Time]]-Table110[[#This Row],[No Demand Time]]-Table110[[#This Row],[Force Majeure]])</f>
        <v/>
      </c>
      <c r="U74" s="26" t="n">
        <v>0.5</v>
      </c>
      <c r="V74" s="26" t="n"/>
      <c r="W74" s="26" t="n"/>
      <c r="X74" s="26" t="n"/>
      <c r="Y74" s="26" t="n"/>
      <c r="Z74" s="26" t="n"/>
      <c r="AA74" s="26" t="n"/>
      <c r="AB74" s="30">
        <f>Table110[[#This Row],[Hours Used]]-SUM(Table110[[#This Row],[Planned Maintenance]:[Start and Finish Production]])</f>
        <v/>
      </c>
      <c r="AC74" s="26" t="n"/>
      <c r="AD74" s="26" t="n">
        <v>2</v>
      </c>
      <c r="AE74" s="26" t="n"/>
      <c r="AF74" s="26" t="n"/>
      <c r="AG74" s="26" t="n"/>
      <c r="AH74" s="26" t="n"/>
      <c r="AI74" s="24">
        <f>(Table110[[#This Row],[Hours Used]]-SUM(Table110[[#This Row],[Planned Maintenance]:[Start and Finish Production]])-SUM(Table110[[#This Row],[Minor Stoppages]:[Material Shortages]])-Table110[[#This Row],[Quality Loss (Hrs)]]-Table110[[#This Row],[Operating Time]])/3</f>
        <v/>
      </c>
      <c r="AJ74" s="24">
        <f>IFERROR(IF(Table110[[#This Row],[SKU]]="",0,Table110[[#This Row],[Quality Loss (T)]]/(Table110[[#This Row],[SOC (TPD)]]/24)),"")</f>
        <v/>
      </c>
      <c r="AK74" s="31">
        <f>IFERROR(IF(Table110[[#This Row],[SKU]]="",0,Table110[[#This Row],[Volume Delivered (T)]]/(Table110[[#This Row],[SOC (TPD)]]/24)),"")</f>
        <v/>
      </c>
      <c r="AL74" s="31">
        <f>IFERROR(Table110[[#This Row],[Operating Time]]/Table110[[#This Row],[PRODUCTION HOURS]],"")</f>
        <v/>
      </c>
      <c r="AM74" s="32" t="n">
        <v>87</v>
      </c>
      <c r="AN74" s="32" t="inlineStr">
        <is>
          <t>YES</t>
        </is>
      </c>
      <c r="AO74" s="32" t="inlineStr">
        <is>
          <t>YES</t>
        </is>
      </c>
      <c r="AP74" s="32" t="n">
        <v>0</v>
      </c>
      <c r="AQ74" s="32" t="n">
        <v>0</v>
      </c>
      <c r="AR74" s="32" t="n"/>
      <c r="AS74" s="32">
        <f>IFERROR(SUMIFS(#REF!,#REF!,'Shift Wise-Data Sheet'!A:A,#REF!,"Samridhi Perk Line")/SUMIFS(#REF!,#REF!,'Shift Wise-Data Sheet'!A:A,#REF!,"Samridhi Perk Line"),"")</f>
        <v/>
      </c>
      <c r="AT74" s="32" t="n"/>
      <c r="AU74" s="32" t="n"/>
      <c r="AV74" s="203">
        <f>IFERROR(VLOOKUP(Table110[[#This Row],[Date]],'Overweight Data'!A72:G1167,6,FALSE),"")</f>
        <v/>
      </c>
      <c r="AW74" s="213">
        <f>IFERROR(
   IF(
      OR(Table110[[#This Row],[Operating Time]]=0, (Table110[[#This Row],[Operating Time]]/IF(AD74&lt;=1,AD74+1,AD74))*60=0),
      1,
      ((Table110[[#This Row],[Operating Time]])/IF(AD74&lt;=1,AD74+1,AD74))*60
   ),
"_")</f>
        <v/>
      </c>
      <c r="AX74" s="213">
        <f>COUNTIFS('Downtime Data'!A:A,Table110[[#This Row],[Date]])</f>
        <v/>
      </c>
      <c r="AY74" s="211">
        <f>IFERROR((SUM(Table110[[#This Row],[Minor Stoppages]:[Material Shortages]])/Table110[[#This Row],['# Stops]])*60,"")</f>
        <v/>
      </c>
      <c r="AZ74" s="211" t="n"/>
      <c r="BA74" s="33" t="n">
        <v>46107</v>
      </c>
    </row>
    <row r="75" ht="20.15" customHeight="1" s="452">
      <c r="A75" s="21" t="n">
        <v>46092</v>
      </c>
      <c r="B75" s="22">
        <f>IF(A75="","",TEXT(A75,"dddddd"))</f>
        <v/>
      </c>
      <c r="C75" s="22" t="n"/>
      <c r="D75" s="23" t="inlineStr">
        <is>
          <t>_10.3GM</t>
        </is>
      </c>
      <c r="E75" s="24">
        <f t="array" ref="E75">IFERROR(INDIRECT(D75),"")</f>
        <v/>
      </c>
      <c r="F75" s="26" t="n">
        <v>33.093372</v>
      </c>
      <c r="G75" s="26" t="n">
        <v>33.093372</v>
      </c>
      <c r="H75" s="27">
        <f>IFERROR((Table110[[#This Row],[Plan]]/Table110[[#This Row],[Hours Used]])/(Table110[[#This Row],[SOC (TPD)]]/24),"")</f>
        <v/>
      </c>
      <c r="I75" s="27">
        <f>IFERROR((Table110[[#This Row],[Volume Delivered (T)]]/Table110[[#This Row],[Hours Used]])/(Table110[[#This Row],[SOC (TPD)]]/24),"")</f>
        <v/>
      </c>
      <c r="J75" s="28" t="n"/>
      <c r="K75" s="28" t="n"/>
      <c r="L75" s="28" t="n"/>
      <c r="M75" s="25" t="n">
        <v>1.3</v>
      </c>
      <c r="N75" s="29" t="n">
        <v>0.039</v>
      </c>
      <c r="O75" s="83" t="n"/>
      <c r="P75" s="25" t="n"/>
      <c r="Q75" s="25" t="n"/>
      <c r="R75" s="69" t="n"/>
      <c r="S75" s="70" t="n"/>
      <c r="T75" s="30">
        <f>IF(Table110[[#This Row],[SKU]]="",0,24-Table110[[#This Row],[Legal Non-Operating Time]]-Table110[[#This Row],[No Demand Time]]-Table110[[#This Row],[Force Majeure]])</f>
        <v/>
      </c>
      <c r="U75" s="26" t="n"/>
      <c r="V75" s="26" t="n"/>
      <c r="W75" s="26" t="n"/>
      <c r="X75" s="26" t="n"/>
      <c r="Y75" s="26" t="n"/>
      <c r="Z75" s="26" t="n"/>
      <c r="AA75" s="26" t="n"/>
      <c r="AB75" s="30">
        <f>Table110[[#This Row],[Hours Used]]-SUM(Table110[[#This Row],[Planned Maintenance]:[Start and Finish Production]])</f>
        <v/>
      </c>
      <c r="AC75" s="26" t="n">
        <v>1</v>
      </c>
      <c r="AD75" s="26" t="n"/>
      <c r="AE75" s="26" t="n">
        <v>1.5</v>
      </c>
      <c r="AF75" s="26" t="n"/>
      <c r="AG75" s="26" t="n"/>
      <c r="AH75" s="26" t="n"/>
      <c r="AI75" s="24">
        <f>(Table110[[#This Row],[Hours Used]]-SUM(Table110[[#This Row],[Planned Maintenance]:[Start and Finish Production]])-SUM(Table110[[#This Row],[Minor Stoppages]:[Material Shortages]])-Table110[[#This Row],[Quality Loss (Hrs)]]-Table110[[#This Row],[Operating Time]])/3</f>
        <v/>
      </c>
      <c r="AJ75" s="24">
        <f>IFERROR(IF(Table110[[#This Row],[SKU]]="",0,Table110[[#This Row],[Quality Loss (T)]]/(Table110[[#This Row],[SOC (TPD)]]/24)),"")</f>
        <v/>
      </c>
      <c r="AK75" s="31">
        <f>IFERROR(IF(Table110[[#This Row],[SKU]]="",0,Table110[[#This Row],[Volume Delivered (T)]]/(Table110[[#This Row],[SOC (TPD)]]/24)),"")</f>
        <v/>
      </c>
      <c r="AL75" s="31">
        <f>IFERROR(Table110[[#This Row],[Operating Time]]/Table110[[#This Row],[PRODUCTION HOURS]],"")</f>
        <v/>
      </c>
      <c r="AM75" s="32" t="n">
        <v>92</v>
      </c>
      <c r="AN75" s="32" t="inlineStr">
        <is>
          <t>YES</t>
        </is>
      </c>
      <c r="AO75" s="32" t="inlineStr">
        <is>
          <t>YES</t>
        </is>
      </c>
      <c r="AP75" s="32" t="n">
        <v>0</v>
      </c>
      <c r="AQ75" s="32" t="n">
        <v>0</v>
      </c>
      <c r="AR75" s="32" t="n"/>
      <c r="AS75" s="32">
        <f>IFERROR(SUMIFS(#REF!,#REF!,'Shift Wise-Data Sheet'!A:A,#REF!,"Samridhi Perk Line")/SUMIFS(#REF!,#REF!,'Shift Wise-Data Sheet'!A:A,#REF!,"Samridhi Perk Line"),"")</f>
        <v/>
      </c>
      <c r="AT75" s="32" t="n"/>
      <c r="AU75" s="32" t="n"/>
      <c r="AV75" s="203">
        <f>IFERROR(VLOOKUP(Table110[[#This Row],[Date]],'Overweight Data'!A73:G1168,6,FALSE),"")</f>
        <v/>
      </c>
      <c r="AW75" s="213">
        <f>IFERROR(
   IF(
      OR(Table110[[#This Row],[Operating Time]]=0, (Table110[[#This Row],[Operating Time]]/IF(AD75&lt;=1,AD75+1,AD75))*60=0),
      1,
      ((Table110[[#This Row],[Operating Time]])/IF(AD75&lt;=1,AD75+1,AD75))*60
   ),
"_")</f>
        <v/>
      </c>
      <c r="AX75" s="213">
        <f>COUNTIFS('Downtime Data'!A:A,Table110[[#This Row],[Date]])</f>
        <v/>
      </c>
      <c r="AY75" s="211">
        <f>IFERROR((SUM(Table110[[#This Row],[Minor Stoppages]:[Material Shortages]])/Table110[[#This Row],['# Stops]])*60,"")</f>
        <v/>
      </c>
      <c r="AZ75" s="211" t="n"/>
      <c r="BA75" s="33" t="n">
        <v>46107</v>
      </c>
    </row>
    <row r="76" ht="20.15" customHeight="1" s="452">
      <c r="A76" s="21" t="n">
        <v>46093</v>
      </c>
      <c r="B76" s="22">
        <f>IF(A76="","",TEXT(A76,"dddddd"))</f>
        <v/>
      </c>
      <c r="C76" s="22" t="n"/>
      <c r="D76" s="23" t="inlineStr">
        <is>
          <t>_10.3GM</t>
        </is>
      </c>
      <c r="E76" s="24">
        <f t="array" ref="E76">IFERROR(INDIRECT(D76),"")</f>
        <v/>
      </c>
      <c r="F76" s="26" t="n">
        <v>32.4</v>
      </c>
      <c r="G76" s="26" t="n">
        <v>32.4</v>
      </c>
      <c r="H76" s="27">
        <f>IFERROR((Table110[[#This Row],[Plan]]/Table110[[#This Row],[Hours Used]])/(Table110[[#This Row],[SOC (TPD)]]/24),"")</f>
        <v/>
      </c>
      <c r="I76" s="27">
        <f>IFERROR((Table110[[#This Row],[Volume Delivered (T)]]/Table110[[#This Row],[Hours Used]])/(Table110[[#This Row],[SOC (TPD)]]/24),"")</f>
        <v/>
      </c>
      <c r="J76" s="28" t="n"/>
      <c r="K76" s="28" t="n"/>
      <c r="L76" s="28" t="n"/>
      <c r="M76" s="25" t="n">
        <v>1.35</v>
      </c>
      <c r="N76" s="29" t="n">
        <v>0.039</v>
      </c>
      <c r="O76" s="83" t="n"/>
      <c r="P76" s="25" t="n"/>
      <c r="Q76" s="25" t="n"/>
      <c r="R76" s="69" t="n"/>
      <c r="S76" s="70" t="n"/>
      <c r="T76" s="30">
        <f>IF(Table110[[#This Row],[SKU]]="",0,24-Table110[[#This Row],[Legal Non-Operating Time]]-Table110[[#This Row],[No Demand Time]]-Table110[[#This Row],[Force Majeure]])</f>
        <v/>
      </c>
      <c r="U76" s="26" t="n"/>
      <c r="V76" s="26" t="n"/>
      <c r="W76" s="26" t="n"/>
      <c r="X76" s="26" t="n"/>
      <c r="Y76" s="26" t="n"/>
      <c r="Z76" s="26" t="n"/>
      <c r="AA76" s="26" t="n"/>
      <c r="AB76" s="30">
        <f>Table110[[#This Row],[Hours Used]]-SUM(Table110[[#This Row],[Planned Maintenance]:[Start and Finish Production]])</f>
        <v/>
      </c>
      <c r="AC76" s="26" t="n"/>
      <c r="AD76" s="26" t="n"/>
      <c r="AE76" s="26" t="n"/>
      <c r="AF76" s="26" t="n"/>
      <c r="AG76" s="26" t="n"/>
      <c r="AH76" s="26" t="n"/>
      <c r="AI76" s="24">
        <f>(Table110[[#This Row],[Hours Used]]-SUM(Table110[[#This Row],[Planned Maintenance]:[Start and Finish Production]])-SUM(Table110[[#This Row],[Minor Stoppages]:[Material Shortages]])-Table110[[#This Row],[Quality Loss (Hrs)]]-Table110[[#This Row],[Operating Time]])/3</f>
        <v/>
      </c>
      <c r="AJ76" s="24">
        <f>IFERROR(IF(Table110[[#This Row],[SKU]]="",0,Table110[[#This Row],[Quality Loss (T)]]/(Table110[[#This Row],[SOC (TPD)]]/24)),"")</f>
        <v/>
      </c>
      <c r="AK76" s="31">
        <f>IFERROR(IF(Table110[[#This Row],[SKU]]="",0,Table110[[#This Row],[Volume Delivered (T)]]/(Table110[[#This Row],[SOC (TPD)]]/24)),"")</f>
        <v/>
      </c>
      <c r="AL76" s="31">
        <f>IFERROR(Table110[[#This Row],[Operating Time]]/Table110[[#This Row],[PRODUCTION HOURS]],"")</f>
        <v/>
      </c>
      <c r="AM76" s="32" t="n">
        <v>74</v>
      </c>
      <c r="AN76" s="32" t="inlineStr">
        <is>
          <t>YES</t>
        </is>
      </c>
      <c r="AO76" s="32" t="inlineStr">
        <is>
          <t>YES</t>
        </is>
      </c>
      <c r="AP76" s="32" t="n">
        <v>1</v>
      </c>
      <c r="AQ76" s="32" t="n">
        <v>0</v>
      </c>
      <c r="AR76" s="32" t="n"/>
      <c r="AS76" s="32">
        <f>IFERROR(SUMIFS(#REF!,#REF!,'Shift Wise-Data Sheet'!A:A,#REF!,"Samridhi Perk Line")/SUMIFS(#REF!,#REF!,'Shift Wise-Data Sheet'!A:A,#REF!,"Samridhi Perk Line"),"")</f>
        <v/>
      </c>
      <c r="AT76" s="32" t="n"/>
      <c r="AU76" s="32" t="n"/>
      <c r="AV76" s="203">
        <f>IFERROR(VLOOKUP(Table110[[#This Row],[Date]],'Overweight Data'!A74:G1169,6,FALSE),"")</f>
        <v/>
      </c>
      <c r="AW76" s="213">
        <f>IFERROR(
   IF(
      OR(Table110[[#This Row],[Operating Time]]=0, (Table110[[#This Row],[Operating Time]]/IF(AD76&lt;=1,AD76+1,AD76))*60=0),
      1,
      ((Table110[[#This Row],[Operating Time]])/IF(AD76&lt;=1,AD76+1,AD76))*60
   ),
"_")</f>
        <v/>
      </c>
      <c r="AX76" s="213">
        <f>COUNTIFS('Downtime Data'!A:A,Table110[[#This Row],[Date]])</f>
        <v/>
      </c>
      <c r="AY76" s="211">
        <f>IFERROR((SUM(Table110[[#This Row],[Minor Stoppages]:[Material Shortages]])/Table110[[#This Row],['# Stops]])*60,"")</f>
        <v/>
      </c>
      <c r="AZ76" s="211" t="n">
        <v>5</v>
      </c>
      <c r="BA76" s="33" t="n">
        <v>46107</v>
      </c>
    </row>
    <row r="77" ht="20.15" customHeight="1" s="452">
      <c r="A77" s="21" t="n">
        <v>46094</v>
      </c>
      <c r="B77" s="22">
        <f>IF(A77="","",TEXT(A77,"dddddd"))</f>
        <v/>
      </c>
      <c r="C77" s="22" t="n"/>
      <c r="D77" s="23" t="inlineStr">
        <is>
          <t>_10.3GM</t>
        </is>
      </c>
      <c r="E77" s="24">
        <f t="array" ref="E77">IFERROR(INDIRECT(D77),"")</f>
        <v/>
      </c>
      <c r="F77" s="26" t="n">
        <v>30.991464</v>
      </c>
      <c r="G77" s="26" t="n">
        <v>30.991464</v>
      </c>
      <c r="H77" s="27">
        <f>IFERROR((Table110[[#This Row],[Plan]]/Table110[[#This Row],[Hours Used]])/(Table110[[#This Row],[SOC (TPD)]]/24),"")</f>
        <v/>
      </c>
      <c r="I77" s="27">
        <f>IFERROR((Table110[[#This Row],[Volume Delivered (T)]]/Table110[[#This Row],[Hours Used]])/(Table110[[#This Row],[SOC (TPD)]]/24),"")</f>
        <v/>
      </c>
      <c r="J77" s="28" t="n"/>
      <c r="K77" s="28" t="n"/>
      <c r="L77" s="28" t="n"/>
      <c r="M77" s="25" t="n">
        <v>1.5</v>
      </c>
      <c r="N77" s="29" t="n">
        <v>0.039</v>
      </c>
      <c r="O77" s="83" t="n"/>
      <c r="P77" s="25" t="n"/>
      <c r="Q77" s="25" t="n"/>
      <c r="R77" s="69" t="n"/>
      <c r="S77" s="70" t="n"/>
      <c r="T77" s="30">
        <f>IF(Table110[[#This Row],[SKU]]="",0,24-Table110[[#This Row],[Legal Non-Operating Time]]-Table110[[#This Row],[No Demand Time]]-Table110[[#This Row],[Force Majeure]])</f>
        <v/>
      </c>
      <c r="U77" s="26" t="n"/>
      <c r="V77" s="26" t="n">
        <v>1</v>
      </c>
      <c r="W77" s="26" t="n"/>
      <c r="X77" s="26" t="n"/>
      <c r="Y77" s="26" t="n"/>
      <c r="Z77" s="26" t="n"/>
      <c r="AA77" s="26" t="n"/>
      <c r="AB77" s="30">
        <f>Table110[[#This Row],[Hours Used]]-SUM(Table110[[#This Row],[Planned Maintenance]:[Start and Finish Production]])</f>
        <v/>
      </c>
      <c r="AC77" s="26" t="n">
        <v>0.5</v>
      </c>
      <c r="AD77" s="26">
        <f>70/60</f>
        <v/>
      </c>
      <c r="AE77" s="26" t="n"/>
      <c r="AF77" s="26" t="n"/>
      <c r="AG77" s="26" t="n"/>
      <c r="AH77" s="26" t="n"/>
      <c r="AI77" s="24">
        <f>(Table110[[#This Row],[Hours Used]]-SUM(Table110[[#This Row],[Planned Maintenance]:[Start and Finish Production]])-SUM(Table110[[#This Row],[Minor Stoppages]:[Material Shortages]])-Table110[[#This Row],[Quality Loss (Hrs)]]-Table110[[#This Row],[Operating Time]])/3</f>
        <v/>
      </c>
      <c r="AJ77" s="24">
        <f>IFERROR(IF(Table110[[#This Row],[SKU]]="",0,Table110[[#This Row],[Quality Loss (T)]]/(Table110[[#This Row],[SOC (TPD)]]/24)),"")</f>
        <v/>
      </c>
      <c r="AK77" s="31">
        <f>IFERROR(IF(Table110[[#This Row],[SKU]]="",0,Table110[[#This Row],[Volume Delivered (T)]]/(Table110[[#This Row],[SOC (TPD)]]/24)),"")</f>
        <v/>
      </c>
      <c r="AL77" s="31">
        <f>IFERROR(Table110[[#This Row],[Operating Time]]/Table110[[#This Row],[PRODUCTION HOURS]],"")</f>
        <v/>
      </c>
      <c r="AM77" s="32" t="n">
        <v>100</v>
      </c>
      <c r="AN77" s="32" t="inlineStr">
        <is>
          <t>YES</t>
        </is>
      </c>
      <c r="AO77" s="32" t="inlineStr">
        <is>
          <t>YES</t>
        </is>
      </c>
      <c r="AP77" s="32" t="n">
        <v>0</v>
      </c>
      <c r="AQ77" s="32" t="n">
        <v>0</v>
      </c>
      <c r="AR77" s="32" t="n"/>
      <c r="AS77" s="32">
        <f>IFERROR(SUMIFS(#REF!,#REF!,'Shift Wise-Data Sheet'!A:A,#REF!,"Samridhi Perk Line")/SUMIFS(#REF!,#REF!,'Shift Wise-Data Sheet'!A:A,#REF!,"Samridhi Perk Line"),"")</f>
        <v/>
      </c>
      <c r="AT77" s="32" t="n"/>
      <c r="AU77" s="32" t="n"/>
      <c r="AV77" s="203">
        <f>IFERROR(VLOOKUP(Table110[[#This Row],[Date]],'Overweight Data'!A75:G1170,6,FALSE),"")</f>
        <v/>
      </c>
      <c r="AW77" s="213">
        <f>IFERROR(
   IF(
      OR(Table110[[#This Row],[Operating Time]]=0, (Table110[[#This Row],[Operating Time]]/IF(AD77&lt;=1,AD77+1,AD77))*60=0),
      1,
      ((Table110[[#This Row],[Operating Time]])/IF(AD77&lt;=1,AD77+1,AD77))*60
   ),
"_")</f>
        <v/>
      </c>
      <c r="AX77" s="213">
        <f>COUNTIFS('Downtime Data'!A:A,Table110[[#This Row],[Date]])</f>
        <v/>
      </c>
      <c r="AY77" s="211">
        <f>IFERROR((SUM(Table110[[#This Row],[Minor Stoppages]:[Material Shortages]])/Table110[[#This Row],['# Stops]])*60,"")</f>
        <v/>
      </c>
      <c r="AZ77" s="211" t="n">
        <v>5</v>
      </c>
      <c r="BA77" s="33" t="n">
        <v>46107</v>
      </c>
    </row>
    <row r="78" ht="20.15" customHeight="1" s="452">
      <c r="A78" s="21" t="n">
        <v>46095</v>
      </c>
      <c r="B78" s="22">
        <f>IF(A78="","",TEXT(A78,"dddddd"))</f>
        <v/>
      </c>
      <c r="C78" s="22" t="n"/>
      <c r="D78" s="23" t="inlineStr">
        <is>
          <t>_10.3GM_HT</t>
        </is>
      </c>
      <c r="E78" s="24">
        <f t="array" ref="E78">IFERROR(INDIRECT(D78),"")</f>
        <v/>
      </c>
      <c r="F78" s="26" t="n">
        <v>11.53</v>
      </c>
      <c r="G78" s="26">
        <f>10.38+1.15</f>
        <v/>
      </c>
      <c r="H78" s="27">
        <f>IFERROR((Table110[[#This Row],[Plan]]/Table110[[#This Row],[Hours Used]])/(Table110[[#This Row],[SOC (TPD)]]/24),"")</f>
        <v/>
      </c>
      <c r="I78" s="27">
        <f>IFERROR((Table110[[#This Row],[Volume Delivered (T)]]/Table110[[#This Row],[Hours Used]])/(Table110[[#This Row],[SOC (TPD)]]/24),"")</f>
        <v/>
      </c>
      <c r="J78" s="28" t="n"/>
      <c r="K78" s="28" t="n"/>
      <c r="L78" s="28" t="n"/>
      <c r="M78" s="25" t="n">
        <v>1.3</v>
      </c>
      <c r="N78" s="29" t="n">
        <v>0.039</v>
      </c>
      <c r="O78" s="83" t="n"/>
      <c r="P78" s="25" t="n"/>
      <c r="Q78" s="25" t="n"/>
      <c r="R78" s="69" t="n"/>
      <c r="S78" s="70" t="n"/>
      <c r="T78" s="30">
        <f>IF(Table110[[#This Row],[SKU]]="",0,24-Table110[[#This Row],[Legal Non-Operating Time]]-Table110[[#This Row],[No Demand Time]]-Table110[[#This Row],[Force Majeure]])</f>
        <v/>
      </c>
      <c r="U78" s="26" t="n"/>
      <c r="V78" s="26" t="n"/>
      <c r="W78" s="26" t="n">
        <v>12</v>
      </c>
      <c r="X78" s="26" t="n"/>
      <c r="Y78" s="26" t="n"/>
      <c r="Z78" s="26" t="n"/>
      <c r="AA78" s="26" t="n"/>
      <c r="AB78" s="30">
        <f>Table110[[#This Row],[Hours Used]]-SUM(Table110[[#This Row],[Planned Maintenance]:[Start and Finish Production]])</f>
        <v/>
      </c>
      <c r="AC78" s="26" t="n"/>
      <c r="AD78" s="26" t="n">
        <v>2</v>
      </c>
      <c r="AE78" s="26" t="n">
        <v>1</v>
      </c>
      <c r="AF78" s="26" t="n"/>
      <c r="AG78" s="26" t="n"/>
      <c r="AH78" s="26" t="n"/>
      <c r="AI78" s="24">
        <f>(Table110[[#This Row],[Hours Used]]-SUM(Table110[[#This Row],[Planned Maintenance]:[Start and Finish Production]])-SUM(Table110[[#This Row],[Minor Stoppages]:[Material Shortages]])-Table110[[#This Row],[Quality Loss (Hrs)]]-Table110[[#This Row],[Operating Time]])/3</f>
        <v/>
      </c>
      <c r="AJ78" s="24">
        <f>IFERROR(IF(Table110[[#This Row],[SKU]]="",0,Table110[[#This Row],[Quality Loss (T)]]/(Table110[[#This Row],[SOC (TPD)]]/24)),"")</f>
        <v/>
      </c>
      <c r="AK78" s="31">
        <f>IFERROR(IF(Table110[[#This Row],[SKU]]="",0,Table110[[#This Row],[Volume Delivered (T)]]/(Table110[[#This Row],[SOC (TPD)]]/24)),"")</f>
        <v/>
      </c>
      <c r="AL78" s="31">
        <f>IFERROR(Table110[[#This Row],[Operating Time]]/Table110[[#This Row],[PRODUCTION HOURS]],"")</f>
        <v/>
      </c>
      <c r="AM78" s="32" t="n">
        <v>71</v>
      </c>
      <c r="AN78" s="32" t="inlineStr">
        <is>
          <t>YES</t>
        </is>
      </c>
      <c r="AO78" s="32" t="inlineStr">
        <is>
          <t>YES</t>
        </is>
      </c>
      <c r="AP78" s="32" t="n">
        <v>0</v>
      </c>
      <c r="AQ78" s="32" t="n">
        <v>0</v>
      </c>
      <c r="AR78" s="32" t="n"/>
      <c r="AS78" s="32">
        <f>IFERROR(SUMIFS(#REF!,#REF!,'Shift Wise-Data Sheet'!A:A,#REF!,"Samridhi Perk Line")/SUMIFS(#REF!,#REF!,'Shift Wise-Data Sheet'!A:A,#REF!,"Samridhi Perk Line"),"")</f>
        <v/>
      </c>
      <c r="AT78" s="32" t="n"/>
      <c r="AU78" s="32" t="n"/>
      <c r="AV78" s="203">
        <f>IFERROR(VLOOKUP(Table110[[#This Row],[Date]],'Overweight Data'!A76:G1171,6,FALSE),"")</f>
        <v/>
      </c>
      <c r="AW78" s="213">
        <f>IFERROR(
   IF(
      OR(Table110[[#This Row],[Operating Time]]=0, (Table110[[#This Row],[Operating Time]]/IF(AD78&lt;=1,AD78+1,AD78))*60=0),
      1,
      ((Table110[[#This Row],[Operating Time]])/IF(AD78&lt;=1,AD78+1,AD78))*60
   ),
"_")</f>
        <v/>
      </c>
      <c r="AX78" s="213">
        <f>COUNTIFS('Downtime Data'!A:A,Table110[[#This Row],[Date]])</f>
        <v/>
      </c>
      <c r="AY78" s="211">
        <f>IFERROR((SUM(Table110[[#This Row],[Minor Stoppages]:[Material Shortages]])/Table110[[#This Row],['# Stops]])*60,"")</f>
        <v/>
      </c>
      <c r="AZ78" s="211" t="n"/>
      <c r="BA78" s="33" t="n">
        <v>46107</v>
      </c>
    </row>
    <row r="79" ht="20.15" customHeight="1" s="452">
      <c r="A79" s="21" t="n">
        <v>46096</v>
      </c>
      <c r="B79" s="22">
        <f>IF(A79="","",TEXT(A79,"dddddd"))</f>
        <v/>
      </c>
      <c r="C79" s="22" t="n"/>
      <c r="D79" s="23" t="inlineStr">
        <is>
          <t>_10.3GM_HT</t>
        </is>
      </c>
      <c r="E79" s="24">
        <f t="array" ref="E79">IFERROR(INDIRECT(D79),"")</f>
        <v/>
      </c>
      <c r="F79" s="26" t="n">
        <v>30.7</v>
      </c>
      <c r="G79" s="26" t="n">
        <v>30.7</v>
      </c>
      <c r="H79" s="27">
        <f>IFERROR((Table110[[#This Row],[Plan]]/Table110[[#This Row],[Hours Used]])/(Table110[[#This Row],[SOC (TPD)]]/24),"")</f>
        <v/>
      </c>
      <c r="I79" s="27">
        <f>IFERROR((Table110[[#This Row],[Volume Delivered (T)]]/Table110[[#This Row],[Hours Used]])/(Table110[[#This Row],[SOC (TPD)]]/24),"")</f>
        <v/>
      </c>
      <c r="J79" s="28" t="n"/>
      <c r="K79" s="28" t="n"/>
      <c r="L79" s="28" t="n"/>
      <c r="M79" s="25">
        <f>0.53+1.26+0.17+0.42-0.26-0.58</f>
        <v/>
      </c>
      <c r="N79" s="29" t="n">
        <v>0.039</v>
      </c>
      <c r="O79" s="83" t="n"/>
      <c r="P79" s="25" t="n"/>
      <c r="Q79" s="25" t="n"/>
      <c r="R79" s="69" t="n"/>
      <c r="S79" s="70" t="n"/>
      <c r="T79" s="30">
        <f>IF(Table110[[#This Row],[SKU]]="",0,24-Table110[[#This Row],[Legal Non-Operating Time]]-Table110[[#This Row],[No Demand Time]]-Table110[[#This Row],[Force Majeure]])</f>
        <v/>
      </c>
      <c r="U79" s="26" t="n"/>
      <c r="V79" s="26" t="n"/>
      <c r="W79" s="26" t="n"/>
      <c r="X79" s="26" t="n"/>
      <c r="Y79" s="26" t="n"/>
      <c r="Z79" s="26" t="n"/>
      <c r="AA79" s="26" t="n"/>
      <c r="AB79" s="30">
        <f>Table110[[#This Row],[Hours Used]]-SUM(Table110[[#This Row],[Planned Maintenance]:[Start and Finish Production]])</f>
        <v/>
      </c>
      <c r="AC79" s="26" t="n"/>
      <c r="AD79" s="26" t="n">
        <v>1.5</v>
      </c>
      <c r="AE79" s="26" t="n"/>
      <c r="AF79" s="26" t="n"/>
      <c r="AG79" s="26" t="n"/>
      <c r="AH79" s="26" t="n"/>
      <c r="AI79" s="24">
        <f>(Table110[[#This Row],[Hours Used]]-SUM(Table110[[#This Row],[Planned Maintenance]:[Start and Finish Production]])-SUM(Table110[[#This Row],[Minor Stoppages]:[Material Shortages]])-Table110[[#This Row],[Quality Loss (Hrs)]]-Table110[[#This Row],[Operating Time]])/3</f>
        <v/>
      </c>
      <c r="AJ79" s="24">
        <f>IFERROR(IF(Table110[[#This Row],[SKU]]="",0,Table110[[#This Row],[Quality Loss (T)]]/(Table110[[#This Row],[SOC (TPD)]]/24)),"")</f>
        <v/>
      </c>
      <c r="AK79" s="31">
        <f>IFERROR(IF(Table110[[#This Row],[SKU]]="",0,Table110[[#This Row],[Volume Delivered (T)]]/(Table110[[#This Row],[SOC (TPD)]]/24)),"")</f>
        <v/>
      </c>
      <c r="AL79" s="31">
        <f>IFERROR(Table110[[#This Row],[Operating Time]]/Table110[[#This Row],[PRODUCTION HOURS]],"")</f>
        <v/>
      </c>
      <c r="AM79" s="32" t="n">
        <v>66</v>
      </c>
      <c r="AN79" s="32" t="inlineStr">
        <is>
          <t>NO</t>
        </is>
      </c>
      <c r="AO79" s="32" t="inlineStr">
        <is>
          <t>NO</t>
        </is>
      </c>
      <c r="AP79" s="32" t="n">
        <v>0</v>
      </c>
      <c r="AQ79" s="32" t="n">
        <v>0</v>
      </c>
      <c r="AR79" s="32" t="n"/>
      <c r="AS79" s="32">
        <f>IFERROR(SUMIFS(#REF!,#REF!,'Shift Wise-Data Sheet'!A:A,#REF!,"Samridhi Perk Line")/SUMIFS(#REF!,#REF!,'Shift Wise-Data Sheet'!A:A,#REF!,"Samridhi Perk Line"),"")</f>
        <v/>
      </c>
      <c r="AT79" s="32" t="n"/>
      <c r="AU79" s="32" t="n"/>
      <c r="AV79" s="203">
        <f>IFERROR(VLOOKUP(Table110[[#This Row],[Date]],'Overweight Data'!A77:G1172,6,FALSE),"")</f>
        <v/>
      </c>
      <c r="AW79" s="213">
        <f>IFERROR(
   IF(
      OR(Table110[[#This Row],[Operating Time]]=0, (Table110[[#This Row],[Operating Time]]/IF(AD79&lt;=1,AD79+1,AD79))*60=0),
      1,
      ((Table110[[#This Row],[Operating Time]])/IF(AD79&lt;=1,AD79+1,AD79))*60
   ),
"_")</f>
        <v/>
      </c>
      <c r="AX79" s="213">
        <f>COUNTIFS('Downtime Data'!A:A,Table110[[#This Row],[Date]])</f>
        <v/>
      </c>
      <c r="AY79" s="211">
        <f>IFERROR((SUM(Table110[[#This Row],[Minor Stoppages]:[Material Shortages]])/Table110[[#This Row],['# Stops]])*60,"")</f>
        <v/>
      </c>
      <c r="AZ79" s="211" t="n"/>
      <c r="BA79" s="33" t="n">
        <v>46107</v>
      </c>
    </row>
    <row r="80" ht="20.15" customHeight="1" s="452">
      <c r="A80" s="21" t="n">
        <v>46097</v>
      </c>
      <c r="B80" s="22">
        <f>IF(A80="","",TEXT(A80,"dddddd"))</f>
        <v/>
      </c>
      <c r="C80" s="22" t="n"/>
      <c r="D80" s="23" t="inlineStr">
        <is>
          <t>_10.3GM_HT</t>
        </is>
      </c>
      <c r="E80" s="24">
        <f t="array" ref="E80">IFERROR(INDIRECT(D80),"")</f>
        <v/>
      </c>
      <c r="F80" s="26" t="n">
        <v>26.2</v>
      </c>
      <c r="G80" s="26" t="n">
        <v>26.2</v>
      </c>
      <c r="H80" s="27">
        <f>IFERROR((Table110[[#This Row],[Plan]]/Table110[[#This Row],[Hours Used]])/(Table110[[#This Row],[SOC (TPD)]]/24),"")</f>
        <v/>
      </c>
      <c r="I80" s="27">
        <f>IFERROR((Table110[[#This Row],[Volume Delivered (T)]]/Table110[[#This Row],[Hours Used]])/(Table110[[#This Row],[SOC (TPD)]]/24),"")</f>
        <v/>
      </c>
      <c r="J80" s="28" t="n"/>
      <c r="K80" s="28" t="n"/>
      <c r="L80" s="28" t="n"/>
      <c r="M80" s="25" t="n">
        <v>1.5</v>
      </c>
      <c r="N80" s="29" t="n">
        <v>0.039</v>
      </c>
      <c r="O80" s="83" t="n">
        <v>26</v>
      </c>
      <c r="P80" s="25" t="n"/>
      <c r="Q80" s="25" t="n">
        <v>4</v>
      </c>
      <c r="R80" s="69" t="n"/>
      <c r="S80" s="70" t="n"/>
      <c r="T80" s="30">
        <f>IF(Table110[[#This Row],[SKU]]="",0,24-Table110[[#This Row],[Legal Non-Operating Time]]-Table110[[#This Row],[No Demand Time]]-Table110[[#This Row],[Force Majeure]])</f>
        <v/>
      </c>
      <c r="U80" s="26" t="n"/>
      <c r="V80" s="26" t="n">
        <v>1</v>
      </c>
      <c r="W80" s="26" t="n"/>
      <c r="X80" s="26" t="n"/>
      <c r="Y80" s="26" t="n"/>
      <c r="Z80" s="26" t="n"/>
      <c r="AA80" s="26" t="n"/>
      <c r="AB80" s="30">
        <f>Table110[[#This Row],[Hours Used]]-SUM(Table110[[#This Row],[Planned Maintenance]:[Start and Finish Production]])</f>
        <v/>
      </c>
      <c r="AC80" s="26" t="n">
        <v>0.5</v>
      </c>
      <c r="AD80" s="26" t="n">
        <v>1</v>
      </c>
      <c r="AE80" s="26" t="n">
        <v>0.3333333333333333</v>
      </c>
      <c r="AF80" s="26" t="n"/>
      <c r="AG80" s="26" t="n">
        <v>0.75</v>
      </c>
      <c r="AH80" s="26" t="n"/>
      <c r="AI80" s="24">
        <f>(Table110[[#This Row],[Hours Used]]-SUM(Table110[[#This Row],[Planned Maintenance]:[Start and Finish Production]])-SUM(Table110[[#This Row],[Minor Stoppages]:[Material Shortages]])-Table110[[#This Row],[Quality Loss (Hrs)]]-Table110[[#This Row],[Operating Time]])/3</f>
        <v/>
      </c>
      <c r="AJ80" s="24">
        <f>IFERROR(IF(Table110[[#This Row],[SKU]]="",0,Table110[[#This Row],[Quality Loss (T)]]/(Table110[[#This Row],[SOC (TPD)]]/24)),"")</f>
        <v/>
      </c>
      <c r="AK80" s="31">
        <f>IFERROR(IF(Table110[[#This Row],[SKU]]="",0,Table110[[#This Row],[Volume Delivered (T)]]/(Table110[[#This Row],[SOC (TPD)]]/24)),"")</f>
        <v/>
      </c>
      <c r="AL80" s="31">
        <f>IFERROR(Table110[[#This Row],[Operating Time]]/Table110[[#This Row],[PRODUCTION HOURS]],"")</f>
        <v/>
      </c>
      <c r="AM80" s="32" t="n">
        <v>78</v>
      </c>
      <c r="AN80" s="32" t="inlineStr">
        <is>
          <t>YES</t>
        </is>
      </c>
      <c r="AO80" s="32" t="inlineStr">
        <is>
          <t>YES</t>
        </is>
      </c>
      <c r="AP80" s="32" t="n">
        <v>0</v>
      </c>
      <c r="AQ80" s="32" t="n">
        <v>0</v>
      </c>
      <c r="AR80" s="32" t="n"/>
      <c r="AS80" s="32">
        <f>IFERROR(SUMIFS(#REF!,#REF!,'Shift Wise-Data Sheet'!A:A,#REF!,"Samridhi Perk Line")/SUMIFS(#REF!,#REF!,'Shift Wise-Data Sheet'!A:A,#REF!,"Samridhi Perk Line"),"")</f>
        <v/>
      </c>
      <c r="AT80" s="32" t="n"/>
      <c r="AU80" s="32" t="n"/>
      <c r="AV80" s="203">
        <f>IFERROR(VLOOKUP(Table110[[#This Row],[Date]],'Overweight Data'!A78:G1173,6,FALSE),"")</f>
        <v/>
      </c>
      <c r="AW80" s="213">
        <f>IFERROR(
   IF(
      OR(Table110[[#This Row],[Operating Time]]=0, (Table110[[#This Row],[Operating Time]]/IF(AD80&lt;=1,AD80+1,AD80))*60=0),
      1,
      ((Table110[[#This Row],[Operating Time]])/IF(AD80&lt;=1,AD80+1,AD80))*60
   ),
"_")</f>
        <v/>
      </c>
      <c r="AX80" s="213">
        <f>COUNTIFS('Downtime Data'!A:A,Table110[[#This Row],[Date]])</f>
        <v/>
      </c>
      <c r="AY80" s="211">
        <f>IFERROR((SUM(Table110[[#This Row],[Minor Stoppages]:[Material Shortages]])/Table110[[#This Row],['# Stops]])*60,"")</f>
        <v/>
      </c>
      <c r="AZ80" s="211" t="n"/>
      <c r="BA80" s="33" t="n">
        <v>46107</v>
      </c>
    </row>
    <row r="81" ht="20.15" customHeight="1" s="452">
      <c r="A81" s="21" t="n">
        <v>46098</v>
      </c>
      <c r="B81" s="22">
        <f>IF(A81="","",TEXT(A81,"dddddd"))</f>
        <v/>
      </c>
      <c r="C81" s="22" t="n"/>
      <c r="D81" s="23" t="inlineStr">
        <is>
          <t>_10.3GM_HT</t>
        </is>
      </c>
      <c r="E81" s="24">
        <f t="array" ref="E81">IFERROR(INDIRECT(D81),"")</f>
        <v/>
      </c>
      <c r="F81" s="26" t="n">
        <v>27.54</v>
      </c>
      <c r="G81" s="26" t="n">
        <v>27.54</v>
      </c>
      <c r="H81" s="27">
        <f>IFERROR((Table110[[#This Row],[Plan]]/Table110[[#This Row],[Hours Used]])/(Table110[[#This Row],[SOC (TPD)]]/24),"")</f>
        <v/>
      </c>
      <c r="I81" s="27">
        <f>IFERROR((Table110[[#This Row],[Volume Delivered (T)]]/Table110[[#This Row],[Hours Used]])/(Table110[[#This Row],[SOC (TPD)]]/24),"")</f>
        <v/>
      </c>
      <c r="J81" s="28" t="n"/>
      <c r="K81" s="28" t="n"/>
      <c r="L81" s="28" t="n"/>
      <c r="M81" s="25">
        <f>0.5+1.4+0.2+0.3-0.2-0.5</f>
        <v/>
      </c>
      <c r="N81" s="29" t="n">
        <v>0.039</v>
      </c>
      <c r="O81" s="83" t="n"/>
      <c r="P81" s="25" t="n"/>
      <c r="Q81" s="25" t="n"/>
      <c r="R81" s="69" t="n"/>
      <c r="S81" s="70" t="n"/>
      <c r="T81" s="30">
        <f>IF(Table110[[#This Row],[SKU]]="",0,24-Table110[[#This Row],[Legal Non-Operating Time]]-Table110[[#This Row],[No Demand Time]]-Table110[[#This Row],[Force Majeure]])</f>
        <v/>
      </c>
      <c r="U81" s="26" t="n"/>
      <c r="V81" s="26" t="n">
        <v>1</v>
      </c>
      <c r="W81" s="26" t="n"/>
      <c r="X81" s="26" t="n"/>
      <c r="Y81" s="26" t="n"/>
      <c r="Z81" s="26" t="n"/>
      <c r="AA81" s="26" t="n"/>
      <c r="AB81" s="30">
        <f>Table110[[#This Row],[Hours Used]]-SUM(Table110[[#This Row],[Planned Maintenance]:[Start and Finish Production]])</f>
        <v/>
      </c>
      <c r="AC81" s="26" t="n"/>
      <c r="AD81" s="26" t="n">
        <v>2.45</v>
      </c>
      <c r="AE81" s="26" t="n"/>
      <c r="AF81" s="26" t="n"/>
      <c r="AG81" s="26" t="n"/>
      <c r="AH81" s="26" t="n"/>
      <c r="AI81" s="24">
        <f>(Table110[[#This Row],[Hours Used]]-SUM(Table110[[#This Row],[Planned Maintenance]:[Start and Finish Production]])-SUM(Table110[[#This Row],[Minor Stoppages]:[Material Shortages]])-Table110[[#This Row],[Quality Loss (Hrs)]]-Table110[[#This Row],[Operating Time]])/3</f>
        <v/>
      </c>
      <c r="AJ81" s="24">
        <f>IFERROR(IF(Table110[[#This Row],[SKU]]="",0,Table110[[#This Row],[Quality Loss (T)]]/(Table110[[#This Row],[SOC (TPD)]]/24)),"")</f>
        <v/>
      </c>
      <c r="AK81" s="31">
        <f>IFERROR(IF(Table110[[#This Row],[SKU]]="",0,Table110[[#This Row],[Volume Delivered (T)]]/(Table110[[#This Row],[SOC (TPD)]]/24)),"")</f>
        <v/>
      </c>
      <c r="AL81" s="31">
        <f>IFERROR(Table110[[#This Row],[Operating Time]]/Table110[[#This Row],[PRODUCTION HOURS]],"")</f>
        <v/>
      </c>
      <c r="AM81" s="32" t="n">
        <v>88</v>
      </c>
      <c r="AN81" s="32" t="inlineStr">
        <is>
          <t>YES</t>
        </is>
      </c>
      <c r="AO81" s="32" t="inlineStr">
        <is>
          <t>NO</t>
        </is>
      </c>
      <c r="AP81" s="32" t="n">
        <v>0</v>
      </c>
      <c r="AQ81" s="32" t="n">
        <v>0</v>
      </c>
      <c r="AR81" s="32" t="n">
        <v>1</v>
      </c>
      <c r="AS81" s="32">
        <f>IFERROR(SUMIFS(#REF!,#REF!,'Shift Wise-Data Sheet'!A:A,#REF!,"Samridhi Perk Line")/SUMIFS(#REF!,#REF!,'Shift Wise-Data Sheet'!A:A,#REF!,"Samridhi Perk Line"),"")</f>
        <v/>
      </c>
      <c r="AT81" s="32" t="n"/>
      <c r="AU81" s="32" t="n"/>
      <c r="AV81" s="203">
        <f>IFERROR(VLOOKUP(Table110[[#This Row],[Date]],'Overweight Data'!A79:G1174,6,FALSE),"")</f>
        <v/>
      </c>
      <c r="AW81" s="213">
        <f>IFERROR(
   IF(
      OR(Table110[[#This Row],[Operating Time]]=0, (Table110[[#This Row],[Operating Time]]/IF(AD81&lt;=1,AD81+1,AD81))*60=0),
      1,
      ((Table110[[#This Row],[Operating Time]])/IF(AD81&lt;=1,AD81+1,AD81))*60
   ),
"_")</f>
        <v/>
      </c>
      <c r="AX81" s="213">
        <f>COUNTIFS('Downtime Data'!A:A,Table110[[#This Row],[Date]])</f>
        <v/>
      </c>
      <c r="AY81" s="211">
        <f>IFERROR((SUM(Table110[[#This Row],[Minor Stoppages]:[Material Shortages]])/Table110[[#This Row],['# Stops]])*60,"")</f>
        <v/>
      </c>
      <c r="AZ81" s="213" t="n"/>
      <c r="BA81" s="33" t="n">
        <v>46107</v>
      </c>
    </row>
    <row r="82" ht="20.15" customHeight="1" s="452">
      <c r="A82" s="21" t="n">
        <v>46099</v>
      </c>
      <c r="B82" s="22">
        <f>IF(A82="","",TEXT(A82,"dddddd"))</f>
        <v/>
      </c>
      <c r="C82" s="22" t="n"/>
      <c r="D82" s="23" t="inlineStr">
        <is>
          <t>_10.3GM_HT</t>
        </is>
      </c>
      <c r="E82" s="24">
        <f t="array" ref="E82">IFERROR(INDIRECT(D82),"")</f>
        <v/>
      </c>
      <c r="F82" s="26" t="n">
        <v>30.2</v>
      </c>
      <c r="G82" s="26" t="n">
        <v>30.2</v>
      </c>
      <c r="H82" s="27">
        <f>IFERROR((Table110[[#This Row],[Plan]]/Table110[[#This Row],[Hours Used]])/(Table110[[#This Row],[SOC (TPD)]]/24),"")</f>
        <v/>
      </c>
      <c r="I82" s="27">
        <f>IFERROR((Table110[[#This Row],[Volume Delivered (T)]]/Table110[[#This Row],[Hours Used]])/(Table110[[#This Row],[SOC (TPD)]]/24),"")</f>
        <v/>
      </c>
      <c r="J82" s="28" t="n"/>
      <c r="K82" s="28" t="n"/>
      <c r="L82" s="28" t="n"/>
      <c r="M82" s="25">
        <f>0.46+1.5+0.18+0.36-0.24-0.68</f>
        <v/>
      </c>
      <c r="N82" s="29" t="n">
        <v>0.039</v>
      </c>
      <c r="O82" s="83" t="n">
        <v>32</v>
      </c>
      <c r="P82" s="25" t="n"/>
      <c r="Q82" s="25" t="n">
        <v>3</v>
      </c>
      <c r="R82" s="69" t="n"/>
      <c r="S82" s="70" t="n"/>
      <c r="T82" s="30">
        <f>IF(Table110[[#This Row],[SKU]]="",0,24-Table110[[#This Row],[Legal Non-Operating Time]]-Table110[[#This Row],[No Demand Time]]-Table110[[#This Row],[Force Majeure]])</f>
        <v/>
      </c>
      <c r="U82" s="26" t="n"/>
      <c r="V82" s="26" t="n">
        <v>0.5</v>
      </c>
      <c r="W82" s="26" t="n"/>
      <c r="X82" s="26" t="n"/>
      <c r="Y82" s="26" t="n"/>
      <c r="Z82" s="26" t="n"/>
      <c r="AA82" s="26" t="n"/>
      <c r="AB82" s="30">
        <f>Table110[[#This Row],[Hours Used]]-SUM(Table110[[#This Row],[Planned Maintenance]:[Start and Finish Production]])</f>
        <v/>
      </c>
      <c r="AC82" s="26" t="n"/>
      <c r="AD82" s="26" t="n">
        <v>0.3</v>
      </c>
      <c r="AE82" s="26" t="n">
        <v>1</v>
      </c>
      <c r="AF82" s="26" t="n"/>
      <c r="AG82" s="26" t="n"/>
      <c r="AH82" s="26" t="n"/>
      <c r="AI82" s="24">
        <f>(Table110[[#This Row],[Hours Used]]-SUM(Table110[[#This Row],[Planned Maintenance]:[Start and Finish Production]])-SUM(Table110[[#This Row],[Minor Stoppages]:[Material Shortages]])-Table110[[#This Row],[Quality Loss (Hrs)]]-Table110[[#This Row],[Operating Time]])/3</f>
        <v/>
      </c>
      <c r="AJ82" s="24">
        <f>IFERROR(IF(Table110[[#This Row],[SKU]]="",0,Table110[[#This Row],[Quality Loss (T)]]/(Table110[[#This Row],[SOC (TPD)]]/24)),"")</f>
        <v/>
      </c>
      <c r="AK82" s="31">
        <f>IFERROR(IF(Table110[[#This Row],[SKU]]="",0,Table110[[#This Row],[Volume Delivered (T)]]/(Table110[[#This Row],[SOC (TPD)]]/24)),"")</f>
        <v/>
      </c>
      <c r="AL82" s="31">
        <f>IFERROR(Table110[[#This Row],[Operating Time]]/Table110[[#This Row],[PRODUCTION HOURS]],"")</f>
        <v/>
      </c>
      <c r="AM82" s="32" t="n">
        <v>89</v>
      </c>
      <c r="AN82" s="32" t="inlineStr">
        <is>
          <t>YES</t>
        </is>
      </c>
      <c r="AO82" s="32" t="inlineStr">
        <is>
          <t>YES</t>
        </is>
      </c>
      <c r="AP82" s="32" t="n">
        <v>0</v>
      </c>
      <c r="AQ82" s="32" t="n">
        <v>0</v>
      </c>
      <c r="AR82" s="32" t="n"/>
      <c r="AS82" s="32">
        <f>IFERROR(SUMIFS(#REF!,#REF!,'Shift Wise-Data Sheet'!A:A,#REF!,"Samridhi Perk Line")/SUMIFS(#REF!,#REF!,'Shift Wise-Data Sheet'!A:A,#REF!,"Samridhi Perk Line"),"")</f>
        <v/>
      </c>
      <c r="AT82" s="32" t="n">
        <v>87</v>
      </c>
      <c r="AU82" s="32" t="n"/>
      <c r="AV82" s="203">
        <f>IFERROR(VLOOKUP(Table110[[#This Row],[Date]],'Overweight Data'!A80:G1175,6,FALSE),"")</f>
        <v/>
      </c>
      <c r="AW82" s="213">
        <f>IFERROR(
   IF(
      OR(Table110[[#This Row],[Operating Time]]=0, (Table110[[#This Row],[Operating Time]]/IF(AD82&lt;=1,AD82+1,AD82))*60=0),
      1,
      ((Table110[[#This Row],[Operating Time]])/IF(AD82&lt;=1,AD82+1,AD82))*60
   ),
"_")</f>
        <v/>
      </c>
      <c r="AX82" s="213">
        <f>COUNTIFS('Downtime Data'!A:A,Table110[[#This Row],[Date]])</f>
        <v/>
      </c>
      <c r="AY82" s="211">
        <f>IFERROR((SUM(Table110[[#This Row],[Minor Stoppages]:[Material Shortages]])/Table110[[#This Row],['# Stops]])*60,"")</f>
        <v/>
      </c>
      <c r="AZ82" s="211" t="n"/>
      <c r="BA82" s="33" t="n">
        <v>46107</v>
      </c>
    </row>
    <row r="83" ht="20.15" customHeight="1" s="452">
      <c r="A83" s="21" t="n">
        <v>46100</v>
      </c>
      <c r="B83" s="22">
        <f>IF(A83="","",TEXT(A83,"dddddd"))</f>
        <v/>
      </c>
      <c r="C83" s="22" t="n"/>
      <c r="D83" s="23" t="inlineStr">
        <is>
          <t>_10.3GM_HT</t>
        </is>
      </c>
      <c r="E83" s="24">
        <f t="array" ref="E83">IFERROR(INDIRECT(D83),"")</f>
        <v/>
      </c>
      <c r="F83" s="26" t="n">
        <v>28.5</v>
      </c>
      <c r="G83" s="26" t="n">
        <v>28.5</v>
      </c>
      <c r="H83" s="27">
        <f>IFERROR((Table110[[#This Row],[Plan]]/Table110[[#This Row],[Hours Used]])/(Table110[[#This Row],[SOC (TPD)]]/24),"")</f>
        <v/>
      </c>
      <c r="I83" s="27">
        <f>IFERROR((Table110[[#This Row],[Volume Delivered (T)]]/Table110[[#This Row],[Hours Used]])/(Table110[[#This Row],[SOC (TPD)]]/24),"")</f>
        <v/>
      </c>
      <c r="J83" s="28" t="n"/>
      <c r="K83" s="28" t="n"/>
      <c r="L83" s="28" t="n"/>
      <c r="M83" s="25">
        <f>0.49+1.28+0.17+0.26-0.26-0.58</f>
        <v/>
      </c>
      <c r="N83" s="29" t="n">
        <v>0.039</v>
      </c>
      <c r="O83" s="83" t="n">
        <v>36</v>
      </c>
      <c r="P83" s="25" t="n"/>
      <c r="Q83" s="25" t="n">
        <v>3</v>
      </c>
      <c r="R83" s="69" t="n"/>
      <c r="S83" s="70" t="n"/>
      <c r="T83" s="30">
        <f>IF(Table110[[#This Row],[SKU]]="",0,24-Table110[[#This Row],[Legal Non-Operating Time]]-Table110[[#This Row],[No Demand Time]]-Table110[[#This Row],[Force Majeure]])</f>
        <v/>
      </c>
      <c r="U83" s="26" t="n">
        <v>1</v>
      </c>
      <c r="V83" s="26" t="n"/>
      <c r="W83" s="26" t="n"/>
      <c r="X83" s="26" t="n"/>
      <c r="Y83" s="26" t="n"/>
      <c r="Z83" s="26" t="n"/>
      <c r="AA83" s="26" t="n"/>
      <c r="AB83" s="30">
        <f>Table110[[#This Row],[Hours Used]]-SUM(Table110[[#This Row],[Planned Maintenance]:[Start and Finish Production]])</f>
        <v/>
      </c>
      <c r="AC83" s="26" t="n">
        <v>0.5</v>
      </c>
      <c r="AD83" s="26" t="n">
        <v>0.25</v>
      </c>
      <c r="AE83" s="26" t="n"/>
      <c r="AF83" s="26" t="n"/>
      <c r="AG83" s="26" t="n"/>
      <c r="AH83" s="26" t="n"/>
      <c r="AI83" s="24">
        <f>(Table110[[#This Row],[Hours Used]]-SUM(Table110[[#This Row],[Planned Maintenance]:[Start and Finish Production]])-SUM(Table110[[#This Row],[Minor Stoppages]:[Material Shortages]])-Table110[[#This Row],[Quality Loss (Hrs)]]-Table110[[#This Row],[Operating Time]])/3</f>
        <v/>
      </c>
      <c r="AJ83" s="24">
        <f>IFERROR(IF(Table110[[#This Row],[SKU]]="",0,Table110[[#This Row],[Quality Loss (T)]]/(Table110[[#This Row],[SOC (TPD)]]/24)),"")</f>
        <v/>
      </c>
      <c r="AK83" s="31">
        <f>IFERROR(IF(Table110[[#This Row],[SKU]]="",0,Table110[[#This Row],[Volume Delivered (T)]]/(Table110[[#This Row],[SOC (TPD)]]/24)),"")</f>
        <v/>
      </c>
      <c r="AL83" s="31">
        <f>IFERROR(Table110[[#This Row],[Operating Time]]/Table110[[#This Row],[PRODUCTION HOURS]],"")</f>
        <v/>
      </c>
      <c r="AM83" s="32" t="n">
        <v>88</v>
      </c>
      <c r="AN83" s="32" t="inlineStr">
        <is>
          <t>YES</t>
        </is>
      </c>
      <c r="AO83" s="32" t="inlineStr">
        <is>
          <t>NO</t>
        </is>
      </c>
      <c r="AP83" s="32" t="n">
        <v>0</v>
      </c>
      <c r="AQ83" s="32" t="n">
        <v>0</v>
      </c>
      <c r="AR83" s="32" t="n"/>
      <c r="AS83" s="32">
        <f>IFERROR(SUMIFS(#REF!,#REF!,'Shift Wise-Data Sheet'!A:A,#REF!,"Samridhi Perk Line")/SUMIFS(#REF!,#REF!,'Shift Wise-Data Sheet'!A:A,#REF!,"Samridhi Perk Line"),"")</f>
        <v/>
      </c>
      <c r="AT83" s="32" t="n"/>
      <c r="AU83" s="32" t="n"/>
      <c r="AV83" s="203">
        <f>IFERROR(VLOOKUP(Table110[[#This Row],[Date]],'Overweight Data'!A81:G1176,6,FALSE),"")</f>
        <v/>
      </c>
      <c r="AW83" s="213">
        <f>IFERROR(
   IF(
      OR(Table110[[#This Row],[Operating Time]]=0, (Table110[[#This Row],[Operating Time]]/IF(AD83&lt;=1,AD83+1,AD83))*60=0),
      1,
      ((Table110[[#This Row],[Operating Time]])/IF(AD83&lt;=1,AD83+1,AD83))*60
   ),
"_")</f>
        <v/>
      </c>
      <c r="AX83" s="213">
        <f>COUNTIFS('Downtime Data'!A:A,Table110[[#This Row],[Date]])</f>
        <v/>
      </c>
      <c r="AY83" s="211">
        <f>IFERROR((SUM(Table110[[#This Row],[Minor Stoppages]:[Material Shortages]])/Table110[[#This Row],['# Stops]])*60,"")</f>
        <v/>
      </c>
      <c r="AZ83" s="211" t="n"/>
      <c r="BA83" s="33" t="n">
        <v>46107</v>
      </c>
    </row>
    <row r="84" ht="20.15" customHeight="1" s="452">
      <c r="A84" s="21" t="n">
        <v>46101</v>
      </c>
      <c r="B84" s="22">
        <f>IF(A84="","",TEXT(A84,"dddddd"))</f>
        <v/>
      </c>
      <c r="C84" s="22" t="n"/>
      <c r="D84" s="23" t="inlineStr">
        <is>
          <t>_10.3GM_HT</t>
        </is>
      </c>
      <c r="E84" s="24">
        <f t="array" ref="E84">IFERROR(INDIRECT(D84),"")</f>
        <v/>
      </c>
      <c r="F84" s="26" t="n">
        <v>29</v>
      </c>
      <c r="G84" s="26" t="n">
        <v>29</v>
      </c>
      <c r="H84" s="27">
        <f>IFERROR((Table110[[#This Row],[Plan]]/Table110[[#This Row],[Hours Used]])/(Table110[[#This Row],[SOC (TPD)]]/24),"")</f>
        <v/>
      </c>
      <c r="I84" s="27">
        <f>IFERROR((Table110[[#This Row],[Volume Delivered (T)]]/Table110[[#This Row],[Hours Used]])/(Table110[[#This Row],[SOC (TPD)]]/24),"")</f>
        <v/>
      </c>
      <c r="J84" s="28" t="n"/>
      <c r="K84" s="28" t="n"/>
      <c r="L84" s="28" t="n"/>
      <c r="M84" s="25">
        <f>0.49+1.46+0.16+0.82-0.2-0.6</f>
        <v/>
      </c>
      <c r="N84" s="29" t="n">
        <v>0.039</v>
      </c>
      <c r="O84" s="83" t="n"/>
      <c r="P84" s="25" t="n"/>
      <c r="Q84" s="25" t="n"/>
      <c r="R84" s="69" t="n"/>
      <c r="S84" s="70" t="n"/>
      <c r="T84" s="30">
        <f>IF(Table110[[#This Row],[SKU]]="",0,24-Table110[[#This Row],[Legal Non-Operating Time]]-Table110[[#This Row],[No Demand Time]]-Table110[[#This Row],[Force Majeure]])</f>
        <v/>
      </c>
      <c r="U84" s="26" t="n"/>
      <c r="V84" s="26" t="n"/>
      <c r="W84" s="26" t="n"/>
      <c r="X84" s="26" t="n"/>
      <c r="Y84" s="26" t="n">
        <v>0.5</v>
      </c>
      <c r="Z84" s="26" t="n"/>
      <c r="AA84" s="26" t="n"/>
      <c r="AB84" s="30">
        <f>Table110[[#This Row],[Hours Used]]-SUM(Table110[[#This Row],[Planned Maintenance]:[Start and Finish Production]])</f>
        <v/>
      </c>
      <c r="AC84" s="26" t="n"/>
      <c r="AD84" s="26" t="n"/>
      <c r="AE84" s="26" t="n">
        <v>0.25</v>
      </c>
      <c r="AF84" s="26" t="n"/>
      <c r="AG84" s="26" t="n"/>
      <c r="AH84" s="26" t="n"/>
      <c r="AI84" s="24">
        <f>(Table110[[#This Row],[Hours Used]]-SUM(Table110[[#This Row],[Planned Maintenance]:[Start and Finish Production]])-SUM(Table110[[#This Row],[Minor Stoppages]:[Material Shortages]])-Table110[[#This Row],[Quality Loss (Hrs)]]-Table110[[#This Row],[Operating Time]])/3</f>
        <v/>
      </c>
      <c r="AJ84" s="24">
        <f>IFERROR(IF(Table110[[#This Row],[SKU]]="",0,Table110[[#This Row],[Quality Loss (T)]]/(Table110[[#This Row],[SOC (TPD)]]/24)),"")</f>
        <v/>
      </c>
      <c r="AK84" s="31">
        <f>IFERROR(IF(Table110[[#This Row],[SKU]]="",0,Table110[[#This Row],[Volume Delivered (T)]]/(Table110[[#This Row],[SOC (TPD)]]/24)),"")</f>
        <v/>
      </c>
      <c r="AL84" s="31">
        <f>IFERROR(Table110[[#This Row],[Operating Time]]/Table110[[#This Row],[PRODUCTION HOURS]],"")</f>
        <v/>
      </c>
      <c r="AM84" s="32" t="n">
        <v>93</v>
      </c>
      <c r="AN84" s="32" t="inlineStr">
        <is>
          <t>YES</t>
        </is>
      </c>
      <c r="AO84" s="32" t="inlineStr">
        <is>
          <t>YES</t>
        </is>
      </c>
      <c r="AP84" s="32" t="n">
        <v>3</v>
      </c>
      <c r="AQ84" s="32" t="n">
        <v>3</v>
      </c>
      <c r="AR84" s="32" t="n"/>
      <c r="AS84" s="32">
        <f>IFERROR(SUMIFS(#REF!,#REF!,'Shift Wise-Data Sheet'!A:A,#REF!,"Samridhi Perk Line")/SUMIFS(#REF!,#REF!,'Shift Wise-Data Sheet'!A:A,#REF!,"Samridhi Perk Line"),"")</f>
        <v/>
      </c>
      <c r="AT84" s="32" t="n"/>
      <c r="AU84" s="32" t="n"/>
      <c r="AV84" s="203">
        <f>IFERROR(VLOOKUP(Table110[[#This Row],[Date]],'Overweight Data'!A82:G1177,6,FALSE),"")</f>
        <v/>
      </c>
      <c r="AW84" s="213">
        <f>IFERROR(
   IF(
      OR(Table110[[#This Row],[Operating Time]]=0, (Table110[[#This Row],[Operating Time]]/IF(AD84&lt;=1,AD84+1,AD84))*60=0),
      1,
      ((Table110[[#This Row],[Operating Time]])/IF(AD84&lt;=1,AD84+1,AD84))*60
   ),
"_")</f>
        <v/>
      </c>
      <c r="AX84" s="213">
        <f>COUNTIFS('Downtime Data'!A:A,Table110[[#This Row],[Date]])</f>
        <v/>
      </c>
      <c r="AY84" s="211">
        <f>IFERROR((SUM(Table110[[#This Row],[Minor Stoppages]:[Material Shortages]])/Table110[[#This Row],['# Stops]])*60,"")</f>
        <v/>
      </c>
      <c r="AZ84" s="211" t="n"/>
      <c r="BA84" s="33" t="n">
        <v>46107</v>
      </c>
    </row>
    <row r="85" ht="20.15" customHeight="1" s="452">
      <c r="A85" s="21" t="n">
        <v>46102</v>
      </c>
      <c r="B85" s="22">
        <f>IF(A85="","",TEXT(A85,"dddddd"))</f>
        <v/>
      </c>
      <c r="C85" s="22" t="n"/>
      <c r="D85" s="23" t="inlineStr">
        <is>
          <t>_10.3GM_HT</t>
        </is>
      </c>
      <c r="E85" s="24">
        <f t="array" ref="E85">IFERROR(INDIRECT(D85),"")</f>
        <v/>
      </c>
      <c r="F85" s="26" t="n">
        <v>25.16</v>
      </c>
      <c r="G85" s="26" t="n">
        <v>25.16</v>
      </c>
      <c r="H85" s="27">
        <f>IFERROR((Table110[[#This Row],[Plan]]/Table110[[#This Row],[Hours Used]])/(Table110[[#This Row],[SOC (TPD)]]/24),"")</f>
        <v/>
      </c>
      <c r="I85" s="27">
        <f>IFERROR((Table110[[#This Row],[Volume Delivered (T)]]/Table110[[#This Row],[Hours Used]])/(Table110[[#This Row],[SOC (TPD)]]/24),"")</f>
        <v/>
      </c>
      <c r="J85" s="28" t="n"/>
      <c r="K85" s="28" t="n"/>
      <c r="L85" s="28" t="n"/>
      <c r="M85" s="25">
        <f>0.36+1.17+0.15+0.47-0.21-0.6</f>
        <v/>
      </c>
      <c r="N85" s="29" t="n">
        <v>0.039</v>
      </c>
      <c r="O85" s="83" t="n"/>
      <c r="P85" s="25" t="n"/>
      <c r="Q85" s="25" t="n"/>
      <c r="R85" s="69" t="n"/>
      <c r="S85" s="70" t="n"/>
      <c r="T85" s="30">
        <f>IF(Table110[[#This Row],[SKU]]="",0,24-Table110[[#This Row],[Legal Non-Operating Time]]-Table110[[#This Row],[No Demand Time]]-Table110[[#This Row],[Force Majeure]])</f>
        <v/>
      </c>
      <c r="U85" s="26" t="n"/>
      <c r="V85" s="26" t="n"/>
      <c r="W85" s="26" t="n"/>
      <c r="X85" s="26" t="n"/>
      <c r="Y85" s="26" t="n"/>
      <c r="Z85" s="26" t="n"/>
      <c r="AA85" s="26" t="n"/>
      <c r="AB85" s="30">
        <f>Table110[[#This Row],[Hours Used]]-SUM(Table110[[#This Row],[Planned Maintenance]:[Start and Finish Production]])</f>
        <v/>
      </c>
      <c r="AC85" s="26" t="n"/>
      <c r="AD85" s="26">
        <f>215/60</f>
        <v/>
      </c>
      <c r="AE85" s="26">
        <f>50/60</f>
        <v/>
      </c>
      <c r="AF85" s="26" t="n"/>
      <c r="AG85" s="26" t="n"/>
      <c r="AH85" s="26" t="n"/>
      <c r="AI85" s="24">
        <f>(Table110[[#This Row],[Hours Used]]-SUM(Table110[[#This Row],[Planned Maintenance]:[Start and Finish Production]])-SUM(Table110[[#This Row],[Minor Stoppages]:[Material Shortages]])-Table110[[#This Row],[Quality Loss (Hrs)]]-Table110[[#This Row],[Operating Time]])/3</f>
        <v/>
      </c>
      <c r="AJ85" s="24">
        <f>IFERROR(IF(Table110[[#This Row],[SKU]]="",0,Table110[[#This Row],[Quality Loss (T)]]/(Table110[[#This Row],[SOC (TPD)]]/24)),"")</f>
        <v/>
      </c>
      <c r="AK85" s="31">
        <f>IFERROR(IF(Table110[[#This Row],[SKU]]="",0,Table110[[#This Row],[Volume Delivered (T)]]/(Table110[[#This Row],[SOC (TPD)]]/24)),"")</f>
        <v/>
      </c>
      <c r="AL85" s="31">
        <f>IFERROR(Table110[[#This Row],[Operating Time]]/Table110[[#This Row],[PRODUCTION HOURS]],"")</f>
        <v/>
      </c>
      <c r="AM85" s="32" t="n">
        <v>95</v>
      </c>
      <c r="AN85" s="32" t="inlineStr">
        <is>
          <t>YES</t>
        </is>
      </c>
      <c r="AO85" s="32" t="inlineStr">
        <is>
          <t>YES</t>
        </is>
      </c>
      <c r="AP85" s="32" t="n">
        <v>0</v>
      </c>
      <c r="AQ85" s="32" t="n">
        <v>0</v>
      </c>
      <c r="AR85" s="32" t="n"/>
      <c r="AS85" s="32">
        <f>IFERROR(SUMIFS(#REF!,#REF!,'Shift Wise-Data Sheet'!A:A,#REF!,"Samridhi Perk Line")/SUMIFS(#REF!,#REF!,'Shift Wise-Data Sheet'!A:A,#REF!,"Samridhi Perk Line"),"")</f>
        <v/>
      </c>
      <c r="AT85" s="32" t="n"/>
      <c r="AU85" s="32" t="n"/>
      <c r="AV85" s="203">
        <f>IFERROR(VLOOKUP(Table110[[#This Row],[Date]],'Overweight Data'!A83:G1178,6,FALSE),"")</f>
        <v/>
      </c>
      <c r="AW85" s="213">
        <f>IFERROR(
   IF(
      OR(Table110[[#This Row],[Operating Time]]=0, (Table110[[#This Row],[Operating Time]]/IF(AD85&lt;=1,AD85+1,AD85))*60=0),
      1,
      ((Table110[[#This Row],[Operating Time]])/IF(AD85&lt;=1,AD85+1,AD85))*60
   ),
"_")</f>
        <v/>
      </c>
      <c r="AX85" s="213">
        <f>COUNTIFS('Downtime Data'!A:A,Table110[[#This Row],[Date]])</f>
        <v/>
      </c>
      <c r="AY85" s="211">
        <f>IFERROR((SUM(Table110[[#This Row],[Minor Stoppages]:[Material Shortages]])/Table110[[#This Row],['# Stops]])*60,"")</f>
        <v/>
      </c>
      <c r="AZ85" s="211" t="n"/>
      <c r="BA85" s="33" t="n">
        <v>46107</v>
      </c>
    </row>
    <row r="86" ht="20.15" customHeight="1" s="452">
      <c r="A86" s="21" t="n">
        <v>46103</v>
      </c>
      <c r="B86" s="22">
        <f>IF(A86="","",TEXT(A86,"dddddd"))</f>
        <v/>
      </c>
      <c r="C86" s="22" t="n"/>
      <c r="D86" s="23" t="inlineStr">
        <is>
          <t>_10.3GM_HT</t>
        </is>
      </c>
      <c r="E86" s="24">
        <f t="array" ref="E86">IFERROR(INDIRECT(D86),"")</f>
        <v/>
      </c>
      <c r="F86" s="26" t="n">
        <v>31.88</v>
      </c>
      <c r="G86" s="26" t="n">
        <v>31.88</v>
      </c>
      <c r="H86" s="27">
        <f>IFERROR((Table110[[#This Row],[Plan]]/Table110[[#This Row],[Hours Used]])/(Table110[[#This Row],[SOC (TPD)]]/24),"")</f>
        <v/>
      </c>
      <c r="I86" s="27">
        <f>IFERROR((Table110[[#This Row],[Volume Delivered (T)]]/Table110[[#This Row],[Hours Used]])/(Table110[[#This Row],[SOC (TPD)]]/24),"")</f>
        <v/>
      </c>
      <c r="J86" s="28" t="n"/>
      <c r="K86" s="28" t="n"/>
      <c r="L86" s="28" t="n"/>
      <c r="M86" s="25" t="n">
        <v>1.3</v>
      </c>
      <c r="N86" s="29" t="n">
        <v>0.039</v>
      </c>
      <c r="O86" s="83" t="n">
        <v>40</v>
      </c>
      <c r="P86" s="25" t="n"/>
      <c r="Q86" s="25" t="n"/>
      <c r="R86" s="69" t="n"/>
      <c r="S86" s="70" t="n"/>
      <c r="T86" s="30">
        <f>IF(Table110[[#This Row],[SKU]]="",0,24-Table110[[#This Row],[Legal Non-Operating Time]]-Table110[[#This Row],[No Demand Time]]-Table110[[#This Row],[Force Majeure]])</f>
        <v/>
      </c>
      <c r="U86" s="26" t="n"/>
      <c r="V86" s="26" t="n"/>
      <c r="W86" s="26" t="n"/>
      <c r="X86" s="26" t="n"/>
      <c r="Y86" s="26" t="n"/>
      <c r="Z86" s="26" t="n"/>
      <c r="AA86" s="26" t="n"/>
      <c r="AB86" s="30">
        <f>Table110[[#This Row],[Hours Used]]-SUM(Table110[[#This Row],[Planned Maintenance]:[Start and Finish Production]])</f>
        <v/>
      </c>
      <c r="AC86" s="26" t="n"/>
      <c r="AD86" s="26" t="n"/>
      <c r="AE86" s="26" t="n"/>
      <c r="AF86" s="26" t="n"/>
      <c r="AG86" s="26" t="n"/>
      <c r="AH86" s="26" t="n"/>
      <c r="AI86" s="24">
        <f>(Table110[[#This Row],[Hours Used]]-SUM(Table110[[#This Row],[Planned Maintenance]:[Start and Finish Production]])-SUM(Table110[[#This Row],[Minor Stoppages]:[Material Shortages]])-Table110[[#This Row],[Quality Loss (Hrs)]]-Table110[[#This Row],[Operating Time]])/3</f>
        <v/>
      </c>
      <c r="AJ86" s="24">
        <f>IFERROR(IF(Table110[[#This Row],[SKU]]="",0,Table110[[#This Row],[Quality Loss (T)]]/(Table110[[#This Row],[SOC (TPD)]]/24)),"")</f>
        <v/>
      </c>
      <c r="AK86" s="31">
        <f>IFERROR(IF(Table110[[#This Row],[SKU]]="",0,Table110[[#This Row],[Volume Delivered (T)]]/(Table110[[#This Row],[SOC (TPD)]]/24)),"")</f>
        <v/>
      </c>
      <c r="AL86" s="31">
        <f>IFERROR(Table110[[#This Row],[Operating Time]]/Table110[[#This Row],[PRODUCTION HOURS]],"")</f>
        <v/>
      </c>
      <c r="AM86" s="32" t="n">
        <v>88</v>
      </c>
      <c r="AN86" s="32" t="inlineStr">
        <is>
          <t>YES</t>
        </is>
      </c>
      <c r="AO86" s="32" t="inlineStr">
        <is>
          <t>YES</t>
        </is>
      </c>
      <c r="AP86" s="32" t="n">
        <v>0</v>
      </c>
      <c r="AQ86" s="32" t="n">
        <v>0</v>
      </c>
      <c r="AR86" s="32" t="n"/>
      <c r="AS86" s="32">
        <f>IFERROR(SUMIFS(#REF!,#REF!,'Shift Wise-Data Sheet'!A:A,#REF!,"Samridhi Perk Line")/SUMIFS(#REF!,#REF!,'Shift Wise-Data Sheet'!A:A,#REF!,"Samridhi Perk Line"),"")</f>
        <v/>
      </c>
      <c r="AT86" s="32" t="n"/>
      <c r="AU86" s="32" t="n"/>
      <c r="AV86" s="203">
        <f>IFERROR(VLOOKUP(Table110[[#This Row],[Date]],'Overweight Data'!A84:G1179,6,FALSE),"")</f>
        <v/>
      </c>
      <c r="AW86" s="213">
        <f>IFERROR(
   IF(
      OR(Table110[[#This Row],[Operating Time]]=0, (Table110[[#This Row],[Operating Time]]/IF(AD86&lt;=1,AD86+1,AD86))*60=0),
      1,
      ((Table110[[#This Row],[Operating Time]])/IF(AD86&lt;=1,AD86+1,AD86))*60
   ),
"_")</f>
        <v/>
      </c>
      <c r="AX86" s="213">
        <f>COUNTIFS('Downtime Data'!A:A,Table110[[#This Row],[Date]])</f>
        <v/>
      </c>
      <c r="AY86" s="211">
        <f>IFERROR((SUM(Table110[[#This Row],[Minor Stoppages]:[Material Shortages]])/Table110[[#This Row],['# Stops]])*60,"")</f>
        <v/>
      </c>
      <c r="AZ86" s="211" t="n"/>
      <c r="BA86" s="33" t="n">
        <v>46107</v>
      </c>
    </row>
    <row r="87" ht="20.15" customHeight="1" s="452">
      <c r="A87" s="21" t="n">
        <v>46104</v>
      </c>
      <c r="B87" s="22">
        <f>IF(A87="","",TEXT(A87,"dddddd"))</f>
        <v/>
      </c>
      <c r="C87" s="22" t="n"/>
      <c r="D87" s="23" t="inlineStr">
        <is>
          <t>HT_Sam_HLL_HT</t>
        </is>
      </c>
      <c r="E87" s="24">
        <f t="array" ref="E87">IFERROR(INDIRECT(D87),"")</f>
        <v/>
      </c>
      <c r="F87" s="26" t="n">
        <v>20</v>
      </c>
      <c r="G87" s="26" t="n">
        <v>20</v>
      </c>
      <c r="H87" s="27">
        <f>IFERROR((Table110[[#This Row],[Plan]]/Table110[[#This Row],[Hours Used]])/(Table110[[#This Row],[SOC (TPD)]]/24),"")</f>
        <v/>
      </c>
      <c r="I87" s="27">
        <f>IFERROR((Table110[[#This Row],[Volume Delivered (T)]]/Table110[[#This Row],[Hours Used]])/(Table110[[#This Row],[SOC (TPD)]]/24),"")</f>
        <v/>
      </c>
      <c r="J87" s="28" t="n"/>
      <c r="K87" s="28" t="n"/>
      <c r="L87" s="28" t="n"/>
      <c r="M87" s="25" t="n"/>
      <c r="N87" s="29" t="n">
        <v>0.039</v>
      </c>
      <c r="O87" s="83" t="n">
        <v>45</v>
      </c>
      <c r="P87" s="25" t="n"/>
      <c r="Q87" s="25" t="n"/>
      <c r="R87" s="69" t="n"/>
      <c r="S87" s="70" t="n"/>
      <c r="T87" s="30">
        <f>IF(Table110[[#This Row],[SKU]]="",0,24-Table110[[#This Row],[Legal Non-Operating Time]]-Table110[[#This Row],[No Demand Time]]-Table110[[#This Row],[Force Majeure]])</f>
        <v/>
      </c>
      <c r="U87" s="26" t="n"/>
      <c r="V87" s="26" t="n"/>
      <c r="W87" s="26" t="n"/>
      <c r="X87" s="26" t="n">
        <v>1</v>
      </c>
      <c r="Y87" s="26" t="n"/>
      <c r="Z87" s="26" t="n"/>
      <c r="AA87" s="26" t="n"/>
      <c r="AB87" s="30">
        <f>Table110[[#This Row],[Hours Used]]-SUM(Table110[[#This Row],[Planned Maintenance]:[Start and Finish Production]])</f>
        <v/>
      </c>
      <c r="AC87" s="26" t="n"/>
      <c r="AD87" s="26" t="n"/>
      <c r="AE87" s="26" t="n"/>
      <c r="AF87" s="26" t="n"/>
      <c r="AG87" s="26" t="n"/>
      <c r="AH87" s="26" t="n"/>
      <c r="AI87" s="24">
        <f>(Table110[[#This Row],[Hours Used]]-SUM(Table110[[#This Row],[Planned Maintenance]:[Start and Finish Production]])-SUM(Table110[[#This Row],[Minor Stoppages]:[Material Shortages]])-Table110[[#This Row],[Quality Loss (Hrs)]]-Table110[[#This Row],[Operating Time]])/3</f>
        <v/>
      </c>
      <c r="AJ87" s="24">
        <f>IFERROR(IF(Table110[[#This Row],[SKU]]="",0,Table110[[#This Row],[Quality Loss (T)]]/(Table110[[#This Row],[SOC (TPD)]]/24)),"")</f>
        <v/>
      </c>
      <c r="AK87" s="31">
        <f>IFERROR(IF(Table110[[#This Row],[SKU]]="",0,Table110[[#This Row],[Volume Delivered (T)]]/(Table110[[#This Row],[SOC (TPD)]]/24)),"")</f>
        <v/>
      </c>
      <c r="AL87" s="31">
        <f>IFERROR(Table110[[#This Row],[Operating Time]]/Table110[[#This Row],[PRODUCTION HOURS]],"")</f>
        <v/>
      </c>
      <c r="AM87" s="32" t="n">
        <v>93</v>
      </c>
      <c r="AN87" s="32" t="inlineStr">
        <is>
          <t>YES</t>
        </is>
      </c>
      <c r="AO87" s="32" t="inlineStr">
        <is>
          <t>YES</t>
        </is>
      </c>
      <c r="AP87" s="32" t="n">
        <v>17</v>
      </c>
      <c r="AQ87" s="32" t="n">
        <v>17</v>
      </c>
      <c r="AR87" s="32" t="n"/>
      <c r="AS87" s="32">
        <f>IFERROR(SUMIFS(#REF!,#REF!,'Shift Wise-Data Sheet'!A:A,#REF!,"Samridhi Perk Line")/SUMIFS(#REF!,#REF!,'Shift Wise-Data Sheet'!A:A,#REF!,"Samridhi Perk Line"),"")</f>
        <v/>
      </c>
      <c r="AT87" s="32" t="n"/>
      <c r="AU87" s="32" t="n"/>
      <c r="AV87" s="203">
        <f>IFERROR(VLOOKUP(Table110[[#This Row],[Date]],'Overweight Data'!A85:G1180,6,FALSE),"")</f>
        <v/>
      </c>
      <c r="AW87" s="213">
        <f>IFERROR(
   IF(
      OR(Table110[[#This Row],[Operating Time]]=0, (Table110[[#This Row],[Operating Time]]/IF(AD87&lt;=1,AD87+1,AD87))*60=0),
      1,
      ((Table110[[#This Row],[Operating Time]])/IF(AD87&lt;=1,AD87+1,AD87))*60
   ),
"_")</f>
        <v/>
      </c>
      <c r="AX87" s="213">
        <f>COUNTIFS('Downtime Data'!A:A,Table110[[#This Row],[Date]])</f>
        <v/>
      </c>
      <c r="AY87" s="211">
        <f>IFERROR((SUM(Table110[[#This Row],[Minor Stoppages]:[Material Shortages]])/Table110[[#This Row],['# Stops]])*60,"")</f>
        <v/>
      </c>
      <c r="AZ87" s="211" t="n"/>
      <c r="BA87" s="33" t="n">
        <v>46107</v>
      </c>
    </row>
    <row r="88" ht="20.15" customHeight="1" s="452">
      <c r="A88" s="21" t="n">
        <v>46105</v>
      </c>
      <c r="B88" s="22">
        <f>IF(A88="","",TEXT(A88,"dddddd"))</f>
        <v/>
      </c>
      <c r="C88" s="22" t="n"/>
      <c r="D88" s="23" t="inlineStr">
        <is>
          <t>HT_Sam_HLL_10.3G</t>
        </is>
      </c>
      <c r="E88" s="24">
        <f t="array" ref="E88">IFERROR(INDIRECT(D88),"")</f>
        <v/>
      </c>
      <c r="F88" s="26" t="n">
        <v>20</v>
      </c>
      <c r="G88" s="26" t="n">
        <v>20</v>
      </c>
      <c r="H88" s="27">
        <f>IFERROR((Table110[[#This Row],[Plan]]/Table110[[#This Row],[Hours Used]])/(Table110[[#This Row],[SOC (TPD)]]/24),"")</f>
        <v/>
      </c>
      <c r="I88" s="27">
        <f>IFERROR((Table110[[#This Row],[Volume Delivered (T)]]/Table110[[#This Row],[Hours Used]])/(Table110[[#This Row],[SOC (TPD)]]/24),"")</f>
        <v/>
      </c>
      <c r="J88" s="28" t="n"/>
      <c r="K88" s="28" t="n"/>
      <c r="L88" s="28" t="n"/>
      <c r="M88" s="25" t="n"/>
      <c r="N88" s="29" t="n">
        <v>0.039</v>
      </c>
      <c r="O88" s="83" t="n"/>
      <c r="P88" s="25" t="n"/>
      <c r="Q88" s="25" t="n"/>
      <c r="R88" s="69" t="n"/>
      <c r="S88" s="70" t="n"/>
      <c r="T88" s="30">
        <f>IF(Table110[[#This Row],[SKU]]="",0,24-Table110[[#This Row],[Legal Non-Operating Time]]-Table110[[#This Row],[No Demand Time]]-Table110[[#This Row],[Force Majeure]])</f>
        <v/>
      </c>
      <c r="U88" s="26" t="n"/>
      <c r="V88" s="26" t="n"/>
      <c r="W88" s="26" t="n">
        <v>4.4</v>
      </c>
      <c r="X88" s="26" t="n"/>
      <c r="Y88" s="26" t="n"/>
      <c r="Z88" s="26" t="n"/>
      <c r="AA88" s="26" t="n"/>
      <c r="AB88" s="30">
        <f>Table110[[#This Row],[Hours Used]]-SUM(Table110[[#This Row],[Planned Maintenance]:[Start and Finish Production]])</f>
        <v/>
      </c>
      <c r="AC88" s="26" t="n"/>
      <c r="AD88" s="26" t="n"/>
      <c r="AE88" s="26" t="n"/>
      <c r="AF88" s="26" t="n"/>
      <c r="AG88" s="26" t="n"/>
      <c r="AH88" s="26" t="n"/>
      <c r="AI88" s="24">
        <f>(Table110[[#This Row],[Hours Used]]-SUM(Table110[[#This Row],[Planned Maintenance]:[Start and Finish Production]])-SUM(Table110[[#This Row],[Minor Stoppages]:[Material Shortages]])-Table110[[#This Row],[Quality Loss (Hrs)]]-Table110[[#This Row],[Operating Time]])/3</f>
        <v/>
      </c>
      <c r="AJ88" s="24">
        <f>IFERROR(IF(Table110[[#This Row],[SKU]]="",0,Table110[[#This Row],[Quality Loss (T)]]/(Table110[[#This Row],[SOC (TPD)]]/24)),"")</f>
        <v/>
      </c>
      <c r="AK88" s="31">
        <f>IFERROR(IF(Table110[[#This Row],[SKU]]="",0,Table110[[#This Row],[Volume Delivered (T)]]/(Table110[[#This Row],[SOC (TPD)]]/24)),"")</f>
        <v/>
      </c>
      <c r="AL88" s="31">
        <f>IFERROR(Table110[[#This Row],[Operating Time]]/Table110[[#This Row],[PRODUCTION HOURS]],"")</f>
        <v/>
      </c>
      <c r="AM88" s="32" t="n">
        <v>131</v>
      </c>
      <c r="AN88" s="32" t="inlineStr">
        <is>
          <t>YES</t>
        </is>
      </c>
      <c r="AO88" s="32" t="inlineStr">
        <is>
          <t>NO</t>
        </is>
      </c>
      <c r="AP88" s="32" t="n">
        <v>10</v>
      </c>
      <c r="AQ88" s="32" t="n">
        <v>10</v>
      </c>
      <c r="AR88" s="32" t="n"/>
      <c r="AS88" s="32">
        <f>IFERROR(SUMIFS(#REF!,#REF!,'Shift Wise-Data Sheet'!A:A,#REF!,"Samridhi Perk Line")/SUMIFS(#REF!,#REF!,'Shift Wise-Data Sheet'!A:A,#REF!,"Samridhi Perk Line"),"")</f>
        <v/>
      </c>
      <c r="AT88" s="32" t="n"/>
      <c r="AU88" s="32" t="n"/>
      <c r="AV88" s="203">
        <f>IFERROR(VLOOKUP(Table110[[#This Row],[Date]],'Overweight Data'!A86:G1181,6,FALSE),"")</f>
        <v/>
      </c>
      <c r="AW88" s="213">
        <f>IFERROR(
   IF(
      OR(Table110[[#This Row],[Operating Time]]=0, (Table110[[#This Row],[Operating Time]]/IF(AD88&lt;=1,AD88+1,AD88))*60=0),
      1,
      ((Table110[[#This Row],[Operating Time]])/IF(AD88&lt;=1,AD88+1,AD88))*60
   ),
"_")</f>
        <v/>
      </c>
      <c r="AX88" s="213">
        <f>COUNTIFS('Downtime Data'!A:A,Table110[[#This Row],[Date]])</f>
        <v/>
      </c>
      <c r="AY88" s="211">
        <f>IFERROR((SUM(Table110[[#This Row],[Minor Stoppages]:[Material Shortages]])/Table110[[#This Row],['# Stops]])*60,"")</f>
        <v/>
      </c>
      <c r="AZ88" s="211" t="n"/>
      <c r="BA88" s="33" t="n">
        <v>46107</v>
      </c>
    </row>
    <row r="89" ht="20.15" customHeight="1" s="452">
      <c r="A89" s="21" t="n">
        <v>46106</v>
      </c>
      <c r="B89" s="22">
        <f>IF(A89="","",TEXT(A89,"dddddd"))</f>
        <v/>
      </c>
      <c r="C89" s="22" t="n"/>
      <c r="D89" s="23" t="inlineStr">
        <is>
          <t>_10.3GM</t>
        </is>
      </c>
      <c r="E89" s="24">
        <f t="array" ref="E89">IFERROR(INDIRECT(D89),"")</f>
        <v/>
      </c>
      <c r="F89" s="26" t="n">
        <v>31.8</v>
      </c>
      <c r="G89" s="26" t="n">
        <v>31.8</v>
      </c>
      <c r="H89" s="27">
        <f>IFERROR((Table110[[#This Row],[Plan]]/Table110[[#This Row],[Hours Used]])/(Table110[[#This Row],[SOC (TPD)]]/24),"")</f>
        <v/>
      </c>
      <c r="I89" s="27">
        <f>IFERROR((Table110[[#This Row],[Volume Delivered (T)]]/Table110[[#This Row],[Hours Used]])/(Table110[[#This Row],[SOC (TPD)]]/24),"")</f>
        <v/>
      </c>
      <c r="J89" s="28" t="n"/>
      <c r="K89" s="28" t="n"/>
      <c r="L89" s="28" t="n"/>
      <c r="M89" s="25">
        <f>0.5+1.17+0.17+0.28-0.29-0.63</f>
        <v/>
      </c>
      <c r="N89" s="29" t="n">
        <v>0.039</v>
      </c>
      <c r="O89" s="83" t="n"/>
      <c r="P89" s="25" t="n"/>
      <c r="Q89" s="25" t="n"/>
      <c r="R89" s="69" t="n"/>
      <c r="S89" s="70" t="n"/>
      <c r="T89" s="30">
        <f>IF(Table110[[#This Row],[SKU]]="",0,24-Table110[[#This Row],[Legal Non-Operating Time]]-Table110[[#This Row],[No Demand Time]]-Table110[[#This Row],[Force Majeure]])</f>
        <v/>
      </c>
      <c r="U89" s="26" t="n"/>
      <c r="V89" s="26" t="n">
        <v>1</v>
      </c>
      <c r="W89" s="26" t="n"/>
      <c r="X89" s="26" t="n"/>
      <c r="Y89" s="26" t="n"/>
      <c r="Z89" s="26" t="n"/>
      <c r="AA89" s="26" t="n"/>
      <c r="AB89" s="30">
        <f>Table110[[#This Row],[Hours Used]]-SUM(Table110[[#This Row],[Planned Maintenance]:[Start and Finish Production]])</f>
        <v/>
      </c>
      <c r="AC89" s="26" t="n"/>
      <c r="AD89" s="26" t="n">
        <v>1</v>
      </c>
      <c r="AE89" s="26" t="n"/>
      <c r="AF89" s="26" t="n">
        <v>1</v>
      </c>
      <c r="AG89" s="26" t="n"/>
      <c r="AH89" s="26" t="n"/>
      <c r="AI89" s="24">
        <f>(Table110[[#This Row],[Hours Used]]-SUM(Table110[[#This Row],[Planned Maintenance]:[Start and Finish Production]])-SUM(Table110[[#This Row],[Minor Stoppages]:[Material Shortages]])-Table110[[#This Row],[Quality Loss (Hrs)]]-Table110[[#This Row],[Operating Time]])/3</f>
        <v/>
      </c>
      <c r="AJ89" s="24">
        <f>IFERROR(IF(Table110[[#This Row],[SKU]]="",0,Table110[[#This Row],[Quality Loss (T)]]/(Table110[[#This Row],[SOC (TPD)]]/24)),"")</f>
        <v/>
      </c>
      <c r="AK89" s="31">
        <f>IFERROR(IF(Table110[[#This Row],[SKU]]="",0,Table110[[#This Row],[Volume Delivered (T)]]/(Table110[[#This Row],[SOC (TPD)]]/24)),"")</f>
        <v/>
      </c>
      <c r="AL89" s="31">
        <f>IFERROR(Table110[[#This Row],[Operating Time]]/Table110[[#This Row],[PRODUCTION HOURS]],"")</f>
        <v/>
      </c>
      <c r="AM89" s="32" t="n">
        <v>136</v>
      </c>
      <c r="AN89" s="32" t="inlineStr">
        <is>
          <t>YES</t>
        </is>
      </c>
      <c r="AO89" s="32" t="inlineStr">
        <is>
          <t>NO</t>
        </is>
      </c>
      <c r="AP89" s="32" t="n">
        <v>0</v>
      </c>
      <c r="AQ89" s="32" t="n">
        <v>0</v>
      </c>
      <c r="AR89" s="32" t="n"/>
      <c r="AS89" s="32">
        <f>IFERROR(SUMIFS(#REF!,#REF!,'Shift Wise-Data Sheet'!A:A,#REF!,"Samridhi Perk Line")/SUMIFS(#REF!,#REF!,'Shift Wise-Data Sheet'!A:A,#REF!,"Samridhi Perk Line"),"")</f>
        <v/>
      </c>
      <c r="AT89" s="32" t="n"/>
      <c r="AU89" s="32" t="n"/>
      <c r="AV89" s="203">
        <f>IFERROR(VLOOKUP(Table110[[#This Row],[Date]],'Overweight Data'!A87:G1182,6,FALSE),"")</f>
        <v/>
      </c>
      <c r="AW89" s="213">
        <f>IFERROR(
   IF(
      OR(Table110[[#This Row],[Operating Time]]=0, (Table110[[#This Row],[Operating Time]]/IF(AD89&lt;=1,AD89+1,AD89))*60=0),
      1,
      ((Table110[[#This Row],[Operating Time]])/IF(AD89&lt;=1,AD89+1,AD89))*60
   ),
"_")</f>
        <v/>
      </c>
      <c r="AX89" s="213">
        <f>COUNTIFS('Downtime Data'!A:A,Table110[[#This Row],[Date]])</f>
        <v/>
      </c>
      <c r="AY89" s="211">
        <f>IFERROR((SUM(Table110[[#This Row],[Minor Stoppages]:[Material Shortages]])/Table110[[#This Row],['# Stops]])*60,"")</f>
        <v/>
      </c>
      <c r="AZ89" s="211" t="n"/>
      <c r="BA89" s="33" t="n">
        <v>46107</v>
      </c>
    </row>
    <row r="90" ht="20.15" customHeight="1" s="452">
      <c r="A90" s="21" t="n">
        <v>46107</v>
      </c>
      <c r="B90" s="22">
        <f>IF(A90="","",TEXT(A90,"dddddd"))</f>
        <v/>
      </c>
      <c r="C90" s="22" t="n"/>
      <c r="D90" s="23" t="inlineStr">
        <is>
          <t>_10.3GM</t>
        </is>
      </c>
      <c r="E90" s="24">
        <f t="array" ref="E90">IFERROR(INDIRECT(D90),"")</f>
        <v/>
      </c>
      <c r="F90" s="26" t="n">
        <v>35</v>
      </c>
      <c r="G90" s="26">
        <f>41.3-6.3</f>
        <v/>
      </c>
      <c r="H90" s="27">
        <f>IFERROR((Table110[[#This Row],[Plan]]/Table110[[#This Row],[Hours Used]])/(Table110[[#This Row],[SOC (TPD)]]/24),"")</f>
        <v/>
      </c>
      <c r="I90" s="27">
        <f>IFERROR((Table110[[#This Row],[Volume Delivered (T)]]/Table110[[#This Row],[Hours Used]])/(Table110[[#This Row],[SOC (TPD)]]/24),"")</f>
        <v/>
      </c>
      <c r="J90" s="28" t="n"/>
      <c r="K90" s="28" t="n"/>
      <c r="L90" s="28" t="n"/>
      <c r="M90" s="25">
        <f>0.45+1.39+0.17+0.42-0.27-0.49</f>
        <v/>
      </c>
      <c r="N90" s="29" t="n">
        <v>0.039</v>
      </c>
      <c r="O90" s="83" t="n"/>
      <c r="P90" s="25" t="n"/>
      <c r="Q90" s="25" t="n"/>
      <c r="R90" s="69" t="n"/>
      <c r="S90" s="70" t="n"/>
      <c r="T90" s="30">
        <f>IF(Table110[[#This Row],[SKU]]="",0,24-Table110[[#This Row],[Legal Non-Operating Time]]-Table110[[#This Row],[No Demand Time]]-Table110[[#This Row],[Force Majeure]])</f>
        <v/>
      </c>
      <c r="U90" s="26" t="n"/>
      <c r="V90" s="26" t="n">
        <v>1</v>
      </c>
      <c r="W90" s="26" t="n"/>
      <c r="X90" s="26" t="n"/>
      <c r="Y90" s="26" t="n"/>
      <c r="Z90" s="26" t="n"/>
      <c r="AA90" s="26" t="n"/>
      <c r="AB90" s="30">
        <f>Table110[[#This Row],[Hours Used]]-SUM(Table110[[#This Row],[Planned Maintenance]:[Start and Finish Production]])</f>
        <v/>
      </c>
      <c r="AC90" s="26" t="n"/>
      <c r="AD90" s="26" t="n"/>
      <c r="AE90" s="26" t="n"/>
      <c r="AF90" s="26" t="n"/>
      <c r="AG90" s="26" t="n"/>
      <c r="AH90" s="26" t="n"/>
      <c r="AI90" s="24">
        <f>(Table110[[#This Row],[Hours Used]]-SUM(Table110[[#This Row],[Planned Maintenance]:[Start and Finish Production]])-SUM(Table110[[#This Row],[Minor Stoppages]:[Material Shortages]])-Table110[[#This Row],[Quality Loss (Hrs)]]-Table110[[#This Row],[Operating Time]])/3</f>
        <v/>
      </c>
      <c r="AJ90" s="24">
        <f>IFERROR(IF(Table110[[#This Row],[SKU]]="",0,Table110[[#This Row],[Quality Loss (T)]]/(Table110[[#This Row],[SOC (TPD)]]/24)),"")</f>
        <v/>
      </c>
      <c r="AK90" s="31">
        <f>IFERROR(IF(Table110[[#This Row],[SKU]]="",0,Table110[[#This Row],[Volume Delivered (T)]]/(Table110[[#This Row],[SOC (TPD)]]/24)),"")</f>
        <v/>
      </c>
      <c r="AL90" s="31">
        <f>IFERROR(Table110[[#This Row],[Operating Time]]/Table110[[#This Row],[PRODUCTION HOURS]],"")</f>
        <v/>
      </c>
      <c r="AM90" s="32" t="n">
        <v>131</v>
      </c>
      <c r="AN90" s="32" t="inlineStr">
        <is>
          <t>YES</t>
        </is>
      </c>
      <c r="AO90" s="32" t="inlineStr">
        <is>
          <t>YES</t>
        </is>
      </c>
      <c r="AP90" s="32" t="n">
        <v>0</v>
      </c>
      <c r="AQ90" s="32" t="n">
        <v>0</v>
      </c>
      <c r="AR90" s="32" t="n"/>
      <c r="AS90" s="32">
        <f>IFERROR(SUMIFS(#REF!,#REF!,'Shift Wise-Data Sheet'!A:A,#REF!,"Samridhi Perk Line")/SUMIFS(#REF!,#REF!,'Shift Wise-Data Sheet'!A:A,#REF!,"Samridhi Perk Line"),"")</f>
        <v/>
      </c>
      <c r="AT90" s="32" t="n"/>
      <c r="AU90" s="32" t="n"/>
      <c r="AV90" s="203">
        <f>IFERROR(VLOOKUP(Table110[[#This Row],[Date]],'Overweight Data'!A88:G1183,6,FALSE),"")</f>
        <v/>
      </c>
      <c r="AW90" s="213">
        <f>IFERROR(
   IF(
      OR(Table110[[#This Row],[Operating Time]]=0, (Table110[[#This Row],[Operating Time]]/IF(AD90&lt;=1,AD90+1,AD90))*60=0),
      1,
      ((Table110[[#This Row],[Operating Time]])/IF(AD90&lt;=1,AD90+1,AD90))*60
   ),
"_")</f>
        <v/>
      </c>
      <c r="AX90" s="213">
        <f>COUNTIFS('Downtime Data'!A:A,Table110[[#This Row],[Date]])</f>
        <v/>
      </c>
      <c r="AY90" s="211">
        <f>IFERROR((SUM(Table110[[#This Row],[Minor Stoppages]:[Material Shortages]])/Table110[[#This Row],['# Stops]])*60,"")</f>
        <v/>
      </c>
      <c r="AZ90" s="211" t="n"/>
      <c r="BA90" s="33" t="n">
        <v>46107</v>
      </c>
    </row>
    <row r="91" ht="20.15" customHeight="1" s="452">
      <c r="A91" s="21" t="n">
        <v>46108</v>
      </c>
      <c r="B91" s="22">
        <f>IF(A91="","",TEXT(A91,"dddddd"))</f>
        <v/>
      </c>
      <c r="C91" s="22" t="n"/>
      <c r="D91" s="23" t="inlineStr">
        <is>
          <t>_10.3GM</t>
        </is>
      </c>
      <c r="E91" s="24">
        <f t="array" ref="E91">IFERROR(INDIRECT(D91),"")</f>
        <v/>
      </c>
      <c r="F91" s="26" t="n">
        <v>33.5</v>
      </c>
      <c r="G91" s="26">
        <f>25.2+11.3</f>
        <v/>
      </c>
      <c r="H91" s="27">
        <f>IFERROR((Table110[[#This Row],[Plan]]/Table110[[#This Row],[Hours Used]])/(Table110[[#This Row],[SOC (TPD)]]/24),"")</f>
        <v/>
      </c>
      <c r="I91" s="27">
        <f>IFERROR((Table110[[#This Row],[Volume Delivered (T)]]/Table110[[#This Row],[Hours Used]])/(Table110[[#This Row],[SOC (TPD)]]/24),"")</f>
        <v/>
      </c>
      <c r="J91" s="28" t="n"/>
      <c r="K91" s="28" t="n"/>
      <c r="L91" s="28" t="n"/>
      <c r="M91" s="25">
        <f>0.49+1.07+0.15+0.28-0.2-0.65</f>
        <v/>
      </c>
      <c r="N91" s="29" t="n">
        <v>0.039</v>
      </c>
      <c r="O91" s="83" t="n"/>
      <c r="P91" s="25" t="n"/>
      <c r="Q91" s="25" t="n"/>
      <c r="R91" s="69" t="n"/>
      <c r="S91" s="70" t="n"/>
      <c r="T91" s="30">
        <f>IF(Table110[[#This Row],[SKU]]="",0,24-Table110[[#This Row],[Legal Non-Operating Time]]-Table110[[#This Row],[No Demand Time]]-Table110[[#This Row],[Force Majeure]])</f>
        <v/>
      </c>
      <c r="U91" s="26" t="n"/>
      <c r="V91" s="26" t="n">
        <v>0.5</v>
      </c>
      <c r="W91" s="26" t="n"/>
      <c r="X91" s="26" t="n"/>
      <c r="Y91" s="26" t="n"/>
      <c r="Z91" s="26" t="n"/>
      <c r="AA91" s="26" t="n"/>
      <c r="AB91" s="30">
        <f>Table110[[#This Row],[Hours Used]]-SUM(Table110[[#This Row],[Planned Maintenance]:[Start and Finish Production]])</f>
        <v/>
      </c>
      <c r="AC91" s="26" t="n"/>
      <c r="AD91" s="26" t="n">
        <v>0.25</v>
      </c>
      <c r="AE91" s="26" t="n"/>
      <c r="AF91" s="26" t="n"/>
      <c r="AG91" s="26" t="n"/>
      <c r="AH91" s="26" t="n"/>
      <c r="AI91" s="24">
        <f>(Table110[[#This Row],[Hours Used]]-SUM(Table110[[#This Row],[Planned Maintenance]:[Start and Finish Production]])-SUM(Table110[[#This Row],[Minor Stoppages]:[Material Shortages]])-Table110[[#This Row],[Quality Loss (Hrs)]]-Table110[[#This Row],[Operating Time]])/3</f>
        <v/>
      </c>
      <c r="AJ91" s="24">
        <f>IFERROR(IF(Table110[[#This Row],[SKU]]="",0,Table110[[#This Row],[Quality Loss (T)]]/(Table110[[#This Row],[SOC (TPD)]]/24)),"")</f>
        <v/>
      </c>
      <c r="AK91" s="31">
        <f>IFERROR(IF(Table110[[#This Row],[SKU]]="",0,Table110[[#This Row],[Volume Delivered (T)]]/(Table110[[#This Row],[SOC (TPD)]]/24)),"")</f>
        <v/>
      </c>
      <c r="AL91" s="31">
        <f>IFERROR(Table110[[#This Row],[Operating Time]]/Table110[[#This Row],[PRODUCTION HOURS]],"")</f>
        <v/>
      </c>
      <c r="AM91" s="32" t="n">
        <v>105</v>
      </c>
      <c r="AN91" s="32" t="inlineStr">
        <is>
          <t>YES</t>
        </is>
      </c>
      <c r="AO91" s="32" t="inlineStr">
        <is>
          <t>YES</t>
        </is>
      </c>
      <c r="AP91" s="32" t="n">
        <v>0</v>
      </c>
      <c r="AQ91" s="32" t="n">
        <v>0</v>
      </c>
      <c r="AR91" s="32" t="n"/>
      <c r="AS91" s="32">
        <f>IFERROR(SUMIFS(#REF!,#REF!,'Shift Wise-Data Sheet'!A:A,#REF!,"Samridhi Perk Line")/SUMIFS(#REF!,#REF!,'Shift Wise-Data Sheet'!A:A,#REF!,"Samridhi Perk Line"),"")</f>
        <v/>
      </c>
      <c r="AT91" s="32" t="n"/>
      <c r="AU91" s="32" t="n"/>
      <c r="AV91" s="203">
        <f>IFERROR(VLOOKUP(Table110[[#This Row],[Date]],'Overweight Data'!A89:G1184,6,FALSE),"")</f>
        <v/>
      </c>
      <c r="AW91" s="213">
        <f>IFERROR(
   IF(
      OR(Table110[[#This Row],[Operating Time]]=0, (Table110[[#This Row],[Operating Time]]/IF(AD91&lt;=1,AD91+1,AD91))*60=0),
      1,
      ((Table110[[#This Row],[Operating Time]])/IF(AD91&lt;=1,AD91+1,AD91))*60
   ),
"_")</f>
        <v/>
      </c>
      <c r="AX91" s="213">
        <f>COUNTIFS('Downtime Data'!A:A,Table110[[#This Row],[Date]])</f>
        <v/>
      </c>
      <c r="AY91" s="211">
        <f>IFERROR((SUM(Table110[[#This Row],[Minor Stoppages]:[Material Shortages]])/Table110[[#This Row],['# Stops]])*60,"")</f>
        <v/>
      </c>
      <c r="AZ91" s="211" t="n"/>
      <c r="BA91" s="33" t="n">
        <v>46107</v>
      </c>
    </row>
    <row r="92" ht="20.15" customHeight="1" s="452">
      <c r="A92" s="21" t="n">
        <v>46109</v>
      </c>
      <c r="B92" s="22">
        <f>IF(A92="","",TEXT(A92,"dddddd"))</f>
        <v/>
      </c>
      <c r="C92" s="22" t="n"/>
      <c r="D92" s="23" t="inlineStr">
        <is>
          <t>_10.3GM</t>
        </is>
      </c>
      <c r="E92" s="24">
        <f t="array" ref="E92">IFERROR(INDIRECT(D92),"")</f>
        <v/>
      </c>
      <c r="F92" s="26" t="n">
        <v>34</v>
      </c>
      <c r="G92" s="26" t="n">
        <v>34</v>
      </c>
      <c r="H92" s="27">
        <f>IFERROR((Table110[[#This Row],[Plan]]/Table110[[#This Row],[Hours Used]])/(Table110[[#This Row],[SOC (TPD)]]/24),"")</f>
        <v/>
      </c>
      <c r="I92" s="27">
        <f>IFERROR((Table110[[#This Row],[Volume Delivered (T)]]/Table110[[#This Row],[Hours Used]])/(Table110[[#This Row],[SOC (TPD)]]/24),"")</f>
        <v/>
      </c>
      <c r="J92" s="28" t="n"/>
      <c r="K92" s="28" t="n"/>
      <c r="L92" s="28" t="n"/>
      <c r="M92" s="25" t="n">
        <v>1.6</v>
      </c>
      <c r="N92" s="29" t="n">
        <v>0.039</v>
      </c>
      <c r="O92" s="83" t="n"/>
      <c r="P92" s="25" t="n"/>
      <c r="Q92" s="25" t="n"/>
      <c r="R92" s="69" t="n"/>
      <c r="S92" s="70" t="n"/>
      <c r="T92" s="30">
        <f>IF(Table110[[#This Row],[SKU]]="",0,24-Table110[[#This Row],[Legal Non-Operating Time]]-Table110[[#This Row],[No Demand Time]]-Table110[[#This Row],[Force Majeure]])</f>
        <v/>
      </c>
      <c r="U92" s="26" t="n">
        <v>2</v>
      </c>
      <c r="V92" s="26" t="n"/>
      <c r="W92" s="26" t="n"/>
      <c r="X92" s="26" t="n"/>
      <c r="Y92" s="26" t="n"/>
      <c r="Z92" s="26" t="n"/>
      <c r="AA92" s="26" t="n"/>
      <c r="AB92" s="30">
        <f>Table110[[#This Row],[Hours Used]]-SUM(Table110[[#This Row],[Planned Maintenance]:[Start and Finish Production]])</f>
        <v/>
      </c>
      <c r="AC92" s="26" t="n"/>
      <c r="AD92" s="26" t="n"/>
      <c r="AE92" s="26" t="n"/>
      <c r="AF92" s="26" t="n"/>
      <c r="AG92" s="26" t="n"/>
      <c r="AH92" s="26" t="n"/>
      <c r="AI92" s="24">
        <f>(Table110[[#This Row],[Hours Used]]-SUM(Table110[[#This Row],[Planned Maintenance]:[Start and Finish Production]])-SUM(Table110[[#This Row],[Minor Stoppages]:[Material Shortages]])-Table110[[#This Row],[Quality Loss (Hrs)]]-Table110[[#This Row],[Operating Time]])/3</f>
        <v/>
      </c>
      <c r="AJ92" s="24">
        <f>IFERROR(IF(Table110[[#This Row],[SKU]]="",0,Table110[[#This Row],[Quality Loss (T)]]/(Table110[[#This Row],[SOC (TPD)]]/24)),"")</f>
        <v/>
      </c>
      <c r="AK92" s="31">
        <f>IFERROR(IF(Table110[[#This Row],[SKU]]="",0,Table110[[#This Row],[Volume Delivered (T)]]/(Table110[[#This Row],[SOC (TPD)]]/24)),"")</f>
        <v/>
      </c>
      <c r="AL92" s="31">
        <f>IFERROR(Table110[[#This Row],[Operating Time]]/Table110[[#This Row],[PRODUCTION HOURS]],"")</f>
        <v/>
      </c>
      <c r="AM92" s="32" t="n">
        <v>111</v>
      </c>
      <c r="AN92" s="32" t="inlineStr">
        <is>
          <t>YES</t>
        </is>
      </c>
      <c r="AO92" s="32" t="inlineStr">
        <is>
          <t>YES</t>
        </is>
      </c>
      <c r="AP92" s="32" t="n">
        <v>0</v>
      </c>
      <c r="AQ92" s="32" t="n">
        <v>0</v>
      </c>
      <c r="AR92" s="32" t="n"/>
      <c r="AS92" s="32">
        <f>IFERROR(SUMIFS(#REF!,#REF!,'Shift Wise-Data Sheet'!A:A,#REF!,"Samridhi Perk Line")/SUMIFS(#REF!,#REF!,'Shift Wise-Data Sheet'!A:A,#REF!,"Samridhi Perk Line"),"")</f>
        <v/>
      </c>
      <c r="AT92" s="32" t="n"/>
      <c r="AU92" s="32" t="n"/>
      <c r="AV92" s="203">
        <f>IFERROR(VLOOKUP(Table110[[#This Row],[Date]],'Overweight Data'!A90:G1185,6,FALSE),"")</f>
        <v/>
      </c>
      <c r="AW92" s="213">
        <f>IFERROR(
   IF(
      OR(Table110[[#This Row],[Operating Time]]=0, (Table110[[#This Row],[Operating Time]]/IF(AD92&lt;=1,AD92+1,AD92))*60=0),
      1,
      ((Table110[[#This Row],[Operating Time]])/IF(AD92&lt;=1,AD92+1,AD92))*60
   ),
"_")</f>
        <v/>
      </c>
      <c r="AX92" s="213">
        <f>COUNTIFS('Downtime Data'!A:A,Table110[[#This Row],[Date]])</f>
        <v/>
      </c>
      <c r="AY92" s="211">
        <f>IFERROR((SUM(Table110[[#This Row],[Minor Stoppages]:[Material Shortages]])/Table110[[#This Row],['# Stops]])*60,"")</f>
        <v/>
      </c>
      <c r="AZ92" s="211" t="n"/>
      <c r="BA92" s="33" t="n">
        <v>46107</v>
      </c>
    </row>
    <row r="93" ht="20.15" customHeight="1" s="452">
      <c r="A93" s="21" t="n">
        <v>46110</v>
      </c>
      <c r="B93" s="22">
        <f>IF(A93="","",TEXT(A93,"dddddd"))</f>
        <v/>
      </c>
      <c r="C93" s="22" t="n"/>
      <c r="D93" s="23" t="inlineStr">
        <is>
          <t>_10.3GM</t>
        </is>
      </c>
      <c r="E93" s="24">
        <f t="array" ref="E93">IFERROR(INDIRECT(D93),"")</f>
        <v/>
      </c>
      <c r="F93" s="26" t="n">
        <v>37.5</v>
      </c>
      <c r="G93" s="26" t="n">
        <v>37.5</v>
      </c>
      <c r="H93" s="27">
        <f>IFERROR((Table110[[#This Row],[Plan]]/Table110[[#This Row],[Hours Used]])/(Table110[[#This Row],[SOC (TPD)]]/24),"")</f>
        <v/>
      </c>
      <c r="I93" s="27">
        <f>IFERROR((Table110[[#This Row],[Volume Delivered (T)]]/Table110[[#This Row],[Hours Used]])/(Table110[[#This Row],[SOC (TPD)]]/24),"")</f>
        <v/>
      </c>
      <c r="J93" s="28" t="n"/>
      <c r="K93" s="28" t="n"/>
      <c r="L93" s="28" t="n"/>
      <c r="M93" s="25" t="n">
        <v>1.3</v>
      </c>
      <c r="N93" s="29" t="n">
        <v>0.039</v>
      </c>
      <c r="O93" s="83" t="n"/>
      <c r="P93" s="25" t="n"/>
      <c r="Q93" s="25" t="n"/>
      <c r="R93" s="69" t="n"/>
      <c r="S93" s="70" t="n"/>
      <c r="T93" s="30">
        <f>IF(Table110[[#This Row],[SKU]]="",0,24-Table110[[#This Row],[Legal Non-Operating Time]]-Table110[[#This Row],[No Demand Time]]-Table110[[#This Row],[Force Majeure]])</f>
        <v/>
      </c>
      <c r="U93" s="26" t="n"/>
      <c r="V93" s="26" t="n"/>
      <c r="W93" s="26" t="n"/>
      <c r="X93" s="26" t="n"/>
      <c r="Y93" s="26" t="n"/>
      <c r="Z93" s="26" t="n"/>
      <c r="AA93" s="26" t="n"/>
      <c r="AB93" s="30">
        <f>Table110[[#This Row],[Hours Used]]-SUM(Table110[[#This Row],[Planned Maintenance]:[Start and Finish Production]])</f>
        <v/>
      </c>
      <c r="AC93" s="26" t="n"/>
      <c r="AD93" s="26" t="n"/>
      <c r="AE93" s="26" t="n"/>
      <c r="AF93" s="26" t="n"/>
      <c r="AG93" s="26" t="n"/>
      <c r="AH93" s="26" t="n"/>
      <c r="AI93" s="24">
        <f>(Table110[[#This Row],[Hours Used]]-SUM(Table110[[#This Row],[Planned Maintenance]:[Start and Finish Production]])-SUM(Table110[[#This Row],[Minor Stoppages]:[Material Shortages]])-Table110[[#This Row],[Quality Loss (Hrs)]]-Table110[[#This Row],[Operating Time]])/3</f>
        <v/>
      </c>
      <c r="AJ93" s="24">
        <f>IFERROR(IF(Table110[[#This Row],[SKU]]="",0,Table110[[#This Row],[Quality Loss (T)]]/(Table110[[#This Row],[SOC (TPD)]]/24)),"")</f>
        <v/>
      </c>
      <c r="AK93" s="31">
        <f>IFERROR(IF(Table110[[#This Row],[SKU]]="",0,Table110[[#This Row],[Volume Delivered (T)]]/(Table110[[#This Row],[SOC (TPD)]]/24)),"")</f>
        <v/>
      </c>
      <c r="AL93" s="31">
        <f>IFERROR(Table110[[#This Row],[Operating Time]]/Table110[[#This Row],[PRODUCTION HOURS]],"")</f>
        <v/>
      </c>
      <c r="AM93" s="32" t="n">
        <v>117</v>
      </c>
      <c r="AN93" s="32" t="inlineStr">
        <is>
          <t>YES</t>
        </is>
      </c>
      <c r="AO93" s="32" t="inlineStr">
        <is>
          <t>YES</t>
        </is>
      </c>
      <c r="AP93" s="32" t="n">
        <v>3</v>
      </c>
      <c r="AQ93" s="32" t="n">
        <v>2</v>
      </c>
      <c r="AR93" s="32" t="n"/>
      <c r="AS93" s="32">
        <f>IFERROR(SUMIFS(#REF!,#REF!,'Shift Wise-Data Sheet'!A:A,#REF!,"Samridhi Perk Line")/SUMIFS(#REF!,#REF!,'Shift Wise-Data Sheet'!A:A,#REF!,"Samridhi Perk Line"),"")</f>
        <v/>
      </c>
      <c r="AT93" s="32" t="n"/>
      <c r="AU93" s="32" t="n"/>
      <c r="AV93" s="203">
        <f>IFERROR(VLOOKUP(Table110[[#This Row],[Date]],'Overweight Data'!A91:G1186,6,FALSE),"")</f>
        <v/>
      </c>
      <c r="AW93" s="213">
        <f>IFERROR(
   IF(
      OR(Table110[[#This Row],[Operating Time]]=0, (Table110[[#This Row],[Operating Time]]/IF(AD93&lt;=1,AD93+1,AD93))*60=0),
      1,
      ((Table110[[#This Row],[Operating Time]])/IF(AD93&lt;=1,AD93+1,AD93))*60
   ),
"_")</f>
        <v/>
      </c>
      <c r="AX93" s="213">
        <f>COUNTIFS('Downtime Data'!A:A,Table110[[#This Row],[Date]])</f>
        <v/>
      </c>
      <c r="AY93" s="211">
        <f>IFERROR((SUM(Table110[[#This Row],[Minor Stoppages]:[Material Shortages]])/Table110[[#This Row],['# Stops]])*60,"")</f>
        <v/>
      </c>
      <c r="AZ93" s="211" t="n"/>
      <c r="BA93" s="33" t="n">
        <v>46107</v>
      </c>
    </row>
    <row r="94" ht="20.15" customHeight="1" s="452">
      <c r="A94" s="21" t="n">
        <v>46111</v>
      </c>
      <c r="B94" s="22">
        <f>IF(A94="","",TEXT(A94,"dddddd"))</f>
        <v/>
      </c>
      <c r="C94" s="22" t="n"/>
      <c r="D94" s="23" t="inlineStr">
        <is>
          <t>_10.3GM</t>
        </is>
      </c>
      <c r="E94" s="24">
        <f t="array" ref="E94">IFERROR(INDIRECT(D94),"")</f>
        <v/>
      </c>
      <c r="F94" s="26" t="n">
        <v>31.5</v>
      </c>
      <c r="G94" s="26" t="n">
        <v>26.77</v>
      </c>
      <c r="H94" s="27">
        <f>IFERROR((Table110[[#This Row],[Plan]]/Table110[[#This Row],[Hours Used]])/(Table110[[#This Row],[SOC (TPD)]]/24),"")</f>
        <v/>
      </c>
      <c r="I94" s="27">
        <f>IFERROR((Table110[[#This Row],[Volume Delivered (T)]]/Table110[[#This Row],[Hours Used]])/(Table110[[#This Row],[SOC (TPD)]]/24),"")</f>
        <v/>
      </c>
      <c r="J94" s="28" t="n"/>
      <c r="K94" s="28" t="n"/>
      <c r="L94" s="28" t="n"/>
      <c r="M94" s="25">
        <f>0.32+1.29+0.14+0.7-0.24-0.66</f>
        <v/>
      </c>
      <c r="N94" s="29" t="n">
        <v>0.039</v>
      </c>
      <c r="O94" s="83" t="n"/>
      <c r="P94" s="25" t="n"/>
      <c r="Q94" s="25" t="n"/>
      <c r="R94" s="69" t="n"/>
      <c r="S94" s="70" t="n"/>
      <c r="T94" s="30">
        <f>IF(Table110[[#This Row],[SKU]]="",0,24-Table110[[#This Row],[Legal Non-Operating Time]]-Table110[[#This Row],[No Demand Time]]-Table110[[#This Row],[Force Majeure]])</f>
        <v/>
      </c>
      <c r="U94" s="26" t="n"/>
      <c r="V94" s="26" t="n"/>
      <c r="W94" s="26" t="n"/>
      <c r="X94" s="26" t="n"/>
      <c r="Y94" s="26" t="n"/>
      <c r="Z94" s="26" t="n"/>
      <c r="AA94" s="26" t="n"/>
      <c r="AB94" s="30">
        <f>Table110[[#This Row],[Hours Used]]-SUM(Table110[[#This Row],[Planned Maintenance]:[Start and Finish Production]])</f>
        <v/>
      </c>
      <c r="AC94" s="26" t="n"/>
      <c r="AD94" s="26" t="n">
        <v>6.5</v>
      </c>
      <c r="AE94" s="26" t="n"/>
      <c r="AF94" s="26" t="n"/>
      <c r="AG94" s="26" t="n"/>
      <c r="AH94" s="26" t="n"/>
      <c r="AI94" s="24">
        <f>(Table110[[#This Row],[Hours Used]]-SUM(Table110[[#This Row],[Planned Maintenance]:[Start and Finish Production]])-SUM(Table110[[#This Row],[Minor Stoppages]:[Material Shortages]])-Table110[[#This Row],[Quality Loss (Hrs)]]-Table110[[#This Row],[Operating Time]])/3</f>
        <v/>
      </c>
      <c r="AJ94" s="24">
        <f>IFERROR(IF(Table110[[#This Row],[SKU]]="",0,Table110[[#This Row],[Quality Loss (T)]]/(Table110[[#This Row],[SOC (TPD)]]/24)),"")</f>
        <v/>
      </c>
      <c r="AK94" s="31">
        <f>IFERROR(IF(Table110[[#This Row],[SKU]]="",0,Table110[[#This Row],[Volume Delivered (T)]]/(Table110[[#This Row],[SOC (TPD)]]/24)),"")</f>
        <v/>
      </c>
      <c r="AL94" s="31">
        <f>IFERROR(Table110[[#This Row],[Operating Time]]/Table110[[#This Row],[PRODUCTION HOURS]],"")</f>
        <v/>
      </c>
      <c r="AM94" s="32" t="n">
        <v>109</v>
      </c>
      <c r="AN94" s="32" t="inlineStr">
        <is>
          <t>YES</t>
        </is>
      </c>
      <c r="AO94" s="32" t="inlineStr">
        <is>
          <t>YES</t>
        </is>
      </c>
      <c r="AP94" s="32" t="n">
        <v>1</v>
      </c>
      <c r="AQ94" s="32" t="n">
        <v>0</v>
      </c>
      <c r="AR94" s="32" t="n"/>
      <c r="AS94" s="32">
        <f>IFERROR(SUMIFS(#REF!,#REF!,'Shift Wise-Data Sheet'!A:A,#REF!,"Samridhi Perk Line")/SUMIFS(#REF!,#REF!,'Shift Wise-Data Sheet'!A:A,#REF!,"Samridhi Perk Line"),"")</f>
        <v/>
      </c>
      <c r="AT94" s="32" t="n"/>
      <c r="AU94" s="32" t="n"/>
      <c r="AV94" s="203">
        <f>IFERROR(VLOOKUP(Table110[[#This Row],[Date]],'Overweight Data'!A92:G1187,6,FALSE),"")</f>
        <v/>
      </c>
      <c r="AW94" s="213">
        <f>IFERROR(
   IF(
      OR(Table110[[#This Row],[Operating Time]]=0, (Table110[[#This Row],[Operating Time]]/IF(AD94&lt;=1,AD94+1,AD94))*60=0),
      1,
      ((Table110[[#This Row],[Operating Time]])/IF(AD94&lt;=1,AD94+1,AD94))*60
   ),
"_")</f>
        <v/>
      </c>
      <c r="AX94" s="213">
        <f>COUNTIFS('Downtime Data'!A:A,Table110[[#This Row],[Date]])</f>
        <v/>
      </c>
      <c r="AY94" s="211">
        <f>IFERROR((SUM(Table110[[#This Row],[Minor Stoppages]:[Material Shortages]])/Table110[[#This Row],['# Stops]])*60,"")</f>
        <v/>
      </c>
      <c r="AZ94" s="211" t="n"/>
      <c r="BA94" s="33" t="n">
        <v>46138</v>
      </c>
    </row>
    <row r="95" ht="20.15" customHeight="1" s="452">
      <c r="A95" s="21" t="n">
        <v>46112</v>
      </c>
      <c r="B95" s="22">
        <f>IF(A95="","",TEXT(A95,"dddddd"))</f>
        <v/>
      </c>
      <c r="C95" s="22" t="n"/>
      <c r="D95" s="23" t="inlineStr">
        <is>
          <t>_10.3GM</t>
        </is>
      </c>
      <c r="E95" s="24">
        <f t="array" ref="E95">IFERROR(INDIRECT(D95),"")</f>
        <v/>
      </c>
      <c r="F95" s="26" t="n">
        <v>31.5</v>
      </c>
      <c r="G95" s="26" t="n">
        <v>31.06</v>
      </c>
      <c r="H95" s="27">
        <f>IFERROR((Table110[[#This Row],[Plan]]/Table110[[#This Row],[Hours Used]])/(Table110[[#This Row],[SOC (TPD)]]/24),"")</f>
        <v/>
      </c>
      <c r="I95" s="27">
        <f>IFERROR((Table110[[#This Row],[Volume Delivered (T)]]/Table110[[#This Row],[Hours Used]])/(Table110[[#This Row],[SOC (TPD)]]/24),"")</f>
        <v/>
      </c>
      <c r="J95" s="28" t="n"/>
      <c r="K95" s="28" t="n"/>
      <c r="L95" s="28" t="n"/>
      <c r="M95" s="25">
        <f>0.49+1.16+0.15+0.63-0.26-0.53</f>
        <v/>
      </c>
      <c r="N95" s="29" t="n">
        <v>0.039</v>
      </c>
      <c r="O95" s="83" t="n"/>
      <c r="P95" s="25" t="n"/>
      <c r="Q95" s="25" t="n"/>
      <c r="R95" s="69" t="n"/>
      <c r="S95" s="70" t="n"/>
      <c r="T95" s="30">
        <f>IF(Table110[[#This Row],[SKU]]="",0,24-Table110[[#This Row],[Legal Non-Operating Time]]-Table110[[#This Row],[No Demand Time]]-Table110[[#This Row],[Force Majeure]])</f>
        <v/>
      </c>
      <c r="U95" s="26" t="n"/>
      <c r="V95" s="26" t="n">
        <v>0.8</v>
      </c>
      <c r="W95" s="26" t="n"/>
      <c r="X95" s="26" t="n"/>
      <c r="Y95" s="26" t="n"/>
      <c r="Z95" s="26" t="n"/>
      <c r="AA95" s="26" t="n"/>
      <c r="AB95" s="30">
        <f>Table110[[#This Row],[Hours Used]]-SUM(Table110[[#This Row],[Planned Maintenance]:[Start and Finish Production]])</f>
        <v/>
      </c>
      <c r="AC95" s="26" t="n"/>
      <c r="AD95" s="26" t="n">
        <v>3</v>
      </c>
      <c r="AE95" s="26" t="n"/>
      <c r="AF95" s="26" t="n"/>
      <c r="AG95" s="26" t="n"/>
      <c r="AH95" s="26" t="n"/>
      <c r="AI95" s="24">
        <f>(Table110[[#This Row],[Hours Used]]-SUM(Table110[[#This Row],[Planned Maintenance]:[Start and Finish Production]])-SUM(Table110[[#This Row],[Minor Stoppages]:[Material Shortages]])-Table110[[#This Row],[Quality Loss (Hrs)]]-Table110[[#This Row],[Operating Time]])/3</f>
        <v/>
      </c>
      <c r="AJ95" s="24">
        <f>IFERROR(IF(Table110[[#This Row],[SKU]]="",0,Table110[[#This Row],[Quality Loss (T)]]/(Table110[[#This Row],[SOC (TPD)]]/24)),"")</f>
        <v/>
      </c>
      <c r="AK95" s="31">
        <f>IFERROR(IF(Table110[[#This Row],[SKU]]="",0,Table110[[#This Row],[Volume Delivered (T)]]/(Table110[[#This Row],[SOC (TPD)]]/24)),"")</f>
        <v/>
      </c>
      <c r="AL95" s="31">
        <f>IFERROR(Table110[[#This Row],[Operating Time]]/Table110[[#This Row],[PRODUCTION HOURS]],"")</f>
        <v/>
      </c>
      <c r="AM95" s="32" t="n">
        <v>113</v>
      </c>
      <c r="AN95" s="32" t="inlineStr">
        <is>
          <t>YES</t>
        </is>
      </c>
      <c r="AO95" s="32" t="inlineStr">
        <is>
          <t>YES</t>
        </is>
      </c>
      <c r="AP95" s="32" t="n">
        <v>0</v>
      </c>
      <c r="AQ95" s="32" t="n">
        <v>0</v>
      </c>
      <c r="AR95" s="32" t="n"/>
      <c r="AS95" s="32">
        <f>IFERROR(SUMIFS(#REF!,#REF!,'Shift Wise-Data Sheet'!A:A,#REF!,"Samridhi Perk Line")/SUMIFS(#REF!,#REF!,'Shift Wise-Data Sheet'!A:A,#REF!,"Samridhi Perk Line"),"")</f>
        <v/>
      </c>
      <c r="AT95" s="32" t="n"/>
      <c r="AU95" s="32" t="n"/>
      <c r="AV95" s="203">
        <f>IFERROR(VLOOKUP(Table110[[#This Row],[Date]],'Overweight Data'!A93:G1188,6,FALSE),"")</f>
        <v/>
      </c>
      <c r="AW95" s="213">
        <f>IFERROR(
   IF(
      OR(Table110[[#This Row],[Operating Time]]=0, (Table110[[#This Row],[Operating Time]]/IF(AD95&lt;=1,AD95+1,AD95))*60=0),
      1,
      ((Table110[[#This Row],[Operating Time]])/IF(AD95&lt;=1,AD95+1,AD95))*60
   ),
"_")</f>
        <v/>
      </c>
      <c r="AX95" s="213">
        <f>COUNTIFS('Downtime Data'!A:A,Table110[[#This Row],[Date]])</f>
        <v/>
      </c>
      <c r="AY95" s="211">
        <f>IFERROR((SUM(Table110[[#This Row],[Minor Stoppages]:[Material Shortages]])/Table110[[#This Row],['# Stops]])*60,"")</f>
        <v/>
      </c>
      <c r="AZ95" s="211" t="n"/>
      <c r="BA95" s="33" t="n">
        <v>46138</v>
      </c>
    </row>
    <row r="96" ht="20.15" customHeight="1" s="452">
      <c r="A96" s="21" t="n">
        <v>46113</v>
      </c>
      <c r="B96" s="22">
        <f>IF(A96="","",TEXT(A96,"dddddd"))</f>
        <v/>
      </c>
      <c r="C96" s="22" t="n"/>
      <c r="D96" s="23" t="inlineStr">
        <is>
          <t>_10.3GM</t>
        </is>
      </c>
      <c r="E96" s="24">
        <f t="array" ref="E96">IFERROR(INDIRECT(D96),"")</f>
        <v/>
      </c>
      <c r="F96" s="26" t="n">
        <v>32</v>
      </c>
      <c r="G96" s="26" t="n">
        <v>35.327352</v>
      </c>
      <c r="H96" s="27">
        <f>IFERROR((Table110[[#This Row],[Plan]]/Table110[[#This Row],[Hours Used]])/(Table110[[#This Row],[SOC (TPD)]]/24),"")</f>
        <v/>
      </c>
      <c r="I96" s="27">
        <f>IFERROR((Table110[[#This Row],[Volume Delivered (T)]]/Table110[[#This Row],[Hours Used]])/(Table110[[#This Row],[SOC (TPD)]]/24),"")</f>
        <v/>
      </c>
      <c r="J96" s="28" t="n"/>
      <c r="K96" s="28" t="n"/>
      <c r="L96" s="28" t="n"/>
      <c r="M96" s="25">
        <f>0.44+1.32+0.17+0.59-0.25-0.66</f>
        <v/>
      </c>
      <c r="N96" s="29" t="n">
        <v>0.039</v>
      </c>
      <c r="O96" s="83" t="n"/>
      <c r="P96" s="25" t="n"/>
      <c r="Q96" s="25" t="n"/>
      <c r="R96" s="69" t="n"/>
      <c r="S96" s="70" t="n"/>
      <c r="T96" s="30">
        <f>IF(Table110[[#This Row],[SKU]]="",0,24-Table110[[#This Row],[Legal Non-Operating Time]]-Table110[[#This Row],[No Demand Time]]-Table110[[#This Row],[Force Majeure]])</f>
        <v/>
      </c>
      <c r="U96" s="26" t="n">
        <v>1.2</v>
      </c>
      <c r="V96" s="26" t="n"/>
      <c r="W96" s="26" t="n"/>
      <c r="X96" s="26" t="n"/>
      <c r="Y96" s="26" t="n"/>
      <c r="Z96" s="26" t="n"/>
      <c r="AA96" s="26" t="n"/>
      <c r="AB96" s="30">
        <f>Table110[[#This Row],[Hours Used]]-SUM(Table110[[#This Row],[Planned Maintenance]:[Start and Finish Production]])</f>
        <v/>
      </c>
      <c r="AC96" s="26" t="n"/>
      <c r="AD96" s="26" t="n"/>
      <c r="AE96" s="26" t="n"/>
      <c r="AF96" s="26" t="n"/>
      <c r="AG96" s="26" t="n"/>
      <c r="AH96" s="26" t="n"/>
      <c r="AI96" s="24">
        <f>(Table110[[#This Row],[Hours Used]]-SUM(Table110[[#This Row],[Planned Maintenance]:[Start and Finish Production]])-SUM(Table110[[#This Row],[Minor Stoppages]:[Material Shortages]])-Table110[[#This Row],[Quality Loss (Hrs)]]-Table110[[#This Row],[Operating Time]])/3</f>
        <v/>
      </c>
      <c r="AJ96" s="24">
        <f>IFERROR(IF(Table110[[#This Row],[SKU]]="",0,Table110[[#This Row],[Quality Loss (T)]]/(Table110[[#This Row],[SOC (TPD)]]/24)),"")</f>
        <v/>
      </c>
      <c r="AK96" s="31">
        <f>IFERROR(IF(Table110[[#This Row],[SKU]]="",0,Table110[[#This Row],[Volume Delivered (T)]]/(Table110[[#This Row],[SOC (TPD)]]/24)),"")</f>
        <v/>
      </c>
      <c r="AL96" s="31">
        <f>IFERROR(Table110[[#This Row],[Operating Time]]/Table110[[#This Row],[PRODUCTION HOURS]],"")</f>
        <v/>
      </c>
      <c r="AM96" s="32" t="n">
        <v>91</v>
      </c>
      <c r="AN96" s="32" t="inlineStr">
        <is>
          <t>YES</t>
        </is>
      </c>
      <c r="AO96" s="32" t="inlineStr">
        <is>
          <t>YES</t>
        </is>
      </c>
      <c r="AP96" s="32" t="n">
        <v>23</v>
      </c>
      <c r="AQ96" s="32" t="n">
        <v>23</v>
      </c>
      <c r="AR96" s="32" t="n"/>
      <c r="AS96" s="32">
        <f>IFERROR(SUMIFS(#REF!,#REF!,'Shift Wise-Data Sheet'!A:A,#REF!,"Samridhi Perk Line")/SUMIFS(#REF!,#REF!,'Shift Wise-Data Sheet'!A:A,#REF!,"Samridhi Perk Line"),"")</f>
        <v/>
      </c>
      <c r="AT96" s="32" t="n"/>
      <c r="AU96" s="32" t="n"/>
      <c r="AV96" s="203">
        <f>IFERROR(VLOOKUP(Table110[[#This Row],[Date]],'Overweight Data'!A94:G1189,6,FALSE),"")</f>
        <v/>
      </c>
      <c r="AW96" s="213">
        <f>IFERROR(
   IF(
      OR(Table110[[#This Row],[Operating Time]]=0, (Table110[[#This Row],[Operating Time]]/IF(AD96&lt;=1,AD96+1,AD96))*60=0),
      1,
      ((Table110[[#This Row],[Operating Time]])/IF(AD96&lt;=1,AD96+1,AD96))*60
   ),
"_")</f>
        <v/>
      </c>
      <c r="AX96" s="213">
        <f>COUNTIFS('Downtime Data'!A:A,Table110[[#This Row],[Date]])</f>
        <v/>
      </c>
      <c r="AY96" s="211">
        <f>IFERROR((SUM(Table110[[#This Row],[Minor Stoppages]:[Material Shortages]])/Table110[[#This Row],['# Stops]])*60,"")</f>
        <v/>
      </c>
      <c r="AZ96" s="211" t="n"/>
      <c r="BA96" s="33" t="n">
        <v>46138</v>
      </c>
    </row>
    <row r="97" ht="20.15" customHeight="1" s="452">
      <c r="A97" s="21" t="n">
        <v>46114</v>
      </c>
      <c r="B97" s="22">
        <f>IF(A97="","",TEXT(A97,"dddddd"))</f>
        <v/>
      </c>
      <c r="C97" s="22" t="n"/>
      <c r="D97" s="23" t="inlineStr">
        <is>
          <t>_10.3GM</t>
        </is>
      </c>
      <c r="E97" s="24">
        <f t="array" ref="E97">IFERROR(INDIRECT(D97),"")</f>
        <v/>
      </c>
      <c r="F97" s="26" t="n">
        <v>31</v>
      </c>
      <c r="G97" s="26" t="n">
        <v>35.055432</v>
      </c>
      <c r="H97" s="27">
        <f>IFERROR((Table110[[#This Row],[Plan]]/Table110[[#This Row],[Hours Used]])/(Table110[[#This Row],[SOC (TPD)]]/24),"")</f>
        <v/>
      </c>
      <c r="I97" s="27">
        <f>IFERROR((Table110[[#This Row],[Volume Delivered (T)]]/Table110[[#This Row],[Hours Used]])/(Table110[[#This Row],[SOC (TPD)]]/24),"")</f>
        <v/>
      </c>
      <c r="J97" s="28" t="n"/>
      <c r="K97" s="28" t="n"/>
      <c r="L97" s="28" t="n"/>
      <c r="M97" s="25">
        <f>0.4+1.32+0.17+0.57-0.22-0.63</f>
        <v/>
      </c>
      <c r="N97" s="29" t="n">
        <v>0.039</v>
      </c>
      <c r="O97" s="83" t="n"/>
      <c r="P97" s="25" t="n"/>
      <c r="Q97" s="25" t="n"/>
      <c r="R97" s="69" t="n"/>
      <c r="S97" s="70" t="n"/>
      <c r="T97" s="30">
        <f>IF(Table110[[#This Row],[SKU]]="",0,24-Table110[[#This Row],[Legal Non-Operating Time]]-Table110[[#This Row],[No Demand Time]]-Table110[[#This Row],[Force Majeure]])</f>
        <v/>
      </c>
      <c r="U97" s="26" t="n">
        <v>1.3</v>
      </c>
      <c r="V97" s="26" t="n"/>
      <c r="W97" s="26" t="n"/>
      <c r="X97" s="26" t="n"/>
      <c r="Y97" s="26" t="n"/>
      <c r="Z97" s="26" t="n"/>
      <c r="AA97" s="26" t="n"/>
      <c r="AB97" s="30">
        <f>Table110[[#This Row],[Hours Used]]-SUM(Table110[[#This Row],[Planned Maintenance]:[Start and Finish Production]])</f>
        <v/>
      </c>
      <c r="AC97" s="26" t="n"/>
      <c r="AD97" s="26" t="n"/>
      <c r="AE97" s="26" t="n"/>
      <c r="AF97" s="26" t="n"/>
      <c r="AG97" s="26" t="n"/>
      <c r="AH97" s="26" t="n"/>
      <c r="AI97" s="24">
        <f>(Table110[[#This Row],[Hours Used]]-SUM(Table110[[#This Row],[Planned Maintenance]:[Start and Finish Production]])-SUM(Table110[[#This Row],[Minor Stoppages]:[Material Shortages]])-Table110[[#This Row],[Quality Loss (Hrs)]]-Table110[[#This Row],[Operating Time]])/3</f>
        <v/>
      </c>
      <c r="AJ97" s="24">
        <f>IFERROR(IF(Table110[[#This Row],[SKU]]="",0,Table110[[#This Row],[Quality Loss (T)]]/(Table110[[#This Row],[SOC (TPD)]]/24)),"")</f>
        <v/>
      </c>
      <c r="AK97" s="31">
        <f>IFERROR(IF(Table110[[#This Row],[SKU]]="",0,Table110[[#This Row],[Volume Delivered (T)]]/(Table110[[#This Row],[SOC (TPD)]]/24)),"")</f>
        <v/>
      </c>
      <c r="AL97" s="31">
        <f>IFERROR(Table110[[#This Row],[Operating Time]]/Table110[[#This Row],[PRODUCTION HOURS]],"")</f>
        <v/>
      </c>
      <c r="AM97" s="32" t="n">
        <v>104</v>
      </c>
      <c r="AN97" s="32" t="inlineStr">
        <is>
          <t>YES</t>
        </is>
      </c>
      <c r="AO97" s="32" t="inlineStr">
        <is>
          <t>YES</t>
        </is>
      </c>
      <c r="AP97" s="32" t="n">
        <v>25</v>
      </c>
      <c r="AQ97" s="32" t="n">
        <v>22</v>
      </c>
      <c r="AR97" s="32" t="n"/>
      <c r="AS97" s="32">
        <f>IFERROR(SUMIFS(#REF!,#REF!,'Shift Wise-Data Sheet'!A:A,#REF!,"Samridhi Perk Line")/SUMIFS(#REF!,#REF!,'Shift Wise-Data Sheet'!A:A,#REF!,"Samridhi Perk Line"),"")</f>
        <v/>
      </c>
      <c r="AT97" s="32" t="n"/>
      <c r="AU97" s="32" t="n"/>
      <c r="AV97" s="203">
        <f>IFERROR(VLOOKUP(Table110[[#This Row],[Date]],'Overweight Data'!A95:G1190,6,FALSE),"")</f>
        <v/>
      </c>
      <c r="AW97" s="213">
        <f>IFERROR(
   IF(
      OR(Table110[[#This Row],[Operating Time]]=0, (Table110[[#This Row],[Operating Time]]/IF(AD97&lt;=1,AD97+1,AD97))*60=0),
      1,
      ((Table110[[#This Row],[Operating Time]])/IF(AD97&lt;=1,AD97+1,AD97))*60
   ),
"_")</f>
        <v/>
      </c>
      <c r="AX97" s="213">
        <f>COUNTIFS('Downtime Data'!A:A,Table110[[#This Row],[Date]])</f>
        <v/>
      </c>
      <c r="AY97" s="211">
        <f>IFERROR((SUM(Table110[[#This Row],[Minor Stoppages]:[Material Shortages]])/Table110[[#This Row],['# Stops]])*60,"")</f>
        <v/>
      </c>
      <c r="AZ97" s="211" t="n"/>
      <c r="BA97" s="33" t="n">
        <v>46138</v>
      </c>
    </row>
    <row r="98" ht="20.15" customHeight="1" s="452">
      <c r="A98" s="21" t="n">
        <v>46115</v>
      </c>
      <c r="B98" s="22">
        <f>IF(A98="","",TEXT(A98,"dddddd"))</f>
        <v/>
      </c>
      <c r="C98" s="22" t="n"/>
      <c r="D98" s="23" t="inlineStr">
        <is>
          <t>_10.3GM</t>
        </is>
      </c>
      <c r="E98" s="24">
        <f t="array" ref="E98">IFERROR(INDIRECT(D98),"")</f>
        <v/>
      </c>
      <c r="F98" s="26" t="n">
        <v>31</v>
      </c>
      <c r="G98" s="26" t="n">
        <v>24.759552</v>
      </c>
      <c r="H98" s="27">
        <f>IFERROR((Table110[[#This Row],[Plan]]/Table110[[#This Row],[Hours Used]])/(Table110[[#This Row],[SOC (TPD)]]/24),"")</f>
        <v/>
      </c>
      <c r="I98" s="27">
        <f>IFERROR((Table110[[#This Row],[Volume Delivered (T)]]/Table110[[#This Row],[Hours Used]])/(Table110[[#This Row],[SOC (TPD)]]/24),"")</f>
        <v/>
      </c>
      <c r="J98" s="28" t="n"/>
      <c r="K98" s="28" t="n"/>
      <c r="L98" s="28" t="n"/>
      <c r="M98" s="25">
        <f>0.42+1.16+0.14+0.53-0.19-0.51</f>
        <v/>
      </c>
      <c r="N98" s="29" t="n">
        <v>0.039</v>
      </c>
      <c r="O98" s="83" t="n">
        <v>2.5</v>
      </c>
      <c r="P98" s="25" t="n"/>
      <c r="Q98" s="25" t="n">
        <v>5</v>
      </c>
      <c r="R98" s="69" t="n"/>
      <c r="S98" s="70" t="n"/>
      <c r="T98" s="30">
        <f>IF(Table110[[#This Row],[SKU]]="",0,24-Table110[[#This Row],[Legal Non-Operating Time]]-Table110[[#This Row],[No Demand Time]]-Table110[[#This Row],[Force Majeure]])</f>
        <v/>
      </c>
      <c r="U98" s="26" t="n">
        <v>1</v>
      </c>
      <c r="V98" s="26" t="n"/>
      <c r="W98" s="26" t="n"/>
      <c r="X98" s="26" t="n"/>
      <c r="Y98" s="26" t="n"/>
      <c r="Z98" s="26" t="n"/>
      <c r="AA98" s="26" t="n"/>
      <c r="AB98" s="30">
        <f>Table110[[#This Row],[Hours Used]]-SUM(Table110[[#This Row],[Planned Maintenance]:[Start and Finish Production]])</f>
        <v/>
      </c>
      <c r="AC98" s="26" t="n">
        <v>0.4</v>
      </c>
      <c r="AD98" s="26" t="n">
        <v>6</v>
      </c>
      <c r="AE98" s="26" t="n">
        <v>0.3</v>
      </c>
      <c r="AF98" s="26" t="n"/>
      <c r="AG98" s="26" t="n"/>
      <c r="AH98" s="26" t="n"/>
      <c r="AI98" s="24">
        <f>(Table110[[#This Row],[Hours Used]]-SUM(Table110[[#This Row],[Planned Maintenance]:[Start and Finish Production]])-SUM(Table110[[#This Row],[Minor Stoppages]:[Material Shortages]])-Table110[[#This Row],[Quality Loss (Hrs)]]-Table110[[#This Row],[Operating Time]])/3</f>
        <v/>
      </c>
      <c r="AJ98" s="24">
        <f>IFERROR(IF(Table110[[#This Row],[SKU]]="",0,Table110[[#This Row],[Quality Loss (T)]]/(Table110[[#This Row],[SOC (TPD)]]/24)),"")</f>
        <v/>
      </c>
      <c r="AK98" s="31">
        <f>IFERROR(IF(Table110[[#This Row],[SKU]]="",0,Table110[[#This Row],[Volume Delivered (T)]]/(Table110[[#This Row],[SOC (TPD)]]/24)),"")</f>
        <v/>
      </c>
      <c r="AL98" s="31">
        <f>IFERROR(Table110[[#This Row],[Operating Time]]/Table110[[#This Row],[PRODUCTION HOURS]],"")</f>
        <v/>
      </c>
      <c r="AM98" s="32" t="n">
        <v>80</v>
      </c>
      <c r="AN98" s="32" t="inlineStr">
        <is>
          <t>YES</t>
        </is>
      </c>
      <c r="AO98" s="32" t="inlineStr">
        <is>
          <t>NO</t>
        </is>
      </c>
      <c r="AP98" s="32" t="n">
        <v>0</v>
      </c>
      <c r="AQ98" s="32" t="n">
        <v>0</v>
      </c>
      <c r="AR98" s="32" t="n"/>
      <c r="AS98" s="32">
        <f>IFERROR(SUMIFS(#REF!,#REF!,'Shift Wise-Data Sheet'!A:A,#REF!,"Samridhi Perk Line")/SUMIFS(#REF!,#REF!,'Shift Wise-Data Sheet'!A:A,#REF!,"Samridhi Perk Line"),"")</f>
        <v/>
      </c>
      <c r="AT98" s="32" t="n"/>
      <c r="AU98" s="32" t="n"/>
      <c r="AV98" s="203">
        <f>IFERROR(VLOOKUP(Table110[[#This Row],[Date]],'Overweight Data'!A96:G1191,6,FALSE),"")</f>
        <v/>
      </c>
      <c r="AW98" s="213">
        <f>IFERROR(
   IF(
      OR(Table110[[#This Row],[Operating Time]]=0, (Table110[[#This Row],[Operating Time]]/IF(AD98&lt;=1,AD98+1,AD98))*60=0),
      1,
      ((Table110[[#This Row],[Operating Time]])/IF(AD98&lt;=1,AD98+1,AD98))*60
   ),
"_")</f>
        <v/>
      </c>
      <c r="AX98" s="213">
        <f>COUNTIFS('Downtime Data'!A:A,Table110[[#This Row],[Date]])</f>
        <v/>
      </c>
      <c r="AY98" s="211">
        <f>IFERROR((SUM(Table110[[#This Row],[Minor Stoppages]:[Material Shortages]])/Table110[[#This Row],['# Stops]])*60,"")</f>
        <v/>
      </c>
      <c r="AZ98" s="211" t="n"/>
      <c r="BA98" s="33" t="n">
        <v>46138</v>
      </c>
    </row>
    <row r="99" ht="20.15" customHeight="1" s="452">
      <c r="A99" s="21" t="n">
        <v>46116</v>
      </c>
      <c r="B99" s="22">
        <f>IF(A99="","",TEXT(A99,"dddddd"))</f>
        <v/>
      </c>
      <c r="C99" s="22" t="n"/>
      <c r="D99" s="23" t="inlineStr">
        <is>
          <t>_10.3GM</t>
        </is>
      </c>
      <c r="E99" s="24">
        <f t="array" ref="E99">IFERROR(INDIRECT(D99),"")</f>
        <v/>
      </c>
      <c r="F99" s="26" t="n">
        <v>15</v>
      </c>
      <c r="G99" s="26" t="n">
        <v>20.398944</v>
      </c>
      <c r="H99" s="27">
        <f>IFERROR((Table110[[#This Row],[Plan]]/Table110[[#This Row],[Hours Used]])/(Table110[[#This Row],[SOC (TPD)]]/24),"")</f>
        <v/>
      </c>
      <c r="I99" s="27">
        <f>IFERROR((Table110[[#This Row],[Volume Delivered (T)]]/Table110[[#This Row],[Hours Used]])/(Table110[[#This Row],[SOC (TPD)]]/24),"")</f>
        <v/>
      </c>
      <c r="J99" s="28" t="n"/>
      <c r="K99" s="28" t="n"/>
      <c r="L99" s="28" t="n"/>
      <c r="M99" s="25">
        <f>0.32+1.02+0.13+0.5-0.15-0.26</f>
        <v/>
      </c>
      <c r="N99" s="29" t="n">
        <v>0.042</v>
      </c>
      <c r="O99" s="83" t="n"/>
      <c r="P99" s="25" t="n"/>
      <c r="Q99" s="25" t="n"/>
      <c r="R99" s="69" t="n"/>
      <c r="S99" s="70" t="n"/>
      <c r="T99" s="30">
        <f>IF(Table110[[#This Row],[SKU]]="",0,24-Table110[[#This Row],[Legal Non-Operating Time]]-Table110[[#This Row],[No Demand Time]]-Table110[[#This Row],[Force Majeure]])</f>
        <v/>
      </c>
      <c r="U99" s="26" t="n"/>
      <c r="V99" s="26" t="n"/>
      <c r="W99" s="26" t="n">
        <v>10.4</v>
      </c>
      <c r="X99" s="26" t="n"/>
      <c r="Y99" s="26" t="n"/>
      <c r="Z99" s="26" t="n"/>
      <c r="AA99" s="26" t="n"/>
      <c r="AB99" s="30">
        <f>Table110[[#This Row],[Hours Used]]-SUM(Table110[[#This Row],[Planned Maintenance]:[Start and Finish Production]])</f>
        <v/>
      </c>
      <c r="AC99" s="26" t="n"/>
      <c r="AD99" s="26" t="n"/>
      <c r="AE99" s="26" t="n"/>
      <c r="AF99" s="26" t="n"/>
      <c r="AG99" s="26" t="n"/>
      <c r="AH99" s="26" t="n"/>
      <c r="AI99" s="24">
        <f>(Table110[[#This Row],[Hours Used]]-SUM(Table110[[#This Row],[Planned Maintenance]:[Start and Finish Production]])-SUM(Table110[[#This Row],[Minor Stoppages]:[Material Shortages]])-Table110[[#This Row],[Quality Loss (Hrs)]]-Table110[[#This Row],[Operating Time]])/3</f>
        <v/>
      </c>
      <c r="AJ99" s="24">
        <f>IFERROR(IF(Table110[[#This Row],[SKU]]="",0,Table110[[#This Row],[Quality Loss (T)]]/(Table110[[#This Row],[SOC (TPD)]]/24)),"")</f>
        <v/>
      </c>
      <c r="AK99" s="31">
        <f>IFERROR(IF(Table110[[#This Row],[SKU]]="",0,Table110[[#This Row],[Volume Delivered (T)]]/(Table110[[#This Row],[SOC (TPD)]]/24)),"")</f>
        <v/>
      </c>
      <c r="AL99" s="31">
        <f>IFERROR(Table110[[#This Row],[Operating Time]]/Table110[[#This Row],[PRODUCTION HOURS]],"")</f>
        <v/>
      </c>
      <c r="AM99" s="32" t="n">
        <v>86</v>
      </c>
      <c r="AN99" s="32" t="inlineStr">
        <is>
          <t>YES</t>
        </is>
      </c>
      <c r="AO99" s="32" t="inlineStr">
        <is>
          <t>NO</t>
        </is>
      </c>
      <c r="AP99" s="32" t="n">
        <v>4</v>
      </c>
      <c r="AQ99" s="32" t="n">
        <v>0</v>
      </c>
      <c r="AR99" s="32" t="n"/>
      <c r="AS99" s="32">
        <f>IFERROR(SUMIFS(#REF!,#REF!,'Shift Wise-Data Sheet'!A:A,#REF!,"Samridhi Perk Line")/SUMIFS(#REF!,#REF!,'Shift Wise-Data Sheet'!A:A,#REF!,"Samridhi Perk Line"),"")</f>
        <v/>
      </c>
      <c r="AT99" s="32" t="n"/>
      <c r="AU99" s="32" t="n"/>
      <c r="AV99" s="203">
        <f>IFERROR(VLOOKUP(Table110[[#This Row],[Date]],'Overweight Data'!A97:G1192,6,FALSE),"")</f>
        <v/>
      </c>
      <c r="AW99" s="213">
        <f>IFERROR(
   IF(
      OR(Table110[[#This Row],[Operating Time]]=0, (Table110[[#This Row],[Operating Time]]/IF(AD99&lt;=1,AD99+1,AD99))*60=0),
      1,
      ((Table110[[#This Row],[Operating Time]])/IF(AD99&lt;=1,AD99+1,AD99))*60
   ),
"_")</f>
        <v/>
      </c>
      <c r="AX99" s="213">
        <f>COUNTIFS('Downtime Data'!A:A,Table110[[#This Row],[Date]])</f>
        <v/>
      </c>
      <c r="AY99" s="211">
        <f>IFERROR((SUM(Table110[[#This Row],[Minor Stoppages]:[Material Shortages]])/Table110[[#This Row],['# Stops]])*60,"")</f>
        <v/>
      </c>
      <c r="AZ99" s="211" t="n"/>
      <c r="BA99" s="33" t="n">
        <v>46138</v>
      </c>
    </row>
    <row r="100" ht="20.15" customHeight="1" s="452">
      <c r="A100" s="21" t="n">
        <v>46117</v>
      </c>
      <c r="B100" s="22">
        <f>IF(A100="","",TEXT(A100,"dddddd"))</f>
        <v/>
      </c>
      <c r="C100" s="22" t="n"/>
      <c r="D100" s="23" t="inlineStr">
        <is>
          <t>_10.3GM</t>
        </is>
      </c>
      <c r="E100" s="24">
        <f t="array" ref="E100">IFERROR(INDIRECT(D100),"")</f>
        <v/>
      </c>
      <c r="F100" s="26" t="n">
        <v>31</v>
      </c>
      <c r="G100" s="26" t="n">
        <v>32.709504</v>
      </c>
      <c r="H100" s="27">
        <f>IFERROR((Table110[[#This Row],[Plan]]/Table110[[#This Row],[Hours Used]])/(Table110[[#This Row],[SOC (TPD)]]/24),"")</f>
        <v/>
      </c>
      <c r="I100" s="27">
        <f>IFERROR((Table110[[#This Row],[Volume Delivered (T)]]/Table110[[#This Row],[Hours Used]])/(Table110[[#This Row],[SOC (TPD)]]/24),"")</f>
        <v/>
      </c>
      <c r="J100" s="28" t="n"/>
      <c r="K100" s="28" t="n"/>
      <c r="L100" s="28" t="n"/>
      <c r="M100" s="25">
        <f>0.4+1.33+0.17+0.48-0.24-0.54</f>
        <v/>
      </c>
      <c r="N100" s="29" t="n">
        <v>0.042</v>
      </c>
      <c r="O100" s="83" t="n"/>
      <c r="P100" s="25" t="n"/>
      <c r="Q100" s="25" t="n">
        <v>1.7</v>
      </c>
      <c r="R100" s="69" t="n"/>
      <c r="S100" s="70" t="n"/>
      <c r="T100" s="30">
        <f>IF(Table110[[#This Row],[SKU]]="",0,24-Table110[[#This Row],[Legal Non-Operating Time]]-Table110[[#This Row],[No Demand Time]]-Table110[[#This Row],[Force Majeure]])</f>
        <v/>
      </c>
      <c r="U100" s="26" t="n"/>
      <c r="V100" s="26" t="n">
        <v>0.5</v>
      </c>
      <c r="W100" s="26" t="n"/>
      <c r="X100" s="26" t="n"/>
      <c r="Y100" s="26" t="n"/>
      <c r="Z100" s="26" t="n"/>
      <c r="AA100" s="26" t="n"/>
      <c r="AB100" s="30">
        <f>Table110[[#This Row],[Hours Used]]-SUM(Table110[[#This Row],[Planned Maintenance]:[Start and Finish Production]])</f>
        <v/>
      </c>
      <c r="AC100" s="26" t="n">
        <v>1.5</v>
      </c>
      <c r="AD100" s="26" t="n"/>
      <c r="AE100" s="26" t="n">
        <v>0.75</v>
      </c>
      <c r="AF100" s="26" t="n"/>
      <c r="AG100" s="26" t="n"/>
      <c r="AH100" s="26" t="n"/>
      <c r="AI100" s="24">
        <f>(Table110[[#This Row],[Hours Used]]-SUM(Table110[[#This Row],[Planned Maintenance]:[Start and Finish Production]])-SUM(Table110[[#This Row],[Minor Stoppages]:[Material Shortages]])-Table110[[#This Row],[Quality Loss (Hrs)]]-Table110[[#This Row],[Operating Time]])/3</f>
        <v/>
      </c>
      <c r="AJ100" s="24">
        <f>IFERROR(IF(Table110[[#This Row],[SKU]]="",0,Table110[[#This Row],[Quality Loss (T)]]/(Table110[[#This Row],[SOC (TPD)]]/24)),"")</f>
        <v/>
      </c>
      <c r="AK100" s="31">
        <f>IFERROR(IF(Table110[[#This Row],[SKU]]="",0,Table110[[#This Row],[Volume Delivered (T)]]/(Table110[[#This Row],[SOC (TPD)]]/24)),"")</f>
        <v/>
      </c>
      <c r="AL100" s="31">
        <f>IFERROR(Table110[[#This Row],[Operating Time]]/Table110[[#This Row],[PRODUCTION HOURS]],"")</f>
        <v/>
      </c>
      <c r="AM100" s="32" t="n">
        <v>84</v>
      </c>
      <c r="AN100" s="32" t="inlineStr">
        <is>
          <t>NO</t>
        </is>
      </c>
      <c r="AO100" s="32" t="inlineStr">
        <is>
          <t>NO</t>
        </is>
      </c>
      <c r="AP100" s="32" t="n">
        <v>0</v>
      </c>
      <c r="AQ100" s="32" t="n">
        <v>0</v>
      </c>
      <c r="AR100" s="32" t="n"/>
      <c r="AS100" s="32">
        <f>IFERROR(SUMIFS(#REF!,#REF!,'Shift Wise-Data Sheet'!A:A,#REF!,"Samridhi Perk Line")/SUMIFS(#REF!,#REF!,'Shift Wise-Data Sheet'!A:A,#REF!,"Samridhi Perk Line"),"")</f>
        <v/>
      </c>
      <c r="AT100" s="32" t="n"/>
      <c r="AU100" s="32" t="n"/>
      <c r="AV100" s="203">
        <f>IFERROR(VLOOKUP(Table110[[#This Row],[Date]],'Overweight Data'!A98:G1193,6,FALSE),"")</f>
        <v/>
      </c>
      <c r="AW100" s="213">
        <f>IFERROR(
   IF(
      OR(Table110[[#This Row],[Operating Time]]=0, (Table110[[#This Row],[Operating Time]]/IF(AD100&lt;=1,AD100+1,AD100))*60=0),
      1,
      ((Table110[[#This Row],[Operating Time]])/IF(AD100&lt;=1,AD100+1,AD100))*60
   ),
"_")</f>
        <v/>
      </c>
      <c r="AX100" s="213">
        <f>COUNTIFS('Downtime Data'!A:A,Table110[[#This Row],[Date]])</f>
        <v/>
      </c>
      <c r="AY100" s="211">
        <f>IFERROR((SUM(Table110[[#This Row],[Minor Stoppages]:[Material Shortages]])/Table110[[#This Row],['# Stops]])*60,"")</f>
        <v/>
      </c>
      <c r="AZ100" s="211" t="n"/>
      <c r="BA100" s="33" t="n">
        <v>46138</v>
      </c>
    </row>
    <row r="101" ht="20.15" customHeight="1" s="452">
      <c r="A101" s="21" t="n">
        <v>46118</v>
      </c>
      <c r="B101" s="22">
        <f>IF(A101="","",TEXT(A101,"dddddd"))</f>
        <v/>
      </c>
      <c r="C101" s="22" t="n"/>
      <c r="D101" s="23" t="inlineStr">
        <is>
          <t>_10.3GM_HT</t>
        </is>
      </c>
      <c r="E101" s="24">
        <f t="array" ref="E101">IFERROR(INDIRECT(D101),"")</f>
        <v/>
      </c>
      <c r="F101" s="26" t="n">
        <v>29</v>
      </c>
      <c r="G101" s="26" t="n">
        <v>31.859136</v>
      </c>
      <c r="H101" s="27">
        <f>IFERROR((Table110[[#This Row],[Plan]]/Table110[[#This Row],[Hours Used]])/(Table110[[#This Row],[SOC (TPD)]]/24),"")</f>
        <v/>
      </c>
      <c r="I101" s="27">
        <f>IFERROR((Table110[[#This Row],[Volume Delivered (T)]]/Table110[[#This Row],[Hours Used]])/(Table110[[#This Row],[SOC (TPD)]]/24),"")</f>
        <v/>
      </c>
      <c r="J101" s="28" t="n"/>
      <c r="K101" s="28" t="n"/>
      <c r="L101" s="28" t="n"/>
      <c r="M101" s="25">
        <f>0.42+1.2+0.17+0.35-0.26-0.61</f>
        <v/>
      </c>
      <c r="N101" s="29" t="n">
        <v>0.0425</v>
      </c>
      <c r="O101" s="83" t="n"/>
      <c r="P101" s="25" t="n"/>
      <c r="Q101" s="25" t="n">
        <v>1.1</v>
      </c>
      <c r="R101" s="69" t="n"/>
      <c r="S101" s="70" t="n"/>
      <c r="T101" s="30">
        <f>IF(Table110[[#This Row],[SKU]]="",0,24-Table110[[#This Row],[Legal Non-Operating Time]]-Table110[[#This Row],[No Demand Time]]-Table110[[#This Row],[Force Majeure]])</f>
        <v/>
      </c>
      <c r="U101" s="26" t="n">
        <v>0.8</v>
      </c>
      <c r="V101" s="26" t="n"/>
      <c r="W101" s="26" t="n"/>
      <c r="X101" s="26" t="n"/>
      <c r="Y101" s="26" t="n"/>
      <c r="Z101" s="26" t="n"/>
      <c r="AA101" s="26" t="n"/>
      <c r="AB101" s="30">
        <f>Table110[[#This Row],[Hours Used]]-SUM(Table110[[#This Row],[Planned Maintenance]:[Start and Finish Production]])</f>
        <v/>
      </c>
      <c r="AC101" s="26" t="n"/>
      <c r="AD101" s="26" t="n"/>
      <c r="AE101" s="26" t="n"/>
      <c r="AF101" s="26" t="n"/>
      <c r="AG101" s="26" t="n"/>
      <c r="AH101" s="26" t="n"/>
      <c r="AI101" s="24">
        <f>(Table110[[#This Row],[Hours Used]]-SUM(Table110[[#This Row],[Planned Maintenance]:[Start and Finish Production]])-SUM(Table110[[#This Row],[Minor Stoppages]:[Material Shortages]])-Table110[[#This Row],[Quality Loss (Hrs)]]-Table110[[#This Row],[Operating Time]])/3</f>
        <v/>
      </c>
      <c r="AJ101" s="24">
        <f>IFERROR(IF(Table110[[#This Row],[SKU]]="",0,Table110[[#This Row],[Quality Loss (T)]]/(Table110[[#This Row],[SOC (TPD)]]/24)),"")</f>
        <v/>
      </c>
      <c r="AK101" s="31">
        <f>IFERROR(IF(Table110[[#This Row],[SKU]]="",0,Table110[[#This Row],[Volume Delivered (T)]]/(Table110[[#This Row],[SOC (TPD)]]/24)),"")</f>
        <v/>
      </c>
      <c r="AL101" s="31">
        <f>IFERROR(Table110[[#This Row],[Operating Time]]/Table110[[#This Row],[PRODUCTION HOURS]],"")</f>
        <v/>
      </c>
      <c r="AM101" s="32" t="n">
        <v>80</v>
      </c>
      <c r="AN101" s="32" t="inlineStr">
        <is>
          <t>YES</t>
        </is>
      </c>
      <c r="AO101" s="32" t="inlineStr">
        <is>
          <t>YES</t>
        </is>
      </c>
      <c r="AP101" s="32" t="n">
        <v>60</v>
      </c>
      <c r="AQ101" s="32" t="n">
        <v>60</v>
      </c>
      <c r="AR101" s="32" t="n"/>
      <c r="AS101" s="32">
        <f>IFERROR(SUMIFS(#REF!,#REF!,'Shift Wise-Data Sheet'!A:A,#REF!,"Samridhi Perk Line")/SUMIFS(#REF!,#REF!,'Shift Wise-Data Sheet'!A:A,#REF!,"Samridhi Perk Line"),"")</f>
        <v/>
      </c>
      <c r="AT101" s="32" t="n"/>
      <c r="AU101" s="32" t="n"/>
      <c r="AV101" s="203">
        <f>IFERROR(VLOOKUP(Table110[[#This Row],[Date]],'Overweight Data'!A99:G1194,6,FALSE),"")</f>
        <v/>
      </c>
      <c r="AW101" s="213">
        <f>IFERROR(
   IF(
      OR(Table110[[#This Row],[Operating Time]]=0, (Table110[[#This Row],[Operating Time]]/IF(AD101&lt;=1,AD101+1,AD101))*60=0),
      1,
      ((Table110[[#This Row],[Operating Time]])/IF(AD101&lt;=1,AD101+1,AD101))*60
   ),
"_")</f>
        <v/>
      </c>
      <c r="AX101" s="213">
        <f>COUNTIFS('Downtime Data'!A:A,Table110[[#This Row],[Date]])</f>
        <v/>
      </c>
      <c r="AY101" s="211">
        <f>IFERROR((SUM(Table110[[#This Row],[Minor Stoppages]:[Material Shortages]])/Table110[[#This Row],['# Stops]])*60,"")</f>
        <v/>
      </c>
      <c r="AZ101" s="211" t="n"/>
      <c r="BA101" s="33" t="n">
        <v>46138</v>
      </c>
    </row>
    <row r="102" ht="20.15" customHeight="1" s="452">
      <c r="A102" s="21" t="n">
        <v>46119</v>
      </c>
      <c r="B102" s="22">
        <f>IF(A102="","",TEXT(A102,"dddddd"))</f>
        <v/>
      </c>
      <c r="C102" s="22" t="n"/>
      <c r="D102" s="23" t="inlineStr">
        <is>
          <t>_10.3GM_HT</t>
        </is>
      </c>
      <c r="E102" s="24">
        <f t="array" ref="E102">IFERROR(INDIRECT(D102),"")</f>
        <v/>
      </c>
      <c r="F102" s="26" t="n">
        <v>29</v>
      </c>
      <c r="G102" s="26" t="n">
        <v>28.976726</v>
      </c>
      <c r="H102" s="27">
        <f>IFERROR((Table110[[#This Row],[Plan]]/Table110[[#This Row],[Hours Used]])/(Table110[[#This Row],[SOC (TPD)]]/24),"")</f>
        <v/>
      </c>
      <c r="I102" s="27">
        <f>IFERROR((Table110[[#This Row],[Volume Delivered (T)]]/Table110[[#This Row],[Hours Used]])/(Table110[[#This Row],[SOC (TPD)]]/24),"")</f>
        <v/>
      </c>
      <c r="J102" s="28" t="n"/>
      <c r="K102" s="28" t="n"/>
      <c r="L102" s="28" t="n"/>
      <c r="M102" s="25">
        <f>0.62+1.36+0.18+0.34-0.32-0.46</f>
        <v/>
      </c>
      <c r="N102" s="29" t="n">
        <v>0.043</v>
      </c>
      <c r="O102" s="83" t="n"/>
      <c r="P102" s="25" t="n"/>
      <c r="Q102" s="25" t="n"/>
      <c r="R102" s="69" t="n"/>
      <c r="S102" s="70" t="n"/>
      <c r="T102" s="30">
        <f>IF(Table110[[#This Row],[SKU]]="",0,24-Table110[[#This Row],[Legal Non-Operating Time]]-Table110[[#This Row],[No Demand Time]]-Table110[[#This Row],[Force Majeure]])</f>
        <v/>
      </c>
      <c r="U102" s="26" t="n">
        <v>0.4</v>
      </c>
      <c r="V102" s="26" t="n"/>
      <c r="W102" s="26" t="n"/>
      <c r="X102" s="26" t="n">
        <v>1</v>
      </c>
      <c r="Y102" s="26" t="n"/>
      <c r="Z102" s="26" t="n"/>
      <c r="AA102" s="26" t="n"/>
      <c r="AB102" s="30">
        <f>Table110[[#This Row],[Hours Used]]-SUM(Table110[[#This Row],[Planned Maintenance]:[Start and Finish Production]])</f>
        <v/>
      </c>
      <c r="AC102" s="26" t="n"/>
      <c r="AD102" s="26">
        <f>55/60</f>
        <v/>
      </c>
      <c r="AE102" s="26" t="n">
        <v>0.25</v>
      </c>
      <c r="AF102" s="26" t="n"/>
      <c r="AG102" s="26" t="n"/>
      <c r="AH102" s="26" t="n"/>
      <c r="AI102" s="24">
        <f>(Table110[[#This Row],[Hours Used]]-SUM(Table110[[#This Row],[Planned Maintenance]:[Start and Finish Production]])-SUM(Table110[[#This Row],[Minor Stoppages]:[Material Shortages]])-Table110[[#This Row],[Quality Loss (Hrs)]]-Table110[[#This Row],[Operating Time]])/3</f>
        <v/>
      </c>
      <c r="AJ102" s="24">
        <f>IFERROR(IF(Table110[[#This Row],[SKU]]="",0,Table110[[#This Row],[Quality Loss (T)]]/(Table110[[#This Row],[SOC (TPD)]]/24)),"")</f>
        <v/>
      </c>
      <c r="AK102" s="31">
        <f>IFERROR(IF(Table110[[#This Row],[SKU]]="",0,Table110[[#This Row],[Volume Delivered (T)]]/(Table110[[#This Row],[SOC (TPD)]]/24)),"")</f>
        <v/>
      </c>
      <c r="AL102" s="31">
        <f>IFERROR(Table110[[#This Row],[Operating Time]]/Table110[[#This Row],[PRODUCTION HOURS]],"")</f>
        <v/>
      </c>
      <c r="AM102" s="32" t="n">
        <v>97</v>
      </c>
      <c r="AN102" s="32" t="inlineStr">
        <is>
          <t>YES</t>
        </is>
      </c>
      <c r="AO102" s="32" t="inlineStr">
        <is>
          <t>YES</t>
        </is>
      </c>
      <c r="AP102" s="32" t="n">
        <v>0</v>
      </c>
      <c r="AQ102" s="32" t="n">
        <v>0</v>
      </c>
      <c r="AR102" s="32" t="n"/>
      <c r="AS102" s="32">
        <f>IFERROR(SUMIFS(#REF!,#REF!,'Shift Wise-Data Sheet'!A:A,#REF!,"Samridhi Perk Line")/SUMIFS(#REF!,#REF!,'Shift Wise-Data Sheet'!A:A,#REF!,"Samridhi Perk Line"),"")</f>
        <v/>
      </c>
      <c r="AT102" s="32" t="n"/>
      <c r="AU102" s="32" t="n"/>
      <c r="AV102" s="203">
        <f>IFERROR(VLOOKUP(Table110[[#This Row],[Date]],'Overweight Data'!A100:G1195,6,FALSE),"")</f>
        <v/>
      </c>
      <c r="AW102" s="213">
        <f>IFERROR(
   IF(
      OR(Table110[[#This Row],[Operating Time]]=0, (Table110[[#This Row],[Operating Time]]/IF(AD102&lt;=1,AD102+1,AD102))*60=0),
      1,
      ((Table110[[#This Row],[Operating Time]])/IF(AD102&lt;=1,AD102+1,AD102))*60
   ),
"_")</f>
        <v/>
      </c>
      <c r="AX102" s="213">
        <f>COUNTIFS('Downtime Data'!A:A,Table110[[#This Row],[Date]])</f>
        <v/>
      </c>
      <c r="AY102" s="211">
        <f>IFERROR((SUM(Table110[[#This Row],[Minor Stoppages]:[Material Shortages]])/Table110[[#This Row],['# Stops]])*60,"")</f>
        <v/>
      </c>
      <c r="AZ102" s="211" t="n"/>
      <c r="BA102" s="33" t="n">
        <v>46138</v>
      </c>
    </row>
    <row r="103" ht="20.15" customHeight="1" s="452">
      <c r="A103" s="21" t="n">
        <v>46120</v>
      </c>
      <c r="B103" s="22">
        <f>IF(A103="","",TEXT(A103,"dddddd"))</f>
        <v/>
      </c>
      <c r="C103" s="22" t="n"/>
      <c r="D103" s="23" t="inlineStr">
        <is>
          <t>_10.3GM_HT</t>
        </is>
      </c>
      <c r="E103" s="24">
        <f t="array" ref="E103">IFERROR(INDIRECT(D103),"")</f>
        <v/>
      </c>
      <c r="F103" s="26" t="n">
        <v>29</v>
      </c>
      <c r="G103" s="26" t="n">
        <v>23.36179</v>
      </c>
      <c r="H103" s="27">
        <f>IFERROR((Table110[[#This Row],[Plan]]/Table110[[#This Row],[Hours Used]])/(Table110[[#This Row],[SOC (TPD)]]/24),"")</f>
        <v/>
      </c>
      <c r="I103" s="27">
        <f>IFERROR((Table110[[#This Row],[Volume Delivered (T)]]/Table110[[#This Row],[Hours Used]])/(Table110[[#This Row],[SOC (TPD)]]/24),"")</f>
        <v/>
      </c>
      <c r="J103" s="28" t="n"/>
      <c r="K103" s="28" t="n"/>
      <c r="L103" s="28" t="n"/>
      <c r="M103" s="25">
        <f>0.5+1.63+0.16+0.27-0.24-0.63</f>
        <v/>
      </c>
      <c r="N103" s="29" t="n">
        <v>0.043</v>
      </c>
      <c r="O103" s="83" t="n"/>
      <c r="P103" s="25" t="n"/>
      <c r="Q103" s="25" t="n"/>
      <c r="R103" s="69" t="n"/>
      <c r="S103" s="70" t="n"/>
      <c r="T103" s="30">
        <f>IF(Table110[[#This Row],[SKU]]="",0,24-Table110[[#This Row],[Legal Non-Operating Time]]-Table110[[#This Row],[No Demand Time]]-Table110[[#This Row],[Force Majeure]])</f>
        <v/>
      </c>
      <c r="U103" s="26" t="n"/>
      <c r="V103" s="26" t="n">
        <v>0.5</v>
      </c>
      <c r="W103" s="26" t="n"/>
      <c r="X103" s="26" t="n"/>
      <c r="Y103" s="26" t="n"/>
      <c r="Z103" s="26" t="n"/>
      <c r="AA103" s="26" t="n"/>
      <c r="AB103" s="30">
        <f>Table110[[#This Row],[Hours Used]]-SUM(Table110[[#This Row],[Planned Maintenance]:[Start and Finish Production]])</f>
        <v/>
      </c>
      <c r="AC103" s="26" t="n"/>
      <c r="AD103" s="26" t="n">
        <v>3.4</v>
      </c>
      <c r="AE103" s="26" t="n">
        <v>2.5</v>
      </c>
      <c r="AF103" s="26" t="n"/>
      <c r="AG103" s="26" t="n"/>
      <c r="AH103" s="26" t="n"/>
      <c r="AI103" s="24">
        <f>(Table110[[#This Row],[Hours Used]]-SUM(Table110[[#This Row],[Planned Maintenance]:[Start and Finish Production]])-SUM(Table110[[#This Row],[Minor Stoppages]:[Material Shortages]])-Table110[[#This Row],[Quality Loss (Hrs)]]-Table110[[#This Row],[Operating Time]])/3</f>
        <v/>
      </c>
      <c r="AJ103" s="24">
        <f>IFERROR(IF(Table110[[#This Row],[SKU]]="",0,Table110[[#This Row],[Quality Loss (T)]]/(Table110[[#This Row],[SOC (TPD)]]/24)),"")</f>
        <v/>
      </c>
      <c r="AK103" s="31">
        <f>IFERROR(IF(Table110[[#This Row],[SKU]]="",0,Table110[[#This Row],[Volume Delivered (T)]]/(Table110[[#This Row],[SOC (TPD)]]/24)),"")</f>
        <v/>
      </c>
      <c r="AL103" s="31">
        <f>IFERROR(Table110[[#This Row],[Operating Time]]/Table110[[#This Row],[PRODUCTION HOURS]],"")</f>
        <v/>
      </c>
      <c r="AM103" s="32" t="n">
        <v>86</v>
      </c>
      <c r="AN103" s="32" t="inlineStr">
        <is>
          <t>YES</t>
        </is>
      </c>
      <c r="AO103" s="32" t="inlineStr">
        <is>
          <t>NO</t>
        </is>
      </c>
      <c r="AP103" s="32" t="n">
        <v>1</v>
      </c>
      <c r="AQ103" s="32" t="n">
        <v>1</v>
      </c>
      <c r="AR103" s="32" t="n"/>
      <c r="AS103" s="32">
        <f>IFERROR(SUMIFS(#REF!,#REF!,'Shift Wise-Data Sheet'!A:A,#REF!,"Samridhi Perk Line")/SUMIFS(#REF!,#REF!,'Shift Wise-Data Sheet'!A:A,#REF!,"Samridhi Perk Line"),"")</f>
        <v/>
      </c>
      <c r="AT103" s="32" t="n"/>
      <c r="AU103" s="32" t="n"/>
      <c r="AV103" s="203">
        <f>IFERROR(VLOOKUP(Table110[[#This Row],[Date]],'Overweight Data'!A101:G1196,6,FALSE),"")</f>
        <v/>
      </c>
      <c r="AW103" s="213">
        <f>IFERROR(
   IF(
      OR(Table110[[#This Row],[Operating Time]]=0, (Table110[[#This Row],[Operating Time]]/IF(AD103&lt;=1,AD103+1,AD103))*60=0),
      1,
      ((Table110[[#This Row],[Operating Time]])/IF(AD103&lt;=1,AD103+1,AD103))*60
   ),
"_")</f>
        <v/>
      </c>
      <c r="AX103" s="213">
        <f>COUNTIFS('Downtime Data'!A:A,Table110[[#This Row],[Date]])</f>
        <v/>
      </c>
      <c r="AY103" s="211">
        <f>IFERROR((SUM(Table110[[#This Row],[Minor Stoppages]:[Material Shortages]])/Table110[[#This Row],['# Stops]])*60,"")</f>
        <v/>
      </c>
      <c r="AZ103" s="211" t="n"/>
      <c r="BA103" s="33" t="n">
        <v>46138</v>
      </c>
    </row>
    <row r="104" ht="20.15" customHeight="1" s="452">
      <c r="A104" s="21" t="n">
        <v>46121</v>
      </c>
      <c r="B104" s="22">
        <f>IF(A104="","",TEXT(A104,"dddddd"))</f>
        <v/>
      </c>
      <c r="C104" s="22" t="n"/>
      <c r="D104" s="23" t="inlineStr">
        <is>
          <t>_10.3GM_HT</t>
        </is>
      </c>
      <c r="E104" s="24">
        <f t="array" ref="E104">IFERROR(INDIRECT(D104),"")</f>
        <v/>
      </c>
      <c r="F104" s="26" t="n">
        <v>29</v>
      </c>
      <c r="G104" s="26" t="n">
        <v>29.498428</v>
      </c>
      <c r="H104" s="27">
        <f>IFERROR((Table110[[#This Row],[Plan]]/Table110[[#This Row],[Hours Used]])/(Table110[[#This Row],[SOC (TPD)]]/24),"")</f>
        <v/>
      </c>
      <c r="I104" s="27">
        <f>IFERROR((Table110[[#This Row],[Volume Delivered (T)]]/Table110[[#This Row],[Hours Used]])/(Table110[[#This Row],[SOC (TPD)]]/24),"")</f>
        <v/>
      </c>
      <c r="J104" s="28" t="n"/>
      <c r="K104" s="28" t="n"/>
      <c r="L104" s="28" t="n"/>
      <c r="M104" s="25">
        <f>0.5+1.38+0.17+0.5-0.3-0.5</f>
        <v/>
      </c>
      <c r="N104" s="29" t="n">
        <v>0.043</v>
      </c>
      <c r="O104" s="83" t="n"/>
      <c r="P104" s="25" t="n"/>
      <c r="Q104" s="25" t="n"/>
      <c r="R104" s="69" t="n"/>
      <c r="S104" s="70" t="n"/>
      <c r="T104" s="30">
        <f>IF(Table110[[#This Row],[SKU]]="",0,24-Table110[[#This Row],[Legal Non-Operating Time]]-Table110[[#This Row],[No Demand Time]]-Table110[[#This Row],[Force Majeure]])</f>
        <v/>
      </c>
      <c r="U104" s="26" t="n">
        <v>1</v>
      </c>
      <c r="V104" s="26" t="n"/>
      <c r="W104" s="26" t="n"/>
      <c r="X104" s="26" t="n"/>
      <c r="Y104" s="26" t="n"/>
      <c r="Z104" s="26" t="n"/>
      <c r="AA104" s="26" t="n"/>
      <c r="AB104" s="30">
        <f>Table110[[#This Row],[Hours Used]]-SUM(Table110[[#This Row],[Planned Maintenance]:[Start and Finish Production]])</f>
        <v/>
      </c>
      <c r="AC104" s="26" t="n"/>
      <c r="AD104" s="26" t="n"/>
      <c r="AE104" s="26" t="n">
        <v>0.5</v>
      </c>
      <c r="AF104" s="26" t="n"/>
      <c r="AG104" s="26" t="n"/>
      <c r="AH104" s="26" t="n"/>
      <c r="AI104" s="24">
        <f>(Table110[[#This Row],[Hours Used]]-SUM(Table110[[#This Row],[Planned Maintenance]:[Start and Finish Production]])-SUM(Table110[[#This Row],[Minor Stoppages]:[Material Shortages]])-Table110[[#This Row],[Quality Loss (Hrs)]]-Table110[[#This Row],[Operating Time]])/3</f>
        <v/>
      </c>
      <c r="AJ104" s="24">
        <f>IFERROR(IF(Table110[[#This Row],[SKU]]="",0,Table110[[#This Row],[Quality Loss (T)]]/(Table110[[#This Row],[SOC (TPD)]]/24)),"")</f>
        <v/>
      </c>
      <c r="AK104" s="31">
        <f>IFERROR(IF(Table110[[#This Row],[SKU]]="",0,Table110[[#This Row],[Volume Delivered (T)]]/(Table110[[#This Row],[SOC (TPD)]]/24)),"")</f>
        <v/>
      </c>
      <c r="AL104" s="31">
        <f>IFERROR(Table110[[#This Row],[Operating Time]]/Table110[[#This Row],[PRODUCTION HOURS]],"")</f>
        <v/>
      </c>
      <c r="AM104" s="32" t="n">
        <v>90</v>
      </c>
      <c r="AN104" s="32" t="inlineStr">
        <is>
          <t>YES</t>
        </is>
      </c>
      <c r="AO104" s="32" t="inlineStr">
        <is>
          <t>YES</t>
        </is>
      </c>
      <c r="AP104" s="32" t="n">
        <v>0</v>
      </c>
      <c r="AQ104" s="32" t="n">
        <v>0</v>
      </c>
      <c r="AR104" s="32" t="n"/>
      <c r="AS104" s="32">
        <f>IFERROR(SUMIFS(#REF!,#REF!,'Shift Wise-Data Sheet'!A:A,#REF!,"Samridhi Perk Line")/SUMIFS(#REF!,#REF!,'Shift Wise-Data Sheet'!A:A,#REF!,"Samridhi Perk Line"),"")</f>
        <v/>
      </c>
      <c r="AT104" s="32" t="n"/>
      <c r="AU104" s="32" t="n"/>
      <c r="AV104" s="203">
        <f>IFERROR(VLOOKUP(Table110[[#This Row],[Date]],'Overweight Data'!A102:G1197,6,FALSE),"")</f>
        <v/>
      </c>
      <c r="AW104" s="213">
        <f>IFERROR(
   IF(
      OR(Table110[[#This Row],[Operating Time]]=0, (Table110[[#This Row],[Operating Time]]/IF(AD104&lt;=1,AD104+1,AD104))*60=0),
      1,
      ((Table110[[#This Row],[Operating Time]])/IF(AD104&lt;=1,AD104+1,AD104))*60
   ),
"_")</f>
        <v/>
      </c>
      <c r="AX104" s="213">
        <f>COUNTIFS('Downtime Data'!A:A,Table110[[#This Row],[Date]])</f>
        <v/>
      </c>
      <c r="AY104" s="211">
        <f>IFERROR((SUM(Table110[[#This Row],[Minor Stoppages]:[Material Shortages]])/Table110[[#This Row],['# Stops]])*60,"")</f>
        <v/>
      </c>
      <c r="AZ104" s="211" t="n"/>
      <c r="BA104" s="33" t="n">
        <v>46138</v>
      </c>
    </row>
    <row r="105" ht="20.15" customHeight="1" s="452">
      <c r="A105" s="21" t="n">
        <v>46122</v>
      </c>
      <c r="B105" s="22">
        <f>IF(A105="","",TEXT(A105,"dddddd"))</f>
        <v/>
      </c>
      <c r="C105" s="22" t="n"/>
      <c r="D105" s="23" t="inlineStr">
        <is>
          <t>_10.3GM_HT</t>
        </is>
      </c>
      <c r="E105" s="24">
        <f t="array" ref="E105">IFERROR(INDIRECT(D105),"")</f>
        <v/>
      </c>
      <c r="F105" s="26" t="n">
        <v>29</v>
      </c>
      <c r="G105" s="26" t="n">
        <v>32.2</v>
      </c>
      <c r="H105" s="27">
        <f>IFERROR((Table110[[#This Row],[Plan]]/Table110[[#This Row],[Hours Used]])/(Table110[[#This Row],[SOC (TPD)]]/24),"")</f>
        <v/>
      </c>
      <c r="I105" s="27">
        <f>IFERROR((Table110[[#This Row],[Volume Delivered (T)]]/Table110[[#This Row],[Hours Used]])/(Table110[[#This Row],[SOC (TPD)]]/24),"")</f>
        <v/>
      </c>
      <c r="J105" s="28" t="n"/>
      <c r="K105" s="28" t="n"/>
      <c r="L105" s="28" t="n"/>
      <c r="M105" s="25" t="n">
        <v>1.4</v>
      </c>
      <c r="N105" s="29" t="n">
        <v>0.043</v>
      </c>
      <c r="O105" s="83" t="n"/>
      <c r="P105" s="25" t="n"/>
      <c r="Q105" s="25" t="n"/>
      <c r="R105" s="69" t="n"/>
      <c r="S105" s="70" t="n"/>
      <c r="T105" s="30">
        <f>IF(Table110[[#This Row],[SKU]]="",0,24-Table110[[#This Row],[Legal Non-Operating Time]]-Table110[[#This Row],[No Demand Time]]-Table110[[#This Row],[Force Majeure]])</f>
        <v/>
      </c>
      <c r="U105" s="26" t="n"/>
      <c r="V105" s="26" t="n"/>
      <c r="W105" s="26" t="n"/>
      <c r="X105" s="26" t="n"/>
      <c r="Y105" s="26" t="n"/>
      <c r="Z105" s="26" t="n"/>
      <c r="AA105" s="26" t="n"/>
      <c r="AB105" s="30">
        <f>Table110[[#This Row],[Hours Used]]-SUM(Table110[[#This Row],[Planned Maintenance]:[Start and Finish Production]])</f>
        <v/>
      </c>
      <c r="AC105" s="26" t="n"/>
      <c r="AD105" s="26" t="n">
        <v>0.55</v>
      </c>
      <c r="AE105" s="26" t="n"/>
      <c r="AF105" s="26" t="n"/>
      <c r="AG105" s="26" t="n"/>
      <c r="AH105" s="26" t="n"/>
      <c r="AI105" s="24">
        <f>(Table110[[#This Row],[Hours Used]]-SUM(Table110[[#This Row],[Planned Maintenance]:[Start and Finish Production]])-SUM(Table110[[#This Row],[Minor Stoppages]:[Material Shortages]])-Table110[[#This Row],[Quality Loss (Hrs)]]-Table110[[#This Row],[Operating Time]])/3</f>
        <v/>
      </c>
      <c r="AJ105" s="24">
        <f>IFERROR(IF(Table110[[#This Row],[SKU]]="",0,Table110[[#This Row],[Quality Loss (T)]]/(Table110[[#This Row],[SOC (TPD)]]/24)),"")</f>
        <v/>
      </c>
      <c r="AK105" s="31">
        <f>IFERROR(IF(Table110[[#This Row],[SKU]]="",0,Table110[[#This Row],[Volume Delivered (T)]]/(Table110[[#This Row],[SOC (TPD)]]/24)),"")</f>
        <v/>
      </c>
      <c r="AL105" s="31">
        <f>IFERROR(Table110[[#This Row],[Operating Time]]/Table110[[#This Row],[PRODUCTION HOURS]],"")</f>
        <v/>
      </c>
      <c r="AM105" s="32" t="n">
        <v>82</v>
      </c>
      <c r="AN105" s="32" t="inlineStr">
        <is>
          <t>YES</t>
        </is>
      </c>
      <c r="AO105" s="32" t="inlineStr">
        <is>
          <t>YES</t>
        </is>
      </c>
      <c r="AP105" s="32" t="n">
        <v>0</v>
      </c>
      <c r="AQ105" s="32" t="n">
        <v>0</v>
      </c>
      <c r="AR105" s="32" t="n"/>
      <c r="AS105" s="32">
        <f>IFERROR(SUMIFS(#REF!,#REF!,'Shift Wise-Data Sheet'!A:A,#REF!,"Samridhi Perk Line")/SUMIFS(#REF!,#REF!,'Shift Wise-Data Sheet'!A:A,#REF!,"Samridhi Perk Line"),"")</f>
        <v/>
      </c>
      <c r="AT105" s="32" t="n"/>
      <c r="AU105" s="32" t="n"/>
      <c r="AV105" s="203">
        <f>IFERROR(VLOOKUP(Table110[[#This Row],[Date]],'Overweight Data'!A103:G1198,6,FALSE),"")</f>
        <v/>
      </c>
      <c r="AW105" s="213">
        <f>IFERROR(
   IF(
      OR(Table110[[#This Row],[Operating Time]]=0, (Table110[[#This Row],[Operating Time]]/IF(AD105&lt;=1,AD105+1,AD105))*60=0),
      1,
      ((Table110[[#This Row],[Operating Time]])/IF(AD105&lt;=1,AD105+1,AD105))*60
   ),
"_")</f>
        <v/>
      </c>
      <c r="AX105" s="213">
        <f>COUNTIFS('Downtime Data'!A:A,Table110[[#This Row],[Date]])</f>
        <v/>
      </c>
      <c r="AY105" s="211">
        <f>IFERROR((SUM(Table110[[#This Row],[Minor Stoppages]:[Material Shortages]])/Table110[[#This Row],['# Stops]])*60,"")</f>
        <v/>
      </c>
      <c r="AZ105" s="211" t="n"/>
      <c r="BA105" s="33" t="n">
        <v>46138</v>
      </c>
    </row>
    <row r="106" ht="20.15" customHeight="1" s="452">
      <c r="A106" s="21" t="n">
        <v>46123</v>
      </c>
      <c r="B106" s="22">
        <f>IF(A106="","",TEXT(A106,"dddddd"))</f>
        <v/>
      </c>
      <c r="C106" s="22" t="n"/>
      <c r="D106" s="23" t="inlineStr">
        <is>
          <t>_10.3GM_HT</t>
        </is>
      </c>
      <c r="E106" s="24">
        <f t="array" ref="E106">IFERROR(INDIRECT(D106),"")</f>
        <v/>
      </c>
      <c r="F106" s="26" t="n">
        <v>29</v>
      </c>
      <c r="G106" s="26" t="n">
        <v>28.2</v>
      </c>
      <c r="H106" s="27">
        <f>IFERROR((Table110[[#This Row],[Plan]]/Table110[[#This Row],[Hours Used]])/(Table110[[#This Row],[SOC (TPD)]]/24),"")</f>
        <v/>
      </c>
      <c r="I106" s="27">
        <f>IFERROR((Table110[[#This Row],[Volume Delivered (T)]]/Table110[[#This Row],[Hours Used]])/(Table110[[#This Row],[SOC (TPD)]]/24),"")</f>
        <v/>
      </c>
      <c r="J106" s="28" t="n"/>
      <c r="K106" s="28" t="n"/>
      <c r="L106" s="28" t="n">
        <v>4</v>
      </c>
      <c r="M106" s="25" t="n"/>
      <c r="N106" s="29" t="n">
        <v>0.043</v>
      </c>
      <c r="O106" s="83" t="n"/>
      <c r="P106" s="25" t="n"/>
      <c r="Q106" s="25" t="n"/>
      <c r="R106" s="69" t="n"/>
      <c r="S106" s="70" t="n"/>
      <c r="T106" s="30">
        <f>IF(Table110[[#This Row],[SKU]]="",0,24-Table110[[#This Row],[Legal Non-Operating Time]]-Table110[[#This Row],[No Demand Time]]-Table110[[#This Row],[Force Majeure]])</f>
        <v/>
      </c>
      <c r="U106" s="26" t="n"/>
      <c r="V106" s="26" t="n"/>
      <c r="W106" s="26" t="n"/>
      <c r="X106" s="26" t="n"/>
      <c r="Y106" s="26" t="n"/>
      <c r="Z106" s="26" t="n"/>
      <c r="AA106" s="26" t="n"/>
      <c r="AB106" s="30">
        <f>Table110[[#This Row],[Hours Used]]-SUM(Table110[[#This Row],[Planned Maintenance]:[Start and Finish Production]])</f>
        <v/>
      </c>
      <c r="AC106" s="26" t="n"/>
      <c r="AD106" s="26" t="n"/>
      <c r="AE106" s="26" t="n"/>
      <c r="AF106" s="26" t="n"/>
      <c r="AG106" s="26" t="n"/>
      <c r="AH106" s="26" t="n"/>
      <c r="AI106" s="24">
        <f>(Table110[[#This Row],[Hours Used]]-SUM(Table110[[#This Row],[Planned Maintenance]:[Start and Finish Production]])-SUM(Table110[[#This Row],[Minor Stoppages]:[Material Shortages]])-Table110[[#This Row],[Quality Loss (Hrs)]]-Table110[[#This Row],[Operating Time]])/3</f>
        <v/>
      </c>
      <c r="AJ106" s="24">
        <f>IFERROR(IF(Table110[[#This Row],[SKU]]="",0,Table110[[#This Row],[Quality Loss (T)]]/(Table110[[#This Row],[SOC (TPD)]]/24)),"")</f>
        <v/>
      </c>
      <c r="AK106" s="31">
        <f>IFERROR(IF(Table110[[#This Row],[SKU]]="",0,Table110[[#This Row],[Volume Delivered (T)]]/(Table110[[#This Row],[SOC (TPD)]]/24)),"")</f>
        <v/>
      </c>
      <c r="AL106" s="31">
        <f>IFERROR(Table110[[#This Row],[Operating Time]]/Table110[[#This Row],[PRODUCTION HOURS]],"")</f>
        <v/>
      </c>
      <c r="AM106" s="32" t="n">
        <v>93</v>
      </c>
      <c r="AN106" s="32" t="inlineStr">
        <is>
          <t>YES</t>
        </is>
      </c>
      <c r="AO106" s="32" t="inlineStr">
        <is>
          <t>YES</t>
        </is>
      </c>
      <c r="AP106" s="32" t="n">
        <v>4</v>
      </c>
      <c r="AQ106" s="32" t="n">
        <v>0</v>
      </c>
      <c r="AR106" s="32" t="n"/>
      <c r="AS106" s="32">
        <f>IFERROR(SUMIFS(#REF!,#REF!,'Shift Wise-Data Sheet'!A:A,#REF!,"Samridhi Perk Line")/SUMIFS(#REF!,#REF!,'Shift Wise-Data Sheet'!A:A,#REF!,"Samridhi Perk Line"),"")</f>
        <v/>
      </c>
      <c r="AT106" s="32" t="n"/>
      <c r="AU106" s="32" t="n"/>
      <c r="AV106" s="203">
        <f>IFERROR(VLOOKUP(Table110[[#This Row],[Date]],'Overweight Data'!A104:G1199,6,FALSE),"")</f>
        <v/>
      </c>
      <c r="AW106" s="213">
        <f>IFERROR(
   IF(
      OR(Table110[[#This Row],[Operating Time]]=0, (Table110[[#This Row],[Operating Time]]/IF(AD106&lt;=1,AD106+1,AD106))*60=0),
      1,
      ((Table110[[#This Row],[Operating Time]])/IF(AD106&lt;=1,AD106+1,AD106))*60
   ),
"_")</f>
        <v/>
      </c>
      <c r="AX106" s="213">
        <f>COUNTIFS('Downtime Data'!A:A,Table110[[#This Row],[Date]])</f>
        <v/>
      </c>
      <c r="AY106" s="211">
        <f>IFERROR((SUM(Table110[[#This Row],[Minor Stoppages]:[Material Shortages]])/Table110[[#This Row],['# Stops]])*60,"")</f>
        <v/>
      </c>
      <c r="AZ106" s="211" t="n"/>
      <c r="BA106" s="33" t="n">
        <v>46138</v>
      </c>
    </row>
    <row r="107" ht="20.15" customHeight="1" s="452">
      <c r="A107" s="21" t="n">
        <v>46124</v>
      </c>
      <c r="B107" s="22">
        <f>IF(A107="","",TEXT(A107,"dddddd"))</f>
        <v/>
      </c>
      <c r="C107" s="22" t="n"/>
      <c r="D107" s="23" t="inlineStr">
        <is>
          <t>_10.3GM_HT</t>
        </is>
      </c>
      <c r="E107" s="24">
        <f t="array" ref="E107">IFERROR(INDIRECT(D107),"")</f>
        <v/>
      </c>
      <c r="F107" s="26" t="n">
        <v>29</v>
      </c>
      <c r="G107" s="26" t="n">
        <v>29.826888</v>
      </c>
      <c r="H107" s="27">
        <f>IFERROR((Table110[[#This Row],[Plan]]/Table110[[#This Row],[Hours Used]])/(Table110[[#This Row],[SOC (TPD)]]/24),"")</f>
        <v/>
      </c>
      <c r="I107" s="27">
        <f>IFERROR((Table110[[#This Row],[Volume Delivered (T)]]/Table110[[#This Row],[Hours Used]])/(Table110[[#This Row],[SOC (TPD)]]/24),"")</f>
        <v/>
      </c>
      <c r="J107" s="28" t="n"/>
      <c r="K107" s="28" t="n"/>
      <c r="L107" s="28" t="n"/>
      <c r="M107" s="25" t="n">
        <v>0.6</v>
      </c>
      <c r="N107" s="29" t="n">
        <v>0.043</v>
      </c>
      <c r="O107" s="83" t="n"/>
      <c r="P107" s="25" t="n"/>
      <c r="Q107" s="25" t="n"/>
      <c r="R107" s="69" t="n"/>
      <c r="S107" s="70" t="n"/>
      <c r="T107" s="30">
        <f>IF(Table110[[#This Row],[SKU]]="",0,24-Table110[[#This Row],[Legal Non-Operating Time]]-Table110[[#This Row],[No Demand Time]]-Table110[[#This Row],[Force Majeure]])</f>
        <v/>
      </c>
      <c r="U107" s="26" t="n"/>
      <c r="V107" s="26" t="n"/>
      <c r="W107" s="26" t="n"/>
      <c r="X107" s="26" t="n"/>
      <c r="Y107" s="26" t="n"/>
      <c r="Z107" s="26" t="n"/>
      <c r="AA107" s="26" t="n"/>
      <c r="AB107" s="30">
        <f>Table110[[#This Row],[Hours Used]]-SUM(Table110[[#This Row],[Planned Maintenance]:[Start and Finish Production]])</f>
        <v/>
      </c>
      <c r="AC107" s="26" t="n"/>
      <c r="AD107" s="26" t="n"/>
      <c r="AE107" s="26" t="n"/>
      <c r="AF107" s="26" t="n"/>
      <c r="AG107" s="26" t="n"/>
      <c r="AH107" s="26" t="n"/>
      <c r="AI107" s="24">
        <f>(Table110[[#This Row],[Hours Used]]-SUM(Table110[[#This Row],[Planned Maintenance]:[Start and Finish Production]])-SUM(Table110[[#This Row],[Minor Stoppages]:[Material Shortages]])-Table110[[#This Row],[Quality Loss (Hrs)]]-Table110[[#This Row],[Operating Time]])/3</f>
        <v/>
      </c>
      <c r="AJ107" s="24">
        <f>IFERROR(IF(Table110[[#This Row],[SKU]]="",0,Table110[[#This Row],[Quality Loss (T)]]/(Table110[[#This Row],[SOC (TPD)]]/24)),"")</f>
        <v/>
      </c>
      <c r="AK107" s="31">
        <f>IFERROR(IF(Table110[[#This Row],[SKU]]="",0,Table110[[#This Row],[Volume Delivered (T)]]/(Table110[[#This Row],[SOC (TPD)]]/24)),"")</f>
        <v/>
      </c>
      <c r="AL107" s="31">
        <f>IFERROR(Table110[[#This Row],[Operating Time]]/Table110[[#This Row],[PRODUCTION HOURS]],"")</f>
        <v/>
      </c>
      <c r="AM107" s="32" t="n">
        <v>90</v>
      </c>
      <c r="AN107" s="32" t="inlineStr">
        <is>
          <t>NO</t>
        </is>
      </c>
      <c r="AO107" s="32" t="inlineStr">
        <is>
          <t>NO</t>
        </is>
      </c>
      <c r="AP107" s="32" t="n">
        <v>0</v>
      </c>
      <c r="AQ107" s="32" t="n">
        <v>0</v>
      </c>
      <c r="AR107" s="32" t="n"/>
      <c r="AS107" s="32">
        <f>IFERROR(SUMIFS(#REF!,#REF!,'Shift Wise-Data Sheet'!A:A,#REF!,"Samridhi Perk Line")/SUMIFS(#REF!,#REF!,'Shift Wise-Data Sheet'!A:A,#REF!,"Samridhi Perk Line"),"")</f>
        <v/>
      </c>
      <c r="AT107" s="32" t="n"/>
      <c r="AU107" s="32" t="n"/>
      <c r="AV107" s="203">
        <f>IFERROR(VLOOKUP(Table110[[#This Row],[Date]],'Overweight Data'!A105:G1200,6,FALSE),"")</f>
        <v/>
      </c>
      <c r="AW107" s="213">
        <f>IFERROR(
   IF(
      OR(Table110[[#This Row],[Operating Time]]=0, (Table110[[#This Row],[Operating Time]]/IF(AD107&lt;=1,AD107+1,AD107))*60=0),
      1,
      ((Table110[[#This Row],[Operating Time]])/IF(AD107&lt;=1,AD107+1,AD107))*60
   ),
"_")</f>
        <v/>
      </c>
      <c r="AX107" s="213">
        <f>COUNTIFS('Downtime Data'!A:A,Table110[[#This Row],[Date]])</f>
        <v/>
      </c>
      <c r="AY107" s="211">
        <f>IFERROR((SUM(Table110[[#This Row],[Minor Stoppages]:[Material Shortages]])/Table110[[#This Row],['# Stops]])*60,"")</f>
        <v/>
      </c>
      <c r="AZ107" s="211" t="n"/>
      <c r="BA107" s="33" t="n">
        <v>46138</v>
      </c>
    </row>
    <row r="108" ht="20.15" customHeight="1" s="452">
      <c r="A108" s="21" t="n">
        <v>46125</v>
      </c>
      <c r="B108" s="22">
        <f>IF(A108="","",TEXT(A108,"dddddd"))</f>
        <v/>
      </c>
      <c r="C108" s="22" t="n"/>
      <c r="D108" s="23" t="inlineStr">
        <is>
          <t>_10.3GM_HT</t>
        </is>
      </c>
      <c r="E108" s="24">
        <f t="array" ref="E108">IFERROR(INDIRECT(D108),"")</f>
        <v/>
      </c>
      <c r="F108" s="26" t="n">
        <v>29.2</v>
      </c>
      <c r="G108" s="26" t="n">
        <v>28.278696</v>
      </c>
      <c r="H108" s="27">
        <f>IFERROR((Table110[[#This Row],[Plan]]/Table110[[#This Row],[Hours Used]])/(Table110[[#This Row],[SOC (TPD)]]/24),"")</f>
        <v/>
      </c>
      <c r="I108" s="27">
        <f>IFERROR((Table110[[#This Row],[Volume Delivered (T)]]/Table110[[#This Row],[Hours Used]])/(Table110[[#This Row],[SOC (TPD)]]/24),"")</f>
        <v/>
      </c>
      <c r="J108" s="28" t="n"/>
      <c r="K108" s="28" t="n"/>
      <c r="L108" s="28" t="n"/>
      <c r="M108" s="25">
        <f>0.48+1.13+0.17+0.28-0.29-0.53</f>
        <v/>
      </c>
      <c r="N108" s="29" t="n">
        <v>0.048</v>
      </c>
      <c r="O108" s="83" t="n"/>
      <c r="P108" s="25" t="n"/>
      <c r="Q108" s="25" t="n"/>
      <c r="R108" s="69" t="n"/>
      <c r="S108" s="70" t="n"/>
      <c r="T108" s="30">
        <f>IF(Table110[[#This Row],[SKU]]="",0,24-Table110[[#This Row],[Legal Non-Operating Time]]-Table110[[#This Row],[No Demand Time]]-Table110[[#This Row],[Force Majeure]])</f>
        <v/>
      </c>
      <c r="U108" s="26" t="n">
        <v>1</v>
      </c>
      <c r="V108" s="26" t="n"/>
      <c r="W108" s="26" t="n"/>
      <c r="X108" s="26" t="n"/>
      <c r="Y108" s="26" t="n"/>
      <c r="Z108" s="26" t="n"/>
      <c r="AA108" s="26" t="n"/>
      <c r="AB108" s="30">
        <f>Table110[[#This Row],[Hours Used]]-SUM(Table110[[#This Row],[Planned Maintenance]:[Start and Finish Production]])</f>
        <v/>
      </c>
      <c r="AC108" s="26" t="n"/>
      <c r="AD108" s="26" t="n"/>
      <c r="AE108" s="26" t="n">
        <v>0.25</v>
      </c>
      <c r="AF108" s="26" t="n"/>
      <c r="AG108" s="26" t="n"/>
      <c r="AH108" s="26" t="n"/>
      <c r="AI108" s="24">
        <f>(Table110[[#This Row],[Hours Used]]-SUM(Table110[[#This Row],[Planned Maintenance]:[Start and Finish Production]])-SUM(Table110[[#This Row],[Minor Stoppages]:[Material Shortages]])-Table110[[#This Row],[Quality Loss (Hrs)]]-Table110[[#This Row],[Operating Time]])/3</f>
        <v/>
      </c>
      <c r="AJ108" s="24">
        <f>IFERROR(IF(Table110[[#This Row],[SKU]]="",0,Table110[[#This Row],[Quality Loss (T)]]/(Table110[[#This Row],[SOC (TPD)]]/24)),"")</f>
        <v/>
      </c>
      <c r="AK108" s="31">
        <f>IFERROR(IF(Table110[[#This Row],[SKU]]="",0,Table110[[#This Row],[Volume Delivered (T)]]/(Table110[[#This Row],[SOC (TPD)]]/24)),"")</f>
        <v/>
      </c>
      <c r="AL108" s="31">
        <f>IFERROR(Table110[[#This Row],[Operating Time]]/Table110[[#This Row],[PRODUCTION HOURS]],"")</f>
        <v/>
      </c>
      <c r="AM108" s="32" t="n">
        <v>84</v>
      </c>
      <c r="AN108" s="32" t="inlineStr">
        <is>
          <t>YES</t>
        </is>
      </c>
      <c r="AO108" s="32" t="inlineStr">
        <is>
          <t>YES</t>
        </is>
      </c>
      <c r="AP108" s="32" t="n">
        <v>46</v>
      </c>
      <c r="AQ108" s="32" t="n">
        <v>46</v>
      </c>
      <c r="AR108" s="32" t="n"/>
      <c r="AS108" s="32">
        <f>IFERROR(SUMIFS(#REF!,#REF!,'Shift Wise-Data Sheet'!A:A,#REF!,"Samridhi Perk Line")/SUMIFS(#REF!,#REF!,'Shift Wise-Data Sheet'!A:A,#REF!,"Samridhi Perk Line"),"")</f>
        <v/>
      </c>
      <c r="AT108" s="32" t="n"/>
      <c r="AU108" s="32" t="n"/>
      <c r="AV108" s="203">
        <f>IFERROR(VLOOKUP(Table110[[#This Row],[Date]],'Overweight Data'!A106:G1201,6,FALSE),"")</f>
        <v/>
      </c>
      <c r="AW108" s="213">
        <f>IFERROR(
   IF(
      OR(Table110[[#This Row],[Operating Time]]=0, (Table110[[#This Row],[Operating Time]]/IF(AD108&lt;=1,AD108+1,AD108))*60=0),
      1,
      ((Table110[[#This Row],[Operating Time]])/IF(AD108&lt;=1,AD108+1,AD108))*60
   ),
"_")</f>
        <v/>
      </c>
      <c r="AX108" s="213">
        <f>COUNTIFS('Downtime Data'!A:A,Table110[[#This Row],[Date]])</f>
        <v/>
      </c>
      <c r="AY108" s="211">
        <f>IFERROR((SUM(Table110[[#This Row],[Minor Stoppages]:[Material Shortages]])/Table110[[#This Row],['# Stops]])*60,"")</f>
        <v/>
      </c>
      <c r="AZ108" s="211" t="n"/>
      <c r="BA108" s="33" t="n">
        <v>46138</v>
      </c>
    </row>
    <row r="109" ht="20.15" customHeight="1" s="452">
      <c r="A109" s="21" t="n">
        <v>46126</v>
      </c>
      <c r="B109" s="22">
        <f>IF(A109="","",TEXT(A109,"dddddd"))</f>
        <v/>
      </c>
      <c r="C109" s="22" t="n"/>
      <c r="D109" s="23" t="inlineStr">
        <is>
          <t>_10.3GM_HT</t>
        </is>
      </c>
      <c r="E109" s="24">
        <f t="array" ref="E109">IFERROR(INDIRECT(D109),"")</f>
        <v/>
      </c>
      <c r="F109" s="26" t="n">
        <v>29.2</v>
      </c>
      <c r="G109" s="26" t="n">
        <v>30.227856</v>
      </c>
      <c r="H109" s="27">
        <f>IFERROR((Table110[[#This Row],[Plan]]/Table110[[#This Row],[Hours Used]])/(Table110[[#This Row],[SOC (TPD)]]/24),"")</f>
        <v/>
      </c>
      <c r="I109" s="27">
        <f>IFERROR((Table110[[#This Row],[Volume Delivered (T)]]/Table110[[#This Row],[Hours Used]])/(Table110[[#This Row],[SOC (TPD)]]/24),"")</f>
        <v/>
      </c>
      <c r="J109" s="28" t="n"/>
      <c r="K109" s="28" t="n"/>
      <c r="L109" s="28" t="n"/>
      <c r="M109" s="25">
        <f>0.52+1.16+0.17+0.32-0.28-0.65</f>
        <v/>
      </c>
      <c r="N109" s="29" t="n">
        <v>0.048</v>
      </c>
      <c r="O109" s="83" t="n"/>
      <c r="P109" s="25" t="n"/>
      <c r="Q109" s="25" t="n"/>
      <c r="R109" s="69" t="n"/>
      <c r="S109" s="70" t="n"/>
      <c r="T109" s="30">
        <f>IF(Table110[[#This Row],[SKU]]="",0,24-Table110[[#This Row],[Legal Non-Operating Time]]-Table110[[#This Row],[No Demand Time]]-Table110[[#This Row],[Force Majeure]])</f>
        <v/>
      </c>
      <c r="U109" s="26" t="n"/>
      <c r="V109" s="26" t="n">
        <v>1</v>
      </c>
      <c r="W109" s="26" t="n"/>
      <c r="X109" s="26" t="n"/>
      <c r="Y109" s="26" t="n"/>
      <c r="Z109" s="26" t="n"/>
      <c r="AA109" s="26" t="n"/>
      <c r="AB109" s="30">
        <f>Table110[[#This Row],[Hours Used]]-SUM(Table110[[#This Row],[Planned Maintenance]:[Start and Finish Production]])</f>
        <v/>
      </c>
      <c r="AC109" s="26" t="n"/>
      <c r="AD109" s="26" t="n"/>
      <c r="AE109" s="26" t="n"/>
      <c r="AF109" s="26" t="n"/>
      <c r="AG109" s="26" t="n"/>
      <c r="AH109" s="26" t="n"/>
      <c r="AI109" s="24">
        <f>(Table110[[#This Row],[Hours Used]]-SUM(Table110[[#This Row],[Planned Maintenance]:[Start and Finish Production]])-SUM(Table110[[#This Row],[Minor Stoppages]:[Material Shortages]])-Table110[[#This Row],[Quality Loss (Hrs)]]-Table110[[#This Row],[Operating Time]])/3</f>
        <v/>
      </c>
      <c r="AJ109" s="24">
        <f>IFERROR(IF(Table110[[#This Row],[SKU]]="",0,Table110[[#This Row],[Quality Loss (T)]]/(Table110[[#This Row],[SOC (TPD)]]/24)),"")</f>
        <v/>
      </c>
      <c r="AK109" s="31">
        <f>IFERROR(IF(Table110[[#This Row],[SKU]]="",0,Table110[[#This Row],[Volume Delivered (T)]]/(Table110[[#This Row],[SOC (TPD)]]/24)),"")</f>
        <v/>
      </c>
      <c r="AL109" s="31">
        <f>IFERROR(Table110[[#This Row],[Operating Time]]/Table110[[#This Row],[PRODUCTION HOURS]],"")</f>
        <v/>
      </c>
      <c r="AM109" s="32" t="n">
        <v>83</v>
      </c>
      <c r="AN109" s="32" t="inlineStr">
        <is>
          <t>YES</t>
        </is>
      </c>
      <c r="AO109" s="32" t="inlineStr">
        <is>
          <t>YES</t>
        </is>
      </c>
      <c r="AP109" s="32" t="n">
        <v>0</v>
      </c>
      <c r="AQ109" s="32" t="n">
        <v>0</v>
      </c>
      <c r="AR109" s="32" t="n"/>
      <c r="AS109" s="32">
        <f>IFERROR(SUMIFS(#REF!,#REF!,'Shift Wise-Data Sheet'!A:A,#REF!,"Samridhi Perk Line")/SUMIFS(#REF!,#REF!,'Shift Wise-Data Sheet'!A:A,#REF!,"Samridhi Perk Line"),"")</f>
        <v/>
      </c>
      <c r="AT109" s="32" t="n"/>
      <c r="AU109" s="32" t="n"/>
      <c r="AV109" s="203">
        <f>IFERROR(VLOOKUP(Table110[[#This Row],[Date]],'Overweight Data'!A107:G1202,6,FALSE),"")</f>
        <v/>
      </c>
      <c r="AW109" s="213">
        <f>IFERROR(
   IF(
      OR(Table110[[#This Row],[Operating Time]]=0, (Table110[[#This Row],[Operating Time]]/IF(AD109&lt;=1,AD109+1,AD109))*60=0),
      1,
      ((Table110[[#This Row],[Operating Time]])/IF(AD109&lt;=1,AD109+1,AD109))*60
   ),
"_")</f>
        <v/>
      </c>
      <c r="AX109" s="213">
        <f>COUNTIFS('Downtime Data'!A:A,Table110[[#This Row],[Date]])</f>
        <v/>
      </c>
      <c r="AY109" s="211">
        <f>IFERROR((SUM(Table110[[#This Row],[Minor Stoppages]:[Material Shortages]])/Table110[[#This Row],['# Stops]])*60,"")</f>
        <v/>
      </c>
      <c r="AZ109" s="211" t="n"/>
      <c r="BA109" s="33" t="n">
        <v>46138</v>
      </c>
    </row>
    <row r="110" ht="20.15" customHeight="1" s="452">
      <c r="A110" s="21" t="n">
        <v>46127</v>
      </c>
      <c r="B110" s="22">
        <f>IF(A110="","",TEXT(A110,"dddddd"))</f>
        <v/>
      </c>
      <c r="C110" s="22" t="n"/>
      <c r="D110" s="23" t="inlineStr">
        <is>
          <t>_10.3GM_HT</t>
        </is>
      </c>
      <c r="E110" s="24">
        <f t="array" ref="E110">IFERROR(INDIRECT(D110),"")</f>
        <v/>
      </c>
      <c r="F110" s="26" t="n">
        <v>29.2</v>
      </c>
      <c r="G110" s="26" t="n">
        <v>27.38088</v>
      </c>
      <c r="H110" s="27">
        <f>IFERROR((Table110[[#This Row],[Plan]]/Table110[[#This Row],[Hours Used]])/(Table110[[#This Row],[SOC (TPD)]]/24),"")</f>
        <v/>
      </c>
      <c r="I110" s="27">
        <f>IFERROR((Table110[[#This Row],[Volume Delivered (T)]]/Table110[[#This Row],[Hours Used]])/(Table110[[#This Row],[SOC (TPD)]]/24),"")</f>
        <v/>
      </c>
      <c r="J110" s="28" t="n"/>
      <c r="K110" s="28" t="n"/>
      <c r="L110" s="28" t="n"/>
      <c r="M110" s="25">
        <f>0.52+1.19+0.16+0.34-0.23-0.53</f>
        <v/>
      </c>
      <c r="N110" s="29" t="n">
        <v>0.048</v>
      </c>
      <c r="O110" s="83" t="n"/>
      <c r="P110" s="25" t="n"/>
      <c r="Q110" s="25" t="n"/>
      <c r="R110" s="69" t="n"/>
      <c r="S110" s="70" t="n"/>
      <c r="T110" s="30">
        <f>IF(Table110[[#This Row],[SKU]]="",0,24-Table110[[#This Row],[Legal Non-Operating Time]]-Table110[[#This Row],[No Demand Time]]-Table110[[#This Row],[Force Majeure]])</f>
        <v/>
      </c>
      <c r="U110" s="26" t="n"/>
      <c r="V110" s="26" t="n"/>
      <c r="W110" s="26" t="n"/>
      <c r="X110" s="26" t="n"/>
      <c r="Y110" s="26" t="n"/>
      <c r="Z110" s="26" t="n"/>
      <c r="AA110" s="26" t="n"/>
      <c r="AB110" s="30">
        <f>Table110[[#This Row],[Hours Used]]-SUM(Table110[[#This Row],[Planned Maintenance]:[Start and Finish Production]])</f>
        <v/>
      </c>
      <c r="AC110" s="26" t="n"/>
      <c r="AD110" s="26" t="n">
        <v>0.6</v>
      </c>
      <c r="AE110" s="26" t="n"/>
      <c r="AF110" s="26" t="n"/>
      <c r="AG110" s="26" t="n"/>
      <c r="AH110" s="26" t="n"/>
      <c r="AI110" s="24">
        <f>(Table110[[#This Row],[Hours Used]]-SUM(Table110[[#This Row],[Planned Maintenance]:[Start and Finish Production]])-SUM(Table110[[#This Row],[Minor Stoppages]:[Material Shortages]])-Table110[[#This Row],[Quality Loss (Hrs)]]-Table110[[#This Row],[Operating Time]])/3</f>
        <v/>
      </c>
      <c r="AJ110" s="24">
        <f>IFERROR(IF(Table110[[#This Row],[SKU]]="",0,Table110[[#This Row],[Quality Loss (T)]]/(Table110[[#This Row],[SOC (TPD)]]/24)),"")</f>
        <v/>
      </c>
      <c r="AK110" s="31">
        <f>IFERROR(IF(Table110[[#This Row],[SKU]]="",0,Table110[[#This Row],[Volume Delivered (T)]]/(Table110[[#This Row],[SOC (TPD)]]/24)),"")</f>
        <v/>
      </c>
      <c r="AL110" s="31">
        <f>IFERROR(Table110[[#This Row],[Operating Time]]/Table110[[#This Row],[PRODUCTION HOURS]],"")</f>
        <v/>
      </c>
      <c r="AM110" s="32" t="n">
        <v>76</v>
      </c>
      <c r="AN110" s="32" t="inlineStr">
        <is>
          <t>YES</t>
        </is>
      </c>
      <c r="AO110" s="32" t="inlineStr">
        <is>
          <t>NO</t>
        </is>
      </c>
      <c r="AP110" s="32" t="n">
        <v>3</v>
      </c>
      <c r="AQ110" s="32" t="n">
        <v>2</v>
      </c>
      <c r="AR110" s="32" t="n"/>
      <c r="AS110" s="32">
        <f>IFERROR(SUMIFS(#REF!,#REF!,'Shift Wise-Data Sheet'!A:A,#REF!,"Samridhi Perk Line")/SUMIFS(#REF!,#REF!,'Shift Wise-Data Sheet'!A:A,#REF!,"Samridhi Perk Line"),"")</f>
        <v/>
      </c>
      <c r="AT110" s="32" t="n"/>
      <c r="AU110" s="32" t="n"/>
      <c r="AV110" s="203">
        <f>IFERROR(VLOOKUP(Table110[[#This Row],[Date]],'Overweight Data'!A108:G1203,6,FALSE),"")</f>
        <v/>
      </c>
      <c r="AW110" s="213">
        <f>IFERROR(
   IF(
      OR(Table110[[#This Row],[Operating Time]]=0, (Table110[[#This Row],[Operating Time]]/IF(AD110&lt;=1,AD110+1,AD110))*60=0),
      1,
      ((Table110[[#This Row],[Operating Time]])/IF(AD110&lt;=1,AD110+1,AD110))*60
   ),
"_")</f>
        <v/>
      </c>
      <c r="AX110" s="213">
        <f>COUNTIFS('Downtime Data'!A:A,Table110[[#This Row],[Date]])</f>
        <v/>
      </c>
      <c r="AY110" s="211">
        <f>IFERROR((SUM(Table110[[#This Row],[Minor Stoppages]:[Material Shortages]])/Table110[[#This Row],['# Stops]])*60,"")</f>
        <v/>
      </c>
      <c r="AZ110" s="211" t="n"/>
      <c r="BA110" s="33" t="n">
        <v>46138</v>
      </c>
    </row>
    <row r="111" ht="20.15" customHeight="1" s="452">
      <c r="A111" s="21" t="n">
        <v>46128</v>
      </c>
      <c r="B111" s="22">
        <f>IF(A111="","",TEXT(A111,"dddddd"))</f>
        <v/>
      </c>
      <c r="C111" s="22" t="n"/>
      <c r="D111" s="23" t="inlineStr">
        <is>
          <t>_10.3GM_HT</t>
        </is>
      </c>
      <c r="E111" s="24">
        <f t="array" ref="E111">IFERROR(INDIRECT(D111),"")</f>
        <v/>
      </c>
      <c r="F111" s="25" t="n">
        <v>13.5</v>
      </c>
      <c r="G111" s="26" t="n">
        <v>12.110404</v>
      </c>
      <c r="H111" s="27">
        <f>IFERROR((Table110[[#This Row],[Plan]]/Table110[[#This Row],[Hours Used]])/(Table110[[#This Row],[SOC (TPD)]]/24),"")</f>
        <v/>
      </c>
      <c r="I111" s="27">
        <f>IFERROR((Table110[[#This Row],[Volume Delivered (T)]]/Table110[[#This Row],[Hours Used]])/(Table110[[#This Row],[SOC (TPD)]]/24),"")</f>
        <v/>
      </c>
      <c r="J111" s="28" t="n"/>
      <c r="K111" s="28" t="n"/>
      <c r="L111" s="28" t="n"/>
      <c r="M111" s="25">
        <f>0.32+0.8+0.1+0.32-0.15-0.46</f>
        <v/>
      </c>
      <c r="N111" s="29" t="n">
        <v>0.048</v>
      </c>
      <c r="O111" s="83" t="n">
        <v>18.5</v>
      </c>
      <c r="P111" s="25" t="n"/>
      <c r="Q111" s="25" t="n"/>
      <c r="R111" s="69" t="n"/>
      <c r="S111" s="70" t="n"/>
      <c r="T111" s="30">
        <f>IF(Table110[[#This Row],[SKU]]="",0,24-Table110[[#This Row],[Legal Non-Operating Time]]-Table110[[#This Row],[No Demand Time]]-Table110[[#This Row],[Force Majeure]])</f>
        <v/>
      </c>
      <c r="U111" s="26" t="n"/>
      <c r="V111" s="26" t="n"/>
      <c r="W111" s="26" t="n">
        <v>12</v>
      </c>
      <c r="X111" s="26" t="n"/>
      <c r="Y111" s="26" t="n"/>
      <c r="Z111" s="26" t="n"/>
      <c r="AA111" s="26" t="n"/>
      <c r="AB111" s="30">
        <f>Table110[[#This Row],[Hours Used]]-SUM(Table110[[#This Row],[Planned Maintenance]:[Start and Finish Production]])</f>
        <v/>
      </c>
      <c r="AC111" s="26" t="n"/>
      <c r="AD111" s="26" t="n">
        <v>2</v>
      </c>
      <c r="AE111" s="26" t="n"/>
      <c r="AF111" s="26" t="n"/>
      <c r="AG111" s="26" t="n"/>
      <c r="AH111" s="26" t="n"/>
      <c r="AI111" s="24">
        <f>(Table110[[#This Row],[Hours Used]]-SUM(Table110[[#This Row],[Planned Maintenance]:[Start and Finish Production]])-SUM(Table110[[#This Row],[Minor Stoppages]:[Material Shortages]])-Table110[[#This Row],[Quality Loss (Hrs)]]-Table110[[#This Row],[Operating Time]])/3</f>
        <v/>
      </c>
      <c r="AJ111" s="24">
        <f>IFERROR(IF(Table110[[#This Row],[SKU]]="",0,Table110[[#This Row],[Quality Loss (T)]]/(Table110[[#This Row],[SOC (TPD)]]/24)),"")</f>
        <v/>
      </c>
      <c r="AK111" s="31">
        <f>IFERROR(IF(Table110[[#This Row],[SKU]]="",0,Table110[[#This Row],[Volume Delivered (T)]]/(Table110[[#This Row],[SOC (TPD)]]/24)),"")</f>
        <v/>
      </c>
      <c r="AL111" s="31">
        <f>IFERROR(Table110[[#This Row],[Operating Time]]/Table110[[#This Row],[PRODUCTION HOURS]],"")</f>
        <v/>
      </c>
      <c r="AM111" s="32" t="n">
        <v>76</v>
      </c>
      <c r="AN111" s="32" t="inlineStr">
        <is>
          <t>YES</t>
        </is>
      </c>
      <c r="AO111" s="32" t="inlineStr">
        <is>
          <t>NO</t>
        </is>
      </c>
      <c r="AP111" s="32" t="n">
        <v>13</v>
      </c>
      <c r="AQ111" s="32" t="n">
        <v>12</v>
      </c>
      <c r="AR111" s="32" t="n"/>
      <c r="AS111" s="32">
        <f>IFERROR(SUMIFS(#REF!,#REF!,'Shift Wise-Data Sheet'!A:A,#REF!,"Samridhi Perk Line")/SUMIFS(#REF!,#REF!,'Shift Wise-Data Sheet'!A:A,#REF!,"Samridhi Perk Line"),"")</f>
        <v/>
      </c>
      <c r="AT111" s="32" t="n"/>
      <c r="AU111" s="32" t="n"/>
      <c r="AV111" s="203">
        <f>IFERROR(VLOOKUP(Table110[[#This Row],[Date]],'Overweight Data'!A109:G1204,6,FALSE),"")</f>
        <v/>
      </c>
      <c r="AW111" s="213">
        <f>IFERROR(
   IF(
      OR(Table110[[#This Row],[Operating Time]]=0, (Table110[[#This Row],[Operating Time]]/IF(AD111&lt;=1,AD111+1,AD111))*60=0),
      1,
      ((Table110[[#This Row],[Operating Time]])/IF(AD111&lt;=1,AD111+1,AD111))*60
   ),
"_")</f>
        <v/>
      </c>
      <c r="AX111" s="213">
        <f>COUNTIFS('Downtime Data'!A:A,Table110[[#This Row],[Date]])</f>
        <v/>
      </c>
      <c r="AY111" s="211">
        <f>IFERROR((SUM(Table110[[#This Row],[Minor Stoppages]:[Material Shortages]])/Table110[[#This Row],['# Stops]])*60,"")</f>
        <v/>
      </c>
      <c r="AZ111" s="211" t="n"/>
      <c r="BA111" s="33" t="n">
        <v>46138</v>
      </c>
    </row>
    <row r="112" ht="20.15" customHeight="1" s="452">
      <c r="A112" s="21" t="n">
        <v>46129</v>
      </c>
      <c r="B112" s="22">
        <f>IF(A112="","",TEXT(A112,"dddddd"))</f>
        <v/>
      </c>
      <c r="C112" s="22" t="n"/>
      <c r="D112" s="23" t="inlineStr">
        <is>
          <t>_10.3GM_HT</t>
        </is>
      </c>
      <c r="E112" s="24">
        <f t="array" ref="E112">IFERROR(INDIRECT(D112),"")</f>
        <v/>
      </c>
      <c r="F112" s="25" t="n">
        <v>24.5</v>
      </c>
      <c r="G112" s="26" t="n">
        <v>23.328498</v>
      </c>
      <c r="H112" s="27">
        <f>IFERROR((Table110[[#This Row],[Plan]]/Table110[[#This Row],[Hours Used]])/(Table110[[#This Row],[SOC (TPD)]]/24),"")</f>
        <v/>
      </c>
      <c r="I112" s="27">
        <f>IFERROR((Table110[[#This Row],[Volume Delivered (T)]]/Table110[[#This Row],[Hours Used]])/(Table110[[#This Row],[SOC (TPD)]]/24),"")</f>
        <v/>
      </c>
      <c r="J112" s="28" t="n"/>
      <c r="K112" s="28" t="n"/>
      <c r="L112" s="28" t="n"/>
      <c r="M112" s="25">
        <f>0.54+1.41+0.16+0.27-0.3-0.71</f>
        <v/>
      </c>
      <c r="N112" s="29" t="n">
        <v>0.046</v>
      </c>
      <c r="O112" s="83" t="n">
        <v>26.5</v>
      </c>
      <c r="P112" s="25" t="n"/>
      <c r="Q112" s="25" t="n"/>
      <c r="R112" s="69" t="n"/>
      <c r="S112" s="70" t="n"/>
      <c r="T112" s="30">
        <f>IF(Table110[[#This Row],[SKU]]="",0,24-Table110[[#This Row],[Legal Non-Operating Time]]-Table110[[#This Row],[No Demand Time]]-Table110[[#This Row],[Force Majeure]])</f>
        <v/>
      </c>
      <c r="U112" s="26" t="n">
        <v>2</v>
      </c>
      <c r="V112" s="26" t="n"/>
      <c r="W112" s="26" t="n"/>
      <c r="X112" s="26" t="n"/>
      <c r="Y112" s="26" t="n"/>
      <c r="Z112" s="26" t="n"/>
      <c r="AA112" s="26" t="n"/>
      <c r="AB112" s="30">
        <f>Table110[[#This Row],[Hours Used]]-SUM(Table110[[#This Row],[Planned Maintenance]:[Start and Finish Production]])</f>
        <v/>
      </c>
      <c r="AC112" s="26" t="n"/>
      <c r="AD112" s="26">
        <f>66/60</f>
        <v/>
      </c>
      <c r="AE112" s="26" t="n"/>
      <c r="AF112" s="26" t="n"/>
      <c r="AG112" s="26" t="n"/>
      <c r="AH112" s="26" t="n"/>
      <c r="AI112" s="24">
        <f>(Table110[[#This Row],[Hours Used]]-SUM(Table110[[#This Row],[Planned Maintenance]:[Start and Finish Production]])-SUM(Table110[[#This Row],[Minor Stoppages]:[Material Shortages]])-Table110[[#This Row],[Quality Loss (Hrs)]]-Table110[[#This Row],[Operating Time]])/3</f>
        <v/>
      </c>
      <c r="AJ112" s="24">
        <f>IFERROR(IF(Table110[[#This Row],[SKU]]="",0,Table110[[#This Row],[Quality Loss (T)]]/(Table110[[#This Row],[SOC (TPD)]]/24)),"")</f>
        <v/>
      </c>
      <c r="AK112" s="31">
        <f>IFERROR(IF(Table110[[#This Row],[SKU]]="",0,Table110[[#This Row],[Volume Delivered (T)]]/(Table110[[#This Row],[SOC (TPD)]]/24)),"")</f>
        <v/>
      </c>
      <c r="AL112" s="31">
        <f>IFERROR(Table110[[#This Row],[Operating Time]]/Table110[[#This Row],[PRODUCTION HOURS]],"")</f>
        <v/>
      </c>
      <c r="AM112" s="32" t="n">
        <v>78</v>
      </c>
      <c r="AN112" s="32" t="inlineStr">
        <is>
          <t>YES</t>
        </is>
      </c>
      <c r="AO112" s="32" t="inlineStr">
        <is>
          <t>NO</t>
        </is>
      </c>
      <c r="AP112" s="32" t="n">
        <v>0</v>
      </c>
      <c r="AQ112" s="32" t="n">
        <v>0</v>
      </c>
      <c r="AR112" s="32" t="n"/>
      <c r="AS112" s="32">
        <f>IFERROR(SUMIFS(#REF!,#REF!,'Shift Wise-Data Sheet'!A:A,#REF!,"Samridhi Perk Line")/SUMIFS(#REF!,#REF!,'Shift Wise-Data Sheet'!A:A,#REF!,"Samridhi Perk Line"),"")</f>
        <v/>
      </c>
      <c r="AT112" s="32" t="n"/>
      <c r="AU112" s="32" t="n"/>
      <c r="AV112" s="203">
        <f>IFERROR(VLOOKUP(Table110[[#This Row],[Date]],'Overweight Data'!A110:G1205,6,FALSE),"")</f>
        <v/>
      </c>
      <c r="AW112" s="213">
        <f>IFERROR(
   IF(
      OR(Table110[[#This Row],[Operating Time]]=0, (Table110[[#This Row],[Operating Time]]/IF(AD112&lt;=1,AD112+1,AD112))*60=0),
      1,
      ((Table110[[#This Row],[Operating Time]])/IF(AD112&lt;=1,AD112+1,AD112))*60
   ),
"_")</f>
        <v/>
      </c>
      <c r="AX112" s="213">
        <f>COUNTIFS('Downtime Data'!A:A,Table110[[#This Row],[Date]])</f>
        <v/>
      </c>
      <c r="AY112" s="211">
        <f>IFERROR((SUM(Table110[[#This Row],[Minor Stoppages]:[Material Shortages]])/Table110[[#This Row],['# Stops]])*60,"")</f>
        <v/>
      </c>
      <c r="AZ112" s="211" t="n"/>
      <c r="BA112" s="33" t="n">
        <v>46138</v>
      </c>
    </row>
    <row r="113" ht="20.15" customHeight="1" s="452">
      <c r="A113" s="21" t="n">
        <v>46130</v>
      </c>
      <c r="B113" s="22">
        <f>IF(A113="","",TEXT(A113,"dddddd"))</f>
        <v/>
      </c>
      <c r="C113" s="22" t="n"/>
      <c r="D113" s="23" t="inlineStr">
        <is>
          <t>_10.3GM_HT</t>
        </is>
      </c>
      <c r="E113" s="24">
        <f t="array" ref="E113">IFERROR(INDIRECT(D113),"")</f>
        <v/>
      </c>
      <c r="F113" s="25" t="n">
        <v>27.5</v>
      </c>
      <c r="G113" s="26" t="n">
        <v>27.9</v>
      </c>
      <c r="H113" s="27">
        <f>IFERROR((Table110[[#This Row],[Plan]]/Table110[[#This Row],[Hours Used]])/(Table110[[#This Row],[SOC (TPD)]]/24),"")</f>
        <v/>
      </c>
      <c r="I113" s="27">
        <f>IFERROR((Table110[[#This Row],[Volume Delivered (T)]]/Table110[[#This Row],[Hours Used]])/(Table110[[#This Row],[SOC (TPD)]]/24),"")</f>
        <v/>
      </c>
      <c r="J113" s="28" t="n"/>
      <c r="K113" s="28" t="n"/>
      <c r="L113" s="28" t="n"/>
      <c r="M113" s="25" t="n">
        <v>1.3</v>
      </c>
      <c r="N113" s="29" t="n">
        <v>0.044</v>
      </c>
      <c r="O113" s="83" t="n">
        <v>26.5</v>
      </c>
      <c r="P113" s="25" t="n"/>
      <c r="Q113" s="25" t="n"/>
      <c r="R113" s="69" t="n"/>
      <c r="S113" s="70" t="n"/>
      <c r="T113" s="30">
        <f>IF(Table110[[#This Row],[SKU]]="",0,24-Table110[[#This Row],[Legal Non-Operating Time]]-Table110[[#This Row],[No Demand Time]]-Table110[[#This Row],[Force Majeure]])</f>
        <v/>
      </c>
      <c r="U113" s="26" t="n">
        <v>1</v>
      </c>
      <c r="V113" s="26" t="n"/>
      <c r="W113" s="26" t="n"/>
      <c r="X113" s="26" t="n"/>
      <c r="Y113" s="26" t="n"/>
      <c r="Z113" s="26" t="n"/>
      <c r="AA113" s="26" t="n"/>
      <c r="AB113" s="30">
        <f>Table110[[#This Row],[Hours Used]]-SUM(Table110[[#This Row],[Planned Maintenance]:[Start and Finish Production]])</f>
        <v/>
      </c>
      <c r="AC113" s="26" t="n"/>
      <c r="AD113" s="26" t="n"/>
      <c r="AE113" s="26" t="n"/>
      <c r="AF113" s="26" t="n"/>
      <c r="AG113" s="26" t="n"/>
      <c r="AH113" s="26" t="n"/>
      <c r="AI113" s="24">
        <f>(Table110[[#This Row],[Hours Used]]-SUM(Table110[[#This Row],[Planned Maintenance]:[Start and Finish Production]])-SUM(Table110[[#This Row],[Minor Stoppages]:[Material Shortages]])-Table110[[#This Row],[Quality Loss (Hrs)]]-Table110[[#This Row],[Operating Time]])/3</f>
        <v/>
      </c>
      <c r="AJ113" s="24">
        <f>IFERROR(IF(Table110[[#This Row],[SKU]]="",0,Table110[[#This Row],[Quality Loss (T)]]/(Table110[[#This Row],[SOC (TPD)]]/24)),"")</f>
        <v/>
      </c>
      <c r="AK113" s="31">
        <f>IFERROR(IF(Table110[[#This Row],[SKU]]="",0,Table110[[#This Row],[Volume Delivered (T)]]/(Table110[[#This Row],[SOC (TPD)]]/24)),"")</f>
        <v/>
      </c>
      <c r="AL113" s="31">
        <f>IFERROR(Table110[[#This Row],[Operating Time]]/Table110[[#This Row],[PRODUCTION HOURS]],"")</f>
        <v/>
      </c>
      <c r="AM113" s="32" t="n">
        <v>80</v>
      </c>
      <c r="AN113" s="32" t="inlineStr">
        <is>
          <t>YES</t>
        </is>
      </c>
      <c r="AO113" s="32" t="inlineStr">
        <is>
          <t>NO</t>
        </is>
      </c>
      <c r="AP113" s="32" t="n">
        <v>0</v>
      </c>
      <c r="AQ113" s="32" t="n">
        <v>0</v>
      </c>
      <c r="AR113" s="32" t="n"/>
      <c r="AS113" s="32">
        <f>IFERROR(SUMIFS(#REF!,#REF!,'Shift Wise-Data Sheet'!A:A,#REF!,"Samridhi Perk Line")/SUMIFS(#REF!,#REF!,'Shift Wise-Data Sheet'!A:A,#REF!,"Samridhi Perk Line"),"")</f>
        <v/>
      </c>
      <c r="AT113" s="32" t="n"/>
      <c r="AU113" s="32" t="n"/>
      <c r="AV113" s="203">
        <f>IFERROR(VLOOKUP(Table110[[#This Row],[Date]],'Overweight Data'!A111:G1206,6,FALSE),"")</f>
        <v/>
      </c>
      <c r="AW113" s="213">
        <f>IFERROR(
   IF(
      OR(Table110[[#This Row],[Operating Time]]=0, (Table110[[#This Row],[Operating Time]]/IF(AD113&lt;=1,AD113+1,AD113))*60=0),
      1,
      ((Table110[[#This Row],[Operating Time]])/IF(AD113&lt;=1,AD113+1,AD113))*60
   ),
"_")</f>
        <v/>
      </c>
      <c r="AX113" s="213">
        <f>COUNTIFS('Downtime Data'!A:A,Table110[[#This Row],[Date]])</f>
        <v/>
      </c>
      <c r="AY113" s="211">
        <f>IFERROR((SUM(Table110[[#This Row],[Minor Stoppages]:[Material Shortages]])/Table110[[#This Row],['# Stops]])*60,"")</f>
        <v/>
      </c>
      <c r="AZ113" s="211" t="n"/>
      <c r="BA113" s="33" t="n">
        <v>46138</v>
      </c>
    </row>
    <row r="114" ht="20.15" customHeight="1" s="452">
      <c r="A114" s="21" t="n">
        <v>46131</v>
      </c>
      <c r="B114" s="22">
        <f>IF(A114="","",TEXT(A114,"dddddd"))</f>
        <v/>
      </c>
      <c r="C114" s="22" t="n"/>
      <c r="D114" s="23" t="inlineStr">
        <is>
          <t>_10.3GM_HT</t>
        </is>
      </c>
      <c r="E114" s="24">
        <f t="array" ref="E114">IFERROR(INDIRECT(D114),"")</f>
        <v/>
      </c>
      <c r="F114" s="25" t="n">
        <v>33</v>
      </c>
      <c r="G114" s="26" t="n">
        <v>29.92183</v>
      </c>
      <c r="H114" s="27">
        <f>IFERROR((Table110[[#This Row],[Plan]]/Table110[[#This Row],[Hours Used]])/(Table110[[#This Row],[SOC (TPD)]]/24),"")</f>
        <v/>
      </c>
      <c r="I114" s="27">
        <f>IFERROR((Table110[[#This Row],[Volume Delivered (T)]]/Table110[[#This Row],[Hours Used]])/(Table110[[#This Row],[SOC (TPD)]]/24),"")</f>
        <v/>
      </c>
      <c r="J114" s="28" t="n"/>
      <c r="K114" s="28" t="n"/>
      <c r="L114" s="28" t="n"/>
      <c r="M114" s="25" t="n">
        <v>1.3</v>
      </c>
      <c r="N114" s="29" t="n">
        <v>0.043</v>
      </c>
      <c r="O114" s="83" t="n">
        <v>26.5</v>
      </c>
      <c r="P114" s="25" t="n"/>
      <c r="Q114" s="25" t="n"/>
      <c r="R114" s="69" t="n"/>
      <c r="S114" s="70" t="n"/>
      <c r="T114" s="30">
        <f>IF(Table110[[#This Row],[SKU]]="",0,24-Table110[[#This Row],[Legal Non-Operating Time]]-Table110[[#This Row],[No Demand Time]]-Table110[[#This Row],[Force Majeure]])</f>
        <v/>
      </c>
      <c r="U114" s="26" t="n"/>
      <c r="V114" s="26" t="n"/>
      <c r="W114" s="26" t="n"/>
      <c r="X114" s="26" t="n"/>
      <c r="Y114" s="26" t="n"/>
      <c r="Z114" s="26" t="n"/>
      <c r="AA114" s="26" t="n"/>
      <c r="AB114" s="30">
        <f>Table110[[#This Row],[Hours Used]]-SUM(Table110[[#This Row],[Planned Maintenance]:[Start and Finish Production]])</f>
        <v/>
      </c>
      <c r="AC114" s="26" t="n"/>
      <c r="AD114" s="26" t="n"/>
      <c r="AE114" s="26" t="n"/>
      <c r="AF114" s="26" t="n"/>
      <c r="AG114" s="26" t="n">
        <v>2.2</v>
      </c>
      <c r="AH114" s="26" t="n"/>
      <c r="AI114" s="24">
        <f>(Table110[[#This Row],[Hours Used]]-SUM(Table110[[#This Row],[Planned Maintenance]:[Start and Finish Production]])-SUM(Table110[[#This Row],[Minor Stoppages]:[Material Shortages]])-Table110[[#This Row],[Quality Loss (Hrs)]]-Table110[[#This Row],[Operating Time]])/3</f>
        <v/>
      </c>
      <c r="AJ114" s="24">
        <f>IFERROR(IF(Table110[[#This Row],[SKU]]="",0,Table110[[#This Row],[Quality Loss (T)]]/(Table110[[#This Row],[SOC (TPD)]]/24)),"")</f>
        <v/>
      </c>
      <c r="AK114" s="31">
        <f>IFERROR(IF(Table110[[#This Row],[SKU]]="",0,Table110[[#This Row],[Volume Delivered (T)]]/(Table110[[#This Row],[SOC (TPD)]]/24)),"")</f>
        <v/>
      </c>
      <c r="AL114" s="31">
        <f>IFERROR(Table110[[#This Row],[Operating Time]]/Table110[[#This Row],[PRODUCTION HOURS]],"")</f>
        <v/>
      </c>
      <c r="AM114" s="32" t="n">
        <v>101</v>
      </c>
      <c r="AN114" s="32" t="inlineStr">
        <is>
          <t>YES</t>
        </is>
      </c>
      <c r="AO114" s="32" t="inlineStr">
        <is>
          <t>NO</t>
        </is>
      </c>
      <c r="AP114" s="32" t="n">
        <v>3</v>
      </c>
      <c r="AQ114" s="32" t="n">
        <v>0</v>
      </c>
      <c r="AR114" s="32" t="n"/>
      <c r="AS114" s="32">
        <f>IFERROR(SUMIFS(#REF!,#REF!,'Shift Wise-Data Sheet'!A:A,#REF!,"Samridhi Perk Line")/SUMIFS(#REF!,#REF!,'Shift Wise-Data Sheet'!A:A,#REF!,"Samridhi Perk Line"),"")</f>
        <v/>
      </c>
      <c r="AT114" s="32" t="n"/>
      <c r="AU114" s="32" t="n"/>
      <c r="AV114" s="203">
        <f>IFERROR(VLOOKUP(Table110[[#This Row],[Date]],'Overweight Data'!A112:G1207,6,FALSE),"")</f>
        <v/>
      </c>
      <c r="AW114" s="213">
        <f>IFERROR(
   IF(
      OR(Table110[[#This Row],[Operating Time]]=0, (Table110[[#This Row],[Operating Time]]/IF(AD114&lt;=1,AD114+1,AD114))*60=0),
      1,
      ((Table110[[#This Row],[Operating Time]])/IF(AD114&lt;=1,AD114+1,AD114))*60
   ),
"_")</f>
        <v/>
      </c>
      <c r="AX114" s="213">
        <f>COUNTIFS('Downtime Data'!A:A,Table110[[#This Row],[Date]])</f>
        <v/>
      </c>
      <c r="AY114" s="211">
        <f>IFERROR((SUM(Table110[[#This Row],[Minor Stoppages]:[Material Shortages]])/Table110[[#This Row],['# Stops]])*60,"")</f>
        <v/>
      </c>
      <c r="AZ114" s="211" t="n"/>
      <c r="BA114" s="33" t="n">
        <v>46138</v>
      </c>
    </row>
    <row r="115" ht="20.15" customHeight="1" s="452">
      <c r="A115" s="21" t="n">
        <v>46132</v>
      </c>
      <c r="B115" s="22">
        <f>IF(A115="","",TEXT(A115,"dddddd"))</f>
        <v/>
      </c>
      <c r="C115" s="22" t="n"/>
      <c r="D115" s="23" t="inlineStr">
        <is>
          <t>_10.3GM_HT</t>
        </is>
      </c>
      <c r="E115" s="24">
        <f t="array" ref="E115">IFERROR(INDIRECT(D115),"")</f>
        <v/>
      </c>
      <c r="F115" s="25" t="n">
        <v>33</v>
      </c>
      <c r="G115" s="26" t="n">
        <v>28.5</v>
      </c>
      <c r="H115" s="27">
        <f>IFERROR((Table110[[#This Row],[Plan]]/Table110[[#This Row],[Hours Used]])/(Table110[[#This Row],[SOC (TPD)]]/24),"")</f>
        <v/>
      </c>
      <c r="I115" s="27">
        <f>IFERROR((Table110[[#This Row],[Volume Delivered (T)]]/Table110[[#This Row],[Hours Used]])/(Table110[[#This Row],[SOC (TPD)]]/24),"")</f>
        <v/>
      </c>
      <c r="J115" s="28" t="n"/>
      <c r="K115" s="28" t="n"/>
      <c r="L115" s="28" t="n"/>
      <c r="M115" s="25" t="n"/>
      <c r="N115" s="29" t="n">
        <v>0.04</v>
      </c>
      <c r="O115" s="83" t="n">
        <v>26.5</v>
      </c>
      <c r="P115" s="25" t="n"/>
      <c r="Q115" s="25" t="n"/>
      <c r="R115" s="69" t="n"/>
      <c r="S115" s="70" t="n"/>
      <c r="T115" s="30">
        <f>IF(Table110[[#This Row],[SKU]]="",0,24-Table110[[#This Row],[Legal Non-Operating Time]]-Table110[[#This Row],[No Demand Time]]-Table110[[#This Row],[Force Majeure]])</f>
        <v/>
      </c>
      <c r="U115" s="26" t="n"/>
      <c r="V115" s="26" t="n"/>
      <c r="W115" s="26" t="n"/>
      <c r="X115" s="26" t="n"/>
      <c r="Y115" s="26" t="n"/>
      <c r="Z115" s="26" t="n"/>
      <c r="AA115" s="26" t="n"/>
      <c r="AB115" s="30">
        <f>Table110[[#This Row],[Hours Used]]-SUM(Table110[[#This Row],[Planned Maintenance]:[Start and Finish Production]])</f>
        <v/>
      </c>
      <c r="AC115" s="26" t="n"/>
      <c r="AD115" s="26" t="n">
        <v>2.6</v>
      </c>
      <c r="AE115" s="26" t="n"/>
      <c r="AF115" s="26" t="n"/>
      <c r="AG115" s="26" t="n">
        <v>1.5</v>
      </c>
      <c r="AH115" s="26" t="n"/>
      <c r="AI115" s="24">
        <f>(Table110[[#This Row],[Hours Used]]-SUM(Table110[[#This Row],[Planned Maintenance]:[Start and Finish Production]])-SUM(Table110[[#This Row],[Minor Stoppages]:[Material Shortages]])-Table110[[#This Row],[Quality Loss (Hrs)]]-Table110[[#This Row],[Operating Time]])/3</f>
        <v/>
      </c>
      <c r="AJ115" s="24">
        <f>IFERROR(IF(Table110[[#This Row],[SKU]]="",0,Table110[[#This Row],[Quality Loss (T)]]/(Table110[[#This Row],[SOC (TPD)]]/24)),"")</f>
        <v/>
      </c>
      <c r="AK115" s="31">
        <f>IFERROR(IF(Table110[[#This Row],[SKU]]="",0,Table110[[#This Row],[Volume Delivered (T)]]/(Table110[[#This Row],[SOC (TPD)]]/24)),"")</f>
        <v/>
      </c>
      <c r="AL115" s="31">
        <f>IFERROR(Table110[[#This Row],[Operating Time]]/Table110[[#This Row],[PRODUCTION HOURS]],"")</f>
        <v/>
      </c>
      <c r="AM115" s="32" t="n">
        <v>72</v>
      </c>
      <c r="AN115" s="32" t="inlineStr">
        <is>
          <t>YES</t>
        </is>
      </c>
      <c r="AO115" s="32" t="inlineStr">
        <is>
          <t>NO</t>
        </is>
      </c>
      <c r="AP115" s="32" t="n">
        <v>0</v>
      </c>
      <c r="AQ115" s="32" t="n">
        <v>0</v>
      </c>
      <c r="AR115" s="32" t="n"/>
      <c r="AS115" s="32">
        <f>IFERROR(SUMIFS(#REF!,#REF!,'Shift Wise-Data Sheet'!A:A,#REF!,"Samridhi Perk Line")/SUMIFS(#REF!,#REF!,'Shift Wise-Data Sheet'!A:A,#REF!,"Samridhi Perk Line"),"")</f>
        <v/>
      </c>
      <c r="AT115" s="32" t="n"/>
      <c r="AU115" s="32" t="n"/>
      <c r="AV115" s="203">
        <f>IFERROR(VLOOKUP(Table110[[#This Row],[Date]],'Overweight Data'!A113:G1208,6,FALSE),"")</f>
        <v/>
      </c>
      <c r="AW115" s="213">
        <f>IFERROR(
   IF(
      OR(Table110[[#This Row],[Operating Time]]=0, (Table110[[#This Row],[Operating Time]]/IF(AD115&lt;=1,AD115+1,AD115))*60=0),
      1,
      ((Table110[[#This Row],[Operating Time]])/IF(AD115&lt;=1,AD115+1,AD115))*60
   ),
"_")</f>
        <v/>
      </c>
      <c r="AX115" s="213">
        <f>COUNTIFS('Downtime Data'!A:A,Table110[[#This Row],[Date]])</f>
        <v/>
      </c>
      <c r="AY115" s="211">
        <f>IFERROR((SUM(Table110[[#This Row],[Minor Stoppages]:[Material Shortages]])/Table110[[#This Row],['# Stops]])*60,"")</f>
        <v/>
      </c>
      <c r="AZ115" s="211" t="n"/>
      <c r="BA115" s="33" t="n">
        <v>46138</v>
      </c>
    </row>
    <row r="116" ht="20.15" customHeight="1" s="452">
      <c r="A116" s="21" t="n">
        <v>46133</v>
      </c>
      <c r="B116" s="22">
        <f>IF(A116="","",TEXT(A116,"dddddd"))</f>
        <v/>
      </c>
      <c r="C116" s="22" t="n"/>
      <c r="D116" s="23" t="inlineStr">
        <is>
          <t>_10.3GM</t>
        </is>
      </c>
      <c r="E116" s="24">
        <f t="array" ref="E116">IFERROR(INDIRECT(D116),"")</f>
        <v/>
      </c>
      <c r="F116" s="25" t="n">
        <v>30</v>
      </c>
      <c r="G116" s="26">
        <f>25.898831+5.03</f>
        <v/>
      </c>
      <c r="H116" s="27">
        <f>IFERROR((Table110[[#This Row],[Plan]]/Table110[[#This Row],[Hours Used]])/(Table110[[#This Row],[SOC (TPD)]]/24),"")</f>
        <v/>
      </c>
      <c r="I116" s="27">
        <f>IFERROR((Table110[[#This Row],[Volume Delivered (T)]]/Table110[[#This Row],[Hours Used]])/(Table110[[#This Row],[SOC (TPD)]]/24),"")</f>
        <v/>
      </c>
      <c r="J116" s="28" t="n"/>
      <c r="K116" s="28" t="n"/>
      <c r="L116" s="28" t="n"/>
      <c r="M116" s="25" t="n">
        <v>1.5</v>
      </c>
      <c r="N116" s="29" t="n">
        <v>0.039</v>
      </c>
      <c r="O116" s="83" t="n">
        <v>26.5</v>
      </c>
      <c r="P116" s="25" t="n"/>
      <c r="Q116" s="25" t="n"/>
      <c r="R116" s="69" t="n"/>
      <c r="S116" s="70" t="n"/>
      <c r="T116" s="30">
        <f>IF(Table110[[#This Row],[SKU]]="",0,24-Table110[[#This Row],[Legal Non-Operating Time]]-Table110[[#This Row],[No Demand Time]]-Table110[[#This Row],[Force Majeure]])</f>
        <v/>
      </c>
      <c r="U116" s="26" t="n">
        <v>1</v>
      </c>
      <c r="V116" s="26" t="n">
        <v>1</v>
      </c>
      <c r="W116" s="26" t="n"/>
      <c r="X116" s="26" t="n"/>
      <c r="Y116" s="26" t="n"/>
      <c r="Z116" s="26" t="n"/>
      <c r="AA116" s="26" t="n"/>
      <c r="AB116" s="30">
        <f>Table110[[#This Row],[Hours Used]]-SUM(Table110[[#This Row],[Planned Maintenance]:[Start and Finish Production]])</f>
        <v/>
      </c>
      <c r="AC116" s="26" t="n"/>
      <c r="AD116" s="26" t="n"/>
      <c r="AE116" s="26" t="n">
        <v>0.8</v>
      </c>
      <c r="AF116" s="26" t="n"/>
      <c r="AG116" s="26" t="n">
        <v>1.1</v>
      </c>
      <c r="AH116" s="26" t="n"/>
      <c r="AI116" s="24">
        <f>(Table110[[#This Row],[Hours Used]]-SUM(Table110[[#This Row],[Planned Maintenance]:[Start and Finish Production]])-SUM(Table110[[#This Row],[Minor Stoppages]:[Material Shortages]])-Table110[[#This Row],[Quality Loss (Hrs)]]-Table110[[#This Row],[Operating Time]])/3</f>
        <v/>
      </c>
      <c r="AJ116" s="24">
        <f>IFERROR(IF(Table110[[#This Row],[SKU]]="",0,Table110[[#This Row],[Quality Loss (T)]]/(Table110[[#This Row],[SOC (TPD)]]/24)),"")</f>
        <v/>
      </c>
      <c r="AK116" s="31">
        <f>IFERROR(IF(Table110[[#This Row],[SKU]]="",0,Table110[[#This Row],[Volume Delivered (T)]]/(Table110[[#This Row],[SOC (TPD)]]/24)),"")</f>
        <v/>
      </c>
      <c r="AL116" s="31">
        <f>IFERROR(Table110[[#This Row],[Operating Time]]/Table110[[#This Row],[PRODUCTION HOURS]],"")</f>
        <v/>
      </c>
      <c r="AM116" s="32" t="n">
        <v>80</v>
      </c>
      <c r="AN116" s="32" t="inlineStr">
        <is>
          <t>YES</t>
        </is>
      </c>
      <c r="AO116" s="32" t="inlineStr">
        <is>
          <t>NO</t>
        </is>
      </c>
      <c r="AP116" s="32" t="n">
        <v>18</v>
      </c>
      <c r="AQ116" s="32" t="n">
        <v>14</v>
      </c>
      <c r="AR116" s="32" t="n"/>
      <c r="AS116" s="32">
        <f>IFERROR(SUMIFS(#REF!,#REF!,'Shift Wise-Data Sheet'!A:A,#REF!,"Samridhi Perk Line")/SUMIFS(#REF!,#REF!,'Shift Wise-Data Sheet'!A:A,#REF!,"Samridhi Perk Line"),"")</f>
        <v/>
      </c>
      <c r="AT116" s="32" t="n"/>
      <c r="AU116" s="32" t="n"/>
      <c r="AV116" s="203">
        <f>IFERROR(VLOOKUP(Table110[[#This Row],[Date]],'Overweight Data'!A114:G1209,6,FALSE),"")</f>
        <v/>
      </c>
      <c r="AW116" s="213">
        <f>IFERROR(
   IF(
      OR(Table110[[#This Row],[Operating Time]]=0, (Table110[[#This Row],[Operating Time]]/IF(AD116&lt;=1,AD116+1,AD116))*60=0),
      1,
      ((Table110[[#This Row],[Operating Time]])/IF(AD116&lt;=1,AD116+1,AD116))*60
   ),
"_")</f>
        <v/>
      </c>
      <c r="AX116" s="213">
        <f>COUNTIFS('Downtime Data'!A:A,Table110[[#This Row],[Date]])</f>
        <v/>
      </c>
      <c r="AY116" s="211">
        <f>IFERROR((SUM(Table110[[#This Row],[Minor Stoppages]:[Material Shortages]])/Table110[[#This Row],['# Stops]])*60,"")</f>
        <v/>
      </c>
      <c r="AZ116" s="211" t="n"/>
      <c r="BA116" s="33" t="n">
        <v>46138</v>
      </c>
    </row>
    <row r="117" ht="20.15" customHeight="1" s="452">
      <c r="A117" s="21" t="n">
        <v>46134</v>
      </c>
      <c r="B117" s="22">
        <f>IF(A117="","",TEXT(A117,"dddddd"))</f>
        <v/>
      </c>
      <c r="C117" s="22" t="n"/>
      <c r="D117" s="23" t="inlineStr">
        <is>
          <t>_10.3GM</t>
        </is>
      </c>
      <c r="E117" s="24">
        <f t="array" ref="E117">IFERROR(INDIRECT(D117),"")</f>
        <v/>
      </c>
      <c r="F117" s="25" t="n">
        <v>33</v>
      </c>
      <c r="G117" s="26" t="n">
        <v>26.594889</v>
      </c>
      <c r="H117" s="27">
        <f>IFERROR((Table110[[#This Row],[Plan]]/Table110[[#This Row],[Hours Used]])/(Table110[[#This Row],[SOC (TPD)]]/24),"")</f>
        <v/>
      </c>
      <c r="I117" s="27">
        <f>IFERROR((Table110[[#This Row],[Volume Delivered (T)]]/Table110[[#This Row],[Hours Used]])/(Table110[[#This Row],[SOC (TPD)]]/24),"")</f>
        <v/>
      </c>
      <c r="J117" s="28" t="n"/>
      <c r="K117" s="28" t="n"/>
      <c r="L117" s="28" t="n"/>
      <c r="M117" s="25" t="n">
        <v>1.4</v>
      </c>
      <c r="N117" s="29" t="n">
        <v>0.037</v>
      </c>
      <c r="O117" s="83" t="n">
        <v>26</v>
      </c>
      <c r="P117" s="25" t="n"/>
      <c r="Q117" s="25" t="n"/>
      <c r="R117" s="69" t="n"/>
      <c r="S117" s="70" t="n"/>
      <c r="T117" s="30">
        <f>IF(Table110[[#This Row],[SKU]]="",0,24-Table110[[#This Row],[Legal Non-Operating Time]]-Table110[[#This Row],[No Demand Time]]-Table110[[#This Row],[Force Majeure]])</f>
        <v/>
      </c>
      <c r="U117" s="26" t="n"/>
      <c r="V117" s="26" t="n"/>
      <c r="W117" s="26" t="n"/>
      <c r="X117" s="26" t="n"/>
      <c r="Y117" s="26" t="n"/>
      <c r="Z117" s="26" t="n"/>
      <c r="AA117" s="26" t="n"/>
      <c r="AB117" s="30">
        <f>Table110[[#This Row],[Hours Used]]-SUM(Table110[[#This Row],[Planned Maintenance]:[Start and Finish Production]])</f>
        <v/>
      </c>
      <c r="AC117" s="26" t="n"/>
      <c r="AD117" s="26" t="n">
        <v>2</v>
      </c>
      <c r="AE117" s="26" t="n">
        <v>2.5</v>
      </c>
      <c r="AF117" s="26" t="n"/>
      <c r="AG117" s="26" t="n">
        <v>2.2</v>
      </c>
      <c r="AH117" s="26" t="n"/>
      <c r="AI117" s="24">
        <f>(Table110[[#This Row],[Hours Used]]-SUM(Table110[[#This Row],[Planned Maintenance]:[Start and Finish Production]])-SUM(Table110[[#This Row],[Minor Stoppages]:[Material Shortages]])-Table110[[#This Row],[Quality Loss (Hrs)]]-Table110[[#This Row],[Operating Time]])/3</f>
        <v/>
      </c>
      <c r="AJ117" s="24">
        <f>IFERROR(IF(Table110[[#This Row],[SKU]]="",0,Table110[[#This Row],[Quality Loss (T)]]/(Table110[[#This Row],[SOC (TPD)]]/24)),"")</f>
        <v/>
      </c>
      <c r="AK117" s="31">
        <f>IFERROR(IF(Table110[[#This Row],[SKU]]="",0,Table110[[#This Row],[Volume Delivered (T)]]/(Table110[[#This Row],[SOC (TPD)]]/24)),"")</f>
        <v/>
      </c>
      <c r="AL117" s="31">
        <f>IFERROR(Table110[[#This Row],[Operating Time]]/Table110[[#This Row],[PRODUCTION HOURS]],"")</f>
        <v/>
      </c>
      <c r="AM117" s="32" t="n">
        <v>95</v>
      </c>
      <c r="AN117" s="32" t="inlineStr">
        <is>
          <t>YES</t>
        </is>
      </c>
      <c r="AO117" s="32" t="inlineStr">
        <is>
          <t>NO</t>
        </is>
      </c>
      <c r="AP117" s="32" t="n">
        <v>1</v>
      </c>
      <c r="AQ117" s="32" t="n">
        <v>0</v>
      </c>
      <c r="AR117" s="32" t="n"/>
      <c r="AS117" s="32">
        <f>IFERROR(SUMIFS(#REF!,#REF!,'Shift Wise-Data Sheet'!A:A,#REF!,"Samridhi Perk Line")/SUMIFS(#REF!,#REF!,'Shift Wise-Data Sheet'!A:A,#REF!,"Samridhi Perk Line"),"")</f>
        <v/>
      </c>
      <c r="AT117" s="32" t="n"/>
      <c r="AU117" s="32" t="n"/>
      <c r="AV117" s="203">
        <f>IFERROR(VLOOKUP(Table110[[#This Row],[Date]],'Overweight Data'!A115:G1210,6,FALSE),"")</f>
        <v/>
      </c>
      <c r="AW117" s="213">
        <f>IFERROR(
   IF(
      OR(Table110[[#This Row],[Operating Time]]=0, (Table110[[#This Row],[Operating Time]]/IF(AD117&lt;=1,AD117+1,AD117))*60=0),
      1,
      ((Table110[[#This Row],[Operating Time]])/IF(AD117&lt;=1,AD117+1,AD117))*60
   ),
"_")</f>
        <v/>
      </c>
      <c r="AX117" s="213">
        <f>COUNTIFS('Downtime Data'!A:A,Table110[[#This Row],[Date]])</f>
        <v/>
      </c>
      <c r="AY117" s="211">
        <f>IFERROR((SUM(Table110[[#This Row],[Minor Stoppages]:[Material Shortages]])/Table110[[#This Row],['# Stops]])*60,"")</f>
        <v/>
      </c>
      <c r="AZ117" s="211" t="n"/>
      <c r="BA117" s="33" t="n">
        <v>46138</v>
      </c>
    </row>
    <row r="118" ht="20.15" customHeight="1" s="452">
      <c r="A118" s="21" t="n">
        <v>46135</v>
      </c>
      <c r="B118" s="22">
        <f>IF(A118="","",TEXT(A118,"dddddd"))</f>
        <v/>
      </c>
      <c r="C118" s="22" t="n"/>
      <c r="D118" s="23" t="inlineStr">
        <is>
          <t>_10.3GM</t>
        </is>
      </c>
      <c r="E118" s="24">
        <f t="array" ref="E118">IFERROR(INDIRECT(D118),"")</f>
        <v/>
      </c>
      <c r="F118" s="25" t="n">
        <v>33</v>
      </c>
      <c r="G118" s="26" t="n">
        <v>30.049741</v>
      </c>
      <c r="H118" s="27">
        <f>IFERROR((Table110[[#This Row],[Plan]]/Table110[[#This Row],[Hours Used]])/(Table110[[#This Row],[SOC (TPD)]]/24),"")</f>
        <v/>
      </c>
      <c r="I118" s="27">
        <f>IFERROR((Table110[[#This Row],[Volume Delivered (T)]]/Table110[[#This Row],[Hours Used]])/(Table110[[#This Row],[SOC (TPD)]]/24),"")</f>
        <v/>
      </c>
      <c r="J118" s="28" t="n"/>
      <c r="K118" s="28" t="n"/>
      <c r="L118" s="28" t="n"/>
      <c r="M118" s="25" t="n">
        <v>1.4</v>
      </c>
      <c r="N118" s="29" t="n">
        <v>0.037</v>
      </c>
      <c r="O118" s="83" t="n">
        <v>26</v>
      </c>
      <c r="P118" s="25" t="n"/>
      <c r="Q118" s="25" t="n"/>
      <c r="R118" s="69" t="n"/>
      <c r="S118" s="70" t="n"/>
      <c r="T118" s="30">
        <f>IF(Table110[[#This Row],[SKU]]="",0,24-Table110[[#This Row],[Legal Non-Operating Time]]-Table110[[#This Row],[No Demand Time]]-Table110[[#This Row],[Force Majeure]])</f>
        <v/>
      </c>
      <c r="U118" s="26" t="n"/>
      <c r="V118" s="26" t="n"/>
      <c r="W118" s="26" t="n"/>
      <c r="X118" s="26" t="n"/>
      <c r="Y118" s="26" t="n"/>
      <c r="Z118" s="26" t="n"/>
      <c r="AA118" s="26" t="n"/>
      <c r="AB118" s="30">
        <f>Table110[[#This Row],[Hours Used]]-SUM(Table110[[#This Row],[Planned Maintenance]:[Start and Finish Production]])</f>
        <v/>
      </c>
      <c r="AC118" s="26" t="n"/>
      <c r="AD118" s="26" t="n">
        <v>1.6</v>
      </c>
      <c r="AE118" s="26" t="n">
        <v>2</v>
      </c>
      <c r="AF118" s="26" t="n"/>
      <c r="AG118" s="26" t="n"/>
      <c r="AH118" s="26" t="n"/>
      <c r="AI118" s="24">
        <f>(Table110[[#This Row],[Hours Used]]-SUM(Table110[[#This Row],[Planned Maintenance]:[Start and Finish Production]])-SUM(Table110[[#This Row],[Minor Stoppages]:[Material Shortages]])-Table110[[#This Row],[Quality Loss (Hrs)]]-Table110[[#This Row],[Operating Time]])/3</f>
        <v/>
      </c>
      <c r="AJ118" s="24">
        <f>IFERROR(IF(Table110[[#This Row],[SKU]]="",0,Table110[[#This Row],[Quality Loss (T)]]/(Table110[[#This Row],[SOC (TPD)]]/24)),"")</f>
        <v/>
      </c>
      <c r="AK118" s="31">
        <f>IFERROR(IF(Table110[[#This Row],[SKU]]="",0,Table110[[#This Row],[Volume Delivered (T)]]/(Table110[[#This Row],[SOC (TPD)]]/24)),"")</f>
        <v/>
      </c>
      <c r="AL118" s="31">
        <f>IFERROR(Table110[[#This Row],[Operating Time]]/Table110[[#This Row],[PRODUCTION HOURS]],"")</f>
        <v/>
      </c>
      <c r="AM118" s="32" t="n">
        <v>89</v>
      </c>
      <c r="AN118" s="32" t="inlineStr">
        <is>
          <t>YES</t>
        </is>
      </c>
      <c r="AO118" s="32" t="inlineStr">
        <is>
          <t>NO</t>
        </is>
      </c>
      <c r="AP118" s="32" t="n">
        <v>0</v>
      </c>
      <c r="AQ118" s="32" t="n">
        <v>0</v>
      </c>
      <c r="AR118" s="32" t="n"/>
      <c r="AS118" s="32">
        <f>IFERROR(SUMIFS(#REF!,#REF!,'Shift Wise-Data Sheet'!A:A,#REF!,"Samridhi Perk Line")/SUMIFS(#REF!,#REF!,'Shift Wise-Data Sheet'!A:A,#REF!,"Samridhi Perk Line"),"")</f>
        <v/>
      </c>
      <c r="AT118" s="32" t="n"/>
      <c r="AU118" s="32" t="n"/>
      <c r="AV118" s="203">
        <f>IFERROR(VLOOKUP(Table110[[#This Row],[Date]],'Overweight Data'!A116:G1211,6,FALSE),"")</f>
        <v/>
      </c>
      <c r="AW118" s="213">
        <f>IFERROR(
   IF(
      OR(Table110[[#This Row],[Operating Time]]=0, (Table110[[#This Row],[Operating Time]]/IF(AD118&lt;=1,AD118+1,AD118))*60=0),
      1,
      ((Table110[[#This Row],[Operating Time]])/IF(AD118&lt;=1,AD118+1,AD118))*60
   ),
"_")</f>
        <v/>
      </c>
      <c r="AX118" s="213">
        <f>COUNTIFS('Downtime Data'!A:A,Table110[[#This Row],[Date]])</f>
        <v/>
      </c>
      <c r="AY118" s="211">
        <f>IFERROR((SUM(Table110[[#This Row],[Minor Stoppages]:[Material Shortages]])/Table110[[#This Row],['# Stops]])*60,"")</f>
        <v/>
      </c>
      <c r="AZ118" s="211" t="n"/>
      <c r="BA118" s="33" t="n">
        <v>46138</v>
      </c>
    </row>
    <row r="119" ht="20.15" customHeight="1" s="452">
      <c r="A119" s="21" t="n">
        <v>46136</v>
      </c>
      <c r="B119" s="22">
        <f>IF(A119="","",TEXT(A119,"dddddd"))</f>
        <v/>
      </c>
      <c r="C119" s="22" t="n"/>
      <c r="D119" s="23" t="inlineStr">
        <is>
          <t>_10.3GM</t>
        </is>
      </c>
      <c r="E119" s="24">
        <f t="array" ref="E119">IFERROR(INDIRECT(D119),"")</f>
        <v/>
      </c>
      <c r="F119" s="25" t="n">
        <v>33</v>
      </c>
      <c r="G119" s="26" t="n">
        <v>31.231839</v>
      </c>
      <c r="H119" s="27">
        <f>IFERROR((Table110[[#This Row],[Plan]]/Table110[[#This Row],[Hours Used]])/(Table110[[#This Row],[SOC (TPD)]]/24),"")</f>
        <v/>
      </c>
      <c r="I119" s="27">
        <f>IFERROR((Table110[[#This Row],[Volume Delivered (T)]]/Table110[[#This Row],[Hours Used]])/(Table110[[#This Row],[SOC (TPD)]]/24),"")</f>
        <v/>
      </c>
      <c r="J119" s="28" t="n"/>
      <c r="K119" s="28" t="n"/>
      <c r="L119" s="28" t="n"/>
      <c r="M119" s="25" t="n">
        <v>1.3</v>
      </c>
      <c r="N119" s="29" t="n">
        <v>0.037</v>
      </c>
      <c r="O119" s="83" t="n">
        <v>24</v>
      </c>
      <c r="P119" s="25" t="n"/>
      <c r="Q119" s="25" t="n"/>
      <c r="R119" s="69" t="n"/>
      <c r="S119" s="70" t="n"/>
      <c r="T119" s="30">
        <f>IF(Table110[[#This Row],[SKU]]="",0,24-Table110[[#This Row],[Legal Non-Operating Time]]-Table110[[#This Row],[No Demand Time]]-Table110[[#This Row],[Force Majeure]])</f>
        <v/>
      </c>
      <c r="U119" s="26" t="n"/>
      <c r="V119" s="26" t="n"/>
      <c r="W119" s="26" t="n"/>
      <c r="X119" s="26" t="n"/>
      <c r="Y119" s="26" t="n"/>
      <c r="Z119" s="26" t="n"/>
      <c r="AA119" s="26" t="n"/>
      <c r="AB119" s="30">
        <f>Table110[[#This Row],[Hours Used]]-SUM(Table110[[#This Row],[Planned Maintenance]:[Start and Finish Production]])</f>
        <v/>
      </c>
      <c r="AC119" s="26" t="n">
        <v>0.5</v>
      </c>
      <c r="AD119" s="26" t="n">
        <v>1.5</v>
      </c>
      <c r="AE119" s="26" t="n">
        <v>0.5</v>
      </c>
      <c r="AF119" s="26" t="n"/>
      <c r="AG119" s="26" t="n"/>
      <c r="AH119" s="26" t="n"/>
      <c r="AI119" s="24">
        <f>(Table110[[#This Row],[Hours Used]]-SUM(Table110[[#This Row],[Planned Maintenance]:[Start and Finish Production]])-SUM(Table110[[#This Row],[Minor Stoppages]:[Material Shortages]])-Table110[[#This Row],[Quality Loss (Hrs)]]-Table110[[#This Row],[Operating Time]])/3</f>
        <v/>
      </c>
      <c r="AJ119" s="24">
        <f>IFERROR(IF(Table110[[#This Row],[SKU]]="",0,Table110[[#This Row],[Quality Loss (T)]]/(Table110[[#This Row],[SOC (TPD)]]/24)),"")</f>
        <v/>
      </c>
      <c r="AK119" s="31">
        <f>IFERROR(IF(Table110[[#This Row],[SKU]]="",0,Table110[[#This Row],[Volume Delivered (T)]]/(Table110[[#This Row],[SOC (TPD)]]/24)),"")</f>
        <v/>
      </c>
      <c r="AL119" s="31">
        <f>IFERROR(Table110[[#This Row],[Operating Time]]/Table110[[#This Row],[PRODUCTION HOURS]],"")</f>
        <v/>
      </c>
      <c r="AM119" s="32" t="n">
        <v>104</v>
      </c>
      <c r="AN119" s="32" t="inlineStr">
        <is>
          <t>YES</t>
        </is>
      </c>
      <c r="AO119" s="32" t="inlineStr">
        <is>
          <t>NO</t>
        </is>
      </c>
      <c r="AP119" s="32" t="n">
        <v>0</v>
      </c>
      <c r="AQ119" s="32" t="n">
        <v>0</v>
      </c>
      <c r="AR119" s="32" t="n"/>
      <c r="AS119" s="32">
        <f>IFERROR(SUMIFS(#REF!,#REF!,'Shift Wise-Data Sheet'!A:A,#REF!,"Samridhi Perk Line")/SUMIFS(#REF!,#REF!,'Shift Wise-Data Sheet'!A:A,#REF!,"Samridhi Perk Line"),"")</f>
        <v/>
      </c>
      <c r="AT119" s="32" t="n"/>
      <c r="AU119" s="32" t="n"/>
      <c r="AV119" s="203">
        <f>IFERROR(VLOOKUP(Table110[[#This Row],[Date]],'Overweight Data'!A117:G1212,6,FALSE),"")</f>
        <v/>
      </c>
      <c r="AW119" s="213">
        <f>IFERROR(
   IF(
      OR(Table110[[#This Row],[Operating Time]]=0, (Table110[[#This Row],[Operating Time]]/IF(AD119&lt;=1,AD119+1,AD119))*60=0),
      1,
      ((Table110[[#This Row],[Operating Time]])/IF(AD119&lt;=1,AD119+1,AD119))*60
   ),
"_")</f>
        <v/>
      </c>
      <c r="AX119" s="213">
        <f>COUNTIFS('Downtime Data'!A:A,Table110[[#This Row],[Date]])</f>
        <v/>
      </c>
      <c r="AY119" s="211">
        <f>IFERROR((SUM(Table110[[#This Row],[Minor Stoppages]:[Material Shortages]])/Table110[[#This Row],['# Stops]])*60,"")</f>
        <v/>
      </c>
      <c r="AZ119" s="211" t="n"/>
      <c r="BA119" s="33" t="n">
        <v>46138</v>
      </c>
    </row>
    <row r="120" ht="20.15" customHeight="1" s="452">
      <c r="A120" s="21" t="n">
        <v>46137</v>
      </c>
      <c r="B120" s="22">
        <f>IF(A120="","",TEXT(A120,"dddddd"))</f>
        <v/>
      </c>
      <c r="C120" s="22" t="n"/>
      <c r="D120" s="23" t="inlineStr">
        <is>
          <t>_10.3GM</t>
        </is>
      </c>
      <c r="E120" s="24">
        <f t="array" ref="E120">IFERROR(INDIRECT(D120),"")</f>
        <v/>
      </c>
      <c r="F120" s="25" t="n">
        <v>35</v>
      </c>
      <c r="G120" s="26" t="n">
        <v>29.562648</v>
      </c>
      <c r="H120" s="27">
        <f>IFERROR((Table110[[#This Row],[Plan]]/Table110[[#This Row],[Hours Used]])/(Table110[[#This Row],[SOC (TPD)]]/24),"")</f>
        <v/>
      </c>
      <c r="I120" s="27">
        <f>IFERROR((Table110[[#This Row],[Volume Delivered (T)]]/Table110[[#This Row],[Hours Used]])/(Table110[[#This Row],[SOC (TPD)]]/24),"")</f>
        <v/>
      </c>
      <c r="J120" s="28" t="n"/>
      <c r="K120" s="28" t="n"/>
      <c r="L120" s="28" t="n"/>
      <c r="M120" s="25" t="n">
        <v>1.2</v>
      </c>
      <c r="N120" s="29" t="n">
        <v>0.037</v>
      </c>
      <c r="O120" s="83" t="n">
        <v>20</v>
      </c>
      <c r="P120" s="25" t="n"/>
      <c r="Q120" s="25" t="n"/>
      <c r="R120" s="69" t="n"/>
      <c r="S120" s="70" t="n"/>
      <c r="T120" s="30">
        <f>IF(Table110[[#This Row],[SKU]]="",0,24-Table110[[#This Row],[Legal Non-Operating Time]]-Table110[[#This Row],[No Demand Time]]-Table110[[#This Row],[Force Majeure]])</f>
        <v/>
      </c>
      <c r="U120" s="26" t="n"/>
      <c r="V120" s="26" t="n"/>
      <c r="W120" s="26" t="n"/>
      <c r="X120" s="26" t="n"/>
      <c r="Y120" s="26" t="n"/>
      <c r="Z120" s="26" t="n"/>
      <c r="AA120" s="26" t="n"/>
      <c r="AB120" s="30">
        <f>Table110[[#This Row],[Hours Used]]-SUM(Table110[[#This Row],[Planned Maintenance]:[Start and Finish Production]])</f>
        <v/>
      </c>
      <c r="AC120" s="26" t="n"/>
      <c r="AD120" s="26" t="n">
        <v>1.5</v>
      </c>
      <c r="AE120" s="26" t="n">
        <v>0.5</v>
      </c>
      <c r="AF120" s="26" t="n"/>
      <c r="AG120" s="26" t="n"/>
      <c r="AH120" s="26" t="n"/>
      <c r="AI120" s="24">
        <f>(Table110[[#This Row],[Hours Used]]-SUM(Table110[[#This Row],[Planned Maintenance]:[Start and Finish Production]])-SUM(Table110[[#This Row],[Minor Stoppages]:[Material Shortages]])-Table110[[#This Row],[Quality Loss (Hrs)]]-Table110[[#This Row],[Operating Time]])/3</f>
        <v/>
      </c>
      <c r="AJ120" s="24">
        <f>IFERROR(IF(Table110[[#This Row],[SKU]]="",0,Table110[[#This Row],[Quality Loss (T)]]/(Table110[[#This Row],[SOC (TPD)]]/24)),"")</f>
        <v/>
      </c>
      <c r="AK120" s="31">
        <f>IFERROR(IF(Table110[[#This Row],[SKU]]="",0,Table110[[#This Row],[Volume Delivered (T)]]/(Table110[[#This Row],[SOC (TPD)]]/24)),"")</f>
        <v/>
      </c>
      <c r="AL120" s="31">
        <f>IFERROR(Table110[[#This Row],[Operating Time]]/Table110[[#This Row],[PRODUCTION HOURS]],"")</f>
        <v/>
      </c>
      <c r="AM120" s="32" t="n">
        <v>91</v>
      </c>
      <c r="AN120" s="32" t="inlineStr">
        <is>
          <t>YES</t>
        </is>
      </c>
      <c r="AO120" s="32" t="inlineStr">
        <is>
          <t>NO</t>
        </is>
      </c>
      <c r="AP120" s="32" t="n">
        <v>0</v>
      </c>
      <c r="AQ120" s="32" t="n">
        <v>0</v>
      </c>
      <c r="AR120" s="32" t="n"/>
      <c r="AS120" s="32">
        <f>IFERROR(SUMIFS(#REF!,#REF!,'Shift Wise-Data Sheet'!A:A,#REF!,"Samridhi Perk Line")/SUMIFS(#REF!,#REF!,'Shift Wise-Data Sheet'!A:A,#REF!,"Samridhi Perk Line"),"")</f>
        <v/>
      </c>
      <c r="AT120" s="32" t="n"/>
      <c r="AU120" s="32" t="n"/>
      <c r="AV120" s="203">
        <f>IFERROR(VLOOKUP(Table110[[#This Row],[Date]],'Overweight Data'!A118:G1213,6,FALSE),"")</f>
        <v/>
      </c>
      <c r="AW120" s="213">
        <f>IFERROR(
   IF(
      OR(Table110[[#This Row],[Operating Time]]=0, (Table110[[#This Row],[Operating Time]]/IF(AD120&lt;=1,AD120+1,AD120))*60=0),
      1,
      ((Table110[[#This Row],[Operating Time]])/IF(AD120&lt;=1,AD120+1,AD120))*60
   ),
"_")</f>
        <v/>
      </c>
      <c r="AX120" s="213">
        <f>COUNTIFS('Downtime Data'!A:A,Table110[[#This Row],[Date]])</f>
        <v/>
      </c>
      <c r="AY120" s="211">
        <f>IFERROR((SUM(Table110[[#This Row],[Minor Stoppages]:[Material Shortages]])/Table110[[#This Row],['# Stops]])*60,"")</f>
        <v/>
      </c>
      <c r="AZ120" s="211" t="n"/>
      <c r="BA120" s="33" t="n">
        <v>46138</v>
      </c>
    </row>
    <row r="121" ht="20.15" customHeight="1" s="452">
      <c r="A121" s="21" t="n">
        <v>46138</v>
      </c>
      <c r="B121" s="22">
        <f>IF(A121="","",TEXT(A121,"dddddd"))</f>
        <v/>
      </c>
      <c r="C121" s="22" t="n"/>
      <c r="D121" s="23" t="inlineStr">
        <is>
          <t>_10.3GM</t>
        </is>
      </c>
      <c r="E121" s="24">
        <f t="array" ref="E121">IFERROR(INDIRECT(D121),"")</f>
        <v/>
      </c>
      <c r="F121" s="25" t="n">
        <v>33</v>
      </c>
      <c r="G121" s="26">
        <f>38.972064-5.03</f>
        <v/>
      </c>
      <c r="H121" s="27">
        <f>IFERROR((Table110[[#This Row],[Plan]]/Table110[[#This Row],[Hours Used]])/(Table110[[#This Row],[SOC (TPD)]]/24),"")</f>
        <v/>
      </c>
      <c r="I121" s="27">
        <f>IFERROR((Table110[[#This Row],[Volume Delivered (T)]]/Table110[[#This Row],[Hours Used]])/(Table110[[#This Row],[SOC (TPD)]]/24),"")</f>
        <v/>
      </c>
      <c r="J121" s="28" t="n"/>
      <c r="K121" s="28" t="n"/>
      <c r="L121" s="28" t="n"/>
      <c r="M121" s="25" t="n">
        <v>1.3</v>
      </c>
      <c r="N121" s="29" t="n">
        <v>0.037</v>
      </c>
      <c r="O121" s="83" t="n">
        <v>32</v>
      </c>
      <c r="P121" s="25" t="n"/>
      <c r="Q121" s="25" t="n"/>
      <c r="R121" s="69" t="n"/>
      <c r="S121" s="70" t="n"/>
      <c r="T121" s="30">
        <f>IF(Table110[[#This Row],[SKU]]="",0,24-Table110[[#This Row],[Legal Non-Operating Time]]-Table110[[#This Row],[No Demand Time]]-Table110[[#This Row],[Force Majeure]])</f>
        <v/>
      </c>
      <c r="U121" s="26" t="n"/>
      <c r="V121" s="26" t="n"/>
      <c r="W121" s="26" t="n"/>
      <c r="X121" s="26" t="n"/>
      <c r="Y121" s="26" t="n"/>
      <c r="Z121" s="26" t="n"/>
      <c r="AA121" s="26" t="n"/>
      <c r="AB121" s="30">
        <f>Table110[[#This Row],[Hours Used]]-SUM(Table110[[#This Row],[Planned Maintenance]:[Start and Finish Production]])</f>
        <v/>
      </c>
      <c r="AC121" s="26" t="n"/>
      <c r="AD121" s="26" t="n"/>
      <c r="AE121" s="26" t="n">
        <v>1</v>
      </c>
      <c r="AF121" s="26" t="n"/>
      <c r="AG121" s="26" t="n">
        <v>1</v>
      </c>
      <c r="AH121" s="26" t="n"/>
      <c r="AI121" s="24">
        <f>(Table110[[#This Row],[Hours Used]]-SUM(Table110[[#This Row],[Planned Maintenance]:[Start and Finish Production]])-SUM(Table110[[#This Row],[Minor Stoppages]:[Material Shortages]])-Table110[[#This Row],[Quality Loss (Hrs)]]-Table110[[#This Row],[Operating Time]])/3</f>
        <v/>
      </c>
      <c r="AJ121" s="24">
        <f>IFERROR(IF(Table110[[#This Row],[SKU]]="",0,Table110[[#This Row],[Quality Loss (T)]]/(Table110[[#This Row],[SOC (TPD)]]/24)),"")</f>
        <v/>
      </c>
      <c r="AK121" s="31">
        <f>IFERROR(IF(Table110[[#This Row],[SKU]]="",0,Table110[[#This Row],[Volume Delivered (T)]]/(Table110[[#This Row],[SOC (TPD)]]/24)),"")</f>
        <v/>
      </c>
      <c r="AL121" s="31">
        <f>IFERROR(Table110[[#This Row],[Operating Time]]/Table110[[#This Row],[PRODUCTION HOURS]],"")</f>
        <v/>
      </c>
      <c r="AM121" s="32" t="n">
        <v>94</v>
      </c>
      <c r="AN121" s="32" t="inlineStr">
        <is>
          <t>YES</t>
        </is>
      </c>
      <c r="AO121" s="32" t="inlineStr">
        <is>
          <t>NO</t>
        </is>
      </c>
      <c r="AP121" s="32" t="n">
        <v>0</v>
      </c>
      <c r="AQ121" s="32" t="n">
        <v>0</v>
      </c>
      <c r="AR121" s="32" t="n"/>
      <c r="AS121" s="32">
        <f>IFERROR(SUMIFS(#REF!,#REF!,'Shift Wise-Data Sheet'!A:A,#REF!,"Samridhi Perk Line")/SUMIFS(#REF!,#REF!,'Shift Wise-Data Sheet'!A:A,#REF!,"Samridhi Perk Line"),"")</f>
        <v/>
      </c>
      <c r="AT121" s="32" t="n"/>
      <c r="AU121" s="32" t="n"/>
      <c r="AV121" s="203">
        <f>IFERROR(VLOOKUP(Table110[[#This Row],[Date]],'Overweight Data'!A119:G1214,6,FALSE),"")</f>
        <v/>
      </c>
      <c r="AW121" s="213">
        <f>IFERROR(
   IF(
      OR(Table110[[#This Row],[Operating Time]]=0, (Table110[[#This Row],[Operating Time]]/IF(AD121&lt;=1,AD121+1,AD121))*60=0),
      1,
      ((Table110[[#This Row],[Operating Time]])/IF(AD121&lt;=1,AD121+1,AD121))*60
   ),
"_")</f>
        <v/>
      </c>
      <c r="AX121" s="213">
        <f>COUNTIFS('Downtime Data'!A:A,Table110[[#This Row],[Date]])</f>
        <v/>
      </c>
      <c r="AY121" s="211">
        <f>IFERROR((SUM(Table110[[#This Row],[Minor Stoppages]:[Material Shortages]])/Table110[[#This Row],['# Stops]])*60,"")</f>
        <v/>
      </c>
      <c r="AZ121" s="211" t="n"/>
      <c r="BA121" s="33" t="n">
        <v>46138</v>
      </c>
    </row>
    <row r="122" ht="20.15" customHeight="1" s="452">
      <c r="A122" s="21" t="n">
        <v>46139</v>
      </c>
      <c r="B122" s="22">
        <f>IF(A122="","",TEXT(A122,"dddddd"))</f>
        <v/>
      </c>
      <c r="C122" s="22" t="n"/>
      <c r="D122" s="23" t="inlineStr">
        <is>
          <t>_10.3GM_HT</t>
        </is>
      </c>
      <c r="E122" s="24">
        <f t="array" ref="E122">IFERROR(INDIRECT(D122),"")</f>
        <v/>
      </c>
      <c r="F122" s="25" t="n">
        <v>33</v>
      </c>
      <c r="G122" s="25" t="n">
        <v>33.4</v>
      </c>
      <c r="H122" s="27">
        <f>IFERROR((Table110[[#This Row],[Plan]]/Table110[[#This Row],[Hours Used]])/(Table110[[#This Row],[SOC (TPD)]]/24),"")</f>
        <v/>
      </c>
      <c r="I122" s="27">
        <f>IFERROR((Table110[[#This Row],[Volume Delivered (T)]]/Table110[[#This Row],[Hours Used]])/(Table110[[#This Row],[SOC (TPD)]]/24),"")</f>
        <v/>
      </c>
      <c r="J122" s="28" t="n"/>
      <c r="K122" s="28" t="n"/>
      <c r="L122" s="28" t="n"/>
      <c r="M122" s="25" t="n">
        <v>1</v>
      </c>
      <c r="N122" s="29" t="n">
        <v>0.039</v>
      </c>
      <c r="O122" s="83" t="n">
        <v>25</v>
      </c>
      <c r="P122" s="25" t="n"/>
      <c r="Q122" s="25" t="n"/>
      <c r="R122" s="69" t="n"/>
      <c r="S122" s="70" t="n"/>
      <c r="T122" s="30">
        <f>IF(Table110[[#This Row],[SKU]]="",0,24-Table110[[#This Row],[Legal Non-Operating Time]]-Table110[[#This Row],[No Demand Time]]-Table110[[#This Row],[Force Majeure]])</f>
        <v/>
      </c>
      <c r="U122" s="26" t="n"/>
      <c r="V122" s="26" t="n"/>
      <c r="W122" s="26" t="n"/>
      <c r="X122" s="26" t="n"/>
      <c r="Y122" s="26" t="n"/>
      <c r="Z122" s="26" t="n"/>
      <c r="AA122" s="26" t="n"/>
      <c r="AB122" s="30">
        <f>Table110[[#This Row],[Hours Used]]-SUM(Table110[[#This Row],[Planned Maintenance]:[Start and Finish Production]])</f>
        <v/>
      </c>
      <c r="AC122" s="26" t="n"/>
      <c r="AD122" s="26" t="n"/>
      <c r="AE122" s="26" t="n"/>
      <c r="AF122" s="26" t="n"/>
      <c r="AG122" s="26" t="n"/>
      <c r="AH122" s="26" t="n"/>
      <c r="AI122" s="24">
        <f>(Table110[[#This Row],[Hours Used]]-SUM(Table110[[#This Row],[Planned Maintenance]:[Start and Finish Production]])-SUM(Table110[[#This Row],[Minor Stoppages]:[Material Shortages]])-Table110[[#This Row],[Quality Loss (Hrs)]]-Table110[[#This Row],[Operating Time]])/3</f>
        <v/>
      </c>
      <c r="AJ122" s="24">
        <f>IFERROR(IF(Table110[[#This Row],[SKU]]="",0,Table110[[#This Row],[Quality Loss (T)]]/(Table110[[#This Row],[SOC (TPD)]]/24)),"")</f>
        <v/>
      </c>
      <c r="AK122" s="31">
        <f>IFERROR(IF(Table110[[#This Row],[SKU]]="",0,Table110[[#This Row],[Volume Delivered (T)]]/(Table110[[#This Row],[SOC (TPD)]]/24)),"")</f>
        <v/>
      </c>
      <c r="AL122" s="31">
        <f>IFERROR(Table110[[#This Row],[Operating Time]]/Table110[[#This Row],[PRODUCTION HOURS]],"")</f>
        <v/>
      </c>
      <c r="AM122" s="32" t="n">
        <v>113</v>
      </c>
      <c r="AN122" s="32" t="inlineStr">
        <is>
          <t>YES</t>
        </is>
      </c>
      <c r="AO122" s="32" t="inlineStr">
        <is>
          <t>NO</t>
        </is>
      </c>
      <c r="AP122" s="32" t="n">
        <v>0</v>
      </c>
      <c r="AQ122" s="32" t="n">
        <v>0</v>
      </c>
      <c r="AR122" s="32" t="n"/>
      <c r="AS122" s="32">
        <f>IFERROR(SUMIFS(#REF!,#REF!,'Shift Wise-Data Sheet'!A:A,#REF!,"Samridhi Perk Line")/SUMIFS(#REF!,#REF!,'Shift Wise-Data Sheet'!A:A,#REF!,"Samridhi Perk Line"),"")</f>
        <v/>
      </c>
      <c r="AT122" s="32" t="n"/>
      <c r="AU122" s="32" t="n"/>
      <c r="AV122" s="203">
        <f>IFERROR(VLOOKUP(Table110[[#This Row],[Date]],'Overweight Data'!A120:G1215,6,FALSE),"")</f>
        <v/>
      </c>
      <c r="AW122" s="213">
        <f>IFERROR(
   IF(
      OR(Table110[[#This Row],[Operating Time]]=0, (Table110[[#This Row],[Operating Time]]/IF(AD122&lt;=1,AD122+1,AD122))*60=0),
      1,
      ((Table110[[#This Row],[Operating Time]])/IF(AD122&lt;=1,AD122+1,AD122))*60
   ),
"_")</f>
        <v/>
      </c>
      <c r="AX122" s="213">
        <f>COUNTIFS('Downtime Data'!A:A,Table110[[#This Row],[Date]])</f>
        <v/>
      </c>
      <c r="AY122" s="211">
        <f>IFERROR((SUM(Table110[[#This Row],[Minor Stoppages]:[Material Shortages]])/Table110[[#This Row],['# Stops]])*60,"")</f>
        <v/>
      </c>
      <c r="AZ122" s="211" t="n"/>
      <c r="BA122" s="33" t="n">
        <v>46138</v>
      </c>
    </row>
    <row r="123" ht="20.15" customHeight="1" s="452">
      <c r="A123" s="21" t="n">
        <v>46140</v>
      </c>
      <c r="B123" s="22">
        <f>IF(A123="","",TEXT(A123,"dddddd"))</f>
        <v/>
      </c>
      <c r="C123" s="22" t="n"/>
      <c r="D123" s="23" t="inlineStr">
        <is>
          <t>_10.3GM_HT</t>
        </is>
      </c>
      <c r="E123" s="24">
        <f t="array" ref="E123">IFERROR(INDIRECT(D123),"")</f>
        <v/>
      </c>
      <c r="F123" s="25" t="n">
        <v>20</v>
      </c>
      <c r="G123" s="25" t="n">
        <v>24.8</v>
      </c>
      <c r="H123" s="27">
        <f>IFERROR((Table110[[#This Row],[Plan]]/Table110[[#This Row],[Hours Used]])/(Table110[[#This Row],[SOC (TPD)]]/24),"")</f>
        <v/>
      </c>
      <c r="I123" s="27">
        <f>IFERROR((Table110[[#This Row],[Volume Delivered (T)]]/Table110[[#This Row],[Hours Used]])/(Table110[[#This Row],[SOC (TPD)]]/24),"")</f>
        <v/>
      </c>
      <c r="J123" s="28" t="n"/>
      <c r="K123" s="28" t="n"/>
      <c r="L123" s="28" t="n"/>
      <c r="M123" s="25" t="n"/>
      <c r="N123" s="29" t="n">
        <v>0.039</v>
      </c>
      <c r="O123" s="83" t="n">
        <v>25</v>
      </c>
      <c r="P123" s="25" t="n"/>
      <c r="Q123" s="25" t="n"/>
      <c r="R123" s="69" t="n"/>
      <c r="S123" s="70" t="n"/>
      <c r="T123" s="30">
        <f>IF(Table110[[#This Row],[SKU]]="",0,24-Table110[[#This Row],[Legal Non-Operating Time]]-Table110[[#This Row],[No Demand Time]]-Table110[[#This Row],[Force Majeure]])</f>
        <v/>
      </c>
      <c r="U123" s="26" t="n"/>
      <c r="V123" s="26" t="n"/>
      <c r="W123" s="26" t="n">
        <v>6.6</v>
      </c>
      <c r="X123" s="26" t="n"/>
      <c r="Y123" s="26" t="n"/>
      <c r="Z123" s="26" t="n"/>
      <c r="AA123" s="26" t="n"/>
      <c r="AB123" s="30">
        <f>Table110[[#This Row],[Hours Used]]-SUM(Table110[[#This Row],[Planned Maintenance]:[Start and Finish Production]])</f>
        <v/>
      </c>
      <c r="AC123" s="26" t="n"/>
      <c r="AD123" s="26" t="n"/>
      <c r="AE123" s="26" t="n"/>
      <c r="AF123" s="26" t="n"/>
      <c r="AG123" s="26" t="n"/>
      <c r="AH123" s="26" t="n"/>
      <c r="AI123" s="24">
        <f>(Table110[[#This Row],[Hours Used]]-SUM(Table110[[#This Row],[Planned Maintenance]:[Start and Finish Production]])-SUM(Table110[[#This Row],[Minor Stoppages]:[Material Shortages]])-Table110[[#This Row],[Quality Loss (Hrs)]]-Table110[[#This Row],[Operating Time]])/3</f>
        <v/>
      </c>
      <c r="AJ123" s="24">
        <f>IFERROR(IF(Table110[[#This Row],[SKU]]="",0,Table110[[#This Row],[Quality Loss (T)]]/(Table110[[#This Row],[SOC (TPD)]]/24)),"")</f>
        <v/>
      </c>
      <c r="AK123" s="31">
        <f>IFERROR(IF(Table110[[#This Row],[SKU]]="",0,Table110[[#This Row],[Volume Delivered (T)]]/(Table110[[#This Row],[SOC (TPD)]]/24)),"")</f>
        <v/>
      </c>
      <c r="AL123" s="31">
        <f>IFERROR(Table110[[#This Row],[Operating Time]]/Table110[[#This Row],[PRODUCTION HOURS]],"")</f>
        <v/>
      </c>
      <c r="AM123" s="32" t="n">
        <v>94</v>
      </c>
      <c r="AN123" s="32" t="inlineStr">
        <is>
          <t>YES</t>
        </is>
      </c>
      <c r="AO123" s="32" t="inlineStr">
        <is>
          <t>NO</t>
        </is>
      </c>
      <c r="AP123" s="32" t="n">
        <v>18</v>
      </c>
      <c r="AQ123" s="32" t="n">
        <v>18</v>
      </c>
      <c r="AR123" s="32" t="n"/>
      <c r="AS123" s="32">
        <f>IFERROR(SUMIFS(#REF!,#REF!,'Shift Wise-Data Sheet'!A:A,#REF!,"Samridhi Perk Line")/SUMIFS(#REF!,#REF!,'Shift Wise-Data Sheet'!A:A,#REF!,"Samridhi Perk Line"),"")</f>
        <v/>
      </c>
      <c r="AT123" s="32" t="n"/>
      <c r="AU123" s="32" t="n"/>
      <c r="AV123" s="203">
        <f>IFERROR(VLOOKUP(Table110[[#This Row],[Date]],'Overweight Data'!A121:G1216,6,FALSE),"")</f>
        <v/>
      </c>
      <c r="AW123" s="213">
        <f>IFERROR(
   IF(
      OR(Table110[[#This Row],[Operating Time]]=0, (Table110[[#This Row],[Operating Time]]/IF(AD123&lt;=1,AD123+1,AD123))*60=0),
      1,
      ((Table110[[#This Row],[Operating Time]])/IF(AD123&lt;=1,AD123+1,AD123))*60
   ),
"_")</f>
        <v/>
      </c>
      <c r="AX123" s="213">
        <f>COUNTIFS('Downtime Data'!A:A,Table110[[#This Row],[Date]])</f>
        <v/>
      </c>
      <c r="AY123" s="211">
        <f>IFERROR((SUM(Table110[[#This Row],[Minor Stoppages]:[Material Shortages]])/Table110[[#This Row],['# Stops]])*60,"")</f>
        <v/>
      </c>
      <c r="AZ123" s="211" t="n"/>
      <c r="BA123" s="33" t="n">
        <v>46138</v>
      </c>
    </row>
    <row r="124" ht="20.15" customHeight="1" s="452">
      <c r="A124" s="21" t="n">
        <v>46141</v>
      </c>
      <c r="B124" s="22">
        <f>IF(A124="","",TEXT(A124,"dddddd"))</f>
        <v/>
      </c>
      <c r="C124" s="22" t="n"/>
      <c r="D124" s="23" t="inlineStr">
        <is>
          <t>_10.3GM_HT</t>
        </is>
      </c>
      <c r="E124" s="24">
        <f t="array" ref="E124">IFERROR(INDIRECT(D124),"")</f>
        <v/>
      </c>
      <c r="F124" s="25" t="n">
        <v>33</v>
      </c>
      <c r="G124" s="25" t="n">
        <v>31</v>
      </c>
      <c r="H124" s="27">
        <f>IFERROR((Table110[[#This Row],[Plan]]/Table110[[#This Row],[Hours Used]])/(Table110[[#This Row],[SOC (TPD)]]/24),"")</f>
        <v/>
      </c>
      <c r="I124" s="27">
        <f>IFERROR((Table110[[#This Row],[Volume Delivered (T)]]/Table110[[#This Row],[Hours Used]])/(Table110[[#This Row],[SOC (TPD)]]/24),"")</f>
        <v/>
      </c>
      <c r="J124" s="28" t="n"/>
      <c r="K124" s="28" t="n"/>
      <c r="L124" s="28" t="n"/>
      <c r="M124" s="25" t="n"/>
      <c r="N124" s="29" t="n">
        <v>0.039</v>
      </c>
      <c r="O124" s="83" t="n">
        <v>12</v>
      </c>
      <c r="P124" s="25" t="n"/>
      <c r="Q124" s="25" t="n"/>
      <c r="R124" s="69" t="n"/>
      <c r="S124" s="70" t="n"/>
      <c r="T124" s="30">
        <f>IF(Table110[[#This Row],[SKU]]="",0,24-Table110[[#This Row],[Legal Non-Operating Time]]-Table110[[#This Row],[No Demand Time]]-Table110[[#This Row],[Force Majeure]])</f>
        <v/>
      </c>
      <c r="U124" s="26" t="n"/>
      <c r="V124" s="26" t="n"/>
      <c r="W124" s="26" t="n"/>
      <c r="X124" s="26" t="n">
        <v>1</v>
      </c>
      <c r="Y124" s="26" t="n"/>
      <c r="Z124" s="26" t="n"/>
      <c r="AA124" s="26" t="n"/>
      <c r="AB124" s="30">
        <f>Table110[[#This Row],[Hours Used]]-SUM(Table110[[#This Row],[Planned Maintenance]:[Start and Finish Production]])</f>
        <v/>
      </c>
      <c r="AC124" s="26" t="n"/>
      <c r="AD124" s="26" t="n"/>
      <c r="AE124" s="26" t="n"/>
      <c r="AF124" s="26" t="n"/>
      <c r="AG124" s="26" t="n">
        <v>1.3</v>
      </c>
      <c r="AH124" s="26" t="n"/>
      <c r="AI124" s="24">
        <f>(Table110[[#This Row],[Hours Used]]-SUM(Table110[[#This Row],[Planned Maintenance]:[Start and Finish Production]])-SUM(Table110[[#This Row],[Minor Stoppages]:[Material Shortages]])-Table110[[#This Row],[Quality Loss (Hrs)]]-Table110[[#This Row],[Operating Time]])/3</f>
        <v/>
      </c>
      <c r="AJ124" s="24">
        <f>IFERROR(IF(Table110[[#This Row],[SKU]]="",0,Table110[[#This Row],[Quality Loss (T)]]/(Table110[[#This Row],[SOC (TPD)]]/24)),"")</f>
        <v/>
      </c>
      <c r="AK124" s="31">
        <f>IFERROR(IF(Table110[[#This Row],[SKU]]="",0,Table110[[#This Row],[Volume Delivered (T)]]/(Table110[[#This Row],[SOC (TPD)]]/24)),"")</f>
        <v/>
      </c>
      <c r="AL124" s="31">
        <f>IFERROR(Table110[[#This Row],[Operating Time]]/Table110[[#This Row],[PRODUCTION HOURS]],"")</f>
        <v/>
      </c>
      <c r="AM124" s="32" t="n">
        <v>113</v>
      </c>
      <c r="AN124" s="32" t="inlineStr">
        <is>
          <t>NO</t>
        </is>
      </c>
      <c r="AO124" s="32" t="inlineStr">
        <is>
          <t>NO</t>
        </is>
      </c>
      <c r="AP124" s="32" t="n">
        <v>1</v>
      </c>
      <c r="AQ124" s="32" t="n">
        <v>0</v>
      </c>
      <c r="AR124" s="32" t="n"/>
      <c r="AS124" s="32">
        <f>IFERROR(SUMIFS(#REF!,#REF!,'Shift Wise-Data Sheet'!A:A,#REF!,"Samridhi Perk Line")/SUMIFS(#REF!,#REF!,'Shift Wise-Data Sheet'!A:A,#REF!,"Samridhi Perk Line"),"")</f>
        <v/>
      </c>
      <c r="AT124" s="32" t="n"/>
      <c r="AU124" s="32" t="n"/>
      <c r="AV124" s="203">
        <f>IFERROR(VLOOKUP(Table110[[#This Row],[Date]],'Overweight Data'!A122:G1217,6,FALSE),"")</f>
        <v/>
      </c>
      <c r="AW124" s="213">
        <f>IFERROR(
   IF(
      OR(Table110[[#This Row],[Operating Time]]=0, (Table110[[#This Row],[Operating Time]]/IF(AD124&lt;=1,AD124+1,AD124))*60=0),
      1,
      ((Table110[[#This Row],[Operating Time]])/IF(AD124&lt;=1,AD124+1,AD124))*60
   ),
"_")</f>
        <v/>
      </c>
      <c r="AX124" s="213">
        <f>COUNTIFS('Downtime Data'!A:A,Table110[[#This Row],[Date]])</f>
        <v/>
      </c>
      <c r="AY124" s="211">
        <f>IFERROR((SUM(Table110[[#This Row],[Minor Stoppages]:[Material Shortages]])/Table110[[#This Row],['# Stops]])*60,"")</f>
        <v/>
      </c>
      <c r="AZ124" s="211" t="n"/>
      <c r="BA124" s="33" t="n">
        <v>46138</v>
      </c>
    </row>
    <row r="125" ht="20.15" customHeight="1" s="452">
      <c r="A125" s="21" t="n">
        <v>46142</v>
      </c>
      <c r="B125" s="22">
        <f>IF(A125="","",TEXT(A125,"dddddd"))</f>
        <v/>
      </c>
      <c r="C125" s="22" t="n"/>
      <c r="D125" s="23" t="inlineStr">
        <is>
          <t>_10.3GM</t>
        </is>
      </c>
      <c r="E125" s="24">
        <f t="array" ref="E125">IFERROR(INDIRECT(D125),"")</f>
        <v/>
      </c>
      <c r="F125" s="25" t="n">
        <v>33</v>
      </c>
      <c r="G125" s="25" t="n">
        <v>23.81135</v>
      </c>
      <c r="H125" s="27">
        <f>IFERROR((Table110[[#This Row],[Plan]]/Table110[[#This Row],[Hours Used]])/(Table110[[#This Row],[SOC (TPD)]]/24),"")</f>
        <v/>
      </c>
      <c r="I125" s="27">
        <f>IFERROR((Table110[[#This Row],[Volume Delivered (T)]]/Table110[[#This Row],[Hours Used]])/(Table110[[#This Row],[SOC (TPD)]]/24),"")</f>
        <v/>
      </c>
      <c r="J125" s="28" t="n"/>
      <c r="K125" s="28" t="n"/>
      <c r="L125" s="28" t="n"/>
      <c r="M125" s="25">
        <f>0.6+1.1+0.16+0.53-0.17-0.82</f>
        <v/>
      </c>
      <c r="N125" s="29" t="n">
        <v>0.039</v>
      </c>
      <c r="O125" s="83" t="n">
        <v>9</v>
      </c>
      <c r="P125" s="25" t="n"/>
      <c r="Q125" s="25" t="n"/>
      <c r="R125" s="69" t="n"/>
      <c r="S125" s="70" t="n"/>
      <c r="T125" s="30">
        <f>IF(Table110[[#This Row],[SKU]]="",0,24-Table110[[#This Row],[Legal Non-Operating Time]]-Table110[[#This Row],[No Demand Time]]-Table110[[#This Row],[Force Majeure]])</f>
        <v/>
      </c>
      <c r="U125" s="26" t="n"/>
      <c r="V125" s="26" t="n"/>
      <c r="W125" s="26" t="n"/>
      <c r="X125" s="26" t="n">
        <v>1</v>
      </c>
      <c r="Y125" s="26" t="n"/>
      <c r="Z125" s="26" t="n"/>
      <c r="AA125" s="26" t="n"/>
      <c r="AB125" s="30">
        <f>Table110[[#This Row],[Hours Used]]-SUM(Table110[[#This Row],[Planned Maintenance]:[Start and Finish Production]])</f>
        <v/>
      </c>
      <c r="AC125" s="26" t="n"/>
      <c r="AD125" s="26" t="n">
        <v>4.5</v>
      </c>
      <c r="AE125" s="26" t="n"/>
      <c r="AF125" s="26" t="n"/>
      <c r="AG125" s="26" t="n">
        <v>2.8</v>
      </c>
      <c r="AH125" s="26" t="n"/>
      <c r="AI125" s="24">
        <f>(Table110[[#This Row],[Hours Used]]-SUM(Table110[[#This Row],[Planned Maintenance]:[Start and Finish Production]])-SUM(Table110[[#This Row],[Minor Stoppages]:[Material Shortages]])-Table110[[#This Row],[Quality Loss (Hrs)]]-Table110[[#This Row],[Operating Time]])/3</f>
        <v/>
      </c>
      <c r="AJ125" s="24">
        <f>IFERROR(IF(Table110[[#This Row],[SKU]]="",0,Table110[[#This Row],[Quality Loss (T)]]/(Table110[[#This Row],[SOC (TPD)]]/24)),"")</f>
        <v/>
      </c>
      <c r="AK125" s="31">
        <f>IFERROR(IF(Table110[[#This Row],[SKU]]="",0,Table110[[#This Row],[Volume Delivered (T)]]/(Table110[[#This Row],[SOC (TPD)]]/24)),"")</f>
        <v/>
      </c>
      <c r="AL125" s="31">
        <f>IFERROR(Table110[[#This Row],[Operating Time]]/Table110[[#This Row],[PRODUCTION HOURS]],"")</f>
        <v/>
      </c>
      <c r="AM125" s="32" t="n">
        <v>109</v>
      </c>
      <c r="AN125" s="32" t="inlineStr">
        <is>
          <t>YES</t>
        </is>
      </c>
      <c r="AO125" s="32" t="inlineStr">
        <is>
          <t>NO</t>
        </is>
      </c>
      <c r="AP125" s="32" t="n">
        <v>1</v>
      </c>
      <c r="AQ125" s="32" t="n">
        <v>0</v>
      </c>
      <c r="AR125" s="32" t="n"/>
      <c r="AS125" s="32">
        <f>IFERROR(SUMIFS(#REF!,#REF!,'Shift Wise-Data Sheet'!A:A,#REF!,"Samridhi Perk Line")/SUMIFS(#REF!,#REF!,'Shift Wise-Data Sheet'!A:A,#REF!,"Samridhi Perk Line"),"")</f>
        <v/>
      </c>
      <c r="AT125" s="32" t="n"/>
      <c r="AU125" s="32" t="n"/>
      <c r="AV125" s="203">
        <f>IFERROR(VLOOKUP(Table110[[#This Row],[Date]],'Overweight Data'!A123:G1218,6,FALSE),"")</f>
        <v/>
      </c>
      <c r="AW125" s="213">
        <f>IFERROR(
   IF(
      OR(Table110[[#This Row],[Operating Time]]=0, (Table110[[#This Row],[Operating Time]]/IF(AD125&lt;=1,AD125+1,AD125))*60=0),
      1,
      ((Table110[[#This Row],[Operating Time]])/IF(AD125&lt;=1,AD125+1,AD125))*60
   ),
"_")</f>
        <v/>
      </c>
      <c r="AX125" s="213">
        <f>COUNTIFS('Downtime Data'!A:A,Table110[[#This Row],[Date]])</f>
        <v/>
      </c>
      <c r="AY125" s="211">
        <f>IFERROR((SUM(Table110[[#This Row],[Minor Stoppages]:[Material Shortages]])/Table110[[#This Row],['# Stops]])*60,"")</f>
        <v/>
      </c>
      <c r="AZ125" s="211" t="n"/>
      <c r="BA125" s="33" t="n">
        <v>46138</v>
      </c>
    </row>
    <row r="126" ht="20.15" customHeight="1" s="452">
      <c r="A126" s="21" t="n">
        <v>46143</v>
      </c>
      <c r="B126" s="22">
        <f>IF(A126="","",TEXT(A126,"dddddd"))</f>
        <v/>
      </c>
      <c r="C126" s="22" t="n"/>
      <c r="D126" s="23" t="inlineStr">
        <is>
          <t>_10.3GM_HT</t>
        </is>
      </c>
      <c r="E126" s="24">
        <f t="array" ref="E126">IFERROR(INDIRECT(D126),"")</f>
        <v/>
      </c>
      <c r="F126" s="25" t="n">
        <v>30</v>
      </c>
      <c r="G126" s="25" t="n">
        <v>32.8</v>
      </c>
      <c r="H126" s="27">
        <f>IFERROR((Table110[[#This Row],[Plan]]/Table110[[#This Row],[Hours Used]])/(Table110[[#This Row],[SOC (TPD)]]/24),"")</f>
        <v/>
      </c>
      <c r="I126" s="27">
        <f>IFERROR((Table110[[#This Row],[Volume Delivered (T)]]/Table110[[#This Row],[Hours Used]])/(Table110[[#This Row],[SOC (TPD)]]/24),"")</f>
        <v/>
      </c>
      <c r="J126" s="28" t="n"/>
      <c r="K126" s="28" t="n"/>
      <c r="L126" s="28" t="n"/>
      <c r="M126" s="25" t="n"/>
      <c r="N126" s="29" t="n">
        <v>0.039</v>
      </c>
      <c r="O126" s="83" t="n"/>
      <c r="P126" s="25" t="n"/>
      <c r="Q126" s="25" t="n"/>
      <c r="R126" s="69" t="n"/>
      <c r="S126" s="70" t="n"/>
      <c r="T126" s="30">
        <f>IF(Table110[[#This Row],[SKU]]="",0,24-Table110[[#This Row],[Legal Non-Operating Time]]-Table110[[#This Row],[No Demand Time]]-Table110[[#This Row],[Force Majeure]])</f>
        <v/>
      </c>
      <c r="U126" s="26" t="n"/>
      <c r="V126" s="26" t="n"/>
      <c r="W126" s="26" t="n"/>
      <c r="X126" s="26" t="n">
        <v>1</v>
      </c>
      <c r="Y126" s="26" t="n"/>
      <c r="Z126" s="26" t="n"/>
      <c r="AA126" s="26" t="n"/>
      <c r="AB126" s="30">
        <f>Table110[[#This Row],[Hours Used]]-SUM(Table110[[#This Row],[Planned Maintenance]:[Start and Finish Production]])</f>
        <v/>
      </c>
      <c r="AC126" s="26" t="n"/>
      <c r="AD126" s="26" t="n"/>
      <c r="AE126" s="26" t="n"/>
      <c r="AF126" s="26" t="n"/>
      <c r="AG126" s="26" t="n"/>
      <c r="AH126" s="26" t="n"/>
      <c r="AI126" s="24">
        <f>(Table110[[#This Row],[Hours Used]]-SUM(Table110[[#This Row],[Planned Maintenance]:[Start and Finish Production]])-SUM(Table110[[#This Row],[Minor Stoppages]:[Material Shortages]])-Table110[[#This Row],[Quality Loss (Hrs)]]-Table110[[#This Row],[Operating Time]])/3</f>
        <v/>
      </c>
      <c r="AJ126" s="24">
        <f>IFERROR(IF(Table110[[#This Row],[SKU]]="",0,Table110[[#This Row],[Quality Loss (T)]]/(Table110[[#This Row],[SOC (TPD)]]/24)),"")</f>
        <v/>
      </c>
      <c r="AK126" s="31">
        <f>IFERROR(IF(Table110[[#This Row],[SKU]]="",0,Table110[[#This Row],[Volume Delivered (T)]]/(Table110[[#This Row],[SOC (TPD)]]/24)),"")</f>
        <v/>
      </c>
      <c r="AL126" s="31">
        <f>IFERROR(Table110[[#This Row],[Operating Time]]/Table110[[#This Row],[PRODUCTION HOURS]],"")</f>
        <v/>
      </c>
      <c r="AM126" s="32" t="n">
        <v>99</v>
      </c>
      <c r="AN126" s="32" t="inlineStr">
        <is>
          <t>YES</t>
        </is>
      </c>
      <c r="AO126" s="32" t="inlineStr">
        <is>
          <t>NO</t>
        </is>
      </c>
      <c r="AP126" s="32" t="n">
        <v>0</v>
      </c>
      <c r="AQ126" s="32" t="n">
        <v>0</v>
      </c>
      <c r="AR126" s="32" t="n"/>
      <c r="AS126" s="32">
        <f>IFERROR(SUMIFS(#REF!,#REF!,'Shift Wise-Data Sheet'!A:A,#REF!,"Samridhi Perk Line")/SUMIFS(#REF!,#REF!,'Shift Wise-Data Sheet'!A:A,#REF!,"Samridhi Perk Line"),"")</f>
        <v/>
      </c>
      <c r="AT126" s="32" t="n"/>
      <c r="AU126" s="32" t="n"/>
      <c r="AV126" s="203">
        <f>IFERROR(VLOOKUP(Table110[[#This Row],[Date]],'Overweight Data'!A124:G1219,6,FALSE),"")</f>
        <v/>
      </c>
      <c r="AW126" s="213">
        <f>IFERROR(
   IF(
      OR(Table110[[#This Row],[Operating Time]]=0, (Table110[[#This Row],[Operating Time]]/IF(AD126&lt;=1,AD126+1,AD126))*60=0),
      1,
      ((Table110[[#This Row],[Operating Time]])/IF(AD126&lt;=1,AD126+1,AD126))*60
   ),
"_")</f>
        <v/>
      </c>
      <c r="AX126" s="213">
        <f>COUNTIFS('Downtime Data'!A:A,Table110[[#This Row],[Date]])</f>
        <v/>
      </c>
      <c r="AY126" s="211">
        <f>IFERROR((SUM(Table110[[#This Row],[Minor Stoppages]:[Material Shortages]])/Table110[[#This Row],['# Stops]])*60,"")</f>
        <v/>
      </c>
      <c r="AZ126" s="211" t="n"/>
      <c r="BA126" s="33" t="n">
        <v>46138</v>
      </c>
    </row>
    <row r="127" ht="20.15" customHeight="1" s="452">
      <c r="A127" s="21" t="n">
        <v>46144</v>
      </c>
      <c r="B127" s="22">
        <f>IF(A127="","",TEXT(A127,"dddddd"))</f>
        <v/>
      </c>
      <c r="C127" s="22" t="n"/>
      <c r="D127" s="23" t="inlineStr">
        <is>
          <t>_10.3GM_HT</t>
        </is>
      </c>
      <c r="E127" s="24">
        <f t="array" ref="E127">IFERROR(INDIRECT(D127),"")</f>
        <v/>
      </c>
      <c r="F127" s="25" t="n">
        <v>30</v>
      </c>
      <c r="G127" s="25" t="n">
        <v>30.8</v>
      </c>
      <c r="H127" s="27">
        <f>IFERROR((Table110[[#This Row],[Plan]]/Table110[[#This Row],[Hours Used]])/(Table110[[#This Row],[SOC (TPD)]]/24),"")</f>
        <v/>
      </c>
      <c r="I127" s="27">
        <f>IFERROR((Table110[[#This Row],[Volume Delivered (T)]]/Table110[[#This Row],[Hours Used]])/(Table110[[#This Row],[SOC (TPD)]]/24),"")</f>
        <v/>
      </c>
      <c r="J127" s="28" t="n"/>
      <c r="K127" s="28" t="n"/>
      <c r="L127" s="28" t="n"/>
      <c r="M127" s="25">
        <f>0.47+1.29+0.17+0.3-0.15-0.61</f>
        <v/>
      </c>
      <c r="N127" s="29" t="n">
        <v>0.039</v>
      </c>
      <c r="O127" s="83" t="n"/>
      <c r="P127" s="25" t="n"/>
      <c r="Q127" s="25" t="n"/>
      <c r="R127" s="69" t="n"/>
      <c r="S127" s="70" t="n"/>
      <c r="T127" s="30">
        <f>IF(Table110[[#This Row],[SKU]]="",0,24-Table110[[#This Row],[Legal Non-Operating Time]]-Table110[[#This Row],[No Demand Time]]-Table110[[#This Row],[Force Majeure]])</f>
        <v/>
      </c>
      <c r="U127" s="26" t="n"/>
      <c r="V127" s="26" t="n">
        <v>1</v>
      </c>
      <c r="W127" s="26" t="n"/>
      <c r="X127" s="26" t="n"/>
      <c r="Y127" s="26" t="n"/>
      <c r="Z127" s="26" t="n"/>
      <c r="AA127" s="26" t="n"/>
      <c r="AB127" s="30">
        <f>Table110[[#This Row],[Hours Used]]-SUM(Table110[[#This Row],[Planned Maintenance]:[Start and Finish Production]])</f>
        <v/>
      </c>
      <c r="AC127" s="26" t="n"/>
      <c r="AD127" s="26" t="n">
        <v>0.5</v>
      </c>
      <c r="AE127" s="26" t="n"/>
      <c r="AF127" s="26" t="n"/>
      <c r="AG127" s="26" t="n"/>
      <c r="AH127" s="26" t="n"/>
      <c r="AI127" s="24">
        <f>(Table110[[#This Row],[Hours Used]]-SUM(Table110[[#This Row],[Planned Maintenance]:[Start and Finish Production]])-SUM(Table110[[#This Row],[Minor Stoppages]:[Material Shortages]])-Table110[[#This Row],[Quality Loss (Hrs)]]-Table110[[#This Row],[Operating Time]])/3</f>
        <v/>
      </c>
      <c r="AJ127" s="24">
        <f>IFERROR(IF(Table110[[#This Row],[SKU]]="",0,Table110[[#This Row],[Quality Loss (T)]]/(Table110[[#This Row],[SOC (TPD)]]/24)),"")</f>
        <v/>
      </c>
      <c r="AK127" s="31">
        <f>IFERROR(IF(Table110[[#This Row],[SKU]]="",0,Table110[[#This Row],[Volume Delivered (T)]]/(Table110[[#This Row],[SOC (TPD)]]/24)),"")</f>
        <v/>
      </c>
      <c r="AL127" s="31">
        <f>IFERROR(Table110[[#This Row],[Operating Time]]/Table110[[#This Row],[PRODUCTION HOURS]],"")</f>
        <v/>
      </c>
      <c r="AM127" s="32" t="n">
        <v>100</v>
      </c>
      <c r="AN127" s="32" t="inlineStr">
        <is>
          <t>YES</t>
        </is>
      </c>
      <c r="AO127" s="32" t="inlineStr">
        <is>
          <t>NO</t>
        </is>
      </c>
      <c r="AP127" s="32" t="n">
        <v>1</v>
      </c>
      <c r="AQ127" s="32" t="n">
        <v>1</v>
      </c>
      <c r="AR127" s="32" t="n"/>
      <c r="AS127" s="32">
        <f>IFERROR(SUMIFS(#REF!,#REF!,'Shift Wise-Data Sheet'!A:A,#REF!,"Samridhi Perk Line")/SUMIFS(#REF!,#REF!,'Shift Wise-Data Sheet'!A:A,#REF!,"Samridhi Perk Line"),"")</f>
        <v/>
      </c>
      <c r="AT127" s="32" t="n"/>
      <c r="AU127" s="32" t="n"/>
      <c r="AV127" s="203">
        <f>IFERROR(VLOOKUP(Table110[[#This Row],[Date]],'Overweight Data'!A125:G1220,6,FALSE),"")</f>
        <v/>
      </c>
      <c r="AW127" s="213">
        <f>IFERROR(
   IF(
      OR(Table110[[#This Row],[Operating Time]]=0, (Table110[[#This Row],[Operating Time]]/IF(AD127&lt;=1,AD127+1,AD127))*60=0),
      1,
      ((Table110[[#This Row],[Operating Time]])/IF(AD127&lt;=1,AD127+1,AD127))*60
   ),
"_")</f>
        <v/>
      </c>
      <c r="AX127" s="213">
        <f>COUNTIFS('Downtime Data'!A:A,Table110[[#This Row],[Date]])</f>
        <v/>
      </c>
      <c r="AY127" s="211">
        <f>IFERROR((SUM(Table110[[#This Row],[Minor Stoppages]:[Material Shortages]])/Table110[[#This Row],['# Stops]])*60,"")</f>
        <v/>
      </c>
      <c r="AZ127" s="211" t="n"/>
      <c r="BA127" s="33" t="n">
        <v>46138</v>
      </c>
    </row>
    <row r="128" ht="20.15" customHeight="1" s="452">
      <c r="A128" s="21" t="n">
        <v>46145</v>
      </c>
      <c r="B128" s="22">
        <f>IF(A128="","",TEXT(A128,"dddddd"))</f>
        <v/>
      </c>
      <c r="C128" s="22" t="n"/>
      <c r="D128" s="23" t="inlineStr">
        <is>
          <t>_10.3GM_HT</t>
        </is>
      </c>
      <c r="E128" s="24">
        <f t="array" ref="E128">IFERROR(INDIRECT(D128),"")</f>
        <v/>
      </c>
      <c r="F128" s="25" t="n">
        <v>30</v>
      </c>
      <c r="G128" s="25" t="n">
        <v>30.5</v>
      </c>
      <c r="H128" s="27">
        <f>IFERROR((Table110[[#This Row],[Plan]]/Table110[[#This Row],[Hours Used]])/(Table110[[#This Row],[SOC (TPD)]]/24),"")</f>
        <v/>
      </c>
      <c r="I128" s="27">
        <f>IFERROR((Table110[[#This Row],[Volume Delivered (T)]]/Table110[[#This Row],[Hours Used]])/(Table110[[#This Row],[SOC (TPD)]]/24),"")</f>
        <v/>
      </c>
      <c r="J128" s="28" t="n"/>
      <c r="K128" s="28" t="n"/>
      <c r="L128" s="28" t="n"/>
      <c r="M128" s="25" t="n"/>
      <c r="N128" s="29" t="n"/>
      <c r="O128" s="83" t="n">
        <v>12</v>
      </c>
      <c r="P128" s="25" t="n"/>
      <c r="Q128" s="25" t="n"/>
      <c r="R128" s="69" t="n"/>
      <c r="S128" s="70" t="n"/>
      <c r="T128" s="30">
        <f>IF(Table110[[#This Row],[SKU]]="",0,24-Table110[[#This Row],[Legal Non-Operating Time]]-Table110[[#This Row],[No Demand Time]]-Table110[[#This Row],[Force Majeure]])</f>
        <v/>
      </c>
      <c r="U128" s="26" t="n"/>
      <c r="V128" s="26" t="n"/>
      <c r="W128" s="26" t="n"/>
      <c r="X128" s="26" t="n"/>
      <c r="Y128" s="26" t="n"/>
      <c r="Z128" s="26" t="n"/>
      <c r="AA128" s="26" t="n"/>
      <c r="AB128" s="30">
        <f>Table110[[#This Row],[Hours Used]]-SUM(Table110[[#This Row],[Planned Maintenance]:[Start and Finish Production]])</f>
        <v/>
      </c>
      <c r="AC128" s="26" t="n"/>
      <c r="AD128" s="26" t="n"/>
      <c r="AE128" s="26" t="n"/>
      <c r="AF128" s="26" t="n"/>
      <c r="AG128" s="26" t="n"/>
      <c r="AH128" s="26" t="n"/>
      <c r="AI128" s="24">
        <f>(Table110[[#This Row],[Hours Used]]-SUM(Table110[[#This Row],[Planned Maintenance]:[Start and Finish Production]])-SUM(Table110[[#This Row],[Minor Stoppages]:[Material Shortages]])-Table110[[#This Row],[Quality Loss (Hrs)]]-Table110[[#This Row],[Operating Time]])/3</f>
        <v/>
      </c>
      <c r="AJ128" s="24">
        <f>IFERROR(IF(Table110[[#This Row],[SKU]]="",0,Table110[[#This Row],[Quality Loss (T)]]/(Table110[[#This Row],[SOC (TPD)]]/24)),"")</f>
        <v/>
      </c>
      <c r="AK128" s="31">
        <f>IFERROR(IF(Table110[[#This Row],[SKU]]="",0,Table110[[#This Row],[Volume Delivered (T)]]/(Table110[[#This Row],[SOC (TPD)]]/24)),"")</f>
        <v/>
      </c>
      <c r="AL128" s="31">
        <f>IFERROR(Table110[[#This Row],[Operating Time]]/Table110[[#This Row],[PRODUCTION HOURS]],"")</f>
        <v/>
      </c>
      <c r="AM128" s="32" t="n">
        <v>103</v>
      </c>
      <c r="AN128" s="32" t="inlineStr">
        <is>
          <t>NO</t>
        </is>
      </c>
      <c r="AO128" s="32" t="inlineStr">
        <is>
          <t>NO</t>
        </is>
      </c>
      <c r="AP128" s="32" t="n">
        <v>5</v>
      </c>
      <c r="AQ128" s="32" t="n">
        <v>5</v>
      </c>
      <c r="AR128" s="32" t="n"/>
      <c r="AS128" s="32">
        <f>IFERROR(SUMIFS(#REF!,#REF!,'Shift Wise-Data Sheet'!A:A,#REF!,"Samridhi Perk Line")/SUMIFS(#REF!,#REF!,'Shift Wise-Data Sheet'!A:A,#REF!,"Samridhi Perk Line"),"")</f>
        <v/>
      </c>
      <c r="AT128" s="32" t="n"/>
      <c r="AU128" s="32" t="n"/>
      <c r="AV128" s="203">
        <f>IFERROR(VLOOKUP(Table110[[#This Row],[Date]],'Overweight Data'!A126:G1221,6,FALSE),"")</f>
        <v/>
      </c>
      <c r="AW128" s="213">
        <f>IFERROR(
   IF(
      OR(Table110[[#This Row],[Operating Time]]=0, (Table110[[#This Row],[Operating Time]]/IF(AD128&lt;=1,AD128+1,AD128))*60=0),
      1,
      ((Table110[[#This Row],[Operating Time]])/IF(AD128&lt;=1,AD128+1,AD128))*60
   ),
"_")</f>
        <v/>
      </c>
      <c r="AX128" s="213">
        <f>COUNTIFS('Downtime Data'!A:A,Table110[[#This Row],[Date]])</f>
        <v/>
      </c>
      <c r="AY128" s="211">
        <f>IFERROR((SUM(Table110[[#This Row],[Minor Stoppages]:[Material Shortages]])/Table110[[#This Row],['# Stops]])*60,"")</f>
        <v/>
      </c>
      <c r="AZ128" s="211" t="n"/>
      <c r="BA128" s="33" t="n">
        <v>46138</v>
      </c>
    </row>
    <row r="129" ht="20.15" customHeight="1" s="452">
      <c r="A129" s="21" t="n">
        <v>46146</v>
      </c>
      <c r="B129" s="22">
        <f>IF(A129="","",TEXT(A129,"dddddd"))</f>
        <v/>
      </c>
      <c r="C129" s="22" t="n"/>
      <c r="D129" s="23" t="inlineStr">
        <is>
          <t>_10.3GM_HT</t>
        </is>
      </c>
      <c r="E129" s="24">
        <f t="array" ref="E129">IFERROR(INDIRECT(D129),"")</f>
        <v/>
      </c>
      <c r="F129" s="25" t="n">
        <v>30</v>
      </c>
      <c r="G129" s="25">
        <f>28.9+4.7</f>
        <v/>
      </c>
      <c r="H129" s="27">
        <f>IFERROR((Table110[[#This Row],[Plan]]/Table110[[#This Row],[Hours Used]])/(Table110[[#This Row],[SOC (TPD)]]/24),"")</f>
        <v/>
      </c>
      <c r="I129" s="27">
        <f>IFERROR((Table110[[#This Row],[Volume Delivered (T)]]/Table110[[#This Row],[Hours Used]])/(Table110[[#This Row],[SOC (TPD)]]/24),"")</f>
        <v/>
      </c>
      <c r="J129" s="28" t="n"/>
      <c r="K129" s="28" t="n"/>
      <c r="L129" s="28" t="n"/>
      <c r="M129" s="25" t="n">
        <v>0.8</v>
      </c>
      <c r="N129" s="29" t="n">
        <v>0.039</v>
      </c>
      <c r="O129" s="83" t="n">
        <v>10</v>
      </c>
      <c r="P129" s="25" t="n"/>
      <c r="Q129" s="25" t="n"/>
      <c r="R129" s="69" t="n"/>
      <c r="S129" s="70" t="n"/>
      <c r="T129" s="30">
        <f>IF(Table110[[#This Row],[SKU]]="",0,24-Table110[[#This Row],[Legal Non-Operating Time]]-Table110[[#This Row],[No Demand Time]]-Table110[[#This Row],[Force Majeure]])</f>
        <v/>
      </c>
      <c r="U129" s="26" t="n"/>
      <c r="V129" s="26" t="n"/>
      <c r="W129" s="26" t="n"/>
      <c r="X129" s="26" t="n"/>
      <c r="Y129" s="26" t="n"/>
      <c r="Z129" s="26" t="n"/>
      <c r="AA129" s="26" t="n"/>
      <c r="AB129" s="30">
        <f>Table110[[#This Row],[Hours Used]]-SUM(Table110[[#This Row],[Planned Maintenance]:[Start and Finish Production]])</f>
        <v/>
      </c>
      <c r="AC129" s="26" t="n"/>
      <c r="AD129" s="26" t="n"/>
      <c r="AE129" s="26" t="n"/>
      <c r="AF129" s="26" t="n"/>
      <c r="AG129" s="26" t="n"/>
      <c r="AH129" s="26" t="n"/>
      <c r="AI129" s="24">
        <f>(Table110[[#This Row],[Hours Used]]-SUM(Table110[[#This Row],[Planned Maintenance]:[Start and Finish Production]])-SUM(Table110[[#This Row],[Minor Stoppages]:[Material Shortages]])-Table110[[#This Row],[Quality Loss (Hrs)]]-Table110[[#This Row],[Operating Time]])/3</f>
        <v/>
      </c>
      <c r="AJ129" s="24">
        <f>IFERROR(IF(Table110[[#This Row],[SKU]]="",0,Table110[[#This Row],[Quality Loss (T)]]/(Table110[[#This Row],[SOC (TPD)]]/24)),"")</f>
        <v/>
      </c>
      <c r="AK129" s="31">
        <f>IFERROR(IF(Table110[[#This Row],[SKU]]="",0,Table110[[#This Row],[Volume Delivered (T)]]/(Table110[[#This Row],[SOC (TPD)]]/24)),"")</f>
        <v/>
      </c>
      <c r="AL129" s="31">
        <f>IFERROR(Table110[[#This Row],[Operating Time]]/Table110[[#This Row],[PRODUCTION HOURS]],"")</f>
        <v/>
      </c>
      <c r="AM129" s="32" t="n">
        <v>103</v>
      </c>
      <c r="AN129" s="32" t="inlineStr">
        <is>
          <t>YES</t>
        </is>
      </c>
      <c r="AO129" s="32" t="inlineStr">
        <is>
          <t>YES</t>
        </is>
      </c>
      <c r="AP129" s="32" t="n">
        <v>0</v>
      </c>
      <c r="AQ129" s="32" t="n">
        <v>0</v>
      </c>
      <c r="AR129" s="32" t="n"/>
      <c r="AS129" s="32">
        <f>IFERROR(SUMIFS(#REF!,#REF!,'Shift Wise-Data Sheet'!A:A,#REF!,"Samridhi Perk Line")/SUMIFS(#REF!,#REF!,'Shift Wise-Data Sheet'!A:A,#REF!,"Samridhi Perk Line"),"")</f>
        <v/>
      </c>
      <c r="AT129" s="32" t="n"/>
      <c r="AU129" s="32" t="n"/>
      <c r="AV129" s="203">
        <f>IFERROR(VLOOKUP(Table110[[#This Row],[Date]],'Overweight Data'!A127:G1222,6,FALSE),"")</f>
        <v/>
      </c>
      <c r="AW129" s="213">
        <f>IFERROR(
   IF(
      OR(Table110[[#This Row],[Operating Time]]=0, (Table110[[#This Row],[Operating Time]]/IF(AD129&lt;=1,AD129+1,AD129))*60=0),
      1,
      ((Table110[[#This Row],[Operating Time]])/IF(AD129&lt;=1,AD129+1,AD129))*60
   ),
"_")</f>
        <v/>
      </c>
      <c r="AX129" s="213">
        <f>COUNTIFS('Downtime Data'!A:A,Table110[[#This Row],[Date]])</f>
        <v/>
      </c>
      <c r="AY129" s="211">
        <f>IFERROR((SUM(Table110[[#This Row],[Minor Stoppages]:[Material Shortages]])/Table110[[#This Row],['# Stops]])*60,"")</f>
        <v/>
      </c>
      <c r="AZ129" s="211" t="n"/>
      <c r="BA129" s="33" t="n">
        <v>46168</v>
      </c>
    </row>
    <row r="130" ht="20.15" customHeight="1" s="452">
      <c r="A130" s="21" t="n">
        <v>46147</v>
      </c>
      <c r="B130" s="22">
        <f>IF(A130="","",TEXT(A130,"dddddd"))</f>
        <v/>
      </c>
      <c r="C130" s="22" t="n"/>
      <c r="D130" s="23" t="inlineStr">
        <is>
          <t>_10.3GM_HT</t>
        </is>
      </c>
      <c r="E130" s="24">
        <f t="array" ref="E130">IFERROR(INDIRECT(D130),"")</f>
        <v/>
      </c>
      <c r="F130" s="25" t="n">
        <v>30</v>
      </c>
      <c r="G130" s="26">
        <f>30.2-8+5.7+3.1</f>
        <v/>
      </c>
      <c r="H130" s="27">
        <f>IFERROR((Table110[[#This Row],[Plan]]/Table110[[#This Row],[Hours Used]])/(Table110[[#This Row],[SOC (TPD)]]/24),"")</f>
        <v/>
      </c>
      <c r="I130" s="27">
        <f>IFERROR((Table110[[#This Row],[Volume Delivered (T)]]/Table110[[#This Row],[Hours Used]])/(Table110[[#This Row],[SOC (TPD)]]/24),"")</f>
        <v/>
      </c>
      <c r="J130" s="28" t="n"/>
      <c r="K130" s="28" t="n"/>
      <c r="L130" s="28" t="n"/>
      <c r="M130" s="25" t="n">
        <v>1</v>
      </c>
      <c r="N130" s="29" t="n">
        <v>0.039</v>
      </c>
      <c r="O130" s="83" t="n">
        <v>13</v>
      </c>
      <c r="P130" s="25" t="n"/>
      <c r="Q130" s="25" t="n"/>
      <c r="R130" s="69" t="n"/>
      <c r="S130" s="70" t="n"/>
      <c r="T130" s="30">
        <f>IF(Table110[[#This Row],[SKU]]="",0,24-Table110[[#This Row],[Legal Non-Operating Time]]-Table110[[#This Row],[No Demand Time]]-Table110[[#This Row],[Force Majeure]])</f>
        <v/>
      </c>
      <c r="U130" s="26" t="n"/>
      <c r="V130" s="26" t="n">
        <v>1</v>
      </c>
      <c r="W130" s="26" t="n"/>
      <c r="X130" s="26" t="n"/>
      <c r="Y130" s="26" t="n"/>
      <c r="Z130" s="26" t="n"/>
      <c r="AA130" s="26" t="n"/>
      <c r="AB130" s="30">
        <f>Table110[[#This Row],[Hours Used]]-SUM(Table110[[#This Row],[Planned Maintenance]:[Start and Finish Production]])</f>
        <v/>
      </c>
      <c r="AC130" s="26" t="n"/>
      <c r="AD130" s="26" t="n">
        <v>0.6</v>
      </c>
      <c r="AE130" s="26" t="n"/>
      <c r="AF130" s="26" t="n"/>
      <c r="AG130" s="26" t="n"/>
      <c r="AH130" s="26" t="n"/>
      <c r="AI130" s="24">
        <f>(Table110[[#This Row],[Hours Used]]-SUM(Table110[[#This Row],[Planned Maintenance]:[Start and Finish Production]])-SUM(Table110[[#This Row],[Minor Stoppages]:[Material Shortages]])-Table110[[#This Row],[Quality Loss (Hrs)]]-Table110[[#This Row],[Operating Time]])/3</f>
        <v/>
      </c>
      <c r="AJ130" s="24">
        <f>IFERROR(IF(Table110[[#This Row],[SKU]]="",0,Table110[[#This Row],[Quality Loss (T)]]/(Table110[[#This Row],[SOC (TPD)]]/24)),"")</f>
        <v/>
      </c>
      <c r="AK130" s="31">
        <f>IFERROR(IF(Table110[[#This Row],[SKU]]="",0,Table110[[#This Row],[Volume Delivered (T)]]/(Table110[[#This Row],[SOC (TPD)]]/24)),"")</f>
        <v/>
      </c>
      <c r="AL130" s="31">
        <f>IFERROR(Table110[[#This Row],[Operating Time]]/Table110[[#This Row],[PRODUCTION HOURS]],"")</f>
        <v/>
      </c>
      <c r="AM130" s="32" t="n">
        <v>80</v>
      </c>
      <c r="AN130" s="32" t="inlineStr">
        <is>
          <t>YES</t>
        </is>
      </c>
      <c r="AO130" s="32" t="inlineStr">
        <is>
          <t>NO</t>
        </is>
      </c>
      <c r="AP130" s="32" t="n">
        <v>0</v>
      </c>
      <c r="AQ130" s="32" t="n">
        <v>0</v>
      </c>
      <c r="AR130" s="32" t="n"/>
      <c r="AS130" s="32">
        <f>IFERROR(SUMIFS(#REF!,#REF!,'Shift Wise-Data Sheet'!A:A,#REF!,"Samridhi Perk Line")/SUMIFS(#REF!,#REF!,'Shift Wise-Data Sheet'!A:A,#REF!,"Samridhi Perk Line"),"")</f>
        <v/>
      </c>
      <c r="AT130" s="32" t="n"/>
      <c r="AU130" s="32" t="n"/>
      <c r="AV130" s="203">
        <f>IFERROR(VLOOKUP(Table110[[#This Row],[Date]],'Overweight Data'!A128:G1223,6,FALSE),"")</f>
        <v/>
      </c>
      <c r="AW130" s="213">
        <f>IFERROR(
   IF(
      OR(Table110[[#This Row],[Operating Time]]=0, (Table110[[#This Row],[Operating Time]]/IF(AD130&lt;=1,AD130+1,AD130))*60=0),
      1,
      ((Table110[[#This Row],[Operating Time]])/IF(AD130&lt;=1,AD130+1,AD130))*60
   ),
"_")</f>
        <v/>
      </c>
      <c r="AX130" s="213">
        <f>COUNTIFS('Downtime Data'!A:A,Table110[[#This Row],[Date]])</f>
        <v/>
      </c>
      <c r="AY130" s="211">
        <f>IFERROR((SUM(Table110[[#This Row],[Minor Stoppages]:[Material Shortages]])/Table110[[#This Row],['# Stops]])*60,"")</f>
        <v/>
      </c>
      <c r="AZ130" s="211" t="n"/>
      <c r="BA130" s="33" t="n">
        <v>46168</v>
      </c>
    </row>
    <row r="131" ht="20.15" customHeight="1" s="452">
      <c r="A131" s="21" t="n">
        <v>46148</v>
      </c>
      <c r="B131" s="22">
        <f>IF(A131="","",TEXT(A131,"dddddd"))</f>
        <v/>
      </c>
      <c r="C131" s="22" t="n"/>
      <c r="D131" s="23" t="inlineStr">
        <is>
          <t>_10.3GM_HT</t>
        </is>
      </c>
      <c r="E131" s="24">
        <f t="array" ref="E131">IFERROR(INDIRECT(D131),"")</f>
        <v/>
      </c>
      <c r="F131" s="25" t="n">
        <v>30</v>
      </c>
      <c r="G131" s="26" t="n">
        <v>30.2</v>
      </c>
      <c r="H131" s="27">
        <f>IFERROR((Table110[[#This Row],[Plan]]/Table110[[#This Row],[Hours Used]])/(Table110[[#This Row],[SOC (TPD)]]/24),"")</f>
        <v/>
      </c>
      <c r="I131" s="27">
        <f>IFERROR((Table110[[#This Row],[Volume Delivered (T)]]/Table110[[#This Row],[Hours Used]])/(Table110[[#This Row],[SOC (TPD)]]/24),"")</f>
        <v/>
      </c>
      <c r="J131" s="28" t="n"/>
      <c r="K131" s="28" t="n"/>
      <c r="L131" s="28" t="n"/>
      <c r="M131" s="25" t="n">
        <v>1.1</v>
      </c>
      <c r="N131" s="29" t="n">
        <v>0.039</v>
      </c>
      <c r="O131" s="83" t="n">
        <v>15</v>
      </c>
      <c r="P131" s="25" t="n"/>
      <c r="Q131" s="25" t="n"/>
      <c r="R131" s="69" t="n"/>
      <c r="S131" s="70" t="n"/>
      <c r="T131" s="30">
        <f>IF(Table110[[#This Row],[SKU]]="",0,24-Table110[[#This Row],[Legal Non-Operating Time]]-Table110[[#This Row],[No Demand Time]]-Table110[[#This Row],[Force Majeure]])</f>
        <v/>
      </c>
      <c r="U131" s="26" t="n"/>
      <c r="V131" s="26" t="n">
        <v>1</v>
      </c>
      <c r="W131" s="26" t="n"/>
      <c r="X131" s="26" t="n"/>
      <c r="Y131" s="26" t="n"/>
      <c r="Z131" s="26" t="n"/>
      <c r="AA131" s="26" t="n"/>
      <c r="AB131" s="30">
        <f>Table110[[#This Row],[Hours Used]]-SUM(Table110[[#This Row],[Planned Maintenance]:[Start and Finish Production]])</f>
        <v/>
      </c>
      <c r="AC131" s="26" t="n"/>
      <c r="AD131" s="26" t="n">
        <v>1</v>
      </c>
      <c r="AE131" s="26" t="n"/>
      <c r="AF131" s="26" t="n"/>
      <c r="AG131" s="26" t="n"/>
      <c r="AH131" s="26" t="n"/>
      <c r="AI131" s="24">
        <f>(Table110[[#This Row],[Hours Used]]-SUM(Table110[[#This Row],[Planned Maintenance]:[Start and Finish Production]])-SUM(Table110[[#This Row],[Minor Stoppages]:[Material Shortages]])-Table110[[#This Row],[Quality Loss (Hrs)]]-Table110[[#This Row],[Operating Time]])/3</f>
        <v/>
      </c>
      <c r="AJ131" s="24">
        <f>IFERROR(IF(Table110[[#This Row],[SKU]]="",0,Table110[[#This Row],[Quality Loss (T)]]/(Table110[[#This Row],[SOC (TPD)]]/24)),"")</f>
        <v/>
      </c>
      <c r="AK131" s="31">
        <f>IFERROR(IF(Table110[[#This Row],[SKU]]="",0,Table110[[#This Row],[Volume Delivered (T)]]/(Table110[[#This Row],[SOC (TPD)]]/24)),"")</f>
        <v/>
      </c>
      <c r="AL131" s="31">
        <f>IFERROR(Table110[[#This Row],[Operating Time]]/Table110[[#This Row],[PRODUCTION HOURS]],"")</f>
        <v/>
      </c>
      <c r="AM131" s="32" t="n">
        <v>92</v>
      </c>
      <c r="AN131" s="32" t="inlineStr">
        <is>
          <t>YES</t>
        </is>
      </c>
      <c r="AO131" s="32" t="inlineStr">
        <is>
          <t>YES</t>
        </is>
      </c>
      <c r="AP131" s="32" t="n">
        <v>0</v>
      </c>
      <c r="AQ131" s="32" t="n">
        <v>0</v>
      </c>
      <c r="AR131" s="32" t="n"/>
      <c r="AS131" s="32">
        <f>IFERROR(SUMIFS(#REF!,#REF!,'Shift Wise-Data Sheet'!A:A,#REF!,"Samridhi Perk Line")/SUMIFS(#REF!,#REF!,'Shift Wise-Data Sheet'!A:A,#REF!,"Samridhi Perk Line"),"")</f>
        <v/>
      </c>
      <c r="AT131" s="32" t="n"/>
      <c r="AU131" s="32" t="n"/>
      <c r="AV131" s="203">
        <f>IFERROR(VLOOKUP(Table110[[#This Row],[Date]],'Overweight Data'!A129:G1224,6,FALSE),"")</f>
        <v/>
      </c>
      <c r="AW131" s="213">
        <f>IFERROR(
   IF(
      OR(Table110[[#This Row],[Operating Time]]=0, (Table110[[#This Row],[Operating Time]]/IF(AD131&lt;=1,AD131+1,AD131))*60=0),
      1,
      ((Table110[[#This Row],[Operating Time]])/IF(AD131&lt;=1,AD131+1,AD131))*60
   ),
"_")</f>
        <v/>
      </c>
      <c r="AX131" s="213">
        <f>COUNTIFS('Downtime Data'!A:A,Table110[[#This Row],[Date]])</f>
        <v/>
      </c>
      <c r="AY131" s="211">
        <f>IFERROR((SUM(Table110[[#This Row],[Minor Stoppages]:[Material Shortages]])/Table110[[#This Row],['# Stops]])*60,"")</f>
        <v/>
      </c>
      <c r="AZ131" s="211" t="n"/>
      <c r="BA131" s="33" t="n">
        <v>46168</v>
      </c>
    </row>
    <row r="132" ht="20.15" customHeight="1" s="452">
      <c r="A132" s="21" t="n">
        <v>46149</v>
      </c>
      <c r="B132" s="22">
        <f>IF(A132="","",TEXT(A132,"dddddd"))</f>
        <v/>
      </c>
      <c r="C132" s="22" t="n"/>
      <c r="D132" s="23" t="inlineStr">
        <is>
          <t>_10.3GM_HT</t>
        </is>
      </c>
      <c r="E132" s="24">
        <f t="array" ref="E132">IFERROR(INDIRECT(D132),"")</f>
        <v/>
      </c>
      <c r="F132" s="25" t="n">
        <v>30</v>
      </c>
      <c r="G132" s="26" t="n">
        <v>32.5</v>
      </c>
      <c r="H132" s="27">
        <f>IFERROR((Table110[[#This Row],[Plan]]/Table110[[#This Row],[Hours Used]])/(Table110[[#This Row],[SOC (TPD)]]/24),"")</f>
        <v/>
      </c>
      <c r="I132" s="27">
        <f>IFERROR((Table110[[#This Row],[Volume Delivered (T)]]/Table110[[#This Row],[Hours Used]])/(Table110[[#This Row],[SOC (TPD)]]/24),"")</f>
        <v/>
      </c>
      <c r="J132" s="28" t="n"/>
      <c r="K132" s="28" t="n"/>
      <c r="L132" s="28" t="n"/>
      <c r="M132" s="25">
        <f>0.37+1.16+0.16+0.27-0.18-0.51</f>
        <v/>
      </c>
      <c r="N132" s="29" t="n">
        <v>0.039</v>
      </c>
      <c r="O132" s="83" t="n">
        <v>17</v>
      </c>
      <c r="P132" s="25" t="n"/>
      <c r="Q132" s="25" t="n"/>
      <c r="R132" s="69" t="n"/>
      <c r="S132" s="70" t="n"/>
      <c r="T132" s="30">
        <f>IF(Table110[[#This Row],[SKU]]="",0,24-Table110[[#This Row],[Legal Non-Operating Time]]-Table110[[#This Row],[No Demand Time]]-Table110[[#This Row],[Force Majeure]])</f>
        <v/>
      </c>
      <c r="U132" s="26" t="n"/>
      <c r="V132" s="26" t="n"/>
      <c r="W132" s="26" t="n"/>
      <c r="X132" s="26" t="n"/>
      <c r="Y132" s="26" t="n"/>
      <c r="Z132" s="26" t="n"/>
      <c r="AA132" s="26" t="n"/>
      <c r="AB132" s="30">
        <f>Table110[[#This Row],[Hours Used]]-SUM(Table110[[#This Row],[Planned Maintenance]:[Start and Finish Production]])</f>
        <v/>
      </c>
      <c r="AC132" s="26" t="n"/>
      <c r="AD132" s="26" t="n">
        <v>0.4</v>
      </c>
      <c r="AE132" s="26" t="n"/>
      <c r="AF132" s="26" t="n"/>
      <c r="AG132" s="26" t="n"/>
      <c r="AH132" s="26" t="n"/>
      <c r="AI132" s="24">
        <f>(Table110[[#This Row],[Hours Used]]-SUM(Table110[[#This Row],[Planned Maintenance]:[Start and Finish Production]])-SUM(Table110[[#This Row],[Minor Stoppages]:[Material Shortages]])-Table110[[#This Row],[Quality Loss (Hrs)]]-Table110[[#This Row],[Operating Time]])/3</f>
        <v/>
      </c>
      <c r="AJ132" s="24">
        <f>IFERROR(IF(Table110[[#This Row],[SKU]]="",0,Table110[[#This Row],[Quality Loss (T)]]/(Table110[[#This Row],[SOC (TPD)]]/24)),"")</f>
        <v/>
      </c>
      <c r="AK132" s="31">
        <f>IFERROR(IF(Table110[[#This Row],[SKU]]="",0,Table110[[#This Row],[Volume Delivered (T)]]/(Table110[[#This Row],[SOC (TPD)]]/24)),"")</f>
        <v/>
      </c>
      <c r="AL132" s="31">
        <f>IFERROR(Table110[[#This Row],[Operating Time]]/Table110[[#This Row],[PRODUCTION HOURS]],"")</f>
        <v/>
      </c>
      <c r="AM132" s="32" t="n">
        <v>96</v>
      </c>
      <c r="AN132" s="32" t="inlineStr">
        <is>
          <t>YES</t>
        </is>
      </c>
      <c r="AO132" s="32" t="inlineStr">
        <is>
          <t>NO</t>
        </is>
      </c>
      <c r="AP132" s="32" t="n">
        <v>18</v>
      </c>
      <c r="AQ132" s="32" t="n">
        <v>14</v>
      </c>
      <c r="AR132" s="32" t="n"/>
      <c r="AS132" s="32">
        <f>IFERROR(SUMIFS(#REF!,#REF!,'Shift Wise-Data Sheet'!A:A,#REF!,"Samridhi Perk Line")/SUMIFS(#REF!,#REF!,'Shift Wise-Data Sheet'!A:A,#REF!,"Samridhi Perk Line"),"")</f>
        <v/>
      </c>
      <c r="AT132" s="32" t="n"/>
      <c r="AU132" s="32" t="n"/>
      <c r="AV132" s="203">
        <f>IFERROR(VLOOKUP(Table110[[#This Row],[Date]],'Overweight Data'!A130:G1225,6,FALSE),"")</f>
        <v/>
      </c>
      <c r="AW132" s="213">
        <f>IFERROR(
   IF(
      OR(Table110[[#This Row],[Operating Time]]=0, (Table110[[#This Row],[Operating Time]]/IF(AD132&lt;=1,AD132+1,AD132))*60=0),
      1,
      ((Table110[[#This Row],[Operating Time]])/IF(AD132&lt;=1,AD132+1,AD132))*60
   ),
"_")</f>
        <v/>
      </c>
      <c r="AX132" s="213">
        <f>COUNTIFS('Downtime Data'!A:A,Table110[[#This Row],[Date]])</f>
        <v/>
      </c>
      <c r="AY132" s="211">
        <f>IFERROR((SUM(Table110[[#This Row],[Minor Stoppages]:[Material Shortages]])/Table110[[#This Row],['# Stops]])*60,"")</f>
        <v/>
      </c>
      <c r="AZ132" s="211" t="n">
        <v>5</v>
      </c>
      <c r="BA132" s="33" t="n">
        <v>46168</v>
      </c>
    </row>
    <row r="133" ht="20.15" customHeight="1" s="452">
      <c r="A133" s="21" t="n">
        <v>46150</v>
      </c>
      <c r="B133" s="22">
        <f>IF(A133="","",TEXT(A133,"dddddd"))</f>
        <v/>
      </c>
      <c r="C133" s="22" t="n"/>
      <c r="D133" s="23" t="inlineStr">
        <is>
          <t>_10.3GM_HT</t>
        </is>
      </c>
      <c r="E133" s="24">
        <f t="array" ref="E133">IFERROR(INDIRECT(D133),"")</f>
        <v/>
      </c>
      <c r="F133" s="25" t="n">
        <v>30</v>
      </c>
      <c r="G133" s="26" t="n">
        <v>32.4</v>
      </c>
      <c r="H133" s="27">
        <f>IFERROR((Table110[[#This Row],[Plan]]/Table110[[#This Row],[Hours Used]])/(Table110[[#This Row],[SOC (TPD)]]/24),"")</f>
        <v/>
      </c>
      <c r="I133" s="27">
        <f>IFERROR((Table110[[#This Row],[Volume Delivered (T)]]/Table110[[#This Row],[Hours Used]])/(Table110[[#This Row],[SOC (TPD)]]/24),"")</f>
        <v/>
      </c>
      <c r="J133" s="28" t="n"/>
      <c r="K133" s="28" t="n"/>
      <c r="L133" s="28" t="n"/>
      <c r="M133" s="25" t="n"/>
      <c r="N133" s="29" t="n">
        <v>0.039</v>
      </c>
      <c r="O133" s="83" t="n">
        <v>15</v>
      </c>
      <c r="P133" s="25" t="n"/>
      <c r="Q133" s="25" t="n"/>
      <c r="R133" s="69" t="n"/>
      <c r="S133" s="70" t="n"/>
      <c r="T133" s="30">
        <f>IF(Table110[[#This Row],[SKU]]="",0,24-Table110[[#This Row],[Legal Non-Operating Time]]-Table110[[#This Row],[No Demand Time]]-Table110[[#This Row],[Force Majeure]])</f>
        <v/>
      </c>
      <c r="U133" s="26" t="n"/>
      <c r="V133" s="26" t="n"/>
      <c r="W133" s="26" t="n"/>
      <c r="X133" s="26" t="n">
        <v>1</v>
      </c>
      <c r="Y133" s="26" t="n"/>
      <c r="Z133" s="26" t="n"/>
      <c r="AA133" s="26" t="n"/>
      <c r="AB133" s="30">
        <f>Table110[[#This Row],[Hours Used]]-SUM(Table110[[#This Row],[Planned Maintenance]:[Start and Finish Production]])</f>
        <v/>
      </c>
      <c r="AC133" s="26" t="n"/>
      <c r="AD133" s="26" t="n"/>
      <c r="AE133" s="26" t="n"/>
      <c r="AF133" s="26" t="n"/>
      <c r="AG133" s="26" t="n"/>
      <c r="AH133" s="26" t="n"/>
      <c r="AI133" s="24">
        <f>(Table110[[#This Row],[Hours Used]]-SUM(Table110[[#This Row],[Planned Maintenance]:[Start and Finish Production]])-SUM(Table110[[#This Row],[Minor Stoppages]:[Material Shortages]])-Table110[[#This Row],[Quality Loss (Hrs)]]-Table110[[#This Row],[Operating Time]])/3</f>
        <v/>
      </c>
      <c r="AJ133" s="24">
        <f>IFERROR(IF(Table110[[#This Row],[SKU]]="",0,Table110[[#This Row],[Quality Loss (T)]]/(Table110[[#This Row],[SOC (TPD)]]/24)),"")</f>
        <v/>
      </c>
      <c r="AK133" s="31">
        <f>IFERROR(IF(Table110[[#This Row],[SKU]]="",0,Table110[[#This Row],[Volume Delivered (T)]]/(Table110[[#This Row],[SOC (TPD)]]/24)),"")</f>
        <v/>
      </c>
      <c r="AL133" s="31">
        <f>IFERROR(Table110[[#This Row],[Operating Time]]/Table110[[#This Row],[PRODUCTION HOURS]],"")</f>
        <v/>
      </c>
      <c r="AM133" s="32" t="n">
        <v>103</v>
      </c>
      <c r="AN133" s="32" t="inlineStr">
        <is>
          <t>YES</t>
        </is>
      </c>
      <c r="AO133" s="32" t="inlineStr">
        <is>
          <t>YES</t>
        </is>
      </c>
      <c r="AP133" s="32" t="n">
        <v>2</v>
      </c>
      <c r="AQ133" s="32" t="n">
        <v>2</v>
      </c>
      <c r="AR133" s="32" t="n"/>
      <c r="AS133" s="32">
        <f>IFERROR(SUMIFS(#REF!,#REF!,'Shift Wise-Data Sheet'!A:A,#REF!,"Samridhi Perk Line")/SUMIFS(#REF!,#REF!,'Shift Wise-Data Sheet'!A:A,#REF!,"Samridhi Perk Line"),"")</f>
        <v/>
      </c>
      <c r="AT133" s="32" t="n"/>
      <c r="AU133" s="32" t="n"/>
      <c r="AV133" s="203">
        <f>IFERROR(VLOOKUP(Table110[[#This Row],[Date]],'Overweight Data'!A131:G1226,6,FALSE),"")</f>
        <v/>
      </c>
      <c r="AW133" s="213">
        <f>IFERROR(
   IF(
      OR(Table110[[#This Row],[Operating Time]]=0, (Table110[[#This Row],[Operating Time]]/IF(AD133&lt;=1,AD133+1,AD133))*60=0),
      1,
      ((Table110[[#This Row],[Operating Time]])/IF(AD133&lt;=1,AD133+1,AD133))*60
   ),
"_")</f>
        <v/>
      </c>
      <c r="AX133" s="213">
        <f>COUNTIFS('Downtime Data'!A:A,Table110[[#This Row],[Date]])</f>
        <v/>
      </c>
      <c r="AY133" s="211">
        <f>IFERROR((SUM(Table110[[#This Row],[Minor Stoppages]:[Material Shortages]])/Table110[[#This Row],['# Stops]])*60,"")</f>
        <v/>
      </c>
      <c r="AZ133" s="211" t="n"/>
      <c r="BA133" s="33" t="n">
        <v>46168</v>
      </c>
    </row>
    <row r="134" ht="20.15" customHeight="1" s="452">
      <c r="A134" s="21" t="n">
        <v>46151</v>
      </c>
      <c r="B134" s="22">
        <f>IF(A134="","",TEXT(A134,"dddddd"))</f>
        <v/>
      </c>
      <c r="C134" s="22" t="n"/>
      <c r="D134" s="23" t="inlineStr">
        <is>
          <t>_10.3GM</t>
        </is>
      </c>
      <c r="E134" s="24">
        <f t="array" ref="E134">IFERROR(INDIRECT(D134),"")</f>
        <v/>
      </c>
      <c r="F134" s="25" t="n">
        <v>30</v>
      </c>
      <c r="G134" s="26" t="n">
        <v>30.8</v>
      </c>
      <c r="H134" s="27">
        <f>IFERROR((Table110[[#This Row],[Plan]]/Table110[[#This Row],[Hours Used]])/(Table110[[#This Row],[SOC (TPD)]]/24),"")</f>
        <v/>
      </c>
      <c r="I134" s="27">
        <f>IFERROR((Table110[[#This Row],[Volume Delivered (T)]]/Table110[[#This Row],[Hours Used]])/(Table110[[#This Row],[SOC (TPD)]]/24),"")</f>
        <v/>
      </c>
      <c r="J134" s="28" t="n"/>
      <c r="K134" s="28" t="n"/>
      <c r="L134" s="28" t="n"/>
      <c r="M134" s="25" t="n"/>
      <c r="N134" s="29" t="n"/>
      <c r="O134" s="83" t="n"/>
      <c r="P134" s="25" t="n"/>
      <c r="Q134" s="25" t="n"/>
      <c r="R134" s="69" t="n"/>
      <c r="S134" s="70" t="n"/>
      <c r="T134" s="30">
        <f>IF(Table110[[#This Row],[SKU]]="",0,24-Table110[[#This Row],[Legal Non-Operating Time]]-Table110[[#This Row],[No Demand Time]]-Table110[[#This Row],[Force Majeure]])</f>
        <v/>
      </c>
      <c r="U134" s="26" t="n"/>
      <c r="V134" s="26" t="n"/>
      <c r="W134" s="26" t="n"/>
      <c r="X134" s="26" t="n"/>
      <c r="Y134" s="26" t="n"/>
      <c r="Z134" s="26" t="n"/>
      <c r="AA134" s="26" t="n"/>
      <c r="AB134" s="30">
        <f>Table110[[#This Row],[Hours Used]]-SUM(Table110[[#This Row],[Planned Maintenance]:[Start and Finish Production]])</f>
        <v/>
      </c>
      <c r="AC134" s="26" t="n"/>
      <c r="AD134" s="26" t="n">
        <v>2</v>
      </c>
      <c r="AE134" s="26" t="n"/>
      <c r="AF134" s="26">
        <f>20/60</f>
        <v/>
      </c>
      <c r="AG134" s="26" t="n"/>
      <c r="AH134" s="26" t="n"/>
      <c r="AI134" s="24">
        <f>(Table110[[#This Row],[Hours Used]]-SUM(Table110[[#This Row],[Planned Maintenance]:[Start and Finish Production]])-SUM(Table110[[#This Row],[Minor Stoppages]:[Material Shortages]])-Table110[[#This Row],[Quality Loss (Hrs)]]-Table110[[#This Row],[Operating Time]])/3</f>
        <v/>
      </c>
      <c r="AJ134" s="24">
        <f>IFERROR(IF(Table110[[#This Row],[SKU]]="",0,Table110[[#This Row],[Quality Loss (T)]]/(Table110[[#This Row],[SOC (TPD)]]/24)),"")</f>
        <v/>
      </c>
      <c r="AK134" s="31">
        <f>IFERROR(IF(Table110[[#This Row],[SKU]]="",0,Table110[[#This Row],[Volume Delivered (T)]]/(Table110[[#This Row],[SOC (TPD)]]/24)),"")</f>
        <v/>
      </c>
      <c r="AL134" s="31">
        <f>IFERROR(Table110[[#This Row],[Operating Time]]/Table110[[#This Row],[PRODUCTION HOURS]],"")</f>
        <v/>
      </c>
      <c r="AM134" s="32" t="n">
        <v>112</v>
      </c>
      <c r="AN134" s="32" t="inlineStr">
        <is>
          <t>YES</t>
        </is>
      </c>
      <c r="AO134" s="32" t="inlineStr">
        <is>
          <t>YES</t>
        </is>
      </c>
      <c r="AP134" s="32" t="n">
        <v>0</v>
      </c>
      <c r="AQ134" s="32" t="n">
        <v>0</v>
      </c>
      <c r="AR134" s="32" t="n"/>
      <c r="AS134" s="32">
        <f>IFERROR(SUMIFS(#REF!,#REF!,'Shift Wise-Data Sheet'!A:A,#REF!,"Samridhi Perk Line")/SUMIFS(#REF!,#REF!,'Shift Wise-Data Sheet'!A:A,#REF!,"Samridhi Perk Line"),"")</f>
        <v/>
      </c>
      <c r="AT134" s="32" t="n"/>
      <c r="AU134" s="32" t="n"/>
      <c r="AV134" s="203">
        <f>IFERROR(VLOOKUP(Table110[[#This Row],[Date]],'Overweight Data'!A132:G1227,6,FALSE),"")</f>
        <v/>
      </c>
      <c r="AW134" s="213">
        <f>IFERROR(
   IF(
      OR(Table110[[#This Row],[Operating Time]]=0, (Table110[[#This Row],[Operating Time]]/IF(AD134&lt;=1,AD134+1,AD134))*60=0),
      1,
      ((Table110[[#This Row],[Operating Time]])/IF(AD134&lt;=1,AD134+1,AD134))*60
   ),
"_")</f>
        <v/>
      </c>
      <c r="AX134" s="213">
        <f>COUNTIFS('Downtime Data'!A:A,Table110[[#This Row],[Date]])</f>
        <v/>
      </c>
      <c r="AY134" s="211">
        <f>IFERROR((SUM(Table110[[#This Row],[Minor Stoppages]:[Material Shortages]])/Table110[[#This Row],['# Stops]])*60,"")</f>
        <v/>
      </c>
      <c r="AZ134" s="211" t="n"/>
      <c r="BA134" s="33" t="n">
        <v>46168</v>
      </c>
    </row>
    <row r="135" ht="20.15" customHeight="1" s="452">
      <c r="A135" s="21" t="n">
        <v>46152</v>
      </c>
      <c r="B135" s="22">
        <f>IF(A135="","",TEXT(A135,"dddddd"))</f>
        <v/>
      </c>
      <c r="C135" s="22" t="n"/>
      <c r="D135" s="23" t="inlineStr">
        <is>
          <t>_10.3GM</t>
        </is>
      </c>
      <c r="E135" s="24">
        <f t="array" ref="E135">IFERROR(INDIRECT(D135),"")</f>
        <v/>
      </c>
      <c r="F135" s="25" t="n">
        <v>30</v>
      </c>
      <c r="G135" s="26">
        <f>27.9+2.5</f>
        <v/>
      </c>
      <c r="H135" s="27">
        <f>IFERROR((Table110[[#This Row],[Plan]]/Table110[[#This Row],[Hours Used]])/(Table110[[#This Row],[SOC (TPD)]]/24),"")</f>
        <v/>
      </c>
      <c r="I135" s="27">
        <f>IFERROR((Table110[[#This Row],[Volume Delivered (T)]]/Table110[[#This Row],[Hours Used]])/(Table110[[#This Row],[SOC (TPD)]]/24),"")</f>
        <v/>
      </c>
      <c r="J135" s="28" t="n"/>
      <c r="K135" s="28" t="n"/>
      <c r="L135" s="28" t="n"/>
      <c r="M135" s="25">
        <f>0.43+1.02+0.18+0.57-0.25-0.7</f>
        <v/>
      </c>
      <c r="N135" s="29" t="n">
        <v>0.049</v>
      </c>
      <c r="O135" s="83" t="n"/>
      <c r="P135" s="25" t="n"/>
      <c r="Q135" s="25" t="n"/>
      <c r="R135" s="69" t="n"/>
      <c r="S135" s="70" t="n"/>
      <c r="T135" s="30">
        <f>IF(Table110[[#This Row],[SKU]]="",0,24-Table110[[#This Row],[Legal Non-Operating Time]]-Table110[[#This Row],[No Demand Time]]-Table110[[#This Row],[Force Majeure]])</f>
        <v/>
      </c>
      <c r="U135" s="26" t="n"/>
      <c r="V135" s="26" t="n"/>
      <c r="W135" s="26" t="n">
        <v>1.9</v>
      </c>
      <c r="X135" s="26" t="n"/>
      <c r="Y135" s="26" t="n"/>
      <c r="Z135" s="26" t="n"/>
      <c r="AA135" s="26" t="n"/>
      <c r="AB135" s="30">
        <f>Table110[[#This Row],[Hours Used]]-SUM(Table110[[#This Row],[Planned Maintenance]:[Start and Finish Production]])</f>
        <v/>
      </c>
      <c r="AC135" s="26" t="n"/>
      <c r="AD135" s="26" t="n"/>
      <c r="AE135" s="26" t="n"/>
      <c r="AF135" s="26" t="n"/>
      <c r="AG135" s="26" t="n"/>
      <c r="AH135" s="26" t="n"/>
      <c r="AI135" s="24">
        <f>(Table110[[#This Row],[Hours Used]]-SUM(Table110[[#This Row],[Planned Maintenance]:[Start and Finish Production]])-SUM(Table110[[#This Row],[Minor Stoppages]:[Material Shortages]])-Table110[[#This Row],[Quality Loss (Hrs)]]-Table110[[#This Row],[Operating Time]])/3</f>
        <v/>
      </c>
      <c r="AJ135" s="24">
        <f>IFERROR(IF(Table110[[#This Row],[SKU]]="",0,Table110[[#This Row],[Quality Loss (T)]]/(Table110[[#This Row],[SOC (TPD)]]/24)),"")</f>
        <v/>
      </c>
      <c r="AK135" s="31">
        <f>IFERROR(IF(Table110[[#This Row],[SKU]]="",0,Table110[[#This Row],[Volume Delivered (T)]]/(Table110[[#This Row],[SOC (TPD)]]/24)),"")</f>
        <v/>
      </c>
      <c r="AL135" s="31">
        <f>IFERROR(Table110[[#This Row],[Operating Time]]/Table110[[#This Row],[PRODUCTION HOURS]],"")</f>
        <v/>
      </c>
      <c r="AM135" s="32" t="n">
        <v>106</v>
      </c>
      <c r="AN135" s="32" t="inlineStr">
        <is>
          <t>YES</t>
        </is>
      </c>
      <c r="AO135" s="32" t="inlineStr">
        <is>
          <t>YES</t>
        </is>
      </c>
      <c r="AP135" s="32" t="n">
        <v>0</v>
      </c>
      <c r="AQ135" s="32" t="n">
        <v>0</v>
      </c>
      <c r="AR135" s="32" t="n"/>
      <c r="AS135" s="32">
        <f>IFERROR(SUMIFS(#REF!,#REF!,'Shift Wise-Data Sheet'!A:A,#REF!,"Samridhi Perk Line")/SUMIFS(#REF!,#REF!,'Shift Wise-Data Sheet'!A:A,#REF!,"Samridhi Perk Line"),"")</f>
        <v/>
      </c>
      <c r="AT135" s="32" t="n"/>
      <c r="AU135" s="32" t="n"/>
      <c r="AV135" s="203">
        <f>IFERROR(VLOOKUP(Table110[[#This Row],[Date]],'Overweight Data'!A133:G1228,6,FALSE),"")</f>
        <v/>
      </c>
      <c r="AW135" s="213">
        <f>IFERROR(
   IF(
      OR(Table110[[#This Row],[Operating Time]]=0, (Table110[[#This Row],[Operating Time]]/IF(AD135&lt;=1,AD135+1,AD135))*60=0),
      1,
      ((Table110[[#This Row],[Operating Time]])/IF(AD135&lt;=1,AD135+1,AD135))*60
   ),
"_")</f>
        <v/>
      </c>
      <c r="AX135" s="213">
        <f>COUNTIFS('Downtime Data'!A:A,Table110[[#This Row],[Date]])</f>
        <v/>
      </c>
      <c r="AY135" s="211">
        <f>IFERROR((SUM(Table110[[#This Row],[Minor Stoppages]:[Material Shortages]])/Table110[[#This Row],['# Stops]])*60,"")</f>
        <v/>
      </c>
      <c r="AZ135" s="211" t="n"/>
      <c r="BA135" s="33" t="n">
        <v>46168</v>
      </c>
    </row>
    <row r="136" ht="20.15" customHeight="1" s="452">
      <c r="A136" s="21" t="n">
        <v>46153</v>
      </c>
      <c r="B136" s="22">
        <f>IF(A136="","",TEXT(A136,"dddddd"))</f>
        <v/>
      </c>
      <c r="C136" s="22" t="n"/>
      <c r="D136" s="23" t="inlineStr">
        <is>
          <t>_10.3GM</t>
        </is>
      </c>
      <c r="E136" s="24">
        <f t="array" ref="E136">IFERROR(INDIRECT(D136),"")</f>
        <v/>
      </c>
      <c r="F136" s="25" t="n">
        <v>17</v>
      </c>
      <c r="G136" s="26" t="n">
        <v>12</v>
      </c>
      <c r="H136" s="27">
        <f>IFERROR((Table110[[#This Row],[Plan]]/Table110[[#This Row],[Hours Used]])/(Table110[[#This Row],[SOC (TPD)]]/24),"")</f>
        <v/>
      </c>
      <c r="I136" s="27">
        <f>IFERROR((Table110[[#This Row],[Volume Delivered (T)]]/Table110[[#This Row],[Hours Used]])/(Table110[[#This Row],[SOC (TPD)]]/24),"")</f>
        <v/>
      </c>
      <c r="J136" s="28" t="n"/>
      <c r="K136" s="28" t="n"/>
      <c r="L136" s="28" t="n"/>
      <c r="M136" s="25">
        <f>0.25+0.83+0.12+0.48-0.17-0.36</f>
        <v/>
      </c>
      <c r="N136" s="29" t="n">
        <v>0.049</v>
      </c>
      <c r="O136" s="83" t="n"/>
      <c r="P136" s="25" t="n"/>
      <c r="Q136" s="25" t="n"/>
      <c r="R136" s="69" t="n"/>
      <c r="S136" s="70" t="n"/>
      <c r="T136" s="30">
        <f>IF(Table110[[#This Row],[SKU]]="",0,24-Table110[[#This Row],[Legal Non-Operating Time]]-Table110[[#This Row],[No Demand Time]]-Table110[[#This Row],[Force Majeure]])</f>
        <v/>
      </c>
      <c r="U136" s="26" t="n"/>
      <c r="V136" s="26" t="n"/>
      <c r="W136" s="26" t="n">
        <v>14</v>
      </c>
      <c r="X136" s="26" t="n"/>
      <c r="Y136" s="26" t="n"/>
      <c r="Z136" s="26" t="n"/>
      <c r="AA136" s="26" t="n"/>
      <c r="AB136" s="30">
        <f>Table110[[#This Row],[Hours Used]]-SUM(Table110[[#This Row],[Planned Maintenance]:[Start and Finish Production]])</f>
        <v/>
      </c>
      <c r="AC136" s="26" t="n">
        <v>0.5</v>
      </c>
      <c r="AD136" s="26" t="n"/>
      <c r="AE136" s="26" t="n"/>
      <c r="AF136" s="26" t="n"/>
      <c r="AG136" s="26" t="n"/>
      <c r="AH136" s="26" t="n"/>
      <c r="AI136" s="24">
        <f>(Table110[[#This Row],[Hours Used]]-SUM(Table110[[#This Row],[Planned Maintenance]:[Start and Finish Production]])-SUM(Table110[[#This Row],[Minor Stoppages]:[Material Shortages]])-Table110[[#This Row],[Quality Loss (Hrs)]]-Table110[[#This Row],[Operating Time]])/3</f>
        <v/>
      </c>
      <c r="AJ136" s="24">
        <f>IFERROR(IF(Table110[[#This Row],[SKU]]="",0,Table110[[#This Row],[Quality Loss (T)]]/(Table110[[#This Row],[SOC (TPD)]]/24)),"")</f>
        <v/>
      </c>
      <c r="AK136" s="31">
        <f>IFERROR(IF(Table110[[#This Row],[SKU]]="",0,Table110[[#This Row],[Volume Delivered (T)]]/(Table110[[#This Row],[SOC (TPD)]]/24)),"")</f>
        <v/>
      </c>
      <c r="AL136" s="31">
        <f>IFERROR(Table110[[#This Row],[Operating Time]]/Table110[[#This Row],[PRODUCTION HOURS]],"")</f>
        <v/>
      </c>
      <c r="AM136" s="32" t="n">
        <v>71</v>
      </c>
      <c r="AN136" s="32" t="inlineStr">
        <is>
          <t>YES</t>
        </is>
      </c>
      <c r="AO136" s="32" t="inlineStr">
        <is>
          <t>NO</t>
        </is>
      </c>
      <c r="AP136" s="32" t="n">
        <v>1</v>
      </c>
      <c r="AQ136" s="32" t="n">
        <v>1</v>
      </c>
      <c r="AR136" s="32" t="n"/>
      <c r="AS136" s="32">
        <f>IFERROR(SUMIFS(#REF!,#REF!,'Shift Wise-Data Sheet'!A:A,#REF!,"Samridhi Perk Line")/SUMIFS(#REF!,#REF!,'Shift Wise-Data Sheet'!A:A,#REF!,"Samridhi Perk Line"),"")</f>
        <v/>
      </c>
      <c r="AT136" s="32" t="n"/>
      <c r="AU136" s="32" t="n"/>
      <c r="AV136" s="203">
        <f>IFERROR(VLOOKUP(Table110[[#This Row],[Date]],'Overweight Data'!A134:G1229,6,FALSE),"")</f>
        <v/>
      </c>
      <c r="AW136" s="213">
        <f>IFERROR(
   IF(
      OR(Table110[[#This Row],[Operating Time]]=0, (Table110[[#This Row],[Operating Time]]/IF(AD136&lt;=1,AD136+1,AD136))*60=0),
      1,
      ((Table110[[#This Row],[Operating Time]])/IF(AD136&lt;=1,AD136+1,AD136))*60
   ),
"_")</f>
        <v/>
      </c>
      <c r="AX136" s="213">
        <f>COUNTIFS('Downtime Data'!A:A,Table110[[#This Row],[Date]])</f>
        <v/>
      </c>
      <c r="AY136" s="211">
        <f>IFERROR((SUM(Table110[[#This Row],[Minor Stoppages]:[Material Shortages]])/Table110[[#This Row],['# Stops]])*60,"")</f>
        <v/>
      </c>
      <c r="AZ136" s="211" t="n"/>
      <c r="BA136" s="33" t="n">
        <v>46168</v>
      </c>
    </row>
    <row r="137" ht="20.15" customHeight="1" s="452">
      <c r="A137" s="21" t="n">
        <v>46154</v>
      </c>
      <c r="B137" s="22">
        <f>IF(A137="","",TEXT(A137,"dddddd"))</f>
        <v/>
      </c>
      <c r="C137" s="22" t="n"/>
      <c r="D137" s="23" t="inlineStr">
        <is>
          <t>_10.3GM</t>
        </is>
      </c>
      <c r="E137" s="24">
        <f t="array" ref="E137">IFERROR(INDIRECT(D137),"")</f>
        <v/>
      </c>
      <c r="F137" s="25" t="n">
        <v>32.5</v>
      </c>
      <c r="G137" s="26" t="n">
        <v>28.5</v>
      </c>
      <c r="H137" s="27">
        <f>IFERROR((Table110[[#This Row],[Plan]]/Table110[[#This Row],[Hours Used]])/(Table110[[#This Row],[SOC (TPD)]]/24),"")</f>
        <v/>
      </c>
      <c r="I137" s="27">
        <f>IFERROR((Table110[[#This Row],[Volume Delivered (T)]]/Table110[[#This Row],[Hours Used]])/(Table110[[#This Row],[SOC (TPD)]]/24),"")</f>
        <v/>
      </c>
      <c r="J137" s="28" t="n"/>
      <c r="K137" s="28" t="n"/>
      <c r="L137" s="28" t="n"/>
      <c r="M137" s="25">
        <f>0.42+1.24+0.16+0.31-0.36-0.75</f>
        <v/>
      </c>
      <c r="N137" s="29" t="n">
        <v>0.051</v>
      </c>
      <c r="O137" s="83" t="n"/>
      <c r="P137" s="25" t="n"/>
      <c r="Q137" s="25" t="n"/>
      <c r="R137" s="69" t="n"/>
      <c r="S137" s="70" t="n"/>
      <c r="T137" s="30">
        <f>IF(Table110[[#This Row],[SKU]]="",0,24-Table110[[#This Row],[Legal Non-Operating Time]]-Table110[[#This Row],[No Demand Time]]-Table110[[#This Row],[Force Majeure]])</f>
        <v/>
      </c>
      <c r="U137" s="26" t="n">
        <v>1</v>
      </c>
      <c r="V137" s="26" t="n">
        <v>1</v>
      </c>
      <c r="W137" s="26" t="n"/>
      <c r="X137" s="26" t="n"/>
      <c r="Y137" s="26" t="n">
        <v>0.5</v>
      </c>
      <c r="Z137" s="26" t="n"/>
      <c r="AA137" s="26" t="n"/>
      <c r="AB137" s="30">
        <f>Table110[[#This Row],[Hours Used]]-SUM(Table110[[#This Row],[Planned Maintenance]:[Start and Finish Production]])</f>
        <v/>
      </c>
      <c r="AC137" s="26" t="n"/>
      <c r="AD137" s="26" t="n">
        <v>1.5</v>
      </c>
      <c r="AE137" s="26" t="n"/>
      <c r="AF137" s="26" t="n">
        <v>0.75</v>
      </c>
      <c r="AG137" s="26" t="n"/>
      <c r="AH137" s="26" t="n"/>
      <c r="AI137" s="24">
        <f>(Table110[[#This Row],[Hours Used]]-SUM(Table110[[#This Row],[Planned Maintenance]:[Start and Finish Production]])-SUM(Table110[[#This Row],[Minor Stoppages]:[Material Shortages]])-Table110[[#This Row],[Quality Loss (Hrs)]]-Table110[[#This Row],[Operating Time]])/3</f>
        <v/>
      </c>
      <c r="AJ137" s="24">
        <f>IFERROR(IF(Table110[[#This Row],[SKU]]="",0,Table110[[#This Row],[Quality Loss (T)]]/(Table110[[#This Row],[SOC (TPD)]]/24)),"")</f>
        <v/>
      </c>
      <c r="AK137" s="31">
        <f>IFERROR(IF(Table110[[#This Row],[SKU]]="",0,Table110[[#This Row],[Volume Delivered (T)]]/(Table110[[#This Row],[SOC (TPD)]]/24)),"")</f>
        <v/>
      </c>
      <c r="AL137" s="31">
        <f>IFERROR(Table110[[#This Row],[Operating Time]]/Table110[[#This Row],[PRODUCTION HOURS]],"")</f>
        <v/>
      </c>
      <c r="AM137" s="32" t="n">
        <v>78</v>
      </c>
      <c r="AN137" s="32" t="inlineStr">
        <is>
          <t>YES</t>
        </is>
      </c>
      <c r="AO137" s="32" t="inlineStr">
        <is>
          <t>YES</t>
        </is>
      </c>
      <c r="AP137" s="32" t="n">
        <v>0</v>
      </c>
      <c r="AQ137" s="32" t="n">
        <v>0</v>
      </c>
      <c r="AR137" s="32" t="n"/>
      <c r="AS137" s="32">
        <f>IFERROR(SUMIFS(#REF!,#REF!,'Shift Wise-Data Sheet'!A:A,#REF!,"Samridhi Perk Line")/SUMIFS(#REF!,#REF!,'Shift Wise-Data Sheet'!A:A,#REF!,"Samridhi Perk Line"),"")</f>
        <v/>
      </c>
      <c r="AT137" s="32" t="n"/>
      <c r="AU137" s="32" t="n"/>
      <c r="AV137" s="203">
        <f>IFERROR(VLOOKUP(Table110[[#This Row],[Date]],'Overweight Data'!A135:G1230,6,FALSE),"")</f>
        <v/>
      </c>
      <c r="AW137" s="213">
        <f>IFERROR(
   IF(
      OR(Table110[[#This Row],[Operating Time]]=0, (Table110[[#This Row],[Operating Time]]/IF(AD137&lt;=1,AD137+1,AD137))*60=0),
      1,
      ((Table110[[#This Row],[Operating Time]])/IF(AD137&lt;=1,AD137+1,AD137))*60
   ),
"_")</f>
        <v/>
      </c>
      <c r="AX137" s="213">
        <f>COUNTIFS('Downtime Data'!A:A,Table110[[#This Row],[Date]])</f>
        <v/>
      </c>
      <c r="AY137" s="211">
        <f>IFERROR((SUM(Table110[[#This Row],[Minor Stoppages]:[Material Shortages]])/Table110[[#This Row],['# Stops]])*60,"")</f>
        <v/>
      </c>
      <c r="AZ137" s="211" t="n"/>
      <c r="BA137" s="33" t="n">
        <v>46168</v>
      </c>
    </row>
    <row r="138" ht="20.15" customHeight="1" s="452">
      <c r="A138" s="21" t="n">
        <v>46155</v>
      </c>
      <c r="B138" s="22">
        <f>IF(A138="","",TEXT(A138,"dddddd"))</f>
        <v/>
      </c>
      <c r="C138" s="22" t="n"/>
      <c r="D138" s="23" t="inlineStr">
        <is>
          <t>_10.3GM</t>
        </is>
      </c>
      <c r="E138" s="24">
        <f t="array" ref="E138">IFERROR(INDIRECT(D138),"")</f>
        <v/>
      </c>
      <c r="F138" s="25" t="n">
        <v>32.5</v>
      </c>
      <c r="G138" s="26" t="n">
        <v>34</v>
      </c>
      <c r="H138" s="27">
        <f>IFERROR((Table110[[#This Row],[Plan]]/Table110[[#This Row],[Hours Used]])/(Table110[[#This Row],[SOC (TPD)]]/24),"")</f>
        <v/>
      </c>
      <c r="I138" s="27">
        <f>IFERROR((Table110[[#This Row],[Volume Delivered (T)]]/Table110[[#This Row],[Hours Used]])/(Table110[[#This Row],[SOC (TPD)]]/24),"")</f>
        <v/>
      </c>
      <c r="J138" s="28" t="n"/>
      <c r="K138" s="28" t="n"/>
      <c r="L138" s="28" t="n"/>
      <c r="M138" s="25">
        <f>0.24+1.12+0.2+0.55-0.24-0.53</f>
        <v/>
      </c>
      <c r="N138" s="29" t="n">
        <v>0.049</v>
      </c>
      <c r="O138" s="83" t="n">
        <v>14</v>
      </c>
      <c r="P138" s="25" t="n"/>
      <c r="Q138" s="25" t="n"/>
      <c r="R138" s="69" t="n"/>
      <c r="S138" s="70" t="n"/>
      <c r="T138" s="30">
        <f>IF(Table110[[#This Row],[SKU]]="",0,24-Table110[[#This Row],[Legal Non-Operating Time]]-Table110[[#This Row],[No Demand Time]]-Table110[[#This Row],[Force Majeure]])</f>
        <v/>
      </c>
      <c r="U138" s="26" t="n">
        <v>1</v>
      </c>
      <c r="V138" s="26" t="n"/>
      <c r="W138" s="26" t="n"/>
      <c r="X138" s="26" t="n"/>
      <c r="Y138" s="26" t="n"/>
      <c r="Z138" s="26" t="n"/>
      <c r="AA138" s="26" t="n"/>
      <c r="AB138" s="30">
        <f>Table110[[#This Row],[Hours Used]]-SUM(Table110[[#This Row],[Planned Maintenance]:[Start and Finish Production]])</f>
        <v/>
      </c>
      <c r="AC138" s="26" t="n"/>
      <c r="AD138" s="26" t="n">
        <v>1</v>
      </c>
      <c r="AE138" s="26" t="n"/>
      <c r="AF138" s="26" t="n"/>
      <c r="AG138" s="26" t="n"/>
      <c r="AH138" s="26" t="n"/>
      <c r="AI138" s="24">
        <f>(Table110[[#This Row],[Hours Used]]-SUM(Table110[[#This Row],[Planned Maintenance]:[Start and Finish Production]])-SUM(Table110[[#This Row],[Minor Stoppages]:[Material Shortages]])-Table110[[#This Row],[Quality Loss (Hrs)]]-Table110[[#This Row],[Operating Time]])/3</f>
        <v/>
      </c>
      <c r="AJ138" s="24">
        <f>IFERROR(IF(Table110[[#This Row],[SKU]]="",0,Table110[[#This Row],[Quality Loss (T)]]/(Table110[[#This Row],[SOC (TPD)]]/24)),"")</f>
        <v/>
      </c>
      <c r="AK138" s="31">
        <f>IFERROR(IF(Table110[[#This Row],[SKU]]="",0,Table110[[#This Row],[Volume Delivered (T)]]/(Table110[[#This Row],[SOC (TPD)]]/24)),"")</f>
        <v/>
      </c>
      <c r="AL138" s="31">
        <f>IFERROR(Table110[[#This Row],[Operating Time]]/Table110[[#This Row],[PRODUCTION HOURS]],"")</f>
        <v/>
      </c>
      <c r="AM138" s="32" t="n">
        <v>86</v>
      </c>
      <c r="AN138" s="32" t="inlineStr">
        <is>
          <t>YES</t>
        </is>
      </c>
      <c r="AO138" s="32" t="inlineStr">
        <is>
          <t>YES</t>
        </is>
      </c>
      <c r="AP138" s="32" t="n">
        <v>1</v>
      </c>
      <c r="AQ138" s="32" t="n">
        <v>1</v>
      </c>
      <c r="AR138" s="32" t="n"/>
      <c r="AS138" s="32">
        <f>IFERROR(SUMIFS(#REF!,#REF!,'Shift Wise-Data Sheet'!A:A,#REF!,"Samridhi Perk Line")/SUMIFS(#REF!,#REF!,'Shift Wise-Data Sheet'!A:A,#REF!,"Samridhi Perk Line"),"")</f>
        <v/>
      </c>
      <c r="AT138" s="32" t="n"/>
      <c r="AU138" s="32" t="n"/>
      <c r="AV138" s="203">
        <f>IFERROR(VLOOKUP(Table110[[#This Row],[Date]],'Overweight Data'!A136:G1231,6,FALSE),"")</f>
        <v/>
      </c>
      <c r="AW138" s="213">
        <f>IFERROR(
   IF(
      OR(Table110[[#This Row],[Operating Time]]=0, (Table110[[#This Row],[Operating Time]]/IF(AD138&lt;=1,AD138+1,AD138))*60=0),
      1,
      ((Table110[[#This Row],[Operating Time]])/IF(AD138&lt;=1,AD138+1,AD138))*60
   ),
"_")</f>
        <v/>
      </c>
      <c r="AX138" s="213">
        <f>COUNTIFS('Downtime Data'!A:A,Table110[[#This Row],[Date]])</f>
        <v/>
      </c>
      <c r="AY138" s="211">
        <f>IFERROR((SUM(Table110[[#This Row],[Minor Stoppages]:[Material Shortages]])/Table110[[#This Row],['# Stops]])*60,"")</f>
        <v/>
      </c>
      <c r="AZ138" s="211" t="n"/>
      <c r="BA138" s="33" t="n">
        <v>46168</v>
      </c>
    </row>
    <row r="139" ht="20.15" customHeight="1" s="452">
      <c r="A139" s="21" t="n">
        <v>46156</v>
      </c>
      <c r="B139" s="22">
        <f>IF(A139="","",TEXT(A139,"dddddd"))</f>
        <v/>
      </c>
      <c r="C139" s="22" t="n"/>
      <c r="D139" s="23" t="inlineStr">
        <is>
          <t>_10.3GM</t>
        </is>
      </c>
      <c r="E139" s="24">
        <f t="array" ref="E139">IFERROR(INDIRECT(D139),"")</f>
        <v/>
      </c>
      <c r="F139" s="25" t="n">
        <v>32.5</v>
      </c>
      <c r="G139" s="26" t="n">
        <v>33</v>
      </c>
      <c r="H139" s="27">
        <f>IFERROR((Table110[[#This Row],[Plan]]/Table110[[#This Row],[Hours Used]])/(Table110[[#This Row],[SOC (TPD)]]/24),"")</f>
        <v/>
      </c>
      <c r="I139" s="27">
        <f>IFERROR((Table110[[#This Row],[Volume Delivered (T)]]/Table110[[#This Row],[Hours Used]])/(Table110[[#This Row],[SOC (TPD)]]/24),"")</f>
        <v/>
      </c>
      <c r="J139" s="28" t="n"/>
      <c r="K139" s="28" t="n"/>
      <c r="L139" s="28" t="n"/>
      <c r="M139" s="25">
        <f>0.38+1.13+0.15+0.4-0.3-0.68</f>
        <v/>
      </c>
      <c r="N139" s="29" t="n">
        <v>0.049</v>
      </c>
      <c r="O139" s="83" t="n">
        <v>14</v>
      </c>
      <c r="P139" s="25" t="n"/>
      <c r="Q139" s="25" t="n"/>
      <c r="R139" s="69" t="n"/>
      <c r="S139" s="70" t="n"/>
      <c r="T139" s="30">
        <f>IF(Table110[[#This Row],[SKU]]="",0,24-Table110[[#This Row],[Legal Non-Operating Time]]-Table110[[#This Row],[No Demand Time]]-Table110[[#This Row],[Force Majeure]])</f>
        <v/>
      </c>
      <c r="U139" s="26" t="n"/>
      <c r="V139" s="26" t="n">
        <v>1</v>
      </c>
      <c r="W139" s="26" t="n"/>
      <c r="X139" s="26" t="n"/>
      <c r="Y139" s="26" t="n"/>
      <c r="Z139" s="26" t="n"/>
      <c r="AA139" s="26" t="n"/>
      <c r="AB139" s="30">
        <f>Table110[[#This Row],[Hours Used]]-SUM(Table110[[#This Row],[Planned Maintenance]:[Start and Finish Production]])</f>
        <v/>
      </c>
      <c r="AC139" s="26" t="n">
        <v>0.5</v>
      </c>
      <c r="AD139" s="26" t="n"/>
      <c r="AE139" s="26" t="n">
        <v>0.5</v>
      </c>
      <c r="AF139" s="26" t="n"/>
      <c r="AG139" s="26" t="n"/>
      <c r="AH139" s="26" t="n"/>
      <c r="AI139" s="24">
        <f>(Table110[[#This Row],[Hours Used]]-SUM(Table110[[#This Row],[Planned Maintenance]:[Start and Finish Production]])-SUM(Table110[[#This Row],[Minor Stoppages]:[Material Shortages]])-Table110[[#This Row],[Quality Loss (Hrs)]]-Table110[[#This Row],[Operating Time]])/3</f>
        <v/>
      </c>
      <c r="AJ139" s="24">
        <f>IFERROR(IF(Table110[[#This Row],[SKU]]="",0,Table110[[#This Row],[Quality Loss (T)]]/(Table110[[#This Row],[SOC (TPD)]]/24)),"")</f>
        <v/>
      </c>
      <c r="AK139" s="31">
        <f>IFERROR(IF(Table110[[#This Row],[SKU]]="",0,Table110[[#This Row],[Volume Delivered (T)]]/(Table110[[#This Row],[SOC (TPD)]]/24)),"")</f>
        <v/>
      </c>
      <c r="AL139" s="31">
        <f>IFERROR(Table110[[#This Row],[Operating Time]]/Table110[[#This Row],[PRODUCTION HOURS]],"")</f>
        <v/>
      </c>
      <c r="AM139" s="32" t="n">
        <v>73</v>
      </c>
      <c r="AN139" s="32" t="inlineStr">
        <is>
          <t>YES</t>
        </is>
      </c>
      <c r="AO139" s="32" t="inlineStr">
        <is>
          <t>YES</t>
        </is>
      </c>
      <c r="AP139" s="32" t="n">
        <v>23</v>
      </c>
      <c r="AQ139" s="32" t="n">
        <v>21</v>
      </c>
      <c r="AR139" s="32" t="n"/>
      <c r="AS139" s="32">
        <f>IFERROR(SUMIFS(#REF!,#REF!,'Shift Wise-Data Sheet'!A:A,#REF!,"Samridhi Perk Line")/SUMIFS(#REF!,#REF!,'Shift Wise-Data Sheet'!A:A,#REF!,"Samridhi Perk Line"),"")</f>
        <v/>
      </c>
      <c r="AT139" s="32" t="n"/>
      <c r="AU139" s="32" t="n"/>
      <c r="AV139" s="203">
        <f>IFERROR(VLOOKUP(Table110[[#This Row],[Date]],'Overweight Data'!A137:G1232,6,FALSE),"")</f>
        <v/>
      </c>
      <c r="AW139" s="213">
        <f>IFERROR(
   IF(
      OR(Table110[[#This Row],[Operating Time]]=0, (Table110[[#This Row],[Operating Time]]/IF(AD139&lt;=1,AD139+1,AD139))*60=0),
      1,
      ((Table110[[#This Row],[Operating Time]])/IF(AD139&lt;=1,AD139+1,AD139))*60
   ),
"_")</f>
        <v/>
      </c>
      <c r="AX139" s="213">
        <f>COUNTIFS('Downtime Data'!A:A,Table110[[#This Row],[Date]])</f>
        <v/>
      </c>
      <c r="AY139" s="211">
        <f>IFERROR((SUM(Table110[[#This Row],[Minor Stoppages]:[Material Shortages]])/Table110[[#This Row],['# Stops]])*60,"")</f>
        <v/>
      </c>
      <c r="AZ139" s="211" t="n"/>
      <c r="BA139" s="33" t="n">
        <v>46168</v>
      </c>
    </row>
    <row r="140" ht="20.15" customHeight="1" s="452">
      <c r="A140" s="21" t="n">
        <v>46157</v>
      </c>
      <c r="B140" s="22">
        <f>IF(A140="","",TEXT(A140,"dddddd"))</f>
        <v/>
      </c>
      <c r="C140" s="22" t="n"/>
      <c r="D140" s="23" t="inlineStr">
        <is>
          <t>_10.3GM</t>
        </is>
      </c>
      <c r="E140" s="24">
        <f t="array" ref="E140">IFERROR(INDIRECT(D140),"")</f>
        <v/>
      </c>
      <c r="F140" s="25" t="n">
        <v>30.5</v>
      </c>
      <c r="G140" s="26" t="n">
        <v>30.1</v>
      </c>
      <c r="H140" s="27">
        <f>IFERROR((Table110[[#This Row],[Plan]]/Table110[[#This Row],[Hours Used]])/(Table110[[#This Row],[SOC (TPD)]]/24),"")</f>
        <v/>
      </c>
      <c r="I140" s="27">
        <f>IFERROR((Table110[[#This Row],[Volume Delivered (T)]]/Table110[[#This Row],[Hours Used]])/(Table110[[#This Row],[SOC (TPD)]]/24),"")</f>
        <v/>
      </c>
      <c r="J140" s="28" t="n"/>
      <c r="K140" s="28" t="n"/>
      <c r="L140" s="28" t="n"/>
      <c r="M140" s="25" t="n">
        <v>1.2</v>
      </c>
      <c r="N140" s="29" t="n">
        <v>0.048</v>
      </c>
      <c r="O140" s="83" t="n">
        <v>14</v>
      </c>
      <c r="P140" s="25" t="n"/>
      <c r="Q140" s="25" t="n"/>
      <c r="R140" s="69" t="n"/>
      <c r="S140" s="70" t="n"/>
      <c r="T140" s="30">
        <f>IF(Table110[[#This Row],[SKU]]="",0,24-Table110[[#This Row],[Legal Non-Operating Time]]-Table110[[#This Row],[No Demand Time]]-Table110[[#This Row],[Force Majeure]])</f>
        <v/>
      </c>
      <c r="U140" s="26" t="n"/>
      <c r="V140" s="26" t="n"/>
      <c r="W140" s="26" t="n"/>
      <c r="X140" s="26" t="n">
        <v>2</v>
      </c>
      <c r="Y140" s="26" t="n">
        <v>1</v>
      </c>
      <c r="Z140" s="26" t="n"/>
      <c r="AA140" s="26" t="n"/>
      <c r="AB140" s="30">
        <f>Table110[[#This Row],[Hours Used]]-SUM(Table110[[#This Row],[Planned Maintenance]:[Start and Finish Production]])</f>
        <v/>
      </c>
      <c r="AC140" s="26" t="n">
        <v>0.5</v>
      </c>
      <c r="AD140" s="26" t="n">
        <v>0.3</v>
      </c>
      <c r="AE140" s="26">
        <f>35/60</f>
        <v/>
      </c>
      <c r="AF140" s="26" t="n"/>
      <c r="AG140" s="26" t="n"/>
      <c r="AH140" s="26" t="n"/>
      <c r="AI140" s="24">
        <f>(Table110[[#This Row],[Hours Used]]-SUM(Table110[[#This Row],[Planned Maintenance]:[Start and Finish Production]])-SUM(Table110[[#This Row],[Minor Stoppages]:[Material Shortages]])-Table110[[#This Row],[Quality Loss (Hrs)]]-Table110[[#This Row],[Operating Time]])/3</f>
        <v/>
      </c>
      <c r="AJ140" s="24">
        <f>IFERROR(IF(Table110[[#This Row],[SKU]]="",0,Table110[[#This Row],[Quality Loss (T)]]/(Table110[[#This Row],[SOC (TPD)]]/24)),"")</f>
        <v/>
      </c>
      <c r="AK140" s="31">
        <f>IFERROR(IF(Table110[[#This Row],[SKU]]="",0,Table110[[#This Row],[Volume Delivered (T)]]/(Table110[[#This Row],[SOC (TPD)]]/24)),"")</f>
        <v/>
      </c>
      <c r="AL140" s="31">
        <f>IFERROR(Table110[[#This Row],[Operating Time]]/Table110[[#This Row],[PRODUCTION HOURS]],"")</f>
        <v/>
      </c>
      <c r="AM140" s="32" t="n">
        <v>77</v>
      </c>
      <c r="AN140" s="32" t="inlineStr">
        <is>
          <t>YES</t>
        </is>
      </c>
      <c r="AO140" s="32" t="inlineStr">
        <is>
          <t>YES</t>
        </is>
      </c>
      <c r="AP140" s="32" t="n">
        <v>0</v>
      </c>
      <c r="AQ140" s="32" t="n">
        <v>0</v>
      </c>
      <c r="AR140" s="32" t="n"/>
      <c r="AS140" s="32">
        <f>IFERROR(SUMIFS(#REF!,#REF!,'Shift Wise-Data Sheet'!A:A,#REF!,"Samridhi Perk Line")/SUMIFS(#REF!,#REF!,'Shift Wise-Data Sheet'!A:A,#REF!,"Samridhi Perk Line"),"")</f>
        <v/>
      </c>
      <c r="AT140" s="32" t="n"/>
      <c r="AU140" s="32" t="n"/>
      <c r="AV140" s="203">
        <f>IFERROR(VLOOKUP(Table110[[#This Row],[Date]],'Overweight Data'!A138:G1233,6,FALSE),"")</f>
        <v/>
      </c>
      <c r="AW140" s="213">
        <f>IFERROR(
   IF(
      OR(Table110[[#This Row],[Operating Time]]=0, (Table110[[#This Row],[Operating Time]]/IF(AD140&lt;=1,AD140+1,AD140))*60=0),
      1,
      ((Table110[[#This Row],[Operating Time]])/IF(AD140&lt;=1,AD140+1,AD140))*60
   ),
"_")</f>
        <v/>
      </c>
      <c r="AX140" s="213">
        <f>COUNTIFS('Downtime Data'!A:A,Table110[[#This Row],[Date]])</f>
        <v/>
      </c>
      <c r="AY140" s="211">
        <f>IFERROR((SUM(Table110[[#This Row],[Minor Stoppages]:[Material Shortages]])/Table110[[#This Row],['# Stops]])*60,"")</f>
        <v/>
      </c>
      <c r="AZ140" s="211" t="n"/>
      <c r="BA140" s="33" t="n">
        <v>46168</v>
      </c>
    </row>
    <row r="141" ht="20.15" customHeight="1" s="452">
      <c r="A141" s="21" t="n">
        <v>46158</v>
      </c>
      <c r="B141" s="22">
        <f>IF(A141="","",TEXT(A141,"dddddd"))</f>
        <v/>
      </c>
      <c r="C141" s="22" t="n"/>
      <c r="D141" s="23" t="inlineStr">
        <is>
          <t>_10.3GM</t>
        </is>
      </c>
      <c r="E141" s="24">
        <f t="array" ref="E141">IFERROR(INDIRECT(D141),"")</f>
        <v/>
      </c>
      <c r="F141" s="25" t="n">
        <v>32.5</v>
      </c>
      <c r="G141" s="26">
        <f>30.8-2.5</f>
        <v/>
      </c>
      <c r="H141" s="27">
        <f>IFERROR((Table110[[#This Row],[Plan]]/Table110[[#This Row],[Hours Used]])/(Table110[[#This Row],[SOC (TPD)]]/24),"")</f>
        <v/>
      </c>
      <c r="I141" s="27">
        <f>IFERROR((Table110[[#This Row],[Volume Delivered (T)]]/Table110[[#This Row],[Hours Used]])/(Table110[[#This Row],[SOC (TPD)]]/24),"")</f>
        <v/>
      </c>
      <c r="J141" s="28" t="n"/>
      <c r="K141" s="28" t="n"/>
      <c r="L141" s="28" t="n"/>
      <c r="M141" s="25">
        <f>0.49+1.22+0.16+0.37-0.27-0.65</f>
        <v/>
      </c>
      <c r="N141" s="29" t="n">
        <v>0.049</v>
      </c>
      <c r="O141" s="83" t="n">
        <v>5</v>
      </c>
      <c r="P141" s="25" t="n"/>
      <c r="Q141" s="25" t="n"/>
      <c r="R141" s="69" t="n"/>
      <c r="S141" s="70" t="n"/>
      <c r="T141" s="30">
        <f>IF(Table110[[#This Row],[SKU]]="",0,24-Table110[[#This Row],[Legal Non-Operating Time]]-Table110[[#This Row],[No Demand Time]]-Table110[[#This Row],[Force Majeure]])</f>
        <v/>
      </c>
      <c r="U141" s="26" t="n"/>
      <c r="V141" s="26" t="n">
        <v>1</v>
      </c>
      <c r="W141" s="26" t="n"/>
      <c r="X141" s="26" t="n"/>
      <c r="Y141" s="26" t="n"/>
      <c r="Z141" s="26" t="n"/>
      <c r="AA141" s="26" t="n"/>
      <c r="AB141" s="30">
        <f>Table110[[#This Row],[Hours Used]]-SUM(Table110[[#This Row],[Planned Maintenance]:[Start and Finish Production]])</f>
        <v/>
      </c>
      <c r="AC141" s="26" t="n">
        <v>0.5</v>
      </c>
      <c r="AD141" s="26" t="n">
        <v>3</v>
      </c>
      <c r="AE141" s="26" t="n"/>
      <c r="AF141" s="26" t="n"/>
      <c r="AG141" s="26" t="n"/>
      <c r="AH141" s="26" t="n"/>
      <c r="AI141" s="24">
        <f>(Table110[[#This Row],[Hours Used]]-SUM(Table110[[#This Row],[Planned Maintenance]:[Start and Finish Production]])-SUM(Table110[[#This Row],[Minor Stoppages]:[Material Shortages]])-Table110[[#This Row],[Quality Loss (Hrs)]]-Table110[[#This Row],[Operating Time]])/3</f>
        <v/>
      </c>
      <c r="AJ141" s="24">
        <f>IFERROR(IF(Table110[[#This Row],[SKU]]="",0,Table110[[#This Row],[Quality Loss (T)]]/(Table110[[#This Row],[SOC (TPD)]]/24)),"")</f>
        <v/>
      </c>
      <c r="AK141" s="31">
        <f>IFERROR(IF(Table110[[#This Row],[SKU]]="",0,Table110[[#This Row],[Volume Delivered (T)]]/(Table110[[#This Row],[SOC (TPD)]]/24)),"")</f>
        <v/>
      </c>
      <c r="AL141" s="31">
        <f>IFERROR(Table110[[#This Row],[Operating Time]]/Table110[[#This Row],[PRODUCTION HOURS]],"")</f>
        <v/>
      </c>
      <c r="AM141" s="32" t="n">
        <v>79</v>
      </c>
      <c r="AN141" s="32" t="inlineStr">
        <is>
          <t>YES</t>
        </is>
      </c>
      <c r="AO141" s="32" t="inlineStr">
        <is>
          <t>YES</t>
        </is>
      </c>
      <c r="AP141" s="32" t="n">
        <v>0</v>
      </c>
      <c r="AQ141" s="32" t="n">
        <v>0</v>
      </c>
      <c r="AR141" s="32" t="n"/>
      <c r="AS141" s="32">
        <f>IFERROR(SUMIFS(#REF!,#REF!,'Shift Wise-Data Sheet'!A:A,#REF!,"Samridhi Perk Line")/SUMIFS(#REF!,#REF!,'Shift Wise-Data Sheet'!A:A,#REF!,"Samridhi Perk Line"),"")</f>
        <v/>
      </c>
      <c r="AT141" s="32" t="n"/>
      <c r="AU141" s="32" t="n"/>
      <c r="AV141" s="203">
        <f>IFERROR(VLOOKUP(Table110[[#This Row],[Date]],'Overweight Data'!A139:G1234,6,FALSE),"")</f>
        <v/>
      </c>
      <c r="AW141" s="213">
        <f>IFERROR(
   IF(
      OR(Table110[[#This Row],[Operating Time]]=0, (Table110[[#This Row],[Operating Time]]/IF(AD141&lt;=1,AD141+1,AD141))*60=0),
      1,
      ((Table110[[#This Row],[Operating Time]])/IF(AD141&lt;=1,AD141+1,AD141))*60
   ),
"_")</f>
        <v/>
      </c>
      <c r="AX141" s="213">
        <f>COUNTIFS('Downtime Data'!A:A,Table110[[#This Row],[Date]])</f>
        <v/>
      </c>
      <c r="AY141" s="211">
        <f>IFERROR((SUM(Table110[[#This Row],[Minor Stoppages]:[Material Shortages]])/Table110[[#This Row],['# Stops]])*60,"")</f>
        <v/>
      </c>
      <c r="AZ141" s="211" t="n"/>
      <c r="BA141" s="33" t="n">
        <v>46168</v>
      </c>
    </row>
    <row r="142" ht="20.15" customHeight="1" s="452">
      <c r="A142" s="21" t="n">
        <v>46159</v>
      </c>
      <c r="B142" s="22">
        <f>IF(A142="","",TEXT(A142,"dddddd"))</f>
        <v/>
      </c>
      <c r="C142" s="22" t="n"/>
      <c r="D142" s="23" t="inlineStr">
        <is>
          <t>_10.3GM</t>
        </is>
      </c>
      <c r="E142" s="24">
        <f t="array" ref="E142">IFERROR(INDIRECT(D142),"")</f>
        <v/>
      </c>
      <c r="F142" s="25" t="n">
        <v>35.5</v>
      </c>
      <c r="G142" s="26">
        <f>42.8-5.7</f>
        <v/>
      </c>
      <c r="H142" s="27">
        <f>IFERROR((Table110[[#This Row],[Plan]]/Table110[[#This Row],[Hours Used]])/(Table110[[#This Row],[SOC (TPD)]]/24),"")</f>
        <v/>
      </c>
      <c r="I142" s="27">
        <f>IFERROR((Table110[[#This Row],[Volume Delivered (T)]]/Table110[[#This Row],[Hours Used]])/(Table110[[#This Row],[SOC (TPD)]]/24),"")</f>
        <v/>
      </c>
      <c r="J142" s="28" t="n"/>
      <c r="K142" s="28" t="n"/>
      <c r="L142" s="28" t="n"/>
      <c r="M142" s="25">
        <f>0.36+1.16+0.16+0.37-0.27-0.65</f>
        <v/>
      </c>
      <c r="N142" s="29" t="n">
        <v>0.049</v>
      </c>
      <c r="O142" s="83" t="n">
        <v>5</v>
      </c>
      <c r="P142" s="25" t="n"/>
      <c r="Q142" s="25" t="n"/>
      <c r="R142" s="69" t="n"/>
      <c r="S142" s="70" t="n"/>
      <c r="T142" s="30">
        <f>IF(Table110[[#This Row],[SKU]]="",0,24-Table110[[#This Row],[Legal Non-Operating Time]]-Table110[[#This Row],[No Demand Time]]-Table110[[#This Row],[Force Majeure]])</f>
        <v/>
      </c>
      <c r="U142" s="26" t="n"/>
      <c r="V142" s="26" t="n"/>
      <c r="W142" s="26" t="n"/>
      <c r="X142" s="26" t="n"/>
      <c r="Y142" s="26" t="n"/>
      <c r="Z142" s="26" t="n"/>
      <c r="AA142" s="26" t="n"/>
      <c r="AB142" s="30">
        <f>Table110[[#This Row],[Hours Used]]-SUM(Table110[[#This Row],[Planned Maintenance]:[Start and Finish Production]])</f>
        <v/>
      </c>
      <c r="AC142" s="26" t="n">
        <v>0.4</v>
      </c>
      <c r="AD142" s="26" t="n"/>
      <c r="AE142" s="26" t="n"/>
      <c r="AF142" s="26" t="n"/>
      <c r="AG142" s="26" t="n"/>
      <c r="AH142" s="26" t="n"/>
      <c r="AI142" s="24">
        <f>(Table110[[#This Row],[Hours Used]]-SUM(Table110[[#This Row],[Planned Maintenance]:[Start and Finish Production]])-SUM(Table110[[#This Row],[Minor Stoppages]:[Material Shortages]])-Table110[[#This Row],[Quality Loss (Hrs)]]-Table110[[#This Row],[Operating Time]])/3</f>
        <v/>
      </c>
      <c r="AJ142" s="24">
        <f>IFERROR(IF(Table110[[#This Row],[SKU]]="",0,Table110[[#This Row],[Quality Loss (T)]]/(Table110[[#This Row],[SOC (TPD)]]/24)),"")</f>
        <v/>
      </c>
      <c r="AK142" s="31">
        <f>IFERROR(IF(Table110[[#This Row],[SKU]]="",0,Table110[[#This Row],[Volume Delivered (T)]]/(Table110[[#This Row],[SOC (TPD)]]/24)),"")</f>
        <v/>
      </c>
      <c r="AL142" s="31">
        <f>IFERROR(Table110[[#This Row],[Operating Time]]/Table110[[#This Row],[PRODUCTION HOURS]],"")</f>
        <v/>
      </c>
      <c r="AM142" s="32" t="n">
        <v>84</v>
      </c>
      <c r="AN142" s="32" t="inlineStr">
        <is>
          <t>YES</t>
        </is>
      </c>
      <c r="AO142" s="32" t="inlineStr">
        <is>
          <t>YES</t>
        </is>
      </c>
      <c r="AP142" s="32" t="n">
        <v>0</v>
      </c>
      <c r="AQ142" s="32" t="n">
        <v>0</v>
      </c>
      <c r="AR142" s="32" t="n"/>
      <c r="AS142" s="32">
        <f>IFERROR(SUMIFS(#REF!,#REF!,'Shift Wise-Data Sheet'!A:A,#REF!,"Samridhi Perk Line")/SUMIFS(#REF!,#REF!,'Shift Wise-Data Sheet'!A:A,#REF!,"Samridhi Perk Line"),"")</f>
        <v/>
      </c>
      <c r="AT142" s="32" t="n"/>
      <c r="AU142" s="32" t="n"/>
      <c r="AV142" s="203">
        <f>IFERROR(VLOOKUP(Table110[[#This Row],[Date]],'Overweight Data'!A140:G1235,6,FALSE),"")</f>
        <v/>
      </c>
      <c r="AW142" s="213">
        <f>IFERROR(
   IF(
      OR(Table110[[#This Row],[Operating Time]]=0, (Table110[[#This Row],[Operating Time]]/IF(AD142&lt;=1,AD142+1,AD142))*60=0),
      1,
      ((Table110[[#This Row],[Operating Time]])/IF(AD142&lt;=1,AD142+1,AD142))*60
   ),
"_")</f>
        <v/>
      </c>
      <c r="AX142" s="213">
        <f>COUNTIFS('Downtime Data'!A:A,Table110[[#This Row],[Date]])</f>
        <v/>
      </c>
      <c r="AY142" s="211">
        <f>IFERROR((SUM(Table110[[#This Row],[Minor Stoppages]:[Material Shortages]])/Table110[[#This Row],['# Stops]])*60,"")</f>
        <v/>
      </c>
      <c r="AZ142" s="211" t="n"/>
      <c r="BA142" s="33" t="n">
        <v>46168</v>
      </c>
    </row>
    <row r="143" ht="20.15" customHeight="1" s="452">
      <c r="A143" s="21" t="n">
        <v>46160</v>
      </c>
      <c r="B143" s="22">
        <f>IF(A143="","",TEXT(A143,"dddddd"))</f>
        <v/>
      </c>
      <c r="C143" s="22" t="n"/>
      <c r="D143" s="23" t="inlineStr">
        <is>
          <t>_10.3GM_HT</t>
        </is>
      </c>
      <c r="E143" s="24">
        <f t="array" ref="E143">IFERROR(INDIRECT(D143),"")</f>
        <v/>
      </c>
      <c r="F143" s="25" t="n">
        <v>30</v>
      </c>
      <c r="G143" s="26">
        <f>22.3+7.9</f>
        <v/>
      </c>
      <c r="H143" s="27">
        <f>IFERROR((Table110[[#This Row],[Plan]]/Table110[[#This Row],[Hours Used]])/(Table110[[#This Row],[SOC (TPD)]]/24),"")</f>
        <v/>
      </c>
      <c r="I143" s="27">
        <f>IFERROR((Table110[[#This Row],[Volume Delivered (T)]]/Table110[[#This Row],[Hours Used]])/(Table110[[#This Row],[SOC (TPD)]]/24),"")</f>
        <v/>
      </c>
      <c r="J143" s="28" t="n"/>
      <c r="K143" s="28" t="n"/>
      <c r="L143" s="28" t="n"/>
      <c r="M143" s="25">
        <f>0.39+1.05+0.17+0.37-0.3-0.63</f>
        <v/>
      </c>
      <c r="N143" s="29" t="n">
        <v>0.049</v>
      </c>
      <c r="O143" s="83" t="n">
        <v>7</v>
      </c>
      <c r="P143" s="25" t="n"/>
      <c r="Q143" s="25" t="n"/>
      <c r="R143" s="69" t="n"/>
      <c r="S143" s="70" t="n"/>
      <c r="T143" s="30">
        <f>IF(Table110[[#This Row],[SKU]]="",0,24-Table110[[#This Row],[Legal Non-Operating Time]]-Table110[[#This Row],[No Demand Time]]-Table110[[#This Row],[Force Majeure]])</f>
        <v/>
      </c>
      <c r="U143" s="26" t="n"/>
      <c r="V143" s="26" t="n">
        <v>0.4</v>
      </c>
      <c r="W143" s="26" t="n"/>
      <c r="X143" s="26" t="n"/>
      <c r="Y143" s="26" t="n"/>
      <c r="Z143" s="26" t="n"/>
      <c r="AA143" s="26" t="n"/>
      <c r="AB143" s="30">
        <f>Table110[[#This Row],[Hours Used]]-SUM(Table110[[#This Row],[Planned Maintenance]:[Start and Finish Production]])</f>
        <v/>
      </c>
      <c r="AC143" s="26" t="n"/>
      <c r="AD143" s="26" t="n">
        <v>1.7</v>
      </c>
      <c r="AE143" s="26" t="n"/>
      <c r="AF143" s="26" t="n"/>
      <c r="AG143" s="26" t="n"/>
      <c r="AH143" s="26" t="n"/>
      <c r="AI143" s="24">
        <f>(Table110[[#This Row],[Hours Used]]-SUM(Table110[[#This Row],[Planned Maintenance]:[Start and Finish Production]])-SUM(Table110[[#This Row],[Minor Stoppages]:[Material Shortages]])-Table110[[#This Row],[Quality Loss (Hrs)]]-Table110[[#This Row],[Operating Time]])/3</f>
        <v/>
      </c>
      <c r="AJ143" s="24">
        <f>IFERROR(IF(Table110[[#This Row],[SKU]]="",0,Table110[[#This Row],[Quality Loss (T)]]/(Table110[[#This Row],[SOC (TPD)]]/24)),"")</f>
        <v/>
      </c>
      <c r="AK143" s="31">
        <f>IFERROR(IF(Table110[[#This Row],[SKU]]="",0,Table110[[#This Row],[Volume Delivered (T)]]/(Table110[[#This Row],[SOC (TPD)]]/24)),"")</f>
        <v/>
      </c>
      <c r="AL143" s="31">
        <f>IFERROR(Table110[[#This Row],[Operating Time]]/Table110[[#This Row],[PRODUCTION HOURS]],"")</f>
        <v/>
      </c>
      <c r="AM143" s="32" t="n">
        <v>69</v>
      </c>
      <c r="AN143" s="32" t="inlineStr">
        <is>
          <t>YES</t>
        </is>
      </c>
      <c r="AO143" s="32" t="inlineStr">
        <is>
          <t>YES</t>
        </is>
      </c>
      <c r="AP143" s="32" t="n">
        <v>0</v>
      </c>
      <c r="AQ143" s="32" t="n">
        <v>0</v>
      </c>
      <c r="AR143" s="32" t="n"/>
      <c r="AS143" s="32">
        <f>IFERROR(SUMIFS(#REF!,#REF!,'Shift Wise-Data Sheet'!A:A,#REF!,"Samridhi Perk Line")/SUMIFS(#REF!,#REF!,'Shift Wise-Data Sheet'!A:A,#REF!,"Samridhi Perk Line"),"")</f>
        <v/>
      </c>
      <c r="AT143" s="32" t="n"/>
      <c r="AU143" s="32" t="n"/>
      <c r="AV143" s="203">
        <f>IFERROR(VLOOKUP(Table110[[#This Row],[Date]],'Overweight Data'!A141:G1236,6,FALSE),"")</f>
        <v/>
      </c>
      <c r="AW143" s="213">
        <f>IFERROR(
   IF(
      OR(Table110[[#This Row],[Operating Time]]=0, (Table110[[#This Row],[Operating Time]]/IF(AD143&lt;=1,AD143+1,AD143))*60=0),
      1,
      ((Table110[[#This Row],[Operating Time]])/IF(AD143&lt;=1,AD143+1,AD143))*60
   ),
"_")</f>
        <v/>
      </c>
      <c r="AX143" s="213">
        <f>COUNTIFS('Downtime Data'!A:A,Table110[[#This Row],[Date]])</f>
        <v/>
      </c>
      <c r="AY143" s="211">
        <f>IFERROR((SUM(Table110[[#This Row],[Minor Stoppages]:[Material Shortages]])/Table110[[#This Row],['# Stops]])*60,"")</f>
        <v/>
      </c>
      <c r="AZ143" s="211" t="n"/>
      <c r="BA143" s="33" t="n">
        <v>46168</v>
      </c>
    </row>
    <row r="144" ht="20.15" customHeight="1" s="452">
      <c r="A144" s="21" t="n">
        <v>46161</v>
      </c>
      <c r="B144" s="22">
        <f>IF(A144="","",TEXT(A144,"dddddd"))</f>
        <v/>
      </c>
      <c r="C144" s="22" t="n"/>
      <c r="D144" s="23" t="inlineStr">
        <is>
          <t>_10.3GM_HT</t>
        </is>
      </c>
      <c r="E144" s="24">
        <f t="array" ref="E144">IFERROR(INDIRECT(D144),"")</f>
        <v/>
      </c>
      <c r="F144" s="25" t="n">
        <v>30.5</v>
      </c>
      <c r="G144" s="26" t="n">
        <v>29.8</v>
      </c>
      <c r="H144" s="27">
        <f>IFERROR((Table110[[#This Row],[Plan]]/Table110[[#This Row],[Hours Used]])/(Table110[[#This Row],[SOC (TPD)]]/24),"")</f>
        <v/>
      </c>
      <c r="I144" s="27">
        <f>IFERROR((Table110[[#This Row],[Volume Delivered (T)]]/Table110[[#This Row],[Hours Used]])/(Table110[[#This Row],[SOC (TPD)]]/24),"")</f>
        <v/>
      </c>
      <c r="J144" s="28" t="n"/>
      <c r="K144" s="28" t="n"/>
      <c r="L144" s="28" t="n"/>
      <c r="M144" s="25" t="n">
        <v>1.1</v>
      </c>
      <c r="N144" s="29" t="n">
        <v>0.048</v>
      </c>
      <c r="O144" s="83" t="n">
        <v>6</v>
      </c>
      <c r="P144" s="25" t="n"/>
      <c r="Q144" s="25" t="n"/>
      <c r="R144" s="69" t="n"/>
      <c r="S144" s="70" t="n"/>
      <c r="T144" s="30">
        <f>IF(Table110[[#This Row],[SKU]]="",0,24-Table110[[#This Row],[Legal Non-Operating Time]]-Table110[[#This Row],[No Demand Time]]-Table110[[#This Row],[Force Majeure]])</f>
        <v/>
      </c>
      <c r="U144" s="26" t="n"/>
      <c r="V144" s="26" t="n">
        <v>0.8</v>
      </c>
      <c r="W144" s="26" t="n"/>
      <c r="X144" s="26" t="n"/>
      <c r="Y144" s="26" t="n"/>
      <c r="Z144" s="26" t="n"/>
      <c r="AA144" s="26" t="n"/>
      <c r="AB144" s="30">
        <f>Table110[[#This Row],[Hours Used]]-SUM(Table110[[#This Row],[Planned Maintenance]:[Start and Finish Production]])</f>
        <v/>
      </c>
      <c r="AC144" s="26" t="n">
        <v>0.5</v>
      </c>
      <c r="AD144" s="26" t="n"/>
      <c r="AE144" s="26" t="n">
        <v>1</v>
      </c>
      <c r="AF144" s="26" t="n"/>
      <c r="AG144" s="26" t="n"/>
      <c r="AH144" s="26" t="n"/>
      <c r="AI144" s="24">
        <f>(Table110[[#This Row],[Hours Used]]-SUM(Table110[[#This Row],[Planned Maintenance]:[Start and Finish Production]])-SUM(Table110[[#This Row],[Minor Stoppages]:[Material Shortages]])-Table110[[#This Row],[Quality Loss (Hrs)]]-Table110[[#This Row],[Operating Time]])/3</f>
        <v/>
      </c>
      <c r="AJ144" s="24">
        <f>IFERROR(IF(Table110[[#This Row],[SKU]]="",0,Table110[[#This Row],[Quality Loss (T)]]/(Table110[[#This Row],[SOC (TPD)]]/24)),"")</f>
        <v/>
      </c>
      <c r="AK144" s="31">
        <f>IFERROR(IF(Table110[[#This Row],[SKU]]="",0,Table110[[#This Row],[Volume Delivered (T)]]/(Table110[[#This Row],[SOC (TPD)]]/24)),"")</f>
        <v/>
      </c>
      <c r="AL144" s="31">
        <f>IFERROR(Table110[[#This Row],[Operating Time]]/Table110[[#This Row],[PRODUCTION HOURS]],"")</f>
        <v/>
      </c>
      <c r="AM144" s="32" t="n">
        <v>77</v>
      </c>
      <c r="AN144" s="32" t="inlineStr">
        <is>
          <t>YES</t>
        </is>
      </c>
      <c r="AO144" s="32" t="inlineStr">
        <is>
          <t>YES</t>
        </is>
      </c>
      <c r="AP144" s="32" t="n">
        <v>4</v>
      </c>
      <c r="AQ144" s="32" t="n">
        <v>4</v>
      </c>
      <c r="AR144" s="32" t="n"/>
      <c r="AS144" s="32">
        <f>IFERROR(SUMIFS(#REF!,#REF!,'Shift Wise-Data Sheet'!A:A,#REF!,"Samridhi Perk Line")/SUMIFS(#REF!,#REF!,'Shift Wise-Data Sheet'!A:A,#REF!,"Samridhi Perk Line"),"")</f>
        <v/>
      </c>
      <c r="AT144" s="32" t="n"/>
      <c r="AU144" s="32" t="n"/>
      <c r="AV144" s="203">
        <f>IFERROR(VLOOKUP(Table110[[#This Row],[Date]],'Overweight Data'!A142:G1237,6,FALSE),"")</f>
        <v/>
      </c>
      <c r="AW144" s="213">
        <f>IFERROR(
   IF(
      OR(Table110[[#This Row],[Operating Time]]=0, (Table110[[#This Row],[Operating Time]]/IF(AD144&lt;=1,AD144+1,AD144))*60=0),
      1,
      ((Table110[[#This Row],[Operating Time]])/IF(AD144&lt;=1,AD144+1,AD144))*60
   ),
"_")</f>
        <v/>
      </c>
      <c r="AX144" s="213">
        <f>COUNTIFS('Downtime Data'!A:A,Table110[[#This Row],[Date]])</f>
        <v/>
      </c>
      <c r="AY144" s="211">
        <f>IFERROR((SUM(Table110[[#This Row],[Minor Stoppages]:[Material Shortages]])/Table110[[#This Row],['# Stops]])*60,"")</f>
        <v/>
      </c>
      <c r="AZ144" s="211" t="n"/>
      <c r="BA144" s="33" t="n">
        <v>46168</v>
      </c>
    </row>
    <row r="145" ht="20.15" customHeight="1" s="452">
      <c r="A145" s="21" t="n">
        <v>46162</v>
      </c>
      <c r="B145" s="22">
        <f>IF(A145="","",TEXT(A145,"dddddd"))</f>
        <v/>
      </c>
      <c r="C145" s="22" t="n"/>
      <c r="D145" s="23" t="inlineStr">
        <is>
          <t>_10.3GM_HT</t>
        </is>
      </c>
      <c r="E145" s="24">
        <f t="array" ref="E145">IFERROR(INDIRECT(D145),"")</f>
        <v/>
      </c>
      <c r="F145" s="25" t="n">
        <v>30.5</v>
      </c>
      <c r="G145" s="26">
        <f>23.8+8.8</f>
        <v/>
      </c>
      <c r="H145" s="27">
        <f>IFERROR((Table110[[#This Row],[Plan]]/Table110[[#This Row],[Hours Used]])/(Table110[[#This Row],[SOC (TPD)]]/24),"")</f>
        <v/>
      </c>
      <c r="I145" s="27">
        <f>IFERROR((Table110[[#This Row],[Volume Delivered (T)]]/Table110[[#This Row],[Hours Used]])/(Table110[[#This Row],[SOC (TPD)]]/24),"")</f>
        <v/>
      </c>
      <c r="J145" s="28" t="n"/>
      <c r="K145" s="28" t="n"/>
      <c r="L145" s="28" t="n"/>
      <c r="M145" s="25">
        <f>0.46+1.21+0.18+0.4-0.27-0.53</f>
        <v/>
      </c>
      <c r="N145" s="29" t="n">
        <v>0.048</v>
      </c>
      <c r="O145" s="83" t="n">
        <v>6</v>
      </c>
      <c r="P145" s="25" t="n"/>
      <c r="Q145" s="25" t="n"/>
      <c r="R145" s="69" t="n"/>
      <c r="S145" s="70" t="n"/>
      <c r="T145" s="30">
        <f>IF(Table110[[#This Row],[SKU]]="",0,24-Table110[[#This Row],[Legal Non-Operating Time]]-Table110[[#This Row],[No Demand Time]]-Table110[[#This Row],[Force Majeure]])</f>
        <v/>
      </c>
      <c r="U145" s="26" t="n"/>
      <c r="V145" s="26" t="n"/>
      <c r="W145" s="26" t="n"/>
      <c r="X145" s="26" t="n"/>
      <c r="Y145" s="26" t="n"/>
      <c r="Z145" s="26" t="n"/>
      <c r="AA145" s="26" t="n"/>
      <c r="AB145" s="30">
        <f>Table110[[#This Row],[Hours Used]]-SUM(Table110[[#This Row],[Planned Maintenance]:[Start and Finish Production]])</f>
        <v/>
      </c>
      <c r="AC145" s="26" t="n"/>
      <c r="AD145" s="26" t="n"/>
      <c r="AE145" s="26" t="n"/>
      <c r="AF145" s="26" t="n"/>
      <c r="AG145" s="26" t="n"/>
      <c r="AH145" s="26" t="n"/>
      <c r="AI145" s="24">
        <f>(Table110[[#This Row],[Hours Used]]-SUM(Table110[[#This Row],[Planned Maintenance]:[Start and Finish Production]])-SUM(Table110[[#This Row],[Minor Stoppages]:[Material Shortages]])-Table110[[#This Row],[Quality Loss (Hrs)]]-Table110[[#This Row],[Operating Time]])/3</f>
        <v/>
      </c>
      <c r="AJ145" s="24">
        <f>IFERROR(IF(Table110[[#This Row],[SKU]]="",0,Table110[[#This Row],[Quality Loss (T)]]/(Table110[[#This Row],[SOC (TPD)]]/24)),"")</f>
        <v/>
      </c>
      <c r="AK145" s="31">
        <f>IFERROR(IF(Table110[[#This Row],[SKU]]="",0,Table110[[#This Row],[Volume Delivered (T)]]/(Table110[[#This Row],[SOC (TPD)]]/24)),"")</f>
        <v/>
      </c>
      <c r="AL145" s="31">
        <f>IFERROR(Table110[[#This Row],[Operating Time]]/Table110[[#This Row],[PRODUCTION HOURS]],"")</f>
        <v/>
      </c>
      <c r="AM145" s="32" t="n">
        <v>73</v>
      </c>
      <c r="AN145" s="32" t="inlineStr">
        <is>
          <t>YES</t>
        </is>
      </c>
      <c r="AO145" s="32" t="inlineStr">
        <is>
          <t>YES</t>
        </is>
      </c>
      <c r="AP145" s="32" t="n">
        <v>0</v>
      </c>
      <c r="AQ145" s="32" t="n">
        <v>0</v>
      </c>
      <c r="AR145" s="32" t="n"/>
      <c r="AS145" s="32">
        <f>IFERROR(SUMIFS(#REF!,#REF!,'Shift Wise-Data Sheet'!A:A,#REF!,"Samridhi Perk Line")/SUMIFS(#REF!,#REF!,'Shift Wise-Data Sheet'!A:A,#REF!,"Samridhi Perk Line"),"")</f>
        <v/>
      </c>
      <c r="AT145" s="32" t="n"/>
      <c r="AU145" s="32" t="n"/>
      <c r="AV145" s="203">
        <f>IFERROR(VLOOKUP(Table110[[#This Row],[Date]],'Overweight Data'!A143:G1238,6,FALSE),"")</f>
        <v/>
      </c>
      <c r="AW145" s="213">
        <f>IFERROR(
   IF(
      OR(Table110[[#This Row],[Operating Time]]=0, (Table110[[#This Row],[Operating Time]]/IF(AD145&lt;=1,AD145+1,AD145))*60=0),
      1,
      ((Table110[[#This Row],[Operating Time]])/IF(AD145&lt;=1,AD145+1,AD145))*60
   ),
"_")</f>
        <v/>
      </c>
      <c r="AX145" s="213">
        <f>COUNTIFS('Downtime Data'!A:A,Table110[[#This Row],[Date]])</f>
        <v/>
      </c>
      <c r="AY145" s="211">
        <f>IFERROR((SUM(Table110[[#This Row],[Minor Stoppages]:[Material Shortages]])/Table110[[#This Row],['# Stops]])*60,"")</f>
        <v/>
      </c>
      <c r="AZ145" s="211" t="n"/>
      <c r="BA145" s="33" t="n">
        <v>46168</v>
      </c>
    </row>
    <row r="146" ht="20.15" customHeight="1" s="452">
      <c r="A146" s="21" t="n">
        <v>46163</v>
      </c>
      <c r="B146" s="22">
        <f>IF(A146="","",TEXT(A146,"dddddd"))</f>
        <v/>
      </c>
      <c r="C146" s="22" t="n"/>
      <c r="D146" s="23" t="inlineStr">
        <is>
          <t>_10.3GM_HT</t>
        </is>
      </c>
      <c r="E146" s="24">
        <f t="array" ref="E146">IFERROR(INDIRECT(D146),"")</f>
        <v/>
      </c>
      <c r="F146" s="25" t="n">
        <v>30.5</v>
      </c>
      <c r="G146" s="26">
        <f>23.5+4.6</f>
        <v/>
      </c>
      <c r="H146" s="27">
        <f>IFERROR((Table110[[#This Row],[Plan]]/Table110[[#This Row],[Hours Used]])/(Table110[[#This Row],[SOC (TPD)]]/24),"")</f>
        <v/>
      </c>
      <c r="I146" s="27">
        <f>IFERROR((Table110[[#This Row],[Volume Delivered (T)]]/Table110[[#This Row],[Hours Used]])/(Table110[[#This Row],[SOC (TPD)]]/24),"")</f>
        <v/>
      </c>
      <c r="J146" s="28" t="n"/>
      <c r="K146" s="28" t="n"/>
      <c r="L146" s="28" t="n"/>
      <c r="M146" s="25">
        <f>0.52+1.1+0.16+0.37-0.32-0.53</f>
        <v/>
      </c>
      <c r="N146" s="29" t="n">
        <v>0.048</v>
      </c>
      <c r="O146" s="83" t="n">
        <v>2</v>
      </c>
      <c r="P146" s="25" t="n"/>
      <c r="Q146" s="25" t="n"/>
      <c r="R146" s="69" t="n"/>
      <c r="S146" s="70" t="n"/>
      <c r="T146" s="30">
        <f>IF(Table110[[#This Row],[SKU]]="",0,24-Table110[[#This Row],[Legal Non-Operating Time]]-Table110[[#This Row],[No Demand Time]]-Table110[[#This Row],[Force Majeure]])</f>
        <v/>
      </c>
      <c r="U146" s="26" t="n"/>
      <c r="V146" s="26" t="n">
        <v>0.5</v>
      </c>
      <c r="W146" s="26" t="n"/>
      <c r="X146" s="26" t="n"/>
      <c r="Y146" s="26" t="n"/>
      <c r="Z146" s="26" t="n"/>
      <c r="AA146" s="26" t="n"/>
      <c r="AB146" s="30">
        <f>Table110[[#This Row],[Hours Used]]-SUM(Table110[[#This Row],[Planned Maintenance]:[Start and Finish Production]])</f>
        <v/>
      </c>
      <c r="AC146" s="26" t="n">
        <v>0.5</v>
      </c>
      <c r="AD146" s="26" t="n"/>
      <c r="AE146" s="26" t="n">
        <v>1.5</v>
      </c>
      <c r="AF146" s="26" t="n">
        <v>0.5</v>
      </c>
      <c r="AG146" s="26" t="n"/>
      <c r="AH146" s="26" t="n"/>
      <c r="AI146" s="24">
        <f>(Table110[[#This Row],[Hours Used]]-SUM(Table110[[#This Row],[Planned Maintenance]:[Start and Finish Production]])-SUM(Table110[[#This Row],[Minor Stoppages]:[Material Shortages]])-Table110[[#This Row],[Quality Loss (Hrs)]]-Table110[[#This Row],[Operating Time]])/3</f>
        <v/>
      </c>
      <c r="AJ146" s="24">
        <f>IFERROR(IF(Table110[[#This Row],[SKU]]="",0,Table110[[#This Row],[Quality Loss (T)]]/(Table110[[#This Row],[SOC (TPD)]]/24)),"")</f>
        <v/>
      </c>
      <c r="AK146" s="31">
        <f>IFERROR(IF(Table110[[#This Row],[SKU]]="",0,Table110[[#This Row],[Volume Delivered (T)]]/(Table110[[#This Row],[SOC (TPD)]]/24)),"")</f>
        <v/>
      </c>
      <c r="AL146" s="31">
        <f>IFERROR(Table110[[#This Row],[Operating Time]]/Table110[[#This Row],[PRODUCTION HOURS]],"")</f>
        <v/>
      </c>
      <c r="AM146" s="32" t="n">
        <v>92</v>
      </c>
      <c r="AN146" s="32" t="inlineStr">
        <is>
          <t>YES</t>
        </is>
      </c>
      <c r="AO146" s="32" t="inlineStr">
        <is>
          <t>YES</t>
        </is>
      </c>
      <c r="AP146" s="32" t="n">
        <v>0</v>
      </c>
      <c r="AQ146" s="32" t="n">
        <v>0</v>
      </c>
      <c r="AR146" s="32" t="n"/>
      <c r="AS146" s="32">
        <f>IFERROR(SUMIFS(#REF!,#REF!,'Shift Wise-Data Sheet'!A:A,#REF!,"Samridhi Perk Line")/SUMIFS(#REF!,#REF!,'Shift Wise-Data Sheet'!A:A,#REF!,"Samridhi Perk Line"),"")</f>
        <v/>
      </c>
      <c r="AT146" s="32" t="n"/>
      <c r="AU146" s="32" t="n"/>
      <c r="AV146" s="203">
        <f>IFERROR(VLOOKUP(Table110[[#This Row],[Date]],'Overweight Data'!A144:G1239,6,FALSE),"")</f>
        <v/>
      </c>
      <c r="AW146" s="213">
        <f>IFERROR(
   IF(
      OR(Table110[[#This Row],[Operating Time]]=0, (Table110[[#This Row],[Operating Time]]/IF(AD146&lt;=1,AD146+1,AD146))*60=0),
      1,
      ((Table110[[#This Row],[Operating Time]])/IF(AD146&lt;=1,AD146+1,AD146))*60
   ),
"_")</f>
        <v/>
      </c>
      <c r="AX146" s="213">
        <f>COUNTIFS('Downtime Data'!A:A,Table110[[#This Row],[Date]])</f>
        <v/>
      </c>
      <c r="AY146" s="211">
        <f>IFERROR((SUM(Table110[[#This Row],[Minor Stoppages]:[Material Shortages]])/Table110[[#This Row],['# Stops]])*60,"")</f>
        <v/>
      </c>
      <c r="AZ146" s="211" t="n"/>
      <c r="BA146" s="33" t="n">
        <v>46168</v>
      </c>
    </row>
    <row r="147" ht="20.15" customHeight="1" s="452">
      <c r="A147" s="21" t="n">
        <v>46164</v>
      </c>
      <c r="B147" s="22">
        <f>IF(A147="","",TEXT(A147,"dddddd"))</f>
        <v/>
      </c>
      <c r="C147" s="22" t="n"/>
      <c r="D147" s="23" t="inlineStr">
        <is>
          <t>_10.3GM_HT</t>
        </is>
      </c>
      <c r="E147" s="24">
        <f t="array" ref="E147">IFERROR(INDIRECT(D147),"")</f>
        <v/>
      </c>
      <c r="F147" s="25" t="n">
        <v>15</v>
      </c>
      <c r="G147" s="26">
        <f>24.2+3.8</f>
        <v/>
      </c>
      <c r="H147" s="27">
        <f>IFERROR((Table110[[#This Row],[Plan]]/Table110[[#This Row],[Hours Used]])/(Table110[[#This Row],[SOC (TPD)]]/24),"")</f>
        <v/>
      </c>
      <c r="I147" s="27">
        <f>IFERROR((Table110[[#This Row],[Volume Delivered (T)]]/Table110[[#This Row],[Hours Used]])/(Table110[[#This Row],[SOC (TPD)]]/24),"")</f>
        <v/>
      </c>
      <c r="J147" s="28" t="n"/>
      <c r="K147" s="28" t="n"/>
      <c r="L147" s="28" t="n"/>
      <c r="M147" s="25">
        <f>0.45+1.12+0.17+0.35-0.3-0.6</f>
        <v/>
      </c>
      <c r="N147" s="29" t="n">
        <v>0.046</v>
      </c>
      <c r="O147" s="83" t="n">
        <v>6</v>
      </c>
      <c r="P147" s="25" t="n"/>
      <c r="Q147" s="25" t="n"/>
      <c r="R147" s="69" t="n"/>
      <c r="S147" s="70" t="n"/>
      <c r="T147" s="30">
        <f>IF(Table110[[#This Row],[SKU]]="",0,24-Table110[[#This Row],[Legal Non-Operating Time]]-Table110[[#This Row],[No Demand Time]]-Table110[[#This Row],[Force Majeure]])</f>
        <v/>
      </c>
      <c r="U147" s="26" t="n"/>
      <c r="V147" s="26" t="n"/>
      <c r="W147" s="26" t="n"/>
      <c r="X147" s="26" t="n"/>
      <c r="Y147" s="26" t="n"/>
      <c r="Z147" s="26" t="n"/>
      <c r="AA147" s="26" t="n"/>
      <c r="AB147" s="30">
        <f>Table110[[#This Row],[Hours Used]]-SUM(Table110[[#This Row],[Planned Maintenance]:[Start and Finish Production]])</f>
        <v/>
      </c>
      <c r="AC147" s="26" t="n"/>
      <c r="AD147" s="26" t="n"/>
      <c r="AE147" s="26" t="n"/>
      <c r="AF147" s="26" t="n"/>
      <c r="AG147" s="26" t="n"/>
      <c r="AH147" s="26" t="n"/>
      <c r="AI147" s="24">
        <f>(Table110[[#This Row],[Hours Used]]-SUM(Table110[[#This Row],[Planned Maintenance]:[Start and Finish Production]])-SUM(Table110[[#This Row],[Minor Stoppages]:[Material Shortages]])-Table110[[#This Row],[Quality Loss (Hrs)]]-Table110[[#This Row],[Operating Time]])/3</f>
        <v/>
      </c>
      <c r="AJ147" s="24">
        <f>IFERROR(IF(Table110[[#This Row],[SKU]]="",0,Table110[[#This Row],[Quality Loss (T)]]/(Table110[[#This Row],[SOC (TPD)]]/24)),"")</f>
        <v/>
      </c>
      <c r="AK147" s="31">
        <f>IFERROR(IF(Table110[[#This Row],[SKU]]="",0,Table110[[#This Row],[Volume Delivered (T)]]/(Table110[[#This Row],[SOC (TPD)]]/24)),"")</f>
        <v/>
      </c>
      <c r="AL147" s="31">
        <f>IFERROR(Table110[[#This Row],[Operating Time]]/Table110[[#This Row],[PRODUCTION HOURS]],"")</f>
        <v/>
      </c>
      <c r="AM147" s="32" t="n">
        <v>90</v>
      </c>
      <c r="AN147" s="32" t="inlineStr">
        <is>
          <t>YES</t>
        </is>
      </c>
      <c r="AO147" s="32" t="inlineStr">
        <is>
          <t>YES</t>
        </is>
      </c>
      <c r="AP147" s="32" t="n">
        <v>0</v>
      </c>
      <c r="AQ147" s="32" t="n">
        <v>0</v>
      </c>
      <c r="AR147" s="32" t="n"/>
      <c r="AS147" s="32">
        <f>IFERROR(SUMIFS(#REF!,#REF!,'Shift Wise-Data Sheet'!A:A,#REF!,"Samridhi Perk Line")/SUMIFS(#REF!,#REF!,'Shift Wise-Data Sheet'!A:A,#REF!,"Samridhi Perk Line"),"")</f>
        <v/>
      </c>
      <c r="AT147" s="32" t="n"/>
      <c r="AU147" s="32" t="n"/>
      <c r="AV147" s="203">
        <f>IFERROR(VLOOKUP(Table110[[#This Row],[Date]],'Overweight Data'!A145:G1240,6,FALSE),"")</f>
        <v/>
      </c>
      <c r="AW147" s="213">
        <f>IFERROR(
   IF(
      OR(Table110[[#This Row],[Operating Time]]=0, (Table110[[#This Row],[Operating Time]]/IF(AD147&lt;=1,AD147+1,AD147))*60=0),
      1,
      ((Table110[[#This Row],[Operating Time]])/IF(AD147&lt;=1,AD147+1,AD147))*60
   ),
"_")</f>
        <v/>
      </c>
      <c r="AX147" s="213">
        <f>COUNTIFS('Downtime Data'!A:A,Table110[[#This Row],[Date]])</f>
        <v/>
      </c>
      <c r="AY147" s="211">
        <f>IFERROR((SUM(Table110[[#This Row],[Minor Stoppages]:[Material Shortages]])/Table110[[#This Row],['# Stops]])*60,"")</f>
        <v/>
      </c>
      <c r="AZ147" s="211" t="n"/>
      <c r="BA147" s="33" t="n">
        <v>46168</v>
      </c>
    </row>
    <row r="148" ht="20.15" customHeight="1" s="452">
      <c r="A148" s="21" t="n">
        <v>46165</v>
      </c>
      <c r="B148" s="22">
        <f>IF(A148="","",TEXT(A148,"dddddd"))</f>
        <v/>
      </c>
      <c r="C148" s="22" t="n"/>
      <c r="D148" s="23" t="inlineStr">
        <is>
          <t>_10.3GM_HT</t>
        </is>
      </c>
      <c r="E148" s="24">
        <f t="array" ref="E148">IFERROR(INDIRECT(D148),"")</f>
        <v/>
      </c>
      <c r="F148" s="25" t="n">
        <v>31</v>
      </c>
      <c r="G148" s="26">
        <f>13.3+4.3</f>
        <v/>
      </c>
      <c r="H148" s="27">
        <f>IFERROR((Table110[[#This Row],[Plan]]/Table110[[#This Row],[Hours Used]])/(Table110[[#This Row],[SOC (TPD)]]/24),"")</f>
        <v/>
      </c>
      <c r="I148" s="27">
        <f>IFERROR((Table110[[#This Row],[Volume Delivered (T)]]/Table110[[#This Row],[Hours Used]])/(Table110[[#This Row],[SOC (TPD)]]/24),"")</f>
        <v/>
      </c>
      <c r="J148" s="28" t="n"/>
      <c r="K148" s="28" t="n"/>
      <c r="L148" s="28" t="n"/>
      <c r="M148" s="25">
        <f>0.34+1.02+0.13+0.29-0.2-0.39</f>
        <v/>
      </c>
      <c r="N148" s="29" t="n">
        <v>0.046</v>
      </c>
      <c r="O148" s="83" t="n">
        <v>4</v>
      </c>
      <c r="P148" s="25" t="n"/>
      <c r="Q148" s="25" t="n"/>
      <c r="R148" s="69" t="n"/>
      <c r="S148" s="70" t="n"/>
      <c r="T148" s="30">
        <f>IF(Table110[[#This Row],[SKU]]="",0,24-Table110[[#This Row],[Legal Non-Operating Time]]-Table110[[#This Row],[No Demand Time]]-Table110[[#This Row],[Force Majeure]])</f>
        <v/>
      </c>
      <c r="U148" s="26" t="n"/>
      <c r="V148" s="26" t="n"/>
      <c r="W148" s="26" t="n">
        <v>10.8</v>
      </c>
      <c r="X148" s="26" t="n"/>
      <c r="Y148" s="26" t="n"/>
      <c r="Z148" s="26" t="n"/>
      <c r="AA148" s="26" t="n"/>
      <c r="AB148" s="30">
        <f>Table110[[#This Row],[Hours Used]]-SUM(Table110[[#This Row],[Planned Maintenance]:[Start and Finish Production]])</f>
        <v/>
      </c>
      <c r="AC148" s="26" t="n"/>
      <c r="AD148" s="26" t="n"/>
      <c r="AE148" s="26" t="n"/>
      <c r="AF148" s="26" t="n"/>
      <c r="AG148" s="26" t="n"/>
      <c r="AH148" s="26" t="n"/>
      <c r="AI148" s="24">
        <f>(Table110[[#This Row],[Hours Used]]-SUM(Table110[[#This Row],[Planned Maintenance]:[Start and Finish Production]])-SUM(Table110[[#This Row],[Minor Stoppages]:[Material Shortages]])-Table110[[#This Row],[Quality Loss (Hrs)]]-Table110[[#This Row],[Operating Time]])/3</f>
        <v/>
      </c>
      <c r="AJ148" s="24">
        <f>IFERROR(IF(Table110[[#This Row],[SKU]]="",0,Table110[[#This Row],[Quality Loss (T)]]/(Table110[[#This Row],[SOC (TPD)]]/24)),"")</f>
        <v/>
      </c>
      <c r="AK148" s="31">
        <f>IFERROR(IF(Table110[[#This Row],[SKU]]="",0,Table110[[#This Row],[Volume Delivered (T)]]/(Table110[[#This Row],[SOC (TPD)]]/24)),"")</f>
        <v/>
      </c>
      <c r="AL148" s="31">
        <f>IFERROR(Table110[[#This Row],[Operating Time]]/Table110[[#This Row],[PRODUCTION HOURS]],"")</f>
        <v/>
      </c>
      <c r="AM148" s="32" t="n">
        <v>85</v>
      </c>
      <c r="AN148" s="32" t="inlineStr">
        <is>
          <t>YES</t>
        </is>
      </c>
      <c r="AO148" s="32" t="inlineStr">
        <is>
          <t>YES</t>
        </is>
      </c>
      <c r="AP148" s="32" t="n">
        <v>0</v>
      </c>
      <c r="AQ148" s="32" t="n">
        <v>0</v>
      </c>
      <c r="AR148" s="32" t="n"/>
      <c r="AS148" s="32">
        <f>IFERROR(SUMIFS(#REF!,#REF!,'Shift Wise-Data Sheet'!A:A,#REF!,"Samridhi Perk Line")/SUMIFS(#REF!,#REF!,'Shift Wise-Data Sheet'!A:A,#REF!,"Samridhi Perk Line"),"")</f>
        <v/>
      </c>
      <c r="AT148" s="32" t="n"/>
      <c r="AU148" s="32" t="n"/>
      <c r="AV148" s="203">
        <f>IFERROR(VLOOKUP(Table110[[#This Row],[Date]],'Overweight Data'!A146:G1241,6,FALSE),"")</f>
        <v/>
      </c>
      <c r="AW148" s="213">
        <f>IFERROR(
   IF(
      OR(Table110[[#This Row],[Operating Time]]=0, (Table110[[#This Row],[Operating Time]]/IF(AD148&lt;=1,AD148+1,AD148))*60=0),
      1,
      ((Table110[[#This Row],[Operating Time]])/IF(AD148&lt;=1,AD148+1,AD148))*60
   ),
"_")</f>
        <v/>
      </c>
      <c r="AX148" s="213">
        <f>COUNTIFS('Downtime Data'!A:A,Table110[[#This Row],[Date]])</f>
        <v/>
      </c>
      <c r="AY148" s="211">
        <f>IFERROR((SUM(Table110[[#This Row],[Minor Stoppages]:[Material Shortages]])/Table110[[#This Row],['# Stops]])*60,"")</f>
        <v/>
      </c>
      <c r="AZ148" s="211" t="n"/>
      <c r="BA148" s="33" t="n">
        <v>46168</v>
      </c>
    </row>
    <row r="149" ht="20.15" customHeight="1" s="452">
      <c r="A149" s="21" t="n">
        <v>46166</v>
      </c>
      <c r="B149" s="22">
        <f>IF(A149="","",TEXT(A149,"dddddd"))</f>
        <v/>
      </c>
      <c r="C149" s="22" t="n"/>
      <c r="D149" s="23" t="inlineStr">
        <is>
          <t>_10.3GM_HT</t>
        </is>
      </c>
      <c r="E149" s="24">
        <f t="array" ref="E149">IFERROR(INDIRECT(D149),"")</f>
        <v/>
      </c>
      <c r="F149" s="25" t="n">
        <v>31</v>
      </c>
      <c r="G149" s="26">
        <f>20.7+8</f>
        <v/>
      </c>
      <c r="H149" s="27">
        <f>IFERROR((Table110[[#This Row],[Plan]]/Table110[[#This Row],[Hours Used]])/(Table110[[#This Row],[SOC (TPD)]]/24),"")</f>
        <v/>
      </c>
      <c r="I149" s="27">
        <f>IFERROR((Table110[[#This Row],[Volume Delivered (T)]]/Table110[[#This Row],[Hours Used]])/(Table110[[#This Row],[SOC (TPD)]]/24),"")</f>
        <v/>
      </c>
      <c r="J149" s="28" t="n"/>
      <c r="K149" s="28" t="n"/>
      <c r="L149" s="28" t="n"/>
      <c r="M149" s="25">
        <f>0.36+1.16+0.16+0.38-0.26-0.48</f>
        <v/>
      </c>
      <c r="N149" s="29" t="n">
        <v>0.046</v>
      </c>
      <c r="O149" s="83" t="n">
        <v>4</v>
      </c>
      <c r="P149" s="25" t="n"/>
      <c r="Q149" s="25" t="n"/>
      <c r="R149" s="69" t="n"/>
      <c r="S149" s="70" t="n"/>
      <c r="T149" s="30">
        <f>IF(Table110[[#This Row],[SKU]]="",0,24-Table110[[#This Row],[Legal Non-Operating Time]]-Table110[[#This Row],[No Demand Time]]-Table110[[#This Row],[Force Majeure]])</f>
        <v/>
      </c>
      <c r="U149" s="26" t="n"/>
      <c r="V149" s="26" t="n"/>
      <c r="W149" s="26" t="n"/>
      <c r="X149" s="26" t="n">
        <v>1</v>
      </c>
      <c r="Y149" s="26" t="n"/>
      <c r="Z149" s="26" t="n"/>
      <c r="AA149" s="26" t="n"/>
      <c r="AB149" s="30">
        <f>Table110[[#This Row],[Hours Used]]-SUM(Table110[[#This Row],[Planned Maintenance]:[Start and Finish Production]])</f>
        <v/>
      </c>
      <c r="AC149" s="26" t="n"/>
      <c r="AD149" s="26" t="n">
        <v>2</v>
      </c>
      <c r="AE149" s="26" t="n"/>
      <c r="AF149" s="26" t="n"/>
      <c r="AG149" s="26" t="n"/>
      <c r="AH149" s="26" t="n"/>
      <c r="AI149" s="24">
        <f>(Table110[[#This Row],[Hours Used]]-SUM(Table110[[#This Row],[Planned Maintenance]:[Start and Finish Production]])-SUM(Table110[[#This Row],[Minor Stoppages]:[Material Shortages]])-Table110[[#This Row],[Quality Loss (Hrs)]]-Table110[[#This Row],[Operating Time]])/3</f>
        <v/>
      </c>
      <c r="AJ149" s="24">
        <f>IFERROR(IF(Table110[[#This Row],[SKU]]="",0,Table110[[#This Row],[Quality Loss (T)]]/(Table110[[#This Row],[SOC (TPD)]]/24)),"")</f>
        <v/>
      </c>
      <c r="AK149" s="31">
        <f>IFERROR(IF(Table110[[#This Row],[SKU]]="",0,Table110[[#This Row],[Volume Delivered (T)]]/(Table110[[#This Row],[SOC (TPD)]]/24)),"")</f>
        <v/>
      </c>
      <c r="AL149" s="31">
        <f>IFERROR(Table110[[#This Row],[Operating Time]]/Table110[[#This Row],[PRODUCTION HOURS]],"")</f>
        <v/>
      </c>
      <c r="AM149" s="32" t="n">
        <v>94</v>
      </c>
      <c r="AN149" s="32" t="inlineStr">
        <is>
          <t>YES</t>
        </is>
      </c>
      <c r="AO149" s="32" t="inlineStr">
        <is>
          <t>YES</t>
        </is>
      </c>
      <c r="AP149" s="32" t="n">
        <v>0</v>
      </c>
      <c r="AQ149" s="32" t="n">
        <v>4</v>
      </c>
      <c r="AR149" s="32" t="n"/>
      <c r="AS149" s="32">
        <f>IFERROR(SUMIFS(#REF!,#REF!,'Shift Wise-Data Sheet'!A:A,#REF!,"Samridhi Perk Line")/SUMIFS(#REF!,#REF!,'Shift Wise-Data Sheet'!A:A,#REF!,"Samridhi Perk Line"),"")</f>
        <v/>
      </c>
      <c r="AT149" s="32" t="n"/>
      <c r="AU149" s="32" t="n"/>
      <c r="AV149" s="203">
        <f>IFERROR(VLOOKUP(Table110[[#This Row],[Date]],'Overweight Data'!A147:G1242,6,FALSE),"")</f>
        <v/>
      </c>
      <c r="AW149" s="213">
        <f>IFERROR(
   IF(
      OR(Table110[[#This Row],[Operating Time]]=0, (Table110[[#This Row],[Operating Time]]/IF(AD149&lt;=1,AD149+1,AD149))*60=0),
      1,
      ((Table110[[#This Row],[Operating Time]])/IF(AD149&lt;=1,AD149+1,AD149))*60
   ),
"_")</f>
        <v/>
      </c>
      <c r="AX149" s="213">
        <f>COUNTIFS('Downtime Data'!A:A,Table110[[#This Row],[Date]])</f>
        <v/>
      </c>
      <c r="AY149" s="211">
        <f>IFERROR((SUM(Table110[[#This Row],[Minor Stoppages]:[Material Shortages]])/Table110[[#This Row],['# Stops]])*60,"")</f>
        <v/>
      </c>
      <c r="AZ149" s="211" t="n"/>
      <c r="BA149" s="33" t="n">
        <v>46168</v>
      </c>
    </row>
    <row r="150" ht="20.15" customHeight="1" s="452">
      <c r="A150" s="21" t="n">
        <v>46167</v>
      </c>
      <c r="B150" s="22">
        <f>IF(A150="","",TEXT(A150,"dddddd"))</f>
        <v/>
      </c>
      <c r="C150" s="22" t="n"/>
      <c r="D150" s="23" t="inlineStr">
        <is>
          <t>_10.3GM</t>
        </is>
      </c>
      <c r="E150" s="24">
        <f t="array" ref="E150">IFERROR(INDIRECT(D150),"")</f>
        <v/>
      </c>
      <c r="F150" s="25" t="n">
        <v>31</v>
      </c>
      <c r="G150" s="26" t="n">
        <v>30.06</v>
      </c>
      <c r="H150" s="27">
        <f>IFERROR((Table110[[#This Row],[Plan]]/Table110[[#This Row],[Hours Used]])/(Table110[[#This Row],[SOC (TPD)]]/24),"")</f>
        <v/>
      </c>
      <c r="I150" s="27">
        <f>IFERROR((Table110[[#This Row],[Volume Delivered (T)]]/Table110[[#This Row],[Hours Used]])/(Table110[[#This Row],[SOC (TPD)]]/24),"")</f>
        <v/>
      </c>
      <c r="J150" s="28" t="n"/>
      <c r="K150" s="28" t="n"/>
      <c r="L150" s="28" t="n"/>
      <c r="M150" s="25">
        <f>0.46+1.44+0.15+0.26-0.3-0.4</f>
        <v/>
      </c>
      <c r="N150" s="29" t="n">
        <v>0.046</v>
      </c>
      <c r="O150" s="83" t="n">
        <v>6</v>
      </c>
      <c r="P150" s="25" t="n"/>
      <c r="Q150" s="25" t="n"/>
      <c r="R150" s="69" t="n"/>
      <c r="S150" s="70" t="n"/>
      <c r="T150" s="30">
        <f>IF(Table110[[#This Row],[SKU]]="",0,24-Table110[[#This Row],[Legal Non-Operating Time]]-Table110[[#This Row],[No Demand Time]]-Table110[[#This Row],[Force Majeure]])</f>
        <v/>
      </c>
      <c r="U150" s="26" t="n">
        <v>0.5</v>
      </c>
      <c r="V150" s="26" t="n">
        <v>1</v>
      </c>
      <c r="W150" s="26" t="n"/>
      <c r="X150" s="26" t="n"/>
      <c r="Y150" s="26" t="n"/>
      <c r="Z150" s="26" t="n"/>
      <c r="AA150" s="26" t="n"/>
      <c r="AB150" s="30">
        <f>Table110[[#This Row],[Hours Used]]-SUM(Table110[[#This Row],[Planned Maintenance]:[Start and Finish Production]])</f>
        <v/>
      </c>
      <c r="AC150" s="26" t="n"/>
      <c r="AD150" s="26" t="n">
        <v>2.5</v>
      </c>
      <c r="AE150" s="26" t="n"/>
      <c r="AF150" s="26" t="n"/>
      <c r="AG150" s="26" t="n"/>
      <c r="AH150" s="26" t="n"/>
      <c r="AI150" s="24">
        <f>(Table110[[#This Row],[Hours Used]]-SUM(Table110[[#This Row],[Planned Maintenance]:[Start and Finish Production]])-SUM(Table110[[#This Row],[Minor Stoppages]:[Material Shortages]])-Table110[[#This Row],[Quality Loss (Hrs)]]-Table110[[#This Row],[Operating Time]])/3</f>
        <v/>
      </c>
      <c r="AJ150" s="24">
        <f>IFERROR(IF(Table110[[#This Row],[SKU]]="",0,Table110[[#This Row],[Quality Loss (T)]]/(Table110[[#This Row],[SOC (TPD)]]/24)),"")</f>
        <v/>
      </c>
      <c r="AK150" s="31">
        <f>IFERROR(IF(Table110[[#This Row],[SKU]]="",0,Table110[[#This Row],[Volume Delivered (T)]]/(Table110[[#This Row],[SOC (TPD)]]/24)),"")</f>
        <v/>
      </c>
      <c r="AL150" s="31">
        <f>IFERROR(Table110[[#This Row],[Operating Time]]/Table110[[#This Row],[PRODUCTION HOURS]],"")</f>
        <v/>
      </c>
      <c r="AM150" s="32" t="n">
        <v>78</v>
      </c>
      <c r="AN150" s="32" t="inlineStr">
        <is>
          <t>YES</t>
        </is>
      </c>
      <c r="AO150" s="32" t="inlineStr">
        <is>
          <t>YES</t>
        </is>
      </c>
      <c r="AP150" s="32" t="n">
        <v>0</v>
      </c>
      <c r="AQ150" s="32" t="n">
        <v>0</v>
      </c>
      <c r="AR150" s="32" t="n"/>
      <c r="AS150" s="32">
        <f>IFERROR(SUMIFS(#REF!,#REF!,'Shift Wise-Data Sheet'!A:A,#REF!,"Samridhi Perk Line")/SUMIFS(#REF!,#REF!,'Shift Wise-Data Sheet'!A:A,#REF!,"Samridhi Perk Line"),"")</f>
        <v/>
      </c>
      <c r="AT150" s="32" t="n"/>
      <c r="AU150" s="32" t="n"/>
      <c r="AV150" s="203">
        <f>IFERROR(VLOOKUP(Table110[[#This Row],[Date]],'Overweight Data'!A148:G1243,6,FALSE),"")</f>
        <v/>
      </c>
      <c r="AW150" s="213">
        <f>IFERROR(
   IF(
      OR(Table110[[#This Row],[Operating Time]]=0, (Table110[[#This Row],[Operating Time]]/IF(AD150&lt;=1,AD150+1,AD150))*60=0),
      1,
      ((Table110[[#This Row],[Operating Time]])/IF(AD150&lt;=1,AD150+1,AD150))*60
   ),
"_")</f>
        <v/>
      </c>
      <c r="AX150" s="213">
        <f>COUNTIFS('Downtime Data'!A:A,Table110[[#This Row],[Date]])</f>
        <v/>
      </c>
      <c r="AY150" s="211">
        <f>IFERROR((SUM(Table110[[#This Row],[Minor Stoppages]:[Material Shortages]])/Table110[[#This Row],['# Stops]])*60,"")</f>
        <v/>
      </c>
      <c r="AZ150" s="211" t="n"/>
      <c r="BA150" s="33" t="n">
        <v>46168</v>
      </c>
    </row>
    <row r="151" ht="20.15" customHeight="1" s="452">
      <c r="A151" s="21" t="n">
        <v>46168</v>
      </c>
      <c r="B151" s="22">
        <f>IF(A151="","",TEXT(A151,"dddddd"))</f>
        <v/>
      </c>
      <c r="C151" s="22" t="n"/>
      <c r="D151" s="23" t="inlineStr">
        <is>
          <t>_10.3GM</t>
        </is>
      </c>
      <c r="E151" s="24">
        <f t="array" ref="E151">IFERROR(INDIRECT(D151),"")</f>
        <v/>
      </c>
      <c r="F151" s="25" t="n">
        <v>31</v>
      </c>
      <c r="G151" s="26" t="n">
        <v>33.9</v>
      </c>
      <c r="H151" s="27">
        <f>IFERROR((Table110[[#This Row],[Plan]]/Table110[[#This Row],[Hours Used]])/(Table110[[#This Row],[SOC (TPD)]]/24),"")</f>
        <v/>
      </c>
      <c r="I151" s="27">
        <f>IFERROR((Table110[[#This Row],[Volume Delivered (T)]]/Table110[[#This Row],[Hours Used]])/(Table110[[#This Row],[SOC (TPD)]]/24),"")</f>
        <v/>
      </c>
      <c r="J151" s="28" t="n"/>
      <c r="K151" s="28" t="n"/>
      <c r="L151" s="28" t="n"/>
      <c r="M151" s="25" t="n">
        <v>1.59</v>
      </c>
      <c r="N151" s="29" t="n">
        <v>0.043</v>
      </c>
      <c r="O151" s="83" t="n">
        <v>3</v>
      </c>
      <c r="P151" s="25" t="n"/>
      <c r="Q151" s="25" t="n"/>
      <c r="R151" s="69" t="n"/>
      <c r="S151" s="70" t="n"/>
      <c r="T151" s="30">
        <f>IF(Table110[[#This Row],[SKU]]="",0,24-Table110[[#This Row],[Legal Non-Operating Time]]-Table110[[#This Row],[No Demand Time]]-Table110[[#This Row],[Force Majeure]])</f>
        <v/>
      </c>
      <c r="U151" s="26" t="n">
        <v>1</v>
      </c>
      <c r="V151" s="26" t="n">
        <v>0.5</v>
      </c>
      <c r="W151" s="26" t="n"/>
      <c r="X151" s="26" t="n"/>
      <c r="Y151" s="26" t="n"/>
      <c r="Z151" s="26" t="n"/>
      <c r="AA151" s="26" t="n"/>
      <c r="AB151" s="30">
        <f>Table110[[#This Row],[Hours Used]]-SUM(Table110[[#This Row],[Planned Maintenance]:[Start and Finish Production]])</f>
        <v/>
      </c>
      <c r="AC151" s="26" t="n"/>
      <c r="AD151" s="26" t="n"/>
      <c r="AE151" s="26" t="n">
        <v>0.5</v>
      </c>
      <c r="AF151" s="26" t="n"/>
      <c r="AG151" s="26" t="n"/>
      <c r="AH151" s="26" t="n"/>
      <c r="AI151" s="24">
        <f>(Table110[[#This Row],[Hours Used]]-SUM(Table110[[#This Row],[Planned Maintenance]:[Start and Finish Production]])-SUM(Table110[[#This Row],[Minor Stoppages]:[Material Shortages]])-Table110[[#This Row],[Quality Loss (Hrs)]]-Table110[[#This Row],[Operating Time]])/3</f>
        <v/>
      </c>
      <c r="AJ151" s="24">
        <f>IFERROR(IF(Table110[[#This Row],[SKU]]="",0,Table110[[#This Row],[Quality Loss (T)]]/(Table110[[#This Row],[SOC (TPD)]]/24)),"")</f>
        <v/>
      </c>
      <c r="AK151" s="31">
        <f>IFERROR(IF(Table110[[#This Row],[SKU]]="",0,Table110[[#This Row],[Volume Delivered (T)]]/(Table110[[#This Row],[SOC (TPD)]]/24)),"")</f>
        <v/>
      </c>
      <c r="AL151" s="31">
        <f>IFERROR(Table110[[#This Row],[Operating Time]]/Table110[[#This Row],[PRODUCTION HOURS]],"")</f>
        <v/>
      </c>
      <c r="AM151" s="32" t="n">
        <v>92</v>
      </c>
      <c r="AN151" s="32" t="inlineStr">
        <is>
          <t>YES</t>
        </is>
      </c>
      <c r="AO151" s="32" t="inlineStr">
        <is>
          <t>YES</t>
        </is>
      </c>
      <c r="AP151" s="32" t="n">
        <v>6</v>
      </c>
      <c r="AQ151" s="32" t="n">
        <v>6</v>
      </c>
      <c r="AR151" s="32" t="n"/>
      <c r="AS151" s="32">
        <f>IFERROR(SUMIFS(#REF!,#REF!,'Shift Wise-Data Sheet'!A:A,#REF!,"Samridhi Perk Line")/SUMIFS(#REF!,#REF!,'Shift Wise-Data Sheet'!A:A,#REF!,"Samridhi Perk Line"),"")</f>
        <v/>
      </c>
      <c r="AT151" s="32" t="n"/>
      <c r="AU151" s="32" t="n"/>
      <c r="AV151" s="203">
        <f>IFERROR(VLOOKUP(Table110[[#This Row],[Date]],'Overweight Data'!A149:G1244,6,FALSE),"")</f>
        <v/>
      </c>
      <c r="AW151" s="213">
        <f>IFERROR(
   IF(
      OR(Table110[[#This Row],[Operating Time]]=0, (Table110[[#This Row],[Operating Time]]/IF(AD151&lt;=1,AD151+1,AD151))*60=0),
      1,
      ((Table110[[#This Row],[Operating Time]])/IF(AD151&lt;=1,AD151+1,AD151))*60
   ),
"_")</f>
        <v/>
      </c>
      <c r="AX151" s="213">
        <f>COUNTIFS('Downtime Data'!A:A,Table110[[#This Row],[Date]])</f>
        <v/>
      </c>
      <c r="AY151" s="211">
        <f>IFERROR((SUM(Table110[[#This Row],[Minor Stoppages]:[Material Shortages]])/Table110[[#This Row],['# Stops]])*60,"")</f>
        <v/>
      </c>
      <c r="AZ151" s="211" t="n"/>
      <c r="BA151" s="33" t="n">
        <v>46168</v>
      </c>
    </row>
    <row r="152" ht="20.15" customHeight="1" s="452">
      <c r="A152" s="21" t="n">
        <v>46169</v>
      </c>
      <c r="B152" s="22">
        <f>IF(A152="","",TEXT(A152,"dddddd"))</f>
        <v/>
      </c>
      <c r="C152" s="22" t="n"/>
      <c r="D152" s="23">
        <f>VLOOKUP(Table110[[#This Row],[Date]],[2]Sheet1!$A$1:$P$86,7,TRUE)</f>
        <v/>
      </c>
      <c r="E152" s="24">
        <f t="array" ref="E152">IFERROR(INDIRECT(D152),"")</f>
        <v/>
      </c>
      <c r="F152" s="25" t="n">
        <v>31</v>
      </c>
      <c r="G152" s="26" t="n">
        <v>27.9</v>
      </c>
      <c r="H152" s="27">
        <f>IFERROR((Table110[[#This Row],[Plan]]/Table110[[#This Row],[Hours Used]])/(Table110[[#This Row],[SOC (TPD)]]/24),"")</f>
        <v/>
      </c>
      <c r="I152" s="27">
        <f>IFERROR((Table110[[#This Row],[Volume Delivered (T)]]/Table110[[#This Row],[Hours Used]])/(Table110[[#This Row],[SOC (TPD)]]/24),"")</f>
        <v/>
      </c>
      <c r="J152" s="28" t="n"/>
      <c r="K152" s="28" t="n"/>
      <c r="L152" s="28" t="n"/>
      <c r="M152" s="25">
        <f>VLOOKUP(Table110[[#This Row],[Date]],[2]Sheet1!$A$1:$P$555,9,TRUE)</f>
        <v/>
      </c>
      <c r="N152" s="29" t="n">
        <v>0.043</v>
      </c>
      <c r="O152" s="83" t="n">
        <v>3</v>
      </c>
      <c r="P152" s="25" t="n"/>
      <c r="Q152" s="25" t="n"/>
      <c r="R152" s="69" t="n"/>
      <c r="S152" s="70" t="n"/>
      <c r="T152" s="30">
        <f>IF(Table110[[#This Row],[SKU]]="",0,24-Table110[[#This Row],[Legal Non-Operating Time]]-Table110[[#This Row],[No Demand Time]]-Table110[[#This Row],[Force Majeure]])</f>
        <v/>
      </c>
      <c r="U152" s="26">
        <f>VLOOKUP(Table110[[#This Row],[Date]],[2]Sheet1!$A$1:$P$555,10,TRUE)</f>
        <v/>
      </c>
      <c r="V152" s="26">
        <f>VLOOKUP(Table110[[#This Row],[Date]],[2]Sheet1!$A$1:$P$555,12,TRUE)</f>
        <v/>
      </c>
      <c r="W152" s="26">
        <f>VLOOKUP(Table110[[#This Row],[Date]],[2]Sheet1!$A$1:$P$555,13,TRUE)</f>
        <v/>
      </c>
      <c r="X152" s="26">
        <f>VLOOKUP(Table110[[#This Row],[Date]],[2]Sheet1!$A$1:$P$555,14,TRUE)</f>
        <v/>
      </c>
      <c r="Y152" s="26" t="n"/>
      <c r="Z152" s="26" t="n"/>
      <c r="AA152" s="26" t="n"/>
      <c r="AB152" s="30">
        <f>Table110[[#This Row],[Hours Used]]-SUM(Table110[[#This Row],[Planned Maintenance]:[Start and Finish Production]])</f>
        <v/>
      </c>
      <c r="AC152" s="26" t="n"/>
      <c r="AD152" s="26">
        <f>VLOOKUP(Table110[[#This Row],[Date]],[2]Sheet1!$A$1:$P$555,15,TRUE)</f>
        <v/>
      </c>
      <c r="AE152" s="26">
        <f>VLOOKUP(Table110[[#This Row],[Date]],[2]Sheet1!$A$1:$P$555,16,TRUE)</f>
        <v/>
      </c>
      <c r="AF152" s="26" t="n"/>
      <c r="AG152" s="26" t="n"/>
      <c r="AH152" s="26" t="n"/>
      <c r="AI152" s="24">
        <f>(Table110[[#This Row],[Hours Used]]-SUM(Table110[[#This Row],[Planned Maintenance]:[Start and Finish Production]])-SUM(Table110[[#This Row],[Minor Stoppages]:[Material Shortages]])-Table110[[#This Row],[Quality Loss (Hrs)]]-Table110[[#This Row],[Operating Time]])/3</f>
        <v/>
      </c>
      <c r="AJ152" s="24">
        <f>IFERROR(IF(Table110[[#This Row],[SKU]]="",0,Table110[[#This Row],[Quality Loss (T)]]/(Table110[[#This Row],[SOC (TPD)]]/24)),"")</f>
        <v/>
      </c>
      <c r="AK152" s="31">
        <f>IFERROR(IF(Table110[[#This Row],[SKU]]="",0,Table110[[#This Row],[Volume Delivered (T)]]/(Table110[[#This Row],[SOC (TPD)]]/24)),"")</f>
        <v/>
      </c>
      <c r="AL152" s="31">
        <f>IFERROR(Table110[[#This Row],[Operating Time]]/Table110[[#This Row],[PRODUCTION HOURS]],"")</f>
        <v/>
      </c>
      <c r="AM152" s="32" t="n">
        <v>85</v>
      </c>
      <c r="AN152" s="32" t="inlineStr">
        <is>
          <t>YES</t>
        </is>
      </c>
      <c r="AO152" s="32" t="inlineStr">
        <is>
          <t>YES</t>
        </is>
      </c>
      <c r="AP152" s="32" t="n">
        <v>0</v>
      </c>
      <c r="AQ152" s="32" t="n">
        <v>0</v>
      </c>
      <c r="AR152" s="32" t="n"/>
      <c r="AS152" s="32">
        <f>IFERROR(SUMIFS(#REF!,#REF!,'Shift Wise-Data Sheet'!A:A,#REF!,"Samridhi Perk Line")/SUMIFS(#REF!,#REF!,'Shift Wise-Data Sheet'!A:A,#REF!,"Samridhi Perk Line"),"")</f>
        <v/>
      </c>
      <c r="AT152" s="32" t="n"/>
      <c r="AU152" s="32" t="n"/>
      <c r="AV152" s="203">
        <f>IFERROR(VLOOKUP(Table110[[#This Row],[Date]],'Overweight Data'!A150:G1245,6,FALSE),"")</f>
        <v/>
      </c>
      <c r="AW152" s="213">
        <f>IFERROR(
   IF(
      OR(Table110[[#This Row],[Operating Time]]=0, (Table110[[#This Row],[Operating Time]]/IF(AD152&lt;=1,AD152+1,AD152))*60=0),
      1,
      ((Table110[[#This Row],[Operating Time]])/IF(AD152&lt;=1,AD152+1,AD152))*60
   ),
"_")</f>
        <v/>
      </c>
      <c r="AX152" s="213">
        <f>COUNTIFS('Downtime Data'!A:A,Table110[[#This Row],[Date]])</f>
        <v/>
      </c>
      <c r="AY152" s="211">
        <f>IFERROR((SUM(Table110[[#This Row],[Minor Stoppages]:[Material Shortages]])/Table110[[#This Row],['# Stops]])*60,"")</f>
        <v/>
      </c>
      <c r="AZ152" s="211" t="n"/>
      <c r="BA152" s="33" t="n">
        <v>46168</v>
      </c>
    </row>
    <row r="153" ht="20.15" customHeight="1" s="452">
      <c r="A153" s="21" t="n">
        <v>46170</v>
      </c>
      <c r="B153" s="22">
        <f>IF(A153="","",TEXT(A153,"dddddd"))</f>
        <v/>
      </c>
      <c r="C153" s="22" t="n"/>
      <c r="D153" s="23">
        <f>VLOOKUP(Table110[[#This Row],[Date]],[2]Sheet1!$A$1:$P$86,7,TRUE)</f>
        <v/>
      </c>
      <c r="E153" s="24">
        <f t="array" ref="E153">IFERROR(INDIRECT(D153),"")</f>
        <v/>
      </c>
      <c r="F153" s="25" t="n">
        <v>31</v>
      </c>
      <c r="G153" s="26" t="n">
        <v>34</v>
      </c>
      <c r="H153" s="27">
        <f>IFERROR((Table110[[#This Row],[Plan]]/Table110[[#This Row],[Hours Used]])/(Table110[[#This Row],[SOC (TPD)]]/24),"")</f>
        <v/>
      </c>
      <c r="I153" s="27">
        <f>IFERROR((Table110[[#This Row],[Volume Delivered (T)]]/Table110[[#This Row],[Hours Used]])/(Table110[[#This Row],[SOC (TPD)]]/24),"")</f>
        <v/>
      </c>
      <c r="J153" s="28" t="n"/>
      <c r="K153" s="28" t="n"/>
      <c r="L153" s="28" t="n"/>
      <c r="M153" s="25">
        <f>0.35+1.25+0.16+0.32-0.24-0.61</f>
        <v/>
      </c>
      <c r="N153" s="29" t="n">
        <v>0.043</v>
      </c>
      <c r="O153" s="83" t="n">
        <v>4</v>
      </c>
      <c r="P153" s="25" t="n"/>
      <c r="Q153" s="25" t="n"/>
      <c r="R153" s="69" t="n"/>
      <c r="S153" s="70" t="n"/>
      <c r="T153" s="30">
        <f>IF(Table110[[#This Row],[SKU]]="",0,24-Table110[[#This Row],[Legal Non-Operating Time]]-Table110[[#This Row],[No Demand Time]]-Table110[[#This Row],[Force Majeure]])</f>
        <v/>
      </c>
      <c r="U153" s="26" t="n">
        <v>1</v>
      </c>
      <c r="V153" s="26" t="n">
        <v>1</v>
      </c>
      <c r="W153" s="26" t="n"/>
      <c r="X153" s="26" t="n"/>
      <c r="Y153" s="26" t="n"/>
      <c r="Z153" s="26" t="n"/>
      <c r="AA153" s="26" t="n"/>
      <c r="AB153" s="30">
        <f>Table110[[#This Row],[Hours Used]]-SUM(Table110[[#This Row],[Planned Maintenance]:[Start and Finish Production]])</f>
        <v/>
      </c>
      <c r="AC153" s="26" t="n"/>
      <c r="AD153" s="26" t="n"/>
      <c r="AE153" s="26" t="n"/>
      <c r="AF153" s="26" t="n"/>
      <c r="AG153" s="26" t="n"/>
      <c r="AH153" s="26" t="n"/>
      <c r="AI153" s="24">
        <f>(Table110[[#This Row],[Hours Used]]-SUM(Table110[[#This Row],[Planned Maintenance]:[Start and Finish Production]])-SUM(Table110[[#This Row],[Minor Stoppages]:[Material Shortages]])-Table110[[#This Row],[Quality Loss (Hrs)]]-Table110[[#This Row],[Operating Time]])/3</f>
        <v/>
      </c>
      <c r="AJ153" s="24">
        <f>IFERROR(IF(Table110[[#This Row],[SKU]]="",0,Table110[[#This Row],[Quality Loss (T)]]/(Table110[[#This Row],[SOC (TPD)]]/24)),"")</f>
        <v/>
      </c>
      <c r="AK153" s="31">
        <f>IFERROR(IF(Table110[[#This Row],[SKU]]="",0,Table110[[#This Row],[Volume Delivered (T)]]/(Table110[[#This Row],[SOC (TPD)]]/24)),"")</f>
        <v/>
      </c>
      <c r="AL153" s="31">
        <f>IFERROR(Table110[[#This Row],[Operating Time]]/Table110[[#This Row],[PRODUCTION HOURS]],"")</f>
        <v/>
      </c>
      <c r="AM153" s="32" t="n">
        <v>85</v>
      </c>
      <c r="AN153" s="32" t="inlineStr">
        <is>
          <t>YES</t>
        </is>
      </c>
      <c r="AO153" s="32" t="inlineStr">
        <is>
          <t>YES</t>
        </is>
      </c>
      <c r="AP153" s="32" t="n">
        <v>0</v>
      </c>
      <c r="AQ153" s="32" t="n">
        <v>0</v>
      </c>
      <c r="AR153" s="32" t="n"/>
      <c r="AS153" s="32">
        <f>IFERROR(SUMIFS(#REF!,#REF!,'Shift Wise-Data Sheet'!A:A,#REF!,"Samridhi Perk Line")/SUMIFS(#REF!,#REF!,'Shift Wise-Data Sheet'!A:A,#REF!,"Samridhi Perk Line"),"")</f>
        <v/>
      </c>
      <c r="AT153" s="32" t="n"/>
      <c r="AU153" s="32" t="n"/>
      <c r="AV153" s="203">
        <f>IFERROR(VLOOKUP(Table110[[#This Row],[Date]],'Overweight Data'!A151:G1246,6,FALSE),"")</f>
        <v/>
      </c>
      <c r="AW153" s="213">
        <f>IFERROR(
   IF(
      OR(Table110[[#This Row],[Operating Time]]=0, (Table110[[#This Row],[Operating Time]]/IF(AD153&lt;=1,AD153+1,AD153))*60=0),
      1,
      ((Table110[[#This Row],[Operating Time]])/IF(AD153&lt;=1,AD153+1,AD153))*60
   ),
"_")</f>
        <v/>
      </c>
      <c r="AX153" s="213">
        <f>COUNTIFS('Downtime Data'!A:A,Table110[[#This Row],[Date]])</f>
        <v/>
      </c>
      <c r="AY153" s="211">
        <f>IFERROR((SUM(Table110[[#This Row],[Minor Stoppages]:[Material Shortages]])/Table110[[#This Row],['# Stops]])*60,"")</f>
        <v/>
      </c>
      <c r="AZ153" s="211" t="n"/>
      <c r="BA153" s="33" t="n">
        <v>46168</v>
      </c>
    </row>
    <row r="154" ht="20.15" customHeight="1" s="452">
      <c r="A154" s="21" t="n">
        <v>46171</v>
      </c>
      <c r="B154" s="22">
        <f>IF(A154="","",TEXT(A154,"dddddd"))</f>
        <v/>
      </c>
      <c r="C154" s="22" t="n"/>
      <c r="D154" s="23">
        <f>VLOOKUP(Table110[[#This Row],[Date]],[2]Sheet1!$A$1:$P$86,7,TRUE)</f>
        <v/>
      </c>
      <c r="E154" s="24">
        <f t="array" ref="E154">IFERROR(INDIRECT(D154),"")</f>
        <v/>
      </c>
      <c r="F154" s="25" t="n">
        <v>33</v>
      </c>
      <c r="G154" s="26" t="n">
        <v>29.55</v>
      </c>
      <c r="H154" s="27">
        <f>IFERROR((Table110[[#This Row],[Plan]]/Table110[[#This Row],[Hours Used]])/(Table110[[#This Row],[SOC (TPD)]]/24),"")</f>
        <v/>
      </c>
      <c r="I154" s="27">
        <f>IFERROR((Table110[[#This Row],[Volume Delivered (T)]]/Table110[[#This Row],[Hours Used]])/(Table110[[#This Row],[SOC (TPD)]]/24),"")</f>
        <v/>
      </c>
      <c r="J154" s="28" t="n"/>
      <c r="K154" s="28" t="n"/>
      <c r="L154" s="28" t="n"/>
      <c r="M154" s="25">
        <f>0.34+1.6+0.16+0.35-0.25-0.68</f>
        <v/>
      </c>
      <c r="N154" s="29" t="n">
        <v>0.041</v>
      </c>
      <c r="O154" s="83" t="n">
        <v>6</v>
      </c>
      <c r="P154" s="25" t="n"/>
      <c r="Q154" s="25" t="n"/>
      <c r="R154" s="69" t="n"/>
      <c r="S154" s="70" t="n"/>
      <c r="T154" s="30">
        <f>IF(Table110[[#This Row],[SKU]]="",0,24-Table110[[#This Row],[Legal Non-Operating Time]]-Table110[[#This Row],[No Demand Time]]-Table110[[#This Row],[Force Majeure]])</f>
        <v/>
      </c>
      <c r="U154" s="26" t="n">
        <v>1</v>
      </c>
      <c r="V154" s="26" t="n">
        <v>1</v>
      </c>
      <c r="W154" s="26" t="n"/>
      <c r="X154" s="26" t="n"/>
      <c r="Y154" s="26" t="n"/>
      <c r="Z154" s="26" t="n"/>
      <c r="AA154" s="26" t="n"/>
      <c r="AB154" s="30">
        <f>Table110[[#This Row],[Hours Used]]-SUM(Table110[[#This Row],[Planned Maintenance]:[Start and Finish Production]])</f>
        <v/>
      </c>
      <c r="AC154" s="26" t="n">
        <v>0.5</v>
      </c>
      <c r="AD154" s="26" t="n">
        <v>0.5</v>
      </c>
      <c r="AE154" s="26" t="n">
        <v>0.5</v>
      </c>
      <c r="AF154" s="26" t="n">
        <v>0.25</v>
      </c>
      <c r="AG154" s="26" t="n"/>
      <c r="AH154" s="26" t="n"/>
      <c r="AI154" s="24">
        <f>(Table110[[#This Row],[Hours Used]]-SUM(Table110[[#This Row],[Planned Maintenance]:[Start and Finish Production]])-SUM(Table110[[#This Row],[Minor Stoppages]:[Material Shortages]])-Table110[[#This Row],[Quality Loss (Hrs)]]-Table110[[#This Row],[Operating Time]])/3</f>
        <v/>
      </c>
      <c r="AJ154" s="24">
        <f>IFERROR(IF(Table110[[#This Row],[SKU]]="",0,Table110[[#This Row],[Quality Loss (T)]]/(Table110[[#This Row],[SOC (TPD)]]/24)),"")</f>
        <v/>
      </c>
      <c r="AK154" s="31">
        <f>IFERROR(IF(Table110[[#This Row],[SKU]]="",0,Table110[[#This Row],[Volume Delivered (T)]]/(Table110[[#This Row],[SOC (TPD)]]/24)),"")</f>
        <v/>
      </c>
      <c r="AL154" s="31">
        <f>IFERROR(Table110[[#This Row],[Operating Time]]/Table110[[#This Row],[PRODUCTION HOURS]],"")</f>
        <v/>
      </c>
      <c r="AM154" s="32" t="n">
        <v>85</v>
      </c>
      <c r="AN154" s="32" t="inlineStr">
        <is>
          <t>YES</t>
        </is>
      </c>
      <c r="AO154" s="32" t="inlineStr">
        <is>
          <t>YES</t>
        </is>
      </c>
      <c r="AP154" s="32" t="n">
        <v>1</v>
      </c>
      <c r="AQ154" s="32" t="n">
        <v>1</v>
      </c>
      <c r="AR154" s="32" t="n"/>
      <c r="AS154" s="32">
        <f>IFERROR(SUMIFS(#REF!,#REF!,'Shift Wise-Data Sheet'!A:A,#REF!,"Samridhi Perk Line")/SUMIFS(#REF!,#REF!,'Shift Wise-Data Sheet'!A:A,#REF!,"Samridhi Perk Line"),"")</f>
        <v/>
      </c>
      <c r="AT154" s="32" t="n"/>
      <c r="AU154" s="32" t="n"/>
      <c r="AV154" s="203">
        <f>IFERROR(VLOOKUP(Table110[[#This Row],[Date]],'Overweight Data'!A152:G1247,6,FALSE),"")</f>
        <v/>
      </c>
      <c r="AW154" s="213">
        <f>IFERROR(
   IF(
      OR(Table110[[#This Row],[Operating Time]]=0, (Table110[[#This Row],[Operating Time]]/IF(AD154&lt;=1,AD154+1,AD154))*60=0),
      1,
      ((Table110[[#This Row],[Operating Time]])/IF(AD154&lt;=1,AD154+1,AD154))*60
   ),
"_")</f>
        <v/>
      </c>
      <c r="AX154" s="213">
        <f>COUNTIFS('Downtime Data'!A:A,Table110[[#This Row],[Date]])</f>
        <v/>
      </c>
      <c r="AY154" s="211">
        <f>IFERROR((SUM(Table110[[#This Row],[Minor Stoppages]:[Material Shortages]])/Table110[[#This Row],['# Stops]])*60,"")</f>
        <v/>
      </c>
      <c r="AZ154" s="211" t="n"/>
      <c r="BA154" s="33" t="n">
        <v>46168</v>
      </c>
    </row>
    <row r="155" ht="20.15" customHeight="1" s="452">
      <c r="A155" s="21" t="n">
        <v>46172</v>
      </c>
      <c r="B155" s="22">
        <f>IF(A155="","",TEXT(A155,"dddddd"))</f>
        <v/>
      </c>
      <c r="C155" s="22" t="n"/>
      <c r="D155" s="23" t="inlineStr">
        <is>
          <t>_10.3GM_HT</t>
        </is>
      </c>
      <c r="E155" s="24">
        <f t="array" ref="E155">IFERROR(INDIRECT(D155),"")</f>
        <v/>
      </c>
      <c r="F155" s="25" t="n">
        <v>33</v>
      </c>
      <c r="G155" s="26" t="n">
        <v>30.47</v>
      </c>
      <c r="H155" s="27">
        <f>IFERROR((Table110[[#This Row],[Plan]]/Table110[[#This Row],[Hours Used]])/(Table110[[#This Row],[SOC (TPD)]]/24),"")</f>
        <v/>
      </c>
      <c r="I155" s="27">
        <f>IFERROR((Table110[[#This Row],[Volume Delivered (T)]]/Table110[[#This Row],[Hours Used]])/(Table110[[#This Row],[SOC (TPD)]]/24),"")</f>
        <v/>
      </c>
      <c r="J155" s="28" t="n"/>
      <c r="K155" s="28" t="n"/>
      <c r="L155" s="28" t="n"/>
      <c r="M155" s="25">
        <f>0.44+1.22+0.16+0.42-0.31-0.56</f>
        <v/>
      </c>
      <c r="N155" s="29" t="n">
        <v>0.038</v>
      </c>
      <c r="O155" s="83" t="n">
        <v>14</v>
      </c>
      <c r="P155" s="25" t="n"/>
      <c r="Q155" s="25" t="n"/>
      <c r="R155" s="69" t="n"/>
      <c r="S155" s="70" t="n"/>
      <c r="T155" s="30">
        <f>IF(Table110[[#This Row],[SKU]]="",0,24-Table110[[#This Row],[Legal Non-Operating Time]]-Table110[[#This Row],[No Demand Time]]-Table110[[#This Row],[Force Majeure]])</f>
        <v/>
      </c>
      <c r="U155" s="26" t="n"/>
      <c r="V155" s="26" t="n"/>
      <c r="W155" s="26" t="n"/>
      <c r="X155" s="26" t="n"/>
      <c r="Y155" s="26" t="n"/>
      <c r="Z155" s="26" t="n"/>
      <c r="AA155" s="26" t="n"/>
      <c r="AB155" s="30">
        <f>Table110[[#This Row],[Hours Used]]-SUM(Table110[[#This Row],[Planned Maintenance]:[Start and Finish Production]])</f>
        <v/>
      </c>
      <c r="AC155" s="26" t="n"/>
      <c r="AD155" s="26" t="n">
        <v>1.7</v>
      </c>
      <c r="AE155" s="26" t="n"/>
      <c r="AF155" s="26" t="n"/>
      <c r="AG155" s="26" t="n"/>
      <c r="AH155" s="26" t="n"/>
      <c r="AI155" s="24">
        <f>(Table110[[#This Row],[Hours Used]]-SUM(Table110[[#This Row],[Planned Maintenance]:[Start and Finish Production]])-SUM(Table110[[#This Row],[Minor Stoppages]:[Material Shortages]])-Table110[[#This Row],[Quality Loss (Hrs)]]-Table110[[#This Row],[Operating Time]])/3</f>
        <v/>
      </c>
      <c r="AJ155" s="24">
        <f>IFERROR(IF(Table110[[#This Row],[SKU]]="",0,Table110[[#This Row],[Quality Loss (T)]]/(Table110[[#This Row],[SOC (TPD)]]/24)),"")</f>
        <v/>
      </c>
      <c r="AK155" s="31">
        <f>IFERROR(IF(Table110[[#This Row],[SKU]]="",0,Table110[[#This Row],[Volume Delivered (T)]]/(Table110[[#This Row],[SOC (TPD)]]/24)),"")</f>
        <v/>
      </c>
      <c r="AL155" s="31">
        <f>IFERROR(Table110[[#This Row],[Operating Time]]/Table110[[#This Row],[PRODUCTION HOURS]],"")</f>
        <v/>
      </c>
      <c r="AM155" s="32" t="n">
        <v>85</v>
      </c>
      <c r="AN155" s="32" t="inlineStr">
        <is>
          <t>YES</t>
        </is>
      </c>
      <c r="AO155" s="32" t="inlineStr">
        <is>
          <t>YES</t>
        </is>
      </c>
      <c r="AP155" s="32" t="n">
        <v>1</v>
      </c>
      <c r="AQ155" s="32" t="n">
        <v>0</v>
      </c>
      <c r="AR155" s="32" t="n"/>
      <c r="AS155" s="32">
        <f>IFERROR(SUMIFS(#REF!,#REF!,'Shift Wise-Data Sheet'!A:A,#REF!,"Samridhi Perk Line")/SUMIFS(#REF!,#REF!,'Shift Wise-Data Sheet'!A:A,#REF!,"Samridhi Perk Line"),"")</f>
        <v/>
      </c>
      <c r="AT155" s="32" t="n"/>
      <c r="AU155" s="32" t="n"/>
      <c r="AV155" s="203">
        <f>IFERROR(VLOOKUP(Table110[[#This Row],[Date]],'Overweight Data'!A153:G1248,6,FALSE),"")</f>
        <v/>
      </c>
      <c r="AW155" s="213">
        <f>IFERROR(
   IF(
      OR(Table110[[#This Row],[Operating Time]]=0, (Table110[[#This Row],[Operating Time]]/IF(AD155&lt;=1,AD155+1,AD155))*60=0),
      1,
      ((Table110[[#This Row],[Operating Time]])/IF(AD155&lt;=1,AD155+1,AD155))*60
   ),
"_")</f>
        <v/>
      </c>
      <c r="AX155" s="213">
        <f>COUNTIFS('Downtime Data'!A:A,Table110[[#This Row],[Date]])</f>
        <v/>
      </c>
      <c r="AY155" s="211">
        <f>IFERROR((SUM(Table110[[#This Row],[Minor Stoppages]:[Material Shortages]])/Table110[[#This Row],['# Stops]])*60,"")</f>
        <v/>
      </c>
      <c r="AZ155" s="211" t="n"/>
      <c r="BA155" s="33" t="n">
        <v>46168</v>
      </c>
    </row>
    <row r="156" ht="20.15" customHeight="1" s="452">
      <c r="A156" s="21" t="n">
        <v>46173</v>
      </c>
      <c r="B156" s="22">
        <f>IF(A156="","",TEXT(A156,"dddddd"))</f>
        <v/>
      </c>
      <c r="C156" s="22" t="n"/>
      <c r="D156" s="23" t="inlineStr">
        <is>
          <t>_10.3GM_HT</t>
        </is>
      </c>
      <c r="E156" s="24">
        <f t="array" ref="E156">IFERROR(INDIRECT(D156),"")</f>
        <v/>
      </c>
      <c r="F156" s="25" t="n">
        <v>18</v>
      </c>
      <c r="G156" s="26" t="n">
        <v>25.3</v>
      </c>
      <c r="H156" s="27">
        <f>IFERROR((Table110[[#This Row],[Plan]]/Table110[[#This Row],[Hours Used]])/(Table110[[#This Row],[SOC (TPD)]]/24),"")</f>
        <v/>
      </c>
      <c r="I156" s="27">
        <f>IFERROR((Table110[[#This Row],[Volume Delivered (T)]]/Table110[[#This Row],[Hours Used]])/(Table110[[#This Row],[SOC (TPD)]]/24),"")</f>
        <v/>
      </c>
      <c r="J156" s="28" t="n"/>
      <c r="K156" s="28" t="n"/>
      <c r="L156" s="28" t="n"/>
      <c r="M156" s="25">
        <f>0.49+1.43+0.16+0.65-0.25-0.58</f>
        <v/>
      </c>
      <c r="N156" s="29" t="n">
        <v>0.038</v>
      </c>
      <c r="O156" s="83" t="n">
        <v>14</v>
      </c>
      <c r="P156" s="25" t="n"/>
      <c r="Q156" s="25" t="n"/>
      <c r="R156" s="69" t="n"/>
      <c r="S156" s="70" t="n"/>
      <c r="T156" s="30">
        <f>IF(Table110[[#This Row],[SKU]]="",0,24-Table110[[#This Row],[Legal Non-Operating Time]]-Table110[[#This Row],[No Demand Time]]-Table110[[#This Row],[Force Majeure]])</f>
        <v/>
      </c>
      <c r="U156" s="26" t="n"/>
      <c r="V156" s="26" t="n">
        <v>1</v>
      </c>
      <c r="W156" s="26" t="n">
        <v>2</v>
      </c>
      <c r="X156" s="26" t="n"/>
      <c r="Y156" s="26" t="n"/>
      <c r="Z156" s="26" t="n"/>
      <c r="AA156" s="26" t="n"/>
      <c r="AB156" s="30">
        <f>Table110[[#This Row],[Hours Used]]-SUM(Table110[[#This Row],[Planned Maintenance]:[Start and Finish Production]])</f>
        <v/>
      </c>
      <c r="AC156" s="26" t="n"/>
      <c r="AD156" s="26" t="n">
        <v>2</v>
      </c>
      <c r="AE156" s="26" t="n"/>
      <c r="AF156" s="26" t="n"/>
      <c r="AG156" s="26" t="n"/>
      <c r="AH156" s="26" t="n"/>
      <c r="AI156" s="24">
        <f>(Table110[[#This Row],[Hours Used]]-SUM(Table110[[#This Row],[Planned Maintenance]:[Start and Finish Production]])-SUM(Table110[[#This Row],[Minor Stoppages]:[Material Shortages]])-Table110[[#This Row],[Quality Loss (Hrs)]]-Table110[[#This Row],[Operating Time]])/3</f>
        <v/>
      </c>
      <c r="AJ156" s="24">
        <f>IFERROR(IF(Table110[[#This Row],[SKU]]="",0,Table110[[#This Row],[Quality Loss (T)]]/(Table110[[#This Row],[SOC (TPD)]]/24)),"")</f>
        <v/>
      </c>
      <c r="AK156" s="31">
        <f>IFERROR(IF(Table110[[#This Row],[SKU]]="",0,Table110[[#This Row],[Volume Delivered (T)]]/(Table110[[#This Row],[SOC (TPD)]]/24)),"")</f>
        <v/>
      </c>
      <c r="AL156" s="31">
        <f>IFERROR(Table110[[#This Row],[Operating Time]]/Table110[[#This Row],[PRODUCTION HOURS]],"")</f>
        <v/>
      </c>
      <c r="AM156" s="32" t="n">
        <v>85</v>
      </c>
      <c r="AN156" s="32" t="inlineStr">
        <is>
          <t>YES</t>
        </is>
      </c>
      <c r="AO156" s="32" t="inlineStr">
        <is>
          <t>YES</t>
        </is>
      </c>
      <c r="AP156" s="32" t="n">
        <v>26</v>
      </c>
      <c r="AQ156" s="32" t="n">
        <v>26</v>
      </c>
      <c r="AR156" s="32" t="n"/>
      <c r="AS156" s="32">
        <f>IFERROR(SUMIFS(#REF!,#REF!,'Shift Wise-Data Sheet'!A:A,#REF!,"Samridhi Perk Line")/SUMIFS(#REF!,#REF!,'Shift Wise-Data Sheet'!A:A,#REF!,"Samridhi Perk Line"),"")</f>
        <v/>
      </c>
      <c r="AT156" s="32" t="n"/>
      <c r="AU156" s="32" t="n"/>
      <c r="AV156" s="203">
        <f>IFERROR(VLOOKUP(Table110[[#This Row],[Date]],'Overweight Data'!A154:G1249,6,FALSE),"")</f>
        <v/>
      </c>
      <c r="AW156" s="213">
        <f>IFERROR(
   IF(
      OR(Table110[[#This Row],[Operating Time]]=0, (Table110[[#This Row],[Operating Time]]/IF(AD156&lt;=1,AD156+1,AD156))*60=0),
      1,
      ((Table110[[#This Row],[Operating Time]])/IF(AD156&lt;=1,AD156+1,AD156))*60
   ),
"_")</f>
        <v/>
      </c>
      <c r="AX156" s="213">
        <f>COUNTIFS('Downtime Data'!A:A,Table110[[#This Row],[Date]])</f>
        <v/>
      </c>
      <c r="AY156" s="211">
        <f>IFERROR((SUM(Table110[[#This Row],[Minor Stoppages]:[Material Shortages]])/Table110[[#This Row],['# Stops]])*60,"")</f>
        <v/>
      </c>
      <c r="AZ156" s="211" t="n"/>
      <c r="BA156" s="33" t="n">
        <v>46168</v>
      </c>
    </row>
    <row r="157" ht="20.15" customHeight="1" s="452">
      <c r="A157" s="21" t="n">
        <v>46174</v>
      </c>
      <c r="B157" s="22">
        <f>IF(A157="","",TEXT(A157,"dddddd"))</f>
        <v/>
      </c>
      <c r="C157" s="22" t="n"/>
      <c r="D157" s="23" t="inlineStr">
        <is>
          <t>HT_Sam_HLL_10.3G</t>
        </is>
      </c>
      <c r="E157" s="24">
        <f t="array" ref="E157">IFERROR(INDIRECT(D157),"")</f>
        <v/>
      </c>
      <c r="F157" s="25" t="n">
        <v>4</v>
      </c>
      <c r="G157" s="26" t="n"/>
      <c r="H157" s="27">
        <f>IFERROR((Table110[[#This Row],[Plan]]/Table110[[#This Row],[Hours Used]])/(Table110[[#This Row],[SOC (TPD)]]/24),"")</f>
        <v/>
      </c>
      <c r="I157" s="27">
        <f>IFERROR((Table110[[#This Row],[Volume Delivered (T)]]/Table110[[#This Row],[Hours Used]])/(Table110[[#This Row],[SOC (TPD)]]/24),"")</f>
        <v/>
      </c>
      <c r="J157" s="28" t="n"/>
      <c r="K157" s="28" t="n"/>
      <c r="L157" s="28" t="n"/>
      <c r="M157" s="25" t="n"/>
      <c r="N157" s="29" t="n"/>
      <c r="O157" s="83" t="n"/>
      <c r="P157" s="25" t="n"/>
      <c r="Q157" s="25" t="n"/>
      <c r="R157" s="69" t="n"/>
      <c r="S157" s="70" t="n"/>
      <c r="T157" s="30">
        <f>IF(Table110[[#This Row],[SKU]]="",0,24-Table110[[#This Row],[Legal Non-Operating Time]]-Table110[[#This Row],[No Demand Time]]-Table110[[#This Row],[Force Majeure]])</f>
        <v/>
      </c>
      <c r="U157" s="26" t="n"/>
      <c r="V157" s="26" t="n"/>
      <c r="W157" s="26" t="n">
        <v>24</v>
      </c>
      <c r="X157" s="26" t="n"/>
      <c r="Y157" s="26" t="n"/>
      <c r="Z157" s="26" t="n"/>
      <c r="AA157" s="26" t="n"/>
      <c r="AB157" s="30">
        <f>Table110[[#This Row],[Hours Used]]-SUM(Table110[[#This Row],[Planned Maintenance]:[Start and Finish Production]])</f>
        <v/>
      </c>
      <c r="AC157" s="26" t="n"/>
      <c r="AD157" s="26" t="n"/>
      <c r="AE157" s="26" t="n"/>
      <c r="AF157" s="26" t="n"/>
      <c r="AG157" s="26" t="n"/>
      <c r="AH157" s="26" t="n"/>
      <c r="AI157" s="24">
        <f>(Table110[[#This Row],[Hours Used]]-SUM(Table110[[#This Row],[Planned Maintenance]:[Start and Finish Production]])-SUM(Table110[[#This Row],[Minor Stoppages]:[Material Shortages]])-Table110[[#This Row],[Quality Loss (Hrs)]]-Table110[[#This Row],[Operating Time]])/3</f>
        <v/>
      </c>
      <c r="AJ157" s="24">
        <f>IFERROR(IF(Table110[[#This Row],[SKU]]="",0,Table110[[#This Row],[Quality Loss (T)]]/(Table110[[#This Row],[SOC (TPD)]]/24)),"")</f>
        <v/>
      </c>
      <c r="AK157" s="31">
        <f>IFERROR(IF(Table110[[#This Row],[SKU]]="",0,Table110[[#This Row],[Volume Delivered (T)]]/(Table110[[#This Row],[SOC (TPD)]]/24)),"")</f>
        <v/>
      </c>
      <c r="AL157" s="31">
        <f>IFERROR(Table110[[#This Row],[Operating Time]]/Table110[[#This Row],[PRODUCTION HOURS]],"")</f>
        <v/>
      </c>
      <c r="AM157" s="32" t="n">
        <v>54</v>
      </c>
      <c r="AN157" s="32" t="n"/>
      <c r="AO157" s="32" t="n"/>
      <c r="AP157" s="32" t="n">
        <v>25</v>
      </c>
      <c r="AQ157" s="32" t="n">
        <v>25</v>
      </c>
      <c r="AR157" s="32" t="n"/>
      <c r="AS157" s="32">
        <f>IFERROR(SUMIFS(#REF!,#REF!,'Shift Wise-Data Sheet'!A:A,#REF!,"Samridhi Perk Line")/SUMIFS(#REF!,#REF!,'Shift Wise-Data Sheet'!A:A,#REF!,"Samridhi Perk Line"),"")</f>
        <v/>
      </c>
      <c r="AT157" s="32" t="n"/>
      <c r="AU157" s="32" t="n"/>
      <c r="AV157" s="203">
        <f>IFERROR(VLOOKUP(Table110[[#This Row],[Date]],'Overweight Data'!A155:G1250,6,FALSE),"")</f>
        <v/>
      </c>
      <c r="AW157" s="213">
        <f>IFERROR(
   IF(
      OR(Table110[[#This Row],[Operating Time]]=0, (Table110[[#This Row],[Operating Time]]/IF(AD157&lt;=1,AD157+1,AD157))*60=0),
      1,
      ((Table110[[#This Row],[Operating Time]])/IF(AD157&lt;=1,AD157+1,AD157))*60
   ),
"_")</f>
        <v/>
      </c>
      <c r="AX157" s="213">
        <f>COUNTIFS('Downtime Data'!A:A,Table110[[#This Row],[Date]])</f>
        <v/>
      </c>
      <c r="AY157" s="211">
        <f>IFERROR((SUM(Table110[[#This Row],[Minor Stoppages]:[Material Shortages]])/Table110[[#This Row],['# Stops]])*60,"")</f>
        <v/>
      </c>
      <c r="AZ157" s="211" t="n"/>
      <c r="BA157" s="33" t="n">
        <v>46199</v>
      </c>
    </row>
    <row r="158" ht="20.15" customHeight="1" s="452">
      <c r="A158" s="21" t="n">
        <v>46175</v>
      </c>
      <c r="B158" s="22">
        <f>IF(A158="","",TEXT(A158,"dddddd"))</f>
        <v/>
      </c>
      <c r="C158" s="22" t="n"/>
      <c r="D158" s="23" t="inlineStr">
        <is>
          <t>HT_Sam_HLL_10.3G</t>
        </is>
      </c>
      <c r="E158" s="24">
        <f t="array" ref="E158">IFERROR(INDIRECT(D158),"")</f>
        <v/>
      </c>
      <c r="F158" s="25" t="n">
        <v>4</v>
      </c>
      <c r="G158" s="26" t="n"/>
      <c r="H158" s="27">
        <f>IFERROR((Table110[[#This Row],[Plan]]/Table110[[#This Row],[Hours Used]])/(Table110[[#This Row],[SOC (TPD)]]/24),"")</f>
        <v/>
      </c>
      <c r="I158" s="27">
        <f>IFERROR((Table110[[#This Row],[Volume Delivered (T)]]/Table110[[#This Row],[Hours Used]])/(Table110[[#This Row],[SOC (TPD)]]/24),"")</f>
        <v/>
      </c>
      <c r="J158" s="28" t="n"/>
      <c r="K158" s="28" t="n"/>
      <c r="L158" s="28" t="n"/>
      <c r="M158" s="25" t="n"/>
      <c r="N158" s="29" t="n"/>
      <c r="O158" s="83" t="n"/>
      <c r="P158" s="25" t="n"/>
      <c r="Q158" s="25" t="n"/>
      <c r="R158" s="69" t="n"/>
      <c r="S158" s="70" t="n"/>
      <c r="T158" s="30">
        <f>IF(Table110[[#This Row],[SKU]]="",0,24-Table110[[#This Row],[Legal Non-Operating Time]]-Table110[[#This Row],[No Demand Time]]-Table110[[#This Row],[Force Majeure]])</f>
        <v/>
      </c>
      <c r="U158" s="26" t="n"/>
      <c r="V158" s="26" t="n"/>
      <c r="W158" s="26" t="n">
        <v>24</v>
      </c>
      <c r="X158" s="26" t="n"/>
      <c r="Y158" s="26" t="n"/>
      <c r="Z158" s="26" t="n"/>
      <c r="AA158" s="26" t="n"/>
      <c r="AB158" s="30">
        <f>Table110[[#This Row],[Hours Used]]-SUM(Table110[[#This Row],[Planned Maintenance]:[Start and Finish Production]])</f>
        <v/>
      </c>
      <c r="AC158" s="26" t="n"/>
      <c r="AD158" s="26" t="n"/>
      <c r="AE158" s="26" t="n"/>
      <c r="AF158" s="26" t="n"/>
      <c r="AG158" s="26" t="n"/>
      <c r="AH158" s="26" t="n"/>
      <c r="AI158" s="24">
        <f>(Table110[[#This Row],[Hours Used]]-SUM(Table110[[#This Row],[Planned Maintenance]:[Start and Finish Production]])-SUM(Table110[[#This Row],[Minor Stoppages]:[Material Shortages]])-Table110[[#This Row],[Quality Loss (Hrs)]]-Table110[[#This Row],[Operating Time]])/3</f>
        <v/>
      </c>
      <c r="AJ158" s="24">
        <f>IFERROR(IF(Table110[[#This Row],[SKU]]="",0,Table110[[#This Row],[Quality Loss (T)]]/(Table110[[#This Row],[SOC (TPD)]]/24)),"")</f>
        <v/>
      </c>
      <c r="AK158" s="31">
        <f>IFERROR(IF(Table110[[#This Row],[SKU]]="",0,Table110[[#This Row],[Volume Delivered (T)]]/(Table110[[#This Row],[SOC (TPD)]]/24)),"")</f>
        <v/>
      </c>
      <c r="AL158" s="31">
        <f>IFERROR(Table110[[#This Row],[Operating Time]]/Table110[[#This Row],[PRODUCTION HOURS]],"")</f>
        <v/>
      </c>
      <c r="AM158" s="32" t="n">
        <v>51</v>
      </c>
      <c r="AN158" s="32" t="n"/>
      <c r="AO158" s="32" t="n"/>
      <c r="AP158" s="32" t="n">
        <v>2</v>
      </c>
      <c r="AQ158" s="32" t="n">
        <v>0</v>
      </c>
      <c r="AR158" s="32" t="n"/>
      <c r="AS158" s="32">
        <f>IFERROR(SUMIFS(#REF!,#REF!,'Shift Wise-Data Sheet'!A:A,#REF!,"Samridhi Perk Line")/SUMIFS(#REF!,#REF!,'Shift Wise-Data Sheet'!A:A,#REF!,"Samridhi Perk Line"),"")</f>
        <v/>
      </c>
      <c r="AT158" s="32" t="n"/>
      <c r="AU158" s="32" t="n"/>
      <c r="AV158" s="203">
        <f>IFERROR(VLOOKUP(Table110[[#This Row],[Date]],'Overweight Data'!A156:G1251,6,FALSE),"")</f>
        <v/>
      </c>
      <c r="AW158" s="213">
        <f>IFERROR(
   IF(
      OR(Table110[[#This Row],[Operating Time]]=0, (Table110[[#This Row],[Operating Time]]/IF(AD158&lt;=1,AD158+1,AD158))*60=0),
      1,
      ((Table110[[#This Row],[Operating Time]])/IF(AD158&lt;=1,AD158+1,AD158))*60
   ),
"_")</f>
        <v/>
      </c>
      <c r="AX158" s="213">
        <f>COUNTIFS('Downtime Data'!A:A,Table110[[#This Row],[Date]])</f>
        <v/>
      </c>
      <c r="AY158" s="211">
        <f>IFERROR((SUM(Table110[[#This Row],[Minor Stoppages]:[Material Shortages]])/Table110[[#This Row],['# Stops]])*60,"")</f>
        <v/>
      </c>
      <c r="AZ158" s="211" t="n"/>
      <c r="BA158" s="33" t="n">
        <v>46199</v>
      </c>
    </row>
    <row r="159" ht="20.15" customHeight="1" s="452">
      <c r="A159" s="21" t="n">
        <v>46176</v>
      </c>
      <c r="B159" s="22">
        <f>IF(A159="","",TEXT(A159,"dddddd"))</f>
        <v/>
      </c>
      <c r="C159" s="22" t="n"/>
      <c r="D159" s="23" t="inlineStr">
        <is>
          <t>HT_Sam_HLL_10.3G</t>
        </is>
      </c>
      <c r="E159" s="24">
        <f t="array" ref="E159">IFERROR(INDIRECT(D159),"")</f>
        <v/>
      </c>
      <c r="F159" s="25" t="n">
        <v>3</v>
      </c>
      <c r="G159" s="26" t="n"/>
      <c r="H159" s="27">
        <f>IFERROR((Table110[[#This Row],[Plan]]/Table110[[#This Row],[Hours Used]])/(Table110[[#This Row],[SOC (TPD)]]/24),"")</f>
        <v/>
      </c>
      <c r="I159" s="27">
        <f>IFERROR((Table110[[#This Row],[Volume Delivered (T)]]/Table110[[#This Row],[Hours Used]])/(Table110[[#This Row],[SOC (TPD)]]/24),"")</f>
        <v/>
      </c>
      <c r="J159" s="28" t="n"/>
      <c r="K159" s="28" t="n"/>
      <c r="L159" s="28" t="n"/>
      <c r="M159" s="25" t="n"/>
      <c r="N159" s="29" t="n"/>
      <c r="O159" s="83" t="n"/>
      <c r="P159" s="25" t="n"/>
      <c r="Q159" s="25" t="n"/>
      <c r="R159" s="69" t="n"/>
      <c r="S159" s="70" t="n"/>
      <c r="T159" s="30">
        <f>IF(Table110[[#This Row],[SKU]]="",0,24-Table110[[#This Row],[Legal Non-Operating Time]]-Table110[[#This Row],[No Demand Time]]-Table110[[#This Row],[Force Majeure]])</f>
        <v/>
      </c>
      <c r="U159" s="26" t="n"/>
      <c r="V159" s="26" t="n"/>
      <c r="W159" s="26" t="n">
        <v>24</v>
      </c>
      <c r="X159" s="26" t="n"/>
      <c r="Y159" s="26" t="n"/>
      <c r="Z159" s="26" t="n"/>
      <c r="AA159" s="26" t="n"/>
      <c r="AB159" s="30">
        <f>Table110[[#This Row],[Hours Used]]-SUM(Table110[[#This Row],[Planned Maintenance]:[Start and Finish Production]])</f>
        <v/>
      </c>
      <c r="AC159" s="26" t="n"/>
      <c r="AD159" s="26" t="n"/>
      <c r="AE159" s="26" t="n"/>
      <c r="AF159" s="26" t="n"/>
      <c r="AG159" s="26" t="n"/>
      <c r="AH159" s="26" t="n"/>
      <c r="AI159" s="24">
        <f>(Table110[[#This Row],[Hours Used]]-SUM(Table110[[#This Row],[Planned Maintenance]:[Start and Finish Production]])-SUM(Table110[[#This Row],[Minor Stoppages]:[Material Shortages]])-Table110[[#This Row],[Quality Loss (Hrs)]]-Table110[[#This Row],[Operating Time]])/3</f>
        <v/>
      </c>
      <c r="AJ159" s="24">
        <f>IFERROR(IF(Table110[[#This Row],[SKU]]="",0,Table110[[#This Row],[Quality Loss (T)]]/(Table110[[#This Row],[SOC (TPD)]]/24)),"")</f>
        <v/>
      </c>
      <c r="AK159" s="31">
        <f>IFERROR(IF(Table110[[#This Row],[SKU]]="",0,Table110[[#This Row],[Volume Delivered (T)]]/(Table110[[#This Row],[SOC (TPD)]]/24)),"")</f>
        <v/>
      </c>
      <c r="AL159" s="31">
        <f>IFERROR(Table110[[#This Row],[Operating Time]]/Table110[[#This Row],[PRODUCTION HOURS]],"")</f>
        <v/>
      </c>
      <c r="AM159" s="32" t="n">
        <v>49</v>
      </c>
      <c r="AN159" s="32" t="n"/>
      <c r="AO159" s="32" t="n"/>
      <c r="AP159" s="32" t="n">
        <v>4</v>
      </c>
      <c r="AQ159" s="32" t="n">
        <v>4</v>
      </c>
      <c r="AR159" s="32" t="n"/>
      <c r="AS159" s="32">
        <f>IFERROR(SUMIFS(#REF!,#REF!,'Shift Wise-Data Sheet'!A:A,#REF!,"Samridhi Perk Line")/SUMIFS(#REF!,#REF!,'Shift Wise-Data Sheet'!A:A,#REF!,"Samridhi Perk Line"),"")</f>
        <v/>
      </c>
      <c r="AT159" s="32" t="n"/>
      <c r="AU159" s="32" t="n"/>
      <c r="AV159" s="203">
        <f>IFERROR(VLOOKUP(Table110[[#This Row],[Date]],'Overweight Data'!A157:G1252,6,FALSE),"")</f>
        <v/>
      </c>
      <c r="AW159" s="213">
        <f>IFERROR(
   IF(
      OR(Table110[[#This Row],[Operating Time]]=0, (Table110[[#This Row],[Operating Time]]/IF(AD159&lt;=1,AD159+1,AD159))*60=0),
      1,
      ((Table110[[#This Row],[Operating Time]])/IF(AD159&lt;=1,AD159+1,AD159))*60
   ),
"_")</f>
        <v/>
      </c>
      <c r="AX159" s="213">
        <f>COUNTIFS('Downtime Data'!A:A,Table110[[#This Row],[Date]])</f>
        <v/>
      </c>
      <c r="AY159" s="211">
        <f>IFERROR((SUM(Table110[[#This Row],[Minor Stoppages]:[Material Shortages]])/Table110[[#This Row],['# Stops]])*60,"")</f>
        <v/>
      </c>
      <c r="AZ159" s="211" t="n"/>
      <c r="BA159" s="33" t="n">
        <v>46199</v>
      </c>
    </row>
    <row r="160" ht="20.15" customHeight="1" s="452">
      <c r="A160" s="21" t="n">
        <v>46177</v>
      </c>
      <c r="B160" s="22">
        <f>IF(A160="","",TEXT(A160,"dddddd"))</f>
        <v/>
      </c>
      <c r="C160" s="22" t="n"/>
      <c r="D160" s="23" t="inlineStr">
        <is>
          <t>HT_Sam_HLL_10.3G</t>
        </is>
      </c>
      <c r="E160" s="24">
        <f t="array" ref="E160">IFERROR(INDIRECT(D160),"")</f>
        <v/>
      </c>
      <c r="F160" s="25" t="n">
        <v>0</v>
      </c>
      <c r="G160" s="26" t="n"/>
      <c r="H160" s="27">
        <f>IFERROR((Table110[[#This Row],[Plan]]/Table110[[#This Row],[Hours Used]])/(Table110[[#This Row],[SOC (TPD)]]/24),"")</f>
        <v/>
      </c>
      <c r="I160" s="27">
        <f>IFERROR((Table110[[#This Row],[Volume Delivered (T)]]/Table110[[#This Row],[Hours Used]])/(Table110[[#This Row],[SOC (TPD)]]/24),"")</f>
        <v/>
      </c>
      <c r="J160" s="28" t="n"/>
      <c r="K160" s="28" t="n"/>
      <c r="L160" s="28" t="n"/>
      <c r="M160" s="25" t="n"/>
      <c r="N160" s="29" t="n"/>
      <c r="O160" s="83" t="n"/>
      <c r="P160" s="25" t="n"/>
      <c r="Q160" s="25" t="n"/>
      <c r="R160" s="69" t="n"/>
      <c r="S160" s="70" t="n"/>
      <c r="T160" s="30">
        <f>IF(Table110[[#This Row],[SKU]]="",0,24-Table110[[#This Row],[Legal Non-Operating Time]]-Table110[[#This Row],[No Demand Time]]-Table110[[#This Row],[Force Majeure]])</f>
        <v/>
      </c>
      <c r="U160" s="26" t="n"/>
      <c r="V160" s="26" t="n"/>
      <c r="W160" s="26" t="n">
        <v>24</v>
      </c>
      <c r="X160" s="26" t="n"/>
      <c r="Y160" s="26" t="n"/>
      <c r="Z160" s="26" t="n"/>
      <c r="AA160" s="26" t="n"/>
      <c r="AB160" s="30">
        <f>Table110[[#This Row],[Hours Used]]-SUM(Table110[[#This Row],[Planned Maintenance]:[Start and Finish Production]])</f>
        <v/>
      </c>
      <c r="AC160" s="26" t="n"/>
      <c r="AD160" s="26" t="n"/>
      <c r="AE160" s="26" t="n"/>
      <c r="AF160" s="26" t="n"/>
      <c r="AG160" s="26" t="n"/>
      <c r="AH160" s="26" t="n"/>
      <c r="AI160" s="24">
        <f>(Table110[[#This Row],[Hours Used]]-SUM(Table110[[#This Row],[Planned Maintenance]:[Start and Finish Production]])-SUM(Table110[[#This Row],[Minor Stoppages]:[Material Shortages]])-Table110[[#This Row],[Quality Loss (Hrs)]]-Table110[[#This Row],[Operating Time]])/3</f>
        <v/>
      </c>
      <c r="AJ160" s="24">
        <f>IFERROR(IF(Table110[[#This Row],[SKU]]="",0,Table110[[#This Row],[Quality Loss (T)]]/(Table110[[#This Row],[SOC (TPD)]]/24)),"")</f>
        <v/>
      </c>
      <c r="AK160" s="31">
        <f>IFERROR(IF(Table110[[#This Row],[SKU]]="",0,Table110[[#This Row],[Volume Delivered (T)]]/(Table110[[#This Row],[SOC (TPD)]]/24)),"")</f>
        <v/>
      </c>
      <c r="AL160" s="31">
        <f>IFERROR(Table110[[#This Row],[Operating Time]]/Table110[[#This Row],[PRODUCTION HOURS]],"")</f>
        <v/>
      </c>
      <c r="AM160" s="32" t="n">
        <v>53</v>
      </c>
      <c r="AN160" s="32" t="n"/>
      <c r="AO160" s="32" t="n"/>
      <c r="AP160" s="32" t="n">
        <v>0</v>
      </c>
      <c r="AQ160" s="32" t="n">
        <v>0</v>
      </c>
      <c r="AR160" s="32" t="n"/>
      <c r="AS160" s="32">
        <f>IFERROR(SUMIFS(#REF!,#REF!,'Shift Wise-Data Sheet'!A:A,#REF!,"Samridhi Perk Line")/SUMIFS(#REF!,#REF!,'Shift Wise-Data Sheet'!A:A,#REF!,"Samridhi Perk Line"),"")</f>
        <v/>
      </c>
      <c r="AT160" s="32" t="n"/>
      <c r="AU160" s="32" t="n"/>
      <c r="AV160" s="203">
        <f>IFERROR(VLOOKUP(Table110[[#This Row],[Date]],'Overweight Data'!A158:G1253,6,FALSE),"")</f>
        <v/>
      </c>
      <c r="AW160" s="213">
        <f>IFERROR(
   IF(
      OR(Table110[[#This Row],[Operating Time]]=0, (Table110[[#This Row],[Operating Time]]/IF(AD160&lt;=1,AD160+1,AD160))*60=0),
      1,
      ((Table110[[#This Row],[Operating Time]])/IF(AD160&lt;=1,AD160+1,AD160))*60
   ),
"_")</f>
        <v/>
      </c>
      <c r="AX160" s="213">
        <f>COUNTIFS('Downtime Data'!A:A,Table110[[#This Row],[Date]])</f>
        <v/>
      </c>
      <c r="AY160" s="211">
        <f>IFERROR((SUM(Table110[[#This Row],[Minor Stoppages]:[Material Shortages]])/Table110[[#This Row],['# Stops]])*60,"")</f>
        <v/>
      </c>
      <c r="AZ160" s="211" t="n"/>
      <c r="BA160" s="33" t="n">
        <v>46199</v>
      </c>
    </row>
    <row r="161" ht="20.15" customHeight="1" s="452">
      <c r="A161" s="21" t="n">
        <v>46178</v>
      </c>
      <c r="B161" s="22">
        <f>IF(A161="","",TEXT(A161,"dddddd"))</f>
        <v/>
      </c>
      <c r="C161" s="22" t="n"/>
      <c r="D161" s="23" t="inlineStr">
        <is>
          <t>HT_Sam_HLL_10.3G</t>
        </is>
      </c>
      <c r="E161" s="24">
        <f t="array" ref="E161">IFERROR(INDIRECT(D161),"")</f>
        <v/>
      </c>
      <c r="F161" s="25" t="n">
        <v>11.5</v>
      </c>
      <c r="G161" s="26">
        <f>6.7+2.2+3.1+2.7+3.3</f>
        <v/>
      </c>
      <c r="H161" s="27">
        <f>IFERROR((Table110[[#This Row],[Plan]]/Table110[[#This Row],[Hours Used]])/(Table110[[#This Row],[SOC (TPD)]]/24),"")</f>
        <v/>
      </c>
      <c r="I161" s="27">
        <f>IFERROR((Table110[[#This Row],[Volume Delivered (T)]]/Table110[[#This Row],[Hours Used]])/(Table110[[#This Row],[SOC (TPD)]]/24),"")</f>
        <v/>
      </c>
      <c r="J161" s="28" t="n"/>
      <c r="K161" s="28" t="n"/>
      <c r="L161" s="28" t="n"/>
      <c r="M161" s="25">
        <f>(VLOOKUP(Table110[[#This Row],[Date]],'Coated Rework Data'!$A:$F,5)/1000)</f>
        <v/>
      </c>
      <c r="N161" s="29" t="n">
        <v>0.044</v>
      </c>
      <c r="O161" s="83" t="n"/>
      <c r="P161" s="25" t="n"/>
      <c r="Q161" s="25" t="n"/>
      <c r="R161" s="69" t="n"/>
      <c r="S161" s="70" t="n"/>
      <c r="T161" s="30">
        <f>IF(Table110[[#This Row],[SKU]]="",0,24-Table110[[#This Row],[Legal Non-Operating Time]]-Table110[[#This Row],[No Demand Time]]-Table110[[#This Row],[Force Majeure]])</f>
        <v/>
      </c>
      <c r="U161" s="26" t="n"/>
      <c r="V161" s="26" t="n"/>
      <c r="W161" s="26" t="n">
        <v>8</v>
      </c>
      <c r="X161" s="26" t="n"/>
      <c r="Y161" s="26" t="n"/>
      <c r="Z161" s="26" t="n"/>
      <c r="AA161" s="26" t="n"/>
      <c r="AB161" s="30">
        <f>Table110[[#This Row],[Hours Used]]-SUM(Table110[[#This Row],[Planned Maintenance]:[Start and Finish Production]])</f>
        <v/>
      </c>
      <c r="AC161" s="26" t="n"/>
      <c r="AD161" s="26" t="n"/>
      <c r="AE161" s="26" t="n"/>
      <c r="AF161" s="26" t="n"/>
      <c r="AG161" s="26" t="n"/>
      <c r="AH161" s="26" t="n"/>
      <c r="AI161" s="24">
        <f>(Table110[[#This Row],[Hours Used]]-SUM(Table110[[#This Row],[Planned Maintenance]:[Start and Finish Production]])-SUM(Table110[[#This Row],[Minor Stoppages]:[Material Shortages]])-Table110[[#This Row],[Quality Loss (Hrs)]]-Table110[[#This Row],[Operating Time]])/3</f>
        <v/>
      </c>
      <c r="AJ161" s="24">
        <f>IFERROR(IF(Table110[[#This Row],[SKU]]="",0,Table110[[#This Row],[Quality Loss (T)]]/(Table110[[#This Row],[SOC (TPD)]]/24)),"")</f>
        <v/>
      </c>
      <c r="AK161" s="31">
        <f>IFERROR(IF(Table110[[#This Row],[SKU]]="",0,Table110[[#This Row],[Volume Delivered (T)]]/(Table110[[#This Row],[SOC (TPD)]]/24)),"")</f>
        <v/>
      </c>
      <c r="AL161" s="31">
        <f>IFERROR(Table110[[#This Row],[Operating Time]]/Table110[[#This Row],[PRODUCTION HOURS]],"")</f>
        <v/>
      </c>
      <c r="AM161" s="32" t="n">
        <v>76</v>
      </c>
      <c r="AN161" s="32" t="inlineStr">
        <is>
          <t>YES</t>
        </is>
      </c>
      <c r="AO161" s="32" t="inlineStr">
        <is>
          <t>YES</t>
        </is>
      </c>
      <c r="AP161" s="32" t="n">
        <v>0</v>
      </c>
      <c r="AQ161" s="32" t="n">
        <v>0</v>
      </c>
      <c r="AR161" s="32" t="n"/>
      <c r="AS161" s="32">
        <f>IFERROR(SUMIFS(#REF!,#REF!,'Shift Wise-Data Sheet'!A:A,#REF!,"Samridhi Perk Line")/SUMIFS(#REF!,#REF!,'Shift Wise-Data Sheet'!A:A,#REF!,"Samridhi Perk Line"),"")</f>
        <v/>
      </c>
      <c r="AT161" s="32" t="n"/>
      <c r="AU161" s="32" t="n"/>
      <c r="AV161" s="203">
        <f>IFERROR(VLOOKUP(Table110[[#This Row],[Date]],'Overweight Data'!A159:G1254,6,FALSE),"")</f>
        <v/>
      </c>
      <c r="AW161" s="213">
        <f>IFERROR(
   IF(
      OR(Table110[[#This Row],[Operating Time]]=0, (Table110[[#This Row],[Operating Time]]/IF(AD161&lt;=1,AD161+1,AD161))*60=0),
      1,
      ((Table110[[#This Row],[Operating Time]])/IF(AD161&lt;=1,AD161+1,AD161))*60
   ),
"_")</f>
        <v/>
      </c>
      <c r="AX161" s="213">
        <f>COUNTIFS('Downtime Data'!A:A,Table110[[#This Row],[Date]])</f>
        <v/>
      </c>
      <c r="AY161" s="211">
        <f>IFERROR((SUM(Table110[[#This Row],[Minor Stoppages]:[Material Shortages]])/Table110[[#This Row],['# Stops]])*60,"")</f>
        <v/>
      </c>
      <c r="AZ161" s="211" t="n"/>
      <c r="BA161" s="33" t="n">
        <v>46199</v>
      </c>
    </row>
    <row r="162" ht="20.15" customHeight="1" s="452">
      <c r="A162" s="21" t="n">
        <v>46179</v>
      </c>
      <c r="B162" s="22">
        <f>IF(A162="","",TEXT(A162,"dddddd"))</f>
        <v/>
      </c>
      <c r="C162" s="22" t="n"/>
      <c r="D162" s="23" t="inlineStr">
        <is>
          <t>HT_Sam_HLL_10.3G</t>
        </is>
      </c>
      <c r="E162" s="24">
        <f t="array" ref="E162">IFERROR(INDIRECT(D162),"")</f>
        <v/>
      </c>
      <c r="F162" s="25" t="n">
        <v>13</v>
      </c>
      <c r="G162" s="26">
        <f>20.2+2</f>
        <v/>
      </c>
      <c r="H162" s="27">
        <f>IFERROR((Table110[[#This Row],[Plan]]/Table110[[#This Row],[Hours Used]])/(Table110[[#This Row],[SOC (TPD)]]/24),"")</f>
        <v/>
      </c>
      <c r="I162" s="27">
        <f>IFERROR((Table110[[#This Row],[Volume Delivered (T)]]/Table110[[#This Row],[Hours Used]])/(Table110[[#This Row],[SOC (TPD)]]/24),"")</f>
        <v/>
      </c>
      <c r="J162" s="28" t="n"/>
      <c r="K162" s="28" t="n"/>
      <c r="L162" s="28" t="n"/>
      <c r="M162" s="25">
        <f>(VLOOKUP(Table110[[#This Row],[Date]],'Coated Rework Data'!$A:$F,5)/1000)</f>
        <v/>
      </c>
      <c r="N162" s="29" t="n">
        <v>0.044</v>
      </c>
      <c r="O162" s="83" t="n"/>
      <c r="P162" s="25" t="n"/>
      <c r="Q162" s="25" t="n"/>
      <c r="R162" s="69" t="n"/>
      <c r="S162" s="70" t="n"/>
      <c r="T162" s="30">
        <f>IF(Table110[[#This Row],[SKU]]="",0,24-Table110[[#This Row],[Legal Non-Operating Time]]-Table110[[#This Row],[No Demand Time]]-Table110[[#This Row],[Force Majeure]])</f>
        <v/>
      </c>
      <c r="U162" s="26" t="n"/>
      <c r="V162" s="26" t="n"/>
      <c r="W162" s="26" t="n"/>
      <c r="X162" s="26" t="n"/>
      <c r="Y162" s="26" t="n"/>
      <c r="Z162" s="26" t="n"/>
      <c r="AA162" s="26" t="n"/>
      <c r="AB162" s="30">
        <f>Table110[[#This Row],[Hours Used]]-SUM(Table110[[#This Row],[Planned Maintenance]:[Start and Finish Production]])</f>
        <v/>
      </c>
      <c r="AC162" s="26" t="n"/>
      <c r="AD162" s="26" t="n">
        <v>0.75</v>
      </c>
      <c r="AE162" s="26" t="n"/>
      <c r="AF162" s="26" t="n"/>
      <c r="AG162" s="26" t="n"/>
      <c r="AH162" s="26" t="n"/>
      <c r="AI162" s="24">
        <f>(Table110[[#This Row],[Hours Used]]-SUM(Table110[[#This Row],[Planned Maintenance]:[Start and Finish Production]])-SUM(Table110[[#This Row],[Minor Stoppages]:[Material Shortages]])-Table110[[#This Row],[Quality Loss (Hrs)]]-Table110[[#This Row],[Operating Time]])/3</f>
        <v/>
      </c>
      <c r="AJ162" s="24">
        <f>IFERROR(IF(Table110[[#This Row],[SKU]]="",0,Table110[[#This Row],[Quality Loss (T)]]/(Table110[[#This Row],[SOC (TPD)]]/24)),"")</f>
        <v/>
      </c>
      <c r="AK162" s="31">
        <f>IFERROR(IF(Table110[[#This Row],[SKU]]="",0,Table110[[#This Row],[Volume Delivered (T)]]/(Table110[[#This Row],[SOC (TPD)]]/24)),"")</f>
        <v/>
      </c>
      <c r="AL162" s="31">
        <f>IFERROR(Table110[[#This Row],[Operating Time]]/Table110[[#This Row],[PRODUCTION HOURS]],"")</f>
        <v/>
      </c>
      <c r="AM162" s="32" t="n">
        <v>100</v>
      </c>
      <c r="AN162" s="32" t="inlineStr">
        <is>
          <t>YES</t>
        </is>
      </c>
      <c r="AO162" s="32" t="inlineStr">
        <is>
          <t>YES</t>
        </is>
      </c>
      <c r="AP162" s="32" t="n">
        <v>0</v>
      </c>
      <c r="AQ162" s="32" t="n">
        <v>0</v>
      </c>
      <c r="AR162" s="32" t="n"/>
      <c r="AS162" s="32">
        <f>IFERROR(SUMIFS(#REF!,#REF!,'Shift Wise-Data Sheet'!A:A,#REF!,"Samridhi Perk Line")/SUMIFS(#REF!,#REF!,'Shift Wise-Data Sheet'!A:A,#REF!,"Samridhi Perk Line"),"")</f>
        <v/>
      </c>
      <c r="AT162" s="32" t="n"/>
      <c r="AU162" s="32" t="n"/>
      <c r="AV162" s="203">
        <f>IFERROR(VLOOKUP(Table110[[#This Row],[Date]],'Overweight Data'!A160:G1255,6,FALSE),"")</f>
        <v/>
      </c>
      <c r="AW162" s="213">
        <f>IFERROR(
   IF(
      OR(Table110[[#This Row],[Operating Time]]=0, (Table110[[#This Row],[Operating Time]]/IF(AD162&lt;=1,AD162+1,AD162))*60=0),
      1,
      ((Table110[[#This Row],[Operating Time]])/IF(AD162&lt;=1,AD162+1,AD162))*60
   ),
"_")</f>
        <v/>
      </c>
      <c r="AX162" s="213">
        <f>COUNTIFS('Downtime Data'!A:A,Table110[[#This Row],[Date]])</f>
        <v/>
      </c>
      <c r="AY162" s="211">
        <f>IFERROR((SUM(Table110[[#This Row],[Minor Stoppages]:[Material Shortages]])/Table110[[#This Row],['# Stops]])*60,"")</f>
        <v/>
      </c>
      <c r="AZ162" s="211" t="n"/>
      <c r="BA162" s="33" t="n">
        <v>46199</v>
      </c>
    </row>
    <row r="163" ht="20.15" customHeight="1" s="452">
      <c r="A163" s="21" t="n">
        <v>46180</v>
      </c>
      <c r="B163" s="22">
        <f>IF(A163="","",TEXT(A163,"dddddd"))</f>
        <v/>
      </c>
      <c r="C163" s="22" t="n"/>
      <c r="D163" s="23" t="inlineStr">
        <is>
          <t>HT_Sam_HLL_10.3G</t>
        </is>
      </c>
      <c r="E163" s="24">
        <f t="array" ref="E163">IFERROR(INDIRECT(D163),"")</f>
        <v/>
      </c>
      <c r="F163" s="25" t="n">
        <v>17</v>
      </c>
      <c r="G163" s="26">
        <f>17.463492+4</f>
        <v/>
      </c>
      <c r="H163" s="27">
        <f>IFERROR((Table110[[#This Row],[Plan]]/Table110[[#This Row],[Hours Used]])/(Table110[[#This Row],[SOC (TPD)]]/24),"")</f>
        <v/>
      </c>
      <c r="I163" s="27">
        <f>IFERROR((Table110[[#This Row],[Volume Delivered (T)]]/Table110[[#This Row],[Hours Used]])/(Table110[[#This Row],[SOC (TPD)]]/24),"")</f>
        <v/>
      </c>
      <c r="J163" s="28" t="n"/>
      <c r="K163" s="28" t="n"/>
      <c r="L163" s="28" t="n"/>
      <c r="M163" s="25">
        <f>(VLOOKUP(Table110[[#This Row],[Date]],'Coated Rework Data'!$A:$F,5)/1000)</f>
        <v/>
      </c>
      <c r="N163" s="29" t="n">
        <v>0.044</v>
      </c>
      <c r="O163" s="83" t="n"/>
      <c r="P163" s="25" t="n"/>
      <c r="Q163" s="25" t="n"/>
      <c r="R163" s="69" t="n"/>
      <c r="S163" s="70" t="n"/>
      <c r="T163" s="30">
        <f>IF(Table110[[#This Row],[SKU]]="",0,24-Table110[[#This Row],[Legal Non-Operating Time]]-Table110[[#This Row],[No Demand Time]]-Table110[[#This Row],[Force Majeure]])</f>
        <v/>
      </c>
      <c r="U163" s="26" t="n"/>
      <c r="V163" s="26" t="n"/>
      <c r="W163" s="26" t="n"/>
      <c r="X163" s="26" t="n"/>
      <c r="Y163" s="26" t="n"/>
      <c r="Z163" s="26" t="n"/>
      <c r="AA163" s="26" t="n"/>
      <c r="AB163" s="30">
        <f>Table110[[#This Row],[Hours Used]]-SUM(Table110[[#This Row],[Planned Maintenance]:[Start and Finish Production]])</f>
        <v/>
      </c>
      <c r="AC163" s="26" t="n"/>
      <c r="AD163" s="26">
        <f>70/60</f>
        <v/>
      </c>
      <c r="AE163" s="26" t="n"/>
      <c r="AF163" s="26" t="n"/>
      <c r="AG163" s="26" t="n"/>
      <c r="AH163" s="26" t="n"/>
      <c r="AI163" s="24">
        <f>(Table110[[#This Row],[Hours Used]]-SUM(Table110[[#This Row],[Planned Maintenance]:[Start and Finish Production]])-SUM(Table110[[#This Row],[Minor Stoppages]:[Material Shortages]])-Table110[[#This Row],[Quality Loss (Hrs)]]-Table110[[#This Row],[Operating Time]])/3</f>
        <v/>
      </c>
      <c r="AJ163" s="24">
        <f>IFERROR(IF(Table110[[#This Row],[SKU]]="",0,Table110[[#This Row],[Quality Loss (T)]]/(Table110[[#This Row],[SOC (TPD)]]/24)),"")</f>
        <v/>
      </c>
      <c r="AK163" s="31">
        <f>IFERROR(IF(Table110[[#This Row],[SKU]]="",0,Table110[[#This Row],[Volume Delivered (T)]]/(Table110[[#This Row],[SOC (TPD)]]/24)),"")</f>
        <v/>
      </c>
      <c r="AL163" s="31">
        <f>IFERROR(Table110[[#This Row],[Operating Time]]/Table110[[#This Row],[PRODUCTION HOURS]],"")</f>
        <v/>
      </c>
      <c r="AM163" s="32" t="n">
        <v>105</v>
      </c>
      <c r="AN163" s="32" t="inlineStr">
        <is>
          <t>YES</t>
        </is>
      </c>
      <c r="AO163" s="32" t="inlineStr">
        <is>
          <t>YES</t>
        </is>
      </c>
      <c r="AP163" s="32" t="n">
        <v>1</v>
      </c>
      <c r="AQ163" s="32" t="n">
        <v>1</v>
      </c>
      <c r="AR163" s="32" t="n"/>
      <c r="AS163" s="32">
        <f>IFERROR(SUMIFS(#REF!,#REF!,'Shift Wise-Data Sheet'!A:A,#REF!,"Samridhi Perk Line")/SUMIFS(#REF!,#REF!,'Shift Wise-Data Sheet'!A:A,#REF!,"Samridhi Perk Line"),"")</f>
        <v/>
      </c>
      <c r="AT163" s="32" t="n"/>
      <c r="AU163" s="32" t="n"/>
      <c r="AV163" s="203">
        <f>IFERROR(VLOOKUP(Table110[[#This Row],[Date]],'Overweight Data'!A161:G1256,6,FALSE),"")</f>
        <v/>
      </c>
      <c r="AW163" s="213">
        <f>IFERROR(
   IF(
      OR(Table110[[#This Row],[Operating Time]]=0, (Table110[[#This Row],[Operating Time]]/IF(AD163&lt;=1,AD163+1,AD163))*60=0),
      1,
      ((Table110[[#This Row],[Operating Time]])/IF(AD163&lt;=1,AD163+1,AD163))*60
   ),
"_")</f>
        <v/>
      </c>
      <c r="AX163" s="213">
        <f>COUNTIFS('Downtime Data'!A:A,Table110[[#This Row],[Date]])</f>
        <v/>
      </c>
      <c r="AY163" s="211">
        <f>IFERROR((SUM(Table110[[#This Row],[Minor Stoppages]:[Material Shortages]])/Table110[[#This Row],['# Stops]])*60,"")</f>
        <v/>
      </c>
      <c r="AZ163" s="211" t="n"/>
      <c r="BA163" s="33" t="n">
        <v>46199</v>
      </c>
    </row>
    <row r="164" ht="20.15" customHeight="1" s="452">
      <c r="A164" s="21" t="n">
        <v>46181</v>
      </c>
      <c r="B164" s="22">
        <f>IF(A164="","",TEXT(A164,"dddddd"))</f>
        <v/>
      </c>
      <c r="C164" s="22" t="n"/>
      <c r="D164" s="23" t="inlineStr">
        <is>
          <t>HT_Sam_HLL_10.3G</t>
        </is>
      </c>
      <c r="E164" s="24">
        <f t="array" ref="E164">IFERROR(INDIRECT(D164),"")</f>
        <v/>
      </c>
      <c r="F164" s="25" t="n">
        <v>17</v>
      </c>
      <c r="G164" s="26">
        <f>17.351644+2+2</f>
        <v/>
      </c>
      <c r="H164" s="27">
        <f>IFERROR((Table110[[#This Row],[Plan]]/Table110[[#This Row],[Hours Used]])/(Table110[[#This Row],[SOC (TPD)]]/24),"")</f>
        <v/>
      </c>
      <c r="I164" s="27">
        <f>IFERROR((Table110[[#This Row],[Volume Delivered (T)]]/Table110[[#This Row],[Hours Used]])/(Table110[[#This Row],[SOC (TPD)]]/24),"")</f>
        <v/>
      </c>
      <c r="J164" s="28" t="n"/>
      <c r="K164" s="28" t="n"/>
      <c r="L164" s="28" t="n"/>
      <c r="M164" s="25">
        <f>(VLOOKUP(Table110[[#This Row],[Date]],'Coated Rework Data'!$A:$F,5)/1000)</f>
        <v/>
      </c>
      <c r="N164" s="29" t="n">
        <v>0.044</v>
      </c>
      <c r="O164" s="83" t="n">
        <v>10</v>
      </c>
      <c r="P164" s="25" t="n"/>
      <c r="Q164" s="25" t="n"/>
      <c r="R164" s="69" t="n"/>
      <c r="S164" s="70" t="n"/>
      <c r="T164" s="30">
        <f>IF(Table110[[#This Row],[SKU]]="",0,24-Table110[[#This Row],[Legal Non-Operating Time]]-Table110[[#This Row],[No Demand Time]]-Table110[[#This Row],[Force Majeure]])</f>
        <v/>
      </c>
      <c r="U164" s="26" t="n"/>
      <c r="V164" s="26" t="n"/>
      <c r="W164" s="26" t="n"/>
      <c r="X164" s="26" t="n"/>
      <c r="Y164" s="26" t="n"/>
      <c r="Z164" s="26" t="n"/>
      <c r="AA164" s="26" t="n"/>
      <c r="AB164" s="30">
        <f>Table110[[#This Row],[Hours Used]]-SUM(Table110[[#This Row],[Planned Maintenance]:[Start and Finish Production]])</f>
        <v/>
      </c>
      <c r="AC164" s="26" t="n"/>
      <c r="AD164" s="26" t="n">
        <v>1.4</v>
      </c>
      <c r="AE164" s="26" t="n"/>
      <c r="AF164" s="26" t="n"/>
      <c r="AG164" s="26" t="n"/>
      <c r="AH164" s="26" t="n"/>
      <c r="AI164" s="24">
        <f>(Table110[[#This Row],[Hours Used]]-SUM(Table110[[#This Row],[Planned Maintenance]:[Start and Finish Production]])-SUM(Table110[[#This Row],[Minor Stoppages]:[Material Shortages]])-Table110[[#This Row],[Quality Loss (Hrs)]]-Table110[[#This Row],[Operating Time]])/3</f>
        <v/>
      </c>
      <c r="AJ164" s="24">
        <f>IFERROR(IF(Table110[[#This Row],[SKU]]="",0,Table110[[#This Row],[Quality Loss (T)]]/(Table110[[#This Row],[SOC (TPD)]]/24)),"")</f>
        <v/>
      </c>
      <c r="AK164" s="31">
        <f>IFERROR(IF(Table110[[#This Row],[SKU]]="",0,Table110[[#This Row],[Volume Delivered (T)]]/(Table110[[#This Row],[SOC (TPD)]]/24)),"")</f>
        <v/>
      </c>
      <c r="AL164" s="31">
        <f>IFERROR(Table110[[#This Row],[Operating Time]]/Table110[[#This Row],[PRODUCTION HOURS]],"")</f>
        <v/>
      </c>
      <c r="AM164" s="32" t="n">
        <v>92</v>
      </c>
      <c r="AN164" s="32" t="inlineStr">
        <is>
          <t>YES</t>
        </is>
      </c>
      <c r="AO164" s="32" t="inlineStr">
        <is>
          <t>YES</t>
        </is>
      </c>
      <c r="AP164" s="32" t="n">
        <v>0</v>
      </c>
      <c r="AQ164" s="32" t="n">
        <v>0</v>
      </c>
      <c r="AR164" s="32" t="n"/>
      <c r="AS164" s="32">
        <f>IFERROR(SUMIFS(#REF!,#REF!,'Shift Wise-Data Sheet'!A:A,#REF!,"Samridhi Perk Line")/SUMIFS(#REF!,#REF!,'Shift Wise-Data Sheet'!A:A,#REF!,"Samridhi Perk Line"),"")</f>
        <v/>
      </c>
      <c r="AT164" s="32" t="n"/>
      <c r="AU164" s="32" t="n"/>
      <c r="AV164" s="203">
        <f>IFERROR(VLOOKUP(Table110[[#This Row],[Date]],'Overweight Data'!A162:G1257,6,FALSE),"")</f>
        <v/>
      </c>
      <c r="AW164" s="213">
        <f>IFERROR(
   IF(
      OR(Table110[[#This Row],[Operating Time]]=0, (Table110[[#This Row],[Operating Time]]/IF(AD164&lt;=1,AD164+1,AD164))*60=0),
      1,
      ((Table110[[#This Row],[Operating Time]])/IF(AD164&lt;=1,AD164+1,AD164))*60
   ),
"_")</f>
        <v/>
      </c>
      <c r="AX164" s="213">
        <f>COUNTIFS('Downtime Data'!A:A,Table110[[#This Row],[Date]])</f>
        <v/>
      </c>
      <c r="AY164" s="211">
        <f>IFERROR((SUM(Table110[[#This Row],[Minor Stoppages]:[Material Shortages]])/Table110[[#This Row],['# Stops]])*60,"")</f>
        <v/>
      </c>
      <c r="AZ164" s="211" t="n"/>
      <c r="BA164" s="33" t="n">
        <v>46199</v>
      </c>
    </row>
    <row r="165" ht="20.15" customHeight="1" s="452">
      <c r="A165" s="21" t="n">
        <v>46182</v>
      </c>
      <c r="B165" s="22">
        <f>IF(A165="","",TEXT(A165,"dddddd"))</f>
        <v/>
      </c>
      <c r="C165" s="22" t="n"/>
      <c r="D165" s="23" t="inlineStr">
        <is>
          <t>HT_Sam_HLL_10.3G</t>
        </is>
      </c>
      <c r="E165" s="24">
        <f t="array" ref="E165">IFERROR(INDIRECT(D165),"")</f>
        <v/>
      </c>
      <c r="F165" s="25" t="n">
        <v>17</v>
      </c>
      <c r="G165" s="26" t="n">
        <v>21</v>
      </c>
      <c r="H165" s="27">
        <f>IFERROR((Table110[[#This Row],[Plan]]/Table110[[#This Row],[Hours Used]])/(Table110[[#This Row],[SOC (TPD)]]/24),"")</f>
        <v/>
      </c>
      <c r="I165" s="27">
        <f>IFERROR((Table110[[#This Row],[Volume Delivered (T)]]/Table110[[#This Row],[Hours Used]])/(Table110[[#This Row],[SOC (TPD)]]/24),"")</f>
        <v/>
      </c>
      <c r="J165" s="28" t="n"/>
      <c r="K165" s="28" t="n"/>
      <c r="L165" s="28" t="n"/>
      <c r="M165" s="25">
        <f>(VLOOKUP(Table110[[#This Row],[Date]],'Coated Rework Data'!$A:$F,5)/1000)</f>
        <v/>
      </c>
      <c r="N165" s="29" t="n">
        <v>0.044</v>
      </c>
      <c r="O165" s="83" t="n">
        <v>15</v>
      </c>
      <c r="P165" s="25" t="n"/>
      <c r="Q165" s="25" t="n"/>
      <c r="R165" s="69" t="n"/>
      <c r="S165" s="70" t="n"/>
      <c r="T165" s="30">
        <f>IF(Table110[[#This Row],[SKU]]="",0,24-Table110[[#This Row],[Legal Non-Operating Time]]-Table110[[#This Row],[No Demand Time]]-Table110[[#This Row],[Force Majeure]])</f>
        <v/>
      </c>
      <c r="U165" s="26" t="n"/>
      <c r="V165" s="26" t="n"/>
      <c r="W165" s="26" t="n"/>
      <c r="X165" s="26" t="n"/>
      <c r="Y165" s="26" t="n"/>
      <c r="Z165" s="26" t="n"/>
      <c r="AA165" s="26" t="n"/>
      <c r="AB165" s="30">
        <f>Table110[[#This Row],[Hours Used]]-SUM(Table110[[#This Row],[Planned Maintenance]:[Start and Finish Production]])</f>
        <v/>
      </c>
      <c r="AC165" s="26" t="n"/>
      <c r="AD165" s="26" t="n"/>
      <c r="AE165" s="26" t="n"/>
      <c r="AF165" s="26" t="n"/>
      <c r="AG165" s="26" t="n"/>
      <c r="AH165" s="26" t="n"/>
      <c r="AI165" s="24">
        <f>(Table110[[#This Row],[Hours Used]]-SUM(Table110[[#This Row],[Planned Maintenance]:[Start and Finish Production]])-SUM(Table110[[#This Row],[Minor Stoppages]:[Material Shortages]])-Table110[[#This Row],[Quality Loss (Hrs)]]-Table110[[#This Row],[Operating Time]])/3</f>
        <v/>
      </c>
      <c r="AJ165" s="24">
        <f>IFERROR(IF(Table110[[#This Row],[SKU]]="",0,Table110[[#This Row],[Quality Loss (T)]]/(Table110[[#This Row],[SOC (TPD)]]/24)),"")</f>
        <v/>
      </c>
      <c r="AK165" s="31">
        <f>IFERROR(IF(Table110[[#This Row],[SKU]]="",0,Table110[[#This Row],[Volume Delivered (T)]]/(Table110[[#This Row],[SOC (TPD)]]/24)),"")</f>
        <v/>
      </c>
      <c r="AL165" s="31">
        <f>IFERROR(Table110[[#This Row],[Operating Time]]/Table110[[#This Row],[PRODUCTION HOURS]],"")</f>
        <v/>
      </c>
      <c r="AM165" s="32" t="n">
        <v>102</v>
      </c>
      <c r="AN165" s="32" t="inlineStr">
        <is>
          <t>YES</t>
        </is>
      </c>
      <c r="AO165" s="32" t="inlineStr">
        <is>
          <t>YES</t>
        </is>
      </c>
      <c r="AP165" s="32" t="n">
        <v>0</v>
      </c>
      <c r="AQ165" s="32" t="n">
        <v>0</v>
      </c>
      <c r="AR165" s="32" t="n"/>
      <c r="AS165" s="32">
        <f>IFERROR(SUMIFS(#REF!,#REF!,'Shift Wise-Data Sheet'!A:A,#REF!,"Samridhi Perk Line")/SUMIFS(#REF!,#REF!,'Shift Wise-Data Sheet'!A:A,#REF!,"Samridhi Perk Line"),"")</f>
        <v/>
      </c>
      <c r="AT165" s="32" t="n"/>
      <c r="AU165" s="32" t="n"/>
      <c r="AV165" s="203">
        <f>IFERROR(VLOOKUP(Table110[[#This Row],[Date]],'Overweight Data'!A163:G1258,6,FALSE),"")</f>
        <v/>
      </c>
      <c r="AW165" s="213">
        <f>IFERROR(
   IF(
      OR(Table110[[#This Row],[Operating Time]]=0, (Table110[[#This Row],[Operating Time]]/IF(AD165&lt;=1,AD165+1,AD165))*60=0),
      1,
      ((Table110[[#This Row],[Operating Time]])/IF(AD165&lt;=1,AD165+1,AD165))*60
   ),
"_")</f>
        <v/>
      </c>
      <c r="AX165" s="213">
        <f>COUNTIFS('Downtime Data'!A:A,Table110[[#This Row],[Date]])</f>
        <v/>
      </c>
      <c r="AY165" s="211">
        <f>IFERROR((SUM(Table110[[#This Row],[Minor Stoppages]:[Material Shortages]])/Table110[[#This Row],['# Stops]])*60,"")</f>
        <v/>
      </c>
      <c r="AZ165" s="211" t="n"/>
      <c r="BA165" s="33" t="n">
        <v>46199</v>
      </c>
    </row>
    <row r="166" ht="20.15" customHeight="1" s="452">
      <c r="A166" s="21" t="n">
        <v>46183</v>
      </c>
      <c r="B166" s="22">
        <f>IF(A166="","",TEXT(A166,"dddddd"))</f>
        <v/>
      </c>
      <c r="C166" s="22" t="n"/>
      <c r="D166" s="23" t="inlineStr">
        <is>
          <t>HT_Sam_HLL_10.3G</t>
        </is>
      </c>
      <c r="E166" s="24">
        <f t="array" ref="E166">IFERROR(INDIRECT(D166),"")</f>
        <v/>
      </c>
      <c r="F166" s="25" t="n">
        <v>17</v>
      </c>
      <c r="G166" s="26" t="n">
        <v>20.4</v>
      </c>
      <c r="H166" s="27">
        <f>IFERROR((Table110[[#This Row],[Plan]]/Table110[[#This Row],[Hours Used]])/(Table110[[#This Row],[SOC (TPD)]]/24),"")</f>
        <v/>
      </c>
      <c r="I166" s="27">
        <f>IFERROR((Table110[[#This Row],[Volume Delivered (T)]]/Table110[[#This Row],[Hours Used]])/(Table110[[#This Row],[SOC (TPD)]]/24),"")</f>
        <v/>
      </c>
      <c r="J166" s="28" t="n"/>
      <c r="K166" s="28" t="n"/>
      <c r="L166" s="28" t="n"/>
      <c r="M166" s="25">
        <f>(VLOOKUP(Table110[[#This Row],[Date]],'Coated Rework Data'!$A:$F,5)/1000)</f>
        <v/>
      </c>
      <c r="N166" s="29" t="n">
        <v>0.044</v>
      </c>
      <c r="O166" s="83" t="n"/>
      <c r="P166" s="25" t="n"/>
      <c r="Q166" s="25" t="n"/>
      <c r="R166" s="69" t="n"/>
      <c r="S166" s="70" t="n"/>
      <c r="T166" s="30">
        <f>IF(Table110[[#This Row],[SKU]]="",0,24-Table110[[#This Row],[Legal Non-Operating Time]]-Table110[[#This Row],[No Demand Time]]-Table110[[#This Row],[Force Majeure]])</f>
        <v/>
      </c>
      <c r="U166" s="26" t="n"/>
      <c r="V166" s="26" t="n"/>
      <c r="W166" s="26" t="n"/>
      <c r="X166" s="26" t="n"/>
      <c r="Y166" s="26" t="n"/>
      <c r="Z166" s="26" t="n"/>
      <c r="AA166" s="26" t="n"/>
      <c r="AB166" s="30">
        <f>Table110[[#This Row],[Hours Used]]-SUM(Table110[[#This Row],[Planned Maintenance]:[Start and Finish Production]])</f>
        <v/>
      </c>
      <c r="AC166" s="26" t="n"/>
      <c r="AD166" s="26" t="n">
        <v>3</v>
      </c>
      <c r="AE166" s="26" t="n"/>
      <c r="AF166" s="26" t="n"/>
      <c r="AG166" s="26" t="n"/>
      <c r="AH166" s="26" t="n"/>
      <c r="AI166" s="24">
        <f>(Table110[[#This Row],[Hours Used]]-SUM(Table110[[#This Row],[Planned Maintenance]:[Start and Finish Production]])-SUM(Table110[[#This Row],[Minor Stoppages]:[Material Shortages]])-Table110[[#This Row],[Quality Loss (Hrs)]]-Table110[[#This Row],[Operating Time]])/3</f>
        <v/>
      </c>
      <c r="AJ166" s="24">
        <f>IFERROR(IF(Table110[[#This Row],[SKU]]="",0,Table110[[#This Row],[Quality Loss (T)]]/(Table110[[#This Row],[SOC (TPD)]]/24)),"")</f>
        <v/>
      </c>
      <c r="AK166" s="31">
        <f>IFERROR(IF(Table110[[#This Row],[SKU]]="",0,Table110[[#This Row],[Volume Delivered (T)]]/(Table110[[#This Row],[SOC (TPD)]]/24)),"")</f>
        <v/>
      </c>
      <c r="AL166" s="31">
        <f>IFERROR(Table110[[#This Row],[Operating Time]]/Table110[[#This Row],[PRODUCTION HOURS]],"")</f>
        <v/>
      </c>
      <c r="AM166" s="32" t="n">
        <v>95</v>
      </c>
      <c r="AN166" s="32" t="inlineStr">
        <is>
          <t>YES</t>
        </is>
      </c>
      <c r="AO166" s="32" t="inlineStr">
        <is>
          <t>YES</t>
        </is>
      </c>
      <c r="AP166" s="32" t="n">
        <v>0</v>
      </c>
      <c r="AQ166" s="32" t="n">
        <v>0</v>
      </c>
      <c r="AR166" s="32" t="n"/>
      <c r="AS166" s="32">
        <f>IFERROR(SUMIFS(#REF!,#REF!,'Shift Wise-Data Sheet'!A:A,#REF!,"Samridhi Perk Line")/SUMIFS(#REF!,#REF!,'Shift Wise-Data Sheet'!A:A,#REF!,"Samridhi Perk Line"),"")</f>
        <v/>
      </c>
      <c r="AT166" s="32" t="n"/>
      <c r="AU166" s="32" t="n"/>
      <c r="AV166" s="203">
        <f>IFERROR(VLOOKUP(Table110[[#This Row],[Date]],'Overweight Data'!A164:G1259,6,FALSE),"")</f>
        <v/>
      </c>
      <c r="AW166" s="213">
        <f>IFERROR(
   IF(
      OR(Table110[[#This Row],[Operating Time]]=0, (Table110[[#This Row],[Operating Time]]/IF(AD166&lt;=1,AD166+1,AD166))*60=0),
      1,
      ((Table110[[#This Row],[Operating Time]])/IF(AD166&lt;=1,AD166+1,AD166))*60
   ),
"_")</f>
        <v/>
      </c>
      <c r="AX166" s="213">
        <f>COUNTIFS('Downtime Data'!A:A,Table110[[#This Row],[Date]])</f>
        <v/>
      </c>
      <c r="AY166" s="211">
        <f>IFERROR((SUM(Table110[[#This Row],[Minor Stoppages]:[Material Shortages]])/Table110[[#This Row],['# Stops]])*60,"")</f>
        <v/>
      </c>
      <c r="AZ166" s="211" t="n"/>
      <c r="BA166" s="33" t="n">
        <v>46199</v>
      </c>
    </row>
    <row r="167" ht="20.15" customHeight="1" s="452">
      <c r="A167" s="21" t="n">
        <v>46184</v>
      </c>
      <c r="B167" s="22">
        <f>IF(A167="","",TEXT(A167,"dddddd"))</f>
        <v/>
      </c>
      <c r="C167" s="22" t="n"/>
      <c r="D167" s="23" t="inlineStr">
        <is>
          <t>HT_Sam_HLL_10.3G</t>
        </is>
      </c>
      <c r="E167" s="24">
        <f t="array" ref="E167">IFERROR(INDIRECT(D167),"")</f>
        <v/>
      </c>
      <c r="F167" s="25" t="n">
        <v>11</v>
      </c>
      <c r="G167" s="26">
        <f>9.965368+6+6</f>
        <v/>
      </c>
      <c r="H167" s="27">
        <f>IFERROR((Table110[[#This Row],[Plan]]/Table110[[#This Row],[Hours Used]])/(Table110[[#This Row],[SOC (TPD)]]/24),"")</f>
        <v/>
      </c>
      <c r="I167" s="27">
        <f>IFERROR((Table110[[#This Row],[Volume Delivered (T)]]/Table110[[#This Row],[Hours Used]])/(Table110[[#This Row],[SOC (TPD)]]/24),"")</f>
        <v/>
      </c>
      <c r="J167" s="28" t="n"/>
      <c r="K167" s="28" t="n"/>
      <c r="L167" s="28" t="n"/>
      <c r="M167" s="25">
        <f>(VLOOKUP(Table110[[#This Row],[Date]],'Coated Rework Data'!$A:$F,5)/1000)</f>
        <v/>
      </c>
      <c r="N167" s="29" t="n">
        <v>0.044</v>
      </c>
      <c r="O167" s="83" t="n"/>
      <c r="P167" s="25" t="n"/>
      <c r="Q167" s="25" t="n"/>
      <c r="R167" s="69" t="n"/>
      <c r="S167" s="70" t="n"/>
      <c r="T167" s="30">
        <f>IF(Table110[[#This Row],[SKU]]="",0,24-Table110[[#This Row],[Legal Non-Operating Time]]-Table110[[#This Row],[No Demand Time]]-Table110[[#This Row],[Force Majeure]])</f>
        <v/>
      </c>
      <c r="U167" s="26" t="n"/>
      <c r="V167" s="26" t="n"/>
      <c r="W167" s="26" t="n"/>
      <c r="X167" s="26" t="n"/>
      <c r="Y167" s="26" t="n"/>
      <c r="Z167" s="26" t="n"/>
      <c r="AA167" s="26" t="n"/>
      <c r="AB167" s="30">
        <f>Table110[[#This Row],[Hours Used]]-SUM(Table110[[#This Row],[Planned Maintenance]:[Start and Finish Production]])</f>
        <v/>
      </c>
      <c r="AC167" s="26" t="n"/>
      <c r="AD167" s="26" t="n"/>
      <c r="AE167" s="26" t="n">
        <v>1.4</v>
      </c>
      <c r="AF167" s="26" t="n"/>
      <c r="AG167" s="26" t="n"/>
      <c r="AH167" s="26" t="n"/>
      <c r="AI167" s="24">
        <f>(Table110[[#This Row],[Hours Used]]-SUM(Table110[[#This Row],[Planned Maintenance]:[Start and Finish Production]])-SUM(Table110[[#This Row],[Minor Stoppages]:[Material Shortages]])-Table110[[#This Row],[Quality Loss (Hrs)]]-Table110[[#This Row],[Operating Time]])/3</f>
        <v/>
      </c>
      <c r="AJ167" s="24">
        <f>IFERROR(IF(Table110[[#This Row],[SKU]]="",0,Table110[[#This Row],[Quality Loss (T)]]/(Table110[[#This Row],[SOC (TPD)]]/24)),"")</f>
        <v/>
      </c>
      <c r="AK167" s="31">
        <f>IFERROR(IF(Table110[[#This Row],[SKU]]="",0,Table110[[#This Row],[Volume Delivered (T)]]/(Table110[[#This Row],[SOC (TPD)]]/24)),"")</f>
        <v/>
      </c>
      <c r="AL167" s="31">
        <f>IFERROR(Table110[[#This Row],[Operating Time]]/Table110[[#This Row],[PRODUCTION HOURS]],"")</f>
        <v/>
      </c>
      <c r="AM167" s="32" t="n">
        <v>83</v>
      </c>
      <c r="AN167" s="32" t="inlineStr">
        <is>
          <t>YES</t>
        </is>
      </c>
      <c r="AO167" s="32" t="inlineStr">
        <is>
          <t>YES</t>
        </is>
      </c>
      <c r="AP167" s="32" t="n">
        <v>0</v>
      </c>
      <c r="AQ167" s="32" t="n">
        <v>0</v>
      </c>
      <c r="AR167" s="32" t="n"/>
      <c r="AS167" s="32">
        <f>IFERROR(SUMIFS(#REF!,#REF!,'Shift Wise-Data Sheet'!A:A,#REF!,"Samridhi Perk Line")/SUMIFS(#REF!,#REF!,'Shift Wise-Data Sheet'!A:A,#REF!,"Samridhi Perk Line"),"")</f>
        <v/>
      </c>
      <c r="AT167" s="32" t="n"/>
      <c r="AU167" s="32" t="n"/>
      <c r="AV167" s="203">
        <f>IFERROR(VLOOKUP(Table110[[#This Row],[Date]],'Overweight Data'!A165:G1260,6,FALSE),"")</f>
        <v/>
      </c>
      <c r="AW167" s="213">
        <f>IFERROR(
   IF(
      OR(Table110[[#This Row],[Operating Time]]=0, (Table110[[#This Row],[Operating Time]]/IF(AD167&lt;=1,AD167+1,AD167))*60=0),
      1,
      ((Table110[[#This Row],[Operating Time]])/IF(AD167&lt;=1,AD167+1,AD167))*60
   ),
"_")</f>
        <v/>
      </c>
      <c r="AX167" s="213">
        <f>COUNTIFS('Downtime Data'!A:A,Table110[[#This Row],[Date]])</f>
        <v/>
      </c>
      <c r="AY167" s="211">
        <f>IFERROR((SUM(Table110[[#This Row],[Minor Stoppages]:[Material Shortages]])/Table110[[#This Row],['# Stops]])*60,"")</f>
        <v/>
      </c>
      <c r="AZ167" s="211" t="n"/>
      <c r="BA167" s="33" t="n">
        <v>46199</v>
      </c>
    </row>
    <row r="168" ht="20.15" customHeight="1" s="452">
      <c r="A168" s="21" t="n">
        <v>46185</v>
      </c>
      <c r="B168" s="22">
        <f>IF(A168="","",TEXT(A168,"dddddd"))</f>
        <v/>
      </c>
      <c r="C168" s="22" t="n"/>
      <c r="D168" s="23" t="inlineStr">
        <is>
          <t>HT_Sam_HLL_10.3G</t>
        </is>
      </c>
      <c r="E168" s="24">
        <f t="array" ref="E168">IFERROR(INDIRECT(D168),"")</f>
        <v/>
      </c>
      <c r="F168" s="25" t="n">
        <v>8</v>
      </c>
      <c r="G168" s="26">
        <f>18.4+1.8</f>
        <v/>
      </c>
      <c r="H168" s="27">
        <f>IFERROR((Table110[[#This Row],[Plan]]/Table110[[#This Row],[Hours Used]])/(Table110[[#This Row],[SOC (TPD)]]/24),"")</f>
        <v/>
      </c>
      <c r="I168" s="27">
        <f>IFERROR((Table110[[#This Row],[Volume Delivered (T)]]/Table110[[#This Row],[Hours Used]])/(Table110[[#This Row],[SOC (TPD)]]/24),"")</f>
        <v/>
      </c>
      <c r="J168" s="28" t="n"/>
      <c r="K168" s="28" t="n"/>
      <c r="L168" s="28" t="n"/>
      <c r="M168" s="25">
        <f>(VLOOKUP(Table110[[#This Row],[Date]],'Coated Rework Data'!$A:$F,5)/1000)</f>
        <v/>
      </c>
      <c r="N168" s="29" t="n">
        <v>0.044</v>
      </c>
      <c r="O168" s="83" t="n"/>
      <c r="P168" s="25" t="n"/>
      <c r="Q168" s="25" t="n"/>
      <c r="R168" s="69" t="n"/>
      <c r="S168" s="70" t="n"/>
      <c r="T168" s="30">
        <f>IF(Table110[[#This Row],[SKU]]="",0,24-Table110[[#This Row],[Legal Non-Operating Time]]-Table110[[#This Row],[No Demand Time]]-Table110[[#This Row],[Force Majeure]])</f>
        <v/>
      </c>
      <c r="U168" s="26" t="n"/>
      <c r="V168" s="26" t="n"/>
      <c r="W168" s="26" t="n"/>
      <c r="X168" s="26" t="n"/>
      <c r="Y168" s="26" t="n"/>
      <c r="Z168" s="26" t="n"/>
      <c r="AA168" s="26" t="n"/>
      <c r="AB168" s="30">
        <f>Table110[[#This Row],[Hours Used]]-SUM(Table110[[#This Row],[Planned Maintenance]:[Start and Finish Production]])</f>
        <v/>
      </c>
      <c r="AC168" s="26" t="n"/>
      <c r="AD168" s="26" t="n">
        <v>2.65</v>
      </c>
      <c r="AE168" s="26" t="n"/>
      <c r="AF168" s="26" t="n"/>
      <c r="AG168" s="26" t="n"/>
      <c r="AH168" s="26" t="n"/>
      <c r="AI168" s="24">
        <f>(Table110[[#This Row],[Hours Used]]-SUM(Table110[[#This Row],[Planned Maintenance]:[Start and Finish Production]])-SUM(Table110[[#This Row],[Minor Stoppages]:[Material Shortages]])-Table110[[#This Row],[Quality Loss (Hrs)]]-Table110[[#This Row],[Operating Time]])/3</f>
        <v/>
      </c>
      <c r="AJ168" s="24">
        <f>IFERROR(IF(Table110[[#This Row],[SKU]]="",0,Table110[[#This Row],[Quality Loss (T)]]/(Table110[[#This Row],[SOC (TPD)]]/24)),"")</f>
        <v/>
      </c>
      <c r="AK168" s="31">
        <f>IFERROR(IF(Table110[[#This Row],[SKU]]="",0,Table110[[#This Row],[Volume Delivered (T)]]/(Table110[[#This Row],[SOC (TPD)]]/24)),"")</f>
        <v/>
      </c>
      <c r="AL168" s="31">
        <f>IFERROR(Table110[[#This Row],[Operating Time]]/Table110[[#This Row],[PRODUCTION HOURS]],"")</f>
        <v/>
      </c>
      <c r="AM168" s="32" t="n">
        <v>75</v>
      </c>
      <c r="AN168" s="32" t="inlineStr">
        <is>
          <t>YES</t>
        </is>
      </c>
      <c r="AO168" s="32" t="inlineStr">
        <is>
          <t>YES</t>
        </is>
      </c>
      <c r="AP168" s="32" t="n">
        <v>0</v>
      </c>
      <c r="AQ168" s="32" t="n">
        <v>0</v>
      </c>
      <c r="AR168" s="32" t="n"/>
      <c r="AS168" s="32">
        <f>IFERROR(SUMIFS(#REF!,#REF!,'Shift Wise-Data Sheet'!A:A,#REF!,"Samridhi Perk Line")/SUMIFS(#REF!,#REF!,'Shift Wise-Data Sheet'!A:A,#REF!,"Samridhi Perk Line"),"")</f>
        <v/>
      </c>
      <c r="AT168" s="32" t="n"/>
      <c r="AU168" s="32" t="n"/>
      <c r="AV168" s="203">
        <f>IFERROR(VLOOKUP(Table110[[#This Row],[Date]],'Overweight Data'!A166:G1261,6,FALSE),"")</f>
        <v/>
      </c>
      <c r="AW168" s="213">
        <f>IFERROR(
   IF(
      OR(Table110[[#This Row],[Operating Time]]=0, (Table110[[#This Row],[Operating Time]]/IF(AD168&lt;=1,AD168+1,AD168))*60=0),
      1,
      ((Table110[[#This Row],[Operating Time]])/IF(AD168&lt;=1,AD168+1,AD168))*60
   ),
"_")</f>
        <v/>
      </c>
      <c r="AX168" s="213">
        <f>COUNTIFS('Downtime Data'!A:A,Table110[[#This Row],[Date]])</f>
        <v/>
      </c>
      <c r="AY168" s="211">
        <f>IFERROR((SUM(Table110[[#This Row],[Minor Stoppages]:[Material Shortages]])/Table110[[#This Row],['# Stops]])*60,"")</f>
        <v/>
      </c>
      <c r="AZ168" s="211" t="n"/>
      <c r="BA168" s="33" t="n">
        <v>46199</v>
      </c>
    </row>
    <row r="169" ht="20.15" customHeight="1" s="452">
      <c r="A169" s="21" t="n">
        <v>46186</v>
      </c>
      <c r="B169" s="22">
        <f>IF(A169="","",TEXT(A169,"dddddd"))</f>
        <v/>
      </c>
      <c r="C169" s="22" t="n"/>
      <c r="D169" s="23" t="inlineStr">
        <is>
          <t>HT_Sam_HLL_10.3G</t>
        </is>
      </c>
      <c r="E169" s="24">
        <f t="array" ref="E169">IFERROR(INDIRECT(D169),"")</f>
        <v/>
      </c>
      <c r="F169" s="25" t="n">
        <v>16</v>
      </c>
      <c r="G169" s="26" t="n">
        <v>21.1</v>
      </c>
      <c r="H169" s="27">
        <f>IFERROR((Table110[[#This Row],[Plan]]/Table110[[#This Row],[Hours Used]])/(Table110[[#This Row],[SOC (TPD)]]/24),"")</f>
        <v/>
      </c>
      <c r="I169" s="27">
        <f>IFERROR((Table110[[#This Row],[Volume Delivered (T)]]/Table110[[#This Row],[Hours Used]])/(Table110[[#This Row],[SOC (TPD)]]/24),"")</f>
        <v/>
      </c>
      <c r="J169" s="28" t="n"/>
      <c r="K169" s="28" t="n"/>
      <c r="L169" s="28" t="n"/>
      <c r="M169" s="25">
        <f>(VLOOKUP(Table110[[#This Row],[Date]],'Coated Rework Data'!$A:$F,5)/1000)</f>
        <v/>
      </c>
      <c r="N169" s="29" t="n">
        <v>0.044</v>
      </c>
      <c r="O169" s="83" t="n"/>
      <c r="P169" s="25" t="n"/>
      <c r="Q169" s="25" t="n"/>
      <c r="R169" s="69" t="n"/>
      <c r="S169" s="70" t="n"/>
      <c r="T169" s="30">
        <f>IF(Table110[[#This Row],[SKU]]="",0,24-Table110[[#This Row],[Legal Non-Operating Time]]-Table110[[#This Row],[No Demand Time]]-Table110[[#This Row],[Force Majeure]])</f>
        <v/>
      </c>
      <c r="U169" s="26" t="n"/>
      <c r="V169" s="26" t="n"/>
      <c r="W169" s="26" t="n">
        <v>2.5</v>
      </c>
      <c r="X169" s="26" t="n"/>
      <c r="Y169" s="26" t="n"/>
      <c r="Z169" s="26" t="n"/>
      <c r="AA169" s="26" t="n"/>
      <c r="AB169" s="30">
        <f>Table110[[#This Row],[Hours Used]]-SUM(Table110[[#This Row],[Planned Maintenance]:[Start and Finish Production]])</f>
        <v/>
      </c>
      <c r="AC169" s="26" t="n"/>
      <c r="AD169" s="26" t="n"/>
      <c r="AE169" s="26" t="n"/>
      <c r="AF169" s="26" t="n"/>
      <c r="AG169" s="26" t="n"/>
      <c r="AH169" s="26" t="n"/>
      <c r="AI169" s="24">
        <f>(Table110[[#This Row],[Hours Used]]-SUM(Table110[[#This Row],[Planned Maintenance]:[Start and Finish Production]])-SUM(Table110[[#This Row],[Minor Stoppages]:[Material Shortages]])-Table110[[#This Row],[Quality Loss (Hrs)]]-Table110[[#This Row],[Operating Time]])/3</f>
        <v/>
      </c>
      <c r="AJ169" s="24">
        <f>IFERROR(IF(Table110[[#This Row],[SKU]]="",0,Table110[[#This Row],[Quality Loss (T)]]/(Table110[[#This Row],[SOC (TPD)]]/24)),"")</f>
        <v/>
      </c>
      <c r="AK169" s="31">
        <f>IFERROR(IF(Table110[[#This Row],[SKU]]="",0,Table110[[#This Row],[Volume Delivered (T)]]/(Table110[[#This Row],[SOC (TPD)]]/24)),"")</f>
        <v/>
      </c>
      <c r="AL169" s="31">
        <f>IFERROR(Table110[[#This Row],[Operating Time]]/Table110[[#This Row],[PRODUCTION HOURS]],"")</f>
        <v/>
      </c>
      <c r="AM169" s="32" t="n">
        <v>87</v>
      </c>
      <c r="AN169" s="32" t="inlineStr">
        <is>
          <t>YES</t>
        </is>
      </c>
      <c r="AO169" s="32" t="inlineStr">
        <is>
          <t>YES</t>
        </is>
      </c>
      <c r="AP169" s="32" t="n">
        <v>0</v>
      </c>
      <c r="AQ169" s="32" t="n">
        <v>0</v>
      </c>
      <c r="AR169" s="32" t="n"/>
      <c r="AS169" s="32">
        <f>IFERROR(SUMIFS(#REF!,#REF!,'Shift Wise-Data Sheet'!A:A,#REF!,"Samridhi Perk Line")/SUMIFS(#REF!,#REF!,'Shift Wise-Data Sheet'!A:A,#REF!,"Samridhi Perk Line"),"")</f>
        <v/>
      </c>
      <c r="AT169" s="32" t="n"/>
      <c r="AU169" s="32" t="n"/>
      <c r="AV169" s="203">
        <f>IFERROR(VLOOKUP(Table110[[#This Row],[Date]],'Overweight Data'!A167:G1262,6,FALSE),"")</f>
        <v/>
      </c>
      <c r="AW169" s="213">
        <f>IFERROR(
   IF(
      OR(Table110[[#This Row],[Operating Time]]=0, (Table110[[#This Row],[Operating Time]]/IF(AD169&lt;=1,AD169+1,AD169))*60=0),
      1,
      ((Table110[[#This Row],[Operating Time]])/IF(AD169&lt;=1,AD169+1,AD169))*60
   ),
"_")</f>
        <v/>
      </c>
      <c r="AX169" s="213">
        <f>COUNTIFS('Downtime Data'!A:A,Table110[[#This Row],[Date]])</f>
        <v/>
      </c>
      <c r="AY169" s="211">
        <f>IFERROR((SUM(Table110[[#This Row],[Minor Stoppages]:[Material Shortages]])/Table110[[#This Row],['# Stops]])*60,"")</f>
        <v/>
      </c>
      <c r="AZ169" s="211" t="n"/>
      <c r="BA169" s="33" t="n">
        <v>46199</v>
      </c>
    </row>
    <row r="170" ht="20.15" customHeight="1" s="452">
      <c r="A170" s="21" t="n">
        <v>46187</v>
      </c>
      <c r="B170" s="22">
        <f>IF(A170="","",TEXT(A170,"dddddd"))</f>
        <v/>
      </c>
      <c r="C170" s="22" t="n"/>
      <c r="D170" s="23" t="inlineStr">
        <is>
          <t>HT_Sam_HLL_10.3G</t>
        </is>
      </c>
      <c r="E170" s="24">
        <f t="array" ref="E170">IFERROR(INDIRECT(D170),"")</f>
        <v/>
      </c>
      <c r="F170" s="25" t="n">
        <v>22</v>
      </c>
      <c r="G170" s="26" t="n">
        <v>24.000197</v>
      </c>
      <c r="H170" s="27">
        <f>IFERROR((Table110[[#This Row],[Plan]]/Table110[[#This Row],[Hours Used]])/(Table110[[#This Row],[SOC (TPD)]]/24),"")</f>
        <v/>
      </c>
      <c r="I170" s="27">
        <f>IFERROR((Table110[[#This Row],[Volume Delivered (T)]]/Table110[[#This Row],[Hours Used]])/(Table110[[#This Row],[SOC (TPD)]]/24),"")</f>
        <v/>
      </c>
      <c r="J170" s="28" t="n"/>
      <c r="K170" s="28" t="n"/>
      <c r="L170" s="28" t="n"/>
      <c r="M170" s="25" t="n"/>
      <c r="N170" s="29" t="n">
        <v>0.044</v>
      </c>
      <c r="O170" s="83" t="n">
        <v>25</v>
      </c>
      <c r="P170" s="25" t="n"/>
      <c r="Q170" s="25" t="n"/>
      <c r="R170" s="69" t="n"/>
      <c r="S170" s="70" t="n"/>
      <c r="T170" s="30">
        <f>IF(Table110[[#This Row],[SKU]]="",0,24-Table110[[#This Row],[Legal Non-Operating Time]]-Table110[[#This Row],[No Demand Time]]-Table110[[#This Row],[Force Majeure]])</f>
        <v/>
      </c>
      <c r="U170" s="26" t="n"/>
      <c r="V170" s="26" t="n"/>
      <c r="W170" s="26" t="n"/>
      <c r="X170" s="26" t="n"/>
      <c r="Y170" s="26" t="n"/>
      <c r="Z170" s="26" t="n"/>
      <c r="AA170" s="26" t="n"/>
      <c r="AB170" s="30">
        <f>Table110[[#This Row],[Hours Used]]-SUM(Table110[[#This Row],[Planned Maintenance]:[Start and Finish Production]])</f>
        <v/>
      </c>
      <c r="AC170" s="26" t="n"/>
      <c r="AD170" s="26" t="n"/>
      <c r="AE170" s="26" t="n"/>
      <c r="AF170" s="26" t="n"/>
      <c r="AG170" s="26" t="n"/>
      <c r="AH170" s="26" t="n"/>
      <c r="AI170" s="24">
        <f>(Table110[[#This Row],[Hours Used]]-SUM(Table110[[#This Row],[Planned Maintenance]:[Start and Finish Production]])-SUM(Table110[[#This Row],[Minor Stoppages]:[Material Shortages]])-Table110[[#This Row],[Quality Loss (Hrs)]]-Table110[[#This Row],[Operating Time]])/3</f>
        <v/>
      </c>
      <c r="AJ170" s="24">
        <f>IFERROR(IF(Table110[[#This Row],[SKU]]="",0,Table110[[#This Row],[Quality Loss (T)]]/(Table110[[#This Row],[SOC (TPD)]]/24)),"")</f>
        <v/>
      </c>
      <c r="AK170" s="31">
        <f>IFERROR(IF(Table110[[#This Row],[SKU]]="",0,Table110[[#This Row],[Volume Delivered (T)]]/(Table110[[#This Row],[SOC (TPD)]]/24)),"")</f>
        <v/>
      </c>
      <c r="AL170" s="31">
        <f>IFERROR(Table110[[#This Row],[Operating Time]]/Table110[[#This Row],[PRODUCTION HOURS]],"")</f>
        <v/>
      </c>
      <c r="AM170" s="32" t="n">
        <v>90</v>
      </c>
      <c r="AN170" s="32" t="inlineStr">
        <is>
          <t>YES</t>
        </is>
      </c>
      <c r="AO170" s="32" t="inlineStr">
        <is>
          <t>YES</t>
        </is>
      </c>
      <c r="AP170" s="32" t="n">
        <v>1</v>
      </c>
      <c r="AQ170" s="32" t="n">
        <v>1</v>
      </c>
      <c r="AR170" s="32" t="n"/>
      <c r="AS170" s="32">
        <f>IFERROR(SUMIFS(#REF!,#REF!,'Shift Wise-Data Sheet'!A:A,#REF!,"Samridhi Perk Line")/SUMIFS(#REF!,#REF!,'Shift Wise-Data Sheet'!A:A,#REF!,"Samridhi Perk Line"),"")</f>
        <v/>
      </c>
      <c r="AT170" s="32" t="n"/>
      <c r="AU170" s="32" t="n"/>
      <c r="AV170" s="203">
        <f>IFERROR(VLOOKUP(Table110[[#This Row],[Date]],'Overweight Data'!A168:G1263,6,FALSE),"")</f>
        <v/>
      </c>
      <c r="AW170" s="213">
        <f>IFERROR(
   IF(
      OR(Table110[[#This Row],[Operating Time]]=0, (Table110[[#This Row],[Operating Time]]/IF(AD170&lt;=1,AD170+1,AD170))*60=0),
      1,
      ((Table110[[#This Row],[Operating Time]])/IF(AD170&lt;=1,AD170+1,AD170))*60
   ),
"_")</f>
        <v/>
      </c>
      <c r="AX170" s="213">
        <f>COUNTIFS('Downtime Data'!A:A,Table110[[#This Row],[Date]])</f>
        <v/>
      </c>
      <c r="AY170" s="211">
        <f>IFERROR((SUM(Table110[[#This Row],[Minor Stoppages]:[Material Shortages]])/Table110[[#This Row],['# Stops]])*60,"")</f>
        <v/>
      </c>
      <c r="AZ170" s="211" t="n"/>
      <c r="BA170" s="33" t="n">
        <v>46199</v>
      </c>
    </row>
    <row r="171" ht="20.15" customHeight="1" s="452">
      <c r="A171" s="21" t="n">
        <v>46188</v>
      </c>
      <c r="B171" s="22">
        <f>IF(A171="","",TEXT(A171,"dddddd"))</f>
        <v/>
      </c>
      <c r="C171" s="22" t="n"/>
      <c r="D171" s="23" t="inlineStr">
        <is>
          <t>_10.3GM</t>
        </is>
      </c>
      <c r="E171" s="24">
        <f t="array" ref="E171">IFERROR(INDIRECT(D171),"")</f>
        <v/>
      </c>
      <c r="F171" s="25" t="n">
        <v>34.5</v>
      </c>
      <c r="G171" s="26" t="n">
        <v>27.145032</v>
      </c>
      <c r="H171" s="27">
        <f>IFERROR((Table110[[#This Row],[Plan]]/Table110[[#This Row],[Hours Used]])/(Table110[[#This Row],[SOC (TPD)]]/24),"")</f>
        <v/>
      </c>
      <c r="I171" s="27">
        <f>IFERROR((Table110[[#This Row],[Volume Delivered (T)]]/Table110[[#This Row],[Hours Used]])/(Table110[[#This Row],[SOC (TPD)]]/24),"")</f>
        <v/>
      </c>
      <c r="J171" s="28" t="n"/>
      <c r="K171" s="28" t="n"/>
      <c r="L171" s="28" t="n"/>
      <c r="M171" s="25">
        <f>(VLOOKUP(Table110[[#This Row],[Date]],'Coated Rework Data'!$A:$F,5)/1000)</f>
        <v/>
      </c>
      <c r="N171" s="29" t="n">
        <v>0.044</v>
      </c>
      <c r="O171" s="83" t="n">
        <v>25</v>
      </c>
      <c r="P171" s="25" t="n"/>
      <c r="Q171" s="25" t="n"/>
      <c r="R171" s="69" t="n"/>
      <c r="S171" s="70" t="n"/>
      <c r="T171" s="30">
        <f>IF(Table110[[#This Row],[SKU]]="",0,24-Table110[[#This Row],[Legal Non-Operating Time]]-Table110[[#This Row],[No Demand Time]]-Table110[[#This Row],[Force Majeure]])</f>
        <v/>
      </c>
      <c r="U171" s="26" t="n">
        <v>1</v>
      </c>
      <c r="V171" s="26" t="n">
        <v>1</v>
      </c>
      <c r="W171" s="26" t="n"/>
      <c r="X171" s="26" t="n"/>
      <c r="Y171" s="26" t="n"/>
      <c r="Z171" s="26" t="n"/>
      <c r="AA171" s="26" t="n"/>
      <c r="AB171" s="30">
        <f>Table110[[#This Row],[Hours Used]]-SUM(Table110[[#This Row],[Planned Maintenance]:[Start and Finish Production]])</f>
        <v/>
      </c>
      <c r="AC171" s="26" t="n"/>
      <c r="AD171" s="26">
        <f>135/60</f>
        <v/>
      </c>
      <c r="AE171" s="26" t="n">
        <v>0.5</v>
      </c>
      <c r="AF171" s="26" t="n"/>
      <c r="AG171" s="26" t="n"/>
      <c r="AH171" s="26" t="n"/>
      <c r="AI171" s="24">
        <f>(Table110[[#This Row],[Hours Used]]-SUM(Table110[[#This Row],[Planned Maintenance]:[Start and Finish Production]])-SUM(Table110[[#This Row],[Minor Stoppages]:[Material Shortages]])-Table110[[#This Row],[Quality Loss (Hrs)]]-Table110[[#This Row],[Operating Time]])/3</f>
        <v/>
      </c>
      <c r="AJ171" s="24">
        <f>IFERROR(IF(Table110[[#This Row],[SKU]]="",0,Table110[[#This Row],[Quality Loss (T)]]/(Table110[[#This Row],[SOC (TPD)]]/24)),"")</f>
        <v/>
      </c>
      <c r="AK171" s="31">
        <f>IFERROR(IF(Table110[[#This Row],[SKU]]="",0,Table110[[#This Row],[Volume Delivered (T)]]/(Table110[[#This Row],[SOC (TPD)]]/24)),"")</f>
        <v/>
      </c>
      <c r="AL171" s="31">
        <f>IFERROR(Table110[[#This Row],[Operating Time]]/Table110[[#This Row],[PRODUCTION HOURS]],"")</f>
        <v/>
      </c>
      <c r="AM171" s="32" t="n">
        <v>94</v>
      </c>
      <c r="AN171" s="32" t="inlineStr">
        <is>
          <t>YES</t>
        </is>
      </c>
      <c r="AO171" s="32" t="inlineStr">
        <is>
          <t>YES</t>
        </is>
      </c>
      <c r="AP171" s="32" t="n">
        <v>0</v>
      </c>
      <c r="AQ171" s="32" t="n">
        <v>0</v>
      </c>
      <c r="AR171" s="32" t="n"/>
      <c r="AS171" s="32">
        <f>IFERROR(SUMIFS(#REF!,#REF!,'Shift Wise-Data Sheet'!A:A,#REF!,"Samridhi Perk Line")/SUMIFS(#REF!,#REF!,'Shift Wise-Data Sheet'!A:A,#REF!,"Samridhi Perk Line"),"")</f>
        <v/>
      </c>
      <c r="AT171" s="32" t="n"/>
      <c r="AU171" s="32" t="n"/>
      <c r="AV171" s="203">
        <f>IFERROR(VLOOKUP(Table110[[#This Row],[Date]],'Overweight Data'!A169:G1264,6,FALSE),"")</f>
        <v/>
      </c>
      <c r="AW171" s="213">
        <f>IFERROR(
   IF(
      OR(Table110[[#This Row],[Operating Time]]=0, (Table110[[#This Row],[Operating Time]]/IF(AD171&lt;=1,AD171+1,AD171))*60=0),
      1,
      ((Table110[[#This Row],[Operating Time]])/IF(AD171&lt;=1,AD171+1,AD171))*60
   ),
"_")</f>
        <v/>
      </c>
      <c r="AX171" s="213">
        <f>COUNTIFS('Downtime Data'!A:A,Table110[[#This Row],[Date]])</f>
        <v/>
      </c>
      <c r="AY171" s="211">
        <f>IFERROR((SUM(Table110[[#This Row],[Minor Stoppages]:[Material Shortages]])/Table110[[#This Row],['# Stops]])*60,"")</f>
        <v/>
      </c>
      <c r="AZ171" s="211" t="n"/>
      <c r="BA171" s="33" t="n">
        <v>46199</v>
      </c>
    </row>
    <row r="172" ht="20.15" customHeight="1" s="452">
      <c r="A172" s="21" t="n">
        <v>46189</v>
      </c>
      <c r="B172" s="22">
        <f>IF(A172="","",TEXT(A172,"dddddd"))</f>
        <v/>
      </c>
      <c r="C172" s="22" t="n"/>
      <c r="D172" s="23" t="inlineStr">
        <is>
          <t>_10.3GM</t>
        </is>
      </c>
      <c r="E172" s="24">
        <f t="array" ref="E172">IFERROR(INDIRECT(D172),"")</f>
        <v/>
      </c>
      <c r="F172" s="25" t="n">
        <v>16.5</v>
      </c>
      <c r="G172" s="26" t="n">
        <v>30</v>
      </c>
      <c r="H172" s="27">
        <f>IFERROR((Table110[[#This Row],[Plan]]/Table110[[#This Row],[Hours Used]])/(Table110[[#This Row],[SOC (TPD)]]/24),"")</f>
        <v/>
      </c>
      <c r="I172" s="27">
        <f>IFERROR((Table110[[#This Row],[Volume Delivered (T)]]/Table110[[#This Row],[Hours Used]])/(Table110[[#This Row],[SOC (TPD)]]/24),"")</f>
        <v/>
      </c>
      <c r="J172" s="28" t="n"/>
      <c r="K172" s="28" t="n"/>
      <c r="L172" s="28" t="n"/>
      <c r="M172" s="25">
        <f>(VLOOKUP(Table110[[#This Row],[Date]],'Coated Rework Data'!$A:$F,5)/1000)</f>
        <v/>
      </c>
      <c r="N172" s="29" t="n">
        <v>0.044</v>
      </c>
      <c r="O172" s="83" t="n"/>
      <c r="P172" s="25" t="n"/>
      <c r="Q172" s="25" t="n"/>
      <c r="R172" s="69" t="n"/>
      <c r="S172" s="70" t="n"/>
      <c r="T172" s="30">
        <f>IF(Table110[[#This Row],[SKU]]="",0,24-Table110[[#This Row],[Legal Non-Operating Time]]-Table110[[#This Row],[No Demand Time]]-Table110[[#This Row],[Force Majeure]])</f>
        <v/>
      </c>
      <c r="U172" s="26" t="n"/>
      <c r="V172" s="26" t="n"/>
      <c r="W172" s="26" t="n"/>
      <c r="X172" s="26" t="n"/>
      <c r="Y172" s="26" t="n"/>
      <c r="Z172" s="26" t="n"/>
      <c r="AA172" s="26" t="n"/>
      <c r="AB172" s="30">
        <f>Table110[[#This Row],[Hours Used]]-SUM(Table110[[#This Row],[Planned Maintenance]:[Start and Finish Production]])</f>
        <v/>
      </c>
      <c r="AC172" s="26" t="n"/>
      <c r="AD172" s="26" t="n">
        <v>3.35</v>
      </c>
      <c r="AE172" s="26" t="n"/>
      <c r="AF172" s="26" t="n"/>
      <c r="AG172" s="26" t="n"/>
      <c r="AH172" s="26" t="n"/>
      <c r="AI172" s="24">
        <f>(Table110[[#This Row],[Hours Used]]-SUM(Table110[[#This Row],[Planned Maintenance]:[Start and Finish Production]])-SUM(Table110[[#This Row],[Minor Stoppages]:[Material Shortages]])-Table110[[#This Row],[Quality Loss (Hrs)]]-Table110[[#This Row],[Operating Time]])/3</f>
        <v/>
      </c>
      <c r="AJ172" s="24">
        <f>IFERROR(IF(Table110[[#This Row],[SKU]]="",0,Table110[[#This Row],[Quality Loss (T)]]/(Table110[[#This Row],[SOC (TPD)]]/24)),"")</f>
        <v/>
      </c>
      <c r="AK172" s="31">
        <f>IFERROR(IF(Table110[[#This Row],[SKU]]="",0,Table110[[#This Row],[Volume Delivered (T)]]/(Table110[[#This Row],[SOC (TPD)]]/24)),"")</f>
        <v/>
      </c>
      <c r="AL172" s="31">
        <f>IFERROR(Table110[[#This Row],[Operating Time]]/Table110[[#This Row],[PRODUCTION HOURS]],"")</f>
        <v/>
      </c>
      <c r="AM172" s="32" t="n">
        <v>84</v>
      </c>
      <c r="AN172" s="32" t="inlineStr">
        <is>
          <t>YES</t>
        </is>
      </c>
      <c r="AO172" s="32" t="inlineStr">
        <is>
          <t>YES</t>
        </is>
      </c>
      <c r="AP172" s="32" t="n">
        <v>0</v>
      </c>
      <c r="AQ172" s="32" t="n">
        <v>0</v>
      </c>
      <c r="AR172" s="32" t="n"/>
      <c r="AS172" s="32">
        <f>IFERROR(SUMIFS(#REF!,#REF!,'Shift Wise-Data Sheet'!A:A,#REF!,"Samridhi Perk Line")/SUMIFS(#REF!,#REF!,'Shift Wise-Data Sheet'!A:A,#REF!,"Samridhi Perk Line"),"")</f>
        <v/>
      </c>
      <c r="AT172" s="32" t="n"/>
      <c r="AU172" s="32" t="n"/>
      <c r="AV172" s="203">
        <f>IFERROR(VLOOKUP(Table110[[#This Row],[Date]],'Overweight Data'!A170:G1265,6,FALSE),"")</f>
        <v/>
      </c>
      <c r="AW172" s="213">
        <f>IFERROR(
   IF(
      OR(Table110[[#This Row],[Operating Time]]=0, (Table110[[#This Row],[Operating Time]]/IF(AD172&lt;=1,AD172+1,AD172))*60=0),
      1,
      ((Table110[[#This Row],[Operating Time]])/IF(AD172&lt;=1,AD172+1,AD172))*60
   ),
"_")</f>
        <v/>
      </c>
      <c r="AX172" s="213">
        <f>COUNTIFS('Downtime Data'!A:A,Table110[[#This Row],[Date]])</f>
        <v/>
      </c>
      <c r="AY172" s="211">
        <f>IFERROR((SUM(Table110[[#This Row],[Minor Stoppages]:[Material Shortages]])/Table110[[#This Row],['# Stops]])*60,"")</f>
        <v/>
      </c>
      <c r="AZ172" s="211" t="n"/>
      <c r="BA172" s="33" t="n">
        <v>46199</v>
      </c>
    </row>
    <row r="173" ht="20.15" customHeight="1" s="452">
      <c r="A173" s="21" t="n">
        <v>46190</v>
      </c>
      <c r="B173" s="22">
        <f>IF(A173="","",TEXT(A173,"dddddd"))</f>
        <v/>
      </c>
      <c r="C173" s="22" t="n"/>
      <c r="D173" s="23" t="inlineStr">
        <is>
          <t>_10.3GM</t>
        </is>
      </c>
      <c r="E173" s="24">
        <f t="array" ref="E173">IFERROR(INDIRECT(D173),"")</f>
        <v/>
      </c>
      <c r="F173" s="25" t="n">
        <v>36.5</v>
      </c>
      <c r="G173" s="26" t="n">
        <v>26.9</v>
      </c>
      <c r="H173" s="27">
        <f>IFERROR((Table110[[#This Row],[Plan]]/Table110[[#This Row],[Hours Used]])/(Table110[[#This Row],[SOC (TPD)]]/24),"")</f>
        <v/>
      </c>
      <c r="I173" s="27">
        <f>IFERROR((Table110[[#This Row],[Volume Delivered (T)]]/Table110[[#This Row],[Hours Used]])/(Table110[[#This Row],[SOC (TPD)]]/24),"")</f>
        <v/>
      </c>
      <c r="J173" s="28" t="n"/>
      <c r="K173" s="28" t="n"/>
      <c r="L173" s="28" t="n"/>
      <c r="M173" s="25">
        <f>(VLOOKUP(Table110[[#This Row],[Date]],'Coated Rework Data'!$A:$F,5)/1000)</f>
        <v/>
      </c>
      <c r="N173" s="29" t="n">
        <v>0.044</v>
      </c>
      <c r="O173" s="83" t="n"/>
      <c r="P173" s="25" t="n"/>
      <c r="Q173" s="25" t="n"/>
      <c r="R173" s="69" t="n"/>
      <c r="S173" s="70" t="n"/>
      <c r="T173" s="30">
        <f>IF(Table110[[#This Row],[SKU]]="",0,24-Table110[[#This Row],[Legal Non-Operating Time]]-Table110[[#This Row],[No Demand Time]]-Table110[[#This Row],[Force Majeure]])</f>
        <v/>
      </c>
      <c r="U173" s="26" t="n"/>
      <c r="V173" s="26" t="n"/>
      <c r="W173" s="26" t="n"/>
      <c r="X173" s="26" t="n"/>
      <c r="Y173" s="26" t="n"/>
      <c r="Z173" s="26" t="n"/>
      <c r="AA173" s="26" t="n"/>
      <c r="AB173" s="30">
        <f>Table110[[#This Row],[Hours Used]]-SUM(Table110[[#This Row],[Planned Maintenance]:[Start and Finish Production]])</f>
        <v/>
      </c>
      <c r="AC173" s="26" t="n"/>
      <c r="AD173" s="26" t="n">
        <v>6</v>
      </c>
      <c r="AE173" s="26" t="n">
        <v>0.4</v>
      </c>
      <c r="AF173" s="26" t="n"/>
      <c r="AG173" s="26" t="n"/>
      <c r="AH173" s="26" t="n"/>
      <c r="AI173" s="24">
        <f>(Table110[[#This Row],[Hours Used]]-SUM(Table110[[#This Row],[Planned Maintenance]:[Start and Finish Production]])-SUM(Table110[[#This Row],[Minor Stoppages]:[Material Shortages]])-Table110[[#This Row],[Quality Loss (Hrs)]]-Table110[[#This Row],[Operating Time]])/3</f>
        <v/>
      </c>
      <c r="AJ173" s="24">
        <f>IFERROR(IF(Table110[[#This Row],[SKU]]="",0,Table110[[#This Row],[Quality Loss (T)]]/(Table110[[#This Row],[SOC (TPD)]]/24)),"")</f>
        <v/>
      </c>
      <c r="AK173" s="31">
        <f>IFERROR(IF(Table110[[#This Row],[SKU]]="",0,Table110[[#This Row],[Volume Delivered (T)]]/(Table110[[#This Row],[SOC (TPD)]]/24)),"")</f>
        <v/>
      </c>
      <c r="AL173" s="31">
        <f>IFERROR(Table110[[#This Row],[Operating Time]]/Table110[[#This Row],[PRODUCTION HOURS]],"")</f>
        <v/>
      </c>
      <c r="AM173" s="32" t="n">
        <v>74</v>
      </c>
      <c r="AN173" s="32" t="inlineStr">
        <is>
          <t>YES</t>
        </is>
      </c>
      <c r="AO173" s="32" t="inlineStr">
        <is>
          <t>YES</t>
        </is>
      </c>
      <c r="AP173" s="32" t="n">
        <v>0</v>
      </c>
      <c r="AQ173" s="32" t="n">
        <v>0</v>
      </c>
      <c r="AR173" s="32" t="n"/>
      <c r="AS173" s="32">
        <f>IFERROR(SUMIFS(#REF!,#REF!,'Shift Wise-Data Sheet'!A:A,#REF!,"Samridhi Perk Line")/SUMIFS(#REF!,#REF!,'Shift Wise-Data Sheet'!A:A,#REF!,"Samridhi Perk Line"),"")</f>
        <v/>
      </c>
      <c r="AT173" s="32" t="n"/>
      <c r="AU173" s="32" t="n"/>
      <c r="AV173" s="203">
        <f>IFERROR(VLOOKUP(Table110[[#This Row],[Date]],'Overweight Data'!A171:G1266,6,FALSE),"")</f>
        <v/>
      </c>
      <c r="AW173" s="213">
        <f>IFERROR(
   IF(
      OR(Table110[[#This Row],[Operating Time]]=0, (Table110[[#This Row],[Operating Time]]/IF(AD173&lt;=1,AD173+1,AD173))*60=0),
      1,
      ((Table110[[#This Row],[Operating Time]])/IF(AD173&lt;=1,AD173+1,AD173))*60
   ),
"_")</f>
        <v/>
      </c>
      <c r="AX173" s="213">
        <f>COUNTIFS('Downtime Data'!A:A,Table110[[#This Row],[Date]])</f>
        <v/>
      </c>
      <c r="AY173" s="211">
        <f>IFERROR((SUM(Table110[[#This Row],[Minor Stoppages]:[Material Shortages]])/Table110[[#This Row],['# Stops]])*60,"")</f>
        <v/>
      </c>
      <c r="AZ173" s="211" t="n"/>
      <c r="BA173" s="33" t="n">
        <v>46199</v>
      </c>
    </row>
    <row r="174" ht="20.15" customHeight="1" s="452">
      <c r="A174" s="21" t="n">
        <v>46191</v>
      </c>
      <c r="B174" s="22">
        <f>IF(A174="","",TEXT(A174,"dddddd"))</f>
        <v/>
      </c>
      <c r="C174" s="22" t="n"/>
      <c r="D174" s="23" t="inlineStr">
        <is>
          <t>_10.3GM</t>
        </is>
      </c>
      <c r="E174" s="24">
        <f t="array" ref="E174">IFERROR(INDIRECT(D174),"")</f>
        <v/>
      </c>
      <c r="F174" s="25" t="n">
        <v>33.5</v>
      </c>
      <c r="G174" s="26" t="n">
        <v>30</v>
      </c>
      <c r="H174" s="27">
        <f>IFERROR((Table110[[#This Row],[Plan]]/Table110[[#This Row],[Hours Used]])/(Table110[[#This Row],[SOC (TPD)]]/24),"")</f>
        <v/>
      </c>
      <c r="I174" s="27">
        <f>IFERROR((Table110[[#This Row],[Volume Delivered (T)]]/Table110[[#This Row],[Hours Used]])/(Table110[[#This Row],[SOC (TPD)]]/24),"")</f>
        <v/>
      </c>
      <c r="J174" s="28" t="n"/>
      <c r="K174" s="28" t="n"/>
      <c r="L174" s="28" t="n"/>
      <c r="M174" s="25">
        <f>(VLOOKUP(Table110[[#This Row],[Date]],'Coated Rework Data'!$A:$F,5)/1000)</f>
        <v/>
      </c>
      <c r="N174" s="29" t="n">
        <v>0.044</v>
      </c>
      <c r="O174" s="83" t="n">
        <v>22</v>
      </c>
      <c r="P174" s="25" t="n"/>
      <c r="Q174" s="25" t="n"/>
      <c r="R174" s="69" t="n"/>
      <c r="S174" s="70" t="n"/>
      <c r="T174" s="30">
        <f>IF(Table110[[#This Row],[SKU]]="",0,24-Table110[[#This Row],[Legal Non-Operating Time]]-Table110[[#This Row],[No Demand Time]]-Table110[[#This Row],[Force Majeure]])</f>
        <v/>
      </c>
      <c r="U174" s="26" t="n">
        <v>1</v>
      </c>
      <c r="V174" s="26" t="n"/>
      <c r="W174" s="26" t="n"/>
      <c r="X174" s="26" t="n"/>
      <c r="Y174" s="26" t="n"/>
      <c r="Z174" s="26" t="n"/>
      <c r="AA174" s="26" t="n"/>
      <c r="AB174" s="30">
        <f>Table110[[#This Row],[Hours Used]]-SUM(Table110[[#This Row],[Planned Maintenance]:[Start and Finish Production]])</f>
        <v/>
      </c>
      <c r="AC174" s="26" t="n"/>
      <c r="AD174" s="26" t="n"/>
      <c r="AE174" s="26" t="n">
        <v>2</v>
      </c>
      <c r="AF174" s="26" t="n"/>
      <c r="AG174" s="26" t="n"/>
      <c r="AH174" s="26" t="n"/>
      <c r="AI174" s="24">
        <f>(Table110[[#This Row],[Hours Used]]-SUM(Table110[[#This Row],[Planned Maintenance]:[Start and Finish Production]])-SUM(Table110[[#This Row],[Minor Stoppages]:[Material Shortages]])-Table110[[#This Row],[Quality Loss (Hrs)]]-Table110[[#This Row],[Operating Time]])/3</f>
        <v/>
      </c>
      <c r="AJ174" s="24">
        <f>IFERROR(IF(Table110[[#This Row],[SKU]]="",0,Table110[[#This Row],[Quality Loss (T)]]/(Table110[[#This Row],[SOC (TPD)]]/24)),"")</f>
        <v/>
      </c>
      <c r="AK174" s="31">
        <f>IFERROR(IF(Table110[[#This Row],[SKU]]="",0,Table110[[#This Row],[Volume Delivered (T)]]/(Table110[[#This Row],[SOC (TPD)]]/24)),"")</f>
        <v/>
      </c>
      <c r="AL174" s="31">
        <f>IFERROR(Table110[[#This Row],[Operating Time]]/Table110[[#This Row],[PRODUCTION HOURS]],"")</f>
        <v/>
      </c>
      <c r="AM174" s="32" t="n">
        <v>93</v>
      </c>
      <c r="AN174" s="32" t="inlineStr">
        <is>
          <t>YES</t>
        </is>
      </c>
      <c r="AO174" s="32" t="inlineStr">
        <is>
          <t>YES</t>
        </is>
      </c>
      <c r="AP174" s="32" t="n">
        <v>3</v>
      </c>
      <c r="AQ174" s="32" t="n">
        <v>3</v>
      </c>
      <c r="AR174" s="32" t="n"/>
      <c r="AS174" s="32">
        <f>IFERROR(SUMIFS(#REF!,#REF!,'Shift Wise-Data Sheet'!A:A,#REF!,"Samridhi Perk Line")/SUMIFS(#REF!,#REF!,'Shift Wise-Data Sheet'!A:A,#REF!,"Samridhi Perk Line"),"")</f>
        <v/>
      </c>
      <c r="AT174" s="32" t="n"/>
      <c r="AU174" s="32" t="n"/>
      <c r="AV174" s="203">
        <f>IFERROR(VLOOKUP(Table110[[#This Row],[Date]],'Overweight Data'!A172:G1267,6,FALSE),"")</f>
        <v/>
      </c>
      <c r="AW174" s="213">
        <f>IFERROR(
   IF(
      OR(Table110[[#This Row],[Operating Time]]=0, (Table110[[#This Row],[Operating Time]]/IF(AD174&lt;=1,AD174+1,AD174))*60=0),
      1,
      ((Table110[[#This Row],[Operating Time]])/IF(AD174&lt;=1,AD174+1,AD174))*60
   ),
"_")</f>
        <v/>
      </c>
      <c r="AX174" s="213">
        <f>COUNTIFS('Downtime Data'!A:A,Table110[[#This Row],[Date]])</f>
        <v/>
      </c>
      <c r="AY174" s="211">
        <f>IFERROR((SUM(Table110[[#This Row],[Minor Stoppages]:[Material Shortages]])/Table110[[#This Row],['# Stops]])*60,"")</f>
        <v/>
      </c>
      <c r="AZ174" s="211" t="n"/>
      <c r="BA174" s="33" t="n">
        <v>46199</v>
      </c>
    </row>
    <row r="175" ht="20.15" customHeight="1" s="452">
      <c r="A175" s="21" t="n">
        <v>46192</v>
      </c>
      <c r="B175" s="22">
        <f>IF(A175="","",TEXT(A175,"dddddd"))</f>
        <v/>
      </c>
      <c r="C175" s="22" t="n"/>
      <c r="D175" s="23" t="inlineStr">
        <is>
          <t>_10.3GM</t>
        </is>
      </c>
      <c r="E175" s="24">
        <f t="array" ref="E175">IFERROR(INDIRECT(D175),"")</f>
        <v/>
      </c>
      <c r="F175" s="25" t="n">
        <v>37</v>
      </c>
      <c r="G175" s="26">
        <f>34-4</f>
        <v/>
      </c>
      <c r="H175" s="27">
        <f>IFERROR((Table110[[#This Row],[Plan]]/Table110[[#This Row],[Hours Used]])/(Table110[[#This Row],[SOC (TPD)]]/24),"")</f>
        <v/>
      </c>
      <c r="I175" s="27">
        <f>IFERROR((Table110[[#This Row],[Volume Delivered (T)]]/Table110[[#This Row],[Hours Used]])/(Table110[[#This Row],[SOC (TPD)]]/24),"")</f>
        <v/>
      </c>
      <c r="J175" s="28" t="n"/>
      <c r="K175" s="28" t="n"/>
      <c r="L175" s="28" t="n"/>
      <c r="M175" s="25">
        <f>(VLOOKUP(Table110[[#This Row],[Date]],'Coated Rework Data'!$A:$F,5)/1000)</f>
        <v/>
      </c>
      <c r="N175" s="29" t="n">
        <v>0.044</v>
      </c>
      <c r="O175" s="83" t="n"/>
      <c r="P175" s="25" t="n"/>
      <c r="Q175" s="25" t="n"/>
      <c r="R175" s="69" t="n"/>
      <c r="S175" s="70" t="n"/>
      <c r="T175" s="30">
        <f>IF(Table110[[#This Row],[SKU]]="",0,24-Table110[[#This Row],[Legal Non-Operating Time]]-Table110[[#This Row],[No Demand Time]]-Table110[[#This Row],[Force Majeure]])</f>
        <v/>
      </c>
      <c r="U175" s="26" t="n">
        <v>1</v>
      </c>
      <c r="V175" s="26" t="n"/>
      <c r="W175" s="26" t="n">
        <v>1</v>
      </c>
      <c r="X175" s="26" t="n"/>
      <c r="Y175" s="26" t="n"/>
      <c r="Z175" s="26" t="n"/>
      <c r="AA175" s="26" t="n"/>
      <c r="AB175" s="30">
        <f>Table110[[#This Row],[Hours Used]]-SUM(Table110[[#This Row],[Planned Maintenance]:[Start and Finish Production]])</f>
        <v/>
      </c>
      <c r="AC175" s="26" t="n"/>
      <c r="AD175" s="26">
        <f>38/60</f>
        <v/>
      </c>
      <c r="AE175" s="26" t="n"/>
      <c r="AF175" s="26" t="n"/>
      <c r="AG175" s="26" t="n"/>
      <c r="AH175" s="26" t="n"/>
      <c r="AI175" s="24">
        <f>(Table110[[#This Row],[Hours Used]]-SUM(Table110[[#This Row],[Planned Maintenance]:[Start and Finish Production]])-SUM(Table110[[#This Row],[Minor Stoppages]:[Material Shortages]])-Table110[[#This Row],[Quality Loss (Hrs)]]-Table110[[#This Row],[Operating Time]])/3</f>
        <v/>
      </c>
      <c r="AJ175" s="24">
        <f>IFERROR(IF(Table110[[#This Row],[SKU]]="",0,Table110[[#This Row],[Quality Loss (T)]]/(Table110[[#This Row],[SOC (TPD)]]/24)),"")</f>
        <v/>
      </c>
      <c r="AK175" s="31">
        <f>IFERROR(IF(Table110[[#This Row],[SKU]]="",0,Table110[[#This Row],[Volume Delivered (T)]]/(Table110[[#This Row],[SOC (TPD)]]/24)),"")</f>
        <v/>
      </c>
      <c r="AL175" s="31">
        <f>IFERROR(Table110[[#This Row],[Operating Time]]/Table110[[#This Row],[PRODUCTION HOURS]],"")</f>
        <v/>
      </c>
      <c r="AM175" s="32" t="n">
        <v>96</v>
      </c>
      <c r="AN175" s="32" t="inlineStr">
        <is>
          <t>YES</t>
        </is>
      </c>
      <c r="AO175" s="32" t="inlineStr">
        <is>
          <t>YES</t>
        </is>
      </c>
      <c r="AP175" s="32" t="n">
        <v>0</v>
      </c>
      <c r="AQ175" s="32" t="n">
        <v>0</v>
      </c>
      <c r="AR175" s="32" t="n"/>
      <c r="AS175" s="32">
        <f>IFERROR(SUMIFS(#REF!,#REF!,'Shift Wise-Data Sheet'!A:A,#REF!,"Samridhi Perk Line")/SUMIFS(#REF!,#REF!,'Shift Wise-Data Sheet'!A:A,#REF!,"Samridhi Perk Line"),"")</f>
        <v/>
      </c>
      <c r="AT175" s="32" t="n"/>
      <c r="AU175" s="32" t="n"/>
      <c r="AV175" s="203">
        <f>IFERROR(VLOOKUP(Table110[[#This Row],[Date]],'Overweight Data'!A173:G1268,6,FALSE),"")</f>
        <v/>
      </c>
      <c r="AW175" s="213">
        <f>IFERROR(
   IF(
      OR(Table110[[#This Row],[Operating Time]]=0, (Table110[[#This Row],[Operating Time]]/IF(AD175&lt;=1,AD175+1,AD175))*60=0),
      1,
      ((Table110[[#This Row],[Operating Time]])/IF(AD175&lt;=1,AD175+1,AD175))*60
   ),
"_")</f>
        <v/>
      </c>
      <c r="AX175" s="213">
        <f>COUNTIFS('Downtime Data'!A:A,Table110[[#This Row],[Date]])</f>
        <v/>
      </c>
      <c r="AY175" s="211">
        <f>IFERROR((SUM(Table110[[#This Row],[Minor Stoppages]:[Material Shortages]])/Table110[[#This Row],['# Stops]])*60,"")</f>
        <v/>
      </c>
      <c r="AZ175" s="211" t="n"/>
      <c r="BA175" s="33" t="n">
        <v>46199</v>
      </c>
    </row>
    <row r="176" ht="20.15" customHeight="1" s="452">
      <c r="A176" s="21" t="n">
        <v>46193</v>
      </c>
      <c r="B176" s="22">
        <f>IF(A176="","",TEXT(A176,"dddddd"))</f>
        <v/>
      </c>
      <c r="C176" s="22" t="n"/>
      <c r="D176" s="23" t="inlineStr">
        <is>
          <t>_10.3GM</t>
        </is>
      </c>
      <c r="E176" s="24">
        <f t="array" ref="E176">IFERROR(INDIRECT(D176),"")</f>
        <v/>
      </c>
      <c r="F176" s="25" t="n">
        <v>36</v>
      </c>
      <c r="G176" s="26" t="n">
        <v>12.9</v>
      </c>
      <c r="H176" s="27">
        <f>IFERROR((Table110[[#This Row],[Plan]]/Table110[[#This Row],[Hours Used]])/(Table110[[#This Row],[SOC (TPD)]]/24),"")</f>
        <v/>
      </c>
      <c r="I176" s="27">
        <f>IFERROR((Table110[[#This Row],[Volume Delivered (T)]]/Table110[[#This Row],[Hours Used]])/(Table110[[#This Row],[SOC (TPD)]]/24),"")</f>
        <v/>
      </c>
      <c r="J176" s="28" t="n"/>
      <c r="K176" s="28" t="n"/>
      <c r="L176" s="28" t="n"/>
      <c r="M176" s="25">
        <f>(VLOOKUP(Table110[[#This Row],[Date]],'Coated Rework Data'!$A:$F,5)/1000)</f>
        <v/>
      </c>
      <c r="N176" s="29" t="n">
        <v>0.044</v>
      </c>
      <c r="O176" s="83" t="n"/>
      <c r="P176" s="25" t="n"/>
      <c r="Q176" s="25" t="n"/>
      <c r="R176" s="69" t="n"/>
      <c r="S176" s="70" t="n"/>
      <c r="T176" s="30">
        <f>IF(Table110[[#This Row],[SKU]]="",0,24-Table110[[#This Row],[Legal Non-Operating Time]]-Table110[[#This Row],[No Demand Time]]-Table110[[#This Row],[Force Majeure]])</f>
        <v/>
      </c>
      <c r="U176" s="26" t="n"/>
      <c r="V176" s="26" t="n"/>
      <c r="W176" s="26" t="n">
        <v>12</v>
      </c>
      <c r="X176" s="26" t="n"/>
      <c r="Y176" s="26" t="n"/>
      <c r="Z176" s="26" t="n"/>
      <c r="AA176" s="26" t="n"/>
      <c r="AB176" s="30">
        <f>Table110[[#This Row],[Hours Used]]-SUM(Table110[[#This Row],[Planned Maintenance]:[Start and Finish Production]])</f>
        <v/>
      </c>
      <c r="AC176" s="26" t="n"/>
      <c r="AD176" s="26" t="n"/>
      <c r="AE176" s="26" t="n"/>
      <c r="AF176" s="26" t="n"/>
      <c r="AG176" s="26" t="n"/>
      <c r="AH176" s="26" t="n"/>
      <c r="AI176" s="24">
        <f>(Table110[[#This Row],[Hours Used]]-SUM(Table110[[#This Row],[Planned Maintenance]:[Start and Finish Production]])-SUM(Table110[[#This Row],[Minor Stoppages]:[Material Shortages]])-Table110[[#This Row],[Quality Loss (Hrs)]]-Table110[[#This Row],[Operating Time]])/3</f>
        <v/>
      </c>
      <c r="AJ176" s="24">
        <f>IFERROR(IF(Table110[[#This Row],[SKU]]="",0,Table110[[#This Row],[Quality Loss (T)]]/(Table110[[#This Row],[SOC (TPD)]]/24)),"")</f>
        <v/>
      </c>
      <c r="AK176" s="31">
        <f>IFERROR(IF(Table110[[#This Row],[SKU]]="",0,Table110[[#This Row],[Volume Delivered (T)]]/(Table110[[#This Row],[SOC (TPD)]]/24)),"")</f>
        <v/>
      </c>
      <c r="AL176" s="31">
        <f>IFERROR(Table110[[#This Row],[Operating Time]]/Table110[[#This Row],[PRODUCTION HOURS]],"")</f>
        <v/>
      </c>
      <c r="AM176" s="32" t="n">
        <v>91</v>
      </c>
      <c r="AN176" s="32" t="inlineStr">
        <is>
          <t>YES</t>
        </is>
      </c>
      <c r="AO176" s="32" t="inlineStr">
        <is>
          <t>YES</t>
        </is>
      </c>
      <c r="AP176" s="32" t="n">
        <v>0</v>
      </c>
      <c r="AQ176" s="32" t="n">
        <v>0</v>
      </c>
      <c r="AR176" s="32" t="n"/>
      <c r="AS176" s="32">
        <f>IFERROR(SUMIFS(#REF!,#REF!,'Shift Wise-Data Sheet'!A:A,#REF!,"Samridhi Perk Line")/SUMIFS(#REF!,#REF!,'Shift Wise-Data Sheet'!A:A,#REF!,"Samridhi Perk Line"),"")</f>
        <v/>
      </c>
      <c r="AT176" s="32" t="n"/>
      <c r="AU176" s="32" t="n"/>
      <c r="AV176" s="203">
        <f>IFERROR(VLOOKUP(Table110[[#This Row],[Date]],'Overweight Data'!A174:G1269,6,FALSE),"")</f>
        <v/>
      </c>
      <c r="AW176" s="213">
        <f>IFERROR(
   IF(
      OR(Table110[[#This Row],[Operating Time]]=0, (Table110[[#This Row],[Operating Time]]/IF(AD176&lt;=1,AD176+1,AD176))*60=0),
      1,
      ((Table110[[#This Row],[Operating Time]])/IF(AD176&lt;=1,AD176+1,AD176))*60
   ),
"_")</f>
        <v/>
      </c>
      <c r="AX176" s="213">
        <f>COUNTIFS('Downtime Data'!A:A,Table110[[#This Row],[Date]])</f>
        <v/>
      </c>
      <c r="AY176" s="211">
        <f>IFERROR((SUM(Table110[[#This Row],[Minor Stoppages]:[Material Shortages]])/Table110[[#This Row],['# Stops]])*60,"")</f>
        <v/>
      </c>
      <c r="AZ176" s="211" t="n"/>
      <c r="BA176" s="33" t="n">
        <v>46199</v>
      </c>
    </row>
    <row r="177" ht="20.15" customHeight="1" s="452">
      <c r="A177" s="21" t="n">
        <v>46194</v>
      </c>
      <c r="B177" s="22">
        <f>IF(A177="","",TEXT(A177,"dddddd"))</f>
        <v/>
      </c>
      <c r="C177" s="22" t="n"/>
      <c r="D177" s="23" t="inlineStr">
        <is>
          <t>_10.3GM</t>
        </is>
      </c>
      <c r="E177" s="24">
        <f t="array" ref="E177">IFERROR(INDIRECT(D177),"")</f>
        <v/>
      </c>
      <c r="F177" s="25" t="n">
        <v>38</v>
      </c>
      <c r="G177" s="26" t="n">
        <v>30.2</v>
      </c>
      <c r="H177" s="27">
        <f>IFERROR((Table110[[#This Row],[Plan]]/Table110[[#This Row],[Hours Used]])/(Table110[[#This Row],[SOC (TPD)]]/24),"")</f>
        <v/>
      </c>
      <c r="I177" s="27">
        <f>IFERROR((Table110[[#This Row],[Volume Delivered (T)]]/Table110[[#This Row],[Hours Used]])/(Table110[[#This Row],[SOC (TPD)]]/24),"")</f>
        <v/>
      </c>
      <c r="J177" s="28" t="n"/>
      <c r="K177" s="28" t="n"/>
      <c r="L177" s="28" t="n"/>
      <c r="M177" s="25">
        <f>(VLOOKUP(Table110[[#This Row],[Date]],'Coated Rework Data'!$A:$F,5)/1000)</f>
        <v/>
      </c>
      <c r="N177" s="29" t="n">
        <v>0.044</v>
      </c>
      <c r="O177" s="83" t="n"/>
      <c r="P177" s="25" t="n"/>
      <c r="Q177" s="25" t="n"/>
      <c r="R177" s="69" t="n"/>
      <c r="S177" s="70" t="n"/>
      <c r="T177" s="30">
        <f>IF(Table110[[#This Row],[SKU]]="",0,24-Table110[[#This Row],[Legal Non-Operating Time]]-Table110[[#This Row],[No Demand Time]]-Table110[[#This Row],[Force Majeure]])</f>
        <v/>
      </c>
      <c r="U177" s="26" t="n"/>
      <c r="V177" s="26" t="n"/>
      <c r="W177" s="26" t="n"/>
      <c r="X177" s="26" t="n"/>
      <c r="Y177" s="26" t="n"/>
      <c r="Z177" s="26" t="n"/>
      <c r="AA177" s="26" t="n"/>
      <c r="AB177" s="30">
        <f>Table110[[#This Row],[Hours Used]]-SUM(Table110[[#This Row],[Planned Maintenance]:[Start and Finish Production]])</f>
        <v/>
      </c>
      <c r="AC177" s="26" t="n"/>
      <c r="AD177" s="26" t="n"/>
      <c r="AE177" s="26" t="n"/>
      <c r="AF177" s="26" t="n"/>
      <c r="AG177" s="26" t="n"/>
      <c r="AH177" s="26" t="n"/>
      <c r="AI177" s="24">
        <f>(Table110[[#This Row],[Hours Used]]-SUM(Table110[[#This Row],[Planned Maintenance]:[Start and Finish Production]])-SUM(Table110[[#This Row],[Minor Stoppages]:[Material Shortages]])-Table110[[#This Row],[Quality Loss (Hrs)]]-Table110[[#This Row],[Operating Time]])/3</f>
        <v/>
      </c>
      <c r="AJ177" s="24">
        <f>IFERROR(IF(Table110[[#This Row],[SKU]]="",0,Table110[[#This Row],[Quality Loss (T)]]/(Table110[[#This Row],[SOC (TPD)]]/24)),"")</f>
        <v/>
      </c>
      <c r="AK177" s="31">
        <f>IFERROR(IF(Table110[[#This Row],[SKU]]="",0,Table110[[#This Row],[Volume Delivered (T)]]/(Table110[[#This Row],[SOC (TPD)]]/24)),"")</f>
        <v/>
      </c>
      <c r="AL177" s="31">
        <f>IFERROR(Table110[[#This Row],[Operating Time]]/Table110[[#This Row],[PRODUCTION HOURS]],"")</f>
        <v/>
      </c>
      <c r="AM177" s="32" t="n">
        <v>98</v>
      </c>
      <c r="AN177" s="32" t="inlineStr">
        <is>
          <t>YES</t>
        </is>
      </c>
      <c r="AO177" s="32" t="inlineStr">
        <is>
          <t>YES</t>
        </is>
      </c>
      <c r="AP177" s="32" t="n">
        <v>19</v>
      </c>
      <c r="AQ177" s="32" t="n">
        <v>19</v>
      </c>
      <c r="AR177" s="32" t="n"/>
      <c r="AS177" s="32">
        <f>IFERROR(SUMIFS(#REF!,#REF!,'Shift Wise-Data Sheet'!A:A,#REF!,"Samridhi Perk Line")/SUMIFS(#REF!,#REF!,'Shift Wise-Data Sheet'!A:A,#REF!,"Samridhi Perk Line"),"")</f>
        <v/>
      </c>
      <c r="AT177" s="32" t="n"/>
      <c r="AU177" s="32" t="n"/>
      <c r="AV177" s="203">
        <f>IFERROR(VLOOKUP(Table110[[#This Row],[Date]],'Overweight Data'!A175:G1270,6,FALSE),"")</f>
        <v/>
      </c>
      <c r="AW177" s="213">
        <f>IFERROR(
   IF(
      OR(Table110[[#This Row],[Operating Time]]=0, (Table110[[#This Row],[Operating Time]]/IF(AD177&lt;=1,AD177+1,AD177))*60=0),
      1,
      ((Table110[[#This Row],[Operating Time]])/IF(AD177&lt;=1,AD177+1,AD177))*60
   ),
"_")</f>
        <v/>
      </c>
      <c r="AX177" s="213">
        <f>COUNTIFS('Downtime Data'!A:A,Table110[[#This Row],[Date]])</f>
        <v/>
      </c>
      <c r="AY177" s="211">
        <f>IFERROR((SUM(Table110[[#This Row],[Minor Stoppages]:[Material Shortages]])/Table110[[#This Row],['# Stops]])*60,"")</f>
        <v/>
      </c>
      <c r="AZ177" s="211" t="n"/>
      <c r="BA177" s="33" t="n">
        <v>46199</v>
      </c>
    </row>
    <row r="178" ht="20.15" customHeight="1" s="452">
      <c r="A178" s="21" t="n">
        <v>46195</v>
      </c>
      <c r="B178" s="22">
        <f>IF(A178="","",TEXT(A178,"dddddd"))</f>
        <v/>
      </c>
      <c r="C178" s="22" t="n"/>
      <c r="D178" s="23" t="inlineStr">
        <is>
          <t>_10.3GM</t>
        </is>
      </c>
      <c r="E178" s="24">
        <f t="array" ref="E178">IFERROR(INDIRECT(D178),"")</f>
        <v/>
      </c>
      <c r="F178" s="25" t="n">
        <v>33</v>
      </c>
      <c r="G178" s="26" t="n">
        <v>30</v>
      </c>
      <c r="H178" s="27">
        <f>IFERROR((Table110[[#This Row],[Plan]]/Table110[[#This Row],[Hours Used]])/(Table110[[#This Row],[SOC (TPD)]]/24),"")</f>
        <v/>
      </c>
      <c r="I178" s="27">
        <f>IFERROR((Table110[[#This Row],[Volume Delivered (T)]]/Table110[[#This Row],[Hours Used]])/(Table110[[#This Row],[SOC (TPD)]]/24),"")</f>
        <v/>
      </c>
      <c r="J178" s="28" t="n"/>
      <c r="K178" s="28" t="n"/>
      <c r="L178" s="28" t="n"/>
      <c r="M178" s="25">
        <f>(VLOOKUP(Table110[[#This Row],[Date]],'Coated Rework Data'!$A:$F,5)/1000)</f>
        <v/>
      </c>
      <c r="N178" s="29" t="n">
        <v>0.039</v>
      </c>
      <c r="O178" s="83" t="n">
        <v>5</v>
      </c>
      <c r="P178" s="25" t="n"/>
      <c r="Q178" s="25" t="n"/>
      <c r="R178" s="69" t="n"/>
      <c r="S178" s="70" t="n"/>
      <c r="T178" s="30">
        <f>IF(Table110[[#This Row],[SKU]]="",0,24-Table110[[#This Row],[Legal Non-Operating Time]]-Table110[[#This Row],[No Demand Time]]-Table110[[#This Row],[Force Majeure]])</f>
        <v/>
      </c>
      <c r="U178" s="26" t="n">
        <v>1</v>
      </c>
      <c r="V178" s="26" t="n">
        <v>1</v>
      </c>
      <c r="W178" s="26" t="n"/>
      <c r="X178" s="26" t="n"/>
      <c r="Y178" s="26" t="n"/>
      <c r="Z178" s="26" t="n"/>
      <c r="AA178" s="26" t="n"/>
      <c r="AB178" s="30">
        <f>Table110[[#This Row],[Hours Used]]-SUM(Table110[[#This Row],[Planned Maintenance]:[Start and Finish Production]])</f>
        <v/>
      </c>
      <c r="AC178" s="26" t="n">
        <v>0.5</v>
      </c>
      <c r="AD178" s="26" t="n"/>
      <c r="AE178" s="26" t="n">
        <v>1</v>
      </c>
      <c r="AF178" s="26" t="n"/>
      <c r="AG178" s="26" t="n"/>
      <c r="AH178" s="26" t="n"/>
      <c r="AI178" s="24">
        <f>(Table110[[#This Row],[Hours Used]]-SUM(Table110[[#This Row],[Planned Maintenance]:[Start and Finish Production]])-SUM(Table110[[#This Row],[Minor Stoppages]:[Material Shortages]])-Table110[[#This Row],[Quality Loss (Hrs)]]-Table110[[#This Row],[Operating Time]])/3</f>
        <v/>
      </c>
      <c r="AJ178" s="24">
        <f>IFERROR(IF(Table110[[#This Row],[SKU]]="",0,Table110[[#This Row],[Quality Loss (T)]]/(Table110[[#This Row],[SOC (TPD)]]/24)),"")</f>
        <v/>
      </c>
      <c r="AK178" s="31">
        <f>IFERROR(IF(Table110[[#This Row],[SKU]]="",0,Table110[[#This Row],[Volume Delivered (T)]]/(Table110[[#This Row],[SOC (TPD)]]/24)),"")</f>
        <v/>
      </c>
      <c r="AL178" s="31">
        <f>IFERROR(Table110[[#This Row],[Operating Time]]/Table110[[#This Row],[PRODUCTION HOURS]],"")</f>
        <v/>
      </c>
      <c r="AM178" s="32" t="n">
        <v>86</v>
      </c>
      <c r="AN178" s="32" t="inlineStr">
        <is>
          <t>YES</t>
        </is>
      </c>
      <c r="AO178" s="32" t="inlineStr">
        <is>
          <t>YES</t>
        </is>
      </c>
      <c r="AP178" s="32" t="n">
        <v>10</v>
      </c>
      <c r="AQ178" s="32" t="n">
        <v>10</v>
      </c>
      <c r="AR178" s="32" t="n"/>
      <c r="AS178" s="32">
        <f>IFERROR(SUMIFS(#REF!,#REF!,'Shift Wise-Data Sheet'!A:A,#REF!,"Samridhi Perk Line")/SUMIFS(#REF!,#REF!,'Shift Wise-Data Sheet'!A:A,#REF!,"Samridhi Perk Line"),"")</f>
        <v/>
      </c>
      <c r="AT178" s="32" t="n"/>
      <c r="AU178" s="32" t="n"/>
      <c r="AV178" s="203">
        <f>IFERROR(VLOOKUP(Table110[[#This Row],[Date]],'Overweight Data'!A176:G1271,6,FALSE),"")</f>
        <v/>
      </c>
      <c r="AW178" s="213">
        <f>IFERROR(
   IF(
      OR(Table110[[#This Row],[Operating Time]]=0, (Table110[[#This Row],[Operating Time]]/IF(AD178&lt;=1,AD178+1,AD178))*60=0),
      1,
      ((Table110[[#This Row],[Operating Time]])/IF(AD178&lt;=1,AD178+1,AD178))*60
   ),
"_")</f>
        <v/>
      </c>
      <c r="AX178" s="213">
        <f>COUNTIFS('Downtime Data'!A:A,Table110[[#This Row],[Date]])</f>
        <v/>
      </c>
      <c r="AY178" s="211">
        <f>IFERROR((SUM(Table110[[#This Row],[Minor Stoppages]:[Material Shortages]])/Table110[[#This Row],['# Stops]])*60,"")</f>
        <v/>
      </c>
      <c r="AZ178" s="211" t="n"/>
      <c r="BA178" s="33" t="n">
        <v>46199</v>
      </c>
    </row>
    <row r="179" ht="20.15" customHeight="1" s="452">
      <c r="A179" s="21" t="n">
        <v>46196</v>
      </c>
      <c r="B179" s="22">
        <f>IF(A179="","",TEXT(A179,"dddddd"))</f>
        <v/>
      </c>
      <c r="C179" s="22" t="n"/>
      <c r="D179" s="23" t="inlineStr">
        <is>
          <t>_10.3GM</t>
        </is>
      </c>
      <c r="E179" s="24">
        <f t="array" ref="E179">IFERROR(INDIRECT(D179),"")</f>
        <v/>
      </c>
      <c r="F179" s="25" t="n">
        <v>33</v>
      </c>
      <c r="G179" s="26" t="n">
        <v>30.1</v>
      </c>
      <c r="H179" s="27">
        <f>IFERROR((Table110[[#This Row],[Plan]]/Table110[[#This Row],[Hours Used]])/(Table110[[#This Row],[SOC (TPD)]]/24),"")</f>
        <v/>
      </c>
      <c r="I179" s="27">
        <f>IFERROR((Table110[[#This Row],[Volume Delivered (T)]]/Table110[[#This Row],[Hours Used]])/(Table110[[#This Row],[SOC (TPD)]]/24),"")</f>
        <v/>
      </c>
      <c r="J179" s="28" t="n"/>
      <c r="K179" s="28" t="n"/>
      <c r="L179" s="28" t="n"/>
      <c r="M179" s="25">
        <f>(VLOOKUP(Table110[[#This Row],[Date]],'Coated Rework Data'!$A:$F,5)/1000)</f>
        <v/>
      </c>
      <c r="N179" s="29" t="n">
        <v>0.038</v>
      </c>
      <c r="O179" s="83" t="n">
        <v>0</v>
      </c>
      <c r="P179" s="25" t="n"/>
      <c r="Q179" s="25" t="n"/>
      <c r="R179" s="69" t="n"/>
      <c r="S179" s="70" t="n"/>
      <c r="T179" s="30">
        <f>IF(Table110[[#This Row],[SKU]]="",0,24-Table110[[#This Row],[Legal Non-Operating Time]]-Table110[[#This Row],[No Demand Time]]-Table110[[#This Row],[Force Majeure]])</f>
        <v/>
      </c>
      <c r="U179" s="26" t="n">
        <v>1</v>
      </c>
      <c r="V179" s="26" t="n">
        <v>1</v>
      </c>
      <c r="W179" s="26" t="n"/>
      <c r="X179" s="26" t="n"/>
      <c r="Y179" s="26" t="n"/>
      <c r="Z179" s="26" t="n"/>
      <c r="AA179" s="26" t="n"/>
      <c r="AB179" s="30">
        <f>Table110[[#This Row],[Hours Used]]-SUM(Table110[[#This Row],[Planned Maintenance]:[Start and Finish Production]])</f>
        <v/>
      </c>
      <c r="AC179" s="26" t="n">
        <v>0.5</v>
      </c>
      <c r="AD179" s="26" t="n"/>
      <c r="AE179" s="26" t="n">
        <v>1</v>
      </c>
      <c r="AF179" s="26" t="n"/>
      <c r="AG179" s="26" t="n"/>
      <c r="AH179" s="26" t="n"/>
      <c r="AI179" s="24">
        <f>(Table110[[#This Row],[Hours Used]]-SUM(Table110[[#This Row],[Planned Maintenance]:[Start and Finish Production]])-SUM(Table110[[#This Row],[Minor Stoppages]:[Material Shortages]])-Table110[[#This Row],[Quality Loss (Hrs)]]-Table110[[#This Row],[Operating Time]])/3</f>
        <v/>
      </c>
      <c r="AJ179" s="24">
        <f>IFERROR(IF(Table110[[#This Row],[SKU]]="",0,Table110[[#This Row],[Quality Loss (T)]]/(Table110[[#This Row],[SOC (TPD)]]/24)),"")</f>
        <v/>
      </c>
      <c r="AK179" s="31">
        <f>IFERROR(IF(Table110[[#This Row],[SKU]]="",0,Table110[[#This Row],[Volume Delivered (T)]]/(Table110[[#This Row],[SOC (TPD)]]/24)),"")</f>
        <v/>
      </c>
      <c r="AL179" s="31">
        <f>IFERROR(Table110[[#This Row],[Operating Time]]/Table110[[#This Row],[PRODUCTION HOURS]],"")</f>
        <v/>
      </c>
      <c r="AM179" s="32" t="n">
        <v>100</v>
      </c>
      <c r="AN179" s="32" t="inlineStr">
        <is>
          <t>YES</t>
        </is>
      </c>
      <c r="AO179" s="32" t="inlineStr">
        <is>
          <t>YES</t>
        </is>
      </c>
      <c r="AP179" s="32" t="n">
        <v>0</v>
      </c>
      <c r="AQ179" s="32" t="n">
        <v>0</v>
      </c>
      <c r="AR179" s="32" t="n"/>
      <c r="AS179" s="32">
        <f>IFERROR(SUMIFS(#REF!,#REF!,'Shift Wise-Data Sheet'!A:A,#REF!,"Samridhi Perk Line")/SUMIFS(#REF!,#REF!,'Shift Wise-Data Sheet'!A:A,#REF!,"Samridhi Perk Line"),"")</f>
        <v/>
      </c>
      <c r="AT179" s="32" t="n"/>
      <c r="AU179" s="32" t="n"/>
      <c r="AV179" s="203">
        <f>IFERROR(VLOOKUP(Table110[[#This Row],[Date]],'Overweight Data'!A177:G1272,6,FALSE),"")</f>
        <v/>
      </c>
      <c r="AW179" s="213">
        <f>IFERROR(
   IF(
      OR(Table110[[#This Row],[Operating Time]]=0, (Table110[[#This Row],[Operating Time]]/IF(AD179&lt;=1,AD179+1,AD179))*60=0),
      1,
      ((Table110[[#This Row],[Operating Time]])/IF(AD179&lt;=1,AD179+1,AD179))*60
   ),
"_")</f>
        <v/>
      </c>
      <c r="AX179" s="213">
        <f>COUNTIFS('Downtime Data'!A:A,Table110[[#This Row],[Date]])</f>
        <v/>
      </c>
      <c r="AY179" s="211">
        <f>IFERROR((SUM(Table110[[#This Row],[Minor Stoppages]:[Material Shortages]])/Table110[[#This Row],['# Stops]])*60,"")</f>
        <v/>
      </c>
      <c r="AZ179" s="211" t="n"/>
      <c r="BA179" s="33" t="n">
        <v>46199</v>
      </c>
    </row>
    <row r="180" ht="20.15" customHeight="1" s="452">
      <c r="A180" s="21" t="n">
        <v>46197</v>
      </c>
      <c r="B180" s="22">
        <f>IF(A180="","",TEXT(A180,"dddddd"))</f>
        <v/>
      </c>
      <c r="C180" s="22" t="n"/>
      <c r="D180" s="23" t="inlineStr">
        <is>
          <t>_10.3GM</t>
        </is>
      </c>
      <c r="E180" s="24">
        <f t="array" ref="E180">IFERROR(INDIRECT(D180),"")</f>
        <v/>
      </c>
      <c r="F180" s="25" t="n">
        <v>29</v>
      </c>
      <c r="G180" s="26" t="n">
        <v>30.9</v>
      </c>
      <c r="H180" s="27">
        <f>IFERROR((Table110[[#This Row],[Plan]]/Table110[[#This Row],[Hours Used]])/(Table110[[#This Row],[SOC (TPD)]]/24),"")</f>
        <v/>
      </c>
      <c r="I180" s="27">
        <f>IFERROR((Table110[[#This Row],[Volume Delivered (T)]]/Table110[[#This Row],[Hours Used]])/(Table110[[#This Row],[SOC (TPD)]]/24),"")</f>
        <v/>
      </c>
      <c r="J180" s="28" t="n"/>
      <c r="K180" s="28" t="n"/>
      <c r="L180" s="28" t="n"/>
      <c r="M180" s="25">
        <f>(VLOOKUP(Table110[[#This Row],[Date]],'Coated Rework Data'!$A:$F,5)/1000)</f>
        <v/>
      </c>
      <c r="N180" s="29" t="n">
        <v>0.038</v>
      </c>
      <c r="O180" s="83" t="n"/>
      <c r="P180" s="25" t="n"/>
      <c r="Q180" s="25" t="n"/>
      <c r="R180" s="69" t="n"/>
      <c r="S180" s="70" t="n"/>
      <c r="T180" s="30">
        <f>IF(Table110[[#This Row],[SKU]]="",0,24-Table110[[#This Row],[Legal Non-Operating Time]]-Table110[[#This Row],[No Demand Time]]-Table110[[#This Row],[Force Majeure]])</f>
        <v/>
      </c>
      <c r="U180" s="26" t="n">
        <v>1</v>
      </c>
      <c r="V180" s="26" t="n">
        <v>1</v>
      </c>
      <c r="W180" s="26" t="n"/>
      <c r="X180" s="26" t="n"/>
      <c r="Y180" s="26" t="n"/>
      <c r="Z180" s="26" t="n"/>
      <c r="AA180" s="26" t="n"/>
      <c r="AB180" s="30">
        <f>Table110[[#This Row],[Hours Used]]-SUM(Table110[[#This Row],[Planned Maintenance]:[Start and Finish Production]])</f>
        <v/>
      </c>
      <c r="AC180" s="26" t="n">
        <v>0.5</v>
      </c>
      <c r="AD180" s="26" t="n"/>
      <c r="AE180" s="26" t="n">
        <v>0.5</v>
      </c>
      <c r="AF180" s="26" t="n"/>
      <c r="AG180" s="26" t="n"/>
      <c r="AH180" s="26" t="n"/>
      <c r="AI180" s="24">
        <f>(Table110[[#This Row],[Hours Used]]-SUM(Table110[[#This Row],[Planned Maintenance]:[Start and Finish Production]])-SUM(Table110[[#This Row],[Minor Stoppages]:[Material Shortages]])-Table110[[#This Row],[Quality Loss (Hrs)]]-Table110[[#This Row],[Operating Time]])/3</f>
        <v/>
      </c>
      <c r="AJ180" s="24">
        <f>IFERROR(IF(Table110[[#This Row],[SKU]]="",0,Table110[[#This Row],[Quality Loss (T)]]/(Table110[[#This Row],[SOC (TPD)]]/24)),"")</f>
        <v/>
      </c>
      <c r="AK180" s="31">
        <f>IFERROR(IF(Table110[[#This Row],[SKU]]="",0,Table110[[#This Row],[Volume Delivered (T)]]/(Table110[[#This Row],[SOC (TPD)]]/24)),"")</f>
        <v/>
      </c>
      <c r="AL180" s="31">
        <f>IFERROR(Table110[[#This Row],[Operating Time]]/Table110[[#This Row],[PRODUCTION HOURS]],"")</f>
        <v/>
      </c>
      <c r="AM180" s="32" t="n">
        <v>95</v>
      </c>
      <c r="AN180" s="32" t="inlineStr">
        <is>
          <t>YES</t>
        </is>
      </c>
      <c r="AO180" s="32" t="inlineStr">
        <is>
          <t>YES</t>
        </is>
      </c>
      <c r="AP180" s="32" t="n">
        <v>0</v>
      </c>
      <c r="AQ180" s="32" t="n">
        <v>0</v>
      </c>
      <c r="AR180" s="32" t="n"/>
      <c r="AS180" s="32">
        <f>IFERROR(SUMIFS(#REF!,#REF!,'Shift Wise-Data Sheet'!A:A,#REF!,"Samridhi Perk Line")/SUMIFS(#REF!,#REF!,'Shift Wise-Data Sheet'!A:A,#REF!,"Samridhi Perk Line"),"")</f>
        <v/>
      </c>
      <c r="AT180" s="32" t="n"/>
      <c r="AU180" s="32" t="n"/>
      <c r="AV180" s="203">
        <f>IFERROR(VLOOKUP(Table110[[#This Row],[Date]],'Overweight Data'!A178:G1273,6,FALSE),"")</f>
        <v/>
      </c>
      <c r="AW180" s="213">
        <f>IFERROR(
   IF(
      OR(Table110[[#This Row],[Operating Time]]=0, (Table110[[#This Row],[Operating Time]]/IF(AD180&lt;=1,AD180+1,AD180))*60=0),
      1,
      ((Table110[[#This Row],[Operating Time]])/IF(AD180&lt;=1,AD180+1,AD180))*60
   ),
"_")</f>
        <v/>
      </c>
      <c r="AX180" s="213">
        <f>COUNTIFS('Downtime Data'!A:A,Table110[[#This Row],[Date]])</f>
        <v/>
      </c>
      <c r="AY180" s="211">
        <f>IFERROR((SUM(Table110[[#This Row],[Minor Stoppages]:[Material Shortages]])/Table110[[#This Row],['# Stops]])*60,"")</f>
        <v/>
      </c>
      <c r="AZ180" s="211" t="n"/>
      <c r="BA180" s="33" t="n">
        <v>46199</v>
      </c>
    </row>
    <row r="181" ht="20.15" customHeight="1" s="452">
      <c r="A181" s="21" t="n">
        <v>46198</v>
      </c>
      <c r="B181" s="22">
        <f>IF(A181="","",TEXT(A181,"dddddd"))</f>
        <v/>
      </c>
      <c r="C181" s="22" t="n"/>
      <c r="D181" s="23" t="inlineStr">
        <is>
          <t>_10.3GM</t>
        </is>
      </c>
      <c r="E181" s="24">
        <f t="array" ref="E181">IFERROR(INDIRECT(D181),"")</f>
        <v/>
      </c>
      <c r="F181" s="25" t="n">
        <v>33</v>
      </c>
      <c r="G181" s="26" t="n">
        <v>30.5</v>
      </c>
      <c r="H181" s="27">
        <f>IFERROR((Table110[[#This Row],[Plan]]/Table110[[#This Row],[Hours Used]])/(Table110[[#This Row],[SOC (TPD)]]/24),"")</f>
        <v/>
      </c>
      <c r="I181" s="27">
        <f>IFERROR((Table110[[#This Row],[Volume Delivered (T)]]/Table110[[#This Row],[Hours Used]])/(Table110[[#This Row],[SOC (TPD)]]/24),"")</f>
        <v/>
      </c>
      <c r="J181" s="28" t="n"/>
      <c r="K181" s="28" t="n"/>
      <c r="L181" s="28" t="n"/>
      <c r="M181" s="25">
        <f>(VLOOKUP(Table110[[#This Row],[Date]],'Coated Rework Data'!$A:$F,5)/1000)</f>
        <v/>
      </c>
      <c r="N181" s="29" t="n">
        <v>0.038</v>
      </c>
      <c r="O181" s="83" t="n"/>
      <c r="P181" s="25" t="n"/>
      <c r="Q181" s="25" t="n"/>
      <c r="R181" s="69" t="n"/>
      <c r="S181" s="70" t="n"/>
      <c r="T181" s="30">
        <f>IF(Table110[[#This Row],[SKU]]="",0,24-Table110[[#This Row],[Legal Non-Operating Time]]-Table110[[#This Row],[No Demand Time]]-Table110[[#This Row],[Force Majeure]])</f>
        <v/>
      </c>
      <c r="U181" s="26" t="n">
        <v>1</v>
      </c>
      <c r="V181" s="26" t="n">
        <v>0.8</v>
      </c>
      <c r="W181" s="26" t="n"/>
      <c r="X181" s="26" t="n"/>
      <c r="Y181" s="26" t="n"/>
      <c r="Z181" s="26" t="n"/>
      <c r="AA181" s="26" t="n"/>
      <c r="AB181" s="30">
        <f>Table110[[#This Row],[Hours Used]]-SUM(Table110[[#This Row],[Planned Maintenance]:[Start and Finish Production]])</f>
        <v/>
      </c>
      <c r="AC181" s="26" t="n">
        <v>0.5</v>
      </c>
      <c r="AD181" s="26" t="n"/>
      <c r="AE181" s="26" t="n">
        <v>1</v>
      </c>
      <c r="AF181" s="26" t="n"/>
      <c r="AG181" s="26" t="n"/>
      <c r="AH181" s="26" t="n"/>
      <c r="AI181" s="24">
        <f>(Table110[[#This Row],[Hours Used]]-SUM(Table110[[#This Row],[Planned Maintenance]:[Start and Finish Production]])-SUM(Table110[[#This Row],[Minor Stoppages]:[Material Shortages]])-Table110[[#This Row],[Quality Loss (Hrs)]]-Table110[[#This Row],[Operating Time]])/3</f>
        <v/>
      </c>
      <c r="AJ181" s="24">
        <f>IFERROR(IF(Table110[[#This Row],[SKU]]="",0,Table110[[#This Row],[Quality Loss (T)]]/(Table110[[#This Row],[SOC (TPD)]]/24)),"")</f>
        <v/>
      </c>
      <c r="AK181" s="31">
        <f>IFERROR(IF(Table110[[#This Row],[SKU]]="",0,Table110[[#This Row],[Volume Delivered (T)]]/(Table110[[#This Row],[SOC (TPD)]]/24)),"")</f>
        <v/>
      </c>
      <c r="AL181" s="31">
        <f>IFERROR(Table110[[#This Row],[Operating Time]]/Table110[[#This Row],[PRODUCTION HOURS]],"")</f>
        <v/>
      </c>
      <c r="AM181" s="32" t="n">
        <v>89</v>
      </c>
      <c r="AN181" s="32" t="inlineStr">
        <is>
          <t>YES</t>
        </is>
      </c>
      <c r="AO181" s="32" t="inlineStr">
        <is>
          <t>YES</t>
        </is>
      </c>
      <c r="AP181" s="32" t="n">
        <v>0</v>
      </c>
      <c r="AQ181" s="32" t="n">
        <v>0</v>
      </c>
      <c r="AR181" s="32" t="n"/>
      <c r="AS181" s="32">
        <f>IFERROR(SUMIFS(#REF!,#REF!,'Shift Wise-Data Sheet'!A:A,#REF!,"Samridhi Perk Line")/SUMIFS(#REF!,#REF!,'Shift Wise-Data Sheet'!A:A,#REF!,"Samridhi Perk Line"),"")</f>
        <v/>
      </c>
      <c r="AT181" s="32" t="n"/>
      <c r="AU181" s="32" t="n"/>
      <c r="AV181" s="203">
        <f>IFERROR(VLOOKUP(Table110[[#This Row],[Date]],'Overweight Data'!A179:G1274,6,FALSE),"")</f>
        <v/>
      </c>
      <c r="AW181" s="213">
        <f>IFERROR(
   IF(
      OR(Table110[[#This Row],[Operating Time]]=0, (Table110[[#This Row],[Operating Time]]/IF(AD181&lt;=1,AD181+1,AD181))*60=0),
      1,
      ((Table110[[#This Row],[Operating Time]])/IF(AD181&lt;=1,AD181+1,AD181))*60
   ),
"_")</f>
        <v/>
      </c>
      <c r="AX181" s="213">
        <f>COUNTIFS('Downtime Data'!A:A,Table110[[#This Row],[Date]])</f>
        <v/>
      </c>
      <c r="AY181" s="211">
        <f>IFERROR((SUM(Table110[[#This Row],[Minor Stoppages]:[Material Shortages]])/Table110[[#This Row],['# Stops]])*60,"")</f>
        <v/>
      </c>
      <c r="AZ181" s="211" t="n"/>
      <c r="BA181" s="33" t="n">
        <v>46199</v>
      </c>
    </row>
    <row r="182" ht="20.15" customHeight="1" s="452">
      <c r="A182" s="21" t="n">
        <v>46199</v>
      </c>
      <c r="B182" s="22">
        <f>IF(A182="","",TEXT(A182,"dddddd"))</f>
        <v/>
      </c>
      <c r="C182" s="22" t="n"/>
      <c r="D182" s="23" t="inlineStr">
        <is>
          <t>_10.3GM</t>
        </is>
      </c>
      <c r="E182" s="24">
        <f t="array" ref="E182">IFERROR(INDIRECT(D182),"")</f>
        <v/>
      </c>
      <c r="F182" s="25" t="n">
        <v>32</v>
      </c>
      <c r="G182" s="26" t="n">
        <v>30</v>
      </c>
      <c r="H182" s="27">
        <f>IFERROR((Table110[[#This Row],[Plan]]/Table110[[#This Row],[Hours Used]])/(Table110[[#This Row],[SOC (TPD)]]/24),"")</f>
        <v/>
      </c>
      <c r="I182" s="27">
        <f>IFERROR((Table110[[#This Row],[Volume Delivered (T)]]/Table110[[#This Row],[Hours Used]])/(Table110[[#This Row],[SOC (TPD)]]/24),"")</f>
        <v/>
      </c>
      <c r="J182" s="28" t="n"/>
      <c r="K182" s="28" t="n"/>
      <c r="L182" s="28" t="n"/>
      <c r="M182" s="25">
        <f>(VLOOKUP(Table110[[#This Row],[Date]],'Coated Rework Data'!$A:$F,5)/1000)</f>
        <v/>
      </c>
      <c r="N182" s="29" t="n">
        <v>0.044</v>
      </c>
      <c r="O182" s="83" t="n"/>
      <c r="P182" s="25" t="n"/>
      <c r="Q182" s="25" t="n"/>
      <c r="R182" s="69" t="n"/>
      <c r="S182" s="70" t="n"/>
      <c r="T182" s="30">
        <f>IF(Table110[[#This Row],[SKU]]="",0,24-Table110[[#This Row],[Legal Non-Operating Time]]-Table110[[#This Row],[No Demand Time]]-Table110[[#This Row],[Force Majeure]])</f>
        <v/>
      </c>
      <c r="U182" s="26" t="n">
        <v>1</v>
      </c>
      <c r="V182" s="26" t="n"/>
      <c r="W182" s="26" t="n"/>
      <c r="X182" s="26" t="n"/>
      <c r="Y182" s="26" t="n"/>
      <c r="Z182" s="26" t="n"/>
      <c r="AA182" s="26" t="n"/>
      <c r="AB182" s="30">
        <f>Table110[[#This Row],[Hours Used]]-SUM(Table110[[#This Row],[Planned Maintenance]:[Start and Finish Production]])</f>
        <v/>
      </c>
      <c r="AC182" s="26" t="n"/>
      <c r="AD182" s="26" t="n">
        <v>3</v>
      </c>
      <c r="AE182" s="26" t="n"/>
      <c r="AF182" s="26" t="n"/>
      <c r="AG182" s="26" t="n"/>
      <c r="AH182" s="26" t="n"/>
      <c r="AI182" s="24">
        <f>(Table110[[#This Row],[Hours Used]]-SUM(Table110[[#This Row],[Planned Maintenance]:[Start and Finish Production]])-SUM(Table110[[#This Row],[Minor Stoppages]:[Material Shortages]])-Table110[[#This Row],[Quality Loss (Hrs)]]-Table110[[#This Row],[Operating Time]])/3</f>
        <v/>
      </c>
      <c r="AJ182" s="24">
        <f>IFERROR(IF(Table110[[#This Row],[SKU]]="",0,Table110[[#This Row],[Quality Loss (T)]]/(Table110[[#This Row],[SOC (TPD)]]/24)),"")</f>
        <v/>
      </c>
      <c r="AK182" s="31">
        <f>IFERROR(IF(Table110[[#This Row],[SKU]]="",0,Table110[[#This Row],[Volume Delivered (T)]]/(Table110[[#This Row],[SOC (TPD)]]/24)),"")</f>
        <v/>
      </c>
      <c r="AL182" s="31">
        <f>IFERROR(Table110[[#This Row],[Operating Time]]/Table110[[#This Row],[PRODUCTION HOURS]],"")</f>
        <v/>
      </c>
      <c r="AM182" s="32" t="n">
        <v>77</v>
      </c>
      <c r="AN182" s="32" t="inlineStr">
        <is>
          <t>YES</t>
        </is>
      </c>
      <c r="AO182" s="32" t="inlineStr">
        <is>
          <t>YES</t>
        </is>
      </c>
      <c r="AP182" s="32" t="n">
        <v>0</v>
      </c>
      <c r="AQ182" s="32" t="n">
        <v>0</v>
      </c>
      <c r="AR182" s="32" t="n"/>
      <c r="AS182" s="32">
        <f>IFERROR(SUMIFS(#REF!,#REF!,'Shift Wise-Data Sheet'!A:A,#REF!,"Samridhi Perk Line")/SUMIFS(#REF!,#REF!,'Shift Wise-Data Sheet'!A:A,#REF!,"Samridhi Perk Line"),"")</f>
        <v/>
      </c>
      <c r="AT182" s="32" t="n"/>
      <c r="AU182" s="32" t="n"/>
      <c r="AV182" s="203">
        <f>IFERROR(VLOOKUP(Table110[[#This Row],[Date]],'Overweight Data'!A180:G1275,6,FALSE),"")</f>
        <v/>
      </c>
      <c r="AW182" s="213">
        <f>IFERROR(
   IF(
      OR(Table110[[#This Row],[Operating Time]]=0, (Table110[[#This Row],[Operating Time]]/IF(AD182&lt;=1,AD182+1,AD182))*60=0),
      1,
      ((Table110[[#This Row],[Operating Time]])/IF(AD182&lt;=1,AD182+1,AD182))*60
   ),
"_")</f>
        <v/>
      </c>
      <c r="AX182" s="213">
        <f>COUNTIFS('Downtime Data'!A:A,Table110[[#This Row],[Date]])</f>
        <v/>
      </c>
      <c r="AY182" s="211">
        <f>IFERROR((SUM(Table110[[#This Row],[Minor Stoppages]:[Material Shortages]])/Table110[[#This Row],['# Stops]])*60,"")</f>
        <v/>
      </c>
      <c r="AZ182" s="211" t="n"/>
      <c r="BA182" s="33" t="n">
        <v>46199</v>
      </c>
    </row>
    <row r="183" ht="20.15" customHeight="1" s="452">
      <c r="A183" s="21" t="n">
        <v>46200</v>
      </c>
      <c r="B183" s="22">
        <f>IF(A183="","",TEXT(A183,"dddddd"))</f>
        <v/>
      </c>
      <c r="C183" s="22" t="n"/>
      <c r="D183" s="23" t="inlineStr">
        <is>
          <t>_10.3GM</t>
        </is>
      </c>
      <c r="E183" s="24">
        <f t="array" ref="E183">IFERROR(INDIRECT(D183),"")</f>
        <v/>
      </c>
      <c r="F183" s="25" t="n">
        <v>33</v>
      </c>
      <c r="G183" s="26" t="n">
        <v>30</v>
      </c>
      <c r="H183" s="27">
        <f>IFERROR((Table110[[#This Row],[Plan]]/Table110[[#This Row],[Hours Used]])/(Table110[[#This Row],[SOC (TPD)]]/24),"")</f>
        <v/>
      </c>
      <c r="I183" s="27">
        <f>IFERROR((Table110[[#This Row],[Volume Delivered (T)]]/Table110[[#This Row],[Hours Used]])/(Table110[[#This Row],[SOC (TPD)]]/24),"")</f>
        <v/>
      </c>
      <c r="J183" s="28" t="n"/>
      <c r="K183" s="28" t="n"/>
      <c r="L183" s="28" t="n"/>
      <c r="M183" s="25">
        <f>(VLOOKUP(Table110[[#This Row],[Date]],'Coated Rework Data'!$A:$F,5)/1000)</f>
        <v/>
      </c>
      <c r="N183" s="29" t="n">
        <v>0.044</v>
      </c>
      <c r="O183" s="83" t="n"/>
      <c r="P183" s="25" t="n"/>
      <c r="Q183" s="25" t="n"/>
      <c r="R183" s="69" t="n"/>
      <c r="S183" s="70" t="n"/>
      <c r="T183" s="30">
        <f>IF(Table110[[#This Row],[SKU]]="",0,24-Table110[[#This Row],[Legal Non-Operating Time]]-Table110[[#This Row],[No Demand Time]]-Table110[[#This Row],[Force Majeure]])</f>
        <v/>
      </c>
      <c r="U183" s="26" t="n">
        <v>1</v>
      </c>
      <c r="V183" s="26" t="n">
        <v>1</v>
      </c>
      <c r="W183" s="26" t="n">
        <v>1.5</v>
      </c>
      <c r="X183" s="26" t="n"/>
      <c r="Y183" s="26" t="n"/>
      <c r="Z183" s="26" t="n"/>
      <c r="AA183" s="26" t="n"/>
      <c r="AB183" s="30">
        <f>Table110[[#This Row],[Hours Used]]-SUM(Table110[[#This Row],[Planned Maintenance]:[Start and Finish Production]])</f>
        <v/>
      </c>
      <c r="AC183" s="26" t="n">
        <v>0.5</v>
      </c>
      <c r="AD183" s="26" t="n"/>
      <c r="AE183" s="26" t="n"/>
      <c r="AF183" s="26" t="n"/>
      <c r="AG183" s="26" t="n"/>
      <c r="AH183" s="26" t="n"/>
      <c r="AI183" s="24">
        <f>(Table110[[#This Row],[Hours Used]]-SUM(Table110[[#This Row],[Planned Maintenance]:[Start and Finish Production]])-SUM(Table110[[#This Row],[Minor Stoppages]:[Material Shortages]])-Table110[[#This Row],[Quality Loss (Hrs)]]-Table110[[#This Row],[Operating Time]])/3</f>
        <v/>
      </c>
      <c r="AJ183" s="24">
        <f>IFERROR(IF(Table110[[#This Row],[SKU]]="",0,Table110[[#This Row],[Quality Loss (T)]]/(Table110[[#This Row],[SOC (TPD)]]/24)),"")</f>
        <v/>
      </c>
      <c r="AK183" s="31">
        <f>IFERROR(IF(Table110[[#This Row],[SKU]]="",0,Table110[[#This Row],[Volume Delivered (T)]]/(Table110[[#This Row],[SOC (TPD)]]/24)),"")</f>
        <v/>
      </c>
      <c r="AL183" s="31">
        <f>IFERROR(Table110[[#This Row],[Operating Time]]/Table110[[#This Row],[PRODUCTION HOURS]],"")</f>
        <v/>
      </c>
      <c r="AM183" s="32" t="n">
        <v>75</v>
      </c>
      <c r="AN183" s="32" t="inlineStr">
        <is>
          <t>YES</t>
        </is>
      </c>
      <c r="AO183" s="32" t="inlineStr">
        <is>
          <t>YES</t>
        </is>
      </c>
      <c r="AP183" s="32" t="n">
        <v>4</v>
      </c>
      <c r="AQ183" s="32" t="n">
        <v>4</v>
      </c>
      <c r="AR183" s="32" t="n"/>
      <c r="AS183" s="32">
        <f>IFERROR(SUMIFS(#REF!,#REF!,'Shift Wise-Data Sheet'!A:A,#REF!,"Samridhi Perk Line")/SUMIFS(#REF!,#REF!,'Shift Wise-Data Sheet'!A:A,#REF!,"Samridhi Perk Line"),"")</f>
        <v/>
      </c>
      <c r="AT183" s="32" t="n"/>
      <c r="AU183" s="32" t="n"/>
      <c r="AV183" s="203">
        <f>IFERROR(VLOOKUP(Table110[[#This Row],[Date]],'Overweight Data'!A181:G1276,6,FALSE),"")</f>
        <v/>
      </c>
      <c r="AW183" s="213">
        <f>IFERROR(
   IF(
      OR(Table110[[#This Row],[Operating Time]]=0, (Table110[[#This Row],[Operating Time]]/IF(AD183&lt;=1,AD183+1,AD183))*60=0),
      1,
      ((Table110[[#This Row],[Operating Time]])/IF(AD183&lt;=1,AD183+1,AD183))*60
   ),
"_")</f>
        <v/>
      </c>
      <c r="AX183" s="213">
        <f>COUNTIFS('Downtime Data'!A:A,Table110[[#This Row],[Date]])</f>
        <v/>
      </c>
      <c r="AY183" s="211">
        <f>IFERROR((SUM(Table110[[#This Row],[Minor Stoppages]:[Material Shortages]])/Table110[[#This Row],['# Stops]])*60,"")</f>
        <v/>
      </c>
      <c r="AZ183" s="211" t="n"/>
      <c r="BA183" s="33" t="n">
        <v>46199</v>
      </c>
    </row>
    <row r="184" ht="20.15" customHeight="1" s="452">
      <c r="A184" s="21" t="n">
        <v>46201</v>
      </c>
      <c r="B184" s="22">
        <f>IF(A184="","",TEXT(A184,"dddddd"))</f>
        <v/>
      </c>
      <c r="C184" s="22" t="n"/>
      <c r="D184" s="23" t="inlineStr">
        <is>
          <t>_10.3GM</t>
        </is>
      </c>
      <c r="E184" s="24">
        <f t="array" ref="E184">IFERROR(INDIRECT(D184),"")</f>
        <v/>
      </c>
      <c r="F184" s="25" t="n">
        <v>33</v>
      </c>
      <c r="G184" s="26" t="n">
        <v>30.2</v>
      </c>
      <c r="H184" s="27">
        <f>IFERROR((Table110[[#This Row],[Plan]]/Table110[[#This Row],[Hours Used]])/(Table110[[#This Row],[SOC (TPD)]]/24),"")</f>
        <v/>
      </c>
      <c r="I184" s="27">
        <f>IFERROR((Table110[[#This Row],[Volume Delivered (T)]]/Table110[[#This Row],[Hours Used]])/(Table110[[#This Row],[SOC (TPD)]]/24),"")</f>
        <v/>
      </c>
      <c r="J184" s="28" t="n"/>
      <c r="K184" s="28" t="n"/>
      <c r="L184" s="28" t="n"/>
      <c r="M184" s="25">
        <f>(VLOOKUP(Table110[[#This Row],[Date]],'Coated Rework Data'!$A:$F,5)/1000)</f>
        <v/>
      </c>
      <c r="N184" s="29" t="n">
        <v>0.044</v>
      </c>
      <c r="O184" s="83" t="n"/>
      <c r="P184" s="25" t="n"/>
      <c r="Q184" s="25" t="n"/>
      <c r="R184" s="69" t="n"/>
      <c r="S184" s="70" t="n"/>
      <c r="T184" s="30">
        <f>IF(Table110[[#This Row],[SKU]]="",0,24-Table110[[#This Row],[Legal Non-Operating Time]]-Table110[[#This Row],[No Demand Time]]-Table110[[#This Row],[Force Majeure]])</f>
        <v/>
      </c>
      <c r="U184" s="26" t="n"/>
      <c r="V184" s="26" t="n">
        <v>1</v>
      </c>
      <c r="W184" s="26" t="n"/>
      <c r="X184" s="26" t="n"/>
      <c r="Y184" s="26" t="n"/>
      <c r="Z184" s="26" t="n"/>
      <c r="AA184" s="26" t="n"/>
      <c r="AB184" s="30">
        <f>Table110[[#This Row],[Hours Used]]-SUM(Table110[[#This Row],[Planned Maintenance]:[Start and Finish Production]])</f>
        <v/>
      </c>
      <c r="AC184" s="26" t="n">
        <v>0.5</v>
      </c>
      <c r="AD184" s="26">
        <f>50/60</f>
        <v/>
      </c>
      <c r="AE184" s="26" t="n">
        <v>1.5</v>
      </c>
      <c r="AF184" s="26" t="n"/>
      <c r="AG184" s="26" t="n"/>
      <c r="AH184" s="26" t="n"/>
      <c r="AI184" s="24">
        <f>(Table110[[#This Row],[Hours Used]]-SUM(Table110[[#This Row],[Planned Maintenance]:[Start and Finish Production]])-SUM(Table110[[#This Row],[Minor Stoppages]:[Material Shortages]])-Table110[[#This Row],[Quality Loss (Hrs)]]-Table110[[#This Row],[Operating Time]])/3</f>
        <v/>
      </c>
      <c r="AJ184" s="24">
        <f>IFERROR(IF(Table110[[#This Row],[SKU]]="",0,Table110[[#This Row],[Quality Loss (T)]]/(Table110[[#This Row],[SOC (TPD)]]/24)),"")</f>
        <v/>
      </c>
      <c r="AK184" s="31">
        <f>IFERROR(IF(Table110[[#This Row],[SKU]]="",0,Table110[[#This Row],[Volume Delivered (T)]]/(Table110[[#This Row],[SOC (TPD)]]/24)),"")</f>
        <v/>
      </c>
      <c r="AL184" s="31">
        <f>IFERROR(Table110[[#This Row],[Operating Time]]/Table110[[#This Row],[PRODUCTION HOURS]],"")</f>
        <v/>
      </c>
      <c r="AM184" s="32" t="n">
        <v>77</v>
      </c>
      <c r="AN184" s="32" t="inlineStr">
        <is>
          <t>YES</t>
        </is>
      </c>
      <c r="AO184" s="32" t="inlineStr">
        <is>
          <t>YES</t>
        </is>
      </c>
      <c r="AP184" s="32" t="n">
        <v>1</v>
      </c>
      <c r="AQ184" s="32" t="n">
        <v>1</v>
      </c>
      <c r="AR184" s="32" t="n"/>
      <c r="AS184" s="32">
        <f>IFERROR(SUMIFS(#REF!,#REF!,'Shift Wise-Data Sheet'!A:A,#REF!,"Samridhi Perk Line")/SUMIFS(#REF!,#REF!,'Shift Wise-Data Sheet'!A:A,#REF!,"Samridhi Perk Line"),"")</f>
        <v/>
      </c>
      <c r="AT184" s="32" t="n"/>
      <c r="AU184" s="32" t="n"/>
      <c r="AV184" s="203">
        <f>IFERROR(VLOOKUP(Table110[[#This Row],[Date]],'Overweight Data'!A182:G1277,6,FALSE),"")</f>
        <v/>
      </c>
      <c r="AW184" s="213">
        <f>IFERROR(
   IF(
      OR(Table110[[#This Row],[Operating Time]]=0, (Table110[[#This Row],[Operating Time]]/IF(AD184&lt;=1,AD184+1,AD184))*60=0),
      1,
      ((Table110[[#This Row],[Operating Time]])/IF(AD184&lt;=1,AD184+1,AD184))*60
   ),
"_")</f>
        <v/>
      </c>
      <c r="AX184" s="213">
        <f>COUNTIFS('Downtime Data'!A:A,Table110[[#This Row],[Date]])</f>
        <v/>
      </c>
      <c r="AY184" s="211">
        <f>IFERROR((SUM(Table110[[#This Row],[Minor Stoppages]:[Material Shortages]])/Table110[[#This Row],['# Stops]])*60,"")</f>
        <v/>
      </c>
      <c r="AZ184" s="211" t="n"/>
      <c r="BA184" s="33" t="n">
        <v>46199</v>
      </c>
    </row>
    <row r="185" ht="20.15" customHeight="1" s="452">
      <c r="A185" s="21" t="n">
        <v>46202</v>
      </c>
      <c r="B185" s="22">
        <f>IF(A185="","",TEXT(A185,"dddddd"))</f>
        <v/>
      </c>
      <c r="C185" s="22" t="n"/>
      <c r="D185" s="23" t="inlineStr">
        <is>
          <t>_10.3GM</t>
        </is>
      </c>
      <c r="E185" s="24">
        <f t="array" ref="E185">IFERROR(INDIRECT(D185),"")</f>
        <v/>
      </c>
      <c r="F185" s="25" t="n">
        <v>32</v>
      </c>
      <c r="G185" s="26" t="n">
        <v>32.9</v>
      </c>
      <c r="H185" s="27">
        <f>IFERROR((Table110[[#This Row],[Plan]]/Table110[[#This Row],[Hours Used]])/(Table110[[#This Row],[SOC (TPD)]]/24),"")</f>
        <v/>
      </c>
      <c r="I185" s="27">
        <f>IFERROR((Table110[[#This Row],[Volume Delivered (T)]]/Table110[[#This Row],[Hours Used]])/(Table110[[#This Row],[SOC (TPD)]]/24),"")</f>
        <v/>
      </c>
      <c r="J185" s="28" t="n"/>
      <c r="K185" s="28" t="n"/>
      <c r="L185" s="28" t="n"/>
      <c r="M185" s="25">
        <f>(VLOOKUP(Table110[[#This Row],[Date]],'Coated Rework Data'!$A:$F,5)/1000)</f>
        <v/>
      </c>
      <c r="N185" s="29" t="n">
        <v>0.038</v>
      </c>
      <c r="O185" s="83" t="n"/>
      <c r="P185" s="25" t="n"/>
      <c r="Q185" s="25" t="n"/>
      <c r="R185" s="69" t="n"/>
      <c r="S185" s="70" t="n"/>
      <c r="T185" s="30">
        <f>IF(Table110[[#This Row],[SKU]]="",0,24-Table110[[#This Row],[Legal Non-Operating Time]]-Table110[[#This Row],[No Demand Time]]-Table110[[#This Row],[Force Majeure]])</f>
        <v/>
      </c>
      <c r="U185" s="26" t="n">
        <v>1</v>
      </c>
      <c r="V185" s="26" t="n"/>
      <c r="W185" s="26" t="n"/>
      <c r="X185" s="26" t="n"/>
      <c r="Y185" s="26" t="n"/>
      <c r="Z185" s="26" t="n"/>
      <c r="AA185" s="26" t="n"/>
      <c r="AB185" s="30">
        <f>Table110[[#This Row],[Hours Used]]-SUM(Table110[[#This Row],[Planned Maintenance]:[Start and Finish Production]])</f>
        <v/>
      </c>
      <c r="AC185" s="26" t="n">
        <v>0.5</v>
      </c>
      <c r="AD185" s="26" t="n"/>
      <c r="AE185" s="26" t="n">
        <v>0.25</v>
      </c>
      <c r="AF185" s="26" t="n"/>
      <c r="AG185" s="26" t="n"/>
      <c r="AH185" s="26" t="n"/>
      <c r="AI185" s="24">
        <f>(Table110[[#This Row],[Hours Used]]-SUM(Table110[[#This Row],[Planned Maintenance]:[Start and Finish Production]])-SUM(Table110[[#This Row],[Minor Stoppages]:[Material Shortages]])-Table110[[#This Row],[Quality Loss (Hrs)]]-Table110[[#This Row],[Operating Time]])/3</f>
        <v/>
      </c>
      <c r="AJ185" s="24">
        <f>IFERROR(IF(Table110[[#This Row],[SKU]]="",0,Table110[[#This Row],[Quality Loss (T)]]/(Table110[[#This Row],[SOC (TPD)]]/24)),"")</f>
        <v/>
      </c>
      <c r="AK185" s="31">
        <f>IFERROR(IF(Table110[[#This Row],[SKU]]="",0,Table110[[#This Row],[Volume Delivered (T)]]/(Table110[[#This Row],[SOC (TPD)]]/24)),"")</f>
        <v/>
      </c>
      <c r="AL185" s="31">
        <f>IFERROR(Table110[[#This Row],[Operating Time]]/Table110[[#This Row],[PRODUCTION HOURS]],"")</f>
        <v/>
      </c>
      <c r="AM185" s="32" t="n">
        <v>79</v>
      </c>
      <c r="AN185" s="32" t="inlineStr">
        <is>
          <t>YES</t>
        </is>
      </c>
      <c r="AO185" s="32" t="inlineStr">
        <is>
          <t>YES</t>
        </is>
      </c>
      <c r="AP185" s="32" t="n">
        <v>0</v>
      </c>
      <c r="AQ185" s="32" t="n">
        <v>0</v>
      </c>
      <c r="AR185" s="32" t="n"/>
      <c r="AS185" s="32">
        <f>IFERROR(SUMIFS(#REF!,#REF!,'Shift Wise-Data Sheet'!A:A,#REF!,"Samridhi Perk Line")/SUMIFS(#REF!,#REF!,'Shift Wise-Data Sheet'!A:A,#REF!,"Samridhi Perk Line"),"")</f>
        <v/>
      </c>
      <c r="AT185" s="32" t="n"/>
      <c r="AU185" s="32" t="n"/>
      <c r="AV185" s="203">
        <f>IFERROR(VLOOKUP(Table110[[#This Row],[Date]],'Overweight Data'!A183:G1278,6,FALSE),"")</f>
        <v/>
      </c>
      <c r="AW185" s="213">
        <f>IFERROR(
   IF(
      OR(Table110[[#This Row],[Operating Time]]=0, (Table110[[#This Row],[Operating Time]]/IF(AD185&lt;=1,AD185+1,AD185))*60=0),
      1,
      ((Table110[[#This Row],[Operating Time]])/IF(AD185&lt;=1,AD185+1,AD185))*60
   ),
"_")</f>
        <v/>
      </c>
      <c r="AX185" s="213">
        <f>COUNTIFS('Downtime Data'!A:A,Table110[[#This Row],[Date]])</f>
        <v/>
      </c>
      <c r="AY185" s="211">
        <f>IFERROR((SUM(Table110[[#This Row],[Minor Stoppages]:[Material Shortages]])/Table110[[#This Row],['# Stops]])*60,"")</f>
        <v/>
      </c>
      <c r="AZ185" s="211" t="n"/>
      <c r="BA185" s="33" t="n">
        <v>46229</v>
      </c>
    </row>
    <row r="186" ht="20.15" customHeight="1" s="452">
      <c r="A186" s="21" t="n">
        <v>46203</v>
      </c>
      <c r="B186" s="22">
        <f>IF(A186="","",TEXT(A186,"dddddd"))</f>
        <v/>
      </c>
      <c r="C186" s="22" t="n"/>
      <c r="D186" s="23" t="inlineStr">
        <is>
          <t>_10.3GM</t>
        </is>
      </c>
      <c r="E186" s="24">
        <f t="array" ref="E186">IFERROR(INDIRECT(D186),"")</f>
        <v/>
      </c>
      <c r="F186" s="25" t="n">
        <v>32</v>
      </c>
      <c r="G186" s="26" t="n">
        <v>29.5</v>
      </c>
      <c r="H186" s="27">
        <f>IFERROR((Table110[[#This Row],[Plan]]/Table110[[#This Row],[Hours Used]])/(Table110[[#This Row],[SOC (TPD)]]/24),"")</f>
        <v/>
      </c>
      <c r="I186" s="27">
        <f>IFERROR((Table110[[#This Row],[Volume Delivered (T)]]/Table110[[#This Row],[Hours Used]])/(Table110[[#This Row],[SOC (TPD)]]/24),"")</f>
        <v/>
      </c>
      <c r="J186" s="28" t="n"/>
      <c r="K186" s="28" t="n"/>
      <c r="L186" s="28" t="n"/>
      <c r="M186" s="25">
        <f>(VLOOKUP(Table110[[#This Row],[Date]],'Coated Rework Data'!$A:$F,5)/1000)</f>
        <v/>
      </c>
      <c r="N186" s="29" t="n">
        <v>0.038</v>
      </c>
      <c r="O186" s="83" t="n"/>
      <c r="P186" s="25" t="n"/>
      <c r="Q186" s="25" t="n"/>
      <c r="R186" s="69" t="n"/>
      <c r="S186" s="70" t="n"/>
      <c r="T186" s="30">
        <f>IF(Table110[[#This Row],[SKU]]="",0,24-Table110[[#This Row],[Legal Non-Operating Time]]-Table110[[#This Row],[No Demand Time]]-Table110[[#This Row],[Force Majeure]])</f>
        <v/>
      </c>
      <c r="U186" s="26" t="n"/>
      <c r="V186" s="26" t="n"/>
      <c r="W186" s="26" t="n"/>
      <c r="X186" s="26" t="n">
        <v>1.5</v>
      </c>
      <c r="Y186" s="26" t="n"/>
      <c r="Z186" s="26" t="n"/>
      <c r="AA186" s="26" t="n"/>
      <c r="AB186" s="30">
        <f>Table110[[#This Row],[Hours Used]]-SUM(Table110[[#This Row],[Planned Maintenance]:[Start and Finish Production]])</f>
        <v/>
      </c>
      <c r="AC186" s="26" t="n"/>
      <c r="AD186" s="26" t="n"/>
      <c r="AE186" s="26" t="n">
        <v>3</v>
      </c>
      <c r="AF186" s="26" t="n"/>
      <c r="AG186" s="26" t="n"/>
      <c r="AH186" s="26" t="n"/>
      <c r="AI186" s="24">
        <f>(Table110[[#This Row],[Hours Used]]-SUM(Table110[[#This Row],[Planned Maintenance]:[Start and Finish Production]])-SUM(Table110[[#This Row],[Minor Stoppages]:[Material Shortages]])-Table110[[#This Row],[Quality Loss (Hrs)]]-Table110[[#This Row],[Operating Time]])/3</f>
        <v/>
      </c>
      <c r="AJ186" s="24">
        <f>IFERROR(IF(Table110[[#This Row],[SKU]]="",0,Table110[[#This Row],[Quality Loss (T)]]/(Table110[[#This Row],[SOC (TPD)]]/24)),"")</f>
        <v/>
      </c>
      <c r="AK186" s="31">
        <f>IFERROR(IF(Table110[[#This Row],[SKU]]="",0,Table110[[#This Row],[Volume Delivered (T)]]/(Table110[[#This Row],[SOC (TPD)]]/24)),"")</f>
        <v/>
      </c>
      <c r="AL186" s="31">
        <f>IFERROR(Table110[[#This Row],[Operating Time]]/Table110[[#This Row],[PRODUCTION HOURS]],"")</f>
        <v/>
      </c>
      <c r="AM186" s="32" t="n">
        <v>94</v>
      </c>
      <c r="AN186" s="32" t="inlineStr">
        <is>
          <t>YES</t>
        </is>
      </c>
      <c r="AO186" s="32" t="inlineStr">
        <is>
          <t>YES</t>
        </is>
      </c>
      <c r="AP186" s="32" t="n">
        <v>23</v>
      </c>
      <c r="AQ186" s="32" t="n">
        <v>23</v>
      </c>
      <c r="AR186" s="32" t="n"/>
      <c r="AS186" s="32">
        <f>IFERROR(SUMIFS(#REF!,#REF!,'Shift Wise-Data Sheet'!A:A,#REF!,"Samridhi Perk Line")/SUMIFS(#REF!,#REF!,'Shift Wise-Data Sheet'!A:A,#REF!,"Samridhi Perk Line"),"")</f>
        <v/>
      </c>
      <c r="AT186" s="32" t="n"/>
      <c r="AU186" s="32" t="n"/>
      <c r="AV186" s="203">
        <f>IFERROR(VLOOKUP(Table110[[#This Row],[Date]],'Overweight Data'!A184:G1279,6,FALSE),"")</f>
        <v/>
      </c>
      <c r="AW186" s="213">
        <f>IFERROR(
   IF(
      OR(Table110[[#This Row],[Operating Time]]=0, (Table110[[#This Row],[Operating Time]]/IF(AD186&lt;=1,AD186+1,AD186))*60=0),
      1,
      ((Table110[[#This Row],[Operating Time]])/IF(AD186&lt;=1,AD186+1,AD186))*60
   ),
"_")</f>
        <v/>
      </c>
      <c r="AX186" s="213">
        <f>COUNTIFS('Downtime Data'!A:A,Table110[[#This Row],[Date]])</f>
        <v/>
      </c>
      <c r="AY186" s="211">
        <f>IFERROR((SUM(Table110[[#This Row],[Minor Stoppages]:[Material Shortages]])/Table110[[#This Row],['# Stops]])*60,"")</f>
        <v/>
      </c>
      <c r="AZ186" s="211" t="n"/>
      <c r="BA186" s="33" t="n">
        <v>46229</v>
      </c>
    </row>
    <row r="187" ht="20.15" customHeight="1" s="452">
      <c r="A187" s="21" t="n">
        <v>46204</v>
      </c>
      <c r="B187" s="22">
        <f>IF(A187="","",TEXT(A187,"dddddd"))</f>
        <v/>
      </c>
      <c r="C187" s="22" t="n"/>
      <c r="D187" s="23" t="inlineStr">
        <is>
          <t>_10.3GM_HT</t>
        </is>
      </c>
      <c r="E187" s="24">
        <f t="array" ref="E187">IFERROR(INDIRECT(D187),"")</f>
        <v/>
      </c>
      <c r="F187" s="25" t="n">
        <v>28</v>
      </c>
      <c r="G187" s="26" t="n">
        <v>30.8</v>
      </c>
      <c r="H187" s="27">
        <f>IFERROR((Table110[[#This Row],[Plan]]/Table110[[#This Row],[Hours Used]])/(Table110[[#This Row],[SOC (TPD)]]/24),"")</f>
        <v/>
      </c>
      <c r="I187" s="27">
        <f>IFERROR((Table110[[#This Row],[Volume Delivered (T)]]/Table110[[#This Row],[Hours Used]])/(Table110[[#This Row],[SOC (TPD)]]/24),"")</f>
        <v/>
      </c>
      <c r="J187" s="28" t="n"/>
      <c r="K187" s="28" t="n"/>
      <c r="L187" s="28" t="n"/>
      <c r="M187" s="25">
        <f>(VLOOKUP(Table110[[#This Row],[Date]],'Coated Rework Data'!$A:$F,5)/1000)</f>
        <v/>
      </c>
      <c r="N187" s="29" t="n">
        <v>0.038</v>
      </c>
      <c r="O187" s="83" t="n"/>
      <c r="P187" s="25" t="n"/>
      <c r="Q187" s="25" t="n"/>
      <c r="R187" s="69" t="n"/>
      <c r="S187" s="70" t="n"/>
      <c r="T187" s="30">
        <f>IF(Table110[[#This Row],[SKU]]="",0,24-Table110[[#This Row],[Legal Non-Operating Time]]-Table110[[#This Row],[No Demand Time]]-Table110[[#This Row],[Force Majeure]])</f>
        <v/>
      </c>
      <c r="U187" s="26" t="n"/>
      <c r="V187" s="26" t="n"/>
      <c r="W187" s="26" t="n"/>
      <c r="X187" s="26" t="n"/>
      <c r="Y187" s="26" t="n"/>
      <c r="Z187" s="26" t="n"/>
      <c r="AA187" s="26" t="n"/>
      <c r="AB187" s="30">
        <f>Table110[[#This Row],[Hours Used]]-SUM(Table110[[#This Row],[Planned Maintenance]:[Start and Finish Production]])</f>
        <v/>
      </c>
      <c r="AC187" s="26" t="n"/>
      <c r="AD187" s="26" t="n"/>
      <c r="AE187" s="26" t="n"/>
      <c r="AF187" s="26" t="n"/>
      <c r="AG187" s="26" t="n"/>
      <c r="AH187" s="26" t="n"/>
      <c r="AI187" s="24">
        <f>(Table110[[#This Row],[Hours Used]]-SUM(Table110[[#This Row],[Planned Maintenance]:[Start and Finish Production]])-SUM(Table110[[#This Row],[Minor Stoppages]:[Material Shortages]])-Table110[[#This Row],[Quality Loss (Hrs)]]-Table110[[#This Row],[Operating Time]])/3</f>
        <v/>
      </c>
      <c r="AJ187" s="24">
        <f>IFERROR(IF(Table110[[#This Row],[SKU]]="",0,Table110[[#This Row],[Quality Loss (T)]]/(Table110[[#This Row],[SOC (TPD)]]/24)),"")</f>
        <v/>
      </c>
      <c r="AK187" s="31">
        <f>IFERROR(IF(Table110[[#This Row],[SKU]]="",0,Table110[[#This Row],[Volume Delivered (T)]]/(Table110[[#This Row],[SOC (TPD)]]/24)),"")</f>
        <v/>
      </c>
      <c r="AL187" s="31">
        <f>IFERROR(Table110[[#This Row],[Operating Time]]/Table110[[#This Row],[PRODUCTION HOURS]],"")</f>
        <v/>
      </c>
      <c r="AM187" s="32" t="n">
        <v>96</v>
      </c>
      <c r="AN187" s="32" t="inlineStr">
        <is>
          <t>YES</t>
        </is>
      </c>
      <c r="AO187" s="32" t="inlineStr">
        <is>
          <t>YES</t>
        </is>
      </c>
      <c r="AP187" s="32" t="n">
        <v>26</v>
      </c>
      <c r="AQ187" s="32" t="n">
        <v>24</v>
      </c>
      <c r="AR187" s="32" t="n"/>
      <c r="AS187" s="32">
        <f>IFERROR(SUMIFS(#REF!,#REF!,'Shift Wise-Data Sheet'!A:A,#REF!,"Samridhi Perk Line")/SUMIFS(#REF!,#REF!,'Shift Wise-Data Sheet'!A:A,#REF!,"Samridhi Perk Line"),"")</f>
        <v/>
      </c>
      <c r="AT187" s="32" t="n"/>
      <c r="AU187" s="32" t="n"/>
      <c r="AV187" s="203">
        <f>IFERROR(VLOOKUP(Table110[[#This Row],[Date]],'Overweight Data'!A185:G1280,6,FALSE),"")</f>
        <v/>
      </c>
      <c r="AW187" s="213">
        <f>IFERROR(
   IF(
      OR(Table110[[#This Row],[Operating Time]]=0, (Table110[[#This Row],[Operating Time]]/IF(AD187&lt;=1,AD187+1,AD187))*60=0),
      1,
      ((Table110[[#This Row],[Operating Time]])/IF(AD187&lt;=1,AD187+1,AD187))*60
   ),
"_")</f>
        <v/>
      </c>
      <c r="AX187" s="213">
        <f>COUNTIFS('Downtime Data'!A:A,Table110[[#This Row],[Date]])</f>
        <v/>
      </c>
      <c r="AY187" s="211">
        <f>IFERROR((SUM(Table110[[#This Row],[Minor Stoppages]:[Material Shortages]])/Table110[[#This Row],['# Stops]])*60,"")</f>
        <v/>
      </c>
      <c r="AZ187" s="211" t="n"/>
      <c r="BA187" s="33" t="n">
        <v>46229</v>
      </c>
    </row>
    <row r="188" ht="20.15" customHeight="1" s="452">
      <c r="A188" s="21" t="n">
        <v>46205</v>
      </c>
      <c r="B188" s="22">
        <f>IF(A188="","",TEXT(A188,"dddddd"))</f>
        <v/>
      </c>
      <c r="C188" s="22" t="n"/>
      <c r="D188" s="23" t="inlineStr">
        <is>
          <t>_10.3GM_HT</t>
        </is>
      </c>
      <c r="E188" s="24">
        <f t="array" ref="E188">IFERROR(INDIRECT(D188),"")</f>
        <v/>
      </c>
      <c r="F188" s="25" t="n">
        <v>28</v>
      </c>
      <c r="G188" s="26" t="n">
        <v>30.3</v>
      </c>
      <c r="H188" s="27">
        <f>IFERROR((Table110[[#This Row],[Plan]]/Table110[[#This Row],[Hours Used]])/(Table110[[#This Row],[SOC (TPD)]]/24),"")</f>
        <v/>
      </c>
      <c r="I188" s="27">
        <f>IFERROR((Table110[[#This Row],[Volume Delivered (T)]]/Table110[[#This Row],[Hours Used]])/(Table110[[#This Row],[SOC (TPD)]]/24),"")</f>
        <v/>
      </c>
      <c r="J188" s="28" t="n"/>
      <c r="K188" s="28" t="n"/>
      <c r="L188" s="28" t="n"/>
      <c r="M188" s="25">
        <f>(VLOOKUP(Table110[[#This Row],[Date]],'Coated Rework Data'!$A:$F,5)/1000)</f>
        <v/>
      </c>
      <c r="N188" s="29" t="n">
        <v>0.038</v>
      </c>
      <c r="O188" s="83" t="n"/>
      <c r="P188" s="25" t="n"/>
      <c r="Q188" s="25" t="n"/>
      <c r="R188" s="69" t="n"/>
      <c r="S188" s="70" t="n"/>
      <c r="T188" s="30">
        <f>IF(Table110[[#This Row],[SKU]]="",0,24-Table110[[#This Row],[Legal Non-Operating Time]]-Table110[[#This Row],[No Demand Time]]-Table110[[#This Row],[Force Majeure]])</f>
        <v/>
      </c>
      <c r="U188" s="26" t="n"/>
      <c r="V188" s="26" t="n"/>
      <c r="W188" s="26" t="n"/>
      <c r="X188" s="26" t="n"/>
      <c r="Y188" s="26" t="n"/>
      <c r="Z188" s="26" t="n"/>
      <c r="AA188" s="26" t="n"/>
      <c r="AB188" s="30">
        <f>Table110[[#This Row],[Hours Used]]-SUM(Table110[[#This Row],[Planned Maintenance]:[Start and Finish Production]])</f>
        <v/>
      </c>
      <c r="AC188" s="26" t="n"/>
      <c r="AD188" s="26" t="n"/>
      <c r="AE188" s="26" t="n"/>
      <c r="AF188" s="26" t="n"/>
      <c r="AG188" s="26" t="n"/>
      <c r="AH188" s="26" t="n"/>
      <c r="AI188" s="24">
        <f>(Table110[[#This Row],[Hours Used]]-SUM(Table110[[#This Row],[Planned Maintenance]:[Start and Finish Production]])-SUM(Table110[[#This Row],[Minor Stoppages]:[Material Shortages]])-Table110[[#This Row],[Quality Loss (Hrs)]]-Table110[[#This Row],[Operating Time]])/3</f>
        <v/>
      </c>
      <c r="AJ188" s="24">
        <f>IFERROR(IF(Table110[[#This Row],[SKU]]="",0,Table110[[#This Row],[Quality Loss (T)]]/(Table110[[#This Row],[SOC (TPD)]]/24)),"")</f>
        <v/>
      </c>
      <c r="AK188" s="31">
        <f>IFERROR(IF(Table110[[#This Row],[SKU]]="",0,Table110[[#This Row],[Volume Delivered (T)]]/(Table110[[#This Row],[SOC (TPD)]]/24)),"")</f>
        <v/>
      </c>
      <c r="AL188" s="31">
        <f>IFERROR(Table110[[#This Row],[Operating Time]]/Table110[[#This Row],[PRODUCTION HOURS]],"")</f>
        <v/>
      </c>
      <c r="AM188" s="32" t="n">
        <v>98</v>
      </c>
      <c r="AN188" s="32" t="inlineStr">
        <is>
          <t>YES</t>
        </is>
      </c>
      <c r="AO188" s="32" t="inlineStr">
        <is>
          <t>YES</t>
        </is>
      </c>
      <c r="AP188" s="32" t="n">
        <v>0</v>
      </c>
      <c r="AQ188" s="32" t="n">
        <v>0</v>
      </c>
      <c r="AR188" s="32" t="n"/>
      <c r="AS188" s="32">
        <f>IFERROR(SUMIFS(#REF!,#REF!,'Shift Wise-Data Sheet'!A:A,#REF!,"Samridhi Perk Line")/SUMIFS(#REF!,#REF!,'Shift Wise-Data Sheet'!A:A,#REF!,"Samridhi Perk Line"),"")</f>
        <v/>
      </c>
      <c r="AT188" s="32" t="n"/>
      <c r="AU188" s="32" t="n"/>
      <c r="AV188" s="203">
        <f>IFERROR(VLOOKUP(Table110[[#This Row],[Date]],'Overweight Data'!A186:G1281,6,FALSE),"")</f>
        <v/>
      </c>
      <c r="AW188" s="213">
        <f>IFERROR(
   IF(
      OR(Table110[[#This Row],[Operating Time]]=0, (Table110[[#This Row],[Operating Time]]/IF(AD188&lt;=1,AD188+1,AD188))*60=0),
      1,
      ((Table110[[#This Row],[Operating Time]])/IF(AD188&lt;=1,AD188+1,AD188))*60
   ),
"_")</f>
        <v/>
      </c>
      <c r="AX188" s="213">
        <f>COUNTIFS('Downtime Data'!A:A,Table110[[#This Row],[Date]])</f>
        <v/>
      </c>
      <c r="AY188" s="211">
        <f>IFERROR((SUM(Table110[[#This Row],[Minor Stoppages]:[Material Shortages]])/Table110[[#This Row],['# Stops]])*60,"")</f>
        <v/>
      </c>
      <c r="AZ188" s="211" t="n"/>
      <c r="BA188" s="33" t="n">
        <v>46229</v>
      </c>
    </row>
    <row r="189" ht="20.15" customHeight="1" s="452">
      <c r="A189" s="21" t="n">
        <v>46206</v>
      </c>
      <c r="B189" s="22">
        <f>IF(A189="","",TEXT(A189,"dddddd"))</f>
        <v/>
      </c>
      <c r="C189" s="22" t="n"/>
      <c r="D189" s="23" t="inlineStr">
        <is>
          <t>_10.3GM_HT</t>
        </is>
      </c>
      <c r="E189" s="24">
        <f t="array" ref="E189">IFERROR(INDIRECT(D189),"")</f>
        <v/>
      </c>
      <c r="F189" s="25" t="n">
        <v>16.5</v>
      </c>
      <c r="G189" s="26" t="n">
        <v>16.3</v>
      </c>
      <c r="H189" s="27">
        <f>IFERROR((Table110[[#This Row],[Plan]]/Table110[[#This Row],[Hours Used]])/(Table110[[#This Row],[SOC (TPD)]]/24),"")</f>
        <v/>
      </c>
      <c r="I189" s="27">
        <f>IFERROR((Table110[[#This Row],[Volume Delivered (T)]]/Table110[[#This Row],[Hours Used]])/(Table110[[#This Row],[SOC (TPD)]]/24),"")</f>
        <v/>
      </c>
      <c r="J189" s="28" t="n"/>
      <c r="K189" s="28" t="n"/>
      <c r="L189" s="28" t="n"/>
      <c r="M189" s="25">
        <f>(VLOOKUP(Table110[[#This Row],[Date]],'Coated Rework Data'!$A:$F,5)/1000)</f>
        <v/>
      </c>
      <c r="N189" s="29" t="n">
        <v>0.038</v>
      </c>
      <c r="O189" s="83" t="n"/>
      <c r="P189" s="25" t="n"/>
      <c r="Q189" s="25" t="n"/>
      <c r="R189" s="69" t="n"/>
      <c r="S189" s="70" t="n"/>
      <c r="T189" s="30">
        <f>IF(Table110[[#This Row],[SKU]]="",0,24-Table110[[#This Row],[Legal Non-Operating Time]]-Table110[[#This Row],[No Demand Time]]-Table110[[#This Row],[Force Majeure]])</f>
        <v/>
      </c>
      <c r="U189" s="26" t="n"/>
      <c r="V189" s="26" t="n"/>
      <c r="W189" s="26" t="n">
        <v>12</v>
      </c>
      <c r="X189" s="26" t="n"/>
      <c r="Y189" s="26" t="n"/>
      <c r="Z189" s="26" t="n"/>
      <c r="AA189" s="26" t="n"/>
      <c r="AB189" s="30">
        <f>Table110[[#This Row],[Hours Used]]-SUM(Table110[[#This Row],[Planned Maintenance]:[Start and Finish Production]])</f>
        <v/>
      </c>
      <c r="AC189" s="26" t="n"/>
      <c r="AD189" s="26" t="n">
        <v>1</v>
      </c>
      <c r="AE189" s="26" t="n">
        <v>1</v>
      </c>
      <c r="AF189" s="26" t="n"/>
      <c r="AG189" s="26" t="n"/>
      <c r="AH189" s="26" t="n"/>
      <c r="AI189" s="24">
        <f>(Table110[[#This Row],[Hours Used]]-SUM(Table110[[#This Row],[Planned Maintenance]:[Start and Finish Production]])-SUM(Table110[[#This Row],[Minor Stoppages]:[Material Shortages]])-Table110[[#This Row],[Quality Loss (Hrs)]]-Table110[[#This Row],[Operating Time]])/3</f>
        <v/>
      </c>
      <c r="AJ189" s="24">
        <f>IFERROR(IF(Table110[[#This Row],[SKU]]="",0,Table110[[#This Row],[Quality Loss (T)]]/(Table110[[#This Row],[SOC (TPD)]]/24)),"")</f>
        <v/>
      </c>
      <c r="AK189" s="31">
        <f>IFERROR(IF(Table110[[#This Row],[SKU]]="",0,Table110[[#This Row],[Volume Delivered (T)]]/(Table110[[#This Row],[SOC (TPD)]]/24)),"")</f>
        <v/>
      </c>
      <c r="AL189" s="31">
        <f>IFERROR(Table110[[#This Row],[Operating Time]]/Table110[[#This Row],[PRODUCTION HOURS]],"")</f>
        <v/>
      </c>
      <c r="AM189" s="32" t="n">
        <v>86</v>
      </c>
      <c r="AN189" s="32" t="inlineStr">
        <is>
          <t>YES</t>
        </is>
      </c>
      <c r="AO189" s="32" t="inlineStr">
        <is>
          <t>YES</t>
        </is>
      </c>
      <c r="AP189" s="32" t="n">
        <v>0</v>
      </c>
      <c r="AQ189" s="32" t="n">
        <v>0</v>
      </c>
      <c r="AR189" s="32" t="n"/>
      <c r="AS189" s="32">
        <f>IFERROR(SUMIFS(#REF!,#REF!,'Shift Wise-Data Sheet'!A:A,#REF!,"Samridhi Perk Line")/SUMIFS(#REF!,#REF!,'Shift Wise-Data Sheet'!A:A,#REF!,"Samridhi Perk Line"),"")</f>
        <v/>
      </c>
      <c r="AT189" s="32" t="n"/>
      <c r="AU189" s="32" t="n"/>
      <c r="AV189" s="203">
        <f>IFERROR(VLOOKUP(Table110[[#This Row],[Date]],'Overweight Data'!A187:G1282,6,FALSE),"")</f>
        <v/>
      </c>
      <c r="AW189" s="213">
        <f>IFERROR(
   IF(
      OR(Table110[[#This Row],[Operating Time]]=0, (Table110[[#This Row],[Operating Time]]/IF(AD189&lt;=1,AD189+1,AD189))*60=0),
      1,
      ((Table110[[#This Row],[Operating Time]])/IF(AD189&lt;=1,AD189+1,AD189))*60
   ),
"_")</f>
        <v/>
      </c>
      <c r="AX189" s="213">
        <f>COUNTIFS('Downtime Data'!A:A,Table110[[#This Row],[Date]])</f>
        <v/>
      </c>
      <c r="AY189" s="211">
        <f>IFERROR((SUM(Table110[[#This Row],[Minor Stoppages]:[Material Shortages]])/Table110[[#This Row],['# Stops]])*60,"")</f>
        <v/>
      </c>
      <c r="AZ189" s="211" t="n"/>
      <c r="BA189" s="33" t="n">
        <v>46229</v>
      </c>
    </row>
    <row r="190" ht="20.15" customHeight="1" s="452">
      <c r="A190" s="21" t="n">
        <v>46207</v>
      </c>
      <c r="B190" s="22">
        <f>IF(A190="","",TEXT(A190,"dddddd"))</f>
        <v/>
      </c>
      <c r="C190" s="22" t="n"/>
      <c r="D190" s="23" t="inlineStr">
        <is>
          <t>_10.3GM_HT</t>
        </is>
      </c>
      <c r="E190" s="24">
        <f t="array" ref="E190">IFERROR(INDIRECT(D190),"")</f>
        <v/>
      </c>
      <c r="F190" s="25" t="n">
        <v>28</v>
      </c>
      <c r="G190" s="26" t="n">
        <v>16.39</v>
      </c>
      <c r="H190" s="27">
        <f>IFERROR((Table110[[#This Row],[Plan]]/Table110[[#This Row],[Hours Used]])/(Table110[[#This Row],[SOC (TPD)]]/24),"")</f>
        <v/>
      </c>
      <c r="I190" s="27">
        <f>IFERROR((Table110[[#This Row],[Volume Delivered (T)]]/Table110[[#This Row],[Hours Used]])/(Table110[[#This Row],[SOC (TPD)]]/24),"")</f>
        <v/>
      </c>
      <c r="J190" s="28" t="n"/>
      <c r="K190" s="28" t="n"/>
      <c r="L190" s="28" t="n"/>
      <c r="M190" s="25">
        <f>(VLOOKUP(Table110[[#This Row],[Date]],'Coated Rework Data'!$A:$F,5)/1000)</f>
        <v/>
      </c>
      <c r="N190" s="29" t="n">
        <v>0.042</v>
      </c>
      <c r="O190" s="83" t="n"/>
      <c r="P190" s="25" t="n"/>
      <c r="Q190" s="25" t="n"/>
      <c r="R190" s="69" t="n"/>
      <c r="S190" s="70" t="n"/>
      <c r="T190" s="30">
        <f>IF(Table110[[#This Row],[SKU]]="",0,24-Table110[[#This Row],[Legal Non-Operating Time]]-Table110[[#This Row],[No Demand Time]]-Table110[[#This Row],[Force Majeure]])</f>
        <v/>
      </c>
      <c r="U190" s="26" t="n"/>
      <c r="V190" s="26" t="n"/>
      <c r="W190" s="26" t="n"/>
      <c r="X190" s="26" t="n"/>
      <c r="Y190" s="26" t="n"/>
      <c r="Z190" s="26" t="n"/>
      <c r="AA190" s="26" t="n"/>
      <c r="AB190" s="30">
        <f>Table110[[#This Row],[Hours Used]]-SUM(Table110[[#This Row],[Planned Maintenance]:[Start and Finish Production]])</f>
        <v/>
      </c>
      <c r="AC190" s="26" t="n"/>
      <c r="AD190" s="26" t="n">
        <v>9</v>
      </c>
      <c r="AE190" s="26" t="n"/>
      <c r="AF190" s="26" t="n"/>
      <c r="AG190" s="26" t="n"/>
      <c r="AH190" s="26" t="n"/>
      <c r="AI190" s="24">
        <f>(Table110[[#This Row],[Hours Used]]-SUM(Table110[[#This Row],[Planned Maintenance]:[Start and Finish Production]])-SUM(Table110[[#This Row],[Minor Stoppages]:[Material Shortages]])-Table110[[#This Row],[Quality Loss (Hrs)]]-Table110[[#This Row],[Operating Time]])/3</f>
        <v/>
      </c>
      <c r="AJ190" s="24">
        <f>IFERROR(IF(Table110[[#This Row],[SKU]]="",0,Table110[[#This Row],[Quality Loss (T)]]/(Table110[[#This Row],[SOC (TPD)]]/24)),"")</f>
        <v/>
      </c>
      <c r="AK190" s="31">
        <f>IFERROR(IF(Table110[[#This Row],[SKU]]="",0,Table110[[#This Row],[Volume Delivered (T)]]/(Table110[[#This Row],[SOC (TPD)]]/24)),"")</f>
        <v/>
      </c>
      <c r="AL190" s="31">
        <f>IFERROR(Table110[[#This Row],[Operating Time]]/Table110[[#This Row],[PRODUCTION HOURS]],"")</f>
        <v/>
      </c>
      <c r="AM190" s="32" t="n">
        <v>94</v>
      </c>
      <c r="AN190" s="32" t="inlineStr">
        <is>
          <t>YES</t>
        </is>
      </c>
      <c r="AO190" s="32" t="inlineStr">
        <is>
          <t>YES</t>
        </is>
      </c>
      <c r="AP190" s="32" t="n">
        <v>0</v>
      </c>
      <c r="AQ190" s="32" t="n">
        <v>0</v>
      </c>
      <c r="AR190" s="32" t="n"/>
      <c r="AS190" s="32">
        <f>IFERROR(SUMIFS(#REF!,#REF!,'Shift Wise-Data Sheet'!A:A,#REF!,"Samridhi Perk Line")/SUMIFS(#REF!,#REF!,'Shift Wise-Data Sheet'!A:A,#REF!,"Samridhi Perk Line"),"")</f>
        <v/>
      </c>
      <c r="AT190" s="32" t="n"/>
      <c r="AU190" s="32" t="n"/>
      <c r="AV190" s="203">
        <f>IFERROR(VLOOKUP(Table110[[#This Row],[Date]],'Overweight Data'!A188:G1283,6,FALSE),"")</f>
        <v/>
      </c>
      <c r="AW190" s="213">
        <f>IFERROR(
   IF(
      OR(Table110[[#This Row],[Operating Time]]=0, (Table110[[#This Row],[Operating Time]]/IF(AD190&lt;=1,AD190+1,AD190))*60=0),
      1,
      ((Table110[[#This Row],[Operating Time]])/IF(AD190&lt;=1,AD190+1,AD190))*60
   ),
"_")</f>
        <v/>
      </c>
      <c r="AX190" s="213">
        <f>COUNTIFS('Downtime Data'!A:A,Table110[[#This Row],[Date]])</f>
        <v/>
      </c>
      <c r="AY190" s="211">
        <f>IFERROR((SUM(Table110[[#This Row],[Minor Stoppages]:[Material Shortages]])/Table110[[#This Row],['# Stops]])*60,"")</f>
        <v/>
      </c>
      <c r="AZ190" s="211" t="n"/>
      <c r="BA190" s="33" t="n">
        <v>46229</v>
      </c>
    </row>
    <row r="191" ht="20.15" customHeight="1" s="452">
      <c r="A191" s="21" t="n">
        <v>46208</v>
      </c>
      <c r="B191" s="22">
        <f>IF(A191="","",TEXT(A191,"dddddd"))</f>
        <v/>
      </c>
      <c r="C191" s="22" t="n"/>
      <c r="D191" s="23" t="inlineStr">
        <is>
          <t>_10.3GM_HT</t>
        </is>
      </c>
      <c r="E191" s="24">
        <f t="array" ref="E191">IFERROR(INDIRECT(D191),"")</f>
        <v/>
      </c>
      <c r="F191" s="25" t="n">
        <v>28</v>
      </c>
      <c r="G191" s="26">
        <f>15.1+4.7</f>
        <v/>
      </c>
      <c r="H191" s="27">
        <f>IFERROR((Table110[[#This Row],[Plan]]/Table110[[#This Row],[Hours Used]])/(Table110[[#This Row],[SOC (TPD)]]/24),"")</f>
        <v/>
      </c>
      <c r="I191" s="27">
        <f>IFERROR((Table110[[#This Row],[Volume Delivered (T)]]/Table110[[#This Row],[Hours Used]])/(Table110[[#This Row],[SOC (TPD)]]/24),"")</f>
        <v/>
      </c>
      <c r="J191" s="28" t="n"/>
      <c r="K191" s="28" t="n"/>
      <c r="L191" s="28" t="n"/>
      <c r="M191" s="25">
        <f>(VLOOKUP(Table110[[#This Row],[Date]],'Coated Rework Data'!$A:$F,5)/1000)</f>
        <v/>
      </c>
      <c r="N191" s="29" t="n">
        <v>0.042</v>
      </c>
      <c r="O191" s="83" t="n"/>
      <c r="P191" s="25" t="n"/>
      <c r="Q191" s="25" t="n"/>
      <c r="R191" s="69" t="n"/>
      <c r="S191" s="70" t="n"/>
      <c r="T191" s="30">
        <f>IF(Table110[[#This Row],[SKU]]="",0,24-Table110[[#This Row],[Legal Non-Operating Time]]-Table110[[#This Row],[No Demand Time]]-Table110[[#This Row],[Force Majeure]])</f>
        <v/>
      </c>
      <c r="U191" s="26" t="n"/>
      <c r="V191" s="26" t="n"/>
      <c r="W191" s="26" t="n"/>
      <c r="X191" s="26" t="n"/>
      <c r="Y191" s="26" t="n"/>
      <c r="Z191" s="26" t="n"/>
      <c r="AA191" s="26" t="n"/>
      <c r="AB191" s="30">
        <f>Table110[[#This Row],[Hours Used]]-SUM(Table110[[#This Row],[Planned Maintenance]:[Start and Finish Production]])</f>
        <v/>
      </c>
      <c r="AC191" s="26" t="n"/>
      <c r="AD191" s="26" t="n">
        <v>9</v>
      </c>
      <c r="AE191" s="26" t="n"/>
      <c r="AF191" s="26" t="n"/>
      <c r="AG191" s="26" t="n"/>
      <c r="AH191" s="26" t="n"/>
      <c r="AI191" s="24">
        <f>(Table110[[#This Row],[Hours Used]]-SUM(Table110[[#This Row],[Planned Maintenance]:[Start and Finish Production]])-SUM(Table110[[#This Row],[Minor Stoppages]:[Material Shortages]])-Table110[[#This Row],[Quality Loss (Hrs)]]-Table110[[#This Row],[Operating Time]])/3</f>
        <v/>
      </c>
      <c r="AJ191" s="24">
        <f>IFERROR(IF(Table110[[#This Row],[SKU]]="",0,Table110[[#This Row],[Quality Loss (T)]]/(Table110[[#This Row],[SOC (TPD)]]/24)),"")</f>
        <v/>
      </c>
      <c r="AK191" s="31">
        <f>IFERROR(IF(Table110[[#This Row],[SKU]]="",0,Table110[[#This Row],[Volume Delivered (T)]]/(Table110[[#This Row],[SOC (TPD)]]/24)),"")</f>
        <v/>
      </c>
      <c r="AL191" s="31">
        <f>IFERROR(Table110[[#This Row],[Operating Time]]/Table110[[#This Row],[PRODUCTION HOURS]],"")</f>
        <v/>
      </c>
      <c r="AM191" s="32" t="n">
        <v>86</v>
      </c>
      <c r="AN191" s="32" t="inlineStr">
        <is>
          <t>YES</t>
        </is>
      </c>
      <c r="AO191" s="32" t="inlineStr">
        <is>
          <t>YES</t>
        </is>
      </c>
      <c r="AP191" s="32" t="n">
        <v>60</v>
      </c>
      <c r="AQ191" s="32" t="n">
        <v>58</v>
      </c>
      <c r="AR191" s="32" t="n"/>
      <c r="AS191" s="32">
        <f>IFERROR(SUMIFS(#REF!,#REF!,'Shift Wise-Data Sheet'!A:A,#REF!,"Samridhi Perk Line")/SUMIFS(#REF!,#REF!,'Shift Wise-Data Sheet'!A:A,#REF!,"Samridhi Perk Line"),"")</f>
        <v/>
      </c>
      <c r="AT191" s="32" t="n"/>
      <c r="AU191" s="32" t="n"/>
      <c r="AV191" s="203">
        <f>IFERROR(VLOOKUP(Table110[[#This Row],[Date]],'Overweight Data'!A189:G1284,6,FALSE),"")</f>
        <v/>
      </c>
      <c r="AW191" s="213">
        <f>IFERROR(
   IF(
      OR(Table110[[#This Row],[Operating Time]]=0, (Table110[[#This Row],[Operating Time]]/IF(AD191&lt;=1,AD191+1,AD191))*60=0),
      1,
      ((Table110[[#This Row],[Operating Time]])/IF(AD191&lt;=1,AD191+1,AD191))*60
   ),
"_")</f>
        <v/>
      </c>
      <c r="AX191" s="213">
        <f>COUNTIFS('Downtime Data'!A:A,Table110[[#This Row],[Date]])</f>
        <v/>
      </c>
      <c r="AY191" s="211">
        <f>IFERROR((SUM(Table110[[#This Row],[Minor Stoppages]:[Material Shortages]])/Table110[[#This Row],['# Stops]])*60,"")</f>
        <v/>
      </c>
      <c r="AZ191" s="211" t="n"/>
      <c r="BA191" s="33" t="n">
        <v>46229</v>
      </c>
    </row>
    <row r="192" ht="20.15" customHeight="1" s="452">
      <c r="A192" s="21" t="n">
        <v>46209</v>
      </c>
      <c r="B192" s="22">
        <f>IF(A192="","",TEXT(A192,"dddddd"))</f>
        <v/>
      </c>
      <c r="C192" s="22" t="n"/>
      <c r="D192" s="23" t="inlineStr">
        <is>
          <t>_10.3GM_HT</t>
        </is>
      </c>
      <c r="E192" s="24">
        <f t="array" ref="E192">IFERROR(INDIRECT(D192),"")</f>
        <v/>
      </c>
      <c r="F192" s="25" t="n">
        <v>26.5</v>
      </c>
      <c r="G192" s="26">
        <f>22.8+5.4</f>
        <v/>
      </c>
      <c r="H192" s="27">
        <f>IFERROR((Table110[[#This Row],[Plan]]/Table110[[#This Row],[Hours Used]])/(Table110[[#This Row],[SOC (TPD)]]/24),"")</f>
        <v/>
      </c>
      <c r="I192" s="27">
        <f>IFERROR((Table110[[#This Row],[Volume Delivered (T)]]/Table110[[#This Row],[Hours Used]])/(Table110[[#This Row],[SOC (TPD)]]/24),"")</f>
        <v/>
      </c>
      <c r="J192" s="28" t="n"/>
      <c r="K192" s="28" t="n"/>
      <c r="L192" s="28" t="n"/>
      <c r="M192" s="25">
        <f>(VLOOKUP(Table110[[#This Row],[Date]],'Coated Rework Data'!$A:$F,5)/1000)</f>
        <v/>
      </c>
      <c r="N192" s="29" t="n">
        <v>0.042</v>
      </c>
      <c r="O192" s="83" t="n"/>
      <c r="P192" s="25" t="n"/>
      <c r="Q192" s="25" t="n"/>
      <c r="R192" s="69" t="n"/>
      <c r="S192" s="70" t="n"/>
      <c r="T192" s="30">
        <f>IF(Table110[[#This Row],[SKU]]="",0,24-Table110[[#This Row],[Legal Non-Operating Time]]-Table110[[#This Row],[No Demand Time]]-Table110[[#This Row],[Force Majeure]])</f>
        <v/>
      </c>
      <c r="U192" s="26" t="n">
        <v>1</v>
      </c>
      <c r="V192" s="26" t="n"/>
      <c r="W192" s="26" t="n"/>
      <c r="X192" s="26" t="n"/>
      <c r="Y192" s="26" t="n"/>
      <c r="Z192" s="26" t="n"/>
      <c r="AA192" s="26" t="n"/>
      <c r="AB192" s="30">
        <f>Table110[[#This Row],[Hours Used]]-SUM(Table110[[#This Row],[Planned Maintenance]:[Start and Finish Production]])</f>
        <v/>
      </c>
      <c r="AC192" s="26" t="n"/>
      <c r="AD192" s="26" t="n"/>
      <c r="AE192" s="26" t="n">
        <v>1.5</v>
      </c>
      <c r="AF192" s="26" t="n"/>
      <c r="AG192" s="26" t="n"/>
      <c r="AH192" s="26" t="n"/>
      <c r="AI192" s="24">
        <f>(Table110[[#This Row],[Hours Used]]-SUM(Table110[[#This Row],[Planned Maintenance]:[Start and Finish Production]])-SUM(Table110[[#This Row],[Minor Stoppages]:[Material Shortages]])-Table110[[#This Row],[Quality Loss (Hrs)]]-Table110[[#This Row],[Operating Time]])/3</f>
        <v/>
      </c>
      <c r="AJ192" s="24">
        <f>IFERROR(IF(Table110[[#This Row],[SKU]]="",0,Table110[[#This Row],[Quality Loss (T)]]/(Table110[[#This Row],[SOC (TPD)]]/24)),"")</f>
        <v/>
      </c>
      <c r="AK192" s="31">
        <f>IFERROR(IF(Table110[[#This Row],[SKU]]="",0,Table110[[#This Row],[Volume Delivered (T)]]/(Table110[[#This Row],[SOC (TPD)]]/24)),"")</f>
        <v/>
      </c>
      <c r="AL192" s="31">
        <f>IFERROR(Table110[[#This Row],[Operating Time]]/Table110[[#This Row],[PRODUCTION HOURS]],"")</f>
        <v/>
      </c>
      <c r="AM192" s="32" t="n">
        <v>84</v>
      </c>
      <c r="AN192" s="32" t="inlineStr">
        <is>
          <t>YES</t>
        </is>
      </c>
      <c r="AO192" s="32" t="inlineStr">
        <is>
          <t>YES</t>
        </is>
      </c>
      <c r="AP192" s="32" t="n">
        <v>0</v>
      </c>
      <c r="AQ192" s="32" t="n">
        <v>0</v>
      </c>
      <c r="AR192" s="32" t="n"/>
      <c r="AS192" s="32">
        <f>IFERROR(SUMIFS(#REF!,#REF!,'Shift Wise-Data Sheet'!A:A,#REF!,"Samridhi Perk Line")/SUMIFS(#REF!,#REF!,'Shift Wise-Data Sheet'!A:A,#REF!,"Samridhi Perk Line"),"")</f>
        <v/>
      </c>
      <c r="AT192" s="32" t="n"/>
      <c r="AU192" s="32" t="n"/>
      <c r="AV192" s="203">
        <f>IFERROR(VLOOKUP(Table110[[#This Row],[Date]],'Overweight Data'!A190:G1285,6,FALSE),"")</f>
        <v/>
      </c>
      <c r="AW192" s="213">
        <f>IFERROR(
   IF(
      OR(Table110[[#This Row],[Operating Time]]=0, (Table110[[#This Row],[Operating Time]]/IF(AD192&lt;=1,AD192+1,AD192))*60=0),
      1,
      ((Table110[[#This Row],[Operating Time]])/IF(AD192&lt;=1,AD192+1,AD192))*60
   ),
"_")</f>
        <v/>
      </c>
      <c r="AX192" s="213">
        <f>COUNTIFS('Downtime Data'!A:A,Table110[[#This Row],[Date]])</f>
        <v/>
      </c>
      <c r="AY192" s="211">
        <f>IFERROR((SUM(Table110[[#This Row],[Minor Stoppages]:[Material Shortages]])/Table110[[#This Row],['# Stops]])*60,"")</f>
        <v/>
      </c>
      <c r="AZ192" s="211" t="n"/>
      <c r="BA192" s="33" t="n">
        <v>46229</v>
      </c>
    </row>
    <row r="193" ht="20.15" customHeight="1" s="452">
      <c r="A193" s="21" t="n">
        <v>46210</v>
      </c>
      <c r="B193" s="22">
        <f>IF(A193="","",TEXT(A193,"dddddd"))</f>
        <v/>
      </c>
      <c r="C193" s="22" t="n"/>
      <c r="D193" s="23" t="inlineStr">
        <is>
          <t>_10.3GM_HT</t>
        </is>
      </c>
      <c r="E193" s="24">
        <f t="array" ref="E193">IFERROR(INDIRECT(D193),"")</f>
        <v/>
      </c>
      <c r="F193" s="25" t="n">
        <v>28.5</v>
      </c>
      <c r="G193" s="26" t="n">
        <v>25.5</v>
      </c>
      <c r="H193" s="27">
        <f>IFERROR((Table110[[#This Row],[Plan]]/Table110[[#This Row],[Hours Used]])/(Table110[[#This Row],[SOC (TPD)]]/24),"")</f>
        <v/>
      </c>
      <c r="I193" s="27">
        <f>IFERROR((Table110[[#This Row],[Volume Delivered (T)]]/Table110[[#This Row],[Hours Used]])/(Table110[[#This Row],[SOC (TPD)]]/24),"")</f>
        <v/>
      </c>
      <c r="J193" s="28" t="n"/>
      <c r="K193" s="28" t="n"/>
      <c r="L193" s="28" t="n"/>
      <c r="M193" s="25">
        <f>(VLOOKUP(Table110[[#This Row],[Date]],'Coated Rework Data'!$A:$F,5)/1000)</f>
        <v/>
      </c>
      <c r="N193" s="29" t="n">
        <v>0.057</v>
      </c>
      <c r="O193" s="83" t="n"/>
      <c r="P193" s="25" t="n"/>
      <c r="Q193" s="25" t="n"/>
      <c r="R193" s="69" t="n"/>
      <c r="S193" s="70" t="n"/>
      <c r="T193" s="30">
        <f>IF(Table110[[#This Row],[SKU]]="",0,24-Table110[[#This Row],[Legal Non-Operating Time]]-Table110[[#This Row],[No Demand Time]]-Table110[[#This Row],[Force Majeure]])</f>
        <v/>
      </c>
      <c r="U193" s="26" t="n"/>
      <c r="V193" s="26" t="n">
        <v>1</v>
      </c>
      <c r="W193" s="26" t="n"/>
      <c r="X193" s="26" t="n"/>
      <c r="Y193" s="26" t="n"/>
      <c r="Z193" s="26" t="n"/>
      <c r="AA193" s="26" t="n"/>
      <c r="AB193" s="30">
        <f>Table110[[#This Row],[Hours Used]]-SUM(Table110[[#This Row],[Planned Maintenance]:[Start and Finish Production]])</f>
        <v/>
      </c>
      <c r="AC193" s="26" t="n"/>
      <c r="AD193" s="26" t="n">
        <v>4</v>
      </c>
      <c r="AE193" s="26" t="n"/>
      <c r="AF193" s="26" t="n"/>
      <c r="AG193" s="26" t="n"/>
      <c r="AH193" s="26" t="n"/>
      <c r="AI193" s="24">
        <f>(Table110[[#This Row],[Hours Used]]-SUM(Table110[[#This Row],[Planned Maintenance]:[Start and Finish Production]])-SUM(Table110[[#This Row],[Minor Stoppages]:[Material Shortages]])-Table110[[#This Row],[Quality Loss (Hrs)]]-Table110[[#This Row],[Operating Time]])/3</f>
        <v/>
      </c>
      <c r="AJ193" s="24">
        <f>IFERROR(IF(Table110[[#This Row],[SKU]]="",0,Table110[[#This Row],[Quality Loss (T)]]/(Table110[[#This Row],[SOC (TPD)]]/24)),"")</f>
        <v/>
      </c>
      <c r="AK193" s="31">
        <f>IFERROR(IF(Table110[[#This Row],[SKU]]="",0,Table110[[#This Row],[Volume Delivered (T)]]/(Table110[[#This Row],[SOC (TPD)]]/24)),"")</f>
        <v/>
      </c>
      <c r="AL193" s="31">
        <f>IFERROR(Table110[[#This Row],[Operating Time]]/Table110[[#This Row],[PRODUCTION HOURS]],"")</f>
        <v/>
      </c>
      <c r="AM193" s="32" t="n">
        <v>88</v>
      </c>
      <c r="AN193" s="32" t="inlineStr">
        <is>
          <t>YES</t>
        </is>
      </c>
      <c r="AO193" s="32" t="inlineStr">
        <is>
          <t>YES</t>
        </is>
      </c>
      <c r="AP193" s="32" t="n">
        <v>0</v>
      </c>
      <c r="AQ193" s="32" t="n">
        <v>0</v>
      </c>
      <c r="AR193" s="32" t="n"/>
      <c r="AS193" s="32">
        <f>IFERROR(SUMIFS(#REF!,#REF!,'Shift Wise-Data Sheet'!A:A,#REF!,"Samridhi Perk Line")/SUMIFS(#REF!,#REF!,'Shift Wise-Data Sheet'!A:A,#REF!,"Samridhi Perk Line"),"")</f>
        <v/>
      </c>
      <c r="AT193" s="32" t="n"/>
      <c r="AU193" s="32" t="n"/>
      <c r="AV193" s="203">
        <f>IFERROR(VLOOKUP(Table110[[#This Row],[Date]],'Overweight Data'!A191:G1286,6,FALSE),"")</f>
        <v/>
      </c>
      <c r="AW193" s="213">
        <f>IFERROR(
   IF(
      OR(Table110[[#This Row],[Operating Time]]=0, (Table110[[#This Row],[Operating Time]]/IF(AD193&lt;=1,AD193+1,AD193))*60=0),
      1,
      ((Table110[[#This Row],[Operating Time]])/IF(AD193&lt;=1,AD193+1,AD193))*60
   ),
"_")</f>
        <v/>
      </c>
      <c r="AX193" s="213">
        <f>COUNTIFS('Downtime Data'!A:A,Table110[[#This Row],[Date]])</f>
        <v/>
      </c>
      <c r="AY193" s="211">
        <f>IFERROR((SUM(Table110[[#This Row],[Minor Stoppages]:[Material Shortages]])/Table110[[#This Row],['# Stops]])*60,"")</f>
        <v/>
      </c>
      <c r="AZ193" s="211" t="n"/>
      <c r="BA193" s="33" t="n">
        <v>46229</v>
      </c>
    </row>
    <row r="194" ht="20.15" customHeight="1" s="452">
      <c r="A194" s="21" t="n">
        <v>46211</v>
      </c>
      <c r="B194" s="22">
        <f>IF(A194="","",TEXT(A194,"dddddd"))</f>
        <v/>
      </c>
      <c r="C194" s="22" t="n"/>
      <c r="D194" s="23" t="inlineStr">
        <is>
          <t>_10.3GM_HT</t>
        </is>
      </c>
      <c r="E194" s="24">
        <f t="array" ref="E194">IFERROR(INDIRECT(D194),"")</f>
        <v/>
      </c>
      <c r="F194" s="25" t="n">
        <v>28.5</v>
      </c>
      <c r="G194" s="26" t="n">
        <v>20</v>
      </c>
      <c r="H194" s="27">
        <f>IFERROR((Table110[[#This Row],[Plan]]/Table110[[#This Row],[Hours Used]])/(Table110[[#This Row],[SOC (TPD)]]/24),"")</f>
        <v/>
      </c>
      <c r="I194" s="27">
        <f>IFERROR((Table110[[#This Row],[Volume Delivered (T)]]/Table110[[#This Row],[Hours Used]])/(Table110[[#This Row],[SOC (TPD)]]/24),"")</f>
        <v/>
      </c>
      <c r="J194" s="28" t="n"/>
      <c r="K194" s="28" t="n"/>
      <c r="L194" s="28" t="n"/>
      <c r="M194" s="25">
        <f>(VLOOKUP(Table110[[#This Row],[Date]],'Coated Rework Data'!$A:$F,5)/1000)</f>
        <v/>
      </c>
      <c r="N194" s="29" t="n">
        <v>0.057</v>
      </c>
      <c r="O194" s="83" t="n"/>
      <c r="P194" s="25" t="n"/>
      <c r="Q194" s="25" t="n"/>
      <c r="R194" s="69" t="n"/>
      <c r="S194" s="70" t="n"/>
      <c r="T194" s="30">
        <f>IF(Table110[[#This Row],[SKU]]="",0,24-Table110[[#This Row],[Legal Non-Operating Time]]-Table110[[#This Row],[No Demand Time]]-Table110[[#This Row],[Force Majeure]])</f>
        <v/>
      </c>
      <c r="U194" s="26" t="n"/>
      <c r="V194" s="26" t="n">
        <v>1</v>
      </c>
      <c r="W194" s="26" t="n"/>
      <c r="X194" s="26" t="n"/>
      <c r="Y194" s="26" t="n"/>
      <c r="Z194" s="26" t="n"/>
      <c r="AA194" s="26" t="n"/>
      <c r="AB194" s="30">
        <f>Table110[[#This Row],[Hours Used]]-SUM(Table110[[#This Row],[Planned Maintenance]:[Start and Finish Production]])</f>
        <v/>
      </c>
      <c r="AC194" s="26" t="n"/>
      <c r="AD194" s="26" t="n">
        <v>7.9</v>
      </c>
      <c r="AE194" s="26" t="n"/>
      <c r="AF194" s="26" t="n"/>
      <c r="AG194" s="26" t="n"/>
      <c r="AH194" s="26" t="n"/>
      <c r="AI194" s="24">
        <f>(Table110[[#This Row],[Hours Used]]-SUM(Table110[[#This Row],[Planned Maintenance]:[Start and Finish Production]])-SUM(Table110[[#This Row],[Minor Stoppages]:[Material Shortages]])-Table110[[#This Row],[Quality Loss (Hrs)]]-Table110[[#This Row],[Operating Time]])/3</f>
        <v/>
      </c>
      <c r="AJ194" s="24">
        <f>IFERROR(IF(Table110[[#This Row],[SKU]]="",0,Table110[[#This Row],[Quality Loss (T)]]/(Table110[[#This Row],[SOC (TPD)]]/24)),"")</f>
        <v/>
      </c>
      <c r="AK194" s="31">
        <f>IFERROR(IF(Table110[[#This Row],[SKU]]="",0,Table110[[#This Row],[Volume Delivered (T)]]/(Table110[[#This Row],[SOC (TPD)]]/24)),"")</f>
        <v/>
      </c>
      <c r="AL194" s="31">
        <f>IFERROR(Table110[[#This Row],[Operating Time]]/Table110[[#This Row],[PRODUCTION HOURS]],"")</f>
        <v/>
      </c>
      <c r="AM194" s="32" t="n">
        <v>98</v>
      </c>
      <c r="AN194" s="32" t="inlineStr">
        <is>
          <t>YES</t>
        </is>
      </c>
      <c r="AO194" s="32" t="inlineStr">
        <is>
          <t>YES</t>
        </is>
      </c>
      <c r="AP194" s="32" t="n">
        <v>0</v>
      </c>
      <c r="AQ194" s="32" t="n">
        <v>0</v>
      </c>
      <c r="AR194" s="32" t="n"/>
      <c r="AS194" s="32">
        <f>IFERROR(SUMIFS(#REF!,#REF!,'Shift Wise-Data Sheet'!A:A,#REF!,"Samridhi Perk Line")/SUMIFS(#REF!,#REF!,'Shift Wise-Data Sheet'!A:A,#REF!,"Samridhi Perk Line"),"")</f>
        <v/>
      </c>
      <c r="AT194" s="32" t="n"/>
      <c r="AU194" s="32" t="n"/>
      <c r="AV194" s="203">
        <f>IFERROR(VLOOKUP(Table110[[#This Row],[Date]],'Overweight Data'!A192:G1287,6,FALSE),"")</f>
        <v/>
      </c>
      <c r="AW194" s="213">
        <f>IFERROR(
   IF(
      OR(Table110[[#This Row],[Operating Time]]=0, (Table110[[#This Row],[Operating Time]]/IF(AD194&lt;=1,AD194+1,AD194))*60=0),
      1,
      ((Table110[[#This Row],[Operating Time]])/IF(AD194&lt;=1,AD194+1,AD194))*60
   ),
"_")</f>
        <v/>
      </c>
      <c r="AX194" s="213">
        <f>COUNTIFS('Downtime Data'!A:A,Table110[[#This Row],[Date]])</f>
        <v/>
      </c>
      <c r="AY194" s="211">
        <f>IFERROR((SUM(Table110[[#This Row],[Minor Stoppages]:[Material Shortages]])/Table110[[#This Row],['# Stops]])*60,"")</f>
        <v/>
      </c>
      <c r="AZ194" s="211" t="n"/>
      <c r="BA194" s="33" t="n">
        <v>46229</v>
      </c>
    </row>
    <row r="195" ht="20.15" customHeight="1" s="452">
      <c r="A195" s="21" t="n">
        <v>46212</v>
      </c>
      <c r="B195" s="22">
        <f>IF(A195="","",TEXT(A195,"dddddd"))</f>
        <v/>
      </c>
      <c r="C195" s="22" t="n"/>
      <c r="D195" s="23" t="inlineStr">
        <is>
          <t>_10.3GM_HT</t>
        </is>
      </c>
      <c r="E195" s="24">
        <f t="array" ref="E195">IFERROR(INDIRECT(D195),"")</f>
        <v/>
      </c>
      <c r="F195" s="25" t="n">
        <v>28.5</v>
      </c>
      <c r="G195" s="26" t="n">
        <v>26.6</v>
      </c>
      <c r="H195" s="27">
        <f>IFERROR((Table110[[#This Row],[Plan]]/Table110[[#This Row],[Hours Used]])/(Table110[[#This Row],[SOC (TPD)]]/24),"")</f>
        <v/>
      </c>
      <c r="I195" s="27">
        <f>IFERROR((Table110[[#This Row],[Volume Delivered (T)]]/Table110[[#This Row],[Hours Used]])/(Table110[[#This Row],[SOC (TPD)]]/24),"")</f>
        <v/>
      </c>
      <c r="J195" s="28" t="n"/>
      <c r="K195" s="28" t="n"/>
      <c r="L195" s="28" t="n"/>
      <c r="M195" s="25">
        <f>(VLOOKUP(Table110[[#This Row],[Date]],'Coated Rework Data'!$A:$F,5)/1000)</f>
        <v/>
      </c>
      <c r="N195" s="29" t="n">
        <v>0.057</v>
      </c>
      <c r="O195" s="83" t="n"/>
      <c r="P195" s="25" t="n"/>
      <c r="Q195" s="25" t="n"/>
      <c r="R195" s="69" t="n"/>
      <c r="S195" s="70" t="n"/>
      <c r="T195" s="30">
        <f>IF(Table110[[#This Row],[SKU]]="",0,24-Table110[[#This Row],[Legal Non-Operating Time]]-Table110[[#This Row],[No Demand Time]]-Table110[[#This Row],[Force Majeure]])</f>
        <v/>
      </c>
      <c r="U195" s="26" t="n"/>
      <c r="V195" s="26" t="n"/>
      <c r="W195" s="26" t="n"/>
      <c r="X195" s="26" t="n"/>
      <c r="Y195" s="26" t="n"/>
      <c r="Z195" s="26" t="n"/>
      <c r="AA195" s="26" t="n"/>
      <c r="AB195" s="30">
        <f>Table110[[#This Row],[Hours Used]]-SUM(Table110[[#This Row],[Planned Maintenance]:[Start and Finish Production]])</f>
        <v/>
      </c>
      <c r="AC195" s="26" t="n"/>
      <c r="AD195" s="26" t="n"/>
      <c r="AE195" s="26" t="n"/>
      <c r="AF195" s="26" t="n"/>
      <c r="AG195" s="26" t="n"/>
      <c r="AH195" s="26" t="n"/>
      <c r="AI195" s="24">
        <f>(Table110[[#This Row],[Hours Used]]-SUM(Table110[[#This Row],[Planned Maintenance]:[Start and Finish Production]])-SUM(Table110[[#This Row],[Minor Stoppages]:[Material Shortages]])-Table110[[#This Row],[Quality Loss (Hrs)]]-Table110[[#This Row],[Operating Time]])/3</f>
        <v/>
      </c>
      <c r="AJ195" s="24">
        <f>IFERROR(IF(Table110[[#This Row],[SKU]]="",0,Table110[[#This Row],[Quality Loss (T)]]/(Table110[[#This Row],[SOC (TPD)]]/24)),"")</f>
        <v/>
      </c>
      <c r="AK195" s="31">
        <f>IFERROR(IF(Table110[[#This Row],[SKU]]="",0,Table110[[#This Row],[Volume Delivered (T)]]/(Table110[[#This Row],[SOC (TPD)]]/24)),"")</f>
        <v/>
      </c>
      <c r="AL195" s="31">
        <f>IFERROR(Table110[[#This Row],[Operating Time]]/Table110[[#This Row],[PRODUCTION HOURS]],"")</f>
        <v/>
      </c>
      <c r="AM195" s="32" t="n">
        <v>95</v>
      </c>
      <c r="AN195" s="32" t="inlineStr">
        <is>
          <t>YES</t>
        </is>
      </c>
      <c r="AO195" s="32" t="inlineStr">
        <is>
          <t>YES</t>
        </is>
      </c>
      <c r="AP195" s="32" t="n">
        <v>0</v>
      </c>
      <c r="AQ195" s="32" t="n">
        <v>0</v>
      </c>
      <c r="AR195" s="32" t="n"/>
      <c r="AS195" s="32">
        <f>IFERROR(SUMIFS(#REF!,#REF!,'Shift Wise-Data Sheet'!A:A,#REF!,"Samridhi Perk Line")/SUMIFS(#REF!,#REF!,'Shift Wise-Data Sheet'!A:A,#REF!,"Samridhi Perk Line"),"")</f>
        <v/>
      </c>
      <c r="AT195" s="32" t="n"/>
      <c r="AU195" s="32" t="n"/>
      <c r="AV195" s="203">
        <f>IFERROR(VLOOKUP(Table110[[#This Row],[Date]],'Overweight Data'!A193:G1288,6,FALSE),"")</f>
        <v/>
      </c>
      <c r="AW195" s="213">
        <f>IFERROR(
   IF(
      OR(Table110[[#This Row],[Operating Time]]=0, (Table110[[#This Row],[Operating Time]]/IF(AD195&lt;=1,AD195+1,AD195))*60=0),
      1,
      ((Table110[[#This Row],[Operating Time]])/IF(AD195&lt;=1,AD195+1,AD195))*60
   ),
"_")</f>
        <v/>
      </c>
      <c r="AX195" s="213">
        <f>COUNTIFS('Downtime Data'!A:A,Table110[[#This Row],[Date]])</f>
        <v/>
      </c>
      <c r="AY195" s="211">
        <f>IFERROR((SUM(Table110[[#This Row],[Minor Stoppages]:[Material Shortages]])/Table110[[#This Row],['# Stops]])*60,"")</f>
        <v/>
      </c>
      <c r="AZ195" s="211" t="n"/>
      <c r="BA195" s="33" t="n">
        <v>46229</v>
      </c>
    </row>
    <row r="196" ht="20.15" customHeight="1" s="452">
      <c r="A196" s="21" t="n">
        <v>46213</v>
      </c>
      <c r="B196" s="22">
        <f>IF(A196="","",TEXT(A196,"dddddd"))</f>
        <v/>
      </c>
      <c r="C196" s="22" t="n"/>
      <c r="D196" s="23" t="inlineStr">
        <is>
          <t>_10.3GM_HT</t>
        </is>
      </c>
      <c r="E196" s="24">
        <f t="array" ref="E196">IFERROR(INDIRECT(D196),"")</f>
        <v/>
      </c>
      <c r="F196" s="25" t="n">
        <v>34.5</v>
      </c>
      <c r="G196" s="26" t="n">
        <v>19.5</v>
      </c>
      <c r="H196" s="27">
        <f>IFERROR((Table110[[#This Row],[Plan]]/Table110[[#This Row],[Hours Used]])/(Table110[[#This Row],[SOC (TPD)]]/24),"")</f>
        <v/>
      </c>
      <c r="I196" s="27">
        <f>IFERROR((Table110[[#This Row],[Volume Delivered (T)]]/Table110[[#This Row],[Hours Used]])/(Table110[[#This Row],[SOC (TPD)]]/24),"")</f>
        <v/>
      </c>
      <c r="J196" s="28" t="n"/>
      <c r="K196" s="28" t="n"/>
      <c r="L196" s="28" t="n"/>
      <c r="M196" s="25">
        <f>(VLOOKUP(Table110[[#This Row],[Date]],'Coated Rework Data'!$A:$F,5)/1000)</f>
        <v/>
      </c>
      <c r="N196" s="29" t="n">
        <v>0.057</v>
      </c>
      <c r="O196" s="83" t="n"/>
      <c r="P196" s="25" t="n"/>
      <c r="Q196" s="25" t="n"/>
      <c r="R196" s="69" t="n"/>
      <c r="S196" s="70" t="n"/>
      <c r="T196" s="30">
        <f>IF(Table110[[#This Row],[SKU]]="",0,24-Table110[[#This Row],[Legal Non-Operating Time]]-Table110[[#This Row],[No Demand Time]]-Table110[[#This Row],[Force Majeure]])</f>
        <v/>
      </c>
      <c r="U196" s="26" t="n"/>
      <c r="V196" s="26" t="n">
        <v>0.55</v>
      </c>
      <c r="W196" s="26" t="n"/>
      <c r="X196" s="26" t="n"/>
      <c r="Y196" s="26" t="n"/>
      <c r="Z196" s="26" t="n"/>
      <c r="AA196" s="26" t="n"/>
      <c r="AB196" s="30">
        <f>Table110[[#This Row],[Hours Used]]-SUM(Table110[[#This Row],[Planned Maintenance]:[Start and Finish Production]])</f>
        <v/>
      </c>
      <c r="AC196" s="26" t="n"/>
      <c r="AD196" s="26" t="n">
        <v>10.5</v>
      </c>
      <c r="AE196" s="26" t="n"/>
      <c r="AF196" s="26" t="n"/>
      <c r="AG196" s="26" t="n"/>
      <c r="AH196" s="26" t="n"/>
      <c r="AI196" s="24">
        <f>(Table110[[#This Row],[Hours Used]]-SUM(Table110[[#This Row],[Planned Maintenance]:[Start and Finish Production]])-SUM(Table110[[#This Row],[Minor Stoppages]:[Material Shortages]])-Table110[[#This Row],[Quality Loss (Hrs)]]-Table110[[#This Row],[Operating Time]])/3</f>
        <v/>
      </c>
      <c r="AJ196" s="24">
        <f>IFERROR(IF(Table110[[#This Row],[SKU]]="",0,Table110[[#This Row],[Quality Loss (T)]]/(Table110[[#This Row],[SOC (TPD)]]/24)),"")</f>
        <v/>
      </c>
      <c r="AK196" s="31">
        <f>IFERROR(IF(Table110[[#This Row],[SKU]]="",0,Table110[[#This Row],[Volume Delivered (T)]]/(Table110[[#This Row],[SOC (TPD)]]/24)),"")</f>
        <v/>
      </c>
      <c r="AL196" s="31">
        <f>IFERROR(Table110[[#This Row],[Operating Time]]/Table110[[#This Row],[PRODUCTION HOURS]],"")</f>
        <v/>
      </c>
      <c r="AM196" s="32" t="n">
        <v>88</v>
      </c>
      <c r="AN196" s="32" t="inlineStr">
        <is>
          <t>YES</t>
        </is>
      </c>
      <c r="AO196" s="32" t="inlineStr">
        <is>
          <t>YES</t>
        </is>
      </c>
      <c r="AP196" s="32" t="n">
        <v>2</v>
      </c>
      <c r="AQ196" s="32" t="n">
        <v>0</v>
      </c>
      <c r="AR196" s="32" t="n"/>
      <c r="AS196" s="32">
        <f>IFERROR(SUMIFS(#REF!,#REF!,'Shift Wise-Data Sheet'!A:A,#REF!,"Samridhi Perk Line")/SUMIFS(#REF!,#REF!,'Shift Wise-Data Sheet'!A:A,#REF!,"Samridhi Perk Line"),"")</f>
        <v/>
      </c>
      <c r="AT196" s="32" t="n"/>
      <c r="AU196" s="32" t="n"/>
      <c r="AV196" s="203">
        <f>IFERROR(VLOOKUP(Table110[[#This Row],[Date]],'Overweight Data'!A194:G1289,6,FALSE),"")</f>
        <v/>
      </c>
      <c r="AW196" s="213">
        <f>IFERROR(
   IF(
      OR(Table110[[#This Row],[Operating Time]]=0, (Table110[[#This Row],[Operating Time]]/IF(AD196&lt;=1,AD196+1,AD196))*60=0),
      1,
      ((Table110[[#This Row],[Operating Time]])/IF(AD196&lt;=1,AD196+1,AD196))*60
   ),
"_")</f>
        <v/>
      </c>
      <c r="AX196" s="213">
        <f>COUNTIFS('Downtime Data'!A:A,Table110[[#This Row],[Date]])</f>
        <v/>
      </c>
      <c r="AY196" s="211">
        <f>IFERROR((SUM(Table110[[#This Row],[Minor Stoppages]:[Material Shortages]])/Table110[[#This Row],['# Stops]])*60,"")</f>
        <v/>
      </c>
      <c r="AZ196" s="211" t="n"/>
      <c r="BA196" s="33" t="n">
        <v>46229</v>
      </c>
    </row>
    <row r="197" ht="20.15" customHeight="1" s="452">
      <c r="A197" s="21" t="n">
        <v>46214</v>
      </c>
      <c r="B197" s="22">
        <f>IF(A197="","",TEXT(A197,"dddddd"))</f>
        <v/>
      </c>
      <c r="C197" s="22" t="n"/>
      <c r="D197" s="23" t="inlineStr">
        <is>
          <t>_10.3GM_HT</t>
        </is>
      </c>
      <c r="E197" s="24">
        <f t="array" ref="E197">IFERROR(INDIRECT(D197),"")</f>
        <v/>
      </c>
      <c r="F197" s="25" t="n">
        <v>28</v>
      </c>
      <c r="G197" s="26">
        <f>9.3+11+9.4</f>
        <v/>
      </c>
      <c r="H197" s="27">
        <f>IFERROR((Table110[[#This Row],[Plan]]/Table110[[#This Row],[Hours Used]])/(Table110[[#This Row],[SOC (TPD)]]/24),"")</f>
        <v/>
      </c>
      <c r="I197" s="27">
        <f>IFERROR((Table110[[#This Row],[Volume Delivered (T)]]/Table110[[#This Row],[Hours Used]])/(Table110[[#This Row],[SOC (TPD)]]/24),"")</f>
        <v/>
      </c>
      <c r="J197" s="28" t="n"/>
      <c r="K197" s="28" t="n"/>
      <c r="L197" s="28" t="n"/>
      <c r="M197" s="25">
        <f>(VLOOKUP(Table110[[#This Row],[Date]],'Coated Rework Data'!$A:$F,5)/1000)</f>
        <v/>
      </c>
      <c r="N197" s="29" t="n">
        <v>0.057</v>
      </c>
      <c r="O197" s="83" t="n"/>
      <c r="P197" s="25" t="n"/>
      <c r="Q197" s="25" t="n"/>
      <c r="R197" s="69" t="n"/>
      <c r="S197" s="70" t="n"/>
      <c r="T197" s="30">
        <f>IF(Table110[[#This Row],[SKU]]="",0,24-Table110[[#This Row],[Legal Non-Operating Time]]-Table110[[#This Row],[No Demand Time]]-Table110[[#This Row],[Force Majeure]])</f>
        <v/>
      </c>
      <c r="U197" s="26" t="n"/>
      <c r="V197" s="26" t="n"/>
      <c r="W197" s="26" t="n"/>
      <c r="X197" s="26" t="n"/>
      <c r="Y197" s="26" t="n"/>
      <c r="Z197" s="26" t="n"/>
      <c r="AA197" s="26" t="n"/>
      <c r="AB197" s="30">
        <f>Table110[[#This Row],[Hours Used]]-SUM(Table110[[#This Row],[Planned Maintenance]:[Start and Finish Production]])</f>
        <v/>
      </c>
      <c r="AC197" s="26" t="n"/>
      <c r="AD197" s="26" t="n"/>
      <c r="AE197" s="26" t="n"/>
      <c r="AF197" s="26" t="n"/>
      <c r="AG197" s="26" t="n"/>
      <c r="AH197" s="26" t="n"/>
      <c r="AI197" s="24">
        <f>(Table110[[#This Row],[Hours Used]]-SUM(Table110[[#This Row],[Planned Maintenance]:[Start and Finish Production]])-SUM(Table110[[#This Row],[Minor Stoppages]:[Material Shortages]])-Table110[[#This Row],[Quality Loss (Hrs)]]-Table110[[#This Row],[Operating Time]])/3</f>
        <v/>
      </c>
      <c r="AJ197" s="24">
        <f>IFERROR(IF(Table110[[#This Row],[SKU]]="",0,Table110[[#This Row],[Quality Loss (T)]]/(Table110[[#This Row],[SOC (TPD)]]/24)),"")</f>
        <v/>
      </c>
      <c r="AK197" s="31">
        <f>IFERROR(IF(Table110[[#This Row],[SKU]]="",0,Table110[[#This Row],[Volume Delivered (T)]]/(Table110[[#This Row],[SOC (TPD)]]/24)),"")</f>
        <v/>
      </c>
      <c r="AL197" s="31">
        <f>IFERROR(Table110[[#This Row],[Operating Time]]/Table110[[#This Row],[PRODUCTION HOURS]],"")</f>
        <v/>
      </c>
      <c r="AM197" s="32" t="n">
        <v>69</v>
      </c>
      <c r="AN197" s="32" t="inlineStr">
        <is>
          <t>YES</t>
        </is>
      </c>
      <c r="AO197" s="32" t="inlineStr">
        <is>
          <t>YES</t>
        </is>
      </c>
      <c r="AP197" s="32" t="n">
        <v>1</v>
      </c>
      <c r="AQ197" s="32" t="n">
        <v>0</v>
      </c>
      <c r="AR197" s="32" t="n"/>
      <c r="AS197" s="32">
        <f>IFERROR(SUMIFS(#REF!,#REF!,'Shift Wise-Data Sheet'!A:A,#REF!,"Samridhi Perk Line")/SUMIFS(#REF!,#REF!,'Shift Wise-Data Sheet'!A:A,#REF!,"Samridhi Perk Line"),"")</f>
        <v/>
      </c>
      <c r="AT197" s="32" t="n"/>
      <c r="AU197" s="32" t="n"/>
      <c r="AV197" s="203">
        <f>IFERROR(VLOOKUP(Table110[[#This Row],[Date]],'Overweight Data'!A195:G1290,6,FALSE),"")</f>
        <v/>
      </c>
      <c r="AW197" s="213">
        <f>IFERROR(
   IF(
      OR(Table110[[#This Row],[Operating Time]]=0, (Table110[[#This Row],[Operating Time]]/IF(AD197&lt;=1,AD197+1,AD197))*60=0),
      1,
      ((Table110[[#This Row],[Operating Time]])/IF(AD197&lt;=1,AD197+1,AD197))*60
   ),
"_")</f>
        <v/>
      </c>
      <c r="AX197" s="213">
        <f>COUNTIFS('Downtime Data'!A:A,Table110[[#This Row],[Date]])</f>
        <v/>
      </c>
      <c r="AY197" s="211">
        <f>IFERROR((SUM(Table110[[#This Row],[Minor Stoppages]:[Material Shortages]])/Table110[[#This Row],['# Stops]])*60,"")</f>
        <v/>
      </c>
      <c r="AZ197" s="211" t="n"/>
      <c r="BA197" s="33" t="n">
        <v>46229</v>
      </c>
    </row>
    <row r="198" ht="20.15" customHeight="1" s="452">
      <c r="A198" s="21" t="n">
        <v>46215</v>
      </c>
      <c r="B198" s="22">
        <f>IF(A198="","",TEXT(A198,"dddddd"))</f>
        <v/>
      </c>
      <c r="C198" s="22" t="n"/>
      <c r="D198" s="23" t="inlineStr">
        <is>
          <t>_10.3GM_HT</t>
        </is>
      </c>
      <c r="E198" s="24">
        <f t="array" ref="E198">IFERROR(INDIRECT(D198),"")</f>
        <v/>
      </c>
      <c r="F198" s="25" t="n">
        <v>32</v>
      </c>
      <c r="G198" s="26">
        <f>25.2+7.1</f>
        <v/>
      </c>
      <c r="H198" s="27">
        <f>IFERROR((Table110[[#This Row],[Plan]]/Table110[[#This Row],[Hours Used]])/(Table110[[#This Row],[SOC (TPD)]]/24),"")</f>
        <v/>
      </c>
      <c r="I198" s="27">
        <f>IFERROR((Table110[[#This Row],[Volume Delivered (T)]]/Table110[[#This Row],[Hours Used]])/(Table110[[#This Row],[SOC (TPD)]]/24),"")</f>
        <v/>
      </c>
      <c r="J198" s="28" t="n"/>
      <c r="K198" s="28" t="n"/>
      <c r="L198" s="28" t="n"/>
      <c r="M198" s="25">
        <f>(VLOOKUP(Table110[[#This Row],[Date]],'Coated Rework Data'!$A:$F,5)/1000)</f>
        <v/>
      </c>
      <c r="N198" s="29" t="n">
        <v>0.057</v>
      </c>
      <c r="O198" s="83" t="n"/>
      <c r="P198" s="25" t="n"/>
      <c r="Q198" s="25" t="n"/>
      <c r="R198" s="69" t="n"/>
      <c r="S198" s="70" t="n"/>
      <c r="T198" s="30">
        <f>IF(Table110[[#This Row],[SKU]]="",0,24-Table110[[#This Row],[Legal Non-Operating Time]]-Table110[[#This Row],[No Demand Time]]-Table110[[#This Row],[Force Majeure]])</f>
        <v/>
      </c>
      <c r="U198" s="26" t="n"/>
      <c r="V198" s="26" t="n">
        <v>0.35</v>
      </c>
      <c r="W198" s="26" t="n"/>
      <c r="X198" s="26" t="n"/>
      <c r="Y198" s="26" t="n"/>
      <c r="Z198" s="26" t="n"/>
      <c r="AA198" s="26" t="n"/>
      <c r="AB198" s="30">
        <f>Table110[[#This Row],[Hours Used]]-SUM(Table110[[#This Row],[Planned Maintenance]:[Start and Finish Production]])</f>
        <v/>
      </c>
      <c r="AC198" s="26" t="n"/>
      <c r="AD198" s="26" t="n"/>
      <c r="AE198" s="26" t="n"/>
      <c r="AF198" s="26" t="n"/>
      <c r="AG198" s="26" t="n"/>
      <c r="AH198" s="26" t="n"/>
      <c r="AI198" s="24">
        <f>(Table110[[#This Row],[Hours Used]]-SUM(Table110[[#This Row],[Planned Maintenance]:[Start and Finish Production]])-SUM(Table110[[#This Row],[Minor Stoppages]:[Material Shortages]])-Table110[[#This Row],[Quality Loss (Hrs)]]-Table110[[#This Row],[Operating Time]])/3</f>
        <v/>
      </c>
      <c r="AJ198" s="24">
        <f>IFERROR(IF(Table110[[#This Row],[SKU]]="",0,Table110[[#This Row],[Quality Loss (T)]]/(Table110[[#This Row],[SOC (TPD)]]/24)),"")</f>
        <v/>
      </c>
      <c r="AK198" s="31">
        <f>IFERROR(IF(Table110[[#This Row],[SKU]]="",0,Table110[[#This Row],[Volume Delivered (T)]]/(Table110[[#This Row],[SOC (TPD)]]/24)),"")</f>
        <v/>
      </c>
      <c r="AL198" s="31">
        <f>IFERROR(Table110[[#This Row],[Operating Time]]/Table110[[#This Row],[PRODUCTION HOURS]],"")</f>
        <v/>
      </c>
      <c r="AM198" s="32" t="n">
        <v>79</v>
      </c>
      <c r="AN198" s="32" t="inlineStr">
        <is>
          <t>YES</t>
        </is>
      </c>
      <c r="AO198" s="32" t="inlineStr">
        <is>
          <t>YES</t>
        </is>
      </c>
      <c r="AP198" s="32" t="n">
        <v>46</v>
      </c>
      <c r="AQ198" s="32" t="n">
        <v>43</v>
      </c>
      <c r="AR198" s="32" t="n"/>
      <c r="AS198" s="32">
        <f>IFERROR(SUMIFS(#REF!,#REF!,'Shift Wise-Data Sheet'!A:A,#REF!,"Samridhi Perk Line")/SUMIFS(#REF!,#REF!,'Shift Wise-Data Sheet'!A:A,#REF!,"Samridhi Perk Line"),"")</f>
        <v/>
      </c>
      <c r="AT198" s="32" t="n"/>
      <c r="AU198" s="32" t="n"/>
      <c r="AV198" s="203">
        <f>IFERROR(VLOOKUP(Table110[[#This Row],[Date]],'Overweight Data'!A196:G1291,6,FALSE),"")</f>
        <v/>
      </c>
      <c r="AW198" s="213">
        <f>IFERROR(
   IF(
      OR(Table110[[#This Row],[Operating Time]]=0, (Table110[[#This Row],[Operating Time]]/IF(AD198&lt;=1,AD198+1,AD198))*60=0),
      1,
      ((Table110[[#This Row],[Operating Time]])/IF(AD198&lt;=1,AD198+1,AD198))*60
   ),
"_")</f>
        <v/>
      </c>
      <c r="AX198" s="213">
        <f>COUNTIFS('Downtime Data'!A:A,Table110[[#This Row],[Date]])</f>
        <v/>
      </c>
      <c r="AY198" s="211">
        <f>IFERROR((SUM(Table110[[#This Row],[Minor Stoppages]:[Material Shortages]])/Table110[[#This Row],['# Stops]])*60,"")</f>
        <v/>
      </c>
      <c r="AZ198" s="211" t="n"/>
      <c r="BA198" s="33" t="n">
        <v>46229</v>
      </c>
    </row>
    <row r="199" ht="20.15" customHeight="1" s="452">
      <c r="A199" s="21" t="n">
        <v>46216</v>
      </c>
      <c r="B199" s="22">
        <f>IF(A199="","",TEXT(A199,"dddddd"))</f>
        <v/>
      </c>
      <c r="C199" s="22" t="n"/>
      <c r="D199" s="23" t="inlineStr">
        <is>
          <t>_10.3GM</t>
        </is>
      </c>
      <c r="E199" s="24">
        <f t="array" ref="E199">IFERROR(INDIRECT(D199),"")</f>
        <v/>
      </c>
      <c r="F199" s="25" t="n">
        <v>32</v>
      </c>
      <c r="G199" s="26" t="n">
        <v>31.5</v>
      </c>
      <c r="H199" s="27">
        <f>IFERROR((Table110[[#This Row],[Plan]]/Table110[[#This Row],[Hours Used]])/(Table110[[#This Row],[SOC (TPD)]]/24),"")</f>
        <v/>
      </c>
      <c r="I199" s="27">
        <f>IFERROR((Table110[[#This Row],[Volume Delivered (T)]]/Table110[[#This Row],[Hours Used]])/(Table110[[#This Row],[SOC (TPD)]]/24),"")</f>
        <v/>
      </c>
      <c r="J199" s="28" t="n"/>
      <c r="K199" s="28" t="n"/>
      <c r="L199" s="28" t="n"/>
      <c r="M199" s="25">
        <f>(VLOOKUP(Table110[[#This Row],[Date]],'Coated Rework Data'!$A:$F,5)/1000)</f>
        <v/>
      </c>
      <c r="N199" s="29" t="n">
        <v>0.036</v>
      </c>
      <c r="O199" s="83" t="n"/>
      <c r="P199" s="25" t="n"/>
      <c r="Q199" s="25" t="n"/>
      <c r="R199" s="69" t="n"/>
      <c r="S199" s="70" t="n"/>
      <c r="T199" s="30">
        <f>IF(Table110[[#This Row],[SKU]]="",0,24-Table110[[#This Row],[Legal Non-Operating Time]]-Table110[[#This Row],[No Demand Time]]-Table110[[#This Row],[Force Majeure]])</f>
        <v/>
      </c>
      <c r="U199" s="26" t="n">
        <v>1</v>
      </c>
      <c r="V199" s="26" t="n">
        <v>1</v>
      </c>
      <c r="W199" s="26" t="n"/>
      <c r="X199" s="26" t="n"/>
      <c r="Y199" s="26" t="n"/>
      <c r="Z199" s="26" t="n"/>
      <c r="AA199" s="26" t="n"/>
      <c r="AB199" s="30">
        <f>Table110[[#This Row],[Hours Used]]-SUM(Table110[[#This Row],[Planned Maintenance]:[Start and Finish Production]])</f>
        <v/>
      </c>
      <c r="AC199" s="26" t="n"/>
      <c r="AD199" s="26" t="n"/>
      <c r="AE199" s="26" t="n"/>
      <c r="AF199" s="26" t="n"/>
      <c r="AG199" s="26" t="n"/>
      <c r="AH199" s="26" t="n"/>
      <c r="AI199" s="24">
        <f>(Table110[[#This Row],[Hours Used]]-SUM(Table110[[#This Row],[Planned Maintenance]:[Start and Finish Production]])-SUM(Table110[[#This Row],[Minor Stoppages]:[Material Shortages]])-Table110[[#This Row],[Quality Loss (Hrs)]]-Table110[[#This Row],[Operating Time]])/3</f>
        <v/>
      </c>
      <c r="AJ199" s="24">
        <f>IFERROR(IF(Table110[[#This Row],[SKU]]="",0,Table110[[#This Row],[Quality Loss (T)]]/(Table110[[#This Row],[SOC (TPD)]]/24)),"")</f>
        <v/>
      </c>
      <c r="AK199" s="31">
        <f>IFERROR(IF(Table110[[#This Row],[SKU]]="",0,Table110[[#This Row],[Volume Delivered (T)]]/(Table110[[#This Row],[SOC (TPD)]]/24)),"")</f>
        <v/>
      </c>
      <c r="AL199" s="31">
        <f>IFERROR(Table110[[#This Row],[Operating Time]]/Table110[[#This Row],[PRODUCTION HOURS]],"")</f>
        <v/>
      </c>
      <c r="AM199" s="32" t="n">
        <v>74</v>
      </c>
      <c r="AN199" s="32" t="inlineStr">
        <is>
          <t>YES</t>
        </is>
      </c>
      <c r="AO199" s="32" t="inlineStr">
        <is>
          <t>YES</t>
        </is>
      </c>
      <c r="AP199" s="32" t="n">
        <v>0</v>
      </c>
      <c r="AQ199" s="32" t="n">
        <v>0</v>
      </c>
      <c r="AR199" s="32" t="n"/>
      <c r="AS199" s="32">
        <f>IFERROR(SUMIFS(#REF!,#REF!,'Shift Wise-Data Sheet'!A:A,#REF!,"Samridhi Perk Line")/SUMIFS(#REF!,#REF!,'Shift Wise-Data Sheet'!A:A,#REF!,"Samridhi Perk Line"),"")</f>
        <v/>
      </c>
      <c r="AT199" s="32" t="n"/>
      <c r="AU199" s="32" t="n"/>
      <c r="AV199" s="203">
        <f>IFERROR(VLOOKUP(Table110[[#This Row],[Date]],'Overweight Data'!A197:G1292,6,FALSE),"")</f>
        <v/>
      </c>
      <c r="AW199" s="213">
        <f>IFERROR(
   IF(
      OR(Table110[[#This Row],[Operating Time]]=0, (Table110[[#This Row],[Operating Time]]/IF(AD199&lt;=1,AD199+1,AD199))*60=0),
      1,
      ((Table110[[#This Row],[Operating Time]])/IF(AD199&lt;=1,AD199+1,AD199))*60
   ),
"_")</f>
        <v/>
      </c>
      <c r="AX199" s="213">
        <f>COUNTIFS('Downtime Data'!A:A,Table110[[#This Row],[Date]])</f>
        <v/>
      </c>
      <c r="AY199" s="211">
        <f>IFERROR((SUM(Table110[[#This Row],[Minor Stoppages]:[Material Shortages]])/Table110[[#This Row],['# Stops]])*60,"")</f>
        <v/>
      </c>
      <c r="AZ199" s="211" t="n"/>
      <c r="BA199" s="33" t="n">
        <v>46229</v>
      </c>
    </row>
    <row r="200" ht="20.15" customHeight="1" s="452">
      <c r="A200" s="21" t="n">
        <v>46217</v>
      </c>
      <c r="B200" s="22">
        <f>IF(A200="","",TEXT(A200,"dddddd"))</f>
        <v/>
      </c>
      <c r="C200" s="22" t="n"/>
      <c r="D200" s="23" t="inlineStr">
        <is>
          <t>_10.3GM</t>
        </is>
      </c>
      <c r="E200" s="24">
        <f t="array" ref="E200">IFERROR(INDIRECT(D200),"")</f>
        <v/>
      </c>
      <c r="F200" s="25" t="n">
        <v>32</v>
      </c>
      <c r="G200" s="26" t="n">
        <v>31</v>
      </c>
      <c r="H200" s="27">
        <f>IFERROR((Table110[[#This Row],[Plan]]/Table110[[#This Row],[Hours Used]])/(Table110[[#This Row],[SOC (TPD)]]/24),"")</f>
        <v/>
      </c>
      <c r="I200" s="27">
        <f>IFERROR((Table110[[#This Row],[Volume Delivered (T)]]/Table110[[#This Row],[Hours Used]])/(Table110[[#This Row],[SOC (TPD)]]/24),"")</f>
        <v/>
      </c>
      <c r="J200" s="28" t="n"/>
      <c r="K200" s="28" t="n"/>
      <c r="L200" s="28" t="n"/>
      <c r="M200" s="25">
        <f>(VLOOKUP(Table110[[#This Row],[Date]],'Coated Rework Data'!$A:$F,5)/1000)</f>
        <v/>
      </c>
      <c r="N200" s="29" t="n">
        <v>0.035</v>
      </c>
      <c r="O200" s="83" t="n"/>
      <c r="P200" s="25" t="n"/>
      <c r="Q200" s="25" t="n"/>
      <c r="R200" s="69" t="n"/>
      <c r="S200" s="70" t="n"/>
      <c r="T200" s="30">
        <f>IF(Table110[[#This Row],[SKU]]="",0,24-Table110[[#This Row],[Legal Non-Operating Time]]-Table110[[#This Row],[No Demand Time]]-Table110[[#This Row],[Force Majeure]])</f>
        <v/>
      </c>
      <c r="U200" s="26" t="n">
        <v>1</v>
      </c>
      <c r="V200" s="26" t="n">
        <v>0.5</v>
      </c>
      <c r="W200" s="26" t="n"/>
      <c r="X200" s="26" t="n"/>
      <c r="Y200" s="26" t="n"/>
      <c r="Z200" s="26" t="n"/>
      <c r="AA200" s="26" t="n"/>
      <c r="AB200" s="30">
        <f>Table110[[#This Row],[Hours Used]]-SUM(Table110[[#This Row],[Planned Maintenance]:[Start and Finish Production]])</f>
        <v/>
      </c>
      <c r="AC200" s="26" t="n"/>
      <c r="AD200" s="26" t="n"/>
      <c r="AF200" s="26" t="n">
        <v>0.5</v>
      </c>
      <c r="AG200" s="26" t="n"/>
      <c r="AH200" s="26" t="n"/>
      <c r="AI200" s="24">
        <f>(Table110[[#This Row],[Hours Used]]-SUM(Table110[[#This Row],[Planned Maintenance]:[Start and Finish Production]])-SUM(Table110[[#This Row],[Minor Stoppages]:[Material Shortages]])-Table110[[#This Row],[Quality Loss (Hrs)]]-Table110[[#This Row],[Operating Time]])/3</f>
        <v/>
      </c>
      <c r="AJ200" s="24">
        <f>IFERROR(IF(Table110[[#This Row],[SKU]]="",0,Table110[[#This Row],[Quality Loss (T)]]/(Table110[[#This Row],[SOC (TPD)]]/24)),"")</f>
        <v/>
      </c>
      <c r="AK200" s="31">
        <f>IFERROR(IF(Table110[[#This Row],[SKU]]="",0,Table110[[#This Row],[Volume Delivered (T)]]/(Table110[[#This Row],[SOC (TPD)]]/24)),"")</f>
        <v/>
      </c>
      <c r="AL200" s="31">
        <f>IFERROR(Table110[[#This Row],[Operating Time]]/Table110[[#This Row],[PRODUCTION HOURS]],"")</f>
        <v/>
      </c>
      <c r="AM200" s="32" t="n">
        <v>86</v>
      </c>
      <c r="AN200" s="32" t="inlineStr">
        <is>
          <t>YES</t>
        </is>
      </c>
      <c r="AO200" s="32" t="inlineStr">
        <is>
          <t>YES</t>
        </is>
      </c>
      <c r="AP200" s="32" t="n">
        <v>2</v>
      </c>
      <c r="AQ200" s="32" t="n">
        <v>1</v>
      </c>
      <c r="AR200" s="32" t="n"/>
      <c r="AS200" s="32">
        <f>IFERROR(SUMIFS(#REF!,#REF!,'Shift Wise-Data Sheet'!A:A,#REF!,"Samridhi Perk Line")/SUMIFS(#REF!,#REF!,'Shift Wise-Data Sheet'!A:A,#REF!,"Samridhi Perk Line"),"")</f>
        <v/>
      </c>
      <c r="AT200" s="32" t="n"/>
      <c r="AU200" s="32" t="n"/>
      <c r="AV200" s="203">
        <f>IFERROR(VLOOKUP(Table110[[#This Row],[Date]],'Overweight Data'!A198:G1293,6,FALSE),"")</f>
        <v/>
      </c>
      <c r="AW200" s="213">
        <f>IFERROR(
   IF(
      OR(Table110[[#This Row],[Operating Time]]=0, (Table110[[#This Row],[Operating Time]]/IF(AD200&lt;=1,AD200+1,AD200))*60=0),
      1,
      ((Table110[[#This Row],[Operating Time]])/IF(AD200&lt;=1,AD200+1,AD200))*60
   ),
"_")</f>
        <v/>
      </c>
      <c r="AX200" s="213">
        <f>COUNTIFS('Downtime Data'!A:A,Table110[[#This Row],[Date]])</f>
        <v/>
      </c>
      <c r="AY200" s="211">
        <f>IFERROR((SUM(Table110[[#This Row],[Minor Stoppages]:[Material Shortages]])/Table110[[#This Row],['# Stops]])*60,"")</f>
        <v/>
      </c>
      <c r="AZ200" s="211" t="n">
        <v>1</v>
      </c>
      <c r="BA200" s="33" t="n">
        <v>46229</v>
      </c>
    </row>
    <row r="201" ht="20.15" customHeight="1" s="452">
      <c r="A201" s="21" t="n">
        <v>46218</v>
      </c>
      <c r="B201" s="22">
        <f>IF(A201="","",TEXT(A201,"dddddd"))</f>
        <v/>
      </c>
      <c r="C201" s="22" t="n"/>
      <c r="D201" s="23" t="inlineStr">
        <is>
          <t>_10.3GM</t>
        </is>
      </c>
      <c r="E201" s="24">
        <f t="array" ref="E201">IFERROR(INDIRECT(D201),"")</f>
        <v/>
      </c>
      <c r="F201" s="25" t="n">
        <v>15.5</v>
      </c>
      <c r="G201" s="26" t="n">
        <v>34.2</v>
      </c>
      <c r="H201" s="27">
        <f>IFERROR((Table110[[#This Row],[Plan]]/Table110[[#This Row],[Hours Used]])/(Table110[[#This Row],[SOC (TPD)]]/24),"")</f>
        <v/>
      </c>
      <c r="I201" s="27">
        <f>IFERROR((Table110[[#This Row],[Volume Delivered (T)]]/Table110[[#This Row],[Hours Used]])/(Table110[[#This Row],[SOC (TPD)]]/24),"")</f>
        <v/>
      </c>
      <c r="J201" s="28" t="n"/>
      <c r="K201" s="28" t="n"/>
      <c r="L201" s="28" t="n"/>
      <c r="M201" s="25">
        <f>(VLOOKUP(Table110[[#This Row],[Date]],'Coated Rework Data'!$A:$F,5)/1000)</f>
        <v/>
      </c>
      <c r="N201" s="29" t="n">
        <v>0.04</v>
      </c>
      <c r="O201" s="83" t="n"/>
      <c r="P201" s="25" t="n"/>
      <c r="Q201" s="25" t="n"/>
      <c r="R201" s="69" t="n"/>
      <c r="S201" s="70" t="n"/>
      <c r="T201" s="30">
        <f>IF(Table110[[#This Row],[SKU]]="",0,24-Table110[[#This Row],[Legal Non-Operating Time]]-Table110[[#This Row],[No Demand Time]]-Table110[[#This Row],[Force Majeure]])</f>
        <v/>
      </c>
      <c r="U201" s="26" t="n">
        <v>1</v>
      </c>
      <c r="V201" s="26" t="n">
        <v>0.5</v>
      </c>
      <c r="W201" s="26" t="n"/>
      <c r="X201" s="26" t="n"/>
      <c r="Y201" s="26" t="n"/>
      <c r="Z201" s="26" t="n"/>
      <c r="AA201" s="26" t="n"/>
      <c r="AB201" s="30">
        <f>Table110[[#This Row],[Hours Used]]-SUM(Table110[[#This Row],[Planned Maintenance]:[Start and Finish Production]])</f>
        <v/>
      </c>
      <c r="AC201" s="26" t="n"/>
      <c r="AD201" s="26" t="n">
        <v>0.5</v>
      </c>
      <c r="AE201" s="26" t="n"/>
      <c r="AF201" s="26" t="n">
        <v>0.25</v>
      </c>
      <c r="AG201" s="26" t="n"/>
      <c r="AH201" s="26" t="n"/>
      <c r="AI201" s="24">
        <f>(Table110[[#This Row],[Hours Used]]-SUM(Table110[[#This Row],[Planned Maintenance]:[Start and Finish Production]])-SUM(Table110[[#This Row],[Minor Stoppages]:[Material Shortages]])-Table110[[#This Row],[Quality Loss (Hrs)]]-Table110[[#This Row],[Operating Time]])/3</f>
        <v/>
      </c>
      <c r="AJ201" s="24">
        <f>IFERROR(IF(Table110[[#This Row],[SKU]]="",0,Table110[[#This Row],[Quality Loss (T)]]/(Table110[[#This Row],[SOC (TPD)]]/24)),"")</f>
        <v/>
      </c>
      <c r="AK201" s="31">
        <f>IFERROR(IF(Table110[[#This Row],[SKU]]="",0,Table110[[#This Row],[Volume Delivered (T)]]/(Table110[[#This Row],[SOC (TPD)]]/24)),"")</f>
        <v/>
      </c>
      <c r="AL201" s="31">
        <f>IFERROR(Table110[[#This Row],[Operating Time]]/Table110[[#This Row],[PRODUCTION HOURS]],"")</f>
        <v/>
      </c>
      <c r="AM201" s="32" t="n">
        <v>83</v>
      </c>
      <c r="AN201" s="32" t="inlineStr">
        <is>
          <t>YES</t>
        </is>
      </c>
      <c r="AO201" s="32" t="inlineStr">
        <is>
          <t>YES</t>
        </is>
      </c>
      <c r="AP201" s="32" t="n">
        <v>1</v>
      </c>
      <c r="AQ201" s="32" t="n">
        <v>1</v>
      </c>
      <c r="AR201" s="32" t="n"/>
      <c r="AS201" s="32">
        <f>IFERROR(SUMIFS(#REF!,#REF!,'Shift Wise-Data Sheet'!A:A,#REF!,"Samridhi Perk Line")/SUMIFS(#REF!,#REF!,'Shift Wise-Data Sheet'!A:A,#REF!,"Samridhi Perk Line"),"")</f>
        <v/>
      </c>
      <c r="AT201" s="32" t="n"/>
      <c r="AU201" s="32" t="n"/>
      <c r="AV201" s="203">
        <f>IFERROR(VLOOKUP(Table110[[#This Row],[Date]],'Overweight Data'!A199:G1294,6,FALSE),"")</f>
        <v/>
      </c>
      <c r="AW201" s="213">
        <f>IFERROR(
   IF(
      OR(Table110[[#This Row],[Operating Time]]=0, (Table110[[#This Row],[Operating Time]]/IF(AD201&lt;=1,AD201+1,AD201))*60=0),
      1,
      ((Table110[[#This Row],[Operating Time]])/IF(AD201&lt;=1,AD201+1,AD201))*60
   ),
"_")</f>
        <v/>
      </c>
      <c r="AX201" s="213">
        <f>COUNTIFS('Downtime Data'!A:A,Table110[[#This Row],[Date]])</f>
        <v/>
      </c>
      <c r="AY201" s="211">
        <f>IFERROR((SUM(Table110[[#This Row],[Minor Stoppages]:[Material Shortages]])/Table110[[#This Row],['# Stops]])*60,"")</f>
        <v/>
      </c>
      <c r="AZ201" s="211" t="n"/>
      <c r="BA201" s="33" t="n">
        <v>46229</v>
      </c>
    </row>
    <row r="202" ht="20.15" customHeight="1" s="452">
      <c r="A202" s="21" t="n">
        <v>46219</v>
      </c>
      <c r="B202" s="22">
        <f>IF(A202="","",TEXT(A202,"dddddd"))</f>
        <v/>
      </c>
      <c r="C202" s="22" t="n"/>
      <c r="D202" s="23" t="inlineStr">
        <is>
          <t>_10.3GM</t>
        </is>
      </c>
      <c r="E202" s="24">
        <f t="array" ref="E202">IFERROR(INDIRECT(D202),"")</f>
        <v/>
      </c>
      <c r="F202" s="25" t="n">
        <v>16</v>
      </c>
      <c r="G202" s="26">
        <f>5.94+16.1</f>
        <v/>
      </c>
      <c r="H202" s="27">
        <f>IFERROR((Table110[[#This Row],[Plan]]/Table110[[#This Row],[Hours Used]])/(Table110[[#This Row],[SOC (TPD)]]/24),"")</f>
        <v/>
      </c>
      <c r="I202" s="27">
        <f>IFERROR((Table110[[#This Row],[Volume Delivered (T)]]/Table110[[#This Row],[Hours Used]])/(Table110[[#This Row],[SOC (TPD)]]/24),"")</f>
        <v/>
      </c>
      <c r="J202" s="28" t="n"/>
      <c r="K202" s="28" t="n"/>
      <c r="L202" s="28" t="n"/>
      <c r="M202" s="25">
        <f>(VLOOKUP(Table110[[#This Row],[Date]],'Coated Rework Data'!$A:$F,5)/1000)</f>
        <v/>
      </c>
      <c r="N202" s="29" t="n">
        <v>0.04</v>
      </c>
      <c r="O202" s="83" t="n"/>
      <c r="P202" s="25" t="n"/>
      <c r="Q202" s="25" t="n"/>
      <c r="R202" s="69" t="n"/>
      <c r="S202" s="70" t="n"/>
      <c r="T202" s="30">
        <f>IF(Table110[[#This Row],[SKU]]="",0,24-Table110[[#This Row],[Legal Non-Operating Time]]-Table110[[#This Row],[No Demand Time]]-Table110[[#This Row],[Force Majeure]])</f>
        <v/>
      </c>
      <c r="U202" s="26" t="n"/>
      <c r="V202" s="26" t="n"/>
      <c r="W202" s="26" t="n">
        <v>12</v>
      </c>
      <c r="X202" s="26" t="n"/>
      <c r="Y202" s="26" t="n"/>
      <c r="Z202" s="26" t="n"/>
      <c r="AA202" s="26" t="n">
        <v>7</v>
      </c>
      <c r="AB202" s="30">
        <f>Table110[[#This Row],[Hours Used]]-SUM(Table110[[#This Row],[Planned Maintenance]:[Start and Finish Production]])</f>
        <v/>
      </c>
      <c r="AC202" s="26" t="n"/>
      <c r="AD202" s="26" t="n"/>
      <c r="AE202" s="26" t="n"/>
      <c r="AF202" s="26" t="n"/>
      <c r="AG202" s="26" t="n"/>
      <c r="AH202" s="26" t="n"/>
      <c r="AI202" s="24">
        <f>(Table110[[#This Row],[Hours Used]]-SUM(Table110[[#This Row],[Planned Maintenance]:[Start and Finish Production]])-SUM(Table110[[#This Row],[Minor Stoppages]:[Material Shortages]])-Table110[[#This Row],[Quality Loss (Hrs)]]-Table110[[#This Row],[Operating Time]])/3</f>
        <v/>
      </c>
      <c r="AJ202" s="24">
        <f>IFERROR(IF(Table110[[#This Row],[SKU]]="",0,Table110[[#This Row],[Quality Loss (T)]]/(Table110[[#This Row],[SOC (TPD)]]/24)),"")</f>
        <v/>
      </c>
      <c r="AK202" s="31">
        <f>IFERROR(IF(Table110[[#This Row],[SKU]]="",0,Table110[[#This Row],[Volume Delivered (T)]]/(Table110[[#This Row],[SOC (TPD)]]/24)),"")</f>
        <v/>
      </c>
      <c r="AL202" s="31">
        <f>IFERROR(Table110[[#This Row],[Operating Time]]/Table110[[#This Row],[PRODUCTION HOURS]],"")</f>
        <v/>
      </c>
      <c r="AM202" s="32" t="n">
        <v>81</v>
      </c>
      <c r="AN202" s="32" t="inlineStr">
        <is>
          <t>YES</t>
        </is>
      </c>
      <c r="AO202" s="32" t="inlineStr">
        <is>
          <t>YES</t>
        </is>
      </c>
      <c r="AP202" s="32" t="n">
        <v>0</v>
      </c>
      <c r="AQ202" s="32" t="n">
        <v>0</v>
      </c>
      <c r="AR202" s="32" t="n"/>
      <c r="AS202" s="32">
        <f>IFERROR(SUMIFS(#REF!,#REF!,'Shift Wise-Data Sheet'!A:A,#REF!,"Samridhi Perk Line")/SUMIFS(#REF!,#REF!,'Shift Wise-Data Sheet'!A:A,#REF!,"Samridhi Perk Line"),"")</f>
        <v/>
      </c>
      <c r="AT202" s="32" t="n"/>
      <c r="AU202" s="32" t="n"/>
      <c r="AV202" s="203">
        <f>IFERROR(VLOOKUP(Table110[[#This Row],[Date]],'Overweight Data'!A200:G1295,6,FALSE),"")</f>
        <v/>
      </c>
      <c r="AW202" s="213">
        <f>IFERROR(
   IF(
      OR(Table110[[#This Row],[Operating Time]]=0, (Table110[[#This Row],[Operating Time]]/IF(AD202&lt;=1,AD202+1,AD202))*60=0),
      1,
      ((Table110[[#This Row],[Operating Time]])/IF(AD202&lt;=1,AD202+1,AD202))*60
   ),
"_")</f>
        <v/>
      </c>
      <c r="AX202" s="213">
        <f>COUNTIFS('Downtime Data'!A:A,Table110[[#This Row],[Date]])</f>
        <v/>
      </c>
      <c r="AY202" s="211">
        <f>IFERROR((SUM(Table110[[#This Row],[Minor Stoppages]:[Material Shortages]])/Table110[[#This Row],['# Stops]])*60,"")</f>
        <v/>
      </c>
      <c r="AZ202" s="211" t="n"/>
      <c r="BA202" s="33" t="n">
        <v>46229</v>
      </c>
    </row>
    <row r="203" ht="20.15" customHeight="1" s="452">
      <c r="A203" s="21" t="n">
        <v>46220</v>
      </c>
      <c r="B203" s="22">
        <f>IF(A203="","",TEXT(A203,"dddddd"))</f>
        <v/>
      </c>
      <c r="C203" s="22" t="n"/>
      <c r="D203" s="23" t="inlineStr">
        <is>
          <t>_10.3GM</t>
        </is>
      </c>
      <c r="E203" s="24">
        <f t="array" ref="E203">IFERROR(INDIRECT(D203),"")</f>
        <v/>
      </c>
      <c r="F203" s="25" t="n">
        <v>31</v>
      </c>
      <c r="G203" s="26" t="n">
        <v>28.8</v>
      </c>
      <c r="H203" s="27">
        <f>IFERROR((Table110[[#This Row],[Plan]]/Table110[[#This Row],[Hours Used]])/(Table110[[#This Row],[SOC (TPD)]]/24),"")</f>
        <v/>
      </c>
      <c r="I203" s="27">
        <f>IFERROR((Table110[[#This Row],[Volume Delivered (T)]]/Table110[[#This Row],[Hours Used]])/(Table110[[#This Row],[SOC (TPD)]]/24),"")</f>
        <v/>
      </c>
      <c r="J203" s="28" t="n"/>
      <c r="K203" s="28" t="n"/>
      <c r="L203" s="28" t="n"/>
      <c r="M203" s="25">
        <f>(VLOOKUP(Table110[[#This Row],[Date]],'Coated Rework Data'!$A:$F,5)/1000)</f>
        <v/>
      </c>
      <c r="N203" s="29" t="n">
        <v>0.038</v>
      </c>
      <c r="O203" s="83" t="n"/>
      <c r="P203" s="25" t="n"/>
      <c r="Q203" s="25" t="n"/>
      <c r="R203" s="69" t="n"/>
      <c r="S203" s="70" t="n"/>
      <c r="T203" s="30">
        <f>IF(Table110[[#This Row],[SKU]]="",0,24-Table110[[#This Row],[Legal Non-Operating Time]]-Table110[[#This Row],[No Demand Time]]-Table110[[#This Row],[Force Majeure]])</f>
        <v/>
      </c>
      <c r="U203" s="26" t="n"/>
      <c r="V203" s="26" t="n">
        <v>1</v>
      </c>
      <c r="W203" s="26" t="n"/>
      <c r="X203" s="26" t="n">
        <v>1</v>
      </c>
      <c r="Y203" s="26" t="n"/>
      <c r="Z203" s="26" t="n"/>
      <c r="AA203" s="26" t="n"/>
      <c r="AB203" s="30">
        <f>Table110[[#This Row],[Hours Used]]-SUM(Table110[[#This Row],[Planned Maintenance]:[Start and Finish Production]])</f>
        <v/>
      </c>
      <c r="AC203" s="26" t="n"/>
      <c r="AD203" s="26" t="n">
        <v>2.5</v>
      </c>
      <c r="AE203" s="26" t="n"/>
      <c r="AF203" s="26" t="n"/>
      <c r="AG203" s="26" t="n"/>
      <c r="AH203" s="26" t="n"/>
      <c r="AI203" s="24">
        <f>(Table110[[#This Row],[Hours Used]]-SUM(Table110[[#This Row],[Planned Maintenance]:[Start and Finish Production]])-SUM(Table110[[#This Row],[Minor Stoppages]:[Material Shortages]])-Table110[[#This Row],[Quality Loss (Hrs)]]-Table110[[#This Row],[Operating Time]])/3</f>
        <v/>
      </c>
      <c r="AJ203" s="24">
        <f>IFERROR(IF(Table110[[#This Row],[SKU]]="",0,Table110[[#This Row],[Quality Loss (T)]]/(Table110[[#This Row],[SOC (TPD)]]/24)),"")</f>
        <v/>
      </c>
      <c r="AK203" s="31">
        <f>IFERROR(IF(Table110[[#This Row],[SKU]]="",0,Table110[[#This Row],[Volume Delivered (T)]]/(Table110[[#This Row],[SOC (TPD)]]/24)),"")</f>
        <v/>
      </c>
      <c r="AL203" s="31">
        <f>IFERROR(Table110[[#This Row],[Operating Time]]/Table110[[#This Row],[PRODUCTION HOURS]],"")</f>
        <v/>
      </c>
      <c r="AM203" s="32" t="n">
        <v>74</v>
      </c>
      <c r="AN203" s="32" t="inlineStr">
        <is>
          <t>YES</t>
        </is>
      </c>
      <c r="AO203" s="32" t="inlineStr">
        <is>
          <t>YES</t>
        </is>
      </c>
      <c r="AP203" s="32" t="n">
        <v>0</v>
      </c>
      <c r="AQ203" s="32" t="n">
        <v>0</v>
      </c>
      <c r="AR203" s="32" t="n"/>
      <c r="AS203" s="32">
        <f>IFERROR(SUMIFS(#REF!,#REF!,'Shift Wise-Data Sheet'!A:A,#REF!,"Samridhi Perk Line")/SUMIFS(#REF!,#REF!,'Shift Wise-Data Sheet'!A:A,#REF!,"Samridhi Perk Line"),"")</f>
        <v/>
      </c>
      <c r="AT203" s="32" t="n"/>
      <c r="AU203" s="32" t="n"/>
      <c r="AV203" s="203">
        <f>IFERROR(VLOOKUP(Table110[[#This Row],[Date]],'Overweight Data'!A201:G1296,6,FALSE),"")</f>
        <v/>
      </c>
      <c r="AW203" s="213">
        <f>IFERROR(
   IF(
      OR(Table110[[#This Row],[Operating Time]]=0, (Table110[[#This Row],[Operating Time]]/IF(AD203&lt;=1,AD203+1,AD203))*60=0),
      1,
      ((Table110[[#This Row],[Operating Time]])/IF(AD203&lt;=1,AD203+1,AD203))*60
   ),
"_")</f>
        <v/>
      </c>
      <c r="AX203" s="213">
        <f>COUNTIFS('Downtime Data'!A:A,Table110[[#This Row],[Date]])</f>
        <v/>
      </c>
      <c r="AY203" s="211">
        <f>IFERROR((SUM(Table110[[#This Row],[Minor Stoppages]:[Material Shortages]])/Table110[[#This Row],['# Stops]])*60,"")</f>
        <v/>
      </c>
      <c r="AZ203" s="211" t="n"/>
      <c r="BA203" s="33" t="n">
        <v>46229</v>
      </c>
    </row>
    <row r="204" ht="20.15" customHeight="1" s="452">
      <c r="A204" s="21" t="n">
        <v>46221</v>
      </c>
      <c r="B204" s="22">
        <f>IF(A204="","",TEXT(A204,"dddddd"))</f>
        <v/>
      </c>
      <c r="C204" s="22" t="n"/>
      <c r="D204" s="23" t="inlineStr">
        <is>
          <t>_10.3GM</t>
        </is>
      </c>
      <c r="E204" s="24">
        <f t="array" ref="E204">IFERROR(INDIRECT(D204),"")</f>
        <v/>
      </c>
      <c r="F204" s="25" t="n">
        <v>32</v>
      </c>
      <c r="G204" s="26" t="n">
        <v>31.5</v>
      </c>
      <c r="H204" s="27">
        <f>IFERROR((Table110[[#This Row],[Plan]]/Table110[[#This Row],[Hours Used]])/(Table110[[#This Row],[SOC (TPD)]]/24),"")</f>
        <v/>
      </c>
      <c r="I204" s="27">
        <f>IFERROR((Table110[[#This Row],[Volume Delivered (T)]]/Table110[[#This Row],[Hours Used]])/(Table110[[#This Row],[SOC (TPD)]]/24),"")</f>
        <v/>
      </c>
      <c r="J204" s="28" t="n"/>
      <c r="K204" s="28" t="n"/>
      <c r="L204" s="28" t="n"/>
      <c r="M204" s="25">
        <f>(VLOOKUP(Table110[[#This Row],[Date]],'Coated Rework Data'!$A:$F,5)/1000)</f>
        <v/>
      </c>
      <c r="N204" s="29" t="n">
        <v>0.038</v>
      </c>
      <c r="O204" s="83" t="n"/>
      <c r="P204" s="25" t="n"/>
      <c r="Q204" s="25" t="n"/>
      <c r="R204" s="69" t="n"/>
      <c r="S204" s="70" t="n"/>
      <c r="T204" s="30">
        <f>IF(Table110[[#This Row],[SKU]]="",0,24-Table110[[#This Row],[Legal Non-Operating Time]]-Table110[[#This Row],[No Demand Time]]-Table110[[#This Row],[Force Majeure]])</f>
        <v/>
      </c>
      <c r="U204" s="26" t="n"/>
      <c r="V204" s="26" t="n">
        <v>1</v>
      </c>
      <c r="W204" s="26" t="n"/>
      <c r="X204" s="26" t="n"/>
      <c r="Y204" s="26" t="n"/>
      <c r="Z204" s="26" t="n"/>
      <c r="AA204" s="26" t="n"/>
      <c r="AB204" s="30">
        <f>Table110[[#This Row],[Hours Used]]-SUM(Table110[[#This Row],[Planned Maintenance]:[Start and Finish Production]])</f>
        <v/>
      </c>
      <c r="AC204" s="26" t="n">
        <v>0.5</v>
      </c>
      <c r="AD204" s="26" t="n">
        <v>1.5</v>
      </c>
      <c r="AE204" s="26" t="n"/>
      <c r="AF204" s="26" t="n"/>
      <c r="AG204" s="26" t="n"/>
      <c r="AH204" s="26" t="n"/>
      <c r="AI204" s="24">
        <f>(Table110[[#This Row],[Hours Used]]-SUM(Table110[[#This Row],[Planned Maintenance]:[Start and Finish Production]])-SUM(Table110[[#This Row],[Minor Stoppages]:[Material Shortages]])-Table110[[#This Row],[Quality Loss (Hrs)]]-Table110[[#This Row],[Operating Time]])/3</f>
        <v/>
      </c>
      <c r="AJ204" s="24">
        <f>IFERROR(IF(Table110[[#This Row],[SKU]]="",0,Table110[[#This Row],[Quality Loss (T)]]/(Table110[[#This Row],[SOC (TPD)]]/24)),"")</f>
        <v/>
      </c>
      <c r="AK204" s="31">
        <f>IFERROR(IF(Table110[[#This Row],[SKU]]="",0,Table110[[#This Row],[Volume Delivered (T)]]/(Table110[[#This Row],[SOC (TPD)]]/24)),"")</f>
        <v/>
      </c>
      <c r="AL204" s="31">
        <f>IFERROR(Table110[[#This Row],[Operating Time]]/Table110[[#This Row],[PRODUCTION HOURS]],"")</f>
        <v/>
      </c>
      <c r="AM204" s="32" t="n">
        <v>74</v>
      </c>
      <c r="AN204" s="32" t="inlineStr">
        <is>
          <t>YES</t>
        </is>
      </c>
      <c r="AO204" s="32" t="inlineStr">
        <is>
          <t>YES</t>
        </is>
      </c>
      <c r="AP204" s="32" t="n">
        <v>3</v>
      </c>
      <c r="AQ204" s="32" t="n">
        <v>0</v>
      </c>
      <c r="AR204" s="32" t="n"/>
      <c r="AS204" s="32">
        <f>IFERROR(SUMIFS(#REF!,#REF!,'Shift Wise-Data Sheet'!A:A,#REF!,"Samridhi Perk Line")/SUMIFS(#REF!,#REF!,'Shift Wise-Data Sheet'!A:A,#REF!,"Samridhi Perk Line"),"")</f>
        <v/>
      </c>
      <c r="AT204" s="32" t="n"/>
      <c r="AU204" s="32" t="n"/>
      <c r="AV204" s="203">
        <f>IFERROR(VLOOKUP(Table110[[#This Row],[Date]],'Overweight Data'!A202:G1297,6,FALSE),"")</f>
        <v/>
      </c>
      <c r="AW204" s="213">
        <f>IFERROR(
   IF(
      OR(Table110[[#This Row],[Operating Time]]=0, (Table110[[#This Row],[Operating Time]]/IF(AD204&lt;=1,AD204+1,AD204))*60=0),
      1,
      ((Table110[[#This Row],[Operating Time]])/IF(AD204&lt;=1,AD204+1,AD204))*60
   ),
"_")</f>
        <v/>
      </c>
      <c r="AX204" s="213">
        <f>COUNTIFS('Downtime Data'!A:A,Table110[[#This Row],[Date]])</f>
        <v/>
      </c>
      <c r="AY204" s="211">
        <f>IFERROR((SUM(Table110[[#This Row],[Minor Stoppages]:[Material Shortages]])/Table110[[#This Row],['# Stops]])*60,"")</f>
        <v/>
      </c>
      <c r="AZ204" s="211" t="n"/>
      <c r="BA204" s="33" t="n">
        <v>46229</v>
      </c>
    </row>
    <row r="205" ht="20.15" customHeight="1" s="452">
      <c r="A205" s="21" t="n">
        <v>46222</v>
      </c>
      <c r="B205" s="22">
        <f>IF(A205="","",TEXT(A205,"dddddd"))</f>
        <v/>
      </c>
      <c r="C205" s="22" t="n"/>
      <c r="D205" s="23" t="inlineStr">
        <is>
          <t>_10.3GM</t>
        </is>
      </c>
      <c r="E205" s="24">
        <f t="array" ref="E205">IFERROR(INDIRECT(D205),"")</f>
        <v/>
      </c>
      <c r="F205" s="25" t="n">
        <v>32</v>
      </c>
      <c r="G205" s="26">
        <f>23.4+8.4</f>
        <v/>
      </c>
      <c r="H205" s="27">
        <f>IFERROR((Table110[[#This Row],[Plan]]/Table110[[#This Row],[Hours Used]])/(Table110[[#This Row],[SOC (TPD)]]/24),"")</f>
        <v/>
      </c>
      <c r="I205" s="27">
        <f>IFERROR((Table110[[#This Row],[Volume Delivered (T)]]/Table110[[#This Row],[Hours Used]])/(Table110[[#This Row],[SOC (TPD)]]/24),"")</f>
        <v/>
      </c>
      <c r="J205" s="28" t="n"/>
      <c r="K205" s="28" t="n"/>
      <c r="L205" s="28" t="n"/>
      <c r="M205" s="25">
        <f>(VLOOKUP(Table110[[#This Row],[Date]],'Coated Rework Data'!$A:$F,5)/1000)</f>
        <v/>
      </c>
      <c r="N205" s="29" t="n">
        <v>0.038</v>
      </c>
      <c r="O205" s="83" t="n"/>
      <c r="P205" s="25" t="n"/>
      <c r="Q205" s="25" t="n"/>
      <c r="R205" s="69" t="n"/>
      <c r="S205" s="70" t="n"/>
      <c r="T205" s="30">
        <f>IF(Table110[[#This Row],[SKU]]="",0,24-Table110[[#This Row],[Legal Non-Operating Time]]-Table110[[#This Row],[No Demand Time]]-Table110[[#This Row],[Force Majeure]])</f>
        <v/>
      </c>
      <c r="U205" s="26" t="n"/>
      <c r="V205" s="26" t="n">
        <v>1</v>
      </c>
      <c r="W205" s="26" t="n"/>
      <c r="X205" s="26" t="n"/>
      <c r="Y205" s="26" t="n"/>
      <c r="Z205" s="26" t="n"/>
      <c r="AA205" s="26" t="n"/>
      <c r="AB205" s="30">
        <f>Table110[[#This Row],[Hours Used]]-SUM(Table110[[#This Row],[Planned Maintenance]:[Start and Finish Production]])</f>
        <v/>
      </c>
      <c r="AC205" s="26" t="n"/>
      <c r="AD205" s="26" t="n">
        <v>1.5</v>
      </c>
      <c r="AE205" s="26" t="n"/>
      <c r="AF205" s="26" t="n"/>
      <c r="AG205" s="26" t="n"/>
      <c r="AH205" s="26" t="n"/>
      <c r="AI205" s="24">
        <f>(Table110[[#This Row],[Hours Used]]-SUM(Table110[[#This Row],[Planned Maintenance]:[Start and Finish Production]])-SUM(Table110[[#This Row],[Minor Stoppages]:[Material Shortages]])-Table110[[#This Row],[Quality Loss (Hrs)]]-Table110[[#This Row],[Operating Time]])/3</f>
        <v/>
      </c>
      <c r="AJ205" s="24">
        <f>IFERROR(IF(Table110[[#This Row],[SKU]]="",0,Table110[[#This Row],[Quality Loss (T)]]/(Table110[[#This Row],[SOC (TPD)]]/24)),"")</f>
        <v/>
      </c>
      <c r="AK205" s="31">
        <f>IFERROR(IF(Table110[[#This Row],[SKU]]="",0,Table110[[#This Row],[Volume Delivered (T)]]/(Table110[[#This Row],[SOC (TPD)]]/24)),"")</f>
        <v/>
      </c>
      <c r="AL205" s="31">
        <f>IFERROR(Table110[[#This Row],[Operating Time]]/Table110[[#This Row],[PRODUCTION HOURS]],"")</f>
        <v/>
      </c>
      <c r="AM205" s="32" t="n">
        <v>74</v>
      </c>
      <c r="AN205" s="32" t="inlineStr">
        <is>
          <t>YES</t>
        </is>
      </c>
      <c r="AO205" s="32" t="inlineStr">
        <is>
          <t>YES</t>
        </is>
      </c>
      <c r="AP205" s="32" t="n">
        <v>0</v>
      </c>
      <c r="AQ205" s="32" t="n">
        <v>0</v>
      </c>
      <c r="AR205" s="32" t="n"/>
      <c r="AS205" s="32">
        <f>IFERROR(SUMIFS(#REF!,#REF!,'Shift Wise-Data Sheet'!A:A,#REF!,"Samridhi Perk Line")/SUMIFS(#REF!,#REF!,'Shift Wise-Data Sheet'!A:A,#REF!,"Samridhi Perk Line"),"")</f>
        <v/>
      </c>
      <c r="AT205" s="32" t="n"/>
      <c r="AU205" s="32" t="n"/>
      <c r="AV205" s="203">
        <f>IFERROR(VLOOKUP(Table110[[#This Row],[Date]],'Overweight Data'!A203:G1298,6,FALSE),"")</f>
        <v/>
      </c>
      <c r="AW205" s="213">
        <f>IFERROR(
   IF(
      OR(Table110[[#This Row],[Operating Time]]=0, (Table110[[#This Row],[Operating Time]]/IF(AD205&lt;=1,AD205+1,AD205))*60=0),
      1,
      ((Table110[[#This Row],[Operating Time]])/IF(AD205&lt;=1,AD205+1,AD205))*60
   ),
"_")</f>
        <v/>
      </c>
      <c r="AX205" s="213">
        <f>COUNTIFS('Downtime Data'!A:A,Table110[[#This Row],[Date]])</f>
        <v/>
      </c>
      <c r="AY205" s="211">
        <f>IFERROR((SUM(Table110[[#This Row],[Minor Stoppages]:[Material Shortages]])/Table110[[#This Row],['# Stops]])*60,"")</f>
        <v/>
      </c>
      <c r="AZ205" s="211" t="n"/>
      <c r="BA205" s="33" t="n">
        <v>46229</v>
      </c>
    </row>
    <row r="206" ht="20.15" customHeight="1" s="452">
      <c r="A206" s="21" t="n">
        <v>46223</v>
      </c>
      <c r="B206" s="22">
        <f>IF(A206="","",TEXT(A206,"dddddd"))</f>
        <v/>
      </c>
      <c r="C206" s="22" t="n"/>
      <c r="D206" s="23" t="inlineStr">
        <is>
          <t>_10.3GM</t>
        </is>
      </c>
      <c r="E206" s="24">
        <f t="array" ref="E206">IFERROR(INDIRECT(D206),"")</f>
        <v/>
      </c>
      <c r="F206" s="25" t="n">
        <v>32</v>
      </c>
      <c r="G206" s="26" t="n">
        <v>34.8</v>
      </c>
      <c r="H206" s="27">
        <f>IFERROR((Table110[[#This Row],[Plan]]/Table110[[#This Row],[Hours Used]])/(Table110[[#This Row],[SOC (TPD)]]/24),"")</f>
        <v/>
      </c>
      <c r="I206" s="27">
        <f>IFERROR((Table110[[#This Row],[Volume Delivered (T)]]/Table110[[#This Row],[Hours Used]])/(Table110[[#This Row],[SOC (TPD)]]/24),"")</f>
        <v/>
      </c>
      <c r="J206" s="28" t="n"/>
      <c r="K206" s="28" t="n"/>
      <c r="L206" s="28" t="n"/>
      <c r="M206" s="25">
        <f>(VLOOKUP(Table110[[#This Row],[Date]],'Coated Rework Data'!$A:$F,5)/1000)</f>
        <v/>
      </c>
      <c r="N206" s="29" t="n">
        <v>0.038</v>
      </c>
      <c r="O206" s="83" t="n"/>
      <c r="P206" s="25" t="n"/>
      <c r="Q206" s="25" t="n"/>
      <c r="R206" s="69" t="n"/>
      <c r="S206" s="70" t="n"/>
      <c r="T206" s="30">
        <f>IF(Table110[[#This Row],[SKU]]="",0,24-Table110[[#This Row],[Legal Non-Operating Time]]-Table110[[#This Row],[No Demand Time]]-Table110[[#This Row],[Force Majeure]])</f>
        <v/>
      </c>
      <c r="U206" s="26" t="n"/>
      <c r="V206" s="26" t="n">
        <v>1</v>
      </c>
      <c r="W206" s="26" t="n"/>
      <c r="X206" s="26" t="n"/>
      <c r="Y206" s="26" t="n"/>
      <c r="Z206" s="26" t="n"/>
      <c r="AA206" s="26" t="n"/>
      <c r="AB206" s="30">
        <f>Table110[[#This Row],[Hours Used]]-SUM(Table110[[#This Row],[Planned Maintenance]:[Start and Finish Production]])</f>
        <v/>
      </c>
      <c r="AC206" s="26" t="n"/>
      <c r="AD206" s="26" t="n"/>
      <c r="AE206" s="26" t="n"/>
      <c r="AF206" s="26" t="n"/>
      <c r="AG206" s="26" t="n"/>
      <c r="AH206" s="26" t="n"/>
      <c r="AI206" s="24">
        <f>(Table110[[#This Row],[Hours Used]]-SUM(Table110[[#This Row],[Planned Maintenance]:[Start and Finish Production]])-SUM(Table110[[#This Row],[Minor Stoppages]:[Material Shortages]])-Table110[[#This Row],[Quality Loss (Hrs)]]-Table110[[#This Row],[Operating Time]])/3</f>
        <v/>
      </c>
      <c r="AJ206" s="24">
        <f>IFERROR(IF(Table110[[#This Row],[SKU]]="",0,Table110[[#This Row],[Quality Loss (T)]]/(Table110[[#This Row],[SOC (TPD)]]/24)),"")</f>
        <v/>
      </c>
      <c r="AK206" s="31">
        <f>IFERROR(IF(Table110[[#This Row],[SKU]]="",0,Table110[[#This Row],[Volume Delivered (T)]]/(Table110[[#This Row],[SOC (TPD)]]/24)),"")</f>
        <v/>
      </c>
      <c r="AL206" s="31">
        <f>IFERROR(Table110[[#This Row],[Operating Time]]/Table110[[#This Row],[PRODUCTION HOURS]],"")</f>
        <v/>
      </c>
      <c r="AM206" s="32" t="n">
        <v>74</v>
      </c>
      <c r="AN206" s="32" t="inlineStr">
        <is>
          <t>YES</t>
        </is>
      </c>
      <c r="AO206" s="32" t="inlineStr">
        <is>
          <t>YES</t>
        </is>
      </c>
      <c r="AP206" s="32" t="n">
        <v>18</v>
      </c>
      <c r="AQ206" s="32" t="n">
        <v>0</v>
      </c>
      <c r="AR206" s="32" t="n"/>
      <c r="AS206" s="32">
        <f>IFERROR(SUMIFS(#REF!,#REF!,'Shift Wise-Data Sheet'!A:A,#REF!,"Samridhi Perk Line")/SUMIFS(#REF!,#REF!,'Shift Wise-Data Sheet'!A:A,#REF!,"Samridhi Perk Line"),"")</f>
        <v/>
      </c>
      <c r="AT206" s="32" t="n"/>
      <c r="AU206" s="32" t="n"/>
      <c r="AV206" s="203">
        <f>IFERROR(VLOOKUP(Table110[[#This Row],[Date]],'Overweight Data'!A204:G1299,6,FALSE),"")</f>
        <v/>
      </c>
      <c r="AW206" s="213">
        <f>IFERROR(
   IF(
      OR(Table110[[#This Row],[Operating Time]]=0, (Table110[[#This Row],[Operating Time]]/IF(AD206&lt;=1,AD206+1,AD206))*60=0),
      1,
      ((Table110[[#This Row],[Operating Time]])/IF(AD206&lt;=1,AD206+1,AD206))*60
   ),
"_")</f>
        <v/>
      </c>
      <c r="AX206" s="213">
        <f>COUNTIFS('Downtime Data'!A:A,Table110[[#This Row],[Date]])</f>
        <v/>
      </c>
      <c r="AY206" s="211">
        <f>IFERROR((SUM(Table110[[#This Row],[Minor Stoppages]:[Material Shortages]])/Table110[[#This Row],['# Stops]])*60,"")</f>
        <v/>
      </c>
      <c r="AZ206" s="211" t="n"/>
      <c r="BA206" s="33" t="n">
        <v>46229</v>
      </c>
    </row>
    <row r="207" ht="20.15" customHeight="1" s="452">
      <c r="A207" s="21" t="n">
        <v>46224</v>
      </c>
      <c r="B207" s="22">
        <f>IF(A207="","",TEXT(A207,"dddddd"))</f>
        <v/>
      </c>
      <c r="C207" s="22" t="n"/>
      <c r="D207" s="23" t="n"/>
      <c r="E207" s="24" t="n"/>
      <c r="F207" s="25" t="n"/>
      <c r="G207" s="26" t="n"/>
      <c r="H207" s="27">
        <f>IFERROR((Table110[[#This Row],[Plan]]/Table110[[#This Row],[Hours Used]])/(Table110[[#This Row],[SOC (TPD)]]/24),"")</f>
        <v/>
      </c>
      <c r="I207" s="27">
        <f>IFERROR((Table110[[#This Row],[Volume Delivered (T)]]/Table110[[#This Row],[Hours Used]])/(Table110[[#This Row],[SOC (TPD)]]/24),"")</f>
        <v/>
      </c>
      <c r="J207" s="28" t="n"/>
      <c r="K207" s="28" t="n"/>
      <c r="L207" s="28" t="n"/>
      <c r="M207" s="25" t="n"/>
      <c r="N207" s="29" t="n"/>
      <c r="O207" s="83" t="n"/>
      <c r="P207" s="25" t="n"/>
      <c r="Q207" s="25" t="n"/>
      <c r="R207" s="69" t="n"/>
      <c r="S207" s="70" t="n"/>
      <c r="T207" s="30">
        <f>IF(Table110[[#This Row],[SKU]]="",0,24-Table110[[#This Row],[Legal Non-Operating Time]]-Table110[[#This Row],[No Demand Time]]-Table110[[#This Row],[Force Majeure]])</f>
        <v/>
      </c>
      <c r="U207" s="26" t="n"/>
      <c r="V207" s="26" t="n"/>
      <c r="W207" s="26" t="n"/>
      <c r="X207" s="26" t="n"/>
      <c r="Y207" s="26" t="n"/>
      <c r="Z207" s="26" t="n"/>
      <c r="AA207" s="26" t="n"/>
      <c r="AB207" s="30">
        <f>Table110[[#This Row],[Hours Used]]-SUM(Table110[[#This Row],[Planned Maintenance]:[Start and Finish Production]])</f>
        <v/>
      </c>
      <c r="AC207" s="26" t="n"/>
      <c r="AD207" s="26" t="n"/>
      <c r="AE207" s="26" t="n"/>
      <c r="AF207" s="26" t="n"/>
      <c r="AG207" s="26" t="n"/>
      <c r="AH207" s="26" t="n"/>
      <c r="AI207" s="24">
        <f>(Table110[[#This Row],[Hours Used]]-SUM(Table110[[#This Row],[Planned Maintenance]:[Start and Finish Production]])-SUM(Table110[[#This Row],[Minor Stoppages]:[Material Shortages]])-Table110[[#This Row],[Quality Loss (Hrs)]]-Table110[[#This Row],[Operating Time]])/3</f>
        <v/>
      </c>
      <c r="AJ207" s="24">
        <f>IFERROR(IF(Table110[[#This Row],[SKU]]="",0,Table110[[#This Row],[Quality Loss (T)]]/(Table110[[#This Row],[SOC (TPD)]]/24)),"")</f>
        <v/>
      </c>
      <c r="AK207" s="31">
        <f>IFERROR(IF(Table110[[#This Row],[SKU]]="",0,Table110[[#This Row],[Volume Delivered (T)]]/(Table110[[#This Row],[SOC (TPD)]]/24)),"")</f>
        <v/>
      </c>
      <c r="AL207" s="31">
        <f>IFERROR(Table110[[#This Row],[Operating Time]]/Table110[[#This Row],[PRODUCTION HOURS]],"")</f>
        <v/>
      </c>
      <c r="AM207" s="32" t="n"/>
      <c r="AN207" s="32" t="n"/>
      <c r="AO207" s="32" t="n"/>
      <c r="AP207" s="32" t="n">
        <v>0</v>
      </c>
      <c r="AQ207" s="32" t="n">
        <v>0</v>
      </c>
      <c r="AR207" s="32" t="n"/>
      <c r="AS207" s="32">
        <f>IFERROR(SUMIFS(#REF!,#REF!,'Shift Wise-Data Sheet'!A:A,#REF!,"Samridhi Perk Line")/SUMIFS(#REF!,#REF!,'Shift Wise-Data Sheet'!A:A,#REF!,"Samridhi Perk Line"),"")</f>
        <v/>
      </c>
      <c r="AT207" s="32" t="n"/>
      <c r="AU207" s="32" t="n"/>
      <c r="AV207" s="203">
        <f>IFERROR(VLOOKUP(Table110[[#This Row],[Date]],'Overweight Data'!A205:G1300,6,FALSE),"")</f>
        <v/>
      </c>
      <c r="AW207" s="213">
        <f>IFERROR(
   IF(
      OR(Table110[[#This Row],[Operating Time]]=0, (Table110[[#This Row],[Operating Time]]/IF(AD207&lt;=1,AD207+1,AD207))*60=0),
      1,
      ((Table110[[#This Row],[Operating Time]])/IF(AD207&lt;=1,AD207+1,AD207))*60
   ),
"_")</f>
        <v/>
      </c>
      <c r="AX207" s="213">
        <f>COUNTIFS('Downtime Data'!A:A,Table110[[#This Row],[Date]])</f>
        <v/>
      </c>
      <c r="AY207" s="211">
        <f>IFERROR((SUM(Table110[[#This Row],[Minor Stoppages]:[Material Shortages]])/Table110[[#This Row],['# Stops]])*60,"")</f>
        <v/>
      </c>
      <c r="AZ207" s="211" t="n"/>
      <c r="BA207" s="33" t="n">
        <v>46229</v>
      </c>
    </row>
    <row r="208" ht="20.15" customHeight="1" s="452">
      <c r="A208" s="21" t="n">
        <v>46225</v>
      </c>
      <c r="B208" s="22">
        <f>IF(A208="","",TEXT(A208,"dddddd"))</f>
        <v/>
      </c>
      <c r="C208" s="22" t="n"/>
      <c r="D208" s="23" t="n"/>
      <c r="E208" s="24" t="n"/>
      <c r="F208" s="25" t="n"/>
      <c r="G208" s="26" t="n"/>
      <c r="H208" s="27" t="n"/>
      <c r="I208" s="27" t="n"/>
      <c r="J208" s="28" t="n"/>
      <c r="K208" s="28" t="n"/>
      <c r="L208" s="28" t="n"/>
      <c r="M208" s="25" t="n"/>
      <c r="N208" s="29" t="n"/>
      <c r="O208" s="83" t="n"/>
      <c r="P208" s="25" t="n"/>
      <c r="Q208" s="25" t="n"/>
      <c r="R208" s="69" t="n"/>
      <c r="S208" s="70" t="n"/>
      <c r="T208" s="30">
        <f>IF(Table110[[#This Row],[SKU]]="",0,24-Table110[[#This Row],[Legal Non-Operating Time]]-Table110[[#This Row],[No Demand Time]]-Table110[[#This Row],[Force Majeure]])</f>
        <v/>
      </c>
      <c r="U208" s="26" t="n"/>
      <c r="V208" s="26" t="n"/>
      <c r="W208" s="26" t="n"/>
      <c r="X208" s="26" t="n"/>
      <c r="Y208" s="26" t="n"/>
      <c r="Z208" s="26" t="n"/>
      <c r="AA208" s="26" t="n"/>
      <c r="AB208" s="30">
        <f>Table110[[#This Row],[Hours Used]]-SUM(Table110[[#This Row],[Planned Maintenance]:[Start and Finish Production]])</f>
        <v/>
      </c>
      <c r="AC208" s="26" t="n"/>
      <c r="AD208" s="26" t="n"/>
      <c r="AE208" s="26" t="n"/>
      <c r="AF208" s="26" t="n"/>
      <c r="AG208" s="26" t="n"/>
      <c r="AH208" s="26" t="n"/>
      <c r="AI208" s="24">
        <f>(Table110[[#This Row],[Hours Used]]-SUM(Table110[[#This Row],[Planned Maintenance]:[Start and Finish Production]])-SUM(Table110[[#This Row],[Minor Stoppages]:[Material Shortages]])-Table110[[#This Row],[Quality Loss (Hrs)]]-Table110[[#This Row],[Operating Time]])/3</f>
        <v/>
      </c>
      <c r="AJ208" s="24">
        <f>IFERROR(IF(Table110[[#This Row],[SKU]]="",0,Table110[[#This Row],[Quality Loss (T)]]/(Table110[[#This Row],[SOC (TPD)]]/24)),"")</f>
        <v/>
      </c>
      <c r="AK208" s="31">
        <f>IFERROR(IF(Table110[[#This Row],[SKU]]="",0,Table110[[#This Row],[Volume Delivered (T)]]/(Table110[[#This Row],[SOC (TPD)]]/24)),"")</f>
        <v/>
      </c>
      <c r="AL208" s="31">
        <f>IFERROR(Table110[[#This Row],[Operating Time]]/Table110[[#This Row],[PRODUCTION HOURS]],"")</f>
        <v/>
      </c>
      <c r="AM208" s="32" t="n"/>
      <c r="AN208" s="32" t="n"/>
      <c r="AO208" s="32" t="n"/>
      <c r="AP208" s="32" t="n">
        <v>0</v>
      </c>
      <c r="AQ208" s="32" t="n">
        <v>0</v>
      </c>
      <c r="AR208" s="32" t="n"/>
      <c r="AS208" s="32">
        <f>IFERROR(SUMIFS(#REF!,#REF!,'Shift Wise-Data Sheet'!A:A,#REF!,"Samridhi Perk Line")/SUMIFS(#REF!,#REF!,'Shift Wise-Data Sheet'!A:A,#REF!,"Samridhi Perk Line"),"")</f>
        <v/>
      </c>
      <c r="AT208" s="32" t="n"/>
      <c r="AU208" s="32" t="n"/>
      <c r="AV208" s="203">
        <f>IFERROR(VLOOKUP(Table110[[#This Row],[Date]],'Overweight Data'!A206:G1301,6,FALSE),"")</f>
        <v/>
      </c>
      <c r="AW208" s="213">
        <f>IFERROR(
   IF(
      OR(Table110[[#This Row],[Operating Time]]=0, (Table110[[#This Row],[Operating Time]]/IF(AD208&lt;=1,AD208+1,AD208))*60=0),
      1,
      ((Table110[[#This Row],[Operating Time]])/IF(AD208&lt;=1,AD208+1,AD208))*60
   ),
"_")</f>
        <v/>
      </c>
      <c r="AX208" s="213">
        <f>COUNTIFS('Downtime Data'!A:A,Table110[[#This Row],[Date]])</f>
        <v/>
      </c>
      <c r="AY208" s="211">
        <f>IFERROR((SUM(Table110[[#This Row],[Minor Stoppages]:[Material Shortages]])/Table110[[#This Row],['# Stops]])*60,"")</f>
        <v/>
      </c>
      <c r="AZ208" s="211" t="n"/>
      <c r="BA208" s="33" t="n">
        <v>46229</v>
      </c>
    </row>
    <row r="209" ht="20.15" customHeight="1" s="452">
      <c r="A209" s="21" t="n">
        <v>46226</v>
      </c>
      <c r="B209" s="22">
        <f>IF(A209="","",TEXT(A209,"dddddd"))</f>
        <v/>
      </c>
      <c r="C209" s="22" t="n"/>
      <c r="D209" s="23" t="n"/>
      <c r="E209" s="24" t="n"/>
      <c r="F209" s="25" t="n"/>
      <c r="G209" s="26" t="n"/>
      <c r="H209" s="27" t="n"/>
      <c r="I209" s="27" t="n"/>
      <c r="J209" s="28" t="n"/>
      <c r="K209" s="28" t="n"/>
      <c r="L209" s="28" t="n"/>
      <c r="M209" s="25" t="n"/>
      <c r="N209" s="29" t="n"/>
      <c r="O209" s="83" t="n"/>
      <c r="P209" s="25" t="n"/>
      <c r="Q209" s="25" t="n"/>
      <c r="R209" s="69" t="n"/>
      <c r="S209" s="70" t="n"/>
      <c r="T209" s="30">
        <f>IF(Table110[[#This Row],[SKU]]="",0,24-Table110[[#This Row],[Legal Non-Operating Time]]-Table110[[#This Row],[No Demand Time]]-Table110[[#This Row],[Force Majeure]])</f>
        <v/>
      </c>
      <c r="U209" s="26" t="n"/>
      <c r="V209" s="26" t="n"/>
      <c r="W209" s="26" t="n"/>
      <c r="X209" s="26" t="n"/>
      <c r="Y209" s="26" t="n"/>
      <c r="Z209" s="26" t="n"/>
      <c r="AA209" s="26" t="n"/>
      <c r="AB209" s="30">
        <f>Table110[[#This Row],[Hours Used]]-SUM(Table110[[#This Row],[Planned Maintenance]:[Start and Finish Production]])</f>
        <v/>
      </c>
      <c r="AC209" s="26" t="n"/>
      <c r="AD209" s="26" t="n"/>
      <c r="AE209" s="26" t="n"/>
      <c r="AF209" s="26" t="n"/>
      <c r="AG209" s="26" t="n"/>
      <c r="AH209" s="26" t="n"/>
      <c r="AI209" s="24">
        <f>(Table110[[#This Row],[Hours Used]]-SUM(Table110[[#This Row],[Planned Maintenance]:[Start and Finish Production]])-SUM(Table110[[#This Row],[Minor Stoppages]:[Material Shortages]])-Table110[[#This Row],[Quality Loss (Hrs)]]-Table110[[#This Row],[Operating Time]])/3</f>
        <v/>
      </c>
      <c r="AJ209" s="24">
        <f>IFERROR(IF(Table110[[#This Row],[SKU]]="",0,Table110[[#This Row],[Quality Loss (T)]]/(Table110[[#This Row],[SOC (TPD)]]/24)),"")</f>
        <v/>
      </c>
      <c r="AK209" s="31">
        <f>IFERROR(IF(Table110[[#This Row],[SKU]]="",0,Table110[[#This Row],[Volume Delivered (T)]]/(Table110[[#This Row],[SOC (TPD)]]/24)),"")</f>
        <v/>
      </c>
      <c r="AL209" s="31">
        <f>IFERROR(Table110[[#This Row],[Operating Time]]/Table110[[#This Row],[PRODUCTION HOURS]],"")</f>
        <v/>
      </c>
      <c r="AM209" s="32" t="n"/>
      <c r="AN209" s="32" t="n"/>
      <c r="AO209" s="32" t="n"/>
      <c r="AP209" s="32" t="n">
        <v>0</v>
      </c>
      <c r="AQ209" s="32" t="n">
        <v>0</v>
      </c>
      <c r="AR209" s="32" t="n"/>
      <c r="AS209" s="32">
        <f>IFERROR(SUMIFS(#REF!,#REF!,'Shift Wise-Data Sheet'!A:A,#REF!,"Samridhi Perk Line")/SUMIFS(#REF!,#REF!,'Shift Wise-Data Sheet'!A:A,#REF!,"Samridhi Perk Line"),"")</f>
        <v/>
      </c>
      <c r="AT209" s="32" t="n"/>
      <c r="AU209" s="32" t="n"/>
      <c r="AV209" s="203">
        <f>IFERROR(VLOOKUP(Table110[[#This Row],[Date]],'Overweight Data'!A207:G1302,6,FALSE),"")</f>
        <v/>
      </c>
      <c r="AW209" s="213">
        <f>IFERROR(
   IF(
      OR(Table110[[#This Row],[Operating Time]]=0, (Table110[[#This Row],[Operating Time]]/IF(AD209&lt;=1,AD209+1,AD209))*60=0),
      1,
      ((Table110[[#This Row],[Operating Time]])/IF(AD209&lt;=1,AD209+1,AD209))*60
   ),
"_")</f>
        <v/>
      </c>
      <c r="AX209" s="213">
        <f>COUNTIFS('Downtime Data'!A:A,Table110[[#This Row],[Date]])</f>
        <v/>
      </c>
      <c r="AY209" s="211">
        <f>IFERROR((SUM(Table110[[#This Row],[Minor Stoppages]:[Material Shortages]])/Table110[[#This Row],['# Stops]])*60,"")</f>
        <v/>
      </c>
      <c r="AZ209" s="211" t="n"/>
      <c r="BA209" s="33" t="n">
        <v>46229</v>
      </c>
    </row>
    <row r="210" ht="20.15" customHeight="1" s="452">
      <c r="A210" s="21" t="n">
        <v>46227</v>
      </c>
      <c r="B210" s="22">
        <f>IF(A210="","",TEXT(A210,"dddddd"))</f>
        <v/>
      </c>
      <c r="C210" s="22" t="n"/>
      <c r="D210" s="23" t="n"/>
      <c r="E210" s="24" t="n"/>
      <c r="F210" s="25" t="n"/>
      <c r="G210" s="26" t="n"/>
      <c r="H210" s="27" t="n"/>
      <c r="I210" s="27" t="n"/>
      <c r="J210" s="28" t="n"/>
      <c r="K210" s="28" t="n"/>
      <c r="L210" s="28" t="n"/>
      <c r="M210" s="25" t="n"/>
      <c r="N210" s="29" t="n"/>
      <c r="O210" s="83" t="n"/>
      <c r="P210" s="25" t="n"/>
      <c r="Q210" s="25" t="n"/>
      <c r="R210" s="69" t="n"/>
      <c r="S210" s="70" t="n"/>
      <c r="T210" s="30">
        <f>IF(Table110[[#This Row],[SKU]]="",0,24-Table110[[#This Row],[Legal Non-Operating Time]]-Table110[[#This Row],[No Demand Time]]-Table110[[#This Row],[Force Majeure]])</f>
        <v/>
      </c>
      <c r="U210" s="26" t="n"/>
      <c r="V210" s="26" t="n"/>
      <c r="W210" s="26" t="n"/>
      <c r="X210" s="26" t="n"/>
      <c r="Y210" s="26" t="n"/>
      <c r="Z210" s="26" t="n"/>
      <c r="AA210" s="26" t="n"/>
      <c r="AB210" s="30">
        <f>Table110[[#This Row],[Hours Used]]-SUM(Table110[[#This Row],[Planned Maintenance]:[Start and Finish Production]])</f>
        <v/>
      </c>
      <c r="AC210" s="26" t="n"/>
      <c r="AD210" s="26" t="n"/>
      <c r="AE210" s="26" t="n"/>
      <c r="AF210" s="26" t="n"/>
      <c r="AG210" s="26" t="n"/>
      <c r="AH210" s="26" t="n"/>
      <c r="AI210" s="24">
        <f>(Table110[[#This Row],[Hours Used]]-SUM(Table110[[#This Row],[Planned Maintenance]:[Start and Finish Production]])-SUM(Table110[[#This Row],[Minor Stoppages]:[Material Shortages]])-Table110[[#This Row],[Quality Loss (Hrs)]]-Table110[[#This Row],[Operating Time]])/3</f>
        <v/>
      </c>
      <c r="AJ210" s="24">
        <f>IFERROR(IF(Table110[[#This Row],[SKU]]="",0,Table110[[#This Row],[Quality Loss (T)]]/(Table110[[#This Row],[SOC (TPD)]]/24)),"")</f>
        <v/>
      </c>
      <c r="AK210" s="31">
        <f>IFERROR(IF(Table110[[#This Row],[SKU]]="",0,Table110[[#This Row],[Volume Delivered (T)]]/(Table110[[#This Row],[SOC (TPD)]]/24)),"")</f>
        <v/>
      </c>
      <c r="AL210" s="31">
        <f>IFERROR(Table110[[#This Row],[Operating Time]]/Table110[[#This Row],[PRODUCTION HOURS]],"")</f>
        <v/>
      </c>
      <c r="AM210" s="32" t="n"/>
      <c r="AN210" s="32" t="n"/>
      <c r="AO210" s="32" t="n"/>
      <c r="AP210" s="32" t="n">
        <v>0</v>
      </c>
      <c r="AQ210" s="32" t="n">
        <v>0</v>
      </c>
      <c r="AR210" s="32" t="n"/>
      <c r="AS210" s="32">
        <f>IFERROR(SUMIFS(#REF!,#REF!,'Shift Wise-Data Sheet'!A:A,#REF!,"Samridhi Perk Line")/SUMIFS(#REF!,#REF!,'Shift Wise-Data Sheet'!A:A,#REF!,"Samridhi Perk Line"),"")</f>
        <v/>
      </c>
      <c r="AT210" s="32" t="n"/>
      <c r="AU210" s="32" t="n"/>
      <c r="AV210" s="203">
        <f>IFERROR(VLOOKUP(Table110[[#This Row],[Date]],'Overweight Data'!A208:G1303,6,FALSE),"")</f>
        <v/>
      </c>
      <c r="AW210" s="213">
        <f>IFERROR(
   IF(
      OR(Table110[[#This Row],[Operating Time]]=0, (Table110[[#This Row],[Operating Time]]/IF(AD210&lt;=1,AD210+1,AD210))*60=0),
      1,
      ((Table110[[#This Row],[Operating Time]])/IF(AD210&lt;=1,AD210+1,AD210))*60
   ),
"_")</f>
        <v/>
      </c>
      <c r="AX210" s="213">
        <f>COUNTIFS('Downtime Data'!A:A,Table110[[#This Row],[Date]])</f>
        <v/>
      </c>
      <c r="AY210" s="211">
        <f>IFERROR((SUM(Table110[[#This Row],[Minor Stoppages]:[Material Shortages]])/Table110[[#This Row],['# Stops]])*60,"")</f>
        <v/>
      </c>
      <c r="AZ210" s="211" t="n"/>
      <c r="BA210" s="33" t="n">
        <v>46229</v>
      </c>
    </row>
    <row r="211" ht="20.15" customHeight="1" s="452">
      <c r="A211" s="21" t="n">
        <v>46228</v>
      </c>
      <c r="B211" s="22">
        <f>IF(A211="","",TEXT(A211,"dddddd"))</f>
        <v/>
      </c>
      <c r="C211" s="22" t="n"/>
      <c r="D211" s="23" t="n"/>
      <c r="E211" s="24" t="n"/>
      <c r="F211" s="25" t="n"/>
      <c r="G211" s="26" t="n"/>
      <c r="H211" s="27" t="n"/>
      <c r="I211" s="27" t="n"/>
      <c r="J211" s="28" t="n"/>
      <c r="K211" s="28" t="n"/>
      <c r="L211" s="28" t="n"/>
      <c r="M211" s="25" t="n"/>
      <c r="N211" s="29" t="n"/>
      <c r="O211" s="83" t="n"/>
      <c r="P211" s="25" t="n"/>
      <c r="Q211" s="25" t="n"/>
      <c r="R211" s="69" t="n"/>
      <c r="S211" s="70" t="n"/>
      <c r="T211" s="30">
        <f>IF(Table110[[#This Row],[SKU]]="",0,24-Table110[[#This Row],[Legal Non-Operating Time]]-Table110[[#This Row],[No Demand Time]]-Table110[[#This Row],[Force Majeure]])</f>
        <v/>
      </c>
      <c r="U211" s="26" t="n"/>
      <c r="V211" s="26" t="n"/>
      <c r="W211" s="26" t="n"/>
      <c r="X211" s="26" t="n"/>
      <c r="Y211" s="26" t="n"/>
      <c r="Z211" s="26" t="n"/>
      <c r="AA211" s="26" t="n"/>
      <c r="AB211" s="30">
        <f>Table110[[#This Row],[Hours Used]]-SUM(Table110[[#This Row],[Planned Maintenance]:[Start and Finish Production]])</f>
        <v/>
      </c>
      <c r="AC211" s="26" t="n"/>
      <c r="AD211" s="26" t="n"/>
      <c r="AE211" s="26" t="n"/>
      <c r="AF211" s="26" t="n"/>
      <c r="AG211" s="26" t="n"/>
      <c r="AH211" s="26" t="n"/>
      <c r="AI211" s="24">
        <f>(Table110[[#This Row],[Hours Used]]-SUM(Table110[[#This Row],[Planned Maintenance]:[Start and Finish Production]])-SUM(Table110[[#This Row],[Minor Stoppages]:[Material Shortages]])-Table110[[#This Row],[Quality Loss (Hrs)]]-Table110[[#This Row],[Operating Time]])/3</f>
        <v/>
      </c>
      <c r="AJ211" s="24">
        <f>IFERROR(IF(Table110[[#This Row],[SKU]]="",0,Table110[[#This Row],[Quality Loss (T)]]/(Table110[[#This Row],[SOC (TPD)]]/24)),"")</f>
        <v/>
      </c>
      <c r="AK211" s="31">
        <f>IFERROR(IF(Table110[[#This Row],[SKU]]="",0,Table110[[#This Row],[Volume Delivered (T)]]/(Table110[[#This Row],[SOC (TPD)]]/24)),"")</f>
        <v/>
      </c>
      <c r="AL211" s="31">
        <f>IFERROR(Table110[[#This Row],[Operating Time]]/Table110[[#This Row],[PRODUCTION HOURS]],"")</f>
        <v/>
      </c>
      <c r="AM211" s="32" t="n"/>
      <c r="AN211" s="32" t="n"/>
      <c r="AO211" s="32" t="n"/>
      <c r="AP211" s="32" t="n">
        <v>0</v>
      </c>
      <c r="AQ211" s="32" t="n">
        <v>0</v>
      </c>
      <c r="AR211" s="32" t="n"/>
      <c r="AS211" s="32">
        <f>IFERROR(SUMIFS(#REF!,#REF!,'Shift Wise-Data Sheet'!A:A,#REF!,"Samridhi Perk Line")/SUMIFS(#REF!,#REF!,'Shift Wise-Data Sheet'!A:A,#REF!,"Samridhi Perk Line"),"")</f>
        <v/>
      </c>
      <c r="AT211" s="32" t="n"/>
      <c r="AU211" s="32" t="n"/>
      <c r="AV211" s="203">
        <f>IFERROR(VLOOKUP(Table110[[#This Row],[Date]],'Overweight Data'!A209:G1304,6,FALSE),"")</f>
        <v/>
      </c>
      <c r="AW211" s="213">
        <f>IFERROR(
   IF(
      OR(Table110[[#This Row],[Operating Time]]=0, (Table110[[#This Row],[Operating Time]]/IF(AD211&lt;=1,AD211+1,AD211))*60=0),
      1,
      ((Table110[[#This Row],[Operating Time]])/IF(AD211&lt;=1,AD211+1,AD211))*60
   ),
"_")</f>
        <v/>
      </c>
      <c r="AX211" s="213">
        <f>COUNTIFS('Downtime Data'!A:A,Table110[[#This Row],[Date]])</f>
        <v/>
      </c>
      <c r="AY211" s="211">
        <f>IFERROR((SUM(Table110[[#This Row],[Minor Stoppages]:[Material Shortages]])/Table110[[#This Row],['# Stops]])*60,"")</f>
        <v/>
      </c>
      <c r="AZ211" s="211" t="n"/>
      <c r="BA211" s="33" t="n">
        <v>46229</v>
      </c>
    </row>
    <row r="212" ht="20.15" customHeight="1" s="452">
      <c r="A212" s="21" t="n">
        <v>46229</v>
      </c>
      <c r="B212" s="22">
        <f>IF(A212="","",TEXT(A212,"dddddd"))</f>
        <v/>
      </c>
      <c r="C212" s="22" t="n"/>
      <c r="D212" s="23" t="n"/>
      <c r="E212" s="24" t="n"/>
      <c r="F212" s="25" t="n"/>
      <c r="G212" s="26" t="n"/>
      <c r="H212" s="27" t="n"/>
      <c r="I212" s="27" t="n"/>
      <c r="J212" s="28" t="n"/>
      <c r="K212" s="28" t="n"/>
      <c r="L212" s="28" t="n"/>
      <c r="M212" s="25" t="n"/>
      <c r="N212" s="29" t="n"/>
      <c r="O212" s="83" t="n"/>
      <c r="P212" s="25" t="n"/>
      <c r="Q212" s="25" t="n"/>
      <c r="R212" s="69" t="n"/>
      <c r="S212" s="70" t="n"/>
      <c r="T212" s="30">
        <f>IF(Table110[[#This Row],[SKU]]="",0,24-Table110[[#This Row],[Legal Non-Operating Time]]-Table110[[#This Row],[No Demand Time]]-Table110[[#This Row],[Force Majeure]])</f>
        <v/>
      </c>
      <c r="U212" s="26" t="n"/>
      <c r="V212" s="26" t="n"/>
      <c r="W212" s="26" t="n"/>
      <c r="X212" s="26" t="n"/>
      <c r="Y212" s="26" t="n"/>
      <c r="Z212" s="26" t="n"/>
      <c r="AA212" s="26" t="n"/>
      <c r="AB212" s="30">
        <f>Table110[[#This Row],[Hours Used]]-SUM(Table110[[#This Row],[Planned Maintenance]:[Start and Finish Production]])</f>
        <v/>
      </c>
      <c r="AC212" s="26" t="n"/>
      <c r="AD212" s="26" t="n"/>
      <c r="AE212" s="26" t="n"/>
      <c r="AF212" s="26" t="n"/>
      <c r="AG212" s="26" t="n"/>
      <c r="AH212" s="26" t="n"/>
      <c r="AI212" s="24">
        <f>(Table110[[#This Row],[Hours Used]]-SUM(Table110[[#This Row],[Planned Maintenance]:[Start and Finish Production]])-SUM(Table110[[#This Row],[Minor Stoppages]:[Material Shortages]])-Table110[[#This Row],[Quality Loss (Hrs)]]-Table110[[#This Row],[Operating Time]])/3</f>
        <v/>
      </c>
      <c r="AJ212" s="24">
        <f>IFERROR(IF(Table110[[#This Row],[SKU]]="",0,Table110[[#This Row],[Quality Loss (T)]]/(Table110[[#This Row],[SOC (TPD)]]/24)),"")</f>
        <v/>
      </c>
      <c r="AK212" s="31">
        <f>IFERROR(IF(Table110[[#This Row],[SKU]]="",0,Table110[[#This Row],[Volume Delivered (T)]]/(Table110[[#This Row],[SOC (TPD)]]/24)),"")</f>
        <v/>
      </c>
      <c r="AL212" s="31">
        <f>IFERROR(Table110[[#This Row],[Operating Time]]/Table110[[#This Row],[PRODUCTION HOURS]],"")</f>
        <v/>
      </c>
      <c r="AM212" s="32" t="n"/>
      <c r="AN212" s="32" t="n"/>
      <c r="AO212" s="32" t="n"/>
      <c r="AP212" s="32" t="n">
        <v>0</v>
      </c>
      <c r="AQ212" s="32" t="n">
        <v>0</v>
      </c>
      <c r="AR212" s="32" t="n"/>
      <c r="AS212" s="32">
        <f>IFERROR(SUMIFS(#REF!,#REF!,'Shift Wise-Data Sheet'!A:A,#REF!,"Samridhi Perk Line")/SUMIFS(#REF!,#REF!,'Shift Wise-Data Sheet'!A:A,#REF!,"Samridhi Perk Line"),"")</f>
        <v/>
      </c>
      <c r="AT212" s="32" t="n"/>
      <c r="AU212" s="32" t="n"/>
      <c r="AV212" s="203">
        <f>IFERROR(VLOOKUP(Table110[[#This Row],[Date]],'Overweight Data'!A210:G1305,6,FALSE),"")</f>
        <v/>
      </c>
      <c r="AW212" s="213">
        <f>IFERROR(
   IF(
      OR(Table110[[#This Row],[Operating Time]]=0, (Table110[[#This Row],[Operating Time]]/IF(AD212&lt;=1,AD212+1,AD212))*60=0),
      1,
      ((Table110[[#This Row],[Operating Time]])/IF(AD212&lt;=1,AD212+1,AD212))*60
   ),
"_")</f>
        <v/>
      </c>
      <c r="AX212" s="213">
        <f>COUNTIFS('Downtime Data'!A:A,Table110[[#This Row],[Date]])</f>
        <v/>
      </c>
      <c r="AY212" s="211">
        <f>IFERROR((SUM(Table110[[#This Row],[Minor Stoppages]:[Material Shortages]])/Table110[[#This Row],['# Stops]])*60,"")</f>
        <v/>
      </c>
      <c r="AZ212" s="211" t="n"/>
      <c r="BA212" s="33" t="n">
        <v>46229</v>
      </c>
    </row>
    <row r="213" ht="20.15" customHeight="1" s="452">
      <c r="A213" s="21" t="n">
        <v>46230</v>
      </c>
      <c r="B213" s="22">
        <f>IF(A213="","",TEXT(A213,"dddddd"))</f>
        <v/>
      </c>
      <c r="C213" s="22" t="n"/>
      <c r="D213" s="23" t="n"/>
      <c r="E213" s="24">
        <f t="array" ref="E213">IFERROR(INDIRECT(D213),"")</f>
        <v/>
      </c>
      <c r="F213" s="25" t="n"/>
      <c r="G213" s="26" t="n"/>
      <c r="H213" s="27">
        <f>IFERROR((Table110[[#This Row],[Plan]]/Table110[[#This Row],[Hours Used]])/(Table110[[#This Row],[SOC (TPD)]]/24),"")</f>
        <v/>
      </c>
      <c r="I213" s="27">
        <f>IFERROR((Table110[[#This Row],[Volume Delivered (T)]]/Table110[[#This Row],[Hours Used]])/(Table110[[#This Row],[SOC (TPD)]]/24),"")</f>
        <v/>
      </c>
      <c r="J213" s="28" t="n"/>
      <c r="K213" s="28" t="n"/>
      <c r="L213" s="28" t="n"/>
      <c r="M213" s="25" t="n"/>
      <c r="N213" s="29" t="n"/>
      <c r="O213" s="83" t="n"/>
      <c r="P213" s="25" t="n"/>
      <c r="Q213" s="25" t="n"/>
      <c r="R213" s="69" t="n"/>
      <c r="S213" s="70" t="n"/>
      <c r="T213" s="30">
        <f>IF(Table110[[#This Row],[SKU]]="",0,24-Table110[[#This Row],[Legal Non-Operating Time]]-Table110[[#This Row],[No Demand Time]]-Table110[[#This Row],[Force Majeure]])</f>
        <v/>
      </c>
      <c r="U213" s="26" t="n"/>
      <c r="V213" s="26" t="n"/>
      <c r="W213" s="26" t="n"/>
      <c r="X213" s="26" t="n"/>
      <c r="Y213" s="26" t="n"/>
      <c r="Z213" s="26" t="n"/>
      <c r="AA213" s="26" t="n"/>
      <c r="AB213" s="30">
        <f>Table110[[#This Row],[Hours Used]]-SUM(Table110[[#This Row],[Planned Maintenance]:[Start and Finish Production]])</f>
        <v/>
      </c>
      <c r="AC213" s="26" t="n"/>
      <c r="AD213" s="26" t="n"/>
      <c r="AE213" s="26" t="n"/>
      <c r="AF213" s="26" t="n"/>
      <c r="AG213" s="26" t="n"/>
      <c r="AH213" s="26" t="n"/>
      <c r="AI213" s="24">
        <f>(Table110[[#This Row],[Hours Used]]-SUM(Table110[[#This Row],[Planned Maintenance]:[Start and Finish Production]])-SUM(Table110[[#This Row],[Minor Stoppages]:[Material Shortages]])-Table110[[#This Row],[Quality Loss (Hrs)]]-Table110[[#This Row],[Operating Time]])/3</f>
        <v/>
      </c>
      <c r="AJ213" s="24">
        <f>IFERROR(IF(Table110[[#This Row],[SKU]]="",0,Table110[[#This Row],[Quality Loss (T)]]/(Table110[[#This Row],[SOC (TPD)]]/24)),"")</f>
        <v/>
      </c>
      <c r="AK213" s="31">
        <f>IFERROR(IF(Table110[[#This Row],[SKU]]="",0,Table110[[#This Row],[Volume Delivered (T)]]/(Table110[[#This Row],[SOC (TPD)]]/24)),"")</f>
        <v/>
      </c>
      <c r="AL213" s="31">
        <f>IFERROR(Table110[[#This Row],[Operating Time]]/Table110[[#This Row],[PRODUCTION HOURS]],"")</f>
        <v/>
      </c>
      <c r="AM213" s="32" t="n"/>
      <c r="AN213" s="32" t="n"/>
      <c r="AO213" s="32" t="n"/>
      <c r="AP213" s="32" t="n">
        <v>18</v>
      </c>
      <c r="AQ213" s="32" t="n">
        <v>0</v>
      </c>
      <c r="AR213" s="32" t="n"/>
      <c r="AS213" s="32">
        <f>IFERROR(SUMIFS(#REF!,#REF!,'Shift Wise-Data Sheet'!A:A,#REF!,"Samridhi Perk Line")/SUMIFS(#REF!,#REF!,'Shift Wise-Data Sheet'!A:A,#REF!,"Samridhi Perk Line"),"")</f>
        <v/>
      </c>
      <c r="AT213" s="32" t="n"/>
      <c r="AU213" s="32" t="n"/>
      <c r="AV213" s="203">
        <f>IFERROR(VLOOKUP(Table110[[#This Row],[Date]],'Overweight Data'!A211:G1306,6,FALSE),"")</f>
        <v/>
      </c>
      <c r="AW213" s="213">
        <f>IFERROR(
   IF(
      OR(Table110[[#This Row],[Operating Time]]=0, (Table110[[#This Row],[Operating Time]]/IF(AD213&lt;=1,AD213+1,AD213))*60=0),
      1,
      ((Table110[[#This Row],[Operating Time]])/IF(AD213&lt;=1,AD213+1,AD213))*60
   ),
"_")</f>
        <v/>
      </c>
      <c r="AX213" s="213">
        <f>COUNTIFS('Downtime Data'!A:A,Table110[[#This Row],[Date]])</f>
        <v/>
      </c>
      <c r="AY213" s="211">
        <f>IFERROR((SUM(Table110[[#This Row],[Minor Stoppages]:[Material Shortages]])/Table110[[#This Row],['# Stops]])*60,"")</f>
        <v/>
      </c>
      <c r="AZ213" s="211" t="n"/>
      <c r="BA213" s="33" t="n">
        <v>46229</v>
      </c>
    </row>
    <row r="214" ht="20.15" customHeight="1" s="452">
      <c r="A214" s="21" t="n">
        <v>46231</v>
      </c>
      <c r="B214" s="22">
        <f>IF(A214="","",TEXT(A214,"dddddd"))</f>
        <v/>
      </c>
      <c r="C214" s="22" t="n"/>
      <c r="D214" s="23" t="n"/>
      <c r="E214" s="24">
        <f t="array" ref="E214">IFERROR(INDIRECT(D214),"")</f>
        <v/>
      </c>
      <c r="F214" s="25" t="n"/>
      <c r="G214" s="26" t="n"/>
      <c r="H214" s="27">
        <f>IFERROR((Table110[[#This Row],[Plan]]/Table110[[#This Row],[Hours Used]])/(Table110[[#This Row],[SOC (TPD)]]/24),"")</f>
        <v/>
      </c>
      <c r="I214" s="27">
        <f>IFERROR((Table110[[#This Row],[Volume Delivered (T)]]/Table110[[#This Row],[Hours Used]])/(Table110[[#This Row],[SOC (TPD)]]/24),"")</f>
        <v/>
      </c>
      <c r="J214" s="28" t="n"/>
      <c r="K214" s="28" t="n"/>
      <c r="L214" s="28" t="n"/>
      <c r="M214" s="25" t="n"/>
      <c r="N214" s="29" t="n"/>
      <c r="O214" s="83" t="n"/>
      <c r="P214" s="25" t="n"/>
      <c r="Q214" s="25" t="n"/>
      <c r="R214" s="69" t="n"/>
      <c r="S214" s="70" t="n"/>
      <c r="T214" s="30">
        <f>IF(Table110[[#This Row],[SKU]]="",0,24-Table110[[#This Row],[Legal Non-Operating Time]]-Table110[[#This Row],[No Demand Time]]-Table110[[#This Row],[Force Majeure]])</f>
        <v/>
      </c>
      <c r="U214" s="26" t="n"/>
      <c r="V214" s="26" t="n"/>
      <c r="W214" s="26" t="n"/>
      <c r="X214" s="26" t="n"/>
      <c r="Y214" s="26" t="n"/>
      <c r="Z214" s="26" t="n"/>
      <c r="AA214" s="26" t="n"/>
      <c r="AB214" s="30">
        <f>Table110[[#This Row],[Hours Used]]-SUM(Table110[[#This Row],[Planned Maintenance]:[Start and Finish Production]])</f>
        <v/>
      </c>
      <c r="AC214" s="26" t="n"/>
      <c r="AD214" s="26" t="n"/>
      <c r="AE214" s="26" t="n"/>
      <c r="AF214" s="26" t="n"/>
      <c r="AG214" s="26" t="n"/>
      <c r="AH214" s="26" t="n"/>
      <c r="AI214" s="24">
        <f>(Table110[[#This Row],[Hours Used]]-SUM(Table110[[#This Row],[Planned Maintenance]:[Start and Finish Production]])-SUM(Table110[[#This Row],[Minor Stoppages]:[Material Shortages]])-Table110[[#This Row],[Quality Loss (Hrs)]]-Table110[[#This Row],[Operating Time]])/3</f>
        <v/>
      </c>
      <c r="AJ214" s="24">
        <f>IFERROR(IF(Table110[[#This Row],[SKU]]="",0,Table110[[#This Row],[Quality Loss (T)]]/(Table110[[#This Row],[SOC (TPD)]]/24)),"")</f>
        <v/>
      </c>
      <c r="AK214" s="31">
        <f>IFERROR(IF(Table110[[#This Row],[SKU]]="",0,Table110[[#This Row],[Volume Delivered (T)]]/(Table110[[#This Row],[SOC (TPD)]]/24)),"")</f>
        <v/>
      </c>
      <c r="AL214" s="31">
        <f>IFERROR(Table110[[#This Row],[Operating Time]]/Table110[[#This Row],[PRODUCTION HOURS]],"")</f>
        <v/>
      </c>
      <c r="AM214" s="32" t="n"/>
      <c r="AN214" s="32" t="n"/>
      <c r="AO214" s="32" t="n"/>
      <c r="AP214" s="32" t="n">
        <v>1</v>
      </c>
      <c r="AQ214" s="32" t="n">
        <v>0</v>
      </c>
      <c r="AR214" s="32" t="n"/>
      <c r="AS214" s="32">
        <f>IFERROR(SUMIFS(#REF!,#REF!,'Shift Wise-Data Sheet'!A:A,#REF!,"Samridhi Perk Line")/SUMIFS(#REF!,#REF!,'Shift Wise-Data Sheet'!A:A,#REF!,"Samridhi Perk Line"),"")</f>
        <v/>
      </c>
      <c r="AT214" s="32" t="n"/>
      <c r="AU214" s="32" t="n"/>
      <c r="AV214" s="203">
        <f>IFERROR(VLOOKUP(Table110[[#This Row],[Date]],'Overweight Data'!A212:G1307,6,FALSE),"")</f>
        <v/>
      </c>
      <c r="AW214" s="213">
        <f>IFERROR(
   IF(
      OR(Table110[[#This Row],[Operating Time]]=0, (Table110[[#This Row],[Operating Time]]/IF(AD214&lt;=1,AD214+1,AD214))*60=0),
      1,
      ((Table110[[#This Row],[Operating Time]])/IF(AD214&lt;=1,AD214+1,AD214))*60
   ),
"_")</f>
        <v/>
      </c>
      <c r="AX214" s="213">
        <f>COUNTIFS('Downtime Data'!A:A,Table110[[#This Row],[Date]])</f>
        <v/>
      </c>
      <c r="AY214" s="211">
        <f>IFERROR((SUM(Table110[[#This Row],[Minor Stoppages]:[Material Shortages]])/Table110[[#This Row],['# Stops]])*60,"")</f>
        <v/>
      </c>
      <c r="AZ214" s="211" t="n"/>
      <c r="BA214" s="33" t="n">
        <v>46229</v>
      </c>
    </row>
    <row r="215" ht="20.15" customHeight="1" s="452">
      <c r="A215" s="21" t="n">
        <v>46232</v>
      </c>
      <c r="B215" s="22">
        <f>IF(A215="","",TEXT(A215,"dddddd"))</f>
        <v/>
      </c>
      <c r="C215" s="22" t="n"/>
      <c r="D215" s="23" t="n"/>
      <c r="E215" s="24">
        <f t="array" ref="E215">IFERROR(INDIRECT(D215),"")</f>
        <v/>
      </c>
      <c r="F215" s="25" t="n"/>
      <c r="G215" s="26" t="n"/>
      <c r="H215" s="27">
        <f>IFERROR((Table110[[#This Row],[Plan]]/Table110[[#This Row],[Hours Used]])/(Table110[[#This Row],[SOC (TPD)]]/24),"")</f>
        <v/>
      </c>
      <c r="I215" s="27">
        <f>IFERROR((Table110[[#This Row],[Volume Delivered (T)]]/Table110[[#This Row],[Hours Used]])/(Table110[[#This Row],[SOC (TPD)]]/24),"")</f>
        <v/>
      </c>
      <c r="J215" s="28" t="n"/>
      <c r="K215" s="28" t="n"/>
      <c r="L215" s="28" t="n"/>
      <c r="M215" s="25" t="n"/>
      <c r="N215" s="29" t="n"/>
      <c r="O215" s="83" t="n"/>
      <c r="P215" s="25" t="n"/>
      <c r="Q215" s="25" t="n"/>
      <c r="R215" s="69" t="n"/>
      <c r="S215" s="70" t="n"/>
      <c r="T215" s="30">
        <f>IF(Table110[[#This Row],[SKU]]="",0,24-Table110[[#This Row],[Legal Non-Operating Time]]-Table110[[#This Row],[No Demand Time]]-Table110[[#This Row],[Force Majeure]])</f>
        <v/>
      </c>
      <c r="U215" s="26" t="n"/>
      <c r="V215" s="26" t="n"/>
      <c r="W215" s="26" t="n"/>
      <c r="X215" s="26" t="n"/>
      <c r="Y215" s="26" t="n"/>
      <c r="Z215" s="26" t="n"/>
      <c r="AA215" s="26" t="n"/>
      <c r="AB215" s="30">
        <f>Table110[[#This Row],[Hours Used]]-SUM(Table110[[#This Row],[Planned Maintenance]:[Start and Finish Production]])</f>
        <v/>
      </c>
      <c r="AC215" s="26" t="n"/>
      <c r="AD215" s="26" t="n"/>
      <c r="AE215" s="26" t="n"/>
      <c r="AF215" s="26" t="n"/>
      <c r="AG215" s="26" t="n"/>
      <c r="AH215" s="26" t="n"/>
      <c r="AI215" s="24">
        <f>(Table110[[#This Row],[Hours Used]]-SUM(Table110[[#This Row],[Planned Maintenance]:[Start and Finish Production]])-SUM(Table110[[#This Row],[Minor Stoppages]:[Material Shortages]])-Table110[[#This Row],[Quality Loss (Hrs)]]-Table110[[#This Row],[Operating Time]])/3</f>
        <v/>
      </c>
      <c r="AJ215" s="24">
        <f>IFERROR(IF(Table110[[#This Row],[SKU]]="",0,Table110[[#This Row],[Quality Loss (T)]]/(Table110[[#This Row],[SOC (TPD)]]/24)),"")</f>
        <v/>
      </c>
      <c r="AK215" s="31">
        <f>IFERROR(IF(Table110[[#This Row],[SKU]]="",0,Table110[[#This Row],[Volume Delivered (T)]]/(Table110[[#This Row],[SOC (TPD)]]/24)),"")</f>
        <v/>
      </c>
      <c r="AL215" s="31">
        <f>IFERROR(Table110[[#This Row],[Operating Time]]/Table110[[#This Row],[PRODUCTION HOURS]],"")</f>
        <v/>
      </c>
      <c r="AM215" s="32" t="n"/>
      <c r="AN215" s="32" t="n"/>
      <c r="AO215" s="32" t="n"/>
      <c r="AP215" s="32" t="n">
        <v>1</v>
      </c>
      <c r="AQ215" s="32" t="n">
        <v>0</v>
      </c>
      <c r="AR215" s="32" t="n"/>
      <c r="AS215" s="32">
        <f>IFERROR(SUMIFS(#REF!,#REF!,'Shift Wise-Data Sheet'!A:A,#REF!,"Samridhi Perk Line")/SUMIFS(#REF!,#REF!,'Shift Wise-Data Sheet'!A:A,#REF!,"Samridhi Perk Line"),"")</f>
        <v/>
      </c>
      <c r="AT215" s="32" t="n"/>
      <c r="AU215" s="32" t="n"/>
      <c r="AV215" s="203">
        <f>IFERROR(VLOOKUP(Table110[[#This Row],[Date]],'Overweight Data'!A213:G1308,6,FALSE),"")</f>
        <v/>
      </c>
      <c r="AW215" s="213">
        <f>IFERROR(
   IF(
      OR(Table110[[#This Row],[Operating Time]]=0, (Table110[[#This Row],[Operating Time]]/IF(AD215&lt;=1,AD215+1,AD215))*60=0),
      1,
      ((Table110[[#This Row],[Operating Time]])/IF(AD215&lt;=1,AD215+1,AD215))*60
   ),
"_")</f>
        <v/>
      </c>
      <c r="AX215" s="213">
        <f>COUNTIFS('Downtime Data'!A:A,Table110[[#This Row],[Date]])</f>
        <v/>
      </c>
      <c r="AY215" s="211">
        <f>IFERROR((SUM(Table110[[#This Row],[Minor Stoppages]:[Material Shortages]])/Table110[[#This Row],['# Stops]])*60,"")</f>
        <v/>
      </c>
      <c r="AZ215" s="211" t="n"/>
      <c r="BA215" s="33" t="n">
        <v>46229</v>
      </c>
    </row>
    <row r="216" ht="20.15" customHeight="1" s="452">
      <c r="A216" s="21" t="n">
        <v>46233</v>
      </c>
      <c r="B216" s="22">
        <f>IF(A216="","",TEXT(A216,"dddddd"))</f>
        <v/>
      </c>
      <c r="C216" s="22" t="n"/>
      <c r="D216" s="23" t="n"/>
      <c r="E216" s="24">
        <f t="array" ref="E216">IFERROR(INDIRECT(D216),"")</f>
        <v/>
      </c>
      <c r="F216" s="25" t="n"/>
      <c r="G216" s="26" t="n"/>
      <c r="H216" s="27">
        <f>IFERROR((Table110[[#This Row],[Plan]]/Table110[[#This Row],[Hours Used]])/(Table110[[#This Row],[SOC (TPD)]]/24),"")</f>
        <v/>
      </c>
      <c r="I216" s="27">
        <f>IFERROR((Table110[[#This Row],[Volume Delivered (T)]]/Table110[[#This Row],[Hours Used]])/(Table110[[#This Row],[SOC (TPD)]]/24),"")</f>
        <v/>
      </c>
      <c r="J216" s="28" t="n"/>
      <c r="K216" s="28" t="n"/>
      <c r="L216" s="28" t="n"/>
      <c r="M216" s="25" t="n"/>
      <c r="N216" s="29" t="n"/>
      <c r="O216" s="83" t="n"/>
      <c r="P216" s="25" t="n"/>
      <c r="Q216" s="25" t="n"/>
      <c r="R216" s="69" t="n"/>
      <c r="S216" s="70" t="n"/>
      <c r="T216" s="30">
        <f>IF(Table110[[#This Row],[SKU]]="",0,24-Table110[[#This Row],[Legal Non-Operating Time]]-Table110[[#This Row],[No Demand Time]]-Table110[[#This Row],[Force Majeure]])</f>
        <v/>
      </c>
      <c r="U216" s="26" t="n"/>
      <c r="V216" s="26" t="n"/>
      <c r="W216" s="26" t="n"/>
      <c r="X216" s="26" t="n"/>
      <c r="Y216" s="26" t="n"/>
      <c r="Z216" s="26" t="n"/>
      <c r="AA216" s="26" t="n"/>
      <c r="AB216" s="30">
        <f>Table110[[#This Row],[Hours Used]]-SUM(Table110[[#This Row],[Planned Maintenance]:[Start and Finish Production]])</f>
        <v/>
      </c>
      <c r="AC216" s="26" t="n"/>
      <c r="AD216" s="26" t="n"/>
      <c r="AE216" s="26" t="n"/>
      <c r="AF216" s="26" t="n"/>
      <c r="AG216" s="26" t="n"/>
      <c r="AH216" s="26" t="n"/>
      <c r="AI216" s="24">
        <f>(Table110[[#This Row],[Hours Used]]-SUM(Table110[[#This Row],[Planned Maintenance]:[Start and Finish Production]])-SUM(Table110[[#This Row],[Minor Stoppages]:[Material Shortages]])-Table110[[#This Row],[Quality Loss (Hrs)]]-Table110[[#This Row],[Operating Time]])/3</f>
        <v/>
      </c>
      <c r="AJ216" s="24">
        <f>IFERROR(IF(Table110[[#This Row],[SKU]]="",0,Table110[[#This Row],[Quality Loss (T)]]/(Table110[[#This Row],[SOC (TPD)]]/24)),"")</f>
        <v/>
      </c>
      <c r="AK216" s="31">
        <f>IFERROR(IF(Table110[[#This Row],[SKU]]="",0,Table110[[#This Row],[Volume Delivered (T)]]/(Table110[[#This Row],[SOC (TPD)]]/24)),"")</f>
        <v/>
      </c>
      <c r="AL216" s="31">
        <f>IFERROR(Table110[[#This Row],[Operating Time]]/Table110[[#This Row],[PRODUCTION HOURS]],"")</f>
        <v/>
      </c>
      <c r="AM216" s="32" t="n"/>
      <c r="AN216" s="32" t="n"/>
      <c r="AO216" s="32" t="n"/>
      <c r="AP216" s="32" t="n">
        <v>0</v>
      </c>
      <c r="AQ216" s="32" t="n">
        <v>0</v>
      </c>
      <c r="AR216" s="32" t="n"/>
      <c r="AS216" s="32">
        <f>IFERROR(SUMIFS(#REF!,#REF!,'Shift Wise-Data Sheet'!A:A,#REF!,"Samridhi Perk Line")/SUMIFS(#REF!,#REF!,'Shift Wise-Data Sheet'!A:A,#REF!,"Samridhi Perk Line"),"")</f>
        <v/>
      </c>
      <c r="AT216" s="32" t="n"/>
      <c r="AU216" s="32" t="n"/>
      <c r="AV216" s="203">
        <f>IFERROR(VLOOKUP(Table110[[#This Row],[Date]],'Overweight Data'!A214:G1309,6,FALSE),"")</f>
        <v/>
      </c>
      <c r="AW216" s="213">
        <f>IFERROR(
   IF(
      OR(Table110[[#This Row],[Operating Time]]=0, (Table110[[#This Row],[Operating Time]]/IF(AD216&lt;=1,AD216+1,AD216))*60=0),
      1,
      ((Table110[[#This Row],[Operating Time]])/IF(AD216&lt;=1,AD216+1,AD216))*60
   ),
"_")</f>
        <v/>
      </c>
      <c r="AX216" s="213">
        <f>COUNTIFS('Downtime Data'!A:A,Table110[[#This Row],[Date]])</f>
        <v/>
      </c>
      <c r="AY216" s="211">
        <f>IFERROR((SUM(Table110[[#This Row],[Minor Stoppages]:[Material Shortages]])/Table110[[#This Row],['# Stops]])*60,"")</f>
        <v/>
      </c>
      <c r="AZ216" s="211" t="n"/>
      <c r="BA216" s="33" t="n">
        <v>46229</v>
      </c>
    </row>
    <row r="217" ht="20.15" customHeight="1" s="452">
      <c r="A217" s="21" t="n">
        <v>46234</v>
      </c>
      <c r="B217" s="22">
        <f>IF(A217="","",TEXT(A217,"dddddd"))</f>
        <v/>
      </c>
      <c r="C217" s="22" t="n"/>
      <c r="D217" s="23" t="n"/>
      <c r="E217" s="24">
        <f t="array" ref="E217">IFERROR(INDIRECT(D217),"")</f>
        <v/>
      </c>
      <c r="F217" s="25" t="n"/>
      <c r="G217" s="26" t="n"/>
      <c r="H217" s="27">
        <f>IFERROR((Table110[[#This Row],[Plan]]/Table110[[#This Row],[Hours Used]])/(Table110[[#This Row],[SOC (TPD)]]/24),"")</f>
        <v/>
      </c>
      <c r="I217" s="27">
        <f>IFERROR((Table110[[#This Row],[Volume Delivered (T)]]/Table110[[#This Row],[Hours Used]])/(Table110[[#This Row],[SOC (TPD)]]/24),"")</f>
        <v/>
      </c>
      <c r="J217" s="28" t="n"/>
      <c r="K217" s="28" t="n"/>
      <c r="L217" s="28" t="n"/>
      <c r="M217" s="25" t="n"/>
      <c r="N217" s="29" t="n"/>
      <c r="O217" s="83" t="n"/>
      <c r="P217" s="25" t="n"/>
      <c r="Q217" s="25" t="n"/>
      <c r="R217" s="69" t="n"/>
      <c r="S217" s="70" t="n"/>
      <c r="T217" s="30">
        <f>IF(Table110[[#This Row],[SKU]]="",0,24-Table110[[#This Row],[Legal Non-Operating Time]]-Table110[[#This Row],[No Demand Time]]-Table110[[#This Row],[Force Majeure]])</f>
        <v/>
      </c>
      <c r="U217" s="26" t="n"/>
      <c r="V217" s="26" t="n"/>
      <c r="W217" s="26" t="n"/>
      <c r="X217" s="26" t="n"/>
      <c r="Y217" s="26" t="n"/>
      <c r="Z217" s="26" t="n"/>
      <c r="AA217" s="26" t="n"/>
      <c r="AB217" s="30">
        <f>Table110[[#This Row],[Hours Used]]-SUM(Table110[[#This Row],[Planned Maintenance]:[Start and Finish Production]])</f>
        <v/>
      </c>
      <c r="AC217" s="26" t="n"/>
      <c r="AD217" s="26" t="n"/>
      <c r="AE217" s="26" t="n"/>
      <c r="AF217" s="26" t="n"/>
      <c r="AG217" s="26" t="n"/>
      <c r="AH217" s="26" t="n"/>
      <c r="AI217" s="24">
        <f>(Table110[[#This Row],[Hours Used]]-SUM(Table110[[#This Row],[Planned Maintenance]:[Start and Finish Production]])-SUM(Table110[[#This Row],[Minor Stoppages]:[Material Shortages]])-Table110[[#This Row],[Quality Loss (Hrs)]]-Table110[[#This Row],[Operating Time]])/3</f>
        <v/>
      </c>
      <c r="AJ217" s="24">
        <f>IFERROR(IF(Table110[[#This Row],[SKU]]="",0,Table110[[#This Row],[Quality Loss (T)]]/(Table110[[#This Row],[SOC (TPD)]]/24)),"")</f>
        <v/>
      </c>
      <c r="AK217" s="31">
        <f>IFERROR(IF(Table110[[#This Row],[SKU]]="",0,Table110[[#This Row],[Volume Delivered (T)]]/(Table110[[#This Row],[SOC (TPD)]]/24)),"")</f>
        <v/>
      </c>
      <c r="AL217" s="31">
        <f>IFERROR(Table110[[#This Row],[Operating Time]]/Table110[[#This Row],[PRODUCTION HOURS]],"")</f>
        <v/>
      </c>
      <c r="AM217" s="32" t="n"/>
      <c r="AN217" s="32" t="n"/>
      <c r="AO217" s="32" t="n"/>
      <c r="AP217" s="32" t="n">
        <v>0</v>
      </c>
      <c r="AQ217" s="32" t="n">
        <v>0</v>
      </c>
      <c r="AR217" s="32" t="n"/>
      <c r="AS217" s="32">
        <f>IFERROR(SUMIFS(#REF!,#REF!,'Shift Wise-Data Sheet'!A:A,#REF!,"Samridhi Perk Line")/SUMIFS(#REF!,#REF!,'Shift Wise-Data Sheet'!A:A,#REF!,"Samridhi Perk Line"),"")</f>
        <v/>
      </c>
      <c r="AT217" s="32" t="n"/>
      <c r="AU217" s="32" t="n"/>
      <c r="AV217" s="203">
        <f>IFERROR(VLOOKUP(Table110[[#This Row],[Date]],'Overweight Data'!A215:G1310,6,FALSE),"")</f>
        <v/>
      </c>
      <c r="AW217" s="213">
        <f>IFERROR(
   IF(
      OR(Table110[[#This Row],[Operating Time]]=0, (Table110[[#This Row],[Operating Time]]/IF(AD217&lt;=1,AD217+1,AD217))*60=0),
      1,
      ((Table110[[#This Row],[Operating Time]])/IF(AD217&lt;=1,AD217+1,AD217))*60
   ),
"_")</f>
        <v/>
      </c>
      <c r="AX217" s="213">
        <f>COUNTIFS('Downtime Data'!A:A,Table110[[#This Row],[Date]])</f>
        <v/>
      </c>
      <c r="AY217" s="211">
        <f>IFERROR((SUM(Table110[[#This Row],[Minor Stoppages]:[Material Shortages]])/Table110[[#This Row],['# Stops]])*60,"")</f>
        <v/>
      </c>
      <c r="AZ217" s="211" t="n"/>
      <c r="BA217" s="33" t="n">
        <v>46229</v>
      </c>
    </row>
    <row r="218" ht="20.15" customHeight="1" s="452">
      <c r="A218" s="21" t="n">
        <v>46235</v>
      </c>
      <c r="B218" s="22">
        <f>IF(A218="","",TEXT(A218,"dddddd"))</f>
        <v/>
      </c>
      <c r="C218" s="22" t="n"/>
      <c r="D218" s="23" t="n"/>
      <c r="E218" s="24">
        <f t="array" ref="E218">IFERROR(INDIRECT(D218),"")</f>
        <v/>
      </c>
      <c r="F218" s="25" t="n"/>
      <c r="G218" s="26" t="n"/>
      <c r="H218" s="27">
        <f>IFERROR((Table110[[#This Row],[Plan]]/Table110[[#This Row],[Hours Used]])/(Table110[[#This Row],[SOC (TPD)]]/24),"")</f>
        <v/>
      </c>
      <c r="I218" s="27">
        <f>IFERROR((Table110[[#This Row],[Volume Delivered (T)]]/Table110[[#This Row],[Hours Used]])/(Table110[[#This Row],[SOC (TPD)]]/24),"")</f>
        <v/>
      </c>
      <c r="J218" s="28" t="n"/>
      <c r="K218" s="28" t="n"/>
      <c r="L218" s="28" t="n"/>
      <c r="M218" s="25" t="n"/>
      <c r="N218" s="29" t="n"/>
      <c r="O218" s="83" t="n"/>
      <c r="P218" s="25" t="n"/>
      <c r="Q218" s="25" t="n"/>
      <c r="R218" s="69" t="n"/>
      <c r="S218" s="70" t="n"/>
      <c r="T218" s="30">
        <f>IF(Table110[[#This Row],[SKU]]="",0,24-Table110[[#This Row],[Legal Non-Operating Time]]-Table110[[#This Row],[No Demand Time]]-Table110[[#This Row],[Force Majeure]])</f>
        <v/>
      </c>
      <c r="U218" s="26" t="n"/>
      <c r="V218" s="26" t="n"/>
      <c r="W218" s="26" t="n"/>
      <c r="X218" s="26" t="n"/>
      <c r="Y218" s="26" t="n"/>
      <c r="Z218" s="26" t="n"/>
      <c r="AA218" s="26" t="n"/>
      <c r="AB218" s="30">
        <f>Table110[[#This Row],[Hours Used]]-SUM(Table110[[#This Row],[Planned Maintenance]:[Start and Finish Production]])</f>
        <v/>
      </c>
      <c r="AC218" s="26" t="n"/>
      <c r="AD218" s="26" t="n"/>
      <c r="AE218" s="26" t="n"/>
      <c r="AF218" s="26" t="n"/>
      <c r="AG218" s="26" t="n"/>
      <c r="AH218" s="26" t="n"/>
      <c r="AI218" s="24">
        <f>(Table110[[#This Row],[Hours Used]]-SUM(Table110[[#This Row],[Planned Maintenance]:[Start and Finish Production]])-SUM(Table110[[#This Row],[Minor Stoppages]:[Material Shortages]])-Table110[[#This Row],[Quality Loss (Hrs)]]-Table110[[#This Row],[Operating Time]])/3</f>
        <v/>
      </c>
      <c r="AJ218" s="24">
        <f>IFERROR(IF(Table110[[#This Row],[SKU]]="",0,Table110[[#This Row],[Quality Loss (T)]]/(Table110[[#This Row],[SOC (TPD)]]/24)),"")</f>
        <v/>
      </c>
      <c r="AK218" s="31">
        <f>IFERROR(IF(Table110[[#This Row],[SKU]]="",0,Table110[[#This Row],[Volume Delivered (T)]]/(Table110[[#This Row],[SOC (TPD)]]/24)),"")</f>
        <v/>
      </c>
      <c r="AL218" s="31">
        <f>IFERROR(Table110[[#This Row],[Operating Time]]/Table110[[#This Row],[PRODUCTION HOURS]],"")</f>
        <v/>
      </c>
      <c r="AM218" s="32" t="n"/>
      <c r="AN218" s="32" t="n"/>
      <c r="AO218" s="32" t="n"/>
      <c r="AP218" s="32" t="n">
        <v>6</v>
      </c>
      <c r="AQ218" s="32" t="n">
        <v>0</v>
      </c>
      <c r="AR218" s="32" t="n"/>
      <c r="AS218" s="32">
        <f>IFERROR(SUMIFS(#REF!,#REF!,'Shift Wise-Data Sheet'!A:A,#REF!,"Samridhi Perk Line")/SUMIFS(#REF!,#REF!,'Shift Wise-Data Sheet'!A:A,#REF!,"Samridhi Perk Line"),"")</f>
        <v/>
      </c>
      <c r="AT218" s="32" t="n"/>
      <c r="AU218" s="32" t="n"/>
      <c r="AV218" s="203">
        <f>IFERROR(VLOOKUP(Table110[[#This Row],[Date]],'Overweight Data'!A216:G1311,6,FALSE),"")</f>
        <v/>
      </c>
      <c r="AW218" s="213">
        <f>IFERROR(
   IF(
      OR(Table110[[#This Row],[Operating Time]]=0, (Table110[[#This Row],[Operating Time]]/IF(AD218&lt;=1,AD218+1,AD218))*60=0),
      1,
      ((Table110[[#This Row],[Operating Time]])/IF(AD218&lt;=1,AD218+1,AD218))*60
   ),
"_")</f>
        <v/>
      </c>
      <c r="AX218" s="213">
        <f>COUNTIFS('Downtime Data'!A:A,Table110[[#This Row],[Date]])</f>
        <v/>
      </c>
      <c r="AY218" s="211">
        <f>IFERROR((SUM(Table110[[#This Row],[Minor Stoppages]:[Material Shortages]])/Table110[[#This Row],['# Stops]])*60,"")</f>
        <v/>
      </c>
      <c r="AZ218" s="211" t="n"/>
      <c r="BA218" s="33" t="n">
        <v>46229</v>
      </c>
    </row>
    <row r="219" ht="20.15" customHeight="1" s="452">
      <c r="A219" s="21" t="n">
        <v>46236</v>
      </c>
      <c r="B219" s="22">
        <f>IF(A219="","",TEXT(A219,"dddddd"))</f>
        <v/>
      </c>
      <c r="C219" s="22" t="n"/>
      <c r="D219" s="23" t="n"/>
      <c r="E219" s="24">
        <f t="array" ref="E219">IFERROR(INDIRECT(D219),"")</f>
        <v/>
      </c>
      <c r="F219" s="25" t="n"/>
      <c r="G219" s="26" t="n"/>
      <c r="H219" s="27">
        <f>IFERROR((Table110[[#This Row],[Plan]]/Table110[[#This Row],[Hours Used]])/(Table110[[#This Row],[SOC (TPD)]]/24),"")</f>
        <v/>
      </c>
      <c r="I219" s="27">
        <f>IFERROR((Table110[[#This Row],[Volume Delivered (T)]]/Table110[[#This Row],[Hours Used]])/(Table110[[#This Row],[SOC (TPD)]]/24),"")</f>
        <v/>
      </c>
      <c r="J219" s="28" t="n"/>
      <c r="K219" s="28" t="n"/>
      <c r="L219" s="28" t="n"/>
      <c r="M219" s="25" t="n"/>
      <c r="N219" s="29" t="n"/>
      <c r="O219" s="83" t="n"/>
      <c r="P219" s="25" t="n"/>
      <c r="Q219" s="25" t="n"/>
      <c r="R219" s="69" t="n"/>
      <c r="S219" s="70" t="n"/>
      <c r="T219" s="30">
        <f>IF(Table110[[#This Row],[SKU]]="",0,24-Table110[[#This Row],[Legal Non-Operating Time]]-Table110[[#This Row],[No Demand Time]]-Table110[[#This Row],[Force Majeure]])</f>
        <v/>
      </c>
      <c r="U219" s="26" t="n"/>
      <c r="V219" s="26" t="n"/>
      <c r="W219" s="26" t="n"/>
      <c r="X219" s="26" t="n"/>
      <c r="Y219" s="26" t="n"/>
      <c r="Z219" s="26" t="n"/>
      <c r="AA219" s="26" t="n"/>
      <c r="AB219" s="30">
        <f>Table110[[#This Row],[Hours Used]]-SUM(Table110[[#This Row],[Planned Maintenance]:[Start and Finish Production]])</f>
        <v/>
      </c>
      <c r="AC219" s="26" t="n"/>
      <c r="AD219" s="26" t="n"/>
      <c r="AE219" s="26" t="n"/>
      <c r="AF219" s="26" t="n"/>
      <c r="AG219" s="26" t="n"/>
      <c r="AH219" s="26" t="n"/>
      <c r="AI219" s="24">
        <f>(Table110[[#This Row],[Hours Used]]-SUM(Table110[[#This Row],[Planned Maintenance]:[Start and Finish Production]])-SUM(Table110[[#This Row],[Minor Stoppages]:[Material Shortages]])-Table110[[#This Row],[Quality Loss (Hrs)]]-Table110[[#This Row],[Operating Time]])/3</f>
        <v/>
      </c>
      <c r="AJ219" s="24">
        <f>IFERROR(IF(Table110[[#This Row],[SKU]]="",0,Table110[[#This Row],[Quality Loss (T)]]/(Table110[[#This Row],[SOC (TPD)]]/24)),"")</f>
        <v/>
      </c>
      <c r="AK219" s="31">
        <f>IFERROR(IF(Table110[[#This Row],[SKU]]="",0,Table110[[#This Row],[Volume Delivered (T)]]/(Table110[[#This Row],[SOC (TPD)]]/24)),"")</f>
        <v/>
      </c>
      <c r="AL219" s="31">
        <f>IFERROR(Table110[[#This Row],[Operating Time]]/Table110[[#This Row],[PRODUCTION HOURS]],"")</f>
        <v/>
      </c>
      <c r="AM219" s="32" t="n"/>
      <c r="AN219" s="32" t="n"/>
      <c r="AO219" s="32" t="n"/>
      <c r="AP219" s="32" t="n">
        <v>4</v>
      </c>
      <c r="AQ219" s="32" t="n">
        <v>0</v>
      </c>
      <c r="AR219" s="32" t="n"/>
      <c r="AS219" s="32">
        <f>IFERROR(SUMIFS(#REF!,#REF!,'Shift Wise-Data Sheet'!A:A,#REF!,"Samridhi Perk Line")/SUMIFS(#REF!,#REF!,'Shift Wise-Data Sheet'!A:A,#REF!,"Samridhi Perk Line"),"")</f>
        <v/>
      </c>
      <c r="AT219" s="32" t="n"/>
      <c r="AU219" s="32" t="n"/>
      <c r="AV219" s="203">
        <f>IFERROR(VLOOKUP(Table110[[#This Row],[Date]],'Overweight Data'!A217:G1312,6,FALSE),"")</f>
        <v/>
      </c>
      <c r="AW219" s="213">
        <f>IFERROR(
   IF(
      OR(Table110[[#This Row],[Operating Time]]=0, (Table110[[#This Row],[Operating Time]]/IF(AD219&lt;=1,AD219+1,AD219))*60=0),
      1,
      ((Table110[[#This Row],[Operating Time]])/IF(AD219&lt;=1,AD219+1,AD219))*60
   ),
"_")</f>
        <v/>
      </c>
      <c r="AX219" s="213">
        <f>COUNTIFS('Downtime Data'!A:A,Table110[[#This Row],[Date]])</f>
        <v/>
      </c>
      <c r="AY219" s="211">
        <f>IFERROR((SUM(Table110[[#This Row],[Minor Stoppages]:[Material Shortages]])/Table110[[#This Row],['# Stops]])*60,"")</f>
        <v/>
      </c>
      <c r="AZ219" s="211" t="n"/>
      <c r="BA219" s="33" t="n">
        <v>46229</v>
      </c>
    </row>
    <row r="220" ht="20.15" customHeight="1" s="452">
      <c r="A220" s="21" t="n">
        <v>46237</v>
      </c>
      <c r="B220" s="22">
        <f>IF(A220="","",TEXT(A220,"dddddd"))</f>
        <v/>
      </c>
      <c r="C220" s="22" t="n"/>
      <c r="D220" s="23" t="n"/>
      <c r="E220" s="24">
        <f t="array" ref="E220">IFERROR(INDIRECT(D220),"")</f>
        <v/>
      </c>
      <c r="F220" s="25" t="n"/>
      <c r="G220" s="26" t="n"/>
      <c r="H220" s="27">
        <f>IFERROR((Table110[[#This Row],[Plan]]/Table110[[#This Row],[Hours Used]])/(Table110[[#This Row],[SOC (TPD)]]/24),"")</f>
        <v/>
      </c>
      <c r="I220" s="27">
        <f>IFERROR((Table110[[#This Row],[Volume Delivered (T)]]/Table110[[#This Row],[Hours Used]])/(Table110[[#This Row],[SOC (TPD)]]/24),"")</f>
        <v/>
      </c>
      <c r="J220" s="28" t="n"/>
      <c r="K220" s="28" t="n"/>
      <c r="L220" s="28" t="n"/>
      <c r="M220" s="25" t="n"/>
      <c r="N220" s="29" t="n"/>
      <c r="O220" s="83" t="n"/>
      <c r="P220" s="25" t="n"/>
      <c r="Q220" s="25" t="n"/>
      <c r="R220" s="69" t="n"/>
      <c r="S220" s="70" t="n"/>
      <c r="T220" s="30">
        <f>IF(Table110[[#This Row],[SKU]]="",0,24-Table110[[#This Row],[Legal Non-Operating Time]]-Table110[[#This Row],[No Demand Time]]-Table110[[#This Row],[Force Majeure]])</f>
        <v/>
      </c>
      <c r="U220" s="26" t="n"/>
      <c r="V220" s="26" t="n"/>
      <c r="W220" s="26" t="n"/>
      <c r="X220" s="26" t="n"/>
      <c r="Y220" s="26" t="n"/>
      <c r="Z220" s="26" t="n"/>
      <c r="AA220" s="26" t="n"/>
      <c r="AB220" s="30">
        <f>Table110[[#This Row],[Hours Used]]-SUM(Table110[[#This Row],[Planned Maintenance]:[Start and Finish Production]])</f>
        <v/>
      </c>
      <c r="AC220" s="26" t="n"/>
      <c r="AD220" s="26" t="n"/>
      <c r="AE220" s="26" t="n"/>
      <c r="AF220" s="26" t="n"/>
      <c r="AG220" s="26" t="n"/>
      <c r="AH220" s="26" t="n"/>
      <c r="AI220" s="24">
        <f>(Table110[[#This Row],[Hours Used]]-SUM(Table110[[#This Row],[Planned Maintenance]:[Start and Finish Production]])-SUM(Table110[[#This Row],[Minor Stoppages]:[Material Shortages]])-Table110[[#This Row],[Quality Loss (Hrs)]]-Table110[[#This Row],[Operating Time]])/3</f>
        <v/>
      </c>
      <c r="AJ220" s="24">
        <f>IFERROR(IF(Table110[[#This Row],[SKU]]="",0,Table110[[#This Row],[Quality Loss (T)]]/(Table110[[#This Row],[SOC (TPD)]]/24)),"")</f>
        <v/>
      </c>
      <c r="AK220" s="31">
        <f>IFERROR(IF(Table110[[#This Row],[SKU]]="",0,Table110[[#This Row],[Volume Delivered (T)]]/(Table110[[#This Row],[SOC (TPD)]]/24)),"")</f>
        <v/>
      </c>
      <c r="AL220" s="31">
        <f>IFERROR(Table110[[#This Row],[Operating Time]]/Table110[[#This Row],[PRODUCTION HOURS]],"")</f>
        <v/>
      </c>
      <c r="AM220" s="32" t="n"/>
      <c r="AN220" s="32" t="n"/>
      <c r="AO220" s="32" t="n"/>
      <c r="AP220" s="32" t="n">
        <v>0</v>
      </c>
      <c r="AQ220" s="32" t="n">
        <v>0</v>
      </c>
      <c r="AR220" s="32" t="n"/>
      <c r="AS220" s="32">
        <f>IFERROR(SUMIFS(#REF!,#REF!,'Shift Wise-Data Sheet'!A:A,#REF!,"Samridhi Perk Line")/SUMIFS(#REF!,#REF!,'Shift Wise-Data Sheet'!A:A,#REF!,"Samridhi Perk Line"),"")</f>
        <v/>
      </c>
      <c r="AT220" s="32" t="n"/>
      <c r="AU220" s="32" t="n"/>
      <c r="AV220" s="203">
        <f>IFERROR(VLOOKUP(Table110[[#This Row],[Date]],'Overweight Data'!A218:G1313,6,FALSE),"")</f>
        <v/>
      </c>
      <c r="AW220" s="213">
        <f>IFERROR(
   IF(
      OR(Table110[[#This Row],[Operating Time]]=0, (Table110[[#This Row],[Operating Time]]/IF(AD220&lt;=1,AD220+1,AD220))*60=0),
      1,
      ((Table110[[#This Row],[Operating Time]])/IF(AD220&lt;=1,AD220+1,AD220))*60
   ),
"_")</f>
        <v/>
      </c>
      <c r="AX220" s="213">
        <f>COUNTIFS('Downtime Data'!A:A,Table110[[#This Row],[Date]])</f>
        <v/>
      </c>
      <c r="AY220" s="211">
        <f>IFERROR((SUM(Table110[[#This Row],[Minor Stoppages]:[Material Shortages]])/Table110[[#This Row],['# Stops]])*60,"")</f>
        <v/>
      </c>
      <c r="AZ220" s="211" t="n"/>
      <c r="BA220" s="33" t="n">
        <v>46260</v>
      </c>
    </row>
    <row r="221" ht="20.15" customHeight="1" s="452">
      <c r="A221" s="21" t="n">
        <v>46238</v>
      </c>
      <c r="B221" s="22">
        <f>IF(A221="","",TEXT(A221,"dddddd"))</f>
        <v/>
      </c>
      <c r="C221" s="22" t="n"/>
      <c r="D221" s="23" t="n"/>
      <c r="E221" s="24">
        <f t="array" ref="E221">IFERROR(INDIRECT(D221),"")</f>
        <v/>
      </c>
      <c r="F221" s="25" t="n"/>
      <c r="G221" s="26" t="n"/>
      <c r="H221" s="27">
        <f>IFERROR((Table110[[#This Row],[Plan]]/Table110[[#This Row],[Hours Used]])/(Table110[[#This Row],[SOC (TPD)]]/24),"")</f>
        <v/>
      </c>
      <c r="I221" s="27">
        <f>IFERROR((Table110[[#This Row],[Volume Delivered (T)]]/Table110[[#This Row],[Hours Used]])/(Table110[[#This Row],[SOC (TPD)]]/24),"")</f>
        <v/>
      </c>
      <c r="J221" s="28" t="n"/>
      <c r="K221" s="28" t="n"/>
      <c r="L221" s="28" t="n"/>
      <c r="M221" s="25" t="n"/>
      <c r="N221" s="29" t="n"/>
      <c r="O221" s="83" t="n"/>
      <c r="P221" s="25" t="n"/>
      <c r="Q221" s="25" t="n"/>
      <c r="R221" s="69" t="n"/>
      <c r="S221" s="70" t="n"/>
      <c r="T221" s="30">
        <f>IF(Table110[[#This Row],[SKU]]="",0,24-Table110[[#This Row],[Legal Non-Operating Time]]-Table110[[#This Row],[No Demand Time]]-Table110[[#This Row],[Force Majeure]])</f>
        <v/>
      </c>
      <c r="U221" s="26" t="n"/>
      <c r="V221" s="26" t="n"/>
      <c r="W221" s="26" t="n"/>
      <c r="X221" s="26" t="n"/>
      <c r="Y221" s="26" t="n"/>
      <c r="Z221" s="26" t="n"/>
      <c r="AA221" s="26" t="n"/>
      <c r="AB221" s="30">
        <f>Table110[[#This Row],[Hours Used]]-SUM(Table110[[#This Row],[Planned Maintenance]:[Start and Finish Production]])</f>
        <v/>
      </c>
      <c r="AC221" s="26" t="n"/>
      <c r="AD221" s="26" t="n"/>
      <c r="AE221" s="26" t="n"/>
      <c r="AF221" s="26" t="n"/>
      <c r="AG221" s="26" t="n"/>
      <c r="AH221" s="26" t="n"/>
      <c r="AI221" s="24">
        <f>(Table110[[#This Row],[Hours Used]]-SUM(Table110[[#This Row],[Planned Maintenance]:[Start and Finish Production]])-SUM(Table110[[#This Row],[Minor Stoppages]:[Material Shortages]])-Table110[[#This Row],[Quality Loss (Hrs)]]-Table110[[#This Row],[Operating Time]])/3</f>
        <v/>
      </c>
      <c r="AJ221" s="24">
        <f>IFERROR(IF(Table110[[#This Row],[SKU]]="",0,Table110[[#This Row],[Quality Loss (T)]]/(Table110[[#This Row],[SOC (TPD)]]/24)),"")</f>
        <v/>
      </c>
      <c r="AK221" s="31">
        <f>IFERROR(IF(Table110[[#This Row],[SKU]]="",0,Table110[[#This Row],[Volume Delivered (T)]]/(Table110[[#This Row],[SOC (TPD)]]/24)),"")</f>
        <v/>
      </c>
      <c r="AL221" s="31">
        <f>IFERROR(Table110[[#This Row],[Operating Time]]/Table110[[#This Row],[PRODUCTION HOURS]],"")</f>
        <v/>
      </c>
      <c r="AM221" s="32" t="n"/>
      <c r="AN221" s="32" t="n"/>
      <c r="AO221" s="32" t="n"/>
      <c r="AP221" s="32" t="n">
        <v>0</v>
      </c>
      <c r="AQ221" s="32" t="n">
        <v>0</v>
      </c>
      <c r="AR221" s="32" t="n"/>
      <c r="AS221" s="32">
        <f>IFERROR(SUMIFS(#REF!,#REF!,'Shift Wise-Data Sheet'!A:A,#REF!,"Samridhi Perk Line")/SUMIFS(#REF!,#REF!,'Shift Wise-Data Sheet'!A:A,#REF!,"Samridhi Perk Line"),"")</f>
        <v/>
      </c>
      <c r="AT221" s="32" t="n"/>
      <c r="AU221" s="32" t="n"/>
      <c r="AV221" s="203">
        <f>IFERROR(VLOOKUP(Table110[[#This Row],[Date]],'Overweight Data'!A219:G1314,6,FALSE),"")</f>
        <v/>
      </c>
      <c r="AW221" s="213">
        <f>IFERROR(
   IF(
      OR(Table110[[#This Row],[Operating Time]]=0, (Table110[[#This Row],[Operating Time]]/IF(AD221&lt;=1,AD221+1,AD221))*60=0),
      1,
      ((Table110[[#This Row],[Operating Time]])/IF(AD221&lt;=1,AD221+1,AD221))*60
   ),
"_")</f>
        <v/>
      </c>
      <c r="AX221" s="213">
        <f>COUNTIFS('Downtime Data'!A:A,Table110[[#This Row],[Date]])</f>
        <v/>
      </c>
      <c r="AY221" s="211">
        <f>IFERROR((SUM(Table110[[#This Row],[Minor Stoppages]:[Material Shortages]])/Table110[[#This Row],['# Stops]])*60,"")</f>
        <v/>
      </c>
      <c r="AZ221" s="211" t="n"/>
      <c r="BA221" s="33" t="n">
        <v>46260</v>
      </c>
    </row>
    <row r="222" ht="20.15" customHeight="1" s="452">
      <c r="A222" s="21" t="n">
        <v>46239</v>
      </c>
      <c r="B222" s="22">
        <f>IF(A222="","",TEXT(A222,"dddddd"))</f>
        <v/>
      </c>
      <c r="C222" s="22" t="n"/>
      <c r="D222" s="23" t="n"/>
      <c r="E222" s="24">
        <f t="array" ref="E222">IFERROR(INDIRECT(D222),"")</f>
        <v/>
      </c>
      <c r="F222" s="25" t="n"/>
      <c r="G222" s="26" t="n"/>
      <c r="H222" s="27">
        <f>IFERROR((Table110[[#This Row],[Plan]]/Table110[[#This Row],[Hours Used]])/(Table110[[#This Row],[SOC (TPD)]]/24),"")</f>
        <v/>
      </c>
      <c r="I222" s="27">
        <f>IFERROR((Table110[[#This Row],[Volume Delivered (T)]]/Table110[[#This Row],[Hours Used]])/(Table110[[#This Row],[SOC (TPD)]]/24),"")</f>
        <v/>
      </c>
      <c r="J222" s="28" t="n"/>
      <c r="K222" s="28" t="n"/>
      <c r="L222" s="28" t="n"/>
      <c r="M222" s="25" t="n"/>
      <c r="N222" s="29" t="n"/>
      <c r="O222" s="83" t="n"/>
      <c r="P222" s="25" t="n"/>
      <c r="Q222" s="25" t="n"/>
      <c r="R222" s="69" t="n"/>
      <c r="S222" s="70" t="n"/>
      <c r="T222" s="30">
        <f>IF(Table110[[#This Row],[SKU]]="",0,24-Table110[[#This Row],[Legal Non-Operating Time]]-Table110[[#This Row],[No Demand Time]]-Table110[[#This Row],[Force Majeure]])</f>
        <v/>
      </c>
      <c r="U222" s="26" t="n"/>
      <c r="V222" s="26" t="n"/>
      <c r="W222" s="26" t="n"/>
      <c r="X222" s="26" t="n"/>
      <c r="Y222" s="26" t="n"/>
      <c r="Z222" s="26" t="n"/>
      <c r="AA222" s="26" t="n"/>
      <c r="AB222" s="30">
        <f>Table110[[#This Row],[Hours Used]]-SUM(Table110[[#This Row],[Planned Maintenance]:[Start and Finish Production]])</f>
        <v/>
      </c>
      <c r="AC222" s="26" t="n"/>
      <c r="AD222" s="26" t="n"/>
      <c r="AE222" s="26" t="n"/>
      <c r="AF222" s="26" t="n"/>
      <c r="AG222" s="26" t="n"/>
      <c r="AH222" s="26" t="n"/>
      <c r="AI222" s="24">
        <f>(Table110[[#This Row],[Hours Used]]-SUM(Table110[[#This Row],[Planned Maintenance]:[Start and Finish Production]])-SUM(Table110[[#This Row],[Minor Stoppages]:[Material Shortages]])-Table110[[#This Row],[Quality Loss (Hrs)]]-Table110[[#This Row],[Operating Time]])/3</f>
        <v/>
      </c>
      <c r="AJ222" s="24">
        <f>IFERROR(IF(Table110[[#This Row],[SKU]]="",0,Table110[[#This Row],[Quality Loss (T)]]/(Table110[[#This Row],[SOC (TPD)]]/24)),"")</f>
        <v/>
      </c>
      <c r="AK222" s="31">
        <f>IFERROR(IF(Table110[[#This Row],[SKU]]="",0,Table110[[#This Row],[Volume Delivered (T)]]/(Table110[[#This Row],[SOC (TPD)]]/24)),"")</f>
        <v/>
      </c>
      <c r="AL222" s="31">
        <f>IFERROR(Table110[[#This Row],[Operating Time]]/Table110[[#This Row],[PRODUCTION HOURS]],"")</f>
        <v/>
      </c>
      <c r="AM222" s="32" t="n"/>
      <c r="AN222" s="32" t="n"/>
      <c r="AO222" s="32" t="n"/>
      <c r="AP222" s="32" t="n">
        <v>18</v>
      </c>
      <c r="AQ222" s="32" t="n">
        <v>0</v>
      </c>
      <c r="AR222" s="32" t="n"/>
      <c r="AS222" s="32">
        <f>IFERROR(SUMIFS(#REF!,#REF!,'Shift Wise-Data Sheet'!A:A,#REF!,"Samridhi Perk Line")/SUMIFS(#REF!,#REF!,'Shift Wise-Data Sheet'!A:A,#REF!,"Samridhi Perk Line"),"")</f>
        <v/>
      </c>
      <c r="AT222" s="32" t="n"/>
      <c r="AU222" s="32" t="n"/>
      <c r="AV222" s="203">
        <f>IFERROR(VLOOKUP(Table110[[#This Row],[Date]],'Overweight Data'!A220:G1315,6,FALSE),"")</f>
        <v/>
      </c>
      <c r="AW222" s="213">
        <f>IFERROR(
   IF(
      OR(Table110[[#This Row],[Operating Time]]=0, (Table110[[#This Row],[Operating Time]]/IF(AD222&lt;=1,AD222+1,AD222))*60=0),
      1,
      ((Table110[[#This Row],[Operating Time]])/IF(AD222&lt;=1,AD222+1,AD222))*60
   ),
"_")</f>
        <v/>
      </c>
      <c r="AX222" s="213">
        <f>COUNTIFS('Downtime Data'!A:A,Table110[[#This Row],[Date]])</f>
        <v/>
      </c>
      <c r="AY222" s="211">
        <f>IFERROR((SUM(Table110[[#This Row],[Minor Stoppages]:[Material Shortages]])/Table110[[#This Row],['# Stops]])*60,"")</f>
        <v/>
      </c>
      <c r="AZ222" s="211" t="n"/>
      <c r="BA222" s="33" t="n">
        <v>46260</v>
      </c>
    </row>
    <row r="223" ht="20.15" customHeight="1" s="452">
      <c r="A223" s="21" t="n">
        <v>46240</v>
      </c>
      <c r="B223" s="22">
        <f>IF(A223="","",TEXT(A223,"dddddd"))</f>
        <v/>
      </c>
      <c r="C223" s="22" t="n"/>
      <c r="D223" s="23" t="n"/>
      <c r="E223" s="24">
        <f t="array" ref="E223">IFERROR(INDIRECT(D223),"")</f>
        <v/>
      </c>
      <c r="F223" s="25" t="n"/>
      <c r="G223" s="26" t="n"/>
      <c r="H223" s="27">
        <f>IFERROR((Table110[[#This Row],[Plan]]/Table110[[#This Row],[Hours Used]])/(Table110[[#This Row],[SOC (TPD)]]/24),"")</f>
        <v/>
      </c>
      <c r="I223" s="27">
        <f>IFERROR((Table110[[#This Row],[Volume Delivered (T)]]/Table110[[#This Row],[Hours Used]])/(Table110[[#This Row],[SOC (TPD)]]/24),"")</f>
        <v/>
      </c>
      <c r="J223" s="28" t="n"/>
      <c r="K223" s="28" t="n"/>
      <c r="L223" s="28" t="n"/>
      <c r="M223" s="25" t="n"/>
      <c r="N223" s="29" t="n"/>
      <c r="O223" s="83" t="n"/>
      <c r="P223" s="25" t="n"/>
      <c r="Q223" s="25" t="n"/>
      <c r="R223" s="69" t="n"/>
      <c r="S223" s="70" t="n"/>
      <c r="T223" s="30">
        <f>IF(Table110[[#This Row],[SKU]]="",0,24-Table110[[#This Row],[Legal Non-Operating Time]]-Table110[[#This Row],[No Demand Time]]-Table110[[#This Row],[Force Majeure]])</f>
        <v/>
      </c>
      <c r="U223" s="26" t="n"/>
      <c r="V223" s="26" t="n"/>
      <c r="W223" s="26" t="n"/>
      <c r="X223" s="26" t="n"/>
      <c r="Y223" s="26" t="n"/>
      <c r="Z223" s="26" t="n"/>
      <c r="AA223" s="26" t="n"/>
      <c r="AB223" s="30">
        <f>Table110[[#This Row],[Hours Used]]-SUM(Table110[[#This Row],[Planned Maintenance]:[Start and Finish Production]])</f>
        <v/>
      </c>
      <c r="AC223" s="26" t="n"/>
      <c r="AD223" s="26" t="n"/>
      <c r="AE223" s="26" t="n"/>
      <c r="AF223" s="26" t="n"/>
      <c r="AG223" s="26" t="n"/>
      <c r="AH223" s="26" t="n"/>
      <c r="AI223" s="24">
        <f>(Table110[[#This Row],[Hours Used]]-SUM(Table110[[#This Row],[Planned Maintenance]:[Start and Finish Production]])-SUM(Table110[[#This Row],[Minor Stoppages]:[Material Shortages]])-Table110[[#This Row],[Quality Loss (Hrs)]]-Table110[[#This Row],[Operating Time]])/3</f>
        <v/>
      </c>
      <c r="AJ223" s="24">
        <f>IFERROR(IF(Table110[[#This Row],[SKU]]="",0,Table110[[#This Row],[Quality Loss (T)]]/(Table110[[#This Row],[SOC (TPD)]]/24)),"")</f>
        <v/>
      </c>
      <c r="AK223" s="31">
        <f>IFERROR(IF(Table110[[#This Row],[SKU]]="",0,Table110[[#This Row],[Volume Delivered (T)]]/(Table110[[#This Row],[SOC (TPD)]]/24)),"")</f>
        <v/>
      </c>
      <c r="AL223" s="31">
        <f>IFERROR(Table110[[#This Row],[Operating Time]]/Table110[[#This Row],[PRODUCTION HOURS]],"")</f>
        <v/>
      </c>
      <c r="AM223" s="32" t="n"/>
      <c r="AN223" s="32" t="n"/>
      <c r="AO223" s="32" t="n"/>
      <c r="AP223" s="32" t="n">
        <v>7</v>
      </c>
      <c r="AQ223" s="32" t="n">
        <v>0</v>
      </c>
      <c r="AR223" s="32" t="n"/>
      <c r="AS223" s="32">
        <f>IFERROR(SUMIFS(#REF!,#REF!,'Shift Wise-Data Sheet'!A:A,#REF!,"Samridhi Perk Line")/SUMIFS(#REF!,#REF!,'Shift Wise-Data Sheet'!A:A,#REF!,"Samridhi Perk Line"),"")</f>
        <v/>
      </c>
      <c r="AT223" s="32" t="n"/>
      <c r="AU223" s="32" t="n"/>
      <c r="AV223" s="203">
        <f>IFERROR(VLOOKUP(Table110[[#This Row],[Date]],'Overweight Data'!A221:G1316,6,FALSE),"")</f>
        <v/>
      </c>
      <c r="AW223" s="213">
        <f>IFERROR(
   IF(
      OR(Table110[[#This Row],[Operating Time]]=0, (Table110[[#This Row],[Operating Time]]/IF(AD223&lt;=1,AD223+1,AD223))*60=0),
      1,
      ((Table110[[#This Row],[Operating Time]])/IF(AD223&lt;=1,AD223+1,AD223))*60
   ),
"_")</f>
        <v/>
      </c>
      <c r="AX223" s="213">
        <f>COUNTIFS('Downtime Data'!A:A,Table110[[#This Row],[Date]])</f>
        <v/>
      </c>
      <c r="AY223" s="211">
        <f>IFERROR((SUM(Table110[[#This Row],[Minor Stoppages]:[Material Shortages]])/Table110[[#This Row],['# Stops]])*60,"")</f>
        <v/>
      </c>
      <c r="AZ223" s="211" t="n"/>
      <c r="BA223" s="33" t="n">
        <v>46260</v>
      </c>
    </row>
    <row r="224" ht="20.15" customHeight="1" s="452">
      <c r="A224" s="21" t="n">
        <v>46241</v>
      </c>
      <c r="B224" s="22">
        <f>IF(A224="","",TEXT(A224,"dddddd"))</f>
        <v/>
      </c>
      <c r="C224" s="22" t="n"/>
      <c r="D224" s="23" t="n"/>
      <c r="E224" s="24">
        <f t="array" ref="E224">IFERROR(INDIRECT(D224),"")</f>
        <v/>
      </c>
      <c r="F224" s="25" t="n"/>
      <c r="G224" s="26" t="n"/>
      <c r="H224" s="27">
        <f>IFERROR((Table110[[#This Row],[Plan]]/Table110[[#This Row],[Hours Used]])/(Table110[[#This Row],[SOC (TPD)]]/24),"")</f>
        <v/>
      </c>
      <c r="I224" s="27">
        <f>IFERROR((Table110[[#This Row],[Volume Delivered (T)]]/Table110[[#This Row],[Hours Used]])/(Table110[[#This Row],[SOC (TPD)]]/24),"")</f>
        <v/>
      </c>
      <c r="J224" s="28" t="n"/>
      <c r="K224" s="28" t="n"/>
      <c r="L224" s="28" t="n"/>
      <c r="M224" s="25" t="n"/>
      <c r="N224" s="29" t="n"/>
      <c r="O224" s="83" t="n"/>
      <c r="P224" s="25" t="n"/>
      <c r="Q224" s="25" t="n"/>
      <c r="R224" s="69" t="n"/>
      <c r="S224" s="70" t="n"/>
      <c r="T224" s="30">
        <f>IF(Table110[[#This Row],[SKU]]="",0,24-Table110[[#This Row],[Legal Non-Operating Time]]-Table110[[#This Row],[No Demand Time]]-Table110[[#This Row],[Force Majeure]])</f>
        <v/>
      </c>
      <c r="U224" s="26" t="n"/>
      <c r="V224" s="26" t="n"/>
      <c r="W224" s="26" t="n"/>
      <c r="X224" s="26" t="n"/>
      <c r="Y224" s="26" t="n"/>
      <c r="Z224" s="26" t="n"/>
      <c r="AA224" s="26" t="n"/>
      <c r="AB224" s="30">
        <f>Table110[[#This Row],[Hours Used]]-SUM(Table110[[#This Row],[Planned Maintenance]:[Start and Finish Production]])</f>
        <v/>
      </c>
      <c r="AC224" s="26" t="n"/>
      <c r="AD224" s="26" t="n"/>
      <c r="AE224" s="26" t="n"/>
      <c r="AF224" s="26" t="n"/>
      <c r="AG224" s="26" t="n"/>
      <c r="AH224" s="26" t="n"/>
      <c r="AI224" s="24">
        <f>(Table110[[#This Row],[Hours Used]]-SUM(Table110[[#This Row],[Planned Maintenance]:[Start and Finish Production]])-SUM(Table110[[#This Row],[Minor Stoppages]:[Material Shortages]])-Table110[[#This Row],[Quality Loss (Hrs)]]-Table110[[#This Row],[Operating Time]])/3</f>
        <v/>
      </c>
      <c r="AJ224" s="24">
        <f>IFERROR(IF(Table110[[#This Row],[SKU]]="",0,Table110[[#This Row],[Quality Loss (T)]]/(Table110[[#This Row],[SOC (TPD)]]/24)),"")</f>
        <v/>
      </c>
      <c r="AK224" s="31">
        <f>IFERROR(IF(Table110[[#This Row],[SKU]]="",0,Table110[[#This Row],[Volume Delivered (T)]]/(Table110[[#This Row],[SOC (TPD)]]/24)),"")</f>
        <v/>
      </c>
      <c r="AL224" s="31">
        <f>IFERROR(Table110[[#This Row],[Operating Time]]/Table110[[#This Row],[PRODUCTION HOURS]],"")</f>
        <v/>
      </c>
      <c r="AM224" s="32" t="n"/>
      <c r="AN224" s="32" t="n"/>
      <c r="AO224" s="32" t="n"/>
      <c r="AP224" s="32" t="n">
        <v>0</v>
      </c>
      <c r="AQ224" s="32" t="n">
        <v>0</v>
      </c>
      <c r="AR224" s="32" t="n"/>
      <c r="AS224" s="32">
        <f>IFERROR(SUMIFS(#REF!,#REF!,'Shift Wise-Data Sheet'!A:A,#REF!,"Samridhi Perk Line")/SUMIFS(#REF!,#REF!,'Shift Wise-Data Sheet'!A:A,#REF!,"Samridhi Perk Line"),"")</f>
        <v/>
      </c>
      <c r="AT224" s="32" t="n"/>
      <c r="AU224" s="32" t="n"/>
      <c r="AV224" s="203">
        <f>IFERROR(VLOOKUP(Table110[[#This Row],[Date]],'Overweight Data'!A222:G1317,6,FALSE),"")</f>
        <v/>
      </c>
      <c r="AW224" s="213">
        <f>IFERROR(
   IF(
      OR(Table110[[#This Row],[Operating Time]]=0, (Table110[[#This Row],[Operating Time]]/IF(AD224&lt;=1,AD224+1,AD224))*60=0),
      1,
      ((Table110[[#This Row],[Operating Time]])/IF(AD224&lt;=1,AD224+1,AD224))*60
   ),
"_")</f>
        <v/>
      </c>
      <c r="AX224" s="213">
        <f>COUNTIFS('Downtime Data'!A:A,Table110[[#This Row],[Date]])</f>
        <v/>
      </c>
      <c r="AY224" s="211">
        <f>IFERROR((SUM(Table110[[#This Row],[Minor Stoppages]:[Material Shortages]])/Table110[[#This Row],['# Stops]])*60,"")</f>
        <v/>
      </c>
      <c r="AZ224" s="211" t="n"/>
      <c r="BA224" s="33" t="n">
        <v>46260</v>
      </c>
    </row>
    <row r="225" ht="20.15" customHeight="1" s="452">
      <c r="A225" s="21" t="n">
        <v>46242</v>
      </c>
      <c r="B225" s="22">
        <f>IF(A225="","",TEXT(A225,"dddddd"))</f>
        <v/>
      </c>
      <c r="C225" s="22" t="n"/>
      <c r="D225" s="23" t="n"/>
      <c r="E225" s="24">
        <f t="array" ref="E225">IFERROR(INDIRECT(D225),"")</f>
        <v/>
      </c>
      <c r="F225" s="25" t="n"/>
      <c r="G225" s="26" t="n"/>
      <c r="H225" s="27">
        <f>IFERROR((Table110[[#This Row],[Plan]]/Table110[[#This Row],[Hours Used]])/(Table110[[#This Row],[SOC (TPD)]]/24),"")</f>
        <v/>
      </c>
      <c r="I225" s="27">
        <f>IFERROR((Table110[[#This Row],[Volume Delivered (T)]]/Table110[[#This Row],[Hours Used]])/(Table110[[#This Row],[SOC (TPD)]]/24),"")</f>
        <v/>
      </c>
      <c r="J225" s="28" t="n"/>
      <c r="K225" s="28" t="n"/>
      <c r="L225" s="28" t="n"/>
      <c r="M225" s="25" t="n"/>
      <c r="N225" s="29" t="n"/>
      <c r="O225" s="83" t="n"/>
      <c r="P225" s="25" t="n"/>
      <c r="Q225" s="25" t="n"/>
      <c r="R225" s="69" t="n"/>
      <c r="S225" s="70" t="n"/>
      <c r="T225" s="30">
        <f>IF(Table110[[#This Row],[SKU]]="",0,24-Table110[[#This Row],[Legal Non-Operating Time]]-Table110[[#This Row],[No Demand Time]]-Table110[[#This Row],[Force Majeure]])</f>
        <v/>
      </c>
      <c r="U225" s="26" t="n"/>
      <c r="V225" s="26" t="n"/>
      <c r="W225" s="26" t="n"/>
      <c r="X225" s="26" t="n"/>
      <c r="Y225" s="26" t="n"/>
      <c r="Z225" s="26" t="n"/>
      <c r="AA225" s="26" t="n"/>
      <c r="AB225" s="30">
        <f>Table110[[#This Row],[Hours Used]]-SUM(Table110[[#This Row],[Planned Maintenance]:[Start and Finish Production]])</f>
        <v/>
      </c>
      <c r="AC225" s="26" t="n"/>
      <c r="AD225" s="26" t="n"/>
      <c r="AE225" s="26" t="n"/>
      <c r="AF225" s="26" t="n"/>
      <c r="AG225" s="26" t="n"/>
      <c r="AH225" s="26" t="n"/>
      <c r="AI225" s="24">
        <f>(Table110[[#This Row],[Hours Used]]-SUM(Table110[[#This Row],[Planned Maintenance]:[Start and Finish Production]])-SUM(Table110[[#This Row],[Minor Stoppages]:[Material Shortages]])-Table110[[#This Row],[Quality Loss (Hrs)]]-Table110[[#This Row],[Operating Time]])/3</f>
        <v/>
      </c>
      <c r="AJ225" s="24">
        <f>IFERROR(IF(Table110[[#This Row],[SKU]]="",0,Table110[[#This Row],[Quality Loss (T)]]/(Table110[[#This Row],[SOC (TPD)]]/24)),"")</f>
        <v/>
      </c>
      <c r="AK225" s="31">
        <f>IFERROR(IF(Table110[[#This Row],[SKU]]="",0,Table110[[#This Row],[Volume Delivered (T)]]/(Table110[[#This Row],[SOC (TPD)]]/24)),"")</f>
        <v/>
      </c>
      <c r="AL225" s="31">
        <f>IFERROR(Table110[[#This Row],[Operating Time]]/Table110[[#This Row],[PRODUCTION HOURS]],"")</f>
        <v/>
      </c>
      <c r="AM225" s="32" t="n"/>
      <c r="AN225" s="32" t="n"/>
      <c r="AO225" s="32" t="n"/>
      <c r="AP225" s="32" t="n">
        <v>0</v>
      </c>
      <c r="AQ225" s="32" t="n">
        <v>0</v>
      </c>
      <c r="AR225" s="32" t="n"/>
      <c r="AS225" s="32">
        <f>IFERROR(SUMIFS(#REF!,#REF!,'Shift Wise-Data Sheet'!A:A,#REF!,"Samridhi Perk Line")/SUMIFS(#REF!,#REF!,'Shift Wise-Data Sheet'!A:A,#REF!,"Samridhi Perk Line"),"")</f>
        <v/>
      </c>
      <c r="AT225" s="32" t="n"/>
      <c r="AU225" s="32" t="n"/>
      <c r="AV225" s="203">
        <f>IFERROR(VLOOKUP(Table110[[#This Row],[Date]],'Overweight Data'!A223:G1318,6,FALSE),"")</f>
        <v/>
      </c>
      <c r="AW225" s="213">
        <f>IFERROR(
   IF(
      OR(Table110[[#This Row],[Operating Time]]=0, (Table110[[#This Row],[Operating Time]]/IF(AD225&lt;=1,AD225+1,AD225))*60=0),
      1,
      ((Table110[[#This Row],[Operating Time]])/IF(AD225&lt;=1,AD225+1,AD225))*60
   ),
"_")</f>
        <v/>
      </c>
      <c r="AX225" s="213">
        <f>COUNTIFS('Downtime Data'!A:A,Table110[[#This Row],[Date]])</f>
        <v/>
      </c>
      <c r="AY225" s="211">
        <f>IFERROR((SUM(Table110[[#This Row],[Minor Stoppages]:[Material Shortages]])/Table110[[#This Row],['# Stops]])*60,"")</f>
        <v/>
      </c>
      <c r="AZ225" s="211" t="n"/>
      <c r="BA225" s="33" t="n">
        <v>46260</v>
      </c>
    </row>
    <row r="226" ht="20.15" customHeight="1" s="452">
      <c r="A226" s="21" t="n">
        <v>46243</v>
      </c>
      <c r="B226" s="22">
        <f>IF(A226="","",TEXT(A226,"dddddd"))</f>
        <v/>
      </c>
      <c r="C226" s="22" t="n"/>
      <c r="D226" s="23" t="n"/>
      <c r="E226" s="24">
        <f t="array" ref="E226">IFERROR(INDIRECT(D226),"")</f>
        <v/>
      </c>
      <c r="F226" s="25" t="n"/>
      <c r="G226" s="26" t="n"/>
      <c r="H226" s="27">
        <f>IFERROR((Table110[[#This Row],[Plan]]/Table110[[#This Row],[Hours Used]])/(Table110[[#This Row],[SOC (TPD)]]/24),"")</f>
        <v/>
      </c>
      <c r="I226" s="27">
        <f>IFERROR((Table110[[#This Row],[Volume Delivered (T)]]/Table110[[#This Row],[Hours Used]])/(Table110[[#This Row],[SOC (TPD)]]/24),"")</f>
        <v/>
      </c>
      <c r="J226" s="28" t="n"/>
      <c r="K226" s="28" t="n"/>
      <c r="L226" s="28" t="n"/>
      <c r="M226" s="25" t="n"/>
      <c r="N226" s="29" t="n"/>
      <c r="O226" s="83" t="n"/>
      <c r="P226" s="25" t="n"/>
      <c r="Q226" s="25" t="n"/>
      <c r="R226" s="69" t="n"/>
      <c r="S226" s="70" t="n"/>
      <c r="T226" s="30">
        <f>IF(Table110[[#This Row],[SKU]]="",0,24-Table110[[#This Row],[Legal Non-Operating Time]]-Table110[[#This Row],[No Demand Time]]-Table110[[#This Row],[Force Majeure]])</f>
        <v/>
      </c>
      <c r="U226" s="26" t="n"/>
      <c r="V226" s="26" t="n"/>
      <c r="W226" s="26" t="n"/>
      <c r="X226" s="26" t="n"/>
      <c r="Y226" s="26" t="n"/>
      <c r="Z226" s="26" t="n"/>
      <c r="AA226" s="26" t="n"/>
      <c r="AB226" s="30">
        <f>Table110[[#This Row],[Hours Used]]-SUM(Table110[[#This Row],[Planned Maintenance]:[Start and Finish Production]])</f>
        <v/>
      </c>
      <c r="AC226" s="26" t="n"/>
      <c r="AD226" s="26" t="n"/>
      <c r="AE226" s="26" t="n"/>
      <c r="AF226" s="26" t="n"/>
      <c r="AG226" s="26" t="n"/>
      <c r="AH226" s="26" t="n"/>
      <c r="AI226" s="24">
        <f>(Table110[[#This Row],[Hours Used]]-SUM(Table110[[#This Row],[Planned Maintenance]:[Start and Finish Production]])-SUM(Table110[[#This Row],[Minor Stoppages]:[Material Shortages]])-Table110[[#This Row],[Quality Loss (Hrs)]]-Table110[[#This Row],[Operating Time]])/3</f>
        <v/>
      </c>
      <c r="AJ226" s="24">
        <f>IFERROR(IF(Table110[[#This Row],[SKU]]="",0,Table110[[#This Row],[Quality Loss (T)]]/(Table110[[#This Row],[SOC (TPD)]]/24)),"")</f>
        <v/>
      </c>
      <c r="AK226" s="31">
        <f>IFERROR(IF(Table110[[#This Row],[SKU]]="",0,Table110[[#This Row],[Volume Delivered (T)]]/(Table110[[#This Row],[SOC (TPD)]]/24)),"")</f>
        <v/>
      </c>
      <c r="AL226" s="31">
        <f>IFERROR(Table110[[#This Row],[Operating Time]]/Table110[[#This Row],[PRODUCTION HOURS]],"")</f>
        <v/>
      </c>
      <c r="AM226" s="32" t="n"/>
      <c r="AN226" s="32" t="n"/>
      <c r="AO226" s="32" t="n"/>
      <c r="AP226" s="32" t="n">
        <v>0</v>
      </c>
      <c r="AQ226" s="32" t="n">
        <v>0</v>
      </c>
      <c r="AR226" s="32" t="n"/>
      <c r="AS226" s="32">
        <f>IFERROR(SUMIFS(#REF!,#REF!,'Shift Wise-Data Sheet'!A:A,#REF!,"Samridhi Perk Line")/SUMIFS(#REF!,#REF!,'Shift Wise-Data Sheet'!A:A,#REF!,"Samridhi Perk Line"),"")</f>
        <v/>
      </c>
      <c r="AT226" s="32" t="n"/>
      <c r="AU226" s="32" t="n"/>
      <c r="AV226" s="203">
        <f>IFERROR(VLOOKUP(Table110[[#This Row],[Date]],'Overweight Data'!A224:G1319,6,FALSE),"")</f>
        <v/>
      </c>
      <c r="AW226" s="213">
        <f>IFERROR(
   IF(
      OR(Table110[[#This Row],[Operating Time]]=0, (Table110[[#This Row],[Operating Time]]/IF(AD226&lt;=1,AD226+1,AD226))*60=0),
      1,
      ((Table110[[#This Row],[Operating Time]])/IF(AD226&lt;=1,AD226+1,AD226))*60
   ),
"_")</f>
        <v/>
      </c>
      <c r="AX226" s="213">
        <f>COUNTIFS('Downtime Data'!A:A,Table110[[#This Row],[Date]])</f>
        <v/>
      </c>
      <c r="AY226" s="211">
        <f>IFERROR((SUM(Table110[[#This Row],[Minor Stoppages]:[Material Shortages]])/Table110[[#This Row],['# Stops]])*60,"")</f>
        <v/>
      </c>
      <c r="AZ226" s="211" t="n"/>
      <c r="BA226" s="33" t="n">
        <v>46260</v>
      </c>
    </row>
    <row r="227" ht="20.15" customHeight="1" s="452">
      <c r="A227" s="21" t="n">
        <v>46244</v>
      </c>
      <c r="B227" s="22">
        <f>IF(A227="","",TEXT(A227,"dddddd"))</f>
        <v/>
      </c>
      <c r="C227" s="22" t="n"/>
      <c r="D227" s="23" t="n"/>
      <c r="E227" s="24">
        <f t="array" ref="E227">IFERROR(INDIRECT(D227),"")</f>
        <v/>
      </c>
      <c r="F227" s="25" t="n"/>
      <c r="G227" s="26" t="n"/>
      <c r="H227" s="27">
        <f>IFERROR((Table110[[#This Row],[Plan]]/Table110[[#This Row],[Hours Used]])/(Table110[[#This Row],[SOC (TPD)]]/24),"")</f>
        <v/>
      </c>
      <c r="I227" s="27">
        <f>IFERROR((Table110[[#This Row],[Volume Delivered (T)]]/Table110[[#This Row],[Hours Used]])/(Table110[[#This Row],[SOC (TPD)]]/24),"")</f>
        <v/>
      </c>
      <c r="J227" s="28" t="n"/>
      <c r="K227" s="28" t="n"/>
      <c r="L227" s="28" t="n"/>
      <c r="M227" s="25" t="n"/>
      <c r="N227" s="29" t="n"/>
      <c r="O227" s="83" t="n"/>
      <c r="P227" s="25" t="n"/>
      <c r="Q227" s="25" t="n"/>
      <c r="R227" s="69" t="n"/>
      <c r="S227" s="70" t="n"/>
      <c r="T227" s="30">
        <f>IF(Table110[[#This Row],[SKU]]="",0,24-Table110[[#This Row],[Legal Non-Operating Time]]-Table110[[#This Row],[No Demand Time]]-Table110[[#This Row],[Force Majeure]])</f>
        <v/>
      </c>
      <c r="U227" s="26" t="n"/>
      <c r="V227" s="26" t="n"/>
      <c r="W227" s="26" t="n"/>
      <c r="X227" s="26" t="n"/>
      <c r="Y227" s="26" t="n"/>
      <c r="Z227" s="26" t="n"/>
      <c r="AA227" s="26" t="n"/>
      <c r="AB227" s="30">
        <f>Table110[[#This Row],[Hours Used]]-SUM(Table110[[#This Row],[Planned Maintenance]:[Start and Finish Production]])</f>
        <v/>
      </c>
      <c r="AC227" s="26" t="n"/>
      <c r="AD227" s="26" t="n"/>
      <c r="AE227" s="26" t="n"/>
      <c r="AF227" s="26" t="n"/>
      <c r="AG227" s="26" t="n"/>
      <c r="AH227" s="26" t="n"/>
      <c r="AI227" s="24">
        <f>(Table110[[#This Row],[Hours Used]]-SUM(Table110[[#This Row],[Planned Maintenance]:[Start and Finish Production]])-SUM(Table110[[#This Row],[Minor Stoppages]:[Material Shortages]])-Table110[[#This Row],[Quality Loss (Hrs)]]-Table110[[#This Row],[Operating Time]])/3</f>
        <v/>
      </c>
      <c r="AJ227" s="24">
        <f>IFERROR(IF(Table110[[#This Row],[SKU]]="",0,Table110[[#This Row],[Quality Loss (T)]]/(Table110[[#This Row],[SOC (TPD)]]/24)),"")</f>
        <v/>
      </c>
      <c r="AK227" s="31">
        <f>IFERROR(IF(Table110[[#This Row],[SKU]]="",0,Table110[[#This Row],[Volume Delivered (T)]]/(Table110[[#This Row],[SOC (TPD)]]/24)),"")</f>
        <v/>
      </c>
      <c r="AL227" s="31">
        <f>IFERROR(Table110[[#This Row],[Operating Time]]/Table110[[#This Row],[PRODUCTION HOURS]],"")</f>
        <v/>
      </c>
      <c r="AM227" s="32" t="n"/>
      <c r="AN227" s="32" t="n"/>
      <c r="AO227" s="32" t="n"/>
      <c r="AP227" s="32" t="n">
        <v>0</v>
      </c>
      <c r="AQ227" s="32" t="n">
        <v>0</v>
      </c>
      <c r="AR227" s="32" t="n"/>
      <c r="AS227" s="32">
        <f>IFERROR(SUMIFS(#REF!,#REF!,'Shift Wise-Data Sheet'!A:A,#REF!,"Samridhi Perk Line")/SUMIFS(#REF!,#REF!,'Shift Wise-Data Sheet'!A:A,#REF!,"Samridhi Perk Line"),"")</f>
        <v/>
      </c>
      <c r="AT227" s="32" t="n"/>
      <c r="AU227" s="32" t="n"/>
      <c r="AV227" s="203">
        <f>IFERROR(VLOOKUP(Table110[[#This Row],[Date]],'Overweight Data'!A225:G1320,6,FALSE),"")</f>
        <v/>
      </c>
      <c r="AW227" s="213">
        <f>IFERROR(
   IF(
      OR(Table110[[#This Row],[Operating Time]]=0, (Table110[[#This Row],[Operating Time]]/IF(AD227&lt;=1,AD227+1,AD227))*60=0),
      1,
      ((Table110[[#This Row],[Operating Time]])/IF(AD227&lt;=1,AD227+1,AD227))*60
   ),
"_")</f>
        <v/>
      </c>
      <c r="AX227" s="213">
        <f>COUNTIFS('Downtime Data'!A:A,Table110[[#This Row],[Date]])</f>
        <v/>
      </c>
      <c r="AY227" s="211">
        <f>IFERROR((SUM(Table110[[#This Row],[Minor Stoppages]:[Material Shortages]])/Table110[[#This Row],['# Stops]])*60,"")</f>
        <v/>
      </c>
      <c r="AZ227" s="211" t="n"/>
      <c r="BA227" s="33" t="n">
        <v>46260</v>
      </c>
    </row>
    <row r="228" ht="20.15" customHeight="1" s="452">
      <c r="A228" s="21" t="n">
        <v>46245</v>
      </c>
      <c r="B228" s="22">
        <f>IF(A228="","",TEXT(A228,"dddddd"))</f>
        <v/>
      </c>
      <c r="C228" s="22" t="n"/>
      <c r="D228" s="23" t="n"/>
      <c r="E228" s="24">
        <f t="array" ref="E228">IFERROR(INDIRECT(D228),"")</f>
        <v/>
      </c>
      <c r="F228" s="25" t="n"/>
      <c r="G228" s="26" t="n"/>
      <c r="H228" s="27">
        <f>IFERROR((Table110[[#This Row],[Plan]]/Table110[[#This Row],[Hours Used]])/(Table110[[#This Row],[SOC (TPD)]]/24),"")</f>
        <v/>
      </c>
      <c r="I228" s="27">
        <f>IFERROR((Table110[[#This Row],[Volume Delivered (T)]]/Table110[[#This Row],[Hours Used]])/(Table110[[#This Row],[SOC (TPD)]]/24),"")</f>
        <v/>
      </c>
      <c r="J228" s="28" t="n"/>
      <c r="K228" s="28" t="n"/>
      <c r="L228" s="28" t="n"/>
      <c r="M228" s="25" t="n"/>
      <c r="N228" s="29" t="n"/>
      <c r="O228" s="83" t="n"/>
      <c r="P228" s="25" t="n"/>
      <c r="Q228" s="25" t="n"/>
      <c r="R228" s="69" t="n"/>
      <c r="S228" s="70" t="n"/>
      <c r="T228" s="30">
        <f>IF(Table110[[#This Row],[SKU]]="",0,24-Table110[[#This Row],[Legal Non-Operating Time]]-Table110[[#This Row],[No Demand Time]]-Table110[[#This Row],[Force Majeure]])</f>
        <v/>
      </c>
      <c r="U228" s="26" t="n"/>
      <c r="V228" s="26" t="n"/>
      <c r="W228" s="26" t="n"/>
      <c r="X228" s="26" t="n"/>
      <c r="Y228" s="26" t="n"/>
      <c r="Z228" s="26" t="n"/>
      <c r="AA228" s="26" t="n"/>
      <c r="AB228" s="30">
        <f>Table110[[#This Row],[Hours Used]]-SUM(Table110[[#This Row],[Planned Maintenance]:[Start and Finish Production]])</f>
        <v/>
      </c>
      <c r="AC228" s="26" t="n"/>
      <c r="AD228" s="26" t="n"/>
      <c r="AE228" s="26" t="n"/>
      <c r="AF228" s="26" t="n"/>
      <c r="AG228" s="26" t="n"/>
      <c r="AH228" s="26" t="n"/>
      <c r="AI228" s="24">
        <f>(Table110[[#This Row],[Hours Used]]-SUM(Table110[[#This Row],[Planned Maintenance]:[Start and Finish Production]])-SUM(Table110[[#This Row],[Minor Stoppages]:[Material Shortages]])-Table110[[#This Row],[Quality Loss (Hrs)]]-Table110[[#This Row],[Operating Time]])/3</f>
        <v/>
      </c>
      <c r="AJ228" s="24">
        <f>IFERROR(IF(Table110[[#This Row],[SKU]]="",0,Table110[[#This Row],[Quality Loss (T)]]/(Table110[[#This Row],[SOC (TPD)]]/24)),"")</f>
        <v/>
      </c>
      <c r="AK228" s="31">
        <f>IFERROR(IF(Table110[[#This Row],[SKU]]="",0,Table110[[#This Row],[Volume Delivered (T)]]/(Table110[[#This Row],[SOC (TPD)]]/24)),"")</f>
        <v/>
      </c>
      <c r="AL228" s="31">
        <f>IFERROR(Table110[[#This Row],[Operating Time]]/Table110[[#This Row],[PRODUCTION HOURS]],"")</f>
        <v/>
      </c>
      <c r="AM228" s="32" t="n"/>
      <c r="AN228" s="32" t="n"/>
      <c r="AO228" s="32" t="n"/>
      <c r="AP228" s="32" t="n">
        <v>0</v>
      </c>
      <c r="AQ228" s="32" t="n">
        <v>0</v>
      </c>
      <c r="AR228" s="32" t="n"/>
      <c r="AS228" s="32">
        <f>IFERROR(SUMIFS(#REF!,#REF!,'Shift Wise-Data Sheet'!A:A,#REF!,"Samridhi Perk Line")/SUMIFS(#REF!,#REF!,'Shift Wise-Data Sheet'!A:A,#REF!,"Samridhi Perk Line"),"")</f>
        <v/>
      </c>
      <c r="AT228" s="32" t="n"/>
      <c r="AU228" s="32" t="n"/>
      <c r="AV228" s="203">
        <f>IFERROR(VLOOKUP(Table110[[#This Row],[Date]],'Overweight Data'!A226:G1321,6,FALSE),"")</f>
        <v/>
      </c>
      <c r="AW228" s="213">
        <f>IFERROR(
   IF(
      OR(Table110[[#This Row],[Operating Time]]=0, (Table110[[#This Row],[Operating Time]]/IF(AD228&lt;=1,AD228+1,AD228))*60=0),
      1,
      ((Table110[[#This Row],[Operating Time]])/IF(AD228&lt;=1,AD228+1,AD228))*60
   ),
"_")</f>
        <v/>
      </c>
      <c r="AX228" s="213">
        <f>COUNTIFS('Downtime Data'!A:A,Table110[[#This Row],[Date]])</f>
        <v/>
      </c>
      <c r="AY228" s="211">
        <f>IFERROR((SUM(Table110[[#This Row],[Minor Stoppages]:[Material Shortages]])/Table110[[#This Row],['# Stops]])*60,"")</f>
        <v/>
      </c>
      <c r="AZ228" s="211" t="n"/>
      <c r="BA228" s="33" t="n">
        <v>46260</v>
      </c>
    </row>
    <row r="229" ht="20.15" customHeight="1" s="452">
      <c r="A229" s="21" t="n">
        <v>46246</v>
      </c>
      <c r="B229" s="22">
        <f>IF(A229="","",TEXT(A229,"dddddd"))</f>
        <v/>
      </c>
      <c r="C229" s="22" t="n"/>
      <c r="D229" s="23" t="n"/>
      <c r="E229" s="24">
        <f t="array" ref="E229">IFERROR(INDIRECT(D229),"")</f>
        <v/>
      </c>
      <c r="F229" s="25" t="n"/>
      <c r="G229" s="26" t="n"/>
      <c r="H229" s="27">
        <f>IFERROR((Table110[[#This Row],[Plan]]/Table110[[#This Row],[Hours Used]])/(Table110[[#This Row],[SOC (TPD)]]/24),"")</f>
        <v/>
      </c>
      <c r="I229" s="27">
        <f>IFERROR((Table110[[#This Row],[Volume Delivered (T)]]/Table110[[#This Row],[Hours Used]])/(Table110[[#This Row],[SOC (TPD)]]/24),"")</f>
        <v/>
      </c>
      <c r="J229" s="28" t="n"/>
      <c r="K229" s="28" t="n"/>
      <c r="L229" s="28" t="n"/>
      <c r="M229" s="25" t="n"/>
      <c r="N229" s="29" t="n"/>
      <c r="O229" s="83" t="n"/>
      <c r="P229" s="25" t="n"/>
      <c r="Q229" s="25" t="n"/>
      <c r="R229" s="69" t="n"/>
      <c r="S229" s="70" t="n"/>
      <c r="T229" s="30">
        <f>IF(Table110[[#This Row],[SKU]]="",0,24-Table110[[#This Row],[Legal Non-Operating Time]]-Table110[[#This Row],[No Demand Time]]-Table110[[#This Row],[Force Majeure]])</f>
        <v/>
      </c>
      <c r="U229" s="26" t="n"/>
      <c r="V229" s="26" t="n"/>
      <c r="W229" s="26" t="n"/>
      <c r="X229" s="26" t="n"/>
      <c r="Y229" s="26" t="n"/>
      <c r="Z229" s="26" t="n"/>
      <c r="AA229" s="26" t="n"/>
      <c r="AB229" s="30">
        <f>Table110[[#This Row],[Hours Used]]-SUM(Table110[[#This Row],[Planned Maintenance]:[Start and Finish Production]])</f>
        <v/>
      </c>
      <c r="AC229" s="26" t="n"/>
      <c r="AD229" s="26" t="n"/>
      <c r="AE229" s="26" t="n"/>
      <c r="AF229" s="26" t="n"/>
      <c r="AG229" s="26" t="n"/>
      <c r="AH229" s="26" t="n"/>
      <c r="AI229" s="24">
        <f>(Table110[[#This Row],[Hours Used]]-SUM(Table110[[#This Row],[Planned Maintenance]:[Start and Finish Production]])-SUM(Table110[[#This Row],[Minor Stoppages]:[Material Shortages]])-Table110[[#This Row],[Quality Loss (Hrs)]]-Table110[[#This Row],[Operating Time]])/3</f>
        <v/>
      </c>
      <c r="AJ229" s="24">
        <f>IFERROR(IF(Table110[[#This Row],[SKU]]="",0,Table110[[#This Row],[Quality Loss (T)]]/(Table110[[#This Row],[SOC (TPD)]]/24)),"")</f>
        <v/>
      </c>
      <c r="AK229" s="31">
        <f>IFERROR(IF(Table110[[#This Row],[SKU]]="",0,Table110[[#This Row],[Volume Delivered (T)]]/(Table110[[#This Row],[SOC (TPD)]]/24)),"")</f>
        <v/>
      </c>
      <c r="AL229" s="31">
        <f>IFERROR(Table110[[#This Row],[Operating Time]]/Table110[[#This Row],[PRODUCTION HOURS]],"")</f>
        <v/>
      </c>
      <c r="AM229" s="32" t="n"/>
      <c r="AN229" s="32" t="n"/>
      <c r="AO229" s="32" t="n"/>
      <c r="AP229" s="32" t="n">
        <v>19</v>
      </c>
      <c r="AQ229" s="32" t="n">
        <v>0</v>
      </c>
      <c r="AR229" s="32" t="n"/>
      <c r="AS229" s="32">
        <f>IFERROR(SUMIFS(#REF!,#REF!,'Shift Wise-Data Sheet'!A:A,#REF!,"Samridhi Perk Line")/SUMIFS(#REF!,#REF!,'Shift Wise-Data Sheet'!A:A,#REF!,"Samridhi Perk Line"),"")</f>
        <v/>
      </c>
      <c r="AT229" s="32" t="n"/>
      <c r="AU229" s="32" t="n"/>
      <c r="AV229" s="203">
        <f>IFERROR(VLOOKUP(Table110[[#This Row],[Date]],'Overweight Data'!A227:G1322,6,FALSE),"")</f>
        <v/>
      </c>
      <c r="AW229" s="213">
        <f>IFERROR(
   IF(
      OR(Table110[[#This Row],[Operating Time]]=0, (Table110[[#This Row],[Operating Time]]/IF(AD229&lt;=1,AD229+1,AD229))*60=0),
      1,
      ((Table110[[#This Row],[Operating Time]])/IF(AD229&lt;=1,AD229+1,AD229))*60
   ),
"_")</f>
        <v/>
      </c>
      <c r="AX229" s="213">
        <f>COUNTIFS('Downtime Data'!A:A,Table110[[#This Row],[Date]])</f>
        <v/>
      </c>
      <c r="AY229" s="211">
        <f>IFERROR((SUM(Table110[[#This Row],[Minor Stoppages]:[Material Shortages]])/Table110[[#This Row],['# Stops]])*60,"")</f>
        <v/>
      </c>
      <c r="AZ229" s="211" t="n"/>
      <c r="BA229" s="33" t="n">
        <v>46260</v>
      </c>
    </row>
    <row r="230" ht="20.15" customHeight="1" s="452">
      <c r="A230" s="21" t="n">
        <v>46247</v>
      </c>
      <c r="B230" s="22">
        <f>IF(A230="","",TEXT(A230,"dddddd"))</f>
        <v/>
      </c>
      <c r="C230" s="22" t="n"/>
      <c r="D230" s="23" t="n"/>
      <c r="E230" s="24">
        <f t="array" ref="E230">IFERROR(INDIRECT(D230),"")</f>
        <v/>
      </c>
      <c r="F230" s="25" t="n"/>
      <c r="G230" s="26" t="n"/>
      <c r="H230" s="27">
        <f>IFERROR((Table110[[#This Row],[Plan]]/Table110[[#This Row],[Hours Used]])/(Table110[[#This Row],[SOC (TPD)]]/24),"")</f>
        <v/>
      </c>
      <c r="I230" s="27">
        <f>IFERROR((Table110[[#This Row],[Volume Delivered (T)]]/Table110[[#This Row],[Hours Used]])/(Table110[[#This Row],[SOC (TPD)]]/24),"")</f>
        <v/>
      </c>
      <c r="J230" s="28" t="n"/>
      <c r="K230" s="28" t="n"/>
      <c r="L230" s="28" t="n"/>
      <c r="M230" s="25" t="n"/>
      <c r="N230" s="29" t="n"/>
      <c r="O230" s="83" t="n"/>
      <c r="P230" s="25" t="n"/>
      <c r="Q230" s="25" t="n"/>
      <c r="R230" s="69" t="n"/>
      <c r="S230" s="70" t="n"/>
      <c r="T230" s="30">
        <f>IF(Table110[[#This Row],[SKU]]="",0,24-Table110[[#This Row],[Legal Non-Operating Time]]-Table110[[#This Row],[No Demand Time]]-Table110[[#This Row],[Force Majeure]])</f>
        <v/>
      </c>
      <c r="U230" s="26" t="n"/>
      <c r="V230" s="26" t="n"/>
      <c r="W230" s="26" t="n"/>
      <c r="X230" s="26" t="n"/>
      <c r="Y230" s="26" t="n"/>
      <c r="Z230" s="26" t="n"/>
      <c r="AA230" s="26" t="n"/>
      <c r="AB230" s="30">
        <f>Table110[[#This Row],[Hours Used]]-SUM(Table110[[#This Row],[Planned Maintenance]:[Start and Finish Production]])</f>
        <v/>
      </c>
      <c r="AC230" s="26" t="n"/>
      <c r="AD230" s="26" t="n"/>
      <c r="AE230" s="26" t="n"/>
      <c r="AF230" s="26" t="n"/>
      <c r="AG230" s="26" t="n"/>
      <c r="AH230" s="26" t="n"/>
      <c r="AI230" s="24">
        <f>(Table110[[#This Row],[Hours Used]]-SUM(Table110[[#This Row],[Planned Maintenance]:[Start and Finish Production]])-SUM(Table110[[#This Row],[Minor Stoppages]:[Material Shortages]])-Table110[[#This Row],[Quality Loss (Hrs)]]-Table110[[#This Row],[Operating Time]])/3</f>
        <v/>
      </c>
      <c r="AJ230" s="24">
        <f>IFERROR(IF(Table110[[#This Row],[SKU]]="",0,Table110[[#This Row],[Quality Loss (T)]]/(Table110[[#This Row],[SOC (TPD)]]/24)),"")</f>
        <v/>
      </c>
      <c r="AK230" s="31">
        <f>IFERROR(IF(Table110[[#This Row],[SKU]]="",0,Table110[[#This Row],[Volume Delivered (T)]]/(Table110[[#This Row],[SOC (TPD)]]/24)),"")</f>
        <v/>
      </c>
      <c r="AL230" s="31">
        <f>IFERROR(Table110[[#This Row],[Operating Time]]/Table110[[#This Row],[PRODUCTION HOURS]],"")</f>
        <v/>
      </c>
      <c r="AM230" s="32" t="n"/>
      <c r="AN230" s="32" t="n"/>
      <c r="AO230" s="32" t="n"/>
      <c r="AP230" s="32" t="n">
        <v>4</v>
      </c>
      <c r="AQ230" s="32" t="n">
        <v>0</v>
      </c>
      <c r="AR230" s="32" t="n"/>
      <c r="AS230" s="32">
        <f>IFERROR(SUMIFS(#REF!,#REF!,'Shift Wise-Data Sheet'!A:A,#REF!,"Samridhi Perk Line")/SUMIFS(#REF!,#REF!,'Shift Wise-Data Sheet'!A:A,#REF!,"Samridhi Perk Line"),"")</f>
        <v/>
      </c>
      <c r="AT230" s="32" t="n"/>
      <c r="AU230" s="32" t="n"/>
      <c r="AV230" s="203">
        <f>IFERROR(VLOOKUP(Table110[[#This Row],[Date]],'Overweight Data'!A228:G1323,6,FALSE),"")</f>
        <v/>
      </c>
      <c r="AW230" s="213">
        <f>IFERROR(
   IF(
      OR(Table110[[#This Row],[Operating Time]]=0, (Table110[[#This Row],[Operating Time]]/IF(AD230&lt;=1,AD230+1,AD230))*60=0),
      1,
      ((Table110[[#This Row],[Operating Time]])/IF(AD230&lt;=1,AD230+1,AD230))*60
   ),
"_")</f>
        <v/>
      </c>
      <c r="AX230" s="213">
        <f>COUNTIFS('Downtime Data'!A:A,Table110[[#This Row],[Date]])</f>
        <v/>
      </c>
      <c r="AY230" s="211">
        <f>IFERROR((SUM(Table110[[#This Row],[Minor Stoppages]:[Material Shortages]])/Table110[[#This Row],['# Stops]])*60,"")</f>
        <v/>
      </c>
      <c r="AZ230" s="211" t="n"/>
      <c r="BA230" s="33" t="n">
        <v>46260</v>
      </c>
    </row>
    <row r="231" ht="20.15" customHeight="1" s="452">
      <c r="A231" s="21" t="n">
        <v>46248</v>
      </c>
      <c r="B231" s="22">
        <f>IF(A231="","",TEXT(A231,"dddddd"))</f>
        <v/>
      </c>
      <c r="C231" s="22" t="n"/>
      <c r="D231" s="23" t="n"/>
      <c r="E231" s="24">
        <f t="array" ref="E231">IFERROR(INDIRECT(D231),"")</f>
        <v/>
      </c>
      <c r="F231" s="25" t="n"/>
      <c r="G231" s="26" t="n"/>
      <c r="H231" s="27">
        <f>IFERROR((Table110[[#This Row],[Plan]]/Table110[[#This Row],[Hours Used]])/(Table110[[#This Row],[SOC (TPD)]]/24),"")</f>
        <v/>
      </c>
      <c r="I231" s="27">
        <f>IFERROR((Table110[[#This Row],[Volume Delivered (T)]]/Table110[[#This Row],[Hours Used]])/(Table110[[#This Row],[SOC (TPD)]]/24),"")</f>
        <v/>
      </c>
      <c r="J231" s="28" t="n"/>
      <c r="K231" s="28" t="n"/>
      <c r="L231" s="28" t="n"/>
      <c r="M231" s="25" t="n"/>
      <c r="N231" s="29" t="n"/>
      <c r="O231" s="83" t="n"/>
      <c r="P231" s="25" t="n"/>
      <c r="Q231" s="25" t="n"/>
      <c r="R231" s="69" t="n"/>
      <c r="S231" s="70" t="n"/>
      <c r="T231" s="30">
        <f>IF(Table110[[#This Row],[SKU]]="",0,24-Table110[[#This Row],[Legal Non-Operating Time]]-Table110[[#This Row],[No Demand Time]]-Table110[[#This Row],[Force Majeure]])</f>
        <v/>
      </c>
      <c r="U231" s="26" t="n"/>
      <c r="V231" s="26" t="n"/>
      <c r="W231" s="26" t="n"/>
      <c r="X231" s="26" t="n"/>
      <c r="Y231" s="26" t="n"/>
      <c r="Z231" s="26" t="n"/>
      <c r="AA231" s="26" t="n"/>
      <c r="AB231" s="30">
        <f>Table110[[#This Row],[Hours Used]]-SUM(Table110[[#This Row],[Planned Maintenance]:[Start and Finish Production]])</f>
        <v/>
      </c>
      <c r="AC231" s="26" t="n"/>
      <c r="AD231" s="26" t="n"/>
      <c r="AE231" s="26" t="n"/>
      <c r="AF231" s="26" t="n"/>
      <c r="AG231" s="26" t="n"/>
      <c r="AH231" s="26" t="n"/>
      <c r="AI231" s="24">
        <f>(Table110[[#This Row],[Hours Used]]-SUM(Table110[[#This Row],[Planned Maintenance]:[Start and Finish Production]])-SUM(Table110[[#This Row],[Minor Stoppages]:[Material Shortages]])-Table110[[#This Row],[Quality Loss (Hrs)]]-Table110[[#This Row],[Operating Time]])/3</f>
        <v/>
      </c>
      <c r="AJ231" s="24">
        <f>IFERROR(IF(Table110[[#This Row],[SKU]]="",0,Table110[[#This Row],[Quality Loss (T)]]/(Table110[[#This Row],[SOC (TPD)]]/24)),"")</f>
        <v/>
      </c>
      <c r="AK231" s="31">
        <f>IFERROR(IF(Table110[[#This Row],[SKU]]="",0,Table110[[#This Row],[Volume Delivered (T)]]/(Table110[[#This Row],[SOC (TPD)]]/24)),"")</f>
        <v/>
      </c>
      <c r="AL231" s="31">
        <f>IFERROR(Table110[[#This Row],[Operating Time]]/Table110[[#This Row],[PRODUCTION HOURS]],"")</f>
        <v/>
      </c>
      <c r="AM231" s="32" t="n"/>
      <c r="AN231" s="32" t="n"/>
      <c r="AO231" s="32" t="n"/>
      <c r="AP231" s="32" t="n">
        <v>0</v>
      </c>
      <c r="AQ231" s="32" t="n">
        <v>0</v>
      </c>
      <c r="AR231" s="32" t="n"/>
      <c r="AS231" s="32">
        <f>IFERROR(SUMIFS(#REF!,#REF!,'Shift Wise-Data Sheet'!A:A,#REF!,"Samridhi Perk Line")/SUMIFS(#REF!,#REF!,'Shift Wise-Data Sheet'!A:A,#REF!,"Samridhi Perk Line"),"")</f>
        <v/>
      </c>
      <c r="AT231" s="32" t="n"/>
      <c r="AU231" s="32" t="n"/>
      <c r="AV231" s="203">
        <f>IFERROR(VLOOKUP(Table110[[#This Row],[Date]],'Overweight Data'!A229:G1324,6,FALSE),"")</f>
        <v/>
      </c>
      <c r="AW231" s="213">
        <f>IFERROR(
   IF(
      OR(Table110[[#This Row],[Operating Time]]=0, (Table110[[#This Row],[Operating Time]]/IF(AD231&lt;=1,AD231+1,AD231))*60=0),
      1,
      ((Table110[[#This Row],[Operating Time]])/IF(AD231&lt;=1,AD231+1,AD231))*60
   ),
"_")</f>
        <v/>
      </c>
      <c r="AX231" s="213">
        <f>COUNTIFS('Downtime Data'!A:A,Table110[[#This Row],[Date]])</f>
        <v/>
      </c>
      <c r="AY231" s="211">
        <f>IFERROR((SUM(Table110[[#This Row],[Minor Stoppages]:[Material Shortages]])/Table110[[#This Row],['# Stops]])*60,"")</f>
        <v/>
      </c>
      <c r="AZ231" s="211" t="n"/>
      <c r="BA231" s="33" t="n">
        <v>46260</v>
      </c>
    </row>
    <row r="232" ht="20.15" customHeight="1" s="452">
      <c r="A232" s="21" t="n">
        <v>46249</v>
      </c>
      <c r="B232" s="22">
        <f>IF(A232="","",TEXT(A232,"dddddd"))</f>
        <v/>
      </c>
      <c r="C232" s="22" t="n"/>
      <c r="D232" s="23" t="n"/>
      <c r="E232" s="24">
        <f t="array" ref="E232">IFERROR(INDIRECT(D232),"")</f>
        <v/>
      </c>
      <c r="F232" s="25" t="n"/>
      <c r="G232" s="26" t="n"/>
      <c r="H232" s="27">
        <f>IFERROR((Table110[[#This Row],[Plan]]/Table110[[#This Row],[Hours Used]])/(Table110[[#This Row],[SOC (TPD)]]/24),"")</f>
        <v/>
      </c>
      <c r="I232" s="27">
        <f>IFERROR((Table110[[#This Row],[Volume Delivered (T)]]/Table110[[#This Row],[Hours Used]])/(Table110[[#This Row],[SOC (TPD)]]/24),"")</f>
        <v/>
      </c>
      <c r="J232" s="28" t="n"/>
      <c r="K232" s="28" t="n"/>
      <c r="L232" s="28" t="n"/>
      <c r="M232" s="25" t="n"/>
      <c r="N232" s="29" t="n"/>
      <c r="O232" s="83" t="n"/>
      <c r="P232" s="25" t="n"/>
      <c r="Q232" s="25" t="n"/>
      <c r="R232" s="69" t="n"/>
      <c r="S232" s="70" t="n"/>
      <c r="T232" s="30">
        <f>IF(Table110[[#This Row],[SKU]]="",0,24-Table110[[#This Row],[Legal Non-Operating Time]]-Table110[[#This Row],[No Demand Time]]-Table110[[#This Row],[Force Majeure]])</f>
        <v/>
      </c>
      <c r="U232" s="26" t="n"/>
      <c r="V232" s="26" t="n"/>
      <c r="W232" s="26" t="n"/>
      <c r="X232" s="26" t="n"/>
      <c r="Y232" s="26" t="n"/>
      <c r="Z232" s="26" t="n"/>
      <c r="AA232" s="26" t="n"/>
      <c r="AB232" s="30">
        <f>Table110[[#This Row],[Hours Used]]-SUM(Table110[[#This Row],[Planned Maintenance]:[Start and Finish Production]])</f>
        <v/>
      </c>
      <c r="AC232" s="26" t="n"/>
      <c r="AD232" s="26" t="n"/>
      <c r="AE232" s="26" t="n"/>
      <c r="AF232" s="26" t="n"/>
      <c r="AG232" s="26" t="n"/>
      <c r="AH232" s="26" t="n"/>
      <c r="AI232" s="24">
        <f>(Table110[[#This Row],[Hours Used]]-SUM(Table110[[#This Row],[Planned Maintenance]:[Start and Finish Production]])-SUM(Table110[[#This Row],[Minor Stoppages]:[Material Shortages]])-Table110[[#This Row],[Quality Loss (Hrs)]]-Table110[[#This Row],[Operating Time]])/3</f>
        <v/>
      </c>
      <c r="AJ232" s="24">
        <f>IFERROR(IF(Table110[[#This Row],[SKU]]="",0,Table110[[#This Row],[Quality Loss (T)]]/(Table110[[#This Row],[SOC (TPD)]]/24)),"")</f>
        <v/>
      </c>
      <c r="AK232" s="31">
        <f>IFERROR(IF(Table110[[#This Row],[SKU]]="",0,Table110[[#This Row],[Volume Delivered (T)]]/(Table110[[#This Row],[SOC (TPD)]]/24)),"")</f>
        <v/>
      </c>
      <c r="AL232" s="31">
        <f>IFERROR(Table110[[#This Row],[Operating Time]]/Table110[[#This Row],[PRODUCTION HOURS]],"")</f>
        <v/>
      </c>
      <c r="AM232" s="32" t="n"/>
      <c r="AN232" s="32" t="n"/>
      <c r="AO232" s="32" t="n"/>
      <c r="AP232" s="32" t="n">
        <v>0</v>
      </c>
      <c r="AQ232" s="32" t="n">
        <v>0</v>
      </c>
      <c r="AR232" s="32" t="n"/>
      <c r="AS232" s="32">
        <f>IFERROR(SUMIFS(#REF!,#REF!,'Shift Wise-Data Sheet'!A:A,#REF!,"Samridhi Perk Line")/SUMIFS(#REF!,#REF!,'Shift Wise-Data Sheet'!A:A,#REF!,"Samridhi Perk Line"),"")</f>
        <v/>
      </c>
      <c r="AT232" s="32" t="n"/>
      <c r="AU232" s="32" t="n"/>
      <c r="AV232" s="203">
        <f>IFERROR(VLOOKUP(Table110[[#This Row],[Date]],'Overweight Data'!A230:G1325,6,FALSE),"")</f>
        <v/>
      </c>
      <c r="AW232" s="213">
        <f>IFERROR(
   IF(
      OR(Table110[[#This Row],[Operating Time]]=0, (Table110[[#This Row],[Operating Time]]/IF(AD232&lt;=1,AD232+1,AD232))*60=0),
      1,
      ((Table110[[#This Row],[Operating Time]])/IF(AD232&lt;=1,AD232+1,AD232))*60
   ),
"_")</f>
        <v/>
      </c>
      <c r="AX232" s="213">
        <f>COUNTIFS('Downtime Data'!A:A,Table110[[#This Row],[Date]])</f>
        <v/>
      </c>
      <c r="AY232" s="211">
        <f>IFERROR((SUM(Table110[[#This Row],[Minor Stoppages]:[Material Shortages]])/Table110[[#This Row],['# Stops]])*60,"")</f>
        <v/>
      </c>
      <c r="AZ232" s="211" t="n"/>
      <c r="BA232" s="33" t="n">
        <v>46260</v>
      </c>
    </row>
    <row r="233" ht="20.15" customHeight="1" s="452">
      <c r="A233" s="21" t="n">
        <v>46250</v>
      </c>
      <c r="B233" s="22">
        <f>IF(A233="","",TEXT(A233,"dddddd"))</f>
        <v/>
      </c>
      <c r="C233" s="22" t="n"/>
      <c r="D233" s="23" t="n"/>
      <c r="E233" s="24" t="n"/>
      <c r="F233" s="25" t="n"/>
      <c r="G233" s="26" t="n"/>
      <c r="H233" s="27" t="n"/>
      <c r="I233" s="27" t="n"/>
      <c r="J233" s="28" t="n"/>
      <c r="K233" s="28" t="n"/>
      <c r="L233" s="28" t="n"/>
      <c r="M233" s="25" t="n"/>
      <c r="N233" s="29" t="n"/>
      <c r="O233" s="83" t="n"/>
      <c r="P233" s="25" t="n"/>
      <c r="Q233" s="25" t="n"/>
      <c r="R233" s="69" t="n"/>
      <c r="S233" s="70" t="n"/>
      <c r="T233" s="30">
        <f>IF(Table110[[#This Row],[SKU]]="",0,24-Table110[[#This Row],[Legal Non-Operating Time]]-Table110[[#This Row],[No Demand Time]]-Table110[[#This Row],[Force Majeure]])</f>
        <v/>
      </c>
      <c r="U233" s="26" t="n"/>
      <c r="V233" s="26" t="n"/>
      <c r="W233" s="26" t="n"/>
      <c r="X233" s="26" t="n"/>
      <c r="Y233" s="26" t="n"/>
      <c r="Z233" s="26" t="n"/>
      <c r="AA233" s="26" t="n"/>
      <c r="AB233" s="30">
        <f>Table110[[#This Row],[Hours Used]]-SUM(Table110[[#This Row],[Planned Maintenance]:[Start and Finish Production]])</f>
        <v/>
      </c>
      <c r="AC233" s="26" t="n"/>
      <c r="AD233" s="26" t="n"/>
      <c r="AE233" s="26" t="n"/>
      <c r="AF233" s="26" t="n"/>
      <c r="AG233" s="26" t="n"/>
      <c r="AH233" s="26" t="n"/>
      <c r="AI233" s="24">
        <f>(Table110[[#This Row],[Hours Used]]-SUM(Table110[[#This Row],[Planned Maintenance]:[Start and Finish Production]])-SUM(Table110[[#This Row],[Minor Stoppages]:[Material Shortages]])-Table110[[#This Row],[Quality Loss (Hrs)]]-Table110[[#This Row],[Operating Time]])/3</f>
        <v/>
      </c>
      <c r="AJ233" s="24">
        <f>IFERROR(IF(Table110[[#This Row],[SKU]]="",0,Table110[[#This Row],[Quality Loss (T)]]/(Table110[[#This Row],[SOC (TPD)]]/24)),"")</f>
        <v/>
      </c>
      <c r="AK233" s="31">
        <f>IFERROR(IF(Table110[[#This Row],[SKU]]="",0,Table110[[#This Row],[Volume Delivered (T)]]/(Table110[[#This Row],[SOC (TPD)]]/24)),"")</f>
        <v/>
      </c>
      <c r="AL233" s="31">
        <f>IFERROR(Table110[[#This Row],[Operating Time]]/Table110[[#This Row],[PRODUCTION HOURS]],"")</f>
        <v/>
      </c>
      <c r="AM233" s="32" t="n"/>
      <c r="AN233" s="32" t="n"/>
      <c r="AO233" s="32" t="n"/>
      <c r="AP233" s="32" t="n">
        <v>0</v>
      </c>
      <c r="AQ233" s="32" t="n">
        <v>0</v>
      </c>
      <c r="AR233" s="32" t="n"/>
      <c r="AS233" s="32">
        <f>IFERROR(SUMIFS(#REF!,#REF!,'Shift Wise-Data Sheet'!A:A,#REF!,"Samridhi Perk Line")/SUMIFS(#REF!,#REF!,'Shift Wise-Data Sheet'!A:A,#REF!,"Samridhi Perk Line"),"")</f>
        <v/>
      </c>
      <c r="AT233" s="32" t="n"/>
      <c r="AU233" s="32" t="n"/>
      <c r="AV233" s="203">
        <f>IFERROR(VLOOKUP(Table110[[#This Row],[Date]],'Overweight Data'!A231:G1326,6,FALSE),"")</f>
        <v/>
      </c>
      <c r="AW233" s="213">
        <f>IFERROR(
   IF(
      OR(Table110[[#This Row],[Operating Time]]=0, (Table110[[#This Row],[Operating Time]]/IF(AD233&lt;=1,AD233+1,AD233))*60=0),
      1,
      ((Table110[[#This Row],[Operating Time]])/IF(AD233&lt;=1,AD233+1,AD233))*60
   ),
"_")</f>
        <v/>
      </c>
      <c r="AX233" s="213">
        <f>COUNTIFS('Downtime Data'!A:A,Table110[[#This Row],[Date]])</f>
        <v/>
      </c>
      <c r="AY233" s="211">
        <f>IFERROR((SUM(Table110[[#This Row],[Minor Stoppages]:[Material Shortages]])/Table110[[#This Row],['# Stops]])*60,"")</f>
        <v/>
      </c>
      <c r="AZ233" s="211" t="n"/>
      <c r="BA233" s="33" t="n">
        <v>46260</v>
      </c>
    </row>
    <row r="234" ht="20.15" customHeight="1" s="452">
      <c r="A234" s="21" t="n">
        <v>46251</v>
      </c>
      <c r="B234" s="22">
        <f>IF(A234="","",TEXT(A234,"dddddd"))</f>
        <v/>
      </c>
      <c r="C234" s="22" t="n"/>
      <c r="D234" s="23" t="n"/>
      <c r="E234" s="24">
        <f t="array" ref="E234">IFERROR(INDIRECT(D234),"")</f>
        <v/>
      </c>
      <c r="F234" s="25" t="n"/>
      <c r="G234" s="26" t="n"/>
      <c r="H234" s="27">
        <f>IFERROR((Table110[[#This Row],[Plan]]/Table110[[#This Row],[Hours Used]])/(Table110[[#This Row],[SOC (TPD)]]/24),"")</f>
        <v/>
      </c>
      <c r="I234" s="27">
        <f>IFERROR((Table110[[#This Row],[Volume Delivered (T)]]/Table110[[#This Row],[Hours Used]])/(Table110[[#This Row],[SOC (TPD)]]/24),"")</f>
        <v/>
      </c>
      <c r="J234" s="28" t="n"/>
      <c r="K234" s="28" t="n"/>
      <c r="L234" s="28" t="n"/>
      <c r="M234" s="25" t="n"/>
      <c r="N234" s="29" t="n"/>
      <c r="O234" s="83" t="n"/>
      <c r="P234" s="25" t="n"/>
      <c r="Q234" s="25" t="n"/>
      <c r="R234" s="69" t="n"/>
      <c r="S234" s="70" t="n"/>
      <c r="T234" s="30">
        <f>IF(Table110[[#This Row],[SKU]]="",0,24-Table110[[#This Row],[Legal Non-Operating Time]]-Table110[[#This Row],[No Demand Time]]-Table110[[#This Row],[Force Majeure]])</f>
        <v/>
      </c>
      <c r="U234" s="26" t="n"/>
      <c r="V234" s="26" t="n"/>
      <c r="W234" s="26" t="n"/>
      <c r="X234" s="26" t="n"/>
      <c r="Y234" s="26" t="n"/>
      <c r="Z234" s="26" t="n"/>
      <c r="AA234" s="26" t="n"/>
      <c r="AB234" s="30">
        <f>Table110[[#This Row],[Hours Used]]-SUM(Table110[[#This Row],[Planned Maintenance]:[Start and Finish Production]])</f>
        <v/>
      </c>
      <c r="AC234" s="26" t="n"/>
      <c r="AD234" s="26" t="n"/>
      <c r="AE234" s="26" t="n"/>
      <c r="AF234" s="26" t="n"/>
      <c r="AG234" s="26" t="n"/>
      <c r="AH234" s="26" t="n"/>
      <c r="AI234" s="24">
        <f>(Table110[[#This Row],[Hours Used]]-SUM(Table110[[#This Row],[Planned Maintenance]:[Start and Finish Production]])-SUM(Table110[[#This Row],[Minor Stoppages]:[Material Shortages]])-Table110[[#This Row],[Quality Loss (Hrs)]]-Table110[[#This Row],[Operating Time]])/3</f>
        <v/>
      </c>
      <c r="AJ234" s="24">
        <f>IFERROR(IF(Table110[[#This Row],[SKU]]="",0,Table110[[#This Row],[Quality Loss (T)]]/(Table110[[#This Row],[SOC (TPD)]]/24)),"")</f>
        <v/>
      </c>
      <c r="AK234" s="31">
        <f>IFERROR(IF(Table110[[#This Row],[SKU]]="",0,Table110[[#This Row],[Volume Delivered (T)]]/(Table110[[#This Row],[SOC (TPD)]]/24)),"")</f>
        <v/>
      </c>
      <c r="AL234" s="31">
        <f>IFERROR(Table110[[#This Row],[Operating Time]]/Table110[[#This Row],[PRODUCTION HOURS]],"")</f>
        <v/>
      </c>
      <c r="AM234" s="32" t="n"/>
      <c r="AN234" s="32" t="n"/>
      <c r="AO234" s="32" t="n"/>
      <c r="AP234" s="32" t="n">
        <v>3</v>
      </c>
      <c r="AQ234" s="32" t="n">
        <v>0</v>
      </c>
      <c r="AR234" s="32" t="n"/>
      <c r="AS234" s="32">
        <f>IFERROR(SUMIFS(#REF!,#REF!,'Shift Wise-Data Sheet'!A:A,#REF!,"Samridhi Perk Line")/SUMIFS(#REF!,#REF!,'Shift Wise-Data Sheet'!A:A,#REF!,"Samridhi Perk Line"),"")</f>
        <v/>
      </c>
      <c r="AT234" s="32" t="n"/>
      <c r="AU234" s="32" t="n"/>
      <c r="AV234" s="203">
        <f>IFERROR(VLOOKUP(Table110[[#This Row],[Date]],'Overweight Data'!A232:G1327,6,FALSE),"")</f>
        <v/>
      </c>
      <c r="AW234" s="213">
        <f>IFERROR(
   IF(
      OR(Table110[[#This Row],[Operating Time]]=0, (Table110[[#This Row],[Operating Time]]/IF(AD234&lt;=1,AD234+1,AD234))*60=0),
      1,
      ((Table110[[#This Row],[Operating Time]])/IF(AD234&lt;=1,AD234+1,AD234))*60
   ),
"_")</f>
        <v/>
      </c>
      <c r="AX234" s="213">
        <f>COUNTIFS('Downtime Data'!A:A,Table110[[#This Row],[Date]])</f>
        <v/>
      </c>
      <c r="AY234" s="211">
        <f>IFERROR((SUM(Table110[[#This Row],[Minor Stoppages]:[Material Shortages]])/Table110[[#This Row],['# Stops]])*60,"")</f>
        <v/>
      </c>
      <c r="AZ234" s="211" t="n"/>
      <c r="BA234" s="33" t="n">
        <v>46260</v>
      </c>
    </row>
    <row r="235" ht="20.15" customHeight="1" s="452">
      <c r="A235" s="21" t="n">
        <v>46252</v>
      </c>
      <c r="B235" s="22">
        <f>IF(A235="","",TEXT(A235,"dddddd"))</f>
        <v/>
      </c>
      <c r="C235" s="22" t="n"/>
      <c r="D235" s="23" t="n"/>
      <c r="E235" s="24">
        <f t="array" ref="E235">IFERROR(INDIRECT(D235),"")</f>
        <v/>
      </c>
      <c r="F235" s="25" t="n"/>
      <c r="G235" s="26" t="n"/>
      <c r="H235" s="27">
        <f>IFERROR((Table110[[#This Row],[Plan]]/Table110[[#This Row],[Hours Used]])/(Table110[[#This Row],[SOC (TPD)]]/24),"")</f>
        <v/>
      </c>
      <c r="I235" s="27">
        <f>IFERROR((Table110[[#This Row],[Volume Delivered (T)]]/Table110[[#This Row],[Hours Used]])/(Table110[[#This Row],[SOC (TPD)]]/24),"")</f>
        <v/>
      </c>
      <c r="J235" s="28" t="n"/>
      <c r="K235" s="28" t="n"/>
      <c r="L235" s="28" t="n"/>
      <c r="M235" s="25" t="n"/>
      <c r="N235" s="29" t="n"/>
      <c r="O235" s="83" t="n"/>
      <c r="P235" s="25" t="n"/>
      <c r="Q235" s="25" t="n"/>
      <c r="R235" s="69" t="n"/>
      <c r="S235" s="70" t="n"/>
      <c r="T235" s="30">
        <f>IF(Table110[[#This Row],[SKU]]="",0,24-Table110[[#This Row],[Legal Non-Operating Time]]-Table110[[#This Row],[No Demand Time]]-Table110[[#This Row],[Force Majeure]])</f>
        <v/>
      </c>
      <c r="U235" s="26" t="n"/>
      <c r="V235" s="26" t="n"/>
      <c r="W235" s="26" t="n"/>
      <c r="X235" s="26" t="n"/>
      <c r="Y235" s="26" t="n"/>
      <c r="Z235" s="26" t="n"/>
      <c r="AA235" s="26" t="n"/>
      <c r="AB235" s="30">
        <f>Table110[[#This Row],[Hours Used]]-SUM(Table110[[#This Row],[Planned Maintenance]:[Start and Finish Production]])</f>
        <v/>
      </c>
      <c r="AC235" s="26" t="n"/>
      <c r="AD235" s="26" t="n"/>
      <c r="AE235" s="26" t="n"/>
      <c r="AF235" s="26" t="n"/>
      <c r="AG235" s="26" t="n"/>
      <c r="AH235" s="26" t="n"/>
      <c r="AI235" s="24">
        <f>(Table110[[#This Row],[Hours Used]]-SUM(Table110[[#This Row],[Planned Maintenance]:[Start and Finish Production]])-SUM(Table110[[#This Row],[Minor Stoppages]:[Material Shortages]])-Table110[[#This Row],[Quality Loss (Hrs)]]-Table110[[#This Row],[Operating Time]])/3</f>
        <v/>
      </c>
      <c r="AJ235" s="24">
        <f>IFERROR(IF(Table110[[#This Row],[SKU]]="",0,Table110[[#This Row],[Quality Loss (T)]]/(Table110[[#This Row],[SOC (TPD)]]/24)),"")</f>
        <v/>
      </c>
      <c r="AK235" s="31">
        <f>IFERROR(IF(Table110[[#This Row],[SKU]]="",0,Table110[[#This Row],[Volume Delivered (T)]]/(Table110[[#This Row],[SOC (TPD)]]/24)),"")</f>
        <v/>
      </c>
      <c r="AL235" s="31">
        <f>IFERROR(Table110[[#This Row],[Operating Time]]/Table110[[#This Row],[PRODUCTION HOURS]],"")</f>
        <v/>
      </c>
      <c r="AM235" s="32" t="n"/>
      <c r="AN235" s="32" t="n"/>
      <c r="AO235" s="32" t="n"/>
      <c r="AP235" s="32" t="n">
        <v>0</v>
      </c>
      <c r="AQ235" s="32" t="n">
        <v>0</v>
      </c>
      <c r="AR235" s="32" t="n"/>
      <c r="AS235" s="32">
        <f>IFERROR(SUMIFS(#REF!,#REF!,'Shift Wise-Data Sheet'!A:A,#REF!,"Samridhi Perk Line")/SUMIFS(#REF!,#REF!,'Shift Wise-Data Sheet'!A:A,#REF!,"Samridhi Perk Line"),"")</f>
        <v/>
      </c>
      <c r="AT235" s="32" t="n"/>
      <c r="AU235" s="32" t="n"/>
      <c r="AV235" s="203">
        <f>IFERROR(VLOOKUP(Table110[[#This Row],[Date]],'Overweight Data'!A233:G1328,6,FALSE),"")</f>
        <v/>
      </c>
      <c r="AW235" s="213">
        <f>IFERROR(
   IF(
      OR(Table110[[#This Row],[Operating Time]]=0, (Table110[[#This Row],[Operating Time]]/IF(AD235&lt;=1,AD235+1,AD235))*60=0),
      1,
      ((Table110[[#This Row],[Operating Time]])/IF(AD235&lt;=1,AD235+1,AD235))*60
   ),
"_")</f>
        <v/>
      </c>
      <c r="AX235" s="213">
        <f>COUNTIFS('Downtime Data'!A:A,Table110[[#This Row],[Date]])</f>
        <v/>
      </c>
      <c r="AY235" s="211">
        <f>IFERROR((SUM(Table110[[#This Row],[Minor Stoppages]:[Material Shortages]])/Table110[[#This Row],['# Stops]])*60,"")</f>
        <v/>
      </c>
      <c r="AZ235" s="211" t="n"/>
      <c r="BA235" s="33" t="n">
        <v>46260</v>
      </c>
    </row>
    <row r="236" ht="20.15" customHeight="1" s="452">
      <c r="A236" s="21" t="n">
        <v>46253</v>
      </c>
      <c r="B236" s="22">
        <f>IF(A236="","",TEXT(A236,"dddddd"))</f>
        <v/>
      </c>
      <c r="C236" s="22" t="n"/>
      <c r="D236" s="23" t="n"/>
      <c r="E236" s="24">
        <f t="array" ref="E236">IFERROR(INDIRECT(D236),"")</f>
        <v/>
      </c>
      <c r="F236" s="25" t="n"/>
      <c r="G236" s="26" t="n"/>
      <c r="H236" s="27">
        <f>IFERROR((Table110[[#This Row],[Plan]]/Table110[[#This Row],[Hours Used]])/(Table110[[#This Row],[SOC (TPD)]]/24),"")</f>
        <v/>
      </c>
      <c r="I236" s="27">
        <f>IFERROR((Table110[[#This Row],[Volume Delivered (T)]]/Table110[[#This Row],[Hours Used]])/(Table110[[#This Row],[SOC (TPD)]]/24),"")</f>
        <v/>
      </c>
      <c r="J236" s="28" t="n"/>
      <c r="K236" s="28" t="n"/>
      <c r="L236" s="28" t="n"/>
      <c r="M236" s="25" t="n"/>
      <c r="N236" s="29" t="n"/>
      <c r="O236" s="83" t="n"/>
      <c r="P236" s="25" t="n"/>
      <c r="Q236" s="25" t="n"/>
      <c r="R236" s="69" t="n"/>
      <c r="S236" s="70" t="n"/>
      <c r="T236" s="30">
        <f>IF(Table110[[#This Row],[SKU]]="",0,24-Table110[[#This Row],[Legal Non-Operating Time]]-Table110[[#This Row],[No Demand Time]]-Table110[[#This Row],[Force Majeure]])</f>
        <v/>
      </c>
      <c r="U236" s="26" t="n"/>
      <c r="V236" s="26" t="n"/>
      <c r="W236" s="26" t="n"/>
      <c r="X236" s="26" t="n"/>
      <c r="Y236" s="26" t="n"/>
      <c r="Z236" s="26" t="n"/>
      <c r="AA236" s="26" t="n"/>
      <c r="AB236" s="30">
        <f>Table110[[#This Row],[Hours Used]]-SUM(Table110[[#This Row],[Planned Maintenance]:[Start and Finish Production]])</f>
        <v/>
      </c>
      <c r="AC236" s="26" t="n"/>
      <c r="AD236" s="26" t="n"/>
      <c r="AE236" s="26" t="n"/>
      <c r="AF236" s="26" t="n"/>
      <c r="AG236" s="26" t="n"/>
      <c r="AH236" s="26" t="n"/>
      <c r="AI236" s="24">
        <f>(Table110[[#This Row],[Hours Used]]-SUM(Table110[[#This Row],[Planned Maintenance]:[Start and Finish Production]])-SUM(Table110[[#This Row],[Minor Stoppages]:[Material Shortages]])-Table110[[#This Row],[Quality Loss (Hrs)]]-Table110[[#This Row],[Operating Time]])/3</f>
        <v/>
      </c>
      <c r="AJ236" s="24">
        <f>IFERROR(IF(Table110[[#This Row],[SKU]]="",0,Table110[[#This Row],[Quality Loss (T)]]/(Table110[[#This Row],[SOC (TPD)]]/24)),"")</f>
        <v/>
      </c>
      <c r="AK236" s="31">
        <f>IFERROR(IF(Table110[[#This Row],[SKU]]="",0,Table110[[#This Row],[Volume Delivered (T)]]/(Table110[[#This Row],[SOC (TPD)]]/24)),"")</f>
        <v/>
      </c>
      <c r="AL236" s="31">
        <f>IFERROR(Table110[[#This Row],[Operating Time]]/Table110[[#This Row],[PRODUCTION HOURS]],"")</f>
        <v/>
      </c>
      <c r="AM236" s="32" t="n"/>
      <c r="AN236" s="32" t="n"/>
      <c r="AO236" s="32" t="n"/>
      <c r="AP236" s="32" t="n">
        <v>0</v>
      </c>
      <c r="AQ236" s="32" t="n">
        <v>0</v>
      </c>
      <c r="AR236" s="32" t="n"/>
      <c r="AS236" s="32">
        <f>IFERROR(SUMIFS(#REF!,#REF!,'Shift Wise-Data Sheet'!A:A,#REF!,"Samridhi Perk Line")/SUMIFS(#REF!,#REF!,'Shift Wise-Data Sheet'!A:A,#REF!,"Samridhi Perk Line"),"")</f>
        <v/>
      </c>
      <c r="AT236" s="32" t="n"/>
      <c r="AU236" s="32" t="n"/>
      <c r="AV236" s="203">
        <f>IFERROR(VLOOKUP(Table110[[#This Row],[Date]],'Overweight Data'!A234:G1329,6,FALSE),"")</f>
        <v/>
      </c>
      <c r="AW236" s="213">
        <f>IFERROR(
   IF(
      OR(Table110[[#This Row],[Operating Time]]=0, (Table110[[#This Row],[Operating Time]]/IF(AD236&lt;=1,AD236+1,AD236))*60=0),
      1,
      ((Table110[[#This Row],[Operating Time]])/IF(AD236&lt;=1,AD236+1,AD236))*60
   ),
"_")</f>
        <v/>
      </c>
      <c r="AX236" s="213">
        <f>COUNTIFS('Downtime Data'!A:A,Table110[[#This Row],[Date]])</f>
        <v/>
      </c>
      <c r="AY236" s="211">
        <f>IFERROR((SUM(Table110[[#This Row],[Minor Stoppages]:[Material Shortages]])/Table110[[#This Row],['# Stops]])*60,"")</f>
        <v/>
      </c>
      <c r="AZ236" s="211" t="n"/>
      <c r="BA236" s="33" t="n">
        <v>46260</v>
      </c>
    </row>
    <row r="237" ht="20.15" customHeight="1" s="452">
      <c r="A237" s="21" t="n">
        <v>46254</v>
      </c>
      <c r="B237" s="22">
        <f>IF(A237="","",TEXT(A237,"dddddd"))</f>
        <v/>
      </c>
      <c r="C237" s="22" t="n"/>
      <c r="D237" s="23" t="n"/>
      <c r="E237" s="24">
        <f t="array" ref="E237">IFERROR(INDIRECT(D237),"")</f>
        <v/>
      </c>
      <c r="F237" s="25" t="n"/>
      <c r="G237" s="26" t="n"/>
      <c r="H237" s="27">
        <f>IFERROR((Table110[[#This Row],[Plan]]/Table110[[#This Row],[Hours Used]])/(Table110[[#This Row],[SOC (TPD)]]/24),"")</f>
        <v/>
      </c>
      <c r="I237" s="27">
        <f>IFERROR((Table110[[#This Row],[Volume Delivered (T)]]/Table110[[#This Row],[Hours Used]])/(Table110[[#This Row],[SOC (TPD)]]/24),"")</f>
        <v/>
      </c>
      <c r="J237" s="28" t="n"/>
      <c r="K237" s="28" t="n"/>
      <c r="L237" s="28" t="n"/>
      <c r="M237" s="25" t="n"/>
      <c r="N237" s="29" t="n"/>
      <c r="O237" s="83" t="n"/>
      <c r="P237" s="25" t="n"/>
      <c r="Q237" s="25" t="n"/>
      <c r="R237" s="69" t="n"/>
      <c r="S237" s="70" t="n"/>
      <c r="T237" s="30">
        <f>IF(Table110[[#This Row],[SKU]]="",0,24-Table110[[#This Row],[Legal Non-Operating Time]]-Table110[[#This Row],[No Demand Time]]-Table110[[#This Row],[Force Majeure]])</f>
        <v/>
      </c>
      <c r="U237" s="26" t="n"/>
      <c r="V237" s="26" t="n"/>
      <c r="W237" s="26" t="n"/>
      <c r="X237" s="26" t="n"/>
      <c r="Y237" s="26" t="n"/>
      <c r="Z237" s="26" t="n"/>
      <c r="AA237" s="26" t="n"/>
      <c r="AB237" s="30">
        <f>Table110[[#This Row],[Hours Used]]-SUM(Table110[[#This Row],[Planned Maintenance]:[Start and Finish Production]])</f>
        <v/>
      </c>
      <c r="AC237" s="26" t="n"/>
      <c r="AD237" s="26" t="n"/>
      <c r="AE237" s="26" t="n"/>
      <c r="AF237" s="26" t="n"/>
      <c r="AG237" s="26" t="n"/>
      <c r="AH237" s="26" t="n"/>
      <c r="AI237" s="24">
        <f>(Table110[[#This Row],[Hours Used]]-SUM(Table110[[#This Row],[Planned Maintenance]:[Start and Finish Production]])-SUM(Table110[[#This Row],[Minor Stoppages]:[Material Shortages]])-Table110[[#This Row],[Quality Loss (Hrs)]]-Table110[[#This Row],[Operating Time]])/3</f>
        <v/>
      </c>
      <c r="AJ237" s="24">
        <f>IFERROR(IF(Table110[[#This Row],[SKU]]="",0,Table110[[#This Row],[Quality Loss (T)]]/(Table110[[#This Row],[SOC (TPD)]]/24)),"")</f>
        <v/>
      </c>
      <c r="AK237" s="31">
        <f>IFERROR(IF(Table110[[#This Row],[SKU]]="",0,Table110[[#This Row],[Volume Delivered (T)]]/(Table110[[#This Row],[SOC (TPD)]]/24)),"")</f>
        <v/>
      </c>
      <c r="AL237" s="31">
        <f>IFERROR(Table110[[#This Row],[Operating Time]]/Table110[[#This Row],[PRODUCTION HOURS]],"")</f>
        <v/>
      </c>
      <c r="AM237" s="32" t="n"/>
      <c r="AN237" s="32" t="n"/>
      <c r="AO237" s="32" t="n"/>
      <c r="AP237" s="32" t="n">
        <v>2</v>
      </c>
      <c r="AQ237" s="32" t="n">
        <v>0</v>
      </c>
      <c r="AR237" s="32" t="n"/>
      <c r="AS237" s="32">
        <f>IFERROR(SUMIFS(#REF!,#REF!,'Shift Wise-Data Sheet'!A:A,#REF!,"Samridhi Perk Line")/SUMIFS(#REF!,#REF!,'Shift Wise-Data Sheet'!A:A,#REF!,"Samridhi Perk Line"),"")</f>
        <v/>
      </c>
      <c r="AT237" s="32" t="n"/>
      <c r="AU237" s="32" t="n"/>
      <c r="AV237" s="203">
        <f>IFERROR(VLOOKUP(Table110[[#This Row],[Date]],'Overweight Data'!A235:G1330,6,FALSE),"")</f>
        <v/>
      </c>
      <c r="AW237" s="213">
        <f>IFERROR(
   IF(
      OR(Table110[[#This Row],[Operating Time]]=0, (Table110[[#This Row],[Operating Time]]/IF(AD237&lt;=1,AD237+1,AD237))*60=0),
      1,
      ((Table110[[#This Row],[Operating Time]])/IF(AD237&lt;=1,AD237+1,AD237))*60
   ),
"_")</f>
        <v/>
      </c>
      <c r="AX237" s="213">
        <f>COUNTIFS('Downtime Data'!A:A,Table110[[#This Row],[Date]])</f>
        <v/>
      </c>
      <c r="AY237" s="211">
        <f>IFERROR((SUM(Table110[[#This Row],[Minor Stoppages]:[Material Shortages]])/Table110[[#This Row],['# Stops]])*60,"")</f>
        <v/>
      </c>
      <c r="AZ237" s="211" t="n"/>
      <c r="BA237" s="33" t="n">
        <v>46260</v>
      </c>
    </row>
    <row r="238" ht="20.15" customHeight="1" s="452">
      <c r="A238" s="21" t="n">
        <v>46255</v>
      </c>
      <c r="B238" s="22">
        <f>IF(A238="","",TEXT(A238,"dddddd"))</f>
        <v/>
      </c>
      <c r="C238" s="22" t="n"/>
      <c r="D238" s="23" t="n"/>
      <c r="E238" s="24">
        <f t="array" ref="E238">IFERROR(INDIRECT(D238),"")</f>
        <v/>
      </c>
      <c r="F238" s="25" t="n"/>
      <c r="G238" s="26" t="n"/>
      <c r="H238" s="27">
        <f>IFERROR((Table110[[#This Row],[Plan]]/Table110[[#This Row],[Hours Used]])/(Table110[[#This Row],[SOC (TPD)]]/24),"")</f>
        <v/>
      </c>
      <c r="I238" s="27">
        <f>IFERROR((Table110[[#This Row],[Volume Delivered (T)]]/Table110[[#This Row],[Hours Used]])/(Table110[[#This Row],[SOC (TPD)]]/24),"")</f>
        <v/>
      </c>
      <c r="J238" s="28" t="n"/>
      <c r="K238" s="28" t="n"/>
      <c r="L238" s="28" t="n"/>
      <c r="M238" s="25" t="n"/>
      <c r="N238" s="29" t="n"/>
      <c r="O238" s="83" t="n"/>
      <c r="P238" s="25" t="n"/>
      <c r="Q238" s="25" t="n"/>
      <c r="R238" s="69" t="n"/>
      <c r="S238" s="70" t="n"/>
      <c r="T238" s="30">
        <f>IF(Table110[[#This Row],[SKU]]="",0,24-Table110[[#This Row],[Legal Non-Operating Time]]-Table110[[#This Row],[No Demand Time]]-Table110[[#This Row],[Force Majeure]])</f>
        <v/>
      </c>
      <c r="U238" s="26" t="n"/>
      <c r="V238" s="26" t="n"/>
      <c r="W238" s="26" t="n"/>
      <c r="X238" s="26" t="n"/>
      <c r="Y238" s="26" t="n"/>
      <c r="Z238" s="26" t="n"/>
      <c r="AA238" s="26" t="n"/>
      <c r="AB238" s="30">
        <f>Table110[[#This Row],[Hours Used]]-SUM(Table110[[#This Row],[Planned Maintenance]:[Start and Finish Production]])</f>
        <v/>
      </c>
      <c r="AC238" s="26" t="n"/>
      <c r="AD238" s="26" t="n"/>
      <c r="AE238" s="26" t="n"/>
      <c r="AF238" s="26" t="n"/>
      <c r="AG238" s="26" t="n"/>
      <c r="AH238" s="26" t="n"/>
      <c r="AI238" s="24">
        <f>(Table110[[#This Row],[Hours Used]]-SUM(Table110[[#This Row],[Planned Maintenance]:[Start and Finish Production]])-SUM(Table110[[#This Row],[Minor Stoppages]:[Material Shortages]])-Table110[[#This Row],[Quality Loss (Hrs)]]-Table110[[#This Row],[Operating Time]])/3</f>
        <v/>
      </c>
      <c r="AJ238" s="24">
        <f>IFERROR(IF(Table110[[#This Row],[SKU]]="",0,Table110[[#This Row],[Quality Loss (T)]]/(Table110[[#This Row],[SOC (TPD)]]/24)),"")</f>
        <v/>
      </c>
      <c r="AK238" s="31">
        <f>IFERROR(IF(Table110[[#This Row],[SKU]]="",0,Table110[[#This Row],[Volume Delivered (T)]]/(Table110[[#This Row],[SOC (TPD)]]/24)),"")</f>
        <v/>
      </c>
      <c r="AL238" s="31">
        <f>IFERROR(Table110[[#This Row],[Operating Time]]/Table110[[#This Row],[PRODUCTION HOURS]],"")</f>
        <v/>
      </c>
      <c r="AM238" s="32" t="n"/>
      <c r="AN238" s="32" t="n"/>
      <c r="AO238" s="32" t="n"/>
      <c r="AP238" s="32" t="n">
        <v>0</v>
      </c>
      <c r="AQ238" s="32" t="n">
        <v>0</v>
      </c>
      <c r="AR238" s="32" t="n"/>
      <c r="AS238" s="32">
        <f>IFERROR(SUMIFS(#REF!,#REF!,'Shift Wise-Data Sheet'!A:A,#REF!,"Samridhi Perk Line")/SUMIFS(#REF!,#REF!,'Shift Wise-Data Sheet'!A:A,#REF!,"Samridhi Perk Line"),"")</f>
        <v/>
      </c>
      <c r="AT238" s="32" t="n"/>
      <c r="AU238" s="32" t="n"/>
      <c r="AV238" s="203">
        <f>IFERROR(VLOOKUP(Table110[[#This Row],[Date]],'Overweight Data'!A236:G1331,6,FALSE),"")</f>
        <v/>
      </c>
      <c r="AW238" s="213">
        <f>IFERROR(
   IF(
      OR(Table110[[#This Row],[Operating Time]]=0, (Table110[[#This Row],[Operating Time]]/IF(AD238&lt;=1,AD238+1,AD238))*60=0),
      1,
      ((Table110[[#This Row],[Operating Time]])/IF(AD238&lt;=1,AD238+1,AD238))*60
   ),
"_")</f>
        <v/>
      </c>
      <c r="AX238" s="213">
        <f>COUNTIFS('Downtime Data'!A:A,Table110[[#This Row],[Date]])</f>
        <v/>
      </c>
      <c r="AY238" s="211">
        <f>IFERROR((SUM(Table110[[#This Row],[Minor Stoppages]:[Material Shortages]])/Table110[[#This Row],['# Stops]])*60,"")</f>
        <v/>
      </c>
      <c r="AZ238" s="211" t="n"/>
      <c r="BA238" s="33" t="n">
        <v>46260</v>
      </c>
    </row>
    <row r="239" ht="20.15" customHeight="1" s="452">
      <c r="A239" s="21" t="n">
        <v>46256</v>
      </c>
      <c r="B239" s="22">
        <f>IF(A239="","",TEXT(A239,"dddddd"))</f>
        <v/>
      </c>
      <c r="C239" s="22" t="n"/>
      <c r="D239" s="23" t="n"/>
      <c r="E239" s="24">
        <f t="array" ref="E239">IFERROR(INDIRECT(D239),"")</f>
        <v/>
      </c>
      <c r="F239" s="25" t="n"/>
      <c r="G239" s="26" t="n"/>
      <c r="H239" s="27">
        <f>IFERROR((Table110[[#This Row],[Plan]]/Table110[[#This Row],[Hours Used]])/(Table110[[#This Row],[SOC (TPD)]]/24),"")</f>
        <v/>
      </c>
      <c r="I239" s="27">
        <f>IFERROR((Table110[[#This Row],[Volume Delivered (T)]]/Table110[[#This Row],[Hours Used]])/(Table110[[#This Row],[SOC (TPD)]]/24),"")</f>
        <v/>
      </c>
      <c r="J239" s="28" t="n"/>
      <c r="K239" s="28" t="n"/>
      <c r="L239" s="28" t="n"/>
      <c r="M239" s="25" t="n"/>
      <c r="N239" s="29" t="n"/>
      <c r="O239" s="83" t="n"/>
      <c r="P239" s="25" t="n"/>
      <c r="Q239" s="25" t="n"/>
      <c r="R239" s="69" t="n"/>
      <c r="S239" s="70" t="n"/>
      <c r="T239" s="30">
        <f>IF(Table110[[#This Row],[SKU]]="",0,24-Table110[[#This Row],[Legal Non-Operating Time]]-Table110[[#This Row],[No Demand Time]]-Table110[[#This Row],[Force Majeure]])</f>
        <v/>
      </c>
      <c r="U239" s="26" t="n"/>
      <c r="V239" s="26" t="n"/>
      <c r="W239" s="26" t="n"/>
      <c r="X239" s="26" t="n"/>
      <c r="Y239" s="26" t="n"/>
      <c r="Z239" s="26" t="n"/>
      <c r="AA239" s="26" t="n"/>
      <c r="AB239" s="30">
        <f>Table110[[#This Row],[Hours Used]]-SUM(Table110[[#This Row],[Planned Maintenance]:[Start and Finish Production]])</f>
        <v/>
      </c>
      <c r="AC239" s="26" t="n"/>
      <c r="AD239" s="26" t="n"/>
      <c r="AE239" s="26" t="n"/>
      <c r="AF239" s="26" t="n"/>
      <c r="AG239" s="26" t="n"/>
      <c r="AH239" s="26" t="n"/>
      <c r="AI239" s="24">
        <f>(Table110[[#This Row],[Hours Used]]-SUM(Table110[[#This Row],[Planned Maintenance]:[Start and Finish Production]])-SUM(Table110[[#This Row],[Minor Stoppages]:[Material Shortages]])-Table110[[#This Row],[Quality Loss (Hrs)]]-Table110[[#This Row],[Operating Time]])/3</f>
        <v/>
      </c>
      <c r="AJ239" s="24">
        <f>IFERROR(IF(Table110[[#This Row],[SKU]]="",0,Table110[[#This Row],[Quality Loss (T)]]/(Table110[[#This Row],[SOC (TPD)]]/24)),"")</f>
        <v/>
      </c>
      <c r="AK239" s="31">
        <f>IFERROR(IF(Table110[[#This Row],[SKU]]="",0,Table110[[#This Row],[Volume Delivered (T)]]/(Table110[[#This Row],[SOC (TPD)]]/24)),"")</f>
        <v/>
      </c>
      <c r="AL239" s="31">
        <f>IFERROR(Table110[[#This Row],[Operating Time]]/Table110[[#This Row],[PRODUCTION HOURS]],"")</f>
        <v/>
      </c>
      <c r="AM239" s="32" t="n"/>
      <c r="AN239" s="32" t="n"/>
      <c r="AO239" s="32" t="n"/>
      <c r="AP239" s="32" t="n">
        <v>4</v>
      </c>
      <c r="AQ239" s="32" t="n">
        <v>0</v>
      </c>
      <c r="AR239" s="32" t="n"/>
      <c r="AS239" s="32">
        <f>IFERROR(SUMIFS(#REF!,#REF!,'Shift Wise-Data Sheet'!A:A,#REF!,"Samridhi Perk Line")/SUMIFS(#REF!,#REF!,'Shift Wise-Data Sheet'!A:A,#REF!,"Samridhi Perk Line"),"")</f>
        <v/>
      </c>
      <c r="AT239" s="32" t="n"/>
      <c r="AU239" s="32" t="n"/>
      <c r="AV239" s="203">
        <f>IFERROR(VLOOKUP(Table110[[#This Row],[Date]],'Overweight Data'!A237:G1332,6,FALSE),"")</f>
        <v/>
      </c>
      <c r="AW239" s="213">
        <f>IFERROR(
   IF(
      OR(Table110[[#This Row],[Operating Time]]=0, (Table110[[#This Row],[Operating Time]]/IF(AD239&lt;=1,AD239+1,AD239))*60=0),
      1,
      ((Table110[[#This Row],[Operating Time]])/IF(AD239&lt;=1,AD239+1,AD239))*60
   ),
"_")</f>
        <v/>
      </c>
      <c r="AX239" s="213">
        <f>COUNTIFS('Downtime Data'!A:A,Table110[[#This Row],[Date]])</f>
        <v/>
      </c>
      <c r="AY239" s="211">
        <f>IFERROR((SUM(Table110[[#This Row],[Minor Stoppages]:[Material Shortages]])/Table110[[#This Row],['# Stops]])*60,"")</f>
        <v/>
      </c>
      <c r="AZ239" s="211" t="n"/>
      <c r="BA239" s="33" t="n">
        <v>46260</v>
      </c>
    </row>
    <row r="240" ht="20.15" customHeight="1" s="452">
      <c r="A240" s="21" t="n">
        <v>46257</v>
      </c>
      <c r="B240" s="22">
        <f>IF(A240="","",TEXT(A240,"dddddd"))</f>
        <v/>
      </c>
      <c r="C240" s="22" t="n"/>
      <c r="D240" s="23" t="n"/>
      <c r="E240" s="24">
        <f t="array" ref="E240">IFERROR(INDIRECT(D240),"")</f>
        <v/>
      </c>
      <c r="F240" s="25" t="n"/>
      <c r="G240" s="26" t="n"/>
      <c r="H240" s="27">
        <f>IFERROR((Table110[[#This Row],[Plan]]/Table110[[#This Row],[Hours Used]])/(Table110[[#This Row],[SOC (TPD)]]/24),"")</f>
        <v/>
      </c>
      <c r="I240" s="27">
        <f>IFERROR((Table110[[#This Row],[Volume Delivered (T)]]/Table110[[#This Row],[Hours Used]])/(Table110[[#This Row],[SOC (TPD)]]/24),"")</f>
        <v/>
      </c>
      <c r="J240" s="28" t="n"/>
      <c r="K240" s="28" t="n"/>
      <c r="L240" s="28" t="n"/>
      <c r="M240" s="25" t="n"/>
      <c r="N240" s="29" t="n"/>
      <c r="O240" s="83" t="n"/>
      <c r="P240" s="25" t="n"/>
      <c r="Q240" s="25" t="n"/>
      <c r="R240" s="69" t="n"/>
      <c r="S240" s="70" t="n"/>
      <c r="T240" s="30">
        <f>IF(Table110[[#This Row],[SKU]]="",0,24-Table110[[#This Row],[Legal Non-Operating Time]]-Table110[[#This Row],[No Demand Time]]-Table110[[#This Row],[Force Majeure]])</f>
        <v/>
      </c>
      <c r="U240" s="26" t="n"/>
      <c r="V240" s="26" t="n"/>
      <c r="W240" s="26" t="n"/>
      <c r="X240" s="26" t="n"/>
      <c r="Y240" s="26" t="n"/>
      <c r="Z240" s="26" t="n"/>
      <c r="AA240" s="26" t="n"/>
      <c r="AB240" s="30">
        <f>Table110[[#This Row],[Hours Used]]-SUM(Table110[[#This Row],[Planned Maintenance]:[Start and Finish Production]])</f>
        <v/>
      </c>
      <c r="AC240" s="26" t="n"/>
      <c r="AD240" s="26" t="n"/>
      <c r="AE240" s="26" t="n"/>
      <c r="AF240" s="26" t="n"/>
      <c r="AG240" s="26" t="n"/>
      <c r="AH240" s="26" t="n"/>
      <c r="AI240" s="24">
        <f>(Table110[[#This Row],[Hours Used]]-SUM(Table110[[#This Row],[Planned Maintenance]:[Start and Finish Production]])-SUM(Table110[[#This Row],[Minor Stoppages]:[Material Shortages]])-Table110[[#This Row],[Quality Loss (Hrs)]]-Table110[[#This Row],[Operating Time]])/3</f>
        <v/>
      </c>
      <c r="AJ240" s="24">
        <f>IFERROR(IF(Table110[[#This Row],[SKU]]="",0,Table110[[#This Row],[Quality Loss (T)]]/(Table110[[#This Row],[SOC (TPD)]]/24)),"")</f>
        <v/>
      </c>
      <c r="AK240" s="31">
        <f>IFERROR(IF(Table110[[#This Row],[SKU]]="",0,Table110[[#This Row],[Volume Delivered (T)]]/(Table110[[#This Row],[SOC (TPD)]]/24)),"")</f>
        <v/>
      </c>
      <c r="AL240" s="31">
        <f>IFERROR(Table110[[#This Row],[Operating Time]]/Table110[[#This Row],[PRODUCTION HOURS]],"")</f>
        <v/>
      </c>
      <c r="AM240" s="32" t="n"/>
      <c r="AN240" s="32" t="n"/>
      <c r="AO240" s="32" t="n"/>
      <c r="AP240" s="32" t="n">
        <v>0</v>
      </c>
      <c r="AQ240" s="32" t="n">
        <v>0</v>
      </c>
      <c r="AR240" s="32" t="n"/>
      <c r="AS240" s="32">
        <f>IFERROR(SUMIFS(#REF!,#REF!,'Shift Wise-Data Sheet'!A:A,#REF!,"Samridhi Perk Line")/SUMIFS(#REF!,#REF!,'Shift Wise-Data Sheet'!A:A,#REF!,"Samridhi Perk Line"),"")</f>
        <v/>
      </c>
      <c r="AT240" s="32" t="n"/>
      <c r="AU240" s="32" t="n"/>
      <c r="AV240" s="203">
        <f>IFERROR(VLOOKUP(Table110[[#This Row],[Date]],'Overweight Data'!A238:G1333,6,FALSE),"")</f>
        <v/>
      </c>
      <c r="AW240" s="213">
        <f>IFERROR(
   IF(
      OR(Table110[[#This Row],[Operating Time]]=0, (Table110[[#This Row],[Operating Time]]/IF(AD240&lt;=1,AD240+1,AD240))*60=0),
      1,
      ((Table110[[#This Row],[Operating Time]])/IF(AD240&lt;=1,AD240+1,AD240))*60
   ),
"_")</f>
        <v/>
      </c>
      <c r="AX240" s="213">
        <f>COUNTIFS('Downtime Data'!A:A,Table110[[#This Row],[Date]])</f>
        <v/>
      </c>
      <c r="AY240" s="211">
        <f>IFERROR((SUM(Table110[[#This Row],[Minor Stoppages]:[Material Shortages]])/Table110[[#This Row],['# Stops]])*60,"")</f>
        <v/>
      </c>
      <c r="AZ240" s="211" t="n"/>
      <c r="BA240" s="33" t="n">
        <v>46260</v>
      </c>
    </row>
    <row r="241" ht="20.15" customHeight="1" s="452">
      <c r="A241" s="21" t="n">
        <v>46258</v>
      </c>
      <c r="B241" s="22">
        <f>IF(A241="","",TEXT(A241,"dddddd"))</f>
        <v/>
      </c>
      <c r="C241" s="22" t="n"/>
      <c r="D241" s="23" t="n"/>
      <c r="E241" s="24">
        <f t="array" ref="E241">IFERROR(INDIRECT(D241),"")</f>
        <v/>
      </c>
      <c r="F241" s="25" t="n"/>
      <c r="G241" s="26" t="n"/>
      <c r="H241" s="27">
        <f>IFERROR((Table110[[#This Row],[Plan]]/Table110[[#This Row],[Hours Used]])/(Table110[[#This Row],[SOC (TPD)]]/24),"")</f>
        <v/>
      </c>
      <c r="I241" s="27">
        <f>IFERROR((Table110[[#This Row],[Volume Delivered (T)]]/Table110[[#This Row],[Hours Used]])/(Table110[[#This Row],[SOC (TPD)]]/24),"")</f>
        <v/>
      </c>
      <c r="J241" s="28" t="n"/>
      <c r="K241" s="28" t="n"/>
      <c r="L241" s="28" t="n"/>
      <c r="M241" s="25" t="n"/>
      <c r="N241" s="29" t="n"/>
      <c r="O241" s="83" t="n"/>
      <c r="P241" s="25" t="n"/>
      <c r="Q241" s="25" t="n"/>
      <c r="R241" s="69" t="n"/>
      <c r="S241" s="70" t="n"/>
      <c r="T241" s="30">
        <f>IF(Table110[[#This Row],[SKU]]="",0,24-Table110[[#This Row],[Legal Non-Operating Time]]-Table110[[#This Row],[No Demand Time]]-Table110[[#This Row],[Force Majeure]])</f>
        <v/>
      </c>
      <c r="U241" s="26" t="n"/>
      <c r="V241" s="26" t="n"/>
      <c r="W241" s="26" t="n"/>
      <c r="X241" s="26" t="n"/>
      <c r="Y241" s="26" t="n"/>
      <c r="Z241" s="26" t="n"/>
      <c r="AA241" s="26" t="n"/>
      <c r="AB241" s="30">
        <f>Table110[[#This Row],[Hours Used]]-SUM(Table110[[#This Row],[Planned Maintenance]:[Start and Finish Production]])</f>
        <v/>
      </c>
      <c r="AC241" s="26" t="n"/>
      <c r="AD241" s="26" t="n"/>
      <c r="AE241" s="26" t="n"/>
      <c r="AF241" s="26" t="n"/>
      <c r="AG241" s="26" t="n"/>
      <c r="AH241" s="26" t="n"/>
      <c r="AI241" s="24">
        <f>(Table110[[#This Row],[Hours Used]]-SUM(Table110[[#This Row],[Planned Maintenance]:[Start and Finish Production]])-SUM(Table110[[#This Row],[Minor Stoppages]:[Material Shortages]])-Table110[[#This Row],[Quality Loss (Hrs)]]-Table110[[#This Row],[Operating Time]])/3</f>
        <v/>
      </c>
      <c r="AJ241" s="24">
        <f>IFERROR(IF(Table110[[#This Row],[SKU]]="",0,Table110[[#This Row],[Quality Loss (T)]]/(Table110[[#This Row],[SOC (TPD)]]/24)),"")</f>
        <v/>
      </c>
      <c r="AK241" s="31">
        <f>IFERROR(IF(Table110[[#This Row],[SKU]]="",0,Table110[[#This Row],[Volume Delivered (T)]]/(Table110[[#This Row],[SOC (TPD)]]/24)),"")</f>
        <v/>
      </c>
      <c r="AL241" s="31">
        <f>IFERROR(Table110[[#This Row],[Operating Time]]/Table110[[#This Row],[PRODUCTION HOURS]],"")</f>
        <v/>
      </c>
      <c r="AM241" s="32" t="n"/>
      <c r="AN241" s="32" t="n"/>
      <c r="AO241" s="32" t="n"/>
      <c r="AP241" s="32" t="n">
        <v>0</v>
      </c>
      <c r="AQ241" s="32" t="n">
        <v>0</v>
      </c>
      <c r="AR241" s="32" t="n"/>
      <c r="AS241" s="32">
        <f>IFERROR(SUMIFS(#REF!,#REF!,'Shift Wise-Data Sheet'!A:A,#REF!,"Samridhi Perk Line")/SUMIFS(#REF!,#REF!,'Shift Wise-Data Sheet'!A:A,#REF!,"Samridhi Perk Line"),"")</f>
        <v/>
      </c>
      <c r="AT241" s="32" t="n"/>
      <c r="AU241" s="32" t="n"/>
      <c r="AV241" s="203">
        <f>IFERROR(VLOOKUP(Table110[[#This Row],[Date]],'Overweight Data'!A239:G1334,6,FALSE),"")</f>
        <v/>
      </c>
      <c r="AW241" s="213">
        <f>IFERROR(
   IF(
      OR(Table110[[#This Row],[Operating Time]]=0, (Table110[[#This Row],[Operating Time]]/IF(AD241&lt;=1,AD241+1,AD241))*60=0),
      1,
      ((Table110[[#This Row],[Operating Time]])/IF(AD241&lt;=1,AD241+1,AD241))*60
   ),
"_")</f>
        <v/>
      </c>
      <c r="AX241" s="213">
        <f>COUNTIFS('Downtime Data'!A:A,Table110[[#This Row],[Date]])</f>
        <v/>
      </c>
      <c r="AY241" s="211">
        <f>IFERROR((SUM(Table110[[#This Row],[Minor Stoppages]:[Material Shortages]])/Table110[[#This Row],['# Stops]])*60,"")</f>
        <v/>
      </c>
      <c r="AZ241" s="211" t="n"/>
      <c r="BA241" s="33" t="n">
        <v>46260</v>
      </c>
    </row>
    <row r="242" ht="20.15" customHeight="1" s="452">
      <c r="A242" s="21" t="n">
        <v>46259</v>
      </c>
      <c r="B242" s="22">
        <f>IF(A242="","",TEXT(A242,"dddddd"))</f>
        <v/>
      </c>
      <c r="C242" s="22" t="n"/>
      <c r="D242" s="23" t="n"/>
      <c r="E242" s="24" t="n"/>
      <c r="F242" s="25" t="n"/>
      <c r="G242" s="26" t="n"/>
      <c r="H242" s="27">
        <f>IFERROR((Table110[[#This Row],[Plan]]/Table110[[#This Row],[Hours Used]])/(Table110[[#This Row],[SOC (TPD)]]/24),"")</f>
        <v/>
      </c>
      <c r="I242" s="27">
        <f>IFERROR((Table110[[#This Row],[Volume Delivered (T)]]/Table110[[#This Row],[Hours Used]])/(Table110[[#This Row],[SOC (TPD)]]/24),"")</f>
        <v/>
      </c>
      <c r="J242" s="28" t="n"/>
      <c r="K242" s="28" t="n"/>
      <c r="L242" s="28" t="n"/>
      <c r="M242" s="25" t="n"/>
      <c r="N242" s="29" t="n"/>
      <c r="O242" s="83" t="n"/>
      <c r="P242" s="25" t="n"/>
      <c r="Q242" s="25" t="n"/>
      <c r="R242" s="69" t="n"/>
      <c r="S242" s="70" t="n"/>
      <c r="T242" s="30">
        <f>IF(Table110[[#This Row],[SKU]]="",0,24-Table110[[#This Row],[Legal Non-Operating Time]]-Table110[[#This Row],[No Demand Time]]-Table110[[#This Row],[Force Majeure]])</f>
        <v/>
      </c>
      <c r="U242" s="26" t="n"/>
      <c r="V242" s="26" t="n"/>
      <c r="W242" s="26" t="n"/>
      <c r="X242" s="26" t="n"/>
      <c r="Y242" s="26" t="n"/>
      <c r="Z242" s="26" t="n"/>
      <c r="AA242" s="26" t="n"/>
      <c r="AB242" s="30">
        <f>Table110[[#This Row],[Hours Used]]-SUM(Table110[[#This Row],[Planned Maintenance]:[Start and Finish Production]])</f>
        <v/>
      </c>
      <c r="AC242" s="26" t="n"/>
      <c r="AD242" s="26" t="n"/>
      <c r="AE242" s="26" t="n"/>
      <c r="AF242" s="26" t="n"/>
      <c r="AG242" s="26" t="n"/>
      <c r="AH242" s="26" t="n"/>
      <c r="AI242" s="24">
        <f>(Table110[[#This Row],[Hours Used]]-SUM(Table110[[#This Row],[Planned Maintenance]:[Start and Finish Production]])-SUM(Table110[[#This Row],[Minor Stoppages]:[Material Shortages]])-Table110[[#This Row],[Quality Loss (Hrs)]]-Table110[[#This Row],[Operating Time]])/3</f>
        <v/>
      </c>
      <c r="AJ242" s="24">
        <f>IFERROR(IF(Table110[[#This Row],[SKU]]="",0,Table110[[#This Row],[Quality Loss (T)]]/(Table110[[#This Row],[SOC (TPD)]]/24)),"")</f>
        <v/>
      </c>
      <c r="AK242" s="31">
        <f>IFERROR(IF(Table110[[#This Row],[SKU]]="",0,Table110[[#This Row],[Volume Delivered (T)]]/(Table110[[#This Row],[SOC (TPD)]]/24)),"")</f>
        <v/>
      </c>
      <c r="AL242" s="31">
        <f>IFERROR(Table110[[#This Row],[Operating Time]]/Table110[[#This Row],[PRODUCTION HOURS]],"")</f>
        <v/>
      </c>
      <c r="AM242" s="32" t="n"/>
      <c r="AN242" s="32" t="n"/>
      <c r="AO242" s="32" t="n"/>
      <c r="AP242" s="32" t="n">
        <v>0</v>
      </c>
      <c r="AQ242" s="32" t="n">
        <v>0</v>
      </c>
      <c r="AR242" s="32" t="n"/>
      <c r="AS242" s="32">
        <f>IFERROR(SUMIFS(#REF!,#REF!,'Shift Wise-Data Sheet'!A:A,#REF!,"Samridhi Perk Line")/SUMIFS(#REF!,#REF!,'Shift Wise-Data Sheet'!A:A,#REF!,"Samridhi Perk Line"),"")</f>
        <v/>
      </c>
      <c r="AT242" s="32" t="n"/>
      <c r="AU242" s="32" t="n"/>
      <c r="AV242" s="203">
        <f>IFERROR(VLOOKUP(Table110[[#This Row],[Date]],'Overweight Data'!A240:G1335,6,FALSE),"")</f>
        <v/>
      </c>
      <c r="AW242" s="213">
        <f>IFERROR(
   IF(
      OR(Table110[[#This Row],[Operating Time]]=0, (Table110[[#This Row],[Operating Time]]/IF(AD242&lt;=1,AD242+1,AD242))*60=0),
      1,
      ((Table110[[#This Row],[Operating Time]])/IF(AD242&lt;=1,AD242+1,AD242))*60
   ),
"_")</f>
        <v/>
      </c>
      <c r="AX242" s="213">
        <f>COUNTIFS('Downtime Data'!A:A,Table110[[#This Row],[Date]])</f>
        <v/>
      </c>
      <c r="AY242" s="211">
        <f>IFERROR((SUM(Table110[[#This Row],[Minor Stoppages]:[Material Shortages]])/Table110[[#This Row],['# Stops]])*60,"")</f>
        <v/>
      </c>
      <c r="AZ242" s="211" t="n"/>
      <c r="BA242" s="33" t="n">
        <v>46260</v>
      </c>
    </row>
    <row r="243" ht="20.15" customHeight="1" s="452">
      <c r="A243" s="21" t="n">
        <v>46260</v>
      </c>
      <c r="B243" s="22">
        <f>IF(A243="","",TEXT(A243,"dddddd"))</f>
        <v/>
      </c>
      <c r="C243" s="22" t="inlineStr">
        <is>
          <t>A</t>
        </is>
      </c>
      <c r="D243" s="23" t="inlineStr">
        <is>
          <t>_10.3GM_HT</t>
        </is>
      </c>
      <c r="E243" s="24">
        <f t="array" ref="E243">IFERROR(INDIRECT(D243),"")/3</f>
        <v/>
      </c>
      <c r="F243" s="25" t="n"/>
      <c r="G243" s="26" t="n">
        <v>5.9</v>
      </c>
      <c r="H243" s="27">
        <f>IFERROR((Table110[[#This Row],[Plan]]/Table110[[#This Row],[Hours Used]])/(Table110[[#This Row],[SOC (TPD)]]/24),"")</f>
        <v/>
      </c>
      <c r="I243" s="27">
        <f>IFERROR((Table110[[#This Row],[Volume Delivered (T)]]/Table110[[#This Row],[Hours Used]])/(Table110[[#This Row],[SOC (TPD)]]/24),"")</f>
        <v/>
      </c>
      <c r="J243" s="28" t="n"/>
      <c r="K243" s="28" t="n"/>
      <c r="L243" s="28" t="n"/>
      <c r="M243" s="25">
        <f>0.18+0.46+0.06+0.08-0.17</f>
        <v/>
      </c>
      <c r="N243" s="29" t="n"/>
      <c r="O243" s="83" t="n"/>
      <c r="P243" s="25" t="n"/>
      <c r="Q243" s="25" t="n"/>
      <c r="R243" s="69" t="n"/>
      <c r="S243" s="70" t="n"/>
      <c r="T243" s="30">
        <f>IF(Table110[[#This Row],[SKU]]="",0,24-Table110[[#This Row],[Legal Non-Operating Time]]-Table110[[#This Row],[No Demand Time]]-Table110[[#This Row],[Force Majeure]])</f>
        <v/>
      </c>
      <c r="U243" s="26" t="n"/>
      <c r="V243" s="26" t="n"/>
      <c r="W243" s="26" t="n"/>
      <c r="X243" s="26" t="n"/>
      <c r="Y243" s="26" t="n"/>
      <c r="Z243" s="26" t="n"/>
      <c r="AA243" s="26" t="n"/>
      <c r="AB243" s="30">
        <f>Table110[[#This Row],[Hours Used]]-SUM(Table110[[#This Row],[Planned Maintenance]:[Start and Finish Production]])</f>
        <v/>
      </c>
      <c r="AC243" s="26" t="n"/>
      <c r="AD243" s="26">
        <f>40/60</f>
        <v/>
      </c>
      <c r="AE243" s="26">
        <f>177/60</f>
        <v/>
      </c>
      <c r="AF243" s="26">
        <f>20/60</f>
        <v/>
      </c>
      <c r="AG243" s="26" t="n"/>
      <c r="AH243" s="26" t="n"/>
      <c r="AI243" s="24">
        <f>(Table110[[#This Row],[Hours Used]]-SUM(Table110[[#This Row],[Planned Maintenance]:[Start and Finish Production]])-SUM(Table110[[#This Row],[Minor Stoppages]:[Material Shortages]])-Table110[[#This Row],[Quality Loss (Hrs)]]-Table110[[#This Row],[Operating Time]])/3</f>
        <v/>
      </c>
      <c r="AJ243" s="24">
        <f>IFERROR(IF(Table110[[#This Row],[SKU]]="",0,Table110[[#This Row],[Quality Loss (T)]]/(Table110[[#This Row],[SOC (TPD)]]/24)),"")</f>
        <v/>
      </c>
      <c r="AK243" s="31">
        <f>IFERROR(IF(Table110[[#This Row],[SKU]]="",0,Table110[[#This Row],[Volume Delivered (T)]]/(Table110[[#This Row],[SOC (TPD)]]/24)),"")</f>
        <v/>
      </c>
      <c r="AL243" s="31">
        <f>IFERROR(Table110[[#This Row],[Operating Time]]/Table110[[#This Row],[PRODUCTION HOURS]],"")</f>
        <v/>
      </c>
      <c r="AM243" s="32" t="n"/>
      <c r="AN243" s="32" t="n"/>
      <c r="AO243" s="32" t="n"/>
      <c r="AP243" s="32" t="n">
        <v>0</v>
      </c>
      <c r="AQ243" s="32" t="n">
        <v>0</v>
      </c>
      <c r="AR243" s="32" t="n"/>
      <c r="AS243" s="32">
        <f>IFERROR(SUMIFS(#REF!,#REF!,'Shift Wise-Data Sheet'!A:A,#REF!,"Samridhi Perk Line")/SUMIFS(#REF!,#REF!,'Shift Wise-Data Sheet'!A:A,#REF!,"Samridhi Perk Line"),"")</f>
        <v/>
      </c>
      <c r="AT243" s="32" t="n"/>
      <c r="AU243" s="32" t="n"/>
      <c r="AV243" s="203">
        <f>IFERROR(VLOOKUP(Table110[[#This Row],[Date]],'Overweight Data'!A241:G1336,6,FALSE),"")</f>
        <v/>
      </c>
      <c r="AW243" s="213">
        <f>IFERROR(
   IF(
      OR(Table110[[#This Row],[Operating Time]]=0, (Table110[[#This Row],[Operating Time]]/IF(AD243&lt;=1,AD243+1,AD243))*60=0),
      1,
      ((Table110[[#This Row],[Operating Time]])/IF(AD243&lt;=1,AD243+1,AD243))*60
   ),
"_")</f>
        <v/>
      </c>
      <c r="AX243" s="213">
        <f>COUNTIFS('Downtime Data'!A:A,Table110[[#This Row],[Date]])</f>
        <v/>
      </c>
      <c r="AY243" s="211">
        <f>IFERROR((SUM(Table110[[#This Row],[Minor Stoppages]:[Material Shortages]])/Table110[[#This Row],['# Stops]])*60,"")</f>
        <v/>
      </c>
      <c r="AZ243" s="211" t="n"/>
      <c r="BA243" s="33" t="n">
        <v>46260</v>
      </c>
    </row>
    <row r="244" ht="20.15" customHeight="1" s="452">
      <c r="A244" s="21" t="n">
        <v>46260</v>
      </c>
      <c r="B244" s="22">
        <f>IF(A244="","",TEXT(A244,"dddddd"))</f>
        <v/>
      </c>
      <c r="C244" s="22" t="inlineStr">
        <is>
          <t>B</t>
        </is>
      </c>
      <c r="D244" s="23" t="inlineStr">
        <is>
          <t>_10.3GM_HT</t>
        </is>
      </c>
      <c r="E244" s="24">
        <f t="array" ref="E244">IFERROR(INDIRECT(D244),"")/3</f>
        <v/>
      </c>
      <c r="F244" s="25" t="n"/>
      <c r="G244" s="26">
        <f>7.5+1.1</f>
        <v/>
      </c>
      <c r="H244" s="27">
        <f>IFERROR((Table110[[#This Row],[Plan]]/Table110[[#This Row],[Hours Used]])/(Table110[[#This Row],[SOC (TPD)]]/24),"")</f>
        <v/>
      </c>
      <c r="I244" s="27">
        <f>IFERROR((Table110[[#This Row],[Volume Delivered (T)]]/Table110[[#This Row],[Hours Used]])/(Table110[[#This Row],[SOC (TPD)]]/24),"")</f>
        <v/>
      </c>
      <c r="J244" s="28" t="n"/>
      <c r="K244" s="28" t="n"/>
      <c r="L244" s="28" t="n"/>
      <c r="M244" s="25">
        <f>0.29+0.97+0.04+0.12-0.31</f>
        <v/>
      </c>
      <c r="N244" s="29" t="n"/>
      <c r="O244" s="83" t="n"/>
      <c r="P244" s="25" t="n"/>
      <c r="Q244" s="25" t="n"/>
      <c r="R244" s="69" t="n"/>
      <c r="S244" s="70" t="n"/>
      <c r="T244" s="30">
        <f>IF(Table110[[#This Row],[SKU]]="",0,24-Table110[[#This Row],[Legal Non-Operating Time]]-Table110[[#This Row],[No Demand Time]]-Table110[[#This Row],[Force Majeure]])</f>
        <v/>
      </c>
      <c r="U244" s="26" t="n"/>
      <c r="V244" s="26" t="n"/>
      <c r="W244" s="26" t="n"/>
      <c r="X244" s="26" t="n"/>
      <c r="Y244" s="26" t="n"/>
      <c r="Z244" s="26" t="n"/>
      <c r="AA244" s="26" t="n"/>
      <c r="AB244" s="30">
        <f>Table110[[#This Row],[Hours Used]]-SUM(Table110[[#This Row],[Planned Maintenance]:[Start and Finish Production]])</f>
        <v/>
      </c>
      <c r="AC244" s="26" t="n"/>
      <c r="AD244" s="26" t="n">
        <v>1</v>
      </c>
      <c r="AE244" s="26" t="n"/>
      <c r="AF244" s="26" t="n"/>
      <c r="AG244" s="26" t="n"/>
      <c r="AH244" s="26" t="n"/>
      <c r="AI244" s="24">
        <f>(Table110[[#This Row],[Hours Used]]-SUM(Table110[[#This Row],[Planned Maintenance]:[Start and Finish Production]])-SUM(Table110[[#This Row],[Minor Stoppages]:[Material Shortages]])-Table110[[#This Row],[Quality Loss (Hrs)]]-Table110[[#This Row],[Operating Time]])/3</f>
        <v/>
      </c>
      <c r="AJ244" s="24">
        <f>IFERROR(IF(Table110[[#This Row],[SKU]]="",0,Table110[[#This Row],[Quality Loss (T)]]/(Table110[[#This Row],[SOC (TPD)]]/24)),"")</f>
        <v/>
      </c>
      <c r="AK244" s="31">
        <f>IFERROR(IF(Table110[[#This Row],[SKU]]="",0,Table110[[#This Row],[Volume Delivered (T)]]/(Table110[[#This Row],[SOC (TPD)]]/24)),"")</f>
        <v/>
      </c>
      <c r="AL244" s="31">
        <f>IFERROR(Table110[[#This Row],[Operating Time]]/Table110[[#This Row],[PRODUCTION HOURS]],"")</f>
        <v/>
      </c>
      <c r="AM244" s="32" t="n"/>
      <c r="AN244" s="32" t="n"/>
      <c r="AO244" s="32" t="n"/>
      <c r="AP244" s="32" t="n">
        <v>4</v>
      </c>
      <c r="AQ244" s="32" t="n">
        <v>0</v>
      </c>
      <c r="AR244" s="32" t="n"/>
      <c r="AS244" s="32">
        <f>IFERROR(SUMIFS(#REF!,#REF!,'Shift Wise-Data Sheet'!A:A,#REF!,"Samridhi Perk Line")/SUMIFS(#REF!,#REF!,'Shift Wise-Data Sheet'!A:A,#REF!,"Samridhi Perk Line"),"")</f>
        <v/>
      </c>
      <c r="AT244" s="32" t="n"/>
      <c r="AU244" s="32" t="n"/>
      <c r="AV244" s="203">
        <f>IFERROR(VLOOKUP(Table110[[#This Row],[Date]],'Overweight Data'!A242:G1337,6,FALSE),"")</f>
        <v/>
      </c>
      <c r="AW244" s="213">
        <f>IFERROR(
   IF(
      OR(Table110[[#This Row],[Operating Time]]=0, (Table110[[#This Row],[Operating Time]]/IF(AD244&lt;=1,AD244+1,AD244))*60=0),
      1,
      ((Table110[[#This Row],[Operating Time]])/IF(AD244&lt;=1,AD244+1,AD244))*60
   ),
"_")</f>
        <v/>
      </c>
      <c r="AX244" s="213">
        <f>COUNTIFS('Downtime Data'!A:A,Table110[[#This Row],[Date]])</f>
        <v/>
      </c>
      <c r="AY244" s="211">
        <f>IFERROR((SUM(Table110[[#This Row],[Minor Stoppages]:[Material Shortages]])/Table110[[#This Row],['# Stops]])*60,"")</f>
        <v/>
      </c>
      <c r="AZ244" s="211" t="n"/>
      <c r="BA244" s="33" t="n">
        <v>46260</v>
      </c>
    </row>
    <row r="245" ht="20.15" customHeight="1" s="452">
      <c r="A245" s="21" t="n">
        <v>46260</v>
      </c>
      <c r="B245" s="22">
        <f>IF(A245="","",TEXT(A245,"dddddd"))</f>
        <v/>
      </c>
      <c r="C245" s="22" t="inlineStr">
        <is>
          <t>C</t>
        </is>
      </c>
      <c r="D245" s="23" t="inlineStr">
        <is>
          <t>_10.3GM_HT</t>
        </is>
      </c>
      <c r="E245" s="24">
        <f t="array" ref="E245">IFERROR(INDIRECT(D245),"")/3</f>
        <v/>
      </c>
      <c r="F245" s="25" t="n"/>
      <c r="G245" s="26">
        <f>3.88+0.69</f>
        <v/>
      </c>
      <c r="H245" s="27">
        <f>IFERROR((Table110[[#This Row],[Plan]]/Table110[[#This Row],[Hours Used]])/(Table110[[#This Row],[SOC (TPD)]]/24),"")</f>
        <v/>
      </c>
      <c r="I245" s="27">
        <f>IFERROR((Table110[[#This Row],[Volume Delivered (T)]]/Table110[[#This Row],[Hours Used]])/(Table110[[#This Row],[SOC (TPD)]]/24),"")</f>
        <v/>
      </c>
      <c r="J245" s="28" t="n"/>
      <c r="K245" s="28" t="n"/>
      <c r="L245" s="28" t="n"/>
      <c r="M245" s="25">
        <f>0.17+0.36+0.16+0.29-0.73</f>
        <v/>
      </c>
      <c r="N245" s="29" t="n"/>
      <c r="O245" s="83" t="n"/>
      <c r="P245" s="25" t="n"/>
      <c r="Q245" s="25" t="n"/>
      <c r="R245" s="69" t="n"/>
      <c r="S245" s="70" t="n"/>
      <c r="T245" s="30">
        <f>IF(Table110[[#This Row],[SKU]]="",0,24-Table110[[#This Row],[Legal Non-Operating Time]]-Table110[[#This Row],[No Demand Time]]-Table110[[#This Row],[Force Majeure]])</f>
        <v/>
      </c>
      <c r="U245" s="26" t="n"/>
      <c r="V245" s="26" t="n"/>
      <c r="W245" s="26" t="n"/>
      <c r="X245" s="26" t="n"/>
      <c r="Y245" s="26" t="n"/>
      <c r="Z245" s="26" t="n"/>
      <c r="AA245" s="26" t="n"/>
      <c r="AB245" s="30">
        <f>Table110[[#This Row],[Hours Used]]-SUM(Table110[[#This Row],[Planned Maintenance]:[Start and Finish Production]])</f>
        <v/>
      </c>
      <c r="AC245" s="26" t="n"/>
      <c r="AD245" s="26">
        <f>200/60</f>
        <v/>
      </c>
      <c r="AE245" s="26" t="n"/>
      <c r="AF245" s="26" t="n"/>
      <c r="AG245" s="26" t="n"/>
      <c r="AH245" s="26" t="n"/>
      <c r="AI245" s="24">
        <f>(Table110[[#This Row],[Hours Used]]-SUM(Table110[[#This Row],[Planned Maintenance]:[Start and Finish Production]])-SUM(Table110[[#This Row],[Minor Stoppages]:[Material Shortages]])-Table110[[#This Row],[Quality Loss (Hrs)]]-Table110[[#This Row],[Operating Time]])/3</f>
        <v/>
      </c>
      <c r="AJ245" s="24">
        <f>IFERROR(IF(Table110[[#This Row],[SKU]]="",0,Table110[[#This Row],[Quality Loss (T)]]/(Table110[[#This Row],[SOC (TPD)]]/24)),"")</f>
        <v/>
      </c>
      <c r="AK245" s="31">
        <f>IFERROR(IF(Table110[[#This Row],[SKU]]="",0,Table110[[#This Row],[Volume Delivered (T)]]/(Table110[[#This Row],[SOC (TPD)]]/24)),"")</f>
        <v/>
      </c>
      <c r="AL245" s="31">
        <f>IFERROR(Table110[[#This Row],[Operating Time]]/Table110[[#This Row],[PRODUCTION HOURS]],"")</f>
        <v/>
      </c>
      <c r="AM245" s="32" t="n"/>
      <c r="AN245" s="32" t="n"/>
      <c r="AO245" s="32" t="n"/>
      <c r="AP245" s="32" t="n">
        <v>0</v>
      </c>
      <c r="AQ245" s="32" t="n">
        <v>0</v>
      </c>
      <c r="AR245" s="32" t="n"/>
      <c r="AS245" s="32">
        <f>IFERROR(SUMIFS(#REF!,#REF!,'Shift Wise-Data Sheet'!A:A,#REF!,"Samridhi Perk Line")/SUMIFS(#REF!,#REF!,'Shift Wise-Data Sheet'!A:A,#REF!,"Samridhi Perk Line"),"")</f>
        <v/>
      </c>
      <c r="AT245" s="32" t="n"/>
      <c r="AU245" s="32" t="n"/>
      <c r="AV245" s="203">
        <f>IFERROR(VLOOKUP(Table110[[#This Row],[Date]],'Overweight Data'!A243:G1338,6,FALSE),"")</f>
        <v/>
      </c>
      <c r="AW245" s="213">
        <f>IFERROR(
   IF(
      OR(Table110[[#This Row],[Operating Time]]=0, (Table110[[#This Row],[Operating Time]]/IF(AD245&lt;=1,AD245+1,AD245))*60=0),
      1,
      ((Table110[[#This Row],[Operating Time]])/IF(AD245&lt;=1,AD245+1,AD245))*60
   ),
"_")</f>
        <v/>
      </c>
      <c r="AX245" s="213">
        <f>COUNTIFS('Downtime Data'!A:A,Table110[[#This Row],[Date]])</f>
        <v/>
      </c>
      <c r="AY245" s="211">
        <f>IFERROR((SUM(Table110[[#This Row],[Minor Stoppages]:[Material Shortages]])/Table110[[#This Row],['# Stops]])*60,"")</f>
        <v/>
      </c>
      <c r="AZ245" s="211" t="n"/>
      <c r="BA245" s="33" t="n">
        <v>46260</v>
      </c>
    </row>
    <row r="246" ht="20.15" customHeight="1" s="452">
      <c r="A246" s="21" t="n">
        <v>46263</v>
      </c>
      <c r="B246" s="22">
        <f>IF(A246="","",TEXT(A246,"dddddd"))</f>
        <v/>
      </c>
      <c r="C246" s="22" t="n"/>
      <c r="D246" s="23" t="n"/>
      <c r="E246" s="24">
        <f t="array" ref="E246">IFERROR(INDIRECT(D246),"")</f>
        <v/>
      </c>
      <c r="F246" s="25" t="n"/>
      <c r="G246" s="26" t="n"/>
      <c r="H246" s="27">
        <f>IFERROR((Table110[[#This Row],[Plan]]/Table110[[#This Row],[Hours Used]])/(Table110[[#This Row],[SOC (TPD)]]/24),"")</f>
        <v/>
      </c>
      <c r="I246" s="27">
        <f>IFERROR((Table110[[#This Row],[Volume Delivered (T)]]/Table110[[#This Row],[Hours Used]])/(Table110[[#This Row],[SOC (TPD)]]/24),"")</f>
        <v/>
      </c>
      <c r="J246" s="28" t="n"/>
      <c r="K246" s="28" t="n"/>
      <c r="L246" s="28" t="n"/>
      <c r="M246" s="25" t="n"/>
      <c r="N246" s="29" t="n"/>
      <c r="O246" s="83" t="n"/>
      <c r="P246" s="25" t="n"/>
      <c r="Q246" s="25" t="n"/>
      <c r="R246" s="69" t="n"/>
      <c r="S246" s="70" t="n"/>
      <c r="T246" s="30">
        <f>IF(Table110[[#This Row],[SKU]]="",0,24-Table110[[#This Row],[Legal Non-Operating Time]]-Table110[[#This Row],[No Demand Time]]-Table110[[#This Row],[Force Majeure]])</f>
        <v/>
      </c>
      <c r="U246" s="26" t="n"/>
      <c r="V246" s="26" t="n"/>
      <c r="W246" s="26" t="n"/>
      <c r="X246" s="26" t="n"/>
      <c r="Y246" s="26" t="n"/>
      <c r="Z246" s="26" t="n"/>
      <c r="AA246" s="26" t="n"/>
      <c r="AB246" s="30">
        <f>Table110[[#This Row],[Hours Used]]-SUM(Table110[[#This Row],[Planned Maintenance]:[Start and Finish Production]])</f>
        <v/>
      </c>
      <c r="AC246" s="26" t="n"/>
      <c r="AD246" s="26" t="n"/>
      <c r="AE246" s="26" t="n"/>
      <c r="AF246" s="26" t="n"/>
      <c r="AG246" s="26" t="n"/>
      <c r="AH246" s="26" t="n"/>
      <c r="AI246" s="24">
        <f>(Table110[[#This Row],[Hours Used]]-SUM(Table110[[#This Row],[Planned Maintenance]:[Start and Finish Production]])-SUM(Table110[[#This Row],[Minor Stoppages]:[Material Shortages]])-Table110[[#This Row],[Quality Loss (Hrs)]]-Table110[[#This Row],[Operating Time]])/3</f>
        <v/>
      </c>
      <c r="AJ246" s="24">
        <f>IFERROR(IF(Table110[[#This Row],[SKU]]="",0,Table110[[#This Row],[Quality Loss (T)]]/(Table110[[#This Row],[SOC (TPD)]]/24)),"")</f>
        <v/>
      </c>
      <c r="AK246" s="31">
        <f>IFERROR(IF(Table110[[#This Row],[SKU]]="",0,Table110[[#This Row],[Volume Delivered (T)]]/(Table110[[#This Row],[SOC (TPD)]]/24)),"")</f>
        <v/>
      </c>
      <c r="AL246" s="31">
        <f>IFERROR(Table110[[#This Row],[Operating Time]]/Table110[[#This Row],[PRODUCTION HOURS]],"")</f>
        <v/>
      </c>
      <c r="AM246" s="32" t="n"/>
      <c r="AN246" s="32" t="n"/>
      <c r="AO246" s="32" t="n"/>
      <c r="AP246" s="32" t="n">
        <v>0</v>
      </c>
      <c r="AQ246" s="32" t="n">
        <v>0</v>
      </c>
      <c r="AR246" s="32" t="n"/>
      <c r="AS246" s="32">
        <f>IFERROR(SUMIFS(#REF!,#REF!,'Shift Wise-Data Sheet'!A:A,#REF!,"Samridhi Perk Line")/SUMIFS(#REF!,#REF!,'Shift Wise-Data Sheet'!A:A,#REF!,"Samridhi Perk Line"),"")</f>
        <v/>
      </c>
      <c r="AT246" s="32" t="n"/>
      <c r="AU246" s="32" t="n"/>
      <c r="AV246" s="203">
        <f>IFERROR(VLOOKUP(Table110[[#This Row],[Date]],'Overweight Data'!A244:G1339,6,FALSE),"")</f>
        <v/>
      </c>
      <c r="AW246" s="213">
        <f>IFERROR(
   IF(
      OR(Table110[[#This Row],[Operating Time]]=0, (Table110[[#This Row],[Operating Time]]/IF(AD246&lt;=1,AD246+1,AD246))*60=0),
      1,
      ((Table110[[#This Row],[Operating Time]])/IF(AD246&lt;=1,AD246+1,AD246))*60
   ),
"_")</f>
        <v/>
      </c>
      <c r="AX246" s="213">
        <f>COUNTIFS('Downtime Data'!A:A,Table110[[#This Row],[Date]])</f>
        <v/>
      </c>
      <c r="AY246" s="211">
        <f>IFERROR((SUM(Table110[[#This Row],[Minor Stoppages]:[Material Shortages]])/Table110[[#This Row],['# Stops]])*60,"")</f>
        <v/>
      </c>
      <c r="AZ246" s="211" t="n"/>
      <c r="BA246" s="33" t="n">
        <v>46260</v>
      </c>
    </row>
    <row r="247" ht="20.15" customHeight="1" s="452">
      <c r="A247" s="21" t="n">
        <v>46264</v>
      </c>
      <c r="B247" s="22">
        <f>IF(A247="","",TEXT(A247,"dddddd"))</f>
        <v/>
      </c>
      <c r="C247" s="22" t="n"/>
      <c r="D247" s="23" t="n"/>
      <c r="E247" s="24">
        <f t="array" ref="E247">IFERROR(INDIRECT(D247),"")</f>
        <v/>
      </c>
      <c r="F247" s="25" t="n"/>
      <c r="G247" s="26" t="n"/>
      <c r="H247" s="27">
        <f>IFERROR((Table110[[#This Row],[Plan]]/Table110[[#This Row],[Hours Used]])/(Table110[[#This Row],[SOC (TPD)]]/24),"")</f>
        <v/>
      </c>
      <c r="I247" s="27">
        <f>IFERROR((Table110[[#This Row],[Volume Delivered (T)]]/Table110[[#This Row],[Hours Used]])/(Table110[[#This Row],[SOC (TPD)]]/24),"")</f>
        <v/>
      </c>
      <c r="J247" s="28" t="n"/>
      <c r="K247" s="28" t="n"/>
      <c r="L247" s="28" t="n"/>
      <c r="M247" s="25" t="n"/>
      <c r="N247" s="29" t="n"/>
      <c r="O247" s="83" t="n"/>
      <c r="P247" s="25" t="n"/>
      <c r="Q247" s="25" t="n"/>
      <c r="R247" s="69" t="n"/>
      <c r="S247" s="70" t="n"/>
      <c r="T247" s="30">
        <f>IF(Table110[[#This Row],[SKU]]="",0,24-Table110[[#This Row],[Legal Non-Operating Time]]-Table110[[#This Row],[No Demand Time]]-Table110[[#This Row],[Force Majeure]])</f>
        <v/>
      </c>
      <c r="U247" s="26" t="n"/>
      <c r="V247" s="26" t="n"/>
      <c r="W247" s="26" t="n"/>
      <c r="X247" s="26" t="n"/>
      <c r="Y247" s="26" t="n"/>
      <c r="Z247" s="26" t="n"/>
      <c r="AA247" s="26" t="n"/>
      <c r="AB247" s="30">
        <f>Table110[[#This Row],[Hours Used]]-SUM(Table110[[#This Row],[Planned Maintenance]:[Start and Finish Production]])</f>
        <v/>
      </c>
      <c r="AC247" s="26" t="n"/>
      <c r="AD247" s="26" t="n"/>
      <c r="AE247" s="26" t="n"/>
      <c r="AF247" s="26" t="n"/>
      <c r="AG247" s="26" t="n"/>
      <c r="AH247" s="26" t="n"/>
      <c r="AI247" s="24">
        <f>(Table110[[#This Row],[Hours Used]]-SUM(Table110[[#This Row],[Planned Maintenance]:[Start and Finish Production]])-SUM(Table110[[#This Row],[Minor Stoppages]:[Material Shortages]])-Table110[[#This Row],[Quality Loss (Hrs)]]-Table110[[#This Row],[Operating Time]])/3</f>
        <v/>
      </c>
      <c r="AJ247" s="24">
        <f>IFERROR(IF(Table110[[#This Row],[SKU]]="",0,Table110[[#This Row],[Quality Loss (T)]]/(Table110[[#This Row],[SOC (TPD)]]/24)),"")</f>
        <v/>
      </c>
      <c r="AK247" s="31">
        <f>IFERROR(IF(Table110[[#This Row],[SKU]]="",0,Table110[[#This Row],[Volume Delivered (T)]]/(Table110[[#This Row],[SOC (TPD)]]/24)),"")</f>
        <v/>
      </c>
      <c r="AL247" s="31">
        <f>IFERROR(Table110[[#This Row],[Operating Time]]/Table110[[#This Row],[PRODUCTION HOURS]],"")</f>
        <v/>
      </c>
      <c r="AM247" s="32" t="n"/>
      <c r="AN247" s="32" t="n"/>
      <c r="AO247" s="32" t="n"/>
      <c r="AP247" s="32" t="n">
        <v>14</v>
      </c>
      <c r="AQ247" s="32" t="n">
        <v>0</v>
      </c>
      <c r="AR247" s="32" t="n"/>
      <c r="AS247" s="32">
        <f>IFERROR(SUMIFS(#REF!,#REF!,'Shift Wise-Data Sheet'!A:A,#REF!,"Samridhi Perk Line")/SUMIFS(#REF!,#REF!,'Shift Wise-Data Sheet'!A:A,#REF!,"Samridhi Perk Line"),"")</f>
        <v/>
      </c>
      <c r="AT247" s="32" t="n"/>
      <c r="AU247" s="32" t="n"/>
      <c r="AV247" s="203">
        <f>IFERROR(VLOOKUP(Table110[[#This Row],[Date]],'Overweight Data'!A245:G1340,6,FALSE),"")</f>
        <v/>
      </c>
      <c r="AW247" s="213">
        <f>IFERROR(
   IF(
      OR(Table110[[#This Row],[Operating Time]]=0, (Table110[[#This Row],[Operating Time]]/IF(AD247&lt;=1,AD247+1,AD247))*60=0),
      1,
      ((Table110[[#This Row],[Operating Time]])/IF(AD247&lt;=1,AD247+1,AD247))*60
   ),
"_")</f>
        <v/>
      </c>
      <c r="AX247" s="213">
        <f>COUNTIFS('Downtime Data'!A:A,Table110[[#This Row],[Date]])</f>
        <v/>
      </c>
      <c r="AY247" s="211">
        <f>IFERROR((SUM(Table110[[#This Row],[Minor Stoppages]:[Material Shortages]])/Table110[[#This Row],['# Stops]])*60,"")</f>
        <v/>
      </c>
      <c r="AZ247" s="211" t="n"/>
      <c r="BA247" s="33" t="n">
        <v>46260</v>
      </c>
    </row>
    <row r="248" ht="20.15" customHeight="1" s="452">
      <c r="A248" s="21" t="n">
        <v>46265</v>
      </c>
      <c r="B248" s="22">
        <f>IF(A248="","",TEXT(A248,"dddddd"))</f>
        <v/>
      </c>
      <c r="C248" s="22" t="n"/>
      <c r="D248" s="23" t="n"/>
      <c r="E248" s="24">
        <f t="array" ref="E248">IFERROR(INDIRECT(D248),"")</f>
        <v/>
      </c>
      <c r="F248" s="25" t="n"/>
      <c r="G248" s="26" t="n"/>
      <c r="H248" s="27">
        <f>IFERROR((Table110[[#This Row],[Plan]]/Table110[[#This Row],[Hours Used]])/(Table110[[#This Row],[SOC (TPD)]]/24),"")</f>
        <v/>
      </c>
      <c r="I248" s="27">
        <f>IFERROR((Table110[[#This Row],[Volume Delivered (T)]]/Table110[[#This Row],[Hours Used]])/(Table110[[#This Row],[SOC (TPD)]]/24),"")</f>
        <v/>
      </c>
      <c r="J248" s="28" t="n"/>
      <c r="K248" s="28" t="n"/>
      <c r="L248" s="28" t="n"/>
      <c r="M248" s="25" t="n"/>
      <c r="N248" s="29" t="n"/>
      <c r="O248" s="83" t="n"/>
      <c r="P248" s="25" t="n"/>
      <c r="Q248" s="25" t="n"/>
      <c r="R248" s="69" t="n"/>
      <c r="S248" s="70" t="n"/>
      <c r="T248" s="30">
        <f>IF(Table110[[#This Row],[SKU]]="",0,24-Table110[[#This Row],[Legal Non-Operating Time]]-Table110[[#This Row],[No Demand Time]]-Table110[[#This Row],[Force Majeure]])</f>
        <v/>
      </c>
      <c r="U248" s="26" t="n"/>
      <c r="V248" s="26" t="n"/>
      <c r="W248" s="26" t="n"/>
      <c r="X248" s="26" t="n"/>
      <c r="Y248" s="26" t="n"/>
      <c r="Z248" s="26" t="n"/>
      <c r="AA248" s="26" t="n"/>
      <c r="AB248" s="30">
        <f>Table110[[#This Row],[Hours Used]]-SUM(Table110[[#This Row],[Planned Maintenance]:[Start and Finish Production]])</f>
        <v/>
      </c>
      <c r="AC248" s="26" t="n"/>
      <c r="AD248" s="26" t="n"/>
      <c r="AE248" s="26" t="n"/>
      <c r="AF248" s="26" t="n"/>
      <c r="AG248" s="26" t="n"/>
      <c r="AH248" s="26" t="n"/>
      <c r="AI248" s="24">
        <f>(Table110[[#This Row],[Hours Used]]-SUM(Table110[[#This Row],[Planned Maintenance]:[Start and Finish Production]])-SUM(Table110[[#This Row],[Minor Stoppages]:[Material Shortages]])-Table110[[#This Row],[Quality Loss (Hrs)]]-Table110[[#This Row],[Operating Time]])/3</f>
        <v/>
      </c>
      <c r="AJ248" s="24">
        <f>IFERROR(IF(Table110[[#This Row],[SKU]]="",0,Table110[[#This Row],[Quality Loss (T)]]/(Table110[[#This Row],[SOC (TPD)]]/24)),"")</f>
        <v/>
      </c>
      <c r="AK248" s="31">
        <f>IFERROR(IF(Table110[[#This Row],[SKU]]="",0,Table110[[#This Row],[Volume Delivered (T)]]/(Table110[[#This Row],[SOC (TPD)]]/24)),"")</f>
        <v/>
      </c>
      <c r="AL248" s="31">
        <f>IFERROR(Table110[[#This Row],[Operating Time]]/Table110[[#This Row],[PRODUCTION HOURS]],"")</f>
        <v/>
      </c>
      <c r="AM248" s="32" t="n"/>
      <c r="AN248" s="32" t="n"/>
      <c r="AO248" s="32" t="n"/>
      <c r="AP248" s="32" t="n">
        <v>0</v>
      </c>
      <c r="AQ248" s="32" t="n">
        <v>0</v>
      </c>
      <c r="AR248" s="32" t="n"/>
      <c r="AS248" s="32">
        <f>IFERROR(SUMIFS(#REF!,#REF!,'Shift Wise-Data Sheet'!A:A,#REF!,"Samridhi Perk Line")/SUMIFS(#REF!,#REF!,'Shift Wise-Data Sheet'!A:A,#REF!,"Samridhi Perk Line"),"")</f>
        <v/>
      </c>
      <c r="AT248" s="32" t="n"/>
      <c r="AU248" s="32" t="n"/>
      <c r="AV248" s="203">
        <f>IFERROR(VLOOKUP(Table110[[#This Row],[Date]],'Overweight Data'!A246:G1341,6,FALSE),"")</f>
        <v/>
      </c>
      <c r="AW248" s="213">
        <f>IFERROR(
   IF(
      OR(Table110[[#This Row],[Operating Time]]=0, (Table110[[#This Row],[Operating Time]]/IF(AD248&lt;=1,AD248+1,AD248))*60=0),
      1,
      ((Table110[[#This Row],[Operating Time]])/IF(AD248&lt;=1,AD248+1,AD248))*60
   ),
"_")</f>
        <v/>
      </c>
      <c r="AX248" s="213">
        <f>COUNTIFS('Downtime Data'!A:A,Table110[[#This Row],[Date]])</f>
        <v/>
      </c>
      <c r="AY248" s="211">
        <f>IFERROR((SUM(Table110[[#This Row],[Minor Stoppages]:[Material Shortages]])/Table110[[#This Row],['# Stops]])*60,"")</f>
        <v/>
      </c>
      <c r="AZ248" s="211" t="n"/>
      <c r="BA248" s="33" t="n">
        <v>46291</v>
      </c>
    </row>
    <row r="249" ht="20.15" customHeight="1" s="452">
      <c r="A249" s="21" t="n">
        <v>46266</v>
      </c>
      <c r="B249" s="22">
        <f>IF(A249="","",TEXT(A249,"dddddd"))</f>
        <v/>
      </c>
      <c r="C249" s="22" t="n"/>
      <c r="D249" s="23" t="n"/>
      <c r="E249" s="24">
        <f t="array" ref="E249">IFERROR(INDIRECT(D249),"")</f>
        <v/>
      </c>
      <c r="F249" s="25" t="n"/>
      <c r="G249" s="26" t="n"/>
      <c r="H249" s="27">
        <f>IFERROR((Table110[[#This Row],[Plan]]/Table110[[#This Row],[Hours Used]])/(Table110[[#This Row],[SOC (TPD)]]/24),"")</f>
        <v/>
      </c>
      <c r="I249" s="27">
        <f>IFERROR((Table110[[#This Row],[Volume Delivered (T)]]/Table110[[#This Row],[Hours Used]])/(Table110[[#This Row],[SOC (TPD)]]/24),"")</f>
        <v/>
      </c>
      <c r="J249" s="28" t="n"/>
      <c r="K249" s="28" t="n"/>
      <c r="L249" s="28" t="n"/>
      <c r="M249" s="25" t="n"/>
      <c r="N249" s="29" t="n"/>
      <c r="O249" s="83" t="n"/>
      <c r="P249" s="25" t="n"/>
      <c r="Q249" s="25" t="n"/>
      <c r="R249" s="69" t="n"/>
      <c r="S249" s="70" t="n"/>
      <c r="T249" s="30">
        <f>IF(Table110[[#This Row],[SKU]]="",0,24-Table110[[#This Row],[Legal Non-Operating Time]]-Table110[[#This Row],[No Demand Time]]-Table110[[#This Row],[Force Majeure]])</f>
        <v/>
      </c>
      <c r="U249" s="26" t="n"/>
      <c r="V249" s="26" t="n"/>
      <c r="W249" s="26" t="n"/>
      <c r="X249" s="26" t="n"/>
      <c r="Y249" s="26" t="n"/>
      <c r="Z249" s="26" t="n"/>
      <c r="AA249" s="26" t="n"/>
      <c r="AB249" s="30">
        <f>Table110[[#This Row],[Hours Used]]-SUM(Table110[[#This Row],[Planned Maintenance]:[Start and Finish Production]])</f>
        <v/>
      </c>
      <c r="AC249" s="26" t="n"/>
      <c r="AD249" s="26" t="n"/>
      <c r="AE249" s="26" t="n"/>
      <c r="AF249" s="26" t="n"/>
      <c r="AG249" s="26" t="n"/>
      <c r="AH249" s="26" t="n"/>
      <c r="AI249" s="24">
        <f>(Table110[[#This Row],[Hours Used]]-SUM(Table110[[#This Row],[Planned Maintenance]:[Start and Finish Production]])-SUM(Table110[[#This Row],[Minor Stoppages]:[Material Shortages]])-Table110[[#This Row],[Quality Loss (Hrs)]]-Table110[[#This Row],[Operating Time]])/3</f>
        <v/>
      </c>
      <c r="AJ249" s="24">
        <f>IFERROR(IF(Table110[[#This Row],[SKU]]="",0,Table110[[#This Row],[Quality Loss (T)]]/(Table110[[#This Row],[SOC (TPD)]]/24)),"")</f>
        <v/>
      </c>
      <c r="AK249" s="31">
        <f>IFERROR(IF(Table110[[#This Row],[SKU]]="",0,Table110[[#This Row],[Volume Delivered (T)]]/(Table110[[#This Row],[SOC (TPD)]]/24)),"")</f>
        <v/>
      </c>
      <c r="AL249" s="31">
        <f>IFERROR(Table110[[#This Row],[Operating Time]]/Table110[[#This Row],[PRODUCTION HOURS]],"")</f>
        <v/>
      </c>
      <c r="AM249" s="32" t="n"/>
      <c r="AN249" s="32" t="n"/>
      <c r="AO249" s="32" t="n"/>
      <c r="AP249" s="32" t="n">
        <v>0</v>
      </c>
      <c r="AQ249" s="32" t="n">
        <v>0</v>
      </c>
      <c r="AR249" s="32" t="n"/>
      <c r="AS249" s="32">
        <f>IFERROR(SUMIFS(#REF!,#REF!,'Shift Wise-Data Sheet'!A:A,#REF!,"Samridhi Perk Line")/SUMIFS(#REF!,#REF!,'Shift Wise-Data Sheet'!A:A,#REF!,"Samridhi Perk Line"),"")</f>
        <v/>
      </c>
      <c r="AT249" s="32" t="n"/>
      <c r="AU249" s="32" t="n"/>
      <c r="AV249" s="203">
        <f>IFERROR(VLOOKUP(Table110[[#This Row],[Date]],'Overweight Data'!A247:G1342,6,FALSE),"")</f>
        <v/>
      </c>
      <c r="AW249" s="213">
        <f>IFERROR(
   IF(
      OR(Table110[[#This Row],[Operating Time]]=0, (Table110[[#This Row],[Operating Time]]/IF(AD249&lt;=1,AD249+1,AD249))*60=0),
      1,
      ((Table110[[#This Row],[Operating Time]])/IF(AD249&lt;=1,AD249+1,AD249))*60
   ),
"_")</f>
        <v/>
      </c>
      <c r="AX249" s="213">
        <f>COUNTIFS('Downtime Data'!A:A,Table110[[#This Row],[Date]])</f>
        <v/>
      </c>
      <c r="AY249" s="211">
        <f>IFERROR((SUM(Table110[[#This Row],[Minor Stoppages]:[Material Shortages]])/Table110[[#This Row],['# Stops]])*60,"")</f>
        <v/>
      </c>
      <c r="AZ249" s="211" t="n"/>
      <c r="BA249" s="33" t="n">
        <v>46291</v>
      </c>
    </row>
    <row r="250" ht="20.15" customHeight="1" s="452">
      <c r="A250" s="21" t="n">
        <v>46267</v>
      </c>
      <c r="B250" s="22">
        <f>IF(A250="","",TEXT(A250,"dddddd"))</f>
        <v/>
      </c>
      <c r="C250" s="22" t="n"/>
      <c r="D250" s="23" t="n"/>
      <c r="E250" s="24">
        <f t="array" ref="E250">IFERROR(INDIRECT(D250),"")</f>
        <v/>
      </c>
      <c r="F250" s="25" t="n"/>
      <c r="G250" s="26" t="n"/>
      <c r="H250" s="27">
        <f>IFERROR((Table110[[#This Row],[Plan]]/Table110[[#This Row],[Hours Used]])/(Table110[[#This Row],[SOC (TPD)]]/24),"")</f>
        <v/>
      </c>
      <c r="I250" s="27">
        <f>IFERROR((Table110[[#This Row],[Volume Delivered (T)]]/Table110[[#This Row],[Hours Used]])/(Table110[[#This Row],[SOC (TPD)]]/24),"")</f>
        <v/>
      </c>
      <c r="J250" s="28" t="n"/>
      <c r="K250" s="28" t="n"/>
      <c r="L250" s="28" t="n"/>
      <c r="M250" s="25" t="n"/>
      <c r="N250" s="29" t="n"/>
      <c r="O250" s="83" t="n"/>
      <c r="P250" s="25" t="n"/>
      <c r="Q250" s="25" t="n"/>
      <c r="R250" s="69" t="n"/>
      <c r="S250" s="70" t="n"/>
      <c r="T250" s="30">
        <f>IF(Table110[[#This Row],[SKU]]="",0,24-Table110[[#This Row],[Legal Non-Operating Time]]-Table110[[#This Row],[No Demand Time]]-Table110[[#This Row],[Force Majeure]])</f>
        <v/>
      </c>
      <c r="U250" s="26" t="n"/>
      <c r="V250" s="26" t="n"/>
      <c r="W250" s="26" t="n"/>
      <c r="X250" s="26" t="n"/>
      <c r="Y250" s="26" t="n"/>
      <c r="Z250" s="26" t="n"/>
      <c r="AA250" s="26" t="n"/>
      <c r="AB250" s="30">
        <f>Table110[[#This Row],[Hours Used]]-SUM(Table110[[#This Row],[Planned Maintenance]:[Start and Finish Production]])</f>
        <v/>
      </c>
      <c r="AC250" s="26" t="n"/>
      <c r="AD250" s="26" t="n"/>
      <c r="AE250" s="26" t="n"/>
      <c r="AF250" s="26" t="n"/>
      <c r="AG250" s="26" t="n"/>
      <c r="AH250" s="26" t="n"/>
      <c r="AI250" s="24">
        <f>(Table110[[#This Row],[Hours Used]]-SUM(Table110[[#This Row],[Planned Maintenance]:[Start and Finish Production]])-SUM(Table110[[#This Row],[Minor Stoppages]:[Material Shortages]])-Table110[[#This Row],[Quality Loss (Hrs)]]-Table110[[#This Row],[Operating Time]])/3</f>
        <v/>
      </c>
      <c r="AJ250" s="24">
        <f>IFERROR(IF(Table110[[#This Row],[SKU]]="",0,Table110[[#This Row],[Quality Loss (T)]]/(Table110[[#This Row],[SOC (TPD)]]/24)),"")</f>
        <v/>
      </c>
      <c r="AK250" s="31">
        <f>IFERROR(IF(Table110[[#This Row],[SKU]]="",0,Table110[[#This Row],[Volume Delivered (T)]]/(Table110[[#This Row],[SOC (TPD)]]/24)),"")</f>
        <v/>
      </c>
      <c r="AL250" s="31">
        <f>IFERROR(Table110[[#This Row],[Operating Time]]/Table110[[#This Row],[PRODUCTION HOURS]],"")</f>
        <v/>
      </c>
      <c r="AM250" s="32" t="n"/>
      <c r="AN250" s="32" t="n"/>
      <c r="AO250" s="32" t="n"/>
      <c r="AP250" s="32" t="n">
        <v>0</v>
      </c>
      <c r="AQ250" s="32" t="n">
        <v>0</v>
      </c>
      <c r="AR250" s="32" t="n"/>
      <c r="AS250" s="32">
        <f>IFERROR(SUMIFS(#REF!,#REF!,'Shift Wise-Data Sheet'!A:A,#REF!,"Samridhi Perk Line")/SUMIFS(#REF!,#REF!,'Shift Wise-Data Sheet'!A:A,#REF!,"Samridhi Perk Line"),"")</f>
        <v/>
      </c>
      <c r="AT250" s="32" t="n"/>
      <c r="AU250" s="32" t="n"/>
      <c r="AV250" s="203">
        <f>IFERROR(VLOOKUP(Table110[[#This Row],[Date]],'Overweight Data'!A248:G1343,6,FALSE),"")</f>
        <v/>
      </c>
      <c r="AW250" s="213">
        <f>IFERROR(
   IF(
      OR(Table110[[#This Row],[Operating Time]]=0, (Table110[[#This Row],[Operating Time]]/IF(AD250&lt;=1,AD250+1,AD250))*60=0),
      1,
      ((Table110[[#This Row],[Operating Time]])/IF(AD250&lt;=1,AD250+1,AD250))*60
   ),
"_")</f>
        <v/>
      </c>
      <c r="AX250" s="213">
        <f>COUNTIFS('Downtime Data'!A:A,Table110[[#This Row],[Date]])</f>
        <v/>
      </c>
      <c r="AY250" s="211">
        <f>IFERROR((SUM(Table110[[#This Row],[Minor Stoppages]:[Material Shortages]])/Table110[[#This Row],['# Stops]])*60,"")</f>
        <v/>
      </c>
      <c r="AZ250" s="211" t="n"/>
      <c r="BA250" s="33" t="n">
        <v>46291</v>
      </c>
    </row>
    <row r="251" ht="20.15" customHeight="1" s="452">
      <c r="A251" s="21" t="n">
        <v>46268</v>
      </c>
      <c r="B251" s="22">
        <f>IF(A251="","",TEXT(A251,"dddddd"))</f>
        <v/>
      </c>
      <c r="C251" s="22" t="n"/>
      <c r="D251" s="23" t="n"/>
      <c r="E251" s="24">
        <f t="array" ref="E251">IFERROR(INDIRECT(D251),"")</f>
        <v/>
      </c>
      <c r="F251" s="25" t="n"/>
      <c r="G251" s="26" t="n"/>
      <c r="H251" s="27">
        <f>IFERROR((Table110[[#This Row],[Plan]]/Table110[[#This Row],[Hours Used]])/(Table110[[#This Row],[SOC (TPD)]]/24),"")</f>
        <v/>
      </c>
      <c r="I251" s="27">
        <f>IFERROR((Table110[[#This Row],[Volume Delivered (T)]]/Table110[[#This Row],[Hours Used]])/(Table110[[#This Row],[SOC (TPD)]]/24),"")</f>
        <v/>
      </c>
      <c r="J251" s="28" t="n"/>
      <c r="K251" s="28" t="n"/>
      <c r="L251" s="28" t="n"/>
      <c r="M251" s="25" t="n"/>
      <c r="N251" s="29" t="n"/>
      <c r="O251" s="83" t="n"/>
      <c r="P251" s="25" t="n"/>
      <c r="Q251" s="25" t="n"/>
      <c r="R251" s="69" t="n"/>
      <c r="S251" s="70" t="n"/>
      <c r="T251" s="30">
        <f>IF(Table110[[#This Row],[SKU]]="",0,24-Table110[[#This Row],[Legal Non-Operating Time]]-Table110[[#This Row],[No Demand Time]]-Table110[[#This Row],[Force Majeure]])</f>
        <v/>
      </c>
      <c r="U251" s="26" t="n"/>
      <c r="V251" s="26" t="n"/>
      <c r="W251" s="26" t="n"/>
      <c r="X251" s="26" t="n"/>
      <c r="Y251" s="26" t="n"/>
      <c r="Z251" s="26" t="n"/>
      <c r="AA251" s="26" t="n"/>
      <c r="AB251" s="30">
        <f>Table110[[#This Row],[Hours Used]]-SUM(Table110[[#This Row],[Planned Maintenance]:[Start and Finish Production]])</f>
        <v/>
      </c>
      <c r="AC251" s="26" t="n"/>
      <c r="AD251" s="26" t="n"/>
      <c r="AE251" s="26" t="n"/>
      <c r="AF251" s="26" t="n"/>
      <c r="AG251" s="26" t="n"/>
      <c r="AH251" s="26" t="n"/>
      <c r="AI251" s="24">
        <f>(Table110[[#This Row],[Hours Used]]-SUM(Table110[[#This Row],[Planned Maintenance]:[Start and Finish Production]])-SUM(Table110[[#This Row],[Minor Stoppages]:[Material Shortages]])-Table110[[#This Row],[Quality Loss (Hrs)]]-Table110[[#This Row],[Operating Time]])/3</f>
        <v/>
      </c>
      <c r="AJ251" s="24">
        <f>IFERROR(IF(Table110[[#This Row],[SKU]]="",0,Table110[[#This Row],[Quality Loss (T)]]/(Table110[[#This Row],[SOC (TPD)]]/24)),"")</f>
        <v/>
      </c>
      <c r="AK251" s="31">
        <f>IFERROR(IF(Table110[[#This Row],[SKU]]="",0,Table110[[#This Row],[Volume Delivered (T)]]/(Table110[[#This Row],[SOC (TPD)]]/24)),"")</f>
        <v/>
      </c>
      <c r="AL251" s="31">
        <f>IFERROR(Table110[[#This Row],[Operating Time]]/Table110[[#This Row],[PRODUCTION HOURS]],"")</f>
        <v/>
      </c>
      <c r="AM251" s="32" t="n"/>
      <c r="AN251" s="32" t="n"/>
      <c r="AO251" s="32" t="n"/>
      <c r="AP251" s="32" t="n">
        <v>0</v>
      </c>
      <c r="AQ251" s="32" t="n">
        <v>0</v>
      </c>
      <c r="AR251" s="32" t="n"/>
      <c r="AS251" s="32">
        <f>IFERROR(SUMIFS(#REF!,#REF!,'Shift Wise-Data Sheet'!A:A,#REF!,"Samridhi Perk Line")/SUMIFS(#REF!,#REF!,'Shift Wise-Data Sheet'!A:A,#REF!,"Samridhi Perk Line"),"")</f>
        <v/>
      </c>
      <c r="AT251" s="32" t="n"/>
      <c r="AU251" s="32" t="n"/>
      <c r="AV251" s="203">
        <f>IFERROR(VLOOKUP(Table110[[#This Row],[Date]],'Overweight Data'!A249:G1344,6,FALSE),"")</f>
        <v/>
      </c>
      <c r="AW251" s="213">
        <f>IFERROR(
   IF(
      OR(Table110[[#This Row],[Operating Time]]=0, (Table110[[#This Row],[Operating Time]]/IF(AD251&lt;=1,AD251+1,AD251))*60=0),
      1,
      ((Table110[[#This Row],[Operating Time]])/IF(AD251&lt;=1,AD251+1,AD251))*60
   ),
"_")</f>
        <v/>
      </c>
      <c r="AX251" s="213">
        <f>COUNTIFS('Downtime Data'!A:A,Table110[[#This Row],[Date]])</f>
        <v/>
      </c>
      <c r="AY251" s="211">
        <f>IFERROR((SUM(Table110[[#This Row],[Minor Stoppages]:[Material Shortages]])/Table110[[#This Row],['# Stops]])*60,"")</f>
        <v/>
      </c>
      <c r="AZ251" s="211" t="n"/>
      <c r="BA251" s="33" t="n">
        <v>46291</v>
      </c>
    </row>
    <row r="252" ht="20.15" customHeight="1" s="452">
      <c r="A252" s="21" t="n">
        <v>46269</v>
      </c>
      <c r="B252" s="22">
        <f>IF(A252="","",TEXT(A252,"dddddd"))</f>
        <v/>
      </c>
      <c r="C252" s="22" t="n"/>
      <c r="D252" s="23" t="n"/>
      <c r="E252" s="24">
        <f t="array" ref="E252">IFERROR(INDIRECT(D252),"")</f>
        <v/>
      </c>
      <c r="F252" s="25" t="n"/>
      <c r="G252" s="26" t="n"/>
      <c r="H252" s="27">
        <f>IFERROR((Table110[[#This Row],[Plan]]/Table110[[#This Row],[Hours Used]])/(Table110[[#This Row],[SOC (TPD)]]/24),"")</f>
        <v/>
      </c>
      <c r="I252" s="27">
        <f>IFERROR((Table110[[#This Row],[Volume Delivered (T)]]/Table110[[#This Row],[Hours Used]])/(Table110[[#This Row],[SOC (TPD)]]/24),"")</f>
        <v/>
      </c>
      <c r="J252" s="28" t="n"/>
      <c r="K252" s="28" t="n"/>
      <c r="L252" s="28" t="n"/>
      <c r="M252" s="25" t="n"/>
      <c r="N252" s="29" t="n"/>
      <c r="O252" s="83" t="n"/>
      <c r="P252" s="25" t="n"/>
      <c r="Q252" s="25" t="n"/>
      <c r="R252" s="69" t="n"/>
      <c r="S252" s="70" t="n"/>
      <c r="T252" s="30">
        <f>IF(Table110[[#This Row],[SKU]]="",0,24-Table110[[#This Row],[Legal Non-Operating Time]]-Table110[[#This Row],[No Demand Time]]-Table110[[#This Row],[Force Majeure]])</f>
        <v/>
      </c>
      <c r="U252" s="26" t="n"/>
      <c r="V252" s="26" t="n"/>
      <c r="W252" s="26" t="n"/>
      <c r="X252" s="26" t="n"/>
      <c r="Y252" s="26" t="n"/>
      <c r="Z252" s="26" t="n"/>
      <c r="AA252" s="26" t="n"/>
      <c r="AB252" s="30">
        <f>Table110[[#This Row],[Hours Used]]-SUM(Table110[[#This Row],[Planned Maintenance]:[Start and Finish Production]])</f>
        <v/>
      </c>
      <c r="AC252" s="26" t="n"/>
      <c r="AD252" s="26" t="n"/>
      <c r="AE252" s="26" t="n"/>
      <c r="AF252" s="26" t="n"/>
      <c r="AG252" s="26" t="n"/>
      <c r="AH252" s="26" t="n"/>
      <c r="AI252" s="24">
        <f>(Table110[[#This Row],[Hours Used]]-SUM(Table110[[#This Row],[Planned Maintenance]:[Start and Finish Production]])-SUM(Table110[[#This Row],[Minor Stoppages]:[Material Shortages]])-Table110[[#This Row],[Quality Loss (Hrs)]]-Table110[[#This Row],[Operating Time]])/3</f>
        <v/>
      </c>
      <c r="AJ252" s="24">
        <f>IFERROR(IF(Table110[[#This Row],[SKU]]="",0,Table110[[#This Row],[Quality Loss (T)]]/(Table110[[#This Row],[SOC (TPD)]]/24)),"")</f>
        <v/>
      </c>
      <c r="AK252" s="31">
        <f>IFERROR(IF(Table110[[#This Row],[SKU]]="",0,Table110[[#This Row],[Volume Delivered (T)]]/(Table110[[#This Row],[SOC (TPD)]]/24)),"")</f>
        <v/>
      </c>
      <c r="AL252" s="31">
        <f>IFERROR(Table110[[#This Row],[Operating Time]]/Table110[[#This Row],[PRODUCTION HOURS]],"")</f>
        <v/>
      </c>
      <c r="AM252" s="32" t="n"/>
      <c r="AN252" s="32" t="n"/>
      <c r="AO252" s="32" t="n"/>
      <c r="AP252" s="32" t="n">
        <v>0</v>
      </c>
      <c r="AQ252" s="32" t="n">
        <v>0</v>
      </c>
      <c r="AR252" s="32" t="n"/>
      <c r="AS252" s="32">
        <f>IFERROR(SUMIFS(#REF!,#REF!,'Shift Wise-Data Sheet'!A:A,#REF!,"Samridhi Perk Line")/SUMIFS(#REF!,#REF!,'Shift Wise-Data Sheet'!A:A,#REF!,"Samridhi Perk Line"),"")</f>
        <v/>
      </c>
      <c r="AT252" s="32" t="n"/>
      <c r="AU252" s="32" t="n"/>
      <c r="AV252" s="203">
        <f>IFERROR(VLOOKUP(Table110[[#This Row],[Date]],'Overweight Data'!A250:G1345,6,FALSE),"")</f>
        <v/>
      </c>
      <c r="AW252" s="213">
        <f>IFERROR(
   IF(
      OR(Table110[[#This Row],[Operating Time]]=0, (Table110[[#This Row],[Operating Time]]/IF(AD252&lt;=1,AD252+1,AD252))*60=0),
      1,
      ((Table110[[#This Row],[Operating Time]])/IF(AD252&lt;=1,AD252+1,AD252))*60
   ),
"_")</f>
        <v/>
      </c>
      <c r="AX252" s="213">
        <f>COUNTIFS('Downtime Data'!A:A,Table110[[#This Row],[Date]])</f>
        <v/>
      </c>
      <c r="AY252" s="211">
        <f>IFERROR((SUM(Table110[[#This Row],[Minor Stoppages]:[Material Shortages]])/Table110[[#This Row],['# Stops]])*60,"")</f>
        <v/>
      </c>
      <c r="AZ252" s="211" t="n"/>
      <c r="BA252" s="33" t="n">
        <v>46291</v>
      </c>
    </row>
    <row r="253" ht="20.15" customHeight="1" s="452">
      <c r="A253" s="21" t="n">
        <v>46270</v>
      </c>
      <c r="B253" s="22">
        <f>IF(A253="","",TEXT(A253,"dddddd"))</f>
        <v/>
      </c>
      <c r="C253" s="22" t="n"/>
      <c r="D253" s="23" t="n"/>
      <c r="E253" s="24">
        <f t="array" ref="E253">IFERROR(INDIRECT(D253),"")</f>
        <v/>
      </c>
      <c r="F253" s="25" t="n"/>
      <c r="G253" s="26" t="n"/>
      <c r="H253" s="27">
        <f>IFERROR((Table110[[#This Row],[Plan]]/Table110[[#This Row],[Hours Used]])/(Table110[[#This Row],[SOC (TPD)]]/24),"")</f>
        <v/>
      </c>
      <c r="I253" s="27">
        <f>IFERROR((Table110[[#This Row],[Volume Delivered (T)]]/Table110[[#This Row],[Hours Used]])/(Table110[[#This Row],[SOC (TPD)]]/24),"")</f>
        <v/>
      </c>
      <c r="J253" s="28" t="n"/>
      <c r="K253" s="28" t="n"/>
      <c r="L253" s="28" t="n"/>
      <c r="M253" s="25" t="n"/>
      <c r="N253" s="29" t="n"/>
      <c r="O253" s="83" t="n"/>
      <c r="P253" s="25" t="n"/>
      <c r="Q253" s="25" t="n"/>
      <c r="R253" s="69" t="n"/>
      <c r="S253" s="70" t="n"/>
      <c r="T253" s="30">
        <f>IF(Table110[[#This Row],[SKU]]="",0,24-Table110[[#This Row],[Legal Non-Operating Time]]-Table110[[#This Row],[No Demand Time]]-Table110[[#This Row],[Force Majeure]])</f>
        <v/>
      </c>
      <c r="U253" s="26" t="n"/>
      <c r="V253" s="26" t="n"/>
      <c r="W253" s="26" t="n"/>
      <c r="X253" s="26" t="n"/>
      <c r="Y253" s="26" t="n"/>
      <c r="Z253" s="26" t="n"/>
      <c r="AA253" s="26" t="n"/>
      <c r="AB253" s="30">
        <f>Table110[[#This Row],[Hours Used]]-SUM(Table110[[#This Row],[Planned Maintenance]:[Start and Finish Production]])</f>
        <v/>
      </c>
      <c r="AC253" s="26" t="n"/>
      <c r="AD253" s="26" t="n"/>
      <c r="AE253" s="26" t="n"/>
      <c r="AF253" s="26" t="n"/>
      <c r="AG253" s="26" t="n"/>
      <c r="AH253" s="26" t="n"/>
      <c r="AI253" s="24">
        <f>(Table110[[#This Row],[Hours Used]]-SUM(Table110[[#This Row],[Planned Maintenance]:[Start and Finish Production]])-SUM(Table110[[#This Row],[Minor Stoppages]:[Material Shortages]])-Table110[[#This Row],[Quality Loss (Hrs)]]-Table110[[#This Row],[Operating Time]])/3</f>
        <v/>
      </c>
      <c r="AJ253" s="24">
        <f>IFERROR(IF(Table110[[#This Row],[SKU]]="",0,Table110[[#This Row],[Quality Loss (T)]]/(Table110[[#This Row],[SOC (TPD)]]/24)),"")</f>
        <v/>
      </c>
      <c r="AK253" s="31">
        <f>IFERROR(IF(Table110[[#This Row],[SKU]]="",0,Table110[[#This Row],[Volume Delivered (T)]]/(Table110[[#This Row],[SOC (TPD)]]/24)),"")</f>
        <v/>
      </c>
      <c r="AL253" s="31">
        <f>IFERROR(Table110[[#This Row],[Operating Time]]/Table110[[#This Row],[PRODUCTION HOURS]],"")</f>
        <v/>
      </c>
      <c r="AM253" s="32" t="n"/>
      <c r="AN253" s="32" t="n"/>
      <c r="AO253" s="32" t="n"/>
      <c r="AP253" s="32" t="n">
        <v>0</v>
      </c>
      <c r="AQ253" s="32" t="n">
        <v>0</v>
      </c>
      <c r="AR253" s="32" t="n"/>
      <c r="AS253" s="32">
        <f>IFERROR(SUMIFS(#REF!,#REF!,'Shift Wise-Data Sheet'!A:A,#REF!,"Samridhi Perk Line")/SUMIFS(#REF!,#REF!,'Shift Wise-Data Sheet'!A:A,#REF!,"Samridhi Perk Line"),"")</f>
        <v/>
      </c>
      <c r="AT253" s="32" t="n"/>
      <c r="AU253" s="32" t="n"/>
      <c r="AV253" s="203">
        <f>IFERROR(VLOOKUP(Table110[[#This Row],[Date]],'Overweight Data'!A251:G1346,6,FALSE),"")</f>
        <v/>
      </c>
      <c r="AW253" s="213">
        <f>IFERROR(
   IF(
      OR(Table110[[#This Row],[Operating Time]]=0, (Table110[[#This Row],[Operating Time]]/IF(AD253&lt;=1,AD253+1,AD253))*60=0),
      1,
      ((Table110[[#This Row],[Operating Time]])/IF(AD253&lt;=1,AD253+1,AD253))*60
   ),
"_")</f>
        <v/>
      </c>
      <c r="AX253" s="213">
        <f>COUNTIFS('Downtime Data'!A:A,Table110[[#This Row],[Date]])</f>
        <v/>
      </c>
      <c r="AY253" s="211">
        <f>IFERROR((SUM(Table110[[#This Row],[Minor Stoppages]:[Material Shortages]])/Table110[[#This Row],['# Stops]])*60,"")</f>
        <v/>
      </c>
      <c r="AZ253" s="211" t="n"/>
      <c r="BA253" s="33" t="n">
        <v>46291</v>
      </c>
    </row>
    <row r="254" ht="20.15" customHeight="1" s="452">
      <c r="A254" s="21" t="n">
        <v>46271</v>
      </c>
      <c r="B254" s="22">
        <f>IF(A254="","",TEXT(A254,"dddddd"))</f>
        <v/>
      </c>
      <c r="C254" s="22" t="n"/>
      <c r="D254" s="23" t="n"/>
      <c r="E254" s="24">
        <f t="array" ref="E254">IFERROR(INDIRECT(D254),"")</f>
        <v/>
      </c>
      <c r="F254" s="25" t="n"/>
      <c r="G254" s="26" t="n"/>
      <c r="H254" s="27">
        <f>IFERROR((Table110[[#This Row],[Plan]]/Table110[[#This Row],[Hours Used]])/(Table110[[#This Row],[SOC (TPD)]]/24),"")</f>
        <v/>
      </c>
      <c r="I254" s="27">
        <f>IFERROR((Table110[[#This Row],[Volume Delivered (T)]]/Table110[[#This Row],[Hours Used]])/(Table110[[#This Row],[SOC (TPD)]]/24),"")</f>
        <v/>
      </c>
      <c r="J254" s="28" t="n"/>
      <c r="K254" s="28" t="n"/>
      <c r="L254" s="28" t="n"/>
      <c r="M254" s="25" t="n"/>
      <c r="N254" s="29" t="n"/>
      <c r="O254" s="83" t="n"/>
      <c r="P254" s="25" t="n"/>
      <c r="Q254" s="25" t="n"/>
      <c r="R254" s="69" t="n"/>
      <c r="S254" s="70" t="n"/>
      <c r="T254" s="30">
        <f>IF(Table110[[#This Row],[SKU]]="",0,24-Table110[[#This Row],[Legal Non-Operating Time]]-Table110[[#This Row],[No Demand Time]]-Table110[[#This Row],[Force Majeure]])</f>
        <v/>
      </c>
      <c r="U254" s="26" t="n"/>
      <c r="V254" s="26" t="n"/>
      <c r="W254" s="26" t="n"/>
      <c r="X254" s="26" t="n"/>
      <c r="Y254" s="26" t="n"/>
      <c r="Z254" s="26" t="n"/>
      <c r="AA254" s="26" t="n"/>
      <c r="AB254" s="30">
        <f>Table110[[#This Row],[Hours Used]]-SUM(Table110[[#This Row],[Planned Maintenance]:[Start and Finish Production]])</f>
        <v/>
      </c>
      <c r="AC254" s="26" t="n"/>
      <c r="AD254" s="26" t="n"/>
      <c r="AE254" s="26" t="n"/>
      <c r="AF254" s="26" t="n"/>
      <c r="AG254" s="26" t="n"/>
      <c r="AH254" s="26" t="n"/>
      <c r="AI254" s="24">
        <f>(Table110[[#This Row],[Hours Used]]-SUM(Table110[[#This Row],[Planned Maintenance]:[Start and Finish Production]])-SUM(Table110[[#This Row],[Minor Stoppages]:[Material Shortages]])-Table110[[#This Row],[Quality Loss (Hrs)]]-Table110[[#This Row],[Operating Time]])/3</f>
        <v/>
      </c>
      <c r="AJ254" s="24">
        <f>IFERROR(IF(Table110[[#This Row],[SKU]]="",0,Table110[[#This Row],[Quality Loss (T)]]/(Table110[[#This Row],[SOC (TPD)]]/24)),"")</f>
        <v/>
      </c>
      <c r="AK254" s="31">
        <f>IFERROR(IF(Table110[[#This Row],[SKU]]="",0,Table110[[#This Row],[Volume Delivered (T)]]/(Table110[[#This Row],[SOC (TPD)]]/24)),"")</f>
        <v/>
      </c>
      <c r="AL254" s="31">
        <f>IFERROR(Table110[[#This Row],[Operating Time]]/Table110[[#This Row],[PRODUCTION HOURS]],"")</f>
        <v/>
      </c>
      <c r="AM254" s="32" t="n"/>
      <c r="AN254" s="32" t="n"/>
      <c r="AO254" s="32" t="n"/>
      <c r="AP254" s="32" t="n">
        <v>0</v>
      </c>
      <c r="AQ254" s="32" t="n">
        <v>0</v>
      </c>
      <c r="AR254" s="32" t="n"/>
      <c r="AS254" s="32">
        <f>IFERROR(SUMIFS(#REF!,#REF!,'Shift Wise-Data Sheet'!A:A,#REF!,"Samridhi Perk Line")/SUMIFS(#REF!,#REF!,'Shift Wise-Data Sheet'!A:A,#REF!,"Samridhi Perk Line"),"")</f>
        <v/>
      </c>
      <c r="AT254" s="32" t="n"/>
      <c r="AU254" s="32" t="n"/>
      <c r="AV254" s="203">
        <f>IFERROR(VLOOKUP(Table110[[#This Row],[Date]],'Overweight Data'!A252:G1347,6,FALSE),"")</f>
        <v/>
      </c>
      <c r="AW254" s="213">
        <f>IFERROR(
   IF(
      OR(Table110[[#This Row],[Operating Time]]=0, (Table110[[#This Row],[Operating Time]]/IF(AD254&lt;=1,AD254+1,AD254))*60=0),
      1,
      ((Table110[[#This Row],[Operating Time]])/IF(AD254&lt;=1,AD254+1,AD254))*60
   ),
"_")</f>
        <v/>
      </c>
      <c r="AX254" s="213">
        <f>COUNTIFS('Downtime Data'!A:A,Table110[[#This Row],[Date]])</f>
        <v/>
      </c>
      <c r="AY254" s="211">
        <f>IFERROR((SUM(Table110[[#This Row],[Minor Stoppages]:[Material Shortages]])/Table110[[#This Row],['# Stops]])*60,"")</f>
        <v/>
      </c>
      <c r="AZ254" s="211" t="n"/>
      <c r="BA254" s="33" t="n">
        <v>46291</v>
      </c>
    </row>
    <row r="255" ht="20.15" customHeight="1" s="452">
      <c r="A255" s="21" t="n">
        <v>46272</v>
      </c>
      <c r="B255" s="22">
        <f>IF(A255="","",TEXT(A255,"dddddd"))</f>
        <v/>
      </c>
      <c r="C255" s="22" t="n"/>
      <c r="D255" s="23" t="n"/>
      <c r="E255" s="24">
        <f t="array" ref="E255">IFERROR(INDIRECT(D255),"")</f>
        <v/>
      </c>
      <c r="F255" s="25" t="n"/>
      <c r="G255" s="26" t="n"/>
      <c r="H255" s="27">
        <f>IFERROR((Table110[[#This Row],[Plan]]/Table110[[#This Row],[Hours Used]])/(Table110[[#This Row],[SOC (TPD)]]/24),"")</f>
        <v/>
      </c>
      <c r="I255" s="27">
        <f>IFERROR((Table110[[#This Row],[Volume Delivered (T)]]/Table110[[#This Row],[Hours Used]])/(Table110[[#This Row],[SOC (TPD)]]/24),"")</f>
        <v/>
      </c>
      <c r="J255" s="28" t="n"/>
      <c r="K255" s="28" t="n"/>
      <c r="L255" s="28" t="n"/>
      <c r="M255" s="25" t="n"/>
      <c r="N255" s="29" t="n"/>
      <c r="O255" s="83" t="n"/>
      <c r="P255" s="25" t="n"/>
      <c r="Q255" s="25" t="n"/>
      <c r="R255" s="69" t="n"/>
      <c r="S255" s="70" t="n"/>
      <c r="T255" s="30">
        <f>IF(Table110[[#This Row],[SKU]]="",0,24-Table110[[#This Row],[Legal Non-Operating Time]]-Table110[[#This Row],[No Demand Time]]-Table110[[#This Row],[Force Majeure]])</f>
        <v/>
      </c>
      <c r="U255" s="26" t="n"/>
      <c r="V255" s="26" t="n"/>
      <c r="W255" s="26" t="n"/>
      <c r="X255" s="26" t="n"/>
      <c r="Y255" s="26" t="n"/>
      <c r="Z255" s="26" t="n"/>
      <c r="AA255" s="26" t="n"/>
      <c r="AB255" s="30">
        <f>Table110[[#This Row],[Hours Used]]-SUM(Table110[[#This Row],[Planned Maintenance]:[Start and Finish Production]])</f>
        <v/>
      </c>
      <c r="AC255" s="26" t="n"/>
      <c r="AD255" s="26" t="n"/>
      <c r="AE255" s="26" t="n"/>
      <c r="AF255" s="26" t="n"/>
      <c r="AG255" s="26" t="n"/>
      <c r="AH255" s="26" t="n"/>
      <c r="AI255" s="24">
        <f>(Table110[[#This Row],[Hours Used]]-SUM(Table110[[#This Row],[Planned Maintenance]:[Start and Finish Production]])-SUM(Table110[[#This Row],[Minor Stoppages]:[Material Shortages]])-Table110[[#This Row],[Quality Loss (Hrs)]]-Table110[[#This Row],[Operating Time]])/3</f>
        <v/>
      </c>
      <c r="AJ255" s="24">
        <f>IFERROR(IF(Table110[[#This Row],[SKU]]="",0,Table110[[#This Row],[Quality Loss (T)]]/(Table110[[#This Row],[SOC (TPD)]]/24)),"")</f>
        <v/>
      </c>
      <c r="AK255" s="31">
        <f>IFERROR(IF(Table110[[#This Row],[SKU]]="",0,Table110[[#This Row],[Volume Delivered (T)]]/(Table110[[#This Row],[SOC (TPD)]]/24)),"")</f>
        <v/>
      </c>
      <c r="AL255" s="31">
        <f>IFERROR(Table110[[#This Row],[Operating Time]]/Table110[[#This Row],[PRODUCTION HOURS]],"")</f>
        <v/>
      </c>
      <c r="AM255" s="32" t="n"/>
      <c r="AN255" s="32" t="n"/>
      <c r="AO255" s="32" t="n"/>
      <c r="AP255" s="32" t="n">
        <v>0</v>
      </c>
      <c r="AQ255" s="32" t="n">
        <v>0</v>
      </c>
      <c r="AR255" s="32" t="n"/>
      <c r="AS255" s="32">
        <f>IFERROR(SUMIFS(#REF!,#REF!,'Shift Wise-Data Sheet'!A:A,#REF!,"Samridhi Perk Line")/SUMIFS(#REF!,#REF!,'Shift Wise-Data Sheet'!A:A,#REF!,"Samridhi Perk Line"),"")</f>
        <v/>
      </c>
      <c r="AT255" s="32" t="n"/>
      <c r="AU255" s="32" t="n"/>
      <c r="AV255" s="203">
        <f>IFERROR(VLOOKUP(Table110[[#This Row],[Date]],'Overweight Data'!A253:G1348,6,FALSE),"")</f>
        <v/>
      </c>
      <c r="AW255" s="213">
        <f>IFERROR(
   IF(
      OR(Table110[[#This Row],[Operating Time]]=0, (Table110[[#This Row],[Operating Time]]/IF(AD255&lt;=1,AD255+1,AD255))*60=0),
      1,
      ((Table110[[#This Row],[Operating Time]])/IF(AD255&lt;=1,AD255+1,AD255))*60
   ),
"_")</f>
        <v/>
      </c>
      <c r="AX255" s="213">
        <f>COUNTIFS('Downtime Data'!A:A,Table110[[#This Row],[Date]])</f>
        <v/>
      </c>
      <c r="AY255" s="211">
        <f>IFERROR((SUM(Table110[[#This Row],[Minor Stoppages]:[Material Shortages]])/Table110[[#This Row],['# Stops]])*60,"")</f>
        <v/>
      </c>
      <c r="AZ255" s="211" t="n"/>
      <c r="BA255" s="33" t="n">
        <v>46291</v>
      </c>
    </row>
    <row r="256" ht="20.15" customHeight="1" s="452">
      <c r="A256" s="21" t="n">
        <v>46273</v>
      </c>
      <c r="B256" s="22">
        <f>IF(A256="","",TEXT(A256,"dddddd"))</f>
        <v/>
      </c>
      <c r="C256" s="22" t="n"/>
      <c r="D256" s="23" t="n"/>
      <c r="E256" s="24">
        <f t="array" ref="E256">IFERROR(INDIRECT(D256),"")</f>
        <v/>
      </c>
      <c r="F256" s="25" t="n"/>
      <c r="G256" s="26" t="n"/>
      <c r="H256" s="27">
        <f>IFERROR((Table110[[#This Row],[Plan]]/Table110[[#This Row],[Hours Used]])/(Table110[[#This Row],[SOC (TPD)]]/24),"")</f>
        <v/>
      </c>
      <c r="I256" s="27">
        <f>IFERROR((Table110[[#This Row],[Volume Delivered (T)]]/Table110[[#This Row],[Hours Used]])/(Table110[[#This Row],[SOC (TPD)]]/24),"")</f>
        <v/>
      </c>
      <c r="J256" s="28" t="n"/>
      <c r="K256" s="28" t="n"/>
      <c r="L256" s="28" t="n"/>
      <c r="M256" s="25" t="n"/>
      <c r="N256" s="29" t="n"/>
      <c r="O256" s="83" t="n"/>
      <c r="P256" s="25" t="n"/>
      <c r="Q256" s="25" t="n"/>
      <c r="R256" s="69" t="n"/>
      <c r="S256" s="70" t="n"/>
      <c r="T256" s="30">
        <f>IF(Table110[[#This Row],[SKU]]="",0,24-Table110[[#This Row],[Legal Non-Operating Time]]-Table110[[#This Row],[No Demand Time]]-Table110[[#This Row],[Force Majeure]])</f>
        <v/>
      </c>
      <c r="U256" s="26" t="n"/>
      <c r="V256" s="26" t="n"/>
      <c r="W256" s="26" t="n"/>
      <c r="X256" s="26" t="n"/>
      <c r="Y256" s="26" t="n"/>
      <c r="Z256" s="26" t="n"/>
      <c r="AA256" s="26" t="n"/>
      <c r="AB256" s="30">
        <f>Table110[[#This Row],[Hours Used]]-SUM(Table110[[#This Row],[Planned Maintenance]:[Start and Finish Production]])</f>
        <v/>
      </c>
      <c r="AC256" s="26" t="n"/>
      <c r="AD256" s="26" t="n"/>
      <c r="AE256" s="26" t="n"/>
      <c r="AF256" s="26" t="n"/>
      <c r="AG256" s="26" t="n"/>
      <c r="AH256" s="26" t="n"/>
      <c r="AI256" s="24">
        <f>(Table110[[#This Row],[Hours Used]]-SUM(Table110[[#This Row],[Planned Maintenance]:[Start and Finish Production]])-SUM(Table110[[#This Row],[Minor Stoppages]:[Material Shortages]])-Table110[[#This Row],[Quality Loss (Hrs)]]-Table110[[#This Row],[Operating Time]])/3</f>
        <v/>
      </c>
      <c r="AJ256" s="24">
        <f>IFERROR(IF(Table110[[#This Row],[SKU]]="",0,Table110[[#This Row],[Quality Loss (T)]]/(Table110[[#This Row],[SOC (TPD)]]/24)),"")</f>
        <v/>
      </c>
      <c r="AK256" s="31">
        <f>IFERROR(IF(Table110[[#This Row],[SKU]]="",0,Table110[[#This Row],[Volume Delivered (T)]]/(Table110[[#This Row],[SOC (TPD)]]/24)),"")</f>
        <v/>
      </c>
      <c r="AL256" s="31">
        <f>IFERROR(Table110[[#This Row],[Operating Time]]/Table110[[#This Row],[PRODUCTION HOURS]],"")</f>
        <v/>
      </c>
      <c r="AM256" s="32" t="n"/>
      <c r="AN256" s="32" t="n"/>
      <c r="AO256" s="32" t="n"/>
      <c r="AP256" s="32" t="n">
        <v>1</v>
      </c>
      <c r="AQ256" s="32" t="n">
        <v>0</v>
      </c>
      <c r="AR256" s="32" t="n"/>
      <c r="AS256" s="32">
        <f>IFERROR(SUMIFS(#REF!,#REF!,'Shift Wise-Data Sheet'!A:A,#REF!,"Samridhi Perk Line")/SUMIFS(#REF!,#REF!,'Shift Wise-Data Sheet'!A:A,#REF!,"Samridhi Perk Line"),"")</f>
        <v/>
      </c>
      <c r="AT256" s="32" t="n"/>
      <c r="AU256" s="32" t="n"/>
      <c r="AV256" s="203">
        <f>IFERROR(VLOOKUP(Table110[[#This Row],[Date]],'Overweight Data'!A254:G1349,6,FALSE),"")</f>
        <v/>
      </c>
      <c r="AW256" s="213">
        <f>IFERROR(
   IF(
      OR(Table110[[#This Row],[Operating Time]]=0, (Table110[[#This Row],[Operating Time]]/IF(AD256&lt;=1,AD256+1,AD256))*60=0),
      1,
      ((Table110[[#This Row],[Operating Time]])/IF(AD256&lt;=1,AD256+1,AD256))*60
   ),
"_")</f>
        <v/>
      </c>
      <c r="AX256" s="213">
        <f>COUNTIFS('Downtime Data'!A:A,Table110[[#This Row],[Date]])</f>
        <v/>
      </c>
      <c r="AY256" s="211">
        <f>IFERROR((SUM(Table110[[#This Row],[Minor Stoppages]:[Material Shortages]])/Table110[[#This Row],['# Stops]])*60,"")</f>
        <v/>
      </c>
      <c r="AZ256" s="211" t="n"/>
      <c r="BA256" s="33" t="n">
        <v>46291</v>
      </c>
    </row>
    <row r="257" ht="20.15" customHeight="1" s="452">
      <c r="A257" s="21" t="n">
        <v>46274</v>
      </c>
      <c r="B257" s="22">
        <f>IF(A257="","",TEXT(A257,"dddddd"))</f>
        <v/>
      </c>
      <c r="C257" s="22" t="n"/>
      <c r="D257" s="23" t="n"/>
      <c r="E257" s="24">
        <f t="array" ref="E257">IFERROR(INDIRECT(D257),"")</f>
        <v/>
      </c>
      <c r="F257" s="25" t="n"/>
      <c r="G257" s="26" t="n"/>
      <c r="H257" s="27">
        <f>IFERROR((Table110[[#This Row],[Plan]]/Table110[[#This Row],[Hours Used]])/(Table110[[#This Row],[SOC (TPD)]]/24),"")</f>
        <v/>
      </c>
      <c r="I257" s="27">
        <f>IFERROR((Table110[[#This Row],[Volume Delivered (T)]]/Table110[[#This Row],[Hours Used]])/(Table110[[#This Row],[SOC (TPD)]]/24),"")</f>
        <v/>
      </c>
      <c r="J257" s="28" t="n"/>
      <c r="K257" s="28" t="n"/>
      <c r="L257" s="28" t="n"/>
      <c r="M257" s="25" t="n"/>
      <c r="N257" s="29" t="n"/>
      <c r="O257" s="83" t="n"/>
      <c r="P257" s="25" t="n"/>
      <c r="Q257" s="25" t="n"/>
      <c r="R257" s="69" t="n"/>
      <c r="S257" s="70" t="n"/>
      <c r="T257" s="30">
        <f>IF(Table110[[#This Row],[SKU]]="",0,24-Table110[[#This Row],[Legal Non-Operating Time]]-Table110[[#This Row],[No Demand Time]]-Table110[[#This Row],[Force Majeure]])</f>
        <v/>
      </c>
      <c r="U257" s="26" t="n"/>
      <c r="V257" s="26" t="n"/>
      <c r="W257" s="26" t="n"/>
      <c r="X257" s="26" t="n"/>
      <c r="Y257" s="26" t="n"/>
      <c r="Z257" s="26" t="n"/>
      <c r="AA257" s="26" t="n"/>
      <c r="AB257" s="30">
        <f>Table110[[#This Row],[Hours Used]]-SUM(Table110[[#This Row],[Planned Maintenance]:[Start and Finish Production]])</f>
        <v/>
      </c>
      <c r="AC257" s="26" t="n"/>
      <c r="AD257" s="26" t="n"/>
      <c r="AE257" s="26" t="n"/>
      <c r="AF257" s="26" t="n"/>
      <c r="AG257" s="26" t="n"/>
      <c r="AH257" s="26" t="n"/>
      <c r="AI257" s="24">
        <f>(Table110[[#This Row],[Hours Used]]-SUM(Table110[[#This Row],[Planned Maintenance]:[Start and Finish Production]])-SUM(Table110[[#This Row],[Minor Stoppages]:[Material Shortages]])-Table110[[#This Row],[Quality Loss (Hrs)]]-Table110[[#This Row],[Operating Time]])/3</f>
        <v/>
      </c>
      <c r="AJ257" s="24">
        <f>IFERROR(IF(Table110[[#This Row],[SKU]]="",0,Table110[[#This Row],[Quality Loss (T)]]/(Table110[[#This Row],[SOC (TPD)]]/24)),"")</f>
        <v/>
      </c>
      <c r="AK257" s="31">
        <f>IFERROR(IF(Table110[[#This Row],[SKU]]="",0,Table110[[#This Row],[Volume Delivered (T)]]/(Table110[[#This Row],[SOC (TPD)]]/24)),"")</f>
        <v/>
      </c>
      <c r="AL257" s="31">
        <f>IFERROR(Table110[[#This Row],[Operating Time]]/Table110[[#This Row],[PRODUCTION HOURS]],"")</f>
        <v/>
      </c>
      <c r="AM257" s="32" t="n"/>
      <c r="AN257" s="32" t="n"/>
      <c r="AO257" s="32" t="n"/>
      <c r="AP257" s="32" t="n">
        <v>0</v>
      </c>
      <c r="AQ257" s="32" t="n">
        <v>0</v>
      </c>
      <c r="AR257" s="32" t="n"/>
      <c r="AS257" s="32">
        <f>IFERROR(SUMIFS(#REF!,#REF!,'Shift Wise-Data Sheet'!A:A,#REF!,"Samridhi Perk Line")/SUMIFS(#REF!,#REF!,'Shift Wise-Data Sheet'!A:A,#REF!,"Samridhi Perk Line"),"")</f>
        <v/>
      </c>
      <c r="AT257" s="32" t="n"/>
      <c r="AU257" s="32" t="n"/>
      <c r="AV257" s="203">
        <f>IFERROR(VLOOKUP(Table110[[#This Row],[Date]],'Overweight Data'!A255:G1350,6,FALSE),"")</f>
        <v/>
      </c>
      <c r="AW257" s="213">
        <f>IFERROR(
   IF(
      OR(Table110[[#This Row],[Operating Time]]=0, (Table110[[#This Row],[Operating Time]]/IF(AD257&lt;=1,AD257+1,AD257))*60=0),
      1,
      ((Table110[[#This Row],[Operating Time]])/IF(AD257&lt;=1,AD257+1,AD257))*60
   ),
"_")</f>
        <v/>
      </c>
      <c r="AX257" s="213">
        <f>COUNTIFS('Downtime Data'!A:A,Table110[[#This Row],[Date]])</f>
        <v/>
      </c>
      <c r="AY257" s="211">
        <f>IFERROR((SUM(Table110[[#This Row],[Minor Stoppages]:[Material Shortages]])/Table110[[#This Row],['# Stops]])*60,"")</f>
        <v/>
      </c>
      <c r="AZ257" s="211" t="n"/>
      <c r="BA257" s="33" t="n">
        <v>46291</v>
      </c>
    </row>
    <row r="258" ht="20.15" customHeight="1" s="452">
      <c r="A258" s="21" t="n">
        <v>46275</v>
      </c>
      <c r="B258" s="22">
        <f>IF(A258="","",TEXT(A258,"dddddd"))</f>
        <v/>
      </c>
      <c r="C258" s="22" t="n"/>
      <c r="D258" s="23" t="n"/>
      <c r="E258" s="24">
        <f t="array" ref="E258">IFERROR(INDIRECT(D258),"")</f>
        <v/>
      </c>
      <c r="F258" s="25" t="n"/>
      <c r="G258" s="26" t="n"/>
      <c r="H258" s="27">
        <f>IFERROR((Table110[[#This Row],[Plan]]/Table110[[#This Row],[Hours Used]])/(Table110[[#This Row],[SOC (TPD)]]/24),"")</f>
        <v/>
      </c>
      <c r="I258" s="27">
        <f>IFERROR((Table110[[#This Row],[Volume Delivered (T)]]/Table110[[#This Row],[Hours Used]])/(Table110[[#This Row],[SOC (TPD)]]/24),"")</f>
        <v/>
      </c>
      <c r="J258" s="28" t="n"/>
      <c r="K258" s="28" t="n"/>
      <c r="L258" s="28" t="n"/>
      <c r="M258" s="25" t="n"/>
      <c r="N258" s="29" t="n"/>
      <c r="O258" s="83" t="n"/>
      <c r="P258" s="25" t="n"/>
      <c r="Q258" s="25" t="n"/>
      <c r="R258" s="69" t="n"/>
      <c r="S258" s="70" t="n"/>
      <c r="T258" s="30">
        <f>IF(Table110[[#This Row],[SKU]]="",0,24-Table110[[#This Row],[Legal Non-Operating Time]]-Table110[[#This Row],[No Demand Time]]-Table110[[#This Row],[Force Majeure]])</f>
        <v/>
      </c>
      <c r="U258" s="26" t="n"/>
      <c r="V258" s="26" t="n"/>
      <c r="W258" s="26" t="n"/>
      <c r="X258" s="26" t="n"/>
      <c r="Y258" s="26" t="n"/>
      <c r="Z258" s="26" t="n"/>
      <c r="AA258" s="26" t="n"/>
      <c r="AB258" s="30">
        <f>Table110[[#This Row],[Hours Used]]-SUM(Table110[[#This Row],[Planned Maintenance]:[Start and Finish Production]])</f>
        <v/>
      </c>
      <c r="AC258" s="26" t="n"/>
      <c r="AD258" s="26" t="n"/>
      <c r="AE258" s="26" t="n"/>
      <c r="AF258" s="26" t="n"/>
      <c r="AG258" s="26" t="n"/>
      <c r="AH258" s="26" t="n"/>
      <c r="AI258" s="24">
        <f>(Table110[[#This Row],[Hours Used]]-SUM(Table110[[#This Row],[Planned Maintenance]:[Start and Finish Production]])-SUM(Table110[[#This Row],[Minor Stoppages]:[Material Shortages]])-Table110[[#This Row],[Quality Loss (Hrs)]]-Table110[[#This Row],[Operating Time]])/3</f>
        <v/>
      </c>
      <c r="AJ258" s="24">
        <f>IFERROR(IF(Table110[[#This Row],[SKU]]="",0,Table110[[#This Row],[Quality Loss (T)]]/(Table110[[#This Row],[SOC (TPD)]]/24)),"")</f>
        <v/>
      </c>
      <c r="AK258" s="31">
        <f>IFERROR(IF(Table110[[#This Row],[SKU]]="",0,Table110[[#This Row],[Volume Delivered (T)]]/(Table110[[#This Row],[SOC (TPD)]]/24)),"")</f>
        <v/>
      </c>
      <c r="AL258" s="31">
        <f>IFERROR(Table110[[#This Row],[Operating Time]]/Table110[[#This Row],[PRODUCTION HOURS]],"")</f>
        <v/>
      </c>
      <c r="AM258" s="32" t="n"/>
      <c r="AN258" s="32" t="n"/>
      <c r="AO258" s="32" t="n"/>
      <c r="AP258" s="32" t="n">
        <v>0</v>
      </c>
      <c r="AQ258" s="32" t="n">
        <v>0</v>
      </c>
      <c r="AR258" s="32" t="n"/>
      <c r="AS258" s="32">
        <f>IFERROR(SUMIFS(#REF!,#REF!,'Shift Wise-Data Sheet'!A:A,#REF!,"Samridhi Perk Line")/SUMIFS(#REF!,#REF!,'Shift Wise-Data Sheet'!A:A,#REF!,"Samridhi Perk Line"),"")</f>
        <v/>
      </c>
      <c r="AT258" s="32" t="n"/>
      <c r="AU258" s="32" t="n"/>
      <c r="AV258" s="203">
        <f>IFERROR(VLOOKUP(Table110[[#This Row],[Date]],'Overweight Data'!A256:G1351,6,FALSE),"")</f>
        <v/>
      </c>
      <c r="AW258" s="213">
        <f>IFERROR(
   IF(
      OR(Table110[[#This Row],[Operating Time]]=0, (Table110[[#This Row],[Operating Time]]/IF(AD258&lt;=1,AD258+1,AD258))*60=0),
      1,
      ((Table110[[#This Row],[Operating Time]])/IF(AD258&lt;=1,AD258+1,AD258))*60
   ),
"_")</f>
        <v/>
      </c>
      <c r="AX258" s="213">
        <f>COUNTIFS('Downtime Data'!A:A,Table110[[#This Row],[Date]])</f>
        <v/>
      </c>
      <c r="AY258" s="211">
        <f>IFERROR((SUM(Table110[[#This Row],[Minor Stoppages]:[Material Shortages]])/Table110[[#This Row],['# Stops]])*60,"")</f>
        <v/>
      </c>
      <c r="AZ258" s="211" t="n"/>
      <c r="BA258" s="33" t="n">
        <v>46291</v>
      </c>
    </row>
    <row r="259" ht="20.15" customHeight="1" s="452">
      <c r="A259" s="21" t="n">
        <v>46276</v>
      </c>
      <c r="B259" s="22">
        <f>IF(A259="","",TEXT(A259,"dddddd"))</f>
        <v/>
      </c>
      <c r="C259" s="22" t="n"/>
      <c r="D259" s="23" t="n"/>
      <c r="E259" s="24">
        <f t="array" ref="E259">IFERROR(INDIRECT(D259),"")</f>
        <v/>
      </c>
      <c r="F259" s="25" t="n"/>
      <c r="G259" s="26" t="n"/>
      <c r="H259" s="27">
        <f>IFERROR((Table110[[#This Row],[Plan]]/Table110[[#This Row],[Hours Used]])/(Table110[[#This Row],[SOC (TPD)]]/24),"")</f>
        <v/>
      </c>
      <c r="I259" s="27">
        <f>IFERROR((Table110[[#This Row],[Volume Delivered (T)]]/Table110[[#This Row],[Hours Used]])/(Table110[[#This Row],[SOC (TPD)]]/24),"")</f>
        <v/>
      </c>
      <c r="J259" s="28" t="n"/>
      <c r="K259" s="28" t="n"/>
      <c r="L259" s="28" t="n"/>
      <c r="M259" s="25" t="n"/>
      <c r="N259" s="29" t="n"/>
      <c r="O259" s="83" t="n"/>
      <c r="P259" s="25" t="n"/>
      <c r="Q259" s="25" t="n"/>
      <c r="R259" s="69" t="n"/>
      <c r="S259" s="70" t="n"/>
      <c r="T259" s="30">
        <f>IF(Table110[[#This Row],[SKU]]="",0,24-Table110[[#This Row],[Legal Non-Operating Time]]-Table110[[#This Row],[No Demand Time]]-Table110[[#This Row],[Force Majeure]])</f>
        <v/>
      </c>
      <c r="U259" s="26" t="n"/>
      <c r="V259" s="26" t="n"/>
      <c r="W259" s="26" t="n"/>
      <c r="X259" s="26" t="n"/>
      <c r="Y259" s="26" t="n"/>
      <c r="Z259" s="26" t="n"/>
      <c r="AA259" s="26" t="n"/>
      <c r="AB259" s="30">
        <f>Table110[[#This Row],[Hours Used]]-SUM(Table110[[#This Row],[Planned Maintenance]:[Start and Finish Production]])</f>
        <v/>
      </c>
      <c r="AC259" s="26" t="n"/>
      <c r="AD259" s="26" t="n"/>
      <c r="AE259" s="26" t="n"/>
      <c r="AF259" s="26" t="n"/>
      <c r="AG259" s="26" t="n"/>
      <c r="AH259" s="26" t="n"/>
      <c r="AI259" s="24">
        <f>(Table110[[#This Row],[Hours Used]]-SUM(Table110[[#This Row],[Planned Maintenance]:[Start and Finish Production]])-SUM(Table110[[#This Row],[Minor Stoppages]:[Material Shortages]])-Table110[[#This Row],[Quality Loss (Hrs)]]-Table110[[#This Row],[Operating Time]])/3</f>
        <v/>
      </c>
      <c r="AJ259" s="24">
        <f>IFERROR(IF(Table110[[#This Row],[SKU]]="",0,Table110[[#This Row],[Quality Loss (T)]]/(Table110[[#This Row],[SOC (TPD)]]/24)),"")</f>
        <v/>
      </c>
      <c r="AK259" s="31">
        <f>IFERROR(IF(Table110[[#This Row],[SKU]]="",0,Table110[[#This Row],[Volume Delivered (T)]]/(Table110[[#This Row],[SOC (TPD)]]/24)),"")</f>
        <v/>
      </c>
      <c r="AL259" s="31">
        <f>IFERROR(Table110[[#This Row],[Operating Time]]/Table110[[#This Row],[PRODUCTION HOURS]],"")</f>
        <v/>
      </c>
      <c r="AM259" s="32" t="n"/>
      <c r="AN259" s="32" t="n"/>
      <c r="AO259" s="32" t="n"/>
      <c r="AP259" s="32" t="n">
        <v>0</v>
      </c>
      <c r="AQ259" s="32" t="n">
        <v>0</v>
      </c>
      <c r="AR259" s="32" t="n"/>
      <c r="AS259" s="32">
        <f>IFERROR(SUMIFS(#REF!,#REF!,'Shift Wise-Data Sheet'!A:A,#REF!,"Samridhi Perk Line")/SUMIFS(#REF!,#REF!,'Shift Wise-Data Sheet'!A:A,#REF!,"Samridhi Perk Line"),"")</f>
        <v/>
      </c>
      <c r="AT259" s="32" t="n"/>
      <c r="AU259" s="32" t="n"/>
      <c r="AV259" s="203">
        <f>IFERROR(VLOOKUP(Table110[[#This Row],[Date]],'Overweight Data'!A257:G1352,6,FALSE),"")</f>
        <v/>
      </c>
      <c r="AW259" s="213">
        <f>IFERROR(
   IF(
      OR(Table110[[#This Row],[Operating Time]]=0, (Table110[[#This Row],[Operating Time]]/IF(AD259&lt;=1,AD259+1,AD259))*60=0),
      1,
      ((Table110[[#This Row],[Operating Time]])/IF(AD259&lt;=1,AD259+1,AD259))*60
   ),
"_")</f>
        <v/>
      </c>
      <c r="AX259" s="213">
        <f>COUNTIFS('Downtime Data'!A:A,Table110[[#This Row],[Date]])</f>
        <v/>
      </c>
      <c r="AY259" s="211">
        <f>IFERROR((SUM(Table110[[#This Row],[Minor Stoppages]:[Material Shortages]])/Table110[[#This Row],['# Stops]])*60,"")</f>
        <v/>
      </c>
      <c r="AZ259" s="211" t="n"/>
      <c r="BA259" s="33" t="n">
        <v>46291</v>
      </c>
    </row>
    <row r="260" ht="20.15" customHeight="1" s="452">
      <c r="A260" s="21" t="n">
        <v>46277</v>
      </c>
      <c r="B260" s="22">
        <f>IF(A260="","",TEXT(A260,"dddddd"))</f>
        <v/>
      </c>
      <c r="C260" s="22" t="n"/>
      <c r="D260" s="23" t="n"/>
      <c r="E260" s="24">
        <f t="array" ref="E260">IFERROR(INDIRECT(D260),"")</f>
        <v/>
      </c>
      <c r="F260" s="25" t="n"/>
      <c r="G260" s="26" t="n"/>
      <c r="H260" s="27">
        <f>IFERROR((Table110[[#This Row],[Plan]]/Table110[[#This Row],[Hours Used]])/(Table110[[#This Row],[SOC (TPD)]]/24),"")</f>
        <v/>
      </c>
      <c r="I260" s="27">
        <f>IFERROR((Table110[[#This Row],[Volume Delivered (T)]]/Table110[[#This Row],[Hours Used]])/(Table110[[#This Row],[SOC (TPD)]]/24),"")</f>
        <v/>
      </c>
      <c r="J260" s="28" t="n"/>
      <c r="K260" s="28" t="n"/>
      <c r="L260" s="28" t="n"/>
      <c r="M260" s="25" t="n"/>
      <c r="N260" s="29" t="n"/>
      <c r="O260" s="83" t="n"/>
      <c r="P260" s="25" t="n"/>
      <c r="Q260" s="25" t="n"/>
      <c r="R260" s="69" t="n"/>
      <c r="S260" s="70" t="n"/>
      <c r="T260" s="30">
        <f>IF(Table110[[#This Row],[SKU]]="",0,24-Table110[[#This Row],[Legal Non-Operating Time]]-Table110[[#This Row],[No Demand Time]]-Table110[[#This Row],[Force Majeure]])</f>
        <v/>
      </c>
      <c r="U260" s="26" t="n"/>
      <c r="V260" s="26" t="n"/>
      <c r="W260" s="26" t="n"/>
      <c r="X260" s="26" t="n"/>
      <c r="Y260" s="26" t="n"/>
      <c r="Z260" s="26" t="n"/>
      <c r="AA260" s="26" t="n"/>
      <c r="AB260" s="30">
        <f>Table110[[#This Row],[Hours Used]]-SUM(Table110[[#This Row],[Planned Maintenance]:[Start and Finish Production]])</f>
        <v/>
      </c>
      <c r="AC260" s="26" t="n"/>
      <c r="AD260" s="26" t="n"/>
      <c r="AE260" s="26" t="n"/>
      <c r="AF260" s="26" t="n"/>
      <c r="AG260" s="26" t="n"/>
      <c r="AH260" s="26" t="n"/>
      <c r="AI260" s="24">
        <f>(Table110[[#This Row],[Hours Used]]-SUM(Table110[[#This Row],[Planned Maintenance]:[Start and Finish Production]])-SUM(Table110[[#This Row],[Minor Stoppages]:[Material Shortages]])-Table110[[#This Row],[Quality Loss (Hrs)]]-Table110[[#This Row],[Operating Time]])/3</f>
        <v/>
      </c>
      <c r="AJ260" s="24">
        <f>IFERROR(IF(Table110[[#This Row],[SKU]]="",0,Table110[[#This Row],[Quality Loss (T)]]/(Table110[[#This Row],[SOC (TPD)]]/24)),"")</f>
        <v/>
      </c>
      <c r="AK260" s="31">
        <f>IFERROR(IF(Table110[[#This Row],[SKU]]="",0,Table110[[#This Row],[Volume Delivered (T)]]/(Table110[[#This Row],[SOC (TPD)]]/24)),"")</f>
        <v/>
      </c>
      <c r="AL260" s="31">
        <f>IFERROR(Table110[[#This Row],[Operating Time]]/Table110[[#This Row],[PRODUCTION HOURS]],"")</f>
        <v/>
      </c>
      <c r="AM260" s="32" t="n"/>
      <c r="AN260" s="32" t="n"/>
      <c r="AO260" s="32" t="n"/>
      <c r="AP260" s="32" t="n">
        <v>0</v>
      </c>
      <c r="AQ260" s="32" t="n">
        <v>0</v>
      </c>
      <c r="AR260" s="32" t="n"/>
      <c r="AS260" s="32">
        <f>IFERROR(SUMIFS(#REF!,#REF!,'Shift Wise-Data Sheet'!A:A,#REF!,"Samridhi Perk Line")/SUMIFS(#REF!,#REF!,'Shift Wise-Data Sheet'!A:A,#REF!,"Samridhi Perk Line"),"")</f>
        <v/>
      </c>
      <c r="AT260" s="32" t="n"/>
      <c r="AU260" s="32" t="n"/>
      <c r="AV260" s="203">
        <f>IFERROR(VLOOKUP(Table110[[#This Row],[Date]],'Overweight Data'!A258:G1353,6,FALSE),"")</f>
        <v/>
      </c>
      <c r="AW260" s="213">
        <f>IFERROR(
   IF(
      OR(Table110[[#This Row],[Operating Time]]=0, (Table110[[#This Row],[Operating Time]]/IF(AD260&lt;=1,AD260+1,AD260))*60=0),
      1,
      ((Table110[[#This Row],[Operating Time]])/IF(AD260&lt;=1,AD260+1,AD260))*60
   ),
"_")</f>
        <v/>
      </c>
      <c r="AX260" s="213">
        <f>COUNTIFS('Downtime Data'!A:A,Table110[[#This Row],[Date]])</f>
        <v/>
      </c>
      <c r="AY260" s="211">
        <f>IFERROR((SUM(Table110[[#This Row],[Minor Stoppages]:[Material Shortages]])/Table110[[#This Row],['# Stops]])*60,"")</f>
        <v/>
      </c>
      <c r="AZ260" s="211" t="n"/>
      <c r="BA260" s="33" t="n">
        <v>46291</v>
      </c>
    </row>
    <row r="261" ht="20.15" customHeight="1" s="452">
      <c r="A261" s="21" t="n">
        <v>46278</v>
      </c>
      <c r="B261" s="22">
        <f>IF(A261="","",TEXT(A261,"dddddd"))</f>
        <v/>
      </c>
      <c r="C261" s="22" t="n"/>
      <c r="D261" s="23" t="n"/>
      <c r="E261" s="24">
        <f t="array" ref="E261">IFERROR(INDIRECT(D261),"")</f>
        <v/>
      </c>
      <c r="F261" s="25" t="n"/>
      <c r="G261" s="26" t="n"/>
      <c r="H261" s="27">
        <f>IFERROR((Table110[[#This Row],[Plan]]/Table110[[#This Row],[Hours Used]])/(Table110[[#This Row],[SOC (TPD)]]/24),"")</f>
        <v/>
      </c>
      <c r="I261" s="27">
        <f>IFERROR((Table110[[#This Row],[Volume Delivered (T)]]/Table110[[#This Row],[Hours Used]])/(Table110[[#This Row],[SOC (TPD)]]/24),"")</f>
        <v/>
      </c>
      <c r="J261" s="28" t="n"/>
      <c r="K261" s="28" t="n"/>
      <c r="L261" s="28" t="n"/>
      <c r="M261" s="25" t="n"/>
      <c r="N261" s="29" t="n"/>
      <c r="O261" s="83" t="n"/>
      <c r="P261" s="25" t="n"/>
      <c r="Q261" s="25" t="n"/>
      <c r="R261" s="69" t="n"/>
      <c r="S261" s="70" t="n"/>
      <c r="T261" s="30">
        <f>IF(Table110[[#This Row],[SKU]]="",0,24-Table110[[#This Row],[Legal Non-Operating Time]]-Table110[[#This Row],[No Demand Time]]-Table110[[#This Row],[Force Majeure]])</f>
        <v/>
      </c>
      <c r="U261" s="26" t="n"/>
      <c r="V261" s="26" t="n"/>
      <c r="W261" s="26" t="n"/>
      <c r="X261" s="26" t="n"/>
      <c r="Y261" s="26" t="n"/>
      <c r="Z261" s="26" t="n"/>
      <c r="AA261" s="26" t="n"/>
      <c r="AB261" s="30">
        <f>Table110[[#This Row],[Hours Used]]-SUM(Table110[[#This Row],[Planned Maintenance]:[Start and Finish Production]])</f>
        <v/>
      </c>
      <c r="AC261" s="26" t="n"/>
      <c r="AD261" s="26" t="n"/>
      <c r="AE261" s="26" t="n"/>
      <c r="AF261" s="26" t="n"/>
      <c r="AG261" s="26" t="n"/>
      <c r="AH261" s="26" t="n"/>
      <c r="AI261" s="24">
        <f>(Table110[[#This Row],[Hours Used]]-SUM(Table110[[#This Row],[Planned Maintenance]:[Start and Finish Production]])-SUM(Table110[[#This Row],[Minor Stoppages]:[Material Shortages]])-Table110[[#This Row],[Quality Loss (Hrs)]]-Table110[[#This Row],[Operating Time]])/3</f>
        <v/>
      </c>
      <c r="AJ261" s="24">
        <f>IFERROR(IF(Table110[[#This Row],[SKU]]="",0,Table110[[#This Row],[Quality Loss (T)]]/(Table110[[#This Row],[SOC (TPD)]]/24)),"")</f>
        <v/>
      </c>
      <c r="AK261" s="31">
        <f>IFERROR(IF(Table110[[#This Row],[SKU]]="",0,Table110[[#This Row],[Volume Delivered (T)]]/(Table110[[#This Row],[SOC (TPD)]]/24)),"")</f>
        <v/>
      </c>
      <c r="AL261" s="31">
        <f>IFERROR(Table110[[#This Row],[Operating Time]]/Table110[[#This Row],[PRODUCTION HOURS]],"")</f>
        <v/>
      </c>
      <c r="AM261" s="32" t="n"/>
      <c r="AN261" s="32" t="n"/>
      <c r="AO261" s="32" t="n"/>
      <c r="AP261" s="32" t="n">
        <v>0</v>
      </c>
      <c r="AQ261" s="32" t="n">
        <v>0</v>
      </c>
      <c r="AR261" s="32" t="n"/>
      <c r="AS261" s="32">
        <f>IFERROR(SUMIFS(#REF!,#REF!,'Shift Wise-Data Sheet'!A:A,#REF!,"Samridhi Perk Line")/SUMIFS(#REF!,#REF!,'Shift Wise-Data Sheet'!A:A,#REF!,"Samridhi Perk Line"),"")</f>
        <v/>
      </c>
      <c r="AT261" s="32" t="n"/>
      <c r="AU261" s="32" t="n"/>
      <c r="AV261" s="203">
        <f>IFERROR(VLOOKUP(Table110[[#This Row],[Date]],'Overweight Data'!A259:G1354,6,FALSE),"")</f>
        <v/>
      </c>
      <c r="AW261" s="213">
        <f>IFERROR(
   IF(
      OR(Table110[[#This Row],[Operating Time]]=0, (Table110[[#This Row],[Operating Time]]/IF(AD261&lt;=1,AD261+1,AD261))*60=0),
      1,
      ((Table110[[#This Row],[Operating Time]])/IF(AD261&lt;=1,AD261+1,AD261))*60
   ),
"_")</f>
        <v/>
      </c>
      <c r="AX261" s="213">
        <f>COUNTIFS('Downtime Data'!A:A,Table110[[#This Row],[Date]])</f>
        <v/>
      </c>
      <c r="AY261" s="211">
        <f>IFERROR((SUM(Table110[[#This Row],[Minor Stoppages]:[Material Shortages]])/Table110[[#This Row],['# Stops]])*60,"")</f>
        <v/>
      </c>
      <c r="AZ261" s="211" t="n"/>
      <c r="BA261" s="33" t="n">
        <v>46291</v>
      </c>
    </row>
    <row r="262" ht="20.15" customHeight="1" s="452">
      <c r="A262" s="21" t="n">
        <v>46279</v>
      </c>
      <c r="B262" s="22">
        <f>IF(A262="","",TEXT(A262,"dddddd"))</f>
        <v/>
      </c>
      <c r="C262" s="22" t="n"/>
      <c r="D262" s="23" t="n"/>
      <c r="E262" s="24">
        <f t="array" ref="E262">IFERROR(INDIRECT(D262),"")</f>
        <v/>
      </c>
      <c r="F262" s="25" t="n"/>
      <c r="G262" s="26" t="n"/>
      <c r="H262" s="27">
        <f>IFERROR((Table110[[#This Row],[Plan]]/Table110[[#This Row],[Hours Used]])/(Table110[[#This Row],[SOC (TPD)]]/24),"")</f>
        <v/>
      </c>
      <c r="I262" s="27">
        <f>IFERROR((Table110[[#This Row],[Volume Delivered (T)]]/Table110[[#This Row],[Hours Used]])/(Table110[[#This Row],[SOC (TPD)]]/24),"")</f>
        <v/>
      </c>
      <c r="J262" s="28" t="n"/>
      <c r="K262" s="28" t="n"/>
      <c r="L262" s="28" t="n"/>
      <c r="M262" s="25" t="n"/>
      <c r="N262" s="29" t="n"/>
      <c r="O262" s="83" t="n"/>
      <c r="P262" s="25" t="n"/>
      <c r="Q262" s="25" t="n"/>
      <c r="R262" s="69" t="n"/>
      <c r="S262" s="70" t="n"/>
      <c r="T262" s="30">
        <f>IF(Table110[[#This Row],[SKU]]="",0,24-Table110[[#This Row],[Legal Non-Operating Time]]-Table110[[#This Row],[No Demand Time]]-Table110[[#This Row],[Force Majeure]])</f>
        <v/>
      </c>
      <c r="U262" s="26" t="n"/>
      <c r="V262" s="26" t="n"/>
      <c r="W262" s="26" t="n"/>
      <c r="X262" s="26" t="n"/>
      <c r="Y262" s="26" t="n"/>
      <c r="Z262" s="26" t="n"/>
      <c r="AA262" s="26" t="n"/>
      <c r="AB262" s="30">
        <f>Table110[[#This Row],[Hours Used]]-SUM(Table110[[#This Row],[Planned Maintenance]:[Start and Finish Production]])</f>
        <v/>
      </c>
      <c r="AC262" s="26" t="n"/>
      <c r="AD262" s="26" t="n"/>
      <c r="AE262" s="26" t="n"/>
      <c r="AF262" s="26" t="n"/>
      <c r="AG262" s="26" t="n"/>
      <c r="AH262" s="26" t="n"/>
      <c r="AI262" s="24">
        <f>(Table110[[#This Row],[Hours Used]]-SUM(Table110[[#This Row],[Planned Maintenance]:[Start and Finish Production]])-SUM(Table110[[#This Row],[Minor Stoppages]:[Material Shortages]])-Table110[[#This Row],[Quality Loss (Hrs)]]-Table110[[#This Row],[Operating Time]])/3</f>
        <v/>
      </c>
      <c r="AJ262" s="24">
        <f>IFERROR(IF(Table110[[#This Row],[SKU]]="",0,Table110[[#This Row],[Quality Loss (T)]]/(Table110[[#This Row],[SOC (TPD)]]/24)),"")</f>
        <v/>
      </c>
      <c r="AK262" s="31">
        <f>IFERROR(IF(Table110[[#This Row],[SKU]]="",0,Table110[[#This Row],[Volume Delivered (T)]]/(Table110[[#This Row],[SOC (TPD)]]/24)),"")</f>
        <v/>
      </c>
      <c r="AL262" s="31">
        <f>IFERROR(Table110[[#This Row],[Operating Time]]/Table110[[#This Row],[PRODUCTION HOURS]],"")</f>
        <v/>
      </c>
      <c r="AM262" s="32" t="n"/>
      <c r="AN262" s="32" t="n"/>
      <c r="AO262" s="32" t="n"/>
      <c r="AP262" s="32" t="n">
        <v>0</v>
      </c>
      <c r="AQ262" s="32" t="n">
        <v>0</v>
      </c>
      <c r="AR262" s="32" t="n"/>
      <c r="AS262" s="32">
        <f>IFERROR(SUMIFS(#REF!,#REF!,'Shift Wise-Data Sheet'!A:A,#REF!,"Samridhi Perk Line")/SUMIFS(#REF!,#REF!,'Shift Wise-Data Sheet'!A:A,#REF!,"Samridhi Perk Line"),"")</f>
        <v/>
      </c>
      <c r="AT262" s="32" t="n"/>
      <c r="AU262" s="32" t="n"/>
      <c r="AV262" s="203">
        <f>IFERROR(VLOOKUP(Table110[[#This Row],[Date]],'Overweight Data'!A260:G1355,6,FALSE),"")</f>
        <v/>
      </c>
      <c r="AW262" s="213">
        <f>IFERROR(
   IF(
      OR(Table110[[#This Row],[Operating Time]]=0, (Table110[[#This Row],[Operating Time]]/IF(AD262&lt;=1,AD262+1,AD262))*60=0),
      1,
      ((Table110[[#This Row],[Operating Time]])/IF(AD262&lt;=1,AD262+1,AD262))*60
   ),
"_")</f>
        <v/>
      </c>
      <c r="AX262" s="213">
        <f>COUNTIFS('Downtime Data'!A:A,Table110[[#This Row],[Date]])</f>
        <v/>
      </c>
      <c r="AY262" s="211">
        <f>IFERROR((SUM(Table110[[#This Row],[Minor Stoppages]:[Material Shortages]])/Table110[[#This Row],['# Stops]])*60,"")</f>
        <v/>
      </c>
      <c r="AZ262" s="211" t="n"/>
      <c r="BA262" s="33" t="n">
        <v>46291</v>
      </c>
    </row>
    <row r="263" ht="20.15" customHeight="1" s="452">
      <c r="A263" s="21" t="n">
        <v>46280</v>
      </c>
      <c r="B263" s="22">
        <f>IF(A263="","",TEXT(A263,"dddddd"))</f>
        <v/>
      </c>
      <c r="C263" s="22" t="n"/>
      <c r="D263" s="23" t="n"/>
      <c r="E263" s="24">
        <f t="array" ref="E263">IFERROR(INDIRECT(D263),"")</f>
        <v/>
      </c>
      <c r="F263" s="25" t="n"/>
      <c r="G263" s="26" t="n"/>
      <c r="H263" s="27">
        <f>IFERROR((Table110[[#This Row],[Plan]]/Table110[[#This Row],[Hours Used]])/(Table110[[#This Row],[SOC (TPD)]]/24),"")</f>
        <v/>
      </c>
      <c r="I263" s="27">
        <f>IFERROR((Table110[[#This Row],[Volume Delivered (T)]]/Table110[[#This Row],[Hours Used]])/(Table110[[#This Row],[SOC (TPD)]]/24),"")</f>
        <v/>
      </c>
      <c r="J263" s="28" t="n"/>
      <c r="K263" s="28" t="n"/>
      <c r="L263" s="28" t="n"/>
      <c r="M263" s="25" t="n"/>
      <c r="N263" s="29" t="n"/>
      <c r="O263" s="83" t="n"/>
      <c r="P263" s="25" t="n"/>
      <c r="Q263" s="25" t="n"/>
      <c r="R263" s="69" t="n"/>
      <c r="S263" s="70" t="n"/>
      <c r="T263" s="30">
        <f>IF(Table110[[#This Row],[SKU]]="",0,24-Table110[[#This Row],[Legal Non-Operating Time]]-Table110[[#This Row],[No Demand Time]]-Table110[[#This Row],[Force Majeure]])</f>
        <v/>
      </c>
      <c r="U263" s="26" t="n"/>
      <c r="V263" s="26" t="n"/>
      <c r="W263" s="26" t="n"/>
      <c r="X263" s="26" t="n"/>
      <c r="Y263" s="26" t="n"/>
      <c r="Z263" s="26" t="n"/>
      <c r="AA263" s="26" t="n"/>
      <c r="AB263" s="30">
        <f>Table110[[#This Row],[Hours Used]]-SUM(Table110[[#This Row],[Planned Maintenance]:[Start and Finish Production]])</f>
        <v/>
      </c>
      <c r="AC263" s="26" t="n"/>
      <c r="AD263" s="26" t="n"/>
      <c r="AE263" s="26" t="n"/>
      <c r="AF263" s="26" t="n"/>
      <c r="AG263" s="26" t="n"/>
      <c r="AH263" s="26" t="n"/>
      <c r="AI263" s="24">
        <f>(Table110[[#This Row],[Hours Used]]-SUM(Table110[[#This Row],[Planned Maintenance]:[Start and Finish Production]])-SUM(Table110[[#This Row],[Minor Stoppages]:[Material Shortages]])-Table110[[#This Row],[Quality Loss (Hrs)]]-Table110[[#This Row],[Operating Time]])/3</f>
        <v/>
      </c>
      <c r="AJ263" s="24">
        <f>IFERROR(IF(Table110[[#This Row],[SKU]]="",0,Table110[[#This Row],[Quality Loss (T)]]/(Table110[[#This Row],[SOC (TPD)]]/24)),"")</f>
        <v/>
      </c>
      <c r="AK263" s="31">
        <f>IFERROR(IF(Table110[[#This Row],[SKU]]="",0,Table110[[#This Row],[Volume Delivered (T)]]/(Table110[[#This Row],[SOC (TPD)]]/24)),"")</f>
        <v/>
      </c>
      <c r="AL263" s="31">
        <f>IFERROR(Table110[[#This Row],[Operating Time]]/Table110[[#This Row],[PRODUCTION HOURS]],"")</f>
        <v/>
      </c>
      <c r="AM263" s="32" t="n"/>
      <c r="AN263" s="32" t="n"/>
      <c r="AO263" s="32" t="n"/>
      <c r="AP263" s="32" t="n">
        <v>0</v>
      </c>
      <c r="AQ263" s="32" t="n">
        <v>0</v>
      </c>
      <c r="AR263" s="32" t="n"/>
      <c r="AS263" s="32">
        <f>IFERROR(SUMIFS(#REF!,#REF!,'Shift Wise-Data Sheet'!A:A,#REF!,"Samridhi Perk Line")/SUMIFS(#REF!,#REF!,'Shift Wise-Data Sheet'!A:A,#REF!,"Samridhi Perk Line"),"")</f>
        <v/>
      </c>
      <c r="AT263" s="32" t="n"/>
      <c r="AU263" s="32" t="n"/>
      <c r="AV263" s="203">
        <f>IFERROR(VLOOKUP(Table110[[#This Row],[Date]],'Overweight Data'!A261:G1356,6,FALSE),"")</f>
        <v/>
      </c>
      <c r="AW263" s="213">
        <f>IFERROR(
   IF(
      OR(Table110[[#This Row],[Operating Time]]=0, (Table110[[#This Row],[Operating Time]]/IF(AD263&lt;=1,AD263+1,AD263))*60=0),
      1,
      ((Table110[[#This Row],[Operating Time]])/IF(AD263&lt;=1,AD263+1,AD263))*60
   ),
"_")</f>
        <v/>
      </c>
      <c r="AX263" s="213">
        <f>COUNTIFS('Downtime Data'!A:A,Table110[[#This Row],[Date]])</f>
        <v/>
      </c>
      <c r="AY263" s="211">
        <f>IFERROR((SUM(Table110[[#This Row],[Minor Stoppages]:[Material Shortages]])/Table110[[#This Row],['# Stops]])*60,"")</f>
        <v/>
      </c>
      <c r="AZ263" s="211" t="n"/>
      <c r="BA263" s="33" t="n">
        <v>46291</v>
      </c>
    </row>
    <row r="264" ht="20.15" customHeight="1" s="452">
      <c r="A264" s="21" t="n">
        <v>46281</v>
      </c>
      <c r="B264" s="22">
        <f>IF(A264="","",TEXT(A264,"dddddd"))</f>
        <v/>
      </c>
      <c r="C264" s="22" t="n"/>
      <c r="D264" s="23" t="n"/>
      <c r="E264" s="24">
        <f t="array" ref="E264">IFERROR(INDIRECT(D264),"")</f>
        <v/>
      </c>
      <c r="F264" s="25" t="n"/>
      <c r="G264" s="26" t="n"/>
      <c r="H264" s="27">
        <f>IFERROR((Table110[[#This Row],[Plan]]/Table110[[#This Row],[Hours Used]])/(Table110[[#This Row],[SOC (TPD)]]/24),"")</f>
        <v/>
      </c>
      <c r="I264" s="27">
        <f>IFERROR((Table110[[#This Row],[Volume Delivered (T)]]/Table110[[#This Row],[Hours Used]])/(Table110[[#This Row],[SOC (TPD)]]/24),"")</f>
        <v/>
      </c>
      <c r="J264" s="28" t="n"/>
      <c r="K264" s="28" t="n"/>
      <c r="L264" s="28" t="n"/>
      <c r="M264" s="25" t="n"/>
      <c r="N264" s="29" t="n"/>
      <c r="O264" s="83" t="n"/>
      <c r="P264" s="25" t="n"/>
      <c r="Q264" s="25" t="n"/>
      <c r="R264" s="69" t="n"/>
      <c r="S264" s="70" t="n"/>
      <c r="T264" s="30">
        <f>IF(Table110[[#This Row],[SKU]]="",0,24-Table110[[#This Row],[Legal Non-Operating Time]]-Table110[[#This Row],[No Demand Time]]-Table110[[#This Row],[Force Majeure]])</f>
        <v/>
      </c>
      <c r="U264" s="26" t="n"/>
      <c r="V264" s="26" t="n"/>
      <c r="W264" s="26" t="n"/>
      <c r="X264" s="26" t="n"/>
      <c r="Y264" s="26" t="n"/>
      <c r="Z264" s="26" t="n"/>
      <c r="AA264" s="26" t="n"/>
      <c r="AB264" s="30">
        <f>Table110[[#This Row],[Hours Used]]-SUM(Table110[[#This Row],[Planned Maintenance]:[Start and Finish Production]])</f>
        <v/>
      </c>
      <c r="AC264" s="26" t="n"/>
      <c r="AD264" s="26" t="n"/>
      <c r="AE264" s="26" t="n"/>
      <c r="AF264" s="26" t="n"/>
      <c r="AG264" s="26" t="n"/>
      <c r="AH264" s="26" t="n"/>
      <c r="AI264" s="24">
        <f>(Table110[[#This Row],[Hours Used]]-SUM(Table110[[#This Row],[Planned Maintenance]:[Start and Finish Production]])-SUM(Table110[[#This Row],[Minor Stoppages]:[Material Shortages]])-Table110[[#This Row],[Quality Loss (Hrs)]]-Table110[[#This Row],[Operating Time]])/3</f>
        <v/>
      </c>
      <c r="AJ264" s="24">
        <f>IFERROR(IF(Table110[[#This Row],[SKU]]="",0,Table110[[#This Row],[Quality Loss (T)]]/(Table110[[#This Row],[SOC (TPD)]]/24)),"")</f>
        <v/>
      </c>
      <c r="AK264" s="31">
        <f>IFERROR(IF(Table110[[#This Row],[SKU]]="",0,Table110[[#This Row],[Volume Delivered (T)]]/(Table110[[#This Row],[SOC (TPD)]]/24)),"")</f>
        <v/>
      </c>
      <c r="AL264" s="31">
        <f>IFERROR(Table110[[#This Row],[Operating Time]]/Table110[[#This Row],[PRODUCTION HOURS]],"")</f>
        <v/>
      </c>
      <c r="AM264" s="32" t="n"/>
      <c r="AN264" s="32" t="n"/>
      <c r="AO264" s="32" t="n"/>
      <c r="AP264" s="32" t="n">
        <v>3</v>
      </c>
      <c r="AQ264" s="32" t="n">
        <v>0</v>
      </c>
      <c r="AR264" s="32" t="n"/>
      <c r="AS264" s="32">
        <f>IFERROR(SUMIFS(#REF!,#REF!,'Shift Wise-Data Sheet'!A:A,#REF!,"Samridhi Perk Line")/SUMIFS(#REF!,#REF!,'Shift Wise-Data Sheet'!A:A,#REF!,"Samridhi Perk Line"),"")</f>
        <v/>
      </c>
      <c r="AT264" s="32" t="n"/>
      <c r="AU264" s="32" t="n"/>
      <c r="AV264" s="203">
        <f>IFERROR(VLOOKUP(Table110[[#This Row],[Date]],'Overweight Data'!A262:G1357,6,FALSE),"")</f>
        <v/>
      </c>
      <c r="AW264" s="213">
        <f>IFERROR(
   IF(
      OR(Table110[[#This Row],[Operating Time]]=0, (Table110[[#This Row],[Operating Time]]/IF(AD264&lt;=1,AD264+1,AD264))*60=0),
      1,
      ((Table110[[#This Row],[Operating Time]])/IF(AD264&lt;=1,AD264+1,AD264))*60
   ),
"_")</f>
        <v/>
      </c>
      <c r="AX264" s="213">
        <f>COUNTIFS('Downtime Data'!A:A,Table110[[#This Row],[Date]])</f>
        <v/>
      </c>
      <c r="AY264" s="211">
        <f>IFERROR((SUM(Table110[[#This Row],[Minor Stoppages]:[Material Shortages]])/Table110[[#This Row],['# Stops]])*60,"")</f>
        <v/>
      </c>
      <c r="AZ264" s="211" t="n"/>
      <c r="BA264" s="33" t="n">
        <v>46291</v>
      </c>
    </row>
    <row r="265" ht="20.15" customHeight="1" s="452">
      <c r="A265" s="21" t="n">
        <v>46282</v>
      </c>
      <c r="B265" s="22">
        <f>IF(A265="","",TEXT(A265,"dddddd"))</f>
        <v/>
      </c>
      <c r="C265" s="22" t="n"/>
      <c r="D265" s="23" t="n"/>
      <c r="E265" s="24">
        <f t="array" ref="E265">IFERROR(INDIRECT(D265),"")</f>
        <v/>
      </c>
      <c r="F265" s="25" t="n"/>
      <c r="G265" s="26" t="n"/>
      <c r="H265" s="27">
        <f>IFERROR((Table110[[#This Row],[Plan]]/Table110[[#This Row],[Hours Used]])/(Table110[[#This Row],[SOC (TPD)]]/24),"")</f>
        <v/>
      </c>
      <c r="I265" s="27">
        <f>IFERROR((Table110[[#This Row],[Volume Delivered (T)]]/Table110[[#This Row],[Hours Used]])/(Table110[[#This Row],[SOC (TPD)]]/24),"")</f>
        <v/>
      </c>
      <c r="J265" s="28" t="n"/>
      <c r="K265" s="28" t="n"/>
      <c r="L265" s="28" t="n"/>
      <c r="M265" s="25" t="n"/>
      <c r="N265" s="29" t="n"/>
      <c r="O265" s="83" t="n"/>
      <c r="P265" s="25" t="n"/>
      <c r="Q265" s="25" t="n"/>
      <c r="R265" s="69" t="n"/>
      <c r="S265" s="70" t="n"/>
      <c r="T265" s="30">
        <f>IF(Table110[[#This Row],[SKU]]="",0,24-Table110[[#This Row],[Legal Non-Operating Time]]-Table110[[#This Row],[No Demand Time]]-Table110[[#This Row],[Force Majeure]])</f>
        <v/>
      </c>
      <c r="U265" s="26" t="n"/>
      <c r="V265" s="26" t="n"/>
      <c r="W265" s="26" t="n"/>
      <c r="X265" s="26" t="n"/>
      <c r="Y265" s="26" t="n"/>
      <c r="Z265" s="26" t="n"/>
      <c r="AA265" s="26" t="n"/>
      <c r="AB265" s="30">
        <f>Table110[[#This Row],[Hours Used]]-SUM(Table110[[#This Row],[Planned Maintenance]:[Start and Finish Production]])</f>
        <v/>
      </c>
      <c r="AC265" s="26" t="n"/>
      <c r="AD265" s="26" t="n"/>
      <c r="AE265" s="26" t="n"/>
      <c r="AF265" s="26" t="n"/>
      <c r="AG265" s="26" t="n"/>
      <c r="AH265" s="26" t="n"/>
      <c r="AI265" s="24">
        <f>(Table110[[#This Row],[Hours Used]]-SUM(Table110[[#This Row],[Planned Maintenance]:[Start and Finish Production]])-SUM(Table110[[#This Row],[Minor Stoppages]:[Material Shortages]])-Table110[[#This Row],[Quality Loss (Hrs)]]-Table110[[#This Row],[Operating Time]])/3</f>
        <v/>
      </c>
      <c r="AJ265" s="24">
        <f>IFERROR(IF(Table110[[#This Row],[SKU]]="",0,Table110[[#This Row],[Quality Loss (T)]]/(Table110[[#This Row],[SOC (TPD)]]/24)),"")</f>
        <v/>
      </c>
      <c r="AK265" s="31">
        <f>IFERROR(IF(Table110[[#This Row],[SKU]]="",0,Table110[[#This Row],[Volume Delivered (T)]]/(Table110[[#This Row],[SOC (TPD)]]/24)),"")</f>
        <v/>
      </c>
      <c r="AL265" s="31">
        <f>IFERROR(Table110[[#This Row],[Operating Time]]/Table110[[#This Row],[PRODUCTION HOURS]],"")</f>
        <v/>
      </c>
      <c r="AM265" s="32" t="n"/>
      <c r="AN265" s="32" t="n"/>
      <c r="AO265" s="32" t="n"/>
      <c r="AP265" s="32" t="n">
        <v>0</v>
      </c>
      <c r="AQ265" s="32" t="n">
        <v>0</v>
      </c>
      <c r="AR265" s="32" t="n"/>
      <c r="AS265" s="32">
        <f>IFERROR(SUMIFS(#REF!,#REF!,'Shift Wise-Data Sheet'!A:A,#REF!,"Samridhi Perk Line")/SUMIFS(#REF!,#REF!,'Shift Wise-Data Sheet'!A:A,#REF!,"Samridhi Perk Line"),"")</f>
        <v/>
      </c>
      <c r="AT265" s="32" t="n"/>
      <c r="AU265" s="32" t="n"/>
      <c r="AV265" s="203">
        <f>IFERROR(VLOOKUP(Table110[[#This Row],[Date]],'Overweight Data'!A263:G1358,6,FALSE),"")</f>
        <v/>
      </c>
      <c r="AW265" s="213">
        <f>IFERROR(
   IF(
      OR(Table110[[#This Row],[Operating Time]]=0, (Table110[[#This Row],[Operating Time]]/IF(AD265&lt;=1,AD265+1,AD265))*60=0),
      1,
      ((Table110[[#This Row],[Operating Time]])/IF(AD265&lt;=1,AD265+1,AD265))*60
   ),
"_")</f>
        <v/>
      </c>
      <c r="AX265" s="213">
        <f>COUNTIFS('Downtime Data'!A:A,Table110[[#This Row],[Date]])</f>
        <v/>
      </c>
      <c r="AY265" s="211">
        <f>IFERROR((SUM(Table110[[#This Row],[Minor Stoppages]:[Material Shortages]])/Table110[[#This Row],['# Stops]])*60,"")</f>
        <v/>
      </c>
      <c r="AZ265" s="211" t="n"/>
      <c r="BA265" s="33" t="n">
        <v>46291</v>
      </c>
    </row>
    <row r="266" ht="20.15" customHeight="1" s="452">
      <c r="A266" s="21" t="n">
        <v>46283</v>
      </c>
      <c r="B266" s="22">
        <f>IF(A266="","",TEXT(A266,"dddddd"))</f>
        <v/>
      </c>
      <c r="C266" s="22" t="n"/>
      <c r="D266" s="23" t="n"/>
      <c r="E266" s="24">
        <f t="array" ref="E266">IFERROR(INDIRECT(D266),"")</f>
        <v/>
      </c>
      <c r="F266" s="25" t="n"/>
      <c r="G266" s="26" t="n"/>
      <c r="H266" s="27">
        <f>IFERROR((Table110[[#This Row],[Plan]]/Table110[[#This Row],[Hours Used]])/(Table110[[#This Row],[SOC (TPD)]]/24),"")</f>
        <v/>
      </c>
      <c r="I266" s="27">
        <f>IFERROR((Table110[[#This Row],[Volume Delivered (T)]]/Table110[[#This Row],[Hours Used]])/(Table110[[#This Row],[SOC (TPD)]]/24),"")</f>
        <v/>
      </c>
      <c r="J266" s="28" t="n"/>
      <c r="K266" s="28" t="n"/>
      <c r="L266" s="28" t="n"/>
      <c r="M266" s="25" t="n"/>
      <c r="N266" s="29" t="n"/>
      <c r="O266" s="83" t="n"/>
      <c r="P266" s="25" t="n"/>
      <c r="Q266" s="25" t="n"/>
      <c r="R266" s="69" t="n"/>
      <c r="S266" s="70" t="n"/>
      <c r="T266" s="30">
        <f>IF(Table110[[#This Row],[SKU]]="",0,24-Table110[[#This Row],[Legal Non-Operating Time]]-Table110[[#This Row],[No Demand Time]]-Table110[[#This Row],[Force Majeure]])</f>
        <v/>
      </c>
      <c r="U266" s="26" t="n"/>
      <c r="V266" s="26" t="n"/>
      <c r="W266" s="26" t="n"/>
      <c r="X266" s="26" t="n"/>
      <c r="Y266" s="26" t="n"/>
      <c r="Z266" s="26" t="n"/>
      <c r="AA266" s="26" t="n"/>
      <c r="AB266" s="30">
        <f>Table110[[#This Row],[Hours Used]]-SUM(Table110[[#This Row],[Planned Maintenance]:[Start and Finish Production]])</f>
        <v/>
      </c>
      <c r="AC266" s="26" t="n"/>
      <c r="AD266" s="26" t="n"/>
      <c r="AE266" s="26" t="n"/>
      <c r="AF266" s="26" t="n"/>
      <c r="AG266" s="26" t="n"/>
      <c r="AH266" s="26" t="n"/>
      <c r="AI266" s="24">
        <f>(Table110[[#This Row],[Hours Used]]-SUM(Table110[[#This Row],[Planned Maintenance]:[Start and Finish Production]])-SUM(Table110[[#This Row],[Minor Stoppages]:[Material Shortages]])-Table110[[#This Row],[Quality Loss (Hrs)]]-Table110[[#This Row],[Operating Time]])/3</f>
        <v/>
      </c>
      <c r="AJ266" s="24">
        <f>IFERROR(IF(Table110[[#This Row],[SKU]]="",0,Table110[[#This Row],[Quality Loss (T)]]/(Table110[[#This Row],[SOC (TPD)]]/24)),"")</f>
        <v/>
      </c>
      <c r="AK266" s="31">
        <f>IFERROR(IF(Table110[[#This Row],[SKU]]="",0,Table110[[#This Row],[Volume Delivered (T)]]/(Table110[[#This Row],[SOC (TPD)]]/24)),"")</f>
        <v/>
      </c>
      <c r="AL266" s="31">
        <f>IFERROR(Table110[[#This Row],[Operating Time]]/Table110[[#This Row],[PRODUCTION HOURS]],"")</f>
        <v/>
      </c>
      <c r="AM266" s="32" t="n"/>
      <c r="AN266" s="32" t="n"/>
      <c r="AO266" s="32" t="n"/>
      <c r="AP266" s="32" t="n">
        <v>0</v>
      </c>
      <c r="AQ266" s="32" t="n">
        <v>0</v>
      </c>
      <c r="AR266" s="32" t="n"/>
      <c r="AS266" s="32">
        <f>IFERROR(SUMIFS(#REF!,#REF!,'Shift Wise-Data Sheet'!A:A,#REF!,"Samridhi Perk Line")/SUMIFS(#REF!,#REF!,'Shift Wise-Data Sheet'!A:A,#REF!,"Samridhi Perk Line"),"")</f>
        <v/>
      </c>
      <c r="AT266" s="32" t="n"/>
      <c r="AU266" s="32" t="n"/>
      <c r="AV266" s="203">
        <f>IFERROR(VLOOKUP(Table110[[#This Row],[Date]],'Overweight Data'!A264:G1359,6,FALSE),"")</f>
        <v/>
      </c>
      <c r="AW266" s="213">
        <f>IFERROR(
   IF(
      OR(Table110[[#This Row],[Operating Time]]=0, (Table110[[#This Row],[Operating Time]]/IF(AD266&lt;=1,AD266+1,AD266))*60=0),
      1,
      ((Table110[[#This Row],[Operating Time]])/IF(AD266&lt;=1,AD266+1,AD266))*60
   ),
"_")</f>
        <v/>
      </c>
      <c r="AX266" s="213">
        <f>COUNTIFS('Downtime Data'!A:A,Table110[[#This Row],[Date]])</f>
        <v/>
      </c>
      <c r="AY266" s="211">
        <f>IFERROR((SUM(Table110[[#This Row],[Minor Stoppages]:[Material Shortages]])/Table110[[#This Row],['# Stops]])*60,"")</f>
        <v/>
      </c>
      <c r="AZ266" s="211" t="n"/>
      <c r="BA266" s="33" t="n">
        <v>46291</v>
      </c>
    </row>
    <row r="267" ht="20.15" customHeight="1" s="452">
      <c r="A267" s="21" t="n">
        <v>46284</v>
      </c>
      <c r="B267" s="22">
        <f>IF(A267="","",TEXT(A267,"dddddd"))</f>
        <v/>
      </c>
      <c r="C267" s="22" t="n"/>
      <c r="D267" s="23" t="n"/>
      <c r="E267" s="24">
        <f t="array" ref="E267">IFERROR(INDIRECT(D267),"")</f>
        <v/>
      </c>
      <c r="F267" s="25" t="n"/>
      <c r="G267" s="26" t="n"/>
      <c r="H267" s="27">
        <f>IFERROR((Table110[[#This Row],[Plan]]/Table110[[#This Row],[Hours Used]])/(Table110[[#This Row],[SOC (TPD)]]/24),"")</f>
        <v/>
      </c>
      <c r="I267" s="27">
        <f>IFERROR((Table110[[#This Row],[Volume Delivered (T)]]/Table110[[#This Row],[Hours Used]])/(Table110[[#This Row],[SOC (TPD)]]/24),"")</f>
        <v/>
      </c>
      <c r="J267" s="28" t="n"/>
      <c r="K267" s="28" t="n"/>
      <c r="L267" s="28" t="n"/>
      <c r="M267" s="25" t="n"/>
      <c r="N267" s="29" t="n"/>
      <c r="O267" s="83" t="n"/>
      <c r="P267" s="25" t="n"/>
      <c r="Q267" s="25" t="n"/>
      <c r="R267" s="69" t="n"/>
      <c r="S267" s="70" t="n"/>
      <c r="T267" s="30">
        <f>IF(Table110[[#This Row],[SKU]]="",0,24-Table110[[#This Row],[Legal Non-Operating Time]]-Table110[[#This Row],[No Demand Time]]-Table110[[#This Row],[Force Majeure]])</f>
        <v/>
      </c>
      <c r="U267" s="26" t="n"/>
      <c r="V267" s="26" t="n"/>
      <c r="W267" s="26" t="n"/>
      <c r="X267" s="26" t="n"/>
      <c r="Y267" s="26" t="n"/>
      <c r="Z267" s="26" t="n"/>
      <c r="AA267" s="26" t="n"/>
      <c r="AB267" s="30">
        <f>Table110[[#This Row],[Hours Used]]-SUM(Table110[[#This Row],[Planned Maintenance]:[Start and Finish Production]])</f>
        <v/>
      </c>
      <c r="AC267" s="26" t="n"/>
      <c r="AD267" s="26" t="n"/>
      <c r="AE267" s="26" t="n"/>
      <c r="AF267" s="26" t="n"/>
      <c r="AG267" s="26" t="n"/>
      <c r="AH267" s="26" t="n"/>
      <c r="AI267" s="24">
        <f>(Table110[[#This Row],[Hours Used]]-SUM(Table110[[#This Row],[Planned Maintenance]:[Start and Finish Production]])-SUM(Table110[[#This Row],[Minor Stoppages]:[Material Shortages]])-Table110[[#This Row],[Quality Loss (Hrs)]]-Table110[[#This Row],[Operating Time]])/3</f>
        <v/>
      </c>
      <c r="AJ267" s="24">
        <f>IFERROR(IF(Table110[[#This Row],[SKU]]="",0,Table110[[#This Row],[Quality Loss (T)]]/(Table110[[#This Row],[SOC (TPD)]]/24)),"")</f>
        <v/>
      </c>
      <c r="AK267" s="31">
        <f>IFERROR(IF(Table110[[#This Row],[SKU]]="",0,Table110[[#This Row],[Volume Delivered (T)]]/(Table110[[#This Row],[SOC (TPD)]]/24)),"")</f>
        <v/>
      </c>
      <c r="AL267" s="31">
        <f>IFERROR(Table110[[#This Row],[Operating Time]]/Table110[[#This Row],[PRODUCTION HOURS]],"")</f>
        <v/>
      </c>
      <c r="AM267" s="32" t="n"/>
      <c r="AN267" s="32" t="n"/>
      <c r="AO267" s="32" t="n"/>
      <c r="AP267" s="32" t="n">
        <v>17</v>
      </c>
      <c r="AQ267" s="32" t="n">
        <v>0</v>
      </c>
      <c r="AR267" s="32" t="n"/>
      <c r="AS267" s="32">
        <f>IFERROR(SUMIFS(#REF!,#REF!,'Shift Wise-Data Sheet'!A:A,#REF!,"Samridhi Perk Line")/SUMIFS(#REF!,#REF!,'Shift Wise-Data Sheet'!A:A,#REF!,"Samridhi Perk Line"),"")</f>
        <v/>
      </c>
      <c r="AT267" s="32" t="n"/>
      <c r="AU267" s="32" t="n"/>
      <c r="AV267" s="203">
        <f>IFERROR(VLOOKUP(Table110[[#This Row],[Date]],'Overweight Data'!A265:G1360,6,FALSE),"")</f>
        <v/>
      </c>
      <c r="AW267" s="213">
        <f>IFERROR(
   IF(
      OR(Table110[[#This Row],[Operating Time]]=0, (Table110[[#This Row],[Operating Time]]/IF(AD267&lt;=1,AD267+1,AD267))*60=0),
      1,
      ((Table110[[#This Row],[Operating Time]])/IF(AD267&lt;=1,AD267+1,AD267))*60
   ),
"_")</f>
        <v/>
      </c>
      <c r="AX267" s="213">
        <f>COUNTIFS('Downtime Data'!A:A,Table110[[#This Row],[Date]])</f>
        <v/>
      </c>
      <c r="AY267" s="211">
        <f>IFERROR((SUM(Table110[[#This Row],[Minor Stoppages]:[Material Shortages]])/Table110[[#This Row],['# Stops]])*60,"")</f>
        <v/>
      </c>
      <c r="AZ267" s="211" t="n"/>
      <c r="BA267" s="33" t="n">
        <v>46291</v>
      </c>
    </row>
    <row r="268" ht="20.15" customHeight="1" s="452">
      <c r="A268" s="21" t="n">
        <v>46285</v>
      </c>
      <c r="B268" s="22">
        <f>IF(A268="","",TEXT(A268,"dddddd"))</f>
        <v/>
      </c>
      <c r="C268" s="22" t="n"/>
      <c r="D268" s="23" t="n"/>
      <c r="E268" s="24">
        <f t="array" ref="E268">IFERROR(INDIRECT(D268),"")</f>
        <v/>
      </c>
      <c r="F268" s="25" t="n"/>
      <c r="G268" s="26" t="n"/>
      <c r="H268" s="27">
        <f>IFERROR((Table110[[#This Row],[Plan]]/Table110[[#This Row],[Hours Used]])/(Table110[[#This Row],[SOC (TPD)]]/24),"")</f>
        <v/>
      </c>
      <c r="I268" s="27">
        <f>IFERROR((Table110[[#This Row],[Volume Delivered (T)]]/Table110[[#This Row],[Hours Used]])/(Table110[[#This Row],[SOC (TPD)]]/24),"")</f>
        <v/>
      </c>
      <c r="J268" s="28" t="n"/>
      <c r="K268" s="28" t="n"/>
      <c r="L268" s="28" t="n"/>
      <c r="M268" s="25" t="n"/>
      <c r="N268" s="29" t="n"/>
      <c r="O268" s="83" t="n"/>
      <c r="P268" s="25" t="n"/>
      <c r="Q268" s="25" t="n"/>
      <c r="R268" s="69" t="n"/>
      <c r="S268" s="70" t="n"/>
      <c r="T268" s="30">
        <f>IF(Table110[[#This Row],[SKU]]="",0,24-Table110[[#This Row],[Legal Non-Operating Time]]-Table110[[#This Row],[No Demand Time]]-Table110[[#This Row],[Force Majeure]])</f>
        <v/>
      </c>
      <c r="U268" s="26" t="n"/>
      <c r="V268" s="26" t="n"/>
      <c r="W268" s="26" t="n"/>
      <c r="X268" s="26" t="n"/>
      <c r="Y268" s="26" t="n"/>
      <c r="Z268" s="26" t="n"/>
      <c r="AA268" s="26" t="n"/>
      <c r="AB268" s="30">
        <f>Table110[[#This Row],[Hours Used]]-SUM(Table110[[#This Row],[Planned Maintenance]:[Start and Finish Production]])</f>
        <v/>
      </c>
      <c r="AC268" s="26" t="n"/>
      <c r="AD268" s="26" t="n"/>
      <c r="AE268" s="26" t="n"/>
      <c r="AF268" s="26" t="n"/>
      <c r="AG268" s="26" t="n"/>
      <c r="AH268" s="26" t="n"/>
      <c r="AI268" s="24">
        <f>(Table110[[#This Row],[Hours Used]]-SUM(Table110[[#This Row],[Planned Maintenance]:[Start and Finish Production]])-SUM(Table110[[#This Row],[Minor Stoppages]:[Material Shortages]])-Table110[[#This Row],[Quality Loss (Hrs)]]-Table110[[#This Row],[Operating Time]])/3</f>
        <v/>
      </c>
      <c r="AJ268" s="24">
        <f>IFERROR(IF(Table110[[#This Row],[SKU]]="",0,Table110[[#This Row],[Quality Loss (T)]]/(Table110[[#This Row],[SOC (TPD)]]/24)),"")</f>
        <v/>
      </c>
      <c r="AK268" s="31">
        <f>IFERROR(IF(Table110[[#This Row],[SKU]]="",0,Table110[[#This Row],[Volume Delivered (T)]]/(Table110[[#This Row],[SOC (TPD)]]/24)),"")</f>
        <v/>
      </c>
      <c r="AL268" s="31">
        <f>IFERROR(Table110[[#This Row],[Operating Time]]/Table110[[#This Row],[PRODUCTION HOURS]],"")</f>
        <v/>
      </c>
      <c r="AM268" s="32" t="n"/>
      <c r="AN268" s="32" t="n"/>
      <c r="AO268" s="32" t="n"/>
      <c r="AP268" s="32" t="n">
        <v>10</v>
      </c>
      <c r="AQ268" s="32" t="n">
        <v>0</v>
      </c>
      <c r="AR268" s="32" t="n"/>
      <c r="AS268" s="32">
        <f>IFERROR(SUMIFS(#REF!,#REF!,'Shift Wise-Data Sheet'!A:A,#REF!,"Samridhi Perk Line")/SUMIFS(#REF!,#REF!,'Shift Wise-Data Sheet'!A:A,#REF!,"Samridhi Perk Line"),"")</f>
        <v/>
      </c>
      <c r="AT268" s="32" t="n"/>
      <c r="AU268" s="32" t="n"/>
      <c r="AV268" s="203">
        <f>IFERROR(VLOOKUP(Table110[[#This Row],[Date]],'Overweight Data'!A266:G1361,6,FALSE),"")</f>
        <v/>
      </c>
      <c r="AW268" s="213">
        <f>IFERROR(
   IF(
      OR(Table110[[#This Row],[Operating Time]]=0, (Table110[[#This Row],[Operating Time]]/IF(AD268&lt;=1,AD268+1,AD268))*60=0),
      1,
      ((Table110[[#This Row],[Operating Time]])/IF(AD268&lt;=1,AD268+1,AD268))*60
   ),
"_")</f>
        <v/>
      </c>
      <c r="AX268" s="213">
        <f>COUNTIFS('Downtime Data'!A:A,Table110[[#This Row],[Date]])</f>
        <v/>
      </c>
      <c r="AY268" s="211">
        <f>IFERROR((SUM(Table110[[#This Row],[Minor Stoppages]:[Material Shortages]])/Table110[[#This Row],['# Stops]])*60,"")</f>
        <v/>
      </c>
      <c r="AZ268" s="211" t="n"/>
      <c r="BA268" s="33" t="n">
        <v>46291</v>
      </c>
    </row>
    <row r="269" ht="20.15" customHeight="1" s="452">
      <c r="A269" s="21" t="n">
        <v>46286</v>
      </c>
      <c r="B269" s="22">
        <f>IF(A269="","",TEXT(A269,"dddddd"))</f>
        <v/>
      </c>
      <c r="C269" s="22" t="n"/>
      <c r="D269" s="23" t="n"/>
      <c r="E269" s="24">
        <f t="array" ref="E269">IFERROR(INDIRECT(D269),"")</f>
        <v/>
      </c>
      <c r="F269" s="25" t="n"/>
      <c r="G269" s="26" t="n"/>
      <c r="H269" s="27">
        <f>IFERROR((Table110[[#This Row],[Plan]]/Table110[[#This Row],[Hours Used]])/(Table110[[#This Row],[SOC (TPD)]]/24),"")</f>
        <v/>
      </c>
      <c r="I269" s="27">
        <f>IFERROR((Table110[[#This Row],[Volume Delivered (T)]]/Table110[[#This Row],[Hours Used]])/(Table110[[#This Row],[SOC (TPD)]]/24),"")</f>
        <v/>
      </c>
      <c r="J269" s="28" t="n"/>
      <c r="K269" s="28" t="n"/>
      <c r="L269" s="28" t="n"/>
      <c r="M269" s="25" t="n"/>
      <c r="N269" s="29" t="n"/>
      <c r="O269" s="83" t="n"/>
      <c r="P269" s="25" t="n"/>
      <c r="Q269" s="25" t="n"/>
      <c r="R269" s="69" t="n"/>
      <c r="S269" s="70" t="n"/>
      <c r="T269" s="30">
        <f>IF(Table110[[#This Row],[SKU]]="",0,24-Table110[[#This Row],[Legal Non-Operating Time]]-Table110[[#This Row],[No Demand Time]]-Table110[[#This Row],[Force Majeure]])</f>
        <v/>
      </c>
      <c r="U269" s="26" t="n"/>
      <c r="V269" s="26" t="n"/>
      <c r="W269" s="26" t="n"/>
      <c r="X269" s="26" t="n"/>
      <c r="Y269" s="26" t="n"/>
      <c r="Z269" s="26" t="n"/>
      <c r="AA269" s="26" t="n"/>
      <c r="AB269" s="30">
        <f>Table110[[#This Row],[Hours Used]]-SUM(Table110[[#This Row],[Planned Maintenance]:[Start and Finish Production]])</f>
        <v/>
      </c>
      <c r="AC269" s="26" t="n"/>
      <c r="AD269" s="26" t="n"/>
      <c r="AE269" s="26" t="n"/>
      <c r="AF269" s="26" t="n"/>
      <c r="AG269" s="26" t="n"/>
      <c r="AH269" s="26" t="n"/>
      <c r="AI269" s="24">
        <f>(Table110[[#This Row],[Hours Used]]-SUM(Table110[[#This Row],[Planned Maintenance]:[Start and Finish Production]])-SUM(Table110[[#This Row],[Minor Stoppages]:[Material Shortages]])-Table110[[#This Row],[Quality Loss (Hrs)]]-Table110[[#This Row],[Operating Time]])/3</f>
        <v/>
      </c>
      <c r="AJ269" s="24">
        <f>IFERROR(IF(Table110[[#This Row],[SKU]]="",0,Table110[[#This Row],[Quality Loss (T)]]/(Table110[[#This Row],[SOC (TPD)]]/24)),"")</f>
        <v/>
      </c>
      <c r="AK269" s="31">
        <f>IFERROR(IF(Table110[[#This Row],[SKU]]="",0,Table110[[#This Row],[Volume Delivered (T)]]/(Table110[[#This Row],[SOC (TPD)]]/24)),"")</f>
        <v/>
      </c>
      <c r="AL269" s="31">
        <f>IFERROR(Table110[[#This Row],[Operating Time]]/Table110[[#This Row],[PRODUCTION HOURS]],"")</f>
        <v/>
      </c>
      <c r="AM269" s="32" t="n"/>
      <c r="AN269" s="32" t="n"/>
      <c r="AO269" s="32" t="n"/>
      <c r="AP269" s="32" t="n">
        <v>0</v>
      </c>
      <c r="AQ269" s="32" t="n">
        <v>0</v>
      </c>
      <c r="AR269" s="32" t="n"/>
      <c r="AS269" s="32">
        <f>IFERROR(SUMIFS(#REF!,#REF!,'Shift Wise-Data Sheet'!A:A,#REF!,"Samridhi Perk Line")/SUMIFS(#REF!,#REF!,'Shift Wise-Data Sheet'!A:A,#REF!,"Samridhi Perk Line"),"")</f>
        <v/>
      </c>
      <c r="AT269" s="32" t="n"/>
      <c r="AU269" s="32" t="n"/>
      <c r="AV269" s="203">
        <f>IFERROR(VLOOKUP(Table110[[#This Row],[Date]],'Overweight Data'!A267:G1362,6,FALSE),"")</f>
        <v/>
      </c>
      <c r="AW269" s="213">
        <f>IFERROR(
   IF(
      OR(Table110[[#This Row],[Operating Time]]=0, (Table110[[#This Row],[Operating Time]]/IF(AD269&lt;=1,AD269+1,AD269))*60=0),
      1,
      ((Table110[[#This Row],[Operating Time]])/IF(AD269&lt;=1,AD269+1,AD269))*60
   ),
"_")</f>
        <v/>
      </c>
      <c r="AX269" s="213">
        <f>COUNTIFS('Downtime Data'!A:A,Table110[[#This Row],[Date]])</f>
        <v/>
      </c>
      <c r="AY269" s="211">
        <f>IFERROR((SUM(Table110[[#This Row],[Minor Stoppages]:[Material Shortages]])/Table110[[#This Row],['# Stops]])*60,"")</f>
        <v/>
      </c>
      <c r="AZ269" s="211" t="n"/>
      <c r="BA269" s="33" t="n">
        <v>46291</v>
      </c>
    </row>
    <row r="270" ht="20.15" customHeight="1" s="452">
      <c r="A270" s="21" t="n">
        <v>46287</v>
      </c>
      <c r="B270" s="22">
        <f>IF(A270="","",TEXT(A270,"dddddd"))</f>
        <v/>
      </c>
      <c r="C270" s="22" t="n"/>
      <c r="D270" s="23" t="n"/>
      <c r="E270" s="24">
        <f t="array" ref="E270">IFERROR(INDIRECT(D270),"")</f>
        <v/>
      </c>
      <c r="F270" s="25" t="n"/>
      <c r="G270" s="26" t="n"/>
      <c r="H270" s="27">
        <f>IFERROR((Table110[[#This Row],[Plan]]/Table110[[#This Row],[Hours Used]])/(Table110[[#This Row],[SOC (TPD)]]/24),"")</f>
        <v/>
      </c>
      <c r="I270" s="27">
        <f>IFERROR((Table110[[#This Row],[Volume Delivered (T)]]/Table110[[#This Row],[Hours Used]])/(Table110[[#This Row],[SOC (TPD)]]/24),"")</f>
        <v/>
      </c>
      <c r="J270" s="28" t="n"/>
      <c r="K270" s="28" t="n"/>
      <c r="L270" s="28" t="n"/>
      <c r="M270" s="25" t="n"/>
      <c r="N270" s="29" t="n"/>
      <c r="O270" s="83" t="n"/>
      <c r="P270" s="25" t="n"/>
      <c r="Q270" s="25" t="n"/>
      <c r="R270" s="69" t="n"/>
      <c r="S270" s="70" t="n"/>
      <c r="T270" s="30">
        <f>IF(Table110[[#This Row],[SKU]]="",0,24-Table110[[#This Row],[Legal Non-Operating Time]]-Table110[[#This Row],[No Demand Time]]-Table110[[#This Row],[Force Majeure]])</f>
        <v/>
      </c>
      <c r="U270" s="26" t="n"/>
      <c r="V270" s="26" t="n"/>
      <c r="W270" s="26" t="n"/>
      <c r="X270" s="26" t="n"/>
      <c r="Y270" s="26" t="n"/>
      <c r="Z270" s="26" t="n"/>
      <c r="AA270" s="26" t="n"/>
      <c r="AB270" s="30">
        <f>Table110[[#This Row],[Hours Used]]-SUM(Table110[[#This Row],[Planned Maintenance]:[Start and Finish Production]])</f>
        <v/>
      </c>
      <c r="AC270" s="26" t="n"/>
      <c r="AD270" s="26" t="n"/>
      <c r="AE270" s="26" t="n"/>
      <c r="AF270" s="26" t="n"/>
      <c r="AG270" s="26" t="n"/>
      <c r="AH270" s="26" t="n"/>
      <c r="AI270" s="24">
        <f>(Table110[[#This Row],[Hours Used]]-SUM(Table110[[#This Row],[Planned Maintenance]:[Start and Finish Production]])-SUM(Table110[[#This Row],[Minor Stoppages]:[Material Shortages]])-Table110[[#This Row],[Quality Loss (Hrs)]]-Table110[[#This Row],[Operating Time]])/3</f>
        <v/>
      </c>
      <c r="AJ270" s="24">
        <f>IFERROR(IF(Table110[[#This Row],[SKU]]="",0,Table110[[#This Row],[Quality Loss (T)]]/(Table110[[#This Row],[SOC (TPD)]]/24)),"")</f>
        <v/>
      </c>
      <c r="AK270" s="31">
        <f>IFERROR(IF(Table110[[#This Row],[SKU]]="",0,Table110[[#This Row],[Volume Delivered (T)]]/(Table110[[#This Row],[SOC (TPD)]]/24)),"")</f>
        <v/>
      </c>
      <c r="AL270" s="31">
        <f>IFERROR(Table110[[#This Row],[Operating Time]]/Table110[[#This Row],[PRODUCTION HOURS]],"")</f>
        <v/>
      </c>
      <c r="AM270" s="32" t="n"/>
      <c r="AN270" s="32" t="n"/>
      <c r="AO270" s="32" t="n"/>
      <c r="AP270" s="32" t="n">
        <v>0</v>
      </c>
      <c r="AQ270" s="32" t="n">
        <v>0</v>
      </c>
      <c r="AR270" s="32" t="n"/>
      <c r="AS270" s="32">
        <f>IFERROR(SUMIFS(#REF!,#REF!,'Shift Wise-Data Sheet'!A:A,#REF!,"Samridhi Perk Line")/SUMIFS(#REF!,#REF!,'Shift Wise-Data Sheet'!A:A,#REF!,"Samridhi Perk Line"),"")</f>
        <v/>
      </c>
      <c r="AT270" s="32" t="n"/>
      <c r="AU270" s="32" t="n"/>
      <c r="AV270" s="203">
        <f>IFERROR(VLOOKUP(Table110[[#This Row],[Date]],'Overweight Data'!A268:G1363,6,FALSE),"")</f>
        <v/>
      </c>
      <c r="AW270" s="213">
        <f>IFERROR(
   IF(
      OR(Table110[[#This Row],[Operating Time]]=0, (Table110[[#This Row],[Operating Time]]/IF(AD270&lt;=1,AD270+1,AD270))*60=0),
      1,
      ((Table110[[#This Row],[Operating Time]])/IF(AD270&lt;=1,AD270+1,AD270))*60
   ),
"_")</f>
        <v/>
      </c>
      <c r="AX270" s="213">
        <f>COUNTIFS('Downtime Data'!A:A,Table110[[#This Row],[Date]])</f>
        <v/>
      </c>
      <c r="AY270" s="211">
        <f>IFERROR((SUM(Table110[[#This Row],[Minor Stoppages]:[Material Shortages]])/Table110[[#This Row],['# Stops]])*60,"")</f>
        <v/>
      </c>
      <c r="AZ270" s="211" t="n"/>
      <c r="BA270" s="33" t="n">
        <v>46291</v>
      </c>
    </row>
    <row r="271" ht="20.15" customHeight="1" s="452">
      <c r="A271" s="21" t="n">
        <v>46288</v>
      </c>
      <c r="B271" s="22">
        <f>IF(A271="","",TEXT(A271,"dddddd"))</f>
        <v/>
      </c>
      <c r="C271" s="22" t="n"/>
      <c r="D271" s="23" t="n"/>
      <c r="E271" s="24">
        <f t="array" ref="E271">IFERROR(INDIRECT(D271),"")</f>
        <v/>
      </c>
      <c r="F271" s="25" t="n"/>
      <c r="G271" s="26" t="n"/>
      <c r="H271" s="27">
        <f>IFERROR((Table110[[#This Row],[Plan]]/Table110[[#This Row],[Hours Used]])/(Table110[[#This Row],[SOC (TPD)]]/24),"")</f>
        <v/>
      </c>
      <c r="I271" s="27">
        <f>IFERROR((Table110[[#This Row],[Volume Delivered (T)]]/Table110[[#This Row],[Hours Used]])/(Table110[[#This Row],[SOC (TPD)]]/24),"")</f>
        <v/>
      </c>
      <c r="J271" s="28" t="n"/>
      <c r="K271" s="28" t="n"/>
      <c r="L271" s="28" t="n"/>
      <c r="M271" s="25" t="n"/>
      <c r="N271" s="29" t="n"/>
      <c r="O271" s="83" t="n"/>
      <c r="P271" s="25" t="n"/>
      <c r="Q271" s="25" t="n"/>
      <c r="R271" s="69" t="n"/>
      <c r="S271" s="70" t="n"/>
      <c r="T271" s="30">
        <f>IF(Table110[[#This Row],[SKU]]="",0,24-Table110[[#This Row],[Legal Non-Operating Time]]-Table110[[#This Row],[No Demand Time]]-Table110[[#This Row],[Force Majeure]])</f>
        <v/>
      </c>
      <c r="U271" s="26" t="n"/>
      <c r="V271" s="26" t="n"/>
      <c r="W271" s="26" t="n"/>
      <c r="X271" s="26" t="n"/>
      <c r="Y271" s="26" t="n"/>
      <c r="Z271" s="26" t="n"/>
      <c r="AA271" s="26" t="n"/>
      <c r="AB271" s="30">
        <f>Table110[[#This Row],[Hours Used]]-SUM(Table110[[#This Row],[Planned Maintenance]:[Start and Finish Production]])</f>
        <v/>
      </c>
      <c r="AC271" s="26" t="n"/>
      <c r="AD271" s="26" t="n"/>
      <c r="AE271" s="26" t="n"/>
      <c r="AF271" s="26" t="n"/>
      <c r="AG271" s="26" t="n"/>
      <c r="AH271" s="26" t="n"/>
      <c r="AI271" s="24">
        <f>(Table110[[#This Row],[Hours Used]]-SUM(Table110[[#This Row],[Planned Maintenance]:[Start and Finish Production]])-SUM(Table110[[#This Row],[Minor Stoppages]:[Material Shortages]])-Table110[[#This Row],[Quality Loss (Hrs)]]-Table110[[#This Row],[Operating Time]])/3</f>
        <v/>
      </c>
      <c r="AJ271" s="24">
        <f>IFERROR(IF(Table110[[#This Row],[SKU]]="",0,Table110[[#This Row],[Quality Loss (T)]]/(Table110[[#This Row],[SOC (TPD)]]/24)),"")</f>
        <v/>
      </c>
      <c r="AK271" s="31">
        <f>IFERROR(IF(Table110[[#This Row],[SKU]]="",0,Table110[[#This Row],[Volume Delivered (T)]]/(Table110[[#This Row],[SOC (TPD)]]/24)),"")</f>
        <v/>
      </c>
      <c r="AL271" s="31">
        <f>IFERROR(Table110[[#This Row],[Operating Time]]/Table110[[#This Row],[PRODUCTION HOURS]],"")</f>
        <v/>
      </c>
      <c r="AM271" s="32" t="n"/>
      <c r="AN271" s="32" t="n"/>
      <c r="AO271" s="32" t="n"/>
      <c r="AP271" s="32" t="n">
        <v>0</v>
      </c>
      <c r="AQ271" s="32" t="n">
        <v>0</v>
      </c>
      <c r="AR271" s="32" t="n"/>
      <c r="AS271" s="32">
        <f>IFERROR(SUMIFS(#REF!,#REF!,'Shift Wise-Data Sheet'!A:A,#REF!,"Samridhi Perk Line")/SUMIFS(#REF!,#REF!,'Shift Wise-Data Sheet'!A:A,#REF!,"Samridhi Perk Line"),"")</f>
        <v/>
      </c>
      <c r="AT271" s="32" t="n"/>
      <c r="AU271" s="32" t="n"/>
      <c r="AV271" s="203">
        <f>IFERROR(VLOOKUP(Table110[[#This Row],[Date]],'Overweight Data'!A269:G1364,6,FALSE),"")</f>
        <v/>
      </c>
      <c r="AW271" s="213">
        <f>IFERROR(
   IF(
      OR(Table110[[#This Row],[Operating Time]]=0, (Table110[[#This Row],[Operating Time]]/IF(AD271&lt;=1,AD271+1,AD271))*60=0),
      1,
      ((Table110[[#This Row],[Operating Time]])/IF(AD271&lt;=1,AD271+1,AD271))*60
   ),
"_")</f>
        <v/>
      </c>
      <c r="AX271" s="213">
        <f>COUNTIFS('Downtime Data'!A:A,Table110[[#This Row],[Date]])</f>
        <v/>
      </c>
      <c r="AY271" s="211">
        <f>IFERROR((SUM(Table110[[#This Row],[Minor Stoppages]:[Material Shortages]])/Table110[[#This Row],['# Stops]])*60,"")</f>
        <v/>
      </c>
      <c r="AZ271" s="211" t="n"/>
      <c r="BA271" s="33" t="n">
        <v>46291</v>
      </c>
    </row>
    <row r="272" ht="20.15" customHeight="1" s="452">
      <c r="A272" s="21" t="n">
        <v>46289</v>
      </c>
      <c r="B272" s="22">
        <f>IF(A272="","",TEXT(A272,"dddddd"))</f>
        <v/>
      </c>
      <c r="C272" s="22" t="n"/>
      <c r="D272" s="23" t="n"/>
      <c r="E272" s="24">
        <f t="array" ref="E272">IFERROR(INDIRECT(D272),"")</f>
        <v/>
      </c>
      <c r="F272" s="25" t="n"/>
      <c r="G272" s="26" t="n"/>
      <c r="H272" s="27">
        <f>IFERROR((Table110[[#This Row],[Plan]]/Table110[[#This Row],[Hours Used]])/(Table110[[#This Row],[SOC (TPD)]]/24),"")</f>
        <v/>
      </c>
      <c r="I272" s="27">
        <f>IFERROR((Table110[[#This Row],[Volume Delivered (T)]]/Table110[[#This Row],[Hours Used]])/(Table110[[#This Row],[SOC (TPD)]]/24),"")</f>
        <v/>
      </c>
      <c r="J272" s="28" t="n"/>
      <c r="K272" s="28" t="n"/>
      <c r="L272" s="28" t="n"/>
      <c r="M272" s="25" t="n"/>
      <c r="N272" s="29" t="n"/>
      <c r="O272" s="83" t="n"/>
      <c r="P272" s="25" t="n"/>
      <c r="Q272" s="25" t="n"/>
      <c r="R272" s="69" t="n"/>
      <c r="S272" s="70" t="n"/>
      <c r="T272" s="30">
        <f>IF(Table110[[#This Row],[SKU]]="",0,24-Table110[[#This Row],[Legal Non-Operating Time]]-Table110[[#This Row],[No Demand Time]]-Table110[[#This Row],[Force Majeure]])</f>
        <v/>
      </c>
      <c r="U272" s="26" t="n"/>
      <c r="V272" s="26" t="n"/>
      <c r="W272" s="26" t="n"/>
      <c r="X272" s="26" t="n"/>
      <c r="Y272" s="26" t="n"/>
      <c r="Z272" s="26" t="n"/>
      <c r="AA272" s="26" t="n"/>
      <c r="AB272" s="30">
        <f>Table110[[#This Row],[Hours Used]]-SUM(Table110[[#This Row],[Planned Maintenance]:[Start and Finish Production]])</f>
        <v/>
      </c>
      <c r="AC272" s="26" t="n"/>
      <c r="AD272" s="26" t="n"/>
      <c r="AE272" s="26" t="n"/>
      <c r="AF272" s="26" t="n"/>
      <c r="AG272" s="26" t="n"/>
      <c r="AH272" s="26" t="n"/>
      <c r="AI272" s="24">
        <f>(Table110[[#This Row],[Hours Used]]-SUM(Table110[[#This Row],[Planned Maintenance]:[Start and Finish Production]])-SUM(Table110[[#This Row],[Minor Stoppages]:[Material Shortages]])-Table110[[#This Row],[Quality Loss (Hrs)]]-Table110[[#This Row],[Operating Time]])/3</f>
        <v/>
      </c>
      <c r="AJ272" s="24">
        <f>IFERROR(IF(Table110[[#This Row],[SKU]]="",0,Table110[[#This Row],[Quality Loss (T)]]/(Table110[[#This Row],[SOC (TPD)]]/24)),"")</f>
        <v/>
      </c>
      <c r="AK272" s="31">
        <f>IFERROR(IF(Table110[[#This Row],[SKU]]="",0,Table110[[#This Row],[Volume Delivered (T)]]/(Table110[[#This Row],[SOC (TPD)]]/24)),"")</f>
        <v/>
      </c>
      <c r="AL272" s="31">
        <f>IFERROR(Table110[[#This Row],[Operating Time]]/Table110[[#This Row],[PRODUCTION HOURS]],"")</f>
        <v/>
      </c>
      <c r="AM272" s="32" t="n"/>
      <c r="AN272" s="32" t="n"/>
      <c r="AO272" s="32" t="n"/>
      <c r="AP272" s="32" t="n">
        <v>0</v>
      </c>
      <c r="AQ272" s="32" t="n">
        <v>0</v>
      </c>
      <c r="AR272" s="32" t="n"/>
      <c r="AS272" s="32">
        <f>IFERROR(SUMIFS(#REF!,#REF!,'Shift Wise-Data Sheet'!A:A,#REF!,"Samridhi Perk Line")/SUMIFS(#REF!,#REF!,'Shift Wise-Data Sheet'!A:A,#REF!,"Samridhi Perk Line"),"")</f>
        <v/>
      </c>
      <c r="AT272" s="32" t="n"/>
      <c r="AU272" s="32" t="n"/>
      <c r="AV272" s="203">
        <f>IFERROR(VLOOKUP(Table110[[#This Row],[Date]],'Overweight Data'!A270:G1365,6,FALSE),"")</f>
        <v/>
      </c>
      <c r="AW272" s="213">
        <f>IFERROR(
   IF(
      OR(Table110[[#This Row],[Operating Time]]=0, (Table110[[#This Row],[Operating Time]]/IF(AD272&lt;=1,AD272+1,AD272))*60=0),
      1,
      ((Table110[[#This Row],[Operating Time]])/IF(AD272&lt;=1,AD272+1,AD272))*60
   ),
"_")</f>
        <v/>
      </c>
      <c r="AX272" s="213">
        <f>COUNTIFS('Downtime Data'!A:A,Table110[[#This Row],[Date]])</f>
        <v/>
      </c>
      <c r="AY272" s="211">
        <f>IFERROR((SUM(Table110[[#This Row],[Minor Stoppages]:[Material Shortages]])/Table110[[#This Row],['# Stops]])*60,"")</f>
        <v/>
      </c>
      <c r="AZ272" s="211" t="n"/>
      <c r="BA272" s="33" t="n">
        <v>46291</v>
      </c>
    </row>
    <row r="273" ht="20.15" customHeight="1" s="452">
      <c r="A273" s="21" t="n">
        <v>46290</v>
      </c>
      <c r="B273" s="22">
        <f>IF(A273="","",TEXT(A273,"dddddd"))</f>
        <v/>
      </c>
      <c r="C273" s="22" t="n"/>
      <c r="D273" s="23" t="n"/>
      <c r="E273" s="24">
        <f t="array" ref="E273">IFERROR(INDIRECT(D273),"")</f>
        <v/>
      </c>
      <c r="F273" s="25" t="n"/>
      <c r="G273" s="26" t="n"/>
      <c r="H273" s="27">
        <f>IFERROR((Table110[[#This Row],[Plan]]/Table110[[#This Row],[Hours Used]])/(Table110[[#This Row],[SOC (TPD)]]/24),"")</f>
        <v/>
      </c>
      <c r="I273" s="27">
        <f>IFERROR((Table110[[#This Row],[Volume Delivered (T)]]/Table110[[#This Row],[Hours Used]])/(Table110[[#This Row],[SOC (TPD)]]/24),"")</f>
        <v/>
      </c>
      <c r="J273" s="28" t="n"/>
      <c r="K273" s="28" t="n"/>
      <c r="L273" s="28" t="n"/>
      <c r="M273" s="25" t="n"/>
      <c r="N273" s="29" t="n"/>
      <c r="O273" s="83" t="n"/>
      <c r="P273" s="25" t="n"/>
      <c r="Q273" s="25" t="n"/>
      <c r="R273" s="69" t="n"/>
      <c r="S273" s="70" t="n"/>
      <c r="T273" s="30">
        <f>IF(Table110[[#This Row],[SKU]]="",0,24-Table110[[#This Row],[Legal Non-Operating Time]]-Table110[[#This Row],[No Demand Time]]-Table110[[#This Row],[Force Majeure]])</f>
        <v/>
      </c>
      <c r="U273" s="26" t="n"/>
      <c r="V273" s="26" t="n"/>
      <c r="W273" s="26" t="n"/>
      <c r="X273" s="26" t="n"/>
      <c r="Y273" s="26" t="n"/>
      <c r="Z273" s="26" t="n"/>
      <c r="AA273" s="26" t="n"/>
      <c r="AB273" s="30">
        <f>Table110[[#This Row],[Hours Used]]-SUM(Table110[[#This Row],[Planned Maintenance]:[Start and Finish Production]])</f>
        <v/>
      </c>
      <c r="AC273" s="26" t="n"/>
      <c r="AD273" s="26" t="n"/>
      <c r="AE273" s="26" t="n"/>
      <c r="AF273" s="26" t="n"/>
      <c r="AG273" s="26" t="n"/>
      <c r="AH273" s="26" t="n"/>
      <c r="AI273" s="24">
        <f>(Table110[[#This Row],[Hours Used]]-SUM(Table110[[#This Row],[Planned Maintenance]:[Start and Finish Production]])-SUM(Table110[[#This Row],[Minor Stoppages]:[Material Shortages]])-Table110[[#This Row],[Quality Loss (Hrs)]]-Table110[[#This Row],[Operating Time]])/3</f>
        <v/>
      </c>
      <c r="AJ273" s="24">
        <f>IFERROR(IF(Table110[[#This Row],[SKU]]="",0,Table110[[#This Row],[Quality Loss (T)]]/(Table110[[#This Row],[SOC (TPD)]]/24)),"")</f>
        <v/>
      </c>
      <c r="AK273" s="31">
        <f>IFERROR(IF(Table110[[#This Row],[SKU]]="",0,Table110[[#This Row],[Volume Delivered (T)]]/(Table110[[#This Row],[SOC (TPD)]]/24)),"")</f>
        <v/>
      </c>
      <c r="AL273" s="31">
        <f>IFERROR(Table110[[#This Row],[Operating Time]]/Table110[[#This Row],[PRODUCTION HOURS]],"")</f>
        <v/>
      </c>
      <c r="AM273" s="32" t="n"/>
      <c r="AN273" s="32" t="n"/>
      <c r="AO273" s="32" t="n"/>
      <c r="AP273" s="32" t="n">
        <v>2</v>
      </c>
      <c r="AQ273" s="32" t="n">
        <v>0</v>
      </c>
      <c r="AR273" s="32" t="n"/>
      <c r="AS273" s="32">
        <f>IFERROR(SUMIFS(#REF!,#REF!,'Shift Wise-Data Sheet'!A:A,#REF!,"Samridhi Perk Line")/SUMIFS(#REF!,#REF!,'Shift Wise-Data Sheet'!A:A,#REF!,"Samridhi Perk Line"),"")</f>
        <v/>
      </c>
      <c r="AT273" s="32" t="n"/>
      <c r="AU273" s="32" t="n"/>
      <c r="AV273" s="203">
        <f>IFERROR(VLOOKUP(Table110[[#This Row],[Date]],'Overweight Data'!A271:G1366,6,FALSE),"")</f>
        <v/>
      </c>
      <c r="AW273" s="213">
        <f>IFERROR(
   IF(
      OR(Table110[[#This Row],[Operating Time]]=0, (Table110[[#This Row],[Operating Time]]/IF(AD273&lt;=1,AD273+1,AD273))*60=0),
      1,
      ((Table110[[#This Row],[Operating Time]])/IF(AD273&lt;=1,AD273+1,AD273))*60
   ),
"_")</f>
        <v/>
      </c>
      <c r="AX273" s="213">
        <f>COUNTIFS('Downtime Data'!A:A,Table110[[#This Row],[Date]])</f>
        <v/>
      </c>
      <c r="AY273" s="211">
        <f>IFERROR((SUM(Table110[[#This Row],[Minor Stoppages]:[Material Shortages]])/Table110[[#This Row],['# Stops]])*60,"")</f>
        <v/>
      </c>
      <c r="AZ273" s="211" t="n"/>
      <c r="BA273" s="33" t="n">
        <v>46291</v>
      </c>
    </row>
    <row r="274" ht="20.15" customHeight="1" s="452">
      <c r="A274" s="21" t="n">
        <v>46291</v>
      </c>
      <c r="B274" s="22">
        <f>IF(A274="","",TEXT(A274,"dddddd"))</f>
        <v/>
      </c>
      <c r="C274" s="22" t="n"/>
      <c r="D274" s="23" t="n"/>
      <c r="E274" s="24">
        <f t="array" ref="E274">IFERROR(INDIRECT(D274),"")</f>
        <v/>
      </c>
      <c r="F274" s="25" t="n"/>
      <c r="G274" s="26" t="n"/>
      <c r="H274" s="27">
        <f>IFERROR((Table110[[#This Row],[Plan]]/Table110[[#This Row],[Hours Used]])/(Table110[[#This Row],[SOC (TPD)]]/24),"")</f>
        <v/>
      </c>
      <c r="I274" s="27">
        <f>IFERROR((Table110[[#This Row],[Volume Delivered (T)]]/Table110[[#This Row],[Hours Used]])/(Table110[[#This Row],[SOC (TPD)]]/24),"")</f>
        <v/>
      </c>
      <c r="J274" s="28" t="n"/>
      <c r="K274" s="28" t="n"/>
      <c r="L274" s="28" t="n"/>
      <c r="M274" s="25" t="n"/>
      <c r="N274" s="29" t="n"/>
      <c r="O274" s="83" t="n"/>
      <c r="P274" s="25" t="n"/>
      <c r="Q274" s="25" t="n"/>
      <c r="R274" s="69" t="n"/>
      <c r="S274" s="70" t="n"/>
      <c r="T274" s="30">
        <f>IF(Table110[[#This Row],[SKU]]="",0,24-Table110[[#This Row],[Legal Non-Operating Time]]-Table110[[#This Row],[No Demand Time]]-Table110[[#This Row],[Force Majeure]])</f>
        <v/>
      </c>
      <c r="U274" s="26" t="n"/>
      <c r="V274" s="26" t="n"/>
      <c r="W274" s="26" t="n"/>
      <c r="X274" s="26" t="n"/>
      <c r="Y274" s="26" t="n"/>
      <c r="Z274" s="26" t="n"/>
      <c r="AA274" s="26" t="n"/>
      <c r="AB274" s="30">
        <f>Table110[[#This Row],[Hours Used]]-SUM(Table110[[#This Row],[Planned Maintenance]:[Start and Finish Production]])</f>
        <v/>
      </c>
      <c r="AC274" s="26" t="n"/>
      <c r="AD274" s="26" t="n"/>
      <c r="AE274" s="26" t="n"/>
      <c r="AF274" s="26" t="n"/>
      <c r="AG274" s="26" t="n"/>
      <c r="AH274" s="26" t="n"/>
      <c r="AI274" s="24">
        <f>(Table110[[#This Row],[Hours Used]]-SUM(Table110[[#This Row],[Planned Maintenance]:[Start and Finish Production]])-SUM(Table110[[#This Row],[Minor Stoppages]:[Material Shortages]])-Table110[[#This Row],[Quality Loss (Hrs)]]-Table110[[#This Row],[Operating Time]])/3</f>
        <v/>
      </c>
      <c r="AJ274" s="24">
        <f>IFERROR(IF(Table110[[#This Row],[SKU]]="",0,Table110[[#This Row],[Quality Loss (T)]]/(Table110[[#This Row],[SOC (TPD)]]/24)),"")</f>
        <v/>
      </c>
      <c r="AK274" s="31">
        <f>IFERROR(IF(Table110[[#This Row],[SKU]]="",0,Table110[[#This Row],[Volume Delivered (T)]]/(Table110[[#This Row],[SOC (TPD)]]/24)),"")</f>
        <v/>
      </c>
      <c r="AL274" s="31">
        <f>IFERROR(Table110[[#This Row],[Operating Time]]/Table110[[#This Row],[PRODUCTION HOURS]],"")</f>
        <v/>
      </c>
      <c r="AM274" s="32" t="n"/>
      <c r="AN274" s="32" t="n"/>
      <c r="AO274" s="32" t="n"/>
      <c r="AP274" s="32" t="n">
        <v>1</v>
      </c>
      <c r="AQ274" s="32" t="n">
        <v>0</v>
      </c>
      <c r="AR274" s="32" t="n"/>
      <c r="AS274" s="32">
        <f>IFERROR(SUMIFS(#REF!,#REF!,'Shift Wise-Data Sheet'!A:A,#REF!,"Samridhi Perk Line")/SUMIFS(#REF!,#REF!,'Shift Wise-Data Sheet'!A:A,#REF!,"Samridhi Perk Line"),"")</f>
        <v/>
      </c>
      <c r="AT274" s="32" t="n"/>
      <c r="AU274" s="32" t="n"/>
      <c r="AV274" s="203">
        <f>IFERROR(VLOOKUP(Table110[[#This Row],[Date]],'Overweight Data'!A272:G1367,6,FALSE),"")</f>
        <v/>
      </c>
      <c r="AW274" s="213">
        <f>IFERROR(
   IF(
      OR(Table110[[#This Row],[Operating Time]]=0, (Table110[[#This Row],[Operating Time]]/IF(AD274&lt;=1,AD274+1,AD274))*60=0),
      1,
      ((Table110[[#This Row],[Operating Time]])/IF(AD274&lt;=1,AD274+1,AD274))*60
   ),
"_")</f>
        <v/>
      </c>
      <c r="AX274" s="213">
        <f>COUNTIFS('Downtime Data'!A:A,Table110[[#This Row],[Date]])</f>
        <v/>
      </c>
      <c r="AY274" s="211">
        <f>IFERROR((SUM(Table110[[#This Row],[Minor Stoppages]:[Material Shortages]])/Table110[[#This Row],['# Stops]])*60,"")</f>
        <v/>
      </c>
      <c r="AZ274" s="211" t="n"/>
      <c r="BA274" s="33" t="n">
        <v>46291</v>
      </c>
    </row>
    <row r="275" ht="20.15" customHeight="1" s="452">
      <c r="A275" s="21" t="n">
        <v>46292</v>
      </c>
      <c r="B275" s="22">
        <f>IF(A275="","",TEXT(A275,"dddddd"))</f>
        <v/>
      </c>
      <c r="C275" s="22" t="n"/>
      <c r="D275" s="23" t="n"/>
      <c r="E275" s="24">
        <f t="array" ref="E275">IFERROR(INDIRECT(D275),"")</f>
        <v/>
      </c>
      <c r="F275" s="25" t="n"/>
      <c r="G275" s="26" t="n"/>
      <c r="H275" s="27">
        <f>IFERROR((Table110[[#This Row],[Plan]]/Table110[[#This Row],[Hours Used]])/(Table110[[#This Row],[SOC (TPD)]]/24),"")</f>
        <v/>
      </c>
      <c r="I275" s="27">
        <f>IFERROR((Table110[[#This Row],[Volume Delivered (T)]]/Table110[[#This Row],[Hours Used]])/(Table110[[#This Row],[SOC (TPD)]]/24),"")</f>
        <v/>
      </c>
      <c r="J275" s="28" t="n"/>
      <c r="K275" s="28" t="n"/>
      <c r="L275" s="28" t="n"/>
      <c r="M275" s="25" t="n"/>
      <c r="N275" s="29" t="n"/>
      <c r="O275" s="83" t="n"/>
      <c r="P275" s="25" t="n"/>
      <c r="Q275" s="25" t="n"/>
      <c r="R275" s="69" t="n"/>
      <c r="S275" s="70" t="n"/>
      <c r="T275" s="30">
        <f>IF(Table110[[#This Row],[SKU]]="",0,24-Table110[[#This Row],[Legal Non-Operating Time]]-Table110[[#This Row],[No Demand Time]]-Table110[[#This Row],[Force Majeure]])</f>
        <v/>
      </c>
      <c r="U275" s="26" t="n"/>
      <c r="V275" s="26" t="n"/>
      <c r="W275" s="26" t="n"/>
      <c r="X275" s="26" t="n"/>
      <c r="Y275" s="26" t="n"/>
      <c r="Z275" s="26" t="n"/>
      <c r="AA275" s="26" t="n"/>
      <c r="AB275" s="30">
        <f>Table110[[#This Row],[Hours Used]]-SUM(Table110[[#This Row],[Planned Maintenance]:[Start and Finish Production]])</f>
        <v/>
      </c>
      <c r="AC275" s="26" t="n"/>
      <c r="AD275" s="26" t="n"/>
      <c r="AE275" s="26" t="n"/>
      <c r="AF275" s="26" t="n"/>
      <c r="AG275" s="26" t="n"/>
      <c r="AH275" s="26" t="n"/>
      <c r="AI275" s="24">
        <f>(Table110[[#This Row],[Hours Used]]-SUM(Table110[[#This Row],[Planned Maintenance]:[Start and Finish Production]])-SUM(Table110[[#This Row],[Minor Stoppages]:[Material Shortages]])-Table110[[#This Row],[Quality Loss (Hrs)]]-Table110[[#This Row],[Operating Time]])/3</f>
        <v/>
      </c>
      <c r="AJ275" s="24">
        <f>IFERROR(IF(Table110[[#This Row],[SKU]]="",0,Table110[[#This Row],[Quality Loss (T)]]/(Table110[[#This Row],[SOC (TPD)]]/24)),"")</f>
        <v/>
      </c>
      <c r="AK275" s="31">
        <f>IFERROR(IF(Table110[[#This Row],[SKU]]="",0,Table110[[#This Row],[Volume Delivered (T)]]/(Table110[[#This Row],[SOC (TPD)]]/24)),"")</f>
        <v/>
      </c>
      <c r="AL275" s="31">
        <f>IFERROR(Table110[[#This Row],[Operating Time]]/Table110[[#This Row],[PRODUCTION HOURS]],"")</f>
        <v/>
      </c>
      <c r="AM275" s="32" t="n"/>
      <c r="AN275" s="32" t="n"/>
      <c r="AO275" s="32" t="n"/>
      <c r="AP275" s="32" t="n">
        <v>0</v>
      </c>
      <c r="AQ275" s="32" t="n">
        <v>0</v>
      </c>
      <c r="AR275" s="32" t="n"/>
      <c r="AS275" s="32">
        <f>IFERROR(SUMIFS(#REF!,#REF!,'Shift Wise-Data Sheet'!A:A,#REF!,"Samridhi Perk Line")/SUMIFS(#REF!,#REF!,'Shift Wise-Data Sheet'!A:A,#REF!,"Samridhi Perk Line"),"")</f>
        <v/>
      </c>
      <c r="AT275" s="32" t="n"/>
      <c r="AU275" s="32" t="n"/>
      <c r="AV275" s="203">
        <f>IFERROR(VLOOKUP(Table110[[#This Row],[Date]],'Overweight Data'!A273:G1368,6,FALSE),"")</f>
        <v/>
      </c>
      <c r="AW275" s="213">
        <f>IFERROR(
   IF(
      OR(Table110[[#This Row],[Operating Time]]=0, (Table110[[#This Row],[Operating Time]]/IF(AD275&lt;=1,AD275+1,AD275))*60=0),
      1,
      ((Table110[[#This Row],[Operating Time]])/IF(AD275&lt;=1,AD275+1,AD275))*60
   ),
"_")</f>
        <v/>
      </c>
      <c r="AX275" s="213">
        <f>COUNTIFS('Downtime Data'!A:A,Table110[[#This Row],[Date]])</f>
        <v/>
      </c>
      <c r="AY275" s="211">
        <f>IFERROR((SUM(Table110[[#This Row],[Minor Stoppages]:[Material Shortages]])/Table110[[#This Row],['# Stops]])*60,"")</f>
        <v/>
      </c>
      <c r="AZ275" s="211" t="n"/>
      <c r="BA275" s="33" t="n">
        <v>46291</v>
      </c>
    </row>
    <row r="276" ht="20.15" customHeight="1" s="452">
      <c r="A276" s="21" t="n">
        <v>46293</v>
      </c>
      <c r="B276" s="22">
        <f>IF(A276="","",TEXT(A276,"dddddd"))</f>
        <v/>
      </c>
      <c r="C276" s="22" t="n"/>
      <c r="D276" s="23" t="n"/>
      <c r="E276" s="24">
        <f t="array" ref="E276">IFERROR(INDIRECT(D276),"")</f>
        <v/>
      </c>
      <c r="F276" s="25" t="n"/>
      <c r="G276" s="26" t="n"/>
      <c r="H276" s="27">
        <f>IFERROR((Table110[[#This Row],[Plan]]/Table110[[#This Row],[Hours Used]])/(Table110[[#This Row],[SOC (TPD)]]/24),"")</f>
        <v/>
      </c>
      <c r="I276" s="27">
        <f>IFERROR((Table110[[#This Row],[Volume Delivered (T)]]/Table110[[#This Row],[Hours Used]])/(Table110[[#This Row],[SOC (TPD)]]/24),"")</f>
        <v/>
      </c>
      <c r="J276" s="28" t="n"/>
      <c r="K276" s="28" t="n"/>
      <c r="L276" s="28" t="n"/>
      <c r="M276" s="25" t="n"/>
      <c r="N276" s="29" t="n"/>
      <c r="O276" s="83" t="n"/>
      <c r="P276" s="25" t="n"/>
      <c r="Q276" s="25" t="n"/>
      <c r="R276" s="69" t="n"/>
      <c r="S276" s="70" t="n"/>
      <c r="T276" s="30">
        <f>IF(Table110[[#This Row],[SKU]]="",0,24-Table110[[#This Row],[Legal Non-Operating Time]]-Table110[[#This Row],[No Demand Time]]-Table110[[#This Row],[Force Majeure]])</f>
        <v/>
      </c>
      <c r="U276" s="26" t="n"/>
      <c r="V276" s="26" t="n"/>
      <c r="W276" s="26" t="n"/>
      <c r="X276" s="26" t="n"/>
      <c r="Y276" s="26" t="n"/>
      <c r="Z276" s="26" t="n"/>
      <c r="AA276" s="26" t="n"/>
      <c r="AB276" s="30">
        <f>Table110[[#This Row],[Hours Used]]-SUM(Table110[[#This Row],[Planned Maintenance]:[Start and Finish Production]])</f>
        <v/>
      </c>
      <c r="AC276" s="26" t="n"/>
      <c r="AD276" s="26" t="n"/>
      <c r="AE276" s="26" t="n"/>
      <c r="AF276" s="26" t="n"/>
      <c r="AG276" s="26" t="n"/>
      <c r="AH276" s="26" t="n"/>
      <c r="AI276" s="24">
        <f>(Table110[[#This Row],[Hours Used]]-SUM(Table110[[#This Row],[Planned Maintenance]:[Start and Finish Production]])-SUM(Table110[[#This Row],[Minor Stoppages]:[Material Shortages]])-Table110[[#This Row],[Quality Loss (Hrs)]]-Table110[[#This Row],[Operating Time]])/3</f>
        <v/>
      </c>
      <c r="AJ276" s="24">
        <f>IFERROR(IF(Table110[[#This Row],[SKU]]="",0,Table110[[#This Row],[Quality Loss (T)]]/(Table110[[#This Row],[SOC (TPD)]]/24)),"")</f>
        <v/>
      </c>
      <c r="AK276" s="31">
        <f>IFERROR(IF(Table110[[#This Row],[SKU]]="",0,Table110[[#This Row],[Volume Delivered (T)]]/(Table110[[#This Row],[SOC (TPD)]]/24)),"")</f>
        <v/>
      </c>
      <c r="AL276" s="31">
        <f>IFERROR(Table110[[#This Row],[Operating Time]]/Table110[[#This Row],[PRODUCTION HOURS]],"")</f>
        <v/>
      </c>
      <c r="AM276" s="32" t="n"/>
      <c r="AN276" s="32" t="n"/>
      <c r="AO276" s="32" t="n"/>
      <c r="AP276" s="32" t="n">
        <v>23</v>
      </c>
      <c r="AQ276" s="32" t="n">
        <v>0</v>
      </c>
      <c r="AR276" s="32" t="n"/>
      <c r="AS276" s="32">
        <f>IFERROR(SUMIFS(#REF!,#REF!,'Shift Wise-Data Sheet'!A:A,#REF!,"Samridhi Perk Line")/SUMIFS(#REF!,#REF!,'Shift Wise-Data Sheet'!A:A,#REF!,"Samridhi Perk Line"),"")</f>
        <v/>
      </c>
      <c r="AT276" s="32" t="n"/>
      <c r="AU276" s="32" t="n"/>
      <c r="AV276" s="203">
        <f>IFERROR(VLOOKUP(Table110[[#This Row],[Date]],'Overweight Data'!A274:G1369,6,FALSE),"")</f>
        <v/>
      </c>
      <c r="AW276" s="213">
        <f>IFERROR(
   IF(
      OR(Table110[[#This Row],[Operating Time]]=0, (Table110[[#This Row],[Operating Time]]/IF(AD276&lt;=1,AD276+1,AD276))*60=0),
      1,
      ((Table110[[#This Row],[Operating Time]])/IF(AD276&lt;=1,AD276+1,AD276))*60
   ),
"_")</f>
        <v/>
      </c>
      <c r="AX276" s="213">
        <f>COUNTIFS('Downtime Data'!A:A,Table110[[#This Row],[Date]])</f>
        <v/>
      </c>
      <c r="AY276" s="211">
        <f>IFERROR((SUM(Table110[[#This Row],[Minor Stoppages]:[Material Shortages]])/Table110[[#This Row],['# Stops]])*60,"")</f>
        <v/>
      </c>
      <c r="AZ276" s="211" t="n"/>
      <c r="BA276" s="33" t="n">
        <v>46321</v>
      </c>
    </row>
    <row r="277" ht="20.15" customHeight="1" s="452">
      <c r="A277" s="21" t="n">
        <v>46294</v>
      </c>
      <c r="B277" s="22">
        <f>IF(A277="","",TEXT(A277,"dddddd"))</f>
        <v/>
      </c>
      <c r="C277" s="22" t="n"/>
      <c r="D277" s="23" t="n"/>
      <c r="E277" s="24">
        <f t="array" ref="E277">IFERROR(INDIRECT(D277),"")</f>
        <v/>
      </c>
      <c r="F277" s="25" t="n"/>
      <c r="G277" s="26" t="n"/>
      <c r="H277" s="27">
        <f>IFERROR((Table110[[#This Row],[Plan]]/Table110[[#This Row],[Hours Used]])/(Table110[[#This Row],[SOC (TPD)]]/24),"")</f>
        <v/>
      </c>
      <c r="I277" s="27">
        <f>IFERROR((Table110[[#This Row],[Volume Delivered (T)]]/Table110[[#This Row],[Hours Used]])/(Table110[[#This Row],[SOC (TPD)]]/24),"")</f>
        <v/>
      </c>
      <c r="J277" s="28" t="n"/>
      <c r="K277" s="28" t="n"/>
      <c r="L277" s="28" t="n"/>
      <c r="M277" s="25" t="n"/>
      <c r="N277" s="29" t="n"/>
      <c r="O277" s="83" t="n"/>
      <c r="P277" s="25" t="n"/>
      <c r="Q277" s="25" t="n"/>
      <c r="R277" s="69" t="n"/>
      <c r="S277" s="70" t="n"/>
      <c r="T277" s="30">
        <f>IF(Table110[[#This Row],[SKU]]="",0,24-Table110[[#This Row],[Legal Non-Operating Time]]-Table110[[#This Row],[No Demand Time]]-Table110[[#This Row],[Force Majeure]])</f>
        <v/>
      </c>
      <c r="U277" s="26" t="n"/>
      <c r="V277" s="26" t="n"/>
      <c r="W277" s="26" t="n"/>
      <c r="X277" s="26" t="n"/>
      <c r="Y277" s="26" t="n"/>
      <c r="Z277" s="26" t="n"/>
      <c r="AA277" s="26" t="n"/>
      <c r="AB277" s="30">
        <f>Table110[[#This Row],[Hours Used]]-SUM(Table110[[#This Row],[Planned Maintenance]:[Start and Finish Production]])</f>
        <v/>
      </c>
      <c r="AC277" s="26" t="n"/>
      <c r="AD277" s="26" t="n"/>
      <c r="AE277" s="26" t="n"/>
      <c r="AF277" s="26" t="n"/>
      <c r="AG277" s="26" t="n"/>
      <c r="AH277" s="26" t="n"/>
      <c r="AI277" s="24">
        <f>(Table110[[#This Row],[Hours Used]]-SUM(Table110[[#This Row],[Planned Maintenance]:[Start and Finish Production]])-SUM(Table110[[#This Row],[Minor Stoppages]:[Material Shortages]])-Table110[[#This Row],[Quality Loss (Hrs)]]-Table110[[#This Row],[Operating Time]])/3</f>
        <v/>
      </c>
      <c r="AJ277" s="24">
        <f>IFERROR(IF(Table110[[#This Row],[SKU]]="",0,Table110[[#This Row],[Quality Loss (T)]]/(Table110[[#This Row],[SOC (TPD)]]/24)),"")</f>
        <v/>
      </c>
      <c r="AK277" s="31">
        <f>IFERROR(IF(Table110[[#This Row],[SKU]]="",0,Table110[[#This Row],[Volume Delivered (T)]]/(Table110[[#This Row],[SOC (TPD)]]/24)),"")</f>
        <v/>
      </c>
      <c r="AL277" s="31">
        <f>IFERROR(Table110[[#This Row],[Operating Time]]/Table110[[#This Row],[PRODUCTION HOURS]],"")</f>
        <v/>
      </c>
      <c r="AM277" s="32" t="n"/>
      <c r="AN277" s="32" t="n"/>
      <c r="AO277" s="32" t="n"/>
      <c r="AP277" s="32" t="n">
        <v>25</v>
      </c>
      <c r="AQ277" s="32" t="n">
        <v>0</v>
      </c>
      <c r="AR277" s="32" t="n"/>
      <c r="AS277" s="32">
        <f>IFERROR(SUMIFS(#REF!,#REF!,'Shift Wise-Data Sheet'!A:A,#REF!,"Samridhi Perk Line")/SUMIFS(#REF!,#REF!,'Shift Wise-Data Sheet'!A:A,#REF!,"Samridhi Perk Line"),"")</f>
        <v/>
      </c>
      <c r="AT277" s="32" t="n"/>
      <c r="AU277" s="32" t="n"/>
      <c r="AV277" s="203">
        <f>IFERROR(VLOOKUP(Table110[[#This Row],[Date]],'Overweight Data'!A275:G1370,6,FALSE),"")</f>
        <v/>
      </c>
      <c r="AW277" s="213">
        <f>IFERROR(
   IF(
      OR(Table110[[#This Row],[Operating Time]]=0, (Table110[[#This Row],[Operating Time]]/IF(AD277&lt;=1,AD277+1,AD277))*60=0),
      1,
      ((Table110[[#This Row],[Operating Time]])/IF(AD277&lt;=1,AD277+1,AD277))*60
   ),
"_")</f>
        <v/>
      </c>
      <c r="AX277" s="213">
        <f>COUNTIFS('Downtime Data'!A:A,Table110[[#This Row],[Date]])</f>
        <v/>
      </c>
      <c r="AY277" s="211">
        <f>IFERROR((SUM(Table110[[#This Row],[Minor Stoppages]:[Material Shortages]])/Table110[[#This Row],['# Stops]])*60,"")</f>
        <v/>
      </c>
      <c r="AZ277" s="211" t="n"/>
      <c r="BA277" s="33" t="n">
        <v>46321</v>
      </c>
    </row>
    <row r="278" ht="20.15" customHeight="1" s="452">
      <c r="A278" s="21" t="n">
        <v>46295</v>
      </c>
      <c r="B278" s="22">
        <f>IF(A278="","",TEXT(A278,"dddddd"))</f>
        <v/>
      </c>
      <c r="C278" s="22" t="n"/>
      <c r="D278" s="23" t="n"/>
      <c r="E278" s="24">
        <f t="array" ref="E278">IFERROR(INDIRECT(D278),"")</f>
        <v/>
      </c>
      <c r="F278" s="25" t="n"/>
      <c r="G278" s="26" t="n"/>
      <c r="H278" s="27">
        <f>IFERROR((Table110[[#This Row],[Plan]]/Table110[[#This Row],[Hours Used]])/(Table110[[#This Row],[SOC (TPD)]]/24),"")</f>
        <v/>
      </c>
      <c r="I278" s="27">
        <f>IFERROR((Table110[[#This Row],[Volume Delivered (T)]]/Table110[[#This Row],[Hours Used]])/(Table110[[#This Row],[SOC (TPD)]]/24),"")</f>
        <v/>
      </c>
      <c r="J278" s="28" t="n"/>
      <c r="K278" s="28" t="n"/>
      <c r="L278" s="28" t="n"/>
      <c r="M278" s="25" t="n"/>
      <c r="N278" s="29" t="n"/>
      <c r="O278" s="83" t="n"/>
      <c r="P278" s="25" t="n"/>
      <c r="Q278" s="25" t="n"/>
      <c r="R278" s="69" t="n"/>
      <c r="S278" s="70" t="n"/>
      <c r="T278" s="30">
        <f>IF(Table110[[#This Row],[SKU]]="",0,24-Table110[[#This Row],[Legal Non-Operating Time]]-Table110[[#This Row],[No Demand Time]]-Table110[[#This Row],[Force Majeure]])</f>
        <v/>
      </c>
      <c r="U278" s="26" t="n"/>
      <c r="V278" s="26" t="n"/>
      <c r="W278" s="26" t="n"/>
      <c r="X278" s="26" t="n"/>
      <c r="Y278" s="26" t="n"/>
      <c r="Z278" s="26" t="n"/>
      <c r="AA278" s="26" t="n"/>
      <c r="AB278" s="30">
        <f>Table110[[#This Row],[Hours Used]]-SUM(Table110[[#This Row],[Planned Maintenance]:[Start and Finish Production]])</f>
        <v/>
      </c>
      <c r="AC278" s="26" t="n"/>
      <c r="AD278" s="26" t="n"/>
      <c r="AE278" s="26" t="n"/>
      <c r="AF278" s="26" t="n"/>
      <c r="AG278" s="26" t="n"/>
      <c r="AH278" s="26" t="n"/>
      <c r="AI278" s="24">
        <f>(Table110[[#This Row],[Hours Used]]-SUM(Table110[[#This Row],[Planned Maintenance]:[Start and Finish Production]])-SUM(Table110[[#This Row],[Minor Stoppages]:[Material Shortages]])-Table110[[#This Row],[Quality Loss (Hrs)]]-Table110[[#This Row],[Operating Time]])/3</f>
        <v/>
      </c>
      <c r="AJ278" s="24">
        <f>IFERROR(IF(Table110[[#This Row],[SKU]]="",0,Table110[[#This Row],[Quality Loss (T)]]/(Table110[[#This Row],[SOC (TPD)]]/24)),"")</f>
        <v/>
      </c>
      <c r="AK278" s="31">
        <f>IFERROR(IF(Table110[[#This Row],[SKU]]="",0,Table110[[#This Row],[Volume Delivered (T)]]/(Table110[[#This Row],[SOC (TPD)]]/24)),"")</f>
        <v/>
      </c>
      <c r="AL278" s="31">
        <f>IFERROR(Table110[[#This Row],[Operating Time]]/Table110[[#This Row],[PRODUCTION HOURS]],"")</f>
        <v/>
      </c>
      <c r="AM278" s="32" t="n"/>
      <c r="AN278" s="32" t="n"/>
      <c r="AO278" s="32" t="n"/>
      <c r="AP278" s="32" t="n">
        <v>0</v>
      </c>
      <c r="AQ278" s="32" t="n">
        <v>0</v>
      </c>
      <c r="AR278" s="32" t="n"/>
      <c r="AS278" s="32">
        <f>IFERROR(SUMIFS(#REF!,#REF!,'Shift Wise-Data Sheet'!A:A,#REF!,"Samridhi Perk Line")/SUMIFS(#REF!,#REF!,'Shift Wise-Data Sheet'!A:A,#REF!,"Samridhi Perk Line"),"")</f>
        <v/>
      </c>
      <c r="AT278" s="32" t="n"/>
      <c r="AU278" s="32" t="n"/>
      <c r="AV278" s="203">
        <f>IFERROR(VLOOKUP(Table110[[#This Row],[Date]],'Overweight Data'!A276:G1371,6,FALSE),"")</f>
        <v/>
      </c>
      <c r="AW278" s="213">
        <f>IFERROR(
   IF(
      OR(Table110[[#This Row],[Operating Time]]=0, (Table110[[#This Row],[Operating Time]]/IF(AD278&lt;=1,AD278+1,AD278))*60=0),
      1,
      ((Table110[[#This Row],[Operating Time]])/IF(AD278&lt;=1,AD278+1,AD278))*60
   ),
"_")</f>
        <v/>
      </c>
      <c r="AX278" s="213">
        <f>COUNTIFS('Downtime Data'!A:A,Table110[[#This Row],[Date]])</f>
        <v/>
      </c>
      <c r="AY278" s="211">
        <f>IFERROR((SUM(Table110[[#This Row],[Minor Stoppages]:[Material Shortages]])/Table110[[#This Row],['# Stops]])*60,"")</f>
        <v/>
      </c>
      <c r="AZ278" s="211" t="n"/>
      <c r="BA278" s="33" t="n">
        <v>46321</v>
      </c>
    </row>
    <row r="279" ht="20.15" customHeight="1" s="452">
      <c r="A279" s="21" t="n">
        <v>46296</v>
      </c>
      <c r="B279" s="22">
        <f>IF(A279="","",TEXT(A279,"dddddd"))</f>
        <v/>
      </c>
      <c r="C279" s="22" t="n"/>
      <c r="D279" s="23" t="n"/>
      <c r="E279" s="24">
        <f t="array" ref="E279">IFERROR(INDIRECT(D279),"")</f>
        <v/>
      </c>
      <c r="F279" s="25" t="n"/>
      <c r="G279" s="26" t="n"/>
      <c r="H279" s="27">
        <f>IFERROR((Table110[[#This Row],[Plan]]/Table110[[#This Row],[Hours Used]])/(Table110[[#This Row],[SOC (TPD)]]/24),"")</f>
        <v/>
      </c>
      <c r="I279" s="27">
        <f>IFERROR((Table110[[#This Row],[Volume Delivered (T)]]/Table110[[#This Row],[Hours Used]])/(Table110[[#This Row],[SOC (TPD)]]/24),"")</f>
        <v/>
      </c>
      <c r="J279" s="28" t="n"/>
      <c r="K279" s="28" t="n"/>
      <c r="L279" s="28" t="n"/>
      <c r="M279" s="25" t="n"/>
      <c r="N279" s="29" t="n"/>
      <c r="O279" s="83" t="n"/>
      <c r="P279" s="25" t="n"/>
      <c r="Q279" s="25" t="n"/>
      <c r="R279" s="69" t="n"/>
      <c r="S279" s="70" t="n"/>
      <c r="T279" s="30">
        <f>IF(Table110[[#This Row],[SKU]]="",0,24-Table110[[#This Row],[Legal Non-Operating Time]]-Table110[[#This Row],[No Demand Time]]-Table110[[#This Row],[Force Majeure]])</f>
        <v/>
      </c>
      <c r="U279" s="26" t="n"/>
      <c r="V279" s="26" t="n"/>
      <c r="W279" s="26" t="n"/>
      <c r="X279" s="26" t="n"/>
      <c r="Y279" s="26" t="n"/>
      <c r="Z279" s="26" t="n"/>
      <c r="AA279" s="26" t="n"/>
      <c r="AB279" s="30">
        <f>Table110[[#This Row],[Hours Used]]-SUM(Table110[[#This Row],[Planned Maintenance]:[Start and Finish Production]])</f>
        <v/>
      </c>
      <c r="AC279" s="26" t="n"/>
      <c r="AD279" s="26" t="n"/>
      <c r="AE279" s="26" t="n"/>
      <c r="AF279" s="26" t="n"/>
      <c r="AG279" s="26" t="n"/>
      <c r="AH279" s="26" t="n"/>
      <c r="AI279" s="24">
        <f>(Table110[[#This Row],[Hours Used]]-SUM(Table110[[#This Row],[Planned Maintenance]:[Start and Finish Production]])-SUM(Table110[[#This Row],[Minor Stoppages]:[Material Shortages]])-Table110[[#This Row],[Quality Loss (Hrs)]]-Table110[[#This Row],[Operating Time]])/3</f>
        <v/>
      </c>
      <c r="AJ279" s="24">
        <f>IFERROR(IF(Table110[[#This Row],[SKU]]="",0,Table110[[#This Row],[Quality Loss (T)]]/(Table110[[#This Row],[SOC (TPD)]]/24)),"")</f>
        <v/>
      </c>
      <c r="AK279" s="31">
        <f>IFERROR(IF(Table110[[#This Row],[SKU]]="",0,Table110[[#This Row],[Volume Delivered (T)]]/(Table110[[#This Row],[SOC (TPD)]]/24)),"")</f>
        <v/>
      </c>
      <c r="AL279" s="31">
        <f>IFERROR(Table110[[#This Row],[Operating Time]]/Table110[[#This Row],[PRODUCTION HOURS]],"")</f>
        <v/>
      </c>
      <c r="AM279" s="32" t="n"/>
      <c r="AN279" s="32" t="n"/>
      <c r="AO279" s="32" t="n"/>
      <c r="AP279" s="32" t="n">
        <v>4</v>
      </c>
      <c r="AQ279" s="32" t="n">
        <v>0</v>
      </c>
      <c r="AR279" s="32" t="n"/>
      <c r="AS279" s="32">
        <f>IFERROR(SUMIFS(#REF!,#REF!,'Shift Wise-Data Sheet'!A:A,#REF!,"Samridhi Perk Line")/SUMIFS(#REF!,#REF!,'Shift Wise-Data Sheet'!A:A,#REF!,"Samridhi Perk Line"),"")</f>
        <v/>
      </c>
      <c r="AT279" s="32" t="n"/>
      <c r="AU279" s="32" t="n"/>
      <c r="AV279" s="203">
        <f>IFERROR(VLOOKUP(Table110[[#This Row],[Date]],'Overweight Data'!A277:G1372,6,FALSE),"")</f>
        <v/>
      </c>
      <c r="AW279" s="213">
        <f>IFERROR(
   IF(
      OR(Table110[[#This Row],[Operating Time]]=0, (Table110[[#This Row],[Operating Time]]/IF(AD279&lt;=1,AD279+1,AD279))*60=0),
      1,
      ((Table110[[#This Row],[Operating Time]])/IF(AD279&lt;=1,AD279+1,AD279))*60
   ),
"_")</f>
        <v/>
      </c>
      <c r="AX279" s="213">
        <f>COUNTIFS('Downtime Data'!A:A,Table110[[#This Row],[Date]])</f>
        <v/>
      </c>
      <c r="AY279" s="211">
        <f>IFERROR((SUM(Table110[[#This Row],[Minor Stoppages]:[Material Shortages]])/Table110[[#This Row],['# Stops]])*60,"")</f>
        <v/>
      </c>
      <c r="AZ279" s="211" t="n"/>
      <c r="BA279" s="33" t="n">
        <v>46321</v>
      </c>
    </row>
    <row r="280" ht="20.15" customHeight="1" s="452">
      <c r="A280" s="21" t="n">
        <v>46297</v>
      </c>
      <c r="B280" s="22">
        <f>IF(A280="","",TEXT(A280,"dddddd"))</f>
        <v/>
      </c>
      <c r="C280" s="22" t="n"/>
      <c r="D280" s="23" t="n"/>
      <c r="E280" s="24">
        <f t="array" ref="E280">IFERROR(INDIRECT(D280),"")</f>
        <v/>
      </c>
      <c r="F280" s="25" t="n"/>
      <c r="G280" s="26" t="n"/>
      <c r="H280" s="27">
        <f>IFERROR((Table110[[#This Row],[Plan]]/Table110[[#This Row],[Hours Used]])/(Table110[[#This Row],[SOC (TPD)]]/24),"")</f>
        <v/>
      </c>
      <c r="I280" s="27">
        <f>IFERROR((Table110[[#This Row],[Volume Delivered (T)]]/Table110[[#This Row],[Hours Used]])/(Table110[[#This Row],[SOC (TPD)]]/24),"")</f>
        <v/>
      </c>
      <c r="J280" s="28" t="n"/>
      <c r="K280" s="28" t="n"/>
      <c r="L280" s="28" t="n"/>
      <c r="M280" s="25" t="n"/>
      <c r="N280" s="29" t="n"/>
      <c r="O280" s="83" t="n"/>
      <c r="P280" s="25" t="n"/>
      <c r="Q280" s="25" t="n"/>
      <c r="R280" s="69" t="n"/>
      <c r="S280" s="70" t="n"/>
      <c r="T280" s="30">
        <f>IF(Table110[[#This Row],[SKU]]="",0,24-Table110[[#This Row],[Legal Non-Operating Time]]-Table110[[#This Row],[No Demand Time]]-Table110[[#This Row],[Force Majeure]])</f>
        <v/>
      </c>
      <c r="U280" s="26" t="n"/>
      <c r="V280" s="26" t="n"/>
      <c r="W280" s="26" t="n"/>
      <c r="X280" s="26" t="n"/>
      <c r="Y280" s="26" t="n"/>
      <c r="Z280" s="26" t="n"/>
      <c r="AA280" s="26" t="n"/>
      <c r="AB280" s="30">
        <f>Table110[[#This Row],[Hours Used]]-SUM(Table110[[#This Row],[Planned Maintenance]:[Start and Finish Production]])</f>
        <v/>
      </c>
      <c r="AC280" s="26" t="n"/>
      <c r="AD280" s="26" t="n"/>
      <c r="AE280" s="26" t="n"/>
      <c r="AF280" s="26" t="n"/>
      <c r="AG280" s="26" t="n"/>
      <c r="AH280" s="26" t="n"/>
      <c r="AI280" s="24">
        <f>(Table110[[#This Row],[Hours Used]]-SUM(Table110[[#This Row],[Planned Maintenance]:[Start and Finish Production]])-SUM(Table110[[#This Row],[Minor Stoppages]:[Material Shortages]])-Table110[[#This Row],[Quality Loss (Hrs)]]-Table110[[#This Row],[Operating Time]])/3</f>
        <v/>
      </c>
      <c r="AJ280" s="24">
        <f>IFERROR(IF(Table110[[#This Row],[SKU]]="",0,Table110[[#This Row],[Quality Loss (T)]]/(Table110[[#This Row],[SOC (TPD)]]/24)),"")</f>
        <v/>
      </c>
      <c r="AK280" s="31">
        <f>IFERROR(IF(Table110[[#This Row],[SKU]]="",0,Table110[[#This Row],[Volume Delivered (T)]]/(Table110[[#This Row],[SOC (TPD)]]/24)),"")</f>
        <v/>
      </c>
      <c r="AL280" s="31">
        <f>IFERROR(Table110[[#This Row],[Operating Time]]/Table110[[#This Row],[PRODUCTION HOURS]],"")</f>
        <v/>
      </c>
      <c r="AM280" s="32" t="n"/>
      <c r="AN280" s="32" t="n"/>
      <c r="AO280" s="32" t="n"/>
      <c r="AP280" s="32" t="n">
        <v>0</v>
      </c>
      <c r="AQ280" s="32" t="n">
        <v>0</v>
      </c>
      <c r="AR280" s="32" t="n"/>
      <c r="AS280" s="32">
        <f>IFERROR(SUMIFS(#REF!,#REF!,'Shift Wise-Data Sheet'!A:A,#REF!,"Samridhi Perk Line")/SUMIFS(#REF!,#REF!,'Shift Wise-Data Sheet'!A:A,#REF!,"Samridhi Perk Line"),"")</f>
        <v/>
      </c>
      <c r="AT280" s="32" t="n"/>
      <c r="AU280" s="32" t="n"/>
      <c r="AV280" s="203">
        <f>IFERROR(VLOOKUP(Table110[[#This Row],[Date]],'Overweight Data'!A278:G1373,6,FALSE),"")</f>
        <v/>
      </c>
      <c r="AW280" s="213">
        <f>IFERROR(
   IF(
      OR(Table110[[#This Row],[Operating Time]]=0, (Table110[[#This Row],[Operating Time]]/IF(AD280&lt;=1,AD280+1,AD280))*60=0),
      1,
      ((Table110[[#This Row],[Operating Time]])/IF(AD280&lt;=1,AD280+1,AD280))*60
   ),
"_")</f>
        <v/>
      </c>
      <c r="AX280" s="213">
        <f>COUNTIFS('Downtime Data'!A:A,Table110[[#This Row],[Date]])</f>
        <v/>
      </c>
      <c r="AY280" s="211">
        <f>IFERROR((SUM(Table110[[#This Row],[Minor Stoppages]:[Material Shortages]])/Table110[[#This Row],['# Stops]])*60,"")</f>
        <v/>
      </c>
      <c r="AZ280" s="211" t="n"/>
      <c r="BA280" s="33" t="n">
        <v>46321</v>
      </c>
    </row>
    <row r="281" ht="20.15" customHeight="1" s="452">
      <c r="A281" s="21" t="n">
        <v>46298</v>
      </c>
      <c r="B281" s="22">
        <f>IF(A281="","",TEXT(A281,"dddddd"))</f>
        <v/>
      </c>
      <c r="C281" s="22" t="n"/>
      <c r="D281" s="23" t="n"/>
      <c r="E281" s="24">
        <f t="array" ref="E281">IFERROR(INDIRECT(D281),"")</f>
        <v/>
      </c>
      <c r="F281" s="25" t="n"/>
      <c r="G281" s="26" t="n"/>
      <c r="H281" s="27">
        <f>IFERROR((Table110[[#This Row],[Plan]]/Table110[[#This Row],[Hours Used]])/(Table110[[#This Row],[SOC (TPD)]]/24),"")</f>
        <v/>
      </c>
      <c r="I281" s="27">
        <f>IFERROR((Table110[[#This Row],[Volume Delivered (T)]]/Table110[[#This Row],[Hours Used]])/(Table110[[#This Row],[SOC (TPD)]]/24),"")</f>
        <v/>
      </c>
      <c r="J281" s="28" t="n"/>
      <c r="K281" s="28" t="n"/>
      <c r="L281" s="28" t="n"/>
      <c r="M281" s="25" t="n"/>
      <c r="N281" s="29" t="n"/>
      <c r="O281" s="83" t="n"/>
      <c r="P281" s="25" t="n"/>
      <c r="Q281" s="25" t="n"/>
      <c r="R281" s="69" t="n"/>
      <c r="S281" s="70" t="n"/>
      <c r="T281" s="30">
        <f>IF(Table110[[#This Row],[SKU]]="",0,24-Table110[[#This Row],[Legal Non-Operating Time]]-Table110[[#This Row],[No Demand Time]]-Table110[[#This Row],[Force Majeure]])</f>
        <v/>
      </c>
      <c r="U281" s="26" t="n"/>
      <c r="V281" s="26" t="n"/>
      <c r="W281" s="26" t="n"/>
      <c r="X281" s="26" t="n"/>
      <c r="Y281" s="26" t="n"/>
      <c r="Z281" s="26" t="n"/>
      <c r="AA281" s="26" t="n"/>
      <c r="AB281" s="30">
        <f>Table110[[#This Row],[Hours Used]]-SUM(Table110[[#This Row],[Planned Maintenance]:[Start and Finish Production]])</f>
        <v/>
      </c>
      <c r="AC281" s="26" t="n"/>
      <c r="AD281" s="26" t="n"/>
      <c r="AE281" s="26" t="n"/>
      <c r="AF281" s="26" t="n"/>
      <c r="AG281" s="26" t="n"/>
      <c r="AH281" s="26" t="n"/>
      <c r="AI281" s="24">
        <f>(Table110[[#This Row],[Hours Used]]-SUM(Table110[[#This Row],[Planned Maintenance]:[Start and Finish Production]])-SUM(Table110[[#This Row],[Minor Stoppages]:[Material Shortages]])-Table110[[#This Row],[Quality Loss (Hrs)]]-Table110[[#This Row],[Operating Time]])/3</f>
        <v/>
      </c>
      <c r="AJ281" s="24">
        <f>IFERROR(IF(Table110[[#This Row],[SKU]]="",0,Table110[[#This Row],[Quality Loss (T)]]/(Table110[[#This Row],[SOC (TPD)]]/24)),"")</f>
        <v/>
      </c>
      <c r="AK281" s="31">
        <f>IFERROR(IF(Table110[[#This Row],[SKU]]="",0,Table110[[#This Row],[Volume Delivered (T)]]/(Table110[[#This Row],[SOC (TPD)]]/24)),"")</f>
        <v/>
      </c>
      <c r="AL281" s="31">
        <f>IFERROR(Table110[[#This Row],[Operating Time]]/Table110[[#This Row],[PRODUCTION HOURS]],"")</f>
        <v/>
      </c>
      <c r="AM281" s="32" t="n"/>
      <c r="AN281" s="32" t="n"/>
      <c r="AO281" s="32" t="n"/>
      <c r="AP281" s="32" t="n">
        <v>60</v>
      </c>
      <c r="AQ281" s="32" t="n">
        <v>0</v>
      </c>
      <c r="AR281" s="32" t="n"/>
      <c r="AS281" s="32">
        <f>IFERROR(SUMIFS(#REF!,#REF!,'Shift Wise-Data Sheet'!A:A,#REF!,"Samridhi Perk Line")/SUMIFS(#REF!,#REF!,'Shift Wise-Data Sheet'!A:A,#REF!,"Samridhi Perk Line"),"")</f>
        <v/>
      </c>
      <c r="AT281" s="32" t="n"/>
      <c r="AU281" s="32" t="n"/>
      <c r="AV281" s="203">
        <f>IFERROR(VLOOKUP(Table110[[#This Row],[Date]],'Overweight Data'!A279:G1374,6,FALSE),"")</f>
        <v/>
      </c>
      <c r="AW281" s="213">
        <f>IFERROR(
   IF(
      OR(Table110[[#This Row],[Operating Time]]=0, (Table110[[#This Row],[Operating Time]]/IF(AD281&lt;=1,AD281+1,AD281))*60=0),
      1,
      ((Table110[[#This Row],[Operating Time]])/IF(AD281&lt;=1,AD281+1,AD281))*60
   ),
"_")</f>
        <v/>
      </c>
      <c r="AX281" s="213">
        <f>COUNTIFS('Downtime Data'!A:A,Table110[[#This Row],[Date]])</f>
        <v/>
      </c>
      <c r="AY281" s="211">
        <f>IFERROR((SUM(Table110[[#This Row],[Minor Stoppages]:[Material Shortages]])/Table110[[#This Row],['# Stops]])*60,"")</f>
        <v/>
      </c>
      <c r="AZ281" s="211" t="n"/>
      <c r="BA281" s="33" t="n">
        <v>46321</v>
      </c>
    </row>
    <row r="282" ht="20.15" customHeight="1" s="452">
      <c r="A282" s="21" t="n">
        <v>46299</v>
      </c>
      <c r="B282" s="22">
        <f>IF(A282="","",TEXT(A282,"dddddd"))</f>
        <v/>
      </c>
      <c r="C282" s="22" t="n"/>
      <c r="D282" s="23" t="n"/>
      <c r="E282" s="24">
        <f t="array" ref="E282">IFERROR(INDIRECT(D282),"")</f>
        <v/>
      </c>
      <c r="F282" s="25" t="n"/>
      <c r="G282" s="26" t="n"/>
      <c r="H282" s="27">
        <f>IFERROR((Table110[[#This Row],[Plan]]/Table110[[#This Row],[Hours Used]])/(Table110[[#This Row],[SOC (TPD)]]/24),"")</f>
        <v/>
      </c>
      <c r="I282" s="27">
        <f>IFERROR((Table110[[#This Row],[Volume Delivered (T)]]/Table110[[#This Row],[Hours Used]])/(Table110[[#This Row],[SOC (TPD)]]/24),"")</f>
        <v/>
      </c>
      <c r="J282" s="28" t="n"/>
      <c r="K282" s="28" t="n"/>
      <c r="L282" s="28" t="n"/>
      <c r="M282" s="25" t="n"/>
      <c r="N282" s="29" t="n"/>
      <c r="O282" s="83" t="n"/>
      <c r="P282" s="25" t="n"/>
      <c r="Q282" s="25" t="n"/>
      <c r="R282" s="69" t="n"/>
      <c r="S282" s="70" t="n"/>
      <c r="T282" s="30">
        <f>IF(Table110[[#This Row],[SKU]]="",0,24-Table110[[#This Row],[Legal Non-Operating Time]]-Table110[[#This Row],[No Demand Time]]-Table110[[#This Row],[Force Majeure]])</f>
        <v/>
      </c>
      <c r="U282" s="26" t="n"/>
      <c r="V282" s="26" t="n"/>
      <c r="W282" s="26" t="n"/>
      <c r="X282" s="26" t="n"/>
      <c r="Y282" s="26" t="n"/>
      <c r="Z282" s="26" t="n"/>
      <c r="AA282" s="26" t="n"/>
      <c r="AB282" s="30">
        <f>Table110[[#This Row],[Hours Used]]-SUM(Table110[[#This Row],[Planned Maintenance]:[Start and Finish Production]])</f>
        <v/>
      </c>
      <c r="AC282" s="26" t="n"/>
      <c r="AD282" s="26" t="n"/>
      <c r="AE282" s="26" t="n"/>
      <c r="AF282" s="26" t="n"/>
      <c r="AG282" s="26" t="n"/>
      <c r="AH282" s="26" t="n"/>
      <c r="AI282" s="24">
        <f>(Table110[[#This Row],[Hours Used]]-SUM(Table110[[#This Row],[Planned Maintenance]:[Start and Finish Production]])-SUM(Table110[[#This Row],[Minor Stoppages]:[Material Shortages]])-Table110[[#This Row],[Quality Loss (Hrs)]]-Table110[[#This Row],[Operating Time]])/3</f>
        <v/>
      </c>
      <c r="AJ282" s="24">
        <f>IFERROR(IF(Table110[[#This Row],[SKU]]="",0,Table110[[#This Row],[Quality Loss (T)]]/(Table110[[#This Row],[SOC (TPD)]]/24)),"")</f>
        <v/>
      </c>
      <c r="AK282" s="31">
        <f>IFERROR(IF(Table110[[#This Row],[SKU]]="",0,Table110[[#This Row],[Volume Delivered (T)]]/(Table110[[#This Row],[SOC (TPD)]]/24)),"")</f>
        <v/>
      </c>
      <c r="AL282" s="31">
        <f>IFERROR(Table110[[#This Row],[Operating Time]]/Table110[[#This Row],[PRODUCTION HOURS]],"")</f>
        <v/>
      </c>
      <c r="AM282" s="32" t="n"/>
      <c r="AN282" s="32" t="n"/>
      <c r="AO282" s="32" t="n"/>
      <c r="AP282" s="32" t="n">
        <v>0</v>
      </c>
      <c r="AQ282" s="32" t="n">
        <v>0</v>
      </c>
      <c r="AR282" s="32" t="n"/>
      <c r="AS282" s="32">
        <f>IFERROR(SUMIFS(#REF!,#REF!,'Shift Wise-Data Sheet'!A:A,#REF!,"Samridhi Perk Line")/SUMIFS(#REF!,#REF!,'Shift Wise-Data Sheet'!A:A,#REF!,"Samridhi Perk Line"),"")</f>
        <v/>
      </c>
      <c r="AT282" s="32" t="n"/>
      <c r="AU282" s="32" t="n"/>
      <c r="AV282" s="203">
        <f>IFERROR(VLOOKUP(Table110[[#This Row],[Date]],'Overweight Data'!A280:G1375,6,FALSE),"")</f>
        <v/>
      </c>
      <c r="AW282" s="213">
        <f>IFERROR(
   IF(
      OR(Table110[[#This Row],[Operating Time]]=0, (Table110[[#This Row],[Operating Time]]/IF(AD282&lt;=1,AD282+1,AD282))*60=0),
      1,
      ((Table110[[#This Row],[Operating Time]])/IF(AD282&lt;=1,AD282+1,AD282))*60
   ),
"_")</f>
        <v/>
      </c>
      <c r="AX282" s="213">
        <f>COUNTIFS('Downtime Data'!A:A,Table110[[#This Row],[Date]])</f>
        <v/>
      </c>
      <c r="AY282" s="211">
        <f>IFERROR((SUM(Table110[[#This Row],[Minor Stoppages]:[Material Shortages]])/Table110[[#This Row],['# Stops]])*60,"")</f>
        <v/>
      </c>
      <c r="AZ282" s="211" t="n"/>
      <c r="BA282" s="33" t="n">
        <v>46321</v>
      </c>
    </row>
    <row r="283" ht="20.15" customHeight="1" s="452">
      <c r="A283" s="21" t="n">
        <v>46300</v>
      </c>
      <c r="B283" s="22">
        <f>IF(A283="","",TEXT(A283,"dddddd"))</f>
        <v/>
      </c>
      <c r="C283" s="22" t="n"/>
      <c r="D283" s="23" t="n"/>
      <c r="E283" s="24">
        <f t="array" ref="E283">IFERROR(INDIRECT(D283),"")</f>
        <v/>
      </c>
      <c r="F283" s="25" t="n"/>
      <c r="G283" s="26" t="n"/>
      <c r="H283" s="27">
        <f>IFERROR((Table110[[#This Row],[Plan]]/Table110[[#This Row],[Hours Used]])/(Table110[[#This Row],[SOC (TPD)]]/24),"")</f>
        <v/>
      </c>
      <c r="I283" s="27">
        <f>IFERROR((Table110[[#This Row],[Volume Delivered (T)]]/Table110[[#This Row],[Hours Used]])/(Table110[[#This Row],[SOC (TPD)]]/24),"")</f>
        <v/>
      </c>
      <c r="J283" s="28" t="n"/>
      <c r="K283" s="28" t="n"/>
      <c r="L283" s="28" t="n"/>
      <c r="M283" s="25" t="n"/>
      <c r="N283" s="29" t="n"/>
      <c r="O283" s="83" t="n"/>
      <c r="P283" s="25" t="n"/>
      <c r="Q283" s="25" t="n"/>
      <c r="R283" s="69" t="n"/>
      <c r="S283" s="70" t="n"/>
      <c r="T283" s="30">
        <f>IF(Table110[[#This Row],[SKU]]="",0,24-Table110[[#This Row],[Legal Non-Operating Time]]-Table110[[#This Row],[No Demand Time]]-Table110[[#This Row],[Force Majeure]])</f>
        <v/>
      </c>
      <c r="U283" s="26" t="n"/>
      <c r="V283" s="26" t="n"/>
      <c r="W283" s="26" t="n"/>
      <c r="X283" s="26" t="n"/>
      <c r="Y283" s="26" t="n"/>
      <c r="Z283" s="26" t="n"/>
      <c r="AA283" s="26" t="n"/>
      <c r="AB283" s="30">
        <f>Table110[[#This Row],[Hours Used]]-SUM(Table110[[#This Row],[Planned Maintenance]:[Start and Finish Production]])</f>
        <v/>
      </c>
      <c r="AC283" s="26" t="n"/>
      <c r="AD283" s="26" t="n"/>
      <c r="AE283" s="26" t="n"/>
      <c r="AF283" s="26" t="n"/>
      <c r="AG283" s="26" t="n"/>
      <c r="AH283" s="26" t="n"/>
      <c r="AI283" s="24">
        <f>(Table110[[#This Row],[Hours Used]]-SUM(Table110[[#This Row],[Planned Maintenance]:[Start and Finish Production]])-SUM(Table110[[#This Row],[Minor Stoppages]:[Material Shortages]])-Table110[[#This Row],[Quality Loss (Hrs)]]-Table110[[#This Row],[Operating Time]])/3</f>
        <v/>
      </c>
      <c r="AJ283" s="24">
        <f>IFERROR(IF(Table110[[#This Row],[SKU]]="",0,Table110[[#This Row],[Quality Loss (T)]]/(Table110[[#This Row],[SOC (TPD)]]/24)),"")</f>
        <v/>
      </c>
      <c r="AK283" s="31">
        <f>IFERROR(IF(Table110[[#This Row],[SKU]]="",0,Table110[[#This Row],[Volume Delivered (T)]]/(Table110[[#This Row],[SOC (TPD)]]/24)),"")</f>
        <v/>
      </c>
      <c r="AL283" s="31">
        <f>IFERROR(Table110[[#This Row],[Operating Time]]/Table110[[#This Row],[PRODUCTION HOURS]],"")</f>
        <v/>
      </c>
      <c r="AM283" s="32" t="n"/>
      <c r="AN283" s="32" t="n"/>
      <c r="AO283" s="32" t="n"/>
      <c r="AP283" s="32" t="n">
        <v>1</v>
      </c>
      <c r="AQ283" s="32" t="n">
        <v>0</v>
      </c>
      <c r="AR283" s="32" t="n"/>
      <c r="AS283" s="32">
        <f>IFERROR(SUMIFS(#REF!,#REF!,'Shift Wise-Data Sheet'!A:A,#REF!,"Samridhi Perk Line")/SUMIFS(#REF!,#REF!,'Shift Wise-Data Sheet'!A:A,#REF!,"Samridhi Perk Line"),"")</f>
        <v/>
      </c>
      <c r="AT283" s="32" t="n"/>
      <c r="AU283" s="32" t="n"/>
      <c r="AV283" s="203">
        <f>IFERROR(VLOOKUP(Table110[[#This Row],[Date]],'Overweight Data'!A281:G1376,6,FALSE),"")</f>
        <v/>
      </c>
      <c r="AW283" s="213">
        <f>IFERROR(
   IF(
      OR(Table110[[#This Row],[Operating Time]]=0, (Table110[[#This Row],[Operating Time]]/IF(AD283&lt;=1,AD283+1,AD283))*60=0),
      1,
      ((Table110[[#This Row],[Operating Time]])/IF(AD283&lt;=1,AD283+1,AD283))*60
   ),
"_")</f>
        <v/>
      </c>
      <c r="AX283" s="213">
        <f>COUNTIFS('Downtime Data'!A:A,Table110[[#This Row],[Date]])</f>
        <v/>
      </c>
      <c r="AY283" s="211">
        <f>IFERROR((SUM(Table110[[#This Row],[Minor Stoppages]:[Material Shortages]])/Table110[[#This Row],['# Stops]])*60,"")</f>
        <v/>
      </c>
      <c r="AZ283" s="211" t="n"/>
      <c r="BA283" s="33" t="n">
        <v>46321</v>
      </c>
    </row>
    <row r="284" ht="20.15" customHeight="1" s="452">
      <c r="A284" s="21" t="n">
        <v>46301</v>
      </c>
      <c r="B284" s="22">
        <f>IF(A284="","",TEXT(A284,"dddddd"))</f>
        <v/>
      </c>
      <c r="C284" s="22" t="n"/>
      <c r="D284" s="23" t="n"/>
      <c r="E284" s="24">
        <f t="array" ref="E284">IFERROR(INDIRECT(D284),"")</f>
        <v/>
      </c>
      <c r="F284" s="25" t="n"/>
      <c r="G284" s="26" t="n"/>
      <c r="H284" s="27">
        <f>IFERROR((Table110[[#This Row],[Plan]]/Table110[[#This Row],[Hours Used]])/(Table110[[#This Row],[SOC (TPD)]]/24),"")</f>
        <v/>
      </c>
      <c r="I284" s="27">
        <f>IFERROR((Table110[[#This Row],[Volume Delivered (T)]]/Table110[[#This Row],[Hours Used]])/(Table110[[#This Row],[SOC (TPD)]]/24),"")</f>
        <v/>
      </c>
      <c r="J284" s="28" t="n"/>
      <c r="K284" s="28" t="n"/>
      <c r="L284" s="28" t="n"/>
      <c r="M284" s="25" t="n"/>
      <c r="N284" s="29" t="n"/>
      <c r="O284" s="83" t="n"/>
      <c r="P284" s="25" t="n"/>
      <c r="Q284" s="25" t="n"/>
      <c r="R284" s="69" t="n"/>
      <c r="S284" s="70" t="n"/>
      <c r="T284" s="30">
        <f>IF(Table110[[#This Row],[SKU]]="",0,24-Table110[[#This Row],[Legal Non-Operating Time]]-Table110[[#This Row],[No Demand Time]]-Table110[[#This Row],[Force Majeure]])</f>
        <v/>
      </c>
      <c r="U284" s="26" t="n"/>
      <c r="V284" s="26" t="n"/>
      <c r="W284" s="26" t="n"/>
      <c r="X284" s="26" t="n"/>
      <c r="Y284" s="26" t="n"/>
      <c r="Z284" s="26" t="n"/>
      <c r="AA284" s="26" t="n"/>
      <c r="AB284" s="30">
        <f>Table110[[#This Row],[Hours Used]]-SUM(Table110[[#This Row],[Planned Maintenance]:[Start and Finish Production]])</f>
        <v/>
      </c>
      <c r="AC284" s="26" t="n"/>
      <c r="AD284" s="26" t="n"/>
      <c r="AE284" s="26" t="n"/>
      <c r="AF284" s="26" t="n"/>
      <c r="AG284" s="26" t="n"/>
      <c r="AH284" s="26" t="n"/>
      <c r="AI284" s="24">
        <f>(Table110[[#This Row],[Hours Used]]-SUM(Table110[[#This Row],[Planned Maintenance]:[Start and Finish Production]])-SUM(Table110[[#This Row],[Minor Stoppages]:[Material Shortages]])-Table110[[#This Row],[Quality Loss (Hrs)]]-Table110[[#This Row],[Operating Time]])/3</f>
        <v/>
      </c>
      <c r="AJ284" s="24">
        <f>IFERROR(IF(Table110[[#This Row],[SKU]]="",0,Table110[[#This Row],[Quality Loss (T)]]/(Table110[[#This Row],[SOC (TPD)]]/24)),"")</f>
        <v/>
      </c>
      <c r="AK284" s="31">
        <f>IFERROR(IF(Table110[[#This Row],[SKU]]="",0,Table110[[#This Row],[Volume Delivered (T)]]/(Table110[[#This Row],[SOC (TPD)]]/24)),"")</f>
        <v/>
      </c>
      <c r="AL284" s="31">
        <f>IFERROR(Table110[[#This Row],[Operating Time]]/Table110[[#This Row],[PRODUCTION HOURS]],"")</f>
        <v/>
      </c>
      <c r="AM284" s="32" t="n"/>
      <c r="AN284" s="32" t="n"/>
      <c r="AO284" s="32" t="n"/>
      <c r="AP284" s="32" t="n">
        <v>0</v>
      </c>
      <c r="AQ284" s="32" t="n">
        <v>0</v>
      </c>
      <c r="AR284" s="32" t="n"/>
      <c r="AS284" s="32">
        <f>IFERROR(SUMIFS(#REF!,#REF!,'Shift Wise-Data Sheet'!A:A,#REF!,"Samridhi Perk Line")/SUMIFS(#REF!,#REF!,'Shift Wise-Data Sheet'!A:A,#REF!,"Samridhi Perk Line"),"")</f>
        <v/>
      </c>
      <c r="AT284" s="32" t="n"/>
      <c r="AU284" s="32" t="n"/>
      <c r="AV284" s="203">
        <f>IFERROR(VLOOKUP(Table110[[#This Row],[Date]],'Overweight Data'!A282:G1377,6,FALSE),"")</f>
        <v/>
      </c>
      <c r="AW284" s="213">
        <f>IFERROR(
   IF(
      OR(Table110[[#This Row],[Operating Time]]=0, (Table110[[#This Row],[Operating Time]]/IF(AD284&lt;=1,AD284+1,AD284))*60=0),
      1,
      ((Table110[[#This Row],[Operating Time]])/IF(AD284&lt;=1,AD284+1,AD284))*60
   ),
"_")</f>
        <v/>
      </c>
      <c r="AX284" s="213">
        <f>COUNTIFS('Downtime Data'!A:A,Table110[[#This Row],[Date]])</f>
        <v/>
      </c>
      <c r="AY284" s="211">
        <f>IFERROR((SUM(Table110[[#This Row],[Minor Stoppages]:[Material Shortages]])/Table110[[#This Row],['# Stops]])*60,"")</f>
        <v/>
      </c>
      <c r="AZ284" s="211" t="n"/>
      <c r="BA284" s="33" t="n">
        <v>46321</v>
      </c>
    </row>
    <row r="285" ht="20.15" customHeight="1" s="452">
      <c r="A285" s="21" t="n">
        <v>46302</v>
      </c>
      <c r="B285" s="22">
        <f>IF(A285="","",TEXT(A285,"dddddd"))</f>
        <v/>
      </c>
      <c r="C285" s="22" t="n"/>
      <c r="D285" s="23" t="n"/>
      <c r="E285" s="24">
        <f t="array" ref="E285">IFERROR(INDIRECT(D285),"")</f>
        <v/>
      </c>
      <c r="F285" s="25" t="n"/>
      <c r="G285" s="26" t="n"/>
      <c r="H285" s="27">
        <f>IFERROR((Table110[[#This Row],[Plan]]/Table110[[#This Row],[Hours Used]])/(Table110[[#This Row],[SOC (TPD)]]/24),"")</f>
        <v/>
      </c>
      <c r="I285" s="27">
        <f>IFERROR((Table110[[#This Row],[Volume Delivered (T)]]/Table110[[#This Row],[Hours Used]])/(Table110[[#This Row],[SOC (TPD)]]/24),"")</f>
        <v/>
      </c>
      <c r="J285" s="28" t="n"/>
      <c r="K285" s="28" t="n"/>
      <c r="L285" s="28" t="n"/>
      <c r="M285" s="25" t="n"/>
      <c r="N285" s="29" t="n"/>
      <c r="O285" s="83" t="n"/>
      <c r="P285" s="25" t="n"/>
      <c r="Q285" s="25" t="n"/>
      <c r="R285" s="69" t="n"/>
      <c r="S285" s="70" t="n"/>
      <c r="T285" s="30">
        <f>IF(Table110[[#This Row],[SKU]]="",0,24-Table110[[#This Row],[Legal Non-Operating Time]]-Table110[[#This Row],[No Demand Time]]-Table110[[#This Row],[Force Majeure]])</f>
        <v/>
      </c>
      <c r="U285" s="26" t="n"/>
      <c r="V285" s="26" t="n"/>
      <c r="W285" s="26" t="n"/>
      <c r="X285" s="26" t="n"/>
      <c r="Y285" s="26" t="n"/>
      <c r="Z285" s="26" t="n"/>
      <c r="AA285" s="26" t="n"/>
      <c r="AB285" s="30">
        <f>Table110[[#This Row],[Hours Used]]-SUM(Table110[[#This Row],[Planned Maintenance]:[Start and Finish Production]])</f>
        <v/>
      </c>
      <c r="AC285" s="26" t="n"/>
      <c r="AD285" s="26" t="n"/>
      <c r="AE285" s="26" t="n"/>
      <c r="AF285" s="26" t="n"/>
      <c r="AG285" s="26" t="n"/>
      <c r="AH285" s="26" t="n"/>
      <c r="AI285" s="24">
        <f>(Table110[[#This Row],[Hours Used]]-SUM(Table110[[#This Row],[Planned Maintenance]:[Start and Finish Production]])-SUM(Table110[[#This Row],[Minor Stoppages]:[Material Shortages]])-Table110[[#This Row],[Quality Loss (Hrs)]]-Table110[[#This Row],[Operating Time]])/3</f>
        <v/>
      </c>
      <c r="AJ285" s="24">
        <f>IFERROR(IF(Table110[[#This Row],[SKU]]="",0,Table110[[#This Row],[Quality Loss (T)]]/(Table110[[#This Row],[SOC (TPD)]]/24)),"")</f>
        <v/>
      </c>
      <c r="AK285" s="31">
        <f>IFERROR(IF(Table110[[#This Row],[SKU]]="",0,Table110[[#This Row],[Volume Delivered (T)]]/(Table110[[#This Row],[SOC (TPD)]]/24)),"")</f>
        <v/>
      </c>
      <c r="AL285" s="31">
        <f>IFERROR(Table110[[#This Row],[Operating Time]]/Table110[[#This Row],[PRODUCTION HOURS]],"")</f>
        <v/>
      </c>
      <c r="AM285" s="32" t="n"/>
      <c r="AN285" s="32" t="n"/>
      <c r="AO285" s="32" t="n"/>
      <c r="AP285" s="32" t="n">
        <v>0</v>
      </c>
      <c r="AQ285" s="32" t="n">
        <v>0</v>
      </c>
      <c r="AR285" s="32" t="n"/>
      <c r="AS285" s="32">
        <f>IFERROR(SUMIFS(#REF!,#REF!,'Shift Wise-Data Sheet'!A:A,#REF!,"Samridhi Perk Line")/SUMIFS(#REF!,#REF!,'Shift Wise-Data Sheet'!A:A,#REF!,"Samridhi Perk Line"),"")</f>
        <v/>
      </c>
      <c r="AT285" s="32" t="n"/>
      <c r="AU285" s="32" t="n"/>
      <c r="AV285" s="203">
        <f>IFERROR(VLOOKUP(Table110[[#This Row],[Date]],'Overweight Data'!A283:G1378,6,FALSE),"")</f>
        <v/>
      </c>
      <c r="AW285" s="213">
        <f>IFERROR(
   IF(
      OR(Table110[[#This Row],[Operating Time]]=0, (Table110[[#This Row],[Operating Time]]/IF(AD285&lt;=1,AD285+1,AD285))*60=0),
      1,
      ((Table110[[#This Row],[Operating Time]])/IF(AD285&lt;=1,AD285+1,AD285))*60
   ),
"_")</f>
        <v/>
      </c>
      <c r="AX285" s="213">
        <f>COUNTIFS('Downtime Data'!A:A,Table110[[#This Row],[Date]])</f>
        <v/>
      </c>
      <c r="AY285" s="211">
        <f>IFERROR((SUM(Table110[[#This Row],[Minor Stoppages]:[Material Shortages]])/Table110[[#This Row],['# Stops]])*60,"")</f>
        <v/>
      </c>
      <c r="AZ285" s="211" t="n"/>
      <c r="BA285" s="33" t="n">
        <v>46321</v>
      </c>
    </row>
    <row r="286" ht="20.15" customHeight="1" s="452">
      <c r="A286" s="21" t="n">
        <v>46303</v>
      </c>
      <c r="B286" s="22">
        <f>IF(A286="","",TEXT(A286,"dddddd"))</f>
        <v/>
      </c>
      <c r="C286" s="22" t="n"/>
      <c r="D286" s="23" t="n"/>
      <c r="E286" s="24">
        <f t="array" ref="E286">IFERROR(INDIRECT(D286),"")</f>
        <v/>
      </c>
      <c r="F286" s="25" t="n"/>
      <c r="G286" s="26" t="n"/>
      <c r="H286" s="27">
        <f>IFERROR((Table110[[#This Row],[Plan]]/Table110[[#This Row],[Hours Used]])/(Table110[[#This Row],[SOC (TPD)]]/24),"")</f>
        <v/>
      </c>
      <c r="I286" s="27">
        <f>IFERROR((Table110[[#This Row],[Volume Delivered (T)]]/Table110[[#This Row],[Hours Used]])/(Table110[[#This Row],[SOC (TPD)]]/24),"")</f>
        <v/>
      </c>
      <c r="J286" s="28" t="n"/>
      <c r="K286" s="28" t="n"/>
      <c r="L286" s="28" t="n"/>
      <c r="M286" s="25" t="n"/>
      <c r="N286" s="29" t="n"/>
      <c r="O286" s="83" t="n"/>
      <c r="P286" s="25" t="n"/>
      <c r="Q286" s="25" t="n"/>
      <c r="R286" s="69" t="n"/>
      <c r="S286" s="70" t="n"/>
      <c r="T286" s="30">
        <f>IF(Table110[[#This Row],[SKU]]="",0,24-Table110[[#This Row],[Legal Non-Operating Time]]-Table110[[#This Row],[No Demand Time]]-Table110[[#This Row],[Force Majeure]])</f>
        <v/>
      </c>
      <c r="U286" s="26" t="n"/>
      <c r="V286" s="26" t="n"/>
      <c r="W286" s="26" t="n"/>
      <c r="X286" s="26" t="n"/>
      <c r="Y286" s="26" t="n"/>
      <c r="Z286" s="26" t="n"/>
      <c r="AA286" s="26" t="n"/>
      <c r="AB286" s="30">
        <f>Table110[[#This Row],[Hours Used]]-SUM(Table110[[#This Row],[Planned Maintenance]:[Start and Finish Production]])</f>
        <v/>
      </c>
      <c r="AC286" s="26" t="n"/>
      <c r="AD286" s="26" t="n"/>
      <c r="AE286" s="26" t="n"/>
      <c r="AF286" s="26" t="n"/>
      <c r="AG286" s="26" t="n"/>
      <c r="AH286" s="26" t="n"/>
      <c r="AI286" s="24">
        <f>(Table110[[#This Row],[Hours Used]]-SUM(Table110[[#This Row],[Planned Maintenance]:[Start and Finish Production]])-SUM(Table110[[#This Row],[Minor Stoppages]:[Material Shortages]])-Table110[[#This Row],[Quality Loss (Hrs)]]-Table110[[#This Row],[Operating Time]])/3</f>
        <v/>
      </c>
      <c r="AJ286" s="24">
        <f>IFERROR(IF(Table110[[#This Row],[SKU]]="",0,Table110[[#This Row],[Quality Loss (T)]]/(Table110[[#This Row],[SOC (TPD)]]/24)),"")</f>
        <v/>
      </c>
      <c r="AK286" s="31">
        <f>IFERROR(IF(Table110[[#This Row],[SKU]]="",0,Table110[[#This Row],[Volume Delivered (T)]]/(Table110[[#This Row],[SOC (TPD)]]/24)),"")</f>
        <v/>
      </c>
      <c r="AL286" s="31">
        <f>IFERROR(Table110[[#This Row],[Operating Time]]/Table110[[#This Row],[PRODUCTION HOURS]],"")</f>
        <v/>
      </c>
      <c r="AM286" s="32" t="n"/>
      <c r="AN286" s="32" t="n"/>
      <c r="AO286" s="32" t="n"/>
      <c r="AP286" s="32" t="n">
        <v>4</v>
      </c>
      <c r="AQ286" s="32" t="n">
        <v>0</v>
      </c>
      <c r="AR286" s="32" t="n"/>
      <c r="AS286" s="32">
        <f>IFERROR(SUMIFS(#REF!,#REF!,'Shift Wise-Data Sheet'!A:A,#REF!,"Samridhi Perk Line")/SUMIFS(#REF!,#REF!,'Shift Wise-Data Sheet'!A:A,#REF!,"Samridhi Perk Line"),"")</f>
        <v/>
      </c>
      <c r="AT286" s="32" t="n"/>
      <c r="AU286" s="32" t="n"/>
      <c r="AV286" s="203">
        <f>IFERROR(VLOOKUP(Table110[[#This Row],[Date]],'Overweight Data'!A284:G1379,6,FALSE),"")</f>
        <v/>
      </c>
      <c r="AW286" s="213">
        <f>IFERROR(
   IF(
      OR(Table110[[#This Row],[Operating Time]]=0, (Table110[[#This Row],[Operating Time]]/IF(AD286&lt;=1,AD286+1,AD286))*60=0),
      1,
      ((Table110[[#This Row],[Operating Time]])/IF(AD286&lt;=1,AD286+1,AD286))*60
   ),
"_")</f>
        <v/>
      </c>
      <c r="AX286" s="213">
        <f>COUNTIFS('Downtime Data'!A:A,Table110[[#This Row],[Date]])</f>
        <v/>
      </c>
      <c r="AY286" s="211">
        <f>IFERROR((SUM(Table110[[#This Row],[Minor Stoppages]:[Material Shortages]])/Table110[[#This Row],['# Stops]])*60,"")</f>
        <v/>
      </c>
      <c r="AZ286" s="211" t="n"/>
      <c r="BA286" s="33" t="n">
        <v>46321</v>
      </c>
    </row>
    <row r="287" ht="20.15" customHeight="1" s="452">
      <c r="A287" s="21" t="n">
        <v>46304</v>
      </c>
      <c r="B287" s="22">
        <f>IF(A287="","",TEXT(A287,"dddddd"))</f>
        <v/>
      </c>
      <c r="C287" s="22" t="n"/>
      <c r="D287" s="23" t="n"/>
      <c r="E287" s="24">
        <f t="array" ref="E287">IFERROR(INDIRECT(D287),"")</f>
        <v/>
      </c>
      <c r="F287" s="25" t="n"/>
      <c r="G287" s="26" t="n"/>
      <c r="H287" s="27">
        <f>IFERROR((Table110[[#This Row],[Plan]]/Table110[[#This Row],[Hours Used]])/(Table110[[#This Row],[SOC (TPD)]]/24),"")</f>
        <v/>
      </c>
      <c r="I287" s="27">
        <f>IFERROR((Table110[[#This Row],[Volume Delivered (T)]]/Table110[[#This Row],[Hours Used]])/(Table110[[#This Row],[SOC (TPD)]]/24),"")</f>
        <v/>
      </c>
      <c r="J287" s="28" t="n"/>
      <c r="K287" s="28" t="n"/>
      <c r="L287" s="28" t="n"/>
      <c r="M287" s="25" t="n"/>
      <c r="N287" s="29" t="n"/>
      <c r="O287" s="83" t="n"/>
      <c r="P287" s="25" t="n"/>
      <c r="Q287" s="25" t="n"/>
      <c r="R287" s="69" t="n"/>
      <c r="S287" s="70" t="n"/>
      <c r="T287" s="30">
        <f>IF(Table110[[#This Row],[SKU]]="",0,24-Table110[[#This Row],[Legal Non-Operating Time]]-Table110[[#This Row],[No Demand Time]]-Table110[[#This Row],[Force Majeure]])</f>
        <v/>
      </c>
      <c r="U287" s="26" t="n"/>
      <c r="V287" s="26" t="n"/>
      <c r="W287" s="26" t="n"/>
      <c r="X287" s="26" t="n"/>
      <c r="Y287" s="26" t="n"/>
      <c r="Z287" s="26" t="n"/>
      <c r="AA287" s="26" t="n"/>
      <c r="AB287" s="30">
        <f>Table110[[#This Row],[Hours Used]]-SUM(Table110[[#This Row],[Planned Maintenance]:[Start and Finish Production]])</f>
        <v/>
      </c>
      <c r="AC287" s="26" t="n"/>
      <c r="AD287" s="26" t="n"/>
      <c r="AE287" s="26" t="n"/>
      <c r="AF287" s="26" t="n"/>
      <c r="AG287" s="26" t="n"/>
      <c r="AH287" s="26" t="n"/>
      <c r="AI287" s="24">
        <f>(Table110[[#This Row],[Hours Used]]-SUM(Table110[[#This Row],[Planned Maintenance]:[Start and Finish Production]])-SUM(Table110[[#This Row],[Minor Stoppages]:[Material Shortages]])-Table110[[#This Row],[Quality Loss (Hrs)]]-Table110[[#This Row],[Operating Time]])/3</f>
        <v/>
      </c>
      <c r="AJ287" s="24">
        <f>IFERROR(IF(Table110[[#This Row],[SKU]]="",0,Table110[[#This Row],[Quality Loss (T)]]/(Table110[[#This Row],[SOC (TPD)]]/24)),"")</f>
        <v/>
      </c>
      <c r="AK287" s="31">
        <f>IFERROR(IF(Table110[[#This Row],[SKU]]="",0,Table110[[#This Row],[Volume Delivered (T)]]/(Table110[[#This Row],[SOC (TPD)]]/24)),"")</f>
        <v/>
      </c>
      <c r="AL287" s="31">
        <f>IFERROR(Table110[[#This Row],[Operating Time]]/Table110[[#This Row],[PRODUCTION HOURS]],"")</f>
        <v/>
      </c>
      <c r="AM287" s="32" t="n"/>
      <c r="AN287" s="32" t="n"/>
      <c r="AO287" s="32" t="n"/>
      <c r="AP287" s="32" t="n">
        <v>0</v>
      </c>
      <c r="AQ287" s="32" t="n">
        <v>0</v>
      </c>
      <c r="AR287" s="32" t="n"/>
      <c r="AS287" s="32">
        <f>IFERROR(SUMIFS(#REF!,#REF!,'Shift Wise-Data Sheet'!A:A,#REF!,"Samridhi Perk Line")/SUMIFS(#REF!,#REF!,'Shift Wise-Data Sheet'!A:A,#REF!,"Samridhi Perk Line"),"")</f>
        <v/>
      </c>
      <c r="AT287" s="32" t="n"/>
      <c r="AU287" s="32" t="n"/>
      <c r="AV287" s="203">
        <f>IFERROR(VLOOKUP(Table110[[#This Row],[Date]],'Overweight Data'!A285:G1380,6,FALSE),"")</f>
        <v/>
      </c>
      <c r="AW287" s="213">
        <f>IFERROR(
   IF(
      OR(Table110[[#This Row],[Operating Time]]=0, (Table110[[#This Row],[Operating Time]]/IF(AD287&lt;=1,AD287+1,AD287))*60=0),
      1,
      ((Table110[[#This Row],[Operating Time]])/IF(AD287&lt;=1,AD287+1,AD287))*60
   ),
"_")</f>
        <v/>
      </c>
      <c r="AX287" s="213">
        <f>COUNTIFS('Downtime Data'!A:A,Table110[[#This Row],[Date]])</f>
        <v/>
      </c>
      <c r="AY287" s="211">
        <f>IFERROR((SUM(Table110[[#This Row],[Minor Stoppages]:[Material Shortages]])/Table110[[#This Row],['# Stops]])*60,"")</f>
        <v/>
      </c>
      <c r="AZ287" s="211" t="n"/>
      <c r="BA287" s="33" t="n">
        <v>46321</v>
      </c>
    </row>
    <row r="288" ht="20.15" customHeight="1" s="452">
      <c r="A288" s="21" t="n">
        <v>46305</v>
      </c>
      <c r="B288" s="22">
        <f>IF(A288="","",TEXT(A288,"dddddd"))</f>
        <v/>
      </c>
      <c r="C288" s="22" t="n"/>
      <c r="D288" s="23" t="n"/>
      <c r="E288" s="24">
        <f t="array" ref="E288">IFERROR(INDIRECT(D288),"")</f>
        <v/>
      </c>
      <c r="F288" s="25" t="n"/>
      <c r="G288" s="26" t="n"/>
      <c r="H288" s="27">
        <f>IFERROR((Table110[[#This Row],[Plan]]/Table110[[#This Row],[Hours Used]])/(Table110[[#This Row],[SOC (TPD)]]/24),"")</f>
        <v/>
      </c>
      <c r="I288" s="27">
        <f>IFERROR((Table110[[#This Row],[Volume Delivered (T)]]/Table110[[#This Row],[Hours Used]])/(Table110[[#This Row],[SOC (TPD)]]/24),"")</f>
        <v/>
      </c>
      <c r="J288" s="28" t="n"/>
      <c r="K288" s="28" t="n"/>
      <c r="L288" s="28" t="n"/>
      <c r="M288" s="25" t="n"/>
      <c r="N288" s="29" t="n"/>
      <c r="O288" s="83" t="n"/>
      <c r="P288" s="25" t="n"/>
      <c r="Q288" s="25" t="n"/>
      <c r="R288" s="69" t="n"/>
      <c r="S288" s="70" t="n"/>
      <c r="T288" s="30">
        <f>IF(Table110[[#This Row],[SKU]]="",0,24-Table110[[#This Row],[Legal Non-Operating Time]]-Table110[[#This Row],[No Demand Time]]-Table110[[#This Row],[Force Majeure]])</f>
        <v/>
      </c>
      <c r="U288" s="26" t="n"/>
      <c r="V288" s="26" t="n"/>
      <c r="W288" s="26" t="n"/>
      <c r="X288" s="26" t="n"/>
      <c r="Y288" s="26" t="n"/>
      <c r="Z288" s="26" t="n"/>
      <c r="AA288" s="26" t="n"/>
      <c r="AB288" s="30">
        <f>Table110[[#This Row],[Hours Used]]-SUM(Table110[[#This Row],[Planned Maintenance]:[Start and Finish Production]])</f>
        <v/>
      </c>
      <c r="AC288" s="26" t="n"/>
      <c r="AD288" s="26" t="n"/>
      <c r="AE288" s="26" t="n"/>
      <c r="AF288" s="26" t="n"/>
      <c r="AG288" s="26" t="n"/>
      <c r="AH288" s="26" t="n"/>
      <c r="AI288" s="24">
        <f>(Table110[[#This Row],[Hours Used]]-SUM(Table110[[#This Row],[Planned Maintenance]:[Start and Finish Production]])-SUM(Table110[[#This Row],[Minor Stoppages]:[Material Shortages]])-Table110[[#This Row],[Quality Loss (Hrs)]]-Table110[[#This Row],[Operating Time]])/3</f>
        <v/>
      </c>
      <c r="AJ288" s="24">
        <f>IFERROR(IF(Table110[[#This Row],[SKU]]="",0,Table110[[#This Row],[Quality Loss (T)]]/(Table110[[#This Row],[SOC (TPD)]]/24)),"")</f>
        <v/>
      </c>
      <c r="AK288" s="31">
        <f>IFERROR(IF(Table110[[#This Row],[SKU]]="",0,Table110[[#This Row],[Volume Delivered (T)]]/(Table110[[#This Row],[SOC (TPD)]]/24)),"")</f>
        <v/>
      </c>
      <c r="AL288" s="31">
        <f>IFERROR(Table110[[#This Row],[Operating Time]]/Table110[[#This Row],[PRODUCTION HOURS]],"")</f>
        <v/>
      </c>
      <c r="AM288" s="32" t="n"/>
      <c r="AN288" s="32" t="n"/>
      <c r="AO288" s="32" t="n"/>
      <c r="AP288" s="32" t="n">
        <v>46</v>
      </c>
      <c r="AQ288" s="32" t="n">
        <v>0</v>
      </c>
      <c r="AR288" s="32" t="n"/>
      <c r="AS288" s="32">
        <f>IFERROR(SUMIFS(#REF!,#REF!,'Shift Wise-Data Sheet'!A:A,#REF!,"Samridhi Perk Line")/SUMIFS(#REF!,#REF!,'Shift Wise-Data Sheet'!A:A,#REF!,"Samridhi Perk Line"),"")</f>
        <v/>
      </c>
      <c r="AT288" s="32" t="n"/>
      <c r="AU288" s="32" t="n"/>
      <c r="AV288" s="203">
        <f>IFERROR(VLOOKUP(Table110[[#This Row],[Date]],'Overweight Data'!A286:G1381,6,FALSE),"")</f>
        <v/>
      </c>
      <c r="AW288" s="213">
        <f>IFERROR(
   IF(
      OR(Table110[[#This Row],[Operating Time]]=0, (Table110[[#This Row],[Operating Time]]/IF(AD288&lt;=1,AD288+1,AD288))*60=0),
      1,
      ((Table110[[#This Row],[Operating Time]])/IF(AD288&lt;=1,AD288+1,AD288))*60
   ),
"_")</f>
        <v/>
      </c>
      <c r="AX288" s="213">
        <f>COUNTIFS('Downtime Data'!A:A,Table110[[#This Row],[Date]])</f>
        <v/>
      </c>
      <c r="AY288" s="211">
        <f>IFERROR((SUM(Table110[[#This Row],[Minor Stoppages]:[Material Shortages]])/Table110[[#This Row],['# Stops]])*60,"")</f>
        <v/>
      </c>
      <c r="AZ288" s="211" t="n"/>
      <c r="BA288" s="33" t="n">
        <v>46321</v>
      </c>
    </row>
    <row r="289" ht="20.15" customHeight="1" s="452">
      <c r="A289" s="21" t="n">
        <v>46306</v>
      </c>
      <c r="B289" s="22">
        <f>IF(A289="","",TEXT(A289,"dddddd"))</f>
        <v/>
      </c>
      <c r="C289" s="22" t="n"/>
      <c r="D289" s="23" t="n"/>
      <c r="E289" s="24">
        <f t="array" ref="E289">IFERROR(INDIRECT(D289),"")</f>
        <v/>
      </c>
      <c r="F289" s="25" t="n"/>
      <c r="G289" s="26" t="n"/>
      <c r="H289" s="27">
        <f>IFERROR((Table110[[#This Row],[Plan]]/Table110[[#This Row],[Hours Used]])/(Table110[[#This Row],[SOC (TPD)]]/24),"")</f>
        <v/>
      </c>
      <c r="I289" s="27">
        <f>IFERROR((Table110[[#This Row],[Volume Delivered (T)]]/Table110[[#This Row],[Hours Used]])/(Table110[[#This Row],[SOC (TPD)]]/24),"")</f>
        <v/>
      </c>
      <c r="J289" s="28" t="n"/>
      <c r="K289" s="28" t="n"/>
      <c r="L289" s="28" t="n"/>
      <c r="M289" s="25" t="n"/>
      <c r="N289" s="29" t="n"/>
      <c r="O289" s="83" t="n"/>
      <c r="P289" s="25" t="n"/>
      <c r="Q289" s="25" t="n"/>
      <c r="R289" s="69" t="n"/>
      <c r="S289" s="70" t="n"/>
      <c r="T289" s="30">
        <f>IF(Table110[[#This Row],[SKU]]="",0,24-Table110[[#This Row],[Legal Non-Operating Time]]-Table110[[#This Row],[No Demand Time]]-Table110[[#This Row],[Force Majeure]])</f>
        <v/>
      </c>
      <c r="U289" s="26" t="n"/>
      <c r="V289" s="26" t="n"/>
      <c r="W289" s="26" t="n"/>
      <c r="X289" s="26" t="n"/>
      <c r="Y289" s="26" t="n"/>
      <c r="Z289" s="26" t="n"/>
      <c r="AA289" s="26" t="n"/>
      <c r="AB289" s="30">
        <f>Table110[[#This Row],[Hours Used]]-SUM(Table110[[#This Row],[Planned Maintenance]:[Start and Finish Production]])</f>
        <v/>
      </c>
      <c r="AC289" s="26" t="n"/>
      <c r="AD289" s="26" t="n"/>
      <c r="AE289" s="26" t="n"/>
      <c r="AF289" s="26" t="n"/>
      <c r="AG289" s="26" t="n"/>
      <c r="AH289" s="26" t="n"/>
      <c r="AI289" s="24">
        <f>(Table110[[#This Row],[Hours Used]]-SUM(Table110[[#This Row],[Planned Maintenance]:[Start and Finish Production]])-SUM(Table110[[#This Row],[Minor Stoppages]:[Material Shortages]])-Table110[[#This Row],[Quality Loss (Hrs)]]-Table110[[#This Row],[Operating Time]])/3</f>
        <v/>
      </c>
      <c r="AJ289" s="24">
        <f>IFERROR(IF(Table110[[#This Row],[SKU]]="",0,Table110[[#This Row],[Quality Loss (T)]]/(Table110[[#This Row],[SOC (TPD)]]/24)),"")</f>
        <v/>
      </c>
      <c r="AK289" s="31">
        <f>IFERROR(IF(Table110[[#This Row],[SKU]]="",0,Table110[[#This Row],[Volume Delivered (T)]]/(Table110[[#This Row],[SOC (TPD)]]/24)),"")</f>
        <v/>
      </c>
      <c r="AL289" s="31">
        <f>IFERROR(Table110[[#This Row],[Operating Time]]/Table110[[#This Row],[PRODUCTION HOURS]],"")</f>
        <v/>
      </c>
      <c r="AM289" s="32" t="n"/>
      <c r="AN289" s="32" t="n"/>
      <c r="AO289" s="32" t="n"/>
      <c r="AP289" s="32" t="n">
        <v>0</v>
      </c>
      <c r="AQ289" s="32" t="n">
        <v>0</v>
      </c>
      <c r="AR289" s="32" t="n"/>
      <c r="AS289" s="32">
        <f>IFERROR(SUMIFS(#REF!,#REF!,'Shift Wise-Data Sheet'!A:A,#REF!,"Samridhi Perk Line")/SUMIFS(#REF!,#REF!,'Shift Wise-Data Sheet'!A:A,#REF!,"Samridhi Perk Line"),"")</f>
        <v/>
      </c>
      <c r="AT289" s="32" t="n"/>
      <c r="AU289" s="32" t="n"/>
      <c r="AV289" s="203">
        <f>IFERROR(VLOOKUP(Table110[[#This Row],[Date]],'Overweight Data'!A287:G1382,6,FALSE),"")</f>
        <v/>
      </c>
      <c r="AW289" s="213">
        <f>IFERROR(
   IF(
      OR(Table110[[#This Row],[Operating Time]]=0, (Table110[[#This Row],[Operating Time]]/IF(AD289&lt;=1,AD289+1,AD289))*60=0),
      1,
      ((Table110[[#This Row],[Operating Time]])/IF(AD289&lt;=1,AD289+1,AD289))*60
   ),
"_")</f>
        <v/>
      </c>
      <c r="AX289" s="213">
        <f>COUNTIFS('Downtime Data'!A:A,Table110[[#This Row],[Date]])</f>
        <v/>
      </c>
      <c r="AY289" s="211">
        <f>IFERROR((SUM(Table110[[#This Row],[Minor Stoppages]:[Material Shortages]])/Table110[[#This Row],['# Stops]])*60,"")</f>
        <v/>
      </c>
      <c r="AZ289" s="211" t="n"/>
      <c r="BA289" s="33" t="n">
        <v>46321</v>
      </c>
    </row>
    <row r="290" ht="20.15" customHeight="1" s="452">
      <c r="A290" s="21" t="n">
        <v>46307</v>
      </c>
      <c r="B290" s="22">
        <f>IF(A290="","",TEXT(A290,"dddddd"))</f>
        <v/>
      </c>
      <c r="C290" s="22" t="n"/>
      <c r="D290" s="23" t="n"/>
      <c r="E290" s="24">
        <f t="array" ref="E290">IFERROR(INDIRECT(D290),"")</f>
        <v/>
      </c>
      <c r="F290" s="25" t="n"/>
      <c r="G290" s="26" t="n"/>
      <c r="H290" s="27">
        <f>IFERROR((Table110[[#This Row],[Plan]]/Table110[[#This Row],[Hours Used]])/(Table110[[#This Row],[SOC (TPD)]]/24),"")</f>
        <v/>
      </c>
      <c r="I290" s="27">
        <f>IFERROR((Table110[[#This Row],[Volume Delivered (T)]]/Table110[[#This Row],[Hours Used]])/(Table110[[#This Row],[SOC (TPD)]]/24),"")</f>
        <v/>
      </c>
      <c r="J290" s="28" t="n"/>
      <c r="K290" s="28" t="n"/>
      <c r="L290" s="28" t="n"/>
      <c r="M290" s="25" t="n"/>
      <c r="N290" s="29" t="n"/>
      <c r="O290" s="83" t="n"/>
      <c r="P290" s="25" t="n"/>
      <c r="Q290" s="25" t="n"/>
      <c r="R290" s="69" t="n"/>
      <c r="S290" s="70" t="n"/>
      <c r="T290" s="30">
        <f>IF(Table110[[#This Row],[SKU]]="",0,24-Table110[[#This Row],[Legal Non-Operating Time]]-Table110[[#This Row],[No Demand Time]]-Table110[[#This Row],[Force Majeure]])</f>
        <v/>
      </c>
      <c r="U290" s="26" t="n"/>
      <c r="V290" s="26" t="n"/>
      <c r="W290" s="26" t="n"/>
      <c r="X290" s="26" t="n"/>
      <c r="Y290" s="26" t="n"/>
      <c r="Z290" s="26" t="n"/>
      <c r="AA290" s="26" t="n"/>
      <c r="AB290" s="30">
        <f>Table110[[#This Row],[Hours Used]]-SUM(Table110[[#This Row],[Planned Maintenance]:[Start and Finish Production]])</f>
        <v/>
      </c>
      <c r="AC290" s="26" t="n"/>
      <c r="AD290" s="26" t="n"/>
      <c r="AE290" s="26" t="n"/>
      <c r="AF290" s="26" t="n"/>
      <c r="AG290" s="26" t="n"/>
      <c r="AH290" s="26" t="n"/>
      <c r="AI290" s="24">
        <f>(Table110[[#This Row],[Hours Used]]-SUM(Table110[[#This Row],[Planned Maintenance]:[Start and Finish Production]])-SUM(Table110[[#This Row],[Minor Stoppages]:[Material Shortages]])-Table110[[#This Row],[Quality Loss (Hrs)]]-Table110[[#This Row],[Operating Time]])/3</f>
        <v/>
      </c>
      <c r="AJ290" s="24">
        <f>IFERROR(IF(Table110[[#This Row],[SKU]]="",0,Table110[[#This Row],[Quality Loss (T)]]/(Table110[[#This Row],[SOC (TPD)]]/24)),"")</f>
        <v/>
      </c>
      <c r="AK290" s="31">
        <f>IFERROR(IF(Table110[[#This Row],[SKU]]="",0,Table110[[#This Row],[Volume Delivered (T)]]/(Table110[[#This Row],[SOC (TPD)]]/24)),"")</f>
        <v/>
      </c>
      <c r="AL290" s="31">
        <f>IFERROR(Table110[[#This Row],[Operating Time]]/Table110[[#This Row],[PRODUCTION HOURS]],"")</f>
        <v/>
      </c>
      <c r="AM290" s="32" t="n"/>
      <c r="AN290" s="32" t="n"/>
      <c r="AO290" s="32" t="n"/>
      <c r="AP290" s="32" t="n">
        <v>3</v>
      </c>
      <c r="AQ290" s="32" t="n">
        <v>0</v>
      </c>
      <c r="AR290" s="32" t="n"/>
      <c r="AS290" s="32">
        <f>IFERROR(SUMIFS(#REF!,#REF!,'Shift Wise-Data Sheet'!A:A,#REF!,"Samridhi Perk Line")/SUMIFS(#REF!,#REF!,'Shift Wise-Data Sheet'!A:A,#REF!,"Samridhi Perk Line"),"")</f>
        <v/>
      </c>
      <c r="AT290" s="32" t="n"/>
      <c r="AU290" s="32" t="n"/>
      <c r="AV290" s="203">
        <f>IFERROR(VLOOKUP(Table110[[#This Row],[Date]],'Overweight Data'!A288:G1383,6,FALSE),"")</f>
        <v/>
      </c>
      <c r="AW290" s="213">
        <f>IFERROR(
   IF(
      OR(Table110[[#This Row],[Operating Time]]=0, (Table110[[#This Row],[Operating Time]]/IF(AD290&lt;=1,AD290+1,AD290))*60=0),
      1,
      ((Table110[[#This Row],[Operating Time]])/IF(AD290&lt;=1,AD290+1,AD290))*60
   ),
"_")</f>
        <v/>
      </c>
      <c r="AX290" s="213">
        <f>COUNTIFS('Downtime Data'!A:A,Table110[[#This Row],[Date]])</f>
        <v/>
      </c>
      <c r="AY290" s="211">
        <f>IFERROR((SUM(Table110[[#This Row],[Minor Stoppages]:[Material Shortages]])/Table110[[#This Row],['# Stops]])*60,"")</f>
        <v/>
      </c>
      <c r="AZ290" s="211" t="n"/>
      <c r="BA290" s="33" t="n">
        <v>46321</v>
      </c>
    </row>
    <row r="291" ht="20.15" customHeight="1" s="452">
      <c r="A291" s="21" t="n">
        <v>46308</v>
      </c>
      <c r="B291" s="22">
        <f>IF(A291="","",TEXT(A291,"dddddd"))</f>
        <v/>
      </c>
      <c r="C291" s="22" t="n"/>
      <c r="D291" s="23" t="n"/>
      <c r="E291" s="24">
        <f t="array" ref="E291">IFERROR(INDIRECT(D291),"")</f>
        <v/>
      </c>
      <c r="F291" s="25" t="n"/>
      <c r="G291" s="26" t="n"/>
      <c r="H291" s="27">
        <f>IFERROR((Table110[[#This Row],[Plan]]/Table110[[#This Row],[Hours Used]])/(Table110[[#This Row],[SOC (TPD)]]/24),"")</f>
        <v/>
      </c>
      <c r="I291" s="27">
        <f>IFERROR((Table110[[#This Row],[Volume Delivered (T)]]/Table110[[#This Row],[Hours Used]])/(Table110[[#This Row],[SOC (TPD)]]/24),"")</f>
        <v/>
      </c>
      <c r="J291" s="28" t="n"/>
      <c r="K291" s="28" t="n"/>
      <c r="L291" s="28" t="n"/>
      <c r="M291" s="25" t="n"/>
      <c r="N291" s="29" t="n"/>
      <c r="O291" s="83" t="n"/>
      <c r="P291" s="25" t="n"/>
      <c r="Q291" s="25" t="n"/>
      <c r="R291" s="69" t="n"/>
      <c r="S291" s="70" t="n"/>
      <c r="T291" s="30">
        <f>IF(Table110[[#This Row],[SKU]]="",0,24-Table110[[#This Row],[Legal Non-Operating Time]]-Table110[[#This Row],[No Demand Time]]-Table110[[#This Row],[Force Majeure]])</f>
        <v/>
      </c>
      <c r="U291" s="26" t="n"/>
      <c r="V291" s="26" t="n"/>
      <c r="W291" s="26" t="n"/>
      <c r="X291" s="26" t="n"/>
      <c r="Y291" s="26" t="n"/>
      <c r="Z291" s="26" t="n"/>
      <c r="AA291" s="26" t="n"/>
      <c r="AB291" s="30">
        <f>Table110[[#This Row],[Hours Used]]-SUM(Table110[[#This Row],[Planned Maintenance]:[Start and Finish Production]])</f>
        <v/>
      </c>
      <c r="AC291" s="26" t="n"/>
      <c r="AD291" s="26" t="n"/>
      <c r="AE291" s="26" t="n"/>
      <c r="AF291" s="26" t="n"/>
      <c r="AG291" s="26" t="n"/>
      <c r="AH291" s="26" t="n"/>
      <c r="AI291" s="24">
        <f>(Table110[[#This Row],[Hours Used]]-SUM(Table110[[#This Row],[Planned Maintenance]:[Start and Finish Production]])-SUM(Table110[[#This Row],[Minor Stoppages]:[Material Shortages]])-Table110[[#This Row],[Quality Loss (Hrs)]]-Table110[[#This Row],[Operating Time]])/3</f>
        <v/>
      </c>
      <c r="AJ291" s="24">
        <f>IFERROR(IF(Table110[[#This Row],[SKU]]="",0,Table110[[#This Row],[Quality Loss (T)]]/(Table110[[#This Row],[SOC (TPD)]]/24)),"")</f>
        <v/>
      </c>
      <c r="AK291" s="31">
        <f>IFERROR(IF(Table110[[#This Row],[SKU]]="",0,Table110[[#This Row],[Volume Delivered (T)]]/(Table110[[#This Row],[SOC (TPD)]]/24)),"")</f>
        <v/>
      </c>
      <c r="AL291" s="31">
        <f>IFERROR(Table110[[#This Row],[Operating Time]]/Table110[[#This Row],[PRODUCTION HOURS]],"")</f>
        <v/>
      </c>
      <c r="AM291" s="32" t="n"/>
      <c r="AN291" s="32" t="n"/>
      <c r="AO291" s="32" t="n"/>
      <c r="AP291" s="32" t="n">
        <v>13</v>
      </c>
      <c r="AQ291" s="32" t="n">
        <v>0</v>
      </c>
      <c r="AR291" s="32" t="n"/>
      <c r="AS291" s="32">
        <f>IFERROR(SUMIFS(#REF!,#REF!,'Shift Wise-Data Sheet'!A:A,#REF!,"Samridhi Perk Line")/SUMIFS(#REF!,#REF!,'Shift Wise-Data Sheet'!A:A,#REF!,"Samridhi Perk Line"),"")</f>
        <v/>
      </c>
      <c r="AT291" s="32" t="n"/>
      <c r="AU291" s="32" t="n"/>
      <c r="AV291" s="203">
        <f>IFERROR(VLOOKUP(Table110[[#This Row],[Date]],'Overweight Data'!A289:G1384,6,FALSE),"")</f>
        <v/>
      </c>
      <c r="AW291" s="213">
        <f>IFERROR(
   IF(
      OR(Table110[[#This Row],[Operating Time]]=0, (Table110[[#This Row],[Operating Time]]/IF(AD291&lt;=1,AD291+1,AD291))*60=0),
      1,
      ((Table110[[#This Row],[Operating Time]])/IF(AD291&lt;=1,AD291+1,AD291))*60
   ),
"_")</f>
        <v/>
      </c>
      <c r="AX291" s="213">
        <f>COUNTIFS('Downtime Data'!A:A,Table110[[#This Row],[Date]])</f>
        <v/>
      </c>
      <c r="AY291" s="211">
        <f>IFERROR((SUM(Table110[[#This Row],[Minor Stoppages]:[Material Shortages]])/Table110[[#This Row],['# Stops]])*60,"")</f>
        <v/>
      </c>
      <c r="AZ291" s="211" t="n"/>
      <c r="BA291" s="33" t="n">
        <v>46321</v>
      </c>
    </row>
    <row r="292" ht="20.15" customHeight="1" s="452">
      <c r="A292" s="21" t="n">
        <v>46309</v>
      </c>
      <c r="B292" s="22">
        <f>IF(A292="","",TEXT(A292,"dddddd"))</f>
        <v/>
      </c>
      <c r="C292" s="22" t="n"/>
      <c r="D292" s="23" t="n"/>
      <c r="E292" s="24">
        <f t="array" ref="E292">IFERROR(INDIRECT(D292),"")</f>
        <v/>
      </c>
      <c r="F292" s="25" t="n"/>
      <c r="G292" s="26" t="n"/>
      <c r="H292" s="27">
        <f>IFERROR((Table110[[#This Row],[Plan]]/Table110[[#This Row],[Hours Used]])/(Table110[[#This Row],[SOC (TPD)]]/24),"")</f>
        <v/>
      </c>
      <c r="I292" s="27">
        <f>IFERROR((Table110[[#This Row],[Volume Delivered (T)]]/Table110[[#This Row],[Hours Used]])/(Table110[[#This Row],[SOC (TPD)]]/24),"")</f>
        <v/>
      </c>
      <c r="J292" s="28" t="n"/>
      <c r="K292" s="28" t="n"/>
      <c r="L292" s="28" t="n"/>
      <c r="M292" s="25" t="n"/>
      <c r="N292" s="29" t="n"/>
      <c r="O292" s="83" t="n"/>
      <c r="P292" s="25" t="n"/>
      <c r="Q292" s="25" t="n"/>
      <c r="R292" s="69" t="n"/>
      <c r="S292" s="70" t="n"/>
      <c r="T292" s="30">
        <f>IF(Table110[[#This Row],[SKU]]="",0,24-Table110[[#This Row],[Legal Non-Operating Time]]-Table110[[#This Row],[No Demand Time]]-Table110[[#This Row],[Force Majeure]])</f>
        <v/>
      </c>
      <c r="U292" s="26" t="n"/>
      <c r="V292" s="26" t="n"/>
      <c r="W292" s="26" t="n"/>
      <c r="X292" s="26" t="n"/>
      <c r="Y292" s="26" t="n"/>
      <c r="Z292" s="26" t="n"/>
      <c r="AA292" s="26" t="n"/>
      <c r="AB292" s="30">
        <f>Table110[[#This Row],[Hours Used]]-SUM(Table110[[#This Row],[Planned Maintenance]:[Start and Finish Production]])</f>
        <v/>
      </c>
      <c r="AC292" s="26" t="n"/>
      <c r="AD292" s="26" t="n"/>
      <c r="AE292" s="26" t="n"/>
      <c r="AF292" s="26" t="n"/>
      <c r="AG292" s="26" t="n"/>
      <c r="AH292" s="26" t="n"/>
      <c r="AI292" s="24">
        <f>(Table110[[#This Row],[Hours Used]]-SUM(Table110[[#This Row],[Planned Maintenance]:[Start and Finish Production]])-SUM(Table110[[#This Row],[Minor Stoppages]:[Material Shortages]])-Table110[[#This Row],[Quality Loss (Hrs)]]-Table110[[#This Row],[Operating Time]])/3</f>
        <v/>
      </c>
      <c r="AJ292" s="24">
        <f>IFERROR(IF(Table110[[#This Row],[SKU]]="",0,Table110[[#This Row],[Quality Loss (T)]]/(Table110[[#This Row],[SOC (TPD)]]/24)),"")</f>
        <v/>
      </c>
      <c r="AK292" s="31">
        <f>IFERROR(IF(Table110[[#This Row],[SKU]]="",0,Table110[[#This Row],[Volume Delivered (T)]]/(Table110[[#This Row],[SOC (TPD)]]/24)),"")</f>
        <v/>
      </c>
      <c r="AL292" s="31">
        <f>IFERROR(Table110[[#This Row],[Operating Time]]/Table110[[#This Row],[PRODUCTION HOURS]],"")</f>
        <v/>
      </c>
      <c r="AM292" s="32" t="n"/>
      <c r="AN292" s="32" t="n"/>
      <c r="AO292" s="32" t="n"/>
      <c r="AP292" s="32" t="n">
        <v>0</v>
      </c>
      <c r="AQ292" s="32" t="n">
        <v>0</v>
      </c>
      <c r="AR292" s="32" t="n"/>
      <c r="AS292" s="32">
        <f>IFERROR(SUMIFS(#REF!,#REF!,'Shift Wise-Data Sheet'!A:A,#REF!,"Samridhi Perk Line")/SUMIFS(#REF!,#REF!,'Shift Wise-Data Sheet'!A:A,#REF!,"Samridhi Perk Line"),"")</f>
        <v/>
      </c>
      <c r="AT292" s="32" t="n"/>
      <c r="AU292" s="32" t="n"/>
      <c r="AV292" s="203">
        <f>IFERROR(VLOOKUP(Table110[[#This Row],[Date]],'Overweight Data'!A290:G1385,6,FALSE),"")</f>
        <v/>
      </c>
      <c r="AW292" s="213">
        <f>IFERROR(
   IF(
      OR(Table110[[#This Row],[Operating Time]]=0, (Table110[[#This Row],[Operating Time]]/IF(AD292&lt;=1,AD292+1,AD292))*60=0),
      1,
      ((Table110[[#This Row],[Operating Time]])/IF(AD292&lt;=1,AD292+1,AD292))*60
   ),
"_")</f>
        <v/>
      </c>
      <c r="AX292" s="213">
        <f>COUNTIFS('Downtime Data'!A:A,Table110[[#This Row],[Date]])</f>
        <v/>
      </c>
      <c r="AY292" s="211">
        <f>IFERROR((SUM(Table110[[#This Row],[Minor Stoppages]:[Material Shortages]])/Table110[[#This Row],['# Stops]])*60,"")</f>
        <v/>
      </c>
      <c r="AZ292" s="211" t="n"/>
      <c r="BA292" s="33" t="n">
        <v>46321</v>
      </c>
    </row>
    <row r="293" ht="20.15" customHeight="1" s="452">
      <c r="A293" s="21" t="n">
        <v>46310</v>
      </c>
      <c r="B293" s="22">
        <f>IF(A293="","",TEXT(A293,"dddddd"))</f>
        <v/>
      </c>
      <c r="C293" s="22" t="n"/>
      <c r="D293" s="23" t="n"/>
      <c r="E293" s="24">
        <f t="array" ref="E293">IFERROR(INDIRECT(D293),"")</f>
        <v/>
      </c>
      <c r="F293" s="25" t="n"/>
      <c r="G293" s="26" t="n"/>
      <c r="H293" s="27">
        <f>IFERROR((Table110[[#This Row],[Plan]]/Table110[[#This Row],[Hours Used]])/(Table110[[#This Row],[SOC (TPD)]]/24),"")</f>
        <v/>
      </c>
      <c r="I293" s="27">
        <f>IFERROR((Table110[[#This Row],[Volume Delivered (T)]]/Table110[[#This Row],[Hours Used]])/(Table110[[#This Row],[SOC (TPD)]]/24),"")</f>
        <v/>
      </c>
      <c r="J293" s="28" t="n"/>
      <c r="K293" s="28" t="n"/>
      <c r="L293" s="28" t="n"/>
      <c r="M293" s="25" t="n"/>
      <c r="N293" s="29" t="n"/>
      <c r="O293" s="83" t="n"/>
      <c r="P293" s="25" t="n"/>
      <c r="Q293" s="25" t="n"/>
      <c r="R293" s="69" t="n"/>
      <c r="S293" s="70" t="n"/>
      <c r="T293" s="30">
        <f>IF(Table110[[#This Row],[SKU]]="",0,24-Table110[[#This Row],[Legal Non-Operating Time]]-Table110[[#This Row],[No Demand Time]]-Table110[[#This Row],[Force Majeure]])</f>
        <v/>
      </c>
      <c r="U293" s="26" t="n"/>
      <c r="V293" s="26" t="n"/>
      <c r="W293" s="26" t="n"/>
      <c r="X293" s="26" t="n"/>
      <c r="Y293" s="26" t="n"/>
      <c r="Z293" s="26" t="n"/>
      <c r="AA293" s="26" t="n"/>
      <c r="AB293" s="30">
        <f>Table110[[#This Row],[Hours Used]]-SUM(Table110[[#This Row],[Planned Maintenance]:[Start and Finish Production]])</f>
        <v/>
      </c>
      <c r="AC293" s="26" t="n"/>
      <c r="AD293" s="26" t="n"/>
      <c r="AE293" s="26" t="n"/>
      <c r="AF293" s="26" t="n"/>
      <c r="AG293" s="26" t="n"/>
      <c r="AH293" s="26" t="n"/>
      <c r="AI293" s="24">
        <f>(Table110[[#This Row],[Hours Used]]-SUM(Table110[[#This Row],[Planned Maintenance]:[Start and Finish Production]])-SUM(Table110[[#This Row],[Minor Stoppages]:[Material Shortages]])-Table110[[#This Row],[Quality Loss (Hrs)]]-Table110[[#This Row],[Operating Time]])/3</f>
        <v/>
      </c>
      <c r="AJ293" s="24">
        <f>IFERROR(IF(Table110[[#This Row],[SKU]]="",0,Table110[[#This Row],[Quality Loss (T)]]/(Table110[[#This Row],[SOC (TPD)]]/24)),"")</f>
        <v/>
      </c>
      <c r="AK293" s="31">
        <f>IFERROR(IF(Table110[[#This Row],[SKU]]="",0,Table110[[#This Row],[Volume Delivered (T)]]/(Table110[[#This Row],[SOC (TPD)]]/24)),"")</f>
        <v/>
      </c>
      <c r="AL293" s="31">
        <f>IFERROR(Table110[[#This Row],[Operating Time]]/Table110[[#This Row],[PRODUCTION HOURS]],"")</f>
        <v/>
      </c>
      <c r="AM293" s="32" t="n"/>
      <c r="AN293" s="32" t="n"/>
      <c r="AO293" s="32" t="n"/>
      <c r="AP293" s="32" t="n">
        <v>0</v>
      </c>
      <c r="AQ293" s="32" t="n">
        <v>0</v>
      </c>
      <c r="AR293" s="32" t="n"/>
      <c r="AS293" s="32">
        <f>IFERROR(SUMIFS(#REF!,#REF!,'Shift Wise-Data Sheet'!A:A,#REF!,"Samridhi Perk Line")/SUMIFS(#REF!,#REF!,'Shift Wise-Data Sheet'!A:A,#REF!,"Samridhi Perk Line"),"")</f>
        <v/>
      </c>
      <c r="AT293" s="32" t="n"/>
      <c r="AU293" s="32" t="n"/>
      <c r="AV293" s="203">
        <f>IFERROR(VLOOKUP(Table110[[#This Row],[Date]],'Overweight Data'!A291:G1386,6,FALSE),"")</f>
        <v/>
      </c>
      <c r="AW293" s="213">
        <f>IFERROR(
   IF(
      OR(Table110[[#This Row],[Operating Time]]=0, (Table110[[#This Row],[Operating Time]]/IF(AD293&lt;=1,AD293+1,AD293))*60=0),
      1,
      ((Table110[[#This Row],[Operating Time]])/IF(AD293&lt;=1,AD293+1,AD293))*60
   ),
"_")</f>
        <v/>
      </c>
      <c r="AX293" s="213">
        <f>COUNTIFS('Downtime Data'!A:A,Table110[[#This Row],[Date]])</f>
        <v/>
      </c>
      <c r="AY293" s="211">
        <f>IFERROR((SUM(Table110[[#This Row],[Minor Stoppages]:[Material Shortages]])/Table110[[#This Row],['# Stops]])*60,"")</f>
        <v/>
      </c>
      <c r="AZ293" s="211" t="n"/>
      <c r="BA293" s="33" t="n">
        <v>46321</v>
      </c>
    </row>
    <row r="294" ht="20.15" customHeight="1" s="452">
      <c r="A294" s="21" t="n">
        <v>46311</v>
      </c>
      <c r="B294" s="22">
        <f>IF(A294="","",TEXT(A294,"dddddd"))</f>
        <v/>
      </c>
      <c r="C294" s="22" t="n"/>
      <c r="D294" s="23" t="n"/>
      <c r="E294" s="24">
        <f t="array" ref="E294">IFERROR(INDIRECT(D294),"")</f>
        <v/>
      </c>
      <c r="F294" s="25" t="n"/>
      <c r="G294" s="26" t="n"/>
      <c r="H294" s="27">
        <f>IFERROR((Table110[[#This Row],[Plan]]/Table110[[#This Row],[Hours Used]])/(Table110[[#This Row],[SOC (TPD)]]/24),"")</f>
        <v/>
      </c>
      <c r="I294" s="27">
        <f>IFERROR((Table110[[#This Row],[Volume Delivered (T)]]/Table110[[#This Row],[Hours Used]])/(Table110[[#This Row],[SOC (TPD)]]/24),"")</f>
        <v/>
      </c>
      <c r="J294" s="28" t="n"/>
      <c r="K294" s="28" t="n"/>
      <c r="L294" s="28" t="n"/>
      <c r="M294" s="25" t="n"/>
      <c r="N294" s="29" t="n"/>
      <c r="O294" s="83" t="n"/>
      <c r="P294" s="25" t="n"/>
      <c r="Q294" s="25" t="n"/>
      <c r="R294" s="69" t="n"/>
      <c r="S294" s="70" t="n"/>
      <c r="T294" s="30">
        <f>IF(Table110[[#This Row],[SKU]]="",0,24-Table110[[#This Row],[Legal Non-Operating Time]]-Table110[[#This Row],[No Demand Time]]-Table110[[#This Row],[Force Majeure]])</f>
        <v/>
      </c>
      <c r="U294" s="26" t="n"/>
      <c r="V294" s="26" t="n"/>
      <c r="W294" s="26" t="n"/>
      <c r="X294" s="26" t="n"/>
      <c r="Y294" s="26" t="n"/>
      <c r="Z294" s="26" t="n"/>
      <c r="AA294" s="26" t="n"/>
      <c r="AB294" s="30">
        <f>Table110[[#This Row],[Hours Used]]-SUM(Table110[[#This Row],[Planned Maintenance]:[Start and Finish Production]])</f>
        <v/>
      </c>
      <c r="AC294" s="26" t="n"/>
      <c r="AD294" s="26" t="n"/>
      <c r="AE294" s="26" t="n"/>
      <c r="AF294" s="26" t="n"/>
      <c r="AG294" s="26" t="n"/>
      <c r="AH294" s="26" t="n"/>
      <c r="AI294" s="24">
        <f>(Table110[[#This Row],[Hours Used]]-SUM(Table110[[#This Row],[Planned Maintenance]:[Start and Finish Production]])-SUM(Table110[[#This Row],[Minor Stoppages]:[Material Shortages]])-Table110[[#This Row],[Quality Loss (Hrs)]]-Table110[[#This Row],[Operating Time]])/3</f>
        <v/>
      </c>
      <c r="AJ294" s="24">
        <f>IFERROR(IF(Table110[[#This Row],[SKU]]="",0,Table110[[#This Row],[Quality Loss (T)]]/(Table110[[#This Row],[SOC (TPD)]]/24)),"")</f>
        <v/>
      </c>
      <c r="AK294" s="31">
        <f>IFERROR(IF(Table110[[#This Row],[SKU]]="",0,Table110[[#This Row],[Volume Delivered (T)]]/(Table110[[#This Row],[SOC (TPD)]]/24)),"")</f>
        <v/>
      </c>
      <c r="AL294" s="31">
        <f>IFERROR(Table110[[#This Row],[Operating Time]]/Table110[[#This Row],[PRODUCTION HOURS]],"")</f>
        <v/>
      </c>
      <c r="AM294" s="32" t="n"/>
      <c r="AN294" s="32" t="n"/>
      <c r="AO294" s="32" t="n"/>
      <c r="AP294" s="32" t="n">
        <v>3</v>
      </c>
      <c r="AQ294" s="32" t="n">
        <v>0</v>
      </c>
      <c r="AR294" s="32" t="n"/>
      <c r="AS294" s="32">
        <f>IFERROR(SUMIFS(#REF!,#REF!,'Shift Wise-Data Sheet'!A:A,#REF!,"Samridhi Perk Line")/SUMIFS(#REF!,#REF!,'Shift Wise-Data Sheet'!A:A,#REF!,"Samridhi Perk Line"),"")</f>
        <v/>
      </c>
      <c r="AT294" s="32" t="n"/>
      <c r="AU294" s="32" t="n"/>
      <c r="AV294" s="203">
        <f>IFERROR(VLOOKUP(Table110[[#This Row],[Date]],'Overweight Data'!A292:G1387,6,FALSE),"")</f>
        <v/>
      </c>
      <c r="AW294" s="213">
        <f>IFERROR(
   IF(
      OR(Table110[[#This Row],[Operating Time]]=0, (Table110[[#This Row],[Operating Time]]/IF(AD294&lt;=1,AD294+1,AD294))*60=0),
      1,
      ((Table110[[#This Row],[Operating Time]])/IF(AD294&lt;=1,AD294+1,AD294))*60
   ),
"_")</f>
        <v/>
      </c>
      <c r="AX294" s="213">
        <f>COUNTIFS('Downtime Data'!A:A,Table110[[#This Row],[Date]])</f>
        <v/>
      </c>
      <c r="AY294" s="211">
        <f>IFERROR((SUM(Table110[[#This Row],[Minor Stoppages]:[Material Shortages]])/Table110[[#This Row],['# Stops]])*60,"")</f>
        <v/>
      </c>
      <c r="AZ294" s="211" t="n"/>
      <c r="BA294" s="33" t="n">
        <v>46321</v>
      </c>
    </row>
    <row r="295" ht="20.15" customHeight="1" s="452">
      <c r="A295" s="21" t="n">
        <v>46312</v>
      </c>
      <c r="B295" s="22">
        <f>IF(A295="","",TEXT(A295,"dddddd"))</f>
        <v/>
      </c>
      <c r="C295" s="22" t="n"/>
      <c r="D295" s="23" t="n"/>
      <c r="E295" s="24">
        <f t="array" ref="E295">IFERROR(INDIRECT(D295),"")</f>
        <v/>
      </c>
      <c r="F295" s="25" t="n"/>
      <c r="G295" s="26" t="n"/>
      <c r="H295" s="27">
        <f>IFERROR((Table110[[#This Row],[Plan]]/Table110[[#This Row],[Hours Used]])/(Table110[[#This Row],[SOC (TPD)]]/24),"")</f>
        <v/>
      </c>
      <c r="I295" s="27">
        <f>IFERROR((Table110[[#This Row],[Volume Delivered (T)]]/Table110[[#This Row],[Hours Used]])/(Table110[[#This Row],[SOC (TPD)]]/24),"")</f>
        <v/>
      </c>
      <c r="J295" s="28" t="n"/>
      <c r="K295" s="28" t="n"/>
      <c r="L295" s="28" t="n"/>
      <c r="M295" s="25" t="n"/>
      <c r="N295" s="29" t="n"/>
      <c r="O295" s="83" t="n"/>
      <c r="P295" s="25" t="n"/>
      <c r="Q295" s="25" t="n"/>
      <c r="R295" s="69" t="n"/>
      <c r="S295" s="70" t="n"/>
      <c r="T295" s="30">
        <f>IF(Table110[[#This Row],[SKU]]="",0,24-Table110[[#This Row],[Legal Non-Operating Time]]-Table110[[#This Row],[No Demand Time]]-Table110[[#This Row],[Force Majeure]])</f>
        <v/>
      </c>
      <c r="U295" s="26" t="n"/>
      <c r="V295" s="26" t="n"/>
      <c r="W295" s="26" t="n"/>
      <c r="X295" s="26" t="n"/>
      <c r="Y295" s="26" t="n"/>
      <c r="Z295" s="26" t="n"/>
      <c r="AA295" s="26" t="n"/>
      <c r="AB295" s="30">
        <f>Table110[[#This Row],[Hours Used]]-SUM(Table110[[#This Row],[Planned Maintenance]:[Start and Finish Production]])</f>
        <v/>
      </c>
      <c r="AC295" s="26" t="n"/>
      <c r="AD295" s="26" t="n"/>
      <c r="AE295" s="26" t="n"/>
      <c r="AF295" s="26" t="n"/>
      <c r="AG295" s="26" t="n"/>
      <c r="AH295" s="26" t="n"/>
      <c r="AI295" s="24">
        <f>(Table110[[#This Row],[Hours Used]]-SUM(Table110[[#This Row],[Planned Maintenance]:[Start and Finish Production]])-SUM(Table110[[#This Row],[Minor Stoppages]:[Material Shortages]])-Table110[[#This Row],[Quality Loss (Hrs)]]-Table110[[#This Row],[Operating Time]])/3</f>
        <v/>
      </c>
      <c r="AJ295" s="24">
        <f>IFERROR(IF(Table110[[#This Row],[SKU]]="",0,Table110[[#This Row],[Quality Loss (T)]]/(Table110[[#This Row],[SOC (TPD)]]/24)),"")</f>
        <v/>
      </c>
      <c r="AK295" s="31">
        <f>IFERROR(IF(Table110[[#This Row],[SKU]]="",0,Table110[[#This Row],[Volume Delivered (T)]]/(Table110[[#This Row],[SOC (TPD)]]/24)),"")</f>
        <v/>
      </c>
      <c r="AL295" s="31">
        <f>IFERROR(Table110[[#This Row],[Operating Time]]/Table110[[#This Row],[PRODUCTION HOURS]],"")</f>
        <v/>
      </c>
      <c r="AM295" s="32" t="n"/>
      <c r="AN295" s="32" t="n"/>
      <c r="AO295" s="32" t="n"/>
      <c r="AP295" s="32" t="n">
        <v>0</v>
      </c>
      <c r="AQ295" s="32" t="n">
        <v>0</v>
      </c>
      <c r="AR295" s="32" t="n"/>
      <c r="AS295" s="32">
        <f>IFERROR(SUMIFS(#REF!,#REF!,'Shift Wise-Data Sheet'!A:A,#REF!,"Samridhi Perk Line")/SUMIFS(#REF!,#REF!,'Shift Wise-Data Sheet'!A:A,#REF!,"Samridhi Perk Line"),"")</f>
        <v/>
      </c>
      <c r="AT295" s="32" t="n"/>
      <c r="AU295" s="32" t="n"/>
      <c r="AV295" s="203">
        <f>IFERROR(VLOOKUP(Table110[[#This Row],[Date]],'Overweight Data'!A293:G1388,6,FALSE),"")</f>
        <v/>
      </c>
      <c r="AW295" s="213">
        <f>IFERROR(
   IF(
      OR(Table110[[#This Row],[Operating Time]]=0, (Table110[[#This Row],[Operating Time]]/IF(AD295&lt;=1,AD295+1,AD295))*60=0),
      1,
      ((Table110[[#This Row],[Operating Time]])/IF(AD295&lt;=1,AD295+1,AD295))*60
   ),
"_")</f>
        <v/>
      </c>
      <c r="AX295" s="213">
        <f>COUNTIFS('Downtime Data'!A:A,Table110[[#This Row],[Date]])</f>
        <v/>
      </c>
      <c r="AY295" s="211">
        <f>IFERROR((SUM(Table110[[#This Row],[Minor Stoppages]:[Material Shortages]])/Table110[[#This Row],['# Stops]])*60,"")</f>
        <v/>
      </c>
      <c r="AZ295" s="211" t="n"/>
      <c r="BA295" s="33" t="n">
        <v>46321</v>
      </c>
    </row>
    <row r="296" ht="20.15" customHeight="1" s="452">
      <c r="A296" s="21" t="n">
        <v>46313</v>
      </c>
      <c r="B296" s="22">
        <f>IF(A296="","",TEXT(A296,"dddddd"))</f>
        <v/>
      </c>
      <c r="C296" s="22" t="n"/>
      <c r="D296" s="23" t="n"/>
      <c r="E296" s="24">
        <f t="array" ref="E296">IFERROR(INDIRECT(D296),"")</f>
        <v/>
      </c>
      <c r="F296" s="25" t="n"/>
      <c r="G296" s="26" t="n"/>
      <c r="H296" s="27">
        <f>IFERROR((Table110[[#This Row],[Plan]]/Table110[[#This Row],[Hours Used]])/(Table110[[#This Row],[SOC (TPD)]]/24),"")</f>
        <v/>
      </c>
      <c r="I296" s="27">
        <f>IFERROR((Table110[[#This Row],[Volume Delivered (T)]]/Table110[[#This Row],[Hours Used]])/(Table110[[#This Row],[SOC (TPD)]]/24),"")</f>
        <v/>
      </c>
      <c r="J296" s="28" t="n"/>
      <c r="K296" s="28" t="n"/>
      <c r="L296" s="28" t="n"/>
      <c r="M296" s="25" t="n"/>
      <c r="N296" s="29" t="n"/>
      <c r="O296" s="83" t="n"/>
      <c r="P296" s="25" t="n"/>
      <c r="Q296" s="25" t="n"/>
      <c r="R296" s="69" t="n"/>
      <c r="S296" s="70" t="n"/>
      <c r="T296" s="30">
        <f>IF(Table110[[#This Row],[SKU]]="",0,24-Table110[[#This Row],[Legal Non-Operating Time]]-Table110[[#This Row],[No Demand Time]]-Table110[[#This Row],[Force Majeure]])</f>
        <v/>
      </c>
      <c r="U296" s="26" t="n"/>
      <c r="V296" s="26" t="n"/>
      <c r="W296" s="26" t="n"/>
      <c r="X296" s="26" t="n"/>
      <c r="Y296" s="26" t="n"/>
      <c r="Z296" s="26" t="n"/>
      <c r="AA296" s="26" t="n"/>
      <c r="AB296" s="30">
        <f>Table110[[#This Row],[Hours Used]]-SUM(Table110[[#This Row],[Planned Maintenance]:[Start and Finish Production]])</f>
        <v/>
      </c>
      <c r="AC296" s="26" t="n"/>
      <c r="AD296" s="26" t="n"/>
      <c r="AE296" s="26" t="n"/>
      <c r="AF296" s="26" t="n"/>
      <c r="AG296" s="26" t="n"/>
      <c r="AH296" s="26" t="n"/>
      <c r="AI296" s="24">
        <f>(Table110[[#This Row],[Hours Used]]-SUM(Table110[[#This Row],[Planned Maintenance]:[Start and Finish Production]])-SUM(Table110[[#This Row],[Minor Stoppages]:[Material Shortages]])-Table110[[#This Row],[Quality Loss (Hrs)]]-Table110[[#This Row],[Operating Time]])/3</f>
        <v/>
      </c>
      <c r="AJ296" s="24">
        <f>IFERROR(IF(Table110[[#This Row],[SKU]]="",0,Table110[[#This Row],[Quality Loss (T)]]/(Table110[[#This Row],[SOC (TPD)]]/24)),"")</f>
        <v/>
      </c>
      <c r="AK296" s="31">
        <f>IFERROR(IF(Table110[[#This Row],[SKU]]="",0,Table110[[#This Row],[Volume Delivered (T)]]/(Table110[[#This Row],[SOC (TPD)]]/24)),"")</f>
        <v/>
      </c>
      <c r="AL296" s="31">
        <f>IFERROR(Table110[[#This Row],[Operating Time]]/Table110[[#This Row],[PRODUCTION HOURS]],"")</f>
        <v/>
      </c>
      <c r="AM296" s="32" t="n"/>
      <c r="AN296" s="32" t="n"/>
      <c r="AO296" s="32" t="n"/>
      <c r="AP296" s="32" t="n">
        <v>18</v>
      </c>
      <c r="AQ296" s="32" t="n">
        <v>0</v>
      </c>
      <c r="AR296" s="32" t="n"/>
      <c r="AS296" s="32">
        <f>IFERROR(SUMIFS(#REF!,#REF!,'Shift Wise-Data Sheet'!A:A,#REF!,"Samridhi Perk Line")/SUMIFS(#REF!,#REF!,'Shift Wise-Data Sheet'!A:A,#REF!,"Samridhi Perk Line"),"")</f>
        <v/>
      </c>
      <c r="AT296" s="32" t="n"/>
      <c r="AU296" s="32" t="n"/>
      <c r="AV296" s="203">
        <f>IFERROR(VLOOKUP(Table110[[#This Row],[Date]],'Overweight Data'!A294:G1389,6,FALSE),"")</f>
        <v/>
      </c>
      <c r="AW296" s="213">
        <f>IFERROR(
   IF(
      OR(Table110[[#This Row],[Operating Time]]=0, (Table110[[#This Row],[Operating Time]]/IF(AD296&lt;=1,AD296+1,AD296))*60=0),
      1,
      ((Table110[[#This Row],[Operating Time]])/IF(AD296&lt;=1,AD296+1,AD296))*60
   ),
"_")</f>
        <v/>
      </c>
      <c r="AX296" s="213">
        <f>COUNTIFS('Downtime Data'!A:A,Table110[[#This Row],[Date]])</f>
        <v/>
      </c>
      <c r="AY296" s="211">
        <f>IFERROR((SUM(Table110[[#This Row],[Minor Stoppages]:[Material Shortages]])/Table110[[#This Row],['# Stops]])*60,"")</f>
        <v/>
      </c>
      <c r="AZ296" s="211" t="n"/>
      <c r="BA296" s="33" t="n">
        <v>46321</v>
      </c>
    </row>
    <row r="297" ht="20.15" customHeight="1" s="452">
      <c r="A297" s="21" t="n">
        <v>46314</v>
      </c>
      <c r="B297" s="22">
        <f>IF(A297="","",TEXT(A297,"dddddd"))</f>
        <v/>
      </c>
      <c r="C297" s="22" t="n"/>
      <c r="D297" s="23" t="n"/>
      <c r="E297" s="24">
        <f t="array" ref="E297">IFERROR(INDIRECT(D297),"")</f>
        <v/>
      </c>
      <c r="F297" s="25" t="n"/>
      <c r="G297" s="26" t="n"/>
      <c r="H297" s="27">
        <f>IFERROR((Table110[[#This Row],[Plan]]/Table110[[#This Row],[Hours Used]])/(Table110[[#This Row],[SOC (TPD)]]/24),"")</f>
        <v/>
      </c>
      <c r="I297" s="27">
        <f>IFERROR((Table110[[#This Row],[Volume Delivered (T)]]/Table110[[#This Row],[Hours Used]])/(Table110[[#This Row],[SOC (TPD)]]/24),"")</f>
        <v/>
      </c>
      <c r="J297" s="28" t="n"/>
      <c r="K297" s="28" t="n"/>
      <c r="L297" s="28" t="n"/>
      <c r="M297" s="25" t="n"/>
      <c r="N297" s="29" t="n"/>
      <c r="O297" s="83" t="n"/>
      <c r="P297" s="25" t="n"/>
      <c r="Q297" s="25" t="n"/>
      <c r="R297" s="69" t="n"/>
      <c r="S297" s="70" t="n"/>
      <c r="T297" s="30">
        <f>IF(Table110[[#This Row],[SKU]]="",0,24-Table110[[#This Row],[Legal Non-Operating Time]]-Table110[[#This Row],[No Demand Time]]-Table110[[#This Row],[Force Majeure]])</f>
        <v/>
      </c>
      <c r="U297" s="26" t="n"/>
      <c r="V297" s="26" t="n"/>
      <c r="W297" s="26" t="n"/>
      <c r="X297" s="26" t="n"/>
      <c r="Y297" s="26" t="n"/>
      <c r="Z297" s="26" t="n"/>
      <c r="AA297" s="26" t="n"/>
      <c r="AB297" s="30">
        <f>Table110[[#This Row],[Hours Used]]-SUM(Table110[[#This Row],[Planned Maintenance]:[Start and Finish Production]])</f>
        <v/>
      </c>
      <c r="AC297" s="26" t="n"/>
      <c r="AD297" s="26" t="n"/>
      <c r="AE297" s="26" t="n"/>
      <c r="AF297" s="26" t="n"/>
      <c r="AG297" s="26" t="n"/>
      <c r="AH297" s="26" t="n"/>
      <c r="AI297" s="24">
        <f>(Table110[[#This Row],[Hours Used]]-SUM(Table110[[#This Row],[Planned Maintenance]:[Start and Finish Production]])-SUM(Table110[[#This Row],[Minor Stoppages]:[Material Shortages]])-Table110[[#This Row],[Quality Loss (Hrs)]]-Table110[[#This Row],[Operating Time]])/3</f>
        <v/>
      </c>
      <c r="AJ297" s="24">
        <f>IFERROR(IF(Table110[[#This Row],[SKU]]="",0,Table110[[#This Row],[Quality Loss (T)]]/(Table110[[#This Row],[SOC (TPD)]]/24)),"")</f>
        <v/>
      </c>
      <c r="AK297" s="31">
        <f>IFERROR(IF(Table110[[#This Row],[SKU]]="",0,Table110[[#This Row],[Volume Delivered (T)]]/(Table110[[#This Row],[SOC (TPD)]]/24)),"")</f>
        <v/>
      </c>
      <c r="AL297" s="31">
        <f>IFERROR(Table110[[#This Row],[Operating Time]]/Table110[[#This Row],[PRODUCTION HOURS]],"")</f>
        <v/>
      </c>
      <c r="AM297" s="32" t="n"/>
      <c r="AN297" s="32" t="n"/>
      <c r="AO297" s="32" t="n"/>
      <c r="AP297" s="32" t="n">
        <v>1</v>
      </c>
      <c r="AQ297" s="32" t="n">
        <v>0</v>
      </c>
      <c r="AR297" s="32" t="n"/>
      <c r="AS297" s="32">
        <f>IFERROR(SUMIFS(#REF!,#REF!,'Shift Wise-Data Sheet'!A:A,#REF!,"Samridhi Perk Line")/SUMIFS(#REF!,#REF!,'Shift Wise-Data Sheet'!A:A,#REF!,"Samridhi Perk Line"),"")</f>
        <v/>
      </c>
      <c r="AT297" s="32" t="n"/>
      <c r="AU297" s="32" t="n"/>
      <c r="AV297" s="203">
        <f>IFERROR(VLOOKUP(Table110[[#This Row],[Date]],'Overweight Data'!A295:G1390,6,FALSE),"")</f>
        <v/>
      </c>
      <c r="AW297" s="213">
        <f>IFERROR(
   IF(
      OR(Table110[[#This Row],[Operating Time]]=0, (Table110[[#This Row],[Operating Time]]/IF(AD297&lt;=1,AD297+1,AD297))*60=0),
      1,
      ((Table110[[#This Row],[Operating Time]])/IF(AD297&lt;=1,AD297+1,AD297))*60
   ),
"_")</f>
        <v/>
      </c>
      <c r="AX297" s="213">
        <f>COUNTIFS('Downtime Data'!A:A,Table110[[#This Row],[Date]])</f>
        <v/>
      </c>
      <c r="AY297" s="211">
        <f>IFERROR((SUM(Table110[[#This Row],[Minor Stoppages]:[Material Shortages]])/Table110[[#This Row],['# Stops]])*60,"")</f>
        <v/>
      </c>
      <c r="AZ297" s="211" t="n"/>
      <c r="BA297" s="33" t="n">
        <v>46321</v>
      </c>
    </row>
    <row r="298" ht="20.15" customHeight="1" s="452">
      <c r="A298" s="21" t="n">
        <v>46315</v>
      </c>
      <c r="B298" s="22">
        <f>IF(A298="","",TEXT(A298,"dddddd"))</f>
        <v/>
      </c>
      <c r="C298" s="22" t="n"/>
      <c r="D298" s="23" t="n"/>
      <c r="E298" s="24">
        <f t="array" ref="E298">IFERROR(INDIRECT(D298),"")</f>
        <v/>
      </c>
      <c r="F298" s="25" t="n"/>
      <c r="G298" s="26" t="n"/>
      <c r="H298" s="27">
        <f>IFERROR((Table110[[#This Row],[Plan]]/Table110[[#This Row],[Hours Used]])/(Table110[[#This Row],[SOC (TPD)]]/24),"")</f>
        <v/>
      </c>
      <c r="I298" s="27">
        <f>IFERROR((Table110[[#This Row],[Volume Delivered (T)]]/Table110[[#This Row],[Hours Used]])/(Table110[[#This Row],[SOC (TPD)]]/24),"")</f>
        <v/>
      </c>
      <c r="J298" s="28" t="n"/>
      <c r="K298" s="28" t="n"/>
      <c r="L298" s="28" t="n"/>
      <c r="M298" s="25" t="n"/>
      <c r="N298" s="29" t="n"/>
      <c r="O298" s="83" t="n"/>
      <c r="P298" s="25" t="n"/>
      <c r="Q298" s="25" t="n"/>
      <c r="R298" s="69" t="n"/>
      <c r="S298" s="70" t="n"/>
      <c r="T298" s="30">
        <f>IF(Table110[[#This Row],[SKU]]="",0,24-Table110[[#This Row],[Legal Non-Operating Time]]-Table110[[#This Row],[No Demand Time]]-Table110[[#This Row],[Force Majeure]])</f>
        <v/>
      </c>
      <c r="U298" s="26" t="n"/>
      <c r="V298" s="26" t="n"/>
      <c r="W298" s="26" t="n"/>
      <c r="X298" s="26" t="n"/>
      <c r="Y298" s="26" t="n"/>
      <c r="Z298" s="26" t="n"/>
      <c r="AA298" s="26" t="n"/>
      <c r="AB298" s="30">
        <f>Table110[[#This Row],[Hours Used]]-SUM(Table110[[#This Row],[Planned Maintenance]:[Start and Finish Production]])</f>
        <v/>
      </c>
      <c r="AC298" s="26" t="n"/>
      <c r="AD298" s="26" t="n"/>
      <c r="AE298" s="26" t="n"/>
      <c r="AF298" s="26" t="n"/>
      <c r="AG298" s="26" t="n"/>
      <c r="AH298" s="26" t="n"/>
      <c r="AI298" s="24">
        <f>(Table110[[#This Row],[Hours Used]]-SUM(Table110[[#This Row],[Planned Maintenance]:[Start and Finish Production]])-SUM(Table110[[#This Row],[Minor Stoppages]:[Material Shortages]])-Table110[[#This Row],[Quality Loss (Hrs)]]-Table110[[#This Row],[Operating Time]])/3</f>
        <v/>
      </c>
      <c r="AJ298" s="24">
        <f>IFERROR(IF(Table110[[#This Row],[SKU]]="",0,Table110[[#This Row],[Quality Loss (T)]]/(Table110[[#This Row],[SOC (TPD)]]/24)),"")</f>
        <v/>
      </c>
      <c r="AK298" s="31">
        <f>IFERROR(IF(Table110[[#This Row],[SKU]]="",0,Table110[[#This Row],[Volume Delivered (T)]]/(Table110[[#This Row],[SOC (TPD)]]/24)),"")</f>
        <v/>
      </c>
      <c r="AL298" s="31">
        <f>IFERROR(Table110[[#This Row],[Operating Time]]/Table110[[#This Row],[PRODUCTION HOURS]],"")</f>
        <v/>
      </c>
      <c r="AM298" s="32" t="n"/>
      <c r="AN298" s="32" t="n"/>
      <c r="AO298" s="32" t="n"/>
      <c r="AP298" s="32" t="n">
        <v>0</v>
      </c>
      <c r="AQ298" s="32" t="n">
        <v>0</v>
      </c>
      <c r="AR298" s="32" t="n"/>
      <c r="AS298" s="32">
        <f>IFERROR(SUMIFS(#REF!,#REF!,'Shift Wise-Data Sheet'!A:A,#REF!,"Samridhi Perk Line")/SUMIFS(#REF!,#REF!,'Shift Wise-Data Sheet'!A:A,#REF!,"Samridhi Perk Line"),"")</f>
        <v/>
      </c>
      <c r="AT298" s="32" t="n"/>
      <c r="AU298" s="32" t="n"/>
      <c r="AV298" s="203">
        <f>IFERROR(VLOOKUP(Table110[[#This Row],[Date]],'Overweight Data'!A296:G1391,6,FALSE),"")</f>
        <v/>
      </c>
      <c r="AW298" s="213">
        <f>IFERROR(
   IF(
      OR(Table110[[#This Row],[Operating Time]]=0, (Table110[[#This Row],[Operating Time]]/IF(AD298&lt;=1,AD298+1,AD298))*60=0),
      1,
      ((Table110[[#This Row],[Operating Time]])/IF(AD298&lt;=1,AD298+1,AD298))*60
   ),
"_")</f>
        <v/>
      </c>
      <c r="AX298" s="213">
        <f>COUNTIFS('Downtime Data'!A:A,Table110[[#This Row],[Date]])</f>
        <v/>
      </c>
      <c r="AY298" s="211">
        <f>IFERROR((SUM(Table110[[#This Row],[Minor Stoppages]:[Material Shortages]])/Table110[[#This Row],['# Stops]])*60,"")</f>
        <v/>
      </c>
      <c r="AZ298" s="211" t="n"/>
      <c r="BA298" s="33" t="n">
        <v>46321</v>
      </c>
    </row>
    <row r="299" ht="20.15" customHeight="1" s="452">
      <c r="A299" s="21" t="n">
        <v>46316</v>
      </c>
      <c r="B299" s="22">
        <f>IF(A299="","",TEXT(A299,"dddddd"))</f>
        <v/>
      </c>
      <c r="C299" s="22" t="n"/>
      <c r="D299" s="23" t="n"/>
      <c r="E299" s="24">
        <f t="array" ref="E299">IFERROR(INDIRECT(D299),"")</f>
        <v/>
      </c>
      <c r="F299" s="25" t="n"/>
      <c r="G299" s="26" t="n"/>
      <c r="H299" s="27">
        <f>IFERROR((Table110[[#This Row],[Plan]]/Table110[[#This Row],[Hours Used]])/(Table110[[#This Row],[SOC (TPD)]]/24),"")</f>
        <v/>
      </c>
      <c r="I299" s="27">
        <f>IFERROR((Table110[[#This Row],[Volume Delivered (T)]]/Table110[[#This Row],[Hours Used]])/(Table110[[#This Row],[SOC (TPD)]]/24),"")</f>
        <v/>
      </c>
      <c r="J299" s="28" t="n"/>
      <c r="K299" s="28" t="n"/>
      <c r="L299" s="28" t="n"/>
      <c r="M299" s="25" t="n"/>
      <c r="N299" s="29" t="n"/>
      <c r="O299" s="83" t="n"/>
      <c r="P299" s="25" t="n"/>
      <c r="Q299" s="25" t="n"/>
      <c r="R299" s="69" t="n"/>
      <c r="S299" s="70" t="n"/>
      <c r="T299" s="30">
        <f>IF(Table110[[#This Row],[SKU]]="",0,24-Table110[[#This Row],[Legal Non-Operating Time]]-Table110[[#This Row],[No Demand Time]]-Table110[[#This Row],[Force Majeure]])</f>
        <v/>
      </c>
      <c r="U299" s="26" t="n"/>
      <c r="V299" s="26" t="n"/>
      <c r="W299" s="26" t="n"/>
      <c r="X299" s="26" t="n"/>
      <c r="Y299" s="26" t="n"/>
      <c r="Z299" s="26" t="n"/>
      <c r="AA299" s="26" t="n"/>
      <c r="AB299" s="30">
        <f>Table110[[#This Row],[Hours Used]]-SUM(Table110[[#This Row],[Planned Maintenance]:[Start and Finish Production]])</f>
        <v/>
      </c>
      <c r="AC299" s="26" t="n"/>
      <c r="AD299" s="26" t="n"/>
      <c r="AE299" s="26" t="n"/>
      <c r="AF299" s="26" t="n"/>
      <c r="AG299" s="26" t="n"/>
      <c r="AH299" s="26" t="n"/>
      <c r="AI299" s="24">
        <f>(Table110[[#This Row],[Hours Used]]-SUM(Table110[[#This Row],[Planned Maintenance]:[Start and Finish Production]])-SUM(Table110[[#This Row],[Minor Stoppages]:[Material Shortages]])-Table110[[#This Row],[Quality Loss (Hrs)]]-Table110[[#This Row],[Operating Time]])/3</f>
        <v/>
      </c>
      <c r="AJ299" s="24">
        <f>IFERROR(IF(Table110[[#This Row],[SKU]]="",0,Table110[[#This Row],[Quality Loss (T)]]/(Table110[[#This Row],[SOC (TPD)]]/24)),"")</f>
        <v/>
      </c>
      <c r="AK299" s="31">
        <f>IFERROR(IF(Table110[[#This Row],[SKU]]="",0,Table110[[#This Row],[Volume Delivered (T)]]/(Table110[[#This Row],[SOC (TPD)]]/24)),"")</f>
        <v/>
      </c>
      <c r="AL299" s="31">
        <f>IFERROR(Table110[[#This Row],[Operating Time]]/Table110[[#This Row],[PRODUCTION HOURS]],"")</f>
        <v/>
      </c>
      <c r="AM299" s="32" t="n"/>
      <c r="AN299" s="32" t="n"/>
      <c r="AO299" s="32" t="n"/>
      <c r="AP299" s="32" t="n">
        <v>0</v>
      </c>
      <c r="AQ299" s="32" t="n">
        <v>0</v>
      </c>
      <c r="AR299" s="32" t="n"/>
      <c r="AS299" s="32">
        <f>IFERROR(SUMIFS(#REF!,#REF!,'Shift Wise-Data Sheet'!A:A,#REF!,"Samridhi Perk Line")/SUMIFS(#REF!,#REF!,'Shift Wise-Data Sheet'!A:A,#REF!,"Samridhi Perk Line"),"")</f>
        <v/>
      </c>
      <c r="AT299" s="32" t="n"/>
      <c r="AU299" s="32" t="n"/>
      <c r="AV299" s="203">
        <f>IFERROR(VLOOKUP(Table110[[#This Row],[Date]],'Overweight Data'!A297:G1392,6,FALSE),"")</f>
        <v/>
      </c>
      <c r="AW299" s="213">
        <f>IFERROR(
   IF(
      OR(Table110[[#This Row],[Operating Time]]=0, (Table110[[#This Row],[Operating Time]]/IF(AD299&lt;=1,AD299+1,AD299))*60=0),
      1,
      ((Table110[[#This Row],[Operating Time]])/IF(AD299&lt;=1,AD299+1,AD299))*60
   ),
"_")</f>
        <v/>
      </c>
      <c r="AX299" s="213">
        <f>COUNTIFS('Downtime Data'!A:A,Table110[[#This Row],[Date]])</f>
        <v/>
      </c>
      <c r="AY299" s="211">
        <f>IFERROR((SUM(Table110[[#This Row],[Minor Stoppages]:[Material Shortages]])/Table110[[#This Row],['# Stops]])*60,"")</f>
        <v/>
      </c>
      <c r="AZ299" s="211" t="n"/>
      <c r="BA299" s="33" t="n">
        <v>46321</v>
      </c>
    </row>
    <row r="300" ht="20.15" customHeight="1" s="452">
      <c r="A300" s="21" t="n">
        <v>46317</v>
      </c>
      <c r="B300" s="22">
        <f>IF(A300="","",TEXT(A300,"dddddd"))</f>
        <v/>
      </c>
      <c r="C300" s="22" t="n"/>
      <c r="D300" s="23" t="n"/>
      <c r="E300" s="24">
        <f t="array" ref="E300">IFERROR(INDIRECT(D300),"")</f>
        <v/>
      </c>
      <c r="F300" s="25" t="n"/>
      <c r="G300" s="26" t="n"/>
      <c r="H300" s="27">
        <f>IFERROR((Table110[[#This Row],[Plan]]/Table110[[#This Row],[Hours Used]])/(Table110[[#This Row],[SOC (TPD)]]/24),"")</f>
        <v/>
      </c>
      <c r="I300" s="27">
        <f>IFERROR((Table110[[#This Row],[Volume Delivered (T)]]/Table110[[#This Row],[Hours Used]])/(Table110[[#This Row],[SOC (TPD)]]/24),"")</f>
        <v/>
      </c>
      <c r="J300" s="28" t="n"/>
      <c r="K300" s="28" t="n"/>
      <c r="L300" s="28" t="n"/>
      <c r="M300" s="25" t="n"/>
      <c r="N300" s="29" t="n"/>
      <c r="O300" s="83" t="n"/>
      <c r="P300" s="25" t="n"/>
      <c r="Q300" s="25" t="n"/>
      <c r="R300" s="69" t="n"/>
      <c r="S300" s="70" t="n"/>
      <c r="T300" s="30">
        <f>IF(Table110[[#This Row],[SKU]]="",0,24-Table110[[#This Row],[Legal Non-Operating Time]]-Table110[[#This Row],[No Demand Time]]-Table110[[#This Row],[Force Majeure]])</f>
        <v/>
      </c>
      <c r="U300" s="26" t="n"/>
      <c r="V300" s="26" t="n"/>
      <c r="W300" s="26" t="n"/>
      <c r="X300" s="26" t="n"/>
      <c r="Y300" s="26" t="n"/>
      <c r="Z300" s="26" t="n"/>
      <c r="AA300" s="26" t="n"/>
      <c r="AB300" s="30">
        <f>Table110[[#This Row],[Hours Used]]-SUM(Table110[[#This Row],[Planned Maintenance]:[Start and Finish Production]])</f>
        <v/>
      </c>
      <c r="AC300" s="26" t="n"/>
      <c r="AD300" s="26" t="n"/>
      <c r="AE300" s="26" t="n"/>
      <c r="AF300" s="26" t="n"/>
      <c r="AG300" s="26" t="n"/>
      <c r="AH300" s="26" t="n"/>
      <c r="AI300" s="24">
        <f>(Table110[[#This Row],[Hours Used]]-SUM(Table110[[#This Row],[Planned Maintenance]:[Start and Finish Production]])-SUM(Table110[[#This Row],[Minor Stoppages]:[Material Shortages]])-Table110[[#This Row],[Quality Loss (Hrs)]]-Table110[[#This Row],[Operating Time]])/3</f>
        <v/>
      </c>
      <c r="AJ300" s="24">
        <f>IFERROR(IF(Table110[[#This Row],[SKU]]="",0,Table110[[#This Row],[Quality Loss (T)]]/(Table110[[#This Row],[SOC (TPD)]]/24)),"")</f>
        <v/>
      </c>
      <c r="AK300" s="31">
        <f>IFERROR(IF(Table110[[#This Row],[SKU]]="",0,Table110[[#This Row],[Volume Delivered (T)]]/(Table110[[#This Row],[SOC (TPD)]]/24)),"")</f>
        <v/>
      </c>
      <c r="AL300" s="31">
        <f>IFERROR(Table110[[#This Row],[Operating Time]]/Table110[[#This Row],[PRODUCTION HOURS]],"")</f>
        <v/>
      </c>
      <c r="AM300" s="32" t="n"/>
      <c r="AN300" s="32" t="n"/>
      <c r="AO300" s="32" t="n"/>
      <c r="AP300" s="32" t="n">
        <v>0</v>
      </c>
      <c r="AQ300" s="32" t="n">
        <v>0</v>
      </c>
      <c r="AR300" s="32" t="n"/>
      <c r="AS300" s="32">
        <f>IFERROR(SUMIFS(#REF!,#REF!,'Shift Wise-Data Sheet'!A:A,#REF!,"Samridhi Perk Line")/SUMIFS(#REF!,#REF!,'Shift Wise-Data Sheet'!A:A,#REF!,"Samridhi Perk Line"),"")</f>
        <v/>
      </c>
      <c r="AT300" s="32" t="n"/>
      <c r="AU300" s="32" t="n"/>
      <c r="AV300" s="203">
        <f>IFERROR(VLOOKUP(Table110[[#This Row],[Date]],'Overweight Data'!A298:G1393,6,FALSE),"")</f>
        <v/>
      </c>
      <c r="AW300" s="213">
        <f>IFERROR(
   IF(
      OR(Table110[[#This Row],[Operating Time]]=0, (Table110[[#This Row],[Operating Time]]/IF(AD300&lt;=1,AD300+1,AD300))*60=0),
      1,
      ((Table110[[#This Row],[Operating Time]])/IF(AD300&lt;=1,AD300+1,AD300))*60
   ),
"_")</f>
        <v/>
      </c>
      <c r="AX300" s="213">
        <f>COUNTIFS('Downtime Data'!A:A,Table110[[#This Row],[Date]])</f>
        <v/>
      </c>
      <c r="AY300" s="211">
        <f>IFERROR((SUM(Table110[[#This Row],[Minor Stoppages]:[Material Shortages]])/Table110[[#This Row],['# Stops]])*60,"")</f>
        <v/>
      </c>
      <c r="AZ300" s="211" t="n"/>
      <c r="BA300" s="33" t="n">
        <v>46321</v>
      </c>
    </row>
    <row r="301" ht="20.15" customHeight="1" s="452">
      <c r="A301" s="21" t="n">
        <v>46318</v>
      </c>
      <c r="B301" s="22">
        <f>IF(A301="","",TEXT(A301,"dddddd"))</f>
        <v/>
      </c>
      <c r="C301" s="22" t="n"/>
      <c r="D301" s="23" t="n"/>
      <c r="E301" s="24">
        <f t="array" ref="E301">IFERROR(INDIRECT(D301),"")</f>
        <v/>
      </c>
      <c r="F301" s="25" t="n"/>
      <c r="G301" s="26" t="n"/>
      <c r="H301" s="27">
        <f>IFERROR((Table110[[#This Row],[Plan]]/Table110[[#This Row],[Hours Used]])/(Table110[[#This Row],[SOC (TPD)]]/24),"")</f>
        <v/>
      </c>
      <c r="I301" s="27">
        <f>IFERROR((Table110[[#This Row],[Volume Delivered (T)]]/Table110[[#This Row],[Hours Used]])/(Table110[[#This Row],[SOC (TPD)]]/24),"")</f>
        <v/>
      </c>
      <c r="J301" s="28" t="n"/>
      <c r="K301" s="28" t="n"/>
      <c r="L301" s="28" t="n"/>
      <c r="M301" s="25" t="n"/>
      <c r="N301" s="29" t="n"/>
      <c r="O301" s="83" t="n"/>
      <c r="P301" s="25" t="n"/>
      <c r="Q301" s="25" t="n"/>
      <c r="R301" s="69" t="n"/>
      <c r="S301" s="70" t="n"/>
      <c r="T301" s="30">
        <f>IF(Table110[[#This Row],[SKU]]="",0,24-Table110[[#This Row],[Legal Non-Operating Time]]-Table110[[#This Row],[No Demand Time]]-Table110[[#This Row],[Force Majeure]])</f>
        <v/>
      </c>
      <c r="U301" s="26" t="n"/>
      <c r="V301" s="26" t="n"/>
      <c r="W301" s="26" t="n"/>
      <c r="X301" s="26" t="n"/>
      <c r="Y301" s="26" t="n"/>
      <c r="Z301" s="26" t="n"/>
      <c r="AA301" s="26" t="n"/>
      <c r="AB301" s="30">
        <f>Table110[[#This Row],[Hours Used]]-SUM(Table110[[#This Row],[Planned Maintenance]:[Start and Finish Production]])</f>
        <v/>
      </c>
      <c r="AC301" s="26" t="n"/>
      <c r="AD301" s="26" t="n"/>
      <c r="AE301" s="26" t="n"/>
      <c r="AF301" s="26" t="n"/>
      <c r="AG301" s="26" t="n"/>
      <c r="AH301" s="26" t="n"/>
      <c r="AI301" s="24">
        <f>(Table110[[#This Row],[Hours Used]]-SUM(Table110[[#This Row],[Planned Maintenance]:[Start and Finish Production]])-SUM(Table110[[#This Row],[Minor Stoppages]:[Material Shortages]])-Table110[[#This Row],[Quality Loss (Hrs)]]-Table110[[#This Row],[Operating Time]])/3</f>
        <v/>
      </c>
      <c r="AJ301" s="24">
        <f>IFERROR(IF(Table110[[#This Row],[SKU]]="",0,Table110[[#This Row],[Quality Loss (T)]]/(Table110[[#This Row],[SOC (TPD)]]/24)),"")</f>
        <v/>
      </c>
      <c r="AK301" s="31">
        <f>IFERROR(IF(Table110[[#This Row],[SKU]]="",0,Table110[[#This Row],[Volume Delivered (T)]]/(Table110[[#This Row],[SOC (TPD)]]/24)),"")</f>
        <v/>
      </c>
      <c r="AL301" s="31">
        <f>IFERROR(Table110[[#This Row],[Operating Time]]/Table110[[#This Row],[PRODUCTION HOURS]],"")</f>
        <v/>
      </c>
      <c r="AM301" s="32" t="n"/>
      <c r="AN301" s="32" t="n"/>
      <c r="AO301" s="32" t="n"/>
      <c r="AP301" s="32" t="n">
        <v>0</v>
      </c>
      <c r="AQ301" s="32" t="n">
        <v>0</v>
      </c>
      <c r="AR301" s="32" t="n"/>
      <c r="AS301" s="32">
        <f>IFERROR(SUMIFS(#REF!,#REF!,'Shift Wise-Data Sheet'!A:A,#REF!,"Samridhi Perk Line")/SUMIFS(#REF!,#REF!,'Shift Wise-Data Sheet'!A:A,#REF!,"Samridhi Perk Line"),"")</f>
        <v/>
      </c>
      <c r="AT301" s="32" t="n"/>
      <c r="AU301" s="32" t="n"/>
      <c r="AV301" s="203">
        <f>IFERROR(VLOOKUP(Table110[[#This Row],[Date]],'Overweight Data'!A299:G1394,6,FALSE),"")</f>
        <v/>
      </c>
      <c r="AW301" s="213">
        <f>IFERROR(
   IF(
      OR(Table110[[#This Row],[Operating Time]]=0, (Table110[[#This Row],[Operating Time]]/IF(AD301&lt;=1,AD301+1,AD301))*60=0),
      1,
      ((Table110[[#This Row],[Operating Time]])/IF(AD301&lt;=1,AD301+1,AD301))*60
   ),
"_")</f>
        <v/>
      </c>
      <c r="AX301" s="213">
        <f>COUNTIFS('Downtime Data'!A:A,Table110[[#This Row],[Date]])</f>
        <v/>
      </c>
      <c r="AY301" s="211">
        <f>IFERROR((SUM(Table110[[#This Row],[Minor Stoppages]:[Material Shortages]])/Table110[[#This Row],['# Stops]])*60,"")</f>
        <v/>
      </c>
      <c r="AZ301" s="211" t="n"/>
      <c r="BA301" s="33" t="n">
        <v>46321</v>
      </c>
    </row>
    <row r="302" ht="20.15" customHeight="1" s="452">
      <c r="A302" s="21" t="n">
        <v>46319</v>
      </c>
      <c r="B302" s="22">
        <f>IF(A302="","",TEXT(A302,"dddddd"))</f>
        <v/>
      </c>
      <c r="C302" s="22" t="n"/>
      <c r="D302" s="23" t="n"/>
      <c r="E302" s="24">
        <f t="array" ref="E302">IFERROR(INDIRECT(D302),"")</f>
        <v/>
      </c>
      <c r="F302" s="25" t="n"/>
      <c r="G302" s="26" t="n"/>
      <c r="H302" s="27">
        <f>IFERROR((Table110[[#This Row],[Plan]]/Table110[[#This Row],[Hours Used]])/(Table110[[#This Row],[SOC (TPD)]]/24),"")</f>
        <v/>
      </c>
      <c r="I302" s="27">
        <f>IFERROR((Table110[[#This Row],[Volume Delivered (T)]]/Table110[[#This Row],[Hours Used]])/(Table110[[#This Row],[SOC (TPD)]]/24),"")</f>
        <v/>
      </c>
      <c r="J302" s="28" t="n"/>
      <c r="K302" s="28" t="n"/>
      <c r="L302" s="28" t="n"/>
      <c r="M302" s="25" t="n"/>
      <c r="N302" s="29" t="n"/>
      <c r="O302" s="83" t="n"/>
      <c r="P302" s="25" t="n"/>
      <c r="Q302" s="25" t="n"/>
      <c r="R302" s="69" t="n"/>
      <c r="S302" s="70" t="n"/>
      <c r="T302" s="30">
        <f>IF(Table110[[#This Row],[SKU]]="",0,24-Table110[[#This Row],[Legal Non-Operating Time]]-Table110[[#This Row],[No Demand Time]]-Table110[[#This Row],[Force Majeure]])</f>
        <v/>
      </c>
      <c r="U302" s="26" t="n"/>
      <c r="V302" s="26" t="n"/>
      <c r="W302" s="26" t="n"/>
      <c r="X302" s="26" t="n"/>
      <c r="Y302" s="26" t="n"/>
      <c r="Z302" s="26" t="n"/>
      <c r="AA302" s="26" t="n"/>
      <c r="AB302" s="30">
        <f>Table110[[#This Row],[Hours Used]]-SUM(Table110[[#This Row],[Planned Maintenance]:[Start and Finish Production]])</f>
        <v/>
      </c>
      <c r="AC302" s="26" t="n"/>
      <c r="AD302" s="26" t="n"/>
      <c r="AE302" s="26" t="n"/>
      <c r="AF302" s="26" t="n"/>
      <c r="AG302" s="26" t="n"/>
      <c r="AH302" s="26" t="n"/>
      <c r="AI302" s="24">
        <f>(Table110[[#This Row],[Hours Used]]-SUM(Table110[[#This Row],[Planned Maintenance]:[Start and Finish Production]])-SUM(Table110[[#This Row],[Minor Stoppages]:[Material Shortages]])-Table110[[#This Row],[Quality Loss (Hrs)]]-Table110[[#This Row],[Operating Time]])/3</f>
        <v/>
      </c>
      <c r="AJ302" s="24">
        <f>IFERROR(IF(Table110[[#This Row],[SKU]]="",0,Table110[[#This Row],[Quality Loss (T)]]/(Table110[[#This Row],[SOC (TPD)]]/24)),"")</f>
        <v/>
      </c>
      <c r="AK302" s="31">
        <f>IFERROR(IF(Table110[[#This Row],[SKU]]="",0,Table110[[#This Row],[Volume Delivered (T)]]/(Table110[[#This Row],[SOC (TPD)]]/24)),"")</f>
        <v/>
      </c>
      <c r="AL302" s="31">
        <f>IFERROR(Table110[[#This Row],[Operating Time]]/Table110[[#This Row],[PRODUCTION HOURS]],"")</f>
        <v/>
      </c>
      <c r="AM302" s="32" t="n"/>
      <c r="AN302" s="32" t="n"/>
      <c r="AO302" s="32" t="n"/>
      <c r="AP302" s="32" t="n">
        <v>0</v>
      </c>
      <c r="AQ302" s="32" t="n">
        <v>0</v>
      </c>
      <c r="AR302" s="32" t="n"/>
      <c r="AS302" s="32">
        <f>IFERROR(SUMIFS(#REF!,#REF!,'Shift Wise-Data Sheet'!A:A,#REF!,"Samridhi Perk Line")/SUMIFS(#REF!,#REF!,'Shift Wise-Data Sheet'!A:A,#REF!,"Samridhi Perk Line"),"")</f>
        <v/>
      </c>
      <c r="AT302" s="32" t="n"/>
      <c r="AU302" s="32" t="n"/>
      <c r="AV302" s="203">
        <f>IFERROR(VLOOKUP(Table110[[#This Row],[Date]],'Overweight Data'!A300:G1395,6,FALSE),"")</f>
        <v/>
      </c>
      <c r="AW302" s="213">
        <f>IFERROR(
   IF(
      OR(Table110[[#This Row],[Operating Time]]=0, (Table110[[#This Row],[Operating Time]]/IF(AD302&lt;=1,AD302+1,AD302))*60=0),
      1,
      ((Table110[[#This Row],[Operating Time]])/IF(AD302&lt;=1,AD302+1,AD302))*60
   ),
"_")</f>
        <v/>
      </c>
      <c r="AX302" s="213">
        <f>COUNTIFS('Downtime Data'!A:A,Table110[[#This Row],[Date]])</f>
        <v/>
      </c>
      <c r="AY302" s="211">
        <f>IFERROR((SUM(Table110[[#This Row],[Minor Stoppages]:[Material Shortages]])/Table110[[#This Row],['# Stops]])*60,"")</f>
        <v/>
      </c>
      <c r="AZ302" s="211" t="n"/>
      <c r="BA302" s="33" t="n">
        <v>46321</v>
      </c>
    </row>
    <row r="303" ht="20.15" customHeight="1" s="452">
      <c r="A303" s="21" t="n">
        <v>46320</v>
      </c>
      <c r="B303" s="22">
        <f>IF(A303="","",TEXT(A303,"dddddd"))</f>
        <v/>
      </c>
      <c r="C303" s="22" t="n"/>
      <c r="D303" s="23" t="n"/>
      <c r="E303" s="24">
        <f t="array" ref="E303">IFERROR(INDIRECT(D303),"")</f>
        <v/>
      </c>
      <c r="F303" s="25" t="n"/>
      <c r="G303" s="26" t="n"/>
      <c r="H303" s="27">
        <f>IFERROR((Table110[[#This Row],[Plan]]/Table110[[#This Row],[Hours Used]])/(Table110[[#This Row],[SOC (TPD)]]/24),"")</f>
        <v/>
      </c>
      <c r="I303" s="27">
        <f>IFERROR((Table110[[#This Row],[Volume Delivered (T)]]/Table110[[#This Row],[Hours Used]])/(Table110[[#This Row],[SOC (TPD)]]/24),"")</f>
        <v/>
      </c>
      <c r="J303" s="28" t="n"/>
      <c r="K303" s="28" t="n"/>
      <c r="L303" s="28" t="n"/>
      <c r="M303" s="25" t="n"/>
      <c r="N303" s="29" t="n"/>
      <c r="O303" s="83" t="n"/>
      <c r="P303" s="25" t="n"/>
      <c r="Q303" s="25" t="n"/>
      <c r="R303" s="69" t="n"/>
      <c r="S303" s="70" t="n"/>
      <c r="T303" s="30">
        <f>IF(Table110[[#This Row],[SKU]]="",0,24-Table110[[#This Row],[Legal Non-Operating Time]]-Table110[[#This Row],[No Demand Time]]-Table110[[#This Row],[Force Majeure]])</f>
        <v/>
      </c>
      <c r="U303" s="26" t="n"/>
      <c r="V303" s="26" t="n"/>
      <c r="W303" s="26" t="n"/>
      <c r="X303" s="26" t="n"/>
      <c r="Y303" s="26" t="n"/>
      <c r="Z303" s="26" t="n"/>
      <c r="AA303" s="26" t="n"/>
      <c r="AB303" s="30">
        <f>Table110[[#This Row],[Hours Used]]-SUM(Table110[[#This Row],[Planned Maintenance]:[Start and Finish Production]])</f>
        <v/>
      </c>
      <c r="AC303" s="26" t="n"/>
      <c r="AD303" s="26" t="n"/>
      <c r="AE303" s="26" t="n"/>
      <c r="AF303" s="26" t="n"/>
      <c r="AG303" s="26" t="n"/>
      <c r="AH303" s="26" t="n"/>
      <c r="AI303" s="24">
        <f>(Table110[[#This Row],[Hours Used]]-SUM(Table110[[#This Row],[Planned Maintenance]:[Start and Finish Production]])-SUM(Table110[[#This Row],[Minor Stoppages]:[Material Shortages]])-Table110[[#This Row],[Quality Loss (Hrs)]]-Table110[[#This Row],[Operating Time]])/3</f>
        <v/>
      </c>
      <c r="AJ303" s="24">
        <f>IFERROR(IF(Table110[[#This Row],[SKU]]="",0,Table110[[#This Row],[Quality Loss (T)]]/(Table110[[#This Row],[SOC (TPD)]]/24)),"")</f>
        <v/>
      </c>
      <c r="AK303" s="31">
        <f>IFERROR(IF(Table110[[#This Row],[SKU]]="",0,Table110[[#This Row],[Volume Delivered (T)]]/(Table110[[#This Row],[SOC (TPD)]]/24)),"")</f>
        <v/>
      </c>
      <c r="AL303" s="31">
        <f>IFERROR(Table110[[#This Row],[Operating Time]]/Table110[[#This Row],[PRODUCTION HOURS]],"")</f>
        <v/>
      </c>
      <c r="AM303" s="32" t="n"/>
      <c r="AN303" s="32" t="n"/>
      <c r="AO303" s="32" t="n"/>
      <c r="AP303" s="32" t="n">
        <v>18</v>
      </c>
      <c r="AQ303" s="32" t="n">
        <v>0</v>
      </c>
      <c r="AR303" s="32" t="n"/>
      <c r="AS303" s="32">
        <f>IFERROR(SUMIFS(#REF!,#REF!,'Shift Wise-Data Sheet'!A:A,#REF!,"Samridhi Perk Line")/SUMIFS(#REF!,#REF!,'Shift Wise-Data Sheet'!A:A,#REF!,"Samridhi Perk Line"),"")</f>
        <v/>
      </c>
      <c r="AT303" s="32" t="n"/>
      <c r="AU303" s="32" t="n"/>
      <c r="AV303" s="203">
        <f>IFERROR(VLOOKUP(Table110[[#This Row],[Date]],'Overweight Data'!A301:G1396,6,FALSE),"")</f>
        <v/>
      </c>
      <c r="AW303" s="213">
        <f>IFERROR(
   IF(
      OR(Table110[[#This Row],[Operating Time]]=0, (Table110[[#This Row],[Operating Time]]/IF(AD303&lt;=1,AD303+1,AD303))*60=0),
      1,
      ((Table110[[#This Row],[Operating Time]])/IF(AD303&lt;=1,AD303+1,AD303))*60
   ),
"_")</f>
        <v/>
      </c>
      <c r="AX303" s="213">
        <f>COUNTIFS('Downtime Data'!A:A,Table110[[#This Row],[Date]])</f>
        <v/>
      </c>
      <c r="AY303" s="211">
        <f>IFERROR((SUM(Table110[[#This Row],[Minor Stoppages]:[Material Shortages]])/Table110[[#This Row],['# Stops]])*60,"")</f>
        <v/>
      </c>
      <c r="AZ303" s="211" t="n"/>
      <c r="BA303" s="33" t="n">
        <v>46321</v>
      </c>
    </row>
    <row r="304" ht="20.15" customHeight="1" s="452">
      <c r="A304" s="21" t="n">
        <v>46321</v>
      </c>
      <c r="B304" s="22">
        <f>IF(A304="","",TEXT(A304,"dddddd"))</f>
        <v/>
      </c>
      <c r="C304" s="22" t="n"/>
      <c r="D304" s="23" t="n"/>
      <c r="E304" s="24">
        <f t="array" ref="E304">IFERROR(INDIRECT(D304),"")</f>
        <v/>
      </c>
      <c r="F304" s="25" t="n"/>
      <c r="G304" s="26" t="n"/>
      <c r="H304" s="27">
        <f>IFERROR((Table110[[#This Row],[Plan]]/Table110[[#This Row],[Hours Used]])/(Table110[[#This Row],[SOC (TPD)]]/24),"")</f>
        <v/>
      </c>
      <c r="I304" s="27">
        <f>IFERROR((Table110[[#This Row],[Volume Delivered (T)]]/Table110[[#This Row],[Hours Used]])/(Table110[[#This Row],[SOC (TPD)]]/24),"")</f>
        <v/>
      </c>
      <c r="J304" s="28" t="n"/>
      <c r="K304" s="28" t="n"/>
      <c r="L304" s="28" t="n"/>
      <c r="M304" s="25" t="n"/>
      <c r="N304" s="29" t="n"/>
      <c r="O304" s="83" t="n"/>
      <c r="P304" s="25" t="n"/>
      <c r="Q304" s="25" t="n"/>
      <c r="R304" s="69" t="n"/>
      <c r="S304" s="70" t="n"/>
      <c r="T304" s="30">
        <f>IF(Table110[[#This Row],[SKU]]="",0,24-Table110[[#This Row],[Legal Non-Operating Time]]-Table110[[#This Row],[No Demand Time]]-Table110[[#This Row],[Force Majeure]])</f>
        <v/>
      </c>
      <c r="U304" s="26" t="n"/>
      <c r="V304" s="26" t="n"/>
      <c r="W304" s="26" t="n"/>
      <c r="X304" s="26" t="n"/>
      <c r="Y304" s="26" t="n"/>
      <c r="Z304" s="26" t="n"/>
      <c r="AA304" s="26" t="n"/>
      <c r="AB304" s="30">
        <f>Table110[[#This Row],[Hours Used]]-SUM(Table110[[#This Row],[Planned Maintenance]:[Start and Finish Production]])</f>
        <v/>
      </c>
      <c r="AC304" s="26" t="n"/>
      <c r="AD304" s="26" t="n"/>
      <c r="AE304" s="26" t="n"/>
      <c r="AF304" s="26" t="n"/>
      <c r="AG304" s="26" t="n"/>
      <c r="AH304" s="26" t="n"/>
      <c r="AI304" s="24">
        <f>(Table110[[#This Row],[Hours Used]]-SUM(Table110[[#This Row],[Planned Maintenance]:[Start and Finish Production]])-SUM(Table110[[#This Row],[Minor Stoppages]:[Material Shortages]])-Table110[[#This Row],[Quality Loss (Hrs)]]-Table110[[#This Row],[Operating Time]])/3</f>
        <v/>
      </c>
      <c r="AJ304" s="24">
        <f>IFERROR(IF(Table110[[#This Row],[SKU]]="",0,Table110[[#This Row],[Quality Loss (T)]]/(Table110[[#This Row],[SOC (TPD)]]/24)),"")</f>
        <v/>
      </c>
      <c r="AK304" s="31">
        <f>IFERROR(IF(Table110[[#This Row],[SKU]]="",0,Table110[[#This Row],[Volume Delivered (T)]]/(Table110[[#This Row],[SOC (TPD)]]/24)),"")</f>
        <v/>
      </c>
      <c r="AL304" s="31">
        <f>IFERROR(Table110[[#This Row],[Operating Time]]/Table110[[#This Row],[PRODUCTION HOURS]],"")</f>
        <v/>
      </c>
      <c r="AM304" s="32" t="n"/>
      <c r="AN304" s="32" t="n"/>
      <c r="AO304" s="32" t="n"/>
      <c r="AP304" s="32" t="n">
        <v>1</v>
      </c>
      <c r="AQ304" s="32" t="n">
        <v>0</v>
      </c>
      <c r="AR304" s="32" t="n"/>
      <c r="AS304" s="32">
        <f>IFERROR(SUMIFS(#REF!,#REF!,'Shift Wise-Data Sheet'!A:A,#REF!,"Samridhi Perk Line")/SUMIFS(#REF!,#REF!,'Shift Wise-Data Sheet'!A:A,#REF!,"Samridhi Perk Line"),"")</f>
        <v/>
      </c>
      <c r="AT304" s="32" t="n"/>
      <c r="AU304" s="32" t="n"/>
      <c r="AV304" s="203">
        <f>IFERROR(VLOOKUP(Table110[[#This Row],[Date]],'Overweight Data'!A302:G1397,6,FALSE),"")</f>
        <v/>
      </c>
      <c r="AW304" s="213">
        <f>IFERROR(
   IF(
      OR(Table110[[#This Row],[Operating Time]]=0, (Table110[[#This Row],[Operating Time]]/IF(AD304&lt;=1,AD304+1,AD304))*60=0),
      1,
      ((Table110[[#This Row],[Operating Time]])/IF(AD304&lt;=1,AD304+1,AD304))*60
   ),
"_")</f>
        <v/>
      </c>
      <c r="AX304" s="213">
        <f>COUNTIFS('Downtime Data'!A:A,Table110[[#This Row],[Date]])</f>
        <v/>
      </c>
      <c r="AY304" s="211">
        <f>IFERROR((SUM(Table110[[#This Row],[Minor Stoppages]:[Material Shortages]])/Table110[[#This Row],['# Stops]])*60,"")</f>
        <v/>
      </c>
      <c r="AZ304" s="211" t="n"/>
      <c r="BA304" s="33" t="n">
        <v>46321</v>
      </c>
    </row>
    <row r="305" ht="20.15" customHeight="1" s="452">
      <c r="A305" s="21" t="n">
        <v>46322</v>
      </c>
      <c r="B305" s="22">
        <f>IF(A305="","",TEXT(A305,"dddddd"))</f>
        <v/>
      </c>
      <c r="C305" s="22" t="n"/>
      <c r="D305" s="23" t="n"/>
      <c r="E305" s="24">
        <f t="array" ref="E305">IFERROR(INDIRECT(D305),"")</f>
        <v/>
      </c>
      <c r="F305" s="25" t="n"/>
      <c r="G305" s="26" t="n"/>
      <c r="H305" s="27">
        <f>IFERROR((Table110[[#This Row],[Plan]]/Table110[[#This Row],[Hours Used]])/(Table110[[#This Row],[SOC (TPD)]]/24),"")</f>
        <v/>
      </c>
      <c r="I305" s="27">
        <f>IFERROR((Table110[[#This Row],[Volume Delivered (T)]]/Table110[[#This Row],[Hours Used]])/(Table110[[#This Row],[SOC (TPD)]]/24),"")</f>
        <v/>
      </c>
      <c r="J305" s="28" t="n"/>
      <c r="K305" s="28" t="n"/>
      <c r="L305" s="28" t="n"/>
      <c r="M305" s="25" t="n"/>
      <c r="N305" s="29" t="n"/>
      <c r="O305" s="83" t="n"/>
      <c r="P305" s="25" t="n"/>
      <c r="Q305" s="25" t="n"/>
      <c r="R305" s="69" t="n"/>
      <c r="S305" s="70" t="n"/>
      <c r="T305" s="30">
        <f>IF(Table110[[#This Row],[SKU]]="",0,24-Table110[[#This Row],[Legal Non-Operating Time]]-Table110[[#This Row],[No Demand Time]]-Table110[[#This Row],[Force Majeure]])</f>
        <v/>
      </c>
      <c r="U305" s="26" t="n"/>
      <c r="V305" s="26" t="n"/>
      <c r="W305" s="26" t="n"/>
      <c r="X305" s="26" t="n"/>
      <c r="Y305" s="26" t="n"/>
      <c r="Z305" s="26" t="n"/>
      <c r="AA305" s="26" t="n"/>
      <c r="AB305" s="30">
        <f>Table110[[#This Row],[Hours Used]]-SUM(Table110[[#This Row],[Planned Maintenance]:[Start and Finish Production]])</f>
        <v/>
      </c>
      <c r="AC305" s="26" t="n"/>
      <c r="AD305" s="26" t="n"/>
      <c r="AE305" s="26" t="n"/>
      <c r="AF305" s="26" t="n"/>
      <c r="AG305" s="26" t="n"/>
      <c r="AH305" s="26" t="n"/>
      <c r="AI305" s="24">
        <f>(Table110[[#This Row],[Hours Used]]-SUM(Table110[[#This Row],[Planned Maintenance]:[Start and Finish Production]])-SUM(Table110[[#This Row],[Minor Stoppages]:[Material Shortages]])-Table110[[#This Row],[Quality Loss (Hrs)]]-Table110[[#This Row],[Operating Time]])/3</f>
        <v/>
      </c>
      <c r="AJ305" s="24">
        <f>IFERROR(IF(Table110[[#This Row],[SKU]]="",0,Table110[[#This Row],[Quality Loss (T)]]/(Table110[[#This Row],[SOC (TPD)]]/24)),"")</f>
        <v/>
      </c>
      <c r="AK305" s="31">
        <f>IFERROR(IF(Table110[[#This Row],[SKU]]="",0,Table110[[#This Row],[Volume Delivered (T)]]/(Table110[[#This Row],[SOC (TPD)]]/24)),"")</f>
        <v/>
      </c>
      <c r="AL305" s="31">
        <f>IFERROR(Table110[[#This Row],[Operating Time]]/Table110[[#This Row],[PRODUCTION HOURS]],"")</f>
        <v/>
      </c>
      <c r="AM305" s="32" t="n"/>
      <c r="AN305" s="32" t="n"/>
      <c r="AO305" s="32" t="n"/>
      <c r="AP305" s="32" t="n">
        <v>1</v>
      </c>
      <c r="AQ305" s="32" t="n">
        <v>0</v>
      </c>
      <c r="AR305" s="32" t="n"/>
      <c r="AS305" s="32">
        <f>IFERROR(SUMIFS(#REF!,#REF!,'Shift Wise-Data Sheet'!A:A,#REF!,"Samridhi Perk Line")/SUMIFS(#REF!,#REF!,'Shift Wise-Data Sheet'!A:A,#REF!,"Samridhi Perk Line"),"")</f>
        <v/>
      </c>
      <c r="AT305" s="32" t="n"/>
      <c r="AU305" s="32" t="n"/>
      <c r="AV305" s="203">
        <f>IFERROR(VLOOKUP(Table110[[#This Row],[Date]],'Overweight Data'!A303:G1398,6,FALSE),"")</f>
        <v/>
      </c>
      <c r="AW305" s="213">
        <f>IFERROR(
   IF(
      OR(Table110[[#This Row],[Operating Time]]=0, (Table110[[#This Row],[Operating Time]]/IF(AD305&lt;=1,AD305+1,AD305))*60=0),
      1,
      ((Table110[[#This Row],[Operating Time]])/IF(AD305&lt;=1,AD305+1,AD305))*60
   ),
"_")</f>
        <v/>
      </c>
      <c r="AX305" s="213">
        <f>COUNTIFS('Downtime Data'!A:A,Table110[[#This Row],[Date]])</f>
        <v/>
      </c>
      <c r="AY305" s="211">
        <f>IFERROR((SUM(Table110[[#This Row],[Minor Stoppages]:[Material Shortages]])/Table110[[#This Row],['# Stops]])*60,"")</f>
        <v/>
      </c>
      <c r="AZ305" s="211" t="n"/>
      <c r="BA305" s="33" t="n">
        <v>46321</v>
      </c>
    </row>
    <row r="306" ht="20.15" customHeight="1" s="452">
      <c r="A306" s="21" t="n">
        <v>46323</v>
      </c>
      <c r="B306" s="22">
        <f>IF(A306="","",TEXT(A306,"dddddd"))</f>
        <v/>
      </c>
      <c r="C306" s="22" t="n"/>
      <c r="D306" s="23" t="n"/>
      <c r="E306" s="24">
        <f t="array" ref="E306">IFERROR(INDIRECT(D306),"")</f>
        <v/>
      </c>
      <c r="F306" s="25" t="n"/>
      <c r="G306" s="26" t="n"/>
      <c r="H306" s="27">
        <f>IFERROR((Table110[[#This Row],[Plan]]/Table110[[#This Row],[Hours Used]])/(Table110[[#This Row],[SOC (TPD)]]/24),"")</f>
        <v/>
      </c>
      <c r="I306" s="27">
        <f>IFERROR((Table110[[#This Row],[Volume Delivered (T)]]/Table110[[#This Row],[Hours Used]])/(Table110[[#This Row],[SOC (TPD)]]/24),"")</f>
        <v/>
      </c>
      <c r="J306" s="28" t="n"/>
      <c r="K306" s="28" t="n"/>
      <c r="L306" s="28" t="n"/>
      <c r="M306" s="25" t="n"/>
      <c r="N306" s="29" t="n"/>
      <c r="O306" s="83" t="n"/>
      <c r="P306" s="25" t="n"/>
      <c r="Q306" s="25" t="n"/>
      <c r="R306" s="69" t="n"/>
      <c r="S306" s="70" t="n"/>
      <c r="T306" s="30">
        <f>IF(Table110[[#This Row],[SKU]]="",0,24-Table110[[#This Row],[Legal Non-Operating Time]]-Table110[[#This Row],[No Demand Time]]-Table110[[#This Row],[Force Majeure]])</f>
        <v/>
      </c>
      <c r="U306" s="26" t="n"/>
      <c r="V306" s="26" t="n"/>
      <c r="W306" s="26" t="n"/>
      <c r="X306" s="26" t="n"/>
      <c r="Y306" s="26" t="n"/>
      <c r="Z306" s="26" t="n"/>
      <c r="AA306" s="26" t="n"/>
      <c r="AB306" s="30">
        <f>Table110[[#This Row],[Hours Used]]-SUM(Table110[[#This Row],[Planned Maintenance]:[Start and Finish Production]])</f>
        <v/>
      </c>
      <c r="AC306" s="26" t="n"/>
      <c r="AD306" s="26" t="n"/>
      <c r="AE306" s="26" t="n"/>
      <c r="AF306" s="26" t="n"/>
      <c r="AG306" s="26" t="n"/>
      <c r="AH306" s="26" t="n"/>
      <c r="AI306" s="24">
        <f>(Table110[[#This Row],[Hours Used]]-SUM(Table110[[#This Row],[Planned Maintenance]:[Start and Finish Production]])-SUM(Table110[[#This Row],[Minor Stoppages]:[Material Shortages]])-Table110[[#This Row],[Quality Loss (Hrs)]]-Table110[[#This Row],[Operating Time]])/3</f>
        <v/>
      </c>
      <c r="AJ306" s="24">
        <f>IFERROR(IF(Table110[[#This Row],[SKU]]="",0,Table110[[#This Row],[Quality Loss (T)]]/(Table110[[#This Row],[SOC (TPD)]]/24)),"")</f>
        <v/>
      </c>
      <c r="AK306" s="31">
        <f>IFERROR(IF(Table110[[#This Row],[SKU]]="",0,Table110[[#This Row],[Volume Delivered (T)]]/(Table110[[#This Row],[SOC (TPD)]]/24)),"")</f>
        <v/>
      </c>
      <c r="AL306" s="31">
        <f>IFERROR(Table110[[#This Row],[Operating Time]]/Table110[[#This Row],[PRODUCTION HOURS]],"")</f>
        <v/>
      </c>
      <c r="AM306" s="32" t="n"/>
      <c r="AN306" s="32" t="n"/>
      <c r="AO306" s="32" t="n"/>
      <c r="AP306" s="32" t="n">
        <v>0</v>
      </c>
      <c r="AQ306" s="32" t="n">
        <v>0</v>
      </c>
      <c r="AR306" s="32" t="n"/>
      <c r="AS306" s="32">
        <f>IFERROR(SUMIFS(#REF!,#REF!,'Shift Wise-Data Sheet'!A:A,#REF!,"Samridhi Perk Line")/SUMIFS(#REF!,#REF!,'Shift Wise-Data Sheet'!A:A,#REF!,"Samridhi Perk Line"),"")</f>
        <v/>
      </c>
      <c r="AT306" s="32" t="n"/>
      <c r="AU306" s="32" t="n"/>
      <c r="AV306" s="203">
        <f>IFERROR(VLOOKUP(Table110[[#This Row],[Date]],'Overweight Data'!A304:G1399,6,FALSE),"")</f>
        <v/>
      </c>
      <c r="AW306" s="213">
        <f>IFERROR(
   IF(
      OR(Table110[[#This Row],[Operating Time]]=0, (Table110[[#This Row],[Operating Time]]/IF(AD306&lt;=1,AD306+1,AD306))*60=0),
      1,
      ((Table110[[#This Row],[Operating Time]])/IF(AD306&lt;=1,AD306+1,AD306))*60
   ),
"_")</f>
        <v/>
      </c>
      <c r="AX306" s="213">
        <f>COUNTIFS('Downtime Data'!A:A,Table110[[#This Row],[Date]])</f>
        <v/>
      </c>
      <c r="AY306" s="211">
        <f>IFERROR((SUM(Table110[[#This Row],[Minor Stoppages]:[Material Shortages]])/Table110[[#This Row],['# Stops]])*60,"")</f>
        <v/>
      </c>
      <c r="AZ306" s="211" t="n"/>
      <c r="BA306" s="33" t="n">
        <v>46321</v>
      </c>
    </row>
    <row r="307" ht="20.15" customHeight="1" s="452">
      <c r="A307" s="21" t="n">
        <v>46324</v>
      </c>
      <c r="B307" s="22">
        <f>IF(A307="","",TEXT(A307,"dddddd"))</f>
        <v/>
      </c>
      <c r="C307" s="22" t="n"/>
      <c r="D307" s="23" t="n"/>
      <c r="E307" s="24">
        <f t="array" ref="E307">IFERROR(INDIRECT(D307),"")</f>
        <v/>
      </c>
      <c r="F307" s="25" t="n"/>
      <c r="G307" s="26" t="n"/>
      <c r="H307" s="27">
        <f>IFERROR((Table110[[#This Row],[Plan]]/Table110[[#This Row],[Hours Used]])/(Table110[[#This Row],[SOC (TPD)]]/24),"")</f>
        <v/>
      </c>
      <c r="I307" s="27">
        <f>IFERROR((Table110[[#This Row],[Volume Delivered (T)]]/Table110[[#This Row],[Hours Used]])/(Table110[[#This Row],[SOC (TPD)]]/24),"")</f>
        <v/>
      </c>
      <c r="J307" s="28" t="n"/>
      <c r="K307" s="28" t="n"/>
      <c r="L307" s="28" t="n"/>
      <c r="M307" s="25" t="n"/>
      <c r="N307" s="29" t="n"/>
      <c r="O307" s="83" t="n"/>
      <c r="P307" s="25" t="n"/>
      <c r="Q307" s="25" t="n"/>
      <c r="R307" s="69" t="n"/>
      <c r="S307" s="70" t="n"/>
      <c r="T307" s="30">
        <f>IF(Table110[[#This Row],[SKU]]="",0,24-Table110[[#This Row],[Legal Non-Operating Time]]-Table110[[#This Row],[No Demand Time]]-Table110[[#This Row],[Force Majeure]])</f>
        <v/>
      </c>
      <c r="U307" s="26" t="n"/>
      <c r="V307" s="26" t="n"/>
      <c r="W307" s="26" t="n"/>
      <c r="X307" s="26" t="n"/>
      <c r="Y307" s="26" t="n"/>
      <c r="Z307" s="26" t="n"/>
      <c r="AA307" s="26" t="n"/>
      <c r="AB307" s="30">
        <f>Table110[[#This Row],[Hours Used]]-SUM(Table110[[#This Row],[Planned Maintenance]:[Start and Finish Production]])</f>
        <v/>
      </c>
      <c r="AC307" s="26" t="n"/>
      <c r="AD307" s="26" t="n"/>
      <c r="AE307" s="26" t="n"/>
      <c r="AF307" s="26" t="n"/>
      <c r="AG307" s="26" t="n"/>
      <c r="AH307" s="26" t="n"/>
      <c r="AI307" s="24">
        <f>(Table110[[#This Row],[Hours Used]]-SUM(Table110[[#This Row],[Planned Maintenance]:[Start and Finish Production]])-SUM(Table110[[#This Row],[Minor Stoppages]:[Material Shortages]])-Table110[[#This Row],[Quality Loss (Hrs)]]-Table110[[#This Row],[Operating Time]])/3</f>
        <v/>
      </c>
      <c r="AJ307" s="24">
        <f>IFERROR(IF(Table110[[#This Row],[SKU]]="",0,Table110[[#This Row],[Quality Loss (T)]]/(Table110[[#This Row],[SOC (TPD)]]/24)),"")</f>
        <v/>
      </c>
      <c r="AK307" s="31">
        <f>IFERROR(IF(Table110[[#This Row],[SKU]]="",0,Table110[[#This Row],[Volume Delivered (T)]]/(Table110[[#This Row],[SOC (TPD)]]/24)),"")</f>
        <v/>
      </c>
      <c r="AL307" s="31">
        <f>IFERROR(Table110[[#This Row],[Operating Time]]/Table110[[#This Row],[PRODUCTION HOURS]],"")</f>
        <v/>
      </c>
      <c r="AM307" s="32" t="n"/>
      <c r="AN307" s="32" t="n"/>
      <c r="AO307" s="32" t="n"/>
      <c r="AP307" s="32" t="n">
        <v>1</v>
      </c>
      <c r="AQ307" s="32" t="n">
        <v>0</v>
      </c>
      <c r="AR307" s="32" t="n"/>
      <c r="AS307" s="32">
        <f>IFERROR(SUMIFS(#REF!,#REF!,'Shift Wise-Data Sheet'!A:A,#REF!,"Samridhi Perk Line")/SUMIFS(#REF!,#REF!,'Shift Wise-Data Sheet'!A:A,#REF!,"Samridhi Perk Line"),"")</f>
        <v/>
      </c>
      <c r="AT307" s="32" t="n"/>
      <c r="AU307" s="32" t="n"/>
      <c r="AV307" s="203">
        <f>IFERROR(VLOOKUP(Table110[[#This Row],[Date]],'Overweight Data'!A305:G1400,6,FALSE),"")</f>
        <v/>
      </c>
      <c r="AW307" s="213">
        <f>IFERROR(
   IF(
      OR(Table110[[#This Row],[Operating Time]]=0, (Table110[[#This Row],[Operating Time]]/IF(AD307&lt;=1,AD307+1,AD307))*60=0),
      1,
      ((Table110[[#This Row],[Operating Time]])/IF(AD307&lt;=1,AD307+1,AD307))*60
   ),
"_")</f>
        <v/>
      </c>
      <c r="AX307" s="213">
        <f>COUNTIFS('Downtime Data'!A:A,Table110[[#This Row],[Date]])</f>
        <v/>
      </c>
      <c r="AY307" s="211">
        <f>IFERROR((SUM(Table110[[#This Row],[Minor Stoppages]:[Material Shortages]])/Table110[[#This Row],['# Stops]])*60,"")</f>
        <v/>
      </c>
      <c r="AZ307" s="211" t="n"/>
      <c r="BA307" s="33" t="n">
        <v>46321</v>
      </c>
    </row>
    <row r="308" ht="20.15" customHeight="1" s="452">
      <c r="A308" s="21" t="n">
        <v>46325</v>
      </c>
      <c r="B308" s="22">
        <f>IF(A308="","",TEXT(A308,"dddddd"))</f>
        <v/>
      </c>
      <c r="C308" s="22" t="n"/>
      <c r="D308" s="23" t="n"/>
      <c r="E308" s="24">
        <f t="array" ref="E308">IFERROR(INDIRECT(D308),"")</f>
        <v/>
      </c>
      <c r="F308" s="25" t="n"/>
      <c r="G308" s="26" t="n"/>
      <c r="H308" s="27">
        <f>IFERROR((Table110[[#This Row],[Plan]]/Table110[[#This Row],[Hours Used]])/(Table110[[#This Row],[SOC (TPD)]]/24),"")</f>
        <v/>
      </c>
      <c r="I308" s="27">
        <f>IFERROR((Table110[[#This Row],[Volume Delivered (T)]]/Table110[[#This Row],[Hours Used]])/(Table110[[#This Row],[SOC (TPD)]]/24),"")</f>
        <v/>
      </c>
      <c r="J308" s="28" t="n"/>
      <c r="K308" s="28" t="n"/>
      <c r="L308" s="28" t="n"/>
      <c r="M308" s="25" t="n"/>
      <c r="N308" s="29" t="n"/>
      <c r="O308" s="83" t="n"/>
      <c r="P308" s="25" t="n"/>
      <c r="Q308" s="25" t="n"/>
      <c r="R308" s="69" t="n"/>
      <c r="S308" s="70" t="n"/>
      <c r="T308" s="30">
        <f>IF(Table110[[#This Row],[SKU]]="",0,24-Table110[[#This Row],[Legal Non-Operating Time]]-Table110[[#This Row],[No Demand Time]]-Table110[[#This Row],[Force Majeure]])</f>
        <v/>
      </c>
      <c r="U308" s="26" t="n"/>
      <c r="V308" s="26" t="n"/>
      <c r="W308" s="26" t="n"/>
      <c r="X308" s="26" t="n"/>
      <c r="Y308" s="26" t="n"/>
      <c r="Z308" s="26" t="n"/>
      <c r="AA308" s="26" t="n"/>
      <c r="AB308" s="30">
        <f>Table110[[#This Row],[Hours Used]]-SUM(Table110[[#This Row],[Planned Maintenance]:[Start and Finish Production]])</f>
        <v/>
      </c>
      <c r="AC308" s="26" t="n"/>
      <c r="AD308" s="26" t="n"/>
      <c r="AE308" s="26" t="n"/>
      <c r="AF308" s="26" t="n"/>
      <c r="AG308" s="26" t="n"/>
      <c r="AH308" s="26" t="n"/>
      <c r="AI308" s="24">
        <f>(Table110[[#This Row],[Hours Used]]-SUM(Table110[[#This Row],[Planned Maintenance]:[Start and Finish Production]])-SUM(Table110[[#This Row],[Minor Stoppages]:[Material Shortages]])-Table110[[#This Row],[Quality Loss (Hrs)]]-Table110[[#This Row],[Operating Time]])/3</f>
        <v/>
      </c>
      <c r="AJ308" s="24">
        <f>IFERROR(IF(Table110[[#This Row],[SKU]]="",0,Table110[[#This Row],[Quality Loss (T)]]/(Table110[[#This Row],[SOC (TPD)]]/24)),"")</f>
        <v/>
      </c>
      <c r="AK308" s="31">
        <f>IFERROR(IF(Table110[[#This Row],[SKU]]="",0,Table110[[#This Row],[Volume Delivered (T)]]/(Table110[[#This Row],[SOC (TPD)]]/24)),"")</f>
        <v/>
      </c>
      <c r="AL308" s="31">
        <f>IFERROR(Table110[[#This Row],[Operating Time]]/Table110[[#This Row],[PRODUCTION HOURS]],"")</f>
        <v/>
      </c>
      <c r="AM308" s="32" t="n"/>
      <c r="AN308" s="32" t="n"/>
      <c r="AO308" s="32" t="n"/>
      <c r="AP308" s="32" t="n">
        <v>5</v>
      </c>
      <c r="AQ308" s="32" t="n">
        <v>0</v>
      </c>
      <c r="AR308" s="32" t="n"/>
      <c r="AS308" s="32">
        <f>IFERROR(SUMIFS(#REF!,#REF!,'Shift Wise-Data Sheet'!A:A,#REF!,"Samridhi Perk Line")/SUMIFS(#REF!,#REF!,'Shift Wise-Data Sheet'!A:A,#REF!,"Samridhi Perk Line"),"")</f>
        <v/>
      </c>
      <c r="AT308" s="32" t="n"/>
      <c r="AU308" s="32" t="n"/>
      <c r="AV308" s="203">
        <f>IFERROR(VLOOKUP(Table110[[#This Row],[Date]],'Overweight Data'!A306:G1401,6,FALSE),"")</f>
        <v/>
      </c>
      <c r="AW308" s="213">
        <f>IFERROR(
   IF(
      OR(Table110[[#This Row],[Operating Time]]=0, (Table110[[#This Row],[Operating Time]]/IF(AD308&lt;=1,AD308+1,AD308))*60=0),
      1,
      ((Table110[[#This Row],[Operating Time]])/IF(AD308&lt;=1,AD308+1,AD308))*60
   ),
"_")</f>
        <v/>
      </c>
      <c r="AX308" s="213">
        <f>COUNTIFS('Downtime Data'!A:A,Table110[[#This Row],[Date]])</f>
        <v/>
      </c>
      <c r="AY308" s="211">
        <f>IFERROR((SUM(Table110[[#This Row],[Minor Stoppages]:[Material Shortages]])/Table110[[#This Row],['# Stops]])*60,"")</f>
        <v/>
      </c>
      <c r="AZ308" s="211" t="n"/>
      <c r="BA308" s="33" t="n">
        <v>46321</v>
      </c>
    </row>
    <row r="309" ht="20.15" customHeight="1" s="452">
      <c r="A309" s="21" t="n">
        <v>46326</v>
      </c>
      <c r="B309" s="22">
        <f>IF(A309="","",TEXT(A309,"dddddd"))</f>
        <v/>
      </c>
      <c r="C309" s="22" t="n"/>
      <c r="D309" s="23" t="n"/>
      <c r="E309" s="24">
        <f t="array" ref="E309">IFERROR(INDIRECT(D309),"")</f>
        <v/>
      </c>
      <c r="F309" s="25" t="n"/>
      <c r="G309" s="26" t="n"/>
      <c r="H309" s="27">
        <f>IFERROR((Table110[[#This Row],[Plan]]/Table110[[#This Row],[Hours Used]])/(Table110[[#This Row],[SOC (TPD)]]/24),"")</f>
        <v/>
      </c>
      <c r="I309" s="27">
        <f>IFERROR((Table110[[#This Row],[Volume Delivered (T)]]/Table110[[#This Row],[Hours Used]])/(Table110[[#This Row],[SOC (TPD)]]/24),"")</f>
        <v/>
      </c>
      <c r="J309" s="28" t="n"/>
      <c r="K309" s="28" t="n"/>
      <c r="L309" s="28" t="n"/>
      <c r="M309" s="25" t="n"/>
      <c r="N309" s="29" t="n"/>
      <c r="O309" s="83" t="n"/>
      <c r="P309" s="25" t="n"/>
      <c r="Q309" s="25" t="n"/>
      <c r="R309" s="69" t="n"/>
      <c r="S309" s="70" t="n"/>
      <c r="T309" s="30">
        <f>IF(Table110[[#This Row],[SKU]]="",0,24-Table110[[#This Row],[Legal Non-Operating Time]]-Table110[[#This Row],[No Demand Time]]-Table110[[#This Row],[Force Majeure]])</f>
        <v/>
      </c>
      <c r="U309" s="26" t="n"/>
      <c r="V309" s="26" t="n"/>
      <c r="W309" s="26" t="n"/>
      <c r="X309" s="26" t="n"/>
      <c r="Y309" s="26" t="n"/>
      <c r="Z309" s="26" t="n"/>
      <c r="AA309" s="26" t="n"/>
      <c r="AB309" s="30">
        <f>Table110[[#This Row],[Hours Used]]-SUM(Table110[[#This Row],[Planned Maintenance]:[Start and Finish Production]])</f>
        <v/>
      </c>
      <c r="AC309" s="26" t="n"/>
      <c r="AD309" s="26" t="n"/>
      <c r="AE309" s="26" t="n"/>
      <c r="AF309" s="26" t="n"/>
      <c r="AG309" s="26" t="n"/>
      <c r="AH309" s="26" t="n"/>
      <c r="AI309" s="24">
        <f>(Table110[[#This Row],[Hours Used]]-SUM(Table110[[#This Row],[Planned Maintenance]:[Start and Finish Production]])-SUM(Table110[[#This Row],[Minor Stoppages]:[Material Shortages]])-Table110[[#This Row],[Quality Loss (Hrs)]]-Table110[[#This Row],[Operating Time]])/3</f>
        <v/>
      </c>
      <c r="AJ309" s="24">
        <f>IFERROR(IF(Table110[[#This Row],[SKU]]="",0,Table110[[#This Row],[Quality Loss (T)]]/(Table110[[#This Row],[SOC (TPD)]]/24)),"")</f>
        <v/>
      </c>
      <c r="AK309" s="31">
        <f>IFERROR(IF(Table110[[#This Row],[SKU]]="",0,Table110[[#This Row],[Volume Delivered (T)]]/(Table110[[#This Row],[SOC (TPD)]]/24)),"")</f>
        <v/>
      </c>
      <c r="AL309" s="31">
        <f>IFERROR(Table110[[#This Row],[Operating Time]]/Table110[[#This Row],[PRODUCTION HOURS]],"")</f>
        <v/>
      </c>
      <c r="AM309" s="32" t="n"/>
      <c r="AN309" s="32" t="n"/>
      <c r="AO309" s="32" t="n"/>
      <c r="AP309" s="32" t="n">
        <v>0</v>
      </c>
      <c r="AQ309" s="32" t="n">
        <v>0</v>
      </c>
      <c r="AR309" s="32" t="n"/>
      <c r="AS309" s="32">
        <f>IFERROR(SUMIFS(#REF!,#REF!,'Shift Wise-Data Sheet'!A:A,#REF!,"Samridhi Perk Line")/SUMIFS(#REF!,#REF!,'Shift Wise-Data Sheet'!A:A,#REF!,"Samridhi Perk Line"),"")</f>
        <v/>
      </c>
      <c r="AT309" s="32" t="n"/>
      <c r="AU309" s="32" t="n"/>
      <c r="AV309" s="203">
        <f>IFERROR(VLOOKUP(Table110[[#This Row],[Date]],'Overweight Data'!A307:G1402,6,FALSE),"")</f>
        <v/>
      </c>
      <c r="AW309" s="213">
        <f>IFERROR(
   IF(
      OR(Table110[[#This Row],[Operating Time]]=0, (Table110[[#This Row],[Operating Time]]/IF(AD309&lt;=1,AD309+1,AD309))*60=0),
      1,
      ((Table110[[#This Row],[Operating Time]])/IF(AD309&lt;=1,AD309+1,AD309))*60
   ),
"_")</f>
        <v/>
      </c>
      <c r="AX309" s="213">
        <f>COUNTIFS('Downtime Data'!A:A,Table110[[#This Row],[Date]])</f>
        <v/>
      </c>
      <c r="AY309" s="211">
        <f>IFERROR((SUM(Table110[[#This Row],[Minor Stoppages]:[Material Shortages]])/Table110[[#This Row],['# Stops]])*60,"")</f>
        <v/>
      </c>
      <c r="AZ309" s="211" t="n"/>
      <c r="BA309" s="33" t="n">
        <v>46321</v>
      </c>
    </row>
    <row r="310" ht="20.15" customHeight="1" s="452">
      <c r="A310" s="21" t="n">
        <v>46327</v>
      </c>
      <c r="B310" s="22">
        <f>IF(A310="","",TEXT(A310,"dddddd"))</f>
        <v/>
      </c>
      <c r="C310" s="22" t="n"/>
      <c r="D310" s="23" t="n"/>
      <c r="E310" s="24">
        <f t="array" ref="E310">IFERROR(INDIRECT(D310),"")</f>
        <v/>
      </c>
      <c r="F310" s="25" t="n"/>
      <c r="G310" s="26" t="n"/>
      <c r="H310" s="27">
        <f>IFERROR((Table110[[#This Row],[Plan]]/Table110[[#This Row],[Hours Used]])/(Table110[[#This Row],[SOC (TPD)]]/24),"")</f>
        <v/>
      </c>
      <c r="I310" s="27">
        <f>IFERROR((Table110[[#This Row],[Volume Delivered (T)]]/Table110[[#This Row],[Hours Used]])/(Table110[[#This Row],[SOC (TPD)]]/24),"")</f>
        <v/>
      </c>
      <c r="J310" s="28" t="n"/>
      <c r="K310" s="28" t="n"/>
      <c r="L310" s="28" t="n"/>
      <c r="M310" s="25" t="n"/>
      <c r="N310" s="29" t="n"/>
      <c r="O310" s="83" t="n"/>
      <c r="P310" s="25" t="n"/>
      <c r="Q310" s="25" t="n"/>
      <c r="R310" s="69" t="n"/>
      <c r="S310" s="70" t="n"/>
      <c r="T310" s="30">
        <f>IF(Table110[[#This Row],[SKU]]="",0,24-Table110[[#This Row],[Legal Non-Operating Time]]-Table110[[#This Row],[No Demand Time]]-Table110[[#This Row],[Force Majeure]])</f>
        <v/>
      </c>
      <c r="U310" s="26" t="n"/>
      <c r="V310" s="26" t="n"/>
      <c r="W310" s="26" t="n"/>
      <c r="X310" s="26" t="n"/>
      <c r="Y310" s="26" t="n"/>
      <c r="Z310" s="26" t="n"/>
      <c r="AA310" s="26" t="n"/>
      <c r="AB310" s="30">
        <f>Table110[[#This Row],[Hours Used]]-SUM(Table110[[#This Row],[Planned Maintenance]:[Start and Finish Production]])</f>
        <v/>
      </c>
      <c r="AC310" s="26" t="n"/>
      <c r="AD310" s="26" t="n"/>
      <c r="AE310" s="26" t="n"/>
      <c r="AF310" s="26" t="n"/>
      <c r="AG310" s="26" t="n"/>
      <c r="AH310" s="26" t="n"/>
      <c r="AI310" s="24">
        <f>(Table110[[#This Row],[Hours Used]]-SUM(Table110[[#This Row],[Planned Maintenance]:[Start and Finish Production]])-SUM(Table110[[#This Row],[Minor Stoppages]:[Material Shortages]])-Table110[[#This Row],[Quality Loss (Hrs)]]-Table110[[#This Row],[Operating Time]])/3</f>
        <v/>
      </c>
      <c r="AJ310" s="24">
        <f>IFERROR(IF(Table110[[#This Row],[SKU]]="",0,Table110[[#This Row],[Quality Loss (T)]]/(Table110[[#This Row],[SOC (TPD)]]/24)),"")</f>
        <v/>
      </c>
      <c r="AK310" s="31">
        <f>IFERROR(IF(Table110[[#This Row],[SKU]]="",0,Table110[[#This Row],[Volume Delivered (T)]]/(Table110[[#This Row],[SOC (TPD)]]/24)),"")</f>
        <v/>
      </c>
      <c r="AL310" s="31">
        <f>IFERROR(Table110[[#This Row],[Operating Time]]/Table110[[#This Row],[PRODUCTION HOURS]],"")</f>
        <v/>
      </c>
      <c r="AM310" s="32" t="n"/>
      <c r="AN310" s="32" t="n"/>
      <c r="AO310" s="32" t="n"/>
      <c r="AP310" s="32" t="n">
        <v>0</v>
      </c>
      <c r="AQ310" s="32" t="n">
        <v>0</v>
      </c>
      <c r="AR310" s="32" t="n"/>
      <c r="AS310" s="32">
        <f>IFERROR(SUMIFS(#REF!,#REF!,'Shift Wise-Data Sheet'!A:A,#REF!,"Samridhi Perk Line")/SUMIFS(#REF!,#REF!,'Shift Wise-Data Sheet'!A:A,#REF!,"Samridhi Perk Line"),"")</f>
        <v/>
      </c>
      <c r="AT310" s="32" t="n"/>
      <c r="AU310" s="32" t="n"/>
      <c r="AV310" s="203">
        <f>IFERROR(VLOOKUP(Table110[[#This Row],[Date]],'Overweight Data'!A308:G1403,6,FALSE),"")</f>
        <v/>
      </c>
      <c r="AW310" s="213">
        <f>IFERROR(
   IF(
      OR(Table110[[#This Row],[Operating Time]]=0, (Table110[[#This Row],[Operating Time]]/IF(AD310&lt;=1,AD310+1,AD310))*60=0),
      1,
      ((Table110[[#This Row],[Operating Time]])/IF(AD310&lt;=1,AD310+1,AD310))*60
   ),
"_")</f>
        <v/>
      </c>
      <c r="AX310" s="213">
        <f>COUNTIFS('Downtime Data'!A:A,Table110[[#This Row],[Date]])</f>
        <v/>
      </c>
      <c r="AY310" s="211">
        <f>IFERROR((SUM(Table110[[#This Row],[Minor Stoppages]:[Material Shortages]])/Table110[[#This Row],['# Stops]])*60,"")</f>
        <v/>
      </c>
      <c r="AZ310" s="211" t="n"/>
      <c r="BA310" s="33" t="n">
        <v>46321</v>
      </c>
    </row>
    <row r="311" ht="20.15" customHeight="1" s="452">
      <c r="A311" s="21" t="n">
        <v>46328</v>
      </c>
      <c r="B311" s="22">
        <f>IF(A311="","",TEXT(A311,"dddddd"))</f>
        <v/>
      </c>
      <c r="C311" s="22" t="n"/>
      <c r="D311" s="23" t="n"/>
      <c r="E311" s="24">
        <f t="array" ref="E311">IFERROR(INDIRECT(D311),"")</f>
        <v/>
      </c>
      <c r="F311" s="25" t="n"/>
      <c r="G311" s="26" t="n"/>
      <c r="H311" s="27">
        <f>IFERROR((Table110[[#This Row],[Plan]]/Table110[[#This Row],[Hours Used]])/(Table110[[#This Row],[SOC (TPD)]]/24),"")</f>
        <v/>
      </c>
      <c r="I311" s="27">
        <f>IFERROR((Table110[[#This Row],[Volume Delivered (T)]]/Table110[[#This Row],[Hours Used]])/(Table110[[#This Row],[SOC (TPD)]]/24),"")</f>
        <v/>
      </c>
      <c r="J311" s="28" t="n"/>
      <c r="K311" s="28" t="n"/>
      <c r="L311" s="28" t="n"/>
      <c r="M311" s="25" t="n"/>
      <c r="N311" s="29" t="n"/>
      <c r="O311" s="83" t="n"/>
      <c r="P311" s="25" t="n"/>
      <c r="Q311" s="25" t="n"/>
      <c r="R311" s="69" t="n"/>
      <c r="S311" s="70" t="n"/>
      <c r="T311" s="30">
        <f>IF(Table110[[#This Row],[SKU]]="",0,24-Table110[[#This Row],[Legal Non-Operating Time]]-Table110[[#This Row],[No Demand Time]]-Table110[[#This Row],[Force Majeure]])</f>
        <v/>
      </c>
      <c r="U311" s="26" t="n"/>
      <c r="V311" s="26" t="n"/>
      <c r="W311" s="26" t="n"/>
      <c r="X311" s="26" t="n"/>
      <c r="Y311" s="26" t="n"/>
      <c r="Z311" s="26" t="n"/>
      <c r="AA311" s="26" t="n"/>
      <c r="AB311" s="30">
        <f>Table110[[#This Row],[Hours Used]]-SUM(Table110[[#This Row],[Planned Maintenance]:[Start and Finish Production]])</f>
        <v/>
      </c>
      <c r="AC311" s="26" t="n"/>
      <c r="AD311" s="26" t="n"/>
      <c r="AE311" s="26" t="n"/>
      <c r="AF311" s="26" t="n"/>
      <c r="AG311" s="26" t="n"/>
      <c r="AH311" s="26" t="n"/>
      <c r="AI311" s="24">
        <f>(Table110[[#This Row],[Hours Used]]-SUM(Table110[[#This Row],[Planned Maintenance]:[Start and Finish Production]])-SUM(Table110[[#This Row],[Minor Stoppages]:[Material Shortages]])-Table110[[#This Row],[Quality Loss (Hrs)]]-Table110[[#This Row],[Operating Time]])/3</f>
        <v/>
      </c>
      <c r="AJ311" s="24">
        <f>IFERROR(IF(Table110[[#This Row],[SKU]]="",0,Table110[[#This Row],[Quality Loss (T)]]/(Table110[[#This Row],[SOC (TPD)]]/24)),"")</f>
        <v/>
      </c>
      <c r="AK311" s="31">
        <f>IFERROR(IF(Table110[[#This Row],[SKU]]="",0,Table110[[#This Row],[Volume Delivered (T)]]/(Table110[[#This Row],[SOC (TPD)]]/24)),"")</f>
        <v/>
      </c>
      <c r="AL311" s="31">
        <f>IFERROR(Table110[[#This Row],[Operating Time]]/Table110[[#This Row],[PRODUCTION HOURS]],"")</f>
        <v/>
      </c>
      <c r="AM311" s="32" t="n"/>
      <c r="AN311" s="32" t="n"/>
      <c r="AO311" s="32" t="n"/>
      <c r="AP311" s="32" t="n">
        <v>0</v>
      </c>
      <c r="AQ311" s="32" t="n">
        <v>0</v>
      </c>
      <c r="AR311" s="32" t="n"/>
      <c r="AS311" s="32">
        <f>IFERROR(SUMIFS(#REF!,#REF!,'Shift Wise-Data Sheet'!A:A,#REF!,"Samridhi Perk Line")/SUMIFS(#REF!,#REF!,'Shift Wise-Data Sheet'!A:A,#REF!,"Samridhi Perk Line"),"")</f>
        <v/>
      </c>
      <c r="AT311" s="32" t="n"/>
      <c r="AU311" s="32" t="n"/>
      <c r="AV311" s="203">
        <f>IFERROR(VLOOKUP(Table110[[#This Row],[Date]],'Overweight Data'!A309:G1404,6,FALSE),"")</f>
        <v/>
      </c>
      <c r="AW311" s="213">
        <f>IFERROR(
   IF(
      OR(Table110[[#This Row],[Operating Time]]=0, (Table110[[#This Row],[Operating Time]]/IF(AD311&lt;=1,AD311+1,AD311))*60=0),
      1,
      ((Table110[[#This Row],[Operating Time]])/IF(AD311&lt;=1,AD311+1,AD311))*60
   ),
"_")</f>
        <v/>
      </c>
      <c r="AX311" s="213">
        <f>COUNTIFS('Downtime Data'!A:A,Table110[[#This Row],[Date]])</f>
        <v/>
      </c>
      <c r="AY311" s="211">
        <f>IFERROR((SUM(Table110[[#This Row],[Minor Stoppages]:[Material Shortages]])/Table110[[#This Row],['# Stops]])*60,"")</f>
        <v/>
      </c>
      <c r="AZ311" s="211" t="n"/>
      <c r="BA311" s="33" t="n">
        <v>46352</v>
      </c>
    </row>
    <row r="312" ht="20.15" customHeight="1" s="452">
      <c r="A312" s="21" t="n">
        <v>46329</v>
      </c>
      <c r="B312" s="22">
        <f>IF(A312="","",TEXT(A312,"dddddd"))</f>
        <v/>
      </c>
      <c r="C312" s="22" t="n"/>
      <c r="D312" s="23" t="n"/>
      <c r="E312" s="24">
        <f t="array" ref="E312">IFERROR(INDIRECT(D312),"")</f>
        <v/>
      </c>
      <c r="F312" s="25" t="n"/>
      <c r="G312" s="26" t="n"/>
      <c r="H312" s="27">
        <f>IFERROR((Table110[[#This Row],[Plan]]/Table110[[#This Row],[Hours Used]])/(Table110[[#This Row],[SOC (TPD)]]/24),"")</f>
        <v/>
      </c>
      <c r="I312" s="27">
        <f>IFERROR((Table110[[#This Row],[Volume Delivered (T)]]/Table110[[#This Row],[Hours Used]])/(Table110[[#This Row],[SOC (TPD)]]/24),"")</f>
        <v/>
      </c>
      <c r="J312" s="28" t="n"/>
      <c r="K312" s="28" t="n"/>
      <c r="L312" s="28" t="n"/>
      <c r="M312" s="25" t="n"/>
      <c r="N312" s="29" t="n"/>
      <c r="O312" s="83" t="n"/>
      <c r="P312" s="25" t="n"/>
      <c r="Q312" s="25" t="n"/>
      <c r="R312" s="69" t="n"/>
      <c r="S312" s="70" t="n"/>
      <c r="T312" s="30">
        <f>IF(Table110[[#This Row],[SKU]]="",0,24-Table110[[#This Row],[Legal Non-Operating Time]]-Table110[[#This Row],[No Demand Time]]-Table110[[#This Row],[Force Majeure]])</f>
        <v/>
      </c>
      <c r="U312" s="26" t="n"/>
      <c r="V312" s="26" t="n"/>
      <c r="W312" s="26" t="n"/>
      <c r="X312" s="26" t="n"/>
      <c r="Y312" s="26" t="n"/>
      <c r="Z312" s="26" t="n"/>
      <c r="AA312" s="26" t="n"/>
      <c r="AB312" s="30">
        <f>Table110[[#This Row],[Hours Used]]-SUM(Table110[[#This Row],[Planned Maintenance]:[Start and Finish Production]])</f>
        <v/>
      </c>
      <c r="AC312" s="26" t="n"/>
      <c r="AD312" s="26" t="n"/>
      <c r="AE312" s="26" t="n"/>
      <c r="AF312" s="26" t="n"/>
      <c r="AG312" s="26" t="n"/>
      <c r="AH312" s="26" t="n"/>
      <c r="AI312" s="24">
        <f>(Table110[[#This Row],[Hours Used]]-SUM(Table110[[#This Row],[Planned Maintenance]:[Start and Finish Production]])-SUM(Table110[[#This Row],[Minor Stoppages]:[Material Shortages]])-Table110[[#This Row],[Quality Loss (Hrs)]]-Table110[[#This Row],[Operating Time]])/3</f>
        <v/>
      </c>
      <c r="AJ312" s="24">
        <f>IFERROR(IF(Table110[[#This Row],[SKU]]="",0,Table110[[#This Row],[Quality Loss (T)]]/(Table110[[#This Row],[SOC (TPD)]]/24)),"")</f>
        <v/>
      </c>
      <c r="AK312" s="31">
        <f>IFERROR(IF(Table110[[#This Row],[SKU]]="",0,Table110[[#This Row],[Volume Delivered (T)]]/(Table110[[#This Row],[SOC (TPD)]]/24)),"")</f>
        <v/>
      </c>
      <c r="AL312" s="31">
        <f>IFERROR(Table110[[#This Row],[Operating Time]]/Table110[[#This Row],[PRODUCTION HOURS]],"")</f>
        <v/>
      </c>
      <c r="AM312" s="32" t="n"/>
      <c r="AN312" s="32" t="n"/>
      <c r="AO312" s="32" t="n"/>
      <c r="AP312" s="32" t="n">
        <v>18</v>
      </c>
      <c r="AQ312" s="32" t="n">
        <v>0</v>
      </c>
      <c r="AR312" s="32" t="n"/>
      <c r="AS312" s="32">
        <f>IFERROR(SUMIFS(#REF!,#REF!,'Shift Wise-Data Sheet'!A:A,#REF!,"Samridhi Perk Line")/SUMIFS(#REF!,#REF!,'Shift Wise-Data Sheet'!A:A,#REF!,"Samridhi Perk Line"),"")</f>
        <v/>
      </c>
      <c r="AT312" s="32" t="n"/>
      <c r="AU312" s="32" t="n"/>
      <c r="AV312" s="203">
        <f>IFERROR(VLOOKUP(Table110[[#This Row],[Date]],'Overweight Data'!A310:G1405,6,FALSE),"")</f>
        <v/>
      </c>
      <c r="AW312" s="213">
        <f>IFERROR(
   IF(
      OR(Table110[[#This Row],[Operating Time]]=0, (Table110[[#This Row],[Operating Time]]/IF(AD312&lt;=1,AD312+1,AD312))*60=0),
      1,
      ((Table110[[#This Row],[Operating Time]])/IF(AD312&lt;=1,AD312+1,AD312))*60
   ),
"_")</f>
        <v/>
      </c>
      <c r="AX312" s="213">
        <f>COUNTIFS('Downtime Data'!A:A,Table110[[#This Row],[Date]])</f>
        <v/>
      </c>
      <c r="AY312" s="211">
        <f>IFERROR((SUM(Table110[[#This Row],[Minor Stoppages]:[Material Shortages]])/Table110[[#This Row],['# Stops]])*60,"")</f>
        <v/>
      </c>
      <c r="AZ312" s="211" t="n"/>
      <c r="BA312" s="33" t="n">
        <v>46352</v>
      </c>
    </row>
    <row r="313" ht="20.15" customHeight="1" s="452">
      <c r="A313" s="21" t="n">
        <v>46330</v>
      </c>
      <c r="B313" s="22">
        <f>IF(A313="","",TEXT(A313,"dddddd"))</f>
        <v/>
      </c>
      <c r="C313" s="22" t="n"/>
      <c r="D313" s="23" t="n"/>
      <c r="E313" s="24">
        <f t="array" ref="E313">IFERROR(INDIRECT(D313),"")</f>
        <v/>
      </c>
      <c r="F313" s="25" t="n"/>
      <c r="G313" s="26" t="n"/>
      <c r="H313" s="27">
        <f>IFERROR((Table110[[#This Row],[Plan]]/Table110[[#This Row],[Hours Used]])/(Table110[[#This Row],[SOC (TPD)]]/24),"")</f>
        <v/>
      </c>
      <c r="I313" s="27">
        <f>IFERROR((Table110[[#This Row],[Volume Delivered (T)]]/Table110[[#This Row],[Hours Used]])/(Table110[[#This Row],[SOC (TPD)]]/24),"")</f>
        <v/>
      </c>
      <c r="J313" s="28" t="n"/>
      <c r="K313" s="28" t="n"/>
      <c r="L313" s="28" t="n"/>
      <c r="M313" s="25" t="n"/>
      <c r="N313" s="29" t="n"/>
      <c r="O313" s="83" t="n"/>
      <c r="P313" s="25" t="n"/>
      <c r="Q313" s="25" t="n"/>
      <c r="R313" s="69" t="n"/>
      <c r="S313" s="70" t="n"/>
      <c r="T313" s="30">
        <f>IF(Table110[[#This Row],[SKU]]="",0,24-Table110[[#This Row],[Legal Non-Operating Time]]-Table110[[#This Row],[No Demand Time]]-Table110[[#This Row],[Force Majeure]])</f>
        <v/>
      </c>
      <c r="U313" s="26" t="n"/>
      <c r="V313" s="26" t="n"/>
      <c r="W313" s="26" t="n"/>
      <c r="X313" s="26" t="n"/>
      <c r="Y313" s="26" t="n"/>
      <c r="Z313" s="26" t="n"/>
      <c r="AA313" s="26" t="n"/>
      <c r="AB313" s="30">
        <f>Table110[[#This Row],[Hours Used]]-SUM(Table110[[#This Row],[Planned Maintenance]:[Start and Finish Production]])</f>
        <v/>
      </c>
      <c r="AC313" s="26" t="n"/>
      <c r="AD313" s="26" t="n"/>
      <c r="AE313" s="26" t="n"/>
      <c r="AF313" s="26" t="n"/>
      <c r="AG313" s="26" t="n"/>
      <c r="AH313" s="26" t="n"/>
      <c r="AI313" s="24">
        <f>(Table110[[#This Row],[Hours Used]]-SUM(Table110[[#This Row],[Planned Maintenance]:[Start and Finish Production]])-SUM(Table110[[#This Row],[Minor Stoppages]:[Material Shortages]])-Table110[[#This Row],[Quality Loss (Hrs)]]-Table110[[#This Row],[Operating Time]])/3</f>
        <v/>
      </c>
      <c r="AJ313" s="24">
        <f>IFERROR(IF(Table110[[#This Row],[SKU]]="",0,Table110[[#This Row],[Quality Loss (T)]]/(Table110[[#This Row],[SOC (TPD)]]/24)),"")</f>
        <v/>
      </c>
      <c r="AK313" s="31">
        <f>IFERROR(IF(Table110[[#This Row],[SKU]]="",0,Table110[[#This Row],[Volume Delivered (T)]]/(Table110[[#This Row],[SOC (TPD)]]/24)),"")</f>
        <v/>
      </c>
      <c r="AL313" s="31">
        <f>IFERROR(Table110[[#This Row],[Operating Time]]/Table110[[#This Row],[PRODUCTION HOURS]],"")</f>
        <v/>
      </c>
      <c r="AM313" s="32" t="n"/>
      <c r="AN313" s="32" t="n"/>
      <c r="AO313" s="32" t="n"/>
      <c r="AP313" s="32" t="n">
        <v>2</v>
      </c>
      <c r="AQ313" s="32" t="n">
        <v>0</v>
      </c>
      <c r="AR313" s="32" t="n"/>
      <c r="AS313" s="32">
        <f>IFERROR(SUMIFS(#REF!,#REF!,'Shift Wise-Data Sheet'!A:A,#REF!,"Samridhi Perk Line")/SUMIFS(#REF!,#REF!,'Shift Wise-Data Sheet'!A:A,#REF!,"Samridhi Perk Line"),"")</f>
        <v/>
      </c>
      <c r="AT313" s="32" t="n"/>
      <c r="AU313" s="32" t="n"/>
      <c r="AV313" s="203">
        <f>IFERROR(VLOOKUP(Table110[[#This Row],[Date]],'Overweight Data'!A311:G1406,6,FALSE),"")</f>
        <v/>
      </c>
      <c r="AW313" s="213">
        <f>IFERROR(
   IF(
      OR(Table110[[#This Row],[Operating Time]]=0, (Table110[[#This Row],[Operating Time]]/IF(AD313&lt;=1,AD313+1,AD313))*60=0),
      1,
      ((Table110[[#This Row],[Operating Time]])/IF(AD313&lt;=1,AD313+1,AD313))*60
   ),
"_")</f>
        <v/>
      </c>
      <c r="AX313" s="213">
        <f>COUNTIFS('Downtime Data'!A:A,Table110[[#This Row],[Date]])</f>
        <v/>
      </c>
      <c r="AY313" s="211">
        <f>IFERROR((SUM(Table110[[#This Row],[Minor Stoppages]:[Material Shortages]])/Table110[[#This Row],['# Stops]])*60,"")</f>
        <v/>
      </c>
      <c r="AZ313" s="211" t="n"/>
      <c r="BA313" s="33" t="n">
        <v>46352</v>
      </c>
    </row>
    <row r="314" ht="20.15" customHeight="1" s="452">
      <c r="A314" s="21" t="n">
        <v>46331</v>
      </c>
      <c r="B314" s="22">
        <f>IF(A314="","",TEXT(A314,"dddddd"))</f>
        <v/>
      </c>
      <c r="C314" s="22" t="n"/>
      <c r="D314" s="23" t="n"/>
      <c r="E314" s="24">
        <f t="array" ref="E314">IFERROR(INDIRECT(D314),"")</f>
        <v/>
      </c>
      <c r="F314" s="25" t="n"/>
      <c r="G314" s="26" t="n"/>
      <c r="H314" s="27">
        <f>IFERROR((Table110[[#This Row],[Plan]]/Table110[[#This Row],[Hours Used]])/(Table110[[#This Row],[SOC (TPD)]]/24),"")</f>
        <v/>
      </c>
      <c r="I314" s="27">
        <f>IFERROR((Table110[[#This Row],[Volume Delivered (T)]]/Table110[[#This Row],[Hours Used]])/(Table110[[#This Row],[SOC (TPD)]]/24),"")</f>
        <v/>
      </c>
      <c r="J314" s="28" t="n"/>
      <c r="K314" s="28" t="n"/>
      <c r="L314" s="28" t="n"/>
      <c r="M314" s="25" t="n"/>
      <c r="N314" s="29" t="n"/>
      <c r="O314" s="83" t="n"/>
      <c r="P314" s="25" t="n"/>
      <c r="Q314" s="25" t="n"/>
      <c r="R314" s="69" t="n"/>
      <c r="S314" s="70" t="n"/>
      <c r="T314" s="30">
        <f>IF(Table110[[#This Row],[SKU]]="",0,24-Table110[[#This Row],[Legal Non-Operating Time]]-Table110[[#This Row],[No Demand Time]]-Table110[[#This Row],[Force Majeure]])</f>
        <v/>
      </c>
      <c r="U314" s="26" t="n"/>
      <c r="V314" s="26" t="n"/>
      <c r="W314" s="26" t="n"/>
      <c r="X314" s="26" t="n"/>
      <c r="Y314" s="26" t="n"/>
      <c r="Z314" s="26" t="n"/>
      <c r="AA314" s="26" t="n"/>
      <c r="AB314" s="30">
        <f>Table110[[#This Row],[Hours Used]]-SUM(Table110[[#This Row],[Planned Maintenance]:[Start and Finish Production]])</f>
        <v/>
      </c>
      <c r="AC314" s="26" t="n"/>
      <c r="AD314" s="26" t="n"/>
      <c r="AE314" s="26" t="n"/>
      <c r="AF314" s="26" t="n"/>
      <c r="AG314" s="26" t="n"/>
      <c r="AH314" s="26" t="n"/>
      <c r="AI314" s="24">
        <f>(Table110[[#This Row],[Hours Used]]-SUM(Table110[[#This Row],[Planned Maintenance]:[Start and Finish Production]])-SUM(Table110[[#This Row],[Minor Stoppages]:[Material Shortages]])-Table110[[#This Row],[Quality Loss (Hrs)]]-Table110[[#This Row],[Operating Time]])/3</f>
        <v/>
      </c>
      <c r="AJ314" s="24">
        <f>IFERROR(IF(Table110[[#This Row],[SKU]]="",0,Table110[[#This Row],[Quality Loss (T)]]/(Table110[[#This Row],[SOC (TPD)]]/24)),"")</f>
        <v/>
      </c>
      <c r="AK314" s="31">
        <f>IFERROR(IF(Table110[[#This Row],[SKU]]="",0,Table110[[#This Row],[Volume Delivered (T)]]/(Table110[[#This Row],[SOC (TPD)]]/24)),"")</f>
        <v/>
      </c>
      <c r="AL314" s="31">
        <f>IFERROR(Table110[[#This Row],[Operating Time]]/Table110[[#This Row],[PRODUCTION HOURS]],"")</f>
        <v/>
      </c>
      <c r="AM314" s="32" t="n"/>
      <c r="AN314" s="32" t="n"/>
      <c r="AO314" s="32" t="n"/>
      <c r="AP314" s="32" t="n">
        <v>0</v>
      </c>
      <c r="AQ314" s="32" t="n">
        <v>0</v>
      </c>
      <c r="AR314" s="32" t="n"/>
      <c r="AS314" s="32">
        <f>IFERROR(SUMIFS(#REF!,#REF!,'Shift Wise-Data Sheet'!A:A,#REF!,"Samridhi Perk Line")/SUMIFS(#REF!,#REF!,'Shift Wise-Data Sheet'!A:A,#REF!,"Samridhi Perk Line"),"")</f>
        <v/>
      </c>
      <c r="AT314" s="32" t="n"/>
      <c r="AU314" s="32" t="n"/>
      <c r="AV314" s="203">
        <f>IFERROR(VLOOKUP(Table110[[#This Row],[Date]],'Overweight Data'!A312:G1407,6,FALSE),"")</f>
        <v/>
      </c>
      <c r="AW314" s="213">
        <f>IFERROR(
   IF(
      OR(Table110[[#This Row],[Operating Time]]=0, (Table110[[#This Row],[Operating Time]]/IF(AD314&lt;=1,AD314+1,AD314))*60=0),
      1,
      ((Table110[[#This Row],[Operating Time]])/IF(AD314&lt;=1,AD314+1,AD314))*60
   ),
"_")</f>
        <v/>
      </c>
      <c r="AX314" s="213">
        <f>COUNTIFS('Downtime Data'!A:A,Table110[[#This Row],[Date]])</f>
        <v/>
      </c>
      <c r="AY314" s="211">
        <f>IFERROR((SUM(Table110[[#This Row],[Minor Stoppages]:[Material Shortages]])/Table110[[#This Row],['# Stops]])*60,"")</f>
        <v/>
      </c>
      <c r="AZ314" s="211" t="n"/>
      <c r="BA314" s="33" t="n">
        <v>46352</v>
      </c>
    </row>
    <row r="315" ht="20.15" customHeight="1" s="452">
      <c r="A315" s="21" t="n">
        <v>46332</v>
      </c>
      <c r="B315" s="22">
        <f>IF(A315="","",TEXT(A315,"dddddd"))</f>
        <v/>
      </c>
      <c r="C315" s="22" t="n"/>
      <c r="D315" s="23" t="n"/>
      <c r="E315" s="24">
        <f t="array" ref="E315">IFERROR(INDIRECT(D315),"")</f>
        <v/>
      </c>
      <c r="F315" s="25" t="n"/>
      <c r="G315" s="26" t="n"/>
      <c r="H315" s="27">
        <f>IFERROR((Table110[[#This Row],[Plan]]/Table110[[#This Row],[Hours Used]])/(Table110[[#This Row],[SOC (TPD)]]/24),"")</f>
        <v/>
      </c>
      <c r="I315" s="27">
        <f>IFERROR((Table110[[#This Row],[Volume Delivered (T)]]/Table110[[#This Row],[Hours Used]])/(Table110[[#This Row],[SOC (TPD)]]/24),"")</f>
        <v/>
      </c>
      <c r="J315" s="28" t="n"/>
      <c r="K315" s="28" t="n"/>
      <c r="L315" s="28" t="n"/>
      <c r="M315" s="25" t="n"/>
      <c r="N315" s="29" t="n"/>
      <c r="O315" s="83" t="n"/>
      <c r="P315" s="25" t="n"/>
      <c r="Q315" s="25" t="n"/>
      <c r="R315" s="69" t="n"/>
      <c r="S315" s="70" t="n"/>
      <c r="T315" s="30">
        <f>IF(Table110[[#This Row],[SKU]]="",0,24-Table110[[#This Row],[Legal Non-Operating Time]]-Table110[[#This Row],[No Demand Time]]-Table110[[#This Row],[Force Majeure]])</f>
        <v/>
      </c>
      <c r="U315" s="26" t="n"/>
      <c r="V315" s="26" t="n"/>
      <c r="W315" s="26" t="n"/>
      <c r="X315" s="26" t="n"/>
      <c r="Y315" s="26" t="n"/>
      <c r="Z315" s="26" t="n"/>
      <c r="AA315" s="26" t="n"/>
      <c r="AB315" s="30">
        <f>Table110[[#This Row],[Hours Used]]-SUM(Table110[[#This Row],[Planned Maintenance]:[Start and Finish Production]])</f>
        <v/>
      </c>
      <c r="AC315" s="26" t="n"/>
      <c r="AD315" s="26" t="n"/>
      <c r="AE315" s="26" t="n"/>
      <c r="AF315" s="26" t="n"/>
      <c r="AG315" s="26" t="n"/>
      <c r="AH315" s="26" t="n"/>
      <c r="AI315" s="24">
        <f>(Table110[[#This Row],[Hours Used]]-SUM(Table110[[#This Row],[Planned Maintenance]:[Start and Finish Production]])-SUM(Table110[[#This Row],[Minor Stoppages]:[Material Shortages]])-Table110[[#This Row],[Quality Loss (Hrs)]]-Table110[[#This Row],[Operating Time]])/3</f>
        <v/>
      </c>
      <c r="AJ315" s="24">
        <f>IFERROR(IF(Table110[[#This Row],[SKU]]="",0,Table110[[#This Row],[Quality Loss (T)]]/(Table110[[#This Row],[SOC (TPD)]]/24)),"")</f>
        <v/>
      </c>
      <c r="AK315" s="31">
        <f>IFERROR(IF(Table110[[#This Row],[SKU]]="",0,Table110[[#This Row],[Volume Delivered (T)]]/(Table110[[#This Row],[SOC (TPD)]]/24)),"")</f>
        <v/>
      </c>
      <c r="AL315" s="31">
        <f>IFERROR(Table110[[#This Row],[Operating Time]]/Table110[[#This Row],[PRODUCTION HOURS]],"")</f>
        <v/>
      </c>
      <c r="AM315" s="32" t="n"/>
      <c r="AN315" s="32" t="n"/>
      <c r="AO315" s="32" t="n"/>
      <c r="AP315" s="32" t="n">
        <v>0</v>
      </c>
      <c r="AQ315" s="32" t="n">
        <v>0</v>
      </c>
      <c r="AR315" s="32" t="n"/>
      <c r="AS315" s="32">
        <f>IFERROR(SUMIFS(#REF!,#REF!,'Shift Wise-Data Sheet'!A:A,#REF!,"Samridhi Perk Line")/SUMIFS(#REF!,#REF!,'Shift Wise-Data Sheet'!A:A,#REF!,"Samridhi Perk Line"),"")</f>
        <v/>
      </c>
      <c r="AT315" s="32" t="n"/>
      <c r="AU315" s="32" t="n"/>
      <c r="AV315" s="203">
        <f>IFERROR(VLOOKUP(Table110[[#This Row],[Date]],'Overweight Data'!A313:G1408,6,FALSE),"")</f>
        <v/>
      </c>
      <c r="AW315" s="213">
        <f>IFERROR(
   IF(
      OR(Table110[[#This Row],[Operating Time]]=0, (Table110[[#This Row],[Operating Time]]/IF(AD315&lt;=1,AD315+1,AD315))*60=0),
      1,
      ((Table110[[#This Row],[Operating Time]])/IF(AD315&lt;=1,AD315+1,AD315))*60
   ),
"_")</f>
        <v/>
      </c>
      <c r="AX315" s="213">
        <f>COUNTIFS('Downtime Data'!A:A,Table110[[#This Row],[Date]])</f>
        <v/>
      </c>
      <c r="AY315" s="211">
        <f>IFERROR((SUM(Table110[[#This Row],[Minor Stoppages]:[Material Shortages]])/Table110[[#This Row],['# Stops]])*60,"")</f>
        <v/>
      </c>
      <c r="AZ315" s="211" t="n"/>
      <c r="BA315" s="33" t="n">
        <v>46352</v>
      </c>
    </row>
    <row r="316" ht="20.15" customHeight="1" s="452">
      <c r="A316" s="21" t="n">
        <v>46333</v>
      </c>
      <c r="B316" s="22">
        <f>IF(A316="","",TEXT(A316,"dddddd"))</f>
        <v/>
      </c>
      <c r="C316" s="22" t="n"/>
      <c r="D316" s="23" t="n"/>
      <c r="E316" s="24">
        <f t="array" ref="E316">IFERROR(INDIRECT(D316),"")</f>
        <v/>
      </c>
      <c r="F316" s="25" t="n"/>
      <c r="G316" s="26" t="n"/>
      <c r="H316" s="27">
        <f>IFERROR((Table110[[#This Row],[Plan]]/Table110[[#This Row],[Hours Used]])/(Table110[[#This Row],[SOC (TPD)]]/24),"")</f>
        <v/>
      </c>
      <c r="I316" s="27">
        <f>IFERROR((Table110[[#This Row],[Volume Delivered (T)]]/Table110[[#This Row],[Hours Used]])/(Table110[[#This Row],[SOC (TPD)]]/24),"")</f>
        <v/>
      </c>
      <c r="J316" s="28" t="n"/>
      <c r="K316" s="28" t="n"/>
      <c r="L316" s="28" t="n"/>
      <c r="M316" s="25" t="n"/>
      <c r="N316" s="29" t="n"/>
      <c r="O316" s="83" t="n"/>
      <c r="P316" s="25" t="n"/>
      <c r="Q316" s="25" t="n"/>
      <c r="R316" s="69" t="n"/>
      <c r="S316" s="70" t="n"/>
      <c r="T316" s="30">
        <f>IF(Table110[[#This Row],[SKU]]="",0,24-Table110[[#This Row],[Legal Non-Operating Time]]-Table110[[#This Row],[No Demand Time]]-Table110[[#This Row],[Force Majeure]])</f>
        <v/>
      </c>
      <c r="U316" s="26" t="n"/>
      <c r="V316" s="26" t="n"/>
      <c r="W316" s="26" t="n"/>
      <c r="X316" s="26" t="n"/>
      <c r="Y316" s="26" t="n"/>
      <c r="Z316" s="26" t="n"/>
      <c r="AA316" s="26" t="n"/>
      <c r="AB316" s="30">
        <f>Table110[[#This Row],[Hours Used]]-SUM(Table110[[#This Row],[Planned Maintenance]:[Start and Finish Production]])</f>
        <v/>
      </c>
      <c r="AC316" s="26" t="n"/>
      <c r="AD316" s="26" t="n"/>
      <c r="AE316" s="26" t="n"/>
      <c r="AF316" s="26" t="n"/>
      <c r="AG316" s="26" t="n"/>
      <c r="AH316" s="26" t="n"/>
      <c r="AI316" s="24">
        <f>(Table110[[#This Row],[Hours Used]]-SUM(Table110[[#This Row],[Planned Maintenance]:[Start and Finish Production]])-SUM(Table110[[#This Row],[Minor Stoppages]:[Material Shortages]])-Table110[[#This Row],[Quality Loss (Hrs)]]-Table110[[#This Row],[Operating Time]])/3</f>
        <v/>
      </c>
      <c r="AJ316" s="24">
        <f>IFERROR(IF(Table110[[#This Row],[SKU]]="",0,Table110[[#This Row],[Quality Loss (T)]]/(Table110[[#This Row],[SOC (TPD)]]/24)),"")</f>
        <v/>
      </c>
      <c r="AK316" s="31">
        <f>IFERROR(IF(Table110[[#This Row],[SKU]]="",0,Table110[[#This Row],[Volume Delivered (T)]]/(Table110[[#This Row],[SOC (TPD)]]/24)),"")</f>
        <v/>
      </c>
      <c r="AL316" s="31">
        <f>IFERROR(Table110[[#This Row],[Operating Time]]/Table110[[#This Row],[PRODUCTION HOURS]],"")</f>
        <v/>
      </c>
      <c r="AM316" s="32" t="n"/>
      <c r="AN316" s="32" t="n"/>
      <c r="AO316" s="32" t="n"/>
      <c r="AP316" s="32" t="n">
        <v>1</v>
      </c>
      <c r="AQ316" s="32" t="n">
        <v>0</v>
      </c>
      <c r="AR316" s="32" t="n"/>
      <c r="AS316" s="32">
        <f>IFERROR(SUMIFS(#REF!,#REF!,'Shift Wise-Data Sheet'!A:A,#REF!,"Samridhi Perk Line")/SUMIFS(#REF!,#REF!,'Shift Wise-Data Sheet'!A:A,#REF!,"Samridhi Perk Line"),"")</f>
        <v/>
      </c>
      <c r="AT316" s="32" t="n"/>
      <c r="AU316" s="32" t="n"/>
      <c r="AV316" s="203">
        <f>IFERROR(VLOOKUP(Table110[[#This Row],[Date]],'Overweight Data'!A314:G1409,6,FALSE),"")</f>
        <v/>
      </c>
      <c r="AW316" s="213">
        <f>IFERROR(
   IF(
      OR(Table110[[#This Row],[Operating Time]]=0, (Table110[[#This Row],[Operating Time]]/IF(AD316&lt;=1,AD316+1,AD316))*60=0),
      1,
      ((Table110[[#This Row],[Operating Time]])/IF(AD316&lt;=1,AD316+1,AD316))*60
   ),
"_")</f>
        <v/>
      </c>
      <c r="AX316" s="213">
        <f>COUNTIFS('Downtime Data'!A:A,Table110[[#This Row],[Date]])</f>
        <v/>
      </c>
      <c r="AY316" s="211">
        <f>IFERROR((SUM(Table110[[#This Row],[Minor Stoppages]:[Material Shortages]])/Table110[[#This Row],['# Stops]])*60,"")</f>
        <v/>
      </c>
      <c r="AZ316" s="211" t="n"/>
      <c r="BA316" s="33" t="n">
        <v>46352</v>
      </c>
    </row>
    <row r="317" ht="20.15" customHeight="1" s="452">
      <c r="A317" s="21" t="n">
        <v>46334</v>
      </c>
      <c r="B317" s="22">
        <f>IF(A317="","",TEXT(A317,"dddddd"))</f>
        <v/>
      </c>
      <c r="C317" s="22" t="n"/>
      <c r="D317" s="23" t="n"/>
      <c r="E317" s="24">
        <f t="array" ref="E317">IFERROR(INDIRECT(D317),"")</f>
        <v/>
      </c>
      <c r="F317" s="25" t="n"/>
      <c r="G317" s="26" t="n"/>
      <c r="H317" s="27">
        <f>IFERROR((Table110[[#This Row],[Plan]]/Table110[[#This Row],[Hours Used]])/(Table110[[#This Row],[SOC (TPD)]]/24),"")</f>
        <v/>
      </c>
      <c r="I317" s="27">
        <f>IFERROR((Table110[[#This Row],[Volume Delivered (T)]]/Table110[[#This Row],[Hours Used]])/(Table110[[#This Row],[SOC (TPD)]]/24),"")</f>
        <v/>
      </c>
      <c r="J317" s="28" t="n"/>
      <c r="K317" s="28" t="n"/>
      <c r="L317" s="28" t="n"/>
      <c r="M317" s="25" t="n"/>
      <c r="N317" s="29" t="n"/>
      <c r="O317" s="83" t="n"/>
      <c r="P317" s="25" t="n"/>
      <c r="Q317" s="25" t="n"/>
      <c r="R317" s="69" t="n"/>
      <c r="S317" s="70" t="n"/>
      <c r="T317" s="30">
        <f>IF(Table110[[#This Row],[SKU]]="",0,24-Table110[[#This Row],[Legal Non-Operating Time]]-Table110[[#This Row],[No Demand Time]]-Table110[[#This Row],[Force Majeure]])</f>
        <v/>
      </c>
      <c r="U317" s="26" t="n"/>
      <c r="V317" s="26" t="n"/>
      <c r="W317" s="26" t="n"/>
      <c r="X317" s="26" t="n"/>
      <c r="Y317" s="26" t="n"/>
      <c r="Z317" s="26" t="n"/>
      <c r="AA317" s="26" t="n"/>
      <c r="AB317" s="30">
        <f>Table110[[#This Row],[Hours Used]]-SUM(Table110[[#This Row],[Planned Maintenance]:[Start and Finish Production]])</f>
        <v/>
      </c>
      <c r="AC317" s="26" t="n"/>
      <c r="AD317" s="26" t="n"/>
      <c r="AE317" s="26" t="n"/>
      <c r="AF317" s="26" t="n"/>
      <c r="AG317" s="26" t="n"/>
      <c r="AH317" s="26" t="n"/>
      <c r="AI317" s="24">
        <f>(Table110[[#This Row],[Hours Used]]-SUM(Table110[[#This Row],[Planned Maintenance]:[Start and Finish Production]])-SUM(Table110[[#This Row],[Minor Stoppages]:[Material Shortages]])-Table110[[#This Row],[Quality Loss (Hrs)]]-Table110[[#This Row],[Operating Time]])/3</f>
        <v/>
      </c>
      <c r="AJ317" s="24">
        <f>IFERROR(IF(Table110[[#This Row],[SKU]]="",0,Table110[[#This Row],[Quality Loss (T)]]/(Table110[[#This Row],[SOC (TPD)]]/24)),"")</f>
        <v/>
      </c>
      <c r="AK317" s="31">
        <f>IFERROR(IF(Table110[[#This Row],[SKU]]="",0,Table110[[#This Row],[Volume Delivered (T)]]/(Table110[[#This Row],[SOC (TPD)]]/24)),"")</f>
        <v/>
      </c>
      <c r="AL317" s="31">
        <f>IFERROR(Table110[[#This Row],[Operating Time]]/Table110[[#This Row],[PRODUCTION HOURS]],"")</f>
        <v/>
      </c>
      <c r="AM317" s="32" t="n"/>
      <c r="AN317" s="32" t="n"/>
      <c r="AO317" s="32" t="n"/>
      <c r="AP317" s="32" t="n">
        <v>0</v>
      </c>
      <c r="AQ317" s="32" t="n">
        <v>0</v>
      </c>
      <c r="AR317" s="32" t="n"/>
      <c r="AS317" s="32">
        <f>IFERROR(SUMIFS(#REF!,#REF!,'Shift Wise-Data Sheet'!A:A,#REF!,"Samridhi Perk Line")/SUMIFS(#REF!,#REF!,'Shift Wise-Data Sheet'!A:A,#REF!,"Samridhi Perk Line"),"")</f>
        <v/>
      </c>
      <c r="AT317" s="32" t="n"/>
      <c r="AU317" s="32" t="n"/>
      <c r="AV317" s="203">
        <f>IFERROR(VLOOKUP(Table110[[#This Row],[Date]],'Overweight Data'!A315:G1410,6,FALSE),"")</f>
        <v/>
      </c>
      <c r="AW317" s="213">
        <f>IFERROR(
   IF(
      OR(Table110[[#This Row],[Operating Time]]=0, (Table110[[#This Row],[Operating Time]]/IF(AD317&lt;=1,AD317+1,AD317))*60=0),
      1,
      ((Table110[[#This Row],[Operating Time]])/IF(AD317&lt;=1,AD317+1,AD317))*60
   ),
"_")</f>
        <v/>
      </c>
      <c r="AX317" s="213">
        <f>COUNTIFS('Downtime Data'!A:A,Table110[[#This Row],[Date]])</f>
        <v/>
      </c>
      <c r="AY317" s="211">
        <f>IFERROR((SUM(Table110[[#This Row],[Minor Stoppages]:[Material Shortages]])/Table110[[#This Row],['# Stops]])*60,"")</f>
        <v/>
      </c>
      <c r="AZ317" s="211" t="n"/>
      <c r="BA317" s="33" t="n">
        <v>46352</v>
      </c>
    </row>
    <row r="318" ht="20.15" customHeight="1" s="452">
      <c r="A318" s="21" t="n">
        <v>46335</v>
      </c>
      <c r="B318" s="22">
        <f>IF(A318="","",TEXT(A318,"dddddd"))</f>
        <v/>
      </c>
      <c r="C318" s="22" t="n"/>
      <c r="D318" s="23" t="n"/>
      <c r="E318" s="24">
        <f t="array" ref="E318">IFERROR(INDIRECT(D318),"")</f>
        <v/>
      </c>
      <c r="F318" s="25" t="n"/>
      <c r="G318" s="26" t="n"/>
      <c r="H318" s="27">
        <f>IFERROR((Table110[[#This Row],[Plan]]/Table110[[#This Row],[Hours Used]])/(Table110[[#This Row],[SOC (TPD)]]/24),"")</f>
        <v/>
      </c>
      <c r="I318" s="27">
        <f>IFERROR((Table110[[#This Row],[Volume Delivered (T)]]/Table110[[#This Row],[Hours Used]])/(Table110[[#This Row],[SOC (TPD)]]/24),"")</f>
        <v/>
      </c>
      <c r="J318" s="28" t="n"/>
      <c r="K318" s="28" t="n"/>
      <c r="L318" s="28" t="n"/>
      <c r="M318" s="25" t="n"/>
      <c r="N318" s="29" t="n"/>
      <c r="O318" s="83" t="n"/>
      <c r="P318" s="25" t="n"/>
      <c r="Q318" s="25" t="n"/>
      <c r="R318" s="69" t="n"/>
      <c r="S318" s="70" t="n"/>
      <c r="T318" s="30">
        <f>IF(Table110[[#This Row],[SKU]]="",0,24-Table110[[#This Row],[Legal Non-Operating Time]]-Table110[[#This Row],[No Demand Time]]-Table110[[#This Row],[Force Majeure]])</f>
        <v/>
      </c>
      <c r="U318" s="26" t="n"/>
      <c r="V318" s="26" t="n"/>
      <c r="W318" s="26" t="n"/>
      <c r="X318" s="26" t="n"/>
      <c r="Y318" s="26" t="n"/>
      <c r="Z318" s="26" t="n"/>
      <c r="AA318" s="26" t="n"/>
      <c r="AB318" s="30">
        <f>Table110[[#This Row],[Hours Used]]-SUM(Table110[[#This Row],[Planned Maintenance]:[Start and Finish Production]])</f>
        <v/>
      </c>
      <c r="AC318" s="26" t="n"/>
      <c r="AD318" s="26" t="n"/>
      <c r="AE318" s="26" t="n"/>
      <c r="AF318" s="26" t="n"/>
      <c r="AG318" s="26" t="n"/>
      <c r="AH318" s="26" t="n"/>
      <c r="AI318" s="24">
        <f>(Table110[[#This Row],[Hours Used]]-SUM(Table110[[#This Row],[Planned Maintenance]:[Start and Finish Production]])-SUM(Table110[[#This Row],[Minor Stoppages]:[Material Shortages]])-Table110[[#This Row],[Quality Loss (Hrs)]]-Table110[[#This Row],[Operating Time]])/3</f>
        <v/>
      </c>
      <c r="AJ318" s="24">
        <f>IFERROR(IF(Table110[[#This Row],[SKU]]="",0,Table110[[#This Row],[Quality Loss (T)]]/(Table110[[#This Row],[SOC (TPD)]]/24)),"")</f>
        <v/>
      </c>
      <c r="AK318" s="31">
        <f>IFERROR(IF(Table110[[#This Row],[SKU]]="",0,Table110[[#This Row],[Volume Delivered (T)]]/(Table110[[#This Row],[SOC (TPD)]]/24)),"")</f>
        <v/>
      </c>
      <c r="AL318" s="31">
        <f>IFERROR(Table110[[#This Row],[Operating Time]]/Table110[[#This Row],[PRODUCTION HOURS]],"")</f>
        <v/>
      </c>
      <c r="AM318" s="32" t="n"/>
      <c r="AN318" s="32" t="n"/>
      <c r="AO318" s="32" t="n"/>
      <c r="AP318" s="32" t="n">
        <v>0</v>
      </c>
      <c r="AQ318" s="32" t="n">
        <v>0</v>
      </c>
      <c r="AR318" s="32" t="n"/>
      <c r="AS318" s="32">
        <f>IFERROR(SUMIFS(#REF!,#REF!,'Shift Wise-Data Sheet'!A:A,#REF!,"Samridhi Perk Line")/SUMIFS(#REF!,#REF!,'Shift Wise-Data Sheet'!A:A,#REF!,"Samridhi Perk Line"),"")</f>
        <v/>
      </c>
      <c r="AT318" s="32" t="n"/>
      <c r="AU318" s="32" t="n"/>
      <c r="AV318" s="203">
        <f>IFERROR(VLOOKUP(Table110[[#This Row],[Date]],'Overweight Data'!A316:G1411,6,FALSE),"")</f>
        <v/>
      </c>
      <c r="AW318" s="213">
        <f>IFERROR(
   IF(
      OR(Table110[[#This Row],[Operating Time]]=0, (Table110[[#This Row],[Operating Time]]/IF(AD318&lt;=1,AD318+1,AD318))*60=0),
      1,
      ((Table110[[#This Row],[Operating Time]])/IF(AD318&lt;=1,AD318+1,AD318))*60
   ),
"_")</f>
        <v/>
      </c>
      <c r="AX318" s="213">
        <f>COUNTIFS('Downtime Data'!A:A,Table110[[#This Row],[Date]])</f>
        <v/>
      </c>
      <c r="AY318" s="211">
        <f>IFERROR((SUM(Table110[[#This Row],[Minor Stoppages]:[Material Shortages]])/Table110[[#This Row],['# Stops]])*60,"")</f>
        <v/>
      </c>
      <c r="AZ318" s="211" t="n"/>
      <c r="BA318" s="33" t="n">
        <v>46352</v>
      </c>
    </row>
    <row r="319" ht="20.15" customHeight="1" s="452">
      <c r="A319" s="21" t="n">
        <v>46336</v>
      </c>
      <c r="B319" s="22">
        <f>IF(A319="","",TEXT(A319,"dddddd"))</f>
        <v/>
      </c>
      <c r="C319" s="22" t="n"/>
      <c r="D319" s="23" t="n"/>
      <c r="E319" s="24">
        <f t="array" ref="E319">IFERROR(INDIRECT(D319),"")</f>
        <v/>
      </c>
      <c r="F319" s="25" t="n"/>
      <c r="G319" s="26" t="n"/>
      <c r="H319" s="27">
        <f>IFERROR((Table110[[#This Row],[Plan]]/Table110[[#This Row],[Hours Used]])/(Table110[[#This Row],[SOC (TPD)]]/24),"")</f>
        <v/>
      </c>
      <c r="I319" s="27">
        <f>IFERROR((Table110[[#This Row],[Volume Delivered (T)]]/Table110[[#This Row],[Hours Used]])/(Table110[[#This Row],[SOC (TPD)]]/24),"")</f>
        <v/>
      </c>
      <c r="J319" s="28" t="n"/>
      <c r="K319" s="28" t="n"/>
      <c r="L319" s="28" t="n"/>
      <c r="M319" s="25" t="n"/>
      <c r="N319" s="29" t="n"/>
      <c r="O319" s="83" t="n"/>
      <c r="P319" s="25" t="n"/>
      <c r="Q319" s="25" t="n"/>
      <c r="R319" s="69" t="n"/>
      <c r="S319" s="70" t="n"/>
      <c r="T319" s="30">
        <f>IF(Table110[[#This Row],[SKU]]="",0,24-Table110[[#This Row],[Legal Non-Operating Time]]-Table110[[#This Row],[No Demand Time]]-Table110[[#This Row],[Force Majeure]])</f>
        <v/>
      </c>
      <c r="U319" s="26" t="n"/>
      <c r="V319" s="26" t="n"/>
      <c r="W319" s="26" t="n"/>
      <c r="X319" s="26" t="n"/>
      <c r="Y319" s="26" t="n"/>
      <c r="Z319" s="26" t="n"/>
      <c r="AA319" s="26" t="n"/>
      <c r="AB319" s="30">
        <f>Table110[[#This Row],[Hours Used]]-SUM(Table110[[#This Row],[Planned Maintenance]:[Start and Finish Production]])</f>
        <v/>
      </c>
      <c r="AC319" s="26" t="n"/>
      <c r="AD319" s="26" t="n"/>
      <c r="AE319" s="26" t="n"/>
      <c r="AF319" s="26" t="n"/>
      <c r="AG319" s="26" t="n"/>
      <c r="AH319" s="26" t="n"/>
      <c r="AI319" s="24">
        <f>(Table110[[#This Row],[Hours Used]]-SUM(Table110[[#This Row],[Planned Maintenance]:[Start and Finish Production]])-SUM(Table110[[#This Row],[Minor Stoppages]:[Material Shortages]])-Table110[[#This Row],[Quality Loss (Hrs)]]-Table110[[#This Row],[Operating Time]])/3</f>
        <v/>
      </c>
      <c r="AJ319" s="24">
        <f>IFERROR(IF(Table110[[#This Row],[SKU]]="",0,Table110[[#This Row],[Quality Loss (T)]]/(Table110[[#This Row],[SOC (TPD)]]/24)),"")</f>
        <v/>
      </c>
      <c r="AK319" s="31">
        <f>IFERROR(IF(Table110[[#This Row],[SKU]]="",0,Table110[[#This Row],[Volume Delivered (T)]]/(Table110[[#This Row],[SOC (TPD)]]/24)),"")</f>
        <v/>
      </c>
      <c r="AL319" s="31">
        <f>IFERROR(Table110[[#This Row],[Operating Time]]/Table110[[#This Row],[PRODUCTION HOURS]],"")</f>
        <v/>
      </c>
      <c r="AM319" s="32" t="n"/>
      <c r="AN319" s="32" t="n"/>
      <c r="AO319" s="32" t="n"/>
      <c r="AP319" s="32" t="n">
        <v>23</v>
      </c>
      <c r="AQ319" s="32" t="n">
        <v>0</v>
      </c>
      <c r="AR319" s="32" t="n"/>
      <c r="AS319" s="32">
        <f>IFERROR(SUMIFS(#REF!,#REF!,'Shift Wise-Data Sheet'!A:A,#REF!,"Samridhi Perk Line")/SUMIFS(#REF!,#REF!,'Shift Wise-Data Sheet'!A:A,#REF!,"Samridhi Perk Line"),"")</f>
        <v/>
      </c>
      <c r="AT319" s="32" t="n"/>
      <c r="AU319" s="32" t="n"/>
      <c r="AV319" s="203">
        <f>IFERROR(VLOOKUP(Table110[[#This Row],[Date]],'Overweight Data'!A317:G1412,6,FALSE),"")</f>
        <v/>
      </c>
      <c r="AW319" s="213">
        <f>IFERROR(
   IF(
      OR(Table110[[#This Row],[Operating Time]]=0, (Table110[[#This Row],[Operating Time]]/IF(AD319&lt;=1,AD319+1,AD319))*60=0),
      1,
      ((Table110[[#This Row],[Operating Time]])/IF(AD319&lt;=1,AD319+1,AD319))*60
   ),
"_")</f>
        <v/>
      </c>
      <c r="AX319" s="213">
        <f>COUNTIFS('Downtime Data'!A:A,Table110[[#This Row],[Date]])</f>
        <v/>
      </c>
      <c r="AY319" s="211">
        <f>IFERROR((SUM(Table110[[#This Row],[Minor Stoppages]:[Material Shortages]])/Table110[[#This Row],['# Stops]])*60,"")</f>
        <v/>
      </c>
      <c r="AZ319" s="211" t="n"/>
      <c r="BA319" s="33" t="n">
        <v>46352</v>
      </c>
    </row>
    <row r="320" ht="20.15" customHeight="1" s="452">
      <c r="A320" s="21" t="n">
        <v>46337</v>
      </c>
      <c r="B320" s="22">
        <f>IF(A320="","",TEXT(A320,"dddddd"))</f>
        <v/>
      </c>
      <c r="C320" s="22" t="n"/>
      <c r="D320" s="23" t="n"/>
      <c r="E320" s="24">
        <f t="array" ref="E320">IFERROR(INDIRECT(D320),"")</f>
        <v/>
      </c>
      <c r="F320" s="25" t="n"/>
      <c r="G320" s="26" t="n"/>
      <c r="H320" s="27">
        <f>IFERROR((Table110[[#This Row],[Plan]]/Table110[[#This Row],[Hours Used]])/(Table110[[#This Row],[SOC (TPD)]]/24),"")</f>
        <v/>
      </c>
      <c r="I320" s="27">
        <f>IFERROR((Table110[[#This Row],[Volume Delivered (T)]]/Table110[[#This Row],[Hours Used]])/(Table110[[#This Row],[SOC (TPD)]]/24),"")</f>
        <v/>
      </c>
      <c r="J320" s="28" t="n"/>
      <c r="K320" s="28" t="n"/>
      <c r="L320" s="28" t="n"/>
      <c r="M320" s="25" t="n"/>
      <c r="N320" s="29" t="n"/>
      <c r="O320" s="83" t="n"/>
      <c r="P320" s="25" t="n"/>
      <c r="Q320" s="25" t="n"/>
      <c r="R320" s="69" t="n"/>
      <c r="S320" s="70" t="n"/>
      <c r="T320" s="30">
        <f>IF(Table110[[#This Row],[SKU]]="",0,24-Table110[[#This Row],[Legal Non-Operating Time]]-Table110[[#This Row],[No Demand Time]]-Table110[[#This Row],[Force Majeure]])</f>
        <v/>
      </c>
      <c r="U320" s="26" t="n"/>
      <c r="V320" s="26" t="n"/>
      <c r="W320" s="26" t="n"/>
      <c r="X320" s="26" t="n"/>
      <c r="Y320" s="26" t="n"/>
      <c r="Z320" s="26" t="n"/>
      <c r="AA320" s="26" t="n"/>
      <c r="AB320" s="30">
        <f>Table110[[#This Row],[Hours Used]]-SUM(Table110[[#This Row],[Planned Maintenance]:[Start and Finish Production]])</f>
        <v/>
      </c>
      <c r="AC320" s="26" t="n"/>
      <c r="AD320" s="26" t="n"/>
      <c r="AE320" s="26" t="n"/>
      <c r="AF320" s="26" t="n"/>
      <c r="AG320" s="26" t="n"/>
      <c r="AH320" s="26" t="n"/>
      <c r="AI320" s="24">
        <f>(Table110[[#This Row],[Hours Used]]-SUM(Table110[[#This Row],[Planned Maintenance]:[Start and Finish Production]])-SUM(Table110[[#This Row],[Minor Stoppages]:[Material Shortages]])-Table110[[#This Row],[Quality Loss (Hrs)]]-Table110[[#This Row],[Operating Time]])/3</f>
        <v/>
      </c>
      <c r="AJ320" s="24">
        <f>IFERROR(IF(Table110[[#This Row],[SKU]]="",0,Table110[[#This Row],[Quality Loss (T)]]/(Table110[[#This Row],[SOC (TPD)]]/24)),"")</f>
        <v/>
      </c>
      <c r="AK320" s="31">
        <f>IFERROR(IF(Table110[[#This Row],[SKU]]="",0,Table110[[#This Row],[Volume Delivered (T)]]/(Table110[[#This Row],[SOC (TPD)]]/24)),"")</f>
        <v/>
      </c>
      <c r="AL320" s="31">
        <f>IFERROR(Table110[[#This Row],[Operating Time]]/Table110[[#This Row],[PRODUCTION HOURS]],"")</f>
        <v/>
      </c>
      <c r="AM320" s="32" t="n"/>
      <c r="AN320" s="32" t="n"/>
      <c r="AO320" s="32" t="n"/>
      <c r="AP320" s="32" t="n">
        <v>0</v>
      </c>
      <c r="AQ320" s="32" t="n">
        <v>0</v>
      </c>
      <c r="AR320" s="32" t="n"/>
      <c r="AS320" s="32">
        <f>IFERROR(SUMIFS(#REF!,#REF!,'Shift Wise-Data Sheet'!A:A,#REF!,"Samridhi Perk Line")/SUMIFS(#REF!,#REF!,'Shift Wise-Data Sheet'!A:A,#REF!,"Samridhi Perk Line"),"")</f>
        <v/>
      </c>
      <c r="AT320" s="32" t="n"/>
      <c r="AU320" s="32" t="n"/>
      <c r="AV320" s="203">
        <f>IFERROR(VLOOKUP(Table110[[#This Row],[Date]],'Overweight Data'!A318:G1413,6,FALSE),"")</f>
        <v/>
      </c>
      <c r="AW320" s="213">
        <f>IFERROR(
   IF(
      OR(Table110[[#This Row],[Operating Time]]=0, (Table110[[#This Row],[Operating Time]]/IF(AD320&lt;=1,AD320+1,AD320))*60=0),
      1,
      ((Table110[[#This Row],[Operating Time]])/IF(AD320&lt;=1,AD320+1,AD320))*60
   ),
"_")</f>
        <v/>
      </c>
      <c r="AX320" s="213">
        <f>COUNTIFS('Downtime Data'!A:A,Table110[[#This Row],[Date]])</f>
        <v/>
      </c>
      <c r="AY320" s="211">
        <f>IFERROR((SUM(Table110[[#This Row],[Minor Stoppages]:[Material Shortages]])/Table110[[#This Row],['# Stops]])*60,"")</f>
        <v/>
      </c>
      <c r="AZ320" s="211" t="n"/>
      <c r="BA320" s="33" t="n">
        <v>46352</v>
      </c>
    </row>
    <row r="321" ht="20.15" customHeight="1" s="452">
      <c r="A321" s="21" t="n">
        <v>46338</v>
      </c>
      <c r="B321" s="22">
        <f>IF(A321="","",TEXT(A321,"dddddd"))</f>
        <v/>
      </c>
      <c r="C321" s="22" t="n"/>
      <c r="D321" s="23" t="n"/>
      <c r="E321" s="24">
        <f t="array" ref="E321">IFERROR(INDIRECT(D321),"")</f>
        <v/>
      </c>
      <c r="F321" s="25" t="n"/>
      <c r="G321" s="26" t="n"/>
      <c r="H321" s="27">
        <f>IFERROR((Table110[[#This Row],[Plan]]/Table110[[#This Row],[Hours Used]])/(Table110[[#This Row],[SOC (TPD)]]/24),"")</f>
        <v/>
      </c>
      <c r="I321" s="27">
        <f>IFERROR((Table110[[#This Row],[Volume Delivered (T)]]/Table110[[#This Row],[Hours Used]])/(Table110[[#This Row],[SOC (TPD)]]/24),"")</f>
        <v/>
      </c>
      <c r="J321" s="28" t="n"/>
      <c r="K321" s="28" t="n"/>
      <c r="L321" s="28" t="n"/>
      <c r="M321" s="25" t="n"/>
      <c r="N321" s="29" t="n"/>
      <c r="O321" s="83" t="n"/>
      <c r="P321" s="25" t="n"/>
      <c r="Q321" s="25" t="n"/>
      <c r="R321" s="69" t="n"/>
      <c r="S321" s="70" t="n"/>
      <c r="T321" s="30">
        <f>IF(Table110[[#This Row],[SKU]]="",0,24-Table110[[#This Row],[Legal Non-Operating Time]]-Table110[[#This Row],[No Demand Time]]-Table110[[#This Row],[Force Majeure]])</f>
        <v/>
      </c>
      <c r="U321" s="26" t="n"/>
      <c r="V321" s="26" t="n"/>
      <c r="W321" s="26" t="n"/>
      <c r="X321" s="26" t="n"/>
      <c r="Y321" s="26" t="n"/>
      <c r="Z321" s="26" t="n"/>
      <c r="AA321" s="26" t="n"/>
      <c r="AB321" s="30">
        <f>Table110[[#This Row],[Hours Used]]-SUM(Table110[[#This Row],[Planned Maintenance]:[Start and Finish Production]])</f>
        <v/>
      </c>
      <c r="AC321" s="26" t="n"/>
      <c r="AD321" s="26" t="n"/>
      <c r="AE321" s="26" t="n"/>
      <c r="AF321" s="26" t="n"/>
      <c r="AG321" s="26" t="n"/>
      <c r="AH321" s="26" t="n"/>
      <c r="AI321" s="24">
        <f>(Table110[[#This Row],[Hours Used]]-SUM(Table110[[#This Row],[Planned Maintenance]:[Start and Finish Production]])-SUM(Table110[[#This Row],[Minor Stoppages]:[Material Shortages]])-Table110[[#This Row],[Quality Loss (Hrs)]]-Table110[[#This Row],[Operating Time]])/3</f>
        <v/>
      </c>
      <c r="AJ321" s="24">
        <f>IFERROR(IF(Table110[[#This Row],[SKU]]="",0,Table110[[#This Row],[Quality Loss (T)]]/(Table110[[#This Row],[SOC (TPD)]]/24)),"")</f>
        <v/>
      </c>
      <c r="AK321" s="31">
        <f>IFERROR(IF(Table110[[#This Row],[SKU]]="",0,Table110[[#This Row],[Volume Delivered (T)]]/(Table110[[#This Row],[SOC (TPD)]]/24)),"")</f>
        <v/>
      </c>
      <c r="AL321" s="31">
        <f>IFERROR(Table110[[#This Row],[Operating Time]]/Table110[[#This Row],[PRODUCTION HOURS]],"")</f>
        <v/>
      </c>
      <c r="AM321" s="32" t="n"/>
      <c r="AN321" s="32" t="n"/>
      <c r="AO321" s="32" t="n"/>
      <c r="AP321" s="32" t="n">
        <v>0</v>
      </c>
      <c r="AQ321" s="32" t="n">
        <v>0</v>
      </c>
      <c r="AR321" s="32" t="n"/>
      <c r="AS321" s="32">
        <f>IFERROR(SUMIFS(#REF!,#REF!,'Shift Wise-Data Sheet'!A:A,#REF!,"Samridhi Perk Line")/SUMIFS(#REF!,#REF!,'Shift Wise-Data Sheet'!A:A,#REF!,"Samridhi Perk Line"),"")</f>
        <v/>
      </c>
      <c r="AT321" s="32" t="n"/>
      <c r="AU321" s="32" t="n"/>
      <c r="AV321" s="203">
        <f>IFERROR(VLOOKUP(Table110[[#This Row],[Date]],'Overweight Data'!A319:G1414,6,FALSE),"")</f>
        <v/>
      </c>
      <c r="AW321" s="213">
        <f>IFERROR(
   IF(
      OR(Table110[[#This Row],[Operating Time]]=0, (Table110[[#This Row],[Operating Time]]/IF(AD321&lt;=1,AD321+1,AD321))*60=0),
      1,
      ((Table110[[#This Row],[Operating Time]])/IF(AD321&lt;=1,AD321+1,AD321))*60
   ),
"_")</f>
        <v/>
      </c>
      <c r="AX321" s="213">
        <f>COUNTIFS('Downtime Data'!A:A,Table110[[#This Row],[Date]])</f>
        <v/>
      </c>
      <c r="AY321" s="211">
        <f>IFERROR((SUM(Table110[[#This Row],[Minor Stoppages]:[Material Shortages]])/Table110[[#This Row],['# Stops]])*60,"")</f>
        <v/>
      </c>
      <c r="AZ321" s="211" t="n"/>
      <c r="BA321" s="33" t="n">
        <v>46352</v>
      </c>
    </row>
    <row r="322" ht="20.15" customHeight="1" s="452">
      <c r="A322" s="21" t="n">
        <v>46339</v>
      </c>
      <c r="B322" s="22">
        <f>IF(A322="","",TEXT(A322,"dddddd"))</f>
        <v/>
      </c>
      <c r="C322" s="22" t="n"/>
      <c r="D322" s="23" t="n"/>
      <c r="E322" s="24">
        <f t="array" ref="E322">IFERROR(INDIRECT(D322),"")</f>
        <v/>
      </c>
      <c r="F322" s="25" t="n"/>
      <c r="G322" s="26" t="n"/>
      <c r="H322" s="27">
        <f>IFERROR((Table110[[#This Row],[Plan]]/Table110[[#This Row],[Hours Used]])/(Table110[[#This Row],[SOC (TPD)]]/24),"")</f>
        <v/>
      </c>
      <c r="I322" s="27">
        <f>IFERROR((Table110[[#This Row],[Volume Delivered (T)]]/Table110[[#This Row],[Hours Used]])/(Table110[[#This Row],[SOC (TPD)]]/24),"")</f>
        <v/>
      </c>
      <c r="J322" s="28" t="n"/>
      <c r="K322" s="28" t="n"/>
      <c r="L322" s="28" t="n"/>
      <c r="M322" s="25" t="n"/>
      <c r="N322" s="29" t="n"/>
      <c r="O322" s="83" t="n"/>
      <c r="P322" s="25" t="n"/>
      <c r="Q322" s="25" t="n"/>
      <c r="R322" s="69" t="n"/>
      <c r="S322" s="70" t="n"/>
      <c r="T322" s="30">
        <f>IF(Table110[[#This Row],[SKU]]="",0,24-Table110[[#This Row],[Legal Non-Operating Time]]-Table110[[#This Row],[No Demand Time]]-Table110[[#This Row],[Force Majeure]])</f>
        <v/>
      </c>
      <c r="U322" s="26" t="n"/>
      <c r="V322" s="26" t="n"/>
      <c r="W322" s="26" t="n"/>
      <c r="X322" s="26" t="n"/>
      <c r="Y322" s="26" t="n"/>
      <c r="Z322" s="26" t="n"/>
      <c r="AA322" s="26" t="n"/>
      <c r="AB322" s="30">
        <f>Table110[[#This Row],[Hours Used]]-SUM(Table110[[#This Row],[Planned Maintenance]:[Start and Finish Production]])</f>
        <v/>
      </c>
      <c r="AC322" s="26" t="n"/>
      <c r="AD322" s="26" t="n"/>
      <c r="AE322" s="26" t="n"/>
      <c r="AF322" s="26" t="n"/>
      <c r="AG322" s="26" t="n"/>
      <c r="AH322" s="26" t="n"/>
      <c r="AI322" s="24">
        <f>(Table110[[#This Row],[Hours Used]]-SUM(Table110[[#This Row],[Planned Maintenance]:[Start and Finish Production]])-SUM(Table110[[#This Row],[Minor Stoppages]:[Material Shortages]])-Table110[[#This Row],[Quality Loss (Hrs)]]-Table110[[#This Row],[Operating Time]])/3</f>
        <v/>
      </c>
      <c r="AJ322" s="24">
        <f>IFERROR(IF(Table110[[#This Row],[SKU]]="",0,Table110[[#This Row],[Quality Loss (T)]]/(Table110[[#This Row],[SOC (TPD)]]/24)),"")</f>
        <v/>
      </c>
      <c r="AK322" s="31">
        <f>IFERROR(IF(Table110[[#This Row],[SKU]]="",0,Table110[[#This Row],[Volume Delivered (T)]]/(Table110[[#This Row],[SOC (TPD)]]/24)),"")</f>
        <v/>
      </c>
      <c r="AL322" s="31">
        <f>IFERROR(Table110[[#This Row],[Operating Time]]/Table110[[#This Row],[PRODUCTION HOURS]],"")</f>
        <v/>
      </c>
      <c r="AM322" s="32" t="n"/>
      <c r="AN322" s="32" t="n"/>
      <c r="AO322" s="32" t="n"/>
      <c r="AP322" s="32" t="n">
        <v>0</v>
      </c>
      <c r="AQ322" s="32" t="n">
        <v>0</v>
      </c>
      <c r="AR322" s="32" t="n"/>
      <c r="AS322" s="32">
        <f>IFERROR(SUMIFS(#REF!,#REF!,'Shift Wise-Data Sheet'!A:A,#REF!,"Samridhi Perk Line")/SUMIFS(#REF!,#REF!,'Shift Wise-Data Sheet'!A:A,#REF!,"Samridhi Perk Line"),"")</f>
        <v/>
      </c>
      <c r="AT322" s="32" t="n"/>
      <c r="AU322" s="32" t="n"/>
      <c r="AV322" s="203">
        <f>IFERROR(VLOOKUP(Table110[[#This Row],[Date]],'Overweight Data'!A320:G1415,6,FALSE),"")</f>
        <v/>
      </c>
      <c r="AW322" s="213">
        <f>IFERROR(
   IF(
      OR(Table110[[#This Row],[Operating Time]]=0, (Table110[[#This Row],[Operating Time]]/IF(AD322&lt;=1,AD322+1,AD322))*60=0),
      1,
      ((Table110[[#This Row],[Operating Time]])/IF(AD322&lt;=1,AD322+1,AD322))*60
   ),
"_")</f>
        <v/>
      </c>
      <c r="AX322" s="213">
        <f>COUNTIFS('Downtime Data'!A:A,Table110[[#This Row],[Date]])</f>
        <v/>
      </c>
      <c r="AY322" s="211">
        <f>IFERROR((SUM(Table110[[#This Row],[Minor Stoppages]:[Material Shortages]])/Table110[[#This Row],['# Stops]])*60,"")</f>
        <v/>
      </c>
      <c r="AZ322" s="211" t="n"/>
      <c r="BA322" s="33" t="n">
        <v>46352</v>
      </c>
    </row>
    <row r="323" ht="20.15" customHeight="1" s="452">
      <c r="A323" s="21" t="n">
        <v>46340</v>
      </c>
      <c r="B323" s="22">
        <f>IF(A323="","",TEXT(A323,"dddddd"))</f>
        <v/>
      </c>
      <c r="C323" s="22" t="n"/>
      <c r="D323" s="23" t="n"/>
      <c r="E323" s="24">
        <f t="array" ref="E323">IFERROR(INDIRECT(D323),"")</f>
        <v/>
      </c>
      <c r="F323" s="25" t="n"/>
      <c r="G323" s="26" t="n"/>
      <c r="H323" s="27">
        <f>IFERROR((Table110[[#This Row],[Plan]]/Table110[[#This Row],[Hours Used]])/(Table110[[#This Row],[SOC (TPD)]]/24),"")</f>
        <v/>
      </c>
      <c r="I323" s="27">
        <f>IFERROR((Table110[[#This Row],[Volume Delivered (T)]]/Table110[[#This Row],[Hours Used]])/(Table110[[#This Row],[SOC (TPD)]]/24),"")</f>
        <v/>
      </c>
      <c r="J323" s="28" t="n"/>
      <c r="K323" s="28" t="n"/>
      <c r="L323" s="28" t="n"/>
      <c r="M323" s="25" t="n"/>
      <c r="N323" s="29" t="n"/>
      <c r="O323" s="83" t="n"/>
      <c r="P323" s="25" t="n"/>
      <c r="Q323" s="25" t="n"/>
      <c r="R323" s="69" t="n"/>
      <c r="S323" s="70" t="n"/>
      <c r="T323" s="30">
        <f>IF(Table110[[#This Row],[SKU]]="",0,24-Table110[[#This Row],[Legal Non-Operating Time]]-Table110[[#This Row],[No Demand Time]]-Table110[[#This Row],[Force Majeure]])</f>
        <v/>
      </c>
      <c r="U323" s="26" t="n"/>
      <c r="V323" s="26" t="n"/>
      <c r="W323" s="26" t="n"/>
      <c r="X323" s="26" t="n"/>
      <c r="Y323" s="26" t="n"/>
      <c r="Z323" s="26" t="n"/>
      <c r="AA323" s="26" t="n"/>
      <c r="AB323" s="30">
        <f>Table110[[#This Row],[Hours Used]]-SUM(Table110[[#This Row],[Planned Maintenance]:[Start and Finish Production]])</f>
        <v/>
      </c>
      <c r="AC323" s="26" t="n"/>
      <c r="AD323" s="26" t="n"/>
      <c r="AE323" s="26" t="n"/>
      <c r="AF323" s="26" t="n"/>
      <c r="AG323" s="26" t="n"/>
      <c r="AH323" s="26" t="n"/>
      <c r="AI323" s="24">
        <f>(Table110[[#This Row],[Hours Used]]-SUM(Table110[[#This Row],[Planned Maintenance]:[Start and Finish Production]])-SUM(Table110[[#This Row],[Minor Stoppages]:[Material Shortages]])-Table110[[#This Row],[Quality Loss (Hrs)]]-Table110[[#This Row],[Operating Time]])/3</f>
        <v/>
      </c>
      <c r="AJ323" s="24">
        <f>IFERROR(IF(Table110[[#This Row],[SKU]]="",0,Table110[[#This Row],[Quality Loss (T)]]/(Table110[[#This Row],[SOC (TPD)]]/24)),"")</f>
        <v/>
      </c>
      <c r="AK323" s="31">
        <f>IFERROR(IF(Table110[[#This Row],[SKU]]="",0,Table110[[#This Row],[Volume Delivered (T)]]/(Table110[[#This Row],[SOC (TPD)]]/24)),"")</f>
        <v/>
      </c>
      <c r="AL323" s="31">
        <f>IFERROR(Table110[[#This Row],[Operating Time]]/Table110[[#This Row],[PRODUCTION HOURS]],"")</f>
        <v/>
      </c>
      <c r="AM323" s="32" t="n"/>
      <c r="AN323" s="32" t="n"/>
      <c r="AO323" s="32" t="n"/>
      <c r="AP323" s="32" t="n">
        <v>0</v>
      </c>
      <c r="AQ323" s="32" t="n">
        <v>0</v>
      </c>
      <c r="AR323" s="32" t="n"/>
      <c r="AS323" s="32">
        <f>IFERROR(SUMIFS(#REF!,#REF!,'Shift Wise-Data Sheet'!A:A,#REF!,"Samridhi Perk Line")/SUMIFS(#REF!,#REF!,'Shift Wise-Data Sheet'!A:A,#REF!,"Samridhi Perk Line"),"")</f>
        <v/>
      </c>
      <c r="AT323" s="32" t="n"/>
      <c r="AU323" s="32" t="n"/>
      <c r="AV323" s="203">
        <f>IFERROR(VLOOKUP(Table110[[#This Row],[Date]],'Overweight Data'!A321:G1416,6,FALSE),"")</f>
        <v/>
      </c>
      <c r="AW323" s="213">
        <f>IFERROR(
   IF(
      OR(Table110[[#This Row],[Operating Time]]=0, (Table110[[#This Row],[Operating Time]]/IF(AD323&lt;=1,AD323+1,AD323))*60=0),
      1,
      ((Table110[[#This Row],[Operating Time]])/IF(AD323&lt;=1,AD323+1,AD323))*60
   ),
"_")</f>
        <v/>
      </c>
      <c r="AX323" s="213">
        <f>COUNTIFS('Downtime Data'!A:A,Table110[[#This Row],[Date]])</f>
        <v/>
      </c>
      <c r="AY323" s="211">
        <f>IFERROR((SUM(Table110[[#This Row],[Minor Stoppages]:[Material Shortages]])/Table110[[#This Row],['# Stops]])*60,"")</f>
        <v/>
      </c>
      <c r="AZ323" s="211" t="n"/>
      <c r="BA323" s="33" t="n">
        <v>46352</v>
      </c>
    </row>
    <row r="324" ht="20.15" customHeight="1" s="452">
      <c r="A324" s="21" t="n">
        <v>46341</v>
      </c>
      <c r="B324" s="22">
        <f>IF(A324="","",TEXT(A324,"dddddd"))</f>
        <v/>
      </c>
      <c r="C324" s="22" t="n"/>
      <c r="D324" s="23" t="n"/>
      <c r="E324" s="24">
        <f t="array" ref="E324">IFERROR(INDIRECT(D324),"")</f>
        <v/>
      </c>
      <c r="F324" s="25" t="n"/>
      <c r="G324" s="26" t="n"/>
      <c r="H324" s="27">
        <f>IFERROR((Table110[[#This Row],[Plan]]/Table110[[#This Row],[Hours Used]])/(Table110[[#This Row],[SOC (TPD)]]/24),"")</f>
        <v/>
      </c>
      <c r="I324" s="27">
        <f>IFERROR((Table110[[#This Row],[Volume Delivered (T)]]/Table110[[#This Row],[Hours Used]])/(Table110[[#This Row],[SOC (TPD)]]/24),"")</f>
        <v/>
      </c>
      <c r="J324" s="28" t="n"/>
      <c r="K324" s="28" t="n"/>
      <c r="L324" s="28" t="n"/>
      <c r="M324" s="25" t="n"/>
      <c r="N324" s="29" t="n"/>
      <c r="O324" s="83" t="n"/>
      <c r="P324" s="25" t="n"/>
      <c r="Q324" s="25" t="n"/>
      <c r="R324" s="69" t="n"/>
      <c r="S324" s="70" t="n"/>
      <c r="T324" s="30">
        <f>IF(Table110[[#This Row],[SKU]]="",0,24-Table110[[#This Row],[Legal Non-Operating Time]]-Table110[[#This Row],[No Demand Time]]-Table110[[#This Row],[Force Majeure]])</f>
        <v/>
      </c>
      <c r="U324" s="26" t="n"/>
      <c r="V324" s="26" t="n"/>
      <c r="W324" s="26" t="n"/>
      <c r="X324" s="26" t="n"/>
      <c r="Y324" s="26" t="n"/>
      <c r="Z324" s="26" t="n"/>
      <c r="AA324" s="26" t="n"/>
      <c r="AB324" s="30">
        <f>Table110[[#This Row],[Hours Used]]-SUM(Table110[[#This Row],[Planned Maintenance]:[Start and Finish Production]])</f>
        <v/>
      </c>
      <c r="AC324" s="26" t="n"/>
      <c r="AD324" s="26" t="n"/>
      <c r="AE324" s="26" t="n"/>
      <c r="AF324" s="26" t="n"/>
      <c r="AG324" s="26" t="n"/>
      <c r="AH324" s="26" t="n"/>
      <c r="AI324" s="24">
        <f>(Table110[[#This Row],[Hours Used]]-SUM(Table110[[#This Row],[Planned Maintenance]:[Start and Finish Production]])-SUM(Table110[[#This Row],[Minor Stoppages]:[Material Shortages]])-Table110[[#This Row],[Quality Loss (Hrs)]]-Table110[[#This Row],[Operating Time]])/3</f>
        <v/>
      </c>
      <c r="AJ324" s="24">
        <f>IFERROR(IF(Table110[[#This Row],[SKU]]="",0,Table110[[#This Row],[Quality Loss (T)]]/(Table110[[#This Row],[SOC (TPD)]]/24)),"")</f>
        <v/>
      </c>
      <c r="AK324" s="31">
        <f>IFERROR(IF(Table110[[#This Row],[SKU]]="",0,Table110[[#This Row],[Volume Delivered (T)]]/(Table110[[#This Row],[SOC (TPD)]]/24)),"")</f>
        <v/>
      </c>
      <c r="AL324" s="31">
        <f>IFERROR(Table110[[#This Row],[Operating Time]]/Table110[[#This Row],[PRODUCTION HOURS]],"")</f>
        <v/>
      </c>
      <c r="AM324" s="32" t="n"/>
      <c r="AN324" s="32" t="n"/>
      <c r="AO324" s="32" t="n"/>
      <c r="AP324" s="32" t="n">
        <v>4</v>
      </c>
      <c r="AQ324" s="32" t="n">
        <v>0</v>
      </c>
      <c r="AR324" s="32" t="n"/>
      <c r="AS324" s="32">
        <f>IFERROR(SUMIFS(#REF!,#REF!,'Shift Wise-Data Sheet'!A:A,#REF!,"Samridhi Perk Line")/SUMIFS(#REF!,#REF!,'Shift Wise-Data Sheet'!A:A,#REF!,"Samridhi Perk Line"),"")</f>
        <v/>
      </c>
      <c r="AT324" s="32" t="n"/>
      <c r="AU324" s="32" t="n"/>
      <c r="AV324" s="203">
        <f>IFERROR(VLOOKUP(Table110[[#This Row],[Date]],'Overweight Data'!A322:G1417,6,FALSE),"")</f>
        <v/>
      </c>
      <c r="AW324" s="213">
        <f>IFERROR(
   IF(
      OR(Table110[[#This Row],[Operating Time]]=0, (Table110[[#This Row],[Operating Time]]/IF(AD324&lt;=1,AD324+1,AD324))*60=0),
      1,
      ((Table110[[#This Row],[Operating Time]])/IF(AD324&lt;=1,AD324+1,AD324))*60
   ),
"_")</f>
        <v/>
      </c>
      <c r="AX324" s="213">
        <f>COUNTIFS('Downtime Data'!A:A,Table110[[#This Row],[Date]])</f>
        <v/>
      </c>
      <c r="AY324" s="211">
        <f>IFERROR((SUM(Table110[[#This Row],[Minor Stoppages]:[Material Shortages]])/Table110[[#This Row],['# Stops]])*60,"")</f>
        <v/>
      </c>
      <c r="AZ324" s="211" t="n"/>
      <c r="BA324" s="33" t="n">
        <v>46352</v>
      </c>
    </row>
    <row r="325" ht="20.15" customHeight="1" s="452">
      <c r="A325" s="21" t="n">
        <v>46342</v>
      </c>
      <c r="B325" s="22">
        <f>IF(A325="","",TEXT(A325,"dddddd"))</f>
        <v/>
      </c>
      <c r="C325" s="22" t="n"/>
      <c r="D325" s="23" t="n"/>
      <c r="E325" s="24">
        <f t="array" ref="E325">IFERROR(INDIRECT(D325),"")</f>
        <v/>
      </c>
      <c r="F325" s="25" t="n"/>
      <c r="G325" s="26" t="n"/>
      <c r="H325" s="27">
        <f>IFERROR((Table110[[#This Row],[Plan]]/Table110[[#This Row],[Hours Used]])/(Table110[[#This Row],[SOC (TPD)]]/24),"")</f>
        <v/>
      </c>
      <c r="I325" s="27">
        <f>IFERROR((Table110[[#This Row],[Volume Delivered (T)]]/Table110[[#This Row],[Hours Used]])/(Table110[[#This Row],[SOC (TPD)]]/24),"")</f>
        <v/>
      </c>
      <c r="J325" s="28" t="n"/>
      <c r="K325" s="28" t="n"/>
      <c r="L325" s="28" t="n"/>
      <c r="M325" s="25" t="n"/>
      <c r="N325" s="29" t="n"/>
      <c r="O325" s="83" t="n"/>
      <c r="P325" s="25" t="n"/>
      <c r="Q325" s="25" t="n"/>
      <c r="R325" s="69" t="n"/>
      <c r="S325" s="70" t="n"/>
      <c r="T325" s="30">
        <f>IF(Table110[[#This Row],[SKU]]="",0,24-Table110[[#This Row],[Legal Non-Operating Time]]-Table110[[#This Row],[No Demand Time]]-Table110[[#This Row],[Force Majeure]])</f>
        <v/>
      </c>
      <c r="U325" s="26" t="n"/>
      <c r="V325" s="26" t="n"/>
      <c r="W325" s="26" t="n"/>
      <c r="X325" s="26" t="n"/>
      <c r="Y325" s="26" t="n"/>
      <c r="Z325" s="26" t="n"/>
      <c r="AA325" s="26" t="n"/>
      <c r="AB325" s="30">
        <f>Table110[[#This Row],[Hours Used]]-SUM(Table110[[#This Row],[Planned Maintenance]:[Start and Finish Production]])</f>
        <v/>
      </c>
      <c r="AC325" s="26" t="n"/>
      <c r="AD325" s="26" t="n"/>
      <c r="AE325" s="26" t="n"/>
      <c r="AF325" s="26" t="n"/>
      <c r="AG325" s="26" t="n"/>
      <c r="AH325" s="26" t="n"/>
      <c r="AI325" s="24">
        <f>(Table110[[#This Row],[Hours Used]]-SUM(Table110[[#This Row],[Planned Maintenance]:[Start and Finish Production]])-SUM(Table110[[#This Row],[Minor Stoppages]:[Material Shortages]])-Table110[[#This Row],[Quality Loss (Hrs)]]-Table110[[#This Row],[Operating Time]])/3</f>
        <v/>
      </c>
      <c r="AJ325" s="24">
        <f>IFERROR(IF(Table110[[#This Row],[SKU]]="",0,Table110[[#This Row],[Quality Loss (T)]]/(Table110[[#This Row],[SOC (TPD)]]/24)),"")</f>
        <v/>
      </c>
      <c r="AK325" s="31">
        <f>IFERROR(IF(Table110[[#This Row],[SKU]]="",0,Table110[[#This Row],[Volume Delivered (T)]]/(Table110[[#This Row],[SOC (TPD)]]/24)),"")</f>
        <v/>
      </c>
      <c r="AL325" s="31">
        <f>IFERROR(Table110[[#This Row],[Operating Time]]/Table110[[#This Row],[PRODUCTION HOURS]],"")</f>
        <v/>
      </c>
      <c r="AM325" s="32" t="n"/>
      <c r="AN325" s="32" t="n"/>
      <c r="AO325" s="32" t="n"/>
      <c r="AP325" s="32" t="n">
        <v>0</v>
      </c>
      <c r="AQ325" s="32" t="n">
        <v>0</v>
      </c>
      <c r="AR325" s="32" t="n"/>
      <c r="AS325" s="32">
        <f>IFERROR(SUMIFS(#REF!,#REF!,'Shift Wise-Data Sheet'!A:A,#REF!,"Samridhi Perk Line")/SUMIFS(#REF!,#REF!,'Shift Wise-Data Sheet'!A:A,#REF!,"Samridhi Perk Line"),"")</f>
        <v/>
      </c>
      <c r="AT325" s="32" t="n"/>
      <c r="AU325" s="32" t="n"/>
      <c r="AV325" s="203">
        <f>IFERROR(VLOOKUP(Table110[[#This Row],[Date]],'Overweight Data'!A323:G1418,6,FALSE),"")</f>
        <v/>
      </c>
      <c r="AW325" s="213">
        <f>IFERROR(
   IF(
      OR(Table110[[#This Row],[Operating Time]]=0, (Table110[[#This Row],[Operating Time]]/IF(AD325&lt;=1,AD325+1,AD325))*60=0),
      1,
      ((Table110[[#This Row],[Operating Time]])/IF(AD325&lt;=1,AD325+1,AD325))*60
   ),
"_")</f>
        <v/>
      </c>
      <c r="AX325" s="213">
        <f>COUNTIFS('Downtime Data'!A:A,Table110[[#This Row],[Date]])</f>
        <v/>
      </c>
      <c r="AY325" s="211">
        <f>IFERROR((SUM(Table110[[#This Row],[Minor Stoppages]:[Material Shortages]])/Table110[[#This Row],['# Stops]])*60,"")</f>
        <v/>
      </c>
      <c r="AZ325" s="211" t="n"/>
      <c r="BA325" s="33" t="n">
        <v>46352</v>
      </c>
    </row>
    <row r="326" ht="20.15" customHeight="1" s="452">
      <c r="A326" s="21" t="n">
        <v>46343</v>
      </c>
      <c r="B326" s="22">
        <f>IF(A326="","",TEXT(A326,"dddddd"))</f>
        <v/>
      </c>
      <c r="C326" s="22" t="n"/>
      <c r="D326" s="23" t="n"/>
      <c r="E326" s="24">
        <f t="array" ref="E326">IFERROR(INDIRECT(D326),"")</f>
        <v/>
      </c>
      <c r="F326" s="25" t="n"/>
      <c r="G326" s="26" t="n"/>
      <c r="H326" s="27">
        <f>IFERROR((Table110[[#This Row],[Plan]]/Table110[[#This Row],[Hours Used]])/(Table110[[#This Row],[SOC (TPD)]]/24),"")</f>
        <v/>
      </c>
      <c r="I326" s="27">
        <f>IFERROR((Table110[[#This Row],[Volume Delivered (T)]]/Table110[[#This Row],[Hours Used]])/(Table110[[#This Row],[SOC (TPD)]]/24),"")</f>
        <v/>
      </c>
      <c r="J326" s="28" t="n"/>
      <c r="K326" s="28" t="n"/>
      <c r="L326" s="28" t="n"/>
      <c r="M326" s="25" t="n"/>
      <c r="N326" s="29" t="n"/>
      <c r="O326" s="83" t="n"/>
      <c r="P326" s="25" t="n"/>
      <c r="Q326" s="25" t="n"/>
      <c r="R326" s="69" t="n"/>
      <c r="S326" s="70" t="n"/>
      <c r="T326" s="30">
        <f>IF(Table110[[#This Row],[SKU]]="",0,24-Table110[[#This Row],[Legal Non-Operating Time]]-Table110[[#This Row],[No Demand Time]]-Table110[[#This Row],[Force Majeure]])</f>
        <v/>
      </c>
      <c r="U326" s="26" t="n"/>
      <c r="V326" s="26" t="n"/>
      <c r="W326" s="26" t="n"/>
      <c r="X326" s="26" t="n"/>
      <c r="Y326" s="26" t="n"/>
      <c r="Z326" s="26" t="n"/>
      <c r="AA326" s="26" t="n"/>
      <c r="AB326" s="30">
        <f>Table110[[#This Row],[Hours Used]]-SUM(Table110[[#This Row],[Planned Maintenance]:[Start and Finish Production]])</f>
        <v/>
      </c>
      <c r="AC326" s="26" t="n"/>
      <c r="AD326" s="26" t="n"/>
      <c r="AE326" s="26" t="n"/>
      <c r="AF326" s="26" t="n"/>
      <c r="AG326" s="26" t="n"/>
      <c r="AH326" s="26" t="n"/>
      <c r="AI326" s="24">
        <f>(Table110[[#This Row],[Hours Used]]-SUM(Table110[[#This Row],[Planned Maintenance]:[Start and Finish Production]])-SUM(Table110[[#This Row],[Minor Stoppages]:[Material Shortages]])-Table110[[#This Row],[Quality Loss (Hrs)]]-Table110[[#This Row],[Operating Time]])/3</f>
        <v/>
      </c>
      <c r="AJ326" s="24">
        <f>IFERROR(IF(Table110[[#This Row],[SKU]]="",0,Table110[[#This Row],[Quality Loss (T)]]/(Table110[[#This Row],[SOC (TPD)]]/24)),"")</f>
        <v/>
      </c>
      <c r="AK326" s="31">
        <f>IFERROR(IF(Table110[[#This Row],[SKU]]="",0,Table110[[#This Row],[Volume Delivered (T)]]/(Table110[[#This Row],[SOC (TPD)]]/24)),"")</f>
        <v/>
      </c>
      <c r="AL326" s="31">
        <f>IFERROR(Table110[[#This Row],[Operating Time]]/Table110[[#This Row],[PRODUCTION HOURS]],"")</f>
        <v/>
      </c>
      <c r="AM326" s="32" t="n"/>
      <c r="AN326" s="32" t="n"/>
      <c r="AO326" s="32" t="n"/>
      <c r="AP326" s="32" t="n">
        <v>0</v>
      </c>
      <c r="AQ326" s="32" t="n">
        <v>0</v>
      </c>
      <c r="AR326" s="32" t="n"/>
      <c r="AS326" s="32">
        <f>IFERROR(SUMIFS(#REF!,#REF!,'Shift Wise-Data Sheet'!A:A,#REF!,"Samridhi Perk Line")/SUMIFS(#REF!,#REF!,'Shift Wise-Data Sheet'!A:A,#REF!,"Samridhi Perk Line"),"")</f>
        <v/>
      </c>
      <c r="AT326" s="32" t="n"/>
      <c r="AU326" s="32" t="n"/>
      <c r="AV326" s="203">
        <f>IFERROR(VLOOKUP(Table110[[#This Row],[Date]],'Overweight Data'!A324:G1419,6,FALSE),"")</f>
        <v/>
      </c>
      <c r="AW326" s="213">
        <f>IFERROR(
   IF(
      OR(Table110[[#This Row],[Operating Time]]=0, (Table110[[#This Row],[Operating Time]]/IF(AD326&lt;=1,AD326+1,AD326))*60=0),
      1,
      ((Table110[[#This Row],[Operating Time]])/IF(AD326&lt;=1,AD326+1,AD326))*60
   ),
"_")</f>
        <v/>
      </c>
      <c r="AX326" s="213">
        <f>COUNTIFS('Downtime Data'!A:A,Table110[[#This Row],[Date]])</f>
        <v/>
      </c>
      <c r="AY326" s="211">
        <f>IFERROR((SUM(Table110[[#This Row],[Minor Stoppages]:[Material Shortages]])/Table110[[#This Row],['# Stops]])*60,"")</f>
        <v/>
      </c>
      <c r="AZ326" s="211" t="n"/>
      <c r="BA326" s="33" t="n">
        <v>46352</v>
      </c>
    </row>
    <row r="327" ht="20.15" customHeight="1" s="452">
      <c r="A327" s="21" t="n">
        <v>46344</v>
      </c>
      <c r="B327" s="22">
        <f>IF(A327="","",TEXT(A327,"dddddd"))</f>
        <v/>
      </c>
      <c r="C327" s="22" t="n"/>
      <c r="D327" s="23" t="n"/>
      <c r="E327" s="24">
        <f t="array" ref="E327">IFERROR(INDIRECT(D327),"")</f>
        <v/>
      </c>
      <c r="F327" s="25" t="n"/>
      <c r="G327" s="26" t="n"/>
      <c r="H327" s="27">
        <f>IFERROR((Table110[[#This Row],[Plan]]/Table110[[#This Row],[Hours Used]])/(Table110[[#This Row],[SOC (TPD)]]/24),"")</f>
        <v/>
      </c>
      <c r="I327" s="27">
        <f>IFERROR((Table110[[#This Row],[Volume Delivered (T)]]/Table110[[#This Row],[Hours Used]])/(Table110[[#This Row],[SOC (TPD)]]/24),"")</f>
        <v/>
      </c>
      <c r="J327" s="28" t="n"/>
      <c r="K327" s="28" t="n"/>
      <c r="L327" s="28" t="n"/>
      <c r="M327" s="25" t="n"/>
      <c r="N327" s="29" t="n"/>
      <c r="O327" s="83" t="n"/>
      <c r="P327" s="25" t="n"/>
      <c r="Q327" s="25" t="n"/>
      <c r="R327" s="69" t="n"/>
      <c r="S327" s="70" t="n"/>
      <c r="T327" s="30">
        <f>IF(Table110[[#This Row],[SKU]]="",0,24-Table110[[#This Row],[Legal Non-Operating Time]]-Table110[[#This Row],[No Demand Time]]-Table110[[#This Row],[Force Majeure]])</f>
        <v/>
      </c>
      <c r="U327" s="26" t="n"/>
      <c r="V327" s="26" t="n"/>
      <c r="W327" s="26" t="n"/>
      <c r="X327" s="26" t="n"/>
      <c r="Y327" s="26" t="n"/>
      <c r="Z327" s="26" t="n"/>
      <c r="AA327" s="26" t="n"/>
      <c r="AB327" s="30">
        <f>Table110[[#This Row],[Hours Used]]-SUM(Table110[[#This Row],[Planned Maintenance]:[Start and Finish Production]])</f>
        <v/>
      </c>
      <c r="AC327" s="26" t="n"/>
      <c r="AD327" s="26" t="n"/>
      <c r="AE327" s="26" t="n"/>
      <c r="AF327" s="26" t="n"/>
      <c r="AG327" s="26" t="n"/>
      <c r="AH327" s="26" t="n"/>
      <c r="AI327" s="24">
        <f>(Table110[[#This Row],[Hours Used]]-SUM(Table110[[#This Row],[Planned Maintenance]:[Start and Finish Production]])-SUM(Table110[[#This Row],[Minor Stoppages]:[Material Shortages]])-Table110[[#This Row],[Quality Loss (Hrs)]]-Table110[[#This Row],[Operating Time]])/3</f>
        <v/>
      </c>
      <c r="AJ327" s="24">
        <f>IFERROR(IF(Table110[[#This Row],[SKU]]="",0,Table110[[#This Row],[Quality Loss (T)]]/(Table110[[#This Row],[SOC (TPD)]]/24)),"")</f>
        <v/>
      </c>
      <c r="AK327" s="31">
        <f>IFERROR(IF(Table110[[#This Row],[SKU]]="",0,Table110[[#This Row],[Volume Delivered (T)]]/(Table110[[#This Row],[SOC (TPD)]]/24)),"")</f>
        <v/>
      </c>
      <c r="AL327" s="31">
        <f>IFERROR(Table110[[#This Row],[Operating Time]]/Table110[[#This Row],[PRODUCTION HOURS]],"")</f>
        <v/>
      </c>
      <c r="AM327" s="32" t="n"/>
      <c r="AN327" s="32" t="n"/>
      <c r="AO327" s="32" t="n"/>
      <c r="AP327" s="32" t="n">
        <v>0</v>
      </c>
      <c r="AQ327" s="32" t="n">
        <v>0</v>
      </c>
      <c r="AR327" s="32" t="n"/>
      <c r="AS327" s="32">
        <f>IFERROR(SUMIFS(#REF!,#REF!,'Shift Wise-Data Sheet'!A:A,#REF!,"Samridhi Perk Line")/SUMIFS(#REF!,#REF!,'Shift Wise-Data Sheet'!A:A,#REF!,"Samridhi Perk Line"),"")</f>
        <v/>
      </c>
      <c r="AT327" s="32" t="n"/>
      <c r="AU327" s="32" t="n"/>
      <c r="AV327" s="203">
        <f>IFERROR(VLOOKUP(Table110[[#This Row],[Date]],'Overweight Data'!A325:G1420,6,FALSE),"")</f>
        <v/>
      </c>
      <c r="AW327" s="213">
        <f>IFERROR(
   IF(
      OR(Table110[[#This Row],[Operating Time]]=0, (Table110[[#This Row],[Operating Time]]/IF(AD327&lt;=1,AD327+1,AD327))*60=0),
      1,
      ((Table110[[#This Row],[Operating Time]])/IF(AD327&lt;=1,AD327+1,AD327))*60
   ),
"_")</f>
        <v/>
      </c>
      <c r="AX327" s="213">
        <f>COUNTIFS('Downtime Data'!A:A,Table110[[#This Row],[Date]])</f>
        <v/>
      </c>
      <c r="AY327" s="211">
        <f>IFERROR((SUM(Table110[[#This Row],[Minor Stoppages]:[Material Shortages]])/Table110[[#This Row],['# Stops]])*60,"")</f>
        <v/>
      </c>
      <c r="AZ327" s="211" t="n"/>
      <c r="BA327" s="33" t="n">
        <v>46352</v>
      </c>
    </row>
    <row r="328" ht="20.15" customHeight="1" s="452">
      <c r="A328" s="21" t="n">
        <v>46345</v>
      </c>
      <c r="B328" s="22">
        <f>IF(A328="","",TEXT(A328,"dddddd"))</f>
        <v/>
      </c>
      <c r="C328" s="22" t="n"/>
      <c r="D328" s="23" t="n"/>
      <c r="E328" s="24">
        <f t="array" ref="E328">IFERROR(INDIRECT(D328),"")</f>
        <v/>
      </c>
      <c r="F328" s="25" t="n"/>
      <c r="G328" s="26" t="n"/>
      <c r="H328" s="27">
        <f>IFERROR((Table110[[#This Row],[Plan]]/Table110[[#This Row],[Hours Used]])/(Table110[[#This Row],[SOC (TPD)]]/24),"")</f>
        <v/>
      </c>
      <c r="I328" s="27">
        <f>IFERROR((Table110[[#This Row],[Volume Delivered (T)]]/Table110[[#This Row],[Hours Used]])/(Table110[[#This Row],[SOC (TPD)]]/24),"")</f>
        <v/>
      </c>
      <c r="J328" s="28" t="n"/>
      <c r="K328" s="28" t="n"/>
      <c r="L328" s="28" t="n"/>
      <c r="M328" s="25" t="n"/>
      <c r="N328" s="29" t="n"/>
      <c r="O328" s="83" t="n"/>
      <c r="P328" s="25" t="n"/>
      <c r="Q328" s="25" t="n"/>
      <c r="R328" s="69" t="n"/>
      <c r="S328" s="70" t="n"/>
      <c r="T328" s="30">
        <f>IF(Table110[[#This Row],[SKU]]="",0,24-Table110[[#This Row],[Legal Non-Operating Time]]-Table110[[#This Row],[No Demand Time]]-Table110[[#This Row],[Force Majeure]])</f>
        <v/>
      </c>
      <c r="U328" s="26" t="n"/>
      <c r="V328" s="26" t="n"/>
      <c r="W328" s="26" t="n"/>
      <c r="X328" s="26" t="n"/>
      <c r="Y328" s="26" t="n"/>
      <c r="Z328" s="26" t="n"/>
      <c r="AA328" s="26" t="n"/>
      <c r="AB328" s="30">
        <f>Table110[[#This Row],[Hours Used]]-SUM(Table110[[#This Row],[Planned Maintenance]:[Start and Finish Production]])</f>
        <v/>
      </c>
      <c r="AC328" s="26" t="n"/>
      <c r="AD328" s="26" t="n"/>
      <c r="AE328" s="26" t="n"/>
      <c r="AF328" s="26" t="n"/>
      <c r="AG328" s="26" t="n"/>
      <c r="AH328" s="26" t="n"/>
      <c r="AI328" s="24">
        <f>(Table110[[#This Row],[Hours Used]]-SUM(Table110[[#This Row],[Planned Maintenance]:[Start and Finish Production]])-SUM(Table110[[#This Row],[Minor Stoppages]:[Material Shortages]])-Table110[[#This Row],[Quality Loss (Hrs)]]-Table110[[#This Row],[Operating Time]])/3</f>
        <v/>
      </c>
      <c r="AJ328" s="24">
        <f>IFERROR(IF(Table110[[#This Row],[SKU]]="",0,Table110[[#This Row],[Quality Loss (T)]]/(Table110[[#This Row],[SOC (TPD)]]/24)),"")</f>
        <v/>
      </c>
      <c r="AK328" s="31">
        <f>IFERROR(IF(Table110[[#This Row],[SKU]]="",0,Table110[[#This Row],[Volume Delivered (T)]]/(Table110[[#This Row],[SOC (TPD)]]/24)),"")</f>
        <v/>
      </c>
      <c r="AL328" s="31">
        <f>IFERROR(Table110[[#This Row],[Operating Time]]/Table110[[#This Row],[PRODUCTION HOURS]],"")</f>
        <v/>
      </c>
      <c r="AM328" s="32" t="n"/>
      <c r="AN328" s="32" t="n"/>
      <c r="AO328" s="32" t="n"/>
      <c r="AP328" s="32" t="n">
        <v>0</v>
      </c>
      <c r="AQ328" s="32" t="n">
        <v>0</v>
      </c>
      <c r="AR328" s="32" t="n"/>
      <c r="AS328" s="32">
        <f>IFERROR(SUMIFS(#REF!,#REF!,'Shift Wise-Data Sheet'!A:A,#REF!,"Samridhi Perk Line")/SUMIFS(#REF!,#REF!,'Shift Wise-Data Sheet'!A:A,#REF!,"Samridhi Perk Line"),"")</f>
        <v/>
      </c>
      <c r="AT328" s="32" t="n"/>
      <c r="AU328" s="32" t="n"/>
      <c r="AV328" s="203">
        <f>IFERROR(VLOOKUP(Table110[[#This Row],[Date]],'Overweight Data'!A326:G1421,6,FALSE),"")</f>
        <v/>
      </c>
      <c r="AW328" s="213">
        <f>IFERROR(
   IF(
      OR(Table110[[#This Row],[Operating Time]]=0, (Table110[[#This Row],[Operating Time]]/IF(AD328&lt;=1,AD328+1,AD328))*60=0),
      1,
      ((Table110[[#This Row],[Operating Time]])/IF(AD328&lt;=1,AD328+1,AD328))*60
   ),
"_")</f>
        <v/>
      </c>
      <c r="AX328" s="213">
        <f>COUNTIFS('Downtime Data'!A:A,Table110[[#This Row],[Date]])</f>
        <v/>
      </c>
      <c r="AY328" s="211">
        <f>IFERROR((SUM(Table110[[#This Row],[Minor Stoppages]:[Material Shortages]])/Table110[[#This Row],['# Stops]])*60,"")</f>
        <v/>
      </c>
      <c r="AZ328" s="211" t="n"/>
      <c r="BA328" s="33" t="n">
        <v>46352</v>
      </c>
    </row>
    <row r="329" ht="20.15" customHeight="1" s="452">
      <c r="A329" s="21" t="n">
        <v>46346</v>
      </c>
      <c r="B329" s="22">
        <f>IF(A329="","",TEXT(A329,"dddddd"))</f>
        <v/>
      </c>
      <c r="C329" s="22" t="n"/>
      <c r="D329" s="23" t="n"/>
      <c r="E329" s="24">
        <f t="array" ref="E329">IFERROR(INDIRECT(D329),"")</f>
        <v/>
      </c>
      <c r="F329" s="25" t="n"/>
      <c r="G329" s="26" t="n"/>
      <c r="H329" s="27">
        <f>IFERROR((Table110[[#This Row],[Plan]]/Table110[[#This Row],[Hours Used]])/(Table110[[#This Row],[SOC (TPD)]]/24),"")</f>
        <v/>
      </c>
      <c r="I329" s="27">
        <f>IFERROR((Table110[[#This Row],[Volume Delivered (T)]]/Table110[[#This Row],[Hours Used]])/(Table110[[#This Row],[SOC (TPD)]]/24),"")</f>
        <v/>
      </c>
      <c r="J329" s="28" t="n"/>
      <c r="K329" s="28" t="n"/>
      <c r="L329" s="28" t="n"/>
      <c r="M329" s="25" t="n"/>
      <c r="N329" s="29" t="n"/>
      <c r="O329" s="83" t="n"/>
      <c r="P329" s="25" t="n"/>
      <c r="Q329" s="25" t="n"/>
      <c r="R329" s="69" t="n"/>
      <c r="S329" s="70" t="n"/>
      <c r="T329" s="30">
        <f>IF(Table110[[#This Row],[SKU]]="",0,24-Table110[[#This Row],[Legal Non-Operating Time]]-Table110[[#This Row],[No Demand Time]]-Table110[[#This Row],[Force Majeure]])</f>
        <v/>
      </c>
      <c r="U329" s="26" t="n"/>
      <c r="V329" s="26" t="n"/>
      <c r="W329" s="26" t="n"/>
      <c r="X329" s="26" t="n"/>
      <c r="Y329" s="26" t="n"/>
      <c r="Z329" s="26" t="n"/>
      <c r="AA329" s="26" t="n"/>
      <c r="AB329" s="30">
        <f>Table110[[#This Row],[Hours Used]]-SUM(Table110[[#This Row],[Planned Maintenance]:[Start and Finish Production]])</f>
        <v/>
      </c>
      <c r="AC329" s="26" t="n"/>
      <c r="AD329" s="26" t="n"/>
      <c r="AE329" s="26" t="n"/>
      <c r="AF329" s="26" t="n"/>
      <c r="AG329" s="26" t="n"/>
      <c r="AH329" s="26" t="n"/>
      <c r="AI329" s="24">
        <f>(Table110[[#This Row],[Hours Used]]-SUM(Table110[[#This Row],[Planned Maintenance]:[Start and Finish Production]])-SUM(Table110[[#This Row],[Minor Stoppages]:[Material Shortages]])-Table110[[#This Row],[Quality Loss (Hrs)]]-Table110[[#This Row],[Operating Time]])/3</f>
        <v/>
      </c>
      <c r="AJ329" s="24">
        <f>IFERROR(IF(Table110[[#This Row],[SKU]]="",0,Table110[[#This Row],[Quality Loss (T)]]/(Table110[[#This Row],[SOC (TPD)]]/24)),"")</f>
        <v/>
      </c>
      <c r="AK329" s="31">
        <f>IFERROR(IF(Table110[[#This Row],[SKU]]="",0,Table110[[#This Row],[Volume Delivered (T)]]/(Table110[[#This Row],[SOC (TPD)]]/24)),"")</f>
        <v/>
      </c>
      <c r="AL329" s="31">
        <f>IFERROR(Table110[[#This Row],[Operating Time]]/Table110[[#This Row],[PRODUCTION HOURS]],"")</f>
        <v/>
      </c>
      <c r="AM329" s="32" t="n"/>
      <c r="AN329" s="32" t="n"/>
      <c r="AO329" s="32" t="n"/>
      <c r="AP329" s="32" t="n">
        <v>4</v>
      </c>
      <c r="AQ329" s="32" t="n">
        <v>0</v>
      </c>
      <c r="AR329" s="32" t="n"/>
      <c r="AS329" s="32">
        <f>IFERROR(SUMIFS(#REF!,#REF!,'Shift Wise-Data Sheet'!A:A,#REF!,"Samridhi Perk Line")/SUMIFS(#REF!,#REF!,'Shift Wise-Data Sheet'!A:A,#REF!,"Samridhi Perk Line"),"")</f>
        <v/>
      </c>
      <c r="AT329" s="32" t="n"/>
      <c r="AU329" s="32" t="n"/>
      <c r="AV329" s="203">
        <f>IFERROR(VLOOKUP(Table110[[#This Row],[Date]],'Overweight Data'!A327:G1422,6,FALSE),"")</f>
        <v/>
      </c>
      <c r="AW329" s="213">
        <f>IFERROR(
   IF(
      OR(Table110[[#This Row],[Operating Time]]=0, (Table110[[#This Row],[Operating Time]]/IF(AD329&lt;=1,AD329+1,AD329))*60=0),
      1,
      ((Table110[[#This Row],[Operating Time]])/IF(AD329&lt;=1,AD329+1,AD329))*60
   ),
"_")</f>
        <v/>
      </c>
      <c r="AX329" s="213">
        <f>COUNTIFS('Downtime Data'!A:A,Table110[[#This Row],[Date]])</f>
        <v/>
      </c>
      <c r="AY329" s="211">
        <f>IFERROR((SUM(Table110[[#This Row],[Minor Stoppages]:[Material Shortages]])/Table110[[#This Row],['# Stops]])*60,"")</f>
        <v/>
      </c>
      <c r="AZ329" s="211" t="n"/>
      <c r="BA329" s="33" t="n">
        <v>46352</v>
      </c>
    </row>
    <row r="330" ht="20.15" customHeight="1" s="452">
      <c r="A330" s="21" t="n">
        <v>46347</v>
      </c>
      <c r="B330" s="22">
        <f>IF(A330="","",TEXT(A330,"dddddd"))</f>
        <v/>
      </c>
      <c r="C330" s="22" t="n"/>
      <c r="D330" s="23" t="n"/>
      <c r="E330" s="24">
        <f t="array" ref="E330">IFERROR(INDIRECT(D330),"")</f>
        <v/>
      </c>
      <c r="F330" s="25" t="n"/>
      <c r="G330" s="26" t="n"/>
      <c r="H330" s="27">
        <f>IFERROR((Table110[[#This Row],[Plan]]/Table110[[#This Row],[Hours Used]])/(Table110[[#This Row],[SOC (TPD)]]/24),"")</f>
        <v/>
      </c>
      <c r="I330" s="27">
        <f>IFERROR((Table110[[#This Row],[Volume Delivered (T)]]/Table110[[#This Row],[Hours Used]])/(Table110[[#This Row],[SOC (TPD)]]/24),"")</f>
        <v/>
      </c>
      <c r="J330" s="28" t="n"/>
      <c r="K330" s="28" t="n"/>
      <c r="L330" s="28" t="n"/>
      <c r="M330" s="25" t="n"/>
      <c r="N330" s="29" t="n"/>
      <c r="O330" s="83" t="n"/>
      <c r="P330" s="25" t="n"/>
      <c r="Q330" s="25" t="n"/>
      <c r="R330" s="69" t="n"/>
      <c r="S330" s="70" t="n"/>
      <c r="T330" s="30">
        <f>IF(Table110[[#This Row],[SKU]]="",0,24-Table110[[#This Row],[Legal Non-Operating Time]]-Table110[[#This Row],[No Demand Time]]-Table110[[#This Row],[Force Majeure]])</f>
        <v/>
      </c>
      <c r="U330" s="26" t="n"/>
      <c r="V330" s="26" t="n"/>
      <c r="W330" s="26" t="n"/>
      <c r="X330" s="26" t="n"/>
      <c r="Y330" s="26" t="n"/>
      <c r="Z330" s="26" t="n"/>
      <c r="AA330" s="26" t="n"/>
      <c r="AB330" s="30">
        <f>Table110[[#This Row],[Hours Used]]-SUM(Table110[[#This Row],[Planned Maintenance]:[Start and Finish Production]])</f>
        <v/>
      </c>
      <c r="AC330" s="26" t="n"/>
      <c r="AD330" s="26" t="n"/>
      <c r="AE330" s="26" t="n"/>
      <c r="AF330" s="26" t="n"/>
      <c r="AG330" s="26" t="n"/>
      <c r="AH330" s="26" t="n"/>
      <c r="AI330" s="24">
        <f>(Table110[[#This Row],[Hours Used]]-SUM(Table110[[#This Row],[Planned Maintenance]:[Start and Finish Production]])-SUM(Table110[[#This Row],[Minor Stoppages]:[Material Shortages]])-Table110[[#This Row],[Quality Loss (Hrs)]]-Table110[[#This Row],[Operating Time]])/3</f>
        <v/>
      </c>
      <c r="AJ330" s="24">
        <f>IFERROR(IF(Table110[[#This Row],[SKU]]="",0,Table110[[#This Row],[Quality Loss (T)]]/(Table110[[#This Row],[SOC (TPD)]]/24)),"")</f>
        <v/>
      </c>
      <c r="AK330" s="31">
        <f>IFERROR(IF(Table110[[#This Row],[SKU]]="",0,Table110[[#This Row],[Volume Delivered (T)]]/(Table110[[#This Row],[SOC (TPD)]]/24)),"")</f>
        <v/>
      </c>
      <c r="AL330" s="31">
        <f>IFERROR(Table110[[#This Row],[Operating Time]]/Table110[[#This Row],[PRODUCTION HOURS]],"")</f>
        <v/>
      </c>
      <c r="AM330" s="32" t="n"/>
      <c r="AN330" s="32" t="n"/>
      <c r="AO330" s="32" t="n"/>
      <c r="AP330" s="32" t="n">
        <v>0</v>
      </c>
      <c r="AQ330" s="32" t="n">
        <v>0</v>
      </c>
      <c r="AR330" s="32" t="n"/>
      <c r="AS330" s="32">
        <f>IFERROR(SUMIFS(#REF!,#REF!,'Shift Wise-Data Sheet'!A:A,#REF!,"Samridhi Perk Line")/SUMIFS(#REF!,#REF!,'Shift Wise-Data Sheet'!A:A,#REF!,"Samridhi Perk Line"),"")</f>
        <v/>
      </c>
      <c r="AT330" s="32" t="n"/>
      <c r="AU330" s="32" t="n"/>
      <c r="AV330" s="203">
        <f>IFERROR(VLOOKUP(Table110[[#This Row],[Date]],'Overweight Data'!A328:G1423,6,FALSE),"")</f>
        <v/>
      </c>
      <c r="AW330" s="213">
        <f>IFERROR(
   IF(
      OR(Table110[[#This Row],[Operating Time]]=0, (Table110[[#This Row],[Operating Time]]/IF(AD330&lt;=1,AD330+1,AD330))*60=0),
      1,
      ((Table110[[#This Row],[Operating Time]])/IF(AD330&lt;=1,AD330+1,AD330))*60
   ),
"_")</f>
        <v/>
      </c>
      <c r="AX330" s="213">
        <f>COUNTIFS('Downtime Data'!A:A,Table110[[#This Row],[Date]])</f>
        <v/>
      </c>
      <c r="AY330" s="211">
        <f>IFERROR((SUM(Table110[[#This Row],[Minor Stoppages]:[Material Shortages]])/Table110[[#This Row],['# Stops]])*60,"")</f>
        <v/>
      </c>
      <c r="AZ330" s="211" t="n"/>
      <c r="BA330" s="33" t="n">
        <v>46352</v>
      </c>
    </row>
    <row r="331" ht="20.15" customHeight="1" s="452">
      <c r="A331" s="21" t="n">
        <v>46348</v>
      </c>
      <c r="B331" s="22">
        <f>IF(A331="","",TEXT(A331,"dddddd"))</f>
        <v/>
      </c>
      <c r="C331" s="22" t="n"/>
      <c r="D331" s="23" t="n"/>
      <c r="E331" s="24">
        <f t="array" ref="E331">IFERROR(INDIRECT(D331),"")</f>
        <v/>
      </c>
      <c r="F331" s="25" t="n"/>
      <c r="G331" s="26" t="n"/>
      <c r="H331" s="27">
        <f>IFERROR((Table110[[#This Row],[Plan]]/Table110[[#This Row],[Hours Used]])/(Table110[[#This Row],[SOC (TPD)]]/24),"")</f>
        <v/>
      </c>
      <c r="I331" s="27">
        <f>IFERROR((Table110[[#This Row],[Volume Delivered (T)]]/Table110[[#This Row],[Hours Used]])/(Table110[[#This Row],[SOC (TPD)]]/24),"")</f>
        <v/>
      </c>
      <c r="J331" s="28" t="n"/>
      <c r="K331" s="28" t="n"/>
      <c r="L331" s="28" t="n"/>
      <c r="M331" s="25" t="n"/>
      <c r="N331" s="29" t="n"/>
      <c r="O331" s="83" t="n"/>
      <c r="P331" s="25" t="n"/>
      <c r="Q331" s="25" t="n"/>
      <c r="R331" s="69" t="n"/>
      <c r="S331" s="70" t="n"/>
      <c r="T331" s="30">
        <f>IF(Table110[[#This Row],[SKU]]="",0,24-Table110[[#This Row],[Legal Non-Operating Time]]-Table110[[#This Row],[No Demand Time]]-Table110[[#This Row],[Force Majeure]])</f>
        <v/>
      </c>
      <c r="U331" s="26" t="n"/>
      <c r="V331" s="26" t="n"/>
      <c r="W331" s="26" t="n"/>
      <c r="X331" s="26" t="n"/>
      <c r="Y331" s="26" t="n"/>
      <c r="Z331" s="26" t="n"/>
      <c r="AA331" s="26" t="n"/>
      <c r="AB331" s="30">
        <f>Table110[[#This Row],[Hours Used]]-SUM(Table110[[#This Row],[Planned Maintenance]:[Start and Finish Production]])</f>
        <v/>
      </c>
      <c r="AC331" s="26" t="n"/>
      <c r="AD331" s="26" t="n"/>
      <c r="AE331" s="26" t="n"/>
      <c r="AF331" s="26" t="n"/>
      <c r="AG331" s="26" t="n"/>
      <c r="AH331" s="26" t="n"/>
      <c r="AI331" s="24">
        <f>(Table110[[#This Row],[Hours Used]]-SUM(Table110[[#This Row],[Planned Maintenance]:[Start and Finish Production]])-SUM(Table110[[#This Row],[Minor Stoppages]:[Material Shortages]])-Table110[[#This Row],[Quality Loss (Hrs)]]-Table110[[#This Row],[Operating Time]])/3</f>
        <v/>
      </c>
      <c r="AJ331" s="24">
        <f>IFERROR(IF(Table110[[#This Row],[SKU]]="",0,Table110[[#This Row],[Quality Loss (T)]]/(Table110[[#This Row],[SOC (TPD)]]/24)),"")</f>
        <v/>
      </c>
      <c r="AK331" s="31">
        <f>IFERROR(IF(Table110[[#This Row],[SKU]]="",0,Table110[[#This Row],[Volume Delivered (T)]]/(Table110[[#This Row],[SOC (TPD)]]/24)),"")</f>
        <v/>
      </c>
      <c r="AL331" s="31">
        <f>IFERROR(Table110[[#This Row],[Operating Time]]/Table110[[#This Row],[PRODUCTION HOURS]],"")</f>
        <v/>
      </c>
      <c r="AM331" s="32" t="n"/>
      <c r="AN331" s="32" t="n"/>
      <c r="AO331" s="32" t="n"/>
      <c r="AP331" s="32" t="n">
        <v>6</v>
      </c>
      <c r="AQ331" s="32" t="n">
        <v>0</v>
      </c>
      <c r="AR331" s="32" t="n"/>
      <c r="AS331" s="32">
        <f>IFERROR(SUMIFS(#REF!,#REF!,'Shift Wise-Data Sheet'!A:A,#REF!,"Samridhi Perk Line")/SUMIFS(#REF!,#REF!,'Shift Wise-Data Sheet'!A:A,#REF!,"Samridhi Perk Line"),"")</f>
        <v/>
      </c>
      <c r="AT331" s="32" t="n"/>
      <c r="AU331" s="32" t="n"/>
      <c r="AV331" s="203">
        <f>IFERROR(VLOOKUP(Table110[[#This Row],[Date]],'Overweight Data'!A329:G1424,6,FALSE),"")</f>
        <v/>
      </c>
      <c r="AW331" s="213">
        <f>IFERROR(
   IF(
      OR(Table110[[#This Row],[Operating Time]]=0, (Table110[[#This Row],[Operating Time]]/IF(AD331&lt;=1,AD331+1,AD331))*60=0),
      1,
      ((Table110[[#This Row],[Operating Time]])/IF(AD331&lt;=1,AD331+1,AD331))*60
   ),
"_")</f>
        <v/>
      </c>
      <c r="AX331" s="213">
        <f>COUNTIFS('Downtime Data'!A:A,Table110[[#This Row],[Date]])</f>
        <v/>
      </c>
      <c r="AY331" s="211">
        <f>IFERROR((SUM(Table110[[#This Row],[Minor Stoppages]:[Material Shortages]])/Table110[[#This Row],['# Stops]])*60,"")</f>
        <v/>
      </c>
      <c r="AZ331" s="211" t="n"/>
      <c r="BA331" s="33" t="n">
        <v>46352</v>
      </c>
    </row>
    <row r="332" ht="20.15" customHeight="1" s="452">
      <c r="A332" s="21" t="n">
        <v>46349</v>
      </c>
      <c r="B332" s="22">
        <f>IF(A332="","",TEXT(A332,"dddddd"))</f>
        <v/>
      </c>
      <c r="C332" s="22" t="n"/>
      <c r="D332" s="23" t="n"/>
      <c r="E332" s="24">
        <f t="array" ref="E332">IFERROR(INDIRECT(D332),"")</f>
        <v/>
      </c>
      <c r="F332" s="25" t="n"/>
      <c r="G332" s="26" t="n"/>
      <c r="H332" s="27">
        <f>IFERROR((Table110[[#This Row],[Plan]]/Table110[[#This Row],[Hours Used]])/(Table110[[#This Row],[SOC (TPD)]]/24),"")</f>
        <v/>
      </c>
      <c r="I332" s="27">
        <f>IFERROR((Table110[[#This Row],[Volume Delivered (T)]]/Table110[[#This Row],[Hours Used]])/(Table110[[#This Row],[SOC (TPD)]]/24),"")</f>
        <v/>
      </c>
      <c r="J332" s="28" t="n"/>
      <c r="K332" s="28" t="n"/>
      <c r="L332" s="28" t="n"/>
      <c r="M332" s="25" t="n"/>
      <c r="N332" s="29" t="n"/>
      <c r="O332" s="83" t="n"/>
      <c r="P332" s="25" t="n"/>
      <c r="Q332" s="25" t="n"/>
      <c r="R332" s="69" t="n"/>
      <c r="S332" s="70" t="n"/>
      <c r="T332" s="30">
        <f>IF(Table110[[#This Row],[SKU]]="",0,24-Table110[[#This Row],[Legal Non-Operating Time]]-Table110[[#This Row],[No Demand Time]]-Table110[[#This Row],[Force Majeure]])</f>
        <v/>
      </c>
      <c r="U332" s="26" t="n"/>
      <c r="V332" s="26" t="n"/>
      <c r="W332" s="26" t="n"/>
      <c r="X332" s="26" t="n"/>
      <c r="Y332" s="26" t="n"/>
      <c r="Z332" s="26" t="n"/>
      <c r="AA332" s="26" t="n"/>
      <c r="AB332" s="30">
        <f>Table110[[#This Row],[Hours Used]]-SUM(Table110[[#This Row],[Planned Maintenance]:[Start and Finish Production]])</f>
        <v/>
      </c>
      <c r="AC332" s="26" t="n"/>
      <c r="AD332" s="26" t="n"/>
      <c r="AE332" s="26" t="n"/>
      <c r="AF332" s="26" t="n"/>
      <c r="AG332" s="26" t="n"/>
      <c r="AH332" s="26" t="n"/>
      <c r="AI332" s="24">
        <f>(Table110[[#This Row],[Hours Used]]-SUM(Table110[[#This Row],[Planned Maintenance]:[Start and Finish Production]])-SUM(Table110[[#This Row],[Minor Stoppages]:[Material Shortages]])-Table110[[#This Row],[Quality Loss (Hrs)]]-Table110[[#This Row],[Operating Time]])/3</f>
        <v/>
      </c>
      <c r="AJ332" s="24">
        <f>IFERROR(IF(Table110[[#This Row],[SKU]]="",0,Table110[[#This Row],[Quality Loss (T)]]/(Table110[[#This Row],[SOC (TPD)]]/24)),"")</f>
        <v/>
      </c>
      <c r="AK332" s="31">
        <f>IFERROR(IF(Table110[[#This Row],[SKU]]="",0,Table110[[#This Row],[Volume Delivered (T)]]/(Table110[[#This Row],[SOC (TPD)]]/24)),"")</f>
        <v/>
      </c>
      <c r="AL332" s="31">
        <f>IFERROR(Table110[[#This Row],[Operating Time]]/Table110[[#This Row],[PRODUCTION HOURS]],"")</f>
        <v/>
      </c>
      <c r="AM332" s="32" t="n"/>
      <c r="AN332" s="32" t="n"/>
      <c r="AO332" s="32" t="n"/>
      <c r="AP332" s="32" t="n">
        <v>0</v>
      </c>
      <c r="AQ332" s="32" t="n">
        <v>0</v>
      </c>
      <c r="AR332" s="32" t="n"/>
      <c r="AS332" s="32">
        <f>IFERROR(SUMIFS(#REF!,#REF!,'Shift Wise-Data Sheet'!A:A,#REF!,"Samridhi Perk Line")/SUMIFS(#REF!,#REF!,'Shift Wise-Data Sheet'!A:A,#REF!,"Samridhi Perk Line"),"")</f>
        <v/>
      </c>
      <c r="AT332" s="32" t="n"/>
      <c r="AU332" s="32" t="n"/>
      <c r="AV332" s="203">
        <f>IFERROR(VLOOKUP(Table110[[#This Row],[Date]],'Overweight Data'!A330:G1425,6,FALSE),"")</f>
        <v/>
      </c>
      <c r="AW332" s="213">
        <f>IFERROR(
   IF(
      OR(Table110[[#This Row],[Operating Time]]=0, (Table110[[#This Row],[Operating Time]]/IF(AD332&lt;=1,AD332+1,AD332))*60=0),
      1,
      ((Table110[[#This Row],[Operating Time]])/IF(AD332&lt;=1,AD332+1,AD332))*60
   ),
"_")</f>
        <v/>
      </c>
      <c r="AX332" s="213">
        <f>COUNTIFS('Downtime Data'!A:A,Table110[[#This Row],[Date]])</f>
        <v/>
      </c>
      <c r="AY332" s="211">
        <f>IFERROR((SUM(Table110[[#This Row],[Minor Stoppages]:[Material Shortages]])/Table110[[#This Row],['# Stops]])*60,"")</f>
        <v/>
      </c>
      <c r="AZ332" s="211" t="n"/>
      <c r="BA332" s="33" t="n">
        <v>46352</v>
      </c>
    </row>
    <row r="333" ht="20.15" customHeight="1" s="452">
      <c r="A333" s="21" t="n">
        <v>46350</v>
      </c>
      <c r="B333" s="22">
        <f>IF(A333="","",TEXT(A333,"dddddd"))</f>
        <v/>
      </c>
      <c r="C333" s="22" t="n"/>
      <c r="D333" s="23" t="n"/>
      <c r="E333" s="24">
        <f t="array" ref="E333">IFERROR(INDIRECT(D333),"")</f>
        <v/>
      </c>
      <c r="F333" s="25" t="n"/>
      <c r="G333" s="26" t="n"/>
      <c r="H333" s="27">
        <f>IFERROR((Table110[[#This Row],[Plan]]/Table110[[#This Row],[Hours Used]])/(Table110[[#This Row],[SOC (TPD)]]/24),"")</f>
        <v/>
      </c>
      <c r="I333" s="27">
        <f>IFERROR((Table110[[#This Row],[Volume Delivered (T)]]/Table110[[#This Row],[Hours Used]])/(Table110[[#This Row],[SOC (TPD)]]/24),"")</f>
        <v/>
      </c>
      <c r="J333" s="28" t="n"/>
      <c r="K333" s="28" t="n"/>
      <c r="L333" s="28" t="n"/>
      <c r="M333" s="25" t="n"/>
      <c r="N333" s="29" t="n"/>
      <c r="O333" s="83" t="n"/>
      <c r="P333" s="25" t="n"/>
      <c r="Q333" s="25" t="n"/>
      <c r="R333" s="69" t="n"/>
      <c r="S333" s="70" t="n"/>
      <c r="T333" s="30">
        <f>IF(Table110[[#This Row],[SKU]]="",0,24-Table110[[#This Row],[Legal Non-Operating Time]]-Table110[[#This Row],[No Demand Time]]-Table110[[#This Row],[Force Majeure]])</f>
        <v/>
      </c>
      <c r="U333" s="26" t="n"/>
      <c r="V333" s="26" t="n"/>
      <c r="W333" s="26" t="n"/>
      <c r="X333" s="26" t="n"/>
      <c r="Y333" s="26" t="n"/>
      <c r="Z333" s="26" t="n"/>
      <c r="AA333" s="26" t="n"/>
      <c r="AB333" s="30">
        <f>Table110[[#This Row],[Hours Used]]-SUM(Table110[[#This Row],[Planned Maintenance]:[Start and Finish Production]])</f>
        <v/>
      </c>
      <c r="AC333" s="26" t="n"/>
      <c r="AD333" s="26" t="n"/>
      <c r="AE333" s="26" t="n"/>
      <c r="AF333" s="26" t="n"/>
      <c r="AG333" s="26" t="n"/>
      <c r="AH333" s="26" t="n"/>
      <c r="AI333" s="24">
        <f>(Table110[[#This Row],[Hours Used]]-SUM(Table110[[#This Row],[Planned Maintenance]:[Start and Finish Production]])-SUM(Table110[[#This Row],[Minor Stoppages]:[Material Shortages]])-Table110[[#This Row],[Quality Loss (Hrs)]]-Table110[[#This Row],[Operating Time]])/3</f>
        <v/>
      </c>
      <c r="AJ333" s="24">
        <f>IFERROR(IF(Table110[[#This Row],[SKU]]="",0,Table110[[#This Row],[Quality Loss (T)]]/(Table110[[#This Row],[SOC (TPD)]]/24)),"")</f>
        <v/>
      </c>
      <c r="AK333" s="31">
        <f>IFERROR(IF(Table110[[#This Row],[SKU]]="",0,Table110[[#This Row],[Volume Delivered (T)]]/(Table110[[#This Row],[SOC (TPD)]]/24)),"")</f>
        <v/>
      </c>
      <c r="AL333" s="31">
        <f>IFERROR(Table110[[#This Row],[Operating Time]]/Table110[[#This Row],[PRODUCTION HOURS]],"")</f>
        <v/>
      </c>
      <c r="AM333" s="32" t="n"/>
      <c r="AN333" s="32" t="n"/>
      <c r="AO333" s="32" t="n"/>
      <c r="AP333" s="32" t="n">
        <v>0</v>
      </c>
      <c r="AQ333" s="32" t="n">
        <v>0</v>
      </c>
      <c r="AR333" s="32" t="n"/>
      <c r="AS333" s="32">
        <f>IFERROR(SUMIFS(#REF!,#REF!,'Shift Wise-Data Sheet'!A:A,#REF!,"Samridhi Perk Line")/SUMIFS(#REF!,#REF!,'Shift Wise-Data Sheet'!A:A,#REF!,"Samridhi Perk Line"),"")</f>
        <v/>
      </c>
      <c r="AT333" s="32" t="n"/>
      <c r="AU333" s="32" t="n"/>
      <c r="AV333" s="203">
        <f>IFERROR(VLOOKUP(Table110[[#This Row],[Date]],'Overweight Data'!A331:G1426,6,FALSE),"")</f>
        <v/>
      </c>
      <c r="AW333" s="213">
        <f>IFERROR(
   IF(
      OR(Table110[[#This Row],[Operating Time]]=0, (Table110[[#This Row],[Operating Time]]/IF(AD333&lt;=1,AD333+1,AD333))*60=0),
      1,
      ((Table110[[#This Row],[Operating Time]])/IF(AD333&lt;=1,AD333+1,AD333))*60
   ),
"_")</f>
        <v/>
      </c>
      <c r="AX333" s="213">
        <f>COUNTIFS('Downtime Data'!A:A,Table110[[#This Row],[Date]])</f>
        <v/>
      </c>
      <c r="AY333" s="211">
        <f>IFERROR((SUM(Table110[[#This Row],[Minor Stoppages]:[Material Shortages]])/Table110[[#This Row],['# Stops]])*60,"")</f>
        <v/>
      </c>
      <c r="AZ333" s="211" t="n"/>
      <c r="BA333" s="33" t="n">
        <v>46352</v>
      </c>
    </row>
    <row r="334" ht="20.15" customHeight="1" s="452">
      <c r="A334" s="21" t="n">
        <v>46351</v>
      </c>
      <c r="B334" s="22">
        <f>IF(A334="","",TEXT(A334,"dddddd"))</f>
        <v/>
      </c>
      <c r="C334" s="22" t="n"/>
      <c r="D334" s="23" t="n"/>
      <c r="E334" s="24">
        <f t="array" ref="E334">IFERROR(INDIRECT(D334),"")</f>
        <v/>
      </c>
      <c r="F334" s="25" t="n"/>
      <c r="G334" s="26" t="n"/>
      <c r="H334" s="27">
        <f>IFERROR((Table110[[#This Row],[Plan]]/Table110[[#This Row],[Hours Used]])/(Table110[[#This Row],[SOC (TPD)]]/24),"")</f>
        <v/>
      </c>
      <c r="I334" s="27">
        <f>IFERROR((Table110[[#This Row],[Volume Delivered (T)]]/Table110[[#This Row],[Hours Used]])/(Table110[[#This Row],[SOC (TPD)]]/24),"")</f>
        <v/>
      </c>
      <c r="J334" s="28" t="n"/>
      <c r="K334" s="28" t="n"/>
      <c r="L334" s="28" t="n"/>
      <c r="M334" s="25" t="n"/>
      <c r="N334" s="29" t="n"/>
      <c r="O334" s="83" t="n"/>
      <c r="P334" s="25" t="n"/>
      <c r="Q334" s="25" t="n"/>
      <c r="R334" s="69" t="n"/>
      <c r="S334" s="70" t="n"/>
      <c r="T334" s="30">
        <f>IF(Table110[[#This Row],[SKU]]="",0,24-Table110[[#This Row],[Legal Non-Operating Time]]-Table110[[#This Row],[No Demand Time]]-Table110[[#This Row],[Force Majeure]])</f>
        <v/>
      </c>
      <c r="U334" s="26" t="n"/>
      <c r="V334" s="26" t="n"/>
      <c r="W334" s="26" t="n"/>
      <c r="X334" s="26" t="n"/>
      <c r="Y334" s="26" t="n"/>
      <c r="Z334" s="26" t="n"/>
      <c r="AA334" s="26" t="n"/>
      <c r="AB334" s="30">
        <f>Table110[[#This Row],[Hours Used]]-SUM(Table110[[#This Row],[Planned Maintenance]:[Start and Finish Production]])</f>
        <v/>
      </c>
      <c r="AC334" s="26" t="n"/>
      <c r="AD334" s="26" t="n"/>
      <c r="AE334" s="26" t="n"/>
      <c r="AF334" s="26" t="n"/>
      <c r="AG334" s="26" t="n"/>
      <c r="AH334" s="26" t="n"/>
      <c r="AI334" s="24">
        <f>(Table110[[#This Row],[Hours Used]]-SUM(Table110[[#This Row],[Planned Maintenance]:[Start and Finish Production]])-SUM(Table110[[#This Row],[Minor Stoppages]:[Material Shortages]])-Table110[[#This Row],[Quality Loss (Hrs)]]-Table110[[#This Row],[Operating Time]])/3</f>
        <v/>
      </c>
      <c r="AJ334" s="24">
        <f>IFERROR(IF(Table110[[#This Row],[SKU]]="",0,Table110[[#This Row],[Quality Loss (T)]]/(Table110[[#This Row],[SOC (TPD)]]/24)),"")</f>
        <v/>
      </c>
      <c r="AK334" s="31">
        <f>IFERROR(IF(Table110[[#This Row],[SKU]]="",0,Table110[[#This Row],[Volume Delivered (T)]]/(Table110[[#This Row],[SOC (TPD)]]/24)),"")</f>
        <v/>
      </c>
      <c r="AL334" s="31">
        <f>IFERROR(Table110[[#This Row],[Operating Time]]/Table110[[#This Row],[PRODUCTION HOURS]],"")</f>
        <v/>
      </c>
      <c r="AM334" s="32" t="n"/>
      <c r="AN334" s="32" t="n"/>
      <c r="AO334" s="32" t="n"/>
      <c r="AP334" s="32" t="n">
        <v>1</v>
      </c>
      <c r="AQ334" s="32" t="n">
        <v>0</v>
      </c>
      <c r="AR334" s="32" t="n"/>
      <c r="AS334" s="32">
        <f>IFERROR(SUMIFS(#REF!,#REF!,'Shift Wise-Data Sheet'!A:A,#REF!,"Samridhi Perk Line")/SUMIFS(#REF!,#REF!,'Shift Wise-Data Sheet'!A:A,#REF!,"Samridhi Perk Line"),"")</f>
        <v/>
      </c>
      <c r="AT334" s="32" t="n"/>
      <c r="AU334" s="32" t="n"/>
      <c r="AV334" s="203">
        <f>IFERROR(VLOOKUP(Table110[[#This Row],[Date]],'Overweight Data'!A332:G1427,6,FALSE),"")</f>
        <v/>
      </c>
      <c r="AW334" s="213">
        <f>IFERROR(
   IF(
      OR(Table110[[#This Row],[Operating Time]]=0, (Table110[[#This Row],[Operating Time]]/IF(AD334&lt;=1,AD334+1,AD334))*60=0),
      1,
      ((Table110[[#This Row],[Operating Time]])/IF(AD334&lt;=1,AD334+1,AD334))*60
   ),
"_")</f>
        <v/>
      </c>
      <c r="AX334" s="213">
        <f>COUNTIFS('Downtime Data'!A:A,Table110[[#This Row],[Date]])</f>
        <v/>
      </c>
      <c r="AY334" s="211">
        <f>IFERROR((SUM(Table110[[#This Row],[Minor Stoppages]:[Material Shortages]])/Table110[[#This Row],['# Stops]])*60,"")</f>
        <v/>
      </c>
      <c r="AZ334" s="211" t="n"/>
      <c r="BA334" s="33" t="n">
        <v>46352</v>
      </c>
    </row>
    <row r="335" ht="20.15" customHeight="1" s="452">
      <c r="A335" s="21" t="n">
        <v>46352</v>
      </c>
      <c r="B335" s="22">
        <f>IF(A335="","",TEXT(A335,"dddddd"))</f>
        <v/>
      </c>
      <c r="C335" s="22" t="n"/>
      <c r="D335" s="23" t="n"/>
      <c r="E335" s="24">
        <f t="array" ref="E335">IFERROR(INDIRECT(D335),"")</f>
        <v/>
      </c>
      <c r="F335" s="25" t="n"/>
      <c r="G335" s="26" t="n"/>
      <c r="H335" s="27">
        <f>IFERROR((Table110[[#This Row],[Plan]]/Table110[[#This Row],[Hours Used]])/(Table110[[#This Row],[SOC (TPD)]]/24),"")</f>
        <v/>
      </c>
      <c r="I335" s="27">
        <f>IFERROR((Table110[[#This Row],[Volume Delivered (T)]]/Table110[[#This Row],[Hours Used]])/(Table110[[#This Row],[SOC (TPD)]]/24),"")</f>
        <v/>
      </c>
      <c r="J335" s="28" t="n"/>
      <c r="K335" s="28" t="n"/>
      <c r="L335" s="28" t="n"/>
      <c r="M335" s="25" t="n"/>
      <c r="N335" s="29" t="n"/>
      <c r="O335" s="83" t="n"/>
      <c r="P335" s="25" t="n"/>
      <c r="Q335" s="25" t="n"/>
      <c r="R335" s="69" t="n"/>
      <c r="S335" s="70" t="n"/>
      <c r="T335" s="30">
        <f>IF(Table110[[#This Row],[SKU]]="",0,24-Table110[[#This Row],[Legal Non-Operating Time]]-Table110[[#This Row],[No Demand Time]]-Table110[[#This Row],[Force Majeure]])</f>
        <v/>
      </c>
      <c r="U335" s="26" t="n"/>
      <c r="V335" s="26" t="n"/>
      <c r="W335" s="26" t="n"/>
      <c r="X335" s="26" t="n"/>
      <c r="Y335" s="26" t="n"/>
      <c r="Z335" s="26" t="n"/>
      <c r="AA335" s="26" t="n"/>
      <c r="AB335" s="30">
        <f>Table110[[#This Row],[Hours Used]]-SUM(Table110[[#This Row],[Planned Maintenance]:[Start and Finish Production]])</f>
        <v/>
      </c>
      <c r="AC335" s="26" t="n"/>
      <c r="AD335" s="26" t="n"/>
      <c r="AE335" s="26" t="n"/>
      <c r="AF335" s="26" t="n"/>
      <c r="AG335" s="26" t="n"/>
      <c r="AH335" s="26" t="n"/>
      <c r="AI335" s="24">
        <f>(Table110[[#This Row],[Hours Used]]-SUM(Table110[[#This Row],[Planned Maintenance]:[Start and Finish Production]])-SUM(Table110[[#This Row],[Minor Stoppages]:[Material Shortages]])-Table110[[#This Row],[Quality Loss (Hrs)]]-Table110[[#This Row],[Operating Time]])/3</f>
        <v/>
      </c>
      <c r="AJ335" s="24">
        <f>IFERROR(IF(Table110[[#This Row],[SKU]]="",0,Table110[[#This Row],[Quality Loss (T)]]/(Table110[[#This Row],[SOC (TPD)]]/24)),"")</f>
        <v/>
      </c>
      <c r="AK335" s="31">
        <f>IFERROR(IF(Table110[[#This Row],[SKU]]="",0,Table110[[#This Row],[Volume Delivered (T)]]/(Table110[[#This Row],[SOC (TPD)]]/24)),"")</f>
        <v/>
      </c>
      <c r="AL335" s="31">
        <f>IFERROR(Table110[[#This Row],[Operating Time]]/Table110[[#This Row],[PRODUCTION HOURS]],"")</f>
        <v/>
      </c>
      <c r="AM335" s="32" t="n"/>
      <c r="AN335" s="32" t="n"/>
      <c r="AO335" s="32" t="n"/>
      <c r="AP335" s="32" t="n">
        <v>1</v>
      </c>
      <c r="AQ335" s="32" t="n">
        <v>0</v>
      </c>
      <c r="AR335" s="32" t="n"/>
      <c r="AS335" s="32">
        <f>IFERROR(SUMIFS(#REF!,#REF!,'Shift Wise-Data Sheet'!A:A,#REF!,"Samridhi Perk Line")/SUMIFS(#REF!,#REF!,'Shift Wise-Data Sheet'!A:A,#REF!,"Samridhi Perk Line"),"")</f>
        <v/>
      </c>
      <c r="AT335" s="32" t="n"/>
      <c r="AU335" s="32" t="n"/>
      <c r="AV335" s="203">
        <f>IFERROR(VLOOKUP(Table110[[#This Row],[Date]],'Overweight Data'!A333:G1428,6,FALSE),"")</f>
        <v/>
      </c>
      <c r="AW335" s="213">
        <f>IFERROR(
   IF(
      OR(Table110[[#This Row],[Operating Time]]=0, (Table110[[#This Row],[Operating Time]]/IF(AD335&lt;=1,AD335+1,AD335))*60=0),
      1,
      ((Table110[[#This Row],[Operating Time]])/IF(AD335&lt;=1,AD335+1,AD335))*60
   ),
"_")</f>
        <v/>
      </c>
      <c r="AX335" s="213">
        <f>COUNTIFS('Downtime Data'!A:A,Table110[[#This Row],[Date]])</f>
        <v/>
      </c>
      <c r="AY335" s="211">
        <f>IFERROR((SUM(Table110[[#This Row],[Minor Stoppages]:[Material Shortages]])/Table110[[#This Row],['# Stops]])*60,"")</f>
        <v/>
      </c>
      <c r="AZ335" s="211" t="n"/>
      <c r="BA335" s="33" t="n">
        <v>46352</v>
      </c>
    </row>
    <row r="336" ht="20.15" customHeight="1" s="452">
      <c r="A336" s="21" t="n">
        <v>46353</v>
      </c>
      <c r="B336" s="22">
        <f>IF(A336="","",TEXT(A336,"dddddd"))</f>
        <v/>
      </c>
      <c r="C336" s="22" t="n"/>
      <c r="D336" s="23" t="n"/>
      <c r="E336" s="24">
        <f t="array" ref="E336">IFERROR(INDIRECT(D336),"")</f>
        <v/>
      </c>
      <c r="F336" s="25" t="n"/>
      <c r="G336" s="26" t="n"/>
      <c r="H336" s="27">
        <f>IFERROR((Table110[[#This Row],[Plan]]/Table110[[#This Row],[Hours Used]])/(Table110[[#This Row],[SOC (TPD)]]/24),"")</f>
        <v/>
      </c>
      <c r="I336" s="27">
        <f>IFERROR((Table110[[#This Row],[Volume Delivered (T)]]/Table110[[#This Row],[Hours Used]])/(Table110[[#This Row],[SOC (TPD)]]/24),"")</f>
        <v/>
      </c>
      <c r="J336" s="28" t="n"/>
      <c r="K336" s="28" t="n"/>
      <c r="L336" s="28" t="n"/>
      <c r="M336" s="25" t="n"/>
      <c r="N336" s="29" t="n"/>
      <c r="O336" s="83" t="n"/>
      <c r="P336" s="25" t="n"/>
      <c r="Q336" s="25" t="n"/>
      <c r="R336" s="69" t="n"/>
      <c r="S336" s="70" t="n"/>
      <c r="T336" s="30">
        <f>IF(Table110[[#This Row],[SKU]]="",0,24-Table110[[#This Row],[Legal Non-Operating Time]]-Table110[[#This Row],[No Demand Time]]-Table110[[#This Row],[Force Majeure]])</f>
        <v/>
      </c>
      <c r="U336" s="26" t="n"/>
      <c r="V336" s="26" t="n"/>
      <c r="W336" s="26" t="n"/>
      <c r="X336" s="26" t="n"/>
      <c r="Y336" s="26" t="n"/>
      <c r="Z336" s="26" t="n"/>
      <c r="AA336" s="26" t="n"/>
      <c r="AB336" s="30">
        <f>Table110[[#This Row],[Hours Used]]-SUM(Table110[[#This Row],[Planned Maintenance]:[Start and Finish Production]])</f>
        <v/>
      </c>
      <c r="AC336" s="26" t="n"/>
      <c r="AD336" s="26" t="n"/>
      <c r="AE336" s="26" t="n"/>
      <c r="AF336" s="26" t="n"/>
      <c r="AG336" s="26" t="n"/>
      <c r="AH336" s="26" t="n"/>
      <c r="AI336" s="24">
        <f>(Table110[[#This Row],[Hours Used]]-SUM(Table110[[#This Row],[Planned Maintenance]:[Start and Finish Production]])-SUM(Table110[[#This Row],[Minor Stoppages]:[Material Shortages]])-Table110[[#This Row],[Quality Loss (Hrs)]]-Table110[[#This Row],[Operating Time]])/3</f>
        <v/>
      </c>
      <c r="AJ336" s="24">
        <f>IFERROR(IF(Table110[[#This Row],[SKU]]="",0,Table110[[#This Row],[Quality Loss (T)]]/(Table110[[#This Row],[SOC (TPD)]]/24)),"")</f>
        <v/>
      </c>
      <c r="AK336" s="31">
        <f>IFERROR(IF(Table110[[#This Row],[SKU]]="",0,Table110[[#This Row],[Volume Delivered (T)]]/(Table110[[#This Row],[SOC (TPD)]]/24)),"")</f>
        <v/>
      </c>
      <c r="AL336" s="31">
        <f>IFERROR(Table110[[#This Row],[Operating Time]]/Table110[[#This Row],[PRODUCTION HOURS]],"")</f>
        <v/>
      </c>
      <c r="AM336" s="32" t="n"/>
      <c r="AN336" s="32" t="n"/>
      <c r="AO336" s="32" t="n"/>
      <c r="AP336" s="32" t="n">
        <v>26</v>
      </c>
      <c r="AQ336" s="32" t="n">
        <v>0</v>
      </c>
      <c r="AR336" s="32" t="n"/>
      <c r="AS336" s="32">
        <f>IFERROR(SUMIFS(#REF!,#REF!,'Shift Wise-Data Sheet'!A:A,#REF!,"Samridhi Perk Line")/SUMIFS(#REF!,#REF!,'Shift Wise-Data Sheet'!A:A,#REF!,"Samridhi Perk Line"),"")</f>
        <v/>
      </c>
      <c r="AT336" s="32" t="n"/>
      <c r="AU336" s="32" t="n"/>
      <c r="AV336" s="203">
        <f>IFERROR(VLOOKUP(Table110[[#This Row],[Date]],'Overweight Data'!A334:G1429,6,FALSE),"")</f>
        <v/>
      </c>
      <c r="AW336" s="213">
        <f>IFERROR(
   IF(
      OR(Table110[[#This Row],[Operating Time]]=0, (Table110[[#This Row],[Operating Time]]/IF(AD336&lt;=1,AD336+1,AD336))*60=0),
      1,
      ((Table110[[#This Row],[Operating Time]])/IF(AD336&lt;=1,AD336+1,AD336))*60
   ),
"_")</f>
        <v/>
      </c>
      <c r="AX336" s="213">
        <f>COUNTIFS('Downtime Data'!A:A,Table110[[#This Row],[Date]])</f>
        <v/>
      </c>
      <c r="AY336" s="211">
        <f>IFERROR((SUM(Table110[[#This Row],[Minor Stoppages]:[Material Shortages]])/Table110[[#This Row],['# Stops]])*60,"")</f>
        <v/>
      </c>
      <c r="AZ336" s="211" t="n"/>
      <c r="BA336" s="33" t="n">
        <v>46352</v>
      </c>
    </row>
    <row r="337" ht="20.15" customHeight="1" s="452">
      <c r="A337" s="21" t="n">
        <v>46354</v>
      </c>
      <c r="B337" s="22">
        <f>IF(A337="","",TEXT(A337,"dddddd"))</f>
        <v/>
      </c>
      <c r="C337" s="22" t="n"/>
      <c r="D337" s="23" t="n"/>
      <c r="E337" s="24">
        <f t="array" ref="E337">IFERROR(INDIRECT(D337),"")</f>
        <v/>
      </c>
      <c r="F337" s="25" t="n"/>
      <c r="G337" s="26" t="n"/>
      <c r="H337" s="27">
        <f>IFERROR((Table110[[#This Row],[Plan]]/Table110[[#This Row],[Hours Used]])/(Table110[[#This Row],[SOC (TPD)]]/24),"")</f>
        <v/>
      </c>
      <c r="I337" s="27">
        <f>IFERROR((Table110[[#This Row],[Volume Delivered (T)]]/Table110[[#This Row],[Hours Used]])/(Table110[[#This Row],[SOC (TPD)]]/24),"")</f>
        <v/>
      </c>
      <c r="J337" s="28" t="n"/>
      <c r="K337" s="28" t="n"/>
      <c r="L337" s="28" t="n"/>
      <c r="M337" s="25" t="n"/>
      <c r="N337" s="29" t="n"/>
      <c r="O337" s="83" t="n"/>
      <c r="P337" s="25" t="n"/>
      <c r="Q337" s="25" t="n"/>
      <c r="R337" s="69" t="n"/>
      <c r="S337" s="70" t="n"/>
      <c r="T337" s="30">
        <f>IF(Table110[[#This Row],[SKU]]="",0,24-Table110[[#This Row],[Legal Non-Operating Time]]-Table110[[#This Row],[No Demand Time]]-Table110[[#This Row],[Force Majeure]])</f>
        <v/>
      </c>
      <c r="U337" s="26" t="n"/>
      <c r="V337" s="26" t="n"/>
      <c r="W337" s="26" t="n"/>
      <c r="X337" s="26" t="n"/>
      <c r="Y337" s="26" t="n"/>
      <c r="Z337" s="26" t="n"/>
      <c r="AA337" s="26" t="n"/>
      <c r="AB337" s="30">
        <f>Table110[[#This Row],[Hours Used]]-SUM(Table110[[#This Row],[Planned Maintenance]:[Start and Finish Production]])</f>
        <v/>
      </c>
      <c r="AC337" s="26" t="n"/>
      <c r="AD337" s="26" t="n"/>
      <c r="AE337" s="26" t="n"/>
      <c r="AF337" s="26" t="n"/>
      <c r="AG337" s="26" t="n"/>
      <c r="AH337" s="26" t="n"/>
      <c r="AI337" s="24">
        <f>(Table110[[#This Row],[Hours Used]]-SUM(Table110[[#This Row],[Planned Maintenance]:[Start and Finish Production]])-SUM(Table110[[#This Row],[Minor Stoppages]:[Material Shortages]])-Table110[[#This Row],[Quality Loss (Hrs)]]-Table110[[#This Row],[Operating Time]])/3</f>
        <v/>
      </c>
      <c r="AJ337" s="24">
        <f>IFERROR(IF(Table110[[#This Row],[SKU]]="",0,Table110[[#This Row],[Quality Loss (T)]]/(Table110[[#This Row],[SOC (TPD)]]/24)),"")</f>
        <v/>
      </c>
      <c r="AK337" s="31">
        <f>IFERROR(IF(Table110[[#This Row],[SKU]]="",0,Table110[[#This Row],[Volume Delivered (T)]]/(Table110[[#This Row],[SOC (TPD)]]/24)),"")</f>
        <v/>
      </c>
      <c r="AL337" s="31">
        <f>IFERROR(Table110[[#This Row],[Operating Time]]/Table110[[#This Row],[PRODUCTION HOURS]],"")</f>
        <v/>
      </c>
      <c r="AM337" s="32" t="n"/>
      <c r="AN337" s="32" t="n"/>
      <c r="AO337" s="32" t="n"/>
      <c r="AP337" s="32" t="n">
        <v>25</v>
      </c>
      <c r="AQ337" s="32" t="n">
        <v>0</v>
      </c>
      <c r="AR337" s="32" t="n"/>
      <c r="AS337" s="32">
        <f>IFERROR(SUMIFS(#REF!,#REF!,'Shift Wise-Data Sheet'!A:A,#REF!,"Samridhi Perk Line")/SUMIFS(#REF!,#REF!,'Shift Wise-Data Sheet'!A:A,#REF!,"Samridhi Perk Line"),"")</f>
        <v/>
      </c>
      <c r="AT337" s="32" t="n"/>
      <c r="AU337" s="32" t="n"/>
      <c r="AV337" s="203">
        <f>IFERROR(VLOOKUP(Table110[[#This Row],[Date]],'Overweight Data'!A335:G1430,6,FALSE),"")</f>
        <v/>
      </c>
      <c r="AW337" s="213">
        <f>IFERROR(
   IF(
      OR(Table110[[#This Row],[Operating Time]]=0, (Table110[[#This Row],[Operating Time]]/IF(AD337&lt;=1,AD337+1,AD337))*60=0),
      1,
      ((Table110[[#This Row],[Operating Time]])/IF(AD337&lt;=1,AD337+1,AD337))*60
   ),
"_")</f>
        <v/>
      </c>
      <c r="AX337" s="213">
        <f>COUNTIFS('Downtime Data'!A:A,Table110[[#This Row],[Date]])</f>
        <v/>
      </c>
      <c r="AY337" s="211">
        <f>IFERROR((SUM(Table110[[#This Row],[Minor Stoppages]:[Material Shortages]])/Table110[[#This Row],['# Stops]])*60,"")</f>
        <v/>
      </c>
      <c r="AZ337" s="211" t="n"/>
      <c r="BA337" s="33" t="n">
        <v>46352</v>
      </c>
    </row>
    <row r="338" ht="20.15" customHeight="1" s="452">
      <c r="A338" s="21" t="n">
        <v>46355</v>
      </c>
      <c r="B338" s="22">
        <f>IF(A338="","",TEXT(A338,"dddddd"))</f>
        <v/>
      </c>
      <c r="C338" s="22" t="n"/>
      <c r="D338" s="23" t="n"/>
      <c r="E338" s="24">
        <f t="array" ref="E338">IFERROR(INDIRECT(D338),"")</f>
        <v/>
      </c>
      <c r="F338" s="25" t="n"/>
      <c r="G338" s="26" t="n"/>
      <c r="H338" s="27">
        <f>IFERROR((Table110[[#This Row],[Plan]]/Table110[[#This Row],[Hours Used]])/(Table110[[#This Row],[SOC (TPD)]]/24),"")</f>
        <v/>
      </c>
      <c r="I338" s="27">
        <f>IFERROR((Table110[[#This Row],[Volume Delivered (T)]]/Table110[[#This Row],[Hours Used]])/(Table110[[#This Row],[SOC (TPD)]]/24),"")</f>
        <v/>
      </c>
      <c r="J338" s="28" t="n"/>
      <c r="K338" s="28" t="n"/>
      <c r="L338" s="28" t="n"/>
      <c r="M338" s="25" t="n"/>
      <c r="N338" s="29" t="n"/>
      <c r="O338" s="83" t="n"/>
      <c r="P338" s="25" t="n"/>
      <c r="Q338" s="25" t="n"/>
      <c r="R338" s="69" t="n"/>
      <c r="S338" s="70" t="n"/>
      <c r="T338" s="30">
        <f>IF(Table110[[#This Row],[SKU]]="",0,24-Table110[[#This Row],[Legal Non-Operating Time]]-Table110[[#This Row],[No Demand Time]]-Table110[[#This Row],[Force Majeure]])</f>
        <v/>
      </c>
      <c r="U338" s="26" t="n"/>
      <c r="V338" s="26" t="n"/>
      <c r="W338" s="26" t="n"/>
      <c r="X338" s="26" t="n"/>
      <c r="Y338" s="26" t="n"/>
      <c r="Z338" s="26" t="n"/>
      <c r="AA338" s="26" t="n"/>
      <c r="AB338" s="30">
        <f>Table110[[#This Row],[Hours Used]]-SUM(Table110[[#This Row],[Planned Maintenance]:[Start and Finish Production]])</f>
        <v/>
      </c>
      <c r="AC338" s="26" t="n"/>
      <c r="AD338" s="26" t="n"/>
      <c r="AE338" s="26" t="n"/>
      <c r="AF338" s="26" t="n"/>
      <c r="AG338" s="26" t="n"/>
      <c r="AH338" s="26" t="n"/>
      <c r="AI338" s="24">
        <f>(Table110[[#This Row],[Hours Used]]-SUM(Table110[[#This Row],[Planned Maintenance]:[Start and Finish Production]])-SUM(Table110[[#This Row],[Minor Stoppages]:[Material Shortages]])-Table110[[#This Row],[Quality Loss (Hrs)]]-Table110[[#This Row],[Operating Time]])/3</f>
        <v/>
      </c>
      <c r="AJ338" s="24">
        <f>IFERROR(IF(Table110[[#This Row],[SKU]]="",0,Table110[[#This Row],[Quality Loss (T)]]/(Table110[[#This Row],[SOC (TPD)]]/24)),"")</f>
        <v/>
      </c>
      <c r="AK338" s="31">
        <f>IFERROR(IF(Table110[[#This Row],[SKU]]="",0,Table110[[#This Row],[Volume Delivered (T)]]/(Table110[[#This Row],[SOC (TPD)]]/24)),"")</f>
        <v/>
      </c>
      <c r="AL338" s="31">
        <f>IFERROR(Table110[[#This Row],[Operating Time]]/Table110[[#This Row],[PRODUCTION HOURS]],"")</f>
        <v/>
      </c>
      <c r="AM338" s="32" t="n"/>
      <c r="AN338" s="32" t="n"/>
      <c r="AO338" s="32" t="n"/>
      <c r="AP338" s="32" t="n">
        <v>2</v>
      </c>
      <c r="AQ338" s="32" t="n">
        <v>0</v>
      </c>
      <c r="AR338" s="32" t="n"/>
      <c r="AS338" s="32">
        <f>IFERROR(SUMIFS(#REF!,#REF!,'Shift Wise-Data Sheet'!A:A,#REF!,"Samridhi Perk Line")/SUMIFS(#REF!,#REF!,'Shift Wise-Data Sheet'!A:A,#REF!,"Samridhi Perk Line"),"")</f>
        <v/>
      </c>
      <c r="AT338" s="32" t="n"/>
      <c r="AU338" s="32" t="n"/>
      <c r="AV338" s="203">
        <f>IFERROR(VLOOKUP(Table110[[#This Row],[Date]],'Overweight Data'!A336:G1431,6,FALSE),"")</f>
        <v/>
      </c>
      <c r="AW338" s="213">
        <f>IFERROR(
   IF(
      OR(Table110[[#This Row],[Operating Time]]=0, (Table110[[#This Row],[Operating Time]]/IF(AD338&lt;=1,AD338+1,AD338))*60=0),
      1,
      ((Table110[[#This Row],[Operating Time]])/IF(AD338&lt;=1,AD338+1,AD338))*60
   ),
"_")</f>
        <v/>
      </c>
      <c r="AX338" s="213">
        <f>COUNTIFS('Downtime Data'!A:A,Table110[[#This Row],[Date]])</f>
        <v/>
      </c>
      <c r="AY338" s="211">
        <f>IFERROR((SUM(Table110[[#This Row],[Minor Stoppages]:[Material Shortages]])/Table110[[#This Row],['# Stops]])*60,"")</f>
        <v/>
      </c>
      <c r="AZ338" s="211" t="n"/>
      <c r="BA338" s="33" t="n">
        <v>46352</v>
      </c>
    </row>
    <row r="339" ht="20.15" customHeight="1" s="452">
      <c r="A339" s="21" t="n">
        <v>46356</v>
      </c>
      <c r="B339" s="22">
        <f>IF(A339="","",TEXT(A339,"dddddd"))</f>
        <v/>
      </c>
      <c r="C339" s="22" t="n"/>
      <c r="D339" s="23" t="n"/>
      <c r="E339" s="24">
        <f t="array" ref="E339">IFERROR(INDIRECT(D339),"")</f>
        <v/>
      </c>
      <c r="F339" s="25" t="n"/>
      <c r="G339" s="26" t="n"/>
      <c r="H339" s="27">
        <f>IFERROR((Table110[[#This Row],[Plan]]/Table110[[#This Row],[Hours Used]])/(Table110[[#This Row],[SOC (TPD)]]/24),"")</f>
        <v/>
      </c>
      <c r="I339" s="27">
        <f>IFERROR((Table110[[#This Row],[Volume Delivered (T)]]/Table110[[#This Row],[Hours Used]])/(Table110[[#This Row],[SOC (TPD)]]/24),"")</f>
        <v/>
      </c>
      <c r="J339" s="28" t="n"/>
      <c r="K339" s="28" t="n"/>
      <c r="L339" s="28" t="n"/>
      <c r="M339" s="25" t="n"/>
      <c r="N339" s="29" t="n"/>
      <c r="O339" s="83" t="n"/>
      <c r="P339" s="25" t="n"/>
      <c r="Q339" s="25" t="n"/>
      <c r="R339" s="69" t="n"/>
      <c r="S339" s="70" t="n"/>
      <c r="T339" s="30">
        <f>IF(Table110[[#This Row],[SKU]]="",0,24-Table110[[#This Row],[Legal Non-Operating Time]]-Table110[[#This Row],[No Demand Time]]-Table110[[#This Row],[Force Majeure]])</f>
        <v/>
      </c>
      <c r="U339" s="26" t="n"/>
      <c r="V339" s="26" t="n"/>
      <c r="W339" s="26" t="n"/>
      <c r="X339" s="26" t="n"/>
      <c r="Y339" s="26" t="n"/>
      <c r="Z339" s="26" t="n"/>
      <c r="AA339" s="26" t="n"/>
      <c r="AB339" s="30">
        <f>Table110[[#This Row],[Hours Used]]-SUM(Table110[[#This Row],[Planned Maintenance]:[Start and Finish Production]])</f>
        <v/>
      </c>
      <c r="AC339" s="26" t="n"/>
      <c r="AD339" s="26" t="n"/>
      <c r="AE339" s="26" t="n"/>
      <c r="AF339" s="26" t="n"/>
      <c r="AG339" s="26" t="n"/>
      <c r="AH339" s="26" t="n"/>
      <c r="AI339" s="24">
        <f>(Table110[[#This Row],[Hours Used]]-SUM(Table110[[#This Row],[Planned Maintenance]:[Start and Finish Production]])-SUM(Table110[[#This Row],[Minor Stoppages]:[Material Shortages]])-Table110[[#This Row],[Quality Loss (Hrs)]]-Table110[[#This Row],[Operating Time]])/3</f>
        <v/>
      </c>
      <c r="AJ339" s="24">
        <f>IFERROR(IF(Table110[[#This Row],[SKU]]="",0,Table110[[#This Row],[Quality Loss (T)]]/(Table110[[#This Row],[SOC (TPD)]]/24)),"")</f>
        <v/>
      </c>
      <c r="AK339" s="31">
        <f>IFERROR(IF(Table110[[#This Row],[SKU]]="",0,Table110[[#This Row],[Volume Delivered (T)]]/(Table110[[#This Row],[SOC (TPD)]]/24)),"")</f>
        <v/>
      </c>
      <c r="AL339" s="31">
        <f>IFERROR(Table110[[#This Row],[Operating Time]]/Table110[[#This Row],[PRODUCTION HOURS]],"")</f>
        <v/>
      </c>
      <c r="AM339" s="32" t="n"/>
      <c r="AN339" s="32" t="n"/>
      <c r="AO339" s="32" t="n"/>
      <c r="AP339" s="32" t="n">
        <v>4</v>
      </c>
      <c r="AQ339" s="32" t="n">
        <v>0</v>
      </c>
      <c r="AR339" s="32" t="n"/>
      <c r="AS339" s="32">
        <f>IFERROR(SUMIFS(#REF!,#REF!,'Shift Wise-Data Sheet'!A:A,#REF!,"Samridhi Perk Line")/SUMIFS(#REF!,#REF!,'Shift Wise-Data Sheet'!A:A,#REF!,"Samridhi Perk Line"),"")</f>
        <v/>
      </c>
      <c r="AT339" s="32" t="n"/>
      <c r="AU339" s="32" t="n"/>
      <c r="AV339" s="203">
        <f>IFERROR(VLOOKUP(Table110[[#This Row],[Date]],'Overweight Data'!A337:G1432,6,FALSE),"")</f>
        <v/>
      </c>
      <c r="AW339" s="213">
        <f>IFERROR(
   IF(
      OR(Table110[[#This Row],[Operating Time]]=0, (Table110[[#This Row],[Operating Time]]/IF(AD339&lt;=1,AD339+1,AD339))*60=0),
      1,
      ((Table110[[#This Row],[Operating Time]])/IF(AD339&lt;=1,AD339+1,AD339))*60
   ),
"_")</f>
        <v/>
      </c>
      <c r="AX339" s="213">
        <f>COUNTIFS('Downtime Data'!A:A,Table110[[#This Row],[Date]])</f>
        <v/>
      </c>
      <c r="AY339" s="211">
        <f>IFERROR((SUM(Table110[[#This Row],[Minor Stoppages]:[Material Shortages]])/Table110[[#This Row],['# Stops]])*60,"")</f>
        <v/>
      </c>
      <c r="AZ339" s="211" t="n"/>
      <c r="BA339" s="33" t="n">
        <v>46382</v>
      </c>
    </row>
    <row r="340" ht="20.15" customHeight="1" s="452">
      <c r="A340" s="21" t="n">
        <v>46357</v>
      </c>
      <c r="B340" s="22">
        <f>IF(A340="","",TEXT(A340,"dddddd"))</f>
        <v/>
      </c>
      <c r="C340" s="22" t="n"/>
      <c r="D340" s="23" t="n"/>
      <c r="E340" s="24">
        <f t="array" ref="E340">IFERROR(INDIRECT(D340),"")</f>
        <v/>
      </c>
      <c r="F340" s="25" t="n"/>
      <c r="G340" s="26" t="n"/>
      <c r="H340" s="27">
        <f>IFERROR((Table110[[#This Row],[Plan]]/Table110[[#This Row],[Hours Used]])/(Table110[[#This Row],[SOC (TPD)]]/24),"")</f>
        <v/>
      </c>
      <c r="I340" s="27">
        <f>IFERROR((Table110[[#This Row],[Volume Delivered (T)]]/Table110[[#This Row],[Hours Used]])/(Table110[[#This Row],[SOC (TPD)]]/24),"")</f>
        <v/>
      </c>
      <c r="J340" s="28" t="n"/>
      <c r="K340" s="28" t="n"/>
      <c r="L340" s="28" t="n"/>
      <c r="M340" s="25" t="n"/>
      <c r="N340" s="29" t="n"/>
      <c r="O340" s="83" t="n"/>
      <c r="P340" s="25" t="n"/>
      <c r="Q340" s="25" t="n"/>
      <c r="R340" s="69" t="n"/>
      <c r="S340" s="70" t="n"/>
      <c r="T340" s="30">
        <f>IF(Table110[[#This Row],[SKU]]="",0,24-Table110[[#This Row],[Legal Non-Operating Time]]-Table110[[#This Row],[No Demand Time]]-Table110[[#This Row],[Force Majeure]])</f>
        <v/>
      </c>
      <c r="U340" s="26" t="n"/>
      <c r="V340" s="26" t="n"/>
      <c r="W340" s="26" t="n"/>
      <c r="X340" s="26" t="n"/>
      <c r="Y340" s="26" t="n"/>
      <c r="Z340" s="26" t="n"/>
      <c r="AA340" s="26" t="n"/>
      <c r="AB340" s="30">
        <f>Table110[[#This Row],[Hours Used]]-SUM(Table110[[#This Row],[Planned Maintenance]:[Start and Finish Production]])</f>
        <v/>
      </c>
      <c r="AC340" s="26" t="n"/>
      <c r="AD340" s="26" t="n"/>
      <c r="AE340" s="26" t="n"/>
      <c r="AF340" s="26" t="n"/>
      <c r="AG340" s="26" t="n"/>
      <c r="AH340" s="26" t="n"/>
      <c r="AI340" s="24">
        <f>(Table110[[#This Row],[Hours Used]]-SUM(Table110[[#This Row],[Planned Maintenance]:[Start and Finish Production]])-SUM(Table110[[#This Row],[Minor Stoppages]:[Material Shortages]])-Table110[[#This Row],[Quality Loss (Hrs)]]-Table110[[#This Row],[Operating Time]])/3</f>
        <v/>
      </c>
      <c r="AJ340" s="24">
        <f>IFERROR(IF(Table110[[#This Row],[SKU]]="",0,Table110[[#This Row],[Quality Loss (T)]]/(Table110[[#This Row],[SOC (TPD)]]/24)),"")</f>
        <v/>
      </c>
      <c r="AK340" s="31">
        <f>IFERROR(IF(Table110[[#This Row],[SKU]]="",0,Table110[[#This Row],[Volume Delivered (T)]]/(Table110[[#This Row],[SOC (TPD)]]/24)),"")</f>
        <v/>
      </c>
      <c r="AL340" s="31">
        <f>IFERROR(Table110[[#This Row],[Operating Time]]/Table110[[#This Row],[PRODUCTION HOURS]],"")</f>
        <v/>
      </c>
      <c r="AM340" s="32" t="n"/>
      <c r="AN340" s="32" t="n"/>
      <c r="AO340" s="32" t="n"/>
      <c r="AP340" s="32" t="n">
        <v>0</v>
      </c>
      <c r="AQ340" s="32" t="n">
        <v>0</v>
      </c>
      <c r="AR340" s="32" t="n"/>
      <c r="AS340" s="32">
        <f>IFERROR(SUMIFS(#REF!,#REF!,'Shift Wise-Data Sheet'!A:A,#REF!,"Samridhi Perk Line")/SUMIFS(#REF!,#REF!,'Shift Wise-Data Sheet'!A:A,#REF!,"Samridhi Perk Line"),"")</f>
        <v/>
      </c>
      <c r="AT340" s="32" t="n"/>
      <c r="AU340" s="32" t="n"/>
      <c r="AV340" s="203">
        <f>IFERROR(VLOOKUP(Table110[[#This Row],[Date]],'Overweight Data'!A338:G1433,6,FALSE),"")</f>
        <v/>
      </c>
      <c r="AW340" s="213">
        <f>IFERROR(
   IF(
      OR(Table110[[#This Row],[Operating Time]]=0, (Table110[[#This Row],[Operating Time]]/IF(AD340&lt;=1,AD340+1,AD340))*60=0),
      1,
      ((Table110[[#This Row],[Operating Time]])/IF(AD340&lt;=1,AD340+1,AD340))*60
   ),
"_")</f>
        <v/>
      </c>
      <c r="AX340" s="213">
        <f>COUNTIFS('Downtime Data'!A:A,Table110[[#This Row],[Date]])</f>
        <v/>
      </c>
      <c r="AY340" s="211">
        <f>IFERROR((SUM(Table110[[#This Row],[Minor Stoppages]:[Material Shortages]])/Table110[[#This Row],['# Stops]])*60,"")</f>
        <v/>
      </c>
      <c r="AZ340" s="211" t="n"/>
      <c r="BA340" s="33" t="n">
        <v>46382</v>
      </c>
    </row>
    <row r="341" ht="20.15" customHeight="1" s="452">
      <c r="A341" s="21" t="n">
        <v>46358</v>
      </c>
      <c r="B341" s="22">
        <f>IF(A341="","",TEXT(A341,"dddddd"))</f>
        <v/>
      </c>
      <c r="C341" s="22" t="n"/>
      <c r="D341" s="23" t="n"/>
      <c r="E341" s="24">
        <f t="array" ref="E341">IFERROR(INDIRECT(D341),"")</f>
        <v/>
      </c>
      <c r="F341" s="25" t="n"/>
      <c r="G341" s="26" t="n"/>
      <c r="H341" s="27">
        <f>IFERROR((Table110[[#This Row],[Plan]]/Table110[[#This Row],[Hours Used]])/(Table110[[#This Row],[SOC (TPD)]]/24),"")</f>
        <v/>
      </c>
      <c r="I341" s="27">
        <f>IFERROR((Table110[[#This Row],[Volume Delivered (T)]]/Table110[[#This Row],[Hours Used]])/(Table110[[#This Row],[SOC (TPD)]]/24),"")</f>
        <v/>
      </c>
      <c r="J341" s="28" t="n"/>
      <c r="K341" s="28" t="n"/>
      <c r="L341" s="28" t="n"/>
      <c r="M341" s="25" t="n"/>
      <c r="N341" s="29" t="n"/>
      <c r="O341" s="83" t="n"/>
      <c r="P341" s="25" t="n"/>
      <c r="Q341" s="25" t="n"/>
      <c r="R341" s="69" t="n"/>
      <c r="S341" s="70" t="n"/>
      <c r="T341" s="30">
        <f>IF(Table110[[#This Row],[SKU]]="",0,24-Table110[[#This Row],[Legal Non-Operating Time]]-Table110[[#This Row],[No Demand Time]]-Table110[[#This Row],[Force Majeure]])</f>
        <v/>
      </c>
      <c r="U341" s="26" t="n"/>
      <c r="V341" s="26" t="n"/>
      <c r="W341" s="26" t="n"/>
      <c r="X341" s="26" t="n"/>
      <c r="Y341" s="26" t="n"/>
      <c r="Z341" s="26" t="n"/>
      <c r="AA341" s="26" t="n"/>
      <c r="AB341" s="30">
        <f>Table110[[#This Row],[Hours Used]]-SUM(Table110[[#This Row],[Planned Maintenance]:[Start and Finish Production]])</f>
        <v/>
      </c>
      <c r="AC341" s="26" t="n"/>
      <c r="AD341" s="26" t="n"/>
      <c r="AE341" s="26" t="n"/>
      <c r="AF341" s="26" t="n"/>
      <c r="AG341" s="26" t="n"/>
      <c r="AH341" s="26" t="n"/>
      <c r="AI341" s="24">
        <f>(Table110[[#This Row],[Hours Used]]-SUM(Table110[[#This Row],[Planned Maintenance]:[Start and Finish Production]])-SUM(Table110[[#This Row],[Minor Stoppages]:[Material Shortages]])-Table110[[#This Row],[Quality Loss (Hrs)]]-Table110[[#This Row],[Operating Time]])/3</f>
        <v/>
      </c>
      <c r="AJ341" s="24">
        <f>IFERROR(IF(Table110[[#This Row],[SKU]]="",0,Table110[[#This Row],[Quality Loss (T)]]/(Table110[[#This Row],[SOC (TPD)]]/24)),"")</f>
        <v/>
      </c>
      <c r="AK341" s="31">
        <f>IFERROR(IF(Table110[[#This Row],[SKU]]="",0,Table110[[#This Row],[Volume Delivered (T)]]/(Table110[[#This Row],[SOC (TPD)]]/24)),"")</f>
        <v/>
      </c>
      <c r="AL341" s="31">
        <f>IFERROR(Table110[[#This Row],[Operating Time]]/Table110[[#This Row],[PRODUCTION HOURS]],"")</f>
        <v/>
      </c>
      <c r="AM341" s="32" t="n"/>
      <c r="AN341" s="32" t="n"/>
      <c r="AO341" s="32" t="n"/>
      <c r="AP341" s="32" t="n">
        <v>0</v>
      </c>
      <c r="AQ341" s="32" t="n">
        <v>0</v>
      </c>
      <c r="AR341" s="32" t="n"/>
      <c r="AS341" s="32">
        <f>IFERROR(SUMIFS(#REF!,#REF!,'Shift Wise-Data Sheet'!A:A,#REF!,"Samridhi Perk Line")/SUMIFS(#REF!,#REF!,'Shift Wise-Data Sheet'!A:A,#REF!,"Samridhi Perk Line"),"")</f>
        <v/>
      </c>
      <c r="AT341" s="32" t="n"/>
      <c r="AU341" s="32" t="n"/>
      <c r="AV341" s="203">
        <f>IFERROR(VLOOKUP(Table110[[#This Row],[Date]],'Overweight Data'!A339:G1434,6,FALSE),"")</f>
        <v/>
      </c>
      <c r="AW341" s="213">
        <f>IFERROR(
   IF(
      OR(Table110[[#This Row],[Operating Time]]=0, (Table110[[#This Row],[Operating Time]]/IF(AD341&lt;=1,AD341+1,AD341))*60=0),
      1,
      ((Table110[[#This Row],[Operating Time]])/IF(AD341&lt;=1,AD341+1,AD341))*60
   ),
"_")</f>
        <v/>
      </c>
      <c r="AX341" s="213">
        <f>COUNTIFS('Downtime Data'!A:A,Table110[[#This Row],[Date]])</f>
        <v/>
      </c>
      <c r="AY341" s="211">
        <f>IFERROR((SUM(Table110[[#This Row],[Minor Stoppages]:[Material Shortages]])/Table110[[#This Row],['# Stops]])*60,"")</f>
        <v/>
      </c>
      <c r="AZ341" s="211" t="n"/>
      <c r="BA341" s="33" t="n">
        <v>46382</v>
      </c>
    </row>
    <row r="342" ht="20.15" customHeight="1" s="452">
      <c r="A342" s="21" t="n">
        <v>46359</v>
      </c>
      <c r="B342" s="22">
        <f>IF(A342="","",TEXT(A342,"dddddd"))</f>
        <v/>
      </c>
      <c r="C342" s="22" t="n"/>
      <c r="D342" s="23" t="n"/>
      <c r="E342" s="24">
        <f t="array" ref="E342">IFERROR(INDIRECT(D342),"")</f>
        <v/>
      </c>
      <c r="F342" s="25" t="n"/>
      <c r="G342" s="26" t="n"/>
      <c r="H342" s="27">
        <f>IFERROR((Table110[[#This Row],[Plan]]/Table110[[#This Row],[Hours Used]])/(Table110[[#This Row],[SOC (TPD)]]/24),"")</f>
        <v/>
      </c>
      <c r="I342" s="27">
        <f>IFERROR((Table110[[#This Row],[Volume Delivered (T)]]/Table110[[#This Row],[Hours Used]])/(Table110[[#This Row],[SOC (TPD)]]/24),"")</f>
        <v/>
      </c>
      <c r="J342" s="28" t="n"/>
      <c r="K342" s="28" t="n"/>
      <c r="L342" s="28" t="n"/>
      <c r="M342" s="25" t="n"/>
      <c r="N342" s="29" t="n"/>
      <c r="O342" s="83" t="n"/>
      <c r="P342" s="25" t="n"/>
      <c r="Q342" s="25" t="n"/>
      <c r="R342" s="69" t="n"/>
      <c r="S342" s="70" t="n"/>
      <c r="T342" s="30">
        <f>IF(Table110[[#This Row],[SKU]]="",0,24-Table110[[#This Row],[Legal Non-Operating Time]]-Table110[[#This Row],[No Demand Time]]-Table110[[#This Row],[Force Majeure]])</f>
        <v/>
      </c>
      <c r="U342" s="26" t="n"/>
      <c r="V342" s="26" t="n"/>
      <c r="W342" s="26" t="n"/>
      <c r="X342" s="26" t="n"/>
      <c r="Y342" s="26" t="n"/>
      <c r="Z342" s="26" t="n"/>
      <c r="AA342" s="26" t="n"/>
      <c r="AB342" s="30">
        <f>Table110[[#This Row],[Hours Used]]-SUM(Table110[[#This Row],[Planned Maintenance]:[Start and Finish Production]])</f>
        <v/>
      </c>
      <c r="AC342" s="26" t="n"/>
      <c r="AD342" s="26" t="n"/>
      <c r="AE342" s="26" t="n"/>
      <c r="AF342" s="26" t="n"/>
      <c r="AG342" s="26" t="n"/>
      <c r="AH342" s="26" t="n"/>
      <c r="AI342" s="24">
        <f>(Table110[[#This Row],[Hours Used]]-SUM(Table110[[#This Row],[Planned Maintenance]:[Start and Finish Production]])-SUM(Table110[[#This Row],[Minor Stoppages]:[Material Shortages]])-Table110[[#This Row],[Quality Loss (Hrs)]]-Table110[[#This Row],[Operating Time]])/3</f>
        <v/>
      </c>
      <c r="AJ342" s="24">
        <f>IFERROR(IF(Table110[[#This Row],[SKU]]="",0,Table110[[#This Row],[Quality Loss (T)]]/(Table110[[#This Row],[SOC (TPD)]]/24)),"")</f>
        <v/>
      </c>
      <c r="AK342" s="31">
        <f>IFERROR(IF(Table110[[#This Row],[SKU]]="",0,Table110[[#This Row],[Volume Delivered (T)]]/(Table110[[#This Row],[SOC (TPD)]]/24)),"")</f>
        <v/>
      </c>
      <c r="AL342" s="31">
        <f>IFERROR(Table110[[#This Row],[Operating Time]]/Table110[[#This Row],[PRODUCTION HOURS]],"")</f>
        <v/>
      </c>
      <c r="AM342" s="32" t="n"/>
      <c r="AN342" s="32" t="n"/>
      <c r="AO342" s="32" t="n"/>
      <c r="AP342" s="32" t="n">
        <v>0</v>
      </c>
      <c r="AQ342" s="32" t="n">
        <v>0</v>
      </c>
      <c r="AR342" s="32" t="n"/>
      <c r="AS342" s="32">
        <f>IFERROR(SUMIFS(#REF!,#REF!,'Shift Wise-Data Sheet'!A:A,#REF!,"Samridhi Perk Line")/SUMIFS(#REF!,#REF!,'Shift Wise-Data Sheet'!A:A,#REF!,"Samridhi Perk Line"),"")</f>
        <v/>
      </c>
      <c r="AT342" s="32" t="n"/>
      <c r="AU342" s="32" t="n"/>
      <c r="AV342" s="203">
        <f>IFERROR(VLOOKUP(Table110[[#This Row],[Date]],'Overweight Data'!A340:G1435,6,FALSE),"")</f>
        <v/>
      </c>
      <c r="AW342" s="213">
        <f>IFERROR(
   IF(
      OR(Table110[[#This Row],[Operating Time]]=0, (Table110[[#This Row],[Operating Time]]/IF(AD342&lt;=1,AD342+1,AD342))*60=0),
      1,
      ((Table110[[#This Row],[Operating Time]])/IF(AD342&lt;=1,AD342+1,AD342))*60
   ),
"_")</f>
        <v/>
      </c>
      <c r="AX342" s="213">
        <f>COUNTIFS('Downtime Data'!A:A,Table110[[#This Row],[Date]])</f>
        <v/>
      </c>
      <c r="AY342" s="211">
        <f>IFERROR((SUM(Table110[[#This Row],[Minor Stoppages]:[Material Shortages]])/Table110[[#This Row],['# Stops]])*60,"")</f>
        <v/>
      </c>
      <c r="AZ342" s="211" t="n"/>
      <c r="BA342" s="33" t="n">
        <v>46382</v>
      </c>
    </row>
    <row r="343" ht="20.15" customHeight="1" s="452">
      <c r="A343" s="21" t="n">
        <v>46360</v>
      </c>
      <c r="B343" s="22">
        <f>IF(A343="","",TEXT(A343,"dddddd"))</f>
        <v/>
      </c>
      <c r="C343" s="22" t="n"/>
      <c r="D343" s="23" t="n"/>
      <c r="E343" s="24">
        <f t="array" ref="E343">IFERROR(INDIRECT(D343),"")</f>
        <v/>
      </c>
      <c r="F343" s="25" t="n"/>
      <c r="G343" s="26" t="n"/>
      <c r="H343" s="27">
        <f>IFERROR((Table110[[#This Row],[Plan]]/Table110[[#This Row],[Hours Used]])/(Table110[[#This Row],[SOC (TPD)]]/24),"")</f>
        <v/>
      </c>
      <c r="I343" s="27">
        <f>IFERROR((Table110[[#This Row],[Volume Delivered (T)]]/Table110[[#This Row],[Hours Used]])/(Table110[[#This Row],[SOC (TPD)]]/24),"")</f>
        <v/>
      </c>
      <c r="J343" s="28" t="n"/>
      <c r="K343" s="28" t="n"/>
      <c r="L343" s="28" t="n"/>
      <c r="M343" s="25" t="n"/>
      <c r="N343" s="29" t="n"/>
      <c r="O343" s="83" t="n"/>
      <c r="P343" s="25" t="n"/>
      <c r="Q343" s="25" t="n"/>
      <c r="R343" s="69" t="n"/>
      <c r="S343" s="70" t="n"/>
      <c r="T343" s="30">
        <f>IF(Table110[[#This Row],[SKU]]="",0,24-Table110[[#This Row],[Legal Non-Operating Time]]-Table110[[#This Row],[No Demand Time]]-Table110[[#This Row],[Force Majeure]])</f>
        <v/>
      </c>
      <c r="U343" s="26" t="n"/>
      <c r="V343" s="26" t="n"/>
      <c r="W343" s="26" t="n"/>
      <c r="X343" s="26" t="n"/>
      <c r="Y343" s="26" t="n"/>
      <c r="Z343" s="26" t="n"/>
      <c r="AA343" s="26" t="n"/>
      <c r="AB343" s="30">
        <f>Table110[[#This Row],[Hours Used]]-SUM(Table110[[#This Row],[Planned Maintenance]:[Start and Finish Production]])</f>
        <v/>
      </c>
      <c r="AC343" s="26" t="n"/>
      <c r="AD343" s="26" t="n"/>
      <c r="AE343" s="26" t="n"/>
      <c r="AF343" s="26" t="n"/>
      <c r="AG343" s="26" t="n"/>
      <c r="AH343" s="26" t="n"/>
      <c r="AI343" s="24">
        <f>(Table110[[#This Row],[Hours Used]]-SUM(Table110[[#This Row],[Planned Maintenance]:[Start and Finish Production]])-SUM(Table110[[#This Row],[Minor Stoppages]:[Material Shortages]])-Table110[[#This Row],[Quality Loss (Hrs)]]-Table110[[#This Row],[Operating Time]])/3</f>
        <v/>
      </c>
      <c r="AJ343" s="24">
        <f>IFERROR(IF(Table110[[#This Row],[SKU]]="",0,Table110[[#This Row],[Quality Loss (T)]]/(Table110[[#This Row],[SOC (TPD)]]/24)),"")</f>
        <v/>
      </c>
      <c r="AK343" s="31">
        <f>IFERROR(IF(Table110[[#This Row],[SKU]]="",0,Table110[[#This Row],[Volume Delivered (T)]]/(Table110[[#This Row],[SOC (TPD)]]/24)),"")</f>
        <v/>
      </c>
      <c r="AL343" s="31">
        <f>IFERROR(Table110[[#This Row],[Operating Time]]/Table110[[#This Row],[PRODUCTION HOURS]],"")</f>
        <v/>
      </c>
      <c r="AM343" s="32" t="n"/>
      <c r="AN343" s="32" t="n"/>
      <c r="AO343" s="32" t="n"/>
      <c r="AP343" s="32" t="n">
        <v>1</v>
      </c>
      <c r="AQ343" s="32" t="n">
        <v>0</v>
      </c>
      <c r="AR343" s="32" t="n"/>
      <c r="AS343" s="32">
        <f>IFERROR(SUMIFS(#REF!,#REF!,'Shift Wise-Data Sheet'!A:A,#REF!,"Samridhi Perk Line")/SUMIFS(#REF!,#REF!,'Shift Wise-Data Sheet'!A:A,#REF!,"Samridhi Perk Line"),"")</f>
        <v/>
      </c>
      <c r="AT343" s="32" t="n"/>
      <c r="AU343" s="32" t="n"/>
      <c r="AV343" s="203">
        <f>IFERROR(VLOOKUP(Table110[[#This Row],[Date]],'Overweight Data'!A341:G1436,6,FALSE),"")</f>
        <v/>
      </c>
      <c r="AW343" s="213">
        <f>IFERROR(
   IF(
      OR(Table110[[#This Row],[Operating Time]]=0, (Table110[[#This Row],[Operating Time]]/IF(AD343&lt;=1,AD343+1,AD343))*60=0),
      1,
      ((Table110[[#This Row],[Operating Time]])/IF(AD343&lt;=1,AD343+1,AD343))*60
   ),
"_")</f>
        <v/>
      </c>
      <c r="AX343" s="213">
        <f>COUNTIFS('Downtime Data'!A:A,Table110[[#This Row],[Date]])</f>
        <v/>
      </c>
      <c r="AY343" s="211">
        <f>IFERROR((SUM(Table110[[#This Row],[Minor Stoppages]:[Material Shortages]])/Table110[[#This Row],['# Stops]])*60,"")</f>
        <v/>
      </c>
      <c r="AZ343" s="211" t="n"/>
      <c r="BA343" s="33" t="n">
        <v>46382</v>
      </c>
    </row>
    <row r="344" ht="20.15" customHeight="1" s="452">
      <c r="A344" s="21" t="n">
        <v>46361</v>
      </c>
      <c r="B344" s="22">
        <f>IF(A344="","",TEXT(A344,"dddddd"))</f>
        <v/>
      </c>
      <c r="C344" s="22" t="n"/>
      <c r="D344" s="23" t="n"/>
      <c r="E344" s="24">
        <f t="array" ref="E344">IFERROR(INDIRECT(D344),"")</f>
        <v/>
      </c>
      <c r="F344" s="25" t="n"/>
      <c r="G344" s="26" t="n"/>
      <c r="H344" s="27">
        <f>IFERROR((Table110[[#This Row],[Plan]]/Table110[[#This Row],[Hours Used]])/(Table110[[#This Row],[SOC (TPD)]]/24),"")</f>
        <v/>
      </c>
      <c r="I344" s="27">
        <f>IFERROR((Table110[[#This Row],[Volume Delivered (T)]]/Table110[[#This Row],[Hours Used]])/(Table110[[#This Row],[SOC (TPD)]]/24),"")</f>
        <v/>
      </c>
      <c r="J344" s="28" t="n"/>
      <c r="K344" s="28" t="n"/>
      <c r="L344" s="28" t="n"/>
      <c r="M344" s="25" t="n"/>
      <c r="N344" s="29" t="n"/>
      <c r="O344" s="83" t="n"/>
      <c r="P344" s="25" t="n"/>
      <c r="Q344" s="25" t="n"/>
      <c r="R344" s="69" t="n"/>
      <c r="S344" s="70" t="n"/>
      <c r="T344" s="30">
        <f>IF(Table110[[#This Row],[SKU]]="",0,24-Table110[[#This Row],[Legal Non-Operating Time]]-Table110[[#This Row],[No Demand Time]]-Table110[[#This Row],[Force Majeure]])</f>
        <v/>
      </c>
      <c r="U344" s="26" t="n"/>
      <c r="V344" s="26" t="n"/>
      <c r="W344" s="26" t="n"/>
      <c r="X344" s="26" t="n"/>
      <c r="Y344" s="26" t="n"/>
      <c r="Z344" s="26" t="n"/>
      <c r="AA344" s="26" t="n"/>
      <c r="AB344" s="30">
        <f>Table110[[#This Row],[Hours Used]]-SUM(Table110[[#This Row],[Planned Maintenance]:[Start and Finish Production]])</f>
        <v/>
      </c>
      <c r="AC344" s="26" t="n"/>
      <c r="AD344" s="26" t="n"/>
      <c r="AE344" s="26" t="n"/>
      <c r="AF344" s="26" t="n"/>
      <c r="AG344" s="26" t="n"/>
      <c r="AH344" s="26" t="n"/>
      <c r="AI344" s="24">
        <f>(Table110[[#This Row],[Hours Used]]-SUM(Table110[[#This Row],[Planned Maintenance]:[Start and Finish Production]])-SUM(Table110[[#This Row],[Minor Stoppages]:[Material Shortages]])-Table110[[#This Row],[Quality Loss (Hrs)]]-Table110[[#This Row],[Operating Time]])/3</f>
        <v/>
      </c>
      <c r="AJ344" s="24">
        <f>IFERROR(IF(Table110[[#This Row],[SKU]]="",0,Table110[[#This Row],[Quality Loss (T)]]/(Table110[[#This Row],[SOC (TPD)]]/24)),"")</f>
        <v/>
      </c>
      <c r="AK344" s="31">
        <f>IFERROR(IF(Table110[[#This Row],[SKU]]="",0,Table110[[#This Row],[Volume Delivered (T)]]/(Table110[[#This Row],[SOC (TPD)]]/24)),"")</f>
        <v/>
      </c>
      <c r="AL344" s="31">
        <f>IFERROR(Table110[[#This Row],[Operating Time]]/Table110[[#This Row],[PRODUCTION HOURS]],"")</f>
        <v/>
      </c>
      <c r="AM344" s="32" t="n"/>
      <c r="AN344" s="32" t="n"/>
      <c r="AO344" s="32" t="n"/>
      <c r="AP344" s="32" t="n">
        <v>0</v>
      </c>
      <c r="AQ344" s="32" t="n">
        <v>0</v>
      </c>
      <c r="AR344" s="32" t="n"/>
      <c r="AS344" s="32">
        <f>IFERROR(SUMIFS(#REF!,#REF!,'Shift Wise-Data Sheet'!A:A,#REF!,"Samridhi Perk Line")/SUMIFS(#REF!,#REF!,'Shift Wise-Data Sheet'!A:A,#REF!,"Samridhi Perk Line"),"")</f>
        <v/>
      </c>
      <c r="AT344" s="32" t="n"/>
      <c r="AU344" s="32" t="n"/>
      <c r="AV344" s="203">
        <f>IFERROR(VLOOKUP(Table110[[#This Row],[Date]],'Overweight Data'!A342:G1437,6,FALSE),"")</f>
        <v/>
      </c>
      <c r="AW344" s="213">
        <f>IFERROR(
   IF(
      OR(Table110[[#This Row],[Operating Time]]=0, (Table110[[#This Row],[Operating Time]]/IF(AD344&lt;=1,AD344+1,AD344))*60=0),
      1,
      ((Table110[[#This Row],[Operating Time]])/IF(AD344&lt;=1,AD344+1,AD344))*60
   ),
"_")</f>
        <v/>
      </c>
      <c r="AX344" s="213">
        <f>COUNTIFS('Downtime Data'!A:A,Table110[[#This Row],[Date]])</f>
        <v/>
      </c>
      <c r="AY344" s="211">
        <f>IFERROR((SUM(Table110[[#This Row],[Minor Stoppages]:[Material Shortages]])/Table110[[#This Row],['# Stops]])*60,"")</f>
        <v/>
      </c>
      <c r="AZ344" s="211" t="n"/>
      <c r="BA344" s="33" t="n">
        <v>46382</v>
      </c>
    </row>
    <row r="345" ht="20.15" customHeight="1" s="452">
      <c r="A345" s="21" t="n">
        <v>46362</v>
      </c>
      <c r="B345" s="22">
        <f>IF(A345="","",TEXT(A345,"dddddd"))</f>
        <v/>
      </c>
      <c r="C345" s="22" t="n"/>
      <c r="D345" s="23" t="n"/>
      <c r="E345" s="24">
        <f t="array" ref="E345">IFERROR(INDIRECT(D345),"")</f>
        <v/>
      </c>
      <c r="F345" s="25" t="n"/>
      <c r="G345" s="26" t="n"/>
      <c r="H345" s="27">
        <f>IFERROR((Table110[[#This Row],[Plan]]/Table110[[#This Row],[Hours Used]])/(Table110[[#This Row],[SOC (TPD)]]/24),"")</f>
        <v/>
      </c>
      <c r="I345" s="27">
        <f>IFERROR((Table110[[#This Row],[Volume Delivered (T)]]/Table110[[#This Row],[Hours Used]])/(Table110[[#This Row],[SOC (TPD)]]/24),"")</f>
        <v/>
      </c>
      <c r="J345" s="28" t="n"/>
      <c r="K345" s="28" t="n"/>
      <c r="L345" s="28" t="n"/>
      <c r="M345" s="25" t="n"/>
      <c r="N345" s="29" t="n"/>
      <c r="O345" s="83" t="n"/>
      <c r="P345" s="25" t="n"/>
      <c r="Q345" s="25" t="n"/>
      <c r="R345" s="69" t="n"/>
      <c r="S345" s="70" t="n"/>
      <c r="T345" s="30">
        <f>IF(Table110[[#This Row],[SKU]]="",0,24-Table110[[#This Row],[Legal Non-Operating Time]]-Table110[[#This Row],[No Demand Time]]-Table110[[#This Row],[Force Majeure]])</f>
        <v/>
      </c>
      <c r="U345" s="26" t="n"/>
      <c r="V345" s="26" t="n"/>
      <c r="W345" s="26" t="n"/>
      <c r="X345" s="26" t="n"/>
      <c r="Y345" s="26" t="n"/>
      <c r="Z345" s="26" t="n"/>
      <c r="AA345" s="26" t="n"/>
      <c r="AB345" s="30">
        <f>Table110[[#This Row],[Hours Used]]-SUM(Table110[[#This Row],[Planned Maintenance]:[Start and Finish Production]])</f>
        <v/>
      </c>
      <c r="AC345" s="26" t="n"/>
      <c r="AD345" s="26" t="n"/>
      <c r="AE345" s="26" t="n"/>
      <c r="AF345" s="26" t="n"/>
      <c r="AG345" s="26" t="n"/>
      <c r="AH345" s="26" t="n"/>
      <c r="AI345" s="24">
        <f>(Table110[[#This Row],[Hours Used]]-SUM(Table110[[#This Row],[Planned Maintenance]:[Start and Finish Production]])-SUM(Table110[[#This Row],[Minor Stoppages]:[Material Shortages]])-Table110[[#This Row],[Quality Loss (Hrs)]]-Table110[[#This Row],[Operating Time]])/3</f>
        <v/>
      </c>
      <c r="AJ345" s="24">
        <f>IFERROR(IF(Table110[[#This Row],[SKU]]="",0,Table110[[#This Row],[Quality Loss (T)]]/(Table110[[#This Row],[SOC (TPD)]]/24)),"")</f>
        <v/>
      </c>
      <c r="AK345" s="31">
        <f>IFERROR(IF(Table110[[#This Row],[SKU]]="",0,Table110[[#This Row],[Volume Delivered (T)]]/(Table110[[#This Row],[SOC (TPD)]]/24)),"")</f>
        <v/>
      </c>
      <c r="AL345" s="31">
        <f>IFERROR(Table110[[#This Row],[Operating Time]]/Table110[[#This Row],[PRODUCTION HOURS]],"")</f>
        <v/>
      </c>
      <c r="AM345" s="32" t="n"/>
      <c r="AN345" s="32" t="n"/>
      <c r="AO345" s="32" t="n"/>
      <c r="AP345" s="32" t="n">
        <v>0</v>
      </c>
      <c r="AQ345" s="32" t="n">
        <v>0</v>
      </c>
      <c r="AR345" s="32" t="n"/>
      <c r="AS345" s="32">
        <f>IFERROR(SUMIFS(#REF!,#REF!,'Shift Wise-Data Sheet'!A:A,#REF!,"Samridhi Perk Line")/SUMIFS(#REF!,#REF!,'Shift Wise-Data Sheet'!A:A,#REF!,"Samridhi Perk Line"),"")</f>
        <v/>
      </c>
      <c r="AT345" s="32" t="n"/>
      <c r="AU345" s="32" t="n"/>
      <c r="AV345" s="203">
        <f>IFERROR(VLOOKUP(Table110[[#This Row],[Date]],'Overweight Data'!A343:G1438,6,FALSE),"")</f>
        <v/>
      </c>
      <c r="AW345" s="213">
        <f>IFERROR(
   IF(
      OR(Table110[[#This Row],[Operating Time]]=0, (Table110[[#This Row],[Operating Time]]/IF(AD345&lt;=1,AD345+1,AD345))*60=0),
      1,
      ((Table110[[#This Row],[Operating Time]])/IF(AD345&lt;=1,AD345+1,AD345))*60
   ),
"_")</f>
        <v/>
      </c>
      <c r="AX345" s="213">
        <f>COUNTIFS('Downtime Data'!A:A,Table110[[#This Row],[Date]])</f>
        <v/>
      </c>
      <c r="AY345" s="211">
        <f>IFERROR((SUM(Table110[[#This Row],[Minor Stoppages]:[Material Shortages]])/Table110[[#This Row],['# Stops]])*60,"")</f>
        <v/>
      </c>
      <c r="AZ345" s="211" t="n"/>
      <c r="BA345" s="33" t="n">
        <v>46382</v>
      </c>
    </row>
    <row r="346" ht="20.15" customHeight="1" s="452">
      <c r="A346" s="21" t="n">
        <v>46363</v>
      </c>
      <c r="B346" s="22">
        <f>IF(A346="","",TEXT(A346,"dddddd"))</f>
        <v/>
      </c>
      <c r="C346" s="22" t="n"/>
      <c r="D346" s="23" t="n"/>
      <c r="E346" s="24">
        <f t="array" ref="E346">IFERROR(INDIRECT(D346),"")</f>
        <v/>
      </c>
      <c r="F346" s="25" t="n"/>
      <c r="G346" s="26" t="n"/>
      <c r="H346" s="27">
        <f>IFERROR((Table110[[#This Row],[Plan]]/Table110[[#This Row],[Hours Used]])/(Table110[[#This Row],[SOC (TPD)]]/24),"")</f>
        <v/>
      </c>
      <c r="I346" s="27">
        <f>IFERROR((Table110[[#This Row],[Volume Delivered (T)]]/Table110[[#This Row],[Hours Used]])/(Table110[[#This Row],[SOC (TPD)]]/24),"")</f>
        <v/>
      </c>
      <c r="J346" s="28" t="n"/>
      <c r="K346" s="28" t="n"/>
      <c r="L346" s="28" t="n"/>
      <c r="M346" s="25" t="n"/>
      <c r="N346" s="29" t="n"/>
      <c r="O346" s="83" t="n"/>
      <c r="P346" s="25" t="n"/>
      <c r="Q346" s="25" t="n"/>
      <c r="R346" s="69" t="n"/>
      <c r="S346" s="70" t="n"/>
      <c r="T346" s="30">
        <f>IF(Table110[[#This Row],[SKU]]="",0,24-Table110[[#This Row],[Legal Non-Operating Time]]-Table110[[#This Row],[No Demand Time]]-Table110[[#This Row],[Force Majeure]])</f>
        <v/>
      </c>
      <c r="U346" s="26" t="n"/>
      <c r="V346" s="26" t="n"/>
      <c r="W346" s="26" t="n"/>
      <c r="X346" s="26" t="n"/>
      <c r="Y346" s="26" t="n"/>
      <c r="Z346" s="26" t="n"/>
      <c r="AA346" s="26" t="n"/>
      <c r="AB346" s="30">
        <f>Table110[[#This Row],[Hours Used]]-SUM(Table110[[#This Row],[Planned Maintenance]:[Start and Finish Production]])</f>
        <v/>
      </c>
      <c r="AC346" s="26" t="n"/>
      <c r="AD346" s="26" t="n"/>
      <c r="AE346" s="26" t="n"/>
      <c r="AF346" s="26" t="n"/>
      <c r="AG346" s="26" t="n"/>
      <c r="AH346" s="26" t="n"/>
      <c r="AI346" s="24">
        <f>(Table110[[#This Row],[Hours Used]]-SUM(Table110[[#This Row],[Planned Maintenance]:[Start and Finish Production]])-SUM(Table110[[#This Row],[Minor Stoppages]:[Material Shortages]])-Table110[[#This Row],[Quality Loss (Hrs)]]-Table110[[#This Row],[Operating Time]])/3</f>
        <v/>
      </c>
      <c r="AJ346" s="24">
        <f>IFERROR(IF(Table110[[#This Row],[SKU]]="",0,Table110[[#This Row],[Quality Loss (T)]]/(Table110[[#This Row],[SOC (TPD)]]/24)),"")</f>
        <v/>
      </c>
      <c r="AK346" s="31">
        <f>IFERROR(IF(Table110[[#This Row],[SKU]]="",0,Table110[[#This Row],[Volume Delivered (T)]]/(Table110[[#This Row],[SOC (TPD)]]/24)),"")</f>
        <v/>
      </c>
      <c r="AL346" s="31">
        <f>IFERROR(Table110[[#This Row],[Operating Time]]/Table110[[#This Row],[PRODUCTION HOURS]],"")</f>
        <v/>
      </c>
      <c r="AM346" s="32" t="n"/>
      <c r="AN346" s="32" t="n"/>
      <c r="AO346" s="32" t="n"/>
      <c r="AP346" s="32" t="n">
        <v>0</v>
      </c>
      <c r="AQ346" s="32" t="n">
        <v>0</v>
      </c>
      <c r="AR346" s="32" t="n"/>
      <c r="AS346" s="32">
        <f>IFERROR(SUMIFS(#REF!,#REF!,'Shift Wise-Data Sheet'!A:A,#REF!,"Samridhi Perk Line")/SUMIFS(#REF!,#REF!,'Shift Wise-Data Sheet'!A:A,#REF!,"Samridhi Perk Line"),"")</f>
        <v/>
      </c>
      <c r="AT346" s="32" t="n"/>
      <c r="AU346" s="32" t="n"/>
      <c r="AV346" s="203">
        <f>IFERROR(VLOOKUP(Table110[[#This Row],[Date]],'Overweight Data'!A344:G1439,6,FALSE),"")</f>
        <v/>
      </c>
      <c r="AW346" s="213">
        <f>IFERROR(
   IF(
      OR(Table110[[#This Row],[Operating Time]]=0, (Table110[[#This Row],[Operating Time]]/IF(AD346&lt;=1,AD346+1,AD346))*60=0),
      1,
      ((Table110[[#This Row],[Operating Time]])/IF(AD346&lt;=1,AD346+1,AD346))*60
   ),
"_")</f>
        <v/>
      </c>
      <c r="AX346" s="213">
        <f>COUNTIFS('Downtime Data'!A:A,Table110[[#This Row],[Date]])</f>
        <v/>
      </c>
      <c r="AY346" s="211">
        <f>IFERROR((SUM(Table110[[#This Row],[Minor Stoppages]:[Material Shortages]])/Table110[[#This Row],['# Stops]])*60,"")</f>
        <v/>
      </c>
      <c r="AZ346" s="211" t="n"/>
      <c r="BA346" s="33" t="n">
        <v>46382</v>
      </c>
    </row>
    <row r="347" ht="20.15" customHeight="1" s="452">
      <c r="A347" s="21" t="n">
        <v>46364</v>
      </c>
      <c r="B347" s="22">
        <f>IF(A347="","",TEXT(A347,"dddddd"))</f>
        <v/>
      </c>
      <c r="C347" s="22" t="n"/>
      <c r="D347" s="23" t="n"/>
      <c r="E347" s="24">
        <f t="array" ref="E347">IFERROR(INDIRECT(D347),"")</f>
        <v/>
      </c>
      <c r="F347" s="25" t="n"/>
      <c r="G347" s="26" t="n"/>
      <c r="H347" s="27">
        <f>IFERROR((Table110[[#This Row],[Plan]]/Table110[[#This Row],[Hours Used]])/(Table110[[#This Row],[SOC (TPD)]]/24),"")</f>
        <v/>
      </c>
      <c r="I347" s="27">
        <f>IFERROR((Table110[[#This Row],[Volume Delivered (T)]]/Table110[[#This Row],[Hours Used]])/(Table110[[#This Row],[SOC (TPD)]]/24),"")</f>
        <v/>
      </c>
      <c r="J347" s="28" t="n"/>
      <c r="K347" s="28" t="n"/>
      <c r="L347" s="28" t="n"/>
      <c r="M347" s="25" t="n"/>
      <c r="N347" s="29" t="n"/>
      <c r="O347" s="83" t="n"/>
      <c r="P347" s="25" t="n"/>
      <c r="Q347" s="25" t="n"/>
      <c r="R347" s="69" t="n"/>
      <c r="S347" s="70" t="n"/>
      <c r="T347" s="30">
        <f>IF(Table110[[#This Row],[SKU]]="",0,24-Table110[[#This Row],[Legal Non-Operating Time]]-Table110[[#This Row],[No Demand Time]]-Table110[[#This Row],[Force Majeure]])</f>
        <v/>
      </c>
      <c r="U347" s="26" t="n"/>
      <c r="V347" s="26" t="n"/>
      <c r="W347" s="26" t="n"/>
      <c r="X347" s="26" t="n"/>
      <c r="Y347" s="26" t="n"/>
      <c r="Z347" s="26" t="n"/>
      <c r="AA347" s="26" t="n"/>
      <c r="AB347" s="30">
        <f>Table110[[#This Row],[Hours Used]]-SUM(Table110[[#This Row],[Planned Maintenance]:[Start and Finish Production]])</f>
        <v/>
      </c>
      <c r="AC347" s="26" t="n"/>
      <c r="AD347" s="26" t="n"/>
      <c r="AE347" s="26" t="n"/>
      <c r="AF347" s="26" t="n"/>
      <c r="AG347" s="26" t="n"/>
      <c r="AH347" s="26" t="n"/>
      <c r="AI347" s="24">
        <f>(Table110[[#This Row],[Hours Used]]-SUM(Table110[[#This Row],[Planned Maintenance]:[Start and Finish Production]])-SUM(Table110[[#This Row],[Minor Stoppages]:[Material Shortages]])-Table110[[#This Row],[Quality Loss (Hrs)]]-Table110[[#This Row],[Operating Time]])/3</f>
        <v/>
      </c>
      <c r="AJ347" s="24">
        <f>IFERROR(IF(Table110[[#This Row],[SKU]]="",0,Table110[[#This Row],[Quality Loss (T)]]/(Table110[[#This Row],[SOC (TPD)]]/24)),"")</f>
        <v/>
      </c>
      <c r="AK347" s="31">
        <f>IFERROR(IF(Table110[[#This Row],[SKU]]="",0,Table110[[#This Row],[Volume Delivered (T)]]/(Table110[[#This Row],[SOC (TPD)]]/24)),"")</f>
        <v/>
      </c>
      <c r="AL347" s="31">
        <f>IFERROR(Table110[[#This Row],[Operating Time]]/Table110[[#This Row],[PRODUCTION HOURS]],"")</f>
        <v/>
      </c>
      <c r="AM347" s="32" t="n"/>
      <c r="AN347" s="32" t="n"/>
      <c r="AO347" s="32" t="n"/>
      <c r="AP347" s="32" t="n">
        <v>0</v>
      </c>
      <c r="AQ347" s="32" t="n">
        <v>0</v>
      </c>
      <c r="AR347" s="32" t="n"/>
      <c r="AS347" s="32">
        <f>IFERROR(SUMIFS(#REF!,#REF!,'Shift Wise-Data Sheet'!A:A,#REF!,"Samridhi Perk Line")/SUMIFS(#REF!,#REF!,'Shift Wise-Data Sheet'!A:A,#REF!,"Samridhi Perk Line"),"")</f>
        <v/>
      </c>
      <c r="AT347" s="32" t="n"/>
      <c r="AU347" s="32" t="n"/>
      <c r="AV347" s="203">
        <f>IFERROR(VLOOKUP(Table110[[#This Row],[Date]],'Overweight Data'!A345:G1440,6,FALSE),"")</f>
        <v/>
      </c>
      <c r="AW347" s="213">
        <f>IFERROR(
   IF(
      OR(Table110[[#This Row],[Operating Time]]=0, (Table110[[#This Row],[Operating Time]]/IF(AD347&lt;=1,AD347+1,AD347))*60=0),
      1,
      ((Table110[[#This Row],[Operating Time]])/IF(AD347&lt;=1,AD347+1,AD347))*60
   ),
"_")</f>
        <v/>
      </c>
      <c r="AX347" s="213">
        <f>COUNTIFS('Downtime Data'!A:A,Table110[[#This Row],[Date]])</f>
        <v/>
      </c>
      <c r="AY347" s="211">
        <f>IFERROR((SUM(Table110[[#This Row],[Minor Stoppages]:[Material Shortages]])/Table110[[#This Row],['# Stops]])*60,"")</f>
        <v/>
      </c>
      <c r="AZ347" s="211" t="n"/>
      <c r="BA347" s="33" t="n">
        <v>46382</v>
      </c>
    </row>
    <row r="348" ht="20.15" customHeight="1" s="452">
      <c r="A348" s="21" t="n">
        <v>46365</v>
      </c>
      <c r="B348" s="22">
        <f>IF(A348="","",TEXT(A348,"dddddd"))</f>
        <v/>
      </c>
      <c r="C348" s="22" t="n"/>
      <c r="D348" s="23" t="n"/>
      <c r="E348" s="24">
        <f t="array" ref="E348">IFERROR(INDIRECT(D348),"")</f>
        <v/>
      </c>
      <c r="F348" s="25" t="n"/>
      <c r="G348" s="26" t="n"/>
      <c r="H348" s="27">
        <f>IFERROR((Table110[[#This Row],[Plan]]/Table110[[#This Row],[Hours Used]])/(Table110[[#This Row],[SOC (TPD)]]/24),"")</f>
        <v/>
      </c>
      <c r="I348" s="27">
        <f>IFERROR((Table110[[#This Row],[Volume Delivered (T)]]/Table110[[#This Row],[Hours Used]])/(Table110[[#This Row],[SOC (TPD)]]/24),"")</f>
        <v/>
      </c>
      <c r="J348" s="28" t="n"/>
      <c r="K348" s="28" t="n"/>
      <c r="L348" s="28" t="n"/>
      <c r="M348" s="25" t="n"/>
      <c r="N348" s="29" t="n"/>
      <c r="O348" s="83" t="n"/>
      <c r="P348" s="25" t="n"/>
      <c r="Q348" s="25" t="n"/>
      <c r="R348" s="69" t="n"/>
      <c r="S348" s="70" t="n"/>
      <c r="T348" s="30">
        <f>IF(Table110[[#This Row],[SKU]]="",0,24-Table110[[#This Row],[Legal Non-Operating Time]]-Table110[[#This Row],[No Demand Time]]-Table110[[#This Row],[Force Majeure]])</f>
        <v/>
      </c>
      <c r="U348" s="26" t="n"/>
      <c r="V348" s="26" t="n"/>
      <c r="W348" s="26" t="n"/>
      <c r="X348" s="26" t="n"/>
      <c r="Y348" s="26" t="n"/>
      <c r="Z348" s="26" t="n"/>
      <c r="AA348" s="26" t="n"/>
      <c r="AB348" s="30">
        <f>Table110[[#This Row],[Hours Used]]-SUM(Table110[[#This Row],[Planned Maintenance]:[Start and Finish Production]])</f>
        <v/>
      </c>
      <c r="AC348" s="26" t="n"/>
      <c r="AD348" s="26" t="n"/>
      <c r="AE348" s="26" t="n"/>
      <c r="AF348" s="26" t="n"/>
      <c r="AG348" s="26" t="n"/>
      <c r="AH348" s="26" t="n"/>
      <c r="AI348" s="24">
        <f>(Table110[[#This Row],[Hours Used]]-SUM(Table110[[#This Row],[Planned Maintenance]:[Start and Finish Production]])-SUM(Table110[[#This Row],[Minor Stoppages]:[Material Shortages]])-Table110[[#This Row],[Quality Loss (Hrs)]]-Table110[[#This Row],[Operating Time]])/3</f>
        <v/>
      </c>
      <c r="AJ348" s="24">
        <f>IFERROR(IF(Table110[[#This Row],[SKU]]="",0,Table110[[#This Row],[Quality Loss (T)]]/(Table110[[#This Row],[SOC (TPD)]]/24)),"")</f>
        <v/>
      </c>
      <c r="AK348" s="31">
        <f>IFERROR(IF(Table110[[#This Row],[SKU]]="",0,Table110[[#This Row],[Volume Delivered (T)]]/(Table110[[#This Row],[SOC (TPD)]]/24)),"")</f>
        <v/>
      </c>
      <c r="AL348" s="31">
        <f>IFERROR(Table110[[#This Row],[Operating Time]]/Table110[[#This Row],[PRODUCTION HOURS]],"")</f>
        <v/>
      </c>
      <c r="AM348" s="32" t="n"/>
      <c r="AN348" s="32" t="n"/>
      <c r="AO348" s="32" t="n"/>
      <c r="AP348" s="32" t="n">
        <v>0</v>
      </c>
      <c r="AQ348" s="32" t="n">
        <v>0</v>
      </c>
      <c r="AR348" s="32" t="n"/>
      <c r="AS348" s="32">
        <f>IFERROR(SUMIFS(#REF!,#REF!,'Shift Wise-Data Sheet'!A:A,#REF!,"Samridhi Perk Line")/SUMIFS(#REF!,#REF!,'Shift Wise-Data Sheet'!A:A,#REF!,"Samridhi Perk Line"),"")</f>
        <v/>
      </c>
      <c r="AT348" s="32" t="n"/>
      <c r="AU348" s="32" t="n"/>
      <c r="AV348" s="203">
        <f>IFERROR(VLOOKUP(Table110[[#This Row],[Date]],'Overweight Data'!A346:G1441,6,FALSE),"")</f>
        <v/>
      </c>
      <c r="AW348" s="213">
        <f>IFERROR(
   IF(
      OR(Table110[[#This Row],[Operating Time]]=0, (Table110[[#This Row],[Operating Time]]/IF(AD348&lt;=1,AD348+1,AD348))*60=0),
      1,
      ((Table110[[#This Row],[Operating Time]])/IF(AD348&lt;=1,AD348+1,AD348))*60
   ),
"_")</f>
        <v/>
      </c>
      <c r="AX348" s="213">
        <f>COUNTIFS('Downtime Data'!A:A,Table110[[#This Row],[Date]])</f>
        <v/>
      </c>
      <c r="AY348" s="211">
        <f>IFERROR((SUM(Table110[[#This Row],[Minor Stoppages]:[Material Shortages]])/Table110[[#This Row],['# Stops]])*60,"")</f>
        <v/>
      </c>
      <c r="AZ348" s="211" t="n"/>
      <c r="BA348" s="33" t="n">
        <v>46382</v>
      </c>
    </row>
    <row r="349" ht="20.15" customHeight="1" s="452">
      <c r="A349" s="21" t="n">
        <v>46366</v>
      </c>
      <c r="B349" s="22">
        <f>IF(A349="","",TEXT(A349,"dddddd"))</f>
        <v/>
      </c>
      <c r="C349" s="22" t="n"/>
      <c r="D349" s="23" t="n"/>
      <c r="E349" s="24">
        <f t="array" ref="E349">IFERROR(INDIRECT(D349),"")</f>
        <v/>
      </c>
      <c r="F349" s="25" t="n"/>
      <c r="G349" s="26" t="n"/>
      <c r="H349" s="27">
        <f>IFERROR((Table110[[#This Row],[Plan]]/Table110[[#This Row],[Hours Used]])/(Table110[[#This Row],[SOC (TPD)]]/24),"")</f>
        <v/>
      </c>
      <c r="I349" s="27">
        <f>IFERROR((Table110[[#This Row],[Volume Delivered (T)]]/Table110[[#This Row],[Hours Used]])/(Table110[[#This Row],[SOC (TPD)]]/24),"")</f>
        <v/>
      </c>
      <c r="J349" s="28" t="n"/>
      <c r="K349" s="28" t="n"/>
      <c r="L349" s="28" t="n"/>
      <c r="M349" s="25" t="n"/>
      <c r="N349" s="29" t="n"/>
      <c r="O349" s="83" t="n"/>
      <c r="P349" s="25" t="n"/>
      <c r="Q349" s="25" t="n"/>
      <c r="R349" s="69" t="n"/>
      <c r="S349" s="70" t="n"/>
      <c r="T349" s="30">
        <f>IF(Table110[[#This Row],[SKU]]="",0,24-Table110[[#This Row],[Legal Non-Operating Time]]-Table110[[#This Row],[No Demand Time]]-Table110[[#This Row],[Force Majeure]])</f>
        <v/>
      </c>
      <c r="U349" s="26" t="n"/>
      <c r="V349" s="26" t="n"/>
      <c r="W349" s="26" t="n"/>
      <c r="X349" s="26" t="n"/>
      <c r="Y349" s="26" t="n"/>
      <c r="Z349" s="26" t="n"/>
      <c r="AA349" s="26" t="n"/>
      <c r="AB349" s="30">
        <f>Table110[[#This Row],[Hours Used]]-SUM(Table110[[#This Row],[Planned Maintenance]:[Start and Finish Production]])</f>
        <v/>
      </c>
      <c r="AC349" s="26" t="n"/>
      <c r="AD349" s="26" t="n"/>
      <c r="AE349" s="26" t="n"/>
      <c r="AF349" s="26" t="n"/>
      <c r="AG349" s="26" t="n"/>
      <c r="AH349" s="26" t="n"/>
      <c r="AI349" s="24">
        <f>(Table110[[#This Row],[Hours Used]]-SUM(Table110[[#This Row],[Planned Maintenance]:[Start and Finish Production]])-SUM(Table110[[#This Row],[Minor Stoppages]:[Material Shortages]])-Table110[[#This Row],[Quality Loss (Hrs)]]-Table110[[#This Row],[Operating Time]])/3</f>
        <v/>
      </c>
      <c r="AJ349" s="24">
        <f>IFERROR(IF(Table110[[#This Row],[SKU]]="",0,Table110[[#This Row],[Quality Loss (T)]]/(Table110[[#This Row],[SOC (TPD)]]/24)),"")</f>
        <v/>
      </c>
      <c r="AK349" s="31">
        <f>IFERROR(IF(Table110[[#This Row],[SKU]]="",0,Table110[[#This Row],[Volume Delivered (T)]]/(Table110[[#This Row],[SOC (TPD)]]/24)),"")</f>
        <v/>
      </c>
      <c r="AL349" s="31">
        <f>IFERROR(Table110[[#This Row],[Operating Time]]/Table110[[#This Row],[PRODUCTION HOURS]],"")</f>
        <v/>
      </c>
      <c r="AM349" s="32" t="n"/>
      <c r="AN349" s="32" t="n"/>
      <c r="AO349" s="32" t="n"/>
      <c r="AP349" s="32" t="n">
        <v>0</v>
      </c>
      <c r="AQ349" s="32" t="n">
        <v>0</v>
      </c>
      <c r="AR349" s="32" t="n"/>
      <c r="AS349" s="32">
        <f>IFERROR(SUMIFS(#REF!,#REF!,'Shift Wise-Data Sheet'!A:A,#REF!,"Samridhi Perk Line")/SUMIFS(#REF!,#REF!,'Shift Wise-Data Sheet'!A:A,#REF!,"Samridhi Perk Line"),"")</f>
        <v/>
      </c>
      <c r="AT349" s="32" t="n"/>
      <c r="AU349" s="32" t="n"/>
      <c r="AV349" s="203">
        <f>IFERROR(VLOOKUP(Table110[[#This Row],[Date]],'Overweight Data'!A347:G1442,6,FALSE),"")</f>
        <v/>
      </c>
      <c r="AW349" s="213">
        <f>IFERROR(
   IF(
      OR(Table110[[#This Row],[Operating Time]]=0, (Table110[[#This Row],[Operating Time]]/IF(AD349&lt;=1,AD349+1,AD349))*60=0),
      1,
      ((Table110[[#This Row],[Operating Time]])/IF(AD349&lt;=1,AD349+1,AD349))*60
   ),
"_")</f>
        <v/>
      </c>
      <c r="AX349" s="213">
        <f>COUNTIFS('Downtime Data'!A:A,Table110[[#This Row],[Date]])</f>
        <v/>
      </c>
      <c r="AY349" s="211">
        <f>IFERROR((SUM(Table110[[#This Row],[Minor Stoppages]:[Material Shortages]])/Table110[[#This Row],['# Stops]])*60,"")</f>
        <v/>
      </c>
      <c r="AZ349" s="211" t="n"/>
      <c r="BA349" s="33" t="n">
        <v>46382</v>
      </c>
    </row>
    <row r="350" ht="20.15" customHeight="1" s="452">
      <c r="A350" s="21" t="n">
        <v>46367</v>
      </c>
      <c r="B350" s="22">
        <f>IF(A350="","",TEXT(A350,"dddddd"))</f>
        <v/>
      </c>
      <c r="C350" s="22" t="n"/>
      <c r="D350" s="23" t="n"/>
      <c r="E350" s="24">
        <f t="array" ref="E350">IFERROR(INDIRECT(D350),"")</f>
        <v/>
      </c>
      <c r="F350" s="25" t="n"/>
      <c r="G350" s="26" t="n"/>
      <c r="H350" s="27">
        <f>IFERROR((Table110[[#This Row],[Plan]]/Table110[[#This Row],[Hours Used]])/(Table110[[#This Row],[SOC (TPD)]]/24),"")</f>
        <v/>
      </c>
      <c r="I350" s="27">
        <f>IFERROR((Table110[[#This Row],[Volume Delivered (T)]]/Table110[[#This Row],[Hours Used]])/(Table110[[#This Row],[SOC (TPD)]]/24),"")</f>
        <v/>
      </c>
      <c r="J350" s="28" t="n"/>
      <c r="K350" s="28" t="n"/>
      <c r="L350" s="28" t="n"/>
      <c r="M350" s="25" t="n"/>
      <c r="N350" s="29" t="n"/>
      <c r="O350" s="83" t="n"/>
      <c r="P350" s="25" t="n"/>
      <c r="Q350" s="25" t="n"/>
      <c r="R350" s="69" t="n"/>
      <c r="S350" s="70" t="n"/>
      <c r="T350" s="30">
        <f>IF(Table110[[#This Row],[SKU]]="",0,24-Table110[[#This Row],[Legal Non-Operating Time]]-Table110[[#This Row],[No Demand Time]]-Table110[[#This Row],[Force Majeure]])</f>
        <v/>
      </c>
      <c r="U350" s="26" t="n"/>
      <c r="V350" s="26" t="n"/>
      <c r="W350" s="26" t="n"/>
      <c r="X350" s="26" t="n"/>
      <c r="Y350" s="26" t="n"/>
      <c r="Z350" s="26" t="n"/>
      <c r="AA350" s="26" t="n"/>
      <c r="AB350" s="30">
        <f>Table110[[#This Row],[Hours Used]]-SUM(Table110[[#This Row],[Planned Maintenance]:[Start and Finish Production]])</f>
        <v/>
      </c>
      <c r="AC350" s="26" t="n"/>
      <c r="AD350" s="26" t="n"/>
      <c r="AE350" s="26" t="n"/>
      <c r="AF350" s="26" t="n"/>
      <c r="AG350" s="26" t="n"/>
      <c r="AH350" s="26" t="n"/>
      <c r="AI350" s="24">
        <f>(Table110[[#This Row],[Hours Used]]-SUM(Table110[[#This Row],[Planned Maintenance]:[Start and Finish Production]])-SUM(Table110[[#This Row],[Minor Stoppages]:[Material Shortages]])-Table110[[#This Row],[Quality Loss (Hrs)]]-Table110[[#This Row],[Operating Time]])/3</f>
        <v/>
      </c>
      <c r="AJ350" s="24">
        <f>IFERROR(IF(Table110[[#This Row],[SKU]]="",0,Table110[[#This Row],[Quality Loss (T)]]/(Table110[[#This Row],[SOC (TPD)]]/24)),"")</f>
        <v/>
      </c>
      <c r="AK350" s="31">
        <f>IFERROR(IF(Table110[[#This Row],[SKU]]="",0,Table110[[#This Row],[Volume Delivered (T)]]/(Table110[[#This Row],[SOC (TPD)]]/24)),"")</f>
        <v/>
      </c>
      <c r="AL350" s="31">
        <f>IFERROR(Table110[[#This Row],[Operating Time]]/Table110[[#This Row],[PRODUCTION HOURS]],"")</f>
        <v/>
      </c>
      <c r="AM350" s="32" t="n"/>
      <c r="AN350" s="32" t="n"/>
      <c r="AO350" s="32" t="n"/>
      <c r="AP350" s="32" t="n">
        <v>1</v>
      </c>
      <c r="AQ350" s="32" t="n">
        <v>0</v>
      </c>
      <c r="AR350" s="32" t="n"/>
      <c r="AS350" s="32">
        <f>IFERROR(SUMIFS(#REF!,#REF!,'Shift Wise-Data Sheet'!A:A,#REF!,"Samridhi Perk Line")/SUMIFS(#REF!,#REF!,'Shift Wise-Data Sheet'!A:A,#REF!,"Samridhi Perk Line"),"")</f>
        <v/>
      </c>
      <c r="AT350" s="32" t="n"/>
      <c r="AU350" s="32" t="n"/>
      <c r="AV350" s="203">
        <f>IFERROR(VLOOKUP(Table110[[#This Row],[Date]],'Overweight Data'!A348:G1443,6,FALSE),"")</f>
        <v/>
      </c>
      <c r="AW350" s="213">
        <f>IFERROR(
   IF(
      OR(Table110[[#This Row],[Operating Time]]=0, (Table110[[#This Row],[Operating Time]]/IF(AD350&lt;=1,AD350+1,AD350))*60=0),
      1,
      ((Table110[[#This Row],[Operating Time]])/IF(AD350&lt;=1,AD350+1,AD350))*60
   ),
"_")</f>
        <v/>
      </c>
      <c r="AX350" s="213">
        <f>COUNTIFS('Downtime Data'!A:A,Table110[[#This Row],[Date]])</f>
        <v/>
      </c>
      <c r="AY350" s="211">
        <f>IFERROR((SUM(Table110[[#This Row],[Minor Stoppages]:[Material Shortages]])/Table110[[#This Row],['# Stops]])*60,"")</f>
        <v/>
      </c>
      <c r="AZ350" s="211" t="n"/>
      <c r="BA350" s="33" t="n">
        <v>46382</v>
      </c>
    </row>
    <row r="351" ht="20.15" customHeight="1" s="452">
      <c r="A351" s="21" t="n">
        <v>46368</v>
      </c>
      <c r="B351" s="22">
        <f>IF(A351="","",TEXT(A351,"dddddd"))</f>
        <v/>
      </c>
      <c r="C351" s="22" t="n"/>
      <c r="D351" s="23" t="n"/>
      <c r="E351" s="24">
        <f t="array" ref="E351">IFERROR(INDIRECT(D351),"")</f>
        <v/>
      </c>
      <c r="F351" s="25" t="n"/>
      <c r="G351" s="26" t="n"/>
      <c r="H351" s="27">
        <f>IFERROR((Table110[[#This Row],[Plan]]/Table110[[#This Row],[Hours Used]])/(Table110[[#This Row],[SOC (TPD)]]/24),"")</f>
        <v/>
      </c>
      <c r="I351" s="27">
        <f>IFERROR((Table110[[#This Row],[Volume Delivered (T)]]/Table110[[#This Row],[Hours Used]])/(Table110[[#This Row],[SOC (TPD)]]/24),"")</f>
        <v/>
      </c>
      <c r="J351" s="28" t="n"/>
      <c r="K351" s="28" t="n"/>
      <c r="L351" s="28" t="n"/>
      <c r="M351" s="25" t="n"/>
      <c r="N351" s="29" t="n"/>
      <c r="O351" s="83" t="n"/>
      <c r="P351" s="25" t="n"/>
      <c r="Q351" s="25" t="n"/>
      <c r="R351" s="69" t="n"/>
      <c r="S351" s="70" t="n"/>
      <c r="T351" s="30">
        <f>IF(Table110[[#This Row],[SKU]]="",0,24-Table110[[#This Row],[Legal Non-Operating Time]]-Table110[[#This Row],[No Demand Time]]-Table110[[#This Row],[Force Majeure]])</f>
        <v/>
      </c>
      <c r="U351" s="26" t="n"/>
      <c r="V351" s="26" t="n"/>
      <c r="W351" s="26" t="n"/>
      <c r="X351" s="26" t="n"/>
      <c r="Y351" s="26" t="n"/>
      <c r="Z351" s="26" t="n"/>
      <c r="AA351" s="26" t="n"/>
      <c r="AB351" s="30">
        <f>Table110[[#This Row],[Hours Used]]-SUM(Table110[[#This Row],[Planned Maintenance]:[Start and Finish Production]])</f>
        <v/>
      </c>
      <c r="AC351" s="26" t="n"/>
      <c r="AD351" s="26" t="n"/>
      <c r="AE351" s="26" t="n"/>
      <c r="AF351" s="26" t="n"/>
      <c r="AG351" s="26" t="n"/>
      <c r="AH351" s="26" t="n"/>
      <c r="AI351" s="24">
        <f>(Table110[[#This Row],[Hours Used]]-SUM(Table110[[#This Row],[Planned Maintenance]:[Start and Finish Production]])-SUM(Table110[[#This Row],[Minor Stoppages]:[Material Shortages]])-Table110[[#This Row],[Quality Loss (Hrs)]]-Table110[[#This Row],[Operating Time]])/3</f>
        <v/>
      </c>
      <c r="AJ351" s="24">
        <f>IFERROR(IF(Table110[[#This Row],[SKU]]="",0,Table110[[#This Row],[Quality Loss (T)]]/(Table110[[#This Row],[SOC (TPD)]]/24)),"")</f>
        <v/>
      </c>
      <c r="AK351" s="31">
        <f>IFERROR(IF(Table110[[#This Row],[SKU]]="",0,Table110[[#This Row],[Volume Delivered (T)]]/(Table110[[#This Row],[SOC (TPD)]]/24)),"")</f>
        <v/>
      </c>
      <c r="AL351" s="31">
        <f>IFERROR(Table110[[#This Row],[Operating Time]]/Table110[[#This Row],[PRODUCTION HOURS]],"")</f>
        <v/>
      </c>
      <c r="AM351" s="32" t="n"/>
      <c r="AN351" s="32" t="n"/>
      <c r="AO351" s="32" t="n"/>
      <c r="AP351" s="32" t="n">
        <v>0</v>
      </c>
      <c r="AQ351" s="32" t="n">
        <v>0</v>
      </c>
      <c r="AR351" s="32" t="n"/>
      <c r="AS351" s="32">
        <f>IFERROR(SUMIFS(#REF!,#REF!,'Shift Wise-Data Sheet'!A:A,#REF!,"Samridhi Perk Line")/SUMIFS(#REF!,#REF!,'Shift Wise-Data Sheet'!A:A,#REF!,"Samridhi Perk Line"),"")</f>
        <v/>
      </c>
      <c r="AT351" s="32" t="n"/>
      <c r="AU351" s="32" t="n"/>
      <c r="AV351" s="203">
        <f>IFERROR(VLOOKUP(Table110[[#This Row],[Date]],'Overweight Data'!A349:G1444,6,FALSE),"")</f>
        <v/>
      </c>
      <c r="AW351" s="213">
        <f>IFERROR(
   IF(
      OR(Table110[[#This Row],[Operating Time]]=0, (Table110[[#This Row],[Operating Time]]/IF(AD351&lt;=1,AD351+1,AD351))*60=0),
      1,
      ((Table110[[#This Row],[Operating Time]])/IF(AD351&lt;=1,AD351+1,AD351))*60
   ),
"_")</f>
        <v/>
      </c>
      <c r="AX351" s="213">
        <f>COUNTIFS('Downtime Data'!A:A,Table110[[#This Row],[Date]])</f>
        <v/>
      </c>
      <c r="AY351" s="211">
        <f>IFERROR((SUM(Table110[[#This Row],[Minor Stoppages]:[Material Shortages]])/Table110[[#This Row],['# Stops]])*60,"")</f>
        <v/>
      </c>
      <c r="AZ351" s="211" t="n"/>
      <c r="BA351" s="33" t="n">
        <v>46382</v>
      </c>
    </row>
    <row r="352" ht="20.15" customHeight="1" s="452">
      <c r="A352" s="21" t="n">
        <v>46369</v>
      </c>
      <c r="B352" s="22">
        <f>IF(A352="","",TEXT(A352,"dddddd"))</f>
        <v/>
      </c>
      <c r="C352" s="22" t="n"/>
      <c r="D352" s="23" t="n"/>
      <c r="E352" s="24">
        <f t="array" ref="E352">IFERROR(INDIRECT(D352),"")</f>
        <v/>
      </c>
      <c r="F352" s="25" t="n"/>
      <c r="G352" s="26" t="n"/>
      <c r="H352" s="27">
        <f>IFERROR((Table110[[#This Row],[Plan]]/Table110[[#This Row],[Hours Used]])/(Table110[[#This Row],[SOC (TPD)]]/24),"")</f>
        <v/>
      </c>
      <c r="I352" s="27">
        <f>IFERROR((Table110[[#This Row],[Volume Delivered (T)]]/Table110[[#This Row],[Hours Used]])/(Table110[[#This Row],[SOC (TPD)]]/24),"")</f>
        <v/>
      </c>
      <c r="J352" s="28" t="n"/>
      <c r="K352" s="28" t="n"/>
      <c r="L352" s="28" t="n"/>
      <c r="M352" s="25" t="n"/>
      <c r="N352" s="29" t="n"/>
      <c r="O352" s="83" t="n"/>
      <c r="P352" s="25" t="n"/>
      <c r="Q352" s="25" t="n"/>
      <c r="R352" s="69" t="n"/>
      <c r="S352" s="70" t="n"/>
      <c r="T352" s="30">
        <f>IF(Table110[[#This Row],[SKU]]="",0,24-Table110[[#This Row],[Legal Non-Operating Time]]-Table110[[#This Row],[No Demand Time]]-Table110[[#This Row],[Force Majeure]])</f>
        <v/>
      </c>
      <c r="U352" s="26" t="n"/>
      <c r="V352" s="26" t="n"/>
      <c r="W352" s="26" t="n"/>
      <c r="X352" s="26" t="n"/>
      <c r="Y352" s="26" t="n"/>
      <c r="Z352" s="26" t="n"/>
      <c r="AA352" s="26" t="n"/>
      <c r="AB352" s="30">
        <f>Table110[[#This Row],[Hours Used]]-SUM(Table110[[#This Row],[Planned Maintenance]:[Start and Finish Production]])</f>
        <v/>
      </c>
      <c r="AC352" s="26" t="n"/>
      <c r="AD352" s="26" t="n"/>
      <c r="AE352" s="26" t="n"/>
      <c r="AF352" s="26" t="n"/>
      <c r="AG352" s="26" t="n"/>
      <c r="AH352" s="26" t="n"/>
      <c r="AI352" s="24">
        <f>(Table110[[#This Row],[Hours Used]]-SUM(Table110[[#This Row],[Planned Maintenance]:[Start and Finish Production]])-SUM(Table110[[#This Row],[Minor Stoppages]:[Material Shortages]])-Table110[[#This Row],[Quality Loss (Hrs)]]-Table110[[#This Row],[Operating Time]])/3</f>
        <v/>
      </c>
      <c r="AJ352" s="24">
        <f>IFERROR(IF(Table110[[#This Row],[SKU]]="",0,Table110[[#This Row],[Quality Loss (T)]]/(Table110[[#This Row],[SOC (TPD)]]/24)),"")</f>
        <v/>
      </c>
      <c r="AK352" s="31">
        <f>IFERROR(IF(Table110[[#This Row],[SKU]]="",0,Table110[[#This Row],[Volume Delivered (T)]]/(Table110[[#This Row],[SOC (TPD)]]/24)),"")</f>
        <v/>
      </c>
      <c r="AL352" s="31">
        <f>IFERROR(Table110[[#This Row],[Operating Time]]/Table110[[#This Row],[PRODUCTION HOURS]],"")</f>
        <v/>
      </c>
      <c r="AM352" s="32" t="n"/>
      <c r="AN352" s="32" t="n"/>
      <c r="AO352" s="32" t="n"/>
      <c r="AP352" s="32" t="n">
        <v>0</v>
      </c>
      <c r="AQ352" s="32" t="n">
        <v>0</v>
      </c>
      <c r="AR352" s="32" t="n"/>
      <c r="AS352" s="32">
        <f>IFERROR(SUMIFS(#REF!,#REF!,'Shift Wise-Data Sheet'!A:A,#REF!,"Samridhi Perk Line")/SUMIFS(#REF!,#REF!,'Shift Wise-Data Sheet'!A:A,#REF!,"Samridhi Perk Line"),"")</f>
        <v/>
      </c>
      <c r="AT352" s="32" t="n"/>
      <c r="AU352" s="32" t="n"/>
      <c r="AV352" s="203">
        <f>IFERROR(VLOOKUP(Table110[[#This Row],[Date]],'Overweight Data'!A350:G1445,6,FALSE),"")</f>
        <v/>
      </c>
      <c r="AW352" s="213">
        <f>IFERROR(
   IF(
      OR(Table110[[#This Row],[Operating Time]]=0, (Table110[[#This Row],[Operating Time]]/IF(AD352&lt;=1,AD352+1,AD352))*60=0),
      1,
      ((Table110[[#This Row],[Operating Time]])/IF(AD352&lt;=1,AD352+1,AD352))*60
   ),
"_")</f>
        <v/>
      </c>
      <c r="AX352" s="213">
        <f>COUNTIFS('Downtime Data'!A:A,Table110[[#This Row],[Date]])</f>
        <v/>
      </c>
      <c r="AY352" s="211">
        <f>IFERROR((SUM(Table110[[#This Row],[Minor Stoppages]:[Material Shortages]])/Table110[[#This Row],['# Stops]])*60,"")</f>
        <v/>
      </c>
      <c r="AZ352" s="211" t="n"/>
      <c r="BA352" s="33" t="n">
        <v>46382</v>
      </c>
    </row>
    <row r="353" ht="20.15" customHeight="1" s="452">
      <c r="A353" s="21" t="n">
        <v>46370</v>
      </c>
      <c r="B353" s="22">
        <f>IF(A353="","",TEXT(A353,"dddddd"))</f>
        <v/>
      </c>
      <c r="C353" s="22" t="n"/>
      <c r="D353" s="23" t="n"/>
      <c r="E353" s="24">
        <f t="array" ref="E353">IFERROR(INDIRECT(D353),"")</f>
        <v/>
      </c>
      <c r="F353" s="25" t="n"/>
      <c r="G353" s="26" t="n"/>
      <c r="H353" s="27">
        <f>IFERROR((Table110[[#This Row],[Plan]]/Table110[[#This Row],[Hours Used]])/(Table110[[#This Row],[SOC (TPD)]]/24),"")</f>
        <v/>
      </c>
      <c r="I353" s="27">
        <f>IFERROR((Table110[[#This Row],[Volume Delivered (T)]]/Table110[[#This Row],[Hours Used]])/(Table110[[#This Row],[SOC (TPD)]]/24),"")</f>
        <v/>
      </c>
      <c r="J353" s="28" t="n"/>
      <c r="K353" s="28" t="n"/>
      <c r="L353" s="28" t="n"/>
      <c r="M353" s="25" t="n"/>
      <c r="N353" s="29" t="n"/>
      <c r="O353" s="83" t="n"/>
      <c r="P353" s="25" t="n"/>
      <c r="Q353" s="25" t="n"/>
      <c r="R353" s="69" t="n"/>
      <c r="S353" s="70" t="n"/>
      <c r="T353" s="30">
        <f>IF(Table110[[#This Row],[SKU]]="",0,24-Table110[[#This Row],[Legal Non-Operating Time]]-Table110[[#This Row],[No Demand Time]]-Table110[[#This Row],[Force Majeure]])</f>
        <v/>
      </c>
      <c r="U353" s="26" t="n"/>
      <c r="V353" s="26" t="n"/>
      <c r="W353" s="26" t="n"/>
      <c r="X353" s="26" t="n"/>
      <c r="Y353" s="26" t="n"/>
      <c r="Z353" s="26" t="n"/>
      <c r="AA353" s="26" t="n"/>
      <c r="AB353" s="30">
        <f>Table110[[#This Row],[Hours Used]]-SUM(Table110[[#This Row],[Planned Maintenance]:[Start and Finish Production]])</f>
        <v/>
      </c>
      <c r="AC353" s="26" t="n"/>
      <c r="AD353" s="26" t="n"/>
      <c r="AE353" s="26" t="n"/>
      <c r="AF353" s="26" t="n"/>
      <c r="AG353" s="26" t="n"/>
      <c r="AH353" s="26" t="n"/>
      <c r="AI353" s="24">
        <f>(Table110[[#This Row],[Hours Used]]-SUM(Table110[[#This Row],[Planned Maintenance]:[Start and Finish Production]])-SUM(Table110[[#This Row],[Minor Stoppages]:[Material Shortages]])-Table110[[#This Row],[Quality Loss (Hrs)]]-Table110[[#This Row],[Operating Time]])/3</f>
        <v/>
      </c>
      <c r="AJ353" s="24">
        <f>IFERROR(IF(Table110[[#This Row],[SKU]]="",0,Table110[[#This Row],[Quality Loss (T)]]/(Table110[[#This Row],[SOC (TPD)]]/24)),"")</f>
        <v/>
      </c>
      <c r="AK353" s="31">
        <f>IFERROR(IF(Table110[[#This Row],[SKU]]="",0,Table110[[#This Row],[Volume Delivered (T)]]/(Table110[[#This Row],[SOC (TPD)]]/24)),"")</f>
        <v/>
      </c>
      <c r="AL353" s="31">
        <f>IFERROR(Table110[[#This Row],[Operating Time]]/Table110[[#This Row],[PRODUCTION HOURS]],"")</f>
        <v/>
      </c>
      <c r="AM353" s="32" t="n"/>
      <c r="AN353" s="32" t="n"/>
      <c r="AO353" s="32" t="n"/>
      <c r="AP353" s="32" t="n">
        <v>0</v>
      </c>
      <c r="AQ353" s="32" t="n">
        <v>0</v>
      </c>
      <c r="AR353" s="32" t="n"/>
      <c r="AS353" s="32">
        <f>IFERROR(SUMIFS(#REF!,#REF!,'Shift Wise-Data Sheet'!A:A,#REF!,"Samridhi Perk Line")/SUMIFS(#REF!,#REF!,'Shift Wise-Data Sheet'!A:A,#REF!,"Samridhi Perk Line"),"")</f>
        <v/>
      </c>
      <c r="AT353" s="32" t="n"/>
      <c r="AU353" s="32" t="n"/>
      <c r="AV353" s="203">
        <f>IFERROR(VLOOKUP(Table110[[#This Row],[Date]],'Overweight Data'!A351:G1446,6,FALSE),"")</f>
        <v/>
      </c>
      <c r="AW353" s="213">
        <f>IFERROR(
   IF(
      OR(Table110[[#This Row],[Operating Time]]=0, (Table110[[#This Row],[Operating Time]]/IF(AD353&lt;=1,AD353+1,AD353))*60=0),
      1,
      ((Table110[[#This Row],[Operating Time]])/IF(AD353&lt;=1,AD353+1,AD353))*60
   ),
"_")</f>
        <v/>
      </c>
      <c r="AX353" s="213">
        <f>COUNTIFS('Downtime Data'!A:A,Table110[[#This Row],[Date]])</f>
        <v/>
      </c>
      <c r="AY353" s="211">
        <f>IFERROR((SUM(Table110[[#This Row],[Minor Stoppages]:[Material Shortages]])/Table110[[#This Row],['# Stops]])*60,"")</f>
        <v/>
      </c>
      <c r="AZ353" s="211" t="n"/>
      <c r="BA353" s="33" t="n">
        <v>46382</v>
      </c>
    </row>
    <row r="354" ht="20.15" customHeight="1" s="452">
      <c r="A354" s="21" t="n">
        <v>46371</v>
      </c>
      <c r="B354" s="22">
        <f>IF(A354="","",TEXT(A354,"dddddd"))</f>
        <v/>
      </c>
      <c r="C354" s="22" t="n"/>
      <c r="D354" s="23" t="n"/>
      <c r="E354" s="24">
        <f t="array" ref="E354">IFERROR(INDIRECT(D354),"")</f>
        <v/>
      </c>
      <c r="F354" s="25" t="n"/>
      <c r="G354" s="26" t="n"/>
      <c r="H354" s="27">
        <f>IFERROR((Table110[[#This Row],[Plan]]/Table110[[#This Row],[Hours Used]])/(Table110[[#This Row],[SOC (TPD)]]/24),"")</f>
        <v/>
      </c>
      <c r="I354" s="27">
        <f>IFERROR((Table110[[#This Row],[Volume Delivered (T)]]/Table110[[#This Row],[Hours Used]])/(Table110[[#This Row],[SOC (TPD)]]/24),"")</f>
        <v/>
      </c>
      <c r="J354" s="28" t="n"/>
      <c r="K354" s="28" t="n"/>
      <c r="L354" s="28" t="n"/>
      <c r="M354" s="25" t="n"/>
      <c r="N354" s="29" t="n"/>
      <c r="O354" s="83" t="n"/>
      <c r="P354" s="25" t="n"/>
      <c r="Q354" s="25" t="n"/>
      <c r="R354" s="69" t="n"/>
      <c r="S354" s="70" t="n"/>
      <c r="T354" s="30">
        <f>IF(Table110[[#This Row],[SKU]]="",0,24-Table110[[#This Row],[Legal Non-Operating Time]]-Table110[[#This Row],[No Demand Time]]-Table110[[#This Row],[Force Majeure]])</f>
        <v/>
      </c>
      <c r="U354" s="26" t="n"/>
      <c r="V354" s="26" t="n"/>
      <c r="W354" s="26" t="n"/>
      <c r="X354" s="26" t="n"/>
      <c r="Y354" s="26" t="n"/>
      <c r="Z354" s="26" t="n"/>
      <c r="AA354" s="26" t="n"/>
      <c r="AB354" s="30">
        <f>Table110[[#This Row],[Hours Used]]-SUM(Table110[[#This Row],[Planned Maintenance]:[Start and Finish Production]])</f>
        <v/>
      </c>
      <c r="AC354" s="26" t="n"/>
      <c r="AD354" s="26" t="n"/>
      <c r="AE354" s="26" t="n"/>
      <c r="AF354" s="26" t="n"/>
      <c r="AG354" s="26" t="n"/>
      <c r="AH354" s="26" t="n"/>
      <c r="AI354" s="24">
        <f>(Table110[[#This Row],[Hours Used]]-SUM(Table110[[#This Row],[Planned Maintenance]:[Start and Finish Production]])-SUM(Table110[[#This Row],[Minor Stoppages]:[Material Shortages]])-Table110[[#This Row],[Quality Loss (Hrs)]]-Table110[[#This Row],[Operating Time]])/3</f>
        <v/>
      </c>
      <c r="AJ354" s="24">
        <f>IFERROR(IF(Table110[[#This Row],[SKU]]="",0,Table110[[#This Row],[Quality Loss (T)]]/(Table110[[#This Row],[SOC (TPD)]]/24)),"")</f>
        <v/>
      </c>
      <c r="AK354" s="31">
        <f>IFERROR(IF(Table110[[#This Row],[SKU]]="",0,Table110[[#This Row],[Volume Delivered (T)]]/(Table110[[#This Row],[SOC (TPD)]]/24)),"")</f>
        <v/>
      </c>
      <c r="AL354" s="31">
        <f>IFERROR(Table110[[#This Row],[Operating Time]]/Table110[[#This Row],[PRODUCTION HOURS]],"")</f>
        <v/>
      </c>
      <c r="AM354" s="32" t="n"/>
      <c r="AN354" s="32" t="n"/>
      <c r="AO354" s="32" t="n"/>
      <c r="AP354" s="32" t="n">
        <v>3</v>
      </c>
      <c r="AQ354" s="32" t="n">
        <v>0</v>
      </c>
      <c r="AR354" s="32" t="n"/>
      <c r="AS354" s="32">
        <f>IFERROR(SUMIFS(#REF!,#REF!,'Shift Wise-Data Sheet'!A:A,#REF!,"Samridhi Perk Line")/SUMIFS(#REF!,#REF!,'Shift Wise-Data Sheet'!A:A,#REF!,"Samridhi Perk Line"),"")</f>
        <v/>
      </c>
      <c r="AT354" s="32" t="n"/>
      <c r="AU354" s="32" t="n"/>
      <c r="AV354" s="203">
        <f>IFERROR(VLOOKUP(Table110[[#This Row],[Date]],'Overweight Data'!A352:G1447,6,FALSE),"")</f>
        <v/>
      </c>
      <c r="AW354" s="213">
        <f>IFERROR(
   IF(
      OR(Table110[[#This Row],[Operating Time]]=0, (Table110[[#This Row],[Operating Time]]/IF(AD354&lt;=1,AD354+1,AD354))*60=0),
      1,
      ((Table110[[#This Row],[Operating Time]])/IF(AD354&lt;=1,AD354+1,AD354))*60
   ),
"_")</f>
        <v/>
      </c>
      <c r="AX354" s="213">
        <f>COUNTIFS('Downtime Data'!A:A,Table110[[#This Row],[Date]])</f>
        <v/>
      </c>
      <c r="AY354" s="211">
        <f>IFERROR((SUM(Table110[[#This Row],[Minor Stoppages]:[Material Shortages]])/Table110[[#This Row],['# Stops]])*60,"")</f>
        <v/>
      </c>
      <c r="AZ354" s="211" t="n"/>
      <c r="BA354" s="33" t="n">
        <v>46382</v>
      </c>
    </row>
    <row r="355" ht="20.15" customHeight="1" s="452">
      <c r="A355" s="21" t="n">
        <v>46372</v>
      </c>
      <c r="B355" s="22">
        <f>IF(A355="","",TEXT(A355,"dddddd"))</f>
        <v/>
      </c>
      <c r="C355" s="22" t="n"/>
      <c r="D355" s="23" t="n"/>
      <c r="E355" s="24">
        <f t="array" ref="E355">IFERROR(INDIRECT(D355),"")</f>
        <v/>
      </c>
      <c r="F355" s="25" t="n"/>
      <c r="G355" s="26" t="n"/>
      <c r="H355" s="27">
        <f>IFERROR((Table110[[#This Row],[Plan]]/Table110[[#This Row],[Hours Used]])/(Table110[[#This Row],[SOC (TPD)]]/24),"")</f>
        <v/>
      </c>
      <c r="I355" s="27">
        <f>IFERROR((Table110[[#This Row],[Volume Delivered (T)]]/Table110[[#This Row],[Hours Used]])/(Table110[[#This Row],[SOC (TPD)]]/24),"")</f>
        <v/>
      </c>
      <c r="J355" s="28" t="n"/>
      <c r="K355" s="28" t="n"/>
      <c r="L355" s="28" t="n"/>
      <c r="M355" s="25" t="n"/>
      <c r="N355" s="29" t="n"/>
      <c r="O355" s="83" t="n"/>
      <c r="P355" s="25" t="n"/>
      <c r="Q355" s="25" t="n"/>
      <c r="R355" s="69" t="n"/>
      <c r="S355" s="70" t="n"/>
      <c r="T355" s="30">
        <f>IF(Table110[[#This Row],[SKU]]="",0,24-Table110[[#This Row],[Legal Non-Operating Time]]-Table110[[#This Row],[No Demand Time]]-Table110[[#This Row],[Force Majeure]])</f>
        <v/>
      </c>
      <c r="U355" s="26" t="n"/>
      <c r="V355" s="26" t="n"/>
      <c r="W355" s="26" t="n"/>
      <c r="X355" s="26" t="n"/>
      <c r="Y355" s="26" t="n"/>
      <c r="Z355" s="26" t="n"/>
      <c r="AA355" s="26" t="n"/>
      <c r="AB355" s="30">
        <f>Table110[[#This Row],[Hours Used]]-SUM(Table110[[#This Row],[Planned Maintenance]:[Start and Finish Production]])</f>
        <v/>
      </c>
      <c r="AC355" s="26" t="n"/>
      <c r="AD355" s="26" t="n"/>
      <c r="AE355" s="26" t="n"/>
      <c r="AF355" s="26" t="n"/>
      <c r="AG355" s="26" t="n"/>
      <c r="AH355" s="26" t="n"/>
      <c r="AI355" s="24">
        <f>(Table110[[#This Row],[Hours Used]]-SUM(Table110[[#This Row],[Planned Maintenance]:[Start and Finish Production]])-SUM(Table110[[#This Row],[Minor Stoppages]:[Material Shortages]])-Table110[[#This Row],[Quality Loss (Hrs)]]-Table110[[#This Row],[Operating Time]])/3</f>
        <v/>
      </c>
      <c r="AJ355" s="24">
        <f>IFERROR(IF(Table110[[#This Row],[SKU]]="",0,Table110[[#This Row],[Quality Loss (T)]]/(Table110[[#This Row],[SOC (TPD)]]/24)),"")</f>
        <v/>
      </c>
      <c r="AK355" s="31">
        <f>IFERROR(IF(Table110[[#This Row],[SKU]]="",0,Table110[[#This Row],[Volume Delivered (T)]]/(Table110[[#This Row],[SOC (TPD)]]/24)),"")</f>
        <v/>
      </c>
      <c r="AL355" s="31">
        <f>IFERROR(Table110[[#This Row],[Operating Time]]/Table110[[#This Row],[PRODUCTION HOURS]],"")</f>
        <v/>
      </c>
      <c r="AM355" s="32" t="n"/>
      <c r="AN355" s="32" t="n"/>
      <c r="AO355" s="32" t="n"/>
      <c r="AP355" s="32" t="n">
        <v>0</v>
      </c>
      <c r="AQ355" s="32" t="n">
        <v>0</v>
      </c>
      <c r="AR355" s="32" t="n"/>
      <c r="AS355" s="32">
        <f>IFERROR(SUMIFS(#REF!,#REF!,'Shift Wise-Data Sheet'!A:A,#REF!,"Samridhi Perk Line")/SUMIFS(#REF!,#REF!,'Shift Wise-Data Sheet'!A:A,#REF!,"Samridhi Perk Line"),"")</f>
        <v/>
      </c>
      <c r="AT355" s="32" t="n"/>
      <c r="AU355" s="32" t="n"/>
      <c r="AV355" s="203">
        <f>IFERROR(VLOOKUP(Table110[[#This Row],[Date]],'Overweight Data'!A353:G1448,6,FALSE),"")</f>
        <v/>
      </c>
      <c r="AW355" s="213">
        <f>IFERROR(
   IF(
      OR(Table110[[#This Row],[Operating Time]]=0, (Table110[[#This Row],[Operating Time]]/IF(AD355&lt;=1,AD355+1,AD355))*60=0),
      1,
      ((Table110[[#This Row],[Operating Time]])/IF(AD355&lt;=1,AD355+1,AD355))*60
   ),
"_")</f>
        <v/>
      </c>
      <c r="AX355" s="213">
        <f>COUNTIFS('Downtime Data'!A:A,Table110[[#This Row],[Date]])</f>
        <v/>
      </c>
      <c r="AY355" s="211">
        <f>IFERROR((SUM(Table110[[#This Row],[Minor Stoppages]:[Material Shortages]])/Table110[[#This Row],['# Stops]])*60,"")</f>
        <v/>
      </c>
      <c r="AZ355" s="211" t="n"/>
      <c r="BA355" s="33" t="n">
        <v>46382</v>
      </c>
    </row>
    <row r="356" ht="20.15" customHeight="1" s="452">
      <c r="A356" s="21" t="n">
        <v>46373</v>
      </c>
      <c r="B356" s="22">
        <f>IF(A356="","",TEXT(A356,"dddddd"))</f>
        <v/>
      </c>
      <c r="C356" s="22" t="n"/>
      <c r="D356" s="23" t="n"/>
      <c r="E356" s="24">
        <f t="array" ref="E356">IFERROR(INDIRECT(D356),"")</f>
        <v/>
      </c>
      <c r="F356" s="25" t="n"/>
      <c r="G356" s="26" t="n"/>
      <c r="H356" s="27">
        <f>IFERROR((Table110[[#This Row],[Plan]]/Table110[[#This Row],[Hours Used]])/(Table110[[#This Row],[SOC (TPD)]]/24),"")</f>
        <v/>
      </c>
      <c r="I356" s="27">
        <f>IFERROR((Table110[[#This Row],[Volume Delivered (T)]]/Table110[[#This Row],[Hours Used]])/(Table110[[#This Row],[SOC (TPD)]]/24),"")</f>
        <v/>
      </c>
      <c r="J356" s="28" t="n"/>
      <c r="K356" s="28" t="n"/>
      <c r="L356" s="28" t="n"/>
      <c r="M356" s="25" t="n"/>
      <c r="N356" s="29" t="n"/>
      <c r="O356" s="83" t="n"/>
      <c r="P356" s="25" t="n"/>
      <c r="Q356" s="25" t="n"/>
      <c r="R356" s="69" t="n"/>
      <c r="S356" s="70" t="n"/>
      <c r="T356" s="30">
        <f>IF(Table110[[#This Row],[SKU]]="",0,24-Table110[[#This Row],[Legal Non-Operating Time]]-Table110[[#This Row],[No Demand Time]]-Table110[[#This Row],[Force Majeure]])</f>
        <v/>
      </c>
      <c r="U356" s="26" t="n"/>
      <c r="V356" s="26" t="n"/>
      <c r="W356" s="26" t="n"/>
      <c r="X356" s="26" t="n"/>
      <c r="Y356" s="26" t="n"/>
      <c r="Z356" s="26" t="n"/>
      <c r="AA356" s="26" t="n"/>
      <c r="AB356" s="30">
        <f>Table110[[#This Row],[Hours Used]]-SUM(Table110[[#This Row],[Planned Maintenance]:[Start and Finish Production]])</f>
        <v/>
      </c>
      <c r="AC356" s="26" t="n"/>
      <c r="AD356" s="26" t="n"/>
      <c r="AE356" s="26" t="n"/>
      <c r="AF356" s="26" t="n"/>
      <c r="AG356" s="26" t="n"/>
      <c r="AH356" s="26" t="n"/>
      <c r="AI356" s="24">
        <f>(Table110[[#This Row],[Hours Used]]-SUM(Table110[[#This Row],[Planned Maintenance]:[Start and Finish Production]])-SUM(Table110[[#This Row],[Minor Stoppages]:[Material Shortages]])-Table110[[#This Row],[Quality Loss (Hrs)]]-Table110[[#This Row],[Operating Time]])/3</f>
        <v/>
      </c>
      <c r="AJ356" s="24">
        <f>IFERROR(IF(Table110[[#This Row],[SKU]]="",0,Table110[[#This Row],[Quality Loss (T)]]/(Table110[[#This Row],[SOC (TPD)]]/24)),"")</f>
        <v/>
      </c>
      <c r="AK356" s="31">
        <f>IFERROR(IF(Table110[[#This Row],[SKU]]="",0,Table110[[#This Row],[Volume Delivered (T)]]/(Table110[[#This Row],[SOC (TPD)]]/24)),"")</f>
        <v/>
      </c>
      <c r="AL356" s="31">
        <f>IFERROR(Table110[[#This Row],[Operating Time]]/Table110[[#This Row],[PRODUCTION HOURS]],"")</f>
        <v/>
      </c>
      <c r="AM356" s="32" t="n"/>
      <c r="AN356" s="32" t="n"/>
      <c r="AO356" s="32" t="n"/>
      <c r="AP356" s="32" t="n">
        <v>0</v>
      </c>
      <c r="AQ356" s="32" t="n">
        <v>0</v>
      </c>
      <c r="AR356" s="32" t="n"/>
      <c r="AS356" s="32">
        <f>IFERROR(SUMIFS(#REF!,#REF!,'Shift Wise-Data Sheet'!A:A,#REF!,"Samridhi Perk Line")/SUMIFS(#REF!,#REF!,'Shift Wise-Data Sheet'!A:A,#REF!,"Samridhi Perk Line"),"")</f>
        <v/>
      </c>
      <c r="AT356" s="32" t="n"/>
      <c r="AU356" s="32" t="n"/>
      <c r="AV356" s="203">
        <f>IFERROR(VLOOKUP(Table110[[#This Row],[Date]],'Overweight Data'!A354:G1449,6,FALSE),"")</f>
        <v/>
      </c>
      <c r="AW356" s="213">
        <f>IFERROR(
   IF(
      OR(Table110[[#This Row],[Operating Time]]=0, (Table110[[#This Row],[Operating Time]]/IF(AD356&lt;=1,AD356+1,AD356))*60=0),
      1,
      ((Table110[[#This Row],[Operating Time]])/IF(AD356&lt;=1,AD356+1,AD356))*60
   ),
"_")</f>
        <v/>
      </c>
      <c r="AX356" s="213">
        <f>COUNTIFS('Downtime Data'!A:A,Table110[[#This Row],[Date]])</f>
        <v/>
      </c>
      <c r="AY356" s="211">
        <f>IFERROR((SUM(Table110[[#This Row],[Minor Stoppages]:[Material Shortages]])/Table110[[#This Row],['# Stops]])*60,"")</f>
        <v/>
      </c>
      <c r="AZ356" s="211" t="n"/>
      <c r="BA356" s="33" t="n">
        <v>46382</v>
      </c>
    </row>
    <row r="357" ht="20.15" customHeight="1" s="452">
      <c r="A357" s="21" t="n">
        <v>46374</v>
      </c>
      <c r="B357" s="22">
        <f>IF(A357="","",TEXT(A357,"dddddd"))</f>
        <v/>
      </c>
      <c r="C357" s="22" t="n"/>
      <c r="D357" s="23" t="n"/>
      <c r="E357" s="24">
        <f t="array" ref="E357">IFERROR(INDIRECT(D357),"")</f>
        <v/>
      </c>
      <c r="F357" s="25" t="n"/>
      <c r="G357" s="26" t="n"/>
      <c r="H357" s="27">
        <f>IFERROR((Table110[[#This Row],[Plan]]/Table110[[#This Row],[Hours Used]])/(Table110[[#This Row],[SOC (TPD)]]/24),"")</f>
        <v/>
      </c>
      <c r="I357" s="27">
        <f>IFERROR((Table110[[#This Row],[Volume Delivered (T)]]/Table110[[#This Row],[Hours Used]])/(Table110[[#This Row],[SOC (TPD)]]/24),"")</f>
        <v/>
      </c>
      <c r="J357" s="28" t="n"/>
      <c r="K357" s="28" t="n"/>
      <c r="L357" s="28" t="n"/>
      <c r="M357" s="25" t="n"/>
      <c r="N357" s="29" t="n"/>
      <c r="O357" s="83" t="n"/>
      <c r="P357" s="25" t="n"/>
      <c r="Q357" s="25" t="n"/>
      <c r="R357" s="69" t="n"/>
      <c r="S357" s="70" t="n"/>
      <c r="T357" s="30">
        <f>IF(Table110[[#This Row],[SKU]]="",0,24-Table110[[#This Row],[Legal Non-Operating Time]]-Table110[[#This Row],[No Demand Time]]-Table110[[#This Row],[Force Majeure]])</f>
        <v/>
      </c>
      <c r="U357" s="26" t="n"/>
      <c r="V357" s="26" t="n"/>
      <c r="W357" s="26" t="n"/>
      <c r="X357" s="26" t="n"/>
      <c r="Y357" s="26" t="n"/>
      <c r="Z357" s="26" t="n"/>
      <c r="AA357" s="26" t="n"/>
      <c r="AB357" s="30">
        <f>Table110[[#This Row],[Hours Used]]-SUM(Table110[[#This Row],[Planned Maintenance]:[Start and Finish Production]])</f>
        <v/>
      </c>
      <c r="AC357" s="26" t="n"/>
      <c r="AD357" s="26" t="n"/>
      <c r="AE357" s="26" t="n"/>
      <c r="AF357" s="26" t="n"/>
      <c r="AG357" s="26" t="n"/>
      <c r="AH357" s="26" t="n"/>
      <c r="AI357" s="24">
        <f>(Table110[[#This Row],[Hours Used]]-SUM(Table110[[#This Row],[Planned Maintenance]:[Start and Finish Production]])-SUM(Table110[[#This Row],[Minor Stoppages]:[Material Shortages]])-Table110[[#This Row],[Quality Loss (Hrs)]]-Table110[[#This Row],[Operating Time]])/3</f>
        <v/>
      </c>
      <c r="AJ357" s="24">
        <f>IFERROR(IF(Table110[[#This Row],[SKU]]="",0,Table110[[#This Row],[Quality Loss (T)]]/(Table110[[#This Row],[SOC (TPD)]]/24)),"")</f>
        <v/>
      </c>
      <c r="AK357" s="31">
        <f>IFERROR(IF(Table110[[#This Row],[SKU]]="",0,Table110[[#This Row],[Volume Delivered (T)]]/(Table110[[#This Row],[SOC (TPD)]]/24)),"")</f>
        <v/>
      </c>
      <c r="AL357" s="31">
        <f>IFERROR(Table110[[#This Row],[Operating Time]]/Table110[[#This Row],[PRODUCTION HOURS]],"")</f>
        <v/>
      </c>
      <c r="AM357" s="32" t="n"/>
      <c r="AN357" s="32" t="n"/>
      <c r="AO357" s="32" t="n"/>
      <c r="AP357" s="32" t="n">
        <v>19</v>
      </c>
      <c r="AQ357" s="32" t="n">
        <v>0</v>
      </c>
      <c r="AR357" s="32" t="n"/>
      <c r="AS357" s="32">
        <f>IFERROR(SUMIFS(#REF!,#REF!,'Shift Wise-Data Sheet'!A:A,#REF!,"Samridhi Perk Line")/SUMIFS(#REF!,#REF!,'Shift Wise-Data Sheet'!A:A,#REF!,"Samridhi Perk Line"),"")</f>
        <v/>
      </c>
      <c r="AT357" s="32" t="n"/>
      <c r="AU357" s="32" t="n"/>
      <c r="AV357" s="203">
        <f>IFERROR(VLOOKUP(Table110[[#This Row],[Date]],'Overweight Data'!A355:G1450,6,FALSE),"")</f>
        <v/>
      </c>
      <c r="AW357" s="213">
        <f>IFERROR(
   IF(
      OR(Table110[[#This Row],[Operating Time]]=0, (Table110[[#This Row],[Operating Time]]/IF(AD357&lt;=1,AD357+1,AD357))*60=0),
      1,
      ((Table110[[#This Row],[Operating Time]])/IF(AD357&lt;=1,AD357+1,AD357))*60
   ),
"_")</f>
        <v/>
      </c>
      <c r="AX357" s="213">
        <f>COUNTIFS('Downtime Data'!A:A,Table110[[#This Row],[Date]])</f>
        <v/>
      </c>
      <c r="AY357" s="211">
        <f>IFERROR((SUM(Table110[[#This Row],[Minor Stoppages]:[Material Shortages]])/Table110[[#This Row],['# Stops]])*60,"")</f>
        <v/>
      </c>
      <c r="AZ357" s="211" t="n"/>
      <c r="BA357" s="33" t="n">
        <v>46382</v>
      </c>
    </row>
    <row r="358" ht="20.15" customHeight="1" s="452">
      <c r="A358" s="21" t="n">
        <v>46375</v>
      </c>
      <c r="B358" s="22">
        <f>IF(A358="","",TEXT(A358,"dddddd"))</f>
        <v/>
      </c>
      <c r="C358" s="22" t="n"/>
      <c r="D358" s="23" t="n"/>
      <c r="E358" s="24">
        <f t="array" ref="E358">IFERROR(INDIRECT(D358),"")</f>
        <v/>
      </c>
      <c r="F358" s="25" t="n"/>
      <c r="G358" s="26" t="n"/>
      <c r="H358" s="27">
        <f>IFERROR((Table110[[#This Row],[Plan]]/Table110[[#This Row],[Hours Used]])/(Table110[[#This Row],[SOC (TPD)]]/24),"")</f>
        <v/>
      </c>
      <c r="I358" s="27">
        <f>IFERROR((Table110[[#This Row],[Volume Delivered (T)]]/Table110[[#This Row],[Hours Used]])/(Table110[[#This Row],[SOC (TPD)]]/24),"")</f>
        <v/>
      </c>
      <c r="J358" s="28" t="n"/>
      <c r="K358" s="28" t="n"/>
      <c r="L358" s="28" t="n"/>
      <c r="M358" s="25" t="n"/>
      <c r="N358" s="29" t="n"/>
      <c r="O358" s="83" t="n"/>
      <c r="P358" s="25" t="n"/>
      <c r="Q358" s="25" t="n"/>
      <c r="R358" s="69" t="n"/>
      <c r="S358" s="70" t="n"/>
      <c r="T358" s="30">
        <f>IF(Table110[[#This Row],[SKU]]="",0,24-Table110[[#This Row],[Legal Non-Operating Time]]-Table110[[#This Row],[No Demand Time]]-Table110[[#This Row],[Force Majeure]])</f>
        <v/>
      </c>
      <c r="U358" s="26" t="n"/>
      <c r="V358" s="26" t="n"/>
      <c r="W358" s="26" t="n"/>
      <c r="X358" s="26" t="n"/>
      <c r="Y358" s="26" t="n"/>
      <c r="Z358" s="26" t="n"/>
      <c r="AA358" s="26" t="n"/>
      <c r="AB358" s="30">
        <f>Table110[[#This Row],[Hours Used]]-SUM(Table110[[#This Row],[Planned Maintenance]:[Start and Finish Production]])</f>
        <v/>
      </c>
      <c r="AC358" s="26" t="n"/>
      <c r="AD358" s="26" t="n"/>
      <c r="AE358" s="26" t="n"/>
      <c r="AF358" s="26" t="n"/>
      <c r="AG358" s="26" t="n"/>
      <c r="AH358" s="26" t="n"/>
      <c r="AI358" s="24">
        <f>(Table110[[#This Row],[Hours Used]]-SUM(Table110[[#This Row],[Planned Maintenance]:[Start and Finish Production]])-SUM(Table110[[#This Row],[Minor Stoppages]:[Material Shortages]])-Table110[[#This Row],[Quality Loss (Hrs)]]-Table110[[#This Row],[Operating Time]])/3</f>
        <v/>
      </c>
      <c r="AJ358" s="24">
        <f>IFERROR(IF(Table110[[#This Row],[SKU]]="",0,Table110[[#This Row],[Quality Loss (T)]]/(Table110[[#This Row],[SOC (TPD)]]/24)),"")</f>
        <v/>
      </c>
      <c r="AK358" s="31">
        <f>IFERROR(IF(Table110[[#This Row],[SKU]]="",0,Table110[[#This Row],[Volume Delivered (T)]]/(Table110[[#This Row],[SOC (TPD)]]/24)),"")</f>
        <v/>
      </c>
      <c r="AL358" s="31">
        <f>IFERROR(Table110[[#This Row],[Operating Time]]/Table110[[#This Row],[PRODUCTION HOURS]],"")</f>
        <v/>
      </c>
      <c r="AM358" s="32" t="n"/>
      <c r="AN358" s="32" t="n"/>
      <c r="AO358" s="32" t="n"/>
      <c r="AP358" s="32" t="n">
        <v>10</v>
      </c>
      <c r="AQ358" s="32" t="n">
        <v>0</v>
      </c>
      <c r="AR358" s="32" t="n"/>
      <c r="AS358" s="32">
        <f>IFERROR(SUMIFS(#REF!,#REF!,'Shift Wise-Data Sheet'!A:A,#REF!,"Samridhi Perk Line")/SUMIFS(#REF!,#REF!,'Shift Wise-Data Sheet'!A:A,#REF!,"Samridhi Perk Line"),"")</f>
        <v/>
      </c>
      <c r="AT358" s="32" t="n"/>
      <c r="AU358" s="32" t="n"/>
      <c r="AV358" s="203">
        <f>IFERROR(VLOOKUP(Table110[[#This Row],[Date]],'Overweight Data'!A356:G1451,6,FALSE),"")</f>
        <v/>
      </c>
      <c r="AW358" s="213">
        <f>IFERROR(
   IF(
      OR(Table110[[#This Row],[Operating Time]]=0, (Table110[[#This Row],[Operating Time]]/IF(AD358&lt;=1,AD358+1,AD358))*60=0),
      1,
      ((Table110[[#This Row],[Operating Time]])/IF(AD358&lt;=1,AD358+1,AD358))*60
   ),
"_")</f>
        <v/>
      </c>
      <c r="AX358" s="213">
        <f>COUNTIFS('Downtime Data'!A:A,Table110[[#This Row],[Date]])</f>
        <v/>
      </c>
      <c r="AY358" s="211">
        <f>IFERROR((SUM(Table110[[#This Row],[Minor Stoppages]:[Material Shortages]])/Table110[[#This Row],['# Stops]])*60,"")</f>
        <v/>
      </c>
      <c r="AZ358" s="211" t="n"/>
      <c r="BA358" s="33" t="n">
        <v>46382</v>
      </c>
    </row>
    <row r="359" ht="20.15" customHeight="1" s="452">
      <c r="A359" s="21" t="n">
        <v>46376</v>
      </c>
      <c r="B359" s="22">
        <f>IF(A359="","",TEXT(A359,"dddddd"))</f>
        <v/>
      </c>
      <c r="C359" s="22" t="n"/>
      <c r="D359" s="23" t="n"/>
      <c r="E359" s="24">
        <f t="array" ref="E359">IFERROR(INDIRECT(D359),"")</f>
        <v/>
      </c>
      <c r="F359" s="25" t="n"/>
      <c r="G359" s="26" t="n"/>
      <c r="H359" s="27">
        <f>IFERROR((Table110[[#This Row],[Plan]]/Table110[[#This Row],[Hours Used]])/(Table110[[#This Row],[SOC (TPD)]]/24),"")</f>
        <v/>
      </c>
      <c r="I359" s="27">
        <f>IFERROR((Table110[[#This Row],[Volume Delivered (T)]]/Table110[[#This Row],[Hours Used]])/(Table110[[#This Row],[SOC (TPD)]]/24),"")</f>
        <v/>
      </c>
      <c r="J359" s="28" t="n"/>
      <c r="K359" s="28" t="n"/>
      <c r="L359" s="28" t="n"/>
      <c r="M359" s="25" t="n"/>
      <c r="N359" s="29" t="n"/>
      <c r="O359" s="83" t="n"/>
      <c r="P359" s="25" t="n"/>
      <c r="Q359" s="25" t="n"/>
      <c r="R359" s="69" t="n"/>
      <c r="S359" s="70" t="n"/>
      <c r="T359" s="30">
        <f>IF(Table110[[#This Row],[SKU]]="",0,24-Table110[[#This Row],[Legal Non-Operating Time]]-Table110[[#This Row],[No Demand Time]]-Table110[[#This Row],[Force Majeure]])</f>
        <v/>
      </c>
      <c r="U359" s="26" t="n"/>
      <c r="V359" s="26" t="n"/>
      <c r="W359" s="26" t="n"/>
      <c r="X359" s="26" t="n"/>
      <c r="Y359" s="26" t="n"/>
      <c r="Z359" s="26" t="n"/>
      <c r="AA359" s="26" t="n"/>
      <c r="AB359" s="30">
        <f>Table110[[#This Row],[Hours Used]]-SUM(Table110[[#This Row],[Planned Maintenance]:[Start and Finish Production]])</f>
        <v/>
      </c>
      <c r="AC359" s="26" t="n"/>
      <c r="AD359" s="26" t="n"/>
      <c r="AE359" s="26" t="n"/>
      <c r="AF359" s="26" t="n"/>
      <c r="AG359" s="26" t="n"/>
      <c r="AH359" s="26" t="n"/>
      <c r="AI359" s="24">
        <f>(Table110[[#This Row],[Hours Used]]-SUM(Table110[[#This Row],[Planned Maintenance]:[Start and Finish Production]])-SUM(Table110[[#This Row],[Minor Stoppages]:[Material Shortages]])-Table110[[#This Row],[Quality Loss (Hrs)]]-Table110[[#This Row],[Operating Time]])/3</f>
        <v/>
      </c>
      <c r="AJ359" s="24">
        <f>IFERROR(IF(Table110[[#This Row],[SKU]]="",0,Table110[[#This Row],[Quality Loss (T)]]/(Table110[[#This Row],[SOC (TPD)]]/24)),"")</f>
        <v/>
      </c>
      <c r="AK359" s="31">
        <f>IFERROR(IF(Table110[[#This Row],[SKU]]="",0,Table110[[#This Row],[Volume Delivered (T)]]/(Table110[[#This Row],[SOC (TPD)]]/24)),"")</f>
        <v/>
      </c>
      <c r="AL359" s="31">
        <f>IFERROR(Table110[[#This Row],[Operating Time]]/Table110[[#This Row],[PRODUCTION HOURS]],"")</f>
        <v/>
      </c>
      <c r="AM359" s="32" t="n"/>
      <c r="AN359" s="32" t="n"/>
      <c r="AO359" s="32" t="n"/>
      <c r="AP359" s="32" t="n">
        <v>0</v>
      </c>
      <c r="AQ359" s="32" t="n">
        <v>0</v>
      </c>
      <c r="AR359" s="32" t="n"/>
      <c r="AS359" s="32">
        <f>IFERROR(SUMIFS(#REF!,#REF!,'Shift Wise-Data Sheet'!A:A,#REF!,"Samridhi Perk Line")/SUMIFS(#REF!,#REF!,'Shift Wise-Data Sheet'!A:A,#REF!,"Samridhi Perk Line"),"")</f>
        <v/>
      </c>
      <c r="AT359" s="32" t="n"/>
      <c r="AU359" s="32" t="n"/>
      <c r="AV359" s="203">
        <f>IFERROR(VLOOKUP(Table110[[#This Row],[Date]],'Overweight Data'!A357:G1452,6,FALSE),"")</f>
        <v/>
      </c>
      <c r="AW359" s="213">
        <f>IFERROR(
   IF(
      OR(Table110[[#This Row],[Operating Time]]=0, (Table110[[#This Row],[Operating Time]]/IF(AD359&lt;=1,AD359+1,AD359))*60=0),
      1,
      ((Table110[[#This Row],[Operating Time]])/IF(AD359&lt;=1,AD359+1,AD359))*60
   ),
"_")</f>
        <v/>
      </c>
      <c r="AX359" s="213">
        <f>COUNTIFS('Downtime Data'!A:A,Table110[[#This Row],[Date]])</f>
        <v/>
      </c>
      <c r="AY359" s="211">
        <f>IFERROR((SUM(Table110[[#This Row],[Minor Stoppages]:[Material Shortages]])/Table110[[#This Row],['# Stops]])*60,"")</f>
        <v/>
      </c>
      <c r="AZ359" s="211" t="n"/>
      <c r="BA359" s="33" t="n">
        <v>46382</v>
      </c>
    </row>
    <row r="360" ht="20.15" customHeight="1" s="452">
      <c r="A360" s="21" t="n">
        <v>46377</v>
      </c>
      <c r="B360" s="22">
        <f>IF(A360="","",TEXT(A360,"dddddd"))</f>
        <v/>
      </c>
      <c r="C360" s="22" t="n"/>
      <c r="D360" s="23" t="n"/>
      <c r="E360" s="24">
        <f t="array" ref="E360">IFERROR(INDIRECT(D360),"")</f>
        <v/>
      </c>
      <c r="F360" s="25" t="n"/>
      <c r="G360" s="26" t="n"/>
      <c r="H360" s="27">
        <f>IFERROR((Table110[[#This Row],[Plan]]/Table110[[#This Row],[Hours Used]])/(Table110[[#This Row],[SOC (TPD)]]/24),"")</f>
        <v/>
      </c>
      <c r="I360" s="27">
        <f>IFERROR((Table110[[#This Row],[Volume Delivered (T)]]/Table110[[#This Row],[Hours Used]])/(Table110[[#This Row],[SOC (TPD)]]/24),"")</f>
        <v/>
      </c>
      <c r="J360" s="28" t="n"/>
      <c r="K360" s="28" t="n"/>
      <c r="L360" s="28" t="n"/>
      <c r="M360" s="25" t="n"/>
      <c r="N360" s="29" t="n"/>
      <c r="O360" s="83" t="n"/>
      <c r="P360" s="25" t="n"/>
      <c r="Q360" s="25" t="n"/>
      <c r="R360" s="69" t="n"/>
      <c r="S360" s="70" t="n"/>
      <c r="T360" s="30">
        <f>IF(Table110[[#This Row],[SKU]]="",0,24-Table110[[#This Row],[Legal Non-Operating Time]]-Table110[[#This Row],[No Demand Time]]-Table110[[#This Row],[Force Majeure]])</f>
        <v/>
      </c>
      <c r="U360" s="26" t="n"/>
      <c r="V360" s="26" t="n"/>
      <c r="W360" s="26" t="n"/>
      <c r="X360" s="26" t="n"/>
      <c r="Y360" s="26" t="n"/>
      <c r="Z360" s="26" t="n"/>
      <c r="AA360" s="26" t="n"/>
      <c r="AB360" s="30">
        <f>Table110[[#This Row],[Hours Used]]-SUM(Table110[[#This Row],[Planned Maintenance]:[Start and Finish Production]])</f>
        <v/>
      </c>
      <c r="AC360" s="26" t="n"/>
      <c r="AD360" s="26" t="n"/>
      <c r="AE360" s="26" t="n"/>
      <c r="AF360" s="26" t="n"/>
      <c r="AG360" s="26" t="n"/>
      <c r="AH360" s="26" t="n"/>
      <c r="AI360" s="24">
        <f>(Table110[[#This Row],[Hours Used]]-SUM(Table110[[#This Row],[Planned Maintenance]:[Start and Finish Production]])-SUM(Table110[[#This Row],[Minor Stoppages]:[Material Shortages]])-Table110[[#This Row],[Quality Loss (Hrs)]]-Table110[[#This Row],[Operating Time]])/3</f>
        <v/>
      </c>
      <c r="AJ360" s="24">
        <f>IFERROR(IF(Table110[[#This Row],[SKU]]="",0,Table110[[#This Row],[Quality Loss (T)]]/(Table110[[#This Row],[SOC (TPD)]]/24)),"")</f>
        <v/>
      </c>
      <c r="AK360" s="31">
        <f>IFERROR(IF(Table110[[#This Row],[SKU]]="",0,Table110[[#This Row],[Volume Delivered (T)]]/(Table110[[#This Row],[SOC (TPD)]]/24)),"")</f>
        <v/>
      </c>
      <c r="AL360" s="31">
        <f>IFERROR(Table110[[#This Row],[Operating Time]]/Table110[[#This Row],[PRODUCTION HOURS]],"")</f>
        <v/>
      </c>
      <c r="AM360" s="32" t="n"/>
      <c r="AN360" s="32" t="n"/>
      <c r="AO360" s="32" t="n"/>
      <c r="AP360" s="32" t="n">
        <v>0</v>
      </c>
      <c r="AQ360" s="32" t="n">
        <v>0</v>
      </c>
      <c r="AR360" s="32" t="n"/>
      <c r="AS360" s="32">
        <f>IFERROR(SUMIFS(#REF!,#REF!,'Shift Wise-Data Sheet'!A:A,#REF!,"Samridhi Perk Line")/SUMIFS(#REF!,#REF!,'Shift Wise-Data Sheet'!A:A,#REF!,"Samridhi Perk Line"),"")</f>
        <v/>
      </c>
      <c r="AT360" s="32" t="n"/>
      <c r="AU360" s="32" t="n"/>
      <c r="AV360" s="203">
        <f>IFERROR(VLOOKUP(Table110[[#This Row],[Date]],'Overweight Data'!A358:G1453,6,FALSE),"")</f>
        <v/>
      </c>
      <c r="AW360" s="213">
        <f>IFERROR(
   IF(
      OR(Table110[[#This Row],[Operating Time]]=0, (Table110[[#This Row],[Operating Time]]/IF(AD360&lt;=1,AD360+1,AD360))*60=0),
      1,
      ((Table110[[#This Row],[Operating Time]])/IF(AD360&lt;=1,AD360+1,AD360))*60
   ),
"_")</f>
        <v/>
      </c>
      <c r="AX360" s="213">
        <f>COUNTIFS('Downtime Data'!A:A,Table110[[#This Row],[Date]])</f>
        <v/>
      </c>
      <c r="AY360" s="211">
        <f>IFERROR((SUM(Table110[[#This Row],[Minor Stoppages]:[Material Shortages]])/Table110[[#This Row],['# Stops]])*60,"")</f>
        <v/>
      </c>
      <c r="AZ360" s="211" t="n"/>
      <c r="BA360" s="33" t="n">
        <v>46382</v>
      </c>
    </row>
    <row r="361" ht="20.15" customHeight="1" s="452">
      <c r="A361" s="21" t="n">
        <v>46378</v>
      </c>
      <c r="B361" s="22">
        <f>IF(A361="","",TEXT(A361,"dddddd"))</f>
        <v/>
      </c>
      <c r="C361" s="22" t="n"/>
      <c r="D361" s="23" t="n"/>
      <c r="E361" s="24">
        <f t="array" ref="E361">IFERROR(INDIRECT(D361),"")</f>
        <v/>
      </c>
      <c r="F361" s="25" t="n"/>
      <c r="G361" s="26" t="n"/>
      <c r="H361" s="27">
        <f>IFERROR((Table110[[#This Row],[Plan]]/Table110[[#This Row],[Hours Used]])/(Table110[[#This Row],[SOC (TPD)]]/24),"")</f>
        <v/>
      </c>
      <c r="I361" s="27">
        <f>IFERROR((Table110[[#This Row],[Volume Delivered (T)]]/Table110[[#This Row],[Hours Used]])/(Table110[[#This Row],[SOC (TPD)]]/24),"")</f>
        <v/>
      </c>
      <c r="J361" s="28" t="n"/>
      <c r="K361" s="28" t="n"/>
      <c r="L361" s="28" t="n"/>
      <c r="M361" s="25" t="n"/>
      <c r="N361" s="29" t="n"/>
      <c r="O361" s="83" t="n"/>
      <c r="P361" s="25" t="n"/>
      <c r="Q361" s="25" t="n"/>
      <c r="R361" s="69" t="n"/>
      <c r="S361" s="70" t="n"/>
      <c r="T361" s="30">
        <f>IF(Table110[[#This Row],[SKU]]="",0,24-Table110[[#This Row],[Legal Non-Operating Time]]-Table110[[#This Row],[No Demand Time]]-Table110[[#This Row],[Force Majeure]])</f>
        <v/>
      </c>
      <c r="U361" s="26" t="n"/>
      <c r="V361" s="26" t="n"/>
      <c r="W361" s="26" t="n"/>
      <c r="X361" s="26" t="n"/>
      <c r="Y361" s="26" t="n"/>
      <c r="Z361" s="26" t="n"/>
      <c r="AA361" s="26" t="n"/>
      <c r="AB361" s="30">
        <f>Table110[[#This Row],[Hours Used]]-SUM(Table110[[#This Row],[Planned Maintenance]:[Start and Finish Production]])</f>
        <v/>
      </c>
      <c r="AC361" s="26" t="n"/>
      <c r="AD361" s="26" t="n"/>
      <c r="AE361" s="26" t="n"/>
      <c r="AF361" s="26" t="n"/>
      <c r="AG361" s="26" t="n"/>
      <c r="AH361" s="26" t="n"/>
      <c r="AI361" s="24">
        <f>(Table110[[#This Row],[Hours Used]]-SUM(Table110[[#This Row],[Planned Maintenance]:[Start and Finish Production]])-SUM(Table110[[#This Row],[Minor Stoppages]:[Material Shortages]])-Table110[[#This Row],[Quality Loss (Hrs)]]-Table110[[#This Row],[Operating Time]])/3</f>
        <v/>
      </c>
      <c r="AJ361" s="24">
        <f>IFERROR(IF(Table110[[#This Row],[SKU]]="",0,Table110[[#This Row],[Quality Loss (T)]]/(Table110[[#This Row],[SOC (TPD)]]/24)),"")</f>
        <v/>
      </c>
      <c r="AK361" s="31">
        <f>IFERROR(IF(Table110[[#This Row],[SKU]]="",0,Table110[[#This Row],[Volume Delivered (T)]]/(Table110[[#This Row],[SOC (TPD)]]/24)),"")</f>
        <v/>
      </c>
      <c r="AL361" s="31">
        <f>IFERROR(Table110[[#This Row],[Operating Time]]/Table110[[#This Row],[PRODUCTION HOURS]],"")</f>
        <v/>
      </c>
      <c r="AM361" s="32" t="n"/>
      <c r="AN361" s="32" t="n"/>
      <c r="AO361" s="32" t="n"/>
      <c r="AP361" s="32" t="n">
        <v>0</v>
      </c>
      <c r="AQ361" s="32" t="n">
        <v>0</v>
      </c>
      <c r="AR361" s="32" t="n"/>
      <c r="AS361" s="32">
        <f>IFERROR(SUMIFS(#REF!,#REF!,'Shift Wise-Data Sheet'!A:A,#REF!,"Samridhi Perk Line")/SUMIFS(#REF!,#REF!,'Shift Wise-Data Sheet'!A:A,#REF!,"Samridhi Perk Line"),"")</f>
        <v/>
      </c>
      <c r="AT361" s="32" t="n"/>
      <c r="AU361" s="32" t="n"/>
      <c r="AV361" s="203">
        <f>IFERROR(VLOOKUP(Table110[[#This Row],[Date]],'Overweight Data'!A359:G1454,6,FALSE),"")</f>
        <v/>
      </c>
      <c r="AW361" s="213">
        <f>IFERROR(
   IF(
      OR(Table110[[#This Row],[Operating Time]]=0, (Table110[[#This Row],[Operating Time]]/IF(AD361&lt;=1,AD361+1,AD361))*60=0),
      1,
      ((Table110[[#This Row],[Operating Time]])/IF(AD361&lt;=1,AD361+1,AD361))*60
   ),
"_")</f>
        <v/>
      </c>
      <c r="AX361" s="213">
        <f>COUNTIFS('Downtime Data'!A:A,Table110[[#This Row],[Date]])</f>
        <v/>
      </c>
      <c r="AY361" s="211">
        <f>IFERROR((SUM(Table110[[#This Row],[Minor Stoppages]:[Material Shortages]])/Table110[[#This Row],['# Stops]])*60,"")</f>
        <v/>
      </c>
      <c r="AZ361" s="211" t="n"/>
      <c r="BA361" s="33" t="n">
        <v>46382</v>
      </c>
    </row>
    <row r="362" ht="20.15" customHeight="1" s="452">
      <c r="A362" s="21" t="n">
        <v>46379</v>
      </c>
      <c r="B362" s="22">
        <f>IF(A362="","",TEXT(A362,"dddddd"))</f>
        <v/>
      </c>
      <c r="C362" s="22" t="n"/>
      <c r="D362" s="23" t="n"/>
      <c r="E362" s="24">
        <f t="array" ref="E362">IFERROR(INDIRECT(D362),"")</f>
        <v/>
      </c>
      <c r="F362" s="25" t="n"/>
      <c r="G362" s="26" t="n"/>
      <c r="H362" s="27">
        <f>IFERROR((Table110[[#This Row],[Plan]]/Table110[[#This Row],[Hours Used]])/(Table110[[#This Row],[SOC (TPD)]]/24),"")</f>
        <v/>
      </c>
      <c r="I362" s="27">
        <f>IFERROR((Table110[[#This Row],[Volume Delivered (T)]]/Table110[[#This Row],[Hours Used]])/(Table110[[#This Row],[SOC (TPD)]]/24),"")</f>
        <v/>
      </c>
      <c r="J362" s="28" t="n"/>
      <c r="K362" s="28" t="n"/>
      <c r="L362" s="28" t="n"/>
      <c r="M362" s="25" t="n"/>
      <c r="N362" s="29" t="n"/>
      <c r="O362" s="83" t="n"/>
      <c r="P362" s="25" t="n"/>
      <c r="Q362" s="25" t="n"/>
      <c r="R362" s="69" t="n"/>
      <c r="S362" s="70" t="n"/>
      <c r="T362" s="30">
        <f>IF(Table110[[#This Row],[SKU]]="",0,24-Table110[[#This Row],[Legal Non-Operating Time]]-Table110[[#This Row],[No Demand Time]]-Table110[[#This Row],[Force Majeure]])</f>
        <v/>
      </c>
      <c r="U362" s="26" t="n"/>
      <c r="V362" s="26" t="n"/>
      <c r="W362" s="26" t="n"/>
      <c r="X362" s="26" t="n"/>
      <c r="Y362" s="26" t="n"/>
      <c r="Z362" s="26" t="n"/>
      <c r="AA362" s="26" t="n"/>
      <c r="AB362" s="30">
        <f>Table110[[#This Row],[Hours Used]]-SUM(Table110[[#This Row],[Planned Maintenance]:[Start and Finish Production]])</f>
        <v/>
      </c>
      <c r="AC362" s="26" t="n"/>
      <c r="AD362" s="26" t="n"/>
      <c r="AE362" s="26" t="n"/>
      <c r="AF362" s="26" t="n"/>
      <c r="AG362" s="26" t="n"/>
      <c r="AH362" s="26" t="n"/>
      <c r="AI362" s="24">
        <f>(Table110[[#This Row],[Hours Used]]-SUM(Table110[[#This Row],[Planned Maintenance]:[Start and Finish Production]])-SUM(Table110[[#This Row],[Minor Stoppages]:[Material Shortages]])-Table110[[#This Row],[Quality Loss (Hrs)]]-Table110[[#This Row],[Operating Time]])/3</f>
        <v/>
      </c>
      <c r="AJ362" s="24">
        <f>IFERROR(IF(Table110[[#This Row],[SKU]]="",0,Table110[[#This Row],[Quality Loss (T)]]/(Table110[[#This Row],[SOC (TPD)]]/24)),"")</f>
        <v/>
      </c>
      <c r="AK362" s="31">
        <f>IFERROR(IF(Table110[[#This Row],[SKU]]="",0,Table110[[#This Row],[Volume Delivered (T)]]/(Table110[[#This Row],[SOC (TPD)]]/24)),"")</f>
        <v/>
      </c>
      <c r="AL362" s="31">
        <f>IFERROR(Table110[[#This Row],[Operating Time]]/Table110[[#This Row],[PRODUCTION HOURS]],"")</f>
        <v/>
      </c>
      <c r="AM362" s="32" t="n"/>
      <c r="AN362" s="32" t="n"/>
      <c r="AO362" s="32" t="n"/>
      <c r="AP362" s="32" t="n">
        <v>2</v>
      </c>
      <c r="AQ362" s="32" t="n">
        <v>0</v>
      </c>
      <c r="AR362" s="32" t="n"/>
      <c r="AS362" s="32">
        <f>IFERROR(SUMIFS(#REF!,#REF!,'Shift Wise-Data Sheet'!A:A,#REF!,"Samridhi Perk Line")/SUMIFS(#REF!,#REF!,'Shift Wise-Data Sheet'!A:A,#REF!,"Samridhi Perk Line"),"")</f>
        <v/>
      </c>
      <c r="AT362" s="32" t="n"/>
      <c r="AU362" s="32" t="n"/>
      <c r="AV362" s="203">
        <f>IFERROR(VLOOKUP(Table110[[#This Row],[Date]],'Overweight Data'!A360:G1455,6,FALSE),"")</f>
        <v/>
      </c>
      <c r="AW362" s="213">
        <f>IFERROR(
   IF(
      OR(Table110[[#This Row],[Operating Time]]=0, (Table110[[#This Row],[Operating Time]]/IF(AD362&lt;=1,AD362+1,AD362))*60=0),
      1,
      ((Table110[[#This Row],[Operating Time]])/IF(AD362&lt;=1,AD362+1,AD362))*60
   ),
"_")</f>
        <v/>
      </c>
      <c r="AX362" s="213">
        <f>COUNTIFS('Downtime Data'!A:A,Table110[[#This Row],[Date]])</f>
        <v/>
      </c>
      <c r="AY362" s="211">
        <f>IFERROR((SUM(Table110[[#This Row],[Minor Stoppages]:[Material Shortages]])/Table110[[#This Row],['# Stops]])*60,"")</f>
        <v/>
      </c>
      <c r="AZ362" s="211" t="n"/>
      <c r="BA362" s="33" t="n">
        <v>46382</v>
      </c>
    </row>
    <row r="363" ht="20.15" customHeight="1" s="452">
      <c r="A363" s="21" t="n">
        <v>46380</v>
      </c>
      <c r="B363" s="22">
        <f>IF(A363="","",TEXT(A363,"dddddd"))</f>
        <v/>
      </c>
      <c r="C363" s="22" t="n"/>
      <c r="D363" s="23" t="n"/>
      <c r="E363" s="24">
        <f t="array" ref="E363">IFERROR(INDIRECT(D363),"")</f>
        <v/>
      </c>
      <c r="F363" s="25" t="n"/>
      <c r="G363" s="26" t="n"/>
      <c r="H363" s="27">
        <f>IFERROR((Table110[[#This Row],[Plan]]/Table110[[#This Row],[Hours Used]])/(Table110[[#This Row],[SOC (TPD)]]/24),"")</f>
        <v/>
      </c>
      <c r="I363" s="27">
        <f>IFERROR((Table110[[#This Row],[Volume Delivered (T)]]/Table110[[#This Row],[Hours Used]])/(Table110[[#This Row],[SOC (TPD)]]/24),"")</f>
        <v/>
      </c>
      <c r="J363" s="28" t="n"/>
      <c r="K363" s="28" t="n"/>
      <c r="L363" s="28" t="n"/>
      <c r="M363" s="25" t="n"/>
      <c r="N363" s="29" t="n"/>
      <c r="O363" s="83" t="n"/>
      <c r="P363" s="25" t="n"/>
      <c r="Q363" s="25" t="n"/>
      <c r="R363" s="69" t="n"/>
      <c r="S363" s="70" t="n"/>
      <c r="T363" s="30">
        <f>IF(Table110[[#This Row],[SKU]]="",0,24-Table110[[#This Row],[Legal Non-Operating Time]]-Table110[[#This Row],[No Demand Time]]-Table110[[#This Row],[Force Majeure]])</f>
        <v/>
      </c>
      <c r="U363" s="26" t="n"/>
      <c r="V363" s="26" t="n"/>
      <c r="W363" s="26" t="n"/>
      <c r="X363" s="26" t="n"/>
      <c r="Y363" s="26" t="n"/>
      <c r="Z363" s="26" t="n"/>
      <c r="AA363" s="26" t="n"/>
      <c r="AB363" s="30">
        <f>Table110[[#This Row],[Hours Used]]-SUM(Table110[[#This Row],[Planned Maintenance]:[Start and Finish Production]])</f>
        <v/>
      </c>
      <c r="AC363" s="26" t="n"/>
      <c r="AD363" s="26" t="n"/>
      <c r="AE363" s="26" t="n"/>
      <c r="AF363" s="26" t="n"/>
      <c r="AG363" s="26" t="n"/>
      <c r="AH363" s="26" t="n"/>
      <c r="AI363" s="24">
        <f>(Table110[[#This Row],[Hours Used]]-SUM(Table110[[#This Row],[Planned Maintenance]:[Start and Finish Production]])-SUM(Table110[[#This Row],[Minor Stoppages]:[Material Shortages]])-Table110[[#This Row],[Quality Loss (Hrs)]]-Table110[[#This Row],[Operating Time]])/3</f>
        <v/>
      </c>
      <c r="AJ363" s="24">
        <f>IFERROR(IF(Table110[[#This Row],[SKU]]="",0,Table110[[#This Row],[Quality Loss (T)]]/(Table110[[#This Row],[SOC (TPD)]]/24)),"")</f>
        <v/>
      </c>
      <c r="AK363" s="31">
        <f>IFERROR(IF(Table110[[#This Row],[SKU]]="",0,Table110[[#This Row],[Volume Delivered (T)]]/(Table110[[#This Row],[SOC (TPD)]]/24)),"")</f>
        <v/>
      </c>
      <c r="AL363" s="31">
        <f>IFERROR(Table110[[#This Row],[Operating Time]]/Table110[[#This Row],[PRODUCTION HOURS]],"")</f>
        <v/>
      </c>
      <c r="AM363" s="32" t="n"/>
      <c r="AN363" s="32" t="n"/>
      <c r="AO363" s="32" t="n"/>
      <c r="AP363" s="32" t="n">
        <v>4</v>
      </c>
      <c r="AQ363" s="32" t="n">
        <v>0</v>
      </c>
      <c r="AR363" s="32" t="n"/>
      <c r="AS363" s="32">
        <f>IFERROR(SUMIFS(#REF!,#REF!,'Shift Wise-Data Sheet'!A:A,#REF!,"Samridhi Perk Line")/SUMIFS(#REF!,#REF!,'Shift Wise-Data Sheet'!A:A,#REF!,"Samridhi Perk Line"),"")</f>
        <v/>
      </c>
      <c r="AT363" s="32" t="n"/>
      <c r="AU363" s="32" t="n"/>
      <c r="AV363" s="203">
        <f>IFERROR(VLOOKUP(Table110[[#This Row],[Date]],'Overweight Data'!A361:G1456,6,FALSE),"")</f>
        <v/>
      </c>
      <c r="AW363" s="213">
        <f>IFERROR(
   IF(
      OR(Table110[[#This Row],[Operating Time]]=0, (Table110[[#This Row],[Operating Time]]/IF(AD363&lt;=1,AD363+1,AD363))*60=0),
      1,
      ((Table110[[#This Row],[Operating Time]])/IF(AD363&lt;=1,AD363+1,AD363))*60
   ),
"_")</f>
        <v/>
      </c>
      <c r="AX363" s="213">
        <f>COUNTIFS('Downtime Data'!A:A,Table110[[#This Row],[Date]])</f>
        <v/>
      </c>
      <c r="AY363" s="211">
        <f>IFERROR((SUM(Table110[[#This Row],[Minor Stoppages]:[Material Shortages]])/Table110[[#This Row],['# Stops]])*60,"")</f>
        <v/>
      </c>
      <c r="AZ363" s="211" t="n"/>
      <c r="BA363" s="33" t="n">
        <v>46382</v>
      </c>
    </row>
    <row r="364" ht="20.15" customHeight="1" s="452">
      <c r="A364" s="21" t="n">
        <v>46381</v>
      </c>
      <c r="B364" s="22">
        <f>IF(A364="","",TEXT(A364,"dddddd"))</f>
        <v/>
      </c>
      <c r="C364" s="22" t="n"/>
      <c r="D364" s="23" t="n"/>
      <c r="E364" s="24">
        <f t="array" ref="E364">IFERROR(INDIRECT(D364),"")</f>
        <v/>
      </c>
      <c r="F364" s="25" t="n"/>
      <c r="G364" s="26" t="n"/>
      <c r="H364" s="27">
        <f>IFERROR((Table110[[#This Row],[Plan]]/Table110[[#This Row],[Hours Used]])/(Table110[[#This Row],[SOC (TPD)]]/24),"")</f>
        <v/>
      </c>
      <c r="I364" s="27">
        <f>IFERROR((Table110[[#This Row],[Volume Delivered (T)]]/Table110[[#This Row],[Hours Used]])/(Table110[[#This Row],[SOC (TPD)]]/24),"")</f>
        <v/>
      </c>
      <c r="J364" s="28" t="n"/>
      <c r="K364" s="28" t="n"/>
      <c r="L364" s="28" t="n"/>
      <c r="M364" s="25" t="n"/>
      <c r="N364" s="29" t="n"/>
      <c r="O364" s="83" t="n"/>
      <c r="P364" s="25" t="n"/>
      <c r="Q364" s="25" t="n"/>
      <c r="R364" s="69" t="n"/>
      <c r="S364" s="70" t="n"/>
      <c r="T364" s="30">
        <f>IF(Table110[[#This Row],[SKU]]="",0,24-Table110[[#This Row],[Legal Non-Operating Time]]-Table110[[#This Row],[No Demand Time]]-Table110[[#This Row],[Force Majeure]])</f>
        <v/>
      </c>
      <c r="U364" s="26" t="n"/>
      <c r="V364" s="26" t="n"/>
      <c r="W364" s="26" t="n"/>
      <c r="X364" s="26" t="n"/>
      <c r="Y364" s="26" t="n"/>
      <c r="Z364" s="26" t="n"/>
      <c r="AA364" s="26" t="n"/>
      <c r="AB364" s="30">
        <f>Table110[[#This Row],[Hours Used]]-SUM(Table110[[#This Row],[Planned Maintenance]:[Start and Finish Production]])</f>
        <v/>
      </c>
      <c r="AC364" s="26" t="n"/>
      <c r="AD364" s="26" t="n"/>
      <c r="AE364" s="26" t="n"/>
      <c r="AF364" s="26" t="n"/>
      <c r="AG364" s="26" t="n"/>
      <c r="AH364" s="26" t="n"/>
      <c r="AI364" s="24">
        <f>(Table110[[#This Row],[Hours Used]]-SUM(Table110[[#This Row],[Planned Maintenance]:[Start and Finish Production]])-SUM(Table110[[#This Row],[Minor Stoppages]:[Material Shortages]])-Table110[[#This Row],[Quality Loss (Hrs)]]-Table110[[#This Row],[Operating Time]])/3</f>
        <v/>
      </c>
      <c r="AJ364" s="24">
        <f>IFERROR(IF(Table110[[#This Row],[SKU]]="",0,Table110[[#This Row],[Quality Loss (T)]]/(Table110[[#This Row],[SOC (TPD)]]/24)),"")</f>
        <v/>
      </c>
      <c r="AK364" s="31">
        <f>IFERROR(IF(Table110[[#This Row],[SKU]]="",0,Table110[[#This Row],[Volume Delivered (T)]]/(Table110[[#This Row],[SOC (TPD)]]/24)),"")</f>
        <v/>
      </c>
      <c r="AL364" s="31">
        <f>IFERROR(Table110[[#This Row],[Operating Time]]/Table110[[#This Row],[PRODUCTION HOURS]],"")</f>
        <v/>
      </c>
      <c r="AM364" s="32" t="n"/>
      <c r="AN364" s="32" t="n"/>
      <c r="AO364" s="32" t="n"/>
      <c r="AP364" s="32" t="n">
        <v>1</v>
      </c>
      <c r="AQ364" s="32" t="n">
        <v>0</v>
      </c>
      <c r="AR364" s="32" t="n"/>
      <c r="AS364" s="32">
        <f>IFERROR(SUMIFS(#REF!,#REF!,'Shift Wise-Data Sheet'!A:A,#REF!,"Samridhi Perk Line")/SUMIFS(#REF!,#REF!,'Shift Wise-Data Sheet'!A:A,#REF!,"Samridhi Perk Line"),"")</f>
        <v/>
      </c>
      <c r="AT364" s="32" t="n"/>
      <c r="AU364" s="32" t="n"/>
      <c r="AV364" s="203">
        <f>IFERROR(VLOOKUP(Table110[[#This Row],[Date]],'Overweight Data'!A362:G1457,6,FALSE),"")</f>
        <v/>
      </c>
      <c r="AW364" s="213">
        <f>IFERROR(
   IF(
      OR(Table110[[#This Row],[Operating Time]]=0, (Table110[[#This Row],[Operating Time]]/IF(AD364&lt;=1,AD364+1,AD364))*60=0),
      1,
      ((Table110[[#This Row],[Operating Time]])/IF(AD364&lt;=1,AD364+1,AD364))*60
   ),
"_")</f>
        <v/>
      </c>
      <c r="AX364" s="213">
        <f>COUNTIFS('Downtime Data'!A:A,Table110[[#This Row],[Date]])</f>
        <v/>
      </c>
      <c r="AY364" s="211">
        <f>IFERROR((SUM(Table110[[#This Row],[Minor Stoppages]:[Material Shortages]])/Table110[[#This Row],['# Stops]])*60,"")</f>
        <v/>
      </c>
      <c r="AZ364" s="211" t="n"/>
      <c r="BA364" s="33" t="n">
        <v>46382</v>
      </c>
    </row>
    <row r="365" ht="20.15" customHeight="1" s="452">
      <c r="A365" s="21" t="n">
        <v>46382</v>
      </c>
      <c r="B365" s="22">
        <f>IF(A365="","",TEXT(A365,"dddddd"))</f>
        <v/>
      </c>
      <c r="C365" s="22" t="n"/>
      <c r="D365" s="23" t="n"/>
      <c r="E365" s="24">
        <f t="array" ref="E365">IFERROR(INDIRECT(D365),"")</f>
        <v/>
      </c>
      <c r="F365" s="25" t="n"/>
      <c r="G365" s="26" t="n"/>
      <c r="H365" s="27">
        <f>IFERROR((Table110[[#This Row],[Plan]]/Table110[[#This Row],[Hours Used]])/(Table110[[#This Row],[SOC (TPD)]]/24),"")</f>
        <v/>
      </c>
      <c r="I365" s="27">
        <f>IFERROR((Table110[[#This Row],[Volume Delivered (T)]]/Table110[[#This Row],[Hours Used]])/(Table110[[#This Row],[SOC (TPD)]]/24),"")</f>
        <v/>
      </c>
      <c r="J365" s="28" t="n"/>
      <c r="K365" s="28" t="n"/>
      <c r="L365" s="28" t="n"/>
      <c r="M365" s="25" t="n"/>
      <c r="N365" s="29" t="n"/>
      <c r="O365" s="83" t="n"/>
      <c r="P365" s="25" t="n"/>
      <c r="Q365" s="25" t="n"/>
      <c r="R365" s="69" t="n"/>
      <c r="S365" s="70" t="n"/>
      <c r="T365" s="30">
        <f>IF(Table110[[#This Row],[SKU]]="",0,24-Table110[[#This Row],[Legal Non-Operating Time]]-Table110[[#This Row],[No Demand Time]]-Table110[[#This Row],[Force Majeure]])</f>
        <v/>
      </c>
      <c r="U365" s="26" t="n"/>
      <c r="V365" s="26" t="n"/>
      <c r="W365" s="26" t="n"/>
      <c r="X365" s="26" t="n"/>
      <c r="Y365" s="26" t="n"/>
      <c r="Z365" s="26" t="n"/>
      <c r="AA365" s="26" t="n"/>
      <c r="AB365" s="30">
        <f>Table110[[#This Row],[Hours Used]]-SUM(Table110[[#This Row],[Planned Maintenance]:[Start and Finish Production]])</f>
        <v/>
      </c>
      <c r="AC365" s="26" t="n"/>
      <c r="AD365" s="26" t="n"/>
      <c r="AE365" s="26" t="n"/>
      <c r="AF365" s="26" t="n"/>
      <c r="AG365" s="26" t="n"/>
      <c r="AH365" s="26" t="n"/>
      <c r="AI365" s="24">
        <f>(Table110[[#This Row],[Hours Used]]-SUM(Table110[[#This Row],[Planned Maintenance]:[Start and Finish Production]])-SUM(Table110[[#This Row],[Minor Stoppages]:[Material Shortages]])-Table110[[#This Row],[Quality Loss (Hrs)]]-Table110[[#This Row],[Operating Time]])/3</f>
        <v/>
      </c>
      <c r="AJ365" s="24">
        <f>IFERROR(IF(Table110[[#This Row],[SKU]]="",0,Table110[[#This Row],[Quality Loss (T)]]/(Table110[[#This Row],[SOC (TPD)]]/24)),"")</f>
        <v/>
      </c>
      <c r="AK365" s="31">
        <f>IFERROR(IF(Table110[[#This Row],[SKU]]="",0,Table110[[#This Row],[Volume Delivered (T)]]/(Table110[[#This Row],[SOC (TPD)]]/24)),"")</f>
        <v/>
      </c>
      <c r="AL365" s="31">
        <f>IFERROR(Table110[[#This Row],[Operating Time]]/Table110[[#This Row],[PRODUCTION HOURS]],"")</f>
        <v/>
      </c>
      <c r="AM365" s="32" t="n"/>
      <c r="AN365" s="32" t="n"/>
      <c r="AO365" s="32" t="n"/>
      <c r="AP365" s="32" t="n">
        <v>0</v>
      </c>
      <c r="AQ365" s="32" t="n">
        <v>0</v>
      </c>
      <c r="AR365" s="32" t="n"/>
      <c r="AS365" s="32">
        <f>IFERROR(SUMIFS(#REF!,#REF!,'Shift Wise-Data Sheet'!A:A,#REF!,"Samridhi Perk Line")/SUMIFS(#REF!,#REF!,'Shift Wise-Data Sheet'!A:A,#REF!,"Samridhi Perk Line"),"")</f>
        <v/>
      </c>
      <c r="AT365" s="32" t="n"/>
      <c r="AU365" s="32" t="n"/>
      <c r="AV365" s="203">
        <f>IFERROR(VLOOKUP(Table110[[#This Row],[Date]],'Overweight Data'!A363:G1458,6,FALSE),"")</f>
        <v/>
      </c>
      <c r="AW365" s="213">
        <f>IFERROR(
   IF(
      OR(Table110[[#This Row],[Operating Time]]=0, (Table110[[#This Row],[Operating Time]]/IF(AD365&lt;=1,AD365+1,AD365))*60=0),
      1,
      ((Table110[[#This Row],[Operating Time]])/IF(AD365&lt;=1,AD365+1,AD365))*60
   ),
"_")</f>
        <v/>
      </c>
      <c r="AX365" s="213">
        <f>COUNTIFS('Downtime Data'!A:A,Table110[[#This Row],[Date]])</f>
        <v/>
      </c>
      <c r="AY365" s="211">
        <f>IFERROR((SUM(Table110[[#This Row],[Minor Stoppages]:[Material Shortages]])/Table110[[#This Row],['# Stops]])*60,"")</f>
        <v/>
      </c>
      <c r="AZ365" s="211" t="n"/>
      <c r="BA365" s="33" t="n">
        <v>46382</v>
      </c>
    </row>
    <row r="366" ht="20.15" customHeight="1" s="452">
      <c r="A366" s="21" t="n">
        <v>46383</v>
      </c>
      <c r="B366" s="22">
        <f>IF(A366="","",TEXT(A366,"dddddd"))</f>
        <v/>
      </c>
      <c r="C366" s="22" t="n"/>
      <c r="D366" s="23" t="n"/>
      <c r="E366" s="24">
        <f t="array" ref="E366">IFERROR(INDIRECT(D366),"")</f>
        <v/>
      </c>
      <c r="F366" s="25" t="n"/>
      <c r="G366" s="26" t="n"/>
      <c r="H366" s="27">
        <f>IFERROR((Table110[[#This Row],[Plan]]/Table110[[#This Row],[Hours Used]])/(Table110[[#This Row],[SOC (TPD)]]/24),"")</f>
        <v/>
      </c>
      <c r="I366" s="27">
        <f>IFERROR((Table110[[#This Row],[Volume Delivered (T)]]/Table110[[#This Row],[Hours Used]])/(Table110[[#This Row],[SOC (TPD)]]/24),"")</f>
        <v/>
      </c>
      <c r="J366" s="28" t="n"/>
      <c r="K366" s="28" t="n"/>
      <c r="L366" s="28" t="n"/>
      <c r="M366" s="25" t="n"/>
      <c r="N366" s="29" t="n"/>
      <c r="O366" s="83" t="n"/>
      <c r="P366" s="25" t="n"/>
      <c r="Q366" s="25" t="n"/>
      <c r="R366" s="69" t="n"/>
      <c r="S366" s="70" t="n"/>
      <c r="T366" s="30">
        <f>IF(Table110[[#This Row],[SKU]]="",0,24-Table110[[#This Row],[Legal Non-Operating Time]]-Table110[[#This Row],[No Demand Time]]-Table110[[#This Row],[Force Majeure]])</f>
        <v/>
      </c>
      <c r="U366" s="26" t="n"/>
      <c r="V366" s="26" t="n"/>
      <c r="W366" s="26" t="n"/>
      <c r="X366" s="26" t="n"/>
      <c r="Y366" s="26" t="n"/>
      <c r="Z366" s="26" t="n"/>
      <c r="AA366" s="26" t="n"/>
      <c r="AB366" s="30">
        <f>Table110[[#This Row],[Hours Used]]-SUM(Table110[[#This Row],[Planned Maintenance]:[Start and Finish Production]])</f>
        <v/>
      </c>
      <c r="AC366" s="26" t="n"/>
      <c r="AD366" s="26" t="n"/>
      <c r="AE366" s="26" t="n"/>
      <c r="AF366" s="26" t="n"/>
      <c r="AG366" s="26" t="n"/>
      <c r="AH366" s="26" t="n"/>
      <c r="AI366" s="24">
        <f>(Table110[[#This Row],[Hours Used]]-SUM(Table110[[#This Row],[Planned Maintenance]:[Start and Finish Production]])-SUM(Table110[[#This Row],[Minor Stoppages]:[Material Shortages]])-Table110[[#This Row],[Quality Loss (Hrs)]]-Table110[[#This Row],[Operating Time]])/3</f>
        <v/>
      </c>
      <c r="AJ366" s="24">
        <f>IFERROR(IF(Table110[[#This Row],[SKU]]="",0,Table110[[#This Row],[Quality Loss (T)]]/(Table110[[#This Row],[SOC (TPD)]]/24)),"")</f>
        <v/>
      </c>
      <c r="AK366" s="31">
        <f>IFERROR(IF(Table110[[#This Row],[SKU]]="",0,Table110[[#This Row],[Volume Delivered (T)]]/(Table110[[#This Row],[SOC (TPD)]]/24)),"")</f>
        <v/>
      </c>
      <c r="AL366" s="31">
        <f>IFERROR(Table110[[#This Row],[Operating Time]]/Table110[[#This Row],[PRODUCTION HOURS]],"")</f>
        <v/>
      </c>
      <c r="AM366" s="32" t="n"/>
      <c r="AN366" s="32" t="n"/>
      <c r="AO366" s="32" t="n"/>
      <c r="AP366" s="32" t="n">
        <v>23</v>
      </c>
      <c r="AQ366" s="32" t="n">
        <v>0</v>
      </c>
      <c r="AR366" s="32" t="n"/>
      <c r="AS366" s="32">
        <f>IFERROR(SUMIFS(#REF!,#REF!,'Shift Wise-Data Sheet'!A:A,#REF!,"Samridhi Perk Line")/SUMIFS(#REF!,#REF!,'Shift Wise-Data Sheet'!A:A,#REF!,"Samridhi Perk Line"),"")</f>
        <v/>
      </c>
      <c r="AT366" s="32" t="n"/>
      <c r="AU366" s="32" t="n"/>
      <c r="AV366" s="203">
        <f>IFERROR(VLOOKUP(Table110[[#This Row],[Date]],'Overweight Data'!A364:G1459,6,FALSE),"")</f>
        <v/>
      </c>
      <c r="AW366" s="213">
        <f>IFERROR(
   IF(
      OR(Table110[[#This Row],[Operating Time]]=0, (Table110[[#This Row],[Operating Time]]/IF(AD366&lt;=1,AD366+1,AD366))*60=0),
      1,
      ((Table110[[#This Row],[Operating Time]])/IF(AD366&lt;=1,AD366+1,AD366))*60
   ),
"_")</f>
        <v/>
      </c>
      <c r="AX366" s="213">
        <f>COUNTIFS('Downtime Data'!A:A,Table110[[#This Row],[Date]])</f>
        <v/>
      </c>
      <c r="AY366" s="211">
        <f>IFERROR((SUM(Table110[[#This Row],[Minor Stoppages]:[Material Shortages]])/Table110[[#This Row],['# Stops]])*60,"")</f>
        <v/>
      </c>
      <c r="AZ366" s="211" t="n"/>
      <c r="BA366" s="33" t="n">
        <v>46382</v>
      </c>
    </row>
    <row r="367" ht="20.15" customHeight="1" s="452">
      <c r="A367" s="21" t="n">
        <v>46384</v>
      </c>
      <c r="B367" s="22">
        <f>IF(A367="","",TEXT(A367,"dddddd"))</f>
        <v/>
      </c>
      <c r="C367" s="22" t="n"/>
      <c r="D367" s="23" t="n"/>
      <c r="E367" s="24">
        <f t="array" ref="E367">IFERROR(INDIRECT(D367),"")</f>
        <v/>
      </c>
      <c r="F367" s="25" t="n"/>
      <c r="G367" s="26" t="n"/>
      <c r="H367" s="27">
        <f>IFERROR((Table110[[#This Row],[Plan]]/Table110[[#This Row],[Hours Used]])/(Table110[[#This Row],[SOC (TPD)]]/24),"")</f>
        <v/>
      </c>
      <c r="I367" s="27">
        <f>IFERROR((Table110[[#This Row],[Volume Delivered (T)]]/Table110[[#This Row],[Hours Used]])/(Table110[[#This Row],[SOC (TPD)]]/24),"")</f>
        <v/>
      </c>
      <c r="J367" s="28" t="n"/>
      <c r="K367" s="28" t="n"/>
      <c r="L367" s="28" t="n"/>
      <c r="M367" s="25" t="n"/>
      <c r="N367" s="29" t="n"/>
      <c r="O367" s="83" t="n"/>
      <c r="P367" s="25" t="n"/>
      <c r="Q367" s="25" t="n"/>
      <c r="R367" s="69" t="n"/>
      <c r="S367" s="70" t="n"/>
      <c r="T367" s="30">
        <f>IF(Table110[[#This Row],[SKU]]="",0,24-Table110[[#This Row],[Legal Non-Operating Time]]-Table110[[#This Row],[No Demand Time]]-Table110[[#This Row],[Force Majeure]])</f>
        <v/>
      </c>
      <c r="U367" s="26" t="n"/>
      <c r="V367" s="26" t="n"/>
      <c r="W367" s="26" t="n"/>
      <c r="X367" s="26" t="n"/>
      <c r="Y367" s="26" t="n"/>
      <c r="Z367" s="26" t="n"/>
      <c r="AA367" s="26" t="n"/>
      <c r="AB367" s="30">
        <f>Table110[[#This Row],[Hours Used]]-SUM(Table110[[#This Row],[Planned Maintenance]:[Start and Finish Production]])</f>
        <v/>
      </c>
      <c r="AC367" s="26" t="n"/>
      <c r="AD367" s="26" t="n"/>
      <c r="AE367" s="26" t="n"/>
      <c r="AF367" s="26" t="n"/>
      <c r="AG367" s="26" t="n"/>
      <c r="AH367" s="26" t="n"/>
      <c r="AI367" s="24">
        <f>(Table110[[#This Row],[Hours Used]]-SUM(Table110[[#This Row],[Planned Maintenance]:[Start and Finish Production]])-SUM(Table110[[#This Row],[Minor Stoppages]:[Material Shortages]])-Table110[[#This Row],[Quality Loss (Hrs)]]-Table110[[#This Row],[Operating Time]])/3</f>
        <v/>
      </c>
      <c r="AJ367" s="24">
        <f>IFERROR(IF(Table110[[#This Row],[SKU]]="",0,Table110[[#This Row],[Quality Loss (T)]]/(Table110[[#This Row],[SOC (TPD)]]/24)),"")</f>
        <v/>
      </c>
      <c r="AK367" s="31">
        <f>IFERROR(IF(Table110[[#This Row],[SKU]]="",0,Table110[[#This Row],[Volume Delivered (T)]]/(Table110[[#This Row],[SOC (TPD)]]/24)),"")</f>
        <v/>
      </c>
      <c r="AL367" s="31">
        <f>IFERROR(Table110[[#This Row],[Operating Time]]/Table110[[#This Row],[PRODUCTION HOURS]],"")</f>
        <v/>
      </c>
      <c r="AM367" s="32" t="n"/>
      <c r="AN367" s="32" t="n"/>
      <c r="AO367" s="32" t="n"/>
      <c r="AP367" s="32" t="n"/>
      <c r="AQ367" s="32" t="n"/>
      <c r="AR367" s="32" t="n"/>
      <c r="AS367" s="32">
        <f>IFERROR(SUMIFS(#REF!,#REF!,'Shift Wise-Data Sheet'!A:A,#REF!,"Samridhi Perk Line")/SUMIFS(#REF!,#REF!,'Shift Wise-Data Sheet'!A:A,#REF!,"Samridhi Perk Line"),"")</f>
        <v/>
      </c>
      <c r="AT367" s="32" t="n"/>
      <c r="AU367" s="32" t="n"/>
      <c r="AV367" s="203">
        <f>IFERROR(VLOOKUP(Table110[[#This Row],[Date]],'Overweight Data'!A365:G1460,6,FALSE),"")</f>
        <v/>
      </c>
      <c r="AW367" s="213">
        <f>IFERROR(
   IF(
      OR(Table110[[#This Row],[Operating Time]]=0, (Table110[[#This Row],[Operating Time]]/IF(AD367&lt;=1,AD367+1,AD367))*60=0),
      1,
      ((Table110[[#This Row],[Operating Time]])/IF(AD367&lt;=1,AD367+1,AD367))*60
   ),
"_")</f>
        <v/>
      </c>
      <c r="AX367" s="213">
        <f>COUNTIFS('Downtime Data'!A:A,Table110[[#This Row],[Date]])</f>
        <v/>
      </c>
      <c r="AY367" s="211">
        <f>IFERROR((SUM(Table110[[#This Row],[Minor Stoppages]:[Material Shortages]])/Table110[[#This Row],['# Stops]])*60,"")</f>
        <v/>
      </c>
      <c r="AZ367" s="211" t="n"/>
      <c r="BA367" s="33" t="n">
        <v>46382</v>
      </c>
    </row>
    <row r="368" ht="20.15" customHeight="1" s="452">
      <c r="A368" s="21" t="n">
        <v>46385</v>
      </c>
      <c r="B368" s="22">
        <f>IF(A368="","",TEXT(A368,"dddddd"))</f>
        <v/>
      </c>
      <c r="C368" s="22" t="n"/>
      <c r="D368" s="23" t="n"/>
      <c r="E368" s="24">
        <f t="array" ref="E368">IFERROR(INDIRECT(D368),"")</f>
        <v/>
      </c>
      <c r="F368" s="25" t="n"/>
      <c r="G368" s="26" t="n"/>
      <c r="H368" s="27">
        <f>IFERROR((Table110[[#This Row],[Plan]]/Table110[[#This Row],[Hours Used]])/(Table110[[#This Row],[SOC (TPD)]]/24),"")</f>
        <v/>
      </c>
      <c r="I368" s="27">
        <f>IFERROR((Table110[[#This Row],[Volume Delivered (T)]]/Table110[[#This Row],[Hours Used]])/(Table110[[#This Row],[SOC (TPD)]]/24),"")</f>
        <v/>
      </c>
      <c r="J368" s="28" t="n"/>
      <c r="K368" s="28" t="n"/>
      <c r="L368" s="28" t="n"/>
      <c r="M368" s="25" t="n"/>
      <c r="N368" s="29" t="n"/>
      <c r="O368" s="83" t="n"/>
      <c r="P368" s="25" t="n"/>
      <c r="Q368" s="25" t="n"/>
      <c r="R368" s="69" t="n"/>
      <c r="S368" s="70" t="n"/>
      <c r="T368" s="30">
        <f>IF(Table110[[#This Row],[SKU]]="",0,24-Table110[[#This Row],[Legal Non-Operating Time]]-Table110[[#This Row],[No Demand Time]]-Table110[[#This Row],[Force Majeure]])</f>
        <v/>
      </c>
      <c r="U368" s="26" t="n"/>
      <c r="V368" s="26" t="n"/>
      <c r="W368" s="26" t="n"/>
      <c r="X368" s="26" t="n"/>
      <c r="Y368" s="26" t="n"/>
      <c r="Z368" s="26" t="n"/>
      <c r="AA368" s="26" t="n"/>
      <c r="AB368" s="30">
        <f>Table110[[#This Row],[Hours Used]]-SUM(Table110[[#This Row],[Planned Maintenance]:[Start and Finish Production]])</f>
        <v/>
      </c>
      <c r="AC368" s="26" t="n"/>
      <c r="AD368" s="26" t="n"/>
      <c r="AE368" s="26" t="n"/>
      <c r="AF368" s="26" t="n"/>
      <c r="AG368" s="26" t="n"/>
      <c r="AH368" s="26" t="n"/>
      <c r="AI368" s="24">
        <f>(Table110[[#This Row],[Hours Used]]-SUM(Table110[[#This Row],[Planned Maintenance]:[Start and Finish Production]])-SUM(Table110[[#This Row],[Minor Stoppages]:[Material Shortages]])-Table110[[#This Row],[Quality Loss (Hrs)]]-Table110[[#This Row],[Operating Time]])/3</f>
        <v/>
      </c>
      <c r="AJ368" s="24">
        <f>IFERROR(IF(Table110[[#This Row],[SKU]]="",0,Table110[[#This Row],[Quality Loss (T)]]/(Table110[[#This Row],[SOC (TPD)]]/24)),"")</f>
        <v/>
      </c>
      <c r="AK368" s="31">
        <f>IFERROR(IF(Table110[[#This Row],[SKU]]="",0,Table110[[#This Row],[Volume Delivered (T)]]/(Table110[[#This Row],[SOC (TPD)]]/24)),"")</f>
        <v/>
      </c>
      <c r="AL368" s="31">
        <f>IFERROR(Table110[[#This Row],[Operating Time]]/Table110[[#This Row],[PRODUCTION HOURS]],"")</f>
        <v/>
      </c>
      <c r="AM368" s="32" t="n"/>
      <c r="AN368" s="32" t="n"/>
      <c r="AO368" s="32" t="n"/>
      <c r="AP368" s="32" t="n"/>
      <c r="AQ368" s="32" t="n"/>
      <c r="AR368" s="32" t="n"/>
      <c r="AS368" s="32">
        <f>IFERROR(SUMIFS(#REF!,#REF!,'Shift Wise-Data Sheet'!A:A,#REF!,"Samridhi Perk Line")/SUMIFS(#REF!,#REF!,'Shift Wise-Data Sheet'!A:A,#REF!,"Samridhi Perk Line"),"")</f>
        <v/>
      </c>
      <c r="AT368" s="32" t="n"/>
      <c r="AU368" s="32" t="n"/>
      <c r="AV368" s="203">
        <f>IFERROR(VLOOKUP(Table110[[#This Row],[Date]],'Overweight Data'!A366:G1461,6,FALSE),"")</f>
        <v/>
      </c>
      <c r="AW368" s="213">
        <f>IFERROR(
   IF(
      OR(Table110[[#This Row],[Operating Time]]=0, (Table110[[#This Row],[Operating Time]]/IF(AD368&lt;=1,AD368+1,AD368))*60=0),
      1,
      ((Table110[[#This Row],[Operating Time]])/IF(AD368&lt;=1,AD368+1,AD368))*60
   ),
"_")</f>
        <v/>
      </c>
      <c r="AX368" s="213">
        <f>COUNTIFS('Downtime Data'!A:A,Table110[[#This Row],[Date]])</f>
        <v/>
      </c>
      <c r="AY368" s="211">
        <f>IFERROR((SUM(Table110[[#This Row],[Minor Stoppages]:[Material Shortages]])/Table110[[#This Row],['# Stops]])*60,"")</f>
        <v/>
      </c>
      <c r="AZ368" s="211" t="n"/>
      <c r="BA368" s="33" t="n">
        <v>46382</v>
      </c>
    </row>
    <row r="369" ht="20.15" customHeight="1" s="452">
      <c r="A369" s="21" t="n">
        <v>46386</v>
      </c>
      <c r="B369" s="22">
        <f>IF(A369="","",TEXT(A369,"dddddd"))</f>
        <v/>
      </c>
      <c r="C369" s="22" t="n"/>
      <c r="D369" s="23" t="n"/>
      <c r="E369" s="24">
        <f t="array" ref="E369">IFERROR(INDIRECT(D369),"")</f>
        <v/>
      </c>
      <c r="F369" s="25" t="n"/>
      <c r="G369" s="26" t="n"/>
      <c r="H369" s="27">
        <f>IFERROR((Table110[[#This Row],[Plan]]/Table110[[#This Row],[Hours Used]])/(Table110[[#This Row],[SOC (TPD)]]/24),"")</f>
        <v/>
      </c>
      <c r="I369" s="27">
        <f>IFERROR((Table110[[#This Row],[Volume Delivered (T)]]/Table110[[#This Row],[Hours Used]])/(Table110[[#This Row],[SOC (TPD)]]/24),"")</f>
        <v/>
      </c>
      <c r="J369" s="28" t="n"/>
      <c r="K369" s="28" t="n"/>
      <c r="L369" s="28" t="n"/>
      <c r="M369" s="25" t="n"/>
      <c r="N369" s="29" t="n"/>
      <c r="O369" s="83" t="n"/>
      <c r="P369" s="25" t="n"/>
      <c r="Q369" s="25" t="n"/>
      <c r="R369" s="69" t="n"/>
      <c r="S369" s="70" t="n"/>
      <c r="T369" s="30">
        <f>IF(Table110[[#This Row],[SKU]]="",0,24-Table110[[#This Row],[Legal Non-Operating Time]]-Table110[[#This Row],[No Demand Time]]-Table110[[#This Row],[Force Majeure]])</f>
        <v/>
      </c>
      <c r="U369" s="26" t="n"/>
      <c r="V369" s="26" t="n"/>
      <c r="W369" s="26" t="n"/>
      <c r="X369" s="26" t="n"/>
      <c r="Y369" s="26" t="n"/>
      <c r="Z369" s="26" t="n"/>
      <c r="AA369" s="26" t="n"/>
      <c r="AB369" s="30">
        <f>Table110[[#This Row],[Hours Used]]-SUM(Table110[[#This Row],[Planned Maintenance]:[Start and Finish Production]])</f>
        <v/>
      </c>
      <c r="AC369" s="26" t="n"/>
      <c r="AD369" s="26" t="n"/>
      <c r="AE369" s="26" t="n"/>
      <c r="AF369" s="26" t="n"/>
      <c r="AG369" s="26" t="n"/>
      <c r="AH369" s="26" t="n"/>
      <c r="AI369" s="24">
        <f>(Table110[[#This Row],[Hours Used]]-SUM(Table110[[#This Row],[Planned Maintenance]:[Start and Finish Production]])-SUM(Table110[[#This Row],[Minor Stoppages]:[Material Shortages]])-Table110[[#This Row],[Quality Loss (Hrs)]]-Table110[[#This Row],[Operating Time]])/3</f>
        <v/>
      </c>
      <c r="AJ369" s="24">
        <f>IFERROR(IF(Table110[[#This Row],[SKU]]="",0,Table110[[#This Row],[Quality Loss (T)]]/(Table110[[#This Row],[SOC (TPD)]]/24)),"")</f>
        <v/>
      </c>
      <c r="AK369" s="31">
        <f>IFERROR(IF(Table110[[#This Row],[SKU]]="",0,Table110[[#This Row],[Volume Delivered (T)]]/(Table110[[#This Row],[SOC (TPD)]]/24)),"")</f>
        <v/>
      </c>
      <c r="AL369" s="31">
        <f>IFERROR(Table110[[#This Row],[Operating Time]]/Table110[[#This Row],[PRODUCTION HOURS]],"")</f>
        <v/>
      </c>
      <c r="AM369" s="32" t="n"/>
      <c r="AN369" s="32" t="n"/>
      <c r="AO369" s="32" t="n"/>
      <c r="AP369" s="32" t="n"/>
      <c r="AQ369" s="32" t="n"/>
      <c r="AR369" s="32" t="n"/>
      <c r="AS369" s="32">
        <f>IFERROR(SUMIFS(#REF!,#REF!,'Shift Wise-Data Sheet'!A:A,#REF!,"Samridhi Perk Line")/SUMIFS(#REF!,#REF!,'Shift Wise-Data Sheet'!A:A,#REF!,"Samridhi Perk Line"),"")</f>
        <v/>
      </c>
      <c r="AT369" s="32" t="n"/>
      <c r="AU369" s="32" t="n"/>
      <c r="AV369" s="203">
        <f>IFERROR(VLOOKUP(Table110[[#This Row],[Date]],'Overweight Data'!A367:G1462,6,FALSE),"")</f>
        <v/>
      </c>
      <c r="AW369" s="213">
        <f>IFERROR(
   IF(
      OR(Table110[[#This Row],[Operating Time]]=0, (Table110[[#This Row],[Operating Time]]/IF(AD369&lt;=1,AD369+1,AD369))*60=0),
      1,
      ((Table110[[#This Row],[Operating Time]])/IF(AD369&lt;=1,AD369+1,AD369))*60
   ),
"_")</f>
        <v/>
      </c>
      <c r="AX369" s="213">
        <f>COUNTIFS('Downtime Data'!A:A,Table110[[#This Row],[Date]])</f>
        <v/>
      </c>
      <c r="AY369" s="211">
        <f>IFERROR((SUM(Table110[[#This Row],[Minor Stoppages]:[Material Shortages]])/Table110[[#This Row],['# Stops]])*60,"")</f>
        <v/>
      </c>
      <c r="AZ369" s="211" t="n"/>
      <c r="BA369" s="33" t="n">
        <v>46382</v>
      </c>
    </row>
    <row r="370" ht="20.15" customHeight="1" s="452">
      <c r="A370" s="21" t="n">
        <v>46387</v>
      </c>
      <c r="B370" s="22">
        <f>IF(A370="","",TEXT(A370,"dddddd"))</f>
        <v/>
      </c>
      <c r="C370" s="22" t="n"/>
      <c r="D370" s="23" t="n"/>
      <c r="E370" s="24">
        <f t="array" ref="E370">IFERROR(INDIRECT(D370),"")</f>
        <v/>
      </c>
      <c r="F370" s="25" t="n"/>
      <c r="G370" s="26" t="n"/>
      <c r="H370" s="27">
        <f>IFERROR((Table110[[#This Row],[Plan]]/Table110[[#This Row],[Hours Used]])/(Table110[[#This Row],[SOC (TPD)]]/24),"")</f>
        <v/>
      </c>
      <c r="I370" s="27">
        <f>IFERROR((Table110[[#This Row],[Volume Delivered (T)]]/Table110[[#This Row],[Hours Used]])/(Table110[[#This Row],[SOC (TPD)]]/24),"")</f>
        <v/>
      </c>
      <c r="J370" s="28" t="n"/>
      <c r="K370" s="28" t="n"/>
      <c r="L370" s="28" t="n"/>
      <c r="M370" s="25" t="n"/>
      <c r="N370" s="29" t="n"/>
      <c r="O370" s="83" t="n"/>
      <c r="P370" s="25" t="n"/>
      <c r="Q370" s="25" t="n"/>
      <c r="R370" s="69" t="n"/>
      <c r="S370" s="70" t="n"/>
      <c r="T370" s="30">
        <f>IF(Table110[[#This Row],[SKU]]="",0,24-Table110[[#This Row],[Legal Non-Operating Time]]-Table110[[#This Row],[No Demand Time]]-Table110[[#This Row],[Force Majeure]])</f>
        <v/>
      </c>
      <c r="U370" s="26" t="n"/>
      <c r="V370" s="26" t="n"/>
      <c r="W370" s="26" t="n"/>
      <c r="X370" s="26" t="n"/>
      <c r="Y370" s="26" t="n"/>
      <c r="Z370" s="26" t="n"/>
      <c r="AA370" s="26" t="n"/>
      <c r="AB370" s="30">
        <f>Table110[[#This Row],[Hours Used]]-SUM(Table110[[#This Row],[Planned Maintenance]:[Start and Finish Production]])</f>
        <v/>
      </c>
      <c r="AC370" s="26" t="n"/>
      <c r="AD370" s="26" t="n"/>
      <c r="AE370" s="26" t="n"/>
      <c r="AF370" s="26" t="n"/>
      <c r="AG370" s="26" t="n"/>
      <c r="AH370" s="26" t="n"/>
      <c r="AI370" s="24">
        <f>(Table110[[#This Row],[Hours Used]]-SUM(Table110[[#This Row],[Planned Maintenance]:[Start and Finish Production]])-SUM(Table110[[#This Row],[Minor Stoppages]:[Material Shortages]])-Table110[[#This Row],[Quality Loss (Hrs)]]-Table110[[#This Row],[Operating Time]])/3</f>
        <v/>
      </c>
      <c r="AJ370" s="24">
        <f>IFERROR(IF(Table110[[#This Row],[SKU]]="",0,Table110[[#This Row],[Quality Loss (T)]]/(Table110[[#This Row],[SOC (TPD)]]/24)),"")</f>
        <v/>
      </c>
      <c r="AK370" s="31">
        <f>IFERROR(IF(Table110[[#This Row],[SKU]]="",0,Table110[[#This Row],[Volume Delivered (T)]]/(Table110[[#This Row],[SOC (TPD)]]/24)),"")</f>
        <v/>
      </c>
      <c r="AL370" s="31">
        <f>IFERROR(Table110[[#This Row],[Operating Time]]/Table110[[#This Row],[PRODUCTION HOURS]],"")</f>
        <v/>
      </c>
      <c r="AM370" s="32" t="n"/>
      <c r="AN370" s="32" t="n"/>
      <c r="AO370" s="32" t="n"/>
      <c r="AP370" s="32" t="n"/>
      <c r="AQ370" s="32" t="n"/>
      <c r="AR370" s="32" t="n"/>
      <c r="AS370" s="32">
        <f>IFERROR(SUMIFS(#REF!,#REF!,'Shift Wise-Data Sheet'!A:A,#REF!,"Samridhi Perk Line")/SUMIFS(#REF!,#REF!,'Shift Wise-Data Sheet'!A:A,#REF!,"Samridhi Perk Line"),"")</f>
        <v/>
      </c>
      <c r="AT370" s="32" t="n"/>
      <c r="AU370" s="32" t="n"/>
      <c r="AV370" s="203">
        <f>IFERROR(VLOOKUP(Table110[[#This Row],[Date]],'Overweight Data'!A368:G1463,6,FALSE),"")</f>
        <v/>
      </c>
      <c r="AW370" s="213">
        <f>IFERROR(
   IF(
      OR(Table110[[#This Row],[Operating Time]]=0, (Table110[[#This Row],[Operating Time]]/IF(AD370&lt;=1,AD370+1,AD370))*60=0),
      1,
      ((Table110[[#This Row],[Operating Time]])/IF(AD370&lt;=1,AD370+1,AD370))*60
   ),
"_")</f>
        <v/>
      </c>
      <c r="AX370" s="213">
        <f>COUNTIFS('Downtime Data'!A:A,Table110[[#This Row],[Date]])</f>
        <v/>
      </c>
      <c r="AY370" s="211">
        <f>IFERROR((SUM(Table110[[#This Row],[Minor Stoppages]:[Material Shortages]])/Table110[[#This Row],['# Stops]])*60,"")</f>
        <v/>
      </c>
      <c r="AZ370" s="211" t="n"/>
      <c r="BA370" s="33" t="n">
        <v>46382</v>
      </c>
    </row>
    <row r="371" ht="20.15" customHeight="1" s="452">
      <c r="A371" s="21" t="n">
        <v>46388</v>
      </c>
      <c r="B371" s="22">
        <f>IF(A371="","",TEXT(A371,"dddddd"))</f>
        <v/>
      </c>
      <c r="C371" s="22" t="n"/>
      <c r="D371" s="23" t="n"/>
      <c r="E371" s="24">
        <f t="array" ref="E371">IFERROR(INDIRECT(D371),"")</f>
        <v/>
      </c>
      <c r="F371" s="25" t="n"/>
      <c r="G371" s="26" t="n"/>
      <c r="H371" s="27">
        <f>IFERROR((Table110[[#This Row],[Plan]]/Table110[[#This Row],[Hours Used]])/(Table110[[#This Row],[SOC (TPD)]]/24),"")</f>
        <v/>
      </c>
      <c r="I371" s="27">
        <f>IFERROR((Table110[[#This Row],[Volume Delivered (T)]]/Table110[[#This Row],[Hours Used]])/(Table110[[#This Row],[SOC (TPD)]]/24),"")</f>
        <v/>
      </c>
      <c r="J371" s="28" t="n"/>
      <c r="K371" s="28" t="n"/>
      <c r="L371" s="28" t="n"/>
      <c r="M371" s="25" t="n"/>
      <c r="N371" s="29" t="n"/>
      <c r="O371" s="83" t="n"/>
      <c r="P371" s="25" t="n"/>
      <c r="Q371" s="25" t="n"/>
      <c r="R371" s="69" t="n"/>
      <c r="S371" s="70" t="n"/>
      <c r="T371" s="30">
        <f>IF(Table110[[#This Row],[SKU]]="",0,24-Table110[[#This Row],[Legal Non-Operating Time]]-Table110[[#This Row],[No Demand Time]]-Table110[[#This Row],[Force Majeure]])</f>
        <v/>
      </c>
      <c r="U371" s="26" t="n"/>
      <c r="V371" s="26" t="n"/>
      <c r="W371" s="26" t="n"/>
      <c r="X371" s="26" t="n"/>
      <c r="Y371" s="26" t="n"/>
      <c r="Z371" s="26" t="n"/>
      <c r="AA371" s="26" t="n"/>
      <c r="AB371" s="30">
        <f>Table110[[#This Row],[Hours Used]]-SUM(Table110[[#This Row],[Planned Maintenance]:[Start and Finish Production]])</f>
        <v/>
      </c>
      <c r="AC371" s="26" t="n"/>
      <c r="AD371" s="26" t="n"/>
      <c r="AE371" s="26" t="n"/>
      <c r="AF371" s="26" t="n"/>
      <c r="AG371" s="26" t="n"/>
      <c r="AH371" s="26" t="n"/>
      <c r="AI371" s="24">
        <f>(Table110[[#This Row],[Hours Used]]-SUM(Table110[[#This Row],[Planned Maintenance]:[Start and Finish Production]])-SUM(Table110[[#This Row],[Minor Stoppages]:[Material Shortages]])-Table110[[#This Row],[Quality Loss (Hrs)]]-Table110[[#This Row],[Operating Time]])/3</f>
        <v/>
      </c>
      <c r="AJ371" s="24">
        <f>IFERROR(IF(Table110[[#This Row],[SKU]]="",0,Table110[[#This Row],[Quality Loss (T)]]/(Table110[[#This Row],[SOC (TPD)]]/24)),"")</f>
        <v/>
      </c>
      <c r="AK371" s="31">
        <f>IFERROR(IF(Table110[[#This Row],[SKU]]="",0,Table110[[#This Row],[Volume Delivered (T)]]/(Table110[[#This Row],[SOC (TPD)]]/24)),"")</f>
        <v/>
      </c>
      <c r="AL371" s="31">
        <f>IFERROR(Table110[[#This Row],[Operating Time]]/Table110[[#This Row],[PRODUCTION HOURS]],"")</f>
        <v/>
      </c>
      <c r="AM371" s="32" t="n"/>
      <c r="AN371" s="32" t="n"/>
      <c r="AO371" s="32" t="n"/>
      <c r="AP371" s="32" t="n"/>
      <c r="AQ371" s="32" t="n"/>
      <c r="AR371" s="32" t="n"/>
      <c r="AS371" s="32">
        <f>IFERROR(SUMIFS(#REF!,#REF!,'Shift Wise-Data Sheet'!A:A,#REF!,"Samridhi Perk Line")/SUMIFS(#REF!,#REF!,'Shift Wise-Data Sheet'!A:A,#REF!,"Samridhi Perk Line"),"")</f>
        <v/>
      </c>
      <c r="AT371" s="32" t="n"/>
      <c r="AU371" s="32" t="n"/>
      <c r="AV371" s="203">
        <f>IFERROR(VLOOKUP(Table110[[#This Row],[Date]],'Overweight Data'!A369:G1464,6,FALSE),"")</f>
        <v/>
      </c>
      <c r="AW371" s="213">
        <f>IFERROR(
   IF(
      OR(Table110[[#This Row],[Operating Time]]=0, (Table110[[#This Row],[Operating Time]]/IF(AD371&lt;=1,AD371+1,AD371))*60=0),
      1,
      ((Table110[[#This Row],[Operating Time]])/IF(AD371&lt;=1,AD371+1,AD371))*60
   ),
"_")</f>
        <v/>
      </c>
      <c r="AX371" s="213">
        <f>COUNTIFS('Downtime Data'!A:A,Table110[[#This Row],[Date]])</f>
        <v/>
      </c>
      <c r="AY371" s="211">
        <f>IFERROR((SUM(Table110[[#This Row],[Minor Stoppages]:[Material Shortages]])/Table110[[#This Row],['# Stops]])*60,"")</f>
        <v/>
      </c>
      <c r="AZ371" s="211" t="n"/>
      <c r="BA371" s="33" t="n">
        <v>46382</v>
      </c>
    </row>
    <row r="372" ht="20.15" customHeight="1" s="452">
      <c r="A372" s="21" t="n">
        <v>46389</v>
      </c>
      <c r="B372" s="22">
        <f>IF(A372="","",TEXT(A372,"dddddd"))</f>
        <v/>
      </c>
      <c r="C372" s="22" t="n"/>
      <c r="D372" s="23" t="n"/>
      <c r="E372" s="24">
        <f t="array" ref="E372">IFERROR(INDIRECT(D372),"")</f>
        <v/>
      </c>
      <c r="F372" s="25" t="n"/>
      <c r="G372" s="26" t="n"/>
      <c r="H372" s="27">
        <f>IFERROR((Table110[[#This Row],[Plan]]/Table110[[#This Row],[Hours Used]])/(Table110[[#This Row],[SOC (TPD)]]/24),"")</f>
        <v/>
      </c>
      <c r="I372" s="27">
        <f>IFERROR((Table110[[#This Row],[Volume Delivered (T)]]/Table110[[#This Row],[Hours Used]])/(Table110[[#This Row],[SOC (TPD)]]/24),"")</f>
        <v/>
      </c>
      <c r="J372" s="28" t="n"/>
      <c r="K372" s="28" t="n"/>
      <c r="L372" s="28" t="n"/>
      <c r="M372" s="25" t="n"/>
      <c r="N372" s="29" t="n"/>
      <c r="O372" s="83" t="n"/>
      <c r="P372" s="25" t="n"/>
      <c r="Q372" s="25" t="n"/>
      <c r="R372" s="69" t="n"/>
      <c r="S372" s="70" t="n"/>
      <c r="T372" s="30">
        <f>IF(Table110[[#This Row],[SKU]]="",0,24-Table110[[#This Row],[Legal Non-Operating Time]]-Table110[[#This Row],[No Demand Time]]-Table110[[#This Row],[Force Majeure]])</f>
        <v/>
      </c>
      <c r="U372" s="26" t="n"/>
      <c r="V372" s="26" t="n"/>
      <c r="W372" s="26" t="n"/>
      <c r="X372" s="26" t="n"/>
      <c r="Y372" s="26" t="n"/>
      <c r="Z372" s="26" t="n"/>
      <c r="AA372" s="26" t="n"/>
      <c r="AB372" s="30">
        <f>Table110[[#This Row],[Hours Used]]-SUM(Table110[[#This Row],[Planned Maintenance]:[Start and Finish Production]])</f>
        <v/>
      </c>
      <c r="AC372" s="26" t="n"/>
      <c r="AD372" s="26" t="n"/>
      <c r="AE372" s="26" t="n"/>
      <c r="AF372" s="26" t="n"/>
      <c r="AG372" s="26" t="n"/>
      <c r="AH372" s="26" t="n"/>
      <c r="AI372" s="24">
        <f>(Table110[[#This Row],[Hours Used]]-SUM(Table110[[#This Row],[Planned Maintenance]:[Start and Finish Production]])-SUM(Table110[[#This Row],[Minor Stoppages]:[Material Shortages]])-Table110[[#This Row],[Quality Loss (Hrs)]]-Table110[[#This Row],[Operating Time]])/3</f>
        <v/>
      </c>
      <c r="AJ372" s="24">
        <f>IFERROR(IF(Table110[[#This Row],[SKU]]="",0,Table110[[#This Row],[Quality Loss (T)]]/(Table110[[#This Row],[SOC (TPD)]]/24)),"")</f>
        <v/>
      </c>
      <c r="AK372" s="31">
        <f>IFERROR(IF(Table110[[#This Row],[SKU]]="",0,Table110[[#This Row],[Volume Delivered (T)]]/(Table110[[#This Row],[SOC (TPD)]]/24)),"")</f>
        <v/>
      </c>
      <c r="AL372" s="31">
        <f>IFERROR(Table110[[#This Row],[Operating Time]]/Table110[[#This Row],[PRODUCTION HOURS]],"")</f>
        <v/>
      </c>
      <c r="AM372" s="32" t="n"/>
      <c r="AN372" s="32" t="n"/>
      <c r="AO372" s="32" t="n"/>
      <c r="AP372" s="32" t="n"/>
      <c r="AQ372" s="32" t="n"/>
      <c r="AR372" s="32" t="n"/>
      <c r="AS372" s="32">
        <f>IFERROR(SUMIFS(#REF!,#REF!,'Shift Wise-Data Sheet'!A:A,#REF!,"Samridhi Perk Line")/SUMIFS(#REF!,#REF!,'Shift Wise-Data Sheet'!A:A,#REF!,"Samridhi Perk Line"),"")</f>
        <v/>
      </c>
      <c r="AT372" s="32" t="n"/>
      <c r="AU372" s="32" t="n"/>
      <c r="AV372" s="203">
        <f>IFERROR(VLOOKUP(Table110[[#This Row],[Date]],'Overweight Data'!A370:G1465,6,FALSE),"")</f>
        <v/>
      </c>
      <c r="AW372" s="213">
        <f>IFERROR(
   IF(
      OR(Table110[[#This Row],[Operating Time]]=0, (Table110[[#This Row],[Operating Time]]/IF(AD372&lt;=1,AD372+1,AD372))*60=0),
      1,
      ((Table110[[#This Row],[Operating Time]])/IF(AD372&lt;=1,AD372+1,AD372))*60
   ),
"_")</f>
        <v/>
      </c>
      <c r="AX372" s="213">
        <f>COUNTIFS('Downtime Data'!A:A,Table110[[#This Row],[Date]])</f>
        <v/>
      </c>
      <c r="AY372" s="211">
        <f>IFERROR((SUM(Table110[[#This Row],[Minor Stoppages]:[Material Shortages]])/Table110[[#This Row],['# Stops]])*60,"")</f>
        <v/>
      </c>
      <c r="AZ372" s="211" t="n"/>
      <c r="BA372" s="33" t="n">
        <v>46382</v>
      </c>
    </row>
    <row r="373" ht="20.15" customHeight="1" s="452">
      <c r="A373" s="21" t="n">
        <v>46390</v>
      </c>
      <c r="B373" s="22">
        <f>IF(A373="","",TEXT(A373,"dddddd"))</f>
        <v/>
      </c>
      <c r="C373" s="22" t="n"/>
      <c r="D373" s="23" t="n"/>
      <c r="E373" s="24">
        <f t="array" ref="E373">IFERROR(INDIRECT(D373),"")</f>
        <v/>
      </c>
      <c r="F373" s="25" t="n"/>
      <c r="G373" s="26" t="n"/>
      <c r="H373" s="27">
        <f>IFERROR((Table110[[#This Row],[Plan]]/Table110[[#This Row],[Hours Used]])/(Table110[[#This Row],[SOC (TPD)]]/24),"")</f>
        <v/>
      </c>
      <c r="I373" s="27">
        <f>IFERROR((Table110[[#This Row],[Volume Delivered (T)]]/Table110[[#This Row],[Hours Used]])/(Table110[[#This Row],[SOC (TPD)]]/24),"")</f>
        <v/>
      </c>
      <c r="J373" s="28" t="n"/>
      <c r="K373" s="28" t="n"/>
      <c r="L373" s="28" t="n"/>
      <c r="M373" s="25" t="n"/>
      <c r="N373" s="29" t="n"/>
      <c r="O373" s="83" t="n"/>
      <c r="P373" s="25" t="n"/>
      <c r="Q373" s="25" t="n"/>
      <c r="R373" s="69" t="n"/>
      <c r="S373" s="70" t="n"/>
      <c r="T373" s="30">
        <f>IF(Table110[[#This Row],[SKU]]="",0,24-Table110[[#This Row],[Legal Non-Operating Time]]-Table110[[#This Row],[No Demand Time]]-Table110[[#This Row],[Force Majeure]])</f>
        <v/>
      </c>
      <c r="U373" s="26" t="n"/>
      <c r="V373" s="26" t="n"/>
      <c r="W373" s="26" t="n"/>
      <c r="X373" s="26" t="n"/>
      <c r="Y373" s="26" t="n"/>
      <c r="Z373" s="26" t="n"/>
      <c r="AA373" s="26" t="n"/>
      <c r="AB373" s="30">
        <f>Table110[[#This Row],[Hours Used]]-SUM(Table110[[#This Row],[Planned Maintenance]:[Start and Finish Production]])</f>
        <v/>
      </c>
      <c r="AC373" s="26" t="n"/>
      <c r="AD373" s="26" t="n"/>
      <c r="AE373" s="26" t="n"/>
      <c r="AF373" s="26" t="n"/>
      <c r="AG373" s="26" t="n"/>
      <c r="AH373" s="26" t="n"/>
      <c r="AI373" s="24">
        <f>(Table110[[#This Row],[Hours Used]]-SUM(Table110[[#This Row],[Planned Maintenance]:[Start and Finish Production]])-SUM(Table110[[#This Row],[Minor Stoppages]:[Material Shortages]])-Table110[[#This Row],[Quality Loss (Hrs)]]-Table110[[#This Row],[Operating Time]])/3</f>
        <v/>
      </c>
      <c r="AJ373" s="24">
        <f>IFERROR(IF(Table110[[#This Row],[SKU]]="",0,Table110[[#This Row],[Quality Loss (T)]]/(Table110[[#This Row],[SOC (TPD)]]/24)),"")</f>
        <v/>
      </c>
      <c r="AK373" s="31">
        <f>IFERROR(IF(Table110[[#This Row],[SKU]]="",0,Table110[[#This Row],[Volume Delivered (T)]]/(Table110[[#This Row],[SOC (TPD)]]/24)),"")</f>
        <v/>
      </c>
      <c r="AL373" s="31">
        <f>IFERROR(Table110[[#This Row],[Operating Time]]/Table110[[#This Row],[PRODUCTION HOURS]],"")</f>
        <v/>
      </c>
      <c r="AM373" s="32" t="n"/>
      <c r="AN373" s="32" t="n"/>
      <c r="AO373" s="32" t="n"/>
      <c r="AP373" s="32" t="n"/>
      <c r="AQ373" s="32" t="n"/>
      <c r="AR373" s="32" t="n"/>
      <c r="AS373" s="32">
        <f>IFERROR(SUMIFS(#REF!,#REF!,'Shift Wise-Data Sheet'!A:A,#REF!,"Samridhi Perk Line")/SUMIFS(#REF!,#REF!,'Shift Wise-Data Sheet'!A:A,#REF!,"Samridhi Perk Line"),"")</f>
        <v/>
      </c>
      <c r="AT373" s="32" t="n"/>
      <c r="AU373" s="32" t="n"/>
      <c r="AV373" s="203">
        <f>IFERROR(VLOOKUP(Table110[[#This Row],[Date]],'Overweight Data'!A371:G1466,6,FALSE),"")</f>
        <v/>
      </c>
      <c r="AW373" s="213">
        <f>IFERROR(
   IF(
      OR(Table110[[#This Row],[Operating Time]]=0, (Table110[[#This Row],[Operating Time]]/IF(AD373&lt;=1,AD373+1,AD373))*60=0),
      1,
      ((Table110[[#This Row],[Operating Time]])/IF(AD373&lt;=1,AD373+1,AD373))*60
   ),
"_")</f>
        <v/>
      </c>
      <c r="AX373" s="213">
        <f>COUNTIFS('Downtime Data'!A:A,Table110[[#This Row],[Date]])</f>
        <v/>
      </c>
      <c r="AY373" s="211">
        <f>IFERROR((SUM(Table110[[#This Row],[Minor Stoppages]:[Material Shortages]])/Table110[[#This Row],['# Stops]])*60,"")</f>
        <v/>
      </c>
      <c r="AZ373" s="211" t="n"/>
      <c r="BA373" s="33" t="n">
        <v>46382</v>
      </c>
    </row>
  </sheetData>
  <conditionalFormatting sqref="G3:G112 G130:G373">
    <cfRule type="cellIs" priority="9" operator="lessThan" dxfId="210">
      <formula>$F3</formula>
    </cfRule>
    <cfRule type="cellIs" priority="10" operator="greaterThan" dxfId="211">
      <formula>$F$3</formula>
    </cfRule>
    <cfRule type="cellIs" priority="11" operator="lessThan" dxfId="210">
      <formula>$H3</formula>
    </cfRule>
    <cfRule type="containsBlanks" priority="12" dxfId="215" stopIfTrue="1">
      <formula>LEN(TRIM(G3))=0</formula>
    </cfRule>
    <cfRule type="cellIs" priority="13" operator="greaterThanOrEqual" dxfId="214">
      <formula>$H3</formula>
    </cfRule>
  </conditionalFormatting>
  <conditionalFormatting sqref="G113:G121">
    <cfRule type="cellIs" priority="3" operator="lessThan" dxfId="210">
      <formula>$F113</formula>
    </cfRule>
    <cfRule type="cellIs" priority="4" operator="greaterThan" dxfId="211">
      <formula>$F$3</formula>
    </cfRule>
    <cfRule type="cellIs" priority="5" operator="lessThan" dxfId="210">
      <formula>$H113</formula>
    </cfRule>
    <cfRule type="containsBlanks" priority="6" dxfId="215" stopIfTrue="1">
      <formula>LEN(TRIM(G113))=0</formula>
    </cfRule>
    <cfRule type="cellIs" priority="7" operator="greaterThanOrEqual" dxfId="214">
      <formula>$H113</formula>
    </cfRule>
  </conditionalFormatting>
  <conditionalFormatting sqref="A3:E373 G3:BA112 G130:BA151 G152:L152 G153:BA199 G200:AD200 G201:BA373 H113:T121 H122:BA129 N152:BA152 AB113:BA121 AF200:BA200">
    <cfRule type="expression" priority="8" dxfId="213">
      <formula>ROW()=CELL("row")</formula>
    </cfRule>
  </conditionalFormatting>
  <conditionalFormatting sqref="I3:I373">
    <cfRule type="containsBlanks" priority="16" dxfId="212" stopIfTrue="1">
      <formula>LEN(TRIM(I3))=0</formula>
    </cfRule>
    <cfRule type="cellIs" priority="17" operator="greaterThan" dxfId="211">
      <formula>$J3</formula>
    </cfRule>
    <cfRule type="cellIs" priority="18" operator="lessThan" dxfId="210">
      <formula>$J3</formula>
    </cfRule>
  </conditionalFormatting>
  <conditionalFormatting sqref="P3:Q373">
    <cfRule type="dataBar" priority="20">
      <dataBar>
        <cfvo type="min"/>
        <cfvo type="max"/>
        <color rgb="FF008AEF"/>
      </dataBar>
    </cfRule>
  </conditionalFormatting>
  <conditionalFormatting sqref="S3:S373">
    <cfRule type="dataBar" priority="19">
      <dataBar>
        <cfvo type="min"/>
        <cfvo type="max"/>
        <color rgb="FFFFB628"/>
      </dataBar>
    </cfRule>
  </conditionalFormatting>
  <conditionalFormatting sqref="U3:AA112 U122:AA373 AC3:AH199 AC200:AD200 AC201:AH373 AF200:AH200">
    <cfRule type="cellIs" priority="21" operator="equal" dxfId="202">
      <formula>0</formula>
    </cfRule>
    <cfRule type="cellIs" priority="22" operator="greaterThan" dxfId="206">
      <formula>0</formula>
    </cfRule>
  </conditionalFormatting>
  <conditionalFormatting sqref="U113:AA121">
    <cfRule type="cellIs" priority="1" operator="equal" dxfId="202">
      <formula>0</formula>
    </cfRule>
    <cfRule type="cellIs" priority="2" operator="greaterThan" dxfId="206">
      <formula>0</formula>
    </cfRule>
  </conditionalFormatting>
  <conditionalFormatting sqref="AI3:AI373">
    <cfRule type="cellIs" priority="15" operator="equal" dxfId="202" stopIfTrue="1">
      <formula>0</formula>
    </cfRule>
    <cfRule type="cellIs" priority="23" operator="lessThan" dxfId="204">
      <formula>0</formula>
    </cfRule>
    <cfRule type="cellIs" priority="24" operator="greaterThanOrEqual" dxfId="37">
      <formula>0</formula>
    </cfRule>
  </conditionalFormatting>
  <conditionalFormatting sqref="AK3:AL373">
    <cfRule type="cellIs" priority="14" operator="equal" dxfId="202">
      <formula>0</formula>
    </cfRule>
  </conditionalFormatting>
  <dataValidations count="2">
    <dataValidation sqref="AN3:AO373" showDropDown="0" showInputMessage="1" showErrorMessage="1" allowBlank="1" type="list">
      <formula1>"YES,NO"</formula1>
    </dataValidation>
    <dataValidation sqref="C3:C373" showDropDown="0" showInputMessage="1" showErrorMessage="1" allowBlank="1" type="list">
      <formula1>"A,B,C"</formula1>
    </dataValidation>
  </dataValidations>
  <pageMargins left="0.7" right="0.7" top="0.75" bottom="0.75" header="0.3" footer="0.3"/>
  <headerFooter>
    <oddHeader/>
    <oddFooter>&amp;C&amp;"Calibri"&amp;10 &amp;K000000_x000d_# Mondelez International Internal_x000d_&amp;1#&amp;"Aptos"&amp;10 &amp;K000000 Mondelez International Internal</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codeName="Sheet5">
    <outlinePr summaryBelow="1" summaryRight="1"/>
    <pageSetUpPr/>
  </sheetPr>
  <dimension ref="A1:M4669"/>
  <sheetViews>
    <sheetView showGridLines="0" topLeftCell="A427" zoomScale="60" zoomScaleNormal="60" workbookViewId="0">
      <selection activeCell="D438" sqref="D438"/>
    </sheetView>
  </sheetViews>
  <sheetFormatPr baseColWidth="8" defaultRowHeight="14.5"/>
  <cols>
    <col width="13.7265625" bestFit="1" customWidth="1" style="15" min="1" max="1"/>
    <col width="19.453125" bestFit="1" customWidth="1" style="452" min="2" max="2"/>
    <col width="21.26953125" bestFit="1" customWidth="1" style="452" min="3" max="3"/>
    <col width="46.453125" bestFit="1" customWidth="1" style="452" min="4" max="4"/>
    <col width="22.1796875" customWidth="1" style="452" min="5" max="5"/>
    <col width="31.81640625" bestFit="1" customWidth="1" style="452" min="6" max="6"/>
    <col width="19.26953125" customWidth="1" style="15" min="7" max="7"/>
    <col width="16.453125" customWidth="1" style="15" min="8" max="8"/>
    <col width="13.453125" customWidth="1" style="15" min="9" max="9"/>
    <col width="45.54296875" bestFit="1" customWidth="1" style="452" min="10" max="10"/>
    <col width="13.1796875" customWidth="1" style="452" min="11" max="11"/>
    <col width="14.453125" customWidth="1" style="452" min="12" max="12"/>
    <col width="17.1796875" customWidth="1" style="452" min="13" max="13"/>
  </cols>
  <sheetData>
    <row r="1" ht="22" customFormat="1" customHeight="1" s="248">
      <c r="A1" s="247" t="inlineStr">
        <is>
          <t>Date</t>
        </is>
      </c>
      <c r="B1" s="247" t="inlineStr">
        <is>
          <t>Operation</t>
        </is>
      </c>
      <c r="C1" s="247" t="inlineStr">
        <is>
          <t>Equipment</t>
        </is>
      </c>
      <c r="D1" s="247" t="inlineStr">
        <is>
          <t>Failure Description</t>
        </is>
      </c>
      <c r="E1" s="247" t="inlineStr">
        <is>
          <t>Loss Category</t>
        </is>
      </c>
      <c r="F1" s="247" t="inlineStr">
        <is>
          <t>Loss Type</t>
        </is>
      </c>
      <c r="G1" s="247" t="inlineStr">
        <is>
          <t>Equipment Class</t>
        </is>
      </c>
      <c r="H1" s="247" t="inlineStr">
        <is>
          <t>Equipment Downtime</t>
        </is>
      </c>
      <c r="I1" s="247" t="inlineStr">
        <is>
          <t>line downtime</t>
        </is>
      </c>
      <c r="J1" s="247" t="inlineStr">
        <is>
          <t>Action Taken</t>
        </is>
      </c>
      <c r="K1" s="247" t="inlineStr">
        <is>
          <t>swp impacted</t>
        </is>
      </c>
      <c r="L1" s="276" t="inlineStr">
        <is>
          <t>MODULE</t>
        </is>
      </c>
      <c r="M1" s="277" t="inlineStr">
        <is>
          <t>SGA</t>
        </is>
      </c>
    </row>
    <row r="2" ht="22" customFormat="1" customHeight="1" s="251">
      <c r="A2" s="357" t="n">
        <v>46020</v>
      </c>
      <c r="B2" s="250" t="inlineStr">
        <is>
          <t>Line_</t>
        </is>
      </c>
      <c r="C2" s="250" t="inlineStr">
        <is>
          <t>Full_Line</t>
        </is>
      </c>
      <c r="D2" s="250" t="inlineStr">
        <is>
          <t>Sanitation</t>
        </is>
      </c>
      <c r="E2" s="250" t="inlineStr">
        <is>
          <t>Planned_Loss</t>
        </is>
      </c>
      <c r="F2" s="250" t="inlineStr">
        <is>
          <t>Sanitation</t>
        </is>
      </c>
      <c r="G2" s="250" t="inlineStr">
        <is>
          <t>C</t>
        </is>
      </c>
      <c r="H2" s="252" t="n">
        <v>720</v>
      </c>
      <c r="I2" s="250" t="n">
        <v>720</v>
      </c>
      <c r="J2" s="250" t="n"/>
      <c r="K2" s="278" t="inlineStr">
        <is>
          <t>CIL</t>
        </is>
      </c>
      <c r="L2" s="279" t="n"/>
    </row>
    <row r="3" ht="22" customFormat="1" customHeight="1" s="251">
      <c r="A3" s="357" t="n">
        <v>46021</v>
      </c>
      <c r="B3" s="250" t="inlineStr">
        <is>
          <t>Line_</t>
        </is>
      </c>
      <c r="C3" s="250" t="inlineStr">
        <is>
          <t>Full_Line</t>
        </is>
      </c>
      <c r="D3" s="250" t="inlineStr">
        <is>
          <t>Changeover from HT to 10.3g</t>
        </is>
      </c>
      <c r="E3" s="250" t="inlineStr">
        <is>
          <t>Planned_Loss</t>
        </is>
      </c>
      <c r="F3" s="250" t="inlineStr">
        <is>
          <t>Changeovers</t>
        </is>
      </c>
      <c r="G3" s="250" t="inlineStr">
        <is>
          <t>C</t>
        </is>
      </c>
      <c r="H3" s="252" t="n">
        <v>120</v>
      </c>
      <c r="I3" s="250" t="n">
        <v>120</v>
      </c>
      <c r="J3" s="250" t="n"/>
      <c r="K3" s="278" t="n"/>
      <c r="L3" s="279" t="n"/>
    </row>
    <row r="4" ht="22" customFormat="1" customHeight="1" s="251">
      <c r="A4" s="357" t="n">
        <v>46023</v>
      </c>
      <c r="B4" s="250" t="inlineStr">
        <is>
          <t>Line_</t>
        </is>
      </c>
      <c r="C4" s="250" t="inlineStr">
        <is>
          <t>Full_Line</t>
        </is>
      </c>
      <c r="D4" s="250" t="inlineStr">
        <is>
          <t>Changeover from 30 U to 48 u</t>
        </is>
      </c>
      <c r="E4" s="250" t="inlineStr">
        <is>
          <t>Planned_Loss</t>
        </is>
      </c>
      <c r="F4" s="250" t="inlineStr">
        <is>
          <t>Changeovers</t>
        </is>
      </c>
      <c r="G4" s="250" t="inlineStr">
        <is>
          <t>C</t>
        </is>
      </c>
      <c r="H4" s="252" t="n">
        <v>60</v>
      </c>
      <c r="I4" s="250" t="n">
        <v>60</v>
      </c>
      <c r="J4" s="250" t="n"/>
      <c r="K4" s="278" t="n"/>
      <c r="L4" s="279" t="n"/>
    </row>
    <row r="5" ht="22" customFormat="1" customHeight="1" s="251">
      <c r="A5" s="357" t="n">
        <v>46024</v>
      </c>
      <c r="B5" s="250" t="inlineStr">
        <is>
          <t>ADS_</t>
        </is>
      </c>
      <c r="C5" s="250" t="inlineStr">
        <is>
          <t>ADS_HLL</t>
        </is>
      </c>
      <c r="D5" s="250" t="inlineStr">
        <is>
          <t>DU-2 belt tracking</t>
        </is>
      </c>
      <c r="E5" s="250" t="inlineStr">
        <is>
          <t>Unplanned_Loss</t>
        </is>
      </c>
      <c r="F5" s="250" t="inlineStr">
        <is>
          <t>Operational_Losses</t>
        </is>
      </c>
      <c r="G5" s="250" t="inlineStr">
        <is>
          <t>B</t>
        </is>
      </c>
      <c r="H5" s="252" t="n">
        <v>45</v>
      </c>
      <c r="I5" s="250" t="n">
        <v>15</v>
      </c>
      <c r="J5" s="250" t="n"/>
      <c r="K5" s="278" t="inlineStr">
        <is>
          <t>CIL</t>
        </is>
      </c>
      <c r="L5" s="279" t="inlineStr">
        <is>
          <t>DRIVES &amp; PT</t>
        </is>
      </c>
      <c r="M5" s="251" t="inlineStr">
        <is>
          <t>PERK PACKING</t>
        </is>
      </c>
    </row>
    <row r="6" ht="22" customFormat="1" customHeight="1" s="251">
      <c r="A6" s="357" t="n">
        <v>46024</v>
      </c>
      <c r="B6" s="250" t="inlineStr">
        <is>
          <t>TTLI_</t>
        </is>
      </c>
      <c r="C6" s="250" t="inlineStr">
        <is>
          <t>TTLI3_</t>
        </is>
      </c>
      <c r="D6" s="250" t="inlineStr">
        <is>
          <t>CLO/CT11: Axis1 Position Error</t>
        </is>
      </c>
      <c r="E6" s="250" t="inlineStr">
        <is>
          <t>Unplanned_Loss</t>
        </is>
      </c>
      <c r="F6" s="250" t="inlineStr">
        <is>
          <t>Minor_Stoppages</t>
        </is>
      </c>
      <c r="G6" s="250" t="inlineStr">
        <is>
          <t>B</t>
        </is>
      </c>
      <c r="H6" s="252" t="n">
        <v>44</v>
      </c>
      <c r="I6" s="250" t="n">
        <v>11</v>
      </c>
      <c r="J6" s="250" t="n"/>
      <c r="K6" s="278" t="inlineStr">
        <is>
          <t>CIL</t>
        </is>
      </c>
      <c r="L6" s="279" t="inlineStr">
        <is>
          <t>FASTENERS</t>
        </is>
      </c>
      <c r="M6" s="251" t="inlineStr">
        <is>
          <t>PERK PACKING</t>
        </is>
      </c>
    </row>
    <row r="7" ht="22" customFormat="1" customHeight="1" s="251">
      <c r="A7" s="357" t="n">
        <v>46025</v>
      </c>
      <c r="B7" s="250" t="inlineStr">
        <is>
          <t>Laminator_</t>
        </is>
      </c>
      <c r="C7" s="250" t="inlineStr">
        <is>
          <t>Laminator</t>
        </is>
      </c>
      <c r="D7" s="250" t="inlineStr">
        <is>
          <t>Rope Conveyor guides setting</t>
        </is>
      </c>
      <c r="E7" s="250" t="inlineStr">
        <is>
          <t>Unplanned_Loss</t>
        </is>
      </c>
      <c r="F7" s="250" t="inlineStr">
        <is>
          <t>Operational_Losses</t>
        </is>
      </c>
      <c r="G7" s="250" t="inlineStr">
        <is>
          <t>B</t>
        </is>
      </c>
      <c r="H7" s="252" t="n">
        <v>15</v>
      </c>
      <c r="I7" s="252" t="n">
        <v>15</v>
      </c>
      <c r="J7" s="250" t="inlineStr">
        <is>
          <t>Rope Conveyor Guide Setting done</t>
        </is>
      </c>
      <c r="K7" s="278" t="inlineStr">
        <is>
          <t>CENTRELINING</t>
        </is>
      </c>
      <c r="L7" s="279" t="inlineStr">
        <is>
          <t>FASTENERS</t>
        </is>
      </c>
      <c r="M7" s="251" t="inlineStr">
        <is>
          <t>PERK MAKING</t>
        </is>
      </c>
    </row>
    <row r="8" ht="22" customFormat="1" customHeight="1" s="251">
      <c r="A8" s="357" t="n">
        <v>46025</v>
      </c>
      <c r="B8" s="250" t="inlineStr">
        <is>
          <t>TTLI_</t>
        </is>
      </c>
      <c r="C8" s="250" t="inlineStr">
        <is>
          <t>TTLI2_</t>
        </is>
      </c>
      <c r="D8" s="250" t="inlineStr">
        <is>
          <t>CLO/CT11: Axis1 Position Error</t>
        </is>
      </c>
      <c r="E8" s="250" t="inlineStr">
        <is>
          <t>Unplanned_Loss</t>
        </is>
      </c>
      <c r="F8" s="250" t="inlineStr">
        <is>
          <t>Minor_Stoppages</t>
        </is>
      </c>
      <c r="G8" s="250" t="inlineStr">
        <is>
          <t>B</t>
        </is>
      </c>
      <c r="H8" s="252" t="n">
        <v>46.14</v>
      </c>
      <c r="I8" s="252" t="n">
        <v>11.535</v>
      </c>
      <c r="J8" s="250" t="n"/>
      <c r="K8" s="278" t="inlineStr">
        <is>
          <t>CIL</t>
        </is>
      </c>
      <c r="L8" s="279" t="inlineStr">
        <is>
          <t>FASTENERS</t>
        </is>
      </c>
      <c r="M8" s="251" t="inlineStr">
        <is>
          <t>PERK PACKING</t>
        </is>
      </c>
    </row>
    <row r="9" ht="22" customFormat="1" customHeight="1" s="251">
      <c r="A9" s="357" t="n">
        <v>46025</v>
      </c>
      <c r="B9" s="250" t="inlineStr">
        <is>
          <t>TTLI_</t>
        </is>
      </c>
      <c r="C9" s="250" t="inlineStr">
        <is>
          <t>TTLI3_</t>
        </is>
      </c>
      <c r="D9" s="250" t="inlineStr">
        <is>
          <t>CLO/CT11: Axis1 Position Error</t>
        </is>
      </c>
      <c r="E9" s="250" t="inlineStr">
        <is>
          <t>Unplanned_Loss</t>
        </is>
      </c>
      <c r="F9" s="250" t="inlineStr">
        <is>
          <t>Minor_Stoppages</t>
        </is>
      </c>
      <c r="G9" s="250" t="inlineStr">
        <is>
          <t>B</t>
        </is>
      </c>
      <c r="H9" s="252" t="n">
        <v>25</v>
      </c>
      <c r="I9" s="250" t="n">
        <v>6.25</v>
      </c>
      <c r="J9" s="250" t="n"/>
      <c r="K9" s="278" t="inlineStr">
        <is>
          <t>CIL</t>
        </is>
      </c>
      <c r="L9" s="279" t="inlineStr">
        <is>
          <t>FASTENERS</t>
        </is>
      </c>
      <c r="M9" s="251" t="inlineStr">
        <is>
          <t>PERK PACKING</t>
        </is>
      </c>
    </row>
    <row r="10" ht="22" customFormat="1" customHeight="1" s="251">
      <c r="A10" s="357" t="n">
        <v>46027</v>
      </c>
      <c r="B10" s="250" t="inlineStr">
        <is>
          <t>Book_Cooler_</t>
        </is>
      </c>
      <c r="C10" s="250" t="inlineStr">
        <is>
          <t>Book_Cooler</t>
        </is>
      </c>
      <c r="D10" s="250" t="inlineStr">
        <is>
          <t>Book Jamming in book cooler</t>
        </is>
      </c>
      <c r="E10" s="250" t="inlineStr">
        <is>
          <t>Unplanned_Loss</t>
        </is>
      </c>
      <c r="F10" s="250" t="inlineStr">
        <is>
          <t>Operational_Losses</t>
        </is>
      </c>
      <c r="G10" s="250" t="inlineStr">
        <is>
          <t>A</t>
        </is>
      </c>
      <c r="H10" s="252" t="n">
        <v>15</v>
      </c>
      <c r="I10" s="250" t="n">
        <v>15</v>
      </c>
      <c r="J10" s="250" t="n"/>
      <c r="K10" s="278" t="inlineStr">
        <is>
          <t>CENTRELINING</t>
        </is>
      </c>
      <c r="L10" s="279" t="inlineStr">
        <is>
          <t>DRIVES &amp; PT</t>
        </is>
      </c>
      <c r="M10" s="251" t="inlineStr">
        <is>
          <t>PERK MAKING</t>
        </is>
      </c>
    </row>
    <row r="11" ht="22" customFormat="1" customHeight="1" s="251">
      <c r="A11" s="357" t="n">
        <v>46027</v>
      </c>
      <c r="B11" s="250" t="inlineStr">
        <is>
          <t>Line_</t>
        </is>
      </c>
      <c r="C11" s="250" t="inlineStr">
        <is>
          <t>Full_Line</t>
        </is>
      </c>
      <c r="D11" s="250" t="inlineStr">
        <is>
          <t>Changeover to HT</t>
        </is>
      </c>
      <c r="E11" s="250" t="inlineStr">
        <is>
          <t>Planned_Loss</t>
        </is>
      </c>
      <c r="F11" s="250" t="inlineStr">
        <is>
          <t>Changeovers</t>
        </is>
      </c>
      <c r="G11" s="250" t="inlineStr">
        <is>
          <t>C</t>
        </is>
      </c>
      <c r="H11" s="252" t="n">
        <v>120</v>
      </c>
      <c r="I11" s="250" t="n">
        <v>120</v>
      </c>
      <c r="J11" s="250" t="n"/>
      <c r="K11" s="278" t="n"/>
      <c r="L11" s="279" t="n"/>
    </row>
    <row r="12" ht="22" customFormat="1" customHeight="1" s="251">
      <c r="A12" s="358" t="n">
        <v>46028</v>
      </c>
      <c r="B12" s="250" t="inlineStr">
        <is>
          <t>Line_</t>
        </is>
      </c>
      <c r="C12" s="250" t="inlineStr">
        <is>
          <t>Full_Line</t>
        </is>
      </c>
      <c r="D12" s="250" t="inlineStr">
        <is>
          <t>Changeover from 48units to 30 units</t>
        </is>
      </c>
      <c r="E12" s="250" t="inlineStr">
        <is>
          <t>Planned_Loss</t>
        </is>
      </c>
      <c r="F12" s="250" t="inlineStr">
        <is>
          <t>Changeovers</t>
        </is>
      </c>
      <c r="G12" s="250" t="inlineStr">
        <is>
          <t>C</t>
        </is>
      </c>
      <c r="H12" s="252" t="n">
        <v>60</v>
      </c>
      <c r="I12" s="250" t="n">
        <v>60</v>
      </c>
      <c r="J12" s="253" t="n"/>
      <c r="K12" s="278" t="n"/>
      <c r="L12" s="279" t="n"/>
    </row>
    <row r="13" ht="22" customFormat="1" customHeight="1" s="251">
      <c r="A13" s="357" t="n">
        <v>46029</v>
      </c>
      <c r="B13" s="250" t="inlineStr">
        <is>
          <t>Oven_</t>
        </is>
      </c>
      <c r="C13" s="250" t="inlineStr">
        <is>
          <t>Oven</t>
        </is>
      </c>
      <c r="D13" s="250" t="inlineStr">
        <is>
          <t>Die Scrapper striking with Dies</t>
        </is>
      </c>
      <c r="E13" s="250" t="inlineStr">
        <is>
          <t>Unplanned_Loss</t>
        </is>
      </c>
      <c r="F13" s="250" t="inlineStr">
        <is>
          <t>Breakdowns</t>
        </is>
      </c>
      <c r="G13" s="250" t="inlineStr">
        <is>
          <t>A</t>
        </is>
      </c>
      <c r="H13" s="252" t="n">
        <v>90</v>
      </c>
      <c r="I13" s="250" t="n">
        <v>90</v>
      </c>
      <c r="J13" s="250" t="inlineStr">
        <is>
          <t>Scrapper setting done
Air Release settings adjusted</t>
        </is>
      </c>
      <c r="K13" s="278" t="inlineStr">
        <is>
          <t>ABH</t>
        </is>
      </c>
      <c r="L13" s="279" t="inlineStr">
        <is>
          <t>FASTENERS</t>
        </is>
      </c>
      <c r="M13" s="251" t="inlineStr">
        <is>
          <t>PERK MAKING</t>
        </is>
      </c>
    </row>
    <row r="14" ht="22" customFormat="1" customHeight="1" s="251">
      <c r="A14" s="357" t="n">
        <v>46031</v>
      </c>
      <c r="B14" s="250" t="inlineStr">
        <is>
          <t>Oven_</t>
        </is>
      </c>
      <c r="C14" s="250" t="inlineStr">
        <is>
          <t>Oven</t>
        </is>
      </c>
      <c r="D14" s="250" t="inlineStr">
        <is>
          <t>Die bolt broken</t>
        </is>
      </c>
      <c r="E14" s="250" t="inlineStr">
        <is>
          <t>Unplanned_Loss</t>
        </is>
      </c>
      <c r="F14" s="250" t="inlineStr">
        <is>
          <t>Breakdowns</t>
        </is>
      </c>
      <c r="G14" s="250" t="inlineStr">
        <is>
          <t>A</t>
        </is>
      </c>
      <c r="H14" s="252" t="n">
        <v>360</v>
      </c>
      <c r="I14" s="250" t="n">
        <v>360</v>
      </c>
      <c r="J14" s="250" t="inlineStr">
        <is>
          <t>Die bolt replaced.</t>
        </is>
      </c>
      <c r="K14" s="278" t="inlineStr">
        <is>
          <t>ABH</t>
        </is>
      </c>
      <c r="L14" s="279" t="inlineStr">
        <is>
          <t>FASTENERS</t>
        </is>
      </c>
      <c r="M14" s="251" t="inlineStr">
        <is>
          <t>PERK MAKING</t>
        </is>
      </c>
    </row>
    <row r="15" ht="22" customFormat="1" customHeight="1" s="251">
      <c r="A15" s="357" t="n">
        <v>46033</v>
      </c>
      <c r="B15" s="250" t="inlineStr">
        <is>
          <t>TTLI_</t>
        </is>
      </c>
      <c r="C15" s="250" t="inlineStr">
        <is>
          <t>TTLI1_</t>
        </is>
      </c>
      <c r="D15" s="250" t="inlineStr">
        <is>
          <t>Glue unit not ready</t>
        </is>
      </c>
      <c r="E15" s="250" t="inlineStr">
        <is>
          <t>Unplanned_Loss</t>
        </is>
      </c>
      <c r="F15" s="250" t="inlineStr">
        <is>
          <t>Breakdowns</t>
        </is>
      </c>
      <c r="G15" s="250" t="inlineStr">
        <is>
          <t>B</t>
        </is>
      </c>
      <c r="H15" s="252" t="n">
        <v>145</v>
      </c>
      <c r="I15" s="250" t="n">
        <v>36.25</v>
      </c>
      <c r="J15" s="250" t="n"/>
      <c r="K15" s="278" t="inlineStr">
        <is>
          <t>ABH</t>
        </is>
      </c>
      <c r="L15" s="279" t="inlineStr">
        <is>
          <t>GLUE SYSTEM</t>
        </is>
      </c>
      <c r="M15" s="251" t="inlineStr">
        <is>
          <t>PERK PACKING</t>
        </is>
      </c>
    </row>
    <row r="16" ht="22" customFormat="1" customHeight="1" s="251">
      <c r="A16" s="357" t="n">
        <v>46034</v>
      </c>
      <c r="B16" s="250" t="inlineStr">
        <is>
          <t>Oven_</t>
        </is>
      </c>
      <c r="C16" s="250" t="inlineStr">
        <is>
          <t>Oven</t>
        </is>
      </c>
      <c r="D16" s="250" t="inlineStr">
        <is>
          <t>Die bolt broken</t>
        </is>
      </c>
      <c r="E16" s="250" t="inlineStr">
        <is>
          <t>Unplanned_Loss</t>
        </is>
      </c>
      <c r="F16" s="250" t="inlineStr">
        <is>
          <t>Breakdowns</t>
        </is>
      </c>
      <c r="G16" s="250" t="inlineStr">
        <is>
          <t>A</t>
        </is>
      </c>
      <c r="H16" s="252" t="n">
        <v>300</v>
      </c>
      <c r="I16" s="250" t="n">
        <v>300</v>
      </c>
      <c r="J16" s="250" t="inlineStr">
        <is>
          <t>Die bolt replaced.</t>
        </is>
      </c>
      <c r="K16" s="278" t="inlineStr">
        <is>
          <t>ABH</t>
        </is>
      </c>
      <c r="L16" s="279" t="inlineStr">
        <is>
          <t>FASTENERS</t>
        </is>
      </c>
      <c r="M16" s="251" t="inlineStr">
        <is>
          <t>PERK MAKING</t>
        </is>
      </c>
    </row>
    <row r="17" ht="22" customFormat="1" customHeight="1" s="251">
      <c r="A17" s="357" t="n">
        <v>46034</v>
      </c>
      <c r="B17" s="250" t="inlineStr">
        <is>
          <t>Line_</t>
        </is>
      </c>
      <c r="C17" s="250" t="inlineStr">
        <is>
          <t>Full_Line</t>
        </is>
      </c>
      <c r="D17" s="250" t="inlineStr">
        <is>
          <t>Changeover from 30 U to 48 u</t>
        </is>
      </c>
      <c r="E17" s="250" t="inlineStr">
        <is>
          <t>Planned_Loss</t>
        </is>
      </c>
      <c r="F17" s="250" t="inlineStr">
        <is>
          <t>Changeovers</t>
        </is>
      </c>
      <c r="G17" s="250" t="inlineStr">
        <is>
          <t>C</t>
        </is>
      </c>
      <c r="H17" s="252" t="n">
        <v>60</v>
      </c>
      <c r="I17" s="250" t="n">
        <v>60</v>
      </c>
      <c r="J17" s="250" t="n"/>
      <c r="K17" s="278" t="n"/>
      <c r="L17" s="279" t="n"/>
    </row>
    <row r="18" ht="22" customFormat="1" customHeight="1" s="251">
      <c r="A18" s="357" t="n">
        <v>46036</v>
      </c>
      <c r="B18" s="250" t="inlineStr">
        <is>
          <t>HCM_</t>
        </is>
      </c>
      <c r="C18" s="250" t="inlineStr">
        <is>
          <t>HCM1_</t>
        </is>
      </c>
      <c r="D18" s="250" t="inlineStr">
        <is>
          <t>Open/CutPouch issue</t>
        </is>
      </c>
      <c r="E18" s="250" t="inlineStr">
        <is>
          <t>Unplanned_Loss</t>
        </is>
      </c>
      <c r="F18" s="250" t="inlineStr">
        <is>
          <t>Operational_Losses</t>
        </is>
      </c>
      <c r="G18" s="250" t="inlineStr">
        <is>
          <t>C</t>
        </is>
      </c>
      <c r="H18" s="252" t="n">
        <v>180</v>
      </c>
      <c r="I18" s="250" t="n">
        <v>45</v>
      </c>
      <c r="J18" s="250" t="n"/>
      <c r="K18" s="278" t="inlineStr">
        <is>
          <t>CIL</t>
        </is>
      </c>
      <c r="L18" s="279" t="inlineStr">
        <is>
          <t>FASTENERS</t>
        </is>
      </c>
      <c r="M18" s="251" t="inlineStr">
        <is>
          <t>PERK PACKING</t>
        </is>
      </c>
    </row>
    <row r="19" ht="22" customFormat="1" customHeight="1" s="251">
      <c r="A19" s="357" t="n">
        <v>46036</v>
      </c>
      <c r="B19" s="250" t="inlineStr">
        <is>
          <t>Line_</t>
        </is>
      </c>
      <c r="C19" s="250" t="inlineStr">
        <is>
          <t>Full_Line</t>
        </is>
      </c>
      <c r="D19" s="250" t="inlineStr">
        <is>
          <t>Changeover from 48units to 30 units</t>
        </is>
      </c>
      <c r="E19" s="250" t="inlineStr">
        <is>
          <t>Planned_Loss</t>
        </is>
      </c>
      <c r="F19" s="250" t="inlineStr">
        <is>
          <t>Changeovers</t>
        </is>
      </c>
      <c r="G19" s="250" t="inlineStr">
        <is>
          <t>C</t>
        </is>
      </c>
      <c r="H19" s="252" t="n">
        <v>60</v>
      </c>
      <c r="I19" s="250" t="n">
        <v>60</v>
      </c>
      <c r="J19" s="250" t="n"/>
      <c r="K19" s="278" t="n"/>
      <c r="L19" s="279" t="n"/>
    </row>
    <row r="20" ht="22" customFormat="1" customHeight="1" s="251">
      <c r="A20" s="357" t="n">
        <v>46037</v>
      </c>
      <c r="B20" s="250" t="inlineStr">
        <is>
          <t>Line_</t>
        </is>
      </c>
      <c r="C20" s="250" t="inlineStr">
        <is>
          <t>Full_Line</t>
        </is>
      </c>
      <c r="D20" s="250" t="inlineStr">
        <is>
          <t>Changeover from HT to 10.3g</t>
        </is>
      </c>
      <c r="E20" s="250" t="inlineStr">
        <is>
          <t>Planned_Loss</t>
        </is>
      </c>
      <c r="F20" s="250" t="inlineStr">
        <is>
          <t>Changeovers</t>
        </is>
      </c>
      <c r="G20" s="250" t="inlineStr">
        <is>
          <t>C</t>
        </is>
      </c>
      <c r="H20" s="252" t="n">
        <v>120</v>
      </c>
      <c r="I20" s="250" t="n">
        <v>120</v>
      </c>
      <c r="J20" s="250" t="n"/>
      <c r="K20" s="278" t="n"/>
      <c r="L20" s="279" t="n"/>
    </row>
    <row r="21" ht="22" customFormat="1" customHeight="1" s="251">
      <c r="A21" s="357" t="n">
        <v>46039</v>
      </c>
      <c r="B21" s="250" t="inlineStr">
        <is>
          <t>ADS_</t>
        </is>
      </c>
      <c r="C21" s="250" t="inlineStr">
        <is>
          <t>ADS_HLL</t>
        </is>
      </c>
      <c r="D21" s="250" t="inlineStr">
        <is>
          <t>DU-2 belt tracking</t>
        </is>
      </c>
      <c r="E21" s="250" t="inlineStr">
        <is>
          <t>Unplanned_Loss</t>
        </is>
      </c>
      <c r="F21" s="250" t="inlineStr">
        <is>
          <t>Operational_Losses</t>
        </is>
      </c>
      <c r="G21" s="250" t="inlineStr">
        <is>
          <t>B</t>
        </is>
      </c>
      <c r="H21" s="252" t="n">
        <v>60</v>
      </c>
      <c r="I21" s="250" t="n">
        <v>60</v>
      </c>
      <c r="J21" s="250" t="n"/>
      <c r="K21" s="278" t="inlineStr">
        <is>
          <t>CIL</t>
        </is>
      </c>
      <c r="L21" s="279" t="inlineStr">
        <is>
          <t>DRIVES &amp; PT</t>
        </is>
      </c>
      <c r="M21" s="251" t="inlineStr">
        <is>
          <t>PERK PACKING</t>
        </is>
      </c>
    </row>
    <row r="22" ht="22" customFormat="1" customHeight="1" s="251">
      <c r="A22" s="357" t="n">
        <v>46040</v>
      </c>
      <c r="B22" s="250" t="inlineStr">
        <is>
          <t>Book_Cooler_</t>
        </is>
      </c>
      <c r="C22" s="250" t="inlineStr">
        <is>
          <t>Book_Cooler</t>
        </is>
      </c>
      <c r="D22" s="250" t="inlineStr">
        <is>
          <t>Book Jamming in book cooler</t>
        </is>
      </c>
      <c r="E22" s="250" t="inlineStr">
        <is>
          <t>Unplanned_Loss</t>
        </is>
      </c>
      <c r="F22" s="250" t="inlineStr">
        <is>
          <t>Operational_Losses</t>
        </is>
      </c>
      <c r="G22" s="250" t="inlineStr">
        <is>
          <t>A</t>
        </is>
      </c>
      <c r="H22" s="252" t="n">
        <v>35</v>
      </c>
      <c r="I22" s="250" t="n">
        <v>35</v>
      </c>
      <c r="J22" s="250" t="n"/>
      <c r="K22" s="278" t="inlineStr">
        <is>
          <t>CENTRELINING</t>
        </is>
      </c>
      <c r="L22" s="279" t="inlineStr">
        <is>
          <t>DRIVES &amp; PT</t>
        </is>
      </c>
      <c r="M22" s="251" t="inlineStr">
        <is>
          <t>PERK MAKING</t>
        </is>
      </c>
    </row>
    <row r="23" ht="22" customFormat="1" customHeight="1" s="251">
      <c r="A23" s="357" t="n">
        <v>46040</v>
      </c>
      <c r="B23" s="250" t="inlineStr">
        <is>
          <t>HCM_</t>
        </is>
      </c>
      <c r="C23" s="250" t="inlineStr">
        <is>
          <t>HCM1_</t>
        </is>
      </c>
      <c r="D23" s="250" t="n"/>
      <c r="E23" s="250" t="inlineStr">
        <is>
          <t>Unplanned_Loss</t>
        </is>
      </c>
      <c r="F23" s="250" t="inlineStr">
        <is>
          <t>Operational_Losses</t>
        </is>
      </c>
      <c r="G23" s="250" t="inlineStr">
        <is>
          <t>C</t>
        </is>
      </c>
      <c r="H23" s="252" t="n">
        <v>80</v>
      </c>
      <c r="I23" s="250" t="n">
        <v>20</v>
      </c>
      <c r="J23" s="250" t="inlineStr">
        <is>
          <t>7 Links removed</t>
        </is>
      </c>
      <c r="K23" s="278" t="inlineStr">
        <is>
          <t>CENTRELINING</t>
        </is>
      </c>
      <c r="L23" s="279" t="inlineStr">
        <is>
          <t>FASTENERS</t>
        </is>
      </c>
      <c r="M23" s="251" t="inlineStr">
        <is>
          <t>PERK PACKING</t>
        </is>
      </c>
    </row>
    <row r="24" ht="22" customFormat="1" customHeight="1" s="251">
      <c r="A24" s="357" t="n">
        <v>46040</v>
      </c>
      <c r="B24" s="250" t="inlineStr">
        <is>
          <t>Book_Cooler_</t>
        </is>
      </c>
      <c r="C24" s="250" t="inlineStr">
        <is>
          <t>Book_Cooler</t>
        </is>
      </c>
      <c r="D24" s="250" t="inlineStr">
        <is>
          <t>Book Cooler chain length correction</t>
        </is>
      </c>
      <c r="E24" s="250" t="inlineStr">
        <is>
          <t>Unplanned_Loss</t>
        </is>
      </c>
      <c r="F24" s="250" t="inlineStr">
        <is>
          <t>Breakdowns</t>
        </is>
      </c>
      <c r="G24" s="250" t="inlineStr">
        <is>
          <t>A</t>
        </is>
      </c>
      <c r="H24" s="252" t="n">
        <v>35</v>
      </c>
      <c r="I24" s="250" t="n">
        <v>35</v>
      </c>
      <c r="J24" s="250" t="inlineStr">
        <is>
          <t>7 Links removed</t>
        </is>
      </c>
      <c r="K24" s="278" t="inlineStr">
        <is>
          <t>CENTRELINING</t>
        </is>
      </c>
      <c r="L24" s="279" t="inlineStr">
        <is>
          <t>DRIVES &amp; PT</t>
        </is>
      </c>
      <c r="M24" s="251" t="inlineStr">
        <is>
          <t>PERK MAKING</t>
        </is>
      </c>
    </row>
    <row r="25" ht="22" customFormat="1" customHeight="1" s="251">
      <c r="A25" s="357" t="n">
        <v>46040</v>
      </c>
      <c r="B25" s="250" t="inlineStr">
        <is>
          <t>ADS_</t>
        </is>
      </c>
      <c r="C25" s="250" t="inlineStr">
        <is>
          <t>DCI4_</t>
        </is>
      </c>
      <c r="D25" s="250" t="inlineStr">
        <is>
          <t>Pusher Mounting Broken</t>
        </is>
      </c>
      <c r="E25" s="250" t="inlineStr">
        <is>
          <t>Unplanned_Loss</t>
        </is>
      </c>
      <c r="F25" s="250" t="inlineStr">
        <is>
          <t>Breakdowns</t>
        </is>
      </c>
      <c r="G25" s="250" t="inlineStr">
        <is>
          <t>B</t>
        </is>
      </c>
      <c r="H25" s="252" t="n">
        <v>70</v>
      </c>
      <c r="I25" s="250" t="n">
        <v>25</v>
      </c>
      <c r="J25" s="250" t="n"/>
      <c r="K25" s="278" t="inlineStr">
        <is>
          <t>ABH</t>
        </is>
      </c>
      <c r="L25" s="279" t="inlineStr">
        <is>
          <t>FASTENERS</t>
        </is>
      </c>
      <c r="M25" s="251" t="inlineStr">
        <is>
          <t>PERK PACKING</t>
        </is>
      </c>
    </row>
    <row r="26" ht="22" customFormat="1" customHeight="1" s="251">
      <c r="A26" s="357" t="n">
        <v>46041</v>
      </c>
      <c r="B26" s="250" t="inlineStr">
        <is>
          <t>HCM_</t>
        </is>
      </c>
      <c r="C26" s="250" t="inlineStr">
        <is>
          <t>HCM3_</t>
        </is>
      </c>
      <c r="D26" s="250" t="inlineStr">
        <is>
          <t>Code Misprint issue</t>
        </is>
      </c>
      <c r="E26" s="250" t="inlineStr">
        <is>
          <t>Unplanned_Loss</t>
        </is>
      </c>
      <c r="F26" s="250" t="inlineStr">
        <is>
          <t>Operational_Losses</t>
        </is>
      </c>
      <c r="G26" s="250" t="inlineStr">
        <is>
          <t>C</t>
        </is>
      </c>
      <c r="H26" s="252" t="n">
        <v>135</v>
      </c>
      <c r="I26" s="250" t="n">
        <v>35</v>
      </c>
      <c r="J26" s="250" t="n"/>
      <c r="K26" s="278" t="inlineStr">
        <is>
          <t>CENTRELINING</t>
        </is>
      </c>
      <c r="L26" s="279" t="inlineStr">
        <is>
          <t>SENSOR</t>
        </is>
      </c>
      <c r="M26" s="251" t="inlineStr">
        <is>
          <t>PERK PACKING</t>
        </is>
      </c>
    </row>
    <row r="27" ht="22" customFormat="1" customHeight="1" s="251">
      <c r="A27" s="357" t="n">
        <v>46041</v>
      </c>
      <c r="B27" s="250" t="inlineStr">
        <is>
          <t>HCM_</t>
        </is>
      </c>
      <c r="C27" s="250" t="inlineStr">
        <is>
          <t>HCM3_</t>
        </is>
      </c>
      <c r="D27" s="250" t="inlineStr">
        <is>
          <t>Code Misprint issue</t>
        </is>
      </c>
      <c r="E27" s="250" t="inlineStr">
        <is>
          <t>Unplanned_Loss</t>
        </is>
      </c>
      <c r="F27" s="250" t="inlineStr">
        <is>
          <t>Operational_Losses</t>
        </is>
      </c>
      <c r="G27" s="250" t="inlineStr">
        <is>
          <t>C</t>
        </is>
      </c>
      <c r="H27" s="252" t="n">
        <v>40</v>
      </c>
      <c r="I27" s="250" t="n">
        <v>10</v>
      </c>
      <c r="J27" s="250" t="n"/>
      <c r="K27" s="278" t="inlineStr">
        <is>
          <t>CENTRELINING</t>
        </is>
      </c>
      <c r="L27" s="279" t="inlineStr">
        <is>
          <t>SENSOR</t>
        </is>
      </c>
      <c r="M27" s="251" t="inlineStr">
        <is>
          <t>PERK PACKING</t>
        </is>
      </c>
    </row>
    <row r="28" ht="22" customFormat="1" customHeight="1" s="251">
      <c r="A28" s="357" t="n">
        <v>46041</v>
      </c>
      <c r="B28" s="250" t="inlineStr">
        <is>
          <t>Cutter_</t>
        </is>
      </c>
      <c r="C28" s="250" t="inlineStr">
        <is>
          <t>Cutter_Samridhi</t>
        </is>
      </c>
      <c r="D28" s="250" t="inlineStr">
        <is>
          <t>Cutter Wire broken</t>
        </is>
      </c>
      <c r="E28" s="250" t="inlineStr">
        <is>
          <t>Unplanned_Loss</t>
        </is>
      </c>
      <c r="F28" s="250" t="inlineStr">
        <is>
          <t>Breakdowns</t>
        </is>
      </c>
      <c r="G28" s="250" t="inlineStr">
        <is>
          <t>C</t>
        </is>
      </c>
      <c r="H28" s="252" t="n">
        <v>30</v>
      </c>
      <c r="I28" s="250" t="n">
        <v>30</v>
      </c>
      <c r="J28" s="250" t="n"/>
      <c r="K28" s="278" t="inlineStr">
        <is>
          <t>ABH</t>
        </is>
      </c>
      <c r="L28" s="279" t="inlineStr">
        <is>
          <t>FASTENERS</t>
        </is>
      </c>
      <c r="M28" s="251" t="inlineStr">
        <is>
          <t>PERK MAKING</t>
        </is>
      </c>
    </row>
    <row r="29" ht="22" customFormat="1" customHeight="1" s="251">
      <c r="A29" s="357" t="n">
        <v>46042</v>
      </c>
      <c r="B29" s="250" t="inlineStr">
        <is>
          <t>HCM_</t>
        </is>
      </c>
      <c r="C29" s="250" t="inlineStr">
        <is>
          <t>HCM3_</t>
        </is>
      </c>
      <c r="D29" s="250" t="inlineStr">
        <is>
          <t>Code Misprint issue</t>
        </is>
      </c>
      <c r="E29" s="250" t="inlineStr">
        <is>
          <t>Unplanned_Loss</t>
        </is>
      </c>
      <c r="F29" s="250" t="inlineStr">
        <is>
          <t>Operational_Losses</t>
        </is>
      </c>
      <c r="G29" s="250" t="inlineStr">
        <is>
          <t>C</t>
        </is>
      </c>
      <c r="H29" s="252" t="n">
        <v>120</v>
      </c>
      <c r="I29" s="250" t="n">
        <v>30</v>
      </c>
      <c r="J29" s="250" t="n"/>
      <c r="K29" s="278" t="inlineStr">
        <is>
          <t>CENTRELINING</t>
        </is>
      </c>
      <c r="L29" s="279" t="inlineStr">
        <is>
          <t>SENSOR</t>
        </is>
      </c>
      <c r="M29" s="251" t="inlineStr">
        <is>
          <t>PERK PACKING</t>
        </is>
      </c>
    </row>
    <row r="30" ht="22" customFormat="1" customHeight="1" s="251">
      <c r="A30" s="357" t="n">
        <v>46043</v>
      </c>
      <c r="B30" s="250" t="inlineStr">
        <is>
          <t>Line_</t>
        </is>
      </c>
      <c r="C30" s="250" t="inlineStr">
        <is>
          <t>Full_Line</t>
        </is>
      </c>
      <c r="D30" s="250" t="inlineStr">
        <is>
          <t>Changeover to HT @ Samridhi Line</t>
        </is>
      </c>
      <c r="E30" s="250" t="inlineStr">
        <is>
          <t>Unplanned_Loss</t>
        </is>
      </c>
      <c r="F30" s="250" t="inlineStr">
        <is>
          <t>Operational_Losses</t>
        </is>
      </c>
      <c r="G30" s="250" t="inlineStr">
        <is>
          <t>C</t>
        </is>
      </c>
      <c r="H30" s="252" t="n">
        <v>180</v>
      </c>
      <c r="I30" s="250" t="n">
        <v>180</v>
      </c>
      <c r="J30" s="250" t="n"/>
      <c r="K30" s="278" t="n"/>
      <c r="L30" s="279" t="n"/>
      <c r="M30" s="251" t="inlineStr">
        <is>
          <t>PERK MAKING</t>
        </is>
      </c>
    </row>
    <row r="31" ht="22" customFormat="1" customHeight="1" s="251">
      <c r="A31" s="357" t="n">
        <v>46044</v>
      </c>
      <c r="B31" s="250" t="inlineStr">
        <is>
          <t>Laminator_</t>
        </is>
      </c>
      <c r="C31" s="250" t="inlineStr">
        <is>
          <t>Laminator</t>
        </is>
      </c>
      <c r="D31" s="250" t="inlineStr">
        <is>
          <t>Crème not spreading properly</t>
        </is>
      </c>
      <c r="E31" s="250" t="inlineStr">
        <is>
          <t>Unplanned_Loss</t>
        </is>
      </c>
      <c r="F31" s="250" t="inlineStr">
        <is>
          <t>Operational_Losses</t>
        </is>
      </c>
      <c r="G31" s="250" t="inlineStr">
        <is>
          <t>B</t>
        </is>
      </c>
      <c r="H31" s="252" t="n">
        <v>60</v>
      </c>
      <c r="I31" s="250" t="n">
        <v>60</v>
      </c>
      <c r="J31" s="250" t="inlineStr">
        <is>
          <t>Crème Scrapper Replaced</t>
        </is>
      </c>
      <c r="K31" s="278" t="inlineStr">
        <is>
          <t>CENTRELINING</t>
        </is>
      </c>
      <c r="L31" s="279" t="inlineStr">
        <is>
          <t>FASTENERS</t>
        </is>
      </c>
      <c r="M31" s="251" t="inlineStr">
        <is>
          <t>PERK MAKING</t>
        </is>
      </c>
    </row>
    <row r="32" ht="22" customFormat="1" customHeight="1" s="251">
      <c r="A32" s="357" t="n">
        <v>46045</v>
      </c>
      <c r="B32" s="250" t="inlineStr">
        <is>
          <t>Line_</t>
        </is>
      </c>
      <c r="C32" s="250" t="inlineStr">
        <is>
          <t>Full_Line</t>
        </is>
      </c>
      <c r="D32" s="250" t="inlineStr">
        <is>
          <t>Laminate Shortage</t>
        </is>
      </c>
      <c r="E32" s="250" t="inlineStr">
        <is>
          <t>Unplanned_Loss</t>
        </is>
      </c>
      <c r="F32" s="250" t="inlineStr">
        <is>
          <t>Material_Shortages</t>
        </is>
      </c>
      <c r="G32" s="250" t="inlineStr">
        <is>
          <t>C</t>
        </is>
      </c>
      <c r="H32" s="252" t="n">
        <v>180</v>
      </c>
      <c r="I32" s="250" t="n">
        <v>180</v>
      </c>
      <c r="J32" s="250" t="n"/>
      <c r="K32" s="278" t="n"/>
      <c r="L32" s="279" t="n"/>
      <c r="M32" s="251" t="inlineStr">
        <is>
          <t>PERK MAKING</t>
        </is>
      </c>
    </row>
    <row r="33" ht="22" customFormat="1" customHeight="1" s="251">
      <c r="A33" s="357" t="n">
        <v>46046</v>
      </c>
      <c r="B33" s="250" t="inlineStr">
        <is>
          <t>CoolingTunnel</t>
        </is>
      </c>
      <c r="C33" s="250" t="inlineStr">
        <is>
          <t>Cooling_Tunnel_Samridhi</t>
        </is>
      </c>
      <c r="D33" s="250" t="inlineStr">
        <is>
          <t>Cooling Tunnel drive chain broken</t>
        </is>
      </c>
      <c r="E33" s="250" t="inlineStr">
        <is>
          <t>Unplanned_Loss</t>
        </is>
      </c>
      <c r="F33" s="250" t="inlineStr">
        <is>
          <t>Breakdowns</t>
        </is>
      </c>
      <c r="G33" s="250" t="inlineStr">
        <is>
          <t>B</t>
        </is>
      </c>
      <c r="H33" s="252" t="n">
        <v>60</v>
      </c>
      <c r="I33" s="250" t="n">
        <v>60</v>
      </c>
      <c r="J33" s="250" t="n"/>
      <c r="K33" s="278" t="inlineStr">
        <is>
          <t>TBM</t>
        </is>
      </c>
      <c r="L33" s="279" t="inlineStr">
        <is>
          <t>DRIVES &amp; PT</t>
        </is>
      </c>
      <c r="M33" s="251" t="inlineStr">
        <is>
          <t>PERK MAKING</t>
        </is>
      </c>
    </row>
    <row r="34" ht="22" customFormat="1" customHeight="1" s="251">
      <c r="A34" s="357" t="n">
        <v>46046</v>
      </c>
      <c r="B34" s="250" t="inlineStr">
        <is>
          <t>ADS_</t>
        </is>
      </c>
      <c r="C34" s="250" t="inlineStr">
        <is>
          <t>DCI1_</t>
        </is>
      </c>
      <c r="D34" s="250" t="inlineStr">
        <is>
          <t>DU-1 Belt Tracking</t>
        </is>
      </c>
      <c r="E34" s="250" t="inlineStr">
        <is>
          <t>Unplanned_Loss</t>
        </is>
      </c>
      <c r="F34" s="250" t="inlineStr">
        <is>
          <t>Operational_Losses</t>
        </is>
      </c>
      <c r="G34" s="250" t="inlineStr">
        <is>
          <t>B</t>
        </is>
      </c>
      <c r="H34" s="252" t="n">
        <v>30</v>
      </c>
      <c r="I34" s="250" t="n">
        <v>30</v>
      </c>
      <c r="J34" s="250" t="n"/>
      <c r="K34" s="278" t="inlineStr">
        <is>
          <t>CIL</t>
        </is>
      </c>
      <c r="L34" s="279" t="inlineStr">
        <is>
          <t>DRIVES &amp; PT</t>
        </is>
      </c>
      <c r="M34" s="251" t="inlineStr">
        <is>
          <t>PERK PACKING</t>
        </is>
      </c>
    </row>
    <row r="35" ht="22" customFormat="1" customHeight="1" s="251">
      <c r="A35" s="357" t="n">
        <v>46049</v>
      </c>
      <c r="B35" s="250" t="inlineStr">
        <is>
          <t>Batching</t>
        </is>
      </c>
      <c r="C35" s="250" t="inlineStr">
        <is>
          <t>Batter_Mixer_T_4109</t>
        </is>
      </c>
      <c r="D35" s="250" t="inlineStr">
        <is>
          <t>Batching Scada Malfunctioning</t>
        </is>
      </c>
      <c r="E35" s="250" t="inlineStr">
        <is>
          <t>Unplanned_Loss</t>
        </is>
      </c>
      <c r="F35" s="250" t="inlineStr">
        <is>
          <t>Breakdowns</t>
        </is>
      </c>
      <c r="G35" s="250" t="inlineStr">
        <is>
          <t>C</t>
        </is>
      </c>
      <c r="H35" s="252" t="n">
        <v>540</v>
      </c>
      <c r="I35" s="250" t="n">
        <v>540</v>
      </c>
      <c r="J35" s="250" t="n"/>
      <c r="K35" s="278" t="inlineStr">
        <is>
          <t>TBM</t>
        </is>
      </c>
      <c r="L35" s="279" t="inlineStr">
        <is>
          <t>ELECTRICAL</t>
        </is>
      </c>
      <c r="M35" s="251" t="inlineStr">
        <is>
          <t>PERK MAKING</t>
        </is>
      </c>
    </row>
    <row r="36" ht="22" customFormat="1" customHeight="1" s="251">
      <c r="A36" s="357" t="n">
        <v>46050</v>
      </c>
      <c r="B36" s="250" t="inlineStr">
        <is>
          <t>Cutter_</t>
        </is>
      </c>
      <c r="C36" s="250" t="inlineStr">
        <is>
          <t>Cutter_Samridhi</t>
        </is>
      </c>
      <c r="D36" s="250" t="inlineStr">
        <is>
          <t>Cutter Wire broken</t>
        </is>
      </c>
      <c r="E36" s="250" t="inlineStr">
        <is>
          <t>Unplanned_Loss</t>
        </is>
      </c>
      <c r="F36" s="250" t="inlineStr">
        <is>
          <t>Breakdowns</t>
        </is>
      </c>
      <c r="G36" s="250" t="inlineStr">
        <is>
          <t>C</t>
        </is>
      </c>
      <c r="H36" s="252" t="n">
        <v>90</v>
      </c>
      <c r="I36" s="250" t="n">
        <v>90</v>
      </c>
      <c r="J36" s="250" t="n"/>
      <c r="K36" s="278" t="inlineStr">
        <is>
          <t>ABH</t>
        </is>
      </c>
      <c r="L36" s="279" t="inlineStr">
        <is>
          <t>FASTENERS</t>
        </is>
      </c>
      <c r="M36" s="251" t="inlineStr">
        <is>
          <t>PERK MAKING</t>
        </is>
      </c>
    </row>
    <row r="37" ht="22" customFormat="1" customHeight="1" s="251">
      <c r="A37" s="357" t="n">
        <v>46051</v>
      </c>
      <c r="B37" s="250" t="inlineStr">
        <is>
          <t>Cutter_</t>
        </is>
      </c>
      <c r="C37" s="250" t="inlineStr">
        <is>
          <t>Cutter_Samridhi</t>
        </is>
      </c>
      <c r="D37" s="250" t="inlineStr">
        <is>
          <t>Cutter Wire broken</t>
        </is>
      </c>
      <c r="E37" s="250" t="inlineStr">
        <is>
          <t>Unplanned_Loss</t>
        </is>
      </c>
      <c r="F37" s="250" t="inlineStr">
        <is>
          <t>Breakdowns</t>
        </is>
      </c>
      <c r="G37" s="250" t="inlineStr">
        <is>
          <t>C</t>
        </is>
      </c>
      <c r="H37" s="252" t="n">
        <v>40</v>
      </c>
      <c r="I37" s="250" t="n">
        <v>40</v>
      </c>
      <c r="J37" s="250" t="n"/>
      <c r="K37" s="278" t="inlineStr">
        <is>
          <t>ABH</t>
        </is>
      </c>
      <c r="L37" s="279" t="inlineStr">
        <is>
          <t>FASTENERS</t>
        </is>
      </c>
      <c r="M37" s="251" t="inlineStr">
        <is>
          <t>PERK MAKING</t>
        </is>
      </c>
    </row>
    <row r="38" ht="22" customFormat="1" customHeight="1" s="251">
      <c r="A38" s="357" t="n">
        <v>46051</v>
      </c>
      <c r="B38" s="250" t="inlineStr">
        <is>
          <t>Cutter_</t>
        </is>
      </c>
      <c r="C38" s="250" t="inlineStr">
        <is>
          <t>Cutter_Samridhi</t>
        </is>
      </c>
      <c r="D38" s="250" t="inlineStr">
        <is>
          <t>Cutter Wire broken</t>
        </is>
      </c>
      <c r="E38" s="250" t="inlineStr">
        <is>
          <t>Unplanned_Loss</t>
        </is>
      </c>
      <c r="F38" s="250" t="inlineStr">
        <is>
          <t>Breakdowns</t>
        </is>
      </c>
      <c r="G38" s="250" t="inlineStr">
        <is>
          <t>C</t>
        </is>
      </c>
      <c r="H38" s="252" t="n">
        <v>40</v>
      </c>
      <c r="I38" s="250" t="n">
        <v>40</v>
      </c>
      <c r="J38" s="250" t="n"/>
      <c r="K38" s="278" t="inlineStr">
        <is>
          <t>ABH</t>
        </is>
      </c>
      <c r="L38" s="279" t="inlineStr">
        <is>
          <t>FASTENERS</t>
        </is>
      </c>
      <c r="M38" s="251" t="inlineStr">
        <is>
          <t>PERK MAKING</t>
        </is>
      </c>
    </row>
    <row r="39" ht="22" customFormat="1" customHeight="1" s="251">
      <c r="A39" s="357" t="n">
        <v>46051</v>
      </c>
      <c r="B39" s="250" t="inlineStr">
        <is>
          <t>Line_</t>
        </is>
      </c>
      <c r="C39" s="250" t="inlineStr">
        <is>
          <t>Full_Line</t>
        </is>
      </c>
      <c r="D39" s="250" t="inlineStr">
        <is>
          <t>Changeover from 48units to 30 units</t>
        </is>
      </c>
      <c r="E39" s="250" t="inlineStr">
        <is>
          <t>Planned_Loss</t>
        </is>
      </c>
      <c r="F39" s="250" t="inlineStr">
        <is>
          <t>Changeovers</t>
        </is>
      </c>
      <c r="G39" s="250" t="inlineStr">
        <is>
          <t>C</t>
        </is>
      </c>
      <c r="H39" s="252" t="n">
        <v>60</v>
      </c>
      <c r="I39" s="250" t="n">
        <v>60</v>
      </c>
      <c r="J39" s="250" t="n"/>
      <c r="K39" s="278" t="n"/>
      <c r="L39" s="279" t="n"/>
      <c r="M39" s="251" t="inlineStr">
        <is>
          <t>PERK MAKING</t>
        </is>
      </c>
    </row>
    <row r="40" ht="22" customFormat="1" customHeight="1" s="251">
      <c r="A40" s="357" t="n">
        <v>46051</v>
      </c>
      <c r="B40" s="250" t="inlineStr">
        <is>
          <t>Cutter_</t>
        </is>
      </c>
      <c r="C40" s="250" t="inlineStr">
        <is>
          <t>Cutter_HLL</t>
        </is>
      </c>
      <c r="D40" s="250" t="inlineStr">
        <is>
          <t>Pusher Mounting broken</t>
        </is>
      </c>
      <c r="E40" s="250" t="inlineStr">
        <is>
          <t>Unplanned_Loss</t>
        </is>
      </c>
      <c r="F40" s="250" t="inlineStr">
        <is>
          <t>Breakdowns</t>
        </is>
      </c>
      <c r="G40" s="250" t="inlineStr">
        <is>
          <t>C</t>
        </is>
      </c>
      <c r="H40" s="252" t="n">
        <v>60</v>
      </c>
      <c r="I40" s="250" t="n">
        <v>20</v>
      </c>
      <c r="J40" s="250" t="n"/>
      <c r="K40" s="278" t="inlineStr">
        <is>
          <t>ABH</t>
        </is>
      </c>
      <c r="L40" s="279" t="inlineStr">
        <is>
          <t>FASTENERS</t>
        </is>
      </c>
      <c r="M40" s="251" t="inlineStr">
        <is>
          <t>PERK MAKING</t>
        </is>
      </c>
    </row>
    <row r="41" ht="22" customFormat="1" customHeight="1" s="251">
      <c r="A41" s="357" t="n">
        <v>46052</v>
      </c>
      <c r="B41" s="250" t="inlineStr">
        <is>
          <t>TTLI_</t>
        </is>
      </c>
      <c r="C41" s="250" t="inlineStr">
        <is>
          <t>TTLI1_</t>
        </is>
      </c>
      <c r="D41" s="250" t="inlineStr">
        <is>
          <t>PGR-Top guide Cyliner mounting broken</t>
        </is>
      </c>
      <c r="E41" s="250" t="inlineStr">
        <is>
          <t>Unplanned_Loss</t>
        </is>
      </c>
      <c r="F41" s="250" t="inlineStr">
        <is>
          <t>Breakdowns</t>
        </is>
      </c>
      <c r="G41" s="250" t="inlineStr">
        <is>
          <t>B</t>
        </is>
      </c>
      <c r="H41" s="252" t="n">
        <v>90</v>
      </c>
      <c r="I41" s="250" t="n">
        <v>25</v>
      </c>
      <c r="J41" s="250" t="n"/>
      <c r="K41" s="278" t="inlineStr">
        <is>
          <t>TBM</t>
        </is>
      </c>
      <c r="L41" s="279" t="inlineStr">
        <is>
          <t>PNEUMATICS</t>
        </is>
      </c>
      <c r="M41" s="251" t="inlineStr">
        <is>
          <t>PERK MAKING</t>
        </is>
      </c>
    </row>
    <row r="42" ht="22" customFormat="1" customHeight="1" s="251">
      <c r="A42" s="357" t="n">
        <v>46052</v>
      </c>
      <c r="B42" s="250" t="inlineStr">
        <is>
          <t>HCM_</t>
        </is>
      </c>
      <c r="C42" s="250" t="inlineStr">
        <is>
          <t>HCM4_</t>
        </is>
      </c>
      <c r="D42" s="250" t="inlineStr">
        <is>
          <t>Code Misprint issue</t>
        </is>
      </c>
      <c r="E42" s="250" t="inlineStr">
        <is>
          <t>Unplanned_Loss</t>
        </is>
      </c>
      <c r="F42" s="250" t="inlineStr">
        <is>
          <t>Breakdowns</t>
        </is>
      </c>
      <c r="G42" s="250" t="inlineStr">
        <is>
          <t>C</t>
        </is>
      </c>
      <c r="H42" s="252" t="n">
        <v>75</v>
      </c>
      <c r="I42" s="250" t="n">
        <v>20</v>
      </c>
      <c r="J42" s="250" t="n"/>
      <c r="K42" s="278" t="inlineStr">
        <is>
          <t>CENTRELINING</t>
        </is>
      </c>
      <c r="L42" s="279" t="inlineStr">
        <is>
          <t>SENSOR</t>
        </is>
      </c>
      <c r="M42" s="251" t="inlineStr">
        <is>
          <t>PERK PACKING</t>
        </is>
      </c>
    </row>
    <row r="43" ht="22" customFormat="1" customHeight="1" s="251">
      <c r="A43" s="357" t="n">
        <v>46053</v>
      </c>
      <c r="B43" s="250" t="inlineStr">
        <is>
          <t>TippingStation</t>
        </is>
      </c>
      <c r="C43" s="250" t="inlineStr">
        <is>
          <t>Silo</t>
        </is>
      </c>
      <c r="D43" s="250" t="inlineStr">
        <is>
          <t>RWF Silo agitator broken</t>
        </is>
      </c>
      <c r="E43" s="250" t="inlineStr">
        <is>
          <t>Unplanned_Loss</t>
        </is>
      </c>
      <c r="F43" s="250" t="inlineStr">
        <is>
          <t>Breakdowns</t>
        </is>
      </c>
      <c r="G43" s="250" t="inlineStr">
        <is>
          <t>C</t>
        </is>
      </c>
      <c r="H43" s="252" t="n">
        <v>90</v>
      </c>
      <c r="I43" s="250" t="n">
        <v>90</v>
      </c>
      <c r="J43" s="250" t="n"/>
      <c r="K43" s="278" t="inlineStr">
        <is>
          <t>TBM</t>
        </is>
      </c>
      <c r="L43" s="279" t="inlineStr">
        <is>
          <t>DRIVES &amp; PT</t>
        </is>
      </c>
      <c r="M43" s="251" t="inlineStr">
        <is>
          <t>PERK MAKING</t>
        </is>
      </c>
    </row>
    <row r="44" ht="22" customFormat="1" customHeight="1" s="251">
      <c r="A44" s="357" t="n">
        <v>46055</v>
      </c>
      <c r="B44" s="250" t="inlineStr">
        <is>
          <t>Line_</t>
        </is>
      </c>
      <c r="C44" s="250" t="inlineStr">
        <is>
          <t>Full_Line</t>
        </is>
      </c>
      <c r="D44" s="250" t="inlineStr">
        <is>
          <t>Sanitation</t>
        </is>
      </c>
      <c r="E44" s="250" t="inlineStr">
        <is>
          <t>Planned_Loss</t>
        </is>
      </c>
      <c r="F44" s="250" t="inlineStr">
        <is>
          <t>Sanitation</t>
        </is>
      </c>
      <c r="G44" s="250" t="inlineStr">
        <is>
          <t>C</t>
        </is>
      </c>
      <c r="H44" s="252" t="n">
        <v>720</v>
      </c>
      <c r="I44" s="250" t="n">
        <v>720</v>
      </c>
      <c r="J44" s="250" t="n"/>
      <c r="K44" s="278" t="n"/>
      <c r="L44" s="279" t="n"/>
      <c r="M44" s="251" t="inlineStr">
        <is>
          <t>PERK MAKING</t>
        </is>
      </c>
    </row>
    <row r="45" ht="22" customFormat="1" customHeight="1" s="251">
      <c r="A45" s="357" t="n">
        <v>46056</v>
      </c>
      <c r="B45" s="250" t="inlineStr">
        <is>
          <t>HCM_</t>
        </is>
      </c>
      <c r="C45" s="250" t="inlineStr">
        <is>
          <t>HCM1_</t>
        </is>
      </c>
      <c r="D45" s="250" t="inlineStr">
        <is>
          <t>Film Tracking issue</t>
        </is>
      </c>
      <c r="E45" s="250" t="inlineStr">
        <is>
          <t>Unplanned_Loss</t>
        </is>
      </c>
      <c r="F45" s="250" t="inlineStr">
        <is>
          <t>Operational_Losses</t>
        </is>
      </c>
      <c r="G45" s="250" t="inlineStr">
        <is>
          <t>C</t>
        </is>
      </c>
      <c r="H45" s="252" t="n">
        <v>180</v>
      </c>
      <c r="I45" s="250" t="n">
        <v>45</v>
      </c>
      <c r="J45" s="250" t="n"/>
      <c r="K45" s="278" t="inlineStr">
        <is>
          <t>CENTRELINING</t>
        </is>
      </c>
      <c r="L45" s="279" t="inlineStr">
        <is>
          <t>FASTENERS</t>
        </is>
      </c>
      <c r="M45" s="251" t="inlineStr">
        <is>
          <t>PERK PACKING</t>
        </is>
      </c>
    </row>
    <row r="46" ht="22" customFormat="1" customHeight="1" s="251">
      <c r="A46" s="357" t="n">
        <v>46057</v>
      </c>
      <c r="B46" s="250" t="inlineStr">
        <is>
          <t>HCM_</t>
        </is>
      </c>
      <c r="C46" s="250" t="inlineStr">
        <is>
          <t>HCM1_</t>
        </is>
      </c>
      <c r="D46" s="250" t="inlineStr">
        <is>
          <t>Film Tracking issue</t>
        </is>
      </c>
      <c r="E46" s="250" t="inlineStr">
        <is>
          <t>Unplanned_Loss</t>
        </is>
      </c>
      <c r="F46" s="250" t="inlineStr">
        <is>
          <t>Operational_Losses</t>
        </is>
      </c>
      <c r="G46" s="250" t="inlineStr">
        <is>
          <t>C</t>
        </is>
      </c>
      <c r="H46" s="252" t="n">
        <v>180</v>
      </c>
      <c r="I46" s="250" t="n">
        <v>45</v>
      </c>
      <c r="J46" s="250" t="n"/>
      <c r="K46" s="278" t="inlineStr">
        <is>
          <t>CENTRELINING</t>
        </is>
      </c>
      <c r="L46" s="279" t="inlineStr">
        <is>
          <t>FASTENERS</t>
        </is>
      </c>
      <c r="M46" s="251" t="inlineStr">
        <is>
          <t>PERK PACKING</t>
        </is>
      </c>
    </row>
    <row r="47" ht="22" customFormat="1" customHeight="1" s="251">
      <c r="A47" s="357" t="n">
        <v>46057</v>
      </c>
      <c r="B47" s="250" t="inlineStr">
        <is>
          <t>Cutter_</t>
        </is>
      </c>
      <c r="C47" s="250" t="inlineStr">
        <is>
          <t>Cutter_Samridhi</t>
        </is>
      </c>
      <c r="D47" s="250" t="inlineStr">
        <is>
          <t>Cutter Wire broken</t>
        </is>
      </c>
      <c r="E47" s="250" t="inlineStr">
        <is>
          <t>Unplanned_Loss</t>
        </is>
      </c>
      <c r="F47" s="250" t="inlineStr">
        <is>
          <t>Breakdowns</t>
        </is>
      </c>
      <c r="G47" s="250" t="inlineStr">
        <is>
          <t>C</t>
        </is>
      </c>
      <c r="H47" s="252" t="n">
        <v>90</v>
      </c>
      <c r="I47" s="250" t="n">
        <v>90</v>
      </c>
      <c r="J47" s="250" t="n"/>
      <c r="K47" s="278" t="inlineStr">
        <is>
          <t>ABH</t>
        </is>
      </c>
      <c r="L47" s="279" t="inlineStr">
        <is>
          <t>FASTENERS</t>
        </is>
      </c>
      <c r="M47" s="251" t="inlineStr">
        <is>
          <t>PERK MAKING</t>
        </is>
      </c>
    </row>
    <row r="48" ht="22" customFormat="1" customHeight="1" s="251">
      <c r="A48" s="357" t="n">
        <v>46058</v>
      </c>
      <c r="B48" s="250" t="inlineStr">
        <is>
          <t>Cutter_</t>
        </is>
      </c>
      <c r="C48" s="250" t="inlineStr">
        <is>
          <t>Cutter_Samridhi</t>
        </is>
      </c>
      <c r="D48" s="250" t="inlineStr">
        <is>
          <t>Cutter Wire broken</t>
        </is>
      </c>
      <c r="E48" s="250" t="inlineStr">
        <is>
          <t>Unplanned_Loss</t>
        </is>
      </c>
      <c r="F48" s="250" t="inlineStr">
        <is>
          <t>Breakdowns</t>
        </is>
      </c>
      <c r="G48" s="250" t="inlineStr">
        <is>
          <t>C</t>
        </is>
      </c>
      <c r="H48" s="252" t="n">
        <v>60</v>
      </c>
      <c r="I48" s="250" t="n">
        <v>60</v>
      </c>
      <c r="J48" s="250" t="n"/>
      <c r="K48" s="278" t="inlineStr">
        <is>
          <t>ABH</t>
        </is>
      </c>
      <c r="L48" s="279" t="inlineStr">
        <is>
          <t>FASTENERS</t>
        </is>
      </c>
      <c r="M48" s="251" t="inlineStr">
        <is>
          <t>PERK MAKING</t>
        </is>
      </c>
    </row>
    <row r="49" ht="22" customFormat="1" customHeight="1" s="251">
      <c r="A49" s="357" t="n">
        <v>46058</v>
      </c>
      <c r="B49" s="250" t="inlineStr">
        <is>
          <t>HCM_</t>
        </is>
      </c>
      <c r="C49" s="250" t="inlineStr">
        <is>
          <t>HCM1_</t>
        </is>
      </c>
      <c r="D49" s="250" t="inlineStr">
        <is>
          <t>Film Tracking issue</t>
        </is>
      </c>
      <c r="E49" s="250" t="inlineStr">
        <is>
          <t>Unplanned_Loss</t>
        </is>
      </c>
      <c r="F49" s="250" t="inlineStr">
        <is>
          <t>Operational_Losses</t>
        </is>
      </c>
      <c r="G49" s="250" t="inlineStr">
        <is>
          <t>C</t>
        </is>
      </c>
      <c r="H49" s="252" t="n">
        <v>120</v>
      </c>
      <c r="I49" s="250" t="n">
        <v>30</v>
      </c>
      <c r="J49" s="250" t="n"/>
      <c r="K49" s="278" t="inlineStr">
        <is>
          <t>ABH</t>
        </is>
      </c>
      <c r="L49" s="279" t="inlineStr">
        <is>
          <t>FASTENERS</t>
        </is>
      </c>
      <c r="M49" s="251" t="inlineStr">
        <is>
          <t>PERK PACKING</t>
        </is>
      </c>
    </row>
    <row r="50" ht="22" customFormat="1" customHeight="1" s="251">
      <c r="A50" s="357" t="n">
        <v>46059</v>
      </c>
      <c r="B50" s="250" t="inlineStr">
        <is>
          <t>HCM_</t>
        </is>
      </c>
      <c r="C50" s="250" t="inlineStr">
        <is>
          <t>HCM1_</t>
        </is>
      </c>
      <c r="D50" s="250" t="inlineStr">
        <is>
          <t>Film Tracking issue</t>
        </is>
      </c>
      <c r="E50" s="250" t="inlineStr">
        <is>
          <t>Unplanned_Loss</t>
        </is>
      </c>
      <c r="F50" s="250" t="inlineStr">
        <is>
          <t>Operational_Losses</t>
        </is>
      </c>
      <c r="G50" s="250" t="inlineStr">
        <is>
          <t>C</t>
        </is>
      </c>
      <c r="H50" s="252" t="n">
        <v>120</v>
      </c>
      <c r="I50" s="250" t="n">
        <v>30</v>
      </c>
      <c r="J50" s="250" t="inlineStr">
        <is>
          <t>Centrelining of Feeder assembly done</t>
        </is>
      </c>
      <c r="K50" s="278" t="inlineStr">
        <is>
          <t>CENTRELINING</t>
        </is>
      </c>
      <c r="L50" s="279" t="inlineStr">
        <is>
          <t>FASTENERS</t>
        </is>
      </c>
      <c r="M50" s="251" t="inlineStr">
        <is>
          <t>PERK PACKING</t>
        </is>
      </c>
    </row>
    <row r="51" ht="22" customFormat="1" customHeight="1" s="251">
      <c r="A51" s="357" t="n">
        <v>46060</v>
      </c>
      <c r="B51" s="250" t="inlineStr">
        <is>
          <t>Book_Cooler_</t>
        </is>
      </c>
      <c r="C51" s="250" t="inlineStr">
        <is>
          <t>Book_Cooler</t>
        </is>
      </c>
      <c r="D51" s="250" t="inlineStr">
        <is>
          <t>Book Jamming in book cooler</t>
        </is>
      </c>
      <c r="E51" s="250" t="inlineStr">
        <is>
          <t>Unplanned_Loss</t>
        </is>
      </c>
      <c r="F51" s="250" t="inlineStr">
        <is>
          <t>Operational_Losses</t>
        </is>
      </c>
      <c r="G51" s="250" t="inlineStr">
        <is>
          <t>C</t>
        </is>
      </c>
      <c r="H51" s="252" t="n">
        <v>30</v>
      </c>
      <c r="I51" s="250" t="n">
        <v>30</v>
      </c>
      <c r="J51" s="250" t="n"/>
      <c r="K51" s="278" t="inlineStr">
        <is>
          <t>CENTRELINING</t>
        </is>
      </c>
      <c r="L51" s="279" t="inlineStr">
        <is>
          <t>DRIVES &amp; PT</t>
        </is>
      </c>
      <c r="M51" s="251" t="inlineStr">
        <is>
          <t>PERK MAKING</t>
        </is>
      </c>
    </row>
    <row r="52" ht="22" customFormat="1" customHeight="1" s="251">
      <c r="A52" s="357" t="n">
        <v>46061</v>
      </c>
      <c r="B52" s="250" t="inlineStr">
        <is>
          <t>Line_</t>
        </is>
      </c>
      <c r="C52" s="250" t="inlineStr">
        <is>
          <t>Full_Line</t>
        </is>
      </c>
      <c r="D52" s="250" t="inlineStr">
        <is>
          <t>Changeover from 30 U to 48 u</t>
        </is>
      </c>
      <c r="E52" s="250" t="inlineStr">
        <is>
          <t>Planned_Loss</t>
        </is>
      </c>
      <c r="F52" s="250" t="inlineStr">
        <is>
          <t>Changeovers</t>
        </is>
      </c>
      <c r="G52" s="250" t="inlineStr">
        <is>
          <t>C</t>
        </is>
      </c>
      <c r="H52" s="252" t="n">
        <v>60</v>
      </c>
      <c r="I52" s="250" t="n">
        <v>60</v>
      </c>
      <c r="J52" s="250" t="n"/>
      <c r="K52" s="278" t="n"/>
      <c r="L52" s="279" t="n"/>
      <c r="M52" s="251" t="inlineStr">
        <is>
          <t>PERK MAKING</t>
        </is>
      </c>
    </row>
    <row r="53" ht="22" customFormat="1" customHeight="1" s="251">
      <c r="A53" s="357" t="n">
        <v>46062</v>
      </c>
      <c r="B53" s="250" t="inlineStr">
        <is>
          <t>Oven_</t>
        </is>
      </c>
      <c r="C53" s="250" t="inlineStr">
        <is>
          <t>Oven</t>
        </is>
      </c>
      <c r="D53" s="250" t="inlineStr">
        <is>
          <t>Fire Tripping issue</t>
        </is>
      </c>
      <c r="E53" s="250" t="inlineStr">
        <is>
          <t>Unplanned_Loss</t>
        </is>
      </c>
      <c r="F53" s="250" t="inlineStr">
        <is>
          <t>Operational_Losses</t>
        </is>
      </c>
      <c r="G53" s="250" t="inlineStr">
        <is>
          <t>C</t>
        </is>
      </c>
      <c r="H53" s="252" t="n">
        <v>30</v>
      </c>
      <c r="I53" s="250" t="n">
        <v>30</v>
      </c>
      <c r="J53" s="250" t="inlineStr">
        <is>
          <t>Cleaning done</t>
        </is>
      </c>
      <c r="K53" s="278" t="inlineStr">
        <is>
          <t>TBM</t>
        </is>
      </c>
      <c r="L53" s="279" t="inlineStr">
        <is>
          <t>ELECTRICAL</t>
        </is>
      </c>
      <c r="M53" s="251" t="inlineStr">
        <is>
          <t>PERK MAKING</t>
        </is>
      </c>
    </row>
    <row r="54" ht="22" customFormat="1" customHeight="1" s="251">
      <c r="A54" s="357" t="n">
        <v>46063</v>
      </c>
      <c r="B54" s="250" t="inlineStr">
        <is>
          <t>Utility_</t>
        </is>
      </c>
      <c r="C54" s="250" t="inlineStr">
        <is>
          <t>Power_failure</t>
        </is>
      </c>
      <c r="D54" s="250" t="inlineStr">
        <is>
          <t>Power Failure</t>
        </is>
      </c>
      <c r="E54" s="250" t="inlineStr">
        <is>
          <t>Unplanned_Loss</t>
        </is>
      </c>
      <c r="F54" s="250" t="inlineStr">
        <is>
          <t>Line_Delays</t>
        </is>
      </c>
      <c r="G54" s="250" t="inlineStr">
        <is>
          <t>C</t>
        </is>
      </c>
      <c r="H54" s="252" t="n">
        <v>180</v>
      </c>
      <c r="I54" s="250" t="n">
        <v>180</v>
      </c>
      <c r="J54" s="250" t="n"/>
      <c r="K54" s="278" t="n"/>
      <c r="L54" s="279" t="n"/>
      <c r="M54" s="251" t="inlineStr">
        <is>
          <t>PERK MAKING</t>
        </is>
      </c>
    </row>
    <row r="55" ht="22" customFormat="1" customHeight="1" s="251">
      <c r="A55" s="357" t="n">
        <v>46064</v>
      </c>
      <c r="B55" s="250" t="inlineStr">
        <is>
          <t>Utility_</t>
        </is>
      </c>
      <c r="C55" s="250" t="inlineStr">
        <is>
          <t>Holding_Tank_T_4119</t>
        </is>
      </c>
      <c r="D55" s="250" t="inlineStr">
        <is>
          <t>Batter Transfer Pump Jam</t>
        </is>
      </c>
      <c r="E55" s="250" t="inlineStr">
        <is>
          <t>Unplanned_Loss</t>
        </is>
      </c>
      <c r="F55" s="250" t="inlineStr">
        <is>
          <t>Breakdowns</t>
        </is>
      </c>
      <c r="G55" s="250" t="n"/>
      <c r="H55" s="252" t="n">
        <v>360</v>
      </c>
      <c r="I55" s="250" t="n">
        <v>360</v>
      </c>
      <c r="J55" s="250" t="inlineStr">
        <is>
          <t xml:space="preserve">Batter pump dismantling and cleaning done </t>
        </is>
      </c>
      <c r="K55" s="278" t="inlineStr">
        <is>
          <t>TBM</t>
        </is>
      </c>
      <c r="L55" s="279" t="inlineStr">
        <is>
          <t>DRIVES &amp; PT</t>
        </is>
      </c>
      <c r="M55" s="251" t="inlineStr">
        <is>
          <t>PERK PACKING</t>
        </is>
      </c>
    </row>
    <row r="56" ht="22" customFormat="1" customHeight="1" s="251">
      <c r="A56" s="357" t="n">
        <v>46065</v>
      </c>
      <c r="B56" s="250" t="inlineStr">
        <is>
          <t>Cutter_</t>
        </is>
      </c>
      <c r="C56" s="250" t="inlineStr">
        <is>
          <t>Cutter_Samridhi</t>
        </is>
      </c>
      <c r="D56" s="250" t="inlineStr">
        <is>
          <t>Cutter Wire broken</t>
        </is>
      </c>
      <c r="E56" s="250" t="inlineStr">
        <is>
          <t>Unplanned_Loss</t>
        </is>
      </c>
      <c r="F56" s="250" t="inlineStr">
        <is>
          <t>Breakdowns</t>
        </is>
      </c>
      <c r="G56" s="250" t="n"/>
      <c r="H56" s="252" t="n">
        <v>20</v>
      </c>
      <c r="I56" s="250" t="n">
        <v>20</v>
      </c>
      <c r="J56" s="250" t="n"/>
      <c r="K56" s="278" t="inlineStr">
        <is>
          <t>TBM</t>
        </is>
      </c>
      <c r="L56" s="279" t="inlineStr">
        <is>
          <t>FASTENERS</t>
        </is>
      </c>
      <c r="M56" s="251" t="inlineStr">
        <is>
          <t>PERK MAKING</t>
        </is>
      </c>
    </row>
    <row r="57" ht="22" customFormat="1" customHeight="1" s="251">
      <c r="A57" s="357" t="n">
        <v>46065</v>
      </c>
      <c r="B57" s="250" t="inlineStr">
        <is>
          <t>Enrober_</t>
        </is>
      </c>
      <c r="C57" s="250" t="inlineStr">
        <is>
          <t>Enrober_Samridhi</t>
        </is>
      </c>
      <c r="D57" s="250" t="inlineStr">
        <is>
          <t>Chocolate transfer pump tripped</t>
        </is>
      </c>
      <c r="E57" s="250" t="inlineStr">
        <is>
          <t>Unplanned_Loss</t>
        </is>
      </c>
      <c r="F57" s="250" t="inlineStr">
        <is>
          <t>Operational_Losses</t>
        </is>
      </c>
      <c r="G57" s="250" t="n"/>
      <c r="H57" s="252" t="n">
        <v>30</v>
      </c>
      <c r="I57" s="250" t="n">
        <v>30</v>
      </c>
      <c r="J57" s="250" t="n"/>
      <c r="K57" s="278" t="inlineStr">
        <is>
          <t>TBM</t>
        </is>
      </c>
      <c r="L57" s="279" t="inlineStr">
        <is>
          <t>DRIVES &amp; PT</t>
        </is>
      </c>
      <c r="M57" s="251" t="inlineStr">
        <is>
          <t>PERK MAKING</t>
        </is>
      </c>
    </row>
    <row r="58" ht="22" customFormat="1" customHeight="1" s="251">
      <c r="A58" s="357" t="n">
        <v>46074</v>
      </c>
      <c r="B58" s="250" t="inlineStr">
        <is>
          <t>Enrober_</t>
        </is>
      </c>
      <c r="C58" s="250" t="inlineStr">
        <is>
          <t>Enrober_Samridhi</t>
        </is>
      </c>
      <c r="D58" s="250" t="inlineStr">
        <is>
          <t>Chocolate transfer pump tripped</t>
        </is>
      </c>
      <c r="E58" s="250" t="inlineStr">
        <is>
          <t>Unplanned_Loss</t>
        </is>
      </c>
      <c r="F58" s="250" t="inlineStr">
        <is>
          <t>Operational_Losses</t>
        </is>
      </c>
      <c r="G58" s="250" t="n"/>
      <c r="H58" s="252" t="n">
        <v>30</v>
      </c>
      <c r="I58" s="250" t="n">
        <v>30</v>
      </c>
      <c r="J58" s="250" t="n"/>
      <c r="K58" s="278" t="inlineStr">
        <is>
          <t>TBM</t>
        </is>
      </c>
      <c r="L58" s="279" t="inlineStr">
        <is>
          <t>DRIVES &amp; PT</t>
        </is>
      </c>
      <c r="M58" s="251" t="inlineStr">
        <is>
          <t>PERK MAKING</t>
        </is>
      </c>
    </row>
    <row r="59" ht="22" customFormat="1" customHeight="1" s="251">
      <c r="A59" s="357" t="n">
        <v>46086</v>
      </c>
      <c r="B59" s="250" t="inlineStr">
        <is>
          <t>Line_</t>
        </is>
      </c>
      <c r="C59" s="250" t="inlineStr">
        <is>
          <t>Full_Line</t>
        </is>
      </c>
      <c r="D59" s="250" t="inlineStr">
        <is>
          <t>Unskilled Manpower</t>
        </is>
      </c>
      <c r="E59" s="250" t="inlineStr">
        <is>
          <t>Unplanned_Loss</t>
        </is>
      </c>
      <c r="F59" s="250" t="inlineStr">
        <is>
          <t>Labor_Management</t>
        </is>
      </c>
      <c r="G59" s="250" t="n"/>
      <c r="H59" s="252" t="n">
        <v>180</v>
      </c>
      <c r="I59" s="250" t="n">
        <v>180</v>
      </c>
      <c r="J59" s="250" t="inlineStr">
        <is>
          <t>Line Run @ 9b/m in C Shift</t>
        </is>
      </c>
      <c r="K59" s="278" t="n"/>
      <c r="L59" s="279" t="n"/>
      <c r="M59" s="251" t="inlineStr">
        <is>
          <t>PERK MAKING</t>
        </is>
      </c>
    </row>
    <row r="60" ht="22" customFormat="1" customHeight="1" s="251">
      <c r="A60" s="357" t="n">
        <v>46087</v>
      </c>
      <c r="B60" s="250" t="inlineStr">
        <is>
          <t>Laminator_</t>
        </is>
      </c>
      <c r="C60" s="250" t="inlineStr">
        <is>
          <t>Laminator</t>
        </is>
      </c>
      <c r="D60" s="250" t="inlineStr">
        <is>
          <t>Crème Transfer Line Jam</t>
        </is>
      </c>
      <c r="E60" s="250" t="inlineStr">
        <is>
          <t>Unplanned_Loss</t>
        </is>
      </c>
      <c r="F60" s="250" t="inlineStr">
        <is>
          <t>Breakdowns</t>
        </is>
      </c>
      <c r="G60" s="250" t="n"/>
      <c r="H60" s="252" t="n">
        <v>120</v>
      </c>
      <c r="I60" s="250" t="n">
        <v>120</v>
      </c>
      <c r="J60" s="250" t="inlineStr">
        <is>
          <t>Burn Crème blocks found. Heat tracing Corrected</t>
        </is>
      </c>
      <c r="K60" s="278" t="inlineStr">
        <is>
          <t>CIL</t>
        </is>
      </c>
      <c r="L60" s="279" t="n"/>
      <c r="M60" s="251" t="inlineStr">
        <is>
          <t>PERK MAKING</t>
        </is>
      </c>
    </row>
    <row r="61" ht="22" customFormat="1" customHeight="1" s="251">
      <c r="A61" s="357" t="n">
        <v>46088</v>
      </c>
      <c r="B61" s="250" t="inlineStr">
        <is>
          <t>Line_</t>
        </is>
      </c>
      <c r="C61" s="250" t="inlineStr">
        <is>
          <t>Full_Line</t>
        </is>
      </c>
      <c r="D61" s="250" t="inlineStr">
        <is>
          <t>Changeover from 30 U to 48 u</t>
        </is>
      </c>
      <c r="E61" s="250" t="inlineStr">
        <is>
          <t>Planned_Loss</t>
        </is>
      </c>
      <c r="F61" s="250" t="inlineStr">
        <is>
          <t>Changeovers</t>
        </is>
      </c>
      <c r="G61" s="250" t="inlineStr">
        <is>
          <t>C</t>
        </is>
      </c>
      <c r="H61" s="252" t="n">
        <v>60</v>
      </c>
      <c r="I61" s="250" t="n">
        <v>60</v>
      </c>
      <c r="J61" s="250" t="n"/>
      <c r="K61" s="278" t="n"/>
      <c r="L61" s="279" t="n"/>
      <c r="M61" s="251" t="inlineStr">
        <is>
          <t>PERK MAKING</t>
        </is>
      </c>
    </row>
    <row r="62" ht="22" customFormat="1" customHeight="1" s="251">
      <c r="A62" s="357" t="n">
        <v>46089</v>
      </c>
      <c r="B62" s="250" t="inlineStr">
        <is>
          <t>Cutter_</t>
        </is>
      </c>
      <c r="C62" s="250" t="inlineStr">
        <is>
          <t>Cutter_Samridhi</t>
        </is>
      </c>
      <c r="D62" s="250" t="inlineStr">
        <is>
          <t>Cutter Wire broken</t>
        </is>
      </c>
      <c r="E62" s="250" t="inlineStr">
        <is>
          <t>Unplanned_Loss</t>
        </is>
      </c>
      <c r="F62" s="250" t="inlineStr">
        <is>
          <t>Breakdowns</t>
        </is>
      </c>
      <c r="G62" s="250" t="n"/>
      <c r="H62" s="252" t="n">
        <v>35</v>
      </c>
      <c r="I62" s="250" t="n">
        <v>35</v>
      </c>
      <c r="J62" s="250" t="n"/>
      <c r="K62" s="278" t="inlineStr">
        <is>
          <t>TBM</t>
        </is>
      </c>
      <c r="L62" s="279" t="inlineStr">
        <is>
          <t>ELECTRICAL</t>
        </is>
      </c>
      <c r="M62" s="251" t="inlineStr">
        <is>
          <t>PERK MAKING</t>
        </is>
      </c>
    </row>
    <row r="63" ht="22" customFormat="1" customHeight="1" s="251">
      <c r="A63" s="357" t="n">
        <v>46089</v>
      </c>
      <c r="B63" s="250" t="inlineStr">
        <is>
          <t>HCM_</t>
        </is>
      </c>
      <c r="C63" s="250" t="inlineStr">
        <is>
          <t>HCM4_</t>
        </is>
      </c>
      <c r="D63" s="250" t="inlineStr">
        <is>
          <t>Metering belt Drive Fault</t>
        </is>
      </c>
      <c r="E63" s="250" t="inlineStr">
        <is>
          <t>Unplanned_Loss</t>
        </is>
      </c>
      <c r="F63" s="250" t="inlineStr">
        <is>
          <t>Breakdowns</t>
        </is>
      </c>
      <c r="G63" s="250" t="n"/>
      <c r="H63" s="252" t="n">
        <v>120</v>
      </c>
      <c r="I63" s="250" t="n">
        <v>30</v>
      </c>
      <c r="J63" s="250" t="n"/>
      <c r="K63" s="278" t="inlineStr">
        <is>
          <t>TBM</t>
        </is>
      </c>
      <c r="L63" s="279" t="inlineStr">
        <is>
          <t>DRIVES &amp; PT</t>
        </is>
      </c>
      <c r="M63" s="251" t="inlineStr">
        <is>
          <t>PERK PACKING</t>
        </is>
      </c>
    </row>
    <row r="64" ht="22" customFormat="1" customHeight="1" s="251">
      <c r="A64" s="357" t="n">
        <v>46090</v>
      </c>
      <c r="B64" s="250" t="inlineStr">
        <is>
          <t>HCM_</t>
        </is>
      </c>
      <c r="C64" s="250" t="inlineStr">
        <is>
          <t>HCM4_</t>
        </is>
      </c>
      <c r="D64" s="250" t="inlineStr">
        <is>
          <t>Metering belt Drive Fault</t>
        </is>
      </c>
      <c r="E64" s="250" t="inlineStr">
        <is>
          <t>Unplanned_Loss</t>
        </is>
      </c>
      <c r="F64" s="250" t="inlineStr">
        <is>
          <t>Breakdowns</t>
        </is>
      </c>
      <c r="G64" s="250" t="n"/>
      <c r="H64" s="252" t="n">
        <v>180</v>
      </c>
      <c r="I64" s="250" t="n">
        <v>45</v>
      </c>
      <c r="J64" s="250" t="n"/>
      <c r="K64" s="278" t="inlineStr">
        <is>
          <t>TBM</t>
        </is>
      </c>
      <c r="L64" s="279" t="inlineStr">
        <is>
          <t>DRIVES &amp; PT</t>
        </is>
      </c>
      <c r="M64" s="251" t="inlineStr">
        <is>
          <t>PERK PACKING</t>
        </is>
      </c>
    </row>
    <row r="65" ht="22" customFormat="1" customHeight="1" s="251">
      <c r="A65" s="357" t="n">
        <v>46090</v>
      </c>
      <c r="B65" s="250" t="inlineStr">
        <is>
          <t>Cutter_</t>
        </is>
      </c>
      <c r="C65" s="250" t="inlineStr">
        <is>
          <t>Cutter_Samridhi</t>
        </is>
      </c>
      <c r="D65" s="250" t="inlineStr">
        <is>
          <t>Cutter Wire broken</t>
        </is>
      </c>
      <c r="E65" s="250" t="inlineStr">
        <is>
          <t>Unplanned_Loss</t>
        </is>
      </c>
      <c r="F65" s="250" t="inlineStr">
        <is>
          <t>Breakdowns</t>
        </is>
      </c>
      <c r="G65" s="250" t="n"/>
      <c r="H65" s="252" t="n">
        <v>25</v>
      </c>
      <c r="I65" s="250" t="n">
        <v>25</v>
      </c>
      <c r="J65" s="250" t="n"/>
      <c r="K65" s="278" t="inlineStr">
        <is>
          <t>TBM</t>
        </is>
      </c>
      <c r="L65" s="279" t="inlineStr">
        <is>
          <t>FASTENERS</t>
        </is>
      </c>
      <c r="M65" s="251" t="inlineStr">
        <is>
          <t>PERK MAKING</t>
        </is>
      </c>
    </row>
    <row r="66" ht="22" customFormat="1" customHeight="1" s="251">
      <c r="A66" s="357" t="n">
        <v>46091</v>
      </c>
      <c r="B66" s="250" t="inlineStr">
        <is>
          <t>Cutter_</t>
        </is>
      </c>
      <c r="C66" s="250" t="inlineStr">
        <is>
          <t>Cutter_Samridhi</t>
        </is>
      </c>
      <c r="D66" s="250" t="inlineStr">
        <is>
          <t>Infeed Stopper Malfunctioning</t>
        </is>
      </c>
      <c r="E66" s="250" t="inlineStr">
        <is>
          <t>Unplanned_Loss</t>
        </is>
      </c>
      <c r="F66" s="250" t="inlineStr">
        <is>
          <t>Breakdowns</t>
        </is>
      </c>
      <c r="G66" s="250" t="n"/>
      <c r="H66" s="252" t="n">
        <v>90</v>
      </c>
      <c r="I66" s="250" t="n">
        <v>90</v>
      </c>
      <c r="J66" s="250" t="n"/>
      <c r="K66" s="278" t="inlineStr">
        <is>
          <t>TBM</t>
        </is>
      </c>
      <c r="L66" s="279" t="inlineStr">
        <is>
          <t>PNEUMATICS</t>
        </is>
      </c>
      <c r="M66" s="251" t="inlineStr">
        <is>
          <t>PERK MAKING</t>
        </is>
      </c>
    </row>
    <row r="67" ht="22" customFormat="1" customHeight="1" s="251">
      <c r="A67" s="357" t="n">
        <v>46094</v>
      </c>
      <c r="B67" s="250" t="inlineStr">
        <is>
          <t>TTLI_</t>
        </is>
      </c>
      <c r="C67" s="250" t="inlineStr">
        <is>
          <t>TTLI1_</t>
        </is>
      </c>
      <c r="D67" s="250" t="inlineStr">
        <is>
          <t>PGR sockets broken</t>
        </is>
      </c>
      <c r="E67" s="250" t="inlineStr">
        <is>
          <t>Unplanned_Loss</t>
        </is>
      </c>
      <c r="F67" s="250" t="inlineStr">
        <is>
          <t>Breakdowns</t>
        </is>
      </c>
      <c r="G67" s="250" t="n"/>
      <c r="H67" s="252" t="n">
        <v>180</v>
      </c>
      <c r="I67" s="250" t="n">
        <v>45</v>
      </c>
      <c r="J67" s="250" t="n"/>
      <c r="K67" s="278" t="inlineStr">
        <is>
          <t>TBM</t>
        </is>
      </c>
      <c r="L67" s="279" t="inlineStr">
        <is>
          <t>DRIVES &amp; PT</t>
        </is>
      </c>
      <c r="M67" s="251" t="inlineStr">
        <is>
          <t>PERK PACKING</t>
        </is>
      </c>
    </row>
    <row r="68" ht="22" customFormat="1" customHeight="1" s="251">
      <c r="A68" s="357" t="n">
        <v>46094</v>
      </c>
      <c r="B68" s="250" t="inlineStr">
        <is>
          <t>Enrober_</t>
        </is>
      </c>
      <c r="C68" s="250" t="inlineStr">
        <is>
          <t>Enrober_Samridhi</t>
        </is>
      </c>
      <c r="D68" s="250" t="inlineStr">
        <is>
          <t>Wiremesh Link damage</t>
        </is>
      </c>
      <c r="E68" s="250" t="inlineStr">
        <is>
          <t>Unplanned_Loss</t>
        </is>
      </c>
      <c r="F68" s="250" t="inlineStr">
        <is>
          <t>Breakdowns</t>
        </is>
      </c>
      <c r="G68" s="250" t="n"/>
      <c r="H68" s="252" t="n">
        <v>25</v>
      </c>
      <c r="I68" s="250" t="n">
        <v>25</v>
      </c>
      <c r="J68" s="250" t="n"/>
      <c r="K68" s="278" t="inlineStr">
        <is>
          <t>TBM</t>
        </is>
      </c>
      <c r="L68" s="279" t="inlineStr">
        <is>
          <t>DRIVES &amp; PT</t>
        </is>
      </c>
      <c r="M68" s="251" t="inlineStr">
        <is>
          <t>PERK MAKING</t>
        </is>
      </c>
    </row>
    <row r="69" ht="22" customFormat="1" customHeight="1" s="251">
      <c r="A69" s="357" t="n">
        <v>46095</v>
      </c>
      <c r="B69" s="250" t="inlineStr">
        <is>
          <t>Line_</t>
        </is>
      </c>
      <c r="C69" s="250" t="inlineStr">
        <is>
          <t>Full_Line</t>
        </is>
      </c>
      <c r="D69" s="250" t="inlineStr">
        <is>
          <t>Sanitation</t>
        </is>
      </c>
      <c r="E69" s="250" t="inlineStr">
        <is>
          <t>Planned_Loss</t>
        </is>
      </c>
      <c r="F69" s="250" t="inlineStr">
        <is>
          <t>Sanitation</t>
        </is>
      </c>
      <c r="G69" s="250" t="n"/>
      <c r="H69" s="252" t="n">
        <v>720</v>
      </c>
      <c r="I69" s="250" t="n">
        <v>720</v>
      </c>
      <c r="J69" s="250" t="n"/>
      <c r="K69" s="278" t="n"/>
      <c r="L69" s="279" t="n"/>
      <c r="M69" s="251" t="inlineStr">
        <is>
          <t>PERK MAKING</t>
        </is>
      </c>
    </row>
    <row r="70" ht="22" customFormat="1" customHeight="1" s="251">
      <c r="A70" s="357" t="n">
        <v>46096</v>
      </c>
      <c r="B70" s="250" t="inlineStr">
        <is>
          <t>Oven_</t>
        </is>
      </c>
      <c r="C70" s="250" t="inlineStr">
        <is>
          <t>Oven</t>
        </is>
      </c>
      <c r="D70" s="250" t="inlineStr">
        <is>
          <t>Die Scrapper striking with Dies</t>
        </is>
      </c>
      <c r="E70" s="250" t="inlineStr">
        <is>
          <t>Unplanned_Loss</t>
        </is>
      </c>
      <c r="F70" s="250" t="inlineStr">
        <is>
          <t>Breakdowns</t>
        </is>
      </c>
      <c r="G70" s="250" t="n"/>
      <c r="H70" s="252" t="n">
        <v>60</v>
      </c>
      <c r="I70" s="250" t="n">
        <v>60</v>
      </c>
      <c r="J70" s="250" t="n"/>
      <c r="K70" s="278" t="inlineStr">
        <is>
          <t>TBM</t>
        </is>
      </c>
      <c r="L70" s="279" t="inlineStr">
        <is>
          <t>FASTENERS</t>
        </is>
      </c>
      <c r="M70" s="251" t="inlineStr">
        <is>
          <t>PERK MAKING</t>
        </is>
      </c>
    </row>
    <row r="71" ht="22" customFormat="1" customHeight="1" s="251">
      <c r="A71" s="357" t="n">
        <v>46097</v>
      </c>
      <c r="B71" s="250" t="inlineStr">
        <is>
          <t>Cutter_</t>
        </is>
      </c>
      <c r="C71" s="250" t="inlineStr">
        <is>
          <t>Cutter_Samridhi</t>
        </is>
      </c>
      <c r="D71" s="250" t="inlineStr">
        <is>
          <t>Cutter Wire broken</t>
        </is>
      </c>
      <c r="E71" s="250" t="inlineStr">
        <is>
          <t>Unplanned_Loss</t>
        </is>
      </c>
      <c r="F71" s="250" t="inlineStr">
        <is>
          <t>Breakdowns</t>
        </is>
      </c>
      <c r="G71" s="250" t="n"/>
      <c r="H71" s="252" t="n">
        <v>55</v>
      </c>
      <c r="I71" s="250" t="n">
        <v>55</v>
      </c>
      <c r="J71" s="250" t="n"/>
      <c r="K71" s="278" t="inlineStr">
        <is>
          <t>TBM</t>
        </is>
      </c>
      <c r="L71" s="279" t="inlineStr">
        <is>
          <t>FASTENERS</t>
        </is>
      </c>
      <c r="M71" s="251" t="inlineStr">
        <is>
          <t>PERK MAKING</t>
        </is>
      </c>
    </row>
    <row r="72" ht="22" customFormat="1" customHeight="1" s="251">
      <c r="A72" s="357" t="n">
        <v>46097</v>
      </c>
      <c r="B72" s="250" t="inlineStr">
        <is>
          <t>Line_</t>
        </is>
      </c>
      <c r="C72" s="250" t="inlineStr">
        <is>
          <t>Full_Line</t>
        </is>
      </c>
      <c r="D72" s="250" t="inlineStr">
        <is>
          <t>Manpower Shortage</t>
        </is>
      </c>
      <c r="E72" s="250" t="inlineStr">
        <is>
          <t>Unplanned_Loss</t>
        </is>
      </c>
      <c r="F72" s="250" t="inlineStr">
        <is>
          <t>Labor_Management</t>
        </is>
      </c>
      <c r="G72" s="250" t="n"/>
      <c r="H72" s="252" t="n">
        <v>45</v>
      </c>
      <c r="I72" s="250" t="n">
        <v>45</v>
      </c>
      <c r="J72" s="250" t="inlineStr">
        <is>
          <t xml:space="preserve">Buses Arrived Late. </t>
        </is>
      </c>
      <c r="K72" s="278" t="n"/>
      <c r="L72" s="279" t="n"/>
      <c r="M72" s="251" t="inlineStr">
        <is>
          <t>PERK MAKING</t>
        </is>
      </c>
    </row>
    <row r="73" ht="22" customFormat="1" customHeight="1" s="251">
      <c r="A73" s="357" t="n">
        <v>46098</v>
      </c>
      <c r="B73" s="250" t="inlineStr">
        <is>
          <t>TTLI_</t>
        </is>
      </c>
      <c r="C73" s="250" t="inlineStr">
        <is>
          <t>TTLI4_</t>
        </is>
      </c>
      <c r="D73" s="250" t="inlineStr">
        <is>
          <t>Transport belt Gear box Jam</t>
        </is>
      </c>
      <c r="E73" s="250" t="inlineStr">
        <is>
          <t>Unplanned_Loss</t>
        </is>
      </c>
      <c r="F73" s="250" t="inlineStr">
        <is>
          <t>Breakdowns</t>
        </is>
      </c>
      <c r="G73" s="250" t="n"/>
      <c r="H73" s="252" t="n">
        <v>1050</v>
      </c>
      <c r="I73" s="250" t="n">
        <v>150</v>
      </c>
      <c r="J73" s="250" t="inlineStr">
        <is>
          <t>Gear box replaced</t>
        </is>
      </c>
      <c r="K73" s="278" t="n"/>
      <c r="L73" s="279" t="inlineStr">
        <is>
          <t>DRIVES &amp; PT</t>
        </is>
      </c>
      <c r="M73" s="251" t="inlineStr">
        <is>
          <t>PERK PACKING</t>
        </is>
      </c>
    </row>
    <row r="74" ht="22" customFormat="1" customHeight="1" s="251">
      <c r="A74" s="357" t="n">
        <v>46099</v>
      </c>
      <c r="B74" s="250" t="inlineStr">
        <is>
          <t>HCM_</t>
        </is>
      </c>
      <c r="C74" s="250" t="inlineStr">
        <is>
          <t>HCM2_</t>
        </is>
      </c>
      <c r="D74" s="250" t="inlineStr">
        <is>
          <t>Film Tracking issue</t>
        </is>
      </c>
      <c r="E74" s="250" t="inlineStr">
        <is>
          <t>Unplanned_Loss</t>
        </is>
      </c>
      <c r="F74" s="250" t="inlineStr">
        <is>
          <t>Operational_Losses</t>
        </is>
      </c>
      <c r="G74" s="250" t="n"/>
      <c r="H74" s="252" t="n">
        <v>70</v>
      </c>
      <c r="I74" s="250" t="n">
        <v>17</v>
      </c>
      <c r="J74" s="250" t="n"/>
      <c r="K74" s="278" t="inlineStr">
        <is>
          <t>CENTRELINING</t>
        </is>
      </c>
      <c r="L74" s="279" t="inlineStr">
        <is>
          <t>FASTENERS</t>
        </is>
      </c>
      <c r="M74" s="251" t="inlineStr">
        <is>
          <t>PERK PACKING</t>
        </is>
      </c>
    </row>
    <row r="75" ht="22" customFormat="1" customHeight="1" s="251">
      <c r="A75" s="357" t="n">
        <v>46099</v>
      </c>
      <c r="B75" s="250" t="inlineStr">
        <is>
          <t>HCM_</t>
        </is>
      </c>
      <c r="C75" s="250" t="inlineStr">
        <is>
          <t>HCM3_</t>
        </is>
      </c>
      <c r="D75" s="250" t="inlineStr">
        <is>
          <t>Code Misprint issue</t>
        </is>
      </c>
      <c r="E75" s="250" t="inlineStr">
        <is>
          <t>Unplanned_Loss</t>
        </is>
      </c>
      <c r="F75" s="250" t="inlineStr">
        <is>
          <t>Operational_Losses</t>
        </is>
      </c>
      <c r="G75" s="250" t="n"/>
      <c r="H75" s="252" t="n">
        <v>180</v>
      </c>
      <c r="I75" s="250" t="n">
        <v>45</v>
      </c>
      <c r="J75" s="250" t="n"/>
      <c r="K75" s="278" t="inlineStr">
        <is>
          <t>CENTRELINING</t>
        </is>
      </c>
      <c r="L75" s="279" t="inlineStr">
        <is>
          <t>SENSOR</t>
        </is>
      </c>
      <c r="M75" s="251" t="inlineStr">
        <is>
          <t>PERK PACKING</t>
        </is>
      </c>
    </row>
    <row r="76" ht="22" customFormat="1" customHeight="1" s="251">
      <c r="A76" s="357" t="n">
        <v>46099</v>
      </c>
      <c r="B76" s="250" t="inlineStr">
        <is>
          <t>HCM_</t>
        </is>
      </c>
      <c r="C76" s="250" t="inlineStr">
        <is>
          <t>HCM1_</t>
        </is>
      </c>
      <c r="D76" s="250" t="inlineStr">
        <is>
          <t>Triangular belt drive belt broken</t>
        </is>
      </c>
      <c r="E76" s="250" t="inlineStr">
        <is>
          <t>Unplanned_Loss</t>
        </is>
      </c>
      <c r="F76" s="250" t="inlineStr">
        <is>
          <t>Breakdowns</t>
        </is>
      </c>
      <c r="G76" s="250" t="n"/>
      <c r="H76" s="252" t="n">
        <v>40</v>
      </c>
      <c r="I76" s="250" t="n">
        <v>10</v>
      </c>
      <c r="J76" s="250" t="n"/>
      <c r="K76" s="278" t="inlineStr">
        <is>
          <t>TBM</t>
        </is>
      </c>
      <c r="L76" s="279" t="inlineStr">
        <is>
          <t>DRIVES &amp; PT</t>
        </is>
      </c>
      <c r="M76" s="251" t="inlineStr">
        <is>
          <t>PERK PACKING</t>
        </is>
      </c>
    </row>
    <row r="77" ht="22" customFormat="1" customHeight="1" s="251">
      <c r="A77" s="357" t="n">
        <v>46100</v>
      </c>
      <c r="B77" s="250" t="inlineStr">
        <is>
          <t>HCM_</t>
        </is>
      </c>
      <c r="C77" s="250" t="inlineStr">
        <is>
          <t>HCM2_</t>
        </is>
      </c>
      <c r="D77" s="250" t="inlineStr">
        <is>
          <t>Cross Seal Drive Fault</t>
        </is>
      </c>
      <c r="E77" s="250" t="inlineStr">
        <is>
          <t>Unplanned_Loss</t>
        </is>
      </c>
      <c r="F77" s="250" t="inlineStr">
        <is>
          <t>Breakdowns</t>
        </is>
      </c>
      <c r="G77" s="250" t="n"/>
      <c r="H77" s="252" t="n">
        <v>60</v>
      </c>
      <c r="I77" s="250" t="n">
        <v>15</v>
      </c>
      <c r="J77" s="250" t="n"/>
      <c r="K77" s="278" t="n"/>
      <c r="L77" s="279" t="inlineStr">
        <is>
          <t>DRIVES &amp; PT</t>
        </is>
      </c>
      <c r="M77" s="251" t="inlineStr">
        <is>
          <t>PERK PACKING</t>
        </is>
      </c>
    </row>
    <row r="78" ht="22" customFormat="1" customHeight="1" s="251">
      <c r="A78" s="357" t="n">
        <v>46101</v>
      </c>
      <c r="B78" s="250" t="inlineStr">
        <is>
          <t>Enrober_</t>
        </is>
      </c>
      <c r="C78" s="250" t="inlineStr">
        <is>
          <t>Enrober_Samridhi</t>
        </is>
      </c>
      <c r="D78" s="250" t="inlineStr">
        <is>
          <t>Enrober Heating</t>
        </is>
      </c>
      <c r="E78" s="250" t="inlineStr">
        <is>
          <t>Planned_Loss</t>
        </is>
      </c>
      <c r="F78" s="250" t="inlineStr">
        <is>
          <t>Planned_Stops</t>
        </is>
      </c>
      <c r="G78" s="250" t="n"/>
      <c r="H78" s="252" t="n">
        <v>30</v>
      </c>
      <c r="I78" s="250" t="n">
        <v>30</v>
      </c>
      <c r="J78" s="250" t="n"/>
      <c r="K78" s="278" t="n"/>
      <c r="L78" s="279" t="n"/>
      <c r="M78" s="251" t="inlineStr">
        <is>
          <t>PERK MAKING</t>
        </is>
      </c>
    </row>
    <row r="79" ht="22" customFormat="1" customHeight="1" s="251">
      <c r="A79" s="357" t="n">
        <v>46101</v>
      </c>
      <c r="B79" s="250" t="inlineStr">
        <is>
          <t>ADS_</t>
        </is>
      </c>
      <c r="C79" s="250" t="inlineStr">
        <is>
          <t>DCI1_</t>
        </is>
      </c>
      <c r="D79" s="250" t="inlineStr">
        <is>
          <t>U-1 Belt Tracking</t>
        </is>
      </c>
      <c r="E79" s="250" t="inlineStr">
        <is>
          <t>Unplanned_Loss</t>
        </is>
      </c>
      <c r="F79" s="250" t="inlineStr">
        <is>
          <t>Operational_Losses</t>
        </is>
      </c>
      <c r="G79" s="250" t="n"/>
      <c r="H79" s="252" t="n">
        <v>15</v>
      </c>
      <c r="I79" s="250" t="n">
        <v>15</v>
      </c>
      <c r="J79" s="250" t="inlineStr">
        <is>
          <t>Tracking motor Electrical Conditions found Open</t>
        </is>
      </c>
      <c r="K79" s="278" t="inlineStr">
        <is>
          <t>ABH</t>
        </is>
      </c>
      <c r="L79" s="279" t="inlineStr">
        <is>
          <t>DRIVES &amp; PT</t>
        </is>
      </c>
      <c r="M79" s="251" t="inlineStr">
        <is>
          <t>PERK PACKING</t>
        </is>
      </c>
    </row>
    <row r="80" ht="22" customFormat="1" customHeight="1" s="251">
      <c r="A80" s="357" t="n">
        <v>46102</v>
      </c>
      <c r="B80" s="250" t="inlineStr">
        <is>
          <t>Book_Cooler_</t>
        </is>
      </c>
      <c r="C80" s="250" t="inlineStr">
        <is>
          <t>Book_Cooler</t>
        </is>
      </c>
      <c r="D80" s="250" t="inlineStr">
        <is>
          <t>Book CoolerChain derailed</t>
        </is>
      </c>
      <c r="E80" s="250" t="inlineStr">
        <is>
          <t>Unplanned_Loss</t>
        </is>
      </c>
      <c r="F80" s="250" t="inlineStr">
        <is>
          <t>Breakdowns</t>
        </is>
      </c>
      <c r="G80" s="250" t="n"/>
      <c r="H80" s="252" t="n">
        <v>215</v>
      </c>
      <c r="I80" s="250" t="n">
        <v>215</v>
      </c>
      <c r="J80" s="250" t="n"/>
      <c r="K80" s="278" t="inlineStr">
        <is>
          <t>CENTRELINING</t>
        </is>
      </c>
      <c r="L80" s="279" t="inlineStr">
        <is>
          <t>DRIVES &amp; PT</t>
        </is>
      </c>
      <c r="M80" s="251" t="inlineStr">
        <is>
          <t>PERK MAKING</t>
        </is>
      </c>
    </row>
    <row r="81" ht="22" customFormat="1" customHeight="1" s="251">
      <c r="A81" s="357" t="n">
        <v>46102</v>
      </c>
      <c r="B81" s="250" t="inlineStr">
        <is>
          <t>ADS_</t>
        </is>
      </c>
      <c r="C81" s="250" t="inlineStr">
        <is>
          <t>DCI1_</t>
        </is>
      </c>
      <c r="D81" s="250" t="inlineStr">
        <is>
          <t>U-1 Belt Tracking</t>
        </is>
      </c>
      <c r="E81" s="250" t="inlineStr">
        <is>
          <t>Unplanned_Loss</t>
        </is>
      </c>
      <c r="F81" s="250" t="inlineStr">
        <is>
          <t>Operational_Losses</t>
        </is>
      </c>
      <c r="G81" s="250" t="n"/>
      <c r="H81" s="252" t="n">
        <v>15</v>
      </c>
      <c r="I81" s="250" t="n">
        <v>15</v>
      </c>
      <c r="J81" s="250" t="inlineStr">
        <is>
          <t>Tracking motor Electrical Conditions found Open</t>
        </is>
      </c>
      <c r="K81" s="278" t="inlineStr">
        <is>
          <t>ABH</t>
        </is>
      </c>
      <c r="L81" s="279" t="inlineStr">
        <is>
          <t>DRIVES &amp; PT</t>
        </is>
      </c>
      <c r="M81" s="251" t="inlineStr">
        <is>
          <t>PERK PACKING</t>
        </is>
      </c>
    </row>
    <row r="82" ht="22" customFormat="1" customHeight="1" s="251">
      <c r="A82" s="357" t="n">
        <v>46104</v>
      </c>
      <c r="B82" s="250" t="inlineStr">
        <is>
          <t>Line_</t>
        </is>
      </c>
      <c r="C82" s="250" t="inlineStr">
        <is>
          <t>Full_Line</t>
        </is>
      </c>
      <c r="D82" s="250" t="inlineStr">
        <is>
          <t>Changeover to HT</t>
        </is>
      </c>
      <c r="E82" s="250" t="inlineStr">
        <is>
          <t>Planned_Loss</t>
        </is>
      </c>
      <c r="F82" s="250" t="inlineStr">
        <is>
          <t>Changeovers</t>
        </is>
      </c>
      <c r="G82" s="250" t="n"/>
      <c r="H82" s="252" t="n">
        <v>240</v>
      </c>
      <c r="I82" s="250" t="n">
        <v>240</v>
      </c>
      <c r="J82" s="250" t="n"/>
      <c r="K82" s="278" t="n"/>
      <c r="L82" s="279" t="n"/>
      <c r="M82" s="251" t="inlineStr">
        <is>
          <t>PERK MAKING</t>
        </is>
      </c>
    </row>
    <row r="83" ht="22" customFormat="1" customHeight="1" s="251">
      <c r="A83" s="357" t="n">
        <v>46106</v>
      </c>
      <c r="B83" s="250" t="inlineStr">
        <is>
          <t>CoolingTunnel</t>
        </is>
      </c>
      <c r="C83" s="250" t="inlineStr">
        <is>
          <t>Cooling_Tunnel_Samridhi</t>
        </is>
      </c>
      <c r="D83" s="250" t="inlineStr">
        <is>
          <t>Cooling Tunnel drive chain broken</t>
        </is>
      </c>
      <c r="E83" s="250" t="inlineStr">
        <is>
          <t>Unplanned_Loss</t>
        </is>
      </c>
      <c r="F83" s="250" t="inlineStr">
        <is>
          <t>Breakdowns</t>
        </is>
      </c>
      <c r="G83" s="250" t="n"/>
      <c r="H83" s="252" t="n">
        <v>30</v>
      </c>
      <c r="I83" s="250" t="n">
        <v>30</v>
      </c>
      <c r="J83" s="250" t="n"/>
      <c r="K83" s="278" t="inlineStr">
        <is>
          <t>TBM</t>
        </is>
      </c>
      <c r="L83" s="279" t="inlineStr">
        <is>
          <t>DRIVES &amp; PT</t>
        </is>
      </c>
      <c r="M83" s="251" t="inlineStr">
        <is>
          <t>PERK MAKING</t>
        </is>
      </c>
    </row>
    <row r="84" ht="22" customFormat="1" customHeight="1" s="251">
      <c r="A84" s="357" t="n">
        <v>46106</v>
      </c>
      <c r="B84" s="250" t="inlineStr">
        <is>
          <t>Utility_</t>
        </is>
      </c>
      <c r="C84" s="250" t="inlineStr">
        <is>
          <t>Compressed_air</t>
        </is>
      </c>
      <c r="D84" s="250" t="inlineStr">
        <is>
          <t>Air Pressure Low</t>
        </is>
      </c>
      <c r="E84" s="250" t="inlineStr">
        <is>
          <t>Unplanned_Loss</t>
        </is>
      </c>
      <c r="F84" s="250" t="inlineStr">
        <is>
          <t>Line_Delays</t>
        </is>
      </c>
      <c r="G84" s="250" t="n"/>
      <c r="H84" s="252" t="n">
        <v>60</v>
      </c>
      <c r="I84" s="250" t="n">
        <v>60</v>
      </c>
      <c r="J84" s="250" t="n"/>
      <c r="K84" s="278" t="inlineStr">
        <is>
          <t>TBM</t>
        </is>
      </c>
      <c r="L84" s="279" t="inlineStr">
        <is>
          <t>PNEUMATICS</t>
        </is>
      </c>
      <c r="M84" s="251" t="inlineStr">
        <is>
          <t>PERK MAKING</t>
        </is>
      </c>
    </row>
    <row r="85" ht="22" customFormat="1" customHeight="1" s="251">
      <c r="A85" s="357" t="n">
        <v>46106</v>
      </c>
      <c r="B85" s="250" t="inlineStr">
        <is>
          <t>Oven_</t>
        </is>
      </c>
      <c r="C85" s="250" t="inlineStr">
        <is>
          <t>Oven</t>
        </is>
      </c>
      <c r="D85" s="250" t="inlineStr">
        <is>
          <t>Abnormal Sound from Oven-Die Opener base plate loose</t>
        </is>
      </c>
      <c r="E85" s="250" t="inlineStr">
        <is>
          <t>Unplanned_Loss</t>
        </is>
      </c>
      <c r="F85" s="250" t="inlineStr">
        <is>
          <t>Breakdowns</t>
        </is>
      </c>
      <c r="G85" s="250" t="n"/>
      <c r="H85" s="252" t="n">
        <v>30</v>
      </c>
      <c r="I85" s="250" t="n">
        <v>30</v>
      </c>
      <c r="J85" s="250" t="n"/>
      <c r="K85" s="278" t="inlineStr">
        <is>
          <t>TBM</t>
        </is>
      </c>
      <c r="L85" s="279" t="inlineStr">
        <is>
          <t>FASTENERS</t>
        </is>
      </c>
      <c r="M85" s="251" t="inlineStr">
        <is>
          <t>PERK MAKING</t>
        </is>
      </c>
    </row>
    <row r="86" ht="22" customFormat="1" customHeight="1" s="251">
      <c r="A86" s="357" t="n">
        <v>46108</v>
      </c>
      <c r="B86" s="250" t="inlineStr">
        <is>
          <t>Cutter_</t>
        </is>
      </c>
      <c r="C86" s="250" t="inlineStr">
        <is>
          <t>Cutter_Samridhi</t>
        </is>
      </c>
      <c r="D86" s="250" t="inlineStr">
        <is>
          <t>Cutter Wire broken</t>
        </is>
      </c>
      <c r="E86" s="250" t="inlineStr">
        <is>
          <t>Unplanned_Loss</t>
        </is>
      </c>
      <c r="F86" s="250" t="inlineStr">
        <is>
          <t>Breakdowns</t>
        </is>
      </c>
      <c r="G86" s="250" t="n"/>
      <c r="H86" s="252" t="n">
        <v>15</v>
      </c>
      <c r="I86" s="250" t="n">
        <v>15</v>
      </c>
      <c r="J86" s="250" t="n"/>
      <c r="K86" s="278" t="inlineStr">
        <is>
          <t>TBM</t>
        </is>
      </c>
      <c r="L86" s="279" t="inlineStr">
        <is>
          <t>FASTENERS</t>
        </is>
      </c>
      <c r="M86" s="251" t="inlineStr">
        <is>
          <t>PERK MAKING</t>
        </is>
      </c>
    </row>
    <row r="87" ht="22" customFormat="1" customHeight="1" s="251">
      <c r="A87" s="357" t="n">
        <v>46111</v>
      </c>
      <c r="B87" s="250" t="inlineStr">
        <is>
          <t>Laminator_</t>
        </is>
      </c>
      <c r="C87" s="250" t="inlineStr">
        <is>
          <t>Laminator</t>
        </is>
      </c>
      <c r="D87" s="250" t="inlineStr">
        <is>
          <t>Pressing Station motion control</t>
        </is>
      </c>
      <c r="E87" s="250" t="inlineStr">
        <is>
          <t>Unplanned_Loss</t>
        </is>
      </c>
      <c r="F87" s="250" t="inlineStr">
        <is>
          <t>Breakdowns</t>
        </is>
      </c>
      <c r="G87" s="250" t="n"/>
      <c r="H87" s="252" t="n">
        <v>240</v>
      </c>
      <c r="I87" s="250" t="n">
        <v>240</v>
      </c>
      <c r="J87" s="250" t="inlineStr">
        <is>
          <t>Drive Motor Replaced</t>
        </is>
      </c>
      <c r="K87" s="278" t="inlineStr">
        <is>
          <t>TBM</t>
        </is>
      </c>
      <c r="L87" s="279" t="inlineStr">
        <is>
          <t>ELECTRICAL</t>
        </is>
      </c>
      <c r="M87" s="251" t="inlineStr">
        <is>
          <t>PERK MAKING</t>
        </is>
      </c>
    </row>
    <row r="88" ht="22" customFormat="1" customHeight="1" s="251">
      <c r="A88" s="357" t="n">
        <v>46111</v>
      </c>
      <c r="B88" s="250" t="inlineStr">
        <is>
          <t>Enrober_</t>
        </is>
      </c>
      <c r="C88" s="250" t="inlineStr">
        <is>
          <t>Enrober_Samridhi</t>
        </is>
      </c>
      <c r="D88" s="250" t="inlineStr">
        <is>
          <t>Detailer Jam</t>
        </is>
      </c>
      <c r="E88" s="250" t="inlineStr">
        <is>
          <t>Unplanned_Loss</t>
        </is>
      </c>
      <c r="F88" s="250" t="inlineStr">
        <is>
          <t>Breakdowns</t>
        </is>
      </c>
      <c r="G88" s="250" t="n"/>
      <c r="H88" s="252" t="n">
        <v>240</v>
      </c>
      <c r="I88" s="250" t="n">
        <v>240</v>
      </c>
      <c r="J88" s="250" t="inlineStr">
        <is>
          <t>Deatiler shaft bush replaced, Open wirings corrected</t>
        </is>
      </c>
      <c r="K88" s="278" t="inlineStr">
        <is>
          <t>TBM</t>
        </is>
      </c>
      <c r="L88" s="279" t="inlineStr">
        <is>
          <t>DRIVES &amp; PT</t>
        </is>
      </c>
      <c r="M88" s="251" t="inlineStr">
        <is>
          <t>PERK MAKING</t>
        </is>
      </c>
    </row>
    <row r="89" ht="22" customFormat="1" customHeight="1" s="251">
      <c r="A89" s="357" t="n">
        <v>46112</v>
      </c>
      <c r="B89" s="250" t="inlineStr">
        <is>
          <t>Laminator_</t>
        </is>
      </c>
      <c r="C89" s="250" t="inlineStr">
        <is>
          <t>Laminator</t>
        </is>
      </c>
      <c r="D89" s="250" t="inlineStr">
        <is>
          <t>Pressing Station motion control</t>
        </is>
      </c>
      <c r="E89" s="250" t="inlineStr">
        <is>
          <t>Unplanned_Loss</t>
        </is>
      </c>
      <c r="F89" s="250" t="inlineStr">
        <is>
          <t>Breakdowns</t>
        </is>
      </c>
      <c r="G89" s="250" t="n"/>
      <c r="H89" s="252" t="n">
        <v>150</v>
      </c>
      <c r="I89" s="250" t="n">
        <v>150</v>
      </c>
      <c r="J89" s="250" t="inlineStr">
        <is>
          <t>Drive Motor Replaced</t>
        </is>
      </c>
      <c r="K89" s="278" t="inlineStr">
        <is>
          <t>TBM</t>
        </is>
      </c>
      <c r="L89" s="279" t="inlineStr">
        <is>
          <t>ELECTRICAL</t>
        </is>
      </c>
      <c r="M89" s="251" t="inlineStr">
        <is>
          <t>PERK MAKING</t>
        </is>
      </c>
    </row>
    <row r="90" ht="22" customFormat="1" customHeight="1" s="251">
      <c r="A90" s="357" t="n">
        <v>46112</v>
      </c>
      <c r="B90" s="250" t="inlineStr">
        <is>
          <t>Enrober_</t>
        </is>
      </c>
      <c r="C90" s="250" t="inlineStr">
        <is>
          <t>Enrober_Samridhi</t>
        </is>
      </c>
      <c r="D90" s="250" t="inlineStr">
        <is>
          <t>Wiremesh Link damage</t>
        </is>
      </c>
      <c r="E90" s="250" t="inlineStr">
        <is>
          <t>Unplanned_Loss</t>
        </is>
      </c>
      <c r="F90" s="250" t="inlineStr">
        <is>
          <t>Breakdowns</t>
        </is>
      </c>
      <c r="G90" s="250" t="n"/>
      <c r="H90" s="252" t="n">
        <v>35</v>
      </c>
      <c r="I90" s="250" t="n">
        <v>35</v>
      </c>
      <c r="J90" s="250" t="inlineStr">
        <is>
          <t>Deatiler shaft bush replaced, Open wirings corrected</t>
        </is>
      </c>
      <c r="K90" s="278" t="inlineStr">
        <is>
          <t>TBM</t>
        </is>
      </c>
      <c r="L90" s="279" t="inlineStr">
        <is>
          <t>DRIVES &amp; PT</t>
        </is>
      </c>
      <c r="M90" s="251" t="inlineStr">
        <is>
          <t>PERK MAKING</t>
        </is>
      </c>
    </row>
    <row r="91" ht="22" customFormat="1" customHeight="1" s="251">
      <c r="A91" s="357" t="n">
        <v>46113</v>
      </c>
      <c r="B91" s="250" t="inlineStr">
        <is>
          <t>HCM_</t>
        </is>
      </c>
      <c r="C91" s="250" t="inlineStr">
        <is>
          <t>HCM2_</t>
        </is>
      </c>
      <c r="D91" s="250" t="inlineStr">
        <is>
          <t>Planned Maintenance</t>
        </is>
      </c>
      <c r="E91" s="250" t="inlineStr">
        <is>
          <t>Planned_Loss</t>
        </is>
      </c>
      <c r="F91" s="250" t="inlineStr">
        <is>
          <t>Planned_Maintenance</t>
        </is>
      </c>
      <c r="G91" s="250" t="n"/>
      <c r="H91" s="252" t="n">
        <v>288</v>
      </c>
      <c r="I91" s="250" t="n">
        <v>72</v>
      </c>
      <c r="J91" s="250" t="n"/>
      <c r="K91" s="278" t="n"/>
      <c r="L91" s="279" t="n"/>
    </row>
    <row r="92" ht="22" customFormat="1" customHeight="1" s="251">
      <c r="A92" s="357" t="n">
        <v>46115</v>
      </c>
      <c r="B92" s="250" t="inlineStr">
        <is>
          <t>Oven_</t>
        </is>
      </c>
      <c r="C92" s="250" t="inlineStr">
        <is>
          <t>Oven</t>
        </is>
      </c>
      <c r="D92" s="250" t="inlineStr">
        <is>
          <t>Die Scrapper striking with Dies</t>
        </is>
      </c>
      <c r="E92" s="250" t="inlineStr">
        <is>
          <t>Unplanned_Loss</t>
        </is>
      </c>
      <c r="F92" s="250" t="inlineStr">
        <is>
          <t>Breakdowns</t>
        </is>
      </c>
      <c r="G92" s="250" t="n"/>
      <c r="H92" s="252" t="n">
        <v>300</v>
      </c>
      <c r="I92" s="250" t="n">
        <v>300</v>
      </c>
      <c r="J92" s="250" t="inlineStr">
        <is>
          <t>Scrapper got bend,repaired and fixed</t>
        </is>
      </c>
      <c r="K92" s="278" t="inlineStr">
        <is>
          <t>TBM</t>
        </is>
      </c>
      <c r="L92" s="279" t="inlineStr">
        <is>
          <t>FASTENERS</t>
        </is>
      </c>
      <c r="M92" s="251" t="inlineStr">
        <is>
          <t>PERK MAKING</t>
        </is>
      </c>
    </row>
    <row r="93" ht="22" customFormat="1" customHeight="1" s="251">
      <c r="A93" s="357" t="n">
        <v>46115</v>
      </c>
      <c r="B93" s="250" t="inlineStr">
        <is>
          <t>Cutter_</t>
        </is>
      </c>
      <c r="C93" s="250" t="inlineStr">
        <is>
          <t>Cutter_HLL</t>
        </is>
      </c>
      <c r="D93" s="250" t="inlineStr">
        <is>
          <t>Transfer Conveyor Gearbox replacement</t>
        </is>
      </c>
      <c r="E93" s="250" t="inlineStr">
        <is>
          <t>Unplanned_Loss</t>
        </is>
      </c>
      <c r="F93" s="250" t="inlineStr">
        <is>
          <t>Breakdowns</t>
        </is>
      </c>
      <c r="G93" s="250" t="n"/>
      <c r="H93" s="252" t="n">
        <v>60</v>
      </c>
      <c r="I93" s="250" t="n">
        <v>60</v>
      </c>
      <c r="J93" s="250" t="n"/>
      <c r="K93" s="278" t="n"/>
      <c r="L93" s="279" t="inlineStr">
        <is>
          <t>DRIVES &amp; PT</t>
        </is>
      </c>
      <c r="M93" s="251" t="inlineStr">
        <is>
          <t>PERK MAKING</t>
        </is>
      </c>
    </row>
    <row r="94" ht="22" customFormat="1" customHeight="1" s="251">
      <c r="A94" s="357" t="n">
        <v>46116</v>
      </c>
      <c r="B94" s="250" t="inlineStr">
        <is>
          <t>Line_</t>
        </is>
      </c>
      <c r="C94" s="250" t="inlineStr">
        <is>
          <t>Full_Line</t>
        </is>
      </c>
      <c r="D94" s="250" t="inlineStr">
        <is>
          <t>Sanitation</t>
        </is>
      </c>
      <c r="E94" s="250" t="inlineStr">
        <is>
          <t>Planned_Loss</t>
        </is>
      </c>
      <c r="F94" s="250" t="inlineStr">
        <is>
          <t>Sanitation</t>
        </is>
      </c>
      <c r="G94" s="250" t="n"/>
      <c r="H94" s="252" t="n">
        <v>630</v>
      </c>
      <c r="I94" s="250" t="n">
        <v>630</v>
      </c>
      <c r="J94" s="250" t="n"/>
      <c r="K94" s="278" t="n"/>
      <c r="L94" s="279" t="n"/>
      <c r="M94" s="251" t="inlineStr">
        <is>
          <t>PERK MAKING</t>
        </is>
      </c>
    </row>
    <row r="95" ht="22" customFormat="1" customHeight="1" s="251">
      <c r="A95" s="357" t="n">
        <v>46117</v>
      </c>
      <c r="B95" s="250" t="inlineStr">
        <is>
          <t>Enrober_</t>
        </is>
      </c>
      <c r="C95" s="250" t="inlineStr">
        <is>
          <t>Enrober_Samridhi</t>
        </is>
      </c>
      <c r="D95" s="250" t="inlineStr">
        <is>
          <t>Chocolate Line jamming issue(Temperor to Enrober)</t>
        </is>
      </c>
      <c r="E95" s="250" t="inlineStr">
        <is>
          <t>Unplanned_Loss</t>
        </is>
      </c>
      <c r="F95" s="250" t="inlineStr">
        <is>
          <t>Operational_Losses</t>
        </is>
      </c>
      <c r="G95" s="250" t="n"/>
      <c r="H95" s="252" t="n">
        <v>15</v>
      </c>
      <c r="I95" s="250" t="n">
        <v>15</v>
      </c>
      <c r="J95" s="250" t="n"/>
      <c r="K95" s="278" t="n"/>
      <c r="L95" s="279" t="n"/>
      <c r="M95" s="251" t="inlineStr">
        <is>
          <t>PERK MAKING</t>
        </is>
      </c>
    </row>
    <row r="96" ht="22" customFormat="1" customHeight="1" s="251">
      <c r="A96" s="357" t="n">
        <v>46117</v>
      </c>
      <c r="B96" s="250" t="inlineStr">
        <is>
          <t>Oven_</t>
        </is>
      </c>
      <c r="C96" s="250" t="inlineStr">
        <is>
          <t>Oven</t>
        </is>
      </c>
      <c r="D96" s="250" t="inlineStr">
        <is>
          <t>Fire Tripping issue</t>
        </is>
      </c>
      <c r="E96" s="250" t="inlineStr">
        <is>
          <t>Unplanned_Loss</t>
        </is>
      </c>
      <c r="F96" s="250" t="inlineStr">
        <is>
          <t>Operational_Losses</t>
        </is>
      </c>
      <c r="G96" s="250" t="n"/>
      <c r="H96" s="252" t="n">
        <v>30</v>
      </c>
      <c r="I96" s="250" t="n">
        <v>30</v>
      </c>
      <c r="J96" s="250" t="n"/>
      <c r="K96" s="278" t="inlineStr">
        <is>
          <t>CIL</t>
        </is>
      </c>
      <c r="L96" s="279" t="inlineStr">
        <is>
          <t>ELECTRICAL</t>
        </is>
      </c>
      <c r="M96" s="251" t="inlineStr">
        <is>
          <t>PERK MAKING</t>
        </is>
      </c>
    </row>
    <row r="97" ht="22" customFormat="1" customHeight="1" s="251">
      <c r="A97" s="357" t="n">
        <v>46119</v>
      </c>
      <c r="B97" s="250" t="inlineStr">
        <is>
          <t>Enrober_</t>
        </is>
      </c>
      <c r="C97" s="250" t="inlineStr">
        <is>
          <t>Enrober_Samridhi</t>
        </is>
      </c>
      <c r="D97" s="250" t="inlineStr">
        <is>
          <t>Chocolate Line jamming issue(Temperor to Enrober)</t>
        </is>
      </c>
      <c r="E97" s="250" t="inlineStr">
        <is>
          <t>Unplanned_Loss</t>
        </is>
      </c>
      <c r="F97" s="250" t="inlineStr">
        <is>
          <t>Breakdowns</t>
        </is>
      </c>
      <c r="G97" s="250" t="n"/>
      <c r="H97" s="252" t="n">
        <v>45</v>
      </c>
      <c r="I97" s="250" t="n">
        <v>45</v>
      </c>
      <c r="J97" s="250" t="inlineStr">
        <is>
          <t>Heat tracing found tripped</t>
        </is>
      </c>
      <c r="K97" s="278" t="inlineStr">
        <is>
          <t>TBM</t>
        </is>
      </c>
      <c r="L97" s="279" t="n"/>
      <c r="M97" s="251" t="inlineStr">
        <is>
          <t>PERK MAKING</t>
        </is>
      </c>
    </row>
    <row r="98" ht="22" customFormat="1" customHeight="1" s="251">
      <c r="A98" s="357" t="n">
        <v>46119</v>
      </c>
      <c r="B98" s="250" t="inlineStr">
        <is>
          <t>Enrober_</t>
        </is>
      </c>
      <c r="C98" s="250" t="inlineStr">
        <is>
          <t>Enrober_Samridhi</t>
        </is>
      </c>
      <c r="D98" s="250" t="inlineStr">
        <is>
          <t>Wiremesh Link damage</t>
        </is>
      </c>
      <c r="E98" s="250" t="inlineStr">
        <is>
          <t>Unplanned_Loss</t>
        </is>
      </c>
      <c r="F98" s="250" t="inlineStr">
        <is>
          <t>Breakdowns</t>
        </is>
      </c>
      <c r="G98" s="250" t="n"/>
      <c r="H98" s="252" t="n">
        <v>25</v>
      </c>
      <c r="I98" s="250" t="n">
        <v>25</v>
      </c>
      <c r="J98" s="250" t="inlineStr">
        <is>
          <t>Link Replaced</t>
        </is>
      </c>
      <c r="K98" s="278" t="inlineStr">
        <is>
          <t>TBM</t>
        </is>
      </c>
      <c r="L98" s="279" t="inlineStr">
        <is>
          <t>DRIVES &amp; PT</t>
        </is>
      </c>
      <c r="M98" s="251" t="inlineStr">
        <is>
          <t>PERK MAKING</t>
        </is>
      </c>
    </row>
    <row r="99" ht="22" customFormat="1" customHeight="1" s="251">
      <c r="A99" s="357" t="n">
        <v>46120</v>
      </c>
      <c r="B99" s="250" t="inlineStr">
        <is>
          <t>Laminator_</t>
        </is>
      </c>
      <c r="C99" s="250" t="inlineStr">
        <is>
          <t>Laminator</t>
        </is>
      </c>
      <c r="D99" s="250" t="inlineStr">
        <is>
          <t>Vaccum Formation issue @ Pressing Station</t>
        </is>
      </c>
      <c r="E99" s="250" t="inlineStr">
        <is>
          <t>Unplanned_Loss</t>
        </is>
      </c>
      <c r="F99" s="250" t="inlineStr">
        <is>
          <t>Breakdowns</t>
        </is>
      </c>
      <c r="G99" s="250" t="n"/>
      <c r="H99" s="252" t="n">
        <v>150</v>
      </c>
      <c r="I99" s="250" t="n">
        <v>120</v>
      </c>
      <c r="J99" s="250" t="n"/>
      <c r="K99" s="278" t="inlineStr">
        <is>
          <t>TBM</t>
        </is>
      </c>
      <c r="L99" s="279" t="inlineStr">
        <is>
          <t>PNEUMATICS</t>
        </is>
      </c>
      <c r="M99" s="251" t="inlineStr">
        <is>
          <t>PERK MAKING</t>
        </is>
      </c>
    </row>
    <row r="100" ht="22" customFormat="1" customHeight="1" s="251">
      <c r="A100" s="357" t="n">
        <v>46120</v>
      </c>
      <c r="B100" s="250" t="inlineStr">
        <is>
          <t>Book_Cooler_</t>
        </is>
      </c>
      <c r="C100" s="250" t="inlineStr">
        <is>
          <t>Book_Cooler</t>
        </is>
      </c>
      <c r="D100" s="250" t="inlineStr">
        <is>
          <t>Book Cooler chain length correction</t>
        </is>
      </c>
      <c r="E100" s="250" t="inlineStr">
        <is>
          <t>Unplanned_Loss</t>
        </is>
      </c>
      <c r="F100" s="250" t="inlineStr">
        <is>
          <t>Breakdowns</t>
        </is>
      </c>
      <c r="G100" s="250" t="n"/>
      <c r="H100" s="252" t="n">
        <v>120</v>
      </c>
      <c r="I100" s="250" t="n">
        <v>120</v>
      </c>
      <c r="J100" s="250" t="n"/>
      <c r="K100" s="278" t="inlineStr">
        <is>
          <t>TBM</t>
        </is>
      </c>
      <c r="L100" s="279" t="inlineStr">
        <is>
          <t>DRIVES &amp; PT</t>
        </is>
      </c>
      <c r="M100" s="251" t="inlineStr">
        <is>
          <t>PERK MAKING</t>
        </is>
      </c>
    </row>
    <row r="101" ht="22" customFormat="1" customHeight="1" s="251">
      <c r="A101" s="357" t="n">
        <v>46120</v>
      </c>
      <c r="B101" s="250" t="inlineStr">
        <is>
          <t>Batching</t>
        </is>
      </c>
      <c r="C101" s="250" t="inlineStr">
        <is>
          <t>Batter_Mixer_T_4108</t>
        </is>
      </c>
      <c r="D101" s="250" t="inlineStr">
        <is>
          <t>High batter Viscosity</t>
        </is>
      </c>
      <c r="E101" s="250" t="inlineStr">
        <is>
          <t>Unplanned_Loss</t>
        </is>
      </c>
      <c r="F101" s="250" t="inlineStr">
        <is>
          <t>Operational_Losses</t>
        </is>
      </c>
      <c r="G101" s="250" t="n"/>
      <c r="H101" s="252" t="n">
        <v>150</v>
      </c>
      <c r="I101" s="250" t="n">
        <v>120</v>
      </c>
      <c r="J101" s="250" t="n"/>
      <c r="K101" s="278" t="n"/>
      <c r="L101" s="279" t="n"/>
    </row>
    <row r="102" ht="22" customFormat="1" customHeight="1" s="251">
      <c r="A102" s="357" t="n">
        <v>46120</v>
      </c>
      <c r="B102" s="250" t="inlineStr">
        <is>
          <t>Enrober_</t>
        </is>
      </c>
      <c r="C102" s="250" t="inlineStr">
        <is>
          <t>Enrober_Samridhi</t>
        </is>
      </c>
      <c r="D102" s="250" t="inlineStr">
        <is>
          <t>Chocolate Line jamming issue(Temperor to Enrober)</t>
        </is>
      </c>
      <c r="E102" s="250" t="inlineStr">
        <is>
          <t>Unplanned_Loss</t>
        </is>
      </c>
      <c r="F102" s="250" t="inlineStr">
        <is>
          <t>Operational_Losses</t>
        </is>
      </c>
      <c r="G102" s="250" t="n"/>
      <c r="H102" s="252" t="n">
        <v>30</v>
      </c>
      <c r="I102" s="250" t="n">
        <v>30</v>
      </c>
      <c r="J102" s="250" t="inlineStr">
        <is>
          <t>High Chocolate Viscosity</t>
        </is>
      </c>
      <c r="K102" s="278" t="inlineStr">
        <is>
          <t>TBM</t>
        </is>
      </c>
      <c r="L102" s="279" t="n"/>
      <c r="M102" s="251" t="inlineStr">
        <is>
          <t>PERK MAKING</t>
        </is>
      </c>
    </row>
    <row r="103" ht="22" customFormat="1" customHeight="1" s="251">
      <c r="A103" s="357" t="n">
        <v>46121</v>
      </c>
      <c r="B103" s="250" t="inlineStr">
        <is>
          <t>Cutter_</t>
        </is>
      </c>
      <c r="C103" s="250" t="inlineStr">
        <is>
          <t>Cutter_Samridhi</t>
        </is>
      </c>
      <c r="D103" s="250" t="inlineStr">
        <is>
          <t>Book Jamming @ Cutter</t>
        </is>
      </c>
      <c r="E103" s="250" t="inlineStr">
        <is>
          <t>Unplanned_Loss</t>
        </is>
      </c>
      <c r="F103" s="250" t="inlineStr">
        <is>
          <t>Operational_Losses</t>
        </is>
      </c>
      <c r="G103" s="250" t="n"/>
      <c r="H103" s="252" t="n">
        <v>30</v>
      </c>
      <c r="I103" s="250" t="n">
        <v>30</v>
      </c>
      <c r="J103" s="250" t="n"/>
      <c r="K103" s="278" t="inlineStr">
        <is>
          <t>TBM</t>
        </is>
      </c>
      <c r="L103" s="279" t="n"/>
      <c r="M103" s="251" t="inlineStr">
        <is>
          <t>PERK MAKING</t>
        </is>
      </c>
    </row>
    <row r="104" ht="22" customFormat="1" customHeight="1" s="251">
      <c r="A104" s="357" t="n">
        <v>46122</v>
      </c>
      <c r="B104" s="250" t="inlineStr">
        <is>
          <t>Oven_</t>
        </is>
      </c>
      <c r="C104" s="250" t="inlineStr">
        <is>
          <t>Oven</t>
        </is>
      </c>
      <c r="D104" s="250" t="inlineStr">
        <is>
          <t>Bubble Scrapper Jam</t>
        </is>
      </c>
      <c r="E104" s="250" t="inlineStr">
        <is>
          <t>Unplanned_Loss</t>
        </is>
      </c>
      <c r="F104" s="250" t="inlineStr">
        <is>
          <t>Breakdowns</t>
        </is>
      </c>
      <c r="G104" s="250" t="n"/>
      <c r="H104" s="252" t="n">
        <v>120</v>
      </c>
      <c r="I104" s="250" t="n">
        <v>120</v>
      </c>
      <c r="J104" s="250" t="inlineStr">
        <is>
          <t>Scrapper removed and chain alignment done</t>
        </is>
      </c>
      <c r="K104" s="278" t="inlineStr">
        <is>
          <t>TBM</t>
        </is>
      </c>
      <c r="L104" s="279" t="inlineStr">
        <is>
          <t>DRIVES &amp; PT</t>
        </is>
      </c>
      <c r="M104" s="251" t="inlineStr">
        <is>
          <t>PERK MAKING</t>
        </is>
      </c>
    </row>
    <row r="105" ht="22" customFormat="1" customHeight="1" s="251">
      <c r="A105" s="357" t="n">
        <v>46125</v>
      </c>
      <c r="B105" s="250" t="inlineStr">
        <is>
          <t>MetalDetector</t>
        </is>
      </c>
      <c r="C105" s="250" t="inlineStr">
        <is>
          <t>Metal_Detector</t>
        </is>
      </c>
      <c r="D105" s="250" t="inlineStr">
        <is>
          <t>Overdumping issue</t>
        </is>
      </c>
      <c r="E105" s="250" t="inlineStr">
        <is>
          <t>Unplanned_Loss</t>
        </is>
      </c>
      <c r="F105" s="250" t="inlineStr">
        <is>
          <t>Breakdowns</t>
        </is>
      </c>
      <c r="G105" s="250" t="n"/>
      <c r="H105" s="252" t="n">
        <v>15</v>
      </c>
      <c r="I105" s="250" t="n">
        <v>15</v>
      </c>
      <c r="J105" s="250" t="inlineStr">
        <is>
          <t>Scrapper removed and chain alignment done</t>
        </is>
      </c>
      <c r="K105" s="278" t="inlineStr">
        <is>
          <t>CIL</t>
        </is>
      </c>
      <c r="L105" s="279" t="inlineStr">
        <is>
          <t>ELECTRICAL</t>
        </is>
      </c>
      <c r="M105" s="251" t="inlineStr">
        <is>
          <t>PERK MAKING</t>
        </is>
      </c>
    </row>
    <row r="106" ht="22" customFormat="1" customHeight="1" s="251">
      <c r="A106" s="357" t="n">
        <v>46127</v>
      </c>
      <c r="B106" s="250" t="inlineStr">
        <is>
          <t>CoolingTunnel</t>
        </is>
      </c>
      <c r="C106" s="250" t="inlineStr">
        <is>
          <t>Cooling_Tunnel_Samridhi</t>
        </is>
      </c>
      <c r="D106" s="250" t="inlineStr">
        <is>
          <t>Cooling Tunnel drive chain broken</t>
        </is>
      </c>
      <c r="E106" s="250" t="inlineStr">
        <is>
          <t>Unplanned_Loss</t>
        </is>
      </c>
      <c r="F106" s="250" t="inlineStr">
        <is>
          <t>Breakdowns</t>
        </is>
      </c>
      <c r="G106" s="250" t="n"/>
      <c r="H106" s="252" t="n">
        <v>100</v>
      </c>
      <c r="I106" s="250" t="n">
        <v>100</v>
      </c>
      <c r="J106" s="250" t="inlineStr">
        <is>
          <t>Chain lock replaced</t>
        </is>
      </c>
      <c r="K106" s="278" t="inlineStr">
        <is>
          <t>TBM</t>
        </is>
      </c>
      <c r="L106" s="279" t="inlineStr">
        <is>
          <t>DRIVES &amp; PT</t>
        </is>
      </c>
      <c r="M106" s="251" t="inlineStr">
        <is>
          <t>PERK MAKING</t>
        </is>
      </c>
    </row>
    <row r="107" ht="22" customFormat="1" customHeight="1" s="251">
      <c r="A107" s="357" t="n">
        <v>46127</v>
      </c>
      <c r="B107" s="250" t="inlineStr">
        <is>
          <t>Cutter_</t>
        </is>
      </c>
      <c r="C107" s="250" t="inlineStr">
        <is>
          <t>Cutter_Samridhi</t>
        </is>
      </c>
      <c r="D107" s="250" t="inlineStr">
        <is>
          <t>Cutter Wire broken</t>
        </is>
      </c>
      <c r="E107" s="250" t="inlineStr">
        <is>
          <t>Unplanned_Loss</t>
        </is>
      </c>
      <c r="F107" s="250" t="inlineStr">
        <is>
          <t>Breakdowns</t>
        </is>
      </c>
      <c r="G107" s="250" t="n"/>
      <c r="H107" s="252" t="n">
        <v>15</v>
      </c>
      <c r="I107" s="250" t="n">
        <v>15</v>
      </c>
      <c r="J107" s="250" t="inlineStr">
        <is>
          <t>Wire replaced</t>
        </is>
      </c>
      <c r="K107" s="278" t="inlineStr">
        <is>
          <t>TBM</t>
        </is>
      </c>
      <c r="L107" s="279" t="inlineStr">
        <is>
          <t>FASTENERS</t>
        </is>
      </c>
      <c r="M107" s="251" t="inlineStr">
        <is>
          <t>PERK MAKING</t>
        </is>
      </c>
    </row>
    <row r="108" ht="22" customFormat="1" customHeight="1" s="251">
      <c r="A108" s="357" t="n">
        <v>46128</v>
      </c>
      <c r="B108" s="250" t="inlineStr">
        <is>
          <t>Oven_</t>
        </is>
      </c>
      <c r="C108" s="250" t="inlineStr">
        <is>
          <t>Oven</t>
        </is>
      </c>
      <c r="D108" s="250" t="inlineStr">
        <is>
          <t>Fire Tripping issue</t>
        </is>
      </c>
      <c r="E108" s="250" t="inlineStr">
        <is>
          <t>Unplanned_Loss</t>
        </is>
      </c>
      <c r="F108" s="250" t="inlineStr">
        <is>
          <t>Breakdowns</t>
        </is>
      </c>
      <c r="G108" s="250" t="n"/>
      <c r="H108" s="252" t="n">
        <v>120</v>
      </c>
      <c r="I108" s="250" t="n">
        <v>120</v>
      </c>
      <c r="J108" s="250" t="inlineStr">
        <is>
          <t>Ionization electrode ad cable replaced</t>
        </is>
      </c>
      <c r="K108" s="278" t="inlineStr">
        <is>
          <t>TBM</t>
        </is>
      </c>
      <c r="L108" s="279" t="inlineStr">
        <is>
          <t>ELECTRICAL</t>
        </is>
      </c>
      <c r="M108" s="251" t="inlineStr">
        <is>
          <t>PERK MAKING</t>
        </is>
      </c>
    </row>
    <row r="109" ht="22" customFormat="1" customHeight="1" s="251">
      <c r="A109" s="357" t="n">
        <v>46129</v>
      </c>
      <c r="B109" s="250" t="inlineStr">
        <is>
          <t>Cutter_</t>
        </is>
      </c>
      <c r="C109" s="250" t="inlineStr">
        <is>
          <t>Cutter_Samridhi</t>
        </is>
      </c>
      <c r="D109" s="250" t="inlineStr">
        <is>
          <t>Cutter Wire broken</t>
        </is>
      </c>
      <c r="E109" s="250" t="inlineStr">
        <is>
          <t>Unplanned_Loss</t>
        </is>
      </c>
      <c r="F109" s="250" t="inlineStr">
        <is>
          <t>Breakdowns</t>
        </is>
      </c>
      <c r="G109" s="250" t="n"/>
      <c r="H109" s="252" t="n">
        <v>66</v>
      </c>
      <c r="I109" s="250" t="n">
        <v>66</v>
      </c>
      <c r="J109" s="250" t="inlineStr">
        <is>
          <t>Cutter wire replaced</t>
        </is>
      </c>
      <c r="K109" s="278" t="inlineStr">
        <is>
          <t>TBM</t>
        </is>
      </c>
      <c r="L109" s="279" t="inlineStr">
        <is>
          <t>FASTENERS</t>
        </is>
      </c>
      <c r="M109" s="251" t="inlineStr">
        <is>
          <t>PERK MAKING</t>
        </is>
      </c>
    </row>
    <row r="110" ht="22" customFormat="1" customHeight="1" s="251">
      <c r="A110" s="357" t="n">
        <v>46130</v>
      </c>
      <c r="B110" s="250" t="n"/>
      <c r="C110" s="250" t="n"/>
      <c r="D110" s="250" t="n"/>
      <c r="E110" s="250" t="n"/>
      <c r="F110" s="250" t="n"/>
      <c r="G110" s="250" t="n"/>
      <c r="H110" s="252" t="n"/>
      <c r="I110" s="250" t="n"/>
      <c r="J110" s="250" t="n"/>
      <c r="K110" s="278" t="n"/>
      <c r="L110" s="279" t="n"/>
      <c r="M110" s="251" t="inlineStr">
        <is>
          <t>PERK MAKING</t>
        </is>
      </c>
    </row>
    <row r="111" ht="22" customFormat="1" customHeight="1" s="251">
      <c r="A111" s="357" t="n">
        <v>46130</v>
      </c>
      <c r="B111" s="250" t="n"/>
      <c r="C111" s="250" t="n"/>
      <c r="D111" s="250" t="n"/>
      <c r="E111" s="250" t="n"/>
      <c r="F111" s="250" t="n"/>
      <c r="G111" s="250" t="n"/>
      <c r="H111" s="252" t="n"/>
      <c r="I111" s="250" t="n"/>
      <c r="J111" s="250" t="n"/>
      <c r="K111" s="278" t="n"/>
      <c r="L111" s="279" t="n"/>
      <c r="M111" s="251" t="inlineStr">
        <is>
          <t>PERK MAKING</t>
        </is>
      </c>
    </row>
    <row r="112" ht="22" customFormat="1" customHeight="1" s="251">
      <c r="A112" s="357" t="n">
        <v>46131</v>
      </c>
      <c r="B112" s="250" t="inlineStr">
        <is>
          <t>Line_</t>
        </is>
      </c>
      <c r="C112" s="250" t="inlineStr">
        <is>
          <t>Full_Line</t>
        </is>
      </c>
      <c r="D112" s="250" t="inlineStr">
        <is>
          <t>Unskilled Manpower</t>
        </is>
      </c>
      <c r="E112" s="250" t="inlineStr">
        <is>
          <t>Unplanned_Loss</t>
        </is>
      </c>
      <c r="F112" s="250" t="inlineStr">
        <is>
          <t>Labor_Management</t>
        </is>
      </c>
      <c r="G112" s="250" t="n"/>
      <c r="H112" s="252" t="n">
        <v>130</v>
      </c>
      <c r="I112" s="250" t="n">
        <v>130</v>
      </c>
      <c r="J112" s="250" t="n"/>
      <c r="K112" s="278" t="n"/>
      <c r="L112" s="279" t="n"/>
      <c r="M112" s="251" t="inlineStr">
        <is>
          <t>PERK MAKING</t>
        </is>
      </c>
    </row>
    <row r="113" ht="22" customFormat="1" customHeight="1" s="251">
      <c r="A113" s="357" t="n">
        <v>46131</v>
      </c>
      <c r="B113" s="250" t="n"/>
      <c r="C113" s="250" t="n"/>
      <c r="D113" s="250" t="n"/>
      <c r="E113" s="250" t="n"/>
      <c r="F113" s="250" t="n"/>
      <c r="G113" s="250" t="n"/>
      <c r="H113" s="252" t="n"/>
      <c r="I113" s="250" t="n"/>
      <c r="J113" s="250" t="n"/>
      <c r="K113" s="278" t="n"/>
      <c r="L113" s="279" t="n"/>
      <c r="M113" s="251" t="inlineStr">
        <is>
          <t>PERK MAKING</t>
        </is>
      </c>
    </row>
    <row r="114" ht="22" customFormat="1" customHeight="1" s="251">
      <c r="A114" s="357" t="n">
        <v>46132</v>
      </c>
      <c r="B114" s="250" t="inlineStr">
        <is>
          <t>Line_</t>
        </is>
      </c>
      <c r="C114" s="250" t="inlineStr">
        <is>
          <t>Full_Line</t>
        </is>
      </c>
      <c r="D114" s="250" t="inlineStr">
        <is>
          <t>Unskilled Manpower</t>
        </is>
      </c>
      <c r="E114" s="250" t="inlineStr">
        <is>
          <t>Unplanned_Loss</t>
        </is>
      </c>
      <c r="F114" s="250" t="inlineStr">
        <is>
          <t>Labor_Management</t>
        </is>
      </c>
      <c r="G114" s="250" t="n"/>
      <c r="H114" s="252" t="n">
        <v>180</v>
      </c>
      <c r="I114" s="250" t="n">
        <v>180</v>
      </c>
      <c r="J114" s="250" t="n"/>
      <c r="K114" s="278" t="n"/>
      <c r="L114" s="279" t="n"/>
      <c r="M114" s="251" t="inlineStr">
        <is>
          <t>PERK MAKING</t>
        </is>
      </c>
    </row>
    <row r="115" ht="22" customFormat="1" customHeight="1" s="251">
      <c r="A115" s="357" t="n">
        <v>46132</v>
      </c>
      <c r="B115" s="250" t="n"/>
      <c r="C115" s="250" t="n"/>
      <c r="D115" s="250" t="n"/>
      <c r="E115" s="250" t="n"/>
      <c r="F115" s="250" t="n"/>
      <c r="G115" s="250" t="n"/>
      <c r="H115" s="252" t="n"/>
      <c r="I115" s="250" t="n"/>
      <c r="J115" s="250" t="n"/>
      <c r="K115" s="278" t="n"/>
      <c r="L115" s="279" t="n"/>
      <c r="M115" s="251" t="inlineStr">
        <is>
          <t>PERK MAKING</t>
        </is>
      </c>
    </row>
    <row r="116" ht="22" customFormat="1" customHeight="1" s="251">
      <c r="A116" s="357" t="n">
        <v>46133</v>
      </c>
      <c r="B116" s="250" t="inlineStr">
        <is>
          <t>Line_</t>
        </is>
      </c>
      <c r="C116" s="250" t="inlineStr">
        <is>
          <t>Full_Line</t>
        </is>
      </c>
      <c r="D116" s="250" t="inlineStr">
        <is>
          <t>Unskilled Manpower</t>
        </is>
      </c>
      <c r="E116" s="250" t="inlineStr">
        <is>
          <t>Unplanned_Loss</t>
        </is>
      </c>
      <c r="F116" s="250" t="inlineStr">
        <is>
          <t>Labor_Management</t>
        </is>
      </c>
      <c r="G116" s="250" t="n"/>
      <c r="H116" s="252" t="n">
        <v>60</v>
      </c>
      <c r="I116" s="250" t="n">
        <v>60</v>
      </c>
      <c r="J116" s="250" t="n"/>
      <c r="K116" s="278" t="n"/>
      <c r="L116" s="279" t="n"/>
      <c r="M116" s="251" t="inlineStr">
        <is>
          <t>PERK MAKING</t>
        </is>
      </c>
    </row>
    <row r="117" ht="22" customFormat="1" customHeight="1" s="251">
      <c r="A117" s="357" t="n">
        <v>46134</v>
      </c>
      <c r="B117" s="250" t="inlineStr">
        <is>
          <t>Line_</t>
        </is>
      </c>
      <c r="C117" s="250" t="inlineStr">
        <is>
          <t>Full_Line</t>
        </is>
      </c>
      <c r="D117" s="250" t="inlineStr">
        <is>
          <t>Unskilled Manpower</t>
        </is>
      </c>
      <c r="E117" s="250" t="inlineStr">
        <is>
          <t>Unplanned_Loss</t>
        </is>
      </c>
      <c r="F117" s="250" t="inlineStr">
        <is>
          <t>Labor_Management</t>
        </is>
      </c>
      <c r="G117" s="250" t="n"/>
      <c r="H117" s="252" t="n">
        <v>120</v>
      </c>
      <c r="I117" s="250" t="n">
        <v>120</v>
      </c>
      <c r="J117" s="250" t="n"/>
      <c r="K117" s="278" t="n"/>
      <c r="L117" s="279" t="n"/>
      <c r="M117" s="251" t="inlineStr">
        <is>
          <t>PERK MAKING</t>
        </is>
      </c>
    </row>
    <row r="118" ht="22" customFormat="1" customHeight="1" s="251">
      <c r="A118" s="357" t="n">
        <v>46141</v>
      </c>
      <c r="B118" s="250" t="inlineStr">
        <is>
          <t>Line_</t>
        </is>
      </c>
      <c r="C118" s="250" t="inlineStr">
        <is>
          <t>Full_Line</t>
        </is>
      </c>
      <c r="D118" s="250" t="inlineStr">
        <is>
          <t>Changeover from HT to 10.3g</t>
        </is>
      </c>
      <c r="E118" s="250" t="inlineStr">
        <is>
          <t>Planned_Loss</t>
        </is>
      </c>
      <c r="F118" s="250" t="inlineStr">
        <is>
          <t>Changeovers</t>
        </is>
      </c>
      <c r="G118" s="250" t="n"/>
      <c r="H118" s="252" t="n">
        <v>60</v>
      </c>
      <c r="I118" s="250" t="n">
        <v>60</v>
      </c>
      <c r="J118" s="250" t="n"/>
      <c r="K118" s="278" t="n"/>
      <c r="L118" s="279" t="n"/>
      <c r="M118" s="251" t="inlineStr">
        <is>
          <t>PERK MAKING</t>
        </is>
      </c>
    </row>
    <row r="119" ht="22" customFormat="1" customHeight="1" s="251">
      <c r="A119" s="357" t="n">
        <v>46141</v>
      </c>
      <c r="B119" s="250" t="inlineStr">
        <is>
          <t>Line_</t>
        </is>
      </c>
      <c r="C119" s="250" t="inlineStr">
        <is>
          <t>Full_Line</t>
        </is>
      </c>
      <c r="D119" s="250" t="inlineStr">
        <is>
          <t>Unskilled Manpower</t>
        </is>
      </c>
      <c r="E119" s="250" t="inlineStr">
        <is>
          <t>Unplanned_Loss</t>
        </is>
      </c>
      <c r="F119" s="250" t="inlineStr">
        <is>
          <t>Labor_Management</t>
        </is>
      </c>
      <c r="G119" s="250" t="n"/>
      <c r="H119" s="252" t="n">
        <v>100</v>
      </c>
      <c r="I119" s="250" t="n">
        <v>100</v>
      </c>
      <c r="J119" s="250" t="n"/>
      <c r="K119" s="278" t="n"/>
      <c r="L119" s="279" t="n"/>
      <c r="M119" s="251" t="inlineStr">
        <is>
          <t>PERK MAKING</t>
        </is>
      </c>
    </row>
    <row r="120" ht="22" customFormat="1" customHeight="1" s="251">
      <c r="A120" s="357" t="n">
        <v>46141</v>
      </c>
      <c r="B120" s="250" t="inlineStr">
        <is>
          <t>Line_</t>
        </is>
      </c>
      <c r="C120" s="250" t="inlineStr">
        <is>
          <t>Full_Line</t>
        </is>
      </c>
      <c r="D120" s="250" t="inlineStr">
        <is>
          <t>Changeover to HT</t>
        </is>
      </c>
      <c r="E120" s="250" t="inlineStr">
        <is>
          <t>Planned_Loss</t>
        </is>
      </c>
      <c r="F120" s="250" t="inlineStr">
        <is>
          <t>Changeovers</t>
        </is>
      </c>
      <c r="G120" s="250" t="n"/>
      <c r="H120" s="252" t="n">
        <v>60</v>
      </c>
      <c r="I120" s="250" t="n">
        <v>60</v>
      </c>
      <c r="J120" s="250" t="n"/>
      <c r="K120" s="278" t="n"/>
      <c r="L120" s="279" t="n"/>
      <c r="M120" s="251" t="inlineStr">
        <is>
          <t>PERK MAKING</t>
        </is>
      </c>
    </row>
    <row r="121" ht="22" customFormat="1" customHeight="1" s="251">
      <c r="A121" s="357" t="n">
        <v>46142</v>
      </c>
      <c r="B121" s="250" t="inlineStr">
        <is>
          <t>CoolingTunnel</t>
        </is>
      </c>
      <c r="C121" s="250" t="inlineStr">
        <is>
          <t>Cooling_Tunnel_Samridhi</t>
        </is>
      </c>
      <c r="D121" s="250" t="inlineStr">
        <is>
          <t>Packing End Support roller broken and belt torn</t>
        </is>
      </c>
      <c r="E121" s="250" t="inlineStr">
        <is>
          <t>Unplanned_Loss</t>
        </is>
      </c>
      <c r="F121" s="250" t="inlineStr">
        <is>
          <t>Breakdowns</t>
        </is>
      </c>
      <c r="G121" s="250" t="n"/>
      <c r="H121" s="252" t="n">
        <v>360</v>
      </c>
      <c r="I121" s="250" t="n">
        <v>360</v>
      </c>
      <c r="J121" s="250" t="inlineStr">
        <is>
          <t>Roller repaired and belt replaced</t>
        </is>
      </c>
      <c r="K121" s="278" t="inlineStr">
        <is>
          <t>TBM</t>
        </is>
      </c>
      <c r="L121" s="279" t="inlineStr">
        <is>
          <t>DRIVES &amp; PT</t>
        </is>
      </c>
      <c r="M121" s="251" t="inlineStr">
        <is>
          <t>PERK MAKING</t>
        </is>
      </c>
    </row>
    <row r="122" ht="22" customFormat="1" customHeight="1" s="251">
      <c r="A122" s="357" t="n">
        <v>46142</v>
      </c>
      <c r="B122" s="250" t="inlineStr">
        <is>
          <t>Line_</t>
        </is>
      </c>
      <c r="C122" s="250" t="inlineStr">
        <is>
          <t>Full_Line</t>
        </is>
      </c>
      <c r="D122" s="250" t="inlineStr">
        <is>
          <t>Unskilled Manpower</t>
        </is>
      </c>
      <c r="E122" s="250" t="inlineStr">
        <is>
          <t>Unplanned_Loss</t>
        </is>
      </c>
      <c r="F122" s="250" t="inlineStr">
        <is>
          <t>Labor_Management</t>
        </is>
      </c>
      <c r="G122" s="250" t="n"/>
      <c r="H122" s="252" t="n">
        <v>160</v>
      </c>
      <c r="I122" s="250" t="n">
        <v>160</v>
      </c>
      <c r="J122" s="250" t="n"/>
      <c r="K122" s="278" t="n"/>
      <c r="L122" s="279" t="n"/>
      <c r="M122" s="251" t="inlineStr">
        <is>
          <t>PERK MAKING</t>
        </is>
      </c>
    </row>
    <row r="123" ht="22" customFormat="1" customHeight="1" s="251">
      <c r="A123" s="357" t="n">
        <v>46145</v>
      </c>
      <c r="B123" s="250" t="inlineStr">
        <is>
          <t>TTLI_</t>
        </is>
      </c>
      <c r="C123" s="250" t="inlineStr">
        <is>
          <t>TTLI2_</t>
        </is>
      </c>
      <c r="D123" s="250" t="inlineStr">
        <is>
          <t>PGR Shaft worn out</t>
        </is>
      </c>
      <c r="E123" s="250" t="inlineStr">
        <is>
          <t>Unplanned_Loss</t>
        </is>
      </c>
      <c r="F123" s="250" t="inlineStr">
        <is>
          <t>Breakdowns</t>
        </is>
      </c>
      <c r="G123" s="250" t="n"/>
      <c r="H123" s="252" t="n">
        <v>480</v>
      </c>
      <c r="I123" s="250" t="n">
        <v>120</v>
      </c>
      <c r="J123" s="250" t="inlineStr">
        <is>
          <t>Shaft repair done</t>
        </is>
      </c>
      <c r="K123" s="278" t="inlineStr">
        <is>
          <t>TBM</t>
        </is>
      </c>
      <c r="L123" s="279" t="inlineStr">
        <is>
          <t>DRIVES &amp; PT</t>
        </is>
      </c>
      <c r="M123" s="251" t="inlineStr">
        <is>
          <t>PERK PACKING</t>
        </is>
      </c>
    </row>
    <row r="124" ht="22" customFormat="1" customHeight="1" s="251">
      <c r="A124" s="357" t="n">
        <v>46146</v>
      </c>
      <c r="B124" s="250" t="inlineStr">
        <is>
          <t>Oven_</t>
        </is>
      </c>
      <c r="C124" s="250" t="inlineStr">
        <is>
          <t>Oven</t>
        </is>
      </c>
      <c r="D124" s="250" t="inlineStr">
        <is>
          <t>Bubble Scrapper Jam</t>
        </is>
      </c>
      <c r="E124" s="250" t="inlineStr">
        <is>
          <t>Unplanned_Loss</t>
        </is>
      </c>
      <c r="F124" s="250" t="inlineStr">
        <is>
          <t>Breakdowns</t>
        </is>
      </c>
      <c r="G124" s="250" t="n"/>
      <c r="H124" s="252" t="n">
        <v>60</v>
      </c>
      <c r="I124" s="250" t="n">
        <v>45</v>
      </c>
      <c r="J124" s="250" t="inlineStr">
        <is>
          <t>Scrapper removed and chain alignment done</t>
        </is>
      </c>
      <c r="K124" s="278" t="inlineStr">
        <is>
          <t>TBM</t>
        </is>
      </c>
      <c r="L124" s="279" t="inlineStr">
        <is>
          <t>DRIVES &amp; PT</t>
        </is>
      </c>
      <c r="M124" s="251" t="inlineStr">
        <is>
          <t>PERK MAKING</t>
        </is>
      </c>
    </row>
    <row r="125" ht="22" customFormat="1" customHeight="1" s="251">
      <c r="A125" s="357" t="n">
        <v>46149</v>
      </c>
      <c r="B125" s="250" t="inlineStr">
        <is>
          <t>TTLI_</t>
        </is>
      </c>
      <c r="C125" s="250" t="inlineStr">
        <is>
          <t>TTLI1_</t>
        </is>
      </c>
      <c r="D125" s="250" t="inlineStr">
        <is>
          <t>BT-Idler Pulley worn out</t>
        </is>
      </c>
      <c r="E125" s="250" t="inlineStr">
        <is>
          <t>Unplanned_Loss</t>
        </is>
      </c>
      <c r="F125" s="250" t="inlineStr">
        <is>
          <t>Breakdowns</t>
        </is>
      </c>
      <c r="G125" s="250" t="n"/>
      <c r="H125" s="252" t="n">
        <v>240</v>
      </c>
      <c r="I125" s="250" t="n">
        <v>60</v>
      </c>
      <c r="J125" s="250" t="n"/>
      <c r="K125" s="278" t="inlineStr">
        <is>
          <t>TBM</t>
        </is>
      </c>
      <c r="L125" s="279" t="inlineStr">
        <is>
          <t>DRIVES &amp; PT</t>
        </is>
      </c>
      <c r="M125" s="251" t="inlineStr">
        <is>
          <t>PERK PACKING</t>
        </is>
      </c>
    </row>
    <row r="126" ht="22" customFormat="1" customHeight="1" s="251">
      <c r="A126" s="357" t="n">
        <v>46150</v>
      </c>
      <c r="B126" s="250" t="inlineStr">
        <is>
          <t>TTLI_</t>
        </is>
      </c>
      <c r="C126" s="250" t="inlineStr">
        <is>
          <t>TTLI4_</t>
        </is>
      </c>
      <c r="D126" s="250" t="inlineStr">
        <is>
          <t>PGR sockets broken</t>
        </is>
      </c>
      <c r="E126" s="250" t="inlineStr">
        <is>
          <t>Unplanned_Loss</t>
        </is>
      </c>
      <c r="F126" s="250" t="inlineStr">
        <is>
          <t>Breakdowns</t>
        </is>
      </c>
      <c r="G126" s="250" t="n"/>
      <c r="H126" s="252" t="n">
        <v>60</v>
      </c>
      <c r="I126" s="250" t="n">
        <v>15</v>
      </c>
      <c r="J126" s="250" t="inlineStr">
        <is>
          <t>PGR Sockets replaced</t>
        </is>
      </c>
      <c r="K126" s="278" t="inlineStr">
        <is>
          <t>CIL</t>
        </is>
      </c>
      <c r="L126" s="279" t="inlineStr">
        <is>
          <t>DRIVES &amp; PT</t>
        </is>
      </c>
      <c r="M126" s="251" t="inlineStr">
        <is>
          <t>PERK PACKING</t>
        </is>
      </c>
    </row>
    <row r="127" ht="22" customFormat="1" customHeight="1" s="251">
      <c r="A127" s="357" t="n">
        <v>46150</v>
      </c>
      <c r="B127" s="250" t="inlineStr">
        <is>
          <t>Line_</t>
        </is>
      </c>
      <c r="C127" s="250" t="inlineStr">
        <is>
          <t>Full_Line</t>
        </is>
      </c>
      <c r="D127" s="250" t="inlineStr">
        <is>
          <t>Changeover from HT to 10.3g</t>
        </is>
      </c>
      <c r="E127" s="250" t="inlineStr">
        <is>
          <t>Planned_Loss</t>
        </is>
      </c>
      <c r="F127" s="250" t="inlineStr">
        <is>
          <t>Changeovers</t>
        </is>
      </c>
      <c r="G127" s="250" t="n"/>
      <c r="H127" s="252" t="n">
        <v>60</v>
      </c>
      <c r="I127" s="250" t="n">
        <v>60</v>
      </c>
      <c r="J127" s="250" t="n"/>
      <c r="K127" s="278" t="n"/>
      <c r="L127" s="279" t="n"/>
      <c r="M127" s="251" t="inlineStr">
        <is>
          <t>PERK MAKING</t>
        </is>
      </c>
    </row>
    <row r="128" ht="22" customFormat="1" customHeight="1" s="251">
      <c r="A128" s="357" t="n">
        <v>46151</v>
      </c>
      <c r="B128" s="250" t="inlineStr">
        <is>
          <t>Enrober_</t>
        </is>
      </c>
      <c r="C128" s="250" t="inlineStr">
        <is>
          <t>Enrober_Samridhi</t>
        </is>
      </c>
      <c r="D128" s="250" t="inlineStr">
        <is>
          <t>Enrober Heater not working</t>
        </is>
      </c>
      <c r="E128" s="250" t="inlineStr">
        <is>
          <t>Unplanned_Loss</t>
        </is>
      </c>
      <c r="F128" s="250" t="inlineStr">
        <is>
          <t>Breakdowns</t>
        </is>
      </c>
      <c r="G128" s="250" t="n"/>
      <c r="H128" s="252" t="n">
        <v>120</v>
      </c>
      <c r="I128" s="250" t="n">
        <v>120</v>
      </c>
      <c r="J128" s="250" t="inlineStr">
        <is>
          <t>Power Supply not coming</t>
        </is>
      </c>
      <c r="K128" s="278" t="inlineStr">
        <is>
          <t>TBM</t>
        </is>
      </c>
      <c r="L128" s="279" t="inlineStr">
        <is>
          <t>ELECTRICAL</t>
        </is>
      </c>
      <c r="M128" s="251" t="inlineStr">
        <is>
          <t>PERK MAKING</t>
        </is>
      </c>
    </row>
    <row r="129" ht="22" customFormat="1" customHeight="1" s="251">
      <c r="A129" s="357" t="n">
        <v>46151</v>
      </c>
      <c r="B129" s="250" t="inlineStr">
        <is>
          <t>Utility_</t>
        </is>
      </c>
      <c r="C129" s="250" t="inlineStr">
        <is>
          <t>Power_failure</t>
        </is>
      </c>
      <c r="D129" s="250" t="inlineStr">
        <is>
          <t>Power Failure</t>
        </is>
      </c>
      <c r="E129" s="250" t="inlineStr">
        <is>
          <t>Unplanned_Loss</t>
        </is>
      </c>
      <c r="F129" s="250" t="inlineStr">
        <is>
          <t>Line_Delays</t>
        </is>
      </c>
      <c r="G129" s="250" t="n"/>
      <c r="H129" s="252" t="n">
        <v>20</v>
      </c>
      <c r="I129" s="250" t="n">
        <v>20</v>
      </c>
      <c r="J129" s="250" t="n"/>
      <c r="K129" s="278" t="n"/>
      <c r="L129" s="279" t="inlineStr">
        <is>
          <t>ELECTRICAL</t>
        </is>
      </c>
      <c r="M129" s="251" t="inlineStr">
        <is>
          <t>PERK MAKING</t>
        </is>
      </c>
    </row>
    <row r="130" ht="22" customFormat="1" customHeight="1" s="251">
      <c r="A130" s="357" t="n">
        <v>46152</v>
      </c>
      <c r="B130" s="250" t="inlineStr">
        <is>
          <t>Oven_</t>
        </is>
      </c>
      <c r="C130" s="250" t="inlineStr">
        <is>
          <t>Oven</t>
        </is>
      </c>
      <c r="D130" s="250" t="inlineStr">
        <is>
          <t>Batter transfer pump jam</t>
        </is>
      </c>
      <c r="E130" s="250" t="inlineStr">
        <is>
          <t>Unplanned_Loss</t>
        </is>
      </c>
      <c r="F130" s="250" t="inlineStr">
        <is>
          <t>Breakdowns</t>
        </is>
      </c>
      <c r="G130" s="250" t="n"/>
      <c r="H130" s="252" t="n">
        <v>240</v>
      </c>
      <c r="I130" s="250" t="n">
        <v>240</v>
      </c>
      <c r="J130" s="250" t="n"/>
      <c r="K130" s="278" t="inlineStr">
        <is>
          <t>TBM</t>
        </is>
      </c>
      <c r="L130" s="279" t="inlineStr">
        <is>
          <t>DRIVES &amp; PT</t>
        </is>
      </c>
      <c r="M130" s="251" t="inlineStr">
        <is>
          <t>PERK MAKING</t>
        </is>
      </c>
    </row>
    <row r="131" ht="22" customFormat="1" customHeight="1" s="251">
      <c r="A131" s="357" t="n">
        <v>46154</v>
      </c>
      <c r="B131" s="250" t="inlineStr">
        <is>
          <t>Oven_</t>
        </is>
      </c>
      <c r="C131" s="250" t="inlineStr">
        <is>
          <t>Oven</t>
        </is>
      </c>
      <c r="D131" s="250" t="inlineStr">
        <is>
          <t>Overhead Safety Switch Fault</t>
        </is>
      </c>
      <c r="E131" s="250" t="inlineStr">
        <is>
          <t>Unplanned_Loss</t>
        </is>
      </c>
      <c r="F131" s="250" t="inlineStr">
        <is>
          <t>Breakdowns</t>
        </is>
      </c>
      <c r="G131" s="250" t="n"/>
      <c r="H131" s="252" t="n">
        <v>90</v>
      </c>
      <c r="I131" s="250" t="n">
        <v>90</v>
      </c>
      <c r="J131" s="250" t="n"/>
      <c r="K131" s="278" t="inlineStr">
        <is>
          <t>ABH</t>
        </is>
      </c>
      <c r="L131" s="279" t="inlineStr">
        <is>
          <t>ELECTRICAL</t>
        </is>
      </c>
      <c r="M131" s="251" t="inlineStr">
        <is>
          <t>PERK MAKING</t>
        </is>
      </c>
    </row>
    <row r="132" ht="22" customFormat="1" customHeight="1" s="251">
      <c r="A132" s="357" t="n">
        <v>46154</v>
      </c>
      <c r="B132" s="250" t="inlineStr">
        <is>
          <t>Utility_</t>
        </is>
      </c>
      <c r="C132" s="250" t="inlineStr">
        <is>
          <t>Power_failure</t>
        </is>
      </c>
      <c r="D132" s="250" t="inlineStr">
        <is>
          <t>Power Failure</t>
        </is>
      </c>
      <c r="E132" s="250" t="inlineStr">
        <is>
          <t>Unplanned_Loss</t>
        </is>
      </c>
      <c r="F132" s="250" t="inlineStr">
        <is>
          <t>Line_Delays</t>
        </is>
      </c>
      <c r="G132" s="250" t="n"/>
      <c r="H132" s="252" t="n">
        <v>45</v>
      </c>
      <c r="I132" s="250" t="n">
        <v>45</v>
      </c>
      <c r="J132" s="250" t="n"/>
      <c r="K132" s="278" t="n"/>
      <c r="L132" s="279" t="inlineStr">
        <is>
          <t>ELECTRICAL</t>
        </is>
      </c>
      <c r="M132" s="251" t="inlineStr">
        <is>
          <t>PERK MAKING</t>
        </is>
      </c>
    </row>
    <row r="133" ht="22" customFormat="1" customHeight="1" s="251">
      <c r="A133" s="357" t="n">
        <v>46154</v>
      </c>
      <c r="B133" s="250" t="inlineStr">
        <is>
          <t>Oven_</t>
        </is>
      </c>
      <c r="C133" s="250" t="inlineStr">
        <is>
          <t>Oven</t>
        </is>
      </c>
      <c r="D133" s="250" t="inlineStr">
        <is>
          <t>Gun Changeover to 3.2mm gun</t>
        </is>
      </c>
      <c r="E133" s="250" t="inlineStr">
        <is>
          <t>Planned_Loss</t>
        </is>
      </c>
      <c r="F133" s="250" t="inlineStr">
        <is>
          <t>Planned_Stops</t>
        </is>
      </c>
      <c r="G133" s="250" t="n"/>
      <c r="H133" s="252" t="n">
        <v>30</v>
      </c>
      <c r="I133" s="250" t="n">
        <v>30</v>
      </c>
      <c r="J133" s="250" t="n"/>
      <c r="K133" s="278" t="n"/>
      <c r="L133" s="279" t="n"/>
      <c r="M133" s="251" t="inlineStr">
        <is>
          <t>PERK MAKING</t>
        </is>
      </c>
    </row>
    <row r="134" ht="22" customFormat="1" customHeight="1" s="251">
      <c r="A134" s="357" t="n">
        <v>46154</v>
      </c>
      <c r="B134" s="250" t="inlineStr">
        <is>
          <t>CoolingTunnel</t>
        </is>
      </c>
      <c r="C134" s="250" t="inlineStr">
        <is>
          <t>Cooling_Tunnel_Samridhi</t>
        </is>
      </c>
      <c r="D134" s="250" t="inlineStr">
        <is>
          <t>Emergency button malfunctioning</t>
        </is>
      </c>
      <c r="E134" s="250" t="inlineStr">
        <is>
          <t>Unplanned_Loss</t>
        </is>
      </c>
      <c r="F134" s="250" t="inlineStr">
        <is>
          <t>Breakdowns</t>
        </is>
      </c>
      <c r="G134" s="250" t="n"/>
      <c r="H134" s="252" t="n">
        <v>30</v>
      </c>
      <c r="I134" s="250" t="n">
        <v>30</v>
      </c>
      <c r="J134" s="250" t="n"/>
      <c r="K134" s="278" t="n"/>
      <c r="L134" s="279" t="inlineStr">
        <is>
          <t>ELECTRICAL</t>
        </is>
      </c>
      <c r="M134" s="251" t="inlineStr">
        <is>
          <t>PERK MAKING</t>
        </is>
      </c>
    </row>
    <row r="135" ht="22" customFormat="1" customHeight="1" s="251">
      <c r="A135" s="357" t="n">
        <v>46155</v>
      </c>
      <c r="B135" s="250" t="inlineStr">
        <is>
          <t>TTLI_</t>
        </is>
      </c>
      <c r="C135" s="250" t="inlineStr">
        <is>
          <t>TTLI1_</t>
        </is>
      </c>
      <c r="D135" s="250" t="inlineStr">
        <is>
          <t>PGR sockets broken</t>
        </is>
      </c>
      <c r="E135" s="250" t="inlineStr">
        <is>
          <t>Unplanned_Loss</t>
        </is>
      </c>
      <c r="F135" s="250" t="inlineStr">
        <is>
          <t>Breakdowns</t>
        </is>
      </c>
      <c r="G135" s="250" t="n"/>
      <c r="H135" s="252" t="n">
        <v>240</v>
      </c>
      <c r="I135" s="250" t="n">
        <v>60</v>
      </c>
      <c r="J135" s="250" t="inlineStr">
        <is>
          <t>PGR belt bearing worn out : replaced</t>
        </is>
      </c>
      <c r="K135" s="278" t="inlineStr">
        <is>
          <t>TBM</t>
        </is>
      </c>
      <c r="L135" s="279" t="inlineStr">
        <is>
          <t>DRIVES &amp; PT</t>
        </is>
      </c>
      <c r="M135" s="251" t="inlineStr">
        <is>
          <t>PERK PACKING</t>
        </is>
      </c>
    </row>
    <row r="136" ht="22" customFormat="1" customHeight="1" s="251">
      <c r="A136" s="357" t="n">
        <v>46156</v>
      </c>
      <c r="B136" s="250" t="inlineStr">
        <is>
          <t>Enrober_</t>
        </is>
      </c>
      <c r="C136" s="250" t="inlineStr">
        <is>
          <t>Enrober_Samridhi</t>
        </is>
      </c>
      <c r="D136" s="250" t="inlineStr">
        <is>
          <t>Chocolate solidification issue</t>
        </is>
      </c>
      <c r="E136" s="250" t="inlineStr">
        <is>
          <t>Unplanned_Loss</t>
        </is>
      </c>
      <c r="F136" s="250" t="inlineStr">
        <is>
          <t>Breakdowns</t>
        </is>
      </c>
      <c r="G136" s="250" t="n"/>
      <c r="H136" s="252" t="n">
        <v>30</v>
      </c>
      <c r="I136" s="250" t="n">
        <v>30</v>
      </c>
      <c r="J136" s="250" t="n"/>
      <c r="K136" s="278" t="n"/>
      <c r="L136" s="279" t="n"/>
      <c r="M136" s="251" t="inlineStr">
        <is>
          <t>PERK MAKING</t>
        </is>
      </c>
    </row>
    <row r="137" ht="22" customFormat="1" customHeight="1" s="251">
      <c r="A137" s="357" t="n">
        <v>46156</v>
      </c>
      <c r="B137" s="250" t="inlineStr">
        <is>
          <t>Cutter_</t>
        </is>
      </c>
      <c r="C137" s="250" t="inlineStr">
        <is>
          <t>Cutter_Samridhi</t>
        </is>
      </c>
      <c r="D137" s="250" t="inlineStr">
        <is>
          <t>Cutter Wire broken</t>
        </is>
      </c>
      <c r="E137" s="250" t="inlineStr">
        <is>
          <t>Unplanned_Loss</t>
        </is>
      </c>
      <c r="F137" s="250" t="inlineStr">
        <is>
          <t>Breakdowns</t>
        </is>
      </c>
      <c r="G137" s="250" t="n"/>
      <c r="H137" s="252" t="n">
        <v>30</v>
      </c>
      <c r="I137" s="250" t="n">
        <v>30</v>
      </c>
      <c r="J137" s="250" t="n"/>
      <c r="K137" s="278" t="inlineStr">
        <is>
          <t>ABH</t>
        </is>
      </c>
      <c r="L137" s="279" t="inlineStr">
        <is>
          <t>FASTENERS</t>
        </is>
      </c>
      <c r="M137" s="251" t="inlineStr">
        <is>
          <t>PERK MAKING</t>
        </is>
      </c>
    </row>
    <row r="138" ht="22" customFormat="1" customHeight="1" s="251">
      <c r="A138" s="357" t="n">
        <v>46157</v>
      </c>
      <c r="B138" s="250" t="inlineStr">
        <is>
          <t>Cutter_</t>
        </is>
      </c>
      <c r="C138" s="250" t="inlineStr">
        <is>
          <t>Cutter_Samridhi</t>
        </is>
      </c>
      <c r="D138" s="250" t="inlineStr">
        <is>
          <t>Cutter Wire broken</t>
        </is>
      </c>
      <c r="E138" s="250" t="inlineStr">
        <is>
          <t>Unplanned_Loss</t>
        </is>
      </c>
      <c r="F138" s="250" t="inlineStr">
        <is>
          <t>Breakdowns</t>
        </is>
      </c>
      <c r="G138" s="250" t="n"/>
      <c r="H138" s="252" t="n">
        <v>20</v>
      </c>
      <c r="I138" s="250" t="n">
        <v>20</v>
      </c>
      <c r="J138" s="250" t="n"/>
      <c r="K138" s="278" t="inlineStr">
        <is>
          <t>ABH</t>
        </is>
      </c>
      <c r="L138" s="279" t="inlineStr">
        <is>
          <t>FASTENERS</t>
        </is>
      </c>
      <c r="M138" s="251" t="inlineStr">
        <is>
          <t>PERK MAKING</t>
        </is>
      </c>
    </row>
    <row r="139" ht="22" customFormat="1" customHeight="1" s="251">
      <c r="A139" s="357" t="n">
        <v>46157</v>
      </c>
      <c r="B139" s="250" t="inlineStr">
        <is>
          <t>Cutter_</t>
        </is>
      </c>
      <c r="C139" s="250" t="inlineStr">
        <is>
          <t>Cutter_Samridhi</t>
        </is>
      </c>
      <c r="D139" s="250" t="inlineStr">
        <is>
          <t>Book Jamming @ Cutter</t>
        </is>
      </c>
      <c r="E139" s="250" t="inlineStr">
        <is>
          <t>Unplanned_Loss</t>
        </is>
      </c>
      <c r="F139" s="250" t="inlineStr">
        <is>
          <t>Operational_Losses</t>
        </is>
      </c>
      <c r="G139" s="250" t="n"/>
      <c r="H139" s="252" t="n">
        <v>15</v>
      </c>
      <c r="I139" s="250" t="n">
        <v>15</v>
      </c>
      <c r="J139" s="250" t="n"/>
      <c r="K139" s="278" t="n"/>
      <c r="L139" s="279" t="inlineStr">
        <is>
          <t>FASTENERS</t>
        </is>
      </c>
      <c r="M139" s="251" t="inlineStr">
        <is>
          <t>PERK MAKING</t>
        </is>
      </c>
    </row>
    <row r="140" ht="22" customFormat="1" customHeight="1" s="251">
      <c r="A140" s="357" t="n">
        <v>46157</v>
      </c>
      <c r="B140" s="250" t="inlineStr">
        <is>
          <t>Oven_</t>
        </is>
      </c>
      <c r="C140" s="250" t="inlineStr">
        <is>
          <t>Oven</t>
        </is>
      </c>
      <c r="D140" s="250" t="inlineStr">
        <is>
          <t>Batter Gun choking</t>
        </is>
      </c>
      <c r="E140" s="250" t="inlineStr">
        <is>
          <t>Unplanned_Loss</t>
        </is>
      </c>
      <c r="F140" s="250" t="inlineStr">
        <is>
          <t>Operational_Losses</t>
        </is>
      </c>
      <c r="G140" s="250" t="n"/>
      <c r="H140" s="252" t="n">
        <v>20</v>
      </c>
      <c r="I140" s="250" t="n">
        <v>20</v>
      </c>
      <c r="J140" s="250" t="n"/>
      <c r="K140" s="278" t="n"/>
      <c r="L140" s="279" t="n"/>
      <c r="M140" s="251" t="inlineStr">
        <is>
          <t>PERK MAKING</t>
        </is>
      </c>
    </row>
    <row r="141" ht="22" customFormat="1" customHeight="1" s="251">
      <c r="A141" s="357" t="n">
        <v>46158</v>
      </c>
      <c r="B141" s="250" t="inlineStr">
        <is>
          <t>Cutter_</t>
        </is>
      </c>
      <c r="C141" s="250" t="inlineStr">
        <is>
          <t>Cutter_Samridhi</t>
        </is>
      </c>
      <c r="D141" s="250" t="inlineStr">
        <is>
          <t>Cutter Wire broken</t>
        </is>
      </c>
      <c r="E141" s="250" t="inlineStr">
        <is>
          <t>Unplanned_Loss</t>
        </is>
      </c>
      <c r="F141" s="250" t="inlineStr">
        <is>
          <t>Breakdowns</t>
        </is>
      </c>
      <c r="G141" s="250" t="n"/>
      <c r="H141" s="252" t="n">
        <v>60</v>
      </c>
      <c r="I141" s="250" t="n">
        <v>60</v>
      </c>
      <c r="J141" s="250" t="inlineStr">
        <is>
          <t>Wire broken 3 times: Replaced,Frame bolts worn out</t>
        </is>
      </c>
      <c r="K141" s="278" t="inlineStr">
        <is>
          <t>ABH</t>
        </is>
      </c>
      <c r="L141" s="279" t="inlineStr">
        <is>
          <t>FASTENERS</t>
        </is>
      </c>
      <c r="M141" s="251" t="inlineStr">
        <is>
          <t>PERK MAKING</t>
        </is>
      </c>
    </row>
    <row r="142" ht="22" customFormat="1" customHeight="1" s="251">
      <c r="A142" s="357" t="n">
        <v>46158</v>
      </c>
      <c r="B142" s="250" t="inlineStr">
        <is>
          <t>Cutter_</t>
        </is>
      </c>
      <c r="C142" s="250" t="inlineStr">
        <is>
          <t>Cutter_Samridhi</t>
        </is>
      </c>
      <c r="D142" s="250" t="inlineStr">
        <is>
          <t>Cutter Infeed belt roller worn out</t>
        </is>
      </c>
      <c r="E142" s="250" t="inlineStr">
        <is>
          <t>Unplanned_Loss</t>
        </is>
      </c>
      <c r="F142" s="250" t="inlineStr">
        <is>
          <t>Breakdowns</t>
        </is>
      </c>
      <c r="G142" s="250" t="n"/>
      <c r="H142" s="252" t="n">
        <v>120</v>
      </c>
      <c r="I142" s="250" t="n">
        <v>120</v>
      </c>
      <c r="J142" s="250" t="n"/>
      <c r="K142" s="278" t="inlineStr">
        <is>
          <t>TBM</t>
        </is>
      </c>
      <c r="L142" s="279" t="inlineStr">
        <is>
          <t>DRIVES &amp; PT</t>
        </is>
      </c>
      <c r="M142" s="251" t="inlineStr">
        <is>
          <t>PERK MAKING</t>
        </is>
      </c>
    </row>
    <row r="143" ht="22" customFormat="1" customHeight="1" s="251">
      <c r="A143" s="357" t="n">
        <v>46160</v>
      </c>
      <c r="B143" s="250" t="inlineStr">
        <is>
          <t>Cutter_</t>
        </is>
      </c>
      <c r="C143" s="250" t="inlineStr">
        <is>
          <t>Cutter_Samridhi</t>
        </is>
      </c>
      <c r="D143" s="250" t="inlineStr">
        <is>
          <t>Cutter Drive Chain lock bearing broken</t>
        </is>
      </c>
      <c r="E143" s="250" t="inlineStr">
        <is>
          <t>Unplanned_Loss</t>
        </is>
      </c>
      <c r="F143" s="250" t="inlineStr">
        <is>
          <t>Breakdowns</t>
        </is>
      </c>
      <c r="G143" s="250" t="n"/>
      <c r="H143" s="252" t="n">
        <v>110</v>
      </c>
      <c r="I143" s="250" t="n">
        <v>110</v>
      </c>
      <c r="J143" s="250" t="inlineStr">
        <is>
          <t>Replaced</t>
        </is>
      </c>
      <c r="K143" s="278" t="inlineStr">
        <is>
          <t>TBM</t>
        </is>
      </c>
      <c r="L143" s="279" t="inlineStr">
        <is>
          <t>DRIVES &amp; PT</t>
        </is>
      </c>
      <c r="M143" s="251" t="inlineStr">
        <is>
          <t>PERK MAKING</t>
        </is>
      </c>
    </row>
    <row r="144" ht="22" customFormat="1" customHeight="1" s="251">
      <c r="A144" s="357" t="n">
        <v>46161</v>
      </c>
      <c r="B144" s="250" t="inlineStr">
        <is>
          <t>Cutter_</t>
        </is>
      </c>
      <c r="C144" s="250" t="inlineStr">
        <is>
          <t>Cutter_Samridhi</t>
        </is>
      </c>
      <c r="D144" s="250" t="inlineStr">
        <is>
          <t>Book Jamming @ Cutter</t>
        </is>
      </c>
      <c r="E144" s="250" t="inlineStr">
        <is>
          <t>Unplanned_Loss</t>
        </is>
      </c>
      <c r="F144" s="250" t="inlineStr">
        <is>
          <t>Operational_Losses</t>
        </is>
      </c>
      <c r="G144" s="250" t="n"/>
      <c r="H144" s="252" t="n">
        <v>60</v>
      </c>
      <c r="I144" s="250" t="n">
        <v>60</v>
      </c>
      <c r="J144" s="250" t="inlineStr">
        <is>
          <t>2 Wafers book passing book checkweigher</t>
        </is>
      </c>
      <c r="K144" s="278" t="inlineStr">
        <is>
          <t>ABH</t>
        </is>
      </c>
      <c r="L144" s="279" t="inlineStr">
        <is>
          <t>FASTENERS</t>
        </is>
      </c>
      <c r="M144" s="251" t="inlineStr">
        <is>
          <t>PERK MAKING</t>
        </is>
      </c>
    </row>
    <row r="145" ht="22" customFormat="1" customHeight="1" s="251">
      <c r="A145" s="357" t="n">
        <v>46161</v>
      </c>
      <c r="B145" s="250" t="inlineStr">
        <is>
          <t>Cutter_</t>
        </is>
      </c>
      <c r="C145" s="250" t="inlineStr">
        <is>
          <t>Cutter_Samridhi</t>
        </is>
      </c>
      <c r="D145" s="250" t="inlineStr">
        <is>
          <t>Cutter Wire broken</t>
        </is>
      </c>
      <c r="E145" s="250" t="inlineStr">
        <is>
          <t>Unplanned_Loss</t>
        </is>
      </c>
      <c r="F145" s="250" t="inlineStr">
        <is>
          <t>Breakdowns</t>
        </is>
      </c>
      <c r="G145" s="250" t="n"/>
      <c r="H145" s="252" t="n">
        <v>30</v>
      </c>
      <c r="I145" s="250" t="n">
        <v>30</v>
      </c>
      <c r="J145" s="250" t="n"/>
      <c r="K145" s="278" t="n"/>
      <c r="L145" s="279" t="inlineStr">
        <is>
          <t>FASTENERS</t>
        </is>
      </c>
      <c r="M145" s="251" t="inlineStr">
        <is>
          <t>PERK MAKING</t>
        </is>
      </c>
    </row>
    <row r="146" ht="22" customFormat="1" customHeight="1" s="251">
      <c r="A146" s="357" t="n">
        <v>46163</v>
      </c>
      <c r="B146" s="250" t="inlineStr">
        <is>
          <t>Oven_</t>
        </is>
      </c>
      <c r="C146" s="250" t="inlineStr">
        <is>
          <t>Oven</t>
        </is>
      </c>
      <c r="D146" s="250" t="inlineStr">
        <is>
          <t>Wafer Sticking issue</t>
        </is>
      </c>
      <c r="E146" s="250" t="inlineStr">
        <is>
          <t>Unplanned_Loss</t>
        </is>
      </c>
      <c r="F146" s="250" t="inlineStr">
        <is>
          <t>Operational_Losses</t>
        </is>
      </c>
      <c r="G146" s="250" t="n"/>
      <c r="H146" s="252" t="n">
        <v>90</v>
      </c>
      <c r="I146" s="250" t="n">
        <v>90</v>
      </c>
      <c r="J146" s="250" t="n"/>
      <c r="K146" s="278" t="n"/>
      <c r="L146" s="279" t="n"/>
      <c r="M146" s="251" t="inlineStr">
        <is>
          <t>PERK MAKING</t>
        </is>
      </c>
    </row>
    <row r="147" ht="22" customFormat="1" customHeight="1" s="251">
      <c r="A147" s="357" t="n">
        <v>46163</v>
      </c>
      <c r="B147" s="250" t="inlineStr">
        <is>
          <t>Utility_</t>
        </is>
      </c>
      <c r="C147" s="250" t="inlineStr">
        <is>
          <t>Power_failure</t>
        </is>
      </c>
      <c r="D147" s="250" t="inlineStr">
        <is>
          <t>Power Failure</t>
        </is>
      </c>
      <c r="E147" s="250" t="inlineStr">
        <is>
          <t>Unplanned_Loss</t>
        </is>
      </c>
      <c r="F147" s="250" t="inlineStr">
        <is>
          <t>Line_Delays</t>
        </is>
      </c>
      <c r="G147" s="250" t="n"/>
      <c r="H147" s="252" t="n">
        <v>30</v>
      </c>
      <c r="I147" s="250" t="n">
        <v>30</v>
      </c>
      <c r="J147" s="250" t="n"/>
      <c r="K147" s="278" t="n"/>
      <c r="L147" s="279" t="inlineStr">
        <is>
          <t>ELECTRICAL</t>
        </is>
      </c>
      <c r="M147" s="251" t="inlineStr">
        <is>
          <t>PERK MAKING</t>
        </is>
      </c>
    </row>
    <row r="148" ht="22" customFormat="1" customHeight="1" s="251">
      <c r="A148" s="357" t="n">
        <v>46166</v>
      </c>
      <c r="B148" s="250" t="inlineStr">
        <is>
          <t>Book_Cooler_</t>
        </is>
      </c>
      <c r="C148" s="250" t="inlineStr">
        <is>
          <t>Book_Cooler</t>
        </is>
      </c>
      <c r="D148" s="250" t="inlineStr">
        <is>
          <t>Book cooler chain damage</t>
        </is>
      </c>
      <c r="E148" s="250" t="inlineStr">
        <is>
          <t>Unplanned_Loss</t>
        </is>
      </c>
      <c r="F148" s="250" t="inlineStr">
        <is>
          <t>Breakdowns</t>
        </is>
      </c>
      <c r="G148" s="250" t="n"/>
      <c r="H148" s="252" t="n">
        <v>180</v>
      </c>
      <c r="I148" s="250" t="n">
        <v>180</v>
      </c>
      <c r="J148" s="250" t="inlineStr">
        <is>
          <t>Entry and exit guides worn out : Replaced</t>
        </is>
      </c>
      <c r="K148" s="278" t="inlineStr">
        <is>
          <t>ABH</t>
        </is>
      </c>
      <c r="L148" s="279" t="inlineStr">
        <is>
          <t>DRIVES &amp; PT</t>
        </is>
      </c>
      <c r="M148" s="251" t="inlineStr">
        <is>
          <t>PERK MAKING</t>
        </is>
      </c>
    </row>
    <row r="149" ht="22" customFormat="1" customHeight="1" s="251">
      <c r="A149" s="357" t="n">
        <v>46167</v>
      </c>
      <c r="B149" s="250" t="inlineStr">
        <is>
          <t>TTLI_</t>
        </is>
      </c>
      <c r="C149" s="250" t="inlineStr">
        <is>
          <t>TTLI4_</t>
        </is>
      </c>
      <c r="D149" s="250" t="inlineStr">
        <is>
          <t>CLO/TFXX: Backdoor Hor. Actuator Not ON</t>
        </is>
      </c>
      <c r="E149" s="250" t="inlineStr">
        <is>
          <t>Unplanned_Loss</t>
        </is>
      </c>
      <c r="F149" s="250" t="inlineStr">
        <is>
          <t>Breakdowns</t>
        </is>
      </c>
      <c r="G149" s="250" t="n"/>
      <c r="H149" s="252" t="n">
        <v>180</v>
      </c>
      <c r="I149" s="250" t="n">
        <v>45</v>
      </c>
      <c r="J149" s="250" t="inlineStr">
        <is>
          <t>Cylinder Replaced</t>
        </is>
      </c>
      <c r="K149" s="278" t="inlineStr">
        <is>
          <t>ABH</t>
        </is>
      </c>
      <c r="L149" s="279" t="inlineStr">
        <is>
          <t>PNEUMATICS</t>
        </is>
      </c>
      <c r="M149" s="251" t="inlineStr">
        <is>
          <t>PERK PACKING</t>
        </is>
      </c>
    </row>
    <row r="150" ht="22" customFormat="1" customHeight="1" s="251">
      <c r="A150" s="357" t="n">
        <v>46167</v>
      </c>
      <c r="B150" s="250" t="inlineStr">
        <is>
          <t>HCM_</t>
        </is>
      </c>
      <c r="C150" s="250" t="inlineStr">
        <is>
          <t>HCM4_</t>
        </is>
      </c>
      <c r="D150" s="250" t="inlineStr">
        <is>
          <t>HXX: Outfeed Belt Drive Fault</t>
        </is>
      </c>
      <c r="E150" s="250" t="inlineStr">
        <is>
          <t>Unplanned_Loss</t>
        </is>
      </c>
      <c r="F150" s="250" t="inlineStr">
        <is>
          <t>Breakdowns</t>
        </is>
      </c>
      <c r="G150" s="250" t="n"/>
      <c r="H150" s="252" t="n">
        <v>360</v>
      </c>
      <c r="I150" s="250" t="n">
        <v>90</v>
      </c>
      <c r="J150" s="250" t="inlineStr">
        <is>
          <t>Motor Replaced,Roller replaced &amp; Belt replaced</t>
        </is>
      </c>
      <c r="K150" s="278" t="inlineStr">
        <is>
          <t>ABH</t>
        </is>
      </c>
      <c r="L150" s="279" t="inlineStr">
        <is>
          <t>DRIVES &amp; PT</t>
        </is>
      </c>
      <c r="M150" s="251" t="inlineStr">
        <is>
          <t>PERK PACKING</t>
        </is>
      </c>
    </row>
    <row r="151" ht="22" customFormat="1" customHeight="1" s="251">
      <c r="A151" s="357" t="n">
        <v>46168</v>
      </c>
      <c r="B151" s="250" t="inlineStr">
        <is>
          <t>Oven_</t>
        </is>
      </c>
      <c r="C151" s="250" t="inlineStr">
        <is>
          <t>Oven</t>
        </is>
      </c>
      <c r="D151" s="250" t="inlineStr">
        <is>
          <t>Arch Conveyor Speed sync issue</t>
        </is>
      </c>
      <c r="E151" s="250" t="inlineStr">
        <is>
          <t>Unplanned_Loss</t>
        </is>
      </c>
      <c r="F151" s="250" t="inlineStr">
        <is>
          <t>Operational_Losses</t>
        </is>
      </c>
      <c r="G151" s="250" t="n"/>
      <c r="H151" s="252" t="n">
        <v>30</v>
      </c>
      <c r="I151" s="250" t="n">
        <v>30</v>
      </c>
      <c r="J151" s="250" t="n"/>
      <c r="K151" s="278" t="n"/>
      <c r="L151" s="279" t="inlineStr">
        <is>
          <t>ELECTRICAL</t>
        </is>
      </c>
      <c r="M151" s="251" t="inlineStr">
        <is>
          <t>PERK MAKING</t>
        </is>
      </c>
    </row>
    <row r="152" ht="22" customFormat="1" customHeight="1" s="251">
      <c r="A152" s="357" t="n">
        <v>46169</v>
      </c>
      <c r="B152" s="250" t="inlineStr">
        <is>
          <t>HCM_</t>
        </is>
      </c>
      <c r="C152" s="250" t="inlineStr">
        <is>
          <t>HCM2_</t>
        </is>
      </c>
      <c r="D152" s="250" t="inlineStr">
        <is>
          <t>Code Misprint issue</t>
        </is>
      </c>
      <c r="E152" s="250" t="inlineStr">
        <is>
          <t>Unplanned_Loss</t>
        </is>
      </c>
      <c r="F152" s="250" t="inlineStr">
        <is>
          <t>Breakdowns</t>
        </is>
      </c>
      <c r="G152" s="250" t="n"/>
      <c r="H152" s="252" t="n">
        <v>480</v>
      </c>
      <c r="I152" s="250" t="n">
        <v>120</v>
      </c>
      <c r="J152" s="250" t="n"/>
      <c r="K152" s="278" t="inlineStr">
        <is>
          <t>TBM</t>
        </is>
      </c>
      <c r="L152" s="279" t="inlineStr">
        <is>
          <t>Sensor</t>
        </is>
      </c>
      <c r="M152" s="251" t="inlineStr">
        <is>
          <t>PERK PACKING</t>
        </is>
      </c>
    </row>
    <row r="153" ht="22" customFormat="1" customHeight="1" s="251">
      <c r="A153" s="357" t="n">
        <v>46169</v>
      </c>
      <c r="B153" s="250" t="inlineStr">
        <is>
          <t>HCM_</t>
        </is>
      </c>
      <c r="C153" s="250" t="inlineStr">
        <is>
          <t>HCM5_</t>
        </is>
      </c>
      <c r="D153" s="250" t="inlineStr">
        <is>
          <t>Code misprint issue</t>
        </is>
      </c>
      <c r="E153" s="250" t="inlineStr">
        <is>
          <t>Unplanned_Loss</t>
        </is>
      </c>
      <c r="F153" s="250" t="inlineStr">
        <is>
          <t>Breakdowns</t>
        </is>
      </c>
      <c r="G153" s="250" t="n"/>
      <c r="H153" s="252" t="n">
        <v>720</v>
      </c>
      <c r="I153" s="250" t="n">
        <v>120</v>
      </c>
      <c r="J153" s="250" t="n"/>
      <c r="K153" s="278" t="inlineStr">
        <is>
          <t>TBM</t>
        </is>
      </c>
      <c r="L153" s="279" t="inlineStr">
        <is>
          <t>Sensor</t>
        </is>
      </c>
    </row>
    <row r="154" ht="22" customFormat="1" customHeight="1" s="251">
      <c r="A154" s="357" t="n">
        <v>46170</v>
      </c>
      <c r="B154" s="250" t="inlineStr">
        <is>
          <t>Utility_</t>
        </is>
      </c>
      <c r="C154" s="250" t="inlineStr">
        <is>
          <t>Power_failure</t>
        </is>
      </c>
      <c r="D154" s="250" t="inlineStr">
        <is>
          <t>Power Failure</t>
        </is>
      </c>
      <c r="E154" s="250" t="inlineStr">
        <is>
          <t>Unplanned_Loss</t>
        </is>
      </c>
      <c r="F154" s="250" t="inlineStr">
        <is>
          <t>Line_Delays</t>
        </is>
      </c>
      <c r="G154" s="250" t="n"/>
      <c r="H154" s="252" t="n">
        <v>30</v>
      </c>
      <c r="I154" s="250" t="n">
        <v>30</v>
      </c>
      <c r="J154" s="250" t="n"/>
      <c r="K154" s="278" t="n"/>
      <c r="L154" s="279" t="n"/>
    </row>
    <row r="155" ht="22" customFormat="1" customHeight="1" s="251">
      <c r="A155" s="357" t="n">
        <v>46171</v>
      </c>
      <c r="B155" s="250" t="inlineStr">
        <is>
          <t>Cutter_</t>
        </is>
      </c>
      <c r="C155" s="250" t="inlineStr">
        <is>
          <t>Cutter_Samridhi</t>
        </is>
      </c>
      <c r="D155" s="250" t="inlineStr">
        <is>
          <t>Cutter Wire broken</t>
        </is>
      </c>
      <c r="E155" s="250" t="inlineStr">
        <is>
          <t>Unplanned_Loss</t>
        </is>
      </c>
      <c r="F155" s="250" t="inlineStr">
        <is>
          <t>Breakdowns</t>
        </is>
      </c>
      <c r="G155" s="250" t="n"/>
      <c r="H155" s="252" t="n">
        <v>30</v>
      </c>
      <c r="I155" s="250" t="n">
        <v>30</v>
      </c>
      <c r="J155" s="250" t="n"/>
      <c r="K155" s="278" t="n"/>
      <c r="L155" s="279" t="inlineStr">
        <is>
          <t>FASTENERS</t>
        </is>
      </c>
      <c r="M155" s="251" t="inlineStr">
        <is>
          <t>PERK MAKING</t>
        </is>
      </c>
    </row>
    <row r="156" ht="22" customFormat="1" customHeight="1" s="251">
      <c r="A156" s="357" t="n">
        <v>46171</v>
      </c>
      <c r="B156" s="250" t="inlineStr">
        <is>
          <t>Utility_</t>
        </is>
      </c>
      <c r="C156" s="250" t="inlineStr">
        <is>
          <t>Compressed_air</t>
        </is>
      </c>
      <c r="D156" s="250" t="inlineStr">
        <is>
          <t>Air Pressure Low</t>
        </is>
      </c>
      <c r="E156" s="250" t="inlineStr">
        <is>
          <t>Unplanned_Loss</t>
        </is>
      </c>
      <c r="F156" s="250" t="inlineStr">
        <is>
          <t>Line_Delays</t>
        </is>
      </c>
      <c r="G156" s="250" t="n"/>
      <c r="H156" s="252" t="n">
        <v>102</v>
      </c>
      <c r="I156" s="250" t="n">
        <v>25</v>
      </c>
      <c r="J156" s="250" t="n"/>
      <c r="K156" s="278" t="n"/>
      <c r="L156" s="279" t="inlineStr">
        <is>
          <t>DRIVES &amp; PT</t>
        </is>
      </c>
    </row>
    <row r="157" ht="22" customFormat="1" customHeight="1" s="251">
      <c r="A157" s="357" t="n">
        <v>46172</v>
      </c>
      <c r="B157" s="250" t="inlineStr">
        <is>
          <t>HCM_</t>
        </is>
      </c>
      <c r="C157" s="250" t="inlineStr">
        <is>
          <t>HCM3_</t>
        </is>
      </c>
      <c r="D157" s="250" t="inlineStr">
        <is>
          <t>Fin Wheel Drive fault</t>
        </is>
      </c>
      <c r="E157" s="250" t="inlineStr">
        <is>
          <t>Unplanned_Loss</t>
        </is>
      </c>
      <c r="F157" s="250" t="inlineStr">
        <is>
          <t>Breakdowns</t>
        </is>
      </c>
      <c r="G157" s="250" t="n"/>
      <c r="H157" s="252" t="n">
        <v>120</v>
      </c>
      <c r="I157" s="250" t="n">
        <v>30</v>
      </c>
      <c r="J157" s="250" t="n"/>
      <c r="K157" s="278" t="n"/>
      <c r="L157" s="279" t="inlineStr">
        <is>
          <t>DRIVES &amp; PT</t>
        </is>
      </c>
      <c r="M157" s="251" t="inlineStr">
        <is>
          <t>PERK PACKING</t>
        </is>
      </c>
    </row>
    <row r="158" ht="22" customFormat="1" customHeight="1" s="251">
      <c r="A158" s="357" t="n">
        <v>46178</v>
      </c>
      <c r="B158" s="250" t="inlineStr">
        <is>
          <t>Line_</t>
        </is>
      </c>
      <c r="C158" s="250" t="inlineStr">
        <is>
          <t>Full_Line</t>
        </is>
      </c>
      <c r="D158" s="250" t="inlineStr">
        <is>
          <t>Startup &amp; Shut down</t>
        </is>
      </c>
      <c r="E158" s="250" t="inlineStr">
        <is>
          <t>Planned_Loss</t>
        </is>
      </c>
      <c r="F158" s="250" t="inlineStr">
        <is>
          <t>Start_and_Finish_Production</t>
        </is>
      </c>
      <c r="G158" s="250" t="n"/>
      <c r="H158" s="252" t="n">
        <v>600</v>
      </c>
      <c r="I158" s="250" t="n">
        <v>552</v>
      </c>
      <c r="J158" s="250" t="n"/>
      <c r="K158" s="278" t="n"/>
      <c r="L158" s="279" t="n"/>
    </row>
    <row r="159" ht="22" customFormat="1" customHeight="1" s="251">
      <c r="A159" s="357" t="n">
        <v>46179</v>
      </c>
      <c r="B159" s="250" t="inlineStr">
        <is>
          <t>Batching</t>
        </is>
      </c>
      <c r="C159" s="250" t="inlineStr">
        <is>
          <t>Storage_Tank_T_4110</t>
        </is>
      </c>
      <c r="D159" s="250" t="inlineStr">
        <is>
          <t>Batter Transfer Pump Jam</t>
        </is>
      </c>
      <c r="E159" s="250" t="inlineStr">
        <is>
          <t>Unplanned_Loss</t>
        </is>
      </c>
      <c r="F159" s="250" t="inlineStr">
        <is>
          <t>Breakdowns</t>
        </is>
      </c>
      <c r="G159" s="250" t="n"/>
      <c r="H159" s="252" t="n">
        <v>90</v>
      </c>
      <c r="I159" s="250" t="n">
        <v>90</v>
      </c>
      <c r="J159" s="250" t="n"/>
      <c r="K159" s="278" t="n"/>
      <c r="L159" s="279" t="inlineStr">
        <is>
          <t>DRIVES &amp; PT</t>
        </is>
      </c>
    </row>
    <row r="160" ht="22" customFormat="1" customHeight="1" s="251">
      <c r="A160" s="357" t="n">
        <v>46180</v>
      </c>
      <c r="B160" s="250" t="inlineStr">
        <is>
          <t>Enrober_</t>
        </is>
      </c>
      <c r="C160" s="250" t="inlineStr">
        <is>
          <t>Enrober_Samridhi</t>
        </is>
      </c>
      <c r="D160" s="250" t="inlineStr">
        <is>
          <t>Wiremesh Link damage</t>
        </is>
      </c>
      <c r="E160" s="250" t="inlineStr">
        <is>
          <t>Unplanned_Loss</t>
        </is>
      </c>
      <c r="F160" s="250" t="inlineStr">
        <is>
          <t>Breakdowns</t>
        </is>
      </c>
      <c r="G160" s="250" t="n"/>
      <c r="H160" s="252" t="n">
        <v>25</v>
      </c>
      <c r="I160" s="250" t="n">
        <v>25</v>
      </c>
      <c r="J160" s="250" t="n"/>
      <c r="K160" s="278" t="n"/>
      <c r="L160" s="279" t="inlineStr">
        <is>
          <t>DRIVES &amp; PT</t>
        </is>
      </c>
    </row>
    <row r="161" ht="22" customFormat="1" customHeight="1" s="251">
      <c r="A161" s="357" t="n">
        <v>46180</v>
      </c>
      <c r="B161" s="250" t="inlineStr">
        <is>
          <t>HCM_</t>
        </is>
      </c>
      <c r="C161" s="250" t="inlineStr">
        <is>
          <t>HCM2_</t>
        </is>
      </c>
      <c r="D161" s="250" t="inlineStr">
        <is>
          <t>Cross Seal Drive Fault</t>
        </is>
      </c>
      <c r="E161" s="250" t="inlineStr">
        <is>
          <t>Unplanned_Loss</t>
        </is>
      </c>
      <c r="F161" s="250" t="inlineStr">
        <is>
          <t>Breakdowns</t>
        </is>
      </c>
      <c r="G161" s="250" t="n"/>
      <c r="H161" s="252" t="n">
        <v>80</v>
      </c>
      <c r="I161" s="250" t="n">
        <v>20</v>
      </c>
      <c r="J161" s="250" t="n"/>
      <c r="K161" s="278" t="n"/>
      <c r="L161" s="279" t="inlineStr">
        <is>
          <t>DRIVES &amp; PT</t>
        </is>
      </c>
    </row>
    <row r="162" ht="22" customFormat="1" customHeight="1" s="251">
      <c r="A162" s="357" t="n">
        <v>46180</v>
      </c>
      <c r="B162" s="250" t="inlineStr">
        <is>
          <t>HCM_</t>
        </is>
      </c>
      <c r="C162" s="250" t="inlineStr">
        <is>
          <t>HCM3_</t>
        </is>
      </c>
      <c r="D162" s="250" t="inlineStr">
        <is>
          <t>Acceleration Belt Drive fault</t>
        </is>
      </c>
      <c r="E162" s="250" t="inlineStr">
        <is>
          <t>Unplanned_Loss</t>
        </is>
      </c>
      <c r="F162" s="250" t="inlineStr">
        <is>
          <t>Breakdowns</t>
        </is>
      </c>
      <c r="G162" s="250" t="n"/>
      <c r="H162" s="252" t="n">
        <v>100</v>
      </c>
      <c r="I162" s="250" t="n">
        <v>25</v>
      </c>
      <c r="J162" s="250" t="n"/>
      <c r="K162" s="278" t="n"/>
      <c r="L162" s="279" t="inlineStr">
        <is>
          <t>DRIVES &amp; PT</t>
        </is>
      </c>
    </row>
    <row r="163" ht="22" customFormat="1" customHeight="1" s="251">
      <c r="A163" s="357" t="n">
        <v>46181</v>
      </c>
      <c r="B163" s="250" t="inlineStr">
        <is>
          <t>ADS_</t>
        </is>
      </c>
      <c r="C163" s="250" t="inlineStr">
        <is>
          <t>DCI4_</t>
        </is>
      </c>
      <c r="D163" s="250" t="inlineStr">
        <is>
          <t>DU4R belt tracking issue</t>
        </is>
      </c>
      <c r="E163" s="250" t="inlineStr">
        <is>
          <t>Unplanned_Loss</t>
        </is>
      </c>
      <c r="F163" s="250" t="inlineStr">
        <is>
          <t>Breakdowns</t>
        </is>
      </c>
      <c r="G163" s="250" t="n"/>
      <c r="H163" s="252" t="n">
        <v>60</v>
      </c>
      <c r="I163" s="250" t="n">
        <v>60</v>
      </c>
      <c r="J163" s="250" t="n"/>
      <c r="K163" s="278" t="n"/>
      <c r="L163" s="279" t="inlineStr">
        <is>
          <t>FASTENERS</t>
        </is>
      </c>
    </row>
    <row r="164" ht="22" customFormat="1" customHeight="1" s="251">
      <c r="A164" s="357" t="n">
        <v>46182</v>
      </c>
      <c r="B164" s="250" t="inlineStr">
        <is>
          <t>HCM_</t>
        </is>
      </c>
      <c r="C164" s="250" t="inlineStr">
        <is>
          <t>HCM4_</t>
        </is>
      </c>
      <c r="D164" s="250" t="inlineStr">
        <is>
          <t>Face Feeder belt Jam</t>
        </is>
      </c>
      <c r="E164" s="250" t="inlineStr">
        <is>
          <t>Unplanned_Loss</t>
        </is>
      </c>
      <c r="F164" s="250" t="inlineStr">
        <is>
          <t>Breakdowns</t>
        </is>
      </c>
      <c r="G164" s="250" t="n"/>
      <c r="H164" s="252" t="n">
        <v>60</v>
      </c>
      <c r="I164" s="250" t="n">
        <v>15</v>
      </c>
      <c r="J164" s="250" t="n"/>
      <c r="K164" s="278" t="n"/>
      <c r="L164" s="279" t="inlineStr">
        <is>
          <t>FASTENERS</t>
        </is>
      </c>
    </row>
    <row r="165" ht="22" customFormat="1" customHeight="1" s="251">
      <c r="A165" s="357" t="n">
        <v>46182</v>
      </c>
      <c r="B165" s="250" t="inlineStr">
        <is>
          <t>HCM_</t>
        </is>
      </c>
      <c r="C165" s="250" t="inlineStr">
        <is>
          <t>HCM3_</t>
        </is>
      </c>
      <c r="D165" s="250" t="inlineStr">
        <is>
          <t>Vaccum belt Jam</t>
        </is>
      </c>
      <c r="E165" s="250" t="inlineStr">
        <is>
          <t>Unplanned_Loss</t>
        </is>
      </c>
      <c r="F165" s="250" t="inlineStr">
        <is>
          <t>Breakdowns</t>
        </is>
      </c>
      <c r="G165" s="250" t="n"/>
      <c r="H165" s="252" t="n">
        <v>60</v>
      </c>
      <c r="I165" s="250" t="n">
        <v>15</v>
      </c>
      <c r="J165" s="250" t="n"/>
      <c r="K165" s="278" t="n"/>
      <c r="L165" s="279" t="inlineStr">
        <is>
          <t>FASTENERS</t>
        </is>
      </c>
    </row>
    <row r="166" ht="22" customFormat="1" customHeight="1" s="251">
      <c r="A166" s="357" t="n">
        <v>46183</v>
      </c>
      <c r="B166" s="250" t="inlineStr">
        <is>
          <t>Laminator_</t>
        </is>
      </c>
      <c r="C166" s="250" t="inlineStr">
        <is>
          <t>Laminator</t>
        </is>
      </c>
      <c r="D166" s="250" t="inlineStr">
        <is>
          <t>Crème Transfer Pump Jam</t>
        </is>
      </c>
      <c r="E166" s="250" t="inlineStr">
        <is>
          <t>Unplanned_Loss</t>
        </is>
      </c>
      <c r="F166" s="250" t="inlineStr">
        <is>
          <t>Breakdowns</t>
        </is>
      </c>
      <c r="G166" s="250" t="n"/>
      <c r="H166" s="252" t="n">
        <v>500</v>
      </c>
      <c r="I166" s="250" t="n">
        <v>500</v>
      </c>
      <c r="J166" s="250" t="n"/>
      <c r="K166" s="278" t="n"/>
      <c r="L166" s="279" t="inlineStr">
        <is>
          <t>DRIVES &amp; PT</t>
        </is>
      </c>
    </row>
    <row r="167" ht="22" customFormat="1" customHeight="1" s="251">
      <c r="A167" s="357" t="n">
        <v>46184</v>
      </c>
      <c r="B167" s="250" t="inlineStr">
        <is>
          <t>Book_Cooler_</t>
        </is>
      </c>
      <c r="C167" s="250" t="inlineStr">
        <is>
          <t>Book_Cooler</t>
        </is>
      </c>
      <c r="D167" s="250" t="inlineStr">
        <is>
          <t>Book cooler chain damage</t>
        </is>
      </c>
      <c r="E167" s="250" t="inlineStr">
        <is>
          <t>Unplanned_Loss</t>
        </is>
      </c>
      <c r="F167" s="250" t="inlineStr">
        <is>
          <t>Breakdowns</t>
        </is>
      </c>
      <c r="G167" s="250" t="n"/>
      <c r="H167" s="252" t="n">
        <v>240</v>
      </c>
      <c r="I167" s="250" t="n">
        <v>240</v>
      </c>
      <c r="J167" s="250" t="n"/>
      <c r="K167" s="278" t="n"/>
      <c r="L167" s="279" t="inlineStr">
        <is>
          <t>DRIVES &amp; PT</t>
        </is>
      </c>
    </row>
    <row r="168" ht="22" customFormat="1" customHeight="1" s="251">
      <c r="A168" s="357" t="n">
        <v>46184</v>
      </c>
      <c r="B168" s="250" t="inlineStr">
        <is>
          <t>Enrober_</t>
        </is>
      </c>
      <c r="C168" s="250" t="inlineStr">
        <is>
          <t>Enrober_Samridhi</t>
        </is>
      </c>
      <c r="D168" s="250" t="inlineStr">
        <is>
          <t>Chocolate Line jamming issue</t>
        </is>
      </c>
      <c r="E168" s="250" t="inlineStr">
        <is>
          <t>Unplanned_Loss</t>
        </is>
      </c>
      <c r="F168" s="250" t="inlineStr">
        <is>
          <t>Operational_Losses</t>
        </is>
      </c>
      <c r="G168" s="250" t="n"/>
      <c r="H168" s="252" t="n">
        <v>180</v>
      </c>
      <c r="I168" s="250" t="n">
        <v>180</v>
      </c>
      <c r="J168" s="250" t="n"/>
      <c r="K168" s="278" t="n"/>
      <c r="L168" s="279" t="inlineStr">
        <is>
          <t>DRIVES &amp; PT</t>
        </is>
      </c>
    </row>
    <row r="169" ht="22" customFormat="1" customHeight="1" s="251">
      <c r="A169" s="357" t="n">
        <v>46186</v>
      </c>
      <c r="B169" s="250" t="inlineStr">
        <is>
          <t>Laminator_</t>
        </is>
      </c>
      <c r="C169" s="250" t="inlineStr">
        <is>
          <t>Laminator</t>
        </is>
      </c>
      <c r="D169" s="250" t="inlineStr">
        <is>
          <t>Crème Transfer Pump Jam</t>
        </is>
      </c>
      <c r="E169" s="250" t="inlineStr">
        <is>
          <t>Unplanned_Loss</t>
        </is>
      </c>
      <c r="F169" s="250" t="inlineStr">
        <is>
          <t>Breakdowns</t>
        </is>
      </c>
      <c r="G169" s="250" t="n"/>
      <c r="H169" s="252" t="n">
        <v>120</v>
      </c>
      <c r="I169" s="250" t="n">
        <v>120</v>
      </c>
      <c r="J169" s="250" t="n"/>
      <c r="K169" s="278" t="n"/>
      <c r="L169" s="279" t="inlineStr">
        <is>
          <t>DRIVES &amp; PT</t>
        </is>
      </c>
    </row>
    <row r="170" ht="22" customFormat="1" customHeight="1" s="251">
      <c r="A170" s="357" t="n">
        <v>46187</v>
      </c>
      <c r="B170" s="250" t="inlineStr">
        <is>
          <t>ADS_</t>
        </is>
      </c>
      <c r="C170" s="250" t="inlineStr">
        <is>
          <t>DCI4_</t>
        </is>
      </c>
      <c r="D170" s="250" t="inlineStr">
        <is>
          <t>DU4R belt tracking issue</t>
        </is>
      </c>
      <c r="E170" s="250" t="inlineStr">
        <is>
          <t>Unplanned_Loss</t>
        </is>
      </c>
      <c r="F170" s="250" t="inlineStr">
        <is>
          <t>Breakdowns</t>
        </is>
      </c>
      <c r="G170" s="250" t="n"/>
      <c r="H170" s="252" t="n">
        <v>360</v>
      </c>
      <c r="I170" s="250" t="n">
        <v>360</v>
      </c>
      <c r="J170" s="250" t="n"/>
      <c r="K170" s="278" t="n"/>
      <c r="L170" s="279" t="inlineStr">
        <is>
          <t>DRIVES &amp; PT</t>
        </is>
      </c>
    </row>
    <row r="171" ht="22" customFormat="1" customHeight="1" s="251">
      <c r="A171" s="357" t="n">
        <v>46187</v>
      </c>
      <c r="B171" s="250" t="inlineStr">
        <is>
          <t>Oven_</t>
        </is>
      </c>
      <c r="C171" s="250" t="inlineStr">
        <is>
          <t>Oven</t>
        </is>
      </c>
      <c r="D171" s="250" t="inlineStr">
        <is>
          <t>Fire Tripping issue</t>
        </is>
      </c>
      <c r="E171" s="250" t="inlineStr">
        <is>
          <t>Unplanned_Loss</t>
        </is>
      </c>
      <c r="F171" s="250" t="inlineStr">
        <is>
          <t>Operational_Losses</t>
        </is>
      </c>
      <c r="G171" s="250" t="n"/>
      <c r="H171" s="252" t="n">
        <v>120</v>
      </c>
      <c r="I171" s="250" t="n">
        <v>120</v>
      </c>
      <c r="J171" s="250" t="n"/>
      <c r="K171" s="278" t="n"/>
      <c r="L171" s="279" t="inlineStr">
        <is>
          <t>ELECTRICAL</t>
        </is>
      </c>
    </row>
    <row r="172" ht="22" customFormat="1" customHeight="1" s="251">
      <c r="A172" s="357" t="n">
        <v>46188</v>
      </c>
      <c r="B172" s="250" t="inlineStr">
        <is>
          <t>HCM_</t>
        </is>
      </c>
      <c r="C172" s="250" t="inlineStr">
        <is>
          <t>HCM4_</t>
        </is>
      </c>
      <c r="D172" s="250" t="inlineStr">
        <is>
          <t>Film Tracking issue</t>
        </is>
      </c>
      <c r="E172" s="250" t="inlineStr">
        <is>
          <t>Unplanned_Loss</t>
        </is>
      </c>
      <c r="F172" s="250" t="inlineStr">
        <is>
          <t>Breakdowns</t>
        </is>
      </c>
      <c r="G172" s="250" t="n"/>
      <c r="H172" s="252" t="n">
        <v>540</v>
      </c>
      <c r="I172" s="250" t="n">
        <v>135</v>
      </c>
      <c r="J172" s="250" t="inlineStr">
        <is>
          <t>Roller Worn out: Bearings replaced</t>
        </is>
      </c>
      <c r="K172" s="278" t="n"/>
      <c r="L172" s="279" t="inlineStr">
        <is>
          <t>DRIVES &amp; PT</t>
        </is>
      </c>
    </row>
    <row r="173" ht="22" customFormat="1" customHeight="1" s="251">
      <c r="A173" s="357" t="n">
        <v>46188</v>
      </c>
      <c r="B173" s="250" t="inlineStr">
        <is>
          <t>HCM_</t>
        </is>
      </c>
      <c r="C173" s="250" t="inlineStr">
        <is>
          <t>HCM2_</t>
        </is>
      </c>
      <c r="D173" s="250" t="inlineStr">
        <is>
          <t>Code Misprint issue</t>
        </is>
      </c>
      <c r="E173" s="250" t="inlineStr">
        <is>
          <t>Unplanned_Loss</t>
        </is>
      </c>
      <c r="F173" s="250" t="inlineStr">
        <is>
          <t>Operational_Losses</t>
        </is>
      </c>
      <c r="G173" s="250" t="n"/>
      <c r="H173" s="252" t="n">
        <v>120</v>
      </c>
      <c r="I173" s="250" t="n">
        <v>30</v>
      </c>
      <c r="J173" s="250" t="n"/>
      <c r="K173" s="278" t="n"/>
      <c r="L173" s="279" t="n"/>
    </row>
    <row r="174" ht="22" customFormat="1" customHeight="1" s="251">
      <c r="A174" s="357" t="n">
        <v>46188</v>
      </c>
      <c r="B174" s="250" t="inlineStr">
        <is>
          <t>Oven_</t>
        </is>
      </c>
      <c r="C174" s="250" t="inlineStr">
        <is>
          <t>Oven</t>
        </is>
      </c>
      <c r="D174" s="250" t="inlineStr">
        <is>
          <t>Burner Orientation Correction</t>
        </is>
      </c>
      <c r="E174" s="250" t="inlineStr">
        <is>
          <t>Planned_Loss</t>
        </is>
      </c>
      <c r="F174" s="250" t="inlineStr">
        <is>
          <t>Planned_Maintenance</t>
        </is>
      </c>
      <c r="G174" s="250" t="n"/>
      <c r="H174" s="252" t="n">
        <v>60</v>
      </c>
      <c r="I174" s="250" t="n">
        <v>60</v>
      </c>
      <c r="J174" s="250" t="n"/>
      <c r="K174" s="278" t="n"/>
      <c r="L174" s="279" t="n"/>
    </row>
    <row r="175" ht="22" customFormat="1" customHeight="1" s="251">
      <c r="A175" s="357" t="n">
        <v>46189</v>
      </c>
      <c r="B175" s="250" t="inlineStr">
        <is>
          <t>MetalDetector</t>
        </is>
      </c>
      <c r="C175" s="250" t="inlineStr">
        <is>
          <t>Metal_Detector</t>
        </is>
      </c>
      <c r="D175" s="250" t="inlineStr">
        <is>
          <t>Overdumping issue</t>
        </is>
      </c>
      <c r="E175" s="250" t="inlineStr">
        <is>
          <t>Unplanned_Loss</t>
        </is>
      </c>
      <c r="F175" s="250" t="inlineStr">
        <is>
          <t>Breakdowns</t>
        </is>
      </c>
      <c r="G175" s="250" t="n"/>
      <c r="H175" s="252" t="n">
        <v>190</v>
      </c>
      <c r="I175" s="250" t="n">
        <v>190</v>
      </c>
      <c r="J175" s="250" t="inlineStr">
        <is>
          <t>Roller Cleaning done &amp; Sensitivity Corrected</t>
        </is>
      </c>
      <c r="K175" s="278" t="n"/>
      <c r="L175" s="279" t="inlineStr">
        <is>
          <t>ELECTRICAL</t>
        </is>
      </c>
    </row>
    <row r="176" ht="22" customFormat="1" customHeight="1" s="251">
      <c r="A176" s="357" t="n">
        <v>46190</v>
      </c>
      <c r="B176" s="250" t="inlineStr">
        <is>
          <t>MetalDetector</t>
        </is>
      </c>
      <c r="C176" s="250" t="inlineStr">
        <is>
          <t>Metal_Detector</t>
        </is>
      </c>
      <c r="D176" s="250" t="inlineStr">
        <is>
          <t>Overdumping issue</t>
        </is>
      </c>
      <c r="E176" s="250" t="inlineStr">
        <is>
          <t>Unplanned_Loss</t>
        </is>
      </c>
      <c r="F176" s="250" t="inlineStr">
        <is>
          <t>Breakdowns</t>
        </is>
      </c>
      <c r="G176" s="250" t="n"/>
      <c r="H176" s="252" t="n">
        <v>190</v>
      </c>
      <c r="I176" s="250" t="n">
        <v>190</v>
      </c>
      <c r="J176" s="250" t="inlineStr">
        <is>
          <t>Power Supply changed</t>
        </is>
      </c>
      <c r="K176" s="278" t="n"/>
      <c r="L176" s="279" t="inlineStr">
        <is>
          <t>ELECTRICAL</t>
        </is>
      </c>
    </row>
    <row r="177" ht="22" customFormat="1" customHeight="1" s="251">
      <c r="A177" s="357" t="n">
        <v>46190</v>
      </c>
      <c r="B177" s="250" t="inlineStr">
        <is>
          <t>ADS_</t>
        </is>
      </c>
      <c r="C177" s="250" t="inlineStr">
        <is>
          <t>DCI4_</t>
        </is>
      </c>
      <c r="D177" s="250" t="inlineStr">
        <is>
          <t>DU4-R Station hang</t>
        </is>
      </c>
      <c r="E177" s="250" t="inlineStr">
        <is>
          <t>Unplanned_Loss</t>
        </is>
      </c>
      <c r="F177" s="250" t="inlineStr">
        <is>
          <t>Operational_Losses</t>
        </is>
      </c>
      <c r="G177" s="250" t="n"/>
      <c r="H177" s="252" t="n">
        <v>20</v>
      </c>
      <c r="I177" s="250" t="n">
        <v>20</v>
      </c>
      <c r="J177" s="250" t="inlineStr">
        <is>
          <t>Power reset done</t>
        </is>
      </c>
      <c r="K177" s="278" t="n"/>
      <c r="L177" s="279" t="inlineStr">
        <is>
          <t>ELECTRICAL</t>
        </is>
      </c>
    </row>
    <row r="178" ht="22" customFormat="1" customHeight="1" s="251">
      <c r="A178" s="357" t="n">
        <v>46190</v>
      </c>
      <c r="B178" s="250" t="inlineStr">
        <is>
          <t>ADS_</t>
        </is>
      </c>
      <c r="C178" s="250" t="inlineStr">
        <is>
          <t>DCI1_</t>
        </is>
      </c>
      <c r="D178" s="250" t="inlineStr">
        <is>
          <t>DU-1 Pusher Jam</t>
        </is>
      </c>
      <c r="E178" s="250" t="inlineStr">
        <is>
          <t>Unplanned_Loss</t>
        </is>
      </c>
      <c r="F178" s="250" t="inlineStr">
        <is>
          <t>Breakdowns</t>
        </is>
      </c>
      <c r="G178" s="250" t="n"/>
      <c r="H178" s="252" t="n">
        <v>35</v>
      </c>
      <c r="I178" s="250" t="n">
        <v>35</v>
      </c>
      <c r="J178" s="250" t="inlineStr">
        <is>
          <t>Pusher bend: Got stucked</t>
        </is>
      </c>
      <c r="K178" s="278" t="n"/>
      <c r="L178" s="279" t="inlineStr">
        <is>
          <t>FASTENERS</t>
        </is>
      </c>
    </row>
    <row r="179" ht="22" customFormat="1" customHeight="1" s="251">
      <c r="A179" s="357" t="n">
        <v>46190</v>
      </c>
      <c r="B179" s="250" t="inlineStr">
        <is>
          <t>HCM_</t>
        </is>
      </c>
      <c r="C179" s="250" t="inlineStr">
        <is>
          <t>HCM4_</t>
        </is>
      </c>
      <c r="D179" s="250" t="inlineStr">
        <is>
          <t>Film Tracking issue</t>
        </is>
      </c>
      <c r="E179" s="250" t="inlineStr">
        <is>
          <t>Unplanned_Loss</t>
        </is>
      </c>
      <c r="F179" s="250" t="inlineStr">
        <is>
          <t>Breakdowns</t>
        </is>
      </c>
      <c r="G179" s="250" t="n"/>
      <c r="H179" s="252" t="n">
        <v>210</v>
      </c>
      <c r="I179" s="250" t="n">
        <v>35</v>
      </c>
      <c r="J179" s="250" t="n"/>
      <c r="K179" s="278" t="n"/>
      <c r="L179" s="279" t="inlineStr">
        <is>
          <t>ELECTRICAL</t>
        </is>
      </c>
    </row>
    <row r="180" ht="22" customFormat="1" customHeight="1" s="251">
      <c r="A180" s="357" t="n">
        <v>46190</v>
      </c>
      <c r="B180" s="250" t="inlineStr">
        <is>
          <t>HCM_</t>
        </is>
      </c>
      <c r="C180" s="250" t="inlineStr">
        <is>
          <t>HCM4_</t>
        </is>
      </c>
      <c r="D180" s="250" t="inlineStr">
        <is>
          <t>Fin Wheel Drive fault</t>
        </is>
      </c>
      <c r="E180" s="250" t="inlineStr">
        <is>
          <t>Unplanned_Loss</t>
        </is>
      </c>
      <c r="F180" s="250" t="inlineStr">
        <is>
          <t>Breakdowns</t>
        </is>
      </c>
      <c r="G180" s="250" t="n"/>
      <c r="H180" s="252" t="n">
        <v>30</v>
      </c>
      <c r="I180" s="250" t="n">
        <v>7</v>
      </c>
      <c r="J180" s="250" t="n"/>
      <c r="K180" s="278" t="n"/>
      <c r="L180" s="279" t="inlineStr">
        <is>
          <t>ELECTRICAL</t>
        </is>
      </c>
    </row>
    <row r="181" ht="22" customFormat="1" customHeight="1" s="251">
      <c r="A181" s="357" t="n">
        <v>46191</v>
      </c>
      <c r="B181" s="250" t="inlineStr">
        <is>
          <t>ADS_</t>
        </is>
      </c>
      <c r="C181" s="250" t="inlineStr">
        <is>
          <t>DCI1_</t>
        </is>
      </c>
      <c r="D181" s="250" t="inlineStr">
        <is>
          <t>U-1 Belt Tracking</t>
        </is>
      </c>
      <c r="E181" s="250" t="inlineStr">
        <is>
          <t>Unplanned_Loss</t>
        </is>
      </c>
      <c r="F181" s="250" t="inlineStr">
        <is>
          <t>Operational_Losses</t>
        </is>
      </c>
      <c r="G181" s="250" t="n"/>
      <c r="H181" s="252" t="n">
        <v>20</v>
      </c>
      <c r="I181" s="250" t="n">
        <v>5</v>
      </c>
      <c r="J181" s="250" t="n"/>
      <c r="K181" s="278" t="n"/>
      <c r="L181" s="279" t="n"/>
    </row>
    <row r="182" ht="22" customFormat="1" customHeight="1" s="251">
      <c r="A182" s="357" t="n">
        <v>46191</v>
      </c>
      <c r="B182" s="250" t="inlineStr">
        <is>
          <t>Cutter_</t>
        </is>
      </c>
      <c r="C182" s="250" t="inlineStr">
        <is>
          <t>Cutter_Samridhi</t>
        </is>
      </c>
      <c r="D182" s="250" t="inlineStr">
        <is>
          <t>Book Jamming @ Cutter</t>
        </is>
      </c>
      <c r="E182" s="250" t="inlineStr">
        <is>
          <t>Unplanned_Loss</t>
        </is>
      </c>
      <c r="F182" s="250" t="inlineStr">
        <is>
          <t>Operational_Losses</t>
        </is>
      </c>
      <c r="G182" s="250" t="n"/>
      <c r="H182" s="252" t="n">
        <v>90</v>
      </c>
      <c r="I182" s="250" t="n">
        <v>90</v>
      </c>
      <c r="J182" s="250" t="n"/>
      <c r="K182" s="278" t="inlineStr">
        <is>
          <t>ABH</t>
        </is>
      </c>
      <c r="L182" s="279" t="inlineStr">
        <is>
          <t>FASTENERS</t>
        </is>
      </c>
    </row>
    <row r="183" ht="22" customFormat="1" customHeight="1" s="251">
      <c r="A183" s="357" t="n">
        <v>46192</v>
      </c>
      <c r="B183" s="250" t="inlineStr">
        <is>
          <t>HCM_</t>
        </is>
      </c>
      <c r="C183" s="250" t="inlineStr">
        <is>
          <t>HCM3_</t>
        </is>
      </c>
      <c r="D183" s="250" t="inlineStr">
        <is>
          <t>Fin Wheel Drive fault</t>
        </is>
      </c>
      <c r="E183" s="250" t="inlineStr">
        <is>
          <t>Unplanned_Loss</t>
        </is>
      </c>
      <c r="F183" s="250" t="inlineStr">
        <is>
          <t>Breakdowns</t>
        </is>
      </c>
      <c r="G183" s="250" t="n"/>
      <c r="H183" s="252" t="n">
        <v>150</v>
      </c>
      <c r="I183" s="250" t="n">
        <v>38</v>
      </c>
      <c r="J183" s="250" t="inlineStr">
        <is>
          <t>Motor Replaced</t>
        </is>
      </c>
      <c r="K183" s="278" t="inlineStr">
        <is>
          <t>ABH</t>
        </is>
      </c>
      <c r="L183" s="279" t="inlineStr">
        <is>
          <t>DRIVES &amp; PT</t>
        </is>
      </c>
    </row>
    <row r="184" ht="22" customFormat="1" customHeight="1" s="251">
      <c r="A184" s="357" t="n">
        <v>46193</v>
      </c>
      <c r="B184" s="250" t="inlineStr">
        <is>
          <t>Line_</t>
        </is>
      </c>
      <c r="C184" s="250" t="inlineStr">
        <is>
          <t>Full_Line</t>
        </is>
      </c>
      <c r="D184" s="250" t="inlineStr">
        <is>
          <t>Sanitation</t>
        </is>
      </c>
      <c r="E184" s="250" t="inlineStr">
        <is>
          <t>Planned_Loss</t>
        </is>
      </c>
      <c r="F184" s="250" t="inlineStr">
        <is>
          <t>Sanitation</t>
        </is>
      </c>
      <c r="G184" s="250" t="n"/>
      <c r="H184" s="252" t="n">
        <v>720</v>
      </c>
      <c r="I184" s="250" t="n">
        <v>720</v>
      </c>
      <c r="J184" s="250" t="n"/>
      <c r="K184" s="278" t="n"/>
      <c r="L184" s="279" t="n"/>
    </row>
    <row r="185" ht="22" customFormat="1" customHeight="1" s="251">
      <c r="A185" s="357" t="n">
        <v>46195</v>
      </c>
      <c r="B185" s="250" t="inlineStr">
        <is>
          <t>Book_Cooler_</t>
        </is>
      </c>
      <c r="C185" s="250" t="inlineStr">
        <is>
          <t>Book_Cooler</t>
        </is>
      </c>
      <c r="D185" s="250" t="inlineStr">
        <is>
          <t>Book Jamming in book cooler</t>
        </is>
      </c>
      <c r="E185" s="250" t="inlineStr">
        <is>
          <t>Unplanned_Loss</t>
        </is>
      </c>
      <c r="F185" s="250" t="inlineStr">
        <is>
          <t>Operational_Losses</t>
        </is>
      </c>
      <c r="G185" s="250" t="n"/>
      <c r="H185" s="252" t="n">
        <v>60</v>
      </c>
      <c r="I185" s="250" t="n">
        <v>60</v>
      </c>
      <c r="J185" s="250" t="n"/>
      <c r="K185" s="278" t="n"/>
      <c r="L185" s="279" t="n"/>
    </row>
    <row r="186" ht="22" customFormat="1" customHeight="1" s="251">
      <c r="A186" s="357" t="n">
        <v>46197</v>
      </c>
      <c r="B186" s="250" t="inlineStr">
        <is>
          <t>TTLI_</t>
        </is>
      </c>
      <c r="C186" s="250" t="inlineStr">
        <is>
          <t>TTLI1_</t>
        </is>
      </c>
      <c r="D186" s="250" t="inlineStr">
        <is>
          <t>Outer Tilting issue</t>
        </is>
      </c>
      <c r="E186" s="250" t="inlineStr">
        <is>
          <t>Unplanned_Loss</t>
        </is>
      </c>
      <c r="F186" s="250" t="inlineStr">
        <is>
          <t>Operational_Losses</t>
        </is>
      </c>
      <c r="G186" s="250" t="n"/>
      <c r="H186" s="252" t="n">
        <v>60</v>
      </c>
      <c r="I186" s="250" t="n">
        <v>60</v>
      </c>
      <c r="J186" s="250" t="n"/>
      <c r="K186" s="278" t="n"/>
      <c r="L186" s="279" t="inlineStr">
        <is>
          <t>DRIVES &amp; PT</t>
        </is>
      </c>
    </row>
    <row r="187" ht="22" customFormat="1" customHeight="1" s="251">
      <c r="A187" s="357" t="n">
        <v>46198</v>
      </c>
      <c r="B187" s="250" t="inlineStr">
        <is>
          <t>Batching</t>
        </is>
      </c>
      <c r="C187" s="250" t="inlineStr">
        <is>
          <t>Batter_Mixer_T_4108</t>
        </is>
      </c>
      <c r="D187" s="250" t="inlineStr">
        <is>
          <t>Discharge Valve Malfunctioning</t>
        </is>
      </c>
      <c r="E187" s="250" t="inlineStr">
        <is>
          <t>Unplanned_Loss</t>
        </is>
      </c>
      <c r="F187" s="250" t="inlineStr">
        <is>
          <t>Breakdowns</t>
        </is>
      </c>
      <c r="G187" s="250" t="n"/>
      <c r="H187" s="252" t="n">
        <v>90</v>
      </c>
      <c r="I187" s="250" t="n">
        <v>90</v>
      </c>
      <c r="J187" s="250" t="inlineStr">
        <is>
          <t>Discharge valve cylinder malfunctioning</t>
        </is>
      </c>
      <c r="K187" s="278" t="inlineStr">
        <is>
          <t>ABH</t>
        </is>
      </c>
      <c r="L187" s="279" t="inlineStr">
        <is>
          <t>Valves &amp; Pneumatics</t>
        </is>
      </c>
    </row>
    <row r="188" ht="22" customFormat="1" customHeight="1" s="251">
      <c r="A188" s="357" t="n">
        <v>46200</v>
      </c>
      <c r="B188" s="250" t="inlineStr">
        <is>
          <t>HCM_</t>
        </is>
      </c>
      <c r="C188" s="250" t="inlineStr">
        <is>
          <t>HCM3_</t>
        </is>
      </c>
      <c r="D188" s="250" t="inlineStr">
        <is>
          <t>Planned Maintenance</t>
        </is>
      </c>
      <c r="E188" s="250" t="inlineStr">
        <is>
          <t>Planned_Loss</t>
        </is>
      </c>
      <c r="F188" s="250" t="inlineStr">
        <is>
          <t>Planned_Maintenance</t>
        </is>
      </c>
      <c r="G188" s="250" t="n"/>
      <c r="H188" s="252" t="n">
        <v>120</v>
      </c>
      <c r="I188" s="250" t="n">
        <v>30</v>
      </c>
      <c r="J188" s="250" t="n"/>
      <c r="K188" s="278" t="n"/>
      <c r="L188" s="279" t="n"/>
    </row>
    <row r="189" ht="22" customFormat="1" customHeight="1" s="251">
      <c r="A189" s="357" t="n">
        <v>46200</v>
      </c>
      <c r="B189" s="250" t="inlineStr">
        <is>
          <t>Line_</t>
        </is>
      </c>
      <c r="C189" s="250" t="inlineStr">
        <is>
          <t>Full_Line</t>
        </is>
      </c>
      <c r="D189" s="250" t="inlineStr">
        <is>
          <t>Sanitation</t>
        </is>
      </c>
      <c r="E189" s="250" t="inlineStr">
        <is>
          <t>Planned_Loss</t>
        </is>
      </c>
      <c r="F189" s="250" t="inlineStr">
        <is>
          <t>Sanitation</t>
        </is>
      </c>
      <c r="G189" s="250" t="n"/>
      <c r="H189" s="252" t="n">
        <v>90</v>
      </c>
      <c r="I189" s="250" t="n">
        <v>90</v>
      </c>
      <c r="J189" s="250" t="n"/>
      <c r="K189" s="278" t="n"/>
      <c r="L189" s="279" t="n"/>
    </row>
    <row r="190" ht="22" customFormat="1" customHeight="1" s="251">
      <c r="A190" s="357" t="n">
        <v>46200</v>
      </c>
      <c r="B190" s="250" t="inlineStr">
        <is>
          <t>ADS_</t>
        </is>
      </c>
      <c r="C190" s="250" t="inlineStr">
        <is>
          <t>DCI4_</t>
        </is>
      </c>
      <c r="D190" s="250" t="inlineStr">
        <is>
          <t>DU4R belt tracking issue</t>
        </is>
      </c>
      <c r="E190" s="250" t="inlineStr">
        <is>
          <t>Unplanned_Loss</t>
        </is>
      </c>
      <c r="F190" s="250" t="inlineStr">
        <is>
          <t>Operational_Losses</t>
        </is>
      </c>
      <c r="G190" s="250" t="n"/>
      <c r="H190" s="252" t="n">
        <v>90</v>
      </c>
      <c r="I190" s="250" t="n">
        <v>90</v>
      </c>
      <c r="J190" s="250" t="n"/>
      <c r="K190" s="278" t="n"/>
      <c r="L190" s="279" t="n"/>
    </row>
    <row r="191" ht="22" customFormat="1" customHeight="1" s="251">
      <c r="A191" s="357" t="n">
        <v>46201</v>
      </c>
      <c r="B191" s="250" t="inlineStr">
        <is>
          <t>TTLI_</t>
        </is>
      </c>
      <c r="C191" s="250" t="inlineStr">
        <is>
          <t>TTLI4_</t>
        </is>
      </c>
      <c r="D191" s="250" t="inlineStr">
        <is>
          <t>FWV Gripper worn out</t>
        </is>
      </c>
      <c r="E191" s="250" t="inlineStr">
        <is>
          <t>Unplanned_Loss</t>
        </is>
      </c>
      <c r="F191" s="250" t="inlineStr">
        <is>
          <t>Breakdowns</t>
        </is>
      </c>
      <c r="G191" s="250" t="n"/>
      <c r="H191" s="252" t="n">
        <v>195</v>
      </c>
      <c r="I191" s="250" t="n">
        <v>50</v>
      </c>
      <c r="J191" s="250" t="n"/>
      <c r="K191" s="278" t="n"/>
      <c r="L191" s="279" t="n"/>
    </row>
    <row r="192" ht="22" customFormat="1" customHeight="1" s="251">
      <c r="A192" s="357" t="n">
        <v>46201</v>
      </c>
      <c r="B192" s="250" t="inlineStr">
        <is>
          <t>TTLI_</t>
        </is>
      </c>
      <c r="C192" s="250" t="inlineStr">
        <is>
          <t>TTLI4_</t>
        </is>
      </c>
      <c r="D192" s="250" t="inlineStr">
        <is>
          <t>Outer Tilting issue</t>
        </is>
      </c>
      <c r="E192" s="250" t="inlineStr">
        <is>
          <t>Unplanned_Loss</t>
        </is>
      </c>
      <c r="F192" s="250" t="inlineStr">
        <is>
          <t>Operational_Losses</t>
        </is>
      </c>
      <c r="G192" s="250" t="n"/>
      <c r="H192" s="252" t="n">
        <v>60</v>
      </c>
      <c r="I192" s="250" t="n">
        <v>15</v>
      </c>
      <c r="J192" s="250" t="n"/>
      <c r="K192" s="278" t="n"/>
      <c r="L192" s="279" t="n"/>
    </row>
    <row r="193" ht="22" customFormat="1" customHeight="1" s="251">
      <c r="A193" s="357" t="n">
        <v>46202</v>
      </c>
      <c r="B193" s="250" t="inlineStr">
        <is>
          <t>Cutter_</t>
        </is>
      </c>
      <c r="C193" s="250" t="inlineStr">
        <is>
          <t>Cutter_Samridhi</t>
        </is>
      </c>
      <c r="D193" s="250" t="inlineStr">
        <is>
          <t>Aigner-1 Malfunctioning</t>
        </is>
      </c>
      <c r="E193" s="250" t="inlineStr">
        <is>
          <t>Unplanned_Loss</t>
        </is>
      </c>
      <c r="F193" s="250" t="inlineStr">
        <is>
          <t>Operational_Losses</t>
        </is>
      </c>
      <c r="G193" s="250" t="n"/>
      <c r="H193" s="252" t="n">
        <v>15</v>
      </c>
      <c r="I193" s="250" t="n">
        <v>15</v>
      </c>
      <c r="J193" s="250" t="n"/>
      <c r="K193" s="278" t="inlineStr">
        <is>
          <t>ABH</t>
        </is>
      </c>
      <c r="L193" s="279" t="inlineStr">
        <is>
          <t>Sensors</t>
        </is>
      </c>
    </row>
    <row r="194" ht="22" customFormat="1" customHeight="1" s="251">
      <c r="A194" s="357" t="n">
        <v>46202</v>
      </c>
      <c r="B194" s="250" t="inlineStr">
        <is>
          <t>TTLI_</t>
        </is>
      </c>
      <c r="C194" s="250" t="inlineStr">
        <is>
          <t>TTLI2_</t>
        </is>
      </c>
      <c r="D194" s="250" t="inlineStr">
        <is>
          <t>Planned Maintenance</t>
        </is>
      </c>
      <c r="E194" s="250" t="inlineStr">
        <is>
          <t>Planned_Loss</t>
        </is>
      </c>
      <c r="F194" s="250" t="inlineStr">
        <is>
          <t>Planned_Maintenance</t>
        </is>
      </c>
      <c r="G194" s="250" t="n"/>
      <c r="H194" s="252" t="n">
        <v>180</v>
      </c>
      <c r="I194" s="250" t="n">
        <v>45</v>
      </c>
      <c r="J194" s="250" t="n"/>
      <c r="K194" s="278" t="n"/>
      <c r="L194" s="279" t="n"/>
    </row>
    <row r="195" ht="22" customFormat="1" customHeight="1" s="251">
      <c r="A195" s="357" t="n">
        <v>46203</v>
      </c>
      <c r="B195" s="250" t="inlineStr">
        <is>
          <t>Line_</t>
        </is>
      </c>
      <c r="C195" s="250" t="inlineStr">
        <is>
          <t>Full_Line</t>
        </is>
      </c>
      <c r="D195" s="250" t="inlineStr">
        <is>
          <t>Changeover to HT</t>
        </is>
      </c>
      <c r="E195" s="250" t="inlineStr">
        <is>
          <t>Planned_Loss</t>
        </is>
      </c>
      <c r="F195" s="250" t="inlineStr">
        <is>
          <t>Changeovers</t>
        </is>
      </c>
      <c r="G195" s="250" t="n"/>
      <c r="H195" s="252" t="n">
        <v>90</v>
      </c>
      <c r="I195" s="250" t="n">
        <v>90</v>
      </c>
      <c r="J195" s="250" t="n"/>
      <c r="K195" s="278" t="n"/>
      <c r="L195" s="279" t="n"/>
    </row>
    <row r="196" ht="22" customFormat="1" customHeight="1" s="251">
      <c r="A196" s="357" t="n">
        <v>46203</v>
      </c>
      <c r="B196" s="250" t="inlineStr">
        <is>
          <t>Oven_</t>
        </is>
      </c>
      <c r="C196" s="250" t="inlineStr">
        <is>
          <t>Oven</t>
        </is>
      </c>
      <c r="D196" s="250" t="inlineStr">
        <is>
          <t>Die Scrapper striking with Dies</t>
        </is>
      </c>
      <c r="E196" s="250" t="inlineStr">
        <is>
          <t>Unplanned_Loss</t>
        </is>
      </c>
      <c r="F196" s="250" t="inlineStr">
        <is>
          <t>Operational_Losses</t>
        </is>
      </c>
      <c r="G196" s="250" t="n"/>
      <c r="H196" s="252" t="n">
        <v>180</v>
      </c>
      <c r="I196" s="250" t="n">
        <v>180</v>
      </c>
      <c r="J196" s="250" t="n"/>
      <c r="K196" s="278" t="n"/>
      <c r="L196" s="279" t="n"/>
    </row>
    <row r="197" ht="22" customFormat="1" customHeight="1" s="251">
      <c r="A197" s="357" t="n">
        <v>46206</v>
      </c>
      <c r="B197" s="250" t="inlineStr">
        <is>
          <t>Line_</t>
        </is>
      </c>
      <c r="C197" s="250" t="inlineStr">
        <is>
          <t>Full_Line</t>
        </is>
      </c>
      <c r="D197" s="250" t="inlineStr">
        <is>
          <t>Sanitation</t>
        </is>
      </c>
      <c r="E197" s="250" t="inlineStr">
        <is>
          <t>Planned_Loss</t>
        </is>
      </c>
      <c r="F197" s="250" t="inlineStr">
        <is>
          <t>Sanitation</t>
        </is>
      </c>
      <c r="G197" s="250" t="n"/>
      <c r="H197" s="252" t="n">
        <v>720</v>
      </c>
      <c r="I197" s="250" t="n">
        <v>720</v>
      </c>
      <c r="J197" s="250" t="n"/>
      <c r="K197" s="278" t="n"/>
      <c r="L197" s="279" t="n"/>
    </row>
    <row r="198" ht="22" customFormat="1" customHeight="1" s="251">
      <c r="A198" s="357" t="n">
        <v>46206</v>
      </c>
      <c r="B198" s="250" t="inlineStr">
        <is>
          <t>Book_Cooler_</t>
        </is>
      </c>
      <c r="C198" s="250" t="inlineStr">
        <is>
          <t>Book_Cooler</t>
        </is>
      </c>
      <c r="D198" s="250" t="inlineStr">
        <is>
          <t>Book Cooler chain length correction</t>
        </is>
      </c>
      <c r="E198" s="250" t="inlineStr">
        <is>
          <t>Unplanned_Loss</t>
        </is>
      </c>
      <c r="F198" s="250" t="inlineStr">
        <is>
          <t>Breakdowns</t>
        </is>
      </c>
      <c r="G198" s="250" t="n"/>
      <c r="H198" s="252" t="n">
        <v>60</v>
      </c>
      <c r="I198" s="250" t="n">
        <v>60</v>
      </c>
      <c r="J198" s="250" t="n"/>
      <c r="K198" s="278" t="inlineStr">
        <is>
          <t>ABH</t>
        </is>
      </c>
      <c r="L198" s="279" t="inlineStr">
        <is>
          <t>DRIVES &amp; PT</t>
        </is>
      </c>
    </row>
    <row r="199" ht="22" customFormat="1" customHeight="1" s="251">
      <c r="A199" s="357" t="n">
        <v>46206</v>
      </c>
      <c r="B199" s="250" t="inlineStr">
        <is>
          <t>Batching</t>
        </is>
      </c>
      <c r="C199" s="250" t="inlineStr">
        <is>
          <t>Batter_Mixer_T_4108</t>
        </is>
      </c>
      <c r="D199" s="250" t="inlineStr">
        <is>
          <t>High batter Viscosity</t>
        </is>
      </c>
      <c r="E199" s="250" t="inlineStr">
        <is>
          <t>Unplanned_Loss</t>
        </is>
      </c>
      <c r="F199" s="250" t="inlineStr">
        <is>
          <t>Operational_Losses</t>
        </is>
      </c>
      <c r="G199" s="250" t="n"/>
      <c r="H199" s="252" t="n">
        <v>60</v>
      </c>
      <c r="I199" s="250" t="n">
        <v>60</v>
      </c>
      <c r="J199" s="250" t="n"/>
      <c r="K199" s="278" t="n"/>
      <c r="L199" s="279" t="n"/>
    </row>
    <row r="200" ht="22" customFormat="1" customHeight="1" s="251">
      <c r="A200" s="357" t="n">
        <v>46207</v>
      </c>
      <c r="B200" s="250" t="inlineStr">
        <is>
          <t>Book_Cooler_</t>
        </is>
      </c>
      <c r="C200" s="250" t="inlineStr">
        <is>
          <t>Book_Cooler</t>
        </is>
      </c>
      <c r="D200" s="250" t="inlineStr">
        <is>
          <t>Book cooler chain damage</t>
        </is>
      </c>
      <c r="E200" s="250" t="inlineStr">
        <is>
          <t>Unplanned_Loss</t>
        </is>
      </c>
      <c r="F200" s="250" t="inlineStr">
        <is>
          <t>Breakdowns</t>
        </is>
      </c>
      <c r="G200" s="250" t="n"/>
      <c r="H200" s="252" t="n">
        <v>180</v>
      </c>
      <c r="I200" s="250" t="n">
        <v>180</v>
      </c>
      <c r="J200" s="250" t="n"/>
      <c r="K200" s="278" t="inlineStr">
        <is>
          <t>TBM</t>
        </is>
      </c>
      <c r="L200" s="279" t="inlineStr">
        <is>
          <t>DRIVES &amp; PT</t>
        </is>
      </c>
    </row>
    <row r="201" ht="22" customFormat="1" customHeight="1" s="251">
      <c r="A201" s="357" t="n">
        <v>46207</v>
      </c>
      <c r="B201" s="250" t="inlineStr">
        <is>
          <t>Cutter_</t>
        </is>
      </c>
      <c r="C201" s="250" t="inlineStr">
        <is>
          <t>Cutter_Samridhi</t>
        </is>
      </c>
      <c r="D201" s="250" t="inlineStr">
        <is>
          <t>Pusher Foundation bolt broken</t>
        </is>
      </c>
      <c r="E201" s="250" t="inlineStr">
        <is>
          <t>Unplanned_Loss</t>
        </is>
      </c>
      <c r="F201" s="250" t="inlineStr">
        <is>
          <t>Breakdowns</t>
        </is>
      </c>
      <c r="G201" s="250" t="n"/>
      <c r="H201" s="252" t="n">
        <v>240</v>
      </c>
      <c r="I201" s="250" t="n">
        <v>240</v>
      </c>
      <c r="J201" s="250" t="n"/>
      <c r="K201" s="278" t="inlineStr">
        <is>
          <t>TBM</t>
        </is>
      </c>
      <c r="L201" s="279" t="inlineStr">
        <is>
          <t>DRIVES &amp; PT</t>
        </is>
      </c>
    </row>
    <row r="202" ht="22" customFormat="1" customHeight="1" s="251">
      <c r="A202" s="357" t="n">
        <v>46207</v>
      </c>
      <c r="B202" s="250" t="inlineStr">
        <is>
          <t>Oven_</t>
        </is>
      </c>
      <c r="C202" s="250" t="inlineStr">
        <is>
          <t>Oven</t>
        </is>
      </c>
      <c r="D202" s="250" t="inlineStr">
        <is>
          <t>Exhaust Pressure Switch Fault</t>
        </is>
      </c>
      <c r="E202" s="250" t="inlineStr">
        <is>
          <t>Unplanned_Loss</t>
        </is>
      </c>
      <c r="F202" s="250" t="inlineStr">
        <is>
          <t>Breakdowns</t>
        </is>
      </c>
      <c r="G202" s="250" t="n"/>
      <c r="H202" s="252" t="n">
        <v>120</v>
      </c>
      <c r="I202" s="250" t="n">
        <v>120</v>
      </c>
      <c r="J202" s="250" t="n"/>
      <c r="K202" s="278" t="inlineStr">
        <is>
          <t>TBM</t>
        </is>
      </c>
      <c r="L202" s="279" t="inlineStr">
        <is>
          <t>DRIVES &amp; PT</t>
        </is>
      </c>
    </row>
    <row r="203" ht="22" customFormat="1" customHeight="1" s="251">
      <c r="A203" s="357" t="n">
        <v>46208</v>
      </c>
      <c r="B203" s="250" t="inlineStr">
        <is>
          <t>Oven_</t>
        </is>
      </c>
      <c r="C203" s="250" t="inlineStr">
        <is>
          <t>Oven</t>
        </is>
      </c>
      <c r="D203" s="250" t="inlineStr">
        <is>
          <t>Exhaust Pressure Switch Fault</t>
        </is>
      </c>
      <c r="E203" s="250" t="inlineStr">
        <is>
          <t>Unplanned_Loss</t>
        </is>
      </c>
      <c r="F203" s="250" t="inlineStr">
        <is>
          <t>Breakdowns</t>
        </is>
      </c>
      <c r="G203" s="250" t="n"/>
      <c r="H203" s="252" t="n">
        <v>540</v>
      </c>
      <c r="I203" s="250" t="n">
        <v>540</v>
      </c>
      <c r="J203" s="250" t="n"/>
      <c r="K203" s="278" t="inlineStr">
        <is>
          <t>TBM</t>
        </is>
      </c>
      <c r="L203" s="279" t="inlineStr">
        <is>
          <t>DRIVES &amp; PT</t>
        </is>
      </c>
    </row>
    <row r="204" ht="22" customFormat="1" customHeight="1" s="251">
      <c r="A204" s="357" t="n">
        <v>46209</v>
      </c>
      <c r="B204" s="250" t="inlineStr">
        <is>
          <t>Oven_</t>
        </is>
      </c>
      <c r="C204" s="250" t="inlineStr">
        <is>
          <t>Oven</t>
        </is>
      </c>
      <c r="D204" s="250" t="inlineStr">
        <is>
          <t>Planned Maintenance</t>
        </is>
      </c>
      <c r="E204" s="250" t="inlineStr">
        <is>
          <t>Planned_Loss</t>
        </is>
      </c>
      <c r="F204" s="250" t="inlineStr">
        <is>
          <t>Planned_Maintenance</t>
        </is>
      </c>
      <c r="G204" s="250" t="n"/>
      <c r="H204" s="252" t="n">
        <v>60</v>
      </c>
      <c r="I204" s="250" t="n">
        <v>60</v>
      </c>
      <c r="J204" s="250" t="n"/>
      <c r="K204" s="278" t="n"/>
      <c r="L204" s="279" t="n"/>
    </row>
    <row r="205" ht="22" customFormat="1" customHeight="1" s="251">
      <c r="A205" s="357" t="n">
        <v>46209</v>
      </c>
      <c r="B205" s="250" t="inlineStr">
        <is>
          <t>TTLI_</t>
        </is>
      </c>
      <c r="C205" s="250" t="inlineStr">
        <is>
          <t>TTLI3_</t>
        </is>
      </c>
      <c r="D205" s="250" t="inlineStr">
        <is>
          <t>Bar breakage issue</t>
        </is>
      </c>
      <c r="E205" s="250" t="inlineStr">
        <is>
          <t>Unplanned_Loss</t>
        </is>
      </c>
      <c r="F205" s="250" t="inlineStr">
        <is>
          <t>Operational_Losses</t>
        </is>
      </c>
      <c r="G205" s="250" t="n"/>
      <c r="H205" s="252" t="n">
        <v>360</v>
      </c>
      <c r="I205" s="250" t="n">
        <v>90</v>
      </c>
      <c r="J205" s="250" t="n"/>
      <c r="K205" s="278" t="inlineStr">
        <is>
          <t>TBM</t>
        </is>
      </c>
      <c r="L205" s="279" t="inlineStr">
        <is>
          <t>FASTENERS</t>
        </is>
      </c>
    </row>
    <row r="206" ht="22" customFormat="1" customHeight="1" s="251">
      <c r="A206" s="357" t="n">
        <v>46210</v>
      </c>
      <c r="B206" s="250" t="inlineStr">
        <is>
          <t>TTLI_</t>
        </is>
      </c>
      <c r="C206" s="250" t="inlineStr">
        <is>
          <t>TTLI3_</t>
        </is>
      </c>
      <c r="D206" s="250" t="inlineStr">
        <is>
          <t>Bar breakage issue</t>
        </is>
      </c>
      <c r="E206" s="250" t="inlineStr">
        <is>
          <t>Unplanned_Loss</t>
        </is>
      </c>
      <c r="F206" s="250" t="inlineStr">
        <is>
          <t>Breakdowns</t>
        </is>
      </c>
      <c r="G206" s="250" t="n"/>
      <c r="H206" s="252" t="n">
        <v>960</v>
      </c>
      <c r="I206" s="250">
        <f>960/4</f>
        <v/>
      </c>
      <c r="J206" s="250" t="inlineStr">
        <is>
          <t>Gear Box Replaced</t>
        </is>
      </c>
      <c r="K206" s="278" t="inlineStr">
        <is>
          <t>TBM</t>
        </is>
      </c>
      <c r="L206" s="279" t="inlineStr">
        <is>
          <t>DRIVES &amp; PT</t>
        </is>
      </c>
    </row>
    <row r="207" ht="22" customFormat="1" customHeight="1" s="251">
      <c r="A207" s="357" t="n">
        <v>46211</v>
      </c>
      <c r="B207" s="250" t="inlineStr">
        <is>
          <t>Oven_</t>
        </is>
      </c>
      <c r="C207" s="250" t="inlineStr">
        <is>
          <t>Oven</t>
        </is>
      </c>
      <c r="D207" s="250" t="inlineStr">
        <is>
          <t>Die Scrapper striking with Dies</t>
        </is>
      </c>
      <c r="E207" s="250" t="inlineStr">
        <is>
          <t>Unplanned_Loss</t>
        </is>
      </c>
      <c r="F207" s="250" t="inlineStr">
        <is>
          <t>Breakdowns</t>
        </is>
      </c>
      <c r="G207" s="250" t="n"/>
      <c r="H207" s="252" t="n">
        <v>480</v>
      </c>
      <c r="I207" s="250" t="n">
        <v>480</v>
      </c>
      <c r="J207" s="250" t="n"/>
      <c r="K207" s="278" t="inlineStr">
        <is>
          <t>TBM</t>
        </is>
      </c>
      <c r="L207" s="279" t="inlineStr">
        <is>
          <t>FASTENERS</t>
        </is>
      </c>
    </row>
    <row r="208" ht="22" customFormat="1" customHeight="1" s="251">
      <c r="A208" s="357" t="n">
        <v>46213</v>
      </c>
      <c r="B208" s="250" t="inlineStr">
        <is>
          <t>Oven_</t>
        </is>
      </c>
      <c r="C208" s="250" t="inlineStr">
        <is>
          <t>Oven</t>
        </is>
      </c>
      <c r="D208" s="250" t="inlineStr">
        <is>
          <t>Die Scrapper striking with Dies</t>
        </is>
      </c>
      <c r="E208" s="250" t="inlineStr">
        <is>
          <t>Unplanned_Loss</t>
        </is>
      </c>
      <c r="F208" s="250" t="inlineStr">
        <is>
          <t>Breakdowns</t>
        </is>
      </c>
      <c r="G208" s="250" t="n"/>
      <c r="H208" s="252" t="n">
        <v>650</v>
      </c>
      <c r="I208" s="250" t="n">
        <v>650</v>
      </c>
      <c r="J208" s="250" t="n"/>
      <c r="K208" s="278" t="inlineStr">
        <is>
          <t>TBM</t>
        </is>
      </c>
      <c r="L208" s="279" t="inlineStr">
        <is>
          <t>FASTENERS</t>
        </is>
      </c>
    </row>
    <row r="209" ht="22" customFormat="1" customHeight="1" s="251">
      <c r="A209" s="357" t="n">
        <v>46217</v>
      </c>
      <c r="B209" s="250" t="inlineStr">
        <is>
          <t>Utility_</t>
        </is>
      </c>
      <c r="C209" s="250" t="inlineStr">
        <is>
          <t>Compressed_air</t>
        </is>
      </c>
      <c r="D209" s="250" t="inlineStr">
        <is>
          <t>Air Pressure Low</t>
        </is>
      </c>
      <c r="E209" s="250" t="inlineStr">
        <is>
          <t>Unplanned_Loss</t>
        </is>
      </c>
      <c r="F209" s="250" t="inlineStr">
        <is>
          <t>Line_Delays</t>
        </is>
      </c>
      <c r="G209" s="250" t="n"/>
      <c r="H209" s="252" t="n">
        <v>30</v>
      </c>
      <c r="I209" s="250" t="n">
        <v>30</v>
      </c>
      <c r="J209" s="250" t="n"/>
      <c r="K209" s="278" t="n"/>
      <c r="L209" s="279" t="n"/>
    </row>
    <row r="210" ht="22" customFormat="1" customHeight="1" s="251">
      <c r="A210" s="357" t="n">
        <v>46218</v>
      </c>
      <c r="B210" s="250" t="inlineStr">
        <is>
          <t>Oven_</t>
        </is>
      </c>
      <c r="C210" s="250" t="inlineStr">
        <is>
          <t>Oven</t>
        </is>
      </c>
      <c r="D210" s="250" t="inlineStr">
        <is>
          <t>Bubble Scrapper Jam</t>
        </is>
      </c>
      <c r="E210" s="250" t="inlineStr">
        <is>
          <t>Unplanned_Loss</t>
        </is>
      </c>
      <c r="F210" s="250" t="inlineStr">
        <is>
          <t>Breakdowns</t>
        </is>
      </c>
      <c r="G210" s="250" t="n"/>
      <c r="H210" s="252" t="n">
        <v>45</v>
      </c>
      <c r="I210" s="250" t="n">
        <v>45</v>
      </c>
      <c r="J210" s="250" t="inlineStr">
        <is>
          <t>Bearing Housing found broken,Oil found in Terminal Box</t>
        </is>
      </c>
      <c r="K210" s="278" t="inlineStr">
        <is>
          <t>TBM</t>
        </is>
      </c>
      <c r="L210" s="279" t="inlineStr">
        <is>
          <t>DRIVES &amp; PT</t>
        </is>
      </c>
    </row>
    <row r="211" ht="22" customFormat="1" customHeight="1" s="251">
      <c r="A211" s="357" t="n">
        <v>46219</v>
      </c>
      <c r="B211" s="250" t="inlineStr">
        <is>
          <t>Line_</t>
        </is>
      </c>
      <c r="C211" s="250" t="inlineStr">
        <is>
          <t>Full_Line</t>
        </is>
      </c>
      <c r="D211" s="250" t="inlineStr">
        <is>
          <t>Sanitation</t>
        </is>
      </c>
      <c r="E211" s="250" t="inlineStr">
        <is>
          <t>Planned_Loss</t>
        </is>
      </c>
      <c r="F211" s="250" t="inlineStr">
        <is>
          <t>Sanitation</t>
        </is>
      </c>
      <c r="G211" s="250" t="n"/>
      <c r="H211" s="252" t="n">
        <v>720</v>
      </c>
      <c r="I211" s="250" t="n">
        <v>720</v>
      </c>
      <c r="J211" s="250" t="n"/>
      <c r="K211" s="278" t="n"/>
      <c r="L211" s="279" t="n"/>
    </row>
    <row r="212" ht="22" customFormat="1" customHeight="1" s="251">
      <c r="A212" s="357" t="n">
        <v>46219</v>
      </c>
      <c r="B212" s="250" t="inlineStr">
        <is>
          <t>Line_</t>
        </is>
      </c>
      <c r="C212" s="250" t="inlineStr">
        <is>
          <t>Full_Line</t>
        </is>
      </c>
      <c r="D212" s="250" t="inlineStr">
        <is>
          <t>Startup &amp; Shut down</t>
        </is>
      </c>
      <c r="E212" s="250" t="inlineStr">
        <is>
          <t>Planned_Loss</t>
        </is>
      </c>
      <c r="F212" s="250" t="inlineStr">
        <is>
          <t>Start_and_Finish_Production</t>
        </is>
      </c>
      <c r="G212" s="250" t="n"/>
      <c r="H212" s="252" t="n">
        <v>420</v>
      </c>
      <c r="I212" s="250" t="n">
        <v>420</v>
      </c>
      <c r="J212" s="250" t="n"/>
      <c r="K212" s="278" t="n"/>
      <c r="L212" s="279" t="n"/>
    </row>
    <row r="213" ht="22" customFormat="1" customHeight="1" s="251">
      <c r="A213" s="357" t="n">
        <v>46220</v>
      </c>
      <c r="B213" s="250" t="inlineStr">
        <is>
          <t>Book_Cooler_</t>
        </is>
      </c>
      <c r="C213" s="250" t="inlineStr">
        <is>
          <t>Book_Cooler</t>
        </is>
      </c>
      <c r="D213" s="250" t="inlineStr">
        <is>
          <t>Book Cooler chain length correction</t>
        </is>
      </c>
      <c r="E213" s="250" t="inlineStr">
        <is>
          <t>Unplanned_Loss</t>
        </is>
      </c>
      <c r="F213" s="250" t="inlineStr">
        <is>
          <t>Breakdowns</t>
        </is>
      </c>
      <c r="G213" s="250" t="n"/>
      <c r="H213" s="252" t="n">
        <v>140</v>
      </c>
      <c r="I213" s="250" t="n">
        <v>140</v>
      </c>
      <c r="J213" s="250" t="n"/>
      <c r="K213" s="278" t="inlineStr">
        <is>
          <t>TBM</t>
        </is>
      </c>
      <c r="L213" s="279" t="inlineStr">
        <is>
          <t>DRIVES &amp; PT</t>
        </is>
      </c>
    </row>
    <row r="214" ht="22" customFormat="1" customHeight="1" s="251">
      <c r="A214" s="357" t="n">
        <v>46220</v>
      </c>
      <c r="B214" s="250" t="inlineStr">
        <is>
          <t>Line_</t>
        </is>
      </c>
      <c r="C214" s="250" t="inlineStr">
        <is>
          <t>Full_Line</t>
        </is>
      </c>
      <c r="D214" s="250" t="inlineStr">
        <is>
          <t>Changeover from 48units to 30 units</t>
        </is>
      </c>
      <c r="E214" s="250" t="inlineStr">
        <is>
          <t>Planned_Loss</t>
        </is>
      </c>
      <c r="F214" s="250" t="inlineStr">
        <is>
          <t>Changeovers</t>
        </is>
      </c>
      <c r="G214" s="250" t="n"/>
      <c r="H214" s="252" t="n">
        <v>60</v>
      </c>
      <c r="I214" s="250" t="n">
        <v>60</v>
      </c>
      <c r="J214" s="250" t="n"/>
      <c r="K214" s="278" t="n"/>
      <c r="L214" s="279" t="n"/>
    </row>
    <row r="215" ht="22" customFormat="1" customHeight="1" s="251">
      <c r="A215" s="357" t="n">
        <v>46221</v>
      </c>
      <c r="B215" s="250" t="inlineStr">
        <is>
          <t>Oven_</t>
        </is>
      </c>
      <c r="C215" s="250" t="inlineStr">
        <is>
          <t>Oven</t>
        </is>
      </c>
      <c r="D215" s="250" t="inlineStr">
        <is>
          <t>Bubble Scrapper Jam</t>
        </is>
      </c>
      <c r="E215" s="250" t="inlineStr">
        <is>
          <t>Unplanned_Loss</t>
        </is>
      </c>
      <c r="F215" s="250" t="inlineStr">
        <is>
          <t>Breakdowns</t>
        </is>
      </c>
      <c r="G215" s="250" t="n"/>
      <c r="H215" s="252" t="n">
        <v>45</v>
      </c>
      <c r="I215" s="250" t="n">
        <v>45</v>
      </c>
      <c r="J215" s="250" t="n"/>
      <c r="K215" s="278" t="inlineStr">
        <is>
          <t>ABH</t>
        </is>
      </c>
      <c r="L215" s="279" t="inlineStr">
        <is>
          <t>DRIVES &amp; PT</t>
        </is>
      </c>
    </row>
    <row r="216" ht="22" customFormat="1" customHeight="1" s="251">
      <c r="A216" s="357" t="n">
        <v>46221</v>
      </c>
      <c r="B216" s="250" t="inlineStr">
        <is>
          <t>TTLI_</t>
        </is>
      </c>
      <c r="C216" s="250" t="inlineStr">
        <is>
          <t>TTLI2_</t>
        </is>
      </c>
      <c r="D216" s="250" t="inlineStr">
        <is>
          <t>FT Cylinder broken</t>
        </is>
      </c>
      <c r="E216" s="250" t="inlineStr">
        <is>
          <t>Unplanned_Loss</t>
        </is>
      </c>
      <c r="F216" s="250" t="inlineStr">
        <is>
          <t>Breakdowns</t>
        </is>
      </c>
      <c r="G216" s="250" t="n"/>
      <c r="H216" s="252" t="n">
        <v>80</v>
      </c>
      <c r="I216" s="250" t="n">
        <v>20</v>
      </c>
      <c r="J216" s="250" t="n"/>
      <c r="K216" s="278" t="n"/>
      <c r="L216" s="279" t="n"/>
    </row>
    <row r="217" ht="22" customFormat="1" customHeight="1" s="251">
      <c r="A217" s="357" t="n">
        <v>46221</v>
      </c>
      <c r="B217" s="250" t="inlineStr">
        <is>
          <t>TTLI_</t>
        </is>
      </c>
      <c r="C217" s="250" t="inlineStr">
        <is>
          <t>TTLI2_</t>
        </is>
      </c>
      <c r="D217" s="250" t="inlineStr">
        <is>
          <t>Closing unit chain homing issue</t>
        </is>
      </c>
      <c r="E217" s="250" t="inlineStr">
        <is>
          <t>Unplanned_Loss</t>
        </is>
      </c>
      <c r="F217" s="250" t="inlineStr">
        <is>
          <t>Operational_Losses</t>
        </is>
      </c>
      <c r="G217" s="250" t="n"/>
      <c r="H217" s="252" t="n">
        <v>100</v>
      </c>
      <c r="I217" s="250" t="n">
        <v>25</v>
      </c>
      <c r="J217" s="250" t="n"/>
      <c r="K217" s="278" t="n"/>
      <c r="L217" s="279" t="n"/>
    </row>
    <row r="218" ht="22" customFormat="1" customHeight="1" s="251">
      <c r="A218" s="357" t="n">
        <v>46222</v>
      </c>
      <c r="B218" s="250" t="inlineStr">
        <is>
          <t>Oven_</t>
        </is>
      </c>
      <c r="C218" s="250" t="inlineStr">
        <is>
          <t>Oven</t>
        </is>
      </c>
      <c r="D218" s="250" t="inlineStr">
        <is>
          <t>Exhaust Pressure Switch Fault</t>
        </is>
      </c>
      <c r="E218" s="250" t="inlineStr">
        <is>
          <t>Unplanned_Loss</t>
        </is>
      </c>
      <c r="F218" s="250" t="inlineStr">
        <is>
          <t>Breakdowns</t>
        </is>
      </c>
      <c r="G218" s="250" t="n"/>
      <c r="H218" s="252" t="n">
        <v>90</v>
      </c>
      <c r="I218" s="250" t="n">
        <v>90</v>
      </c>
      <c r="J218" s="250" t="n"/>
      <c r="K218" s="278" t="n"/>
      <c r="L218" s="279" t="n"/>
    </row>
    <row r="219" ht="22" customFormat="1" customHeight="1" s="251">
      <c r="A219" s="357" t="n">
        <v>46265</v>
      </c>
      <c r="B219" s="250" t="inlineStr">
        <is>
          <t>HCM_</t>
        </is>
      </c>
      <c r="C219" s="281" t="inlineStr">
        <is>
          <t>Perk-HCM-1</t>
        </is>
      </c>
      <c r="D219" s="281" t="inlineStr">
        <is>
          <t>FBX: Jam At Infeed</t>
        </is>
      </c>
      <c r="E219" s="250" t="inlineStr">
        <is>
          <t>Unplanned_Loss</t>
        </is>
      </c>
      <c r="F219" s="250" t="inlineStr">
        <is>
          <t>Minor_Stoppages</t>
        </is>
      </c>
      <c r="G219" s="250" t="n"/>
      <c r="H219" s="360" t="n">
        <v>13.1725166666667</v>
      </c>
      <c r="I219" s="252">
        <f>Table2[[#This Row],[Equipment Downtime]]/7</f>
        <v/>
      </c>
      <c r="J219" s="243" t="n"/>
      <c r="K219" s="244" t="n"/>
      <c r="L219" s="78" t="n"/>
    </row>
    <row r="220" ht="22" customHeight="1" s="452">
      <c r="A220" s="357" t="n">
        <v>46265</v>
      </c>
      <c r="B220" s="250" t="inlineStr">
        <is>
          <t>HCM_</t>
        </is>
      </c>
      <c r="C220" s="281" t="inlineStr">
        <is>
          <t>Perk-HCM-1</t>
        </is>
      </c>
      <c r="D220" s="281" t="inlineStr">
        <is>
          <t>FBX: Overflow At Infeed</t>
        </is>
      </c>
      <c r="E220" s="250" t="inlineStr">
        <is>
          <t>Unplanned_Loss</t>
        </is>
      </c>
      <c r="F220" s="250" t="inlineStr">
        <is>
          <t>Minor_Stoppages</t>
        </is>
      </c>
      <c r="G220" s="250" t="n"/>
      <c r="H220" s="360" t="n">
        <v>26.6045166666667</v>
      </c>
      <c r="I220" s="252">
        <f>Table2[[#This Row],[Equipment Downtime]]/7</f>
        <v/>
      </c>
      <c r="J220" s="243" t="n"/>
      <c r="K220" s="78" t="n"/>
      <c r="L220" s="78" t="n"/>
    </row>
    <row r="221" ht="22" customHeight="1" s="452">
      <c r="A221" s="357" t="n">
        <v>46265</v>
      </c>
      <c r="B221" s="250" t="inlineStr">
        <is>
          <t>HCM_</t>
        </is>
      </c>
      <c r="C221" s="281" t="inlineStr">
        <is>
          <t>Perk-HCM-1</t>
        </is>
      </c>
      <c r="D221" s="281" t="inlineStr">
        <is>
          <t>HXX: Film Is Broken</t>
        </is>
      </c>
      <c r="E221" s="250" t="inlineStr">
        <is>
          <t>Unplanned_Loss</t>
        </is>
      </c>
      <c r="F221" s="250" t="inlineStr">
        <is>
          <t>Minor_Stoppages</t>
        </is>
      </c>
      <c r="G221" s="250" t="n"/>
      <c r="H221" s="360" t="n">
        <v>31.7644166666667</v>
      </c>
      <c r="I221" s="252">
        <f>Table2[[#This Row],[Equipment Downtime]]/7</f>
        <v/>
      </c>
      <c r="J221" s="243" t="n"/>
      <c r="K221" s="244" t="n"/>
      <c r="L221" s="78" t="n"/>
    </row>
    <row r="222" ht="22" customHeight="1" s="452">
      <c r="A222" s="357" t="n">
        <v>46265</v>
      </c>
      <c r="B222" s="250" t="inlineStr">
        <is>
          <t>HCM_</t>
        </is>
      </c>
      <c r="C222" s="281" t="inlineStr">
        <is>
          <t>Perk-HCM-2</t>
        </is>
      </c>
      <c r="D222" s="281" t="inlineStr">
        <is>
          <t>FBX: Jam At Infeed</t>
        </is>
      </c>
      <c r="E222" s="250" t="inlineStr">
        <is>
          <t>Unplanned_Loss</t>
        </is>
      </c>
      <c r="F222" s="250" t="inlineStr">
        <is>
          <t>Minor_Stoppages</t>
        </is>
      </c>
      <c r="G222" s="250" t="n"/>
      <c r="H222" s="360" t="n">
        <v>9.47596666666667</v>
      </c>
      <c r="I222" s="252">
        <f>Table2[[#This Row],[Equipment Downtime]]/7</f>
        <v/>
      </c>
      <c r="J222" s="243" t="n"/>
      <c r="K222" s="244" t="n"/>
      <c r="L222" s="78" t="n"/>
    </row>
    <row r="223" ht="22" customHeight="1" s="452">
      <c r="A223" s="357" t="n">
        <v>46265</v>
      </c>
      <c r="B223" s="250" t="inlineStr">
        <is>
          <t>HCM_</t>
        </is>
      </c>
      <c r="C223" s="281" t="inlineStr">
        <is>
          <t>Perk-HCM-2</t>
        </is>
      </c>
      <c r="D223" s="281" t="inlineStr">
        <is>
          <t>HXX: Both Film Reels Are Empty</t>
        </is>
      </c>
      <c r="E223" s="250" t="inlineStr">
        <is>
          <t>Unplanned_Loss</t>
        </is>
      </c>
      <c r="F223" s="250" t="inlineStr">
        <is>
          <t>Minor_Stoppages</t>
        </is>
      </c>
      <c r="G223" s="250" t="n"/>
      <c r="H223" s="360" t="n">
        <v>19.1664833333333</v>
      </c>
      <c r="I223" s="252">
        <f>Table2[[#This Row],[Equipment Downtime]]/7</f>
        <v/>
      </c>
      <c r="J223" s="243" t="n"/>
      <c r="K223" s="244" t="n"/>
      <c r="L223" s="78" t="n"/>
    </row>
    <row r="224" ht="22" customHeight="1" s="452">
      <c r="A224" s="357" t="n">
        <v>46265</v>
      </c>
      <c r="B224" s="250" t="inlineStr">
        <is>
          <t>HCM_</t>
        </is>
      </c>
      <c r="C224" s="281" t="inlineStr">
        <is>
          <t>Perk-HCM-2</t>
        </is>
      </c>
      <c r="D224" s="281" t="inlineStr">
        <is>
          <t>HXX: Film Is Broken</t>
        </is>
      </c>
      <c r="E224" s="250" t="inlineStr">
        <is>
          <t>Unplanned_Loss</t>
        </is>
      </c>
      <c r="F224" s="250" t="inlineStr">
        <is>
          <t>Minor_Stoppages</t>
        </is>
      </c>
      <c r="G224" s="250" t="n"/>
      <c r="H224" s="360" t="n">
        <v>36.40575</v>
      </c>
      <c r="I224" s="252">
        <f>Table2[[#This Row],[Equipment Downtime]]/7</f>
        <v/>
      </c>
      <c r="J224" s="243" t="n"/>
      <c r="K224" s="244" t="n"/>
      <c r="L224" s="78" t="n"/>
    </row>
    <row r="225" ht="22" customHeight="1" s="452">
      <c r="A225" s="357" t="n">
        <v>46265</v>
      </c>
      <c r="B225" s="250" t="inlineStr">
        <is>
          <t>HCM_</t>
        </is>
      </c>
      <c r="C225" s="281" t="inlineStr">
        <is>
          <t>Perk-HCM-3</t>
        </is>
      </c>
      <c r="D225" s="281" t="inlineStr">
        <is>
          <t>FBX: Jam At Infeed</t>
        </is>
      </c>
      <c r="E225" s="250" t="inlineStr">
        <is>
          <t>Unplanned_Loss</t>
        </is>
      </c>
      <c r="F225" s="250" t="inlineStr">
        <is>
          <t>Minor_Stoppages</t>
        </is>
      </c>
      <c r="G225" s="250" t="n"/>
      <c r="H225" s="360" t="n">
        <v>5.31363333333333</v>
      </c>
      <c r="I225" s="252">
        <f>Table2[[#This Row],[Equipment Downtime]]/7</f>
        <v/>
      </c>
      <c r="J225" s="243" t="n"/>
      <c r="K225" s="244" t="n"/>
      <c r="L225" s="78" t="n"/>
    </row>
    <row r="226" ht="22" customHeight="1" s="452">
      <c r="A226" s="357" t="n">
        <v>46265</v>
      </c>
      <c r="B226" s="250" t="inlineStr">
        <is>
          <t>HCM_</t>
        </is>
      </c>
      <c r="C226" s="281" t="inlineStr">
        <is>
          <t>Perk-HCM-3</t>
        </is>
      </c>
      <c r="D226" s="281" t="inlineStr">
        <is>
          <t>FBX: Overflow At Infeed</t>
        </is>
      </c>
      <c r="E226" s="250" t="inlineStr">
        <is>
          <t>Unplanned_Loss</t>
        </is>
      </c>
      <c r="F226" s="250" t="inlineStr">
        <is>
          <t>Minor_Stoppages</t>
        </is>
      </c>
      <c r="G226" s="250" t="n"/>
      <c r="H226" s="360" t="n">
        <v>7.8098</v>
      </c>
      <c r="I226" s="252">
        <f>Table2[[#This Row],[Equipment Downtime]]/7</f>
        <v/>
      </c>
      <c r="J226" s="243" t="n"/>
      <c r="K226" s="244" t="n"/>
      <c r="L226" s="78" t="n"/>
    </row>
    <row r="227" ht="22" customHeight="1" s="452">
      <c r="A227" s="357" t="n">
        <v>46265</v>
      </c>
      <c r="B227" s="250" t="inlineStr">
        <is>
          <t>HCM_</t>
        </is>
      </c>
      <c r="C227" s="281" t="inlineStr">
        <is>
          <t>Perk-HCM-3</t>
        </is>
      </c>
      <c r="D227" s="281" t="inlineStr">
        <is>
          <t>HXX: Infeed Rejection Consecutive</t>
        </is>
      </c>
      <c r="E227" s="250" t="inlineStr">
        <is>
          <t>Unplanned_Loss</t>
        </is>
      </c>
      <c r="F227" s="250" t="inlineStr">
        <is>
          <t>Minor_Stoppages</t>
        </is>
      </c>
      <c r="G227" s="250" t="n"/>
      <c r="H227" s="360" t="n">
        <v>7.4155</v>
      </c>
      <c r="I227" s="252">
        <f>Table2[[#This Row],[Equipment Downtime]]/7</f>
        <v/>
      </c>
      <c r="J227" s="243" t="n"/>
      <c r="K227" s="244" t="n"/>
      <c r="L227" s="78" t="n"/>
    </row>
    <row r="228" ht="22" customHeight="1" s="452">
      <c r="A228" s="357" t="n">
        <v>46265</v>
      </c>
      <c r="B228" s="250" t="inlineStr">
        <is>
          <t>HCM_</t>
        </is>
      </c>
      <c r="C228" s="281" t="inlineStr">
        <is>
          <t>Perk-HCM-4</t>
        </is>
      </c>
      <c r="D228" s="281" t="inlineStr">
        <is>
          <t>Cover Folding Box Open</t>
        </is>
      </c>
      <c r="E228" s="250" t="inlineStr">
        <is>
          <t>Unplanned_Loss</t>
        </is>
      </c>
      <c r="F228" s="250" t="inlineStr">
        <is>
          <t>Minor_Stoppages</t>
        </is>
      </c>
      <c r="G228" s="250" t="n"/>
      <c r="H228" s="360" t="n">
        <v>6.1992</v>
      </c>
      <c r="I228" s="252">
        <f>Table2[[#This Row],[Equipment Downtime]]/7</f>
        <v/>
      </c>
      <c r="J228" s="243" t="n"/>
      <c r="K228" s="244" t="n"/>
      <c r="L228" s="78" t="n"/>
    </row>
    <row r="229" ht="22" customHeight="1" s="452">
      <c r="A229" s="357" t="n">
        <v>46265</v>
      </c>
      <c r="B229" s="250" t="inlineStr">
        <is>
          <t>HCM_</t>
        </is>
      </c>
      <c r="C229" s="281" t="inlineStr">
        <is>
          <t>Perk-HCM-4</t>
        </is>
      </c>
      <c r="D229" s="281" t="inlineStr">
        <is>
          <t>FBX: Jam At Infeed</t>
        </is>
      </c>
      <c r="E229" s="250" t="inlineStr">
        <is>
          <t>Unplanned_Loss</t>
        </is>
      </c>
      <c r="F229" s="250" t="inlineStr">
        <is>
          <t>Minor_Stoppages</t>
        </is>
      </c>
      <c r="G229" s="250" t="n"/>
      <c r="H229" s="360" t="n">
        <v>25.1604166666667</v>
      </c>
      <c r="I229" s="252">
        <f>Table2[[#This Row],[Equipment Downtime]]/7</f>
        <v/>
      </c>
      <c r="J229" s="243" t="n"/>
      <c r="K229" s="244" t="n"/>
      <c r="L229" s="78" t="n"/>
    </row>
    <row r="230" ht="22" customHeight="1" s="452">
      <c r="A230" s="357" t="n">
        <v>46265</v>
      </c>
      <c r="B230" s="250" t="inlineStr">
        <is>
          <t>HCM_</t>
        </is>
      </c>
      <c r="C230" s="281" t="inlineStr">
        <is>
          <t>Perk-HCM-4</t>
        </is>
      </c>
      <c r="D230" s="281" t="inlineStr">
        <is>
          <t>HXX: Infeed Rejection Consecutive</t>
        </is>
      </c>
      <c r="E230" s="250" t="inlineStr">
        <is>
          <t>Unplanned_Loss</t>
        </is>
      </c>
      <c r="F230" s="250" t="inlineStr">
        <is>
          <t>Minor_Stoppages</t>
        </is>
      </c>
      <c r="G230" s="250" t="n"/>
      <c r="H230" s="360" t="n">
        <v>3.86748333333333</v>
      </c>
      <c r="I230" s="252">
        <f>Table2[[#This Row],[Equipment Downtime]]/7</f>
        <v/>
      </c>
      <c r="J230" s="243" t="n"/>
      <c r="K230" s="244" t="n"/>
      <c r="L230" s="78" t="n"/>
    </row>
    <row r="231" ht="22" customHeight="1" s="452">
      <c r="A231" s="357" t="n">
        <v>46265</v>
      </c>
      <c r="B231" s="250" t="inlineStr">
        <is>
          <t>HCM_</t>
        </is>
      </c>
      <c r="C231" s="281" t="inlineStr">
        <is>
          <t>Perk-HLM-1</t>
        </is>
      </c>
      <c r="D231" s="281" t="inlineStr">
        <is>
          <t>OverHeight Product Detected</t>
        </is>
      </c>
      <c r="E231" s="250" t="inlineStr">
        <is>
          <t>Unplanned_Loss</t>
        </is>
      </c>
      <c r="F231" s="250" t="inlineStr">
        <is>
          <t>Minor_Stoppages</t>
        </is>
      </c>
      <c r="G231" s="250" t="n"/>
      <c r="H231" s="360" t="n">
        <v>74.79871666666671</v>
      </c>
      <c r="I231" s="252">
        <f>Table2[[#This Row],[Equipment Downtime]]/7</f>
        <v/>
      </c>
      <c r="J231" s="243" t="n"/>
      <c r="K231" s="244" t="n"/>
      <c r="L231" s="78" t="n"/>
    </row>
    <row r="232" ht="22" customHeight="1" s="452">
      <c r="A232" s="357" t="n">
        <v>46265</v>
      </c>
      <c r="B232" s="250" t="inlineStr">
        <is>
          <t>HCM_</t>
        </is>
      </c>
      <c r="C232" s="281" t="inlineStr">
        <is>
          <t>Perk-HLM-1</t>
        </is>
      </c>
      <c r="D232" s="281" t="inlineStr">
        <is>
          <t>Paper Out Of Register</t>
        </is>
      </c>
      <c r="E232" s="250" t="inlineStr">
        <is>
          <t>Unplanned_Loss</t>
        </is>
      </c>
      <c r="F232" s="250" t="inlineStr">
        <is>
          <t>Minor_Stoppages</t>
        </is>
      </c>
      <c r="G232" s="250" t="n"/>
      <c r="H232" s="360" t="n">
        <v>63.5842833333333</v>
      </c>
      <c r="I232" s="252">
        <f>Table2[[#This Row],[Equipment Downtime]]/7</f>
        <v/>
      </c>
      <c r="J232" s="243" t="n"/>
      <c r="K232" s="244" t="n"/>
      <c r="L232" s="78" t="n"/>
    </row>
    <row r="233" ht="22" customHeight="1" s="452">
      <c r="A233" s="357" t="n">
        <v>46265</v>
      </c>
      <c r="B233" s="250" t="inlineStr">
        <is>
          <t>HCM_</t>
        </is>
      </c>
      <c r="C233" s="281" t="inlineStr">
        <is>
          <t>Perk-HLM-1</t>
        </is>
      </c>
      <c r="D233" s="281" t="inlineStr">
        <is>
          <t>Product jam detected at flow wrapper infeed</t>
        </is>
      </c>
      <c r="E233" s="250" t="inlineStr">
        <is>
          <t>Unplanned_Loss</t>
        </is>
      </c>
      <c r="F233" s="250" t="inlineStr">
        <is>
          <t>Minor_Stoppages</t>
        </is>
      </c>
      <c r="G233" s="250" t="n"/>
      <c r="H233" s="360" t="n">
        <v>44.9662</v>
      </c>
      <c r="I233" s="252">
        <f>Table2[[#This Row],[Equipment Downtime]]/7</f>
        <v/>
      </c>
      <c r="J233" s="243" t="n"/>
      <c r="K233" s="244" t="n"/>
      <c r="L233" s="78" t="n"/>
    </row>
    <row r="234" ht="22" customHeight="1" s="452">
      <c r="A234" s="357" t="n">
        <v>46265</v>
      </c>
      <c r="B234" s="250" t="inlineStr">
        <is>
          <t>HCM_</t>
        </is>
      </c>
      <c r="C234" s="281" t="inlineStr">
        <is>
          <t>Perk-HLM-2</t>
        </is>
      </c>
      <c r="D234" s="281" t="inlineStr">
        <is>
          <t>OverHeight Product Detected</t>
        </is>
      </c>
      <c r="E234" s="250" t="inlineStr">
        <is>
          <t>Unplanned_Loss</t>
        </is>
      </c>
      <c r="F234" s="250" t="inlineStr">
        <is>
          <t>Minor_Stoppages</t>
        </is>
      </c>
      <c r="G234" s="250" t="n"/>
      <c r="H234" s="360" t="n">
        <v>42.41645</v>
      </c>
      <c r="I234" s="252">
        <f>Table2[[#This Row],[Equipment Downtime]]/7</f>
        <v/>
      </c>
      <c r="J234" s="243" t="n"/>
      <c r="K234" s="244" t="n"/>
      <c r="L234" s="78" t="n"/>
    </row>
    <row r="235" ht="22" customHeight="1" s="452">
      <c r="A235" s="357" t="n">
        <v>46265</v>
      </c>
      <c r="B235" s="250" t="inlineStr">
        <is>
          <t>HCM_</t>
        </is>
      </c>
      <c r="C235" s="281" t="inlineStr">
        <is>
          <t>Perk-HLM-2</t>
        </is>
      </c>
      <c r="D235" s="281" t="inlineStr">
        <is>
          <t>Paper Out Of Register</t>
        </is>
      </c>
      <c r="E235" s="250" t="inlineStr">
        <is>
          <t>Unplanned_Loss</t>
        </is>
      </c>
      <c r="F235" s="250" t="inlineStr">
        <is>
          <t>Minor_Stoppages</t>
        </is>
      </c>
      <c r="G235" s="250" t="n"/>
      <c r="H235" s="360" t="n">
        <v>25.7246166666667</v>
      </c>
      <c r="I235" s="252">
        <f>Table2[[#This Row],[Equipment Downtime]]/7</f>
        <v/>
      </c>
      <c r="J235" s="243" t="n"/>
      <c r="K235" s="244" t="n"/>
      <c r="L235" s="78" t="n"/>
    </row>
    <row r="236" ht="22" customHeight="1" s="452">
      <c r="A236" s="357" t="n">
        <v>46265</v>
      </c>
      <c r="B236" s="250" t="inlineStr">
        <is>
          <t>HCM_</t>
        </is>
      </c>
      <c r="C236" s="281" t="inlineStr">
        <is>
          <t>Perk-HLM-2</t>
        </is>
      </c>
      <c r="D236" s="281" t="inlineStr">
        <is>
          <t>Product jam detected at flow wrapper infeed</t>
        </is>
      </c>
      <c r="E236" s="250" t="inlineStr">
        <is>
          <t>Unplanned_Loss</t>
        </is>
      </c>
      <c r="F236" s="250" t="inlineStr">
        <is>
          <t>Minor_Stoppages</t>
        </is>
      </c>
      <c r="G236" s="250" t="n"/>
      <c r="H236" s="360" t="n">
        <v>85.69335</v>
      </c>
      <c r="I236" s="252">
        <f>Table2[[#This Row],[Equipment Downtime]]/7</f>
        <v/>
      </c>
      <c r="J236" s="243" t="n"/>
      <c r="K236" s="244" t="n"/>
      <c r="L236" s="78" t="n"/>
    </row>
    <row r="237" ht="22" customHeight="1" s="452">
      <c r="A237" s="357" t="n">
        <v>46265</v>
      </c>
      <c r="B237" s="250" t="inlineStr">
        <is>
          <t>TTLI_</t>
        </is>
      </c>
      <c r="C237" s="281" t="inlineStr">
        <is>
          <t>Perk-TTLi-1</t>
        </is>
      </c>
      <c r="D237" s="281" t="inlineStr">
        <is>
          <t>CLO/CT11: Axis1 Position Error</t>
        </is>
      </c>
      <c r="E237" s="250" t="inlineStr">
        <is>
          <t>Unplanned_Loss</t>
        </is>
      </c>
      <c r="F237" s="250" t="inlineStr">
        <is>
          <t>Minor_Stoppages</t>
        </is>
      </c>
      <c r="G237" s="250" t="n"/>
      <c r="H237" s="360" t="n">
        <v>23.3940166666667</v>
      </c>
      <c r="I237" s="252">
        <f>Table2[[#This Row],[Equipment Downtime]]/7</f>
        <v/>
      </c>
      <c r="J237" s="243" t="n"/>
      <c r="K237" s="244" t="n"/>
      <c r="L237" s="78" t="n"/>
    </row>
    <row r="238" ht="22" customHeight="1" s="452">
      <c r="A238" s="357" t="n">
        <v>46265</v>
      </c>
      <c r="B238" s="250" t="inlineStr">
        <is>
          <t>TTLI_</t>
        </is>
      </c>
      <c r="C238" s="281" t="inlineStr">
        <is>
          <t>Perk-TTLi-1</t>
        </is>
      </c>
      <c r="D238" s="281" t="inlineStr">
        <is>
          <t>FOR/BP11: Hand Over Of Blank Failed</t>
        </is>
      </c>
      <c r="E238" s="250" t="inlineStr">
        <is>
          <t>Unplanned_Loss</t>
        </is>
      </c>
      <c r="F238" s="250" t="inlineStr">
        <is>
          <t>Minor_Stoppages</t>
        </is>
      </c>
      <c r="G238" s="250" t="n"/>
      <c r="H238" s="360" t="n">
        <v>28.5906666666667</v>
      </c>
      <c r="I238" s="252">
        <f>Table2[[#This Row],[Equipment Downtime]]/7</f>
        <v/>
      </c>
      <c r="J238" s="243" t="n"/>
      <c r="K238" s="244" t="n"/>
      <c r="L238" s="78" t="n"/>
    </row>
    <row r="239" ht="22" customHeight="1" s="452">
      <c r="A239" s="357" t="n">
        <v>46265</v>
      </c>
      <c r="B239" s="250" t="inlineStr">
        <is>
          <t>TTLI_</t>
        </is>
      </c>
      <c r="C239" s="281" t="inlineStr">
        <is>
          <t>Perk-TTLi-1</t>
        </is>
      </c>
      <c r="D239" s="281" t="inlineStr">
        <is>
          <t>FOR/FT11: Hand Over Failure Of Tray</t>
        </is>
      </c>
      <c r="E239" s="250" t="inlineStr">
        <is>
          <t>Unplanned_Loss</t>
        </is>
      </c>
      <c r="F239" s="250" t="inlineStr">
        <is>
          <t>Minor_Stoppages</t>
        </is>
      </c>
      <c r="G239" s="250" t="n"/>
      <c r="H239" s="360" t="n">
        <v>16.4804166666667</v>
      </c>
      <c r="I239" s="252">
        <f>Table2[[#This Row],[Equipment Downtime]]/7</f>
        <v/>
      </c>
      <c r="J239" s="243" t="n"/>
      <c r="K239" s="244" t="n"/>
      <c r="L239" s="78" t="n"/>
    </row>
    <row r="240" ht="22" customHeight="1" s="452">
      <c r="A240" s="357" t="n">
        <v>46265</v>
      </c>
      <c r="B240" s="250" t="inlineStr">
        <is>
          <t>TTLI_</t>
        </is>
      </c>
      <c r="C240" s="281" t="inlineStr">
        <is>
          <t>Perk-TTLi-2</t>
        </is>
      </c>
      <c r="D240" s="281" t="inlineStr">
        <is>
          <t>CLO/CT11: Axis1 Position Error</t>
        </is>
      </c>
      <c r="E240" s="250" t="inlineStr">
        <is>
          <t>Unplanned_Loss</t>
        </is>
      </c>
      <c r="F240" s="250" t="inlineStr">
        <is>
          <t>Minor_Stoppages</t>
        </is>
      </c>
      <c r="G240" s="243" t="n"/>
      <c r="H240" s="360" t="n">
        <v>8.729900000000001</v>
      </c>
      <c r="I240" s="252">
        <f>Table2[[#This Row],[Equipment Downtime]]/7</f>
        <v/>
      </c>
      <c r="J240" s="243" t="n"/>
      <c r="K240" s="244" t="n"/>
      <c r="L240" s="78" t="n"/>
    </row>
    <row r="241" ht="22" customHeight="1" s="452">
      <c r="A241" s="357" t="n">
        <v>46265</v>
      </c>
      <c r="B241" s="250" t="inlineStr">
        <is>
          <t>TTLI_</t>
        </is>
      </c>
      <c r="C241" s="281" t="inlineStr">
        <is>
          <t>Perk-TTLi-2</t>
        </is>
      </c>
      <c r="D241" s="281" t="inlineStr">
        <is>
          <t>FOR/BP11: Hand Over Of Blank Failed</t>
        </is>
      </c>
      <c r="E241" s="250" t="inlineStr">
        <is>
          <t>Unplanned_Loss</t>
        </is>
      </c>
      <c r="F241" s="250" t="inlineStr">
        <is>
          <t>Minor_Stoppages</t>
        </is>
      </c>
      <c r="G241" s="243" t="n"/>
      <c r="H241" s="360" t="n">
        <v>17.2247333333333</v>
      </c>
      <c r="I241" s="252">
        <f>Table2[[#This Row],[Equipment Downtime]]/7</f>
        <v/>
      </c>
      <c r="J241" s="243" t="n"/>
      <c r="K241" s="244" t="n"/>
      <c r="L241" s="78" t="n"/>
    </row>
    <row r="242" ht="22" customHeight="1" s="452">
      <c r="A242" s="357" t="n">
        <v>46265</v>
      </c>
      <c r="B242" s="250" t="inlineStr">
        <is>
          <t>TTLI_</t>
        </is>
      </c>
      <c r="C242" s="281" t="inlineStr">
        <is>
          <t>Perk-TTLi-2</t>
        </is>
      </c>
      <c r="D242" s="281" t="inlineStr">
        <is>
          <t>FOR/FT11: Hand Over Failure Of Tray</t>
        </is>
      </c>
      <c r="E242" s="250" t="inlineStr">
        <is>
          <t>Unplanned_Loss</t>
        </is>
      </c>
      <c r="F242" s="250" t="inlineStr">
        <is>
          <t>Minor_Stoppages</t>
        </is>
      </c>
      <c r="G242" s="243" t="n"/>
      <c r="H242" s="360" t="n">
        <v>2.52355</v>
      </c>
      <c r="I242" s="252">
        <f>Table2[[#This Row],[Equipment Downtime]]/7</f>
        <v/>
      </c>
      <c r="J242" s="243" t="n"/>
      <c r="K242" s="244" t="n"/>
      <c r="L242" s="78" t="n"/>
    </row>
    <row r="243" ht="22" customHeight="1" s="452">
      <c r="A243" s="357" t="n">
        <v>46265</v>
      </c>
      <c r="B243" s="250" t="inlineStr">
        <is>
          <t>TTLI_</t>
        </is>
      </c>
      <c r="C243" s="281" t="inlineStr">
        <is>
          <t>Perk-TTLi-3</t>
        </is>
      </c>
      <c r="D243" s="281" t="inlineStr">
        <is>
          <t>CLO/CT11: Axis1 Position Error</t>
        </is>
      </c>
      <c r="E243" s="250" t="inlineStr">
        <is>
          <t>Unplanned_Loss</t>
        </is>
      </c>
      <c r="F243" s="250" t="inlineStr">
        <is>
          <t>Minor_Stoppages</t>
        </is>
      </c>
      <c r="G243" s="243" t="n"/>
      <c r="H243" s="360" t="n">
        <v>9.32446666666667</v>
      </c>
      <c r="I243" s="252">
        <f>Table2[[#This Row],[Equipment Downtime]]/7</f>
        <v/>
      </c>
      <c r="J243" s="243" t="n"/>
      <c r="K243" s="244" t="n"/>
      <c r="L243" s="78" t="n"/>
    </row>
    <row r="244" ht="22" customHeight="1" s="452">
      <c r="A244" s="357" t="n">
        <v>46265</v>
      </c>
      <c r="B244" s="250" t="inlineStr">
        <is>
          <t>TTLI_</t>
        </is>
      </c>
      <c r="C244" s="281" t="inlineStr">
        <is>
          <t>Perk-TTLi-3</t>
        </is>
      </c>
      <c r="D244" s="281" t="inlineStr">
        <is>
          <t>LOD/PGR11: Product Frequency Too High</t>
        </is>
      </c>
      <c r="E244" s="250" t="inlineStr">
        <is>
          <t>Unplanned_Loss</t>
        </is>
      </c>
      <c r="F244" s="250" t="inlineStr">
        <is>
          <t>Minor_Stoppages</t>
        </is>
      </c>
      <c r="G244" s="243" t="n"/>
      <c r="H244" s="360" t="n">
        <v>0.625283333333333</v>
      </c>
      <c r="I244" s="252">
        <f>Table2[[#This Row],[Equipment Downtime]]/7</f>
        <v/>
      </c>
      <c r="J244" s="243" t="n"/>
      <c r="K244" s="244" t="n"/>
      <c r="L244" s="78" t="n"/>
    </row>
    <row r="245" ht="22" customHeight="1" s="452">
      <c r="A245" s="357" t="n">
        <v>46265</v>
      </c>
      <c r="B245" s="250" t="inlineStr">
        <is>
          <t>TTLI_</t>
        </is>
      </c>
      <c r="C245" s="281" t="inlineStr">
        <is>
          <t>Perk-TTLi-3</t>
        </is>
      </c>
      <c r="D245" s="281" t="inlineStr">
        <is>
          <t>LOD/TGR11: Robot-Gripper Sensor Fault</t>
        </is>
      </c>
      <c r="E245" s="250" t="inlineStr">
        <is>
          <t>Unplanned_Loss</t>
        </is>
      </c>
      <c r="F245" s="250" t="inlineStr">
        <is>
          <t>Minor_Stoppages</t>
        </is>
      </c>
      <c r="G245" s="243" t="n"/>
      <c r="H245" s="360" t="n">
        <v>8.185983333333329</v>
      </c>
      <c r="I245" s="252">
        <f>Table2[[#This Row],[Equipment Downtime]]/7</f>
        <v/>
      </c>
      <c r="J245" s="243" t="n"/>
      <c r="K245" s="244" t="n"/>
      <c r="L245" s="78" t="n"/>
    </row>
    <row r="246" ht="22" customHeight="1" s="452">
      <c r="A246" s="357" t="n">
        <v>46265</v>
      </c>
      <c r="B246" s="250" t="inlineStr">
        <is>
          <t>TTLI_</t>
        </is>
      </c>
      <c r="C246" s="281" t="inlineStr">
        <is>
          <t>Perk-TTLi-4</t>
        </is>
      </c>
      <c r="D246" s="281" t="inlineStr">
        <is>
          <t>LOD/EM: Emergency Stop Button 1</t>
        </is>
      </c>
      <c r="E246" s="250" t="inlineStr">
        <is>
          <t>Unplanned_Loss</t>
        </is>
      </c>
      <c r="F246" s="250" t="inlineStr">
        <is>
          <t>Minor_Stoppages</t>
        </is>
      </c>
      <c r="G246" s="243" t="n"/>
      <c r="H246" s="360" t="n">
        <v>1.74206666666667</v>
      </c>
      <c r="I246" s="252">
        <f>Table2[[#This Row],[Equipment Downtime]]/7</f>
        <v/>
      </c>
      <c r="J246" s="243" t="n"/>
      <c r="K246" s="244" t="n"/>
      <c r="L246" s="78" t="n"/>
    </row>
    <row r="247" ht="22" customHeight="1" s="452">
      <c r="A247" s="357" t="n">
        <v>46265</v>
      </c>
      <c r="B247" s="250" t="inlineStr">
        <is>
          <t>TTLI_</t>
        </is>
      </c>
      <c r="C247" s="281" t="inlineStr">
        <is>
          <t>Perk-TTLi-4</t>
        </is>
      </c>
      <c r="D247" s="281" t="inlineStr">
        <is>
          <t>LOD/EM: Emergency Stop HMI 11</t>
        </is>
      </c>
      <c r="E247" s="250" t="inlineStr">
        <is>
          <t>Unplanned_Loss</t>
        </is>
      </c>
      <c r="F247" s="250" t="inlineStr">
        <is>
          <t>Minor_Stoppages</t>
        </is>
      </c>
      <c r="G247" s="243" t="n"/>
      <c r="H247" s="360" t="n">
        <v>0.244416666666667</v>
      </c>
      <c r="I247" s="252">
        <f>Table2[[#This Row],[Equipment Downtime]]/7</f>
        <v/>
      </c>
      <c r="J247" s="243" t="n"/>
      <c r="K247" s="244" t="n"/>
      <c r="L247" s="78" t="n"/>
    </row>
    <row r="248" ht="22" customHeight="1" s="452">
      <c r="A248" s="357" t="n">
        <v>46266</v>
      </c>
      <c r="B248" s="250" t="inlineStr">
        <is>
          <t>HCM_</t>
        </is>
      </c>
      <c r="C248" s="281" t="inlineStr">
        <is>
          <t>Perk-HCM-1</t>
        </is>
      </c>
      <c r="D248" s="281" t="inlineStr">
        <is>
          <t>FBX: Jam At Infeed</t>
        </is>
      </c>
      <c r="E248" s="250" t="inlineStr">
        <is>
          <t>Unplanned_Loss</t>
        </is>
      </c>
      <c r="F248" s="250" t="inlineStr">
        <is>
          <t>Minor_Stoppages</t>
        </is>
      </c>
      <c r="G248" s="250" t="n"/>
      <c r="H248" s="360" t="n">
        <v>12.6477166666667</v>
      </c>
      <c r="I248" s="252">
        <f>Table2[[#This Row],[Equipment Downtime]]/7</f>
        <v/>
      </c>
      <c r="J248" s="243" t="n"/>
      <c r="K248" s="244" t="n"/>
      <c r="L248" s="78" t="n"/>
    </row>
    <row r="249" ht="22" customHeight="1" s="452">
      <c r="A249" s="357" t="n">
        <v>46266</v>
      </c>
      <c r="B249" s="250" t="inlineStr">
        <is>
          <t>HCM_</t>
        </is>
      </c>
      <c r="C249" s="281" t="inlineStr">
        <is>
          <t>Perk-HCM-1</t>
        </is>
      </c>
      <c r="D249" s="281" t="inlineStr">
        <is>
          <t>FBX: Overflow At Infeed</t>
        </is>
      </c>
      <c r="E249" s="250" t="inlineStr">
        <is>
          <t>Unplanned_Loss</t>
        </is>
      </c>
      <c r="F249" s="250" t="inlineStr">
        <is>
          <t>Minor_Stoppages</t>
        </is>
      </c>
      <c r="G249" s="250" t="n"/>
      <c r="H249" s="360" t="n">
        <v>46.4604333333333</v>
      </c>
      <c r="I249" s="252">
        <f>Table2[[#This Row],[Equipment Downtime]]/7</f>
        <v/>
      </c>
      <c r="J249" s="243" t="n"/>
      <c r="K249" s="244" t="n"/>
      <c r="L249" s="78" t="n"/>
    </row>
    <row r="250" ht="22" customHeight="1" s="452">
      <c r="A250" s="357" t="n">
        <v>46266</v>
      </c>
      <c r="B250" s="250" t="inlineStr">
        <is>
          <t>HCM_</t>
        </is>
      </c>
      <c r="C250" s="281" t="inlineStr">
        <is>
          <t>Perk-HCM-1</t>
        </is>
      </c>
      <c r="D250" s="281" t="inlineStr">
        <is>
          <t>HXX: Film Is Broken</t>
        </is>
      </c>
      <c r="E250" s="250" t="inlineStr">
        <is>
          <t>Unplanned_Loss</t>
        </is>
      </c>
      <c r="F250" s="250" t="inlineStr">
        <is>
          <t>Minor_Stoppages</t>
        </is>
      </c>
      <c r="G250" s="250" t="n"/>
      <c r="H250" s="360" t="n">
        <v>16.98295</v>
      </c>
      <c r="I250" s="252">
        <f>Table2[[#This Row],[Equipment Downtime]]/7</f>
        <v/>
      </c>
      <c r="J250" s="243" t="n"/>
      <c r="K250" s="244" t="n"/>
      <c r="L250" s="78" t="n"/>
    </row>
    <row r="251" ht="22" customHeight="1" s="452">
      <c r="A251" s="357" t="n">
        <v>46266</v>
      </c>
      <c r="B251" s="250" t="inlineStr">
        <is>
          <t>HCM_</t>
        </is>
      </c>
      <c r="C251" s="281" t="inlineStr">
        <is>
          <t>Perk-HCM-2</t>
        </is>
      </c>
      <c r="D251" s="281" t="inlineStr">
        <is>
          <t>FBX: Jam At Infeed</t>
        </is>
      </c>
      <c r="E251" s="250" t="inlineStr">
        <is>
          <t>Unplanned_Loss</t>
        </is>
      </c>
      <c r="F251" s="250" t="inlineStr">
        <is>
          <t>Minor_Stoppages</t>
        </is>
      </c>
      <c r="G251" s="250" t="n"/>
      <c r="H251" s="360" t="n">
        <v>5.0693</v>
      </c>
      <c r="I251" s="252">
        <f>Table2[[#This Row],[Equipment Downtime]]/7</f>
        <v/>
      </c>
      <c r="J251" s="243" t="n"/>
      <c r="K251" s="244" t="n"/>
      <c r="L251" s="78" t="n"/>
    </row>
    <row r="252" ht="22" customHeight="1" s="452">
      <c r="A252" s="357" t="n">
        <v>46266</v>
      </c>
      <c r="B252" s="250" t="inlineStr">
        <is>
          <t>HCM_</t>
        </is>
      </c>
      <c r="C252" s="281" t="inlineStr">
        <is>
          <t>Perk-HCM-2</t>
        </is>
      </c>
      <c r="D252" s="281" t="inlineStr">
        <is>
          <t>FBX: Overflow At Infeed</t>
        </is>
      </c>
      <c r="E252" s="250" t="inlineStr">
        <is>
          <t>Unplanned_Loss</t>
        </is>
      </c>
      <c r="F252" s="250" t="inlineStr">
        <is>
          <t>Minor_Stoppages</t>
        </is>
      </c>
      <c r="G252" s="250" t="n"/>
      <c r="H252" s="360" t="n">
        <v>5.6787</v>
      </c>
      <c r="I252" s="252">
        <f>Table2[[#This Row],[Equipment Downtime]]/7</f>
        <v/>
      </c>
      <c r="J252" s="243" t="n"/>
      <c r="K252" s="244" t="n"/>
      <c r="L252" s="78" t="n"/>
    </row>
    <row r="253" ht="22" customHeight="1" s="452">
      <c r="A253" s="357" t="n">
        <v>46266</v>
      </c>
      <c r="B253" s="250" t="inlineStr">
        <is>
          <t>HCM_</t>
        </is>
      </c>
      <c r="C253" s="281" t="inlineStr">
        <is>
          <t>Perk-HCM-2</t>
        </is>
      </c>
      <c r="D253" s="281" t="inlineStr">
        <is>
          <t>HXX: Both Film Reels Are Empty</t>
        </is>
      </c>
      <c r="E253" s="250" t="inlineStr">
        <is>
          <t>Unplanned_Loss</t>
        </is>
      </c>
      <c r="F253" s="250" t="inlineStr">
        <is>
          <t>Minor_Stoppages</t>
        </is>
      </c>
      <c r="G253" s="250" t="n"/>
      <c r="H253" s="360" t="n">
        <v>11.5305833333333</v>
      </c>
      <c r="I253" s="252">
        <f>Table2[[#This Row],[Equipment Downtime]]/7</f>
        <v/>
      </c>
      <c r="J253" s="243" t="n"/>
      <c r="K253" s="244" t="n"/>
      <c r="L253" s="78" t="n"/>
    </row>
    <row r="254" ht="22" customHeight="1" s="452">
      <c r="A254" s="357" t="n">
        <v>46266</v>
      </c>
      <c r="B254" s="250" t="inlineStr">
        <is>
          <t>HCM_</t>
        </is>
      </c>
      <c r="C254" s="281" t="inlineStr">
        <is>
          <t>Perk-HCM-3</t>
        </is>
      </c>
      <c r="D254" s="281" t="inlineStr">
        <is>
          <t>FBX: Overflow At Infeed</t>
        </is>
      </c>
      <c r="E254" s="250" t="inlineStr">
        <is>
          <t>Unplanned_Loss</t>
        </is>
      </c>
      <c r="F254" s="250" t="inlineStr">
        <is>
          <t>Minor_Stoppages</t>
        </is>
      </c>
      <c r="G254" s="250" t="n"/>
      <c r="H254" s="360" t="n">
        <v>3.5737</v>
      </c>
      <c r="I254" s="252">
        <f>Table2[[#This Row],[Equipment Downtime]]/7</f>
        <v/>
      </c>
      <c r="J254" s="243" t="n"/>
      <c r="K254" s="244" t="n"/>
      <c r="L254" s="78" t="n"/>
    </row>
    <row r="255" ht="22" customHeight="1" s="452">
      <c r="A255" s="357" t="n">
        <v>46266</v>
      </c>
      <c r="B255" s="250" t="inlineStr">
        <is>
          <t>HCM_</t>
        </is>
      </c>
      <c r="C255" s="281" t="inlineStr">
        <is>
          <t>Perk-HCM-3</t>
        </is>
      </c>
      <c r="D255" s="281" t="inlineStr">
        <is>
          <t>HXX: Film Is Broken</t>
        </is>
      </c>
      <c r="E255" s="250" t="inlineStr">
        <is>
          <t>Unplanned_Loss</t>
        </is>
      </c>
      <c r="F255" s="250" t="inlineStr">
        <is>
          <t>Minor_Stoppages</t>
        </is>
      </c>
      <c r="G255" s="250" t="n"/>
      <c r="H255" s="360" t="n">
        <v>8.374816666666669</v>
      </c>
      <c r="I255" s="252">
        <f>Table2[[#This Row],[Equipment Downtime]]/7</f>
        <v/>
      </c>
      <c r="J255" s="243" t="n"/>
      <c r="K255" s="244" t="n"/>
      <c r="L255" s="78" t="n"/>
    </row>
    <row r="256" ht="22" customHeight="1" s="452">
      <c r="A256" s="357" t="n">
        <v>46266</v>
      </c>
      <c r="B256" s="250" t="inlineStr">
        <is>
          <t>HCM_</t>
        </is>
      </c>
      <c r="C256" s="281" t="inlineStr">
        <is>
          <t>Perk-HCM-3</t>
        </is>
      </c>
      <c r="D256" s="281" t="inlineStr">
        <is>
          <t>HXX: Infeed Rejection Consecutive</t>
        </is>
      </c>
      <c r="E256" s="250" t="inlineStr">
        <is>
          <t>Unplanned_Loss</t>
        </is>
      </c>
      <c r="F256" s="250" t="inlineStr">
        <is>
          <t>Minor_Stoppages</t>
        </is>
      </c>
      <c r="G256" s="250" t="n"/>
      <c r="H256" s="360" t="n">
        <v>11.2396</v>
      </c>
      <c r="I256" s="252">
        <f>Table2[[#This Row],[Equipment Downtime]]/7</f>
        <v/>
      </c>
      <c r="J256" s="243" t="n"/>
      <c r="K256" s="244" t="n"/>
      <c r="L256" s="78" t="n"/>
    </row>
    <row r="257" ht="22" customHeight="1" s="452">
      <c r="A257" s="357" t="n">
        <v>46266</v>
      </c>
      <c r="B257" s="250" t="inlineStr">
        <is>
          <t>HCM_</t>
        </is>
      </c>
      <c r="C257" s="281" t="inlineStr">
        <is>
          <t>Perk-HCM-4</t>
        </is>
      </c>
      <c r="D257" s="281" t="inlineStr">
        <is>
          <t>FBX: Jam At Infeed</t>
        </is>
      </c>
      <c r="E257" s="250" t="inlineStr">
        <is>
          <t>Unplanned_Loss</t>
        </is>
      </c>
      <c r="F257" s="250" t="inlineStr">
        <is>
          <t>Minor_Stoppages</t>
        </is>
      </c>
      <c r="G257" s="250" t="n"/>
      <c r="H257" s="360" t="n">
        <v>24.4144666666667</v>
      </c>
      <c r="I257" s="252">
        <f>Table2[[#This Row],[Equipment Downtime]]/7</f>
        <v/>
      </c>
      <c r="J257" s="243" t="n"/>
      <c r="K257" s="244" t="n"/>
      <c r="L257" s="78" t="n"/>
    </row>
    <row r="258" ht="22" customHeight="1" s="452">
      <c r="A258" s="357" t="n">
        <v>46266</v>
      </c>
      <c r="B258" s="250" t="inlineStr">
        <is>
          <t>HCM_</t>
        </is>
      </c>
      <c r="C258" s="281" t="inlineStr">
        <is>
          <t>Perk-HCM-4</t>
        </is>
      </c>
      <c r="D258" s="281" t="inlineStr">
        <is>
          <t>HXX: Film Is Broken</t>
        </is>
      </c>
      <c r="E258" s="250" t="inlineStr">
        <is>
          <t>Unplanned_Loss</t>
        </is>
      </c>
      <c r="F258" s="250" t="inlineStr">
        <is>
          <t>Minor_Stoppages</t>
        </is>
      </c>
      <c r="G258" s="250" t="n"/>
      <c r="H258" s="360" t="n">
        <v>20.9033</v>
      </c>
      <c r="I258" s="252">
        <f>Table2[[#This Row],[Equipment Downtime]]/7</f>
        <v/>
      </c>
      <c r="J258" s="243" t="n"/>
      <c r="K258" s="244" t="n"/>
      <c r="L258" s="78" t="n"/>
    </row>
    <row r="259" ht="22" customHeight="1" s="452">
      <c r="A259" s="357" t="n">
        <v>46266</v>
      </c>
      <c r="B259" s="250" t="inlineStr">
        <is>
          <t>HCM_</t>
        </is>
      </c>
      <c r="C259" s="281" t="inlineStr">
        <is>
          <t>Perk-HCM-4</t>
        </is>
      </c>
      <c r="D259" s="281" t="inlineStr">
        <is>
          <t>HXX: Infeed Rejection Consecutive</t>
        </is>
      </c>
      <c r="E259" s="250" t="inlineStr">
        <is>
          <t>Unplanned_Loss</t>
        </is>
      </c>
      <c r="F259" s="250" t="inlineStr">
        <is>
          <t>Minor_Stoppages</t>
        </is>
      </c>
      <c r="G259" s="250" t="n"/>
      <c r="H259" s="360" t="n">
        <v>14.6229166666667</v>
      </c>
      <c r="I259" s="252">
        <f>Table2[[#This Row],[Equipment Downtime]]/7</f>
        <v/>
      </c>
      <c r="J259" s="243" t="n"/>
      <c r="K259" s="244" t="n"/>
      <c r="L259" s="78" t="n"/>
    </row>
    <row r="260" ht="22" customHeight="1" s="452">
      <c r="A260" s="357" t="n">
        <v>46266</v>
      </c>
      <c r="B260" s="250" t="inlineStr">
        <is>
          <t>HCM_</t>
        </is>
      </c>
      <c r="C260" s="281" t="inlineStr">
        <is>
          <t>Perk-HLM-1</t>
        </is>
      </c>
      <c r="D260" s="281" t="inlineStr">
        <is>
          <t>OverHeight Product Detected</t>
        </is>
      </c>
      <c r="E260" s="250" t="inlineStr">
        <is>
          <t>Unplanned_Loss</t>
        </is>
      </c>
      <c r="F260" s="250" t="inlineStr">
        <is>
          <t>Minor_Stoppages</t>
        </is>
      </c>
      <c r="G260" s="250" t="n"/>
      <c r="H260" s="360" t="n">
        <v>44.2373833333333</v>
      </c>
      <c r="I260" s="252">
        <f>Table2[[#This Row],[Equipment Downtime]]/7</f>
        <v/>
      </c>
      <c r="J260" s="243" t="n"/>
      <c r="K260" s="244" t="n"/>
      <c r="L260" s="78" t="n"/>
    </row>
    <row r="261" ht="22" customHeight="1" s="452">
      <c r="A261" s="357" t="n">
        <v>46266</v>
      </c>
      <c r="B261" s="250" t="inlineStr">
        <is>
          <t>HCM_</t>
        </is>
      </c>
      <c r="C261" s="281" t="inlineStr">
        <is>
          <t>Perk-HLM-1</t>
        </is>
      </c>
      <c r="D261" s="281" t="inlineStr">
        <is>
          <t>Paper Out Of Register</t>
        </is>
      </c>
      <c r="E261" s="250" t="inlineStr">
        <is>
          <t>Unplanned_Loss</t>
        </is>
      </c>
      <c r="F261" s="250" t="inlineStr">
        <is>
          <t>Minor_Stoppages</t>
        </is>
      </c>
      <c r="G261" s="250" t="n"/>
      <c r="H261" s="360" t="n">
        <v>98.1246166666667</v>
      </c>
      <c r="I261" s="252">
        <f>Table2[[#This Row],[Equipment Downtime]]/7</f>
        <v/>
      </c>
      <c r="J261" s="243" t="n"/>
      <c r="K261" s="244" t="n"/>
      <c r="L261" s="78" t="n"/>
    </row>
    <row r="262" ht="22" customHeight="1" s="452">
      <c r="A262" s="357" t="n">
        <v>46266</v>
      </c>
      <c r="B262" s="250" t="inlineStr">
        <is>
          <t>HCM_</t>
        </is>
      </c>
      <c r="C262" s="281" t="inlineStr">
        <is>
          <t>Perk-HLM-1</t>
        </is>
      </c>
      <c r="D262" s="281" t="inlineStr">
        <is>
          <t>Product jam detected at flow wrapper infeed</t>
        </is>
      </c>
      <c r="E262" s="250" t="inlineStr">
        <is>
          <t>Unplanned_Loss</t>
        </is>
      </c>
      <c r="F262" s="250" t="inlineStr">
        <is>
          <t>Minor_Stoppages</t>
        </is>
      </c>
      <c r="G262" s="250" t="n"/>
      <c r="H262" s="360" t="n">
        <v>47.98325</v>
      </c>
      <c r="I262" s="252">
        <f>Table2[[#This Row],[Equipment Downtime]]/7</f>
        <v/>
      </c>
      <c r="J262" s="243" t="n"/>
      <c r="K262" s="244" t="n"/>
      <c r="L262" s="78" t="n"/>
    </row>
    <row r="263" ht="22" customHeight="1" s="452">
      <c r="A263" s="357" t="n">
        <v>46266</v>
      </c>
      <c r="B263" s="250" t="inlineStr">
        <is>
          <t>HCM_</t>
        </is>
      </c>
      <c r="C263" s="281" t="inlineStr">
        <is>
          <t>Perk-HLM-2</t>
        </is>
      </c>
      <c r="D263" s="281" t="inlineStr">
        <is>
          <t>OverHeight Product Detected</t>
        </is>
      </c>
      <c r="E263" s="250" t="inlineStr">
        <is>
          <t>Unplanned_Loss</t>
        </is>
      </c>
      <c r="F263" s="250" t="inlineStr">
        <is>
          <t>Minor_Stoppages</t>
        </is>
      </c>
      <c r="G263" s="250" t="n"/>
      <c r="H263" s="360" t="n">
        <v>17.0673666666667</v>
      </c>
      <c r="I263" s="252">
        <f>Table2[[#This Row],[Equipment Downtime]]/7</f>
        <v/>
      </c>
      <c r="J263" s="243" t="n"/>
      <c r="K263" s="244" t="n"/>
      <c r="L263" s="78" t="n"/>
    </row>
    <row r="264" ht="22" customHeight="1" s="452">
      <c r="A264" s="357" t="n">
        <v>46266</v>
      </c>
      <c r="B264" s="250" t="inlineStr">
        <is>
          <t>HCM_</t>
        </is>
      </c>
      <c r="C264" s="281" t="inlineStr">
        <is>
          <t>Perk-HLM-2</t>
        </is>
      </c>
      <c r="D264" s="281" t="inlineStr">
        <is>
          <t>Product jam detected at flow wrapper infeed</t>
        </is>
      </c>
      <c r="E264" s="250" t="inlineStr">
        <is>
          <t>Unplanned_Loss</t>
        </is>
      </c>
      <c r="F264" s="250" t="inlineStr">
        <is>
          <t>Minor_Stoppages</t>
        </is>
      </c>
      <c r="G264" s="250" t="n"/>
      <c r="H264" s="360" t="n">
        <v>107.263083333333</v>
      </c>
      <c r="I264" s="252">
        <f>Table2[[#This Row],[Equipment Downtime]]/7</f>
        <v/>
      </c>
      <c r="J264" s="243" t="n"/>
      <c r="K264" s="244" t="n"/>
      <c r="L264" s="78" t="n"/>
    </row>
    <row r="265" ht="22" customHeight="1" s="452">
      <c r="A265" s="357" t="n">
        <v>46266</v>
      </c>
      <c r="B265" s="250" t="inlineStr">
        <is>
          <t>HCM_</t>
        </is>
      </c>
      <c r="C265" s="281" t="inlineStr">
        <is>
          <t>Perk-HLM-2</t>
        </is>
      </c>
      <c r="D265" s="281" t="inlineStr">
        <is>
          <t>Wrapper main guard open FW-01</t>
        </is>
      </c>
      <c r="E265" s="250" t="inlineStr">
        <is>
          <t>Unplanned_Loss</t>
        </is>
      </c>
      <c r="F265" s="250" t="inlineStr">
        <is>
          <t>Minor_Stoppages</t>
        </is>
      </c>
      <c r="G265" s="250" t="n"/>
      <c r="H265" s="360" t="n">
        <v>9.571099999999999</v>
      </c>
      <c r="I265" s="252">
        <f>Table2[[#This Row],[Equipment Downtime]]/7</f>
        <v/>
      </c>
      <c r="J265" s="243" t="n"/>
      <c r="K265" s="244" t="n"/>
      <c r="L265" s="78" t="n"/>
    </row>
    <row r="266" ht="22" customHeight="1" s="452">
      <c r="A266" s="357" t="n">
        <v>46266</v>
      </c>
      <c r="B266" s="250" t="inlineStr">
        <is>
          <t>TTLI_</t>
        </is>
      </c>
      <c r="C266" s="281" t="inlineStr">
        <is>
          <t>Perk-TTLi-1</t>
        </is>
      </c>
      <c r="D266" s="281" t="inlineStr">
        <is>
          <t>CLO/CT11: Axis1 Position Error</t>
        </is>
      </c>
      <c r="E266" s="250" t="inlineStr">
        <is>
          <t>Unplanned_Loss</t>
        </is>
      </c>
      <c r="F266" s="250" t="inlineStr">
        <is>
          <t>Minor_Stoppages</t>
        </is>
      </c>
      <c r="G266" s="250" t="n"/>
      <c r="H266" s="360" t="n">
        <v>12.6012</v>
      </c>
      <c r="I266" s="252">
        <f>Table2[[#This Row],[Equipment Downtime]]/7</f>
        <v/>
      </c>
      <c r="J266" s="243" t="n"/>
      <c r="K266" s="244" t="n"/>
      <c r="L266" s="78" t="n"/>
    </row>
    <row r="267" ht="22" customHeight="1" s="452">
      <c r="A267" s="357" t="n">
        <v>46266</v>
      </c>
      <c r="B267" s="250" t="inlineStr">
        <is>
          <t>TTLI_</t>
        </is>
      </c>
      <c r="C267" s="281" t="inlineStr">
        <is>
          <t>Perk-TTLi-1</t>
        </is>
      </c>
      <c r="D267" s="281" t="inlineStr">
        <is>
          <t>FOR/FT11: Hand Over Failure Of Tray</t>
        </is>
      </c>
      <c r="E267" s="250" t="inlineStr">
        <is>
          <t>Unplanned_Loss</t>
        </is>
      </c>
      <c r="F267" s="250" t="inlineStr">
        <is>
          <t>Minor_Stoppages</t>
        </is>
      </c>
      <c r="G267" s="250" t="n"/>
      <c r="H267" s="360" t="n">
        <v>10.8882</v>
      </c>
      <c r="I267" s="252">
        <f>Table2[[#This Row],[Equipment Downtime]]/7</f>
        <v/>
      </c>
      <c r="J267" s="243" t="n"/>
      <c r="K267" s="244" t="n"/>
      <c r="L267" s="78" t="n"/>
    </row>
    <row r="268" ht="22" customHeight="1" s="452">
      <c r="A268" s="357" t="n">
        <v>46266</v>
      </c>
      <c r="B268" s="250" t="inlineStr">
        <is>
          <t>TTLI_</t>
        </is>
      </c>
      <c r="C268" s="281" t="inlineStr">
        <is>
          <t>Perk-TTLi-1</t>
        </is>
      </c>
      <c r="D268" s="281" t="inlineStr">
        <is>
          <t>LOD/TPG11: Move Time Out</t>
        </is>
      </c>
      <c r="E268" s="250" t="inlineStr">
        <is>
          <t>Unplanned_Loss</t>
        </is>
      </c>
      <c r="F268" s="250" t="inlineStr">
        <is>
          <t>Minor_Stoppages</t>
        </is>
      </c>
      <c r="G268" s="250" t="n"/>
      <c r="H268" s="360" t="n">
        <v>3.29613333333333</v>
      </c>
      <c r="I268" s="252">
        <f>Table2[[#This Row],[Equipment Downtime]]/7</f>
        <v/>
      </c>
      <c r="J268" s="243" t="n"/>
      <c r="K268" s="244" t="n"/>
      <c r="L268" s="78" t="n"/>
    </row>
    <row r="269" ht="22" customHeight="1" s="452">
      <c r="A269" s="357" t="n">
        <v>46266</v>
      </c>
      <c r="B269" s="250" t="inlineStr">
        <is>
          <t>TTLI_</t>
        </is>
      </c>
      <c r="C269" s="281" t="inlineStr">
        <is>
          <t>Perk-TTLi-2</t>
        </is>
      </c>
      <c r="D269" s="281" t="inlineStr">
        <is>
          <t>CLO/CT11: Axis1 Position Error</t>
        </is>
      </c>
      <c r="E269" s="250" t="inlineStr">
        <is>
          <t>Unplanned_Loss</t>
        </is>
      </c>
      <c r="F269" s="250" t="inlineStr">
        <is>
          <t>Minor_Stoppages</t>
        </is>
      </c>
      <c r="G269" s="250" t="n"/>
      <c r="H269" s="360" t="n">
        <v>6.38075</v>
      </c>
      <c r="I269" s="252">
        <f>Table2[[#This Row],[Equipment Downtime]]/7</f>
        <v/>
      </c>
      <c r="J269" s="243" t="n"/>
      <c r="K269" s="244" t="n"/>
      <c r="L269" s="78" t="n"/>
    </row>
    <row r="270" ht="22" customHeight="1" s="452">
      <c r="A270" s="357" t="n">
        <v>46266</v>
      </c>
      <c r="B270" s="250" t="inlineStr">
        <is>
          <t>TTLI_</t>
        </is>
      </c>
      <c r="C270" s="281" t="inlineStr">
        <is>
          <t>Perk-TTLi-2</t>
        </is>
      </c>
      <c r="D270" s="281" t="inlineStr">
        <is>
          <t>FOR/BP11: Hand Over Of Blank Failed</t>
        </is>
      </c>
      <c r="E270" s="250" t="inlineStr">
        <is>
          <t>Unplanned_Loss</t>
        </is>
      </c>
      <c r="F270" s="250" t="inlineStr">
        <is>
          <t>Minor_Stoppages</t>
        </is>
      </c>
      <c r="G270" s="250" t="n"/>
      <c r="H270" s="360" t="n">
        <v>16.8536333333333</v>
      </c>
      <c r="I270" s="252">
        <f>Table2[[#This Row],[Equipment Downtime]]/7</f>
        <v/>
      </c>
      <c r="J270" s="243" t="n"/>
      <c r="K270" s="244" t="n"/>
      <c r="L270" s="78" t="n"/>
    </row>
    <row r="271" ht="22" customHeight="1" s="452">
      <c r="A271" s="357" t="n">
        <v>46266</v>
      </c>
      <c r="B271" s="250" t="inlineStr">
        <is>
          <t>TTLI_</t>
        </is>
      </c>
      <c r="C271" s="281" t="inlineStr">
        <is>
          <t>Perk-TTLi-2</t>
        </is>
      </c>
      <c r="D271" s="281" t="inlineStr">
        <is>
          <t>LOD/SAF: Safety Circuit Not Ready</t>
        </is>
      </c>
      <c r="E271" s="250" t="inlineStr">
        <is>
          <t>Unplanned_Loss</t>
        </is>
      </c>
      <c r="F271" s="250" t="inlineStr">
        <is>
          <t>Minor_Stoppages</t>
        </is>
      </c>
      <c r="G271" s="250" t="n"/>
      <c r="H271" s="360" t="n">
        <v>1.38126666666667</v>
      </c>
      <c r="I271" s="252">
        <f>Table2[[#This Row],[Equipment Downtime]]/7</f>
        <v/>
      </c>
      <c r="J271" s="243" t="n"/>
      <c r="K271" s="244" t="n"/>
      <c r="L271" s="78" t="n"/>
    </row>
    <row r="272" ht="22" customHeight="1" s="452">
      <c r="A272" s="357" t="n">
        <v>46266</v>
      </c>
      <c r="B272" s="250" t="inlineStr">
        <is>
          <t>TTLI_</t>
        </is>
      </c>
      <c r="C272" s="281" t="inlineStr">
        <is>
          <t>Perk-TTLi-3</t>
        </is>
      </c>
      <c r="D272" s="281" t="inlineStr">
        <is>
          <t>CLO/CT11: Axis1 Position Error</t>
        </is>
      </c>
      <c r="E272" s="250" t="inlineStr">
        <is>
          <t>Unplanned_Loss</t>
        </is>
      </c>
      <c r="F272" s="250" t="inlineStr">
        <is>
          <t>Minor_Stoppages</t>
        </is>
      </c>
      <c r="G272" s="250" t="n"/>
      <c r="H272" s="360" t="n">
        <v>9.29378333333333</v>
      </c>
      <c r="I272" s="252">
        <f>Table2[[#This Row],[Equipment Downtime]]/7</f>
        <v/>
      </c>
      <c r="J272" s="243" t="n"/>
      <c r="K272" s="244" t="n"/>
      <c r="L272" s="78" t="n"/>
    </row>
    <row r="273" ht="22" customHeight="1" s="452">
      <c r="A273" s="357" t="n">
        <v>46266</v>
      </c>
      <c r="B273" s="250" t="inlineStr">
        <is>
          <t>TTLI_</t>
        </is>
      </c>
      <c r="C273" s="281" t="inlineStr">
        <is>
          <t>Perk-TTLi-3</t>
        </is>
      </c>
      <c r="D273" s="281" t="inlineStr">
        <is>
          <t>LOD/TGR11: Robot-Gripper Sensor Fault</t>
        </is>
      </c>
      <c r="E273" s="250" t="inlineStr">
        <is>
          <t>Unplanned_Loss</t>
        </is>
      </c>
      <c r="F273" s="250" t="inlineStr">
        <is>
          <t>Minor_Stoppages</t>
        </is>
      </c>
      <c r="G273" s="250" t="n"/>
      <c r="H273" s="360" t="n">
        <v>3.50855</v>
      </c>
      <c r="I273" s="252">
        <f>Table2[[#This Row],[Equipment Downtime]]/7</f>
        <v/>
      </c>
      <c r="J273" s="243" t="n"/>
      <c r="K273" s="244" t="n"/>
      <c r="L273" s="78" t="n"/>
    </row>
    <row r="274" ht="22" customHeight="1" s="452">
      <c r="A274" s="357" t="n">
        <v>46266</v>
      </c>
      <c r="B274" s="250" t="inlineStr">
        <is>
          <t>TTLI_</t>
        </is>
      </c>
      <c r="C274" s="281" t="inlineStr">
        <is>
          <t>Perk-TTLi-3</t>
        </is>
      </c>
      <c r="D274" s="281" t="inlineStr">
        <is>
          <t>LOD/TPG11: Move Time Out</t>
        </is>
      </c>
      <c r="E274" s="250" t="inlineStr">
        <is>
          <t>Unplanned_Loss</t>
        </is>
      </c>
      <c r="F274" s="250" t="inlineStr">
        <is>
          <t>Minor_Stoppages</t>
        </is>
      </c>
      <c r="G274" s="250" t="n"/>
      <c r="H274" s="360" t="n">
        <v>0.895183333333333</v>
      </c>
      <c r="I274" s="252">
        <f>Table2[[#This Row],[Equipment Downtime]]/7</f>
        <v/>
      </c>
      <c r="J274" s="243" t="n"/>
      <c r="K274" s="244" t="n"/>
      <c r="L274" s="78" t="n"/>
    </row>
    <row r="275" ht="22" customHeight="1" s="452">
      <c r="A275" s="357" t="n">
        <v>46266</v>
      </c>
      <c r="B275" s="250" t="inlineStr">
        <is>
          <t>TTLI_</t>
        </is>
      </c>
      <c r="C275" s="281" t="inlineStr">
        <is>
          <t>Perk-TTLi-4</t>
        </is>
      </c>
      <c r="D275" s="281" t="inlineStr">
        <is>
          <t>LOD/FWV11: Position Trigger Sensor Fail</t>
        </is>
      </c>
      <c r="E275" s="250" t="inlineStr">
        <is>
          <t>Unplanned_Loss</t>
        </is>
      </c>
      <c r="F275" s="250" t="inlineStr">
        <is>
          <t>Minor_Stoppages</t>
        </is>
      </c>
      <c r="G275" s="250" t="n"/>
      <c r="H275" s="360" t="n">
        <v>1.39178333333333</v>
      </c>
      <c r="I275" s="252">
        <f>Table2[[#This Row],[Equipment Downtime]]/7</f>
        <v/>
      </c>
      <c r="J275" s="243" t="n"/>
      <c r="K275" s="244" t="n"/>
      <c r="L275" s="78" t="n"/>
    </row>
    <row r="276" ht="22" customHeight="1" s="452">
      <c r="A276" s="357" t="n">
        <v>46267</v>
      </c>
      <c r="B276" s="250" t="inlineStr">
        <is>
          <t>Oven_</t>
        </is>
      </c>
      <c r="C276" s="250" t="inlineStr">
        <is>
          <t>Oven</t>
        </is>
      </c>
      <c r="D276" s="250" t="inlineStr">
        <is>
          <t>Batter Deposition Pump Tripping</t>
        </is>
      </c>
      <c r="E276" s="250" t="inlineStr">
        <is>
          <t>Unplanned_Loss</t>
        </is>
      </c>
      <c r="F276" s="250" t="inlineStr">
        <is>
          <t>Breakdowns</t>
        </is>
      </c>
      <c r="G276" s="250" t="n"/>
      <c r="H276" s="252" t="n">
        <v>95</v>
      </c>
      <c r="I276" s="250" t="n">
        <v>95</v>
      </c>
      <c r="J276" s="250" t="inlineStr">
        <is>
          <t>One Connector Replaced in Panel</t>
        </is>
      </c>
      <c r="K276" s="278" t="n"/>
      <c r="L276" s="279" t="n"/>
      <c r="M276" s="251" t="n"/>
    </row>
    <row r="277" ht="22" customHeight="1" s="452">
      <c r="A277" s="357" t="n">
        <v>46267</v>
      </c>
      <c r="B277" s="250" t="inlineStr">
        <is>
          <t>HCM_</t>
        </is>
      </c>
      <c r="C277" s="250" t="inlineStr">
        <is>
          <t>HCM5_</t>
        </is>
      </c>
      <c r="D277" s="250" t="inlineStr">
        <is>
          <t>Laminate Opening issue</t>
        </is>
      </c>
      <c r="E277" s="250" t="inlineStr">
        <is>
          <t>Unplanned_Loss</t>
        </is>
      </c>
      <c r="F277" s="250" t="inlineStr">
        <is>
          <t>Operational_Losses</t>
        </is>
      </c>
      <c r="G277" s="250" t="n"/>
      <c r="H277" s="252" t="n">
        <v>65</v>
      </c>
      <c r="I277" s="252">
        <f>65/7</f>
        <v/>
      </c>
      <c r="J277" s="250" t="n"/>
      <c r="K277" s="284" t="n"/>
      <c r="L277" s="250" t="n"/>
    </row>
    <row r="278" ht="22" customHeight="1" s="452">
      <c r="A278" s="357" t="n">
        <v>46267</v>
      </c>
      <c r="B278" s="250" t="inlineStr">
        <is>
          <t>TTLI_</t>
        </is>
      </c>
      <c r="C278" s="250" t="inlineStr">
        <is>
          <t>TTLI4_</t>
        </is>
      </c>
      <c r="D278" s="250" t="inlineStr">
        <is>
          <t>Discharge belt jam</t>
        </is>
      </c>
      <c r="E278" s="250" t="inlineStr">
        <is>
          <t>Unplanned_Loss</t>
        </is>
      </c>
      <c r="F278" s="250" t="inlineStr">
        <is>
          <t>Operational_Losses</t>
        </is>
      </c>
      <c r="G278" s="250" t="n"/>
      <c r="H278" s="252" t="n">
        <v>70</v>
      </c>
      <c r="I278" s="252">
        <f>70/4</f>
        <v/>
      </c>
      <c r="J278" s="243" t="n"/>
      <c r="K278" s="244" t="n"/>
      <c r="L278" s="78" t="n"/>
    </row>
    <row r="279" ht="22" customHeight="1" s="452">
      <c r="A279" s="357" t="n">
        <v>46267</v>
      </c>
      <c r="B279" s="250" t="inlineStr">
        <is>
          <t>TTLI_</t>
        </is>
      </c>
      <c r="C279" s="250" t="inlineStr">
        <is>
          <t>TTLI2_</t>
        </is>
      </c>
      <c r="D279" s="250" t="inlineStr">
        <is>
          <t xml:space="preserve">Glue not coming in closing </t>
        </is>
      </c>
      <c r="E279" s="250" t="inlineStr">
        <is>
          <t>Unplanned_Loss</t>
        </is>
      </c>
      <c r="F279" s="250" t="inlineStr">
        <is>
          <t>Operational_Losses</t>
        </is>
      </c>
      <c r="G279" s="250" t="n"/>
      <c r="H279" s="252" t="n">
        <v>40</v>
      </c>
      <c r="I279" s="252" t="n">
        <v>10</v>
      </c>
      <c r="J279" s="243" t="n"/>
      <c r="K279" s="244" t="n"/>
      <c r="L279" s="78" t="n"/>
    </row>
    <row r="280" ht="22" customHeight="1" s="452">
      <c r="A280" s="357" t="n">
        <v>46267</v>
      </c>
      <c r="B280" s="250" t="inlineStr">
        <is>
          <t>TTLI_</t>
        </is>
      </c>
      <c r="C280" s="250" t="inlineStr">
        <is>
          <t>TTLI4_</t>
        </is>
      </c>
      <c r="D280" s="250" t="inlineStr">
        <is>
          <t>Handover blank fail</t>
        </is>
      </c>
      <c r="E280" s="250" t="inlineStr">
        <is>
          <t>Unplanned_Loss</t>
        </is>
      </c>
      <c r="F280" s="250" t="inlineStr">
        <is>
          <t>Operational_Losses</t>
        </is>
      </c>
      <c r="G280" s="250" t="n"/>
      <c r="H280" s="252" t="n">
        <v>30</v>
      </c>
      <c r="I280" s="252" t="n">
        <v>10</v>
      </c>
      <c r="J280" s="243" t="n"/>
      <c r="K280" s="244" t="n"/>
      <c r="L280" s="78" t="n"/>
    </row>
    <row r="281" ht="22" customHeight="1" s="452">
      <c r="A281" s="357" t="n">
        <v>46267</v>
      </c>
      <c r="B281" s="250" t="inlineStr">
        <is>
          <t>TTLI_</t>
        </is>
      </c>
      <c r="C281" s="250" t="inlineStr">
        <is>
          <t>TTLI4_</t>
        </is>
      </c>
      <c r="D281" s="250" t="inlineStr">
        <is>
          <t>Discharge belt jam</t>
        </is>
      </c>
      <c r="E281" s="250" t="inlineStr">
        <is>
          <t>Unplanned_Loss</t>
        </is>
      </c>
      <c r="F281" s="250" t="inlineStr">
        <is>
          <t>Breakdowns</t>
        </is>
      </c>
      <c r="G281" s="250" t="n"/>
      <c r="H281" s="252" t="n">
        <v>230</v>
      </c>
      <c r="I281" s="252" t="n">
        <v>60</v>
      </c>
      <c r="J281" s="250" t="inlineStr">
        <is>
          <t>Belt and Roller bearings replaced</t>
        </is>
      </c>
      <c r="K281" s="244" t="n"/>
      <c r="L281" s="78" t="n"/>
    </row>
    <row r="282" ht="22" customHeight="1" s="452">
      <c r="A282" s="357" t="n">
        <v>46267</v>
      </c>
      <c r="B282" s="250" t="inlineStr">
        <is>
          <t>TTLI_</t>
        </is>
      </c>
      <c r="C282" s="250" t="inlineStr">
        <is>
          <t>Perk-TTLi-1</t>
        </is>
      </c>
      <c r="D282" s="250" t="inlineStr">
        <is>
          <t xml:space="preserve">Glue not coming in closing </t>
        </is>
      </c>
      <c r="E282" s="250" t="inlineStr">
        <is>
          <t>Unplanned_Loss</t>
        </is>
      </c>
      <c r="F282" s="250" t="inlineStr">
        <is>
          <t>Breakdowns</t>
        </is>
      </c>
      <c r="G282" s="250" t="n"/>
      <c r="H282" s="252" t="n">
        <v>60</v>
      </c>
      <c r="I282" s="252" t="n">
        <v>15</v>
      </c>
      <c r="J282" s="250" t="inlineStr">
        <is>
          <t>SOV Replaced</t>
        </is>
      </c>
      <c r="K282" s="244" t="n"/>
      <c r="L282" s="78" t="n"/>
    </row>
    <row r="283" ht="22" customHeight="1" s="452">
      <c r="A283" s="357" t="n">
        <v>46267</v>
      </c>
      <c r="B283" s="250" t="inlineStr">
        <is>
          <t>HCM_</t>
        </is>
      </c>
      <c r="C283" s="250" t="inlineStr">
        <is>
          <t>Perk-HCM-1</t>
        </is>
      </c>
      <c r="D283" s="250" t="inlineStr">
        <is>
          <t>FBX: Jam At Infeed</t>
        </is>
      </c>
      <c r="E283" s="250" t="inlineStr">
        <is>
          <t>Unplanned_Loss</t>
        </is>
      </c>
      <c r="F283" s="250" t="inlineStr">
        <is>
          <t>Minor_Stoppages</t>
        </is>
      </c>
      <c r="G283" s="250" t="n"/>
      <c r="H283" s="252" t="n">
        <v>18.7676166666667</v>
      </c>
      <c r="I283" s="252">
        <f>Table2[[#This Row],[Equipment Downtime]]/7</f>
        <v/>
      </c>
      <c r="J283" s="243" t="n"/>
      <c r="K283" s="244" t="n"/>
      <c r="L283" s="78" t="n"/>
    </row>
    <row r="284" ht="22" customHeight="1" s="452">
      <c r="A284" s="357" t="n">
        <v>46267</v>
      </c>
      <c r="B284" s="250" t="inlineStr">
        <is>
          <t>HCM_</t>
        </is>
      </c>
      <c r="C284" s="250" t="inlineStr">
        <is>
          <t>Perk-HCM-1</t>
        </is>
      </c>
      <c r="D284" s="250" t="inlineStr">
        <is>
          <t>FBX: Overflow At Infeed</t>
        </is>
      </c>
      <c r="E284" s="250" t="inlineStr">
        <is>
          <t>Unplanned_Loss</t>
        </is>
      </c>
      <c r="F284" s="250" t="inlineStr">
        <is>
          <t>Minor_Stoppages</t>
        </is>
      </c>
      <c r="G284" s="250" t="n"/>
      <c r="H284" s="252" t="n">
        <v>51.2853833333333</v>
      </c>
      <c r="I284" s="252">
        <f>Table2[[#This Row],[Equipment Downtime]]/7</f>
        <v/>
      </c>
      <c r="J284" s="243" t="n"/>
      <c r="K284" s="244" t="n"/>
      <c r="L284" s="78" t="n"/>
    </row>
    <row r="285" ht="22" customHeight="1" s="452">
      <c r="A285" s="357" t="n">
        <v>46267</v>
      </c>
      <c r="B285" s="250" t="inlineStr">
        <is>
          <t>HCM_</t>
        </is>
      </c>
      <c r="C285" s="250" t="inlineStr">
        <is>
          <t>Perk-HCM-1</t>
        </is>
      </c>
      <c r="D285" s="250" t="inlineStr">
        <is>
          <t>HXX: Data Printer Not Ready</t>
        </is>
      </c>
      <c r="E285" s="250" t="inlineStr">
        <is>
          <t>Unplanned_Loss</t>
        </is>
      </c>
      <c r="F285" s="250" t="inlineStr">
        <is>
          <t>Minor_Stoppages</t>
        </is>
      </c>
      <c r="G285" s="250" t="n"/>
      <c r="H285" s="252" t="n">
        <v>10.1790666666667</v>
      </c>
      <c r="I285" s="252">
        <f>Table2[[#This Row],[Equipment Downtime]]/7</f>
        <v/>
      </c>
      <c r="J285" s="243" t="n"/>
      <c r="K285" s="244" t="n"/>
      <c r="L285" s="78" t="n"/>
    </row>
    <row r="286" ht="22" customHeight="1" s="452">
      <c r="A286" s="357" t="n">
        <v>46267</v>
      </c>
      <c r="B286" s="250" t="inlineStr">
        <is>
          <t>HCM_</t>
        </is>
      </c>
      <c r="C286" s="250" t="inlineStr">
        <is>
          <t>Perk-HCM-2</t>
        </is>
      </c>
      <c r="D286" s="250" t="inlineStr">
        <is>
          <t>FBX: Jam At Infeed</t>
        </is>
      </c>
      <c r="E286" s="250" t="inlineStr">
        <is>
          <t>Unplanned_Loss</t>
        </is>
      </c>
      <c r="F286" s="250" t="inlineStr">
        <is>
          <t>Minor_Stoppages</t>
        </is>
      </c>
      <c r="G286" s="250" t="n"/>
      <c r="H286" s="252" t="n">
        <v>8.808766666666671</v>
      </c>
      <c r="I286" s="252">
        <f>Table2[[#This Row],[Equipment Downtime]]/7</f>
        <v/>
      </c>
      <c r="J286" s="243" t="n"/>
      <c r="K286" s="244" t="n"/>
      <c r="L286" s="78" t="n"/>
    </row>
    <row r="287" ht="22" customHeight="1" s="452">
      <c r="A287" s="357" t="n">
        <v>46267</v>
      </c>
      <c r="B287" s="250" t="inlineStr">
        <is>
          <t>HCM_</t>
        </is>
      </c>
      <c r="C287" s="250" t="inlineStr">
        <is>
          <t>Perk-HCM-2</t>
        </is>
      </c>
      <c r="D287" s="250" t="inlineStr">
        <is>
          <t>FBX: Overflow At Infeed</t>
        </is>
      </c>
      <c r="E287" s="250" t="inlineStr">
        <is>
          <t>Unplanned_Loss</t>
        </is>
      </c>
      <c r="F287" s="250" t="inlineStr">
        <is>
          <t>Minor_Stoppages</t>
        </is>
      </c>
      <c r="G287" s="250" t="n"/>
      <c r="H287" s="252" t="n">
        <v>5.01411666666667</v>
      </c>
      <c r="I287" s="252">
        <f>Table2[[#This Row],[Equipment Downtime]]/7</f>
        <v/>
      </c>
      <c r="J287" s="243" t="n"/>
      <c r="K287" s="244" t="n"/>
      <c r="L287" s="78" t="n"/>
    </row>
    <row r="288" ht="22" customHeight="1" s="452">
      <c r="A288" s="357" t="n">
        <v>46267</v>
      </c>
      <c r="B288" s="250" t="inlineStr">
        <is>
          <t>HCM_</t>
        </is>
      </c>
      <c r="C288" s="250" t="inlineStr">
        <is>
          <t>Perk-HCM-2</t>
        </is>
      </c>
      <c r="D288" s="250" t="inlineStr">
        <is>
          <t>HXX: Both Film Reels Are Empty</t>
        </is>
      </c>
      <c r="E288" s="250" t="inlineStr">
        <is>
          <t>Unplanned_Loss</t>
        </is>
      </c>
      <c r="F288" s="250" t="inlineStr">
        <is>
          <t>Minor_Stoppages</t>
        </is>
      </c>
      <c r="G288" s="250" t="n"/>
      <c r="H288" s="252" t="n">
        <v>5.45455</v>
      </c>
      <c r="I288" s="252">
        <f>Table2[[#This Row],[Equipment Downtime]]/7</f>
        <v/>
      </c>
      <c r="J288" s="243" t="n"/>
      <c r="K288" s="244" t="n"/>
      <c r="L288" s="78" t="n"/>
    </row>
    <row r="289" ht="22" customHeight="1" s="452">
      <c r="A289" s="357" t="n">
        <v>46267</v>
      </c>
      <c r="B289" s="250" t="inlineStr">
        <is>
          <t>HCM_</t>
        </is>
      </c>
      <c r="C289" s="250" t="inlineStr">
        <is>
          <t>Perk-HCM-3</t>
        </is>
      </c>
      <c r="D289" s="250" t="inlineStr">
        <is>
          <t>FBX: Jam At Infeed</t>
        </is>
      </c>
      <c r="E289" s="250" t="inlineStr">
        <is>
          <t>Unplanned_Loss</t>
        </is>
      </c>
      <c r="F289" s="250" t="inlineStr">
        <is>
          <t>Minor_Stoppages</t>
        </is>
      </c>
      <c r="G289" s="250" t="n"/>
      <c r="H289" s="252" t="n">
        <v>6.51705</v>
      </c>
      <c r="I289" s="252">
        <f>Table2[[#This Row],[Equipment Downtime]]/7</f>
        <v/>
      </c>
      <c r="J289" s="243" t="n"/>
      <c r="K289" s="244" t="n"/>
      <c r="L289" s="78" t="n"/>
    </row>
    <row r="290" ht="22" customHeight="1" s="452">
      <c r="A290" s="357" t="n">
        <v>46267</v>
      </c>
      <c r="B290" s="250" t="inlineStr">
        <is>
          <t>HCM_</t>
        </is>
      </c>
      <c r="C290" s="250" t="inlineStr">
        <is>
          <t>Perk-HCM-3</t>
        </is>
      </c>
      <c r="D290" s="250" t="inlineStr">
        <is>
          <t>FBX: Overflow At Infeed</t>
        </is>
      </c>
      <c r="E290" s="250" t="inlineStr">
        <is>
          <t>Unplanned_Loss</t>
        </is>
      </c>
      <c r="F290" s="250" t="inlineStr">
        <is>
          <t>Minor_Stoppages</t>
        </is>
      </c>
      <c r="G290" s="250" t="n"/>
      <c r="H290" s="252" t="n">
        <v>8.78563333333333</v>
      </c>
      <c r="I290" s="252">
        <f>Table2[[#This Row],[Equipment Downtime]]/7</f>
        <v/>
      </c>
      <c r="J290" s="243" t="n"/>
      <c r="K290" s="244" t="n"/>
      <c r="L290" s="78" t="n"/>
    </row>
    <row r="291" ht="22" customHeight="1" s="452">
      <c r="A291" s="357" t="n">
        <v>46267</v>
      </c>
      <c r="B291" s="250" t="inlineStr">
        <is>
          <t>HCM_</t>
        </is>
      </c>
      <c r="C291" s="250" t="inlineStr">
        <is>
          <t>Perk-HCM-3</t>
        </is>
      </c>
      <c r="D291" s="250" t="inlineStr">
        <is>
          <t>HXX: Infeed Rejection Consecutive</t>
        </is>
      </c>
      <c r="E291" s="250" t="inlineStr">
        <is>
          <t>Unplanned_Loss</t>
        </is>
      </c>
      <c r="F291" s="250" t="inlineStr">
        <is>
          <t>Minor_Stoppages</t>
        </is>
      </c>
      <c r="G291" s="250" t="n"/>
      <c r="H291" s="252" t="n">
        <v>9.13388333333333</v>
      </c>
      <c r="I291" s="252">
        <f>Table2[[#This Row],[Equipment Downtime]]/7</f>
        <v/>
      </c>
      <c r="J291" s="243" t="n"/>
      <c r="K291" s="244" t="n"/>
      <c r="L291" s="78" t="n"/>
    </row>
    <row r="292" ht="22" customHeight="1" s="452">
      <c r="A292" s="357" t="n">
        <v>46267</v>
      </c>
      <c r="B292" s="250" t="inlineStr">
        <is>
          <t>HCM_</t>
        </is>
      </c>
      <c r="C292" s="250" t="inlineStr">
        <is>
          <t>Perk-HCM-4</t>
        </is>
      </c>
      <c r="D292" s="250" t="inlineStr">
        <is>
          <t>FBX: Jam At Infeed</t>
        </is>
      </c>
      <c r="E292" s="250" t="inlineStr">
        <is>
          <t>Unplanned_Loss</t>
        </is>
      </c>
      <c r="F292" s="250" t="inlineStr">
        <is>
          <t>Minor_Stoppages</t>
        </is>
      </c>
      <c r="G292" s="250" t="n"/>
      <c r="H292" s="252" t="n">
        <v>37.1857</v>
      </c>
      <c r="I292" s="252">
        <f>Table2[[#This Row],[Equipment Downtime]]/7</f>
        <v/>
      </c>
      <c r="J292" s="243" t="n"/>
      <c r="K292" s="244" t="n"/>
      <c r="L292" s="78" t="n"/>
    </row>
    <row r="293" ht="22" customHeight="1" s="452">
      <c r="A293" s="357" t="n">
        <v>46267</v>
      </c>
      <c r="B293" s="250" t="inlineStr">
        <is>
          <t>HCM_</t>
        </is>
      </c>
      <c r="C293" s="250" t="inlineStr">
        <is>
          <t>Perk-HCM-4</t>
        </is>
      </c>
      <c r="D293" s="250" t="inlineStr">
        <is>
          <t>HXX: Film Is Broken</t>
        </is>
      </c>
      <c r="E293" s="250" t="inlineStr">
        <is>
          <t>Unplanned_Loss</t>
        </is>
      </c>
      <c r="F293" s="250" t="inlineStr">
        <is>
          <t>Minor_Stoppages</t>
        </is>
      </c>
      <c r="G293" s="250" t="n"/>
      <c r="H293" s="252" t="n">
        <v>25.6168333333333</v>
      </c>
      <c r="I293" s="252">
        <f>Table2[[#This Row],[Equipment Downtime]]/7</f>
        <v/>
      </c>
      <c r="J293" s="243" t="n"/>
      <c r="K293" s="244" t="n"/>
      <c r="L293" s="78" t="n"/>
    </row>
    <row r="294" ht="22" customHeight="1" s="452">
      <c r="A294" s="357" t="n">
        <v>46267</v>
      </c>
      <c r="B294" s="250" t="inlineStr">
        <is>
          <t>HCM_</t>
        </is>
      </c>
      <c r="C294" s="250" t="inlineStr">
        <is>
          <t>Perk-HCM-4</t>
        </is>
      </c>
      <c r="D294" s="250" t="inlineStr">
        <is>
          <t>HXX: Infeed Rejection Consecutive</t>
        </is>
      </c>
      <c r="E294" s="250" t="inlineStr">
        <is>
          <t>Unplanned_Loss</t>
        </is>
      </c>
      <c r="F294" s="250" t="inlineStr">
        <is>
          <t>Minor_Stoppages</t>
        </is>
      </c>
      <c r="G294" s="250" t="n"/>
      <c r="H294" s="252" t="n">
        <v>16.34615</v>
      </c>
      <c r="I294" s="252">
        <f>Table2[[#This Row],[Equipment Downtime]]/7</f>
        <v/>
      </c>
      <c r="J294" s="243" t="n"/>
      <c r="K294" s="244" t="n"/>
      <c r="L294" s="78" t="n"/>
    </row>
    <row r="295" ht="22" customHeight="1" s="452">
      <c r="A295" s="357" t="n">
        <v>46267</v>
      </c>
      <c r="B295" s="250" t="inlineStr">
        <is>
          <t>HCM_</t>
        </is>
      </c>
      <c r="C295" s="250" t="inlineStr">
        <is>
          <t>Perk-HLM-1</t>
        </is>
      </c>
      <c r="D295" s="250" t="inlineStr">
        <is>
          <t>OverHeight Product Detected</t>
        </is>
      </c>
      <c r="E295" s="250" t="inlineStr">
        <is>
          <t>Unplanned_Loss</t>
        </is>
      </c>
      <c r="F295" s="250" t="inlineStr">
        <is>
          <t>Minor_Stoppages</t>
        </is>
      </c>
      <c r="G295" s="250" t="n"/>
      <c r="H295" s="252" t="n">
        <v>37.11235</v>
      </c>
      <c r="I295" s="252">
        <f>Table2[[#This Row],[Equipment Downtime]]/7</f>
        <v/>
      </c>
      <c r="J295" s="243" t="n"/>
      <c r="K295" s="244" t="n"/>
      <c r="L295" s="78" t="n"/>
    </row>
    <row r="296" ht="22" customHeight="1" s="452">
      <c r="A296" s="357" t="n">
        <v>46267</v>
      </c>
      <c r="B296" s="250" t="inlineStr">
        <is>
          <t>HCM_</t>
        </is>
      </c>
      <c r="C296" s="250" t="inlineStr">
        <is>
          <t>Perk-HLM-1</t>
        </is>
      </c>
      <c r="D296" s="250" t="inlineStr">
        <is>
          <t>Paper Out Of Register</t>
        </is>
      </c>
      <c r="E296" s="250" t="inlineStr">
        <is>
          <t>Unplanned_Loss</t>
        </is>
      </c>
      <c r="F296" s="250" t="inlineStr">
        <is>
          <t>Minor_Stoppages</t>
        </is>
      </c>
      <c r="G296" s="250" t="n"/>
      <c r="H296" s="252" t="n">
        <v>79.2380666666667</v>
      </c>
      <c r="I296" s="252">
        <f>Table2[[#This Row],[Equipment Downtime]]/7</f>
        <v/>
      </c>
      <c r="J296" s="243" t="n"/>
      <c r="K296" s="244" t="n"/>
      <c r="L296" s="78" t="n"/>
    </row>
    <row r="297" ht="22" customHeight="1" s="452">
      <c r="A297" s="357" t="n">
        <v>46267</v>
      </c>
      <c r="B297" s="250" t="inlineStr">
        <is>
          <t>HCM_</t>
        </is>
      </c>
      <c r="C297" s="250" t="inlineStr">
        <is>
          <t>Perk-HLM-1</t>
        </is>
      </c>
      <c r="D297" s="250" t="inlineStr">
        <is>
          <t>Product jam detected at flow wrapper infeed</t>
        </is>
      </c>
      <c r="E297" s="250" t="inlineStr">
        <is>
          <t>Unplanned_Loss</t>
        </is>
      </c>
      <c r="F297" s="250" t="inlineStr">
        <is>
          <t>Minor_Stoppages</t>
        </is>
      </c>
      <c r="G297" s="250" t="n"/>
      <c r="H297" s="252" t="n">
        <v>69.8093833333333</v>
      </c>
      <c r="I297" s="252">
        <f>Table2[[#This Row],[Equipment Downtime]]/7</f>
        <v/>
      </c>
      <c r="J297" s="243" t="n"/>
      <c r="K297" s="244" t="n"/>
      <c r="L297" s="78" t="n"/>
    </row>
    <row r="298" ht="22" customHeight="1" s="452">
      <c r="A298" s="357" t="n">
        <v>46267</v>
      </c>
      <c r="B298" s="250" t="inlineStr">
        <is>
          <t>HCM_</t>
        </is>
      </c>
      <c r="C298" s="250" t="inlineStr">
        <is>
          <t>Perk-HLM-2</t>
        </is>
      </c>
      <c r="D298" s="250" t="inlineStr">
        <is>
          <t>OverHeight Product Detected</t>
        </is>
      </c>
      <c r="E298" s="250" t="inlineStr">
        <is>
          <t>Unplanned_Loss</t>
        </is>
      </c>
      <c r="F298" s="250" t="inlineStr">
        <is>
          <t>Minor_Stoppages</t>
        </is>
      </c>
      <c r="G298" s="250" t="n"/>
      <c r="H298" s="252" t="n">
        <v>40.0802</v>
      </c>
      <c r="I298" s="252">
        <f>Table2[[#This Row],[Equipment Downtime]]/7</f>
        <v/>
      </c>
      <c r="J298" s="243" t="n"/>
      <c r="K298" s="244" t="n"/>
      <c r="L298" s="78" t="n"/>
    </row>
    <row r="299" ht="22" customHeight="1" s="452">
      <c r="A299" s="357" t="n">
        <v>46267</v>
      </c>
      <c r="B299" s="250" t="inlineStr">
        <is>
          <t>HCM_</t>
        </is>
      </c>
      <c r="C299" s="250" t="inlineStr">
        <is>
          <t>Perk-HLM-2</t>
        </is>
      </c>
      <c r="D299" s="250" t="inlineStr">
        <is>
          <t>Paper Out Of Register</t>
        </is>
      </c>
      <c r="E299" s="250" t="inlineStr">
        <is>
          <t>Unplanned_Loss</t>
        </is>
      </c>
      <c r="F299" s="250" t="inlineStr">
        <is>
          <t>Minor_Stoppages</t>
        </is>
      </c>
      <c r="G299" s="250" t="n"/>
      <c r="H299" s="252" t="n">
        <v>27.9738166666667</v>
      </c>
      <c r="I299" s="252">
        <f>Table2[[#This Row],[Equipment Downtime]]/7</f>
        <v/>
      </c>
      <c r="J299" s="243" t="n"/>
      <c r="K299" s="244" t="n"/>
      <c r="L299" s="78" t="n"/>
    </row>
    <row r="300" ht="22" customHeight="1" s="452">
      <c r="A300" s="357" t="n">
        <v>46267</v>
      </c>
      <c r="B300" s="250" t="inlineStr">
        <is>
          <t>HCM_</t>
        </is>
      </c>
      <c r="C300" s="250" t="inlineStr">
        <is>
          <t>Perk-HLM-2</t>
        </is>
      </c>
      <c r="D300" s="250" t="inlineStr">
        <is>
          <t>Product jam detected at flow wrapper infeed</t>
        </is>
      </c>
      <c r="E300" s="250" t="inlineStr">
        <is>
          <t>Unplanned_Loss</t>
        </is>
      </c>
      <c r="F300" s="250" t="inlineStr">
        <is>
          <t>Minor_Stoppages</t>
        </is>
      </c>
      <c r="G300" s="250" t="n"/>
      <c r="H300" s="252" t="n">
        <v>61.0575</v>
      </c>
      <c r="I300" s="252">
        <f>Table2[[#This Row],[Equipment Downtime]]/7</f>
        <v/>
      </c>
      <c r="J300" s="243" t="n"/>
      <c r="K300" s="244" t="n"/>
      <c r="L300" s="78" t="n"/>
    </row>
    <row r="301" ht="22" customHeight="1" s="452">
      <c r="A301" s="357" t="n">
        <v>46267</v>
      </c>
      <c r="B301" s="250" t="inlineStr">
        <is>
          <t>TTLI_</t>
        </is>
      </c>
      <c r="C301" s="250" t="inlineStr">
        <is>
          <t>Perk-TTLi-1</t>
        </is>
      </c>
      <c r="D301" s="250" t="inlineStr">
        <is>
          <t>CLO/CT11: Axis1 Position Error</t>
        </is>
      </c>
      <c r="E301" s="250" t="inlineStr">
        <is>
          <t>Unplanned_Loss</t>
        </is>
      </c>
      <c r="F301" s="250" t="inlineStr">
        <is>
          <t>Minor_Stoppages</t>
        </is>
      </c>
      <c r="G301" s="250" t="n"/>
      <c r="H301" s="252" t="n">
        <v>13.83105</v>
      </c>
      <c r="I301" s="252">
        <f>Table2[[#This Row],[Equipment Downtime]]/7</f>
        <v/>
      </c>
      <c r="J301" s="243" t="n"/>
      <c r="K301" s="244" t="n"/>
      <c r="L301" s="78" t="n"/>
    </row>
    <row r="302" ht="22" customHeight="1" s="452">
      <c r="A302" s="357" t="n">
        <v>46267</v>
      </c>
      <c r="B302" s="250" t="inlineStr">
        <is>
          <t>TTLI_</t>
        </is>
      </c>
      <c r="C302" s="250" t="inlineStr">
        <is>
          <t>Perk-TTLi-1</t>
        </is>
      </c>
      <c r="D302" s="250" t="inlineStr">
        <is>
          <t>LOD/TPG11: Move Time Out</t>
        </is>
      </c>
      <c r="E302" s="250" t="inlineStr">
        <is>
          <t>Unplanned_Loss</t>
        </is>
      </c>
      <c r="F302" s="250" t="inlineStr">
        <is>
          <t>Minor_Stoppages</t>
        </is>
      </c>
      <c r="G302" s="250" t="n"/>
      <c r="H302" s="252" t="n">
        <v>6.12673333333333</v>
      </c>
      <c r="I302" s="252">
        <f>Table2[[#This Row],[Equipment Downtime]]/7</f>
        <v/>
      </c>
      <c r="J302" s="243" t="n"/>
      <c r="K302" s="244" t="n"/>
      <c r="L302" s="78" t="n"/>
    </row>
    <row r="303" ht="22" customHeight="1" s="452">
      <c r="A303" s="357" t="n">
        <v>46267</v>
      </c>
      <c r="B303" s="250" t="inlineStr">
        <is>
          <t>TTLI_</t>
        </is>
      </c>
      <c r="C303" s="250" t="inlineStr">
        <is>
          <t>Perk-TTLi-1</t>
        </is>
      </c>
      <c r="D303" s="250" t="inlineStr">
        <is>
          <t>LOD/TPL11: Axis 1 HW Positive Overtravel</t>
        </is>
      </c>
      <c r="E303" s="250" t="inlineStr">
        <is>
          <t>Unplanned_Loss</t>
        </is>
      </c>
      <c r="F303" s="250" t="inlineStr">
        <is>
          <t>Minor_Stoppages</t>
        </is>
      </c>
      <c r="G303" s="250" t="n"/>
      <c r="H303" s="252" t="n">
        <v>3.21065</v>
      </c>
      <c r="I303" s="252">
        <f>Table2[[#This Row],[Equipment Downtime]]/7</f>
        <v/>
      </c>
      <c r="J303" s="243" t="n"/>
      <c r="K303" s="244" t="n"/>
      <c r="L303" s="78" t="n"/>
    </row>
    <row r="304" ht="22" customHeight="1" s="452">
      <c r="A304" s="357" t="n">
        <v>46267</v>
      </c>
      <c r="B304" s="250" t="inlineStr">
        <is>
          <t>TTLI_</t>
        </is>
      </c>
      <c r="C304" s="250" t="inlineStr">
        <is>
          <t>Perk-TTLi-2</t>
        </is>
      </c>
      <c r="D304" s="250" t="inlineStr">
        <is>
          <t>CLO/CT11: Axis1 Position Error</t>
        </is>
      </c>
      <c r="E304" s="250" t="inlineStr">
        <is>
          <t>Unplanned_Loss</t>
        </is>
      </c>
      <c r="F304" s="250" t="inlineStr">
        <is>
          <t>Minor_Stoppages</t>
        </is>
      </c>
      <c r="G304" s="250" t="n"/>
      <c r="H304" s="252" t="n">
        <v>24.3000333333333</v>
      </c>
      <c r="I304" s="252">
        <f>Table2[[#This Row],[Equipment Downtime]]/7</f>
        <v/>
      </c>
      <c r="J304" s="243" t="n"/>
      <c r="K304" s="244" t="n"/>
      <c r="L304" s="78" t="n"/>
    </row>
    <row r="305" ht="22" customHeight="1" s="452">
      <c r="A305" s="357" t="n">
        <v>46267</v>
      </c>
      <c r="B305" s="250" t="inlineStr">
        <is>
          <t>TTLI_</t>
        </is>
      </c>
      <c r="C305" s="250" t="inlineStr">
        <is>
          <t>Perk-TTLi-2</t>
        </is>
      </c>
      <c r="D305" s="250" t="inlineStr">
        <is>
          <t>FOR/BP11: Hand Over Of Blank Failed</t>
        </is>
      </c>
      <c r="E305" s="250" t="inlineStr">
        <is>
          <t>Unplanned_Loss</t>
        </is>
      </c>
      <c r="F305" s="250" t="inlineStr">
        <is>
          <t>Minor_Stoppages</t>
        </is>
      </c>
      <c r="G305" s="250" t="n"/>
      <c r="H305" s="252" t="n">
        <v>1.87681666666667</v>
      </c>
      <c r="I305" s="252">
        <f>Table2[[#This Row],[Equipment Downtime]]/7</f>
        <v/>
      </c>
      <c r="J305" s="243" t="n"/>
      <c r="K305" s="244" t="n"/>
      <c r="L305" s="78" t="n"/>
    </row>
    <row r="306" ht="22" customHeight="1" s="452">
      <c r="A306" s="357" t="n">
        <v>46267</v>
      </c>
      <c r="B306" s="250" t="inlineStr">
        <is>
          <t>TTLI_</t>
        </is>
      </c>
      <c r="C306" s="250" t="inlineStr">
        <is>
          <t>Perk-TTLi-2</t>
        </is>
      </c>
      <c r="D306" s="250" t="inlineStr">
        <is>
          <t>LOD/SAF: Safety Circuit Not Ready</t>
        </is>
      </c>
      <c r="E306" s="250" t="inlineStr">
        <is>
          <t>Unplanned_Loss</t>
        </is>
      </c>
      <c r="F306" s="250" t="inlineStr">
        <is>
          <t>Minor_Stoppages</t>
        </is>
      </c>
      <c r="G306" s="250" t="n"/>
      <c r="H306" s="252" t="n">
        <v>2.29015</v>
      </c>
      <c r="I306" s="252">
        <f>Table2[[#This Row],[Equipment Downtime]]/7</f>
        <v/>
      </c>
      <c r="J306" s="243" t="n"/>
      <c r="K306" s="244" t="n"/>
      <c r="L306" s="78" t="n"/>
    </row>
    <row r="307" ht="22" customHeight="1" s="452">
      <c r="A307" s="357" t="n">
        <v>46267</v>
      </c>
      <c r="B307" s="250" t="inlineStr">
        <is>
          <t>TTLI_</t>
        </is>
      </c>
      <c r="C307" s="250" t="inlineStr">
        <is>
          <t>Perk-TTLi-3</t>
        </is>
      </c>
      <c r="D307" s="250" t="inlineStr">
        <is>
          <t>CLO/CT11: Axis1 Position Error</t>
        </is>
      </c>
      <c r="E307" s="250" t="inlineStr">
        <is>
          <t>Unplanned_Loss</t>
        </is>
      </c>
      <c r="F307" s="250" t="inlineStr">
        <is>
          <t>Minor_Stoppages</t>
        </is>
      </c>
      <c r="G307" s="250" t="n"/>
      <c r="H307" s="252" t="n">
        <v>34.9146</v>
      </c>
      <c r="I307" s="252">
        <f>Table2[[#This Row],[Equipment Downtime]]/7</f>
        <v/>
      </c>
      <c r="J307" s="243" t="n"/>
      <c r="K307" s="244" t="n"/>
      <c r="L307" s="78" t="n"/>
    </row>
    <row r="308" ht="22" customHeight="1" s="452">
      <c r="A308" s="357" t="n">
        <v>46267</v>
      </c>
      <c r="B308" s="250" t="inlineStr">
        <is>
          <t>TTLI_</t>
        </is>
      </c>
      <c r="C308" s="250" t="inlineStr">
        <is>
          <t>Perk-TTLi-3</t>
        </is>
      </c>
      <c r="D308" s="250" t="inlineStr">
        <is>
          <t>LOD/TGR11: Robot-Gripper Sensor Fault</t>
        </is>
      </c>
      <c r="E308" s="250" t="inlineStr">
        <is>
          <t>Unplanned_Loss</t>
        </is>
      </c>
      <c r="F308" s="250" t="inlineStr">
        <is>
          <t>Minor_Stoppages</t>
        </is>
      </c>
      <c r="G308" s="250" t="n"/>
      <c r="H308" s="252" t="n">
        <v>8.356133333333331</v>
      </c>
      <c r="I308" s="252">
        <f>Table2[[#This Row],[Equipment Downtime]]/7</f>
        <v/>
      </c>
      <c r="J308" s="243" t="n"/>
      <c r="K308" s="244" t="n"/>
      <c r="L308" s="78" t="n"/>
    </row>
    <row r="309" ht="22" customHeight="1" s="452">
      <c r="A309" s="357" t="n">
        <v>46267</v>
      </c>
      <c r="B309" s="250" t="inlineStr">
        <is>
          <t>TTLI_</t>
        </is>
      </c>
      <c r="C309" s="250" t="inlineStr">
        <is>
          <t>Perk-TTLi-3</t>
        </is>
      </c>
      <c r="D309" s="250" t="inlineStr">
        <is>
          <t>LOD/TPG11: Move Time Out</t>
        </is>
      </c>
      <c r="E309" s="250" t="inlineStr">
        <is>
          <t>Unplanned_Loss</t>
        </is>
      </c>
      <c r="F309" s="250" t="inlineStr">
        <is>
          <t>Minor_Stoppages</t>
        </is>
      </c>
      <c r="G309" s="250" t="n"/>
      <c r="H309" s="252" t="n">
        <v>0.454616666666667</v>
      </c>
      <c r="I309" s="252">
        <f>Table2[[#This Row],[Equipment Downtime]]/7</f>
        <v/>
      </c>
      <c r="J309" s="243" t="n"/>
      <c r="K309" s="244" t="n"/>
      <c r="L309" s="78" t="n"/>
    </row>
    <row r="310" ht="22" customHeight="1" s="452">
      <c r="A310" s="357" t="n">
        <v>46267</v>
      </c>
      <c r="B310" s="250" t="inlineStr">
        <is>
          <t>TTLI_</t>
        </is>
      </c>
      <c r="C310" s="250" t="inlineStr">
        <is>
          <t>Perk-TTLi-4</t>
        </is>
      </c>
      <c r="D310" s="250" t="inlineStr">
        <is>
          <t>LOD/EM: Emergency Stop Button 1</t>
        </is>
      </c>
      <c r="E310" s="250" t="inlineStr">
        <is>
          <t>Unplanned_Loss</t>
        </is>
      </c>
      <c r="F310" s="250" t="inlineStr">
        <is>
          <t>Minor_Stoppages</t>
        </is>
      </c>
      <c r="G310" s="250" t="n"/>
      <c r="H310" s="252" t="n">
        <v>0.498283333333333</v>
      </c>
      <c r="I310" s="252">
        <f>Table2[[#This Row],[Equipment Downtime]]/7</f>
        <v/>
      </c>
      <c r="J310" s="243" t="n"/>
      <c r="K310" s="244" t="n"/>
      <c r="L310" s="78" t="n"/>
    </row>
    <row r="311" ht="22" customHeight="1" s="452">
      <c r="A311" s="357" t="n">
        <v>46267</v>
      </c>
      <c r="B311" s="250" t="inlineStr">
        <is>
          <t>TTLI_</t>
        </is>
      </c>
      <c r="C311" s="250" t="inlineStr">
        <is>
          <t>Perk-TTLi-4</t>
        </is>
      </c>
      <c r="D311" s="250" t="inlineStr">
        <is>
          <t>LOD/EM: Emergency Stop HMI 11</t>
        </is>
      </c>
      <c r="E311" s="250" t="inlineStr">
        <is>
          <t>Unplanned_Loss</t>
        </is>
      </c>
      <c r="F311" s="250" t="inlineStr">
        <is>
          <t>Minor_Stoppages</t>
        </is>
      </c>
      <c r="G311" s="250" t="n"/>
      <c r="H311" s="252" t="n">
        <v>6.05311666666667</v>
      </c>
      <c r="I311" s="252">
        <f>Table2[[#This Row],[Equipment Downtime]]/7</f>
        <v/>
      </c>
      <c r="J311" s="243" t="n"/>
      <c r="K311" s="244" t="n"/>
      <c r="L311" s="78" t="n"/>
    </row>
    <row r="312" ht="22" customHeight="1" s="452">
      <c r="A312" s="357" t="n">
        <v>46267</v>
      </c>
      <c r="B312" s="250" t="inlineStr">
        <is>
          <t>HCM_</t>
        </is>
      </c>
      <c r="C312" s="250" t="inlineStr">
        <is>
          <t>Perk-TTLi-4</t>
        </is>
      </c>
      <c r="D312" s="250" t="inlineStr">
        <is>
          <t>LOD/SAF: Safety Circuit Not Ready</t>
        </is>
      </c>
      <c r="E312" s="250" t="inlineStr">
        <is>
          <t>Unplanned_Loss</t>
        </is>
      </c>
      <c r="F312" s="250" t="inlineStr">
        <is>
          <t>Minor_Stoppages</t>
        </is>
      </c>
      <c r="G312" s="250" t="n"/>
      <c r="H312" s="252" t="n">
        <v>7.02331666666667</v>
      </c>
      <c r="I312" s="252">
        <f>Table2[[#This Row],[Equipment Downtime]]/7</f>
        <v/>
      </c>
      <c r="J312" s="243" t="n"/>
      <c r="K312" s="244" t="n"/>
      <c r="L312" s="78" t="n"/>
    </row>
    <row r="313" ht="22" customHeight="1" s="452">
      <c r="A313" s="357" t="n">
        <v>46268</v>
      </c>
      <c r="B313" s="250" t="inlineStr">
        <is>
          <t>Utility_</t>
        </is>
      </c>
      <c r="C313" s="250" t="inlineStr">
        <is>
          <t>Power_failure</t>
        </is>
      </c>
      <c r="D313" s="250" t="inlineStr">
        <is>
          <t>Power Failure</t>
        </is>
      </c>
      <c r="E313" s="250" t="inlineStr">
        <is>
          <t>Unplanned_Loss</t>
        </is>
      </c>
      <c r="F313" s="250" t="inlineStr">
        <is>
          <t>Line_Delays</t>
        </is>
      </c>
      <c r="G313" s="250" t="n"/>
      <c r="H313" s="252" t="n">
        <v>100</v>
      </c>
      <c r="I313" s="252" t="n">
        <v>100</v>
      </c>
      <c r="J313" s="250" t="n"/>
      <c r="K313" s="244" t="n"/>
      <c r="L313" s="78" t="n"/>
    </row>
    <row r="314" ht="22" customHeight="1" s="452">
      <c r="A314" s="357" t="n">
        <v>46268</v>
      </c>
      <c r="B314" s="250" t="inlineStr">
        <is>
          <t>Oven_</t>
        </is>
      </c>
      <c r="C314" s="250" t="inlineStr">
        <is>
          <t>Oven</t>
        </is>
      </c>
      <c r="D314" s="250" t="inlineStr">
        <is>
          <t>Exhaust Pressure Switch Fault</t>
        </is>
      </c>
      <c r="E314" s="250" t="inlineStr">
        <is>
          <t>Unplanned_Loss</t>
        </is>
      </c>
      <c r="F314" s="250" t="inlineStr">
        <is>
          <t>Breakdowns</t>
        </is>
      </c>
      <c r="G314" s="250" t="n"/>
      <c r="H314" s="252" t="n">
        <v>90</v>
      </c>
      <c r="I314" s="252" t="n">
        <v>90</v>
      </c>
      <c r="J314" s="250" t="n"/>
      <c r="K314" s="244" t="n"/>
      <c r="L314" s="78" t="n"/>
    </row>
    <row r="315" ht="22" customHeight="1" s="452">
      <c r="A315" s="357" t="n">
        <v>46268</v>
      </c>
      <c r="B315" s="250" t="inlineStr">
        <is>
          <t>Laminator_</t>
        </is>
      </c>
      <c r="C315" s="250" t="inlineStr">
        <is>
          <t>Laminator</t>
        </is>
      </c>
      <c r="D315" s="250" t="inlineStr">
        <is>
          <t>Crème Transfer Line Jam</t>
        </is>
      </c>
      <c r="E315" s="250" t="inlineStr">
        <is>
          <t>Unplanned_Loss</t>
        </is>
      </c>
      <c r="F315" s="250" t="inlineStr">
        <is>
          <t>Operational_Losses</t>
        </is>
      </c>
      <c r="G315" s="250" t="n"/>
      <c r="H315" s="252" t="n">
        <v>90</v>
      </c>
      <c r="I315" s="252" t="n">
        <v>90</v>
      </c>
      <c r="J315" s="250" t="n"/>
      <c r="K315" s="244" t="n"/>
      <c r="L315" s="78" t="n"/>
    </row>
    <row r="316" ht="22" customHeight="1" s="452">
      <c r="A316" s="357" t="n">
        <v>46268</v>
      </c>
      <c r="B316" s="250" t="inlineStr">
        <is>
          <t>HCM_</t>
        </is>
      </c>
      <c r="C316" s="250" t="inlineStr">
        <is>
          <t>Perk-HCM-1</t>
        </is>
      </c>
      <c r="D316" s="250" t="inlineStr">
        <is>
          <t>FBX: Jam At Infeed</t>
        </is>
      </c>
      <c r="E316" s="250" t="inlineStr">
        <is>
          <t>Unplanned_Loss</t>
        </is>
      </c>
      <c r="F316" s="250" t="inlineStr">
        <is>
          <t>Minor_Stoppages</t>
        </is>
      </c>
      <c r="G316" s="250" t="n"/>
      <c r="H316" s="252" t="n">
        <v>14.2081166666667</v>
      </c>
      <c r="I316" s="252">
        <f>Table2[[#This Row],[Equipment Downtime]]/7</f>
        <v/>
      </c>
      <c r="J316" s="243" t="n"/>
      <c r="K316" s="244" t="n"/>
      <c r="L316" s="78" t="n"/>
    </row>
    <row r="317" ht="22" customHeight="1" s="452">
      <c r="A317" s="357" t="n">
        <v>46268</v>
      </c>
      <c r="B317" s="250" t="inlineStr">
        <is>
          <t>HCM_</t>
        </is>
      </c>
      <c r="C317" s="250" t="inlineStr">
        <is>
          <t>Perk-HCM-1</t>
        </is>
      </c>
      <c r="D317" s="250" t="inlineStr">
        <is>
          <t>FBX: Overflow At Infeed</t>
        </is>
      </c>
      <c r="E317" s="250" t="inlineStr">
        <is>
          <t>Unplanned_Loss</t>
        </is>
      </c>
      <c r="F317" s="250" t="inlineStr">
        <is>
          <t>Minor_Stoppages</t>
        </is>
      </c>
      <c r="G317" s="250" t="n"/>
      <c r="H317" s="252" t="n">
        <v>9.849816666666671</v>
      </c>
      <c r="I317" s="252">
        <f>Table2[[#This Row],[Equipment Downtime]]/7</f>
        <v/>
      </c>
      <c r="J317" s="243" t="n"/>
      <c r="K317" s="244" t="n"/>
      <c r="L317" s="78" t="n"/>
    </row>
    <row r="318" ht="22" customHeight="1" s="452">
      <c r="A318" s="357" t="n">
        <v>46268</v>
      </c>
      <c r="B318" s="250" t="inlineStr">
        <is>
          <t>HCM_</t>
        </is>
      </c>
      <c r="C318" s="282" t="inlineStr">
        <is>
          <t>Perk-HCM-1</t>
        </is>
      </c>
      <c r="D318" s="282" t="inlineStr">
        <is>
          <t>HXX: Film Is Broken</t>
        </is>
      </c>
      <c r="E318" s="250" t="inlineStr">
        <is>
          <t>Unplanned_Loss</t>
        </is>
      </c>
      <c r="F318" s="250" t="inlineStr">
        <is>
          <t>Minor_Stoppages</t>
        </is>
      </c>
      <c r="G318" s="250" t="n"/>
      <c r="H318" s="283" t="n">
        <v>22.04075</v>
      </c>
      <c r="I318" s="252">
        <f>Table2[[#This Row],[Equipment Downtime]]/7</f>
        <v/>
      </c>
      <c r="J318" s="243" t="n"/>
      <c r="K318" s="244" t="n"/>
      <c r="L318" s="78" t="n"/>
    </row>
    <row r="319" ht="22" customHeight="1" s="452">
      <c r="A319" s="357" t="n">
        <v>46268</v>
      </c>
      <c r="B319" s="250" t="inlineStr">
        <is>
          <t>HCM_</t>
        </is>
      </c>
      <c r="C319" s="282" t="inlineStr">
        <is>
          <t>Perk-HCM-2</t>
        </is>
      </c>
      <c r="D319" s="282" t="inlineStr">
        <is>
          <t>FBX: Jam At Infeed</t>
        </is>
      </c>
      <c r="E319" s="250" t="inlineStr">
        <is>
          <t>Unplanned_Loss</t>
        </is>
      </c>
      <c r="F319" s="250" t="inlineStr">
        <is>
          <t>Minor_Stoppages</t>
        </is>
      </c>
      <c r="G319" s="250" t="n"/>
      <c r="H319" s="283" t="n">
        <v>7.02725</v>
      </c>
      <c r="I319" s="252">
        <f>Table2[[#This Row],[Equipment Downtime]]/7</f>
        <v/>
      </c>
      <c r="J319" s="243" t="n"/>
      <c r="K319" s="244" t="n"/>
      <c r="L319" s="78" t="n"/>
    </row>
    <row r="320" ht="22" customHeight="1" s="452">
      <c r="A320" s="357" t="n">
        <v>46268</v>
      </c>
      <c r="B320" s="250" t="inlineStr">
        <is>
          <t>HCM_</t>
        </is>
      </c>
      <c r="C320" s="282" t="inlineStr">
        <is>
          <t>Perk-HCM-2</t>
        </is>
      </c>
      <c r="D320" s="282" t="inlineStr">
        <is>
          <t>FBX: Overflow At Infeed</t>
        </is>
      </c>
      <c r="E320" s="250" t="inlineStr">
        <is>
          <t>Unplanned_Loss</t>
        </is>
      </c>
      <c r="F320" s="250" t="inlineStr">
        <is>
          <t>Minor_Stoppages</t>
        </is>
      </c>
      <c r="G320" s="250" t="n"/>
      <c r="H320" s="283" t="n">
        <v>3.88193333333333</v>
      </c>
      <c r="I320" s="252">
        <f>Table2[[#This Row],[Equipment Downtime]]/7</f>
        <v/>
      </c>
      <c r="J320" s="243" t="n"/>
      <c r="K320" s="244" t="n"/>
      <c r="L320" s="78" t="n"/>
    </row>
    <row r="321" ht="22" customHeight="1" s="452">
      <c r="A321" s="357" t="n">
        <v>46268</v>
      </c>
      <c r="B321" s="250" t="inlineStr">
        <is>
          <t>HCM_</t>
        </is>
      </c>
      <c r="C321" s="282" t="inlineStr">
        <is>
          <t>Perk-HCM-2</t>
        </is>
      </c>
      <c r="D321" s="282" t="inlineStr">
        <is>
          <t>HXX: Film Is Broken</t>
        </is>
      </c>
      <c r="E321" s="250" t="inlineStr">
        <is>
          <t>Unplanned_Loss</t>
        </is>
      </c>
      <c r="F321" s="250" t="inlineStr">
        <is>
          <t>Minor_Stoppages</t>
        </is>
      </c>
      <c r="G321" s="250" t="n"/>
      <c r="H321" s="283" t="n">
        <v>24.9487333333333</v>
      </c>
      <c r="I321" s="252">
        <f>Table2[[#This Row],[Equipment Downtime]]/7</f>
        <v/>
      </c>
      <c r="J321" s="243" t="n"/>
      <c r="K321" s="244" t="n"/>
      <c r="L321" s="78" t="n"/>
    </row>
    <row r="322" ht="22" customHeight="1" s="452">
      <c r="A322" s="357" t="n">
        <v>46268</v>
      </c>
      <c r="B322" s="250" t="inlineStr">
        <is>
          <t>HCM_</t>
        </is>
      </c>
      <c r="C322" s="282" t="inlineStr">
        <is>
          <t>Perk-HCM-3</t>
        </is>
      </c>
      <c r="D322" s="282" t="inlineStr">
        <is>
          <t>FBX: Jam At Infeed</t>
        </is>
      </c>
      <c r="E322" s="250" t="inlineStr">
        <is>
          <t>Unplanned_Loss</t>
        </is>
      </c>
      <c r="F322" s="250" t="inlineStr">
        <is>
          <t>Minor_Stoppages</t>
        </is>
      </c>
      <c r="G322" s="250" t="n"/>
      <c r="H322" s="283" t="n">
        <v>6.77635</v>
      </c>
      <c r="I322" s="252">
        <f>Table2[[#This Row],[Equipment Downtime]]/7</f>
        <v/>
      </c>
      <c r="J322" s="243" t="n"/>
      <c r="K322" s="244" t="n"/>
      <c r="L322" s="78" t="n"/>
    </row>
    <row r="323" ht="22" customHeight="1" s="452">
      <c r="A323" s="357" t="n">
        <v>46268</v>
      </c>
      <c r="B323" s="250" t="inlineStr">
        <is>
          <t>HCM_</t>
        </is>
      </c>
      <c r="C323" s="282" t="inlineStr">
        <is>
          <t>Perk-HCM-3</t>
        </is>
      </c>
      <c r="D323" s="282" t="inlineStr">
        <is>
          <t>FBX: Overflow At Infeed</t>
        </is>
      </c>
      <c r="E323" s="250" t="inlineStr">
        <is>
          <t>Unplanned_Loss</t>
        </is>
      </c>
      <c r="F323" s="250" t="inlineStr">
        <is>
          <t>Minor_Stoppages</t>
        </is>
      </c>
      <c r="G323" s="250" t="n"/>
      <c r="H323" s="283" t="n">
        <v>7.91253333333333</v>
      </c>
      <c r="I323" s="252">
        <f>Table2[[#This Row],[Equipment Downtime]]/7</f>
        <v/>
      </c>
      <c r="J323" s="243" t="n"/>
      <c r="K323" s="244" t="n"/>
      <c r="L323" s="78" t="n"/>
    </row>
    <row r="324" ht="22" customHeight="1" s="452">
      <c r="A324" s="357" t="n">
        <v>46268</v>
      </c>
      <c r="B324" s="250" t="inlineStr">
        <is>
          <t>HCM_</t>
        </is>
      </c>
      <c r="C324" s="282" t="inlineStr">
        <is>
          <t>Perk-HCM-3</t>
        </is>
      </c>
      <c r="D324" s="282" t="inlineStr">
        <is>
          <t>HXX: Infeed Rejection Consecutive</t>
        </is>
      </c>
      <c r="E324" s="250" t="inlineStr">
        <is>
          <t>Unplanned_Loss</t>
        </is>
      </c>
      <c r="F324" s="250" t="inlineStr">
        <is>
          <t>Minor_Stoppages</t>
        </is>
      </c>
      <c r="G324" s="250" t="n"/>
      <c r="H324" s="283" t="n">
        <v>9.55415</v>
      </c>
      <c r="I324" s="252">
        <f>Table2[[#This Row],[Equipment Downtime]]/7</f>
        <v/>
      </c>
      <c r="J324" s="243" t="n"/>
      <c r="K324" s="244" t="n"/>
      <c r="L324" s="78" t="n"/>
    </row>
    <row r="325" ht="22" customHeight="1" s="452">
      <c r="A325" s="357" t="n">
        <v>46268</v>
      </c>
      <c r="B325" s="250" t="inlineStr">
        <is>
          <t>HCM_</t>
        </is>
      </c>
      <c r="C325" s="282" t="inlineStr">
        <is>
          <t>Perk-HCM-4</t>
        </is>
      </c>
      <c r="D325" s="282" t="inlineStr">
        <is>
          <t>FBX: Jam At Infeed</t>
        </is>
      </c>
      <c r="E325" s="250" t="inlineStr">
        <is>
          <t>Unplanned_Loss</t>
        </is>
      </c>
      <c r="F325" s="250" t="inlineStr">
        <is>
          <t>Minor_Stoppages</t>
        </is>
      </c>
      <c r="G325" s="250" t="n"/>
      <c r="H325" s="283" t="n">
        <v>34.3669666666667</v>
      </c>
      <c r="I325" s="252">
        <f>Table2[[#This Row],[Equipment Downtime]]/7</f>
        <v/>
      </c>
      <c r="J325" s="243" t="n"/>
      <c r="K325" s="244" t="n"/>
      <c r="L325" s="78" t="n"/>
    </row>
    <row r="326" ht="22" customHeight="1" s="452">
      <c r="A326" s="357" t="n">
        <v>46268</v>
      </c>
      <c r="B326" s="250" t="inlineStr">
        <is>
          <t>HCM_</t>
        </is>
      </c>
      <c r="C326" s="282" t="inlineStr">
        <is>
          <t>Perk-HCM-4</t>
        </is>
      </c>
      <c r="D326" s="282" t="inlineStr">
        <is>
          <t>HXX: Film Is Broken</t>
        </is>
      </c>
      <c r="E326" s="250" t="inlineStr">
        <is>
          <t>Unplanned_Loss</t>
        </is>
      </c>
      <c r="F326" s="250" t="inlineStr">
        <is>
          <t>Minor_Stoppages</t>
        </is>
      </c>
      <c r="G326" s="250" t="n"/>
      <c r="H326" s="283" t="n">
        <v>9.564083333333331</v>
      </c>
      <c r="I326" s="252">
        <f>Table2[[#This Row],[Equipment Downtime]]/7</f>
        <v/>
      </c>
      <c r="J326" s="243" t="n"/>
      <c r="K326" s="244" t="n"/>
      <c r="L326" s="78" t="n"/>
    </row>
    <row r="327" ht="22" customHeight="1" s="452">
      <c r="A327" s="357" t="n">
        <v>46268</v>
      </c>
      <c r="B327" s="250" t="inlineStr">
        <is>
          <t>HCM_</t>
        </is>
      </c>
      <c r="C327" s="282" t="inlineStr">
        <is>
          <t>Perk-HCM-4</t>
        </is>
      </c>
      <c r="D327" s="282" t="inlineStr">
        <is>
          <t>HXX: Infeed Rejection Consecutive</t>
        </is>
      </c>
      <c r="E327" s="250" t="inlineStr">
        <is>
          <t>Unplanned_Loss</t>
        </is>
      </c>
      <c r="F327" s="250" t="inlineStr">
        <is>
          <t>Minor_Stoppages</t>
        </is>
      </c>
      <c r="G327" s="250" t="n"/>
      <c r="H327" s="283" t="n">
        <v>18.5458</v>
      </c>
      <c r="I327" s="252">
        <f>Table2[[#This Row],[Equipment Downtime]]/7</f>
        <v/>
      </c>
      <c r="J327" s="243" t="n"/>
      <c r="K327" s="244" t="n"/>
      <c r="L327" s="78" t="n"/>
    </row>
    <row r="328" ht="22" customHeight="1" s="452">
      <c r="A328" s="357" t="n">
        <v>46268</v>
      </c>
      <c r="B328" s="250" t="inlineStr">
        <is>
          <t>HCM_</t>
        </is>
      </c>
      <c r="C328" s="282" t="inlineStr">
        <is>
          <t>Perk-HLM-1</t>
        </is>
      </c>
      <c r="D328" s="282" t="inlineStr">
        <is>
          <t>OverHeight Product Detected</t>
        </is>
      </c>
      <c r="E328" s="250" t="inlineStr">
        <is>
          <t>Unplanned_Loss</t>
        </is>
      </c>
      <c r="F328" s="250" t="inlineStr">
        <is>
          <t>Minor_Stoppages</t>
        </is>
      </c>
      <c r="G328" s="250" t="n"/>
      <c r="H328" s="283" t="n">
        <v>61.9770666666667</v>
      </c>
      <c r="I328" s="252">
        <f>Table2[[#This Row],[Equipment Downtime]]/7</f>
        <v/>
      </c>
      <c r="J328" s="243" t="n"/>
      <c r="K328" s="244" t="n"/>
      <c r="L328" s="78" t="n"/>
    </row>
    <row r="329" ht="22" customHeight="1" s="452">
      <c r="A329" s="357" t="n">
        <v>46268</v>
      </c>
      <c r="B329" s="250" t="inlineStr">
        <is>
          <t>HCM_</t>
        </is>
      </c>
      <c r="C329" s="282" t="inlineStr">
        <is>
          <t>Perk-HLM-1</t>
        </is>
      </c>
      <c r="D329" s="282" t="inlineStr">
        <is>
          <t>Paper Out Of Register</t>
        </is>
      </c>
      <c r="E329" s="250" t="inlineStr">
        <is>
          <t>Unplanned_Loss</t>
        </is>
      </c>
      <c r="F329" s="250" t="inlineStr">
        <is>
          <t>Minor_Stoppages</t>
        </is>
      </c>
      <c r="G329" s="250" t="n"/>
      <c r="H329" s="283" t="n">
        <v>50.3384333333333</v>
      </c>
      <c r="I329" s="252">
        <f>Table2[[#This Row],[Equipment Downtime]]/7</f>
        <v/>
      </c>
      <c r="J329" s="243" t="n"/>
      <c r="K329" s="244" t="n"/>
      <c r="L329" s="78" t="n"/>
    </row>
    <row r="330" ht="22" customHeight="1" s="452">
      <c r="A330" s="357" t="n">
        <v>46268</v>
      </c>
      <c r="B330" s="250" t="inlineStr">
        <is>
          <t>HCM_</t>
        </is>
      </c>
      <c r="C330" s="282" t="inlineStr">
        <is>
          <t>Perk-HLM-1</t>
        </is>
      </c>
      <c r="D330" s="282" t="inlineStr">
        <is>
          <t>Product jam detected at flow wrapper infeed</t>
        </is>
      </c>
      <c r="E330" s="250" t="inlineStr">
        <is>
          <t>Unplanned_Loss</t>
        </is>
      </c>
      <c r="F330" s="250" t="inlineStr">
        <is>
          <t>Minor_Stoppages</t>
        </is>
      </c>
      <c r="G330" s="250" t="n"/>
      <c r="H330" s="283" t="n">
        <v>43.3021833333333</v>
      </c>
      <c r="I330" s="252">
        <f>Table2[[#This Row],[Equipment Downtime]]/7</f>
        <v/>
      </c>
      <c r="J330" s="243" t="n"/>
      <c r="K330" s="244" t="n"/>
      <c r="L330" s="78" t="n"/>
    </row>
    <row r="331" ht="22" customHeight="1" s="452">
      <c r="A331" s="357" t="n">
        <v>46268</v>
      </c>
      <c r="B331" s="250" t="inlineStr">
        <is>
          <t>HCM_</t>
        </is>
      </c>
      <c r="C331" s="282" t="inlineStr">
        <is>
          <t>Perk-HLM-2</t>
        </is>
      </c>
      <c r="D331" s="282" t="inlineStr">
        <is>
          <t>OverHeight Product Detected</t>
        </is>
      </c>
      <c r="E331" s="250" t="inlineStr">
        <is>
          <t>Unplanned_Loss</t>
        </is>
      </c>
      <c r="F331" s="250" t="inlineStr">
        <is>
          <t>Minor_Stoppages</t>
        </is>
      </c>
      <c r="G331" s="250" t="n"/>
      <c r="H331" s="283" t="n">
        <v>50.6447333333333</v>
      </c>
      <c r="I331" s="252">
        <f>Table2[[#This Row],[Equipment Downtime]]/7</f>
        <v/>
      </c>
      <c r="J331" s="243" t="n"/>
      <c r="K331" s="244" t="n"/>
      <c r="L331" s="78" t="n"/>
    </row>
    <row r="332" ht="22" customHeight="1" s="452">
      <c r="A332" s="357" t="n">
        <v>46268</v>
      </c>
      <c r="B332" s="250" t="inlineStr">
        <is>
          <t>HCM_</t>
        </is>
      </c>
      <c r="C332" s="282" t="inlineStr">
        <is>
          <t>Perk-HLM-2</t>
        </is>
      </c>
      <c r="D332" s="282" t="inlineStr">
        <is>
          <t>Product jam detected at flow wrapper infeed</t>
        </is>
      </c>
      <c r="E332" s="250" t="inlineStr">
        <is>
          <t>Unplanned_Loss</t>
        </is>
      </c>
      <c r="F332" s="250" t="inlineStr">
        <is>
          <t>Minor_Stoppages</t>
        </is>
      </c>
      <c r="G332" s="250" t="n"/>
      <c r="H332" s="283" t="n">
        <v>324.968183333333</v>
      </c>
      <c r="I332" s="252">
        <f>Table2[[#This Row],[Equipment Downtime]]/7</f>
        <v/>
      </c>
      <c r="J332" s="243" t="n"/>
      <c r="K332" s="244" t="n"/>
      <c r="L332" s="78" t="n"/>
    </row>
    <row r="333" ht="22" customHeight="1" s="452">
      <c r="A333" s="357" t="n">
        <v>46268</v>
      </c>
      <c r="B333" s="250" t="inlineStr">
        <is>
          <t>HCM_</t>
        </is>
      </c>
      <c r="C333" s="282" t="inlineStr">
        <is>
          <t>Perk-HLM-2</t>
        </is>
      </c>
      <c r="D333" s="282" t="inlineStr">
        <is>
          <t>Wrapper main guard open FW-01</t>
        </is>
      </c>
      <c r="E333" s="250" t="inlineStr">
        <is>
          <t>Unplanned_Loss</t>
        </is>
      </c>
      <c r="F333" s="250" t="inlineStr">
        <is>
          <t>Minor_Stoppages</t>
        </is>
      </c>
      <c r="G333" s="250" t="n"/>
      <c r="H333" s="283" t="n">
        <v>26.6085333333333</v>
      </c>
      <c r="I333" s="252">
        <f>Table2[[#This Row],[Equipment Downtime]]/7</f>
        <v/>
      </c>
      <c r="J333" s="243" t="n"/>
      <c r="K333" s="244" t="n"/>
      <c r="L333" s="78" t="n"/>
    </row>
    <row r="334" ht="22" customHeight="1" s="452">
      <c r="A334" s="357" t="n">
        <v>46268</v>
      </c>
      <c r="B334" s="250" t="inlineStr">
        <is>
          <t>ADS_</t>
        </is>
      </c>
      <c r="C334" s="282" t="inlineStr">
        <is>
          <t>DCI4_</t>
        </is>
      </c>
      <c r="D334" s="282" t="inlineStr">
        <is>
          <t>DU4R belt tracking issue</t>
        </is>
      </c>
      <c r="E334" s="250" t="inlineStr">
        <is>
          <t>Unplanned_Loss</t>
        </is>
      </c>
      <c r="F334" s="250" t="inlineStr">
        <is>
          <t>Minor_Stoppages</t>
        </is>
      </c>
      <c r="G334" s="250" t="n"/>
      <c r="H334" s="283" t="n">
        <v>77.3057833333333</v>
      </c>
      <c r="I334" s="252">
        <f>Table2[[#This Row],[Equipment Downtime]]/7</f>
        <v/>
      </c>
      <c r="J334" s="243" t="n"/>
      <c r="K334" s="244" t="n"/>
      <c r="L334" s="78" t="n"/>
    </row>
    <row r="335" ht="22" customHeight="1" s="452">
      <c r="A335" s="357" t="n">
        <v>46268</v>
      </c>
      <c r="B335" s="250" t="inlineStr">
        <is>
          <t>TTLI_</t>
        </is>
      </c>
      <c r="C335" s="282" t="inlineStr">
        <is>
          <t>Perk-TTLi-1</t>
        </is>
      </c>
      <c r="D335" s="282" t="inlineStr">
        <is>
          <t>FOR/BP11: Hand Over Of Blank Failed</t>
        </is>
      </c>
      <c r="E335" s="250" t="inlineStr">
        <is>
          <t>Unplanned_Loss</t>
        </is>
      </c>
      <c r="F335" s="250" t="inlineStr">
        <is>
          <t>Minor_Stoppages</t>
        </is>
      </c>
      <c r="G335" s="250" t="n"/>
      <c r="H335" s="283" t="n">
        <v>29.1759166666667</v>
      </c>
      <c r="I335" s="252">
        <f>Table2[[#This Row],[Equipment Downtime]]/7</f>
        <v/>
      </c>
      <c r="J335" s="243" t="n"/>
      <c r="K335" s="244" t="n"/>
      <c r="L335" s="78" t="n"/>
    </row>
    <row r="336" ht="22" customHeight="1" s="452">
      <c r="A336" s="357" t="n">
        <v>46268</v>
      </c>
      <c r="B336" s="250" t="inlineStr">
        <is>
          <t>TTLI_</t>
        </is>
      </c>
      <c r="C336" s="282" t="inlineStr">
        <is>
          <t>Perk-TTLi-1</t>
        </is>
      </c>
      <c r="D336" s="282" t="inlineStr">
        <is>
          <t>FOR/FT11: Hand Over Failure Of Tray</t>
        </is>
      </c>
      <c r="E336" s="250" t="inlineStr">
        <is>
          <t>Unplanned_Loss</t>
        </is>
      </c>
      <c r="F336" s="250" t="inlineStr">
        <is>
          <t>Minor_Stoppages</t>
        </is>
      </c>
      <c r="G336" s="250" t="n"/>
      <c r="H336" s="283" t="n">
        <v>4.60558333333333</v>
      </c>
      <c r="I336" s="252">
        <f>Table2[[#This Row],[Equipment Downtime]]/7</f>
        <v/>
      </c>
      <c r="J336" s="243" t="n"/>
      <c r="K336" s="244" t="n"/>
      <c r="L336" s="78" t="n"/>
    </row>
    <row r="337" ht="22" customHeight="1" s="452">
      <c r="A337" s="357" t="n">
        <v>46268</v>
      </c>
      <c r="B337" s="250" t="inlineStr">
        <is>
          <t>TTLI_</t>
        </is>
      </c>
      <c r="C337" s="282" t="inlineStr">
        <is>
          <t>Perk-TTLi-1</t>
        </is>
      </c>
      <c r="D337" s="282" t="inlineStr">
        <is>
          <t>LOD/TPG11: Move Time Out</t>
        </is>
      </c>
      <c r="E337" s="250" t="inlineStr">
        <is>
          <t>Unplanned_Loss</t>
        </is>
      </c>
      <c r="F337" s="250" t="inlineStr">
        <is>
          <t>Minor_Stoppages</t>
        </is>
      </c>
      <c r="G337" s="250" t="n"/>
      <c r="H337" s="283" t="n">
        <v>55.8432333333333</v>
      </c>
      <c r="I337" s="252">
        <f>Table2[[#This Row],[Equipment Downtime]]/7</f>
        <v/>
      </c>
      <c r="J337" s="243" t="n"/>
      <c r="K337" s="244" t="n"/>
      <c r="L337" s="78" t="n"/>
    </row>
    <row r="338" ht="22" customHeight="1" s="452">
      <c r="A338" s="357" t="n">
        <v>46268</v>
      </c>
      <c r="B338" s="250" t="inlineStr">
        <is>
          <t>TTLI_</t>
        </is>
      </c>
      <c r="C338" s="282" t="inlineStr">
        <is>
          <t>Perk-TTLi-2</t>
        </is>
      </c>
      <c r="D338" s="282" t="inlineStr">
        <is>
          <t>CLO/CT11: Axis1 Position Error</t>
        </is>
      </c>
      <c r="E338" s="250" t="inlineStr">
        <is>
          <t>Unplanned_Loss</t>
        </is>
      </c>
      <c r="F338" s="250" t="inlineStr">
        <is>
          <t>Minor_Stoppages</t>
        </is>
      </c>
      <c r="G338" s="250" t="n"/>
      <c r="H338" s="283" t="n">
        <v>29.4994666666667</v>
      </c>
      <c r="I338" s="252">
        <f>Table2[[#This Row],[Equipment Downtime]]/7</f>
        <v/>
      </c>
      <c r="J338" s="243" t="n"/>
      <c r="K338" s="244" t="n"/>
      <c r="L338" s="78" t="n"/>
    </row>
    <row r="339" ht="22" customHeight="1" s="452">
      <c r="A339" s="357" t="n">
        <v>46268</v>
      </c>
      <c r="B339" s="250" t="inlineStr">
        <is>
          <t>TTLI_</t>
        </is>
      </c>
      <c r="C339" s="282" t="inlineStr">
        <is>
          <t>Perk-TTLi-2</t>
        </is>
      </c>
      <c r="D339" s="282" t="inlineStr">
        <is>
          <t>FOR/BP11: Hand Over Of Blank Failed</t>
        </is>
      </c>
      <c r="E339" s="250" t="inlineStr">
        <is>
          <t>Unplanned_Loss</t>
        </is>
      </c>
      <c r="F339" s="250" t="inlineStr">
        <is>
          <t>Minor_Stoppages</t>
        </is>
      </c>
      <c r="G339" s="250" t="n"/>
      <c r="H339" s="283" t="n">
        <v>17.51895</v>
      </c>
      <c r="I339" s="252">
        <f>Table2[[#This Row],[Equipment Downtime]]/7</f>
        <v/>
      </c>
      <c r="J339" s="243" t="n"/>
      <c r="K339" s="244" t="n"/>
      <c r="L339" s="78" t="n"/>
    </row>
    <row r="340" ht="22" customHeight="1" s="452">
      <c r="A340" s="357" t="n">
        <v>46268</v>
      </c>
      <c r="B340" s="250" t="inlineStr">
        <is>
          <t>TTLI_</t>
        </is>
      </c>
      <c r="C340" s="282" t="inlineStr">
        <is>
          <t>Perk-TTLi-2</t>
        </is>
      </c>
      <c r="D340" s="282" t="inlineStr">
        <is>
          <t>FOR/FT11: Hand Over Failure Of Tray</t>
        </is>
      </c>
      <c r="E340" s="250" t="inlineStr">
        <is>
          <t>Unplanned_Loss</t>
        </is>
      </c>
      <c r="F340" s="250" t="inlineStr">
        <is>
          <t>Minor_Stoppages</t>
        </is>
      </c>
      <c r="G340" s="250" t="n"/>
      <c r="H340" s="283" t="n">
        <v>27.15325</v>
      </c>
      <c r="I340" s="252">
        <f>Table2[[#This Row],[Equipment Downtime]]/7</f>
        <v/>
      </c>
      <c r="J340" s="243" t="n"/>
      <c r="K340" s="244" t="n"/>
      <c r="L340" s="78" t="n"/>
    </row>
    <row r="341" ht="22" customHeight="1" s="452">
      <c r="A341" s="357" t="n">
        <v>46268</v>
      </c>
      <c r="B341" s="250" t="inlineStr">
        <is>
          <t>TTLI_</t>
        </is>
      </c>
      <c r="C341" s="282" t="inlineStr">
        <is>
          <t>Perk-TTLi-3</t>
        </is>
      </c>
      <c r="D341" s="282" t="inlineStr">
        <is>
          <t>CLO/CT11: Axis1 Position Error</t>
        </is>
      </c>
      <c r="E341" s="250" t="inlineStr">
        <is>
          <t>Unplanned_Loss</t>
        </is>
      </c>
      <c r="F341" s="250" t="inlineStr">
        <is>
          <t>Minor_Stoppages</t>
        </is>
      </c>
      <c r="G341" s="250" t="n"/>
      <c r="H341" s="283" t="n">
        <v>7.91445</v>
      </c>
      <c r="I341" s="252">
        <f>Table2[[#This Row],[Equipment Downtime]]/7</f>
        <v/>
      </c>
      <c r="J341" s="243" t="n"/>
      <c r="K341" s="244" t="n"/>
      <c r="L341" s="78" t="n"/>
    </row>
    <row r="342" ht="22" customHeight="1" s="452">
      <c r="A342" s="357" t="n">
        <v>46268</v>
      </c>
      <c r="B342" s="250" t="inlineStr">
        <is>
          <t>TTLI_</t>
        </is>
      </c>
      <c r="C342" s="282" t="inlineStr">
        <is>
          <t>Perk-TTLi-3</t>
        </is>
      </c>
      <c r="D342" s="282" t="inlineStr">
        <is>
          <t>LOD/TGR11: Robot-Gripper Sensor Fault</t>
        </is>
      </c>
      <c r="E342" s="250" t="inlineStr">
        <is>
          <t>Unplanned_Loss</t>
        </is>
      </c>
      <c r="F342" s="250" t="inlineStr">
        <is>
          <t>Minor_Stoppages</t>
        </is>
      </c>
      <c r="G342" s="250" t="n"/>
      <c r="H342" s="283" t="n">
        <v>3.15258333333333</v>
      </c>
      <c r="I342" s="252">
        <f>Table2[[#This Row],[Equipment Downtime]]/7</f>
        <v/>
      </c>
      <c r="J342" s="243" t="n"/>
      <c r="K342" s="244" t="n"/>
      <c r="L342" s="78" t="n"/>
    </row>
    <row r="343" ht="22" customHeight="1" s="452">
      <c r="A343" s="357" t="n">
        <v>46268</v>
      </c>
      <c r="B343" s="250" t="inlineStr">
        <is>
          <t>TTLI_</t>
        </is>
      </c>
      <c r="C343" s="282" t="inlineStr">
        <is>
          <t>Perk-TTLi-3</t>
        </is>
      </c>
      <c r="D343" s="282" t="inlineStr">
        <is>
          <t>LOD/TPG11: Move Time Out</t>
        </is>
      </c>
      <c r="E343" s="250" t="inlineStr">
        <is>
          <t>Unplanned_Loss</t>
        </is>
      </c>
      <c r="F343" s="250" t="inlineStr">
        <is>
          <t>Minor_Stoppages</t>
        </is>
      </c>
      <c r="G343" s="250" t="n"/>
      <c r="H343" s="283" t="n">
        <v>31.5186333333333</v>
      </c>
      <c r="I343" s="252">
        <f>Table2[[#This Row],[Equipment Downtime]]/7</f>
        <v/>
      </c>
      <c r="J343" s="243" t="n"/>
      <c r="K343" s="244" t="n"/>
      <c r="L343" s="78" t="n"/>
    </row>
    <row r="344" ht="22" customHeight="1" s="452">
      <c r="A344" s="357" t="n">
        <v>46268</v>
      </c>
      <c r="B344" s="250" t="inlineStr">
        <is>
          <t>TTLI_</t>
        </is>
      </c>
      <c r="C344" s="282" t="inlineStr">
        <is>
          <t>Perk-TTLi-4</t>
        </is>
      </c>
      <c r="D344" s="282" t="inlineStr">
        <is>
          <t>LOD/EM: Emergency Stop HMI 11</t>
        </is>
      </c>
      <c r="E344" s="250" t="inlineStr">
        <is>
          <t>Unplanned_Loss</t>
        </is>
      </c>
      <c r="F344" s="250" t="inlineStr">
        <is>
          <t>Minor_Stoppages</t>
        </is>
      </c>
      <c r="G344" s="250" t="n"/>
      <c r="H344" s="283" t="n">
        <v>50.39915</v>
      </c>
      <c r="I344" s="252">
        <f>Table2[[#This Row],[Equipment Downtime]]/7</f>
        <v/>
      </c>
      <c r="J344" s="243" t="n"/>
      <c r="K344" s="244" t="n"/>
      <c r="L344" s="78" t="n"/>
    </row>
    <row r="345" ht="22" customHeight="1" s="452">
      <c r="A345" s="357" t="n">
        <v>46270</v>
      </c>
      <c r="B345" s="250" t="inlineStr">
        <is>
          <t>HCM_</t>
        </is>
      </c>
      <c r="C345" s="282" t="inlineStr">
        <is>
          <t>Perk-HCM-1</t>
        </is>
      </c>
      <c r="D345" s="282" t="inlineStr">
        <is>
          <t>Cover Folding Box Open</t>
        </is>
      </c>
      <c r="E345" s="250" t="inlineStr">
        <is>
          <t>Unplanned_Loss</t>
        </is>
      </c>
      <c r="F345" s="250" t="inlineStr">
        <is>
          <t>Minor_Stoppages</t>
        </is>
      </c>
      <c r="G345" s="250" t="n"/>
      <c r="H345" s="283" t="n">
        <v>6.2081</v>
      </c>
      <c r="I345" s="252">
        <f>Table2[[#This Row],[Equipment Downtime]]/4</f>
        <v/>
      </c>
      <c r="J345" s="243" t="n"/>
      <c r="K345" s="244" t="n"/>
      <c r="L345" s="78" t="n"/>
    </row>
    <row r="346" ht="22" customHeight="1" s="452">
      <c r="A346" s="357" t="n">
        <v>46270</v>
      </c>
      <c r="B346" s="250" t="inlineStr">
        <is>
          <t>HCM_</t>
        </is>
      </c>
      <c r="C346" s="282" t="inlineStr">
        <is>
          <t>Perk-HCM-1</t>
        </is>
      </c>
      <c r="D346" s="282" t="inlineStr">
        <is>
          <t>Cover Machine Discharge Open</t>
        </is>
      </c>
      <c r="E346" s="250" t="inlineStr">
        <is>
          <t>Unplanned_Loss</t>
        </is>
      </c>
      <c r="F346" s="250" t="inlineStr">
        <is>
          <t>Minor_Stoppages</t>
        </is>
      </c>
      <c r="G346" s="250" t="n"/>
      <c r="H346" s="283" t="n">
        <v>18.0217833333333</v>
      </c>
      <c r="I346" s="252">
        <f>Table2[[#This Row],[Equipment Downtime]]/4</f>
        <v/>
      </c>
      <c r="J346" s="243" t="n"/>
      <c r="K346" s="244" t="n"/>
      <c r="L346" s="78" t="n"/>
    </row>
    <row r="347" ht="22" customHeight="1" s="452">
      <c r="A347" s="357" t="n">
        <v>46270</v>
      </c>
      <c r="B347" s="250" t="inlineStr">
        <is>
          <t>HCM_</t>
        </is>
      </c>
      <c r="C347" s="282" t="inlineStr">
        <is>
          <t>Perk-HCM-1</t>
        </is>
      </c>
      <c r="D347" s="282" t="inlineStr">
        <is>
          <t>FBX: Jam At Infeed</t>
        </is>
      </c>
      <c r="E347" s="250" t="inlineStr">
        <is>
          <t>Unplanned_Loss</t>
        </is>
      </c>
      <c r="F347" s="250" t="inlineStr">
        <is>
          <t>Minor_Stoppages</t>
        </is>
      </c>
      <c r="G347" s="250" t="n"/>
      <c r="H347" s="283" t="n">
        <v>7.8388</v>
      </c>
      <c r="I347" s="252">
        <f>Table2[[#This Row],[Equipment Downtime]]/4</f>
        <v/>
      </c>
      <c r="J347" s="243" t="n"/>
      <c r="K347" s="244" t="n"/>
      <c r="L347" s="78" t="n"/>
    </row>
    <row r="348" ht="22" customHeight="1" s="452">
      <c r="A348" s="357" t="n">
        <v>46270</v>
      </c>
      <c r="B348" s="250" t="inlineStr">
        <is>
          <t>HCM_</t>
        </is>
      </c>
      <c r="C348" s="282" t="inlineStr">
        <is>
          <t>Perk-HCM-2</t>
        </is>
      </c>
      <c r="D348" s="282" t="inlineStr">
        <is>
          <t>FBX: Jam At Infeed</t>
        </is>
      </c>
      <c r="E348" s="250" t="inlineStr">
        <is>
          <t>Unplanned_Loss</t>
        </is>
      </c>
      <c r="F348" s="250" t="inlineStr">
        <is>
          <t>Minor_Stoppages</t>
        </is>
      </c>
      <c r="G348" s="250" t="n"/>
      <c r="H348" s="283" t="n">
        <v>22.0349166666667</v>
      </c>
      <c r="I348" s="252">
        <f>Table2[[#This Row],[Equipment Downtime]]/4</f>
        <v/>
      </c>
      <c r="J348" s="243" t="n"/>
      <c r="K348" s="244" t="n"/>
      <c r="L348" s="78" t="n"/>
    </row>
    <row r="349" ht="22" customHeight="1" s="452">
      <c r="A349" s="357" t="n">
        <v>46270</v>
      </c>
      <c r="B349" s="250" t="inlineStr">
        <is>
          <t>HCM_</t>
        </is>
      </c>
      <c r="C349" s="282" t="inlineStr">
        <is>
          <t>Perk-HCM-2</t>
        </is>
      </c>
      <c r="D349" s="282" t="inlineStr">
        <is>
          <t>FBX: Overflow At Infeed</t>
        </is>
      </c>
      <c r="E349" s="250" t="inlineStr">
        <is>
          <t>Unplanned_Loss</t>
        </is>
      </c>
      <c r="F349" s="250" t="inlineStr">
        <is>
          <t>Minor_Stoppages</t>
        </is>
      </c>
      <c r="G349" s="250" t="n"/>
      <c r="H349" s="283" t="n">
        <v>0.95</v>
      </c>
      <c r="I349" s="252">
        <f>Table2[[#This Row],[Equipment Downtime]]/4</f>
        <v/>
      </c>
      <c r="J349" s="243" t="n"/>
      <c r="K349" s="244" t="n"/>
      <c r="L349" s="78" t="n"/>
    </row>
    <row r="350" ht="22" customHeight="1" s="452">
      <c r="A350" s="357" t="n">
        <v>46270</v>
      </c>
      <c r="B350" s="250" t="inlineStr">
        <is>
          <t>HCM_</t>
        </is>
      </c>
      <c r="C350" s="282" t="inlineStr">
        <is>
          <t>Perk-HCM-2</t>
        </is>
      </c>
      <c r="D350" s="282" t="inlineStr">
        <is>
          <t>HXX: Both Film Reels Are Empty</t>
        </is>
      </c>
      <c r="E350" s="250" t="inlineStr">
        <is>
          <t>Unplanned_Loss</t>
        </is>
      </c>
      <c r="F350" s="250" t="inlineStr">
        <is>
          <t>Minor_Stoppages</t>
        </is>
      </c>
      <c r="G350" s="250" t="n"/>
      <c r="H350" s="283" t="n">
        <v>7.36288333333333</v>
      </c>
      <c r="I350" s="252">
        <f>Table2[[#This Row],[Equipment Downtime]]/4</f>
        <v/>
      </c>
      <c r="J350" s="243" t="n"/>
      <c r="K350" s="244" t="n"/>
      <c r="L350" s="78" t="n"/>
    </row>
    <row r="351" ht="22" customHeight="1" s="452">
      <c r="A351" s="357" t="n">
        <v>46270</v>
      </c>
      <c r="B351" s="250" t="inlineStr">
        <is>
          <t>HCM_</t>
        </is>
      </c>
      <c r="C351" s="282" t="inlineStr">
        <is>
          <t>Perk-HCM-3</t>
        </is>
      </c>
      <c r="D351" s="282" t="inlineStr">
        <is>
          <t>Cover Folding Box Open</t>
        </is>
      </c>
      <c r="E351" s="250" t="inlineStr">
        <is>
          <t>Unplanned_Loss</t>
        </is>
      </c>
      <c r="F351" s="250" t="inlineStr">
        <is>
          <t>Minor_Stoppages</t>
        </is>
      </c>
      <c r="G351" s="250" t="n"/>
      <c r="H351" s="283" t="n">
        <v>591.883966666667</v>
      </c>
      <c r="I351" s="252">
        <f>Table2[[#This Row],[Equipment Downtime]]/4</f>
        <v/>
      </c>
      <c r="J351" s="243" t="n"/>
      <c r="K351" s="244" t="n"/>
      <c r="L351" s="78" t="n"/>
    </row>
    <row r="352" ht="22" customHeight="1" s="452">
      <c r="A352" s="357" t="n">
        <v>46270</v>
      </c>
      <c r="B352" s="250" t="inlineStr">
        <is>
          <t>HCM_</t>
        </is>
      </c>
      <c r="C352" s="282" t="inlineStr">
        <is>
          <t>Perk-HCM-3</t>
        </is>
      </c>
      <c r="D352" s="282" t="inlineStr">
        <is>
          <t>FBX: Jam At Infeed</t>
        </is>
      </c>
      <c r="E352" s="250" t="inlineStr">
        <is>
          <t>Unplanned_Loss</t>
        </is>
      </c>
      <c r="F352" s="250" t="inlineStr">
        <is>
          <t>Minor_Stoppages</t>
        </is>
      </c>
      <c r="G352" s="250" t="n"/>
      <c r="H352" s="283" t="n">
        <v>4.35675</v>
      </c>
      <c r="I352" s="252">
        <f>Table2[[#This Row],[Equipment Downtime]]/4</f>
        <v/>
      </c>
      <c r="J352" s="243" t="n"/>
      <c r="K352" s="244" t="n"/>
      <c r="L352" s="78" t="n"/>
    </row>
    <row r="353" ht="22" customHeight="1" s="452">
      <c r="A353" s="357" t="n">
        <v>46270</v>
      </c>
      <c r="B353" s="250" t="inlineStr">
        <is>
          <t>HCM_</t>
        </is>
      </c>
      <c r="C353" s="282" t="inlineStr">
        <is>
          <t>Perk-HCM-3</t>
        </is>
      </c>
      <c r="D353" s="282" t="inlineStr">
        <is>
          <t>FBX: Overflow At Infeed</t>
        </is>
      </c>
      <c r="E353" s="250" t="inlineStr">
        <is>
          <t>Unplanned_Loss</t>
        </is>
      </c>
      <c r="F353" s="250" t="inlineStr">
        <is>
          <t>Minor_Stoppages</t>
        </is>
      </c>
      <c r="G353" s="250" t="n"/>
      <c r="H353" s="283" t="n">
        <v>3.53345</v>
      </c>
      <c r="I353" s="252">
        <f>Table2[[#This Row],[Equipment Downtime]]/4</f>
        <v/>
      </c>
      <c r="J353" s="243" t="n"/>
      <c r="K353" s="244" t="n"/>
      <c r="L353" s="78" t="n"/>
    </row>
    <row r="354" ht="22" customHeight="1" s="452">
      <c r="A354" s="357" t="n">
        <v>46270</v>
      </c>
      <c r="B354" s="250" t="inlineStr">
        <is>
          <t>HCM_</t>
        </is>
      </c>
      <c r="C354" s="282" t="inlineStr">
        <is>
          <t>Perk-HCM-4</t>
        </is>
      </c>
      <c r="D354" s="282" t="inlineStr">
        <is>
          <t>FBX: Jam At Infeed</t>
        </is>
      </c>
      <c r="E354" s="250" t="inlineStr">
        <is>
          <t>Unplanned_Loss</t>
        </is>
      </c>
      <c r="F354" s="250" t="inlineStr">
        <is>
          <t>Minor_Stoppages</t>
        </is>
      </c>
      <c r="G354" s="250" t="n"/>
      <c r="H354" s="283" t="n">
        <v>10.1735833333333</v>
      </c>
      <c r="I354" s="252">
        <f>Table2[[#This Row],[Equipment Downtime]]/4</f>
        <v/>
      </c>
      <c r="J354" s="243" t="n"/>
      <c r="K354" s="244" t="n"/>
      <c r="L354" s="78" t="n"/>
    </row>
    <row r="355" ht="22" customHeight="1" s="452">
      <c r="A355" s="357" t="n">
        <v>46270</v>
      </c>
      <c r="B355" s="250" t="inlineStr">
        <is>
          <t>HCM_</t>
        </is>
      </c>
      <c r="C355" s="282" t="inlineStr">
        <is>
          <t>Perk-HCM-4</t>
        </is>
      </c>
      <c r="D355" s="282" t="inlineStr">
        <is>
          <t>HXX: Film Is Broken</t>
        </is>
      </c>
      <c r="E355" s="250" t="inlineStr">
        <is>
          <t>Unplanned_Loss</t>
        </is>
      </c>
      <c r="F355" s="250" t="inlineStr">
        <is>
          <t>Minor_Stoppages</t>
        </is>
      </c>
      <c r="G355" s="250" t="n"/>
      <c r="H355" s="283" t="n">
        <v>15.2575</v>
      </c>
      <c r="I355" s="252">
        <f>Table2[[#This Row],[Equipment Downtime]]/4</f>
        <v/>
      </c>
      <c r="J355" s="243" t="n"/>
      <c r="K355" s="244" t="n"/>
      <c r="L355" s="78" t="n"/>
    </row>
    <row r="356" ht="22" customHeight="1" s="452">
      <c r="A356" s="357" t="n">
        <v>46270</v>
      </c>
      <c r="B356" s="250" t="inlineStr">
        <is>
          <t>HCM_</t>
        </is>
      </c>
      <c r="C356" s="282" t="inlineStr">
        <is>
          <t>Perk-HCM-4</t>
        </is>
      </c>
      <c r="D356" s="282" t="inlineStr">
        <is>
          <t>HXX: Infeed Rejection Consecutive</t>
        </is>
      </c>
      <c r="E356" s="250" t="inlineStr">
        <is>
          <t>Unplanned_Loss</t>
        </is>
      </c>
      <c r="F356" s="250" t="inlineStr">
        <is>
          <t>Minor_Stoppages</t>
        </is>
      </c>
      <c r="G356" s="250" t="n"/>
      <c r="H356" s="283" t="n">
        <v>12.4376666666667</v>
      </c>
      <c r="I356" s="252">
        <f>Table2[[#This Row],[Equipment Downtime]]/4</f>
        <v/>
      </c>
      <c r="J356" s="243" t="n"/>
      <c r="K356" s="244" t="n"/>
      <c r="L356" s="78" t="n"/>
    </row>
    <row r="357" ht="22" customHeight="1" s="452">
      <c r="A357" s="357" t="n">
        <v>46270</v>
      </c>
      <c r="B357" s="250" t="inlineStr">
        <is>
          <t>HCM_</t>
        </is>
      </c>
      <c r="C357" s="282" t="inlineStr">
        <is>
          <t>Perk-HLM-1</t>
        </is>
      </c>
      <c r="D357" s="282" t="inlineStr">
        <is>
          <t>OverHeight Product Detected</t>
        </is>
      </c>
      <c r="E357" s="250" t="inlineStr">
        <is>
          <t>Unplanned_Loss</t>
        </is>
      </c>
      <c r="F357" s="250" t="inlineStr">
        <is>
          <t>Minor_Stoppages</t>
        </is>
      </c>
      <c r="G357" s="250" t="n"/>
      <c r="H357" s="283" t="n">
        <v>88.0341833333333</v>
      </c>
      <c r="I357" s="252">
        <f>Table2[[#This Row],[Equipment Downtime]]/4</f>
        <v/>
      </c>
      <c r="J357" s="243" t="n"/>
      <c r="K357" s="244" t="n"/>
      <c r="L357" s="78" t="n"/>
    </row>
    <row r="358" ht="22" customHeight="1" s="452">
      <c r="A358" s="357" t="n">
        <v>46270</v>
      </c>
      <c r="B358" s="250" t="inlineStr">
        <is>
          <t>HCM_</t>
        </is>
      </c>
      <c r="C358" s="282" t="inlineStr">
        <is>
          <t>Perk-HLM-1</t>
        </is>
      </c>
      <c r="D358" s="282" t="inlineStr">
        <is>
          <t>Paper Out Of Register</t>
        </is>
      </c>
      <c r="E358" s="250" t="inlineStr">
        <is>
          <t>Unplanned_Loss</t>
        </is>
      </c>
      <c r="F358" s="250" t="inlineStr">
        <is>
          <t>Minor_Stoppages</t>
        </is>
      </c>
      <c r="G358" s="250" t="n"/>
      <c r="H358" s="283" t="n">
        <v>12.29305</v>
      </c>
      <c r="I358" s="252">
        <f>Table2[[#This Row],[Equipment Downtime]]/4</f>
        <v/>
      </c>
      <c r="J358" s="243" t="n"/>
      <c r="K358" s="244" t="n"/>
      <c r="L358" s="78" t="n"/>
    </row>
    <row r="359" ht="22" customHeight="1" s="452">
      <c r="A359" s="357" t="n">
        <v>46270</v>
      </c>
      <c r="B359" s="250" t="inlineStr">
        <is>
          <t>HCM_</t>
        </is>
      </c>
      <c r="C359" s="282" t="inlineStr">
        <is>
          <t>Perk-HLM-1</t>
        </is>
      </c>
      <c r="D359" s="282" t="inlineStr">
        <is>
          <t>Product jam detected at flow wrapper infeed</t>
        </is>
      </c>
      <c r="E359" s="250" t="inlineStr">
        <is>
          <t>Unplanned_Loss</t>
        </is>
      </c>
      <c r="F359" s="250" t="inlineStr">
        <is>
          <t>Minor_Stoppages</t>
        </is>
      </c>
      <c r="G359" s="250" t="n"/>
      <c r="H359" s="283" t="n">
        <v>14.50085</v>
      </c>
      <c r="I359" s="252">
        <f>Table2[[#This Row],[Equipment Downtime]]/4</f>
        <v/>
      </c>
      <c r="J359" s="243" t="n"/>
      <c r="K359" s="244" t="n"/>
      <c r="L359" s="78" t="n"/>
    </row>
    <row r="360" ht="22" customHeight="1" s="452">
      <c r="A360" s="357" t="n">
        <v>46270</v>
      </c>
      <c r="B360" s="250" t="inlineStr">
        <is>
          <t>HCM_</t>
        </is>
      </c>
      <c r="C360" s="282" t="inlineStr">
        <is>
          <t>Perk-HLM-2</t>
        </is>
      </c>
      <c r="D360" s="282" t="inlineStr">
        <is>
          <t>OverHeight Product Detected</t>
        </is>
      </c>
      <c r="E360" s="250" t="inlineStr">
        <is>
          <t>Unplanned_Loss</t>
        </is>
      </c>
      <c r="F360" s="250" t="inlineStr">
        <is>
          <t>Minor_Stoppages</t>
        </is>
      </c>
      <c r="G360" s="250" t="n"/>
      <c r="H360" s="283" t="n">
        <v>8.18393333333333</v>
      </c>
      <c r="I360" s="252">
        <f>Table2[[#This Row],[Equipment Downtime]]/4</f>
        <v/>
      </c>
      <c r="J360" s="243" t="n"/>
      <c r="K360" s="244" t="n"/>
      <c r="L360" s="78" t="n"/>
    </row>
    <row r="361" ht="22" customHeight="1" s="452">
      <c r="A361" s="357" t="n">
        <v>46270</v>
      </c>
      <c r="B361" s="250" t="inlineStr">
        <is>
          <t>HCM_</t>
        </is>
      </c>
      <c r="C361" s="282" t="inlineStr">
        <is>
          <t>Perk-HLM-2</t>
        </is>
      </c>
      <c r="D361" s="282" t="inlineStr">
        <is>
          <t>Product jam detected at flow wrapper infeed</t>
        </is>
      </c>
      <c r="E361" s="250" t="inlineStr">
        <is>
          <t>Unplanned_Loss</t>
        </is>
      </c>
      <c r="F361" s="250" t="inlineStr">
        <is>
          <t>Minor_Stoppages</t>
        </is>
      </c>
      <c r="G361" s="250" t="n"/>
      <c r="H361" s="283" t="n">
        <v>19.1913333333333</v>
      </c>
      <c r="I361" s="252">
        <f>Table2[[#This Row],[Equipment Downtime]]/4</f>
        <v/>
      </c>
      <c r="J361" s="243" t="n"/>
      <c r="K361" s="244" t="n"/>
      <c r="L361" s="78" t="n"/>
    </row>
    <row r="362" ht="22" customHeight="1" s="452">
      <c r="A362" s="357" t="n">
        <v>46270</v>
      </c>
      <c r="B362" s="250" t="inlineStr">
        <is>
          <t>HCM_</t>
        </is>
      </c>
      <c r="C362" s="282" t="inlineStr">
        <is>
          <t>Perk-HLM-2</t>
        </is>
      </c>
      <c r="D362" s="282" t="inlineStr">
        <is>
          <t>Wrapper main guard open FW-01</t>
        </is>
      </c>
      <c r="E362" s="250" t="inlineStr">
        <is>
          <t>Unplanned_Loss</t>
        </is>
      </c>
      <c r="F362" s="250" t="inlineStr">
        <is>
          <t>Minor_Stoppages</t>
        </is>
      </c>
      <c r="G362" s="250" t="n"/>
      <c r="H362" s="283" t="n">
        <v>481.738266666667</v>
      </c>
      <c r="I362" s="252">
        <f>Table2[[#This Row],[Equipment Downtime]]/4</f>
        <v/>
      </c>
      <c r="J362" s="243" t="n"/>
      <c r="K362" s="244" t="n"/>
      <c r="L362" s="78" t="n"/>
    </row>
    <row r="363" ht="22" customHeight="1" s="452">
      <c r="A363" s="357" t="n">
        <v>46270</v>
      </c>
      <c r="B363" s="250" t="inlineStr">
        <is>
          <t>TTLI_</t>
        </is>
      </c>
      <c r="C363" s="282" t="inlineStr">
        <is>
          <t>Perk-TTLi-1</t>
        </is>
      </c>
      <c r="D363" s="282" t="inlineStr">
        <is>
          <t>CLO/CT11: Axis1 Position Error</t>
        </is>
      </c>
      <c r="E363" s="250" t="inlineStr">
        <is>
          <t>Unplanned_Loss</t>
        </is>
      </c>
      <c r="F363" s="250" t="inlineStr">
        <is>
          <t>Minor_Stoppages</t>
        </is>
      </c>
      <c r="G363" s="250" t="n"/>
      <c r="H363" s="283" t="n">
        <v>5.29306666666667</v>
      </c>
      <c r="I363" s="252">
        <f>Table2[[#This Row],[Equipment Downtime]]/4</f>
        <v/>
      </c>
      <c r="J363" s="243" t="n"/>
      <c r="K363" s="244" t="n"/>
      <c r="L363" s="78" t="n"/>
    </row>
    <row r="364" ht="22" customHeight="1" s="452">
      <c r="A364" s="357" t="n">
        <v>46270</v>
      </c>
      <c r="B364" s="250" t="inlineStr">
        <is>
          <t>TTLI_</t>
        </is>
      </c>
      <c r="C364" s="282" t="inlineStr">
        <is>
          <t>Perk-TTLi-1</t>
        </is>
      </c>
      <c r="D364" s="282" t="inlineStr">
        <is>
          <t>FOR/BP11: Hand Over Of Blank Failed</t>
        </is>
      </c>
      <c r="E364" s="250" t="inlineStr">
        <is>
          <t>Unplanned_Loss</t>
        </is>
      </c>
      <c r="F364" s="250" t="inlineStr">
        <is>
          <t>Minor_Stoppages</t>
        </is>
      </c>
      <c r="G364" s="250" t="n"/>
      <c r="H364" s="283" t="n">
        <v>9.033250000000001</v>
      </c>
      <c r="I364" s="252">
        <f>Table2[[#This Row],[Equipment Downtime]]/4</f>
        <v/>
      </c>
      <c r="J364" s="243" t="n"/>
      <c r="K364" s="244" t="n"/>
      <c r="L364" s="78" t="n"/>
    </row>
    <row r="365" ht="22" customHeight="1" s="452">
      <c r="A365" s="357" t="n">
        <v>46270</v>
      </c>
      <c r="B365" s="250" t="inlineStr">
        <is>
          <t>TTLI_</t>
        </is>
      </c>
      <c r="C365" s="282" t="inlineStr">
        <is>
          <t>Perk-TTLi-1</t>
        </is>
      </c>
      <c r="D365" s="282" t="inlineStr">
        <is>
          <t>TP-11 Drive Fault</t>
        </is>
      </c>
      <c r="E365" s="250" t="inlineStr">
        <is>
          <t>Unplanned_Loss</t>
        </is>
      </c>
      <c r="F365" s="250" t="inlineStr">
        <is>
          <t>Breakdowns</t>
        </is>
      </c>
      <c r="G365" s="250" t="n"/>
      <c r="H365" s="283">
        <f>480</f>
        <v/>
      </c>
      <c r="I365" s="252">
        <f>Table2[[#This Row],[Equipment Downtime]]/4</f>
        <v/>
      </c>
      <c r="J365" s="243" t="inlineStr">
        <is>
          <t>Servo Motor and Control Cards Replaced</t>
        </is>
      </c>
      <c r="K365" s="244" t="n"/>
      <c r="L365" s="78" t="n"/>
    </row>
    <row r="366" ht="22" customHeight="1" s="452">
      <c r="A366" s="357" t="n">
        <v>46270</v>
      </c>
      <c r="B366" s="250" t="inlineStr">
        <is>
          <t>TTLI_</t>
        </is>
      </c>
      <c r="C366" s="282" t="inlineStr">
        <is>
          <t>Perk-TTLi-2</t>
        </is>
      </c>
      <c r="D366" s="282" t="inlineStr">
        <is>
          <t>FOR/BM11: No Carton In Magazine</t>
        </is>
      </c>
      <c r="E366" s="250" t="inlineStr">
        <is>
          <t>Unplanned_Loss</t>
        </is>
      </c>
      <c r="F366" s="250" t="inlineStr">
        <is>
          <t>Minor_Stoppages</t>
        </is>
      </c>
      <c r="G366" s="250" t="n"/>
      <c r="H366" s="283" t="n">
        <v>2.42913333333333</v>
      </c>
      <c r="I366" s="252">
        <f>Table2[[#This Row],[Equipment Downtime]]/4</f>
        <v/>
      </c>
      <c r="J366" s="243" t="n"/>
      <c r="K366" s="244" t="n"/>
      <c r="L366" s="78" t="n"/>
    </row>
    <row r="367" ht="22" customHeight="1" s="452">
      <c r="A367" s="357" t="n">
        <v>46270</v>
      </c>
      <c r="B367" s="250" t="inlineStr">
        <is>
          <t>TTLI_</t>
        </is>
      </c>
      <c r="C367" s="282" t="inlineStr">
        <is>
          <t>Perk-TTLi-2</t>
        </is>
      </c>
      <c r="D367" s="282" t="inlineStr">
        <is>
          <t>FOR/BP11: Hand Over Of Blank Failed</t>
        </is>
      </c>
      <c r="E367" s="250" t="inlineStr">
        <is>
          <t>Unplanned_Loss</t>
        </is>
      </c>
      <c r="F367" s="250" t="inlineStr">
        <is>
          <t>Minor_Stoppages</t>
        </is>
      </c>
      <c r="G367" s="250" t="n"/>
      <c r="H367" s="283" t="n">
        <v>3.12863333333333</v>
      </c>
      <c r="I367" s="252">
        <f>Table2[[#This Row],[Equipment Downtime]]/4</f>
        <v/>
      </c>
      <c r="J367" s="243" t="n"/>
      <c r="K367" s="244" t="n"/>
      <c r="L367" s="78" t="n"/>
    </row>
    <row r="368" ht="22" customHeight="1" s="452">
      <c r="A368" s="357" t="n">
        <v>46270</v>
      </c>
      <c r="B368" s="250" t="inlineStr">
        <is>
          <t>TTLI_</t>
        </is>
      </c>
      <c r="C368" s="282" t="inlineStr">
        <is>
          <t>Perk-TTLi-2</t>
        </is>
      </c>
      <c r="D368" s="282" t="inlineStr">
        <is>
          <t>FOR/FT11: Hand Over Failure Of Tray</t>
        </is>
      </c>
      <c r="E368" s="250" t="inlineStr">
        <is>
          <t>Unplanned_Loss</t>
        </is>
      </c>
      <c r="F368" s="250" t="inlineStr">
        <is>
          <t>Minor_Stoppages</t>
        </is>
      </c>
      <c r="G368" s="250" t="n"/>
      <c r="H368" s="283" t="n">
        <v>1.18745</v>
      </c>
      <c r="I368" s="252">
        <f>Table2[[#This Row],[Equipment Downtime]]/4</f>
        <v/>
      </c>
      <c r="J368" s="243" t="n"/>
      <c r="K368" s="244" t="n"/>
      <c r="L368" s="78" t="n"/>
    </row>
    <row r="369" ht="22" customHeight="1" s="452">
      <c r="A369" s="357" t="n">
        <v>46270</v>
      </c>
      <c r="B369" s="250" t="inlineStr">
        <is>
          <t>TTLI_</t>
        </is>
      </c>
      <c r="C369" s="282" t="inlineStr">
        <is>
          <t>Perk-TTLi-3</t>
        </is>
      </c>
      <c r="D369" s="282" t="inlineStr">
        <is>
          <t>CLO/CT11: Axis1 Position Error</t>
        </is>
      </c>
      <c r="E369" s="250" t="inlineStr">
        <is>
          <t>Unplanned_Loss</t>
        </is>
      </c>
      <c r="F369" s="250" t="inlineStr">
        <is>
          <t>Minor_Stoppages</t>
        </is>
      </c>
      <c r="G369" s="250" t="n"/>
      <c r="H369" s="283" t="n">
        <v>9.86153333333333</v>
      </c>
      <c r="I369" s="252">
        <f>Table2[[#This Row],[Equipment Downtime]]/4</f>
        <v/>
      </c>
      <c r="J369" s="243" t="n"/>
      <c r="K369" s="244" t="n"/>
      <c r="L369" s="78" t="n"/>
    </row>
    <row r="370" ht="22" customHeight="1" s="452">
      <c r="A370" s="357" t="n">
        <v>46270</v>
      </c>
      <c r="B370" s="250" t="inlineStr">
        <is>
          <t>TTLI_</t>
        </is>
      </c>
      <c r="C370" s="282" t="inlineStr">
        <is>
          <t>Perk-TTLi-3</t>
        </is>
      </c>
      <c r="D370" s="282" t="inlineStr">
        <is>
          <t>CLO/TFXX: Jam On Tray Infeed</t>
        </is>
      </c>
      <c r="E370" s="250" t="inlineStr">
        <is>
          <t>Unplanned_Loss</t>
        </is>
      </c>
      <c r="F370" s="250" t="inlineStr">
        <is>
          <t>Minor_Stoppages</t>
        </is>
      </c>
      <c r="G370" s="250" t="n"/>
      <c r="H370" s="283" t="n">
        <v>3.29653333333333</v>
      </c>
      <c r="I370" s="252">
        <f>Table2[[#This Row],[Equipment Downtime]]/4</f>
        <v/>
      </c>
      <c r="J370" s="243" t="n"/>
      <c r="K370" s="244" t="n"/>
      <c r="L370" s="78" t="n"/>
    </row>
    <row r="371" ht="22" customHeight="1" s="452">
      <c r="A371" s="357" t="n">
        <v>46270</v>
      </c>
      <c r="B371" s="250" t="inlineStr">
        <is>
          <t>TTLI_</t>
        </is>
      </c>
      <c r="C371" s="282" t="inlineStr">
        <is>
          <t>Perk-TTLi-3</t>
        </is>
      </c>
      <c r="D371" s="282" t="inlineStr">
        <is>
          <t>LOD/TGR11: Robot-Gripper Sensor Fault</t>
        </is>
      </c>
      <c r="E371" s="250" t="inlineStr">
        <is>
          <t>Unplanned_Loss</t>
        </is>
      </c>
      <c r="F371" s="250" t="inlineStr">
        <is>
          <t>Minor_Stoppages</t>
        </is>
      </c>
      <c r="G371" s="250" t="n"/>
      <c r="H371" s="283" t="n">
        <v>4.54576666666667</v>
      </c>
      <c r="I371" s="252">
        <f>Table2[[#This Row],[Equipment Downtime]]/4</f>
        <v/>
      </c>
      <c r="J371" s="243" t="n"/>
      <c r="K371" s="244" t="n"/>
      <c r="L371" s="78" t="n"/>
    </row>
    <row r="372" ht="22" customHeight="1" s="452">
      <c r="A372" s="357" t="n">
        <v>46270</v>
      </c>
      <c r="B372" s="250" t="inlineStr">
        <is>
          <t>TTLI_</t>
        </is>
      </c>
      <c r="C372" s="282" t="inlineStr">
        <is>
          <t>Perk-TTLi-4</t>
        </is>
      </c>
      <c r="D372" s="282" t="inlineStr">
        <is>
          <t>LOD/DH: State Decel Not Leave In Time</t>
        </is>
      </c>
      <c r="E372" s="250" t="inlineStr">
        <is>
          <t>Unplanned_Loss</t>
        </is>
      </c>
      <c r="F372" s="250" t="inlineStr">
        <is>
          <t>Minor_Stoppages</t>
        </is>
      </c>
      <c r="G372" s="250" t="n"/>
      <c r="H372" s="283" t="n">
        <v>11.5952</v>
      </c>
      <c r="I372" s="252">
        <f>Table2[[#This Row],[Equipment Downtime]]/4</f>
        <v/>
      </c>
      <c r="J372" s="243" t="n"/>
      <c r="K372" s="244" t="n"/>
      <c r="L372" s="78" t="n"/>
    </row>
    <row r="373" ht="22" customHeight="1" s="452">
      <c r="A373" s="357" t="n">
        <v>46270</v>
      </c>
      <c r="B373" s="250" t="inlineStr">
        <is>
          <t>TTLI_</t>
        </is>
      </c>
      <c r="C373" s="282" t="inlineStr">
        <is>
          <t>Perk-TTLi-4</t>
        </is>
      </c>
      <c r="D373" s="282" t="inlineStr">
        <is>
          <t>LOD/EM: Emergency Stop HMI 11</t>
        </is>
      </c>
      <c r="E373" s="250" t="inlineStr">
        <is>
          <t>Unplanned_Loss</t>
        </is>
      </c>
      <c r="F373" s="250" t="inlineStr">
        <is>
          <t>Minor_Stoppages</t>
        </is>
      </c>
      <c r="G373" s="250" t="n"/>
      <c r="H373" s="283" t="n">
        <v>0.244133333333333</v>
      </c>
      <c r="I373" s="252">
        <f>Table2[[#This Row],[Equipment Downtime]]/4</f>
        <v/>
      </c>
      <c r="J373" s="243" t="n"/>
      <c r="K373" s="244" t="n"/>
      <c r="L373" s="78" t="n"/>
    </row>
    <row r="374" ht="22" customHeight="1" s="452">
      <c r="A374" s="357" t="n">
        <v>46270</v>
      </c>
      <c r="B374" s="250" t="inlineStr">
        <is>
          <t>TTLI_</t>
        </is>
      </c>
      <c r="C374" s="282" t="inlineStr">
        <is>
          <t>Perk-TTLi-4</t>
        </is>
      </c>
      <c r="D374" s="282" t="inlineStr">
        <is>
          <t>LOD/SAF: Safety Circuit Not Ready</t>
        </is>
      </c>
      <c r="E374" s="250" t="inlineStr">
        <is>
          <t>Unplanned_Loss</t>
        </is>
      </c>
      <c r="F374" s="250" t="inlineStr">
        <is>
          <t>Minor_Stoppages</t>
        </is>
      </c>
      <c r="G374" s="250" t="n"/>
      <c r="H374" s="283" t="n">
        <v>0.4589</v>
      </c>
      <c r="I374" s="252">
        <f>Table2[[#This Row],[Equipment Downtime]]/4</f>
        <v/>
      </c>
      <c r="J374" s="243" t="n"/>
      <c r="K374" s="244" t="n"/>
      <c r="L374" s="78" t="n"/>
    </row>
    <row r="375" ht="22" customHeight="1" s="452">
      <c r="A375" s="357" t="n">
        <v>46271</v>
      </c>
      <c r="B375" s="250" t="inlineStr">
        <is>
          <t>Laminator_</t>
        </is>
      </c>
      <c r="C375" s="282" t="inlineStr">
        <is>
          <t>Laminator</t>
        </is>
      </c>
      <c r="D375" s="282" t="inlineStr">
        <is>
          <t>Crème shortage from chocolate Plant</t>
        </is>
      </c>
      <c r="E375" s="250" t="inlineStr">
        <is>
          <t>Unplanned_Loss</t>
        </is>
      </c>
      <c r="F375" s="250" t="inlineStr">
        <is>
          <t>Material_Shortages</t>
        </is>
      </c>
      <c r="G375" s="250" t="n"/>
      <c r="H375" s="283" t="n">
        <v>30</v>
      </c>
      <c r="I375" s="252" t="n">
        <v>30</v>
      </c>
      <c r="J375" s="243" t="n"/>
      <c r="K375" s="244" t="n"/>
      <c r="L375" s="78" t="n"/>
    </row>
    <row r="376" ht="22" customHeight="1" s="452">
      <c r="A376" s="357" t="n">
        <v>46271</v>
      </c>
      <c r="B376" s="250" t="inlineStr">
        <is>
          <t>ADS_</t>
        </is>
      </c>
      <c r="C376" s="282" t="inlineStr">
        <is>
          <t>DCI4_</t>
        </is>
      </c>
      <c r="D376" s="282" t="inlineStr">
        <is>
          <t>RBLT Tracking issue</t>
        </is>
      </c>
      <c r="E376" s="250" t="inlineStr">
        <is>
          <t>Unplanned_Loss</t>
        </is>
      </c>
      <c r="F376" s="250" t="inlineStr">
        <is>
          <t>Operational_Losses</t>
        </is>
      </c>
      <c r="G376" s="250" t="n"/>
      <c r="H376" s="283" t="n">
        <v>15</v>
      </c>
      <c r="I376" s="252" t="n">
        <v>15</v>
      </c>
      <c r="J376" s="243" t="n"/>
      <c r="K376" s="244" t="n"/>
      <c r="L376" s="78" t="n"/>
    </row>
    <row r="377" ht="22" customHeight="1" s="452">
      <c r="A377" s="357" t="n">
        <v>46271</v>
      </c>
      <c r="B377" s="250" t="inlineStr">
        <is>
          <t>TTLI_</t>
        </is>
      </c>
      <c r="C377" s="282" t="inlineStr">
        <is>
          <t>Perk TTM-5</t>
        </is>
      </c>
      <c r="D377" s="282" t="n"/>
      <c r="E377" s="250" t="inlineStr">
        <is>
          <t>Unplanned_Loss</t>
        </is>
      </c>
      <c r="F377" s="250" t="inlineStr">
        <is>
          <t>Operational_Losses</t>
        </is>
      </c>
      <c r="G377" s="250" t="n"/>
      <c r="H377" s="283" t="n">
        <v>1440</v>
      </c>
      <c r="I377" s="252">
        <f>1440/7</f>
        <v/>
      </c>
      <c r="J377" s="249" t="n"/>
      <c r="K377" s="244" t="n"/>
      <c r="L377" s="78" t="n"/>
    </row>
    <row r="378" ht="22" customHeight="1" s="452">
      <c r="A378" s="357" t="n">
        <v>46271</v>
      </c>
      <c r="B378" s="250" t="inlineStr">
        <is>
          <t>HCM_</t>
        </is>
      </c>
      <c r="C378" s="282" t="inlineStr">
        <is>
          <t>Perk-HCM-1</t>
        </is>
      </c>
      <c r="D378" s="282" t="inlineStr">
        <is>
          <t>Cover Folding Box Open</t>
        </is>
      </c>
      <c r="E378" s="250" t="inlineStr">
        <is>
          <t>Unplanned_Loss</t>
        </is>
      </c>
      <c r="F378" s="250" t="inlineStr">
        <is>
          <t>Minor_Stoppages</t>
        </is>
      </c>
      <c r="G378" s="250" t="n"/>
      <c r="H378" s="361" t="n">
        <v>8.179716666666669</v>
      </c>
      <c r="I378" s="252">
        <f>Table2[[#This Row],[Equipment Downtime]]/4</f>
        <v/>
      </c>
      <c r="J378" s="249" t="n"/>
      <c r="K378" s="244" t="n"/>
      <c r="L378" s="78" t="n"/>
    </row>
    <row r="379" ht="22" customHeight="1" s="452">
      <c r="A379" s="357" t="n">
        <v>46271</v>
      </c>
      <c r="B379" s="250" t="inlineStr">
        <is>
          <t>HCM_</t>
        </is>
      </c>
      <c r="C379" s="282" t="inlineStr">
        <is>
          <t>Perk-HCM-1</t>
        </is>
      </c>
      <c r="D379" s="282" t="inlineStr">
        <is>
          <t>FBX: Jam At Infeed</t>
        </is>
      </c>
      <c r="E379" s="250" t="inlineStr">
        <is>
          <t>Unplanned_Loss</t>
        </is>
      </c>
      <c r="F379" s="250" t="inlineStr">
        <is>
          <t>Minor_Stoppages</t>
        </is>
      </c>
      <c r="G379" s="250" t="n"/>
      <c r="H379" s="361" t="n">
        <v>32.8901166666667</v>
      </c>
      <c r="I379" s="252">
        <f>Table2[[#This Row],[Equipment Downtime]]/4</f>
        <v/>
      </c>
      <c r="J379" s="249" t="n"/>
      <c r="K379" s="244" t="n"/>
      <c r="L379" s="78" t="n"/>
    </row>
    <row r="380" ht="22" customHeight="1" s="452">
      <c r="A380" s="357" t="n">
        <v>46271</v>
      </c>
      <c r="B380" s="250" t="inlineStr">
        <is>
          <t>HCM_</t>
        </is>
      </c>
      <c r="C380" s="282" t="inlineStr">
        <is>
          <t>Perk-HCM-1</t>
        </is>
      </c>
      <c r="D380" s="282" t="inlineStr">
        <is>
          <t>HXX: Film Is Broken</t>
        </is>
      </c>
      <c r="E380" s="250" t="inlineStr">
        <is>
          <t>Unplanned_Loss</t>
        </is>
      </c>
      <c r="F380" s="250" t="inlineStr">
        <is>
          <t>Minor_Stoppages</t>
        </is>
      </c>
      <c r="G380" s="250" t="n"/>
      <c r="H380" s="361" t="n">
        <v>19.2785333333333</v>
      </c>
      <c r="I380" s="252">
        <f>Table2[[#This Row],[Equipment Downtime]]/4</f>
        <v/>
      </c>
      <c r="J380" s="249" t="n"/>
      <c r="K380" s="244" t="n"/>
      <c r="L380" s="78" t="n"/>
    </row>
    <row r="381" ht="22" customHeight="1" s="452">
      <c r="A381" s="357" t="n">
        <v>46271</v>
      </c>
      <c r="B381" s="250" t="inlineStr">
        <is>
          <t>HCM_</t>
        </is>
      </c>
      <c r="C381" s="282" t="inlineStr">
        <is>
          <t>Perk-HCM-2</t>
        </is>
      </c>
      <c r="D381" s="282" t="inlineStr">
        <is>
          <t>Cover Folding Box Open</t>
        </is>
      </c>
      <c r="E381" s="250" t="inlineStr">
        <is>
          <t>Unplanned_Loss</t>
        </is>
      </c>
      <c r="F381" s="250" t="inlineStr">
        <is>
          <t>Minor_Stoppages</t>
        </is>
      </c>
      <c r="G381" s="250" t="n"/>
      <c r="H381" s="361" t="n">
        <v>10.9929833333333</v>
      </c>
      <c r="I381" s="252">
        <f>Table2[[#This Row],[Equipment Downtime]]/4</f>
        <v/>
      </c>
      <c r="J381" s="249" t="n"/>
      <c r="K381" s="244" t="n"/>
      <c r="L381" s="78" t="n"/>
    </row>
    <row r="382" ht="22" customHeight="1" s="452">
      <c r="A382" s="357" t="n">
        <v>46271</v>
      </c>
      <c r="B382" s="250" t="inlineStr">
        <is>
          <t>HCM_</t>
        </is>
      </c>
      <c r="C382" s="282" t="inlineStr">
        <is>
          <t>Perk-HCM-2</t>
        </is>
      </c>
      <c r="D382" s="282" t="inlineStr">
        <is>
          <t>FBX: Jam At Infeed</t>
        </is>
      </c>
      <c r="E382" s="250" t="inlineStr">
        <is>
          <t>Unplanned_Loss</t>
        </is>
      </c>
      <c r="F382" s="250" t="inlineStr">
        <is>
          <t>Minor_Stoppages</t>
        </is>
      </c>
      <c r="G382" s="250" t="n"/>
      <c r="H382" s="361" t="n">
        <v>3.42945</v>
      </c>
      <c r="I382" s="252">
        <f>Table2[[#This Row],[Equipment Downtime]]/4</f>
        <v/>
      </c>
      <c r="J382" s="249" t="n"/>
      <c r="K382" s="244" t="n"/>
      <c r="L382" s="78" t="n"/>
    </row>
    <row r="383" ht="22" customHeight="1" s="452">
      <c r="A383" s="357" t="n">
        <v>46271</v>
      </c>
      <c r="B383" s="250" t="inlineStr">
        <is>
          <t>HCM_</t>
        </is>
      </c>
      <c r="C383" s="282" t="inlineStr">
        <is>
          <t>Perk-HCM-2</t>
        </is>
      </c>
      <c r="D383" s="282" t="inlineStr">
        <is>
          <t>HXX: Both Film Reels Are Empty</t>
        </is>
      </c>
      <c r="E383" s="250" t="inlineStr">
        <is>
          <t>Unplanned_Loss</t>
        </is>
      </c>
      <c r="F383" s="250" t="inlineStr">
        <is>
          <t>Minor_Stoppages</t>
        </is>
      </c>
      <c r="G383" s="250" t="n"/>
      <c r="H383" s="361" t="n">
        <v>6.53798333333333</v>
      </c>
      <c r="I383" s="252">
        <f>Table2[[#This Row],[Equipment Downtime]]/4</f>
        <v/>
      </c>
      <c r="J383" s="249" t="n"/>
      <c r="K383" s="244" t="n"/>
      <c r="L383" s="78" t="n"/>
    </row>
    <row r="384" ht="22" customHeight="1" s="452">
      <c r="A384" s="357" t="n">
        <v>46271</v>
      </c>
      <c r="B384" s="250" t="inlineStr">
        <is>
          <t>HCM_</t>
        </is>
      </c>
      <c r="C384" s="282" t="inlineStr">
        <is>
          <t>Perk-HCM-3</t>
        </is>
      </c>
      <c r="D384" s="282" t="inlineStr">
        <is>
          <t>Cover Machine Discharge Open</t>
        </is>
      </c>
      <c r="E384" s="250" t="inlineStr">
        <is>
          <t>Unplanned_Loss</t>
        </is>
      </c>
      <c r="F384" s="250" t="inlineStr">
        <is>
          <t>Minor_Stoppages</t>
        </is>
      </c>
      <c r="G384" s="250" t="n"/>
      <c r="H384" s="361" t="n">
        <v>8.86825</v>
      </c>
      <c r="I384" s="252">
        <f>Table2[[#This Row],[Equipment Downtime]]/4</f>
        <v/>
      </c>
      <c r="J384" s="249" t="n"/>
      <c r="K384" s="244" t="n"/>
      <c r="L384" s="78" t="n"/>
    </row>
    <row r="385" ht="22" customHeight="1" s="452">
      <c r="A385" s="357" t="n">
        <v>46271</v>
      </c>
      <c r="B385" s="250" t="inlineStr">
        <is>
          <t>HCM_</t>
        </is>
      </c>
      <c r="C385" s="282" t="inlineStr">
        <is>
          <t>Perk-HCM-3</t>
        </is>
      </c>
      <c r="D385" s="282" t="inlineStr">
        <is>
          <t>HXX: Film Registration Error</t>
        </is>
      </c>
      <c r="E385" s="250" t="inlineStr">
        <is>
          <t>Unplanned_Loss</t>
        </is>
      </c>
      <c r="F385" s="250" t="inlineStr">
        <is>
          <t>Minor_Stoppages</t>
        </is>
      </c>
      <c r="G385" s="250" t="n"/>
      <c r="H385" s="361" t="n">
        <v>43.6261333333333</v>
      </c>
      <c r="I385" s="252">
        <f>Table2[[#This Row],[Equipment Downtime]]/4</f>
        <v/>
      </c>
      <c r="J385" s="249" t="n"/>
      <c r="K385" s="244" t="n"/>
      <c r="L385" s="78" t="n"/>
    </row>
    <row r="386" ht="22" customHeight="1" s="452">
      <c r="A386" s="357" t="n">
        <v>46271</v>
      </c>
      <c r="B386" s="250" t="inlineStr">
        <is>
          <t>HCM_</t>
        </is>
      </c>
      <c r="C386" s="282" t="inlineStr">
        <is>
          <t>Perk-HCM-3</t>
        </is>
      </c>
      <c r="D386" s="282" t="inlineStr">
        <is>
          <t>HXX: Infeed Rejection Consecutive</t>
        </is>
      </c>
      <c r="E386" s="250" t="inlineStr">
        <is>
          <t>Unplanned_Loss</t>
        </is>
      </c>
      <c r="F386" s="250" t="inlineStr">
        <is>
          <t>Minor_Stoppages</t>
        </is>
      </c>
      <c r="G386" s="250" t="n"/>
      <c r="H386" s="361" t="n">
        <v>18.0597833333333</v>
      </c>
      <c r="I386" s="252">
        <f>Table2[[#This Row],[Equipment Downtime]]/4</f>
        <v/>
      </c>
      <c r="J386" s="249" t="n"/>
      <c r="K386" s="244" t="n"/>
      <c r="L386" s="78" t="n"/>
    </row>
    <row r="387" ht="22" customHeight="1" s="452">
      <c r="A387" s="357" t="n">
        <v>46271</v>
      </c>
      <c r="B387" s="250" t="inlineStr">
        <is>
          <t>HCM_</t>
        </is>
      </c>
      <c r="C387" s="282" t="inlineStr">
        <is>
          <t>Perk-HCM-4</t>
        </is>
      </c>
      <c r="D387" s="282" t="inlineStr">
        <is>
          <t>Cover Folding Box Open</t>
        </is>
      </c>
      <c r="E387" s="250" t="inlineStr">
        <is>
          <t>Unplanned_Loss</t>
        </is>
      </c>
      <c r="F387" s="250" t="inlineStr">
        <is>
          <t>Minor_Stoppages</t>
        </is>
      </c>
      <c r="G387" s="250" t="n"/>
      <c r="H387" s="361" t="n">
        <v>3.42746666666667</v>
      </c>
      <c r="I387" s="252">
        <f>Table2[[#This Row],[Equipment Downtime]]/4</f>
        <v/>
      </c>
      <c r="J387" s="249" t="n"/>
      <c r="K387" s="244" t="n"/>
      <c r="L387" s="78" t="n"/>
    </row>
    <row r="388" ht="22" customHeight="1" s="452">
      <c r="A388" s="357" t="n">
        <v>46271</v>
      </c>
      <c r="B388" s="250" t="inlineStr">
        <is>
          <t>HCM_</t>
        </is>
      </c>
      <c r="C388" s="282" t="inlineStr">
        <is>
          <t>Perk-HCM-4</t>
        </is>
      </c>
      <c r="D388" s="282" t="inlineStr">
        <is>
          <t>FBX: Jam At Infeed</t>
        </is>
      </c>
      <c r="E388" s="250" t="inlineStr">
        <is>
          <t>Unplanned_Loss</t>
        </is>
      </c>
      <c r="F388" s="250" t="inlineStr">
        <is>
          <t>Minor_Stoppages</t>
        </is>
      </c>
      <c r="G388" s="250" t="n"/>
      <c r="H388" s="361" t="n">
        <v>32.7320666666667</v>
      </c>
      <c r="I388" s="252">
        <f>Table2[[#This Row],[Equipment Downtime]]/4</f>
        <v/>
      </c>
      <c r="J388" s="249" t="n"/>
      <c r="K388" s="244" t="n"/>
      <c r="L388" s="78" t="n"/>
    </row>
    <row r="389" ht="22" customHeight="1" s="452">
      <c r="A389" s="357" t="n">
        <v>46271</v>
      </c>
      <c r="B389" s="250" t="inlineStr">
        <is>
          <t>HCM_</t>
        </is>
      </c>
      <c r="C389" s="282" t="inlineStr">
        <is>
          <t>Perk-HCM-4</t>
        </is>
      </c>
      <c r="D389" s="282" t="inlineStr">
        <is>
          <t>HXX: Infeed Rejection Consecutive</t>
        </is>
      </c>
      <c r="E389" s="250" t="inlineStr">
        <is>
          <t>Unplanned_Loss</t>
        </is>
      </c>
      <c r="F389" s="250" t="inlineStr">
        <is>
          <t>Minor_Stoppages</t>
        </is>
      </c>
      <c r="G389" s="250" t="n"/>
      <c r="H389" s="361" t="n">
        <v>50.3572</v>
      </c>
      <c r="I389" s="252">
        <f>Table2[[#This Row],[Equipment Downtime]]/4</f>
        <v/>
      </c>
      <c r="J389" s="249" t="n"/>
      <c r="K389" s="244" t="n"/>
      <c r="L389" s="78" t="n"/>
    </row>
    <row r="390" ht="22" customHeight="1" s="452">
      <c r="A390" s="357" t="n">
        <v>46271</v>
      </c>
      <c r="B390" s="250" t="inlineStr">
        <is>
          <t>HCM_</t>
        </is>
      </c>
      <c r="C390" s="282" t="inlineStr">
        <is>
          <t>Perk-HLM-1</t>
        </is>
      </c>
      <c r="D390" s="282" t="inlineStr">
        <is>
          <t>OverHeight Product Detected</t>
        </is>
      </c>
      <c r="E390" s="250" t="inlineStr">
        <is>
          <t>Unplanned_Loss</t>
        </is>
      </c>
      <c r="F390" s="250" t="inlineStr">
        <is>
          <t>Minor_Stoppages</t>
        </is>
      </c>
      <c r="G390" s="250" t="n"/>
      <c r="H390" s="361" t="n">
        <v>318.529466666667</v>
      </c>
      <c r="I390" s="252">
        <f>Table2[[#This Row],[Equipment Downtime]]/4</f>
        <v/>
      </c>
      <c r="J390" s="249" t="n"/>
      <c r="K390" s="244" t="n"/>
      <c r="L390" s="78" t="n"/>
    </row>
    <row r="391" ht="22" customHeight="1" s="452">
      <c r="A391" s="357" t="n">
        <v>46271</v>
      </c>
      <c r="B391" s="250" t="inlineStr">
        <is>
          <t>HCM_</t>
        </is>
      </c>
      <c r="C391" s="282" t="inlineStr">
        <is>
          <t>Perk-HLM-1</t>
        </is>
      </c>
      <c r="D391" s="282" t="inlineStr">
        <is>
          <t>Paper Out Of Register</t>
        </is>
      </c>
      <c r="E391" s="250" t="inlineStr">
        <is>
          <t>Unplanned_Loss</t>
        </is>
      </c>
      <c r="F391" s="250" t="inlineStr">
        <is>
          <t>Minor_Stoppages</t>
        </is>
      </c>
      <c r="G391" s="250" t="n"/>
      <c r="H391" s="361" t="n">
        <v>66.2616</v>
      </c>
      <c r="I391" s="252">
        <f>Table2[[#This Row],[Equipment Downtime]]/4</f>
        <v/>
      </c>
      <c r="J391" s="249" t="n"/>
      <c r="K391" s="244" t="n"/>
      <c r="L391" s="78" t="n"/>
    </row>
    <row r="392" ht="22" customHeight="1" s="452">
      <c r="A392" s="357" t="n">
        <v>46271</v>
      </c>
      <c r="B392" s="250" t="inlineStr">
        <is>
          <t>HCM_</t>
        </is>
      </c>
      <c r="C392" s="282" t="inlineStr">
        <is>
          <t>Perk-HLM-1</t>
        </is>
      </c>
      <c r="D392" s="282" t="inlineStr">
        <is>
          <t>Product jam detected at flow wrapper infeed</t>
        </is>
      </c>
      <c r="E392" s="250" t="inlineStr">
        <is>
          <t>Unplanned_Loss</t>
        </is>
      </c>
      <c r="F392" s="250" t="inlineStr">
        <is>
          <t>Minor_Stoppages</t>
        </is>
      </c>
      <c r="G392" s="250" t="n"/>
      <c r="H392" s="361" t="n">
        <v>17.6306166666667</v>
      </c>
      <c r="I392" s="252">
        <f>Table2[[#This Row],[Equipment Downtime]]/4</f>
        <v/>
      </c>
      <c r="J392" s="249" t="n"/>
      <c r="K392" s="244" t="n"/>
      <c r="L392" s="78" t="n"/>
    </row>
    <row r="393" ht="22" customHeight="1" s="452">
      <c r="A393" s="357" t="n">
        <v>46271</v>
      </c>
      <c r="B393" s="250" t="inlineStr">
        <is>
          <t>HCM_</t>
        </is>
      </c>
      <c r="C393" s="282" t="inlineStr">
        <is>
          <t>Perk-HLM-2</t>
        </is>
      </c>
      <c r="D393" s="282" t="inlineStr">
        <is>
          <t>OverHeight Product Detected</t>
        </is>
      </c>
      <c r="E393" s="250" t="inlineStr">
        <is>
          <t>Unplanned_Loss</t>
        </is>
      </c>
      <c r="F393" s="250" t="inlineStr">
        <is>
          <t>Minor_Stoppages</t>
        </is>
      </c>
      <c r="G393" s="250" t="n"/>
      <c r="H393" s="361" t="n">
        <v>50.6472333333333</v>
      </c>
      <c r="I393" s="252">
        <f>Table2[[#This Row],[Equipment Downtime]]/4</f>
        <v/>
      </c>
      <c r="J393" s="249" t="n"/>
      <c r="K393" s="244" t="n"/>
      <c r="L393" s="78" t="n"/>
    </row>
    <row r="394" ht="22" customHeight="1" s="452">
      <c r="A394" s="357" t="n">
        <v>46271</v>
      </c>
      <c r="B394" s="250" t="inlineStr">
        <is>
          <t>HCM_</t>
        </is>
      </c>
      <c r="C394" s="282" t="inlineStr">
        <is>
          <t>Perk-HLM-2</t>
        </is>
      </c>
      <c r="D394" s="282" t="inlineStr">
        <is>
          <t>Product jam detected at flow wrapper infeed</t>
        </is>
      </c>
      <c r="E394" s="250" t="inlineStr">
        <is>
          <t>Unplanned_Loss</t>
        </is>
      </c>
      <c r="F394" s="250" t="inlineStr">
        <is>
          <t>Minor_Stoppages</t>
        </is>
      </c>
      <c r="G394" s="250" t="n"/>
      <c r="H394" s="361" t="n">
        <v>34.74705</v>
      </c>
      <c r="I394" s="252">
        <f>Table2[[#This Row],[Equipment Downtime]]/4</f>
        <v/>
      </c>
      <c r="J394" s="249" t="n"/>
      <c r="K394" s="244" t="n"/>
      <c r="L394" s="78" t="n"/>
    </row>
    <row r="395" ht="22" customHeight="1" s="452">
      <c r="A395" s="357" t="n">
        <v>46271</v>
      </c>
      <c r="B395" s="250" t="inlineStr">
        <is>
          <t>HCM_</t>
        </is>
      </c>
      <c r="C395" s="282" t="inlineStr">
        <is>
          <t>Perk-HLM-2</t>
        </is>
      </c>
      <c r="D395" s="282" t="inlineStr">
        <is>
          <t>Wrapper Discharge Reject Sensor Blocked Alarm</t>
        </is>
      </c>
      <c r="E395" s="250" t="inlineStr">
        <is>
          <t>Unplanned_Loss</t>
        </is>
      </c>
      <c r="F395" s="250" t="inlineStr">
        <is>
          <t>Minor_Stoppages</t>
        </is>
      </c>
      <c r="G395" s="250" t="n"/>
      <c r="H395" s="361" t="n">
        <v>14.7705666666667</v>
      </c>
      <c r="I395" s="252">
        <f>Table2[[#This Row],[Equipment Downtime]]/4</f>
        <v/>
      </c>
      <c r="J395" s="249" t="n"/>
      <c r="K395" s="244" t="n"/>
      <c r="L395" s="78" t="n"/>
    </row>
    <row r="396" ht="22" customHeight="1" s="452">
      <c r="A396" s="357" t="n">
        <v>46271</v>
      </c>
      <c r="B396" s="250" t="inlineStr">
        <is>
          <t>ADS_</t>
        </is>
      </c>
      <c r="C396" s="282" t="inlineStr">
        <is>
          <t>Perk-PDS</t>
        </is>
      </c>
      <c r="D396" s="282" t="inlineStr">
        <is>
          <t>System Init Active</t>
        </is>
      </c>
      <c r="E396" s="250" t="inlineStr">
        <is>
          <t>Unplanned_Loss</t>
        </is>
      </c>
      <c r="F396" s="250" t="inlineStr">
        <is>
          <t>Minor_Stoppages</t>
        </is>
      </c>
      <c r="G396" s="250" t="n"/>
      <c r="H396" s="361" t="n">
        <v>1.16468333333333</v>
      </c>
      <c r="I396" s="252">
        <f>Table2[[#This Row],[Equipment Downtime]]/4</f>
        <v/>
      </c>
      <c r="J396" s="249" t="n"/>
      <c r="K396" s="244" t="n"/>
      <c r="L396" s="78" t="n"/>
    </row>
    <row r="397" ht="22" customHeight="1" s="452">
      <c r="A397" s="357" t="n">
        <v>46271</v>
      </c>
      <c r="B397" s="250" t="inlineStr">
        <is>
          <t>TTLI_</t>
        </is>
      </c>
      <c r="C397" s="282" t="inlineStr">
        <is>
          <t>Perk-TTLi-1</t>
        </is>
      </c>
      <c r="D397" s="282" t="inlineStr">
        <is>
          <t>FOR/BP11: Hand Over Of Blank Failed</t>
        </is>
      </c>
      <c r="E397" s="250" t="inlineStr">
        <is>
          <t>Unplanned_Loss</t>
        </is>
      </c>
      <c r="F397" s="250" t="inlineStr">
        <is>
          <t>Minor_Stoppages</t>
        </is>
      </c>
      <c r="G397" s="250" t="n"/>
      <c r="H397" s="361" t="n">
        <v>18.3449666666667</v>
      </c>
      <c r="I397" s="252">
        <f>Table2[[#This Row],[Equipment Downtime]]/4</f>
        <v/>
      </c>
      <c r="J397" s="249" t="n"/>
      <c r="K397" s="244" t="n"/>
      <c r="L397" s="78" t="n"/>
    </row>
    <row r="398" ht="22" customHeight="1" s="452">
      <c r="A398" s="357" t="n">
        <v>46271</v>
      </c>
      <c r="B398" s="250" t="inlineStr">
        <is>
          <t>TTLI_</t>
        </is>
      </c>
      <c r="C398" s="282" t="inlineStr">
        <is>
          <t>Perk-TTLi-1</t>
        </is>
      </c>
      <c r="D398" s="282" t="inlineStr">
        <is>
          <t>LOD/TGR11: Robot-Gripper Sensor Fault</t>
        </is>
      </c>
      <c r="E398" s="250" t="inlineStr">
        <is>
          <t>Unplanned_Loss</t>
        </is>
      </c>
      <c r="F398" s="250" t="inlineStr">
        <is>
          <t>Minor_Stoppages</t>
        </is>
      </c>
      <c r="G398" s="250" t="n"/>
      <c r="H398" s="361" t="n">
        <v>3.54291666666667</v>
      </c>
      <c r="I398" s="252">
        <f>Table2[[#This Row],[Equipment Downtime]]/4</f>
        <v/>
      </c>
      <c r="J398" s="249" t="n"/>
      <c r="K398" s="244" t="n"/>
      <c r="L398" s="78" t="n"/>
    </row>
    <row r="399" ht="22" customHeight="1" s="452">
      <c r="A399" s="357" t="n">
        <v>46271</v>
      </c>
      <c r="B399" s="250" t="inlineStr">
        <is>
          <t>TTLI_</t>
        </is>
      </c>
      <c r="C399" s="282" t="inlineStr">
        <is>
          <t>Perk-TTLi-1</t>
        </is>
      </c>
      <c r="D399" s="282" t="inlineStr">
        <is>
          <t>LOD/TPL11: Axis 1 HW Positive Overtravel</t>
        </is>
      </c>
      <c r="E399" s="250" t="inlineStr">
        <is>
          <t>Unplanned_Loss</t>
        </is>
      </c>
      <c r="F399" s="250" t="inlineStr">
        <is>
          <t>Minor_Stoppages</t>
        </is>
      </c>
      <c r="G399" s="250" t="n"/>
      <c r="H399" s="361" t="n">
        <v>3.00398333333333</v>
      </c>
      <c r="I399" s="252">
        <f>Table2[[#This Row],[Equipment Downtime]]/4</f>
        <v/>
      </c>
      <c r="J399" s="249" t="n"/>
      <c r="K399" s="244" t="n"/>
      <c r="L399" s="78" t="n"/>
    </row>
    <row r="400" ht="22" customHeight="1" s="452">
      <c r="A400" s="357" t="n">
        <v>46271</v>
      </c>
      <c r="B400" s="250" t="inlineStr">
        <is>
          <t>TTLI_</t>
        </is>
      </c>
      <c r="C400" s="282" t="inlineStr">
        <is>
          <t>Perk-TTLi-2</t>
        </is>
      </c>
      <c r="D400" s="282" t="inlineStr">
        <is>
          <t>FOR/BP11: Hand Over Of Blank Failed</t>
        </is>
      </c>
      <c r="E400" s="250" t="inlineStr">
        <is>
          <t>Unplanned_Loss</t>
        </is>
      </c>
      <c r="F400" s="250" t="inlineStr">
        <is>
          <t>Minor_Stoppages</t>
        </is>
      </c>
      <c r="G400" s="250" t="n"/>
      <c r="H400" s="361" t="n">
        <v>16.1888833333333</v>
      </c>
      <c r="I400" s="252">
        <f>Table2[[#This Row],[Equipment Downtime]]/4</f>
        <v/>
      </c>
      <c r="J400" s="249" t="n"/>
      <c r="K400" s="244" t="n"/>
      <c r="L400" s="78" t="n"/>
    </row>
    <row r="401" ht="22" customHeight="1" s="452">
      <c r="A401" s="357" t="n">
        <v>46271</v>
      </c>
      <c r="B401" s="250" t="inlineStr">
        <is>
          <t>TTLI_</t>
        </is>
      </c>
      <c r="C401" s="282" t="inlineStr">
        <is>
          <t>Perk-TTLi-2</t>
        </is>
      </c>
      <c r="D401" s="282" t="inlineStr">
        <is>
          <t>LOD/PGR11: Train Reached Estop Distance</t>
        </is>
      </c>
      <c r="E401" s="250" t="inlineStr">
        <is>
          <t>Unplanned_Loss</t>
        </is>
      </c>
      <c r="F401" s="250" t="inlineStr">
        <is>
          <t>Minor_Stoppages</t>
        </is>
      </c>
      <c r="G401" s="250" t="n"/>
      <c r="H401" s="361" t="n">
        <v>0.362083333333333</v>
      </c>
      <c r="I401" s="252">
        <f>Table2[[#This Row],[Equipment Downtime]]/4</f>
        <v/>
      </c>
      <c r="J401" s="249" t="n"/>
      <c r="K401" s="244" t="n"/>
      <c r="L401" s="78" t="n"/>
    </row>
    <row r="402" ht="22" customHeight="1" s="452">
      <c r="A402" s="357" t="n">
        <v>46271</v>
      </c>
      <c r="B402" s="250" t="inlineStr">
        <is>
          <t>TTLI_</t>
        </is>
      </c>
      <c r="C402" s="282" t="inlineStr">
        <is>
          <t>Perk-TTLi-2</t>
        </is>
      </c>
      <c r="D402" s="282" t="inlineStr">
        <is>
          <t>LOD/TGR11: Robot-Gripper Sensor Fault</t>
        </is>
      </c>
      <c r="E402" s="250" t="inlineStr">
        <is>
          <t>Unplanned_Loss</t>
        </is>
      </c>
      <c r="F402" s="250" t="inlineStr">
        <is>
          <t>Minor_Stoppages</t>
        </is>
      </c>
      <c r="G402" s="250" t="n"/>
      <c r="H402" s="361" t="n">
        <v>6.26091666666667</v>
      </c>
      <c r="I402" s="252">
        <f>Table2[[#This Row],[Equipment Downtime]]/4</f>
        <v/>
      </c>
      <c r="J402" s="249" t="n"/>
      <c r="K402" s="244" t="n"/>
      <c r="L402" s="78" t="n"/>
    </row>
    <row r="403" ht="22" customHeight="1" s="452">
      <c r="A403" s="357" t="n">
        <v>46271</v>
      </c>
      <c r="B403" s="250" t="inlineStr">
        <is>
          <t>TTLI_</t>
        </is>
      </c>
      <c r="C403" s="282" t="inlineStr">
        <is>
          <t>Perk-TTLi-3</t>
        </is>
      </c>
      <c r="D403" s="282" t="inlineStr">
        <is>
          <t>CLO/CSC11: Tray Validation Failed</t>
        </is>
      </c>
      <c r="E403" s="250" t="inlineStr">
        <is>
          <t>Unplanned_Loss</t>
        </is>
      </c>
      <c r="F403" s="250" t="inlineStr">
        <is>
          <t>Minor_Stoppages</t>
        </is>
      </c>
      <c r="G403" s="250" t="n"/>
      <c r="H403" s="361" t="n">
        <v>28.3588</v>
      </c>
      <c r="I403" s="252">
        <f>Table2[[#This Row],[Equipment Downtime]]/4</f>
        <v/>
      </c>
      <c r="J403" s="249" t="n"/>
      <c r="K403" s="244" t="n"/>
      <c r="L403" s="78" t="n"/>
    </row>
    <row r="404" ht="22" customHeight="1" s="452">
      <c r="A404" s="357" t="n">
        <v>46271</v>
      </c>
      <c r="B404" s="250" t="inlineStr">
        <is>
          <t>TTLI_</t>
        </is>
      </c>
      <c r="C404" s="282" t="inlineStr">
        <is>
          <t>Perk-TTLi-3</t>
        </is>
      </c>
      <c r="D404" s="282" t="inlineStr">
        <is>
          <t>CLO/TFXX: Backdoor Hor. Actuator Not ON</t>
        </is>
      </c>
      <c r="E404" s="250" t="inlineStr">
        <is>
          <t>Unplanned_Loss</t>
        </is>
      </c>
      <c r="F404" s="250" t="inlineStr">
        <is>
          <t>Minor_Stoppages</t>
        </is>
      </c>
      <c r="G404" s="250" t="n"/>
      <c r="H404" s="361" t="n">
        <v>8.746549999999999</v>
      </c>
      <c r="I404" s="252">
        <f>Table2[[#This Row],[Equipment Downtime]]/4</f>
        <v/>
      </c>
      <c r="J404" s="249" t="n"/>
      <c r="K404" s="244" t="n"/>
      <c r="L404" s="78" t="n"/>
    </row>
    <row r="405" ht="22" customHeight="1" s="452">
      <c r="A405" s="357" t="n">
        <v>46271</v>
      </c>
      <c r="B405" s="250" t="inlineStr">
        <is>
          <t>TTLI_</t>
        </is>
      </c>
      <c r="C405" s="282" t="inlineStr">
        <is>
          <t>Perk-TTLi-3</t>
        </is>
      </c>
      <c r="D405" s="282" t="inlineStr">
        <is>
          <t>LOD/TGR11: Robot-Gripper Sensor Fault</t>
        </is>
      </c>
      <c r="E405" s="250" t="inlineStr">
        <is>
          <t>Unplanned_Loss</t>
        </is>
      </c>
      <c r="F405" s="250" t="inlineStr">
        <is>
          <t>Minor_Stoppages</t>
        </is>
      </c>
      <c r="G405" s="250" t="n"/>
      <c r="H405" s="361" t="n">
        <v>18.0988833333333</v>
      </c>
      <c r="I405" s="252">
        <f>Table2[[#This Row],[Equipment Downtime]]/4</f>
        <v/>
      </c>
      <c r="J405" s="249" t="n"/>
      <c r="K405" s="244" t="n"/>
      <c r="L405" s="78" t="n"/>
    </row>
    <row r="406" ht="22" customHeight="1" s="452">
      <c r="A406" s="357" t="n">
        <v>46271</v>
      </c>
      <c r="B406" s="250" t="inlineStr">
        <is>
          <t>TTLI_</t>
        </is>
      </c>
      <c r="C406" s="282" t="inlineStr">
        <is>
          <t>Perk-TTLi-4</t>
        </is>
      </c>
      <c r="D406" s="282" t="inlineStr">
        <is>
          <t>LOD/DH: State Decel Not Leave In Time</t>
        </is>
      </c>
      <c r="E406" s="250" t="inlineStr">
        <is>
          <t>Unplanned_Loss</t>
        </is>
      </c>
      <c r="F406" s="250" t="inlineStr">
        <is>
          <t>Minor_Stoppages</t>
        </is>
      </c>
      <c r="G406" s="250" t="n"/>
      <c r="H406" s="361" t="n">
        <v>1.42236666666667</v>
      </c>
      <c r="I406" s="252">
        <f>Table2[[#This Row],[Equipment Downtime]]/4</f>
        <v/>
      </c>
      <c r="J406" s="249" t="n"/>
      <c r="K406" s="244" t="n"/>
      <c r="L406" s="78" t="n"/>
    </row>
    <row r="407" ht="22" customHeight="1" s="452">
      <c r="A407" s="357" t="n">
        <v>46271</v>
      </c>
      <c r="B407" s="250" t="inlineStr">
        <is>
          <t>TTLI_</t>
        </is>
      </c>
      <c r="C407" s="282" t="inlineStr">
        <is>
          <t>Perk-TTLi-4</t>
        </is>
      </c>
      <c r="D407" s="282" t="inlineStr">
        <is>
          <t>LOD/PGR11: Axis Gearing Error</t>
        </is>
      </c>
      <c r="E407" s="250" t="inlineStr">
        <is>
          <t>Unplanned_Loss</t>
        </is>
      </c>
      <c r="F407" s="250" t="inlineStr">
        <is>
          <t>Minor_Stoppages</t>
        </is>
      </c>
      <c r="G407" s="250" t="n"/>
      <c r="H407" s="361" t="n">
        <v>0.975616666666667</v>
      </c>
      <c r="I407" s="252">
        <f>Table2[[#This Row],[Equipment Downtime]]/4</f>
        <v/>
      </c>
      <c r="J407" s="249" t="n"/>
      <c r="K407" s="244" t="n"/>
      <c r="L407" s="78" t="n"/>
    </row>
    <row r="408" ht="22" customHeight="1" s="452">
      <c r="A408" s="357" t="n">
        <v>46273</v>
      </c>
      <c r="B408" s="250" t="inlineStr">
        <is>
          <t>CoolingTunnel</t>
        </is>
      </c>
      <c r="C408" s="282" t="inlineStr">
        <is>
          <t>Cooling_Tunnel_HLL</t>
        </is>
      </c>
      <c r="D408" s="282" t="inlineStr">
        <is>
          <t>Cooling tunnel belt track</t>
        </is>
      </c>
      <c r="E408" s="250" t="inlineStr">
        <is>
          <t>Unplanned_Loss</t>
        </is>
      </c>
      <c r="F408" s="250" t="inlineStr">
        <is>
          <t>Operational_Losses</t>
        </is>
      </c>
      <c r="G408" s="250" t="n"/>
      <c r="H408" s="283" t="n">
        <v>45</v>
      </c>
      <c r="I408" s="252">
        <f>Table2[[#This Row],[Equipment Downtime]]*30%</f>
        <v/>
      </c>
      <c r="J408" s="249" t="n"/>
      <c r="K408" s="244" t="n"/>
      <c r="L408" s="78" t="n"/>
    </row>
    <row r="409" ht="22" customHeight="1" s="452">
      <c r="A409" s="357" t="n">
        <v>46273</v>
      </c>
      <c r="B409" s="250" t="inlineStr">
        <is>
          <t>Cutter_</t>
        </is>
      </c>
      <c r="C409" s="282" t="inlineStr">
        <is>
          <t>Perk-Cutter</t>
        </is>
      </c>
      <c r="D409" s="282" t="inlineStr">
        <is>
          <t>Aigner-1 Malfunctioning</t>
        </is>
      </c>
      <c r="E409" s="250" t="inlineStr">
        <is>
          <t>Unplanned_Loss</t>
        </is>
      </c>
      <c r="F409" s="250" t="inlineStr">
        <is>
          <t>Operational_Losses</t>
        </is>
      </c>
      <c r="G409" s="250" t="n"/>
      <c r="H409" s="283" t="n">
        <v>15</v>
      </c>
      <c r="I409" s="252" t="n">
        <v>15</v>
      </c>
      <c r="J409" s="249" t="n"/>
      <c r="K409" s="244" t="n"/>
      <c r="L409" s="78" t="n"/>
    </row>
    <row r="410" ht="22" customHeight="1" s="452">
      <c r="A410" s="357" t="n">
        <v>46274</v>
      </c>
      <c r="B410" s="250" t="inlineStr">
        <is>
          <t>Cutter_</t>
        </is>
      </c>
      <c r="C410" s="282" t="inlineStr">
        <is>
          <t>Perk-Cutter</t>
        </is>
      </c>
      <c r="D410" s="282" t="inlineStr">
        <is>
          <t>Aigner-1 Malfunctioning</t>
        </is>
      </c>
      <c r="E410" s="250" t="inlineStr">
        <is>
          <t>Unplanned_Loss</t>
        </is>
      </c>
      <c r="F410" s="250" t="inlineStr">
        <is>
          <t>Operational_Losses</t>
        </is>
      </c>
      <c r="G410" s="250" t="n"/>
      <c r="H410" s="283" t="n">
        <v>15</v>
      </c>
      <c r="I410" s="252" t="n">
        <v>15</v>
      </c>
      <c r="J410" s="249" t="n"/>
      <c r="K410" s="244" t="n"/>
      <c r="L410" s="78" t="n"/>
    </row>
    <row r="411" ht="22" customHeight="1" s="452">
      <c r="A411" s="357" t="n">
        <v>46274</v>
      </c>
      <c r="B411" s="250" t="inlineStr">
        <is>
          <t>HCM_</t>
        </is>
      </c>
      <c r="C411" s="282" t="inlineStr">
        <is>
          <t>Perk-HCM-1</t>
        </is>
      </c>
      <c r="D411" s="282" t="inlineStr">
        <is>
          <t>FBX: Jam At Infeed</t>
        </is>
      </c>
      <c r="E411" s="250" t="inlineStr">
        <is>
          <t>Unplanned_Loss</t>
        </is>
      </c>
      <c r="F411" s="250" t="inlineStr">
        <is>
          <t>Minor_Stoppages</t>
        </is>
      </c>
      <c r="G411" s="250" t="n"/>
      <c r="H411" s="283" t="n">
        <v>15.0976333333333</v>
      </c>
      <c r="I411" s="252">
        <f>Table2[[#This Row],[Equipment Downtime]]/4</f>
        <v/>
      </c>
      <c r="J411" s="249" t="n"/>
      <c r="K411" s="244" t="n"/>
      <c r="L411" s="78" t="n"/>
    </row>
    <row r="412" ht="22" customHeight="1" s="452">
      <c r="A412" s="357" t="n">
        <v>46274</v>
      </c>
      <c r="B412" s="250" t="inlineStr">
        <is>
          <t>HCM_</t>
        </is>
      </c>
      <c r="C412" s="282" t="inlineStr">
        <is>
          <t>Perk-HCM-2</t>
        </is>
      </c>
      <c r="D412" s="282" t="inlineStr">
        <is>
          <t>FBX: Jam At Infeed</t>
        </is>
      </c>
      <c r="E412" s="250" t="inlineStr">
        <is>
          <t>Unplanned_Loss</t>
        </is>
      </c>
      <c r="F412" s="250" t="inlineStr">
        <is>
          <t>Minor_Stoppages</t>
        </is>
      </c>
      <c r="G412" s="250" t="n"/>
      <c r="H412" s="283" t="n">
        <v>14.2300166666667</v>
      </c>
      <c r="I412" s="252">
        <f>Table2[[#This Row],[Equipment Downtime]]/4</f>
        <v/>
      </c>
      <c r="J412" s="249" t="n"/>
      <c r="K412" s="244" t="n"/>
      <c r="L412" s="78" t="n"/>
    </row>
    <row r="413" ht="22" customHeight="1" s="452">
      <c r="A413" s="357" t="n">
        <v>46274</v>
      </c>
      <c r="B413" s="250" t="inlineStr">
        <is>
          <t>HCM_</t>
        </is>
      </c>
      <c r="C413" s="282" t="inlineStr">
        <is>
          <t>Perk-HCM-3</t>
        </is>
      </c>
      <c r="D413" s="282" t="inlineStr">
        <is>
          <t>FBX: Jam At Infeed</t>
        </is>
      </c>
      <c r="E413" s="250" t="inlineStr">
        <is>
          <t>Unplanned_Loss</t>
        </is>
      </c>
      <c r="F413" s="250" t="inlineStr">
        <is>
          <t>Minor_Stoppages</t>
        </is>
      </c>
      <c r="G413" s="250" t="n"/>
      <c r="H413" s="283" t="n">
        <v>30.5823666666667</v>
      </c>
      <c r="I413" s="252">
        <f>Table2[[#This Row],[Equipment Downtime]]/4</f>
        <v/>
      </c>
      <c r="J413" s="249" t="n"/>
      <c r="K413" s="244" t="n"/>
      <c r="L413" s="78" t="n"/>
    </row>
    <row r="414" ht="22" customHeight="1" s="452">
      <c r="A414" s="357" t="n">
        <v>46274</v>
      </c>
      <c r="B414" s="250" t="inlineStr">
        <is>
          <t>HCM_</t>
        </is>
      </c>
      <c r="C414" s="282" t="inlineStr">
        <is>
          <t>Perk-HCM-3</t>
        </is>
      </c>
      <c r="D414" s="282" t="inlineStr">
        <is>
          <t>HXX: Infeed Rejection Consecutive</t>
        </is>
      </c>
      <c r="E414" s="250" t="inlineStr">
        <is>
          <t>Unplanned_Loss</t>
        </is>
      </c>
      <c r="F414" s="250" t="inlineStr">
        <is>
          <t>Minor_Stoppages</t>
        </is>
      </c>
      <c r="G414" s="250" t="n"/>
      <c r="H414" s="283" t="n">
        <v>15.5719833333333</v>
      </c>
      <c r="I414" s="252">
        <f>Table2[[#This Row],[Equipment Downtime]]/4</f>
        <v/>
      </c>
      <c r="J414" s="249" t="n"/>
      <c r="K414" s="244" t="n"/>
      <c r="L414" s="78" t="n"/>
    </row>
    <row r="415" ht="22" customHeight="1" s="452">
      <c r="A415" s="357" t="n">
        <v>46274</v>
      </c>
      <c r="B415" s="250" t="inlineStr">
        <is>
          <t>HCM_</t>
        </is>
      </c>
      <c r="C415" s="282" t="inlineStr">
        <is>
          <t>Perk-HCM-4</t>
        </is>
      </c>
      <c r="D415" s="282" t="inlineStr">
        <is>
          <t>HXX: Infeed Rejection Consecutive</t>
        </is>
      </c>
      <c r="E415" s="250" t="inlineStr">
        <is>
          <t>Unplanned_Loss</t>
        </is>
      </c>
      <c r="F415" s="250" t="inlineStr">
        <is>
          <t>Minor_Stoppages</t>
        </is>
      </c>
      <c r="G415" s="250" t="n"/>
      <c r="H415" s="283" t="n">
        <v>14.3987833333333</v>
      </c>
      <c r="I415" s="252">
        <f>Table2[[#This Row],[Equipment Downtime]]/4</f>
        <v/>
      </c>
      <c r="J415" s="249" t="n"/>
      <c r="K415" s="244" t="n"/>
      <c r="L415" s="78" t="n"/>
    </row>
    <row r="416" ht="22" customHeight="1" s="452">
      <c r="A416" s="357" t="n">
        <v>46274</v>
      </c>
      <c r="B416" s="250" t="inlineStr">
        <is>
          <t>TTLI_</t>
        </is>
      </c>
      <c r="C416" s="282" t="inlineStr">
        <is>
          <t>Perk-TTLi-1</t>
        </is>
      </c>
      <c r="D416" s="282" t="inlineStr">
        <is>
          <t>FOR/BP11: Hand Over Of Blank Failed</t>
        </is>
      </c>
      <c r="E416" s="250" t="inlineStr">
        <is>
          <t>Unplanned_Loss</t>
        </is>
      </c>
      <c r="F416" s="250" t="inlineStr">
        <is>
          <t>Operational_Losses</t>
        </is>
      </c>
      <c r="G416" s="250" t="n"/>
      <c r="H416" s="283" t="n">
        <v>150.1368</v>
      </c>
      <c r="I416" s="252">
        <f>Table2[[#This Row],[Equipment Downtime]]/4</f>
        <v/>
      </c>
      <c r="J416" s="249" t="n"/>
      <c r="K416" s="244" t="n"/>
      <c r="L416" s="78" t="n"/>
    </row>
    <row r="417" ht="22" customHeight="1" s="452">
      <c r="A417" s="357" t="n">
        <v>46274</v>
      </c>
      <c r="B417" s="250" t="inlineStr">
        <is>
          <t>TTLI_</t>
        </is>
      </c>
      <c r="C417" s="282" t="inlineStr">
        <is>
          <t>Perk-TTLi-1</t>
        </is>
      </c>
      <c r="D417" s="282" t="inlineStr">
        <is>
          <t>LOD/TPL11: Axis 1 HW Positive Overtravel</t>
        </is>
      </c>
      <c r="E417" s="250" t="inlineStr">
        <is>
          <t>Unplanned_Loss</t>
        </is>
      </c>
      <c r="F417" s="250" t="inlineStr">
        <is>
          <t>Minor_Stoppages</t>
        </is>
      </c>
      <c r="G417" s="250" t="n"/>
      <c r="H417" s="283" t="n">
        <v>4.83933333333333</v>
      </c>
      <c r="I417" s="252">
        <f>Table2[[#This Row],[Equipment Downtime]]/4</f>
        <v/>
      </c>
      <c r="J417" s="249" t="n"/>
      <c r="K417" s="244" t="n"/>
      <c r="L417" s="78" t="n"/>
    </row>
    <row r="418" ht="22" customHeight="1" s="452">
      <c r="A418" s="357" t="n">
        <v>46274</v>
      </c>
      <c r="B418" s="250" t="inlineStr">
        <is>
          <t>TTLI_</t>
        </is>
      </c>
      <c r="C418" s="282" t="inlineStr">
        <is>
          <t>Perk-TTLi-1</t>
        </is>
      </c>
      <c r="D418" s="282" t="inlineStr">
        <is>
          <t>FOR/FT11: Hand Over Failure Of Tray</t>
        </is>
      </c>
      <c r="E418" s="250" t="inlineStr">
        <is>
          <t>Unplanned_Loss</t>
        </is>
      </c>
      <c r="F418" s="250" t="inlineStr">
        <is>
          <t>Minor_Stoppages</t>
        </is>
      </c>
      <c r="G418" s="250" t="n"/>
      <c r="H418" s="283" t="n">
        <v>11.4200666666667</v>
      </c>
      <c r="I418" s="252">
        <f>Table2[[#This Row],[Equipment Downtime]]/4</f>
        <v/>
      </c>
      <c r="J418" s="249" t="n"/>
      <c r="K418" s="244" t="n"/>
      <c r="L418" s="78" t="n"/>
    </row>
    <row r="419" ht="22" customHeight="1" s="452">
      <c r="A419" s="357" t="n">
        <v>46274</v>
      </c>
      <c r="B419" s="250" t="inlineStr">
        <is>
          <t>TTLI_</t>
        </is>
      </c>
      <c r="C419" s="282" t="inlineStr">
        <is>
          <t>Perk-TTLi-2</t>
        </is>
      </c>
      <c r="D419" s="282" t="inlineStr">
        <is>
          <t>FOR/BP11: Hand Over Of Blank Failed</t>
        </is>
      </c>
      <c r="E419" s="250" t="inlineStr">
        <is>
          <t>Unplanned_Loss</t>
        </is>
      </c>
      <c r="F419" s="250" t="inlineStr">
        <is>
          <t>Minor_Stoppages</t>
        </is>
      </c>
      <c r="G419" s="250" t="n"/>
      <c r="H419" s="283" t="n">
        <v>15.0721333333333</v>
      </c>
      <c r="I419" s="252">
        <f>Table2[[#This Row],[Equipment Downtime]]/4</f>
        <v/>
      </c>
      <c r="J419" s="249" t="n"/>
      <c r="K419" s="244" t="n"/>
      <c r="L419" s="78" t="n"/>
    </row>
    <row r="420" ht="22" customHeight="1" s="452">
      <c r="A420" s="357" t="n">
        <v>46274</v>
      </c>
      <c r="B420" s="250" t="inlineStr">
        <is>
          <t>TTLI_</t>
        </is>
      </c>
      <c r="C420" s="282" t="inlineStr">
        <is>
          <t>Perk-TTLi-2</t>
        </is>
      </c>
      <c r="D420" s="282" t="inlineStr">
        <is>
          <t>CLO/CT11: Axis1 Position Error</t>
        </is>
      </c>
      <c r="E420" s="250" t="inlineStr">
        <is>
          <t>Unplanned_Loss</t>
        </is>
      </c>
      <c r="F420" s="250" t="inlineStr">
        <is>
          <t>Minor_Stoppages</t>
        </is>
      </c>
      <c r="G420" s="250" t="n"/>
      <c r="H420" s="283" t="n">
        <v>29.0929666666667</v>
      </c>
      <c r="I420" s="252">
        <f>Table2[[#This Row],[Equipment Downtime]]/4</f>
        <v/>
      </c>
      <c r="J420" s="249" t="n"/>
      <c r="K420" s="244" t="n"/>
      <c r="L420" s="78" t="n"/>
    </row>
    <row r="421" ht="22" customHeight="1" s="452">
      <c r="A421" s="357" t="n">
        <v>46274</v>
      </c>
      <c r="B421" s="250" t="inlineStr">
        <is>
          <t>TTLI_</t>
        </is>
      </c>
      <c r="C421" s="282" t="inlineStr">
        <is>
          <t>Perk-TTLi-2</t>
        </is>
      </c>
      <c r="D421" s="282" t="inlineStr">
        <is>
          <t>LOD/EM: Emergency Stop HMI 11</t>
        </is>
      </c>
      <c r="E421" s="250" t="inlineStr">
        <is>
          <t>Unplanned_Loss</t>
        </is>
      </c>
      <c r="F421" s="250" t="inlineStr">
        <is>
          <t>Minor_Stoppages</t>
        </is>
      </c>
      <c r="G421" s="250" t="n"/>
      <c r="H421" s="283" t="n">
        <v>2.08115</v>
      </c>
      <c r="I421" s="252">
        <f>Table2[[#This Row],[Equipment Downtime]]/4</f>
        <v/>
      </c>
      <c r="J421" s="249" t="n"/>
      <c r="K421" s="244" t="n"/>
      <c r="L421" s="78" t="n"/>
    </row>
    <row r="422" ht="22" customHeight="1" s="452">
      <c r="A422" s="357" t="n">
        <v>46274</v>
      </c>
      <c r="B422" s="250" t="inlineStr">
        <is>
          <t>TTLI_</t>
        </is>
      </c>
      <c r="C422" s="282" t="inlineStr">
        <is>
          <t>Perk-TTLi-3</t>
        </is>
      </c>
      <c r="D422" s="282" t="inlineStr">
        <is>
          <t>LOD/TGR11: Robot-Gripper Sensor Fault</t>
        </is>
      </c>
      <c r="E422" s="250" t="inlineStr">
        <is>
          <t>Unplanned_Loss</t>
        </is>
      </c>
      <c r="F422" s="250" t="inlineStr">
        <is>
          <t>Minor_Stoppages</t>
        </is>
      </c>
      <c r="G422" s="250" t="n"/>
      <c r="H422" s="283" t="n">
        <v>7.6365</v>
      </c>
      <c r="I422" s="252">
        <f>Table2[[#This Row],[Equipment Downtime]]/4</f>
        <v/>
      </c>
      <c r="J422" s="249" t="n"/>
      <c r="K422" s="244" t="n"/>
      <c r="L422" s="78" t="n"/>
    </row>
    <row r="423" ht="22" customHeight="1" s="452">
      <c r="A423" s="357" t="n">
        <v>46274</v>
      </c>
      <c r="B423" s="250" t="inlineStr">
        <is>
          <t>TTLI_</t>
        </is>
      </c>
      <c r="C423" s="282" t="inlineStr">
        <is>
          <t>Perk-TTLi-3</t>
        </is>
      </c>
      <c r="D423" s="282" t="inlineStr">
        <is>
          <t>CLO/CT11: Axis1 Position Error</t>
        </is>
      </c>
      <c r="E423" s="250" t="inlineStr">
        <is>
          <t>Unplanned_Loss</t>
        </is>
      </c>
      <c r="F423" s="250" t="inlineStr">
        <is>
          <t>Minor_Stoppages</t>
        </is>
      </c>
      <c r="G423" s="250" t="n"/>
      <c r="H423" s="283" t="n">
        <v>14.6168333333333</v>
      </c>
      <c r="I423" s="252">
        <f>Table2[[#This Row],[Equipment Downtime]]/4</f>
        <v/>
      </c>
      <c r="J423" s="249" t="n"/>
      <c r="K423" s="244" t="n"/>
      <c r="L423" s="78" t="n"/>
    </row>
    <row r="424" ht="22" customHeight="1" s="452">
      <c r="A424" s="357" t="n">
        <v>46274</v>
      </c>
      <c r="B424" s="250" t="inlineStr">
        <is>
          <t>TTLI_</t>
        </is>
      </c>
      <c r="C424" s="282" t="inlineStr">
        <is>
          <t>Perk-TTLi-3</t>
        </is>
      </c>
      <c r="D424" s="282" t="inlineStr">
        <is>
          <t>LOD/TPG11: Move Time Out</t>
        </is>
      </c>
      <c r="E424" s="250" t="inlineStr">
        <is>
          <t>Unplanned_Loss</t>
        </is>
      </c>
      <c r="F424" s="250" t="inlineStr">
        <is>
          <t>Minor_Stoppages</t>
        </is>
      </c>
      <c r="G424" s="250" t="n"/>
      <c r="H424" s="283" t="n">
        <v>2.17566666666667</v>
      </c>
      <c r="I424" s="252">
        <f>Table2[[#This Row],[Equipment Downtime]]/4</f>
        <v/>
      </c>
      <c r="J424" s="249" t="n"/>
      <c r="K424" s="244" t="n"/>
      <c r="L424" s="78" t="n"/>
    </row>
    <row r="425" ht="22" customHeight="1" s="452">
      <c r="A425" s="357" t="n">
        <v>46274</v>
      </c>
      <c r="B425" s="250" t="inlineStr">
        <is>
          <t>TTLI_</t>
        </is>
      </c>
      <c r="C425" s="282" t="inlineStr">
        <is>
          <t>Perk-TTLi-4</t>
        </is>
      </c>
      <c r="D425" s="282" t="inlineStr">
        <is>
          <t>LOD/PGR11: Product Frequency Too High</t>
        </is>
      </c>
      <c r="E425" s="250" t="inlineStr">
        <is>
          <t>Unplanned_Loss</t>
        </is>
      </c>
      <c r="F425" s="250" t="inlineStr">
        <is>
          <t>Minor_Stoppages</t>
        </is>
      </c>
      <c r="G425" s="250" t="n"/>
      <c r="H425" s="283" t="n">
        <v>0.126366666666667</v>
      </c>
      <c r="I425" s="252">
        <f>Table2[[#This Row],[Equipment Downtime]]/4</f>
        <v/>
      </c>
      <c r="J425" s="249" t="n"/>
      <c r="K425" s="244" t="n"/>
      <c r="L425" s="78" t="n"/>
    </row>
    <row r="426" ht="22" customHeight="1" s="452">
      <c r="A426" s="357" t="n">
        <v>46274</v>
      </c>
      <c r="B426" s="250" t="inlineStr">
        <is>
          <t>TTLI_</t>
        </is>
      </c>
      <c r="C426" s="282" t="inlineStr">
        <is>
          <t>Perk-TTLi-4</t>
        </is>
      </c>
      <c r="D426" s="282" t="inlineStr">
        <is>
          <t>LOD/SAF: Safety Circuit Not Ready</t>
        </is>
      </c>
      <c r="E426" s="250" t="inlineStr">
        <is>
          <t>Unplanned_Loss</t>
        </is>
      </c>
      <c r="F426" s="250" t="inlineStr">
        <is>
          <t>Minor_Stoppages</t>
        </is>
      </c>
      <c r="G426" s="250" t="n"/>
      <c r="H426" s="283" t="n">
        <v>1.30771666666667</v>
      </c>
      <c r="I426" s="252">
        <f>Table2[[#This Row],[Equipment Downtime]]/4</f>
        <v/>
      </c>
      <c r="J426" s="249" t="n"/>
      <c r="K426" s="244" t="n"/>
      <c r="L426" s="78" t="n"/>
    </row>
    <row r="427" ht="22" customHeight="1" s="452">
      <c r="A427" s="357" t="n">
        <v>46274</v>
      </c>
      <c r="B427" s="250" t="inlineStr">
        <is>
          <t>TTLI_</t>
        </is>
      </c>
      <c r="C427" s="282" t="inlineStr">
        <is>
          <t>Perk-TTLi-4</t>
        </is>
      </c>
      <c r="D427" s="282" t="inlineStr">
        <is>
          <t>LOD/EM: Emergency Stop Button 2</t>
        </is>
      </c>
      <c r="E427" s="250" t="inlineStr">
        <is>
          <t>Unplanned_Loss</t>
        </is>
      </c>
      <c r="F427" s="250" t="inlineStr">
        <is>
          <t>Minor_Stoppages</t>
        </is>
      </c>
      <c r="G427" s="250" t="n"/>
      <c r="H427" s="283" t="n">
        <v>0.26955</v>
      </c>
      <c r="I427" s="252">
        <f>Table2[[#This Row],[Equipment Downtime]]/4</f>
        <v/>
      </c>
      <c r="J427" s="249" t="n"/>
      <c r="K427" s="244" t="n"/>
      <c r="L427" s="78" t="n"/>
    </row>
    <row r="428" ht="22" customHeight="1" s="452">
      <c r="A428" s="357" t="n">
        <v>46275</v>
      </c>
      <c r="B428" s="250" t="inlineStr">
        <is>
          <t>Line_</t>
        </is>
      </c>
      <c r="C428" s="282" t="inlineStr">
        <is>
          <t>Full_Line</t>
        </is>
      </c>
      <c r="D428" s="282" t="inlineStr">
        <is>
          <t>Sanitation</t>
        </is>
      </c>
      <c r="E428" s="250" t="inlineStr">
        <is>
          <t>Planned_Loss</t>
        </is>
      </c>
      <c r="F428" s="250" t="inlineStr">
        <is>
          <t>Sanitation</t>
        </is>
      </c>
      <c r="G428" s="250" t="n"/>
      <c r="H428" s="283" t="n"/>
      <c r="I428" s="252" t="n"/>
      <c r="J428" s="249" t="n"/>
      <c r="K428" s="244" t="n"/>
      <c r="L428" s="78" t="n"/>
    </row>
    <row r="429" ht="22" customHeight="1" s="452">
      <c r="A429" s="357" t="n">
        <v>46275</v>
      </c>
      <c r="B429" s="250" t="inlineStr">
        <is>
          <t>Enrober_</t>
        </is>
      </c>
      <c r="C429" s="282" t="inlineStr">
        <is>
          <t>Enrober_HL</t>
        </is>
      </c>
      <c r="D429" s="282" t="inlineStr">
        <is>
          <t>Wirebelt link broken</t>
        </is>
      </c>
      <c r="E429" s="250" t="inlineStr">
        <is>
          <t>Unplanned_Loss</t>
        </is>
      </c>
      <c r="F429" s="250" t="inlineStr">
        <is>
          <t>Breakdowns</t>
        </is>
      </c>
      <c r="G429" s="250" t="n"/>
      <c r="H429" s="283" t="n">
        <v>660</v>
      </c>
      <c r="I429" s="252">
        <f>2.2*60</f>
        <v/>
      </c>
      <c r="J429" s="249" t="n"/>
      <c r="K429" s="244" t="n"/>
      <c r="L429" s="78" t="n"/>
    </row>
    <row r="430" ht="22" customHeight="1" s="452">
      <c r="A430" s="357" t="inlineStr">
        <is>
          <t>19-Sep</t>
        </is>
      </c>
      <c r="B430" s="250" t="inlineStr">
        <is>
          <t>TTLI_</t>
        </is>
      </c>
      <c r="C430" s="282" t="inlineStr">
        <is>
          <t>Perk-TTLi-3</t>
        </is>
      </c>
      <c r="D430" s="282" t="inlineStr">
        <is>
          <t>Fwv Not Picking Bars ,Outer Rejection</t>
        </is>
      </c>
      <c r="E430" s="250" t="inlineStr">
        <is>
          <t>Unplanned_Loss</t>
        </is>
      </c>
      <c r="F430" s="250" t="inlineStr">
        <is>
          <t>Operational Losses</t>
        </is>
      </c>
      <c r="G430" s="250" t="n"/>
      <c r="H430" s="283" t="n">
        <v>90.6049166666667</v>
      </c>
      <c r="I430" s="252">
        <f>Table2[[#This Row],[Equipment Downtime]]/4</f>
        <v/>
      </c>
      <c r="J430" s="243" t="n"/>
      <c r="K430" s="244" t="n"/>
      <c r="L430" s="78" t="n"/>
    </row>
    <row r="431" ht="22" customHeight="1" s="452">
      <c r="A431" s="357" t="inlineStr">
        <is>
          <t>19-Sep</t>
        </is>
      </c>
      <c r="B431" s="250" t="inlineStr">
        <is>
          <t>TTLI_</t>
        </is>
      </c>
      <c r="C431" s="282" t="inlineStr">
        <is>
          <t>Perk-TTLi-2</t>
        </is>
      </c>
      <c r="D431" s="282" t="inlineStr">
        <is>
          <t>FOR/BP11: Hand Over Of Blank Failed</t>
        </is>
      </c>
      <c r="E431" s="250" t="inlineStr">
        <is>
          <t>Unplanned_Loss</t>
        </is>
      </c>
      <c r="F431" s="250" t="inlineStr">
        <is>
          <t>Operational Losses</t>
        </is>
      </c>
      <c r="G431" s="250" t="n"/>
      <c r="H431" s="283" t="n">
        <v>38.0257</v>
      </c>
      <c r="I431" s="252">
        <f>Table2[[#This Row],[Equipment Downtime]]/4</f>
        <v/>
      </c>
      <c r="J431" s="243" t="n"/>
      <c r="K431" s="244" t="n"/>
      <c r="L431" s="78" t="n"/>
    </row>
    <row r="432" ht="22" customHeight="1" s="452">
      <c r="A432" s="357" t="inlineStr">
        <is>
          <t>19-Sep</t>
        </is>
      </c>
      <c r="B432" s="250" t="inlineStr">
        <is>
          <t>TTLI_</t>
        </is>
      </c>
      <c r="C432" s="282" t="inlineStr">
        <is>
          <t>Perk-TTLi-3</t>
        </is>
      </c>
      <c r="D432" s="282" t="inlineStr">
        <is>
          <t>146 mm Cut length Laminate Trial</t>
        </is>
      </c>
      <c r="E432" s="250" t="inlineStr">
        <is>
          <t>Planned_Loss</t>
        </is>
      </c>
      <c r="F432" s="250" t="inlineStr">
        <is>
          <t>Planned_Stops</t>
        </is>
      </c>
      <c r="G432" s="250" t="n"/>
      <c r="H432" s="283" t="n">
        <v>106.1878</v>
      </c>
      <c r="I432" s="252">
        <f>Table2[[#This Row],[Equipment Downtime]]/4</f>
        <v/>
      </c>
      <c r="J432" s="243" t="n"/>
      <c r="K432" s="244" t="n"/>
      <c r="L432" s="78" t="n"/>
    </row>
    <row r="433" ht="22" customHeight="1" s="452">
      <c r="A433" s="367" t="inlineStr">
        <is>
          <t>19-Sep</t>
        </is>
      </c>
      <c r="B433" s="243" t="n"/>
      <c r="C433" s="368" t="inlineStr">
        <is>
          <t>Perk-TTLi-3</t>
        </is>
      </c>
      <c r="D433" s="368" t="inlineStr">
        <is>
          <t>Fwv Not Picking Bars ,Outer Rejection</t>
        </is>
      </c>
      <c r="E433" s="368" t="inlineStr">
        <is>
          <t>Unplanned_Loss</t>
        </is>
      </c>
      <c r="F433" s="368" t="inlineStr">
        <is>
          <t>Operational Losses</t>
        </is>
      </c>
      <c r="G433" s="243" t="n"/>
      <c r="H433" s="369" t="n">
        <v>90.6049166666667</v>
      </c>
      <c r="I433" s="243" t="n"/>
      <c r="J433" s="243" t="n"/>
      <c r="K433" s="244" t="n"/>
      <c r="L433" s="78" t="n"/>
    </row>
    <row r="434" ht="22" customHeight="1" s="452">
      <c r="A434" s="367" t="inlineStr">
        <is>
          <t>19-Sep</t>
        </is>
      </c>
      <c r="B434" s="243" t="n"/>
      <c r="C434" s="368" t="inlineStr">
        <is>
          <t>Perk-TTLi-2</t>
        </is>
      </c>
      <c r="D434" s="368" t="inlineStr">
        <is>
          <t>FOR/BP11: Hand Over Of Blank Failed</t>
        </is>
      </c>
      <c r="E434" s="368" t="inlineStr">
        <is>
          <t>Unplanned_Loss</t>
        </is>
      </c>
      <c r="F434" s="368" t="inlineStr">
        <is>
          <t>Operational Losses</t>
        </is>
      </c>
      <c r="G434" s="243" t="n"/>
      <c r="H434" s="369" t="n">
        <v>38.0257</v>
      </c>
      <c r="I434" s="243" t="n"/>
      <c r="J434" s="243" t="n"/>
      <c r="K434" s="244" t="n"/>
      <c r="L434" s="78" t="n"/>
    </row>
    <row r="435" ht="22" customHeight="1" s="452">
      <c r="A435" s="367" t="inlineStr">
        <is>
          <t>19-Sep</t>
        </is>
      </c>
      <c r="B435" s="243" t="n"/>
      <c r="C435" s="368" t="inlineStr">
        <is>
          <t>Perk-TTLi-3</t>
        </is>
      </c>
      <c r="D435" s="368" t="inlineStr">
        <is>
          <t>LOD/SM: Calculation Active</t>
        </is>
      </c>
      <c r="E435" s="368" t="inlineStr">
        <is>
          <t>Unplanned_Loss</t>
        </is>
      </c>
      <c r="F435" s="368" t="inlineStr">
        <is>
          <t>Operational Losses</t>
        </is>
      </c>
      <c r="G435" s="243" t="n"/>
      <c r="H435" s="369" t="n">
        <v>106.1878</v>
      </c>
      <c r="I435" s="243" t="n"/>
      <c r="J435" s="243" t="n"/>
      <c r="K435" s="244" t="n"/>
      <c r="L435" s="78" t="n"/>
    </row>
    <row r="436" ht="22" customHeight="1" s="452">
      <c r="A436" s="370" t="inlineStr">
        <is>
          <t>19-Sep</t>
        </is>
      </c>
      <c r="B436" s="243" t="n"/>
      <c r="C436" s="371" t="inlineStr">
        <is>
          <t>Perk-TTLi-3</t>
        </is>
      </c>
      <c r="D436" s="371" t="inlineStr">
        <is>
          <t>Fwv Not Picking Bars ,Outer Rejection</t>
        </is>
      </c>
      <c r="E436" s="371" t="inlineStr">
        <is>
          <t>Unplanned_Loss</t>
        </is>
      </c>
      <c r="F436" s="371" t="inlineStr">
        <is>
          <t>Operational Losses</t>
        </is>
      </c>
      <c r="G436" s="243" t="n"/>
      <c r="H436" s="372" t="n">
        <v>90.6049166666667</v>
      </c>
      <c r="I436" s="243" t="n"/>
      <c r="J436" s="243" t="n"/>
      <c r="K436" s="244" t="n"/>
      <c r="L436" s="78" t="n"/>
    </row>
    <row r="437" ht="22" customHeight="1" s="452">
      <c r="A437" s="370" t="inlineStr">
        <is>
          <t>19-Sep</t>
        </is>
      </c>
      <c r="B437" s="243" t="n"/>
      <c r="C437" s="371" t="inlineStr">
        <is>
          <t>Perk-TTLi-2</t>
        </is>
      </c>
      <c r="D437" s="371" t="inlineStr">
        <is>
          <t>FOR/BP11: Hand Over Of Blank Failed</t>
        </is>
      </c>
      <c r="E437" s="371" t="inlineStr">
        <is>
          <t>Unplanned_Loss</t>
        </is>
      </c>
      <c r="F437" s="371" t="inlineStr">
        <is>
          <t>Operational Losses</t>
        </is>
      </c>
      <c r="G437" s="243" t="n"/>
      <c r="H437" s="372" t="n">
        <v>38.0257</v>
      </c>
      <c r="I437" s="243" t="n"/>
      <c r="J437" s="243" t="n"/>
      <c r="K437" s="244" t="n"/>
      <c r="L437" s="78" t="n"/>
    </row>
    <row r="438" ht="22" customHeight="1" s="452">
      <c r="A438" s="370" t="inlineStr">
        <is>
          <t>19-Sep</t>
        </is>
      </c>
      <c r="B438" s="243" t="n"/>
      <c r="C438" s="371" t="inlineStr">
        <is>
          <t>Perk-TTLi-3</t>
        </is>
      </c>
      <c r="D438" s="371" t="inlineStr">
        <is>
          <t>Consumables Replacement</t>
        </is>
      </c>
      <c r="E438" s="371" t="inlineStr">
        <is>
          <t>Unplanned_Loss</t>
        </is>
      </c>
      <c r="F438" s="371" t="inlineStr">
        <is>
          <t>Consumables Replacement</t>
        </is>
      </c>
      <c r="G438" s="243" t="n"/>
      <c r="H438" s="372" t="n">
        <v>106.1878</v>
      </c>
      <c r="I438" s="243" t="n"/>
      <c r="J438" s="243" t="n"/>
      <c r="K438" s="244" t="n"/>
      <c r="L438" s="78" t="n"/>
    </row>
    <row r="439" ht="22" customHeight="1" s="452">
      <c r="A439" s="453" t="inlineStr">
        <is>
          <t>20-Sep</t>
        </is>
      </c>
      <c r="B439" s="243" t="n"/>
      <c r="C439" s="454" t="inlineStr">
        <is>
          <t>Perk-HCM-3</t>
        </is>
      </c>
      <c r="D439" s="454" t="inlineStr">
        <is>
          <t>HXX: Film Tracking Control Film</t>
        </is>
      </c>
      <c r="E439" s="454" t="inlineStr">
        <is>
          <t>Unplanned_Loss</t>
        </is>
      </c>
      <c r="F439" s="454" t="inlineStr">
        <is>
          <t>Operational Losses</t>
        </is>
      </c>
      <c r="G439" s="243" t="n"/>
      <c r="H439" s="455" t="n">
        <v>30.56755</v>
      </c>
      <c r="I439" s="243" t="n"/>
      <c r="J439" s="243" t="n"/>
      <c r="K439" s="244" t="n"/>
      <c r="L439" s="78" t="n"/>
    </row>
    <row r="440" ht="22" customHeight="1" s="452">
      <c r="A440" s="453" t="inlineStr">
        <is>
          <t>20-Sep</t>
        </is>
      </c>
      <c r="B440" s="243" t="n"/>
      <c r="C440" s="454" t="inlineStr">
        <is>
          <t>Perk-TTLi-2</t>
        </is>
      </c>
      <c r="D440" s="454" t="inlineStr">
        <is>
          <t>FOR/BP11: Hand Over Of Blank Failed</t>
        </is>
      </c>
      <c r="E440" s="454" t="inlineStr">
        <is>
          <t>Unplanned_Loss</t>
        </is>
      </c>
      <c r="F440" s="454" t="inlineStr">
        <is>
          <t>Operational Losses</t>
        </is>
      </c>
      <c r="G440" s="243" t="n"/>
      <c r="H440" s="455" t="n">
        <v>28.2944666666667</v>
      </c>
      <c r="I440" s="243" t="n"/>
      <c r="J440" s="243" t="n"/>
      <c r="K440" s="244" t="n"/>
      <c r="L440" s="78" t="n"/>
    </row>
    <row r="441" ht="22" customHeight="1" s="452">
      <c r="A441" s="453" t="inlineStr">
        <is>
          <t>20-Sep</t>
        </is>
      </c>
      <c r="B441" s="243" t="n"/>
      <c r="C441" s="454" t="inlineStr">
        <is>
          <t>Perk-TTLi-3</t>
        </is>
      </c>
      <c r="D441" s="454" t="inlineStr">
        <is>
          <t>LOD/DH: State Decel Not Leave In Time</t>
        </is>
      </c>
      <c r="E441" s="454" t="inlineStr">
        <is>
          <t>Unplanned_Loss</t>
        </is>
      </c>
      <c r="F441" s="454" t="inlineStr">
        <is>
          <t>Operational Losses</t>
        </is>
      </c>
      <c r="G441" s="243" t="n"/>
      <c r="H441" s="455" t="n">
        <v>40.9419</v>
      </c>
      <c r="I441" s="243" t="n"/>
      <c r="J441" s="243" t="n"/>
      <c r="K441" s="244" t="n"/>
      <c r="L441" s="78" t="n"/>
    </row>
    <row r="442" ht="22" customHeight="1" s="452">
      <c r="A442" s="453" t="inlineStr">
        <is>
          <t>20-Sep</t>
        </is>
      </c>
      <c r="B442" s="243" t="n"/>
      <c r="C442" s="454" t="inlineStr">
        <is>
          <t>Perk-TTLi-3</t>
        </is>
      </c>
      <c r="D442" s="454" t="inlineStr">
        <is>
          <t>LOD/HXX11: Upstream Machine Not Homed</t>
        </is>
      </c>
      <c r="E442" s="454" t="inlineStr">
        <is>
          <t>Unplanned_Loss</t>
        </is>
      </c>
      <c r="F442" s="454" t="inlineStr">
        <is>
          <t>Operational Losses</t>
        </is>
      </c>
      <c r="G442" s="243" t="n"/>
      <c r="H442" s="455" t="n">
        <v>40.6539833333333</v>
      </c>
      <c r="I442" s="243" t="n"/>
      <c r="J442" s="243" t="n"/>
      <c r="K442" s="244" t="n"/>
      <c r="L442" s="78" t="n"/>
    </row>
    <row r="443" ht="22" customHeight="1" s="452">
      <c r="A443" s="453" t="inlineStr">
        <is>
          <t>20-Sep</t>
        </is>
      </c>
      <c r="B443" s="243" t="n"/>
      <c r="C443" s="454" t="inlineStr">
        <is>
          <t>Perk-TTLi-1</t>
        </is>
      </c>
      <c r="D443" s="454" t="inlineStr">
        <is>
          <t>Glue Head Jamming</t>
        </is>
      </c>
      <c r="E443" s="454" t="inlineStr">
        <is>
          <t>Unplanned_Loss</t>
        </is>
      </c>
      <c r="F443" s="454" t="inlineStr">
        <is>
          <t>Operational Losses</t>
        </is>
      </c>
      <c r="G443" s="243" t="n"/>
      <c r="H443" s="455" t="n">
        <v>311.600643333333</v>
      </c>
      <c r="I443" s="243" t="n"/>
      <c r="J443" s="243" t="n"/>
      <c r="K443" s="244" t="n"/>
      <c r="L443" s="78" t="n"/>
    </row>
    <row r="444" ht="22" customHeight="1" s="452">
      <c r="A444" s="453" t="inlineStr">
        <is>
          <t>20-Sep</t>
        </is>
      </c>
      <c r="B444" s="243" t="n"/>
      <c r="C444" s="454" t="inlineStr">
        <is>
          <t>Perk-TTLi-3</t>
        </is>
      </c>
      <c r="D444" s="454" t="inlineStr">
        <is>
          <t>LOD/PGR11: Infeed Crash</t>
        </is>
      </c>
      <c r="E444" s="454" t="inlineStr">
        <is>
          <t>Unplanned_Loss</t>
        </is>
      </c>
      <c r="F444" s="454" t="inlineStr">
        <is>
          <t>Operational Losses</t>
        </is>
      </c>
      <c r="G444" s="243" t="n"/>
      <c r="H444" s="455" t="n">
        <v>33.7764166666667</v>
      </c>
      <c r="I444" s="243" t="n"/>
      <c r="J444" s="243" t="n"/>
      <c r="K444" s="244" t="n"/>
      <c r="L444" s="78" t="n"/>
    </row>
    <row r="445" ht="22" customHeight="1" s="452">
      <c r="A445" s="359" t="n"/>
      <c r="B445" s="243" t="n"/>
      <c r="C445" s="243" t="n"/>
      <c r="D445" s="243" t="n"/>
      <c r="E445" s="243" t="n"/>
      <c r="F445" s="243" t="n"/>
      <c r="G445" s="243" t="n"/>
      <c r="H445" s="362" t="n"/>
      <c r="I445" s="243" t="n"/>
      <c r="J445" s="243" t="n"/>
      <c r="K445" s="244" t="n"/>
      <c r="L445" s="78" t="n"/>
    </row>
    <row r="446" ht="22" customHeight="1" s="452">
      <c r="A446" s="359" t="n"/>
      <c r="B446" s="243" t="n"/>
      <c r="C446" s="243" t="n"/>
      <c r="D446" s="243" t="n"/>
      <c r="E446" s="243" t="n"/>
      <c r="F446" s="243" t="n"/>
      <c r="G446" s="243" t="n"/>
      <c r="H446" s="362" t="n"/>
      <c r="I446" s="243" t="n"/>
      <c r="J446" s="243" t="n"/>
      <c r="K446" s="244" t="n"/>
      <c r="L446" s="78" t="n"/>
    </row>
    <row r="447" ht="22" customHeight="1" s="452">
      <c r="A447" s="359" t="n"/>
      <c r="B447" s="243" t="n"/>
      <c r="C447" s="243" t="n"/>
      <c r="D447" s="243" t="n"/>
      <c r="E447" s="243" t="n"/>
      <c r="F447" s="243" t="n"/>
      <c r="G447" s="243" t="n"/>
      <c r="H447" s="362" t="n"/>
      <c r="I447" s="243" t="n"/>
      <c r="J447" s="243" t="n"/>
      <c r="K447" s="244" t="n"/>
      <c r="L447" s="78" t="n"/>
    </row>
    <row r="448" ht="22" customHeight="1" s="452">
      <c r="A448" s="359" t="n"/>
      <c r="B448" s="243" t="n"/>
      <c r="C448" s="243" t="n"/>
      <c r="D448" s="243" t="n"/>
      <c r="E448" s="243" t="n"/>
      <c r="F448" s="243" t="n"/>
      <c r="G448" s="243" t="n"/>
      <c r="H448" s="362" t="n"/>
      <c r="I448" s="243" t="n"/>
      <c r="J448" s="243" t="n"/>
      <c r="K448" s="244" t="n"/>
      <c r="L448" s="78" t="n"/>
    </row>
    <row r="449" ht="22" customHeight="1" s="452">
      <c r="A449" s="359" t="n"/>
      <c r="B449" s="243" t="n"/>
      <c r="C449" s="243" t="n"/>
      <c r="D449" s="243" t="n"/>
      <c r="E449" s="243" t="n"/>
      <c r="F449" s="243" t="n"/>
      <c r="G449" s="243" t="n"/>
      <c r="H449" s="362" t="n"/>
      <c r="I449" s="243" t="n"/>
      <c r="J449" s="243" t="n"/>
      <c r="K449" s="244" t="n"/>
      <c r="L449" s="78" t="n"/>
    </row>
    <row r="450" ht="22" customHeight="1" s="452">
      <c r="A450" s="359" t="n"/>
      <c r="B450" s="243" t="n"/>
      <c r="C450" s="243" t="n"/>
      <c r="D450" s="243" t="n"/>
      <c r="E450" s="243" t="n"/>
      <c r="F450" s="243" t="n"/>
      <c r="G450" s="243" t="n"/>
      <c r="H450" s="362" t="n"/>
      <c r="I450" s="243" t="n"/>
      <c r="J450" s="243" t="n"/>
      <c r="K450" s="244" t="n"/>
      <c r="L450" s="78" t="n"/>
    </row>
    <row r="451" ht="22" customHeight="1" s="452">
      <c r="A451" s="359" t="n"/>
      <c r="B451" s="243" t="n"/>
      <c r="C451" s="243" t="n"/>
      <c r="D451" s="243" t="n"/>
      <c r="E451" s="243" t="n"/>
      <c r="F451" s="243" t="n"/>
      <c r="G451" s="243" t="n"/>
      <c r="H451" s="362" t="n"/>
      <c r="I451" s="243" t="n"/>
      <c r="J451" s="243" t="n"/>
      <c r="K451" s="244" t="n"/>
      <c r="L451" s="78" t="n"/>
    </row>
    <row r="452" ht="22" customHeight="1" s="452">
      <c r="A452" s="359" t="n"/>
      <c r="B452" s="243" t="n"/>
      <c r="C452" s="243" t="n"/>
      <c r="D452" s="243" t="n"/>
      <c r="E452" s="243" t="n"/>
      <c r="F452" s="243" t="n"/>
      <c r="G452" s="243" t="n"/>
      <c r="H452" s="362" t="n"/>
      <c r="I452" s="243" t="n"/>
      <c r="J452" s="243" t="n"/>
      <c r="K452" s="244" t="n"/>
      <c r="L452" s="78" t="n"/>
    </row>
    <row r="453" ht="22" customHeight="1" s="452">
      <c r="A453" s="359" t="n"/>
      <c r="B453" s="243" t="n"/>
      <c r="C453" s="243" t="n"/>
      <c r="D453" s="243" t="n"/>
      <c r="E453" s="243" t="n"/>
      <c r="F453" s="243" t="n"/>
      <c r="G453" s="243" t="n"/>
      <c r="H453" s="362" t="n"/>
      <c r="I453" s="243" t="n"/>
      <c r="J453" s="243" t="n"/>
      <c r="K453" s="244" t="n"/>
      <c r="L453" s="78" t="n"/>
    </row>
    <row r="454" ht="22" customHeight="1" s="452">
      <c r="A454" s="359" t="n"/>
      <c r="B454" s="243" t="n"/>
      <c r="C454" s="243" t="n"/>
      <c r="D454" s="243" t="n"/>
      <c r="E454" s="243" t="n"/>
      <c r="F454" s="243" t="n"/>
      <c r="G454" s="243" t="n"/>
      <c r="H454" s="362" t="n"/>
      <c r="I454" s="243" t="n"/>
      <c r="J454" s="243" t="n"/>
      <c r="K454" s="244" t="n"/>
      <c r="L454" s="78" t="n"/>
    </row>
    <row r="455" ht="22" customHeight="1" s="452">
      <c r="A455" s="359" t="n"/>
      <c r="B455" s="243" t="n"/>
      <c r="C455" s="243" t="n"/>
      <c r="D455" s="243" t="n"/>
      <c r="E455" s="243" t="n"/>
      <c r="F455" s="243" t="n"/>
      <c r="G455" s="243" t="n"/>
      <c r="H455" s="362" t="n"/>
      <c r="I455" s="243" t="n"/>
      <c r="J455" s="243" t="n"/>
      <c r="K455" s="244" t="n"/>
      <c r="L455" s="78" t="n"/>
    </row>
    <row r="456" ht="22" customHeight="1" s="452">
      <c r="A456" s="359" t="n"/>
      <c r="B456" s="243" t="n"/>
      <c r="C456" s="243" t="n"/>
      <c r="D456" s="243" t="n"/>
      <c r="E456" s="243" t="n"/>
      <c r="F456" s="243" t="n"/>
      <c r="G456" s="243" t="n"/>
      <c r="H456" s="362" t="n"/>
      <c r="I456" s="243" t="n"/>
      <c r="J456" s="243" t="n"/>
      <c r="K456" s="244" t="n"/>
      <c r="L456" s="78" t="n"/>
    </row>
    <row r="457" ht="22" customHeight="1" s="452">
      <c r="A457" s="359" t="n"/>
      <c r="B457" s="243" t="n"/>
      <c r="C457" s="243" t="n"/>
      <c r="D457" s="243" t="n"/>
      <c r="E457" s="243" t="n"/>
      <c r="F457" s="243" t="n"/>
      <c r="G457" s="243" t="n"/>
      <c r="H457" s="362" t="n"/>
      <c r="I457" s="243" t="n"/>
      <c r="J457" s="243" t="n"/>
      <c r="K457" s="244" t="n"/>
      <c r="L457" s="78" t="n"/>
    </row>
    <row r="458" ht="22" customHeight="1" s="452">
      <c r="A458" s="359" t="n"/>
      <c r="B458" s="243" t="n"/>
      <c r="C458" s="243" t="n"/>
      <c r="D458" s="243" t="n"/>
      <c r="E458" s="243" t="n"/>
      <c r="F458" s="243" t="n"/>
      <c r="G458" s="243" t="n"/>
      <c r="H458" s="362" t="n"/>
      <c r="I458" s="243" t="n"/>
      <c r="J458" s="243" t="n"/>
      <c r="K458" s="244" t="n"/>
      <c r="L458" s="78" t="n"/>
    </row>
    <row r="459" ht="22" customHeight="1" s="452">
      <c r="A459" s="359" t="n"/>
      <c r="B459" s="243" t="n"/>
      <c r="C459" s="243" t="n"/>
      <c r="D459" s="243" t="n"/>
      <c r="E459" s="243" t="n"/>
      <c r="F459" s="243" t="n"/>
      <c r="G459" s="243" t="n"/>
      <c r="H459" s="362" t="n"/>
      <c r="I459" s="243" t="n"/>
      <c r="J459" s="243" t="n"/>
      <c r="K459" s="244" t="n"/>
      <c r="L459" s="78" t="n"/>
    </row>
    <row r="460" ht="22" customHeight="1" s="452">
      <c r="A460" s="359" t="n"/>
      <c r="B460" s="243" t="n"/>
      <c r="C460" s="243" t="n"/>
      <c r="D460" s="243" t="n"/>
      <c r="E460" s="243" t="n"/>
      <c r="F460" s="243" t="n"/>
      <c r="G460" s="243" t="n"/>
      <c r="H460" s="362" t="n"/>
      <c r="I460" s="243" t="n"/>
      <c r="J460" s="243" t="n"/>
      <c r="K460" s="244" t="n"/>
      <c r="L460" s="78" t="n"/>
    </row>
    <row r="461" ht="22" customHeight="1" s="452">
      <c r="A461" s="359" t="n"/>
      <c r="B461" s="243" t="n"/>
      <c r="C461" s="243" t="n"/>
      <c r="D461" s="243" t="n"/>
      <c r="E461" s="243" t="n"/>
      <c r="F461" s="243" t="n"/>
      <c r="G461" s="243" t="n"/>
      <c r="H461" s="362" t="n"/>
      <c r="I461" s="243" t="n"/>
      <c r="J461" s="243" t="n"/>
      <c r="K461" s="244" t="n"/>
      <c r="L461" s="78" t="n"/>
    </row>
    <row r="462" ht="22" customHeight="1" s="452">
      <c r="A462" s="359" t="n"/>
      <c r="B462" s="243" t="n"/>
      <c r="C462" s="243" t="n"/>
      <c r="D462" s="243" t="n"/>
      <c r="E462" s="243" t="n"/>
      <c r="F462" s="243" t="n"/>
      <c r="G462" s="243" t="n"/>
      <c r="H462" s="362" t="n"/>
      <c r="I462" s="243" t="n"/>
      <c r="J462" s="243" t="n"/>
      <c r="K462" s="244" t="n"/>
      <c r="L462" s="78" t="n"/>
    </row>
    <row r="463" ht="22" customHeight="1" s="452">
      <c r="A463" s="359" t="n"/>
      <c r="B463" s="243" t="n"/>
      <c r="C463" s="243" t="n"/>
      <c r="D463" s="243" t="n"/>
      <c r="E463" s="243" t="n"/>
      <c r="F463" s="243" t="n"/>
      <c r="G463" s="243" t="n"/>
      <c r="H463" s="362" t="n"/>
      <c r="I463" s="243" t="n"/>
      <c r="J463" s="243" t="n"/>
      <c r="K463" s="244" t="n"/>
      <c r="L463" s="78" t="n"/>
    </row>
    <row r="464" ht="22" customHeight="1" s="452">
      <c r="A464" s="359" t="n"/>
      <c r="B464" s="243" t="n"/>
      <c r="C464" s="243" t="n"/>
      <c r="D464" s="243" t="n"/>
      <c r="E464" s="243" t="n"/>
      <c r="F464" s="243" t="n"/>
      <c r="G464" s="243" t="n"/>
      <c r="H464" s="362" t="n"/>
      <c r="I464" s="243" t="n"/>
      <c r="J464" s="243" t="n"/>
      <c r="K464" s="244" t="n"/>
      <c r="L464" s="78" t="n"/>
    </row>
    <row r="465" ht="22" customHeight="1" s="452">
      <c r="A465" s="359" t="n"/>
      <c r="B465" s="243" t="n"/>
      <c r="C465" s="243" t="n"/>
      <c r="D465" s="243" t="n"/>
      <c r="E465" s="243" t="n"/>
      <c r="F465" s="243" t="n"/>
      <c r="G465" s="243" t="n"/>
      <c r="H465" s="362" t="n"/>
      <c r="I465" s="243" t="n"/>
      <c r="J465" s="243" t="n"/>
      <c r="K465" s="244" t="n"/>
      <c r="L465" s="78" t="n"/>
    </row>
    <row r="466" ht="22" customHeight="1" s="452">
      <c r="A466" s="359" t="n"/>
      <c r="B466" s="243" t="n"/>
      <c r="C466" s="243" t="n"/>
      <c r="D466" s="243" t="n"/>
      <c r="E466" s="243" t="n"/>
      <c r="F466" s="243" t="n"/>
      <c r="G466" s="243" t="n"/>
      <c r="H466" s="362" t="n"/>
      <c r="I466" s="243" t="n"/>
      <c r="J466" s="243" t="n"/>
      <c r="K466" s="244" t="n"/>
      <c r="L466" s="78" t="n"/>
    </row>
    <row r="467" ht="22" customHeight="1" s="452">
      <c r="A467" s="359" t="n"/>
      <c r="B467" s="243" t="n"/>
      <c r="C467" s="243" t="n"/>
      <c r="D467" s="243" t="n"/>
      <c r="E467" s="243" t="n"/>
      <c r="F467" s="243" t="n"/>
      <c r="G467" s="243" t="n"/>
      <c r="H467" s="362" t="n"/>
      <c r="I467" s="243" t="n"/>
      <c r="J467" s="243" t="n"/>
      <c r="K467" s="244" t="n"/>
      <c r="L467" s="78" t="n"/>
    </row>
    <row r="468" ht="22" customHeight="1" s="452">
      <c r="A468" s="359" t="n"/>
      <c r="B468" s="243" t="n"/>
      <c r="C468" s="243" t="n"/>
      <c r="D468" s="243" t="n"/>
      <c r="E468" s="243" t="n"/>
      <c r="F468" s="243" t="n"/>
      <c r="G468" s="243" t="n"/>
      <c r="H468" s="362" t="n"/>
      <c r="I468" s="243" t="n"/>
      <c r="J468" s="243" t="n"/>
      <c r="K468" s="244" t="n"/>
      <c r="L468" s="78" t="n"/>
    </row>
    <row r="469" ht="22" customHeight="1" s="452">
      <c r="A469" s="359" t="n"/>
      <c r="B469" s="243" t="n"/>
      <c r="C469" s="243" t="n"/>
      <c r="D469" s="243" t="n"/>
      <c r="E469" s="243" t="n"/>
      <c r="F469" s="243" t="n"/>
      <c r="G469" s="243" t="n"/>
      <c r="H469" s="362" t="n"/>
      <c r="I469" s="243" t="n"/>
      <c r="J469" s="243" t="n"/>
      <c r="K469" s="244" t="n"/>
      <c r="L469" s="78" t="n"/>
    </row>
    <row r="470" ht="22" customHeight="1" s="452">
      <c r="A470" s="359" t="n"/>
      <c r="B470" s="243" t="n"/>
      <c r="C470" s="243" t="n"/>
      <c r="D470" s="243" t="n"/>
      <c r="E470" s="243" t="n"/>
      <c r="F470" s="243" t="n"/>
      <c r="G470" s="243" t="n"/>
      <c r="H470" s="362" t="n"/>
      <c r="I470" s="243" t="n"/>
      <c r="J470" s="243" t="n"/>
      <c r="K470" s="244" t="n"/>
      <c r="L470" s="78" t="n"/>
    </row>
    <row r="471" ht="22" customHeight="1" s="452">
      <c r="A471" s="359" t="n"/>
      <c r="B471" s="243" t="n"/>
      <c r="C471" s="243" t="n"/>
      <c r="D471" s="243" t="n"/>
      <c r="E471" s="243" t="n"/>
      <c r="F471" s="243" t="n"/>
      <c r="G471" s="243" t="n"/>
      <c r="H471" s="362" t="n"/>
      <c r="I471" s="243" t="n"/>
      <c r="J471" s="243" t="n"/>
      <c r="K471" s="244" t="n"/>
      <c r="L471" s="78" t="n"/>
    </row>
    <row r="472" ht="22" customHeight="1" s="452">
      <c r="A472" s="359" t="n"/>
      <c r="B472" s="243" t="n"/>
      <c r="C472" s="243" t="n"/>
      <c r="D472" s="243" t="n"/>
      <c r="E472" s="243" t="n"/>
      <c r="F472" s="243" t="n"/>
      <c r="G472" s="243" t="n"/>
      <c r="H472" s="362" t="n"/>
      <c r="I472" s="243" t="n"/>
      <c r="J472" s="243" t="n"/>
      <c r="K472" s="244" t="n"/>
      <c r="L472" s="78" t="n"/>
    </row>
    <row r="473" ht="22" customHeight="1" s="452">
      <c r="A473" s="359" t="n"/>
      <c r="B473" s="243" t="n"/>
      <c r="C473" s="243" t="n"/>
      <c r="D473" s="243" t="n"/>
      <c r="E473" s="243" t="n"/>
      <c r="F473" s="243" t="n"/>
      <c r="G473" s="243" t="n"/>
      <c r="H473" s="362" t="n"/>
      <c r="I473" s="243" t="n"/>
      <c r="J473" s="243" t="n"/>
      <c r="K473" s="244" t="n"/>
      <c r="L473" s="78" t="n"/>
    </row>
    <row r="474" ht="22" customHeight="1" s="452">
      <c r="A474" s="359" t="n"/>
      <c r="B474" s="243" t="n"/>
      <c r="C474" s="243" t="n"/>
      <c r="D474" s="243" t="n"/>
      <c r="E474" s="243" t="n"/>
      <c r="F474" s="243" t="n"/>
      <c r="G474" s="243" t="n"/>
      <c r="H474" s="362" t="n"/>
      <c r="I474" s="243" t="n"/>
      <c r="J474" s="243" t="n"/>
      <c r="K474" s="244" t="n"/>
      <c r="L474" s="78" t="n"/>
    </row>
    <row r="475" ht="22" customHeight="1" s="452">
      <c r="A475" s="359" t="n"/>
      <c r="B475" s="243" t="n"/>
      <c r="C475" s="243" t="n"/>
      <c r="D475" s="243" t="n"/>
      <c r="E475" s="243" t="n"/>
      <c r="F475" s="243" t="n"/>
      <c r="G475" s="243" t="n"/>
      <c r="H475" s="362" t="n"/>
      <c r="I475" s="243" t="n"/>
      <c r="J475" s="243" t="n"/>
      <c r="K475" s="244" t="n"/>
      <c r="L475" s="78" t="n"/>
    </row>
    <row r="476" ht="22" customHeight="1" s="452">
      <c r="A476" s="359" t="n"/>
      <c r="B476" s="243" t="n"/>
      <c r="C476" s="243" t="n"/>
      <c r="D476" s="243" t="n"/>
      <c r="E476" s="243" t="n"/>
      <c r="F476" s="243" t="n"/>
      <c r="G476" s="243" t="n"/>
      <c r="H476" s="362" t="n"/>
      <c r="I476" s="243" t="n"/>
      <c r="J476" s="243" t="n"/>
      <c r="K476" s="244" t="n"/>
      <c r="L476" s="78" t="n"/>
    </row>
    <row r="477" ht="22" customHeight="1" s="452">
      <c r="A477" s="359" t="n"/>
      <c r="B477" s="243" t="n"/>
      <c r="C477" s="243" t="n"/>
      <c r="D477" s="243" t="n"/>
      <c r="E477" s="243" t="n"/>
      <c r="F477" s="243" t="n"/>
      <c r="G477" s="243" t="n"/>
      <c r="H477" s="362" t="n"/>
      <c r="I477" s="243" t="n"/>
      <c r="J477" s="243" t="n"/>
      <c r="K477" s="244" t="n"/>
      <c r="L477" s="78" t="n"/>
    </row>
    <row r="478" ht="22" customHeight="1" s="452">
      <c r="A478" s="359" t="n"/>
      <c r="B478" s="243" t="n"/>
      <c r="C478" s="243" t="n"/>
      <c r="D478" s="243" t="n"/>
      <c r="E478" s="243" t="n"/>
      <c r="F478" s="243" t="n"/>
      <c r="G478" s="243" t="n"/>
      <c r="H478" s="362" t="n"/>
      <c r="I478" s="243" t="n"/>
      <c r="J478" s="243" t="n"/>
      <c r="K478" s="244" t="n"/>
      <c r="L478" s="78" t="n"/>
    </row>
    <row r="479" ht="22" customHeight="1" s="452">
      <c r="A479" s="359" t="n"/>
      <c r="B479" s="243" t="n"/>
      <c r="C479" s="243" t="n"/>
      <c r="D479" s="243" t="n"/>
      <c r="E479" s="243" t="n"/>
      <c r="F479" s="243" t="n"/>
      <c r="G479" s="243" t="n"/>
      <c r="H479" s="362" t="n"/>
      <c r="I479" s="243" t="n"/>
      <c r="J479" s="243" t="n"/>
      <c r="K479" s="244" t="n"/>
      <c r="L479" s="78" t="n"/>
    </row>
    <row r="480" ht="22" customHeight="1" s="452">
      <c r="A480" s="359" t="n"/>
      <c r="B480" s="243" t="n"/>
      <c r="C480" s="243" t="n"/>
      <c r="D480" s="243" t="n"/>
      <c r="E480" s="243" t="n"/>
      <c r="F480" s="243" t="n"/>
      <c r="G480" s="243" t="n"/>
      <c r="H480" s="362" t="n"/>
      <c r="I480" s="243" t="n"/>
      <c r="J480" s="243" t="n"/>
      <c r="K480" s="244" t="n"/>
      <c r="L480" s="78" t="n"/>
    </row>
    <row r="481" ht="22" customHeight="1" s="452">
      <c r="A481" s="359" t="n"/>
      <c r="B481" s="243" t="n"/>
      <c r="C481" s="243" t="n"/>
      <c r="D481" s="243" t="n"/>
      <c r="E481" s="243" t="n"/>
      <c r="F481" s="243" t="n"/>
      <c r="G481" s="243" t="n"/>
      <c r="H481" s="362" t="n"/>
      <c r="I481" s="243" t="n"/>
      <c r="J481" s="243" t="n"/>
      <c r="K481" s="244" t="n"/>
      <c r="L481" s="78" t="n"/>
    </row>
    <row r="482" ht="22" customHeight="1" s="452">
      <c r="A482" s="359" t="n"/>
      <c r="B482" s="243" t="n"/>
      <c r="C482" s="243" t="n"/>
      <c r="D482" s="243" t="n"/>
      <c r="E482" s="243" t="n"/>
      <c r="F482" s="243" t="n"/>
      <c r="G482" s="243" t="n"/>
      <c r="H482" s="362" t="n"/>
      <c r="I482" s="243" t="n"/>
      <c r="J482" s="243" t="n"/>
      <c r="K482" s="244" t="n"/>
      <c r="L482" s="78" t="n"/>
    </row>
    <row r="483" ht="22" customHeight="1" s="452">
      <c r="A483" s="359" t="n"/>
      <c r="B483" s="243" t="n"/>
      <c r="C483" s="243" t="n"/>
      <c r="D483" s="243" t="n"/>
      <c r="E483" s="243" t="n"/>
      <c r="F483" s="243" t="n"/>
      <c r="G483" s="243" t="n"/>
      <c r="H483" s="362" t="n"/>
      <c r="I483" s="243" t="n"/>
      <c r="J483" s="243" t="n"/>
      <c r="K483" s="244" t="n"/>
      <c r="L483" s="78" t="n"/>
    </row>
    <row r="484" ht="22" customHeight="1" s="452">
      <c r="A484" s="359" t="n"/>
      <c r="B484" s="243" t="n"/>
      <c r="C484" s="243" t="n"/>
      <c r="D484" s="243" t="n"/>
      <c r="E484" s="243" t="n"/>
      <c r="F484" s="243" t="n"/>
      <c r="G484" s="243" t="n"/>
      <c r="H484" s="362" t="n"/>
      <c r="I484" s="243" t="n"/>
      <c r="J484" s="243" t="n"/>
      <c r="K484" s="244" t="n"/>
      <c r="L484" s="78" t="n"/>
    </row>
    <row r="485" ht="22" customHeight="1" s="452">
      <c r="A485" s="359" t="n"/>
      <c r="B485" s="243" t="n"/>
      <c r="C485" s="243" t="n"/>
      <c r="D485" s="243" t="n"/>
      <c r="E485" s="243" t="n"/>
      <c r="F485" s="243" t="n"/>
      <c r="G485" s="243" t="n"/>
      <c r="H485" s="362" t="n"/>
      <c r="I485" s="243" t="n"/>
      <c r="J485" s="243" t="n"/>
      <c r="K485" s="244" t="n"/>
      <c r="L485" s="78" t="n"/>
    </row>
    <row r="486" ht="22" customHeight="1" s="452">
      <c r="A486" s="359" t="n"/>
      <c r="B486" s="243" t="n"/>
      <c r="C486" s="243" t="n"/>
      <c r="D486" s="243" t="n"/>
      <c r="E486" s="243" t="n"/>
      <c r="F486" s="243" t="n"/>
      <c r="G486" s="243" t="n"/>
      <c r="H486" s="362" t="n"/>
      <c r="I486" s="243" t="n"/>
      <c r="J486" s="243" t="n"/>
      <c r="K486" s="244" t="n"/>
      <c r="L486" s="78" t="n"/>
    </row>
    <row r="487" ht="22" customHeight="1" s="452">
      <c r="A487" s="359" t="n"/>
      <c r="B487" s="243" t="n"/>
      <c r="C487" s="243" t="n"/>
      <c r="D487" s="243" t="n"/>
      <c r="E487" s="243" t="n"/>
      <c r="F487" s="243" t="n"/>
      <c r="G487" s="243" t="n"/>
      <c r="H487" s="362" t="n"/>
      <c r="I487" s="243" t="n"/>
      <c r="J487" s="243" t="n"/>
      <c r="K487" s="244" t="n"/>
      <c r="L487" s="78" t="n"/>
    </row>
    <row r="488" ht="22" customHeight="1" s="452">
      <c r="A488" s="359" t="n"/>
      <c r="B488" s="243" t="n"/>
      <c r="C488" s="243" t="n"/>
      <c r="D488" s="243" t="n"/>
      <c r="E488" s="243" t="n"/>
      <c r="F488" s="243" t="n"/>
      <c r="G488" s="243" t="n"/>
      <c r="H488" s="362" t="n"/>
      <c r="I488" s="243" t="n"/>
      <c r="J488" s="243" t="n"/>
      <c r="K488" s="244" t="n"/>
      <c r="L488" s="78" t="n"/>
    </row>
    <row r="489" ht="22" customHeight="1" s="452">
      <c r="A489" s="359" t="n"/>
      <c r="B489" s="243" t="n"/>
      <c r="C489" s="243" t="n"/>
      <c r="D489" s="243" t="n"/>
      <c r="E489" s="243" t="n"/>
      <c r="F489" s="243" t="n"/>
      <c r="G489" s="243" t="n"/>
      <c r="H489" s="362" t="n"/>
      <c r="I489" s="243" t="n"/>
      <c r="J489" s="243" t="n"/>
      <c r="K489" s="244" t="n"/>
      <c r="L489" s="78" t="n"/>
    </row>
    <row r="490" ht="22" customHeight="1" s="452">
      <c r="A490" s="359" t="n"/>
      <c r="B490" s="243" t="n"/>
      <c r="C490" s="243" t="n"/>
      <c r="D490" s="243" t="n"/>
      <c r="E490" s="243" t="n"/>
      <c r="F490" s="243" t="n"/>
      <c r="G490" s="243" t="n"/>
      <c r="H490" s="362" t="n"/>
      <c r="I490" s="243" t="n"/>
      <c r="J490" s="243" t="n"/>
      <c r="K490" s="244" t="n"/>
      <c r="L490" s="78" t="n"/>
    </row>
    <row r="491" ht="22" customHeight="1" s="452">
      <c r="A491" s="359" t="n"/>
      <c r="B491" s="243" t="n"/>
      <c r="C491" s="243" t="n"/>
      <c r="D491" s="243" t="n"/>
      <c r="E491" s="243" t="n"/>
      <c r="F491" s="243" t="n"/>
      <c r="G491" s="243" t="n"/>
      <c r="H491" s="362" t="n"/>
      <c r="I491" s="243" t="n"/>
      <c r="J491" s="243" t="n"/>
      <c r="K491" s="244" t="n"/>
      <c r="L491" s="78" t="n"/>
    </row>
    <row r="492" ht="22" customHeight="1" s="452">
      <c r="A492" s="359" t="n"/>
      <c r="B492" s="243" t="n"/>
      <c r="C492" s="243" t="n"/>
      <c r="D492" s="243" t="n"/>
      <c r="E492" s="243" t="n"/>
      <c r="F492" s="243" t="n"/>
      <c r="G492" s="243" t="n"/>
      <c r="H492" s="362" t="n"/>
      <c r="I492" s="243" t="n"/>
      <c r="J492" s="243" t="n"/>
      <c r="K492" s="244" t="n"/>
      <c r="L492" s="78" t="n"/>
    </row>
    <row r="493" ht="22" customHeight="1" s="452">
      <c r="A493" s="359" t="n"/>
      <c r="B493" s="243" t="n"/>
      <c r="C493" s="243" t="n"/>
      <c r="D493" s="243" t="n"/>
      <c r="E493" s="243" t="n"/>
      <c r="F493" s="243" t="n"/>
      <c r="G493" s="243" t="n"/>
      <c r="H493" s="362" t="n"/>
      <c r="I493" s="243" t="n"/>
      <c r="J493" s="243" t="n"/>
      <c r="K493" s="244" t="n"/>
      <c r="L493" s="78" t="n"/>
    </row>
    <row r="494" ht="22" customHeight="1" s="452">
      <c r="A494" s="359" t="n"/>
      <c r="B494" s="243" t="n"/>
      <c r="C494" s="243" t="n"/>
      <c r="D494" s="243" t="n"/>
      <c r="E494" s="243" t="n"/>
      <c r="F494" s="243" t="n"/>
      <c r="G494" s="243" t="n"/>
      <c r="H494" s="362" t="n"/>
      <c r="I494" s="243" t="n"/>
      <c r="J494" s="243" t="n"/>
      <c r="K494" s="244" t="n"/>
      <c r="L494" s="78" t="n"/>
    </row>
    <row r="495" ht="22" customHeight="1" s="452">
      <c r="A495" s="359" t="n"/>
      <c r="B495" s="243" t="n"/>
      <c r="C495" s="243" t="n"/>
      <c r="D495" s="243" t="n"/>
      <c r="E495" s="243" t="n"/>
      <c r="F495" s="243" t="n"/>
      <c r="G495" s="243" t="n"/>
      <c r="H495" s="362" t="n"/>
      <c r="I495" s="243" t="n"/>
      <c r="J495" s="243" t="n"/>
      <c r="K495" s="244" t="n"/>
      <c r="L495" s="78" t="n"/>
    </row>
    <row r="496" ht="22" customHeight="1" s="452">
      <c r="A496" s="359" t="n"/>
      <c r="B496" s="243" t="n"/>
      <c r="C496" s="243" t="n"/>
      <c r="D496" s="243" t="n"/>
      <c r="E496" s="243" t="n"/>
      <c r="F496" s="243" t="n"/>
      <c r="G496" s="243" t="n"/>
      <c r="H496" s="362" t="n"/>
      <c r="I496" s="243" t="n"/>
      <c r="J496" s="243" t="n"/>
      <c r="K496" s="244" t="n"/>
      <c r="L496" s="78" t="n"/>
    </row>
    <row r="497" ht="22" customHeight="1" s="452">
      <c r="A497" s="359" t="n"/>
      <c r="B497" s="243" t="n"/>
      <c r="C497" s="243" t="n"/>
      <c r="D497" s="243" t="n"/>
      <c r="E497" s="243" t="n"/>
      <c r="F497" s="243" t="n"/>
      <c r="G497" s="243" t="n"/>
      <c r="H497" s="362" t="n"/>
      <c r="I497" s="243" t="n"/>
      <c r="J497" s="243" t="n"/>
      <c r="K497" s="244" t="n"/>
      <c r="L497" s="78" t="n"/>
    </row>
    <row r="498" ht="22" customHeight="1" s="452">
      <c r="A498" s="359" t="n"/>
      <c r="B498" s="243" t="n"/>
      <c r="C498" s="243" t="n"/>
      <c r="D498" s="243" t="n"/>
      <c r="E498" s="243" t="n"/>
      <c r="F498" s="243" t="n"/>
      <c r="G498" s="243" t="n"/>
      <c r="H498" s="362" t="n"/>
      <c r="I498" s="243" t="n"/>
      <c r="J498" s="243" t="n"/>
      <c r="K498" s="244" t="n"/>
      <c r="L498" s="78" t="n"/>
    </row>
    <row r="499" ht="22" customHeight="1" s="452">
      <c r="A499" s="359" t="n"/>
      <c r="B499" s="243" t="n"/>
      <c r="C499" s="243" t="n"/>
      <c r="D499" s="243" t="n"/>
      <c r="E499" s="243" t="n"/>
      <c r="F499" s="243" t="n"/>
      <c r="G499" s="243" t="n"/>
      <c r="H499" s="362" t="n"/>
      <c r="I499" s="243" t="n"/>
      <c r="J499" s="243" t="n"/>
      <c r="K499" s="244" t="n"/>
      <c r="L499" s="78" t="n"/>
    </row>
    <row r="500" ht="22" customHeight="1" s="452">
      <c r="A500" s="359" t="n"/>
      <c r="B500" s="243" t="n"/>
      <c r="C500" s="243" t="n"/>
      <c r="D500" s="243" t="n"/>
      <c r="E500" s="243" t="n"/>
      <c r="F500" s="243" t="n"/>
      <c r="G500" s="243" t="n"/>
      <c r="H500" s="362" t="n"/>
      <c r="I500" s="243" t="n"/>
      <c r="J500" s="243" t="n"/>
      <c r="K500" s="244" t="n"/>
      <c r="L500" s="78" t="n"/>
    </row>
    <row r="501" ht="22" customHeight="1" s="452">
      <c r="A501" s="359" t="n"/>
      <c r="B501" s="243" t="n"/>
      <c r="C501" s="243" t="n"/>
      <c r="D501" s="243" t="n"/>
      <c r="E501" s="243" t="n"/>
      <c r="F501" s="243" t="n"/>
      <c r="G501" s="243" t="n"/>
      <c r="H501" s="362" t="n"/>
      <c r="I501" s="243" t="n"/>
      <c r="J501" s="243" t="n"/>
      <c r="K501" s="244" t="n"/>
      <c r="L501" s="78" t="n"/>
    </row>
    <row r="502" ht="22" customHeight="1" s="452">
      <c r="A502" s="359" t="n"/>
      <c r="B502" s="243" t="n"/>
      <c r="C502" s="243" t="n"/>
      <c r="D502" s="243" t="n"/>
      <c r="E502" s="243" t="n"/>
      <c r="F502" s="243" t="n"/>
      <c r="G502" s="243" t="n"/>
      <c r="H502" s="362" t="n"/>
      <c r="I502" s="243" t="n"/>
      <c r="J502" s="243" t="n"/>
      <c r="K502" s="244" t="n"/>
      <c r="L502" s="78" t="n"/>
    </row>
    <row r="503" ht="22" customHeight="1" s="452">
      <c r="A503" s="359" t="n"/>
      <c r="B503" s="243" t="n"/>
      <c r="C503" s="243" t="n"/>
      <c r="D503" s="243" t="n"/>
      <c r="E503" s="243" t="n"/>
      <c r="F503" s="243" t="n"/>
      <c r="G503" s="243" t="n"/>
      <c r="H503" s="362" t="n"/>
      <c r="I503" s="243" t="n"/>
      <c r="J503" s="243" t="n"/>
      <c r="K503" s="244" t="n"/>
      <c r="L503" s="78" t="n"/>
    </row>
    <row r="504" ht="22" customHeight="1" s="452">
      <c r="A504" s="359" t="n"/>
      <c r="B504" s="243" t="n"/>
      <c r="C504" s="243" t="n"/>
      <c r="D504" s="243" t="n"/>
      <c r="E504" s="243" t="n"/>
      <c r="F504" s="243" t="n"/>
      <c r="G504" s="243" t="n"/>
      <c r="H504" s="362" t="n"/>
      <c r="I504" s="243" t="n"/>
      <c r="J504" s="243" t="n"/>
      <c r="K504" s="244" t="n"/>
      <c r="L504" s="78" t="n"/>
    </row>
    <row r="505" ht="22" customHeight="1" s="452">
      <c r="A505" s="359" t="n"/>
      <c r="B505" s="243" t="n"/>
      <c r="C505" s="243" t="n"/>
      <c r="D505" s="243" t="n"/>
      <c r="E505" s="243" t="n"/>
      <c r="F505" s="243" t="n"/>
      <c r="G505" s="243" t="n"/>
      <c r="H505" s="362" t="n"/>
      <c r="I505" s="243" t="n"/>
      <c r="J505" s="243" t="n"/>
      <c r="K505" s="244" t="n"/>
      <c r="L505" s="78" t="n"/>
    </row>
    <row r="506" ht="22" customHeight="1" s="452">
      <c r="A506" s="359" t="n"/>
      <c r="B506" s="243" t="n"/>
      <c r="C506" s="243" t="n"/>
      <c r="D506" s="243" t="n"/>
      <c r="E506" s="243" t="n"/>
      <c r="F506" s="243" t="n"/>
      <c r="G506" s="243" t="n"/>
      <c r="H506" s="362" t="n"/>
      <c r="I506" s="243" t="n"/>
      <c r="J506" s="243" t="n"/>
      <c r="K506" s="244" t="n"/>
      <c r="L506" s="78" t="n"/>
    </row>
    <row r="507" ht="22" customHeight="1" s="452">
      <c r="A507" s="359" t="n"/>
      <c r="B507" s="243" t="n"/>
      <c r="C507" s="243" t="n"/>
      <c r="D507" s="243" t="n"/>
      <c r="E507" s="243" t="n"/>
      <c r="F507" s="243" t="n"/>
      <c r="G507" s="243" t="n"/>
      <c r="H507" s="362" t="n"/>
      <c r="I507" s="243" t="n"/>
      <c r="J507" s="243" t="n"/>
      <c r="K507" s="244" t="n"/>
      <c r="L507" s="78" t="n"/>
    </row>
    <row r="508" ht="22" customHeight="1" s="452">
      <c r="A508" s="359" t="n"/>
      <c r="B508" s="243" t="n"/>
      <c r="C508" s="243" t="n"/>
      <c r="D508" s="243" t="n"/>
      <c r="E508" s="243" t="n"/>
      <c r="F508" s="243" t="n"/>
      <c r="G508" s="243" t="n"/>
      <c r="H508" s="362" t="n"/>
      <c r="I508" s="243" t="n"/>
      <c r="J508" s="243" t="n"/>
      <c r="K508" s="244" t="n"/>
      <c r="L508" s="78" t="n"/>
    </row>
    <row r="509" ht="22" customHeight="1" s="452">
      <c r="A509" s="359" t="n"/>
      <c r="B509" s="243" t="n"/>
      <c r="C509" s="243" t="n"/>
      <c r="D509" s="243" t="n"/>
      <c r="E509" s="243" t="n"/>
      <c r="F509" s="243" t="n"/>
      <c r="G509" s="243" t="n"/>
      <c r="H509" s="362" t="n"/>
      <c r="I509" s="243" t="n"/>
      <c r="J509" s="243" t="n"/>
      <c r="K509" s="244" t="n"/>
      <c r="L509" s="78" t="n"/>
    </row>
    <row r="510" ht="22" customHeight="1" s="452">
      <c r="A510" s="359" t="n"/>
      <c r="B510" s="243" t="n"/>
      <c r="C510" s="243" t="n"/>
      <c r="D510" s="243" t="n"/>
      <c r="E510" s="243" t="n"/>
      <c r="F510" s="243" t="n"/>
      <c r="G510" s="243" t="n"/>
      <c r="H510" s="362" t="n"/>
      <c r="I510" s="243" t="n"/>
      <c r="J510" s="243" t="n"/>
      <c r="K510" s="244" t="n"/>
      <c r="L510" s="78" t="n"/>
    </row>
    <row r="511" ht="22" customHeight="1" s="452">
      <c r="A511" s="359" t="n"/>
      <c r="B511" s="243" t="n"/>
      <c r="C511" s="243" t="n"/>
      <c r="D511" s="243" t="n"/>
      <c r="E511" s="243" t="n"/>
      <c r="F511" s="243" t="n"/>
      <c r="G511" s="243" t="n"/>
      <c r="H511" s="362" t="n"/>
      <c r="I511" s="243" t="n"/>
      <c r="J511" s="243" t="n"/>
      <c r="K511" s="244" t="n"/>
      <c r="L511" s="78" t="n"/>
    </row>
    <row r="512" ht="22" customHeight="1" s="452">
      <c r="A512" s="359" t="n"/>
      <c r="B512" s="243" t="n"/>
      <c r="C512" s="243" t="n"/>
      <c r="D512" s="243" t="n"/>
      <c r="E512" s="243" t="n"/>
      <c r="F512" s="243" t="n"/>
      <c r="G512" s="243" t="n"/>
      <c r="H512" s="362" t="n"/>
      <c r="I512" s="243" t="n"/>
      <c r="J512" s="243" t="n"/>
      <c r="K512" s="244" t="n"/>
      <c r="L512" s="78" t="n"/>
    </row>
    <row r="513" ht="22" customHeight="1" s="452">
      <c r="A513" s="359" t="n"/>
      <c r="B513" s="243" t="n"/>
      <c r="C513" s="243" t="n"/>
      <c r="D513" s="243" t="n"/>
      <c r="E513" s="243" t="n"/>
      <c r="F513" s="243" t="n"/>
      <c r="G513" s="243" t="n"/>
      <c r="H513" s="362" t="n"/>
      <c r="I513" s="243" t="n"/>
      <c r="J513" s="243" t="n"/>
      <c r="K513" s="244" t="n"/>
      <c r="L513" s="78" t="n"/>
    </row>
    <row r="514" ht="22" customHeight="1" s="452">
      <c r="A514" s="359" t="n"/>
      <c r="B514" s="243" t="n"/>
      <c r="C514" s="243" t="n"/>
      <c r="D514" s="243" t="n"/>
      <c r="E514" s="243" t="n"/>
      <c r="F514" s="243" t="n"/>
      <c r="G514" s="243" t="n"/>
      <c r="H514" s="362" t="n"/>
      <c r="I514" s="243" t="n"/>
      <c r="J514" s="243" t="n"/>
      <c r="K514" s="244" t="n"/>
      <c r="L514" s="78" t="n"/>
    </row>
    <row r="515" ht="22" customHeight="1" s="452">
      <c r="A515" s="359" t="n"/>
      <c r="B515" s="243" t="n"/>
      <c r="C515" s="243" t="n"/>
      <c r="D515" s="243" t="n"/>
      <c r="E515" s="243" t="n"/>
      <c r="F515" s="243" t="n"/>
      <c r="G515" s="243" t="n"/>
      <c r="H515" s="362" t="n"/>
      <c r="I515" s="243" t="n"/>
      <c r="J515" s="243" t="n"/>
      <c r="K515" s="244" t="n"/>
      <c r="L515" s="78" t="n"/>
    </row>
    <row r="516" ht="22" customHeight="1" s="452">
      <c r="A516" s="359" t="n"/>
      <c r="B516" s="243" t="n"/>
      <c r="C516" s="243" t="n"/>
      <c r="D516" s="243" t="n"/>
      <c r="E516" s="243" t="n"/>
      <c r="F516" s="243" t="n"/>
      <c r="G516" s="243" t="n"/>
      <c r="H516" s="362" t="n"/>
      <c r="I516" s="243" t="n"/>
      <c r="J516" s="243" t="n"/>
      <c r="K516" s="244" t="n"/>
      <c r="L516" s="78" t="n"/>
    </row>
    <row r="517" ht="22" customHeight="1" s="452">
      <c r="A517" s="359" t="n"/>
      <c r="B517" s="243" t="n"/>
      <c r="C517" s="243" t="n"/>
      <c r="D517" s="243" t="n"/>
      <c r="E517" s="243" t="n"/>
      <c r="F517" s="243" t="n"/>
      <c r="G517" s="243" t="n"/>
      <c r="H517" s="362" t="n"/>
      <c r="I517" s="243" t="n"/>
      <c r="J517" s="243" t="n"/>
      <c r="K517" s="244" t="n"/>
      <c r="L517" s="78" t="n"/>
    </row>
    <row r="518" ht="22" customHeight="1" s="452">
      <c r="A518" s="359" t="n"/>
      <c r="B518" s="243" t="n"/>
      <c r="C518" s="243" t="n"/>
      <c r="D518" s="243" t="n"/>
      <c r="E518" s="243" t="n"/>
      <c r="F518" s="243" t="n"/>
      <c r="G518" s="243" t="n"/>
      <c r="H518" s="362" t="n"/>
      <c r="I518" s="243" t="n"/>
      <c r="J518" s="243" t="n"/>
      <c r="K518" s="244" t="n"/>
      <c r="L518" s="78" t="n"/>
    </row>
    <row r="519" ht="22" customHeight="1" s="452">
      <c r="A519" s="359" t="n"/>
      <c r="B519" s="243" t="n"/>
      <c r="C519" s="243" t="n"/>
      <c r="D519" s="243" t="n"/>
      <c r="E519" s="243" t="n"/>
      <c r="F519" s="243" t="n"/>
      <c r="G519" s="243" t="n"/>
      <c r="H519" s="362" t="n"/>
      <c r="I519" s="243" t="n"/>
      <c r="J519" s="243" t="n"/>
      <c r="K519" s="244" t="n"/>
      <c r="L519" s="78" t="n"/>
    </row>
    <row r="520" ht="22" customHeight="1" s="452">
      <c r="A520" s="359" t="n"/>
      <c r="B520" s="243" t="n"/>
      <c r="C520" s="243" t="n"/>
      <c r="D520" s="243" t="n"/>
      <c r="E520" s="243" t="n"/>
      <c r="F520" s="243" t="n"/>
      <c r="G520" s="243" t="n"/>
      <c r="H520" s="362" t="n"/>
      <c r="I520" s="243" t="n"/>
      <c r="J520" s="243" t="n"/>
      <c r="K520" s="244" t="n"/>
      <c r="L520" s="78" t="n"/>
    </row>
    <row r="521" ht="22" customHeight="1" s="452">
      <c r="A521" s="359" t="n"/>
      <c r="B521" s="243" t="n"/>
      <c r="C521" s="243" t="n"/>
      <c r="D521" s="243" t="n"/>
      <c r="E521" s="243" t="n"/>
      <c r="F521" s="243" t="n"/>
      <c r="G521" s="243" t="n"/>
      <c r="H521" s="362" t="n"/>
      <c r="I521" s="243" t="n"/>
      <c r="J521" s="243" t="n"/>
      <c r="K521" s="244" t="n"/>
      <c r="L521" s="78" t="n"/>
    </row>
    <row r="522" ht="22" customHeight="1" s="452">
      <c r="A522" s="359" t="n"/>
      <c r="B522" s="243" t="n"/>
      <c r="C522" s="243" t="n"/>
      <c r="D522" s="243" t="n"/>
      <c r="E522" s="243" t="n"/>
      <c r="F522" s="243" t="n"/>
      <c r="G522" s="243" t="n"/>
      <c r="H522" s="362" t="n"/>
      <c r="I522" s="243" t="n"/>
      <c r="J522" s="243" t="n"/>
      <c r="K522" s="244" t="n"/>
      <c r="L522" s="78" t="n"/>
    </row>
    <row r="523" ht="22" customHeight="1" s="452">
      <c r="A523" s="359" t="n"/>
      <c r="B523" s="243" t="n"/>
      <c r="C523" s="243" t="n"/>
      <c r="D523" s="243" t="n"/>
      <c r="E523" s="243" t="n"/>
      <c r="F523" s="243" t="n"/>
      <c r="G523" s="243" t="n"/>
      <c r="H523" s="362" t="n"/>
      <c r="I523" s="243" t="n"/>
      <c r="J523" s="243" t="n"/>
      <c r="K523" s="244" t="n"/>
      <c r="L523" s="78" t="n"/>
    </row>
    <row r="524" ht="22" customHeight="1" s="452">
      <c r="A524" s="359" t="n"/>
      <c r="B524" s="243" t="n"/>
      <c r="C524" s="243" t="n"/>
      <c r="D524" s="243" t="n"/>
      <c r="E524" s="243" t="n"/>
      <c r="F524" s="243" t="n"/>
      <c r="G524" s="243" t="n"/>
      <c r="H524" s="362" t="n"/>
      <c r="I524" s="243" t="n"/>
      <c r="J524" s="243" t="n"/>
      <c r="K524" s="244" t="n"/>
      <c r="L524" s="78" t="n"/>
    </row>
    <row r="525" ht="22" customHeight="1" s="452">
      <c r="A525" s="359" t="n"/>
      <c r="B525" s="243" t="n"/>
      <c r="C525" s="243" t="n"/>
      <c r="D525" s="243" t="n"/>
      <c r="E525" s="243" t="n"/>
      <c r="F525" s="243" t="n"/>
      <c r="G525" s="243" t="n"/>
      <c r="H525" s="362" t="n"/>
      <c r="I525" s="243" t="n"/>
      <c r="J525" s="243" t="n"/>
      <c r="K525" s="244" t="n"/>
      <c r="L525" s="78" t="n"/>
    </row>
    <row r="526" ht="22" customHeight="1" s="452">
      <c r="A526" s="359" t="n"/>
      <c r="B526" s="243" t="n"/>
      <c r="C526" s="243" t="n"/>
      <c r="D526" s="243" t="n"/>
      <c r="E526" s="243" t="n"/>
      <c r="F526" s="243" t="n"/>
      <c r="G526" s="243" t="n"/>
      <c r="H526" s="362" t="n"/>
      <c r="I526" s="243" t="n"/>
      <c r="J526" s="243" t="n"/>
      <c r="K526" s="244" t="n"/>
      <c r="L526" s="78" t="n"/>
    </row>
    <row r="527" ht="22" customHeight="1" s="452">
      <c r="A527" s="359" t="n"/>
      <c r="B527" s="243" t="n"/>
      <c r="C527" s="243" t="n"/>
      <c r="D527" s="243" t="n"/>
      <c r="E527" s="243" t="n"/>
      <c r="F527" s="243" t="n"/>
      <c r="G527" s="243" t="n"/>
      <c r="H527" s="362" t="n"/>
      <c r="I527" s="243" t="n"/>
      <c r="J527" s="243" t="n"/>
      <c r="K527" s="244" t="n"/>
      <c r="L527" s="78" t="n"/>
    </row>
    <row r="528" ht="22" customHeight="1" s="452">
      <c r="A528" s="359" t="n"/>
      <c r="B528" s="243" t="n"/>
      <c r="C528" s="243" t="n"/>
      <c r="D528" s="243" t="n"/>
      <c r="E528" s="243" t="n"/>
      <c r="F528" s="243" t="n"/>
      <c r="G528" s="243" t="n"/>
      <c r="H528" s="362" t="n"/>
      <c r="I528" s="243" t="n"/>
      <c r="J528" s="243" t="n"/>
      <c r="K528" s="244" t="n"/>
      <c r="L528" s="78" t="n"/>
    </row>
    <row r="529" ht="22" customHeight="1" s="452">
      <c r="A529" s="359" t="n"/>
      <c r="B529" s="243" t="n"/>
      <c r="C529" s="243" t="n"/>
      <c r="D529" s="243" t="n"/>
      <c r="E529" s="243" t="n"/>
      <c r="F529" s="243" t="n"/>
      <c r="G529" s="243" t="n"/>
      <c r="H529" s="362" t="n"/>
      <c r="I529" s="243" t="n"/>
      <c r="J529" s="243" t="n"/>
      <c r="K529" s="244" t="n"/>
      <c r="L529" s="78" t="n"/>
    </row>
    <row r="530" ht="22" customHeight="1" s="452">
      <c r="A530" s="359" t="n"/>
      <c r="B530" s="243" t="n"/>
      <c r="C530" s="243" t="n"/>
      <c r="D530" s="243" t="n"/>
      <c r="E530" s="243" t="n"/>
      <c r="F530" s="243" t="n"/>
      <c r="G530" s="243" t="n"/>
      <c r="H530" s="362" t="n"/>
      <c r="I530" s="243" t="n"/>
      <c r="J530" s="243" t="n"/>
      <c r="K530" s="244" t="n"/>
      <c r="L530" s="78" t="n"/>
    </row>
    <row r="531" ht="22" customHeight="1" s="452">
      <c r="A531" s="359" t="n"/>
      <c r="B531" s="243" t="n"/>
      <c r="C531" s="243" t="n"/>
      <c r="D531" s="243" t="n"/>
      <c r="E531" s="243" t="n"/>
      <c r="F531" s="243" t="n"/>
      <c r="G531" s="243" t="n"/>
      <c r="H531" s="362" t="n"/>
      <c r="I531" s="243" t="n"/>
      <c r="J531" s="243" t="n"/>
      <c r="K531" s="244" t="n"/>
      <c r="L531" s="78" t="n"/>
    </row>
    <row r="532" ht="22" customHeight="1" s="452">
      <c r="A532" s="359" t="n"/>
      <c r="B532" s="243" t="n"/>
      <c r="C532" s="243" t="n"/>
      <c r="D532" s="243" t="n"/>
      <c r="E532" s="243" t="n"/>
      <c r="F532" s="243" t="n"/>
      <c r="G532" s="243" t="n"/>
      <c r="H532" s="362" t="n"/>
      <c r="I532" s="243" t="n"/>
      <c r="J532" s="243" t="n"/>
      <c r="K532" s="244" t="n"/>
      <c r="L532" s="78" t="n"/>
    </row>
    <row r="533" ht="22" customHeight="1" s="452">
      <c r="A533" s="359" t="n"/>
      <c r="B533" s="243" t="n"/>
      <c r="C533" s="243" t="n"/>
      <c r="D533" s="243" t="n"/>
      <c r="E533" s="243" t="n"/>
      <c r="F533" s="243" t="n"/>
      <c r="G533" s="243" t="n"/>
      <c r="H533" s="362" t="n"/>
      <c r="I533" s="243" t="n"/>
      <c r="J533" s="243" t="n"/>
      <c r="K533" s="244" t="n"/>
      <c r="L533" s="78" t="n"/>
    </row>
    <row r="534" ht="22" customHeight="1" s="452">
      <c r="A534" s="359" t="n"/>
      <c r="B534" s="243" t="n"/>
      <c r="C534" s="243" t="n"/>
      <c r="D534" s="243" t="n"/>
      <c r="E534" s="243" t="n"/>
      <c r="F534" s="243" t="n"/>
      <c r="G534" s="243" t="n"/>
      <c r="H534" s="362" t="n"/>
      <c r="I534" s="243" t="n"/>
      <c r="J534" s="243" t="n"/>
      <c r="K534" s="244" t="n"/>
      <c r="L534" s="78" t="n"/>
    </row>
    <row r="535" ht="22" customHeight="1" s="452">
      <c r="A535" s="359" t="n"/>
      <c r="B535" s="243" t="n"/>
      <c r="C535" s="243" t="n"/>
      <c r="D535" s="243" t="n"/>
      <c r="E535" s="243" t="n"/>
      <c r="F535" s="243" t="n"/>
      <c r="G535" s="243" t="n"/>
      <c r="H535" s="362" t="n"/>
      <c r="I535" s="243" t="n"/>
      <c r="J535" s="243" t="n"/>
      <c r="K535" s="244" t="n"/>
      <c r="L535" s="78" t="n"/>
    </row>
    <row r="536" ht="22" customHeight="1" s="452">
      <c r="A536" s="359" t="n"/>
      <c r="B536" s="243" t="n"/>
      <c r="C536" s="243" t="n"/>
      <c r="D536" s="243" t="n"/>
      <c r="E536" s="243" t="n"/>
      <c r="F536" s="243" t="n"/>
      <c r="G536" s="243" t="n"/>
      <c r="H536" s="362" t="n"/>
      <c r="I536" s="243" t="n"/>
      <c r="J536" s="243" t="n"/>
      <c r="K536" s="244" t="n"/>
      <c r="L536" s="78" t="n"/>
    </row>
    <row r="537" ht="22" customHeight="1" s="452">
      <c r="A537" s="359" t="n"/>
      <c r="B537" s="243" t="n"/>
      <c r="C537" s="243" t="n"/>
      <c r="D537" s="243" t="n"/>
      <c r="E537" s="243" t="n"/>
      <c r="F537" s="243" t="n"/>
      <c r="G537" s="243" t="n"/>
      <c r="H537" s="362" t="n"/>
      <c r="I537" s="243" t="n"/>
      <c r="J537" s="243" t="n"/>
      <c r="K537" s="244" t="n"/>
      <c r="L537" s="78" t="n"/>
    </row>
    <row r="538" ht="22" customHeight="1" s="452">
      <c r="A538" s="359" t="n"/>
      <c r="B538" s="243" t="n"/>
      <c r="C538" s="243" t="n"/>
      <c r="D538" s="243" t="n"/>
      <c r="E538" s="243" t="n"/>
      <c r="F538" s="243" t="n"/>
      <c r="G538" s="243" t="n"/>
      <c r="H538" s="362" t="n"/>
      <c r="I538" s="243" t="n"/>
      <c r="J538" s="243" t="n"/>
      <c r="K538" s="244" t="n"/>
      <c r="L538" s="78" t="n"/>
    </row>
    <row r="539" ht="22" customHeight="1" s="452">
      <c r="A539" s="359" t="n"/>
      <c r="B539" s="243" t="n"/>
      <c r="C539" s="243" t="n"/>
      <c r="D539" s="243" t="n"/>
      <c r="E539" s="243" t="n"/>
      <c r="F539" s="243" t="n"/>
      <c r="G539" s="243" t="n"/>
      <c r="H539" s="362" t="n"/>
      <c r="I539" s="243" t="n"/>
      <c r="J539" s="243" t="n"/>
      <c r="K539" s="244" t="n"/>
      <c r="L539" s="78" t="n"/>
    </row>
    <row r="540" ht="22" customHeight="1" s="452">
      <c r="A540" s="359" t="n"/>
      <c r="B540" s="243" t="n"/>
      <c r="C540" s="243" t="n"/>
      <c r="D540" s="243" t="n"/>
      <c r="E540" s="243" t="n"/>
      <c r="F540" s="243" t="n"/>
      <c r="G540" s="243" t="n"/>
      <c r="H540" s="362" t="n"/>
      <c r="I540" s="243" t="n"/>
      <c r="J540" s="243" t="n"/>
      <c r="K540" s="244" t="n"/>
      <c r="L540" s="78" t="n"/>
    </row>
    <row r="541" ht="22" customHeight="1" s="452">
      <c r="A541" s="359" t="n"/>
      <c r="B541" s="243" t="n"/>
      <c r="C541" s="243" t="n"/>
      <c r="D541" s="243" t="n"/>
      <c r="E541" s="243" t="n"/>
      <c r="F541" s="243" t="n"/>
      <c r="G541" s="243" t="n"/>
      <c r="H541" s="362" t="n"/>
      <c r="I541" s="243" t="n"/>
      <c r="J541" s="243" t="n"/>
      <c r="K541" s="244" t="n"/>
      <c r="L541" s="78" t="n"/>
    </row>
    <row r="542" ht="22" customHeight="1" s="452">
      <c r="A542" s="359" t="n"/>
      <c r="B542" s="243" t="n"/>
      <c r="C542" s="243" t="n"/>
      <c r="D542" s="243" t="n"/>
      <c r="E542" s="243" t="n"/>
      <c r="F542" s="243" t="n"/>
      <c r="G542" s="243" t="n"/>
      <c r="H542" s="362" t="n"/>
      <c r="I542" s="243" t="n"/>
      <c r="J542" s="243" t="n"/>
      <c r="K542" s="244" t="n"/>
      <c r="L542" s="78" t="n"/>
    </row>
    <row r="543" ht="22" customHeight="1" s="452">
      <c r="A543" s="359" t="n"/>
      <c r="B543" s="243" t="n"/>
      <c r="C543" s="243" t="n"/>
      <c r="D543" s="243" t="n"/>
      <c r="E543" s="243" t="n"/>
      <c r="F543" s="243" t="n"/>
      <c r="G543" s="243" t="n"/>
      <c r="H543" s="362" t="n"/>
      <c r="I543" s="243" t="n"/>
      <c r="J543" s="243" t="n"/>
      <c r="K543" s="244" t="n"/>
      <c r="L543" s="78" t="n"/>
    </row>
    <row r="544" ht="22" customHeight="1" s="452">
      <c r="A544" s="359" t="n"/>
      <c r="B544" s="243" t="n"/>
      <c r="C544" s="243" t="n"/>
      <c r="D544" s="243" t="n"/>
      <c r="E544" s="243" t="n"/>
      <c r="F544" s="243" t="n"/>
      <c r="G544" s="243" t="n"/>
      <c r="H544" s="362" t="n"/>
      <c r="I544" s="243" t="n"/>
      <c r="J544" s="243" t="n"/>
      <c r="K544" s="244" t="n"/>
      <c r="L544" s="78" t="n"/>
    </row>
    <row r="545" ht="22" customHeight="1" s="452">
      <c r="A545" s="359" t="n"/>
      <c r="B545" s="243" t="n"/>
      <c r="C545" s="243" t="n"/>
      <c r="D545" s="243" t="n"/>
      <c r="E545" s="243" t="n"/>
      <c r="F545" s="243" t="n"/>
      <c r="G545" s="243" t="n"/>
      <c r="H545" s="362" t="n"/>
      <c r="I545" s="243" t="n"/>
      <c r="J545" s="243" t="n"/>
      <c r="K545" s="244" t="n"/>
      <c r="L545" s="78" t="n"/>
    </row>
    <row r="546" ht="22" customHeight="1" s="452">
      <c r="A546" s="359" t="n"/>
      <c r="B546" s="243" t="n"/>
      <c r="C546" s="243" t="n"/>
      <c r="D546" s="243" t="n"/>
      <c r="E546" s="243" t="n"/>
      <c r="F546" s="243" t="n"/>
      <c r="G546" s="243" t="n"/>
      <c r="H546" s="362" t="n"/>
      <c r="I546" s="243" t="n"/>
      <c r="J546" s="243" t="n"/>
      <c r="K546" s="244" t="n"/>
      <c r="L546" s="78" t="n"/>
    </row>
    <row r="547" ht="22" customHeight="1" s="452">
      <c r="A547" s="359" t="n"/>
      <c r="B547" s="243" t="n"/>
      <c r="C547" s="243" t="n"/>
      <c r="D547" s="243" t="n"/>
      <c r="E547" s="243" t="n"/>
      <c r="F547" s="243" t="n"/>
      <c r="G547" s="243" t="n"/>
      <c r="H547" s="362" t="n"/>
      <c r="I547" s="243" t="n"/>
      <c r="J547" s="243" t="n"/>
      <c r="K547" s="244" t="n"/>
      <c r="L547" s="78" t="n"/>
    </row>
    <row r="548" ht="22" customHeight="1" s="452">
      <c r="A548" s="359" t="n"/>
      <c r="B548" s="243" t="n"/>
      <c r="C548" s="243" t="n"/>
      <c r="D548" s="243" t="n"/>
      <c r="E548" s="243" t="n"/>
      <c r="F548" s="243" t="n"/>
      <c r="G548" s="243" t="n"/>
      <c r="H548" s="362" t="n"/>
      <c r="I548" s="243" t="n"/>
      <c r="J548" s="243" t="n"/>
      <c r="K548" s="244" t="n"/>
      <c r="L548" s="78" t="n"/>
    </row>
    <row r="549" ht="22" customHeight="1" s="452">
      <c r="A549" s="359" t="n"/>
      <c r="B549" s="243" t="n"/>
      <c r="C549" s="243" t="n"/>
      <c r="D549" s="243" t="n"/>
      <c r="E549" s="243" t="n"/>
      <c r="F549" s="243" t="n"/>
      <c r="G549" s="243" t="n"/>
      <c r="H549" s="362" t="n"/>
      <c r="I549" s="243" t="n"/>
      <c r="J549" s="243" t="n"/>
      <c r="K549" s="244" t="n"/>
      <c r="L549" s="78" t="n"/>
    </row>
    <row r="550" ht="22" customHeight="1" s="452">
      <c r="A550" s="359" t="n"/>
      <c r="B550" s="243" t="n"/>
      <c r="C550" s="243" t="n"/>
      <c r="D550" s="243" t="n"/>
      <c r="E550" s="243" t="n"/>
      <c r="F550" s="243" t="n"/>
      <c r="G550" s="243" t="n"/>
      <c r="H550" s="362" t="n"/>
      <c r="I550" s="243" t="n"/>
      <c r="J550" s="243" t="n"/>
      <c r="K550" s="244" t="n"/>
      <c r="L550" s="78" t="n"/>
    </row>
    <row r="551" ht="22" customHeight="1" s="452">
      <c r="A551" s="359" t="n"/>
      <c r="B551" s="243" t="n"/>
      <c r="C551" s="243" t="n"/>
      <c r="D551" s="243" t="n"/>
      <c r="E551" s="243" t="n"/>
      <c r="F551" s="243" t="n"/>
      <c r="G551" s="243" t="n"/>
      <c r="H551" s="362" t="n"/>
      <c r="I551" s="243" t="n"/>
      <c r="J551" s="243" t="n"/>
      <c r="K551" s="244" t="n"/>
      <c r="L551" s="78" t="n"/>
    </row>
    <row r="552" ht="22" customHeight="1" s="452">
      <c r="A552" s="359" t="n"/>
      <c r="B552" s="243" t="n"/>
      <c r="C552" s="243" t="n"/>
      <c r="D552" s="243" t="n"/>
      <c r="E552" s="243" t="n"/>
      <c r="F552" s="243" t="n"/>
      <c r="G552" s="243" t="n"/>
      <c r="H552" s="362" t="n"/>
      <c r="I552" s="243" t="n"/>
      <c r="J552" s="243" t="n"/>
      <c r="K552" s="244" t="n"/>
      <c r="L552" s="78" t="n"/>
    </row>
    <row r="553" ht="22" customHeight="1" s="452">
      <c r="A553" s="359" t="n"/>
      <c r="B553" s="243" t="n"/>
      <c r="C553" s="243" t="n"/>
      <c r="D553" s="243" t="n"/>
      <c r="E553" s="243" t="n"/>
      <c r="F553" s="243" t="n"/>
      <c r="G553" s="243" t="n"/>
      <c r="H553" s="362" t="n"/>
      <c r="I553" s="243" t="n"/>
      <c r="J553" s="243" t="n"/>
      <c r="K553" s="244" t="n"/>
      <c r="L553" s="78" t="n"/>
    </row>
    <row r="554" ht="22" customHeight="1" s="452">
      <c r="A554" s="359" t="n"/>
      <c r="B554" s="243" t="n"/>
      <c r="C554" s="243" t="n"/>
      <c r="D554" s="243" t="n"/>
      <c r="E554" s="243" t="n"/>
      <c r="F554" s="243" t="n"/>
      <c r="G554" s="243" t="n"/>
      <c r="H554" s="362" t="n"/>
      <c r="I554" s="243" t="n"/>
      <c r="J554" s="243" t="n"/>
      <c r="K554" s="244" t="n"/>
      <c r="L554" s="78" t="n"/>
    </row>
    <row r="555" ht="22" customHeight="1" s="452">
      <c r="A555" s="359" t="n"/>
      <c r="B555" s="243" t="n"/>
      <c r="C555" s="243" t="n"/>
      <c r="D555" s="243" t="n"/>
      <c r="E555" s="243" t="n"/>
      <c r="F555" s="243" t="n"/>
      <c r="G555" s="243" t="n"/>
      <c r="H555" s="362" t="n"/>
      <c r="I555" s="243" t="n"/>
      <c r="J555" s="243" t="n"/>
      <c r="K555" s="244" t="n"/>
      <c r="L555" s="78" t="n"/>
    </row>
    <row r="556" ht="22" customHeight="1" s="452">
      <c r="A556" s="359" t="n"/>
      <c r="B556" s="243" t="n"/>
      <c r="C556" s="243" t="n"/>
      <c r="D556" s="243" t="n"/>
      <c r="E556" s="243" t="n"/>
      <c r="F556" s="243" t="n"/>
      <c r="G556" s="243" t="n"/>
      <c r="H556" s="362" t="n"/>
      <c r="I556" s="243" t="n"/>
      <c r="J556" s="243" t="n"/>
      <c r="K556" s="244" t="n"/>
      <c r="L556" s="78" t="n"/>
    </row>
    <row r="557" ht="22" customHeight="1" s="452">
      <c r="A557" s="359" t="n"/>
      <c r="B557" s="243" t="n"/>
      <c r="C557" s="243" t="n"/>
      <c r="D557" s="243" t="n"/>
      <c r="E557" s="243" t="n"/>
      <c r="F557" s="243" t="n"/>
      <c r="G557" s="243" t="n"/>
      <c r="H557" s="362" t="n"/>
      <c r="I557" s="243" t="n"/>
      <c r="J557" s="243" t="n"/>
      <c r="K557" s="244" t="n"/>
      <c r="L557" s="78" t="n"/>
    </row>
    <row r="558" ht="22" customHeight="1" s="452">
      <c r="A558" s="359" t="n"/>
      <c r="B558" s="243" t="n"/>
      <c r="C558" s="243" t="n"/>
      <c r="D558" s="243" t="n"/>
      <c r="E558" s="243" t="n"/>
      <c r="F558" s="243" t="n"/>
      <c r="G558" s="243" t="n"/>
      <c r="H558" s="362" t="n"/>
      <c r="I558" s="243" t="n"/>
      <c r="J558" s="243" t="n"/>
      <c r="K558" s="244" t="n"/>
      <c r="L558" s="78" t="n"/>
    </row>
    <row r="559" ht="22" customHeight="1" s="452">
      <c r="A559" s="359" t="n"/>
      <c r="B559" s="243" t="n"/>
      <c r="C559" s="243" t="n"/>
      <c r="D559" s="243" t="n"/>
      <c r="E559" s="243" t="n"/>
      <c r="F559" s="243" t="n"/>
      <c r="G559" s="243" t="n"/>
      <c r="H559" s="362" t="n"/>
      <c r="I559" s="243" t="n"/>
      <c r="J559" s="243" t="n"/>
      <c r="K559" s="244" t="n"/>
      <c r="L559" s="78" t="n"/>
    </row>
    <row r="560" ht="22" customHeight="1" s="452">
      <c r="A560" s="359" t="n"/>
      <c r="B560" s="243" t="n"/>
      <c r="C560" s="243" t="n"/>
      <c r="D560" s="243" t="n"/>
      <c r="E560" s="243" t="n"/>
      <c r="F560" s="243" t="n"/>
      <c r="G560" s="243" t="n"/>
      <c r="H560" s="362" t="n"/>
      <c r="I560" s="243" t="n"/>
      <c r="J560" s="243" t="n"/>
      <c r="K560" s="244" t="n"/>
      <c r="L560" s="78" t="n"/>
    </row>
    <row r="561" ht="22" customHeight="1" s="452">
      <c r="A561" s="359" t="n"/>
      <c r="B561" s="243" t="n"/>
      <c r="C561" s="243" t="n"/>
      <c r="D561" s="243" t="n"/>
      <c r="E561" s="243" t="n"/>
      <c r="F561" s="243" t="n"/>
      <c r="G561" s="243" t="n"/>
      <c r="H561" s="362" t="n"/>
      <c r="I561" s="243" t="n"/>
      <c r="J561" s="243" t="n"/>
      <c r="K561" s="244" t="n"/>
      <c r="L561" s="78" t="n"/>
    </row>
    <row r="562" ht="22" customHeight="1" s="452">
      <c r="A562" s="359" t="n"/>
      <c r="B562" s="243" t="n"/>
      <c r="C562" s="243" t="n"/>
      <c r="D562" s="243" t="n"/>
      <c r="E562" s="243" t="n"/>
      <c r="F562" s="243" t="n"/>
      <c r="G562" s="243" t="n"/>
      <c r="H562" s="362" t="n"/>
      <c r="I562" s="243" t="n"/>
      <c r="J562" s="243" t="n"/>
      <c r="K562" s="244" t="n"/>
      <c r="L562" s="78" t="n"/>
    </row>
    <row r="563" ht="22" customHeight="1" s="452">
      <c r="A563" s="359" t="n"/>
      <c r="B563" s="243" t="n"/>
      <c r="C563" s="243" t="n"/>
      <c r="D563" s="243" t="n"/>
      <c r="E563" s="243" t="n"/>
      <c r="F563" s="243" t="n"/>
      <c r="G563" s="243" t="n"/>
      <c r="H563" s="362" t="n"/>
      <c r="I563" s="243" t="n"/>
      <c r="J563" s="243" t="n"/>
      <c r="K563" s="244" t="n"/>
      <c r="L563" s="78" t="n"/>
    </row>
    <row r="564" ht="22" customHeight="1" s="452">
      <c r="A564" s="359" t="n"/>
      <c r="B564" s="243" t="n"/>
      <c r="C564" s="243" t="n"/>
      <c r="D564" s="243" t="n"/>
      <c r="E564" s="243" t="n"/>
      <c r="F564" s="243" t="n"/>
      <c r="G564" s="243" t="n"/>
      <c r="H564" s="362" t="n"/>
      <c r="I564" s="243" t="n"/>
      <c r="J564" s="243" t="n"/>
      <c r="K564" s="244" t="n"/>
      <c r="L564" s="78" t="n"/>
    </row>
    <row r="565" ht="22" customHeight="1" s="452">
      <c r="A565" s="359" t="n"/>
      <c r="B565" s="243" t="n"/>
      <c r="C565" s="243" t="n"/>
      <c r="D565" s="243" t="n"/>
      <c r="E565" s="243" t="n"/>
      <c r="F565" s="243" t="n"/>
      <c r="G565" s="243" t="n"/>
      <c r="H565" s="362" t="n"/>
      <c r="I565" s="243" t="n"/>
      <c r="J565" s="243" t="n"/>
      <c r="K565" s="244" t="n"/>
      <c r="L565" s="78" t="n"/>
    </row>
    <row r="566" ht="22" customHeight="1" s="452">
      <c r="A566" s="359" t="n"/>
      <c r="B566" s="243" t="n"/>
      <c r="C566" s="243" t="n"/>
      <c r="D566" s="243" t="n"/>
      <c r="E566" s="243" t="n"/>
      <c r="F566" s="243" t="n"/>
      <c r="G566" s="243" t="n"/>
      <c r="H566" s="362" t="n"/>
      <c r="I566" s="243" t="n"/>
      <c r="J566" s="243" t="n"/>
      <c r="K566" s="244" t="n"/>
      <c r="L566" s="78" t="n"/>
    </row>
    <row r="567" ht="22" customHeight="1" s="452">
      <c r="A567" s="359" t="n"/>
      <c r="B567" s="243" t="n"/>
      <c r="C567" s="243" t="n"/>
      <c r="D567" s="243" t="n"/>
      <c r="E567" s="243" t="n"/>
      <c r="F567" s="243" t="n"/>
      <c r="G567" s="243" t="n"/>
      <c r="H567" s="362" t="n"/>
      <c r="I567" s="243" t="n"/>
      <c r="J567" s="243" t="n"/>
      <c r="K567" s="244" t="n"/>
      <c r="L567" s="78" t="n"/>
    </row>
    <row r="568" ht="22" customHeight="1" s="452">
      <c r="A568" s="359" t="n"/>
      <c r="B568" s="243" t="n"/>
      <c r="C568" s="243" t="n"/>
      <c r="D568" s="243" t="n"/>
      <c r="E568" s="243" t="n"/>
      <c r="F568" s="243" t="n"/>
      <c r="G568" s="243" t="n"/>
      <c r="H568" s="362" t="n"/>
      <c r="I568" s="243" t="n"/>
      <c r="J568" s="243" t="n"/>
      <c r="K568" s="244" t="n"/>
      <c r="L568" s="78" t="n"/>
    </row>
    <row r="569" ht="22" customHeight="1" s="452">
      <c r="A569" s="359" t="n"/>
      <c r="B569" s="243" t="n"/>
      <c r="C569" s="243" t="n"/>
      <c r="D569" s="243" t="n"/>
      <c r="E569" s="243" t="n"/>
      <c r="F569" s="243" t="n"/>
      <c r="G569" s="243" t="n"/>
      <c r="H569" s="362" t="n"/>
      <c r="I569" s="243" t="n"/>
      <c r="J569" s="243" t="n"/>
      <c r="K569" s="244" t="n"/>
      <c r="L569" s="78" t="n"/>
    </row>
    <row r="570" ht="22" customHeight="1" s="452">
      <c r="A570" s="359" t="n"/>
      <c r="B570" s="243" t="n"/>
      <c r="C570" s="243" t="n"/>
      <c r="D570" s="243" t="n"/>
      <c r="E570" s="243" t="n"/>
      <c r="F570" s="243" t="n"/>
      <c r="G570" s="243" t="n"/>
      <c r="H570" s="362" t="n"/>
      <c r="I570" s="243" t="n"/>
      <c r="J570" s="243" t="n"/>
      <c r="K570" s="244" t="n"/>
      <c r="L570" s="78" t="n"/>
    </row>
    <row r="571" ht="22" customHeight="1" s="452">
      <c r="A571" s="359" t="n"/>
      <c r="B571" s="243" t="n"/>
      <c r="C571" s="243" t="n"/>
      <c r="D571" s="243" t="n"/>
      <c r="E571" s="243" t="n"/>
      <c r="F571" s="243" t="n"/>
      <c r="G571" s="243" t="n"/>
      <c r="H571" s="362" t="n"/>
      <c r="I571" s="243" t="n"/>
      <c r="J571" s="243" t="n"/>
      <c r="K571" s="244" t="n"/>
      <c r="L571" s="78" t="n"/>
    </row>
    <row r="572" ht="22" customHeight="1" s="452">
      <c r="A572" s="359" t="n"/>
      <c r="B572" s="243" t="n"/>
      <c r="C572" s="243" t="n"/>
      <c r="D572" s="243" t="n"/>
      <c r="E572" s="243" t="n"/>
      <c r="F572" s="243" t="n"/>
      <c r="G572" s="243" t="n"/>
      <c r="H572" s="362" t="n"/>
      <c r="I572" s="243" t="n"/>
      <c r="J572" s="243" t="n"/>
      <c r="K572" s="244" t="n"/>
      <c r="L572" s="78" t="n"/>
    </row>
    <row r="573" ht="22" customHeight="1" s="452">
      <c r="A573" s="359" t="n"/>
      <c r="B573" s="243" t="n"/>
      <c r="C573" s="243" t="n"/>
      <c r="D573" s="243" t="n"/>
      <c r="E573" s="243" t="n"/>
      <c r="F573" s="243" t="n"/>
      <c r="G573" s="243" t="n"/>
      <c r="H573" s="362" t="n"/>
      <c r="I573" s="243" t="n"/>
      <c r="J573" s="243" t="n"/>
      <c r="K573" s="244" t="n"/>
      <c r="L573" s="78" t="n"/>
    </row>
    <row r="574" ht="22" customHeight="1" s="452">
      <c r="A574" s="359" t="n"/>
      <c r="B574" s="243" t="n"/>
      <c r="C574" s="243" t="n"/>
      <c r="D574" s="243" t="n"/>
      <c r="E574" s="243" t="n"/>
      <c r="F574" s="243" t="n"/>
      <c r="G574" s="243" t="n"/>
      <c r="H574" s="362" t="n"/>
      <c r="I574" s="243" t="n"/>
      <c r="J574" s="243" t="n"/>
      <c r="K574" s="244" t="n"/>
      <c r="L574" s="78" t="n"/>
    </row>
    <row r="575" ht="22" customHeight="1" s="452">
      <c r="A575" s="359" t="n"/>
      <c r="B575" s="243" t="n"/>
      <c r="C575" s="243" t="n"/>
      <c r="D575" s="243" t="n"/>
      <c r="E575" s="243" t="n"/>
      <c r="F575" s="243" t="n"/>
      <c r="G575" s="243" t="n"/>
      <c r="H575" s="362" t="n"/>
      <c r="I575" s="243" t="n"/>
      <c r="J575" s="243" t="n"/>
      <c r="K575" s="244" t="n"/>
      <c r="L575" s="78" t="n"/>
    </row>
    <row r="576" ht="22" customHeight="1" s="452">
      <c r="A576" s="359" t="n"/>
      <c r="B576" s="243" t="n"/>
      <c r="C576" s="243" t="n"/>
      <c r="D576" s="243" t="n"/>
      <c r="E576" s="243" t="n"/>
      <c r="F576" s="243" t="n"/>
      <c r="G576" s="243" t="n"/>
      <c r="H576" s="362" t="n"/>
      <c r="I576" s="243" t="n"/>
      <c r="J576" s="243" t="n"/>
      <c r="K576" s="244" t="n"/>
      <c r="L576" s="78" t="n"/>
    </row>
    <row r="577" ht="22" customHeight="1" s="452">
      <c r="A577" s="359" t="n"/>
      <c r="B577" s="243" t="n"/>
      <c r="C577" s="243" t="n"/>
      <c r="D577" s="243" t="n"/>
      <c r="E577" s="243" t="n"/>
      <c r="F577" s="243" t="n"/>
      <c r="G577" s="243" t="n"/>
      <c r="H577" s="362" t="n"/>
      <c r="I577" s="243" t="n"/>
      <c r="J577" s="243" t="n"/>
      <c r="K577" s="244" t="n"/>
      <c r="L577" s="78" t="n"/>
    </row>
    <row r="578" ht="22" customHeight="1" s="452">
      <c r="A578" s="359" t="n"/>
      <c r="B578" s="243" t="n"/>
      <c r="C578" s="243" t="n"/>
      <c r="D578" s="243" t="n"/>
      <c r="E578" s="243" t="n"/>
      <c r="F578" s="243" t="n"/>
      <c r="G578" s="243" t="n"/>
      <c r="H578" s="362" t="n"/>
      <c r="I578" s="243" t="n"/>
      <c r="J578" s="243" t="n"/>
      <c r="K578" s="244" t="n"/>
      <c r="L578" s="78" t="n"/>
    </row>
    <row r="579" ht="22" customHeight="1" s="452">
      <c r="A579" s="359" t="n"/>
      <c r="B579" s="243" t="n"/>
      <c r="C579" s="243" t="n"/>
      <c r="D579" s="243" t="n"/>
      <c r="E579" s="243" t="n"/>
      <c r="F579" s="243" t="n"/>
      <c r="G579" s="243" t="n"/>
      <c r="H579" s="362" t="n"/>
      <c r="I579" s="243" t="n"/>
      <c r="J579" s="243" t="n"/>
      <c r="K579" s="244" t="n"/>
      <c r="L579" s="78" t="n"/>
    </row>
    <row r="580" ht="22" customHeight="1" s="452">
      <c r="A580" s="359" t="n"/>
      <c r="B580" s="243" t="n"/>
      <c r="C580" s="243" t="n"/>
      <c r="D580" s="243" t="n"/>
      <c r="E580" s="243" t="n"/>
      <c r="F580" s="243" t="n"/>
      <c r="G580" s="243" t="n"/>
      <c r="H580" s="362" t="n"/>
      <c r="I580" s="243" t="n"/>
      <c r="J580" s="243" t="n"/>
      <c r="K580" s="244" t="n"/>
      <c r="L580" s="78" t="n"/>
    </row>
    <row r="581" ht="22" customHeight="1" s="452">
      <c r="A581" s="359" t="n"/>
      <c r="B581" s="243" t="n"/>
      <c r="C581" s="243" t="n"/>
      <c r="D581" s="243" t="n"/>
      <c r="E581" s="243" t="n"/>
      <c r="F581" s="243" t="n"/>
      <c r="G581" s="243" t="n"/>
      <c r="H581" s="362" t="n"/>
      <c r="I581" s="243" t="n"/>
      <c r="J581" s="243" t="n"/>
      <c r="K581" s="244" t="n"/>
      <c r="L581" s="78" t="n"/>
    </row>
    <row r="582" ht="22" customHeight="1" s="452">
      <c r="A582" s="359" t="n"/>
      <c r="B582" s="243" t="n"/>
      <c r="C582" s="243" t="n"/>
      <c r="D582" s="243" t="n"/>
      <c r="E582" s="243" t="n"/>
      <c r="F582" s="243" t="n"/>
      <c r="G582" s="243" t="n"/>
      <c r="H582" s="362" t="n"/>
      <c r="I582" s="243" t="n"/>
      <c r="J582" s="243" t="n"/>
      <c r="K582" s="244" t="n"/>
      <c r="L582" s="78" t="n"/>
    </row>
    <row r="583" ht="22" customHeight="1" s="452">
      <c r="A583" s="359" t="n"/>
      <c r="B583" s="243" t="n"/>
      <c r="C583" s="243" t="n"/>
      <c r="D583" s="243" t="n"/>
      <c r="E583" s="243" t="n"/>
      <c r="F583" s="243" t="n"/>
      <c r="G583" s="243" t="n"/>
      <c r="H583" s="362" t="n"/>
      <c r="I583" s="243" t="n"/>
      <c r="J583" s="243" t="n"/>
      <c r="K583" s="244" t="n"/>
      <c r="L583" s="78" t="n"/>
    </row>
    <row r="584" ht="22" customHeight="1" s="452">
      <c r="A584" s="359" t="n"/>
      <c r="B584" s="243" t="n"/>
      <c r="C584" s="243" t="n"/>
      <c r="D584" s="243" t="n"/>
      <c r="E584" s="243" t="n"/>
      <c r="F584" s="243" t="n"/>
      <c r="G584" s="243" t="n"/>
      <c r="H584" s="362" t="n"/>
      <c r="I584" s="243" t="n"/>
      <c r="J584" s="243" t="n"/>
      <c r="K584" s="244" t="n"/>
      <c r="L584" s="78" t="n"/>
    </row>
    <row r="585" ht="22" customHeight="1" s="452">
      <c r="A585" s="359" t="n"/>
      <c r="B585" s="243" t="n"/>
      <c r="C585" s="243" t="n"/>
      <c r="D585" s="243" t="n"/>
      <c r="E585" s="243" t="n"/>
      <c r="F585" s="243" t="n"/>
      <c r="G585" s="243" t="n"/>
      <c r="H585" s="362" t="n"/>
      <c r="I585" s="243" t="n"/>
      <c r="J585" s="243" t="n"/>
      <c r="K585" s="244" t="n"/>
      <c r="L585" s="78" t="n"/>
    </row>
    <row r="586" ht="22" customHeight="1" s="452">
      <c r="A586" s="359" t="n"/>
      <c r="B586" s="243" t="n"/>
      <c r="C586" s="243" t="n"/>
      <c r="D586" s="243" t="n"/>
      <c r="E586" s="243" t="n"/>
      <c r="F586" s="243" t="n"/>
      <c r="G586" s="243" t="n"/>
      <c r="H586" s="362" t="n"/>
      <c r="I586" s="243" t="n"/>
      <c r="J586" s="243" t="n"/>
      <c r="K586" s="244" t="n"/>
      <c r="L586" s="78" t="n"/>
    </row>
    <row r="587" ht="22" customHeight="1" s="452">
      <c r="A587" s="359" t="n"/>
      <c r="B587" s="243" t="n"/>
      <c r="C587" s="243" t="n"/>
      <c r="D587" s="243" t="n"/>
      <c r="E587" s="243" t="n"/>
      <c r="F587" s="243" t="n"/>
      <c r="G587" s="243" t="n"/>
      <c r="H587" s="362" t="n"/>
      <c r="I587" s="243" t="n"/>
      <c r="J587" s="243" t="n"/>
      <c r="K587" s="244" t="n"/>
      <c r="L587" s="78" t="n"/>
    </row>
    <row r="588" ht="22" customHeight="1" s="452">
      <c r="A588" s="359" t="n"/>
      <c r="B588" s="243" t="n"/>
      <c r="C588" s="243" t="n"/>
      <c r="D588" s="243" t="n"/>
      <c r="E588" s="243" t="n"/>
      <c r="F588" s="243" t="n"/>
      <c r="G588" s="243" t="n"/>
      <c r="H588" s="362" t="n"/>
      <c r="I588" s="243" t="n"/>
      <c r="J588" s="243" t="n"/>
      <c r="K588" s="244" t="n"/>
      <c r="L588" s="78" t="n"/>
    </row>
    <row r="589" ht="22" customHeight="1" s="452">
      <c r="A589" s="359" t="n"/>
      <c r="B589" s="243" t="n"/>
      <c r="C589" s="243" t="n"/>
      <c r="D589" s="243" t="n"/>
      <c r="E589" s="243" t="n"/>
      <c r="F589" s="243" t="n"/>
      <c r="G589" s="243" t="n"/>
      <c r="H589" s="362" t="n"/>
      <c r="I589" s="243" t="n"/>
      <c r="J589" s="243" t="n"/>
      <c r="K589" s="244" t="n"/>
      <c r="L589" s="78" t="n"/>
    </row>
    <row r="590" ht="22" customHeight="1" s="452">
      <c r="A590" s="359" t="n"/>
      <c r="B590" s="243" t="n"/>
      <c r="C590" s="243" t="n"/>
      <c r="D590" s="243" t="n"/>
      <c r="E590" s="243" t="n"/>
      <c r="F590" s="243" t="n"/>
      <c r="G590" s="243" t="n"/>
      <c r="H590" s="362" t="n"/>
      <c r="I590" s="243" t="n"/>
      <c r="J590" s="243" t="n"/>
      <c r="K590" s="244" t="n"/>
      <c r="L590" s="78" t="n"/>
    </row>
    <row r="591" ht="22" customHeight="1" s="452">
      <c r="A591" s="359" t="n"/>
      <c r="B591" s="243" t="n"/>
      <c r="C591" s="243" t="n"/>
      <c r="D591" s="243" t="n"/>
      <c r="E591" s="243" t="n"/>
      <c r="F591" s="243" t="n"/>
      <c r="G591" s="243" t="n"/>
      <c r="H591" s="362" t="n"/>
      <c r="I591" s="243" t="n"/>
      <c r="J591" s="243" t="n"/>
      <c r="K591" s="244" t="n"/>
      <c r="L591" s="78" t="n"/>
    </row>
    <row r="592" ht="22" customHeight="1" s="452">
      <c r="A592" s="359" t="n"/>
      <c r="B592" s="243" t="n"/>
      <c r="C592" s="243" t="n"/>
      <c r="D592" s="243" t="n"/>
      <c r="E592" s="243" t="n"/>
      <c r="F592" s="243" t="n"/>
      <c r="G592" s="243" t="n"/>
      <c r="H592" s="362" t="n"/>
      <c r="I592" s="243" t="n"/>
      <c r="J592" s="243" t="n"/>
      <c r="K592" s="244" t="n"/>
      <c r="L592" s="78" t="n"/>
    </row>
    <row r="593" ht="22" customHeight="1" s="452">
      <c r="A593" s="359" t="n"/>
      <c r="B593" s="243" t="n"/>
      <c r="C593" s="243" t="n"/>
      <c r="D593" s="243" t="n"/>
      <c r="E593" s="243" t="n"/>
      <c r="F593" s="243" t="n"/>
      <c r="G593" s="243" t="n"/>
      <c r="H593" s="362" t="n"/>
      <c r="I593" s="243" t="n"/>
      <c r="J593" s="243" t="n"/>
      <c r="K593" s="244" t="n"/>
      <c r="L593" s="78" t="n"/>
    </row>
    <row r="594" ht="22" customHeight="1" s="452">
      <c r="A594" s="359" t="n"/>
      <c r="B594" s="243" t="n"/>
      <c r="C594" s="243" t="n"/>
      <c r="D594" s="243" t="n"/>
      <c r="E594" s="243" t="n"/>
      <c r="F594" s="243" t="n"/>
      <c r="G594" s="243" t="n"/>
      <c r="H594" s="362" t="n"/>
      <c r="I594" s="243" t="n"/>
      <c r="J594" s="243" t="n"/>
      <c r="K594" s="244" t="n"/>
      <c r="L594" s="78" t="n"/>
    </row>
    <row r="595" ht="22" customHeight="1" s="452">
      <c r="A595" s="359" t="n"/>
      <c r="B595" s="243" t="n"/>
      <c r="C595" s="243" t="n"/>
      <c r="D595" s="243" t="n"/>
      <c r="E595" s="243" t="n"/>
      <c r="F595" s="243" t="n"/>
      <c r="G595" s="243" t="n"/>
      <c r="H595" s="362" t="n"/>
      <c r="I595" s="243" t="n"/>
      <c r="J595" s="243" t="n"/>
      <c r="K595" s="244" t="n"/>
      <c r="L595" s="78" t="n"/>
    </row>
    <row r="596" ht="22" customHeight="1" s="452">
      <c r="A596" s="359" t="n"/>
      <c r="B596" s="243" t="n"/>
      <c r="C596" s="243" t="n"/>
      <c r="D596" s="243" t="n"/>
      <c r="E596" s="243" t="n"/>
      <c r="F596" s="243" t="n"/>
      <c r="G596" s="243" t="n"/>
      <c r="H596" s="362" t="n"/>
      <c r="I596" s="243" t="n"/>
      <c r="J596" s="243" t="n"/>
      <c r="K596" s="244" t="n"/>
      <c r="L596" s="78" t="n"/>
    </row>
    <row r="597" ht="22" customHeight="1" s="452">
      <c r="A597" s="359" t="n"/>
      <c r="B597" s="243" t="n"/>
      <c r="C597" s="243" t="n"/>
      <c r="D597" s="243" t="n"/>
      <c r="E597" s="243" t="n"/>
      <c r="F597" s="243" t="n"/>
      <c r="G597" s="243" t="n"/>
      <c r="H597" s="362" t="n"/>
      <c r="I597" s="243" t="n"/>
      <c r="J597" s="243" t="n"/>
      <c r="K597" s="244" t="n"/>
      <c r="L597" s="78" t="n"/>
    </row>
    <row r="598" ht="22" customHeight="1" s="452">
      <c r="A598" s="359" t="n"/>
      <c r="B598" s="243" t="n"/>
      <c r="C598" s="243" t="n"/>
      <c r="D598" s="243" t="n"/>
      <c r="E598" s="243" t="n"/>
      <c r="F598" s="243" t="n"/>
      <c r="G598" s="243" t="n"/>
      <c r="H598" s="362" t="n"/>
      <c r="I598" s="243" t="n"/>
      <c r="J598" s="243" t="n"/>
      <c r="K598" s="244" t="n"/>
      <c r="L598" s="78" t="n"/>
    </row>
    <row r="599" ht="22" customHeight="1" s="452">
      <c r="A599" s="359" t="n"/>
      <c r="B599" s="243" t="n"/>
      <c r="C599" s="243" t="n"/>
      <c r="D599" s="243" t="n"/>
      <c r="E599" s="243" t="n"/>
      <c r="F599" s="243" t="n"/>
      <c r="G599" s="243" t="n"/>
      <c r="H599" s="362" t="n"/>
      <c r="I599" s="243" t="n"/>
      <c r="J599" s="243" t="n"/>
      <c r="K599" s="244" t="n"/>
      <c r="L599" s="78" t="n"/>
    </row>
    <row r="600" ht="22" customHeight="1" s="452">
      <c r="A600" s="359" t="n"/>
      <c r="B600" s="243" t="n"/>
      <c r="C600" s="243" t="n"/>
      <c r="D600" s="243" t="n"/>
      <c r="E600" s="243" t="n"/>
      <c r="F600" s="243" t="n"/>
      <c r="G600" s="243" t="n"/>
      <c r="H600" s="362" t="n"/>
      <c r="I600" s="243" t="n"/>
      <c r="J600" s="243" t="n"/>
      <c r="K600" s="244" t="n"/>
      <c r="L600" s="78" t="n"/>
    </row>
    <row r="601" ht="22" customHeight="1" s="452">
      <c r="A601" s="359" t="n"/>
      <c r="B601" s="243" t="n"/>
      <c r="C601" s="243" t="n"/>
      <c r="D601" s="243" t="n"/>
      <c r="E601" s="243" t="n"/>
      <c r="F601" s="243" t="n"/>
      <c r="G601" s="243" t="n"/>
      <c r="H601" s="362" t="n"/>
      <c r="I601" s="243" t="n"/>
      <c r="J601" s="243" t="n"/>
      <c r="K601" s="244" t="n"/>
      <c r="L601" s="78" t="n"/>
    </row>
    <row r="602" ht="22" customHeight="1" s="452">
      <c r="A602" s="359" t="n"/>
      <c r="B602" s="243" t="n"/>
      <c r="C602" s="243" t="n"/>
      <c r="D602" s="243" t="n"/>
      <c r="E602" s="243" t="n"/>
      <c r="F602" s="243" t="n"/>
      <c r="G602" s="243" t="n"/>
      <c r="H602" s="362" t="n"/>
      <c r="I602" s="243" t="n"/>
      <c r="J602" s="243" t="n"/>
      <c r="K602" s="244" t="n"/>
      <c r="L602" s="78" t="n"/>
    </row>
    <row r="603" ht="22" customHeight="1" s="452">
      <c r="A603" s="359" t="n"/>
      <c r="B603" s="243" t="n"/>
      <c r="C603" s="243" t="n"/>
      <c r="D603" s="243" t="n"/>
      <c r="E603" s="243" t="n"/>
      <c r="F603" s="243" t="n"/>
      <c r="G603" s="243" t="n"/>
      <c r="H603" s="362" t="n"/>
      <c r="I603" s="243" t="n"/>
      <c r="J603" s="243" t="n"/>
      <c r="K603" s="244" t="n"/>
      <c r="L603" s="78" t="n"/>
    </row>
    <row r="604" ht="22" customHeight="1" s="452">
      <c r="A604" s="359" t="n"/>
      <c r="B604" s="243" t="n"/>
      <c r="C604" s="243" t="n"/>
      <c r="D604" s="243" t="n"/>
      <c r="E604" s="243" t="n"/>
      <c r="F604" s="243" t="n"/>
      <c r="G604" s="243" t="n"/>
      <c r="H604" s="362" t="n"/>
      <c r="I604" s="243" t="n"/>
      <c r="J604" s="243" t="n"/>
      <c r="K604" s="244" t="n"/>
      <c r="L604" s="78" t="n"/>
    </row>
    <row r="605" ht="22" customHeight="1" s="452">
      <c r="A605" s="359" t="n"/>
      <c r="B605" s="243" t="n"/>
      <c r="C605" s="243" t="n"/>
      <c r="D605" s="243" t="n"/>
      <c r="E605" s="243" t="n"/>
      <c r="F605" s="243" t="n"/>
      <c r="G605" s="243" t="n"/>
      <c r="H605" s="362" t="n"/>
      <c r="I605" s="243" t="n"/>
      <c r="J605" s="243" t="n"/>
      <c r="K605" s="244" t="n"/>
      <c r="L605" s="78" t="n"/>
    </row>
    <row r="606" ht="22" customHeight="1" s="452">
      <c r="A606" s="359" t="n"/>
      <c r="B606" s="243" t="n"/>
      <c r="C606" s="243" t="n"/>
      <c r="D606" s="243" t="n"/>
      <c r="E606" s="243" t="n"/>
      <c r="F606" s="243" t="n"/>
      <c r="G606" s="243" t="n"/>
      <c r="H606" s="362" t="n"/>
      <c r="I606" s="243" t="n"/>
      <c r="J606" s="243" t="n"/>
      <c r="K606" s="244" t="n"/>
      <c r="L606" s="78" t="n"/>
    </row>
    <row r="607" ht="22" customHeight="1" s="452">
      <c r="A607" s="359" t="n"/>
      <c r="B607" s="243" t="n"/>
      <c r="C607" s="243" t="n"/>
      <c r="D607" s="243" t="n"/>
      <c r="E607" s="243" t="n"/>
      <c r="F607" s="243" t="n"/>
      <c r="G607" s="243" t="n"/>
      <c r="H607" s="362" t="n"/>
      <c r="I607" s="243" t="n"/>
      <c r="J607" s="243" t="n"/>
      <c r="K607" s="244" t="n"/>
      <c r="L607" s="78" t="n"/>
    </row>
    <row r="608" ht="22" customHeight="1" s="452">
      <c r="A608" s="359" t="n"/>
      <c r="B608" s="243" t="n"/>
      <c r="C608" s="243" t="n"/>
      <c r="D608" s="243" t="n"/>
      <c r="E608" s="243" t="n"/>
      <c r="F608" s="243" t="n"/>
      <c r="G608" s="243" t="n"/>
      <c r="H608" s="362" t="n"/>
      <c r="I608" s="243" t="n"/>
      <c r="J608" s="243" t="n"/>
      <c r="K608" s="244" t="n"/>
      <c r="L608" s="78" t="n"/>
    </row>
    <row r="609" ht="22" customHeight="1" s="452">
      <c r="A609" s="359" t="n"/>
      <c r="B609" s="243" t="n"/>
      <c r="C609" s="243" t="n"/>
      <c r="D609" s="243" t="n"/>
      <c r="E609" s="243" t="n"/>
      <c r="F609" s="243" t="n"/>
      <c r="G609" s="243" t="n"/>
      <c r="H609" s="362" t="n"/>
      <c r="I609" s="243" t="n"/>
      <c r="J609" s="243" t="n"/>
      <c r="K609" s="244" t="n"/>
      <c r="L609" s="78" t="n"/>
    </row>
    <row r="610" ht="22" customHeight="1" s="452">
      <c r="A610" s="359" t="n"/>
      <c r="B610" s="243" t="n"/>
      <c r="C610" s="243" t="n"/>
      <c r="D610" s="243" t="n"/>
      <c r="E610" s="243" t="n"/>
      <c r="F610" s="243" t="n"/>
      <c r="G610" s="243" t="n"/>
      <c r="H610" s="362" t="n"/>
      <c r="I610" s="243" t="n"/>
      <c r="J610" s="243" t="n"/>
      <c r="K610" s="244" t="n"/>
      <c r="L610" s="78" t="n"/>
    </row>
    <row r="611" ht="22" customHeight="1" s="452">
      <c r="A611" s="359" t="n"/>
      <c r="B611" s="243" t="n"/>
      <c r="C611" s="243" t="n"/>
      <c r="D611" s="243" t="n"/>
      <c r="E611" s="243" t="n"/>
      <c r="F611" s="243" t="n"/>
      <c r="G611" s="243" t="n"/>
      <c r="H611" s="362" t="n"/>
      <c r="I611" s="243" t="n"/>
      <c r="J611" s="243" t="n"/>
      <c r="K611" s="244" t="n"/>
      <c r="L611" s="78" t="n"/>
    </row>
    <row r="612" ht="22" customHeight="1" s="452">
      <c r="A612" s="359" t="n"/>
      <c r="B612" s="243" t="n"/>
      <c r="C612" s="243" t="n"/>
      <c r="D612" s="243" t="n"/>
      <c r="E612" s="243" t="n"/>
      <c r="F612" s="243" t="n"/>
      <c r="G612" s="243" t="n"/>
      <c r="H612" s="362" t="n"/>
      <c r="I612" s="243" t="n"/>
      <c r="J612" s="243" t="n"/>
      <c r="K612" s="244" t="n"/>
      <c r="L612" s="78" t="n"/>
    </row>
    <row r="613" ht="22" customHeight="1" s="452">
      <c r="A613" s="359" t="n"/>
      <c r="B613" s="243" t="n"/>
      <c r="C613" s="243" t="n"/>
      <c r="D613" s="243" t="n"/>
      <c r="E613" s="243" t="n"/>
      <c r="F613" s="243" t="n"/>
      <c r="G613" s="243" t="n"/>
      <c r="H613" s="362" t="n"/>
      <c r="I613" s="243" t="n"/>
      <c r="J613" s="243" t="n"/>
      <c r="K613" s="244" t="n"/>
      <c r="L613" s="78" t="n"/>
    </row>
    <row r="614" ht="22" customHeight="1" s="452">
      <c r="A614" s="359" t="n"/>
      <c r="B614" s="243" t="n"/>
      <c r="C614" s="243" t="n"/>
      <c r="D614" s="243" t="n"/>
      <c r="E614" s="243" t="n"/>
      <c r="F614" s="243" t="n"/>
      <c r="G614" s="243" t="n"/>
      <c r="H614" s="362" t="n"/>
      <c r="I614" s="243" t="n"/>
      <c r="J614" s="243" t="n"/>
      <c r="K614" s="244" t="n"/>
      <c r="L614" s="78" t="n"/>
    </row>
    <row r="615" ht="22" customHeight="1" s="452">
      <c r="A615" s="359" t="n"/>
      <c r="B615" s="243" t="n"/>
      <c r="C615" s="243" t="n"/>
      <c r="D615" s="243" t="n"/>
      <c r="E615" s="243" t="n"/>
      <c r="F615" s="243" t="n"/>
      <c r="G615" s="243" t="n"/>
      <c r="H615" s="362" t="n"/>
      <c r="I615" s="243" t="n"/>
      <c r="J615" s="243" t="n"/>
      <c r="K615" s="244" t="n"/>
      <c r="L615" s="78" t="n"/>
    </row>
    <row r="616" ht="22" customHeight="1" s="452">
      <c r="A616" s="359" t="n"/>
      <c r="B616" s="243" t="n"/>
      <c r="C616" s="243" t="n"/>
      <c r="D616" s="243" t="n"/>
      <c r="E616" s="243" t="n"/>
      <c r="F616" s="243" t="n"/>
      <c r="G616" s="243" t="n"/>
      <c r="H616" s="362" t="n"/>
      <c r="I616" s="243" t="n"/>
      <c r="J616" s="243" t="n"/>
      <c r="K616" s="244" t="n"/>
      <c r="L616" s="78" t="n"/>
    </row>
    <row r="617" ht="22" customHeight="1" s="452">
      <c r="A617" s="359" t="n"/>
      <c r="B617" s="243" t="n"/>
      <c r="C617" s="243" t="n"/>
      <c r="D617" s="243" t="n"/>
      <c r="E617" s="243" t="n"/>
      <c r="F617" s="243" t="n"/>
      <c r="G617" s="243" t="n"/>
      <c r="H617" s="362" t="n"/>
      <c r="I617" s="243" t="n"/>
      <c r="J617" s="243" t="n"/>
      <c r="K617" s="244" t="n"/>
      <c r="L617" s="78" t="n"/>
    </row>
    <row r="618" ht="22" customHeight="1" s="452">
      <c r="A618" s="359" t="n"/>
      <c r="B618" s="243" t="n"/>
      <c r="C618" s="243" t="n"/>
      <c r="D618" s="243" t="n"/>
      <c r="E618" s="243" t="n"/>
      <c r="F618" s="243" t="n"/>
      <c r="G618" s="243" t="n"/>
      <c r="H618" s="362" t="n"/>
      <c r="I618" s="243" t="n"/>
      <c r="J618" s="243" t="n"/>
      <c r="K618" s="244" t="n"/>
      <c r="L618" s="78" t="n"/>
    </row>
    <row r="619" ht="22" customHeight="1" s="452">
      <c r="A619" s="359" t="n"/>
      <c r="B619" s="243" t="n"/>
      <c r="C619" s="243" t="n"/>
      <c r="D619" s="243" t="n"/>
      <c r="E619" s="243" t="n"/>
      <c r="F619" s="243" t="n"/>
      <c r="G619" s="243" t="n"/>
      <c r="H619" s="362" t="n"/>
      <c r="I619" s="243" t="n"/>
      <c r="J619" s="243" t="n"/>
      <c r="K619" s="244" t="n"/>
      <c r="L619" s="78" t="n"/>
    </row>
    <row r="620" ht="22" customHeight="1" s="452">
      <c r="A620" s="359" t="n"/>
      <c r="B620" s="243" t="n"/>
      <c r="C620" s="243" t="n"/>
      <c r="D620" s="243" t="n"/>
      <c r="E620" s="243" t="n"/>
      <c r="F620" s="243" t="n"/>
      <c r="G620" s="243" t="n"/>
      <c r="H620" s="362" t="n"/>
      <c r="I620" s="243" t="n"/>
      <c r="J620" s="243" t="n"/>
      <c r="K620" s="244" t="n"/>
      <c r="L620" s="78" t="n"/>
    </row>
    <row r="621" ht="22" customHeight="1" s="452">
      <c r="A621" s="359" t="n"/>
      <c r="B621" s="243" t="n"/>
      <c r="C621" s="243" t="n"/>
      <c r="D621" s="243" t="n"/>
      <c r="E621" s="243" t="n"/>
      <c r="F621" s="243" t="n"/>
      <c r="G621" s="243" t="n"/>
      <c r="H621" s="362" t="n"/>
      <c r="I621" s="243" t="n"/>
      <c r="J621" s="243" t="n"/>
      <c r="K621" s="244" t="n"/>
      <c r="L621" s="78" t="n"/>
    </row>
    <row r="622" ht="22" customHeight="1" s="452">
      <c r="A622" s="359" t="n"/>
      <c r="B622" s="243" t="n"/>
      <c r="C622" s="243" t="n"/>
      <c r="D622" s="243" t="n"/>
      <c r="E622" s="243" t="n"/>
      <c r="F622" s="243" t="n"/>
      <c r="G622" s="243" t="n"/>
      <c r="H622" s="362" t="n"/>
      <c r="I622" s="243" t="n"/>
      <c r="J622" s="243" t="n"/>
      <c r="K622" s="244" t="n"/>
      <c r="L622" s="78" t="n"/>
    </row>
    <row r="623" ht="22" customHeight="1" s="452">
      <c r="A623" s="359" t="n"/>
      <c r="B623" s="243" t="n"/>
      <c r="C623" s="243" t="n"/>
      <c r="D623" s="243" t="n"/>
      <c r="E623" s="243" t="n"/>
      <c r="F623" s="243" t="n"/>
      <c r="G623" s="243" t="n"/>
      <c r="H623" s="362" t="n"/>
      <c r="I623" s="243" t="n"/>
      <c r="J623" s="243" t="n"/>
      <c r="K623" s="244" t="n"/>
      <c r="L623" s="78" t="n"/>
    </row>
    <row r="624" ht="22" customHeight="1" s="452">
      <c r="A624" s="359" t="n"/>
      <c r="B624" s="243" t="n"/>
      <c r="C624" s="243" t="n"/>
      <c r="D624" s="243" t="n"/>
      <c r="E624" s="243" t="n"/>
      <c r="F624" s="243" t="n"/>
      <c r="G624" s="243" t="n"/>
      <c r="H624" s="362" t="n"/>
      <c r="I624" s="243" t="n"/>
      <c r="J624" s="243" t="n"/>
      <c r="K624" s="244" t="n"/>
      <c r="L624" s="78" t="n"/>
    </row>
    <row r="625" ht="22" customHeight="1" s="452">
      <c r="A625" s="359" t="n"/>
      <c r="B625" s="243" t="n"/>
      <c r="C625" s="243" t="n"/>
      <c r="D625" s="243" t="n"/>
      <c r="E625" s="243" t="n"/>
      <c r="F625" s="243" t="n"/>
      <c r="G625" s="243" t="n"/>
      <c r="H625" s="362" t="n"/>
      <c r="I625" s="243" t="n"/>
      <c r="J625" s="243" t="n"/>
      <c r="K625" s="244" t="n"/>
      <c r="L625" s="78" t="n"/>
    </row>
    <row r="626" ht="22" customHeight="1" s="452">
      <c r="A626" s="359" t="n"/>
      <c r="B626" s="243" t="n"/>
      <c r="C626" s="243" t="n"/>
      <c r="D626" s="243" t="n"/>
      <c r="E626" s="243" t="n"/>
      <c r="F626" s="243" t="n"/>
      <c r="G626" s="243" t="n"/>
      <c r="H626" s="362" t="n"/>
      <c r="I626" s="243" t="n"/>
      <c r="J626" s="243" t="n"/>
      <c r="K626" s="244" t="n"/>
      <c r="L626" s="78" t="n"/>
    </row>
    <row r="627" ht="22" customHeight="1" s="452">
      <c r="A627" s="359" t="n"/>
      <c r="B627" s="243" t="n"/>
      <c r="C627" s="243" t="n"/>
      <c r="D627" s="243" t="n"/>
      <c r="E627" s="243" t="n"/>
      <c r="F627" s="243" t="n"/>
      <c r="G627" s="243" t="n"/>
      <c r="H627" s="362" t="n"/>
      <c r="I627" s="243" t="n"/>
      <c r="J627" s="243" t="n"/>
      <c r="K627" s="244" t="n"/>
      <c r="L627" s="78" t="n"/>
    </row>
    <row r="628" ht="22" customHeight="1" s="452">
      <c r="A628" s="359" t="n"/>
      <c r="B628" s="243" t="n"/>
      <c r="C628" s="243" t="n"/>
      <c r="D628" s="243" t="n"/>
      <c r="E628" s="243" t="n"/>
      <c r="F628" s="243" t="n"/>
      <c r="G628" s="243" t="n"/>
      <c r="H628" s="362" t="n"/>
      <c r="I628" s="243" t="n"/>
      <c r="J628" s="243" t="n"/>
      <c r="K628" s="244" t="n"/>
      <c r="L628" s="78" t="n"/>
    </row>
    <row r="629" ht="22" customHeight="1" s="452">
      <c r="A629" s="359" t="n"/>
      <c r="B629" s="243" t="n"/>
      <c r="C629" s="243" t="n"/>
      <c r="D629" s="243" t="n"/>
      <c r="E629" s="243" t="n"/>
      <c r="F629" s="243" t="n"/>
      <c r="G629" s="243" t="n"/>
      <c r="H629" s="362" t="n"/>
      <c r="I629" s="243" t="n"/>
      <c r="J629" s="243" t="n"/>
      <c r="K629" s="244" t="n"/>
      <c r="L629" s="78" t="n"/>
    </row>
    <row r="630" ht="22" customHeight="1" s="452">
      <c r="A630" s="359" t="n"/>
      <c r="B630" s="243" t="n"/>
      <c r="C630" s="243" t="n"/>
      <c r="D630" s="243" t="n"/>
      <c r="E630" s="243" t="n"/>
      <c r="F630" s="243" t="n"/>
      <c r="G630" s="243" t="n"/>
      <c r="H630" s="362" t="n"/>
      <c r="I630" s="243" t="n"/>
      <c r="J630" s="243" t="n"/>
      <c r="K630" s="244" t="n"/>
      <c r="L630" s="78" t="n"/>
    </row>
    <row r="631" ht="22" customHeight="1" s="452">
      <c r="A631" s="359" t="n"/>
      <c r="B631" s="243" t="n"/>
      <c r="C631" s="243" t="n"/>
      <c r="D631" s="243" t="n"/>
      <c r="E631" s="243" t="n"/>
      <c r="F631" s="243" t="n"/>
      <c r="G631" s="243" t="n"/>
      <c r="H631" s="362" t="n"/>
      <c r="I631" s="243" t="n"/>
      <c r="J631" s="243" t="n"/>
      <c r="K631" s="244" t="n"/>
      <c r="L631" s="78" t="n"/>
    </row>
    <row r="632" ht="22" customHeight="1" s="452">
      <c r="A632" s="359" t="n"/>
      <c r="B632" s="243" t="n"/>
      <c r="C632" s="243" t="n"/>
      <c r="D632" s="243" t="n"/>
      <c r="E632" s="243" t="n"/>
      <c r="F632" s="243" t="n"/>
      <c r="G632" s="243" t="n"/>
      <c r="H632" s="362" t="n"/>
      <c r="I632" s="243" t="n"/>
      <c r="J632" s="243" t="n"/>
      <c r="K632" s="244" t="n"/>
      <c r="L632" s="78" t="n"/>
    </row>
    <row r="633" ht="22" customHeight="1" s="452">
      <c r="A633" s="359" t="n"/>
      <c r="B633" s="243" t="n"/>
      <c r="C633" s="243" t="n"/>
      <c r="D633" s="243" t="n"/>
      <c r="E633" s="243" t="n"/>
      <c r="F633" s="243" t="n"/>
      <c r="G633" s="243" t="n"/>
      <c r="H633" s="362" t="n"/>
      <c r="I633" s="243" t="n"/>
      <c r="J633" s="243" t="n"/>
      <c r="K633" s="244" t="n"/>
      <c r="L633" s="78" t="n"/>
    </row>
    <row r="634" ht="22" customHeight="1" s="452">
      <c r="A634" s="359" t="n"/>
      <c r="B634" s="243" t="n"/>
      <c r="C634" s="243" t="n"/>
      <c r="D634" s="243" t="n"/>
      <c r="E634" s="243" t="n"/>
      <c r="F634" s="243" t="n"/>
      <c r="G634" s="243" t="n"/>
      <c r="H634" s="362" t="n"/>
      <c r="I634" s="243" t="n"/>
      <c r="J634" s="243" t="n"/>
      <c r="K634" s="244" t="n"/>
      <c r="L634" s="78" t="n"/>
    </row>
    <row r="635" ht="22" customHeight="1" s="452">
      <c r="A635" s="359" t="n"/>
      <c r="B635" s="243" t="n"/>
      <c r="C635" s="243" t="n"/>
      <c r="D635" s="243" t="n"/>
      <c r="E635" s="243" t="n"/>
      <c r="F635" s="243" t="n"/>
      <c r="G635" s="243" t="n"/>
      <c r="H635" s="362" t="n"/>
      <c r="I635" s="243" t="n"/>
      <c r="J635" s="243" t="n"/>
      <c r="K635" s="244" t="n"/>
      <c r="L635" s="78" t="n"/>
    </row>
    <row r="636" ht="22" customHeight="1" s="452">
      <c r="A636" s="359" t="n"/>
      <c r="B636" s="243" t="n"/>
      <c r="C636" s="243" t="n"/>
      <c r="D636" s="243" t="n"/>
      <c r="E636" s="243" t="n"/>
      <c r="F636" s="243" t="n"/>
      <c r="G636" s="243" t="n"/>
      <c r="H636" s="362" t="n"/>
      <c r="I636" s="243" t="n"/>
      <c r="J636" s="243" t="n"/>
      <c r="K636" s="244" t="n"/>
      <c r="L636" s="78" t="n"/>
    </row>
    <row r="637" ht="22" customHeight="1" s="452">
      <c r="A637" s="359" t="n"/>
      <c r="B637" s="243" t="n"/>
      <c r="C637" s="243" t="n"/>
      <c r="D637" s="243" t="n"/>
      <c r="E637" s="243" t="n"/>
      <c r="F637" s="243" t="n"/>
      <c r="G637" s="243" t="n"/>
      <c r="H637" s="362" t="n"/>
      <c r="I637" s="243" t="n"/>
      <c r="J637" s="243" t="n"/>
      <c r="K637" s="244" t="n"/>
      <c r="L637" s="78" t="n"/>
    </row>
    <row r="638" ht="22" customHeight="1" s="452">
      <c r="A638" s="359" t="n"/>
      <c r="B638" s="243" t="n"/>
      <c r="C638" s="243" t="n"/>
      <c r="D638" s="243" t="n"/>
      <c r="E638" s="243" t="n"/>
      <c r="F638" s="243" t="n"/>
      <c r="G638" s="243" t="n"/>
      <c r="H638" s="362" t="n"/>
      <c r="I638" s="243" t="n"/>
      <c r="J638" s="243" t="n"/>
      <c r="K638" s="244" t="n"/>
      <c r="L638" s="78" t="n"/>
    </row>
    <row r="639" ht="22" customHeight="1" s="452">
      <c r="A639" s="359" t="n"/>
      <c r="B639" s="243" t="n"/>
      <c r="C639" s="243" t="n"/>
      <c r="D639" s="243" t="n"/>
      <c r="E639" s="243" t="n"/>
      <c r="F639" s="243" t="n"/>
      <c r="G639" s="243" t="n"/>
      <c r="H639" s="362" t="n"/>
      <c r="I639" s="243" t="n"/>
      <c r="J639" s="243" t="n"/>
      <c r="K639" s="244" t="n"/>
      <c r="L639" s="78" t="n"/>
    </row>
    <row r="640" ht="22" customHeight="1" s="452">
      <c r="A640" s="359" t="n"/>
      <c r="B640" s="243" t="n"/>
      <c r="C640" s="243" t="n"/>
      <c r="D640" s="243" t="n"/>
      <c r="E640" s="243" t="n"/>
      <c r="F640" s="243" t="n"/>
      <c r="G640" s="243" t="n"/>
      <c r="H640" s="362" t="n"/>
      <c r="I640" s="243" t="n"/>
      <c r="J640" s="243" t="n"/>
      <c r="K640" s="244" t="n"/>
      <c r="L640" s="78" t="n"/>
    </row>
    <row r="641" ht="22" customHeight="1" s="452">
      <c r="A641" s="359" t="n"/>
      <c r="B641" s="243" t="n"/>
      <c r="C641" s="243" t="n"/>
      <c r="D641" s="243" t="n"/>
      <c r="E641" s="243" t="n"/>
      <c r="F641" s="243" t="n"/>
      <c r="G641" s="243" t="n"/>
      <c r="H641" s="362" t="n"/>
      <c r="I641" s="243" t="n"/>
      <c r="J641" s="243" t="n"/>
      <c r="K641" s="244" t="n"/>
      <c r="L641" s="78" t="n"/>
    </row>
    <row r="642" ht="22" customHeight="1" s="452">
      <c r="A642" s="359" t="n"/>
      <c r="B642" s="243" t="n"/>
      <c r="C642" s="243" t="n"/>
      <c r="D642" s="243" t="n"/>
      <c r="E642" s="243" t="n"/>
      <c r="F642" s="243" t="n"/>
      <c r="G642" s="243" t="n"/>
      <c r="H642" s="362" t="n"/>
      <c r="I642" s="243" t="n"/>
      <c r="J642" s="243" t="n"/>
      <c r="K642" s="244" t="n"/>
      <c r="L642" s="78" t="n"/>
    </row>
    <row r="643" ht="22" customHeight="1" s="452">
      <c r="A643" s="359" t="n"/>
      <c r="B643" s="243" t="n"/>
      <c r="C643" s="243" t="n"/>
      <c r="D643" s="243" t="n"/>
      <c r="E643" s="243" t="n"/>
      <c r="F643" s="243" t="n"/>
      <c r="G643" s="243" t="n"/>
      <c r="H643" s="362" t="n"/>
      <c r="I643" s="243" t="n"/>
      <c r="J643" s="243" t="n"/>
      <c r="K643" s="244" t="n"/>
      <c r="L643" s="78" t="n"/>
    </row>
    <row r="644" ht="22" customHeight="1" s="452">
      <c r="A644" s="359" t="n"/>
      <c r="B644" s="243" t="n"/>
      <c r="C644" s="243" t="n"/>
      <c r="D644" s="243" t="n"/>
      <c r="E644" s="243" t="n"/>
      <c r="F644" s="243" t="n"/>
      <c r="G644" s="243" t="n"/>
      <c r="H644" s="362" t="n"/>
      <c r="I644" s="243" t="n"/>
      <c r="J644" s="243" t="n"/>
      <c r="K644" s="244" t="n"/>
      <c r="L644" s="78" t="n"/>
    </row>
    <row r="645" ht="22" customHeight="1" s="452">
      <c r="A645" s="359" t="n"/>
      <c r="B645" s="243" t="n"/>
      <c r="C645" s="243" t="n"/>
      <c r="D645" s="243" t="n"/>
      <c r="E645" s="243" t="n"/>
      <c r="F645" s="243" t="n"/>
      <c r="G645" s="243" t="n"/>
      <c r="H645" s="362" t="n"/>
      <c r="I645" s="243" t="n"/>
      <c r="J645" s="243" t="n"/>
      <c r="K645" s="244" t="n"/>
      <c r="L645" s="78" t="n"/>
    </row>
    <row r="646" ht="22" customHeight="1" s="452">
      <c r="A646" s="359" t="n"/>
      <c r="B646" s="243" t="n"/>
      <c r="C646" s="243" t="n"/>
      <c r="D646" s="243" t="n"/>
      <c r="E646" s="243" t="n"/>
      <c r="F646" s="243" t="n"/>
      <c r="G646" s="243" t="n"/>
      <c r="H646" s="362" t="n"/>
      <c r="I646" s="243" t="n"/>
      <c r="J646" s="243" t="n"/>
      <c r="K646" s="244" t="n"/>
      <c r="L646" s="78" t="n"/>
    </row>
    <row r="647" ht="22" customHeight="1" s="452">
      <c r="A647" s="359" t="n"/>
      <c r="B647" s="243" t="n"/>
      <c r="C647" s="243" t="n"/>
      <c r="D647" s="243" t="n"/>
      <c r="E647" s="243" t="n"/>
      <c r="F647" s="243" t="n"/>
      <c r="G647" s="243" t="n"/>
      <c r="H647" s="362" t="n"/>
      <c r="I647" s="243" t="n"/>
      <c r="J647" s="243" t="n"/>
      <c r="K647" s="244" t="n"/>
      <c r="L647" s="78" t="n"/>
    </row>
    <row r="648" ht="22" customHeight="1" s="452">
      <c r="A648" s="359" t="n"/>
      <c r="B648" s="243" t="n"/>
      <c r="C648" s="243" t="n"/>
      <c r="D648" s="243" t="n"/>
      <c r="E648" s="243" t="n"/>
      <c r="F648" s="243" t="n"/>
      <c r="G648" s="243" t="n"/>
      <c r="H648" s="362" t="n"/>
      <c r="I648" s="243" t="n"/>
      <c r="J648" s="243" t="n"/>
      <c r="K648" s="244" t="n"/>
      <c r="L648" s="78" t="n"/>
    </row>
    <row r="649" ht="22" customHeight="1" s="452">
      <c r="A649" s="359" t="n"/>
      <c r="B649" s="243" t="n"/>
      <c r="C649" s="243" t="n"/>
      <c r="D649" s="243" t="n"/>
      <c r="E649" s="243" t="n"/>
      <c r="F649" s="243" t="n"/>
      <c r="G649" s="243" t="n"/>
      <c r="H649" s="362" t="n"/>
      <c r="I649" s="243" t="n"/>
      <c r="J649" s="243" t="n"/>
      <c r="K649" s="244" t="n"/>
      <c r="L649" s="78" t="n"/>
    </row>
    <row r="650" ht="22" customHeight="1" s="452">
      <c r="A650" s="359" t="n"/>
      <c r="B650" s="243" t="n"/>
      <c r="C650" s="243" t="n"/>
      <c r="D650" s="243" t="n"/>
      <c r="E650" s="243" t="n"/>
      <c r="F650" s="243" t="n"/>
      <c r="G650" s="243" t="n"/>
      <c r="H650" s="362" t="n"/>
      <c r="I650" s="243" t="n"/>
      <c r="J650" s="243" t="n"/>
      <c r="K650" s="244" t="n"/>
      <c r="L650" s="78" t="n"/>
    </row>
    <row r="651" ht="22" customHeight="1" s="452">
      <c r="A651" s="359" t="n"/>
      <c r="B651" s="243" t="n"/>
      <c r="C651" s="243" t="n"/>
      <c r="D651" s="243" t="n"/>
      <c r="E651" s="243" t="n"/>
      <c r="F651" s="243" t="n"/>
      <c r="G651" s="243" t="n"/>
      <c r="H651" s="362" t="n"/>
      <c r="I651" s="243" t="n"/>
      <c r="J651" s="243" t="n"/>
      <c r="K651" s="244" t="n"/>
      <c r="L651" s="78" t="n"/>
    </row>
    <row r="652" ht="22" customHeight="1" s="452">
      <c r="A652" s="359" t="n"/>
      <c r="B652" s="243" t="n"/>
      <c r="C652" s="243" t="n"/>
      <c r="D652" s="243" t="n"/>
      <c r="E652" s="243" t="n"/>
      <c r="F652" s="243" t="n"/>
      <c r="G652" s="243" t="n"/>
      <c r="H652" s="362" t="n"/>
      <c r="I652" s="243" t="n"/>
      <c r="J652" s="243" t="n"/>
      <c r="K652" s="244" t="n"/>
      <c r="L652" s="78" t="n"/>
    </row>
    <row r="653" ht="22" customHeight="1" s="452">
      <c r="A653" s="359" t="n"/>
      <c r="B653" s="243" t="n"/>
      <c r="C653" s="243" t="n"/>
      <c r="D653" s="243" t="n"/>
      <c r="E653" s="243" t="n"/>
      <c r="F653" s="243" t="n"/>
      <c r="G653" s="243" t="n"/>
      <c r="H653" s="362" t="n"/>
      <c r="I653" s="243" t="n"/>
      <c r="J653" s="243" t="n"/>
      <c r="K653" s="244" t="n"/>
      <c r="L653" s="78" t="n"/>
    </row>
    <row r="654" ht="22" customHeight="1" s="452">
      <c r="A654" s="359" t="n"/>
      <c r="B654" s="243" t="n"/>
      <c r="C654" s="243" t="n"/>
      <c r="D654" s="243" t="n"/>
      <c r="E654" s="243" t="n"/>
      <c r="F654" s="243" t="n"/>
      <c r="G654" s="243" t="n"/>
      <c r="H654" s="362" t="n"/>
      <c r="I654" s="243" t="n"/>
      <c r="J654" s="243" t="n"/>
      <c r="K654" s="244" t="n"/>
      <c r="L654" s="78" t="n"/>
    </row>
    <row r="655" ht="22" customHeight="1" s="452">
      <c r="A655" s="359" t="n"/>
      <c r="B655" s="243" t="n"/>
      <c r="C655" s="243" t="n"/>
      <c r="D655" s="243" t="n"/>
      <c r="E655" s="243" t="n"/>
      <c r="F655" s="243" t="n"/>
      <c r="G655" s="243" t="n"/>
      <c r="H655" s="362" t="n"/>
      <c r="I655" s="243" t="n"/>
      <c r="J655" s="243" t="n"/>
      <c r="K655" s="244" t="n"/>
      <c r="L655" s="78" t="n"/>
    </row>
    <row r="656" ht="22" customHeight="1" s="452">
      <c r="A656" s="359" t="n"/>
      <c r="B656" s="243" t="n"/>
      <c r="C656" s="243" t="n"/>
      <c r="D656" s="243" t="n"/>
      <c r="E656" s="243" t="n"/>
      <c r="F656" s="243" t="n"/>
      <c r="G656" s="243" t="n"/>
      <c r="H656" s="362" t="n"/>
      <c r="I656" s="243" t="n"/>
      <c r="J656" s="243" t="n"/>
      <c r="K656" s="244" t="n"/>
      <c r="L656" s="78" t="n"/>
    </row>
    <row r="657" ht="22" customHeight="1" s="452">
      <c r="A657" s="359" t="n"/>
      <c r="B657" s="243" t="n"/>
      <c r="C657" s="243" t="n"/>
      <c r="D657" s="243" t="n"/>
      <c r="E657" s="243" t="n"/>
      <c r="F657" s="243" t="n"/>
      <c r="G657" s="243" t="n"/>
      <c r="H657" s="362" t="n"/>
      <c r="I657" s="243" t="n"/>
      <c r="J657" s="243" t="n"/>
      <c r="K657" s="244" t="n"/>
      <c r="L657" s="78" t="n"/>
    </row>
    <row r="658" ht="22" customHeight="1" s="452">
      <c r="A658" s="359" t="n"/>
      <c r="B658" s="243" t="n"/>
      <c r="C658" s="243" t="n"/>
      <c r="D658" s="243" t="n"/>
      <c r="E658" s="243" t="n"/>
      <c r="F658" s="243" t="n"/>
      <c r="G658" s="243" t="n"/>
      <c r="H658" s="362" t="n"/>
      <c r="I658" s="243" t="n"/>
      <c r="J658" s="243" t="n"/>
      <c r="K658" s="244" t="n"/>
      <c r="L658" s="78" t="n"/>
    </row>
    <row r="659" ht="22" customHeight="1" s="452">
      <c r="A659" s="359" t="n"/>
      <c r="B659" s="243" t="n"/>
      <c r="C659" s="243" t="n"/>
      <c r="D659" s="243" t="n"/>
      <c r="E659" s="243" t="n"/>
      <c r="F659" s="243" t="n"/>
      <c r="G659" s="243" t="n"/>
      <c r="H659" s="362" t="n"/>
      <c r="I659" s="243" t="n"/>
      <c r="J659" s="243" t="n"/>
      <c r="K659" s="244" t="n"/>
      <c r="L659" s="78" t="n"/>
    </row>
    <row r="660" ht="22" customHeight="1" s="452">
      <c r="A660" s="359" t="n"/>
      <c r="B660" s="243" t="n"/>
      <c r="C660" s="243" t="n"/>
      <c r="D660" s="243" t="n"/>
      <c r="E660" s="243" t="n"/>
      <c r="F660" s="243" t="n"/>
      <c r="G660" s="243" t="n"/>
      <c r="H660" s="362" t="n"/>
      <c r="I660" s="243" t="n"/>
      <c r="J660" s="243" t="n"/>
      <c r="K660" s="244" t="n"/>
      <c r="L660" s="78" t="n"/>
    </row>
    <row r="661" ht="22" customHeight="1" s="452">
      <c r="A661" s="359" t="n"/>
      <c r="B661" s="243" t="n"/>
      <c r="C661" s="243" t="n"/>
      <c r="D661" s="243" t="n"/>
      <c r="E661" s="243" t="n"/>
      <c r="F661" s="243" t="n"/>
      <c r="G661" s="243" t="n"/>
      <c r="H661" s="362" t="n"/>
      <c r="I661" s="243" t="n"/>
      <c r="J661" s="243" t="n"/>
      <c r="K661" s="244" t="n"/>
      <c r="L661" s="78" t="n"/>
    </row>
    <row r="662" ht="22" customHeight="1" s="452">
      <c r="A662" s="359" t="n"/>
      <c r="B662" s="243" t="n"/>
      <c r="C662" s="243" t="n"/>
      <c r="D662" s="243" t="n"/>
      <c r="E662" s="243" t="n"/>
      <c r="F662" s="243" t="n"/>
      <c r="G662" s="243" t="n"/>
      <c r="H662" s="362" t="n"/>
      <c r="I662" s="243" t="n"/>
      <c r="J662" s="243" t="n"/>
      <c r="K662" s="244" t="n"/>
      <c r="L662" s="78" t="n"/>
    </row>
    <row r="663" ht="22" customHeight="1" s="452">
      <c r="A663" s="359" t="n"/>
      <c r="B663" s="243" t="n"/>
      <c r="C663" s="243" t="n"/>
      <c r="D663" s="243" t="n"/>
      <c r="E663" s="243" t="n"/>
      <c r="F663" s="243" t="n"/>
      <c r="G663" s="243" t="n"/>
      <c r="H663" s="362" t="n"/>
      <c r="I663" s="243" t="n"/>
      <c r="J663" s="243" t="n"/>
      <c r="K663" s="244" t="n"/>
      <c r="L663" s="78" t="n"/>
    </row>
    <row r="664" ht="22" customHeight="1" s="452">
      <c r="A664" s="359" t="n"/>
      <c r="B664" s="243" t="n"/>
      <c r="C664" s="243" t="n"/>
      <c r="D664" s="243" t="n"/>
      <c r="E664" s="243" t="n"/>
      <c r="F664" s="243" t="n"/>
      <c r="G664" s="243" t="n"/>
      <c r="H664" s="362" t="n"/>
      <c r="I664" s="243" t="n"/>
      <c r="J664" s="243" t="n"/>
      <c r="K664" s="244" t="n"/>
      <c r="L664" s="78" t="n"/>
    </row>
    <row r="665" ht="22" customHeight="1" s="452">
      <c r="A665" s="359" t="n"/>
      <c r="B665" s="243" t="n"/>
      <c r="C665" s="243" t="n"/>
      <c r="D665" s="243" t="n"/>
      <c r="E665" s="243" t="n"/>
      <c r="F665" s="243" t="n"/>
      <c r="G665" s="243" t="n"/>
      <c r="H665" s="362" t="n"/>
      <c r="I665" s="243" t="n"/>
      <c r="J665" s="243" t="n"/>
      <c r="K665" s="244" t="n"/>
      <c r="L665" s="78" t="n"/>
    </row>
    <row r="666" ht="22" customHeight="1" s="452">
      <c r="A666" s="359" t="n"/>
      <c r="B666" s="243" t="n"/>
      <c r="C666" s="243" t="n"/>
      <c r="D666" s="243" t="n"/>
      <c r="E666" s="243" t="n"/>
      <c r="F666" s="243" t="n"/>
      <c r="G666" s="243" t="n"/>
      <c r="H666" s="362" t="n"/>
      <c r="I666" s="243" t="n"/>
      <c r="J666" s="243" t="n"/>
      <c r="K666" s="244" t="n"/>
      <c r="L666" s="78" t="n"/>
    </row>
    <row r="667" ht="22" customHeight="1" s="452">
      <c r="A667" s="359" t="n"/>
      <c r="B667" s="243" t="n"/>
      <c r="C667" s="243" t="n"/>
      <c r="D667" s="243" t="n"/>
      <c r="E667" s="243" t="n"/>
      <c r="F667" s="243" t="n"/>
      <c r="G667" s="243" t="n"/>
      <c r="H667" s="362" t="n"/>
      <c r="I667" s="243" t="n"/>
      <c r="J667" s="243" t="n"/>
      <c r="K667" s="244" t="n"/>
      <c r="L667" s="78" t="n"/>
    </row>
    <row r="668" ht="22" customHeight="1" s="452">
      <c r="A668" s="359" t="n"/>
      <c r="B668" s="243" t="n"/>
      <c r="C668" s="243" t="n"/>
      <c r="D668" s="243" t="n"/>
      <c r="E668" s="243" t="n"/>
      <c r="F668" s="243" t="n"/>
      <c r="G668" s="243" t="n"/>
      <c r="H668" s="362" t="n"/>
      <c r="I668" s="243" t="n"/>
      <c r="J668" s="243" t="n"/>
      <c r="K668" s="244" t="n"/>
      <c r="L668" s="78" t="n"/>
    </row>
    <row r="669" ht="22" customHeight="1" s="452">
      <c r="A669" s="359" t="n"/>
      <c r="B669" s="243" t="n"/>
      <c r="C669" s="243" t="n"/>
      <c r="D669" s="243" t="n"/>
      <c r="E669" s="243" t="n"/>
      <c r="F669" s="243" t="n"/>
      <c r="G669" s="243" t="n"/>
      <c r="H669" s="362" t="n"/>
      <c r="I669" s="243" t="n"/>
      <c r="J669" s="243" t="n"/>
      <c r="K669" s="244" t="n"/>
      <c r="L669" s="78" t="n"/>
    </row>
    <row r="670" ht="22" customHeight="1" s="452">
      <c r="A670" s="359" t="n"/>
      <c r="B670" s="243" t="n"/>
      <c r="C670" s="243" t="n"/>
      <c r="D670" s="243" t="n"/>
      <c r="E670" s="243" t="n"/>
      <c r="F670" s="243" t="n"/>
      <c r="G670" s="243" t="n"/>
      <c r="H670" s="362" t="n"/>
      <c r="I670" s="243" t="n"/>
      <c r="J670" s="243" t="n"/>
      <c r="K670" s="244" t="n"/>
      <c r="L670" s="78" t="n"/>
    </row>
    <row r="671" ht="22" customHeight="1" s="452">
      <c r="A671" s="359" t="n"/>
      <c r="B671" s="243" t="n"/>
      <c r="C671" s="243" t="n"/>
      <c r="D671" s="243" t="n"/>
      <c r="E671" s="243" t="n"/>
      <c r="F671" s="243" t="n"/>
      <c r="G671" s="243" t="n"/>
      <c r="H671" s="362" t="n"/>
      <c r="I671" s="243" t="n"/>
      <c r="J671" s="243" t="n"/>
      <c r="K671" s="244" t="n"/>
      <c r="L671" s="78" t="n"/>
    </row>
    <row r="672" ht="22" customHeight="1" s="452">
      <c r="A672" s="359" t="n"/>
      <c r="B672" s="243" t="n"/>
      <c r="C672" s="243" t="n"/>
      <c r="D672" s="243" t="n"/>
      <c r="E672" s="243" t="n"/>
      <c r="F672" s="243" t="n"/>
      <c r="G672" s="243" t="n"/>
      <c r="H672" s="362" t="n"/>
      <c r="I672" s="243" t="n"/>
      <c r="J672" s="243" t="n"/>
      <c r="K672" s="244" t="n"/>
      <c r="L672" s="78" t="n"/>
    </row>
    <row r="673" ht="22" customHeight="1" s="452">
      <c r="A673" s="359" t="n"/>
      <c r="B673" s="243" t="n"/>
      <c r="C673" s="243" t="n"/>
      <c r="D673" s="243" t="n"/>
      <c r="E673" s="243" t="n"/>
      <c r="F673" s="243" t="n"/>
      <c r="G673" s="243" t="n"/>
      <c r="H673" s="362" t="n"/>
      <c r="I673" s="243" t="n"/>
      <c r="J673" s="243" t="n"/>
      <c r="K673" s="244" t="n"/>
      <c r="L673" s="78" t="n"/>
    </row>
    <row r="674" ht="22" customHeight="1" s="452">
      <c r="A674" s="359" t="n"/>
      <c r="B674" s="243" t="n"/>
      <c r="C674" s="243" t="n"/>
      <c r="D674" s="243" t="n"/>
      <c r="E674" s="243" t="n"/>
      <c r="F674" s="243" t="n"/>
      <c r="G674" s="243" t="n"/>
      <c r="H674" s="362" t="n"/>
      <c r="I674" s="243" t="n"/>
      <c r="J674" s="243" t="n"/>
      <c r="K674" s="244" t="n"/>
      <c r="L674" s="78" t="n"/>
    </row>
    <row r="675" ht="22" customHeight="1" s="452">
      <c r="A675" s="359" t="n"/>
      <c r="B675" s="243" t="n"/>
      <c r="C675" s="243" t="n"/>
      <c r="D675" s="243" t="n"/>
      <c r="E675" s="243" t="n"/>
      <c r="F675" s="243" t="n"/>
      <c r="G675" s="243" t="n"/>
      <c r="H675" s="362" t="n"/>
      <c r="I675" s="243" t="n"/>
      <c r="J675" s="243" t="n"/>
      <c r="K675" s="244" t="n"/>
      <c r="L675" s="78" t="n"/>
    </row>
    <row r="676" ht="22" customHeight="1" s="452">
      <c r="A676" s="359" t="n"/>
      <c r="B676" s="243" t="n"/>
      <c r="C676" s="243" t="n"/>
      <c r="D676" s="243" t="n"/>
      <c r="E676" s="243" t="n"/>
      <c r="F676" s="243" t="n"/>
      <c r="G676" s="243" t="n"/>
      <c r="H676" s="362" t="n"/>
      <c r="I676" s="243" t="n"/>
      <c r="J676" s="243" t="n"/>
      <c r="K676" s="244" t="n"/>
      <c r="L676" s="78" t="n"/>
    </row>
    <row r="677" ht="22" customHeight="1" s="452">
      <c r="A677" s="359" t="n"/>
      <c r="B677" s="243" t="n"/>
      <c r="C677" s="243" t="n"/>
      <c r="D677" s="243" t="n"/>
      <c r="E677" s="243" t="n"/>
      <c r="F677" s="243" t="n"/>
      <c r="G677" s="243" t="n"/>
      <c r="H677" s="362" t="n"/>
      <c r="I677" s="243" t="n"/>
      <c r="J677" s="243" t="n"/>
      <c r="K677" s="244" t="n"/>
      <c r="L677" s="78" t="n"/>
    </row>
    <row r="678" ht="22" customHeight="1" s="452">
      <c r="A678" s="359" t="n"/>
      <c r="B678" s="243" t="n"/>
      <c r="C678" s="243" t="n"/>
      <c r="D678" s="243" t="n"/>
      <c r="E678" s="243" t="n"/>
      <c r="F678" s="243" t="n"/>
      <c r="G678" s="243" t="n"/>
      <c r="H678" s="362" t="n"/>
      <c r="I678" s="243" t="n"/>
      <c r="J678" s="243" t="n"/>
      <c r="K678" s="244" t="n"/>
      <c r="L678" s="78" t="n"/>
    </row>
    <row r="679" ht="22" customHeight="1" s="452">
      <c r="A679" s="359" t="n"/>
      <c r="B679" s="243" t="n"/>
      <c r="C679" s="243" t="n"/>
      <c r="D679" s="243" t="n"/>
      <c r="E679" s="243" t="n"/>
      <c r="F679" s="243" t="n"/>
      <c r="G679" s="243" t="n"/>
      <c r="H679" s="362" t="n"/>
      <c r="I679" s="243" t="n"/>
      <c r="J679" s="243" t="n"/>
      <c r="K679" s="244" t="n"/>
      <c r="L679" s="78" t="n"/>
    </row>
    <row r="680" ht="22" customHeight="1" s="452">
      <c r="A680" s="359" t="n"/>
      <c r="B680" s="243" t="n"/>
      <c r="C680" s="243" t="n"/>
      <c r="D680" s="243" t="n"/>
      <c r="E680" s="243" t="n"/>
      <c r="F680" s="243" t="n"/>
      <c r="G680" s="243" t="n"/>
      <c r="H680" s="362" t="n"/>
      <c r="I680" s="243" t="n"/>
      <c r="J680" s="243" t="n"/>
      <c r="K680" s="244" t="n"/>
      <c r="L680" s="78" t="n"/>
    </row>
    <row r="681" ht="22" customHeight="1" s="452">
      <c r="A681" s="359" t="n"/>
      <c r="B681" s="243" t="n"/>
      <c r="C681" s="243" t="n"/>
      <c r="D681" s="243" t="n"/>
      <c r="E681" s="243" t="n"/>
      <c r="F681" s="243" t="n"/>
      <c r="G681" s="243" t="n"/>
      <c r="H681" s="362" t="n"/>
      <c r="I681" s="243" t="n"/>
      <c r="J681" s="243" t="n"/>
      <c r="K681" s="244" t="n"/>
      <c r="L681" s="78" t="n"/>
    </row>
    <row r="682" ht="22" customHeight="1" s="452">
      <c r="A682" s="359" t="n"/>
      <c r="B682" s="243" t="n"/>
      <c r="C682" s="243" t="n"/>
      <c r="D682" s="243" t="n"/>
      <c r="E682" s="243" t="n"/>
      <c r="F682" s="243" t="n"/>
      <c r="G682" s="243" t="n"/>
      <c r="H682" s="362" t="n"/>
      <c r="I682" s="243" t="n"/>
      <c r="J682" s="243" t="n"/>
      <c r="K682" s="244" t="n"/>
      <c r="L682" s="78" t="n"/>
    </row>
    <row r="683" ht="22" customHeight="1" s="452">
      <c r="A683" s="359" t="n"/>
      <c r="B683" s="243" t="n"/>
      <c r="C683" s="243" t="n"/>
      <c r="D683" s="243" t="n"/>
      <c r="E683" s="243" t="n"/>
      <c r="F683" s="243" t="n"/>
      <c r="G683" s="243" t="n"/>
      <c r="H683" s="362" t="n"/>
      <c r="I683" s="243" t="n"/>
      <c r="J683" s="243" t="n"/>
      <c r="K683" s="244" t="n"/>
      <c r="L683" s="78" t="n"/>
    </row>
    <row r="684" ht="22" customHeight="1" s="452">
      <c r="A684" s="359" t="n"/>
      <c r="B684" s="243" t="n"/>
      <c r="C684" s="243" t="n"/>
      <c r="D684" s="243" t="n"/>
      <c r="E684" s="243" t="n"/>
      <c r="F684" s="243" t="n"/>
      <c r="G684" s="243" t="n"/>
      <c r="H684" s="362" t="n"/>
      <c r="I684" s="243" t="n"/>
      <c r="J684" s="243" t="n"/>
      <c r="K684" s="244" t="n"/>
      <c r="L684" s="78" t="n"/>
    </row>
    <row r="685" ht="22" customHeight="1" s="452">
      <c r="A685" s="359" t="n"/>
      <c r="B685" s="243" t="n"/>
      <c r="C685" s="243" t="n"/>
      <c r="D685" s="243" t="n"/>
      <c r="E685" s="243" t="n"/>
      <c r="F685" s="243" t="n"/>
      <c r="G685" s="243" t="n"/>
      <c r="H685" s="362" t="n"/>
      <c r="I685" s="243" t="n"/>
      <c r="J685" s="243" t="n"/>
      <c r="K685" s="244" t="n"/>
      <c r="L685" s="78" t="n"/>
    </row>
    <row r="686" ht="22" customHeight="1" s="452">
      <c r="A686" s="359" t="n"/>
      <c r="B686" s="243" t="n"/>
      <c r="C686" s="243" t="n"/>
      <c r="D686" s="243" t="n"/>
      <c r="E686" s="243" t="n"/>
      <c r="F686" s="243" t="n"/>
      <c r="G686" s="243" t="n"/>
      <c r="H686" s="362" t="n"/>
      <c r="I686" s="243" t="n"/>
      <c r="J686" s="243" t="n"/>
      <c r="K686" s="244" t="n"/>
      <c r="L686" s="78" t="n"/>
    </row>
    <row r="687" ht="22" customHeight="1" s="452">
      <c r="A687" s="359" t="n"/>
      <c r="B687" s="243" t="n"/>
      <c r="C687" s="243" t="n"/>
      <c r="D687" s="243" t="n"/>
      <c r="E687" s="243" t="n"/>
      <c r="F687" s="243" t="n"/>
      <c r="G687" s="243" t="n"/>
      <c r="H687" s="362" t="n"/>
      <c r="I687" s="243" t="n"/>
      <c r="J687" s="243" t="n"/>
      <c r="K687" s="244" t="n"/>
      <c r="L687" s="78" t="n"/>
    </row>
    <row r="688" ht="22" customHeight="1" s="452">
      <c r="A688" s="359" t="n"/>
      <c r="B688" s="243" t="n"/>
      <c r="C688" s="243" t="n"/>
      <c r="D688" s="243" t="n"/>
      <c r="E688" s="243" t="n"/>
      <c r="F688" s="243" t="n"/>
      <c r="G688" s="243" t="n"/>
      <c r="H688" s="362" t="n"/>
      <c r="I688" s="243" t="n"/>
      <c r="J688" s="243" t="n"/>
      <c r="K688" s="244" t="n"/>
      <c r="L688" s="78" t="n"/>
    </row>
    <row r="689" ht="22" customHeight="1" s="452">
      <c r="A689" s="359" t="n"/>
      <c r="B689" s="243" t="n"/>
      <c r="C689" s="243" t="n"/>
      <c r="D689" s="243" t="n"/>
      <c r="E689" s="243" t="n"/>
      <c r="F689" s="243" t="n"/>
      <c r="G689" s="243" t="n"/>
      <c r="H689" s="362" t="n"/>
      <c r="I689" s="243" t="n"/>
      <c r="J689" s="243" t="n"/>
      <c r="K689" s="244" t="n"/>
      <c r="L689" s="78" t="n"/>
    </row>
    <row r="690" ht="22" customHeight="1" s="452">
      <c r="A690" s="359" t="n"/>
      <c r="B690" s="243" t="n"/>
      <c r="C690" s="243" t="n"/>
      <c r="D690" s="243" t="n"/>
      <c r="E690" s="243" t="n"/>
      <c r="F690" s="243" t="n"/>
      <c r="G690" s="243" t="n"/>
      <c r="H690" s="362" t="n"/>
      <c r="I690" s="243" t="n"/>
      <c r="J690" s="243" t="n"/>
      <c r="K690" s="244" t="n"/>
      <c r="L690" s="78" t="n"/>
    </row>
    <row r="691" ht="22" customHeight="1" s="452">
      <c r="A691" s="359" t="n"/>
      <c r="B691" s="243" t="n"/>
      <c r="C691" s="243" t="n"/>
      <c r="D691" s="243" t="n"/>
      <c r="E691" s="243" t="n"/>
      <c r="F691" s="243" t="n"/>
      <c r="G691" s="243" t="n"/>
      <c r="H691" s="362" t="n"/>
      <c r="I691" s="243" t="n"/>
      <c r="J691" s="243" t="n"/>
      <c r="K691" s="244" t="n"/>
      <c r="L691" s="78" t="n"/>
    </row>
    <row r="692" ht="22" customHeight="1" s="452">
      <c r="A692" s="359" t="n"/>
      <c r="B692" s="243" t="n"/>
      <c r="C692" s="243" t="n"/>
      <c r="D692" s="243" t="n"/>
      <c r="E692" s="243" t="n"/>
      <c r="F692" s="243" t="n"/>
      <c r="G692" s="243" t="n"/>
      <c r="H692" s="362" t="n"/>
      <c r="I692" s="243" t="n"/>
      <c r="J692" s="243" t="n"/>
      <c r="K692" s="244" t="n"/>
      <c r="L692" s="78" t="n"/>
    </row>
    <row r="693" ht="22" customHeight="1" s="452">
      <c r="A693" s="359" t="n"/>
      <c r="B693" s="243" t="n"/>
      <c r="C693" s="243" t="n"/>
      <c r="D693" s="243" t="n"/>
      <c r="E693" s="243" t="n"/>
      <c r="F693" s="243" t="n"/>
      <c r="G693" s="243" t="n"/>
      <c r="H693" s="362" t="n"/>
      <c r="I693" s="243" t="n"/>
      <c r="J693" s="243" t="n"/>
      <c r="K693" s="244" t="n"/>
      <c r="L693" s="78" t="n"/>
    </row>
    <row r="694" ht="22" customHeight="1" s="452">
      <c r="A694" s="359" t="n"/>
      <c r="B694" s="243" t="n"/>
      <c r="C694" s="243" t="n"/>
      <c r="D694" s="243" t="n"/>
      <c r="E694" s="243" t="n"/>
      <c r="F694" s="243" t="n"/>
      <c r="G694" s="243" t="n"/>
      <c r="H694" s="362" t="n"/>
      <c r="I694" s="243" t="n"/>
      <c r="J694" s="243" t="n"/>
      <c r="K694" s="244" t="n"/>
      <c r="L694" s="78" t="n"/>
    </row>
    <row r="695" ht="22" customHeight="1" s="452">
      <c r="A695" s="359" t="n"/>
      <c r="B695" s="243" t="n"/>
      <c r="C695" s="243" t="n"/>
      <c r="D695" s="243" t="n"/>
      <c r="E695" s="243" t="n"/>
      <c r="F695" s="243" t="n"/>
      <c r="G695" s="243" t="n"/>
      <c r="H695" s="362" t="n"/>
      <c r="I695" s="243" t="n"/>
      <c r="J695" s="243" t="n"/>
      <c r="K695" s="244" t="n"/>
      <c r="L695" s="78" t="n"/>
    </row>
    <row r="696" ht="22" customHeight="1" s="452">
      <c r="A696" s="359" t="n"/>
      <c r="B696" s="243" t="n"/>
      <c r="C696" s="243" t="n"/>
      <c r="D696" s="243" t="n"/>
      <c r="E696" s="243" t="n"/>
      <c r="F696" s="243" t="n"/>
      <c r="G696" s="243" t="n"/>
      <c r="H696" s="362" t="n"/>
      <c r="I696" s="243" t="n"/>
      <c r="J696" s="243" t="n"/>
      <c r="K696" s="244" t="n"/>
      <c r="L696" s="78" t="n"/>
    </row>
    <row r="697" ht="22" customHeight="1" s="452">
      <c r="A697" s="359" t="n"/>
      <c r="B697" s="243" t="n"/>
      <c r="C697" s="243" t="n"/>
      <c r="D697" s="243" t="n"/>
      <c r="E697" s="243" t="n"/>
      <c r="F697" s="243" t="n"/>
      <c r="G697" s="243" t="n"/>
      <c r="H697" s="362" t="n"/>
      <c r="I697" s="243" t="n"/>
      <c r="J697" s="243" t="n"/>
      <c r="K697" s="244" t="n"/>
      <c r="L697" s="78" t="n"/>
    </row>
    <row r="698" ht="22" customHeight="1" s="452">
      <c r="A698" s="359" t="n"/>
      <c r="B698" s="243" t="n"/>
      <c r="C698" s="243" t="n"/>
      <c r="D698" s="243" t="n"/>
      <c r="E698" s="243" t="n"/>
      <c r="F698" s="243" t="n"/>
      <c r="G698" s="243" t="n"/>
      <c r="H698" s="362" t="n"/>
      <c r="I698" s="243" t="n"/>
      <c r="J698" s="243" t="n"/>
      <c r="K698" s="244" t="n"/>
      <c r="L698" s="78" t="n"/>
    </row>
    <row r="699" ht="22" customHeight="1" s="452">
      <c r="A699" s="359" t="n"/>
      <c r="B699" s="243" t="n"/>
      <c r="C699" s="243" t="n"/>
      <c r="D699" s="243" t="n"/>
      <c r="E699" s="243" t="n"/>
      <c r="F699" s="243" t="n"/>
      <c r="G699" s="243" t="n"/>
      <c r="H699" s="362" t="n"/>
      <c r="I699" s="243" t="n"/>
      <c r="J699" s="243" t="n"/>
      <c r="K699" s="244" t="n"/>
      <c r="L699" s="78" t="n"/>
    </row>
    <row r="700" ht="22" customHeight="1" s="452">
      <c r="A700" s="359" t="n"/>
      <c r="B700" s="243" t="n"/>
      <c r="C700" s="243" t="n"/>
      <c r="D700" s="243" t="n"/>
      <c r="E700" s="243" t="n"/>
      <c r="F700" s="243" t="n"/>
      <c r="G700" s="243" t="n"/>
      <c r="H700" s="362" t="n"/>
      <c r="I700" s="243" t="n"/>
      <c r="J700" s="243" t="n"/>
      <c r="K700" s="244" t="n"/>
      <c r="L700" s="78" t="n"/>
    </row>
    <row r="701" ht="22" customHeight="1" s="452">
      <c r="A701" s="359" t="n"/>
      <c r="B701" s="243" t="n"/>
      <c r="C701" s="243" t="n"/>
      <c r="D701" s="243" t="n"/>
      <c r="E701" s="243" t="n"/>
      <c r="F701" s="243" t="n"/>
      <c r="G701" s="243" t="n"/>
      <c r="H701" s="362" t="n"/>
      <c r="I701" s="243" t="n"/>
      <c r="J701" s="243" t="n"/>
      <c r="K701" s="244" t="n"/>
      <c r="L701" s="78" t="n"/>
    </row>
    <row r="702" ht="22" customHeight="1" s="452">
      <c r="A702" s="359" t="n"/>
      <c r="B702" s="243" t="n"/>
      <c r="C702" s="243" t="n"/>
      <c r="D702" s="243" t="n"/>
      <c r="E702" s="243" t="n"/>
      <c r="F702" s="243" t="n"/>
      <c r="G702" s="243" t="n"/>
      <c r="H702" s="362" t="n"/>
      <c r="I702" s="243" t="n"/>
      <c r="J702" s="243" t="n"/>
      <c r="K702" s="244" t="n"/>
      <c r="L702" s="78" t="n"/>
    </row>
    <row r="703" ht="22" customHeight="1" s="452">
      <c r="A703" s="359" t="n"/>
      <c r="B703" s="243" t="n"/>
      <c r="C703" s="243" t="n"/>
      <c r="D703" s="243" t="n"/>
      <c r="E703" s="243" t="n"/>
      <c r="F703" s="243" t="n"/>
      <c r="G703" s="243" t="n"/>
      <c r="H703" s="362" t="n"/>
      <c r="I703" s="243" t="n"/>
      <c r="J703" s="243" t="n"/>
      <c r="K703" s="244" t="n"/>
      <c r="L703" s="78" t="n"/>
    </row>
    <row r="704" ht="22" customHeight="1" s="452">
      <c r="A704" s="359" t="n"/>
      <c r="B704" s="243" t="n"/>
      <c r="C704" s="243" t="n"/>
      <c r="D704" s="243" t="n"/>
      <c r="E704" s="243" t="n"/>
      <c r="F704" s="243" t="n"/>
      <c r="G704" s="243" t="n"/>
      <c r="H704" s="362" t="n"/>
      <c r="I704" s="243" t="n"/>
      <c r="J704" s="243" t="n"/>
      <c r="K704" s="244" t="n"/>
      <c r="L704" s="78" t="n"/>
    </row>
    <row r="705" ht="22" customHeight="1" s="452">
      <c r="A705" s="359" t="n"/>
      <c r="B705" s="243" t="n"/>
      <c r="C705" s="243" t="n"/>
      <c r="D705" s="243" t="n"/>
      <c r="E705" s="243" t="n"/>
      <c r="F705" s="243" t="n"/>
      <c r="G705" s="243" t="n"/>
      <c r="H705" s="362" t="n"/>
      <c r="I705" s="243" t="n"/>
      <c r="J705" s="243" t="n"/>
      <c r="K705" s="244" t="n"/>
      <c r="L705" s="78" t="n"/>
    </row>
    <row r="706" ht="22" customHeight="1" s="452">
      <c r="A706" s="359" t="n"/>
      <c r="B706" s="243" t="n"/>
      <c r="C706" s="243" t="n"/>
      <c r="D706" s="243" t="n"/>
      <c r="E706" s="243" t="n"/>
      <c r="F706" s="243" t="n"/>
      <c r="G706" s="243" t="n"/>
      <c r="H706" s="362" t="n"/>
      <c r="I706" s="243" t="n"/>
      <c r="J706" s="243" t="n"/>
      <c r="K706" s="244" t="n"/>
      <c r="L706" s="78" t="n"/>
    </row>
    <row r="707" ht="22" customHeight="1" s="452">
      <c r="A707" s="359" t="n"/>
      <c r="B707" s="243" t="n"/>
      <c r="C707" s="243" t="n"/>
      <c r="D707" s="243" t="n"/>
      <c r="E707" s="243" t="n"/>
      <c r="F707" s="243" t="n"/>
      <c r="G707" s="243" t="n"/>
      <c r="H707" s="362" t="n"/>
      <c r="I707" s="243" t="n"/>
      <c r="J707" s="243" t="n"/>
      <c r="K707" s="244" t="n"/>
      <c r="L707" s="78" t="n"/>
    </row>
    <row r="708" ht="22" customHeight="1" s="452">
      <c r="A708" s="359" t="n"/>
      <c r="B708" s="243" t="n"/>
      <c r="C708" s="243" t="n"/>
      <c r="D708" s="243" t="n"/>
      <c r="E708" s="243" t="n"/>
      <c r="F708" s="243" t="n"/>
      <c r="G708" s="243" t="n"/>
      <c r="H708" s="362" t="n"/>
      <c r="I708" s="243" t="n"/>
      <c r="J708" s="243" t="n"/>
      <c r="K708" s="244" t="n"/>
      <c r="L708" s="78" t="n"/>
    </row>
    <row r="709" ht="22" customHeight="1" s="452">
      <c r="A709" s="359" t="n"/>
      <c r="B709" s="243" t="n"/>
      <c r="C709" s="243" t="n"/>
      <c r="D709" s="243" t="n"/>
      <c r="E709" s="243" t="n"/>
      <c r="F709" s="243" t="n"/>
      <c r="G709" s="243" t="n"/>
      <c r="H709" s="362" t="n"/>
      <c r="I709" s="243" t="n"/>
      <c r="J709" s="243" t="n"/>
      <c r="K709" s="244" t="n"/>
      <c r="L709" s="78" t="n"/>
    </row>
    <row r="710" ht="22" customHeight="1" s="452">
      <c r="A710" s="359" t="n"/>
      <c r="B710" s="243" t="n"/>
      <c r="C710" s="243" t="n"/>
      <c r="D710" s="243" t="n"/>
      <c r="E710" s="243" t="n"/>
      <c r="F710" s="243" t="n"/>
      <c r="G710" s="243" t="n"/>
      <c r="H710" s="362" t="n"/>
      <c r="I710" s="243" t="n"/>
      <c r="J710" s="243" t="n"/>
      <c r="K710" s="244" t="n"/>
      <c r="L710" s="78" t="n"/>
    </row>
    <row r="711" ht="22" customHeight="1" s="452">
      <c r="A711" s="359" t="n"/>
      <c r="B711" s="243" t="n"/>
      <c r="C711" s="243" t="n"/>
      <c r="D711" s="243" t="n"/>
      <c r="E711" s="243" t="n"/>
      <c r="F711" s="243" t="n"/>
      <c r="G711" s="243" t="n"/>
      <c r="H711" s="362" t="n"/>
      <c r="I711" s="243" t="n"/>
      <c r="J711" s="243" t="n"/>
      <c r="K711" s="244" t="n"/>
      <c r="L711" s="78" t="n"/>
    </row>
    <row r="712" ht="22" customHeight="1" s="452">
      <c r="A712" s="359" t="n"/>
      <c r="B712" s="243" t="n"/>
      <c r="C712" s="243" t="n"/>
      <c r="D712" s="243" t="n"/>
      <c r="E712" s="243" t="n"/>
      <c r="F712" s="243" t="n"/>
      <c r="G712" s="243" t="n"/>
      <c r="H712" s="362" t="n"/>
      <c r="I712" s="243" t="n"/>
      <c r="J712" s="243" t="n"/>
      <c r="K712" s="244" t="n"/>
      <c r="L712" s="78" t="n"/>
    </row>
    <row r="713" ht="22" customHeight="1" s="452">
      <c r="A713" s="359" t="n"/>
      <c r="B713" s="243" t="n"/>
      <c r="C713" s="243" t="n"/>
      <c r="D713" s="243" t="n"/>
      <c r="E713" s="243" t="n"/>
      <c r="F713" s="243" t="n"/>
      <c r="G713" s="243" t="n"/>
      <c r="H713" s="362" t="n"/>
      <c r="I713" s="243" t="n"/>
      <c r="J713" s="243" t="n"/>
      <c r="K713" s="244" t="n"/>
      <c r="L713" s="78" t="n"/>
    </row>
    <row r="714" ht="22" customHeight="1" s="452">
      <c r="A714" s="359" t="n"/>
      <c r="B714" s="243" t="n"/>
      <c r="C714" s="243" t="n"/>
      <c r="D714" s="243" t="n"/>
      <c r="E714" s="243" t="n"/>
      <c r="F714" s="243" t="n"/>
      <c r="G714" s="243" t="n"/>
      <c r="H714" s="362" t="n"/>
      <c r="I714" s="243" t="n"/>
      <c r="J714" s="243" t="n"/>
      <c r="K714" s="244" t="n"/>
      <c r="L714" s="78" t="n"/>
    </row>
    <row r="715" ht="22" customHeight="1" s="452">
      <c r="A715" s="359" t="n"/>
      <c r="B715" s="243" t="n"/>
      <c r="C715" s="243" t="n"/>
      <c r="D715" s="243" t="n"/>
      <c r="E715" s="243" t="n"/>
      <c r="F715" s="243" t="n"/>
      <c r="G715" s="243" t="n"/>
      <c r="H715" s="362" t="n"/>
      <c r="I715" s="243" t="n"/>
      <c r="J715" s="243" t="n"/>
      <c r="K715" s="244" t="n"/>
      <c r="L715" s="78" t="n"/>
    </row>
    <row r="716" ht="22" customHeight="1" s="452">
      <c r="A716" s="359" t="n"/>
      <c r="B716" s="243" t="n"/>
      <c r="C716" s="243" t="n"/>
      <c r="D716" s="243" t="n"/>
      <c r="E716" s="243" t="n"/>
      <c r="F716" s="243" t="n"/>
      <c r="G716" s="243" t="n"/>
      <c r="H716" s="362" t="n"/>
      <c r="I716" s="243" t="n"/>
      <c r="J716" s="243" t="n"/>
      <c r="K716" s="244" t="n"/>
      <c r="L716" s="78" t="n"/>
    </row>
    <row r="717" ht="22" customHeight="1" s="452">
      <c r="A717" s="359" t="n"/>
      <c r="B717" s="243" t="n"/>
      <c r="C717" s="243" t="n"/>
      <c r="D717" s="243" t="n"/>
      <c r="E717" s="243" t="n"/>
      <c r="F717" s="243" t="n"/>
      <c r="G717" s="243" t="n"/>
      <c r="H717" s="362" t="n"/>
      <c r="I717" s="243" t="n"/>
      <c r="J717" s="243" t="n"/>
      <c r="K717" s="244" t="n"/>
      <c r="L717" s="78" t="n"/>
    </row>
    <row r="718" ht="22" customHeight="1" s="452">
      <c r="A718" s="359" t="n"/>
      <c r="B718" s="243" t="n"/>
      <c r="C718" s="243" t="n"/>
      <c r="D718" s="243" t="n"/>
      <c r="E718" s="243" t="n"/>
      <c r="F718" s="243" t="n"/>
      <c r="G718" s="243" t="n"/>
      <c r="H718" s="362" t="n"/>
      <c r="I718" s="243" t="n"/>
      <c r="J718" s="243" t="n"/>
      <c r="K718" s="244" t="n"/>
      <c r="L718" s="78" t="n"/>
    </row>
    <row r="719" ht="22" customHeight="1" s="452">
      <c r="A719" s="359" t="n"/>
      <c r="B719" s="243" t="n"/>
      <c r="C719" s="243" t="n"/>
      <c r="D719" s="243" t="n"/>
      <c r="E719" s="243" t="n"/>
      <c r="F719" s="243" t="n"/>
      <c r="G719" s="243" t="n"/>
      <c r="H719" s="362" t="n"/>
      <c r="I719" s="243" t="n"/>
      <c r="J719" s="243" t="n"/>
      <c r="K719" s="244" t="n"/>
      <c r="L719" s="78" t="n"/>
    </row>
    <row r="720" ht="22" customHeight="1" s="452">
      <c r="A720" s="359" t="n"/>
      <c r="B720" s="243" t="n"/>
      <c r="C720" s="243" t="n"/>
      <c r="D720" s="243" t="n"/>
      <c r="E720" s="243" t="n"/>
      <c r="F720" s="243" t="n"/>
      <c r="G720" s="243" t="n"/>
      <c r="H720" s="362" t="n"/>
      <c r="I720" s="243" t="n"/>
      <c r="J720" s="243" t="n"/>
      <c r="K720" s="244" t="n"/>
      <c r="L720" s="78" t="n"/>
    </row>
    <row r="721" ht="22" customHeight="1" s="452">
      <c r="A721" s="359" t="n"/>
      <c r="B721" s="243" t="n"/>
      <c r="C721" s="243" t="n"/>
      <c r="D721" s="243" t="n"/>
      <c r="E721" s="243" t="n"/>
      <c r="F721" s="243" t="n"/>
      <c r="G721" s="243" t="n"/>
      <c r="H721" s="362" t="n"/>
      <c r="I721" s="243" t="n"/>
      <c r="J721" s="243" t="n"/>
      <c r="K721" s="244" t="n"/>
      <c r="L721" s="78" t="n"/>
    </row>
    <row r="722" ht="22" customHeight="1" s="452">
      <c r="A722" s="359" t="n"/>
      <c r="B722" s="243" t="n"/>
      <c r="C722" s="243" t="n"/>
      <c r="D722" s="243" t="n"/>
      <c r="E722" s="243" t="n"/>
      <c r="F722" s="243" t="n"/>
      <c r="G722" s="243" t="n"/>
      <c r="H722" s="362" t="n"/>
      <c r="I722" s="243" t="n"/>
      <c r="J722" s="243" t="n"/>
      <c r="K722" s="244" t="n"/>
      <c r="L722" s="78" t="n"/>
    </row>
    <row r="723" ht="22" customHeight="1" s="452">
      <c r="A723" s="359" t="n"/>
      <c r="B723" s="243" t="n"/>
      <c r="C723" s="243" t="n"/>
      <c r="D723" s="243" t="n"/>
      <c r="E723" s="243" t="n"/>
      <c r="F723" s="243" t="n"/>
      <c r="G723" s="243" t="n"/>
      <c r="H723" s="362" t="n"/>
      <c r="I723" s="243" t="n"/>
      <c r="J723" s="243" t="n"/>
      <c r="K723" s="244" t="n"/>
      <c r="L723" s="78" t="n"/>
    </row>
    <row r="724" ht="22" customHeight="1" s="452">
      <c r="A724" s="359" t="n"/>
      <c r="B724" s="243" t="n"/>
      <c r="C724" s="243" t="n"/>
      <c r="D724" s="243" t="n"/>
      <c r="E724" s="243" t="n"/>
      <c r="F724" s="243" t="n"/>
      <c r="G724" s="243" t="n"/>
      <c r="H724" s="362" t="n"/>
      <c r="I724" s="243" t="n"/>
      <c r="J724" s="243" t="n"/>
      <c r="K724" s="244" t="n"/>
      <c r="L724" s="78" t="n"/>
    </row>
    <row r="725" ht="22" customHeight="1" s="452">
      <c r="A725" s="359" t="n"/>
      <c r="B725" s="243" t="n"/>
      <c r="C725" s="243" t="n"/>
      <c r="D725" s="243" t="n"/>
      <c r="E725" s="243" t="n"/>
      <c r="F725" s="243" t="n"/>
      <c r="G725" s="243" t="n"/>
      <c r="H725" s="362" t="n"/>
      <c r="I725" s="243" t="n"/>
      <c r="J725" s="243" t="n"/>
      <c r="K725" s="244" t="n"/>
      <c r="L725" s="78" t="n"/>
    </row>
    <row r="726" ht="22" customHeight="1" s="452">
      <c r="A726" s="359" t="n"/>
      <c r="B726" s="243" t="n"/>
      <c r="C726" s="243" t="n"/>
      <c r="D726" s="243" t="n"/>
      <c r="E726" s="243" t="n"/>
      <c r="F726" s="243" t="n"/>
      <c r="G726" s="243" t="n"/>
      <c r="H726" s="362" t="n"/>
      <c r="I726" s="243" t="n"/>
      <c r="J726" s="243" t="n"/>
      <c r="K726" s="244" t="n"/>
      <c r="L726" s="78" t="n"/>
    </row>
    <row r="727" ht="22" customHeight="1" s="452">
      <c r="A727" s="359" t="n"/>
      <c r="B727" s="243" t="n"/>
      <c r="C727" s="243" t="n"/>
      <c r="D727" s="243" t="n"/>
      <c r="E727" s="243" t="n"/>
      <c r="F727" s="243" t="n"/>
      <c r="G727" s="243" t="n"/>
      <c r="H727" s="362" t="n"/>
      <c r="I727" s="243" t="n"/>
      <c r="J727" s="243" t="n"/>
      <c r="K727" s="244" t="n"/>
      <c r="L727" s="78" t="n"/>
    </row>
    <row r="728" ht="22" customHeight="1" s="452">
      <c r="A728" s="359" t="n"/>
      <c r="B728" s="243" t="n"/>
      <c r="C728" s="243" t="n"/>
      <c r="D728" s="243" t="n"/>
      <c r="E728" s="243" t="n"/>
      <c r="F728" s="243" t="n"/>
      <c r="G728" s="243" t="n"/>
      <c r="H728" s="362" t="n"/>
      <c r="I728" s="243" t="n"/>
      <c r="J728" s="243" t="n"/>
      <c r="K728" s="244" t="n"/>
      <c r="L728" s="78" t="n"/>
    </row>
    <row r="729" ht="22" customHeight="1" s="452">
      <c r="A729" s="359" t="n"/>
      <c r="B729" s="243" t="n"/>
      <c r="C729" s="243" t="n"/>
      <c r="D729" s="243" t="n"/>
      <c r="E729" s="243" t="n"/>
      <c r="F729" s="243" t="n"/>
      <c r="G729" s="243" t="n"/>
      <c r="H729" s="362" t="n"/>
      <c r="I729" s="243" t="n"/>
      <c r="J729" s="243" t="n"/>
      <c r="K729" s="244" t="n"/>
      <c r="L729" s="78" t="n"/>
    </row>
    <row r="730" ht="22" customHeight="1" s="452">
      <c r="A730" s="359" t="n"/>
      <c r="B730" s="243" t="n"/>
      <c r="C730" s="243" t="n"/>
      <c r="D730" s="243" t="n"/>
      <c r="E730" s="243" t="n"/>
      <c r="F730" s="243" t="n"/>
      <c r="G730" s="243" t="n"/>
      <c r="H730" s="362" t="n"/>
      <c r="I730" s="243" t="n"/>
      <c r="J730" s="243" t="n"/>
      <c r="K730" s="244" t="n"/>
      <c r="L730" s="78" t="n"/>
    </row>
    <row r="731" ht="22" customHeight="1" s="452">
      <c r="A731" s="359" t="n"/>
      <c r="B731" s="243" t="n"/>
      <c r="C731" s="243" t="n"/>
      <c r="D731" s="243" t="n"/>
      <c r="E731" s="243" t="n"/>
      <c r="F731" s="243" t="n"/>
      <c r="G731" s="243" t="n"/>
      <c r="H731" s="362" t="n"/>
      <c r="I731" s="243" t="n"/>
      <c r="J731" s="243" t="n"/>
      <c r="K731" s="244" t="n"/>
      <c r="L731" s="78" t="n"/>
    </row>
    <row r="732" ht="22" customHeight="1" s="452">
      <c r="A732" s="359" t="n"/>
      <c r="B732" s="243" t="n"/>
      <c r="C732" s="243" t="n"/>
      <c r="D732" s="243" t="n"/>
      <c r="E732" s="243" t="n"/>
      <c r="F732" s="243" t="n"/>
      <c r="G732" s="243" t="n"/>
      <c r="H732" s="362" t="n"/>
      <c r="I732" s="243" t="n"/>
      <c r="J732" s="243" t="n"/>
      <c r="K732" s="244" t="n"/>
      <c r="L732" s="78" t="n"/>
    </row>
    <row r="733" ht="22" customHeight="1" s="452">
      <c r="A733" s="359" t="n"/>
      <c r="B733" s="243" t="n"/>
      <c r="C733" s="243" t="n"/>
      <c r="D733" s="243" t="n"/>
      <c r="E733" s="243" t="n"/>
      <c r="F733" s="243" t="n"/>
      <c r="G733" s="243" t="n"/>
      <c r="H733" s="362" t="n"/>
      <c r="I733" s="243" t="n"/>
      <c r="J733" s="243" t="n"/>
      <c r="K733" s="244" t="n"/>
      <c r="L733" s="78" t="n"/>
    </row>
    <row r="734" ht="22" customHeight="1" s="452">
      <c r="A734" s="359" t="n"/>
      <c r="B734" s="243" t="n"/>
      <c r="C734" s="243" t="n"/>
      <c r="D734" s="243" t="n"/>
      <c r="E734" s="243" t="n"/>
      <c r="F734" s="243" t="n"/>
      <c r="G734" s="243" t="n"/>
      <c r="H734" s="362" t="n"/>
      <c r="I734" s="243" t="n"/>
      <c r="J734" s="243" t="n"/>
      <c r="K734" s="244" t="n"/>
      <c r="L734" s="78" t="n"/>
    </row>
    <row r="735" ht="22" customHeight="1" s="452">
      <c r="A735" s="359" t="n"/>
      <c r="B735" s="243" t="n"/>
      <c r="C735" s="243" t="n"/>
      <c r="D735" s="243" t="n"/>
      <c r="E735" s="243" t="n"/>
      <c r="F735" s="243" t="n"/>
      <c r="G735" s="243" t="n"/>
      <c r="H735" s="362" t="n"/>
      <c r="I735" s="243" t="n"/>
      <c r="J735" s="243" t="n"/>
      <c r="K735" s="244" t="n"/>
      <c r="L735" s="78" t="n"/>
    </row>
    <row r="736" ht="22" customHeight="1" s="452">
      <c r="A736" s="359" t="n"/>
      <c r="B736" s="243" t="n"/>
      <c r="C736" s="243" t="n"/>
      <c r="D736" s="243" t="n"/>
      <c r="E736" s="243" t="n"/>
      <c r="F736" s="243" t="n"/>
      <c r="G736" s="243" t="n"/>
      <c r="H736" s="362" t="n"/>
      <c r="I736" s="243" t="n"/>
      <c r="J736" s="243" t="n"/>
      <c r="K736" s="244" t="n"/>
      <c r="L736" s="78" t="n"/>
    </row>
    <row r="737" ht="22" customHeight="1" s="452">
      <c r="A737" s="359" t="n"/>
      <c r="B737" s="243" t="n"/>
      <c r="C737" s="243" t="n"/>
      <c r="D737" s="243" t="n"/>
      <c r="E737" s="243" t="n"/>
      <c r="F737" s="243" t="n"/>
      <c r="G737" s="243" t="n"/>
      <c r="H737" s="362" t="n"/>
      <c r="I737" s="243" t="n"/>
      <c r="J737" s="243" t="n"/>
      <c r="K737" s="244" t="n"/>
      <c r="L737" s="78" t="n"/>
    </row>
    <row r="738" ht="22" customHeight="1" s="452">
      <c r="A738" s="359" t="n"/>
      <c r="B738" s="243" t="n"/>
      <c r="C738" s="243" t="n"/>
      <c r="D738" s="243" t="n"/>
      <c r="E738" s="243" t="n"/>
      <c r="F738" s="243" t="n"/>
      <c r="G738" s="243" t="n"/>
      <c r="H738" s="362" t="n"/>
      <c r="I738" s="243" t="n"/>
      <c r="J738" s="243" t="n"/>
      <c r="K738" s="244" t="n"/>
      <c r="L738" s="78" t="n"/>
    </row>
    <row r="739" ht="22" customHeight="1" s="452">
      <c r="A739" s="359" t="n"/>
      <c r="B739" s="243" t="n"/>
      <c r="C739" s="243" t="n"/>
      <c r="D739" s="243" t="n"/>
      <c r="E739" s="243" t="n"/>
      <c r="F739" s="243" t="n"/>
      <c r="G739" s="243" t="n"/>
      <c r="H739" s="362" t="n"/>
      <c r="I739" s="243" t="n"/>
      <c r="J739" s="243" t="n"/>
      <c r="K739" s="244" t="n"/>
      <c r="L739" s="78" t="n"/>
    </row>
    <row r="740" ht="22" customHeight="1" s="452">
      <c r="A740" s="359" t="n"/>
      <c r="B740" s="243" t="n"/>
      <c r="C740" s="243" t="n"/>
      <c r="D740" s="243" t="n"/>
      <c r="E740" s="243" t="n"/>
      <c r="F740" s="243" t="n"/>
      <c r="G740" s="243" t="n"/>
      <c r="H740" s="362" t="n"/>
      <c r="I740" s="243" t="n"/>
      <c r="J740" s="243" t="n"/>
      <c r="K740" s="244" t="n"/>
      <c r="L740" s="78" t="n"/>
    </row>
    <row r="741" ht="22" customHeight="1" s="452">
      <c r="A741" s="359" t="n"/>
      <c r="B741" s="243" t="n"/>
      <c r="C741" s="243" t="n"/>
      <c r="D741" s="243" t="n"/>
      <c r="E741" s="243" t="n"/>
      <c r="F741" s="243" t="n"/>
      <c r="G741" s="243" t="n"/>
      <c r="H741" s="362" t="n"/>
      <c r="I741" s="243" t="n"/>
      <c r="J741" s="243" t="n"/>
      <c r="K741" s="244" t="n"/>
      <c r="L741" s="78" t="n"/>
    </row>
    <row r="742" ht="22" customHeight="1" s="452">
      <c r="A742" s="359" t="n"/>
      <c r="B742" s="243" t="n"/>
      <c r="C742" s="243" t="n"/>
      <c r="D742" s="243" t="n"/>
      <c r="E742" s="243" t="n"/>
      <c r="F742" s="243" t="n"/>
      <c r="G742" s="243" t="n"/>
      <c r="H742" s="362" t="n"/>
      <c r="I742" s="243" t="n"/>
      <c r="J742" s="243" t="n"/>
      <c r="K742" s="244" t="n"/>
      <c r="L742" s="78" t="n"/>
    </row>
    <row r="743" ht="22" customHeight="1" s="452">
      <c r="A743" s="359" t="n"/>
      <c r="B743" s="243" t="n"/>
      <c r="C743" s="243" t="n"/>
      <c r="D743" s="243" t="n"/>
      <c r="E743" s="243" t="n"/>
      <c r="F743" s="243" t="n"/>
      <c r="G743" s="243" t="n"/>
      <c r="H743" s="362" t="n"/>
      <c r="I743" s="243" t="n"/>
      <c r="J743" s="243" t="n"/>
      <c r="K743" s="244" t="n"/>
      <c r="L743" s="78" t="n"/>
    </row>
    <row r="744" ht="22" customHeight="1" s="452">
      <c r="A744" s="359" t="n"/>
      <c r="B744" s="243" t="n"/>
      <c r="C744" s="243" t="n"/>
      <c r="D744" s="243" t="n"/>
      <c r="E744" s="243" t="n"/>
      <c r="F744" s="243" t="n"/>
      <c r="G744" s="243" t="n"/>
      <c r="H744" s="362" t="n"/>
      <c r="I744" s="243" t="n"/>
      <c r="J744" s="243" t="n"/>
      <c r="K744" s="244" t="n"/>
      <c r="L744" s="78" t="n"/>
    </row>
    <row r="745" ht="22" customHeight="1" s="452">
      <c r="A745" s="359" t="n"/>
      <c r="B745" s="243" t="n"/>
      <c r="C745" s="243" t="n"/>
      <c r="D745" s="243" t="n"/>
      <c r="E745" s="243" t="n"/>
      <c r="F745" s="243" t="n"/>
      <c r="G745" s="243" t="n"/>
      <c r="H745" s="362" t="n"/>
      <c r="I745" s="243" t="n"/>
      <c r="J745" s="243" t="n"/>
      <c r="K745" s="244" t="n"/>
      <c r="L745" s="78" t="n"/>
    </row>
    <row r="746" ht="22" customHeight="1" s="452">
      <c r="A746" s="359" t="n"/>
      <c r="B746" s="243" t="n"/>
      <c r="C746" s="243" t="n"/>
      <c r="D746" s="243" t="n"/>
      <c r="E746" s="243" t="n"/>
      <c r="F746" s="243" t="n"/>
      <c r="G746" s="243" t="n"/>
      <c r="H746" s="362" t="n"/>
      <c r="I746" s="243" t="n"/>
      <c r="J746" s="243" t="n"/>
      <c r="K746" s="244" t="n"/>
      <c r="L746" s="78" t="n"/>
    </row>
    <row r="747" ht="22" customHeight="1" s="452">
      <c r="A747" s="359" t="n"/>
      <c r="B747" s="243" t="n"/>
      <c r="C747" s="243" t="n"/>
      <c r="D747" s="243" t="n"/>
      <c r="E747" s="243" t="n"/>
      <c r="F747" s="243" t="n"/>
      <c r="G747" s="243" t="n"/>
      <c r="H747" s="362" t="n"/>
      <c r="I747" s="243" t="n"/>
      <c r="J747" s="243" t="n"/>
      <c r="K747" s="244" t="n"/>
      <c r="L747" s="78" t="n"/>
    </row>
    <row r="748" ht="22" customHeight="1" s="452">
      <c r="A748" s="359" t="n"/>
      <c r="B748" s="243" t="n"/>
      <c r="C748" s="243" t="n"/>
      <c r="D748" s="243" t="n"/>
      <c r="E748" s="243" t="n"/>
      <c r="F748" s="243" t="n"/>
      <c r="G748" s="243" t="n"/>
      <c r="H748" s="362" t="n"/>
      <c r="I748" s="243" t="n"/>
      <c r="J748" s="243" t="n"/>
      <c r="K748" s="244" t="n"/>
      <c r="L748" s="78" t="n"/>
    </row>
    <row r="749" ht="22" customHeight="1" s="452">
      <c r="A749" s="359" t="n"/>
      <c r="B749" s="243" t="n"/>
      <c r="C749" s="243" t="n"/>
      <c r="D749" s="243" t="n"/>
      <c r="E749" s="243" t="n"/>
      <c r="F749" s="243" t="n"/>
      <c r="G749" s="243" t="n"/>
      <c r="H749" s="362" t="n"/>
      <c r="I749" s="243" t="n"/>
      <c r="J749" s="243" t="n"/>
      <c r="K749" s="244" t="n"/>
      <c r="L749" s="78" t="n"/>
    </row>
    <row r="750" ht="22" customHeight="1" s="452">
      <c r="A750" s="359" t="n"/>
      <c r="B750" s="243" t="n"/>
      <c r="C750" s="243" t="n"/>
      <c r="D750" s="243" t="n"/>
      <c r="E750" s="243" t="n"/>
      <c r="F750" s="243" t="n"/>
      <c r="G750" s="243" t="n"/>
      <c r="H750" s="362" t="n"/>
      <c r="I750" s="243" t="n"/>
      <c r="J750" s="243" t="n"/>
      <c r="K750" s="244" t="n"/>
      <c r="L750" s="78" t="n"/>
    </row>
    <row r="751" ht="22" customHeight="1" s="452">
      <c r="A751" s="359" t="n"/>
      <c r="B751" s="243" t="n"/>
      <c r="C751" s="243" t="n"/>
      <c r="D751" s="243" t="n"/>
      <c r="E751" s="243" t="n"/>
      <c r="F751" s="243" t="n"/>
      <c r="G751" s="243" t="n"/>
      <c r="H751" s="362" t="n"/>
      <c r="I751" s="243" t="n"/>
      <c r="J751" s="243" t="n"/>
      <c r="K751" s="244" t="n"/>
      <c r="L751" s="78" t="n"/>
    </row>
    <row r="752" ht="22" customHeight="1" s="452">
      <c r="A752" s="359" t="n"/>
      <c r="B752" s="243" t="n"/>
      <c r="C752" s="243" t="n"/>
      <c r="D752" s="243" t="n"/>
      <c r="E752" s="243" t="n"/>
      <c r="F752" s="243" t="n"/>
      <c r="G752" s="243" t="n"/>
      <c r="H752" s="362" t="n"/>
      <c r="I752" s="243" t="n"/>
      <c r="J752" s="243" t="n"/>
      <c r="K752" s="244" t="n"/>
      <c r="L752" s="78" t="n"/>
    </row>
    <row r="753" ht="22" customHeight="1" s="452">
      <c r="A753" s="359" t="n"/>
      <c r="B753" s="243" t="n"/>
      <c r="C753" s="243" t="n"/>
      <c r="D753" s="243" t="n"/>
      <c r="E753" s="243" t="n"/>
      <c r="F753" s="243" t="n"/>
      <c r="G753" s="243" t="n"/>
      <c r="H753" s="362" t="n"/>
      <c r="I753" s="243" t="n"/>
      <c r="J753" s="243" t="n"/>
      <c r="K753" s="244" t="n"/>
      <c r="L753" s="78" t="n"/>
    </row>
    <row r="754" ht="22" customHeight="1" s="452">
      <c r="A754" s="359" t="n"/>
      <c r="B754" s="243" t="n"/>
      <c r="C754" s="243" t="n"/>
      <c r="D754" s="243" t="n"/>
      <c r="E754" s="243" t="n"/>
      <c r="F754" s="243" t="n"/>
      <c r="G754" s="243" t="n"/>
      <c r="H754" s="362" t="n"/>
      <c r="I754" s="243" t="n"/>
      <c r="J754" s="243" t="n"/>
      <c r="K754" s="244" t="n"/>
      <c r="L754" s="78" t="n"/>
    </row>
    <row r="755" ht="22" customHeight="1" s="452">
      <c r="A755" s="359" t="n"/>
      <c r="B755" s="243" t="n"/>
      <c r="C755" s="243" t="n"/>
      <c r="D755" s="243" t="n"/>
      <c r="E755" s="243" t="n"/>
      <c r="F755" s="243" t="n"/>
      <c r="G755" s="243" t="n"/>
      <c r="H755" s="362" t="n"/>
      <c r="I755" s="243" t="n"/>
      <c r="J755" s="243" t="n"/>
      <c r="K755" s="244" t="n"/>
      <c r="L755" s="78" t="n"/>
    </row>
    <row r="756" ht="22" customHeight="1" s="452">
      <c r="A756" s="359" t="n"/>
      <c r="B756" s="243" t="n"/>
      <c r="C756" s="243" t="n"/>
      <c r="D756" s="243" t="n"/>
      <c r="E756" s="243" t="n"/>
      <c r="F756" s="243" t="n"/>
      <c r="G756" s="243" t="n"/>
      <c r="H756" s="362" t="n"/>
      <c r="I756" s="243" t="n"/>
      <c r="J756" s="243" t="n"/>
      <c r="K756" s="244" t="n"/>
      <c r="L756" s="78" t="n"/>
    </row>
    <row r="757" ht="22" customHeight="1" s="452">
      <c r="A757" s="359" t="n"/>
      <c r="B757" s="243" t="n"/>
      <c r="C757" s="243" t="n"/>
      <c r="D757" s="243" t="n"/>
      <c r="E757" s="243" t="n"/>
      <c r="F757" s="243" t="n"/>
      <c r="G757" s="243" t="n"/>
      <c r="H757" s="362" t="n"/>
      <c r="I757" s="243" t="n"/>
      <c r="J757" s="243" t="n"/>
      <c r="K757" s="244" t="n"/>
      <c r="L757" s="78" t="n"/>
    </row>
    <row r="758" ht="22" customHeight="1" s="452">
      <c r="A758" s="359" t="n"/>
      <c r="B758" s="243" t="n"/>
      <c r="C758" s="243" t="n"/>
      <c r="D758" s="243" t="n"/>
      <c r="E758" s="243" t="n"/>
      <c r="F758" s="243" t="n"/>
      <c r="G758" s="243" t="n"/>
      <c r="H758" s="362" t="n"/>
      <c r="I758" s="243" t="n"/>
      <c r="J758" s="243" t="n"/>
      <c r="K758" s="244" t="n"/>
      <c r="L758" s="78" t="n"/>
    </row>
    <row r="759" ht="22" customHeight="1" s="452">
      <c r="A759" s="359" t="n"/>
      <c r="B759" s="243" t="n"/>
      <c r="C759" s="243" t="n"/>
      <c r="D759" s="243" t="n"/>
      <c r="E759" s="243" t="n"/>
      <c r="F759" s="243" t="n"/>
      <c r="G759" s="243" t="n"/>
      <c r="H759" s="362" t="n"/>
      <c r="I759" s="243" t="n"/>
      <c r="J759" s="243" t="n"/>
      <c r="K759" s="244" t="n"/>
      <c r="L759" s="78" t="n"/>
    </row>
    <row r="760" ht="22" customHeight="1" s="452">
      <c r="A760" s="359" t="n"/>
      <c r="B760" s="243" t="n"/>
      <c r="C760" s="243" t="n"/>
      <c r="D760" s="243" t="n"/>
      <c r="E760" s="243" t="n"/>
      <c r="F760" s="243" t="n"/>
      <c r="G760" s="243" t="n"/>
      <c r="H760" s="362" t="n"/>
      <c r="I760" s="243" t="n"/>
      <c r="J760" s="243" t="n"/>
      <c r="K760" s="244" t="n"/>
      <c r="L760" s="78" t="n"/>
    </row>
    <row r="761" ht="22" customHeight="1" s="452">
      <c r="A761" s="359" t="n"/>
      <c r="B761" s="243" t="n"/>
      <c r="C761" s="243" t="n"/>
      <c r="D761" s="243" t="n"/>
      <c r="E761" s="243" t="n"/>
      <c r="F761" s="243" t="n"/>
      <c r="G761" s="243" t="n"/>
      <c r="H761" s="362" t="n"/>
      <c r="I761" s="243" t="n"/>
      <c r="J761" s="243" t="n"/>
      <c r="K761" s="244" t="n"/>
      <c r="L761" s="78" t="n"/>
    </row>
    <row r="762" ht="22" customHeight="1" s="452">
      <c r="A762" s="359" t="n"/>
      <c r="B762" s="243" t="n"/>
      <c r="C762" s="243" t="n"/>
      <c r="D762" s="243" t="n"/>
      <c r="E762" s="243" t="n"/>
      <c r="F762" s="243" t="n"/>
      <c r="G762" s="243" t="n"/>
      <c r="H762" s="362" t="n"/>
      <c r="I762" s="243" t="n"/>
      <c r="J762" s="243" t="n"/>
      <c r="K762" s="244" t="n"/>
      <c r="L762" s="78" t="n"/>
    </row>
    <row r="763" ht="22" customHeight="1" s="452">
      <c r="A763" s="359" t="n"/>
      <c r="B763" s="243" t="n"/>
      <c r="C763" s="243" t="n"/>
      <c r="D763" s="243" t="n"/>
      <c r="E763" s="243" t="n"/>
      <c r="F763" s="243" t="n"/>
      <c r="G763" s="243" t="n"/>
      <c r="H763" s="362" t="n"/>
      <c r="I763" s="243" t="n"/>
      <c r="J763" s="243" t="n"/>
      <c r="K763" s="244" t="n"/>
      <c r="L763" s="78" t="n"/>
    </row>
    <row r="764" ht="22" customHeight="1" s="452">
      <c r="A764" s="359" t="n"/>
      <c r="B764" s="243" t="n"/>
      <c r="C764" s="243" t="n"/>
      <c r="D764" s="243" t="n"/>
      <c r="E764" s="243" t="n"/>
      <c r="F764" s="243" t="n"/>
      <c r="G764" s="243" t="n"/>
      <c r="H764" s="362" t="n"/>
      <c r="I764" s="243" t="n"/>
      <c r="J764" s="243" t="n"/>
      <c r="K764" s="244" t="n"/>
      <c r="L764" s="78" t="n"/>
    </row>
    <row r="765" ht="22" customHeight="1" s="452">
      <c r="A765" s="359" t="n"/>
      <c r="B765" s="243" t="n"/>
      <c r="C765" s="243" t="n"/>
      <c r="D765" s="243" t="n"/>
      <c r="E765" s="243" t="n"/>
      <c r="F765" s="243" t="n"/>
      <c r="G765" s="243" t="n"/>
      <c r="H765" s="362" t="n"/>
      <c r="I765" s="243" t="n"/>
      <c r="J765" s="243" t="n"/>
      <c r="K765" s="244" t="n"/>
      <c r="L765" s="78" t="n"/>
    </row>
    <row r="766" ht="22" customHeight="1" s="452">
      <c r="A766" s="359" t="n"/>
      <c r="B766" s="243" t="n"/>
      <c r="C766" s="243" t="n"/>
      <c r="D766" s="243" t="n"/>
      <c r="E766" s="243" t="n"/>
      <c r="F766" s="243" t="n"/>
      <c r="G766" s="243" t="n"/>
      <c r="H766" s="362" t="n"/>
      <c r="I766" s="243" t="n"/>
      <c r="J766" s="243" t="n"/>
      <c r="K766" s="244" t="n"/>
      <c r="L766" s="78" t="n"/>
    </row>
    <row r="767" ht="22" customHeight="1" s="452">
      <c r="A767" s="359" t="n"/>
      <c r="B767" s="243" t="n"/>
      <c r="C767" s="243" t="n"/>
      <c r="D767" s="243" t="n"/>
      <c r="E767" s="243" t="n"/>
      <c r="F767" s="243" t="n"/>
      <c r="G767" s="243" t="n"/>
      <c r="H767" s="362" t="n"/>
      <c r="I767" s="243" t="n"/>
      <c r="J767" s="243" t="n"/>
      <c r="K767" s="244" t="n"/>
      <c r="L767" s="78" t="n"/>
    </row>
    <row r="768" ht="22" customHeight="1" s="452">
      <c r="A768" s="359" t="n"/>
      <c r="B768" s="243" t="n"/>
      <c r="C768" s="243" t="n"/>
      <c r="D768" s="243" t="n"/>
      <c r="E768" s="243" t="n"/>
      <c r="F768" s="243" t="n"/>
      <c r="G768" s="243" t="n"/>
      <c r="H768" s="362" t="n"/>
      <c r="I768" s="243" t="n"/>
      <c r="J768" s="243" t="n"/>
      <c r="K768" s="244" t="n"/>
      <c r="L768" s="78" t="n"/>
    </row>
    <row r="769" ht="22" customHeight="1" s="452">
      <c r="A769" s="359" t="n"/>
      <c r="B769" s="243" t="n"/>
      <c r="C769" s="243" t="n"/>
      <c r="D769" s="243" t="n"/>
      <c r="E769" s="243" t="n"/>
      <c r="F769" s="243" t="n"/>
      <c r="G769" s="243" t="n"/>
      <c r="H769" s="362" t="n"/>
      <c r="I769" s="243" t="n"/>
      <c r="J769" s="243" t="n"/>
      <c r="K769" s="244" t="n"/>
      <c r="L769" s="78" t="n"/>
    </row>
    <row r="770" ht="22" customHeight="1" s="452">
      <c r="A770" s="359" t="n"/>
      <c r="B770" s="243" t="n"/>
      <c r="C770" s="243" t="n"/>
      <c r="D770" s="243" t="n"/>
      <c r="E770" s="243" t="n"/>
      <c r="F770" s="243" t="n"/>
      <c r="G770" s="243" t="n"/>
      <c r="H770" s="362" t="n"/>
      <c r="I770" s="243" t="n"/>
      <c r="J770" s="243" t="n"/>
      <c r="K770" s="244" t="n"/>
      <c r="L770" s="78" t="n"/>
    </row>
    <row r="771" ht="22" customHeight="1" s="452">
      <c r="A771" s="359" t="n"/>
      <c r="B771" s="243" t="n"/>
      <c r="C771" s="243" t="n"/>
      <c r="D771" s="243" t="n"/>
      <c r="E771" s="243" t="n"/>
      <c r="F771" s="243" t="n"/>
      <c r="G771" s="243" t="n"/>
      <c r="H771" s="362" t="n"/>
      <c r="I771" s="243" t="n"/>
      <c r="J771" s="243" t="n"/>
      <c r="K771" s="244" t="n"/>
      <c r="L771" s="78" t="n"/>
    </row>
    <row r="772" ht="22" customHeight="1" s="452">
      <c r="A772" s="359" t="n"/>
      <c r="B772" s="243" t="n"/>
      <c r="C772" s="243" t="n"/>
      <c r="D772" s="243" t="n"/>
      <c r="E772" s="243" t="n"/>
      <c r="F772" s="243" t="n"/>
      <c r="G772" s="243" t="n"/>
      <c r="H772" s="362" t="n"/>
      <c r="I772" s="243" t="n"/>
      <c r="J772" s="243" t="n"/>
      <c r="K772" s="244" t="n"/>
      <c r="L772" s="78" t="n"/>
    </row>
    <row r="773" ht="22" customHeight="1" s="452">
      <c r="A773" s="359" t="n"/>
      <c r="B773" s="243" t="n"/>
      <c r="C773" s="243" t="n"/>
      <c r="D773" s="243" t="n"/>
      <c r="E773" s="243" t="n"/>
      <c r="F773" s="243" t="n"/>
      <c r="G773" s="243" t="n"/>
      <c r="H773" s="362" t="n"/>
      <c r="I773" s="243" t="n"/>
      <c r="J773" s="243" t="n"/>
      <c r="K773" s="244" t="n"/>
      <c r="L773" s="78" t="n"/>
    </row>
    <row r="774" ht="22" customHeight="1" s="452">
      <c r="A774" s="359" t="n"/>
      <c r="B774" s="243" t="n"/>
      <c r="C774" s="243" t="n"/>
      <c r="D774" s="243" t="n"/>
      <c r="E774" s="243" t="n"/>
      <c r="F774" s="243" t="n"/>
      <c r="G774" s="243" t="n"/>
      <c r="H774" s="362" t="n"/>
      <c r="I774" s="243" t="n"/>
      <c r="J774" s="243" t="n"/>
      <c r="K774" s="244" t="n"/>
      <c r="L774" s="78" t="n"/>
    </row>
    <row r="775" ht="22" customHeight="1" s="452">
      <c r="A775" s="359" t="n"/>
      <c r="B775" s="243" t="n"/>
      <c r="C775" s="243" t="n"/>
      <c r="D775" s="243" t="n"/>
      <c r="E775" s="243" t="n"/>
      <c r="F775" s="243" t="n"/>
      <c r="G775" s="243" t="n"/>
      <c r="H775" s="362" t="n"/>
      <c r="I775" s="243" t="n"/>
      <c r="J775" s="243" t="n"/>
      <c r="K775" s="244" t="n"/>
      <c r="L775" s="78" t="n"/>
    </row>
    <row r="776" ht="22" customHeight="1" s="452">
      <c r="A776" s="359" t="n"/>
      <c r="B776" s="243" t="n"/>
      <c r="C776" s="243" t="n"/>
      <c r="D776" s="243" t="n"/>
      <c r="E776" s="243" t="n"/>
      <c r="F776" s="243" t="n"/>
      <c r="G776" s="243" t="n"/>
      <c r="H776" s="362" t="n"/>
      <c r="I776" s="243" t="n"/>
      <c r="J776" s="243" t="n"/>
      <c r="K776" s="244" t="n"/>
      <c r="L776" s="78" t="n"/>
    </row>
    <row r="777" ht="22" customHeight="1" s="452">
      <c r="A777" s="359" t="n"/>
      <c r="B777" s="243" t="n"/>
      <c r="C777" s="243" t="n"/>
      <c r="D777" s="243" t="n"/>
      <c r="E777" s="243" t="n"/>
      <c r="F777" s="243" t="n"/>
      <c r="G777" s="243" t="n"/>
      <c r="H777" s="362" t="n"/>
      <c r="I777" s="243" t="n"/>
      <c r="J777" s="243" t="n"/>
      <c r="K777" s="244" t="n"/>
      <c r="L777" s="78" t="n"/>
    </row>
    <row r="778" ht="22" customHeight="1" s="452">
      <c r="A778" s="359" t="n"/>
      <c r="B778" s="243" t="n"/>
      <c r="C778" s="243" t="n"/>
      <c r="D778" s="243" t="n"/>
      <c r="E778" s="243" t="n"/>
      <c r="F778" s="243" t="n"/>
      <c r="G778" s="243" t="n"/>
      <c r="H778" s="362" t="n"/>
      <c r="I778" s="243" t="n"/>
      <c r="J778" s="243" t="n"/>
      <c r="K778" s="244" t="n"/>
      <c r="L778" s="78" t="n"/>
    </row>
    <row r="779" ht="22" customHeight="1" s="452">
      <c r="A779" s="359" t="n"/>
      <c r="B779" s="243" t="n"/>
      <c r="C779" s="243" t="n"/>
      <c r="D779" s="243" t="n"/>
      <c r="E779" s="243" t="n"/>
      <c r="F779" s="243" t="n"/>
      <c r="G779" s="243" t="n"/>
      <c r="H779" s="362" t="n"/>
      <c r="I779" s="243" t="n"/>
      <c r="J779" s="243" t="n"/>
      <c r="K779" s="244" t="n"/>
      <c r="L779" s="78" t="n"/>
    </row>
    <row r="780" ht="22" customHeight="1" s="452">
      <c r="A780" s="359" t="n"/>
      <c r="B780" s="243" t="n"/>
      <c r="C780" s="243" t="n"/>
      <c r="D780" s="243" t="n"/>
      <c r="E780" s="243" t="n"/>
      <c r="F780" s="243" t="n"/>
      <c r="G780" s="243" t="n"/>
      <c r="H780" s="362" t="n"/>
      <c r="I780" s="243" t="n"/>
      <c r="J780" s="243" t="n"/>
      <c r="K780" s="244" t="n"/>
      <c r="L780" s="78" t="n"/>
    </row>
    <row r="781" ht="22" customHeight="1" s="452">
      <c r="A781" s="359" t="n"/>
      <c r="B781" s="243" t="n"/>
      <c r="C781" s="243" t="n"/>
      <c r="D781" s="243" t="n"/>
      <c r="E781" s="243" t="n"/>
      <c r="F781" s="243" t="n"/>
      <c r="G781" s="243" t="n"/>
      <c r="H781" s="362" t="n"/>
      <c r="I781" s="243" t="n"/>
      <c r="J781" s="243" t="n"/>
      <c r="K781" s="244" t="n"/>
      <c r="L781" s="78" t="n"/>
    </row>
    <row r="782" ht="22" customHeight="1" s="452">
      <c r="A782" s="359" t="n"/>
      <c r="B782" s="243" t="n"/>
      <c r="C782" s="243" t="n"/>
      <c r="D782" s="243" t="n"/>
      <c r="E782" s="243" t="n"/>
      <c r="F782" s="243" t="n"/>
      <c r="G782" s="243" t="n"/>
      <c r="H782" s="362" t="n"/>
      <c r="I782" s="243" t="n"/>
      <c r="J782" s="243" t="n"/>
      <c r="K782" s="244" t="n"/>
      <c r="L782" s="78" t="n"/>
    </row>
    <row r="783" ht="22" customHeight="1" s="452">
      <c r="A783" s="359" t="n"/>
      <c r="B783" s="243" t="n"/>
      <c r="C783" s="243" t="n"/>
      <c r="D783" s="243" t="n"/>
      <c r="E783" s="243" t="n"/>
      <c r="F783" s="243" t="n"/>
      <c r="G783" s="243" t="n"/>
      <c r="H783" s="362" t="n"/>
      <c r="I783" s="243" t="n"/>
      <c r="J783" s="243" t="n"/>
      <c r="K783" s="244" t="n"/>
      <c r="L783" s="78" t="n"/>
    </row>
    <row r="784" ht="22" customHeight="1" s="452">
      <c r="A784" s="359" t="n"/>
      <c r="B784" s="243" t="n"/>
      <c r="C784" s="243" t="n"/>
      <c r="D784" s="243" t="n"/>
      <c r="E784" s="243" t="n"/>
      <c r="F784" s="243" t="n"/>
      <c r="G784" s="243" t="n"/>
      <c r="H784" s="362" t="n"/>
      <c r="I784" s="243" t="n"/>
      <c r="J784" s="243" t="n"/>
      <c r="K784" s="244" t="n"/>
      <c r="L784" s="78" t="n"/>
    </row>
    <row r="785" ht="22" customHeight="1" s="452">
      <c r="A785" s="359" t="n"/>
      <c r="B785" s="243" t="n"/>
      <c r="C785" s="243" t="n"/>
      <c r="D785" s="243" t="n"/>
      <c r="E785" s="243" t="n"/>
      <c r="F785" s="243" t="n"/>
      <c r="G785" s="243" t="n"/>
      <c r="H785" s="362" t="n"/>
      <c r="I785" s="243" t="n"/>
      <c r="J785" s="243" t="n"/>
      <c r="K785" s="244" t="n"/>
      <c r="L785" s="78" t="n"/>
    </row>
    <row r="786" ht="22" customHeight="1" s="452">
      <c r="A786" s="359" t="n"/>
      <c r="B786" s="243" t="n"/>
      <c r="C786" s="243" t="n"/>
      <c r="D786" s="243" t="n"/>
      <c r="E786" s="243" t="n"/>
      <c r="F786" s="243" t="n"/>
      <c r="G786" s="243" t="n"/>
      <c r="H786" s="362" t="n"/>
      <c r="I786" s="243" t="n"/>
      <c r="J786" s="243" t="n"/>
      <c r="K786" s="244" t="n"/>
      <c r="L786" s="78" t="n"/>
    </row>
    <row r="787" ht="22" customHeight="1" s="452">
      <c r="A787" s="359" t="n"/>
      <c r="B787" s="243" t="n"/>
      <c r="C787" s="243" t="n"/>
      <c r="D787" s="243" t="n"/>
      <c r="E787" s="243" t="n"/>
      <c r="F787" s="243" t="n"/>
      <c r="G787" s="243" t="n"/>
      <c r="H787" s="362" t="n"/>
      <c r="I787" s="243" t="n"/>
      <c r="J787" s="243" t="n"/>
      <c r="K787" s="244" t="n"/>
      <c r="L787" s="78" t="n"/>
    </row>
    <row r="788" ht="22" customHeight="1" s="452">
      <c r="A788" s="359" t="n"/>
      <c r="B788" s="243" t="n"/>
      <c r="C788" s="243" t="n"/>
      <c r="D788" s="243" t="n"/>
      <c r="E788" s="243" t="n"/>
      <c r="F788" s="243" t="n"/>
      <c r="G788" s="243" t="n"/>
      <c r="H788" s="362" t="n"/>
      <c r="I788" s="243" t="n"/>
      <c r="J788" s="243" t="n"/>
      <c r="K788" s="244" t="n"/>
      <c r="L788" s="78" t="n"/>
    </row>
    <row r="789" ht="22" customHeight="1" s="452">
      <c r="A789" s="359" t="n"/>
      <c r="B789" s="243" t="n"/>
      <c r="C789" s="243" t="n"/>
      <c r="D789" s="243" t="n"/>
      <c r="E789" s="243" t="n"/>
      <c r="F789" s="243" t="n"/>
      <c r="G789" s="243" t="n"/>
      <c r="H789" s="362" t="n"/>
      <c r="I789" s="243" t="n"/>
      <c r="J789" s="243" t="n"/>
      <c r="K789" s="244" t="n"/>
      <c r="L789" s="78" t="n"/>
    </row>
    <row r="790" ht="22" customHeight="1" s="452">
      <c r="A790" s="359" t="n"/>
      <c r="B790" s="243" t="n"/>
      <c r="C790" s="243" t="n"/>
      <c r="D790" s="243" t="n"/>
      <c r="E790" s="243" t="n"/>
      <c r="F790" s="243" t="n"/>
      <c r="G790" s="243" t="n"/>
      <c r="H790" s="362" t="n"/>
      <c r="I790" s="243" t="n"/>
      <c r="J790" s="243" t="n"/>
      <c r="K790" s="244" t="n"/>
      <c r="L790" s="78" t="n"/>
    </row>
    <row r="791" ht="22" customHeight="1" s="452">
      <c r="A791" s="359" t="n"/>
      <c r="B791" s="243" t="n"/>
      <c r="C791" s="243" t="n"/>
      <c r="D791" s="243" t="n"/>
      <c r="E791" s="243" t="n"/>
      <c r="F791" s="243" t="n"/>
      <c r="G791" s="243" t="n"/>
      <c r="H791" s="362" t="n"/>
      <c r="I791" s="243" t="n"/>
      <c r="J791" s="243" t="n"/>
      <c r="K791" s="244" t="n"/>
      <c r="L791" s="78" t="n"/>
    </row>
    <row r="792" ht="22" customHeight="1" s="452">
      <c r="A792" s="359" t="n"/>
      <c r="B792" s="243" t="n"/>
      <c r="C792" s="243" t="n"/>
      <c r="D792" s="243" t="n"/>
      <c r="E792" s="243" t="n"/>
      <c r="F792" s="243" t="n"/>
      <c r="G792" s="243" t="n"/>
      <c r="H792" s="362" t="n"/>
      <c r="I792" s="243" t="n"/>
      <c r="J792" s="243" t="n"/>
      <c r="K792" s="244" t="n"/>
      <c r="L792" s="78" t="n"/>
    </row>
    <row r="793" ht="22" customHeight="1" s="452">
      <c r="A793" s="359" t="n"/>
      <c r="B793" s="243" t="n"/>
      <c r="C793" s="243" t="n"/>
      <c r="D793" s="243" t="n"/>
      <c r="E793" s="243" t="n"/>
      <c r="F793" s="243" t="n"/>
      <c r="G793" s="243" t="n"/>
      <c r="H793" s="362" t="n"/>
      <c r="I793" s="243" t="n"/>
      <c r="J793" s="243" t="n"/>
      <c r="K793" s="244" t="n"/>
      <c r="L793" s="78" t="n"/>
    </row>
    <row r="794" ht="22" customHeight="1" s="452">
      <c r="A794" s="359" t="n"/>
      <c r="B794" s="243" t="n"/>
      <c r="C794" s="243" t="n"/>
      <c r="D794" s="243" t="n"/>
      <c r="E794" s="243" t="n"/>
      <c r="F794" s="243" t="n"/>
      <c r="G794" s="243" t="n"/>
      <c r="H794" s="362" t="n"/>
      <c r="I794" s="243" t="n"/>
      <c r="J794" s="243" t="n"/>
      <c r="K794" s="244" t="n"/>
      <c r="L794" s="78" t="n"/>
    </row>
    <row r="795" ht="22" customHeight="1" s="452">
      <c r="A795" s="359" t="n"/>
      <c r="B795" s="243" t="n"/>
      <c r="C795" s="243" t="n"/>
      <c r="D795" s="243" t="n"/>
      <c r="E795" s="243" t="n"/>
      <c r="F795" s="243" t="n"/>
      <c r="G795" s="243" t="n"/>
      <c r="H795" s="362" t="n"/>
      <c r="I795" s="243" t="n"/>
      <c r="J795" s="243" t="n"/>
      <c r="K795" s="244" t="n"/>
      <c r="L795" s="78" t="n"/>
    </row>
    <row r="796" ht="22" customHeight="1" s="452">
      <c r="A796" s="359" t="n"/>
      <c r="B796" s="243" t="n"/>
      <c r="C796" s="243" t="n"/>
      <c r="D796" s="243" t="n"/>
      <c r="E796" s="243" t="n"/>
      <c r="F796" s="243" t="n"/>
      <c r="G796" s="243" t="n"/>
      <c r="H796" s="362" t="n"/>
      <c r="I796" s="243" t="n"/>
      <c r="J796" s="243" t="n"/>
      <c r="K796" s="244" t="n"/>
      <c r="L796" s="78" t="n"/>
    </row>
    <row r="797" ht="22" customHeight="1" s="452">
      <c r="A797" s="359" t="n"/>
      <c r="B797" s="243" t="n"/>
      <c r="C797" s="243" t="n"/>
      <c r="D797" s="243" t="n"/>
      <c r="E797" s="243" t="n"/>
      <c r="F797" s="243" t="n"/>
      <c r="G797" s="243" t="n"/>
      <c r="H797" s="362" t="n"/>
      <c r="I797" s="243" t="n"/>
      <c r="J797" s="243" t="n"/>
      <c r="K797" s="244" t="n"/>
      <c r="L797" s="78" t="n"/>
    </row>
    <row r="798" ht="22" customHeight="1" s="452">
      <c r="A798" s="359" t="n"/>
      <c r="B798" s="243" t="n"/>
      <c r="C798" s="243" t="n"/>
      <c r="D798" s="243" t="n"/>
      <c r="E798" s="243" t="n"/>
      <c r="F798" s="243" t="n"/>
      <c r="G798" s="243" t="n"/>
      <c r="H798" s="362" t="n"/>
      <c r="I798" s="243" t="n"/>
      <c r="J798" s="243" t="n"/>
      <c r="K798" s="244" t="n"/>
      <c r="L798" s="78" t="n"/>
    </row>
    <row r="799" ht="22" customHeight="1" s="452">
      <c r="A799" s="359" t="n"/>
      <c r="B799" s="243" t="n"/>
      <c r="C799" s="243" t="n"/>
      <c r="D799" s="243" t="n"/>
      <c r="E799" s="243" t="n"/>
      <c r="F799" s="243" t="n"/>
      <c r="G799" s="243" t="n"/>
      <c r="H799" s="362" t="n"/>
      <c r="I799" s="243" t="n"/>
      <c r="J799" s="243" t="n"/>
      <c r="K799" s="244" t="n"/>
      <c r="L799" s="78" t="n"/>
    </row>
    <row r="800" ht="22" customHeight="1" s="452">
      <c r="A800" s="359" t="n"/>
      <c r="B800" s="243" t="n"/>
      <c r="C800" s="243" t="n"/>
      <c r="D800" s="243" t="n"/>
      <c r="E800" s="243" t="n"/>
      <c r="F800" s="243" t="n"/>
      <c r="G800" s="243" t="n"/>
      <c r="H800" s="362" t="n"/>
      <c r="I800" s="243" t="n"/>
      <c r="J800" s="243" t="n"/>
      <c r="K800" s="244" t="n"/>
      <c r="L800" s="78" t="n"/>
    </row>
    <row r="801" ht="22" customHeight="1" s="452">
      <c r="A801" s="359" t="n"/>
      <c r="B801" s="243" t="n"/>
      <c r="C801" s="243" t="n"/>
      <c r="D801" s="243" t="n"/>
      <c r="E801" s="243" t="n"/>
      <c r="F801" s="243" t="n"/>
      <c r="G801" s="243" t="n"/>
      <c r="H801" s="362" t="n"/>
      <c r="I801" s="243" t="n"/>
      <c r="J801" s="243" t="n"/>
      <c r="K801" s="244" t="n"/>
      <c r="L801" s="78" t="n"/>
    </row>
    <row r="802" ht="22" customHeight="1" s="452">
      <c r="A802" s="359" t="n"/>
      <c r="B802" s="243" t="n"/>
      <c r="C802" s="243" t="n"/>
      <c r="D802" s="243" t="n"/>
      <c r="E802" s="243" t="n"/>
      <c r="F802" s="243" t="n"/>
      <c r="G802" s="243" t="n"/>
      <c r="H802" s="362" t="n"/>
      <c r="I802" s="243" t="n"/>
      <c r="J802" s="243" t="n"/>
      <c r="K802" s="244" t="n"/>
      <c r="L802" s="78" t="n"/>
    </row>
    <row r="803" ht="22" customHeight="1" s="452">
      <c r="A803" s="359" t="n"/>
      <c r="B803" s="243" t="n"/>
      <c r="C803" s="243" t="n"/>
      <c r="D803" s="243" t="n"/>
      <c r="E803" s="243" t="n"/>
      <c r="F803" s="243" t="n"/>
      <c r="G803" s="243" t="n"/>
      <c r="H803" s="362" t="n"/>
      <c r="I803" s="243" t="n"/>
      <c r="J803" s="243" t="n"/>
      <c r="K803" s="244" t="n"/>
      <c r="L803" s="78" t="n"/>
    </row>
    <row r="804" ht="22" customHeight="1" s="452">
      <c r="A804" s="359" t="n"/>
      <c r="B804" s="243" t="n"/>
      <c r="C804" s="243" t="n"/>
      <c r="D804" s="243" t="n"/>
      <c r="E804" s="243" t="n"/>
      <c r="F804" s="243" t="n"/>
      <c r="G804" s="243" t="n"/>
      <c r="H804" s="362" t="n"/>
      <c r="I804" s="243" t="n"/>
      <c r="J804" s="243" t="n"/>
      <c r="K804" s="244" t="n"/>
      <c r="L804" s="78" t="n"/>
    </row>
    <row r="805" ht="22" customHeight="1" s="452">
      <c r="A805" s="359" t="n"/>
      <c r="B805" s="243" t="n"/>
      <c r="C805" s="243" t="n"/>
      <c r="D805" s="243" t="n"/>
      <c r="E805" s="243" t="n"/>
      <c r="F805" s="243" t="n"/>
      <c r="G805" s="243" t="n"/>
      <c r="H805" s="362" t="n"/>
      <c r="I805" s="243" t="n"/>
      <c r="J805" s="243" t="n"/>
      <c r="K805" s="244" t="n"/>
      <c r="L805" s="78" t="n"/>
    </row>
    <row r="806" ht="22" customHeight="1" s="452">
      <c r="A806" s="359" t="n"/>
      <c r="B806" s="243" t="n"/>
      <c r="C806" s="243" t="n"/>
      <c r="D806" s="243" t="n"/>
      <c r="E806" s="243" t="n"/>
      <c r="F806" s="243" t="n"/>
      <c r="G806" s="243" t="n"/>
      <c r="H806" s="362" t="n"/>
      <c r="I806" s="243" t="n"/>
      <c r="J806" s="243" t="n"/>
      <c r="K806" s="244" t="n"/>
      <c r="L806" s="78" t="n"/>
    </row>
    <row r="807" ht="22" customHeight="1" s="452">
      <c r="A807" s="359" t="n"/>
      <c r="B807" s="243" t="n"/>
      <c r="C807" s="243" t="n"/>
      <c r="D807" s="243" t="n"/>
      <c r="E807" s="243" t="n"/>
      <c r="F807" s="243" t="n"/>
      <c r="G807" s="243" t="n"/>
      <c r="H807" s="362" t="n"/>
      <c r="I807" s="243" t="n"/>
      <c r="J807" s="243" t="n"/>
      <c r="K807" s="244" t="n"/>
      <c r="L807" s="78" t="n"/>
    </row>
    <row r="808" ht="22" customHeight="1" s="452">
      <c r="A808" s="359" t="n"/>
      <c r="B808" s="243" t="n"/>
      <c r="C808" s="243" t="n"/>
      <c r="D808" s="243" t="n"/>
      <c r="E808" s="243" t="n"/>
      <c r="F808" s="243" t="n"/>
      <c r="G808" s="243" t="n"/>
      <c r="H808" s="362" t="n"/>
      <c r="I808" s="243" t="n"/>
      <c r="J808" s="243" t="n"/>
      <c r="K808" s="244" t="n"/>
      <c r="L808" s="78" t="n"/>
    </row>
    <row r="809" ht="22" customHeight="1" s="452">
      <c r="A809" s="359" t="n"/>
      <c r="B809" s="243" t="n"/>
      <c r="C809" s="243" t="n"/>
      <c r="D809" s="243" t="n"/>
      <c r="E809" s="243" t="n"/>
      <c r="F809" s="243" t="n"/>
      <c r="G809" s="243" t="n"/>
      <c r="H809" s="362" t="n"/>
      <c r="I809" s="243" t="n"/>
      <c r="J809" s="243" t="n"/>
      <c r="K809" s="244" t="n"/>
      <c r="L809" s="78" t="n"/>
    </row>
    <row r="810" ht="22" customHeight="1" s="452">
      <c r="A810" s="359" t="n"/>
      <c r="B810" s="243" t="n"/>
      <c r="C810" s="243" t="n"/>
      <c r="D810" s="243" t="n"/>
      <c r="E810" s="243" t="n"/>
      <c r="F810" s="243" t="n"/>
      <c r="G810" s="243" t="n"/>
      <c r="H810" s="362" t="n"/>
      <c r="I810" s="243" t="n"/>
      <c r="J810" s="243" t="n"/>
      <c r="K810" s="244" t="n"/>
      <c r="L810" s="78" t="n"/>
    </row>
    <row r="811" ht="22" customHeight="1" s="452">
      <c r="A811" s="359" t="n"/>
      <c r="B811" s="243" t="n"/>
      <c r="C811" s="243" t="n"/>
      <c r="D811" s="243" t="n"/>
      <c r="E811" s="243" t="n"/>
      <c r="F811" s="243" t="n"/>
      <c r="G811" s="243" t="n"/>
      <c r="H811" s="362" t="n"/>
      <c r="I811" s="243" t="n"/>
      <c r="J811" s="243" t="n"/>
      <c r="K811" s="244" t="n"/>
      <c r="L811" s="78" t="n"/>
    </row>
    <row r="812" ht="22" customHeight="1" s="452">
      <c r="A812" s="359" t="n"/>
      <c r="B812" s="243" t="n"/>
      <c r="C812" s="243" t="n"/>
      <c r="D812" s="243" t="n"/>
      <c r="E812" s="243" t="n"/>
      <c r="F812" s="243" t="n"/>
      <c r="G812" s="243" t="n"/>
      <c r="H812" s="362" t="n"/>
      <c r="I812" s="243" t="n"/>
      <c r="J812" s="243" t="n"/>
      <c r="K812" s="244" t="n"/>
      <c r="L812" s="78" t="n"/>
    </row>
    <row r="813" ht="22" customHeight="1" s="452">
      <c r="A813" s="359" t="n"/>
      <c r="B813" s="243" t="n"/>
      <c r="C813" s="243" t="n"/>
      <c r="D813" s="243" t="n"/>
      <c r="E813" s="243" t="n"/>
      <c r="F813" s="243" t="n"/>
      <c r="G813" s="243" t="n"/>
      <c r="H813" s="362" t="n"/>
      <c r="I813" s="243" t="n"/>
      <c r="J813" s="243" t="n"/>
      <c r="K813" s="244" t="n"/>
      <c r="L813" s="78" t="n"/>
    </row>
    <row r="814" ht="22" customHeight="1" s="452">
      <c r="A814" s="359" t="n"/>
      <c r="B814" s="243" t="n"/>
      <c r="C814" s="243" t="n"/>
      <c r="D814" s="243" t="n"/>
      <c r="E814" s="243" t="n"/>
      <c r="F814" s="243" t="n"/>
      <c r="G814" s="243" t="n"/>
      <c r="H814" s="362" t="n"/>
      <c r="I814" s="243" t="n"/>
      <c r="J814" s="243" t="n"/>
      <c r="K814" s="244" t="n"/>
      <c r="L814" s="78" t="n"/>
    </row>
    <row r="815" ht="22" customHeight="1" s="452">
      <c r="A815" s="359" t="n"/>
      <c r="B815" s="243" t="n"/>
      <c r="C815" s="243" t="n"/>
      <c r="D815" s="243" t="n"/>
      <c r="E815" s="243" t="n"/>
      <c r="F815" s="243" t="n"/>
      <c r="G815" s="243" t="n"/>
      <c r="H815" s="362" t="n"/>
      <c r="I815" s="243" t="n"/>
      <c r="J815" s="243" t="n"/>
      <c r="K815" s="244" t="n"/>
      <c r="L815" s="78" t="n"/>
    </row>
    <row r="816" ht="22" customHeight="1" s="452">
      <c r="A816" s="359" t="n"/>
      <c r="B816" s="243" t="n"/>
      <c r="C816" s="243" t="n"/>
      <c r="D816" s="243" t="n"/>
      <c r="E816" s="243" t="n"/>
      <c r="F816" s="243" t="n"/>
      <c r="G816" s="243" t="n"/>
      <c r="H816" s="362" t="n"/>
      <c r="I816" s="243" t="n"/>
      <c r="J816" s="243" t="n"/>
      <c r="K816" s="244" t="n"/>
      <c r="L816" s="78" t="n"/>
    </row>
    <row r="817" ht="22" customHeight="1" s="452">
      <c r="A817" s="359" t="n"/>
      <c r="B817" s="243" t="n"/>
      <c r="C817" s="243" t="n"/>
      <c r="D817" s="243" t="n"/>
      <c r="E817" s="243" t="n"/>
      <c r="F817" s="243" t="n"/>
      <c r="G817" s="243" t="n"/>
      <c r="H817" s="362" t="n"/>
      <c r="I817" s="243" t="n"/>
      <c r="J817" s="243" t="n"/>
      <c r="K817" s="244" t="n"/>
      <c r="L817" s="78" t="n"/>
    </row>
    <row r="818" ht="22" customHeight="1" s="452">
      <c r="A818" s="359" t="n"/>
      <c r="B818" s="243" t="n"/>
      <c r="C818" s="243" t="n"/>
      <c r="D818" s="243" t="n"/>
      <c r="E818" s="243" t="n"/>
      <c r="F818" s="243" t="n"/>
      <c r="G818" s="243" t="n"/>
      <c r="H818" s="362" t="n"/>
      <c r="I818" s="243" t="n"/>
      <c r="J818" s="243" t="n"/>
      <c r="K818" s="244" t="n"/>
      <c r="L818" s="78" t="n"/>
    </row>
    <row r="819" ht="22" customHeight="1" s="452">
      <c r="A819" s="359" t="n"/>
      <c r="B819" s="243" t="n"/>
      <c r="C819" s="243" t="n"/>
      <c r="D819" s="243" t="n"/>
      <c r="E819" s="243" t="n"/>
      <c r="F819" s="243" t="n"/>
      <c r="G819" s="243" t="n"/>
      <c r="H819" s="362" t="n"/>
      <c r="I819" s="243" t="n"/>
      <c r="J819" s="243" t="n"/>
      <c r="K819" s="244" t="n"/>
      <c r="L819" s="78" t="n"/>
    </row>
    <row r="820" ht="22" customHeight="1" s="452">
      <c r="A820" s="359" t="n"/>
      <c r="B820" s="243" t="n"/>
      <c r="C820" s="243" t="n"/>
      <c r="D820" s="243" t="n"/>
      <c r="E820" s="243" t="n"/>
      <c r="F820" s="243" t="n"/>
      <c r="G820" s="243" t="n"/>
      <c r="H820" s="362" t="n"/>
      <c r="I820" s="243" t="n"/>
      <c r="J820" s="243" t="n"/>
      <c r="K820" s="244" t="n"/>
      <c r="L820" s="78" t="n"/>
    </row>
    <row r="821" ht="22" customHeight="1" s="452">
      <c r="A821" s="359" t="n"/>
      <c r="B821" s="243" t="n"/>
      <c r="C821" s="243" t="n"/>
      <c r="D821" s="243" t="n"/>
      <c r="E821" s="243" t="n"/>
      <c r="F821" s="243" t="n"/>
      <c r="G821" s="243" t="n"/>
      <c r="H821" s="362" t="n"/>
      <c r="I821" s="243" t="n"/>
      <c r="J821" s="243" t="n"/>
      <c r="K821" s="244" t="n"/>
      <c r="L821" s="78" t="n"/>
    </row>
    <row r="822" ht="22" customHeight="1" s="452">
      <c r="A822" s="359" t="n"/>
      <c r="B822" s="243" t="n"/>
      <c r="C822" s="243" t="n"/>
      <c r="D822" s="243" t="n"/>
      <c r="E822" s="243" t="n"/>
      <c r="F822" s="243" t="n"/>
      <c r="G822" s="243" t="n"/>
      <c r="H822" s="362" t="n"/>
      <c r="I822" s="243" t="n"/>
      <c r="J822" s="243" t="n"/>
      <c r="K822" s="244" t="n"/>
      <c r="L822" s="78" t="n"/>
    </row>
    <row r="823" ht="22" customHeight="1" s="452">
      <c r="A823" s="359" t="n"/>
      <c r="B823" s="243" t="n"/>
      <c r="C823" s="243" t="n"/>
      <c r="D823" s="243" t="n"/>
      <c r="E823" s="243" t="n"/>
      <c r="F823" s="243" t="n"/>
      <c r="G823" s="243" t="n"/>
      <c r="H823" s="362" t="n"/>
      <c r="I823" s="243" t="n"/>
      <c r="J823" s="243" t="n"/>
      <c r="K823" s="244" t="n"/>
      <c r="L823" s="78" t="n"/>
    </row>
    <row r="824" ht="22" customHeight="1" s="452">
      <c r="A824" s="359" t="n"/>
      <c r="B824" s="243" t="n"/>
      <c r="C824" s="243" t="n"/>
      <c r="D824" s="243" t="n"/>
      <c r="E824" s="243" t="n"/>
      <c r="F824" s="243" t="n"/>
      <c r="G824" s="243" t="n"/>
      <c r="H824" s="362" t="n"/>
      <c r="I824" s="243" t="n"/>
      <c r="J824" s="243" t="n"/>
      <c r="K824" s="244" t="n"/>
      <c r="L824" s="78" t="n"/>
    </row>
    <row r="825" ht="22" customHeight="1" s="452">
      <c r="A825" s="359" t="n"/>
      <c r="B825" s="243" t="n"/>
      <c r="C825" s="243" t="n"/>
      <c r="D825" s="243" t="n"/>
      <c r="E825" s="243" t="n"/>
      <c r="F825" s="243" t="n"/>
      <c r="G825" s="243" t="n"/>
      <c r="H825" s="362" t="n"/>
      <c r="I825" s="243" t="n"/>
      <c r="J825" s="243" t="n"/>
      <c r="K825" s="244" t="n"/>
      <c r="L825" s="78" t="n"/>
    </row>
    <row r="826" ht="22" customHeight="1" s="452">
      <c r="A826" s="359" t="n"/>
      <c r="B826" s="243" t="n"/>
      <c r="C826" s="243" t="n"/>
      <c r="D826" s="243" t="n"/>
      <c r="E826" s="243" t="n"/>
      <c r="F826" s="243" t="n"/>
      <c r="G826" s="243" t="n"/>
      <c r="H826" s="362" t="n"/>
      <c r="I826" s="243" t="n"/>
      <c r="J826" s="243" t="n"/>
      <c r="K826" s="244" t="n"/>
      <c r="L826" s="78" t="n"/>
    </row>
    <row r="827" ht="22" customHeight="1" s="452">
      <c r="A827" s="359" t="n"/>
      <c r="B827" s="243" t="n"/>
      <c r="C827" s="243" t="n"/>
      <c r="D827" s="243" t="n"/>
      <c r="E827" s="243" t="n"/>
      <c r="F827" s="243" t="n"/>
      <c r="G827" s="243" t="n"/>
      <c r="H827" s="362" t="n"/>
      <c r="I827" s="243" t="n"/>
      <c r="J827" s="243" t="n"/>
      <c r="K827" s="244" t="n"/>
      <c r="L827" s="78" t="n"/>
    </row>
    <row r="828" ht="22" customHeight="1" s="452">
      <c r="A828" s="359" t="n"/>
      <c r="B828" s="243" t="n"/>
      <c r="C828" s="243" t="n"/>
      <c r="D828" s="243" t="n"/>
      <c r="E828" s="243" t="n"/>
      <c r="F828" s="243" t="n"/>
      <c r="G828" s="243" t="n"/>
      <c r="H828" s="362" t="n"/>
      <c r="I828" s="243" t="n"/>
      <c r="J828" s="243" t="n"/>
      <c r="K828" s="244" t="n"/>
      <c r="L828" s="78" t="n"/>
    </row>
    <row r="829" ht="22" customHeight="1" s="452">
      <c r="A829" s="359" t="n"/>
      <c r="B829" s="243" t="n"/>
      <c r="C829" s="243" t="n"/>
      <c r="D829" s="243" t="n"/>
      <c r="E829" s="243" t="n"/>
      <c r="F829" s="243" t="n"/>
      <c r="G829" s="243" t="n"/>
      <c r="H829" s="362" t="n"/>
      <c r="I829" s="243" t="n"/>
      <c r="J829" s="243" t="n"/>
      <c r="K829" s="244" t="n"/>
      <c r="L829" s="78" t="n"/>
    </row>
    <row r="830" ht="22" customHeight="1" s="452">
      <c r="A830" s="359" t="n"/>
      <c r="B830" s="243" t="n"/>
      <c r="C830" s="243" t="n"/>
      <c r="D830" s="243" t="n"/>
      <c r="E830" s="243" t="n"/>
      <c r="F830" s="243" t="n"/>
      <c r="G830" s="243" t="n"/>
      <c r="H830" s="362" t="n"/>
      <c r="I830" s="243" t="n"/>
      <c r="J830" s="243" t="n"/>
      <c r="K830" s="244" t="n"/>
      <c r="L830" s="78" t="n"/>
    </row>
    <row r="831" ht="22" customHeight="1" s="452">
      <c r="A831" s="359" t="n"/>
      <c r="B831" s="243" t="n"/>
      <c r="C831" s="243" t="n"/>
      <c r="D831" s="243" t="n"/>
      <c r="E831" s="243" t="n"/>
      <c r="F831" s="243" t="n"/>
      <c r="G831" s="243" t="n"/>
      <c r="H831" s="362" t="n"/>
      <c r="I831" s="243" t="n"/>
      <c r="J831" s="243" t="n"/>
      <c r="K831" s="244" t="n"/>
      <c r="L831" s="78" t="n"/>
    </row>
    <row r="832" ht="22" customHeight="1" s="452">
      <c r="A832" s="359" t="n"/>
      <c r="B832" s="243" t="n"/>
      <c r="C832" s="243" t="n"/>
      <c r="D832" s="243" t="n"/>
      <c r="E832" s="243" t="n"/>
      <c r="F832" s="243" t="n"/>
      <c r="G832" s="243" t="n"/>
      <c r="H832" s="362" t="n"/>
      <c r="I832" s="243" t="n"/>
      <c r="J832" s="243" t="n"/>
      <c r="K832" s="244" t="n"/>
      <c r="L832" s="78" t="n"/>
    </row>
    <row r="833" ht="22" customHeight="1" s="452">
      <c r="A833" s="359" t="n"/>
      <c r="B833" s="243" t="n"/>
      <c r="C833" s="243" t="n"/>
      <c r="D833" s="243" t="n"/>
      <c r="E833" s="243" t="n"/>
      <c r="F833" s="243" t="n"/>
      <c r="G833" s="243" t="n"/>
      <c r="H833" s="362" t="n"/>
      <c r="I833" s="243" t="n"/>
      <c r="J833" s="243" t="n"/>
      <c r="K833" s="244" t="n"/>
      <c r="L833" s="78" t="n"/>
    </row>
    <row r="834" ht="22" customHeight="1" s="452">
      <c r="A834" s="359" t="n"/>
      <c r="B834" s="243" t="n"/>
      <c r="C834" s="243" t="n"/>
      <c r="D834" s="243" t="n"/>
      <c r="E834" s="243" t="n"/>
      <c r="F834" s="243" t="n"/>
      <c r="G834" s="243" t="n"/>
      <c r="H834" s="362" t="n"/>
      <c r="I834" s="243" t="n"/>
      <c r="J834" s="243" t="n"/>
      <c r="K834" s="244" t="n"/>
      <c r="L834" s="78" t="n"/>
    </row>
    <row r="835" ht="22" customHeight="1" s="452">
      <c r="A835" s="359" t="n"/>
      <c r="B835" s="243" t="n"/>
      <c r="C835" s="243" t="n"/>
      <c r="D835" s="243" t="n"/>
      <c r="E835" s="243" t="n"/>
      <c r="F835" s="243" t="n"/>
      <c r="G835" s="243" t="n"/>
      <c r="H835" s="362" t="n"/>
      <c r="I835" s="243" t="n"/>
      <c r="J835" s="243" t="n"/>
      <c r="K835" s="244" t="n"/>
      <c r="L835" s="78" t="n"/>
    </row>
    <row r="836" ht="22" customHeight="1" s="452">
      <c r="A836" s="359" t="n"/>
      <c r="B836" s="243" t="n"/>
      <c r="C836" s="243" t="n"/>
      <c r="D836" s="243" t="n"/>
      <c r="E836" s="243" t="n"/>
      <c r="F836" s="243" t="n"/>
      <c r="G836" s="243" t="n"/>
      <c r="H836" s="362" t="n"/>
      <c r="I836" s="243" t="n"/>
      <c r="J836" s="243" t="n"/>
      <c r="K836" s="244" t="n"/>
      <c r="L836" s="78" t="n"/>
    </row>
    <row r="837" ht="22" customHeight="1" s="452">
      <c r="A837" s="359" t="n"/>
      <c r="B837" s="243" t="n"/>
      <c r="C837" s="243" t="n"/>
      <c r="D837" s="243" t="n"/>
      <c r="E837" s="243" t="n"/>
      <c r="F837" s="243" t="n"/>
      <c r="G837" s="243" t="n"/>
      <c r="H837" s="362" t="n"/>
      <c r="I837" s="243" t="n"/>
      <c r="J837" s="243" t="n"/>
      <c r="K837" s="244" t="n"/>
      <c r="L837" s="78" t="n"/>
    </row>
    <row r="838" ht="22" customHeight="1" s="452">
      <c r="A838" s="359" t="n"/>
      <c r="B838" s="243" t="n"/>
      <c r="C838" s="243" t="n"/>
      <c r="D838" s="243" t="n"/>
      <c r="E838" s="243" t="n"/>
      <c r="F838" s="243" t="n"/>
      <c r="G838" s="243" t="n"/>
      <c r="H838" s="362" t="n"/>
      <c r="I838" s="243" t="n"/>
      <c r="J838" s="243" t="n"/>
      <c r="K838" s="244" t="n"/>
      <c r="L838" s="78" t="n"/>
    </row>
    <row r="839" ht="22" customHeight="1" s="452">
      <c r="A839" s="359" t="n"/>
      <c r="B839" s="243" t="n"/>
      <c r="C839" s="243" t="n"/>
      <c r="D839" s="243" t="n"/>
      <c r="E839" s="243" t="n"/>
      <c r="F839" s="243" t="n"/>
      <c r="G839" s="243" t="n"/>
      <c r="H839" s="362" t="n"/>
      <c r="I839" s="243" t="n"/>
      <c r="J839" s="243" t="n"/>
      <c r="K839" s="244" t="n"/>
      <c r="L839" s="78" t="n"/>
    </row>
    <row r="840" ht="22" customHeight="1" s="452">
      <c r="A840" s="359" t="n"/>
      <c r="B840" s="243" t="n"/>
      <c r="C840" s="243" t="n"/>
      <c r="D840" s="243" t="n"/>
      <c r="E840" s="243" t="n"/>
      <c r="F840" s="243" t="n"/>
      <c r="G840" s="243" t="n"/>
      <c r="H840" s="362" t="n"/>
      <c r="I840" s="243" t="n"/>
      <c r="J840" s="243" t="n"/>
      <c r="K840" s="244" t="n"/>
      <c r="L840" s="78" t="n"/>
    </row>
    <row r="841" ht="22" customHeight="1" s="452">
      <c r="A841" s="359" t="n"/>
      <c r="B841" s="243" t="n"/>
      <c r="C841" s="243" t="n"/>
      <c r="D841" s="243" t="n"/>
      <c r="E841" s="243" t="n"/>
      <c r="F841" s="243" t="n"/>
      <c r="G841" s="243" t="n"/>
      <c r="H841" s="362" t="n"/>
      <c r="I841" s="243" t="n"/>
      <c r="J841" s="243" t="n"/>
      <c r="K841" s="244" t="n"/>
      <c r="L841" s="78" t="n"/>
    </row>
    <row r="842" ht="22" customHeight="1" s="452">
      <c r="A842" s="359" t="n"/>
      <c r="B842" s="243" t="n"/>
      <c r="C842" s="243" t="n"/>
      <c r="D842" s="243" t="n"/>
      <c r="E842" s="243" t="n"/>
      <c r="F842" s="243" t="n"/>
      <c r="G842" s="243" t="n"/>
      <c r="H842" s="362" t="n"/>
      <c r="I842" s="243" t="n"/>
      <c r="J842" s="243" t="n"/>
      <c r="K842" s="244" t="n"/>
      <c r="L842" s="78" t="n"/>
    </row>
    <row r="843" ht="22" customHeight="1" s="452">
      <c r="A843" s="359" t="n"/>
      <c r="B843" s="243" t="n"/>
      <c r="C843" s="243" t="n"/>
      <c r="D843" s="243" t="n"/>
      <c r="E843" s="243" t="n"/>
      <c r="F843" s="243" t="n"/>
      <c r="G843" s="243" t="n"/>
      <c r="H843" s="362" t="n"/>
      <c r="I843" s="243" t="n"/>
      <c r="J843" s="243" t="n"/>
      <c r="K843" s="244" t="n"/>
      <c r="L843" s="78" t="n"/>
    </row>
    <row r="844" ht="22" customHeight="1" s="452">
      <c r="A844" s="359" t="n"/>
      <c r="B844" s="243" t="n"/>
      <c r="C844" s="243" t="n"/>
      <c r="D844" s="243" t="n"/>
      <c r="E844" s="243" t="n"/>
      <c r="F844" s="243" t="n"/>
      <c r="G844" s="243" t="n"/>
      <c r="H844" s="362" t="n"/>
      <c r="I844" s="243" t="n"/>
      <c r="J844" s="243" t="n"/>
      <c r="K844" s="244" t="n"/>
      <c r="L844" s="78" t="n"/>
    </row>
    <row r="845" ht="22" customHeight="1" s="452">
      <c r="A845" s="359" t="n"/>
      <c r="B845" s="243" t="n"/>
      <c r="C845" s="243" t="n"/>
      <c r="D845" s="243" t="n"/>
      <c r="E845" s="243" t="n"/>
      <c r="F845" s="243" t="n"/>
      <c r="G845" s="243" t="n"/>
      <c r="H845" s="362" t="n"/>
      <c r="I845" s="243" t="n"/>
      <c r="J845" s="243" t="n"/>
      <c r="K845" s="244" t="n"/>
      <c r="L845" s="78" t="n"/>
    </row>
    <row r="846" ht="22" customHeight="1" s="452">
      <c r="A846" s="359" t="n"/>
      <c r="B846" s="243" t="n"/>
      <c r="C846" s="243" t="n"/>
      <c r="D846" s="243" t="n"/>
      <c r="E846" s="243" t="n"/>
      <c r="F846" s="243" t="n"/>
      <c r="G846" s="243" t="n"/>
      <c r="H846" s="362" t="n"/>
      <c r="I846" s="243" t="n"/>
      <c r="J846" s="243" t="n"/>
      <c r="K846" s="244" t="n"/>
      <c r="L846" s="78" t="n"/>
    </row>
    <row r="847" ht="22" customHeight="1" s="452">
      <c r="A847" s="359" t="n"/>
      <c r="B847" s="243" t="n"/>
      <c r="C847" s="243" t="n"/>
      <c r="D847" s="243" t="n"/>
      <c r="E847" s="243" t="n"/>
      <c r="F847" s="243" t="n"/>
      <c r="G847" s="243" t="n"/>
      <c r="H847" s="362" t="n"/>
      <c r="I847" s="243" t="n"/>
      <c r="J847" s="243" t="n"/>
      <c r="K847" s="244" t="n"/>
      <c r="L847" s="78" t="n"/>
    </row>
    <row r="848" ht="22" customHeight="1" s="452">
      <c r="A848" s="359" t="n"/>
      <c r="B848" s="243" t="n"/>
      <c r="C848" s="243" t="n"/>
      <c r="D848" s="243" t="n"/>
      <c r="E848" s="243" t="n"/>
      <c r="F848" s="243" t="n"/>
      <c r="G848" s="243" t="n"/>
      <c r="H848" s="362" t="n"/>
      <c r="I848" s="243" t="n"/>
      <c r="J848" s="243" t="n"/>
      <c r="K848" s="244" t="n"/>
      <c r="L848" s="78" t="n"/>
    </row>
    <row r="849" ht="22" customHeight="1" s="452">
      <c r="A849" s="359" t="n"/>
      <c r="B849" s="243" t="n"/>
      <c r="C849" s="243" t="n"/>
      <c r="D849" s="243" t="n"/>
      <c r="E849" s="243" t="n"/>
      <c r="F849" s="243" t="n"/>
      <c r="G849" s="243" t="n"/>
      <c r="H849" s="362" t="n"/>
      <c r="I849" s="243" t="n"/>
      <c r="J849" s="243" t="n"/>
      <c r="K849" s="244" t="n"/>
      <c r="L849" s="78" t="n"/>
    </row>
    <row r="850" ht="22" customHeight="1" s="452">
      <c r="A850" s="359" t="n"/>
      <c r="B850" s="243" t="n"/>
      <c r="C850" s="243" t="n"/>
      <c r="D850" s="243" t="n"/>
      <c r="E850" s="243" t="n"/>
      <c r="F850" s="243" t="n"/>
      <c r="G850" s="243" t="n"/>
      <c r="H850" s="362" t="n"/>
      <c r="I850" s="243" t="n"/>
      <c r="J850" s="243" t="n"/>
      <c r="K850" s="244" t="n"/>
      <c r="L850" s="78" t="n"/>
    </row>
    <row r="851" ht="22" customHeight="1" s="452">
      <c r="A851" s="359" t="n"/>
      <c r="B851" s="243" t="n"/>
      <c r="C851" s="243" t="n"/>
      <c r="D851" s="243" t="n"/>
      <c r="E851" s="243" t="n"/>
      <c r="F851" s="243" t="n"/>
      <c r="G851" s="243" t="n"/>
      <c r="H851" s="362" t="n"/>
      <c r="I851" s="243" t="n"/>
      <c r="J851" s="243" t="n"/>
      <c r="K851" s="244" t="n"/>
      <c r="L851" s="78" t="n"/>
    </row>
    <row r="852" ht="22" customHeight="1" s="452">
      <c r="A852" s="359" t="n"/>
      <c r="B852" s="243" t="n"/>
      <c r="C852" s="243" t="n"/>
      <c r="D852" s="243" t="n"/>
      <c r="E852" s="243" t="n"/>
      <c r="F852" s="243" t="n"/>
      <c r="G852" s="243" t="n"/>
      <c r="H852" s="362" t="n"/>
      <c r="I852" s="243" t="n"/>
      <c r="J852" s="243" t="n"/>
      <c r="K852" s="244" t="n"/>
      <c r="L852" s="78" t="n"/>
    </row>
    <row r="853" ht="22" customHeight="1" s="452">
      <c r="A853" s="359" t="n"/>
      <c r="B853" s="243" t="n"/>
      <c r="C853" s="243" t="n"/>
      <c r="D853" s="243" t="n"/>
      <c r="E853" s="243" t="n"/>
      <c r="F853" s="243" t="n"/>
      <c r="G853" s="243" t="n"/>
      <c r="H853" s="362" t="n"/>
      <c r="I853" s="243" t="n"/>
      <c r="J853" s="243" t="n"/>
      <c r="K853" s="244" t="n"/>
      <c r="L853" s="78" t="n"/>
    </row>
    <row r="854" ht="22" customHeight="1" s="452">
      <c r="A854" s="359" t="n"/>
      <c r="B854" s="243" t="n"/>
      <c r="C854" s="243" t="n"/>
      <c r="D854" s="243" t="n"/>
      <c r="E854" s="243" t="n"/>
      <c r="F854" s="243" t="n"/>
      <c r="G854" s="243" t="n"/>
      <c r="H854" s="362" t="n"/>
      <c r="I854" s="243" t="n"/>
      <c r="J854" s="243" t="n"/>
      <c r="K854" s="244" t="n"/>
      <c r="L854" s="78" t="n"/>
    </row>
    <row r="855" ht="22" customHeight="1" s="452">
      <c r="A855" s="359" t="n"/>
      <c r="B855" s="243" t="n"/>
      <c r="C855" s="243" t="n"/>
      <c r="D855" s="243" t="n"/>
      <c r="E855" s="243" t="n"/>
      <c r="F855" s="243" t="n"/>
      <c r="G855" s="243" t="n"/>
      <c r="H855" s="362" t="n"/>
      <c r="I855" s="243" t="n"/>
      <c r="J855" s="243" t="n"/>
      <c r="K855" s="244" t="n"/>
      <c r="L855" s="78" t="n"/>
    </row>
    <row r="856" ht="22" customHeight="1" s="452">
      <c r="A856" s="359" t="n"/>
      <c r="B856" s="243" t="n"/>
      <c r="C856" s="243" t="n"/>
      <c r="D856" s="243" t="n"/>
      <c r="E856" s="243" t="n"/>
      <c r="F856" s="243" t="n"/>
      <c r="G856" s="243" t="n"/>
      <c r="H856" s="362" t="n"/>
      <c r="I856" s="243" t="n"/>
      <c r="J856" s="243" t="n"/>
      <c r="K856" s="244" t="n"/>
      <c r="L856" s="78" t="n"/>
    </row>
    <row r="857" ht="22" customHeight="1" s="452">
      <c r="A857" s="359" t="n"/>
      <c r="B857" s="243" t="n"/>
      <c r="C857" s="243" t="n"/>
      <c r="D857" s="243" t="n"/>
      <c r="E857" s="243" t="n"/>
      <c r="F857" s="243" t="n"/>
      <c r="G857" s="243" t="n"/>
      <c r="H857" s="362" t="n"/>
      <c r="I857" s="243" t="n"/>
      <c r="J857" s="243" t="n"/>
      <c r="K857" s="244" t="n"/>
      <c r="L857" s="78" t="n"/>
    </row>
    <row r="858" ht="22" customHeight="1" s="452">
      <c r="A858" s="359" t="n"/>
      <c r="B858" s="243" t="n"/>
      <c r="C858" s="243" t="n"/>
      <c r="D858" s="243" t="n"/>
      <c r="E858" s="243" t="n"/>
      <c r="F858" s="243" t="n"/>
      <c r="G858" s="243" t="n"/>
      <c r="H858" s="362" t="n"/>
      <c r="I858" s="243" t="n"/>
      <c r="J858" s="243" t="n"/>
      <c r="K858" s="244" t="n"/>
      <c r="L858" s="78" t="n"/>
    </row>
    <row r="859" ht="22" customHeight="1" s="452">
      <c r="A859" s="359" t="n"/>
      <c r="B859" s="243" t="n"/>
      <c r="C859" s="243" t="n"/>
      <c r="D859" s="243" t="n"/>
      <c r="E859" s="243" t="n"/>
      <c r="F859" s="243" t="n"/>
      <c r="G859" s="243" t="n"/>
      <c r="H859" s="362" t="n"/>
      <c r="I859" s="243" t="n"/>
      <c r="J859" s="243" t="n"/>
      <c r="K859" s="244" t="n"/>
      <c r="L859" s="78" t="n"/>
    </row>
    <row r="860" ht="22" customHeight="1" s="452">
      <c r="A860" s="359" t="n"/>
      <c r="B860" s="243" t="n"/>
      <c r="C860" s="243" t="n"/>
      <c r="D860" s="243" t="n"/>
      <c r="E860" s="243" t="n"/>
      <c r="F860" s="243" t="n"/>
      <c r="G860" s="243" t="n"/>
      <c r="H860" s="362" t="n"/>
      <c r="I860" s="243" t="n"/>
      <c r="J860" s="243" t="n"/>
      <c r="K860" s="244" t="n"/>
      <c r="L860" s="78" t="n"/>
    </row>
    <row r="861" ht="22" customHeight="1" s="452">
      <c r="A861" s="359" t="n"/>
      <c r="B861" s="243" t="n"/>
      <c r="C861" s="243" t="n"/>
      <c r="D861" s="243" t="n"/>
      <c r="E861" s="243" t="n"/>
      <c r="F861" s="243" t="n"/>
      <c r="G861" s="243" t="n"/>
      <c r="H861" s="362" t="n"/>
      <c r="I861" s="243" t="n"/>
      <c r="J861" s="243" t="n"/>
      <c r="K861" s="244" t="n"/>
      <c r="L861" s="78" t="n"/>
    </row>
    <row r="862" ht="22" customHeight="1" s="452">
      <c r="A862" s="359" t="n"/>
      <c r="B862" s="243" t="n"/>
      <c r="C862" s="243" t="n"/>
      <c r="D862" s="243" t="n"/>
      <c r="E862" s="243" t="n"/>
      <c r="F862" s="243" t="n"/>
      <c r="G862" s="243" t="n"/>
      <c r="H862" s="362" t="n"/>
      <c r="I862" s="243" t="n"/>
      <c r="J862" s="243" t="n"/>
      <c r="K862" s="244" t="n"/>
      <c r="L862" s="78" t="n"/>
    </row>
    <row r="863" ht="22" customHeight="1" s="452">
      <c r="A863" s="359" t="n"/>
      <c r="B863" s="243" t="n"/>
      <c r="C863" s="243" t="n"/>
      <c r="D863" s="243" t="n"/>
      <c r="E863" s="243" t="n"/>
      <c r="F863" s="243" t="n"/>
      <c r="G863" s="243" t="n"/>
      <c r="H863" s="362" t="n"/>
      <c r="I863" s="243" t="n"/>
      <c r="J863" s="243" t="n"/>
      <c r="K863" s="244" t="n"/>
      <c r="L863" s="78" t="n"/>
    </row>
    <row r="864" ht="22" customHeight="1" s="452">
      <c r="A864" s="359" t="n"/>
      <c r="B864" s="243" t="n"/>
      <c r="C864" s="243" t="n"/>
      <c r="D864" s="243" t="n"/>
      <c r="E864" s="243" t="n"/>
      <c r="F864" s="243" t="n"/>
      <c r="G864" s="243" t="n"/>
      <c r="H864" s="362" t="n"/>
      <c r="I864" s="243" t="n"/>
      <c r="J864" s="243" t="n"/>
      <c r="K864" s="244" t="n"/>
      <c r="L864" s="78" t="n"/>
    </row>
    <row r="865" ht="22" customHeight="1" s="452">
      <c r="A865" s="359" t="n"/>
      <c r="B865" s="243" t="n"/>
      <c r="C865" s="243" t="n"/>
      <c r="D865" s="243" t="n"/>
      <c r="E865" s="243" t="n"/>
      <c r="F865" s="243" t="n"/>
      <c r="G865" s="243" t="n"/>
      <c r="H865" s="362" t="n"/>
      <c r="I865" s="243" t="n"/>
      <c r="J865" s="243" t="n"/>
      <c r="K865" s="244" t="n"/>
      <c r="L865" s="78" t="n"/>
    </row>
    <row r="866" ht="22" customHeight="1" s="452">
      <c r="A866" s="359" t="n"/>
      <c r="B866" s="243" t="n"/>
      <c r="C866" s="243" t="n"/>
      <c r="D866" s="243" t="n"/>
      <c r="E866" s="243" t="n"/>
      <c r="F866" s="243" t="n"/>
      <c r="G866" s="243" t="n"/>
      <c r="H866" s="362" t="n"/>
      <c r="I866" s="243" t="n"/>
      <c r="J866" s="243" t="n"/>
      <c r="K866" s="244" t="n"/>
      <c r="L866" s="78" t="n"/>
    </row>
    <row r="867" ht="22" customHeight="1" s="452">
      <c r="A867" s="359" t="n"/>
      <c r="B867" s="243" t="n"/>
      <c r="C867" s="243" t="n"/>
      <c r="D867" s="243" t="n"/>
      <c r="E867" s="243" t="n"/>
      <c r="F867" s="243" t="n"/>
      <c r="G867" s="243" t="n"/>
      <c r="H867" s="362" t="n"/>
      <c r="I867" s="243" t="n"/>
      <c r="J867" s="243" t="n"/>
      <c r="K867" s="244" t="n"/>
      <c r="L867" s="78" t="n"/>
    </row>
    <row r="868" ht="22" customHeight="1" s="452">
      <c r="A868" s="359" t="n"/>
      <c r="B868" s="243" t="n"/>
      <c r="C868" s="243" t="n"/>
      <c r="D868" s="243" t="n"/>
      <c r="E868" s="243" t="n"/>
      <c r="F868" s="243" t="n"/>
      <c r="G868" s="243" t="n"/>
      <c r="H868" s="362" t="n"/>
      <c r="I868" s="243" t="n"/>
      <c r="J868" s="243" t="n"/>
      <c r="K868" s="244" t="n"/>
      <c r="L868" s="78" t="n"/>
    </row>
    <row r="869" ht="22" customHeight="1" s="452">
      <c r="A869" s="359" t="n"/>
      <c r="B869" s="243" t="n"/>
      <c r="C869" s="243" t="n"/>
      <c r="D869" s="243" t="n"/>
      <c r="E869" s="243" t="n"/>
      <c r="F869" s="243" t="n"/>
      <c r="G869" s="243" t="n"/>
      <c r="H869" s="362" t="n"/>
      <c r="I869" s="243" t="n"/>
      <c r="J869" s="243" t="n"/>
      <c r="K869" s="244" t="n"/>
      <c r="L869" s="78" t="n"/>
    </row>
    <row r="870" ht="22" customHeight="1" s="452">
      <c r="A870" s="359" t="n"/>
      <c r="B870" s="243" t="n"/>
      <c r="C870" s="243" t="n"/>
      <c r="D870" s="243" t="n"/>
      <c r="E870" s="243" t="n"/>
      <c r="F870" s="243" t="n"/>
      <c r="G870" s="243" t="n"/>
      <c r="H870" s="362" t="n"/>
      <c r="I870" s="243" t="n"/>
      <c r="J870" s="243" t="n"/>
      <c r="K870" s="244" t="n"/>
      <c r="L870" s="78" t="n"/>
    </row>
    <row r="871" ht="22" customHeight="1" s="452">
      <c r="A871" s="359" t="n"/>
      <c r="B871" s="243" t="n"/>
      <c r="C871" s="243" t="n"/>
      <c r="D871" s="243" t="n"/>
      <c r="E871" s="243" t="n"/>
      <c r="F871" s="243" t="n"/>
      <c r="G871" s="243" t="n"/>
      <c r="H871" s="362" t="n"/>
      <c r="I871" s="243" t="n"/>
      <c r="J871" s="243" t="n"/>
      <c r="K871" s="244" t="n"/>
      <c r="L871" s="78" t="n"/>
    </row>
    <row r="872" ht="22" customHeight="1" s="452">
      <c r="A872" s="359" t="n"/>
      <c r="B872" s="243" t="n"/>
      <c r="C872" s="243" t="n"/>
      <c r="D872" s="243" t="n"/>
      <c r="E872" s="243" t="n"/>
      <c r="F872" s="243" t="n"/>
      <c r="G872" s="243" t="n"/>
      <c r="H872" s="362" t="n"/>
      <c r="I872" s="243" t="n"/>
      <c r="J872" s="243" t="n"/>
      <c r="K872" s="244" t="n"/>
      <c r="L872" s="78" t="n"/>
    </row>
    <row r="873" ht="22" customHeight="1" s="452">
      <c r="A873" s="359" t="n"/>
      <c r="B873" s="243" t="n"/>
      <c r="C873" s="243" t="n"/>
      <c r="D873" s="243" t="n"/>
      <c r="E873" s="243" t="n"/>
      <c r="F873" s="243" t="n"/>
      <c r="G873" s="243" t="n"/>
      <c r="H873" s="362" t="n"/>
      <c r="I873" s="243" t="n"/>
      <c r="J873" s="243" t="n"/>
      <c r="K873" s="244" t="n"/>
      <c r="L873" s="78" t="n"/>
    </row>
    <row r="874" ht="22" customHeight="1" s="452">
      <c r="A874" s="359" t="n"/>
      <c r="B874" s="243" t="n"/>
      <c r="C874" s="243" t="n"/>
      <c r="D874" s="243" t="n"/>
      <c r="E874" s="243" t="n"/>
      <c r="F874" s="243" t="n"/>
      <c r="G874" s="243" t="n"/>
      <c r="H874" s="362" t="n"/>
      <c r="I874" s="243" t="n"/>
      <c r="J874" s="243" t="n"/>
      <c r="K874" s="244" t="n"/>
      <c r="L874" s="78" t="n"/>
    </row>
    <row r="875" ht="22" customHeight="1" s="452">
      <c r="A875" s="359" t="n"/>
      <c r="B875" s="243" t="n"/>
      <c r="C875" s="243" t="n"/>
      <c r="D875" s="243" t="n"/>
      <c r="E875" s="243" t="n"/>
      <c r="F875" s="243" t="n"/>
      <c r="G875" s="243" t="n"/>
      <c r="H875" s="362" t="n"/>
      <c r="I875" s="243" t="n"/>
      <c r="J875" s="243" t="n"/>
      <c r="K875" s="244" t="n"/>
      <c r="L875" s="78" t="n"/>
    </row>
    <row r="876" ht="22" customHeight="1" s="452">
      <c r="A876" s="359" t="n"/>
      <c r="B876" s="243" t="n"/>
      <c r="C876" s="243" t="n"/>
      <c r="D876" s="243" t="n"/>
      <c r="E876" s="243" t="n"/>
      <c r="F876" s="243" t="n"/>
      <c r="G876" s="243" t="n"/>
      <c r="H876" s="362" t="n"/>
      <c r="I876" s="243" t="n"/>
      <c r="J876" s="243" t="n"/>
      <c r="K876" s="244" t="n"/>
      <c r="L876" s="78" t="n"/>
    </row>
    <row r="877" ht="22" customHeight="1" s="452">
      <c r="A877" s="359" t="n"/>
      <c r="B877" s="243" t="n"/>
      <c r="C877" s="243" t="n"/>
      <c r="D877" s="243" t="n"/>
      <c r="E877" s="243" t="n"/>
      <c r="F877" s="243" t="n"/>
      <c r="G877" s="243" t="n"/>
      <c r="H877" s="362" t="n"/>
      <c r="I877" s="243" t="n"/>
      <c r="J877" s="243" t="n"/>
      <c r="K877" s="244" t="n"/>
      <c r="L877" s="78" t="n"/>
    </row>
    <row r="878" ht="22" customHeight="1" s="452">
      <c r="A878" s="359" t="n"/>
      <c r="B878" s="243" t="n"/>
      <c r="C878" s="243" t="n"/>
      <c r="D878" s="243" t="n"/>
      <c r="E878" s="243" t="n"/>
      <c r="F878" s="243" t="n"/>
      <c r="G878" s="243" t="n"/>
      <c r="H878" s="362" t="n"/>
      <c r="I878" s="243" t="n"/>
      <c r="J878" s="243" t="n"/>
      <c r="K878" s="244" t="n"/>
      <c r="L878" s="78" t="n"/>
    </row>
    <row r="879" ht="22" customHeight="1" s="452">
      <c r="A879" s="359" t="n"/>
      <c r="B879" s="243" t="n"/>
      <c r="C879" s="243" t="n"/>
      <c r="D879" s="243" t="n"/>
      <c r="E879" s="243" t="n"/>
      <c r="F879" s="243" t="n"/>
      <c r="G879" s="243" t="n"/>
      <c r="H879" s="362" t="n"/>
      <c r="I879" s="243" t="n"/>
      <c r="J879" s="243" t="n"/>
      <c r="K879" s="244" t="n"/>
      <c r="L879" s="78" t="n"/>
    </row>
    <row r="880" ht="22" customHeight="1" s="452">
      <c r="A880" s="359" t="n"/>
      <c r="B880" s="243" t="n"/>
      <c r="C880" s="243" t="n"/>
      <c r="D880" s="243" t="n"/>
      <c r="E880" s="243" t="n"/>
      <c r="F880" s="243" t="n"/>
      <c r="G880" s="243" t="n"/>
      <c r="H880" s="362" t="n"/>
      <c r="I880" s="243" t="n"/>
      <c r="J880" s="243" t="n"/>
      <c r="K880" s="244" t="n"/>
      <c r="L880" s="78" t="n"/>
    </row>
    <row r="881" ht="22" customHeight="1" s="452">
      <c r="A881" s="359" t="n"/>
      <c r="B881" s="243" t="n"/>
      <c r="C881" s="243" t="n"/>
      <c r="D881" s="243" t="n"/>
      <c r="E881" s="243" t="n"/>
      <c r="F881" s="243" t="n"/>
      <c r="G881" s="243" t="n"/>
      <c r="H881" s="362" t="n"/>
      <c r="I881" s="243" t="n"/>
      <c r="J881" s="243" t="n"/>
      <c r="K881" s="244" t="n"/>
      <c r="L881" s="78" t="n"/>
    </row>
    <row r="882" ht="22" customHeight="1" s="452">
      <c r="A882" s="359" t="n"/>
      <c r="B882" s="243" t="n"/>
      <c r="C882" s="243" t="n"/>
      <c r="D882" s="243" t="n"/>
      <c r="E882" s="243" t="n"/>
      <c r="F882" s="243" t="n"/>
      <c r="G882" s="243" t="n"/>
      <c r="H882" s="362" t="n"/>
      <c r="I882" s="243" t="n"/>
      <c r="J882" s="243" t="n"/>
      <c r="K882" s="244" t="n"/>
      <c r="L882" s="78" t="n"/>
    </row>
    <row r="883" ht="22" customHeight="1" s="452">
      <c r="A883" s="359" t="n"/>
      <c r="B883" s="243" t="n"/>
      <c r="C883" s="243" t="n"/>
      <c r="D883" s="243" t="n"/>
      <c r="E883" s="243" t="n"/>
      <c r="F883" s="243" t="n"/>
      <c r="G883" s="243" t="n"/>
      <c r="H883" s="362" t="n"/>
      <c r="I883" s="243" t="n"/>
      <c r="J883" s="243" t="n"/>
      <c r="K883" s="244" t="n"/>
      <c r="L883" s="78" t="n"/>
    </row>
    <row r="884" ht="22" customHeight="1" s="452">
      <c r="A884" s="359" t="n"/>
      <c r="B884" s="243" t="n"/>
      <c r="C884" s="243" t="n"/>
      <c r="D884" s="243" t="n"/>
      <c r="E884" s="243" t="n"/>
      <c r="F884" s="243" t="n"/>
      <c r="G884" s="243" t="n"/>
      <c r="H884" s="362" t="n"/>
      <c r="I884" s="243" t="n"/>
      <c r="J884" s="243" t="n"/>
      <c r="K884" s="244" t="n"/>
      <c r="L884" s="78" t="n"/>
    </row>
    <row r="885" ht="22" customHeight="1" s="452">
      <c r="A885" s="359" t="n"/>
      <c r="B885" s="243" t="n"/>
      <c r="C885" s="243" t="n"/>
      <c r="D885" s="243" t="n"/>
      <c r="E885" s="243" t="n"/>
      <c r="F885" s="243" t="n"/>
      <c r="G885" s="243" t="n"/>
      <c r="H885" s="362" t="n"/>
      <c r="I885" s="243" t="n"/>
      <c r="J885" s="243" t="n"/>
      <c r="K885" s="244" t="n"/>
      <c r="L885" s="78" t="n"/>
    </row>
    <row r="886" ht="22" customHeight="1" s="452">
      <c r="A886" s="359" t="n"/>
      <c r="B886" s="243" t="n"/>
      <c r="C886" s="243" t="n"/>
      <c r="D886" s="243" t="n"/>
      <c r="E886" s="243" t="n"/>
      <c r="F886" s="243" t="n"/>
      <c r="G886" s="243" t="n"/>
      <c r="H886" s="362" t="n"/>
      <c r="I886" s="243" t="n"/>
      <c r="J886" s="243" t="n"/>
      <c r="K886" s="244" t="n"/>
      <c r="L886" s="78" t="n"/>
    </row>
    <row r="887" ht="22" customHeight="1" s="452">
      <c r="A887" s="359" t="n"/>
      <c r="B887" s="243" t="n"/>
      <c r="C887" s="243" t="n"/>
      <c r="D887" s="243" t="n"/>
      <c r="E887" s="243" t="n"/>
      <c r="F887" s="243" t="n"/>
      <c r="G887" s="243" t="n"/>
      <c r="H887" s="362" t="n"/>
      <c r="I887" s="243" t="n"/>
      <c r="J887" s="243" t="n"/>
      <c r="K887" s="244" t="n"/>
      <c r="L887" s="78" t="n"/>
    </row>
    <row r="888" ht="22" customHeight="1" s="452">
      <c r="A888" s="359" t="n"/>
      <c r="B888" s="243" t="n"/>
      <c r="C888" s="243" t="n"/>
      <c r="D888" s="243" t="n"/>
      <c r="E888" s="243" t="n"/>
      <c r="F888" s="243" t="n"/>
      <c r="G888" s="243" t="n"/>
      <c r="H888" s="362" t="n"/>
      <c r="I888" s="243" t="n"/>
      <c r="J888" s="243" t="n"/>
      <c r="K888" s="244" t="n"/>
      <c r="L888" s="78" t="n"/>
    </row>
    <row r="889" ht="22" customHeight="1" s="452">
      <c r="A889" s="359" t="n"/>
      <c r="B889" s="243" t="n"/>
      <c r="C889" s="243" t="n"/>
      <c r="D889" s="243" t="n"/>
      <c r="E889" s="243" t="n"/>
      <c r="F889" s="243" t="n"/>
      <c r="G889" s="243" t="n"/>
      <c r="H889" s="362" t="n"/>
      <c r="I889" s="243" t="n"/>
      <c r="J889" s="243" t="n"/>
      <c r="K889" s="244" t="n"/>
      <c r="L889" s="78" t="n"/>
    </row>
    <row r="890" ht="22" customHeight="1" s="452">
      <c r="A890" s="359" t="n"/>
      <c r="B890" s="243" t="n"/>
      <c r="C890" s="243" t="n"/>
      <c r="D890" s="243" t="n"/>
      <c r="E890" s="243" t="n"/>
      <c r="F890" s="243" t="n"/>
      <c r="G890" s="243" t="n"/>
      <c r="H890" s="362" t="n"/>
      <c r="I890" s="243" t="n"/>
      <c r="J890" s="243" t="n"/>
      <c r="K890" s="244" t="n"/>
      <c r="L890" s="78" t="n"/>
    </row>
    <row r="891" ht="22" customHeight="1" s="452">
      <c r="A891" s="359" t="n"/>
      <c r="B891" s="243" t="n"/>
      <c r="C891" s="243" t="n"/>
      <c r="D891" s="243" t="n"/>
      <c r="E891" s="243" t="n"/>
      <c r="F891" s="243" t="n"/>
      <c r="G891" s="243" t="n"/>
      <c r="H891" s="362" t="n"/>
      <c r="I891" s="243" t="n"/>
      <c r="J891" s="243" t="n"/>
      <c r="K891" s="244" t="n"/>
      <c r="L891" s="78" t="n"/>
    </row>
    <row r="892" ht="22" customHeight="1" s="452">
      <c r="A892" s="359" t="n"/>
      <c r="B892" s="243" t="n"/>
      <c r="C892" s="243" t="n"/>
      <c r="D892" s="243" t="n"/>
      <c r="E892" s="243" t="n"/>
      <c r="F892" s="243" t="n"/>
      <c r="G892" s="243" t="n"/>
      <c r="H892" s="362" t="n"/>
      <c r="I892" s="243" t="n"/>
      <c r="J892" s="243" t="n"/>
      <c r="K892" s="244" t="n"/>
      <c r="L892" s="78" t="n"/>
    </row>
    <row r="893" ht="22" customHeight="1" s="452">
      <c r="A893" s="359" t="n"/>
      <c r="B893" s="243" t="n"/>
      <c r="C893" s="243" t="n"/>
      <c r="D893" s="243" t="n"/>
      <c r="E893" s="243" t="n"/>
      <c r="F893" s="243" t="n"/>
      <c r="G893" s="243" t="n"/>
      <c r="H893" s="362" t="n"/>
      <c r="I893" s="243" t="n"/>
      <c r="J893" s="243" t="n"/>
      <c r="K893" s="244" t="n"/>
      <c r="L893" s="78" t="n"/>
    </row>
    <row r="894" ht="22" customHeight="1" s="452">
      <c r="A894" s="359" t="n"/>
      <c r="B894" s="243" t="n"/>
      <c r="C894" s="243" t="n"/>
      <c r="D894" s="243" t="n"/>
      <c r="E894" s="243" t="n"/>
      <c r="F894" s="243" t="n"/>
      <c r="G894" s="243" t="n"/>
      <c r="H894" s="362" t="n"/>
      <c r="I894" s="243" t="n"/>
      <c r="J894" s="243" t="n"/>
      <c r="K894" s="244" t="n"/>
      <c r="L894" s="78" t="n"/>
    </row>
    <row r="895" ht="22" customHeight="1" s="452">
      <c r="A895" s="359" t="n"/>
      <c r="B895" s="243" t="n"/>
      <c r="C895" s="243" t="n"/>
      <c r="D895" s="243" t="n"/>
      <c r="E895" s="243" t="n"/>
      <c r="F895" s="243" t="n"/>
      <c r="G895" s="243" t="n"/>
      <c r="H895" s="362" t="n"/>
      <c r="I895" s="243" t="n"/>
      <c r="J895" s="243" t="n"/>
      <c r="K895" s="244" t="n"/>
      <c r="L895" s="78" t="n"/>
    </row>
    <row r="896" ht="22" customHeight="1" s="452">
      <c r="A896" s="359" t="n"/>
      <c r="B896" s="243" t="n"/>
      <c r="C896" s="243" t="n"/>
      <c r="D896" s="243" t="n"/>
      <c r="E896" s="243" t="n"/>
      <c r="F896" s="243" t="n"/>
      <c r="G896" s="243" t="n"/>
      <c r="H896" s="362" t="n"/>
      <c r="I896" s="243" t="n"/>
      <c r="J896" s="243" t="n"/>
      <c r="K896" s="244" t="n"/>
      <c r="L896" s="78" t="n"/>
    </row>
    <row r="897" ht="22" customHeight="1" s="452">
      <c r="A897" s="359" t="n"/>
      <c r="B897" s="243" t="n"/>
      <c r="C897" s="243" t="n"/>
      <c r="D897" s="243" t="n"/>
      <c r="E897" s="243" t="n"/>
      <c r="F897" s="243" t="n"/>
      <c r="G897" s="243" t="n"/>
      <c r="H897" s="362" t="n"/>
      <c r="I897" s="243" t="n"/>
      <c r="J897" s="243" t="n"/>
      <c r="K897" s="244" t="n"/>
      <c r="L897" s="78" t="n"/>
    </row>
    <row r="898" ht="22" customHeight="1" s="452">
      <c r="A898" s="359" t="n"/>
      <c r="B898" s="243" t="n"/>
      <c r="C898" s="243" t="n"/>
      <c r="D898" s="243" t="n"/>
      <c r="E898" s="243" t="n"/>
      <c r="F898" s="243" t="n"/>
      <c r="G898" s="243" t="n"/>
      <c r="H898" s="362" t="n"/>
      <c r="I898" s="243" t="n"/>
      <c r="J898" s="243" t="n"/>
      <c r="K898" s="244" t="n"/>
      <c r="L898" s="78" t="n"/>
    </row>
    <row r="899" ht="22" customHeight="1" s="452">
      <c r="A899" s="359" t="n"/>
      <c r="B899" s="243" t="n"/>
      <c r="C899" s="243" t="n"/>
      <c r="D899" s="243" t="n"/>
      <c r="E899" s="243" t="n"/>
      <c r="F899" s="243" t="n"/>
      <c r="G899" s="243" t="n"/>
      <c r="H899" s="362" t="n"/>
      <c r="I899" s="243" t="n"/>
      <c r="J899" s="243" t="n"/>
      <c r="K899" s="244" t="n"/>
      <c r="L899" s="78" t="n"/>
    </row>
    <row r="900" ht="22" customHeight="1" s="452">
      <c r="A900" s="359" t="n"/>
      <c r="B900" s="243" t="n"/>
      <c r="C900" s="243" t="n"/>
      <c r="D900" s="243" t="n"/>
      <c r="E900" s="243" t="n"/>
      <c r="F900" s="243" t="n"/>
      <c r="G900" s="243" t="n"/>
      <c r="H900" s="362" t="n"/>
      <c r="I900" s="243" t="n"/>
      <c r="J900" s="243" t="n"/>
      <c r="K900" s="244" t="n"/>
      <c r="L900" s="78" t="n"/>
    </row>
    <row r="901" ht="22" customHeight="1" s="452">
      <c r="A901" s="359" t="n"/>
      <c r="B901" s="243" t="n"/>
      <c r="C901" s="243" t="n"/>
      <c r="D901" s="243" t="n"/>
      <c r="E901" s="243" t="n"/>
      <c r="F901" s="243" t="n"/>
      <c r="G901" s="243" t="n"/>
      <c r="H901" s="362" t="n"/>
      <c r="I901" s="243" t="n"/>
      <c r="J901" s="243" t="n"/>
      <c r="K901" s="244" t="n"/>
      <c r="L901" s="78" t="n"/>
    </row>
    <row r="902" ht="22" customHeight="1" s="452">
      <c r="A902" s="359" t="n"/>
      <c r="B902" s="243" t="n"/>
      <c r="C902" s="243" t="n"/>
      <c r="D902" s="243" t="n"/>
      <c r="E902" s="243" t="n"/>
      <c r="F902" s="243" t="n"/>
      <c r="G902" s="243" t="n"/>
      <c r="H902" s="362" t="n"/>
      <c r="I902" s="243" t="n"/>
      <c r="J902" s="243" t="n"/>
      <c r="K902" s="244" t="n"/>
      <c r="L902" s="78" t="n"/>
    </row>
    <row r="903" ht="22" customHeight="1" s="452">
      <c r="A903" s="359" t="n"/>
      <c r="B903" s="243" t="n"/>
      <c r="C903" s="243" t="n"/>
      <c r="D903" s="243" t="n"/>
      <c r="E903" s="243" t="n"/>
      <c r="F903" s="243" t="n"/>
      <c r="G903" s="243" t="n"/>
      <c r="H903" s="362" t="n"/>
      <c r="I903" s="243" t="n"/>
      <c r="J903" s="243" t="n"/>
      <c r="K903" s="244" t="n"/>
      <c r="L903" s="78" t="n"/>
    </row>
    <row r="904" ht="22" customHeight="1" s="452">
      <c r="A904" s="359" t="n"/>
      <c r="B904" s="243" t="n"/>
      <c r="C904" s="243" t="n"/>
      <c r="D904" s="243" t="n"/>
      <c r="E904" s="243" t="n"/>
      <c r="F904" s="243" t="n"/>
      <c r="G904" s="243" t="n"/>
      <c r="H904" s="362" t="n"/>
      <c r="I904" s="243" t="n"/>
      <c r="J904" s="243" t="n"/>
      <c r="K904" s="244" t="n"/>
      <c r="L904" s="78" t="n"/>
    </row>
    <row r="905" ht="22" customHeight="1" s="452">
      <c r="A905" s="359" t="n"/>
      <c r="B905" s="243" t="n"/>
      <c r="C905" s="243" t="n"/>
      <c r="D905" s="243" t="n"/>
      <c r="E905" s="243" t="n"/>
      <c r="F905" s="243" t="n"/>
      <c r="G905" s="243" t="n"/>
      <c r="H905" s="362" t="n"/>
      <c r="I905" s="243" t="n"/>
      <c r="J905" s="243" t="n"/>
      <c r="K905" s="244" t="n"/>
      <c r="L905" s="78" t="n"/>
    </row>
    <row r="906" ht="22" customHeight="1" s="452">
      <c r="A906" s="359" t="n"/>
      <c r="B906" s="243" t="n"/>
      <c r="C906" s="243" t="n"/>
      <c r="D906" s="243" t="n"/>
      <c r="E906" s="243" t="n"/>
      <c r="F906" s="243" t="n"/>
      <c r="G906" s="243" t="n"/>
      <c r="H906" s="362" t="n"/>
      <c r="I906" s="243" t="n"/>
      <c r="J906" s="243" t="n"/>
      <c r="K906" s="244" t="n"/>
      <c r="L906" s="78" t="n"/>
    </row>
    <row r="907" ht="22" customHeight="1" s="452">
      <c r="A907" s="359" t="n"/>
      <c r="B907" s="243" t="n"/>
      <c r="C907" s="243" t="n"/>
      <c r="D907" s="243" t="n"/>
      <c r="E907" s="243" t="n"/>
      <c r="F907" s="243" t="n"/>
      <c r="G907" s="243" t="n"/>
      <c r="H907" s="362" t="n"/>
      <c r="I907" s="243" t="n"/>
      <c r="J907" s="243" t="n"/>
      <c r="K907" s="244" t="n"/>
      <c r="L907" s="78" t="n"/>
    </row>
    <row r="908" ht="22" customHeight="1" s="452">
      <c r="A908" s="359" t="n"/>
      <c r="B908" s="243" t="n"/>
      <c r="C908" s="243" t="n"/>
      <c r="D908" s="243" t="n"/>
      <c r="E908" s="243" t="n"/>
      <c r="F908" s="243" t="n"/>
      <c r="G908" s="243" t="n"/>
      <c r="H908" s="362" t="n"/>
      <c r="I908" s="243" t="n"/>
      <c r="J908" s="243" t="n"/>
      <c r="K908" s="244" t="n"/>
      <c r="L908" s="78" t="n"/>
    </row>
    <row r="909" ht="22" customHeight="1" s="452">
      <c r="A909" s="359" t="n"/>
      <c r="B909" s="243" t="n"/>
      <c r="C909" s="243" t="n"/>
      <c r="D909" s="243" t="n"/>
      <c r="E909" s="243" t="n"/>
      <c r="F909" s="243" t="n"/>
      <c r="G909" s="243" t="n"/>
      <c r="H909" s="362" t="n"/>
      <c r="I909" s="243" t="n"/>
      <c r="J909" s="243" t="n"/>
      <c r="K909" s="244" t="n"/>
      <c r="L909" s="78" t="n"/>
    </row>
    <row r="910" ht="22" customHeight="1" s="452">
      <c r="A910" s="359" t="n"/>
      <c r="B910" s="243" t="n"/>
      <c r="C910" s="243" t="n"/>
      <c r="D910" s="243" t="n"/>
      <c r="E910" s="243" t="n"/>
      <c r="F910" s="243" t="n"/>
      <c r="G910" s="243" t="n"/>
      <c r="H910" s="362" t="n"/>
      <c r="I910" s="243" t="n"/>
      <c r="J910" s="243" t="n"/>
      <c r="K910" s="244" t="n"/>
      <c r="L910" s="78" t="n"/>
    </row>
    <row r="911" ht="22" customHeight="1" s="452">
      <c r="A911" s="359" t="n"/>
      <c r="B911" s="243" t="n"/>
      <c r="C911" s="243" t="n"/>
      <c r="D911" s="243" t="n"/>
      <c r="E911" s="243" t="n"/>
      <c r="F911" s="243" t="n"/>
      <c r="G911" s="243" t="n"/>
      <c r="H911" s="362" t="n"/>
      <c r="I911" s="243" t="n"/>
      <c r="J911" s="243" t="n"/>
      <c r="K911" s="244" t="n"/>
      <c r="L911" s="78" t="n"/>
    </row>
    <row r="912" ht="22" customHeight="1" s="452">
      <c r="A912" s="359" t="n"/>
      <c r="B912" s="243" t="n"/>
      <c r="C912" s="243" t="n"/>
      <c r="D912" s="243" t="n"/>
      <c r="E912" s="243" t="n"/>
      <c r="F912" s="243" t="n"/>
      <c r="G912" s="243" t="n"/>
      <c r="H912" s="362" t="n"/>
      <c r="I912" s="243" t="n"/>
      <c r="J912" s="243" t="n"/>
      <c r="K912" s="244" t="n"/>
      <c r="L912" s="78" t="n"/>
    </row>
    <row r="913" ht="22" customHeight="1" s="452">
      <c r="A913" s="359" t="n"/>
      <c r="B913" s="243" t="n"/>
      <c r="C913" s="243" t="n"/>
      <c r="D913" s="243" t="n"/>
      <c r="E913" s="243" t="n"/>
      <c r="F913" s="243" t="n"/>
      <c r="G913" s="243" t="n"/>
      <c r="H913" s="362" t="n"/>
      <c r="I913" s="243" t="n"/>
      <c r="J913" s="243" t="n"/>
      <c r="K913" s="244" t="n"/>
      <c r="L913" s="78" t="n"/>
    </row>
    <row r="914" ht="22" customHeight="1" s="452">
      <c r="A914" s="359" t="n"/>
      <c r="B914" s="243" t="n"/>
      <c r="C914" s="243" t="n"/>
      <c r="D914" s="243" t="n"/>
      <c r="E914" s="243" t="n"/>
      <c r="F914" s="243" t="n"/>
      <c r="G914" s="243" t="n"/>
      <c r="H914" s="362" t="n"/>
      <c r="I914" s="243" t="n"/>
      <c r="J914" s="243" t="n"/>
      <c r="K914" s="244" t="n"/>
      <c r="L914" s="78" t="n"/>
    </row>
    <row r="915" ht="22" customHeight="1" s="452">
      <c r="A915" s="359" t="n"/>
      <c r="B915" s="243" t="n"/>
      <c r="C915" s="243" t="n"/>
      <c r="D915" s="243" t="n"/>
      <c r="E915" s="243" t="n"/>
      <c r="F915" s="243" t="n"/>
      <c r="G915" s="243" t="n"/>
      <c r="H915" s="362" t="n"/>
      <c r="I915" s="243" t="n"/>
      <c r="J915" s="243" t="n"/>
      <c r="K915" s="244" t="n"/>
      <c r="L915" s="78" t="n"/>
    </row>
    <row r="916" ht="22" customHeight="1" s="452">
      <c r="A916" s="359" t="n"/>
      <c r="B916" s="243" t="n"/>
      <c r="C916" s="243" t="n"/>
      <c r="D916" s="243" t="n"/>
      <c r="E916" s="243" t="n"/>
      <c r="F916" s="243" t="n"/>
      <c r="G916" s="243" t="n"/>
      <c r="H916" s="362" t="n"/>
      <c r="I916" s="243" t="n"/>
      <c r="J916" s="243" t="n"/>
      <c r="K916" s="244" t="n"/>
      <c r="L916" s="78" t="n"/>
    </row>
    <row r="917" ht="22" customHeight="1" s="452">
      <c r="A917" s="359" t="n"/>
      <c r="B917" s="243" t="n"/>
      <c r="C917" s="243" t="n"/>
      <c r="D917" s="243" t="n"/>
      <c r="E917" s="243" t="n"/>
      <c r="F917" s="243" t="n"/>
      <c r="G917" s="243" t="n"/>
      <c r="H917" s="362" t="n"/>
      <c r="I917" s="243" t="n"/>
      <c r="J917" s="243" t="n"/>
      <c r="K917" s="244" t="n"/>
      <c r="L917" s="78" t="n"/>
    </row>
    <row r="918" ht="22" customHeight="1" s="452">
      <c r="A918" s="359" t="n"/>
      <c r="B918" s="243" t="n"/>
      <c r="C918" s="243" t="n"/>
      <c r="D918" s="243" t="n"/>
      <c r="E918" s="243" t="n"/>
      <c r="F918" s="243" t="n"/>
      <c r="G918" s="243" t="n"/>
      <c r="H918" s="362" t="n"/>
      <c r="I918" s="243" t="n"/>
      <c r="J918" s="243" t="n"/>
      <c r="K918" s="244" t="n"/>
      <c r="L918" s="78" t="n"/>
    </row>
    <row r="919" ht="22" customHeight="1" s="452">
      <c r="A919" s="359" t="n"/>
      <c r="B919" s="243" t="n"/>
      <c r="C919" s="243" t="n"/>
      <c r="D919" s="243" t="n"/>
      <c r="E919" s="243" t="n"/>
      <c r="F919" s="243" t="n"/>
      <c r="G919" s="243" t="n"/>
      <c r="H919" s="362" t="n"/>
      <c r="I919" s="243" t="n"/>
      <c r="J919" s="243" t="n"/>
      <c r="K919" s="244" t="n"/>
      <c r="L919" s="78" t="n"/>
    </row>
    <row r="920" ht="22" customHeight="1" s="452">
      <c r="A920" s="359" t="n"/>
      <c r="B920" s="243" t="n"/>
      <c r="C920" s="243" t="n"/>
      <c r="D920" s="243" t="n"/>
      <c r="E920" s="243" t="n"/>
      <c r="F920" s="243" t="n"/>
      <c r="G920" s="243" t="n"/>
      <c r="H920" s="362" t="n"/>
      <c r="I920" s="243" t="n"/>
      <c r="J920" s="243" t="n"/>
      <c r="K920" s="244" t="n"/>
      <c r="L920" s="78" t="n"/>
    </row>
    <row r="921" ht="22" customHeight="1" s="452">
      <c r="A921" s="359" t="n"/>
      <c r="B921" s="243" t="n"/>
      <c r="C921" s="243" t="n"/>
      <c r="D921" s="243" t="n"/>
      <c r="E921" s="243" t="n"/>
      <c r="F921" s="243" t="n"/>
      <c r="G921" s="243" t="n"/>
      <c r="H921" s="362" t="n"/>
      <c r="I921" s="243" t="n"/>
      <c r="J921" s="243" t="n"/>
      <c r="K921" s="244" t="n"/>
      <c r="L921" s="78" t="n"/>
    </row>
    <row r="922" ht="22" customHeight="1" s="452">
      <c r="A922" s="359" t="n"/>
      <c r="B922" s="243" t="n"/>
      <c r="C922" s="243" t="n"/>
      <c r="D922" s="243" t="n"/>
      <c r="E922" s="243" t="n"/>
      <c r="F922" s="243" t="n"/>
      <c r="G922" s="243" t="n"/>
      <c r="H922" s="362" t="n"/>
      <c r="I922" s="243" t="n"/>
      <c r="J922" s="243" t="n"/>
      <c r="K922" s="244" t="n"/>
      <c r="L922" s="78" t="n"/>
    </row>
    <row r="923" ht="22" customHeight="1" s="452">
      <c r="A923" s="359" t="n"/>
      <c r="B923" s="243" t="n"/>
      <c r="C923" s="243" t="n"/>
      <c r="D923" s="243" t="n"/>
      <c r="E923" s="243" t="n"/>
      <c r="F923" s="243" t="n"/>
      <c r="G923" s="243" t="n"/>
      <c r="H923" s="362" t="n"/>
      <c r="I923" s="243" t="n"/>
      <c r="J923" s="243" t="n"/>
      <c r="K923" s="244" t="n"/>
      <c r="L923" s="78" t="n"/>
    </row>
    <row r="924" ht="22" customHeight="1" s="452">
      <c r="A924" s="359" t="n"/>
      <c r="B924" s="243" t="n"/>
      <c r="C924" s="243" t="n"/>
      <c r="D924" s="243" t="n"/>
      <c r="E924" s="243" t="n"/>
      <c r="F924" s="243" t="n"/>
      <c r="G924" s="243" t="n"/>
      <c r="H924" s="362" t="n"/>
      <c r="I924" s="243" t="n"/>
      <c r="J924" s="243" t="n"/>
      <c r="K924" s="244" t="n"/>
      <c r="L924" s="78" t="n"/>
    </row>
    <row r="925" ht="22" customHeight="1" s="452">
      <c r="A925" s="359" t="n"/>
      <c r="B925" s="243" t="n"/>
      <c r="C925" s="243" t="n"/>
      <c r="D925" s="243" t="n"/>
      <c r="E925" s="243" t="n"/>
      <c r="F925" s="243" t="n"/>
      <c r="G925" s="243" t="n"/>
      <c r="H925" s="362" t="n"/>
      <c r="I925" s="243" t="n"/>
      <c r="J925" s="243" t="n"/>
      <c r="K925" s="244" t="n"/>
      <c r="L925" s="78" t="n"/>
    </row>
    <row r="926" ht="22" customHeight="1" s="452">
      <c r="A926" s="359" t="n"/>
      <c r="B926" s="243" t="n"/>
      <c r="C926" s="243" t="n"/>
      <c r="D926" s="243" t="n"/>
      <c r="E926" s="243" t="n"/>
      <c r="F926" s="243" t="n"/>
      <c r="G926" s="243" t="n"/>
      <c r="H926" s="362" t="n"/>
      <c r="I926" s="243" t="n"/>
      <c r="J926" s="243" t="n"/>
      <c r="K926" s="244" t="n"/>
      <c r="L926" s="78" t="n"/>
    </row>
    <row r="927" ht="22" customHeight="1" s="452">
      <c r="A927" s="359" t="n"/>
      <c r="B927" s="243" t="n"/>
      <c r="C927" s="243" t="n"/>
      <c r="D927" s="243" t="n"/>
      <c r="E927" s="243" t="n"/>
      <c r="F927" s="243" t="n"/>
      <c r="G927" s="243" t="n"/>
      <c r="H927" s="362" t="n"/>
      <c r="I927" s="243" t="n"/>
      <c r="J927" s="243" t="n"/>
      <c r="K927" s="244" t="n"/>
      <c r="L927" s="78" t="n"/>
    </row>
    <row r="928" ht="22" customHeight="1" s="452">
      <c r="A928" s="359" t="n"/>
      <c r="B928" s="243" t="n"/>
      <c r="C928" s="243" t="n"/>
      <c r="D928" s="243" t="n"/>
      <c r="E928" s="243" t="n"/>
      <c r="F928" s="243" t="n"/>
      <c r="G928" s="243" t="n"/>
      <c r="H928" s="362" t="n"/>
      <c r="I928" s="243" t="n"/>
      <c r="J928" s="243" t="n"/>
      <c r="K928" s="244" t="n"/>
      <c r="L928" s="78" t="n"/>
    </row>
    <row r="929" ht="22" customHeight="1" s="452">
      <c r="A929" s="359" t="n"/>
      <c r="B929" s="243" t="n"/>
      <c r="C929" s="243" t="n"/>
      <c r="D929" s="243" t="n"/>
      <c r="E929" s="243" t="n"/>
      <c r="F929" s="243" t="n"/>
      <c r="G929" s="243" t="n"/>
      <c r="H929" s="362" t="n"/>
      <c r="I929" s="243" t="n"/>
      <c r="J929" s="243" t="n"/>
      <c r="K929" s="244" t="n"/>
      <c r="L929" s="78" t="n"/>
    </row>
    <row r="930" ht="22" customHeight="1" s="452">
      <c r="A930" s="359" t="n"/>
      <c r="B930" s="243" t="n"/>
      <c r="C930" s="243" t="n"/>
      <c r="D930" s="243" t="n"/>
      <c r="E930" s="243" t="n"/>
      <c r="F930" s="243" t="n"/>
      <c r="G930" s="243" t="n"/>
      <c r="H930" s="362" t="n"/>
      <c r="I930" s="243" t="n"/>
      <c r="J930" s="243" t="n"/>
      <c r="K930" s="244" t="n"/>
      <c r="L930" s="78" t="n"/>
    </row>
    <row r="931" ht="22" customHeight="1" s="452">
      <c r="A931" s="359" t="n"/>
      <c r="B931" s="243" t="n"/>
      <c r="C931" s="243" t="n"/>
      <c r="D931" s="243" t="n"/>
      <c r="E931" s="243" t="n"/>
      <c r="F931" s="243" t="n"/>
      <c r="G931" s="243" t="n"/>
      <c r="H931" s="362" t="n"/>
      <c r="I931" s="243" t="n"/>
      <c r="J931" s="243" t="n"/>
      <c r="K931" s="244" t="n"/>
      <c r="L931" s="78" t="n"/>
    </row>
    <row r="932" ht="22" customHeight="1" s="452">
      <c r="A932" s="359" t="n"/>
      <c r="B932" s="243" t="n"/>
      <c r="C932" s="243" t="n"/>
      <c r="D932" s="243" t="n"/>
      <c r="E932" s="243" t="n"/>
      <c r="F932" s="243" t="n"/>
      <c r="G932" s="243" t="n"/>
      <c r="H932" s="362" t="n"/>
      <c r="I932" s="243" t="n"/>
      <c r="J932" s="243" t="n"/>
      <c r="K932" s="244" t="n"/>
      <c r="L932" s="78" t="n"/>
    </row>
    <row r="933" ht="22" customHeight="1" s="452">
      <c r="A933" s="359" t="n"/>
      <c r="B933" s="243" t="n"/>
      <c r="C933" s="243" t="n"/>
      <c r="D933" s="243" t="n"/>
      <c r="E933" s="243" t="n"/>
      <c r="F933" s="243" t="n"/>
      <c r="G933" s="243" t="n"/>
      <c r="H933" s="362" t="n"/>
      <c r="I933" s="243" t="n"/>
      <c r="J933" s="243" t="n"/>
      <c r="K933" s="244" t="n"/>
      <c r="L933" s="78" t="n"/>
    </row>
    <row r="934" ht="22" customHeight="1" s="452">
      <c r="A934" s="359" t="n"/>
      <c r="B934" s="243" t="n"/>
      <c r="C934" s="243" t="n"/>
      <c r="D934" s="243" t="n"/>
      <c r="E934" s="243" t="n"/>
      <c r="F934" s="243" t="n"/>
      <c r="G934" s="243" t="n"/>
      <c r="H934" s="362" t="n"/>
      <c r="I934" s="243" t="n"/>
      <c r="J934" s="243" t="n"/>
      <c r="K934" s="244" t="n"/>
      <c r="L934" s="78" t="n"/>
    </row>
    <row r="935" ht="22" customHeight="1" s="452">
      <c r="A935" s="359" t="n"/>
      <c r="B935" s="243" t="n"/>
      <c r="C935" s="243" t="n"/>
      <c r="D935" s="243" t="n"/>
      <c r="E935" s="243" t="n"/>
      <c r="F935" s="243" t="n"/>
      <c r="G935" s="243" t="n"/>
      <c r="H935" s="362" t="n"/>
      <c r="I935" s="243" t="n"/>
      <c r="J935" s="243" t="n"/>
      <c r="K935" s="244" t="n"/>
      <c r="L935" s="78" t="n"/>
    </row>
    <row r="936" ht="22" customHeight="1" s="452">
      <c r="A936" s="359" t="n"/>
      <c r="B936" s="243" t="n"/>
      <c r="C936" s="243" t="n"/>
      <c r="D936" s="243" t="n"/>
      <c r="E936" s="243" t="n"/>
      <c r="F936" s="243" t="n"/>
      <c r="G936" s="243" t="n"/>
      <c r="H936" s="362" t="n"/>
      <c r="I936" s="243" t="n"/>
      <c r="J936" s="243" t="n"/>
      <c r="K936" s="244" t="n"/>
      <c r="L936" s="78" t="n"/>
    </row>
    <row r="937" ht="22" customHeight="1" s="452">
      <c r="A937" s="359" t="n"/>
      <c r="B937" s="243" t="n"/>
      <c r="C937" s="243" t="n"/>
      <c r="D937" s="243" t="n"/>
      <c r="E937" s="243" t="n"/>
      <c r="F937" s="243" t="n"/>
      <c r="G937" s="243" t="n"/>
      <c r="H937" s="362" t="n"/>
      <c r="I937" s="243" t="n"/>
      <c r="J937" s="243" t="n"/>
      <c r="K937" s="244" t="n"/>
      <c r="L937" s="78" t="n"/>
    </row>
    <row r="938" ht="22" customHeight="1" s="452">
      <c r="A938" s="359" t="n"/>
      <c r="B938" s="243" t="n"/>
      <c r="C938" s="243" t="n"/>
      <c r="D938" s="243" t="n"/>
      <c r="E938" s="243" t="n"/>
      <c r="F938" s="243" t="n"/>
      <c r="G938" s="243" t="n"/>
      <c r="H938" s="362" t="n"/>
      <c r="I938" s="243" t="n"/>
      <c r="J938" s="243" t="n"/>
      <c r="K938" s="244" t="n"/>
      <c r="L938" s="78" t="n"/>
    </row>
    <row r="939" ht="22" customHeight="1" s="452">
      <c r="A939" s="359" t="n"/>
      <c r="B939" s="243" t="n"/>
      <c r="C939" s="243" t="n"/>
      <c r="D939" s="243" t="n"/>
      <c r="E939" s="243" t="n"/>
      <c r="F939" s="243" t="n"/>
      <c r="G939" s="243" t="n"/>
      <c r="H939" s="362" t="n"/>
      <c r="I939" s="243" t="n"/>
      <c r="J939" s="243" t="n"/>
      <c r="K939" s="244" t="n"/>
      <c r="L939" s="78" t="n"/>
    </row>
    <row r="940" ht="22" customHeight="1" s="452">
      <c r="A940" s="359" t="n"/>
      <c r="B940" s="243" t="n"/>
      <c r="C940" s="243" t="n"/>
      <c r="D940" s="243" t="n"/>
      <c r="E940" s="243" t="n"/>
      <c r="F940" s="243" t="n"/>
      <c r="G940" s="243" t="n"/>
      <c r="H940" s="362" t="n"/>
      <c r="I940" s="243" t="n"/>
      <c r="J940" s="243" t="n"/>
      <c r="K940" s="244" t="n"/>
      <c r="L940" s="78" t="n"/>
    </row>
    <row r="941" ht="22" customHeight="1" s="452">
      <c r="A941" s="359" t="n"/>
      <c r="B941" s="243" t="n"/>
      <c r="C941" s="243" t="n"/>
      <c r="D941" s="243" t="n"/>
      <c r="E941" s="243" t="n"/>
      <c r="F941" s="243" t="n"/>
      <c r="G941" s="243" t="n"/>
      <c r="H941" s="362" t="n"/>
      <c r="I941" s="243" t="n"/>
      <c r="J941" s="243" t="n"/>
      <c r="K941" s="244" t="n"/>
      <c r="L941" s="78" t="n"/>
    </row>
    <row r="942" ht="22" customHeight="1" s="452">
      <c r="A942" s="359" t="n"/>
      <c r="B942" s="243" t="n"/>
      <c r="C942" s="243" t="n"/>
      <c r="D942" s="243" t="n"/>
      <c r="E942" s="243" t="n"/>
      <c r="F942" s="243" t="n"/>
      <c r="G942" s="243" t="n"/>
      <c r="H942" s="362" t="n"/>
      <c r="I942" s="243" t="n"/>
      <c r="J942" s="243" t="n"/>
      <c r="K942" s="244" t="n"/>
      <c r="L942" s="78" t="n"/>
    </row>
    <row r="943" ht="22" customHeight="1" s="452">
      <c r="A943" s="359" t="n"/>
      <c r="B943" s="243" t="n"/>
      <c r="C943" s="243" t="n"/>
      <c r="D943" s="243" t="n"/>
      <c r="E943" s="243" t="n"/>
      <c r="F943" s="243" t="n"/>
      <c r="G943" s="243" t="n"/>
      <c r="H943" s="362" t="n"/>
      <c r="I943" s="243" t="n"/>
      <c r="J943" s="243" t="n"/>
      <c r="K943" s="244" t="n"/>
      <c r="L943" s="78" t="n"/>
    </row>
    <row r="944" ht="22" customHeight="1" s="452">
      <c r="A944" s="359" t="n"/>
      <c r="B944" s="243" t="n"/>
      <c r="C944" s="243" t="n"/>
      <c r="D944" s="243" t="n"/>
      <c r="E944" s="243" t="n"/>
      <c r="F944" s="243" t="n"/>
      <c r="G944" s="243" t="n"/>
      <c r="H944" s="362" t="n"/>
      <c r="I944" s="243" t="n"/>
      <c r="J944" s="243" t="n"/>
      <c r="K944" s="244" t="n"/>
      <c r="L944" s="78" t="n"/>
    </row>
    <row r="945" ht="22" customHeight="1" s="452">
      <c r="A945" s="359" t="n"/>
      <c r="B945" s="243" t="n"/>
      <c r="C945" s="243" t="n"/>
      <c r="D945" s="243" t="n"/>
      <c r="E945" s="243" t="n"/>
      <c r="F945" s="243" t="n"/>
      <c r="G945" s="243" t="n"/>
      <c r="H945" s="362" t="n"/>
      <c r="I945" s="243" t="n"/>
      <c r="J945" s="243" t="n"/>
      <c r="K945" s="244" t="n"/>
      <c r="L945" s="78" t="n"/>
    </row>
    <row r="946" ht="22" customHeight="1" s="452">
      <c r="A946" s="359" t="n"/>
      <c r="B946" s="243" t="n"/>
      <c r="C946" s="243" t="n"/>
      <c r="D946" s="243" t="n"/>
      <c r="E946" s="243" t="n"/>
      <c r="F946" s="243" t="n"/>
      <c r="G946" s="243" t="n"/>
      <c r="H946" s="362" t="n"/>
      <c r="I946" s="243" t="n"/>
      <c r="J946" s="243" t="n"/>
      <c r="K946" s="244" t="n"/>
      <c r="L946" s="78" t="n"/>
    </row>
    <row r="947" ht="22" customHeight="1" s="452">
      <c r="A947" s="359" t="n"/>
      <c r="B947" s="243" t="n"/>
      <c r="C947" s="243" t="n"/>
      <c r="D947" s="243" t="n"/>
      <c r="E947" s="243" t="n"/>
      <c r="F947" s="243" t="n"/>
      <c r="G947" s="243" t="n"/>
      <c r="H947" s="362" t="n"/>
      <c r="I947" s="243" t="n"/>
      <c r="J947" s="243" t="n"/>
      <c r="K947" s="244" t="n"/>
      <c r="L947" s="78" t="n"/>
    </row>
    <row r="948" ht="22" customHeight="1" s="452">
      <c r="A948" s="359" t="n"/>
      <c r="B948" s="243" t="n"/>
      <c r="C948" s="243" t="n"/>
      <c r="D948" s="243" t="n"/>
      <c r="E948" s="243" t="n"/>
      <c r="F948" s="243" t="n"/>
      <c r="G948" s="243" t="n"/>
      <c r="H948" s="362" t="n"/>
      <c r="I948" s="243" t="n"/>
      <c r="J948" s="243" t="n"/>
      <c r="K948" s="244" t="n"/>
      <c r="L948" s="78" t="n"/>
    </row>
    <row r="949" ht="22" customHeight="1" s="452">
      <c r="A949" s="359" t="n"/>
      <c r="B949" s="243" t="n"/>
      <c r="C949" s="243" t="n"/>
      <c r="D949" s="243" t="n"/>
      <c r="E949" s="243" t="n"/>
      <c r="F949" s="243" t="n"/>
      <c r="G949" s="243" t="n"/>
      <c r="H949" s="362" t="n"/>
      <c r="I949" s="243" t="n"/>
      <c r="J949" s="243" t="n"/>
      <c r="K949" s="244" t="n"/>
      <c r="L949" s="78" t="n"/>
    </row>
    <row r="950" ht="22" customHeight="1" s="452">
      <c r="A950" s="359" t="n"/>
      <c r="B950" s="243" t="n"/>
      <c r="C950" s="243" t="n"/>
      <c r="D950" s="243" t="n"/>
      <c r="E950" s="243" t="n"/>
      <c r="F950" s="243" t="n"/>
      <c r="G950" s="243" t="n"/>
      <c r="H950" s="362" t="n"/>
      <c r="I950" s="243" t="n"/>
      <c r="J950" s="243" t="n"/>
      <c r="K950" s="244" t="n"/>
      <c r="L950" s="78" t="n"/>
    </row>
    <row r="951" ht="22" customHeight="1" s="452">
      <c r="A951" s="359" t="n"/>
      <c r="B951" s="243" t="n"/>
      <c r="C951" s="243" t="n"/>
      <c r="D951" s="243" t="n"/>
      <c r="E951" s="243" t="n"/>
      <c r="F951" s="243" t="n"/>
      <c r="G951" s="243" t="n"/>
      <c r="H951" s="362" t="n"/>
      <c r="I951" s="243" t="n"/>
      <c r="J951" s="243" t="n"/>
      <c r="K951" s="244" t="n"/>
      <c r="L951" s="78" t="n"/>
    </row>
    <row r="952" ht="22" customHeight="1" s="452">
      <c r="A952" s="359" t="n"/>
      <c r="B952" s="243" t="n"/>
      <c r="C952" s="243" t="n"/>
      <c r="D952" s="243" t="n"/>
      <c r="E952" s="243" t="n"/>
      <c r="F952" s="243" t="n"/>
      <c r="G952" s="243" t="n"/>
      <c r="H952" s="362" t="n"/>
      <c r="I952" s="243" t="n"/>
      <c r="J952" s="243" t="n"/>
      <c r="K952" s="244" t="n"/>
      <c r="L952" s="78" t="n"/>
    </row>
    <row r="953" ht="22" customHeight="1" s="452">
      <c r="A953" s="359" t="n"/>
      <c r="B953" s="243" t="n"/>
      <c r="C953" s="243" t="n"/>
      <c r="D953" s="243" t="n"/>
      <c r="E953" s="243" t="n"/>
      <c r="F953" s="243" t="n"/>
      <c r="G953" s="243" t="n"/>
      <c r="H953" s="362" t="n"/>
      <c r="I953" s="243" t="n"/>
      <c r="J953" s="243" t="n"/>
      <c r="K953" s="244" t="n"/>
      <c r="L953" s="78" t="n"/>
    </row>
    <row r="954" ht="22" customHeight="1" s="452">
      <c r="A954" s="359" t="n"/>
      <c r="B954" s="243" t="n"/>
      <c r="C954" s="243" t="n"/>
      <c r="D954" s="243" t="n"/>
      <c r="E954" s="243" t="n"/>
      <c r="F954" s="243" t="n"/>
      <c r="G954" s="243" t="n"/>
      <c r="H954" s="362" t="n"/>
      <c r="I954" s="243" t="n"/>
      <c r="J954" s="243" t="n"/>
      <c r="K954" s="244" t="n"/>
      <c r="L954" s="78" t="n"/>
    </row>
    <row r="955" ht="22" customHeight="1" s="452">
      <c r="A955" s="359" t="n"/>
      <c r="B955" s="243" t="n"/>
      <c r="C955" s="243" t="n"/>
      <c r="D955" s="243" t="n"/>
      <c r="E955" s="243" t="n"/>
      <c r="F955" s="243" t="n"/>
      <c r="G955" s="243" t="n"/>
      <c r="H955" s="362" t="n"/>
      <c r="I955" s="243" t="n"/>
      <c r="J955" s="243" t="n"/>
      <c r="K955" s="244" t="n"/>
      <c r="L955" s="78" t="n"/>
    </row>
    <row r="956" ht="22" customHeight="1" s="452">
      <c r="A956" s="359" t="n"/>
      <c r="B956" s="243" t="n"/>
      <c r="C956" s="243" t="n"/>
      <c r="D956" s="243" t="n"/>
      <c r="E956" s="243" t="n"/>
      <c r="F956" s="243" t="n"/>
      <c r="G956" s="243" t="n"/>
      <c r="H956" s="362" t="n"/>
      <c r="I956" s="243" t="n"/>
      <c r="J956" s="243" t="n"/>
      <c r="K956" s="244" t="n"/>
      <c r="L956" s="78" t="n"/>
    </row>
    <row r="957" ht="22" customHeight="1" s="452">
      <c r="A957" s="359" t="n"/>
      <c r="B957" s="243" t="n"/>
      <c r="C957" s="243" t="n"/>
      <c r="D957" s="243" t="n"/>
      <c r="E957" s="243" t="n"/>
      <c r="F957" s="243" t="n"/>
      <c r="G957" s="243" t="n"/>
      <c r="H957" s="362" t="n"/>
      <c r="I957" s="243" t="n"/>
      <c r="J957" s="243" t="n"/>
      <c r="K957" s="244" t="n"/>
      <c r="L957" s="78" t="n"/>
    </row>
    <row r="958" ht="22" customHeight="1" s="452">
      <c r="A958" s="359" t="n"/>
      <c r="B958" s="243" t="n"/>
      <c r="C958" s="243" t="n"/>
      <c r="D958" s="243" t="n"/>
      <c r="E958" s="243" t="n"/>
      <c r="F958" s="243" t="n"/>
      <c r="G958" s="243" t="n"/>
      <c r="H958" s="362" t="n"/>
      <c r="I958" s="243" t="n"/>
      <c r="J958" s="243" t="n"/>
      <c r="K958" s="244" t="n"/>
      <c r="L958" s="78" t="n"/>
    </row>
    <row r="959" ht="22" customHeight="1" s="452">
      <c r="A959" s="359" t="n"/>
      <c r="B959" s="243" t="n"/>
      <c r="C959" s="243" t="n"/>
      <c r="D959" s="243" t="n"/>
      <c r="E959" s="243" t="n"/>
      <c r="F959" s="243" t="n"/>
      <c r="G959" s="243" t="n"/>
      <c r="H959" s="362" t="n"/>
      <c r="I959" s="243" t="n"/>
      <c r="J959" s="243" t="n"/>
      <c r="K959" s="244" t="n"/>
      <c r="L959" s="78" t="n"/>
    </row>
    <row r="960" ht="22" customHeight="1" s="452">
      <c r="A960" s="359" t="n"/>
      <c r="B960" s="243" t="n"/>
      <c r="C960" s="243" t="n"/>
      <c r="D960" s="243" t="n"/>
      <c r="E960" s="243" t="n"/>
      <c r="F960" s="243" t="n"/>
      <c r="G960" s="243" t="n"/>
      <c r="H960" s="362" t="n"/>
      <c r="I960" s="243" t="n"/>
      <c r="J960" s="243" t="n"/>
      <c r="K960" s="244" t="n"/>
      <c r="L960" s="78" t="n"/>
    </row>
    <row r="961" ht="22" customHeight="1" s="452">
      <c r="A961" s="359" t="n"/>
      <c r="B961" s="243" t="n"/>
      <c r="C961" s="243" t="n"/>
      <c r="D961" s="243" t="n"/>
      <c r="E961" s="243" t="n"/>
      <c r="F961" s="243" t="n"/>
      <c r="G961" s="243" t="n"/>
      <c r="H961" s="362" t="n"/>
      <c r="I961" s="243" t="n"/>
      <c r="J961" s="243" t="n"/>
      <c r="K961" s="244" t="n"/>
      <c r="L961" s="78" t="n"/>
    </row>
    <row r="962" ht="22" customHeight="1" s="452">
      <c r="A962" s="359" t="n"/>
      <c r="B962" s="243" t="n"/>
      <c r="C962" s="243" t="n"/>
      <c r="D962" s="243" t="n"/>
      <c r="E962" s="243" t="n"/>
      <c r="F962" s="243" t="n"/>
      <c r="G962" s="243" t="n"/>
      <c r="H962" s="362" t="n"/>
      <c r="I962" s="243" t="n"/>
      <c r="J962" s="243" t="n"/>
      <c r="K962" s="244" t="n"/>
      <c r="L962" s="78" t="n"/>
    </row>
    <row r="963" ht="22" customHeight="1" s="452">
      <c r="A963" s="359" t="n"/>
      <c r="B963" s="243" t="n"/>
      <c r="C963" s="243" t="n"/>
      <c r="D963" s="243" t="n"/>
      <c r="E963" s="243" t="n"/>
      <c r="F963" s="243" t="n"/>
      <c r="G963" s="243" t="n"/>
      <c r="H963" s="362" t="n"/>
      <c r="I963" s="243" t="n"/>
      <c r="J963" s="243" t="n"/>
      <c r="K963" s="244" t="n"/>
      <c r="L963" s="78" t="n"/>
    </row>
    <row r="964" ht="22" customHeight="1" s="452">
      <c r="A964" s="359" t="n"/>
      <c r="B964" s="243" t="n"/>
      <c r="C964" s="243" t="n"/>
      <c r="D964" s="243" t="n"/>
      <c r="E964" s="243" t="n"/>
      <c r="F964" s="243" t="n"/>
      <c r="G964" s="243" t="n"/>
      <c r="H964" s="362" t="n"/>
      <c r="I964" s="243" t="n"/>
      <c r="J964" s="243" t="n"/>
      <c r="K964" s="244" t="n"/>
      <c r="L964" s="78" t="n"/>
    </row>
    <row r="965" ht="22" customHeight="1" s="452">
      <c r="A965" s="359" t="n"/>
      <c r="B965" s="243" t="n"/>
      <c r="C965" s="243" t="n"/>
      <c r="D965" s="243" t="n"/>
      <c r="E965" s="243" t="n"/>
      <c r="F965" s="243" t="n"/>
      <c r="G965" s="243" t="n"/>
      <c r="H965" s="362" t="n"/>
      <c r="I965" s="243" t="n"/>
      <c r="J965" s="243" t="n"/>
      <c r="K965" s="244" t="n"/>
      <c r="L965" s="78" t="n"/>
    </row>
    <row r="966" ht="22" customHeight="1" s="452">
      <c r="A966" s="359" t="n"/>
      <c r="B966" s="243" t="n"/>
      <c r="C966" s="243" t="n"/>
      <c r="D966" s="243" t="n"/>
      <c r="E966" s="243" t="n"/>
      <c r="F966" s="243" t="n"/>
      <c r="G966" s="243" t="n"/>
      <c r="H966" s="362" t="n"/>
      <c r="I966" s="243" t="n"/>
      <c r="J966" s="243" t="n"/>
      <c r="K966" s="244" t="n"/>
      <c r="L966" s="78" t="n"/>
    </row>
    <row r="967" ht="22" customHeight="1" s="452">
      <c r="A967" s="359" t="n"/>
      <c r="B967" s="243" t="n"/>
      <c r="C967" s="243" t="n"/>
      <c r="D967" s="243" t="n"/>
      <c r="E967" s="243" t="n"/>
      <c r="F967" s="243" t="n"/>
      <c r="G967" s="243" t="n"/>
      <c r="H967" s="362" t="n"/>
      <c r="I967" s="243" t="n"/>
      <c r="J967" s="243" t="n"/>
      <c r="K967" s="244" t="n"/>
      <c r="L967" s="78" t="n"/>
    </row>
    <row r="968" ht="22" customHeight="1" s="452">
      <c r="A968" s="359" t="n"/>
      <c r="B968" s="243" t="n"/>
      <c r="C968" s="243" t="n"/>
      <c r="D968" s="243" t="n"/>
      <c r="E968" s="243" t="n"/>
      <c r="F968" s="243" t="n"/>
      <c r="G968" s="243" t="n"/>
      <c r="H968" s="362" t="n"/>
      <c r="I968" s="243" t="n"/>
      <c r="J968" s="243" t="n"/>
      <c r="K968" s="244" t="n"/>
      <c r="L968" s="78" t="n"/>
    </row>
    <row r="969" ht="22" customHeight="1" s="452">
      <c r="A969" s="359" t="n"/>
      <c r="B969" s="243" t="n"/>
      <c r="C969" s="243" t="n"/>
      <c r="D969" s="243" t="n"/>
      <c r="E969" s="243" t="n"/>
      <c r="F969" s="243" t="n"/>
      <c r="G969" s="243" t="n"/>
      <c r="H969" s="362" t="n"/>
      <c r="I969" s="243" t="n"/>
      <c r="J969" s="243" t="n"/>
      <c r="K969" s="244" t="n"/>
      <c r="L969" s="78" t="n"/>
    </row>
    <row r="970" ht="22" customHeight="1" s="452">
      <c r="A970" s="359" t="n"/>
      <c r="B970" s="243" t="n"/>
      <c r="C970" s="243" t="n"/>
      <c r="D970" s="243" t="n"/>
      <c r="E970" s="243" t="n"/>
      <c r="F970" s="243" t="n"/>
      <c r="G970" s="243" t="n"/>
      <c r="H970" s="362" t="n"/>
      <c r="I970" s="243" t="n"/>
      <c r="J970" s="243" t="n"/>
      <c r="K970" s="244" t="n"/>
      <c r="L970" s="78" t="n"/>
    </row>
    <row r="971" ht="22" customHeight="1" s="452">
      <c r="A971" s="359" t="n"/>
      <c r="B971" s="243" t="n"/>
      <c r="C971" s="243" t="n"/>
      <c r="D971" s="243" t="n"/>
      <c r="E971" s="243" t="n"/>
      <c r="F971" s="243" t="n"/>
      <c r="G971" s="243" t="n"/>
      <c r="H971" s="362" t="n"/>
      <c r="I971" s="243" t="n"/>
      <c r="J971" s="243" t="n"/>
      <c r="K971" s="244" t="n"/>
      <c r="L971" s="78" t="n"/>
    </row>
    <row r="972" ht="22" customHeight="1" s="452">
      <c r="A972" s="359" t="n"/>
      <c r="B972" s="243" t="n"/>
      <c r="C972" s="243" t="n"/>
      <c r="D972" s="243" t="n"/>
      <c r="E972" s="243" t="n"/>
      <c r="F972" s="243" t="n"/>
      <c r="G972" s="243" t="n"/>
      <c r="H972" s="362" t="n"/>
      <c r="I972" s="243" t="n"/>
      <c r="J972" s="243" t="n"/>
      <c r="K972" s="244" t="n"/>
      <c r="L972" s="78" t="n"/>
    </row>
    <row r="973" ht="22" customHeight="1" s="452">
      <c r="A973" s="359" t="n"/>
      <c r="B973" s="243" t="n"/>
      <c r="C973" s="243" t="n"/>
      <c r="D973" s="243" t="n"/>
      <c r="E973" s="243" t="n"/>
      <c r="F973" s="243" t="n"/>
      <c r="G973" s="243" t="n"/>
      <c r="H973" s="362" t="n"/>
      <c r="I973" s="243" t="n"/>
      <c r="J973" s="243" t="n"/>
      <c r="K973" s="244" t="n"/>
      <c r="L973" s="78" t="n"/>
    </row>
    <row r="974" ht="22" customHeight="1" s="452">
      <c r="A974" s="359" t="n"/>
      <c r="B974" s="243" t="n"/>
      <c r="C974" s="243" t="n"/>
      <c r="D974" s="243" t="n"/>
      <c r="E974" s="243" t="n"/>
      <c r="F974" s="243" t="n"/>
      <c r="G974" s="243" t="n"/>
      <c r="H974" s="362" t="n"/>
      <c r="I974" s="243" t="n"/>
      <c r="J974" s="243" t="n"/>
      <c r="K974" s="244" t="n"/>
      <c r="L974" s="78" t="n"/>
    </row>
    <row r="975" ht="22" customHeight="1" s="452">
      <c r="A975" s="359" t="n"/>
      <c r="B975" s="243" t="n"/>
      <c r="C975" s="243" t="n"/>
      <c r="D975" s="243" t="n"/>
      <c r="E975" s="243" t="n"/>
      <c r="F975" s="243" t="n"/>
      <c r="G975" s="243" t="n"/>
      <c r="H975" s="362" t="n"/>
      <c r="I975" s="243" t="n"/>
      <c r="J975" s="243" t="n"/>
      <c r="K975" s="244" t="n"/>
      <c r="L975" s="78" t="n"/>
    </row>
    <row r="976" ht="22" customHeight="1" s="452">
      <c r="A976" s="359" t="n"/>
      <c r="B976" s="243" t="n"/>
      <c r="C976" s="243" t="n"/>
      <c r="D976" s="243" t="n"/>
      <c r="E976" s="243" t="n"/>
      <c r="F976" s="243" t="n"/>
      <c r="G976" s="243" t="n"/>
      <c r="H976" s="362" t="n"/>
      <c r="I976" s="243" t="n"/>
      <c r="J976" s="243" t="n"/>
      <c r="K976" s="244" t="n"/>
      <c r="L976" s="78" t="n"/>
    </row>
    <row r="977" ht="22" customHeight="1" s="452">
      <c r="A977" s="359" t="n"/>
      <c r="B977" s="243" t="n"/>
      <c r="C977" s="243" t="n"/>
      <c r="D977" s="243" t="n"/>
      <c r="E977" s="243" t="n"/>
      <c r="F977" s="243" t="n"/>
      <c r="G977" s="243" t="n"/>
      <c r="H977" s="362" t="n"/>
      <c r="I977" s="243" t="n"/>
      <c r="J977" s="243" t="n"/>
      <c r="K977" s="244" t="n"/>
      <c r="L977" s="78" t="n"/>
    </row>
    <row r="978" ht="22" customHeight="1" s="452">
      <c r="A978" s="359" t="n"/>
      <c r="B978" s="243" t="n"/>
      <c r="C978" s="243" t="n"/>
      <c r="D978" s="243" t="n"/>
      <c r="E978" s="243" t="n"/>
      <c r="F978" s="243" t="n"/>
      <c r="G978" s="243" t="n"/>
      <c r="H978" s="362" t="n"/>
      <c r="I978" s="243" t="n"/>
      <c r="J978" s="243" t="n"/>
      <c r="K978" s="244" t="n"/>
      <c r="L978" s="78" t="n"/>
    </row>
    <row r="979" ht="22" customHeight="1" s="452">
      <c r="A979" s="359" t="n"/>
      <c r="B979" s="243" t="n"/>
      <c r="C979" s="243" t="n"/>
      <c r="D979" s="243" t="n"/>
      <c r="E979" s="243" t="n"/>
      <c r="F979" s="243" t="n"/>
      <c r="G979" s="243" t="n"/>
      <c r="H979" s="362" t="n"/>
      <c r="I979" s="243" t="n"/>
      <c r="J979" s="243" t="n"/>
      <c r="K979" s="244" t="n"/>
      <c r="L979" s="78" t="n"/>
    </row>
    <row r="980" ht="22" customHeight="1" s="452">
      <c r="A980" s="359" t="n"/>
      <c r="B980" s="243" t="n"/>
      <c r="C980" s="243" t="n"/>
      <c r="D980" s="243" t="n"/>
      <c r="E980" s="243" t="n"/>
      <c r="F980" s="243" t="n"/>
      <c r="G980" s="243" t="n"/>
      <c r="H980" s="362" t="n"/>
      <c r="I980" s="243" t="n"/>
      <c r="J980" s="243" t="n"/>
      <c r="K980" s="244" t="n"/>
      <c r="L980" s="78" t="n"/>
    </row>
    <row r="981" ht="22" customHeight="1" s="452">
      <c r="A981" s="359" t="n"/>
      <c r="B981" s="243" t="n"/>
      <c r="C981" s="243" t="n"/>
      <c r="D981" s="243" t="n"/>
      <c r="E981" s="243" t="n"/>
      <c r="F981" s="243" t="n"/>
      <c r="G981" s="243" t="n"/>
      <c r="H981" s="362" t="n"/>
      <c r="I981" s="243" t="n"/>
      <c r="J981" s="243" t="n"/>
      <c r="K981" s="244" t="n"/>
      <c r="L981" s="78" t="n"/>
    </row>
    <row r="982" ht="22" customHeight="1" s="452">
      <c r="A982" s="359" t="n"/>
      <c r="B982" s="243" t="n"/>
      <c r="C982" s="243" t="n"/>
      <c r="D982" s="243" t="n"/>
      <c r="E982" s="243" t="n"/>
      <c r="F982" s="243" t="n"/>
      <c r="G982" s="243" t="n"/>
      <c r="H982" s="362" t="n"/>
      <c r="I982" s="243" t="n"/>
      <c r="J982" s="243" t="n"/>
      <c r="K982" s="244" t="n"/>
      <c r="L982" s="78" t="n"/>
    </row>
    <row r="983" ht="22" customHeight="1" s="452">
      <c r="A983" s="359" t="n"/>
      <c r="B983" s="243" t="n"/>
      <c r="C983" s="243" t="n"/>
      <c r="D983" s="243" t="n"/>
      <c r="E983" s="243" t="n"/>
      <c r="F983" s="243" t="n"/>
      <c r="G983" s="243" t="n"/>
      <c r="H983" s="362" t="n"/>
      <c r="I983" s="243" t="n"/>
      <c r="J983" s="243" t="n"/>
      <c r="K983" s="244" t="n"/>
      <c r="L983" s="78" t="n"/>
    </row>
    <row r="984" ht="22" customHeight="1" s="452">
      <c r="A984" s="359" t="n"/>
      <c r="B984" s="243" t="n"/>
      <c r="C984" s="243" t="n"/>
      <c r="D984" s="243" t="n"/>
      <c r="E984" s="243" t="n"/>
      <c r="F984" s="243" t="n"/>
      <c r="G984" s="243" t="n"/>
      <c r="H984" s="362" t="n"/>
      <c r="I984" s="243" t="n"/>
      <c r="J984" s="243" t="n"/>
      <c r="K984" s="244" t="n"/>
      <c r="L984" s="78" t="n"/>
    </row>
    <row r="985" ht="22" customHeight="1" s="452">
      <c r="A985" s="359" t="n"/>
      <c r="B985" s="243" t="n"/>
      <c r="C985" s="243" t="n"/>
      <c r="D985" s="243" t="n"/>
      <c r="E985" s="243" t="n"/>
      <c r="F985" s="243" t="n"/>
      <c r="G985" s="243" t="n"/>
      <c r="H985" s="362" t="n"/>
      <c r="I985" s="243" t="n"/>
      <c r="J985" s="243" t="n"/>
      <c r="K985" s="244" t="n"/>
      <c r="L985" s="78" t="n"/>
    </row>
    <row r="986" ht="22" customHeight="1" s="452">
      <c r="A986" s="359" t="n"/>
      <c r="B986" s="243" t="n"/>
      <c r="C986" s="243" t="n"/>
      <c r="D986" s="243" t="n"/>
      <c r="E986" s="243" t="n"/>
      <c r="F986" s="243" t="n"/>
      <c r="G986" s="243" t="n"/>
      <c r="H986" s="362" t="n"/>
      <c r="I986" s="243" t="n"/>
      <c r="J986" s="243" t="n"/>
      <c r="K986" s="244" t="n"/>
      <c r="L986" s="78" t="n"/>
    </row>
    <row r="987" ht="22" customHeight="1" s="452">
      <c r="A987" s="359" t="n"/>
      <c r="B987" s="243" t="n"/>
      <c r="C987" s="243" t="n"/>
      <c r="D987" s="243" t="n"/>
      <c r="E987" s="243" t="n"/>
      <c r="F987" s="243" t="n"/>
      <c r="G987" s="243" t="n"/>
      <c r="H987" s="362" t="n"/>
      <c r="I987" s="243" t="n"/>
      <c r="J987" s="243" t="n"/>
      <c r="K987" s="244" t="n"/>
      <c r="L987" s="78" t="n"/>
    </row>
    <row r="988" ht="22" customHeight="1" s="452">
      <c r="A988" s="359" t="n"/>
      <c r="B988" s="243" t="n"/>
      <c r="C988" s="243" t="n"/>
      <c r="D988" s="243" t="n"/>
      <c r="E988" s="243" t="n"/>
      <c r="F988" s="243" t="n"/>
      <c r="G988" s="243" t="n"/>
      <c r="H988" s="362" t="n"/>
      <c r="I988" s="243" t="n"/>
      <c r="J988" s="243" t="n"/>
      <c r="K988" s="244" t="n"/>
      <c r="L988" s="78" t="n"/>
    </row>
    <row r="989" ht="22" customHeight="1" s="452">
      <c r="A989" s="359" t="n"/>
      <c r="B989" s="243" t="n"/>
      <c r="C989" s="243" t="n"/>
      <c r="D989" s="243" t="n"/>
      <c r="E989" s="243" t="n"/>
      <c r="F989" s="243" t="n"/>
      <c r="G989" s="243" t="n"/>
      <c r="H989" s="362" t="n"/>
      <c r="I989" s="243" t="n"/>
      <c r="J989" s="243" t="n"/>
      <c r="K989" s="244" t="n"/>
      <c r="L989" s="78" t="n"/>
    </row>
    <row r="990" ht="22" customHeight="1" s="452">
      <c r="A990" s="359" t="n"/>
      <c r="B990" s="243" t="n"/>
      <c r="C990" s="243" t="n"/>
      <c r="D990" s="243" t="n"/>
      <c r="E990" s="243" t="n"/>
      <c r="F990" s="243" t="n"/>
      <c r="G990" s="243" t="n"/>
      <c r="H990" s="362" t="n"/>
      <c r="I990" s="243" t="n"/>
      <c r="J990" s="243" t="n"/>
      <c r="K990" s="244" t="n"/>
      <c r="L990" s="78" t="n"/>
    </row>
    <row r="991" ht="22" customHeight="1" s="452">
      <c r="A991" s="359" t="n"/>
      <c r="B991" s="243" t="n"/>
      <c r="C991" s="243" t="n"/>
      <c r="D991" s="243" t="n"/>
      <c r="E991" s="243" t="n"/>
      <c r="F991" s="243" t="n"/>
      <c r="G991" s="243" t="n"/>
      <c r="H991" s="362" t="n"/>
      <c r="I991" s="243" t="n"/>
      <c r="J991" s="243" t="n"/>
      <c r="K991" s="244" t="n"/>
      <c r="L991" s="78" t="n"/>
    </row>
    <row r="992" ht="22" customHeight="1" s="452">
      <c r="A992" s="359" t="n"/>
      <c r="B992" s="243" t="n"/>
      <c r="C992" s="243" t="n"/>
      <c r="D992" s="243" t="n"/>
      <c r="E992" s="243" t="n"/>
      <c r="F992" s="243" t="n"/>
      <c r="G992" s="243" t="n"/>
      <c r="H992" s="362" t="n"/>
      <c r="I992" s="243" t="n"/>
      <c r="J992" s="243" t="n"/>
      <c r="K992" s="244" t="n"/>
      <c r="L992" s="78" t="n"/>
    </row>
    <row r="993" ht="22" customHeight="1" s="452">
      <c r="A993" s="359" t="n"/>
      <c r="B993" s="243" t="n"/>
      <c r="C993" s="243" t="n"/>
      <c r="D993" s="243" t="n"/>
      <c r="E993" s="243" t="n"/>
      <c r="F993" s="243" t="n"/>
      <c r="G993" s="243" t="n"/>
      <c r="H993" s="362" t="n"/>
      <c r="I993" s="243" t="n"/>
      <c r="J993" s="243" t="n"/>
      <c r="K993" s="244" t="n"/>
      <c r="L993" s="78" t="n"/>
    </row>
    <row r="994" ht="22" customHeight="1" s="452">
      <c r="A994" s="359" t="n"/>
      <c r="B994" s="243" t="n"/>
      <c r="C994" s="243" t="n"/>
      <c r="D994" s="243" t="n"/>
      <c r="E994" s="243" t="n"/>
      <c r="F994" s="243" t="n"/>
      <c r="G994" s="243" t="n"/>
      <c r="H994" s="362" t="n"/>
      <c r="I994" s="243" t="n"/>
      <c r="J994" s="243" t="n"/>
      <c r="K994" s="244" t="n"/>
      <c r="L994" s="78" t="n"/>
    </row>
    <row r="995" ht="22" customHeight="1" s="452">
      <c r="A995" s="359" t="n"/>
      <c r="B995" s="243" t="n"/>
      <c r="C995" s="243" t="n"/>
      <c r="D995" s="243" t="n"/>
      <c r="E995" s="243" t="n"/>
      <c r="F995" s="243" t="n"/>
      <c r="G995" s="243" t="n"/>
      <c r="H995" s="362" t="n"/>
      <c r="I995" s="243" t="n"/>
      <c r="J995" s="243" t="n"/>
      <c r="K995" s="244" t="n"/>
      <c r="L995" s="78" t="n"/>
    </row>
    <row r="996" ht="22" customHeight="1" s="452">
      <c r="A996" s="359" t="n"/>
      <c r="B996" s="243" t="n"/>
      <c r="C996" s="243" t="n"/>
      <c r="D996" s="243" t="n"/>
      <c r="E996" s="243" t="n"/>
      <c r="F996" s="243" t="n"/>
      <c r="G996" s="243" t="n"/>
      <c r="H996" s="362" t="n"/>
      <c r="I996" s="243" t="n"/>
      <c r="J996" s="243" t="n"/>
      <c r="K996" s="244" t="n"/>
      <c r="L996" s="78" t="n"/>
    </row>
    <row r="997" ht="22" customHeight="1" s="452">
      <c r="A997" s="359" t="n"/>
      <c r="B997" s="243" t="n"/>
      <c r="C997" s="243" t="n"/>
      <c r="D997" s="243" t="n"/>
      <c r="E997" s="243" t="n"/>
      <c r="F997" s="243" t="n"/>
      <c r="G997" s="243" t="n"/>
      <c r="H997" s="362" t="n"/>
      <c r="I997" s="243" t="n"/>
      <c r="J997" s="243" t="n"/>
      <c r="K997" s="244" t="n"/>
      <c r="L997" s="78" t="n"/>
    </row>
    <row r="998" ht="22" customHeight="1" s="452">
      <c r="A998" s="359" t="n"/>
      <c r="B998" s="243" t="n"/>
      <c r="C998" s="243" t="n"/>
      <c r="D998" s="243" t="n"/>
      <c r="E998" s="243" t="n"/>
      <c r="F998" s="243" t="n"/>
      <c r="G998" s="243" t="n"/>
      <c r="H998" s="362" t="n"/>
      <c r="I998" s="243" t="n"/>
      <c r="J998" s="243" t="n"/>
      <c r="K998" s="244" t="n"/>
      <c r="L998" s="78" t="n"/>
    </row>
    <row r="999" ht="22" customHeight="1" s="452">
      <c r="A999" s="359" t="n"/>
      <c r="B999" s="243" t="n"/>
      <c r="C999" s="243" t="n"/>
      <c r="D999" s="243" t="n"/>
      <c r="E999" s="243" t="n"/>
      <c r="F999" s="243" t="n"/>
      <c r="G999" s="243" t="n"/>
      <c r="H999" s="362" t="n"/>
      <c r="I999" s="243" t="n"/>
      <c r="J999" s="243" t="n"/>
      <c r="K999" s="244" t="n"/>
      <c r="L999" s="78" t="n"/>
    </row>
    <row r="1000" ht="22" customHeight="1" s="452">
      <c r="A1000" s="359" t="n"/>
      <c r="B1000" s="243" t="n"/>
      <c r="C1000" s="243" t="n"/>
      <c r="D1000" s="243" t="n"/>
      <c r="E1000" s="243" t="n"/>
      <c r="F1000" s="243" t="n"/>
      <c r="G1000" s="243" t="n"/>
      <c r="H1000" s="362" t="n"/>
      <c r="I1000" s="243" t="n"/>
      <c r="J1000" s="243" t="n"/>
      <c r="K1000" s="244" t="n"/>
      <c r="L1000" s="78" t="n"/>
    </row>
    <row r="1001" ht="22" customHeight="1" s="452">
      <c r="A1001" s="359" t="n"/>
      <c r="B1001" s="243" t="n"/>
      <c r="C1001" s="243" t="n"/>
      <c r="D1001" s="243" t="n"/>
      <c r="E1001" s="243" t="n"/>
      <c r="F1001" s="243" t="n"/>
      <c r="G1001" s="243" t="n"/>
      <c r="H1001" s="362" t="n"/>
      <c r="I1001" s="243" t="n"/>
      <c r="J1001" s="243" t="n"/>
      <c r="K1001" s="244" t="n"/>
      <c r="L1001" s="78" t="n"/>
    </row>
    <row r="1002" ht="22" customHeight="1" s="452">
      <c r="A1002" s="359" t="n"/>
      <c r="B1002" s="243" t="n"/>
      <c r="C1002" s="243" t="n"/>
      <c r="D1002" s="243" t="n"/>
      <c r="E1002" s="243" t="n"/>
      <c r="F1002" s="243" t="n"/>
      <c r="G1002" s="243" t="n"/>
      <c r="H1002" s="362" t="n"/>
      <c r="I1002" s="243" t="n"/>
      <c r="J1002" s="243" t="n"/>
      <c r="K1002" s="244" t="n"/>
      <c r="L1002" s="78" t="n"/>
    </row>
    <row r="1003" ht="22" customHeight="1" s="452">
      <c r="A1003" s="359" t="n"/>
      <c r="B1003" s="243" t="n"/>
      <c r="C1003" s="243" t="n"/>
      <c r="D1003" s="243" t="n"/>
      <c r="E1003" s="243" t="n"/>
      <c r="F1003" s="243" t="n"/>
      <c r="G1003" s="243" t="n"/>
      <c r="H1003" s="362" t="n"/>
      <c r="I1003" s="243" t="n"/>
      <c r="J1003" s="243" t="n"/>
      <c r="K1003" s="244" t="n"/>
      <c r="L1003" s="78" t="n"/>
    </row>
    <row r="1004" ht="22" customHeight="1" s="452">
      <c r="A1004" s="359" t="n"/>
      <c r="B1004" s="243" t="n"/>
      <c r="C1004" s="243" t="n"/>
      <c r="D1004" s="243" t="n"/>
      <c r="E1004" s="243" t="n"/>
      <c r="F1004" s="243" t="n"/>
      <c r="G1004" s="243" t="n"/>
      <c r="H1004" s="362" t="n"/>
      <c r="I1004" s="243" t="n"/>
      <c r="J1004" s="243" t="n"/>
      <c r="K1004" s="244" t="n"/>
      <c r="L1004" s="78" t="n"/>
    </row>
    <row r="1005" ht="22" customHeight="1" s="452">
      <c r="A1005" s="359" t="n"/>
      <c r="B1005" s="243" t="n"/>
      <c r="C1005" s="243" t="n"/>
      <c r="D1005" s="243" t="n"/>
      <c r="E1005" s="243" t="n"/>
      <c r="F1005" s="243" t="n"/>
      <c r="G1005" s="243" t="n"/>
      <c r="H1005" s="362" t="n"/>
      <c r="I1005" s="243" t="n"/>
      <c r="J1005" s="243" t="n"/>
      <c r="K1005" s="244" t="n"/>
      <c r="L1005" s="78" t="n"/>
    </row>
    <row r="1006" ht="22" customHeight="1" s="452">
      <c r="A1006" s="359" t="n"/>
      <c r="B1006" s="243" t="n"/>
      <c r="C1006" s="243" t="n"/>
      <c r="D1006" s="243" t="n"/>
      <c r="E1006" s="243" t="n"/>
      <c r="F1006" s="243" t="n"/>
      <c r="G1006" s="243" t="n"/>
      <c r="H1006" s="362" t="n"/>
      <c r="I1006" s="243" t="n"/>
      <c r="J1006" s="243" t="n"/>
      <c r="K1006" s="244" t="n"/>
      <c r="L1006" s="78" t="n"/>
    </row>
    <row r="1007" ht="22" customHeight="1" s="452">
      <c r="A1007" s="359" t="n"/>
      <c r="B1007" s="243" t="n"/>
      <c r="C1007" s="243" t="n"/>
      <c r="D1007" s="243" t="n"/>
      <c r="E1007" s="243" t="n"/>
      <c r="F1007" s="243" t="n"/>
      <c r="G1007" s="243" t="n"/>
      <c r="H1007" s="362" t="n"/>
      <c r="I1007" s="243" t="n"/>
      <c r="J1007" s="243" t="n"/>
      <c r="K1007" s="244" t="n"/>
      <c r="L1007" s="78" t="n"/>
    </row>
    <row r="1008" ht="22" customHeight="1" s="452">
      <c r="A1008" s="359" t="n"/>
      <c r="B1008" s="243" t="n"/>
      <c r="C1008" s="243" t="n"/>
      <c r="D1008" s="243" t="n"/>
      <c r="E1008" s="243" t="n"/>
      <c r="F1008" s="243" t="n"/>
      <c r="G1008" s="243" t="n"/>
      <c r="H1008" s="362" t="n"/>
      <c r="I1008" s="243" t="n"/>
      <c r="J1008" s="243" t="n"/>
      <c r="K1008" s="244" t="n"/>
      <c r="L1008" s="78" t="n"/>
    </row>
    <row r="1009" ht="22" customHeight="1" s="452">
      <c r="A1009" s="359" t="n"/>
      <c r="B1009" s="243" t="n"/>
      <c r="C1009" s="243" t="n"/>
      <c r="D1009" s="243" t="n"/>
      <c r="E1009" s="243" t="n"/>
      <c r="F1009" s="243" t="n"/>
      <c r="G1009" s="243" t="n"/>
      <c r="H1009" s="362" t="n"/>
      <c r="I1009" s="243" t="n"/>
      <c r="J1009" s="243" t="n"/>
      <c r="K1009" s="244" t="n"/>
      <c r="L1009" s="78" t="n"/>
    </row>
    <row r="1010" ht="22" customHeight="1" s="452">
      <c r="A1010" s="359" t="n"/>
      <c r="B1010" s="243" t="n"/>
      <c r="C1010" s="243" t="n"/>
      <c r="D1010" s="243" t="n"/>
      <c r="E1010" s="243" t="n"/>
      <c r="F1010" s="243" t="n"/>
      <c r="G1010" s="243" t="n"/>
      <c r="H1010" s="362" t="n"/>
      <c r="I1010" s="243" t="n"/>
      <c r="J1010" s="243" t="n"/>
      <c r="K1010" s="244" t="n"/>
      <c r="L1010" s="78" t="n"/>
    </row>
    <row r="1011" ht="22" customHeight="1" s="452">
      <c r="A1011" s="359" t="n"/>
      <c r="B1011" s="243" t="n"/>
      <c r="C1011" s="243" t="n"/>
      <c r="D1011" s="243" t="n"/>
      <c r="E1011" s="243" t="n"/>
      <c r="F1011" s="243" t="n"/>
      <c r="G1011" s="243" t="n"/>
      <c r="H1011" s="362" t="n"/>
      <c r="I1011" s="243" t="n"/>
      <c r="J1011" s="243" t="n"/>
      <c r="K1011" s="244" t="n"/>
      <c r="L1011" s="78" t="n"/>
    </row>
    <row r="1012" ht="22" customHeight="1" s="452">
      <c r="A1012" s="359" t="n"/>
      <c r="B1012" s="243" t="n"/>
      <c r="C1012" s="243" t="n"/>
      <c r="D1012" s="243" t="n"/>
      <c r="E1012" s="243" t="n"/>
      <c r="F1012" s="243" t="n"/>
      <c r="G1012" s="243" t="n"/>
      <c r="H1012" s="362" t="n"/>
      <c r="I1012" s="243" t="n"/>
      <c r="J1012" s="243" t="n"/>
      <c r="K1012" s="244" t="n"/>
      <c r="L1012" s="78" t="n"/>
    </row>
    <row r="1013" ht="22" customHeight="1" s="452">
      <c r="A1013" s="359" t="n"/>
      <c r="B1013" s="243" t="n"/>
      <c r="C1013" s="243" t="n"/>
      <c r="D1013" s="243" t="n"/>
      <c r="E1013" s="243" t="n"/>
      <c r="F1013" s="243" t="n"/>
      <c r="G1013" s="243" t="n"/>
      <c r="H1013" s="362" t="n"/>
      <c r="I1013" s="243" t="n"/>
      <c r="J1013" s="243" t="n"/>
      <c r="K1013" s="244" t="n"/>
      <c r="L1013" s="78" t="n"/>
    </row>
    <row r="1014" ht="22" customHeight="1" s="452">
      <c r="A1014" s="359" t="n"/>
      <c r="B1014" s="243" t="n"/>
      <c r="C1014" s="243" t="n"/>
      <c r="D1014" s="243" t="n"/>
      <c r="E1014" s="243" t="n"/>
      <c r="F1014" s="243" t="n"/>
      <c r="G1014" s="243" t="n"/>
      <c r="H1014" s="362" t="n"/>
      <c r="I1014" s="243" t="n"/>
      <c r="J1014" s="243" t="n"/>
      <c r="K1014" s="244" t="n"/>
      <c r="L1014" s="78" t="n"/>
    </row>
    <row r="1015" ht="22" customHeight="1" s="452">
      <c r="A1015" s="359" t="n"/>
      <c r="B1015" s="243" t="n"/>
      <c r="C1015" s="243" t="n"/>
      <c r="D1015" s="243" t="n"/>
      <c r="E1015" s="243" t="n"/>
      <c r="F1015" s="243" t="n"/>
      <c r="G1015" s="243" t="n"/>
      <c r="H1015" s="362" t="n"/>
      <c r="I1015" s="243" t="n"/>
      <c r="J1015" s="243" t="n"/>
      <c r="K1015" s="244" t="n"/>
      <c r="L1015" s="78" t="n"/>
    </row>
    <row r="1016" ht="22" customHeight="1" s="452">
      <c r="A1016" s="359" t="n"/>
      <c r="B1016" s="243" t="n"/>
      <c r="C1016" s="243" t="n"/>
      <c r="D1016" s="243" t="n"/>
      <c r="E1016" s="243" t="n"/>
      <c r="F1016" s="243" t="n"/>
      <c r="G1016" s="243" t="n"/>
      <c r="H1016" s="362" t="n"/>
      <c r="I1016" s="243" t="n"/>
      <c r="J1016" s="243" t="n"/>
      <c r="K1016" s="244" t="n"/>
      <c r="L1016" s="78" t="n"/>
    </row>
    <row r="1017" ht="22" customHeight="1" s="452">
      <c r="A1017" s="359" t="n"/>
      <c r="B1017" s="243" t="n"/>
      <c r="C1017" s="243" t="n"/>
      <c r="D1017" s="243" t="n"/>
      <c r="E1017" s="243" t="n"/>
      <c r="F1017" s="243" t="n"/>
      <c r="G1017" s="243" t="n"/>
      <c r="H1017" s="362" t="n"/>
      <c r="I1017" s="243" t="n"/>
      <c r="J1017" s="243" t="n"/>
      <c r="K1017" s="244" t="n"/>
      <c r="L1017" s="78" t="n"/>
    </row>
    <row r="1018" ht="22" customHeight="1" s="452">
      <c r="A1018" s="359" t="n"/>
      <c r="B1018" s="243" t="n"/>
      <c r="C1018" s="243" t="n"/>
      <c r="D1018" s="243" t="n"/>
      <c r="E1018" s="243" t="n"/>
      <c r="F1018" s="243" t="n"/>
      <c r="G1018" s="243" t="n"/>
      <c r="H1018" s="362" t="n"/>
      <c r="I1018" s="243" t="n"/>
      <c r="J1018" s="243" t="n"/>
      <c r="K1018" s="244" t="n"/>
      <c r="L1018" s="78" t="n"/>
    </row>
    <row r="1019" ht="22" customHeight="1" s="452">
      <c r="A1019" s="359" t="n"/>
      <c r="B1019" s="243" t="n"/>
      <c r="C1019" s="243" t="n"/>
      <c r="D1019" s="243" t="n"/>
      <c r="E1019" s="243" t="n"/>
      <c r="F1019" s="243" t="n"/>
      <c r="G1019" s="243" t="n"/>
      <c r="H1019" s="362" t="n"/>
      <c r="I1019" s="243" t="n"/>
      <c r="J1019" s="243" t="n"/>
      <c r="K1019" s="244" t="n"/>
      <c r="L1019" s="78" t="n"/>
    </row>
    <row r="1020" ht="22" customHeight="1" s="452">
      <c r="A1020" s="359" t="n"/>
      <c r="B1020" s="243" t="n"/>
      <c r="C1020" s="243" t="n"/>
      <c r="D1020" s="243" t="n"/>
      <c r="E1020" s="243" t="n"/>
      <c r="F1020" s="243" t="n"/>
      <c r="G1020" s="243" t="n"/>
      <c r="H1020" s="362" t="n"/>
      <c r="I1020" s="243" t="n"/>
      <c r="J1020" s="243" t="n"/>
      <c r="K1020" s="244" t="n"/>
      <c r="L1020" s="78" t="n"/>
    </row>
    <row r="1021" ht="22" customHeight="1" s="452">
      <c r="A1021" s="359" t="n"/>
      <c r="B1021" s="243" t="n"/>
      <c r="C1021" s="243" t="n"/>
      <c r="D1021" s="243" t="n"/>
      <c r="E1021" s="243" t="n"/>
      <c r="F1021" s="243" t="n"/>
      <c r="G1021" s="243" t="n"/>
      <c r="H1021" s="362" t="n"/>
      <c r="I1021" s="243" t="n"/>
      <c r="J1021" s="243" t="n"/>
      <c r="K1021" s="244" t="n"/>
      <c r="L1021" s="78" t="n"/>
    </row>
    <row r="1022" ht="22" customHeight="1" s="452">
      <c r="A1022" s="359" t="n"/>
      <c r="B1022" s="243" t="n"/>
      <c r="C1022" s="243" t="n"/>
      <c r="D1022" s="243" t="n"/>
      <c r="E1022" s="243" t="n"/>
      <c r="F1022" s="243" t="n"/>
      <c r="G1022" s="243" t="n"/>
      <c r="H1022" s="362" t="n"/>
      <c r="I1022" s="243" t="n"/>
      <c r="J1022" s="243" t="n"/>
      <c r="K1022" s="244" t="n"/>
      <c r="L1022" s="78" t="n"/>
    </row>
    <row r="1023" ht="22" customHeight="1" s="452">
      <c r="A1023" s="359" t="n"/>
      <c r="B1023" s="243" t="n"/>
      <c r="C1023" s="243" t="n"/>
      <c r="D1023" s="243" t="n"/>
      <c r="E1023" s="243" t="n"/>
      <c r="F1023" s="243" t="n"/>
      <c r="G1023" s="243" t="n"/>
      <c r="H1023" s="362" t="n"/>
      <c r="I1023" s="243" t="n"/>
      <c r="J1023" s="243" t="n"/>
      <c r="K1023" s="244" t="n"/>
      <c r="L1023" s="78" t="n"/>
    </row>
    <row r="1024" ht="22" customHeight="1" s="452">
      <c r="A1024" s="359" t="n"/>
      <c r="B1024" s="243" t="n"/>
      <c r="C1024" s="243" t="n"/>
      <c r="D1024" s="243" t="n"/>
      <c r="E1024" s="243" t="n"/>
      <c r="F1024" s="243" t="n"/>
      <c r="G1024" s="243" t="n"/>
      <c r="H1024" s="362" t="n"/>
      <c r="I1024" s="243" t="n"/>
      <c r="J1024" s="243" t="n"/>
      <c r="K1024" s="244" t="n"/>
      <c r="L1024" s="78" t="n"/>
    </row>
    <row r="1025" ht="22" customHeight="1" s="452">
      <c r="A1025" s="359" t="n"/>
      <c r="B1025" s="243" t="n"/>
      <c r="C1025" s="243" t="n"/>
      <c r="D1025" s="243" t="n"/>
      <c r="E1025" s="243" t="n"/>
      <c r="F1025" s="243" t="n"/>
      <c r="G1025" s="243" t="n"/>
      <c r="H1025" s="362" t="n"/>
      <c r="I1025" s="243" t="n"/>
      <c r="J1025" s="243" t="n"/>
      <c r="K1025" s="244" t="n"/>
      <c r="L1025" s="78" t="n"/>
    </row>
    <row r="1026" ht="22" customHeight="1" s="452">
      <c r="A1026" s="359" t="n"/>
      <c r="B1026" s="243" t="n"/>
      <c r="C1026" s="243" t="n"/>
      <c r="D1026" s="243" t="n"/>
      <c r="E1026" s="243" t="n"/>
      <c r="F1026" s="243" t="n"/>
      <c r="G1026" s="243" t="n"/>
      <c r="H1026" s="362" t="n"/>
      <c r="I1026" s="243" t="n"/>
      <c r="J1026" s="243" t="n"/>
      <c r="K1026" s="244" t="n"/>
      <c r="L1026" s="78" t="n"/>
    </row>
    <row r="1027" ht="22" customHeight="1" s="452">
      <c r="A1027" s="359" t="n"/>
      <c r="B1027" s="243" t="n"/>
      <c r="C1027" s="243" t="n"/>
      <c r="D1027" s="243" t="n"/>
      <c r="E1027" s="243" t="n"/>
      <c r="F1027" s="243" t="n"/>
      <c r="G1027" s="243" t="n"/>
      <c r="H1027" s="362" t="n"/>
      <c r="I1027" s="243" t="n"/>
      <c r="J1027" s="243" t="n"/>
      <c r="K1027" s="244" t="n"/>
      <c r="L1027" s="78" t="n"/>
    </row>
    <row r="1028" ht="22" customHeight="1" s="452">
      <c r="A1028" s="359" t="n"/>
      <c r="B1028" s="243" t="n"/>
      <c r="C1028" s="243" t="n"/>
      <c r="D1028" s="243" t="n"/>
      <c r="E1028" s="243" t="n"/>
      <c r="F1028" s="243" t="n"/>
      <c r="G1028" s="243" t="n"/>
      <c r="H1028" s="362" t="n"/>
      <c r="I1028" s="243" t="n"/>
      <c r="J1028" s="243" t="n"/>
      <c r="K1028" s="244" t="n"/>
      <c r="L1028" s="78" t="n"/>
    </row>
    <row r="1029" ht="22" customHeight="1" s="452">
      <c r="A1029" s="359" t="n"/>
      <c r="B1029" s="243" t="n"/>
      <c r="C1029" s="243" t="n"/>
      <c r="D1029" s="243" t="n"/>
      <c r="E1029" s="243" t="n"/>
      <c r="F1029" s="243" t="n"/>
      <c r="G1029" s="243" t="n"/>
      <c r="H1029" s="362" t="n"/>
      <c r="I1029" s="243" t="n"/>
      <c r="J1029" s="243" t="n"/>
      <c r="K1029" s="244" t="n"/>
      <c r="L1029" s="78" t="n"/>
    </row>
    <row r="1030" ht="22" customHeight="1" s="452">
      <c r="A1030" s="359" t="n"/>
      <c r="B1030" s="243" t="n"/>
      <c r="C1030" s="243" t="n"/>
      <c r="D1030" s="243" t="n"/>
      <c r="E1030" s="243" t="n"/>
      <c r="F1030" s="243" t="n"/>
      <c r="G1030" s="243" t="n"/>
      <c r="H1030" s="362" t="n"/>
      <c r="I1030" s="243" t="n"/>
      <c r="J1030" s="243" t="n"/>
      <c r="K1030" s="244" t="n"/>
      <c r="L1030" s="78" t="n"/>
    </row>
    <row r="1031" ht="22" customHeight="1" s="452">
      <c r="A1031" s="359" t="n"/>
      <c r="B1031" s="243" t="n"/>
      <c r="C1031" s="243" t="n"/>
      <c r="D1031" s="243" t="n"/>
      <c r="E1031" s="243" t="n"/>
      <c r="F1031" s="243" t="n"/>
      <c r="G1031" s="243" t="n"/>
      <c r="H1031" s="362" t="n"/>
      <c r="I1031" s="243" t="n"/>
      <c r="J1031" s="243" t="n"/>
      <c r="K1031" s="244" t="n"/>
      <c r="L1031" s="78" t="n"/>
    </row>
    <row r="1032" ht="22" customHeight="1" s="452">
      <c r="A1032" s="359" t="n"/>
      <c r="B1032" s="243" t="n"/>
      <c r="C1032" s="243" t="n"/>
      <c r="D1032" s="243" t="n"/>
      <c r="E1032" s="243" t="n"/>
      <c r="F1032" s="243" t="n"/>
      <c r="G1032" s="243" t="n"/>
      <c r="H1032" s="362" t="n"/>
      <c r="I1032" s="243" t="n"/>
      <c r="J1032" s="243" t="n"/>
      <c r="K1032" s="244" t="n"/>
      <c r="L1032" s="78" t="n"/>
    </row>
    <row r="1033" ht="22" customHeight="1" s="452">
      <c r="A1033" s="359" t="n"/>
      <c r="B1033" s="243" t="n"/>
      <c r="C1033" s="243" t="n"/>
      <c r="D1033" s="243" t="n"/>
      <c r="E1033" s="243" t="n"/>
      <c r="F1033" s="243" t="n"/>
      <c r="G1033" s="243" t="n"/>
      <c r="H1033" s="362" t="n"/>
      <c r="I1033" s="243" t="n"/>
      <c r="J1033" s="243" t="n"/>
      <c r="K1033" s="244" t="n"/>
      <c r="L1033" s="78" t="n"/>
    </row>
    <row r="1034" ht="22" customHeight="1" s="452">
      <c r="A1034" s="359" t="n"/>
      <c r="B1034" s="243" t="n"/>
      <c r="C1034" s="243" t="n"/>
      <c r="D1034" s="243" t="n"/>
      <c r="E1034" s="243" t="n"/>
      <c r="F1034" s="243" t="n"/>
      <c r="G1034" s="243" t="n"/>
      <c r="H1034" s="362" t="n"/>
      <c r="I1034" s="243" t="n"/>
      <c r="J1034" s="243" t="n"/>
      <c r="K1034" s="244" t="n"/>
      <c r="L1034" s="78" t="n"/>
    </row>
    <row r="1035" ht="22" customHeight="1" s="452">
      <c r="A1035" s="359" t="n"/>
      <c r="B1035" s="243" t="n"/>
      <c r="C1035" s="243" t="n"/>
      <c r="D1035" s="243" t="n"/>
      <c r="E1035" s="243" t="n"/>
      <c r="F1035" s="243" t="n"/>
      <c r="G1035" s="243" t="n"/>
      <c r="H1035" s="362" t="n"/>
      <c r="I1035" s="243" t="n"/>
      <c r="J1035" s="243" t="n"/>
      <c r="K1035" s="244" t="n"/>
      <c r="L1035" s="78" t="n"/>
    </row>
    <row r="1036" ht="22" customHeight="1" s="452">
      <c r="A1036" s="359" t="n"/>
      <c r="B1036" s="243" t="n"/>
      <c r="C1036" s="243" t="n"/>
      <c r="D1036" s="243" t="n"/>
      <c r="E1036" s="243" t="n"/>
      <c r="F1036" s="243" t="n"/>
      <c r="G1036" s="243" t="n"/>
      <c r="H1036" s="362" t="n"/>
      <c r="I1036" s="243" t="n"/>
      <c r="J1036" s="243" t="n"/>
      <c r="K1036" s="244" t="n"/>
      <c r="L1036" s="78" t="n"/>
    </row>
    <row r="1037" ht="22" customHeight="1" s="452">
      <c r="A1037" s="359" t="n"/>
      <c r="B1037" s="243" t="n"/>
      <c r="C1037" s="243" t="n"/>
      <c r="D1037" s="243" t="n"/>
      <c r="E1037" s="243" t="n"/>
      <c r="F1037" s="243" t="n"/>
      <c r="G1037" s="243" t="n"/>
      <c r="H1037" s="362" t="n"/>
      <c r="I1037" s="243" t="n"/>
      <c r="J1037" s="243" t="n"/>
      <c r="K1037" s="244" t="n"/>
      <c r="L1037" s="78" t="n"/>
    </row>
    <row r="1038" ht="22" customHeight="1" s="452">
      <c r="A1038" s="359" t="n"/>
      <c r="B1038" s="243" t="n"/>
      <c r="C1038" s="243" t="n"/>
      <c r="D1038" s="243" t="n"/>
      <c r="E1038" s="243" t="n"/>
      <c r="F1038" s="243" t="n"/>
      <c r="G1038" s="243" t="n"/>
      <c r="H1038" s="362" t="n"/>
      <c r="I1038" s="243" t="n"/>
      <c r="J1038" s="243" t="n"/>
      <c r="K1038" s="244" t="n"/>
      <c r="L1038" s="78" t="n"/>
    </row>
    <row r="1039" ht="22" customHeight="1" s="452">
      <c r="A1039" s="359" t="n"/>
      <c r="B1039" s="243" t="n"/>
      <c r="C1039" s="243" t="n"/>
      <c r="D1039" s="243" t="n"/>
      <c r="E1039" s="243" t="n"/>
      <c r="F1039" s="243" t="n"/>
      <c r="G1039" s="243" t="n"/>
      <c r="H1039" s="362" t="n"/>
      <c r="I1039" s="243" t="n"/>
      <c r="J1039" s="243" t="n"/>
      <c r="K1039" s="244" t="n"/>
      <c r="L1039" s="78" t="n"/>
    </row>
    <row r="1040" ht="22" customHeight="1" s="452">
      <c r="A1040" s="359" t="n"/>
      <c r="B1040" s="243" t="n"/>
      <c r="C1040" s="243" t="n"/>
      <c r="D1040" s="243" t="n"/>
      <c r="E1040" s="243" t="n"/>
      <c r="F1040" s="243" t="n"/>
      <c r="G1040" s="243" t="n"/>
      <c r="H1040" s="362" t="n"/>
      <c r="I1040" s="243" t="n"/>
      <c r="J1040" s="243" t="n"/>
      <c r="K1040" s="244" t="n"/>
      <c r="L1040" s="78" t="n"/>
    </row>
    <row r="1041" ht="22" customHeight="1" s="452">
      <c r="A1041" s="359" t="n"/>
      <c r="B1041" s="243" t="n"/>
      <c r="C1041" s="243" t="n"/>
      <c r="D1041" s="243" t="n"/>
      <c r="E1041" s="243" t="n"/>
      <c r="F1041" s="243" t="n"/>
      <c r="G1041" s="243" t="n"/>
      <c r="H1041" s="362" t="n"/>
      <c r="I1041" s="243" t="n"/>
      <c r="J1041" s="243" t="n"/>
      <c r="K1041" s="244" t="n"/>
      <c r="L1041" s="78" t="n"/>
    </row>
    <row r="1042" ht="22" customHeight="1" s="452">
      <c r="A1042" s="359" t="n"/>
      <c r="B1042" s="243" t="n"/>
      <c r="C1042" s="243" t="n"/>
      <c r="D1042" s="243" t="n"/>
      <c r="E1042" s="243" t="n"/>
      <c r="F1042" s="243" t="n"/>
      <c r="G1042" s="243" t="n"/>
      <c r="H1042" s="362" t="n"/>
      <c r="I1042" s="243" t="n"/>
      <c r="J1042" s="243" t="n"/>
      <c r="K1042" s="244" t="n"/>
      <c r="L1042" s="78" t="n"/>
    </row>
    <row r="1043" ht="22" customHeight="1" s="452">
      <c r="A1043" s="359" t="n"/>
      <c r="B1043" s="243" t="n"/>
      <c r="C1043" s="243" t="n"/>
      <c r="D1043" s="243" t="n"/>
      <c r="E1043" s="243" t="n"/>
      <c r="F1043" s="243" t="n"/>
      <c r="G1043" s="243" t="n"/>
      <c r="H1043" s="362" t="n"/>
      <c r="I1043" s="243" t="n"/>
      <c r="J1043" s="243" t="n"/>
      <c r="K1043" s="244" t="n"/>
      <c r="L1043" s="78" t="n"/>
    </row>
    <row r="1044" ht="22" customHeight="1" s="452">
      <c r="A1044" s="359" t="n"/>
      <c r="B1044" s="243" t="n"/>
      <c r="C1044" s="243" t="n"/>
      <c r="D1044" s="243" t="n"/>
      <c r="E1044" s="243" t="n"/>
      <c r="F1044" s="243" t="n"/>
      <c r="G1044" s="243" t="n"/>
      <c r="H1044" s="362" t="n"/>
      <c r="I1044" s="243" t="n"/>
      <c r="J1044" s="243" t="n"/>
      <c r="K1044" s="244" t="n"/>
      <c r="L1044" s="78" t="n"/>
    </row>
    <row r="1045" ht="22" customHeight="1" s="452">
      <c r="A1045" s="359" t="n"/>
      <c r="B1045" s="243" t="n"/>
      <c r="C1045" s="243" t="n"/>
      <c r="D1045" s="243" t="n"/>
      <c r="E1045" s="243" t="n"/>
      <c r="F1045" s="243" t="n"/>
      <c r="G1045" s="243" t="n"/>
      <c r="H1045" s="362" t="n"/>
      <c r="I1045" s="243" t="n"/>
      <c r="J1045" s="243" t="n"/>
      <c r="K1045" s="244" t="n"/>
      <c r="L1045" s="78" t="n"/>
    </row>
    <row r="1046" ht="22" customHeight="1" s="452">
      <c r="A1046" s="359" t="n"/>
      <c r="B1046" s="243" t="n"/>
      <c r="C1046" s="243" t="n"/>
      <c r="D1046" s="243" t="n"/>
      <c r="E1046" s="243" t="n"/>
      <c r="F1046" s="243" t="n"/>
      <c r="G1046" s="243" t="n"/>
      <c r="H1046" s="362" t="n"/>
      <c r="I1046" s="243" t="n"/>
      <c r="J1046" s="243" t="n"/>
      <c r="K1046" s="244" t="n"/>
      <c r="L1046" s="78" t="n"/>
    </row>
    <row r="1047" ht="22" customHeight="1" s="452">
      <c r="A1047" s="359" t="n"/>
      <c r="B1047" s="243" t="n"/>
      <c r="C1047" s="243" t="n"/>
      <c r="D1047" s="243" t="n"/>
      <c r="E1047" s="243" t="n"/>
      <c r="F1047" s="243" t="n"/>
      <c r="G1047" s="243" t="n"/>
      <c r="H1047" s="362" t="n"/>
      <c r="I1047" s="243" t="n"/>
      <c r="J1047" s="243" t="n"/>
      <c r="K1047" s="244" t="n"/>
      <c r="L1047" s="78" t="n"/>
    </row>
    <row r="1048" ht="22" customHeight="1" s="452">
      <c r="A1048" s="359" t="n"/>
      <c r="B1048" s="243" t="n"/>
      <c r="C1048" s="243" t="n"/>
      <c r="D1048" s="243" t="n"/>
      <c r="E1048" s="243" t="n"/>
      <c r="F1048" s="243" t="n"/>
      <c r="G1048" s="243" t="n"/>
      <c r="H1048" s="362" t="n"/>
      <c r="I1048" s="243" t="n"/>
      <c r="J1048" s="243" t="n"/>
      <c r="K1048" s="244" t="n"/>
      <c r="L1048" s="78" t="n"/>
    </row>
    <row r="1049" ht="22" customHeight="1" s="452">
      <c r="A1049" s="359" t="n"/>
      <c r="B1049" s="243" t="n"/>
      <c r="C1049" s="243" t="n"/>
      <c r="D1049" s="243" t="n"/>
      <c r="E1049" s="243" t="n"/>
      <c r="F1049" s="243" t="n"/>
      <c r="G1049" s="243" t="n"/>
      <c r="H1049" s="362" t="n"/>
      <c r="I1049" s="243" t="n"/>
      <c r="J1049" s="243" t="n"/>
      <c r="K1049" s="244" t="n"/>
      <c r="L1049" s="78" t="n"/>
    </row>
    <row r="1050" ht="22" customHeight="1" s="452">
      <c r="A1050" s="359" t="n"/>
      <c r="B1050" s="243" t="n"/>
      <c r="C1050" s="243" t="n"/>
      <c r="D1050" s="243" t="n"/>
      <c r="E1050" s="243" t="n"/>
      <c r="F1050" s="243" t="n"/>
      <c r="G1050" s="243" t="n"/>
      <c r="H1050" s="362" t="n"/>
      <c r="I1050" s="243" t="n"/>
      <c r="J1050" s="243" t="n"/>
      <c r="K1050" s="244" t="n"/>
      <c r="L1050" s="78" t="n"/>
    </row>
    <row r="1051" ht="22" customHeight="1" s="452">
      <c r="A1051" s="359" t="n"/>
      <c r="B1051" s="243" t="n"/>
      <c r="C1051" s="243" t="n"/>
      <c r="D1051" s="243" t="n"/>
      <c r="E1051" s="243" t="n"/>
      <c r="F1051" s="243" t="n"/>
      <c r="G1051" s="243" t="n"/>
      <c r="H1051" s="362" t="n"/>
      <c r="I1051" s="243" t="n"/>
      <c r="J1051" s="243" t="n"/>
      <c r="K1051" s="244" t="n"/>
      <c r="L1051" s="78" t="n"/>
    </row>
    <row r="1052" ht="22" customHeight="1" s="452">
      <c r="A1052" s="359" t="n"/>
      <c r="B1052" s="243" t="n"/>
      <c r="C1052" s="243" t="n"/>
      <c r="D1052" s="243" t="n"/>
      <c r="E1052" s="243" t="n"/>
      <c r="F1052" s="243" t="n"/>
      <c r="G1052" s="243" t="n"/>
      <c r="H1052" s="362" t="n"/>
      <c r="I1052" s="243" t="n"/>
      <c r="J1052" s="243" t="n"/>
      <c r="K1052" s="244" t="n"/>
      <c r="L1052" s="78" t="n"/>
    </row>
    <row r="1053" ht="22" customHeight="1" s="452">
      <c r="A1053" s="359" t="n"/>
      <c r="B1053" s="243" t="n"/>
      <c r="C1053" s="243" t="n"/>
      <c r="D1053" s="243" t="n"/>
      <c r="E1053" s="243" t="n"/>
      <c r="F1053" s="243" t="n"/>
      <c r="G1053" s="243" t="n"/>
      <c r="H1053" s="362" t="n"/>
      <c r="I1053" s="243" t="n"/>
      <c r="J1053" s="243" t="n"/>
      <c r="K1053" s="244" t="n"/>
      <c r="L1053" s="78" t="n"/>
    </row>
    <row r="1054" ht="22" customHeight="1" s="452">
      <c r="A1054" s="359" t="n"/>
      <c r="B1054" s="243" t="n"/>
      <c r="C1054" s="243" t="n"/>
      <c r="D1054" s="243" t="n"/>
      <c r="E1054" s="243" t="n"/>
      <c r="F1054" s="243" t="n"/>
      <c r="G1054" s="243" t="n"/>
      <c r="H1054" s="362" t="n"/>
      <c r="I1054" s="243" t="n"/>
      <c r="J1054" s="243" t="n"/>
      <c r="K1054" s="244" t="n"/>
      <c r="L1054" s="78" t="n"/>
    </row>
    <row r="1055" ht="22" customHeight="1" s="452">
      <c r="A1055" s="359" t="n"/>
      <c r="B1055" s="243" t="n"/>
      <c r="C1055" s="243" t="n"/>
      <c r="D1055" s="243" t="n"/>
      <c r="E1055" s="243" t="n"/>
      <c r="F1055" s="243" t="n"/>
      <c r="G1055" s="243" t="n"/>
      <c r="H1055" s="362" t="n"/>
      <c r="I1055" s="243" t="n"/>
      <c r="J1055" s="243" t="n"/>
      <c r="K1055" s="244" t="n"/>
      <c r="L1055" s="78" t="n"/>
    </row>
    <row r="1056" ht="22" customHeight="1" s="452">
      <c r="A1056" s="359" t="n"/>
      <c r="B1056" s="243" t="n"/>
      <c r="C1056" s="243" t="n"/>
      <c r="D1056" s="243" t="n"/>
      <c r="E1056" s="243" t="n"/>
      <c r="F1056" s="243" t="n"/>
      <c r="G1056" s="243" t="n"/>
      <c r="H1056" s="362" t="n"/>
      <c r="I1056" s="243" t="n"/>
      <c r="J1056" s="243" t="n"/>
      <c r="K1056" s="244" t="n"/>
      <c r="L1056" s="78" t="n"/>
    </row>
    <row r="1057" ht="22" customHeight="1" s="452">
      <c r="A1057" s="359" t="n"/>
      <c r="B1057" s="243" t="n"/>
      <c r="C1057" s="243" t="n"/>
      <c r="D1057" s="243" t="n"/>
      <c r="E1057" s="243" t="n"/>
      <c r="F1057" s="243" t="n"/>
      <c r="G1057" s="243" t="n"/>
      <c r="H1057" s="362" t="n"/>
      <c r="I1057" s="243" t="n"/>
      <c r="J1057" s="243" t="n"/>
      <c r="K1057" s="244" t="n"/>
      <c r="L1057" s="78" t="n"/>
    </row>
    <row r="1058" ht="22" customHeight="1" s="452">
      <c r="A1058" s="359" t="n"/>
      <c r="B1058" s="243" t="n"/>
      <c r="C1058" s="243" t="n"/>
      <c r="D1058" s="243" t="n"/>
      <c r="E1058" s="243" t="n"/>
      <c r="F1058" s="243" t="n"/>
      <c r="G1058" s="243" t="n"/>
      <c r="H1058" s="362" t="n"/>
      <c r="I1058" s="243" t="n"/>
      <c r="J1058" s="243" t="n"/>
      <c r="K1058" s="244" t="n"/>
      <c r="L1058" s="78" t="n"/>
    </row>
    <row r="1059" ht="22" customHeight="1" s="452">
      <c r="A1059" s="359" t="n"/>
      <c r="B1059" s="243" t="n"/>
      <c r="C1059" s="243" t="n"/>
      <c r="D1059" s="243" t="n"/>
      <c r="E1059" s="243" t="n"/>
      <c r="F1059" s="243" t="n"/>
      <c r="G1059" s="243" t="n"/>
      <c r="H1059" s="362" t="n"/>
      <c r="I1059" s="243" t="n"/>
      <c r="J1059" s="243" t="n"/>
      <c r="K1059" s="244" t="n"/>
      <c r="L1059" s="78" t="n"/>
    </row>
    <row r="1060" ht="22" customHeight="1" s="452">
      <c r="A1060" s="359" t="n"/>
      <c r="B1060" s="243" t="n"/>
      <c r="C1060" s="243" t="n"/>
      <c r="D1060" s="243" t="n"/>
      <c r="E1060" s="243" t="n"/>
      <c r="F1060" s="243" t="n"/>
      <c r="G1060" s="243" t="n"/>
      <c r="H1060" s="362" t="n"/>
      <c r="I1060" s="243" t="n"/>
      <c r="J1060" s="243" t="n"/>
      <c r="K1060" s="244" t="n"/>
      <c r="L1060" s="78" t="n"/>
    </row>
    <row r="1061" ht="22" customHeight="1" s="452">
      <c r="A1061" s="359" t="n"/>
      <c r="B1061" s="243" t="n"/>
      <c r="C1061" s="243" t="n"/>
      <c r="D1061" s="243" t="n"/>
      <c r="E1061" s="243" t="n"/>
      <c r="F1061" s="243" t="n"/>
      <c r="G1061" s="243" t="n"/>
      <c r="H1061" s="362" t="n"/>
      <c r="I1061" s="243" t="n"/>
      <c r="J1061" s="243" t="n"/>
      <c r="K1061" s="244" t="n"/>
      <c r="L1061" s="78" t="n"/>
    </row>
    <row r="1062" ht="22" customHeight="1" s="452">
      <c r="A1062" s="359" t="n"/>
      <c r="B1062" s="243" t="n"/>
      <c r="C1062" s="243" t="n"/>
      <c r="D1062" s="243" t="n"/>
      <c r="E1062" s="243" t="n"/>
      <c r="F1062" s="243" t="n"/>
      <c r="G1062" s="243" t="n"/>
      <c r="H1062" s="362" t="n"/>
      <c r="I1062" s="243" t="n"/>
      <c r="J1062" s="243" t="n"/>
      <c r="K1062" s="244" t="n"/>
      <c r="L1062" s="78" t="n"/>
    </row>
    <row r="1063" ht="22" customHeight="1" s="452">
      <c r="A1063" s="359" t="n"/>
      <c r="B1063" s="243" t="n"/>
      <c r="C1063" s="243" t="n"/>
      <c r="D1063" s="243" t="n"/>
      <c r="E1063" s="243" t="n"/>
      <c r="F1063" s="243" t="n"/>
      <c r="G1063" s="243" t="n"/>
      <c r="H1063" s="362" t="n"/>
      <c r="I1063" s="243" t="n"/>
      <c r="J1063" s="243" t="n"/>
      <c r="K1063" s="244" t="n"/>
      <c r="L1063" s="78" t="n"/>
    </row>
    <row r="1064" ht="22" customHeight="1" s="452">
      <c r="A1064" s="359" t="n"/>
      <c r="B1064" s="243" t="n"/>
      <c r="C1064" s="243" t="n"/>
      <c r="D1064" s="243" t="n"/>
      <c r="E1064" s="243" t="n"/>
      <c r="F1064" s="243" t="n"/>
      <c r="G1064" s="243" t="n"/>
      <c r="H1064" s="362" t="n"/>
      <c r="I1064" s="243" t="n"/>
      <c r="J1064" s="243" t="n"/>
      <c r="K1064" s="244" t="n"/>
      <c r="L1064" s="78" t="n"/>
    </row>
    <row r="1065" ht="22" customHeight="1" s="452">
      <c r="A1065" s="359" t="n"/>
      <c r="B1065" s="243" t="n"/>
      <c r="C1065" s="243" t="n"/>
      <c r="D1065" s="243" t="n"/>
      <c r="E1065" s="243" t="n"/>
      <c r="F1065" s="243" t="n"/>
      <c r="G1065" s="243" t="n"/>
      <c r="H1065" s="362" t="n"/>
      <c r="I1065" s="243" t="n"/>
      <c r="J1065" s="243" t="n"/>
      <c r="K1065" s="244" t="n"/>
      <c r="L1065" s="78" t="n"/>
    </row>
    <row r="1066" ht="22" customHeight="1" s="452">
      <c r="A1066" s="359" t="n"/>
      <c r="B1066" s="243" t="n"/>
      <c r="C1066" s="243" t="n"/>
      <c r="D1066" s="243" t="n"/>
      <c r="E1066" s="243" t="n"/>
      <c r="F1066" s="243" t="n"/>
      <c r="G1066" s="243" t="n"/>
      <c r="H1066" s="362" t="n"/>
      <c r="I1066" s="243" t="n"/>
      <c r="J1066" s="243" t="n"/>
      <c r="K1066" s="244" t="n"/>
      <c r="L1066" s="78" t="n"/>
    </row>
    <row r="1067" ht="22" customHeight="1" s="452">
      <c r="A1067" s="359" t="n"/>
      <c r="B1067" s="243" t="n"/>
      <c r="C1067" s="243" t="n"/>
      <c r="D1067" s="243" t="n"/>
      <c r="E1067" s="243" t="n"/>
      <c r="F1067" s="243" t="n"/>
      <c r="G1067" s="243" t="n"/>
      <c r="H1067" s="362" t="n"/>
      <c r="I1067" s="243" t="n"/>
      <c r="J1067" s="243" t="n"/>
      <c r="K1067" s="244" t="n"/>
      <c r="L1067" s="78" t="n"/>
    </row>
    <row r="1068" ht="22" customHeight="1" s="452">
      <c r="A1068" s="359" t="n"/>
      <c r="B1068" s="243" t="n"/>
      <c r="C1068" s="243" t="n"/>
      <c r="D1068" s="243" t="n"/>
      <c r="E1068" s="243" t="n"/>
      <c r="F1068" s="243" t="n"/>
      <c r="G1068" s="243" t="n"/>
      <c r="H1068" s="362" t="n"/>
      <c r="I1068" s="243" t="n"/>
      <c r="J1068" s="243" t="n"/>
      <c r="K1068" s="244" t="n"/>
      <c r="L1068" s="78" t="n"/>
    </row>
    <row r="1069" ht="22" customHeight="1" s="452">
      <c r="A1069" s="359" t="n"/>
      <c r="B1069" s="243" t="n"/>
      <c r="C1069" s="243" t="n"/>
      <c r="D1069" s="243" t="n"/>
      <c r="E1069" s="243" t="n"/>
      <c r="F1069" s="243" t="n"/>
      <c r="G1069" s="243" t="n"/>
      <c r="H1069" s="362" t="n"/>
      <c r="I1069" s="243" t="n"/>
      <c r="J1069" s="243" t="n"/>
      <c r="K1069" s="244" t="n"/>
      <c r="L1069" s="78" t="n"/>
    </row>
    <row r="1070" ht="22" customHeight="1" s="452">
      <c r="A1070" s="359" t="n"/>
      <c r="B1070" s="243" t="n"/>
      <c r="C1070" s="243" t="n"/>
      <c r="D1070" s="243" t="n"/>
      <c r="E1070" s="243" t="n"/>
      <c r="F1070" s="243" t="n"/>
      <c r="G1070" s="243" t="n"/>
      <c r="H1070" s="362" t="n"/>
      <c r="I1070" s="243" t="n"/>
      <c r="J1070" s="243" t="n"/>
      <c r="K1070" s="244" t="n"/>
      <c r="L1070" s="78" t="n"/>
    </row>
    <row r="1071" ht="22" customHeight="1" s="452">
      <c r="A1071" s="359" t="n"/>
      <c r="B1071" s="243" t="n"/>
      <c r="C1071" s="243" t="n"/>
      <c r="D1071" s="243" t="n"/>
      <c r="E1071" s="243" t="n"/>
      <c r="F1071" s="243" t="n"/>
      <c r="G1071" s="243" t="n"/>
      <c r="H1071" s="362" t="n"/>
      <c r="I1071" s="243" t="n"/>
      <c r="J1071" s="243" t="n"/>
      <c r="K1071" s="244" t="n"/>
      <c r="L1071" s="78" t="n"/>
    </row>
    <row r="1072" ht="22" customHeight="1" s="452">
      <c r="A1072" s="359" t="n"/>
      <c r="B1072" s="243" t="n"/>
      <c r="C1072" s="243" t="n"/>
      <c r="D1072" s="243" t="n"/>
      <c r="E1072" s="243" t="n"/>
      <c r="F1072" s="243" t="n"/>
      <c r="G1072" s="243" t="n"/>
      <c r="H1072" s="362" t="n"/>
      <c r="I1072" s="243" t="n"/>
      <c r="J1072" s="243" t="n"/>
      <c r="K1072" s="244" t="n"/>
      <c r="L1072" s="78" t="n"/>
    </row>
    <row r="1073" ht="22" customHeight="1" s="452">
      <c r="A1073" s="359" t="n"/>
      <c r="B1073" s="243" t="n"/>
      <c r="C1073" s="243" t="n"/>
      <c r="D1073" s="243" t="n"/>
      <c r="E1073" s="243" t="n"/>
      <c r="F1073" s="243" t="n"/>
      <c r="G1073" s="243" t="n"/>
      <c r="H1073" s="362" t="n"/>
      <c r="I1073" s="243" t="n"/>
      <c r="J1073" s="243" t="n"/>
      <c r="K1073" s="244" t="n"/>
      <c r="L1073" s="78" t="n"/>
    </row>
    <row r="1074" ht="22" customHeight="1" s="452">
      <c r="A1074" s="359" t="n"/>
      <c r="B1074" s="243" t="n"/>
      <c r="C1074" s="243" t="n"/>
      <c r="D1074" s="243" t="n"/>
      <c r="E1074" s="243" t="n"/>
      <c r="F1074" s="243" t="n"/>
      <c r="G1074" s="243" t="n"/>
      <c r="H1074" s="362" t="n"/>
      <c r="I1074" s="243" t="n"/>
      <c r="J1074" s="243" t="n"/>
      <c r="K1074" s="244" t="n"/>
      <c r="L1074" s="78" t="n"/>
    </row>
    <row r="1075" ht="22" customHeight="1" s="452">
      <c r="A1075" s="359" t="n"/>
      <c r="B1075" s="243" t="n"/>
      <c r="C1075" s="243" t="n"/>
      <c r="D1075" s="243" t="n"/>
      <c r="E1075" s="243" t="n"/>
      <c r="F1075" s="243" t="n"/>
      <c r="G1075" s="243" t="n"/>
      <c r="H1075" s="362" t="n"/>
      <c r="I1075" s="243" t="n"/>
      <c r="J1075" s="243" t="n"/>
      <c r="K1075" s="244" t="n"/>
      <c r="L1075" s="78" t="n"/>
    </row>
    <row r="1076" ht="22" customHeight="1" s="452">
      <c r="A1076" s="359" t="n"/>
      <c r="B1076" s="243" t="n"/>
      <c r="C1076" s="243" t="n"/>
      <c r="D1076" s="243" t="n"/>
      <c r="E1076" s="243" t="n"/>
      <c r="F1076" s="243" t="n"/>
      <c r="G1076" s="243" t="n"/>
      <c r="H1076" s="362" t="n"/>
      <c r="I1076" s="243" t="n"/>
      <c r="J1076" s="243" t="n"/>
      <c r="K1076" s="244" t="n"/>
      <c r="L1076" s="78" t="n"/>
    </row>
    <row r="1077" ht="22" customHeight="1" s="452">
      <c r="A1077" s="359" t="n"/>
      <c r="B1077" s="243" t="n"/>
      <c r="C1077" s="243" t="n"/>
      <c r="D1077" s="243" t="n"/>
      <c r="E1077" s="243" t="n"/>
      <c r="F1077" s="243" t="n"/>
      <c r="G1077" s="243" t="n"/>
      <c r="H1077" s="362" t="n"/>
      <c r="I1077" s="243" t="n"/>
      <c r="J1077" s="243" t="n"/>
      <c r="K1077" s="244" t="n"/>
      <c r="L1077" s="78" t="n"/>
    </row>
    <row r="1078" ht="22" customHeight="1" s="452">
      <c r="A1078" s="359" t="n"/>
      <c r="B1078" s="243" t="n"/>
      <c r="C1078" s="243" t="n"/>
      <c r="D1078" s="243" t="n"/>
      <c r="E1078" s="243" t="n"/>
      <c r="F1078" s="243" t="n"/>
      <c r="G1078" s="243" t="n"/>
      <c r="H1078" s="362" t="n"/>
      <c r="I1078" s="243" t="n"/>
      <c r="J1078" s="243" t="n"/>
      <c r="K1078" s="244" t="n"/>
      <c r="L1078" s="78" t="n"/>
    </row>
    <row r="1079" ht="22" customHeight="1" s="452">
      <c r="A1079" s="359" t="n"/>
      <c r="B1079" s="243" t="n"/>
      <c r="C1079" s="243" t="n"/>
      <c r="D1079" s="243" t="n"/>
      <c r="E1079" s="243" t="n"/>
      <c r="F1079" s="243" t="n"/>
      <c r="G1079" s="243" t="n"/>
      <c r="H1079" s="362" t="n"/>
      <c r="I1079" s="243" t="n"/>
      <c r="J1079" s="243" t="n"/>
      <c r="K1079" s="244" t="n"/>
      <c r="L1079" s="78" t="n"/>
    </row>
    <row r="1080" ht="22" customHeight="1" s="452">
      <c r="A1080" s="359" t="n"/>
      <c r="B1080" s="243" t="n"/>
      <c r="C1080" s="243" t="n"/>
      <c r="D1080" s="243" t="n"/>
      <c r="E1080" s="243" t="n"/>
      <c r="F1080" s="243" t="n"/>
      <c r="G1080" s="243" t="n"/>
      <c r="H1080" s="362" t="n"/>
      <c r="I1080" s="243" t="n"/>
      <c r="J1080" s="243" t="n"/>
      <c r="K1080" s="244" t="n"/>
      <c r="L1080" s="78" t="n"/>
    </row>
    <row r="1081" ht="22" customHeight="1" s="452">
      <c r="A1081" s="359" t="n"/>
      <c r="B1081" s="243" t="n"/>
      <c r="C1081" s="243" t="n"/>
      <c r="D1081" s="243" t="n"/>
      <c r="E1081" s="243" t="n"/>
      <c r="F1081" s="243" t="n"/>
      <c r="G1081" s="243" t="n"/>
      <c r="H1081" s="362" t="n"/>
      <c r="I1081" s="243" t="n"/>
      <c r="J1081" s="243" t="n"/>
      <c r="K1081" s="244" t="n"/>
      <c r="L1081" s="78" t="n"/>
    </row>
    <row r="1082" ht="22" customHeight="1" s="452">
      <c r="A1082" s="359" t="n"/>
      <c r="B1082" s="243" t="n"/>
      <c r="C1082" s="243" t="n"/>
      <c r="D1082" s="243" t="n"/>
      <c r="E1082" s="243" t="n"/>
      <c r="F1082" s="243" t="n"/>
      <c r="G1082" s="243" t="n"/>
      <c r="H1082" s="362" t="n"/>
      <c r="I1082" s="243" t="n"/>
      <c r="J1082" s="243" t="n"/>
      <c r="K1082" s="244" t="n"/>
      <c r="L1082" s="78" t="n"/>
    </row>
    <row r="1083" ht="22" customHeight="1" s="452">
      <c r="A1083" s="359" t="n"/>
      <c r="B1083" s="243" t="n"/>
      <c r="C1083" s="243" t="n"/>
      <c r="D1083" s="243" t="n"/>
      <c r="E1083" s="243" t="n"/>
      <c r="F1083" s="243" t="n"/>
      <c r="G1083" s="243" t="n"/>
      <c r="H1083" s="362" t="n"/>
      <c r="I1083" s="243" t="n"/>
      <c r="J1083" s="243" t="n"/>
      <c r="K1083" s="244" t="n"/>
      <c r="L1083" s="78" t="n"/>
    </row>
    <row r="1084" ht="22" customHeight="1" s="452">
      <c r="A1084" s="359" t="n"/>
      <c r="B1084" s="243" t="n"/>
      <c r="C1084" s="243" t="n"/>
      <c r="D1084" s="243" t="n"/>
      <c r="E1084" s="243" t="n"/>
      <c r="F1084" s="243" t="n"/>
      <c r="G1084" s="243" t="n"/>
      <c r="H1084" s="362" t="n"/>
      <c r="I1084" s="243" t="n"/>
      <c r="J1084" s="243" t="n"/>
      <c r="K1084" s="244" t="n"/>
      <c r="L1084" s="78" t="n"/>
    </row>
    <row r="1085" ht="22" customHeight="1" s="452">
      <c r="A1085" s="359" t="n"/>
      <c r="B1085" s="243" t="n"/>
      <c r="C1085" s="243" t="n"/>
      <c r="D1085" s="243" t="n"/>
      <c r="E1085" s="243" t="n"/>
      <c r="F1085" s="243" t="n"/>
      <c r="G1085" s="243" t="n"/>
      <c r="H1085" s="362" t="n"/>
      <c r="I1085" s="243" t="n"/>
      <c r="J1085" s="243" t="n"/>
      <c r="K1085" s="244" t="n"/>
      <c r="L1085" s="78" t="n"/>
    </row>
    <row r="1086" ht="22" customHeight="1" s="452">
      <c r="A1086" s="359" t="n"/>
      <c r="B1086" s="243" t="n"/>
      <c r="C1086" s="243" t="n"/>
      <c r="D1086" s="243" t="n"/>
      <c r="E1086" s="243" t="n"/>
      <c r="F1086" s="243" t="n"/>
      <c r="G1086" s="243" t="n"/>
      <c r="H1086" s="362" t="n"/>
      <c r="I1086" s="243" t="n"/>
      <c r="J1086" s="243" t="n"/>
      <c r="K1086" s="244" t="n"/>
      <c r="L1086" s="78" t="n"/>
    </row>
    <row r="1087" ht="22" customHeight="1" s="452">
      <c r="A1087" s="359" t="n"/>
      <c r="B1087" s="243" t="n"/>
      <c r="C1087" s="243" t="n"/>
      <c r="D1087" s="243" t="n"/>
      <c r="E1087" s="243" t="n"/>
      <c r="F1087" s="243" t="n"/>
      <c r="G1087" s="243" t="n"/>
      <c r="H1087" s="362" t="n"/>
      <c r="I1087" s="243" t="n"/>
      <c r="J1087" s="243" t="n"/>
      <c r="K1087" s="244" t="n"/>
      <c r="L1087" s="78" t="n"/>
    </row>
    <row r="1088" ht="22" customHeight="1" s="452">
      <c r="A1088" s="359" t="n"/>
      <c r="B1088" s="243" t="n"/>
      <c r="C1088" s="243" t="n"/>
      <c r="D1088" s="243" t="n"/>
      <c r="E1088" s="243" t="n"/>
      <c r="F1088" s="243" t="n"/>
      <c r="G1088" s="243" t="n"/>
      <c r="H1088" s="362" t="n"/>
      <c r="I1088" s="243" t="n"/>
      <c r="J1088" s="243" t="n"/>
      <c r="K1088" s="244" t="n"/>
      <c r="L1088" s="78" t="n"/>
    </row>
    <row r="1089" ht="22" customHeight="1" s="452">
      <c r="A1089" s="359" t="n"/>
      <c r="B1089" s="243" t="n"/>
      <c r="C1089" s="243" t="n"/>
      <c r="D1089" s="243" t="n"/>
      <c r="E1089" s="243" t="n"/>
      <c r="F1089" s="243" t="n"/>
      <c r="G1089" s="243" t="n"/>
      <c r="H1089" s="362" t="n"/>
      <c r="I1089" s="243" t="n"/>
      <c r="J1089" s="243" t="n"/>
      <c r="K1089" s="244" t="n"/>
      <c r="L1089" s="78" t="n"/>
    </row>
    <row r="1090" ht="22" customHeight="1" s="452">
      <c r="A1090" s="359" t="n"/>
      <c r="B1090" s="243" t="n"/>
      <c r="C1090" s="243" t="n"/>
      <c r="D1090" s="243" t="n"/>
      <c r="E1090" s="243" t="n"/>
      <c r="F1090" s="243" t="n"/>
      <c r="G1090" s="243" t="n"/>
      <c r="H1090" s="362" t="n"/>
      <c r="I1090" s="243" t="n"/>
      <c r="J1090" s="243" t="n"/>
      <c r="K1090" s="244" t="n"/>
      <c r="L1090" s="78" t="n"/>
    </row>
    <row r="1091" ht="22" customHeight="1" s="452">
      <c r="A1091" s="359" t="n"/>
      <c r="B1091" s="243" t="n"/>
      <c r="C1091" s="243" t="n"/>
      <c r="D1091" s="243" t="n"/>
      <c r="E1091" s="243" t="n"/>
      <c r="F1091" s="243" t="n"/>
      <c r="G1091" s="243" t="n"/>
      <c r="H1091" s="362" t="n"/>
      <c r="I1091" s="243" t="n"/>
      <c r="J1091" s="243" t="n"/>
      <c r="K1091" s="244" t="n"/>
      <c r="L1091" s="78" t="n"/>
    </row>
    <row r="1092" ht="22" customHeight="1" s="452">
      <c r="A1092" s="359" t="n"/>
      <c r="B1092" s="243" t="n"/>
      <c r="C1092" s="243" t="n"/>
      <c r="D1092" s="243" t="n"/>
      <c r="E1092" s="243" t="n"/>
      <c r="F1092" s="243" t="n"/>
      <c r="G1092" s="243" t="n"/>
      <c r="H1092" s="362" t="n"/>
      <c r="I1092" s="243" t="n"/>
      <c r="J1092" s="243" t="n"/>
      <c r="K1092" s="244" t="n"/>
      <c r="L1092" s="78" t="n"/>
    </row>
    <row r="1093" ht="22" customHeight="1" s="452">
      <c r="A1093" s="359" t="n"/>
      <c r="B1093" s="243" t="n"/>
      <c r="C1093" s="243" t="n"/>
      <c r="D1093" s="243" t="n"/>
      <c r="E1093" s="243" t="n"/>
      <c r="F1093" s="243" t="n"/>
      <c r="G1093" s="243" t="n"/>
      <c r="H1093" s="362" t="n"/>
      <c r="I1093" s="243" t="n"/>
      <c r="J1093" s="243" t="n"/>
      <c r="K1093" s="244" t="n"/>
      <c r="L1093" s="78" t="n"/>
    </row>
    <row r="1094" ht="22" customHeight="1" s="452">
      <c r="A1094" s="359" t="n"/>
      <c r="B1094" s="243" t="n"/>
      <c r="C1094" s="243" t="n"/>
      <c r="D1094" s="243" t="n"/>
      <c r="E1094" s="243" t="n"/>
      <c r="F1094" s="243" t="n"/>
      <c r="G1094" s="243" t="n"/>
      <c r="H1094" s="362" t="n"/>
      <c r="I1094" s="243" t="n"/>
      <c r="J1094" s="243" t="n"/>
      <c r="K1094" s="244" t="n"/>
      <c r="L1094" s="78" t="n"/>
    </row>
    <row r="1095" ht="22" customHeight="1" s="452">
      <c r="A1095" s="359" t="n"/>
      <c r="B1095" s="243" t="n"/>
      <c r="C1095" s="243" t="n"/>
      <c r="D1095" s="243" t="n"/>
      <c r="E1095" s="243" t="n"/>
      <c r="F1095" s="243" t="n"/>
      <c r="G1095" s="243" t="n"/>
      <c r="H1095" s="362" t="n"/>
      <c r="I1095" s="243" t="n"/>
      <c r="J1095" s="243" t="n"/>
      <c r="K1095" s="244" t="n"/>
      <c r="L1095" s="78" t="n"/>
    </row>
    <row r="1096" ht="22" customHeight="1" s="452">
      <c r="A1096" s="359" t="n"/>
      <c r="B1096" s="243" t="n"/>
      <c r="C1096" s="243" t="n"/>
      <c r="D1096" s="243" t="n"/>
      <c r="E1096" s="243" t="n"/>
      <c r="F1096" s="243" t="n"/>
      <c r="G1096" s="243" t="n"/>
      <c r="H1096" s="362" t="n"/>
      <c r="I1096" s="243" t="n"/>
      <c r="J1096" s="243" t="n"/>
      <c r="K1096" s="244" t="n"/>
      <c r="L1096" s="78" t="n"/>
    </row>
    <row r="1097" ht="22" customHeight="1" s="452">
      <c r="A1097" s="359" t="n"/>
      <c r="B1097" s="243" t="n"/>
      <c r="C1097" s="243" t="n"/>
      <c r="D1097" s="243" t="n"/>
      <c r="E1097" s="243" t="n"/>
      <c r="F1097" s="243" t="n"/>
      <c r="G1097" s="243" t="n"/>
      <c r="H1097" s="362" t="n"/>
      <c r="I1097" s="243" t="n"/>
      <c r="J1097" s="243" t="n"/>
      <c r="K1097" s="244" t="n"/>
      <c r="L1097" s="78" t="n"/>
    </row>
    <row r="1098" ht="22" customHeight="1" s="452">
      <c r="A1098" s="359" t="n"/>
      <c r="B1098" s="243" t="n"/>
      <c r="C1098" s="243" t="n"/>
      <c r="D1098" s="243" t="n"/>
      <c r="E1098" s="243" t="n"/>
      <c r="F1098" s="243" t="n"/>
      <c r="G1098" s="243" t="n"/>
      <c r="H1098" s="362" t="n"/>
      <c r="I1098" s="243" t="n"/>
      <c r="J1098" s="243" t="n"/>
      <c r="K1098" s="244" t="n"/>
      <c r="L1098" s="78" t="n"/>
    </row>
    <row r="1099" ht="22" customHeight="1" s="452">
      <c r="A1099" s="359" t="n"/>
      <c r="B1099" s="243" t="n"/>
      <c r="C1099" s="243" t="n"/>
      <c r="D1099" s="243" t="n"/>
      <c r="E1099" s="243" t="n"/>
      <c r="F1099" s="243" t="n"/>
      <c r="G1099" s="243" t="n"/>
      <c r="H1099" s="362" t="n"/>
      <c r="I1099" s="243" t="n"/>
      <c r="J1099" s="243" t="n"/>
      <c r="K1099" s="244" t="n"/>
      <c r="L1099" s="78" t="n"/>
    </row>
    <row r="1100" ht="22" customHeight="1" s="452">
      <c r="A1100" s="359" t="n"/>
      <c r="B1100" s="243" t="n"/>
      <c r="C1100" s="243" t="n"/>
      <c r="D1100" s="243" t="n"/>
      <c r="E1100" s="243" t="n"/>
      <c r="F1100" s="243" t="n"/>
      <c r="G1100" s="243" t="n"/>
      <c r="H1100" s="362" t="n"/>
      <c r="I1100" s="243" t="n"/>
      <c r="J1100" s="243" t="n"/>
      <c r="K1100" s="244" t="n"/>
      <c r="L1100" s="78" t="n"/>
    </row>
    <row r="1101" ht="22" customHeight="1" s="452">
      <c r="A1101" s="359" t="n"/>
      <c r="B1101" s="243" t="n"/>
      <c r="C1101" s="243" t="n"/>
      <c r="D1101" s="243" t="n"/>
      <c r="E1101" s="243" t="n"/>
      <c r="F1101" s="243" t="n"/>
      <c r="G1101" s="243" t="n"/>
      <c r="H1101" s="362" t="n"/>
      <c r="I1101" s="243" t="n"/>
      <c r="J1101" s="243" t="n"/>
      <c r="K1101" s="244" t="n"/>
      <c r="L1101" s="78" t="n"/>
    </row>
    <row r="1102" ht="22" customHeight="1" s="452">
      <c r="A1102" s="359" t="n"/>
      <c r="B1102" s="243" t="n"/>
      <c r="C1102" s="243" t="n"/>
      <c r="D1102" s="243" t="n"/>
      <c r="E1102" s="243" t="n"/>
      <c r="F1102" s="243" t="n"/>
      <c r="G1102" s="243" t="n"/>
      <c r="H1102" s="362" t="n"/>
      <c r="I1102" s="243" t="n"/>
      <c r="J1102" s="243" t="n"/>
      <c r="K1102" s="244" t="n"/>
      <c r="L1102" s="78" t="n"/>
    </row>
    <row r="1103" ht="22" customHeight="1" s="452">
      <c r="A1103" s="359" t="n"/>
      <c r="B1103" s="243" t="n"/>
      <c r="C1103" s="243" t="n"/>
      <c r="D1103" s="243" t="n"/>
      <c r="E1103" s="243" t="n"/>
      <c r="F1103" s="243" t="n"/>
      <c r="G1103" s="243" t="n"/>
      <c r="H1103" s="362" t="n"/>
      <c r="I1103" s="243" t="n"/>
      <c r="J1103" s="243" t="n"/>
      <c r="K1103" s="244" t="n"/>
      <c r="L1103" s="78" t="n"/>
    </row>
    <row r="1104" ht="22" customHeight="1" s="452">
      <c r="A1104" s="359" t="n"/>
      <c r="B1104" s="243" t="n"/>
      <c r="C1104" s="243" t="n"/>
      <c r="D1104" s="243" t="n"/>
      <c r="E1104" s="243" t="n"/>
      <c r="F1104" s="243" t="n"/>
      <c r="G1104" s="243" t="n"/>
      <c r="H1104" s="362" t="n"/>
      <c r="I1104" s="243" t="n"/>
      <c r="J1104" s="243" t="n"/>
      <c r="K1104" s="244" t="n"/>
      <c r="L1104" s="78" t="n"/>
    </row>
    <row r="1105" ht="22" customHeight="1" s="452">
      <c r="A1105" s="359" t="n"/>
      <c r="B1105" s="243" t="n"/>
      <c r="C1105" s="243" t="n"/>
      <c r="D1105" s="243" t="n"/>
      <c r="E1105" s="243" t="n"/>
      <c r="F1105" s="243" t="n"/>
      <c r="G1105" s="243" t="n"/>
      <c r="H1105" s="362" t="n"/>
      <c r="I1105" s="243" t="n"/>
      <c r="J1105" s="243" t="n"/>
      <c r="K1105" s="244" t="n"/>
      <c r="L1105" s="78" t="n"/>
    </row>
    <row r="1106" ht="22" customHeight="1" s="452">
      <c r="A1106" s="359" t="n"/>
      <c r="B1106" s="243" t="n"/>
      <c r="C1106" s="243" t="n"/>
      <c r="D1106" s="243" t="n"/>
      <c r="E1106" s="243" t="n"/>
      <c r="F1106" s="243" t="n"/>
      <c r="G1106" s="243" t="n"/>
      <c r="H1106" s="362" t="n"/>
      <c r="I1106" s="243" t="n"/>
      <c r="J1106" s="243" t="n"/>
      <c r="K1106" s="244" t="n"/>
      <c r="L1106" s="78" t="n"/>
    </row>
    <row r="1107" ht="22" customHeight="1" s="452">
      <c r="A1107" s="359" t="n"/>
      <c r="B1107" s="243" t="n"/>
      <c r="C1107" s="243" t="n"/>
      <c r="D1107" s="243" t="n"/>
      <c r="E1107" s="243" t="n"/>
      <c r="F1107" s="243" t="n"/>
      <c r="G1107" s="243" t="n"/>
      <c r="H1107" s="362" t="n"/>
      <c r="I1107" s="243" t="n"/>
      <c r="J1107" s="243" t="n"/>
      <c r="K1107" s="244" t="n"/>
      <c r="L1107" s="78" t="n"/>
    </row>
    <row r="1108" ht="22" customHeight="1" s="452">
      <c r="A1108" s="359" t="n"/>
      <c r="B1108" s="243" t="n"/>
      <c r="C1108" s="243" t="n"/>
      <c r="D1108" s="243" t="n"/>
      <c r="E1108" s="243" t="n"/>
      <c r="F1108" s="243" t="n"/>
      <c r="G1108" s="243" t="n"/>
      <c r="H1108" s="362" t="n"/>
      <c r="I1108" s="243" t="n"/>
      <c r="J1108" s="243" t="n"/>
      <c r="K1108" s="244" t="n"/>
      <c r="L1108" s="78" t="n"/>
    </row>
    <row r="1109" ht="22" customHeight="1" s="452">
      <c r="A1109" s="359" t="n"/>
      <c r="B1109" s="243" t="n"/>
      <c r="C1109" s="243" t="n"/>
      <c r="D1109" s="243" t="n"/>
      <c r="E1109" s="243" t="n"/>
      <c r="F1109" s="243" t="n"/>
      <c r="G1109" s="243" t="n"/>
      <c r="H1109" s="362" t="n"/>
      <c r="I1109" s="243" t="n"/>
      <c r="J1109" s="243" t="n"/>
      <c r="K1109" s="244" t="n"/>
      <c r="L1109" s="78" t="n"/>
    </row>
    <row r="1110" ht="22" customHeight="1" s="452">
      <c r="A1110" s="359" t="n"/>
      <c r="B1110" s="243" t="n"/>
      <c r="C1110" s="243" t="n"/>
      <c r="D1110" s="243" t="n"/>
      <c r="E1110" s="243" t="n"/>
      <c r="F1110" s="243" t="n"/>
      <c r="G1110" s="243" t="n"/>
      <c r="H1110" s="362" t="n"/>
      <c r="I1110" s="243" t="n"/>
      <c r="J1110" s="243" t="n"/>
      <c r="K1110" s="244" t="n"/>
      <c r="L1110" s="78" t="n"/>
    </row>
    <row r="1111" ht="22" customHeight="1" s="452">
      <c r="A1111" s="359" t="n"/>
      <c r="B1111" s="243" t="n"/>
      <c r="C1111" s="243" t="n"/>
      <c r="D1111" s="243" t="n"/>
      <c r="E1111" s="243" t="n"/>
      <c r="F1111" s="243" t="n"/>
      <c r="G1111" s="243" t="n"/>
      <c r="H1111" s="362" t="n"/>
      <c r="I1111" s="243" t="n"/>
      <c r="J1111" s="243" t="n"/>
      <c r="K1111" s="244" t="n"/>
      <c r="L1111" s="78" t="n"/>
    </row>
    <row r="1112" ht="22" customHeight="1" s="452">
      <c r="A1112" s="359" t="n"/>
      <c r="B1112" s="243" t="n"/>
      <c r="C1112" s="243" t="n"/>
      <c r="D1112" s="243" t="n"/>
      <c r="E1112" s="243" t="n"/>
      <c r="F1112" s="243" t="n"/>
      <c r="G1112" s="243" t="n"/>
      <c r="H1112" s="362" t="n"/>
      <c r="I1112" s="243" t="n"/>
      <c r="J1112" s="243" t="n"/>
      <c r="K1112" s="244" t="n"/>
      <c r="L1112" s="78" t="n"/>
    </row>
    <row r="1113" ht="22" customHeight="1" s="452">
      <c r="A1113" s="359" t="n"/>
      <c r="B1113" s="243" t="n"/>
      <c r="C1113" s="243" t="n"/>
      <c r="D1113" s="243" t="n"/>
      <c r="E1113" s="243" t="n"/>
      <c r="F1113" s="243" t="n"/>
      <c r="G1113" s="243" t="n"/>
      <c r="H1113" s="362" t="n"/>
      <c r="I1113" s="243" t="n"/>
      <c r="J1113" s="243" t="n"/>
      <c r="K1113" s="244" t="n"/>
      <c r="L1113" s="78" t="n"/>
    </row>
    <row r="1114" ht="22" customHeight="1" s="452">
      <c r="A1114" s="359" t="n"/>
      <c r="B1114" s="243" t="n"/>
      <c r="C1114" s="243" t="n"/>
      <c r="D1114" s="243" t="n"/>
      <c r="E1114" s="243" t="n"/>
      <c r="F1114" s="243" t="n"/>
      <c r="G1114" s="243" t="n"/>
      <c r="H1114" s="362" t="n"/>
      <c r="I1114" s="243" t="n"/>
      <c r="J1114" s="243" t="n"/>
      <c r="K1114" s="244" t="n"/>
      <c r="L1114" s="78" t="n"/>
    </row>
    <row r="1115" ht="22" customHeight="1" s="452">
      <c r="A1115" s="359" t="n"/>
      <c r="B1115" s="243" t="n"/>
      <c r="C1115" s="243" t="n"/>
      <c r="D1115" s="243" t="n"/>
      <c r="E1115" s="243" t="n"/>
      <c r="F1115" s="243" t="n"/>
      <c r="G1115" s="243" t="n"/>
      <c r="H1115" s="362" t="n"/>
      <c r="I1115" s="243" t="n"/>
      <c r="J1115" s="243" t="n"/>
      <c r="K1115" s="244" t="n"/>
      <c r="L1115" s="78" t="n"/>
    </row>
    <row r="1116" ht="22" customHeight="1" s="452">
      <c r="A1116" s="359" t="n"/>
      <c r="B1116" s="243" t="n"/>
      <c r="C1116" s="243" t="n"/>
      <c r="D1116" s="243" t="n"/>
      <c r="E1116" s="243" t="n"/>
      <c r="F1116" s="243" t="n"/>
      <c r="G1116" s="243" t="n"/>
      <c r="H1116" s="362" t="n"/>
      <c r="I1116" s="243" t="n"/>
      <c r="J1116" s="243" t="n"/>
      <c r="K1116" s="244" t="n"/>
      <c r="L1116" s="78" t="n"/>
    </row>
    <row r="1117" ht="22" customHeight="1" s="452">
      <c r="A1117" s="359" t="n"/>
      <c r="B1117" s="243" t="n"/>
      <c r="C1117" s="243" t="n"/>
      <c r="D1117" s="243" t="n"/>
      <c r="E1117" s="243" t="n"/>
      <c r="F1117" s="243" t="n"/>
      <c r="G1117" s="243" t="n"/>
      <c r="H1117" s="362" t="n"/>
      <c r="I1117" s="243" t="n"/>
      <c r="J1117" s="243" t="n"/>
      <c r="K1117" s="244" t="n"/>
      <c r="L1117" s="78" t="n"/>
    </row>
    <row r="1118" ht="22" customHeight="1" s="452">
      <c r="A1118" s="359" t="n"/>
      <c r="B1118" s="243" t="n"/>
      <c r="C1118" s="243" t="n"/>
      <c r="D1118" s="243" t="n"/>
      <c r="E1118" s="243" t="n"/>
      <c r="F1118" s="243" t="n"/>
      <c r="G1118" s="243" t="n"/>
      <c r="H1118" s="362" t="n"/>
      <c r="I1118" s="243" t="n"/>
      <c r="J1118" s="243" t="n"/>
      <c r="K1118" s="244" t="n"/>
      <c r="L1118" s="78" t="n"/>
    </row>
    <row r="1119" ht="22" customHeight="1" s="452">
      <c r="A1119" s="359" t="n"/>
      <c r="B1119" s="243" t="n"/>
      <c r="C1119" s="243" t="n"/>
      <c r="D1119" s="243" t="n"/>
      <c r="E1119" s="243" t="n"/>
      <c r="F1119" s="243" t="n"/>
      <c r="G1119" s="243" t="n"/>
      <c r="H1119" s="362" t="n"/>
      <c r="I1119" s="243" t="n"/>
      <c r="J1119" s="243" t="n"/>
      <c r="K1119" s="244" t="n"/>
      <c r="L1119" s="78" t="n"/>
    </row>
    <row r="1120" ht="22" customHeight="1" s="452">
      <c r="A1120" s="359" t="n"/>
      <c r="B1120" s="243" t="n"/>
      <c r="C1120" s="243" t="n"/>
      <c r="D1120" s="243" t="n"/>
      <c r="E1120" s="243" t="n"/>
      <c r="F1120" s="243" t="n"/>
      <c r="G1120" s="243" t="n"/>
      <c r="H1120" s="362" t="n"/>
      <c r="I1120" s="243" t="n"/>
      <c r="J1120" s="243" t="n"/>
      <c r="K1120" s="244" t="n"/>
      <c r="L1120" s="78" t="n"/>
    </row>
    <row r="1121" ht="22" customHeight="1" s="452">
      <c r="A1121" s="359" t="n"/>
      <c r="B1121" s="243" t="n"/>
      <c r="C1121" s="243" t="n"/>
      <c r="D1121" s="243" t="n"/>
      <c r="E1121" s="243" t="n"/>
      <c r="F1121" s="243" t="n"/>
      <c r="G1121" s="243" t="n"/>
      <c r="H1121" s="362" t="n"/>
      <c r="I1121" s="243" t="n"/>
      <c r="J1121" s="243" t="n"/>
      <c r="K1121" s="244" t="n"/>
      <c r="L1121" s="78" t="n"/>
    </row>
    <row r="1122" ht="22" customHeight="1" s="452">
      <c r="A1122" s="359" t="n"/>
      <c r="B1122" s="243" t="n"/>
      <c r="C1122" s="243" t="n"/>
      <c r="D1122" s="243" t="n"/>
      <c r="E1122" s="243" t="n"/>
      <c r="F1122" s="243" t="n"/>
      <c r="G1122" s="243" t="n"/>
      <c r="H1122" s="362" t="n"/>
      <c r="I1122" s="243" t="n"/>
      <c r="J1122" s="243" t="n"/>
      <c r="K1122" s="244" t="n"/>
      <c r="L1122" s="78" t="n"/>
    </row>
    <row r="1123" ht="22" customHeight="1" s="452">
      <c r="A1123" s="359" t="n"/>
      <c r="B1123" s="243" t="n"/>
      <c r="C1123" s="243" t="n"/>
      <c r="D1123" s="243" t="n"/>
      <c r="E1123" s="243" t="n"/>
      <c r="F1123" s="243" t="n"/>
      <c r="G1123" s="243" t="n"/>
      <c r="H1123" s="362" t="n"/>
      <c r="I1123" s="243" t="n"/>
      <c r="J1123" s="243" t="n"/>
      <c r="K1123" s="244" t="n"/>
      <c r="L1123" s="78" t="n"/>
    </row>
    <row r="1124" ht="22" customHeight="1" s="452">
      <c r="A1124" s="359" t="n"/>
      <c r="B1124" s="243" t="n"/>
      <c r="C1124" s="243" t="n"/>
      <c r="D1124" s="243" t="n"/>
      <c r="E1124" s="243" t="n"/>
      <c r="F1124" s="243" t="n"/>
      <c r="G1124" s="243" t="n"/>
      <c r="H1124" s="362" t="n"/>
      <c r="I1124" s="243" t="n"/>
      <c r="J1124" s="243" t="n"/>
      <c r="K1124" s="244" t="n"/>
      <c r="L1124" s="78" t="n"/>
    </row>
    <row r="1125" ht="22" customHeight="1" s="452">
      <c r="A1125" s="359" t="n"/>
      <c r="B1125" s="243" t="n"/>
      <c r="C1125" s="243" t="n"/>
      <c r="D1125" s="243" t="n"/>
      <c r="E1125" s="243" t="n"/>
      <c r="F1125" s="243" t="n"/>
      <c r="G1125" s="243" t="n"/>
      <c r="H1125" s="362" t="n"/>
      <c r="I1125" s="243" t="n"/>
      <c r="J1125" s="243" t="n"/>
      <c r="K1125" s="244" t="n"/>
      <c r="L1125" s="78" t="n"/>
    </row>
    <row r="1126" ht="22" customHeight="1" s="452">
      <c r="A1126" s="359" t="n"/>
      <c r="B1126" s="243" t="n"/>
      <c r="C1126" s="243" t="n"/>
      <c r="D1126" s="243" t="n"/>
      <c r="E1126" s="243" t="n"/>
      <c r="F1126" s="243" t="n"/>
      <c r="G1126" s="243" t="n"/>
      <c r="H1126" s="362" t="n"/>
      <c r="I1126" s="243" t="n"/>
      <c r="J1126" s="243" t="n"/>
      <c r="K1126" s="244" t="n"/>
      <c r="L1126" s="78" t="n"/>
    </row>
    <row r="1127" ht="22" customHeight="1" s="452">
      <c r="A1127" s="359" t="n"/>
      <c r="B1127" s="243" t="n"/>
      <c r="C1127" s="243" t="n"/>
      <c r="D1127" s="243" t="n"/>
      <c r="E1127" s="243" t="n"/>
      <c r="F1127" s="243" t="n"/>
      <c r="G1127" s="243" t="n"/>
      <c r="H1127" s="362" t="n"/>
      <c r="I1127" s="243" t="n"/>
      <c r="J1127" s="243" t="n"/>
      <c r="K1127" s="244" t="n"/>
      <c r="L1127" s="78" t="n"/>
    </row>
    <row r="1128" ht="22" customHeight="1" s="452">
      <c r="A1128" s="359" t="n"/>
      <c r="B1128" s="243" t="n"/>
      <c r="C1128" s="243" t="n"/>
      <c r="D1128" s="243" t="n"/>
      <c r="E1128" s="243" t="n"/>
      <c r="F1128" s="243" t="n"/>
      <c r="G1128" s="243" t="n"/>
      <c r="H1128" s="362" t="n"/>
      <c r="I1128" s="243" t="n"/>
      <c r="J1128" s="243" t="n"/>
      <c r="K1128" s="244" t="n"/>
      <c r="L1128" s="78" t="n"/>
    </row>
    <row r="1129" ht="22" customHeight="1" s="452">
      <c r="A1129" s="359" t="n"/>
      <c r="B1129" s="243" t="n"/>
      <c r="C1129" s="243" t="n"/>
      <c r="D1129" s="243" t="n"/>
      <c r="E1129" s="243" t="n"/>
      <c r="F1129" s="243" t="n"/>
      <c r="G1129" s="243" t="n"/>
      <c r="H1129" s="362" t="n"/>
      <c r="I1129" s="243" t="n"/>
      <c r="J1129" s="243" t="n"/>
      <c r="K1129" s="244" t="n"/>
      <c r="L1129" s="78" t="n"/>
    </row>
    <row r="1130" ht="22" customHeight="1" s="452">
      <c r="A1130" s="359" t="n"/>
      <c r="B1130" s="243" t="n"/>
      <c r="C1130" s="243" t="n"/>
      <c r="D1130" s="243" t="n"/>
      <c r="E1130" s="243" t="n"/>
      <c r="F1130" s="243" t="n"/>
      <c r="G1130" s="243" t="n"/>
      <c r="H1130" s="362" t="n"/>
      <c r="I1130" s="243" t="n"/>
      <c r="J1130" s="243" t="n"/>
      <c r="K1130" s="244" t="n"/>
      <c r="L1130" s="78" t="n"/>
    </row>
    <row r="1131" ht="22" customHeight="1" s="452">
      <c r="A1131" s="359" t="n"/>
      <c r="B1131" s="243" t="n"/>
      <c r="C1131" s="243" t="n"/>
      <c r="D1131" s="243" t="n"/>
      <c r="E1131" s="243" t="n"/>
      <c r="F1131" s="243" t="n"/>
      <c r="G1131" s="243" t="n"/>
      <c r="H1131" s="362" t="n"/>
      <c r="I1131" s="243" t="n"/>
      <c r="J1131" s="243" t="n"/>
      <c r="K1131" s="244" t="n"/>
      <c r="L1131" s="78" t="n"/>
    </row>
    <row r="1132" ht="22" customHeight="1" s="452">
      <c r="A1132" s="359" t="n"/>
      <c r="B1132" s="243" t="n"/>
      <c r="C1132" s="243" t="n"/>
      <c r="D1132" s="243" t="n"/>
      <c r="E1132" s="243" t="n"/>
      <c r="F1132" s="243" t="n"/>
      <c r="G1132" s="243" t="n"/>
      <c r="H1132" s="362" t="n"/>
      <c r="I1132" s="243" t="n"/>
      <c r="J1132" s="243" t="n"/>
      <c r="K1132" s="244" t="n"/>
      <c r="L1132" s="78" t="n"/>
    </row>
    <row r="1133" ht="22" customHeight="1" s="452">
      <c r="A1133" s="359" t="n"/>
      <c r="B1133" s="243" t="n"/>
      <c r="C1133" s="243" t="n"/>
      <c r="D1133" s="243" t="n"/>
      <c r="E1133" s="243" t="n"/>
      <c r="F1133" s="243" t="n"/>
      <c r="G1133" s="243" t="n"/>
      <c r="H1133" s="362" t="n"/>
      <c r="I1133" s="243" t="n"/>
      <c r="J1133" s="243" t="n"/>
      <c r="K1133" s="244" t="n"/>
      <c r="L1133" s="78" t="n"/>
    </row>
    <row r="1134" ht="22" customHeight="1" s="452">
      <c r="A1134" s="359" t="n"/>
      <c r="B1134" s="243" t="n"/>
      <c r="C1134" s="243" t="n"/>
      <c r="D1134" s="243" t="n"/>
      <c r="E1134" s="243" t="n"/>
      <c r="F1134" s="243" t="n"/>
      <c r="G1134" s="243" t="n"/>
      <c r="H1134" s="362" t="n"/>
      <c r="I1134" s="243" t="n"/>
      <c r="J1134" s="243" t="n"/>
      <c r="K1134" s="244" t="n"/>
      <c r="L1134" s="78" t="n"/>
    </row>
    <row r="1135" ht="22" customHeight="1" s="452">
      <c r="A1135" s="359" t="n"/>
      <c r="B1135" s="243" t="n"/>
      <c r="C1135" s="243" t="n"/>
      <c r="D1135" s="243" t="n"/>
      <c r="E1135" s="243" t="n"/>
      <c r="F1135" s="243" t="n"/>
      <c r="G1135" s="243" t="n"/>
      <c r="H1135" s="362" t="n"/>
      <c r="I1135" s="243" t="n"/>
      <c r="J1135" s="243" t="n"/>
      <c r="K1135" s="244" t="n"/>
      <c r="L1135" s="78" t="n"/>
    </row>
    <row r="1136" ht="22" customHeight="1" s="452">
      <c r="A1136" s="359" t="n"/>
      <c r="B1136" s="243" t="n"/>
      <c r="C1136" s="243" t="n"/>
      <c r="D1136" s="243" t="n"/>
      <c r="E1136" s="243" t="n"/>
      <c r="F1136" s="243" t="n"/>
      <c r="G1136" s="243" t="n"/>
      <c r="H1136" s="362" t="n"/>
      <c r="I1136" s="243" t="n"/>
      <c r="J1136" s="243" t="n"/>
      <c r="K1136" s="244" t="n"/>
      <c r="L1136" s="78" t="n"/>
    </row>
    <row r="1137" ht="22" customHeight="1" s="452">
      <c r="A1137" s="359" t="n"/>
      <c r="B1137" s="243" t="n"/>
      <c r="C1137" s="243" t="n"/>
      <c r="D1137" s="243" t="n"/>
      <c r="E1137" s="243" t="n"/>
      <c r="F1137" s="243" t="n"/>
      <c r="G1137" s="243" t="n"/>
      <c r="H1137" s="362" t="n"/>
      <c r="I1137" s="243" t="n"/>
      <c r="J1137" s="243" t="n"/>
      <c r="K1137" s="244" t="n"/>
      <c r="L1137" s="78" t="n"/>
    </row>
    <row r="1138" ht="22" customHeight="1" s="452">
      <c r="A1138" s="359" t="n"/>
      <c r="B1138" s="243" t="n"/>
      <c r="C1138" s="243" t="n"/>
      <c r="D1138" s="243" t="n"/>
      <c r="E1138" s="243" t="n"/>
      <c r="F1138" s="243" t="n"/>
      <c r="G1138" s="243" t="n"/>
      <c r="H1138" s="362" t="n"/>
      <c r="I1138" s="243" t="n"/>
      <c r="J1138" s="243" t="n"/>
      <c r="K1138" s="244" t="n"/>
      <c r="L1138" s="78" t="n"/>
    </row>
    <row r="1139" ht="22" customHeight="1" s="452">
      <c r="A1139" s="359" t="n"/>
      <c r="B1139" s="243" t="n"/>
      <c r="C1139" s="243" t="n"/>
      <c r="D1139" s="243" t="n"/>
      <c r="E1139" s="243" t="n"/>
      <c r="F1139" s="243" t="n"/>
      <c r="G1139" s="243" t="n"/>
      <c r="H1139" s="362" t="n"/>
      <c r="I1139" s="243" t="n"/>
      <c r="J1139" s="243" t="n"/>
      <c r="K1139" s="244" t="n"/>
      <c r="L1139" s="78" t="n"/>
    </row>
    <row r="1140" ht="22" customHeight="1" s="452">
      <c r="A1140" s="359" t="n"/>
      <c r="B1140" s="243" t="n"/>
      <c r="C1140" s="243" t="n"/>
      <c r="D1140" s="243" t="n"/>
      <c r="E1140" s="243" t="n"/>
      <c r="F1140" s="243" t="n"/>
      <c r="G1140" s="243" t="n"/>
      <c r="H1140" s="362" t="n"/>
      <c r="I1140" s="243" t="n"/>
      <c r="J1140" s="243" t="n"/>
      <c r="K1140" s="244" t="n"/>
      <c r="L1140" s="78" t="n"/>
    </row>
    <row r="1141" ht="22" customHeight="1" s="452">
      <c r="A1141" s="359" t="n"/>
      <c r="B1141" s="243" t="n"/>
      <c r="C1141" s="243" t="n"/>
      <c r="D1141" s="243" t="n"/>
      <c r="E1141" s="243" t="n"/>
      <c r="F1141" s="243" t="n"/>
      <c r="G1141" s="243" t="n"/>
      <c r="H1141" s="362" t="n"/>
      <c r="I1141" s="243" t="n"/>
      <c r="J1141" s="243" t="n"/>
      <c r="K1141" s="244" t="n"/>
      <c r="L1141" s="78" t="n"/>
    </row>
    <row r="1142" ht="22" customHeight="1" s="452">
      <c r="A1142" s="359" t="n"/>
      <c r="B1142" s="243" t="n"/>
      <c r="C1142" s="243" t="n"/>
      <c r="D1142" s="243" t="n"/>
      <c r="E1142" s="243" t="n"/>
      <c r="F1142" s="243" t="n"/>
      <c r="G1142" s="243" t="n"/>
      <c r="H1142" s="362" t="n"/>
      <c r="I1142" s="243" t="n"/>
      <c r="J1142" s="243" t="n"/>
      <c r="K1142" s="244" t="n"/>
      <c r="L1142" s="78" t="n"/>
    </row>
    <row r="1143" ht="22" customHeight="1" s="452">
      <c r="A1143" s="359" t="n"/>
      <c r="B1143" s="243" t="n"/>
      <c r="C1143" s="243" t="n"/>
      <c r="D1143" s="243" t="n"/>
      <c r="E1143" s="243" t="n"/>
      <c r="F1143" s="243" t="n"/>
      <c r="G1143" s="243" t="n"/>
      <c r="H1143" s="362" t="n"/>
      <c r="I1143" s="243" t="n"/>
      <c r="J1143" s="243" t="n"/>
      <c r="K1143" s="244" t="n"/>
      <c r="L1143" s="78" t="n"/>
    </row>
    <row r="1144" ht="22" customHeight="1" s="452">
      <c r="A1144" s="359" t="n"/>
      <c r="B1144" s="243" t="n"/>
      <c r="C1144" s="243" t="n"/>
      <c r="D1144" s="243" t="n"/>
      <c r="E1144" s="243" t="n"/>
      <c r="F1144" s="243" t="n"/>
      <c r="G1144" s="243" t="n"/>
      <c r="H1144" s="362" t="n"/>
      <c r="I1144" s="243" t="n"/>
      <c r="J1144" s="243" t="n"/>
      <c r="K1144" s="244" t="n"/>
      <c r="L1144" s="78" t="n"/>
    </row>
    <row r="1145" ht="22" customHeight="1" s="452">
      <c r="A1145" s="359" t="n"/>
      <c r="B1145" s="243" t="n"/>
      <c r="C1145" s="243" t="n"/>
      <c r="D1145" s="243" t="n"/>
      <c r="E1145" s="243" t="n"/>
      <c r="F1145" s="243" t="n"/>
      <c r="G1145" s="243" t="n"/>
      <c r="H1145" s="362" t="n"/>
      <c r="I1145" s="243" t="n"/>
      <c r="J1145" s="243" t="n"/>
      <c r="K1145" s="244" t="n"/>
      <c r="L1145" s="78" t="n"/>
    </row>
    <row r="1146" ht="22" customHeight="1" s="452">
      <c r="A1146" s="359" t="n"/>
      <c r="B1146" s="243" t="n"/>
      <c r="C1146" s="243" t="n"/>
      <c r="D1146" s="243" t="n"/>
      <c r="E1146" s="243" t="n"/>
      <c r="F1146" s="243" t="n"/>
      <c r="G1146" s="243" t="n"/>
      <c r="H1146" s="362" t="n"/>
      <c r="I1146" s="243" t="n"/>
      <c r="J1146" s="243" t="n"/>
      <c r="K1146" s="244" t="n"/>
      <c r="L1146" s="78" t="n"/>
    </row>
    <row r="1147" ht="22" customHeight="1" s="452">
      <c r="A1147" s="359" t="n"/>
      <c r="B1147" s="243" t="n"/>
      <c r="C1147" s="243" t="n"/>
      <c r="D1147" s="243" t="n"/>
      <c r="E1147" s="243" t="n"/>
      <c r="F1147" s="243" t="n"/>
      <c r="G1147" s="243" t="n"/>
      <c r="H1147" s="362" t="n"/>
      <c r="I1147" s="243" t="n"/>
      <c r="J1147" s="243" t="n"/>
      <c r="K1147" s="244" t="n"/>
      <c r="L1147" s="78" t="n"/>
    </row>
    <row r="1148" ht="22" customHeight="1" s="452">
      <c r="A1148" s="359" t="n"/>
      <c r="B1148" s="243" t="n"/>
      <c r="C1148" s="243" t="n"/>
      <c r="D1148" s="243" t="n"/>
      <c r="E1148" s="243" t="n"/>
      <c r="F1148" s="243" t="n"/>
      <c r="G1148" s="243" t="n"/>
      <c r="H1148" s="362" t="n"/>
      <c r="I1148" s="243" t="n"/>
      <c r="J1148" s="243" t="n"/>
      <c r="K1148" s="244" t="n"/>
      <c r="L1148" s="78" t="n"/>
    </row>
    <row r="1149" ht="22" customHeight="1" s="452">
      <c r="A1149" s="359" t="n"/>
      <c r="B1149" s="243" t="n"/>
      <c r="C1149" s="243" t="n"/>
      <c r="D1149" s="243" t="n"/>
      <c r="E1149" s="243" t="n"/>
      <c r="F1149" s="243" t="n"/>
      <c r="G1149" s="243" t="n"/>
      <c r="H1149" s="362" t="n"/>
      <c r="I1149" s="243" t="n"/>
      <c r="J1149" s="243" t="n"/>
      <c r="K1149" s="244" t="n"/>
      <c r="L1149" s="78" t="n"/>
    </row>
    <row r="1150" ht="22" customHeight="1" s="452">
      <c r="A1150" s="359" t="n"/>
      <c r="B1150" s="243" t="n"/>
      <c r="C1150" s="243" t="n"/>
      <c r="D1150" s="243" t="n"/>
      <c r="E1150" s="243" t="n"/>
      <c r="F1150" s="243" t="n"/>
      <c r="G1150" s="243" t="n"/>
      <c r="H1150" s="362" t="n"/>
      <c r="I1150" s="243" t="n"/>
      <c r="J1150" s="243" t="n"/>
      <c r="K1150" s="244" t="n"/>
      <c r="L1150" s="78" t="n"/>
    </row>
    <row r="1151" ht="22" customHeight="1" s="452">
      <c r="A1151" s="359" t="n"/>
      <c r="B1151" s="243" t="n"/>
      <c r="C1151" s="243" t="n"/>
      <c r="D1151" s="243" t="n"/>
      <c r="E1151" s="243" t="n"/>
      <c r="F1151" s="243" t="n"/>
      <c r="G1151" s="243" t="n"/>
      <c r="H1151" s="362" t="n"/>
      <c r="I1151" s="243" t="n"/>
      <c r="J1151" s="243" t="n"/>
      <c r="K1151" s="244" t="n"/>
      <c r="L1151" s="78" t="n"/>
    </row>
    <row r="1152" ht="22" customHeight="1" s="452">
      <c r="A1152" s="359" t="n"/>
      <c r="B1152" s="243" t="n"/>
      <c r="C1152" s="243" t="n"/>
      <c r="D1152" s="243" t="n"/>
      <c r="E1152" s="243" t="n"/>
      <c r="F1152" s="243" t="n"/>
      <c r="G1152" s="243" t="n"/>
      <c r="H1152" s="362" t="n"/>
      <c r="I1152" s="243" t="n"/>
      <c r="J1152" s="243" t="n"/>
      <c r="K1152" s="244" t="n"/>
      <c r="L1152" s="78" t="n"/>
    </row>
    <row r="1153" ht="22" customHeight="1" s="452">
      <c r="A1153" s="359" t="n"/>
      <c r="B1153" s="243" t="n"/>
      <c r="C1153" s="243" t="n"/>
      <c r="D1153" s="243" t="n"/>
      <c r="E1153" s="243" t="n"/>
      <c r="F1153" s="243" t="n"/>
      <c r="G1153" s="243" t="n"/>
      <c r="H1153" s="362" t="n"/>
      <c r="I1153" s="243" t="n"/>
      <c r="J1153" s="243" t="n"/>
      <c r="K1153" s="244" t="n"/>
      <c r="L1153" s="78" t="n"/>
    </row>
    <row r="1154" ht="22" customHeight="1" s="452">
      <c r="A1154" s="359" t="n"/>
      <c r="B1154" s="243" t="n"/>
      <c r="C1154" s="243" t="n"/>
      <c r="D1154" s="243" t="n"/>
      <c r="E1154" s="243" t="n"/>
      <c r="F1154" s="243" t="n"/>
      <c r="G1154" s="243" t="n"/>
      <c r="H1154" s="362" t="n"/>
      <c r="I1154" s="243" t="n"/>
      <c r="J1154" s="243" t="n"/>
      <c r="K1154" s="244" t="n"/>
      <c r="L1154" s="78" t="n"/>
    </row>
    <row r="1155" ht="22" customHeight="1" s="452">
      <c r="A1155" s="359" t="n"/>
      <c r="B1155" s="243" t="n"/>
      <c r="C1155" s="243" t="n"/>
      <c r="D1155" s="243" t="n"/>
      <c r="E1155" s="243" t="n"/>
      <c r="F1155" s="243" t="n"/>
      <c r="G1155" s="243" t="n"/>
      <c r="H1155" s="362" t="n"/>
      <c r="I1155" s="243" t="n"/>
      <c r="J1155" s="243" t="n"/>
      <c r="K1155" s="244" t="n"/>
      <c r="L1155" s="78" t="n"/>
    </row>
    <row r="1156" ht="22" customHeight="1" s="452">
      <c r="A1156" s="359" t="n"/>
      <c r="B1156" s="243" t="n"/>
      <c r="C1156" s="243" t="n"/>
      <c r="D1156" s="243" t="n"/>
      <c r="E1156" s="243" t="n"/>
      <c r="F1156" s="243" t="n"/>
      <c r="G1156" s="243" t="n"/>
      <c r="H1156" s="362" t="n"/>
      <c r="I1156" s="243" t="n"/>
      <c r="J1156" s="243" t="n"/>
      <c r="K1156" s="244" t="n"/>
      <c r="L1156" s="78" t="n"/>
    </row>
    <row r="1157" ht="22" customHeight="1" s="452">
      <c r="A1157" s="359" t="n"/>
      <c r="B1157" s="243" t="n"/>
      <c r="C1157" s="243" t="n"/>
      <c r="D1157" s="243" t="n"/>
      <c r="E1157" s="243" t="n"/>
      <c r="F1157" s="243" t="n"/>
      <c r="G1157" s="243" t="n"/>
      <c r="H1157" s="362" t="n"/>
      <c r="I1157" s="243" t="n"/>
      <c r="J1157" s="243" t="n"/>
      <c r="K1157" s="244" t="n"/>
      <c r="L1157" s="78" t="n"/>
    </row>
    <row r="1158" ht="22" customHeight="1" s="452">
      <c r="A1158" s="359" t="n"/>
      <c r="B1158" s="243" t="n"/>
      <c r="C1158" s="243" t="n"/>
      <c r="D1158" s="243" t="n"/>
      <c r="E1158" s="243" t="n"/>
      <c r="F1158" s="243" t="n"/>
      <c r="G1158" s="243" t="n"/>
      <c r="H1158" s="362" t="n"/>
      <c r="I1158" s="243" t="n"/>
      <c r="J1158" s="243" t="n"/>
      <c r="K1158" s="244" t="n"/>
      <c r="L1158" s="78" t="n"/>
    </row>
    <row r="1159" ht="22" customHeight="1" s="452">
      <c r="A1159" s="359" t="n"/>
      <c r="B1159" s="243" t="n"/>
      <c r="C1159" s="243" t="n"/>
      <c r="D1159" s="243" t="n"/>
      <c r="E1159" s="243" t="n"/>
      <c r="F1159" s="243" t="n"/>
      <c r="G1159" s="243" t="n"/>
      <c r="H1159" s="362" t="n"/>
      <c r="I1159" s="243" t="n"/>
      <c r="J1159" s="243" t="n"/>
      <c r="K1159" s="244" t="n"/>
      <c r="L1159" s="78" t="n"/>
    </row>
    <row r="1160" ht="22" customHeight="1" s="452">
      <c r="A1160" s="359" t="n"/>
      <c r="B1160" s="243" t="n"/>
      <c r="C1160" s="243" t="n"/>
      <c r="D1160" s="243" t="n"/>
      <c r="E1160" s="243" t="n"/>
      <c r="F1160" s="243" t="n"/>
      <c r="G1160" s="243" t="n"/>
      <c r="H1160" s="362" t="n"/>
      <c r="I1160" s="243" t="n"/>
      <c r="J1160" s="243" t="n"/>
      <c r="K1160" s="244" t="n"/>
      <c r="L1160" s="78" t="n"/>
    </row>
    <row r="1161" ht="22" customHeight="1" s="452">
      <c r="A1161" s="359" t="n"/>
      <c r="B1161" s="243" t="n"/>
      <c r="C1161" s="243" t="n"/>
      <c r="D1161" s="243" t="n"/>
      <c r="E1161" s="243" t="n"/>
      <c r="F1161" s="243" t="n"/>
      <c r="G1161" s="243" t="n"/>
      <c r="H1161" s="362" t="n"/>
      <c r="I1161" s="243" t="n"/>
      <c r="J1161" s="243" t="n"/>
      <c r="K1161" s="244" t="n"/>
      <c r="L1161" s="78" t="n"/>
    </row>
    <row r="1162" ht="22" customHeight="1" s="452">
      <c r="A1162" s="359" t="n"/>
      <c r="B1162" s="243" t="n"/>
      <c r="C1162" s="243" t="n"/>
      <c r="D1162" s="243" t="n"/>
      <c r="E1162" s="243" t="n"/>
      <c r="F1162" s="243" t="n"/>
      <c r="G1162" s="243" t="n"/>
      <c r="H1162" s="362" t="n"/>
      <c r="I1162" s="243" t="n"/>
      <c r="J1162" s="243" t="n"/>
      <c r="K1162" s="244" t="n"/>
      <c r="L1162" s="78" t="n"/>
    </row>
    <row r="1163" ht="22" customHeight="1" s="452">
      <c r="A1163" s="359" t="n"/>
      <c r="B1163" s="243" t="n"/>
      <c r="C1163" s="243" t="n"/>
      <c r="D1163" s="243" t="n"/>
      <c r="E1163" s="243" t="n"/>
      <c r="F1163" s="243" t="n"/>
      <c r="G1163" s="243" t="n"/>
      <c r="H1163" s="362" t="n"/>
      <c r="I1163" s="243" t="n"/>
      <c r="J1163" s="243" t="n"/>
      <c r="K1163" s="244" t="n"/>
      <c r="L1163" s="78" t="n"/>
    </row>
    <row r="1164" ht="22" customHeight="1" s="452">
      <c r="A1164" s="359" t="n"/>
      <c r="B1164" s="243" t="n"/>
      <c r="C1164" s="243" t="n"/>
      <c r="D1164" s="243" t="n"/>
      <c r="E1164" s="243" t="n"/>
      <c r="F1164" s="243" t="n"/>
      <c r="G1164" s="243" t="n"/>
      <c r="H1164" s="362" t="n"/>
      <c r="I1164" s="243" t="n"/>
      <c r="J1164" s="243" t="n"/>
      <c r="K1164" s="244" t="n"/>
      <c r="L1164" s="78" t="n"/>
    </row>
    <row r="1165" ht="22" customHeight="1" s="452">
      <c r="A1165" s="359" t="n"/>
      <c r="B1165" s="243" t="n"/>
      <c r="C1165" s="243" t="n"/>
      <c r="D1165" s="243" t="n"/>
      <c r="E1165" s="243" t="n"/>
      <c r="F1165" s="243" t="n"/>
      <c r="G1165" s="243" t="n"/>
      <c r="H1165" s="362" t="n"/>
      <c r="I1165" s="243" t="n"/>
      <c r="J1165" s="243" t="n"/>
      <c r="K1165" s="244" t="n"/>
      <c r="L1165" s="78" t="n"/>
    </row>
    <row r="1166" ht="22" customHeight="1" s="452">
      <c r="A1166" s="359" t="n"/>
      <c r="B1166" s="243" t="n"/>
      <c r="C1166" s="243" t="n"/>
      <c r="D1166" s="243" t="n"/>
      <c r="E1166" s="243" t="n"/>
      <c r="F1166" s="243" t="n"/>
      <c r="G1166" s="243" t="n"/>
      <c r="H1166" s="362" t="n"/>
      <c r="I1166" s="243" t="n"/>
      <c r="J1166" s="243" t="n"/>
      <c r="K1166" s="244" t="n"/>
      <c r="L1166" s="78" t="n"/>
    </row>
    <row r="1167" ht="22" customHeight="1" s="452">
      <c r="A1167" s="359" t="n"/>
      <c r="B1167" s="243" t="n"/>
      <c r="C1167" s="243" t="n"/>
      <c r="D1167" s="243" t="n"/>
      <c r="E1167" s="243" t="n"/>
      <c r="F1167" s="243" t="n"/>
      <c r="G1167" s="243" t="n"/>
      <c r="H1167" s="362" t="n"/>
      <c r="I1167" s="243" t="n"/>
      <c r="J1167" s="243" t="n"/>
      <c r="K1167" s="244" t="n"/>
      <c r="L1167" s="78" t="n"/>
    </row>
    <row r="1168" ht="22" customHeight="1" s="452">
      <c r="A1168" s="359" t="n"/>
      <c r="B1168" s="243" t="n"/>
      <c r="C1168" s="243" t="n"/>
      <c r="D1168" s="243" t="n"/>
      <c r="E1168" s="243" t="n"/>
      <c r="F1168" s="243" t="n"/>
      <c r="G1168" s="243" t="n"/>
      <c r="H1168" s="362" t="n"/>
      <c r="I1168" s="243" t="n"/>
      <c r="J1168" s="243" t="n"/>
      <c r="K1168" s="244" t="n"/>
      <c r="L1168" s="78" t="n"/>
    </row>
    <row r="1169" ht="22" customHeight="1" s="452">
      <c r="A1169" s="359" t="n"/>
      <c r="B1169" s="243" t="n"/>
      <c r="C1169" s="243" t="n"/>
      <c r="D1169" s="243" t="n"/>
      <c r="E1169" s="243" t="n"/>
      <c r="F1169" s="243" t="n"/>
      <c r="G1169" s="243" t="n"/>
      <c r="H1169" s="362" t="n"/>
      <c r="I1169" s="243" t="n"/>
      <c r="J1169" s="243" t="n"/>
      <c r="K1169" s="244" t="n"/>
      <c r="L1169" s="78" t="n"/>
    </row>
    <row r="1170" ht="22" customHeight="1" s="452">
      <c r="A1170" s="359" t="n"/>
      <c r="B1170" s="243" t="n"/>
      <c r="C1170" s="243" t="n"/>
      <c r="D1170" s="243" t="n"/>
      <c r="E1170" s="243" t="n"/>
      <c r="F1170" s="243" t="n"/>
      <c r="G1170" s="243" t="n"/>
      <c r="H1170" s="362" t="n"/>
      <c r="I1170" s="243" t="n"/>
      <c r="J1170" s="243" t="n"/>
      <c r="K1170" s="244" t="n"/>
      <c r="L1170" s="78" t="n"/>
    </row>
    <row r="1171" ht="22" customHeight="1" s="452">
      <c r="A1171" s="359" t="n"/>
      <c r="B1171" s="243" t="n"/>
      <c r="C1171" s="243" t="n"/>
      <c r="D1171" s="243" t="n"/>
      <c r="E1171" s="243" t="n"/>
      <c r="F1171" s="243" t="n"/>
      <c r="G1171" s="243" t="n"/>
      <c r="H1171" s="362" t="n"/>
      <c r="I1171" s="243" t="n"/>
      <c r="J1171" s="243" t="n"/>
      <c r="K1171" s="244" t="n"/>
      <c r="L1171" s="78" t="n"/>
    </row>
    <row r="1172" ht="22" customHeight="1" s="452">
      <c r="A1172" s="359" t="n"/>
      <c r="B1172" s="243" t="n"/>
      <c r="C1172" s="243" t="n"/>
      <c r="D1172" s="243" t="n"/>
      <c r="E1172" s="243" t="n"/>
      <c r="F1172" s="243" t="n"/>
      <c r="G1172" s="243" t="n"/>
      <c r="H1172" s="362" t="n"/>
      <c r="I1172" s="243" t="n"/>
      <c r="J1172" s="243" t="n"/>
      <c r="K1172" s="244" t="n"/>
      <c r="L1172" s="78" t="n"/>
    </row>
    <row r="1173" ht="22" customHeight="1" s="452">
      <c r="A1173" s="359" t="n"/>
      <c r="B1173" s="243" t="n"/>
      <c r="C1173" s="243" t="n"/>
      <c r="D1173" s="243" t="n"/>
      <c r="E1173" s="243" t="n"/>
      <c r="F1173" s="243" t="n"/>
      <c r="G1173" s="243" t="n"/>
      <c r="H1173" s="362" t="n"/>
      <c r="I1173" s="243" t="n"/>
      <c r="J1173" s="243" t="n"/>
      <c r="K1173" s="244" t="n"/>
      <c r="L1173" s="78" t="n"/>
    </row>
    <row r="1174" ht="22" customHeight="1" s="452">
      <c r="A1174" s="359" t="n"/>
      <c r="B1174" s="243" t="n"/>
      <c r="C1174" s="243" t="n"/>
      <c r="D1174" s="243" t="n"/>
      <c r="E1174" s="243" t="n"/>
      <c r="F1174" s="243" t="n"/>
      <c r="G1174" s="243" t="n"/>
      <c r="H1174" s="362" t="n"/>
      <c r="I1174" s="243" t="n"/>
      <c r="J1174" s="243" t="n"/>
      <c r="K1174" s="244" t="n"/>
      <c r="L1174" s="78" t="n"/>
    </row>
    <row r="1175" ht="22" customHeight="1" s="452">
      <c r="A1175" s="359" t="n"/>
      <c r="B1175" s="243" t="n"/>
      <c r="C1175" s="243" t="n"/>
      <c r="D1175" s="243" t="n"/>
      <c r="E1175" s="243" t="n"/>
      <c r="F1175" s="243" t="n"/>
      <c r="G1175" s="243" t="n"/>
      <c r="H1175" s="362" t="n"/>
      <c r="I1175" s="243" t="n"/>
      <c r="J1175" s="243" t="n"/>
      <c r="K1175" s="244" t="n"/>
      <c r="L1175" s="78" t="n"/>
    </row>
    <row r="1176" ht="22" customHeight="1" s="452">
      <c r="A1176" s="359" t="n"/>
      <c r="B1176" s="243" t="n"/>
      <c r="C1176" s="243" t="n"/>
      <c r="D1176" s="243" t="n"/>
      <c r="E1176" s="243" t="n"/>
      <c r="F1176" s="243" t="n"/>
      <c r="G1176" s="243" t="n"/>
      <c r="H1176" s="362" t="n"/>
      <c r="I1176" s="243" t="n"/>
      <c r="J1176" s="243" t="n"/>
      <c r="K1176" s="244" t="n"/>
      <c r="L1176" s="78" t="n"/>
    </row>
    <row r="1177" ht="22" customHeight="1" s="452">
      <c r="A1177" s="359" t="n"/>
      <c r="B1177" s="243" t="n"/>
      <c r="C1177" s="243" t="n"/>
      <c r="D1177" s="243" t="n"/>
      <c r="E1177" s="243" t="n"/>
      <c r="F1177" s="243" t="n"/>
      <c r="G1177" s="243" t="n"/>
      <c r="H1177" s="362" t="n"/>
      <c r="I1177" s="243" t="n"/>
      <c r="J1177" s="243" t="n"/>
      <c r="K1177" s="244" t="n"/>
      <c r="L1177" s="78" t="n"/>
    </row>
    <row r="1178" ht="22" customHeight="1" s="452">
      <c r="A1178" s="359" t="n"/>
      <c r="B1178" s="243" t="n"/>
      <c r="C1178" s="243" t="n"/>
      <c r="D1178" s="243" t="n"/>
      <c r="E1178" s="243" t="n"/>
      <c r="F1178" s="243" t="n"/>
      <c r="G1178" s="243" t="n"/>
      <c r="H1178" s="362" t="n"/>
      <c r="I1178" s="243" t="n"/>
      <c r="J1178" s="243" t="n"/>
      <c r="K1178" s="244" t="n"/>
      <c r="L1178" s="78" t="n"/>
    </row>
    <row r="1179" ht="22" customHeight="1" s="452">
      <c r="A1179" s="359" t="n"/>
      <c r="B1179" s="243" t="n"/>
      <c r="C1179" s="243" t="n"/>
      <c r="D1179" s="243" t="n"/>
      <c r="E1179" s="243" t="n"/>
      <c r="F1179" s="243" t="n"/>
      <c r="G1179" s="243" t="n"/>
      <c r="H1179" s="362" t="n"/>
      <c r="I1179" s="243" t="n"/>
      <c r="J1179" s="243" t="n"/>
      <c r="K1179" s="244" t="n"/>
      <c r="L1179" s="78" t="n"/>
    </row>
    <row r="1180" ht="22" customHeight="1" s="452">
      <c r="A1180" s="359" t="n"/>
      <c r="B1180" s="243" t="n"/>
      <c r="C1180" s="243" t="n"/>
      <c r="D1180" s="243" t="n"/>
      <c r="E1180" s="243" t="n"/>
      <c r="F1180" s="243" t="n"/>
      <c r="G1180" s="243" t="n"/>
      <c r="H1180" s="362" t="n"/>
      <c r="I1180" s="243" t="n"/>
      <c r="J1180" s="243" t="n"/>
      <c r="K1180" s="244" t="n"/>
      <c r="L1180" s="78" t="n"/>
    </row>
    <row r="1181" ht="22" customHeight="1" s="452">
      <c r="A1181" s="359" t="n"/>
      <c r="B1181" s="243" t="n"/>
      <c r="C1181" s="243" t="n"/>
      <c r="D1181" s="243" t="n"/>
      <c r="E1181" s="243" t="n"/>
      <c r="F1181" s="243" t="n"/>
      <c r="G1181" s="243" t="n"/>
      <c r="H1181" s="362" t="n"/>
      <c r="I1181" s="243" t="n"/>
      <c r="J1181" s="243" t="n"/>
      <c r="K1181" s="244" t="n"/>
      <c r="L1181" s="78" t="n"/>
    </row>
    <row r="1182" ht="22" customHeight="1" s="452">
      <c r="A1182" s="359" t="n"/>
      <c r="B1182" s="243" t="n"/>
      <c r="C1182" s="243" t="n"/>
      <c r="D1182" s="243" t="n"/>
      <c r="E1182" s="243" t="n"/>
      <c r="F1182" s="243" t="n"/>
      <c r="G1182" s="243" t="n"/>
      <c r="H1182" s="362" t="n"/>
      <c r="I1182" s="243" t="n"/>
      <c r="J1182" s="243" t="n"/>
      <c r="K1182" s="244" t="n"/>
      <c r="L1182" s="78" t="n"/>
    </row>
    <row r="1183" ht="22" customHeight="1" s="452">
      <c r="A1183" s="359" t="n"/>
      <c r="B1183" s="243" t="n"/>
      <c r="C1183" s="243" t="n"/>
      <c r="D1183" s="243" t="n"/>
      <c r="E1183" s="243" t="n"/>
      <c r="F1183" s="243" t="n"/>
      <c r="G1183" s="243" t="n"/>
      <c r="H1183" s="362" t="n"/>
      <c r="I1183" s="243" t="n"/>
      <c r="J1183" s="243" t="n"/>
      <c r="K1183" s="244" t="n"/>
      <c r="L1183" s="78" t="n"/>
    </row>
    <row r="1184" ht="22" customHeight="1" s="452">
      <c r="A1184" s="359" t="n"/>
      <c r="B1184" s="243" t="n"/>
      <c r="C1184" s="243" t="n"/>
      <c r="D1184" s="243" t="n"/>
      <c r="E1184" s="243" t="n"/>
      <c r="F1184" s="243" t="n"/>
      <c r="G1184" s="243" t="n"/>
      <c r="H1184" s="362" t="n"/>
      <c r="I1184" s="243" t="n"/>
      <c r="J1184" s="243" t="n"/>
      <c r="K1184" s="244" t="n"/>
      <c r="L1184" s="78" t="n"/>
    </row>
    <row r="1185" ht="22" customHeight="1" s="452">
      <c r="A1185" s="359" t="n"/>
      <c r="B1185" s="243" t="n"/>
      <c r="C1185" s="243" t="n"/>
      <c r="D1185" s="243" t="n"/>
      <c r="E1185" s="243" t="n"/>
      <c r="F1185" s="243" t="n"/>
      <c r="G1185" s="243" t="n"/>
      <c r="H1185" s="362" t="n"/>
      <c r="I1185" s="243" t="n"/>
      <c r="J1185" s="243" t="n"/>
      <c r="K1185" s="244" t="n"/>
      <c r="L1185" s="78" t="n"/>
    </row>
    <row r="1186" ht="22" customHeight="1" s="452">
      <c r="A1186" s="359" t="n"/>
      <c r="B1186" s="243" t="n"/>
      <c r="C1186" s="243" t="n"/>
      <c r="D1186" s="243" t="n"/>
      <c r="E1186" s="243" t="n"/>
      <c r="F1186" s="243" t="n"/>
      <c r="G1186" s="243" t="n"/>
      <c r="H1186" s="362" t="n"/>
      <c r="I1186" s="243" t="n"/>
      <c r="J1186" s="243" t="n"/>
      <c r="K1186" s="244" t="n"/>
      <c r="L1186" s="78" t="n"/>
    </row>
    <row r="1187" ht="22" customHeight="1" s="452">
      <c r="A1187" s="359" t="n"/>
      <c r="B1187" s="243" t="n"/>
      <c r="C1187" s="243" t="n"/>
      <c r="D1187" s="243" t="n"/>
      <c r="E1187" s="243" t="n"/>
      <c r="F1187" s="243" t="n"/>
      <c r="G1187" s="243" t="n"/>
      <c r="H1187" s="362" t="n"/>
      <c r="I1187" s="243" t="n"/>
      <c r="J1187" s="243" t="n"/>
      <c r="K1187" s="244" t="n"/>
      <c r="L1187" s="78" t="n"/>
    </row>
    <row r="1188" ht="22" customHeight="1" s="452">
      <c r="A1188" s="359" t="n"/>
      <c r="B1188" s="243" t="n"/>
      <c r="C1188" s="243" t="n"/>
      <c r="D1188" s="243" t="n"/>
      <c r="E1188" s="243" t="n"/>
      <c r="F1188" s="243" t="n"/>
      <c r="G1188" s="243" t="n"/>
      <c r="H1188" s="362" t="n"/>
      <c r="I1188" s="243" t="n"/>
      <c r="J1188" s="243" t="n"/>
      <c r="K1188" s="244" t="n"/>
      <c r="L1188" s="78" t="n"/>
    </row>
    <row r="1189" ht="22" customHeight="1" s="452">
      <c r="A1189" s="359" t="n"/>
      <c r="B1189" s="243" t="n"/>
      <c r="C1189" s="243" t="n"/>
      <c r="D1189" s="243" t="n"/>
      <c r="E1189" s="243" t="n"/>
      <c r="F1189" s="243" t="n"/>
      <c r="G1189" s="243" t="n"/>
      <c r="H1189" s="362" t="n"/>
      <c r="I1189" s="243" t="n"/>
      <c r="J1189" s="243" t="n"/>
      <c r="K1189" s="244" t="n"/>
      <c r="L1189" s="78" t="n"/>
    </row>
    <row r="1190" ht="22" customHeight="1" s="452">
      <c r="A1190" s="359" t="n"/>
      <c r="B1190" s="243" t="n"/>
      <c r="C1190" s="243" t="n"/>
      <c r="D1190" s="243" t="n"/>
      <c r="E1190" s="243" t="n"/>
      <c r="F1190" s="243" t="n"/>
      <c r="G1190" s="243" t="n"/>
      <c r="H1190" s="362" t="n"/>
      <c r="I1190" s="243" t="n"/>
      <c r="J1190" s="243" t="n"/>
      <c r="K1190" s="244" t="n"/>
      <c r="L1190" s="78" t="n"/>
    </row>
    <row r="1191" ht="22" customHeight="1" s="452">
      <c r="A1191" s="359" t="n"/>
      <c r="B1191" s="243" t="n"/>
      <c r="C1191" s="243" t="n"/>
      <c r="D1191" s="243" t="n"/>
      <c r="E1191" s="243" t="n"/>
      <c r="F1191" s="243" t="n"/>
      <c r="G1191" s="243" t="n"/>
      <c r="H1191" s="362" t="n"/>
      <c r="I1191" s="243" t="n"/>
      <c r="J1191" s="243" t="n"/>
      <c r="K1191" s="244" t="n"/>
      <c r="L1191" s="78" t="n"/>
    </row>
    <row r="1192" ht="22" customHeight="1" s="452">
      <c r="A1192" s="359" t="n"/>
      <c r="B1192" s="243" t="n"/>
      <c r="C1192" s="243" t="n"/>
      <c r="D1192" s="243" t="n"/>
      <c r="E1192" s="243" t="n"/>
      <c r="F1192" s="243" t="n"/>
      <c r="G1192" s="243" t="n"/>
      <c r="H1192" s="362" t="n"/>
      <c r="I1192" s="243" t="n"/>
      <c r="J1192" s="243" t="n"/>
      <c r="K1192" s="244" t="n"/>
      <c r="L1192" s="78" t="n"/>
    </row>
    <row r="1193" ht="22" customHeight="1" s="452">
      <c r="A1193" s="359" t="n"/>
      <c r="B1193" s="243" t="n"/>
      <c r="C1193" s="243" t="n"/>
      <c r="D1193" s="243" t="n"/>
      <c r="E1193" s="243" t="n"/>
      <c r="F1193" s="243" t="n"/>
      <c r="G1193" s="243" t="n"/>
      <c r="H1193" s="362" t="n"/>
      <c r="I1193" s="243" t="n"/>
      <c r="J1193" s="243" t="n"/>
      <c r="K1193" s="244" t="n"/>
      <c r="L1193" s="78" t="n"/>
    </row>
    <row r="1194" ht="22" customHeight="1" s="452">
      <c r="A1194" s="359" t="n"/>
      <c r="B1194" s="243" t="n"/>
      <c r="C1194" s="243" t="n"/>
      <c r="D1194" s="243" t="n"/>
      <c r="E1194" s="243" t="n"/>
      <c r="F1194" s="243" t="n"/>
      <c r="G1194" s="243" t="n"/>
      <c r="H1194" s="362" t="n"/>
      <c r="I1194" s="243" t="n"/>
      <c r="J1194" s="243" t="n"/>
      <c r="K1194" s="244" t="n"/>
      <c r="L1194" s="78" t="n"/>
    </row>
    <row r="1195" ht="22" customHeight="1" s="452">
      <c r="A1195" s="359" t="n"/>
      <c r="B1195" s="243" t="n"/>
      <c r="C1195" s="243" t="n"/>
      <c r="D1195" s="243" t="n"/>
      <c r="E1195" s="243" t="n"/>
      <c r="F1195" s="243" t="n"/>
      <c r="G1195" s="243" t="n"/>
      <c r="H1195" s="362" t="n"/>
      <c r="I1195" s="243" t="n"/>
      <c r="J1195" s="243" t="n"/>
      <c r="K1195" s="244" t="n"/>
      <c r="L1195" s="78" t="n"/>
    </row>
    <row r="1196" ht="22" customHeight="1" s="452">
      <c r="A1196" s="359" t="n"/>
      <c r="B1196" s="243" t="n"/>
      <c r="C1196" s="243" t="n"/>
      <c r="D1196" s="243" t="n"/>
      <c r="E1196" s="243" t="n"/>
      <c r="F1196" s="243" t="n"/>
      <c r="G1196" s="243" t="n"/>
      <c r="H1196" s="362" t="n"/>
      <c r="I1196" s="243" t="n"/>
      <c r="J1196" s="243" t="n"/>
      <c r="K1196" s="244" t="n"/>
      <c r="L1196" s="78" t="n"/>
    </row>
    <row r="1197" ht="22" customHeight="1" s="452">
      <c r="A1197" s="359" t="n"/>
      <c r="B1197" s="243" t="n"/>
      <c r="C1197" s="243" t="n"/>
      <c r="D1197" s="243" t="n"/>
      <c r="E1197" s="243" t="n"/>
      <c r="F1197" s="243" t="n"/>
      <c r="G1197" s="243" t="n"/>
      <c r="H1197" s="362" t="n"/>
      <c r="I1197" s="243" t="n"/>
      <c r="J1197" s="243" t="n"/>
      <c r="K1197" s="244" t="n"/>
      <c r="L1197" s="78" t="n"/>
    </row>
    <row r="1198" ht="22" customHeight="1" s="452">
      <c r="A1198" s="359" t="n"/>
      <c r="B1198" s="243" t="n"/>
      <c r="C1198" s="243" t="n"/>
      <c r="D1198" s="243" t="n"/>
      <c r="E1198" s="243" t="n"/>
      <c r="F1198" s="243" t="n"/>
      <c r="G1198" s="243" t="n"/>
      <c r="H1198" s="362" t="n"/>
      <c r="I1198" s="243" t="n"/>
      <c r="J1198" s="243" t="n"/>
      <c r="K1198" s="244" t="n"/>
      <c r="L1198" s="78" t="n"/>
    </row>
    <row r="1199" ht="22" customHeight="1" s="452">
      <c r="A1199" s="359" t="n"/>
      <c r="B1199" s="243" t="n"/>
      <c r="C1199" s="243" t="n"/>
      <c r="D1199" s="243" t="n"/>
      <c r="E1199" s="243" t="n"/>
      <c r="F1199" s="243" t="n"/>
      <c r="G1199" s="243" t="n"/>
      <c r="H1199" s="362" t="n"/>
      <c r="I1199" s="243" t="n"/>
      <c r="J1199" s="243" t="n"/>
      <c r="K1199" s="244" t="n"/>
      <c r="L1199" s="78" t="n"/>
    </row>
    <row r="1200" ht="22" customHeight="1" s="452">
      <c r="A1200" s="359" t="n"/>
      <c r="B1200" s="243" t="n"/>
      <c r="C1200" s="243" t="n"/>
      <c r="D1200" s="243" t="n"/>
      <c r="E1200" s="243" t="n"/>
      <c r="F1200" s="243" t="n"/>
      <c r="G1200" s="243" t="n"/>
      <c r="H1200" s="362" t="n"/>
      <c r="I1200" s="243" t="n"/>
      <c r="J1200" s="243" t="n"/>
      <c r="K1200" s="244" t="n"/>
      <c r="L1200" s="78" t="n"/>
    </row>
    <row r="1201" ht="22" customHeight="1" s="452">
      <c r="A1201" s="359" t="n"/>
      <c r="B1201" s="243" t="n"/>
      <c r="C1201" s="243" t="n"/>
      <c r="D1201" s="243" t="n"/>
      <c r="E1201" s="243" t="n"/>
      <c r="F1201" s="243" t="n"/>
      <c r="G1201" s="243" t="n"/>
      <c r="H1201" s="362" t="n"/>
      <c r="I1201" s="243" t="n"/>
      <c r="J1201" s="243" t="n"/>
      <c r="K1201" s="244" t="n"/>
      <c r="L1201" s="78" t="n"/>
    </row>
    <row r="1202" ht="22" customHeight="1" s="452">
      <c r="A1202" s="359" t="n"/>
      <c r="B1202" s="243" t="n"/>
      <c r="C1202" s="243" t="n"/>
      <c r="D1202" s="243" t="n"/>
      <c r="E1202" s="243" t="n"/>
      <c r="F1202" s="243" t="n"/>
      <c r="G1202" s="243" t="n"/>
      <c r="H1202" s="362" t="n"/>
      <c r="I1202" s="243" t="n"/>
      <c r="J1202" s="243" t="n"/>
      <c r="K1202" s="244" t="n"/>
      <c r="L1202" s="78" t="n"/>
    </row>
    <row r="1203" ht="22" customHeight="1" s="452">
      <c r="A1203" s="359" t="n"/>
      <c r="B1203" s="243" t="n"/>
      <c r="C1203" s="243" t="n"/>
      <c r="D1203" s="243" t="n"/>
      <c r="E1203" s="243" t="n"/>
      <c r="F1203" s="243" t="n"/>
      <c r="G1203" s="243" t="n"/>
      <c r="H1203" s="362" t="n"/>
      <c r="I1203" s="243" t="n"/>
      <c r="J1203" s="243" t="n"/>
      <c r="K1203" s="244" t="n"/>
      <c r="L1203" s="78" t="n"/>
    </row>
    <row r="1204" ht="22" customHeight="1" s="452">
      <c r="A1204" s="359" t="n"/>
      <c r="B1204" s="243" t="n"/>
      <c r="C1204" s="243" t="n"/>
      <c r="D1204" s="243" t="n"/>
      <c r="E1204" s="243" t="n"/>
      <c r="F1204" s="243" t="n"/>
      <c r="G1204" s="243" t="n"/>
      <c r="H1204" s="362" t="n"/>
      <c r="I1204" s="243" t="n"/>
      <c r="J1204" s="243" t="n"/>
      <c r="K1204" s="244" t="n"/>
      <c r="L1204" s="78" t="n"/>
    </row>
    <row r="1205" ht="22" customHeight="1" s="452">
      <c r="A1205" s="359" t="n"/>
      <c r="B1205" s="243" t="n"/>
      <c r="C1205" s="243" t="n"/>
      <c r="D1205" s="243" t="n"/>
      <c r="E1205" s="243" t="n"/>
      <c r="F1205" s="243" t="n"/>
      <c r="G1205" s="243" t="n"/>
      <c r="H1205" s="362" t="n"/>
      <c r="I1205" s="243" t="n"/>
      <c r="J1205" s="243" t="n"/>
      <c r="K1205" s="244" t="n"/>
      <c r="L1205" s="78" t="n"/>
    </row>
    <row r="1206" ht="22" customHeight="1" s="452">
      <c r="A1206" s="359" t="n"/>
      <c r="B1206" s="243" t="n"/>
      <c r="C1206" s="243" t="n"/>
      <c r="D1206" s="243" t="n"/>
      <c r="E1206" s="243" t="n"/>
      <c r="F1206" s="243" t="n"/>
      <c r="G1206" s="243" t="n"/>
      <c r="H1206" s="362" t="n"/>
      <c r="I1206" s="243" t="n"/>
      <c r="J1206" s="243" t="n"/>
      <c r="K1206" s="244" t="n"/>
      <c r="L1206" s="78" t="n"/>
    </row>
    <row r="1207" ht="22" customHeight="1" s="452">
      <c r="A1207" s="359" t="n"/>
      <c r="B1207" s="243" t="n"/>
      <c r="C1207" s="243" t="n"/>
      <c r="D1207" s="243" t="n"/>
      <c r="E1207" s="243" t="n"/>
      <c r="F1207" s="243" t="n"/>
      <c r="G1207" s="243" t="n"/>
      <c r="H1207" s="362" t="n"/>
      <c r="I1207" s="243" t="n"/>
      <c r="J1207" s="243" t="n"/>
      <c r="K1207" s="244" t="n"/>
      <c r="L1207" s="78" t="n"/>
    </row>
    <row r="1208" ht="22" customHeight="1" s="452">
      <c r="A1208" s="359" t="n"/>
      <c r="B1208" s="243" t="n"/>
      <c r="C1208" s="243" t="n"/>
      <c r="D1208" s="243" t="n"/>
      <c r="E1208" s="243" t="n"/>
      <c r="F1208" s="243" t="n"/>
      <c r="G1208" s="243" t="n"/>
      <c r="H1208" s="362" t="n"/>
      <c r="I1208" s="243" t="n"/>
      <c r="J1208" s="243" t="n"/>
      <c r="K1208" s="244" t="n"/>
      <c r="L1208" s="78" t="n"/>
    </row>
    <row r="1209" ht="22" customHeight="1" s="452">
      <c r="A1209" s="359" t="n"/>
      <c r="B1209" s="243" t="n"/>
      <c r="C1209" s="243" t="n"/>
      <c r="D1209" s="243" t="n"/>
      <c r="E1209" s="243" t="n"/>
      <c r="F1209" s="243" t="n"/>
      <c r="G1209" s="243" t="n"/>
      <c r="H1209" s="362" t="n"/>
      <c r="I1209" s="243" t="n"/>
      <c r="J1209" s="243" t="n"/>
      <c r="K1209" s="244" t="n"/>
      <c r="L1209" s="78" t="n"/>
    </row>
    <row r="1210" ht="22" customHeight="1" s="452">
      <c r="A1210" s="359" t="n"/>
      <c r="B1210" s="243" t="n"/>
      <c r="C1210" s="243" t="n"/>
      <c r="D1210" s="243" t="n"/>
      <c r="E1210" s="243" t="n"/>
      <c r="F1210" s="243" t="n"/>
      <c r="G1210" s="243" t="n"/>
      <c r="H1210" s="362" t="n"/>
      <c r="I1210" s="243" t="n"/>
      <c r="J1210" s="243" t="n"/>
      <c r="K1210" s="244" t="n"/>
      <c r="L1210" s="78" t="n"/>
    </row>
    <row r="1211" ht="22" customHeight="1" s="452">
      <c r="A1211" s="359" t="n"/>
      <c r="B1211" s="243" t="n"/>
      <c r="C1211" s="243" t="n"/>
      <c r="D1211" s="243" t="n"/>
      <c r="E1211" s="243" t="n"/>
      <c r="F1211" s="243" t="n"/>
      <c r="G1211" s="243" t="n"/>
      <c r="H1211" s="362" t="n"/>
      <c r="I1211" s="243" t="n"/>
      <c r="J1211" s="243" t="n"/>
      <c r="K1211" s="244" t="n"/>
      <c r="L1211" s="78" t="n"/>
    </row>
    <row r="1212" ht="22" customHeight="1" s="452">
      <c r="A1212" s="359" t="n"/>
      <c r="B1212" s="243" t="n"/>
      <c r="C1212" s="243" t="n"/>
      <c r="D1212" s="243" t="n"/>
      <c r="E1212" s="243" t="n"/>
      <c r="F1212" s="243" t="n"/>
      <c r="G1212" s="243" t="n"/>
      <c r="H1212" s="362" t="n"/>
      <c r="I1212" s="243" t="n"/>
      <c r="J1212" s="243" t="n"/>
      <c r="K1212" s="244" t="n"/>
      <c r="L1212" s="78" t="n"/>
    </row>
    <row r="1213" ht="22" customHeight="1" s="452">
      <c r="A1213" s="359" t="n"/>
      <c r="B1213" s="243" t="n"/>
      <c r="C1213" s="243" t="n"/>
      <c r="D1213" s="243" t="n"/>
      <c r="E1213" s="243" t="n"/>
      <c r="F1213" s="243" t="n"/>
      <c r="G1213" s="243" t="n"/>
      <c r="H1213" s="362" t="n"/>
      <c r="I1213" s="243" t="n"/>
      <c r="J1213" s="243" t="n"/>
      <c r="K1213" s="244" t="n"/>
      <c r="L1213" s="78" t="n"/>
    </row>
    <row r="1214" ht="22" customHeight="1" s="452">
      <c r="A1214" s="359" t="n"/>
      <c r="B1214" s="243" t="n"/>
      <c r="C1214" s="243" t="n"/>
      <c r="D1214" s="243" t="n"/>
      <c r="E1214" s="243" t="n"/>
      <c r="F1214" s="243" t="n"/>
      <c r="G1214" s="243" t="n"/>
      <c r="H1214" s="362" t="n"/>
      <c r="I1214" s="243" t="n"/>
      <c r="J1214" s="243" t="n"/>
      <c r="K1214" s="244" t="n"/>
      <c r="L1214" s="78" t="n"/>
    </row>
    <row r="1215" ht="22" customHeight="1" s="452">
      <c r="A1215" s="359" t="n"/>
      <c r="B1215" s="243" t="n"/>
      <c r="C1215" s="243" t="n"/>
      <c r="D1215" s="243" t="n"/>
      <c r="E1215" s="243" t="n"/>
      <c r="F1215" s="243" t="n"/>
      <c r="G1215" s="243" t="n"/>
      <c r="H1215" s="362" t="n"/>
      <c r="I1215" s="243" t="n"/>
      <c r="J1215" s="243" t="n"/>
      <c r="K1215" s="244" t="n"/>
      <c r="L1215" s="78" t="n"/>
    </row>
    <row r="1216" ht="22" customHeight="1" s="452">
      <c r="A1216" s="359" t="n"/>
      <c r="B1216" s="243" t="n"/>
      <c r="C1216" s="243" t="n"/>
      <c r="D1216" s="243" t="n"/>
      <c r="E1216" s="243" t="n"/>
      <c r="F1216" s="243" t="n"/>
      <c r="G1216" s="243" t="n"/>
      <c r="H1216" s="362" t="n"/>
      <c r="I1216" s="243" t="n"/>
      <c r="J1216" s="243" t="n"/>
      <c r="K1216" s="244" t="n"/>
      <c r="L1216" s="78" t="n"/>
    </row>
    <row r="1217" ht="22" customHeight="1" s="452">
      <c r="A1217" s="359" t="n"/>
      <c r="B1217" s="243" t="n"/>
      <c r="C1217" s="243" t="n"/>
      <c r="D1217" s="243" t="n"/>
      <c r="E1217" s="243" t="n"/>
      <c r="F1217" s="243" t="n"/>
      <c r="G1217" s="243" t="n"/>
      <c r="H1217" s="362" t="n"/>
      <c r="I1217" s="243" t="n"/>
      <c r="J1217" s="243" t="n"/>
      <c r="K1217" s="244" t="n"/>
      <c r="L1217" s="78" t="n"/>
    </row>
    <row r="1218" ht="22" customHeight="1" s="452">
      <c r="A1218" s="359" t="n"/>
      <c r="B1218" s="243" t="n"/>
      <c r="C1218" s="243" t="n"/>
      <c r="D1218" s="243" t="n"/>
      <c r="E1218" s="243" t="n"/>
      <c r="F1218" s="243" t="n"/>
      <c r="G1218" s="243" t="n"/>
      <c r="H1218" s="362" t="n"/>
      <c r="I1218" s="243" t="n"/>
      <c r="J1218" s="243" t="n"/>
      <c r="K1218" s="244" t="n"/>
      <c r="L1218" s="78" t="n"/>
    </row>
    <row r="1219" ht="22" customHeight="1" s="452">
      <c r="A1219" s="359" t="n"/>
      <c r="B1219" s="243" t="n"/>
      <c r="C1219" s="243" t="n"/>
      <c r="D1219" s="243" t="n"/>
      <c r="E1219" s="243" t="n"/>
      <c r="F1219" s="243" t="n"/>
      <c r="G1219" s="243" t="n"/>
      <c r="H1219" s="362" t="n"/>
      <c r="I1219" s="243" t="n"/>
      <c r="J1219" s="243" t="n"/>
      <c r="K1219" s="244" t="n"/>
      <c r="L1219" s="78" t="n"/>
    </row>
    <row r="1220" ht="22" customHeight="1" s="452">
      <c r="A1220" s="359" t="n"/>
      <c r="B1220" s="243" t="n"/>
      <c r="C1220" s="243" t="n"/>
      <c r="D1220" s="243" t="n"/>
      <c r="E1220" s="243" t="n"/>
      <c r="F1220" s="243" t="n"/>
      <c r="G1220" s="243" t="n"/>
      <c r="H1220" s="362" t="n"/>
      <c r="I1220" s="243" t="n"/>
      <c r="J1220" s="243" t="n"/>
      <c r="K1220" s="244" t="n"/>
      <c r="L1220" s="78" t="n"/>
    </row>
    <row r="1221" ht="22" customHeight="1" s="452">
      <c r="A1221" s="359" t="n"/>
      <c r="B1221" s="243" t="n"/>
      <c r="C1221" s="243" t="n"/>
      <c r="D1221" s="243" t="n"/>
      <c r="E1221" s="243" t="n"/>
      <c r="F1221" s="243" t="n"/>
      <c r="G1221" s="243" t="n"/>
      <c r="H1221" s="362" t="n"/>
      <c r="I1221" s="243" t="n"/>
      <c r="J1221" s="243" t="n"/>
      <c r="K1221" s="244" t="n"/>
      <c r="L1221" s="78" t="n"/>
    </row>
    <row r="1222" ht="22" customHeight="1" s="452">
      <c r="A1222" s="359" t="n"/>
      <c r="B1222" s="243" t="n"/>
      <c r="C1222" s="243" t="n"/>
      <c r="D1222" s="243" t="n"/>
      <c r="E1222" s="243" t="n"/>
      <c r="F1222" s="243" t="n"/>
      <c r="G1222" s="243" t="n"/>
      <c r="H1222" s="362" t="n"/>
      <c r="I1222" s="243" t="n"/>
      <c r="J1222" s="243" t="n"/>
      <c r="K1222" s="244" t="n"/>
      <c r="L1222" s="78" t="n"/>
    </row>
    <row r="1223" ht="22" customHeight="1" s="452">
      <c r="A1223" s="359" t="n"/>
      <c r="B1223" s="243" t="n"/>
      <c r="C1223" s="243" t="n"/>
      <c r="D1223" s="243" t="n"/>
      <c r="E1223" s="243" t="n"/>
      <c r="F1223" s="243" t="n"/>
      <c r="G1223" s="243" t="n"/>
      <c r="H1223" s="362" t="n"/>
      <c r="I1223" s="243" t="n"/>
      <c r="J1223" s="243" t="n"/>
      <c r="K1223" s="244" t="n"/>
      <c r="L1223" s="78" t="n"/>
    </row>
    <row r="1224" ht="22" customHeight="1" s="452">
      <c r="A1224" s="359" t="n"/>
      <c r="B1224" s="243" t="n"/>
      <c r="C1224" s="243" t="n"/>
      <c r="D1224" s="243" t="n"/>
      <c r="E1224" s="243" t="n"/>
      <c r="F1224" s="243" t="n"/>
      <c r="G1224" s="243" t="n"/>
      <c r="H1224" s="362" t="n"/>
      <c r="I1224" s="243" t="n"/>
      <c r="J1224" s="243" t="n"/>
      <c r="K1224" s="244" t="n"/>
      <c r="L1224" s="78" t="n"/>
    </row>
    <row r="1225" ht="22" customHeight="1" s="452">
      <c r="A1225" s="359" t="n"/>
      <c r="B1225" s="243" t="n"/>
      <c r="C1225" s="243" t="n"/>
      <c r="D1225" s="243" t="n"/>
      <c r="E1225" s="243" t="n"/>
      <c r="F1225" s="243" t="n"/>
      <c r="G1225" s="243" t="n"/>
      <c r="H1225" s="362" t="n"/>
      <c r="I1225" s="243" t="n"/>
      <c r="J1225" s="243" t="n"/>
      <c r="K1225" s="244" t="n"/>
      <c r="L1225" s="78" t="n"/>
    </row>
    <row r="1226" ht="22" customHeight="1" s="452">
      <c r="A1226" s="359" t="n"/>
      <c r="B1226" s="243" t="n"/>
      <c r="C1226" s="243" t="n"/>
      <c r="D1226" s="243" t="n"/>
      <c r="E1226" s="243" t="n"/>
      <c r="F1226" s="243" t="n"/>
      <c r="G1226" s="243" t="n"/>
      <c r="H1226" s="362" t="n"/>
      <c r="I1226" s="243" t="n"/>
      <c r="J1226" s="243" t="n"/>
      <c r="K1226" s="244" t="n"/>
      <c r="L1226" s="78" t="n"/>
    </row>
    <row r="1227" ht="22" customHeight="1" s="452">
      <c r="A1227" s="359" t="n"/>
      <c r="B1227" s="243" t="n"/>
      <c r="C1227" s="243" t="n"/>
      <c r="D1227" s="243" t="n"/>
      <c r="E1227" s="243" t="n"/>
      <c r="F1227" s="243" t="n"/>
      <c r="G1227" s="243" t="n"/>
      <c r="H1227" s="362" t="n"/>
      <c r="I1227" s="243" t="n"/>
      <c r="J1227" s="243" t="n"/>
      <c r="K1227" s="244" t="n"/>
      <c r="L1227" s="78" t="n"/>
    </row>
    <row r="1228" ht="22" customHeight="1" s="452">
      <c r="A1228" s="359" t="n"/>
      <c r="B1228" s="243" t="n"/>
      <c r="C1228" s="243" t="n"/>
      <c r="D1228" s="243" t="n"/>
      <c r="E1228" s="243" t="n"/>
      <c r="F1228" s="243" t="n"/>
      <c r="G1228" s="243" t="n"/>
      <c r="H1228" s="362" t="n"/>
      <c r="I1228" s="243" t="n"/>
      <c r="J1228" s="243" t="n"/>
      <c r="K1228" s="244" t="n"/>
      <c r="L1228" s="78" t="n"/>
    </row>
    <row r="1229" ht="22" customHeight="1" s="452">
      <c r="A1229" s="359" t="n"/>
      <c r="B1229" s="243" t="n"/>
      <c r="C1229" s="243" t="n"/>
      <c r="D1229" s="243" t="n"/>
      <c r="E1229" s="243" t="n"/>
      <c r="F1229" s="243" t="n"/>
      <c r="G1229" s="243" t="n"/>
      <c r="H1229" s="362" t="n"/>
      <c r="I1229" s="243" t="n"/>
      <c r="J1229" s="243" t="n"/>
      <c r="K1229" s="244" t="n"/>
      <c r="L1229" s="78" t="n"/>
    </row>
    <row r="1230" ht="22" customHeight="1" s="452">
      <c r="A1230" s="359" t="n"/>
      <c r="B1230" s="243" t="n"/>
      <c r="C1230" s="243" t="n"/>
      <c r="D1230" s="243" t="n"/>
      <c r="E1230" s="243" t="n"/>
      <c r="F1230" s="243" t="n"/>
      <c r="G1230" s="243" t="n"/>
      <c r="H1230" s="362" t="n"/>
      <c r="I1230" s="243" t="n"/>
      <c r="J1230" s="243" t="n"/>
      <c r="K1230" s="244" t="n"/>
      <c r="L1230" s="78" t="n"/>
    </row>
    <row r="1231" ht="22" customHeight="1" s="452">
      <c r="A1231" s="359" t="n"/>
      <c r="B1231" s="243" t="n"/>
      <c r="C1231" s="243" t="n"/>
      <c r="D1231" s="243" t="n"/>
      <c r="E1231" s="243" t="n"/>
      <c r="F1231" s="243" t="n"/>
      <c r="G1231" s="243" t="n"/>
      <c r="H1231" s="362" t="n"/>
      <c r="I1231" s="243" t="n"/>
      <c r="J1231" s="243" t="n"/>
      <c r="K1231" s="244" t="n"/>
      <c r="L1231" s="78" t="n"/>
    </row>
    <row r="1232" ht="22" customHeight="1" s="452">
      <c r="A1232" s="359" t="n"/>
      <c r="B1232" s="243" t="n"/>
      <c r="C1232" s="243" t="n"/>
      <c r="D1232" s="243" t="n"/>
      <c r="E1232" s="243" t="n"/>
      <c r="F1232" s="243" t="n"/>
      <c r="G1232" s="243" t="n"/>
      <c r="H1232" s="362" t="n"/>
      <c r="I1232" s="243" t="n"/>
      <c r="J1232" s="243" t="n"/>
      <c r="K1232" s="244" t="n"/>
      <c r="L1232" s="78" t="n"/>
    </row>
    <row r="1233" ht="22" customHeight="1" s="452">
      <c r="A1233" s="359" t="n"/>
      <c r="B1233" s="243" t="n"/>
      <c r="C1233" s="243" t="n"/>
      <c r="D1233" s="243" t="n"/>
      <c r="E1233" s="243" t="n"/>
      <c r="F1233" s="243" t="n"/>
      <c r="G1233" s="243" t="n"/>
      <c r="H1233" s="362" t="n"/>
      <c r="I1233" s="243" t="n"/>
      <c r="J1233" s="243" t="n"/>
      <c r="K1233" s="244" t="n"/>
      <c r="L1233" s="78" t="n"/>
    </row>
    <row r="1234" ht="22" customHeight="1" s="452">
      <c r="A1234" s="359" t="n"/>
      <c r="B1234" s="243" t="n"/>
      <c r="C1234" s="243" t="n"/>
      <c r="D1234" s="243" t="n"/>
      <c r="E1234" s="243" t="n"/>
      <c r="F1234" s="243" t="n"/>
      <c r="G1234" s="243" t="n"/>
      <c r="H1234" s="362" t="n"/>
      <c r="I1234" s="243" t="n"/>
      <c r="J1234" s="243" t="n"/>
      <c r="K1234" s="244" t="n"/>
      <c r="L1234" s="78" t="n"/>
    </row>
    <row r="1235" ht="22" customHeight="1" s="452">
      <c r="A1235" s="359" t="n"/>
      <c r="B1235" s="243" t="n"/>
      <c r="C1235" s="243" t="n"/>
      <c r="D1235" s="243" t="n"/>
      <c r="E1235" s="243" t="n"/>
      <c r="F1235" s="243" t="n"/>
      <c r="G1235" s="243" t="n"/>
      <c r="H1235" s="362" t="n"/>
      <c r="I1235" s="243" t="n"/>
      <c r="J1235" s="243" t="n"/>
      <c r="K1235" s="244" t="n"/>
      <c r="L1235" s="78" t="n"/>
    </row>
    <row r="1236" ht="22" customHeight="1" s="452">
      <c r="A1236" s="359" t="n"/>
      <c r="B1236" s="243" t="n"/>
      <c r="C1236" s="243" t="n"/>
      <c r="D1236" s="243" t="n"/>
      <c r="E1236" s="243" t="n"/>
      <c r="F1236" s="243" t="n"/>
      <c r="G1236" s="243" t="n"/>
      <c r="H1236" s="362" t="n"/>
      <c r="I1236" s="243" t="n"/>
      <c r="J1236" s="243" t="n"/>
      <c r="K1236" s="244" t="n"/>
      <c r="L1236" s="78" t="n"/>
    </row>
    <row r="1237" ht="22" customHeight="1" s="452">
      <c r="A1237" s="359" t="n"/>
      <c r="B1237" s="243" t="n"/>
      <c r="C1237" s="243" t="n"/>
      <c r="D1237" s="243" t="n"/>
      <c r="E1237" s="243" t="n"/>
      <c r="F1237" s="243" t="n"/>
      <c r="G1237" s="243" t="n"/>
      <c r="H1237" s="362" t="n"/>
      <c r="I1237" s="243" t="n"/>
      <c r="J1237" s="243" t="n"/>
      <c r="K1237" s="244" t="n"/>
      <c r="L1237" s="78" t="n"/>
    </row>
    <row r="1238" ht="22" customHeight="1" s="452">
      <c r="A1238" s="359" t="n"/>
      <c r="B1238" s="243" t="n"/>
      <c r="C1238" s="243" t="n"/>
      <c r="D1238" s="243" t="n"/>
      <c r="E1238" s="243" t="n"/>
      <c r="F1238" s="243" t="n"/>
      <c r="G1238" s="243" t="n"/>
      <c r="H1238" s="362" t="n"/>
      <c r="I1238" s="243" t="n"/>
      <c r="J1238" s="243" t="n"/>
      <c r="K1238" s="244" t="n"/>
      <c r="L1238" s="78" t="n"/>
    </row>
    <row r="1239" ht="22" customHeight="1" s="452">
      <c r="A1239" s="359" t="n"/>
      <c r="B1239" s="243" t="n"/>
      <c r="C1239" s="243" t="n"/>
      <c r="D1239" s="243" t="n"/>
      <c r="E1239" s="243" t="n"/>
      <c r="F1239" s="243" t="n"/>
      <c r="G1239" s="243" t="n"/>
      <c r="H1239" s="362" t="n"/>
      <c r="I1239" s="243" t="n"/>
      <c r="J1239" s="243" t="n"/>
      <c r="K1239" s="244" t="n"/>
      <c r="L1239" s="78" t="n"/>
    </row>
    <row r="1240" ht="22" customHeight="1" s="452">
      <c r="A1240" s="359" t="n"/>
      <c r="B1240" s="243" t="n"/>
      <c r="C1240" s="243" t="n"/>
      <c r="D1240" s="243" t="n"/>
      <c r="E1240" s="243" t="n"/>
      <c r="F1240" s="243" t="n"/>
      <c r="G1240" s="243" t="n"/>
      <c r="H1240" s="362" t="n"/>
      <c r="I1240" s="243" t="n"/>
      <c r="J1240" s="243" t="n"/>
      <c r="K1240" s="244" t="n"/>
      <c r="L1240" s="78" t="n"/>
    </row>
    <row r="1241" ht="22" customHeight="1" s="452">
      <c r="A1241" s="359" t="n"/>
      <c r="B1241" s="243" t="n"/>
      <c r="C1241" s="243" t="n"/>
      <c r="D1241" s="243" t="n"/>
      <c r="E1241" s="243" t="n"/>
      <c r="F1241" s="243" t="n"/>
      <c r="G1241" s="243" t="n"/>
      <c r="H1241" s="362" t="n"/>
      <c r="I1241" s="243" t="n"/>
      <c r="J1241" s="243" t="n"/>
      <c r="K1241" s="244" t="n"/>
      <c r="L1241" s="78" t="n"/>
    </row>
    <row r="1242" ht="22" customHeight="1" s="452">
      <c r="A1242" s="359" t="n"/>
      <c r="B1242" s="243" t="n"/>
      <c r="C1242" s="243" t="n"/>
      <c r="D1242" s="243" t="n"/>
      <c r="E1242" s="243" t="n"/>
      <c r="F1242" s="243" t="n"/>
      <c r="G1242" s="243" t="n"/>
      <c r="H1242" s="362" t="n"/>
      <c r="I1242" s="243" t="n"/>
      <c r="J1242" s="243" t="n"/>
      <c r="K1242" s="244" t="n"/>
      <c r="L1242" s="78" t="n"/>
    </row>
    <row r="1243" ht="22" customHeight="1" s="452">
      <c r="A1243" s="359" t="n"/>
      <c r="B1243" s="243" t="n"/>
      <c r="C1243" s="243" t="n"/>
      <c r="D1243" s="243" t="n"/>
      <c r="E1243" s="243" t="n"/>
      <c r="F1243" s="243" t="n"/>
      <c r="G1243" s="243" t="n"/>
      <c r="H1243" s="362" t="n"/>
      <c r="I1243" s="243" t="n"/>
      <c r="J1243" s="243" t="n"/>
      <c r="K1243" s="244" t="n"/>
      <c r="L1243" s="78" t="n"/>
    </row>
    <row r="1244" ht="22" customHeight="1" s="452">
      <c r="A1244" s="359" t="n"/>
      <c r="B1244" s="243" t="n"/>
      <c r="C1244" s="243" t="n"/>
      <c r="D1244" s="243" t="n"/>
      <c r="E1244" s="243" t="n"/>
      <c r="F1244" s="243" t="n"/>
      <c r="G1244" s="243" t="n"/>
      <c r="H1244" s="362" t="n"/>
      <c r="I1244" s="243" t="n"/>
      <c r="J1244" s="243" t="n"/>
      <c r="K1244" s="244" t="n"/>
      <c r="L1244" s="78" t="n"/>
    </row>
    <row r="1245" ht="22" customHeight="1" s="452">
      <c r="A1245" s="359" t="n"/>
      <c r="B1245" s="243" t="n"/>
      <c r="C1245" s="243" t="n"/>
      <c r="D1245" s="243" t="n"/>
      <c r="E1245" s="243" t="n"/>
      <c r="F1245" s="243" t="n"/>
      <c r="G1245" s="243" t="n"/>
      <c r="H1245" s="362" t="n"/>
      <c r="I1245" s="243" t="n"/>
      <c r="J1245" s="243" t="n"/>
      <c r="K1245" s="244" t="n"/>
      <c r="L1245" s="78" t="n"/>
    </row>
    <row r="1246" ht="22" customHeight="1" s="452">
      <c r="A1246" s="359" t="n"/>
      <c r="B1246" s="243" t="n"/>
      <c r="C1246" s="243" t="n"/>
      <c r="D1246" s="243" t="n"/>
      <c r="E1246" s="243" t="n"/>
      <c r="F1246" s="243" t="n"/>
      <c r="G1246" s="243" t="n"/>
      <c r="H1246" s="362" t="n"/>
      <c r="I1246" s="243" t="n"/>
      <c r="J1246" s="243" t="n"/>
      <c r="K1246" s="244" t="n"/>
      <c r="L1246" s="78" t="n"/>
    </row>
    <row r="1247" ht="22" customHeight="1" s="452">
      <c r="A1247" s="359" t="n"/>
      <c r="B1247" s="243" t="n"/>
      <c r="C1247" s="243" t="n"/>
      <c r="D1247" s="243" t="n"/>
      <c r="E1247" s="243" t="n"/>
      <c r="F1247" s="243" t="n"/>
      <c r="G1247" s="243" t="n"/>
      <c r="H1247" s="362" t="n"/>
      <c r="I1247" s="243" t="n"/>
      <c r="J1247" s="243" t="n"/>
      <c r="K1247" s="244" t="n"/>
      <c r="L1247" s="78" t="n"/>
    </row>
    <row r="1248" ht="22" customHeight="1" s="452">
      <c r="A1248" s="359" t="n"/>
      <c r="B1248" s="243" t="n"/>
      <c r="C1248" s="243" t="n"/>
      <c r="D1248" s="243" t="n"/>
      <c r="E1248" s="243" t="n"/>
      <c r="F1248" s="243" t="n"/>
      <c r="G1248" s="243" t="n"/>
      <c r="H1248" s="362" t="n"/>
      <c r="I1248" s="243" t="n"/>
      <c r="J1248" s="243" t="n"/>
      <c r="K1248" s="244" t="n"/>
      <c r="L1248" s="78" t="n"/>
    </row>
    <row r="1249" ht="22" customHeight="1" s="452">
      <c r="A1249" s="359" t="n"/>
      <c r="B1249" s="243" t="n"/>
      <c r="C1249" s="243" t="n"/>
      <c r="D1249" s="243" t="n"/>
      <c r="E1249" s="243" t="n"/>
      <c r="F1249" s="243" t="n"/>
      <c r="G1249" s="243" t="n"/>
      <c r="H1249" s="362" t="n"/>
      <c r="I1249" s="243" t="n"/>
      <c r="J1249" s="243" t="n"/>
      <c r="K1249" s="244" t="n"/>
      <c r="L1249" s="78" t="n"/>
    </row>
    <row r="1250" ht="22" customHeight="1" s="452">
      <c r="A1250" s="359" t="n"/>
      <c r="B1250" s="243" t="n"/>
      <c r="C1250" s="243" t="n"/>
      <c r="D1250" s="243" t="n"/>
      <c r="E1250" s="243" t="n"/>
      <c r="F1250" s="243" t="n"/>
      <c r="G1250" s="243" t="n"/>
      <c r="H1250" s="362" t="n"/>
      <c r="I1250" s="243" t="n"/>
      <c r="J1250" s="243" t="n"/>
      <c r="K1250" s="244" t="n"/>
      <c r="L1250" s="78" t="n"/>
    </row>
    <row r="1251" ht="22" customHeight="1" s="452">
      <c r="A1251" s="359" t="n"/>
      <c r="B1251" s="243" t="n"/>
      <c r="C1251" s="243" t="n"/>
      <c r="D1251" s="243" t="n"/>
      <c r="E1251" s="243" t="n"/>
      <c r="F1251" s="243" t="n"/>
      <c r="G1251" s="243" t="n"/>
      <c r="H1251" s="362" t="n"/>
      <c r="I1251" s="243" t="n"/>
      <c r="J1251" s="243" t="n"/>
      <c r="K1251" s="244" t="n"/>
      <c r="L1251" s="78" t="n"/>
    </row>
    <row r="1252" ht="22" customHeight="1" s="452">
      <c r="A1252" s="359" t="n"/>
      <c r="B1252" s="243" t="n"/>
      <c r="C1252" s="243" t="n"/>
      <c r="D1252" s="243" t="n"/>
      <c r="E1252" s="243" t="n"/>
      <c r="F1252" s="243" t="n"/>
      <c r="G1252" s="243" t="n"/>
      <c r="H1252" s="362" t="n"/>
      <c r="I1252" s="243" t="n"/>
      <c r="J1252" s="243" t="n"/>
      <c r="K1252" s="244" t="n"/>
      <c r="L1252" s="78" t="n"/>
    </row>
    <row r="1253" ht="22" customHeight="1" s="452">
      <c r="A1253" s="359" t="n"/>
      <c r="B1253" s="243" t="n"/>
      <c r="C1253" s="243" t="n"/>
      <c r="D1253" s="243" t="n"/>
      <c r="E1253" s="243" t="n"/>
      <c r="F1253" s="243" t="n"/>
      <c r="G1253" s="243" t="n"/>
      <c r="H1253" s="362" t="n"/>
      <c r="I1253" s="243" t="n"/>
      <c r="J1253" s="243" t="n"/>
      <c r="K1253" s="244" t="n"/>
      <c r="L1253" s="78" t="n"/>
    </row>
    <row r="1254" ht="22" customHeight="1" s="452">
      <c r="A1254" s="359" t="n"/>
      <c r="B1254" s="243" t="n"/>
      <c r="C1254" s="243" t="n"/>
      <c r="D1254" s="243" t="n"/>
      <c r="E1254" s="243" t="n"/>
      <c r="F1254" s="243" t="n"/>
      <c r="G1254" s="243" t="n"/>
      <c r="H1254" s="362" t="n"/>
      <c r="I1254" s="243" t="n"/>
      <c r="J1254" s="243" t="n"/>
      <c r="K1254" s="244" t="n"/>
      <c r="L1254" s="78" t="n"/>
    </row>
    <row r="1255" ht="22" customHeight="1" s="452">
      <c r="A1255" s="359" t="n"/>
      <c r="B1255" s="243" t="n"/>
      <c r="C1255" s="243" t="n"/>
      <c r="D1255" s="243" t="n"/>
      <c r="E1255" s="243" t="n"/>
      <c r="F1255" s="243" t="n"/>
      <c r="G1255" s="243" t="n"/>
      <c r="H1255" s="362" t="n"/>
      <c r="I1255" s="243" t="n"/>
      <c r="J1255" s="243" t="n"/>
      <c r="K1255" s="244" t="n"/>
      <c r="L1255" s="78" t="n"/>
    </row>
    <row r="1256" ht="22" customHeight="1" s="452">
      <c r="A1256" s="359" t="n"/>
      <c r="B1256" s="243" t="n"/>
      <c r="C1256" s="243" t="n"/>
      <c r="D1256" s="243" t="n"/>
      <c r="E1256" s="243" t="n"/>
      <c r="F1256" s="243" t="n"/>
      <c r="G1256" s="243" t="n"/>
      <c r="H1256" s="362" t="n"/>
      <c r="I1256" s="243" t="n"/>
      <c r="J1256" s="243" t="n"/>
      <c r="K1256" s="244" t="n"/>
      <c r="L1256" s="78" t="n"/>
    </row>
    <row r="1257" ht="22" customHeight="1" s="452">
      <c r="A1257" s="359" t="n"/>
      <c r="B1257" s="243" t="n"/>
      <c r="C1257" s="243" t="n"/>
      <c r="D1257" s="243" t="n"/>
      <c r="E1257" s="243" t="n"/>
      <c r="F1257" s="243" t="n"/>
      <c r="G1257" s="243" t="n"/>
      <c r="H1257" s="362" t="n"/>
      <c r="I1257" s="243" t="n"/>
      <c r="J1257" s="243" t="n"/>
      <c r="K1257" s="244" t="n"/>
      <c r="L1257" s="78" t="n"/>
    </row>
    <row r="1258" ht="22" customHeight="1" s="452">
      <c r="A1258" s="359" t="n"/>
      <c r="B1258" s="243" t="n"/>
      <c r="C1258" s="243" t="n"/>
      <c r="D1258" s="243" t="n"/>
      <c r="E1258" s="243" t="n"/>
      <c r="F1258" s="243" t="n"/>
      <c r="G1258" s="243" t="n"/>
      <c r="H1258" s="362" t="n"/>
      <c r="I1258" s="243" t="n"/>
      <c r="J1258" s="243" t="n"/>
      <c r="K1258" s="244" t="n"/>
      <c r="L1258" s="78" t="n"/>
    </row>
    <row r="1259" ht="22" customHeight="1" s="452">
      <c r="A1259" s="359" t="n"/>
      <c r="B1259" s="243" t="n"/>
      <c r="C1259" s="243" t="n"/>
      <c r="D1259" s="243" t="n"/>
      <c r="E1259" s="243" t="n"/>
      <c r="F1259" s="243" t="n"/>
      <c r="G1259" s="243" t="n"/>
      <c r="H1259" s="362" t="n"/>
      <c r="I1259" s="243" t="n"/>
      <c r="J1259" s="243" t="n"/>
      <c r="K1259" s="244" t="n"/>
      <c r="L1259" s="78" t="n"/>
    </row>
    <row r="1260" ht="22" customHeight="1" s="452">
      <c r="A1260" s="359" t="n"/>
      <c r="B1260" s="243" t="n"/>
      <c r="C1260" s="243" t="n"/>
      <c r="D1260" s="243" t="n"/>
      <c r="E1260" s="243" t="n"/>
      <c r="F1260" s="243" t="n"/>
      <c r="G1260" s="243" t="n"/>
      <c r="H1260" s="362" t="n"/>
      <c r="I1260" s="243" t="n"/>
      <c r="J1260" s="243" t="n"/>
      <c r="K1260" s="244" t="n"/>
      <c r="L1260" s="78" t="n"/>
    </row>
    <row r="1261" ht="22" customHeight="1" s="452">
      <c r="A1261" s="359" t="n"/>
      <c r="B1261" s="243" t="n"/>
      <c r="C1261" s="243" t="n"/>
      <c r="D1261" s="243" t="n"/>
      <c r="E1261" s="243" t="n"/>
      <c r="F1261" s="243" t="n"/>
      <c r="G1261" s="243" t="n"/>
      <c r="H1261" s="362" t="n"/>
      <c r="I1261" s="243" t="n"/>
      <c r="J1261" s="243" t="n"/>
      <c r="K1261" s="244" t="n"/>
      <c r="L1261" s="78" t="n"/>
    </row>
    <row r="1262" ht="22" customHeight="1" s="452">
      <c r="A1262" s="359" t="n"/>
      <c r="B1262" s="243" t="n"/>
      <c r="C1262" s="243" t="n"/>
      <c r="D1262" s="243" t="n"/>
      <c r="E1262" s="243" t="n"/>
      <c r="F1262" s="243" t="n"/>
      <c r="G1262" s="243" t="n"/>
      <c r="H1262" s="362" t="n"/>
      <c r="I1262" s="243" t="n"/>
      <c r="J1262" s="243" t="n"/>
      <c r="K1262" s="244" t="n"/>
      <c r="L1262" s="78" t="n"/>
    </row>
    <row r="1263" ht="22" customHeight="1" s="452">
      <c r="A1263" s="359" t="n"/>
      <c r="B1263" s="243" t="n"/>
      <c r="C1263" s="243" t="n"/>
      <c r="D1263" s="243" t="n"/>
      <c r="E1263" s="243" t="n"/>
      <c r="F1263" s="243" t="n"/>
      <c r="G1263" s="243" t="n"/>
      <c r="H1263" s="362" t="n"/>
      <c r="I1263" s="243" t="n"/>
      <c r="J1263" s="243" t="n"/>
      <c r="K1263" s="244" t="n"/>
      <c r="L1263" s="78" t="n"/>
    </row>
    <row r="1264" ht="22" customHeight="1" s="452">
      <c r="A1264" s="359" t="n"/>
      <c r="B1264" s="243" t="n"/>
      <c r="C1264" s="243" t="n"/>
      <c r="D1264" s="243" t="n"/>
      <c r="E1264" s="243" t="n"/>
      <c r="F1264" s="243" t="n"/>
      <c r="G1264" s="243" t="n"/>
      <c r="H1264" s="362" t="n"/>
      <c r="I1264" s="243" t="n"/>
      <c r="J1264" s="243" t="n"/>
      <c r="K1264" s="244" t="n"/>
      <c r="L1264" s="78" t="n"/>
    </row>
    <row r="1265" ht="22" customHeight="1" s="452">
      <c r="A1265" s="359" t="n"/>
      <c r="B1265" s="243" t="n"/>
      <c r="C1265" s="243" t="n"/>
      <c r="D1265" s="243" t="n"/>
      <c r="E1265" s="243" t="n"/>
      <c r="F1265" s="243" t="n"/>
      <c r="G1265" s="243" t="n"/>
      <c r="H1265" s="362" t="n"/>
      <c r="I1265" s="243" t="n"/>
      <c r="J1265" s="243" t="n"/>
      <c r="K1265" s="244" t="n"/>
      <c r="L1265" s="78" t="n"/>
    </row>
    <row r="1266" ht="22" customHeight="1" s="452">
      <c r="A1266" s="359" t="n"/>
      <c r="B1266" s="243" t="n"/>
      <c r="C1266" s="243" t="n"/>
      <c r="D1266" s="243" t="n"/>
      <c r="E1266" s="243" t="n"/>
      <c r="F1266" s="243" t="n"/>
      <c r="G1266" s="243" t="n"/>
      <c r="H1266" s="362" t="n"/>
      <c r="I1266" s="243" t="n"/>
      <c r="J1266" s="243" t="n"/>
      <c r="K1266" s="244" t="n"/>
      <c r="L1266" s="78" t="n"/>
    </row>
    <row r="1267" ht="22" customHeight="1" s="452">
      <c r="A1267" s="359" t="n"/>
      <c r="B1267" s="243" t="n"/>
      <c r="C1267" s="243" t="n"/>
      <c r="D1267" s="243" t="n"/>
      <c r="E1267" s="243" t="n"/>
      <c r="F1267" s="243" t="n"/>
      <c r="G1267" s="243" t="n"/>
      <c r="H1267" s="362" t="n"/>
      <c r="I1267" s="243" t="n"/>
      <c r="J1267" s="243" t="n"/>
      <c r="K1267" s="244" t="n"/>
      <c r="L1267" s="78" t="n"/>
    </row>
    <row r="1268" ht="22" customHeight="1" s="452">
      <c r="A1268" s="359" t="n"/>
      <c r="B1268" s="243" t="n"/>
      <c r="C1268" s="243" t="n"/>
      <c r="D1268" s="243" t="n"/>
      <c r="E1268" s="243" t="n"/>
      <c r="F1268" s="243" t="n"/>
      <c r="G1268" s="243" t="n"/>
      <c r="H1268" s="362" t="n"/>
      <c r="I1268" s="243" t="n"/>
      <c r="J1268" s="243" t="n"/>
      <c r="K1268" s="244" t="n"/>
      <c r="L1268" s="78" t="n"/>
    </row>
    <row r="1269" ht="22" customHeight="1" s="452">
      <c r="A1269" s="359" t="n"/>
      <c r="B1269" s="243" t="n"/>
      <c r="C1269" s="243" t="n"/>
      <c r="D1269" s="243" t="n"/>
      <c r="E1269" s="243" t="n"/>
      <c r="F1269" s="243" t="n"/>
      <c r="G1269" s="243" t="n"/>
      <c r="H1269" s="362" t="n"/>
      <c r="I1269" s="243" t="n"/>
      <c r="J1269" s="243" t="n"/>
      <c r="K1269" s="244" t="n"/>
      <c r="L1269" s="78" t="n"/>
    </row>
    <row r="1270" ht="22" customHeight="1" s="452">
      <c r="A1270" s="359" t="n"/>
      <c r="B1270" s="243" t="n"/>
      <c r="C1270" s="243" t="n"/>
      <c r="D1270" s="243" t="n"/>
      <c r="E1270" s="243" t="n"/>
      <c r="F1270" s="243" t="n"/>
      <c r="G1270" s="243" t="n"/>
      <c r="H1270" s="362" t="n"/>
      <c r="I1270" s="243" t="n"/>
      <c r="J1270" s="243" t="n"/>
      <c r="K1270" s="244" t="n"/>
      <c r="L1270" s="78" t="n"/>
    </row>
    <row r="1271" ht="22" customHeight="1" s="452">
      <c r="A1271" s="359" t="n"/>
      <c r="B1271" s="243" t="n"/>
      <c r="C1271" s="243" t="n"/>
      <c r="D1271" s="243" t="n"/>
      <c r="E1271" s="243" t="n"/>
      <c r="F1271" s="243" t="n"/>
      <c r="G1271" s="243" t="n"/>
      <c r="H1271" s="362" t="n"/>
      <c r="I1271" s="243" t="n"/>
      <c r="J1271" s="243" t="n"/>
      <c r="K1271" s="244" t="n"/>
      <c r="L1271" s="78" t="n"/>
    </row>
    <row r="1272" ht="22" customHeight="1" s="452">
      <c r="A1272" s="359" t="n"/>
      <c r="B1272" s="243" t="n"/>
      <c r="C1272" s="243" t="n"/>
      <c r="D1272" s="243" t="n"/>
      <c r="E1272" s="243" t="n"/>
      <c r="F1272" s="243" t="n"/>
      <c r="G1272" s="243" t="n"/>
      <c r="H1272" s="362" t="n"/>
      <c r="I1272" s="243" t="n"/>
      <c r="J1272" s="243" t="n"/>
      <c r="K1272" s="244" t="n"/>
      <c r="L1272" s="78" t="n"/>
    </row>
    <row r="1273" ht="22" customHeight="1" s="452">
      <c r="A1273" s="359" t="n"/>
      <c r="B1273" s="243" t="n"/>
      <c r="C1273" s="243" t="n"/>
      <c r="D1273" s="243" t="n"/>
      <c r="E1273" s="243" t="n"/>
      <c r="F1273" s="243" t="n"/>
      <c r="G1273" s="243" t="n"/>
      <c r="H1273" s="362" t="n"/>
      <c r="I1273" s="243" t="n"/>
      <c r="J1273" s="243" t="n"/>
      <c r="K1273" s="244" t="n"/>
      <c r="L1273" s="78" t="n"/>
    </row>
    <row r="1274" ht="22" customHeight="1" s="452">
      <c r="A1274" s="359" t="n"/>
      <c r="B1274" s="243" t="n"/>
      <c r="C1274" s="243" t="n"/>
      <c r="D1274" s="243" t="n"/>
      <c r="E1274" s="243" t="n"/>
      <c r="F1274" s="243" t="n"/>
      <c r="G1274" s="243" t="n"/>
      <c r="H1274" s="362" t="n"/>
      <c r="I1274" s="243" t="n"/>
      <c r="J1274" s="243" t="n"/>
      <c r="K1274" s="244" t="n"/>
      <c r="L1274" s="78" t="n"/>
    </row>
    <row r="1275" ht="22" customHeight="1" s="452">
      <c r="A1275" s="359" t="n"/>
      <c r="B1275" s="243" t="n"/>
      <c r="C1275" s="243" t="n"/>
      <c r="D1275" s="243" t="n"/>
      <c r="E1275" s="243" t="n"/>
      <c r="F1275" s="243" t="n"/>
      <c r="G1275" s="243" t="n"/>
      <c r="H1275" s="362" t="n"/>
      <c r="I1275" s="243" t="n"/>
      <c r="J1275" s="243" t="n"/>
      <c r="K1275" s="244" t="n"/>
      <c r="L1275" s="78" t="n"/>
    </row>
    <row r="1276" ht="22" customHeight="1" s="452">
      <c r="A1276" s="359" t="n"/>
      <c r="B1276" s="243" t="n"/>
      <c r="C1276" s="243" t="n"/>
      <c r="D1276" s="243" t="n"/>
      <c r="E1276" s="243" t="n"/>
      <c r="F1276" s="243" t="n"/>
      <c r="G1276" s="243" t="n"/>
      <c r="H1276" s="362" t="n"/>
      <c r="I1276" s="243" t="n"/>
      <c r="J1276" s="243" t="n"/>
      <c r="K1276" s="244" t="n"/>
      <c r="L1276" s="78" t="n"/>
    </row>
    <row r="1277" ht="22" customHeight="1" s="452">
      <c r="A1277" s="359" t="n"/>
      <c r="B1277" s="243" t="n"/>
      <c r="C1277" s="243" t="n"/>
      <c r="D1277" s="243" t="n"/>
      <c r="E1277" s="243" t="n"/>
      <c r="F1277" s="243" t="n"/>
      <c r="G1277" s="243" t="n"/>
      <c r="H1277" s="362" t="n"/>
      <c r="I1277" s="243" t="n"/>
      <c r="J1277" s="243" t="n"/>
      <c r="K1277" s="244" t="n"/>
      <c r="L1277" s="78" t="n"/>
    </row>
    <row r="1278" ht="22" customHeight="1" s="452">
      <c r="A1278" s="359" t="n"/>
      <c r="B1278" s="243" t="n"/>
      <c r="C1278" s="243" t="n"/>
      <c r="D1278" s="243" t="n"/>
      <c r="E1278" s="243" t="n"/>
      <c r="F1278" s="243" t="n"/>
      <c r="G1278" s="243" t="n"/>
      <c r="H1278" s="362" t="n"/>
      <c r="I1278" s="243" t="n"/>
      <c r="J1278" s="243" t="n"/>
      <c r="K1278" s="244" t="n"/>
      <c r="L1278" s="78" t="n"/>
    </row>
    <row r="1279" ht="22" customHeight="1" s="452">
      <c r="A1279" s="359" t="n"/>
      <c r="B1279" s="243" t="n"/>
      <c r="C1279" s="243" t="n"/>
      <c r="D1279" s="243" t="n"/>
      <c r="E1279" s="243" t="n"/>
      <c r="F1279" s="243" t="n"/>
      <c r="G1279" s="243" t="n"/>
      <c r="H1279" s="362" t="n"/>
      <c r="I1279" s="243" t="n"/>
      <c r="J1279" s="243" t="n"/>
      <c r="K1279" s="244" t="n"/>
      <c r="L1279" s="78" t="n"/>
    </row>
    <row r="1280" ht="22" customHeight="1" s="452">
      <c r="A1280" s="359" t="n"/>
      <c r="B1280" s="243" t="n"/>
      <c r="C1280" s="243" t="n"/>
      <c r="D1280" s="243" t="n"/>
      <c r="E1280" s="243" t="n"/>
      <c r="F1280" s="243" t="n"/>
      <c r="G1280" s="243" t="n"/>
      <c r="H1280" s="362" t="n"/>
      <c r="I1280" s="243" t="n"/>
      <c r="J1280" s="243" t="n"/>
      <c r="K1280" s="244" t="n"/>
      <c r="L1280" s="78" t="n"/>
    </row>
    <row r="1281" ht="22" customHeight="1" s="452">
      <c r="A1281" s="359" t="n"/>
      <c r="B1281" s="243" t="n"/>
      <c r="C1281" s="243" t="n"/>
      <c r="D1281" s="243" t="n"/>
      <c r="E1281" s="243" t="n"/>
      <c r="F1281" s="243" t="n"/>
      <c r="G1281" s="243" t="n"/>
      <c r="H1281" s="362" t="n"/>
      <c r="I1281" s="243" t="n"/>
      <c r="J1281" s="243" t="n"/>
      <c r="K1281" s="244" t="n"/>
      <c r="L1281" s="78" t="n"/>
    </row>
    <row r="1282" ht="22" customHeight="1" s="452">
      <c r="A1282" s="359" t="n"/>
      <c r="B1282" s="243" t="n"/>
      <c r="C1282" s="243" t="n"/>
      <c r="D1282" s="243" t="n"/>
      <c r="E1282" s="243" t="n"/>
      <c r="F1282" s="243" t="n"/>
      <c r="G1282" s="243" t="n"/>
      <c r="H1282" s="362" t="n"/>
      <c r="I1282" s="243" t="n"/>
      <c r="J1282" s="243" t="n"/>
      <c r="K1282" s="244" t="n"/>
      <c r="L1282" s="78" t="n"/>
    </row>
    <row r="1283" ht="22" customHeight="1" s="452">
      <c r="A1283" s="359" t="n"/>
      <c r="B1283" s="243" t="n"/>
      <c r="C1283" s="243" t="n"/>
      <c r="D1283" s="243" t="n"/>
      <c r="E1283" s="243" t="n"/>
      <c r="F1283" s="243" t="n"/>
      <c r="G1283" s="243" t="n"/>
      <c r="H1283" s="362" t="n"/>
      <c r="I1283" s="243" t="n"/>
      <c r="J1283" s="243" t="n"/>
      <c r="K1283" s="244" t="n"/>
      <c r="L1283" s="78" t="n"/>
    </row>
    <row r="1284" ht="22" customHeight="1" s="452">
      <c r="A1284" s="359" t="n"/>
      <c r="B1284" s="243" t="n"/>
      <c r="C1284" s="243" t="n"/>
      <c r="D1284" s="243" t="n"/>
      <c r="E1284" s="243" t="n"/>
      <c r="F1284" s="243" t="n"/>
      <c r="G1284" s="243" t="n"/>
      <c r="H1284" s="362" t="n"/>
      <c r="I1284" s="243" t="n"/>
      <c r="J1284" s="243" t="n"/>
      <c r="K1284" s="244" t="n"/>
      <c r="L1284" s="78" t="n"/>
    </row>
    <row r="1285" ht="22" customHeight="1" s="452">
      <c r="A1285" s="359" t="n"/>
      <c r="B1285" s="243" t="n"/>
      <c r="C1285" s="243" t="n"/>
      <c r="D1285" s="243" t="n"/>
      <c r="E1285" s="243" t="n"/>
      <c r="F1285" s="243" t="n"/>
      <c r="G1285" s="243" t="n"/>
      <c r="H1285" s="362" t="n"/>
      <c r="I1285" s="243" t="n"/>
      <c r="J1285" s="243" t="n"/>
      <c r="K1285" s="244" t="n"/>
      <c r="L1285" s="78" t="n"/>
    </row>
    <row r="1286" ht="22" customHeight="1" s="452">
      <c r="A1286" s="359" t="n"/>
      <c r="B1286" s="243" t="n"/>
      <c r="C1286" s="243" t="n"/>
      <c r="D1286" s="243" t="n"/>
      <c r="E1286" s="243" t="n"/>
      <c r="F1286" s="243" t="n"/>
      <c r="G1286" s="243" t="n"/>
      <c r="H1286" s="362" t="n"/>
      <c r="I1286" s="243" t="n"/>
      <c r="J1286" s="243" t="n"/>
      <c r="K1286" s="244" t="n"/>
      <c r="L1286" s="78" t="n"/>
    </row>
    <row r="1287" ht="22" customHeight="1" s="452">
      <c r="A1287" s="359" t="n"/>
      <c r="B1287" s="243" t="n"/>
      <c r="C1287" s="243" t="n"/>
      <c r="D1287" s="243" t="n"/>
      <c r="E1287" s="243" t="n"/>
      <c r="F1287" s="243" t="n"/>
      <c r="G1287" s="243" t="n"/>
      <c r="H1287" s="362" t="n"/>
      <c r="I1287" s="243" t="n"/>
      <c r="J1287" s="243" t="n"/>
      <c r="K1287" s="244" t="n"/>
      <c r="L1287" s="78" t="n"/>
    </row>
    <row r="1288" ht="22" customHeight="1" s="452">
      <c r="A1288" s="359" t="n"/>
      <c r="B1288" s="243" t="n"/>
      <c r="C1288" s="243" t="n"/>
      <c r="D1288" s="243" t="n"/>
      <c r="E1288" s="243" t="n"/>
      <c r="F1288" s="243" t="n"/>
      <c r="G1288" s="243" t="n"/>
      <c r="H1288" s="362" t="n"/>
      <c r="I1288" s="243" t="n"/>
      <c r="J1288" s="243" t="n"/>
      <c r="K1288" s="244" t="n"/>
      <c r="L1288" s="78" t="n"/>
    </row>
    <row r="1289" ht="22" customHeight="1" s="452">
      <c r="A1289" s="359" t="n"/>
      <c r="B1289" s="243" t="n"/>
      <c r="C1289" s="243" t="n"/>
      <c r="D1289" s="243" t="n"/>
      <c r="E1289" s="243" t="n"/>
      <c r="F1289" s="243" t="n"/>
      <c r="G1289" s="243" t="n"/>
      <c r="H1289" s="362" t="n"/>
      <c r="I1289" s="243" t="n"/>
      <c r="J1289" s="243" t="n"/>
      <c r="K1289" s="244" t="n"/>
      <c r="L1289" s="78" t="n"/>
    </row>
    <row r="1290" ht="22" customHeight="1" s="452">
      <c r="A1290" s="359" t="n"/>
      <c r="B1290" s="243" t="n"/>
      <c r="C1290" s="243" t="n"/>
      <c r="D1290" s="243" t="n"/>
      <c r="E1290" s="243" t="n"/>
      <c r="F1290" s="243" t="n"/>
      <c r="G1290" s="243" t="n"/>
      <c r="H1290" s="362" t="n"/>
      <c r="I1290" s="243" t="n"/>
      <c r="J1290" s="243" t="n"/>
      <c r="K1290" s="244" t="n"/>
      <c r="L1290" s="78" t="n"/>
    </row>
    <row r="1291" ht="22" customHeight="1" s="452">
      <c r="A1291" s="359" t="n"/>
      <c r="B1291" s="243" t="n"/>
      <c r="C1291" s="243" t="n"/>
      <c r="D1291" s="243" t="n"/>
      <c r="E1291" s="243" t="n"/>
      <c r="F1291" s="243" t="n"/>
      <c r="G1291" s="243" t="n"/>
      <c r="H1291" s="362" t="n"/>
      <c r="I1291" s="243" t="n"/>
      <c r="J1291" s="243" t="n"/>
      <c r="K1291" s="244" t="n"/>
      <c r="L1291" s="78" t="n"/>
    </row>
    <row r="1292" ht="22" customHeight="1" s="452">
      <c r="A1292" s="359" t="n"/>
      <c r="B1292" s="243" t="n"/>
      <c r="C1292" s="243" t="n"/>
      <c r="D1292" s="243" t="n"/>
      <c r="E1292" s="243" t="n"/>
      <c r="F1292" s="243" t="n"/>
      <c r="G1292" s="243" t="n"/>
      <c r="H1292" s="362" t="n"/>
      <c r="I1292" s="243" t="n"/>
      <c r="J1292" s="243" t="n"/>
      <c r="K1292" s="244" t="n"/>
      <c r="L1292" s="78" t="n"/>
    </row>
    <row r="1293" ht="22" customHeight="1" s="452">
      <c r="A1293" s="359" t="n"/>
      <c r="B1293" s="243" t="n"/>
      <c r="C1293" s="243" t="n"/>
      <c r="D1293" s="243" t="n"/>
      <c r="E1293" s="243" t="n"/>
      <c r="F1293" s="243" t="n"/>
      <c r="G1293" s="243" t="n"/>
      <c r="H1293" s="362" t="n"/>
      <c r="I1293" s="243" t="n"/>
      <c r="J1293" s="243" t="n"/>
      <c r="K1293" s="244" t="n"/>
      <c r="L1293" s="78" t="n"/>
    </row>
    <row r="1294" ht="22" customHeight="1" s="452">
      <c r="A1294" s="359" t="n"/>
      <c r="B1294" s="243" t="n"/>
      <c r="C1294" s="243" t="n"/>
      <c r="D1294" s="243" t="n"/>
      <c r="E1294" s="243" t="n"/>
      <c r="F1294" s="243" t="n"/>
      <c r="G1294" s="243" t="n"/>
      <c r="H1294" s="362" t="n"/>
      <c r="I1294" s="243" t="n"/>
      <c r="J1294" s="243" t="n"/>
      <c r="K1294" s="244" t="n"/>
      <c r="L1294" s="78" t="n"/>
    </row>
    <row r="1295" ht="22" customHeight="1" s="452">
      <c r="A1295" s="359" t="n"/>
      <c r="B1295" s="243" t="n"/>
      <c r="C1295" s="243" t="n"/>
      <c r="D1295" s="243" t="n"/>
      <c r="E1295" s="243" t="n"/>
      <c r="F1295" s="243" t="n"/>
      <c r="G1295" s="243" t="n"/>
      <c r="H1295" s="362" t="n"/>
      <c r="I1295" s="243" t="n"/>
      <c r="J1295" s="243" t="n"/>
      <c r="K1295" s="244" t="n"/>
      <c r="L1295" s="78" t="n"/>
    </row>
    <row r="1296" ht="22" customHeight="1" s="452">
      <c r="A1296" s="359" t="n"/>
      <c r="B1296" s="243" t="n"/>
      <c r="C1296" s="243" t="n"/>
      <c r="D1296" s="243" t="n"/>
      <c r="E1296" s="243" t="n"/>
      <c r="F1296" s="243" t="n"/>
      <c r="G1296" s="243" t="n"/>
      <c r="H1296" s="362" t="n"/>
      <c r="I1296" s="243" t="n"/>
      <c r="J1296" s="243" t="n"/>
      <c r="K1296" s="244" t="n"/>
      <c r="L1296" s="78" t="n"/>
    </row>
    <row r="1297" ht="22" customHeight="1" s="452">
      <c r="A1297" s="359" t="n"/>
      <c r="B1297" s="243" t="n"/>
      <c r="C1297" s="243" t="n"/>
      <c r="D1297" s="243" t="n"/>
      <c r="E1297" s="243" t="n"/>
      <c r="F1297" s="243" t="n"/>
      <c r="G1297" s="243" t="n"/>
      <c r="H1297" s="362" t="n"/>
      <c r="I1297" s="243" t="n"/>
      <c r="J1297" s="243" t="n"/>
      <c r="K1297" s="244" t="n"/>
      <c r="L1297" s="78" t="n"/>
    </row>
    <row r="1298" ht="22" customHeight="1" s="452">
      <c r="A1298" s="359" t="n"/>
      <c r="B1298" s="243" t="n"/>
      <c r="C1298" s="243" t="n"/>
      <c r="D1298" s="243" t="n"/>
      <c r="E1298" s="243" t="n"/>
      <c r="F1298" s="243" t="n"/>
      <c r="G1298" s="243" t="n"/>
      <c r="H1298" s="362" t="n"/>
      <c r="I1298" s="243" t="n"/>
      <c r="J1298" s="243" t="n"/>
      <c r="K1298" s="244" t="n"/>
      <c r="L1298" s="78" t="n"/>
    </row>
    <row r="1299" ht="22" customHeight="1" s="452">
      <c r="A1299" s="359" t="n"/>
      <c r="B1299" s="243" t="n"/>
      <c r="C1299" s="243" t="n"/>
      <c r="D1299" s="243" t="n"/>
      <c r="E1299" s="243" t="n"/>
      <c r="F1299" s="243" t="n"/>
      <c r="G1299" s="243" t="n"/>
      <c r="H1299" s="362" t="n"/>
      <c r="I1299" s="243" t="n"/>
      <c r="J1299" s="243" t="n"/>
      <c r="K1299" s="244" t="n"/>
      <c r="L1299" s="78" t="n"/>
    </row>
    <row r="1300" ht="22" customHeight="1" s="452">
      <c r="A1300" s="359" t="n"/>
      <c r="B1300" s="243" t="n"/>
      <c r="C1300" s="243" t="n"/>
      <c r="D1300" s="243" t="n"/>
      <c r="E1300" s="243" t="n"/>
      <c r="F1300" s="243" t="n"/>
      <c r="G1300" s="243" t="n"/>
      <c r="H1300" s="362" t="n"/>
      <c r="I1300" s="243" t="n"/>
      <c r="J1300" s="243" t="n"/>
      <c r="K1300" s="244" t="n"/>
      <c r="L1300" s="78" t="n"/>
    </row>
    <row r="1301" ht="22" customHeight="1" s="452">
      <c r="A1301" s="359" t="n"/>
      <c r="B1301" s="243" t="n"/>
      <c r="C1301" s="243" t="n"/>
      <c r="D1301" s="243" t="n"/>
      <c r="E1301" s="243" t="n"/>
      <c r="F1301" s="243" t="n"/>
      <c r="G1301" s="243" t="n"/>
      <c r="H1301" s="362" t="n"/>
      <c r="I1301" s="243" t="n"/>
      <c r="J1301" s="243" t="n"/>
      <c r="K1301" s="244" t="n"/>
      <c r="L1301" s="78" t="n"/>
    </row>
    <row r="1302" ht="22" customHeight="1" s="452">
      <c r="A1302" s="359" t="n"/>
      <c r="B1302" s="243" t="n"/>
      <c r="C1302" s="243" t="n"/>
      <c r="D1302" s="243" t="n"/>
      <c r="E1302" s="243" t="n"/>
      <c r="F1302" s="243" t="n"/>
      <c r="G1302" s="243" t="n"/>
      <c r="H1302" s="362" t="n"/>
      <c r="I1302" s="243" t="n"/>
      <c r="J1302" s="243" t="n"/>
      <c r="K1302" s="244" t="n"/>
      <c r="L1302" s="78" t="n"/>
    </row>
    <row r="1303" ht="22" customHeight="1" s="452">
      <c r="A1303" s="359" t="n"/>
      <c r="B1303" s="243" t="n"/>
      <c r="C1303" s="243" t="n"/>
      <c r="D1303" s="243" t="n"/>
      <c r="E1303" s="243" t="n"/>
      <c r="F1303" s="243" t="n"/>
      <c r="G1303" s="243" t="n"/>
      <c r="H1303" s="362" t="n"/>
      <c r="I1303" s="243" t="n"/>
      <c r="J1303" s="243" t="n"/>
      <c r="K1303" s="244" t="n"/>
      <c r="L1303" s="78" t="n"/>
    </row>
    <row r="1304" ht="22" customHeight="1" s="452">
      <c r="A1304" s="359" t="n"/>
      <c r="B1304" s="243" t="n"/>
      <c r="C1304" s="243" t="n"/>
      <c r="D1304" s="243" t="n"/>
      <c r="E1304" s="243" t="n"/>
      <c r="F1304" s="243" t="n"/>
      <c r="G1304" s="243" t="n"/>
      <c r="H1304" s="362" t="n"/>
      <c r="I1304" s="243" t="n"/>
      <c r="J1304" s="243" t="n"/>
      <c r="K1304" s="244" t="n"/>
      <c r="L1304" s="78" t="n"/>
    </row>
    <row r="1305" ht="22" customHeight="1" s="452">
      <c r="A1305" s="359" t="n"/>
      <c r="B1305" s="243" t="n"/>
      <c r="C1305" s="243" t="n"/>
      <c r="D1305" s="243" t="n"/>
      <c r="E1305" s="243" t="n"/>
      <c r="F1305" s="243" t="n"/>
      <c r="G1305" s="243" t="n"/>
      <c r="H1305" s="362" t="n"/>
      <c r="I1305" s="243" t="n"/>
      <c r="J1305" s="243" t="n"/>
      <c r="K1305" s="244" t="n"/>
      <c r="L1305" s="78" t="n"/>
    </row>
    <row r="1306" ht="22" customHeight="1" s="452">
      <c r="A1306" s="359" t="n"/>
      <c r="B1306" s="243" t="n"/>
      <c r="C1306" s="243" t="n"/>
      <c r="D1306" s="243" t="n"/>
      <c r="E1306" s="243" t="n"/>
      <c r="F1306" s="243" t="n"/>
      <c r="G1306" s="243" t="n"/>
      <c r="H1306" s="362" t="n"/>
      <c r="I1306" s="243" t="n"/>
      <c r="J1306" s="243" t="n"/>
      <c r="K1306" s="244" t="n"/>
      <c r="L1306" s="78" t="n"/>
    </row>
    <row r="1307" ht="22" customHeight="1" s="452">
      <c r="A1307" s="359" t="n"/>
      <c r="B1307" s="243" t="n"/>
      <c r="C1307" s="243" t="n"/>
      <c r="D1307" s="243" t="n"/>
      <c r="E1307" s="243" t="n"/>
      <c r="F1307" s="243" t="n"/>
      <c r="G1307" s="243" t="n"/>
      <c r="H1307" s="362" t="n"/>
      <c r="I1307" s="243" t="n"/>
      <c r="J1307" s="243" t="n"/>
      <c r="K1307" s="244" t="n"/>
      <c r="L1307" s="78" t="n"/>
    </row>
    <row r="1308" ht="22" customHeight="1" s="452">
      <c r="A1308" s="359" t="n"/>
      <c r="B1308" s="243" t="n"/>
      <c r="C1308" s="243" t="n"/>
      <c r="D1308" s="243" t="n"/>
      <c r="E1308" s="243" t="n"/>
      <c r="F1308" s="243" t="n"/>
      <c r="G1308" s="243" t="n"/>
      <c r="H1308" s="362" t="n"/>
      <c r="I1308" s="243" t="n"/>
      <c r="J1308" s="243" t="n"/>
      <c r="K1308" s="244" t="n"/>
      <c r="L1308" s="78" t="n"/>
    </row>
    <row r="1309" ht="22" customHeight="1" s="452">
      <c r="A1309" s="359" t="n"/>
      <c r="B1309" s="243" t="n"/>
      <c r="C1309" s="243" t="n"/>
      <c r="D1309" s="243" t="n"/>
      <c r="E1309" s="243" t="n"/>
      <c r="F1309" s="243" t="n"/>
      <c r="G1309" s="243" t="n"/>
      <c r="H1309" s="362" t="n"/>
      <c r="I1309" s="243" t="n"/>
      <c r="J1309" s="243" t="n"/>
      <c r="K1309" s="244" t="n"/>
      <c r="L1309" s="78" t="n"/>
    </row>
    <row r="1310" ht="22" customHeight="1" s="452">
      <c r="A1310" s="359" t="n"/>
      <c r="B1310" s="243" t="n"/>
      <c r="C1310" s="243" t="n"/>
      <c r="D1310" s="243" t="n"/>
      <c r="E1310" s="243" t="n"/>
      <c r="F1310" s="243" t="n"/>
      <c r="G1310" s="243" t="n"/>
      <c r="H1310" s="362" t="n"/>
      <c r="I1310" s="243" t="n"/>
      <c r="J1310" s="243" t="n"/>
      <c r="K1310" s="244" t="n"/>
      <c r="L1310" s="78" t="n"/>
    </row>
    <row r="1311" ht="22" customHeight="1" s="452">
      <c r="A1311" s="359" t="n"/>
      <c r="B1311" s="243" t="n"/>
      <c r="C1311" s="243" t="n"/>
      <c r="D1311" s="243" t="n"/>
      <c r="E1311" s="243" t="n"/>
      <c r="F1311" s="243" t="n"/>
      <c r="G1311" s="243" t="n"/>
      <c r="H1311" s="362" t="n"/>
      <c r="I1311" s="243" t="n"/>
      <c r="J1311" s="243" t="n"/>
      <c r="K1311" s="244" t="n"/>
      <c r="L1311" s="78" t="n"/>
    </row>
    <row r="1312" ht="22" customHeight="1" s="452">
      <c r="A1312" s="359" t="n"/>
      <c r="B1312" s="243" t="n"/>
      <c r="C1312" s="243" t="n"/>
      <c r="D1312" s="243" t="n"/>
      <c r="E1312" s="243" t="n"/>
      <c r="F1312" s="243" t="n"/>
      <c r="G1312" s="243" t="n"/>
      <c r="H1312" s="362" t="n"/>
      <c r="I1312" s="243" t="n"/>
      <c r="J1312" s="243" t="n"/>
      <c r="K1312" s="244" t="n"/>
      <c r="L1312" s="78" t="n"/>
    </row>
    <row r="1313" ht="22" customHeight="1" s="452">
      <c r="A1313" s="359" t="n"/>
      <c r="B1313" s="243" t="n"/>
      <c r="C1313" s="243" t="n"/>
      <c r="D1313" s="243" t="n"/>
      <c r="E1313" s="243" t="n"/>
      <c r="F1313" s="243" t="n"/>
      <c r="G1313" s="243" t="n"/>
      <c r="H1313" s="362" t="n"/>
      <c r="I1313" s="243" t="n"/>
      <c r="J1313" s="243" t="n"/>
      <c r="K1313" s="244" t="n"/>
      <c r="L1313" s="78" t="n"/>
    </row>
    <row r="1314" ht="22" customHeight="1" s="452">
      <c r="A1314" s="359" t="n"/>
      <c r="B1314" s="243" t="n"/>
      <c r="C1314" s="243" t="n"/>
      <c r="D1314" s="243" t="n"/>
      <c r="E1314" s="243" t="n"/>
      <c r="F1314" s="243" t="n"/>
      <c r="G1314" s="243" t="n"/>
      <c r="H1314" s="362" t="n"/>
      <c r="I1314" s="243" t="n"/>
      <c r="J1314" s="243" t="n"/>
      <c r="K1314" s="244" t="n"/>
      <c r="L1314" s="78" t="n"/>
    </row>
    <row r="1315" ht="22" customHeight="1" s="452">
      <c r="A1315" s="359" t="n"/>
      <c r="B1315" s="243" t="n"/>
      <c r="C1315" s="243" t="n"/>
      <c r="D1315" s="243" t="n"/>
      <c r="E1315" s="243" t="n"/>
      <c r="F1315" s="243" t="n"/>
      <c r="G1315" s="243" t="n"/>
      <c r="H1315" s="362" t="n"/>
      <c r="I1315" s="243" t="n"/>
      <c r="J1315" s="243" t="n"/>
      <c r="K1315" s="244" t="n"/>
      <c r="L1315" s="78" t="n"/>
    </row>
    <row r="1316" ht="22" customHeight="1" s="452">
      <c r="A1316" s="359" t="n"/>
      <c r="B1316" s="243" t="n"/>
      <c r="C1316" s="243" t="n"/>
      <c r="D1316" s="243" t="n"/>
      <c r="E1316" s="243" t="n"/>
      <c r="F1316" s="243" t="n"/>
      <c r="G1316" s="243" t="n"/>
      <c r="H1316" s="362" t="n"/>
      <c r="I1316" s="243" t="n"/>
      <c r="J1316" s="243" t="n"/>
      <c r="K1316" s="244" t="n"/>
      <c r="L1316" s="78" t="n"/>
    </row>
    <row r="1317" ht="22" customHeight="1" s="452">
      <c r="A1317" s="359" t="n"/>
      <c r="B1317" s="243" t="n"/>
      <c r="C1317" s="243" t="n"/>
      <c r="D1317" s="243" t="n"/>
      <c r="E1317" s="243" t="n"/>
      <c r="F1317" s="243" t="n"/>
      <c r="G1317" s="243" t="n"/>
      <c r="H1317" s="362" t="n"/>
      <c r="I1317" s="243" t="n"/>
      <c r="J1317" s="243" t="n"/>
      <c r="K1317" s="244" t="n"/>
      <c r="L1317" s="78" t="n"/>
    </row>
    <row r="1318" ht="22" customHeight="1" s="452">
      <c r="A1318" s="359" t="n"/>
      <c r="B1318" s="243" t="n"/>
      <c r="C1318" s="243" t="n"/>
      <c r="D1318" s="243" t="n"/>
      <c r="E1318" s="243" t="n"/>
      <c r="F1318" s="243" t="n"/>
      <c r="G1318" s="243" t="n"/>
      <c r="H1318" s="362" t="n"/>
      <c r="I1318" s="243" t="n"/>
      <c r="J1318" s="243" t="n"/>
      <c r="K1318" s="244" t="n"/>
      <c r="L1318" s="78" t="n"/>
    </row>
    <row r="1319" ht="22" customHeight="1" s="452">
      <c r="A1319" s="359" t="n"/>
      <c r="B1319" s="243" t="n"/>
      <c r="C1319" s="243" t="n"/>
      <c r="D1319" s="243" t="n"/>
      <c r="E1319" s="243" t="n"/>
      <c r="F1319" s="243" t="n"/>
      <c r="G1319" s="243" t="n"/>
      <c r="H1319" s="362" t="n"/>
      <c r="I1319" s="243" t="n"/>
      <c r="J1319" s="243" t="n"/>
      <c r="K1319" s="244" t="n"/>
      <c r="L1319" s="78" t="n"/>
    </row>
    <row r="1320" ht="22" customHeight="1" s="452">
      <c r="A1320" s="359" t="n"/>
      <c r="B1320" s="243" t="n"/>
      <c r="C1320" s="243" t="n"/>
      <c r="D1320" s="243" t="n"/>
      <c r="E1320" s="243" t="n"/>
      <c r="F1320" s="243" t="n"/>
      <c r="G1320" s="243" t="n"/>
      <c r="H1320" s="362" t="n"/>
      <c r="I1320" s="243" t="n"/>
      <c r="J1320" s="243" t="n"/>
      <c r="K1320" s="244" t="n"/>
      <c r="L1320" s="78" t="n"/>
    </row>
    <row r="1321" ht="22" customHeight="1" s="452">
      <c r="A1321" s="359" t="n"/>
      <c r="B1321" s="243" t="n"/>
      <c r="C1321" s="243" t="n"/>
      <c r="D1321" s="243" t="n"/>
      <c r="E1321" s="243" t="n"/>
      <c r="F1321" s="243" t="n"/>
      <c r="G1321" s="243" t="n"/>
      <c r="H1321" s="362" t="n"/>
      <c r="I1321" s="243" t="n"/>
      <c r="J1321" s="243" t="n"/>
      <c r="K1321" s="244" t="n"/>
      <c r="L1321" s="78" t="n"/>
    </row>
    <row r="1322" ht="22" customHeight="1" s="452">
      <c r="A1322" s="359" t="n"/>
      <c r="B1322" s="243" t="n"/>
      <c r="C1322" s="243" t="n"/>
      <c r="D1322" s="243" t="n"/>
      <c r="E1322" s="243" t="n"/>
      <c r="F1322" s="243" t="n"/>
      <c r="G1322" s="243" t="n"/>
      <c r="H1322" s="362" t="n"/>
      <c r="I1322" s="243" t="n"/>
      <c r="J1322" s="243" t="n"/>
      <c r="K1322" s="244" t="n"/>
      <c r="L1322" s="78" t="n"/>
    </row>
    <row r="1323" ht="22" customHeight="1" s="452">
      <c r="A1323" s="359" t="n"/>
      <c r="B1323" s="243" t="n"/>
      <c r="C1323" s="243" t="n"/>
      <c r="D1323" s="243" t="n"/>
      <c r="E1323" s="243" t="n"/>
      <c r="F1323" s="243" t="n"/>
      <c r="G1323" s="243" t="n"/>
      <c r="H1323" s="362" t="n"/>
      <c r="I1323" s="243" t="n"/>
      <c r="J1323" s="243" t="n"/>
      <c r="K1323" s="244" t="n"/>
      <c r="L1323" s="78" t="n"/>
    </row>
    <row r="1324" ht="22" customHeight="1" s="452">
      <c r="A1324" s="359" t="n"/>
      <c r="B1324" s="243" t="n"/>
      <c r="C1324" s="243" t="n"/>
      <c r="D1324" s="243" t="n"/>
      <c r="E1324" s="243" t="n"/>
      <c r="F1324" s="243" t="n"/>
      <c r="G1324" s="243" t="n"/>
      <c r="H1324" s="362" t="n"/>
      <c r="I1324" s="243" t="n"/>
      <c r="J1324" s="243" t="n"/>
      <c r="K1324" s="244" t="n"/>
      <c r="L1324" s="78" t="n"/>
    </row>
    <row r="1325" ht="22" customHeight="1" s="452">
      <c r="A1325" s="359" t="n"/>
      <c r="B1325" s="243" t="n"/>
      <c r="C1325" s="243" t="n"/>
      <c r="D1325" s="243" t="n"/>
      <c r="E1325" s="243" t="n"/>
      <c r="F1325" s="243" t="n"/>
      <c r="G1325" s="243" t="n"/>
      <c r="H1325" s="362" t="n"/>
      <c r="I1325" s="243" t="n"/>
      <c r="J1325" s="243" t="n"/>
      <c r="K1325" s="244" t="n"/>
      <c r="L1325" s="78" t="n"/>
    </row>
    <row r="1326" ht="22" customHeight="1" s="452">
      <c r="A1326" s="359" t="n"/>
      <c r="B1326" s="243" t="n"/>
      <c r="C1326" s="243" t="n"/>
      <c r="D1326" s="243" t="n"/>
      <c r="E1326" s="243" t="n"/>
      <c r="F1326" s="243" t="n"/>
      <c r="G1326" s="243" t="n"/>
      <c r="H1326" s="362" t="n"/>
      <c r="I1326" s="243" t="n"/>
      <c r="J1326" s="243" t="n"/>
      <c r="K1326" s="244" t="n"/>
      <c r="L1326" s="78" t="n"/>
    </row>
    <row r="1327" ht="22" customHeight="1" s="452">
      <c r="A1327" s="359" t="n"/>
      <c r="B1327" s="243" t="n"/>
      <c r="C1327" s="243" t="n"/>
      <c r="D1327" s="243" t="n"/>
      <c r="E1327" s="243" t="n"/>
      <c r="F1327" s="243" t="n"/>
      <c r="G1327" s="243" t="n"/>
      <c r="H1327" s="362" t="n"/>
      <c r="I1327" s="243" t="n"/>
      <c r="J1327" s="243" t="n"/>
      <c r="K1327" s="244" t="n"/>
      <c r="L1327" s="78" t="n"/>
    </row>
    <row r="1328" ht="22" customHeight="1" s="452">
      <c r="A1328" s="359" t="n"/>
      <c r="B1328" s="243" t="n"/>
      <c r="C1328" s="243" t="n"/>
      <c r="D1328" s="243" t="n"/>
      <c r="E1328" s="243" t="n"/>
      <c r="F1328" s="243" t="n"/>
      <c r="G1328" s="243" t="n"/>
      <c r="H1328" s="362" t="n"/>
      <c r="I1328" s="243" t="n"/>
      <c r="J1328" s="243" t="n"/>
      <c r="K1328" s="244" t="n"/>
      <c r="L1328" s="78" t="n"/>
    </row>
    <row r="1329" ht="22" customHeight="1" s="452">
      <c r="A1329" s="359" t="n"/>
      <c r="B1329" s="243" t="n"/>
      <c r="C1329" s="243" t="n"/>
      <c r="D1329" s="243" t="n"/>
      <c r="E1329" s="243" t="n"/>
      <c r="F1329" s="243" t="n"/>
      <c r="G1329" s="243" t="n"/>
      <c r="H1329" s="362" t="n"/>
      <c r="I1329" s="243" t="n"/>
      <c r="J1329" s="243" t="n"/>
      <c r="K1329" s="244" t="n"/>
      <c r="L1329" s="78" t="n"/>
    </row>
    <row r="1330" ht="22" customHeight="1" s="452">
      <c r="A1330" s="359" t="n"/>
      <c r="B1330" s="243" t="n"/>
      <c r="C1330" s="243" t="n"/>
      <c r="D1330" s="243" t="n"/>
      <c r="E1330" s="243" t="n"/>
      <c r="F1330" s="243" t="n"/>
      <c r="G1330" s="243" t="n"/>
      <c r="H1330" s="362" t="n"/>
      <c r="I1330" s="243" t="n"/>
      <c r="J1330" s="243" t="n"/>
      <c r="K1330" s="244" t="n"/>
      <c r="L1330" s="78" t="n"/>
    </row>
    <row r="1331" ht="22" customHeight="1" s="452">
      <c r="A1331" s="359" t="n"/>
      <c r="B1331" s="243" t="n"/>
      <c r="C1331" s="243" t="n"/>
      <c r="D1331" s="243" t="n"/>
      <c r="E1331" s="243" t="n"/>
      <c r="F1331" s="243" t="n"/>
      <c r="G1331" s="243" t="n"/>
      <c r="H1331" s="362" t="n"/>
      <c r="I1331" s="243" t="n"/>
      <c r="J1331" s="243" t="n"/>
      <c r="K1331" s="244" t="n"/>
      <c r="L1331" s="78" t="n"/>
    </row>
    <row r="1332" ht="22" customHeight="1" s="452">
      <c r="A1332" s="359" t="n"/>
      <c r="B1332" s="243" t="n"/>
      <c r="C1332" s="243" t="n"/>
      <c r="D1332" s="243" t="n"/>
      <c r="E1332" s="243" t="n"/>
      <c r="F1332" s="243" t="n"/>
      <c r="G1332" s="243" t="n"/>
      <c r="H1332" s="362" t="n"/>
      <c r="I1332" s="243" t="n"/>
      <c r="J1332" s="243" t="n"/>
      <c r="K1332" s="244" t="n"/>
      <c r="L1332" s="78" t="n"/>
    </row>
    <row r="1333" ht="22" customHeight="1" s="452">
      <c r="A1333" s="359" t="n"/>
      <c r="B1333" s="243" t="n"/>
      <c r="C1333" s="243" t="n"/>
      <c r="D1333" s="243" t="n"/>
      <c r="E1333" s="243" t="n"/>
      <c r="F1333" s="243" t="n"/>
      <c r="G1333" s="243" t="n"/>
      <c r="H1333" s="362" t="n"/>
      <c r="I1333" s="243" t="n"/>
      <c r="J1333" s="243" t="n"/>
      <c r="K1333" s="244" t="n"/>
      <c r="L1333" s="78" t="n"/>
    </row>
    <row r="1334" ht="22" customHeight="1" s="452">
      <c r="A1334" s="359" t="n"/>
      <c r="B1334" s="243" t="n"/>
      <c r="C1334" s="243" t="n"/>
      <c r="D1334" s="243" t="n"/>
      <c r="E1334" s="243" t="n"/>
      <c r="F1334" s="243" t="n"/>
      <c r="G1334" s="243" t="n"/>
      <c r="H1334" s="362" t="n"/>
      <c r="I1334" s="243" t="n"/>
      <c r="J1334" s="243" t="n"/>
      <c r="K1334" s="244" t="n"/>
      <c r="L1334" s="78" t="n"/>
    </row>
    <row r="1335" ht="22" customHeight="1" s="452">
      <c r="A1335" s="359" t="n"/>
      <c r="B1335" s="243" t="n"/>
      <c r="C1335" s="243" t="n"/>
      <c r="D1335" s="243" t="n"/>
      <c r="E1335" s="243" t="n"/>
      <c r="F1335" s="243" t="n"/>
      <c r="G1335" s="243" t="n"/>
      <c r="H1335" s="362" t="n"/>
      <c r="I1335" s="243" t="n"/>
      <c r="J1335" s="243" t="n"/>
      <c r="K1335" s="244" t="n"/>
      <c r="L1335" s="78" t="n"/>
    </row>
    <row r="1336" ht="22" customHeight="1" s="452">
      <c r="A1336" s="359" t="n"/>
      <c r="B1336" s="243" t="n"/>
      <c r="C1336" s="243" t="n"/>
      <c r="D1336" s="243" t="n"/>
      <c r="E1336" s="243" t="n"/>
      <c r="F1336" s="243" t="n"/>
      <c r="G1336" s="243" t="n"/>
      <c r="H1336" s="362" t="n"/>
      <c r="I1336" s="243" t="n"/>
      <c r="J1336" s="243" t="n"/>
      <c r="K1336" s="244" t="n"/>
      <c r="L1336" s="78" t="n"/>
    </row>
    <row r="1337" ht="22" customHeight="1" s="452">
      <c r="A1337" s="359" t="n"/>
      <c r="B1337" s="243" t="n"/>
      <c r="C1337" s="243" t="n"/>
      <c r="D1337" s="243" t="n"/>
      <c r="E1337" s="243" t="n"/>
      <c r="F1337" s="243" t="n"/>
      <c r="G1337" s="243" t="n"/>
      <c r="H1337" s="362" t="n"/>
      <c r="I1337" s="243" t="n"/>
      <c r="J1337" s="243" t="n"/>
      <c r="K1337" s="244" t="n"/>
      <c r="L1337" s="78" t="n"/>
    </row>
    <row r="1338" ht="22" customHeight="1" s="452">
      <c r="A1338" s="359" t="n"/>
      <c r="B1338" s="243" t="n"/>
      <c r="C1338" s="243" t="n"/>
      <c r="D1338" s="243" t="n"/>
      <c r="E1338" s="243" t="n"/>
      <c r="F1338" s="243" t="n"/>
      <c r="G1338" s="243" t="n"/>
      <c r="H1338" s="362" t="n"/>
      <c r="I1338" s="243" t="n"/>
      <c r="J1338" s="243" t="n"/>
      <c r="K1338" s="244" t="n"/>
      <c r="L1338" s="78" t="n"/>
    </row>
    <row r="1339" ht="22" customHeight="1" s="452">
      <c r="A1339" s="359" t="n"/>
      <c r="B1339" s="243" t="n"/>
      <c r="C1339" s="243" t="n"/>
      <c r="D1339" s="243" t="n"/>
      <c r="E1339" s="243" t="n"/>
      <c r="F1339" s="243" t="n"/>
      <c r="G1339" s="243" t="n"/>
      <c r="H1339" s="362" t="n"/>
      <c r="I1339" s="243" t="n"/>
      <c r="J1339" s="243" t="n"/>
      <c r="K1339" s="244" t="n"/>
      <c r="L1339" s="78" t="n"/>
    </row>
    <row r="1340" ht="22" customHeight="1" s="452">
      <c r="A1340" s="359" t="n"/>
      <c r="B1340" s="243" t="n"/>
      <c r="C1340" s="243" t="n"/>
      <c r="D1340" s="243" t="n"/>
      <c r="E1340" s="243" t="n"/>
      <c r="F1340" s="243" t="n"/>
      <c r="G1340" s="243" t="n"/>
      <c r="H1340" s="362" t="n"/>
      <c r="I1340" s="243" t="n"/>
      <c r="J1340" s="243" t="n"/>
      <c r="K1340" s="244" t="n"/>
      <c r="L1340" s="78" t="n"/>
    </row>
    <row r="1341" ht="22" customHeight="1" s="452">
      <c r="A1341" s="359" t="n"/>
      <c r="B1341" s="243" t="n"/>
      <c r="C1341" s="243" t="n"/>
      <c r="D1341" s="243" t="n"/>
      <c r="E1341" s="243" t="n"/>
      <c r="F1341" s="243" t="n"/>
      <c r="G1341" s="243" t="n"/>
      <c r="H1341" s="362" t="n"/>
      <c r="I1341" s="243" t="n"/>
      <c r="J1341" s="243" t="n"/>
      <c r="K1341" s="244" t="n"/>
      <c r="L1341" s="78" t="n"/>
    </row>
    <row r="1342" ht="22" customHeight="1" s="452">
      <c r="A1342" s="359" t="n"/>
      <c r="B1342" s="243" t="n"/>
      <c r="C1342" s="243" t="n"/>
      <c r="D1342" s="243" t="n"/>
      <c r="E1342" s="243" t="n"/>
      <c r="F1342" s="243" t="n"/>
      <c r="G1342" s="243" t="n"/>
      <c r="H1342" s="362" t="n"/>
      <c r="I1342" s="243" t="n"/>
      <c r="J1342" s="243" t="n"/>
      <c r="K1342" s="244" t="n"/>
      <c r="L1342" s="78" t="n"/>
    </row>
    <row r="1343" ht="22" customHeight="1" s="452">
      <c r="A1343" s="359" t="n"/>
      <c r="B1343" s="243" t="n"/>
      <c r="C1343" s="243" t="n"/>
      <c r="D1343" s="243" t="n"/>
      <c r="E1343" s="243" t="n"/>
      <c r="F1343" s="243" t="n"/>
      <c r="G1343" s="243" t="n"/>
      <c r="H1343" s="362" t="n"/>
      <c r="I1343" s="243" t="n"/>
      <c r="J1343" s="243" t="n"/>
      <c r="K1343" s="244" t="n"/>
      <c r="L1343" s="78" t="n"/>
    </row>
    <row r="1344" ht="22" customHeight="1" s="452">
      <c r="A1344" s="359" t="n"/>
      <c r="B1344" s="243" t="n"/>
      <c r="C1344" s="243" t="n"/>
      <c r="D1344" s="243" t="n"/>
      <c r="E1344" s="243" t="n"/>
      <c r="F1344" s="243" t="n"/>
      <c r="G1344" s="243" t="n"/>
      <c r="H1344" s="362" t="n"/>
      <c r="I1344" s="243" t="n"/>
      <c r="J1344" s="243" t="n"/>
      <c r="K1344" s="244" t="n"/>
      <c r="L1344" s="78" t="n"/>
    </row>
    <row r="1345" ht="22" customHeight="1" s="452">
      <c r="A1345" s="359" t="n"/>
      <c r="B1345" s="243" t="n"/>
      <c r="C1345" s="243" t="n"/>
      <c r="D1345" s="243" t="n"/>
      <c r="E1345" s="243" t="n"/>
      <c r="F1345" s="243" t="n"/>
      <c r="G1345" s="243" t="n"/>
      <c r="H1345" s="362" t="n"/>
      <c r="I1345" s="243" t="n"/>
      <c r="J1345" s="243" t="n"/>
      <c r="K1345" s="244" t="n"/>
      <c r="L1345" s="78" t="n"/>
    </row>
    <row r="1346" ht="22" customHeight="1" s="452">
      <c r="A1346" s="359" t="n"/>
      <c r="B1346" s="243" t="n"/>
      <c r="C1346" s="243" t="n"/>
      <c r="D1346" s="243" t="n"/>
      <c r="E1346" s="243" t="n"/>
      <c r="F1346" s="243" t="n"/>
      <c r="G1346" s="243" t="n"/>
      <c r="H1346" s="362" t="n"/>
      <c r="I1346" s="243" t="n"/>
      <c r="J1346" s="243" t="n"/>
      <c r="K1346" s="244" t="n"/>
      <c r="L1346" s="78" t="n"/>
    </row>
    <row r="1347" ht="22" customHeight="1" s="452">
      <c r="A1347" s="359" t="n"/>
      <c r="B1347" s="243" t="n"/>
      <c r="C1347" s="243" t="n"/>
      <c r="D1347" s="243" t="n"/>
      <c r="E1347" s="243" t="n"/>
      <c r="F1347" s="243" t="n"/>
      <c r="G1347" s="243" t="n"/>
      <c r="H1347" s="362" t="n"/>
      <c r="I1347" s="243" t="n"/>
      <c r="J1347" s="243" t="n"/>
      <c r="K1347" s="244" t="n"/>
      <c r="L1347" s="78" t="n"/>
    </row>
    <row r="1348" ht="22" customHeight="1" s="452">
      <c r="A1348" s="359" t="n"/>
      <c r="B1348" s="243" t="n"/>
      <c r="C1348" s="243" t="n"/>
      <c r="D1348" s="243" t="n"/>
      <c r="E1348" s="243" t="n"/>
      <c r="F1348" s="243" t="n"/>
      <c r="G1348" s="243" t="n"/>
      <c r="H1348" s="362" t="n"/>
      <c r="I1348" s="243" t="n"/>
      <c r="J1348" s="243" t="n"/>
      <c r="K1348" s="244" t="n"/>
      <c r="L1348" s="78" t="n"/>
    </row>
    <row r="1349" ht="22" customHeight="1" s="452">
      <c r="A1349" s="359" t="n"/>
      <c r="B1349" s="243" t="n"/>
      <c r="C1349" s="243" t="n"/>
      <c r="D1349" s="243" t="n"/>
      <c r="E1349" s="243" t="n"/>
      <c r="F1349" s="243" t="n"/>
      <c r="G1349" s="243" t="n"/>
      <c r="H1349" s="362" t="n"/>
      <c r="I1349" s="243" t="n"/>
      <c r="J1349" s="243" t="n"/>
      <c r="K1349" s="244" t="n"/>
      <c r="L1349" s="78" t="n"/>
    </row>
    <row r="1350" ht="22" customHeight="1" s="452">
      <c r="A1350" s="359" t="n"/>
      <c r="B1350" s="243" t="n"/>
      <c r="C1350" s="243" t="n"/>
      <c r="D1350" s="243" t="n"/>
      <c r="E1350" s="243" t="n"/>
      <c r="F1350" s="243" t="n"/>
      <c r="G1350" s="243" t="n"/>
      <c r="H1350" s="362" t="n"/>
      <c r="I1350" s="243" t="n"/>
      <c r="J1350" s="243" t="n"/>
      <c r="K1350" s="244" t="n"/>
      <c r="L1350" s="78" t="n"/>
    </row>
    <row r="1351" ht="22" customHeight="1" s="452">
      <c r="A1351" s="359" t="n"/>
      <c r="B1351" s="243" t="n"/>
      <c r="C1351" s="243" t="n"/>
      <c r="D1351" s="243" t="n"/>
      <c r="E1351" s="243" t="n"/>
      <c r="F1351" s="243" t="n"/>
      <c r="G1351" s="243" t="n"/>
      <c r="H1351" s="362" t="n"/>
      <c r="I1351" s="243" t="n"/>
      <c r="J1351" s="243" t="n"/>
      <c r="K1351" s="244" t="n"/>
      <c r="L1351" s="78" t="n"/>
    </row>
    <row r="1352" ht="22" customHeight="1" s="452">
      <c r="A1352" s="359" t="n"/>
      <c r="B1352" s="243" t="n"/>
      <c r="C1352" s="243" t="n"/>
      <c r="D1352" s="243" t="n"/>
      <c r="E1352" s="243" t="n"/>
      <c r="F1352" s="243" t="n"/>
      <c r="G1352" s="243" t="n"/>
      <c r="H1352" s="362" t="n"/>
      <c r="I1352" s="243" t="n"/>
      <c r="J1352" s="243" t="n"/>
      <c r="K1352" s="244" t="n"/>
      <c r="L1352" s="78" t="n"/>
    </row>
    <row r="1353" ht="22" customHeight="1" s="452">
      <c r="A1353" s="359" t="n"/>
      <c r="B1353" s="243" t="n"/>
      <c r="C1353" s="243" t="n"/>
      <c r="D1353" s="243" t="n"/>
      <c r="E1353" s="243" t="n"/>
      <c r="F1353" s="243" t="n"/>
      <c r="G1353" s="243" t="n"/>
      <c r="H1353" s="362" t="n"/>
      <c r="I1353" s="243" t="n"/>
      <c r="J1353" s="243" t="n"/>
      <c r="K1353" s="244" t="n"/>
      <c r="L1353" s="78" t="n"/>
    </row>
    <row r="1354" ht="22" customHeight="1" s="452">
      <c r="A1354" s="359" t="n"/>
      <c r="B1354" s="243" t="n"/>
      <c r="C1354" s="243" t="n"/>
      <c r="D1354" s="243" t="n"/>
      <c r="E1354" s="243" t="n"/>
      <c r="F1354" s="243" t="n"/>
      <c r="G1354" s="243" t="n"/>
      <c r="H1354" s="362" t="n"/>
      <c r="I1354" s="243" t="n"/>
      <c r="J1354" s="243" t="n"/>
      <c r="K1354" s="244" t="n"/>
      <c r="L1354" s="78" t="n"/>
    </row>
    <row r="1355" ht="22" customHeight="1" s="452">
      <c r="A1355" s="359" t="n"/>
      <c r="B1355" s="243" t="n"/>
      <c r="C1355" s="243" t="n"/>
      <c r="D1355" s="243" t="n"/>
      <c r="E1355" s="243" t="n"/>
      <c r="F1355" s="243" t="n"/>
      <c r="G1355" s="243" t="n"/>
      <c r="H1355" s="362" t="n"/>
      <c r="I1355" s="243" t="n"/>
      <c r="J1355" s="243" t="n"/>
      <c r="K1355" s="244" t="n"/>
      <c r="L1355" s="78" t="n"/>
    </row>
    <row r="1356" ht="22" customHeight="1" s="452">
      <c r="A1356" s="359" t="n"/>
      <c r="B1356" s="243" t="n"/>
      <c r="C1356" s="243" t="n"/>
      <c r="D1356" s="243" t="n"/>
      <c r="E1356" s="243" t="n"/>
      <c r="F1356" s="243" t="n"/>
      <c r="G1356" s="243" t="n"/>
      <c r="H1356" s="362" t="n"/>
      <c r="I1356" s="243" t="n"/>
      <c r="J1356" s="243" t="n"/>
      <c r="K1356" s="244" t="n"/>
      <c r="L1356" s="78" t="n"/>
    </row>
    <row r="1357" ht="22" customHeight="1" s="452">
      <c r="A1357" s="359" t="n"/>
      <c r="B1357" s="243" t="n"/>
      <c r="C1357" s="243" t="n"/>
      <c r="D1357" s="243" t="n"/>
      <c r="E1357" s="243" t="n"/>
      <c r="F1357" s="243" t="n"/>
      <c r="G1357" s="243" t="n"/>
      <c r="H1357" s="362" t="n"/>
      <c r="I1357" s="243" t="n"/>
      <c r="J1357" s="243" t="n"/>
      <c r="K1357" s="244" t="n"/>
      <c r="L1357" s="78" t="n"/>
    </row>
    <row r="1358" ht="22" customHeight="1" s="452">
      <c r="A1358" s="359" t="n"/>
      <c r="B1358" s="243" t="n"/>
      <c r="C1358" s="243" t="n"/>
      <c r="D1358" s="243" t="n"/>
      <c r="E1358" s="243" t="n"/>
      <c r="F1358" s="243" t="n"/>
      <c r="G1358" s="243" t="n"/>
      <c r="H1358" s="362" t="n"/>
      <c r="I1358" s="243" t="n"/>
      <c r="J1358" s="243" t="n"/>
      <c r="K1358" s="244" t="n"/>
      <c r="L1358" s="78" t="n"/>
    </row>
    <row r="1359" ht="22" customHeight="1" s="452">
      <c r="A1359" s="359" t="n"/>
      <c r="B1359" s="243" t="n"/>
      <c r="C1359" s="243" t="n"/>
      <c r="D1359" s="243" t="n"/>
      <c r="E1359" s="243" t="n"/>
      <c r="F1359" s="243" t="n"/>
      <c r="G1359" s="243" t="n"/>
      <c r="H1359" s="362" t="n"/>
      <c r="I1359" s="243" t="n"/>
      <c r="J1359" s="243" t="n"/>
      <c r="K1359" s="244" t="n"/>
      <c r="L1359" s="78" t="n"/>
    </row>
    <row r="1360" ht="22" customHeight="1" s="452">
      <c r="A1360" s="359" t="n"/>
      <c r="B1360" s="243" t="n"/>
      <c r="C1360" s="243" t="n"/>
      <c r="D1360" s="243" t="n"/>
      <c r="E1360" s="243" t="n"/>
      <c r="F1360" s="243" t="n"/>
      <c r="G1360" s="243" t="n"/>
      <c r="H1360" s="362" t="n"/>
      <c r="I1360" s="243" t="n"/>
      <c r="J1360" s="243" t="n"/>
      <c r="K1360" s="244" t="n"/>
      <c r="L1360" s="78" t="n"/>
    </row>
    <row r="1361" ht="22" customHeight="1" s="452">
      <c r="A1361" s="359" t="n"/>
      <c r="B1361" s="243" t="n"/>
      <c r="C1361" s="243" t="n"/>
      <c r="D1361" s="243" t="n"/>
      <c r="E1361" s="243" t="n"/>
      <c r="F1361" s="243" t="n"/>
      <c r="G1361" s="243" t="n"/>
      <c r="H1361" s="362" t="n"/>
      <c r="I1361" s="243" t="n"/>
      <c r="J1361" s="243" t="n"/>
      <c r="K1361" s="244" t="n"/>
      <c r="L1361" s="78" t="n"/>
    </row>
    <row r="1362" ht="22" customHeight="1" s="452">
      <c r="A1362" s="359" t="n"/>
      <c r="B1362" s="243" t="n"/>
      <c r="C1362" s="243" t="n"/>
      <c r="D1362" s="243" t="n"/>
      <c r="E1362" s="243" t="n"/>
      <c r="F1362" s="243" t="n"/>
      <c r="G1362" s="243" t="n"/>
      <c r="H1362" s="362" t="n"/>
      <c r="I1362" s="243" t="n"/>
      <c r="J1362" s="243" t="n"/>
      <c r="K1362" s="244" t="n"/>
      <c r="L1362" s="78" t="n"/>
    </row>
    <row r="1363" ht="22" customHeight="1" s="452">
      <c r="A1363" s="359" t="n"/>
      <c r="B1363" s="243" t="n"/>
      <c r="C1363" s="243" t="n"/>
      <c r="D1363" s="243" t="n"/>
      <c r="E1363" s="243" t="n"/>
      <c r="F1363" s="243" t="n"/>
      <c r="G1363" s="243" t="n"/>
      <c r="H1363" s="362" t="n"/>
      <c r="I1363" s="243" t="n"/>
      <c r="J1363" s="243" t="n"/>
      <c r="K1363" s="244" t="n"/>
      <c r="L1363" s="78" t="n"/>
    </row>
    <row r="1364" ht="22" customHeight="1" s="452">
      <c r="A1364" s="359" t="n"/>
      <c r="B1364" s="243" t="n"/>
      <c r="C1364" s="243" t="n"/>
      <c r="D1364" s="243" t="n"/>
      <c r="E1364" s="243" t="n"/>
      <c r="F1364" s="243" t="n"/>
      <c r="G1364" s="243" t="n"/>
      <c r="H1364" s="362" t="n"/>
      <c r="I1364" s="243" t="n"/>
      <c r="J1364" s="243" t="n"/>
      <c r="K1364" s="244" t="n"/>
      <c r="L1364" s="78" t="n"/>
    </row>
    <row r="1365" ht="22" customHeight="1" s="452">
      <c r="A1365" s="359" t="n"/>
      <c r="B1365" s="243" t="n"/>
      <c r="C1365" s="243" t="n"/>
      <c r="D1365" s="243" t="n"/>
      <c r="E1365" s="243" t="n"/>
      <c r="F1365" s="243" t="n"/>
      <c r="G1365" s="243" t="n"/>
      <c r="H1365" s="362" t="n"/>
      <c r="I1365" s="243" t="n"/>
      <c r="J1365" s="243" t="n"/>
      <c r="K1365" s="244" t="n"/>
      <c r="L1365" s="78" t="n"/>
    </row>
    <row r="1366" ht="22" customHeight="1" s="452">
      <c r="A1366" s="359" t="n"/>
      <c r="B1366" s="243" t="n"/>
      <c r="C1366" s="243" t="n"/>
      <c r="D1366" s="243" t="n"/>
      <c r="E1366" s="243" t="n"/>
      <c r="F1366" s="243" t="n"/>
      <c r="G1366" s="243" t="n"/>
      <c r="H1366" s="362" t="n"/>
      <c r="I1366" s="243" t="n"/>
      <c r="J1366" s="243" t="n"/>
      <c r="K1366" s="244" t="n"/>
      <c r="L1366" s="78" t="n"/>
    </row>
    <row r="1367" ht="22" customHeight="1" s="452">
      <c r="A1367" s="359" t="n"/>
      <c r="B1367" s="243" t="n"/>
      <c r="C1367" s="243" t="n"/>
      <c r="D1367" s="243" t="n"/>
      <c r="E1367" s="243" t="n"/>
      <c r="F1367" s="243" t="n"/>
      <c r="G1367" s="243" t="n"/>
      <c r="H1367" s="362" t="n"/>
      <c r="I1367" s="243" t="n"/>
      <c r="J1367" s="243" t="n"/>
      <c r="K1367" s="244" t="n"/>
      <c r="L1367" s="78" t="n"/>
    </row>
    <row r="1368" ht="22" customHeight="1" s="452">
      <c r="A1368" s="359" t="n"/>
      <c r="B1368" s="243" t="n"/>
      <c r="C1368" s="243" t="n"/>
      <c r="D1368" s="243" t="n"/>
      <c r="E1368" s="243" t="n"/>
      <c r="F1368" s="243" t="n"/>
      <c r="G1368" s="243" t="n"/>
      <c r="H1368" s="362" t="n"/>
      <c r="I1368" s="243" t="n"/>
      <c r="J1368" s="243" t="n"/>
      <c r="K1368" s="244" t="n"/>
      <c r="L1368" s="78" t="n"/>
    </row>
    <row r="1369" ht="22" customHeight="1" s="452">
      <c r="A1369" s="359" t="n"/>
      <c r="B1369" s="243" t="n"/>
      <c r="C1369" s="243" t="n"/>
      <c r="D1369" s="243" t="n"/>
      <c r="E1369" s="243" t="n"/>
      <c r="F1369" s="243" t="n"/>
      <c r="G1369" s="243" t="n"/>
      <c r="H1369" s="362" t="n"/>
      <c r="I1369" s="243" t="n"/>
      <c r="J1369" s="243" t="n"/>
      <c r="K1369" s="244" t="n"/>
      <c r="L1369" s="78" t="n"/>
    </row>
    <row r="1370" ht="22" customHeight="1" s="452">
      <c r="A1370" s="359" t="n"/>
      <c r="B1370" s="243" t="n"/>
      <c r="C1370" s="243" t="n"/>
      <c r="D1370" s="243" t="n"/>
      <c r="E1370" s="243" t="n"/>
      <c r="F1370" s="243" t="n"/>
      <c r="G1370" s="243" t="n"/>
      <c r="H1370" s="362" t="n"/>
      <c r="I1370" s="243" t="n"/>
      <c r="J1370" s="243" t="n"/>
      <c r="K1370" s="244" t="n"/>
      <c r="L1370" s="78" t="n"/>
    </row>
    <row r="1371" ht="22" customHeight="1" s="452">
      <c r="A1371" s="359" t="n"/>
      <c r="B1371" s="243" t="n"/>
      <c r="C1371" s="243" t="n"/>
      <c r="D1371" s="243" t="n"/>
      <c r="E1371" s="243" t="n"/>
      <c r="F1371" s="243" t="n"/>
      <c r="G1371" s="243" t="n"/>
      <c r="H1371" s="362" t="n"/>
      <c r="I1371" s="243" t="n"/>
      <c r="J1371" s="243" t="n"/>
      <c r="K1371" s="244" t="n"/>
      <c r="L1371" s="78" t="n"/>
    </row>
    <row r="1372" ht="22" customHeight="1" s="452">
      <c r="A1372" s="359" t="n"/>
      <c r="B1372" s="243" t="n"/>
      <c r="C1372" s="243" t="n"/>
      <c r="D1372" s="243" t="n"/>
      <c r="E1372" s="243" t="n"/>
      <c r="F1372" s="243" t="n"/>
      <c r="G1372" s="243" t="n"/>
      <c r="H1372" s="362" t="n"/>
      <c r="I1372" s="243" t="n"/>
      <c r="J1372" s="243" t="n"/>
      <c r="K1372" s="244" t="n"/>
      <c r="L1372" s="78" t="n"/>
    </row>
    <row r="1373" ht="22" customHeight="1" s="452">
      <c r="A1373" s="359" t="n"/>
      <c r="B1373" s="243" t="n"/>
      <c r="C1373" s="243" t="n"/>
      <c r="D1373" s="243" t="n"/>
      <c r="E1373" s="243" t="n"/>
      <c r="F1373" s="243" t="n"/>
      <c r="G1373" s="243" t="n"/>
      <c r="H1373" s="362" t="n"/>
      <c r="I1373" s="243" t="n"/>
      <c r="J1373" s="243" t="n"/>
      <c r="K1373" s="244" t="n"/>
      <c r="L1373" s="78" t="n"/>
    </row>
    <row r="1374" ht="22" customHeight="1" s="452">
      <c r="A1374" s="359" t="n"/>
      <c r="B1374" s="243" t="n"/>
      <c r="C1374" s="243" t="n"/>
      <c r="D1374" s="243" t="n"/>
      <c r="E1374" s="243" t="n"/>
      <c r="F1374" s="243" t="n"/>
      <c r="G1374" s="243" t="n"/>
      <c r="H1374" s="362" t="n"/>
      <c r="I1374" s="243" t="n"/>
      <c r="J1374" s="243" t="n"/>
      <c r="K1374" s="244" t="n"/>
      <c r="L1374" s="78" t="n"/>
    </row>
    <row r="1375" ht="22" customHeight="1" s="452">
      <c r="A1375" s="359" t="n"/>
      <c r="B1375" s="243" t="n"/>
      <c r="C1375" s="243" t="n"/>
      <c r="D1375" s="243" t="n"/>
      <c r="E1375" s="243" t="n"/>
      <c r="F1375" s="243" t="n"/>
      <c r="G1375" s="243" t="n"/>
      <c r="H1375" s="362" t="n"/>
      <c r="I1375" s="243" t="n"/>
      <c r="J1375" s="243" t="n"/>
      <c r="K1375" s="244" t="n"/>
      <c r="L1375" s="78" t="n"/>
    </row>
    <row r="1376" ht="22" customHeight="1" s="452">
      <c r="A1376" s="359" t="n"/>
      <c r="B1376" s="243" t="n"/>
      <c r="C1376" s="243" t="n"/>
      <c r="D1376" s="243" t="n"/>
      <c r="E1376" s="243" t="n"/>
      <c r="F1376" s="243" t="n"/>
      <c r="G1376" s="243" t="n"/>
      <c r="H1376" s="362" t="n"/>
      <c r="I1376" s="243" t="n"/>
      <c r="J1376" s="243" t="n"/>
      <c r="K1376" s="244" t="n"/>
      <c r="L1376" s="78" t="n"/>
    </row>
    <row r="1377" ht="22" customHeight="1" s="452">
      <c r="A1377" s="359" t="n"/>
      <c r="B1377" s="243" t="n"/>
      <c r="C1377" s="243" t="n"/>
      <c r="D1377" s="243" t="n"/>
      <c r="E1377" s="243" t="n"/>
      <c r="F1377" s="243" t="n"/>
      <c r="G1377" s="243" t="n"/>
      <c r="H1377" s="362" t="n"/>
      <c r="I1377" s="243" t="n"/>
      <c r="J1377" s="243" t="n"/>
      <c r="K1377" s="244" t="n"/>
      <c r="L1377" s="78" t="n"/>
    </row>
    <row r="1378" ht="22" customHeight="1" s="452">
      <c r="A1378" s="359" t="n"/>
      <c r="B1378" s="243" t="n"/>
      <c r="C1378" s="243" t="n"/>
      <c r="D1378" s="243" t="n"/>
      <c r="E1378" s="243" t="n"/>
      <c r="F1378" s="243" t="n"/>
      <c r="G1378" s="243" t="n"/>
      <c r="H1378" s="362" t="n"/>
      <c r="I1378" s="243" t="n"/>
      <c r="J1378" s="243" t="n"/>
      <c r="K1378" s="244" t="n"/>
      <c r="L1378" s="78" t="n"/>
    </row>
    <row r="1379" ht="22" customHeight="1" s="452">
      <c r="A1379" s="359" t="n"/>
      <c r="B1379" s="243" t="n"/>
      <c r="C1379" s="243" t="n"/>
      <c r="D1379" s="243" t="n"/>
      <c r="E1379" s="243" t="n"/>
      <c r="F1379" s="243" t="n"/>
      <c r="G1379" s="243" t="n"/>
      <c r="H1379" s="362" t="n"/>
      <c r="I1379" s="243" t="n"/>
      <c r="J1379" s="243" t="n"/>
      <c r="K1379" s="244" t="n"/>
      <c r="L1379" s="78" t="n"/>
    </row>
    <row r="1380" ht="22" customHeight="1" s="452">
      <c r="A1380" s="359" t="n"/>
      <c r="B1380" s="243" t="n"/>
      <c r="C1380" s="243" t="n"/>
      <c r="D1380" s="243" t="n"/>
      <c r="E1380" s="243" t="n"/>
      <c r="F1380" s="243" t="n"/>
      <c r="G1380" s="243" t="n"/>
      <c r="H1380" s="362" t="n"/>
      <c r="I1380" s="243" t="n"/>
      <c r="J1380" s="243" t="n"/>
      <c r="K1380" s="244" t="n"/>
      <c r="L1380" s="78" t="n"/>
    </row>
    <row r="1381" ht="22" customHeight="1" s="452">
      <c r="A1381" s="359" t="n"/>
      <c r="B1381" s="243" t="n"/>
      <c r="C1381" s="243" t="n"/>
      <c r="D1381" s="243" t="n"/>
      <c r="E1381" s="243" t="n"/>
      <c r="F1381" s="243" t="n"/>
      <c r="G1381" s="243" t="n"/>
      <c r="H1381" s="362" t="n"/>
      <c r="I1381" s="243" t="n"/>
      <c r="J1381" s="243" t="n"/>
      <c r="K1381" s="244" t="n"/>
      <c r="L1381" s="78" t="n"/>
    </row>
    <row r="1382" ht="22" customHeight="1" s="452">
      <c r="A1382" s="359" t="n"/>
      <c r="B1382" s="243" t="n"/>
      <c r="C1382" s="243" t="n"/>
      <c r="D1382" s="243" t="n"/>
      <c r="E1382" s="243" t="n"/>
      <c r="F1382" s="243" t="n"/>
      <c r="G1382" s="243" t="n"/>
      <c r="H1382" s="362" t="n"/>
      <c r="I1382" s="243" t="n"/>
      <c r="J1382" s="243" t="n"/>
      <c r="K1382" s="244" t="n"/>
      <c r="L1382" s="78" t="n"/>
    </row>
    <row r="1383" ht="22" customHeight="1" s="452">
      <c r="A1383" s="359" t="n"/>
      <c r="B1383" s="243" t="n"/>
      <c r="C1383" s="243" t="n"/>
      <c r="D1383" s="243" t="n"/>
      <c r="E1383" s="243" t="n"/>
      <c r="F1383" s="243" t="n"/>
      <c r="G1383" s="243" t="n"/>
      <c r="H1383" s="362" t="n"/>
      <c r="I1383" s="243" t="n"/>
      <c r="J1383" s="243" t="n"/>
      <c r="K1383" s="244" t="n"/>
      <c r="L1383" s="78" t="n"/>
    </row>
    <row r="1384" ht="22" customHeight="1" s="452">
      <c r="A1384" s="359" t="n"/>
      <c r="B1384" s="243" t="n"/>
      <c r="C1384" s="243" t="n"/>
      <c r="D1384" s="243" t="n"/>
      <c r="E1384" s="243" t="n"/>
      <c r="F1384" s="243" t="n"/>
      <c r="G1384" s="243" t="n"/>
      <c r="H1384" s="362" t="n"/>
      <c r="I1384" s="243" t="n"/>
      <c r="J1384" s="243" t="n"/>
      <c r="K1384" s="244" t="n"/>
      <c r="L1384" s="78" t="n"/>
    </row>
    <row r="1385" ht="22" customHeight="1" s="452">
      <c r="A1385" s="359" t="n"/>
      <c r="B1385" s="243" t="n"/>
      <c r="C1385" s="243" t="n"/>
      <c r="D1385" s="243" t="n"/>
      <c r="E1385" s="243" t="n"/>
      <c r="F1385" s="243" t="n"/>
      <c r="G1385" s="243" t="n"/>
      <c r="H1385" s="362" t="n"/>
      <c r="I1385" s="243" t="n"/>
      <c r="J1385" s="243" t="n"/>
      <c r="K1385" s="244" t="n"/>
      <c r="L1385" s="78" t="n"/>
    </row>
    <row r="1386" ht="22" customHeight="1" s="452">
      <c r="A1386" s="359" t="n"/>
      <c r="B1386" s="243" t="n"/>
      <c r="C1386" s="243" t="n"/>
      <c r="D1386" s="243" t="n"/>
      <c r="E1386" s="243" t="n"/>
      <c r="F1386" s="243" t="n"/>
      <c r="G1386" s="243" t="n"/>
      <c r="H1386" s="362" t="n"/>
      <c r="I1386" s="243" t="n"/>
      <c r="J1386" s="243" t="n"/>
      <c r="K1386" s="244" t="n"/>
      <c r="L1386" s="78" t="n"/>
    </row>
    <row r="1387" ht="22" customHeight="1" s="452">
      <c r="A1387" s="359" t="n"/>
      <c r="B1387" s="243" t="n"/>
      <c r="C1387" s="243" t="n"/>
      <c r="D1387" s="243" t="n"/>
      <c r="E1387" s="243" t="n"/>
      <c r="F1387" s="243" t="n"/>
      <c r="G1387" s="243" t="n"/>
      <c r="H1387" s="362" t="n"/>
      <c r="I1387" s="243" t="n"/>
      <c r="J1387" s="243" t="n"/>
      <c r="K1387" s="244" t="n"/>
      <c r="L1387" s="78" t="n"/>
    </row>
    <row r="1388" ht="22" customHeight="1" s="452">
      <c r="A1388" s="359" t="n"/>
      <c r="B1388" s="243" t="n"/>
      <c r="C1388" s="243" t="n"/>
      <c r="D1388" s="243" t="n"/>
      <c r="E1388" s="243" t="n"/>
      <c r="F1388" s="243" t="n"/>
      <c r="G1388" s="243" t="n"/>
      <c r="H1388" s="362" t="n"/>
      <c r="I1388" s="243" t="n"/>
      <c r="J1388" s="243" t="n"/>
      <c r="K1388" s="244" t="n"/>
      <c r="L1388" s="78" t="n"/>
    </row>
    <row r="1389" ht="22" customHeight="1" s="452">
      <c r="A1389" s="359" t="n"/>
      <c r="B1389" s="243" t="n"/>
      <c r="C1389" s="243" t="n"/>
      <c r="D1389" s="243" t="n"/>
      <c r="E1389" s="243" t="n"/>
      <c r="F1389" s="243" t="n"/>
      <c r="G1389" s="243" t="n"/>
      <c r="H1389" s="362" t="n"/>
      <c r="I1389" s="243" t="n"/>
      <c r="J1389" s="243" t="n"/>
      <c r="K1389" s="244" t="n"/>
      <c r="L1389" s="78" t="n"/>
    </row>
    <row r="1390" ht="22" customHeight="1" s="452">
      <c r="A1390" s="359" t="n"/>
      <c r="B1390" s="243" t="n"/>
      <c r="C1390" s="243" t="n"/>
      <c r="D1390" s="243" t="n"/>
      <c r="E1390" s="243" t="n"/>
      <c r="F1390" s="243" t="n"/>
      <c r="G1390" s="243" t="n"/>
      <c r="H1390" s="362" t="n"/>
      <c r="I1390" s="243" t="n"/>
      <c r="J1390" s="243" t="n"/>
      <c r="K1390" s="244" t="n"/>
      <c r="L1390" s="78" t="n"/>
    </row>
    <row r="1391" ht="22" customHeight="1" s="452">
      <c r="A1391" s="359" t="n"/>
      <c r="B1391" s="243" t="n"/>
      <c r="C1391" s="243" t="n"/>
      <c r="D1391" s="243" t="n"/>
      <c r="E1391" s="243" t="n"/>
      <c r="F1391" s="243" t="n"/>
      <c r="G1391" s="243" t="n"/>
      <c r="H1391" s="362" t="n"/>
      <c r="I1391" s="243" t="n"/>
      <c r="J1391" s="243" t="n"/>
      <c r="K1391" s="244" t="n"/>
      <c r="L1391" s="78" t="n"/>
    </row>
    <row r="1392" ht="22" customHeight="1" s="452">
      <c r="A1392" s="359" t="n"/>
      <c r="B1392" s="243" t="n"/>
      <c r="C1392" s="243" t="n"/>
      <c r="D1392" s="243" t="n"/>
      <c r="E1392" s="243" t="n"/>
      <c r="F1392" s="243" t="n"/>
      <c r="G1392" s="243" t="n"/>
      <c r="H1392" s="362" t="n"/>
      <c r="I1392" s="243" t="n"/>
      <c r="J1392" s="243" t="n"/>
      <c r="K1392" s="244" t="n"/>
      <c r="L1392" s="78" t="n"/>
    </row>
    <row r="1393" ht="22" customHeight="1" s="452">
      <c r="A1393" s="359" t="n"/>
      <c r="B1393" s="243" t="n"/>
      <c r="C1393" s="243" t="n"/>
      <c r="D1393" s="243" t="n"/>
      <c r="E1393" s="243" t="n"/>
      <c r="F1393" s="243" t="n"/>
      <c r="G1393" s="243" t="n"/>
      <c r="H1393" s="362" t="n"/>
      <c r="I1393" s="243" t="n"/>
      <c r="J1393" s="243" t="n"/>
      <c r="K1393" s="244" t="n"/>
      <c r="L1393" s="78" t="n"/>
    </row>
    <row r="1394" ht="22" customHeight="1" s="452">
      <c r="A1394" s="359" t="n"/>
      <c r="B1394" s="243" t="n"/>
      <c r="C1394" s="243" t="n"/>
      <c r="D1394" s="243" t="n"/>
      <c r="E1394" s="243" t="n"/>
      <c r="F1394" s="243" t="n"/>
      <c r="G1394" s="243" t="n"/>
      <c r="H1394" s="362" t="n"/>
      <c r="I1394" s="243" t="n"/>
      <c r="J1394" s="243" t="n"/>
      <c r="K1394" s="244" t="n"/>
      <c r="L1394" s="78" t="n"/>
    </row>
    <row r="1395" ht="22" customHeight="1" s="452">
      <c r="A1395" s="359" t="n"/>
      <c r="B1395" s="243" t="n"/>
      <c r="C1395" s="243" t="n"/>
      <c r="D1395" s="243" t="n"/>
      <c r="E1395" s="243" t="n"/>
      <c r="F1395" s="243" t="n"/>
      <c r="G1395" s="243" t="n"/>
      <c r="H1395" s="362" t="n"/>
      <c r="I1395" s="243" t="n"/>
      <c r="J1395" s="243" t="n"/>
      <c r="K1395" s="244" t="n"/>
      <c r="L1395" s="78" t="n"/>
    </row>
    <row r="1396" ht="22" customHeight="1" s="452">
      <c r="A1396" s="359" t="n"/>
      <c r="B1396" s="243" t="n"/>
      <c r="C1396" s="243" t="n"/>
      <c r="D1396" s="243" t="n"/>
      <c r="E1396" s="243" t="n"/>
      <c r="F1396" s="243" t="n"/>
      <c r="G1396" s="243" t="n"/>
      <c r="H1396" s="362" t="n"/>
      <c r="I1396" s="243" t="n"/>
      <c r="J1396" s="243" t="n"/>
      <c r="K1396" s="244" t="n"/>
      <c r="L1396" s="78" t="n"/>
    </row>
    <row r="1397" ht="22" customHeight="1" s="452">
      <c r="A1397" s="359" t="n"/>
      <c r="B1397" s="243" t="n"/>
      <c r="C1397" s="243" t="n"/>
      <c r="D1397" s="243" t="n"/>
      <c r="E1397" s="243" t="n"/>
      <c r="F1397" s="243" t="n"/>
      <c r="G1397" s="243" t="n"/>
      <c r="H1397" s="362" t="n"/>
      <c r="I1397" s="243" t="n"/>
      <c r="J1397" s="243" t="n"/>
      <c r="K1397" s="244" t="n"/>
      <c r="L1397" s="78" t="n"/>
    </row>
    <row r="1398" ht="22" customHeight="1" s="452">
      <c r="A1398" s="359" t="n"/>
      <c r="B1398" s="243" t="n"/>
      <c r="C1398" s="243" t="n"/>
      <c r="D1398" s="243" t="n"/>
      <c r="E1398" s="243" t="n"/>
      <c r="F1398" s="243" t="n"/>
      <c r="G1398" s="243" t="n"/>
      <c r="H1398" s="362" t="n"/>
      <c r="I1398" s="243" t="n"/>
      <c r="J1398" s="243" t="n"/>
      <c r="K1398" s="244" t="n"/>
      <c r="L1398" s="78" t="n"/>
    </row>
    <row r="1399" ht="22" customHeight="1" s="452">
      <c r="A1399" s="359" t="n"/>
      <c r="B1399" s="243" t="n"/>
      <c r="C1399" s="243" t="n"/>
      <c r="D1399" s="243" t="n"/>
      <c r="E1399" s="243" t="n"/>
      <c r="F1399" s="243" t="n"/>
      <c r="G1399" s="243" t="n"/>
      <c r="H1399" s="362" t="n"/>
      <c r="I1399" s="243" t="n"/>
      <c r="J1399" s="243" t="n"/>
      <c r="K1399" s="244" t="n"/>
      <c r="L1399" s="78" t="n"/>
    </row>
    <row r="1400" ht="22" customHeight="1" s="452">
      <c r="A1400" s="359" t="n"/>
      <c r="B1400" s="243" t="n"/>
      <c r="C1400" s="243" t="n"/>
      <c r="D1400" s="243" t="n"/>
      <c r="E1400" s="243" t="n"/>
      <c r="F1400" s="243" t="n"/>
      <c r="G1400" s="243" t="n"/>
      <c r="H1400" s="362" t="n"/>
      <c r="I1400" s="243" t="n"/>
      <c r="J1400" s="243" t="n"/>
      <c r="K1400" s="244" t="n"/>
      <c r="L1400" s="78" t="n"/>
    </row>
    <row r="1401" ht="22" customHeight="1" s="452">
      <c r="A1401" s="359" t="n"/>
      <c r="B1401" s="243" t="n"/>
      <c r="C1401" s="243" t="n"/>
      <c r="D1401" s="243" t="n"/>
      <c r="E1401" s="243" t="n"/>
      <c r="F1401" s="243" t="n"/>
      <c r="G1401" s="243" t="n"/>
      <c r="H1401" s="362" t="n"/>
      <c r="I1401" s="243" t="n"/>
      <c r="J1401" s="243" t="n"/>
      <c r="K1401" s="244" t="n"/>
      <c r="L1401" s="78" t="n"/>
    </row>
    <row r="1402" ht="22" customHeight="1" s="452">
      <c r="A1402" s="359" t="n"/>
      <c r="B1402" s="243" t="n"/>
      <c r="C1402" s="243" t="n"/>
      <c r="D1402" s="243" t="n"/>
      <c r="E1402" s="243" t="n"/>
      <c r="F1402" s="243" t="n"/>
      <c r="G1402" s="243" t="n"/>
      <c r="H1402" s="362" t="n"/>
      <c r="I1402" s="243" t="n"/>
      <c r="J1402" s="243" t="n"/>
      <c r="K1402" s="244" t="n"/>
      <c r="L1402" s="78" t="n"/>
    </row>
    <row r="1403" ht="22" customHeight="1" s="452">
      <c r="A1403" s="359" t="n"/>
      <c r="B1403" s="243" t="n"/>
      <c r="C1403" s="243" t="n"/>
      <c r="D1403" s="243" t="n"/>
      <c r="E1403" s="243" t="n"/>
      <c r="F1403" s="243" t="n"/>
      <c r="G1403" s="243" t="n"/>
      <c r="H1403" s="362" t="n"/>
      <c r="I1403" s="243" t="n"/>
      <c r="J1403" s="243" t="n"/>
      <c r="K1403" s="244" t="n"/>
      <c r="L1403" s="78" t="n"/>
    </row>
    <row r="1404" ht="22" customHeight="1" s="452">
      <c r="A1404" s="359" t="n"/>
      <c r="B1404" s="243" t="n"/>
      <c r="C1404" s="243" t="n"/>
      <c r="D1404" s="243" t="n"/>
      <c r="E1404" s="243" t="n"/>
      <c r="F1404" s="243" t="n"/>
      <c r="G1404" s="243" t="n"/>
      <c r="H1404" s="362" t="n"/>
      <c r="I1404" s="243" t="n"/>
      <c r="J1404" s="243" t="n"/>
      <c r="K1404" s="244" t="n"/>
      <c r="L1404" s="78" t="n"/>
    </row>
    <row r="1405" ht="22" customHeight="1" s="452">
      <c r="A1405" s="359" t="n"/>
      <c r="B1405" s="243" t="n"/>
      <c r="C1405" s="243" t="n"/>
      <c r="D1405" s="243" t="n"/>
      <c r="E1405" s="243" t="n"/>
      <c r="F1405" s="243" t="n"/>
      <c r="G1405" s="243" t="n"/>
      <c r="H1405" s="362" t="n"/>
      <c r="I1405" s="243" t="n"/>
      <c r="J1405" s="243" t="n"/>
      <c r="K1405" s="244" t="n"/>
      <c r="L1405" s="78" t="n"/>
    </row>
    <row r="1406" ht="22" customHeight="1" s="452">
      <c r="A1406" s="359" t="n"/>
      <c r="B1406" s="243" t="n"/>
      <c r="C1406" s="243" t="n"/>
      <c r="D1406" s="243" t="n"/>
      <c r="E1406" s="243" t="n"/>
      <c r="F1406" s="243" t="n"/>
      <c r="G1406" s="243" t="n"/>
      <c r="H1406" s="362" t="n"/>
      <c r="I1406" s="243" t="n"/>
      <c r="J1406" s="243" t="n"/>
      <c r="K1406" s="244" t="n"/>
      <c r="L1406" s="78" t="n"/>
    </row>
    <row r="1407" ht="22" customHeight="1" s="452">
      <c r="A1407" s="359" t="n"/>
      <c r="B1407" s="243" t="n"/>
      <c r="C1407" s="243" t="n"/>
      <c r="D1407" s="243" t="n"/>
      <c r="E1407" s="243" t="n"/>
      <c r="F1407" s="243" t="n"/>
      <c r="G1407" s="243" t="n"/>
      <c r="H1407" s="362" t="n"/>
      <c r="I1407" s="243" t="n"/>
      <c r="J1407" s="243" t="n"/>
      <c r="K1407" s="244" t="n"/>
      <c r="L1407" s="78" t="n"/>
    </row>
    <row r="1408" ht="22" customHeight="1" s="452">
      <c r="A1408" s="359" t="n"/>
      <c r="B1408" s="243" t="n"/>
      <c r="C1408" s="243" t="n"/>
      <c r="D1408" s="243" t="n"/>
      <c r="E1408" s="243" t="n"/>
      <c r="F1408" s="243" t="n"/>
      <c r="G1408" s="243" t="n"/>
      <c r="H1408" s="362" t="n"/>
      <c r="I1408" s="243" t="n"/>
      <c r="J1408" s="243" t="n"/>
      <c r="K1408" s="244" t="n"/>
      <c r="L1408" s="78" t="n"/>
    </row>
    <row r="1409" ht="22" customHeight="1" s="452">
      <c r="A1409" s="359" t="n"/>
      <c r="B1409" s="243" t="n"/>
      <c r="C1409" s="243" t="n"/>
      <c r="D1409" s="243" t="n"/>
      <c r="E1409" s="243" t="n"/>
      <c r="F1409" s="243" t="n"/>
      <c r="G1409" s="243" t="n"/>
      <c r="H1409" s="362" t="n"/>
      <c r="I1409" s="243" t="n"/>
      <c r="J1409" s="243" t="n"/>
      <c r="K1409" s="244" t="n"/>
      <c r="L1409" s="78" t="n"/>
    </row>
    <row r="1410" ht="22" customHeight="1" s="452">
      <c r="A1410" s="359" t="n"/>
      <c r="B1410" s="243" t="n"/>
      <c r="C1410" s="243" t="n"/>
      <c r="D1410" s="243" t="n"/>
      <c r="E1410" s="243" t="n"/>
      <c r="F1410" s="243" t="n"/>
      <c r="G1410" s="243" t="n"/>
      <c r="H1410" s="362" t="n"/>
      <c r="I1410" s="243" t="n"/>
      <c r="J1410" s="243" t="n"/>
      <c r="K1410" s="244" t="n"/>
      <c r="L1410" s="78" t="n"/>
    </row>
    <row r="1411" ht="22" customHeight="1" s="452">
      <c r="A1411" s="359" t="n"/>
      <c r="B1411" s="243" t="n"/>
      <c r="C1411" s="243" t="n"/>
      <c r="D1411" s="243" t="n"/>
      <c r="E1411" s="243" t="n"/>
      <c r="F1411" s="243" t="n"/>
      <c r="G1411" s="243" t="n"/>
      <c r="H1411" s="362" t="n"/>
      <c r="I1411" s="243" t="n"/>
      <c r="J1411" s="243" t="n"/>
      <c r="K1411" s="244" t="n"/>
      <c r="L1411" s="78" t="n"/>
    </row>
    <row r="1412" ht="22" customHeight="1" s="452">
      <c r="A1412" s="359" t="n"/>
      <c r="B1412" s="243" t="n"/>
      <c r="C1412" s="243" t="n"/>
      <c r="D1412" s="243" t="n"/>
      <c r="E1412" s="243" t="n"/>
      <c r="F1412" s="243" t="n"/>
      <c r="G1412" s="243" t="n"/>
      <c r="H1412" s="362" t="n"/>
      <c r="I1412" s="243" t="n"/>
      <c r="J1412" s="243" t="n"/>
      <c r="K1412" s="244" t="n"/>
      <c r="L1412" s="78" t="n"/>
    </row>
    <row r="1413" ht="22" customHeight="1" s="452">
      <c r="A1413" s="359" t="n"/>
      <c r="B1413" s="243" t="n"/>
      <c r="C1413" s="243" t="n"/>
      <c r="D1413" s="243" t="n"/>
      <c r="E1413" s="243" t="n"/>
      <c r="F1413" s="243" t="n"/>
      <c r="G1413" s="243" t="n"/>
      <c r="H1413" s="362" t="n"/>
      <c r="I1413" s="243" t="n"/>
      <c r="J1413" s="243" t="n"/>
      <c r="K1413" s="244" t="n"/>
      <c r="L1413" s="78" t="n"/>
    </row>
    <row r="1414" ht="22" customHeight="1" s="452">
      <c r="A1414" s="359" t="n"/>
      <c r="B1414" s="243" t="n"/>
      <c r="C1414" s="243" t="n"/>
      <c r="D1414" s="243" t="n"/>
      <c r="E1414" s="243" t="n"/>
      <c r="F1414" s="243" t="n"/>
      <c r="G1414" s="243" t="n"/>
      <c r="H1414" s="362" t="n"/>
      <c r="I1414" s="243" t="n"/>
      <c r="J1414" s="243" t="n"/>
      <c r="K1414" s="244" t="n"/>
      <c r="L1414" s="78" t="n"/>
    </row>
    <row r="1415" ht="22" customHeight="1" s="452">
      <c r="A1415" s="359" t="n"/>
      <c r="B1415" s="243" t="n"/>
      <c r="C1415" s="243" t="n"/>
      <c r="D1415" s="243" t="n"/>
      <c r="E1415" s="243" t="n"/>
      <c r="F1415" s="243" t="n"/>
      <c r="G1415" s="243" t="n"/>
      <c r="H1415" s="362" t="n"/>
      <c r="I1415" s="243" t="n"/>
      <c r="J1415" s="243" t="n"/>
      <c r="K1415" s="244" t="n"/>
      <c r="L1415" s="78" t="n"/>
    </row>
    <row r="1416" ht="22" customHeight="1" s="452">
      <c r="A1416" s="359" t="n"/>
      <c r="B1416" s="243" t="n"/>
      <c r="C1416" s="243" t="n"/>
      <c r="D1416" s="243" t="n"/>
      <c r="E1416" s="243" t="n"/>
      <c r="F1416" s="243" t="n"/>
      <c r="G1416" s="243" t="n"/>
      <c r="H1416" s="362" t="n"/>
      <c r="I1416" s="243" t="n"/>
      <c r="J1416" s="243" t="n"/>
      <c r="K1416" s="244" t="n"/>
      <c r="L1416" s="78" t="n"/>
    </row>
    <row r="1417" ht="22" customHeight="1" s="452">
      <c r="A1417" s="359" t="n"/>
      <c r="B1417" s="243" t="n"/>
      <c r="C1417" s="243" t="n"/>
      <c r="D1417" s="243" t="n"/>
      <c r="E1417" s="243" t="n"/>
      <c r="F1417" s="243" t="n"/>
      <c r="G1417" s="243" t="n"/>
      <c r="H1417" s="362" t="n"/>
      <c r="I1417" s="243" t="n"/>
      <c r="J1417" s="243" t="n"/>
      <c r="K1417" s="244" t="n"/>
      <c r="L1417" s="78" t="n"/>
    </row>
    <row r="1418" ht="22" customHeight="1" s="452">
      <c r="A1418" s="359" t="n"/>
      <c r="B1418" s="243" t="n"/>
      <c r="C1418" s="243" t="n"/>
      <c r="D1418" s="243" t="n"/>
      <c r="E1418" s="243" t="n"/>
      <c r="F1418" s="243" t="n"/>
      <c r="G1418" s="243" t="n"/>
      <c r="H1418" s="362" t="n"/>
      <c r="I1418" s="243" t="n"/>
      <c r="J1418" s="243" t="n"/>
      <c r="K1418" s="244" t="n"/>
      <c r="L1418" s="78" t="n"/>
    </row>
    <row r="1419" ht="22" customHeight="1" s="452">
      <c r="A1419" s="359" t="n"/>
      <c r="B1419" s="243" t="n"/>
      <c r="C1419" s="243" t="n"/>
      <c r="D1419" s="243" t="n"/>
      <c r="E1419" s="243" t="n"/>
      <c r="F1419" s="243" t="n"/>
      <c r="G1419" s="243" t="n"/>
      <c r="H1419" s="362" t="n"/>
      <c r="I1419" s="243" t="n"/>
      <c r="J1419" s="243" t="n"/>
      <c r="K1419" s="244" t="n"/>
      <c r="L1419" s="78" t="n"/>
    </row>
    <row r="1420" ht="22" customHeight="1" s="452">
      <c r="A1420" s="359" t="n"/>
      <c r="B1420" s="243" t="n"/>
      <c r="C1420" s="243" t="n"/>
      <c r="D1420" s="243" t="n"/>
      <c r="E1420" s="243" t="n"/>
      <c r="F1420" s="243" t="n"/>
      <c r="G1420" s="243" t="n"/>
      <c r="H1420" s="362" t="n"/>
      <c r="I1420" s="243" t="n"/>
      <c r="J1420" s="243" t="n"/>
      <c r="K1420" s="244" t="n"/>
      <c r="L1420" s="78" t="n"/>
    </row>
    <row r="1421" ht="22" customHeight="1" s="452">
      <c r="A1421" s="359" t="n"/>
      <c r="B1421" s="243" t="n"/>
      <c r="C1421" s="243" t="n"/>
      <c r="D1421" s="243" t="n"/>
      <c r="E1421" s="243" t="n"/>
      <c r="F1421" s="243" t="n"/>
      <c r="G1421" s="243" t="n"/>
      <c r="H1421" s="362" t="n"/>
      <c r="I1421" s="243" t="n"/>
      <c r="J1421" s="243" t="n"/>
      <c r="K1421" s="244" t="n"/>
      <c r="L1421" s="78" t="n"/>
    </row>
    <row r="1422" ht="22" customHeight="1" s="452">
      <c r="A1422" s="359" t="n"/>
      <c r="B1422" s="243" t="n"/>
      <c r="C1422" s="243" t="n"/>
      <c r="D1422" s="243" t="n"/>
      <c r="E1422" s="243" t="n"/>
      <c r="F1422" s="243" t="n"/>
      <c r="G1422" s="243" t="n"/>
      <c r="H1422" s="362" t="n"/>
      <c r="I1422" s="243" t="n"/>
      <c r="J1422" s="243" t="n"/>
      <c r="K1422" s="244" t="n"/>
      <c r="L1422" s="78" t="n"/>
    </row>
    <row r="1423" ht="22" customHeight="1" s="452">
      <c r="A1423" s="359" t="n"/>
      <c r="B1423" s="243" t="n"/>
      <c r="C1423" s="243" t="n"/>
      <c r="D1423" s="243" t="n"/>
      <c r="E1423" s="243" t="n"/>
      <c r="F1423" s="243" t="n"/>
      <c r="G1423" s="243" t="n"/>
      <c r="H1423" s="362" t="n"/>
      <c r="I1423" s="243" t="n"/>
      <c r="J1423" s="243" t="n"/>
      <c r="K1423" s="244" t="n"/>
      <c r="L1423" s="78" t="n"/>
    </row>
    <row r="1424" ht="22" customHeight="1" s="452">
      <c r="A1424" s="359" t="n"/>
      <c r="B1424" s="243" t="n"/>
      <c r="C1424" s="243" t="n"/>
      <c r="D1424" s="243" t="n"/>
      <c r="E1424" s="243" t="n"/>
      <c r="F1424" s="243" t="n"/>
      <c r="G1424" s="243" t="n"/>
      <c r="H1424" s="362" t="n"/>
      <c r="I1424" s="243" t="n"/>
      <c r="J1424" s="243" t="n"/>
      <c r="K1424" s="244" t="n"/>
      <c r="L1424" s="78" t="n"/>
    </row>
    <row r="1425" ht="22" customHeight="1" s="452">
      <c r="A1425" s="359" t="n"/>
      <c r="B1425" s="243" t="n"/>
      <c r="C1425" s="243" t="n"/>
      <c r="D1425" s="243" t="n"/>
      <c r="E1425" s="243" t="n"/>
      <c r="F1425" s="243" t="n"/>
      <c r="G1425" s="243" t="n"/>
      <c r="H1425" s="362" t="n"/>
      <c r="I1425" s="243" t="n"/>
      <c r="J1425" s="243" t="n"/>
      <c r="K1425" s="244" t="n"/>
      <c r="L1425" s="78" t="n"/>
    </row>
    <row r="1426" ht="22" customHeight="1" s="452">
      <c r="A1426" s="359" t="n"/>
      <c r="B1426" s="243" t="n"/>
      <c r="C1426" s="243" t="n"/>
      <c r="D1426" s="243" t="n"/>
      <c r="E1426" s="243" t="n"/>
      <c r="F1426" s="243" t="n"/>
      <c r="G1426" s="243" t="n"/>
      <c r="H1426" s="362" t="n"/>
      <c r="I1426" s="243" t="n"/>
      <c r="J1426" s="243" t="n"/>
      <c r="K1426" s="244" t="n"/>
      <c r="L1426" s="78" t="n"/>
    </row>
    <row r="1427" ht="22" customHeight="1" s="452">
      <c r="A1427" s="359" t="n"/>
      <c r="B1427" s="243" t="n"/>
      <c r="C1427" s="243" t="n"/>
      <c r="D1427" s="243" t="n"/>
      <c r="E1427" s="243" t="n"/>
      <c r="F1427" s="243" t="n"/>
      <c r="G1427" s="243" t="n"/>
      <c r="H1427" s="362" t="n"/>
      <c r="I1427" s="243" t="n"/>
      <c r="J1427" s="243" t="n"/>
      <c r="K1427" s="244" t="n"/>
      <c r="L1427" s="78" t="n"/>
    </row>
    <row r="1428" ht="22" customHeight="1" s="452">
      <c r="A1428" s="359" t="n"/>
      <c r="B1428" s="243" t="n"/>
      <c r="C1428" s="243" t="n"/>
      <c r="D1428" s="243" t="n"/>
      <c r="E1428" s="243" t="n"/>
      <c r="F1428" s="243" t="n"/>
      <c r="G1428" s="243" t="n"/>
      <c r="H1428" s="362" t="n"/>
      <c r="I1428" s="243" t="n"/>
      <c r="J1428" s="243" t="n"/>
      <c r="K1428" s="244" t="n"/>
      <c r="L1428" s="78" t="n"/>
    </row>
    <row r="1429" ht="22" customHeight="1" s="452">
      <c r="A1429" s="359" t="n"/>
      <c r="B1429" s="243" t="n"/>
      <c r="C1429" s="243" t="n"/>
      <c r="D1429" s="243" t="n"/>
      <c r="E1429" s="243" t="n"/>
      <c r="F1429" s="243" t="n"/>
      <c r="G1429" s="243" t="n"/>
      <c r="H1429" s="362" t="n"/>
      <c r="I1429" s="243" t="n"/>
      <c r="J1429" s="243" t="n"/>
      <c r="K1429" s="244" t="n"/>
      <c r="L1429" s="78" t="n"/>
    </row>
    <row r="1430" ht="22" customHeight="1" s="452">
      <c r="A1430" s="359" t="n"/>
      <c r="B1430" s="243" t="n"/>
      <c r="C1430" s="243" t="n"/>
      <c r="D1430" s="243" t="n"/>
      <c r="E1430" s="243" t="n"/>
      <c r="F1430" s="243" t="n"/>
      <c r="G1430" s="243" t="n"/>
      <c r="H1430" s="362" t="n"/>
      <c r="I1430" s="243" t="n"/>
      <c r="J1430" s="243" t="n"/>
      <c r="K1430" s="244" t="n"/>
      <c r="L1430" s="78" t="n"/>
    </row>
    <row r="1431" ht="22" customHeight="1" s="452">
      <c r="A1431" s="359" t="n"/>
      <c r="B1431" s="243" t="n"/>
      <c r="C1431" s="243" t="n"/>
      <c r="D1431" s="243" t="n"/>
      <c r="E1431" s="243" t="n"/>
      <c r="F1431" s="243" t="n"/>
      <c r="G1431" s="243" t="n"/>
      <c r="H1431" s="362" t="n"/>
      <c r="I1431" s="243" t="n"/>
      <c r="J1431" s="243" t="n"/>
      <c r="K1431" s="244" t="n"/>
      <c r="L1431" s="78" t="n"/>
    </row>
    <row r="1432" ht="22" customHeight="1" s="452">
      <c r="A1432" s="359" t="n"/>
      <c r="B1432" s="243" t="n"/>
      <c r="C1432" s="243" t="n"/>
      <c r="D1432" s="243" t="n"/>
      <c r="E1432" s="243" t="n"/>
      <c r="F1432" s="243" t="n"/>
      <c r="G1432" s="243" t="n"/>
      <c r="H1432" s="362" t="n"/>
      <c r="I1432" s="243" t="n"/>
      <c r="J1432" s="243" t="n"/>
      <c r="K1432" s="244" t="n"/>
      <c r="L1432" s="78" t="n"/>
    </row>
    <row r="1433" ht="22" customHeight="1" s="452">
      <c r="A1433" s="359" t="n"/>
      <c r="B1433" s="243" t="n"/>
      <c r="C1433" s="243" t="n"/>
      <c r="D1433" s="243" t="n"/>
      <c r="E1433" s="243" t="n"/>
      <c r="F1433" s="243" t="n"/>
      <c r="G1433" s="243" t="n"/>
      <c r="H1433" s="362" t="n"/>
      <c r="I1433" s="243" t="n"/>
      <c r="J1433" s="243" t="n"/>
      <c r="K1433" s="244" t="n"/>
      <c r="L1433" s="78" t="n"/>
    </row>
    <row r="1434" ht="22" customHeight="1" s="452">
      <c r="A1434" s="359" t="n"/>
      <c r="B1434" s="243" t="n"/>
      <c r="C1434" s="243" t="n"/>
      <c r="D1434" s="243" t="n"/>
      <c r="E1434" s="243" t="n"/>
      <c r="F1434" s="243" t="n"/>
      <c r="G1434" s="243" t="n"/>
      <c r="H1434" s="362" t="n"/>
      <c r="I1434" s="243" t="n"/>
      <c r="J1434" s="243" t="n"/>
      <c r="K1434" s="244" t="n"/>
      <c r="L1434" s="78" t="n"/>
    </row>
    <row r="1435" ht="22" customHeight="1" s="452">
      <c r="A1435" s="359" t="n"/>
      <c r="B1435" s="243" t="n"/>
      <c r="C1435" s="243" t="n"/>
      <c r="D1435" s="243" t="n"/>
      <c r="E1435" s="243" t="n"/>
      <c r="F1435" s="243" t="n"/>
      <c r="G1435" s="243" t="n"/>
      <c r="H1435" s="362" t="n"/>
      <c r="I1435" s="243" t="n"/>
      <c r="J1435" s="243" t="n"/>
      <c r="K1435" s="244" t="n"/>
      <c r="L1435" s="78" t="n"/>
    </row>
    <row r="1436" ht="22" customHeight="1" s="452">
      <c r="A1436" s="359" t="n"/>
      <c r="B1436" s="243" t="n"/>
      <c r="C1436" s="243" t="n"/>
      <c r="D1436" s="243" t="n"/>
      <c r="E1436" s="243" t="n"/>
      <c r="F1436" s="243" t="n"/>
      <c r="G1436" s="243" t="n"/>
      <c r="H1436" s="362" t="n"/>
      <c r="I1436" s="243" t="n"/>
      <c r="J1436" s="243" t="n"/>
      <c r="K1436" s="244" t="n"/>
      <c r="L1436" s="78" t="n"/>
    </row>
    <row r="1437" ht="22" customHeight="1" s="452">
      <c r="A1437" s="359" t="n"/>
      <c r="B1437" s="243" t="n"/>
      <c r="C1437" s="243" t="n"/>
      <c r="D1437" s="243" t="n"/>
      <c r="E1437" s="243" t="n"/>
      <c r="F1437" s="243" t="n"/>
      <c r="G1437" s="243" t="n"/>
      <c r="H1437" s="362" t="n"/>
      <c r="I1437" s="243" t="n"/>
      <c r="J1437" s="243" t="n"/>
      <c r="K1437" s="244" t="n"/>
      <c r="L1437" s="78" t="n"/>
    </row>
    <row r="1438" ht="22" customHeight="1" s="452">
      <c r="A1438" s="359" t="n"/>
      <c r="B1438" s="243" t="n"/>
      <c r="C1438" s="243" t="n"/>
      <c r="D1438" s="243" t="n"/>
      <c r="E1438" s="243" t="n"/>
      <c r="F1438" s="243" t="n"/>
      <c r="G1438" s="243" t="n"/>
      <c r="H1438" s="362" t="n"/>
      <c r="I1438" s="243" t="n"/>
      <c r="J1438" s="243" t="n"/>
      <c r="K1438" s="244" t="n"/>
      <c r="L1438" s="78" t="n"/>
    </row>
    <row r="1439" ht="22" customHeight="1" s="452">
      <c r="A1439" s="359" t="n"/>
      <c r="B1439" s="243" t="n"/>
      <c r="C1439" s="243" t="n"/>
      <c r="D1439" s="243" t="n"/>
      <c r="E1439" s="243" t="n"/>
      <c r="F1439" s="243" t="n"/>
      <c r="G1439" s="243" t="n"/>
      <c r="H1439" s="362" t="n"/>
      <c r="I1439" s="243" t="n"/>
      <c r="J1439" s="243" t="n"/>
      <c r="K1439" s="244" t="n"/>
      <c r="L1439" s="78" t="n"/>
    </row>
    <row r="1440" ht="22" customHeight="1" s="452">
      <c r="A1440" s="359" t="n"/>
      <c r="B1440" s="243" t="n"/>
      <c r="C1440" s="243" t="n"/>
      <c r="D1440" s="243" t="n"/>
      <c r="E1440" s="243" t="n"/>
      <c r="F1440" s="243" t="n"/>
      <c r="G1440" s="243" t="n"/>
      <c r="H1440" s="362" t="n"/>
      <c r="I1440" s="243" t="n"/>
      <c r="J1440" s="243" t="n"/>
      <c r="K1440" s="244" t="n"/>
      <c r="L1440" s="78" t="n"/>
    </row>
    <row r="1441" ht="22" customHeight="1" s="452">
      <c r="A1441" s="359" t="n"/>
      <c r="B1441" s="243" t="n"/>
      <c r="C1441" s="243" t="n"/>
      <c r="D1441" s="243" t="n"/>
      <c r="E1441" s="243" t="n"/>
      <c r="F1441" s="243" t="n"/>
      <c r="G1441" s="243" t="n"/>
      <c r="H1441" s="362" t="n"/>
      <c r="I1441" s="243" t="n"/>
      <c r="J1441" s="243" t="n"/>
      <c r="K1441" s="244" t="n"/>
      <c r="L1441" s="78" t="n"/>
    </row>
    <row r="1442" ht="22" customHeight="1" s="452">
      <c r="A1442" s="359" t="n"/>
      <c r="B1442" s="243" t="n"/>
      <c r="C1442" s="243" t="n"/>
      <c r="D1442" s="243" t="n"/>
      <c r="E1442" s="243" t="n"/>
      <c r="F1442" s="243" t="n"/>
      <c r="G1442" s="243" t="n"/>
      <c r="H1442" s="362" t="n"/>
      <c r="I1442" s="243" t="n"/>
      <c r="J1442" s="243" t="n"/>
      <c r="K1442" s="244" t="n"/>
      <c r="L1442" s="78" t="n"/>
    </row>
    <row r="1443" ht="22" customHeight="1" s="452">
      <c r="A1443" s="359" t="n"/>
      <c r="B1443" s="243" t="n"/>
      <c r="C1443" s="243" t="n"/>
      <c r="D1443" s="243" t="n"/>
      <c r="E1443" s="243" t="n"/>
      <c r="F1443" s="243" t="n"/>
      <c r="G1443" s="243" t="n"/>
      <c r="H1443" s="362" t="n"/>
      <c r="I1443" s="243" t="n"/>
      <c r="J1443" s="243" t="n"/>
      <c r="K1443" s="244" t="n"/>
      <c r="L1443" s="78" t="n"/>
    </row>
    <row r="1444" ht="22" customHeight="1" s="452">
      <c r="A1444" s="359" t="n"/>
      <c r="B1444" s="243" t="n"/>
      <c r="C1444" s="243" t="n"/>
      <c r="D1444" s="243" t="n"/>
      <c r="E1444" s="243" t="n"/>
      <c r="F1444" s="243" t="n"/>
      <c r="G1444" s="243" t="n"/>
      <c r="H1444" s="362" t="n"/>
      <c r="I1444" s="243" t="n"/>
      <c r="J1444" s="243" t="n"/>
      <c r="K1444" s="244" t="n"/>
      <c r="L1444" s="78" t="n"/>
    </row>
    <row r="1445" ht="22" customHeight="1" s="452">
      <c r="A1445" s="359" t="n"/>
      <c r="B1445" s="243" t="n"/>
      <c r="C1445" s="243" t="n"/>
      <c r="D1445" s="243" t="n"/>
      <c r="E1445" s="243" t="n"/>
      <c r="F1445" s="243" t="n"/>
      <c r="G1445" s="243" t="n"/>
      <c r="H1445" s="362" t="n"/>
      <c r="I1445" s="243" t="n"/>
      <c r="J1445" s="243" t="n"/>
      <c r="K1445" s="244" t="n"/>
      <c r="L1445" s="78" t="n"/>
    </row>
    <row r="1446" ht="22" customHeight="1" s="452">
      <c r="A1446" s="359" t="n"/>
      <c r="B1446" s="243" t="n"/>
      <c r="C1446" s="243" t="n"/>
      <c r="D1446" s="243" t="n"/>
      <c r="E1446" s="243" t="n"/>
      <c r="F1446" s="243" t="n"/>
      <c r="G1446" s="243" t="n"/>
      <c r="H1446" s="362" t="n"/>
      <c r="I1446" s="243" t="n"/>
      <c r="J1446" s="243" t="n"/>
      <c r="K1446" s="244" t="n"/>
      <c r="L1446" s="78" t="n"/>
    </row>
    <row r="1447" ht="22" customHeight="1" s="452">
      <c r="A1447" s="359" t="n"/>
      <c r="B1447" s="243" t="n"/>
      <c r="C1447" s="243" t="n"/>
      <c r="D1447" s="243" t="n"/>
      <c r="E1447" s="243" t="n"/>
      <c r="F1447" s="243" t="n"/>
      <c r="G1447" s="243" t="n"/>
      <c r="H1447" s="362" t="n"/>
      <c r="I1447" s="243" t="n"/>
      <c r="J1447" s="243" t="n"/>
      <c r="K1447" s="244" t="n"/>
      <c r="L1447" s="78" t="n"/>
    </row>
    <row r="1448" ht="22" customHeight="1" s="452">
      <c r="A1448" s="359" t="n"/>
      <c r="B1448" s="243" t="n"/>
      <c r="C1448" s="243" t="n"/>
      <c r="D1448" s="243" t="n"/>
      <c r="E1448" s="243" t="n"/>
      <c r="F1448" s="243" t="n"/>
      <c r="G1448" s="243" t="n"/>
      <c r="H1448" s="362" t="n"/>
      <c r="I1448" s="243" t="n"/>
      <c r="J1448" s="243" t="n"/>
      <c r="K1448" s="244" t="n"/>
      <c r="L1448" s="78" t="n"/>
    </row>
    <row r="1449" ht="22" customHeight="1" s="452">
      <c r="A1449" s="359" t="n"/>
      <c r="B1449" s="243" t="n"/>
      <c r="C1449" s="243" t="n"/>
      <c r="D1449" s="243" t="n"/>
      <c r="E1449" s="243" t="n"/>
      <c r="F1449" s="243" t="n"/>
      <c r="G1449" s="243" t="n"/>
      <c r="H1449" s="362" t="n"/>
      <c r="I1449" s="243" t="n"/>
      <c r="J1449" s="243" t="n"/>
      <c r="K1449" s="244" t="n"/>
      <c r="L1449" s="78" t="n"/>
    </row>
    <row r="1450" ht="22" customHeight="1" s="452">
      <c r="A1450" s="359" t="n"/>
      <c r="B1450" s="243" t="n"/>
      <c r="C1450" s="243" t="n"/>
      <c r="D1450" s="243" t="n"/>
      <c r="E1450" s="243" t="n"/>
      <c r="F1450" s="243" t="n"/>
      <c r="G1450" s="243" t="n"/>
      <c r="H1450" s="362" t="n"/>
      <c r="I1450" s="243" t="n"/>
      <c r="J1450" s="243" t="n"/>
      <c r="K1450" s="244" t="n"/>
      <c r="L1450" s="78" t="n"/>
    </row>
    <row r="1451" ht="22" customHeight="1" s="452">
      <c r="A1451" s="359" t="n"/>
      <c r="B1451" s="243" t="n"/>
      <c r="C1451" s="243" t="n"/>
      <c r="D1451" s="243" t="n"/>
      <c r="E1451" s="243" t="n"/>
      <c r="F1451" s="243" t="n"/>
      <c r="G1451" s="243" t="n"/>
      <c r="H1451" s="362" t="n"/>
      <c r="I1451" s="243" t="n"/>
      <c r="J1451" s="243" t="n"/>
      <c r="K1451" s="244" t="n"/>
      <c r="L1451" s="78" t="n"/>
    </row>
    <row r="1452" ht="22" customHeight="1" s="452">
      <c r="A1452" s="359" t="n"/>
      <c r="B1452" s="243" t="n"/>
      <c r="C1452" s="243" t="n"/>
      <c r="D1452" s="243" t="n"/>
      <c r="E1452" s="243" t="n"/>
      <c r="F1452" s="243" t="n"/>
      <c r="G1452" s="243" t="n"/>
      <c r="H1452" s="362" t="n"/>
      <c r="I1452" s="243" t="n"/>
      <c r="J1452" s="243" t="n"/>
      <c r="K1452" s="244" t="n"/>
      <c r="L1452" s="78" t="n"/>
    </row>
    <row r="1453" ht="22" customHeight="1" s="452">
      <c r="A1453" s="359" t="n"/>
      <c r="B1453" s="243" t="n"/>
      <c r="C1453" s="243" t="n"/>
      <c r="D1453" s="243" t="n"/>
      <c r="E1453" s="243" t="n"/>
      <c r="F1453" s="243" t="n"/>
      <c r="G1453" s="243" t="n"/>
      <c r="H1453" s="362" t="n"/>
      <c r="I1453" s="243" t="n"/>
      <c r="J1453" s="243" t="n"/>
      <c r="K1453" s="244" t="n"/>
      <c r="L1453" s="78" t="n"/>
    </row>
    <row r="1454" ht="22" customHeight="1" s="452">
      <c r="A1454" s="359" t="n"/>
      <c r="B1454" s="243" t="n"/>
      <c r="C1454" s="243" t="n"/>
      <c r="D1454" s="243" t="n"/>
      <c r="E1454" s="243" t="n"/>
      <c r="F1454" s="243" t="n"/>
      <c r="G1454" s="243" t="n"/>
      <c r="H1454" s="362" t="n"/>
      <c r="I1454" s="243" t="n"/>
      <c r="J1454" s="243" t="n"/>
      <c r="K1454" s="244" t="n"/>
      <c r="L1454" s="78" t="n"/>
    </row>
    <row r="1455" ht="22" customHeight="1" s="452">
      <c r="A1455" s="359" t="n"/>
      <c r="B1455" s="243" t="n"/>
      <c r="C1455" s="243" t="n"/>
      <c r="D1455" s="243" t="n"/>
      <c r="E1455" s="243" t="n"/>
      <c r="F1455" s="243" t="n"/>
      <c r="G1455" s="243" t="n"/>
      <c r="H1455" s="362" t="n"/>
      <c r="I1455" s="243" t="n"/>
      <c r="J1455" s="243" t="n"/>
      <c r="K1455" s="244" t="n"/>
      <c r="L1455" s="78" t="n"/>
    </row>
    <row r="1456" ht="22" customHeight="1" s="452">
      <c r="A1456" s="359" t="n"/>
      <c r="B1456" s="243" t="n"/>
      <c r="C1456" s="243" t="n"/>
      <c r="D1456" s="243" t="n"/>
      <c r="E1456" s="243" t="n"/>
      <c r="F1456" s="243" t="n"/>
      <c r="G1456" s="243" t="n"/>
      <c r="H1456" s="362" t="n"/>
      <c r="I1456" s="243" t="n"/>
      <c r="J1456" s="243" t="n"/>
      <c r="K1456" s="244" t="n"/>
      <c r="L1456" s="78" t="n"/>
    </row>
    <row r="1457" ht="22" customHeight="1" s="452">
      <c r="A1457" s="359" t="n"/>
      <c r="B1457" s="243" t="n"/>
      <c r="C1457" s="243" t="n"/>
      <c r="D1457" s="243" t="n"/>
      <c r="E1457" s="243" t="n"/>
      <c r="F1457" s="243" t="n"/>
      <c r="G1457" s="243" t="n"/>
      <c r="H1457" s="362" t="n"/>
      <c r="I1457" s="243" t="n"/>
      <c r="J1457" s="243" t="n"/>
      <c r="K1457" s="244" t="n"/>
      <c r="L1457" s="78" t="n"/>
    </row>
    <row r="1458" ht="22" customHeight="1" s="452">
      <c r="A1458" s="359" t="n"/>
      <c r="B1458" s="243" t="n"/>
      <c r="C1458" s="243" t="n"/>
      <c r="D1458" s="243" t="n"/>
      <c r="E1458" s="243" t="n"/>
      <c r="F1458" s="243" t="n"/>
      <c r="G1458" s="243" t="n"/>
      <c r="H1458" s="362" t="n"/>
      <c r="I1458" s="243" t="n"/>
      <c r="J1458" s="243" t="n"/>
      <c r="K1458" s="244" t="n"/>
      <c r="L1458" s="78" t="n"/>
    </row>
    <row r="1459" ht="22" customHeight="1" s="452">
      <c r="A1459" s="359" t="n"/>
      <c r="B1459" s="243" t="n"/>
      <c r="C1459" s="243" t="n"/>
      <c r="D1459" s="243" t="n"/>
      <c r="E1459" s="243" t="n"/>
      <c r="F1459" s="243" t="n"/>
      <c r="G1459" s="243" t="n"/>
      <c r="H1459" s="362" t="n"/>
      <c r="I1459" s="243" t="n"/>
      <c r="J1459" s="243" t="n"/>
      <c r="K1459" s="244" t="n"/>
      <c r="L1459" s="78" t="n"/>
    </row>
    <row r="1460" ht="22" customHeight="1" s="452">
      <c r="A1460" s="359" t="n"/>
      <c r="B1460" s="243" t="n"/>
      <c r="C1460" s="243" t="n"/>
      <c r="D1460" s="243" t="n"/>
      <c r="E1460" s="243" t="n"/>
      <c r="F1460" s="243" t="n"/>
      <c r="G1460" s="243" t="n"/>
      <c r="H1460" s="362" t="n"/>
      <c r="I1460" s="243" t="n"/>
      <c r="J1460" s="243" t="n"/>
      <c r="K1460" s="244" t="n"/>
      <c r="L1460" s="78" t="n"/>
    </row>
    <row r="1461" ht="22" customHeight="1" s="452">
      <c r="A1461" s="359" t="n"/>
      <c r="B1461" s="243" t="n"/>
      <c r="C1461" s="243" t="n"/>
      <c r="D1461" s="243" t="n"/>
      <c r="E1461" s="243" t="n"/>
      <c r="F1461" s="243" t="n"/>
      <c r="G1461" s="243" t="n"/>
      <c r="H1461" s="362" t="n"/>
      <c r="I1461" s="243" t="n"/>
      <c r="J1461" s="243" t="n"/>
      <c r="K1461" s="244" t="n"/>
      <c r="L1461" s="78" t="n"/>
    </row>
    <row r="1462" ht="22" customHeight="1" s="452">
      <c r="A1462" s="359" t="n"/>
      <c r="B1462" s="243" t="n"/>
      <c r="C1462" s="243" t="n"/>
      <c r="D1462" s="243" t="n"/>
      <c r="E1462" s="243" t="n"/>
      <c r="F1462" s="243" t="n"/>
      <c r="G1462" s="243" t="n"/>
      <c r="H1462" s="362" t="n"/>
      <c r="I1462" s="243" t="n"/>
      <c r="J1462" s="243" t="n"/>
      <c r="K1462" s="244" t="n"/>
      <c r="L1462" s="78" t="n"/>
    </row>
    <row r="1463" ht="22" customHeight="1" s="452">
      <c r="A1463" s="359" t="n"/>
      <c r="B1463" s="243" t="n"/>
      <c r="C1463" s="243" t="n"/>
      <c r="D1463" s="243" t="n"/>
      <c r="E1463" s="243" t="n"/>
      <c r="F1463" s="243" t="n"/>
      <c r="G1463" s="243" t="n"/>
      <c r="H1463" s="362" t="n"/>
      <c r="I1463" s="243" t="n"/>
      <c r="J1463" s="243" t="n"/>
      <c r="K1463" s="244" t="n"/>
      <c r="L1463" s="78" t="n"/>
    </row>
    <row r="1464" ht="22" customHeight="1" s="452">
      <c r="A1464" s="359" t="n"/>
      <c r="B1464" s="243" t="n"/>
      <c r="C1464" s="243" t="n"/>
      <c r="D1464" s="243" t="n"/>
      <c r="E1464" s="243" t="n"/>
      <c r="F1464" s="243" t="n"/>
      <c r="G1464" s="243" t="n"/>
      <c r="H1464" s="362" t="n"/>
      <c r="I1464" s="243" t="n"/>
      <c r="J1464" s="243" t="n"/>
      <c r="K1464" s="244" t="n"/>
      <c r="L1464" s="78" t="n"/>
    </row>
    <row r="1465" ht="22" customHeight="1" s="452">
      <c r="A1465" s="359" t="n"/>
      <c r="B1465" s="243" t="n"/>
      <c r="C1465" s="243" t="n"/>
      <c r="D1465" s="243" t="n"/>
      <c r="E1465" s="243" t="n"/>
      <c r="F1465" s="243" t="n"/>
      <c r="G1465" s="243" t="n"/>
      <c r="H1465" s="362" t="n"/>
      <c r="I1465" s="243" t="n"/>
      <c r="J1465" s="243" t="n"/>
      <c r="K1465" s="244" t="n"/>
      <c r="L1465" s="78" t="n"/>
    </row>
    <row r="1466" ht="22" customHeight="1" s="452">
      <c r="A1466" s="359" t="n"/>
      <c r="B1466" s="243" t="n"/>
      <c r="C1466" s="243" t="n"/>
      <c r="D1466" s="243" t="n"/>
      <c r="E1466" s="243" t="n"/>
      <c r="F1466" s="243" t="n"/>
      <c r="G1466" s="243" t="n"/>
      <c r="H1466" s="362" t="n"/>
      <c r="I1466" s="243" t="n"/>
      <c r="J1466" s="243" t="n"/>
      <c r="K1466" s="244" t="n"/>
      <c r="L1466" s="78" t="n"/>
    </row>
    <row r="1467" ht="22" customHeight="1" s="452">
      <c r="A1467" s="359" t="n"/>
      <c r="B1467" s="243" t="n"/>
      <c r="C1467" s="243" t="n"/>
      <c r="D1467" s="243" t="n"/>
      <c r="E1467" s="243" t="n"/>
      <c r="F1467" s="243" t="n"/>
      <c r="G1467" s="243" t="n"/>
      <c r="H1467" s="362" t="n"/>
      <c r="I1467" s="243" t="n"/>
      <c r="J1467" s="243" t="n"/>
      <c r="K1467" s="244" t="n"/>
      <c r="L1467" s="78" t="n"/>
    </row>
    <row r="1468" ht="22" customHeight="1" s="452">
      <c r="A1468" s="359" t="n"/>
      <c r="B1468" s="243" t="n"/>
      <c r="C1468" s="243" t="n"/>
      <c r="D1468" s="243" t="n"/>
      <c r="E1468" s="243" t="n"/>
      <c r="F1468" s="243" t="n"/>
      <c r="G1468" s="243" t="n"/>
      <c r="H1468" s="362" t="n"/>
      <c r="I1468" s="243" t="n"/>
      <c r="J1468" s="243" t="n"/>
      <c r="K1468" s="244" t="n"/>
      <c r="L1468" s="78" t="n"/>
    </row>
    <row r="1469" ht="22" customHeight="1" s="452">
      <c r="A1469" s="359" t="n"/>
      <c r="B1469" s="243" t="n"/>
      <c r="C1469" s="243" t="n"/>
      <c r="D1469" s="243" t="n"/>
      <c r="E1469" s="243" t="n"/>
      <c r="F1469" s="243" t="n"/>
      <c r="G1469" s="243" t="n"/>
      <c r="H1469" s="362" t="n"/>
      <c r="I1469" s="243" t="n"/>
      <c r="J1469" s="243" t="n"/>
      <c r="K1469" s="244" t="n"/>
      <c r="L1469" s="78" t="n"/>
    </row>
    <row r="1470" ht="22" customHeight="1" s="452">
      <c r="A1470" s="359" t="n"/>
      <c r="B1470" s="243" t="n"/>
      <c r="C1470" s="243" t="n"/>
      <c r="D1470" s="243" t="n"/>
      <c r="E1470" s="243" t="n"/>
      <c r="F1470" s="243" t="n"/>
      <c r="G1470" s="243" t="n"/>
      <c r="H1470" s="362" t="n"/>
      <c r="I1470" s="243" t="n"/>
      <c r="J1470" s="243" t="n"/>
      <c r="K1470" s="244" t="n"/>
      <c r="L1470" s="78" t="n"/>
    </row>
    <row r="1471" ht="22" customHeight="1" s="452">
      <c r="A1471" s="359" t="n"/>
      <c r="B1471" s="243" t="n"/>
      <c r="C1471" s="243" t="n"/>
      <c r="D1471" s="243" t="n"/>
      <c r="E1471" s="243" t="n"/>
      <c r="F1471" s="243" t="n"/>
      <c r="G1471" s="243" t="n"/>
      <c r="H1471" s="362" t="n"/>
      <c r="I1471" s="243" t="n"/>
      <c r="J1471" s="243" t="n"/>
      <c r="K1471" s="244" t="n"/>
      <c r="L1471" s="78" t="n"/>
    </row>
    <row r="1472" ht="22" customHeight="1" s="452">
      <c r="A1472" s="359" t="n"/>
      <c r="B1472" s="243" t="n"/>
      <c r="C1472" s="243" t="n"/>
      <c r="D1472" s="243" t="n"/>
      <c r="E1472" s="243" t="n"/>
      <c r="F1472" s="243" t="n"/>
      <c r="G1472" s="243" t="n"/>
      <c r="H1472" s="362" t="n"/>
      <c r="I1472" s="243" t="n"/>
      <c r="J1472" s="243" t="n"/>
      <c r="K1472" s="244" t="n"/>
      <c r="L1472" s="78" t="n"/>
    </row>
    <row r="1473" ht="22" customHeight="1" s="452">
      <c r="A1473" s="359" t="n"/>
      <c r="B1473" s="243" t="n"/>
      <c r="C1473" s="243" t="n"/>
      <c r="D1473" s="243" t="n"/>
      <c r="E1473" s="243" t="n"/>
      <c r="F1473" s="243" t="n"/>
      <c r="G1473" s="243" t="n"/>
      <c r="H1473" s="362" t="n"/>
      <c r="I1473" s="243" t="n"/>
      <c r="J1473" s="243" t="n"/>
      <c r="K1473" s="244" t="n"/>
      <c r="L1473" s="78" t="n"/>
    </row>
    <row r="1474" ht="22" customHeight="1" s="452">
      <c r="A1474" s="359" t="n"/>
      <c r="B1474" s="243" t="n"/>
      <c r="C1474" s="243" t="n"/>
      <c r="D1474" s="243" t="n"/>
      <c r="E1474" s="243" t="n"/>
      <c r="F1474" s="243" t="n"/>
      <c r="G1474" s="243" t="n"/>
      <c r="H1474" s="362" t="n"/>
      <c r="I1474" s="243" t="n"/>
      <c r="J1474" s="243" t="n"/>
      <c r="K1474" s="244" t="n"/>
      <c r="L1474" s="78" t="n"/>
    </row>
    <row r="1475" ht="22" customHeight="1" s="452">
      <c r="A1475" s="359" t="n"/>
      <c r="B1475" s="243" t="n"/>
      <c r="C1475" s="243" t="n"/>
      <c r="D1475" s="243" t="n"/>
      <c r="E1475" s="243" t="n"/>
      <c r="F1475" s="243" t="n"/>
      <c r="G1475" s="243" t="n"/>
      <c r="H1475" s="362" t="n"/>
      <c r="I1475" s="243" t="n"/>
      <c r="J1475" s="243" t="n"/>
      <c r="K1475" s="244" t="n"/>
      <c r="L1475" s="78" t="n"/>
    </row>
    <row r="1476" ht="22" customHeight="1" s="452">
      <c r="A1476" s="359" t="n"/>
      <c r="B1476" s="243" t="n"/>
      <c r="C1476" s="243" t="n"/>
      <c r="D1476" s="243" t="n"/>
      <c r="E1476" s="243" t="n"/>
      <c r="F1476" s="243" t="n"/>
      <c r="G1476" s="243" t="n"/>
      <c r="H1476" s="362" t="n"/>
      <c r="I1476" s="243" t="n"/>
      <c r="J1476" s="243" t="n"/>
      <c r="K1476" s="244" t="n"/>
      <c r="L1476" s="78" t="n"/>
    </row>
    <row r="1477" ht="22" customHeight="1" s="452">
      <c r="A1477" s="359" t="n"/>
      <c r="B1477" s="243" t="n"/>
      <c r="C1477" s="243" t="n"/>
      <c r="D1477" s="243" t="n"/>
      <c r="E1477" s="243" t="n"/>
      <c r="F1477" s="243" t="n"/>
      <c r="G1477" s="243" t="n"/>
      <c r="H1477" s="362" t="n"/>
      <c r="I1477" s="243" t="n"/>
      <c r="J1477" s="243" t="n"/>
      <c r="K1477" s="244" t="n"/>
      <c r="L1477" s="78" t="n"/>
    </row>
    <row r="1478" ht="22" customHeight="1" s="452">
      <c r="A1478" s="359" t="n"/>
      <c r="B1478" s="243" t="n"/>
      <c r="C1478" s="243" t="n"/>
      <c r="D1478" s="243" t="n"/>
      <c r="E1478" s="243" t="n"/>
      <c r="F1478" s="243" t="n"/>
      <c r="G1478" s="243" t="n"/>
      <c r="H1478" s="362" t="n"/>
      <c r="I1478" s="243" t="n"/>
      <c r="J1478" s="243" t="n"/>
      <c r="K1478" s="244" t="n"/>
      <c r="L1478" s="78" t="n"/>
    </row>
    <row r="1479" ht="22" customHeight="1" s="452">
      <c r="A1479" s="359" t="n"/>
      <c r="B1479" s="243" t="n"/>
      <c r="C1479" s="243" t="n"/>
      <c r="D1479" s="243" t="n"/>
      <c r="E1479" s="243" t="n"/>
      <c r="F1479" s="243" t="n"/>
      <c r="G1479" s="243" t="n"/>
      <c r="H1479" s="362" t="n"/>
      <c r="I1479" s="243" t="n"/>
      <c r="J1479" s="243" t="n"/>
      <c r="K1479" s="244" t="n"/>
      <c r="L1479" s="78" t="n"/>
    </row>
    <row r="1480" ht="22" customHeight="1" s="452">
      <c r="A1480" s="359" t="n"/>
      <c r="B1480" s="243" t="n"/>
      <c r="C1480" s="243" t="n"/>
      <c r="D1480" s="243" t="n"/>
      <c r="E1480" s="243" t="n"/>
      <c r="F1480" s="243" t="n"/>
      <c r="G1480" s="243" t="n"/>
      <c r="H1480" s="362" t="n"/>
      <c r="I1480" s="243" t="n"/>
      <c r="J1480" s="243" t="n"/>
      <c r="K1480" s="244" t="n"/>
      <c r="L1480" s="78" t="n"/>
    </row>
    <row r="1481" ht="22" customHeight="1" s="452">
      <c r="A1481" s="359" t="n"/>
      <c r="B1481" s="243" t="n"/>
      <c r="C1481" s="243" t="n"/>
      <c r="D1481" s="243" t="n"/>
      <c r="E1481" s="243" t="n"/>
      <c r="F1481" s="243" t="n"/>
      <c r="G1481" s="243" t="n"/>
      <c r="H1481" s="362" t="n"/>
      <c r="I1481" s="243" t="n"/>
      <c r="J1481" s="243" t="n"/>
      <c r="K1481" s="244" t="n"/>
      <c r="L1481" s="78" t="n"/>
    </row>
    <row r="1482" ht="22" customHeight="1" s="452">
      <c r="A1482" s="359" t="n"/>
      <c r="B1482" s="243" t="n"/>
      <c r="C1482" s="243" t="n"/>
      <c r="D1482" s="243" t="n"/>
      <c r="E1482" s="243" t="n"/>
      <c r="F1482" s="243" t="n"/>
      <c r="G1482" s="243" t="n"/>
      <c r="H1482" s="362" t="n"/>
      <c r="I1482" s="243" t="n"/>
      <c r="J1482" s="243" t="n"/>
      <c r="K1482" s="244" t="n"/>
      <c r="L1482" s="78" t="n"/>
    </row>
    <row r="1483" ht="22" customHeight="1" s="452">
      <c r="A1483" s="359" t="n"/>
      <c r="B1483" s="243" t="n"/>
      <c r="C1483" s="243" t="n"/>
      <c r="D1483" s="243" t="n"/>
      <c r="E1483" s="243" t="n"/>
      <c r="F1483" s="243" t="n"/>
      <c r="G1483" s="243" t="n"/>
      <c r="H1483" s="362" t="n"/>
      <c r="I1483" s="243" t="n"/>
      <c r="J1483" s="243" t="n"/>
      <c r="K1483" s="244" t="n"/>
      <c r="L1483" s="78" t="n"/>
    </row>
    <row r="1484" ht="22" customHeight="1" s="452">
      <c r="A1484" s="359" t="n"/>
      <c r="B1484" s="243" t="n"/>
      <c r="C1484" s="243" t="n"/>
      <c r="D1484" s="243" t="n"/>
      <c r="E1484" s="243" t="n"/>
      <c r="F1484" s="243" t="n"/>
      <c r="G1484" s="243" t="n"/>
      <c r="H1484" s="362" t="n"/>
      <c r="I1484" s="243" t="n"/>
      <c r="J1484" s="243" t="n"/>
      <c r="K1484" s="244" t="n"/>
      <c r="L1484" s="78" t="n"/>
    </row>
    <row r="1485" ht="22" customHeight="1" s="452">
      <c r="A1485" s="359" t="n"/>
      <c r="B1485" s="243" t="n"/>
      <c r="C1485" s="243" t="n"/>
      <c r="D1485" s="243" t="n"/>
      <c r="E1485" s="243" t="n"/>
      <c r="F1485" s="243" t="n"/>
      <c r="G1485" s="243" t="n"/>
      <c r="H1485" s="362" t="n"/>
      <c r="I1485" s="243" t="n"/>
      <c r="J1485" s="243" t="n"/>
      <c r="K1485" s="244" t="n"/>
      <c r="L1485" s="78" t="n"/>
    </row>
    <row r="1486" ht="22" customHeight="1" s="452">
      <c r="A1486" s="359" t="n"/>
      <c r="B1486" s="243" t="n"/>
      <c r="C1486" s="243" t="n"/>
      <c r="D1486" s="243" t="n"/>
      <c r="E1486" s="243" t="n"/>
      <c r="F1486" s="243" t="n"/>
      <c r="G1486" s="243" t="n"/>
      <c r="H1486" s="362" t="n"/>
      <c r="I1486" s="243" t="n"/>
      <c r="J1486" s="243" t="n"/>
      <c r="K1486" s="244" t="n"/>
      <c r="L1486" s="78" t="n"/>
    </row>
    <row r="1487" ht="22" customHeight="1" s="452">
      <c r="A1487" s="359" t="n"/>
      <c r="B1487" s="243" t="n"/>
      <c r="C1487" s="243" t="n"/>
      <c r="D1487" s="243" t="n"/>
      <c r="E1487" s="243" t="n"/>
      <c r="F1487" s="243" t="n"/>
      <c r="G1487" s="243" t="n"/>
      <c r="H1487" s="362" t="n"/>
      <c r="I1487" s="243" t="n"/>
      <c r="J1487" s="243" t="n"/>
      <c r="K1487" s="244" t="n"/>
      <c r="L1487" s="78" t="n"/>
    </row>
    <row r="1488" ht="22" customHeight="1" s="452">
      <c r="A1488" s="359" t="n"/>
      <c r="B1488" s="243" t="n"/>
      <c r="C1488" s="243" t="n"/>
      <c r="D1488" s="243" t="n"/>
      <c r="E1488" s="243" t="n"/>
      <c r="F1488" s="243" t="n"/>
      <c r="G1488" s="243" t="n"/>
      <c r="H1488" s="362" t="n"/>
      <c r="I1488" s="243" t="n"/>
      <c r="J1488" s="243" t="n"/>
      <c r="K1488" s="244" t="n"/>
      <c r="L1488" s="78" t="n"/>
    </row>
    <row r="1489" ht="22" customHeight="1" s="452">
      <c r="A1489" s="359" t="n"/>
      <c r="B1489" s="243" t="n"/>
      <c r="C1489" s="243" t="n"/>
      <c r="D1489" s="243" t="n"/>
      <c r="E1489" s="243" t="n"/>
      <c r="F1489" s="243" t="n"/>
      <c r="G1489" s="243" t="n"/>
      <c r="H1489" s="362" t="n"/>
      <c r="I1489" s="243" t="n"/>
      <c r="J1489" s="243" t="n"/>
      <c r="K1489" s="244" t="n"/>
      <c r="L1489" s="78" t="n"/>
    </row>
    <row r="1490" ht="22" customHeight="1" s="452">
      <c r="A1490" s="359" t="n"/>
      <c r="B1490" s="243" t="n"/>
      <c r="C1490" s="243" t="n"/>
      <c r="D1490" s="243" t="n"/>
      <c r="E1490" s="243" t="n"/>
      <c r="F1490" s="243" t="n"/>
      <c r="G1490" s="243" t="n"/>
      <c r="H1490" s="362" t="n"/>
      <c r="I1490" s="243" t="n"/>
      <c r="J1490" s="243" t="n"/>
      <c r="K1490" s="244" t="n"/>
      <c r="L1490" s="78" t="n"/>
    </row>
    <row r="1491" ht="22" customHeight="1" s="452">
      <c r="A1491" s="359" t="n"/>
      <c r="B1491" s="243" t="n"/>
      <c r="C1491" s="243" t="n"/>
      <c r="D1491" s="243" t="n"/>
      <c r="E1491" s="243" t="n"/>
      <c r="F1491" s="243" t="n"/>
      <c r="G1491" s="243" t="n"/>
      <c r="H1491" s="362" t="n"/>
      <c r="I1491" s="243" t="n"/>
      <c r="J1491" s="243" t="n"/>
      <c r="K1491" s="244" t="n"/>
      <c r="L1491" s="78" t="n"/>
    </row>
    <row r="1492" ht="22" customHeight="1" s="452">
      <c r="A1492" s="359" t="n"/>
      <c r="B1492" s="243" t="n"/>
      <c r="C1492" s="243" t="n"/>
      <c r="D1492" s="243" t="n"/>
      <c r="E1492" s="243" t="n"/>
      <c r="F1492" s="243" t="n"/>
      <c r="G1492" s="243" t="n"/>
      <c r="H1492" s="362" t="n"/>
      <c r="I1492" s="243" t="n"/>
      <c r="J1492" s="243" t="n"/>
      <c r="K1492" s="244" t="n"/>
      <c r="L1492" s="78" t="n"/>
    </row>
    <row r="1493" ht="22" customHeight="1" s="452">
      <c r="A1493" s="359" t="n"/>
      <c r="B1493" s="243" t="n"/>
      <c r="C1493" s="243" t="n"/>
      <c r="D1493" s="243" t="n"/>
      <c r="E1493" s="243" t="n"/>
      <c r="F1493" s="243" t="n"/>
      <c r="G1493" s="243" t="n"/>
      <c r="H1493" s="362" t="n"/>
      <c r="I1493" s="243" t="n"/>
      <c r="J1493" s="243" t="n"/>
      <c r="K1493" s="244" t="n"/>
      <c r="L1493" s="78" t="n"/>
    </row>
    <row r="1494" ht="22" customHeight="1" s="452">
      <c r="A1494" s="359" t="n"/>
      <c r="B1494" s="243" t="n"/>
      <c r="C1494" s="243" t="n"/>
      <c r="D1494" s="243" t="n"/>
      <c r="E1494" s="243" t="n"/>
      <c r="F1494" s="243" t="n"/>
      <c r="G1494" s="243" t="n"/>
      <c r="H1494" s="362" t="n"/>
      <c r="I1494" s="243" t="n"/>
      <c r="J1494" s="243" t="n"/>
      <c r="K1494" s="244" t="n"/>
      <c r="L1494" s="78" t="n"/>
    </row>
    <row r="1495" ht="22" customHeight="1" s="452">
      <c r="A1495" s="359" t="n"/>
      <c r="B1495" s="243" t="n"/>
      <c r="C1495" s="243" t="n"/>
      <c r="D1495" s="243" t="n"/>
      <c r="E1495" s="243" t="n"/>
      <c r="F1495" s="243" t="n"/>
      <c r="G1495" s="243" t="n"/>
      <c r="H1495" s="362" t="n"/>
      <c r="I1495" s="243" t="n"/>
      <c r="J1495" s="243" t="n"/>
      <c r="K1495" s="244" t="n"/>
      <c r="L1495" s="78" t="n"/>
    </row>
    <row r="1496" ht="22" customHeight="1" s="452">
      <c r="A1496" s="359" t="n"/>
      <c r="B1496" s="243" t="n"/>
      <c r="C1496" s="243" t="n"/>
      <c r="D1496" s="243" t="n"/>
      <c r="E1496" s="243" t="n"/>
      <c r="F1496" s="243" t="n"/>
      <c r="G1496" s="243" t="n"/>
      <c r="H1496" s="362" t="n"/>
      <c r="I1496" s="243" t="n"/>
      <c r="J1496" s="243" t="n"/>
      <c r="K1496" s="244" t="n"/>
      <c r="L1496" s="78" t="n"/>
    </row>
    <row r="1497" ht="22" customHeight="1" s="452">
      <c r="A1497" s="359" t="n"/>
      <c r="B1497" s="243" t="n"/>
      <c r="C1497" s="243" t="n"/>
      <c r="D1497" s="243" t="n"/>
      <c r="E1497" s="243" t="n"/>
      <c r="F1497" s="243" t="n"/>
      <c r="G1497" s="243" t="n"/>
      <c r="H1497" s="362" t="n"/>
      <c r="I1497" s="243" t="n"/>
      <c r="J1497" s="243" t="n"/>
      <c r="K1497" s="244" t="n"/>
      <c r="L1497" s="78" t="n"/>
    </row>
    <row r="1498" ht="22" customHeight="1" s="452">
      <c r="A1498" s="359" t="n"/>
      <c r="B1498" s="243" t="n"/>
      <c r="C1498" s="243" t="n"/>
      <c r="D1498" s="243" t="n"/>
      <c r="E1498" s="243" t="n"/>
      <c r="F1498" s="243" t="n"/>
      <c r="G1498" s="243" t="n"/>
      <c r="H1498" s="362" t="n"/>
      <c r="I1498" s="243" t="n"/>
      <c r="J1498" s="243" t="n"/>
      <c r="K1498" s="244" t="n"/>
      <c r="L1498" s="78" t="n"/>
    </row>
    <row r="1499" ht="22" customHeight="1" s="452">
      <c r="A1499" s="359" t="n"/>
      <c r="B1499" s="243" t="n"/>
      <c r="C1499" s="243" t="n"/>
      <c r="D1499" s="243" t="n"/>
      <c r="E1499" s="243" t="n"/>
      <c r="F1499" s="243" t="n"/>
      <c r="G1499" s="243" t="n"/>
      <c r="H1499" s="362" t="n"/>
      <c r="I1499" s="243" t="n"/>
      <c r="J1499" s="243" t="n"/>
      <c r="K1499" s="244" t="n"/>
      <c r="L1499" s="78" t="n"/>
    </row>
    <row r="1500" ht="22" customHeight="1" s="452">
      <c r="A1500" s="359" t="n"/>
      <c r="B1500" s="243" t="n"/>
      <c r="C1500" s="243" t="n"/>
      <c r="D1500" s="243" t="n"/>
      <c r="E1500" s="243" t="n"/>
      <c r="F1500" s="243" t="n"/>
      <c r="G1500" s="243" t="n"/>
      <c r="H1500" s="362" t="n"/>
      <c r="I1500" s="243" t="n"/>
      <c r="J1500" s="243" t="n"/>
      <c r="K1500" s="244" t="n"/>
      <c r="L1500" s="78" t="n"/>
    </row>
    <row r="1501" ht="22" customHeight="1" s="452">
      <c r="A1501" s="359" t="n"/>
      <c r="B1501" s="243" t="n"/>
      <c r="C1501" s="243" t="n"/>
      <c r="D1501" s="243" t="n"/>
      <c r="E1501" s="243" t="n"/>
      <c r="F1501" s="243" t="n"/>
      <c r="G1501" s="243" t="n"/>
      <c r="H1501" s="362" t="n"/>
      <c r="I1501" s="243" t="n"/>
      <c r="J1501" s="243" t="n"/>
      <c r="K1501" s="244" t="n"/>
      <c r="L1501" s="78" t="n"/>
    </row>
    <row r="1502" ht="22" customHeight="1" s="452">
      <c r="A1502" s="359" t="n"/>
      <c r="B1502" s="243" t="n"/>
      <c r="C1502" s="243" t="n"/>
      <c r="D1502" s="243" t="n"/>
      <c r="E1502" s="243" t="n"/>
      <c r="F1502" s="243" t="n"/>
      <c r="G1502" s="243" t="n"/>
      <c r="H1502" s="362" t="n"/>
      <c r="I1502" s="243" t="n"/>
      <c r="J1502" s="243" t="n"/>
      <c r="K1502" s="244" t="n"/>
      <c r="L1502" s="78" t="n"/>
    </row>
    <row r="1503" ht="22" customHeight="1" s="452">
      <c r="A1503" s="359" t="n"/>
      <c r="B1503" s="243" t="n"/>
      <c r="C1503" s="243" t="n"/>
      <c r="D1503" s="243" t="n"/>
      <c r="E1503" s="243" t="n"/>
      <c r="F1503" s="243" t="n"/>
      <c r="G1503" s="243" t="n"/>
      <c r="H1503" s="362" t="n"/>
      <c r="I1503" s="243" t="n"/>
      <c r="J1503" s="243" t="n"/>
      <c r="K1503" s="244" t="n"/>
      <c r="L1503" s="78" t="n"/>
    </row>
    <row r="1504" ht="22" customHeight="1" s="452">
      <c r="A1504" s="359" t="n"/>
      <c r="B1504" s="243" t="n"/>
      <c r="C1504" s="243" t="n"/>
      <c r="D1504" s="243" t="n"/>
      <c r="E1504" s="243" t="n"/>
      <c r="F1504" s="243" t="n"/>
      <c r="G1504" s="243" t="n"/>
      <c r="H1504" s="362" t="n"/>
      <c r="I1504" s="243" t="n"/>
      <c r="J1504" s="243" t="n"/>
      <c r="K1504" s="244" t="n"/>
      <c r="L1504" s="78" t="n"/>
    </row>
    <row r="1505" ht="22" customHeight="1" s="452">
      <c r="A1505" s="359" t="n"/>
      <c r="B1505" s="243" t="n"/>
      <c r="C1505" s="243" t="n"/>
      <c r="D1505" s="243" t="n"/>
      <c r="E1505" s="243" t="n"/>
      <c r="F1505" s="243" t="n"/>
      <c r="G1505" s="243" t="n"/>
      <c r="H1505" s="362" t="n"/>
      <c r="I1505" s="243" t="n"/>
      <c r="J1505" s="243" t="n"/>
      <c r="K1505" s="244" t="n"/>
      <c r="L1505" s="78" t="n"/>
    </row>
    <row r="1506" ht="22" customHeight="1" s="452">
      <c r="A1506" s="359" t="n"/>
      <c r="B1506" s="243" t="n"/>
      <c r="C1506" s="243" t="n"/>
      <c r="D1506" s="243" t="n"/>
      <c r="E1506" s="243" t="n"/>
      <c r="F1506" s="243" t="n"/>
      <c r="G1506" s="243" t="n"/>
      <c r="H1506" s="362" t="n"/>
      <c r="I1506" s="243" t="n"/>
      <c r="J1506" s="243" t="n"/>
      <c r="K1506" s="244" t="n"/>
      <c r="L1506" s="78" t="n"/>
    </row>
    <row r="1507" ht="22" customHeight="1" s="452">
      <c r="A1507" s="359" t="n"/>
      <c r="B1507" s="243" t="n"/>
      <c r="C1507" s="243" t="n"/>
      <c r="D1507" s="243" t="n"/>
      <c r="E1507" s="243" t="n"/>
      <c r="F1507" s="243" t="n"/>
      <c r="G1507" s="243" t="n"/>
      <c r="H1507" s="362" t="n"/>
      <c r="I1507" s="243" t="n"/>
      <c r="J1507" s="243" t="n"/>
      <c r="K1507" s="244" t="n"/>
      <c r="L1507" s="78" t="n"/>
    </row>
    <row r="1508" ht="22" customHeight="1" s="452">
      <c r="A1508" s="359" t="n"/>
      <c r="B1508" s="243" t="n"/>
      <c r="C1508" s="243" t="n"/>
      <c r="D1508" s="243" t="n"/>
      <c r="E1508" s="243" t="n"/>
      <c r="F1508" s="243" t="n"/>
      <c r="G1508" s="243" t="n"/>
      <c r="H1508" s="362" t="n"/>
      <c r="I1508" s="243" t="n"/>
      <c r="J1508" s="243" t="n"/>
      <c r="K1508" s="244" t="n"/>
      <c r="L1508" s="78" t="n"/>
    </row>
    <row r="1509" ht="22" customHeight="1" s="452">
      <c r="A1509" s="359" t="n"/>
      <c r="B1509" s="243" t="n"/>
      <c r="C1509" s="243" t="n"/>
      <c r="D1509" s="243" t="n"/>
      <c r="E1509" s="243" t="n"/>
      <c r="F1509" s="243" t="n"/>
      <c r="G1509" s="243" t="n"/>
      <c r="H1509" s="362" t="n"/>
      <c r="I1509" s="243" t="n"/>
      <c r="J1509" s="243" t="n"/>
      <c r="K1509" s="244" t="n"/>
      <c r="L1509" s="78" t="n"/>
    </row>
    <row r="1510" ht="22" customHeight="1" s="452">
      <c r="A1510" s="359" t="n"/>
      <c r="B1510" s="243" t="n"/>
      <c r="C1510" s="243" t="n"/>
      <c r="D1510" s="243" t="n"/>
      <c r="E1510" s="243" t="n"/>
      <c r="F1510" s="243" t="n"/>
      <c r="G1510" s="243" t="n"/>
      <c r="H1510" s="362" t="n"/>
      <c r="I1510" s="243" t="n"/>
      <c r="J1510" s="243" t="n"/>
      <c r="K1510" s="244" t="n"/>
      <c r="L1510" s="78" t="n"/>
    </row>
    <row r="1511" ht="22" customHeight="1" s="452">
      <c r="A1511" s="359" t="n"/>
      <c r="B1511" s="243" t="n"/>
      <c r="C1511" s="243" t="n"/>
      <c r="D1511" s="243" t="n"/>
      <c r="E1511" s="243" t="n"/>
      <c r="F1511" s="243" t="n"/>
      <c r="G1511" s="243" t="n"/>
      <c r="H1511" s="362" t="n"/>
      <c r="I1511" s="243" t="n"/>
      <c r="J1511" s="243" t="n"/>
      <c r="K1511" s="244" t="n"/>
      <c r="L1511" s="78" t="n"/>
    </row>
    <row r="1512" ht="22" customHeight="1" s="452">
      <c r="A1512" s="359" t="n"/>
      <c r="B1512" s="243" t="n"/>
      <c r="C1512" s="243" t="n"/>
      <c r="D1512" s="243" t="n"/>
      <c r="E1512" s="243" t="n"/>
      <c r="F1512" s="243" t="n"/>
      <c r="G1512" s="243" t="n"/>
      <c r="H1512" s="362" t="n"/>
      <c r="I1512" s="243" t="n"/>
      <c r="J1512" s="243" t="n"/>
      <c r="K1512" s="244" t="n"/>
      <c r="L1512" s="78" t="n"/>
    </row>
    <row r="1513" ht="22" customHeight="1" s="452">
      <c r="A1513" s="359" t="n"/>
      <c r="B1513" s="243" t="n"/>
      <c r="C1513" s="243" t="n"/>
      <c r="D1513" s="243" t="n"/>
      <c r="E1513" s="243" t="n"/>
      <c r="F1513" s="243" t="n"/>
      <c r="G1513" s="243" t="n"/>
      <c r="H1513" s="362" t="n"/>
      <c r="I1513" s="243" t="n"/>
      <c r="J1513" s="243" t="n"/>
      <c r="K1513" s="244" t="n"/>
      <c r="L1513" s="78" t="n"/>
    </row>
    <row r="1514" ht="22" customHeight="1" s="452">
      <c r="A1514" s="359" t="n"/>
      <c r="B1514" s="243" t="n"/>
      <c r="C1514" s="243" t="n"/>
      <c r="D1514" s="243" t="n"/>
      <c r="E1514" s="243" t="n"/>
      <c r="F1514" s="243" t="n"/>
      <c r="G1514" s="243" t="n"/>
      <c r="H1514" s="362" t="n"/>
      <c r="I1514" s="243" t="n"/>
      <c r="J1514" s="243" t="n"/>
      <c r="K1514" s="244" t="n"/>
      <c r="L1514" s="78" t="n"/>
    </row>
    <row r="1515" ht="22" customHeight="1" s="452">
      <c r="A1515" s="359" t="n"/>
      <c r="B1515" s="243" t="n"/>
      <c r="C1515" s="243" t="n"/>
      <c r="D1515" s="243" t="n"/>
      <c r="E1515" s="243" t="n"/>
      <c r="F1515" s="243" t="n"/>
      <c r="G1515" s="243" t="n"/>
      <c r="H1515" s="362" t="n"/>
      <c r="I1515" s="243" t="n"/>
      <c r="J1515" s="243" t="n"/>
      <c r="K1515" s="244" t="n"/>
      <c r="L1515" s="78" t="n"/>
    </row>
    <row r="1516" ht="22" customHeight="1" s="452">
      <c r="A1516" s="359" t="n"/>
      <c r="B1516" s="243" t="n"/>
      <c r="C1516" s="243" t="n"/>
      <c r="D1516" s="243" t="n"/>
      <c r="E1516" s="243" t="n"/>
      <c r="F1516" s="243" t="n"/>
      <c r="G1516" s="243" t="n"/>
      <c r="H1516" s="362" t="n"/>
      <c r="I1516" s="243" t="n"/>
      <c r="J1516" s="243" t="n"/>
      <c r="K1516" s="244" t="n"/>
      <c r="L1516" s="78" t="n"/>
    </row>
    <row r="1517" ht="22" customHeight="1" s="452">
      <c r="A1517" s="359" t="n"/>
      <c r="B1517" s="243" t="n"/>
      <c r="C1517" s="243" t="n"/>
      <c r="D1517" s="243" t="n"/>
      <c r="E1517" s="243" t="n"/>
      <c r="F1517" s="243" t="n"/>
      <c r="G1517" s="243" t="n"/>
      <c r="H1517" s="362" t="n"/>
      <c r="I1517" s="243" t="n"/>
      <c r="J1517" s="243" t="n"/>
      <c r="K1517" s="244" t="n"/>
      <c r="L1517" s="78" t="n"/>
    </row>
    <row r="1518" ht="22" customHeight="1" s="452">
      <c r="A1518" s="359" t="n"/>
      <c r="B1518" s="243" t="n"/>
      <c r="C1518" s="243" t="n"/>
      <c r="D1518" s="243" t="n"/>
      <c r="E1518" s="243" t="n"/>
      <c r="F1518" s="243" t="n"/>
      <c r="G1518" s="243" t="n"/>
      <c r="H1518" s="362" t="n"/>
      <c r="I1518" s="243" t="n"/>
      <c r="J1518" s="243" t="n"/>
      <c r="K1518" s="244" t="n"/>
      <c r="L1518" s="78" t="n"/>
    </row>
    <row r="1519" ht="22" customHeight="1" s="452">
      <c r="A1519" s="359" t="n"/>
      <c r="B1519" s="243" t="n"/>
      <c r="C1519" s="243" t="n"/>
      <c r="D1519" s="243" t="n"/>
      <c r="E1519" s="243" t="n"/>
      <c r="F1519" s="243" t="n"/>
      <c r="G1519" s="243" t="n"/>
      <c r="H1519" s="362" t="n"/>
      <c r="I1519" s="243" t="n"/>
      <c r="J1519" s="243" t="n"/>
      <c r="K1519" s="244" t="n"/>
      <c r="L1519" s="78" t="n"/>
    </row>
    <row r="1520" ht="22" customHeight="1" s="452">
      <c r="A1520" s="359" t="n"/>
      <c r="B1520" s="243" t="n"/>
      <c r="C1520" s="243" t="n"/>
      <c r="D1520" s="243" t="n"/>
      <c r="E1520" s="243" t="n"/>
      <c r="F1520" s="243" t="n"/>
      <c r="G1520" s="243" t="n"/>
      <c r="H1520" s="362" t="n"/>
      <c r="I1520" s="243" t="n"/>
      <c r="J1520" s="243" t="n"/>
      <c r="K1520" s="244" t="n"/>
      <c r="L1520" s="78" t="n"/>
    </row>
    <row r="1521" ht="22" customHeight="1" s="452">
      <c r="A1521" s="359" t="n"/>
      <c r="B1521" s="243" t="n"/>
      <c r="C1521" s="243" t="n"/>
      <c r="D1521" s="243" t="n"/>
      <c r="E1521" s="243" t="n"/>
      <c r="F1521" s="243" t="n"/>
      <c r="G1521" s="243" t="n"/>
      <c r="H1521" s="362" t="n"/>
      <c r="I1521" s="243" t="n"/>
      <c r="J1521" s="243" t="n"/>
      <c r="K1521" s="244" t="n"/>
      <c r="L1521" s="78" t="n"/>
    </row>
    <row r="1522" ht="22" customHeight="1" s="452">
      <c r="A1522" s="359" t="n"/>
      <c r="B1522" s="243" t="n"/>
      <c r="C1522" s="243" t="n"/>
      <c r="D1522" s="243" t="n"/>
      <c r="E1522" s="243" t="n"/>
      <c r="F1522" s="243" t="n"/>
      <c r="G1522" s="243" t="n"/>
      <c r="H1522" s="362" t="n"/>
      <c r="I1522" s="243" t="n"/>
      <c r="J1522" s="243" t="n"/>
      <c r="K1522" s="244" t="n"/>
      <c r="L1522" s="78" t="n"/>
    </row>
    <row r="1523" ht="22" customHeight="1" s="452">
      <c r="A1523" s="359" t="n"/>
      <c r="B1523" s="243" t="n"/>
      <c r="C1523" s="243" t="n"/>
      <c r="D1523" s="243" t="n"/>
      <c r="E1523" s="243" t="n"/>
      <c r="F1523" s="243" t="n"/>
      <c r="G1523" s="243" t="n"/>
      <c r="H1523" s="362" t="n"/>
      <c r="I1523" s="243" t="n"/>
      <c r="J1523" s="243" t="n"/>
      <c r="K1523" s="244" t="n"/>
      <c r="L1523" s="78" t="n"/>
    </row>
    <row r="1524" ht="22" customHeight="1" s="452">
      <c r="A1524" s="359" t="n"/>
      <c r="B1524" s="243" t="n"/>
      <c r="C1524" s="243" t="n"/>
      <c r="D1524" s="243" t="n"/>
      <c r="E1524" s="243" t="n"/>
      <c r="F1524" s="243" t="n"/>
      <c r="G1524" s="243" t="n"/>
      <c r="H1524" s="362" t="n"/>
      <c r="I1524" s="243" t="n"/>
      <c r="J1524" s="243" t="n"/>
      <c r="K1524" s="244" t="n"/>
      <c r="L1524" s="78" t="n"/>
    </row>
    <row r="1525" ht="22" customHeight="1" s="452">
      <c r="A1525" s="359" t="n"/>
      <c r="B1525" s="243" t="n"/>
      <c r="C1525" s="243" t="n"/>
      <c r="D1525" s="243" t="n"/>
      <c r="E1525" s="243" t="n"/>
      <c r="F1525" s="243" t="n"/>
      <c r="G1525" s="243" t="n"/>
      <c r="H1525" s="362" t="n"/>
      <c r="I1525" s="243" t="n"/>
      <c r="J1525" s="243" t="n"/>
      <c r="K1525" s="244" t="n"/>
      <c r="L1525" s="78" t="n"/>
    </row>
    <row r="1526" ht="22" customHeight="1" s="452">
      <c r="A1526" s="359" t="n"/>
      <c r="B1526" s="243" t="n"/>
      <c r="C1526" s="243" t="n"/>
      <c r="D1526" s="243" t="n"/>
      <c r="E1526" s="243" t="n"/>
      <c r="F1526" s="243" t="n"/>
      <c r="G1526" s="243" t="n"/>
      <c r="H1526" s="362" t="n"/>
      <c r="I1526" s="243" t="n"/>
      <c r="J1526" s="243" t="n"/>
      <c r="K1526" s="244" t="n"/>
      <c r="L1526" s="78" t="n"/>
    </row>
    <row r="1527" ht="22" customHeight="1" s="452">
      <c r="A1527" s="359" t="n"/>
      <c r="B1527" s="243" t="n"/>
      <c r="C1527" s="243" t="n"/>
      <c r="D1527" s="243" t="n"/>
      <c r="E1527" s="243" t="n"/>
      <c r="F1527" s="243" t="n"/>
      <c r="G1527" s="243" t="n"/>
      <c r="H1527" s="362" t="n"/>
      <c r="I1527" s="243" t="n"/>
      <c r="J1527" s="243" t="n"/>
      <c r="K1527" s="244" t="n"/>
      <c r="L1527" s="78" t="n"/>
    </row>
    <row r="1528" ht="22" customHeight="1" s="452">
      <c r="A1528" s="359" t="n"/>
      <c r="B1528" s="243" t="n"/>
      <c r="C1528" s="243" t="n"/>
      <c r="D1528" s="243" t="n"/>
      <c r="E1528" s="243" t="n"/>
      <c r="F1528" s="243" t="n"/>
      <c r="G1528" s="243" t="n"/>
      <c r="H1528" s="362" t="n"/>
      <c r="I1528" s="243" t="n"/>
      <c r="J1528" s="243" t="n"/>
      <c r="K1528" s="244" t="n"/>
      <c r="L1528" s="78" t="n"/>
    </row>
    <row r="1529" ht="22" customHeight="1" s="452">
      <c r="A1529" s="359" t="n"/>
      <c r="B1529" s="243" t="n"/>
      <c r="C1529" s="243" t="n"/>
      <c r="D1529" s="243" t="n"/>
      <c r="E1529" s="243" t="n"/>
      <c r="F1529" s="243" t="n"/>
      <c r="G1529" s="243" t="n"/>
      <c r="H1529" s="362" t="n"/>
      <c r="I1529" s="243" t="n"/>
      <c r="J1529" s="243" t="n"/>
      <c r="K1529" s="244" t="n"/>
      <c r="L1529" s="78" t="n"/>
    </row>
    <row r="1530" ht="22" customHeight="1" s="452">
      <c r="A1530" s="359" t="n"/>
      <c r="B1530" s="243" t="n"/>
      <c r="C1530" s="243" t="n"/>
      <c r="D1530" s="243" t="n"/>
      <c r="E1530" s="243" t="n"/>
      <c r="F1530" s="243" t="n"/>
      <c r="G1530" s="243" t="n"/>
      <c r="H1530" s="362" t="n"/>
      <c r="I1530" s="243" t="n"/>
      <c r="J1530" s="243" t="n"/>
      <c r="K1530" s="244" t="n"/>
      <c r="L1530" s="78" t="n"/>
    </row>
    <row r="1531" ht="22" customHeight="1" s="452">
      <c r="A1531" s="359" t="n"/>
      <c r="B1531" s="243" t="n"/>
      <c r="C1531" s="243" t="n"/>
      <c r="D1531" s="243" t="n"/>
      <c r="E1531" s="243" t="n"/>
      <c r="F1531" s="243" t="n"/>
      <c r="G1531" s="243" t="n"/>
      <c r="H1531" s="362" t="n"/>
      <c r="I1531" s="243" t="n"/>
      <c r="J1531" s="243" t="n"/>
      <c r="K1531" s="244" t="n"/>
      <c r="L1531" s="78" t="n"/>
    </row>
    <row r="1532" ht="22" customHeight="1" s="452">
      <c r="A1532" s="359" t="n"/>
      <c r="B1532" s="243" t="n"/>
      <c r="C1532" s="243" t="n"/>
      <c r="D1532" s="243" t="n"/>
      <c r="E1532" s="243" t="n"/>
      <c r="F1532" s="243" t="n"/>
      <c r="G1532" s="243" t="n"/>
      <c r="H1532" s="362" t="n"/>
      <c r="I1532" s="243" t="n"/>
      <c r="J1532" s="243" t="n"/>
      <c r="K1532" s="244" t="n"/>
      <c r="L1532" s="78" t="n"/>
    </row>
    <row r="1533" ht="22" customHeight="1" s="452">
      <c r="A1533" s="359" t="n"/>
      <c r="B1533" s="243" t="n"/>
      <c r="C1533" s="243" t="n"/>
      <c r="D1533" s="243" t="n"/>
      <c r="E1533" s="243" t="n"/>
      <c r="F1533" s="243" t="n"/>
      <c r="G1533" s="243" t="n"/>
      <c r="H1533" s="362" t="n"/>
      <c r="I1533" s="243" t="n"/>
      <c r="J1533" s="243" t="n"/>
      <c r="K1533" s="244" t="n"/>
      <c r="L1533" s="78" t="n"/>
    </row>
    <row r="1534" ht="22" customHeight="1" s="452">
      <c r="A1534" s="359" t="n"/>
      <c r="B1534" s="243" t="n"/>
      <c r="C1534" s="243" t="n"/>
      <c r="D1534" s="243" t="n"/>
      <c r="E1534" s="243" t="n"/>
      <c r="F1534" s="243" t="n"/>
      <c r="G1534" s="243" t="n"/>
      <c r="H1534" s="362" t="n"/>
      <c r="I1534" s="243" t="n"/>
      <c r="J1534" s="243" t="n"/>
      <c r="K1534" s="244" t="n"/>
      <c r="L1534" s="78" t="n"/>
    </row>
    <row r="1535" ht="22" customHeight="1" s="452">
      <c r="A1535" s="359" t="n"/>
      <c r="B1535" s="243" t="n"/>
      <c r="C1535" s="243" t="n"/>
      <c r="D1535" s="243" t="n"/>
      <c r="E1535" s="243" t="n"/>
      <c r="F1535" s="243" t="n"/>
      <c r="G1535" s="243" t="n"/>
      <c r="H1535" s="362" t="n"/>
      <c r="I1535" s="243" t="n"/>
      <c r="J1535" s="243" t="n"/>
      <c r="K1535" s="244" t="n"/>
      <c r="L1535" s="78" t="n"/>
    </row>
    <row r="1536" ht="22" customHeight="1" s="452">
      <c r="A1536" s="359" t="n"/>
      <c r="B1536" s="243" t="n"/>
      <c r="C1536" s="243" t="n"/>
      <c r="D1536" s="243" t="n"/>
      <c r="E1536" s="243" t="n"/>
      <c r="F1536" s="243" t="n"/>
      <c r="G1536" s="243" t="n"/>
      <c r="H1536" s="362" t="n"/>
      <c r="I1536" s="243" t="n"/>
      <c r="J1536" s="243" t="n"/>
      <c r="K1536" s="244" t="n"/>
      <c r="L1536" s="78" t="n"/>
    </row>
    <row r="1537" ht="22" customHeight="1" s="452">
      <c r="A1537" s="359" t="n"/>
      <c r="B1537" s="243" t="n"/>
      <c r="C1537" s="243" t="n"/>
      <c r="D1537" s="243" t="n"/>
      <c r="E1537" s="243" t="n"/>
      <c r="F1537" s="243" t="n"/>
      <c r="G1537" s="243" t="n"/>
      <c r="H1537" s="362" t="n"/>
      <c r="I1537" s="243" t="n"/>
      <c r="J1537" s="243" t="n"/>
      <c r="K1537" s="244" t="n"/>
      <c r="L1537" s="78" t="n"/>
    </row>
    <row r="1538" ht="22" customHeight="1" s="452">
      <c r="A1538" s="359" t="n"/>
      <c r="B1538" s="243" t="n"/>
      <c r="C1538" s="243" t="n"/>
      <c r="D1538" s="243" t="n"/>
      <c r="E1538" s="243" t="n"/>
      <c r="F1538" s="243" t="n"/>
      <c r="G1538" s="243" t="n"/>
      <c r="H1538" s="362" t="n"/>
      <c r="I1538" s="243" t="n"/>
      <c r="J1538" s="243" t="n"/>
      <c r="K1538" s="244" t="n"/>
      <c r="L1538" s="78" t="n"/>
    </row>
    <row r="1539" ht="22" customHeight="1" s="452">
      <c r="A1539" s="359" t="n"/>
      <c r="B1539" s="243" t="n"/>
      <c r="C1539" s="243" t="n"/>
      <c r="D1539" s="243" t="n"/>
      <c r="E1539" s="243" t="n"/>
      <c r="F1539" s="243" t="n"/>
      <c r="G1539" s="243" t="n"/>
      <c r="H1539" s="362" t="n"/>
      <c r="I1539" s="243" t="n"/>
      <c r="J1539" s="243" t="n"/>
      <c r="K1539" s="244" t="n"/>
      <c r="L1539" s="78" t="n"/>
    </row>
    <row r="1540" ht="22" customHeight="1" s="452">
      <c r="A1540" s="359" t="n"/>
      <c r="B1540" s="243" t="n"/>
      <c r="C1540" s="243" t="n"/>
      <c r="D1540" s="243" t="n"/>
      <c r="E1540" s="243" t="n"/>
      <c r="F1540" s="243" t="n"/>
      <c r="G1540" s="243" t="n"/>
      <c r="H1540" s="362" t="n"/>
      <c r="I1540" s="243" t="n"/>
      <c r="J1540" s="243" t="n"/>
      <c r="K1540" s="244" t="n"/>
      <c r="L1540" s="78" t="n"/>
    </row>
    <row r="1541" ht="22" customHeight="1" s="452">
      <c r="A1541" s="359" t="n"/>
      <c r="B1541" s="243" t="n"/>
      <c r="C1541" s="243" t="n"/>
      <c r="D1541" s="243" t="n"/>
      <c r="E1541" s="243" t="n"/>
      <c r="F1541" s="243" t="n"/>
      <c r="G1541" s="243" t="n"/>
      <c r="H1541" s="362" t="n"/>
      <c r="I1541" s="243" t="n"/>
      <c r="J1541" s="243" t="n"/>
      <c r="K1541" s="244" t="n"/>
      <c r="L1541" s="78" t="n"/>
    </row>
    <row r="1542" ht="22" customHeight="1" s="452">
      <c r="A1542" s="359" t="n"/>
      <c r="B1542" s="243" t="n"/>
      <c r="C1542" s="243" t="n"/>
      <c r="D1542" s="243" t="n"/>
      <c r="E1542" s="243" t="n"/>
      <c r="F1542" s="243" t="n"/>
      <c r="G1542" s="243" t="n"/>
      <c r="H1542" s="362" t="n"/>
      <c r="I1542" s="243" t="n"/>
      <c r="J1542" s="243" t="n"/>
      <c r="K1542" s="244" t="n"/>
      <c r="L1542" s="78" t="n"/>
    </row>
    <row r="1543" ht="22" customHeight="1" s="452">
      <c r="A1543" s="359" t="n"/>
      <c r="B1543" s="243" t="n"/>
      <c r="C1543" s="243" t="n"/>
      <c r="D1543" s="243" t="n"/>
      <c r="E1543" s="243" t="n"/>
      <c r="F1543" s="243" t="n"/>
      <c r="G1543" s="243" t="n"/>
      <c r="H1543" s="362" t="n"/>
      <c r="I1543" s="243" t="n"/>
      <c r="J1543" s="243" t="n"/>
      <c r="K1543" s="244" t="n"/>
      <c r="L1543" s="78" t="n"/>
    </row>
    <row r="1544" ht="22" customHeight="1" s="452">
      <c r="A1544" s="359" t="n"/>
      <c r="B1544" s="243" t="n"/>
      <c r="C1544" s="243" t="n"/>
      <c r="D1544" s="243" t="n"/>
      <c r="E1544" s="243" t="n"/>
      <c r="F1544" s="243" t="n"/>
      <c r="G1544" s="243" t="n"/>
      <c r="H1544" s="362" t="n"/>
      <c r="I1544" s="243" t="n"/>
      <c r="J1544" s="243" t="n"/>
      <c r="K1544" s="244" t="n"/>
      <c r="L1544" s="78" t="n"/>
    </row>
    <row r="1545" ht="22" customHeight="1" s="452">
      <c r="A1545" s="359" t="n"/>
      <c r="B1545" s="243" t="n"/>
      <c r="C1545" s="243" t="n"/>
      <c r="D1545" s="243" t="n"/>
      <c r="E1545" s="243" t="n"/>
      <c r="F1545" s="243" t="n"/>
      <c r="G1545" s="243" t="n"/>
      <c r="H1545" s="362" t="n"/>
      <c r="I1545" s="243" t="n"/>
      <c r="J1545" s="243" t="n"/>
      <c r="K1545" s="244" t="n"/>
      <c r="L1545" s="78" t="n"/>
    </row>
    <row r="1546" ht="22" customHeight="1" s="452">
      <c r="A1546" s="359" t="n"/>
      <c r="B1546" s="243" t="n"/>
      <c r="C1546" s="243" t="n"/>
      <c r="D1546" s="243" t="n"/>
      <c r="E1546" s="243" t="n"/>
      <c r="F1546" s="243" t="n"/>
      <c r="G1546" s="243" t="n"/>
      <c r="H1546" s="362" t="n"/>
      <c r="I1546" s="243" t="n"/>
      <c r="J1546" s="243" t="n"/>
      <c r="K1546" s="244" t="n"/>
      <c r="L1546" s="78" t="n"/>
    </row>
    <row r="1547" ht="22" customHeight="1" s="452">
      <c r="A1547" s="359" t="n"/>
      <c r="B1547" s="243" t="n"/>
      <c r="C1547" s="243" t="n"/>
      <c r="D1547" s="243" t="n"/>
      <c r="E1547" s="243" t="n"/>
      <c r="F1547" s="243" t="n"/>
      <c r="G1547" s="243" t="n"/>
      <c r="H1547" s="362" t="n"/>
      <c r="I1547" s="243" t="n"/>
      <c r="J1547" s="243" t="n"/>
      <c r="K1547" s="244" t="n"/>
      <c r="L1547" s="78" t="n"/>
    </row>
    <row r="1548" ht="22" customHeight="1" s="452">
      <c r="A1548" s="359" t="n"/>
      <c r="B1548" s="243" t="n"/>
      <c r="C1548" s="243" t="n"/>
      <c r="D1548" s="243" t="n"/>
      <c r="E1548" s="243" t="n"/>
      <c r="F1548" s="243" t="n"/>
      <c r="G1548" s="243" t="n"/>
      <c r="H1548" s="362" t="n"/>
      <c r="I1548" s="243" t="n"/>
      <c r="J1548" s="243" t="n"/>
      <c r="K1548" s="244" t="n"/>
      <c r="L1548" s="78" t="n"/>
    </row>
    <row r="1549" ht="22" customHeight="1" s="452">
      <c r="A1549" s="359" t="n"/>
      <c r="B1549" s="243" t="n"/>
      <c r="C1549" s="243" t="n"/>
      <c r="D1549" s="243" t="n"/>
      <c r="E1549" s="243" t="n"/>
      <c r="F1549" s="243" t="n"/>
      <c r="G1549" s="243" t="n"/>
      <c r="H1549" s="362" t="n"/>
      <c r="I1549" s="243" t="n"/>
      <c r="J1549" s="243" t="n"/>
      <c r="K1549" s="244" t="n"/>
      <c r="L1549" s="78" t="n"/>
    </row>
    <row r="1550" ht="22" customHeight="1" s="452">
      <c r="A1550" s="359" t="n"/>
      <c r="B1550" s="243" t="n"/>
      <c r="C1550" s="243" t="n"/>
      <c r="D1550" s="243" t="n"/>
      <c r="E1550" s="243" t="n"/>
      <c r="F1550" s="243" t="n"/>
      <c r="G1550" s="243" t="n"/>
      <c r="H1550" s="362" t="n"/>
      <c r="I1550" s="243" t="n"/>
      <c r="J1550" s="243" t="n"/>
      <c r="K1550" s="244" t="n"/>
      <c r="L1550" s="78" t="n"/>
    </row>
    <row r="1551" ht="22" customHeight="1" s="452">
      <c r="A1551" s="359" t="n"/>
      <c r="B1551" s="243" t="n"/>
      <c r="C1551" s="243" t="n"/>
      <c r="D1551" s="243" t="n"/>
      <c r="E1551" s="243" t="n"/>
      <c r="F1551" s="243" t="n"/>
      <c r="G1551" s="243" t="n"/>
      <c r="H1551" s="362" t="n"/>
      <c r="I1551" s="243" t="n"/>
      <c r="J1551" s="243" t="n"/>
      <c r="K1551" s="244" t="n"/>
      <c r="L1551" s="78" t="n"/>
    </row>
    <row r="1552" ht="22" customHeight="1" s="452">
      <c r="A1552" s="359" t="n"/>
      <c r="B1552" s="243" t="n"/>
      <c r="C1552" s="243" t="n"/>
      <c r="D1552" s="243" t="n"/>
      <c r="E1552" s="243" t="n"/>
      <c r="F1552" s="243" t="n"/>
      <c r="G1552" s="243" t="n"/>
      <c r="H1552" s="362" t="n"/>
      <c r="I1552" s="243" t="n"/>
      <c r="J1552" s="243" t="n"/>
      <c r="K1552" s="244" t="n"/>
      <c r="L1552" s="78" t="n"/>
    </row>
    <row r="1553" ht="22" customHeight="1" s="452">
      <c r="A1553" s="359" t="n"/>
      <c r="B1553" s="243" t="n"/>
      <c r="C1553" s="243" t="n"/>
      <c r="D1553" s="243" t="n"/>
      <c r="E1553" s="243" t="n"/>
      <c r="F1553" s="243" t="n"/>
      <c r="G1553" s="243" t="n"/>
      <c r="H1553" s="362" t="n"/>
      <c r="I1553" s="243" t="n"/>
      <c r="J1553" s="243" t="n"/>
      <c r="K1553" s="244" t="n"/>
      <c r="L1553" s="78" t="n"/>
    </row>
    <row r="1554" ht="22" customHeight="1" s="452">
      <c r="A1554" s="359" t="n"/>
      <c r="B1554" s="243" t="n"/>
      <c r="C1554" s="243" t="n"/>
      <c r="D1554" s="243" t="n"/>
      <c r="E1554" s="243" t="n"/>
      <c r="F1554" s="243" t="n"/>
      <c r="G1554" s="243" t="n"/>
      <c r="H1554" s="362" t="n"/>
      <c r="I1554" s="243" t="n"/>
      <c r="J1554" s="243" t="n"/>
      <c r="K1554" s="244" t="n"/>
      <c r="L1554" s="78" t="n"/>
    </row>
    <row r="1555" ht="22" customHeight="1" s="452">
      <c r="A1555" s="359" t="n"/>
      <c r="B1555" s="243" t="n"/>
      <c r="C1555" s="243" t="n"/>
      <c r="D1555" s="243" t="n"/>
      <c r="E1555" s="243" t="n"/>
      <c r="F1555" s="243" t="n"/>
      <c r="G1555" s="243" t="n"/>
      <c r="H1555" s="362" t="n"/>
      <c r="I1555" s="243" t="n"/>
      <c r="J1555" s="243" t="n"/>
      <c r="K1555" s="244" t="n"/>
      <c r="L1555" s="78" t="n"/>
    </row>
    <row r="1556" ht="22" customHeight="1" s="452">
      <c r="A1556" s="359" t="n"/>
      <c r="B1556" s="243" t="n"/>
      <c r="C1556" s="243" t="n"/>
      <c r="D1556" s="243" t="n"/>
      <c r="E1556" s="243" t="n"/>
      <c r="F1556" s="243" t="n"/>
      <c r="G1556" s="243" t="n"/>
      <c r="H1556" s="362" t="n"/>
      <c r="I1556" s="243" t="n"/>
      <c r="J1556" s="243" t="n"/>
      <c r="K1556" s="244" t="n"/>
      <c r="L1556" s="78" t="n"/>
    </row>
    <row r="1557" ht="22" customHeight="1" s="452">
      <c r="A1557" s="359" t="n"/>
      <c r="B1557" s="243" t="n"/>
      <c r="C1557" s="243" t="n"/>
      <c r="D1557" s="243" t="n"/>
      <c r="E1557" s="243" t="n"/>
      <c r="F1557" s="243" t="n"/>
      <c r="G1557" s="243" t="n"/>
      <c r="H1557" s="362" t="n"/>
      <c r="I1557" s="243" t="n"/>
      <c r="J1557" s="243" t="n"/>
      <c r="K1557" s="244" t="n"/>
      <c r="L1557" s="78" t="n"/>
    </row>
    <row r="1558" ht="22" customHeight="1" s="452">
      <c r="A1558" s="359" t="n"/>
      <c r="B1558" s="243" t="n"/>
      <c r="C1558" s="243" t="n"/>
      <c r="D1558" s="243" t="n"/>
      <c r="E1558" s="243" t="n"/>
      <c r="F1558" s="243" t="n"/>
      <c r="G1558" s="243" t="n"/>
      <c r="H1558" s="362" t="n"/>
      <c r="I1558" s="243" t="n"/>
      <c r="J1558" s="243" t="n"/>
      <c r="K1558" s="244" t="n"/>
      <c r="L1558" s="78" t="n"/>
    </row>
    <row r="1559" ht="22" customHeight="1" s="452">
      <c r="A1559" s="359" t="n"/>
      <c r="B1559" s="243" t="n"/>
      <c r="C1559" s="243" t="n"/>
      <c r="D1559" s="243" t="n"/>
      <c r="E1559" s="243" t="n"/>
      <c r="F1559" s="243" t="n"/>
      <c r="G1559" s="243" t="n"/>
      <c r="H1559" s="362" t="n"/>
      <c r="I1559" s="243" t="n"/>
      <c r="J1559" s="243" t="n"/>
      <c r="K1559" s="244" t="n"/>
      <c r="L1559" s="78" t="n"/>
    </row>
    <row r="1560" ht="22" customHeight="1" s="452">
      <c r="A1560" s="359" t="n"/>
      <c r="B1560" s="243" t="n"/>
      <c r="C1560" s="243" t="n"/>
      <c r="D1560" s="243" t="n"/>
      <c r="E1560" s="243" t="n"/>
      <c r="F1560" s="243" t="n"/>
      <c r="G1560" s="243" t="n"/>
      <c r="H1560" s="362" t="n"/>
      <c r="I1560" s="243" t="n"/>
      <c r="J1560" s="243" t="n"/>
      <c r="K1560" s="244" t="n"/>
      <c r="L1560" s="78" t="n"/>
    </row>
    <row r="1561" ht="22" customHeight="1" s="452">
      <c r="A1561" s="359" t="n"/>
      <c r="B1561" s="243" t="n"/>
      <c r="C1561" s="243" t="n"/>
      <c r="D1561" s="243" t="n"/>
      <c r="E1561" s="243" t="n"/>
      <c r="F1561" s="243" t="n"/>
      <c r="G1561" s="243" t="n"/>
      <c r="H1561" s="362" t="n"/>
      <c r="I1561" s="243" t="n"/>
      <c r="J1561" s="243" t="n"/>
      <c r="K1561" s="244" t="n"/>
      <c r="L1561" s="78" t="n"/>
    </row>
    <row r="1562" ht="22" customHeight="1" s="452">
      <c r="A1562" s="359" t="n"/>
      <c r="B1562" s="243" t="n"/>
      <c r="C1562" s="243" t="n"/>
      <c r="D1562" s="243" t="n"/>
      <c r="E1562" s="243" t="n"/>
      <c r="F1562" s="243" t="n"/>
      <c r="G1562" s="243" t="n"/>
      <c r="H1562" s="362" t="n"/>
      <c r="I1562" s="243" t="n"/>
      <c r="J1562" s="243" t="n"/>
      <c r="K1562" s="244" t="n"/>
      <c r="L1562" s="78" t="n"/>
    </row>
    <row r="1563" ht="22" customHeight="1" s="452">
      <c r="A1563" s="359" t="n"/>
      <c r="B1563" s="243" t="n"/>
      <c r="C1563" s="243" t="n"/>
      <c r="D1563" s="243" t="n"/>
      <c r="E1563" s="243" t="n"/>
      <c r="F1563" s="243" t="n"/>
      <c r="G1563" s="243" t="n"/>
      <c r="H1563" s="362" t="n"/>
      <c r="I1563" s="243" t="n"/>
      <c r="J1563" s="243" t="n"/>
      <c r="K1563" s="244" t="n"/>
      <c r="L1563" s="78" t="n"/>
    </row>
    <row r="1564" ht="22" customHeight="1" s="452">
      <c r="A1564" s="359" t="n"/>
      <c r="B1564" s="243" t="n"/>
      <c r="C1564" s="243" t="n"/>
      <c r="D1564" s="243" t="n"/>
      <c r="E1564" s="243" t="n"/>
      <c r="F1564" s="243" t="n"/>
      <c r="G1564" s="243" t="n"/>
      <c r="H1564" s="362" t="n"/>
      <c r="I1564" s="243" t="n"/>
      <c r="J1564" s="243" t="n"/>
      <c r="K1564" s="244" t="n"/>
      <c r="L1564" s="78" t="n"/>
    </row>
    <row r="1565" ht="22" customHeight="1" s="452">
      <c r="A1565" s="359" t="n"/>
      <c r="B1565" s="243" t="n"/>
      <c r="C1565" s="243" t="n"/>
      <c r="D1565" s="243" t="n"/>
      <c r="E1565" s="243" t="n"/>
      <c r="F1565" s="243" t="n"/>
      <c r="G1565" s="243" t="n"/>
      <c r="H1565" s="362" t="n"/>
      <c r="I1565" s="243" t="n"/>
      <c r="J1565" s="243" t="n"/>
      <c r="K1565" s="244" t="n"/>
      <c r="L1565" s="78" t="n"/>
    </row>
    <row r="1566" ht="22" customHeight="1" s="452">
      <c r="A1566" s="359" t="n"/>
      <c r="B1566" s="243" t="n"/>
      <c r="C1566" s="243" t="n"/>
      <c r="D1566" s="243" t="n"/>
      <c r="E1566" s="243" t="n"/>
      <c r="F1566" s="243" t="n"/>
      <c r="G1566" s="243" t="n"/>
      <c r="H1566" s="362" t="n"/>
      <c r="I1566" s="243" t="n"/>
      <c r="J1566" s="243" t="n"/>
      <c r="K1566" s="244" t="n"/>
      <c r="L1566" s="78" t="n"/>
    </row>
    <row r="1567" ht="22" customHeight="1" s="452">
      <c r="A1567" s="359" t="n"/>
      <c r="B1567" s="243" t="n"/>
      <c r="C1567" s="243" t="n"/>
      <c r="D1567" s="243" t="n"/>
      <c r="E1567" s="243" t="n"/>
      <c r="F1567" s="243" t="n"/>
      <c r="G1567" s="243" t="n"/>
      <c r="H1567" s="362" t="n"/>
      <c r="I1567" s="243" t="n"/>
      <c r="J1567" s="243" t="n"/>
      <c r="K1567" s="244" t="n"/>
      <c r="L1567" s="78" t="n"/>
    </row>
    <row r="1568" ht="22" customHeight="1" s="452">
      <c r="A1568" s="359" t="n"/>
      <c r="B1568" s="243" t="n"/>
      <c r="C1568" s="243" t="n"/>
      <c r="D1568" s="243" t="n"/>
      <c r="E1568" s="243" t="n"/>
      <c r="F1568" s="243" t="n"/>
      <c r="G1568" s="243" t="n"/>
      <c r="H1568" s="362" t="n"/>
      <c r="I1568" s="243" t="n"/>
      <c r="J1568" s="243" t="n"/>
      <c r="K1568" s="244" t="n"/>
      <c r="L1568" s="78" t="n"/>
    </row>
    <row r="1569" ht="22" customHeight="1" s="452">
      <c r="A1569" s="359" t="n"/>
      <c r="B1569" s="243" t="n"/>
      <c r="C1569" s="243" t="n"/>
      <c r="D1569" s="243" t="n"/>
      <c r="E1569" s="243" t="n"/>
      <c r="F1569" s="243" t="n"/>
      <c r="G1569" s="243" t="n"/>
      <c r="H1569" s="362" t="n"/>
      <c r="I1569" s="243" t="n"/>
      <c r="J1569" s="243" t="n"/>
      <c r="K1569" s="244" t="n"/>
      <c r="L1569" s="78" t="n"/>
    </row>
    <row r="1570" ht="22" customHeight="1" s="452">
      <c r="A1570" s="359" t="n"/>
      <c r="B1570" s="243" t="n"/>
      <c r="C1570" s="243" t="n"/>
      <c r="D1570" s="243" t="n"/>
      <c r="E1570" s="243" t="n"/>
      <c r="F1570" s="243" t="n"/>
      <c r="G1570" s="243" t="n"/>
      <c r="H1570" s="362" t="n"/>
      <c r="I1570" s="243" t="n"/>
      <c r="J1570" s="243" t="n"/>
      <c r="K1570" s="244" t="n"/>
      <c r="L1570" s="78" t="n"/>
    </row>
    <row r="1571" ht="22" customHeight="1" s="452">
      <c r="A1571" s="359" t="n"/>
      <c r="B1571" s="243" t="n"/>
      <c r="C1571" s="243" t="n"/>
      <c r="D1571" s="243" t="n"/>
      <c r="E1571" s="243" t="n"/>
      <c r="F1571" s="243" t="n"/>
      <c r="G1571" s="243" t="n"/>
      <c r="H1571" s="362" t="n"/>
      <c r="I1571" s="243" t="n"/>
      <c r="J1571" s="243" t="n"/>
      <c r="K1571" s="244" t="n"/>
      <c r="L1571" s="78" t="n"/>
    </row>
    <row r="1572" ht="22" customHeight="1" s="452">
      <c r="A1572" s="359" t="n"/>
      <c r="B1572" s="243" t="n"/>
      <c r="C1572" s="243" t="n"/>
      <c r="D1572" s="243" t="n"/>
      <c r="E1572" s="243" t="n"/>
      <c r="F1572" s="243" t="n"/>
      <c r="G1572" s="243" t="n"/>
      <c r="H1572" s="362" t="n"/>
      <c r="I1572" s="243" t="n"/>
      <c r="J1572" s="243" t="n"/>
      <c r="K1572" s="244" t="n"/>
      <c r="L1572" s="78" t="n"/>
    </row>
    <row r="1573" ht="22" customHeight="1" s="452">
      <c r="A1573" s="359" t="n"/>
      <c r="B1573" s="243" t="n"/>
      <c r="C1573" s="243" t="n"/>
      <c r="D1573" s="243" t="n"/>
      <c r="E1573" s="243" t="n"/>
      <c r="F1573" s="243" t="n"/>
      <c r="G1573" s="243" t="n"/>
      <c r="H1573" s="362" t="n"/>
      <c r="I1573" s="243" t="n"/>
      <c r="J1573" s="243" t="n"/>
      <c r="K1573" s="244" t="n"/>
      <c r="L1573" s="78" t="n"/>
    </row>
    <row r="1574" ht="22" customHeight="1" s="452">
      <c r="A1574" s="359" t="n"/>
      <c r="B1574" s="243" t="n"/>
      <c r="C1574" s="243" t="n"/>
      <c r="D1574" s="243" t="n"/>
      <c r="E1574" s="243" t="n"/>
      <c r="F1574" s="243" t="n"/>
      <c r="G1574" s="243" t="n"/>
      <c r="H1574" s="362" t="n"/>
      <c r="I1574" s="243" t="n"/>
      <c r="J1574" s="243" t="n"/>
      <c r="K1574" s="244" t="n"/>
      <c r="L1574" s="78" t="n"/>
    </row>
    <row r="1575" ht="22" customHeight="1" s="452">
      <c r="A1575" s="359" t="n"/>
      <c r="B1575" s="243" t="n"/>
      <c r="C1575" s="243" t="n"/>
      <c r="D1575" s="243" t="n"/>
      <c r="E1575" s="243" t="n"/>
      <c r="F1575" s="243" t="n"/>
      <c r="G1575" s="243" t="n"/>
      <c r="H1575" s="362" t="n"/>
      <c r="I1575" s="243" t="n"/>
      <c r="J1575" s="243" t="n"/>
      <c r="K1575" s="244" t="n"/>
      <c r="L1575" s="78" t="n"/>
    </row>
    <row r="1576" ht="22" customHeight="1" s="452">
      <c r="A1576" s="359" t="n"/>
      <c r="B1576" s="243" t="n"/>
      <c r="C1576" s="243" t="n"/>
      <c r="D1576" s="243" t="n"/>
      <c r="E1576" s="243" t="n"/>
      <c r="F1576" s="243" t="n"/>
      <c r="G1576" s="243" t="n"/>
      <c r="H1576" s="362" t="n"/>
      <c r="I1576" s="243" t="n"/>
      <c r="J1576" s="243" t="n"/>
      <c r="K1576" s="244" t="n"/>
      <c r="L1576" s="78" t="n"/>
    </row>
    <row r="1577" ht="22" customHeight="1" s="452">
      <c r="A1577" s="359" t="n"/>
      <c r="B1577" s="243" t="n"/>
      <c r="C1577" s="243" t="n"/>
      <c r="D1577" s="243" t="n"/>
      <c r="E1577" s="243" t="n"/>
      <c r="F1577" s="243" t="n"/>
      <c r="G1577" s="243" t="n"/>
      <c r="H1577" s="362" t="n"/>
      <c r="I1577" s="243" t="n"/>
      <c r="J1577" s="243" t="n"/>
      <c r="K1577" s="244" t="n"/>
      <c r="L1577" s="78" t="n"/>
    </row>
    <row r="1578" ht="22" customHeight="1" s="452">
      <c r="A1578" s="359" t="n"/>
      <c r="B1578" s="243" t="n"/>
      <c r="C1578" s="243" t="n"/>
      <c r="D1578" s="243" t="n"/>
      <c r="E1578" s="243" t="n"/>
      <c r="F1578" s="243" t="n"/>
      <c r="G1578" s="243" t="n"/>
      <c r="H1578" s="362" t="n"/>
      <c r="I1578" s="243" t="n"/>
      <c r="J1578" s="243" t="n"/>
      <c r="K1578" s="244" t="n"/>
      <c r="L1578" s="78" t="n"/>
    </row>
    <row r="1579" ht="22" customHeight="1" s="452">
      <c r="A1579" s="359" t="n"/>
      <c r="B1579" s="243" t="n"/>
      <c r="C1579" s="243" t="n"/>
      <c r="D1579" s="243" t="n"/>
      <c r="E1579" s="243" t="n"/>
      <c r="F1579" s="243" t="n"/>
      <c r="G1579" s="243" t="n"/>
      <c r="H1579" s="362" t="n"/>
      <c r="I1579" s="243" t="n"/>
      <c r="J1579" s="243" t="n"/>
      <c r="K1579" s="244" t="n"/>
      <c r="L1579" s="78" t="n"/>
    </row>
    <row r="1580" ht="22" customHeight="1" s="452">
      <c r="A1580" s="359" t="n"/>
      <c r="B1580" s="243" t="n"/>
      <c r="C1580" s="243" t="n"/>
      <c r="D1580" s="243" t="n"/>
      <c r="E1580" s="243" t="n"/>
      <c r="F1580" s="243" t="n"/>
      <c r="G1580" s="243" t="n"/>
      <c r="H1580" s="362" t="n"/>
      <c r="I1580" s="243" t="n"/>
      <c r="J1580" s="243" t="n"/>
      <c r="K1580" s="244" t="n"/>
      <c r="L1580" s="78" t="n"/>
    </row>
    <row r="1581" ht="22" customHeight="1" s="452">
      <c r="A1581" s="359" t="n"/>
      <c r="B1581" s="243" t="n"/>
      <c r="C1581" s="243" t="n"/>
      <c r="D1581" s="243" t="n"/>
      <c r="E1581" s="243" t="n"/>
      <c r="F1581" s="243" t="n"/>
      <c r="G1581" s="243" t="n"/>
      <c r="H1581" s="362" t="n"/>
      <c r="I1581" s="243" t="n"/>
      <c r="J1581" s="243" t="n"/>
      <c r="K1581" s="244" t="n"/>
      <c r="L1581" s="78" t="n"/>
    </row>
    <row r="1582" ht="22" customHeight="1" s="452">
      <c r="A1582" s="359" t="n"/>
      <c r="B1582" s="243" t="n"/>
      <c r="C1582" s="243" t="n"/>
      <c r="D1582" s="243" t="n"/>
      <c r="E1582" s="243" t="n"/>
      <c r="F1582" s="243" t="n"/>
      <c r="G1582" s="243" t="n"/>
      <c r="H1582" s="362" t="n"/>
      <c r="I1582" s="243" t="n"/>
      <c r="J1582" s="243" t="n"/>
      <c r="K1582" s="244" t="n"/>
      <c r="L1582" s="78" t="n"/>
    </row>
    <row r="1583" ht="22" customHeight="1" s="452">
      <c r="A1583" s="359" t="n"/>
      <c r="B1583" s="243" t="n"/>
      <c r="C1583" s="243" t="n"/>
      <c r="D1583" s="243" t="n"/>
      <c r="E1583" s="243" t="n"/>
      <c r="F1583" s="243" t="n"/>
      <c r="G1583" s="243" t="n"/>
      <c r="H1583" s="362" t="n"/>
      <c r="I1583" s="243" t="n"/>
      <c r="J1583" s="243" t="n"/>
      <c r="K1583" s="244" t="n"/>
      <c r="L1583" s="78" t="n"/>
    </row>
    <row r="1584" ht="22" customHeight="1" s="452">
      <c r="A1584" s="359" t="n"/>
      <c r="B1584" s="243" t="n"/>
      <c r="C1584" s="243" t="n"/>
      <c r="D1584" s="243" t="n"/>
      <c r="E1584" s="243" t="n"/>
      <c r="F1584" s="243" t="n"/>
      <c r="G1584" s="243" t="n"/>
      <c r="H1584" s="362" t="n"/>
      <c r="I1584" s="243" t="n"/>
      <c r="J1584" s="243" t="n"/>
      <c r="K1584" s="244" t="n"/>
      <c r="L1584" s="78" t="n"/>
    </row>
    <row r="1585" ht="22" customHeight="1" s="452">
      <c r="A1585" s="359" t="n"/>
      <c r="B1585" s="243" t="n"/>
      <c r="C1585" s="243" t="n"/>
      <c r="D1585" s="243" t="n"/>
      <c r="E1585" s="243" t="n"/>
      <c r="F1585" s="243" t="n"/>
      <c r="G1585" s="243" t="n"/>
      <c r="H1585" s="362" t="n"/>
      <c r="I1585" s="243" t="n"/>
      <c r="J1585" s="243" t="n"/>
      <c r="K1585" s="244" t="n"/>
      <c r="L1585" s="78" t="n"/>
    </row>
    <row r="1586" ht="22" customHeight="1" s="452">
      <c r="A1586" s="359" t="n"/>
      <c r="B1586" s="243" t="n"/>
      <c r="C1586" s="243" t="n"/>
      <c r="D1586" s="243" t="n"/>
      <c r="E1586" s="243" t="n"/>
      <c r="F1586" s="243" t="n"/>
      <c r="G1586" s="243" t="n"/>
      <c r="H1586" s="362" t="n"/>
      <c r="I1586" s="243" t="n"/>
      <c r="J1586" s="243" t="n"/>
      <c r="K1586" s="244" t="n"/>
      <c r="L1586" s="78" t="n"/>
    </row>
    <row r="1587" ht="22" customHeight="1" s="452">
      <c r="A1587" s="359" t="n"/>
      <c r="B1587" s="243" t="n"/>
      <c r="C1587" s="243" t="n"/>
      <c r="D1587" s="243" t="n"/>
      <c r="E1587" s="243" t="n"/>
      <c r="F1587" s="243" t="n"/>
      <c r="G1587" s="243" t="n"/>
      <c r="H1587" s="362" t="n"/>
      <c r="I1587" s="243" t="n"/>
      <c r="J1587" s="243" t="n"/>
      <c r="K1587" s="244" t="n"/>
      <c r="L1587" s="78" t="n"/>
    </row>
    <row r="1588" ht="22" customHeight="1" s="452">
      <c r="A1588" s="359" t="n"/>
      <c r="B1588" s="243" t="n"/>
      <c r="C1588" s="243" t="n"/>
      <c r="D1588" s="243" t="n"/>
      <c r="E1588" s="243" t="n"/>
      <c r="F1588" s="243" t="n"/>
      <c r="G1588" s="243" t="n"/>
      <c r="H1588" s="362" t="n"/>
      <c r="I1588" s="243" t="n"/>
      <c r="J1588" s="243" t="n"/>
      <c r="K1588" s="244" t="n"/>
      <c r="L1588" s="78" t="n"/>
    </row>
    <row r="1589" ht="22" customHeight="1" s="452">
      <c r="A1589" s="359" t="n"/>
      <c r="B1589" s="243" t="n"/>
      <c r="C1589" s="243" t="n"/>
      <c r="D1589" s="243" t="n"/>
      <c r="E1589" s="243" t="n"/>
      <c r="F1589" s="243" t="n"/>
      <c r="G1589" s="243" t="n"/>
      <c r="H1589" s="362" t="n"/>
      <c r="I1589" s="243" t="n"/>
      <c r="J1589" s="243" t="n"/>
      <c r="K1589" s="244" t="n"/>
      <c r="L1589" s="78" t="n"/>
    </row>
    <row r="1590" ht="22" customHeight="1" s="452">
      <c r="A1590" s="359" t="n"/>
      <c r="B1590" s="243" t="n"/>
      <c r="C1590" s="243" t="n"/>
      <c r="D1590" s="243" t="n"/>
      <c r="E1590" s="243" t="n"/>
      <c r="F1590" s="243" t="n"/>
      <c r="G1590" s="243" t="n"/>
      <c r="H1590" s="362" t="n"/>
      <c r="I1590" s="243" t="n"/>
      <c r="J1590" s="243" t="n"/>
      <c r="K1590" s="244" t="n"/>
      <c r="L1590" s="78" t="n"/>
    </row>
    <row r="1591" ht="22" customHeight="1" s="452">
      <c r="A1591" s="359" t="n"/>
      <c r="B1591" s="243" t="n"/>
      <c r="C1591" s="243" t="n"/>
      <c r="D1591" s="243" t="n"/>
      <c r="E1591" s="243" t="n"/>
      <c r="F1591" s="243" t="n"/>
      <c r="G1591" s="243" t="n"/>
      <c r="H1591" s="362" t="n"/>
      <c r="I1591" s="243" t="n"/>
      <c r="J1591" s="243" t="n"/>
      <c r="K1591" s="244" t="n"/>
      <c r="L1591" s="78" t="n"/>
    </row>
    <row r="1592" ht="22" customHeight="1" s="452">
      <c r="A1592" s="359" t="n"/>
      <c r="B1592" s="243" t="n"/>
      <c r="C1592" s="243" t="n"/>
      <c r="D1592" s="243" t="n"/>
      <c r="E1592" s="243" t="n"/>
      <c r="F1592" s="243" t="n"/>
      <c r="G1592" s="243" t="n"/>
      <c r="H1592" s="362" t="n"/>
      <c r="I1592" s="243" t="n"/>
      <c r="J1592" s="243" t="n"/>
      <c r="K1592" s="244" t="n"/>
      <c r="L1592" s="78" t="n"/>
    </row>
    <row r="1593" ht="22" customHeight="1" s="452">
      <c r="A1593" s="359" t="n"/>
      <c r="B1593" s="243" t="n"/>
      <c r="C1593" s="243" t="n"/>
      <c r="D1593" s="243" t="n"/>
      <c r="E1593" s="243" t="n"/>
      <c r="F1593" s="243" t="n"/>
      <c r="G1593" s="243" t="n"/>
      <c r="H1593" s="362" t="n"/>
      <c r="I1593" s="243" t="n"/>
      <c r="J1593" s="243" t="n"/>
      <c r="K1593" s="244" t="n"/>
      <c r="L1593" s="78" t="n"/>
    </row>
    <row r="1594" ht="22" customHeight="1" s="452">
      <c r="A1594" s="359" t="n"/>
      <c r="B1594" s="243" t="n"/>
      <c r="C1594" s="243" t="n"/>
      <c r="D1594" s="243" t="n"/>
      <c r="E1594" s="243" t="n"/>
      <c r="F1594" s="243" t="n"/>
      <c r="G1594" s="243" t="n"/>
      <c r="H1594" s="362" t="n"/>
      <c r="I1594" s="243" t="n"/>
      <c r="J1594" s="243" t="n"/>
      <c r="K1594" s="244" t="n"/>
      <c r="L1594" s="78" t="n"/>
    </row>
    <row r="1595" ht="22" customHeight="1" s="452">
      <c r="A1595" s="359" t="n"/>
      <c r="B1595" s="243" t="n"/>
      <c r="C1595" s="243" t="n"/>
      <c r="D1595" s="243" t="n"/>
      <c r="E1595" s="243" t="n"/>
      <c r="F1595" s="243" t="n"/>
      <c r="G1595" s="243" t="n"/>
      <c r="H1595" s="362" t="n"/>
      <c r="I1595" s="243" t="n"/>
      <c r="J1595" s="243" t="n"/>
      <c r="K1595" s="244" t="n"/>
      <c r="L1595" s="78" t="n"/>
    </row>
    <row r="1596" ht="22" customHeight="1" s="452">
      <c r="A1596" s="359" t="n"/>
      <c r="B1596" s="243" t="n"/>
      <c r="C1596" s="243" t="n"/>
      <c r="D1596" s="243" t="n"/>
      <c r="E1596" s="243" t="n"/>
      <c r="F1596" s="243" t="n"/>
      <c r="G1596" s="243" t="n"/>
      <c r="H1596" s="362" t="n"/>
      <c r="I1596" s="243" t="n"/>
      <c r="J1596" s="243" t="n"/>
      <c r="K1596" s="244" t="n"/>
      <c r="L1596" s="78" t="n"/>
    </row>
    <row r="1597" ht="22" customHeight="1" s="452">
      <c r="A1597" s="359" t="n"/>
      <c r="B1597" s="243" t="n"/>
      <c r="C1597" s="243" t="n"/>
      <c r="D1597" s="243" t="n"/>
      <c r="E1597" s="243" t="n"/>
      <c r="F1597" s="243" t="n"/>
      <c r="G1597" s="243" t="n"/>
      <c r="H1597" s="362" t="n"/>
      <c r="I1597" s="243" t="n"/>
      <c r="J1597" s="243" t="n"/>
      <c r="K1597" s="244" t="n"/>
      <c r="L1597" s="78" t="n"/>
    </row>
    <row r="1598" ht="22" customHeight="1" s="452">
      <c r="A1598" s="359" t="n"/>
      <c r="B1598" s="243" t="n"/>
      <c r="C1598" s="243" t="n"/>
      <c r="D1598" s="243" t="n"/>
      <c r="E1598" s="243" t="n"/>
      <c r="F1598" s="243" t="n"/>
      <c r="G1598" s="243" t="n"/>
      <c r="H1598" s="362" t="n"/>
      <c r="I1598" s="243" t="n"/>
      <c r="J1598" s="243" t="n"/>
      <c r="K1598" s="244" t="n"/>
      <c r="L1598" s="78" t="n"/>
    </row>
    <row r="1599" ht="22" customHeight="1" s="452">
      <c r="A1599" s="359" t="n"/>
      <c r="B1599" s="243" t="n"/>
      <c r="C1599" s="243" t="n"/>
      <c r="D1599" s="243" t="n"/>
      <c r="E1599" s="243" t="n"/>
      <c r="F1599" s="243" t="n"/>
      <c r="G1599" s="243" t="n"/>
      <c r="H1599" s="362" t="n"/>
      <c r="I1599" s="243" t="n"/>
      <c r="J1599" s="243" t="n"/>
      <c r="K1599" s="244" t="n"/>
      <c r="L1599" s="78" t="n"/>
    </row>
    <row r="1600" ht="22" customHeight="1" s="452">
      <c r="A1600" s="359" t="n"/>
      <c r="B1600" s="243" t="n"/>
      <c r="C1600" s="243" t="n"/>
      <c r="D1600" s="243" t="n"/>
      <c r="E1600" s="243" t="n"/>
      <c r="F1600" s="243" t="n"/>
      <c r="G1600" s="243" t="n"/>
      <c r="H1600" s="362" t="n"/>
      <c r="I1600" s="243" t="n"/>
      <c r="J1600" s="243" t="n"/>
      <c r="K1600" s="244" t="n"/>
      <c r="L1600" s="78" t="n"/>
    </row>
    <row r="1601" ht="22" customHeight="1" s="452">
      <c r="A1601" s="359" t="n"/>
      <c r="B1601" s="243" t="n"/>
      <c r="C1601" s="243" t="n"/>
      <c r="D1601" s="243" t="n"/>
      <c r="E1601" s="243" t="n"/>
      <c r="F1601" s="243" t="n"/>
      <c r="G1601" s="243" t="n"/>
      <c r="H1601" s="362" t="n"/>
      <c r="I1601" s="243" t="n"/>
      <c r="J1601" s="243" t="n"/>
      <c r="K1601" s="244" t="n"/>
      <c r="L1601" s="78" t="n"/>
    </row>
    <row r="1602" ht="22" customHeight="1" s="452">
      <c r="A1602" s="359" t="n"/>
      <c r="B1602" s="243" t="n"/>
      <c r="C1602" s="243" t="n"/>
      <c r="D1602" s="243" t="n"/>
      <c r="E1602" s="243" t="n"/>
      <c r="F1602" s="243" t="n"/>
      <c r="G1602" s="243" t="n"/>
      <c r="H1602" s="362" t="n"/>
      <c r="I1602" s="243" t="n"/>
      <c r="J1602" s="243" t="n"/>
      <c r="K1602" s="244" t="n"/>
      <c r="L1602" s="78" t="n"/>
    </row>
    <row r="1603" ht="22" customHeight="1" s="452">
      <c r="A1603" s="359" t="n"/>
      <c r="B1603" s="243" t="n"/>
      <c r="C1603" s="243" t="n"/>
      <c r="D1603" s="243" t="n"/>
      <c r="E1603" s="243" t="n"/>
      <c r="F1603" s="243" t="n"/>
      <c r="G1603" s="243" t="n"/>
      <c r="H1603" s="362" t="n"/>
      <c r="I1603" s="243" t="n"/>
      <c r="J1603" s="243" t="n"/>
      <c r="K1603" s="244" t="n"/>
      <c r="L1603" s="78" t="n"/>
    </row>
    <row r="1604" ht="22" customHeight="1" s="452">
      <c r="A1604" s="359" t="n"/>
      <c r="B1604" s="243" t="n"/>
      <c r="C1604" s="243" t="n"/>
      <c r="D1604" s="243" t="n"/>
      <c r="E1604" s="243" t="n"/>
      <c r="F1604" s="243" t="n"/>
      <c r="G1604" s="243" t="n"/>
      <c r="H1604" s="362" t="n"/>
      <c r="I1604" s="243" t="n"/>
      <c r="J1604" s="243" t="n"/>
      <c r="K1604" s="244" t="n"/>
      <c r="L1604" s="78" t="n"/>
    </row>
    <row r="1605" ht="22" customHeight="1" s="452">
      <c r="A1605" s="359" t="n"/>
      <c r="B1605" s="243" t="n"/>
      <c r="C1605" s="243" t="n"/>
      <c r="D1605" s="243" t="n"/>
      <c r="E1605" s="243" t="n"/>
      <c r="F1605" s="243" t="n"/>
      <c r="G1605" s="243" t="n"/>
      <c r="H1605" s="362" t="n"/>
      <c r="I1605" s="243" t="n"/>
      <c r="J1605" s="243" t="n"/>
      <c r="K1605" s="244" t="n"/>
      <c r="L1605" s="78" t="n"/>
    </row>
    <row r="1606" ht="22" customHeight="1" s="452">
      <c r="A1606" s="359" t="n"/>
      <c r="B1606" s="243" t="n"/>
      <c r="C1606" s="243" t="n"/>
      <c r="D1606" s="243" t="n"/>
      <c r="E1606" s="243" t="n"/>
      <c r="F1606" s="243" t="n"/>
      <c r="G1606" s="243" t="n"/>
      <c r="H1606" s="362" t="n"/>
      <c r="I1606" s="243" t="n"/>
      <c r="J1606" s="243" t="n"/>
      <c r="K1606" s="244" t="n"/>
      <c r="L1606" s="78" t="n"/>
    </row>
    <row r="1607" ht="22" customHeight="1" s="452">
      <c r="A1607" s="359" t="n"/>
      <c r="B1607" s="243" t="n"/>
      <c r="C1607" s="243" t="n"/>
      <c r="D1607" s="243" t="n"/>
      <c r="E1607" s="243" t="n"/>
      <c r="F1607" s="243" t="n"/>
      <c r="G1607" s="243" t="n"/>
      <c r="H1607" s="362" t="n"/>
      <c r="I1607" s="243" t="n"/>
      <c r="J1607" s="243" t="n"/>
      <c r="K1607" s="244" t="n"/>
      <c r="L1607" s="78" t="n"/>
    </row>
    <row r="1608" ht="22" customHeight="1" s="452">
      <c r="A1608" s="359" t="n"/>
      <c r="B1608" s="243" t="n"/>
      <c r="C1608" s="243" t="n"/>
      <c r="D1608" s="243" t="n"/>
      <c r="E1608" s="243" t="n"/>
      <c r="F1608" s="243" t="n"/>
      <c r="G1608" s="243" t="n"/>
      <c r="H1608" s="362" t="n"/>
      <c r="I1608" s="243" t="n"/>
      <c r="J1608" s="243" t="n"/>
      <c r="K1608" s="244" t="n"/>
      <c r="L1608" s="78" t="n"/>
    </row>
    <row r="1609" ht="22" customHeight="1" s="452">
      <c r="A1609" s="359" t="n"/>
      <c r="B1609" s="243" t="n"/>
      <c r="C1609" s="243" t="n"/>
      <c r="D1609" s="243" t="n"/>
      <c r="E1609" s="243" t="n"/>
      <c r="F1609" s="243" t="n"/>
      <c r="G1609" s="243" t="n"/>
      <c r="H1609" s="362" t="n"/>
      <c r="I1609" s="243" t="n"/>
      <c r="J1609" s="243" t="n"/>
      <c r="K1609" s="244" t="n"/>
      <c r="L1609" s="78" t="n"/>
    </row>
    <row r="1610" ht="22" customHeight="1" s="452">
      <c r="A1610" s="359" t="n"/>
      <c r="B1610" s="243" t="n"/>
      <c r="C1610" s="243" t="n"/>
      <c r="D1610" s="243" t="n"/>
      <c r="E1610" s="243" t="n"/>
      <c r="F1610" s="243" t="n"/>
      <c r="G1610" s="243" t="n"/>
      <c r="H1610" s="362" t="n"/>
      <c r="I1610" s="243" t="n"/>
      <c r="J1610" s="243" t="n"/>
      <c r="K1610" s="244" t="n"/>
      <c r="L1610" s="78" t="n"/>
    </row>
    <row r="1611" ht="22" customHeight="1" s="452">
      <c r="A1611" s="359" t="n"/>
      <c r="B1611" s="243" t="n"/>
      <c r="C1611" s="243" t="n"/>
      <c r="D1611" s="243" t="n"/>
      <c r="E1611" s="243" t="n"/>
      <c r="F1611" s="243" t="n"/>
      <c r="G1611" s="243" t="n"/>
      <c r="H1611" s="362" t="n"/>
      <c r="I1611" s="243" t="n"/>
      <c r="J1611" s="243" t="n"/>
      <c r="K1611" s="244" t="n"/>
      <c r="L1611" s="78" t="n"/>
    </row>
    <row r="1612" ht="22" customHeight="1" s="452">
      <c r="A1612" s="359" t="n"/>
      <c r="B1612" s="243" t="n"/>
      <c r="C1612" s="243" t="n"/>
      <c r="D1612" s="243" t="n"/>
      <c r="E1612" s="243" t="n"/>
      <c r="F1612" s="243" t="n"/>
      <c r="G1612" s="243" t="n"/>
      <c r="H1612" s="362" t="n"/>
      <c r="I1612" s="243" t="n"/>
      <c r="J1612" s="243" t="n"/>
      <c r="K1612" s="244" t="n"/>
      <c r="L1612" s="78" t="n"/>
    </row>
    <row r="1613" ht="22" customHeight="1" s="452">
      <c r="A1613" s="359" t="n"/>
      <c r="B1613" s="243" t="n"/>
      <c r="C1613" s="243" t="n"/>
      <c r="D1613" s="243" t="n"/>
      <c r="E1613" s="243" t="n"/>
      <c r="F1613" s="243" t="n"/>
      <c r="G1613" s="243" t="n"/>
      <c r="H1613" s="362" t="n"/>
      <c r="I1613" s="243" t="n"/>
      <c r="J1613" s="243" t="n"/>
      <c r="K1613" s="244" t="n"/>
      <c r="L1613" s="78" t="n"/>
    </row>
    <row r="1614" ht="22" customHeight="1" s="452">
      <c r="A1614" s="359" t="n"/>
      <c r="B1614" s="243" t="n"/>
      <c r="C1614" s="243" t="n"/>
      <c r="D1614" s="243" t="n"/>
      <c r="E1614" s="243" t="n"/>
      <c r="F1614" s="243" t="n"/>
      <c r="G1614" s="243" t="n"/>
      <c r="H1614" s="362" t="n"/>
      <c r="I1614" s="243" t="n"/>
      <c r="J1614" s="243" t="n"/>
      <c r="K1614" s="244" t="n"/>
      <c r="L1614" s="78" t="n"/>
    </row>
    <row r="1615" ht="22" customHeight="1" s="452">
      <c r="A1615" s="359" t="n"/>
      <c r="B1615" s="243" t="n"/>
      <c r="C1615" s="243" t="n"/>
      <c r="D1615" s="243" t="n"/>
      <c r="E1615" s="243" t="n"/>
      <c r="F1615" s="243" t="n"/>
      <c r="G1615" s="243" t="n"/>
      <c r="H1615" s="362" t="n"/>
      <c r="I1615" s="243" t="n"/>
      <c r="J1615" s="243" t="n"/>
      <c r="K1615" s="244" t="n"/>
      <c r="L1615" s="78" t="n"/>
    </row>
    <row r="1616" ht="22" customHeight="1" s="452">
      <c r="A1616" s="359" t="n"/>
      <c r="B1616" s="243" t="n"/>
      <c r="C1616" s="243" t="n"/>
      <c r="D1616" s="243" t="n"/>
      <c r="E1616" s="243" t="n"/>
      <c r="F1616" s="243" t="n"/>
      <c r="G1616" s="243" t="n"/>
      <c r="H1616" s="362" t="n"/>
      <c r="I1616" s="243" t="n"/>
      <c r="J1616" s="243" t="n"/>
      <c r="K1616" s="244" t="n"/>
      <c r="L1616" s="78" t="n"/>
    </row>
    <row r="1617" ht="22" customHeight="1" s="452">
      <c r="A1617" s="359" t="n"/>
      <c r="B1617" s="243" t="n"/>
      <c r="C1617" s="243" t="n"/>
      <c r="D1617" s="243" t="n"/>
      <c r="E1617" s="243" t="n"/>
      <c r="F1617" s="243" t="n"/>
      <c r="G1617" s="243" t="n"/>
      <c r="H1617" s="362" t="n"/>
      <c r="I1617" s="243" t="n"/>
      <c r="J1617" s="243" t="n"/>
      <c r="K1617" s="244" t="n"/>
      <c r="L1617" s="78" t="n"/>
    </row>
    <row r="1618" ht="22" customHeight="1" s="452">
      <c r="A1618" s="359" t="n"/>
      <c r="B1618" s="243" t="n"/>
      <c r="C1618" s="243" t="n"/>
      <c r="D1618" s="243" t="n"/>
      <c r="E1618" s="243" t="n"/>
      <c r="F1618" s="243" t="n"/>
      <c r="G1618" s="243" t="n"/>
      <c r="H1618" s="362" t="n"/>
      <c r="I1618" s="243" t="n"/>
      <c r="J1618" s="243" t="n"/>
      <c r="K1618" s="244" t="n"/>
      <c r="L1618" s="78" t="n"/>
    </row>
    <row r="1619" ht="22" customHeight="1" s="452">
      <c r="A1619" s="359" t="n"/>
      <c r="B1619" s="243" t="n"/>
      <c r="C1619" s="243" t="n"/>
      <c r="D1619" s="243" t="n"/>
      <c r="E1619" s="243" t="n"/>
      <c r="F1619" s="243" t="n"/>
      <c r="G1619" s="243" t="n"/>
      <c r="H1619" s="362" t="n"/>
      <c r="I1619" s="243" t="n"/>
      <c r="J1619" s="243" t="n"/>
      <c r="K1619" s="244" t="n"/>
      <c r="L1619" s="78" t="n"/>
    </row>
    <row r="1620" ht="22" customHeight="1" s="452">
      <c r="A1620" s="359" t="n"/>
      <c r="B1620" s="243" t="n"/>
      <c r="C1620" s="243" t="n"/>
      <c r="D1620" s="243" t="n"/>
      <c r="E1620" s="243" t="n"/>
      <c r="F1620" s="243" t="n"/>
      <c r="G1620" s="243" t="n"/>
      <c r="H1620" s="362" t="n"/>
      <c r="I1620" s="243" t="n"/>
      <c r="J1620" s="243" t="n"/>
      <c r="K1620" s="244" t="n"/>
      <c r="L1620" s="78" t="n"/>
    </row>
    <row r="1621" ht="22" customHeight="1" s="452">
      <c r="A1621" s="359" t="n"/>
      <c r="B1621" s="243" t="n"/>
      <c r="C1621" s="243" t="n"/>
      <c r="D1621" s="243" t="n"/>
      <c r="E1621" s="243" t="n"/>
      <c r="F1621" s="243" t="n"/>
      <c r="G1621" s="243" t="n"/>
      <c r="H1621" s="362" t="n"/>
      <c r="I1621" s="243" t="n"/>
      <c r="J1621" s="243" t="n"/>
      <c r="K1621" s="244" t="n"/>
      <c r="L1621" s="78" t="n"/>
    </row>
    <row r="1622" ht="22" customHeight="1" s="452">
      <c r="A1622" s="359" t="n"/>
      <c r="B1622" s="243" t="n"/>
      <c r="C1622" s="243" t="n"/>
      <c r="D1622" s="243" t="n"/>
      <c r="E1622" s="243" t="n"/>
      <c r="F1622" s="243" t="n"/>
      <c r="G1622" s="243" t="n"/>
      <c r="H1622" s="362" t="n"/>
      <c r="I1622" s="243" t="n"/>
      <c r="J1622" s="243" t="n"/>
      <c r="K1622" s="244" t="n"/>
      <c r="L1622" s="78" t="n"/>
    </row>
    <row r="1623" ht="22" customHeight="1" s="452">
      <c r="A1623" s="359" t="n"/>
      <c r="B1623" s="243" t="n"/>
      <c r="C1623" s="243" t="n"/>
      <c r="D1623" s="243" t="n"/>
      <c r="E1623" s="243" t="n"/>
      <c r="F1623" s="243" t="n"/>
      <c r="G1623" s="243" t="n"/>
      <c r="H1623" s="362" t="n"/>
      <c r="I1623" s="243" t="n"/>
      <c r="J1623" s="243" t="n"/>
      <c r="K1623" s="244" t="n"/>
      <c r="L1623" s="78" t="n"/>
    </row>
    <row r="1624" ht="22" customHeight="1" s="452">
      <c r="A1624" s="359" t="n"/>
      <c r="B1624" s="243" t="n"/>
      <c r="C1624" s="243" t="n"/>
      <c r="D1624" s="243" t="n"/>
      <c r="E1624" s="243" t="n"/>
      <c r="F1624" s="243" t="n"/>
      <c r="G1624" s="243" t="n"/>
      <c r="H1624" s="362" t="n"/>
      <c r="I1624" s="243" t="n"/>
      <c r="J1624" s="243" t="n"/>
      <c r="K1624" s="244" t="n"/>
      <c r="L1624" s="78" t="n"/>
    </row>
    <row r="1625" ht="22" customHeight="1" s="452">
      <c r="A1625" s="359" t="n"/>
      <c r="B1625" s="243" t="n"/>
      <c r="C1625" s="243" t="n"/>
      <c r="D1625" s="243" t="n"/>
      <c r="E1625" s="243" t="n"/>
      <c r="F1625" s="243" t="n"/>
      <c r="G1625" s="243" t="n"/>
      <c r="H1625" s="362" t="n"/>
      <c r="I1625" s="243" t="n"/>
      <c r="J1625" s="243" t="n"/>
      <c r="K1625" s="244" t="n"/>
      <c r="L1625" s="78" t="n"/>
    </row>
    <row r="1626" ht="22" customHeight="1" s="452">
      <c r="A1626" s="359" t="n"/>
      <c r="B1626" s="243" t="n"/>
      <c r="C1626" s="243" t="n"/>
      <c r="D1626" s="243" t="n"/>
      <c r="E1626" s="243" t="n"/>
      <c r="F1626" s="243" t="n"/>
      <c r="G1626" s="243" t="n"/>
      <c r="H1626" s="362" t="n"/>
      <c r="I1626" s="243" t="n"/>
      <c r="J1626" s="243" t="n"/>
      <c r="K1626" s="244" t="n"/>
      <c r="L1626" s="78" t="n"/>
    </row>
    <row r="1627" ht="22" customHeight="1" s="452">
      <c r="A1627" s="359" t="n"/>
      <c r="B1627" s="243" t="n"/>
      <c r="C1627" s="243" t="n"/>
      <c r="D1627" s="243" t="n"/>
      <c r="E1627" s="243" t="n"/>
      <c r="F1627" s="243" t="n"/>
      <c r="G1627" s="243" t="n"/>
      <c r="H1627" s="362" t="n"/>
      <c r="I1627" s="243" t="n"/>
      <c r="J1627" s="243" t="n"/>
      <c r="K1627" s="244" t="n"/>
      <c r="L1627" s="78" t="n"/>
    </row>
    <row r="1628" ht="22" customHeight="1" s="452">
      <c r="A1628" s="359" t="n"/>
      <c r="B1628" s="243" t="n"/>
      <c r="C1628" s="243" t="n"/>
      <c r="D1628" s="243" t="n"/>
      <c r="E1628" s="243" t="n"/>
      <c r="F1628" s="243" t="n"/>
      <c r="G1628" s="243" t="n"/>
      <c r="H1628" s="362" t="n"/>
      <c r="I1628" s="243" t="n"/>
      <c r="J1628" s="243" t="n"/>
      <c r="K1628" s="244" t="n"/>
      <c r="L1628" s="78" t="n"/>
    </row>
    <row r="1629" ht="22" customHeight="1" s="452">
      <c r="A1629" s="359" t="n"/>
      <c r="B1629" s="243" t="n"/>
      <c r="C1629" s="243" t="n"/>
      <c r="D1629" s="243" t="n"/>
      <c r="E1629" s="243" t="n"/>
      <c r="F1629" s="243" t="n"/>
      <c r="G1629" s="243" t="n"/>
      <c r="H1629" s="362" t="n"/>
      <c r="I1629" s="243" t="n"/>
      <c r="J1629" s="243" t="n"/>
      <c r="K1629" s="244" t="n"/>
      <c r="L1629" s="78" t="n"/>
    </row>
    <row r="1630" ht="22" customHeight="1" s="452">
      <c r="A1630" s="359" t="n"/>
      <c r="B1630" s="243" t="n"/>
      <c r="C1630" s="243" t="n"/>
      <c r="D1630" s="243" t="n"/>
      <c r="E1630" s="243" t="n"/>
      <c r="F1630" s="243" t="n"/>
      <c r="G1630" s="243" t="n"/>
      <c r="H1630" s="362" t="n"/>
      <c r="I1630" s="243" t="n"/>
      <c r="J1630" s="243" t="n"/>
      <c r="K1630" s="244" t="n"/>
      <c r="L1630" s="78" t="n"/>
    </row>
    <row r="1631" ht="22" customHeight="1" s="452">
      <c r="A1631" s="359" t="n"/>
      <c r="B1631" s="243" t="n"/>
      <c r="C1631" s="243" t="n"/>
      <c r="D1631" s="243" t="n"/>
      <c r="E1631" s="243" t="n"/>
      <c r="F1631" s="243" t="n"/>
      <c r="G1631" s="243" t="n"/>
      <c r="H1631" s="362" t="n"/>
      <c r="I1631" s="243" t="n"/>
      <c r="J1631" s="243" t="n"/>
      <c r="K1631" s="244" t="n"/>
      <c r="L1631" s="78" t="n"/>
    </row>
    <row r="1632" ht="22" customHeight="1" s="452">
      <c r="A1632" s="359" t="n"/>
      <c r="B1632" s="243" t="n"/>
      <c r="C1632" s="243" t="n"/>
      <c r="D1632" s="243" t="n"/>
      <c r="E1632" s="243" t="n"/>
      <c r="F1632" s="243" t="n"/>
      <c r="G1632" s="243" t="n"/>
      <c r="H1632" s="362" t="n"/>
      <c r="I1632" s="243" t="n"/>
      <c r="J1632" s="243" t="n"/>
      <c r="K1632" s="244" t="n"/>
      <c r="L1632" s="78" t="n"/>
    </row>
    <row r="1633" ht="22" customHeight="1" s="452">
      <c r="A1633" s="359" t="n"/>
      <c r="B1633" s="243" t="n"/>
      <c r="C1633" s="243" t="n"/>
      <c r="D1633" s="243" t="n"/>
      <c r="E1633" s="243" t="n"/>
      <c r="F1633" s="243" t="n"/>
      <c r="G1633" s="243" t="n"/>
      <c r="H1633" s="362" t="n"/>
      <c r="I1633" s="243" t="n"/>
      <c r="J1633" s="243" t="n"/>
      <c r="K1633" s="244" t="n"/>
      <c r="L1633" s="78" t="n"/>
    </row>
    <row r="1634" ht="22" customHeight="1" s="452">
      <c r="A1634" s="359" t="n"/>
      <c r="B1634" s="243" t="n"/>
      <c r="C1634" s="243" t="n"/>
      <c r="D1634" s="243" t="n"/>
      <c r="E1634" s="243" t="n"/>
      <c r="F1634" s="243" t="n"/>
      <c r="G1634" s="243" t="n"/>
      <c r="H1634" s="362" t="n"/>
      <c r="I1634" s="243" t="n"/>
      <c r="J1634" s="243" t="n"/>
      <c r="K1634" s="244" t="n"/>
      <c r="L1634" s="78" t="n"/>
    </row>
    <row r="1635" ht="22" customHeight="1" s="452">
      <c r="A1635" s="359" t="n"/>
      <c r="B1635" s="243" t="n"/>
      <c r="C1635" s="243" t="n"/>
      <c r="D1635" s="243" t="n"/>
      <c r="E1635" s="243" t="n"/>
      <c r="F1635" s="243" t="n"/>
      <c r="G1635" s="243" t="n"/>
      <c r="H1635" s="362" t="n"/>
      <c r="I1635" s="243" t="n"/>
      <c r="J1635" s="243" t="n"/>
      <c r="K1635" s="244" t="n"/>
      <c r="L1635" s="78" t="n"/>
    </row>
    <row r="1636" ht="22" customHeight="1" s="452">
      <c r="A1636" s="359" t="n"/>
      <c r="B1636" s="243" t="n"/>
      <c r="C1636" s="243" t="n"/>
      <c r="D1636" s="243" t="n"/>
      <c r="E1636" s="243" t="n"/>
      <c r="F1636" s="243" t="n"/>
      <c r="G1636" s="243" t="n"/>
      <c r="H1636" s="362" t="n"/>
      <c r="I1636" s="243" t="n"/>
      <c r="J1636" s="243" t="n"/>
      <c r="K1636" s="244" t="n"/>
      <c r="L1636" s="78" t="n"/>
    </row>
    <row r="1637" ht="22" customHeight="1" s="452">
      <c r="A1637" s="359" t="n"/>
      <c r="B1637" s="243" t="n"/>
      <c r="C1637" s="243" t="n"/>
      <c r="D1637" s="243" t="n"/>
      <c r="E1637" s="243" t="n"/>
      <c r="F1637" s="243" t="n"/>
      <c r="G1637" s="243" t="n"/>
      <c r="H1637" s="362" t="n"/>
      <c r="I1637" s="243" t="n"/>
      <c r="J1637" s="243" t="n"/>
      <c r="K1637" s="244" t="n"/>
      <c r="L1637" s="78" t="n"/>
    </row>
    <row r="1638" ht="22" customHeight="1" s="452">
      <c r="A1638" s="359" t="n"/>
      <c r="B1638" s="243" t="n"/>
      <c r="C1638" s="243" t="n"/>
      <c r="D1638" s="243" t="n"/>
      <c r="E1638" s="243" t="n"/>
      <c r="F1638" s="243" t="n"/>
      <c r="G1638" s="243" t="n"/>
      <c r="H1638" s="362" t="n"/>
      <c r="I1638" s="243" t="n"/>
      <c r="J1638" s="243" t="n"/>
      <c r="K1638" s="244" t="n"/>
      <c r="L1638" s="78" t="n"/>
    </row>
    <row r="1639" ht="22" customHeight="1" s="452">
      <c r="A1639" s="359" t="n"/>
      <c r="B1639" s="243" t="n"/>
      <c r="C1639" s="243" t="n"/>
      <c r="D1639" s="243" t="n"/>
      <c r="E1639" s="243" t="n"/>
      <c r="F1639" s="243" t="n"/>
      <c r="G1639" s="243" t="n"/>
      <c r="H1639" s="362" t="n"/>
      <c r="I1639" s="243" t="n"/>
      <c r="J1639" s="243" t="n"/>
      <c r="K1639" s="244" t="n"/>
      <c r="L1639" s="78" t="n"/>
    </row>
    <row r="1640" ht="22" customHeight="1" s="452">
      <c r="A1640" s="359" t="n"/>
      <c r="B1640" s="243" t="n"/>
      <c r="C1640" s="243" t="n"/>
      <c r="D1640" s="243" t="n"/>
      <c r="E1640" s="243" t="n"/>
      <c r="F1640" s="243" t="n"/>
      <c r="G1640" s="243" t="n"/>
      <c r="H1640" s="362" t="n"/>
      <c r="I1640" s="243" t="n"/>
      <c r="J1640" s="243" t="n"/>
      <c r="K1640" s="244" t="n"/>
      <c r="L1640" s="78" t="n"/>
    </row>
    <row r="1641" ht="22" customHeight="1" s="452">
      <c r="A1641" s="359" t="n"/>
      <c r="B1641" s="243" t="n"/>
      <c r="C1641" s="243" t="n"/>
      <c r="D1641" s="243" t="n"/>
      <c r="E1641" s="243" t="n"/>
      <c r="F1641" s="243" t="n"/>
      <c r="G1641" s="243" t="n"/>
      <c r="H1641" s="362" t="n"/>
      <c r="I1641" s="243" t="n"/>
      <c r="J1641" s="243" t="n"/>
      <c r="K1641" s="244" t="n"/>
      <c r="L1641" s="78" t="n"/>
    </row>
    <row r="1642" ht="22" customHeight="1" s="452">
      <c r="A1642" s="359" t="n"/>
      <c r="B1642" s="243" t="n"/>
      <c r="C1642" s="243" t="n"/>
      <c r="D1642" s="243" t="n"/>
      <c r="E1642" s="243" t="n"/>
      <c r="F1642" s="243" t="n"/>
      <c r="G1642" s="243" t="n"/>
      <c r="H1642" s="362" t="n"/>
      <c r="I1642" s="243" t="n"/>
      <c r="J1642" s="243" t="n"/>
      <c r="K1642" s="244" t="n"/>
      <c r="L1642" s="78" t="n"/>
    </row>
    <row r="1643" ht="22" customHeight="1" s="452">
      <c r="A1643" s="359" t="n"/>
      <c r="B1643" s="243" t="n"/>
      <c r="C1643" s="243" t="n"/>
      <c r="D1643" s="243" t="n"/>
      <c r="E1643" s="243" t="n"/>
      <c r="F1643" s="243" t="n"/>
      <c r="G1643" s="243" t="n"/>
      <c r="H1643" s="362" t="n"/>
      <c r="I1643" s="243" t="n"/>
      <c r="J1643" s="243" t="n"/>
      <c r="K1643" s="244" t="n"/>
      <c r="L1643" s="78" t="n"/>
    </row>
    <row r="1644" ht="22" customHeight="1" s="452">
      <c r="A1644" s="359" t="n"/>
      <c r="B1644" s="243" t="n"/>
      <c r="C1644" s="243" t="n"/>
      <c r="D1644" s="243" t="n"/>
      <c r="E1644" s="243" t="n"/>
      <c r="F1644" s="243" t="n"/>
      <c r="G1644" s="243" t="n"/>
      <c r="H1644" s="362" t="n"/>
      <c r="I1644" s="243" t="n"/>
      <c r="J1644" s="243" t="n"/>
      <c r="K1644" s="244" t="n"/>
      <c r="L1644" s="78" t="n"/>
    </row>
    <row r="1645" ht="22" customHeight="1" s="452">
      <c r="A1645" s="359" t="n"/>
      <c r="B1645" s="243" t="n"/>
      <c r="C1645" s="243" t="n"/>
      <c r="D1645" s="243" t="n"/>
      <c r="E1645" s="243" t="n"/>
      <c r="F1645" s="243" t="n"/>
      <c r="G1645" s="243" t="n"/>
      <c r="H1645" s="362" t="n"/>
      <c r="I1645" s="243" t="n"/>
      <c r="J1645" s="243" t="n"/>
      <c r="K1645" s="244" t="n"/>
      <c r="L1645" s="78" t="n"/>
    </row>
    <row r="1646" ht="22" customHeight="1" s="452">
      <c r="A1646" s="359" t="n"/>
      <c r="B1646" s="243" t="n"/>
      <c r="C1646" s="243" t="n"/>
      <c r="D1646" s="243" t="n"/>
      <c r="E1646" s="243" t="n"/>
      <c r="F1646" s="243" t="n"/>
      <c r="G1646" s="243" t="n"/>
      <c r="H1646" s="362" t="n"/>
      <c r="I1646" s="243" t="n"/>
      <c r="J1646" s="243" t="n"/>
      <c r="K1646" s="244" t="n"/>
      <c r="L1646" s="78" t="n"/>
    </row>
    <row r="1647" ht="22" customHeight="1" s="452">
      <c r="A1647" s="359" t="n"/>
      <c r="B1647" s="243" t="n"/>
      <c r="C1647" s="243" t="n"/>
      <c r="D1647" s="243" t="n"/>
      <c r="E1647" s="243" t="n"/>
      <c r="F1647" s="243" t="n"/>
      <c r="G1647" s="243" t="n"/>
      <c r="H1647" s="362" t="n"/>
      <c r="I1647" s="243" t="n"/>
      <c r="J1647" s="243" t="n"/>
      <c r="K1647" s="244" t="n"/>
      <c r="L1647" s="78" t="n"/>
    </row>
    <row r="1648" ht="22" customHeight="1" s="452">
      <c r="A1648" s="359" t="n"/>
      <c r="B1648" s="243" t="n"/>
      <c r="C1648" s="243" t="n"/>
      <c r="D1648" s="243" t="n"/>
      <c r="E1648" s="243" t="n"/>
      <c r="F1648" s="243" t="n"/>
      <c r="G1648" s="243" t="n"/>
      <c r="H1648" s="362" t="n"/>
      <c r="I1648" s="243" t="n"/>
      <c r="J1648" s="243" t="n"/>
      <c r="K1648" s="244" t="n"/>
      <c r="L1648" s="78" t="n"/>
    </row>
    <row r="1649" ht="22" customHeight="1" s="452">
      <c r="A1649" s="359" t="n"/>
      <c r="B1649" s="243" t="n"/>
      <c r="C1649" s="243" t="n"/>
      <c r="D1649" s="243" t="n"/>
      <c r="E1649" s="243" t="n"/>
      <c r="F1649" s="243" t="n"/>
      <c r="G1649" s="243" t="n"/>
      <c r="H1649" s="362" t="n"/>
      <c r="I1649" s="243" t="n"/>
      <c r="J1649" s="243" t="n"/>
      <c r="K1649" s="244" t="n"/>
      <c r="L1649" s="78" t="n"/>
    </row>
    <row r="1650" ht="22" customHeight="1" s="452">
      <c r="A1650" s="359" t="n"/>
      <c r="B1650" s="243" t="n"/>
      <c r="C1650" s="243" t="n"/>
      <c r="D1650" s="243" t="n"/>
      <c r="E1650" s="243" t="n"/>
      <c r="F1650" s="243" t="n"/>
      <c r="G1650" s="243" t="n"/>
      <c r="H1650" s="362" t="n"/>
      <c r="I1650" s="243" t="n"/>
      <c r="J1650" s="243" t="n"/>
      <c r="K1650" s="244" t="n"/>
      <c r="L1650" s="78" t="n"/>
    </row>
    <row r="1651" ht="22" customHeight="1" s="452">
      <c r="A1651" s="359" t="n"/>
      <c r="B1651" s="243" t="n"/>
      <c r="C1651" s="243" t="n"/>
      <c r="D1651" s="243" t="n"/>
      <c r="E1651" s="243" t="n"/>
      <c r="F1651" s="243" t="n"/>
      <c r="G1651" s="243" t="n"/>
      <c r="H1651" s="362" t="n"/>
      <c r="I1651" s="243" t="n"/>
      <c r="J1651" s="243" t="n"/>
      <c r="K1651" s="244" t="n"/>
      <c r="L1651" s="78" t="n"/>
    </row>
    <row r="1652" ht="22" customHeight="1" s="452">
      <c r="A1652" s="359" t="n"/>
      <c r="B1652" s="243" t="n"/>
      <c r="C1652" s="243" t="n"/>
      <c r="D1652" s="243" t="n"/>
      <c r="E1652" s="243" t="n"/>
      <c r="F1652" s="243" t="n"/>
      <c r="G1652" s="243" t="n"/>
      <c r="H1652" s="362" t="n"/>
      <c r="I1652" s="243" t="n"/>
      <c r="J1652" s="243" t="n"/>
      <c r="K1652" s="244" t="n"/>
      <c r="L1652" s="78" t="n"/>
    </row>
    <row r="1653" ht="22" customHeight="1" s="452">
      <c r="A1653" s="359" t="n"/>
      <c r="B1653" s="243" t="n"/>
      <c r="C1653" s="243" t="n"/>
      <c r="D1653" s="243" t="n"/>
      <c r="E1653" s="243" t="n"/>
      <c r="F1653" s="243" t="n"/>
      <c r="G1653" s="243" t="n"/>
      <c r="H1653" s="362" t="n"/>
      <c r="I1653" s="243" t="n"/>
      <c r="J1653" s="243" t="n"/>
      <c r="K1653" s="244" t="n"/>
      <c r="L1653" s="78" t="n"/>
    </row>
    <row r="1654" ht="22" customHeight="1" s="452">
      <c r="A1654" s="359" t="n"/>
      <c r="B1654" s="243" t="n"/>
      <c r="C1654" s="243" t="n"/>
      <c r="D1654" s="243" t="n"/>
      <c r="E1654" s="243" t="n"/>
      <c r="F1654" s="243" t="n"/>
      <c r="G1654" s="243" t="n"/>
      <c r="H1654" s="362" t="n"/>
      <c r="I1654" s="243" t="n"/>
      <c r="J1654" s="243" t="n"/>
      <c r="K1654" s="244" t="n"/>
      <c r="L1654" s="78" t="n"/>
    </row>
    <row r="1655" ht="22" customHeight="1" s="452">
      <c r="A1655" s="359" t="n"/>
      <c r="B1655" s="243" t="n"/>
      <c r="C1655" s="243" t="n"/>
      <c r="D1655" s="243" t="n"/>
      <c r="E1655" s="243" t="n"/>
      <c r="F1655" s="243" t="n"/>
      <c r="G1655" s="243" t="n"/>
      <c r="H1655" s="362" t="n"/>
      <c r="I1655" s="243" t="n"/>
      <c r="J1655" s="243" t="n"/>
      <c r="K1655" s="244" t="n"/>
      <c r="L1655" s="78" t="n"/>
    </row>
    <row r="1656" ht="22" customHeight="1" s="452">
      <c r="A1656" s="359" t="n"/>
      <c r="B1656" s="243" t="n"/>
      <c r="C1656" s="243" t="n"/>
      <c r="D1656" s="243" t="n"/>
      <c r="E1656" s="243" t="n"/>
      <c r="F1656" s="243" t="n"/>
      <c r="G1656" s="243" t="n"/>
      <c r="H1656" s="362" t="n"/>
      <c r="I1656" s="243" t="n"/>
      <c r="J1656" s="243" t="n"/>
      <c r="K1656" s="244" t="n"/>
      <c r="L1656" s="78" t="n"/>
    </row>
    <row r="1657" ht="22" customHeight="1" s="452">
      <c r="A1657" s="359" t="n"/>
      <c r="B1657" s="243" t="n"/>
      <c r="C1657" s="243" t="n"/>
      <c r="D1657" s="243" t="n"/>
      <c r="E1657" s="243" t="n"/>
      <c r="F1657" s="243" t="n"/>
      <c r="G1657" s="243" t="n"/>
      <c r="H1657" s="362" t="n"/>
      <c r="I1657" s="243" t="n"/>
      <c r="J1657" s="243" t="n"/>
      <c r="K1657" s="244" t="n"/>
      <c r="L1657" s="78" t="n"/>
    </row>
    <row r="1658" ht="22" customHeight="1" s="452">
      <c r="A1658" s="359" t="n"/>
      <c r="B1658" s="243" t="n"/>
      <c r="C1658" s="243" t="n"/>
      <c r="D1658" s="243" t="n"/>
      <c r="E1658" s="243" t="n"/>
      <c r="F1658" s="243" t="n"/>
      <c r="G1658" s="243" t="n"/>
      <c r="H1658" s="362" t="n"/>
      <c r="I1658" s="243" t="n"/>
      <c r="J1658" s="243" t="n"/>
      <c r="K1658" s="244" t="n"/>
      <c r="L1658" s="78" t="n"/>
    </row>
    <row r="1659" ht="22" customHeight="1" s="452">
      <c r="A1659" s="359" t="n"/>
      <c r="B1659" s="243" t="n"/>
      <c r="C1659" s="243" t="n"/>
      <c r="D1659" s="243" t="n"/>
      <c r="E1659" s="243" t="n"/>
      <c r="F1659" s="243" t="n"/>
      <c r="G1659" s="243" t="n"/>
      <c r="H1659" s="362" t="n"/>
      <c r="I1659" s="243" t="n"/>
      <c r="J1659" s="243" t="n"/>
      <c r="K1659" s="244" t="n"/>
      <c r="L1659" s="78" t="n"/>
    </row>
    <row r="1660" ht="22" customHeight="1" s="452">
      <c r="A1660" s="359" t="n"/>
      <c r="B1660" s="243" t="n"/>
      <c r="C1660" s="243" t="n"/>
      <c r="D1660" s="243" t="n"/>
      <c r="E1660" s="243" t="n"/>
      <c r="F1660" s="243" t="n"/>
      <c r="G1660" s="243" t="n"/>
      <c r="H1660" s="362" t="n"/>
      <c r="I1660" s="243" t="n"/>
      <c r="J1660" s="243" t="n"/>
      <c r="K1660" s="244" t="n"/>
      <c r="L1660" s="78" t="n"/>
    </row>
    <row r="1661" ht="22" customHeight="1" s="452">
      <c r="A1661" s="359" t="n"/>
      <c r="B1661" s="243" t="n"/>
      <c r="C1661" s="243" t="n"/>
      <c r="D1661" s="243" t="n"/>
      <c r="E1661" s="243" t="n"/>
      <c r="F1661" s="243" t="n"/>
      <c r="G1661" s="243" t="n"/>
      <c r="H1661" s="362" t="n"/>
      <c r="I1661" s="243" t="n"/>
      <c r="J1661" s="243" t="n"/>
      <c r="K1661" s="244" t="n"/>
      <c r="L1661" s="78" t="n"/>
    </row>
    <row r="1662" ht="22" customHeight="1" s="452">
      <c r="A1662" s="359" t="n"/>
      <c r="B1662" s="243" t="n"/>
      <c r="C1662" s="243" t="n"/>
      <c r="D1662" s="243" t="n"/>
      <c r="E1662" s="243" t="n"/>
      <c r="F1662" s="243" t="n"/>
      <c r="G1662" s="243" t="n"/>
      <c r="H1662" s="362" t="n"/>
      <c r="I1662" s="243" t="n"/>
      <c r="J1662" s="243" t="n"/>
      <c r="K1662" s="244" t="n"/>
      <c r="L1662" s="78" t="n"/>
    </row>
    <row r="1663" ht="22" customHeight="1" s="452">
      <c r="A1663" s="359" t="n"/>
      <c r="B1663" s="243" t="n"/>
      <c r="C1663" s="243" t="n"/>
      <c r="D1663" s="243" t="n"/>
      <c r="E1663" s="243" t="n"/>
      <c r="F1663" s="243" t="n"/>
      <c r="G1663" s="243" t="n"/>
      <c r="H1663" s="362" t="n"/>
      <c r="I1663" s="243" t="n"/>
      <c r="J1663" s="243" t="n"/>
      <c r="K1663" s="244" t="n"/>
      <c r="L1663" s="78" t="n"/>
    </row>
    <row r="1664" ht="22" customHeight="1" s="452">
      <c r="A1664" s="359" t="n"/>
      <c r="B1664" s="243" t="n"/>
      <c r="C1664" s="243" t="n"/>
      <c r="D1664" s="243" t="n"/>
      <c r="E1664" s="243" t="n"/>
      <c r="F1664" s="243" t="n"/>
      <c r="G1664" s="243" t="n"/>
      <c r="H1664" s="362" t="n"/>
      <c r="I1664" s="243" t="n"/>
      <c r="J1664" s="243" t="n"/>
      <c r="K1664" s="244" t="n"/>
      <c r="L1664" s="78" t="n"/>
    </row>
    <row r="1665" ht="22" customHeight="1" s="452">
      <c r="A1665" s="359" t="n"/>
      <c r="B1665" s="243" t="n"/>
      <c r="C1665" s="243" t="n"/>
      <c r="D1665" s="243" t="n"/>
      <c r="E1665" s="243" t="n"/>
      <c r="F1665" s="243" t="n"/>
      <c r="G1665" s="243" t="n"/>
      <c r="H1665" s="362" t="n"/>
      <c r="I1665" s="243" t="n"/>
      <c r="J1665" s="243" t="n"/>
      <c r="K1665" s="244" t="n"/>
      <c r="L1665" s="78" t="n"/>
    </row>
    <row r="1666" ht="22" customHeight="1" s="452">
      <c r="A1666" s="359" t="n"/>
      <c r="B1666" s="243" t="n"/>
      <c r="C1666" s="243" t="n"/>
      <c r="D1666" s="243" t="n"/>
      <c r="E1666" s="243" t="n"/>
      <c r="F1666" s="243" t="n"/>
      <c r="G1666" s="243" t="n"/>
      <c r="H1666" s="362" t="n"/>
      <c r="I1666" s="243" t="n"/>
      <c r="J1666" s="243" t="n"/>
      <c r="K1666" s="244" t="n"/>
      <c r="L1666" s="78" t="n"/>
    </row>
    <row r="1667" ht="22" customHeight="1" s="452">
      <c r="A1667" s="359" t="n"/>
      <c r="B1667" s="243" t="n"/>
      <c r="C1667" s="243" t="n"/>
      <c r="D1667" s="243" t="n"/>
      <c r="E1667" s="243" t="n"/>
      <c r="F1667" s="243" t="n"/>
      <c r="G1667" s="243" t="n"/>
      <c r="H1667" s="362" t="n"/>
      <c r="I1667" s="243" t="n"/>
      <c r="J1667" s="243" t="n"/>
      <c r="K1667" s="244" t="n"/>
      <c r="L1667" s="78" t="n"/>
    </row>
    <row r="1668" ht="22" customHeight="1" s="452">
      <c r="A1668" s="359" t="n"/>
      <c r="B1668" s="243" t="n"/>
      <c r="C1668" s="243" t="n"/>
      <c r="D1668" s="243" t="n"/>
      <c r="E1668" s="243" t="n"/>
      <c r="F1668" s="243" t="n"/>
      <c r="G1668" s="243" t="n"/>
      <c r="H1668" s="362" t="n"/>
      <c r="I1668" s="243" t="n"/>
      <c r="J1668" s="243" t="n"/>
      <c r="K1668" s="244" t="n"/>
      <c r="L1668" s="78" t="n"/>
    </row>
    <row r="1669" ht="22" customHeight="1" s="452">
      <c r="A1669" s="359" t="n"/>
      <c r="B1669" s="243" t="n"/>
      <c r="C1669" s="243" t="n"/>
      <c r="D1669" s="243" t="n"/>
      <c r="E1669" s="243" t="n"/>
      <c r="F1669" s="243" t="n"/>
      <c r="G1669" s="243" t="n"/>
      <c r="H1669" s="362" t="n"/>
      <c r="I1669" s="243" t="n"/>
      <c r="J1669" s="243" t="n"/>
      <c r="K1669" s="244" t="n"/>
      <c r="L1669" s="78" t="n"/>
    </row>
    <row r="1670" ht="22" customHeight="1" s="452">
      <c r="A1670" s="359" t="n"/>
      <c r="B1670" s="243" t="n"/>
      <c r="C1670" s="243" t="n"/>
      <c r="D1670" s="243" t="n"/>
      <c r="E1670" s="243" t="n"/>
      <c r="F1670" s="243" t="n"/>
      <c r="G1670" s="243" t="n"/>
      <c r="H1670" s="362" t="n"/>
      <c r="I1670" s="243" t="n"/>
      <c r="J1670" s="243" t="n"/>
      <c r="K1670" s="244" t="n"/>
      <c r="L1670" s="78" t="n"/>
    </row>
    <row r="1671" ht="22" customHeight="1" s="452">
      <c r="A1671" s="359" t="n"/>
      <c r="B1671" s="243" t="n"/>
      <c r="C1671" s="243" t="n"/>
      <c r="D1671" s="243" t="n"/>
      <c r="E1671" s="243" t="n"/>
      <c r="F1671" s="243" t="n"/>
      <c r="G1671" s="243" t="n"/>
      <c r="H1671" s="362" t="n"/>
      <c r="I1671" s="243" t="n"/>
      <c r="J1671" s="243" t="n"/>
      <c r="K1671" s="244" t="n"/>
      <c r="L1671" s="78" t="n"/>
    </row>
    <row r="1672" ht="22" customHeight="1" s="452">
      <c r="A1672" s="359" t="n"/>
      <c r="B1672" s="243" t="n"/>
      <c r="C1672" s="243" t="n"/>
      <c r="D1672" s="243" t="n"/>
      <c r="E1672" s="243" t="n"/>
      <c r="F1672" s="243" t="n"/>
      <c r="G1672" s="243" t="n"/>
      <c r="H1672" s="362" t="n"/>
      <c r="I1672" s="243" t="n"/>
      <c r="J1672" s="243" t="n"/>
      <c r="K1672" s="244" t="n"/>
      <c r="L1672" s="78" t="n"/>
    </row>
    <row r="1673" ht="22" customHeight="1" s="452">
      <c r="A1673" s="359" t="n"/>
      <c r="B1673" s="243" t="n"/>
      <c r="C1673" s="243" t="n"/>
      <c r="D1673" s="243" t="n"/>
      <c r="E1673" s="243" t="n"/>
      <c r="F1673" s="243" t="n"/>
      <c r="G1673" s="243" t="n"/>
      <c r="H1673" s="362" t="n"/>
      <c r="I1673" s="243" t="n"/>
      <c r="J1673" s="243" t="n"/>
      <c r="K1673" s="244" t="n"/>
      <c r="L1673" s="78" t="n"/>
    </row>
    <row r="1674" ht="22" customHeight="1" s="452">
      <c r="A1674" s="359" t="n"/>
      <c r="B1674" s="243" t="n"/>
      <c r="C1674" s="243" t="n"/>
      <c r="D1674" s="243" t="n"/>
      <c r="E1674" s="243" t="n"/>
      <c r="F1674" s="243" t="n"/>
      <c r="G1674" s="243" t="n"/>
      <c r="H1674" s="362" t="n"/>
      <c r="I1674" s="243" t="n"/>
      <c r="J1674" s="243" t="n"/>
      <c r="K1674" s="244" t="n"/>
      <c r="L1674" s="78" t="n"/>
    </row>
    <row r="1675" ht="22" customHeight="1" s="452">
      <c r="A1675" s="359" t="n"/>
      <c r="B1675" s="243" t="n"/>
      <c r="C1675" s="243" t="n"/>
      <c r="D1675" s="243" t="n"/>
      <c r="E1675" s="243" t="n"/>
      <c r="F1675" s="243" t="n"/>
      <c r="G1675" s="243" t="n"/>
      <c r="H1675" s="362" t="n"/>
      <c r="I1675" s="243" t="n"/>
      <c r="J1675" s="243" t="n"/>
      <c r="K1675" s="244" t="n"/>
      <c r="L1675" s="78" t="n"/>
    </row>
    <row r="1676" ht="22" customHeight="1" s="452">
      <c r="A1676" s="359" t="n"/>
      <c r="B1676" s="243" t="n"/>
      <c r="C1676" s="243" t="n"/>
      <c r="D1676" s="243" t="n"/>
      <c r="E1676" s="243" t="n"/>
      <c r="F1676" s="243" t="n"/>
      <c r="G1676" s="243" t="n"/>
      <c r="H1676" s="362" t="n"/>
      <c r="I1676" s="243" t="n"/>
      <c r="J1676" s="243" t="n"/>
      <c r="K1676" s="244" t="n"/>
      <c r="L1676" s="78" t="n"/>
    </row>
    <row r="1677" ht="22" customHeight="1" s="452">
      <c r="A1677" s="359" t="n"/>
      <c r="B1677" s="243" t="n"/>
      <c r="C1677" s="243" t="n"/>
      <c r="D1677" s="243" t="n"/>
      <c r="E1677" s="243" t="n"/>
      <c r="F1677" s="243" t="n"/>
      <c r="G1677" s="243" t="n"/>
      <c r="H1677" s="362" t="n"/>
      <c r="I1677" s="243" t="n"/>
      <c r="J1677" s="243" t="n"/>
      <c r="K1677" s="244" t="n"/>
      <c r="L1677" s="78" t="n"/>
    </row>
    <row r="1678" ht="22" customHeight="1" s="452">
      <c r="A1678" s="359" t="n"/>
      <c r="B1678" s="243" t="n"/>
      <c r="C1678" s="243" t="n"/>
      <c r="D1678" s="243" t="n"/>
      <c r="E1678" s="243" t="n"/>
      <c r="F1678" s="243" t="n"/>
      <c r="G1678" s="243" t="n"/>
      <c r="H1678" s="362" t="n"/>
      <c r="I1678" s="243" t="n"/>
      <c r="J1678" s="243" t="n"/>
      <c r="K1678" s="244" t="n"/>
      <c r="L1678" s="78" t="n"/>
    </row>
    <row r="1679" ht="22" customHeight="1" s="452">
      <c r="A1679" s="359" t="n"/>
      <c r="B1679" s="243" t="n"/>
      <c r="C1679" s="243" t="n"/>
      <c r="D1679" s="243" t="n"/>
      <c r="E1679" s="243" t="n"/>
      <c r="F1679" s="243" t="n"/>
      <c r="G1679" s="243" t="n"/>
      <c r="H1679" s="362" t="n"/>
      <c r="I1679" s="243" t="n"/>
      <c r="J1679" s="243" t="n"/>
      <c r="K1679" s="244" t="n"/>
      <c r="L1679" s="78" t="n"/>
    </row>
    <row r="1680" ht="22" customHeight="1" s="452">
      <c r="A1680" s="359" t="n"/>
      <c r="B1680" s="243" t="n"/>
      <c r="C1680" s="243" t="n"/>
      <c r="D1680" s="243" t="n"/>
      <c r="E1680" s="243" t="n"/>
      <c r="F1680" s="243" t="n"/>
      <c r="G1680" s="243" t="n"/>
      <c r="H1680" s="362" t="n"/>
      <c r="I1680" s="243" t="n"/>
      <c r="J1680" s="243" t="n"/>
      <c r="K1680" s="244" t="n"/>
      <c r="L1680" s="78" t="n"/>
    </row>
    <row r="1681" ht="22" customHeight="1" s="452">
      <c r="A1681" s="359" t="n"/>
      <c r="B1681" s="243" t="n"/>
      <c r="C1681" s="243" t="n"/>
      <c r="D1681" s="243" t="n"/>
      <c r="E1681" s="243" t="n"/>
      <c r="F1681" s="243" t="n"/>
      <c r="G1681" s="243" t="n"/>
      <c r="H1681" s="362" t="n"/>
      <c r="I1681" s="243" t="n"/>
      <c r="J1681" s="243" t="n"/>
      <c r="K1681" s="244" t="n"/>
      <c r="L1681" s="78" t="n"/>
    </row>
    <row r="1682" ht="22" customHeight="1" s="452">
      <c r="A1682" s="359" t="n"/>
      <c r="B1682" s="243" t="n"/>
      <c r="C1682" s="243" t="n"/>
      <c r="D1682" s="243" t="n"/>
      <c r="E1682" s="243" t="n"/>
      <c r="F1682" s="243" t="n"/>
      <c r="G1682" s="243" t="n"/>
      <c r="H1682" s="362" t="n"/>
      <c r="I1682" s="243" t="n"/>
      <c r="J1682" s="243" t="n"/>
      <c r="K1682" s="244" t="n"/>
      <c r="L1682" s="78" t="n"/>
    </row>
    <row r="1683" ht="22" customHeight="1" s="452">
      <c r="A1683" s="359" t="n"/>
      <c r="B1683" s="243" t="n"/>
      <c r="C1683" s="243" t="n"/>
      <c r="D1683" s="243" t="n"/>
      <c r="E1683" s="243" t="n"/>
      <c r="F1683" s="243" t="n"/>
      <c r="G1683" s="243" t="n"/>
      <c r="H1683" s="362" t="n"/>
      <c r="I1683" s="243" t="n"/>
      <c r="J1683" s="243" t="n"/>
      <c r="K1683" s="244" t="n"/>
      <c r="L1683" s="78" t="n"/>
    </row>
    <row r="1684" ht="22" customHeight="1" s="452">
      <c r="A1684" s="359" t="n"/>
      <c r="B1684" s="243" t="n"/>
      <c r="C1684" s="243" t="n"/>
      <c r="D1684" s="243" t="n"/>
      <c r="E1684" s="243" t="n"/>
      <c r="F1684" s="243" t="n"/>
      <c r="G1684" s="243" t="n"/>
      <c r="H1684" s="362" t="n"/>
      <c r="I1684" s="243" t="n"/>
      <c r="J1684" s="243" t="n"/>
      <c r="K1684" s="244" t="n"/>
      <c r="L1684" s="78" t="n"/>
    </row>
    <row r="1685" ht="22" customHeight="1" s="452">
      <c r="A1685" s="359" t="n"/>
      <c r="B1685" s="243" t="n"/>
      <c r="C1685" s="243" t="n"/>
      <c r="D1685" s="243" t="n"/>
      <c r="E1685" s="243" t="n"/>
      <c r="F1685" s="243" t="n"/>
      <c r="G1685" s="243" t="n"/>
      <c r="H1685" s="362" t="n"/>
      <c r="I1685" s="243" t="n"/>
      <c r="J1685" s="243" t="n"/>
      <c r="K1685" s="244" t="n"/>
      <c r="L1685" s="78" t="n"/>
    </row>
    <row r="1686" ht="22" customHeight="1" s="452">
      <c r="A1686" s="359" t="n"/>
      <c r="B1686" s="243" t="n"/>
      <c r="C1686" s="243" t="n"/>
      <c r="D1686" s="243" t="n"/>
      <c r="E1686" s="243" t="n"/>
      <c r="F1686" s="243" t="n"/>
      <c r="G1686" s="243" t="n"/>
      <c r="H1686" s="362" t="n"/>
      <c r="I1686" s="243" t="n"/>
      <c r="J1686" s="243" t="n"/>
      <c r="K1686" s="244" t="n"/>
      <c r="L1686" s="78" t="n"/>
    </row>
    <row r="1687" ht="22" customHeight="1" s="452">
      <c r="A1687" s="359" t="n"/>
      <c r="B1687" s="243" t="n"/>
      <c r="C1687" s="243" t="n"/>
      <c r="D1687" s="243" t="n"/>
      <c r="E1687" s="243" t="n"/>
      <c r="F1687" s="243" t="n"/>
      <c r="G1687" s="243" t="n"/>
      <c r="H1687" s="362" t="n"/>
      <c r="I1687" s="243" t="n"/>
      <c r="J1687" s="243" t="n"/>
      <c r="K1687" s="244" t="n"/>
      <c r="L1687" s="78" t="n"/>
    </row>
    <row r="1688" ht="22" customHeight="1" s="452">
      <c r="A1688" s="359" t="n"/>
      <c r="B1688" s="243" t="n"/>
      <c r="C1688" s="243" t="n"/>
      <c r="D1688" s="243" t="n"/>
      <c r="E1688" s="243" t="n"/>
      <c r="F1688" s="243" t="n"/>
      <c r="G1688" s="243" t="n"/>
      <c r="H1688" s="362" t="n"/>
      <c r="I1688" s="243" t="n"/>
      <c r="J1688" s="243" t="n"/>
      <c r="K1688" s="244" t="n"/>
      <c r="L1688" s="78" t="n"/>
    </row>
    <row r="1689" ht="22" customHeight="1" s="452">
      <c r="A1689" s="359" t="n"/>
      <c r="B1689" s="243" t="n"/>
      <c r="C1689" s="243" t="n"/>
      <c r="D1689" s="243" t="n"/>
      <c r="E1689" s="243" t="n"/>
      <c r="F1689" s="243" t="n"/>
      <c r="G1689" s="243" t="n"/>
      <c r="H1689" s="362" t="n"/>
      <c r="I1689" s="243" t="n"/>
      <c r="J1689" s="243" t="n"/>
      <c r="K1689" s="244" t="n"/>
      <c r="L1689" s="78" t="n"/>
    </row>
    <row r="1690" ht="22" customHeight="1" s="452">
      <c r="A1690" s="359" t="n"/>
      <c r="B1690" s="243" t="n"/>
      <c r="C1690" s="243" t="n"/>
      <c r="D1690" s="243" t="n"/>
      <c r="E1690" s="243" t="n"/>
      <c r="F1690" s="243" t="n"/>
      <c r="G1690" s="243" t="n"/>
      <c r="H1690" s="362" t="n"/>
      <c r="I1690" s="243" t="n"/>
      <c r="J1690" s="243" t="n"/>
      <c r="K1690" s="244" t="n"/>
      <c r="L1690" s="78" t="n"/>
    </row>
    <row r="1691" ht="22" customHeight="1" s="452">
      <c r="A1691" s="359" t="n"/>
      <c r="B1691" s="243" t="n"/>
      <c r="C1691" s="243" t="n"/>
      <c r="D1691" s="243" t="n"/>
      <c r="E1691" s="243" t="n"/>
      <c r="F1691" s="243" t="n"/>
      <c r="G1691" s="243" t="n"/>
      <c r="H1691" s="362" t="n"/>
      <c r="I1691" s="243" t="n"/>
      <c r="J1691" s="243" t="n"/>
      <c r="K1691" s="244" t="n"/>
      <c r="L1691" s="78" t="n"/>
    </row>
    <row r="1692" ht="22" customHeight="1" s="452">
      <c r="A1692" s="359" t="n"/>
      <c r="B1692" s="243" t="n"/>
      <c r="C1692" s="243" t="n"/>
      <c r="D1692" s="243" t="n"/>
      <c r="E1692" s="243" t="n"/>
      <c r="F1692" s="243" t="n"/>
      <c r="G1692" s="243" t="n"/>
      <c r="H1692" s="362" t="n"/>
      <c r="I1692" s="243" t="n"/>
      <c r="J1692" s="243" t="n"/>
      <c r="K1692" s="244" t="n"/>
      <c r="L1692" s="78" t="n"/>
    </row>
    <row r="1693" ht="22" customHeight="1" s="452">
      <c r="A1693" s="359" t="n"/>
      <c r="B1693" s="243" t="n"/>
      <c r="C1693" s="243" t="n"/>
      <c r="D1693" s="243" t="n"/>
      <c r="E1693" s="243" t="n"/>
      <c r="F1693" s="243" t="n"/>
      <c r="G1693" s="243" t="n"/>
      <c r="H1693" s="362" t="n"/>
      <c r="I1693" s="243" t="n"/>
      <c r="J1693" s="243" t="n"/>
      <c r="K1693" s="244" t="n"/>
      <c r="L1693" s="78" t="n"/>
    </row>
    <row r="1694" ht="22" customHeight="1" s="452">
      <c r="A1694" s="359" t="n"/>
      <c r="B1694" s="243" t="n"/>
      <c r="C1694" s="243" t="n"/>
      <c r="D1694" s="243" t="n"/>
      <c r="E1694" s="243" t="n"/>
      <c r="F1694" s="243" t="n"/>
      <c r="G1694" s="243" t="n"/>
      <c r="H1694" s="362" t="n"/>
      <c r="I1694" s="243" t="n"/>
      <c r="J1694" s="243" t="n"/>
      <c r="K1694" s="244" t="n"/>
      <c r="L1694" s="78" t="n"/>
    </row>
    <row r="1695" ht="22" customHeight="1" s="452">
      <c r="A1695" s="359" t="n"/>
      <c r="B1695" s="243" t="n"/>
      <c r="C1695" s="243" t="n"/>
      <c r="D1695" s="243" t="n"/>
      <c r="E1695" s="243" t="n"/>
      <c r="F1695" s="243" t="n"/>
      <c r="G1695" s="243" t="n"/>
      <c r="H1695" s="362" t="n"/>
      <c r="I1695" s="243" t="n"/>
      <c r="J1695" s="243" t="n"/>
      <c r="K1695" s="244" t="n"/>
      <c r="L1695" s="78" t="n"/>
    </row>
    <row r="1696" ht="22" customHeight="1" s="452">
      <c r="A1696" s="359" t="n"/>
      <c r="B1696" s="243" t="n"/>
      <c r="C1696" s="243" t="n"/>
      <c r="D1696" s="243" t="n"/>
      <c r="E1696" s="243" t="n"/>
      <c r="F1696" s="243" t="n"/>
      <c r="G1696" s="243" t="n"/>
      <c r="H1696" s="362" t="n"/>
      <c r="I1696" s="243" t="n"/>
      <c r="J1696" s="243" t="n"/>
      <c r="K1696" s="244" t="n"/>
      <c r="L1696" s="78" t="n"/>
    </row>
    <row r="1697" ht="22" customHeight="1" s="452">
      <c r="A1697" s="359" t="n"/>
      <c r="B1697" s="243" t="n"/>
      <c r="C1697" s="243" t="n"/>
      <c r="D1697" s="243" t="n"/>
      <c r="E1697" s="243" t="n"/>
      <c r="F1697" s="243" t="n"/>
      <c r="G1697" s="243" t="n"/>
      <c r="H1697" s="362" t="n"/>
      <c r="I1697" s="243" t="n"/>
      <c r="J1697" s="243" t="n"/>
      <c r="K1697" s="244" t="n"/>
      <c r="L1697" s="78" t="n"/>
    </row>
    <row r="1698" ht="22" customHeight="1" s="452">
      <c r="A1698" s="359" t="n"/>
      <c r="B1698" s="243" t="n"/>
      <c r="C1698" s="243" t="n"/>
      <c r="D1698" s="243" t="n"/>
      <c r="E1698" s="243" t="n"/>
      <c r="F1698" s="243" t="n"/>
      <c r="G1698" s="243" t="n"/>
      <c r="H1698" s="362" t="n"/>
      <c r="I1698" s="243" t="n"/>
      <c r="J1698" s="243" t="n"/>
      <c r="K1698" s="244" t="n"/>
      <c r="L1698" s="78" t="n"/>
    </row>
    <row r="1699" ht="22" customHeight="1" s="452">
      <c r="A1699" s="359" t="n"/>
      <c r="B1699" s="243" t="n"/>
      <c r="C1699" s="243" t="n"/>
      <c r="D1699" s="243" t="n"/>
      <c r="E1699" s="243" t="n"/>
      <c r="F1699" s="243" t="n"/>
      <c r="G1699" s="243" t="n"/>
      <c r="H1699" s="362" t="n"/>
      <c r="I1699" s="243" t="n"/>
      <c r="J1699" s="243" t="n"/>
      <c r="K1699" s="244" t="n"/>
      <c r="L1699" s="78" t="n"/>
    </row>
    <row r="1700" ht="22" customHeight="1" s="452">
      <c r="A1700" s="359" t="n"/>
      <c r="B1700" s="243" t="n"/>
      <c r="C1700" s="243" t="n"/>
      <c r="D1700" s="243" t="n"/>
      <c r="E1700" s="243" t="n"/>
      <c r="F1700" s="243" t="n"/>
      <c r="G1700" s="243" t="n"/>
      <c r="H1700" s="362" t="n"/>
      <c r="I1700" s="243" t="n"/>
      <c r="J1700" s="243" t="n"/>
      <c r="K1700" s="244" t="n"/>
      <c r="L1700" s="78" t="n"/>
    </row>
    <row r="1701" ht="22" customHeight="1" s="452">
      <c r="A1701" s="359" t="n"/>
      <c r="B1701" s="243" t="n"/>
      <c r="C1701" s="243" t="n"/>
      <c r="D1701" s="243" t="n"/>
      <c r="E1701" s="243" t="n"/>
      <c r="F1701" s="243" t="n"/>
      <c r="G1701" s="243" t="n"/>
      <c r="H1701" s="362" t="n"/>
      <c r="I1701" s="243" t="n"/>
      <c r="J1701" s="243" t="n"/>
      <c r="K1701" s="244" t="n"/>
      <c r="L1701" s="78" t="n"/>
    </row>
    <row r="1702" ht="22" customHeight="1" s="452">
      <c r="A1702" s="359" t="n"/>
      <c r="B1702" s="243" t="n"/>
      <c r="C1702" s="243" t="n"/>
      <c r="D1702" s="243" t="n"/>
      <c r="E1702" s="243" t="n"/>
      <c r="F1702" s="243" t="n"/>
      <c r="G1702" s="243" t="n"/>
      <c r="H1702" s="362" t="n"/>
      <c r="I1702" s="243" t="n"/>
      <c r="J1702" s="243" t="n"/>
      <c r="K1702" s="244" t="n"/>
      <c r="L1702" s="78" t="n"/>
    </row>
    <row r="1703" ht="22" customHeight="1" s="452">
      <c r="A1703" s="359" t="n"/>
      <c r="B1703" s="243" t="n"/>
      <c r="C1703" s="243" t="n"/>
      <c r="D1703" s="243" t="n"/>
      <c r="E1703" s="243" t="n"/>
      <c r="F1703" s="243" t="n"/>
      <c r="G1703" s="243" t="n"/>
      <c r="H1703" s="362" t="n"/>
      <c r="I1703" s="243" t="n"/>
      <c r="J1703" s="243" t="n"/>
      <c r="K1703" s="244" t="n"/>
      <c r="L1703" s="78" t="n"/>
    </row>
    <row r="1704" ht="22" customHeight="1" s="452">
      <c r="A1704" s="359" t="n"/>
      <c r="B1704" s="243" t="n"/>
      <c r="C1704" s="243" t="n"/>
      <c r="D1704" s="243" t="n"/>
      <c r="E1704" s="243" t="n"/>
      <c r="F1704" s="243" t="n"/>
      <c r="G1704" s="243" t="n"/>
      <c r="H1704" s="362" t="n"/>
      <c r="I1704" s="243" t="n"/>
      <c r="J1704" s="243" t="n"/>
      <c r="K1704" s="244" t="n"/>
      <c r="L1704" s="78" t="n"/>
    </row>
    <row r="1705" ht="22" customHeight="1" s="452">
      <c r="A1705" s="359" t="n"/>
      <c r="B1705" s="243" t="n"/>
      <c r="C1705" s="243" t="n"/>
      <c r="D1705" s="243" t="n"/>
      <c r="E1705" s="243" t="n"/>
      <c r="F1705" s="243" t="n"/>
      <c r="G1705" s="243" t="n"/>
      <c r="H1705" s="362" t="n"/>
      <c r="I1705" s="243" t="n"/>
      <c r="J1705" s="243" t="n"/>
      <c r="K1705" s="244" t="n"/>
      <c r="L1705" s="78" t="n"/>
    </row>
    <row r="1706" ht="22" customHeight="1" s="452">
      <c r="A1706" s="359" t="n"/>
      <c r="B1706" s="243" t="n"/>
      <c r="C1706" s="243" t="n"/>
      <c r="D1706" s="243" t="n"/>
      <c r="E1706" s="243" t="n"/>
      <c r="F1706" s="243" t="n"/>
      <c r="G1706" s="243" t="n"/>
      <c r="H1706" s="362" t="n"/>
      <c r="I1706" s="243" t="n"/>
      <c r="J1706" s="243" t="n"/>
      <c r="K1706" s="244" t="n"/>
      <c r="L1706" s="78" t="n"/>
    </row>
    <row r="1707" ht="22" customHeight="1" s="452">
      <c r="A1707" s="359" t="n"/>
      <c r="B1707" s="243" t="n"/>
      <c r="C1707" s="243" t="n"/>
      <c r="D1707" s="243" t="n"/>
      <c r="E1707" s="243" t="n"/>
      <c r="F1707" s="243" t="n"/>
      <c r="G1707" s="243" t="n"/>
      <c r="H1707" s="362" t="n"/>
      <c r="I1707" s="243" t="n"/>
      <c r="J1707" s="243" t="n"/>
      <c r="K1707" s="244" t="n"/>
      <c r="L1707" s="78" t="n"/>
    </row>
    <row r="1708" ht="22" customHeight="1" s="452">
      <c r="A1708" s="359" t="n"/>
      <c r="B1708" s="243" t="n"/>
      <c r="C1708" s="243" t="n"/>
      <c r="D1708" s="243" t="n"/>
      <c r="E1708" s="243" t="n"/>
      <c r="F1708" s="243" t="n"/>
      <c r="G1708" s="243" t="n"/>
      <c r="H1708" s="362" t="n"/>
      <c r="I1708" s="243" t="n"/>
      <c r="J1708" s="243" t="n"/>
      <c r="K1708" s="244" t="n"/>
      <c r="L1708" s="78" t="n"/>
    </row>
    <row r="1709" ht="22" customHeight="1" s="452">
      <c r="A1709" s="359" t="n"/>
      <c r="B1709" s="243" t="n"/>
      <c r="C1709" s="243" t="n"/>
      <c r="D1709" s="243" t="n"/>
      <c r="E1709" s="243" t="n"/>
      <c r="F1709" s="243" t="n"/>
      <c r="G1709" s="243" t="n"/>
      <c r="H1709" s="362" t="n"/>
      <c r="I1709" s="243" t="n"/>
      <c r="J1709" s="243" t="n"/>
      <c r="K1709" s="244" t="n"/>
      <c r="L1709" s="78" t="n"/>
    </row>
    <row r="1710" ht="22" customHeight="1" s="452">
      <c r="A1710" s="359" t="n"/>
      <c r="B1710" s="243" t="n"/>
      <c r="C1710" s="243" t="n"/>
      <c r="D1710" s="243" t="n"/>
      <c r="E1710" s="243" t="n"/>
      <c r="F1710" s="243" t="n"/>
      <c r="G1710" s="243" t="n"/>
      <c r="H1710" s="362" t="n"/>
      <c r="I1710" s="243" t="n"/>
      <c r="J1710" s="243" t="n"/>
      <c r="K1710" s="244" t="n"/>
      <c r="L1710" s="78" t="n"/>
    </row>
    <row r="1711" ht="22" customHeight="1" s="452">
      <c r="A1711" s="359" t="n"/>
      <c r="B1711" s="243" t="n"/>
      <c r="C1711" s="243" t="n"/>
      <c r="D1711" s="243" t="n"/>
      <c r="E1711" s="243" t="n"/>
      <c r="F1711" s="243" t="n"/>
      <c r="G1711" s="243" t="n"/>
      <c r="H1711" s="362" t="n"/>
      <c r="I1711" s="243" t="n"/>
      <c r="J1711" s="243" t="n"/>
      <c r="K1711" s="244" t="n"/>
      <c r="L1711" s="78" t="n"/>
    </row>
    <row r="1712" ht="22" customHeight="1" s="452">
      <c r="A1712" s="359" t="n"/>
      <c r="B1712" s="243" t="n"/>
      <c r="C1712" s="243" t="n"/>
      <c r="D1712" s="243" t="n"/>
      <c r="E1712" s="243" t="n"/>
      <c r="F1712" s="243" t="n"/>
      <c r="G1712" s="243" t="n"/>
      <c r="H1712" s="362" t="n"/>
      <c r="I1712" s="243" t="n"/>
      <c r="J1712" s="243" t="n"/>
      <c r="K1712" s="244" t="n"/>
      <c r="L1712" s="78" t="n"/>
    </row>
    <row r="1713" ht="22" customHeight="1" s="452">
      <c r="A1713" s="359" t="n"/>
      <c r="B1713" s="243" t="n"/>
      <c r="C1713" s="243" t="n"/>
      <c r="D1713" s="243" t="n"/>
      <c r="E1713" s="243" t="n"/>
      <c r="F1713" s="243" t="n"/>
      <c r="G1713" s="243" t="n"/>
      <c r="H1713" s="362" t="n"/>
      <c r="I1713" s="243" t="n"/>
      <c r="J1713" s="243" t="n"/>
      <c r="K1713" s="244" t="n"/>
      <c r="L1713" s="78" t="n"/>
    </row>
    <row r="1714" ht="22" customHeight="1" s="452">
      <c r="A1714" s="359" t="n"/>
      <c r="B1714" s="243" t="n"/>
      <c r="C1714" s="243" t="n"/>
      <c r="D1714" s="243" t="n"/>
      <c r="E1714" s="243" t="n"/>
      <c r="F1714" s="243" t="n"/>
      <c r="G1714" s="243" t="n"/>
      <c r="H1714" s="362" t="n"/>
      <c r="I1714" s="243" t="n"/>
      <c r="J1714" s="243" t="n"/>
      <c r="K1714" s="244" t="n"/>
      <c r="L1714" s="78" t="n"/>
    </row>
    <row r="1715" ht="22" customHeight="1" s="452">
      <c r="A1715" s="359" t="n"/>
      <c r="B1715" s="243" t="n"/>
      <c r="C1715" s="243" t="n"/>
      <c r="D1715" s="243" t="n"/>
      <c r="E1715" s="243" t="n"/>
      <c r="F1715" s="243" t="n"/>
      <c r="G1715" s="243" t="n"/>
      <c r="H1715" s="362" t="n"/>
      <c r="I1715" s="243" t="n"/>
      <c r="J1715" s="243" t="n"/>
      <c r="K1715" s="244" t="n"/>
      <c r="L1715" s="78" t="n"/>
    </row>
    <row r="1716" ht="22" customHeight="1" s="452">
      <c r="A1716" s="359" t="n"/>
      <c r="B1716" s="243" t="n"/>
      <c r="C1716" s="243" t="n"/>
      <c r="D1716" s="243" t="n"/>
      <c r="E1716" s="243" t="n"/>
      <c r="F1716" s="243" t="n"/>
      <c r="G1716" s="243" t="n"/>
      <c r="H1716" s="362" t="n"/>
      <c r="I1716" s="243" t="n"/>
      <c r="J1716" s="243" t="n"/>
      <c r="K1716" s="244" t="n"/>
      <c r="L1716" s="78" t="n"/>
    </row>
    <row r="1717" ht="22" customHeight="1" s="452">
      <c r="A1717" s="359" t="n"/>
      <c r="B1717" s="243" t="n"/>
      <c r="C1717" s="243" t="n"/>
      <c r="D1717" s="243" t="n"/>
      <c r="E1717" s="243" t="n"/>
      <c r="F1717" s="243" t="n"/>
      <c r="G1717" s="243" t="n"/>
      <c r="H1717" s="362" t="n"/>
      <c r="I1717" s="243" t="n"/>
      <c r="J1717" s="243" t="n"/>
      <c r="K1717" s="244" t="n"/>
      <c r="L1717" s="78" t="n"/>
    </row>
    <row r="1718" ht="22" customHeight="1" s="452">
      <c r="A1718" s="359" t="n"/>
      <c r="B1718" s="243" t="n"/>
      <c r="C1718" s="243" t="n"/>
      <c r="D1718" s="243" t="n"/>
      <c r="E1718" s="243" t="n"/>
      <c r="F1718" s="243" t="n"/>
      <c r="G1718" s="243" t="n"/>
      <c r="H1718" s="362" t="n"/>
      <c r="I1718" s="243" t="n"/>
      <c r="J1718" s="243" t="n"/>
      <c r="K1718" s="244" t="n"/>
      <c r="L1718" s="78" t="n"/>
    </row>
    <row r="1719" ht="22" customHeight="1" s="452">
      <c r="A1719" s="359" t="n"/>
      <c r="B1719" s="243" t="n"/>
      <c r="C1719" s="243" t="n"/>
      <c r="D1719" s="243" t="n"/>
      <c r="E1719" s="243" t="n"/>
      <c r="F1719" s="243" t="n"/>
      <c r="G1719" s="243" t="n"/>
      <c r="H1719" s="362" t="n"/>
      <c r="I1719" s="243" t="n"/>
      <c r="J1719" s="243" t="n"/>
      <c r="K1719" s="244" t="n"/>
      <c r="L1719" s="78" t="n"/>
    </row>
    <row r="1720" ht="22" customHeight="1" s="452">
      <c r="A1720" s="359" t="n"/>
      <c r="B1720" s="243" t="n"/>
      <c r="C1720" s="243" t="n"/>
      <c r="D1720" s="243" t="n"/>
      <c r="E1720" s="243" t="n"/>
      <c r="F1720" s="243" t="n"/>
      <c r="G1720" s="243" t="n"/>
      <c r="H1720" s="362" t="n"/>
      <c r="I1720" s="243" t="n"/>
      <c r="J1720" s="243" t="n"/>
      <c r="K1720" s="244" t="n"/>
      <c r="L1720" s="78" t="n"/>
    </row>
    <row r="1721" ht="22" customHeight="1" s="452">
      <c r="A1721" s="359" t="n"/>
      <c r="B1721" s="243" t="n"/>
      <c r="C1721" s="243" t="n"/>
      <c r="D1721" s="243" t="n"/>
      <c r="E1721" s="243" t="n"/>
      <c r="F1721" s="243" t="n"/>
      <c r="G1721" s="243" t="n"/>
      <c r="H1721" s="362" t="n"/>
      <c r="I1721" s="243" t="n"/>
      <c r="J1721" s="243" t="n"/>
      <c r="K1721" s="244" t="n"/>
      <c r="L1721" s="78" t="n"/>
    </row>
    <row r="1722" ht="22" customHeight="1" s="452">
      <c r="A1722" s="359" t="n"/>
      <c r="B1722" s="243" t="n"/>
      <c r="C1722" s="243" t="n"/>
      <c r="D1722" s="243" t="n"/>
      <c r="E1722" s="243" t="n"/>
      <c r="F1722" s="243" t="n"/>
      <c r="G1722" s="243" t="n"/>
      <c r="H1722" s="362" t="n"/>
      <c r="I1722" s="243" t="n"/>
      <c r="J1722" s="243" t="n"/>
      <c r="K1722" s="244" t="n"/>
      <c r="L1722" s="78" t="n"/>
    </row>
    <row r="1723" ht="22" customHeight="1" s="452">
      <c r="A1723" s="359" t="n"/>
      <c r="B1723" s="243" t="n"/>
      <c r="C1723" s="243" t="n"/>
      <c r="D1723" s="243" t="n"/>
      <c r="E1723" s="243" t="n"/>
      <c r="F1723" s="243" t="n"/>
      <c r="G1723" s="243" t="n"/>
      <c r="H1723" s="362" t="n"/>
      <c r="I1723" s="243" t="n"/>
      <c r="J1723" s="243" t="n"/>
      <c r="K1723" s="244" t="n"/>
      <c r="L1723" s="78" t="n"/>
    </row>
    <row r="1724" ht="22" customHeight="1" s="452">
      <c r="A1724" s="359" t="n"/>
      <c r="B1724" s="243" t="n"/>
      <c r="C1724" s="243" t="n"/>
      <c r="D1724" s="243" t="n"/>
      <c r="E1724" s="243" t="n"/>
      <c r="F1724" s="243" t="n"/>
      <c r="G1724" s="243" t="n"/>
      <c r="H1724" s="362" t="n"/>
      <c r="I1724" s="243" t="n"/>
      <c r="J1724" s="243" t="n"/>
      <c r="K1724" s="244" t="n"/>
      <c r="L1724" s="78" t="n"/>
    </row>
    <row r="1725" ht="22" customHeight="1" s="452">
      <c r="A1725" s="359" t="n"/>
      <c r="B1725" s="243" t="n"/>
      <c r="C1725" s="243" t="n"/>
      <c r="D1725" s="243" t="n"/>
      <c r="E1725" s="243" t="n"/>
      <c r="F1725" s="243" t="n"/>
      <c r="G1725" s="243" t="n"/>
      <c r="H1725" s="362" t="n"/>
      <c r="I1725" s="243" t="n"/>
      <c r="J1725" s="243" t="n"/>
      <c r="K1725" s="244" t="n"/>
      <c r="L1725" s="78" t="n"/>
    </row>
    <row r="1726" ht="22" customHeight="1" s="452">
      <c r="A1726" s="359" t="n"/>
      <c r="B1726" s="243" t="n"/>
      <c r="C1726" s="243" t="n"/>
      <c r="D1726" s="243" t="n"/>
      <c r="E1726" s="243" t="n"/>
      <c r="F1726" s="243" t="n"/>
      <c r="G1726" s="243" t="n"/>
      <c r="H1726" s="362" t="n"/>
      <c r="I1726" s="243" t="n"/>
      <c r="J1726" s="243" t="n"/>
      <c r="K1726" s="244" t="n"/>
      <c r="L1726" s="78" t="n"/>
    </row>
    <row r="1727" ht="22" customHeight="1" s="452">
      <c r="A1727" s="359" t="n"/>
      <c r="B1727" s="243" t="n"/>
      <c r="C1727" s="243" t="n"/>
      <c r="D1727" s="243" t="n"/>
      <c r="E1727" s="243" t="n"/>
      <c r="F1727" s="243" t="n"/>
      <c r="G1727" s="243" t="n"/>
      <c r="H1727" s="362" t="n"/>
      <c r="I1727" s="243" t="n"/>
      <c r="J1727" s="243" t="n"/>
      <c r="K1727" s="244" t="n"/>
      <c r="L1727" s="78" t="n"/>
    </row>
    <row r="1728" ht="22" customHeight="1" s="452">
      <c r="A1728" s="359" t="n"/>
      <c r="B1728" s="243" t="n"/>
      <c r="C1728" s="243" t="n"/>
      <c r="D1728" s="243" t="n"/>
      <c r="E1728" s="243" t="n"/>
      <c r="F1728" s="243" t="n"/>
      <c r="G1728" s="243" t="n"/>
      <c r="H1728" s="362" t="n"/>
      <c r="I1728" s="243" t="n"/>
      <c r="J1728" s="243" t="n"/>
      <c r="K1728" s="244" t="n"/>
      <c r="L1728" s="78" t="n"/>
    </row>
    <row r="1729" ht="22" customHeight="1" s="452">
      <c r="A1729" s="359" t="n"/>
      <c r="B1729" s="243" t="n"/>
      <c r="C1729" s="243" t="n"/>
      <c r="D1729" s="243" t="n"/>
      <c r="E1729" s="243" t="n"/>
      <c r="F1729" s="243" t="n"/>
      <c r="G1729" s="243" t="n"/>
      <c r="H1729" s="362" t="n"/>
      <c r="I1729" s="243" t="n"/>
      <c r="J1729" s="243" t="n"/>
      <c r="K1729" s="244" t="n"/>
      <c r="L1729" s="78" t="n"/>
    </row>
    <row r="1730" ht="22" customHeight="1" s="452">
      <c r="A1730" s="359" t="n"/>
      <c r="B1730" s="243" t="n"/>
      <c r="C1730" s="243" t="n"/>
      <c r="D1730" s="243" t="n"/>
      <c r="E1730" s="243" t="n"/>
      <c r="F1730" s="243" t="n"/>
      <c r="G1730" s="243" t="n"/>
      <c r="H1730" s="362" t="n"/>
      <c r="I1730" s="243" t="n"/>
      <c r="J1730" s="243" t="n"/>
      <c r="K1730" s="244" t="n"/>
      <c r="L1730" s="78" t="n"/>
    </row>
    <row r="1731" ht="22" customHeight="1" s="452">
      <c r="A1731" s="359" t="n"/>
      <c r="B1731" s="243" t="n"/>
      <c r="C1731" s="243" t="n"/>
      <c r="D1731" s="243" t="n"/>
      <c r="E1731" s="243" t="n"/>
      <c r="F1731" s="243" t="n"/>
      <c r="G1731" s="243" t="n"/>
      <c r="H1731" s="362" t="n"/>
      <c r="I1731" s="243" t="n"/>
      <c r="J1731" s="243" t="n"/>
      <c r="K1731" s="244" t="n"/>
      <c r="L1731" s="78" t="n"/>
    </row>
    <row r="1732" ht="22" customHeight="1" s="452">
      <c r="A1732" s="359" t="n"/>
      <c r="B1732" s="243" t="n"/>
      <c r="C1732" s="243" t="n"/>
      <c r="D1732" s="243" t="n"/>
      <c r="E1732" s="243" t="n"/>
      <c r="F1732" s="243" t="n"/>
      <c r="G1732" s="243" t="n"/>
      <c r="H1732" s="362" t="n"/>
      <c r="I1732" s="243" t="n"/>
      <c r="J1732" s="243" t="n"/>
      <c r="K1732" s="244" t="n"/>
      <c r="L1732" s="78" t="n"/>
    </row>
    <row r="1733" ht="22" customHeight="1" s="452">
      <c r="A1733" s="359" t="n"/>
      <c r="B1733" s="243" t="n"/>
      <c r="C1733" s="243" t="n"/>
      <c r="D1733" s="243" t="n"/>
      <c r="E1733" s="243" t="n"/>
      <c r="F1733" s="243" t="n"/>
      <c r="G1733" s="243" t="n"/>
      <c r="H1733" s="362" t="n"/>
      <c r="I1733" s="243" t="n"/>
      <c r="J1733" s="243" t="n"/>
      <c r="K1733" s="244" t="n"/>
      <c r="L1733" s="78" t="n"/>
    </row>
    <row r="1734" ht="22" customHeight="1" s="452">
      <c r="A1734" s="359" t="n"/>
      <c r="B1734" s="243" t="n"/>
      <c r="C1734" s="243" t="n"/>
      <c r="D1734" s="243" t="n"/>
      <c r="E1734" s="243" t="n"/>
      <c r="F1734" s="243" t="n"/>
      <c r="G1734" s="243" t="n"/>
      <c r="H1734" s="362" t="n"/>
      <c r="I1734" s="243" t="n"/>
      <c r="J1734" s="243" t="n"/>
      <c r="K1734" s="244" t="n"/>
      <c r="L1734" s="78" t="n"/>
    </row>
    <row r="1735" ht="22" customHeight="1" s="452">
      <c r="A1735" s="359" t="n"/>
      <c r="B1735" s="243" t="n"/>
      <c r="C1735" s="243" t="n"/>
      <c r="D1735" s="243" t="n"/>
      <c r="E1735" s="243" t="n"/>
      <c r="F1735" s="243" t="n"/>
      <c r="G1735" s="243" t="n"/>
      <c r="H1735" s="362" t="n"/>
      <c r="I1735" s="243" t="n"/>
      <c r="J1735" s="243" t="n"/>
      <c r="K1735" s="244" t="n"/>
      <c r="L1735" s="78" t="n"/>
    </row>
    <row r="1736" ht="22" customHeight="1" s="452">
      <c r="A1736" s="359" t="n"/>
      <c r="B1736" s="243" t="n"/>
      <c r="C1736" s="243" t="n"/>
      <c r="D1736" s="243" t="n"/>
      <c r="E1736" s="243" t="n"/>
      <c r="F1736" s="243" t="n"/>
      <c r="G1736" s="243" t="n"/>
      <c r="H1736" s="362" t="n"/>
      <c r="I1736" s="243" t="n"/>
      <c r="J1736" s="243" t="n"/>
      <c r="K1736" s="244" t="n"/>
      <c r="L1736" s="78" t="n"/>
    </row>
    <row r="1737" ht="22" customHeight="1" s="452">
      <c r="A1737" s="359" t="n"/>
      <c r="B1737" s="243" t="n"/>
      <c r="C1737" s="243" t="n"/>
      <c r="D1737" s="243" t="n"/>
      <c r="E1737" s="243" t="n"/>
      <c r="F1737" s="243" t="n"/>
      <c r="G1737" s="243" t="n"/>
      <c r="H1737" s="362" t="n"/>
      <c r="I1737" s="243" t="n"/>
      <c r="J1737" s="243" t="n"/>
      <c r="K1737" s="244" t="n"/>
      <c r="L1737" s="78" t="n"/>
    </row>
    <row r="1738" ht="22" customHeight="1" s="452">
      <c r="A1738" s="359" t="n"/>
      <c r="B1738" s="243" t="n"/>
      <c r="C1738" s="243" t="n"/>
      <c r="D1738" s="243" t="n"/>
      <c r="E1738" s="243" t="n"/>
      <c r="F1738" s="243" t="n"/>
      <c r="G1738" s="243" t="n"/>
      <c r="H1738" s="362" t="n"/>
      <c r="I1738" s="243" t="n"/>
      <c r="J1738" s="243" t="n"/>
      <c r="K1738" s="244" t="n"/>
      <c r="L1738" s="78" t="n"/>
    </row>
    <row r="1739" ht="22" customHeight="1" s="452">
      <c r="A1739" s="359" t="n"/>
      <c r="B1739" s="243" t="n"/>
      <c r="C1739" s="243" t="n"/>
      <c r="D1739" s="243" t="n"/>
      <c r="E1739" s="243" t="n"/>
      <c r="F1739" s="243" t="n"/>
      <c r="G1739" s="243" t="n"/>
      <c r="H1739" s="362" t="n"/>
      <c r="I1739" s="243" t="n"/>
      <c r="J1739" s="243" t="n"/>
      <c r="K1739" s="244" t="n"/>
      <c r="L1739" s="78" t="n"/>
    </row>
    <row r="1740" ht="22" customHeight="1" s="452">
      <c r="A1740" s="359" t="n"/>
      <c r="B1740" s="243" t="n"/>
      <c r="C1740" s="243" t="n"/>
      <c r="D1740" s="243" t="n"/>
      <c r="E1740" s="243" t="n"/>
      <c r="F1740" s="243" t="n"/>
      <c r="G1740" s="243" t="n"/>
      <c r="H1740" s="362" t="n"/>
      <c r="I1740" s="243" t="n"/>
      <c r="J1740" s="243" t="n"/>
      <c r="K1740" s="244" t="n"/>
      <c r="L1740" s="78" t="n"/>
    </row>
    <row r="1741" ht="22" customHeight="1" s="452">
      <c r="A1741" s="359" t="n"/>
      <c r="B1741" s="243" t="n"/>
      <c r="C1741" s="243" t="n"/>
      <c r="D1741" s="243" t="n"/>
      <c r="E1741" s="243" t="n"/>
      <c r="F1741" s="243" t="n"/>
      <c r="G1741" s="243" t="n"/>
      <c r="H1741" s="362" t="n"/>
      <c r="I1741" s="243" t="n"/>
      <c r="J1741" s="243" t="n"/>
      <c r="K1741" s="244" t="n"/>
      <c r="L1741" s="78" t="n"/>
    </row>
    <row r="1742" ht="22" customHeight="1" s="452">
      <c r="A1742" s="359" t="n"/>
      <c r="B1742" s="243" t="n"/>
      <c r="C1742" s="243" t="n"/>
      <c r="D1742" s="243" t="n"/>
      <c r="E1742" s="243" t="n"/>
      <c r="F1742" s="243" t="n"/>
      <c r="G1742" s="243" t="n"/>
      <c r="H1742" s="362" t="n"/>
      <c r="I1742" s="243" t="n"/>
      <c r="J1742" s="243" t="n"/>
      <c r="K1742" s="244" t="n"/>
      <c r="L1742" s="78" t="n"/>
    </row>
    <row r="1743" ht="22" customHeight="1" s="452">
      <c r="A1743" s="359" t="n"/>
      <c r="B1743" s="243" t="n"/>
      <c r="C1743" s="243" t="n"/>
      <c r="D1743" s="243" t="n"/>
      <c r="E1743" s="243" t="n"/>
      <c r="F1743" s="243" t="n"/>
      <c r="G1743" s="243" t="n"/>
      <c r="H1743" s="362" t="n"/>
      <c r="I1743" s="243" t="n"/>
      <c r="J1743" s="243" t="n"/>
      <c r="K1743" s="244" t="n"/>
      <c r="L1743" s="78" t="n"/>
    </row>
    <row r="1744" ht="22" customHeight="1" s="452">
      <c r="A1744" s="359" t="n"/>
      <c r="B1744" s="243" t="n"/>
      <c r="C1744" s="243" t="n"/>
      <c r="D1744" s="243" t="n"/>
      <c r="E1744" s="243" t="n"/>
      <c r="F1744" s="243" t="n"/>
      <c r="G1744" s="243" t="n"/>
      <c r="H1744" s="362" t="n"/>
      <c r="I1744" s="243" t="n"/>
      <c r="J1744" s="243" t="n"/>
      <c r="K1744" s="244" t="n"/>
      <c r="L1744" s="78" t="n"/>
    </row>
    <row r="1745" ht="22" customHeight="1" s="452">
      <c r="A1745" s="359" t="n"/>
      <c r="B1745" s="243" t="n"/>
      <c r="C1745" s="243" t="n"/>
      <c r="D1745" s="243" t="n"/>
      <c r="E1745" s="243" t="n"/>
      <c r="F1745" s="243" t="n"/>
      <c r="G1745" s="243" t="n"/>
      <c r="H1745" s="362" t="n"/>
      <c r="I1745" s="243" t="n"/>
      <c r="J1745" s="243" t="n"/>
      <c r="K1745" s="244" t="n"/>
      <c r="L1745" s="78" t="n"/>
    </row>
    <row r="1746" ht="22" customHeight="1" s="452">
      <c r="A1746" s="359" t="n"/>
      <c r="B1746" s="243" t="n"/>
      <c r="C1746" s="243" t="n"/>
      <c r="D1746" s="243" t="n"/>
      <c r="E1746" s="243" t="n"/>
      <c r="F1746" s="243" t="n"/>
      <c r="G1746" s="243" t="n"/>
      <c r="H1746" s="362" t="n"/>
      <c r="I1746" s="243" t="n"/>
      <c r="J1746" s="243" t="n"/>
      <c r="K1746" s="244" t="n"/>
      <c r="L1746" s="78" t="n"/>
    </row>
    <row r="1747" ht="22" customHeight="1" s="452">
      <c r="A1747" s="359" t="n"/>
      <c r="B1747" s="243" t="n"/>
      <c r="C1747" s="243" t="n"/>
      <c r="D1747" s="243" t="n"/>
      <c r="E1747" s="243" t="n"/>
      <c r="F1747" s="243" t="n"/>
      <c r="G1747" s="243" t="n"/>
      <c r="H1747" s="362" t="n"/>
      <c r="I1747" s="243" t="n"/>
      <c r="J1747" s="243" t="n"/>
      <c r="K1747" s="244" t="n"/>
      <c r="L1747" s="78" t="n"/>
    </row>
    <row r="1748" ht="22" customHeight="1" s="452">
      <c r="A1748" s="359" t="n"/>
      <c r="B1748" s="243" t="n"/>
      <c r="C1748" s="243" t="n"/>
      <c r="D1748" s="243" t="n"/>
      <c r="E1748" s="243" t="n"/>
      <c r="F1748" s="243" t="n"/>
      <c r="G1748" s="243" t="n"/>
      <c r="H1748" s="362" t="n"/>
      <c r="I1748" s="243" t="n"/>
      <c r="J1748" s="243" t="n"/>
      <c r="K1748" s="244" t="n"/>
      <c r="L1748" s="78" t="n"/>
    </row>
    <row r="1749" ht="22" customHeight="1" s="452">
      <c r="A1749" s="359" t="n"/>
      <c r="B1749" s="243" t="n"/>
      <c r="C1749" s="243" t="n"/>
      <c r="D1749" s="243" t="n"/>
      <c r="E1749" s="243" t="n"/>
      <c r="F1749" s="243" t="n"/>
      <c r="G1749" s="243" t="n"/>
      <c r="H1749" s="362" t="n"/>
      <c r="I1749" s="243" t="n"/>
      <c r="J1749" s="243" t="n"/>
      <c r="K1749" s="244" t="n"/>
      <c r="L1749" s="78" t="n"/>
    </row>
    <row r="1750" ht="22" customHeight="1" s="452">
      <c r="A1750" s="359" t="n"/>
      <c r="B1750" s="243" t="n"/>
      <c r="C1750" s="243" t="n"/>
      <c r="D1750" s="243" t="n"/>
      <c r="E1750" s="243" t="n"/>
      <c r="F1750" s="243" t="n"/>
      <c r="G1750" s="243" t="n"/>
      <c r="H1750" s="362" t="n"/>
      <c r="I1750" s="243" t="n"/>
      <c r="J1750" s="243" t="n"/>
      <c r="K1750" s="244" t="n"/>
      <c r="L1750" s="78" t="n"/>
    </row>
    <row r="1751" ht="22" customHeight="1" s="452">
      <c r="A1751" s="359" t="n"/>
      <c r="B1751" s="243" t="n"/>
      <c r="C1751" s="243" t="n"/>
      <c r="D1751" s="243" t="n"/>
      <c r="E1751" s="243" t="n"/>
      <c r="F1751" s="243" t="n"/>
      <c r="G1751" s="243" t="n"/>
      <c r="H1751" s="362" t="n"/>
      <c r="I1751" s="243" t="n"/>
      <c r="J1751" s="243" t="n"/>
      <c r="K1751" s="244" t="n"/>
      <c r="L1751" s="78" t="n"/>
    </row>
    <row r="1752" ht="22" customHeight="1" s="452">
      <c r="A1752" s="359" t="n"/>
      <c r="B1752" s="243" t="n"/>
      <c r="C1752" s="243" t="n"/>
      <c r="D1752" s="243" t="n"/>
      <c r="E1752" s="243" t="n"/>
      <c r="F1752" s="243" t="n"/>
      <c r="G1752" s="243" t="n"/>
      <c r="H1752" s="362" t="n"/>
      <c r="I1752" s="243" t="n"/>
      <c r="J1752" s="243" t="n"/>
      <c r="K1752" s="244" t="n"/>
      <c r="L1752" s="78" t="n"/>
    </row>
    <row r="1753" ht="22" customHeight="1" s="452">
      <c r="A1753" s="359" t="n"/>
      <c r="B1753" s="243" t="n"/>
      <c r="C1753" s="243" t="n"/>
      <c r="D1753" s="243" t="n"/>
      <c r="E1753" s="243" t="n"/>
      <c r="F1753" s="243" t="n"/>
      <c r="G1753" s="243" t="n"/>
      <c r="H1753" s="362" t="n"/>
      <c r="I1753" s="243" t="n"/>
      <c r="J1753" s="243" t="n"/>
      <c r="K1753" s="244" t="n"/>
      <c r="L1753" s="78" t="n"/>
    </row>
    <row r="1754" ht="22" customHeight="1" s="452">
      <c r="A1754" s="359" t="n"/>
      <c r="B1754" s="243" t="n"/>
      <c r="C1754" s="243" t="n"/>
      <c r="D1754" s="243" t="n"/>
      <c r="E1754" s="243" t="n"/>
      <c r="F1754" s="243" t="n"/>
      <c r="G1754" s="243" t="n"/>
      <c r="H1754" s="362" t="n"/>
      <c r="I1754" s="243" t="n"/>
      <c r="J1754" s="243" t="n"/>
      <c r="K1754" s="244" t="n"/>
      <c r="L1754" s="78" t="n"/>
    </row>
    <row r="1755" ht="22" customHeight="1" s="452">
      <c r="A1755" s="359" t="n"/>
      <c r="B1755" s="243" t="n"/>
      <c r="C1755" s="243" t="n"/>
      <c r="D1755" s="243" t="n"/>
      <c r="E1755" s="243" t="n"/>
      <c r="F1755" s="243" t="n"/>
      <c r="G1755" s="243" t="n"/>
      <c r="H1755" s="362" t="n"/>
      <c r="I1755" s="243" t="n"/>
      <c r="J1755" s="243" t="n"/>
      <c r="K1755" s="244" t="n"/>
      <c r="L1755" s="78" t="n"/>
    </row>
    <row r="1756" ht="22" customHeight="1" s="452">
      <c r="A1756" s="359" t="n"/>
      <c r="B1756" s="243" t="n"/>
      <c r="C1756" s="243" t="n"/>
      <c r="D1756" s="243" t="n"/>
      <c r="E1756" s="243" t="n"/>
      <c r="F1756" s="243" t="n"/>
      <c r="G1756" s="243" t="n"/>
      <c r="H1756" s="362" t="n"/>
      <c r="I1756" s="243" t="n"/>
      <c r="J1756" s="243" t="n"/>
      <c r="K1756" s="244" t="n"/>
      <c r="L1756" s="78" t="n"/>
    </row>
    <row r="1757" ht="22" customHeight="1" s="452">
      <c r="A1757" s="359" t="n"/>
      <c r="B1757" s="243" t="n"/>
      <c r="C1757" s="243" t="n"/>
      <c r="D1757" s="243" t="n"/>
      <c r="E1757" s="243" t="n"/>
      <c r="F1757" s="243" t="n"/>
      <c r="G1757" s="243" t="n"/>
      <c r="H1757" s="362" t="n"/>
      <c r="I1757" s="243" t="n"/>
      <c r="J1757" s="243" t="n"/>
      <c r="K1757" s="244" t="n"/>
      <c r="L1757" s="78" t="n"/>
    </row>
    <row r="1758" ht="22" customHeight="1" s="452">
      <c r="A1758" s="359" t="n"/>
      <c r="B1758" s="243" t="n"/>
      <c r="C1758" s="243" t="n"/>
      <c r="D1758" s="243" t="n"/>
      <c r="E1758" s="243" t="n"/>
      <c r="F1758" s="243" t="n"/>
      <c r="G1758" s="243" t="n"/>
      <c r="H1758" s="362" t="n"/>
      <c r="I1758" s="243" t="n"/>
      <c r="J1758" s="243" t="n"/>
      <c r="K1758" s="244" t="n"/>
      <c r="L1758" s="78" t="n"/>
    </row>
    <row r="1759" ht="22" customHeight="1" s="452">
      <c r="A1759" s="359" t="n"/>
      <c r="B1759" s="243" t="n"/>
      <c r="C1759" s="243" t="n"/>
      <c r="D1759" s="243" t="n"/>
      <c r="E1759" s="243" t="n"/>
      <c r="F1759" s="243" t="n"/>
      <c r="G1759" s="243" t="n"/>
      <c r="H1759" s="362" t="n"/>
      <c r="I1759" s="243" t="n"/>
      <c r="J1759" s="243" t="n"/>
      <c r="K1759" s="244" t="n"/>
      <c r="L1759" s="78" t="n"/>
    </row>
    <row r="1760" ht="22" customHeight="1" s="452">
      <c r="A1760" s="359" t="n"/>
      <c r="B1760" s="243" t="n"/>
      <c r="C1760" s="243" t="n"/>
      <c r="D1760" s="243" t="n"/>
      <c r="E1760" s="243" t="n"/>
      <c r="F1760" s="243" t="n"/>
      <c r="G1760" s="243" t="n"/>
      <c r="H1760" s="362" t="n"/>
      <c r="I1760" s="243" t="n"/>
      <c r="J1760" s="243" t="n"/>
      <c r="K1760" s="244" t="n"/>
      <c r="L1760" s="78" t="n"/>
    </row>
    <row r="1761" ht="22" customHeight="1" s="452">
      <c r="A1761" s="359" t="n"/>
      <c r="B1761" s="243" t="n"/>
      <c r="C1761" s="243" t="n"/>
      <c r="D1761" s="243" t="n"/>
      <c r="E1761" s="243" t="n"/>
      <c r="F1761" s="243" t="n"/>
      <c r="G1761" s="243" t="n"/>
      <c r="H1761" s="362" t="n"/>
      <c r="I1761" s="243" t="n"/>
      <c r="J1761" s="243" t="n"/>
      <c r="K1761" s="244" t="n"/>
      <c r="L1761" s="78" t="n"/>
    </row>
    <row r="1762" ht="22" customHeight="1" s="452">
      <c r="A1762" s="359" t="n"/>
      <c r="B1762" s="243" t="n"/>
      <c r="C1762" s="243" t="n"/>
      <c r="D1762" s="243" t="n"/>
      <c r="E1762" s="243" t="n"/>
      <c r="F1762" s="243" t="n"/>
      <c r="G1762" s="243" t="n"/>
      <c r="H1762" s="362" t="n"/>
      <c r="I1762" s="243" t="n"/>
      <c r="J1762" s="243" t="n"/>
      <c r="K1762" s="244" t="n"/>
      <c r="L1762" s="78" t="n"/>
    </row>
    <row r="1763" ht="22" customHeight="1" s="452">
      <c r="A1763" s="359" t="n"/>
      <c r="B1763" s="243" t="n"/>
      <c r="C1763" s="243" t="n"/>
      <c r="D1763" s="243" t="n"/>
      <c r="E1763" s="243" t="n"/>
      <c r="F1763" s="243" t="n"/>
      <c r="G1763" s="243" t="n"/>
      <c r="H1763" s="362" t="n"/>
      <c r="I1763" s="243" t="n"/>
      <c r="J1763" s="243" t="n"/>
      <c r="K1763" s="244" t="n"/>
      <c r="L1763" s="78" t="n"/>
    </row>
    <row r="1764" ht="22" customHeight="1" s="452">
      <c r="A1764" s="359" t="n"/>
      <c r="B1764" s="243" t="n"/>
      <c r="C1764" s="243" t="n"/>
      <c r="D1764" s="243" t="n"/>
      <c r="E1764" s="243" t="n"/>
      <c r="F1764" s="243" t="n"/>
      <c r="G1764" s="243" t="n"/>
      <c r="H1764" s="362" t="n"/>
      <c r="I1764" s="243" t="n"/>
      <c r="J1764" s="243" t="n"/>
      <c r="K1764" s="244" t="n"/>
      <c r="L1764" s="78" t="n"/>
    </row>
    <row r="1765" ht="22" customHeight="1" s="452">
      <c r="A1765" s="359" t="n"/>
      <c r="B1765" s="243" t="n"/>
      <c r="C1765" s="243" t="n"/>
      <c r="D1765" s="243" t="n"/>
      <c r="E1765" s="243" t="n"/>
      <c r="F1765" s="243" t="n"/>
      <c r="G1765" s="243" t="n"/>
      <c r="H1765" s="362" t="n"/>
      <c r="I1765" s="243" t="n"/>
      <c r="J1765" s="243" t="n"/>
      <c r="K1765" s="244" t="n"/>
      <c r="L1765" s="78" t="n"/>
    </row>
    <row r="1766" ht="22" customHeight="1" s="452">
      <c r="A1766" s="359" t="n"/>
      <c r="B1766" s="243" t="n"/>
      <c r="C1766" s="243" t="n"/>
      <c r="D1766" s="243" t="n"/>
      <c r="E1766" s="243" t="n"/>
      <c r="F1766" s="243" t="n"/>
      <c r="G1766" s="243" t="n"/>
      <c r="H1766" s="362" t="n"/>
      <c r="I1766" s="243" t="n"/>
      <c r="J1766" s="243" t="n"/>
      <c r="K1766" s="244" t="n"/>
      <c r="L1766" s="78" t="n"/>
    </row>
    <row r="1767" ht="22" customHeight="1" s="452">
      <c r="A1767" s="359" t="n"/>
      <c r="B1767" s="243" t="n"/>
      <c r="C1767" s="243" t="n"/>
      <c r="D1767" s="243" t="n"/>
      <c r="E1767" s="243" t="n"/>
      <c r="F1767" s="243" t="n"/>
      <c r="G1767" s="243" t="n"/>
      <c r="H1767" s="362" t="n"/>
      <c r="I1767" s="243" t="n"/>
      <c r="J1767" s="243" t="n"/>
      <c r="K1767" s="244" t="n"/>
      <c r="L1767" s="78" t="n"/>
    </row>
    <row r="1768" ht="22" customHeight="1" s="452">
      <c r="A1768" s="359" t="n"/>
      <c r="B1768" s="243" t="n"/>
      <c r="C1768" s="243" t="n"/>
      <c r="D1768" s="243" t="n"/>
      <c r="E1768" s="243" t="n"/>
      <c r="F1768" s="243" t="n"/>
      <c r="G1768" s="243" t="n"/>
      <c r="H1768" s="362" t="n"/>
      <c r="I1768" s="243" t="n"/>
      <c r="J1768" s="243" t="n"/>
      <c r="K1768" s="244" t="n"/>
      <c r="L1768" s="78" t="n"/>
    </row>
    <row r="1769" ht="22" customHeight="1" s="452">
      <c r="A1769" s="359" t="n"/>
      <c r="B1769" s="243" t="n"/>
      <c r="C1769" s="243" t="n"/>
      <c r="D1769" s="243" t="n"/>
      <c r="E1769" s="243" t="n"/>
      <c r="F1769" s="243" t="n"/>
      <c r="G1769" s="243" t="n"/>
      <c r="H1769" s="362" t="n"/>
      <c r="I1769" s="243" t="n"/>
      <c r="J1769" s="243" t="n"/>
      <c r="K1769" s="244" t="n"/>
      <c r="L1769" s="78" t="n"/>
    </row>
    <row r="1770" ht="22" customHeight="1" s="452">
      <c r="A1770" s="359" t="n"/>
      <c r="B1770" s="243" t="n"/>
      <c r="C1770" s="243" t="n"/>
      <c r="D1770" s="243" t="n"/>
      <c r="E1770" s="243" t="n"/>
      <c r="F1770" s="243" t="n"/>
      <c r="G1770" s="243" t="n"/>
      <c r="H1770" s="362" t="n"/>
      <c r="I1770" s="243" t="n"/>
      <c r="J1770" s="243" t="n"/>
      <c r="K1770" s="244" t="n"/>
      <c r="L1770" s="78" t="n"/>
    </row>
    <row r="1771" ht="22" customHeight="1" s="452">
      <c r="A1771" s="359" t="n"/>
      <c r="B1771" s="243" t="n"/>
      <c r="C1771" s="243" t="n"/>
      <c r="D1771" s="243" t="n"/>
      <c r="E1771" s="243" t="n"/>
      <c r="F1771" s="243" t="n"/>
      <c r="G1771" s="243" t="n"/>
      <c r="H1771" s="362" t="n"/>
      <c r="I1771" s="243" t="n"/>
      <c r="J1771" s="243" t="n"/>
      <c r="K1771" s="244" t="n"/>
      <c r="L1771" s="78" t="n"/>
    </row>
    <row r="1772" ht="22" customHeight="1" s="452">
      <c r="A1772" s="359" t="n"/>
      <c r="B1772" s="243" t="n"/>
      <c r="C1772" s="243" t="n"/>
      <c r="D1772" s="243" t="n"/>
      <c r="E1772" s="243" t="n"/>
      <c r="F1772" s="243" t="n"/>
      <c r="G1772" s="243" t="n"/>
      <c r="H1772" s="362" t="n"/>
      <c r="I1772" s="243" t="n"/>
      <c r="J1772" s="243" t="n"/>
      <c r="K1772" s="244" t="n"/>
      <c r="L1772" s="78" t="n"/>
    </row>
    <row r="1773" ht="22" customHeight="1" s="452">
      <c r="A1773" s="359" t="n"/>
      <c r="B1773" s="243" t="n"/>
      <c r="C1773" s="243" t="n"/>
      <c r="D1773" s="243" t="n"/>
      <c r="E1773" s="243" t="n"/>
      <c r="F1773" s="243" t="n"/>
      <c r="G1773" s="243" t="n"/>
      <c r="H1773" s="362" t="n"/>
      <c r="I1773" s="243" t="n"/>
      <c r="J1773" s="243" t="n"/>
      <c r="K1773" s="244" t="n"/>
      <c r="L1773" s="78" t="n"/>
    </row>
    <row r="1774" ht="22" customHeight="1" s="452">
      <c r="A1774" s="359" t="n"/>
      <c r="B1774" s="243" t="n"/>
      <c r="C1774" s="243" t="n"/>
      <c r="D1774" s="243" t="n"/>
      <c r="E1774" s="243" t="n"/>
      <c r="F1774" s="243" t="n"/>
      <c r="G1774" s="243" t="n"/>
      <c r="H1774" s="362" t="n"/>
      <c r="I1774" s="243" t="n"/>
      <c r="J1774" s="243" t="n"/>
      <c r="K1774" s="244" t="n"/>
      <c r="L1774" s="78" t="n"/>
    </row>
    <row r="1775" ht="22" customHeight="1" s="452">
      <c r="A1775" s="359" t="n"/>
      <c r="B1775" s="243" t="n"/>
      <c r="C1775" s="243" t="n"/>
      <c r="D1775" s="243" t="n"/>
      <c r="E1775" s="243" t="n"/>
      <c r="F1775" s="243" t="n"/>
      <c r="G1775" s="243" t="n"/>
      <c r="H1775" s="362" t="n"/>
      <c r="I1775" s="243" t="n"/>
      <c r="J1775" s="243" t="n"/>
      <c r="K1775" s="244" t="n"/>
      <c r="L1775" s="78" t="n"/>
    </row>
    <row r="1776" ht="22" customHeight="1" s="452">
      <c r="A1776" s="359" t="n"/>
      <c r="B1776" s="243" t="n"/>
      <c r="C1776" s="243" t="n"/>
      <c r="D1776" s="243" t="n"/>
      <c r="E1776" s="243" t="n"/>
      <c r="F1776" s="243" t="n"/>
      <c r="G1776" s="243" t="n"/>
      <c r="H1776" s="362" t="n"/>
      <c r="I1776" s="243" t="n"/>
      <c r="J1776" s="243" t="n"/>
      <c r="K1776" s="244" t="n"/>
      <c r="L1776" s="78" t="n"/>
    </row>
    <row r="1777" ht="22" customHeight="1" s="452">
      <c r="A1777" s="359" t="n"/>
      <c r="B1777" s="243" t="n"/>
      <c r="C1777" s="243" t="n"/>
      <c r="D1777" s="243" t="n"/>
      <c r="E1777" s="243" t="n"/>
      <c r="F1777" s="243" t="n"/>
      <c r="G1777" s="243" t="n"/>
      <c r="H1777" s="362" t="n"/>
      <c r="I1777" s="243" t="n"/>
      <c r="J1777" s="243" t="n"/>
      <c r="K1777" s="244" t="n"/>
      <c r="L1777" s="78" t="n"/>
    </row>
    <row r="1778" ht="22" customHeight="1" s="452">
      <c r="A1778" s="359" t="n"/>
      <c r="B1778" s="243" t="n"/>
      <c r="C1778" s="243" t="n"/>
      <c r="D1778" s="243" t="n"/>
      <c r="E1778" s="243" t="n"/>
      <c r="F1778" s="243" t="n"/>
      <c r="G1778" s="243" t="n"/>
      <c r="H1778" s="362" t="n"/>
      <c r="I1778" s="243" t="n"/>
      <c r="J1778" s="243" t="n"/>
      <c r="K1778" s="244" t="n"/>
      <c r="L1778" s="78" t="n"/>
    </row>
    <row r="1779" ht="22" customHeight="1" s="452">
      <c r="A1779" s="359" t="n"/>
      <c r="B1779" s="243" t="n"/>
      <c r="C1779" s="243" t="n"/>
      <c r="D1779" s="243" t="n"/>
      <c r="E1779" s="243" t="n"/>
      <c r="F1779" s="243" t="n"/>
      <c r="G1779" s="243" t="n"/>
      <c r="H1779" s="362" t="n"/>
      <c r="I1779" s="243" t="n"/>
      <c r="J1779" s="243" t="n"/>
      <c r="K1779" s="244" t="n"/>
      <c r="L1779" s="78" t="n"/>
    </row>
    <row r="1780" ht="22" customHeight="1" s="452">
      <c r="A1780" s="359" t="n"/>
      <c r="B1780" s="243" t="n"/>
      <c r="C1780" s="243" t="n"/>
      <c r="D1780" s="243" t="n"/>
      <c r="E1780" s="243" t="n"/>
      <c r="F1780" s="243" t="n"/>
      <c r="G1780" s="243" t="n"/>
      <c r="H1780" s="362" t="n"/>
      <c r="I1780" s="243" t="n"/>
      <c r="J1780" s="243" t="n"/>
      <c r="K1780" s="244" t="n"/>
      <c r="L1780" s="78" t="n"/>
    </row>
    <row r="1781" ht="22" customHeight="1" s="452">
      <c r="A1781" s="359" t="n"/>
      <c r="B1781" s="243" t="n"/>
      <c r="C1781" s="243" t="n"/>
      <c r="D1781" s="243" t="n"/>
      <c r="E1781" s="243" t="n"/>
      <c r="F1781" s="243" t="n"/>
      <c r="G1781" s="243" t="n"/>
      <c r="H1781" s="362" t="n"/>
      <c r="I1781" s="243" t="n"/>
      <c r="J1781" s="243" t="n"/>
      <c r="K1781" s="244" t="n"/>
      <c r="L1781" s="78" t="n"/>
    </row>
    <row r="1782" ht="22" customHeight="1" s="452">
      <c r="A1782" s="359" t="n"/>
      <c r="B1782" s="243" t="n"/>
      <c r="C1782" s="243" t="n"/>
      <c r="D1782" s="243" t="n"/>
      <c r="E1782" s="243" t="n"/>
      <c r="F1782" s="243" t="n"/>
      <c r="G1782" s="243" t="n"/>
      <c r="H1782" s="362" t="n"/>
      <c r="I1782" s="243" t="n"/>
      <c r="J1782" s="243" t="n"/>
      <c r="K1782" s="244" t="n"/>
      <c r="L1782" s="78" t="n"/>
    </row>
    <row r="1783" ht="22" customHeight="1" s="452">
      <c r="A1783" s="359" t="n"/>
      <c r="B1783" s="243" t="n"/>
      <c r="C1783" s="243" t="n"/>
      <c r="D1783" s="243" t="n"/>
      <c r="E1783" s="243" t="n"/>
      <c r="F1783" s="243" t="n"/>
      <c r="G1783" s="243" t="n"/>
      <c r="H1783" s="362" t="n"/>
      <c r="I1783" s="243" t="n"/>
      <c r="J1783" s="243" t="n"/>
      <c r="K1783" s="244" t="n"/>
      <c r="L1783" s="78" t="n"/>
    </row>
    <row r="1784" ht="22" customHeight="1" s="452">
      <c r="A1784" s="359" t="n"/>
      <c r="B1784" s="243" t="n"/>
      <c r="C1784" s="243" t="n"/>
      <c r="D1784" s="243" t="n"/>
      <c r="E1784" s="243" t="n"/>
      <c r="F1784" s="243" t="n"/>
      <c r="G1784" s="243" t="n"/>
      <c r="H1784" s="362" t="n"/>
      <c r="I1784" s="243" t="n"/>
      <c r="J1784" s="243" t="n"/>
      <c r="K1784" s="244" t="n"/>
      <c r="L1784" s="78" t="n"/>
    </row>
    <row r="1785" ht="22" customHeight="1" s="452">
      <c r="A1785" s="359" t="n"/>
      <c r="B1785" s="243" t="n"/>
      <c r="C1785" s="243" t="n"/>
      <c r="D1785" s="243" t="n"/>
      <c r="E1785" s="243" t="n"/>
      <c r="F1785" s="243" t="n"/>
      <c r="G1785" s="243" t="n"/>
      <c r="H1785" s="362" t="n"/>
      <c r="I1785" s="243" t="n"/>
      <c r="J1785" s="243" t="n"/>
      <c r="K1785" s="244" t="n"/>
      <c r="L1785" s="78" t="n"/>
    </row>
    <row r="1786" ht="22" customHeight="1" s="452">
      <c r="A1786" s="359" t="n"/>
      <c r="B1786" s="243" t="n"/>
      <c r="C1786" s="243" t="n"/>
      <c r="D1786" s="243" t="n"/>
      <c r="E1786" s="243" t="n"/>
      <c r="F1786" s="243" t="n"/>
      <c r="G1786" s="243" t="n"/>
      <c r="H1786" s="362" t="n"/>
      <c r="I1786" s="243" t="n"/>
      <c r="J1786" s="243" t="n"/>
      <c r="K1786" s="244" t="n"/>
      <c r="L1786" s="78" t="n"/>
    </row>
    <row r="1787" ht="22" customHeight="1" s="452">
      <c r="A1787" s="359" t="n"/>
      <c r="B1787" s="243" t="n"/>
      <c r="C1787" s="243" t="n"/>
      <c r="D1787" s="243" t="n"/>
      <c r="E1787" s="243" t="n"/>
      <c r="F1787" s="243" t="n"/>
      <c r="G1787" s="243" t="n"/>
      <c r="H1787" s="362" t="n"/>
      <c r="I1787" s="243" t="n"/>
      <c r="J1787" s="243" t="n"/>
      <c r="K1787" s="244" t="n"/>
      <c r="L1787" s="78" t="n"/>
    </row>
    <row r="1788" ht="22" customHeight="1" s="452">
      <c r="A1788" s="359" t="n"/>
      <c r="B1788" s="243" t="n"/>
      <c r="C1788" s="243" t="n"/>
      <c r="D1788" s="243" t="n"/>
      <c r="E1788" s="243" t="n"/>
      <c r="F1788" s="243" t="n"/>
      <c r="G1788" s="243" t="n"/>
      <c r="H1788" s="362" t="n"/>
      <c r="I1788" s="243" t="n"/>
      <c r="J1788" s="243" t="n"/>
      <c r="K1788" s="244" t="n"/>
      <c r="L1788" s="78" t="n"/>
    </row>
    <row r="1789" ht="22" customHeight="1" s="452">
      <c r="A1789" s="359" t="n"/>
      <c r="B1789" s="243" t="n"/>
      <c r="C1789" s="243" t="n"/>
      <c r="D1789" s="243" t="n"/>
      <c r="E1789" s="243" t="n"/>
      <c r="F1789" s="243" t="n"/>
      <c r="G1789" s="243" t="n"/>
      <c r="H1789" s="362" t="n"/>
      <c r="I1789" s="243" t="n"/>
      <c r="J1789" s="243" t="n"/>
      <c r="K1789" s="244" t="n"/>
      <c r="L1789" s="78" t="n"/>
    </row>
    <row r="1790" ht="22" customHeight="1" s="452">
      <c r="A1790" s="359" t="n"/>
      <c r="B1790" s="243" t="n"/>
      <c r="C1790" s="243" t="n"/>
      <c r="D1790" s="243" t="n"/>
      <c r="E1790" s="243" t="n"/>
      <c r="F1790" s="243" t="n"/>
      <c r="G1790" s="243" t="n"/>
      <c r="H1790" s="362" t="n"/>
      <c r="I1790" s="243" t="n"/>
      <c r="J1790" s="243" t="n"/>
      <c r="K1790" s="244" t="n"/>
      <c r="L1790" s="78" t="n"/>
    </row>
    <row r="1791" ht="22" customHeight="1" s="452">
      <c r="A1791" s="359" t="n"/>
      <c r="B1791" s="243" t="n"/>
      <c r="C1791" s="243" t="n"/>
      <c r="D1791" s="243" t="n"/>
      <c r="E1791" s="243" t="n"/>
      <c r="F1791" s="243" t="n"/>
      <c r="G1791" s="243" t="n"/>
      <c r="H1791" s="362" t="n"/>
      <c r="I1791" s="243" t="n"/>
      <c r="J1791" s="243" t="n"/>
      <c r="K1791" s="244" t="n"/>
      <c r="L1791" s="78" t="n"/>
    </row>
    <row r="1792" ht="22" customHeight="1" s="452">
      <c r="A1792" s="359" t="n"/>
      <c r="B1792" s="243" t="n"/>
      <c r="C1792" s="243" t="n"/>
      <c r="D1792" s="243" t="n"/>
      <c r="E1792" s="243" t="n"/>
      <c r="F1792" s="243" t="n"/>
      <c r="G1792" s="243" t="n"/>
      <c r="H1792" s="362" t="n"/>
      <c r="I1792" s="243" t="n"/>
      <c r="J1792" s="243" t="n"/>
      <c r="K1792" s="244" t="n"/>
      <c r="L1792" s="78" t="n"/>
    </row>
    <row r="1793" ht="22" customHeight="1" s="452">
      <c r="A1793" s="359" t="n"/>
      <c r="B1793" s="243" t="n"/>
      <c r="C1793" s="243" t="n"/>
      <c r="D1793" s="243" t="n"/>
      <c r="E1793" s="243" t="n"/>
      <c r="F1793" s="243" t="n"/>
      <c r="G1793" s="243" t="n"/>
      <c r="H1793" s="362" t="n"/>
      <c r="I1793" s="243" t="n"/>
      <c r="J1793" s="243" t="n"/>
      <c r="K1793" s="244" t="n"/>
      <c r="L1793" s="78" t="n"/>
    </row>
    <row r="1794" ht="22" customHeight="1" s="452">
      <c r="A1794" s="359" t="n"/>
      <c r="B1794" s="243" t="n"/>
      <c r="C1794" s="243" t="n"/>
      <c r="D1794" s="243" t="n"/>
      <c r="E1794" s="243" t="n"/>
      <c r="F1794" s="243" t="n"/>
      <c r="G1794" s="243" t="n"/>
      <c r="H1794" s="362" t="n"/>
      <c r="I1794" s="243" t="n"/>
      <c r="J1794" s="243" t="n"/>
      <c r="K1794" s="244" t="n"/>
      <c r="L1794" s="78" t="n"/>
    </row>
    <row r="1795" ht="22" customHeight="1" s="452">
      <c r="A1795" s="359" t="n"/>
      <c r="B1795" s="243" t="n"/>
      <c r="C1795" s="243" t="n"/>
      <c r="D1795" s="243" t="n"/>
      <c r="E1795" s="243" t="n"/>
      <c r="F1795" s="243" t="n"/>
      <c r="G1795" s="243" t="n"/>
      <c r="H1795" s="362" t="n"/>
      <c r="I1795" s="243" t="n"/>
      <c r="J1795" s="243" t="n"/>
      <c r="K1795" s="244" t="n"/>
      <c r="L1795" s="78" t="n"/>
    </row>
    <row r="1796" ht="22" customHeight="1" s="452">
      <c r="A1796" s="359" t="n"/>
      <c r="B1796" s="243" t="n"/>
      <c r="C1796" s="243" t="n"/>
      <c r="D1796" s="243" t="n"/>
      <c r="E1796" s="243" t="n"/>
      <c r="F1796" s="243" t="n"/>
      <c r="G1796" s="243" t="n"/>
      <c r="H1796" s="362" t="n"/>
      <c r="I1796" s="243" t="n"/>
      <c r="J1796" s="243" t="n"/>
      <c r="K1796" s="244" t="n"/>
      <c r="L1796" s="78" t="n"/>
    </row>
    <row r="1797" ht="22" customHeight="1" s="452">
      <c r="A1797" s="359" t="n"/>
      <c r="B1797" s="243" t="n"/>
      <c r="C1797" s="243" t="n"/>
      <c r="D1797" s="243" t="n"/>
      <c r="E1797" s="243" t="n"/>
      <c r="F1797" s="243" t="n"/>
      <c r="G1797" s="243" t="n"/>
      <c r="H1797" s="362" t="n"/>
      <c r="I1797" s="243" t="n"/>
      <c r="J1797" s="243" t="n"/>
      <c r="K1797" s="244" t="n"/>
      <c r="L1797" s="78" t="n"/>
    </row>
    <row r="1798" ht="22" customHeight="1" s="452">
      <c r="A1798" s="359" t="n"/>
      <c r="B1798" s="243" t="n"/>
      <c r="C1798" s="243" t="n"/>
      <c r="D1798" s="243" t="n"/>
      <c r="E1798" s="243" t="n"/>
      <c r="F1798" s="243" t="n"/>
      <c r="G1798" s="243" t="n"/>
      <c r="H1798" s="362" t="n"/>
      <c r="I1798" s="243" t="n"/>
      <c r="J1798" s="243" t="n"/>
      <c r="K1798" s="244" t="n"/>
      <c r="L1798" s="78" t="n"/>
    </row>
    <row r="1799" ht="22" customHeight="1" s="452">
      <c r="A1799" s="359" t="n"/>
      <c r="B1799" s="243" t="n"/>
      <c r="C1799" s="243" t="n"/>
      <c r="D1799" s="243" t="n"/>
      <c r="E1799" s="243" t="n"/>
      <c r="F1799" s="243" t="n"/>
      <c r="G1799" s="243" t="n"/>
      <c r="H1799" s="362" t="n"/>
      <c r="I1799" s="243" t="n"/>
      <c r="J1799" s="243" t="n"/>
      <c r="K1799" s="244" t="n"/>
      <c r="L1799" s="78" t="n"/>
    </row>
    <row r="1800" ht="22" customHeight="1" s="452">
      <c r="A1800" s="359" t="n"/>
      <c r="B1800" s="243" t="n"/>
      <c r="C1800" s="243" t="n"/>
      <c r="D1800" s="243" t="n"/>
      <c r="E1800" s="243" t="n"/>
      <c r="F1800" s="243" t="n"/>
      <c r="G1800" s="243" t="n"/>
      <c r="H1800" s="362" t="n"/>
      <c r="I1800" s="243" t="n"/>
      <c r="J1800" s="243" t="n"/>
      <c r="K1800" s="244" t="n"/>
      <c r="L1800" s="78" t="n"/>
    </row>
    <row r="1801" ht="22" customHeight="1" s="452">
      <c r="A1801" s="359" t="n"/>
      <c r="B1801" s="243" t="n"/>
      <c r="C1801" s="243" t="n"/>
      <c r="D1801" s="243" t="n"/>
      <c r="E1801" s="243" t="n"/>
      <c r="F1801" s="243" t="n"/>
      <c r="G1801" s="243" t="n"/>
      <c r="H1801" s="362" t="n"/>
      <c r="I1801" s="243" t="n"/>
      <c r="J1801" s="243" t="n"/>
      <c r="K1801" s="244" t="n"/>
      <c r="L1801" s="78" t="n"/>
    </row>
    <row r="1802" ht="22" customHeight="1" s="452">
      <c r="A1802" s="359" t="n"/>
      <c r="B1802" s="243" t="n"/>
      <c r="C1802" s="243" t="n"/>
      <c r="D1802" s="243" t="n"/>
      <c r="E1802" s="243" t="n"/>
      <c r="F1802" s="243" t="n"/>
      <c r="G1802" s="243" t="n"/>
      <c r="H1802" s="362" t="n"/>
      <c r="I1802" s="243" t="n"/>
      <c r="J1802" s="243" t="n"/>
      <c r="K1802" s="244" t="n"/>
      <c r="L1802" s="78" t="n"/>
    </row>
    <row r="1803" ht="22" customHeight="1" s="452">
      <c r="A1803" s="359" t="n"/>
      <c r="B1803" s="243" t="n"/>
      <c r="C1803" s="243" t="n"/>
      <c r="D1803" s="243" t="n"/>
      <c r="E1803" s="243" t="n"/>
      <c r="F1803" s="243" t="n"/>
      <c r="G1803" s="243" t="n"/>
      <c r="H1803" s="362" t="n"/>
      <c r="I1803" s="243" t="n"/>
      <c r="J1803" s="243" t="n"/>
      <c r="K1803" s="244" t="n"/>
      <c r="L1803" s="78" t="n"/>
    </row>
    <row r="1804" ht="22" customHeight="1" s="452">
      <c r="A1804" s="359" t="n"/>
      <c r="B1804" s="243" t="n"/>
      <c r="C1804" s="243" t="n"/>
      <c r="D1804" s="243" t="n"/>
      <c r="E1804" s="243" t="n"/>
      <c r="F1804" s="243" t="n"/>
      <c r="G1804" s="243" t="n"/>
      <c r="H1804" s="362" t="n"/>
      <c r="I1804" s="243" t="n"/>
      <c r="J1804" s="243" t="n"/>
      <c r="K1804" s="244" t="n"/>
      <c r="L1804" s="78" t="n"/>
    </row>
    <row r="1805" ht="22" customHeight="1" s="452">
      <c r="A1805" s="359" t="n"/>
      <c r="B1805" s="243" t="n"/>
      <c r="C1805" s="243" t="n"/>
      <c r="D1805" s="243" t="n"/>
      <c r="E1805" s="243" t="n"/>
      <c r="F1805" s="243" t="n"/>
      <c r="G1805" s="243" t="n"/>
      <c r="H1805" s="362" t="n"/>
      <c r="I1805" s="243" t="n"/>
      <c r="J1805" s="243" t="n"/>
      <c r="K1805" s="244" t="n"/>
      <c r="L1805" s="78" t="n"/>
    </row>
    <row r="1806" ht="22" customHeight="1" s="452">
      <c r="A1806" s="359" t="n"/>
      <c r="B1806" s="243" t="n"/>
      <c r="C1806" s="243" t="n"/>
      <c r="D1806" s="243" t="n"/>
      <c r="E1806" s="243" t="n"/>
      <c r="F1806" s="243" t="n"/>
      <c r="G1806" s="243" t="n"/>
      <c r="H1806" s="362" t="n"/>
      <c r="I1806" s="243" t="n"/>
      <c r="J1806" s="243" t="n"/>
      <c r="K1806" s="244" t="n"/>
      <c r="L1806" s="78" t="n"/>
    </row>
    <row r="1807" ht="22" customHeight="1" s="452">
      <c r="A1807" s="359" t="n"/>
      <c r="B1807" s="243" t="n"/>
      <c r="C1807" s="243" t="n"/>
      <c r="D1807" s="243" t="n"/>
      <c r="E1807" s="243" t="n"/>
      <c r="F1807" s="243" t="n"/>
      <c r="G1807" s="243" t="n"/>
      <c r="H1807" s="362" t="n"/>
      <c r="I1807" s="243" t="n"/>
      <c r="J1807" s="243" t="n"/>
      <c r="K1807" s="244" t="n"/>
      <c r="L1807" s="78" t="n"/>
    </row>
    <row r="1808" ht="22" customHeight="1" s="452">
      <c r="A1808" s="359" t="n"/>
      <c r="B1808" s="243" t="n"/>
      <c r="C1808" s="243" t="n"/>
      <c r="D1808" s="243" t="n"/>
      <c r="E1808" s="243" t="n"/>
      <c r="F1808" s="243" t="n"/>
      <c r="G1808" s="243" t="n"/>
      <c r="H1808" s="362" t="n"/>
      <c r="I1808" s="243" t="n"/>
      <c r="J1808" s="243" t="n"/>
      <c r="K1808" s="244" t="n"/>
      <c r="L1808" s="78" t="n"/>
    </row>
    <row r="1809" ht="22" customHeight="1" s="452">
      <c r="A1809" s="359" t="n"/>
      <c r="B1809" s="243" t="n"/>
      <c r="C1809" s="243" t="n"/>
      <c r="D1809" s="243" t="n"/>
      <c r="E1809" s="243" t="n"/>
      <c r="F1809" s="243" t="n"/>
      <c r="G1809" s="243" t="n"/>
      <c r="H1809" s="362" t="n"/>
      <c r="I1809" s="243" t="n"/>
      <c r="J1809" s="243" t="n"/>
      <c r="K1809" s="244" t="n"/>
      <c r="L1809" s="78" t="n"/>
    </row>
    <row r="1810" ht="22" customHeight="1" s="452">
      <c r="A1810" s="359" t="n"/>
      <c r="B1810" s="243" t="n"/>
      <c r="C1810" s="243" t="n"/>
      <c r="D1810" s="243" t="n"/>
      <c r="E1810" s="243" t="n"/>
      <c r="F1810" s="243" t="n"/>
      <c r="G1810" s="243" t="n"/>
      <c r="H1810" s="362" t="n"/>
      <c r="I1810" s="243" t="n"/>
      <c r="J1810" s="243" t="n"/>
      <c r="K1810" s="244" t="n"/>
      <c r="L1810" s="78" t="n"/>
    </row>
    <row r="1811" ht="22" customHeight="1" s="452">
      <c r="A1811" s="359" t="n"/>
      <c r="B1811" s="243" t="n"/>
      <c r="C1811" s="243" t="n"/>
      <c r="D1811" s="243" t="n"/>
      <c r="E1811" s="243" t="n"/>
      <c r="F1811" s="243" t="n"/>
      <c r="G1811" s="243" t="n"/>
      <c r="H1811" s="362" t="n"/>
      <c r="I1811" s="243" t="n"/>
      <c r="J1811" s="243" t="n"/>
      <c r="K1811" s="244" t="n"/>
      <c r="L1811" s="78" t="n"/>
    </row>
    <row r="1812" ht="22" customHeight="1" s="452">
      <c r="A1812" s="359" t="n"/>
      <c r="B1812" s="243" t="n"/>
      <c r="C1812" s="243" t="n"/>
      <c r="D1812" s="243" t="n"/>
      <c r="E1812" s="243" t="n"/>
      <c r="F1812" s="243" t="n"/>
      <c r="G1812" s="243" t="n"/>
      <c r="H1812" s="362" t="n"/>
      <c r="I1812" s="243" t="n"/>
      <c r="J1812" s="243" t="n"/>
      <c r="K1812" s="244" t="n"/>
      <c r="L1812" s="78" t="n"/>
    </row>
    <row r="1813" ht="22" customHeight="1" s="452">
      <c r="A1813" s="359" t="n"/>
      <c r="B1813" s="243" t="n"/>
      <c r="C1813" s="243" t="n"/>
      <c r="D1813" s="243" t="n"/>
      <c r="E1813" s="243" t="n"/>
      <c r="F1813" s="243" t="n"/>
      <c r="G1813" s="243" t="n"/>
      <c r="H1813" s="362" t="n"/>
      <c r="I1813" s="243" t="n"/>
      <c r="J1813" s="243" t="n"/>
      <c r="K1813" s="244" t="n"/>
      <c r="L1813" s="78" t="n"/>
    </row>
    <row r="1814" ht="22" customHeight="1" s="452">
      <c r="A1814" s="359" t="n"/>
      <c r="B1814" s="243" t="n"/>
      <c r="C1814" s="243" t="n"/>
      <c r="D1814" s="243" t="n"/>
      <c r="E1814" s="243" t="n"/>
      <c r="F1814" s="243" t="n"/>
      <c r="G1814" s="243" t="n"/>
      <c r="H1814" s="362" t="n"/>
      <c r="I1814" s="243" t="n"/>
      <c r="J1814" s="243" t="n"/>
      <c r="K1814" s="244" t="n"/>
      <c r="L1814" s="78" t="n"/>
    </row>
    <row r="1815" ht="22" customHeight="1" s="452">
      <c r="A1815" s="359" t="n"/>
      <c r="B1815" s="243" t="n"/>
      <c r="C1815" s="243" t="n"/>
      <c r="D1815" s="243" t="n"/>
      <c r="E1815" s="243" t="n"/>
      <c r="F1815" s="243" t="n"/>
      <c r="G1815" s="243" t="n"/>
      <c r="H1815" s="362" t="n"/>
      <c r="I1815" s="243" t="n"/>
      <c r="J1815" s="243" t="n"/>
      <c r="K1815" s="244" t="n"/>
      <c r="L1815" s="78" t="n"/>
    </row>
    <row r="1816" ht="22" customHeight="1" s="452">
      <c r="A1816" s="359" t="n"/>
      <c r="B1816" s="243" t="n"/>
      <c r="C1816" s="243" t="n"/>
      <c r="D1816" s="243" t="n"/>
      <c r="E1816" s="243" t="n"/>
      <c r="F1816" s="243" t="n"/>
      <c r="G1816" s="243" t="n"/>
      <c r="H1816" s="362" t="n"/>
      <c r="I1816" s="243" t="n"/>
      <c r="J1816" s="243" t="n"/>
      <c r="K1816" s="244" t="n"/>
      <c r="L1816" s="78" t="n"/>
    </row>
    <row r="1817" ht="22" customHeight="1" s="452">
      <c r="A1817" s="359" t="n"/>
      <c r="B1817" s="243" t="n"/>
      <c r="C1817" s="243" t="n"/>
      <c r="D1817" s="243" t="n"/>
      <c r="E1817" s="243" t="n"/>
      <c r="F1817" s="243" t="n"/>
      <c r="G1817" s="243" t="n"/>
      <c r="H1817" s="362" t="n"/>
      <c r="I1817" s="243" t="n"/>
      <c r="J1817" s="243" t="n"/>
      <c r="K1817" s="244" t="n"/>
      <c r="L1817" s="78" t="n"/>
    </row>
    <row r="1818" ht="22" customHeight="1" s="452">
      <c r="A1818" s="359" t="n"/>
      <c r="B1818" s="243" t="n"/>
      <c r="C1818" s="243" t="n"/>
      <c r="D1818" s="243" t="n"/>
      <c r="E1818" s="243" t="n"/>
      <c r="F1818" s="243" t="n"/>
      <c r="G1818" s="243" t="n"/>
      <c r="H1818" s="362" t="n"/>
      <c r="I1818" s="243" t="n"/>
      <c r="J1818" s="243" t="n"/>
      <c r="K1818" s="244" t="n"/>
      <c r="L1818" s="78" t="n"/>
    </row>
    <row r="1819" ht="22" customHeight="1" s="452">
      <c r="A1819" s="359" t="n"/>
      <c r="B1819" s="243" t="n"/>
      <c r="C1819" s="243" t="n"/>
      <c r="D1819" s="243" t="n"/>
      <c r="E1819" s="243" t="n"/>
      <c r="F1819" s="243" t="n"/>
      <c r="G1819" s="243" t="n"/>
      <c r="H1819" s="362" t="n"/>
      <c r="I1819" s="243" t="n"/>
      <c r="J1819" s="243" t="n"/>
      <c r="K1819" s="244" t="n"/>
      <c r="L1819" s="78" t="n"/>
    </row>
    <row r="1820" ht="22" customHeight="1" s="452">
      <c r="A1820" s="359" t="n"/>
      <c r="B1820" s="243" t="n"/>
      <c r="C1820" s="243" t="n"/>
      <c r="D1820" s="243" t="n"/>
      <c r="E1820" s="243" t="n"/>
      <c r="F1820" s="243" t="n"/>
      <c r="G1820" s="243" t="n"/>
      <c r="H1820" s="362" t="n"/>
      <c r="I1820" s="243" t="n"/>
      <c r="J1820" s="243" t="n"/>
      <c r="K1820" s="244" t="n"/>
      <c r="L1820" s="78" t="n"/>
    </row>
    <row r="1821" ht="22" customHeight="1" s="452">
      <c r="A1821" s="359" t="n"/>
      <c r="B1821" s="243" t="n"/>
      <c r="C1821" s="243" t="n"/>
      <c r="D1821" s="243" t="n"/>
      <c r="E1821" s="243" t="n"/>
      <c r="F1821" s="243" t="n"/>
      <c r="G1821" s="243" t="n"/>
      <c r="H1821" s="362" t="n"/>
      <c r="I1821" s="243" t="n"/>
      <c r="J1821" s="243" t="n"/>
      <c r="K1821" s="244" t="n"/>
      <c r="L1821" s="78" t="n"/>
    </row>
    <row r="1822" ht="22" customHeight="1" s="452">
      <c r="A1822" s="359" t="n"/>
      <c r="B1822" s="243" t="n"/>
      <c r="C1822" s="243" t="n"/>
      <c r="D1822" s="243" t="n"/>
      <c r="E1822" s="243" t="n"/>
      <c r="F1822" s="243" t="n"/>
      <c r="G1822" s="243" t="n"/>
      <c r="H1822" s="362" t="n"/>
      <c r="I1822" s="243" t="n"/>
      <c r="J1822" s="243" t="n"/>
      <c r="K1822" s="244" t="n"/>
      <c r="L1822" s="78" t="n"/>
    </row>
    <row r="1823" ht="22" customHeight="1" s="452">
      <c r="A1823" s="359" t="n"/>
      <c r="B1823" s="243" t="n"/>
      <c r="C1823" s="243" t="n"/>
      <c r="D1823" s="243" t="n"/>
      <c r="E1823" s="243" t="n"/>
      <c r="F1823" s="243" t="n"/>
      <c r="G1823" s="243" t="n"/>
      <c r="H1823" s="362" t="n"/>
      <c r="I1823" s="243" t="n"/>
      <c r="J1823" s="243" t="n"/>
      <c r="K1823" s="244" t="n"/>
      <c r="L1823" s="78" t="n"/>
    </row>
    <row r="1824" ht="22" customHeight="1" s="452">
      <c r="A1824" s="359" t="n"/>
      <c r="B1824" s="243" t="n"/>
      <c r="C1824" s="243" t="n"/>
      <c r="D1824" s="243" t="n"/>
      <c r="E1824" s="243" t="n"/>
      <c r="F1824" s="243" t="n"/>
      <c r="G1824" s="243" t="n"/>
      <c r="H1824" s="362" t="n"/>
      <c r="I1824" s="243" t="n"/>
      <c r="J1824" s="243" t="n"/>
      <c r="K1824" s="244" t="n"/>
      <c r="L1824" s="78" t="n"/>
    </row>
    <row r="1825" ht="22" customHeight="1" s="452">
      <c r="A1825" s="359" t="n"/>
      <c r="B1825" s="243" t="n"/>
      <c r="C1825" s="243" t="n"/>
      <c r="D1825" s="243" t="n"/>
      <c r="E1825" s="243" t="n"/>
      <c r="F1825" s="243" t="n"/>
      <c r="G1825" s="243" t="n"/>
      <c r="H1825" s="362" t="n"/>
      <c r="I1825" s="243" t="n"/>
      <c r="J1825" s="243" t="n"/>
      <c r="K1825" s="244" t="n"/>
      <c r="L1825" s="78" t="n"/>
    </row>
    <row r="1826" ht="22" customHeight="1" s="452">
      <c r="A1826" s="359" t="n"/>
      <c r="B1826" s="243" t="n"/>
      <c r="C1826" s="243" t="n"/>
      <c r="D1826" s="243" t="n"/>
      <c r="E1826" s="243" t="n"/>
      <c r="F1826" s="243" t="n"/>
      <c r="G1826" s="243" t="n"/>
      <c r="H1826" s="362" t="n"/>
      <c r="I1826" s="243" t="n"/>
      <c r="J1826" s="243" t="n"/>
      <c r="K1826" s="244" t="n"/>
      <c r="L1826" s="78" t="n"/>
    </row>
    <row r="1827" ht="22" customHeight="1" s="452">
      <c r="A1827" s="359" t="n"/>
      <c r="B1827" s="243" t="n"/>
      <c r="C1827" s="243" t="n"/>
      <c r="D1827" s="243" t="n"/>
      <c r="E1827" s="243" t="n"/>
      <c r="F1827" s="243" t="n"/>
      <c r="G1827" s="243" t="n"/>
      <c r="H1827" s="362" t="n"/>
      <c r="I1827" s="243" t="n"/>
      <c r="J1827" s="243" t="n"/>
      <c r="K1827" s="244" t="n"/>
      <c r="L1827" s="78" t="n"/>
    </row>
    <row r="1828" ht="22" customHeight="1" s="452">
      <c r="A1828" s="359" t="n"/>
      <c r="B1828" s="243" t="n"/>
      <c r="C1828" s="243" t="n"/>
      <c r="D1828" s="243" t="n"/>
      <c r="E1828" s="243" t="n"/>
      <c r="F1828" s="243" t="n"/>
      <c r="G1828" s="243" t="n"/>
      <c r="H1828" s="362" t="n"/>
      <c r="I1828" s="243" t="n"/>
      <c r="J1828" s="243" t="n"/>
      <c r="K1828" s="244" t="n"/>
      <c r="L1828" s="78" t="n"/>
    </row>
    <row r="1829" ht="22" customHeight="1" s="452">
      <c r="A1829" s="359" t="n"/>
      <c r="B1829" s="243" t="n"/>
      <c r="C1829" s="243" t="n"/>
      <c r="D1829" s="243" t="n"/>
      <c r="E1829" s="243" t="n"/>
      <c r="F1829" s="243" t="n"/>
      <c r="G1829" s="243" t="n"/>
      <c r="H1829" s="362" t="n"/>
      <c r="I1829" s="243" t="n"/>
      <c r="J1829" s="243" t="n"/>
      <c r="K1829" s="244" t="n"/>
      <c r="L1829" s="78" t="n"/>
    </row>
    <row r="1830" ht="22" customHeight="1" s="452">
      <c r="A1830" s="359" t="n"/>
      <c r="B1830" s="243" t="n"/>
      <c r="C1830" s="243" t="n"/>
      <c r="D1830" s="243" t="n"/>
      <c r="E1830" s="243" t="n"/>
      <c r="F1830" s="243" t="n"/>
      <c r="G1830" s="243" t="n"/>
      <c r="H1830" s="362" t="n"/>
      <c r="I1830" s="243" t="n"/>
      <c r="J1830" s="243" t="n"/>
      <c r="K1830" s="244" t="n"/>
      <c r="L1830" s="78" t="n"/>
    </row>
    <row r="1831" ht="22" customHeight="1" s="452">
      <c r="A1831" s="359" t="n"/>
      <c r="B1831" s="243" t="n"/>
      <c r="C1831" s="243" t="n"/>
      <c r="D1831" s="243" t="n"/>
      <c r="E1831" s="243" t="n"/>
      <c r="F1831" s="243" t="n"/>
      <c r="G1831" s="243" t="n"/>
      <c r="H1831" s="362" t="n"/>
      <c r="I1831" s="243" t="n"/>
      <c r="J1831" s="243" t="n"/>
      <c r="K1831" s="244" t="n"/>
      <c r="L1831" s="78" t="n"/>
    </row>
    <row r="1832" ht="22" customHeight="1" s="452">
      <c r="A1832" s="359" t="n"/>
      <c r="B1832" s="243" t="n"/>
      <c r="C1832" s="243" t="n"/>
      <c r="D1832" s="243" t="n"/>
      <c r="E1832" s="243" t="n"/>
      <c r="F1832" s="243" t="n"/>
      <c r="G1832" s="243" t="n"/>
      <c r="H1832" s="362" t="n"/>
      <c r="I1832" s="243" t="n"/>
      <c r="J1832" s="243" t="n"/>
      <c r="K1832" s="244" t="n"/>
      <c r="L1832" s="78" t="n"/>
    </row>
    <row r="1833" ht="22" customHeight="1" s="452">
      <c r="A1833" s="359" t="n"/>
      <c r="B1833" s="243" t="n"/>
      <c r="C1833" s="243" t="n"/>
      <c r="D1833" s="243" t="n"/>
      <c r="E1833" s="243" t="n"/>
      <c r="F1833" s="243" t="n"/>
      <c r="G1833" s="243" t="n"/>
      <c r="H1833" s="362" t="n"/>
      <c r="I1833" s="243" t="n"/>
      <c r="J1833" s="243" t="n"/>
      <c r="K1833" s="244" t="n"/>
      <c r="L1833" s="78" t="n"/>
    </row>
    <row r="1834" ht="22" customHeight="1" s="452">
      <c r="A1834" s="359" t="n"/>
      <c r="B1834" s="243" t="n"/>
      <c r="C1834" s="243" t="n"/>
      <c r="D1834" s="243" t="n"/>
      <c r="E1834" s="243" t="n"/>
      <c r="F1834" s="243" t="n"/>
      <c r="G1834" s="243" t="n"/>
      <c r="H1834" s="362" t="n"/>
      <c r="I1834" s="243" t="n"/>
      <c r="J1834" s="243" t="n"/>
      <c r="K1834" s="244" t="n"/>
      <c r="L1834" s="78" t="n"/>
    </row>
    <row r="1835" ht="22" customHeight="1" s="452">
      <c r="A1835" s="359" t="n"/>
      <c r="B1835" s="243" t="n"/>
      <c r="C1835" s="243" t="n"/>
      <c r="D1835" s="243" t="n"/>
      <c r="E1835" s="243" t="n"/>
      <c r="F1835" s="243" t="n"/>
      <c r="G1835" s="243" t="n"/>
      <c r="H1835" s="362" t="n"/>
      <c r="I1835" s="243" t="n"/>
      <c r="J1835" s="243" t="n"/>
      <c r="K1835" s="244" t="n"/>
      <c r="L1835" s="78" t="n"/>
    </row>
    <row r="1836" ht="22" customHeight="1" s="452">
      <c r="A1836" s="359" t="n"/>
      <c r="B1836" s="243" t="n"/>
      <c r="C1836" s="243" t="n"/>
      <c r="D1836" s="243" t="n"/>
      <c r="E1836" s="243" t="n"/>
      <c r="F1836" s="243" t="n"/>
      <c r="G1836" s="243" t="n"/>
      <c r="H1836" s="362" t="n"/>
      <c r="I1836" s="243" t="n"/>
      <c r="J1836" s="243" t="n"/>
      <c r="K1836" s="244" t="n"/>
      <c r="L1836" s="78" t="n"/>
    </row>
    <row r="1837" ht="22" customHeight="1" s="452">
      <c r="A1837" s="359" t="n"/>
      <c r="B1837" s="243" t="n"/>
      <c r="C1837" s="243" t="n"/>
      <c r="D1837" s="243" t="n"/>
      <c r="E1837" s="243" t="n"/>
      <c r="F1837" s="243" t="n"/>
      <c r="G1837" s="243" t="n"/>
      <c r="H1837" s="362" t="n"/>
      <c r="I1837" s="243" t="n"/>
      <c r="J1837" s="243" t="n"/>
      <c r="K1837" s="244" t="n"/>
      <c r="L1837" s="78" t="n"/>
    </row>
    <row r="1838" ht="22" customHeight="1" s="452">
      <c r="A1838" s="359" t="n"/>
      <c r="B1838" s="243" t="n"/>
      <c r="C1838" s="243" t="n"/>
      <c r="D1838" s="243" t="n"/>
      <c r="E1838" s="243" t="n"/>
      <c r="F1838" s="243" t="n"/>
      <c r="G1838" s="243" t="n"/>
      <c r="H1838" s="362" t="n"/>
      <c r="I1838" s="243" t="n"/>
      <c r="J1838" s="243" t="n"/>
      <c r="K1838" s="244" t="n"/>
      <c r="L1838" s="78" t="n"/>
    </row>
    <row r="1839" ht="22" customHeight="1" s="452">
      <c r="A1839" s="359" t="n"/>
      <c r="B1839" s="243" t="n"/>
      <c r="C1839" s="243" t="n"/>
      <c r="D1839" s="243" t="n"/>
      <c r="E1839" s="243" t="n"/>
      <c r="F1839" s="243" t="n"/>
      <c r="G1839" s="243" t="n"/>
      <c r="H1839" s="362" t="n"/>
      <c r="I1839" s="243" t="n"/>
      <c r="J1839" s="243" t="n"/>
      <c r="K1839" s="244" t="n"/>
      <c r="L1839" s="78" t="n"/>
    </row>
    <row r="1840" ht="22" customHeight="1" s="452">
      <c r="A1840" s="359" t="n"/>
      <c r="B1840" s="243" t="n"/>
      <c r="C1840" s="243" t="n"/>
      <c r="D1840" s="243" t="n"/>
      <c r="E1840" s="243" t="n"/>
      <c r="F1840" s="243" t="n"/>
      <c r="G1840" s="243" t="n"/>
      <c r="H1840" s="362" t="n"/>
      <c r="I1840" s="243" t="n"/>
      <c r="J1840" s="243" t="n"/>
      <c r="K1840" s="244" t="n"/>
      <c r="L1840" s="78" t="n"/>
    </row>
    <row r="1841" ht="22" customHeight="1" s="452">
      <c r="A1841" s="359" t="n"/>
      <c r="B1841" s="243" t="n"/>
      <c r="C1841" s="243" t="n"/>
      <c r="D1841" s="243" t="n"/>
      <c r="E1841" s="243" t="n"/>
      <c r="F1841" s="243" t="n"/>
      <c r="G1841" s="243" t="n"/>
      <c r="H1841" s="362" t="n"/>
      <c r="I1841" s="243" t="n"/>
      <c r="J1841" s="243" t="n"/>
      <c r="K1841" s="244" t="n"/>
      <c r="L1841" s="78" t="n"/>
    </row>
    <row r="1842" ht="22" customHeight="1" s="452">
      <c r="A1842" s="359" t="n"/>
      <c r="B1842" s="243" t="n"/>
      <c r="C1842" s="243" t="n"/>
      <c r="D1842" s="243" t="n"/>
      <c r="E1842" s="243" t="n"/>
      <c r="F1842" s="243" t="n"/>
      <c r="G1842" s="243" t="n"/>
      <c r="H1842" s="362" t="n"/>
      <c r="I1842" s="243" t="n"/>
      <c r="J1842" s="243" t="n"/>
      <c r="K1842" s="244" t="n"/>
      <c r="L1842" s="78" t="n"/>
    </row>
    <row r="1843" ht="22" customHeight="1" s="452">
      <c r="A1843" s="359" t="n"/>
      <c r="B1843" s="243" t="n"/>
      <c r="C1843" s="243" t="n"/>
      <c r="D1843" s="243" t="n"/>
      <c r="E1843" s="243" t="n"/>
      <c r="F1843" s="243" t="n"/>
      <c r="G1843" s="243" t="n"/>
      <c r="H1843" s="362" t="n"/>
      <c r="I1843" s="243" t="n"/>
      <c r="J1843" s="243" t="n"/>
      <c r="K1843" s="244" t="n"/>
      <c r="L1843" s="78" t="n"/>
    </row>
    <row r="1844" ht="22" customHeight="1" s="452">
      <c r="A1844" s="359" t="n"/>
      <c r="B1844" s="243" t="n"/>
      <c r="C1844" s="243" t="n"/>
      <c r="D1844" s="243" t="n"/>
      <c r="E1844" s="243" t="n"/>
      <c r="F1844" s="243" t="n"/>
      <c r="G1844" s="243" t="n"/>
      <c r="H1844" s="362" t="n"/>
      <c r="I1844" s="243" t="n"/>
      <c r="J1844" s="243" t="n"/>
      <c r="K1844" s="244" t="n"/>
      <c r="L1844" s="78" t="n"/>
    </row>
    <row r="1845" ht="22" customHeight="1" s="452">
      <c r="A1845" s="359" t="n"/>
      <c r="B1845" s="243" t="n"/>
      <c r="C1845" s="243" t="n"/>
      <c r="D1845" s="243" t="n"/>
      <c r="E1845" s="243" t="n"/>
      <c r="F1845" s="243" t="n"/>
      <c r="G1845" s="243" t="n"/>
      <c r="H1845" s="362" t="n"/>
      <c r="I1845" s="243" t="n"/>
      <c r="J1845" s="243" t="n"/>
      <c r="K1845" s="244" t="n"/>
      <c r="L1845" s="78" t="n"/>
    </row>
    <row r="1846" ht="22" customHeight="1" s="452">
      <c r="A1846" s="359" t="n"/>
      <c r="B1846" s="243" t="n"/>
      <c r="C1846" s="243" t="n"/>
      <c r="D1846" s="243" t="n"/>
      <c r="E1846" s="243" t="n"/>
      <c r="F1846" s="243" t="n"/>
      <c r="G1846" s="243" t="n"/>
      <c r="H1846" s="362" t="n"/>
      <c r="I1846" s="243" t="n"/>
      <c r="J1846" s="243" t="n"/>
      <c r="K1846" s="244" t="n"/>
      <c r="L1846" s="78" t="n"/>
    </row>
    <row r="1847" ht="22" customHeight="1" s="452">
      <c r="A1847" s="359" t="n"/>
      <c r="B1847" s="243" t="n"/>
      <c r="C1847" s="243" t="n"/>
      <c r="D1847" s="243" t="n"/>
      <c r="E1847" s="243" t="n"/>
      <c r="F1847" s="243" t="n"/>
      <c r="G1847" s="243" t="n"/>
      <c r="H1847" s="362" t="n"/>
      <c r="I1847" s="243" t="n"/>
      <c r="J1847" s="243" t="n"/>
      <c r="K1847" s="244" t="n"/>
      <c r="L1847" s="78" t="n"/>
    </row>
    <row r="1848" ht="22" customHeight="1" s="452">
      <c r="A1848" s="359" t="n"/>
      <c r="B1848" s="243" t="n"/>
      <c r="C1848" s="243" t="n"/>
      <c r="D1848" s="243" t="n"/>
      <c r="E1848" s="243" t="n"/>
      <c r="F1848" s="243" t="n"/>
      <c r="G1848" s="243" t="n"/>
      <c r="H1848" s="362" t="n"/>
      <c r="I1848" s="243" t="n"/>
      <c r="J1848" s="243" t="n"/>
      <c r="K1848" s="244" t="n"/>
      <c r="L1848" s="78" t="n"/>
    </row>
    <row r="1849" ht="22" customHeight="1" s="452">
      <c r="A1849" s="359" t="n"/>
      <c r="B1849" s="243" t="n"/>
      <c r="C1849" s="243" t="n"/>
      <c r="D1849" s="243" t="n"/>
      <c r="E1849" s="243" t="n"/>
      <c r="F1849" s="243" t="n"/>
      <c r="G1849" s="243" t="n"/>
      <c r="H1849" s="362" t="n"/>
      <c r="I1849" s="243" t="n"/>
      <c r="J1849" s="243" t="n"/>
      <c r="K1849" s="244" t="n"/>
      <c r="L1849" s="78" t="n"/>
    </row>
    <row r="1850" ht="22" customHeight="1" s="452">
      <c r="A1850" s="359" t="n"/>
      <c r="B1850" s="243" t="n"/>
      <c r="C1850" s="243" t="n"/>
      <c r="D1850" s="243" t="n"/>
      <c r="E1850" s="243" t="n"/>
      <c r="F1850" s="243" t="n"/>
      <c r="G1850" s="243" t="n"/>
      <c r="H1850" s="362" t="n"/>
      <c r="I1850" s="243" t="n"/>
      <c r="J1850" s="243" t="n"/>
      <c r="K1850" s="244" t="n"/>
      <c r="L1850" s="78" t="n"/>
    </row>
    <row r="1851" ht="22" customHeight="1" s="452">
      <c r="A1851" s="359" t="n"/>
      <c r="B1851" s="243" t="n"/>
      <c r="C1851" s="243" t="n"/>
      <c r="D1851" s="243" t="n"/>
      <c r="E1851" s="243" t="n"/>
      <c r="F1851" s="243" t="n"/>
      <c r="G1851" s="243" t="n"/>
      <c r="H1851" s="362" t="n"/>
      <c r="I1851" s="243" t="n"/>
      <c r="J1851" s="243" t="n"/>
      <c r="K1851" s="244" t="n"/>
      <c r="L1851" s="78" t="n"/>
    </row>
    <row r="1852" ht="22" customHeight="1" s="452">
      <c r="A1852" s="359" t="n"/>
      <c r="B1852" s="243" t="n"/>
      <c r="C1852" s="243" t="n"/>
      <c r="D1852" s="243" t="n"/>
      <c r="E1852" s="243" t="n"/>
      <c r="F1852" s="243" t="n"/>
      <c r="G1852" s="243" t="n"/>
      <c r="H1852" s="362" t="n"/>
      <c r="I1852" s="243" t="n"/>
      <c r="J1852" s="243" t="n"/>
      <c r="K1852" s="244" t="n"/>
      <c r="L1852" s="78" t="n"/>
    </row>
    <row r="1853" ht="22" customHeight="1" s="452">
      <c r="A1853" s="359" t="n"/>
      <c r="B1853" s="243" t="n"/>
      <c r="C1853" s="243" t="n"/>
      <c r="D1853" s="243" t="n"/>
      <c r="E1853" s="243" t="n"/>
      <c r="F1853" s="243" t="n"/>
      <c r="G1853" s="243" t="n"/>
      <c r="H1853" s="362" t="n"/>
      <c r="I1853" s="243" t="n"/>
      <c r="J1853" s="243" t="n"/>
      <c r="K1853" s="244" t="n"/>
      <c r="L1853" s="78" t="n"/>
    </row>
    <row r="1854" ht="22" customHeight="1" s="452">
      <c r="A1854" s="359" t="n"/>
      <c r="B1854" s="243" t="n"/>
      <c r="C1854" s="243" t="n"/>
      <c r="D1854" s="243" t="n"/>
      <c r="E1854" s="243" t="n"/>
      <c r="F1854" s="243" t="n"/>
      <c r="G1854" s="243" t="n"/>
      <c r="H1854" s="362" t="n"/>
      <c r="I1854" s="243" t="n"/>
      <c r="J1854" s="243" t="n"/>
      <c r="K1854" s="244" t="n"/>
      <c r="L1854" s="78" t="n"/>
    </row>
    <row r="1855" ht="22" customHeight="1" s="452">
      <c r="A1855" s="359" t="n"/>
      <c r="B1855" s="243" t="n"/>
      <c r="C1855" s="243" t="n"/>
      <c r="D1855" s="243" t="n"/>
      <c r="E1855" s="243" t="n"/>
      <c r="F1855" s="243" t="n"/>
      <c r="G1855" s="243" t="n"/>
      <c r="H1855" s="362" t="n"/>
      <c r="I1855" s="243" t="n"/>
      <c r="J1855" s="243" t="n"/>
      <c r="K1855" s="244" t="n"/>
      <c r="L1855" s="78" t="n"/>
    </row>
    <row r="1856" ht="22" customHeight="1" s="452">
      <c r="A1856" s="359" t="n"/>
      <c r="B1856" s="243" t="n"/>
      <c r="C1856" s="243" t="n"/>
      <c r="D1856" s="243" t="n"/>
      <c r="E1856" s="243" t="n"/>
      <c r="F1856" s="243" t="n"/>
      <c r="G1856" s="243" t="n"/>
      <c r="H1856" s="362" t="n"/>
      <c r="I1856" s="243" t="n"/>
      <c r="J1856" s="243" t="n"/>
      <c r="K1856" s="244" t="n"/>
      <c r="L1856" s="78" t="n"/>
    </row>
    <row r="1857" ht="22" customHeight="1" s="452">
      <c r="A1857" s="359" t="n"/>
      <c r="B1857" s="243" t="n"/>
      <c r="C1857" s="243" t="n"/>
      <c r="D1857" s="243" t="n"/>
      <c r="E1857" s="243" t="n"/>
      <c r="F1857" s="243" t="n"/>
      <c r="G1857" s="243" t="n"/>
      <c r="H1857" s="362" t="n"/>
      <c r="I1857" s="243" t="n"/>
      <c r="J1857" s="243" t="n"/>
      <c r="K1857" s="244" t="n"/>
      <c r="L1857" s="78" t="n"/>
    </row>
    <row r="1858" ht="22" customHeight="1" s="452">
      <c r="A1858" s="359" t="n"/>
      <c r="B1858" s="243" t="n"/>
      <c r="C1858" s="243" t="n"/>
      <c r="D1858" s="243" t="n"/>
      <c r="E1858" s="243" t="n"/>
      <c r="F1858" s="243" t="n"/>
      <c r="G1858" s="243" t="n"/>
      <c r="H1858" s="362" t="n"/>
      <c r="I1858" s="243" t="n"/>
      <c r="J1858" s="243" t="n"/>
      <c r="K1858" s="244" t="n"/>
      <c r="L1858" s="78" t="n"/>
    </row>
    <row r="1859" ht="22" customHeight="1" s="452">
      <c r="A1859" s="359" t="n"/>
      <c r="B1859" s="243" t="n"/>
      <c r="C1859" s="243" t="n"/>
      <c r="D1859" s="243" t="n"/>
      <c r="E1859" s="243" t="n"/>
      <c r="F1859" s="243" t="n"/>
      <c r="G1859" s="243" t="n"/>
      <c r="H1859" s="362" t="n"/>
      <c r="I1859" s="243" t="n"/>
      <c r="J1859" s="243" t="n"/>
      <c r="K1859" s="244" t="n"/>
      <c r="L1859" s="78" t="n"/>
    </row>
    <row r="1860" ht="22" customHeight="1" s="452">
      <c r="A1860" s="359" t="n"/>
      <c r="B1860" s="243" t="n"/>
      <c r="C1860" s="243" t="n"/>
      <c r="D1860" s="243" t="n"/>
      <c r="E1860" s="243" t="n"/>
      <c r="F1860" s="243" t="n"/>
      <c r="G1860" s="243" t="n"/>
      <c r="H1860" s="362" t="n"/>
      <c r="I1860" s="243" t="n"/>
      <c r="J1860" s="243" t="n"/>
      <c r="K1860" s="244" t="n"/>
      <c r="L1860" s="78" t="n"/>
    </row>
    <row r="1861" ht="22" customHeight="1" s="452">
      <c r="A1861" s="359" t="n"/>
      <c r="B1861" s="243" t="n"/>
      <c r="C1861" s="243" t="n"/>
      <c r="D1861" s="243" t="n"/>
      <c r="E1861" s="243" t="n"/>
      <c r="F1861" s="243" t="n"/>
      <c r="G1861" s="243" t="n"/>
      <c r="H1861" s="362" t="n"/>
      <c r="I1861" s="243" t="n"/>
      <c r="J1861" s="243" t="n"/>
      <c r="K1861" s="244" t="n"/>
      <c r="L1861" s="78" t="n"/>
    </row>
    <row r="1862" ht="22" customHeight="1" s="452">
      <c r="A1862" s="359" t="n"/>
      <c r="B1862" s="243" t="n"/>
      <c r="C1862" s="243" t="n"/>
      <c r="D1862" s="243" t="n"/>
      <c r="E1862" s="243" t="n"/>
      <c r="F1862" s="243" t="n"/>
      <c r="G1862" s="243" t="n"/>
      <c r="H1862" s="362" t="n"/>
      <c r="I1862" s="243" t="n"/>
      <c r="J1862" s="243" t="n"/>
      <c r="K1862" s="244" t="n"/>
      <c r="L1862" s="78" t="n"/>
    </row>
    <row r="1863" ht="22" customHeight="1" s="452">
      <c r="A1863" s="359" t="n"/>
      <c r="B1863" s="243" t="n"/>
      <c r="C1863" s="243" t="n"/>
      <c r="D1863" s="243" t="n"/>
      <c r="E1863" s="243" t="n"/>
      <c r="F1863" s="243" t="n"/>
      <c r="G1863" s="243" t="n"/>
      <c r="H1863" s="362" t="n"/>
      <c r="I1863" s="243" t="n"/>
      <c r="J1863" s="243" t="n"/>
      <c r="K1863" s="244" t="n"/>
      <c r="L1863" s="78" t="n"/>
    </row>
    <row r="1864" ht="22" customHeight="1" s="452">
      <c r="A1864" s="359" t="n"/>
      <c r="B1864" s="243" t="n"/>
      <c r="C1864" s="243" t="n"/>
      <c r="D1864" s="243" t="n"/>
      <c r="E1864" s="243" t="n"/>
      <c r="F1864" s="243" t="n"/>
      <c r="G1864" s="243" t="n"/>
      <c r="H1864" s="362" t="n"/>
      <c r="I1864" s="243" t="n"/>
      <c r="J1864" s="243" t="n"/>
      <c r="K1864" s="244" t="n"/>
      <c r="L1864" s="78" t="n"/>
    </row>
    <row r="1865" ht="22" customHeight="1" s="452">
      <c r="A1865" s="359" t="n"/>
      <c r="B1865" s="243" t="n"/>
      <c r="C1865" s="243" t="n"/>
      <c r="D1865" s="243" t="n"/>
      <c r="E1865" s="243" t="n"/>
      <c r="F1865" s="243" t="n"/>
      <c r="G1865" s="243" t="n"/>
      <c r="H1865" s="362" t="n"/>
      <c r="I1865" s="243" t="n"/>
      <c r="J1865" s="243" t="n"/>
      <c r="K1865" s="244" t="n"/>
      <c r="L1865" s="78" t="n"/>
    </row>
    <row r="1866" ht="22" customHeight="1" s="452">
      <c r="A1866" s="359" t="n"/>
      <c r="B1866" s="243" t="n"/>
      <c r="C1866" s="243" t="n"/>
      <c r="D1866" s="243" t="n"/>
      <c r="E1866" s="243" t="n"/>
      <c r="F1866" s="243" t="n"/>
      <c r="G1866" s="243" t="n"/>
      <c r="H1866" s="362" t="n"/>
      <c r="I1866" s="243" t="n"/>
      <c r="J1866" s="243" t="n"/>
      <c r="K1866" s="244" t="n"/>
      <c r="L1866" s="78" t="n"/>
    </row>
    <row r="1867" ht="22" customHeight="1" s="452">
      <c r="A1867" s="359" t="n"/>
      <c r="B1867" s="243" t="n"/>
      <c r="C1867" s="243" t="n"/>
      <c r="D1867" s="243" t="n"/>
      <c r="E1867" s="243" t="n"/>
      <c r="F1867" s="243" t="n"/>
      <c r="G1867" s="243" t="n"/>
      <c r="H1867" s="362" t="n"/>
      <c r="I1867" s="243" t="n"/>
      <c r="J1867" s="243" t="n"/>
      <c r="K1867" s="244" t="n"/>
      <c r="L1867" s="78" t="n"/>
    </row>
    <row r="1868" ht="22" customHeight="1" s="452">
      <c r="A1868" s="359" t="n"/>
      <c r="B1868" s="243" t="n"/>
      <c r="C1868" s="243" t="n"/>
      <c r="D1868" s="243" t="n"/>
      <c r="E1868" s="243" t="n"/>
      <c r="F1868" s="243" t="n"/>
      <c r="G1868" s="243" t="n"/>
      <c r="H1868" s="362" t="n"/>
      <c r="I1868" s="243" t="n"/>
      <c r="J1868" s="243" t="n"/>
      <c r="K1868" s="244" t="n"/>
      <c r="L1868" s="78" t="n"/>
    </row>
    <row r="1869" ht="22" customHeight="1" s="452">
      <c r="A1869" s="359" t="n"/>
      <c r="B1869" s="243" t="n"/>
      <c r="C1869" s="243" t="n"/>
      <c r="D1869" s="243" t="n"/>
      <c r="E1869" s="243" t="n"/>
      <c r="F1869" s="243" t="n"/>
      <c r="G1869" s="243" t="n"/>
      <c r="H1869" s="362" t="n"/>
      <c r="I1869" s="243" t="n"/>
      <c r="J1869" s="243" t="n"/>
      <c r="K1869" s="244" t="n"/>
      <c r="L1869" s="78" t="n"/>
    </row>
    <row r="1870" ht="22" customHeight="1" s="452">
      <c r="A1870" s="359" t="n"/>
      <c r="B1870" s="243" t="n"/>
      <c r="C1870" s="243" t="n"/>
      <c r="D1870" s="243" t="n"/>
      <c r="E1870" s="243" t="n"/>
      <c r="F1870" s="243" t="n"/>
      <c r="G1870" s="243" t="n"/>
      <c r="H1870" s="362" t="n"/>
      <c r="I1870" s="243" t="n"/>
      <c r="J1870" s="243" t="n"/>
      <c r="K1870" s="244" t="n"/>
      <c r="L1870" s="78" t="n"/>
    </row>
    <row r="1871" ht="22" customHeight="1" s="452">
      <c r="A1871" s="359" t="n"/>
      <c r="B1871" s="243" t="n"/>
      <c r="C1871" s="243" t="n"/>
      <c r="D1871" s="243" t="n"/>
      <c r="E1871" s="243" t="n"/>
      <c r="F1871" s="243" t="n"/>
      <c r="G1871" s="243" t="n"/>
      <c r="H1871" s="362" t="n"/>
      <c r="I1871" s="243" t="n"/>
      <c r="J1871" s="243" t="n"/>
      <c r="K1871" s="244" t="n"/>
      <c r="L1871" s="78" t="n"/>
    </row>
    <row r="1872" ht="22" customHeight="1" s="452">
      <c r="A1872" s="359" t="n"/>
      <c r="B1872" s="243" t="n"/>
      <c r="C1872" s="243" t="n"/>
      <c r="D1872" s="243" t="n"/>
      <c r="E1872" s="243" t="n"/>
      <c r="F1872" s="243" t="n"/>
      <c r="G1872" s="243" t="n"/>
      <c r="H1872" s="362" t="n"/>
      <c r="I1872" s="243" t="n"/>
      <c r="J1872" s="243" t="n"/>
      <c r="K1872" s="244" t="n"/>
      <c r="L1872" s="78" t="n"/>
    </row>
    <row r="1873" ht="22" customHeight="1" s="452">
      <c r="A1873" s="359" t="n"/>
      <c r="B1873" s="243" t="n"/>
      <c r="C1873" s="243" t="n"/>
      <c r="D1873" s="243" t="n"/>
      <c r="E1873" s="243" t="n"/>
      <c r="F1873" s="243" t="n"/>
      <c r="G1873" s="243" t="n"/>
      <c r="H1873" s="362" t="n"/>
      <c r="I1873" s="243" t="n"/>
      <c r="J1873" s="243" t="n"/>
      <c r="K1873" s="244" t="n"/>
      <c r="L1873" s="78" t="n"/>
    </row>
    <row r="1874" ht="22" customHeight="1" s="452">
      <c r="A1874" s="359" t="n"/>
      <c r="B1874" s="243" t="n"/>
      <c r="C1874" s="243" t="n"/>
      <c r="D1874" s="243" t="n"/>
      <c r="E1874" s="243" t="n"/>
      <c r="F1874" s="243" t="n"/>
      <c r="G1874" s="243" t="n"/>
      <c r="H1874" s="362" t="n"/>
      <c r="I1874" s="243" t="n"/>
      <c r="J1874" s="243" t="n"/>
      <c r="K1874" s="244" t="n"/>
      <c r="L1874" s="78" t="n"/>
    </row>
    <row r="1875" ht="22" customHeight="1" s="452">
      <c r="A1875" s="359" t="n"/>
      <c r="B1875" s="243" t="n"/>
      <c r="C1875" s="243" t="n"/>
      <c r="D1875" s="243" t="n"/>
      <c r="E1875" s="243" t="n"/>
      <c r="F1875" s="243" t="n"/>
      <c r="G1875" s="243" t="n"/>
      <c r="H1875" s="362" t="n"/>
      <c r="I1875" s="243" t="n"/>
      <c r="J1875" s="243" t="n"/>
      <c r="K1875" s="244" t="n"/>
      <c r="L1875" s="78" t="n"/>
    </row>
    <row r="1876" ht="22" customHeight="1" s="452">
      <c r="A1876" s="359" t="n"/>
      <c r="B1876" s="243" t="n"/>
      <c r="C1876" s="243" t="n"/>
      <c r="D1876" s="243" t="n"/>
      <c r="E1876" s="243" t="n"/>
      <c r="F1876" s="243" t="n"/>
      <c r="G1876" s="243" t="n"/>
      <c r="H1876" s="362" t="n"/>
      <c r="I1876" s="243" t="n"/>
      <c r="J1876" s="243" t="n"/>
      <c r="K1876" s="244" t="n"/>
      <c r="L1876" s="78" t="n"/>
    </row>
    <row r="1877" ht="22" customHeight="1" s="452">
      <c r="A1877" s="359" t="n"/>
      <c r="B1877" s="243" t="n"/>
      <c r="C1877" s="243" t="n"/>
      <c r="D1877" s="243" t="n"/>
      <c r="E1877" s="243" t="n"/>
      <c r="F1877" s="243" t="n"/>
      <c r="G1877" s="243" t="n"/>
      <c r="H1877" s="362" t="n"/>
      <c r="I1877" s="243" t="n"/>
      <c r="J1877" s="243" t="n"/>
      <c r="K1877" s="244" t="n"/>
      <c r="L1877" s="78" t="n"/>
    </row>
    <row r="1878" ht="22" customHeight="1" s="452">
      <c r="A1878" s="359" t="n"/>
      <c r="B1878" s="243" t="n"/>
      <c r="C1878" s="243" t="n"/>
      <c r="D1878" s="243" t="n"/>
      <c r="E1878" s="243" t="n"/>
      <c r="F1878" s="243" t="n"/>
      <c r="G1878" s="243" t="n"/>
      <c r="H1878" s="362" t="n"/>
      <c r="I1878" s="243" t="n"/>
      <c r="J1878" s="243" t="n"/>
      <c r="K1878" s="244" t="n"/>
      <c r="L1878" s="78" t="n"/>
    </row>
    <row r="1879" ht="22" customHeight="1" s="452">
      <c r="A1879" s="359" t="n"/>
      <c r="B1879" s="243" t="n"/>
      <c r="C1879" s="243" t="n"/>
      <c r="D1879" s="243" t="n"/>
      <c r="E1879" s="243" t="n"/>
      <c r="F1879" s="243" t="n"/>
      <c r="G1879" s="243" t="n"/>
      <c r="H1879" s="362" t="n"/>
      <c r="I1879" s="243" t="n"/>
      <c r="J1879" s="243" t="n"/>
      <c r="K1879" s="244" t="n"/>
      <c r="L1879" s="78" t="n"/>
    </row>
    <row r="1880" ht="22" customHeight="1" s="452">
      <c r="A1880" s="359" t="n"/>
      <c r="B1880" s="243" t="n"/>
      <c r="C1880" s="243" t="n"/>
      <c r="D1880" s="243" t="n"/>
      <c r="E1880" s="243" t="n"/>
      <c r="F1880" s="243" t="n"/>
      <c r="G1880" s="243" t="n"/>
      <c r="H1880" s="362" t="n"/>
      <c r="I1880" s="243" t="n"/>
      <c r="J1880" s="243" t="n"/>
      <c r="K1880" s="244" t="n"/>
      <c r="L1880" s="78" t="n"/>
    </row>
    <row r="1881" ht="22" customHeight="1" s="452">
      <c r="A1881" s="359" t="n"/>
      <c r="B1881" s="243" t="n"/>
      <c r="C1881" s="243" t="n"/>
      <c r="D1881" s="243" t="n"/>
      <c r="E1881" s="243" t="n"/>
      <c r="F1881" s="243" t="n"/>
      <c r="G1881" s="243" t="n"/>
      <c r="H1881" s="362" t="n"/>
      <c r="I1881" s="243" t="n"/>
      <c r="J1881" s="243" t="n"/>
      <c r="K1881" s="244" t="n"/>
      <c r="L1881" s="78" t="n"/>
    </row>
    <row r="1882" ht="22" customHeight="1" s="452">
      <c r="A1882" s="359" t="n"/>
      <c r="B1882" s="243" t="n"/>
      <c r="C1882" s="243" t="n"/>
      <c r="D1882" s="243" t="n"/>
      <c r="E1882" s="243" t="n"/>
      <c r="F1882" s="243" t="n"/>
      <c r="G1882" s="243" t="n"/>
      <c r="H1882" s="362" t="n"/>
      <c r="I1882" s="243" t="n"/>
      <c r="J1882" s="243" t="n"/>
      <c r="K1882" s="244" t="n"/>
      <c r="L1882" s="78" t="n"/>
    </row>
    <row r="1883" ht="22" customHeight="1" s="452">
      <c r="A1883" s="359" t="n"/>
      <c r="B1883" s="243" t="n"/>
      <c r="C1883" s="243" t="n"/>
      <c r="D1883" s="243" t="n"/>
      <c r="E1883" s="243" t="n"/>
      <c r="F1883" s="243" t="n"/>
      <c r="G1883" s="243" t="n"/>
      <c r="H1883" s="362" t="n"/>
      <c r="I1883" s="243" t="n"/>
      <c r="J1883" s="243" t="n"/>
      <c r="K1883" s="244" t="n"/>
      <c r="L1883" s="78" t="n"/>
    </row>
    <row r="1884" ht="22" customHeight="1" s="452">
      <c r="A1884" s="359" t="n"/>
      <c r="B1884" s="243" t="n"/>
      <c r="C1884" s="243" t="n"/>
      <c r="D1884" s="243" t="n"/>
      <c r="E1884" s="243" t="n"/>
      <c r="F1884" s="243" t="n"/>
      <c r="G1884" s="243" t="n"/>
      <c r="H1884" s="362" t="n"/>
      <c r="I1884" s="243" t="n"/>
      <c r="J1884" s="243" t="n"/>
      <c r="K1884" s="244" t="n"/>
      <c r="L1884" s="78" t="n"/>
    </row>
    <row r="1885" ht="22" customHeight="1" s="452">
      <c r="A1885" s="359" t="n"/>
      <c r="B1885" s="243" t="n"/>
      <c r="C1885" s="243" t="n"/>
      <c r="D1885" s="243" t="n"/>
      <c r="E1885" s="243" t="n"/>
      <c r="F1885" s="243" t="n"/>
      <c r="G1885" s="243" t="n"/>
      <c r="H1885" s="362" t="n"/>
      <c r="I1885" s="243" t="n"/>
      <c r="J1885" s="243" t="n"/>
      <c r="K1885" s="244" t="n"/>
      <c r="L1885" s="78" t="n"/>
    </row>
    <row r="1886" ht="22" customHeight="1" s="452">
      <c r="A1886" s="359" t="n"/>
      <c r="B1886" s="243" t="n"/>
      <c r="C1886" s="243" t="n"/>
      <c r="D1886" s="243" t="n"/>
      <c r="E1886" s="243" t="n"/>
      <c r="F1886" s="243" t="n"/>
      <c r="G1886" s="243" t="n"/>
      <c r="H1886" s="362" t="n"/>
      <c r="I1886" s="243" t="n"/>
      <c r="J1886" s="243" t="n"/>
      <c r="K1886" s="244" t="n"/>
      <c r="L1886" s="78" t="n"/>
    </row>
    <row r="1887" ht="22" customHeight="1" s="452">
      <c r="A1887" s="359" t="n"/>
      <c r="B1887" s="243" t="n"/>
      <c r="C1887" s="243" t="n"/>
      <c r="D1887" s="243" t="n"/>
      <c r="E1887" s="243" t="n"/>
      <c r="F1887" s="243" t="n"/>
      <c r="G1887" s="243" t="n"/>
      <c r="H1887" s="362" t="n"/>
      <c r="I1887" s="243" t="n"/>
      <c r="J1887" s="243" t="n"/>
      <c r="K1887" s="244" t="n"/>
      <c r="L1887" s="78" t="n"/>
    </row>
    <row r="1888" ht="22" customHeight="1" s="452">
      <c r="A1888" s="359" t="n"/>
      <c r="B1888" s="243" t="n"/>
      <c r="C1888" s="243" t="n"/>
      <c r="D1888" s="243" t="n"/>
      <c r="E1888" s="243" t="n"/>
      <c r="F1888" s="243" t="n"/>
      <c r="G1888" s="243" t="n"/>
      <c r="H1888" s="362" t="n"/>
      <c r="I1888" s="243" t="n"/>
      <c r="J1888" s="243" t="n"/>
      <c r="K1888" s="244" t="n"/>
      <c r="L1888" s="78" t="n"/>
    </row>
    <row r="1889" ht="22" customHeight="1" s="452">
      <c r="A1889" s="359" t="n"/>
      <c r="B1889" s="243" t="n"/>
      <c r="C1889" s="243" t="n"/>
      <c r="D1889" s="243" t="n"/>
      <c r="E1889" s="243" t="n"/>
      <c r="F1889" s="243" t="n"/>
      <c r="G1889" s="243" t="n"/>
      <c r="H1889" s="362" t="n"/>
      <c r="I1889" s="243" t="n"/>
      <c r="J1889" s="243" t="n"/>
      <c r="K1889" s="244" t="n"/>
      <c r="L1889" s="78" t="n"/>
    </row>
    <row r="1890" ht="22" customHeight="1" s="452">
      <c r="A1890" s="359" t="n"/>
      <c r="B1890" s="243" t="n"/>
      <c r="C1890" s="243" t="n"/>
      <c r="D1890" s="243" t="n"/>
      <c r="E1890" s="243" t="n"/>
      <c r="F1890" s="243" t="n"/>
      <c r="G1890" s="243" t="n"/>
      <c r="H1890" s="362" t="n"/>
      <c r="I1890" s="243" t="n"/>
      <c r="J1890" s="243" t="n"/>
      <c r="K1890" s="244" t="n"/>
      <c r="L1890" s="78" t="n"/>
    </row>
    <row r="1891" ht="22" customHeight="1" s="452">
      <c r="A1891" s="359" t="n"/>
      <c r="B1891" s="243" t="n"/>
      <c r="C1891" s="243" t="n"/>
      <c r="D1891" s="243" t="n"/>
      <c r="E1891" s="243" t="n"/>
      <c r="F1891" s="243" t="n"/>
      <c r="G1891" s="243" t="n"/>
      <c r="H1891" s="362" t="n"/>
      <c r="I1891" s="243" t="n"/>
      <c r="J1891" s="243" t="n"/>
      <c r="K1891" s="244" t="n"/>
      <c r="L1891" s="78" t="n"/>
    </row>
    <row r="1892" ht="22" customHeight="1" s="452">
      <c r="A1892" s="359" t="n"/>
      <c r="B1892" s="243" t="n"/>
      <c r="C1892" s="243" t="n"/>
      <c r="D1892" s="243" t="n"/>
      <c r="E1892" s="243" t="n"/>
      <c r="F1892" s="243" t="n"/>
      <c r="G1892" s="243" t="n"/>
      <c r="H1892" s="362" t="n"/>
      <c r="I1892" s="243" t="n"/>
      <c r="J1892" s="243" t="n"/>
      <c r="K1892" s="244" t="n"/>
      <c r="L1892" s="78" t="n"/>
    </row>
    <row r="1893" ht="22" customHeight="1" s="452">
      <c r="A1893" s="359" t="n"/>
      <c r="B1893" s="243" t="n"/>
      <c r="C1893" s="243" t="n"/>
      <c r="D1893" s="243" t="n"/>
      <c r="E1893" s="243" t="n"/>
      <c r="F1893" s="243" t="n"/>
      <c r="G1893" s="243" t="n"/>
      <c r="H1893" s="362" t="n"/>
      <c r="I1893" s="243" t="n"/>
      <c r="J1893" s="243" t="n"/>
      <c r="K1893" s="244" t="n"/>
      <c r="L1893" s="78" t="n"/>
    </row>
    <row r="1894" ht="22" customHeight="1" s="452">
      <c r="A1894" s="359" t="n"/>
      <c r="B1894" s="243" t="n"/>
      <c r="C1894" s="243" t="n"/>
      <c r="D1894" s="243" t="n"/>
      <c r="E1894" s="243" t="n"/>
      <c r="F1894" s="243" t="n"/>
      <c r="G1894" s="243" t="n"/>
      <c r="H1894" s="362" t="n"/>
      <c r="I1894" s="243" t="n"/>
      <c r="J1894" s="243" t="n"/>
      <c r="K1894" s="244" t="n"/>
      <c r="L1894" s="78" t="n"/>
    </row>
    <row r="1895" ht="22" customHeight="1" s="452">
      <c r="A1895" s="359" t="n"/>
      <c r="B1895" s="243" t="n"/>
      <c r="C1895" s="243" t="n"/>
      <c r="D1895" s="243" t="n"/>
      <c r="E1895" s="243" t="n"/>
      <c r="F1895" s="243" t="n"/>
      <c r="G1895" s="243" t="n"/>
      <c r="H1895" s="362" t="n"/>
      <c r="I1895" s="243" t="n"/>
      <c r="J1895" s="243" t="n"/>
      <c r="K1895" s="244" t="n"/>
      <c r="L1895" s="78" t="n"/>
    </row>
    <row r="1896" ht="22" customHeight="1" s="452">
      <c r="A1896" s="359" t="n"/>
      <c r="B1896" s="243" t="n"/>
      <c r="C1896" s="243" t="n"/>
      <c r="D1896" s="243" t="n"/>
      <c r="E1896" s="243" t="n"/>
      <c r="F1896" s="243" t="n"/>
      <c r="G1896" s="243" t="n"/>
      <c r="H1896" s="362" t="n"/>
      <c r="I1896" s="243" t="n"/>
      <c r="J1896" s="243" t="n"/>
      <c r="K1896" s="244" t="n"/>
      <c r="L1896" s="78" t="n"/>
    </row>
    <row r="1897" ht="22" customHeight="1" s="452">
      <c r="A1897" s="359" t="n"/>
      <c r="B1897" s="243" t="n"/>
      <c r="C1897" s="243" t="n"/>
      <c r="D1897" s="243" t="n"/>
      <c r="E1897" s="243" t="n"/>
      <c r="F1897" s="243" t="n"/>
      <c r="G1897" s="243" t="n"/>
      <c r="H1897" s="362" t="n"/>
      <c r="I1897" s="243" t="n"/>
      <c r="J1897" s="243" t="n"/>
      <c r="K1897" s="244" t="n"/>
      <c r="L1897" s="78" t="n"/>
    </row>
    <row r="1898" ht="22" customHeight="1" s="452">
      <c r="A1898" s="359" t="n"/>
      <c r="B1898" s="243" t="n"/>
      <c r="C1898" s="243" t="n"/>
      <c r="D1898" s="243" t="n"/>
      <c r="E1898" s="243" t="n"/>
      <c r="F1898" s="243" t="n"/>
      <c r="G1898" s="243" t="n"/>
      <c r="H1898" s="362" t="n"/>
      <c r="I1898" s="243" t="n"/>
      <c r="J1898" s="243" t="n"/>
      <c r="K1898" s="244" t="n"/>
      <c r="L1898" s="78" t="n"/>
    </row>
    <row r="1899" ht="22" customHeight="1" s="452">
      <c r="A1899" s="359" t="n"/>
      <c r="B1899" s="243" t="n"/>
      <c r="C1899" s="243" t="n"/>
      <c r="D1899" s="243" t="n"/>
      <c r="E1899" s="243" t="n"/>
      <c r="F1899" s="243" t="n"/>
      <c r="G1899" s="243" t="n"/>
      <c r="H1899" s="362" t="n"/>
      <c r="I1899" s="243" t="n"/>
      <c r="J1899" s="243" t="n"/>
      <c r="K1899" s="244" t="n"/>
      <c r="L1899" s="78" t="n"/>
    </row>
    <row r="1900" ht="22" customHeight="1" s="452">
      <c r="A1900" s="359" t="n"/>
      <c r="B1900" s="243" t="n"/>
      <c r="C1900" s="243" t="n"/>
      <c r="D1900" s="243" t="n"/>
      <c r="E1900" s="243" t="n"/>
      <c r="F1900" s="243" t="n"/>
      <c r="G1900" s="243" t="n"/>
      <c r="H1900" s="362" t="n"/>
      <c r="I1900" s="243" t="n"/>
      <c r="J1900" s="243" t="n"/>
      <c r="K1900" s="244" t="n"/>
      <c r="L1900" s="78" t="n"/>
    </row>
    <row r="1901" ht="22" customHeight="1" s="452">
      <c r="A1901" s="359" t="n"/>
      <c r="B1901" s="243" t="n"/>
      <c r="C1901" s="243" t="n"/>
      <c r="D1901" s="243" t="n"/>
      <c r="E1901" s="243" t="n"/>
      <c r="F1901" s="243" t="n"/>
      <c r="G1901" s="243" t="n"/>
      <c r="H1901" s="362" t="n"/>
      <c r="I1901" s="243" t="n"/>
      <c r="J1901" s="243" t="n"/>
      <c r="K1901" s="244" t="n"/>
      <c r="L1901" s="78" t="n"/>
    </row>
    <row r="1902" ht="22" customHeight="1" s="452">
      <c r="A1902" s="359" t="n"/>
      <c r="B1902" s="243" t="n"/>
      <c r="C1902" s="243" t="n"/>
      <c r="D1902" s="243" t="n"/>
      <c r="E1902" s="243" t="n"/>
      <c r="F1902" s="243" t="n"/>
      <c r="G1902" s="243" t="n"/>
      <c r="H1902" s="362" t="n"/>
      <c r="I1902" s="243" t="n"/>
      <c r="J1902" s="243" t="n"/>
      <c r="K1902" s="244" t="n"/>
      <c r="L1902" s="78" t="n"/>
    </row>
    <row r="1903" ht="22" customHeight="1" s="452">
      <c r="A1903" s="359" t="n"/>
      <c r="B1903" s="243" t="n"/>
      <c r="C1903" s="243" t="n"/>
      <c r="D1903" s="243" t="n"/>
      <c r="E1903" s="243" t="n"/>
      <c r="F1903" s="243" t="n"/>
      <c r="G1903" s="243" t="n"/>
      <c r="H1903" s="362" t="n"/>
      <c r="I1903" s="243" t="n"/>
      <c r="J1903" s="243" t="n"/>
      <c r="K1903" s="244" t="n"/>
      <c r="L1903" s="78" t="n"/>
    </row>
    <row r="1904" ht="22" customHeight="1" s="452">
      <c r="A1904" s="359" t="n"/>
      <c r="B1904" s="243" t="n"/>
      <c r="C1904" s="243" t="n"/>
      <c r="D1904" s="243" t="n"/>
      <c r="E1904" s="243" t="n"/>
      <c r="F1904" s="243" t="n"/>
      <c r="G1904" s="243" t="n"/>
      <c r="H1904" s="362" t="n"/>
      <c r="I1904" s="243" t="n"/>
      <c r="J1904" s="243" t="n"/>
      <c r="K1904" s="244" t="n"/>
      <c r="L1904" s="78" t="n"/>
    </row>
    <row r="1905" ht="22" customHeight="1" s="452">
      <c r="A1905" s="359" t="n"/>
      <c r="B1905" s="243" t="n"/>
      <c r="C1905" s="243" t="n"/>
      <c r="D1905" s="243" t="n"/>
      <c r="E1905" s="243" t="n"/>
      <c r="F1905" s="243" t="n"/>
      <c r="G1905" s="243" t="n"/>
      <c r="H1905" s="362" t="n"/>
      <c r="I1905" s="243" t="n"/>
      <c r="J1905" s="243" t="n"/>
      <c r="K1905" s="244" t="n"/>
      <c r="L1905" s="78" t="n"/>
    </row>
    <row r="1906" ht="22" customHeight="1" s="452">
      <c r="A1906" s="359" t="n"/>
      <c r="B1906" s="243" t="n"/>
      <c r="C1906" s="243" t="n"/>
      <c r="D1906" s="243" t="n"/>
      <c r="E1906" s="243" t="n"/>
      <c r="F1906" s="243" t="n"/>
      <c r="G1906" s="243" t="n"/>
      <c r="H1906" s="362" t="n"/>
      <c r="I1906" s="243" t="n"/>
      <c r="J1906" s="243" t="n"/>
      <c r="K1906" s="244" t="n"/>
      <c r="L1906" s="78" t="n"/>
    </row>
    <row r="1907" ht="22" customHeight="1" s="452">
      <c r="A1907" s="359" t="n"/>
      <c r="B1907" s="243" t="n"/>
      <c r="C1907" s="243" t="n"/>
      <c r="D1907" s="243" t="n"/>
      <c r="E1907" s="243" t="n"/>
      <c r="F1907" s="243" t="n"/>
      <c r="G1907" s="243" t="n"/>
      <c r="H1907" s="362" t="n"/>
      <c r="I1907" s="243" t="n"/>
      <c r="J1907" s="243" t="n"/>
      <c r="K1907" s="244" t="n"/>
      <c r="L1907" s="78" t="n"/>
    </row>
    <row r="1908" ht="22" customHeight="1" s="452">
      <c r="A1908" s="359" t="n"/>
      <c r="B1908" s="243" t="n"/>
      <c r="C1908" s="243" t="n"/>
      <c r="D1908" s="243" t="n"/>
      <c r="E1908" s="243" t="n"/>
      <c r="F1908" s="243" t="n"/>
      <c r="G1908" s="243" t="n"/>
      <c r="H1908" s="362" t="n"/>
      <c r="I1908" s="243" t="n"/>
      <c r="J1908" s="243" t="n"/>
      <c r="K1908" s="244" t="n"/>
      <c r="L1908" s="78" t="n"/>
    </row>
    <row r="1909" ht="22" customHeight="1" s="452">
      <c r="A1909" s="359" t="n"/>
      <c r="B1909" s="243" t="n"/>
      <c r="C1909" s="243" t="n"/>
      <c r="D1909" s="243" t="n"/>
      <c r="E1909" s="243" t="n"/>
      <c r="F1909" s="243" t="n"/>
      <c r="G1909" s="243" t="n"/>
      <c r="H1909" s="362" t="n"/>
      <c r="I1909" s="243" t="n"/>
      <c r="J1909" s="243" t="n"/>
      <c r="K1909" s="244" t="n"/>
      <c r="L1909" s="78" t="n"/>
    </row>
    <row r="1910" ht="22" customHeight="1" s="452">
      <c r="A1910" s="359" t="n"/>
      <c r="B1910" s="243" t="n"/>
      <c r="C1910" s="243" t="n"/>
      <c r="D1910" s="243" t="n"/>
      <c r="E1910" s="243" t="n"/>
      <c r="F1910" s="243" t="n"/>
      <c r="G1910" s="243" t="n"/>
      <c r="H1910" s="362" t="n"/>
      <c r="I1910" s="243" t="n"/>
      <c r="J1910" s="243" t="n"/>
      <c r="K1910" s="244" t="n"/>
      <c r="L1910" s="78" t="n"/>
    </row>
    <row r="1911" ht="22" customHeight="1" s="452">
      <c r="A1911" s="359" t="n"/>
      <c r="B1911" s="243" t="n"/>
      <c r="C1911" s="243" t="n"/>
      <c r="D1911" s="243" t="n"/>
      <c r="E1911" s="243" t="n"/>
      <c r="F1911" s="243" t="n"/>
      <c r="G1911" s="243" t="n"/>
      <c r="H1911" s="362" t="n"/>
      <c r="I1911" s="243" t="n"/>
      <c r="J1911" s="243" t="n"/>
      <c r="K1911" s="244" t="n"/>
      <c r="L1911" s="78" t="n"/>
    </row>
    <row r="1912" ht="22" customHeight="1" s="452">
      <c r="A1912" s="359" t="n"/>
      <c r="B1912" s="243" t="n"/>
      <c r="C1912" s="243" t="n"/>
      <c r="D1912" s="243" t="n"/>
      <c r="E1912" s="243" t="n"/>
      <c r="F1912" s="243" t="n"/>
      <c r="G1912" s="243" t="n"/>
      <c r="H1912" s="362" t="n"/>
      <c r="I1912" s="243" t="n"/>
      <c r="J1912" s="243" t="n"/>
      <c r="K1912" s="244" t="n"/>
      <c r="L1912" s="78" t="n"/>
    </row>
    <row r="1913" ht="22" customHeight="1" s="452">
      <c r="A1913" s="359" t="n"/>
      <c r="B1913" s="243" t="n"/>
      <c r="C1913" s="243" t="n"/>
      <c r="D1913" s="243" t="n"/>
      <c r="E1913" s="243" t="n"/>
      <c r="F1913" s="243" t="n"/>
      <c r="G1913" s="243" t="n"/>
      <c r="H1913" s="362" t="n"/>
      <c r="I1913" s="243" t="n"/>
      <c r="J1913" s="243" t="n"/>
      <c r="K1913" s="244" t="n"/>
      <c r="L1913" s="78" t="n"/>
    </row>
    <row r="1914" ht="22" customHeight="1" s="452">
      <c r="A1914" s="359" t="n"/>
      <c r="B1914" s="243" t="n"/>
      <c r="C1914" s="243" t="n"/>
      <c r="D1914" s="243" t="n"/>
      <c r="E1914" s="243" t="n"/>
      <c r="F1914" s="243" t="n"/>
      <c r="G1914" s="243" t="n"/>
      <c r="H1914" s="362" t="n"/>
      <c r="I1914" s="243" t="n"/>
      <c r="J1914" s="243" t="n"/>
      <c r="K1914" s="244" t="n"/>
      <c r="L1914" s="78" t="n"/>
    </row>
    <row r="1915" ht="22" customHeight="1" s="452">
      <c r="A1915" s="359" t="n"/>
      <c r="B1915" s="243" t="n"/>
      <c r="C1915" s="243" t="n"/>
      <c r="D1915" s="243" t="n"/>
      <c r="E1915" s="243" t="n"/>
      <c r="F1915" s="243" t="n"/>
      <c r="G1915" s="243" t="n"/>
      <c r="H1915" s="362" t="n"/>
      <c r="I1915" s="243" t="n"/>
      <c r="J1915" s="243" t="n"/>
      <c r="K1915" s="244" t="n"/>
      <c r="L1915" s="78" t="n"/>
    </row>
    <row r="1916" ht="22" customHeight="1" s="452">
      <c r="A1916" s="359" t="n"/>
      <c r="B1916" s="243" t="n"/>
      <c r="C1916" s="243" t="n"/>
      <c r="D1916" s="243" t="n"/>
      <c r="E1916" s="243" t="n"/>
      <c r="F1916" s="243" t="n"/>
      <c r="G1916" s="243" t="n"/>
      <c r="H1916" s="362" t="n"/>
      <c r="I1916" s="243" t="n"/>
      <c r="J1916" s="243" t="n"/>
      <c r="K1916" s="244" t="n"/>
      <c r="L1916" s="78" t="n"/>
    </row>
    <row r="1917" ht="22" customHeight="1" s="452">
      <c r="A1917" s="359" t="n"/>
      <c r="B1917" s="243" t="n"/>
      <c r="C1917" s="243" t="n"/>
      <c r="D1917" s="243" t="n"/>
      <c r="E1917" s="243" t="n"/>
      <c r="F1917" s="243" t="n"/>
      <c r="G1917" s="243" t="n"/>
      <c r="H1917" s="362" t="n"/>
      <c r="I1917" s="243" t="n"/>
      <c r="J1917" s="243" t="n"/>
      <c r="K1917" s="244" t="n"/>
      <c r="L1917" s="78" t="n"/>
    </row>
    <row r="1918" ht="22" customHeight="1" s="452">
      <c r="A1918" s="359" t="n"/>
      <c r="B1918" s="243" t="n"/>
      <c r="C1918" s="243" t="n"/>
      <c r="D1918" s="243" t="n"/>
      <c r="E1918" s="243" t="n"/>
      <c r="F1918" s="243" t="n"/>
      <c r="G1918" s="243" t="n"/>
      <c r="H1918" s="362" t="n"/>
      <c r="I1918" s="243" t="n"/>
      <c r="J1918" s="243" t="n"/>
      <c r="K1918" s="244" t="n"/>
      <c r="L1918" s="78" t="n"/>
    </row>
    <row r="1919" ht="22" customHeight="1" s="452">
      <c r="A1919" s="359" t="n"/>
      <c r="B1919" s="243" t="n"/>
      <c r="C1919" s="243" t="n"/>
      <c r="D1919" s="243" t="n"/>
      <c r="E1919" s="243" t="n"/>
      <c r="F1919" s="243" t="n"/>
      <c r="G1919" s="243" t="n"/>
      <c r="H1919" s="362" t="n"/>
      <c r="I1919" s="243" t="n"/>
      <c r="J1919" s="243" t="n"/>
      <c r="K1919" s="244" t="n"/>
      <c r="L1919" s="78" t="n"/>
    </row>
    <row r="1920" ht="22" customHeight="1" s="452">
      <c r="A1920" s="359" t="n"/>
      <c r="B1920" s="243" t="n"/>
      <c r="C1920" s="243" t="n"/>
      <c r="D1920" s="243" t="n"/>
      <c r="E1920" s="243" t="n"/>
      <c r="F1920" s="243" t="n"/>
      <c r="G1920" s="243" t="n"/>
      <c r="H1920" s="362" t="n"/>
      <c r="I1920" s="243" t="n"/>
      <c r="J1920" s="243" t="n"/>
      <c r="K1920" s="244" t="n"/>
      <c r="L1920" s="78" t="n"/>
    </row>
    <row r="1921" ht="22" customHeight="1" s="452">
      <c r="A1921" s="359" t="n"/>
      <c r="B1921" s="243" t="n"/>
      <c r="C1921" s="243" t="n"/>
      <c r="D1921" s="243" t="n"/>
      <c r="E1921" s="243" t="n"/>
      <c r="F1921" s="243" t="n"/>
      <c r="G1921" s="243" t="n"/>
      <c r="H1921" s="362" t="n"/>
      <c r="I1921" s="243" t="n"/>
      <c r="J1921" s="243" t="n"/>
      <c r="K1921" s="244" t="n"/>
      <c r="L1921" s="78" t="n"/>
    </row>
    <row r="1922" ht="22" customHeight="1" s="452">
      <c r="A1922" s="359" t="n"/>
      <c r="B1922" s="243" t="n"/>
      <c r="C1922" s="243" t="n"/>
      <c r="D1922" s="243" t="n"/>
      <c r="E1922" s="243" t="n"/>
      <c r="F1922" s="243" t="n"/>
      <c r="G1922" s="243" t="n"/>
      <c r="H1922" s="362" t="n"/>
      <c r="I1922" s="243" t="n"/>
      <c r="J1922" s="243" t="n"/>
      <c r="K1922" s="244" t="n"/>
      <c r="L1922" s="78" t="n"/>
    </row>
    <row r="1923" ht="22" customHeight="1" s="452">
      <c r="A1923" s="359" t="n"/>
      <c r="B1923" s="243" t="n"/>
      <c r="C1923" s="243" t="n"/>
      <c r="D1923" s="243" t="n"/>
      <c r="E1923" s="243" t="n"/>
      <c r="F1923" s="243" t="n"/>
      <c r="G1923" s="243" t="n"/>
      <c r="H1923" s="362" t="n"/>
      <c r="I1923" s="243" t="n"/>
      <c r="J1923" s="243" t="n"/>
      <c r="K1923" s="244" t="n"/>
      <c r="L1923" s="78" t="n"/>
    </row>
    <row r="1924" ht="22" customHeight="1" s="452">
      <c r="A1924" s="359" t="n"/>
      <c r="B1924" s="243" t="n"/>
      <c r="C1924" s="243" t="n"/>
      <c r="D1924" s="243" t="n"/>
      <c r="E1924" s="243" t="n"/>
      <c r="F1924" s="243" t="n"/>
      <c r="G1924" s="243" t="n"/>
      <c r="H1924" s="362" t="n"/>
      <c r="I1924" s="243" t="n"/>
      <c r="J1924" s="243" t="n"/>
      <c r="K1924" s="244" t="n"/>
      <c r="L1924" s="78" t="n"/>
    </row>
    <row r="1925" ht="22" customHeight="1" s="452">
      <c r="A1925" s="359" t="n"/>
      <c r="B1925" s="243" t="n"/>
      <c r="C1925" s="243" t="n"/>
      <c r="D1925" s="243" t="n"/>
      <c r="E1925" s="243" t="n"/>
      <c r="F1925" s="243" t="n"/>
      <c r="G1925" s="243" t="n"/>
      <c r="H1925" s="362" t="n"/>
      <c r="I1925" s="243" t="n"/>
      <c r="J1925" s="243" t="n"/>
      <c r="K1925" s="244" t="n"/>
      <c r="L1925" s="78" t="n"/>
    </row>
    <row r="1926" ht="22" customHeight="1" s="452">
      <c r="A1926" s="359" t="n"/>
      <c r="B1926" s="243" t="n"/>
      <c r="C1926" s="243" t="n"/>
      <c r="D1926" s="243" t="n"/>
      <c r="E1926" s="243" t="n"/>
      <c r="F1926" s="243" t="n"/>
      <c r="G1926" s="243" t="n"/>
      <c r="H1926" s="362" t="n"/>
      <c r="I1926" s="243" t="n"/>
      <c r="J1926" s="243" t="n"/>
      <c r="K1926" s="244" t="n"/>
      <c r="L1926" s="78" t="n"/>
    </row>
    <row r="1927" ht="22" customHeight="1" s="452">
      <c r="A1927" s="359" t="n"/>
      <c r="B1927" s="243" t="n"/>
      <c r="C1927" s="243" t="n"/>
      <c r="D1927" s="243" t="n"/>
      <c r="E1927" s="243" t="n"/>
      <c r="F1927" s="243" t="n"/>
      <c r="G1927" s="243" t="n"/>
      <c r="H1927" s="362" t="n"/>
      <c r="I1927" s="243" t="n"/>
      <c r="J1927" s="243" t="n"/>
      <c r="K1927" s="244" t="n"/>
      <c r="L1927" s="78" t="n"/>
    </row>
    <row r="1928" ht="22" customHeight="1" s="452">
      <c r="A1928" s="359" t="n"/>
      <c r="B1928" s="243" t="n"/>
      <c r="C1928" s="243" t="n"/>
      <c r="D1928" s="243" t="n"/>
      <c r="E1928" s="243" t="n"/>
      <c r="F1928" s="243" t="n"/>
      <c r="G1928" s="243" t="n"/>
      <c r="H1928" s="362" t="n"/>
      <c r="I1928" s="243" t="n"/>
      <c r="J1928" s="243" t="n"/>
      <c r="K1928" s="244" t="n"/>
      <c r="L1928" s="78" t="n"/>
    </row>
    <row r="1929" ht="22" customHeight="1" s="452">
      <c r="A1929" s="359" t="n"/>
      <c r="B1929" s="243" t="n"/>
      <c r="C1929" s="243" t="n"/>
      <c r="D1929" s="243" t="n"/>
      <c r="E1929" s="243" t="n"/>
      <c r="F1929" s="243" t="n"/>
      <c r="G1929" s="243" t="n"/>
      <c r="H1929" s="362" t="n"/>
      <c r="I1929" s="243" t="n"/>
      <c r="J1929" s="243" t="n"/>
      <c r="K1929" s="244" t="n"/>
      <c r="L1929" s="78" t="n"/>
    </row>
    <row r="1930" ht="22" customHeight="1" s="452">
      <c r="A1930" s="359" t="n"/>
      <c r="B1930" s="243" t="n"/>
      <c r="C1930" s="243" t="n"/>
      <c r="D1930" s="243" t="n"/>
      <c r="E1930" s="243" t="n"/>
      <c r="F1930" s="243" t="n"/>
      <c r="G1930" s="243" t="n"/>
      <c r="H1930" s="362" t="n"/>
      <c r="I1930" s="243" t="n"/>
      <c r="J1930" s="243" t="n"/>
      <c r="K1930" s="244" t="n"/>
      <c r="L1930" s="78" t="n"/>
    </row>
    <row r="1931" ht="22" customHeight="1" s="452">
      <c r="A1931" s="359" t="n"/>
      <c r="B1931" s="243" t="n"/>
      <c r="C1931" s="243" t="n"/>
      <c r="D1931" s="243" t="n"/>
      <c r="E1931" s="243" t="n"/>
      <c r="F1931" s="243" t="n"/>
      <c r="G1931" s="243" t="n"/>
      <c r="H1931" s="362" t="n"/>
      <c r="I1931" s="243" t="n"/>
      <c r="J1931" s="243" t="n"/>
      <c r="K1931" s="244" t="n"/>
      <c r="L1931" s="78" t="n"/>
    </row>
    <row r="1932" ht="22" customHeight="1" s="452">
      <c r="A1932" s="359" t="n"/>
      <c r="B1932" s="243" t="n"/>
      <c r="C1932" s="243" t="n"/>
      <c r="D1932" s="243" t="n"/>
      <c r="E1932" s="243" t="n"/>
      <c r="F1932" s="243" t="n"/>
      <c r="G1932" s="243" t="n"/>
      <c r="H1932" s="362" t="n"/>
      <c r="I1932" s="243" t="n"/>
      <c r="J1932" s="243" t="n"/>
      <c r="K1932" s="244" t="n"/>
      <c r="L1932" s="78" t="n"/>
    </row>
    <row r="1933" ht="22" customHeight="1" s="452">
      <c r="A1933" s="359" t="n"/>
      <c r="B1933" s="243" t="n"/>
      <c r="C1933" s="243" t="n"/>
      <c r="D1933" s="243" t="n"/>
      <c r="E1933" s="243" t="n"/>
      <c r="F1933" s="243" t="n"/>
      <c r="G1933" s="243" t="n"/>
      <c r="H1933" s="362" t="n"/>
      <c r="I1933" s="243" t="n"/>
      <c r="J1933" s="243" t="n"/>
      <c r="K1933" s="244" t="n"/>
      <c r="L1933" s="78" t="n"/>
    </row>
    <row r="1934" ht="22" customHeight="1" s="452">
      <c r="A1934" s="359" t="n"/>
      <c r="B1934" s="243" t="n"/>
      <c r="C1934" s="243" t="n"/>
      <c r="D1934" s="243" t="n"/>
      <c r="E1934" s="243" t="n"/>
      <c r="F1934" s="243" t="n"/>
      <c r="G1934" s="243" t="n"/>
      <c r="H1934" s="362" t="n"/>
      <c r="I1934" s="243" t="n"/>
      <c r="J1934" s="243" t="n"/>
      <c r="K1934" s="244" t="n"/>
      <c r="L1934" s="78" t="n"/>
    </row>
    <row r="1935" ht="22" customHeight="1" s="452">
      <c r="A1935" s="359" t="n"/>
      <c r="B1935" s="243" t="n"/>
      <c r="C1935" s="243" t="n"/>
      <c r="D1935" s="243" t="n"/>
      <c r="E1935" s="243" t="n"/>
      <c r="F1935" s="243" t="n"/>
      <c r="G1935" s="243" t="n"/>
      <c r="H1935" s="362" t="n"/>
      <c r="I1935" s="243" t="n"/>
      <c r="J1935" s="243" t="n"/>
      <c r="K1935" s="244" t="n"/>
      <c r="L1935" s="78" t="n"/>
    </row>
    <row r="1936" ht="22" customHeight="1" s="452">
      <c r="A1936" s="359" t="n"/>
      <c r="B1936" s="243" t="n"/>
      <c r="C1936" s="243" t="n"/>
      <c r="D1936" s="243" t="n"/>
      <c r="E1936" s="243" t="n"/>
      <c r="F1936" s="243" t="n"/>
      <c r="G1936" s="243" t="n"/>
      <c r="H1936" s="362" t="n"/>
      <c r="I1936" s="243" t="n"/>
      <c r="J1936" s="243" t="n"/>
      <c r="K1936" s="244" t="n"/>
      <c r="L1936" s="78" t="n"/>
    </row>
    <row r="1937" ht="22" customHeight="1" s="452">
      <c r="A1937" s="359" t="n"/>
      <c r="B1937" s="243" t="n"/>
      <c r="C1937" s="243" t="n"/>
      <c r="D1937" s="243" t="n"/>
      <c r="E1937" s="243" t="n"/>
      <c r="F1937" s="243" t="n"/>
      <c r="G1937" s="243" t="n"/>
      <c r="H1937" s="362" t="n"/>
      <c r="I1937" s="243" t="n"/>
      <c r="J1937" s="243" t="n"/>
      <c r="K1937" s="244" t="n"/>
      <c r="L1937" s="78" t="n"/>
    </row>
    <row r="1938" ht="22" customHeight="1" s="452">
      <c r="A1938" s="359" t="n"/>
      <c r="B1938" s="243" t="n"/>
      <c r="C1938" s="243" t="n"/>
      <c r="D1938" s="243" t="n"/>
      <c r="E1938" s="243" t="n"/>
      <c r="F1938" s="243" t="n"/>
      <c r="G1938" s="243" t="n"/>
      <c r="H1938" s="362" t="n"/>
      <c r="I1938" s="243" t="n"/>
      <c r="J1938" s="243" t="n"/>
      <c r="K1938" s="244" t="n"/>
      <c r="L1938" s="78" t="n"/>
    </row>
    <row r="1939" ht="22" customHeight="1" s="452">
      <c r="A1939" s="359" t="n"/>
      <c r="B1939" s="243" t="n"/>
      <c r="C1939" s="243" t="n"/>
      <c r="D1939" s="243" t="n"/>
      <c r="E1939" s="243" t="n"/>
      <c r="F1939" s="243" t="n"/>
      <c r="G1939" s="243" t="n"/>
      <c r="H1939" s="362" t="n"/>
      <c r="I1939" s="243" t="n"/>
      <c r="J1939" s="243" t="n"/>
      <c r="K1939" s="244" t="n"/>
      <c r="L1939" s="78" t="n"/>
    </row>
    <row r="1940" ht="22" customHeight="1" s="452">
      <c r="A1940" s="359" t="n"/>
      <c r="B1940" s="243" t="n"/>
      <c r="C1940" s="243" t="n"/>
      <c r="D1940" s="243" t="n"/>
      <c r="E1940" s="243" t="n"/>
      <c r="F1940" s="243" t="n"/>
      <c r="G1940" s="243" t="n"/>
      <c r="H1940" s="362" t="n"/>
      <c r="I1940" s="243" t="n"/>
      <c r="J1940" s="243" t="n"/>
      <c r="K1940" s="244" t="n"/>
      <c r="L1940" s="78" t="n"/>
    </row>
    <row r="1941" ht="22" customHeight="1" s="452">
      <c r="A1941" s="359" t="n"/>
      <c r="B1941" s="243" t="n"/>
      <c r="C1941" s="243" t="n"/>
      <c r="D1941" s="243" t="n"/>
      <c r="E1941" s="243" t="n"/>
      <c r="F1941" s="243" t="n"/>
      <c r="G1941" s="243" t="n"/>
      <c r="H1941" s="362" t="n"/>
      <c r="I1941" s="243" t="n"/>
      <c r="J1941" s="243" t="n"/>
      <c r="K1941" s="244" t="n"/>
      <c r="L1941" s="78" t="n"/>
    </row>
    <row r="1942" ht="22" customHeight="1" s="452">
      <c r="A1942" s="359" t="n"/>
      <c r="B1942" s="243" t="n"/>
      <c r="C1942" s="243" t="n"/>
      <c r="D1942" s="243" t="n"/>
      <c r="E1942" s="243" t="n"/>
      <c r="F1942" s="243" t="n"/>
      <c r="G1942" s="243" t="n"/>
      <c r="H1942" s="362" t="n"/>
      <c r="I1942" s="243" t="n"/>
      <c r="J1942" s="243" t="n"/>
      <c r="K1942" s="244" t="n"/>
      <c r="L1942" s="78" t="n"/>
    </row>
    <row r="1943" ht="22" customHeight="1" s="452">
      <c r="A1943" s="359" t="n"/>
      <c r="B1943" s="243" t="n"/>
      <c r="C1943" s="243" t="n"/>
      <c r="D1943" s="243" t="n"/>
      <c r="E1943" s="243" t="n"/>
      <c r="F1943" s="243" t="n"/>
      <c r="G1943" s="243" t="n"/>
      <c r="H1943" s="362" t="n"/>
      <c r="I1943" s="243" t="n"/>
      <c r="J1943" s="243" t="n"/>
      <c r="K1943" s="244" t="n"/>
      <c r="L1943" s="78" t="n"/>
    </row>
    <row r="1944" ht="22" customHeight="1" s="452">
      <c r="A1944" s="359" t="n"/>
      <c r="B1944" s="243" t="n"/>
      <c r="C1944" s="243" t="n"/>
      <c r="D1944" s="243" t="n"/>
      <c r="E1944" s="243" t="n"/>
      <c r="F1944" s="243" t="n"/>
      <c r="G1944" s="243" t="n"/>
      <c r="H1944" s="362" t="n"/>
      <c r="I1944" s="243" t="n"/>
      <c r="J1944" s="243" t="n"/>
      <c r="K1944" s="244" t="n"/>
      <c r="L1944" s="78" t="n"/>
    </row>
    <row r="1945" ht="22" customHeight="1" s="452">
      <c r="A1945" s="359" t="n"/>
      <c r="B1945" s="243" t="n"/>
      <c r="C1945" s="243" t="n"/>
      <c r="D1945" s="243" t="n"/>
      <c r="E1945" s="243" t="n"/>
      <c r="F1945" s="243" t="n"/>
      <c r="G1945" s="243" t="n"/>
      <c r="H1945" s="362" t="n"/>
      <c r="I1945" s="243" t="n"/>
      <c r="J1945" s="243" t="n"/>
      <c r="K1945" s="244" t="n"/>
      <c r="L1945" s="78" t="n"/>
    </row>
    <row r="1946" ht="22" customHeight="1" s="452">
      <c r="A1946" s="359" t="n"/>
      <c r="B1946" s="243" t="n"/>
      <c r="C1946" s="243" t="n"/>
      <c r="D1946" s="243" t="n"/>
      <c r="E1946" s="243" t="n"/>
      <c r="F1946" s="243" t="n"/>
      <c r="G1946" s="243" t="n"/>
      <c r="H1946" s="362" t="n"/>
      <c r="I1946" s="243" t="n"/>
      <c r="J1946" s="243" t="n"/>
      <c r="K1946" s="244" t="n"/>
      <c r="L1946" s="78" t="n"/>
    </row>
    <row r="1947" ht="22" customHeight="1" s="452">
      <c r="A1947" s="359" t="n"/>
      <c r="B1947" s="243" t="n"/>
      <c r="C1947" s="243" t="n"/>
      <c r="D1947" s="243" t="n"/>
      <c r="E1947" s="243" t="n"/>
      <c r="F1947" s="243" t="n"/>
      <c r="G1947" s="243" t="n"/>
      <c r="H1947" s="362" t="n"/>
      <c r="I1947" s="243" t="n"/>
      <c r="J1947" s="243" t="n"/>
      <c r="K1947" s="244" t="n"/>
      <c r="L1947" s="78" t="n"/>
    </row>
    <row r="1948" ht="22" customHeight="1" s="452">
      <c r="A1948" s="359" t="n"/>
      <c r="B1948" s="243" t="n"/>
      <c r="C1948" s="243" t="n"/>
      <c r="D1948" s="243" t="n"/>
      <c r="E1948" s="243" t="n"/>
      <c r="F1948" s="243" t="n"/>
      <c r="G1948" s="243" t="n"/>
      <c r="H1948" s="362" t="n"/>
      <c r="I1948" s="243" t="n"/>
      <c r="J1948" s="243" t="n"/>
      <c r="K1948" s="244" t="n"/>
      <c r="L1948" s="78" t="n"/>
    </row>
    <row r="1949" ht="22" customHeight="1" s="452">
      <c r="A1949" s="359" t="n"/>
      <c r="B1949" s="243" t="n"/>
      <c r="C1949" s="243" t="n"/>
      <c r="D1949" s="243" t="n"/>
      <c r="E1949" s="243" t="n"/>
      <c r="F1949" s="243" t="n"/>
      <c r="G1949" s="243" t="n"/>
      <c r="H1949" s="362" t="n"/>
      <c r="I1949" s="243" t="n"/>
      <c r="J1949" s="243" t="n"/>
      <c r="K1949" s="244" t="n"/>
      <c r="L1949" s="78" t="n"/>
    </row>
    <row r="1950" ht="22" customHeight="1" s="452">
      <c r="A1950" s="359" t="n"/>
      <c r="B1950" s="243" t="n"/>
      <c r="C1950" s="243" t="n"/>
      <c r="D1950" s="243" t="n"/>
      <c r="E1950" s="243" t="n"/>
      <c r="F1950" s="243" t="n"/>
      <c r="G1950" s="243" t="n"/>
      <c r="H1950" s="362" t="n"/>
      <c r="I1950" s="243" t="n"/>
      <c r="J1950" s="243" t="n"/>
      <c r="K1950" s="244" t="n"/>
      <c r="L1950" s="78" t="n"/>
    </row>
    <row r="1951" ht="22" customHeight="1" s="452">
      <c r="A1951" s="359" t="n"/>
      <c r="B1951" s="243" t="n"/>
      <c r="C1951" s="243" t="n"/>
      <c r="D1951" s="243" t="n"/>
      <c r="E1951" s="243" t="n"/>
      <c r="F1951" s="243" t="n"/>
      <c r="G1951" s="243" t="n"/>
      <c r="H1951" s="362" t="n"/>
      <c r="I1951" s="243" t="n"/>
      <c r="J1951" s="243" t="n"/>
      <c r="K1951" s="244" t="n"/>
      <c r="L1951" s="78" t="n"/>
    </row>
    <row r="1952" ht="22" customHeight="1" s="452">
      <c r="A1952" s="359" t="n"/>
      <c r="B1952" s="243" t="n"/>
      <c r="C1952" s="243" t="n"/>
      <c r="D1952" s="243" t="n"/>
      <c r="E1952" s="243" t="n"/>
      <c r="F1952" s="243" t="n"/>
      <c r="G1952" s="243" t="n"/>
      <c r="H1952" s="362" t="n"/>
      <c r="I1952" s="243" t="n"/>
      <c r="J1952" s="243" t="n"/>
      <c r="K1952" s="244" t="n"/>
      <c r="L1952" s="78" t="n"/>
    </row>
    <row r="1953" ht="22" customHeight="1" s="452">
      <c r="A1953" s="359" t="n"/>
      <c r="B1953" s="243" t="n"/>
      <c r="C1953" s="243" t="n"/>
      <c r="D1953" s="243" t="n"/>
      <c r="E1953" s="243" t="n"/>
      <c r="F1953" s="243" t="n"/>
      <c r="G1953" s="243" t="n"/>
      <c r="H1953" s="362" t="n"/>
      <c r="I1953" s="243" t="n"/>
      <c r="J1953" s="243" t="n"/>
      <c r="K1953" s="244" t="n"/>
      <c r="L1953" s="78" t="n"/>
    </row>
    <row r="1954" ht="22" customHeight="1" s="452">
      <c r="A1954" s="359" t="n"/>
      <c r="B1954" s="243" t="n"/>
      <c r="C1954" s="243" t="n"/>
      <c r="D1954" s="243" t="n"/>
      <c r="E1954" s="243" t="n"/>
      <c r="F1954" s="243" t="n"/>
      <c r="G1954" s="243" t="n"/>
      <c r="H1954" s="362" t="n"/>
      <c r="I1954" s="243" t="n"/>
      <c r="J1954" s="243" t="n"/>
      <c r="K1954" s="244" t="n"/>
      <c r="L1954" s="78" t="n"/>
    </row>
    <row r="1955" ht="22" customHeight="1" s="452">
      <c r="A1955" s="359" t="n"/>
      <c r="B1955" s="243" t="n"/>
      <c r="C1955" s="243" t="n"/>
      <c r="D1955" s="243" t="n"/>
      <c r="E1955" s="243" t="n"/>
      <c r="F1955" s="243" t="n"/>
      <c r="G1955" s="243" t="n"/>
      <c r="H1955" s="362" t="n"/>
      <c r="I1955" s="243" t="n"/>
      <c r="J1955" s="243" t="n"/>
      <c r="K1955" s="244" t="n"/>
      <c r="L1955" s="78" t="n"/>
    </row>
    <row r="1956" ht="22" customHeight="1" s="452">
      <c r="A1956" s="359" t="n"/>
      <c r="B1956" s="243" t="n"/>
      <c r="C1956" s="243" t="n"/>
      <c r="D1956" s="243" t="n"/>
      <c r="E1956" s="243" t="n"/>
      <c r="F1956" s="243" t="n"/>
      <c r="G1956" s="243" t="n"/>
      <c r="H1956" s="362" t="n"/>
      <c r="I1956" s="243" t="n"/>
      <c r="J1956" s="243" t="n"/>
      <c r="K1956" s="244" t="n"/>
      <c r="L1956" s="78" t="n"/>
    </row>
    <row r="1957" ht="22" customHeight="1" s="452">
      <c r="A1957" s="359" t="n"/>
      <c r="B1957" s="243" t="n"/>
      <c r="C1957" s="243" t="n"/>
      <c r="D1957" s="243" t="n"/>
      <c r="E1957" s="243" t="n"/>
      <c r="F1957" s="243" t="n"/>
      <c r="G1957" s="243" t="n"/>
      <c r="H1957" s="362" t="n"/>
      <c r="I1957" s="243" t="n"/>
      <c r="J1957" s="243" t="n"/>
      <c r="K1957" s="244" t="n"/>
      <c r="L1957" s="78" t="n"/>
    </row>
    <row r="1958" ht="22" customHeight="1" s="452">
      <c r="A1958" s="359" t="n"/>
      <c r="B1958" s="243" t="n"/>
      <c r="C1958" s="243" t="n"/>
      <c r="D1958" s="243" t="n"/>
      <c r="E1958" s="243" t="n"/>
      <c r="F1958" s="243" t="n"/>
      <c r="G1958" s="243" t="n"/>
      <c r="H1958" s="362" t="n"/>
      <c r="I1958" s="243" t="n"/>
      <c r="J1958" s="243" t="n"/>
      <c r="K1958" s="244" t="n"/>
      <c r="L1958" s="78" t="n"/>
    </row>
    <row r="1959" ht="22" customHeight="1" s="452">
      <c r="A1959" s="359" t="n"/>
      <c r="B1959" s="243" t="n"/>
      <c r="C1959" s="243" t="n"/>
      <c r="D1959" s="243" t="n"/>
      <c r="E1959" s="243" t="n"/>
      <c r="F1959" s="243" t="n"/>
      <c r="G1959" s="243" t="n"/>
      <c r="H1959" s="362" t="n"/>
      <c r="I1959" s="243" t="n"/>
      <c r="J1959" s="243" t="n"/>
      <c r="K1959" s="244" t="n"/>
      <c r="L1959" s="78" t="n"/>
    </row>
    <row r="1960" ht="22" customHeight="1" s="452">
      <c r="A1960" s="359" t="n"/>
      <c r="B1960" s="243" t="n"/>
      <c r="C1960" s="243" t="n"/>
      <c r="D1960" s="243" t="n"/>
      <c r="E1960" s="243" t="n"/>
      <c r="F1960" s="243" t="n"/>
      <c r="G1960" s="243" t="n"/>
      <c r="H1960" s="362" t="n"/>
      <c r="I1960" s="243" t="n"/>
      <c r="J1960" s="243" t="n"/>
      <c r="K1960" s="244" t="n"/>
      <c r="L1960" s="78" t="n"/>
    </row>
    <row r="1961" ht="22" customHeight="1" s="452">
      <c r="A1961" s="359" t="n"/>
      <c r="B1961" s="243" t="n"/>
      <c r="C1961" s="243" t="n"/>
      <c r="D1961" s="243" t="n"/>
      <c r="E1961" s="243" t="n"/>
      <c r="F1961" s="243" t="n"/>
      <c r="G1961" s="243" t="n"/>
      <c r="H1961" s="362" t="n"/>
      <c r="I1961" s="243" t="n"/>
      <c r="J1961" s="243" t="n"/>
      <c r="K1961" s="244" t="n"/>
      <c r="L1961" s="78" t="n"/>
    </row>
    <row r="1962" ht="22" customHeight="1" s="452">
      <c r="A1962" s="359" t="n"/>
      <c r="B1962" s="243" t="n"/>
      <c r="C1962" s="243" t="n"/>
      <c r="D1962" s="243" t="n"/>
      <c r="E1962" s="243" t="n"/>
      <c r="F1962" s="243" t="n"/>
      <c r="G1962" s="243" t="n"/>
      <c r="H1962" s="362" t="n"/>
      <c r="I1962" s="243" t="n"/>
      <c r="J1962" s="243" t="n"/>
      <c r="K1962" s="244" t="n"/>
      <c r="L1962" s="78" t="n"/>
    </row>
    <row r="1963" ht="22" customHeight="1" s="452">
      <c r="A1963" s="359" t="n"/>
      <c r="B1963" s="243" t="n"/>
      <c r="C1963" s="243" t="n"/>
      <c r="D1963" s="243" t="n"/>
      <c r="E1963" s="243" t="n"/>
      <c r="F1963" s="243" t="n"/>
      <c r="G1963" s="243" t="n"/>
      <c r="H1963" s="362" t="n"/>
      <c r="I1963" s="243" t="n"/>
      <c r="J1963" s="243" t="n"/>
      <c r="K1963" s="244" t="n"/>
      <c r="L1963" s="78" t="n"/>
    </row>
    <row r="1964" ht="22" customHeight="1" s="452">
      <c r="A1964" s="359" t="n"/>
      <c r="B1964" s="243" t="n"/>
      <c r="C1964" s="243" t="n"/>
      <c r="D1964" s="243" t="n"/>
      <c r="E1964" s="243" t="n"/>
      <c r="F1964" s="243" t="n"/>
      <c r="G1964" s="243" t="n"/>
      <c r="H1964" s="362" t="n"/>
      <c r="I1964" s="243" t="n"/>
      <c r="J1964" s="243" t="n"/>
      <c r="K1964" s="244" t="n"/>
      <c r="L1964" s="78" t="n"/>
    </row>
    <row r="1965" ht="22" customHeight="1" s="452">
      <c r="A1965" s="359" t="n"/>
      <c r="B1965" s="243" t="n"/>
      <c r="C1965" s="243" t="n"/>
      <c r="D1965" s="243" t="n"/>
      <c r="E1965" s="243" t="n"/>
      <c r="F1965" s="243" t="n"/>
      <c r="G1965" s="243" t="n"/>
      <c r="H1965" s="362" t="n"/>
      <c r="I1965" s="243" t="n"/>
      <c r="J1965" s="243" t="n"/>
      <c r="K1965" s="244" t="n"/>
      <c r="L1965" s="78" t="n"/>
    </row>
    <row r="1966" ht="22" customHeight="1" s="452">
      <c r="A1966" s="359" t="n"/>
      <c r="B1966" s="243" t="n"/>
      <c r="C1966" s="243" t="n"/>
      <c r="D1966" s="243" t="n"/>
      <c r="E1966" s="243" t="n"/>
      <c r="F1966" s="243" t="n"/>
      <c r="G1966" s="243" t="n"/>
      <c r="H1966" s="362" t="n"/>
      <c r="I1966" s="243" t="n"/>
      <c r="J1966" s="243" t="n"/>
      <c r="K1966" s="244" t="n"/>
      <c r="L1966" s="78" t="n"/>
    </row>
    <row r="1967" ht="22" customHeight="1" s="452">
      <c r="A1967" s="359" t="n"/>
      <c r="B1967" s="243" t="n"/>
      <c r="C1967" s="243" t="n"/>
      <c r="D1967" s="243" t="n"/>
      <c r="E1967" s="243" t="n"/>
      <c r="F1967" s="243" t="n"/>
      <c r="G1967" s="243" t="n"/>
      <c r="H1967" s="362" t="n"/>
      <c r="I1967" s="243" t="n"/>
      <c r="J1967" s="243" t="n"/>
      <c r="K1967" s="244" t="n"/>
      <c r="L1967" s="78" t="n"/>
    </row>
    <row r="1968" ht="22" customHeight="1" s="452">
      <c r="A1968" s="359" t="n"/>
      <c r="B1968" s="243" t="n"/>
      <c r="C1968" s="243" t="n"/>
      <c r="D1968" s="243" t="n"/>
      <c r="E1968" s="243" t="n"/>
      <c r="F1968" s="243" t="n"/>
      <c r="G1968" s="243" t="n"/>
      <c r="H1968" s="362" t="n"/>
      <c r="I1968" s="243" t="n"/>
      <c r="J1968" s="243" t="n"/>
      <c r="K1968" s="244" t="n"/>
      <c r="L1968" s="78" t="n"/>
    </row>
    <row r="1969" ht="22" customHeight="1" s="452">
      <c r="A1969" s="359" t="n"/>
      <c r="B1969" s="243" t="n"/>
      <c r="C1969" s="243" t="n"/>
      <c r="D1969" s="243" t="n"/>
      <c r="E1969" s="243" t="n"/>
      <c r="F1969" s="243" t="n"/>
      <c r="G1969" s="243" t="n"/>
      <c r="H1969" s="362" t="n"/>
      <c r="I1969" s="243" t="n"/>
      <c r="J1969" s="243" t="n"/>
      <c r="K1969" s="244" t="n"/>
      <c r="L1969" s="78" t="n"/>
    </row>
    <row r="1970" ht="22" customHeight="1" s="452">
      <c r="A1970" s="359" t="n"/>
      <c r="B1970" s="243" t="n"/>
      <c r="C1970" s="243" t="n"/>
      <c r="D1970" s="243" t="n"/>
      <c r="E1970" s="243" t="n"/>
      <c r="F1970" s="243" t="n"/>
      <c r="G1970" s="243" t="n"/>
      <c r="H1970" s="362" t="n"/>
      <c r="I1970" s="243" t="n"/>
      <c r="J1970" s="243" t="n"/>
      <c r="K1970" s="244" t="n"/>
      <c r="L1970" s="78" t="n"/>
    </row>
    <row r="1971" ht="22" customHeight="1" s="452">
      <c r="A1971" s="359" t="n"/>
      <c r="B1971" s="243" t="n"/>
      <c r="C1971" s="243" t="n"/>
      <c r="D1971" s="243" t="n"/>
      <c r="E1971" s="243" t="n"/>
      <c r="F1971" s="243" t="n"/>
      <c r="G1971" s="243" t="n"/>
      <c r="H1971" s="362" t="n"/>
      <c r="I1971" s="243" t="n"/>
      <c r="J1971" s="243" t="n"/>
      <c r="K1971" s="244" t="n"/>
      <c r="L1971" s="78" t="n"/>
    </row>
    <row r="1972" ht="22" customHeight="1" s="452">
      <c r="A1972" s="359" t="n"/>
      <c r="B1972" s="243" t="n"/>
      <c r="C1972" s="243" t="n"/>
      <c r="D1972" s="243" t="n"/>
      <c r="E1972" s="243" t="n"/>
      <c r="F1972" s="243" t="n"/>
      <c r="G1972" s="243" t="n"/>
      <c r="H1972" s="362" t="n"/>
      <c r="I1972" s="243" t="n"/>
      <c r="J1972" s="243" t="n"/>
      <c r="K1972" s="244" t="n"/>
      <c r="L1972" s="78" t="n"/>
    </row>
    <row r="1973" ht="22" customHeight="1" s="452">
      <c r="A1973" s="359" t="n"/>
      <c r="B1973" s="243" t="n"/>
      <c r="C1973" s="243" t="n"/>
      <c r="D1973" s="243" t="n"/>
      <c r="E1973" s="243" t="n"/>
      <c r="F1973" s="243" t="n"/>
      <c r="G1973" s="243" t="n"/>
      <c r="H1973" s="362" t="n"/>
      <c r="I1973" s="243" t="n"/>
      <c r="J1973" s="243" t="n"/>
      <c r="K1973" s="244" t="n"/>
      <c r="L1973" s="78" t="n"/>
    </row>
    <row r="1974" ht="22" customHeight="1" s="452">
      <c r="A1974" s="359" t="n"/>
      <c r="B1974" s="243" t="n"/>
      <c r="C1974" s="243" t="n"/>
      <c r="D1974" s="243" t="n"/>
      <c r="E1974" s="243" t="n"/>
      <c r="F1974" s="243" t="n"/>
      <c r="G1974" s="243" t="n"/>
      <c r="H1974" s="362" t="n"/>
      <c r="I1974" s="243" t="n"/>
      <c r="J1974" s="243" t="n"/>
      <c r="K1974" s="244" t="n"/>
      <c r="L1974" s="78" t="n"/>
    </row>
    <row r="1975" ht="22" customHeight="1" s="452">
      <c r="A1975" s="359" t="n"/>
      <c r="B1975" s="243" t="n"/>
      <c r="C1975" s="243" t="n"/>
      <c r="D1975" s="243" t="n"/>
      <c r="E1975" s="243" t="n"/>
      <c r="F1975" s="243" t="n"/>
      <c r="G1975" s="243" t="n"/>
      <c r="H1975" s="362" t="n"/>
      <c r="I1975" s="243" t="n"/>
      <c r="J1975" s="243" t="n"/>
      <c r="K1975" s="244" t="n"/>
      <c r="L1975" s="78" t="n"/>
    </row>
    <row r="1976" ht="22" customHeight="1" s="452">
      <c r="A1976" s="359" t="n"/>
      <c r="B1976" s="243" t="n"/>
      <c r="C1976" s="243" t="n"/>
      <c r="D1976" s="243" t="n"/>
      <c r="E1976" s="243" t="n"/>
      <c r="F1976" s="243" t="n"/>
      <c r="G1976" s="243" t="n"/>
      <c r="H1976" s="362" t="n"/>
      <c r="I1976" s="243" t="n"/>
      <c r="J1976" s="243" t="n"/>
      <c r="K1976" s="244" t="n"/>
      <c r="L1976" s="78" t="n"/>
    </row>
    <row r="1977" ht="22" customHeight="1" s="452">
      <c r="A1977" s="359" t="n"/>
      <c r="B1977" s="243" t="n"/>
      <c r="C1977" s="243" t="n"/>
      <c r="D1977" s="243" t="n"/>
      <c r="E1977" s="243" t="n"/>
      <c r="F1977" s="243" t="n"/>
      <c r="G1977" s="243" t="n"/>
      <c r="H1977" s="362" t="n"/>
      <c r="I1977" s="243" t="n"/>
      <c r="J1977" s="243" t="n"/>
      <c r="K1977" s="244" t="n"/>
      <c r="L1977" s="78" t="n"/>
    </row>
    <row r="1978" ht="22" customHeight="1" s="452">
      <c r="A1978" s="359" t="n"/>
      <c r="B1978" s="243" t="n"/>
      <c r="C1978" s="243" t="n"/>
      <c r="D1978" s="243" t="n"/>
      <c r="E1978" s="243" t="n"/>
      <c r="F1978" s="243" t="n"/>
      <c r="G1978" s="243" t="n"/>
      <c r="H1978" s="362" t="n"/>
      <c r="I1978" s="243" t="n"/>
      <c r="J1978" s="243" t="n"/>
      <c r="K1978" s="244" t="n"/>
      <c r="L1978" s="78" t="n"/>
    </row>
    <row r="1979" ht="22" customHeight="1" s="452">
      <c r="A1979" s="359" t="n"/>
      <c r="B1979" s="243" t="n"/>
      <c r="C1979" s="243" t="n"/>
      <c r="D1979" s="243" t="n"/>
      <c r="E1979" s="243" t="n"/>
      <c r="F1979" s="243" t="n"/>
      <c r="G1979" s="243" t="n"/>
      <c r="H1979" s="362" t="n"/>
      <c r="I1979" s="243" t="n"/>
      <c r="J1979" s="243" t="n"/>
      <c r="K1979" s="244" t="n"/>
      <c r="L1979" s="78" t="n"/>
    </row>
    <row r="1980" ht="22" customHeight="1" s="452">
      <c r="A1980" s="359" t="n"/>
      <c r="B1980" s="243" t="n"/>
      <c r="C1980" s="243" t="n"/>
      <c r="D1980" s="243" t="n"/>
      <c r="E1980" s="243" t="n"/>
      <c r="F1980" s="243" t="n"/>
      <c r="G1980" s="243" t="n"/>
      <c r="H1980" s="362" t="n"/>
      <c r="I1980" s="243" t="n"/>
      <c r="J1980" s="243" t="n"/>
      <c r="K1980" s="244" t="n"/>
      <c r="L1980" s="78" t="n"/>
    </row>
    <row r="1981" ht="22" customHeight="1" s="452">
      <c r="A1981" s="359" t="n"/>
      <c r="B1981" s="243" t="n"/>
      <c r="C1981" s="243" t="n"/>
      <c r="D1981" s="243" t="n"/>
      <c r="E1981" s="243" t="n"/>
      <c r="F1981" s="243" t="n"/>
      <c r="G1981" s="243" t="n"/>
      <c r="H1981" s="362" t="n"/>
      <c r="I1981" s="243" t="n"/>
      <c r="J1981" s="243" t="n"/>
      <c r="K1981" s="244" t="n"/>
      <c r="L1981" s="78" t="n"/>
    </row>
    <row r="1982" ht="22" customHeight="1" s="452">
      <c r="A1982" s="359" t="n"/>
      <c r="B1982" s="243" t="n"/>
      <c r="C1982" s="243" t="n"/>
      <c r="D1982" s="243" t="n"/>
      <c r="E1982" s="243" t="n"/>
      <c r="F1982" s="243" t="n"/>
      <c r="G1982" s="243" t="n"/>
      <c r="H1982" s="362" t="n"/>
      <c r="I1982" s="243" t="n"/>
      <c r="J1982" s="243" t="n"/>
      <c r="K1982" s="244" t="n"/>
      <c r="L1982" s="78" t="n"/>
    </row>
    <row r="1983" ht="22" customHeight="1" s="452">
      <c r="A1983" s="359" t="n"/>
      <c r="B1983" s="243" t="n"/>
      <c r="C1983" s="243" t="n"/>
      <c r="D1983" s="243" t="n"/>
      <c r="E1983" s="243" t="n"/>
      <c r="F1983" s="243" t="n"/>
      <c r="G1983" s="243" t="n"/>
      <c r="H1983" s="362" t="n"/>
      <c r="I1983" s="243" t="n"/>
      <c r="J1983" s="243" t="n"/>
      <c r="K1983" s="244" t="n"/>
      <c r="L1983" s="78" t="n"/>
    </row>
    <row r="1984" ht="22" customHeight="1" s="452">
      <c r="A1984" s="359" t="n"/>
      <c r="B1984" s="243" t="n"/>
      <c r="C1984" s="243" t="n"/>
      <c r="D1984" s="243" t="n"/>
      <c r="E1984" s="243" t="n"/>
      <c r="F1984" s="243" t="n"/>
      <c r="G1984" s="243" t="n"/>
      <c r="H1984" s="362" t="n"/>
      <c r="I1984" s="243" t="n"/>
      <c r="J1984" s="243" t="n"/>
      <c r="K1984" s="244" t="n"/>
      <c r="L1984" s="78" t="n"/>
    </row>
    <row r="1985" ht="22" customHeight="1" s="452">
      <c r="A1985" s="359" t="n"/>
      <c r="B1985" s="243" t="n"/>
      <c r="C1985" s="243" t="n"/>
      <c r="D1985" s="243" t="n"/>
      <c r="E1985" s="243" t="n"/>
      <c r="F1985" s="243" t="n"/>
      <c r="G1985" s="243" t="n"/>
      <c r="H1985" s="362" t="n"/>
      <c r="I1985" s="243" t="n"/>
      <c r="J1985" s="243" t="n"/>
      <c r="K1985" s="244" t="n"/>
      <c r="L1985" s="78" t="n"/>
    </row>
    <row r="1986" ht="22" customHeight="1" s="452">
      <c r="A1986" s="359" t="n"/>
      <c r="B1986" s="243" t="n"/>
      <c r="C1986" s="243" t="n"/>
      <c r="D1986" s="243" t="n"/>
      <c r="E1986" s="243" t="n"/>
      <c r="F1986" s="243" t="n"/>
      <c r="G1986" s="243" t="n"/>
      <c r="H1986" s="362" t="n"/>
      <c r="I1986" s="243" t="n"/>
      <c r="J1986" s="243" t="n"/>
      <c r="K1986" s="244" t="n"/>
      <c r="L1986" s="78" t="n"/>
    </row>
    <row r="1987" ht="22" customHeight="1" s="452">
      <c r="A1987" s="359" t="n"/>
      <c r="B1987" s="243" t="n"/>
      <c r="C1987" s="243" t="n"/>
      <c r="D1987" s="243" t="n"/>
      <c r="E1987" s="243" t="n"/>
      <c r="F1987" s="243" t="n"/>
      <c r="G1987" s="243" t="n"/>
      <c r="H1987" s="362" t="n"/>
      <c r="I1987" s="243" t="n"/>
      <c r="J1987" s="243" t="n"/>
      <c r="K1987" s="244" t="n"/>
      <c r="L1987" s="78" t="n"/>
    </row>
    <row r="1988" ht="22" customHeight="1" s="452">
      <c r="A1988" s="359" t="n"/>
      <c r="B1988" s="243" t="n"/>
      <c r="C1988" s="243" t="n"/>
      <c r="D1988" s="243" t="n"/>
      <c r="E1988" s="243" t="n"/>
      <c r="F1988" s="243" t="n"/>
      <c r="G1988" s="243" t="n"/>
      <c r="H1988" s="362" t="n"/>
      <c r="I1988" s="243" t="n"/>
      <c r="J1988" s="243" t="n"/>
      <c r="K1988" s="244" t="n"/>
      <c r="L1988" s="78" t="n"/>
    </row>
    <row r="1989" ht="22" customHeight="1" s="452">
      <c r="A1989" s="359" t="n"/>
      <c r="B1989" s="243" t="n"/>
      <c r="C1989" s="243" t="n"/>
      <c r="D1989" s="243" t="n"/>
      <c r="E1989" s="243" t="n"/>
      <c r="F1989" s="243" t="n"/>
      <c r="G1989" s="243" t="n"/>
      <c r="H1989" s="362" t="n"/>
      <c r="I1989" s="243" t="n"/>
      <c r="J1989" s="243" t="n"/>
      <c r="K1989" s="244" t="n"/>
      <c r="L1989" s="78" t="n"/>
    </row>
    <row r="1990" ht="22" customHeight="1" s="452">
      <c r="A1990" s="359" t="n"/>
      <c r="B1990" s="243" t="n"/>
      <c r="C1990" s="243" t="n"/>
      <c r="D1990" s="243" t="n"/>
      <c r="E1990" s="243" t="n"/>
      <c r="F1990" s="243" t="n"/>
      <c r="G1990" s="243" t="n"/>
      <c r="H1990" s="362" t="n"/>
      <c r="I1990" s="243" t="n"/>
      <c r="J1990" s="243" t="n"/>
      <c r="K1990" s="244" t="n"/>
      <c r="L1990" s="78" t="n"/>
    </row>
    <row r="1991" ht="22" customHeight="1" s="452">
      <c r="A1991" s="359" t="n"/>
      <c r="B1991" s="243" t="n"/>
      <c r="C1991" s="243" t="n"/>
      <c r="D1991" s="243" t="n"/>
      <c r="E1991" s="243" t="n"/>
      <c r="F1991" s="243" t="n"/>
      <c r="G1991" s="243" t="n"/>
      <c r="H1991" s="362" t="n"/>
      <c r="I1991" s="243" t="n"/>
      <c r="J1991" s="243" t="n"/>
      <c r="K1991" s="244" t="n"/>
      <c r="L1991" s="78" t="n"/>
    </row>
    <row r="1992" ht="22" customHeight="1" s="452">
      <c r="A1992" s="359" t="n"/>
      <c r="B1992" s="243" t="n"/>
      <c r="C1992" s="243" t="n"/>
      <c r="D1992" s="243" t="n"/>
      <c r="E1992" s="243" t="n"/>
      <c r="F1992" s="243" t="n"/>
      <c r="G1992" s="243" t="n"/>
      <c r="H1992" s="362" t="n"/>
      <c r="I1992" s="243" t="n"/>
      <c r="J1992" s="243" t="n"/>
      <c r="K1992" s="244" t="n"/>
      <c r="L1992" s="78" t="n"/>
    </row>
    <row r="1993" ht="22" customHeight="1" s="452">
      <c r="A1993" s="359" t="n"/>
      <c r="B1993" s="243" t="n"/>
      <c r="C1993" s="243" t="n"/>
      <c r="D1993" s="243" t="n"/>
      <c r="E1993" s="243" t="n"/>
      <c r="F1993" s="243" t="n"/>
      <c r="G1993" s="243" t="n"/>
      <c r="H1993" s="362" t="n"/>
      <c r="I1993" s="243" t="n"/>
      <c r="J1993" s="243" t="n"/>
      <c r="K1993" s="244" t="n"/>
      <c r="L1993" s="78" t="n"/>
    </row>
    <row r="1994" ht="22" customHeight="1" s="452">
      <c r="A1994" s="359" t="n"/>
      <c r="B1994" s="243" t="n"/>
      <c r="C1994" s="243" t="n"/>
      <c r="D1994" s="243" t="n"/>
      <c r="E1994" s="243" t="n"/>
      <c r="F1994" s="243" t="n"/>
      <c r="G1994" s="243" t="n"/>
      <c r="H1994" s="362" t="n"/>
      <c r="I1994" s="243" t="n"/>
      <c r="J1994" s="243" t="n"/>
      <c r="K1994" s="244" t="n"/>
      <c r="L1994" s="78" t="n"/>
    </row>
    <row r="1995" ht="22" customHeight="1" s="452">
      <c r="A1995" s="359" t="n"/>
      <c r="B1995" s="243" t="n"/>
      <c r="C1995" s="243" t="n"/>
      <c r="D1995" s="243" t="n"/>
      <c r="E1995" s="243" t="n"/>
      <c r="F1995" s="243" t="n"/>
      <c r="G1995" s="243" t="n"/>
      <c r="H1995" s="362" t="n"/>
      <c r="I1995" s="243" t="n"/>
      <c r="J1995" s="243" t="n"/>
      <c r="K1995" s="244" t="n"/>
      <c r="L1995" s="78" t="n"/>
    </row>
    <row r="1996" ht="22" customHeight="1" s="452">
      <c r="A1996" s="359" t="n"/>
      <c r="B1996" s="243" t="n"/>
      <c r="C1996" s="243" t="n"/>
      <c r="D1996" s="243" t="n"/>
      <c r="E1996" s="243" t="n"/>
      <c r="F1996" s="243" t="n"/>
      <c r="G1996" s="243" t="n"/>
      <c r="H1996" s="362" t="n"/>
      <c r="I1996" s="243" t="n"/>
      <c r="J1996" s="243" t="n"/>
      <c r="K1996" s="244" t="n"/>
      <c r="L1996" s="78" t="n"/>
    </row>
    <row r="1997" ht="22" customHeight="1" s="452">
      <c r="A1997" s="359" t="n"/>
      <c r="B1997" s="243" t="n"/>
      <c r="C1997" s="243" t="n"/>
      <c r="D1997" s="243" t="n"/>
      <c r="E1997" s="243" t="n"/>
      <c r="F1997" s="243" t="n"/>
      <c r="G1997" s="243" t="n"/>
      <c r="H1997" s="362" t="n"/>
      <c r="I1997" s="243" t="n"/>
      <c r="J1997" s="243" t="n"/>
      <c r="K1997" s="244" t="n"/>
      <c r="L1997" s="78" t="n"/>
    </row>
    <row r="1998" ht="22" customHeight="1" s="452">
      <c r="A1998" s="359" t="n"/>
      <c r="B1998" s="243" t="n"/>
      <c r="C1998" s="243" t="n"/>
      <c r="D1998" s="243" t="n"/>
      <c r="E1998" s="243" t="n"/>
      <c r="F1998" s="243" t="n"/>
      <c r="G1998" s="243" t="n"/>
      <c r="H1998" s="362" t="n"/>
      <c r="I1998" s="243" t="n"/>
      <c r="J1998" s="243" t="n"/>
      <c r="K1998" s="244" t="n"/>
      <c r="L1998" s="78" t="n"/>
    </row>
    <row r="1999" ht="22" customHeight="1" s="452">
      <c r="A1999" s="359" t="n"/>
      <c r="B1999" s="243" t="n"/>
      <c r="C1999" s="243" t="n"/>
      <c r="D1999" s="243" t="n"/>
      <c r="E1999" s="243" t="n"/>
      <c r="F1999" s="243" t="n"/>
      <c r="G1999" s="243" t="n"/>
      <c r="H1999" s="362" t="n"/>
      <c r="I1999" s="243" t="n"/>
      <c r="J1999" s="243" t="n"/>
      <c r="K1999" s="244" t="n"/>
      <c r="L1999" s="78" t="n"/>
    </row>
    <row r="2000" ht="22" customHeight="1" s="452">
      <c r="A2000" s="359" t="n"/>
      <c r="B2000" s="243" t="n"/>
      <c r="C2000" s="243" t="n"/>
      <c r="D2000" s="243" t="n"/>
      <c r="E2000" s="243" t="n"/>
      <c r="F2000" s="243" t="n"/>
      <c r="G2000" s="243" t="n"/>
      <c r="H2000" s="362" t="n"/>
      <c r="I2000" s="243" t="n"/>
      <c r="J2000" s="243" t="n"/>
      <c r="K2000" s="244" t="n"/>
      <c r="L2000" s="78" t="n"/>
    </row>
    <row r="2001" ht="22" customHeight="1" s="452">
      <c r="A2001" s="359" t="n"/>
      <c r="B2001" s="243" t="n"/>
      <c r="C2001" s="243" t="n"/>
      <c r="D2001" s="243" t="n"/>
      <c r="E2001" s="243" t="n"/>
      <c r="F2001" s="243" t="n"/>
      <c r="G2001" s="243" t="n"/>
      <c r="H2001" s="362" t="n"/>
      <c r="I2001" s="243" t="n"/>
      <c r="J2001" s="243" t="n"/>
      <c r="K2001" s="244" t="n"/>
      <c r="L2001" s="78" t="n"/>
    </row>
    <row r="2002" ht="22" customHeight="1" s="452">
      <c r="A2002" s="359" t="n"/>
      <c r="B2002" s="243" t="n"/>
      <c r="C2002" s="243" t="n"/>
      <c r="D2002" s="243" t="n"/>
      <c r="E2002" s="243" t="n"/>
      <c r="F2002" s="243" t="n"/>
      <c r="G2002" s="243" t="n"/>
      <c r="H2002" s="362" t="n"/>
      <c r="I2002" s="243" t="n"/>
      <c r="J2002" s="243" t="n"/>
      <c r="K2002" s="244" t="n"/>
      <c r="L2002" s="78" t="n"/>
    </row>
    <row r="2003" ht="22" customHeight="1" s="452">
      <c r="A2003" s="359" t="n"/>
      <c r="B2003" s="243" t="n"/>
      <c r="C2003" s="243" t="n"/>
      <c r="D2003" s="243" t="n"/>
      <c r="E2003" s="243" t="n"/>
      <c r="F2003" s="243" t="n"/>
      <c r="G2003" s="243" t="n"/>
      <c r="H2003" s="362" t="n"/>
      <c r="I2003" s="243" t="n"/>
      <c r="J2003" s="243" t="n"/>
      <c r="K2003" s="244" t="n"/>
      <c r="L2003" s="78" t="n"/>
    </row>
    <row r="2004" ht="22" customHeight="1" s="452">
      <c r="A2004" s="359" t="n"/>
      <c r="B2004" s="243" t="n"/>
      <c r="C2004" s="243" t="n"/>
      <c r="D2004" s="243" t="n"/>
      <c r="E2004" s="243" t="n"/>
      <c r="F2004" s="243" t="n"/>
      <c r="G2004" s="243" t="n"/>
      <c r="H2004" s="362" t="n"/>
      <c r="I2004" s="243" t="n"/>
      <c r="J2004" s="243" t="n"/>
      <c r="K2004" s="244" t="n"/>
      <c r="L2004" s="78" t="n"/>
    </row>
    <row r="2005" ht="22" customHeight="1" s="452">
      <c r="A2005" s="359" t="n"/>
      <c r="B2005" s="243" t="n"/>
      <c r="C2005" s="243" t="n"/>
      <c r="D2005" s="243" t="n"/>
      <c r="E2005" s="243" t="n"/>
      <c r="F2005" s="243" t="n"/>
      <c r="G2005" s="243" t="n"/>
      <c r="H2005" s="362" t="n"/>
      <c r="I2005" s="243" t="n"/>
      <c r="J2005" s="243" t="n"/>
      <c r="K2005" s="244" t="n"/>
      <c r="L2005" s="78" t="n"/>
    </row>
    <row r="2006" ht="22" customHeight="1" s="452">
      <c r="A2006" s="359" t="n"/>
      <c r="B2006" s="243" t="n"/>
      <c r="C2006" s="243" t="n"/>
      <c r="D2006" s="243" t="n"/>
      <c r="E2006" s="243" t="n"/>
      <c r="F2006" s="243" t="n"/>
      <c r="G2006" s="243" t="n"/>
      <c r="H2006" s="362" t="n"/>
      <c r="I2006" s="243" t="n"/>
      <c r="J2006" s="243" t="n"/>
      <c r="K2006" s="244" t="n"/>
      <c r="L2006" s="78" t="n"/>
    </row>
    <row r="2007" ht="22" customHeight="1" s="452">
      <c r="A2007" s="359" t="n"/>
      <c r="B2007" s="243" t="n"/>
      <c r="C2007" s="243" t="n"/>
      <c r="D2007" s="243" t="n"/>
      <c r="E2007" s="243" t="n"/>
      <c r="F2007" s="243" t="n"/>
      <c r="G2007" s="243" t="n"/>
      <c r="H2007" s="362" t="n"/>
      <c r="I2007" s="243" t="n"/>
      <c r="J2007" s="243" t="n"/>
      <c r="K2007" s="244" t="n"/>
      <c r="L2007" s="78" t="n"/>
    </row>
    <row r="2008" ht="22" customHeight="1" s="452">
      <c r="A2008" s="359" t="n"/>
      <c r="B2008" s="243" t="n"/>
      <c r="C2008" s="243" t="n"/>
      <c r="D2008" s="243" t="n"/>
      <c r="E2008" s="243" t="n"/>
      <c r="F2008" s="243" t="n"/>
      <c r="G2008" s="243" t="n"/>
      <c r="H2008" s="362" t="n"/>
      <c r="I2008" s="243" t="n"/>
      <c r="J2008" s="243" t="n"/>
      <c r="K2008" s="244" t="n"/>
      <c r="L2008" s="78" t="n"/>
    </row>
    <row r="2009" ht="22" customHeight="1" s="452">
      <c r="A2009" s="359" t="n"/>
      <c r="B2009" s="243" t="n"/>
      <c r="C2009" s="243" t="n"/>
      <c r="D2009" s="243" t="n"/>
      <c r="E2009" s="243" t="n"/>
      <c r="F2009" s="243" t="n"/>
      <c r="G2009" s="243" t="n"/>
      <c r="H2009" s="362" t="n"/>
      <c r="I2009" s="243" t="n"/>
      <c r="J2009" s="243" t="n"/>
      <c r="K2009" s="244" t="n"/>
      <c r="L2009" s="78" t="n"/>
    </row>
    <row r="2010" ht="22" customHeight="1" s="452">
      <c r="A2010" s="359" t="n"/>
      <c r="B2010" s="243" t="n"/>
      <c r="C2010" s="243" t="n"/>
      <c r="D2010" s="243" t="n"/>
      <c r="E2010" s="243" t="n"/>
      <c r="F2010" s="243" t="n"/>
      <c r="G2010" s="243" t="n"/>
      <c r="H2010" s="362" t="n"/>
      <c r="I2010" s="243" t="n"/>
      <c r="J2010" s="243" t="n"/>
      <c r="K2010" s="244" t="n"/>
      <c r="L2010" s="78" t="n"/>
    </row>
    <row r="2011" ht="22" customHeight="1" s="452">
      <c r="A2011" s="359" t="n"/>
      <c r="B2011" s="243" t="n"/>
      <c r="C2011" s="243" t="n"/>
      <c r="D2011" s="243" t="n"/>
      <c r="E2011" s="243" t="n"/>
      <c r="F2011" s="243" t="n"/>
      <c r="G2011" s="243" t="n"/>
      <c r="H2011" s="362" t="n"/>
      <c r="I2011" s="243" t="n"/>
      <c r="J2011" s="243" t="n"/>
      <c r="K2011" s="244" t="n"/>
      <c r="L2011" s="78" t="n"/>
    </row>
    <row r="2012" ht="22" customHeight="1" s="452">
      <c r="A2012" s="359" t="n"/>
      <c r="B2012" s="243" t="n"/>
      <c r="C2012" s="243" t="n"/>
      <c r="D2012" s="243" t="n"/>
      <c r="E2012" s="243" t="n"/>
      <c r="F2012" s="243" t="n"/>
      <c r="G2012" s="243" t="n"/>
      <c r="H2012" s="362" t="n"/>
      <c r="I2012" s="243" t="n"/>
      <c r="J2012" s="243" t="n"/>
      <c r="K2012" s="244" t="n"/>
      <c r="L2012" s="78" t="n"/>
    </row>
    <row r="2013" ht="22" customHeight="1" s="452">
      <c r="A2013" s="359" t="n"/>
      <c r="B2013" s="243" t="n"/>
      <c r="C2013" s="243" t="n"/>
      <c r="D2013" s="243" t="n"/>
      <c r="E2013" s="243" t="n"/>
      <c r="F2013" s="243" t="n"/>
      <c r="G2013" s="243" t="n"/>
      <c r="H2013" s="362" t="n"/>
      <c r="I2013" s="243" t="n"/>
      <c r="J2013" s="243" t="n"/>
      <c r="K2013" s="244" t="n"/>
      <c r="L2013" s="78" t="n"/>
    </row>
    <row r="2014" ht="22" customHeight="1" s="452">
      <c r="A2014" s="359" t="n"/>
      <c r="B2014" s="243" t="n"/>
      <c r="C2014" s="243" t="n"/>
      <c r="D2014" s="243" t="n"/>
      <c r="E2014" s="243" t="n"/>
      <c r="F2014" s="243" t="n"/>
      <c r="G2014" s="243" t="n"/>
      <c r="H2014" s="362" t="n"/>
      <c r="I2014" s="243" t="n"/>
      <c r="J2014" s="243" t="n"/>
      <c r="K2014" s="244" t="n"/>
      <c r="L2014" s="78" t="n"/>
    </row>
    <row r="2015" ht="22" customHeight="1" s="452">
      <c r="A2015" s="359" t="n"/>
      <c r="B2015" s="243" t="n"/>
      <c r="C2015" s="243" t="n"/>
      <c r="D2015" s="243" t="n"/>
      <c r="E2015" s="243" t="n"/>
      <c r="F2015" s="243" t="n"/>
      <c r="G2015" s="243" t="n"/>
      <c r="H2015" s="362" t="n"/>
      <c r="I2015" s="243" t="n"/>
      <c r="J2015" s="243" t="n"/>
      <c r="K2015" s="244" t="n"/>
      <c r="L2015" s="78" t="n"/>
    </row>
    <row r="2016" ht="22" customHeight="1" s="452">
      <c r="A2016" s="359" t="n"/>
      <c r="B2016" s="243" t="n"/>
      <c r="C2016" s="243" t="n"/>
      <c r="D2016" s="243" t="n"/>
      <c r="E2016" s="243" t="n"/>
      <c r="F2016" s="243" t="n"/>
      <c r="G2016" s="243" t="n"/>
      <c r="H2016" s="362" t="n"/>
      <c r="I2016" s="243" t="n"/>
      <c r="J2016" s="243" t="n"/>
      <c r="K2016" s="244" t="n"/>
      <c r="L2016" s="78" t="n"/>
    </row>
    <row r="2017" ht="22" customHeight="1" s="452">
      <c r="A2017" s="359" t="n"/>
      <c r="B2017" s="243" t="n"/>
      <c r="C2017" s="243" t="n"/>
      <c r="D2017" s="243" t="n"/>
      <c r="E2017" s="243" t="n"/>
      <c r="F2017" s="243" t="n"/>
      <c r="G2017" s="243" t="n"/>
      <c r="H2017" s="362" t="n"/>
      <c r="I2017" s="243" t="n"/>
      <c r="J2017" s="243" t="n"/>
      <c r="K2017" s="244" t="n"/>
      <c r="L2017" s="78" t="n"/>
    </row>
    <row r="2018" ht="22" customHeight="1" s="452">
      <c r="A2018" s="359" t="n"/>
      <c r="B2018" s="243" t="n"/>
      <c r="C2018" s="243" t="n"/>
      <c r="D2018" s="243" t="n"/>
      <c r="E2018" s="243" t="n"/>
      <c r="F2018" s="243" t="n"/>
      <c r="G2018" s="243" t="n"/>
      <c r="H2018" s="362" t="n"/>
      <c r="I2018" s="243" t="n"/>
      <c r="J2018" s="243" t="n"/>
      <c r="K2018" s="244" t="n"/>
      <c r="L2018" s="78" t="n"/>
    </row>
    <row r="2019" ht="22" customHeight="1" s="452">
      <c r="A2019" s="359" t="n"/>
      <c r="B2019" s="243" t="n"/>
      <c r="C2019" s="243" t="n"/>
      <c r="D2019" s="243" t="n"/>
      <c r="E2019" s="243" t="n"/>
      <c r="F2019" s="243" t="n"/>
      <c r="G2019" s="243" t="n"/>
      <c r="H2019" s="362" t="n"/>
      <c r="I2019" s="243" t="n"/>
      <c r="J2019" s="243" t="n"/>
      <c r="K2019" s="244" t="n"/>
      <c r="L2019" s="78" t="n"/>
    </row>
    <row r="2020" ht="22" customHeight="1" s="452">
      <c r="A2020" s="359" t="n"/>
      <c r="B2020" s="243" t="n"/>
      <c r="C2020" s="243" t="n"/>
      <c r="D2020" s="243" t="n"/>
      <c r="E2020" s="243" t="n"/>
      <c r="F2020" s="243" t="n"/>
      <c r="G2020" s="243" t="n"/>
      <c r="H2020" s="362" t="n"/>
      <c r="I2020" s="243" t="n"/>
      <c r="J2020" s="243" t="n"/>
      <c r="K2020" s="244" t="n"/>
      <c r="L2020" s="78" t="n"/>
    </row>
    <row r="2021" ht="22" customHeight="1" s="452">
      <c r="A2021" s="359" t="n"/>
      <c r="B2021" s="243" t="n"/>
      <c r="C2021" s="243" t="n"/>
      <c r="D2021" s="243" t="n"/>
      <c r="E2021" s="243" t="n"/>
      <c r="F2021" s="243" t="n"/>
      <c r="G2021" s="243" t="n"/>
      <c r="H2021" s="362" t="n"/>
      <c r="I2021" s="243" t="n"/>
      <c r="J2021" s="243" t="n"/>
      <c r="K2021" s="244" t="n"/>
      <c r="L2021" s="78" t="n"/>
    </row>
    <row r="2022" ht="22" customHeight="1" s="452">
      <c r="A2022" s="359" t="n"/>
      <c r="B2022" s="243" t="n"/>
      <c r="C2022" s="243" t="n"/>
      <c r="D2022" s="243" t="n"/>
      <c r="E2022" s="243" t="n"/>
      <c r="F2022" s="243" t="n"/>
      <c r="G2022" s="243" t="n"/>
      <c r="H2022" s="362" t="n"/>
      <c r="I2022" s="243" t="n"/>
      <c r="J2022" s="243" t="n"/>
      <c r="K2022" s="244" t="n"/>
      <c r="L2022" s="78" t="n"/>
    </row>
    <row r="2023" ht="22" customHeight="1" s="452">
      <c r="A2023" s="359" t="n"/>
      <c r="B2023" s="243" t="n"/>
      <c r="C2023" s="243" t="n"/>
      <c r="D2023" s="243" t="n"/>
      <c r="E2023" s="243" t="n"/>
      <c r="F2023" s="243" t="n"/>
      <c r="G2023" s="243" t="n"/>
      <c r="H2023" s="362" t="n"/>
      <c r="I2023" s="243" t="n"/>
      <c r="J2023" s="243" t="n"/>
      <c r="K2023" s="244" t="n"/>
      <c r="L2023" s="78" t="n"/>
    </row>
    <row r="2024" ht="22" customHeight="1" s="452">
      <c r="A2024" s="359" t="n"/>
      <c r="B2024" s="243" t="n"/>
      <c r="C2024" s="243" t="n"/>
      <c r="D2024" s="243" t="n"/>
      <c r="E2024" s="243" t="n"/>
      <c r="F2024" s="243" t="n"/>
      <c r="G2024" s="243" t="n"/>
      <c r="H2024" s="362" t="n"/>
      <c r="I2024" s="243" t="n"/>
      <c r="J2024" s="243" t="n"/>
      <c r="K2024" s="244" t="n"/>
      <c r="L2024" s="78" t="n"/>
    </row>
    <row r="2025" ht="22" customHeight="1" s="452">
      <c r="A2025" s="359" t="n"/>
      <c r="B2025" s="243" t="n"/>
      <c r="C2025" s="243" t="n"/>
      <c r="D2025" s="243" t="n"/>
      <c r="E2025" s="243" t="n"/>
      <c r="F2025" s="243" t="n"/>
      <c r="G2025" s="243" t="n"/>
      <c r="H2025" s="362" t="n"/>
      <c r="I2025" s="243" t="n"/>
      <c r="J2025" s="243" t="n"/>
      <c r="K2025" s="244" t="n"/>
      <c r="L2025" s="78" t="n"/>
    </row>
    <row r="2026" ht="22" customHeight="1" s="452">
      <c r="A2026" s="359" t="n"/>
      <c r="B2026" s="243" t="n"/>
      <c r="C2026" s="243" t="n"/>
      <c r="D2026" s="243" t="n"/>
      <c r="E2026" s="243" t="n"/>
      <c r="F2026" s="243" t="n"/>
      <c r="G2026" s="243" t="n"/>
      <c r="H2026" s="362" t="n"/>
      <c r="I2026" s="243" t="n"/>
      <c r="J2026" s="243" t="n"/>
      <c r="K2026" s="244" t="n"/>
      <c r="L2026" s="78" t="n"/>
    </row>
    <row r="2027" ht="22" customHeight="1" s="452">
      <c r="A2027" s="359" t="n"/>
      <c r="B2027" s="243" t="n"/>
      <c r="C2027" s="243" t="n"/>
      <c r="D2027" s="243" t="n"/>
      <c r="E2027" s="243" t="n"/>
      <c r="F2027" s="243" t="n"/>
      <c r="G2027" s="243" t="n"/>
      <c r="H2027" s="362" t="n"/>
      <c r="I2027" s="243" t="n"/>
      <c r="J2027" s="243" t="n"/>
      <c r="K2027" s="244" t="n"/>
      <c r="L2027" s="78" t="n"/>
    </row>
    <row r="2028" ht="22" customHeight="1" s="452">
      <c r="A2028" s="359" t="n"/>
      <c r="B2028" s="243" t="n"/>
      <c r="C2028" s="243" t="n"/>
      <c r="D2028" s="243" t="n"/>
      <c r="E2028" s="243" t="n"/>
      <c r="F2028" s="243" t="n"/>
      <c r="G2028" s="243" t="n"/>
      <c r="H2028" s="362" t="n"/>
      <c r="I2028" s="243" t="n"/>
      <c r="J2028" s="243" t="n"/>
      <c r="K2028" s="244" t="n"/>
      <c r="L2028" s="78" t="n"/>
    </row>
    <row r="2029" ht="22" customHeight="1" s="452">
      <c r="A2029" s="359" t="n"/>
      <c r="B2029" s="243" t="n"/>
      <c r="C2029" s="243" t="n"/>
      <c r="D2029" s="243" t="n"/>
      <c r="E2029" s="243" t="n"/>
      <c r="F2029" s="243" t="n"/>
      <c r="G2029" s="243" t="n"/>
      <c r="H2029" s="362" t="n"/>
      <c r="I2029" s="243" t="n"/>
      <c r="J2029" s="243" t="n"/>
      <c r="K2029" s="244" t="n"/>
      <c r="L2029" s="78" t="n"/>
    </row>
    <row r="2030" ht="22" customHeight="1" s="452">
      <c r="A2030" s="359" t="n"/>
      <c r="B2030" s="243" t="n"/>
      <c r="C2030" s="243" t="n"/>
      <c r="D2030" s="243" t="n"/>
      <c r="E2030" s="243" t="n"/>
      <c r="F2030" s="243" t="n"/>
      <c r="G2030" s="243" t="n"/>
      <c r="H2030" s="362" t="n"/>
      <c r="I2030" s="243" t="n"/>
      <c r="J2030" s="243" t="n"/>
      <c r="K2030" s="244" t="n"/>
      <c r="L2030" s="78" t="n"/>
    </row>
    <row r="2031" ht="22" customHeight="1" s="452">
      <c r="A2031" s="359" t="n"/>
      <c r="B2031" s="243" t="n"/>
      <c r="C2031" s="243" t="n"/>
      <c r="D2031" s="243" t="n"/>
      <c r="E2031" s="243" t="n"/>
      <c r="F2031" s="243" t="n"/>
      <c r="G2031" s="243" t="n"/>
      <c r="H2031" s="362" t="n"/>
      <c r="I2031" s="243" t="n"/>
      <c r="J2031" s="243" t="n"/>
      <c r="K2031" s="244" t="n"/>
      <c r="L2031" s="78" t="n"/>
    </row>
    <row r="2032" ht="22" customHeight="1" s="452">
      <c r="A2032" s="359" t="n"/>
      <c r="B2032" s="243" t="n"/>
      <c r="C2032" s="243" t="n"/>
      <c r="D2032" s="243" t="n"/>
      <c r="E2032" s="243" t="n"/>
      <c r="F2032" s="243" t="n"/>
      <c r="G2032" s="243" t="n"/>
      <c r="H2032" s="362" t="n"/>
      <c r="I2032" s="243" t="n"/>
      <c r="J2032" s="243" t="n"/>
      <c r="K2032" s="244" t="n"/>
      <c r="L2032" s="78" t="n"/>
    </row>
    <row r="2033" ht="22" customHeight="1" s="452">
      <c r="A2033" s="359" t="n"/>
      <c r="B2033" s="243" t="n"/>
      <c r="C2033" s="243" t="n"/>
      <c r="D2033" s="243" t="n"/>
      <c r="E2033" s="243" t="n"/>
      <c r="F2033" s="243" t="n"/>
      <c r="G2033" s="243" t="n"/>
      <c r="H2033" s="362" t="n"/>
      <c r="I2033" s="243" t="n"/>
      <c r="J2033" s="243" t="n"/>
      <c r="K2033" s="244" t="n"/>
      <c r="L2033" s="78" t="n"/>
    </row>
    <row r="2034" ht="22" customHeight="1" s="452">
      <c r="A2034" s="359" t="n"/>
      <c r="B2034" s="243" t="n"/>
      <c r="C2034" s="243" t="n"/>
      <c r="D2034" s="243" t="n"/>
      <c r="E2034" s="243" t="n"/>
      <c r="F2034" s="243" t="n"/>
      <c r="G2034" s="243" t="n"/>
      <c r="H2034" s="362" t="n"/>
      <c r="I2034" s="243" t="n"/>
      <c r="J2034" s="243" t="n"/>
      <c r="K2034" s="244" t="n"/>
      <c r="L2034" s="78" t="n"/>
    </row>
    <row r="2035" ht="22" customHeight="1" s="452">
      <c r="A2035" s="359" t="n"/>
      <c r="B2035" s="243" t="n"/>
      <c r="C2035" s="243" t="n"/>
      <c r="D2035" s="243" t="n"/>
      <c r="E2035" s="243" t="n"/>
      <c r="F2035" s="243" t="n"/>
      <c r="G2035" s="243" t="n"/>
      <c r="H2035" s="362" t="n"/>
      <c r="I2035" s="243" t="n"/>
      <c r="J2035" s="243" t="n"/>
      <c r="K2035" s="244" t="n"/>
      <c r="L2035" s="78" t="n"/>
    </row>
    <row r="2036" ht="22" customHeight="1" s="452">
      <c r="A2036" s="359" t="n"/>
      <c r="B2036" s="243" t="n"/>
      <c r="C2036" s="243" t="n"/>
      <c r="D2036" s="243" t="n"/>
      <c r="E2036" s="243" t="n"/>
      <c r="F2036" s="243" t="n"/>
      <c r="G2036" s="243" t="n"/>
      <c r="H2036" s="362" t="n"/>
      <c r="I2036" s="243" t="n"/>
      <c r="J2036" s="243" t="n"/>
      <c r="K2036" s="244" t="n"/>
      <c r="L2036" s="78" t="n"/>
    </row>
    <row r="2037" ht="22" customHeight="1" s="452">
      <c r="A2037" s="359" t="n"/>
      <c r="B2037" s="243" t="n"/>
      <c r="C2037" s="243" t="n"/>
      <c r="D2037" s="243" t="n"/>
      <c r="E2037" s="243" t="n"/>
      <c r="F2037" s="243" t="n"/>
      <c r="G2037" s="243" t="n"/>
      <c r="H2037" s="362" t="n"/>
      <c r="I2037" s="243" t="n"/>
      <c r="J2037" s="243" t="n"/>
      <c r="K2037" s="244" t="n"/>
      <c r="L2037" s="78" t="n"/>
    </row>
    <row r="2038" ht="22" customHeight="1" s="452">
      <c r="A2038" s="359" t="n"/>
      <c r="B2038" s="243" t="n"/>
      <c r="C2038" s="243" t="n"/>
      <c r="D2038" s="243" t="n"/>
      <c r="E2038" s="243" t="n"/>
      <c r="F2038" s="243" t="n"/>
      <c r="G2038" s="243" t="n"/>
      <c r="H2038" s="362" t="n"/>
      <c r="I2038" s="243" t="n"/>
      <c r="J2038" s="243" t="n"/>
      <c r="K2038" s="244" t="n"/>
      <c r="L2038" s="78" t="n"/>
    </row>
    <row r="2039" ht="22" customHeight="1" s="452">
      <c r="A2039" s="359" t="n"/>
      <c r="B2039" s="243" t="n"/>
      <c r="C2039" s="243" t="n"/>
      <c r="D2039" s="243" t="n"/>
      <c r="E2039" s="243" t="n"/>
      <c r="F2039" s="243" t="n"/>
      <c r="G2039" s="243" t="n"/>
      <c r="H2039" s="362" t="n"/>
      <c r="I2039" s="243" t="n"/>
      <c r="J2039" s="243" t="n"/>
      <c r="K2039" s="244" t="n"/>
      <c r="L2039" s="78" t="n"/>
    </row>
    <row r="2040" ht="22" customHeight="1" s="452">
      <c r="A2040" s="359" t="n"/>
      <c r="B2040" s="243" t="n"/>
      <c r="C2040" s="243" t="n"/>
      <c r="D2040" s="243" t="n"/>
      <c r="E2040" s="243" t="n"/>
      <c r="F2040" s="243" t="n"/>
      <c r="G2040" s="243" t="n"/>
      <c r="H2040" s="362" t="n"/>
      <c r="I2040" s="243" t="n"/>
      <c r="J2040" s="243" t="n"/>
      <c r="K2040" s="244" t="n"/>
      <c r="L2040" s="78" t="n"/>
    </row>
    <row r="2041" ht="22" customHeight="1" s="452">
      <c r="A2041" s="359" t="n"/>
      <c r="B2041" s="243" t="n"/>
      <c r="C2041" s="243" t="n"/>
      <c r="D2041" s="243" t="n"/>
      <c r="E2041" s="243" t="n"/>
      <c r="F2041" s="243" t="n"/>
      <c r="G2041" s="243" t="n"/>
      <c r="H2041" s="362" t="n"/>
      <c r="I2041" s="243" t="n"/>
      <c r="J2041" s="243" t="n"/>
      <c r="K2041" s="244" t="n"/>
      <c r="L2041" s="78" t="n"/>
    </row>
    <row r="2042" ht="22" customHeight="1" s="452">
      <c r="A2042" s="359" t="n"/>
      <c r="B2042" s="243" t="n"/>
      <c r="C2042" s="243" t="n"/>
      <c r="D2042" s="243" t="n"/>
      <c r="E2042" s="243" t="n"/>
      <c r="F2042" s="243" t="n"/>
      <c r="G2042" s="243" t="n"/>
      <c r="H2042" s="362" t="n"/>
      <c r="I2042" s="243" t="n"/>
      <c r="J2042" s="243" t="n"/>
      <c r="K2042" s="244" t="n"/>
      <c r="L2042" s="78" t="n"/>
    </row>
    <row r="2043" ht="22" customHeight="1" s="452">
      <c r="A2043" s="359" t="n"/>
      <c r="B2043" s="243" t="n"/>
      <c r="C2043" s="243" t="n"/>
      <c r="D2043" s="243" t="n"/>
      <c r="E2043" s="243" t="n"/>
      <c r="F2043" s="243" t="n"/>
      <c r="G2043" s="243" t="n"/>
      <c r="H2043" s="362" t="n"/>
      <c r="I2043" s="243" t="n"/>
      <c r="J2043" s="243" t="n"/>
      <c r="K2043" s="244" t="n"/>
      <c r="L2043" s="78" t="n"/>
    </row>
    <row r="2044" ht="22" customHeight="1" s="452">
      <c r="A2044" s="359" t="n"/>
      <c r="B2044" s="243" t="n"/>
      <c r="C2044" s="243" t="n"/>
      <c r="D2044" s="243" t="n"/>
      <c r="E2044" s="243" t="n"/>
      <c r="F2044" s="243" t="n"/>
      <c r="G2044" s="243" t="n"/>
      <c r="H2044" s="362" t="n"/>
      <c r="I2044" s="243" t="n"/>
      <c r="J2044" s="243" t="n"/>
      <c r="K2044" s="244" t="n"/>
      <c r="L2044" s="78" t="n"/>
    </row>
    <row r="2045" ht="22" customHeight="1" s="452">
      <c r="A2045" s="359" t="n"/>
      <c r="B2045" s="243" t="n"/>
      <c r="C2045" s="243" t="n"/>
      <c r="D2045" s="243" t="n"/>
      <c r="E2045" s="243" t="n"/>
      <c r="F2045" s="243" t="n"/>
      <c r="G2045" s="243" t="n"/>
      <c r="H2045" s="362" t="n"/>
      <c r="I2045" s="243" t="n"/>
      <c r="J2045" s="243" t="n"/>
      <c r="K2045" s="244" t="n"/>
      <c r="L2045" s="78" t="n"/>
    </row>
    <row r="2046" ht="22" customHeight="1" s="452">
      <c r="A2046" s="359" t="n"/>
      <c r="B2046" s="243" t="n"/>
      <c r="C2046" s="243" t="n"/>
      <c r="D2046" s="243" t="n"/>
      <c r="E2046" s="243" t="n"/>
      <c r="F2046" s="243" t="n"/>
      <c r="G2046" s="243" t="n"/>
      <c r="H2046" s="362" t="n"/>
      <c r="I2046" s="243" t="n"/>
      <c r="J2046" s="243" t="n"/>
      <c r="K2046" s="244" t="n"/>
      <c r="L2046" s="78" t="n"/>
    </row>
    <row r="2047" ht="22" customHeight="1" s="452">
      <c r="A2047" s="359" t="n"/>
      <c r="B2047" s="243" t="n"/>
      <c r="C2047" s="243" t="n"/>
      <c r="D2047" s="243" t="n"/>
      <c r="E2047" s="243" t="n"/>
      <c r="F2047" s="243" t="n"/>
      <c r="G2047" s="243" t="n"/>
      <c r="H2047" s="362" t="n"/>
      <c r="I2047" s="243" t="n"/>
      <c r="J2047" s="243" t="n"/>
      <c r="K2047" s="244" t="n"/>
      <c r="L2047" s="78" t="n"/>
    </row>
    <row r="2048" ht="22" customHeight="1" s="452">
      <c r="A2048" s="359" t="n"/>
      <c r="B2048" s="243" t="n"/>
      <c r="C2048" s="243" t="n"/>
      <c r="D2048" s="243" t="n"/>
      <c r="E2048" s="243" t="n"/>
      <c r="F2048" s="243" t="n"/>
      <c r="G2048" s="243" t="n"/>
      <c r="H2048" s="362" t="n"/>
      <c r="I2048" s="243" t="n"/>
      <c r="J2048" s="243" t="n"/>
      <c r="K2048" s="244" t="n"/>
      <c r="L2048" s="78" t="n"/>
    </row>
    <row r="2049" ht="22" customHeight="1" s="452">
      <c r="A2049" s="359" t="n"/>
      <c r="B2049" s="243" t="n"/>
      <c r="C2049" s="243" t="n"/>
      <c r="D2049" s="243" t="n"/>
      <c r="E2049" s="243" t="n"/>
      <c r="F2049" s="243" t="n"/>
      <c r="G2049" s="243" t="n"/>
      <c r="H2049" s="362" t="n"/>
      <c r="I2049" s="243" t="n"/>
      <c r="J2049" s="243" t="n"/>
      <c r="K2049" s="244" t="n"/>
      <c r="L2049" s="78" t="n"/>
    </row>
    <row r="2050" ht="22" customHeight="1" s="452">
      <c r="A2050" s="359" t="n"/>
      <c r="B2050" s="243" t="n"/>
      <c r="C2050" s="243" t="n"/>
      <c r="D2050" s="243" t="n"/>
      <c r="E2050" s="243" t="n"/>
      <c r="F2050" s="243" t="n"/>
      <c r="G2050" s="243" t="n"/>
      <c r="H2050" s="362" t="n"/>
      <c r="I2050" s="243" t="n"/>
      <c r="J2050" s="243" t="n"/>
      <c r="K2050" s="244" t="n"/>
      <c r="L2050" s="78" t="n"/>
    </row>
    <row r="2051" ht="22" customHeight="1" s="452">
      <c r="A2051" s="359" t="n"/>
      <c r="B2051" s="243" t="n"/>
      <c r="C2051" s="243" t="n"/>
      <c r="D2051" s="243" t="n"/>
      <c r="E2051" s="243" t="n"/>
      <c r="F2051" s="243" t="n"/>
      <c r="G2051" s="243" t="n"/>
      <c r="H2051" s="362" t="n"/>
      <c r="I2051" s="243" t="n"/>
      <c r="J2051" s="243" t="n"/>
      <c r="K2051" s="244" t="n"/>
      <c r="L2051" s="78" t="n"/>
    </row>
    <row r="2052" ht="22" customHeight="1" s="452">
      <c r="A2052" s="359" t="n"/>
      <c r="B2052" s="243" t="n"/>
      <c r="C2052" s="243" t="n"/>
      <c r="D2052" s="243" t="n"/>
      <c r="E2052" s="243" t="n"/>
      <c r="F2052" s="243" t="n"/>
      <c r="G2052" s="243" t="n"/>
      <c r="H2052" s="362" t="n"/>
      <c r="I2052" s="243" t="n"/>
      <c r="J2052" s="243" t="n"/>
      <c r="K2052" s="244" t="n"/>
      <c r="L2052" s="78" t="n"/>
    </row>
    <row r="2053" ht="22" customHeight="1" s="452">
      <c r="A2053" s="359" t="n"/>
      <c r="B2053" s="243" t="n"/>
      <c r="C2053" s="243" t="n"/>
      <c r="D2053" s="243" t="n"/>
      <c r="E2053" s="243" t="n"/>
      <c r="F2053" s="243" t="n"/>
      <c r="G2053" s="243" t="n"/>
      <c r="H2053" s="362" t="n"/>
      <c r="I2053" s="243" t="n"/>
      <c r="J2053" s="243" t="n"/>
      <c r="K2053" s="244" t="n"/>
      <c r="L2053" s="78" t="n"/>
    </row>
    <row r="2054" ht="22" customHeight="1" s="452">
      <c r="A2054" s="359" t="n"/>
      <c r="B2054" s="243" t="n"/>
      <c r="C2054" s="243" t="n"/>
      <c r="D2054" s="243" t="n"/>
      <c r="E2054" s="243" t="n"/>
      <c r="F2054" s="243" t="n"/>
      <c r="G2054" s="243" t="n"/>
      <c r="H2054" s="362" t="n"/>
      <c r="I2054" s="243" t="n"/>
      <c r="J2054" s="243" t="n"/>
      <c r="K2054" s="244" t="n"/>
      <c r="L2054" s="78" t="n"/>
    </row>
    <row r="2055" ht="22" customHeight="1" s="452">
      <c r="A2055" s="359" t="n"/>
      <c r="B2055" s="243" t="n"/>
      <c r="C2055" s="243" t="n"/>
      <c r="D2055" s="243" t="n"/>
      <c r="E2055" s="243" t="n"/>
      <c r="F2055" s="243" t="n"/>
      <c r="G2055" s="243" t="n"/>
      <c r="H2055" s="362" t="n"/>
      <c r="I2055" s="243" t="n"/>
      <c r="J2055" s="243" t="n"/>
      <c r="K2055" s="244" t="n"/>
      <c r="L2055" s="78" t="n"/>
    </row>
    <row r="2056" ht="22" customHeight="1" s="452">
      <c r="A2056" s="359" t="n"/>
      <c r="B2056" s="243" t="n"/>
      <c r="C2056" s="243" t="n"/>
      <c r="D2056" s="243" t="n"/>
      <c r="E2056" s="243" t="n"/>
      <c r="F2056" s="243" t="n"/>
      <c r="G2056" s="243" t="n"/>
      <c r="H2056" s="362" t="n"/>
      <c r="I2056" s="243" t="n"/>
      <c r="J2056" s="243" t="n"/>
      <c r="K2056" s="244" t="n"/>
      <c r="L2056" s="78" t="n"/>
    </row>
    <row r="2057" ht="22" customHeight="1" s="452">
      <c r="A2057" s="359" t="n"/>
      <c r="B2057" s="243" t="n"/>
      <c r="C2057" s="243" t="n"/>
      <c r="D2057" s="243" t="n"/>
      <c r="E2057" s="243" t="n"/>
      <c r="F2057" s="243" t="n"/>
      <c r="G2057" s="243" t="n"/>
      <c r="H2057" s="362" t="n"/>
      <c r="I2057" s="243" t="n"/>
      <c r="J2057" s="243" t="n"/>
      <c r="K2057" s="244" t="n"/>
      <c r="L2057" s="78" t="n"/>
    </row>
    <row r="2058" ht="22" customHeight="1" s="452">
      <c r="A2058" s="359" t="n"/>
      <c r="B2058" s="243" t="n"/>
      <c r="C2058" s="243" t="n"/>
      <c r="D2058" s="243" t="n"/>
      <c r="E2058" s="243" t="n"/>
      <c r="F2058" s="243" t="n"/>
      <c r="G2058" s="243" t="n"/>
      <c r="H2058" s="362" t="n"/>
      <c r="I2058" s="243" t="n"/>
      <c r="J2058" s="243" t="n"/>
      <c r="K2058" s="244" t="n"/>
      <c r="L2058" s="78" t="n"/>
    </row>
    <row r="2059" ht="22" customHeight="1" s="452">
      <c r="A2059" s="359" t="n"/>
      <c r="B2059" s="243" t="n"/>
      <c r="C2059" s="243" t="n"/>
      <c r="D2059" s="243" t="n"/>
      <c r="E2059" s="243" t="n"/>
      <c r="F2059" s="243" t="n"/>
      <c r="G2059" s="243" t="n"/>
      <c r="H2059" s="362" t="n"/>
      <c r="I2059" s="243" t="n"/>
      <c r="J2059" s="243" t="n"/>
      <c r="K2059" s="244" t="n"/>
      <c r="L2059" s="78" t="n"/>
    </row>
    <row r="2060" ht="22" customHeight="1" s="452">
      <c r="A2060" s="359" t="n"/>
      <c r="B2060" s="243" t="n"/>
      <c r="C2060" s="243" t="n"/>
      <c r="D2060" s="243" t="n"/>
      <c r="E2060" s="243" t="n"/>
      <c r="F2060" s="243" t="n"/>
      <c r="G2060" s="243" t="n"/>
      <c r="H2060" s="362" t="n"/>
      <c r="I2060" s="243" t="n"/>
      <c r="J2060" s="243" t="n"/>
      <c r="K2060" s="244" t="n"/>
      <c r="L2060" s="78" t="n"/>
    </row>
    <row r="2061" ht="22" customHeight="1" s="452">
      <c r="A2061" s="359" t="n"/>
      <c r="B2061" s="243" t="n"/>
      <c r="C2061" s="243" t="n"/>
      <c r="D2061" s="243" t="n"/>
      <c r="E2061" s="243" t="n"/>
      <c r="F2061" s="243" t="n"/>
      <c r="G2061" s="243" t="n"/>
      <c r="H2061" s="362" t="n"/>
      <c r="I2061" s="243" t="n"/>
      <c r="J2061" s="243" t="n"/>
      <c r="K2061" s="244" t="n"/>
      <c r="L2061" s="78" t="n"/>
    </row>
    <row r="2062" ht="22" customHeight="1" s="452">
      <c r="A2062" s="359" t="n"/>
      <c r="B2062" s="243" t="n"/>
      <c r="C2062" s="243" t="n"/>
      <c r="D2062" s="243" t="n"/>
      <c r="E2062" s="243" t="n"/>
      <c r="F2062" s="243" t="n"/>
      <c r="G2062" s="243" t="n"/>
      <c r="H2062" s="362" t="n"/>
      <c r="I2062" s="243" t="n"/>
      <c r="J2062" s="243" t="n"/>
      <c r="K2062" s="244" t="n"/>
      <c r="L2062" s="78" t="n"/>
    </row>
    <row r="2063" ht="22" customHeight="1" s="452">
      <c r="A2063" s="359" t="n"/>
      <c r="B2063" s="243" t="n"/>
      <c r="C2063" s="243" t="n"/>
      <c r="D2063" s="243" t="n"/>
      <c r="E2063" s="243" t="n"/>
      <c r="F2063" s="243" t="n"/>
      <c r="G2063" s="243" t="n"/>
      <c r="H2063" s="362" t="n"/>
      <c r="I2063" s="243" t="n"/>
      <c r="J2063" s="243" t="n"/>
      <c r="K2063" s="244" t="n"/>
      <c r="L2063" s="78" t="n"/>
    </row>
    <row r="2064" ht="22" customHeight="1" s="452">
      <c r="A2064" s="359" t="n"/>
      <c r="B2064" s="243" t="n"/>
      <c r="C2064" s="243" t="n"/>
      <c r="D2064" s="243" t="n"/>
      <c r="E2064" s="243" t="n"/>
      <c r="F2064" s="243" t="n"/>
      <c r="G2064" s="243" t="n"/>
      <c r="H2064" s="362" t="n"/>
      <c r="I2064" s="243" t="n"/>
      <c r="J2064" s="243" t="n"/>
      <c r="K2064" s="244" t="n"/>
      <c r="L2064" s="78" t="n"/>
    </row>
    <row r="2065" ht="22" customHeight="1" s="452">
      <c r="A2065" s="359" t="n"/>
      <c r="B2065" s="243" t="n"/>
      <c r="C2065" s="243" t="n"/>
      <c r="D2065" s="243" t="n"/>
      <c r="E2065" s="243" t="n"/>
      <c r="F2065" s="243" t="n"/>
      <c r="G2065" s="243" t="n"/>
      <c r="H2065" s="362" t="n"/>
      <c r="I2065" s="243" t="n"/>
      <c r="J2065" s="243" t="n"/>
      <c r="K2065" s="244" t="n"/>
      <c r="L2065" s="78" t="n"/>
    </row>
    <row r="2066" ht="22" customHeight="1" s="452">
      <c r="A2066" s="359" t="n"/>
      <c r="B2066" s="243" t="n"/>
      <c r="C2066" s="243" t="n"/>
      <c r="D2066" s="243" t="n"/>
      <c r="E2066" s="243" t="n"/>
      <c r="F2066" s="243" t="n"/>
      <c r="G2066" s="243" t="n"/>
      <c r="H2066" s="362" t="n"/>
      <c r="I2066" s="243" t="n"/>
      <c r="J2066" s="243" t="n"/>
      <c r="K2066" s="244" t="n"/>
      <c r="L2066" s="78" t="n"/>
    </row>
    <row r="2067" ht="22" customHeight="1" s="452">
      <c r="A2067" s="359" t="n"/>
      <c r="B2067" s="243" t="n"/>
      <c r="C2067" s="243" t="n"/>
      <c r="D2067" s="243" t="n"/>
      <c r="E2067" s="243" t="n"/>
      <c r="F2067" s="243" t="n"/>
      <c r="G2067" s="243" t="n"/>
      <c r="H2067" s="362" t="n"/>
      <c r="I2067" s="243" t="n"/>
      <c r="J2067" s="243" t="n"/>
      <c r="K2067" s="244" t="n"/>
      <c r="L2067" s="78" t="n"/>
    </row>
    <row r="2068" ht="22" customHeight="1" s="452">
      <c r="A2068" s="359" t="n"/>
      <c r="B2068" s="243" t="n"/>
      <c r="C2068" s="243" t="n"/>
      <c r="D2068" s="243" t="n"/>
      <c r="E2068" s="243" t="n"/>
      <c r="F2068" s="243" t="n"/>
      <c r="G2068" s="243" t="n"/>
      <c r="H2068" s="362" t="n"/>
      <c r="I2068" s="243" t="n"/>
      <c r="J2068" s="243" t="n"/>
      <c r="K2068" s="244" t="n"/>
      <c r="L2068" s="78" t="n"/>
    </row>
    <row r="2069" ht="22" customHeight="1" s="452">
      <c r="A2069" s="359" t="n"/>
      <c r="B2069" s="243" t="n"/>
      <c r="C2069" s="243" t="n"/>
      <c r="D2069" s="243" t="n"/>
      <c r="E2069" s="243" t="n"/>
      <c r="F2069" s="243" t="n"/>
      <c r="G2069" s="243" t="n"/>
      <c r="H2069" s="362" t="n"/>
      <c r="I2069" s="243" t="n"/>
      <c r="J2069" s="243" t="n"/>
      <c r="K2069" s="244" t="n"/>
      <c r="L2069" s="78" t="n"/>
    </row>
    <row r="2070" ht="22" customHeight="1" s="452">
      <c r="A2070" s="359" t="n"/>
      <c r="B2070" s="243" t="n"/>
      <c r="C2070" s="243" t="n"/>
      <c r="D2070" s="243" t="n"/>
      <c r="E2070" s="243" t="n"/>
      <c r="F2070" s="243" t="n"/>
      <c r="G2070" s="243" t="n"/>
      <c r="H2070" s="362" t="n"/>
      <c r="I2070" s="243" t="n"/>
      <c r="J2070" s="243" t="n"/>
      <c r="K2070" s="244" t="n"/>
      <c r="L2070" s="78" t="n"/>
    </row>
    <row r="2071" ht="22" customHeight="1" s="452">
      <c r="A2071" s="359" t="n"/>
      <c r="B2071" s="243" t="n"/>
      <c r="C2071" s="243" t="n"/>
      <c r="D2071" s="243" t="n"/>
      <c r="E2071" s="243" t="n"/>
      <c r="F2071" s="243" t="n"/>
      <c r="G2071" s="243" t="n"/>
      <c r="H2071" s="362" t="n"/>
      <c r="I2071" s="243" t="n"/>
      <c r="J2071" s="243" t="n"/>
      <c r="K2071" s="244" t="n"/>
      <c r="L2071" s="78" t="n"/>
    </row>
    <row r="2072" ht="22" customHeight="1" s="452">
      <c r="A2072" s="359" t="n"/>
      <c r="B2072" s="243" t="n"/>
      <c r="C2072" s="243" t="n"/>
      <c r="D2072" s="243" t="n"/>
      <c r="E2072" s="243" t="n"/>
      <c r="F2072" s="243" t="n"/>
      <c r="G2072" s="243" t="n"/>
      <c r="H2072" s="362" t="n"/>
      <c r="I2072" s="243" t="n"/>
      <c r="J2072" s="243" t="n"/>
      <c r="K2072" s="244" t="n"/>
      <c r="L2072" s="78" t="n"/>
    </row>
    <row r="2073" ht="22" customHeight="1" s="452">
      <c r="A2073" s="359" t="n"/>
      <c r="B2073" s="243" t="n"/>
      <c r="C2073" s="243" t="n"/>
      <c r="D2073" s="243" t="n"/>
      <c r="E2073" s="243" t="n"/>
      <c r="F2073" s="243" t="n"/>
      <c r="G2073" s="243" t="n"/>
      <c r="H2073" s="362" t="n"/>
      <c r="I2073" s="243" t="n"/>
      <c r="J2073" s="243" t="n"/>
      <c r="K2073" s="244" t="n"/>
      <c r="L2073" s="78" t="n"/>
    </row>
    <row r="2074" ht="22" customHeight="1" s="452">
      <c r="A2074" s="359" t="n"/>
      <c r="B2074" s="243" t="n"/>
      <c r="C2074" s="243" t="n"/>
      <c r="D2074" s="243" t="n"/>
      <c r="E2074" s="243" t="n"/>
      <c r="F2074" s="243" t="n"/>
      <c r="G2074" s="243" t="n"/>
      <c r="H2074" s="362" t="n"/>
      <c r="I2074" s="243" t="n"/>
      <c r="J2074" s="243" t="n"/>
      <c r="K2074" s="244" t="n"/>
      <c r="L2074" s="78" t="n"/>
    </row>
    <row r="2075" ht="22" customHeight="1" s="452">
      <c r="A2075" s="359" t="n"/>
      <c r="B2075" s="243" t="n"/>
      <c r="C2075" s="243" t="n"/>
      <c r="D2075" s="243" t="n"/>
      <c r="E2075" s="243" t="n"/>
      <c r="F2075" s="243" t="n"/>
      <c r="G2075" s="243" t="n"/>
      <c r="H2075" s="362" t="n"/>
      <c r="I2075" s="243" t="n"/>
      <c r="J2075" s="243" t="n"/>
      <c r="K2075" s="244" t="n"/>
      <c r="L2075" s="78" t="n"/>
    </row>
    <row r="2076" ht="22" customHeight="1" s="452">
      <c r="A2076" s="359" t="n"/>
      <c r="B2076" s="243" t="n"/>
      <c r="C2076" s="243" t="n"/>
      <c r="D2076" s="243" t="n"/>
      <c r="E2076" s="243" t="n"/>
      <c r="F2076" s="243" t="n"/>
      <c r="G2076" s="243" t="n"/>
      <c r="H2076" s="362" t="n"/>
      <c r="I2076" s="243" t="n"/>
      <c r="J2076" s="243" t="n"/>
      <c r="K2076" s="244" t="n"/>
      <c r="L2076" s="78" t="n"/>
    </row>
    <row r="2077" ht="22" customHeight="1" s="452">
      <c r="A2077" s="359" t="n"/>
      <c r="B2077" s="243" t="n"/>
      <c r="C2077" s="243" t="n"/>
      <c r="D2077" s="243" t="n"/>
      <c r="E2077" s="243" t="n"/>
      <c r="F2077" s="243" t="n"/>
      <c r="G2077" s="243" t="n"/>
      <c r="H2077" s="362" t="n"/>
      <c r="I2077" s="243" t="n"/>
      <c r="J2077" s="243" t="n"/>
      <c r="K2077" s="244" t="n"/>
      <c r="L2077" s="78" t="n"/>
    </row>
    <row r="2078" ht="22" customHeight="1" s="452">
      <c r="A2078" s="359" t="n"/>
      <c r="B2078" s="243" t="n"/>
      <c r="C2078" s="243" t="n"/>
      <c r="D2078" s="243" t="n"/>
      <c r="E2078" s="243" t="n"/>
      <c r="F2078" s="243" t="n"/>
      <c r="G2078" s="243" t="n"/>
      <c r="H2078" s="362" t="n"/>
      <c r="I2078" s="243" t="n"/>
      <c r="J2078" s="243" t="n"/>
      <c r="K2078" s="244" t="n"/>
      <c r="L2078" s="78" t="n"/>
    </row>
    <row r="2079" ht="22" customHeight="1" s="452">
      <c r="A2079" s="359" t="n"/>
      <c r="B2079" s="243" t="n"/>
      <c r="C2079" s="243" t="n"/>
      <c r="D2079" s="243" t="n"/>
      <c r="E2079" s="243" t="n"/>
      <c r="F2079" s="243" t="n"/>
      <c r="G2079" s="243" t="n"/>
      <c r="H2079" s="362" t="n"/>
      <c r="I2079" s="243" t="n"/>
      <c r="J2079" s="243" t="n"/>
      <c r="K2079" s="244" t="n"/>
      <c r="L2079" s="78" t="n"/>
    </row>
    <row r="2080" ht="22" customHeight="1" s="452">
      <c r="A2080" s="359" t="n"/>
      <c r="B2080" s="243" t="n"/>
      <c r="C2080" s="243" t="n"/>
      <c r="D2080" s="243" t="n"/>
      <c r="E2080" s="243" t="n"/>
      <c r="F2080" s="243" t="n"/>
      <c r="G2080" s="243" t="n"/>
      <c r="H2080" s="362" t="n"/>
      <c r="I2080" s="243" t="n"/>
      <c r="J2080" s="243" t="n"/>
      <c r="K2080" s="244" t="n"/>
      <c r="L2080" s="78" t="n"/>
    </row>
    <row r="2081" ht="22" customHeight="1" s="452">
      <c r="A2081" s="359" t="n"/>
      <c r="B2081" s="243" t="n"/>
      <c r="C2081" s="243" t="n"/>
      <c r="D2081" s="243" t="n"/>
      <c r="E2081" s="243" t="n"/>
      <c r="F2081" s="243" t="n"/>
      <c r="G2081" s="243" t="n"/>
      <c r="H2081" s="362" t="n"/>
      <c r="I2081" s="243" t="n"/>
      <c r="J2081" s="243" t="n"/>
      <c r="K2081" s="244" t="n"/>
      <c r="L2081" s="78" t="n"/>
    </row>
    <row r="2082" ht="22" customHeight="1" s="452">
      <c r="A2082" s="359" t="n"/>
      <c r="B2082" s="243" t="n"/>
      <c r="C2082" s="243" t="n"/>
      <c r="D2082" s="243" t="n"/>
      <c r="E2082" s="243" t="n"/>
      <c r="F2082" s="243" t="n"/>
      <c r="G2082" s="243" t="n"/>
      <c r="H2082" s="362" t="n"/>
      <c r="I2082" s="243" t="n"/>
      <c r="J2082" s="243" t="n"/>
      <c r="K2082" s="244" t="n"/>
      <c r="L2082" s="78" t="n"/>
    </row>
    <row r="2083" ht="22" customHeight="1" s="452">
      <c r="A2083" s="359" t="n"/>
      <c r="B2083" s="243" t="n"/>
      <c r="C2083" s="243" t="n"/>
      <c r="D2083" s="243" t="n"/>
      <c r="E2083" s="243" t="n"/>
      <c r="F2083" s="243" t="n"/>
      <c r="G2083" s="243" t="n"/>
      <c r="H2083" s="362" t="n"/>
      <c r="I2083" s="243" t="n"/>
      <c r="J2083" s="243" t="n"/>
      <c r="K2083" s="244" t="n"/>
      <c r="L2083" s="78" t="n"/>
    </row>
    <row r="2084" ht="22" customHeight="1" s="452">
      <c r="A2084" s="359" t="n"/>
      <c r="B2084" s="243" t="n"/>
      <c r="C2084" s="243" t="n"/>
      <c r="D2084" s="243" t="n"/>
      <c r="E2084" s="243" t="n"/>
      <c r="F2084" s="243" t="n"/>
      <c r="G2084" s="243" t="n"/>
      <c r="H2084" s="362" t="n"/>
      <c r="I2084" s="243" t="n"/>
      <c r="J2084" s="243" t="n"/>
      <c r="K2084" s="244" t="n"/>
      <c r="L2084" s="78" t="n"/>
    </row>
    <row r="2085" ht="22" customHeight="1" s="452">
      <c r="A2085" s="359" t="n"/>
      <c r="B2085" s="243" t="n"/>
      <c r="C2085" s="243" t="n"/>
      <c r="D2085" s="243" t="n"/>
      <c r="E2085" s="243" t="n"/>
      <c r="F2085" s="243" t="n"/>
      <c r="G2085" s="243" t="n"/>
      <c r="H2085" s="362" t="n"/>
      <c r="I2085" s="243" t="n"/>
      <c r="J2085" s="243" t="n"/>
      <c r="K2085" s="244" t="n"/>
      <c r="L2085" s="78" t="n"/>
    </row>
    <row r="2086" ht="22" customHeight="1" s="452">
      <c r="A2086" s="359" t="n"/>
      <c r="B2086" s="243" t="n"/>
      <c r="C2086" s="243" t="n"/>
      <c r="D2086" s="243" t="n"/>
      <c r="E2086" s="243" t="n"/>
      <c r="F2086" s="243" t="n"/>
      <c r="G2086" s="243" t="n"/>
      <c r="H2086" s="362" t="n"/>
      <c r="I2086" s="243" t="n"/>
      <c r="J2086" s="243" t="n"/>
      <c r="K2086" s="244" t="n"/>
      <c r="L2086" s="78" t="n"/>
    </row>
    <row r="2087" ht="22" customHeight="1" s="452">
      <c r="A2087" s="359" t="n"/>
      <c r="B2087" s="243" t="n"/>
      <c r="C2087" s="243" t="n"/>
      <c r="D2087" s="243" t="n"/>
      <c r="E2087" s="243" t="n"/>
      <c r="F2087" s="243" t="n"/>
      <c r="G2087" s="243" t="n"/>
      <c r="H2087" s="362" t="n"/>
      <c r="I2087" s="243" t="n"/>
      <c r="J2087" s="243" t="n"/>
      <c r="K2087" s="244" t="n"/>
      <c r="L2087" s="78" t="n"/>
    </row>
    <row r="2088" ht="22" customHeight="1" s="452">
      <c r="A2088" s="359" t="n"/>
      <c r="B2088" s="243" t="n"/>
      <c r="C2088" s="243" t="n"/>
      <c r="D2088" s="243" t="n"/>
      <c r="E2088" s="243" t="n"/>
      <c r="F2088" s="243" t="n"/>
      <c r="G2088" s="243" t="n"/>
      <c r="H2088" s="362" t="n"/>
      <c r="I2088" s="243" t="n"/>
      <c r="J2088" s="243" t="n"/>
      <c r="K2088" s="244" t="n"/>
      <c r="L2088" s="78" t="n"/>
    </row>
    <row r="2089" ht="22" customHeight="1" s="452">
      <c r="A2089" s="359" t="n"/>
      <c r="B2089" s="243" t="n"/>
      <c r="C2089" s="243" t="n"/>
      <c r="D2089" s="243" t="n"/>
      <c r="E2089" s="243" t="n"/>
      <c r="F2089" s="243" t="n"/>
      <c r="G2089" s="243" t="n"/>
      <c r="H2089" s="362" t="n"/>
      <c r="I2089" s="243" t="n"/>
      <c r="J2089" s="243" t="n"/>
      <c r="K2089" s="244" t="n"/>
      <c r="L2089" s="78" t="n"/>
    </row>
    <row r="2090" ht="22" customHeight="1" s="452">
      <c r="A2090" s="359" t="n"/>
      <c r="B2090" s="243" t="n"/>
      <c r="C2090" s="243" t="n"/>
      <c r="D2090" s="243" t="n"/>
      <c r="E2090" s="243" t="n"/>
      <c r="F2090" s="243" t="n"/>
      <c r="G2090" s="243" t="n"/>
      <c r="H2090" s="362" t="n"/>
      <c r="I2090" s="243" t="n"/>
      <c r="J2090" s="243" t="n"/>
      <c r="K2090" s="244" t="n"/>
      <c r="L2090" s="78" t="n"/>
    </row>
    <row r="2091" ht="22" customHeight="1" s="452">
      <c r="A2091" s="359" t="n"/>
      <c r="B2091" s="243" t="n"/>
      <c r="C2091" s="243" t="n"/>
      <c r="D2091" s="243" t="n"/>
      <c r="E2091" s="243" t="n"/>
      <c r="F2091" s="243" t="n"/>
      <c r="G2091" s="243" t="n"/>
      <c r="H2091" s="362" t="n"/>
      <c r="I2091" s="243" t="n"/>
      <c r="J2091" s="243" t="n"/>
      <c r="K2091" s="244" t="n"/>
      <c r="L2091" s="78" t="n"/>
    </row>
    <row r="2092" ht="22" customHeight="1" s="452">
      <c r="A2092" s="359" t="n"/>
      <c r="B2092" s="243" t="n"/>
      <c r="C2092" s="243" t="n"/>
      <c r="D2092" s="243" t="n"/>
      <c r="E2092" s="243" t="n"/>
      <c r="F2092" s="243" t="n"/>
      <c r="G2092" s="243" t="n"/>
      <c r="H2092" s="362" t="n"/>
      <c r="I2092" s="243" t="n"/>
      <c r="J2092" s="243" t="n"/>
      <c r="K2092" s="244" t="n"/>
      <c r="L2092" s="78" t="n"/>
    </row>
    <row r="2093" ht="22" customHeight="1" s="452">
      <c r="A2093" s="359" t="n"/>
      <c r="B2093" s="243" t="n"/>
      <c r="C2093" s="243" t="n"/>
      <c r="D2093" s="243" t="n"/>
      <c r="E2093" s="243" t="n"/>
      <c r="F2093" s="243" t="n"/>
      <c r="G2093" s="243" t="n"/>
      <c r="H2093" s="362" t="n"/>
      <c r="I2093" s="243" t="n"/>
      <c r="J2093" s="243" t="n"/>
      <c r="K2093" s="244" t="n"/>
      <c r="L2093" s="78" t="n"/>
    </row>
    <row r="2094" ht="22" customHeight="1" s="452">
      <c r="A2094" s="359" t="n"/>
      <c r="B2094" s="243" t="n"/>
      <c r="C2094" s="243" t="n"/>
      <c r="D2094" s="243" t="n"/>
      <c r="E2094" s="243" t="n"/>
      <c r="F2094" s="243" t="n"/>
      <c r="G2094" s="243" t="n"/>
      <c r="H2094" s="362" t="n"/>
      <c r="I2094" s="243" t="n"/>
      <c r="J2094" s="243" t="n"/>
      <c r="K2094" s="244" t="n"/>
      <c r="L2094" s="78" t="n"/>
    </row>
    <row r="2095" ht="22" customHeight="1" s="452">
      <c r="A2095" s="359" t="n"/>
      <c r="B2095" s="243" t="n"/>
      <c r="C2095" s="243" t="n"/>
      <c r="D2095" s="243" t="n"/>
      <c r="E2095" s="243" t="n"/>
      <c r="F2095" s="243" t="n"/>
      <c r="G2095" s="243" t="n"/>
      <c r="H2095" s="362" t="n"/>
      <c r="I2095" s="243" t="n"/>
      <c r="J2095" s="243" t="n"/>
      <c r="K2095" s="244" t="n"/>
      <c r="L2095" s="78" t="n"/>
    </row>
    <row r="2096" ht="22" customHeight="1" s="452">
      <c r="A2096" s="359" t="n"/>
      <c r="B2096" s="243" t="n"/>
      <c r="C2096" s="243" t="n"/>
      <c r="D2096" s="243" t="n"/>
      <c r="E2096" s="243" t="n"/>
      <c r="F2096" s="243" t="n"/>
      <c r="G2096" s="243" t="n"/>
      <c r="H2096" s="362" t="n"/>
      <c r="I2096" s="243" t="n"/>
      <c r="J2096" s="243" t="n"/>
      <c r="K2096" s="244" t="n"/>
      <c r="L2096" s="78" t="n"/>
    </row>
    <row r="2097" ht="22" customHeight="1" s="452">
      <c r="A2097" s="359" t="n"/>
      <c r="B2097" s="243" t="n"/>
      <c r="C2097" s="243" t="n"/>
      <c r="D2097" s="243" t="n"/>
      <c r="E2097" s="243" t="n"/>
      <c r="F2097" s="243" t="n"/>
      <c r="G2097" s="243" t="n"/>
      <c r="H2097" s="362" t="n"/>
      <c r="I2097" s="243" t="n"/>
      <c r="J2097" s="243" t="n"/>
      <c r="K2097" s="244" t="n"/>
      <c r="L2097" s="78" t="n"/>
    </row>
    <row r="2098" ht="22" customHeight="1" s="452">
      <c r="A2098" s="359" t="n"/>
      <c r="B2098" s="243" t="n"/>
      <c r="C2098" s="243" t="n"/>
      <c r="D2098" s="243" t="n"/>
      <c r="E2098" s="243" t="n"/>
      <c r="F2098" s="243" t="n"/>
      <c r="G2098" s="243" t="n"/>
      <c r="H2098" s="362" t="n"/>
      <c r="I2098" s="243" t="n"/>
      <c r="J2098" s="243" t="n"/>
      <c r="K2098" s="244" t="n"/>
      <c r="L2098" s="78" t="n"/>
    </row>
    <row r="2099" ht="22" customHeight="1" s="452">
      <c r="A2099" s="359" t="n"/>
      <c r="B2099" s="243" t="n"/>
      <c r="C2099" s="243" t="n"/>
      <c r="D2099" s="243" t="n"/>
      <c r="E2099" s="243" t="n"/>
      <c r="F2099" s="243" t="n"/>
      <c r="G2099" s="243" t="n"/>
      <c r="H2099" s="362" t="n"/>
      <c r="I2099" s="243" t="n"/>
      <c r="J2099" s="243" t="n"/>
      <c r="K2099" s="244" t="n"/>
      <c r="L2099" s="78" t="n"/>
    </row>
    <row r="2100" ht="22" customHeight="1" s="452">
      <c r="A2100" s="359" t="n"/>
      <c r="B2100" s="243" t="n"/>
      <c r="C2100" s="243" t="n"/>
      <c r="D2100" s="243" t="n"/>
      <c r="E2100" s="243" t="n"/>
      <c r="F2100" s="243" t="n"/>
      <c r="G2100" s="243" t="n"/>
      <c r="H2100" s="362" t="n"/>
      <c r="I2100" s="243" t="n"/>
      <c r="J2100" s="243" t="n"/>
      <c r="K2100" s="244" t="n"/>
      <c r="L2100" s="78" t="n"/>
    </row>
    <row r="2101" ht="22" customHeight="1" s="452">
      <c r="A2101" s="359" t="n"/>
      <c r="B2101" s="243" t="n"/>
      <c r="C2101" s="243" t="n"/>
      <c r="D2101" s="243" t="n"/>
      <c r="E2101" s="243" t="n"/>
      <c r="F2101" s="243" t="n"/>
      <c r="G2101" s="243" t="n"/>
      <c r="H2101" s="362" t="n"/>
      <c r="I2101" s="243" t="n"/>
      <c r="J2101" s="243" t="n"/>
      <c r="K2101" s="244" t="n"/>
      <c r="L2101" s="78" t="n"/>
    </row>
    <row r="2102" ht="22" customHeight="1" s="452">
      <c r="A2102" s="359" t="n"/>
      <c r="B2102" s="243" t="n"/>
      <c r="C2102" s="243" t="n"/>
      <c r="D2102" s="243" t="n"/>
      <c r="E2102" s="243" t="n"/>
      <c r="F2102" s="243" t="n"/>
      <c r="G2102" s="243" t="n"/>
      <c r="H2102" s="362" t="n"/>
      <c r="I2102" s="243" t="n"/>
      <c r="J2102" s="243" t="n"/>
      <c r="K2102" s="244" t="n"/>
      <c r="L2102" s="78" t="n"/>
    </row>
    <row r="2103" ht="22" customHeight="1" s="452">
      <c r="A2103" s="359" t="n"/>
      <c r="B2103" s="243" t="n"/>
      <c r="C2103" s="243" t="n"/>
      <c r="D2103" s="243" t="n"/>
      <c r="E2103" s="243" t="n"/>
      <c r="F2103" s="243" t="n"/>
      <c r="G2103" s="243" t="n"/>
      <c r="H2103" s="362" t="n"/>
      <c r="I2103" s="243" t="n"/>
      <c r="J2103" s="243" t="n"/>
      <c r="K2103" s="244" t="n"/>
      <c r="L2103" s="78" t="n"/>
    </row>
    <row r="2104" ht="22" customHeight="1" s="452">
      <c r="A2104" s="359" t="n"/>
      <c r="B2104" s="243" t="n"/>
      <c r="C2104" s="243" t="n"/>
      <c r="D2104" s="243" t="n"/>
      <c r="E2104" s="243" t="n"/>
      <c r="F2104" s="243" t="n"/>
      <c r="G2104" s="243" t="n"/>
      <c r="H2104" s="362" t="n"/>
      <c r="I2104" s="243" t="n"/>
      <c r="J2104" s="243" t="n"/>
      <c r="K2104" s="244" t="n"/>
      <c r="L2104" s="78" t="n"/>
    </row>
    <row r="2105" ht="22" customHeight="1" s="452">
      <c r="A2105" s="359" t="n"/>
      <c r="B2105" s="243" t="n"/>
      <c r="C2105" s="243" t="n"/>
      <c r="D2105" s="243" t="n"/>
      <c r="E2105" s="243" t="n"/>
      <c r="F2105" s="243" t="n"/>
      <c r="G2105" s="243" t="n"/>
      <c r="H2105" s="362" t="n"/>
      <c r="I2105" s="243" t="n"/>
      <c r="J2105" s="243" t="n"/>
      <c r="K2105" s="244" t="n"/>
      <c r="L2105" s="78" t="n"/>
    </row>
    <row r="2106" ht="22" customHeight="1" s="452">
      <c r="A2106" s="359" t="n"/>
      <c r="B2106" s="243" t="n"/>
      <c r="C2106" s="243" t="n"/>
      <c r="D2106" s="243" t="n"/>
      <c r="E2106" s="243" t="n"/>
      <c r="F2106" s="243" t="n"/>
      <c r="G2106" s="243" t="n"/>
      <c r="H2106" s="362" t="n"/>
      <c r="I2106" s="243" t="n"/>
      <c r="J2106" s="243" t="n"/>
      <c r="K2106" s="244" t="n"/>
      <c r="L2106" s="78" t="n"/>
    </row>
    <row r="2107" ht="22" customHeight="1" s="452">
      <c r="A2107" s="359" t="n"/>
      <c r="B2107" s="243" t="n"/>
      <c r="C2107" s="243" t="n"/>
      <c r="D2107" s="243" t="n"/>
      <c r="E2107" s="243" t="n"/>
      <c r="F2107" s="243" t="n"/>
      <c r="G2107" s="243" t="n"/>
      <c r="H2107" s="362" t="n"/>
      <c r="I2107" s="243" t="n"/>
      <c r="J2107" s="243" t="n"/>
      <c r="K2107" s="244" t="n"/>
      <c r="L2107" s="78" t="n"/>
    </row>
    <row r="2108" ht="22" customHeight="1" s="452">
      <c r="A2108" s="359" t="n"/>
      <c r="B2108" s="243" t="n"/>
      <c r="C2108" s="243" t="n"/>
      <c r="D2108" s="243" t="n"/>
      <c r="E2108" s="243" t="n"/>
      <c r="F2108" s="243" t="n"/>
      <c r="G2108" s="243" t="n"/>
      <c r="H2108" s="362" t="n"/>
      <c r="I2108" s="243" t="n"/>
      <c r="J2108" s="243" t="n"/>
      <c r="K2108" s="244" t="n"/>
      <c r="L2108" s="78" t="n"/>
    </row>
    <row r="2109" ht="22" customHeight="1" s="452">
      <c r="A2109" s="359" t="n"/>
      <c r="B2109" s="243" t="n"/>
      <c r="C2109" s="243" t="n"/>
      <c r="D2109" s="243" t="n"/>
      <c r="E2109" s="243" t="n"/>
      <c r="F2109" s="243" t="n"/>
      <c r="G2109" s="243" t="n"/>
      <c r="H2109" s="362" t="n"/>
      <c r="I2109" s="243" t="n"/>
      <c r="J2109" s="243" t="n"/>
      <c r="K2109" s="244" t="n"/>
      <c r="L2109" s="78" t="n"/>
    </row>
    <row r="2110" ht="22" customHeight="1" s="452">
      <c r="A2110" s="359" t="n"/>
      <c r="B2110" s="243" t="n"/>
      <c r="C2110" s="243" t="n"/>
      <c r="D2110" s="243" t="n"/>
      <c r="E2110" s="243" t="n"/>
      <c r="F2110" s="243" t="n"/>
      <c r="G2110" s="243" t="n"/>
      <c r="H2110" s="362" t="n"/>
      <c r="I2110" s="243" t="n"/>
      <c r="J2110" s="243" t="n"/>
      <c r="K2110" s="244" t="n"/>
      <c r="L2110" s="78" t="n"/>
    </row>
    <row r="2111" ht="22" customHeight="1" s="452">
      <c r="A2111" s="359" t="n"/>
      <c r="B2111" s="243" t="n"/>
      <c r="C2111" s="243" t="n"/>
      <c r="D2111" s="243" t="n"/>
      <c r="E2111" s="243" t="n"/>
      <c r="F2111" s="243" t="n"/>
      <c r="G2111" s="243" t="n"/>
      <c r="H2111" s="362" t="n"/>
      <c r="I2111" s="243" t="n"/>
      <c r="J2111" s="243" t="n"/>
      <c r="K2111" s="244" t="n"/>
      <c r="L2111" s="78" t="n"/>
    </row>
    <row r="2112" ht="22" customHeight="1" s="452">
      <c r="A2112" s="359" t="n"/>
      <c r="B2112" s="243" t="n"/>
      <c r="C2112" s="243" t="n"/>
      <c r="D2112" s="243" t="n"/>
      <c r="E2112" s="243" t="n"/>
      <c r="F2112" s="243" t="n"/>
      <c r="G2112" s="243" t="n"/>
      <c r="H2112" s="362" t="n"/>
      <c r="I2112" s="243" t="n"/>
      <c r="J2112" s="243" t="n"/>
      <c r="K2112" s="244" t="n"/>
      <c r="L2112" s="78" t="n"/>
    </row>
    <row r="2113" ht="22" customHeight="1" s="452">
      <c r="A2113" s="359" t="n"/>
      <c r="B2113" s="243" t="n"/>
      <c r="C2113" s="243" t="n"/>
      <c r="D2113" s="243" t="n"/>
      <c r="E2113" s="243" t="n"/>
      <c r="F2113" s="243" t="n"/>
      <c r="G2113" s="243" t="n"/>
      <c r="H2113" s="362" t="n"/>
      <c r="I2113" s="243" t="n"/>
      <c r="J2113" s="243" t="n"/>
      <c r="K2113" s="244" t="n"/>
      <c r="L2113" s="78" t="n"/>
    </row>
    <row r="2114" ht="22" customHeight="1" s="452">
      <c r="A2114" s="359" t="n"/>
      <c r="B2114" s="243" t="n"/>
      <c r="C2114" s="243" t="n"/>
      <c r="D2114" s="243" t="n"/>
      <c r="E2114" s="243" t="n"/>
      <c r="F2114" s="243" t="n"/>
      <c r="G2114" s="243" t="n"/>
      <c r="H2114" s="362" t="n"/>
      <c r="I2114" s="243" t="n"/>
      <c r="J2114" s="243" t="n"/>
      <c r="K2114" s="244" t="n"/>
      <c r="L2114" s="78" t="n"/>
    </row>
    <row r="2115" ht="22" customHeight="1" s="452">
      <c r="A2115" s="359" t="n"/>
      <c r="B2115" s="243" t="n"/>
      <c r="C2115" s="243" t="n"/>
      <c r="D2115" s="243" t="n"/>
      <c r="E2115" s="243" t="n"/>
      <c r="F2115" s="243" t="n"/>
      <c r="G2115" s="243" t="n"/>
      <c r="H2115" s="362" t="n"/>
      <c r="I2115" s="243" t="n"/>
      <c r="J2115" s="243" t="n"/>
      <c r="K2115" s="244" t="n"/>
      <c r="L2115" s="78" t="n"/>
    </row>
    <row r="2116" ht="22" customHeight="1" s="452">
      <c r="A2116" s="359" t="n"/>
      <c r="B2116" s="243" t="n"/>
      <c r="C2116" s="243" t="n"/>
      <c r="D2116" s="243" t="n"/>
      <c r="E2116" s="243" t="n"/>
      <c r="F2116" s="243" t="n"/>
      <c r="G2116" s="243" t="n"/>
      <c r="H2116" s="362" t="n"/>
      <c r="I2116" s="243" t="n"/>
      <c r="J2116" s="243" t="n"/>
      <c r="K2116" s="244" t="n"/>
      <c r="L2116" s="78" t="n"/>
    </row>
    <row r="2117" ht="22" customHeight="1" s="452">
      <c r="A2117" s="359" t="n"/>
      <c r="B2117" s="243" t="n"/>
      <c r="C2117" s="243" t="n"/>
      <c r="D2117" s="243" t="n"/>
      <c r="E2117" s="243" t="n"/>
      <c r="F2117" s="243" t="n"/>
      <c r="G2117" s="243" t="n"/>
      <c r="H2117" s="362" t="n"/>
      <c r="I2117" s="243" t="n"/>
      <c r="J2117" s="243" t="n"/>
      <c r="K2117" s="244" t="n"/>
      <c r="L2117" s="78" t="n"/>
    </row>
    <row r="2118" ht="22" customHeight="1" s="452">
      <c r="A2118" s="359" t="n"/>
      <c r="B2118" s="243" t="n"/>
      <c r="C2118" s="243" t="n"/>
      <c r="D2118" s="243" t="n"/>
      <c r="E2118" s="243" t="n"/>
      <c r="F2118" s="243" t="n"/>
      <c r="G2118" s="243" t="n"/>
      <c r="H2118" s="362" t="n"/>
      <c r="I2118" s="243" t="n"/>
      <c r="J2118" s="243" t="n"/>
      <c r="K2118" s="244" t="n"/>
      <c r="L2118" s="78" t="n"/>
    </row>
    <row r="2119" ht="22" customHeight="1" s="452">
      <c r="A2119" s="359" t="n"/>
      <c r="B2119" s="243" t="n"/>
      <c r="C2119" s="243" t="n"/>
      <c r="D2119" s="243" t="n"/>
      <c r="E2119" s="243" t="n"/>
      <c r="F2119" s="243" t="n"/>
      <c r="G2119" s="243" t="n"/>
      <c r="H2119" s="362" t="n"/>
      <c r="I2119" s="243" t="n"/>
      <c r="J2119" s="243" t="n"/>
      <c r="K2119" s="244" t="n"/>
      <c r="L2119" s="78" t="n"/>
    </row>
    <row r="2120" ht="22" customHeight="1" s="452">
      <c r="A2120" s="359" t="n"/>
      <c r="B2120" s="243" t="n"/>
      <c r="C2120" s="243" t="n"/>
      <c r="D2120" s="243" t="n"/>
      <c r="E2120" s="243" t="n"/>
      <c r="F2120" s="243" t="n"/>
      <c r="G2120" s="243" t="n"/>
      <c r="H2120" s="362" t="n"/>
      <c r="I2120" s="243" t="n"/>
      <c r="J2120" s="243" t="n"/>
      <c r="K2120" s="244" t="n"/>
      <c r="L2120" s="78" t="n"/>
    </row>
    <row r="2121" ht="22" customHeight="1" s="452">
      <c r="A2121" s="359" t="n"/>
      <c r="B2121" s="243" t="n"/>
      <c r="C2121" s="243" t="n"/>
      <c r="D2121" s="243" t="n"/>
      <c r="E2121" s="243" t="n"/>
      <c r="F2121" s="243" t="n"/>
      <c r="G2121" s="243" t="n"/>
      <c r="H2121" s="362" t="n"/>
      <c r="I2121" s="243" t="n"/>
      <c r="J2121" s="243" t="n"/>
      <c r="K2121" s="244" t="n"/>
      <c r="L2121" s="78" t="n"/>
    </row>
    <row r="2122" ht="22" customHeight="1" s="452">
      <c r="A2122" s="359" t="n"/>
      <c r="B2122" s="243" t="n"/>
      <c r="C2122" s="243" t="n"/>
      <c r="D2122" s="243" t="n"/>
      <c r="E2122" s="243" t="n"/>
      <c r="F2122" s="243" t="n"/>
      <c r="G2122" s="243" t="n"/>
      <c r="H2122" s="362" t="n"/>
      <c r="I2122" s="243" t="n"/>
      <c r="J2122" s="243" t="n"/>
      <c r="K2122" s="244" t="n"/>
      <c r="L2122" s="78" t="n"/>
    </row>
    <row r="2123" ht="22" customHeight="1" s="452">
      <c r="A2123" s="359" t="n"/>
      <c r="B2123" s="243" t="n"/>
      <c r="C2123" s="243" t="n"/>
      <c r="D2123" s="243" t="n"/>
      <c r="E2123" s="243" t="n"/>
      <c r="F2123" s="243" t="n"/>
      <c r="G2123" s="243" t="n"/>
      <c r="H2123" s="362" t="n"/>
      <c r="I2123" s="243" t="n"/>
      <c r="J2123" s="243" t="n"/>
      <c r="K2123" s="244" t="n"/>
      <c r="L2123" s="78" t="n"/>
    </row>
    <row r="2124" ht="22" customHeight="1" s="452">
      <c r="A2124" s="359" t="n"/>
      <c r="B2124" s="243" t="n"/>
      <c r="C2124" s="243" t="n"/>
      <c r="D2124" s="243" t="n"/>
      <c r="E2124" s="243" t="n"/>
      <c r="F2124" s="243" t="n"/>
      <c r="G2124" s="243" t="n"/>
      <c r="H2124" s="362" t="n"/>
      <c r="I2124" s="243" t="n"/>
      <c r="J2124" s="243" t="n"/>
      <c r="K2124" s="244" t="n"/>
      <c r="L2124" s="78" t="n"/>
    </row>
    <row r="2125" ht="22" customHeight="1" s="452">
      <c r="A2125" s="359" t="n"/>
      <c r="B2125" s="243" t="n"/>
      <c r="C2125" s="243" t="n"/>
      <c r="D2125" s="243" t="n"/>
      <c r="E2125" s="243" t="n"/>
      <c r="F2125" s="243" t="n"/>
      <c r="G2125" s="243" t="n"/>
      <c r="H2125" s="362" t="n"/>
      <c r="I2125" s="243" t="n"/>
      <c r="J2125" s="243" t="n"/>
      <c r="K2125" s="244" t="n"/>
      <c r="L2125" s="78" t="n"/>
    </row>
    <row r="2126" ht="22" customHeight="1" s="452">
      <c r="A2126" s="359" t="n"/>
      <c r="B2126" s="243" t="n"/>
      <c r="C2126" s="243" t="n"/>
      <c r="D2126" s="243" t="n"/>
      <c r="E2126" s="243" t="n"/>
      <c r="F2126" s="243" t="n"/>
      <c r="G2126" s="243" t="n"/>
      <c r="H2126" s="362" t="n"/>
      <c r="I2126" s="243" t="n"/>
      <c r="J2126" s="243" t="n"/>
      <c r="K2126" s="244" t="n"/>
      <c r="L2126" s="78" t="n"/>
    </row>
    <row r="2127" ht="22" customHeight="1" s="452">
      <c r="A2127" s="359" t="n"/>
      <c r="B2127" s="243" t="n"/>
      <c r="C2127" s="243" t="n"/>
      <c r="D2127" s="243" t="n"/>
      <c r="E2127" s="243" t="n"/>
      <c r="F2127" s="243" t="n"/>
      <c r="G2127" s="243" t="n"/>
      <c r="H2127" s="362" t="n"/>
      <c r="I2127" s="243" t="n"/>
      <c r="J2127" s="243" t="n"/>
      <c r="K2127" s="244" t="n"/>
      <c r="L2127" s="78" t="n"/>
    </row>
    <row r="2128" ht="22" customHeight="1" s="452">
      <c r="A2128" s="359" t="n"/>
      <c r="B2128" s="243" t="n"/>
      <c r="C2128" s="243" t="n"/>
      <c r="D2128" s="243" t="n"/>
      <c r="E2128" s="243" t="n"/>
      <c r="F2128" s="243" t="n"/>
      <c r="G2128" s="243" t="n"/>
      <c r="H2128" s="362" t="n"/>
      <c r="I2128" s="243" t="n"/>
      <c r="J2128" s="243" t="n"/>
      <c r="K2128" s="244" t="n"/>
      <c r="L2128" s="78" t="n"/>
    </row>
    <row r="2129" ht="22" customHeight="1" s="452">
      <c r="A2129" s="359" t="n"/>
      <c r="B2129" s="243" t="n"/>
      <c r="C2129" s="243" t="n"/>
      <c r="D2129" s="243" t="n"/>
      <c r="E2129" s="243" t="n"/>
      <c r="F2129" s="243" t="n"/>
      <c r="G2129" s="243" t="n"/>
      <c r="H2129" s="362" t="n"/>
      <c r="I2129" s="243" t="n"/>
      <c r="J2129" s="243" t="n"/>
      <c r="K2129" s="244" t="n"/>
      <c r="L2129" s="78" t="n"/>
    </row>
    <row r="2130" ht="22" customHeight="1" s="452">
      <c r="A2130" s="359" t="n"/>
      <c r="B2130" s="243" t="n"/>
      <c r="C2130" s="243" t="n"/>
      <c r="D2130" s="243" t="n"/>
      <c r="E2130" s="243" t="n"/>
      <c r="F2130" s="243" t="n"/>
      <c r="G2130" s="243" t="n"/>
      <c r="H2130" s="362" t="n"/>
      <c r="I2130" s="243" t="n"/>
      <c r="J2130" s="243" t="n"/>
      <c r="K2130" s="244" t="n"/>
      <c r="L2130" s="78" t="n"/>
    </row>
    <row r="2131" ht="22" customHeight="1" s="452">
      <c r="A2131" s="359" t="n"/>
      <c r="B2131" s="243" t="n"/>
      <c r="C2131" s="243" t="n"/>
      <c r="D2131" s="243" t="n"/>
      <c r="E2131" s="243" t="n"/>
      <c r="F2131" s="243" t="n"/>
      <c r="G2131" s="243" t="n"/>
      <c r="H2131" s="362" t="n"/>
      <c r="I2131" s="243" t="n"/>
      <c r="J2131" s="243" t="n"/>
      <c r="K2131" s="244" t="n"/>
      <c r="L2131" s="78" t="n"/>
    </row>
    <row r="2132" ht="22" customHeight="1" s="452">
      <c r="A2132" s="359" t="n"/>
      <c r="B2132" s="243" t="n"/>
      <c r="C2132" s="243" t="n"/>
      <c r="D2132" s="243" t="n"/>
      <c r="E2132" s="243" t="n"/>
      <c r="F2132" s="243" t="n"/>
      <c r="G2132" s="243" t="n"/>
      <c r="H2132" s="362" t="n"/>
      <c r="I2132" s="243" t="n"/>
      <c r="J2132" s="243" t="n"/>
      <c r="K2132" s="244" t="n"/>
      <c r="L2132" s="78" t="n"/>
    </row>
    <row r="2133" ht="22" customHeight="1" s="452">
      <c r="A2133" s="359" t="n"/>
      <c r="B2133" s="243" t="n"/>
      <c r="C2133" s="243" t="n"/>
      <c r="D2133" s="243" t="n"/>
      <c r="E2133" s="243" t="n"/>
      <c r="F2133" s="243" t="n"/>
      <c r="G2133" s="243" t="n"/>
      <c r="H2133" s="362" t="n"/>
      <c r="I2133" s="243" t="n"/>
      <c r="J2133" s="243" t="n"/>
      <c r="K2133" s="244" t="n"/>
      <c r="L2133" s="78" t="n"/>
    </row>
    <row r="2134" ht="22" customHeight="1" s="452">
      <c r="A2134" s="359" t="n"/>
      <c r="B2134" s="243" t="n"/>
      <c r="C2134" s="243" t="n"/>
      <c r="D2134" s="243" t="n"/>
      <c r="E2134" s="243" t="n"/>
      <c r="F2134" s="243" t="n"/>
      <c r="G2134" s="243" t="n"/>
      <c r="H2134" s="362" t="n"/>
      <c r="I2134" s="243" t="n"/>
      <c r="J2134" s="243" t="n"/>
      <c r="K2134" s="244" t="n"/>
      <c r="L2134" s="78" t="n"/>
    </row>
    <row r="2135" ht="22" customHeight="1" s="452">
      <c r="A2135" s="359" t="n"/>
      <c r="B2135" s="243" t="n"/>
      <c r="C2135" s="243" t="n"/>
      <c r="D2135" s="243" t="n"/>
      <c r="E2135" s="243" t="n"/>
      <c r="F2135" s="243" t="n"/>
      <c r="G2135" s="243" t="n"/>
      <c r="H2135" s="362" t="n"/>
      <c r="I2135" s="243" t="n"/>
      <c r="J2135" s="243" t="n"/>
      <c r="K2135" s="244" t="n"/>
      <c r="L2135" s="78" t="n"/>
    </row>
    <row r="2136" ht="22" customHeight="1" s="452">
      <c r="A2136" s="359" t="n"/>
      <c r="B2136" s="243" t="n"/>
      <c r="C2136" s="243" t="n"/>
      <c r="D2136" s="243" t="n"/>
      <c r="E2136" s="243" t="n"/>
      <c r="F2136" s="243" t="n"/>
      <c r="G2136" s="243" t="n"/>
      <c r="H2136" s="362" t="n"/>
      <c r="I2136" s="243" t="n"/>
      <c r="J2136" s="243" t="n"/>
      <c r="K2136" s="244" t="n"/>
      <c r="L2136" s="78" t="n"/>
    </row>
    <row r="2137" ht="22" customHeight="1" s="452">
      <c r="A2137" s="359" t="n"/>
      <c r="B2137" s="243" t="n"/>
      <c r="C2137" s="243" t="n"/>
      <c r="D2137" s="243" t="n"/>
      <c r="E2137" s="243" t="n"/>
      <c r="F2137" s="243" t="n"/>
      <c r="G2137" s="243" t="n"/>
      <c r="H2137" s="362" t="n"/>
      <c r="I2137" s="243" t="n"/>
      <c r="J2137" s="243" t="n"/>
      <c r="K2137" s="244" t="n"/>
      <c r="L2137" s="78" t="n"/>
    </row>
    <row r="2138" ht="22" customHeight="1" s="452">
      <c r="A2138" s="359" t="n"/>
      <c r="B2138" s="243" t="n"/>
      <c r="C2138" s="243" t="n"/>
      <c r="D2138" s="243" t="n"/>
      <c r="E2138" s="243" t="n"/>
      <c r="F2138" s="243" t="n"/>
      <c r="G2138" s="243" t="n"/>
      <c r="H2138" s="362" t="n"/>
      <c r="I2138" s="243" t="n"/>
      <c r="J2138" s="243" t="n"/>
      <c r="K2138" s="244" t="n"/>
      <c r="L2138" s="78" t="n"/>
    </row>
    <row r="2139" ht="22" customHeight="1" s="452">
      <c r="A2139" s="359" t="n"/>
      <c r="B2139" s="243" t="n"/>
      <c r="C2139" s="243" t="n"/>
      <c r="D2139" s="243" t="n"/>
      <c r="E2139" s="243" t="n"/>
      <c r="F2139" s="243" t="n"/>
      <c r="G2139" s="243" t="n"/>
      <c r="H2139" s="362" t="n"/>
      <c r="I2139" s="243" t="n"/>
      <c r="J2139" s="243" t="n"/>
      <c r="K2139" s="244" t="n"/>
      <c r="L2139" s="78" t="n"/>
    </row>
    <row r="2140" ht="22" customHeight="1" s="452">
      <c r="A2140" s="359" t="n"/>
      <c r="B2140" s="243" t="n"/>
      <c r="C2140" s="243" t="n"/>
      <c r="D2140" s="243" t="n"/>
      <c r="E2140" s="243" t="n"/>
      <c r="F2140" s="243" t="n"/>
      <c r="G2140" s="243" t="n"/>
      <c r="H2140" s="362" t="n"/>
      <c r="I2140" s="243" t="n"/>
      <c r="J2140" s="243" t="n"/>
      <c r="K2140" s="244" t="n"/>
      <c r="L2140" s="78" t="n"/>
    </row>
    <row r="2141" ht="22" customHeight="1" s="452">
      <c r="A2141" s="359" t="n"/>
      <c r="B2141" s="243" t="n"/>
      <c r="C2141" s="243" t="n"/>
      <c r="D2141" s="243" t="n"/>
      <c r="E2141" s="243" t="n"/>
      <c r="F2141" s="243" t="n"/>
      <c r="G2141" s="243" t="n"/>
      <c r="H2141" s="362" t="n"/>
      <c r="I2141" s="243" t="n"/>
      <c r="J2141" s="243" t="n"/>
      <c r="K2141" s="244" t="n"/>
      <c r="L2141" s="78" t="n"/>
    </row>
    <row r="2142" ht="22" customHeight="1" s="452">
      <c r="A2142" s="359" t="n"/>
      <c r="B2142" s="243" t="n"/>
      <c r="C2142" s="243" t="n"/>
      <c r="D2142" s="243" t="n"/>
      <c r="E2142" s="243" t="n"/>
      <c r="F2142" s="243" t="n"/>
      <c r="G2142" s="243" t="n"/>
      <c r="H2142" s="362" t="n"/>
      <c r="I2142" s="243" t="n"/>
      <c r="J2142" s="243" t="n"/>
      <c r="K2142" s="244" t="n"/>
      <c r="L2142" s="78" t="n"/>
    </row>
    <row r="2143" ht="22" customHeight="1" s="452">
      <c r="A2143" s="359" t="n"/>
      <c r="B2143" s="243" t="n"/>
      <c r="C2143" s="243" t="n"/>
      <c r="D2143" s="243" t="n"/>
      <c r="E2143" s="243" t="n"/>
      <c r="F2143" s="243" t="n"/>
      <c r="G2143" s="243" t="n"/>
      <c r="H2143" s="362" t="n"/>
      <c r="I2143" s="243" t="n"/>
      <c r="J2143" s="243" t="n"/>
      <c r="K2143" s="244" t="n"/>
      <c r="L2143" s="78" t="n"/>
    </row>
    <row r="2144" ht="22" customHeight="1" s="452">
      <c r="A2144" s="359" t="n"/>
      <c r="B2144" s="243" t="n"/>
      <c r="C2144" s="243" t="n"/>
      <c r="D2144" s="243" t="n"/>
      <c r="E2144" s="243" t="n"/>
      <c r="F2144" s="243" t="n"/>
      <c r="G2144" s="243" t="n"/>
      <c r="H2144" s="362" t="n"/>
      <c r="I2144" s="243" t="n"/>
      <c r="J2144" s="243" t="n"/>
      <c r="K2144" s="244" t="n"/>
      <c r="L2144" s="78" t="n"/>
    </row>
    <row r="2145" ht="22" customHeight="1" s="452">
      <c r="A2145" s="359" t="n"/>
      <c r="B2145" s="243" t="n"/>
      <c r="C2145" s="243" t="n"/>
      <c r="D2145" s="243" t="n"/>
      <c r="E2145" s="243" t="n"/>
      <c r="F2145" s="243" t="n"/>
      <c r="G2145" s="243" t="n"/>
      <c r="H2145" s="362" t="n"/>
      <c r="I2145" s="243" t="n"/>
      <c r="J2145" s="243" t="n"/>
      <c r="K2145" s="244" t="n"/>
      <c r="L2145" s="78" t="n"/>
    </row>
    <row r="2146" ht="22" customHeight="1" s="452">
      <c r="A2146" s="359" t="n"/>
      <c r="B2146" s="243" t="n"/>
      <c r="C2146" s="243" t="n"/>
      <c r="D2146" s="243" t="n"/>
      <c r="E2146" s="243" t="n"/>
      <c r="F2146" s="243" t="n"/>
      <c r="G2146" s="243" t="n"/>
      <c r="H2146" s="362" t="n"/>
      <c r="I2146" s="243" t="n"/>
      <c r="J2146" s="243" t="n"/>
      <c r="K2146" s="244" t="n"/>
      <c r="L2146" s="78" t="n"/>
    </row>
    <row r="2147" ht="22" customHeight="1" s="452">
      <c r="A2147" s="359" t="n"/>
      <c r="B2147" s="243" t="n"/>
      <c r="C2147" s="243" t="n"/>
      <c r="D2147" s="243" t="n"/>
      <c r="E2147" s="243" t="n"/>
      <c r="F2147" s="243" t="n"/>
      <c r="G2147" s="243" t="n"/>
      <c r="H2147" s="362" t="n"/>
      <c r="I2147" s="243" t="n"/>
      <c r="J2147" s="243" t="n"/>
      <c r="K2147" s="244" t="n"/>
      <c r="L2147" s="78" t="n"/>
    </row>
    <row r="2148" ht="22" customHeight="1" s="452">
      <c r="A2148" s="359" t="n"/>
      <c r="B2148" s="243" t="n"/>
      <c r="C2148" s="243" t="n"/>
      <c r="D2148" s="243" t="n"/>
      <c r="E2148" s="243" t="n"/>
      <c r="F2148" s="243" t="n"/>
      <c r="G2148" s="243" t="n"/>
      <c r="H2148" s="362" t="n"/>
      <c r="I2148" s="243" t="n"/>
      <c r="J2148" s="243" t="n"/>
      <c r="K2148" s="244" t="n"/>
      <c r="L2148" s="78" t="n"/>
    </row>
    <row r="2149" ht="22" customHeight="1" s="452">
      <c r="A2149" s="359" t="n"/>
      <c r="B2149" s="243" t="n"/>
      <c r="C2149" s="243" t="n"/>
      <c r="D2149" s="243" t="n"/>
      <c r="E2149" s="243" t="n"/>
      <c r="F2149" s="243" t="n"/>
      <c r="G2149" s="243" t="n"/>
      <c r="H2149" s="362" t="n"/>
      <c r="I2149" s="243" t="n"/>
      <c r="J2149" s="243" t="n"/>
      <c r="K2149" s="244" t="n"/>
      <c r="L2149" s="78" t="n"/>
    </row>
    <row r="2150" ht="22" customHeight="1" s="452">
      <c r="A2150" s="359" t="n"/>
      <c r="B2150" s="243" t="n"/>
      <c r="C2150" s="243" t="n"/>
      <c r="D2150" s="243" t="n"/>
      <c r="E2150" s="243" t="n"/>
      <c r="F2150" s="243" t="n"/>
      <c r="G2150" s="243" t="n"/>
      <c r="H2150" s="362" t="n"/>
      <c r="I2150" s="243" t="n"/>
      <c r="J2150" s="243" t="n"/>
      <c r="K2150" s="244" t="n"/>
      <c r="L2150" s="78" t="n"/>
    </row>
    <row r="2151" ht="22" customHeight="1" s="452">
      <c r="A2151" s="359" t="n"/>
      <c r="B2151" s="243" t="n"/>
      <c r="C2151" s="243" t="n"/>
      <c r="D2151" s="243" t="n"/>
      <c r="E2151" s="243" t="n"/>
      <c r="F2151" s="243" t="n"/>
      <c r="G2151" s="243" t="n"/>
      <c r="H2151" s="362" t="n"/>
      <c r="I2151" s="243" t="n"/>
      <c r="J2151" s="243" t="n"/>
      <c r="K2151" s="244" t="n"/>
      <c r="L2151" s="78" t="n"/>
    </row>
    <row r="2152" ht="22" customHeight="1" s="452">
      <c r="A2152" s="359" t="n"/>
      <c r="B2152" s="243" t="n"/>
      <c r="C2152" s="243" t="n"/>
      <c r="D2152" s="243" t="n"/>
      <c r="E2152" s="243" t="n"/>
      <c r="F2152" s="243" t="n"/>
      <c r="G2152" s="243" t="n"/>
      <c r="H2152" s="362" t="n"/>
      <c r="I2152" s="243" t="n"/>
      <c r="J2152" s="243" t="n"/>
      <c r="K2152" s="244" t="n"/>
      <c r="L2152" s="78" t="n"/>
    </row>
    <row r="2153" ht="22" customHeight="1" s="452">
      <c r="A2153" s="359" t="n"/>
      <c r="B2153" s="243" t="n"/>
      <c r="C2153" s="243" t="n"/>
      <c r="D2153" s="243" t="n"/>
      <c r="E2153" s="243" t="n"/>
      <c r="F2153" s="243" t="n"/>
      <c r="G2153" s="243" t="n"/>
      <c r="H2153" s="362" t="n"/>
      <c r="I2153" s="243" t="n"/>
      <c r="J2153" s="243" t="n"/>
      <c r="K2153" s="244" t="n"/>
      <c r="L2153" s="78" t="n"/>
    </row>
    <row r="2154" ht="22" customHeight="1" s="452">
      <c r="A2154" s="359" t="n"/>
      <c r="B2154" s="243" t="n"/>
      <c r="C2154" s="243" t="n"/>
      <c r="D2154" s="243" t="n"/>
      <c r="E2154" s="243" t="n"/>
      <c r="F2154" s="243" t="n"/>
      <c r="G2154" s="243" t="n"/>
      <c r="H2154" s="362" t="n"/>
      <c r="I2154" s="243" t="n"/>
      <c r="J2154" s="243" t="n"/>
      <c r="K2154" s="244" t="n"/>
      <c r="L2154" s="78" t="n"/>
    </row>
    <row r="2155" ht="22" customHeight="1" s="452">
      <c r="A2155" s="359" t="n"/>
      <c r="B2155" s="243" t="n"/>
      <c r="C2155" s="243" t="n"/>
      <c r="D2155" s="243" t="n"/>
      <c r="E2155" s="243" t="n"/>
      <c r="F2155" s="243" t="n"/>
      <c r="G2155" s="243" t="n"/>
      <c r="H2155" s="362" t="n"/>
      <c r="I2155" s="243" t="n"/>
      <c r="J2155" s="243" t="n"/>
      <c r="K2155" s="244" t="n"/>
      <c r="L2155" s="78" t="n"/>
    </row>
    <row r="2156" ht="22" customHeight="1" s="452">
      <c r="A2156" s="359" t="n"/>
      <c r="B2156" s="243" t="n"/>
      <c r="C2156" s="243" t="n"/>
      <c r="D2156" s="243" t="n"/>
      <c r="E2156" s="243" t="n"/>
      <c r="F2156" s="243" t="n"/>
      <c r="G2156" s="243" t="n"/>
      <c r="H2156" s="362" t="n"/>
      <c r="I2156" s="243" t="n"/>
      <c r="J2156" s="243" t="n"/>
      <c r="K2156" s="244" t="n"/>
      <c r="L2156" s="78" t="n"/>
    </row>
    <row r="2157" ht="22" customHeight="1" s="452">
      <c r="A2157" s="359" t="n"/>
      <c r="B2157" s="243" t="n"/>
      <c r="C2157" s="243" t="n"/>
      <c r="D2157" s="243" t="n"/>
      <c r="E2157" s="243" t="n"/>
      <c r="F2157" s="243" t="n"/>
      <c r="G2157" s="243" t="n"/>
      <c r="H2157" s="362" t="n"/>
      <c r="I2157" s="243" t="n"/>
      <c r="J2157" s="243" t="n"/>
      <c r="K2157" s="244" t="n"/>
      <c r="L2157" s="78" t="n"/>
    </row>
    <row r="2158" ht="22" customHeight="1" s="452">
      <c r="A2158" s="359" t="n"/>
      <c r="B2158" s="243" t="n"/>
      <c r="C2158" s="243" t="n"/>
      <c r="D2158" s="243" t="n"/>
      <c r="E2158" s="243" t="n"/>
      <c r="F2158" s="243" t="n"/>
      <c r="G2158" s="243" t="n"/>
      <c r="H2158" s="362" t="n"/>
      <c r="I2158" s="243" t="n"/>
      <c r="J2158" s="243" t="n"/>
      <c r="K2158" s="244" t="n"/>
      <c r="L2158" s="78" t="n"/>
    </row>
    <row r="2159" ht="22" customHeight="1" s="452">
      <c r="A2159" s="359" t="n"/>
      <c r="B2159" s="243" t="n"/>
      <c r="C2159" s="243" t="n"/>
      <c r="D2159" s="243" t="n"/>
      <c r="E2159" s="243" t="n"/>
      <c r="F2159" s="243" t="n"/>
      <c r="G2159" s="243" t="n"/>
      <c r="H2159" s="362" t="n"/>
      <c r="I2159" s="243" t="n"/>
      <c r="J2159" s="243" t="n"/>
      <c r="K2159" s="244" t="n"/>
      <c r="L2159" s="78" t="n"/>
    </row>
    <row r="2160" ht="22" customHeight="1" s="452">
      <c r="A2160" s="359" t="n"/>
      <c r="B2160" s="243" t="n"/>
      <c r="C2160" s="243" t="n"/>
      <c r="D2160" s="243" t="n"/>
      <c r="E2160" s="243" t="n"/>
      <c r="F2160" s="243" t="n"/>
      <c r="G2160" s="243" t="n"/>
      <c r="H2160" s="362" t="n"/>
      <c r="I2160" s="243" t="n"/>
      <c r="J2160" s="243" t="n"/>
      <c r="K2160" s="244" t="n"/>
      <c r="L2160" s="78" t="n"/>
    </row>
    <row r="2161" ht="22" customHeight="1" s="452">
      <c r="A2161" s="359" t="n"/>
      <c r="B2161" s="243" t="n"/>
      <c r="C2161" s="243" t="n"/>
      <c r="D2161" s="243" t="n"/>
      <c r="E2161" s="243" t="n"/>
      <c r="F2161" s="243" t="n"/>
      <c r="G2161" s="243" t="n"/>
      <c r="H2161" s="362" t="n"/>
      <c r="I2161" s="243" t="n"/>
      <c r="J2161" s="243" t="n"/>
      <c r="K2161" s="244" t="n"/>
      <c r="L2161" s="78" t="n"/>
    </row>
    <row r="2162" ht="22" customHeight="1" s="452">
      <c r="A2162" s="359" t="n"/>
      <c r="B2162" s="243" t="n"/>
      <c r="C2162" s="243" t="n"/>
      <c r="D2162" s="243" t="n"/>
      <c r="E2162" s="243" t="n"/>
      <c r="F2162" s="243" t="n"/>
      <c r="G2162" s="243" t="n"/>
      <c r="H2162" s="362" t="n"/>
      <c r="I2162" s="243" t="n"/>
      <c r="J2162" s="243" t="n"/>
      <c r="K2162" s="244" t="n"/>
      <c r="L2162" s="78" t="n"/>
    </row>
    <row r="2163" ht="22" customHeight="1" s="452">
      <c r="A2163" s="359" t="n"/>
      <c r="B2163" s="243" t="n"/>
      <c r="C2163" s="243" t="n"/>
      <c r="D2163" s="243" t="n"/>
      <c r="E2163" s="243" t="n"/>
      <c r="F2163" s="243" t="n"/>
      <c r="G2163" s="243" t="n"/>
      <c r="H2163" s="362" t="n"/>
      <c r="I2163" s="243" t="n"/>
      <c r="J2163" s="243" t="n"/>
      <c r="K2163" s="244" t="n"/>
      <c r="L2163" s="78" t="n"/>
    </row>
    <row r="2164" ht="22" customHeight="1" s="452">
      <c r="A2164" s="359" t="n"/>
      <c r="B2164" s="243" t="n"/>
      <c r="C2164" s="243" t="n"/>
      <c r="D2164" s="243" t="n"/>
      <c r="E2164" s="243" t="n"/>
      <c r="F2164" s="243" t="n"/>
      <c r="G2164" s="243" t="n"/>
      <c r="H2164" s="362" t="n"/>
      <c r="I2164" s="243" t="n"/>
      <c r="J2164" s="243" t="n"/>
      <c r="K2164" s="244" t="n"/>
      <c r="L2164" s="78" t="n"/>
    </row>
    <row r="2165" ht="22" customHeight="1" s="452">
      <c r="A2165" s="359" t="n"/>
      <c r="B2165" s="243" t="n"/>
      <c r="C2165" s="243" t="n"/>
      <c r="D2165" s="243" t="n"/>
      <c r="E2165" s="243" t="n"/>
      <c r="F2165" s="243" t="n"/>
      <c r="G2165" s="243" t="n"/>
      <c r="H2165" s="362" t="n"/>
      <c r="I2165" s="243" t="n"/>
      <c r="J2165" s="243" t="n"/>
      <c r="K2165" s="244" t="n"/>
      <c r="L2165" s="78" t="n"/>
    </row>
    <row r="2166" ht="22" customHeight="1" s="452">
      <c r="A2166" s="359" t="n"/>
      <c r="B2166" s="243" t="n"/>
      <c r="C2166" s="243" t="n"/>
      <c r="D2166" s="243" t="n"/>
      <c r="E2166" s="243" t="n"/>
      <c r="F2166" s="243" t="n"/>
      <c r="G2166" s="243" t="n"/>
      <c r="H2166" s="362" t="n"/>
      <c r="I2166" s="243" t="n"/>
      <c r="J2166" s="243" t="n"/>
      <c r="K2166" s="244" t="n"/>
      <c r="L2166" s="78" t="n"/>
    </row>
    <row r="2167" ht="22" customHeight="1" s="452">
      <c r="A2167" s="359" t="n"/>
      <c r="B2167" s="243" t="n"/>
      <c r="C2167" s="243" t="n"/>
      <c r="D2167" s="243" t="n"/>
      <c r="E2167" s="243" t="n"/>
      <c r="F2167" s="243" t="n"/>
      <c r="G2167" s="243" t="n"/>
      <c r="H2167" s="362" t="n"/>
      <c r="I2167" s="243" t="n"/>
      <c r="J2167" s="243" t="n"/>
      <c r="K2167" s="244" t="n"/>
      <c r="L2167" s="78" t="n"/>
    </row>
    <row r="2168" ht="22" customHeight="1" s="452">
      <c r="A2168" s="359" t="n"/>
      <c r="B2168" s="243" t="n"/>
      <c r="C2168" s="243" t="n"/>
      <c r="D2168" s="243" t="n"/>
      <c r="E2168" s="243" t="n"/>
      <c r="F2168" s="243" t="n"/>
      <c r="G2168" s="243" t="n"/>
      <c r="H2168" s="362" t="n"/>
      <c r="I2168" s="243" t="n"/>
      <c r="J2168" s="243" t="n"/>
      <c r="K2168" s="244" t="n"/>
      <c r="L2168" s="78" t="n"/>
    </row>
    <row r="2169" ht="22" customHeight="1" s="452">
      <c r="A2169" s="359" t="n"/>
      <c r="B2169" s="243" t="n"/>
      <c r="C2169" s="243" t="n"/>
      <c r="D2169" s="243" t="n"/>
      <c r="E2169" s="243" t="n"/>
      <c r="F2169" s="243" t="n"/>
      <c r="G2169" s="243" t="n"/>
      <c r="H2169" s="362" t="n"/>
      <c r="I2169" s="243" t="n"/>
      <c r="J2169" s="243" t="n"/>
      <c r="K2169" s="244" t="n"/>
      <c r="L2169" s="78" t="n"/>
    </row>
    <row r="2170" ht="22" customHeight="1" s="452">
      <c r="A2170" s="359" t="n"/>
      <c r="B2170" s="243" t="n"/>
      <c r="C2170" s="243" t="n"/>
      <c r="D2170" s="243" t="n"/>
      <c r="E2170" s="243" t="n"/>
      <c r="F2170" s="243" t="n"/>
      <c r="G2170" s="243" t="n"/>
      <c r="H2170" s="362" t="n"/>
      <c r="I2170" s="243" t="n"/>
      <c r="J2170" s="243" t="n"/>
      <c r="K2170" s="244" t="n"/>
      <c r="L2170" s="78" t="n"/>
    </row>
    <row r="2171" ht="22" customHeight="1" s="452">
      <c r="A2171" s="359" t="n"/>
      <c r="B2171" s="243" t="n"/>
      <c r="C2171" s="243" t="n"/>
      <c r="D2171" s="243" t="n"/>
      <c r="E2171" s="243" t="n"/>
      <c r="F2171" s="243" t="n"/>
      <c r="G2171" s="243" t="n"/>
      <c r="H2171" s="362" t="n"/>
      <c r="I2171" s="243" t="n"/>
      <c r="J2171" s="243" t="n"/>
      <c r="K2171" s="244" t="n"/>
      <c r="L2171" s="78" t="n"/>
    </row>
    <row r="2172" ht="22" customHeight="1" s="452">
      <c r="A2172" s="359" t="n"/>
      <c r="B2172" s="243" t="n"/>
      <c r="C2172" s="243" t="n"/>
      <c r="D2172" s="243" t="n"/>
      <c r="E2172" s="243" t="n"/>
      <c r="F2172" s="243" t="n"/>
      <c r="G2172" s="243" t="n"/>
      <c r="H2172" s="362" t="n"/>
      <c r="I2172" s="243" t="n"/>
      <c r="J2172" s="243" t="n"/>
      <c r="K2172" s="244" t="n"/>
      <c r="L2172" s="78" t="n"/>
    </row>
    <row r="2173" ht="22" customHeight="1" s="452">
      <c r="A2173" s="359" t="n"/>
      <c r="B2173" s="243" t="n"/>
      <c r="C2173" s="243" t="n"/>
      <c r="D2173" s="243" t="n"/>
      <c r="E2173" s="243" t="n"/>
      <c r="F2173" s="243" t="n"/>
      <c r="G2173" s="243" t="n"/>
      <c r="H2173" s="362" t="n"/>
      <c r="I2173" s="243" t="n"/>
      <c r="J2173" s="243" t="n"/>
      <c r="K2173" s="244" t="n"/>
      <c r="L2173" s="78" t="n"/>
    </row>
    <row r="2174" ht="22" customHeight="1" s="452">
      <c r="A2174" s="359" t="n"/>
      <c r="B2174" s="243" t="n"/>
      <c r="C2174" s="243" t="n"/>
      <c r="D2174" s="243" t="n"/>
      <c r="E2174" s="243" t="n"/>
      <c r="F2174" s="243" t="n"/>
      <c r="G2174" s="243" t="n"/>
      <c r="H2174" s="362" t="n"/>
      <c r="I2174" s="243" t="n"/>
      <c r="J2174" s="243" t="n"/>
      <c r="K2174" s="244" t="n"/>
      <c r="L2174" s="78" t="n"/>
    </row>
    <row r="2175" ht="22" customHeight="1" s="452">
      <c r="A2175" s="359" t="n"/>
      <c r="B2175" s="243" t="n"/>
      <c r="C2175" s="243" t="n"/>
      <c r="D2175" s="243" t="n"/>
      <c r="E2175" s="243" t="n"/>
      <c r="F2175" s="243" t="n"/>
      <c r="G2175" s="243" t="n"/>
      <c r="H2175" s="362" t="n"/>
      <c r="I2175" s="243" t="n"/>
      <c r="J2175" s="243" t="n"/>
      <c r="K2175" s="244" t="n"/>
      <c r="L2175" s="78" t="n"/>
    </row>
    <row r="2176" ht="22" customHeight="1" s="452">
      <c r="A2176" s="359" t="n"/>
      <c r="B2176" s="243" t="n"/>
      <c r="C2176" s="243" t="n"/>
      <c r="D2176" s="243" t="n"/>
      <c r="E2176" s="243" t="n"/>
      <c r="F2176" s="243" t="n"/>
      <c r="G2176" s="243" t="n"/>
      <c r="H2176" s="362" t="n"/>
      <c r="I2176" s="243" t="n"/>
      <c r="J2176" s="243" t="n"/>
      <c r="K2176" s="244" t="n"/>
      <c r="L2176" s="78" t="n"/>
    </row>
    <row r="2177" ht="22" customHeight="1" s="452">
      <c r="A2177" s="359" t="n"/>
      <c r="B2177" s="243" t="n"/>
      <c r="C2177" s="243" t="n"/>
      <c r="D2177" s="243" t="n"/>
      <c r="E2177" s="243" t="n"/>
      <c r="F2177" s="243" t="n"/>
      <c r="G2177" s="243" t="n"/>
      <c r="H2177" s="362" t="n"/>
      <c r="I2177" s="243" t="n"/>
      <c r="J2177" s="243" t="n"/>
      <c r="K2177" s="244" t="n"/>
      <c r="L2177" s="78" t="n"/>
    </row>
    <row r="2178" ht="22" customHeight="1" s="452">
      <c r="A2178" s="359" t="n"/>
      <c r="B2178" s="243" t="n"/>
      <c r="C2178" s="243" t="n"/>
      <c r="D2178" s="243" t="n"/>
      <c r="E2178" s="243" t="n"/>
      <c r="F2178" s="243" t="n"/>
      <c r="G2178" s="243" t="n"/>
      <c r="H2178" s="362" t="n"/>
      <c r="I2178" s="243" t="n"/>
      <c r="J2178" s="243" t="n"/>
      <c r="K2178" s="244" t="n"/>
      <c r="L2178" s="78" t="n"/>
    </row>
    <row r="2179" ht="22" customHeight="1" s="452">
      <c r="A2179" s="359" t="n"/>
      <c r="B2179" s="243" t="n"/>
      <c r="C2179" s="243" t="n"/>
      <c r="D2179" s="243" t="n"/>
      <c r="E2179" s="243" t="n"/>
      <c r="F2179" s="243" t="n"/>
      <c r="G2179" s="243" t="n"/>
      <c r="H2179" s="362" t="n"/>
      <c r="I2179" s="243" t="n"/>
      <c r="J2179" s="243" t="n"/>
      <c r="K2179" s="244" t="n"/>
      <c r="L2179" s="78" t="n"/>
    </row>
    <row r="2180" ht="22" customHeight="1" s="452">
      <c r="A2180" s="359" t="n"/>
      <c r="B2180" s="243" t="n"/>
      <c r="C2180" s="243" t="n"/>
      <c r="D2180" s="243" t="n"/>
      <c r="E2180" s="243" t="n"/>
      <c r="F2180" s="243" t="n"/>
      <c r="G2180" s="243" t="n"/>
      <c r="H2180" s="362" t="n"/>
      <c r="I2180" s="243" t="n"/>
      <c r="J2180" s="243" t="n"/>
      <c r="K2180" s="244" t="n"/>
      <c r="L2180" s="78" t="n"/>
    </row>
    <row r="2181" ht="22" customHeight="1" s="452">
      <c r="A2181" s="359" t="n"/>
      <c r="B2181" s="243" t="n"/>
      <c r="C2181" s="243" t="n"/>
      <c r="D2181" s="243" t="n"/>
      <c r="E2181" s="243" t="n"/>
      <c r="F2181" s="243" t="n"/>
      <c r="G2181" s="243" t="n"/>
      <c r="H2181" s="362" t="n"/>
      <c r="I2181" s="243" t="n"/>
      <c r="J2181" s="243" t="n"/>
      <c r="K2181" s="244" t="n"/>
      <c r="L2181" s="78" t="n"/>
    </row>
    <row r="2182" ht="22" customHeight="1" s="452">
      <c r="A2182" s="359" t="n"/>
      <c r="B2182" s="243" t="n"/>
      <c r="C2182" s="243" t="n"/>
      <c r="D2182" s="243" t="n"/>
      <c r="E2182" s="243" t="n"/>
      <c r="F2182" s="243" t="n"/>
      <c r="G2182" s="243" t="n"/>
      <c r="H2182" s="362" t="n"/>
      <c r="I2182" s="243" t="n"/>
      <c r="J2182" s="243" t="n"/>
      <c r="K2182" s="244" t="n"/>
      <c r="L2182" s="78" t="n"/>
    </row>
    <row r="2183" ht="22" customHeight="1" s="452">
      <c r="A2183" s="359" t="n"/>
      <c r="B2183" s="243" t="n"/>
      <c r="C2183" s="243" t="n"/>
      <c r="D2183" s="243" t="n"/>
      <c r="E2183" s="243" t="n"/>
      <c r="F2183" s="243" t="n"/>
      <c r="G2183" s="243" t="n"/>
      <c r="H2183" s="362" t="n"/>
      <c r="I2183" s="243" t="n"/>
      <c r="J2183" s="243" t="n"/>
      <c r="K2183" s="244" t="n"/>
      <c r="L2183" s="78" t="n"/>
    </row>
    <row r="2184" ht="22" customHeight="1" s="452">
      <c r="A2184" s="359" t="n"/>
      <c r="B2184" s="243" t="n"/>
      <c r="C2184" s="243" t="n"/>
      <c r="D2184" s="243" t="n"/>
      <c r="E2184" s="243" t="n"/>
      <c r="F2184" s="243" t="n"/>
      <c r="G2184" s="243" t="n"/>
      <c r="H2184" s="362" t="n"/>
      <c r="I2184" s="243" t="n"/>
      <c r="J2184" s="243" t="n"/>
      <c r="K2184" s="244" t="n"/>
      <c r="L2184" s="78" t="n"/>
    </row>
    <row r="2185" ht="22" customHeight="1" s="452">
      <c r="A2185" s="359" t="n"/>
      <c r="B2185" s="243" t="n"/>
      <c r="C2185" s="243" t="n"/>
      <c r="D2185" s="243" t="n"/>
      <c r="E2185" s="243" t="n"/>
      <c r="F2185" s="243" t="n"/>
      <c r="G2185" s="243" t="n"/>
      <c r="H2185" s="362" t="n"/>
      <c r="I2185" s="243" t="n"/>
      <c r="J2185" s="243" t="n"/>
      <c r="K2185" s="244" t="n"/>
      <c r="L2185" s="78" t="n"/>
    </row>
    <row r="2186" ht="22" customHeight="1" s="452">
      <c r="A2186" s="359" t="n"/>
      <c r="B2186" s="243" t="n"/>
      <c r="C2186" s="243" t="n"/>
      <c r="D2186" s="243" t="n"/>
      <c r="E2186" s="243" t="n"/>
      <c r="F2186" s="243" t="n"/>
      <c r="G2186" s="243" t="n"/>
      <c r="H2186" s="362" t="n"/>
      <c r="I2186" s="243" t="n"/>
      <c r="J2186" s="243" t="n"/>
      <c r="K2186" s="244" t="n"/>
      <c r="L2186" s="78" t="n"/>
    </row>
    <row r="2187" ht="22" customHeight="1" s="452">
      <c r="A2187" s="359" t="n"/>
      <c r="B2187" s="243" t="n"/>
      <c r="C2187" s="243" t="n"/>
      <c r="D2187" s="243" t="n"/>
      <c r="E2187" s="243" t="n"/>
      <c r="F2187" s="243" t="n"/>
      <c r="G2187" s="243" t="n"/>
      <c r="H2187" s="362" t="n"/>
      <c r="I2187" s="243" t="n"/>
      <c r="J2187" s="243" t="n"/>
      <c r="K2187" s="244" t="n"/>
      <c r="L2187" s="78" t="n"/>
    </row>
    <row r="2188" ht="22" customHeight="1" s="452">
      <c r="A2188" s="359" t="n"/>
      <c r="B2188" s="243" t="n"/>
      <c r="C2188" s="243" t="n"/>
      <c r="D2188" s="243" t="n"/>
      <c r="E2188" s="243" t="n"/>
      <c r="F2188" s="243" t="n"/>
      <c r="G2188" s="243" t="n"/>
      <c r="H2188" s="362" t="n"/>
      <c r="I2188" s="243" t="n"/>
      <c r="J2188" s="243" t="n"/>
      <c r="K2188" s="244" t="n"/>
      <c r="L2188" s="78" t="n"/>
    </row>
    <row r="2189" ht="22" customHeight="1" s="452">
      <c r="A2189" s="359" t="n"/>
      <c r="B2189" s="243" t="n"/>
      <c r="C2189" s="243" t="n"/>
      <c r="D2189" s="243" t="n"/>
      <c r="E2189" s="243" t="n"/>
      <c r="F2189" s="243" t="n"/>
      <c r="G2189" s="243" t="n"/>
      <c r="H2189" s="362" t="n"/>
      <c r="I2189" s="243" t="n"/>
      <c r="J2189" s="243" t="n"/>
      <c r="K2189" s="244" t="n"/>
      <c r="L2189" s="78" t="n"/>
    </row>
    <row r="2190" ht="22" customHeight="1" s="452">
      <c r="A2190" s="359" t="n"/>
      <c r="B2190" s="243" t="n"/>
      <c r="C2190" s="243" t="n"/>
      <c r="D2190" s="243" t="n"/>
      <c r="E2190" s="243" t="n"/>
      <c r="F2190" s="243" t="n"/>
      <c r="G2190" s="243" t="n"/>
      <c r="H2190" s="362" t="n"/>
      <c r="I2190" s="243" t="n"/>
      <c r="J2190" s="243" t="n"/>
      <c r="K2190" s="244" t="n"/>
      <c r="L2190" s="78" t="n"/>
    </row>
    <row r="2191" ht="22" customHeight="1" s="452">
      <c r="A2191" s="359" t="n"/>
      <c r="B2191" s="243" t="n"/>
      <c r="C2191" s="243" t="n"/>
      <c r="D2191" s="243" t="n"/>
      <c r="E2191" s="243" t="n"/>
      <c r="F2191" s="243" t="n"/>
      <c r="G2191" s="243" t="n"/>
      <c r="H2191" s="362" t="n"/>
      <c r="I2191" s="243" t="n"/>
      <c r="J2191" s="243" t="n"/>
      <c r="K2191" s="244" t="n"/>
      <c r="L2191" s="78" t="n"/>
    </row>
    <row r="2192" ht="22" customHeight="1" s="452">
      <c r="A2192" s="359" t="n"/>
      <c r="B2192" s="243" t="n"/>
      <c r="C2192" s="243" t="n"/>
      <c r="D2192" s="243" t="n"/>
      <c r="E2192" s="243" t="n"/>
      <c r="F2192" s="243" t="n"/>
      <c r="G2192" s="243" t="n"/>
      <c r="H2192" s="362" t="n"/>
      <c r="I2192" s="243" t="n"/>
      <c r="J2192" s="243" t="n"/>
      <c r="K2192" s="244" t="n"/>
      <c r="L2192" s="78" t="n"/>
    </row>
    <row r="2193" ht="22" customHeight="1" s="452">
      <c r="A2193" s="359" t="n"/>
      <c r="B2193" s="243" t="n"/>
      <c r="C2193" s="243" t="n"/>
      <c r="D2193" s="243" t="n"/>
      <c r="E2193" s="243" t="n"/>
      <c r="F2193" s="243" t="n"/>
      <c r="G2193" s="243" t="n"/>
      <c r="H2193" s="362" t="n"/>
      <c r="I2193" s="243" t="n"/>
      <c r="J2193" s="243" t="n"/>
      <c r="K2193" s="244" t="n"/>
      <c r="L2193" s="78" t="n"/>
    </row>
    <row r="2194" ht="22" customHeight="1" s="452">
      <c r="A2194" s="359" t="n"/>
      <c r="B2194" s="243" t="n"/>
      <c r="C2194" s="243" t="n"/>
      <c r="D2194" s="243" t="n"/>
      <c r="E2194" s="243" t="n"/>
      <c r="F2194" s="243" t="n"/>
      <c r="G2194" s="243" t="n"/>
      <c r="H2194" s="362" t="n"/>
      <c r="I2194" s="243" t="n"/>
      <c r="J2194" s="243" t="n"/>
      <c r="K2194" s="244" t="n"/>
      <c r="L2194" s="78" t="n"/>
    </row>
    <row r="2195" ht="22" customHeight="1" s="452">
      <c r="A2195" s="359" t="n"/>
      <c r="B2195" s="243" t="n"/>
      <c r="C2195" s="243" t="n"/>
      <c r="D2195" s="243" t="n"/>
      <c r="E2195" s="243" t="n"/>
      <c r="F2195" s="243" t="n"/>
      <c r="G2195" s="243" t="n"/>
      <c r="H2195" s="362" t="n"/>
      <c r="I2195" s="243" t="n"/>
      <c r="J2195" s="243" t="n"/>
      <c r="K2195" s="244" t="n"/>
      <c r="L2195" s="78" t="n"/>
    </row>
    <row r="2196" ht="22" customHeight="1" s="452">
      <c r="A2196" s="359" t="n"/>
      <c r="B2196" s="243" t="n"/>
      <c r="C2196" s="243" t="n"/>
      <c r="D2196" s="243" t="n"/>
      <c r="E2196" s="243" t="n"/>
      <c r="F2196" s="243" t="n"/>
      <c r="G2196" s="243" t="n"/>
      <c r="H2196" s="362" t="n"/>
      <c r="I2196" s="243" t="n"/>
      <c r="J2196" s="243" t="n"/>
      <c r="K2196" s="244" t="n"/>
      <c r="L2196" s="78" t="n"/>
    </row>
    <row r="2197" ht="22" customHeight="1" s="452">
      <c r="A2197" s="359" t="n"/>
      <c r="B2197" s="243" t="n"/>
      <c r="C2197" s="243" t="n"/>
      <c r="D2197" s="243" t="n"/>
      <c r="E2197" s="243" t="n"/>
      <c r="F2197" s="243" t="n"/>
      <c r="G2197" s="243" t="n"/>
      <c r="H2197" s="362" t="n"/>
      <c r="I2197" s="243" t="n"/>
      <c r="J2197" s="243" t="n"/>
      <c r="K2197" s="244" t="n"/>
      <c r="L2197" s="78" t="n"/>
    </row>
    <row r="2198" ht="22" customHeight="1" s="452">
      <c r="A2198" s="359" t="n"/>
      <c r="B2198" s="243" t="n"/>
      <c r="C2198" s="243" t="n"/>
      <c r="D2198" s="243" t="n"/>
      <c r="E2198" s="243" t="n"/>
      <c r="F2198" s="243" t="n"/>
      <c r="G2198" s="243" t="n"/>
      <c r="H2198" s="362" t="n"/>
      <c r="I2198" s="243" t="n"/>
      <c r="J2198" s="243" t="n"/>
      <c r="K2198" s="244" t="n"/>
      <c r="L2198" s="78" t="n"/>
    </row>
    <row r="2199" ht="22" customHeight="1" s="452">
      <c r="A2199" s="359" t="n"/>
      <c r="B2199" s="243" t="n"/>
      <c r="C2199" s="243" t="n"/>
      <c r="D2199" s="243" t="n"/>
      <c r="E2199" s="243" t="n"/>
      <c r="F2199" s="243" t="n"/>
      <c r="G2199" s="243" t="n"/>
      <c r="H2199" s="362" t="n"/>
      <c r="I2199" s="243" t="n"/>
      <c r="J2199" s="243" t="n"/>
      <c r="K2199" s="244" t="n"/>
      <c r="L2199" s="78" t="n"/>
    </row>
    <row r="2200" ht="22" customHeight="1" s="452">
      <c r="A2200" s="359" t="n"/>
      <c r="B2200" s="243" t="n"/>
      <c r="C2200" s="243" t="n"/>
      <c r="D2200" s="243" t="n"/>
      <c r="E2200" s="243" t="n"/>
      <c r="F2200" s="243" t="n"/>
      <c r="G2200" s="243" t="n"/>
      <c r="H2200" s="362" t="n"/>
      <c r="I2200" s="243" t="n"/>
      <c r="J2200" s="243" t="n"/>
      <c r="K2200" s="244" t="n"/>
      <c r="L2200" s="78" t="n"/>
    </row>
    <row r="2201" ht="22" customHeight="1" s="452">
      <c r="A2201" s="359" t="n"/>
      <c r="B2201" s="243" t="n"/>
      <c r="C2201" s="243" t="n"/>
      <c r="D2201" s="243" t="n"/>
      <c r="E2201" s="243" t="n"/>
      <c r="F2201" s="243" t="n"/>
      <c r="G2201" s="243" t="n"/>
      <c r="H2201" s="362" t="n"/>
      <c r="I2201" s="243" t="n"/>
      <c r="J2201" s="243" t="n"/>
      <c r="K2201" s="244" t="n"/>
      <c r="L2201" s="78" t="n"/>
    </row>
    <row r="2202" ht="22" customHeight="1" s="452">
      <c r="A2202" s="359" t="n"/>
      <c r="B2202" s="243" t="n"/>
      <c r="C2202" s="243" t="n"/>
      <c r="D2202" s="243" t="n"/>
      <c r="E2202" s="243" t="n"/>
      <c r="F2202" s="243" t="n"/>
      <c r="G2202" s="243" t="n"/>
      <c r="H2202" s="362" t="n"/>
      <c r="I2202" s="243" t="n"/>
      <c r="J2202" s="243" t="n"/>
      <c r="K2202" s="244" t="n"/>
      <c r="L2202" s="78" t="n"/>
    </row>
    <row r="2203" ht="22" customHeight="1" s="452">
      <c r="A2203" s="359" t="n"/>
      <c r="B2203" s="243" t="n"/>
      <c r="C2203" s="243" t="n"/>
      <c r="D2203" s="243" t="n"/>
      <c r="E2203" s="243" t="n"/>
      <c r="F2203" s="243" t="n"/>
      <c r="G2203" s="243" t="n"/>
      <c r="H2203" s="362" t="n"/>
      <c r="I2203" s="243" t="n"/>
      <c r="J2203" s="243" t="n"/>
      <c r="K2203" s="244" t="n"/>
      <c r="L2203" s="78" t="n"/>
    </row>
    <row r="2204" ht="22" customHeight="1" s="452">
      <c r="A2204" s="359" t="n"/>
      <c r="B2204" s="243" t="n"/>
      <c r="C2204" s="243" t="n"/>
      <c r="D2204" s="243" t="n"/>
      <c r="E2204" s="243" t="n"/>
      <c r="F2204" s="243" t="n"/>
      <c r="G2204" s="243" t="n"/>
      <c r="H2204" s="362" t="n"/>
      <c r="I2204" s="243" t="n"/>
      <c r="J2204" s="243" t="n"/>
      <c r="K2204" s="244" t="n"/>
      <c r="L2204" s="78" t="n"/>
    </row>
    <row r="2205" ht="22" customHeight="1" s="452">
      <c r="A2205" s="359" t="n"/>
      <c r="B2205" s="243" t="n"/>
      <c r="C2205" s="243" t="n"/>
      <c r="D2205" s="243" t="n"/>
      <c r="E2205" s="243" t="n"/>
      <c r="F2205" s="243" t="n"/>
      <c r="G2205" s="243" t="n"/>
      <c r="H2205" s="362" t="n"/>
      <c r="I2205" s="243" t="n"/>
      <c r="J2205" s="243" t="n"/>
      <c r="K2205" s="244" t="n"/>
      <c r="L2205" s="78" t="n"/>
    </row>
    <row r="2206" ht="22" customHeight="1" s="452">
      <c r="A2206" s="359" t="n"/>
      <c r="B2206" s="243" t="n"/>
      <c r="C2206" s="243" t="n"/>
      <c r="D2206" s="243" t="n"/>
      <c r="E2206" s="243" t="n"/>
      <c r="F2206" s="243" t="n"/>
      <c r="G2206" s="243" t="n"/>
      <c r="H2206" s="362" t="n"/>
      <c r="I2206" s="243" t="n"/>
      <c r="J2206" s="243" t="n"/>
      <c r="K2206" s="244" t="n"/>
      <c r="L2206" s="78" t="n"/>
    </row>
    <row r="2207" ht="22" customHeight="1" s="452">
      <c r="A2207" s="359" t="n"/>
      <c r="B2207" s="243" t="n"/>
      <c r="C2207" s="243" t="n"/>
      <c r="D2207" s="243" t="n"/>
      <c r="E2207" s="243" t="n"/>
      <c r="F2207" s="243" t="n"/>
      <c r="G2207" s="243" t="n"/>
      <c r="H2207" s="362" t="n"/>
      <c r="I2207" s="243" t="n"/>
      <c r="J2207" s="243" t="n"/>
      <c r="K2207" s="244" t="n"/>
      <c r="L2207" s="78" t="n"/>
    </row>
    <row r="2208" ht="22" customHeight="1" s="452">
      <c r="A2208" s="359" t="n"/>
      <c r="B2208" s="243" t="n"/>
      <c r="C2208" s="243" t="n"/>
      <c r="D2208" s="243" t="n"/>
      <c r="E2208" s="243" t="n"/>
      <c r="F2208" s="243" t="n"/>
      <c r="G2208" s="243" t="n"/>
      <c r="H2208" s="362" t="n"/>
      <c r="I2208" s="243" t="n"/>
      <c r="J2208" s="243" t="n"/>
      <c r="K2208" s="244" t="n"/>
      <c r="L2208" s="78" t="n"/>
    </row>
    <row r="2209" ht="22" customHeight="1" s="452">
      <c r="A2209" s="359" t="n"/>
      <c r="B2209" s="243" t="n"/>
      <c r="C2209" s="243" t="n"/>
      <c r="D2209" s="243" t="n"/>
      <c r="E2209" s="243" t="n"/>
      <c r="F2209" s="243" t="n"/>
      <c r="G2209" s="243" t="n"/>
      <c r="H2209" s="362" t="n"/>
      <c r="I2209" s="243" t="n"/>
      <c r="J2209" s="243" t="n"/>
      <c r="K2209" s="244" t="n"/>
      <c r="L2209" s="78" t="n"/>
    </row>
    <row r="2210" ht="22" customHeight="1" s="452">
      <c r="A2210" s="359" t="n"/>
      <c r="B2210" s="243" t="n"/>
      <c r="C2210" s="243" t="n"/>
      <c r="D2210" s="243" t="n"/>
      <c r="E2210" s="243" t="n"/>
      <c r="F2210" s="243" t="n"/>
      <c r="G2210" s="243" t="n"/>
      <c r="H2210" s="362" t="n"/>
      <c r="I2210" s="243" t="n"/>
      <c r="J2210" s="243" t="n"/>
      <c r="K2210" s="244" t="n"/>
      <c r="L2210" s="78" t="n"/>
    </row>
    <row r="2211" ht="22" customHeight="1" s="452">
      <c r="A2211" s="359" t="n"/>
      <c r="B2211" s="243" t="n"/>
      <c r="C2211" s="243" t="n"/>
      <c r="D2211" s="243" t="n"/>
      <c r="E2211" s="243" t="n"/>
      <c r="F2211" s="243" t="n"/>
      <c r="G2211" s="243" t="n"/>
      <c r="H2211" s="362" t="n"/>
      <c r="I2211" s="243" t="n"/>
      <c r="J2211" s="243" t="n"/>
      <c r="K2211" s="244" t="n"/>
      <c r="L2211" s="78" t="n"/>
    </row>
    <row r="2212" ht="22" customHeight="1" s="452">
      <c r="A2212" s="359" t="n"/>
      <c r="B2212" s="243" t="n"/>
      <c r="C2212" s="243" t="n"/>
      <c r="D2212" s="243" t="n"/>
      <c r="E2212" s="243" t="n"/>
      <c r="F2212" s="243" t="n"/>
      <c r="G2212" s="243" t="n"/>
      <c r="H2212" s="362" t="n"/>
      <c r="I2212" s="243" t="n"/>
      <c r="J2212" s="243" t="n"/>
      <c r="K2212" s="244" t="n"/>
      <c r="L2212" s="78" t="n"/>
    </row>
    <row r="2213" ht="22" customHeight="1" s="452">
      <c r="A2213" s="359" t="n"/>
      <c r="B2213" s="243" t="n"/>
      <c r="C2213" s="243" t="n"/>
      <c r="D2213" s="243" t="n"/>
      <c r="E2213" s="243" t="n"/>
      <c r="F2213" s="243" t="n"/>
      <c r="G2213" s="243" t="n"/>
      <c r="H2213" s="362" t="n"/>
      <c r="I2213" s="243" t="n"/>
      <c r="J2213" s="243" t="n"/>
      <c r="K2213" s="244" t="n"/>
      <c r="L2213" s="78" t="n"/>
    </row>
    <row r="2214" ht="22" customHeight="1" s="452">
      <c r="A2214" s="359" t="n"/>
      <c r="B2214" s="243" t="n"/>
      <c r="C2214" s="243" t="n"/>
      <c r="D2214" s="243" t="n"/>
      <c r="E2214" s="243" t="n"/>
      <c r="F2214" s="243" t="n"/>
      <c r="G2214" s="243" t="n"/>
      <c r="H2214" s="362" t="n"/>
      <c r="I2214" s="243" t="n"/>
      <c r="J2214" s="243" t="n"/>
      <c r="K2214" s="244" t="n"/>
      <c r="L2214" s="78" t="n"/>
    </row>
    <row r="2215" ht="22" customHeight="1" s="452">
      <c r="A2215" s="359" t="n"/>
      <c r="B2215" s="243" t="n"/>
      <c r="C2215" s="243" t="n"/>
      <c r="D2215" s="243" t="n"/>
      <c r="E2215" s="243" t="n"/>
      <c r="F2215" s="243" t="n"/>
      <c r="G2215" s="243" t="n"/>
      <c r="H2215" s="362" t="n"/>
      <c r="I2215" s="243" t="n"/>
      <c r="J2215" s="243" t="n"/>
      <c r="K2215" s="244" t="n"/>
      <c r="L2215" s="78" t="n"/>
    </row>
    <row r="2216" ht="22" customHeight="1" s="452">
      <c r="A2216" s="359" t="n"/>
      <c r="B2216" s="243" t="n"/>
      <c r="C2216" s="243" t="n"/>
      <c r="D2216" s="243" t="n"/>
      <c r="E2216" s="243" t="n"/>
      <c r="F2216" s="243" t="n"/>
      <c r="G2216" s="243" t="n"/>
      <c r="H2216" s="362" t="n"/>
      <c r="I2216" s="243" t="n"/>
      <c r="J2216" s="243" t="n"/>
      <c r="K2216" s="244" t="n"/>
      <c r="L2216" s="78" t="n"/>
    </row>
    <row r="2217" ht="22" customHeight="1" s="452">
      <c r="A2217" s="359" t="n"/>
      <c r="B2217" s="243" t="n"/>
      <c r="C2217" s="243" t="n"/>
      <c r="D2217" s="243" t="n"/>
      <c r="E2217" s="243" t="n"/>
      <c r="F2217" s="243" t="n"/>
      <c r="G2217" s="243" t="n"/>
      <c r="H2217" s="362" t="n"/>
      <c r="I2217" s="243" t="n"/>
      <c r="J2217" s="243" t="n"/>
      <c r="K2217" s="244" t="n"/>
      <c r="L2217" s="78" t="n"/>
    </row>
    <row r="2218" ht="22" customHeight="1" s="452">
      <c r="A2218" s="359" t="n"/>
      <c r="B2218" s="243" t="n"/>
      <c r="C2218" s="243" t="n"/>
      <c r="D2218" s="243" t="n"/>
      <c r="E2218" s="243" t="n"/>
      <c r="F2218" s="243" t="n"/>
      <c r="G2218" s="243" t="n"/>
      <c r="H2218" s="362" t="n"/>
      <c r="I2218" s="243" t="n"/>
      <c r="J2218" s="243" t="n"/>
      <c r="K2218" s="244" t="n"/>
      <c r="L2218" s="78" t="n"/>
    </row>
    <row r="2219" ht="22" customHeight="1" s="452">
      <c r="A2219" s="359" t="n"/>
      <c r="B2219" s="243" t="n"/>
      <c r="C2219" s="243" t="n"/>
      <c r="D2219" s="243" t="n"/>
      <c r="E2219" s="243" t="n"/>
      <c r="F2219" s="243" t="n"/>
      <c r="G2219" s="243" t="n"/>
      <c r="H2219" s="362" t="n"/>
      <c r="I2219" s="243" t="n"/>
      <c r="J2219" s="243" t="n"/>
      <c r="K2219" s="244" t="n"/>
      <c r="L2219" s="78" t="n"/>
    </row>
    <row r="2220" ht="22" customHeight="1" s="452">
      <c r="A2220" s="359" t="n"/>
      <c r="B2220" s="243" t="n"/>
      <c r="C2220" s="243" t="n"/>
      <c r="D2220" s="243" t="n"/>
      <c r="E2220" s="243" t="n"/>
      <c r="F2220" s="243" t="n"/>
      <c r="G2220" s="243" t="n"/>
      <c r="H2220" s="362" t="n"/>
      <c r="I2220" s="243" t="n"/>
      <c r="J2220" s="243" t="n"/>
      <c r="K2220" s="244" t="n"/>
      <c r="L2220" s="78" t="n"/>
    </row>
    <row r="2221" ht="22" customHeight="1" s="452">
      <c r="A2221" s="359" t="n"/>
      <c r="B2221" s="243" t="n"/>
      <c r="C2221" s="243" t="n"/>
      <c r="D2221" s="243" t="n"/>
      <c r="E2221" s="243" t="n"/>
      <c r="F2221" s="243" t="n"/>
      <c r="G2221" s="243" t="n"/>
      <c r="H2221" s="362" t="n"/>
      <c r="I2221" s="243" t="n"/>
      <c r="J2221" s="243" t="n"/>
      <c r="K2221" s="244" t="n"/>
      <c r="L2221" s="78" t="n"/>
    </row>
    <row r="2222" ht="22" customHeight="1" s="452">
      <c r="A2222" s="359" t="n"/>
      <c r="B2222" s="243" t="n"/>
      <c r="C2222" s="243" t="n"/>
      <c r="D2222" s="243" t="n"/>
      <c r="E2222" s="243" t="n"/>
      <c r="F2222" s="243" t="n"/>
      <c r="G2222" s="243" t="n"/>
      <c r="H2222" s="362" t="n"/>
      <c r="I2222" s="243" t="n"/>
      <c r="J2222" s="243" t="n"/>
      <c r="K2222" s="244" t="n"/>
      <c r="L2222" s="78" t="n"/>
    </row>
    <row r="2223" ht="22" customHeight="1" s="452">
      <c r="A2223" s="359" t="n"/>
      <c r="B2223" s="243" t="n"/>
      <c r="C2223" s="243" t="n"/>
      <c r="D2223" s="243" t="n"/>
      <c r="E2223" s="243" t="n"/>
      <c r="F2223" s="243" t="n"/>
      <c r="G2223" s="243" t="n"/>
      <c r="H2223" s="362" t="n"/>
      <c r="I2223" s="243" t="n"/>
      <c r="J2223" s="243" t="n"/>
      <c r="K2223" s="244" t="n"/>
      <c r="L2223" s="78" t="n"/>
    </row>
    <row r="2224" ht="22" customHeight="1" s="452">
      <c r="A2224" s="359" t="n"/>
      <c r="B2224" s="243" t="n"/>
      <c r="C2224" s="243" t="n"/>
      <c r="D2224" s="243" t="n"/>
      <c r="E2224" s="243" t="n"/>
      <c r="F2224" s="243" t="n"/>
      <c r="G2224" s="243" t="n"/>
      <c r="H2224" s="362" t="n"/>
      <c r="I2224" s="243" t="n"/>
      <c r="J2224" s="243" t="n"/>
      <c r="K2224" s="244" t="n"/>
      <c r="L2224" s="78" t="n"/>
    </row>
    <row r="2225" ht="22" customHeight="1" s="452">
      <c r="A2225" s="359" t="n"/>
      <c r="B2225" s="243" t="n"/>
      <c r="C2225" s="243" t="n"/>
      <c r="D2225" s="243" t="n"/>
      <c r="E2225" s="243" t="n"/>
      <c r="F2225" s="243" t="n"/>
      <c r="G2225" s="243" t="n"/>
      <c r="H2225" s="362" t="n"/>
      <c r="I2225" s="243" t="n"/>
      <c r="J2225" s="243" t="n"/>
      <c r="K2225" s="244" t="n"/>
      <c r="L2225" s="78" t="n"/>
    </row>
    <row r="2226" ht="22" customHeight="1" s="452">
      <c r="A2226" s="359" t="n"/>
      <c r="B2226" s="243" t="n"/>
      <c r="C2226" s="243" t="n"/>
      <c r="D2226" s="243" t="n"/>
      <c r="E2226" s="243" t="n"/>
      <c r="F2226" s="243" t="n"/>
      <c r="G2226" s="243" t="n"/>
      <c r="H2226" s="362" t="n"/>
      <c r="I2226" s="243" t="n"/>
      <c r="J2226" s="243" t="n"/>
      <c r="K2226" s="244" t="n"/>
      <c r="L2226" s="78" t="n"/>
    </row>
    <row r="2227" ht="22" customHeight="1" s="452">
      <c r="A2227" s="359" t="n"/>
      <c r="B2227" s="243" t="n"/>
      <c r="C2227" s="243" t="n"/>
      <c r="D2227" s="243" t="n"/>
      <c r="E2227" s="243" t="n"/>
      <c r="F2227" s="243" t="n"/>
      <c r="G2227" s="243" t="n"/>
      <c r="H2227" s="362" t="n"/>
      <c r="I2227" s="243" t="n"/>
      <c r="J2227" s="243" t="n"/>
      <c r="K2227" s="244" t="n"/>
      <c r="L2227" s="78" t="n"/>
    </row>
    <row r="2228" ht="22" customHeight="1" s="452">
      <c r="A2228" s="359" t="n"/>
      <c r="B2228" s="243" t="n"/>
      <c r="C2228" s="243" t="n"/>
      <c r="D2228" s="243" t="n"/>
      <c r="E2228" s="243" t="n"/>
      <c r="F2228" s="243" t="n"/>
      <c r="G2228" s="243" t="n"/>
      <c r="H2228" s="362" t="n"/>
      <c r="I2228" s="243" t="n"/>
      <c r="J2228" s="243" t="n"/>
      <c r="K2228" s="244" t="n"/>
      <c r="L2228" s="78" t="n"/>
    </row>
    <row r="2229" ht="22" customHeight="1" s="452">
      <c r="A2229" s="359" t="n"/>
      <c r="B2229" s="243" t="n"/>
      <c r="C2229" s="243" t="n"/>
      <c r="D2229" s="243" t="n"/>
      <c r="E2229" s="243" t="n"/>
      <c r="F2229" s="243" t="n"/>
      <c r="G2229" s="243" t="n"/>
      <c r="H2229" s="362" t="n"/>
      <c r="I2229" s="243" t="n"/>
      <c r="J2229" s="243" t="n"/>
      <c r="K2229" s="244" t="n"/>
      <c r="L2229" s="78" t="n"/>
    </row>
    <row r="2230" ht="22" customHeight="1" s="452">
      <c r="A2230" s="359" t="n"/>
      <c r="B2230" s="243" t="n"/>
      <c r="C2230" s="243" t="n"/>
      <c r="D2230" s="243" t="n"/>
      <c r="E2230" s="243" t="n"/>
      <c r="F2230" s="243" t="n"/>
      <c r="G2230" s="243" t="n"/>
      <c r="H2230" s="362" t="n"/>
      <c r="I2230" s="243" t="n"/>
      <c r="J2230" s="243" t="n"/>
      <c r="K2230" s="244" t="n"/>
      <c r="L2230" s="78" t="n"/>
    </row>
    <row r="2231" ht="22" customHeight="1" s="452">
      <c r="A2231" s="359" t="n"/>
      <c r="B2231" s="243" t="n"/>
      <c r="C2231" s="243" t="n"/>
      <c r="D2231" s="243" t="n"/>
      <c r="E2231" s="243" t="n"/>
      <c r="F2231" s="243" t="n"/>
      <c r="G2231" s="243" t="n"/>
      <c r="H2231" s="362" t="n"/>
      <c r="I2231" s="243" t="n"/>
      <c r="J2231" s="243" t="n"/>
      <c r="K2231" s="244" t="n"/>
      <c r="L2231" s="78" t="n"/>
    </row>
    <row r="2232" ht="22" customHeight="1" s="452">
      <c r="A2232" s="359" t="n"/>
      <c r="B2232" s="243" t="n"/>
      <c r="C2232" s="243" t="n"/>
      <c r="D2232" s="243" t="n"/>
      <c r="E2232" s="243" t="n"/>
      <c r="F2232" s="243" t="n"/>
      <c r="G2232" s="243" t="n"/>
      <c r="H2232" s="362" t="n"/>
      <c r="I2232" s="243" t="n"/>
      <c r="J2232" s="243" t="n"/>
      <c r="K2232" s="244" t="n"/>
      <c r="L2232" s="78" t="n"/>
    </row>
    <row r="2233" ht="22" customHeight="1" s="452">
      <c r="A2233" s="359" t="n"/>
      <c r="B2233" s="243" t="n"/>
      <c r="C2233" s="243" t="n"/>
      <c r="D2233" s="243" t="n"/>
      <c r="E2233" s="243" t="n"/>
      <c r="F2233" s="243" t="n"/>
      <c r="G2233" s="243" t="n"/>
      <c r="H2233" s="362" t="n"/>
      <c r="I2233" s="243" t="n"/>
      <c r="J2233" s="243" t="n"/>
      <c r="K2233" s="244" t="n"/>
      <c r="L2233" s="78" t="n"/>
    </row>
    <row r="2234" ht="22" customHeight="1" s="452">
      <c r="A2234" s="359" t="n"/>
      <c r="B2234" s="243" t="n"/>
      <c r="C2234" s="243" t="n"/>
      <c r="D2234" s="243" t="n"/>
      <c r="E2234" s="243" t="n"/>
      <c r="F2234" s="243" t="n"/>
      <c r="G2234" s="243" t="n"/>
      <c r="H2234" s="362" t="n"/>
      <c r="I2234" s="243" t="n"/>
      <c r="J2234" s="243" t="n"/>
      <c r="K2234" s="244" t="n"/>
      <c r="L2234" s="78" t="n"/>
    </row>
    <row r="2235" ht="22" customHeight="1" s="452">
      <c r="A2235" s="359" t="n"/>
      <c r="B2235" s="243" t="n"/>
      <c r="C2235" s="243" t="n"/>
      <c r="D2235" s="243" t="n"/>
      <c r="E2235" s="243" t="n"/>
      <c r="F2235" s="243" t="n"/>
      <c r="G2235" s="243" t="n"/>
      <c r="H2235" s="362" t="n"/>
      <c r="I2235" s="243" t="n"/>
      <c r="J2235" s="243" t="n"/>
      <c r="K2235" s="244" t="n"/>
      <c r="L2235" s="78" t="n"/>
    </row>
    <row r="2236" ht="22" customHeight="1" s="452">
      <c r="A2236" s="359" t="n"/>
      <c r="B2236" s="243" t="n"/>
      <c r="C2236" s="243" t="n"/>
      <c r="D2236" s="243" t="n"/>
      <c r="E2236" s="243" t="n"/>
      <c r="F2236" s="243" t="n"/>
      <c r="G2236" s="243" t="n"/>
      <c r="H2236" s="362" t="n"/>
      <c r="I2236" s="243" t="n"/>
      <c r="J2236" s="243" t="n"/>
      <c r="K2236" s="244" t="n"/>
      <c r="L2236" s="78" t="n"/>
    </row>
    <row r="2237" ht="22" customHeight="1" s="452">
      <c r="A2237" s="359" t="n"/>
      <c r="B2237" s="243" t="n"/>
      <c r="C2237" s="243" t="n"/>
      <c r="D2237" s="243" t="n"/>
      <c r="E2237" s="243" t="n"/>
      <c r="F2237" s="243" t="n"/>
      <c r="G2237" s="243" t="n"/>
      <c r="H2237" s="362" t="n"/>
      <c r="I2237" s="243" t="n"/>
      <c r="J2237" s="243" t="n"/>
      <c r="K2237" s="244" t="n"/>
      <c r="L2237" s="78" t="n"/>
    </row>
    <row r="2238" ht="22" customHeight="1" s="452">
      <c r="A2238" s="359" t="n"/>
      <c r="B2238" s="243" t="n"/>
      <c r="C2238" s="243" t="n"/>
      <c r="D2238" s="243" t="n"/>
      <c r="E2238" s="243" t="n"/>
      <c r="F2238" s="243" t="n"/>
      <c r="G2238" s="243" t="n"/>
      <c r="H2238" s="362" t="n"/>
      <c r="I2238" s="243" t="n"/>
      <c r="J2238" s="243" t="n"/>
      <c r="K2238" s="244" t="n"/>
      <c r="L2238" s="78" t="n"/>
    </row>
    <row r="2239" ht="22" customHeight="1" s="452">
      <c r="A2239" s="359" t="n"/>
      <c r="B2239" s="243" t="n"/>
      <c r="C2239" s="243" t="n"/>
      <c r="D2239" s="243" t="n"/>
      <c r="E2239" s="243" t="n"/>
      <c r="F2239" s="243" t="n"/>
      <c r="G2239" s="243" t="n"/>
      <c r="H2239" s="362" t="n"/>
      <c r="I2239" s="243" t="n"/>
      <c r="J2239" s="243" t="n"/>
      <c r="K2239" s="244" t="n"/>
      <c r="L2239" s="78" t="n"/>
    </row>
    <row r="2240" ht="22" customHeight="1" s="452">
      <c r="A2240" s="359" t="n"/>
      <c r="B2240" s="243" t="n"/>
      <c r="C2240" s="243" t="n"/>
      <c r="D2240" s="243" t="n"/>
      <c r="E2240" s="243" t="n"/>
      <c r="F2240" s="243" t="n"/>
      <c r="G2240" s="243" t="n"/>
      <c r="H2240" s="362" t="n"/>
      <c r="I2240" s="243" t="n"/>
      <c r="J2240" s="243" t="n"/>
      <c r="K2240" s="244" t="n"/>
      <c r="L2240" s="78" t="n"/>
    </row>
    <row r="2241" ht="22" customHeight="1" s="452">
      <c r="A2241" s="359" t="n"/>
      <c r="B2241" s="243" t="n"/>
      <c r="C2241" s="243" t="n"/>
      <c r="D2241" s="243" t="n"/>
      <c r="E2241" s="243" t="n"/>
      <c r="F2241" s="243" t="n"/>
      <c r="G2241" s="243" t="n"/>
      <c r="H2241" s="362" t="n"/>
      <c r="I2241" s="243" t="n"/>
      <c r="J2241" s="243" t="n"/>
      <c r="K2241" s="244" t="n"/>
      <c r="L2241" s="78" t="n"/>
    </row>
    <row r="2242" ht="22" customHeight="1" s="452">
      <c r="A2242" s="359" t="n"/>
      <c r="B2242" s="243" t="n"/>
      <c r="C2242" s="243" t="n"/>
      <c r="D2242" s="243" t="n"/>
      <c r="E2242" s="243" t="n"/>
      <c r="F2242" s="243" t="n"/>
      <c r="G2242" s="243" t="n"/>
      <c r="H2242" s="362" t="n"/>
      <c r="I2242" s="243" t="n"/>
      <c r="J2242" s="243" t="n"/>
      <c r="K2242" s="244" t="n"/>
      <c r="L2242" s="78" t="n"/>
    </row>
    <row r="2243" ht="22" customHeight="1" s="452">
      <c r="A2243" s="359" t="n"/>
      <c r="B2243" s="243" t="n"/>
      <c r="C2243" s="243" t="n"/>
      <c r="D2243" s="243" t="n"/>
      <c r="E2243" s="243" t="n"/>
      <c r="F2243" s="243" t="n"/>
      <c r="G2243" s="243" t="n"/>
      <c r="H2243" s="362" t="n"/>
      <c r="I2243" s="243" t="n"/>
      <c r="J2243" s="243" t="n"/>
      <c r="K2243" s="244" t="n"/>
      <c r="L2243" s="78" t="n"/>
    </row>
    <row r="2244" ht="22" customHeight="1" s="452">
      <c r="A2244" s="359" t="n"/>
      <c r="B2244" s="243" t="n"/>
      <c r="C2244" s="243" t="n"/>
      <c r="D2244" s="243" t="n"/>
      <c r="E2244" s="243" t="n"/>
      <c r="F2244" s="243" t="n"/>
      <c r="G2244" s="243" t="n"/>
      <c r="H2244" s="362" t="n"/>
      <c r="I2244" s="243" t="n"/>
      <c r="J2244" s="243" t="n"/>
      <c r="K2244" s="244" t="n"/>
      <c r="L2244" s="78" t="n"/>
    </row>
    <row r="2245" ht="22" customHeight="1" s="452">
      <c r="A2245" s="359" t="n"/>
      <c r="B2245" s="243" t="n"/>
      <c r="C2245" s="243" t="n"/>
      <c r="D2245" s="243" t="n"/>
      <c r="E2245" s="243" t="n"/>
      <c r="F2245" s="243" t="n"/>
      <c r="G2245" s="243" t="n"/>
      <c r="H2245" s="362" t="n"/>
      <c r="I2245" s="243" t="n"/>
      <c r="J2245" s="243" t="n"/>
      <c r="K2245" s="244" t="n"/>
      <c r="L2245" s="78" t="n"/>
    </row>
    <row r="2246" ht="22" customHeight="1" s="452">
      <c r="A2246" s="359" t="n"/>
      <c r="B2246" s="243" t="n"/>
      <c r="C2246" s="243" t="n"/>
      <c r="D2246" s="243" t="n"/>
      <c r="E2246" s="243" t="n"/>
      <c r="F2246" s="243" t="n"/>
      <c r="G2246" s="243" t="n"/>
      <c r="H2246" s="362" t="n"/>
      <c r="I2246" s="243" t="n"/>
      <c r="J2246" s="243" t="n"/>
      <c r="K2246" s="244" t="n"/>
      <c r="L2246" s="78" t="n"/>
    </row>
    <row r="2247" ht="22" customHeight="1" s="452">
      <c r="A2247" s="359" t="n"/>
      <c r="B2247" s="243" t="n"/>
      <c r="C2247" s="243" t="n"/>
      <c r="D2247" s="243" t="n"/>
      <c r="E2247" s="243" t="n"/>
      <c r="F2247" s="243" t="n"/>
      <c r="G2247" s="243" t="n"/>
      <c r="H2247" s="362" t="n"/>
      <c r="I2247" s="243" t="n"/>
      <c r="J2247" s="243" t="n"/>
      <c r="K2247" s="244" t="n"/>
      <c r="L2247" s="78" t="n"/>
    </row>
    <row r="2248" ht="22" customHeight="1" s="452">
      <c r="A2248" s="359" t="n"/>
      <c r="B2248" s="243" t="n"/>
      <c r="C2248" s="243" t="n"/>
      <c r="D2248" s="243" t="n"/>
      <c r="E2248" s="243" t="n"/>
      <c r="F2248" s="243" t="n"/>
      <c r="G2248" s="243" t="n"/>
      <c r="H2248" s="362" t="n"/>
      <c r="I2248" s="243" t="n"/>
      <c r="J2248" s="243" t="n"/>
      <c r="K2248" s="244" t="n"/>
      <c r="L2248" s="78" t="n"/>
    </row>
    <row r="2249" ht="22" customHeight="1" s="452">
      <c r="A2249" s="359" t="n"/>
      <c r="B2249" s="243" t="n"/>
      <c r="C2249" s="243" t="n"/>
      <c r="D2249" s="243" t="n"/>
      <c r="E2249" s="243" t="n"/>
      <c r="F2249" s="243" t="n"/>
      <c r="G2249" s="243" t="n"/>
      <c r="H2249" s="362" t="n"/>
      <c r="I2249" s="243" t="n"/>
      <c r="J2249" s="243" t="n"/>
      <c r="K2249" s="244" t="n"/>
      <c r="L2249" s="78" t="n"/>
    </row>
    <row r="2250" ht="22" customHeight="1" s="452">
      <c r="A2250" s="359" t="n"/>
      <c r="B2250" s="243" t="n"/>
      <c r="C2250" s="243" t="n"/>
      <c r="D2250" s="243" t="n"/>
      <c r="E2250" s="243" t="n"/>
      <c r="F2250" s="243" t="n"/>
      <c r="G2250" s="243" t="n"/>
      <c r="H2250" s="362" t="n"/>
      <c r="I2250" s="243" t="n"/>
      <c r="J2250" s="243" t="n"/>
      <c r="K2250" s="244" t="n"/>
      <c r="L2250" s="78" t="n"/>
    </row>
    <row r="2251" ht="22" customHeight="1" s="452">
      <c r="A2251" s="359" t="n"/>
      <c r="B2251" s="243" t="n"/>
      <c r="C2251" s="243" t="n"/>
      <c r="D2251" s="243" t="n"/>
      <c r="E2251" s="243" t="n"/>
      <c r="F2251" s="243" t="n"/>
      <c r="G2251" s="243" t="n"/>
      <c r="H2251" s="362" t="n"/>
      <c r="I2251" s="243" t="n"/>
      <c r="J2251" s="243" t="n"/>
      <c r="K2251" s="244" t="n"/>
      <c r="L2251" s="78" t="n"/>
    </row>
    <row r="2252" ht="22" customHeight="1" s="452">
      <c r="A2252" s="359" t="n"/>
      <c r="B2252" s="243" t="n"/>
      <c r="C2252" s="243" t="n"/>
      <c r="D2252" s="243" t="n"/>
      <c r="E2252" s="243" t="n"/>
      <c r="F2252" s="243" t="n"/>
      <c r="G2252" s="243" t="n"/>
      <c r="H2252" s="362" t="n"/>
      <c r="I2252" s="243" t="n"/>
      <c r="J2252" s="243" t="n"/>
      <c r="K2252" s="244" t="n"/>
      <c r="L2252" s="78" t="n"/>
    </row>
    <row r="2253" ht="22" customHeight="1" s="452">
      <c r="A2253" s="359" t="n"/>
      <c r="B2253" s="243" t="n"/>
      <c r="C2253" s="243" t="n"/>
      <c r="D2253" s="243" t="n"/>
      <c r="E2253" s="243" t="n"/>
      <c r="F2253" s="243" t="n"/>
      <c r="G2253" s="243" t="n"/>
      <c r="H2253" s="362" t="n"/>
      <c r="I2253" s="243" t="n"/>
      <c r="J2253" s="243" t="n"/>
      <c r="K2253" s="244" t="n"/>
      <c r="L2253" s="78" t="n"/>
    </row>
    <row r="2254" ht="22" customHeight="1" s="452">
      <c r="A2254" s="359" t="n"/>
      <c r="B2254" s="243" t="n"/>
      <c r="C2254" s="243" t="n"/>
      <c r="D2254" s="243" t="n"/>
      <c r="E2254" s="243" t="n"/>
      <c r="F2254" s="243" t="n"/>
      <c r="G2254" s="243" t="n"/>
      <c r="H2254" s="362" t="n"/>
      <c r="I2254" s="243" t="n"/>
      <c r="J2254" s="243" t="n"/>
      <c r="K2254" s="244" t="n"/>
      <c r="L2254" s="78" t="n"/>
    </row>
    <row r="2255" ht="22" customHeight="1" s="452">
      <c r="A2255" s="359" t="n"/>
      <c r="B2255" s="243" t="n"/>
      <c r="C2255" s="243" t="n"/>
      <c r="D2255" s="243" t="n"/>
      <c r="E2255" s="243" t="n"/>
      <c r="F2255" s="243" t="n"/>
      <c r="G2255" s="243" t="n"/>
      <c r="H2255" s="362" t="n"/>
      <c r="I2255" s="243" t="n"/>
      <c r="J2255" s="243" t="n"/>
      <c r="K2255" s="244" t="n"/>
      <c r="L2255" s="78" t="n"/>
    </row>
    <row r="2256" ht="22" customHeight="1" s="452">
      <c r="A2256" s="359" t="n"/>
      <c r="B2256" s="243" t="n"/>
      <c r="C2256" s="243" t="n"/>
      <c r="D2256" s="243" t="n"/>
      <c r="E2256" s="243" t="n"/>
      <c r="F2256" s="243" t="n"/>
      <c r="G2256" s="243" t="n"/>
      <c r="H2256" s="362" t="n"/>
      <c r="I2256" s="243" t="n"/>
      <c r="J2256" s="243" t="n"/>
      <c r="K2256" s="244" t="n"/>
      <c r="L2256" s="78" t="n"/>
    </row>
    <row r="2257" ht="22" customHeight="1" s="452">
      <c r="A2257" s="359" t="n"/>
      <c r="B2257" s="243" t="n"/>
      <c r="C2257" s="243" t="n"/>
      <c r="D2257" s="243" t="n"/>
      <c r="E2257" s="243" t="n"/>
      <c r="F2257" s="243" t="n"/>
      <c r="G2257" s="243" t="n"/>
      <c r="H2257" s="362" t="n"/>
      <c r="I2257" s="243" t="n"/>
      <c r="J2257" s="243" t="n"/>
      <c r="K2257" s="244" t="n"/>
      <c r="L2257" s="78" t="n"/>
    </row>
    <row r="2258" ht="22" customHeight="1" s="452">
      <c r="A2258" s="359" t="n"/>
      <c r="B2258" s="243" t="n"/>
      <c r="C2258" s="243" t="n"/>
      <c r="D2258" s="243" t="n"/>
      <c r="E2258" s="243" t="n"/>
      <c r="F2258" s="243" t="n"/>
      <c r="G2258" s="243" t="n"/>
      <c r="H2258" s="362" t="n"/>
      <c r="I2258" s="243" t="n"/>
      <c r="J2258" s="243" t="n"/>
      <c r="K2258" s="244" t="n"/>
      <c r="L2258" s="78" t="n"/>
    </row>
    <row r="2259" ht="22" customHeight="1" s="452">
      <c r="A2259" s="359" t="n"/>
      <c r="B2259" s="243" t="n"/>
      <c r="C2259" s="243" t="n"/>
      <c r="D2259" s="243" t="n"/>
      <c r="E2259" s="243" t="n"/>
      <c r="F2259" s="243" t="n"/>
      <c r="G2259" s="243" t="n"/>
      <c r="H2259" s="362" t="n"/>
      <c r="I2259" s="243" t="n"/>
      <c r="J2259" s="243" t="n"/>
      <c r="K2259" s="244" t="n"/>
      <c r="L2259" s="78" t="n"/>
    </row>
    <row r="2260" ht="22" customHeight="1" s="452">
      <c r="A2260" s="359" t="n"/>
      <c r="B2260" s="243" t="n"/>
      <c r="C2260" s="243" t="n"/>
      <c r="D2260" s="243" t="n"/>
      <c r="E2260" s="243" t="n"/>
      <c r="F2260" s="243" t="n"/>
      <c r="G2260" s="243" t="n"/>
      <c r="H2260" s="362" t="n"/>
      <c r="I2260" s="243" t="n"/>
      <c r="J2260" s="243" t="n"/>
      <c r="K2260" s="244" t="n"/>
      <c r="L2260" s="78" t="n"/>
    </row>
    <row r="2261" ht="22" customHeight="1" s="452">
      <c r="A2261" s="359" t="n"/>
      <c r="B2261" s="243" t="n"/>
      <c r="C2261" s="243" t="n"/>
      <c r="D2261" s="243" t="n"/>
      <c r="E2261" s="243" t="n"/>
      <c r="F2261" s="243" t="n"/>
      <c r="G2261" s="243" t="n"/>
      <c r="H2261" s="362" t="n"/>
      <c r="I2261" s="243" t="n"/>
      <c r="J2261" s="243" t="n"/>
      <c r="K2261" s="244" t="n"/>
      <c r="L2261" s="78" t="n"/>
    </row>
    <row r="2262" ht="22" customHeight="1" s="452">
      <c r="A2262" s="359" t="n"/>
      <c r="B2262" s="243" t="n"/>
      <c r="C2262" s="243" t="n"/>
      <c r="D2262" s="243" t="n"/>
      <c r="E2262" s="243" t="n"/>
      <c r="F2262" s="243" t="n"/>
      <c r="G2262" s="243" t="n"/>
      <c r="H2262" s="362" t="n"/>
      <c r="I2262" s="243" t="n"/>
      <c r="J2262" s="243" t="n"/>
      <c r="K2262" s="244" t="n"/>
      <c r="L2262" s="78" t="n"/>
    </row>
    <row r="2263" ht="22" customHeight="1" s="452">
      <c r="A2263" s="359" t="n"/>
      <c r="B2263" s="243" t="n"/>
      <c r="C2263" s="243" t="n"/>
      <c r="D2263" s="243" t="n"/>
      <c r="E2263" s="243" t="n"/>
      <c r="F2263" s="243" t="n"/>
      <c r="G2263" s="243" t="n"/>
      <c r="H2263" s="362" t="n"/>
      <c r="I2263" s="243" t="n"/>
      <c r="J2263" s="243" t="n"/>
      <c r="K2263" s="244" t="n"/>
      <c r="L2263" s="78" t="n"/>
    </row>
    <row r="2264" ht="22" customHeight="1" s="452">
      <c r="A2264" s="359" t="n"/>
      <c r="B2264" s="243" t="n"/>
      <c r="C2264" s="243" t="n"/>
      <c r="D2264" s="243" t="n"/>
      <c r="E2264" s="243" t="n"/>
      <c r="F2264" s="243" t="n"/>
      <c r="G2264" s="243" t="n"/>
      <c r="H2264" s="362" t="n"/>
      <c r="I2264" s="243" t="n"/>
      <c r="J2264" s="243" t="n"/>
      <c r="K2264" s="244" t="n"/>
      <c r="L2264" s="78" t="n"/>
    </row>
    <row r="2265" ht="22" customHeight="1" s="452">
      <c r="A2265" s="359" t="n"/>
      <c r="B2265" s="243" t="n"/>
      <c r="C2265" s="243" t="n"/>
      <c r="D2265" s="243" t="n"/>
      <c r="E2265" s="243" t="n"/>
      <c r="F2265" s="243" t="n"/>
      <c r="G2265" s="243" t="n"/>
      <c r="H2265" s="362" t="n"/>
      <c r="I2265" s="243" t="n"/>
      <c r="J2265" s="243" t="n"/>
      <c r="K2265" s="244" t="n"/>
      <c r="L2265" s="78" t="n"/>
    </row>
    <row r="2266" ht="22" customHeight="1" s="452">
      <c r="A2266" s="359" t="n"/>
      <c r="B2266" s="243" t="n"/>
      <c r="C2266" s="243" t="n"/>
      <c r="D2266" s="243" t="n"/>
      <c r="E2266" s="243" t="n"/>
      <c r="F2266" s="243" t="n"/>
      <c r="G2266" s="243" t="n"/>
      <c r="H2266" s="362" t="n"/>
      <c r="I2266" s="243" t="n"/>
      <c r="J2266" s="243" t="n"/>
      <c r="K2266" s="244" t="n"/>
      <c r="L2266" s="78" t="n"/>
    </row>
    <row r="2267" ht="22" customHeight="1" s="452">
      <c r="A2267" s="359" t="n"/>
      <c r="B2267" s="243" t="n"/>
      <c r="C2267" s="243" t="n"/>
      <c r="D2267" s="243" t="n"/>
      <c r="E2267" s="243" t="n"/>
      <c r="F2267" s="243" t="n"/>
      <c r="G2267" s="243" t="n"/>
      <c r="H2267" s="362" t="n"/>
      <c r="I2267" s="243" t="n"/>
      <c r="J2267" s="243" t="n"/>
      <c r="K2267" s="244" t="n"/>
      <c r="L2267" s="78" t="n"/>
    </row>
    <row r="2268" ht="22" customHeight="1" s="452">
      <c r="A2268" s="359" t="n"/>
      <c r="B2268" s="243" t="n"/>
      <c r="C2268" s="243" t="n"/>
      <c r="D2268" s="243" t="n"/>
      <c r="E2268" s="243" t="n"/>
      <c r="F2268" s="243" t="n"/>
      <c r="G2268" s="243" t="n"/>
      <c r="H2268" s="362" t="n"/>
      <c r="I2268" s="243" t="n"/>
      <c r="J2268" s="243" t="n"/>
      <c r="K2268" s="244" t="n"/>
      <c r="L2268" s="78" t="n"/>
    </row>
    <row r="2269" ht="22" customHeight="1" s="452">
      <c r="A2269" s="359" t="n"/>
      <c r="B2269" s="243" t="n"/>
      <c r="C2269" s="243" t="n"/>
      <c r="D2269" s="243" t="n"/>
      <c r="E2269" s="243" t="n"/>
      <c r="F2269" s="243" t="n"/>
      <c r="G2269" s="243" t="n"/>
      <c r="H2269" s="362" t="n"/>
      <c r="I2269" s="243" t="n"/>
      <c r="J2269" s="243" t="n"/>
      <c r="K2269" s="244" t="n"/>
      <c r="L2269" s="78" t="n"/>
    </row>
    <row r="2270" ht="22" customHeight="1" s="452">
      <c r="A2270" s="359" t="n"/>
      <c r="B2270" s="243" t="n"/>
      <c r="C2270" s="243" t="n"/>
      <c r="D2270" s="243" t="n"/>
      <c r="E2270" s="243" t="n"/>
      <c r="F2270" s="243" t="n"/>
      <c r="G2270" s="243" t="n"/>
      <c r="H2270" s="362" t="n"/>
      <c r="I2270" s="243" t="n"/>
      <c r="J2270" s="243" t="n"/>
      <c r="K2270" s="244" t="n"/>
      <c r="L2270" s="78" t="n"/>
    </row>
    <row r="2271" ht="22" customHeight="1" s="452">
      <c r="A2271" s="359" t="n"/>
      <c r="B2271" s="243" t="n"/>
      <c r="C2271" s="243" t="n"/>
      <c r="D2271" s="243" t="n"/>
      <c r="E2271" s="243" t="n"/>
      <c r="F2271" s="243" t="n"/>
      <c r="G2271" s="243" t="n"/>
      <c r="H2271" s="362" t="n"/>
      <c r="I2271" s="243" t="n"/>
      <c r="J2271" s="243" t="n"/>
      <c r="K2271" s="244" t="n"/>
      <c r="L2271" s="78" t="n"/>
    </row>
    <row r="2272" ht="22" customHeight="1" s="452">
      <c r="A2272" s="359" t="n"/>
      <c r="B2272" s="243" t="n"/>
      <c r="C2272" s="243" t="n"/>
      <c r="D2272" s="243" t="n"/>
      <c r="E2272" s="243" t="n"/>
      <c r="F2272" s="243" t="n"/>
      <c r="G2272" s="243" t="n"/>
      <c r="H2272" s="362" t="n"/>
      <c r="I2272" s="243" t="n"/>
      <c r="J2272" s="243" t="n"/>
      <c r="K2272" s="244" t="n"/>
      <c r="L2272" s="78" t="n"/>
    </row>
    <row r="2273" ht="22" customHeight="1" s="452">
      <c r="A2273" s="359" t="n"/>
      <c r="B2273" s="243" t="n"/>
      <c r="C2273" s="243" t="n"/>
      <c r="D2273" s="243" t="n"/>
      <c r="E2273" s="243" t="n"/>
      <c r="F2273" s="243" t="n"/>
      <c r="G2273" s="243" t="n"/>
      <c r="H2273" s="362" t="n"/>
      <c r="I2273" s="243" t="n"/>
      <c r="J2273" s="243" t="n"/>
      <c r="K2273" s="244" t="n"/>
      <c r="L2273" s="78" t="n"/>
    </row>
    <row r="2274" ht="22" customHeight="1" s="452">
      <c r="A2274" s="359" t="n"/>
      <c r="B2274" s="243" t="n"/>
      <c r="C2274" s="243" t="n"/>
      <c r="D2274" s="243" t="n"/>
      <c r="E2274" s="243" t="n"/>
      <c r="F2274" s="243" t="n"/>
      <c r="G2274" s="243" t="n"/>
      <c r="H2274" s="362" t="n"/>
      <c r="I2274" s="243" t="n"/>
      <c r="J2274" s="243" t="n"/>
      <c r="K2274" s="244" t="n"/>
      <c r="L2274" s="78" t="n"/>
    </row>
    <row r="2275" ht="22" customHeight="1" s="452">
      <c r="A2275" s="359" t="n"/>
      <c r="B2275" s="243" t="n"/>
      <c r="C2275" s="243" t="n"/>
      <c r="D2275" s="243" t="n"/>
      <c r="E2275" s="243" t="n"/>
      <c r="F2275" s="243" t="n"/>
      <c r="G2275" s="243" t="n"/>
      <c r="H2275" s="362" t="n"/>
      <c r="I2275" s="243" t="n"/>
      <c r="J2275" s="243" t="n"/>
      <c r="K2275" s="244" t="n"/>
      <c r="L2275" s="78" t="n"/>
    </row>
    <row r="2276" ht="22" customHeight="1" s="452">
      <c r="A2276" s="359" t="n"/>
      <c r="B2276" s="243" t="n"/>
      <c r="C2276" s="243" t="n"/>
      <c r="D2276" s="243" t="n"/>
      <c r="E2276" s="243" t="n"/>
      <c r="F2276" s="243" t="n"/>
      <c r="G2276" s="243" t="n"/>
      <c r="H2276" s="362" t="n"/>
      <c r="I2276" s="243" t="n"/>
      <c r="J2276" s="243" t="n"/>
      <c r="K2276" s="244" t="n"/>
      <c r="L2276" s="78" t="n"/>
    </row>
    <row r="2277" ht="22" customHeight="1" s="452">
      <c r="A2277" s="359" t="n"/>
      <c r="B2277" s="243" t="n"/>
      <c r="C2277" s="243" t="n"/>
      <c r="D2277" s="243" t="n"/>
      <c r="E2277" s="243" t="n"/>
      <c r="F2277" s="243" t="n"/>
      <c r="G2277" s="243" t="n"/>
      <c r="H2277" s="362" t="n"/>
      <c r="I2277" s="243" t="n"/>
      <c r="J2277" s="243" t="n"/>
      <c r="K2277" s="244" t="n"/>
      <c r="L2277" s="78" t="n"/>
    </row>
    <row r="2278" ht="22" customHeight="1" s="452">
      <c r="A2278" s="359" t="n"/>
      <c r="B2278" s="243" t="n"/>
      <c r="C2278" s="243" t="n"/>
      <c r="D2278" s="243" t="n"/>
      <c r="E2278" s="243" t="n"/>
      <c r="F2278" s="243" t="n"/>
      <c r="G2278" s="243" t="n"/>
      <c r="H2278" s="362" t="n"/>
      <c r="I2278" s="243" t="n"/>
      <c r="J2278" s="243" t="n"/>
      <c r="K2278" s="244" t="n"/>
      <c r="L2278" s="78" t="n"/>
    </row>
    <row r="2279" ht="22" customHeight="1" s="452">
      <c r="A2279" s="359" t="n"/>
      <c r="B2279" s="243" t="n"/>
      <c r="C2279" s="243" t="n"/>
      <c r="D2279" s="243" t="n"/>
      <c r="E2279" s="243" t="n"/>
      <c r="F2279" s="243" t="n"/>
      <c r="G2279" s="243" t="n"/>
      <c r="H2279" s="362" t="n"/>
      <c r="I2279" s="243" t="n"/>
      <c r="J2279" s="243" t="n"/>
      <c r="K2279" s="244" t="n"/>
      <c r="L2279" s="78" t="n"/>
    </row>
    <row r="2280" ht="22" customHeight="1" s="452">
      <c r="A2280" s="359" t="n"/>
      <c r="B2280" s="243" t="n"/>
      <c r="C2280" s="243" t="n"/>
      <c r="D2280" s="243" t="n"/>
      <c r="E2280" s="243" t="n"/>
      <c r="F2280" s="243" t="n"/>
      <c r="G2280" s="243" t="n"/>
      <c r="H2280" s="362" t="n"/>
      <c r="I2280" s="243" t="n"/>
      <c r="J2280" s="243" t="n"/>
      <c r="K2280" s="244" t="n"/>
      <c r="L2280" s="78" t="n"/>
    </row>
    <row r="2281" ht="22" customHeight="1" s="452">
      <c r="A2281" s="359" t="n"/>
      <c r="B2281" s="243" t="n"/>
      <c r="C2281" s="243" t="n"/>
      <c r="D2281" s="243" t="n"/>
      <c r="E2281" s="243" t="n"/>
      <c r="F2281" s="243" t="n"/>
      <c r="G2281" s="243" t="n"/>
      <c r="H2281" s="362" t="n"/>
      <c r="I2281" s="243" t="n"/>
      <c r="J2281" s="243" t="n"/>
      <c r="K2281" s="244" t="n"/>
      <c r="L2281" s="78" t="n"/>
    </row>
    <row r="2282" ht="22" customHeight="1" s="452">
      <c r="A2282" s="359" t="n"/>
      <c r="B2282" s="243" t="n"/>
      <c r="C2282" s="243" t="n"/>
      <c r="D2282" s="243" t="n"/>
      <c r="E2282" s="243" t="n"/>
      <c r="F2282" s="243" t="n"/>
      <c r="G2282" s="243" t="n"/>
      <c r="H2282" s="362" t="n"/>
      <c r="I2282" s="243" t="n"/>
      <c r="J2282" s="243" t="n"/>
      <c r="K2282" s="244" t="n"/>
      <c r="L2282" s="78" t="n"/>
    </row>
    <row r="2283" ht="22" customHeight="1" s="452">
      <c r="A2283" s="359" t="n"/>
      <c r="B2283" s="243" t="n"/>
      <c r="C2283" s="243" t="n"/>
      <c r="D2283" s="243" t="n"/>
      <c r="E2283" s="243" t="n"/>
      <c r="F2283" s="243" t="n"/>
      <c r="G2283" s="243" t="n"/>
      <c r="H2283" s="362" t="n"/>
      <c r="I2283" s="243" t="n"/>
      <c r="J2283" s="243" t="n"/>
      <c r="K2283" s="244" t="n"/>
      <c r="L2283" s="78" t="n"/>
    </row>
    <row r="2284" ht="22" customHeight="1" s="452">
      <c r="A2284" s="359" t="n"/>
      <c r="B2284" s="243" t="n"/>
      <c r="C2284" s="243" t="n"/>
      <c r="D2284" s="243" t="n"/>
      <c r="E2284" s="243" t="n"/>
      <c r="F2284" s="243" t="n"/>
      <c r="G2284" s="243" t="n"/>
      <c r="H2284" s="362" t="n"/>
      <c r="I2284" s="243" t="n"/>
      <c r="J2284" s="243" t="n"/>
      <c r="K2284" s="244" t="n"/>
      <c r="L2284" s="78" t="n"/>
    </row>
    <row r="2285" ht="22" customHeight="1" s="452">
      <c r="A2285" s="359" t="n"/>
      <c r="B2285" s="243" t="n"/>
      <c r="C2285" s="243" t="n"/>
      <c r="D2285" s="243" t="n"/>
      <c r="E2285" s="243" t="n"/>
      <c r="F2285" s="243" t="n"/>
      <c r="G2285" s="243" t="n"/>
      <c r="H2285" s="362" t="n"/>
      <c r="I2285" s="243" t="n"/>
      <c r="J2285" s="243" t="n"/>
      <c r="K2285" s="244" t="n"/>
      <c r="L2285" s="78" t="n"/>
    </row>
    <row r="2286" ht="22" customHeight="1" s="452">
      <c r="A2286" s="359" t="n"/>
      <c r="B2286" s="243" t="n"/>
      <c r="C2286" s="243" t="n"/>
      <c r="D2286" s="243" t="n"/>
      <c r="E2286" s="243" t="n"/>
      <c r="F2286" s="243" t="n"/>
      <c r="G2286" s="243" t="n"/>
      <c r="H2286" s="362" t="n"/>
      <c r="I2286" s="243" t="n"/>
      <c r="J2286" s="243" t="n"/>
      <c r="K2286" s="244" t="n"/>
      <c r="L2286" s="78" t="n"/>
    </row>
    <row r="2287" ht="22" customHeight="1" s="452">
      <c r="A2287" s="359" t="n"/>
      <c r="B2287" s="243" t="n"/>
      <c r="C2287" s="243" t="n"/>
      <c r="D2287" s="243" t="n"/>
      <c r="E2287" s="243" t="n"/>
      <c r="F2287" s="243" t="n"/>
      <c r="G2287" s="243" t="n"/>
      <c r="H2287" s="362" t="n"/>
      <c r="I2287" s="243" t="n"/>
      <c r="J2287" s="243" t="n"/>
      <c r="K2287" s="244" t="n"/>
      <c r="L2287" s="78" t="n"/>
    </row>
    <row r="2288" ht="22" customHeight="1" s="452">
      <c r="A2288" s="359" t="n"/>
      <c r="B2288" s="243" t="n"/>
      <c r="C2288" s="243" t="n"/>
      <c r="D2288" s="243" t="n"/>
      <c r="E2288" s="243" t="n"/>
      <c r="F2288" s="243" t="n"/>
      <c r="G2288" s="243" t="n"/>
      <c r="H2288" s="362" t="n"/>
      <c r="I2288" s="243" t="n"/>
      <c r="J2288" s="243" t="n"/>
      <c r="K2288" s="244" t="n"/>
      <c r="L2288" s="78" t="n"/>
    </row>
    <row r="2289" ht="22" customHeight="1" s="452">
      <c r="A2289" s="359" t="n"/>
      <c r="B2289" s="243" t="n"/>
      <c r="C2289" s="243" t="n"/>
      <c r="D2289" s="243" t="n"/>
      <c r="E2289" s="243" t="n"/>
      <c r="F2289" s="243" t="n"/>
      <c r="G2289" s="243" t="n"/>
      <c r="H2289" s="362" t="n"/>
      <c r="I2289" s="243" t="n"/>
      <c r="J2289" s="243" t="n"/>
      <c r="K2289" s="244" t="n"/>
      <c r="L2289" s="78" t="n"/>
    </row>
    <row r="2290" ht="22" customHeight="1" s="452">
      <c r="A2290" s="359" t="n"/>
      <c r="B2290" s="243" t="n"/>
      <c r="C2290" s="243" t="n"/>
      <c r="D2290" s="243" t="n"/>
      <c r="E2290" s="243" t="n"/>
      <c r="F2290" s="243" t="n"/>
      <c r="G2290" s="243" t="n"/>
      <c r="H2290" s="362" t="n"/>
      <c r="I2290" s="243" t="n"/>
      <c r="J2290" s="243" t="n"/>
      <c r="K2290" s="244" t="n"/>
      <c r="L2290" s="78" t="n"/>
    </row>
    <row r="2291" ht="22" customHeight="1" s="452">
      <c r="A2291" s="359" t="n"/>
      <c r="B2291" s="243" t="n"/>
      <c r="C2291" s="243" t="n"/>
      <c r="D2291" s="243" t="n"/>
      <c r="E2291" s="243" t="n"/>
      <c r="F2291" s="243" t="n"/>
      <c r="G2291" s="243" t="n"/>
      <c r="H2291" s="362" t="n"/>
      <c r="I2291" s="243" t="n"/>
      <c r="J2291" s="243" t="n"/>
      <c r="K2291" s="244" t="n"/>
      <c r="L2291" s="78" t="n"/>
    </row>
    <row r="2292" ht="22" customHeight="1" s="452">
      <c r="A2292" s="359" t="n"/>
      <c r="B2292" s="243" t="n"/>
      <c r="C2292" s="243" t="n"/>
      <c r="D2292" s="243" t="n"/>
      <c r="E2292" s="243" t="n"/>
      <c r="F2292" s="243" t="n"/>
      <c r="G2292" s="243" t="n"/>
      <c r="H2292" s="362" t="n"/>
      <c r="I2292" s="243" t="n"/>
      <c r="J2292" s="243" t="n"/>
      <c r="K2292" s="244" t="n"/>
      <c r="L2292" s="78" t="n"/>
    </row>
    <row r="2293" ht="22" customHeight="1" s="452">
      <c r="A2293" s="359" t="n"/>
      <c r="B2293" s="243" t="n"/>
      <c r="C2293" s="243" t="n"/>
      <c r="D2293" s="243" t="n"/>
      <c r="E2293" s="243" t="n"/>
      <c r="F2293" s="243" t="n"/>
      <c r="G2293" s="243" t="n"/>
      <c r="H2293" s="362" t="n"/>
      <c r="I2293" s="243" t="n"/>
      <c r="J2293" s="243" t="n"/>
      <c r="K2293" s="244" t="n"/>
      <c r="L2293" s="78" t="n"/>
    </row>
    <row r="2294" ht="22" customHeight="1" s="452">
      <c r="A2294" s="359" t="n"/>
      <c r="B2294" s="243" t="n"/>
      <c r="C2294" s="243" t="n"/>
      <c r="D2294" s="243" t="n"/>
      <c r="E2294" s="243" t="n"/>
      <c r="F2294" s="243" t="n"/>
      <c r="G2294" s="243" t="n"/>
      <c r="H2294" s="362" t="n"/>
      <c r="I2294" s="243" t="n"/>
      <c r="J2294" s="243" t="n"/>
      <c r="K2294" s="244" t="n"/>
      <c r="L2294" s="78" t="n"/>
    </row>
    <row r="2295" ht="22" customHeight="1" s="452">
      <c r="A2295" s="359" t="n"/>
      <c r="B2295" s="243" t="n"/>
      <c r="C2295" s="243" t="n"/>
      <c r="D2295" s="243" t="n"/>
      <c r="E2295" s="243" t="n"/>
      <c r="F2295" s="243" t="n"/>
      <c r="G2295" s="243" t="n"/>
      <c r="H2295" s="362" t="n"/>
      <c r="I2295" s="243" t="n"/>
      <c r="J2295" s="243" t="n"/>
      <c r="K2295" s="244" t="n"/>
      <c r="L2295" s="78" t="n"/>
    </row>
    <row r="2296" ht="22" customHeight="1" s="452">
      <c r="A2296" s="359" t="n"/>
      <c r="B2296" s="243" t="n"/>
      <c r="C2296" s="243" t="n"/>
      <c r="D2296" s="243" t="n"/>
      <c r="E2296" s="243" t="n"/>
      <c r="F2296" s="243" t="n"/>
      <c r="G2296" s="243" t="n"/>
      <c r="H2296" s="362" t="n"/>
      <c r="I2296" s="243" t="n"/>
      <c r="J2296" s="243" t="n"/>
      <c r="K2296" s="244" t="n"/>
      <c r="L2296" s="78" t="n"/>
    </row>
    <row r="2297" ht="22" customHeight="1" s="452">
      <c r="A2297" s="359" t="n"/>
      <c r="B2297" s="243" t="n"/>
      <c r="C2297" s="243" t="n"/>
      <c r="D2297" s="243" t="n"/>
      <c r="E2297" s="243" t="n"/>
      <c r="F2297" s="243" t="n"/>
      <c r="G2297" s="243" t="n"/>
      <c r="H2297" s="362" t="n"/>
      <c r="I2297" s="243" t="n"/>
      <c r="J2297" s="243" t="n"/>
      <c r="K2297" s="244" t="n"/>
      <c r="L2297" s="78" t="n"/>
    </row>
    <row r="2298" ht="22" customHeight="1" s="452">
      <c r="A2298" s="359" t="n"/>
      <c r="B2298" s="243" t="n"/>
      <c r="C2298" s="243" t="n"/>
      <c r="D2298" s="243" t="n"/>
      <c r="E2298" s="243" t="n"/>
      <c r="F2298" s="243" t="n"/>
      <c r="G2298" s="243" t="n"/>
      <c r="H2298" s="362" t="n"/>
      <c r="I2298" s="243" t="n"/>
      <c r="J2298" s="243" t="n"/>
      <c r="K2298" s="244" t="n"/>
      <c r="L2298" s="78" t="n"/>
    </row>
    <row r="2299" ht="22" customHeight="1" s="452">
      <c r="A2299" s="359" t="n"/>
      <c r="B2299" s="243" t="n"/>
      <c r="C2299" s="243" t="n"/>
      <c r="D2299" s="243" t="n"/>
      <c r="E2299" s="243" t="n"/>
      <c r="F2299" s="243" t="n"/>
      <c r="G2299" s="243" t="n"/>
      <c r="H2299" s="362" t="n"/>
      <c r="I2299" s="243" t="n"/>
      <c r="J2299" s="243" t="n"/>
      <c r="K2299" s="244" t="n"/>
      <c r="L2299" s="78" t="n"/>
    </row>
    <row r="2300" ht="22" customHeight="1" s="452">
      <c r="A2300" s="359" t="n"/>
      <c r="B2300" s="243" t="n"/>
      <c r="C2300" s="243" t="n"/>
      <c r="D2300" s="243" t="n"/>
      <c r="E2300" s="243" t="n"/>
      <c r="F2300" s="243" t="n"/>
      <c r="G2300" s="243" t="n"/>
      <c r="H2300" s="362" t="n"/>
      <c r="I2300" s="243" t="n"/>
      <c r="J2300" s="243" t="n"/>
      <c r="K2300" s="244" t="n"/>
      <c r="L2300" s="78" t="n"/>
    </row>
    <row r="2301" ht="22" customHeight="1" s="452">
      <c r="A2301" s="359" t="n"/>
      <c r="B2301" s="243" t="n"/>
      <c r="C2301" s="243" t="n"/>
      <c r="D2301" s="243" t="n"/>
      <c r="E2301" s="243" t="n"/>
      <c r="F2301" s="243" t="n"/>
      <c r="G2301" s="243" t="n"/>
      <c r="H2301" s="362" t="n"/>
      <c r="I2301" s="243" t="n"/>
      <c r="J2301" s="243" t="n"/>
      <c r="K2301" s="244" t="n"/>
      <c r="L2301" s="78" t="n"/>
    </row>
    <row r="2302" ht="22" customHeight="1" s="452">
      <c r="A2302" s="359" t="n"/>
      <c r="B2302" s="243" t="n"/>
      <c r="C2302" s="243" t="n"/>
      <c r="D2302" s="243" t="n"/>
      <c r="E2302" s="243" t="n"/>
      <c r="F2302" s="243" t="n"/>
      <c r="G2302" s="243" t="n"/>
      <c r="H2302" s="362" t="n"/>
      <c r="I2302" s="243" t="n"/>
      <c r="J2302" s="243" t="n"/>
      <c r="K2302" s="244" t="n"/>
      <c r="L2302" s="78" t="n"/>
    </row>
    <row r="2303" ht="22" customHeight="1" s="452">
      <c r="A2303" s="359" t="n"/>
      <c r="B2303" s="243" t="n"/>
      <c r="C2303" s="243" t="n"/>
      <c r="D2303" s="243" t="n"/>
      <c r="E2303" s="243" t="n"/>
      <c r="F2303" s="243" t="n"/>
      <c r="G2303" s="243" t="n"/>
      <c r="H2303" s="362" t="n"/>
      <c r="I2303" s="243" t="n"/>
      <c r="J2303" s="243" t="n"/>
      <c r="K2303" s="244" t="n"/>
      <c r="L2303" s="78" t="n"/>
    </row>
    <row r="2304" ht="22" customHeight="1" s="452">
      <c r="A2304" s="359" t="n"/>
      <c r="B2304" s="243" t="n"/>
      <c r="C2304" s="243" t="n"/>
      <c r="D2304" s="243" t="n"/>
      <c r="E2304" s="243" t="n"/>
      <c r="F2304" s="243" t="n"/>
      <c r="G2304" s="243" t="n"/>
      <c r="H2304" s="362" t="n"/>
      <c r="I2304" s="243" t="n"/>
      <c r="J2304" s="243" t="n"/>
      <c r="K2304" s="244" t="n"/>
      <c r="L2304" s="78" t="n"/>
    </row>
    <row r="2305" ht="22" customHeight="1" s="452">
      <c r="A2305" s="359" t="n"/>
      <c r="B2305" s="243" t="n"/>
      <c r="C2305" s="243" t="n"/>
      <c r="D2305" s="243" t="n"/>
      <c r="E2305" s="243" t="n"/>
      <c r="F2305" s="243" t="n"/>
      <c r="G2305" s="243" t="n"/>
      <c r="H2305" s="362" t="n"/>
      <c r="I2305" s="243" t="n"/>
      <c r="J2305" s="243" t="n"/>
      <c r="K2305" s="244" t="n"/>
      <c r="L2305" s="78" t="n"/>
    </row>
    <row r="2306" ht="22" customHeight="1" s="452">
      <c r="A2306" s="359" t="n"/>
      <c r="B2306" s="243" t="n"/>
      <c r="C2306" s="243" t="n"/>
      <c r="D2306" s="243" t="n"/>
      <c r="E2306" s="243" t="n"/>
      <c r="F2306" s="243" t="n"/>
      <c r="G2306" s="243" t="n"/>
      <c r="H2306" s="362" t="n"/>
      <c r="I2306" s="243" t="n"/>
      <c r="J2306" s="243" t="n"/>
      <c r="K2306" s="244" t="n"/>
      <c r="L2306" s="78" t="n"/>
    </row>
    <row r="2307" ht="22" customHeight="1" s="452">
      <c r="A2307" s="359" t="n"/>
      <c r="B2307" s="243" t="n"/>
      <c r="C2307" s="243" t="n"/>
      <c r="D2307" s="243" t="n"/>
      <c r="E2307" s="243" t="n"/>
      <c r="F2307" s="243" t="n"/>
      <c r="G2307" s="243" t="n"/>
      <c r="H2307" s="362" t="n"/>
      <c r="I2307" s="243" t="n"/>
      <c r="J2307" s="243" t="n"/>
      <c r="K2307" s="244" t="n"/>
      <c r="L2307" s="78" t="n"/>
    </row>
    <row r="2308" ht="22" customHeight="1" s="452">
      <c r="A2308" s="359" t="n"/>
      <c r="B2308" s="243" t="n"/>
      <c r="C2308" s="243" t="n"/>
      <c r="D2308" s="243" t="n"/>
      <c r="E2308" s="243" t="n"/>
      <c r="F2308" s="243" t="n"/>
      <c r="G2308" s="243" t="n"/>
      <c r="H2308" s="362" t="n"/>
      <c r="I2308" s="243" t="n"/>
      <c r="J2308" s="243" t="n"/>
      <c r="K2308" s="244" t="n"/>
      <c r="L2308" s="78" t="n"/>
    </row>
    <row r="2309" ht="22" customHeight="1" s="452">
      <c r="A2309" s="359" t="n"/>
      <c r="B2309" s="243" t="n"/>
      <c r="C2309" s="243" t="n"/>
      <c r="D2309" s="243" t="n"/>
      <c r="E2309" s="243" t="n"/>
      <c r="F2309" s="243" t="n"/>
      <c r="G2309" s="243" t="n"/>
      <c r="H2309" s="362" t="n"/>
      <c r="I2309" s="243" t="n"/>
      <c r="J2309" s="243" t="n"/>
      <c r="K2309" s="244" t="n"/>
      <c r="L2309" s="78" t="n"/>
    </row>
    <row r="2310" ht="22" customHeight="1" s="452">
      <c r="A2310" s="359" t="n"/>
      <c r="B2310" s="243" t="n"/>
      <c r="C2310" s="243" t="n"/>
      <c r="D2310" s="243" t="n"/>
      <c r="E2310" s="243" t="n"/>
      <c r="F2310" s="243" t="n"/>
      <c r="G2310" s="243" t="n"/>
      <c r="H2310" s="362" t="n"/>
      <c r="I2310" s="243" t="n"/>
      <c r="J2310" s="243" t="n"/>
      <c r="K2310" s="244" t="n"/>
      <c r="L2310" s="78" t="n"/>
    </row>
    <row r="2311" ht="22" customHeight="1" s="452">
      <c r="A2311" s="359" t="n"/>
      <c r="B2311" s="243" t="n"/>
      <c r="C2311" s="243" t="n"/>
      <c r="D2311" s="243" t="n"/>
      <c r="E2311" s="243" t="n"/>
      <c r="F2311" s="243" t="n"/>
      <c r="G2311" s="243" t="n"/>
      <c r="H2311" s="362" t="n"/>
      <c r="I2311" s="243" t="n"/>
      <c r="J2311" s="243" t="n"/>
      <c r="K2311" s="244" t="n"/>
      <c r="L2311" s="78" t="n"/>
    </row>
    <row r="2312" ht="22" customHeight="1" s="452">
      <c r="A2312" s="359" t="n"/>
      <c r="B2312" s="243" t="n"/>
      <c r="C2312" s="243" t="n"/>
      <c r="D2312" s="243" t="n"/>
      <c r="E2312" s="243" t="n"/>
      <c r="F2312" s="243" t="n"/>
      <c r="G2312" s="243" t="n"/>
      <c r="H2312" s="362" t="n"/>
      <c r="I2312" s="243" t="n"/>
      <c r="J2312" s="243" t="n"/>
      <c r="K2312" s="244" t="n"/>
      <c r="L2312" s="78" t="n"/>
    </row>
    <row r="2313" ht="22" customHeight="1" s="452">
      <c r="A2313" s="359" t="n"/>
      <c r="B2313" s="243" t="n"/>
      <c r="C2313" s="243" t="n"/>
      <c r="D2313" s="243" t="n"/>
      <c r="E2313" s="243" t="n"/>
      <c r="F2313" s="243" t="n"/>
      <c r="G2313" s="243" t="n"/>
      <c r="H2313" s="362" t="n"/>
      <c r="I2313" s="243" t="n"/>
      <c r="J2313" s="243" t="n"/>
      <c r="K2313" s="244" t="n"/>
      <c r="L2313" s="78" t="n"/>
    </row>
    <row r="2314" ht="22" customHeight="1" s="452">
      <c r="A2314" s="359" t="n"/>
      <c r="B2314" s="243" t="n"/>
      <c r="C2314" s="243" t="n"/>
      <c r="D2314" s="243" t="n"/>
      <c r="E2314" s="243" t="n"/>
      <c r="F2314" s="243" t="n"/>
      <c r="G2314" s="243" t="n"/>
      <c r="H2314" s="362" t="n"/>
      <c r="I2314" s="243" t="n"/>
      <c r="J2314" s="243" t="n"/>
      <c r="K2314" s="244" t="n"/>
      <c r="L2314" s="78" t="n"/>
    </row>
    <row r="2315" ht="22" customHeight="1" s="452">
      <c r="A2315" s="359" t="n"/>
      <c r="B2315" s="243" t="n"/>
      <c r="C2315" s="243" t="n"/>
      <c r="D2315" s="243" t="n"/>
      <c r="E2315" s="243" t="n"/>
      <c r="F2315" s="243" t="n"/>
      <c r="G2315" s="243" t="n"/>
      <c r="H2315" s="362" t="n"/>
      <c r="I2315" s="243" t="n"/>
      <c r="J2315" s="243" t="n"/>
      <c r="K2315" s="244" t="n"/>
      <c r="L2315" s="78" t="n"/>
    </row>
    <row r="2316" ht="22" customHeight="1" s="452">
      <c r="A2316" s="359" t="n"/>
      <c r="B2316" s="243" t="n"/>
      <c r="C2316" s="243" t="n"/>
      <c r="D2316" s="243" t="n"/>
      <c r="E2316" s="243" t="n"/>
      <c r="F2316" s="243" t="n"/>
      <c r="G2316" s="243" t="n"/>
      <c r="H2316" s="362" t="n"/>
      <c r="I2316" s="243" t="n"/>
      <c r="J2316" s="243" t="n"/>
      <c r="K2316" s="244" t="n"/>
      <c r="L2316" s="78" t="n"/>
    </row>
    <row r="2317" ht="22" customHeight="1" s="452">
      <c r="A2317" s="359" t="n"/>
      <c r="B2317" s="243" t="n"/>
      <c r="C2317" s="243" t="n"/>
      <c r="D2317" s="243" t="n"/>
      <c r="E2317" s="243" t="n"/>
      <c r="F2317" s="243" t="n"/>
      <c r="G2317" s="243" t="n"/>
      <c r="H2317" s="362" t="n"/>
      <c r="I2317" s="243" t="n"/>
      <c r="J2317" s="243" t="n"/>
      <c r="K2317" s="244" t="n"/>
      <c r="L2317" s="78" t="n"/>
    </row>
    <row r="2318" ht="22" customHeight="1" s="452">
      <c r="A2318" s="359" t="n"/>
      <c r="B2318" s="243" t="n"/>
      <c r="C2318" s="243" t="n"/>
      <c r="D2318" s="243" t="n"/>
      <c r="E2318" s="243" t="n"/>
      <c r="F2318" s="243" t="n"/>
      <c r="G2318" s="243" t="n"/>
      <c r="H2318" s="362" t="n"/>
      <c r="I2318" s="243" t="n"/>
      <c r="J2318" s="243" t="n"/>
      <c r="K2318" s="244" t="n"/>
      <c r="L2318" s="78" t="n"/>
    </row>
    <row r="2319" ht="22" customHeight="1" s="452">
      <c r="A2319" s="359" t="n"/>
      <c r="B2319" s="243" t="n"/>
      <c r="C2319" s="243" t="n"/>
      <c r="D2319" s="243" t="n"/>
      <c r="E2319" s="243" t="n"/>
      <c r="F2319" s="243" t="n"/>
      <c r="G2319" s="243" t="n"/>
      <c r="H2319" s="362" t="n"/>
      <c r="I2319" s="243" t="n"/>
      <c r="J2319" s="243" t="n"/>
      <c r="K2319" s="244" t="n"/>
      <c r="L2319" s="78" t="n"/>
    </row>
    <row r="2320" ht="22" customHeight="1" s="452">
      <c r="A2320" s="359" t="n"/>
      <c r="B2320" s="243" t="n"/>
      <c r="C2320" s="243" t="n"/>
      <c r="D2320" s="243" t="n"/>
      <c r="E2320" s="243" t="n"/>
      <c r="F2320" s="243" t="n"/>
      <c r="G2320" s="243" t="n"/>
      <c r="H2320" s="362" t="n"/>
      <c r="I2320" s="243" t="n"/>
      <c r="J2320" s="243" t="n"/>
      <c r="K2320" s="244" t="n"/>
      <c r="L2320" s="78" t="n"/>
    </row>
    <row r="2321" ht="22" customHeight="1" s="452">
      <c r="A2321" s="359" t="n"/>
      <c r="B2321" s="243" t="n"/>
      <c r="C2321" s="243" t="n"/>
      <c r="D2321" s="243" t="n"/>
      <c r="E2321" s="243" t="n"/>
      <c r="F2321" s="243" t="n"/>
      <c r="G2321" s="243" t="n"/>
      <c r="H2321" s="362" t="n"/>
      <c r="I2321" s="243" t="n"/>
      <c r="J2321" s="243" t="n"/>
      <c r="K2321" s="244" t="n"/>
      <c r="L2321" s="78" t="n"/>
    </row>
    <row r="2322" ht="22" customHeight="1" s="452">
      <c r="A2322" s="359" t="n"/>
      <c r="B2322" s="243" t="n"/>
      <c r="C2322" s="243" t="n"/>
      <c r="D2322" s="243" t="n"/>
      <c r="E2322" s="243" t="n"/>
      <c r="F2322" s="243" t="n"/>
      <c r="G2322" s="243" t="n"/>
      <c r="H2322" s="362" t="n"/>
      <c r="I2322" s="243" t="n"/>
      <c r="J2322" s="243" t="n"/>
      <c r="K2322" s="244" t="n"/>
      <c r="L2322" s="78" t="n"/>
    </row>
    <row r="2323" ht="22" customHeight="1" s="452">
      <c r="A2323" s="359" t="n"/>
      <c r="B2323" s="243" t="n"/>
      <c r="C2323" s="243" t="n"/>
      <c r="D2323" s="243" t="n"/>
      <c r="E2323" s="243" t="n"/>
      <c r="F2323" s="243" t="n"/>
      <c r="G2323" s="243" t="n"/>
      <c r="H2323" s="362" t="n"/>
      <c r="I2323" s="243" t="n"/>
      <c r="J2323" s="243" t="n"/>
      <c r="K2323" s="244" t="n"/>
      <c r="L2323" s="78" t="n"/>
    </row>
    <row r="2324" ht="22" customHeight="1" s="452">
      <c r="A2324" s="359" t="n"/>
      <c r="B2324" s="243" t="n"/>
      <c r="C2324" s="243" t="n"/>
      <c r="D2324" s="243" t="n"/>
      <c r="E2324" s="243" t="n"/>
      <c r="F2324" s="243" t="n"/>
      <c r="G2324" s="243" t="n"/>
      <c r="H2324" s="362" t="n"/>
      <c r="I2324" s="243" t="n"/>
      <c r="J2324" s="243" t="n"/>
      <c r="K2324" s="244" t="n"/>
      <c r="L2324" s="78" t="n"/>
    </row>
    <row r="2325" ht="22" customHeight="1" s="452">
      <c r="A2325" s="359" t="n"/>
      <c r="B2325" s="243" t="n"/>
      <c r="C2325" s="243" t="n"/>
      <c r="D2325" s="243" t="n"/>
      <c r="E2325" s="243" t="n"/>
      <c r="F2325" s="243" t="n"/>
      <c r="G2325" s="243" t="n"/>
      <c r="H2325" s="362" t="n"/>
      <c r="I2325" s="243" t="n"/>
      <c r="J2325" s="243" t="n"/>
      <c r="K2325" s="244" t="n"/>
      <c r="L2325" s="78" t="n"/>
    </row>
    <row r="2326" ht="22" customHeight="1" s="452">
      <c r="A2326" s="359" t="n"/>
      <c r="B2326" s="243" t="n"/>
      <c r="C2326" s="243" t="n"/>
      <c r="D2326" s="243" t="n"/>
      <c r="E2326" s="243" t="n"/>
      <c r="F2326" s="243" t="n"/>
      <c r="G2326" s="243" t="n"/>
      <c r="H2326" s="362" t="n"/>
      <c r="I2326" s="243" t="n"/>
      <c r="J2326" s="243" t="n"/>
      <c r="K2326" s="244" t="n"/>
      <c r="L2326" s="78" t="n"/>
    </row>
    <row r="2327" ht="22" customHeight="1" s="452">
      <c r="A2327" s="359" t="n"/>
      <c r="B2327" s="243" t="n"/>
      <c r="C2327" s="243" t="n"/>
      <c r="D2327" s="243" t="n"/>
      <c r="E2327" s="243" t="n"/>
      <c r="F2327" s="243" t="n"/>
      <c r="G2327" s="243" t="n"/>
      <c r="H2327" s="362" t="n"/>
      <c r="I2327" s="243" t="n"/>
      <c r="J2327" s="243" t="n"/>
      <c r="K2327" s="244" t="n"/>
      <c r="L2327" s="78" t="n"/>
    </row>
    <row r="2328" ht="22" customHeight="1" s="452">
      <c r="A2328" s="359" t="n"/>
      <c r="B2328" s="243" t="n"/>
      <c r="C2328" s="243" t="n"/>
      <c r="D2328" s="243" t="n"/>
      <c r="E2328" s="243" t="n"/>
      <c r="F2328" s="243" t="n"/>
      <c r="G2328" s="243" t="n"/>
      <c r="H2328" s="362" t="n"/>
      <c r="I2328" s="243" t="n"/>
      <c r="J2328" s="243" t="n"/>
      <c r="K2328" s="244" t="n"/>
      <c r="L2328" s="78" t="n"/>
    </row>
    <row r="2329" ht="22" customHeight="1" s="452">
      <c r="A2329" s="359" t="n"/>
      <c r="B2329" s="243" t="n"/>
      <c r="C2329" s="243" t="n"/>
      <c r="D2329" s="243" t="n"/>
      <c r="E2329" s="243" t="n"/>
      <c r="F2329" s="243" t="n"/>
      <c r="G2329" s="243" t="n"/>
      <c r="H2329" s="362" t="n"/>
      <c r="I2329" s="243" t="n"/>
      <c r="J2329" s="243" t="n"/>
      <c r="K2329" s="244" t="n"/>
      <c r="L2329" s="78" t="n"/>
    </row>
    <row r="2330" ht="22" customHeight="1" s="452">
      <c r="A2330" s="359" t="n"/>
      <c r="B2330" s="243" t="n"/>
      <c r="C2330" s="243" t="n"/>
      <c r="D2330" s="243" t="n"/>
      <c r="E2330" s="243" t="n"/>
      <c r="F2330" s="243" t="n"/>
      <c r="G2330" s="243" t="n"/>
      <c r="H2330" s="362" t="n"/>
      <c r="I2330" s="243" t="n"/>
      <c r="J2330" s="243" t="n"/>
      <c r="K2330" s="244" t="n"/>
      <c r="L2330" s="78" t="n"/>
    </row>
    <row r="2331" ht="22" customHeight="1" s="452">
      <c r="A2331" s="359" t="n"/>
      <c r="B2331" s="243" t="n"/>
      <c r="C2331" s="243" t="n"/>
      <c r="D2331" s="243" t="n"/>
      <c r="E2331" s="243" t="n"/>
      <c r="F2331" s="243" t="n"/>
      <c r="G2331" s="243" t="n"/>
      <c r="H2331" s="362" t="n"/>
      <c r="I2331" s="243" t="n"/>
      <c r="J2331" s="243" t="n"/>
      <c r="K2331" s="244" t="n"/>
      <c r="L2331" s="78" t="n"/>
    </row>
    <row r="2332" ht="22" customHeight="1" s="452">
      <c r="A2332" s="359" t="n"/>
      <c r="B2332" s="243" t="n"/>
      <c r="C2332" s="243" t="n"/>
      <c r="D2332" s="243" t="n"/>
      <c r="E2332" s="243" t="n"/>
      <c r="F2332" s="243" t="n"/>
      <c r="G2332" s="243" t="n"/>
      <c r="H2332" s="362" t="n"/>
      <c r="I2332" s="243" t="n"/>
      <c r="J2332" s="243" t="n"/>
      <c r="K2332" s="244" t="n"/>
      <c r="L2332" s="78" t="n"/>
    </row>
    <row r="2333" ht="22" customHeight="1" s="452">
      <c r="A2333" s="359" t="n"/>
      <c r="B2333" s="243" t="n"/>
      <c r="C2333" s="243" t="n"/>
      <c r="D2333" s="243" t="n"/>
      <c r="E2333" s="243" t="n"/>
      <c r="F2333" s="243" t="n"/>
      <c r="G2333" s="243" t="n"/>
      <c r="H2333" s="362" t="n"/>
      <c r="I2333" s="243" t="n"/>
      <c r="J2333" s="243" t="n"/>
      <c r="K2333" s="244" t="n"/>
      <c r="L2333" s="78" t="n"/>
    </row>
    <row r="2334" ht="22" customHeight="1" s="452">
      <c r="A2334" s="359" t="n"/>
      <c r="B2334" s="243" t="n"/>
      <c r="C2334" s="243" t="n"/>
      <c r="D2334" s="243" t="n"/>
      <c r="E2334" s="243" t="n"/>
      <c r="F2334" s="243" t="n"/>
      <c r="G2334" s="243" t="n"/>
      <c r="H2334" s="362" t="n"/>
      <c r="I2334" s="243" t="n"/>
      <c r="J2334" s="243" t="n"/>
      <c r="K2334" s="244" t="n"/>
      <c r="L2334" s="78" t="n"/>
    </row>
    <row r="2335" ht="22" customHeight="1" s="452">
      <c r="A2335" s="359" t="n"/>
      <c r="B2335" s="243" t="n"/>
      <c r="C2335" s="243" t="n"/>
      <c r="D2335" s="243" t="n"/>
      <c r="E2335" s="243" t="n"/>
      <c r="F2335" s="243" t="n"/>
      <c r="G2335" s="243" t="n"/>
      <c r="H2335" s="362" t="n"/>
      <c r="I2335" s="243" t="n"/>
      <c r="J2335" s="243" t="n"/>
      <c r="K2335" s="244" t="n"/>
      <c r="L2335" s="78" t="n"/>
    </row>
    <row r="2336" ht="22" customHeight="1" s="452">
      <c r="A2336" s="359" t="n"/>
      <c r="B2336" s="243" t="n"/>
      <c r="C2336" s="243" t="n"/>
      <c r="D2336" s="243" t="n"/>
      <c r="E2336" s="243" t="n"/>
      <c r="F2336" s="243" t="n"/>
      <c r="G2336" s="243" t="n"/>
      <c r="H2336" s="362" t="n"/>
      <c r="I2336" s="243" t="n"/>
      <c r="J2336" s="243" t="n"/>
      <c r="K2336" s="244" t="n"/>
      <c r="L2336" s="78" t="n"/>
    </row>
    <row r="2337" ht="22" customHeight="1" s="452">
      <c r="A2337" s="359" t="n"/>
      <c r="B2337" s="243" t="n"/>
      <c r="C2337" s="243" t="n"/>
      <c r="D2337" s="243" t="n"/>
      <c r="E2337" s="243" t="n"/>
      <c r="F2337" s="243" t="n"/>
      <c r="G2337" s="243" t="n"/>
      <c r="H2337" s="362" t="n"/>
      <c r="I2337" s="243" t="n"/>
      <c r="J2337" s="243" t="n"/>
      <c r="K2337" s="244" t="n"/>
      <c r="L2337" s="78" t="n"/>
    </row>
    <row r="2338" ht="22" customHeight="1" s="452">
      <c r="A2338" s="359" t="n"/>
      <c r="B2338" s="243" t="n"/>
      <c r="C2338" s="243" t="n"/>
      <c r="D2338" s="243" t="n"/>
      <c r="E2338" s="243" t="n"/>
      <c r="F2338" s="243" t="n"/>
      <c r="G2338" s="243" t="n"/>
      <c r="H2338" s="362" t="n"/>
      <c r="I2338" s="243" t="n"/>
      <c r="J2338" s="243" t="n"/>
      <c r="K2338" s="244" t="n"/>
      <c r="L2338" s="78" t="n"/>
    </row>
    <row r="2339" ht="22" customHeight="1" s="452">
      <c r="A2339" s="359" t="n"/>
      <c r="B2339" s="243" t="n"/>
      <c r="C2339" s="243" t="n"/>
      <c r="D2339" s="243" t="n"/>
      <c r="E2339" s="243" t="n"/>
      <c r="F2339" s="243" t="n"/>
      <c r="G2339" s="243" t="n"/>
      <c r="H2339" s="362" t="n"/>
      <c r="I2339" s="243" t="n"/>
      <c r="J2339" s="243" t="n"/>
      <c r="K2339" s="244" t="n"/>
      <c r="L2339" s="78" t="n"/>
    </row>
    <row r="2340" ht="22" customHeight="1" s="452">
      <c r="A2340" s="359" t="n"/>
      <c r="B2340" s="243" t="n"/>
      <c r="C2340" s="243" t="n"/>
      <c r="D2340" s="243" t="n"/>
      <c r="E2340" s="243" t="n"/>
      <c r="F2340" s="243" t="n"/>
      <c r="G2340" s="243" t="n"/>
      <c r="H2340" s="362" t="n"/>
      <c r="I2340" s="243" t="n"/>
      <c r="J2340" s="243" t="n"/>
      <c r="K2340" s="244" t="n"/>
      <c r="L2340" s="78" t="n"/>
    </row>
    <row r="2341" ht="22" customHeight="1" s="452">
      <c r="A2341" s="359" t="n"/>
      <c r="B2341" s="243" t="n"/>
      <c r="C2341" s="243" t="n"/>
      <c r="D2341" s="243" t="n"/>
      <c r="E2341" s="243" t="n"/>
      <c r="F2341" s="243" t="n"/>
      <c r="G2341" s="243" t="n"/>
      <c r="H2341" s="362" t="n"/>
      <c r="I2341" s="243" t="n"/>
      <c r="J2341" s="243" t="n"/>
      <c r="K2341" s="244" t="n"/>
      <c r="L2341" s="78" t="n"/>
    </row>
    <row r="2342" ht="22" customHeight="1" s="452">
      <c r="A2342" s="359" t="n"/>
      <c r="B2342" s="243" t="n"/>
      <c r="C2342" s="243" t="n"/>
      <c r="D2342" s="243" t="n"/>
      <c r="E2342" s="243" t="n"/>
      <c r="F2342" s="243" t="n"/>
      <c r="G2342" s="243" t="n"/>
      <c r="H2342" s="362" t="n"/>
      <c r="I2342" s="243" t="n"/>
      <c r="J2342" s="243" t="n"/>
      <c r="K2342" s="244" t="n"/>
      <c r="L2342" s="78" t="n"/>
    </row>
    <row r="2343" ht="22" customHeight="1" s="452">
      <c r="A2343" s="359" t="n"/>
      <c r="B2343" s="243" t="n"/>
      <c r="C2343" s="243" t="n"/>
      <c r="D2343" s="243" t="n"/>
      <c r="E2343" s="243" t="n"/>
      <c r="F2343" s="243" t="n"/>
      <c r="G2343" s="243" t="n"/>
      <c r="H2343" s="362" t="n"/>
      <c r="I2343" s="243" t="n"/>
      <c r="J2343" s="243" t="n"/>
      <c r="K2343" s="244" t="n"/>
      <c r="L2343" s="78" t="n"/>
    </row>
    <row r="2344" ht="22" customHeight="1" s="452">
      <c r="A2344" s="359" t="n"/>
      <c r="B2344" s="243" t="n"/>
      <c r="C2344" s="243" t="n"/>
      <c r="D2344" s="243" t="n"/>
      <c r="E2344" s="243" t="n"/>
      <c r="F2344" s="243" t="n"/>
      <c r="G2344" s="243" t="n"/>
      <c r="H2344" s="362" t="n"/>
      <c r="I2344" s="243" t="n"/>
      <c r="J2344" s="243" t="n"/>
      <c r="K2344" s="244" t="n"/>
      <c r="L2344" s="78" t="n"/>
    </row>
    <row r="2345" ht="22" customHeight="1" s="452">
      <c r="A2345" s="359" t="n"/>
      <c r="B2345" s="243" t="n"/>
      <c r="C2345" s="243" t="n"/>
      <c r="D2345" s="243" t="n"/>
      <c r="E2345" s="243" t="n"/>
      <c r="F2345" s="243" t="n"/>
      <c r="G2345" s="243" t="n"/>
      <c r="H2345" s="362" t="n"/>
      <c r="I2345" s="243" t="n"/>
      <c r="J2345" s="243" t="n"/>
      <c r="K2345" s="244" t="n"/>
      <c r="L2345" s="78" t="n"/>
    </row>
    <row r="2346" ht="22" customHeight="1" s="452">
      <c r="A2346" s="359" t="n"/>
      <c r="B2346" s="243" t="n"/>
      <c r="C2346" s="243" t="n"/>
      <c r="D2346" s="243" t="n"/>
      <c r="E2346" s="243" t="n"/>
      <c r="F2346" s="243" t="n"/>
      <c r="G2346" s="243" t="n"/>
      <c r="H2346" s="362" t="n"/>
      <c r="I2346" s="243" t="n"/>
      <c r="J2346" s="243" t="n"/>
      <c r="K2346" s="244" t="n"/>
      <c r="L2346" s="78" t="n"/>
    </row>
    <row r="2347" ht="22" customHeight="1" s="452">
      <c r="A2347" s="359" t="n"/>
      <c r="B2347" s="243" t="n"/>
      <c r="C2347" s="243" t="n"/>
      <c r="D2347" s="243" t="n"/>
      <c r="E2347" s="243" t="n"/>
      <c r="F2347" s="243" t="n"/>
      <c r="G2347" s="243" t="n"/>
      <c r="H2347" s="362" t="n"/>
      <c r="I2347" s="243" t="n"/>
      <c r="J2347" s="243" t="n"/>
      <c r="K2347" s="244" t="n"/>
      <c r="L2347" s="78" t="n"/>
    </row>
    <row r="2348" ht="22" customHeight="1" s="452">
      <c r="A2348" s="359" t="n"/>
      <c r="B2348" s="243" t="n"/>
      <c r="C2348" s="243" t="n"/>
      <c r="D2348" s="243" t="n"/>
      <c r="E2348" s="243" t="n"/>
      <c r="F2348" s="243" t="n"/>
      <c r="G2348" s="243" t="n"/>
      <c r="H2348" s="362" t="n"/>
      <c r="I2348" s="243" t="n"/>
      <c r="J2348" s="243" t="n"/>
      <c r="K2348" s="244" t="n"/>
      <c r="L2348" s="78" t="n"/>
    </row>
    <row r="2349" ht="22" customHeight="1" s="452">
      <c r="A2349" s="359" t="n"/>
      <c r="B2349" s="243" t="n"/>
      <c r="C2349" s="243" t="n"/>
      <c r="D2349" s="243" t="n"/>
      <c r="E2349" s="243" t="n"/>
      <c r="F2349" s="243" t="n"/>
      <c r="G2349" s="243" t="n"/>
      <c r="H2349" s="362" t="n"/>
      <c r="I2349" s="243" t="n"/>
      <c r="J2349" s="243" t="n"/>
      <c r="K2349" s="244" t="n"/>
      <c r="L2349" s="78" t="n"/>
    </row>
    <row r="2350" ht="22" customHeight="1" s="452">
      <c r="A2350" s="359" t="n"/>
      <c r="B2350" s="243" t="n"/>
      <c r="C2350" s="243" t="n"/>
      <c r="D2350" s="243" t="n"/>
      <c r="E2350" s="243" t="n"/>
      <c r="F2350" s="243" t="n"/>
      <c r="G2350" s="243" t="n"/>
      <c r="H2350" s="362" t="n"/>
      <c r="I2350" s="243" t="n"/>
      <c r="J2350" s="243" t="n"/>
      <c r="K2350" s="244" t="n"/>
      <c r="L2350" s="78" t="n"/>
    </row>
    <row r="2351" ht="22" customHeight="1" s="452">
      <c r="A2351" s="359" t="n"/>
      <c r="B2351" s="243" t="n"/>
      <c r="C2351" s="243" t="n"/>
      <c r="D2351" s="243" t="n"/>
      <c r="E2351" s="243" t="n"/>
      <c r="F2351" s="243" t="n"/>
      <c r="G2351" s="243" t="n"/>
      <c r="H2351" s="362" t="n"/>
      <c r="I2351" s="243" t="n"/>
      <c r="J2351" s="243" t="n"/>
      <c r="K2351" s="244" t="n"/>
      <c r="L2351" s="78" t="n"/>
    </row>
    <row r="2352" ht="22" customHeight="1" s="452">
      <c r="A2352" s="359" t="n"/>
      <c r="B2352" s="243" t="n"/>
      <c r="C2352" s="243" t="n"/>
      <c r="D2352" s="243" t="n"/>
      <c r="E2352" s="243" t="n"/>
      <c r="F2352" s="243" t="n"/>
      <c r="G2352" s="243" t="n"/>
      <c r="H2352" s="362" t="n"/>
      <c r="I2352" s="243" t="n"/>
      <c r="J2352" s="243" t="n"/>
      <c r="K2352" s="244" t="n"/>
      <c r="L2352" s="78" t="n"/>
    </row>
    <row r="2353" ht="22" customHeight="1" s="452">
      <c r="A2353" s="359" t="n"/>
      <c r="B2353" s="243" t="n"/>
      <c r="C2353" s="243" t="n"/>
      <c r="D2353" s="243" t="n"/>
      <c r="E2353" s="243" t="n"/>
      <c r="F2353" s="243" t="n"/>
      <c r="G2353" s="243" t="n"/>
      <c r="H2353" s="362" t="n"/>
      <c r="I2353" s="243" t="n"/>
      <c r="J2353" s="243" t="n"/>
      <c r="K2353" s="244" t="n"/>
      <c r="L2353" s="78" t="n"/>
    </row>
    <row r="2354" ht="22" customHeight="1" s="452">
      <c r="A2354" s="359" t="n"/>
      <c r="B2354" s="243" t="n"/>
      <c r="C2354" s="243" t="n"/>
      <c r="D2354" s="243" t="n"/>
      <c r="E2354" s="243" t="n"/>
      <c r="F2354" s="243" t="n"/>
      <c r="G2354" s="243" t="n"/>
      <c r="H2354" s="362" t="n"/>
      <c r="I2354" s="243" t="n"/>
      <c r="J2354" s="243" t="n"/>
      <c r="K2354" s="244" t="n"/>
      <c r="L2354" s="78" t="n"/>
    </row>
    <row r="2355" ht="22" customHeight="1" s="452">
      <c r="A2355" s="359" t="n"/>
      <c r="B2355" s="243" t="n"/>
      <c r="C2355" s="243" t="n"/>
      <c r="D2355" s="243" t="n"/>
      <c r="E2355" s="243" t="n"/>
      <c r="F2355" s="243" t="n"/>
      <c r="G2355" s="243" t="n"/>
      <c r="H2355" s="362" t="n"/>
      <c r="I2355" s="243" t="n"/>
      <c r="J2355" s="243" t="n"/>
      <c r="K2355" s="244" t="n"/>
      <c r="L2355" s="78" t="n"/>
    </row>
    <row r="2356" ht="22" customHeight="1" s="452">
      <c r="A2356" s="359" t="n"/>
      <c r="B2356" s="243" t="n"/>
      <c r="C2356" s="243" t="n"/>
      <c r="D2356" s="243" t="n"/>
      <c r="E2356" s="243" t="n"/>
      <c r="F2356" s="243" t="n"/>
      <c r="G2356" s="243" t="n"/>
      <c r="H2356" s="362" t="n"/>
      <c r="I2356" s="243" t="n"/>
      <c r="J2356" s="243" t="n"/>
      <c r="K2356" s="244" t="n"/>
      <c r="L2356" s="78" t="n"/>
    </row>
    <row r="2357" ht="22" customHeight="1" s="452">
      <c r="A2357" s="359" t="n"/>
      <c r="B2357" s="243" t="n"/>
      <c r="C2357" s="243" t="n"/>
      <c r="D2357" s="243" t="n"/>
      <c r="E2357" s="243" t="n"/>
      <c r="F2357" s="243" t="n"/>
      <c r="G2357" s="243" t="n"/>
      <c r="H2357" s="362" t="n"/>
      <c r="I2357" s="243" t="n"/>
      <c r="J2357" s="243" t="n"/>
      <c r="K2357" s="244" t="n"/>
      <c r="L2357" s="78" t="n"/>
    </row>
    <row r="2358" ht="22" customHeight="1" s="452">
      <c r="A2358" s="359" t="n"/>
      <c r="B2358" s="243" t="n"/>
      <c r="C2358" s="243" t="n"/>
      <c r="D2358" s="243" t="n"/>
      <c r="E2358" s="243" t="n"/>
      <c r="F2358" s="243" t="n"/>
      <c r="G2358" s="243" t="n"/>
      <c r="H2358" s="362" t="n"/>
      <c r="I2358" s="243" t="n"/>
      <c r="J2358" s="243" t="n"/>
      <c r="K2358" s="244" t="n"/>
      <c r="L2358" s="78" t="n"/>
    </row>
    <row r="2359" ht="22" customHeight="1" s="452">
      <c r="A2359" s="359" t="n"/>
      <c r="B2359" s="243" t="n"/>
      <c r="C2359" s="243" t="n"/>
      <c r="D2359" s="243" t="n"/>
      <c r="E2359" s="243" t="n"/>
      <c r="F2359" s="243" t="n"/>
      <c r="G2359" s="243" t="n"/>
      <c r="H2359" s="362" t="n"/>
      <c r="I2359" s="243" t="n"/>
      <c r="J2359" s="243" t="n"/>
      <c r="K2359" s="244" t="n"/>
      <c r="L2359" s="78" t="n"/>
    </row>
    <row r="2360" ht="22" customHeight="1" s="452">
      <c r="A2360" s="359" t="n"/>
      <c r="B2360" s="243" t="n"/>
      <c r="C2360" s="243" t="n"/>
      <c r="D2360" s="243" t="n"/>
      <c r="E2360" s="243" t="n"/>
      <c r="F2360" s="243" t="n"/>
      <c r="G2360" s="243" t="n"/>
      <c r="H2360" s="362" t="n"/>
      <c r="I2360" s="243" t="n"/>
      <c r="J2360" s="243" t="n"/>
      <c r="K2360" s="244" t="n"/>
      <c r="L2360" s="78" t="n"/>
    </row>
    <row r="2361" ht="22" customHeight="1" s="452">
      <c r="A2361" s="359" t="n"/>
      <c r="B2361" s="243" t="n"/>
      <c r="C2361" s="243" t="n"/>
      <c r="D2361" s="243" t="n"/>
      <c r="E2361" s="243" t="n"/>
      <c r="F2361" s="243" t="n"/>
      <c r="G2361" s="243" t="n"/>
      <c r="H2361" s="362" t="n"/>
      <c r="I2361" s="243" t="n"/>
      <c r="J2361" s="243" t="n"/>
      <c r="K2361" s="244" t="n"/>
      <c r="L2361" s="78" t="n"/>
    </row>
    <row r="2362" ht="22" customHeight="1" s="452">
      <c r="A2362" s="359" t="n"/>
      <c r="B2362" s="243" t="n"/>
      <c r="C2362" s="243" t="n"/>
      <c r="D2362" s="243" t="n"/>
      <c r="E2362" s="243" t="n"/>
      <c r="F2362" s="243" t="n"/>
      <c r="G2362" s="243" t="n"/>
      <c r="H2362" s="362" t="n"/>
      <c r="I2362" s="243" t="n"/>
      <c r="J2362" s="243" t="n"/>
      <c r="K2362" s="244" t="n"/>
      <c r="L2362" s="78" t="n"/>
    </row>
    <row r="2363" ht="22" customHeight="1" s="452">
      <c r="A2363" s="359" t="n"/>
      <c r="B2363" s="243" t="n"/>
      <c r="C2363" s="243" t="n"/>
      <c r="D2363" s="243" t="n"/>
      <c r="E2363" s="243" t="n"/>
      <c r="F2363" s="243" t="n"/>
      <c r="G2363" s="243" t="n"/>
      <c r="H2363" s="362" t="n"/>
      <c r="I2363" s="243" t="n"/>
      <c r="J2363" s="243" t="n"/>
      <c r="K2363" s="244" t="n"/>
      <c r="L2363" s="78" t="n"/>
    </row>
    <row r="2364" ht="22" customHeight="1" s="452">
      <c r="A2364" s="359" t="n"/>
      <c r="B2364" s="243" t="n"/>
      <c r="C2364" s="243" t="n"/>
      <c r="D2364" s="243" t="n"/>
      <c r="E2364" s="243" t="n"/>
      <c r="F2364" s="243" t="n"/>
      <c r="G2364" s="243" t="n"/>
      <c r="H2364" s="362" t="n"/>
      <c r="I2364" s="243" t="n"/>
      <c r="J2364" s="243" t="n"/>
      <c r="K2364" s="244" t="n"/>
      <c r="L2364" s="78" t="n"/>
    </row>
    <row r="2365" ht="22" customHeight="1" s="452">
      <c r="A2365" s="359" t="n"/>
      <c r="B2365" s="243" t="n"/>
      <c r="C2365" s="243" t="n"/>
      <c r="D2365" s="243" t="n"/>
      <c r="E2365" s="243" t="n"/>
      <c r="F2365" s="243" t="n"/>
      <c r="G2365" s="243" t="n"/>
      <c r="H2365" s="362" t="n"/>
      <c r="I2365" s="243" t="n"/>
      <c r="J2365" s="243" t="n"/>
      <c r="K2365" s="244" t="n"/>
      <c r="L2365" s="78" t="n"/>
    </row>
    <row r="2366" ht="22" customHeight="1" s="452">
      <c r="A2366" s="359" t="n"/>
      <c r="B2366" s="243" t="n"/>
      <c r="C2366" s="243" t="n"/>
      <c r="D2366" s="243" t="n"/>
      <c r="E2366" s="243" t="n"/>
      <c r="F2366" s="243" t="n"/>
      <c r="G2366" s="243" t="n"/>
      <c r="H2366" s="362" t="n"/>
      <c r="I2366" s="243" t="n"/>
      <c r="J2366" s="243" t="n"/>
      <c r="K2366" s="244" t="n"/>
      <c r="L2366" s="78" t="n"/>
    </row>
    <row r="2367" ht="22" customHeight="1" s="452">
      <c r="A2367" s="359" t="n"/>
      <c r="B2367" s="243" t="n"/>
      <c r="C2367" s="243" t="n"/>
      <c r="D2367" s="243" t="n"/>
      <c r="E2367" s="243" t="n"/>
      <c r="F2367" s="243" t="n"/>
      <c r="G2367" s="243" t="n"/>
      <c r="H2367" s="362" t="n"/>
      <c r="I2367" s="243" t="n"/>
      <c r="J2367" s="243" t="n"/>
      <c r="K2367" s="244" t="n"/>
      <c r="L2367" s="78" t="n"/>
    </row>
    <row r="2368" ht="22" customHeight="1" s="452">
      <c r="A2368" s="359" t="n"/>
      <c r="B2368" s="243" t="n"/>
      <c r="C2368" s="243" t="n"/>
      <c r="D2368" s="243" t="n"/>
      <c r="E2368" s="243" t="n"/>
      <c r="F2368" s="243" t="n"/>
      <c r="G2368" s="243" t="n"/>
      <c r="H2368" s="362" t="n"/>
      <c r="I2368" s="243" t="n"/>
      <c r="J2368" s="243" t="n"/>
      <c r="K2368" s="244" t="n"/>
      <c r="L2368" s="78" t="n"/>
    </row>
    <row r="2369" ht="22" customHeight="1" s="452">
      <c r="A2369" s="359" t="n"/>
      <c r="B2369" s="243" t="n"/>
      <c r="C2369" s="243" t="n"/>
      <c r="D2369" s="243" t="n"/>
      <c r="E2369" s="243" t="n"/>
      <c r="F2369" s="243" t="n"/>
      <c r="G2369" s="243" t="n"/>
      <c r="H2369" s="362" t="n"/>
      <c r="I2369" s="243" t="n"/>
      <c r="J2369" s="243" t="n"/>
      <c r="K2369" s="244" t="n"/>
      <c r="L2369" s="78" t="n"/>
    </row>
    <row r="2370" ht="22" customHeight="1" s="452">
      <c r="A2370" s="359" t="n"/>
      <c r="B2370" s="243" t="n"/>
      <c r="C2370" s="243" t="n"/>
      <c r="D2370" s="243" t="n"/>
      <c r="E2370" s="243" t="n"/>
      <c r="F2370" s="243" t="n"/>
      <c r="G2370" s="243" t="n"/>
      <c r="H2370" s="362" t="n"/>
      <c r="I2370" s="243" t="n"/>
      <c r="J2370" s="243" t="n"/>
      <c r="K2370" s="244" t="n"/>
      <c r="L2370" s="78" t="n"/>
    </row>
    <row r="2371" ht="22" customHeight="1" s="452">
      <c r="A2371" s="359" t="n"/>
      <c r="B2371" s="243" t="n"/>
      <c r="C2371" s="243" t="n"/>
      <c r="D2371" s="243" t="n"/>
      <c r="E2371" s="243" t="n"/>
      <c r="F2371" s="243" t="n"/>
      <c r="G2371" s="243" t="n"/>
      <c r="H2371" s="362" t="n"/>
      <c r="I2371" s="243" t="n"/>
      <c r="J2371" s="243" t="n"/>
      <c r="K2371" s="244" t="n"/>
      <c r="L2371" s="78" t="n"/>
    </row>
    <row r="2372" ht="22" customHeight="1" s="452">
      <c r="A2372" s="359" t="n"/>
      <c r="B2372" s="243" t="n"/>
      <c r="C2372" s="243" t="n"/>
      <c r="D2372" s="243" t="n"/>
      <c r="E2372" s="243" t="n"/>
      <c r="F2372" s="243" t="n"/>
      <c r="G2372" s="243" t="n"/>
      <c r="H2372" s="362" t="n"/>
      <c r="I2372" s="243" t="n"/>
      <c r="J2372" s="243" t="n"/>
      <c r="K2372" s="244" t="n"/>
      <c r="L2372" s="78" t="n"/>
    </row>
    <row r="2373" ht="22" customHeight="1" s="452">
      <c r="A2373" s="359" t="n"/>
      <c r="B2373" s="243" t="n"/>
      <c r="C2373" s="243" t="n"/>
      <c r="D2373" s="243" t="n"/>
      <c r="E2373" s="243" t="n"/>
      <c r="F2373" s="243" t="n"/>
      <c r="G2373" s="243" t="n"/>
      <c r="H2373" s="362" t="n"/>
      <c r="I2373" s="243" t="n"/>
      <c r="J2373" s="243" t="n"/>
      <c r="K2373" s="244" t="n"/>
      <c r="L2373" s="78" t="n"/>
    </row>
    <row r="2374" ht="22" customHeight="1" s="452">
      <c r="A2374" s="359" t="n"/>
      <c r="B2374" s="243" t="n"/>
      <c r="C2374" s="243" t="n"/>
      <c r="D2374" s="243" t="n"/>
      <c r="E2374" s="243" t="n"/>
      <c r="F2374" s="243" t="n"/>
      <c r="G2374" s="243" t="n"/>
      <c r="H2374" s="362" t="n"/>
      <c r="I2374" s="243" t="n"/>
      <c r="J2374" s="243" t="n"/>
      <c r="K2374" s="244" t="n"/>
      <c r="L2374" s="78" t="n"/>
    </row>
    <row r="2375" ht="22" customHeight="1" s="452">
      <c r="A2375" s="359" t="n"/>
      <c r="B2375" s="243" t="n"/>
      <c r="C2375" s="243" t="n"/>
      <c r="D2375" s="243" t="n"/>
      <c r="E2375" s="243" t="n"/>
      <c r="F2375" s="243" t="n"/>
      <c r="G2375" s="243" t="n"/>
      <c r="H2375" s="362" t="n"/>
      <c r="I2375" s="243" t="n"/>
      <c r="J2375" s="243" t="n"/>
      <c r="K2375" s="244" t="n"/>
      <c r="L2375" s="78" t="n"/>
    </row>
    <row r="2376" ht="22" customHeight="1" s="452">
      <c r="A2376" s="359" t="n"/>
      <c r="B2376" s="243" t="n"/>
      <c r="C2376" s="243" t="n"/>
      <c r="D2376" s="243" t="n"/>
      <c r="E2376" s="243" t="n"/>
      <c r="F2376" s="243" t="n"/>
      <c r="G2376" s="243" t="n"/>
      <c r="H2376" s="362" t="n"/>
      <c r="I2376" s="243" t="n"/>
      <c r="J2376" s="243" t="n"/>
      <c r="K2376" s="244" t="n"/>
      <c r="L2376" s="78" t="n"/>
    </row>
    <row r="2377" ht="22" customHeight="1" s="452">
      <c r="A2377" s="359" t="n"/>
      <c r="B2377" s="243" t="n"/>
      <c r="C2377" s="243" t="n"/>
      <c r="D2377" s="243" t="n"/>
      <c r="E2377" s="243" t="n"/>
      <c r="F2377" s="243" t="n"/>
      <c r="G2377" s="243" t="n"/>
      <c r="H2377" s="362" t="n"/>
      <c r="I2377" s="243" t="n"/>
      <c r="J2377" s="243" t="n"/>
      <c r="K2377" s="244" t="n"/>
      <c r="L2377" s="78" t="n"/>
    </row>
    <row r="2378" ht="22" customHeight="1" s="452">
      <c r="A2378" s="359" t="n"/>
      <c r="B2378" s="243" t="n"/>
      <c r="C2378" s="243" t="n"/>
      <c r="D2378" s="243" t="n"/>
      <c r="E2378" s="243" t="n"/>
      <c r="F2378" s="243" t="n"/>
      <c r="G2378" s="243" t="n"/>
      <c r="H2378" s="362" t="n"/>
      <c r="I2378" s="243" t="n"/>
      <c r="J2378" s="243" t="n"/>
      <c r="K2378" s="244" t="n"/>
      <c r="L2378" s="78" t="n"/>
    </row>
    <row r="2379" ht="22" customHeight="1" s="452">
      <c r="A2379" s="359" t="n"/>
      <c r="B2379" s="243" t="n"/>
      <c r="C2379" s="243" t="n"/>
      <c r="D2379" s="243" t="n"/>
      <c r="E2379" s="243" t="n"/>
      <c r="F2379" s="243" t="n"/>
      <c r="G2379" s="243" t="n"/>
      <c r="H2379" s="362" t="n"/>
      <c r="I2379" s="243" t="n"/>
      <c r="J2379" s="243" t="n"/>
      <c r="K2379" s="244" t="n"/>
      <c r="L2379" s="78" t="n"/>
    </row>
    <row r="2380" ht="22" customHeight="1" s="452">
      <c r="A2380" s="359" t="n"/>
      <c r="B2380" s="243" t="n"/>
      <c r="C2380" s="243" t="n"/>
      <c r="D2380" s="243" t="n"/>
      <c r="E2380" s="243" t="n"/>
      <c r="F2380" s="243" t="n"/>
      <c r="G2380" s="243" t="n"/>
      <c r="H2380" s="362" t="n"/>
      <c r="I2380" s="243" t="n"/>
      <c r="J2380" s="243" t="n"/>
      <c r="K2380" s="244" t="n"/>
      <c r="L2380" s="78" t="n"/>
    </row>
    <row r="2381" ht="22" customHeight="1" s="452">
      <c r="A2381" s="359" t="n"/>
      <c r="B2381" s="243" t="n"/>
      <c r="C2381" s="243" t="n"/>
      <c r="D2381" s="243" t="n"/>
      <c r="E2381" s="243" t="n"/>
      <c r="F2381" s="243" t="n"/>
      <c r="G2381" s="243" t="n"/>
      <c r="H2381" s="362" t="n"/>
      <c r="I2381" s="243" t="n"/>
      <c r="J2381" s="243" t="n"/>
      <c r="K2381" s="244" t="n"/>
      <c r="L2381" s="78" t="n"/>
    </row>
    <row r="2382" ht="22" customHeight="1" s="452">
      <c r="A2382" s="359" t="n"/>
      <c r="B2382" s="243" t="n"/>
      <c r="C2382" s="243" t="n"/>
      <c r="D2382" s="243" t="n"/>
      <c r="E2382" s="243" t="n"/>
      <c r="F2382" s="243" t="n"/>
      <c r="G2382" s="243" t="n"/>
      <c r="H2382" s="362" t="n"/>
      <c r="I2382" s="243" t="n"/>
      <c r="J2382" s="243" t="n"/>
      <c r="K2382" s="244" t="n"/>
      <c r="L2382" s="78" t="n"/>
    </row>
    <row r="2383" ht="22" customHeight="1" s="452">
      <c r="A2383" s="359" t="n"/>
      <c r="B2383" s="243" t="n"/>
      <c r="C2383" s="243" t="n"/>
      <c r="D2383" s="243" t="n"/>
      <c r="E2383" s="243" t="n"/>
      <c r="F2383" s="243" t="n"/>
      <c r="G2383" s="243" t="n"/>
      <c r="H2383" s="362" t="n"/>
      <c r="I2383" s="243" t="n"/>
      <c r="J2383" s="243" t="n"/>
      <c r="K2383" s="244" t="n"/>
      <c r="L2383" s="78" t="n"/>
    </row>
    <row r="2384" ht="22" customHeight="1" s="452">
      <c r="A2384" s="359" t="n"/>
      <c r="B2384" s="243" t="n"/>
      <c r="C2384" s="243" t="n"/>
      <c r="D2384" s="243" t="n"/>
      <c r="E2384" s="243" t="n"/>
      <c r="F2384" s="243" t="n"/>
      <c r="G2384" s="243" t="n"/>
      <c r="H2384" s="362" t="n"/>
      <c r="I2384" s="243" t="n"/>
      <c r="J2384" s="243" t="n"/>
      <c r="K2384" s="244" t="n"/>
      <c r="L2384" s="78" t="n"/>
    </row>
    <row r="2385" ht="22" customHeight="1" s="452">
      <c r="A2385" s="359" t="n"/>
      <c r="B2385" s="243" t="n"/>
      <c r="C2385" s="243" t="n"/>
      <c r="D2385" s="243" t="n"/>
      <c r="E2385" s="243" t="n"/>
      <c r="F2385" s="243" t="n"/>
      <c r="G2385" s="243" t="n"/>
      <c r="H2385" s="362" t="n"/>
      <c r="I2385" s="243" t="n"/>
      <c r="J2385" s="243" t="n"/>
      <c r="K2385" s="244" t="n"/>
      <c r="L2385" s="78" t="n"/>
    </row>
    <row r="2386" ht="22" customHeight="1" s="452">
      <c r="A2386" s="359" t="n"/>
      <c r="B2386" s="243" t="n"/>
      <c r="C2386" s="243" t="n"/>
      <c r="D2386" s="243" t="n"/>
      <c r="E2386" s="243" t="n"/>
      <c r="F2386" s="243" t="n"/>
      <c r="G2386" s="243" t="n"/>
      <c r="H2386" s="362" t="n"/>
      <c r="I2386" s="243" t="n"/>
      <c r="J2386" s="243" t="n"/>
      <c r="K2386" s="244" t="n"/>
      <c r="L2386" s="78" t="n"/>
    </row>
    <row r="2387" ht="22" customHeight="1" s="452">
      <c r="A2387" s="359" t="n"/>
      <c r="B2387" s="243" t="n"/>
      <c r="C2387" s="243" t="n"/>
      <c r="D2387" s="243" t="n"/>
      <c r="E2387" s="243" t="n"/>
      <c r="F2387" s="243" t="n"/>
      <c r="G2387" s="243" t="n"/>
      <c r="H2387" s="362" t="n"/>
      <c r="I2387" s="243" t="n"/>
      <c r="J2387" s="243" t="n"/>
      <c r="K2387" s="244" t="n"/>
      <c r="L2387" s="78" t="n"/>
    </row>
    <row r="2388" ht="22" customHeight="1" s="452">
      <c r="A2388" s="359" t="n"/>
      <c r="B2388" s="243" t="n"/>
      <c r="C2388" s="243" t="n"/>
      <c r="D2388" s="243" t="n"/>
      <c r="E2388" s="243" t="n"/>
      <c r="F2388" s="243" t="n"/>
      <c r="G2388" s="243" t="n"/>
      <c r="H2388" s="362" t="n"/>
      <c r="I2388" s="243" t="n"/>
      <c r="J2388" s="243" t="n"/>
      <c r="K2388" s="244" t="n"/>
      <c r="L2388" s="78" t="n"/>
    </row>
    <row r="2389" ht="22" customHeight="1" s="452">
      <c r="A2389" s="359" t="n"/>
      <c r="B2389" s="243" t="n"/>
      <c r="C2389" s="243" t="n"/>
      <c r="D2389" s="243" t="n"/>
      <c r="E2389" s="243" t="n"/>
      <c r="F2389" s="243" t="n"/>
      <c r="G2389" s="243" t="n"/>
      <c r="H2389" s="362" t="n"/>
      <c r="I2389" s="243" t="n"/>
      <c r="J2389" s="243" t="n"/>
      <c r="K2389" s="244" t="n"/>
      <c r="L2389" s="78" t="n"/>
    </row>
    <row r="2390" ht="22" customHeight="1" s="452">
      <c r="A2390" s="359" t="n"/>
      <c r="B2390" s="243" t="n"/>
      <c r="C2390" s="243" t="n"/>
      <c r="D2390" s="243" t="n"/>
      <c r="E2390" s="243" t="n"/>
      <c r="F2390" s="243" t="n"/>
      <c r="G2390" s="243" t="n"/>
      <c r="H2390" s="362" t="n"/>
      <c r="I2390" s="243" t="n"/>
      <c r="J2390" s="243" t="n"/>
      <c r="K2390" s="244" t="n"/>
      <c r="L2390" s="78" t="n"/>
    </row>
    <row r="2391" ht="22" customHeight="1" s="452">
      <c r="A2391" s="359" t="n"/>
      <c r="B2391" s="243" t="n"/>
      <c r="C2391" s="243" t="n"/>
      <c r="D2391" s="243" t="n"/>
      <c r="E2391" s="243" t="n"/>
      <c r="F2391" s="243" t="n"/>
      <c r="G2391" s="243" t="n"/>
      <c r="H2391" s="362" t="n"/>
      <c r="I2391" s="243" t="n"/>
      <c r="J2391" s="243" t="n"/>
      <c r="K2391" s="244" t="n"/>
      <c r="L2391" s="78" t="n"/>
    </row>
    <row r="2392" ht="22" customHeight="1" s="452">
      <c r="A2392" s="359" t="n"/>
      <c r="B2392" s="243" t="n"/>
      <c r="C2392" s="243" t="n"/>
      <c r="D2392" s="243" t="n"/>
      <c r="E2392" s="243" t="n"/>
      <c r="F2392" s="243" t="n"/>
      <c r="G2392" s="243" t="n"/>
      <c r="H2392" s="362" t="n"/>
      <c r="I2392" s="243" t="n"/>
      <c r="J2392" s="243" t="n"/>
      <c r="K2392" s="244" t="n"/>
      <c r="L2392" s="78" t="n"/>
    </row>
    <row r="2393" ht="22" customHeight="1" s="452">
      <c r="A2393" s="359" t="n"/>
      <c r="B2393" s="243" t="n"/>
      <c r="C2393" s="243" t="n"/>
      <c r="D2393" s="243" t="n"/>
      <c r="E2393" s="243" t="n"/>
      <c r="F2393" s="243" t="n"/>
      <c r="G2393" s="243" t="n"/>
      <c r="H2393" s="362" t="n"/>
      <c r="I2393" s="243" t="n"/>
      <c r="J2393" s="243" t="n"/>
      <c r="K2393" s="244" t="n"/>
      <c r="L2393" s="78" t="n"/>
    </row>
    <row r="2394" ht="22" customHeight="1" s="452">
      <c r="A2394" s="359" t="n"/>
      <c r="B2394" s="243" t="n"/>
      <c r="C2394" s="243" t="n"/>
      <c r="D2394" s="243" t="n"/>
      <c r="E2394" s="243" t="n"/>
      <c r="F2394" s="243" t="n"/>
      <c r="G2394" s="243" t="n"/>
      <c r="H2394" s="362" t="n"/>
      <c r="I2394" s="243" t="n"/>
      <c r="J2394" s="243" t="n"/>
      <c r="K2394" s="244" t="n"/>
      <c r="L2394" s="78" t="n"/>
    </row>
    <row r="2395" ht="22" customHeight="1" s="452">
      <c r="A2395" s="359" t="n"/>
      <c r="B2395" s="243" t="n"/>
      <c r="C2395" s="243" t="n"/>
      <c r="D2395" s="243" t="n"/>
      <c r="E2395" s="243" t="n"/>
      <c r="F2395" s="243" t="n"/>
      <c r="G2395" s="243" t="n"/>
      <c r="H2395" s="362" t="n"/>
      <c r="I2395" s="243" t="n"/>
      <c r="J2395" s="243" t="n"/>
      <c r="K2395" s="244" t="n"/>
      <c r="L2395" s="78" t="n"/>
    </row>
    <row r="2396" ht="22" customHeight="1" s="452">
      <c r="A2396" s="359" t="n"/>
      <c r="B2396" s="243" t="n"/>
      <c r="C2396" s="243" t="n"/>
      <c r="D2396" s="243" t="n"/>
      <c r="E2396" s="243" t="n"/>
      <c r="F2396" s="243" t="n"/>
      <c r="G2396" s="243" t="n"/>
      <c r="H2396" s="362" t="n"/>
      <c r="I2396" s="243" t="n"/>
      <c r="J2396" s="243" t="n"/>
      <c r="K2396" s="244" t="n"/>
      <c r="L2396" s="78" t="n"/>
    </row>
    <row r="2397" ht="22" customHeight="1" s="452">
      <c r="A2397" s="359" t="n"/>
      <c r="B2397" s="243" t="n"/>
      <c r="C2397" s="243" t="n"/>
      <c r="D2397" s="243" t="n"/>
      <c r="E2397" s="243" t="n"/>
      <c r="F2397" s="243" t="n"/>
      <c r="G2397" s="243" t="n"/>
      <c r="H2397" s="362" t="n"/>
      <c r="I2397" s="243" t="n"/>
      <c r="J2397" s="243" t="n"/>
      <c r="K2397" s="244" t="n"/>
      <c r="L2397" s="78" t="n"/>
    </row>
    <row r="2398" ht="22" customHeight="1" s="452">
      <c r="A2398" s="359" t="n"/>
      <c r="B2398" s="243" t="n"/>
      <c r="C2398" s="243" t="n"/>
      <c r="D2398" s="243" t="n"/>
      <c r="E2398" s="243" t="n"/>
      <c r="F2398" s="243" t="n"/>
      <c r="G2398" s="243" t="n"/>
      <c r="H2398" s="362" t="n"/>
      <c r="I2398" s="243" t="n"/>
      <c r="J2398" s="243" t="n"/>
      <c r="K2398" s="244" t="n"/>
      <c r="L2398" s="78" t="n"/>
    </row>
    <row r="2399" ht="22" customHeight="1" s="452">
      <c r="A2399" s="359" t="n"/>
      <c r="B2399" s="243" t="n"/>
      <c r="C2399" s="243" t="n"/>
      <c r="D2399" s="243" t="n"/>
      <c r="E2399" s="243" t="n"/>
      <c r="F2399" s="243" t="n"/>
      <c r="G2399" s="243" t="n"/>
      <c r="H2399" s="362" t="n"/>
      <c r="I2399" s="243" t="n"/>
      <c r="J2399" s="243" t="n"/>
      <c r="K2399" s="244" t="n"/>
      <c r="L2399" s="78" t="n"/>
    </row>
    <row r="2400" ht="22" customHeight="1" s="452">
      <c r="A2400" s="359" t="n"/>
      <c r="B2400" s="243" t="n"/>
      <c r="C2400" s="243" t="n"/>
      <c r="D2400" s="243" t="n"/>
      <c r="E2400" s="243" t="n"/>
      <c r="F2400" s="243" t="n"/>
      <c r="G2400" s="243" t="n"/>
      <c r="H2400" s="362" t="n"/>
      <c r="I2400" s="243" t="n"/>
      <c r="J2400" s="243" t="n"/>
      <c r="K2400" s="244" t="n"/>
      <c r="L2400" s="78" t="n"/>
    </row>
    <row r="2401" ht="22" customHeight="1" s="452">
      <c r="A2401" s="359" t="n"/>
      <c r="B2401" s="243" t="n"/>
      <c r="C2401" s="243" t="n"/>
      <c r="D2401" s="243" t="n"/>
      <c r="E2401" s="243" t="n"/>
      <c r="F2401" s="243" t="n"/>
      <c r="G2401" s="243" t="n"/>
      <c r="H2401" s="362" t="n"/>
      <c r="I2401" s="243" t="n"/>
      <c r="J2401" s="243" t="n"/>
      <c r="K2401" s="244" t="n"/>
      <c r="L2401" s="78" t="n"/>
    </row>
    <row r="2402" ht="22" customHeight="1" s="452">
      <c r="A2402" s="359" t="n"/>
      <c r="B2402" s="243" t="n"/>
      <c r="C2402" s="243" t="n"/>
      <c r="D2402" s="243" t="n"/>
      <c r="E2402" s="243" t="n"/>
      <c r="F2402" s="243" t="n"/>
      <c r="G2402" s="243" t="n"/>
      <c r="H2402" s="362" t="n"/>
      <c r="I2402" s="243" t="n"/>
      <c r="J2402" s="243" t="n"/>
      <c r="K2402" s="244" t="n"/>
      <c r="L2402" s="78" t="n"/>
    </row>
    <row r="2403" ht="22" customHeight="1" s="452">
      <c r="A2403" s="359" t="n"/>
      <c r="B2403" s="243" t="n"/>
      <c r="C2403" s="243" t="n"/>
      <c r="D2403" s="243" t="n"/>
      <c r="E2403" s="243" t="n"/>
      <c r="F2403" s="243" t="n"/>
      <c r="G2403" s="243" t="n"/>
      <c r="H2403" s="362" t="n"/>
      <c r="I2403" s="243" t="n"/>
      <c r="J2403" s="243" t="n"/>
      <c r="K2403" s="244" t="n"/>
      <c r="L2403" s="78" t="n"/>
    </row>
    <row r="2404" ht="22" customHeight="1" s="452">
      <c r="A2404" s="359" t="n"/>
      <c r="B2404" s="243" t="n"/>
      <c r="C2404" s="243" t="n"/>
      <c r="D2404" s="243" t="n"/>
      <c r="E2404" s="243" t="n"/>
      <c r="F2404" s="243" t="n"/>
      <c r="G2404" s="243" t="n"/>
      <c r="H2404" s="362" t="n"/>
      <c r="I2404" s="243" t="n"/>
      <c r="J2404" s="243" t="n"/>
      <c r="K2404" s="244" t="n"/>
      <c r="L2404" s="78" t="n"/>
    </row>
    <row r="2405" ht="22" customHeight="1" s="452">
      <c r="A2405" s="359" t="n"/>
      <c r="B2405" s="243" t="n"/>
      <c r="C2405" s="243" t="n"/>
      <c r="D2405" s="243" t="n"/>
      <c r="E2405" s="243" t="n"/>
      <c r="F2405" s="243" t="n"/>
      <c r="G2405" s="243" t="n"/>
      <c r="H2405" s="362" t="n"/>
      <c r="I2405" s="243" t="n"/>
      <c r="J2405" s="243" t="n"/>
      <c r="K2405" s="244" t="n"/>
      <c r="L2405" s="78" t="n"/>
    </row>
    <row r="2406" ht="22" customHeight="1" s="452">
      <c r="A2406" s="359" t="n"/>
      <c r="B2406" s="243" t="n"/>
      <c r="C2406" s="243" t="n"/>
      <c r="D2406" s="243" t="n"/>
      <c r="E2406" s="243" t="n"/>
      <c r="F2406" s="243" t="n"/>
      <c r="G2406" s="243" t="n"/>
      <c r="H2406" s="362" t="n"/>
      <c r="I2406" s="243" t="n"/>
      <c r="J2406" s="243" t="n"/>
      <c r="K2406" s="244" t="n"/>
      <c r="L2406" s="78" t="n"/>
    </row>
    <row r="2407" ht="22" customHeight="1" s="452">
      <c r="A2407" s="359" t="n"/>
      <c r="B2407" s="243" t="n"/>
      <c r="C2407" s="243" t="n"/>
      <c r="D2407" s="243" t="n"/>
      <c r="E2407" s="243" t="n"/>
      <c r="F2407" s="243" t="n"/>
      <c r="G2407" s="243" t="n"/>
      <c r="H2407" s="362" t="n"/>
      <c r="I2407" s="243" t="n"/>
      <c r="J2407" s="243" t="n"/>
      <c r="K2407" s="244" t="n"/>
      <c r="L2407" s="78" t="n"/>
    </row>
    <row r="2408" ht="22" customHeight="1" s="452">
      <c r="A2408" s="359" t="n"/>
      <c r="B2408" s="243" t="n"/>
      <c r="C2408" s="243" t="n"/>
      <c r="D2408" s="243" t="n"/>
      <c r="E2408" s="243" t="n"/>
      <c r="F2408" s="243" t="n"/>
      <c r="G2408" s="243" t="n"/>
      <c r="H2408" s="362" t="n"/>
      <c r="I2408" s="243" t="n"/>
      <c r="J2408" s="243" t="n"/>
      <c r="K2408" s="244" t="n"/>
      <c r="L2408" s="78" t="n"/>
    </row>
    <row r="2409" ht="22" customHeight="1" s="452">
      <c r="A2409" s="359" t="n"/>
      <c r="B2409" s="243" t="n"/>
      <c r="C2409" s="243" t="n"/>
      <c r="D2409" s="243" t="n"/>
      <c r="E2409" s="243" t="n"/>
      <c r="F2409" s="243" t="n"/>
      <c r="G2409" s="243" t="n"/>
      <c r="H2409" s="362" t="n"/>
      <c r="I2409" s="243" t="n"/>
      <c r="J2409" s="243" t="n"/>
      <c r="K2409" s="244" t="n"/>
      <c r="L2409" s="78" t="n"/>
    </row>
    <row r="2410" ht="22" customHeight="1" s="452">
      <c r="A2410" s="359" t="n"/>
      <c r="B2410" s="243" t="n"/>
      <c r="C2410" s="243" t="n"/>
      <c r="D2410" s="243" t="n"/>
      <c r="E2410" s="243" t="n"/>
      <c r="F2410" s="243" t="n"/>
      <c r="G2410" s="243" t="n"/>
      <c r="H2410" s="362" t="n"/>
      <c r="I2410" s="243" t="n"/>
      <c r="J2410" s="243" t="n"/>
      <c r="K2410" s="244" t="n"/>
      <c r="L2410" s="78" t="n"/>
    </row>
    <row r="2411" ht="22" customHeight="1" s="452">
      <c r="A2411" s="359" t="n"/>
      <c r="B2411" s="243" t="n"/>
      <c r="C2411" s="243" t="n"/>
      <c r="D2411" s="243" t="n"/>
      <c r="E2411" s="243" t="n"/>
      <c r="F2411" s="243" t="n"/>
      <c r="G2411" s="243" t="n"/>
      <c r="H2411" s="362" t="n"/>
      <c r="I2411" s="243" t="n"/>
      <c r="J2411" s="243" t="n"/>
      <c r="K2411" s="244" t="n"/>
      <c r="L2411" s="78" t="n"/>
    </row>
    <row r="2412" ht="22" customHeight="1" s="452">
      <c r="A2412" s="359" t="n"/>
      <c r="B2412" s="243" t="n"/>
      <c r="C2412" s="243" t="n"/>
      <c r="D2412" s="243" t="n"/>
      <c r="E2412" s="243" t="n"/>
      <c r="F2412" s="243" t="n"/>
      <c r="G2412" s="243" t="n"/>
      <c r="H2412" s="362" t="n"/>
      <c r="I2412" s="243" t="n"/>
      <c r="J2412" s="243" t="n"/>
      <c r="K2412" s="244" t="n"/>
      <c r="L2412" s="78" t="n"/>
    </row>
    <row r="2413" ht="22" customHeight="1" s="452">
      <c r="A2413" s="359" t="n"/>
      <c r="B2413" s="243" t="n"/>
      <c r="C2413" s="243" t="n"/>
      <c r="D2413" s="243" t="n"/>
      <c r="E2413" s="243" t="n"/>
      <c r="F2413" s="243" t="n"/>
      <c r="G2413" s="243" t="n"/>
      <c r="H2413" s="362" t="n"/>
      <c r="I2413" s="243" t="n"/>
      <c r="J2413" s="243" t="n"/>
      <c r="K2413" s="244" t="n"/>
      <c r="L2413" s="78" t="n"/>
    </row>
    <row r="2414" ht="22" customHeight="1" s="452">
      <c r="A2414" s="359" t="n"/>
      <c r="B2414" s="243" t="n"/>
      <c r="C2414" s="243" t="n"/>
      <c r="D2414" s="243" t="n"/>
      <c r="E2414" s="243" t="n"/>
      <c r="F2414" s="243" t="n"/>
      <c r="G2414" s="243" t="n"/>
      <c r="H2414" s="362" t="n"/>
      <c r="I2414" s="243" t="n"/>
      <c r="J2414" s="243" t="n"/>
      <c r="K2414" s="244" t="n"/>
      <c r="L2414" s="78" t="n"/>
    </row>
    <row r="2415" ht="22" customHeight="1" s="452">
      <c r="A2415" s="359" t="n"/>
      <c r="B2415" s="243" t="n"/>
      <c r="C2415" s="243" t="n"/>
      <c r="D2415" s="243" t="n"/>
      <c r="E2415" s="243" t="n"/>
      <c r="F2415" s="243" t="n"/>
      <c r="G2415" s="243" t="n"/>
      <c r="H2415" s="362" t="n"/>
      <c r="I2415" s="243" t="n"/>
      <c r="J2415" s="243" t="n"/>
      <c r="K2415" s="244" t="n"/>
      <c r="L2415" s="78" t="n"/>
    </row>
    <row r="2416" ht="22" customHeight="1" s="452">
      <c r="A2416" s="359" t="n"/>
      <c r="B2416" s="243" t="n"/>
      <c r="C2416" s="243" t="n"/>
      <c r="D2416" s="243" t="n"/>
      <c r="E2416" s="243" t="n"/>
      <c r="F2416" s="243" t="n"/>
      <c r="G2416" s="243" t="n"/>
      <c r="H2416" s="362" t="n"/>
      <c r="I2416" s="243" t="n"/>
      <c r="J2416" s="243" t="n"/>
      <c r="K2416" s="244" t="n"/>
      <c r="L2416" s="78" t="n"/>
    </row>
    <row r="2417" ht="22" customHeight="1" s="452">
      <c r="A2417" s="359" t="n"/>
      <c r="B2417" s="243" t="n"/>
      <c r="C2417" s="243" t="n"/>
      <c r="D2417" s="243" t="n"/>
      <c r="E2417" s="243" t="n"/>
      <c r="F2417" s="243" t="n"/>
      <c r="G2417" s="243" t="n"/>
      <c r="H2417" s="362" t="n"/>
      <c r="I2417" s="243" t="n"/>
      <c r="J2417" s="243" t="n"/>
      <c r="K2417" s="244" t="n"/>
      <c r="L2417" s="78" t="n"/>
    </row>
    <row r="2418" ht="22" customHeight="1" s="452">
      <c r="A2418" s="359" t="n"/>
      <c r="B2418" s="243" t="n"/>
      <c r="C2418" s="243" t="n"/>
      <c r="D2418" s="243" t="n"/>
      <c r="E2418" s="243" t="n"/>
      <c r="F2418" s="243" t="n"/>
      <c r="G2418" s="243" t="n"/>
      <c r="H2418" s="362" t="n"/>
      <c r="I2418" s="243" t="n"/>
      <c r="J2418" s="243" t="n"/>
      <c r="K2418" s="244" t="n"/>
      <c r="L2418" s="78" t="n"/>
    </row>
    <row r="2419" ht="22" customHeight="1" s="452">
      <c r="A2419" s="359" t="n"/>
      <c r="B2419" s="243" t="n"/>
      <c r="C2419" s="243" t="n"/>
      <c r="D2419" s="243" t="n"/>
      <c r="E2419" s="243" t="n"/>
      <c r="F2419" s="243" t="n"/>
      <c r="G2419" s="243" t="n"/>
      <c r="H2419" s="362" t="n"/>
      <c r="I2419" s="243" t="n"/>
      <c r="J2419" s="243" t="n"/>
      <c r="K2419" s="244" t="n"/>
      <c r="L2419" s="78" t="n"/>
    </row>
    <row r="2420" ht="22" customHeight="1" s="452">
      <c r="A2420" s="359" t="n"/>
      <c r="B2420" s="243" t="n"/>
      <c r="C2420" s="243" t="n"/>
      <c r="D2420" s="243" t="n"/>
      <c r="E2420" s="243" t="n"/>
      <c r="F2420" s="243" t="n"/>
      <c r="G2420" s="243" t="n"/>
      <c r="H2420" s="362" t="n"/>
      <c r="I2420" s="243" t="n"/>
      <c r="J2420" s="243" t="n"/>
      <c r="K2420" s="244" t="n"/>
      <c r="L2420" s="78" t="n"/>
    </row>
    <row r="2421" ht="22" customHeight="1" s="452">
      <c r="A2421" s="359" t="n"/>
      <c r="B2421" s="243" t="n"/>
      <c r="C2421" s="243" t="n"/>
      <c r="D2421" s="243" t="n"/>
      <c r="E2421" s="243" t="n"/>
      <c r="F2421" s="243" t="n"/>
      <c r="G2421" s="243" t="n"/>
      <c r="H2421" s="362" t="n"/>
      <c r="I2421" s="243" t="n"/>
      <c r="J2421" s="243" t="n"/>
      <c r="K2421" s="244" t="n"/>
      <c r="L2421" s="78" t="n"/>
    </row>
    <row r="2422" ht="22" customHeight="1" s="452">
      <c r="A2422" s="359" t="n"/>
      <c r="B2422" s="243" t="n"/>
      <c r="C2422" s="243" t="n"/>
      <c r="D2422" s="243" t="n"/>
      <c r="E2422" s="243" t="n"/>
      <c r="F2422" s="243" t="n"/>
      <c r="G2422" s="243" t="n"/>
      <c r="H2422" s="362" t="n"/>
      <c r="I2422" s="243" t="n"/>
      <c r="J2422" s="243" t="n"/>
      <c r="K2422" s="244" t="n"/>
      <c r="L2422" s="78" t="n"/>
    </row>
    <row r="2423" ht="22" customHeight="1" s="452">
      <c r="A2423" s="359" t="n"/>
      <c r="B2423" s="243" t="n"/>
      <c r="C2423" s="243" t="n"/>
      <c r="D2423" s="243" t="n"/>
      <c r="E2423" s="243" t="n"/>
      <c r="F2423" s="243" t="n"/>
      <c r="G2423" s="243" t="n"/>
      <c r="H2423" s="362" t="n"/>
      <c r="I2423" s="243" t="n"/>
      <c r="J2423" s="243" t="n"/>
      <c r="K2423" s="244" t="n"/>
      <c r="L2423" s="78" t="n"/>
    </row>
    <row r="2424" ht="22" customHeight="1" s="452">
      <c r="A2424" s="359" t="n"/>
      <c r="B2424" s="243" t="n"/>
      <c r="C2424" s="243" t="n"/>
      <c r="D2424" s="243" t="n"/>
      <c r="E2424" s="243" t="n"/>
      <c r="F2424" s="243" t="n"/>
      <c r="G2424" s="243" t="n"/>
      <c r="H2424" s="362" t="n"/>
      <c r="I2424" s="243" t="n"/>
      <c r="J2424" s="243" t="n"/>
      <c r="K2424" s="244" t="n"/>
      <c r="L2424" s="78" t="n"/>
    </row>
    <row r="2425" ht="22" customHeight="1" s="452">
      <c r="A2425" s="359" t="n"/>
      <c r="B2425" s="243" t="n"/>
      <c r="C2425" s="243" t="n"/>
      <c r="D2425" s="243" t="n"/>
      <c r="E2425" s="243" t="n"/>
      <c r="F2425" s="243" t="n"/>
      <c r="G2425" s="243" t="n"/>
      <c r="H2425" s="362" t="n"/>
      <c r="I2425" s="243" t="n"/>
      <c r="J2425" s="243" t="n"/>
      <c r="K2425" s="244" t="n"/>
      <c r="L2425" s="78" t="n"/>
    </row>
    <row r="2426" ht="22" customHeight="1" s="452">
      <c r="A2426" s="359" t="n"/>
      <c r="B2426" s="243" t="n"/>
      <c r="C2426" s="243" t="n"/>
      <c r="D2426" s="243" t="n"/>
      <c r="E2426" s="243" t="n"/>
      <c r="F2426" s="243" t="n"/>
      <c r="G2426" s="243" t="n"/>
      <c r="H2426" s="362" t="n"/>
      <c r="I2426" s="243" t="n"/>
      <c r="J2426" s="243" t="n"/>
      <c r="K2426" s="244" t="n"/>
      <c r="L2426" s="78" t="n"/>
    </row>
    <row r="2427" ht="22" customHeight="1" s="452">
      <c r="A2427" s="359" t="n"/>
      <c r="B2427" s="243" t="n"/>
      <c r="C2427" s="243" t="n"/>
      <c r="D2427" s="243" t="n"/>
      <c r="E2427" s="243" t="n"/>
      <c r="F2427" s="243" t="n"/>
      <c r="G2427" s="243" t="n"/>
      <c r="H2427" s="362" t="n"/>
      <c r="I2427" s="243" t="n"/>
      <c r="J2427" s="243" t="n"/>
      <c r="K2427" s="244" t="n"/>
      <c r="L2427" s="78" t="n"/>
    </row>
    <row r="2428" ht="22" customHeight="1" s="452">
      <c r="A2428" s="359" t="n"/>
      <c r="B2428" s="243" t="n"/>
      <c r="C2428" s="243" t="n"/>
      <c r="D2428" s="243" t="n"/>
      <c r="E2428" s="243" t="n"/>
      <c r="F2428" s="243" t="n"/>
      <c r="G2428" s="243" t="n"/>
      <c r="H2428" s="362" t="n"/>
      <c r="I2428" s="243" t="n"/>
      <c r="J2428" s="243" t="n"/>
      <c r="K2428" s="244" t="n"/>
      <c r="L2428" s="78" t="n"/>
    </row>
    <row r="2429" ht="22" customHeight="1" s="452">
      <c r="A2429" s="359" t="n"/>
      <c r="B2429" s="243" t="n"/>
      <c r="C2429" s="243" t="n"/>
      <c r="D2429" s="243" t="n"/>
      <c r="E2429" s="243" t="n"/>
      <c r="F2429" s="243" t="n"/>
      <c r="G2429" s="243" t="n"/>
      <c r="H2429" s="362" t="n"/>
      <c r="I2429" s="243" t="n"/>
      <c r="J2429" s="243" t="n"/>
      <c r="K2429" s="244" t="n"/>
      <c r="L2429" s="78" t="n"/>
    </row>
    <row r="2430" ht="22" customHeight="1" s="452">
      <c r="A2430" s="359" t="n"/>
      <c r="B2430" s="243" t="n"/>
      <c r="C2430" s="243" t="n"/>
      <c r="D2430" s="243" t="n"/>
      <c r="E2430" s="243" t="n"/>
      <c r="F2430" s="243" t="n"/>
      <c r="G2430" s="243" t="n"/>
      <c r="H2430" s="362" t="n"/>
      <c r="I2430" s="243" t="n"/>
      <c r="J2430" s="243" t="n"/>
      <c r="K2430" s="244" t="n"/>
      <c r="L2430" s="78" t="n"/>
    </row>
    <row r="2431" ht="22" customHeight="1" s="452">
      <c r="A2431" s="359" t="n"/>
      <c r="B2431" s="243" t="n"/>
      <c r="C2431" s="243" t="n"/>
      <c r="D2431" s="243" t="n"/>
      <c r="E2431" s="243" t="n"/>
      <c r="F2431" s="243" t="n"/>
      <c r="G2431" s="243" t="n"/>
      <c r="H2431" s="362" t="n"/>
      <c r="I2431" s="243" t="n"/>
      <c r="J2431" s="243" t="n"/>
      <c r="K2431" s="244" t="n"/>
      <c r="L2431" s="78" t="n"/>
    </row>
    <row r="2432" ht="22" customHeight="1" s="452">
      <c r="A2432" s="359" t="n"/>
      <c r="B2432" s="243" t="n"/>
      <c r="C2432" s="243" t="n"/>
      <c r="D2432" s="243" t="n"/>
      <c r="E2432" s="243" t="n"/>
      <c r="F2432" s="243" t="n"/>
      <c r="G2432" s="243" t="n"/>
      <c r="H2432" s="362" t="n"/>
      <c r="I2432" s="243" t="n"/>
      <c r="J2432" s="243" t="n"/>
      <c r="K2432" s="244" t="n"/>
      <c r="L2432" s="78" t="n"/>
    </row>
    <row r="2433" ht="22" customHeight="1" s="452">
      <c r="A2433" s="359" t="n"/>
      <c r="B2433" s="243" t="n"/>
      <c r="C2433" s="243" t="n"/>
      <c r="D2433" s="243" t="n"/>
      <c r="E2433" s="243" t="n"/>
      <c r="F2433" s="243" t="n"/>
      <c r="G2433" s="243" t="n"/>
      <c r="H2433" s="362" t="n"/>
      <c r="I2433" s="243" t="n"/>
      <c r="J2433" s="243" t="n"/>
      <c r="K2433" s="244" t="n"/>
      <c r="L2433" s="78" t="n"/>
    </row>
    <row r="2434" ht="22" customHeight="1" s="452">
      <c r="A2434" s="359" t="n"/>
      <c r="B2434" s="243" t="n"/>
      <c r="C2434" s="243" t="n"/>
      <c r="D2434" s="243" t="n"/>
      <c r="E2434" s="243" t="n"/>
      <c r="F2434" s="243" t="n"/>
      <c r="G2434" s="243" t="n"/>
      <c r="H2434" s="362" t="n"/>
      <c r="I2434" s="243" t="n"/>
      <c r="J2434" s="243" t="n"/>
      <c r="K2434" s="244" t="n"/>
      <c r="L2434" s="78" t="n"/>
    </row>
    <row r="2435" ht="22" customHeight="1" s="452">
      <c r="A2435" s="359" t="n"/>
      <c r="B2435" s="243" t="n"/>
      <c r="C2435" s="243" t="n"/>
      <c r="D2435" s="243" t="n"/>
      <c r="E2435" s="243" t="n"/>
      <c r="F2435" s="243" t="n"/>
      <c r="G2435" s="243" t="n"/>
      <c r="H2435" s="362" t="n"/>
      <c r="I2435" s="243" t="n"/>
      <c r="J2435" s="243" t="n"/>
      <c r="K2435" s="244" t="n"/>
      <c r="L2435" s="78" t="n"/>
    </row>
    <row r="2436" ht="22" customHeight="1" s="452">
      <c r="A2436" s="359" t="n"/>
      <c r="B2436" s="243" t="n"/>
      <c r="C2436" s="243" t="n"/>
      <c r="D2436" s="243" t="n"/>
      <c r="E2436" s="243" t="n"/>
      <c r="F2436" s="243" t="n"/>
      <c r="G2436" s="243" t="n"/>
      <c r="H2436" s="362" t="n"/>
      <c r="I2436" s="243" t="n"/>
      <c r="J2436" s="243" t="n"/>
      <c r="K2436" s="244" t="n"/>
      <c r="L2436" s="78" t="n"/>
    </row>
    <row r="2437" ht="22" customHeight="1" s="452">
      <c r="A2437" s="359" t="n"/>
      <c r="B2437" s="243" t="n"/>
      <c r="C2437" s="243" t="n"/>
      <c r="D2437" s="243" t="n"/>
      <c r="E2437" s="243" t="n"/>
      <c r="F2437" s="243" t="n"/>
      <c r="G2437" s="243" t="n"/>
      <c r="H2437" s="362" t="n"/>
      <c r="I2437" s="243" t="n"/>
      <c r="J2437" s="243" t="n"/>
      <c r="K2437" s="244" t="n"/>
      <c r="L2437" s="78" t="n"/>
    </row>
    <row r="2438" ht="22" customHeight="1" s="452">
      <c r="A2438" s="359" t="n"/>
      <c r="B2438" s="243" t="n"/>
      <c r="C2438" s="243" t="n"/>
      <c r="D2438" s="243" t="n"/>
      <c r="E2438" s="243" t="n"/>
      <c r="F2438" s="243" t="n"/>
      <c r="G2438" s="243" t="n"/>
      <c r="H2438" s="362" t="n"/>
      <c r="I2438" s="243" t="n"/>
      <c r="J2438" s="243" t="n"/>
      <c r="K2438" s="244" t="n"/>
      <c r="L2438" s="78" t="n"/>
    </row>
    <row r="2439" ht="22" customHeight="1" s="452">
      <c r="A2439" s="359" t="n"/>
      <c r="B2439" s="243" t="n"/>
      <c r="C2439" s="243" t="n"/>
      <c r="D2439" s="243" t="n"/>
      <c r="E2439" s="243" t="n"/>
      <c r="F2439" s="243" t="n"/>
      <c r="G2439" s="243" t="n"/>
      <c r="H2439" s="362" t="n"/>
      <c r="I2439" s="243" t="n"/>
      <c r="J2439" s="243" t="n"/>
      <c r="K2439" s="244" t="n"/>
      <c r="L2439" s="78" t="n"/>
    </row>
    <row r="2440" ht="22" customHeight="1" s="452">
      <c r="A2440" s="359" t="n"/>
      <c r="B2440" s="243" t="n"/>
      <c r="C2440" s="243" t="n"/>
      <c r="D2440" s="243" t="n"/>
      <c r="E2440" s="243" t="n"/>
      <c r="F2440" s="243" t="n"/>
      <c r="G2440" s="243" t="n"/>
      <c r="H2440" s="362" t="n"/>
      <c r="I2440" s="243" t="n"/>
      <c r="J2440" s="243" t="n"/>
      <c r="K2440" s="244" t="n"/>
      <c r="L2440" s="78" t="n"/>
    </row>
    <row r="2441" ht="22" customHeight="1" s="452">
      <c r="A2441" s="359" t="n"/>
      <c r="B2441" s="243" t="n"/>
      <c r="C2441" s="243" t="n"/>
      <c r="D2441" s="243" t="n"/>
      <c r="E2441" s="243" t="n"/>
      <c r="F2441" s="243" t="n"/>
      <c r="G2441" s="243" t="n"/>
      <c r="H2441" s="362" t="n"/>
      <c r="I2441" s="243" t="n"/>
      <c r="J2441" s="243" t="n"/>
      <c r="K2441" s="244" t="n"/>
      <c r="L2441" s="78" t="n"/>
    </row>
    <row r="2442" ht="22" customHeight="1" s="452">
      <c r="A2442" s="359" t="n"/>
      <c r="B2442" s="243" t="n"/>
      <c r="C2442" s="243" t="n"/>
      <c r="D2442" s="243" t="n"/>
      <c r="E2442" s="243" t="n"/>
      <c r="F2442" s="243" t="n"/>
      <c r="G2442" s="243" t="n"/>
      <c r="H2442" s="362" t="n"/>
      <c r="I2442" s="243" t="n"/>
      <c r="J2442" s="243" t="n"/>
      <c r="K2442" s="244" t="n"/>
      <c r="L2442" s="78" t="n"/>
    </row>
    <row r="2443" ht="22" customHeight="1" s="452">
      <c r="A2443" s="359" t="n"/>
      <c r="B2443" s="243" t="n"/>
      <c r="C2443" s="243" t="n"/>
      <c r="D2443" s="243" t="n"/>
      <c r="E2443" s="243" t="n"/>
      <c r="F2443" s="243" t="n"/>
      <c r="G2443" s="243" t="n"/>
      <c r="H2443" s="362" t="n"/>
      <c r="I2443" s="243" t="n"/>
      <c r="J2443" s="243" t="n"/>
      <c r="K2443" s="244" t="n"/>
      <c r="L2443" s="78" t="n"/>
    </row>
    <row r="2444" ht="22" customHeight="1" s="452">
      <c r="A2444" s="359" t="n"/>
      <c r="B2444" s="243" t="n"/>
      <c r="C2444" s="243" t="n"/>
      <c r="D2444" s="243" t="n"/>
      <c r="E2444" s="243" t="n"/>
      <c r="F2444" s="243" t="n"/>
      <c r="G2444" s="243" t="n"/>
      <c r="H2444" s="362" t="n"/>
      <c r="I2444" s="243" t="n"/>
      <c r="J2444" s="243" t="n"/>
      <c r="K2444" s="244" t="n"/>
      <c r="L2444" s="78" t="n"/>
    </row>
    <row r="2445" ht="22" customHeight="1" s="452">
      <c r="A2445" s="359" t="n"/>
      <c r="B2445" s="243" t="n"/>
      <c r="C2445" s="243" t="n"/>
      <c r="D2445" s="243" t="n"/>
      <c r="E2445" s="243" t="n"/>
      <c r="F2445" s="243" t="n"/>
      <c r="G2445" s="243" t="n"/>
      <c r="H2445" s="362" t="n"/>
      <c r="I2445" s="243" t="n"/>
      <c r="J2445" s="243" t="n"/>
      <c r="K2445" s="244" t="n"/>
      <c r="L2445" s="78" t="n"/>
    </row>
    <row r="2446" ht="22" customHeight="1" s="452">
      <c r="A2446" s="359" t="n"/>
      <c r="B2446" s="243" t="n"/>
      <c r="C2446" s="243" t="n"/>
      <c r="D2446" s="243" t="n"/>
      <c r="E2446" s="243" t="n"/>
      <c r="F2446" s="243" t="n"/>
      <c r="G2446" s="243" t="n"/>
      <c r="H2446" s="362" t="n"/>
      <c r="I2446" s="243" t="n"/>
      <c r="J2446" s="243" t="n"/>
      <c r="K2446" s="244" t="n"/>
      <c r="L2446" s="78" t="n"/>
    </row>
    <row r="2447" ht="22" customHeight="1" s="452">
      <c r="A2447" s="359" t="n"/>
      <c r="B2447" s="243" t="n"/>
      <c r="C2447" s="243" t="n"/>
      <c r="D2447" s="243" t="n"/>
      <c r="E2447" s="243" t="n"/>
      <c r="F2447" s="243" t="n"/>
      <c r="G2447" s="243" t="n"/>
      <c r="H2447" s="362" t="n"/>
      <c r="I2447" s="243" t="n"/>
      <c r="J2447" s="243" t="n"/>
      <c r="K2447" s="244" t="n"/>
      <c r="L2447" s="78" t="n"/>
    </row>
    <row r="2448" ht="22" customHeight="1" s="452">
      <c r="A2448" s="359" t="n"/>
      <c r="B2448" s="243" t="n"/>
      <c r="C2448" s="243" t="n"/>
      <c r="D2448" s="243" t="n"/>
      <c r="E2448" s="243" t="n"/>
      <c r="F2448" s="243" t="n"/>
      <c r="G2448" s="243" t="n"/>
      <c r="H2448" s="362" t="n"/>
      <c r="I2448" s="243" t="n"/>
      <c r="J2448" s="243" t="n"/>
      <c r="K2448" s="244" t="n"/>
      <c r="L2448" s="78" t="n"/>
    </row>
    <row r="2449" ht="22" customHeight="1" s="452">
      <c r="A2449" s="359" t="n"/>
      <c r="B2449" s="243" t="n"/>
      <c r="C2449" s="243" t="n"/>
      <c r="D2449" s="243" t="n"/>
      <c r="E2449" s="243" t="n"/>
      <c r="F2449" s="243" t="n"/>
      <c r="G2449" s="243" t="n"/>
      <c r="H2449" s="362" t="n"/>
      <c r="I2449" s="243" t="n"/>
      <c r="J2449" s="243" t="n"/>
      <c r="K2449" s="244" t="n"/>
      <c r="L2449" s="78" t="n"/>
    </row>
    <row r="2450" ht="22" customHeight="1" s="452">
      <c r="A2450" s="359" t="n"/>
      <c r="B2450" s="243" t="n"/>
      <c r="C2450" s="243" t="n"/>
      <c r="D2450" s="243" t="n"/>
      <c r="E2450" s="243" t="n"/>
      <c r="F2450" s="243" t="n"/>
      <c r="G2450" s="243" t="n"/>
      <c r="H2450" s="362" t="n"/>
      <c r="I2450" s="243" t="n"/>
      <c r="J2450" s="243" t="n"/>
      <c r="K2450" s="244" t="n"/>
      <c r="L2450" s="78" t="n"/>
    </row>
    <row r="2451" ht="22" customHeight="1" s="452">
      <c r="A2451" s="359" t="n"/>
      <c r="B2451" s="243" t="n"/>
      <c r="C2451" s="243" t="n"/>
      <c r="D2451" s="243" t="n"/>
      <c r="E2451" s="243" t="n"/>
      <c r="F2451" s="243" t="n"/>
      <c r="G2451" s="243" t="n"/>
      <c r="H2451" s="362" t="n"/>
      <c r="I2451" s="243" t="n"/>
      <c r="J2451" s="243" t="n"/>
      <c r="K2451" s="244" t="n"/>
      <c r="L2451" s="78" t="n"/>
    </row>
    <row r="2452" ht="22" customHeight="1" s="452">
      <c r="A2452" s="359" t="n"/>
      <c r="B2452" s="243" t="n"/>
      <c r="C2452" s="243" t="n"/>
      <c r="D2452" s="243" t="n"/>
      <c r="E2452" s="243" t="n"/>
      <c r="F2452" s="243" t="n"/>
      <c r="G2452" s="243" t="n"/>
      <c r="H2452" s="362" t="n"/>
      <c r="I2452" s="243" t="n"/>
      <c r="J2452" s="243" t="n"/>
      <c r="K2452" s="244" t="n"/>
      <c r="L2452" s="78" t="n"/>
    </row>
    <row r="2453" ht="22" customHeight="1" s="452">
      <c r="A2453" s="359" t="n"/>
      <c r="B2453" s="243" t="n"/>
      <c r="C2453" s="243" t="n"/>
      <c r="D2453" s="243" t="n"/>
      <c r="E2453" s="243" t="n"/>
      <c r="F2453" s="243" t="n"/>
      <c r="G2453" s="243" t="n"/>
      <c r="H2453" s="362" t="n"/>
      <c r="I2453" s="243" t="n"/>
      <c r="J2453" s="243" t="n"/>
      <c r="K2453" s="244" t="n"/>
      <c r="L2453" s="78" t="n"/>
    </row>
    <row r="2454" ht="22" customHeight="1" s="452">
      <c r="A2454" s="359" t="n"/>
      <c r="B2454" s="243" t="n"/>
      <c r="C2454" s="243" t="n"/>
      <c r="D2454" s="243" t="n"/>
      <c r="E2454" s="243" t="n"/>
      <c r="F2454" s="243" t="n"/>
      <c r="G2454" s="243" t="n"/>
      <c r="H2454" s="362" t="n"/>
      <c r="I2454" s="243" t="n"/>
      <c r="J2454" s="243" t="n"/>
      <c r="K2454" s="244" t="n"/>
      <c r="L2454" s="78" t="n"/>
    </row>
    <row r="2455" ht="22" customHeight="1" s="452">
      <c r="A2455" s="359" t="n"/>
      <c r="B2455" s="243" t="n"/>
      <c r="C2455" s="243" t="n"/>
      <c r="D2455" s="243" t="n"/>
      <c r="E2455" s="243" t="n"/>
      <c r="F2455" s="243" t="n"/>
      <c r="G2455" s="243" t="n"/>
      <c r="H2455" s="362" t="n"/>
      <c r="I2455" s="243" t="n"/>
      <c r="J2455" s="243" t="n"/>
      <c r="K2455" s="244" t="n"/>
      <c r="L2455" s="78" t="n"/>
    </row>
    <row r="2456" ht="22" customHeight="1" s="452">
      <c r="A2456" s="359" t="n"/>
      <c r="B2456" s="243" t="n"/>
      <c r="C2456" s="243" t="n"/>
      <c r="D2456" s="243" t="n"/>
      <c r="E2456" s="243" t="n"/>
      <c r="F2456" s="243" t="n"/>
      <c r="G2456" s="243" t="n"/>
      <c r="H2456" s="362" t="n"/>
      <c r="I2456" s="243" t="n"/>
      <c r="J2456" s="243" t="n"/>
      <c r="K2456" s="244" t="n"/>
      <c r="L2456" s="78" t="n"/>
    </row>
    <row r="2457" ht="22" customHeight="1" s="452">
      <c r="A2457" s="359" t="n"/>
      <c r="B2457" s="243" t="n"/>
      <c r="C2457" s="243" t="n"/>
      <c r="D2457" s="243" t="n"/>
      <c r="E2457" s="243" t="n"/>
      <c r="F2457" s="243" t="n"/>
      <c r="G2457" s="243" t="n"/>
      <c r="H2457" s="362" t="n"/>
      <c r="I2457" s="243" t="n"/>
      <c r="J2457" s="243" t="n"/>
      <c r="K2457" s="244" t="n"/>
      <c r="L2457" s="78" t="n"/>
    </row>
    <row r="2458" ht="22" customHeight="1" s="452">
      <c r="A2458" s="359" t="n"/>
      <c r="B2458" s="243" t="n"/>
      <c r="C2458" s="243" t="n"/>
      <c r="D2458" s="243" t="n"/>
      <c r="E2458" s="243" t="n"/>
      <c r="F2458" s="243" t="n"/>
      <c r="G2458" s="243" t="n"/>
      <c r="H2458" s="362" t="n"/>
      <c r="I2458" s="243" t="n"/>
      <c r="J2458" s="243" t="n"/>
      <c r="K2458" s="244" t="n"/>
      <c r="L2458" s="78" t="n"/>
    </row>
    <row r="2459" ht="22" customHeight="1" s="452">
      <c r="A2459" s="359" t="n"/>
      <c r="B2459" s="243" t="n"/>
      <c r="C2459" s="243" t="n"/>
      <c r="D2459" s="243" t="n"/>
      <c r="E2459" s="243" t="n"/>
      <c r="F2459" s="243" t="n"/>
      <c r="G2459" s="243" t="n"/>
      <c r="H2459" s="362" t="n"/>
      <c r="I2459" s="243" t="n"/>
      <c r="J2459" s="243" t="n"/>
      <c r="K2459" s="244" t="n"/>
      <c r="L2459" s="78" t="n"/>
    </row>
    <row r="2460" ht="22" customHeight="1" s="452">
      <c r="A2460" s="359" t="n"/>
      <c r="B2460" s="243" t="n"/>
      <c r="C2460" s="243" t="n"/>
      <c r="D2460" s="243" t="n"/>
      <c r="E2460" s="243" t="n"/>
      <c r="F2460" s="243" t="n"/>
      <c r="G2460" s="243" t="n"/>
      <c r="H2460" s="362" t="n"/>
      <c r="I2460" s="243" t="n"/>
      <c r="J2460" s="243" t="n"/>
      <c r="K2460" s="244" t="n"/>
      <c r="L2460" s="78" t="n"/>
    </row>
    <row r="2461" ht="22" customHeight="1" s="452">
      <c r="A2461" s="359" t="n"/>
      <c r="B2461" s="243" t="n"/>
      <c r="C2461" s="243" t="n"/>
      <c r="D2461" s="243" t="n"/>
      <c r="E2461" s="243" t="n"/>
      <c r="F2461" s="243" t="n"/>
      <c r="G2461" s="243" t="n"/>
      <c r="H2461" s="362" t="n"/>
      <c r="I2461" s="243" t="n"/>
      <c r="J2461" s="243" t="n"/>
      <c r="K2461" s="244" t="n"/>
      <c r="L2461" s="78" t="n"/>
    </row>
    <row r="2462" ht="22" customHeight="1" s="452">
      <c r="A2462" s="359" t="n"/>
      <c r="B2462" s="243" t="n"/>
      <c r="C2462" s="243" t="n"/>
      <c r="D2462" s="243" t="n"/>
      <c r="E2462" s="243" t="n"/>
      <c r="F2462" s="243" t="n"/>
      <c r="G2462" s="243" t="n"/>
      <c r="H2462" s="362" t="n"/>
      <c r="I2462" s="243" t="n"/>
      <c r="J2462" s="243" t="n"/>
      <c r="K2462" s="244" t="n"/>
      <c r="L2462" s="78" t="n"/>
    </row>
    <row r="2463" ht="22" customHeight="1" s="452">
      <c r="A2463" s="359" t="n"/>
      <c r="B2463" s="243" t="n"/>
      <c r="C2463" s="243" t="n"/>
      <c r="D2463" s="243" t="n"/>
      <c r="E2463" s="243" t="n"/>
      <c r="F2463" s="243" t="n"/>
      <c r="G2463" s="243" t="n"/>
      <c r="H2463" s="362" t="n"/>
      <c r="I2463" s="243" t="n"/>
      <c r="J2463" s="243" t="n"/>
      <c r="K2463" s="244" t="n"/>
      <c r="L2463" s="78" t="n"/>
    </row>
    <row r="2464" ht="22" customHeight="1" s="452">
      <c r="A2464" s="359" t="n"/>
      <c r="B2464" s="243" t="n"/>
      <c r="C2464" s="243" t="n"/>
      <c r="D2464" s="243" t="n"/>
      <c r="E2464" s="243" t="n"/>
      <c r="F2464" s="243" t="n"/>
      <c r="G2464" s="243" t="n"/>
      <c r="H2464" s="362" t="n"/>
      <c r="I2464" s="243" t="n"/>
      <c r="J2464" s="243" t="n"/>
      <c r="K2464" s="244" t="n"/>
      <c r="L2464" s="78" t="n"/>
    </row>
    <row r="2465" ht="22" customHeight="1" s="452">
      <c r="A2465" s="359" t="n"/>
      <c r="B2465" s="243" t="n"/>
      <c r="C2465" s="243" t="n"/>
      <c r="D2465" s="243" t="n"/>
      <c r="E2465" s="243" t="n"/>
      <c r="F2465" s="243" t="n"/>
      <c r="G2465" s="243" t="n"/>
      <c r="H2465" s="362" t="n"/>
      <c r="I2465" s="243" t="n"/>
      <c r="J2465" s="243" t="n"/>
      <c r="K2465" s="244" t="n"/>
      <c r="L2465" s="78" t="n"/>
    </row>
    <row r="2466" ht="22" customHeight="1" s="452">
      <c r="A2466" s="359" t="n"/>
      <c r="B2466" s="243" t="n"/>
      <c r="C2466" s="243" t="n"/>
      <c r="D2466" s="243" t="n"/>
      <c r="E2466" s="243" t="n"/>
      <c r="F2466" s="243" t="n"/>
      <c r="G2466" s="243" t="n"/>
      <c r="H2466" s="362" t="n"/>
      <c r="I2466" s="243" t="n"/>
      <c r="J2466" s="243" t="n"/>
      <c r="K2466" s="244" t="n"/>
      <c r="L2466" s="78" t="n"/>
    </row>
    <row r="2467" ht="22" customHeight="1" s="452">
      <c r="A2467" s="359" t="n"/>
      <c r="B2467" s="243" t="n"/>
      <c r="C2467" s="243" t="n"/>
      <c r="D2467" s="243" t="n"/>
      <c r="E2467" s="243" t="n"/>
      <c r="F2467" s="243" t="n"/>
      <c r="G2467" s="243" t="n"/>
      <c r="H2467" s="362" t="n"/>
      <c r="I2467" s="243" t="n"/>
      <c r="J2467" s="243" t="n"/>
      <c r="K2467" s="244" t="n"/>
      <c r="L2467" s="78" t="n"/>
    </row>
    <row r="2468" ht="22" customHeight="1" s="452">
      <c r="A2468" s="359" t="n"/>
      <c r="B2468" s="243" t="n"/>
      <c r="C2468" s="243" t="n"/>
      <c r="D2468" s="243" t="n"/>
      <c r="E2468" s="243" t="n"/>
      <c r="F2468" s="243" t="n"/>
      <c r="G2468" s="243" t="n"/>
      <c r="H2468" s="362" t="n"/>
      <c r="I2468" s="243" t="n"/>
      <c r="J2468" s="243" t="n"/>
      <c r="K2468" s="244" t="n"/>
      <c r="L2468" s="78" t="n"/>
    </row>
    <row r="2469" ht="22" customHeight="1" s="452">
      <c r="A2469" s="359" t="n"/>
      <c r="B2469" s="243" t="n"/>
      <c r="C2469" s="243" t="n"/>
      <c r="D2469" s="243" t="n"/>
      <c r="E2469" s="243" t="n"/>
      <c r="F2469" s="243" t="n"/>
      <c r="G2469" s="243" t="n"/>
      <c r="H2469" s="362" t="n"/>
      <c r="I2469" s="243" t="n"/>
      <c r="J2469" s="243" t="n"/>
      <c r="K2469" s="244" t="n"/>
      <c r="L2469" s="78" t="n"/>
    </row>
    <row r="2470" ht="22" customHeight="1" s="452">
      <c r="A2470" s="359" t="n"/>
      <c r="B2470" s="243" t="n"/>
      <c r="C2470" s="243" t="n"/>
      <c r="D2470" s="243" t="n"/>
      <c r="E2470" s="243" t="n"/>
      <c r="F2470" s="243" t="n"/>
      <c r="G2470" s="243" t="n"/>
      <c r="H2470" s="362" t="n"/>
      <c r="I2470" s="243" t="n"/>
      <c r="J2470" s="243" t="n"/>
      <c r="K2470" s="244" t="n"/>
      <c r="L2470" s="78" t="n"/>
    </row>
    <row r="2471" ht="22" customHeight="1" s="452">
      <c r="A2471" s="359" t="n"/>
      <c r="B2471" s="243" t="n"/>
      <c r="C2471" s="243" t="n"/>
      <c r="D2471" s="243" t="n"/>
      <c r="E2471" s="243" t="n"/>
      <c r="F2471" s="243" t="n"/>
      <c r="G2471" s="243" t="n"/>
      <c r="H2471" s="362" t="n"/>
      <c r="I2471" s="243" t="n"/>
      <c r="J2471" s="243" t="n"/>
      <c r="K2471" s="244" t="n"/>
      <c r="L2471" s="78" t="n"/>
    </row>
    <row r="2472" ht="22" customHeight="1" s="452">
      <c r="A2472" s="359" t="n"/>
      <c r="B2472" s="243" t="n"/>
      <c r="C2472" s="243" t="n"/>
      <c r="D2472" s="243" t="n"/>
      <c r="E2472" s="243" t="n"/>
      <c r="F2472" s="243" t="n"/>
      <c r="G2472" s="243" t="n"/>
      <c r="H2472" s="362" t="n"/>
      <c r="I2472" s="243" t="n"/>
      <c r="J2472" s="243" t="n"/>
      <c r="K2472" s="244" t="n"/>
      <c r="L2472" s="78" t="n"/>
    </row>
    <row r="2473" ht="22" customHeight="1" s="452">
      <c r="A2473" s="359" t="n"/>
      <c r="B2473" s="243" t="n"/>
      <c r="C2473" s="243" t="n"/>
      <c r="D2473" s="243" t="n"/>
      <c r="E2473" s="243" t="n"/>
      <c r="F2473" s="243" t="n"/>
      <c r="G2473" s="243" t="n"/>
      <c r="H2473" s="362" t="n"/>
      <c r="I2473" s="243" t="n"/>
      <c r="J2473" s="243" t="n"/>
      <c r="K2473" s="244" t="n"/>
      <c r="L2473" s="78" t="n"/>
    </row>
    <row r="2474" ht="22" customHeight="1" s="452">
      <c r="A2474" s="359" t="n"/>
      <c r="B2474" s="243" t="n"/>
      <c r="C2474" s="243" t="n"/>
      <c r="D2474" s="243" t="n"/>
      <c r="E2474" s="243" t="n"/>
      <c r="F2474" s="243" t="n"/>
      <c r="G2474" s="243" t="n"/>
      <c r="H2474" s="362" t="n"/>
      <c r="I2474" s="243" t="n"/>
      <c r="J2474" s="243" t="n"/>
      <c r="K2474" s="244" t="n"/>
      <c r="L2474" s="78" t="n"/>
    </row>
    <row r="2475" ht="22" customHeight="1" s="452">
      <c r="A2475" s="359" t="n"/>
      <c r="B2475" s="243" t="n"/>
      <c r="C2475" s="243" t="n"/>
      <c r="D2475" s="243" t="n"/>
      <c r="E2475" s="243" t="n"/>
      <c r="F2475" s="243" t="n"/>
      <c r="G2475" s="243" t="n"/>
      <c r="H2475" s="362" t="n"/>
      <c r="I2475" s="243" t="n"/>
      <c r="J2475" s="243" t="n"/>
      <c r="K2475" s="244" t="n"/>
      <c r="L2475" s="78" t="n"/>
    </row>
    <row r="2476" ht="22" customHeight="1" s="452">
      <c r="A2476" s="359" t="n"/>
      <c r="B2476" s="243" t="n"/>
      <c r="C2476" s="243" t="n"/>
      <c r="D2476" s="243" t="n"/>
      <c r="E2476" s="243" t="n"/>
      <c r="F2476" s="243" t="n"/>
      <c r="G2476" s="243" t="n"/>
      <c r="H2476" s="362" t="n"/>
      <c r="I2476" s="243" t="n"/>
      <c r="J2476" s="243" t="n"/>
      <c r="K2476" s="244" t="n"/>
      <c r="L2476" s="78" t="n"/>
    </row>
    <row r="2477" ht="22" customHeight="1" s="452">
      <c r="A2477" s="359" t="n"/>
      <c r="B2477" s="243" t="n"/>
      <c r="C2477" s="243" t="n"/>
      <c r="D2477" s="243" t="n"/>
      <c r="E2477" s="243" t="n"/>
      <c r="F2477" s="243" t="n"/>
      <c r="G2477" s="243" t="n"/>
      <c r="H2477" s="362" t="n"/>
      <c r="I2477" s="243" t="n"/>
      <c r="J2477" s="243" t="n"/>
      <c r="K2477" s="244" t="n"/>
      <c r="L2477" s="78" t="n"/>
    </row>
    <row r="2478" ht="22" customHeight="1" s="452">
      <c r="A2478" s="359" t="n"/>
      <c r="B2478" s="243" t="n"/>
      <c r="C2478" s="243" t="n"/>
      <c r="D2478" s="243" t="n"/>
      <c r="E2478" s="243" t="n"/>
      <c r="F2478" s="243" t="n"/>
      <c r="G2478" s="243" t="n"/>
      <c r="H2478" s="362" t="n"/>
      <c r="I2478" s="243" t="n"/>
      <c r="J2478" s="243" t="n"/>
      <c r="K2478" s="244" t="n"/>
      <c r="L2478" s="78" t="n"/>
    </row>
    <row r="2479" ht="22" customHeight="1" s="452">
      <c r="A2479" s="359" t="n"/>
      <c r="B2479" s="243" t="n"/>
      <c r="C2479" s="243" t="n"/>
      <c r="D2479" s="243" t="n"/>
      <c r="E2479" s="243" t="n"/>
      <c r="F2479" s="243" t="n"/>
      <c r="G2479" s="243" t="n"/>
      <c r="H2479" s="362" t="n"/>
      <c r="I2479" s="243" t="n"/>
      <c r="J2479" s="243" t="n"/>
      <c r="K2479" s="244" t="n"/>
      <c r="L2479" s="78" t="n"/>
    </row>
    <row r="2480" ht="22" customHeight="1" s="452">
      <c r="A2480" s="359" t="n"/>
      <c r="B2480" s="243" t="n"/>
      <c r="C2480" s="243" t="n"/>
      <c r="D2480" s="243" t="n"/>
      <c r="E2480" s="243" t="n"/>
      <c r="F2480" s="243" t="n"/>
      <c r="G2480" s="243" t="n"/>
      <c r="H2480" s="362" t="n"/>
      <c r="I2480" s="243" t="n"/>
      <c r="J2480" s="243" t="n"/>
      <c r="K2480" s="244" t="n"/>
      <c r="L2480" s="78" t="n"/>
    </row>
    <row r="2481" ht="22" customHeight="1" s="452">
      <c r="A2481" s="359" t="n"/>
      <c r="B2481" s="243" t="n"/>
      <c r="C2481" s="243" t="n"/>
      <c r="D2481" s="243" t="n"/>
      <c r="E2481" s="243" t="n"/>
      <c r="F2481" s="243" t="n"/>
      <c r="G2481" s="243" t="n"/>
      <c r="H2481" s="362" t="n"/>
      <c r="I2481" s="243" t="n"/>
      <c r="J2481" s="243" t="n"/>
      <c r="K2481" s="244" t="n"/>
      <c r="L2481" s="78" t="n"/>
    </row>
    <row r="2482" ht="22" customHeight="1" s="452">
      <c r="A2482" s="359" t="n"/>
      <c r="B2482" s="243" t="n"/>
      <c r="C2482" s="243" t="n"/>
      <c r="D2482" s="243" t="n"/>
      <c r="E2482" s="243" t="n"/>
      <c r="F2482" s="243" t="n"/>
      <c r="G2482" s="243" t="n"/>
      <c r="H2482" s="362" t="n"/>
      <c r="I2482" s="243" t="n"/>
      <c r="J2482" s="243" t="n"/>
      <c r="K2482" s="244" t="n"/>
      <c r="L2482" s="78" t="n"/>
    </row>
    <row r="2483" ht="22" customHeight="1" s="452">
      <c r="A2483" s="359" t="n"/>
      <c r="B2483" s="243" t="n"/>
      <c r="C2483" s="243" t="n"/>
      <c r="D2483" s="243" t="n"/>
      <c r="E2483" s="243" t="n"/>
      <c r="F2483" s="243" t="n"/>
      <c r="G2483" s="243" t="n"/>
      <c r="H2483" s="362" t="n"/>
      <c r="I2483" s="243" t="n"/>
      <c r="J2483" s="243" t="n"/>
      <c r="K2483" s="244" t="n"/>
      <c r="L2483" s="78" t="n"/>
    </row>
    <row r="2484" ht="22" customHeight="1" s="452">
      <c r="A2484" s="359" t="n"/>
      <c r="B2484" s="243" t="n"/>
      <c r="C2484" s="243" t="n"/>
      <c r="D2484" s="243" t="n"/>
      <c r="E2484" s="243" t="n"/>
      <c r="F2484" s="243" t="n"/>
      <c r="G2484" s="243" t="n"/>
      <c r="H2484" s="362" t="n"/>
      <c r="I2484" s="243" t="n"/>
      <c r="J2484" s="243" t="n"/>
      <c r="K2484" s="244" t="n"/>
      <c r="L2484" s="78" t="n"/>
    </row>
    <row r="2485" ht="22" customHeight="1" s="452">
      <c r="A2485" s="359" t="n"/>
      <c r="B2485" s="243" t="n"/>
      <c r="C2485" s="243" t="n"/>
      <c r="D2485" s="243" t="n"/>
      <c r="E2485" s="243" t="n"/>
      <c r="F2485" s="243" t="n"/>
      <c r="G2485" s="243" t="n"/>
      <c r="H2485" s="362" t="n"/>
      <c r="I2485" s="243" t="n"/>
      <c r="J2485" s="243" t="n"/>
      <c r="K2485" s="244" t="n"/>
      <c r="L2485" s="78" t="n"/>
    </row>
    <row r="2486" ht="22" customHeight="1" s="452">
      <c r="A2486" s="359" t="n"/>
      <c r="B2486" s="243" t="n"/>
      <c r="C2486" s="243" t="n"/>
      <c r="D2486" s="243" t="n"/>
      <c r="E2486" s="243" t="n"/>
      <c r="F2486" s="243" t="n"/>
      <c r="G2486" s="243" t="n"/>
      <c r="H2486" s="362" t="n"/>
      <c r="I2486" s="243" t="n"/>
      <c r="J2486" s="243" t="n"/>
      <c r="K2486" s="244" t="n"/>
      <c r="L2486" s="78" t="n"/>
    </row>
    <row r="2487" ht="22" customHeight="1" s="452">
      <c r="A2487" s="359" t="n"/>
      <c r="B2487" s="243" t="n"/>
      <c r="C2487" s="243" t="n"/>
      <c r="D2487" s="243" t="n"/>
      <c r="E2487" s="243" t="n"/>
      <c r="F2487" s="243" t="n"/>
      <c r="G2487" s="243" t="n"/>
      <c r="H2487" s="362" t="n"/>
      <c r="I2487" s="243" t="n"/>
      <c r="J2487" s="243" t="n"/>
      <c r="K2487" s="244" t="n"/>
      <c r="L2487" s="78" t="n"/>
    </row>
    <row r="2488" ht="22" customHeight="1" s="452">
      <c r="A2488" s="359" t="n"/>
      <c r="B2488" s="243" t="n"/>
      <c r="C2488" s="243" t="n"/>
      <c r="D2488" s="243" t="n"/>
      <c r="E2488" s="243" t="n"/>
      <c r="F2488" s="243" t="n"/>
      <c r="G2488" s="243" t="n"/>
      <c r="H2488" s="362" t="n"/>
      <c r="I2488" s="243" t="n"/>
      <c r="J2488" s="243" t="n"/>
      <c r="K2488" s="244" t="n"/>
      <c r="L2488" s="78" t="n"/>
    </row>
    <row r="2489" ht="22" customHeight="1" s="452">
      <c r="A2489" s="359" t="n"/>
      <c r="B2489" s="243" t="n"/>
      <c r="C2489" s="243" t="n"/>
      <c r="D2489" s="243" t="n"/>
      <c r="E2489" s="243" t="n"/>
      <c r="F2489" s="243" t="n"/>
      <c r="G2489" s="243" t="n"/>
      <c r="H2489" s="362" t="n"/>
      <c r="I2489" s="243" t="n"/>
      <c r="J2489" s="243" t="n"/>
      <c r="K2489" s="244" t="n"/>
      <c r="L2489" s="78" t="n"/>
    </row>
    <row r="2490" ht="22" customHeight="1" s="452">
      <c r="A2490" s="359" t="n"/>
      <c r="B2490" s="243" t="n"/>
      <c r="C2490" s="243" t="n"/>
      <c r="D2490" s="243" t="n"/>
      <c r="E2490" s="243" t="n"/>
      <c r="F2490" s="243" t="n"/>
      <c r="G2490" s="243" t="n"/>
      <c r="H2490" s="362" t="n"/>
      <c r="I2490" s="243" t="n"/>
      <c r="J2490" s="243" t="n"/>
      <c r="K2490" s="244" t="n"/>
      <c r="L2490" s="78" t="n"/>
    </row>
    <row r="2491" ht="22" customHeight="1" s="452">
      <c r="A2491" s="359" t="n"/>
      <c r="B2491" s="243" t="n"/>
      <c r="C2491" s="243" t="n"/>
      <c r="D2491" s="243" t="n"/>
      <c r="E2491" s="243" t="n"/>
      <c r="F2491" s="243" t="n"/>
      <c r="G2491" s="243" t="n"/>
      <c r="H2491" s="362" t="n"/>
      <c r="I2491" s="243" t="n"/>
      <c r="J2491" s="243" t="n"/>
      <c r="K2491" s="244" t="n"/>
      <c r="L2491" s="78" t="n"/>
    </row>
    <row r="2492" ht="22" customHeight="1" s="452">
      <c r="A2492" s="359" t="n"/>
      <c r="B2492" s="243" t="n"/>
      <c r="C2492" s="243" t="n"/>
      <c r="D2492" s="243" t="n"/>
      <c r="E2492" s="243" t="n"/>
      <c r="F2492" s="243" t="n"/>
      <c r="G2492" s="243" t="n"/>
      <c r="H2492" s="362" t="n"/>
      <c r="I2492" s="243" t="n"/>
      <c r="J2492" s="243" t="n"/>
      <c r="K2492" s="244" t="n"/>
      <c r="L2492" s="78" t="n"/>
    </row>
    <row r="2493" ht="22" customHeight="1" s="452">
      <c r="A2493" s="359" t="n"/>
      <c r="B2493" s="243" t="n"/>
      <c r="C2493" s="243" t="n"/>
      <c r="D2493" s="243" t="n"/>
      <c r="E2493" s="243" t="n"/>
      <c r="F2493" s="243" t="n"/>
      <c r="G2493" s="243" t="n"/>
      <c r="H2493" s="362" t="n"/>
      <c r="I2493" s="243" t="n"/>
      <c r="J2493" s="243" t="n"/>
      <c r="K2493" s="244" t="n"/>
      <c r="L2493" s="78" t="n"/>
    </row>
    <row r="2494" ht="22" customHeight="1" s="452">
      <c r="A2494" s="359" t="n"/>
      <c r="B2494" s="243" t="n"/>
      <c r="C2494" s="243" t="n"/>
      <c r="D2494" s="243" t="n"/>
      <c r="E2494" s="243" t="n"/>
      <c r="F2494" s="243" t="n"/>
      <c r="G2494" s="243" t="n"/>
      <c r="H2494" s="362" t="n"/>
      <c r="I2494" s="243" t="n"/>
      <c r="J2494" s="243" t="n"/>
      <c r="K2494" s="244" t="n"/>
      <c r="L2494" s="78" t="n"/>
    </row>
    <row r="2495" ht="22" customHeight="1" s="452">
      <c r="A2495" s="359" t="n"/>
      <c r="B2495" s="243" t="n"/>
      <c r="C2495" s="243" t="n"/>
      <c r="D2495" s="243" t="n"/>
      <c r="E2495" s="243" t="n"/>
      <c r="F2495" s="243" t="n"/>
      <c r="G2495" s="243" t="n"/>
      <c r="H2495" s="362" t="n"/>
      <c r="I2495" s="243" t="n"/>
      <c r="J2495" s="243" t="n"/>
      <c r="K2495" s="244" t="n"/>
      <c r="L2495" s="78" t="n"/>
    </row>
    <row r="2496" ht="22" customHeight="1" s="452">
      <c r="A2496" s="359" t="n"/>
      <c r="B2496" s="243" t="n"/>
      <c r="C2496" s="243" t="n"/>
      <c r="D2496" s="243" t="n"/>
      <c r="E2496" s="243" t="n"/>
      <c r="F2496" s="243" t="n"/>
      <c r="G2496" s="243" t="n"/>
      <c r="H2496" s="362" t="n"/>
      <c r="I2496" s="243" t="n"/>
      <c r="J2496" s="243" t="n"/>
      <c r="K2496" s="244" t="n"/>
      <c r="L2496" s="78" t="n"/>
    </row>
    <row r="2497" ht="22" customHeight="1" s="452">
      <c r="A2497" s="359" t="n"/>
      <c r="B2497" s="243" t="n"/>
      <c r="C2497" s="243" t="n"/>
      <c r="D2497" s="243" t="n"/>
      <c r="E2497" s="243" t="n"/>
      <c r="F2497" s="243" t="n"/>
      <c r="G2497" s="243" t="n"/>
      <c r="H2497" s="362" t="n"/>
      <c r="I2497" s="243" t="n"/>
      <c r="J2497" s="243" t="n"/>
      <c r="K2497" s="244" t="n"/>
      <c r="L2497" s="78" t="n"/>
    </row>
    <row r="2498" ht="22" customHeight="1" s="452">
      <c r="A2498" s="359" t="n"/>
      <c r="B2498" s="243" t="n"/>
      <c r="C2498" s="243" t="n"/>
      <c r="D2498" s="243" t="n"/>
      <c r="E2498" s="243" t="n"/>
      <c r="F2498" s="243" t="n"/>
      <c r="G2498" s="243" t="n"/>
      <c r="H2498" s="362" t="n"/>
      <c r="I2498" s="243" t="n"/>
      <c r="J2498" s="243" t="n"/>
      <c r="K2498" s="244" t="n"/>
      <c r="L2498" s="78" t="n"/>
    </row>
    <row r="2499" ht="22" customHeight="1" s="452">
      <c r="A2499" s="359" t="n"/>
      <c r="B2499" s="243" t="n"/>
      <c r="C2499" s="243" t="n"/>
      <c r="D2499" s="243" t="n"/>
      <c r="E2499" s="243" t="n"/>
      <c r="F2499" s="243" t="n"/>
      <c r="G2499" s="243" t="n"/>
      <c r="H2499" s="362" t="n"/>
      <c r="I2499" s="243" t="n"/>
      <c r="J2499" s="243" t="n"/>
      <c r="K2499" s="244" t="n"/>
      <c r="L2499" s="78" t="n"/>
    </row>
    <row r="2500" ht="22" customHeight="1" s="452">
      <c r="A2500" s="359" t="n"/>
      <c r="B2500" s="243" t="n"/>
      <c r="C2500" s="243" t="n"/>
      <c r="D2500" s="243" t="n"/>
      <c r="E2500" s="243" t="n"/>
      <c r="F2500" s="243" t="n"/>
      <c r="G2500" s="243" t="n"/>
      <c r="H2500" s="362" t="n"/>
      <c r="I2500" s="243" t="n"/>
      <c r="J2500" s="243" t="n"/>
      <c r="K2500" s="244" t="n"/>
      <c r="L2500" s="78" t="n"/>
    </row>
    <row r="2501" ht="22" customHeight="1" s="452">
      <c r="A2501" s="359" t="n"/>
      <c r="B2501" s="243" t="n"/>
      <c r="C2501" s="243" t="n"/>
      <c r="D2501" s="243" t="n"/>
      <c r="E2501" s="243" t="n"/>
      <c r="F2501" s="243" t="n"/>
      <c r="G2501" s="243" t="n"/>
      <c r="H2501" s="362" t="n"/>
      <c r="I2501" s="243" t="n"/>
      <c r="J2501" s="243" t="n"/>
      <c r="K2501" s="244" t="n"/>
      <c r="L2501" s="78" t="n"/>
    </row>
    <row r="2502" ht="22" customHeight="1" s="452">
      <c r="A2502" s="359" t="n"/>
      <c r="B2502" s="243" t="n"/>
      <c r="C2502" s="243" t="n"/>
      <c r="D2502" s="243" t="n"/>
      <c r="E2502" s="243" t="n"/>
      <c r="F2502" s="243" t="n"/>
      <c r="G2502" s="243" t="n"/>
      <c r="H2502" s="362" t="n"/>
      <c r="I2502" s="243" t="n"/>
      <c r="J2502" s="243" t="n"/>
      <c r="K2502" s="244" t="n"/>
      <c r="L2502" s="78" t="n"/>
    </row>
    <row r="2503" ht="22" customHeight="1" s="452">
      <c r="A2503" s="359" t="n"/>
      <c r="B2503" s="243" t="n"/>
      <c r="C2503" s="243" t="n"/>
      <c r="D2503" s="243" t="n"/>
      <c r="E2503" s="243" t="n"/>
      <c r="F2503" s="243" t="n"/>
      <c r="G2503" s="243" t="n"/>
      <c r="H2503" s="362" t="n"/>
      <c r="I2503" s="243" t="n"/>
      <c r="J2503" s="243" t="n"/>
      <c r="K2503" s="244" t="n"/>
      <c r="L2503" s="78" t="n"/>
    </row>
    <row r="2504" ht="22" customHeight="1" s="452">
      <c r="A2504" s="359" t="n"/>
      <c r="B2504" s="243" t="n"/>
      <c r="C2504" s="243" t="n"/>
      <c r="D2504" s="243" t="n"/>
      <c r="E2504" s="243" t="n"/>
      <c r="F2504" s="243" t="n"/>
      <c r="G2504" s="243" t="n"/>
      <c r="H2504" s="362" t="n"/>
      <c r="I2504" s="243" t="n"/>
      <c r="J2504" s="243" t="n"/>
      <c r="K2504" s="244" t="n"/>
      <c r="L2504" s="78" t="n"/>
    </row>
    <row r="2505" ht="22" customHeight="1" s="452">
      <c r="A2505" s="359" t="n"/>
      <c r="B2505" s="243" t="n"/>
      <c r="C2505" s="243" t="n"/>
      <c r="D2505" s="243" t="n"/>
      <c r="E2505" s="243" t="n"/>
      <c r="F2505" s="243" t="n"/>
      <c r="G2505" s="243" t="n"/>
      <c r="H2505" s="362" t="n"/>
      <c r="I2505" s="243" t="n"/>
      <c r="J2505" s="243" t="n"/>
      <c r="K2505" s="244" t="n"/>
      <c r="L2505" s="78" t="n"/>
    </row>
    <row r="2506" ht="22" customHeight="1" s="452">
      <c r="A2506" s="359" t="n"/>
      <c r="B2506" s="243" t="n"/>
      <c r="C2506" s="243" t="n"/>
      <c r="D2506" s="243" t="n"/>
      <c r="E2506" s="243" t="n"/>
      <c r="F2506" s="243" t="n"/>
      <c r="G2506" s="243" t="n"/>
      <c r="H2506" s="362" t="n"/>
      <c r="I2506" s="243" t="n"/>
      <c r="J2506" s="243" t="n"/>
      <c r="K2506" s="244" t="n"/>
      <c r="L2506" s="78" t="n"/>
    </row>
    <row r="2507" ht="22" customHeight="1" s="452">
      <c r="A2507" s="359" t="n"/>
      <c r="B2507" s="243" t="n"/>
      <c r="C2507" s="243" t="n"/>
      <c r="D2507" s="243" t="n"/>
      <c r="E2507" s="243" t="n"/>
      <c r="F2507" s="243" t="n"/>
      <c r="G2507" s="243" t="n"/>
      <c r="H2507" s="362" t="n"/>
      <c r="I2507" s="243" t="n"/>
      <c r="J2507" s="243" t="n"/>
      <c r="K2507" s="244" t="n"/>
      <c r="L2507" s="78" t="n"/>
    </row>
    <row r="2508" ht="22" customHeight="1" s="452">
      <c r="A2508" s="359" t="n"/>
      <c r="B2508" s="243" t="n"/>
      <c r="C2508" s="243" t="n"/>
      <c r="D2508" s="243" t="n"/>
      <c r="E2508" s="243" t="n"/>
      <c r="F2508" s="243" t="n"/>
      <c r="G2508" s="243" t="n"/>
      <c r="H2508" s="362" t="n"/>
      <c r="I2508" s="243" t="n"/>
      <c r="J2508" s="243" t="n"/>
      <c r="K2508" s="244" t="n"/>
      <c r="L2508" s="78" t="n"/>
    </row>
    <row r="2509" ht="22" customHeight="1" s="452">
      <c r="A2509" s="359" t="n"/>
      <c r="B2509" s="243" t="n"/>
      <c r="C2509" s="243" t="n"/>
      <c r="D2509" s="243" t="n"/>
      <c r="E2509" s="243" t="n"/>
      <c r="F2509" s="243" t="n"/>
      <c r="G2509" s="243" t="n"/>
      <c r="H2509" s="362" t="n"/>
      <c r="I2509" s="243" t="n"/>
      <c r="J2509" s="243" t="n"/>
      <c r="K2509" s="244" t="n"/>
      <c r="L2509" s="78" t="n"/>
    </row>
    <row r="2510" ht="22" customHeight="1" s="452">
      <c r="A2510" s="359" t="n"/>
      <c r="B2510" s="243" t="n"/>
      <c r="C2510" s="243" t="n"/>
      <c r="D2510" s="243" t="n"/>
      <c r="E2510" s="243" t="n"/>
      <c r="F2510" s="243" t="n"/>
      <c r="G2510" s="243" t="n"/>
      <c r="H2510" s="362" t="n"/>
      <c r="I2510" s="243" t="n"/>
      <c r="J2510" s="243" t="n"/>
      <c r="K2510" s="244" t="n"/>
      <c r="L2510" s="78" t="n"/>
    </row>
    <row r="2511" ht="22" customHeight="1" s="452">
      <c r="A2511" s="359" t="n"/>
      <c r="B2511" s="243" t="n"/>
      <c r="C2511" s="243" t="n"/>
      <c r="D2511" s="243" t="n"/>
      <c r="E2511" s="243" t="n"/>
      <c r="F2511" s="243" t="n"/>
      <c r="G2511" s="243" t="n"/>
      <c r="H2511" s="362" t="n"/>
      <c r="I2511" s="243" t="n"/>
      <c r="J2511" s="243" t="n"/>
      <c r="K2511" s="244" t="n"/>
      <c r="L2511" s="78" t="n"/>
    </row>
    <row r="2512" ht="22" customHeight="1" s="452">
      <c r="A2512" s="359" t="n"/>
      <c r="B2512" s="243" t="n"/>
      <c r="C2512" s="243" t="n"/>
      <c r="D2512" s="243" t="n"/>
      <c r="E2512" s="243" t="n"/>
      <c r="F2512" s="243" t="n"/>
      <c r="G2512" s="243" t="n"/>
      <c r="H2512" s="362" t="n"/>
      <c r="I2512" s="243" t="n"/>
      <c r="J2512" s="243" t="n"/>
      <c r="K2512" s="244" t="n"/>
      <c r="L2512" s="78" t="n"/>
    </row>
    <row r="2513" ht="22" customHeight="1" s="452">
      <c r="A2513" s="359" t="n"/>
      <c r="B2513" s="243" t="n"/>
      <c r="C2513" s="243" t="n"/>
      <c r="D2513" s="243" t="n"/>
      <c r="E2513" s="243" t="n"/>
      <c r="F2513" s="243" t="n"/>
      <c r="G2513" s="243" t="n"/>
      <c r="H2513" s="362" t="n"/>
      <c r="I2513" s="243" t="n"/>
      <c r="J2513" s="243" t="n"/>
      <c r="K2513" s="244" t="n"/>
      <c r="L2513" s="78" t="n"/>
    </row>
    <row r="2514" ht="22" customHeight="1" s="452">
      <c r="A2514" s="359" t="n"/>
      <c r="B2514" s="243" t="n"/>
      <c r="C2514" s="243" t="n"/>
      <c r="D2514" s="243" t="n"/>
      <c r="E2514" s="243" t="n"/>
      <c r="F2514" s="243" t="n"/>
      <c r="G2514" s="243" t="n"/>
      <c r="H2514" s="362" t="n"/>
      <c r="I2514" s="243" t="n"/>
      <c r="J2514" s="243" t="n"/>
      <c r="K2514" s="244" t="n"/>
      <c r="L2514" s="78" t="n"/>
    </row>
    <row r="2515" ht="22" customHeight="1" s="452">
      <c r="A2515" s="359" t="n"/>
      <c r="B2515" s="243" t="n"/>
      <c r="C2515" s="243" t="n"/>
      <c r="D2515" s="243" t="n"/>
      <c r="E2515" s="243" t="n"/>
      <c r="F2515" s="243" t="n"/>
      <c r="G2515" s="243" t="n"/>
      <c r="H2515" s="362" t="n"/>
      <c r="I2515" s="243" t="n"/>
      <c r="J2515" s="243" t="n"/>
      <c r="K2515" s="244" t="n"/>
      <c r="L2515" s="78" t="n"/>
    </row>
    <row r="2516" ht="22" customHeight="1" s="452">
      <c r="A2516" s="359" t="n"/>
      <c r="B2516" s="243" t="n"/>
      <c r="C2516" s="243" t="n"/>
      <c r="D2516" s="243" t="n"/>
      <c r="E2516" s="243" t="n"/>
      <c r="F2516" s="243" t="n"/>
      <c r="G2516" s="243" t="n"/>
      <c r="H2516" s="362" t="n"/>
      <c r="I2516" s="243" t="n"/>
      <c r="J2516" s="243" t="n"/>
      <c r="K2516" s="244" t="n"/>
      <c r="L2516" s="78" t="n"/>
    </row>
    <row r="2517" ht="22" customHeight="1" s="452">
      <c r="A2517" s="359" t="n"/>
      <c r="B2517" s="243" t="n"/>
      <c r="C2517" s="243" t="n"/>
      <c r="D2517" s="243" t="n"/>
      <c r="E2517" s="243" t="n"/>
      <c r="F2517" s="243" t="n"/>
      <c r="G2517" s="243" t="n"/>
      <c r="H2517" s="362" t="n"/>
      <c r="I2517" s="243" t="n"/>
      <c r="J2517" s="243" t="n"/>
      <c r="K2517" s="244" t="n"/>
      <c r="L2517" s="78" t="n"/>
    </row>
    <row r="2518" ht="22" customHeight="1" s="452">
      <c r="A2518" s="359" t="n"/>
      <c r="B2518" s="243" t="n"/>
      <c r="C2518" s="243" t="n"/>
      <c r="D2518" s="243" t="n"/>
      <c r="E2518" s="243" t="n"/>
      <c r="F2518" s="243" t="n"/>
      <c r="G2518" s="243" t="n"/>
      <c r="H2518" s="362" t="n"/>
      <c r="I2518" s="243" t="n"/>
      <c r="J2518" s="243" t="n"/>
      <c r="K2518" s="244" t="n"/>
      <c r="L2518" s="78" t="n"/>
    </row>
    <row r="2519" ht="22" customHeight="1" s="452">
      <c r="A2519" s="359" t="n"/>
      <c r="B2519" s="243" t="n"/>
      <c r="C2519" s="243" t="n"/>
      <c r="D2519" s="243" t="n"/>
      <c r="E2519" s="243" t="n"/>
      <c r="F2519" s="243" t="n"/>
      <c r="G2519" s="243" t="n"/>
      <c r="H2519" s="362" t="n"/>
      <c r="I2519" s="243" t="n"/>
      <c r="J2519" s="243" t="n"/>
      <c r="K2519" s="244" t="n"/>
      <c r="L2519" s="78" t="n"/>
    </row>
    <row r="2520" ht="22" customHeight="1" s="452">
      <c r="A2520" s="359" t="n"/>
      <c r="B2520" s="243" t="n"/>
      <c r="C2520" s="243" t="n"/>
      <c r="D2520" s="243" t="n"/>
      <c r="E2520" s="243" t="n"/>
      <c r="F2520" s="243" t="n"/>
      <c r="G2520" s="243" t="n"/>
      <c r="H2520" s="362" t="n"/>
      <c r="I2520" s="243" t="n"/>
      <c r="J2520" s="243" t="n"/>
      <c r="K2520" s="244" t="n"/>
      <c r="L2520" s="78" t="n"/>
    </row>
    <row r="2521" ht="22" customHeight="1" s="452">
      <c r="A2521" s="359" t="n"/>
      <c r="B2521" s="243" t="n"/>
      <c r="C2521" s="243" t="n"/>
      <c r="D2521" s="243" t="n"/>
      <c r="E2521" s="243" t="n"/>
      <c r="F2521" s="243" t="n"/>
      <c r="G2521" s="243" t="n"/>
      <c r="H2521" s="362" t="n"/>
      <c r="I2521" s="243" t="n"/>
      <c r="J2521" s="243" t="n"/>
      <c r="K2521" s="244" t="n"/>
      <c r="L2521" s="78" t="n"/>
    </row>
    <row r="2522" ht="22" customHeight="1" s="452">
      <c r="A2522" s="359" t="n"/>
      <c r="B2522" s="243" t="n"/>
      <c r="C2522" s="243" t="n"/>
      <c r="D2522" s="243" t="n"/>
      <c r="E2522" s="243" t="n"/>
      <c r="F2522" s="243" t="n"/>
      <c r="G2522" s="243" t="n"/>
      <c r="H2522" s="362" t="n"/>
      <c r="I2522" s="243" t="n"/>
      <c r="J2522" s="243" t="n"/>
      <c r="K2522" s="244" t="n"/>
      <c r="L2522" s="78" t="n"/>
    </row>
    <row r="2523" ht="22" customHeight="1" s="452">
      <c r="A2523" s="359" t="n"/>
      <c r="B2523" s="243" t="n"/>
      <c r="C2523" s="243" t="n"/>
      <c r="D2523" s="243" t="n"/>
      <c r="E2523" s="243" t="n"/>
      <c r="F2523" s="243" t="n"/>
      <c r="G2523" s="243" t="n"/>
      <c r="H2523" s="362" t="n"/>
      <c r="I2523" s="243" t="n"/>
      <c r="J2523" s="243" t="n"/>
      <c r="K2523" s="244" t="n"/>
      <c r="L2523" s="78" t="n"/>
    </row>
    <row r="2524" ht="22" customHeight="1" s="452">
      <c r="A2524" s="359" t="n"/>
      <c r="B2524" s="243" t="n"/>
      <c r="C2524" s="243" t="n"/>
      <c r="D2524" s="243" t="n"/>
      <c r="E2524" s="243" t="n"/>
      <c r="F2524" s="243" t="n"/>
      <c r="G2524" s="243" t="n"/>
      <c r="H2524" s="362" t="n"/>
      <c r="I2524" s="243" t="n"/>
      <c r="J2524" s="243" t="n"/>
      <c r="K2524" s="244" t="n"/>
      <c r="L2524" s="78" t="n"/>
    </row>
    <row r="2525" ht="22" customHeight="1" s="452">
      <c r="A2525" s="359" t="n"/>
      <c r="B2525" s="243" t="n"/>
      <c r="C2525" s="243" t="n"/>
      <c r="D2525" s="243" t="n"/>
      <c r="E2525" s="243" t="n"/>
      <c r="F2525" s="243" t="n"/>
      <c r="G2525" s="243" t="n"/>
      <c r="H2525" s="362" t="n"/>
      <c r="I2525" s="243" t="n"/>
      <c r="J2525" s="243" t="n"/>
      <c r="K2525" s="244" t="n"/>
      <c r="L2525" s="78" t="n"/>
    </row>
    <row r="2526" ht="22" customHeight="1" s="452">
      <c r="A2526" s="359" t="n"/>
      <c r="B2526" s="243" t="n"/>
      <c r="C2526" s="243" t="n"/>
      <c r="D2526" s="243" t="n"/>
      <c r="E2526" s="243" t="n"/>
      <c r="F2526" s="243" t="n"/>
      <c r="G2526" s="243" t="n"/>
      <c r="H2526" s="362" t="n"/>
      <c r="I2526" s="243" t="n"/>
      <c r="J2526" s="243" t="n"/>
      <c r="K2526" s="244" t="n"/>
      <c r="L2526" s="78" t="n"/>
    </row>
    <row r="2527" ht="22" customHeight="1" s="452">
      <c r="A2527" s="359" t="n"/>
      <c r="B2527" s="243" t="n"/>
      <c r="C2527" s="243" t="n"/>
      <c r="D2527" s="243" t="n"/>
      <c r="E2527" s="243" t="n"/>
      <c r="F2527" s="243" t="n"/>
      <c r="G2527" s="243" t="n"/>
      <c r="H2527" s="362" t="n"/>
      <c r="I2527" s="243" t="n"/>
      <c r="J2527" s="243" t="n"/>
      <c r="K2527" s="244" t="n"/>
      <c r="L2527" s="78" t="n"/>
    </row>
    <row r="2528" ht="22" customHeight="1" s="452">
      <c r="A2528" s="359" t="n"/>
      <c r="B2528" s="243" t="n"/>
      <c r="C2528" s="243" t="n"/>
      <c r="D2528" s="243" t="n"/>
      <c r="E2528" s="243" t="n"/>
      <c r="F2528" s="243" t="n"/>
      <c r="G2528" s="243" t="n"/>
      <c r="H2528" s="362" t="n"/>
      <c r="I2528" s="243" t="n"/>
      <c r="J2528" s="243" t="n"/>
      <c r="K2528" s="244" t="n"/>
      <c r="L2528" s="78" t="n"/>
    </row>
    <row r="2529" ht="22" customHeight="1" s="452">
      <c r="A2529" s="359" t="n"/>
      <c r="B2529" s="243" t="n"/>
      <c r="C2529" s="243" t="n"/>
      <c r="D2529" s="243" t="n"/>
      <c r="E2529" s="243" t="n"/>
      <c r="F2529" s="243" t="n"/>
      <c r="G2529" s="243" t="n"/>
      <c r="H2529" s="362" t="n"/>
      <c r="I2529" s="243" t="n"/>
      <c r="J2529" s="243" t="n"/>
      <c r="K2529" s="244" t="n"/>
      <c r="L2529" s="78" t="n"/>
    </row>
    <row r="2530" ht="22" customHeight="1" s="452">
      <c r="A2530" s="359" t="n"/>
      <c r="B2530" s="243" t="n"/>
      <c r="C2530" s="243" t="n"/>
      <c r="D2530" s="243" t="n"/>
      <c r="E2530" s="243" t="n"/>
      <c r="F2530" s="243" t="n"/>
      <c r="G2530" s="243" t="n"/>
      <c r="H2530" s="362" t="n"/>
      <c r="I2530" s="243" t="n"/>
      <c r="J2530" s="243" t="n"/>
      <c r="K2530" s="244" t="n"/>
      <c r="L2530" s="78" t="n"/>
    </row>
    <row r="2531" ht="22" customHeight="1" s="452">
      <c r="A2531" s="359" t="n"/>
      <c r="B2531" s="243" t="n"/>
      <c r="C2531" s="243" t="n"/>
      <c r="D2531" s="243" t="n"/>
      <c r="E2531" s="243" t="n"/>
      <c r="F2531" s="243" t="n"/>
      <c r="G2531" s="243" t="n"/>
      <c r="H2531" s="362" t="n"/>
      <c r="I2531" s="243" t="n"/>
      <c r="J2531" s="243" t="n"/>
      <c r="K2531" s="244" t="n"/>
      <c r="L2531" s="78" t="n"/>
    </row>
    <row r="2532" ht="22" customHeight="1" s="452">
      <c r="A2532" s="359" t="n"/>
      <c r="B2532" s="243" t="n"/>
      <c r="C2532" s="243" t="n"/>
      <c r="D2532" s="243" t="n"/>
      <c r="E2532" s="243" t="n"/>
      <c r="F2532" s="243" t="n"/>
      <c r="G2532" s="243" t="n"/>
      <c r="H2532" s="362" t="n"/>
      <c r="I2532" s="243" t="n"/>
      <c r="J2532" s="243" t="n"/>
      <c r="K2532" s="244" t="n"/>
      <c r="L2532" s="78" t="n"/>
    </row>
    <row r="2533" ht="22" customHeight="1" s="452">
      <c r="A2533" s="359" t="n"/>
      <c r="B2533" s="243" t="n"/>
      <c r="C2533" s="243" t="n"/>
      <c r="D2533" s="243" t="n"/>
      <c r="E2533" s="243" t="n"/>
      <c r="F2533" s="243" t="n"/>
      <c r="G2533" s="243" t="n"/>
      <c r="H2533" s="362" t="n"/>
      <c r="I2533" s="243" t="n"/>
      <c r="J2533" s="243" t="n"/>
      <c r="K2533" s="244" t="n"/>
      <c r="L2533" s="78" t="n"/>
    </row>
    <row r="2534" ht="22" customHeight="1" s="452">
      <c r="A2534" s="359" t="n"/>
      <c r="B2534" s="243" t="n"/>
      <c r="C2534" s="243" t="n"/>
      <c r="D2534" s="243" t="n"/>
      <c r="E2534" s="243" t="n"/>
      <c r="F2534" s="243" t="n"/>
      <c r="G2534" s="243" t="n"/>
      <c r="H2534" s="362" t="n"/>
      <c r="I2534" s="243" t="n"/>
      <c r="J2534" s="243" t="n"/>
      <c r="K2534" s="244" t="n"/>
      <c r="L2534" s="78" t="n"/>
    </row>
    <row r="2535" ht="22" customHeight="1" s="452">
      <c r="A2535" s="359" t="n"/>
      <c r="B2535" s="243" t="n"/>
      <c r="C2535" s="243" t="n"/>
      <c r="D2535" s="243" t="n"/>
      <c r="E2535" s="243" t="n"/>
      <c r="F2535" s="243" t="n"/>
      <c r="G2535" s="243" t="n"/>
      <c r="H2535" s="362" t="n"/>
      <c r="I2535" s="243" t="n"/>
      <c r="J2535" s="243" t="n"/>
      <c r="K2535" s="244" t="n"/>
      <c r="L2535" s="78" t="n"/>
    </row>
    <row r="2536" ht="22" customHeight="1" s="452">
      <c r="A2536" s="359" t="n"/>
      <c r="B2536" s="243" t="n"/>
      <c r="C2536" s="243" t="n"/>
      <c r="D2536" s="243" t="n"/>
      <c r="E2536" s="243" t="n"/>
      <c r="F2536" s="243" t="n"/>
      <c r="G2536" s="243" t="n"/>
      <c r="H2536" s="362" t="n"/>
      <c r="I2536" s="243" t="n"/>
      <c r="J2536" s="243" t="n"/>
      <c r="K2536" s="244" t="n"/>
      <c r="L2536" s="78" t="n"/>
    </row>
    <row r="2537" ht="22" customHeight="1" s="452">
      <c r="A2537" s="359" t="n"/>
      <c r="B2537" s="243" t="n"/>
      <c r="C2537" s="243" t="n"/>
      <c r="D2537" s="243" t="n"/>
      <c r="E2537" s="243" t="n"/>
      <c r="F2537" s="243" t="n"/>
      <c r="G2537" s="243" t="n"/>
      <c r="H2537" s="362" t="n"/>
      <c r="I2537" s="243" t="n"/>
      <c r="J2537" s="243" t="n"/>
      <c r="K2537" s="244" t="n"/>
      <c r="L2537" s="78" t="n"/>
    </row>
    <row r="2538" ht="22" customHeight="1" s="452">
      <c r="A2538" s="359" t="n"/>
      <c r="B2538" s="243" t="n"/>
      <c r="C2538" s="243" t="n"/>
      <c r="D2538" s="243" t="n"/>
      <c r="E2538" s="243" t="n"/>
      <c r="F2538" s="243" t="n"/>
      <c r="G2538" s="243" t="n"/>
      <c r="H2538" s="362" t="n"/>
      <c r="I2538" s="243" t="n"/>
      <c r="J2538" s="243" t="n"/>
      <c r="K2538" s="244" t="n"/>
      <c r="L2538" s="78" t="n"/>
    </row>
    <row r="2539" ht="22" customHeight="1" s="452">
      <c r="A2539" s="359" t="n"/>
      <c r="B2539" s="243" t="n"/>
      <c r="C2539" s="243" t="n"/>
      <c r="D2539" s="243" t="n"/>
      <c r="E2539" s="243" t="n"/>
      <c r="F2539" s="243" t="n"/>
      <c r="G2539" s="243" t="n"/>
      <c r="H2539" s="362" t="n"/>
      <c r="I2539" s="243" t="n"/>
      <c r="J2539" s="243" t="n"/>
      <c r="K2539" s="244" t="n"/>
      <c r="L2539" s="78" t="n"/>
    </row>
    <row r="2540" ht="22" customHeight="1" s="452">
      <c r="A2540" s="359" t="n"/>
      <c r="B2540" s="243" t="n"/>
      <c r="C2540" s="243" t="n"/>
      <c r="D2540" s="243" t="n"/>
      <c r="E2540" s="243" t="n"/>
      <c r="F2540" s="243" t="n"/>
      <c r="G2540" s="243" t="n"/>
      <c r="H2540" s="362" t="n"/>
      <c r="I2540" s="243" t="n"/>
      <c r="J2540" s="243" t="n"/>
      <c r="K2540" s="244" t="n"/>
      <c r="L2540" s="78" t="n"/>
    </row>
    <row r="2541" ht="22" customHeight="1" s="452">
      <c r="A2541" s="359" t="n"/>
      <c r="B2541" s="243" t="n"/>
      <c r="C2541" s="243" t="n"/>
      <c r="D2541" s="243" t="n"/>
      <c r="E2541" s="243" t="n"/>
      <c r="F2541" s="243" t="n"/>
      <c r="G2541" s="243" t="n"/>
      <c r="H2541" s="362" t="n"/>
      <c r="I2541" s="243" t="n"/>
      <c r="J2541" s="243" t="n"/>
      <c r="K2541" s="244" t="n"/>
      <c r="L2541" s="78" t="n"/>
    </row>
    <row r="2542" ht="22" customHeight="1" s="452">
      <c r="A2542" s="359" t="n"/>
      <c r="B2542" s="243" t="n"/>
      <c r="C2542" s="243" t="n"/>
      <c r="D2542" s="243" t="n"/>
      <c r="E2542" s="243" t="n"/>
      <c r="F2542" s="243" t="n"/>
      <c r="G2542" s="243" t="n"/>
      <c r="H2542" s="362" t="n"/>
      <c r="I2542" s="243" t="n"/>
      <c r="J2542" s="243" t="n"/>
      <c r="K2542" s="244" t="n"/>
      <c r="L2542" s="78" t="n"/>
    </row>
    <row r="2543" ht="22" customHeight="1" s="452">
      <c r="A2543" s="359" t="n"/>
      <c r="B2543" s="243" t="n"/>
      <c r="C2543" s="243" t="n"/>
      <c r="D2543" s="243" t="n"/>
      <c r="E2543" s="243" t="n"/>
      <c r="F2543" s="243" t="n"/>
      <c r="G2543" s="243" t="n"/>
      <c r="H2543" s="362" t="n"/>
      <c r="I2543" s="243" t="n"/>
      <c r="J2543" s="243" t="n"/>
      <c r="K2543" s="244" t="n"/>
      <c r="L2543" s="78" t="n"/>
    </row>
    <row r="2544" ht="22" customHeight="1" s="452">
      <c r="A2544" s="359" t="n"/>
      <c r="B2544" s="243" t="n"/>
      <c r="C2544" s="243" t="n"/>
      <c r="D2544" s="243" t="n"/>
      <c r="E2544" s="243" t="n"/>
      <c r="F2544" s="243" t="n"/>
      <c r="G2544" s="243" t="n"/>
      <c r="H2544" s="362" t="n"/>
      <c r="I2544" s="243" t="n"/>
      <c r="J2544" s="243" t="n"/>
      <c r="K2544" s="244" t="n"/>
      <c r="L2544" s="78" t="n"/>
    </row>
    <row r="2545" ht="22" customHeight="1" s="452">
      <c r="A2545" s="359" t="n"/>
      <c r="B2545" s="243" t="n"/>
      <c r="C2545" s="243" t="n"/>
      <c r="D2545" s="243" t="n"/>
      <c r="E2545" s="243" t="n"/>
      <c r="F2545" s="243" t="n"/>
      <c r="G2545" s="243" t="n"/>
      <c r="H2545" s="362" t="n"/>
      <c r="I2545" s="243" t="n"/>
      <c r="J2545" s="243" t="n"/>
      <c r="K2545" s="244" t="n"/>
      <c r="L2545" s="78" t="n"/>
    </row>
    <row r="2546" ht="22" customHeight="1" s="452">
      <c r="A2546" s="359" t="n"/>
      <c r="B2546" s="243" t="n"/>
      <c r="C2546" s="243" t="n"/>
      <c r="D2546" s="243" t="n"/>
      <c r="E2546" s="243" t="n"/>
      <c r="F2546" s="243" t="n"/>
      <c r="G2546" s="243" t="n"/>
      <c r="H2546" s="362" t="n"/>
      <c r="I2546" s="243" t="n"/>
      <c r="J2546" s="243" t="n"/>
      <c r="K2546" s="244" t="n"/>
      <c r="L2546" s="78" t="n"/>
    </row>
    <row r="2547" ht="22" customHeight="1" s="452">
      <c r="A2547" s="359" t="n"/>
      <c r="B2547" s="243" t="n"/>
      <c r="C2547" s="243" t="n"/>
      <c r="D2547" s="243" t="n"/>
      <c r="E2547" s="243" t="n"/>
      <c r="F2547" s="243" t="n"/>
      <c r="G2547" s="243" t="n"/>
      <c r="H2547" s="362" t="n"/>
      <c r="I2547" s="243" t="n"/>
      <c r="J2547" s="243" t="n"/>
      <c r="K2547" s="244" t="n"/>
      <c r="L2547" s="78" t="n"/>
    </row>
    <row r="2548" ht="22" customHeight="1" s="452">
      <c r="A2548" s="359" t="n"/>
      <c r="B2548" s="243" t="n"/>
      <c r="C2548" s="243" t="n"/>
      <c r="D2548" s="243" t="n"/>
      <c r="E2548" s="243" t="n"/>
      <c r="F2548" s="243" t="n"/>
      <c r="G2548" s="243" t="n"/>
      <c r="H2548" s="362" t="n"/>
      <c r="I2548" s="243" t="n"/>
      <c r="J2548" s="243" t="n"/>
      <c r="K2548" s="244" t="n"/>
      <c r="L2548" s="78" t="n"/>
    </row>
    <row r="2549" ht="22" customHeight="1" s="452">
      <c r="A2549" s="359" t="n"/>
      <c r="B2549" s="243" t="n"/>
      <c r="C2549" s="243" t="n"/>
      <c r="D2549" s="243" t="n"/>
      <c r="E2549" s="243" t="n"/>
      <c r="F2549" s="243" t="n"/>
      <c r="G2549" s="243" t="n"/>
      <c r="H2549" s="362" t="n"/>
      <c r="I2549" s="243" t="n"/>
      <c r="J2549" s="243" t="n"/>
      <c r="K2549" s="244" t="n"/>
      <c r="L2549" s="78" t="n"/>
    </row>
    <row r="2550" ht="22" customHeight="1" s="452">
      <c r="A2550" s="359" t="n"/>
      <c r="B2550" s="243" t="n"/>
      <c r="C2550" s="243" t="n"/>
      <c r="D2550" s="243" t="n"/>
      <c r="E2550" s="243" t="n"/>
      <c r="F2550" s="243" t="n"/>
      <c r="G2550" s="243" t="n"/>
      <c r="H2550" s="362" t="n"/>
      <c r="I2550" s="243" t="n"/>
      <c r="J2550" s="243" t="n"/>
      <c r="K2550" s="244" t="n"/>
      <c r="L2550" s="78" t="n"/>
    </row>
    <row r="2551" ht="22" customHeight="1" s="452">
      <c r="A2551" s="359" t="n"/>
      <c r="B2551" s="243" t="n"/>
      <c r="C2551" s="243" t="n"/>
      <c r="D2551" s="243" t="n"/>
      <c r="E2551" s="243" t="n"/>
      <c r="F2551" s="243" t="n"/>
      <c r="G2551" s="243" t="n"/>
      <c r="H2551" s="362" t="n"/>
      <c r="I2551" s="243" t="n"/>
      <c r="J2551" s="243" t="n"/>
      <c r="K2551" s="244" t="n"/>
      <c r="L2551" s="78" t="n"/>
    </row>
    <row r="2552" ht="22" customHeight="1" s="452">
      <c r="A2552" s="359" t="n"/>
      <c r="B2552" s="243" t="n"/>
      <c r="C2552" s="243" t="n"/>
      <c r="D2552" s="243" t="n"/>
      <c r="E2552" s="243" t="n"/>
      <c r="F2552" s="243" t="n"/>
      <c r="G2552" s="243" t="n"/>
      <c r="H2552" s="362" t="n"/>
      <c r="I2552" s="243" t="n"/>
      <c r="J2552" s="243" t="n"/>
      <c r="K2552" s="244" t="n"/>
      <c r="L2552" s="78" t="n"/>
    </row>
    <row r="2553" ht="22" customHeight="1" s="452">
      <c r="A2553" s="359" t="n"/>
      <c r="B2553" s="243" t="n"/>
      <c r="C2553" s="243" t="n"/>
      <c r="D2553" s="243" t="n"/>
      <c r="E2553" s="243" t="n"/>
      <c r="F2553" s="243" t="n"/>
      <c r="G2553" s="243" t="n"/>
      <c r="H2553" s="362" t="n"/>
      <c r="I2553" s="243" t="n"/>
      <c r="J2553" s="243" t="n"/>
      <c r="K2553" s="244" t="n"/>
      <c r="L2553" s="78" t="n"/>
    </row>
    <row r="2554" ht="22" customHeight="1" s="452">
      <c r="A2554" s="359" t="n"/>
      <c r="B2554" s="243" t="n"/>
      <c r="C2554" s="243" t="n"/>
      <c r="D2554" s="243" t="n"/>
      <c r="E2554" s="243" t="n"/>
      <c r="F2554" s="243" t="n"/>
      <c r="G2554" s="243" t="n"/>
      <c r="H2554" s="362" t="n"/>
      <c r="I2554" s="243" t="n"/>
      <c r="J2554" s="243" t="n"/>
      <c r="K2554" s="244" t="n"/>
      <c r="L2554" s="78" t="n"/>
    </row>
    <row r="2555" ht="22" customHeight="1" s="452">
      <c r="A2555" s="359" t="n"/>
      <c r="B2555" s="243" t="n"/>
      <c r="C2555" s="243" t="n"/>
      <c r="D2555" s="243" t="n"/>
      <c r="E2555" s="243" t="n"/>
      <c r="F2555" s="243" t="n"/>
      <c r="G2555" s="243" t="n"/>
      <c r="H2555" s="362" t="n"/>
      <c r="I2555" s="243" t="n"/>
      <c r="J2555" s="243" t="n"/>
      <c r="K2555" s="244" t="n"/>
      <c r="L2555" s="78" t="n"/>
    </row>
    <row r="2556" ht="22" customHeight="1" s="452">
      <c r="A2556" s="359" t="n"/>
      <c r="B2556" s="243" t="n"/>
      <c r="C2556" s="243" t="n"/>
      <c r="D2556" s="243" t="n"/>
      <c r="E2556" s="243" t="n"/>
      <c r="F2556" s="243" t="n"/>
      <c r="G2556" s="243" t="n"/>
      <c r="H2556" s="362" t="n"/>
      <c r="I2556" s="243" t="n"/>
      <c r="J2556" s="243" t="n"/>
      <c r="K2556" s="244" t="n"/>
      <c r="L2556" s="78" t="n"/>
    </row>
    <row r="2557" ht="22" customHeight="1" s="452">
      <c r="A2557" s="359" t="n"/>
      <c r="B2557" s="243" t="n"/>
      <c r="C2557" s="243" t="n"/>
      <c r="D2557" s="243" t="n"/>
      <c r="E2557" s="243" t="n"/>
      <c r="F2557" s="243" t="n"/>
      <c r="G2557" s="243" t="n"/>
      <c r="H2557" s="362" t="n"/>
      <c r="I2557" s="243" t="n"/>
      <c r="J2557" s="243" t="n"/>
      <c r="K2557" s="244" t="n"/>
      <c r="L2557" s="78" t="n"/>
    </row>
    <row r="2558" ht="22" customHeight="1" s="452">
      <c r="A2558" s="359" t="n"/>
      <c r="B2558" s="243" t="n"/>
      <c r="C2558" s="243" t="n"/>
      <c r="D2558" s="243" t="n"/>
      <c r="E2558" s="243" t="n"/>
      <c r="F2558" s="243" t="n"/>
      <c r="G2558" s="243" t="n"/>
      <c r="H2558" s="362" t="n"/>
      <c r="I2558" s="243" t="n"/>
      <c r="J2558" s="243" t="n"/>
      <c r="K2558" s="244" t="n"/>
      <c r="L2558" s="78" t="n"/>
    </row>
    <row r="2559" ht="22" customHeight="1" s="452">
      <c r="A2559" s="359" t="n"/>
      <c r="B2559" s="243" t="n"/>
      <c r="C2559" s="243" t="n"/>
      <c r="D2559" s="243" t="n"/>
      <c r="E2559" s="243" t="n"/>
      <c r="F2559" s="243" t="n"/>
      <c r="G2559" s="243" t="n"/>
      <c r="H2559" s="362" t="n"/>
      <c r="I2559" s="243" t="n"/>
      <c r="J2559" s="243" t="n"/>
      <c r="K2559" s="244" t="n"/>
      <c r="L2559" s="78" t="n"/>
    </row>
    <row r="2560" ht="22" customHeight="1" s="452">
      <c r="A2560" s="359" t="n"/>
      <c r="B2560" s="243" t="n"/>
      <c r="C2560" s="243" t="n"/>
      <c r="D2560" s="243" t="n"/>
      <c r="E2560" s="243" t="n"/>
      <c r="F2560" s="243" t="n"/>
      <c r="G2560" s="243" t="n"/>
      <c r="H2560" s="362" t="n"/>
      <c r="I2560" s="243" t="n"/>
      <c r="J2560" s="243" t="n"/>
      <c r="K2560" s="244" t="n"/>
      <c r="L2560" s="78" t="n"/>
    </row>
    <row r="2561" ht="22" customHeight="1" s="452">
      <c r="A2561" s="359" t="n"/>
      <c r="B2561" s="243" t="n"/>
      <c r="C2561" s="243" t="n"/>
      <c r="D2561" s="243" t="n"/>
      <c r="E2561" s="243" t="n"/>
      <c r="F2561" s="243" t="n"/>
      <c r="G2561" s="243" t="n"/>
      <c r="H2561" s="362" t="n"/>
      <c r="I2561" s="243" t="n"/>
      <c r="J2561" s="243" t="n"/>
      <c r="K2561" s="244" t="n"/>
      <c r="L2561" s="78" t="n"/>
    </row>
    <row r="2562" ht="22" customHeight="1" s="452">
      <c r="A2562" s="359" t="n"/>
      <c r="B2562" s="243" t="n"/>
      <c r="C2562" s="243" t="n"/>
      <c r="D2562" s="243" t="n"/>
      <c r="E2562" s="243" t="n"/>
      <c r="F2562" s="243" t="n"/>
      <c r="G2562" s="243" t="n"/>
      <c r="H2562" s="362" t="n"/>
      <c r="I2562" s="243" t="n"/>
      <c r="J2562" s="243" t="n"/>
      <c r="K2562" s="244" t="n"/>
      <c r="L2562" s="78" t="n"/>
    </row>
    <row r="2563" ht="22" customHeight="1" s="452">
      <c r="A2563" s="359" t="n"/>
      <c r="B2563" s="243" t="n"/>
      <c r="C2563" s="243" t="n"/>
      <c r="D2563" s="243" t="n"/>
      <c r="E2563" s="243" t="n"/>
      <c r="F2563" s="243" t="n"/>
      <c r="G2563" s="243" t="n"/>
      <c r="H2563" s="362" t="n"/>
      <c r="I2563" s="243" t="n"/>
      <c r="J2563" s="243" t="n"/>
      <c r="K2563" s="244" t="n"/>
      <c r="L2563" s="78" t="n"/>
    </row>
    <row r="2564" ht="22" customHeight="1" s="452">
      <c r="A2564" s="359" t="n"/>
      <c r="B2564" s="243" t="n"/>
      <c r="C2564" s="243" t="n"/>
      <c r="D2564" s="243" t="n"/>
      <c r="E2564" s="243" t="n"/>
      <c r="F2564" s="243" t="n"/>
      <c r="G2564" s="243" t="n"/>
      <c r="H2564" s="362" t="n"/>
      <c r="I2564" s="243" t="n"/>
      <c r="J2564" s="243" t="n"/>
      <c r="K2564" s="244" t="n"/>
      <c r="L2564" s="78" t="n"/>
    </row>
    <row r="2565" ht="22" customHeight="1" s="452">
      <c r="A2565" s="359" t="n"/>
      <c r="B2565" s="243" t="n"/>
      <c r="C2565" s="243" t="n"/>
      <c r="D2565" s="243" t="n"/>
      <c r="E2565" s="243" t="n"/>
      <c r="F2565" s="243" t="n"/>
      <c r="G2565" s="243" t="n"/>
      <c r="H2565" s="362" t="n"/>
      <c r="I2565" s="243" t="n"/>
      <c r="J2565" s="243" t="n"/>
      <c r="K2565" s="244" t="n"/>
      <c r="L2565" s="78" t="n"/>
    </row>
    <row r="2566" ht="22" customHeight="1" s="452">
      <c r="A2566" s="359" t="n"/>
      <c r="B2566" s="243" t="n"/>
      <c r="C2566" s="243" t="n"/>
      <c r="D2566" s="243" t="n"/>
      <c r="E2566" s="243" t="n"/>
      <c r="F2566" s="243" t="n"/>
      <c r="G2566" s="243" t="n"/>
      <c r="H2566" s="362" t="n"/>
      <c r="I2566" s="243" t="n"/>
      <c r="J2566" s="243" t="n"/>
      <c r="K2566" s="244" t="n"/>
      <c r="L2566" s="78" t="n"/>
    </row>
    <row r="2567" ht="22" customHeight="1" s="452">
      <c r="A2567" s="359" t="n"/>
      <c r="B2567" s="243" t="n"/>
      <c r="C2567" s="243" t="n"/>
      <c r="D2567" s="243" t="n"/>
      <c r="E2567" s="243" t="n"/>
      <c r="F2567" s="243" t="n"/>
      <c r="G2567" s="243" t="n"/>
      <c r="H2567" s="362" t="n"/>
      <c r="I2567" s="243" t="n"/>
      <c r="J2567" s="243" t="n"/>
      <c r="K2567" s="244" t="n"/>
      <c r="L2567" s="78" t="n"/>
    </row>
    <row r="2568" ht="22" customHeight="1" s="452">
      <c r="A2568" s="359" t="n"/>
      <c r="B2568" s="243" t="n"/>
      <c r="C2568" s="243" t="n"/>
      <c r="D2568" s="243" t="n"/>
      <c r="E2568" s="243" t="n"/>
      <c r="F2568" s="243" t="n"/>
      <c r="G2568" s="243" t="n"/>
      <c r="H2568" s="362" t="n"/>
      <c r="I2568" s="243" t="n"/>
      <c r="J2568" s="243" t="n"/>
      <c r="K2568" s="244" t="n"/>
      <c r="L2568" s="78" t="n"/>
    </row>
    <row r="2569" ht="22" customHeight="1" s="452">
      <c r="A2569" s="359" t="n"/>
      <c r="B2569" s="243" t="n"/>
      <c r="C2569" s="243" t="n"/>
      <c r="D2569" s="243" t="n"/>
      <c r="E2569" s="243" t="n"/>
      <c r="F2569" s="243" t="n"/>
      <c r="G2569" s="243" t="n"/>
      <c r="H2569" s="362" t="n"/>
      <c r="I2569" s="243" t="n"/>
      <c r="J2569" s="243" t="n"/>
      <c r="K2569" s="244" t="n"/>
      <c r="L2569" s="78" t="n"/>
    </row>
    <row r="2570" ht="22" customHeight="1" s="452">
      <c r="A2570" s="359" t="n"/>
      <c r="B2570" s="243" t="n"/>
      <c r="C2570" s="243" t="n"/>
      <c r="D2570" s="243" t="n"/>
      <c r="E2570" s="243" t="n"/>
      <c r="F2570" s="243" t="n"/>
      <c r="G2570" s="243" t="n"/>
      <c r="H2570" s="362" t="n"/>
      <c r="I2570" s="243" t="n"/>
      <c r="J2570" s="243" t="n"/>
      <c r="K2570" s="244" t="n"/>
      <c r="L2570" s="78" t="n"/>
    </row>
    <row r="2571" ht="22" customHeight="1" s="452">
      <c r="A2571" s="359" t="n"/>
      <c r="B2571" s="243" t="n"/>
      <c r="C2571" s="243" t="n"/>
      <c r="D2571" s="243" t="n"/>
      <c r="E2571" s="243" t="n"/>
      <c r="F2571" s="243" t="n"/>
      <c r="G2571" s="243" t="n"/>
      <c r="H2571" s="362" t="n"/>
      <c r="I2571" s="243" t="n"/>
      <c r="J2571" s="243" t="n"/>
      <c r="K2571" s="244" t="n"/>
      <c r="L2571" s="78" t="n"/>
    </row>
    <row r="2572" ht="22" customHeight="1" s="452">
      <c r="A2572" s="359" t="n"/>
      <c r="B2572" s="243" t="n"/>
      <c r="C2572" s="243" t="n"/>
      <c r="D2572" s="243" t="n"/>
      <c r="E2572" s="243" t="n"/>
      <c r="F2572" s="243" t="n"/>
      <c r="G2572" s="243" t="n"/>
      <c r="H2572" s="362" t="n"/>
      <c r="I2572" s="243" t="n"/>
      <c r="J2572" s="243" t="n"/>
      <c r="K2572" s="244" t="n"/>
      <c r="L2572" s="78" t="n"/>
    </row>
    <row r="2573" ht="22" customHeight="1" s="452">
      <c r="A2573" s="359" t="n"/>
      <c r="B2573" s="243" t="n"/>
      <c r="C2573" s="243" t="n"/>
      <c r="D2573" s="243" t="n"/>
      <c r="E2573" s="243" t="n"/>
      <c r="F2573" s="243" t="n"/>
      <c r="G2573" s="243" t="n"/>
      <c r="H2573" s="362" t="n"/>
      <c r="I2573" s="243" t="n"/>
      <c r="J2573" s="243" t="n"/>
      <c r="K2573" s="244" t="n"/>
      <c r="L2573" s="78" t="n"/>
    </row>
    <row r="2574" ht="22" customHeight="1" s="452">
      <c r="A2574" s="359" t="n"/>
      <c r="B2574" s="243" t="n"/>
      <c r="C2574" s="243" t="n"/>
      <c r="D2574" s="243" t="n"/>
      <c r="E2574" s="243" t="n"/>
      <c r="F2574" s="243" t="n"/>
      <c r="G2574" s="243" t="n"/>
      <c r="H2574" s="362" t="n"/>
      <c r="I2574" s="243" t="n"/>
      <c r="J2574" s="243" t="n"/>
      <c r="K2574" s="244" t="n"/>
      <c r="L2574" s="78" t="n"/>
    </row>
    <row r="2575" ht="22" customHeight="1" s="452">
      <c r="A2575" s="359" t="n"/>
      <c r="B2575" s="243" t="n"/>
      <c r="C2575" s="243" t="n"/>
      <c r="D2575" s="243" t="n"/>
      <c r="E2575" s="243" t="n"/>
      <c r="F2575" s="243" t="n"/>
      <c r="G2575" s="243" t="n"/>
      <c r="H2575" s="362" t="n"/>
      <c r="I2575" s="243" t="n"/>
      <c r="J2575" s="243" t="n"/>
      <c r="K2575" s="244" t="n"/>
      <c r="L2575" s="78" t="n"/>
    </row>
    <row r="2576" ht="22" customHeight="1" s="452">
      <c r="A2576" s="359" t="n"/>
      <c r="B2576" s="243" t="n"/>
      <c r="C2576" s="243" t="n"/>
      <c r="D2576" s="243" t="n"/>
      <c r="E2576" s="243" t="n"/>
      <c r="F2576" s="243" t="n"/>
      <c r="G2576" s="243" t="n"/>
      <c r="H2576" s="362" t="n"/>
      <c r="I2576" s="243" t="n"/>
      <c r="J2576" s="243" t="n"/>
      <c r="K2576" s="244" t="n"/>
      <c r="L2576" s="78" t="n"/>
    </row>
    <row r="2577" ht="22" customHeight="1" s="452">
      <c r="A2577" s="359" t="n"/>
      <c r="B2577" s="243" t="n"/>
      <c r="C2577" s="243" t="n"/>
      <c r="D2577" s="243" t="n"/>
      <c r="E2577" s="243" t="n"/>
      <c r="F2577" s="243" t="n"/>
      <c r="G2577" s="243" t="n"/>
      <c r="H2577" s="362" t="n"/>
      <c r="I2577" s="243" t="n"/>
      <c r="J2577" s="243" t="n"/>
      <c r="K2577" s="244" t="n"/>
      <c r="L2577" s="78" t="n"/>
    </row>
    <row r="2578" ht="22" customHeight="1" s="452">
      <c r="A2578" s="359" t="n"/>
      <c r="B2578" s="243" t="n"/>
      <c r="C2578" s="243" t="n"/>
      <c r="D2578" s="243" t="n"/>
      <c r="E2578" s="243" t="n"/>
      <c r="F2578" s="243" t="n"/>
      <c r="G2578" s="243" t="n"/>
      <c r="H2578" s="362" t="n"/>
      <c r="I2578" s="243" t="n"/>
      <c r="J2578" s="243" t="n"/>
      <c r="K2578" s="244" t="n"/>
      <c r="L2578" s="78" t="n"/>
    </row>
    <row r="2579" ht="22" customHeight="1" s="452">
      <c r="A2579" s="359" t="n"/>
      <c r="B2579" s="243" t="n"/>
      <c r="C2579" s="243" t="n"/>
      <c r="D2579" s="243" t="n"/>
      <c r="E2579" s="243" t="n"/>
      <c r="F2579" s="243" t="n"/>
      <c r="G2579" s="243" t="n"/>
      <c r="H2579" s="362" t="n"/>
      <c r="I2579" s="243" t="n"/>
      <c r="J2579" s="243" t="n"/>
      <c r="K2579" s="244" t="n"/>
      <c r="L2579" s="78" t="n"/>
    </row>
    <row r="2580" ht="22" customHeight="1" s="452">
      <c r="A2580" s="359" t="n"/>
      <c r="B2580" s="243" t="n"/>
      <c r="C2580" s="243" t="n"/>
      <c r="D2580" s="243" t="n"/>
      <c r="E2580" s="243" t="n"/>
      <c r="F2580" s="243" t="n"/>
      <c r="G2580" s="243" t="n"/>
      <c r="H2580" s="362" t="n"/>
      <c r="I2580" s="243" t="n"/>
      <c r="J2580" s="243" t="n"/>
      <c r="K2580" s="244" t="n"/>
      <c r="L2580" s="78" t="n"/>
    </row>
    <row r="2581" ht="22" customHeight="1" s="452">
      <c r="A2581" s="359" t="n"/>
      <c r="B2581" s="243" t="n"/>
      <c r="C2581" s="243" t="n"/>
      <c r="D2581" s="243" t="n"/>
      <c r="E2581" s="243" t="n"/>
      <c r="F2581" s="243" t="n"/>
      <c r="G2581" s="243" t="n"/>
      <c r="H2581" s="362" t="n"/>
      <c r="I2581" s="243" t="n"/>
      <c r="J2581" s="243" t="n"/>
      <c r="K2581" s="244" t="n"/>
      <c r="L2581" s="78" t="n"/>
    </row>
    <row r="2582" ht="22" customHeight="1" s="452">
      <c r="A2582" s="359" t="n"/>
      <c r="B2582" s="243" t="n"/>
      <c r="C2582" s="243" t="n"/>
      <c r="D2582" s="243" t="n"/>
      <c r="E2582" s="243" t="n"/>
      <c r="F2582" s="243" t="n"/>
      <c r="G2582" s="243" t="n"/>
      <c r="H2582" s="362" t="n"/>
      <c r="I2582" s="243" t="n"/>
      <c r="J2582" s="243" t="n"/>
      <c r="K2582" s="244" t="n"/>
      <c r="L2582" s="78" t="n"/>
    </row>
    <row r="2583" ht="22" customHeight="1" s="452">
      <c r="A2583" s="359" t="n"/>
      <c r="B2583" s="243" t="n"/>
      <c r="C2583" s="243" t="n"/>
      <c r="D2583" s="243" t="n"/>
      <c r="E2583" s="243" t="n"/>
      <c r="F2583" s="243" t="n"/>
      <c r="G2583" s="243" t="n"/>
      <c r="H2583" s="362" t="n"/>
      <c r="I2583" s="243" t="n"/>
      <c r="J2583" s="243" t="n"/>
      <c r="K2583" s="244" t="n"/>
      <c r="L2583" s="78" t="n"/>
    </row>
    <row r="2584" ht="22" customHeight="1" s="452">
      <c r="A2584" s="359" t="n"/>
      <c r="B2584" s="243" t="n"/>
      <c r="C2584" s="243" t="n"/>
      <c r="D2584" s="243" t="n"/>
      <c r="E2584" s="243" t="n"/>
      <c r="F2584" s="243" t="n"/>
      <c r="G2584" s="243" t="n"/>
      <c r="H2584" s="362" t="n"/>
      <c r="I2584" s="243" t="n"/>
      <c r="J2584" s="243" t="n"/>
      <c r="K2584" s="244" t="n"/>
      <c r="L2584" s="78" t="n"/>
    </row>
    <row r="2585" ht="22" customHeight="1" s="452">
      <c r="A2585" s="359" t="n"/>
      <c r="B2585" s="243" t="n"/>
      <c r="C2585" s="243" t="n"/>
      <c r="D2585" s="243" t="n"/>
      <c r="E2585" s="243" t="n"/>
      <c r="F2585" s="243" t="n"/>
      <c r="G2585" s="243" t="n"/>
      <c r="H2585" s="362" t="n"/>
      <c r="I2585" s="243" t="n"/>
      <c r="J2585" s="243" t="n"/>
      <c r="K2585" s="244" t="n"/>
      <c r="L2585" s="78" t="n"/>
    </row>
    <row r="2586" ht="22" customHeight="1" s="452">
      <c r="A2586" s="359" t="n"/>
      <c r="B2586" s="243" t="n"/>
      <c r="C2586" s="243" t="n"/>
      <c r="D2586" s="243" t="n"/>
      <c r="E2586" s="243" t="n"/>
      <c r="F2586" s="243" t="n"/>
      <c r="G2586" s="243" t="n"/>
      <c r="H2586" s="362" t="n"/>
      <c r="I2586" s="243" t="n"/>
      <c r="J2586" s="243" t="n"/>
      <c r="K2586" s="244" t="n"/>
      <c r="L2586" s="78" t="n"/>
    </row>
    <row r="2587" ht="22" customHeight="1" s="452">
      <c r="A2587" s="359" t="n"/>
      <c r="B2587" s="243" t="n"/>
      <c r="C2587" s="243" t="n"/>
      <c r="D2587" s="243" t="n"/>
      <c r="E2587" s="243" t="n"/>
      <c r="F2587" s="243" t="n"/>
      <c r="G2587" s="243" t="n"/>
      <c r="H2587" s="362" t="n"/>
      <c r="I2587" s="243" t="n"/>
      <c r="J2587" s="243" t="n"/>
      <c r="K2587" s="244" t="n"/>
      <c r="L2587" s="78" t="n"/>
    </row>
    <row r="2588" ht="22" customHeight="1" s="452">
      <c r="A2588" s="359" t="n"/>
      <c r="B2588" s="243" t="n"/>
      <c r="C2588" s="243" t="n"/>
      <c r="D2588" s="243" t="n"/>
      <c r="E2588" s="243" t="n"/>
      <c r="F2588" s="243" t="n"/>
      <c r="G2588" s="243" t="n"/>
      <c r="H2588" s="362" t="n"/>
      <c r="I2588" s="243" t="n"/>
      <c r="J2588" s="243" t="n"/>
      <c r="K2588" s="244" t="n"/>
      <c r="L2588" s="78" t="n"/>
    </row>
    <row r="2589" ht="22" customHeight="1" s="452">
      <c r="A2589" s="359" t="n"/>
      <c r="B2589" s="243" t="n"/>
      <c r="C2589" s="243" t="n"/>
      <c r="D2589" s="243" t="n"/>
      <c r="E2589" s="243" t="n"/>
      <c r="F2589" s="243" t="n"/>
      <c r="G2589" s="243" t="n"/>
      <c r="H2589" s="362" t="n"/>
      <c r="I2589" s="243" t="n"/>
      <c r="J2589" s="243" t="n"/>
      <c r="K2589" s="244" t="n"/>
      <c r="L2589" s="78" t="n"/>
    </row>
    <row r="2590" ht="22" customHeight="1" s="452">
      <c r="A2590" s="359" t="n"/>
      <c r="B2590" s="243" t="n"/>
      <c r="C2590" s="243" t="n"/>
      <c r="D2590" s="243" t="n"/>
      <c r="E2590" s="243" t="n"/>
      <c r="F2590" s="243" t="n"/>
      <c r="G2590" s="243" t="n"/>
      <c r="H2590" s="362" t="n"/>
      <c r="I2590" s="243" t="n"/>
      <c r="J2590" s="243" t="n"/>
      <c r="K2590" s="244" t="n"/>
      <c r="L2590" s="78" t="n"/>
    </row>
    <row r="2591" ht="22" customHeight="1" s="452">
      <c r="A2591" s="359" t="n"/>
      <c r="B2591" s="243" t="n"/>
      <c r="C2591" s="243" t="n"/>
      <c r="D2591" s="243" t="n"/>
      <c r="E2591" s="243" t="n"/>
      <c r="F2591" s="243" t="n"/>
      <c r="G2591" s="243" t="n"/>
      <c r="H2591" s="362" t="n"/>
      <c r="I2591" s="243" t="n"/>
      <c r="J2591" s="243" t="n"/>
      <c r="K2591" s="244" t="n"/>
      <c r="L2591" s="78" t="n"/>
    </row>
    <row r="2592" ht="22" customHeight="1" s="452">
      <c r="A2592" s="359" t="n"/>
      <c r="B2592" s="243" t="n"/>
      <c r="C2592" s="243" t="n"/>
      <c r="D2592" s="243" t="n"/>
      <c r="E2592" s="243" t="n"/>
      <c r="F2592" s="243" t="n"/>
      <c r="G2592" s="243" t="n"/>
      <c r="H2592" s="362" t="n"/>
      <c r="I2592" s="243" t="n"/>
      <c r="J2592" s="243" t="n"/>
      <c r="K2592" s="244" t="n"/>
      <c r="L2592" s="78" t="n"/>
    </row>
    <row r="2593" ht="22" customHeight="1" s="452">
      <c r="A2593" s="359" t="n"/>
      <c r="B2593" s="243" t="n"/>
      <c r="C2593" s="243" t="n"/>
      <c r="D2593" s="243" t="n"/>
      <c r="E2593" s="243" t="n"/>
      <c r="F2593" s="243" t="n"/>
      <c r="G2593" s="243" t="n"/>
      <c r="H2593" s="362" t="n"/>
      <c r="I2593" s="243" t="n"/>
      <c r="J2593" s="243" t="n"/>
      <c r="K2593" s="244" t="n"/>
      <c r="L2593" s="78" t="n"/>
    </row>
    <row r="2594" ht="22" customHeight="1" s="452">
      <c r="A2594" s="359" t="n"/>
      <c r="B2594" s="243" t="n"/>
      <c r="C2594" s="243" t="n"/>
      <c r="D2594" s="243" t="n"/>
      <c r="E2594" s="243" t="n"/>
      <c r="F2594" s="243" t="n"/>
      <c r="G2594" s="243" t="n"/>
      <c r="H2594" s="362" t="n"/>
      <c r="I2594" s="243" t="n"/>
      <c r="J2594" s="243" t="n"/>
      <c r="K2594" s="244" t="n"/>
      <c r="L2594" s="78" t="n"/>
    </row>
    <row r="2595" ht="22" customHeight="1" s="452">
      <c r="A2595" s="359" t="n"/>
      <c r="B2595" s="243" t="n"/>
      <c r="C2595" s="243" t="n"/>
      <c r="D2595" s="243" t="n"/>
      <c r="E2595" s="243" t="n"/>
      <c r="F2595" s="243" t="n"/>
      <c r="G2595" s="243" t="n"/>
      <c r="H2595" s="362" t="n"/>
      <c r="I2595" s="243" t="n"/>
      <c r="J2595" s="243" t="n"/>
      <c r="K2595" s="244" t="n"/>
      <c r="L2595" s="78" t="n"/>
    </row>
    <row r="2596" ht="22" customHeight="1" s="452">
      <c r="A2596" s="359" t="n"/>
      <c r="B2596" s="243" t="n"/>
      <c r="C2596" s="243" t="n"/>
      <c r="D2596" s="243" t="n"/>
      <c r="E2596" s="243" t="n"/>
      <c r="F2596" s="243" t="n"/>
      <c r="G2596" s="243" t="n"/>
      <c r="H2596" s="362" t="n"/>
      <c r="I2596" s="243" t="n"/>
      <c r="J2596" s="243" t="n"/>
      <c r="K2596" s="244" t="n"/>
      <c r="L2596" s="78" t="n"/>
    </row>
    <row r="2597" ht="22" customHeight="1" s="452">
      <c r="A2597" s="359" t="n"/>
      <c r="B2597" s="243" t="n"/>
      <c r="C2597" s="243" t="n"/>
      <c r="D2597" s="243" t="n"/>
      <c r="E2597" s="243" t="n"/>
      <c r="F2597" s="243" t="n"/>
      <c r="G2597" s="243" t="n"/>
      <c r="H2597" s="362" t="n"/>
      <c r="I2597" s="243" t="n"/>
      <c r="J2597" s="243" t="n"/>
      <c r="K2597" s="244" t="n"/>
      <c r="L2597" s="78" t="n"/>
    </row>
    <row r="2598" ht="22" customHeight="1" s="452">
      <c r="A2598" s="359" t="n"/>
      <c r="B2598" s="243" t="n"/>
      <c r="C2598" s="243" t="n"/>
      <c r="D2598" s="243" t="n"/>
      <c r="E2598" s="243" t="n"/>
      <c r="F2598" s="243" t="n"/>
      <c r="G2598" s="243" t="n"/>
      <c r="H2598" s="362" t="n"/>
      <c r="I2598" s="243" t="n"/>
      <c r="J2598" s="243" t="n"/>
      <c r="K2598" s="244" t="n"/>
      <c r="L2598" s="78" t="n"/>
    </row>
    <row r="2599" ht="22" customHeight="1" s="452">
      <c r="A2599" s="359" t="n"/>
      <c r="B2599" s="243" t="n"/>
      <c r="C2599" s="243" t="n"/>
      <c r="D2599" s="243" t="n"/>
      <c r="E2599" s="243" t="n"/>
      <c r="F2599" s="243" t="n"/>
      <c r="G2599" s="243" t="n"/>
      <c r="H2599" s="362" t="n"/>
      <c r="I2599" s="243" t="n"/>
      <c r="J2599" s="243" t="n"/>
      <c r="K2599" s="244" t="n"/>
      <c r="L2599" s="78" t="n"/>
    </row>
    <row r="2600" ht="22" customHeight="1" s="452">
      <c r="A2600" s="359" t="n"/>
      <c r="B2600" s="243" t="n"/>
      <c r="C2600" s="243" t="n"/>
      <c r="D2600" s="243" t="n"/>
      <c r="E2600" s="243" t="n"/>
      <c r="F2600" s="243" t="n"/>
      <c r="G2600" s="243" t="n"/>
      <c r="H2600" s="362" t="n"/>
      <c r="I2600" s="243" t="n"/>
      <c r="J2600" s="243" t="n"/>
      <c r="K2600" s="244" t="n"/>
      <c r="L2600" s="78" t="n"/>
    </row>
    <row r="2601" ht="22" customHeight="1" s="452">
      <c r="A2601" s="359" t="n"/>
      <c r="B2601" s="243" t="n"/>
      <c r="C2601" s="243" t="n"/>
      <c r="D2601" s="243" t="n"/>
      <c r="E2601" s="243" t="n"/>
      <c r="F2601" s="243" t="n"/>
      <c r="G2601" s="243" t="n"/>
      <c r="H2601" s="362" t="n"/>
      <c r="I2601" s="243" t="n"/>
      <c r="J2601" s="243" t="n"/>
      <c r="K2601" s="244" t="n"/>
      <c r="L2601" s="78" t="n"/>
    </row>
    <row r="2602" ht="22" customHeight="1" s="452">
      <c r="A2602" s="359" t="n"/>
      <c r="B2602" s="243" t="n"/>
      <c r="C2602" s="243" t="n"/>
      <c r="D2602" s="243" t="n"/>
      <c r="E2602" s="243" t="n"/>
      <c r="F2602" s="243" t="n"/>
      <c r="G2602" s="243" t="n"/>
      <c r="H2602" s="362" t="n"/>
      <c r="I2602" s="243" t="n"/>
      <c r="J2602" s="243" t="n"/>
      <c r="K2602" s="244" t="n"/>
      <c r="L2602" s="78" t="n"/>
    </row>
    <row r="2603" ht="22" customHeight="1" s="452">
      <c r="A2603" s="359" t="n"/>
      <c r="B2603" s="243" t="n"/>
      <c r="C2603" s="243" t="n"/>
      <c r="D2603" s="243" t="n"/>
      <c r="E2603" s="243" t="n"/>
      <c r="F2603" s="243" t="n"/>
      <c r="G2603" s="243" t="n"/>
      <c r="H2603" s="362" t="n"/>
      <c r="I2603" s="243" t="n"/>
      <c r="J2603" s="243" t="n"/>
      <c r="K2603" s="244" t="n"/>
      <c r="L2603" s="78" t="n"/>
    </row>
    <row r="2604" ht="22" customHeight="1" s="452">
      <c r="A2604" s="359" t="n"/>
      <c r="B2604" s="243" t="n"/>
      <c r="C2604" s="243" t="n"/>
      <c r="D2604" s="243" t="n"/>
      <c r="E2604" s="243" t="n"/>
      <c r="F2604" s="243" t="n"/>
      <c r="G2604" s="243" t="n"/>
      <c r="H2604" s="362" t="n"/>
      <c r="I2604" s="243" t="n"/>
      <c r="J2604" s="243" t="n"/>
      <c r="K2604" s="244" t="n"/>
      <c r="L2604" s="78" t="n"/>
    </row>
    <row r="2605" ht="22" customHeight="1" s="452">
      <c r="A2605" s="359" t="n"/>
      <c r="B2605" s="243" t="n"/>
      <c r="C2605" s="243" t="n"/>
      <c r="D2605" s="243" t="n"/>
      <c r="E2605" s="243" t="n"/>
      <c r="F2605" s="243" t="n"/>
      <c r="G2605" s="243" t="n"/>
      <c r="H2605" s="362" t="n"/>
      <c r="I2605" s="243" t="n"/>
      <c r="J2605" s="243" t="n"/>
      <c r="K2605" s="244" t="n"/>
      <c r="L2605" s="78" t="n"/>
    </row>
    <row r="2606" ht="22" customHeight="1" s="452">
      <c r="A2606" s="359" t="n"/>
      <c r="B2606" s="243" t="n"/>
      <c r="C2606" s="243" t="n"/>
      <c r="D2606" s="243" t="n"/>
      <c r="E2606" s="243" t="n"/>
      <c r="F2606" s="243" t="n"/>
      <c r="G2606" s="243" t="n"/>
      <c r="H2606" s="362" t="n"/>
      <c r="I2606" s="243" t="n"/>
      <c r="J2606" s="243" t="n"/>
      <c r="K2606" s="244" t="n"/>
      <c r="L2606" s="78" t="n"/>
    </row>
    <row r="2607" ht="22" customHeight="1" s="452">
      <c r="A2607" s="359" t="n"/>
      <c r="B2607" s="243" t="n"/>
      <c r="C2607" s="243" t="n"/>
      <c r="D2607" s="243" t="n"/>
      <c r="E2607" s="243" t="n"/>
      <c r="F2607" s="243" t="n"/>
      <c r="G2607" s="243" t="n"/>
      <c r="H2607" s="362" t="n"/>
      <c r="I2607" s="243" t="n"/>
      <c r="J2607" s="243" t="n"/>
      <c r="K2607" s="244" t="n"/>
      <c r="L2607" s="78" t="n"/>
    </row>
    <row r="2608" ht="22" customHeight="1" s="452">
      <c r="A2608" s="359" t="n"/>
      <c r="B2608" s="243" t="n"/>
      <c r="C2608" s="243" t="n"/>
      <c r="D2608" s="243" t="n"/>
      <c r="E2608" s="243" t="n"/>
      <c r="F2608" s="243" t="n"/>
      <c r="G2608" s="243" t="n"/>
      <c r="H2608" s="362" t="n"/>
      <c r="I2608" s="243" t="n"/>
      <c r="J2608" s="243" t="n"/>
      <c r="K2608" s="244" t="n"/>
      <c r="L2608" s="78" t="n"/>
    </row>
    <row r="2609" ht="22" customHeight="1" s="452">
      <c r="A2609" s="359" t="n"/>
      <c r="B2609" s="243" t="n"/>
      <c r="C2609" s="243" t="n"/>
      <c r="D2609" s="243" t="n"/>
      <c r="E2609" s="243" t="n"/>
      <c r="F2609" s="243" t="n"/>
      <c r="G2609" s="243" t="n"/>
      <c r="H2609" s="362" t="n"/>
      <c r="I2609" s="243" t="n"/>
      <c r="J2609" s="243" t="n"/>
      <c r="K2609" s="244" t="n"/>
      <c r="L2609" s="78" t="n"/>
    </row>
    <row r="2610" ht="22" customHeight="1" s="452">
      <c r="A2610" s="359" t="n"/>
      <c r="B2610" s="243" t="n"/>
      <c r="C2610" s="243" t="n"/>
      <c r="D2610" s="243" t="n"/>
      <c r="E2610" s="243" t="n"/>
      <c r="F2610" s="243" t="n"/>
      <c r="G2610" s="243" t="n"/>
      <c r="H2610" s="362" t="n"/>
      <c r="I2610" s="243" t="n"/>
      <c r="J2610" s="243" t="n"/>
      <c r="K2610" s="244" t="n"/>
      <c r="L2610" s="78" t="n"/>
    </row>
    <row r="2611" ht="22" customHeight="1" s="452">
      <c r="A2611" s="359" t="n"/>
      <c r="B2611" s="243" t="n"/>
      <c r="C2611" s="243" t="n"/>
      <c r="D2611" s="243" t="n"/>
      <c r="E2611" s="243" t="n"/>
      <c r="F2611" s="243" t="n"/>
      <c r="G2611" s="243" t="n"/>
      <c r="H2611" s="362" t="n"/>
      <c r="I2611" s="243" t="n"/>
      <c r="J2611" s="243" t="n"/>
      <c r="K2611" s="244" t="n"/>
      <c r="L2611" s="78" t="n"/>
    </row>
    <row r="2612" ht="22" customHeight="1" s="452">
      <c r="A2612" s="359" t="n"/>
      <c r="B2612" s="243" t="n"/>
      <c r="C2612" s="243" t="n"/>
      <c r="D2612" s="243" t="n"/>
      <c r="E2612" s="243" t="n"/>
      <c r="F2612" s="243" t="n"/>
      <c r="G2612" s="243" t="n"/>
      <c r="H2612" s="362" t="n"/>
      <c r="I2612" s="243" t="n"/>
      <c r="J2612" s="243" t="n"/>
      <c r="K2612" s="244" t="n"/>
      <c r="L2612" s="78" t="n"/>
    </row>
    <row r="2613" ht="22" customHeight="1" s="452">
      <c r="A2613" s="359" t="n"/>
      <c r="B2613" s="243" t="n"/>
      <c r="C2613" s="243" t="n"/>
      <c r="D2613" s="243" t="n"/>
      <c r="E2613" s="243" t="n"/>
      <c r="F2613" s="243" t="n"/>
      <c r="G2613" s="243" t="n"/>
      <c r="H2613" s="362" t="n"/>
      <c r="I2613" s="243" t="n"/>
      <c r="J2613" s="243" t="n"/>
      <c r="K2613" s="244" t="n"/>
      <c r="L2613" s="78" t="n"/>
    </row>
    <row r="2614" ht="22" customHeight="1" s="452">
      <c r="A2614" s="359" t="n"/>
      <c r="B2614" s="243" t="n"/>
      <c r="C2614" s="243" t="n"/>
      <c r="D2614" s="243" t="n"/>
      <c r="E2614" s="243" t="n"/>
      <c r="F2614" s="243" t="n"/>
      <c r="G2614" s="243" t="n"/>
      <c r="H2614" s="362" t="n"/>
      <c r="I2614" s="243" t="n"/>
      <c r="J2614" s="243" t="n"/>
      <c r="K2614" s="244" t="n"/>
      <c r="L2614" s="78" t="n"/>
    </row>
    <row r="2615" ht="22" customHeight="1" s="452">
      <c r="A2615" s="359" t="n"/>
      <c r="B2615" s="243" t="n"/>
      <c r="C2615" s="243" t="n"/>
      <c r="D2615" s="243" t="n"/>
      <c r="E2615" s="243" t="n"/>
      <c r="F2615" s="243" t="n"/>
      <c r="G2615" s="243" t="n"/>
      <c r="H2615" s="362" t="n"/>
      <c r="I2615" s="243" t="n"/>
      <c r="J2615" s="243" t="n"/>
      <c r="K2615" s="244" t="n"/>
      <c r="L2615" s="78" t="n"/>
    </row>
    <row r="2616" ht="22" customHeight="1" s="452">
      <c r="A2616" s="359" t="n"/>
      <c r="B2616" s="243" t="n"/>
      <c r="C2616" s="243" t="n"/>
      <c r="D2616" s="243" t="n"/>
      <c r="E2616" s="243" t="n"/>
      <c r="F2616" s="243" t="n"/>
      <c r="G2616" s="243" t="n"/>
      <c r="H2616" s="362" t="n"/>
      <c r="I2616" s="243" t="n"/>
      <c r="J2616" s="243" t="n"/>
      <c r="K2616" s="244" t="n"/>
      <c r="L2616" s="78" t="n"/>
    </row>
    <row r="2617" ht="22" customHeight="1" s="452">
      <c r="A2617" s="359" t="n"/>
      <c r="B2617" s="243" t="n"/>
      <c r="C2617" s="243" t="n"/>
      <c r="D2617" s="243" t="n"/>
      <c r="E2617" s="243" t="n"/>
      <c r="F2617" s="243" t="n"/>
      <c r="G2617" s="243" t="n"/>
      <c r="H2617" s="362" t="n"/>
      <c r="I2617" s="243" t="n"/>
      <c r="J2617" s="243" t="n"/>
      <c r="K2617" s="244" t="n"/>
      <c r="L2617" s="78" t="n"/>
    </row>
    <row r="2618" ht="22" customHeight="1" s="452">
      <c r="A2618" s="359" t="n"/>
      <c r="B2618" s="243" t="n"/>
      <c r="C2618" s="243" t="n"/>
      <c r="D2618" s="243" t="n"/>
      <c r="E2618" s="243" t="n"/>
      <c r="F2618" s="243" t="n"/>
      <c r="G2618" s="243" t="n"/>
      <c r="H2618" s="362" t="n"/>
      <c r="I2618" s="243" t="n"/>
      <c r="J2618" s="243" t="n"/>
      <c r="K2618" s="244" t="n"/>
      <c r="L2618" s="78" t="n"/>
    </row>
    <row r="2619" ht="22" customHeight="1" s="452">
      <c r="A2619" s="359" t="n"/>
      <c r="B2619" s="243" t="n"/>
      <c r="C2619" s="243" t="n"/>
      <c r="D2619" s="243" t="n"/>
      <c r="E2619" s="243" t="n"/>
      <c r="F2619" s="243" t="n"/>
      <c r="G2619" s="243" t="n"/>
      <c r="H2619" s="362" t="n"/>
      <c r="I2619" s="243" t="n"/>
      <c r="J2619" s="243" t="n"/>
      <c r="K2619" s="244" t="n"/>
      <c r="L2619" s="78" t="n"/>
    </row>
    <row r="2620" ht="22" customHeight="1" s="452">
      <c r="A2620" s="359" t="n"/>
      <c r="B2620" s="243" t="n"/>
      <c r="C2620" s="243" t="n"/>
      <c r="D2620" s="243" t="n"/>
      <c r="E2620" s="243" t="n"/>
      <c r="F2620" s="243" t="n"/>
      <c r="G2620" s="243" t="n"/>
      <c r="H2620" s="362" t="n"/>
      <c r="I2620" s="243" t="n"/>
      <c r="J2620" s="243" t="n"/>
      <c r="K2620" s="244" t="n"/>
      <c r="L2620" s="78" t="n"/>
    </row>
    <row r="2621" ht="22" customHeight="1" s="452">
      <c r="A2621" s="359" t="n"/>
      <c r="B2621" s="243" t="n"/>
      <c r="C2621" s="243" t="n"/>
      <c r="D2621" s="243" t="n"/>
      <c r="E2621" s="243" t="n"/>
      <c r="F2621" s="243" t="n"/>
      <c r="G2621" s="243" t="n"/>
      <c r="H2621" s="362" t="n"/>
      <c r="I2621" s="243" t="n"/>
      <c r="J2621" s="243" t="n"/>
      <c r="K2621" s="244" t="n"/>
      <c r="L2621" s="78" t="n"/>
    </row>
    <row r="2622" ht="22" customHeight="1" s="452">
      <c r="A2622" s="359" t="n"/>
      <c r="B2622" s="243" t="n"/>
      <c r="C2622" s="243" t="n"/>
      <c r="D2622" s="243" t="n"/>
      <c r="E2622" s="243" t="n"/>
      <c r="F2622" s="243" t="n"/>
      <c r="G2622" s="243" t="n"/>
      <c r="H2622" s="362" t="n"/>
      <c r="I2622" s="243" t="n"/>
      <c r="J2622" s="243" t="n"/>
      <c r="K2622" s="244" t="n"/>
      <c r="L2622" s="78" t="n"/>
    </row>
    <row r="2623" ht="22" customHeight="1" s="452">
      <c r="A2623" s="359" t="n"/>
      <c r="B2623" s="243" t="n"/>
      <c r="C2623" s="243" t="n"/>
      <c r="D2623" s="243" t="n"/>
      <c r="E2623" s="243" t="n"/>
      <c r="F2623" s="243" t="n"/>
      <c r="G2623" s="243" t="n"/>
      <c r="H2623" s="362" t="n"/>
      <c r="I2623" s="243" t="n"/>
      <c r="J2623" s="243" t="n"/>
      <c r="K2623" s="244" t="n"/>
      <c r="L2623" s="78" t="n"/>
    </row>
    <row r="2624" ht="22" customHeight="1" s="452">
      <c r="A2624" s="359" t="n"/>
      <c r="B2624" s="243" t="n"/>
      <c r="C2624" s="243" t="n"/>
      <c r="D2624" s="243" t="n"/>
      <c r="E2624" s="243" t="n"/>
      <c r="F2624" s="243" t="n"/>
      <c r="G2624" s="243" t="n"/>
      <c r="H2624" s="362" t="n"/>
      <c r="I2624" s="243" t="n"/>
      <c r="J2624" s="243" t="n"/>
      <c r="K2624" s="244" t="n"/>
      <c r="L2624" s="78" t="n"/>
    </row>
    <row r="2625" ht="22" customHeight="1" s="452">
      <c r="A2625" s="359" t="n"/>
      <c r="B2625" s="243" t="n"/>
      <c r="C2625" s="243" t="n"/>
      <c r="D2625" s="243" t="n"/>
      <c r="E2625" s="243" t="n"/>
      <c r="F2625" s="243" t="n"/>
      <c r="G2625" s="243" t="n"/>
      <c r="H2625" s="362" t="n"/>
      <c r="I2625" s="243" t="n"/>
      <c r="J2625" s="243" t="n"/>
      <c r="K2625" s="244" t="n"/>
      <c r="L2625" s="78" t="n"/>
    </row>
    <row r="2626" ht="22" customHeight="1" s="452">
      <c r="A2626" s="359" t="n"/>
      <c r="B2626" s="243" t="n"/>
      <c r="C2626" s="243" t="n"/>
      <c r="D2626" s="243" t="n"/>
      <c r="E2626" s="243" t="n"/>
      <c r="F2626" s="243" t="n"/>
      <c r="G2626" s="243" t="n"/>
      <c r="H2626" s="362" t="n"/>
      <c r="I2626" s="243" t="n"/>
      <c r="J2626" s="243" t="n"/>
      <c r="K2626" s="244" t="n"/>
      <c r="L2626" s="78" t="n"/>
    </row>
    <row r="2627" ht="22" customHeight="1" s="452">
      <c r="A2627" s="359" t="n"/>
      <c r="B2627" s="243" t="n"/>
      <c r="C2627" s="243" t="n"/>
      <c r="D2627" s="243" t="n"/>
      <c r="E2627" s="243" t="n"/>
      <c r="F2627" s="243" t="n"/>
      <c r="G2627" s="243" t="n"/>
      <c r="H2627" s="362" t="n"/>
      <c r="I2627" s="243" t="n"/>
      <c r="J2627" s="243" t="n"/>
      <c r="K2627" s="244" t="n"/>
      <c r="L2627" s="78" t="n"/>
    </row>
    <row r="2628" ht="22" customHeight="1" s="452">
      <c r="A2628" s="359" t="n"/>
      <c r="B2628" s="243" t="n"/>
      <c r="C2628" s="243" t="n"/>
      <c r="D2628" s="243" t="n"/>
      <c r="E2628" s="243" t="n"/>
      <c r="F2628" s="243" t="n"/>
      <c r="G2628" s="243" t="n"/>
      <c r="H2628" s="362" t="n"/>
      <c r="I2628" s="243" t="n"/>
      <c r="J2628" s="243" t="n"/>
      <c r="K2628" s="244" t="n"/>
      <c r="L2628" s="78" t="n"/>
    </row>
    <row r="2629" ht="22" customHeight="1" s="452">
      <c r="A2629" s="359" t="n"/>
      <c r="B2629" s="243" t="n"/>
      <c r="C2629" s="243" t="n"/>
      <c r="D2629" s="243" t="n"/>
      <c r="E2629" s="243" t="n"/>
      <c r="F2629" s="243" t="n"/>
      <c r="G2629" s="243" t="n"/>
      <c r="H2629" s="362" t="n"/>
      <c r="I2629" s="243" t="n"/>
      <c r="J2629" s="243" t="n"/>
      <c r="K2629" s="244" t="n"/>
      <c r="L2629" s="78" t="n"/>
    </row>
    <row r="2630" ht="22" customHeight="1" s="452">
      <c r="A2630" s="359" t="n"/>
      <c r="B2630" s="243" t="n"/>
      <c r="C2630" s="243" t="n"/>
      <c r="D2630" s="243" t="n"/>
      <c r="E2630" s="243" t="n"/>
      <c r="F2630" s="243" t="n"/>
      <c r="G2630" s="243" t="n"/>
      <c r="H2630" s="362" t="n"/>
      <c r="I2630" s="243" t="n"/>
      <c r="J2630" s="243" t="n"/>
      <c r="K2630" s="244" t="n"/>
      <c r="L2630" s="78" t="n"/>
    </row>
    <row r="2631" ht="22" customHeight="1" s="452">
      <c r="A2631" s="359" t="n"/>
      <c r="B2631" s="243" t="n"/>
      <c r="C2631" s="243" t="n"/>
      <c r="D2631" s="243" t="n"/>
      <c r="E2631" s="243" t="n"/>
      <c r="F2631" s="243" t="n"/>
      <c r="G2631" s="243" t="n"/>
      <c r="H2631" s="362" t="n"/>
      <c r="I2631" s="243" t="n"/>
      <c r="J2631" s="243" t="n"/>
      <c r="K2631" s="244" t="n"/>
      <c r="L2631" s="78" t="n"/>
    </row>
    <row r="2632" ht="22" customHeight="1" s="452">
      <c r="A2632" s="359" t="n"/>
      <c r="B2632" s="243" t="n"/>
      <c r="C2632" s="243" t="n"/>
      <c r="D2632" s="243" t="n"/>
      <c r="E2632" s="243" t="n"/>
      <c r="F2632" s="243" t="n"/>
      <c r="G2632" s="243" t="n"/>
      <c r="H2632" s="362" t="n"/>
      <c r="I2632" s="243" t="n"/>
      <c r="J2632" s="243" t="n"/>
      <c r="K2632" s="244" t="n"/>
      <c r="L2632" s="78" t="n"/>
    </row>
    <row r="2633" ht="22" customHeight="1" s="452">
      <c r="A2633" s="359" t="n"/>
      <c r="B2633" s="243" t="n"/>
      <c r="C2633" s="243" t="n"/>
      <c r="D2633" s="243" t="n"/>
      <c r="E2633" s="243" t="n"/>
      <c r="F2633" s="243" t="n"/>
      <c r="G2633" s="243" t="n"/>
      <c r="H2633" s="362" t="n"/>
      <c r="I2633" s="243" t="n"/>
      <c r="J2633" s="243" t="n"/>
      <c r="K2633" s="244" t="n"/>
      <c r="L2633" s="78" t="n"/>
    </row>
    <row r="2634" ht="22" customHeight="1" s="452">
      <c r="A2634" s="359" t="n"/>
      <c r="B2634" s="243" t="n"/>
      <c r="C2634" s="243" t="n"/>
      <c r="D2634" s="243" t="n"/>
      <c r="E2634" s="243" t="n"/>
      <c r="F2634" s="243" t="n"/>
      <c r="G2634" s="243" t="n"/>
      <c r="H2634" s="362" t="n"/>
      <c r="I2634" s="243" t="n"/>
      <c r="J2634" s="243" t="n"/>
      <c r="K2634" s="244" t="n"/>
      <c r="L2634" s="78" t="n"/>
    </row>
    <row r="2635" ht="22" customHeight="1" s="452">
      <c r="A2635" s="359" t="n"/>
      <c r="B2635" s="243" t="n"/>
      <c r="C2635" s="243" t="n"/>
      <c r="D2635" s="243" t="n"/>
      <c r="E2635" s="243" t="n"/>
      <c r="F2635" s="243" t="n"/>
      <c r="G2635" s="243" t="n"/>
      <c r="H2635" s="362" t="n"/>
      <c r="I2635" s="243" t="n"/>
      <c r="J2635" s="243" t="n"/>
      <c r="K2635" s="244" t="n"/>
      <c r="L2635" s="78" t="n"/>
    </row>
    <row r="2636" ht="22" customHeight="1" s="452">
      <c r="A2636" s="359" t="n"/>
      <c r="B2636" s="243" t="n"/>
      <c r="C2636" s="243" t="n"/>
      <c r="D2636" s="243" t="n"/>
      <c r="E2636" s="243" t="n"/>
      <c r="F2636" s="243" t="n"/>
      <c r="G2636" s="243" t="n"/>
      <c r="H2636" s="362" t="n"/>
      <c r="I2636" s="243" t="n"/>
      <c r="J2636" s="243" t="n"/>
      <c r="K2636" s="244" t="n"/>
      <c r="L2636" s="78" t="n"/>
    </row>
    <row r="2637" ht="22" customHeight="1" s="452">
      <c r="A2637" s="359" t="n"/>
      <c r="B2637" s="243" t="n"/>
      <c r="C2637" s="243" t="n"/>
      <c r="D2637" s="243" t="n"/>
      <c r="E2637" s="243" t="n"/>
      <c r="F2637" s="243" t="n"/>
      <c r="G2637" s="243" t="n"/>
      <c r="H2637" s="362" t="n"/>
      <c r="I2637" s="243" t="n"/>
      <c r="J2637" s="243" t="n"/>
      <c r="K2637" s="244" t="n"/>
      <c r="L2637" s="78" t="n"/>
    </row>
    <row r="2638" ht="22" customHeight="1" s="452">
      <c r="A2638" s="359" t="n"/>
      <c r="B2638" s="243" t="n"/>
      <c r="C2638" s="243" t="n"/>
      <c r="D2638" s="243" t="n"/>
      <c r="E2638" s="243" t="n"/>
      <c r="F2638" s="243" t="n"/>
      <c r="G2638" s="243" t="n"/>
      <c r="H2638" s="362" t="n"/>
      <c r="I2638" s="243" t="n"/>
      <c r="J2638" s="243" t="n"/>
      <c r="K2638" s="244" t="n"/>
      <c r="L2638" s="78" t="n"/>
    </row>
    <row r="2639" ht="22" customHeight="1" s="452">
      <c r="A2639" s="359" t="n"/>
      <c r="B2639" s="243" t="n"/>
      <c r="C2639" s="243" t="n"/>
      <c r="D2639" s="243" t="n"/>
      <c r="E2639" s="243" t="n"/>
      <c r="F2639" s="243" t="n"/>
      <c r="G2639" s="243" t="n"/>
      <c r="H2639" s="362" t="n"/>
      <c r="I2639" s="243" t="n"/>
      <c r="J2639" s="243" t="n"/>
      <c r="K2639" s="244" t="n"/>
      <c r="L2639" s="78" t="n"/>
    </row>
    <row r="2640" ht="22" customHeight="1" s="452">
      <c r="A2640" s="359" t="n"/>
      <c r="B2640" s="243" t="n"/>
      <c r="C2640" s="243" t="n"/>
      <c r="D2640" s="243" t="n"/>
      <c r="E2640" s="243" t="n"/>
      <c r="F2640" s="243" t="n"/>
      <c r="G2640" s="243" t="n"/>
      <c r="H2640" s="362" t="n"/>
      <c r="I2640" s="243" t="n"/>
      <c r="J2640" s="243" t="n"/>
      <c r="K2640" s="244" t="n"/>
      <c r="L2640" s="78" t="n"/>
    </row>
    <row r="2641" ht="22" customHeight="1" s="452">
      <c r="A2641" s="359" t="n"/>
      <c r="B2641" s="243" t="n"/>
      <c r="C2641" s="243" t="n"/>
      <c r="D2641" s="243" t="n"/>
      <c r="E2641" s="243" t="n"/>
      <c r="F2641" s="243" t="n"/>
      <c r="G2641" s="243" t="n"/>
      <c r="H2641" s="362" t="n"/>
      <c r="I2641" s="243" t="n"/>
      <c r="J2641" s="243" t="n"/>
      <c r="K2641" s="244" t="n"/>
      <c r="L2641" s="78" t="n"/>
    </row>
    <row r="2642" ht="22" customHeight="1" s="452">
      <c r="A2642" s="359" t="n"/>
      <c r="B2642" s="243" t="n"/>
      <c r="C2642" s="243" t="n"/>
      <c r="D2642" s="243" t="n"/>
      <c r="E2642" s="243" t="n"/>
      <c r="F2642" s="243" t="n"/>
      <c r="G2642" s="243" t="n"/>
      <c r="H2642" s="362" t="n"/>
      <c r="I2642" s="243" t="n"/>
      <c r="J2642" s="243" t="n"/>
      <c r="K2642" s="244" t="n"/>
      <c r="L2642" s="78" t="n"/>
    </row>
    <row r="2643" ht="22" customHeight="1" s="452">
      <c r="A2643" s="359" t="n"/>
      <c r="B2643" s="243" t="n"/>
      <c r="C2643" s="243" t="n"/>
      <c r="D2643" s="243" t="n"/>
      <c r="E2643" s="243" t="n"/>
      <c r="F2643" s="243" t="n"/>
      <c r="G2643" s="243" t="n"/>
      <c r="H2643" s="362" t="n"/>
      <c r="I2643" s="243" t="n"/>
      <c r="J2643" s="243" t="n"/>
      <c r="K2643" s="244" t="n"/>
      <c r="L2643" s="78" t="n"/>
    </row>
    <row r="2644" ht="22" customHeight="1" s="452">
      <c r="A2644" s="359" t="n"/>
      <c r="B2644" s="243" t="n"/>
      <c r="C2644" s="243" t="n"/>
      <c r="D2644" s="243" t="n"/>
      <c r="E2644" s="243" t="n"/>
      <c r="F2644" s="243" t="n"/>
      <c r="G2644" s="243" t="n"/>
      <c r="H2644" s="362" t="n"/>
      <c r="I2644" s="243" t="n"/>
      <c r="J2644" s="243" t="n"/>
      <c r="K2644" s="244" t="n"/>
      <c r="L2644" s="78" t="n"/>
    </row>
    <row r="2645" ht="22" customHeight="1" s="452">
      <c r="A2645" s="359" t="n"/>
      <c r="B2645" s="243" t="n"/>
      <c r="C2645" s="243" t="n"/>
      <c r="D2645" s="243" t="n"/>
      <c r="E2645" s="243" t="n"/>
      <c r="F2645" s="243" t="n"/>
      <c r="G2645" s="243" t="n"/>
      <c r="H2645" s="362" t="n"/>
      <c r="I2645" s="243" t="n"/>
      <c r="J2645" s="243" t="n"/>
      <c r="K2645" s="244" t="n"/>
      <c r="L2645" s="78" t="n"/>
    </row>
    <row r="2646" ht="22" customHeight="1" s="452">
      <c r="A2646" s="359" t="n"/>
      <c r="B2646" s="243" t="n"/>
      <c r="C2646" s="243" t="n"/>
      <c r="D2646" s="243" t="n"/>
      <c r="E2646" s="243" t="n"/>
      <c r="F2646" s="243" t="n"/>
      <c r="G2646" s="243" t="n"/>
      <c r="H2646" s="362" t="n"/>
      <c r="I2646" s="243" t="n"/>
      <c r="J2646" s="243" t="n"/>
      <c r="K2646" s="244" t="n"/>
      <c r="L2646" s="78" t="n"/>
    </row>
    <row r="2647" ht="22" customHeight="1" s="452">
      <c r="A2647" s="359" t="n"/>
      <c r="B2647" s="243" t="n"/>
      <c r="C2647" s="243" t="n"/>
      <c r="D2647" s="243" t="n"/>
      <c r="E2647" s="243" t="n"/>
      <c r="F2647" s="243" t="n"/>
      <c r="G2647" s="243" t="n"/>
      <c r="H2647" s="362" t="n"/>
      <c r="I2647" s="243" t="n"/>
      <c r="J2647" s="243" t="n"/>
      <c r="K2647" s="244" t="n"/>
      <c r="L2647" s="78" t="n"/>
    </row>
    <row r="2648" ht="22" customHeight="1" s="452">
      <c r="A2648" s="359" t="n"/>
      <c r="B2648" s="243" t="n"/>
      <c r="C2648" s="243" t="n"/>
      <c r="D2648" s="243" t="n"/>
      <c r="E2648" s="243" t="n"/>
      <c r="F2648" s="243" t="n"/>
      <c r="G2648" s="243" t="n"/>
      <c r="H2648" s="362" t="n"/>
      <c r="I2648" s="243" t="n"/>
      <c r="J2648" s="243" t="n"/>
      <c r="K2648" s="244" t="n"/>
      <c r="L2648" s="78" t="n"/>
    </row>
    <row r="2649" ht="22" customHeight="1" s="452">
      <c r="A2649" s="359" t="n"/>
      <c r="B2649" s="243" t="n"/>
      <c r="C2649" s="243" t="n"/>
      <c r="D2649" s="243" t="n"/>
      <c r="E2649" s="243" t="n"/>
      <c r="F2649" s="243" t="n"/>
      <c r="G2649" s="243" t="n"/>
      <c r="H2649" s="362" t="n"/>
      <c r="I2649" s="243" t="n"/>
      <c r="J2649" s="243" t="n"/>
      <c r="K2649" s="244" t="n"/>
      <c r="L2649" s="78" t="n"/>
    </row>
    <row r="2650" ht="22" customHeight="1" s="452">
      <c r="A2650" s="359" t="n"/>
      <c r="B2650" s="243" t="n"/>
      <c r="C2650" s="243" t="n"/>
      <c r="D2650" s="243" t="n"/>
      <c r="E2650" s="243" t="n"/>
      <c r="F2650" s="243" t="n"/>
      <c r="G2650" s="243" t="n"/>
      <c r="H2650" s="362" t="n"/>
      <c r="I2650" s="243" t="n"/>
      <c r="J2650" s="243" t="n"/>
      <c r="K2650" s="244" t="n"/>
      <c r="L2650" s="78" t="n"/>
    </row>
    <row r="2651" ht="22" customHeight="1" s="452">
      <c r="A2651" s="359" t="n"/>
      <c r="B2651" s="243" t="n"/>
      <c r="C2651" s="243" t="n"/>
      <c r="D2651" s="243" t="n"/>
      <c r="E2651" s="243" t="n"/>
      <c r="F2651" s="243" t="n"/>
      <c r="G2651" s="243" t="n"/>
      <c r="H2651" s="362" t="n"/>
      <c r="I2651" s="243" t="n"/>
      <c r="J2651" s="243" t="n"/>
      <c r="K2651" s="244" t="n"/>
      <c r="L2651" s="78" t="n"/>
    </row>
    <row r="2652" ht="22" customHeight="1" s="452">
      <c r="A2652" s="359" t="n"/>
      <c r="B2652" s="243" t="n"/>
      <c r="C2652" s="243" t="n"/>
      <c r="D2652" s="243" t="n"/>
      <c r="E2652" s="243" t="n"/>
      <c r="F2652" s="243" t="n"/>
      <c r="G2652" s="243" t="n"/>
      <c r="H2652" s="362" t="n"/>
      <c r="I2652" s="243" t="n"/>
      <c r="J2652" s="243" t="n"/>
      <c r="K2652" s="244" t="n"/>
      <c r="L2652" s="78" t="n"/>
    </row>
    <row r="2653" ht="22" customHeight="1" s="452">
      <c r="A2653" s="359" t="n"/>
      <c r="B2653" s="243" t="n"/>
      <c r="C2653" s="243" t="n"/>
      <c r="D2653" s="243" t="n"/>
      <c r="E2653" s="243" t="n"/>
      <c r="F2653" s="243" t="n"/>
      <c r="G2653" s="243" t="n"/>
      <c r="H2653" s="362" t="n"/>
      <c r="I2653" s="243" t="n"/>
      <c r="J2653" s="243" t="n"/>
      <c r="K2653" s="244" t="n"/>
      <c r="L2653" s="78" t="n"/>
    </row>
    <row r="2654" ht="22" customHeight="1" s="452">
      <c r="A2654" s="359" t="n"/>
      <c r="B2654" s="243" t="n"/>
      <c r="C2654" s="243" t="n"/>
      <c r="D2654" s="243" t="n"/>
      <c r="E2654" s="243" t="n"/>
      <c r="F2654" s="243" t="n"/>
      <c r="G2654" s="243" t="n"/>
      <c r="H2654" s="362" t="n"/>
      <c r="I2654" s="243" t="n"/>
      <c r="J2654" s="243" t="n"/>
      <c r="K2654" s="244" t="n"/>
      <c r="L2654" s="78" t="n"/>
    </row>
    <row r="2655" ht="22" customHeight="1" s="452">
      <c r="A2655" s="359" t="n"/>
      <c r="B2655" s="243" t="n"/>
      <c r="C2655" s="243" t="n"/>
      <c r="D2655" s="243" t="n"/>
      <c r="E2655" s="243" t="n"/>
      <c r="F2655" s="243" t="n"/>
      <c r="G2655" s="243" t="n"/>
      <c r="H2655" s="362" t="n"/>
      <c r="I2655" s="243" t="n"/>
      <c r="J2655" s="243" t="n"/>
      <c r="K2655" s="244" t="n"/>
      <c r="L2655" s="78" t="n"/>
    </row>
    <row r="2656" ht="22" customHeight="1" s="452">
      <c r="A2656" s="359" t="n"/>
      <c r="B2656" s="243" t="n"/>
      <c r="C2656" s="243" t="n"/>
      <c r="D2656" s="243" t="n"/>
      <c r="E2656" s="243" t="n"/>
      <c r="F2656" s="243" t="n"/>
      <c r="G2656" s="243" t="n"/>
      <c r="H2656" s="362" t="n"/>
      <c r="I2656" s="243" t="n"/>
      <c r="J2656" s="243" t="n"/>
      <c r="K2656" s="244" t="n"/>
      <c r="L2656" s="78" t="n"/>
    </row>
    <row r="2657" ht="22" customHeight="1" s="452">
      <c r="A2657" s="359" t="n"/>
      <c r="B2657" s="243" t="n"/>
      <c r="C2657" s="243" t="n"/>
      <c r="D2657" s="243" t="n"/>
      <c r="E2657" s="243" t="n"/>
      <c r="F2657" s="243" t="n"/>
      <c r="G2657" s="243" t="n"/>
      <c r="H2657" s="362" t="n"/>
      <c r="I2657" s="243" t="n"/>
      <c r="J2657" s="243" t="n"/>
      <c r="K2657" s="244" t="n"/>
      <c r="L2657" s="78" t="n"/>
    </row>
    <row r="2658" ht="22" customHeight="1" s="452">
      <c r="A2658" s="359" t="n"/>
      <c r="B2658" s="243" t="n"/>
      <c r="C2658" s="243" t="n"/>
      <c r="D2658" s="243" t="n"/>
      <c r="E2658" s="243" t="n"/>
      <c r="F2658" s="243" t="n"/>
      <c r="G2658" s="243" t="n"/>
      <c r="H2658" s="362" t="n"/>
      <c r="I2658" s="243" t="n"/>
      <c r="J2658" s="243" t="n"/>
      <c r="K2658" s="244" t="n"/>
      <c r="L2658" s="78" t="n"/>
    </row>
    <row r="2659" ht="22" customHeight="1" s="452">
      <c r="A2659" s="359" t="n"/>
      <c r="B2659" s="243" t="n"/>
      <c r="C2659" s="243" t="n"/>
      <c r="D2659" s="243" t="n"/>
      <c r="E2659" s="243" t="n"/>
      <c r="F2659" s="243" t="n"/>
      <c r="G2659" s="243" t="n"/>
      <c r="H2659" s="362" t="n"/>
      <c r="I2659" s="243" t="n"/>
      <c r="J2659" s="243" t="n"/>
      <c r="K2659" s="244" t="n"/>
      <c r="L2659" s="78" t="n"/>
    </row>
    <row r="2660" ht="22" customHeight="1" s="452">
      <c r="A2660" s="359" t="n"/>
      <c r="B2660" s="243" t="n"/>
      <c r="C2660" s="243" t="n"/>
      <c r="D2660" s="243" t="n"/>
      <c r="E2660" s="243" t="n"/>
      <c r="F2660" s="243" t="n"/>
      <c r="G2660" s="243" t="n"/>
      <c r="H2660" s="362" t="n"/>
      <c r="I2660" s="243" t="n"/>
      <c r="J2660" s="243" t="n"/>
      <c r="K2660" s="244" t="n"/>
      <c r="L2660" s="78" t="n"/>
    </row>
    <row r="2661" ht="22" customHeight="1" s="452">
      <c r="A2661" s="359" t="n"/>
      <c r="B2661" s="243" t="n"/>
      <c r="C2661" s="243" t="n"/>
      <c r="D2661" s="243" t="n"/>
      <c r="E2661" s="243" t="n"/>
      <c r="F2661" s="243" t="n"/>
      <c r="G2661" s="243" t="n"/>
      <c r="H2661" s="362" t="n"/>
      <c r="I2661" s="243" t="n"/>
      <c r="J2661" s="243" t="n"/>
      <c r="K2661" s="244" t="n"/>
      <c r="L2661" s="78" t="n"/>
    </row>
    <row r="2662" ht="22" customHeight="1" s="452">
      <c r="A2662" s="359" t="n"/>
      <c r="B2662" s="243" t="n"/>
      <c r="C2662" s="243" t="n"/>
      <c r="D2662" s="243" t="n"/>
      <c r="E2662" s="243" t="n"/>
      <c r="F2662" s="243" t="n"/>
      <c r="G2662" s="243" t="n"/>
      <c r="H2662" s="362" t="n"/>
      <c r="I2662" s="243" t="n"/>
      <c r="J2662" s="243" t="n"/>
      <c r="K2662" s="244" t="n"/>
      <c r="L2662" s="78" t="n"/>
    </row>
    <row r="2663" ht="22" customHeight="1" s="452">
      <c r="A2663" s="359" t="n"/>
      <c r="B2663" s="243" t="n"/>
      <c r="C2663" s="243" t="n"/>
      <c r="D2663" s="243" t="n"/>
      <c r="E2663" s="243" t="n"/>
      <c r="F2663" s="243" t="n"/>
      <c r="G2663" s="243" t="n"/>
      <c r="H2663" s="362" t="n"/>
      <c r="I2663" s="243" t="n"/>
      <c r="J2663" s="243" t="n"/>
      <c r="K2663" s="244" t="n"/>
      <c r="L2663" s="78" t="n"/>
    </row>
    <row r="2664" ht="22" customHeight="1" s="452">
      <c r="A2664" s="359" t="n"/>
      <c r="B2664" s="243" t="n"/>
      <c r="C2664" s="243" t="n"/>
      <c r="D2664" s="243" t="n"/>
      <c r="E2664" s="243" t="n"/>
      <c r="F2664" s="243" t="n"/>
      <c r="G2664" s="243" t="n"/>
      <c r="H2664" s="362" t="n"/>
      <c r="I2664" s="243" t="n"/>
      <c r="J2664" s="243" t="n"/>
      <c r="K2664" s="244" t="n"/>
      <c r="L2664" s="78" t="n"/>
    </row>
    <row r="2665" ht="22" customHeight="1" s="452">
      <c r="A2665" s="359" t="n"/>
      <c r="B2665" s="243" t="n"/>
      <c r="C2665" s="243" t="n"/>
      <c r="D2665" s="243" t="n"/>
      <c r="E2665" s="243" t="n"/>
      <c r="F2665" s="243" t="n"/>
      <c r="G2665" s="243" t="n"/>
      <c r="H2665" s="362" t="n"/>
      <c r="I2665" s="243" t="n"/>
      <c r="J2665" s="243" t="n"/>
      <c r="K2665" s="244" t="n"/>
      <c r="L2665" s="78" t="n"/>
    </row>
    <row r="2666" ht="22" customHeight="1" s="452">
      <c r="A2666" s="359" t="n"/>
      <c r="B2666" s="243" t="n"/>
      <c r="C2666" s="243" t="n"/>
      <c r="D2666" s="243" t="n"/>
      <c r="E2666" s="243" t="n"/>
      <c r="F2666" s="243" t="n"/>
      <c r="G2666" s="243" t="n"/>
      <c r="H2666" s="362" t="n"/>
      <c r="I2666" s="243" t="n"/>
      <c r="J2666" s="243" t="n"/>
      <c r="K2666" s="244" t="n"/>
      <c r="L2666" s="78" t="n"/>
    </row>
    <row r="2667" ht="22" customHeight="1" s="452">
      <c r="A2667" s="359" t="n"/>
      <c r="B2667" s="243" t="n"/>
      <c r="C2667" s="243" t="n"/>
      <c r="D2667" s="243" t="n"/>
      <c r="E2667" s="243" t="n"/>
      <c r="F2667" s="243" t="n"/>
      <c r="G2667" s="243" t="n"/>
      <c r="H2667" s="362" t="n"/>
      <c r="I2667" s="243" t="n"/>
      <c r="J2667" s="243" t="n"/>
      <c r="K2667" s="244" t="n"/>
      <c r="L2667" s="78" t="n"/>
    </row>
    <row r="2668" ht="22" customHeight="1" s="452">
      <c r="A2668" s="359" t="n"/>
      <c r="B2668" s="243" t="n"/>
      <c r="C2668" s="243" t="n"/>
      <c r="D2668" s="243" t="n"/>
      <c r="E2668" s="243" t="n"/>
      <c r="F2668" s="243" t="n"/>
      <c r="G2668" s="243" t="n"/>
      <c r="H2668" s="362" t="n"/>
      <c r="I2668" s="243" t="n"/>
      <c r="J2668" s="243" t="n"/>
      <c r="K2668" s="244" t="n"/>
      <c r="L2668" s="78" t="n"/>
    </row>
    <row r="2669" ht="22" customHeight="1" s="452">
      <c r="A2669" s="359" t="n"/>
      <c r="B2669" s="243" t="n"/>
      <c r="C2669" s="243" t="n"/>
      <c r="D2669" s="243" t="n"/>
      <c r="E2669" s="243" t="n"/>
      <c r="F2669" s="243" t="n"/>
      <c r="G2669" s="243" t="n"/>
      <c r="H2669" s="362" t="n"/>
      <c r="I2669" s="243" t="n"/>
      <c r="J2669" s="243" t="n"/>
      <c r="K2669" s="244" t="n"/>
      <c r="L2669" s="78" t="n"/>
    </row>
    <row r="2670" ht="22" customHeight="1" s="452">
      <c r="A2670" s="359" t="n"/>
      <c r="B2670" s="243" t="n"/>
      <c r="C2670" s="243" t="n"/>
      <c r="D2670" s="243" t="n"/>
      <c r="E2670" s="243" t="n"/>
      <c r="F2670" s="243" t="n"/>
      <c r="G2670" s="243" t="n"/>
      <c r="H2670" s="362" t="n"/>
      <c r="I2670" s="243" t="n"/>
      <c r="J2670" s="243" t="n"/>
      <c r="K2670" s="244" t="n"/>
      <c r="L2670" s="78" t="n"/>
    </row>
    <row r="2671" ht="22" customHeight="1" s="452">
      <c r="A2671" s="359" t="n"/>
      <c r="B2671" s="243" t="n"/>
      <c r="C2671" s="243" t="n"/>
      <c r="D2671" s="243" t="n"/>
      <c r="E2671" s="243" t="n"/>
      <c r="F2671" s="243" t="n"/>
      <c r="G2671" s="243" t="n"/>
      <c r="H2671" s="362" t="n"/>
      <c r="I2671" s="243" t="n"/>
      <c r="J2671" s="243" t="n"/>
      <c r="K2671" s="244" t="n"/>
      <c r="L2671" s="78" t="n"/>
    </row>
    <row r="2672" ht="22" customHeight="1" s="452">
      <c r="A2672" s="359" t="n"/>
      <c r="B2672" s="243" t="n"/>
      <c r="C2672" s="243" t="n"/>
      <c r="D2672" s="243" t="n"/>
      <c r="E2672" s="243" t="n"/>
      <c r="F2672" s="243" t="n"/>
      <c r="G2672" s="243" t="n"/>
      <c r="H2672" s="362" t="n"/>
      <c r="I2672" s="243" t="n"/>
      <c r="J2672" s="243" t="n"/>
      <c r="K2672" s="244" t="n"/>
      <c r="L2672" s="78" t="n"/>
    </row>
    <row r="2673" ht="22" customHeight="1" s="452">
      <c r="A2673" s="359" t="n"/>
      <c r="B2673" s="243" t="n"/>
      <c r="C2673" s="243" t="n"/>
      <c r="D2673" s="243" t="n"/>
      <c r="E2673" s="243" t="n"/>
      <c r="F2673" s="243" t="n"/>
      <c r="G2673" s="243" t="n"/>
      <c r="H2673" s="362" t="n"/>
      <c r="I2673" s="243" t="n"/>
      <c r="J2673" s="243" t="n"/>
      <c r="K2673" s="244" t="n"/>
      <c r="L2673" s="78" t="n"/>
    </row>
    <row r="2674" ht="22" customHeight="1" s="452">
      <c r="A2674" s="359" t="n"/>
      <c r="B2674" s="243" t="n"/>
      <c r="C2674" s="243" t="n"/>
      <c r="D2674" s="243" t="n"/>
      <c r="E2674" s="243" t="n"/>
      <c r="F2674" s="243" t="n"/>
      <c r="G2674" s="243" t="n"/>
      <c r="H2674" s="362" t="n"/>
      <c r="I2674" s="243" t="n"/>
      <c r="J2674" s="243" t="n"/>
      <c r="K2674" s="244" t="n"/>
      <c r="L2674" s="78" t="n"/>
    </row>
    <row r="2675" ht="22" customHeight="1" s="452">
      <c r="A2675" s="359" t="n"/>
      <c r="B2675" s="243" t="n"/>
      <c r="C2675" s="243" t="n"/>
      <c r="D2675" s="243" t="n"/>
      <c r="E2675" s="243" t="n"/>
      <c r="F2675" s="243" t="n"/>
      <c r="G2675" s="243" t="n"/>
      <c r="H2675" s="362" t="n"/>
      <c r="I2675" s="243" t="n"/>
      <c r="J2675" s="243" t="n"/>
      <c r="K2675" s="244" t="n"/>
      <c r="L2675" s="78" t="n"/>
    </row>
    <row r="2676" ht="22" customHeight="1" s="452">
      <c r="A2676" s="359" t="n"/>
      <c r="B2676" s="243" t="n"/>
      <c r="C2676" s="243" t="n"/>
      <c r="D2676" s="243" t="n"/>
      <c r="E2676" s="243" t="n"/>
      <c r="F2676" s="243" t="n"/>
      <c r="G2676" s="243" t="n"/>
      <c r="H2676" s="362" t="n"/>
      <c r="I2676" s="243" t="n"/>
      <c r="J2676" s="243" t="n"/>
      <c r="K2676" s="244" t="n"/>
      <c r="L2676" s="78" t="n"/>
    </row>
    <row r="2677" ht="22" customHeight="1" s="452">
      <c r="A2677" s="359" t="n"/>
      <c r="B2677" s="243" t="n"/>
      <c r="C2677" s="243" t="n"/>
      <c r="D2677" s="243" t="n"/>
      <c r="E2677" s="243" t="n"/>
      <c r="F2677" s="243" t="n"/>
      <c r="G2677" s="243" t="n"/>
      <c r="H2677" s="362" t="n"/>
      <c r="I2677" s="243" t="n"/>
      <c r="J2677" s="243" t="n"/>
      <c r="K2677" s="244" t="n"/>
      <c r="L2677" s="78" t="n"/>
    </row>
    <row r="2678" ht="22" customHeight="1" s="452">
      <c r="A2678" s="359" t="n"/>
      <c r="B2678" s="243" t="n"/>
      <c r="C2678" s="243" t="n"/>
      <c r="D2678" s="243" t="n"/>
      <c r="E2678" s="243" t="n"/>
      <c r="F2678" s="243" t="n"/>
      <c r="G2678" s="243" t="n"/>
      <c r="H2678" s="362" t="n"/>
      <c r="I2678" s="243" t="n"/>
      <c r="J2678" s="243" t="n"/>
      <c r="K2678" s="244" t="n"/>
      <c r="L2678" s="78" t="n"/>
    </row>
    <row r="2679" ht="22" customHeight="1" s="452">
      <c r="A2679" s="359" t="n"/>
      <c r="B2679" s="243" t="n"/>
      <c r="C2679" s="243" t="n"/>
      <c r="D2679" s="243" t="n"/>
      <c r="E2679" s="243" t="n"/>
      <c r="F2679" s="243" t="n"/>
      <c r="G2679" s="243" t="n"/>
      <c r="H2679" s="362" t="n"/>
      <c r="I2679" s="243" t="n"/>
      <c r="J2679" s="243" t="n"/>
      <c r="K2679" s="244" t="n"/>
      <c r="L2679" s="78" t="n"/>
    </row>
    <row r="2680" ht="22" customHeight="1" s="452">
      <c r="A2680" s="359" t="n"/>
      <c r="B2680" s="243" t="n"/>
      <c r="C2680" s="243" t="n"/>
      <c r="D2680" s="243" t="n"/>
      <c r="E2680" s="243" t="n"/>
      <c r="F2680" s="243" t="n"/>
      <c r="G2680" s="243" t="n"/>
      <c r="H2680" s="362" t="n"/>
      <c r="I2680" s="243" t="n"/>
      <c r="J2680" s="243" t="n"/>
      <c r="K2680" s="244" t="n"/>
      <c r="L2680" s="78" t="n"/>
    </row>
    <row r="2681" ht="22" customHeight="1" s="452">
      <c r="A2681" s="359" t="n"/>
      <c r="B2681" s="243" t="n"/>
      <c r="C2681" s="243" t="n"/>
      <c r="D2681" s="243" t="n"/>
      <c r="E2681" s="243" t="n"/>
      <c r="F2681" s="243" t="n"/>
      <c r="G2681" s="243" t="n"/>
      <c r="H2681" s="362" t="n"/>
      <c r="I2681" s="243" t="n"/>
      <c r="J2681" s="243" t="n"/>
      <c r="K2681" s="244" t="n"/>
      <c r="L2681" s="78" t="n"/>
    </row>
    <row r="2682" ht="22" customHeight="1" s="452">
      <c r="A2682" s="359" t="n"/>
      <c r="B2682" s="243" t="n"/>
      <c r="C2682" s="243" t="n"/>
      <c r="D2682" s="243" t="n"/>
      <c r="E2682" s="243" t="n"/>
      <c r="F2682" s="243" t="n"/>
      <c r="G2682" s="243" t="n"/>
      <c r="H2682" s="362" t="n"/>
      <c r="I2682" s="243" t="n"/>
      <c r="J2682" s="243" t="n"/>
      <c r="K2682" s="244" t="n"/>
      <c r="L2682" s="78" t="n"/>
    </row>
    <row r="2683" ht="22" customHeight="1" s="452">
      <c r="A2683" s="359" t="n"/>
      <c r="B2683" s="243" t="n"/>
      <c r="C2683" s="243" t="n"/>
      <c r="D2683" s="243" t="n"/>
      <c r="E2683" s="243" t="n"/>
      <c r="F2683" s="243" t="n"/>
      <c r="G2683" s="243" t="n"/>
      <c r="H2683" s="362" t="n"/>
      <c r="I2683" s="243" t="n"/>
      <c r="J2683" s="243" t="n"/>
      <c r="K2683" s="244" t="n"/>
      <c r="L2683" s="78" t="n"/>
    </row>
    <row r="2684" ht="22" customHeight="1" s="452">
      <c r="A2684" s="359" t="n"/>
      <c r="B2684" s="243" t="n"/>
      <c r="C2684" s="243" t="n"/>
      <c r="D2684" s="243" t="n"/>
      <c r="E2684" s="243" t="n"/>
      <c r="F2684" s="243" t="n"/>
      <c r="G2684" s="243" t="n"/>
      <c r="H2684" s="362" t="n"/>
      <c r="I2684" s="243" t="n"/>
      <c r="J2684" s="243" t="n"/>
      <c r="K2684" s="244" t="n"/>
      <c r="L2684" s="78" t="n"/>
    </row>
    <row r="2685" ht="22" customHeight="1" s="452">
      <c r="A2685" s="359" t="n"/>
      <c r="B2685" s="243" t="n"/>
      <c r="C2685" s="243" t="n"/>
      <c r="D2685" s="243" t="n"/>
      <c r="E2685" s="243" t="n"/>
      <c r="F2685" s="243" t="n"/>
      <c r="G2685" s="243" t="n"/>
      <c r="H2685" s="362" t="n"/>
      <c r="I2685" s="243" t="n"/>
      <c r="J2685" s="243" t="n"/>
      <c r="K2685" s="244" t="n"/>
      <c r="L2685" s="78" t="n"/>
    </row>
    <row r="2686" ht="22" customHeight="1" s="452">
      <c r="A2686" s="359" t="n"/>
      <c r="B2686" s="243" t="n"/>
      <c r="C2686" s="243" t="n"/>
      <c r="D2686" s="243" t="n"/>
      <c r="E2686" s="243" t="n"/>
      <c r="F2686" s="243" t="n"/>
      <c r="G2686" s="243" t="n"/>
      <c r="H2686" s="362" t="n"/>
      <c r="I2686" s="243" t="n"/>
      <c r="J2686" s="243" t="n"/>
      <c r="K2686" s="244" t="n"/>
      <c r="L2686" s="78" t="n"/>
    </row>
    <row r="2687" ht="22" customHeight="1" s="452">
      <c r="A2687" s="359" t="n"/>
      <c r="B2687" s="243" t="n"/>
      <c r="C2687" s="243" t="n"/>
      <c r="D2687" s="243" t="n"/>
      <c r="E2687" s="243" t="n"/>
      <c r="F2687" s="243" t="n"/>
      <c r="G2687" s="243" t="n"/>
      <c r="H2687" s="362" t="n"/>
      <c r="I2687" s="243" t="n"/>
      <c r="J2687" s="243" t="n"/>
      <c r="K2687" s="244" t="n"/>
      <c r="L2687" s="78" t="n"/>
    </row>
    <row r="2688" ht="22" customHeight="1" s="452">
      <c r="A2688" s="359" t="n"/>
      <c r="B2688" s="243" t="n"/>
      <c r="C2688" s="243" t="n"/>
      <c r="D2688" s="243" t="n"/>
      <c r="E2688" s="243" t="n"/>
      <c r="F2688" s="243" t="n"/>
      <c r="G2688" s="243" t="n"/>
      <c r="H2688" s="362" t="n"/>
      <c r="I2688" s="243" t="n"/>
      <c r="J2688" s="243" t="n"/>
      <c r="K2688" s="244" t="n"/>
      <c r="L2688" s="78" t="n"/>
    </row>
    <row r="2689" ht="22" customHeight="1" s="452">
      <c r="A2689" s="359" t="n"/>
      <c r="B2689" s="243" t="n"/>
      <c r="C2689" s="243" t="n"/>
      <c r="D2689" s="243" t="n"/>
      <c r="E2689" s="243" t="n"/>
      <c r="F2689" s="243" t="n"/>
      <c r="G2689" s="243" t="n"/>
      <c r="H2689" s="362" t="n"/>
      <c r="I2689" s="243" t="n"/>
      <c r="J2689" s="243" t="n"/>
      <c r="K2689" s="244" t="n"/>
      <c r="L2689" s="78" t="n"/>
    </row>
    <row r="2690" ht="22" customHeight="1" s="452">
      <c r="A2690" s="359" t="n"/>
      <c r="B2690" s="243" t="n"/>
      <c r="C2690" s="243" t="n"/>
      <c r="D2690" s="243" t="n"/>
      <c r="E2690" s="243" t="n"/>
      <c r="F2690" s="243" t="n"/>
      <c r="G2690" s="243" t="n"/>
      <c r="H2690" s="362" t="n"/>
      <c r="I2690" s="243" t="n"/>
      <c r="J2690" s="243" t="n"/>
      <c r="K2690" s="244" t="n"/>
      <c r="L2690" s="78" t="n"/>
    </row>
    <row r="2691" ht="22" customHeight="1" s="452">
      <c r="A2691" s="359" t="n"/>
      <c r="B2691" s="243" t="n"/>
      <c r="C2691" s="243" t="n"/>
      <c r="D2691" s="243" t="n"/>
      <c r="E2691" s="243" t="n"/>
      <c r="F2691" s="243" t="n"/>
      <c r="G2691" s="243" t="n"/>
      <c r="H2691" s="362" t="n"/>
      <c r="I2691" s="243" t="n"/>
      <c r="J2691" s="243" t="n"/>
      <c r="K2691" s="244" t="n"/>
      <c r="L2691" s="78" t="n"/>
    </row>
    <row r="2692" ht="22" customHeight="1" s="452">
      <c r="A2692" s="359" t="n"/>
      <c r="B2692" s="243" t="n"/>
      <c r="C2692" s="243" t="n"/>
      <c r="D2692" s="243" t="n"/>
      <c r="E2692" s="243" t="n"/>
      <c r="F2692" s="243" t="n"/>
      <c r="G2692" s="243" t="n"/>
      <c r="H2692" s="362" t="n"/>
      <c r="I2692" s="243" t="n"/>
      <c r="J2692" s="243" t="n"/>
      <c r="K2692" s="244" t="n"/>
      <c r="L2692" s="78" t="n"/>
    </row>
    <row r="2693" ht="22" customHeight="1" s="452">
      <c r="A2693" s="359" t="n"/>
      <c r="B2693" s="243" t="n"/>
      <c r="C2693" s="243" t="n"/>
      <c r="D2693" s="243" t="n"/>
      <c r="E2693" s="243" t="n"/>
      <c r="F2693" s="243" t="n"/>
      <c r="G2693" s="243" t="n"/>
      <c r="H2693" s="362" t="n"/>
      <c r="I2693" s="243" t="n"/>
      <c r="J2693" s="243" t="n"/>
      <c r="K2693" s="244" t="n"/>
      <c r="L2693" s="78" t="n"/>
    </row>
    <row r="2694" ht="22" customHeight="1" s="452">
      <c r="A2694" s="359" t="n"/>
      <c r="B2694" s="243" t="n"/>
      <c r="C2694" s="243" t="n"/>
      <c r="D2694" s="243" t="n"/>
      <c r="E2694" s="243" t="n"/>
      <c r="F2694" s="243" t="n"/>
      <c r="G2694" s="243" t="n"/>
      <c r="H2694" s="362" t="n"/>
      <c r="I2694" s="243" t="n"/>
      <c r="J2694" s="243" t="n"/>
      <c r="K2694" s="244" t="n"/>
      <c r="L2694" s="78" t="n"/>
    </row>
    <row r="2695" ht="22" customHeight="1" s="452">
      <c r="A2695" s="359" t="n"/>
      <c r="B2695" s="243" t="n"/>
      <c r="C2695" s="243" t="n"/>
      <c r="D2695" s="243" t="n"/>
      <c r="E2695" s="243" t="n"/>
      <c r="F2695" s="243" t="n"/>
      <c r="G2695" s="243" t="n"/>
      <c r="H2695" s="362" t="n"/>
      <c r="I2695" s="243" t="n"/>
      <c r="J2695" s="243" t="n"/>
      <c r="K2695" s="244" t="n"/>
      <c r="L2695" s="78" t="n"/>
    </row>
    <row r="2696" ht="22" customHeight="1" s="452">
      <c r="A2696" s="359" t="n"/>
      <c r="B2696" s="243" t="n"/>
      <c r="C2696" s="243" t="n"/>
      <c r="D2696" s="243" t="n"/>
      <c r="E2696" s="243" t="n"/>
      <c r="F2696" s="243" t="n"/>
      <c r="G2696" s="243" t="n"/>
      <c r="H2696" s="362" t="n"/>
      <c r="I2696" s="243" t="n"/>
      <c r="J2696" s="243" t="n"/>
      <c r="K2696" s="244" t="n"/>
      <c r="L2696" s="78" t="n"/>
    </row>
    <row r="2697" ht="22" customHeight="1" s="452">
      <c r="A2697" s="359" t="n"/>
      <c r="B2697" s="243" t="n"/>
      <c r="C2697" s="243" t="n"/>
      <c r="D2697" s="243" t="n"/>
      <c r="E2697" s="243" t="n"/>
      <c r="F2697" s="243" t="n"/>
      <c r="G2697" s="243" t="n"/>
      <c r="H2697" s="362" t="n"/>
      <c r="I2697" s="243" t="n"/>
      <c r="J2697" s="243" t="n"/>
      <c r="K2697" s="244" t="n"/>
      <c r="L2697" s="78" t="n"/>
    </row>
    <row r="2698" ht="22" customHeight="1" s="452">
      <c r="A2698" s="359" t="n"/>
      <c r="B2698" s="243" t="n"/>
      <c r="C2698" s="243" t="n"/>
      <c r="D2698" s="243" t="n"/>
      <c r="E2698" s="243" t="n"/>
      <c r="F2698" s="243" t="n"/>
      <c r="G2698" s="243" t="n"/>
      <c r="H2698" s="362" t="n"/>
      <c r="I2698" s="243" t="n"/>
      <c r="J2698" s="243" t="n"/>
      <c r="K2698" s="244" t="n"/>
      <c r="L2698" s="78" t="n"/>
    </row>
    <row r="2699" ht="22" customHeight="1" s="452">
      <c r="A2699" s="359" t="n"/>
      <c r="B2699" s="243" t="n"/>
      <c r="C2699" s="243" t="n"/>
      <c r="D2699" s="243" t="n"/>
      <c r="E2699" s="243" t="n"/>
      <c r="F2699" s="243" t="n"/>
      <c r="G2699" s="243" t="n"/>
      <c r="H2699" s="362" t="n"/>
      <c r="I2699" s="243" t="n"/>
      <c r="J2699" s="243" t="n"/>
      <c r="K2699" s="244" t="n"/>
      <c r="L2699" s="78" t="n"/>
    </row>
    <row r="2700" ht="22" customHeight="1" s="452">
      <c r="A2700" s="359" t="n"/>
      <c r="B2700" s="243" t="n"/>
      <c r="C2700" s="243" t="n"/>
      <c r="D2700" s="243" t="n"/>
      <c r="E2700" s="243" t="n"/>
      <c r="F2700" s="243" t="n"/>
      <c r="G2700" s="243" t="n"/>
      <c r="H2700" s="362" t="n"/>
      <c r="I2700" s="243" t="n"/>
      <c r="J2700" s="243" t="n"/>
      <c r="K2700" s="244" t="n"/>
      <c r="L2700" s="78" t="n"/>
    </row>
    <row r="2701" ht="22" customHeight="1" s="452">
      <c r="A2701" s="359" t="n"/>
      <c r="B2701" s="243" t="n"/>
      <c r="C2701" s="243" t="n"/>
      <c r="D2701" s="243" t="n"/>
      <c r="E2701" s="243" t="n"/>
      <c r="F2701" s="243" t="n"/>
      <c r="G2701" s="243" t="n"/>
      <c r="H2701" s="362" t="n"/>
      <c r="I2701" s="243" t="n"/>
      <c r="J2701" s="243" t="n"/>
      <c r="K2701" s="244" t="n"/>
      <c r="L2701" s="78" t="n"/>
    </row>
    <row r="2702" ht="22" customHeight="1" s="452">
      <c r="A2702" s="359" t="n"/>
      <c r="B2702" s="243" t="n"/>
      <c r="C2702" s="243" t="n"/>
      <c r="D2702" s="243" t="n"/>
      <c r="E2702" s="243" t="n"/>
      <c r="F2702" s="243" t="n"/>
      <c r="G2702" s="243" t="n"/>
      <c r="H2702" s="362" t="n"/>
      <c r="I2702" s="243" t="n"/>
      <c r="J2702" s="243" t="n"/>
      <c r="K2702" s="244" t="n"/>
      <c r="L2702" s="78" t="n"/>
    </row>
    <row r="2703" ht="22" customHeight="1" s="452">
      <c r="A2703" s="359" t="n"/>
      <c r="B2703" s="243" t="n"/>
      <c r="C2703" s="243" t="n"/>
      <c r="D2703" s="243" t="n"/>
      <c r="E2703" s="243" t="n"/>
      <c r="F2703" s="243" t="n"/>
      <c r="G2703" s="243" t="n"/>
      <c r="H2703" s="362" t="n"/>
      <c r="I2703" s="243" t="n"/>
      <c r="J2703" s="243" t="n"/>
      <c r="K2703" s="244" t="n"/>
      <c r="L2703" s="78" t="n"/>
    </row>
    <row r="2704" ht="22" customHeight="1" s="452">
      <c r="A2704" s="359" t="n"/>
      <c r="B2704" s="243" t="n"/>
      <c r="C2704" s="243" t="n"/>
      <c r="D2704" s="243" t="n"/>
      <c r="E2704" s="243" t="n"/>
      <c r="F2704" s="243" t="n"/>
      <c r="G2704" s="243" t="n"/>
      <c r="H2704" s="362" t="n"/>
      <c r="I2704" s="243" t="n"/>
      <c r="J2704" s="243" t="n"/>
      <c r="K2704" s="244" t="n"/>
      <c r="L2704" s="78" t="n"/>
    </row>
    <row r="2705" ht="22" customHeight="1" s="452">
      <c r="A2705" s="359" t="n"/>
      <c r="B2705" s="243" t="n"/>
      <c r="C2705" s="243" t="n"/>
      <c r="D2705" s="243" t="n"/>
      <c r="E2705" s="243" t="n"/>
      <c r="F2705" s="243" t="n"/>
      <c r="G2705" s="243" t="n"/>
      <c r="H2705" s="362" t="n"/>
      <c r="I2705" s="243" t="n"/>
      <c r="J2705" s="243" t="n"/>
      <c r="K2705" s="244" t="n"/>
      <c r="L2705" s="78" t="n"/>
    </row>
    <row r="2706" ht="22" customHeight="1" s="452">
      <c r="A2706" s="359" t="n"/>
      <c r="B2706" s="243" t="n"/>
      <c r="C2706" s="243" t="n"/>
      <c r="D2706" s="243" t="n"/>
      <c r="E2706" s="243" t="n"/>
      <c r="F2706" s="243" t="n"/>
      <c r="G2706" s="243" t="n"/>
      <c r="H2706" s="362" t="n"/>
      <c r="I2706" s="243" t="n"/>
      <c r="J2706" s="243" t="n"/>
      <c r="K2706" s="244" t="n"/>
      <c r="L2706" s="78" t="n"/>
    </row>
    <row r="2707" ht="22" customHeight="1" s="452">
      <c r="A2707" s="359" t="n"/>
      <c r="B2707" s="243" t="n"/>
      <c r="C2707" s="243" t="n"/>
      <c r="D2707" s="243" t="n"/>
      <c r="E2707" s="243" t="n"/>
      <c r="F2707" s="243" t="n"/>
      <c r="G2707" s="243" t="n"/>
      <c r="H2707" s="362" t="n"/>
      <c r="I2707" s="243" t="n"/>
      <c r="J2707" s="243" t="n"/>
      <c r="K2707" s="244" t="n"/>
      <c r="L2707" s="78" t="n"/>
    </row>
    <row r="2708" ht="22" customHeight="1" s="452">
      <c r="A2708" s="359" t="n"/>
      <c r="B2708" s="243" t="n"/>
      <c r="C2708" s="243" t="n"/>
      <c r="D2708" s="243" t="n"/>
      <c r="E2708" s="243" t="n"/>
      <c r="F2708" s="243" t="n"/>
      <c r="G2708" s="243" t="n"/>
      <c r="H2708" s="362" t="n"/>
      <c r="I2708" s="243" t="n"/>
      <c r="J2708" s="243" t="n"/>
      <c r="K2708" s="244" t="n"/>
      <c r="L2708" s="78" t="n"/>
    </row>
    <row r="2709" ht="22" customHeight="1" s="452">
      <c r="A2709" s="359" t="n"/>
      <c r="B2709" s="243" t="n"/>
      <c r="C2709" s="243" t="n"/>
      <c r="D2709" s="243" t="n"/>
      <c r="E2709" s="243" t="n"/>
      <c r="F2709" s="243" t="n"/>
      <c r="G2709" s="243" t="n"/>
      <c r="H2709" s="362" t="n"/>
      <c r="I2709" s="243" t="n"/>
      <c r="J2709" s="243" t="n"/>
      <c r="K2709" s="244" t="n"/>
      <c r="L2709" s="78" t="n"/>
    </row>
    <row r="2710" ht="22" customHeight="1" s="452">
      <c r="A2710" s="359" t="n"/>
      <c r="B2710" s="243" t="n"/>
      <c r="C2710" s="243" t="n"/>
      <c r="D2710" s="243" t="n"/>
      <c r="E2710" s="243" t="n"/>
      <c r="F2710" s="243" t="n"/>
      <c r="G2710" s="243" t="n"/>
      <c r="H2710" s="362" t="n"/>
      <c r="I2710" s="243" t="n"/>
      <c r="J2710" s="243" t="n"/>
      <c r="K2710" s="244" t="n"/>
      <c r="L2710" s="78" t="n"/>
    </row>
    <row r="2711" ht="22" customHeight="1" s="452">
      <c r="A2711" s="359" t="n"/>
      <c r="B2711" s="243" t="n"/>
      <c r="C2711" s="243" t="n"/>
      <c r="D2711" s="243" t="n"/>
      <c r="E2711" s="243" t="n"/>
      <c r="F2711" s="243" t="n"/>
      <c r="G2711" s="243" t="n"/>
      <c r="H2711" s="362" t="n"/>
      <c r="I2711" s="243" t="n"/>
      <c r="J2711" s="243" t="n"/>
      <c r="K2711" s="244" t="n"/>
      <c r="L2711" s="78" t="n"/>
    </row>
    <row r="2712" ht="22" customHeight="1" s="452">
      <c r="A2712" s="359" t="n"/>
      <c r="B2712" s="243" t="n"/>
      <c r="C2712" s="243" t="n"/>
      <c r="D2712" s="243" t="n"/>
      <c r="E2712" s="243" t="n"/>
      <c r="F2712" s="243" t="n"/>
      <c r="G2712" s="243" t="n"/>
      <c r="H2712" s="362" t="n"/>
      <c r="I2712" s="243" t="n"/>
      <c r="J2712" s="243" t="n"/>
      <c r="K2712" s="244" t="n"/>
      <c r="L2712" s="78" t="n"/>
    </row>
    <row r="2713" ht="22" customHeight="1" s="452">
      <c r="A2713" s="359" t="n"/>
      <c r="B2713" s="243" t="n"/>
      <c r="C2713" s="243" t="n"/>
      <c r="D2713" s="243" t="n"/>
      <c r="E2713" s="243" t="n"/>
      <c r="F2713" s="243" t="n"/>
      <c r="G2713" s="243" t="n"/>
      <c r="H2713" s="362" t="n"/>
      <c r="I2713" s="243" t="n"/>
      <c r="J2713" s="243" t="n"/>
      <c r="K2713" s="244" t="n"/>
      <c r="L2713" s="78" t="n"/>
    </row>
    <row r="2714" ht="22" customHeight="1" s="452">
      <c r="A2714" s="359" t="n"/>
      <c r="B2714" s="243" t="n"/>
      <c r="C2714" s="243" t="n"/>
      <c r="D2714" s="243" t="n"/>
      <c r="E2714" s="243" t="n"/>
      <c r="F2714" s="243" t="n"/>
      <c r="G2714" s="243" t="n"/>
      <c r="H2714" s="362" t="n"/>
      <c r="I2714" s="243" t="n"/>
      <c r="J2714" s="243" t="n"/>
      <c r="K2714" s="244" t="n"/>
      <c r="L2714" s="78" t="n"/>
    </row>
    <row r="2715" ht="22" customHeight="1" s="452">
      <c r="A2715" s="359" t="n"/>
      <c r="B2715" s="243" t="n"/>
      <c r="C2715" s="243" t="n"/>
      <c r="D2715" s="243" t="n"/>
      <c r="E2715" s="243" t="n"/>
      <c r="F2715" s="243" t="n"/>
      <c r="G2715" s="243" t="n"/>
      <c r="H2715" s="362" t="n"/>
      <c r="I2715" s="243" t="n"/>
      <c r="J2715" s="243" t="n"/>
      <c r="K2715" s="244" t="n"/>
      <c r="L2715" s="78" t="n"/>
    </row>
    <row r="2716" ht="22" customHeight="1" s="452">
      <c r="A2716" s="359" t="n"/>
      <c r="B2716" s="243" t="n"/>
      <c r="C2716" s="243" t="n"/>
      <c r="D2716" s="243" t="n"/>
      <c r="E2716" s="243" t="n"/>
      <c r="F2716" s="243" t="n"/>
      <c r="G2716" s="243" t="n"/>
      <c r="H2716" s="362" t="n"/>
      <c r="I2716" s="243" t="n"/>
      <c r="J2716" s="243" t="n"/>
      <c r="K2716" s="244" t="n"/>
      <c r="L2716" s="78" t="n"/>
    </row>
    <row r="2717" ht="22" customHeight="1" s="452">
      <c r="A2717" s="359" t="n"/>
      <c r="B2717" s="243" t="n"/>
      <c r="C2717" s="243" t="n"/>
      <c r="D2717" s="243" t="n"/>
      <c r="E2717" s="243" t="n"/>
      <c r="F2717" s="243" t="n"/>
      <c r="G2717" s="243" t="n"/>
      <c r="H2717" s="362" t="n"/>
      <c r="I2717" s="243" t="n"/>
      <c r="J2717" s="243" t="n"/>
      <c r="K2717" s="244" t="n"/>
      <c r="L2717" s="78" t="n"/>
    </row>
    <row r="2718" ht="22" customHeight="1" s="452">
      <c r="A2718" s="359" t="n"/>
      <c r="B2718" s="243" t="n"/>
      <c r="C2718" s="243" t="n"/>
      <c r="D2718" s="243" t="n"/>
      <c r="E2718" s="243" t="n"/>
      <c r="F2718" s="243" t="n"/>
      <c r="G2718" s="243" t="n"/>
      <c r="H2718" s="362" t="n"/>
      <c r="I2718" s="243" t="n"/>
      <c r="J2718" s="243" t="n"/>
      <c r="K2718" s="244" t="n"/>
      <c r="L2718" s="78" t="n"/>
    </row>
    <row r="2719" ht="22" customHeight="1" s="452">
      <c r="A2719" s="359" t="n"/>
      <c r="B2719" s="243" t="n"/>
      <c r="C2719" s="243" t="n"/>
      <c r="D2719" s="243" t="n"/>
      <c r="E2719" s="243" t="n"/>
      <c r="F2719" s="243" t="n"/>
      <c r="G2719" s="243" t="n"/>
      <c r="H2719" s="362" t="n"/>
      <c r="I2719" s="243" t="n"/>
      <c r="J2719" s="243" t="n"/>
      <c r="K2719" s="244" t="n"/>
      <c r="L2719" s="78" t="n"/>
    </row>
    <row r="2720" ht="22" customHeight="1" s="452">
      <c r="A2720" s="359" t="n"/>
      <c r="B2720" s="243" t="n"/>
      <c r="C2720" s="243" t="n"/>
      <c r="D2720" s="243" t="n"/>
      <c r="E2720" s="243" t="n"/>
      <c r="F2720" s="243" t="n"/>
      <c r="G2720" s="243" t="n"/>
      <c r="H2720" s="362" t="n"/>
      <c r="I2720" s="243" t="n"/>
      <c r="J2720" s="243" t="n"/>
      <c r="K2720" s="244" t="n"/>
      <c r="L2720" s="78" t="n"/>
    </row>
    <row r="2721" ht="22" customHeight="1" s="452">
      <c r="A2721" s="359" t="n"/>
      <c r="B2721" s="243" t="n"/>
      <c r="C2721" s="243" t="n"/>
      <c r="D2721" s="243" t="n"/>
      <c r="E2721" s="243" t="n"/>
      <c r="F2721" s="243" t="n"/>
      <c r="G2721" s="243" t="n"/>
      <c r="H2721" s="362" t="n"/>
      <c r="I2721" s="243" t="n"/>
      <c r="J2721" s="243" t="n"/>
      <c r="K2721" s="244" t="n"/>
      <c r="L2721" s="78" t="n"/>
    </row>
    <row r="2722" ht="22" customHeight="1" s="452">
      <c r="A2722" s="359" t="n"/>
      <c r="B2722" s="243" t="n"/>
      <c r="C2722" s="243" t="n"/>
      <c r="D2722" s="243" t="n"/>
      <c r="E2722" s="243" t="n"/>
      <c r="F2722" s="243" t="n"/>
      <c r="G2722" s="243" t="n"/>
      <c r="H2722" s="362" t="n"/>
      <c r="I2722" s="243" t="n"/>
      <c r="J2722" s="243" t="n"/>
      <c r="K2722" s="244" t="n"/>
      <c r="L2722" s="78" t="n"/>
    </row>
    <row r="2723" ht="22" customHeight="1" s="452">
      <c r="A2723" s="359" t="n"/>
      <c r="B2723" s="243" t="n"/>
      <c r="C2723" s="243" t="n"/>
      <c r="D2723" s="243" t="n"/>
      <c r="E2723" s="243" t="n"/>
      <c r="F2723" s="243" t="n"/>
      <c r="G2723" s="243" t="n"/>
      <c r="H2723" s="362" t="n"/>
      <c r="I2723" s="243" t="n"/>
      <c r="J2723" s="243" t="n"/>
      <c r="K2723" s="244" t="n"/>
      <c r="L2723" s="78" t="n"/>
    </row>
    <row r="2724" ht="22" customHeight="1" s="452">
      <c r="A2724" s="359" t="n"/>
      <c r="B2724" s="243" t="n"/>
      <c r="C2724" s="243" t="n"/>
      <c r="D2724" s="243" t="n"/>
      <c r="E2724" s="243" t="n"/>
      <c r="F2724" s="243" t="n"/>
      <c r="G2724" s="243" t="n"/>
      <c r="H2724" s="362" t="n"/>
      <c r="I2724" s="243" t="n"/>
      <c r="J2724" s="243" t="n"/>
      <c r="K2724" s="244" t="n"/>
      <c r="L2724" s="78" t="n"/>
    </row>
    <row r="2725" ht="22" customHeight="1" s="452">
      <c r="A2725" s="359" t="n"/>
      <c r="B2725" s="243" t="n"/>
      <c r="C2725" s="243" t="n"/>
      <c r="D2725" s="243" t="n"/>
      <c r="E2725" s="243" t="n"/>
      <c r="F2725" s="243" t="n"/>
      <c r="G2725" s="243" t="n"/>
      <c r="H2725" s="362" t="n"/>
      <c r="I2725" s="243" t="n"/>
      <c r="J2725" s="243" t="n"/>
      <c r="K2725" s="244" t="n"/>
      <c r="L2725" s="78" t="n"/>
    </row>
    <row r="2726" ht="22" customHeight="1" s="452">
      <c r="A2726" s="359" t="n"/>
      <c r="B2726" s="243" t="n"/>
      <c r="C2726" s="243" t="n"/>
      <c r="D2726" s="243" t="n"/>
      <c r="E2726" s="243" t="n"/>
      <c r="F2726" s="243" t="n"/>
      <c r="G2726" s="243" t="n"/>
      <c r="H2726" s="362" t="n"/>
      <c r="I2726" s="243" t="n"/>
      <c r="J2726" s="243" t="n"/>
      <c r="K2726" s="244" t="n"/>
      <c r="L2726" s="78" t="n"/>
    </row>
    <row r="2727" ht="22" customHeight="1" s="452">
      <c r="A2727" s="359" t="n"/>
      <c r="B2727" s="243" t="n"/>
      <c r="C2727" s="243" t="n"/>
      <c r="D2727" s="243" t="n"/>
      <c r="E2727" s="243" t="n"/>
      <c r="F2727" s="243" t="n"/>
      <c r="G2727" s="243" t="n"/>
      <c r="H2727" s="362" t="n"/>
      <c r="I2727" s="243" t="n"/>
      <c r="J2727" s="243" t="n"/>
      <c r="K2727" s="244" t="n"/>
      <c r="L2727" s="78" t="n"/>
    </row>
    <row r="2728" ht="22" customHeight="1" s="452">
      <c r="A2728" s="359" t="n"/>
      <c r="B2728" s="243" t="n"/>
      <c r="C2728" s="243" t="n"/>
      <c r="D2728" s="243" t="n"/>
      <c r="E2728" s="243" t="n"/>
      <c r="F2728" s="243" t="n"/>
      <c r="G2728" s="243" t="n"/>
      <c r="H2728" s="362" t="n"/>
      <c r="I2728" s="243" t="n"/>
      <c r="J2728" s="243" t="n"/>
      <c r="K2728" s="244" t="n"/>
      <c r="L2728" s="78" t="n"/>
    </row>
    <row r="2729" ht="22" customHeight="1" s="452">
      <c r="A2729" s="359" t="n"/>
      <c r="B2729" s="243" t="n"/>
      <c r="C2729" s="243" t="n"/>
      <c r="D2729" s="243" t="n"/>
      <c r="E2729" s="243" t="n"/>
      <c r="F2729" s="243" t="n"/>
      <c r="G2729" s="243" t="n"/>
      <c r="H2729" s="362" t="n"/>
      <c r="I2729" s="243" t="n"/>
      <c r="J2729" s="243" t="n"/>
      <c r="K2729" s="244" t="n"/>
      <c r="L2729" s="78" t="n"/>
    </row>
    <row r="2730" ht="22" customHeight="1" s="452">
      <c r="A2730" s="359" t="n"/>
      <c r="B2730" s="243" t="n"/>
      <c r="C2730" s="243" t="n"/>
      <c r="D2730" s="243" t="n"/>
      <c r="E2730" s="243" t="n"/>
      <c r="F2730" s="243" t="n"/>
      <c r="G2730" s="243" t="n"/>
      <c r="H2730" s="362" t="n"/>
      <c r="I2730" s="243" t="n"/>
      <c r="J2730" s="243" t="n"/>
      <c r="K2730" s="244" t="n"/>
      <c r="L2730" s="78" t="n"/>
    </row>
    <row r="2731" ht="22" customHeight="1" s="452">
      <c r="A2731" s="359" t="n"/>
      <c r="B2731" s="243" t="n"/>
      <c r="C2731" s="243" t="n"/>
      <c r="D2731" s="243" t="n"/>
      <c r="E2731" s="243" t="n"/>
      <c r="F2731" s="243" t="n"/>
      <c r="G2731" s="243" t="n"/>
      <c r="H2731" s="362" t="n"/>
      <c r="I2731" s="243" t="n"/>
      <c r="J2731" s="243" t="n"/>
      <c r="K2731" s="244" t="n"/>
      <c r="L2731" s="78" t="n"/>
    </row>
    <row r="2732" ht="22" customHeight="1" s="452">
      <c r="A2732" s="359" t="n"/>
      <c r="B2732" s="243" t="n"/>
      <c r="C2732" s="243" t="n"/>
      <c r="D2732" s="243" t="n"/>
      <c r="E2732" s="243" t="n"/>
      <c r="F2732" s="243" t="n"/>
      <c r="G2732" s="243" t="n"/>
      <c r="H2732" s="362" t="n"/>
      <c r="I2732" s="243" t="n"/>
      <c r="J2732" s="243" t="n"/>
      <c r="K2732" s="244" t="n"/>
      <c r="L2732" s="78" t="n"/>
    </row>
    <row r="2733" ht="22" customHeight="1" s="452">
      <c r="A2733" s="359" t="n"/>
      <c r="B2733" s="243" t="n"/>
      <c r="C2733" s="243" t="n"/>
      <c r="D2733" s="243" t="n"/>
      <c r="E2733" s="243" t="n"/>
      <c r="F2733" s="243" t="n"/>
      <c r="G2733" s="243" t="n"/>
      <c r="H2733" s="362" t="n"/>
      <c r="I2733" s="243" t="n"/>
      <c r="J2733" s="243" t="n"/>
      <c r="K2733" s="244" t="n"/>
      <c r="L2733" s="78" t="n"/>
    </row>
    <row r="2734" ht="22" customHeight="1" s="452">
      <c r="A2734" s="359" t="n"/>
      <c r="B2734" s="243" t="n"/>
      <c r="C2734" s="243" t="n"/>
      <c r="D2734" s="243" t="n"/>
      <c r="E2734" s="243" t="n"/>
      <c r="F2734" s="243" t="n"/>
      <c r="G2734" s="243" t="n"/>
      <c r="H2734" s="362" t="n"/>
      <c r="I2734" s="243" t="n"/>
      <c r="J2734" s="243" t="n"/>
      <c r="K2734" s="244" t="n"/>
      <c r="L2734" s="78" t="n"/>
    </row>
    <row r="2735" ht="22" customHeight="1" s="452">
      <c r="A2735" s="359" t="n"/>
      <c r="B2735" s="243" t="n"/>
      <c r="C2735" s="243" t="n"/>
      <c r="D2735" s="243" t="n"/>
      <c r="E2735" s="243" t="n"/>
      <c r="F2735" s="243" t="n"/>
      <c r="G2735" s="243" t="n"/>
      <c r="H2735" s="362" t="n"/>
      <c r="I2735" s="243" t="n"/>
      <c r="J2735" s="243" t="n"/>
      <c r="K2735" s="244" t="n"/>
      <c r="L2735" s="78" t="n"/>
    </row>
    <row r="2736" ht="22" customHeight="1" s="452">
      <c r="A2736" s="359" t="n"/>
      <c r="B2736" s="243" t="n"/>
      <c r="C2736" s="243" t="n"/>
      <c r="D2736" s="243" t="n"/>
      <c r="E2736" s="243" t="n"/>
      <c r="F2736" s="243" t="n"/>
      <c r="G2736" s="243" t="n"/>
      <c r="H2736" s="362" t="n"/>
      <c r="I2736" s="243" t="n"/>
      <c r="J2736" s="243" t="n"/>
      <c r="K2736" s="244" t="n"/>
      <c r="L2736" s="78" t="n"/>
    </row>
    <row r="2737" ht="22" customHeight="1" s="452">
      <c r="A2737" s="359" t="n"/>
      <c r="B2737" s="243" t="n"/>
      <c r="C2737" s="243" t="n"/>
      <c r="D2737" s="243" t="n"/>
      <c r="E2737" s="243" t="n"/>
      <c r="F2737" s="243" t="n"/>
      <c r="G2737" s="243" t="n"/>
      <c r="H2737" s="362" t="n"/>
      <c r="I2737" s="243" t="n"/>
      <c r="J2737" s="243" t="n"/>
      <c r="K2737" s="244" t="n"/>
      <c r="L2737" s="78" t="n"/>
    </row>
    <row r="2738" ht="22" customHeight="1" s="452">
      <c r="A2738" s="359" t="n"/>
      <c r="B2738" s="243" t="n"/>
      <c r="C2738" s="243" t="n"/>
      <c r="D2738" s="243" t="n"/>
      <c r="E2738" s="243" t="n"/>
      <c r="F2738" s="243" t="n"/>
      <c r="G2738" s="243" t="n"/>
      <c r="H2738" s="362" t="n"/>
      <c r="I2738" s="243" t="n"/>
      <c r="J2738" s="243" t="n"/>
      <c r="K2738" s="244" t="n"/>
      <c r="L2738" s="78" t="n"/>
    </row>
    <row r="2739" ht="22" customHeight="1" s="452">
      <c r="A2739" s="359" t="n"/>
      <c r="B2739" s="243" t="n"/>
      <c r="C2739" s="243" t="n"/>
      <c r="D2739" s="243" t="n"/>
      <c r="E2739" s="243" t="n"/>
      <c r="F2739" s="243" t="n"/>
      <c r="G2739" s="243" t="n"/>
      <c r="H2739" s="362" t="n"/>
      <c r="I2739" s="243" t="n"/>
      <c r="J2739" s="243" t="n"/>
      <c r="K2739" s="244" t="n"/>
      <c r="L2739" s="78" t="n"/>
    </row>
    <row r="2740" ht="22" customHeight="1" s="452">
      <c r="A2740" s="359" t="n"/>
      <c r="B2740" s="243" t="n"/>
      <c r="C2740" s="243" t="n"/>
      <c r="D2740" s="243" t="n"/>
      <c r="E2740" s="243" t="n"/>
      <c r="F2740" s="243" t="n"/>
      <c r="G2740" s="243" t="n"/>
      <c r="H2740" s="362" t="n"/>
      <c r="I2740" s="243" t="n"/>
      <c r="J2740" s="243" t="n"/>
      <c r="K2740" s="244" t="n"/>
      <c r="L2740" s="78" t="n"/>
    </row>
    <row r="2741" ht="22" customHeight="1" s="452">
      <c r="A2741" s="359" t="n"/>
      <c r="B2741" s="243" t="n"/>
      <c r="C2741" s="243" t="n"/>
      <c r="D2741" s="243" t="n"/>
      <c r="E2741" s="243" t="n"/>
      <c r="F2741" s="243" t="n"/>
      <c r="G2741" s="243" t="n"/>
      <c r="H2741" s="362" t="n"/>
      <c r="I2741" s="243" t="n"/>
      <c r="J2741" s="243" t="n"/>
      <c r="K2741" s="244" t="n"/>
      <c r="L2741" s="78" t="n"/>
    </row>
    <row r="2742" ht="22" customHeight="1" s="452">
      <c r="A2742" s="359" t="n"/>
      <c r="B2742" s="243" t="n"/>
      <c r="C2742" s="243" t="n"/>
      <c r="D2742" s="243" t="n"/>
      <c r="E2742" s="243" t="n"/>
      <c r="F2742" s="243" t="n"/>
      <c r="G2742" s="243" t="n"/>
      <c r="H2742" s="362" t="n"/>
      <c r="I2742" s="243" t="n"/>
      <c r="J2742" s="243" t="n"/>
      <c r="K2742" s="244" t="n"/>
      <c r="L2742" s="78" t="n"/>
    </row>
    <row r="2743" ht="22" customHeight="1" s="452">
      <c r="A2743" s="359" t="n"/>
      <c r="B2743" s="243" t="n"/>
      <c r="C2743" s="243" t="n"/>
      <c r="D2743" s="243" t="n"/>
      <c r="E2743" s="243" t="n"/>
      <c r="F2743" s="243" t="n"/>
      <c r="G2743" s="243" t="n"/>
      <c r="H2743" s="362" t="n"/>
      <c r="I2743" s="243" t="n"/>
      <c r="J2743" s="243" t="n"/>
      <c r="K2743" s="244" t="n"/>
      <c r="L2743" s="78" t="n"/>
    </row>
    <row r="2744" ht="22" customHeight="1" s="452">
      <c r="A2744" s="359" t="n"/>
      <c r="B2744" s="243" t="n"/>
      <c r="C2744" s="243" t="n"/>
      <c r="D2744" s="243" t="n"/>
      <c r="E2744" s="243" t="n"/>
      <c r="F2744" s="243" t="n"/>
      <c r="G2744" s="243" t="n"/>
      <c r="H2744" s="362" t="n"/>
      <c r="I2744" s="243" t="n"/>
      <c r="J2744" s="243" t="n"/>
      <c r="K2744" s="244" t="n"/>
      <c r="L2744" s="78" t="n"/>
    </row>
    <row r="2745" ht="22" customHeight="1" s="452">
      <c r="A2745" s="359" t="n"/>
      <c r="B2745" s="243" t="n"/>
      <c r="C2745" s="243" t="n"/>
      <c r="D2745" s="243" t="n"/>
      <c r="E2745" s="243" t="n"/>
      <c r="F2745" s="243" t="n"/>
      <c r="G2745" s="243" t="n"/>
      <c r="H2745" s="362" t="n"/>
      <c r="I2745" s="243" t="n"/>
      <c r="J2745" s="243" t="n"/>
      <c r="K2745" s="244" t="n"/>
      <c r="L2745" s="78" t="n"/>
    </row>
    <row r="2746" ht="22" customHeight="1" s="452">
      <c r="A2746" s="359" t="n"/>
      <c r="B2746" s="243" t="n"/>
      <c r="C2746" s="243" t="n"/>
      <c r="D2746" s="243" t="n"/>
      <c r="E2746" s="243" t="n"/>
      <c r="F2746" s="243" t="n"/>
      <c r="G2746" s="243" t="n"/>
      <c r="H2746" s="362" t="n"/>
      <c r="I2746" s="243" t="n"/>
      <c r="J2746" s="243" t="n"/>
      <c r="K2746" s="244" t="n"/>
      <c r="L2746" s="78" t="n"/>
    </row>
    <row r="2747" ht="22" customHeight="1" s="452">
      <c r="A2747" s="359" t="n"/>
      <c r="B2747" s="243" t="n"/>
      <c r="C2747" s="243" t="n"/>
      <c r="D2747" s="243" t="n"/>
      <c r="E2747" s="243" t="n"/>
      <c r="F2747" s="243" t="n"/>
      <c r="G2747" s="243" t="n"/>
      <c r="H2747" s="362" t="n"/>
      <c r="I2747" s="243" t="n"/>
      <c r="J2747" s="243" t="n"/>
      <c r="K2747" s="244" t="n"/>
      <c r="L2747" s="78" t="n"/>
    </row>
    <row r="2748" ht="22" customHeight="1" s="452">
      <c r="A2748" s="359" t="n"/>
      <c r="B2748" s="243" t="n"/>
      <c r="C2748" s="243" t="n"/>
      <c r="D2748" s="243" t="n"/>
      <c r="E2748" s="243" t="n"/>
      <c r="F2748" s="243" t="n"/>
      <c r="G2748" s="243" t="n"/>
      <c r="H2748" s="362" t="n"/>
      <c r="I2748" s="243" t="n"/>
      <c r="J2748" s="243" t="n"/>
      <c r="K2748" s="244" t="n"/>
      <c r="L2748" s="78" t="n"/>
    </row>
    <row r="2749" ht="22" customHeight="1" s="452">
      <c r="A2749" s="359" t="n"/>
      <c r="B2749" s="243" t="n"/>
      <c r="C2749" s="243" t="n"/>
      <c r="D2749" s="243" t="n"/>
      <c r="E2749" s="243" t="n"/>
      <c r="F2749" s="243" t="n"/>
      <c r="G2749" s="243" t="n"/>
      <c r="H2749" s="362" t="n"/>
      <c r="I2749" s="243" t="n"/>
      <c r="J2749" s="243" t="n"/>
      <c r="K2749" s="244" t="n"/>
      <c r="L2749" s="78" t="n"/>
    </row>
    <row r="2750" ht="22" customHeight="1" s="452">
      <c r="A2750" s="359" t="n"/>
      <c r="B2750" s="243" t="n"/>
      <c r="C2750" s="243" t="n"/>
      <c r="D2750" s="243" t="n"/>
      <c r="E2750" s="243" t="n"/>
      <c r="F2750" s="243" t="n"/>
      <c r="G2750" s="243" t="n"/>
      <c r="H2750" s="362" t="n"/>
      <c r="I2750" s="243" t="n"/>
      <c r="J2750" s="243" t="n"/>
      <c r="K2750" s="244" t="n"/>
      <c r="L2750" s="78" t="n"/>
    </row>
    <row r="2751" ht="22" customHeight="1" s="452">
      <c r="A2751" s="359" t="n"/>
      <c r="B2751" s="243" t="n"/>
      <c r="C2751" s="243" t="n"/>
      <c r="D2751" s="243" t="n"/>
      <c r="E2751" s="243" t="n"/>
      <c r="F2751" s="243" t="n"/>
      <c r="G2751" s="243" t="n"/>
      <c r="H2751" s="362" t="n"/>
      <c r="I2751" s="243" t="n"/>
      <c r="J2751" s="243" t="n"/>
      <c r="K2751" s="244" t="n"/>
      <c r="L2751" s="78" t="n"/>
    </row>
    <row r="2752" ht="22" customHeight="1" s="452">
      <c r="A2752" s="359" t="n"/>
      <c r="B2752" s="243" t="n"/>
      <c r="C2752" s="243" t="n"/>
      <c r="D2752" s="243" t="n"/>
      <c r="E2752" s="243" t="n"/>
      <c r="F2752" s="243" t="n"/>
      <c r="G2752" s="243" t="n"/>
      <c r="H2752" s="362" t="n"/>
      <c r="I2752" s="243" t="n"/>
      <c r="J2752" s="243" t="n"/>
      <c r="K2752" s="244" t="n"/>
      <c r="L2752" s="78" t="n"/>
    </row>
    <row r="2753" ht="22" customHeight="1" s="452">
      <c r="A2753" s="359" t="n"/>
      <c r="B2753" s="243" t="n"/>
      <c r="C2753" s="243" t="n"/>
      <c r="D2753" s="243" t="n"/>
      <c r="E2753" s="243" t="n"/>
      <c r="F2753" s="243" t="n"/>
      <c r="G2753" s="243" t="n"/>
      <c r="H2753" s="362" t="n"/>
      <c r="I2753" s="243" t="n"/>
      <c r="J2753" s="243" t="n"/>
      <c r="K2753" s="244" t="n"/>
      <c r="L2753" s="78" t="n"/>
    </row>
    <row r="2754" ht="22" customHeight="1" s="452">
      <c r="A2754" s="359" t="n"/>
      <c r="B2754" s="243" t="n"/>
      <c r="C2754" s="243" t="n"/>
      <c r="D2754" s="243" t="n"/>
      <c r="E2754" s="243" t="n"/>
      <c r="F2754" s="243" t="n"/>
      <c r="G2754" s="243" t="n"/>
      <c r="H2754" s="362" t="n"/>
      <c r="I2754" s="243" t="n"/>
      <c r="J2754" s="243" t="n"/>
      <c r="K2754" s="244" t="n"/>
      <c r="L2754" s="78" t="n"/>
    </row>
    <row r="2755" ht="22" customHeight="1" s="452">
      <c r="A2755" s="359" t="n"/>
      <c r="B2755" s="243" t="n"/>
      <c r="C2755" s="243" t="n"/>
      <c r="D2755" s="243" t="n"/>
      <c r="E2755" s="243" t="n"/>
      <c r="F2755" s="243" t="n"/>
      <c r="G2755" s="243" t="n"/>
      <c r="H2755" s="362" t="n"/>
      <c r="I2755" s="243" t="n"/>
      <c r="J2755" s="243" t="n"/>
      <c r="K2755" s="244" t="n"/>
      <c r="L2755" s="78" t="n"/>
    </row>
    <row r="2756" ht="22" customHeight="1" s="452">
      <c r="A2756" s="359" t="n"/>
      <c r="B2756" s="243" t="n"/>
      <c r="C2756" s="243" t="n"/>
      <c r="D2756" s="243" t="n"/>
      <c r="E2756" s="243" t="n"/>
      <c r="F2756" s="243" t="n"/>
      <c r="G2756" s="243" t="n"/>
      <c r="H2756" s="362" t="n"/>
      <c r="I2756" s="243" t="n"/>
      <c r="J2756" s="243" t="n"/>
      <c r="K2756" s="244" t="n"/>
      <c r="L2756" s="78" t="n"/>
    </row>
    <row r="2757" ht="22" customHeight="1" s="452">
      <c r="A2757" s="359" t="n"/>
      <c r="B2757" s="243" t="n"/>
      <c r="C2757" s="243" t="n"/>
      <c r="D2757" s="243" t="n"/>
      <c r="E2757" s="243" t="n"/>
      <c r="F2757" s="243" t="n"/>
      <c r="G2757" s="243" t="n"/>
      <c r="H2757" s="362" t="n"/>
      <c r="I2757" s="243" t="n"/>
      <c r="J2757" s="243" t="n"/>
      <c r="K2757" s="244" t="n"/>
      <c r="L2757" s="78" t="n"/>
    </row>
    <row r="2758" ht="22" customHeight="1" s="452">
      <c r="A2758" s="359" t="n"/>
      <c r="B2758" s="243" t="n"/>
      <c r="C2758" s="243" t="n"/>
      <c r="D2758" s="243" t="n"/>
      <c r="E2758" s="243" t="n"/>
      <c r="F2758" s="243" t="n"/>
      <c r="G2758" s="243" t="n"/>
      <c r="H2758" s="362" t="n"/>
      <c r="I2758" s="243" t="n"/>
      <c r="J2758" s="243" t="n"/>
      <c r="K2758" s="244" t="n"/>
      <c r="L2758" s="78" t="n"/>
    </row>
    <row r="2759" ht="22" customHeight="1" s="452">
      <c r="A2759" s="359" t="n"/>
      <c r="B2759" s="243" t="n"/>
      <c r="C2759" s="243" t="n"/>
      <c r="D2759" s="243" t="n"/>
      <c r="E2759" s="243" t="n"/>
      <c r="F2759" s="243" t="n"/>
      <c r="G2759" s="243" t="n"/>
      <c r="H2759" s="362" t="n"/>
      <c r="I2759" s="243" t="n"/>
      <c r="J2759" s="243" t="n"/>
      <c r="K2759" s="244" t="n"/>
      <c r="L2759" s="78" t="n"/>
    </row>
    <row r="2760" ht="22" customHeight="1" s="452">
      <c r="A2760" s="359" t="n"/>
      <c r="B2760" s="243" t="n"/>
      <c r="C2760" s="243" t="n"/>
      <c r="D2760" s="243" t="n"/>
      <c r="E2760" s="243" t="n"/>
      <c r="F2760" s="243" t="n"/>
      <c r="G2760" s="243" t="n"/>
      <c r="H2760" s="362" t="n"/>
      <c r="I2760" s="243" t="n"/>
      <c r="J2760" s="243" t="n"/>
      <c r="K2760" s="244" t="n"/>
      <c r="L2760" s="78" t="n"/>
    </row>
    <row r="2761" ht="22" customHeight="1" s="452">
      <c r="A2761" s="359" t="n"/>
      <c r="B2761" s="243" t="n"/>
      <c r="C2761" s="243" t="n"/>
      <c r="D2761" s="243" t="n"/>
      <c r="E2761" s="243" t="n"/>
      <c r="F2761" s="243" t="n"/>
      <c r="G2761" s="243" t="n"/>
      <c r="H2761" s="362" t="n"/>
      <c r="I2761" s="243" t="n"/>
      <c r="J2761" s="243" t="n"/>
      <c r="K2761" s="244" t="n"/>
      <c r="L2761" s="78" t="n"/>
    </row>
    <row r="2762" ht="22" customHeight="1" s="452">
      <c r="A2762" s="359" t="n"/>
      <c r="B2762" s="243" t="n"/>
      <c r="C2762" s="243" t="n"/>
      <c r="D2762" s="243" t="n"/>
      <c r="E2762" s="243" t="n"/>
      <c r="F2762" s="243" t="n"/>
      <c r="G2762" s="243" t="n"/>
      <c r="H2762" s="362" t="n"/>
      <c r="I2762" s="243" t="n"/>
      <c r="J2762" s="243" t="n"/>
      <c r="K2762" s="244" t="n"/>
      <c r="L2762" s="78" t="n"/>
    </row>
    <row r="2763" ht="22" customHeight="1" s="452">
      <c r="A2763" s="359" t="n"/>
      <c r="B2763" s="243" t="n"/>
      <c r="C2763" s="243" t="n"/>
      <c r="D2763" s="243" t="n"/>
      <c r="E2763" s="243" t="n"/>
      <c r="F2763" s="243" t="n"/>
      <c r="G2763" s="243" t="n"/>
      <c r="H2763" s="362" t="n"/>
      <c r="I2763" s="243" t="n"/>
      <c r="J2763" s="243" t="n"/>
      <c r="K2763" s="244" t="n"/>
      <c r="L2763" s="78" t="n"/>
    </row>
    <row r="2764" ht="22" customHeight="1" s="452">
      <c r="A2764" s="359" t="n"/>
      <c r="B2764" s="243" t="n"/>
      <c r="C2764" s="243" t="n"/>
      <c r="D2764" s="243" t="n"/>
      <c r="E2764" s="243" t="n"/>
      <c r="F2764" s="243" t="n"/>
      <c r="G2764" s="243" t="n"/>
      <c r="H2764" s="362" t="n"/>
      <c r="I2764" s="243" t="n"/>
      <c r="J2764" s="243" t="n"/>
      <c r="K2764" s="244" t="n"/>
      <c r="L2764" s="78" t="n"/>
    </row>
    <row r="2765" ht="22" customHeight="1" s="452">
      <c r="A2765" s="359" t="n"/>
      <c r="B2765" s="243" t="n"/>
      <c r="C2765" s="243" t="n"/>
      <c r="D2765" s="243" t="n"/>
      <c r="E2765" s="243" t="n"/>
      <c r="F2765" s="243" t="n"/>
      <c r="G2765" s="243" t="n"/>
      <c r="H2765" s="362" t="n"/>
      <c r="I2765" s="243" t="n"/>
      <c r="J2765" s="243" t="n"/>
      <c r="K2765" s="244" t="n"/>
      <c r="L2765" s="78" t="n"/>
    </row>
    <row r="2766" ht="22" customHeight="1" s="452">
      <c r="A2766" s="359" t="n"/>
      <c r="B2766" s="243" t="n"/>
      <c r="C2766" s="243" t="n"/>
      <c r="D2766" s="243" t="n"/>
      <c r="E2766" s="243" t="n"/>
      <c r="F2766" s="243" t="n"/>
      <c r="G2766" s="243" t="n"/>
      <c r="H2766" s="362" t="n"/>
      <c r="I2766" s="243" t="n"/>
      <c r="J2766" s="243" t="n"/>
      <c r="K2766" s="244" t="n"/>
      <c r="L2766" s="78" t="n"/>
    </row>
    <row r="2767" ht="22" customHeight="1" s="452">
      <c r="A2767" s="359" t="n"/>
      <c r="B2767" s="243" t="n"/>
      <c r="C2767" s="243" t="n"/>
      <c r="D2767" s="243" t="n"/>
      <c r="E2767" s="243" t="n"/>
      <c r="F2767" s="243" t="n"/>
      <c r="G2767" s="243" t="n"/>
      <c r="H2767" s="362" t="n"/>
      <c r="I2767" s="243" t="n"/>
      <c r="J2767" s="243" t="n"/>
      <c r="K2767" s="244" t="n"/>
      <c r="L2767" s="78" t="n"/>
    </row>
    <row r="2768" ht="22" customHeight="1" s="452">
      <c r="A2768" s="359" t="n"/>
      <c r="B2768" s="243" t="n"/>
      <c r="C2768" s="243" t="n"/>
      <c r="D2768" s="243" t="n"/>
      <c r="E2768" s="243" t="n"/>
      <c r="F2768" s="243" t="n"/>
      <c r="G2768" s="243" t="n"/>
      <c r="H2768" s="362" t="n"/>
      <c r="I2768" s="243" t="n"/>
      <c r="J2768" s="243" t="n"/>
      <c r="K2768" s="244" t="n"/>
      <c r="L2768" s="78" t="n"/>
    </row>
    <row r="2769" ht="22" customHeight="1" s="452">
      <c r="A2769" s="359" t="n"/>
      <c r="B2769" s="243" t="n"/>
      <c r="C2769" s="243" t="n"/>
      <c r="D2769" s="243" t="n"/>
      <c r="E2769" s="243" t="n"/>
      <c r="F2769" s="243" t="n"/>
      <c r="G2769" s="243" t="n"/>
      <c r="H2769" s="362" t="n"/>
      <c r="I2769" s="243" t="n"/>
      <c r="J2769" s="243" t="n"/>
      <c r="K2769" s="244" t="n"/>
      <c r="L2769" s="78" t="n"/>
    </row>
    <row r="2770" ht="22" customHeight="1" s="452">
      <c r="A2770" s="359" t="n"/>
      <c r="B2770" s="243" t="n"/>
      <c r="C2770" s="243" t="n"/>
      <c r="D2770" s="243" t="n"/>
      <c r="E2770" s="243" t="n"/>
      <c r="F2770" s="243" t="n"/>
      <c r="G2770" s="243" t="n"/>
      <c r="H2770" s="362" t="n"/>
      <c r="I2770" s="243" t="n"/>
      <c r="J2770" s="243" t="n"/>
      <c r="K2770" s="244" t="n"/>
      <c r="L2770" s="78" t="n"/>
    </row>
    <row r="2771" ht="22" customHeight="1" s="452">
      <c r="A2771" s="359" t="n"/>
      <c r="B2771" s="243" t="n"/>
      <c r="C2771" s="243" t="n"/>
      <c r="D2771" s="243" t="n"/>
      <c r="E2771" s="243" t="n"/>
      <c r="F2771" s="243" t="n"/>
      <c r="G2771" s="243" t="n"/>
      <c r="H2771" s="362" t="n"/>
      <c r="I2771" s="243" t="n"/>
      <c r="J2771" s="243" t="n"/>
      <c r="K2771" s="244" t="n"/>
      <c r="L2771" s="78" t="n"/>
    </row>
    <row r="2772" ht="22" customHeight="1" s="452">
      <c r="A2772" s="359" t="n"/>
      <c r="B2772" s="243" t="n"/>
      <c r="C2772" s="243" t="n"/>
      <c r="D2772" s="243" t="n"/>
      <c r="E2772" s="243" t="n"/>
      <c r="F2772" s="243" t="n"/>
      <c r="G2772" s="243" t="n"/>
      <c r="H2772" s="362" t="n"/>
      <c r="I2772" s="243" t="n"/>
      <c r="J2772" s="243" t="n"/>
      <c r="K2772" s="244" t="n"/>
      <c r="L2772" s="78" t="n"/>
    </row>
    <row r="2773" ht="22" customHeight="1" s="452">
      <c r="A2773" s="359" t="n"/>
      <c r="B2773" s="243" t="n"/>
      <c r="C2773" s="243" t="n"/>
      <c r="D2773" s="243" t="n"/>
      <c r="E2773" s="243" t="n"/>
      <c r="F2773" s="243" t="n"/>
      <c r="G2773" s="243" t="n"/>
      <c r="H2773" s="362" t="n"/>
      <c r="I2773" s="243" t="n"/>
      <c r="J2773" s="243" t="n"/>
      <c r="K2773" s="244" t="n"/>
      <c r="L2773" s="78" t="n"/>
    </row>
    <row r="2774" ht="22" customHeight="1" s="452">
      <c r="A2774" s="359" t="n"/>
      <c r="B2774" s="243" t="n"/>
      <c r="C2774" s="243" t="n"/>
      <c r="D2774" s="243" t="n"/>
      <c r="E2774" s="243" t="n"/>
      <c r="F2774" s="243" t="n"/>
      <c r="G2774" s="243" t="n"/>
      <c r="H2774" s="362" t="n"/>
      <c r="I2774" s="243" t="n"/>
      <c r="J2774" s="243" t="n"/>
      <c r="K2774" s="244" t="n"/>
      <c r="L2774" s="78" t="n"/>
    </row>
    <row r="2775" ht="22" customHeight="1" s="452">
      <c r="A2775" s="359" t="n"/>
      <c r="B2775" s="243" t="n"/>
      <c r="C2775" s="243" t="n"/>
      <c r="D2775" s="243" t="n"/>
      <c r="E2775" s="243" t="n"/>
      <c r="F2775" s="243" t="n"/>
      <c r="G2775" s="243" t="n"/>
      <c r="H2775" s="362" t="n"/>
      <c r="I2775" s="243" t="n"/>
      <c r="J2775" s="243" t="n"/>
      <c r="K2775" s="244" t="n"/>
      <c r="L2775" s="78" t="n"/>
    </row>
    <row r="2776" ht="22" customHeight="1" s="452">
      <c r="A2776" s="359" t="n"/>
      <c r="B2776" s="243" t="n"/>
      <c r="C2776" s="243" t="n"/>
      <c r="D2776" s="243" t="n"/>
      <c r="E2776" s="243" t="n"/>
      <c r="F2776" s="243" t="n"/>
      <c r="G2776" s="243" t="n"/>
      <c r="H2776" s="362" t="n"/>
      <c r="I2776" s="243" t="n"/>
      <c r="J2776" s="243" t="n"/>
      <c r="K2776" s="244" t="n"/>
      <c r="L2776" s="78" t="n"/>
    </row>
    <row r="2777" ht="22" customHeight="1" s="452">
      <c r="A2777" s="359" t="n"/>
      <c r="B2777" s="243" t="n"/>
      <c r="C2777" s="243" t="n"/>
      <c r="D2777" s="243" t="n"/>
      <c r="E2777" s="243" t="n"/>
      <c r="F2777" s="243" t="n"/>
      <c r="G2777" s="243" t="n"/>
      <c r="H2777" s="362" t="n"/>
      <c r="I2777" s="243" t="n"/>
      <c r="J2777" s="243" t="n"/>
      <c r="K2777" s="244" t="n"/>
      <c r="L2777" s="78" t="n"/>
    </row>
    <row r="2778" ht="22" customHeight="1" s="452">
      <c r="A2778" s="359" t="n"/>
      <c r="B2778" s="243" t="n"/>
      <c r="C2778" s="243" t="n"/>
      <c r="D2778" s="243" t="n"/>
      <c r="E2778" s="243" t="n"/>
      <c r="F2778" s="243" t="n"/>
      <c r="G2778" s="243" t="n"/>
      <c r="H2778" s="362" t="n"/>
      <c r="I2778" s="243" t="n"/>
      <c r="J2778" s="243" t="n"/>
      <c r="K2778" s="244" t="n"/>
      <c r="L2778" s="78" t="n"/>
    </row>
    <row r="2779" ht="22" customHeight="1" s="452">
      <c r="A2779" s="359" t="n"/>
      <c r="B2779" s="243" t="n"/>
      <c r="C2779" s="243" t="n"/>
      <c r="D2779" s="243" t="n"/>
      <c r="E2779" s="243" t="n"/>
      <c r="F2779" s="243" t="n"/>
      <c r="G2779" s="243" t="n"/>
      <c r="H2779" s="362" t="n"/>
      <c r="I2779" s="243" t="n"/>
      <c r="J2779" s="243" t="n"/>
      <c r="K2779" s="244" t="n"/>
      <c r="L2779" s="78" t="n"/>
    </row>
    <row r="2780" ht="22" customHeight="1" s="452">
      <c r="A2780" s="359" t="n"/>
      <c r="B2780" s="243" t="n"/>
      <c r="C2780" s="243" t="n"/>
      <c r="D2780" s="243" t="n"/>
      <c r="E2780" s="243" t="n"/>
      <c r="F2780" s="243" t="n"/>
      <c r="G2780" s="243" t="n"/>
      <c r="H2780" s="362" t="n"/>
      <c r="I2780" s="243" t="n"/>
      <c r="J2780" s="243" t="n"/>
      <c r="K2780" s="244" t="n"/>
      <c r="L2780" s="78" t="n"/>
    </row>
    <row r="2781" ht="22" customHeight="1" s="452">
      <c r="A2781" s="359" t="n"/>
      <c r="B2781" s="243" t="n"/>
      <c r="C2781" s="243" t="n"/>
      <c r="D2781" s="243" t="n"/>
      <c r="E2781" s="243" t="n"/>
      <c r="F2781" s="243" t="n"/>
      <c r="G2781" s="243" t="n"/>
      <c r="H2781" s="362" t="n"/>
      <c r="I2781" s="243" t="n"/>
      <c r="J2781" s="243" t="n"/>
      <c r="K2781" s="244" t="n"/>
      <c r="L2781" s="78" t="n"/>
    </row>
    <row r="2782" ht="22" customHeight="1" s="452">
      <c r="A2782" s="359" t="n"/>
      <c r="B2782" s="243" t="n"/>
      <c r="C2782" s="243" t="n"/>
      <c r="D2782" s="243" t="n"/>
      <c r="E2782" s="243" t="n"/>
      <c r="F2782" s="243" t="n"/>
      <c r="G2782" s="243" t="n"/>
      <c r="H2782" s="362" t="n"/>
      <c r="I2782" s="243" t="n"/>
      <c r="J2782" s="243" t="n"/>
      <c r="K2782" s="244" t="n"/>
      <c r="L2782" s="78" t="n"/>
    </row>
    <row r="2783" ht="22" customHeight="1" s="452">
      <c r="A2783" s="359" t="n"/>
      <c r="B2783" s="243" t="n"/>
      <c r="C2783" s="243" t="n"/>
      <c r="D2783" s="243" t="n"/>
      <c r="E2783" s="243" t="n"/>
      <c r="F2783" s="243" t="n"/>
      <c r="G2783" s="243" t="n"/>
      <c r="H2783" s="362" t="n"/>
      <c r="I2783" s="243" t="n"/>
      <c r="J2783" s="243" t="n"/>
      <c r="K2783" s="244" t="n"/>
      <c r="L2783" s="78" t="n"/>
    </row>
    <row r="2784" ht="22" customHeight="1" s="452">
      <c r="A2784" s="359" t="n"/>
      <c r="B2784" s="243" t="n"/>
      <c r="C2784" s="243" t="n"/>
      <c r="D2784" s="243" t="n"/>
      <c r="E2784" s="243" t="n"/>
      <c r="F2784" s="243" t="n"/>
      <c r="G2784" s="243" t="n"/>
      <c r="H2784" s="362" t="n"/>
      <c r="I2784" s="243" t="n"/>
      <c r="J2784" s="243" t="n"/>
      <c r="K2784" s="244" t="n"/>
      <c r="L2784" s="78" t="n"/>
    </row>
    <row r="2785" ht="22" customHeight="1" s="452">
      <c r="A2785" s="359" t="n"/>
      <c r="B2785" s="243" t="n"/>
      <c r="C2785" s="243" t="n"/>
      <c r="D2785" s="243" t="n"/>
      <c r="E2785" s="243" t="n"/>
      <c r="F2785" s="243" t="n"/>
      <c r="G2785" s="243" t="n"/>
      <c r="H2785" s="362" t="n"/>
      <c r="I2785" s="243" t="n"/>
      <c r="J2785" s="243" t="n"/>
      <c r="K2785" s="244" t="n"/>
      <c r="L2785" s="78" t="n"/>
    </row>
    <row r="2786" ht="22" customHeight="1" s="452">
      <c r="A2786" s="359" t="n"/>
      <c r="B2786" s="243" t="n"/>
      <c r="C2786" s="243" t="n"/>
      <c r="D2786" s="243" t="n"/>
      <c r="E2786" s="243" t="n"/>
      <c r="F2786" s="243" t="n"/>
      <c r="G2786" s="243" t="n"/>
      <c r="H2786" s="362" t="n"/>
      <c r="I2786" s="243" t="n"/>
      <c r="J2786" s="243" t="n"/>
      <c r="K2786" s="244" t="n"/>
      <c r="L2786" s="78" t="n"/>
    </row>
    <row r="2787" ht="22" customHeight="1" s="452">
      <c r="A2787" s="359" t="n"/>
      <c r="B2787" s="243" t="n"/>
      <c r="C2787" s="243" t="n"/>
      <c r="D2787" s="243" t="n"/>
      <c r="E2787" s="243" t="n"/>
      <c r="F2787" s="243" t="n"/>
      <c r="G2787" s="243" t="n"/>
      <c r="H2787" s="362" t="n"/>
      <c r="I2787" s="243" t="n"/>
      <c r="J2787" s="243" t="n"/>
      <c r="K2787" s="244" t="n"/>
      <c r="L2787" s="78" t="n"/>
    </row>
    <row r="2788" ht="22" customHeight="1" s="452">
      <c r="A2788" s="359" t="n"/>
      <c r="B2788" s="243" t="n"/>
      <c r="C2788" s="243" t="n"/>
      <c r="D2788" s="243" t="n"/>
      <c r="E2788" s="243" t="n"/>
      <c r="F2788" s="243" t="n"/>
      <c r="G2788" s="243" t="n"/>
      <c r="H2788" s="362" t="n"/>
      <c r="I2788" s="243" t="n"/>
      <c r="J2788" s="243" t="n"/>
      <c r="K2788" s="244" t="n"/>
      <c r="L2788" s="78" t="n"/>
    </row>
    <row r="2789" ht="22" customHeight="1" s="452">
      <c r="A2789" s="359" t="n"/>
      <c r="B2789" s="243" t="n"/>
      <c r="C2789" s="243" t="n"/>
      <c r="D2789" s="243" t="n"/>
      <c r="E2789" s="243" t="n"/>
      <c r="F2789" s="243" t="n"/>
      <c r="G2789" s="243" t="n"/>
      <c r="H2789" s="362" t="n"/>
      <c r="I2789" s="243" t="n"/>
      <c r="J2789" s="243" t="n"/>
      <c r="K2789" s="244" t="n"/>
      <c r="L2789" s="78" t="n"/>
    </row>
    <row r="2790" ht="22" customHeight="1" s="452">
      <c r="A2790" s="359" t="n"/>
      <c r="B2790" s="243" t="n"/>
      <c r="C2790" s="243" t="n"/>
      <c r="D2790" s="243" t="n"/>
      <c r="E2790" s="243" t="n"/>
      <c r="F2790" s="243" t="n"/>
      <c r="G2790" s="243" t="n"/>
      <c r="H2790" s="362" t="n"/>
      <c r="I2790" s="243" t="n"/>
      <c r="J2790" s="243" t="n"/>
      <c r="K2790" s="244" t="n"/>
      <c r="L2790" s="78" t="n"/>
    </row>
    <row r="2791" ht="22" customHeight="1" s="452">
      <c r="A2791" s="359" t="n"/>
      <c r="B2791" s="243" t="n"/>
      <c r="C2791" s="243" t="n"/>
      <c r="D2791" s="243" t="n"/>
      <c r="E2791" s="243" t="n"/>
      <c r="F2791" s="243" t="n"/>
      <c r="G2791" s="243" t="n"/>
      <c r="H2791" s="362" t="n"/>
      <c r="I2791" s="243" t="n"/>
      <c r="J2791" s="243" t="n"/>
      <c r="K2791" s="244" t="n"/>
      <c r="L2791" s="78" t="n"/>
    </row>
    <row r="2792" ht="22" customHeight="1" s="452">
      <c r="A2792" s="359" t="n"/>
      <c r="B2792" s="243" t="n"/>
      <c r="C2792" s="243" t="n"/>
      <c r="D2792" s="243" t="n"/>
      <c r="E2792" s="243" t="n"/>
      <c r="F2792" s="243" t="n"/>
      <c r="G2792" s="243" t="n"/>
      <c r="H2792" s="362" t="n"/>
      <c r="I2792" s="243" t="n"/>
      <c r="J2792" s="243" t="n"/>
      <c r="K2792" s="244" t="n"/>
      <c r="L2792" s="78" t="n"/>
    </row>
    <row r="2793" ht="22" customHeight="1" s="452">
      <c r="A2793" s="359" t="n"/>
      <c r="B2793" s="243" t="n"/>
      <c r="C2793" s="243" t="n"/>
      <c r="D2793" s="243" t="n"/>
      <c r="E2793" s="243" t="n"/>
      <c r="F2793" s="243" t="n"/>
      <c r="G2793" s="243" t="n"/>
      <c r="H2793" s="362" t="n"/>
      <c r="I2793" s="243" t="n"/>
      <c r="J2793" s="243" t="n"/>
      <c r="K2793" s="244" t="n"/>
      <c r="L2793" s="78" t="n"/>
    </row>
    <row r="2794" ht="22" customHeight="1" s="452">
      <c r="A2794" s="359" t="n"/>
      <c r="B2794" s="243" t="n"/>
      <c r="C2794" s="243" t="n"/>
      <c r="D2794" s="243" t="n"/>
      <c r="E2794" s="243" t="n"/>
      <c r="F2794" s="243" t="n"/>
      <c r="G2794" s="243" t="n"/>
      <c r="H2794" s="362" t="n"/>
      <c r="I2794" s="243" t="n"/>
      <c r="J2794" s="243" t="n"/>
      <c r="K2794" s="244" t="n"/>
      <c r="L2794" s="78" t="n"/>
    </row>
    <row r="2795" ht="22" customHeight="1" s="452">
      <c r="A2795" s="359" t="n"/>
      <c r="B2795" s="243" t="n"/>
      <c r="C2795" s="243" t="n"/>
      <c r="D2795" s="243" t="n"/>
      <c r="E2795" s="243" t="n"/>
      <c r="F2795" s="243" t="n"/>
      <c r="G2795" s="243" t="n"/>
      <c r="H2795" s="362" t="n"/>
      <c r="I2795" s="243" t="n"/>
      <c r="J2795" s="243" t="n"/>
      <c r="K2795" s="244" t="n"/>
      <c r="L2795" s="78" t="n"/>
    </row>
    <row r="2796" ht="22" customHeight="1" s="452">
      <c r="A2796" s="359" t="n"/>
      <c r="B2796" s="243" t="n"/>
      <c r="C2796" s="243" t="n"/>
      <c r="D2796" s="243" t="n"/>
      <c r="E2796" s="243" t="n"/>
      <c r="F2796" s="243" t="n"/>
      <c r="G2796" s="243" t="n"/>
      <c r="H2796" s="362" t="n"/>
      <c r="I2796" s="243" t="n"/>
      <c r="J2796" s="243" t="n"/>
      <c r="K2796" s="244" t="n"/>
      <c r="L2796" s="78" t="n"/>
    </row>
    <row r="2797" ht="22" customHeight="1" s="452">
      <c r="A2797" s="359" t="n"/>
      <c r="B2797" s="243" t="n"/>
      <c r="C2797" s="243" t="n"/>
      <c r="D2797" s="243" t="n"/>
      <c r="E2797" s="243" t="n"/>
      <c r="F2797" s="243" t="n"/>
      <c r="G2797" s="243" t="n"/>
      <c r="H2797" s="362" t="n"/>
      <c r="I2797" s="243" t="n"/>
      <c r="J2797" s="243" t="n"/>
      <c r="K2797" s="244" t="n"/>
      <c r="L2797" s="78" t="n"/>
    </row>
    <row r="2798" ht="22" customHeight="1" s="452">
      <c r="A2798" s="359" t="n"/>
      <c r="B2798" s="243" t="n"/>
      <c r="C2798" s="243" t="n"/>
      <c r="D2798" s="243" t="n"/>
      <c r="E2798" s="243" t="n"/>
      <c r="F2798" s="243" t="n"/>
      <c r="G2798" s="243" t="n"/>
      <c r="H2798" s="362" t="n"/>
      <c r="I2798" s="243" t="n"/>
      <c r="J2798" s="243" t="n"/>
      <c r="K2798" s="244" t="n"/>
      <c r="L2798" s="78" t="n"/>
    </row>
    <row r="2799" ht="22" customHeight="1" s="452">
      <c r="A2799" s="359" t="n"/>
      <c r="B2799" s="243" t="n"/>
      <c r="C2799" s="243" t="n"/>
      <c r="D2799" s="243" t="n"/>
      <c r="E2799" s="243" t="n"/>
      <c r="F2799" s="243" t="n"/>
      <c r="G2799" s="243" t="n"/>
      <c r="H2799" s="362" t="n"/>
      <c r="I2799" s="243" t="n"/>
      <c r="J2799" s="243" t="n"/>
      <c r="K2799" s="244" t="n"/>
      <c r="L2799" s="78" t="n"/>
    </row>
    <row r="2800" ht="22" customHeight="1" s="452">
      <c r="A2800" s="359" t="n"/>
      <c r="B2800" s="243" t="n"/>
      <c r="C2800" s="243" t="n"/>
      <c r="D2800" s="243" t="n"/>
      <c r="E2800" s="243" t="n"/>
      <c r="F2800" s="243" t="n"/>
      <c r="G2800" s="243" t="n"/>
      <c r="H2800" s="362" t="n"/>
      <c r="I2800" s="243" t="n"/>
      <c r="J2800" s="243" t="n"/>
      <c r="K2800" s="244" t="n"/>
      <c r="L2800" s="78" t="n"/>
    </row>
    <row r="2801" ht="22" customHeight="1" s="452">
      <c r="A2801" s="359" t="n"/>
      <c r="B2801" s="243" t="n"/>
      <c r="C2801" s="243" t="n"/>
      <c r="D2801" s="243" t="n"/>
      <c r="E2801" s="243" t="n"/>
      <c r="F2801" s="243" t="n"/>
      <c r="G2801" s="243" t="n"/>
      <c r="H2801" s="362" t="n"/>
      <c r="I2801" s="243" t="n"/>
      <c r="J2801" s="243" t="n"/>
      <c r="K2801" s="244" t="n"/>
      <c r="L2801" s="78" t="n"/>
    </row>
    <row r="2802" ht="22" customHeight="1" s="452">
      <c r="A2802" s="359" t="n"/>
      <c r="B2802" s="243" t="n"/>
      <c r="C2802" s="243" t="n"/>
      <c r="D2802" s="243" t="n"/>
      <c r="E2802" s="243" t="n"/>
      <c r="F2802" s="243" t="n"/>
      <c r="G2802" s="243" t="n"/>
      <c r="H2802" s="362" t="n"/>
      <c r="I2802" s="243" t="n"/>
      <c r="J2802" s="243" t="n"/>
      <c r="K2802" s="244" t="n"/>
      <c r="L2802" s="78" t="n"/>
    </row>
    <row r="2803" ht="22" customHeight="1" s="452">
      <c r="A2803" s="359" t="n"/>
      <c r="B2803" s="243" t="n"/>
      <c r="C2803" s="243" t="n"/>
      <c r="D2803" s="243" t="n"/>
      <c r="E2803" s="243" t="n"/>
      <c r="F2803" s="243" t="n"/>
      <c r="G2803" s="243" t="n"/>
      <c r="H2803" s="362" t="n"/>
      <c r="I2803" s="243" t="n"/>
      <c r="J2803" s="243" t="n"/>
      <c r="K2803" s="244" t="n"/>
      <c r="L2803" s="78" t="n"/>
    </row>
    <row r="2804" ht="22" customHeight="1" s="452">
      <c r="A2804" s="359" t="n"/>
      <c r="B2804" s="243" t="n"/>
      <c r="C2804" s="243" t="n"/>
      <c r="D2804" s="243" t="n"/>
      <c r="E2804" s="243" t="n"/>
      <c r="F2804" s="243" t="n"/>
      <c r="G2804" s="243" t="n"/>
      <c r="H2804" s="362" t="n"/>
      <c r="I2804" s="243" t="n"/>
      <c r="J2804" s="243" t="n"/>
      <c r="K2804" s="244" t="n"/>
      <c r="L2804" s="78" t="n"/>
    </row>
    <row r="2805" ht="22" customHeight="1" s="452">
      <c r="A2805" s="359" t="n"/>
      <c r="B2805" s="243" t="n"/>
      <c r="C2805" s="243" t="n"/>
      <c r="D2805" s="243" t="n"/>
      <c r="E2805" s="243" t="n"/>
      <c r="F2805" s="243" t="n"/>
      <c r="G2805" s="243" t="n"/>
      <c r="H2805" s="362" t="n"/>
      <c r="I2805" s="243" t="n"/>
      <c r="J2805" s="243" t="n"/>
      <c r="K2805" s="244" t="n"/>
      <c r="L2805" s="78" t="n"/>
    </row>
    <row r="2806" ht="22" customHeight="1" s="452">
      <c r="A2806" s="359" t="n"/>
      <c r="B2806" s="243" t="n"/>
      <c r="C2806" s="243" t="n"/>
      <c r="D2806" s="243" t="n"/>
      <c r="E2806" s="243" t="n"/>
      <c r="F2806" s="243" t="n"/>
      <c r="G2806" s="243" t="n"/>
      <c r="H2806" s="362" t="n"/>
      <c r="I2806" s="243" t="n"/>
      <c r="J2806" s="243" t="n"/>
      <c r="K2806" s="244" t="n"/>
      <c r="L2806" s="78" t="n"/>
    </row>
    <row r="2807" ht="22" customHeight="1" s="452">
      <c r="A2807" s="359" t="n"/>
      <c r="B2807" s="243" t="n"/>
      <c r="C2807" s="243" t="n"/>
      <c r="D2807" s="243" t="n"/>
      <c r="E2807" s="243" t="n"/>
      <c r="F2807" s="243" t="n"/>
      <c r="G2807" s="243" t="n"/>
      <c r="H2807" s="362" t="n"/>
      <c r="I2807" s="243" t="n"/>
      <c r="J2807" s="243" t="n"/>
      <c r="K2807" s="244" t="n"/>
      <c r="L2807" s="78" t="n"/>
    </row>
    <row r="2808" ht="22" customHeight="1" s="452">
      <c r="A2808" s="359" t="n"/>
      <c r="B2808" s="243" t="n"/>
      <c r="C2808" s="243" t="n"/>
      <c r="D2808" s="243" t="n"/>
      <c r="E2808" s="243" t="n"/>
      <c r="F2808" s="243" t="n"/>
      <c r="G2808" s="243" t="n"/>
      <c r="H2808" s="362" t="n"/>
      <c r="I2808" s="243" t="n"/>
      <c r="J2808" s="243" t="n"/>
      <c r="K2808" s="244" t="n"/>
      <c r="L2808" s="78" t="n"/>
    </row>
    <row r="2809" ht="22" customHeight="1" s="452">
      <c r="A2809" s="359" t="n"/>
      <c r="B2809" s="243" t="n"/>
      <c r="C2809" s="243" t="n"/>
      <c r="D2809" s="243" t="n"/>
      <c r="E2809" s="243" t="n"/>
      <c r="F2809" s="243" t="n"/>
      <c r="G2809" s="243" t="n"/>
      <c r="H2809" s="362" t="n"/>
      <c r="I2809" s="243" t="n"/>
      <c r="J2809" s="243" t="n"/>
      <c r="K2809" s="244" t="n"/>
      <c r="L2809" s="78" t="n"/>
    </row>
    <row r="2810" ht="22" customHeight="1" s="452">
      <c r="A2810" s="359" t="n"/>
      <c r="B2810" s="243" t="n"/>
      <c r="C2810" s="243" t="n"/>
      <c r="D2810" s="243" t="n"/>
      <c r="E2810" s="243" t="n"/>
      <c r="F2810" s="243" t="n"/>
      <c r="G2810" s="243" t="n"/>
      <c r="H2810" s="362" t="n"/>
      <c r="I2810" s="243" t="n"/>
      <c r="J2810" s="243" t="n"/>
      <c r="K2810" s="244" t="n"/>
      <c r="L2810" s="78" t="n"/>
    </row>
    <row r="2811" ht="22" customHeight="1" s="452">
      <c r="A2811" s="359" t="n"/>
      <c r="B2811" s="243" t="n"/>
      <c r="C2811" s="243" t="n"/>
      <c r="D2811" s="243" t="n"/>
      <c r="E2811" s="243" t="n"/>
      <c r="F2811" s="243" t="n"/>
      <c r="G2811" s="243" t="n"/>
      <c r="H2811" s="362" t="n"/>
      <c r="I2811" s="243" t="n"/>
      <c r="J2811" s="243" t="n"/>
      <c r="K2811" s="244" t="n"/>
      <c r="L2811" s="78" t="n"/>
    </row>
    <row r="2812" ht="22" customHeight="1" s="452">
      <c r="A2812" s="359" t="n"/>
      <c r="B2812" s="243" t="n"/>
      <c r="C2812" s="243" t="n"/>
      <c r="D2812" s="243" t="n"/>
      <c r="E2812" s="243" t="n"/>
      <c r="F2812" s="243" t="n"/>
      <c r="G2812" s="243" t="n"/>
      <c r="H2812" s="362" t="n"/>
      <c r="I2812" s="243" t="n"/>
      <c r="J2812" s="243" t="n"/>
      <c r="K2812" s="244" t="n"/>
      <c r="L2812" s="78" t="n"/>
    </row>
    <row r="2813" ht="22" customHeight="1" s="452">
      <c r="A2813" s="359" t="n"/>
      <c r="B2813" s="243" t="n"/>
      <c r="C2813" s="243" t="n"/>
      <c r="D2813" s="243" t="n"/>
      <c r="E2813" s="243" t="n"/>
      <c r="F2813" s="243" t="n"/>
      <c r="G2813" s="243" t="n"/>
      <c r="H2813" s="362" t="n"/>
      <c r="I2813" s="243" t="n"/>
      <c r="J2813" s="243" t="n"/>
      <c r="K2813" s="244" t="n"/>
      <c r="L2813" s="78" t="n"/>
    </row>
    <row r="2814" ht="22" customHeight="1" s="452">
      <c r="A2814" s="359" t="n"/>
      <c r="B2814" s="243" t="n"/>
      <c r="C2814" s="243" t="n"/>
      <c r="D2814" s="243" t="n"/>
      <c r="E2814" s="243" t="n"/>
      <c r="F2814" s="243" t="n"/>
      <c r="G2814" s="243" t="n"/>
      <c r="H2814" s="362" t="n"/>
      <c r="I2814" s="243" t="n"/>
      <c r="J2814" s="243" t="n"/>
      <c r="K2814" s="244" t="n"/>
      <c r="L2814" s="78" t="n"/>
    </row>
    <row r="2815" ht="22" customHeight="1" s="452">
      <c r="A2815" s="359" t="n"/>
      <c r="B2815" s="243" t="n"/>
      <c r="C2815" s="243" t="n"/>
      <c r="D2815" s="243" t="n"/>
      <c r="E2815" s="243" t="n"/>
      <c r="F2815" s="243" t="n"/>
      <c r="G2815" s="243" t="n"/>
      <c r="H2815" s="362" t="n"/>
      <c r="I2815" s="243" t="n"/>
      <c r="J2815" s="243" t="n"/>
      <c r="K2815" s="244" t="n"/>
      <c r="L2815" s="78" t="n"/>
    </row>
    <row r="2816" ht="22" customHeight="1" s="452">
      <c r="A2816" s="359" t="n"/>
      <c r="B2816" s="243" t="n"/>
      <c r="C2816" s="243" t="n"/>
      <c r="D2816" s="243" t="n"/>
      <c r="E2816" s="243" t="n"/>
      <c r="F2816" s="243" t="n"/>
      <c r="G2816" s="243" t="n"/>
      <c r="H2816" s="362" t="n"/>
      <c r="I2816" s="243" t="n"/>
      <c r="J2816" s="243" t="n"/>
      <c r="K2816" s="244" t="n"/>
      <c r="L2816" s="78" t="n"/>
    </row>
    <row r="2817" ht="22" customHeight="1" s="452">
      <c r="A2817" s="359" t="n"/>
      <c r="B2817" s="243" t="n"/>
      <c r="C2817" s="243" t="n"/>
      <c r="D2817" s="243" t="n"/>
      <c r="E2817" s="243" t="n"/>
      <c r="F2817" s="243" t="n"/>
      <c r="G2817" s="243" t="n"/>
      <c r="H2817" s="362" t="n"/>
      <c r="I2817" s="243" t="n"/>
      <c r="J2817" s="243" t="n"/>
      <c r="K2817" s="244" t="n"/>
      <c r="L2817" s="78" t="n"/>
    </row>
    <row r="2818" ht="22" customHeight="1" s="452">
      <c r="A2818" s="359" t="n"/>
      <c r="B2818" s="243" t="n"/>
      <c r="C2818" s="243" t="n"/>
      <c r="D2818" s="243" t="n"/>
      <c r="E2818" s="243" t="n"/>
      <c r="F2818" s="243" t="n"/>
      <c r="G2818" s="243" t="n"/>
      <c r="H2818" s="362" t="n"/>
      <c r="I2818" s="243" t="n"/>
      <c r="J2818" s="243" t="n"/>
      <c r="K2818" s="244" t="n"/>
      <c r="L2818" s="78" t="n"/>
    </row>
    <row r="2819" ht="22" customHeight="1" s="452">
      <c r="A2819" s="359" t="n"/>
      <c r="B2819" s="243" t="n"/>
      <c r="C2819" s="243" t="n"/>
      <c r="D2819" s="243" t="n"/>
      <c r="E2819" s="243" t="n"/>
      <c r="F2819" s="243" t="n"/>
      <c r="G2819" s="243" t="n"/>
      <c r="H2819" s="362" t="n"/>
      <c r="I2819" s="243" t="n"/>
      <c r="J2819" s="243" t="n"/>
      <c r="K2819" s="244" t="n"/>
      <c r="L2819" s="78" t="n"/>
    </row>
    <row r="2820" ht="22" customHeight="1" s="452">
      <c r="A2820" s="359" t="n"/>
      <c r="B2820" s="243" t="n"/>
      <c r="C2820" s="243" t="n"/>
      <c r="D2820" s="243" t="n"/>
      <c r="E2820" s="243" t="n"/>
      <c r="F2820" s="243" t="n"/>
      <c r="G2820" s="243" t="n"/>
      <c r="H2820" s="362" t="n"/>
      <c r="I2820" s="243" t="n"/>
      <c r="J2820" s="243" t="n"/>
      <c r="K2820" s="244" t="n"/>
      <c r="L2820" s="78" t="n"/>
    </row>
    <row r="2821" ht="22" customHeight="1" s="452">
      <c r="A2821" s="359" t="n"/>
      <c r="B2821" s="243" t="n"/>
      <c r="C2821" s="243" t="n"/>
      <c r="D2821" s="243" t="n"/>
      <c r="E2821" s="243" t="n"/>
      <c r="F2821" s="243" t="n"/>
      <c r="G2821" s="243" t="n"/>
      <c r="H2821" s="362" t="n"/>
      <c r="I2821" s="243" t="n"/>
      <c r="J2821" s="243" t="n"/>
      <c r="K2821" s="244" t="n"/>
      <c r="L2821" s="78" t="n"/>
    </row>
    <row r="2822" ht="22" customHeight="1" s="452">
      <c r="A2822" s="359" t="n"/>
      <c r="B2822" s="243" t="n"/>
      <c r="C2822" s="243" t="n"/>
      <c r="D2822" s="243" t="n"/>
      <c r="E2822" s="243" t="n"/>
      <c r="F2822" s="243" t="n"/>
      <c r="G2822" s="243" t="n"/>
      <c r="H2822" s="362" t="n"/>
      <c r="I2822" s="243" t="n"/>
      <c r="J2822" s="243" t="n"/>
      <c r="K2822" s="244" t="n"/>
      <c r="L2822" s="78" t="n"/>
    </row>
    <row r="2823" ht="22" customHeight="1" s="452">
      <c r="A2823" s="359" t="n"/>
      <c r="B2823" s="243" t="n"/>
      <c r="C2823" s="243" t="n"/>
      <c r="D2823" s="243" t="n"/>
      <c r="E2823" s="243" t="n"/>
      <c r="F2823" s="243" t="n"/>
      <c r="G2823" s="243" t="n"/>
      <c r="H2823" s="362" t="n"/>
      <c r="I2823" s="243" t="n"/>
      <c r="J2823" s="243" t="n"/>
      <c r="K2823" s="244" t="n"/>
      <c r="L2823" s="78" t="n"/>
    </row>
    <row r="2824" ht="22" customHeight="1" s="452">
      <c r="A2824" s="359" t="n"/>
      <c r="B2824" s="243" t="n"/>
      <c r="C2824" s="243" t="n"/>
      <c r="D2824" s="243" t="n"/>
      <c r="E2824" s="243" t="n"/>
      <c r="F2824" s="243" t="n"/>
      <c r="G2824" s="243" t="n"/>
      <c r="H2824" s="362" t="n"/>
      <c r="I2824" s="243" t="n"/>
      <c r="J2824" s="243" t="n"/>
      <c r="K2824" s="244" t="n"/>
      <c r="L2824" s="78" t="n"/>
    </row>
    <row r="2825" ht="22" customHeight="1" s="452">
      <c r="A2825" s="359" t="n"/>
      <c r="B2825" s="243" t="n"/>
      <c r="C2825" s="243" t="n"/>
      <c r="D2825" s="243" t="n"/>
      <c r="E2825" s="243" t="n"/>
      <c r="F2825" s="243" t="n"/>
      <c r="G2825" s="243" t="n"/>
      <c r="H2825" s="362" t="n"/>
      <c r="I2825" s="243" t="n"/>
      <c r="J2825" s="243" t="n"/>
      <c r="K2825" s="244" t="n"/>
      <c r="L2825" s="78" t="n"/>
    </row>
    <row r="2826" ht="22" customHeight="1" s="452">
      <c r="A2826" s="359" t="n"/>
      <c r="B2826" s="243" t="n"/>
      <c r="C2826" s="243" t="n"/>
      <c r="D2826" s="243" t="n"/>
      <c r="E2826" s="243" t="n"/>
      <c r="F2826" s="243" t="n"/>
      <c r="G2826" s="243" t="n"/>
      <c r="H2826" s="362" t="n"/>
      <c r="I2826" s="243" t="n"/>
      <c r="J2826" s="243" t="n"/>
      <c r="K2826" s="244" t="n"/>
      <c r="L2826" s="78" t="n"/>
    </row>
    <row r="2827" ht="22" customHeight="1" s="452">
      <c r="A2827" s="359" t="n"/>
      <c r="B2827" s="243" t="n"/>
      <c r="C2827" s="243" t="n"/>
      <c r="D2827" s="243" t="n"/>
      <c r="E2827" s="243" t="n"/>
      <c r="F2827" s="243" t="n"/>
      <c r="G2827" s="243" t="n"/>
      <c r="H2827" s="362" t="n"/>
      <c r="I2827" s="243" t="n"/>
      <c r="J2827" s="243" t="n"/>
      <c r="K2827" s="244" t="n"/>
      <c r="L2827" s="78" t="n"/>
    </row>
    <row r="2828" ht="22" customHeight="1" s="452">
      <c r="A2828" s="359" t="n"/>
      <c r="B2828" s="243" t="n"/>
      <c r="C2828" s="243" t="n"/>
      <c r="D2828" s="243" t="n"/>
      <c r="E2828" s="243" t="n"/>
      <c r="F2828" s="243" t="n"/>
      <c r="G2828" s="243" t="n"/>
      <c r="H2828" s="362" t="n"/>
      <c r="I2828" s="243" t="n"/>
      <c r="J2828" s="243" t="n"/>
      <c r="K2828" s="244" t="n"/>
      <c r="L2828" s="78" t="n"/>
    </row>
    <row r="2829" ht="22" customHeight="1" s="452">
      <c r="A2829" s="359" t="n"/>
      <c r="B2829" s="243" t="n"/>
      <c r="C2829" s="243" t="n"/>
      <c r="D2829" s="243" t="n"/>
      <c r="E2829" s="243" t="n"/>
      <c r="F2829" s="243" t="n"/>
      <c r="G2829" s="243" t="n"/>
      <c r="H2829" s="362" t="n"/>
      <c r="I2829" s="243" t="n"/>
      <c r="J2829" s="243" t="n"/>
      <c r="K2829" s="244" t="n"/>
      <c r="L2829" s="78" t="n"/>
    </row>
    <row r="2830" ht="22" customHeight="1" s="452">
      <c r="A2830" s="359" t="n"/>
      <c r="B2830" s="243" t="n"/>
      <c r="C2830" s="243" t="n"/>
      <c r="D2830" s="243" t="n"/>
      <c r="E2830" s="243" t="n"/>
      <c r="F2830" s="243" t="n"/>
      <c r="G2830" s="243" t="n"/>
      <c r="H2830" s="362" t="n"/>
      <c r="I2830" s="243" t="n"/>
      <c r="J2830" s="243" t="n"/>
      <c r="K2830" s="244" t="n"/>
      <c r="L2830" s="78" t="n"/>
    </row>
    <row r="2831" ht="22" customHeight="1" s="452">
      <c r="A2831" s="359" t="n"/>
      <c r="B2831" s="243" t="n"/>
      <c r="C2831" s="243" t="n"/>
      <c r="D2831" s="243" t="n"/>
      <c r="E2831" s="243" t="n"/>
      <c r="F2831" s="243" t="n"/>
      <c r="G2831" s="243" t="n"/>
      <c r="H2831" s="362" t="n"/>
      <c r="I2831" s="243" t="n"/>
      <c r="J2831" s="243" t="n"/>
      <c r="K2831" s="244" t="n"/>
      <c r="L2831" s="78" t="n"/>
    </row>
    <row r="2832" ht="22" customHeight="1" s="452">
      <c r="A2832" s="359" t="n"/>
      <c r="B2832" s="243" t="n"/>
      <c r="C2832" s="243" t="n"/>
      <c r="D2832" s="243" t="n"/>
      <c r="E2832" s="243" t="n"/>
      <c r="F2832" s="243" t="n"/>
      <c r="G2832" s="243" t="n"/>
      <c r="H2832" s="362" t="n"/>
      <c r="I2832" s="243" t="n"/>
      <c r="J2832" s="243" t="n"/>
      <c r="K2832" s="244" t="n"/>
      <c r="L2832" s="78" t="n"/>
    </row>
    <row r="2833" ht="22" customHeight="1" s="452">
      <c r="A2833" s="359" t="n"/>
      <c r="B2833" s="243" t="n"/>
      <c r="C2833" s="243" t="n"/>
      <c r="D2833" s="243" t="n"/>
      <c r="E2833" s="243" t="n"/>
      <c r="F2833" s="243" t="n"/>
      <c r="G2833" s="243" t="n"/>
      <c r="H2833" s="362" t="n"/>
      <c r="I2833" s="243" t="n"/>
      <c r="J2833" s="243" t="n"/>
      <c r="K2833" s="244" t="n"/>
      <c r="L2833" s="78" t="n"/>
    </row>
    <row r="2834" ht="22" customHeight="1" s="452">
      <c r="A2834" s="359" t="n"/>
      <c r="B2834" s="243" t="n"/>
      <c r="C2834" s="243" t="n"/>
      <c r="D2834" s="243" t="n"/>
      <c r="E2834" s="243" t="n"/>
      <c r="F2834" s="243" t="n"/>
      <c r="G2834" s="243" t="n"/>
      <c r="H2834" s="362" t="n"/>
      <c r="I2834" s="243" t="n"/>
      <c r="J2834" s="243" t="n"/>
      <c r="K2834" s="244" t="n"/>
      <c r="L2834" s="78" t="n"/>
    </row>
    <row r="2835" ht="22" customHeight="1" s="452">
      <c r="A2835" s="359" t="n"/>
      <c r="B2835" s="243" t="n"/>
      <c r="C2835" s="243" t="n"/>
      <c r="D2835" s="243" t="n"/>
      <c r="E2835" s="243" t="n"/>
      <c r="F2835" s="243" t="n"/>
      <c r="G2835" s="243" t="n"/>
      <c r="H2835" s="362" t="n"/>
      <c r="I2835" s="243" t="n"/>
      <c r="J2835" s="243" t="n"/>
      <c r="K2835" s="244" t="n"/>
      <c r="L2835" s="78" t="n"/>
    </row>
    <row r="2836" ht="22" customHeight="1" s="452">
      <c r="A2836" s="359" t="n"/>
      <c r="B2836" s="243" t="n"/>
      <c r="C2836" s="243" t="n"/>
      <c r="D2836" s="243" t="n"/>
      <c r="E2836" s="243" t="n"/>
      <c r="F2836" s="243" t="n"/>
      <c r="G2836" s="243" t="n"/>
      <c r="H2836" s="362" t="n"/>
      <c r="I2836" s="243" t="n"/>
      <c r="J2836" s="243" t="n"/>
      <c r="K2836" s="244" t="n"/>
      <c r="L2836" s="78" t="n"/>
    </row>
    <row r="2837" ht="22" customHeight="1" s="452">
      <c r="A2837" s="359" t="n"/>
      <c r="B2837" s="243" t="n"/>
      <c r="C2837" s="243" t="n"/>
      <c r="D2837" s="243" t="n"/>
      <c r="E2837" s="243" t="n"/>
      <c r="F2837" s="243" t="n"/>
      <c r="G2837" s="243" t="n"/>
      <c r="H2837" s="362" t="n"/>
      <c r="I2837" s="243" t="n"/>
      <c r="J2837" s="243" t="n"/>
      <c r="K2837" s="244" t="n"/>
      <c r="L2837" s="78" t="n"/>
    </row>
    <row r="2838" ht="22" customHeight="1" s="452">
      <c r="A2838" s="359" t="n"/>
      <c r="B2838" s="243" t="n"/>
      <c r="C2838" s="243" t="n"/>
      <c r="D2838" s="243" t="n"/>
      <c r="E2838" s="243" t="n"/>
      <c r="F2838" s="243" t="n"/>
      <c r="G2838" s="243" t="n"/>
      <c r="H2838" s="362" t="n"/>
      <c r="I2838" s="243" t="n"/>
      <c r="J2838" s="243" t="n"/>
      <c r="K2838" s="244" t="n"/>
      <c r="L2838" s="78" t="n"/>
    </row>
    <row r="2839" ht="22" customHeight="1" s="452">
      <c r="A2839" s="359" t="n"/>
      <c r="B2839" s="243" t="n"/>
      <c r="C2839" s="243" t="n"/>
      <c r="D2839" s="243" t="n"/>
      <c r="E2839" s="243" t="n"/>
      <c r="F2839" s="243" t="n"/>
      <c r="G2839" s="243" t="n"/>
      <c r="H2839" s="362" t="n"/>
      <c r="I2839" s="243" t="n"/>
      <c r="J2839" s="243" t="n"/>
      <c r="K2839" s="244" t="n"/>
      <c r="L2839" s="78" t="n"/>
    </row>
    <row r="2840" ht="22" customHeight="1" s="452">
      <c r="A2840" s="359" t="n"/>
      <c r="B2840" s="243" t="n"/>
      <c r="C2840" s="243" t="n"/>
      <c r="D2840" s="243" t="n"/>
      <c r="E2840" s="243" t="n"/>
      <c r="F2840" s="243" t="n"/>
      <c r="G2840" s="243" t="n"/>
      <c r="H2840" s="362" t="n"/>
      <c r="I2840" s="243" t="n"/>
      <c r="J2840" s="243" t="n"/>
      <c r="K2840" s="244" t="n"/>
      <c r="L2840" s="78" t="n"/>
    </row>
    <row r="2841" ht="22" customHeight="1" s="452">
      <c r="A2841" s="359" t="n"/>
      <c r="B2841" s="243" t="n"/>
      <c r="C2841" s="243" t="n"/>
      <c r="D2841" s="243" t="n"/>
      <c r="E2841" s="243" t="n"/>
      <c r="F2841" s="243" t="n"/>
      <c r="G2841" s="243" t="n"/>
      <c r="H2841" s="362" t="n"/>
      <c r="I2841" s="243" t="n"/>
      <c r="J2841" s="243" t="n"/>
      <c r="K2841" s="244" t="n"/>
      <c r="L2841" s="78" t="n"/>
    </row>
    <row r="2842" ht="22" customHeight="1" s="452">
      <c r="A2842" s="359" t="n"/>
      <c r="B2842" s="243" t="n"/>
      <c r="C2842" s="243" t="n"/>
      <c r="D2842" s="243" t="n"/>
      <c r="E2842" s="243" t="n"/>
      <c r="F2842" s="243" t="n"/>
      <c r="G2842" s="243" t="n"/>
      <c r="H2842" s="362" t="n"/>
      <c r="I2842" s="243" t="n"/>
      <c r="J2842" s="243" t="n"/>
      <c r="K2842" s="244" t="n"/>
      <c r="L2842" s="78" t="n"/>
    </row>
    <row r="2843" ht="22" customHeight="1" s="452">
      <c r="A2843" s="359" t="n"/>
      <c r="B2843" s="243" t="n"/>
      <c r="C2843" s="243" t="n"/>
      <c r="D2843" s="243" t="n"/>
      <c r="E2843" s="243" t="n"/>
      <c r="F2843" s="243" t="n"/>
      <c r="G2843" s="243" t="n"/>
      <c r="H2843" s="362" t="n"/>
      <c r="I2843" s="243" t="n"/>
      <c r="J2843" s="243" t="n"/>
      <c r="K2843" s="244" t="n"/>
      <c r="L2843" s="78" t="n"/>
    </row>
    <row r="2844" ht="22" customHeight="1" s="452">
      <c r="A2844" s="359" t="n"/>
      <c r="B2844" s="243" t="n"/>
      <c r="C2844" s="243" t="n"/>
      <c r="D2844" s="243" t="n"/>
      <c r="E2844" s="243" t="n"/>
      <c r="F2844" s="243" t="n"/>
      <c r="G2844" s="243" t="n"/>
      <c r="H2844" s="362" t="n"/>
      <c r="I2844" s="243" t="n"/>
      <c r="J2844" s="243" t="n"/>
      <c r="K2844" s="244" t="n"/>
      <c r="L2844" s="78" t="n"/>
    </row>
    <row r="2845" ht="22" customHeight="1" s="452">
      <c r="A2845" s="359" t="n"/>
      <c r="B2845" s="243" t="n"/>
      <c r="C2845" s="243" t="n"/>
      <c r="D2845" s="243" t="n"/>
      <c r="E2845" s="243" t="n"/>
      <c r="F2845" s="243" t="n"/>
      <c r="G2845" s="243" t="n"/>
      <c r="H2845" s="362" t="n"/>
      <c r="I2845" s="243" t="n"/>
      <c r="J2845" s="243" t="n"/>
      <c r="K2845" s="244" t="n"/>
      <c r="L2845" s="78" t="n"/>
    </row>
    <row r="2846" ht="22" customHeight="1" s="452">
      <c r="A2846" s="359" t="n"/>
      <c r="B2846" s="243" t="n"/>
      <c r="C2846" s="243" t="n"/>
      <c r="D2846" s="243" t="n"/>
      <c r="E2846" s="243" t="n"/>
      <c r="F2846" s="243" t="n"/>
      <c r="G2846" s="243" t="n"/>
      <c r="H2846" s="362" t="n"/>
      <c r="I2846" s="243" t="n"/>
      <c r="J2846" s="243" t="n"/>
      <c r="K2846" s="244" t="n"/>
      <c r="L2846" s="78" t="n"/>
    </row>
    <row r="2847" ht="22" customHeight="1" s="452">
      <c r="A2847" s="359" t="n"/>
      <c r="B2847" s="243" t="n"/>
      <c r="C2847" s="243" t="n"/>
      <c r="D2847" s="243" t="n"/>
      <c r="E2847" s="243" t="n"/>
      <c r="F2847" s="243" t="n"/>
      <c r="G2847" s="243" t="n"/>
      <c r="H2847" s="362" t="n"/>
      <c r="I2847" s="243" t="n"/>
      <c r="J2847" s="243" t="n"/>
      <c r="K2847" s="244" t="n"/>
      <c r="L2847" s="78" t="n"/>
    </row>
    <row r="2848" ht="22" customHeight="1" s="452">
      <c r="A2848" s="359" t="n"/>
      <c r="B2848" s="243" t="n"/>
      <c r="C2848" s="243" t="n"/>
      <c r="D2848" s="243" t="n"/>
      <c r="E2848" s="243" t="n"/>
      <c r="F2848" s="243" t="n"/>
      <c r="G2848" s="243" t="n"/>
      <c r="H2848" s="362" t="n"/>
      <c r="I2848" s="243" t="n"/>
      <c r="J2848" s="243" t="n"/>
      <c r="K2848" s="244" t="n"/>
      <c r="L2848" s="78" t="n"/>
    </row>
    <row r="2849" ht="22" customHeight="1" s="452">
      <c r="A2849" s="359" t="n"/>
      <c r="B2849" s="243" t="n"/>
      <c r="C2849" s="243" t="n"/>
      <c r="D2849" s="243" t="n"/>
      <c r="E2849" s="243" t="n"/>
      <c r="F2849" s="243" t="n"/>
      <c r="G2849" s="243" t="n"/>
      <c r="H2849" s="362" t="n"/>
      <c r="I2849" s="243" t="n"/>
      <c r="J2849" s="243" t="n"/>
      <c r="K2849" s="244" t="n"/>
      <c r="L2849" s="78" t="n"/>
    </row>
    <row r="2850" ht="22" customHeight="1" s="452">
      <c r="A2850" s="359" t="n"/>
      <c r="B2850" s="243" t="n"/>
      <c r="C2850" s="243" t="n"/>
      <c r="D2850" s="243" t="n"/>
      <c r="E2850" s="243" t="n"/>
      <c r="F2850" s="243" t="n"/>
      <c r="G2850" s="243" t="n"/>
      <c r="H2850" s="362" t="n"/>
      <c r="I2850" s="243" t="n"/>
      <c r="J2850" s="243" t="n"/>
      <c r="K2850" s="244" t="n"/>
      <c r="L2850" s="78" t="n"/>
    </row>
    <row r="2851" ht="22" customHeight="1" s="452">
      <c r="A2851" s="359" t="n"/>
      <c r="B2851" s="243" t="n"/>
      <c r="C2851" s="243" t="n"/>
      <c r="D2851" s="243" t="n"/>
      <c r="E2851" s="243" t="n"/>
      <c r="F2851" s="243" t="n"/>
      <c r="G2851" s="243" t="n"/>
      <c r="H2851" s="362" t="n"/>
      <c r="I2851" s="243" t="n"/>
      <c r="J2851" s="243" t="n"/>
      <c r="K2851" s="244" t="n"/>
      <c r="L2851" s="78" t="n"/>
    </row>
    <row r="2852" ht="22" customHeight="1" s="452">
      <c r="A2852" s="359" t="n"/>
      <c r="B2852" s="243" t="n"/>
      <c r="C2852" s="243" t="n"/>
      <c r="D2852" s="243" t="n"/>
      <c r="E2852" s="243" t="n"/>
      <c r="F2852" s="243" t="n"/>
      <c r="G2852" s="243" t="n"/>
      <c r="H2852" s="362" t="n"/>
      <c r="I2852" s="243" t="n"/>
      <c r="J2852" s="243" t="n"/>
      <c r="K2852" s="244" t="n"/>
      <c r="L2852" s="78" t="n"/>
    </row>
    <row r="2853" ht="22" customHeight="1" s="452">
      <c r="A2853" s="359" t="n"/>
      <c r="B2853" s="243" t="n"/>
      <c r="C2853" s="243" t="n"/>
      <c r="D2853" s="243" t="n"/>
      <c r="E2853" s="243" t="n"/>
      <c r="F2853" s="243" t="n"/>
      <c r="G2853" s="243" t="n"/>
      <c r="H2853" s="362" t="n"/>
      <c r="I2853" s="243" t="n"/>
      <c r="J2853" s="243" t="n"/>
      <c r="K2853" s="244" t="n"/>
      <c r="L2853" s="78" t="n"/>
    </row>
    <row r="2854" ht="22" customHeight="1" s="452">
      <c r="A2854" s="359" t="n"/>
      <c r="B2854" s="243" t="n"/>
      <c r="C2854" s="243" t="n"/>
      <c r="D2854" s="243" t="n"/>
      <c r="E2854" s="243" t="n"/>
      <c r="F2854" s="243" t="n"/>
      <c r="G2854" s="243" t="n"/>
      <c r="H2854" s="362" t="n"/>
      <c r="I2854" s="243" t="n"/>
      <c r="J2854" s="243" t="n"/>
      <c r="K2854" s="244" t="n"/>
      <c r="L2854" s="78" t="n"/>
    </row>
    <row r="2855" ht="22" customHeight="1" s="452">
      <c r="A2855" s="359" t="n"/>
      <c r="B2855" s="243" t="n"/>
      <c r="C2855" s="243" t="n"/>
      <c r="D2855" s="243" t="n"/>
      <c r="E2855" s="243" t="n"/>
      <c r="F2855" s="243" t="n"/>
      <c r="G2855" s="243" t="n"/>
      <c r="H2855" s="362" t="n"/>
      <c r="I2855" s="243" t="n"/>
      <c r="J2855" s="243" t="n"/>
      <c r="K2855" s="244" t="n"/>
      <c r="L2855" s="78" t="n"/>
    </row>
    <row r="2856" ht="22" customHeight="1" s="452">
      <c r="A2856" s="359" t="n"/>
      <c r="B2856" s="243" t="n"/>
      <c r="C2856" s="243" t="n"/>
      <c r="D2856" s="243" t="n"/>
      <c r="E2856" s="243" t="n"/>
      <c r="F2856" s="243" t="n"/>
      <c r="G2856" s="243" t="n"/>
      <c r="H2856" s="362" t="n"/>
      <c r="I2856" s="243" t="n"/>
      <c r="J2856" s="243" t="n"/>
      <c r="K2856" s="244" t="n"/>
      <c r="L2856" s="78" t="n"/>
    </row>
    <row r="2857" ht="22" customHeight="1" s="452">
      <c r="A2857" s="359" t="n"/>
      <c r="B2857" s="243" t="n"/>
      <c r="C2857" s="243" t="n"/>
      <c r="D2857" s="243" t="n"/>
      <c r="E2857" s="243" t="n"/>
      <c r="F2857" s="243" t="n"/>
      <c r="G2857" s="243" t="n"/>
      <c r="H2857" s="362" t="n"/>
      <c r="I2857" s="243" t="n"/>
      <c r="J2857" s="243" t="n"/>
      <c r="K2857" s="244" t="n"/>
      <c r="L2857" s="78" t="n"/>
    </row>
    <row r="2858" ht="22" customHeight="1" s="452">
      <c r="A2858" s="359" t="n"/>
      <c r="B2858" s="243" t="n"/>
      <c r="C2858" s="243" t="n"/>
      <c r="D2858" s="243" t="n"/>
      <c r="E2858" s="243" t="n"/>
      <c r="F2858" s="243" t="n"/>
      <c r="G2858" s="243" t="n"/>
      <c r="H2858" s="362" t="n"/>
      <c r="I2858" s="243" t="n"/>
      <c r="J2858" s="243" t="n"/>
      <c r="K2858" s="244" t="n"/>
      <c r="L2858" s="78" t="n"/>
    </row>
    <row r="2859" ht="22" customHeight="1" s="452">
      <c r="A2859" s="359" t="n"/>
      <c r="B2859" s="243" t="n"/>
      <c r="C2859" s="243" t="n"/>
      <c r="D2859" s="243" t="n"/>
      <c r="E2859" s="243" t="n"/>
      <c r="F2859" s="243" t="n"/>
      <c r="G2859" s="243" t="n"/>
      <c r="H2859" s="362" t="n"/>
      <c r="I2859" s="243" t="n"/>
      <c r="J2859" s="243" t="n"/>
      <c r="K2859" s="244" t="n"/>
      <c r="L2859" s="78" t="n"/>
    </row>
    <row r="2860" ht="22" customHeight="1" s="452">
      <c r="A2860" s="359" t="n"/>
      <c r="B2860" s="243" t="n"/>
      <c r="C2860" s="243" t="n"/>
      <c r="D2860" s="243" t="n"/>
      <c r="E2860" s="243" t="n"/>
      <c r="F2860" s="243" t="n"/>
      <c r="G2860" s="243" t="n"/>
      <c r="H2860" s="362" t="n"/>
      <c r="I2860" s="243" t="n"/>
      <c r="J2860" s="243" t="n"/>
      <c r="K2860" s="244" t="n"/>
      <c r="L2860" s="78" t="n"/>
    </row>
    <row r="2861" ht="22" customHeight="1" s="452">
      <c r="A2861" s="359" t="n"/>
      <c r="B2861" s="243" t="n"/>
      <c r="C2861" s="243" t="n"/>
      <c r="D2861" s="243" t="n"/>
      <c r="E2861" s="243" t="n"/>
      <c r="F2861" s="243" t="n"/>
      <c r="G2861" s="243" t="n"/>
      <c r="H2861" s="362" t="n"/>
      <c r="I2861" s="243" t="n"/>
      <c r="J2861" s="243" t="n"/>
      <c r="K2861" s="244" t="n"/>
      <c r="L2861" s="78" t="n"/>
    </row>
    <row r="2862" ht="22" customHeight="1" s="452">
      <c r="A2862" s="359" t="n"/>
      <c r="B2862" s="243" t="n"/>
      <c r="C2862" s="243" t="n"/>
      <c r="D2862" s="243" t="n"/>
      <c r="E2862" s="243" t="n"/>
      <c r="F2862" s="243" t="n"/>
      <c r="G2862" s="243" t="n"/>
      <c r="H2862" s="362" t="n"/>
      <c r="I2862" s="243" t="n"/>
      <c r="J2862" s="243" t="n"/>
      <c r="K2862" s="244" t="n"/>
      <c r="L2862" s="78" t="n"/>
    </row>
    <row r="2863" ht="22" customHeight="1" s="452">
      <c r="A2863" s="359" t="n"/>
      <c r="B2863" s="243" t="n"/>
      <c r="C2863" s="243" t="n"/>
      <c r="D2863" s="243" t="n"/>
      <c r="E2863" s="243" t="n"/>
      <c r="F2863" s="243" t="n"/>
      <c r="G2863" s="243" t="n"/>
      <c r="H2863" s="362" t="n"/>
      <c r="I2863" s="243" t="n"/>
      <c r="J2863" s="243" t="n"/>
      <c r="K2863" s="244" t="n"/>
      <c r="L2863" s="78" t="n"/>
    </row>
    <row r="2864" ht="22" customHeight="1" s="452">
      <c r="A2864" s="359" t="n"/>
      <c r="B2864" s="243" t="n"/>
      <c r="C2864" s="243" t="n"/>
      <c r="D2864" s="243" t="n"/>
      <c r="E2864" s="243" t="n"/>
      <c r="F2864" s="243" t="n"/>
      <c r="G2864" s="243" t="n"/>
      <c r="H2864" s="362" t="n"/>
      <c r="I2864" s="243" t="n"/>
      <c r="J2864" s="243" t="n"/>
      <c r="K2864" s="244" t="n"/>
      <c r="L2864" s="78" t="n"/>
    </row>
    <row r="2865" ht="22" customHeight="1" s="452">
      <c r="A2865" s="359" t="n"/>
      <c r="B2865" s="243" t="n"/>
      <c r="C2865" s="243" t="n"/>
      <c r="D2865" s="243" t="n"/>
      <c r="E2865" s="243" t="n"/>
      <c r="F2865" s="243" t="n"/>
      <c r="G2865" s="243" t="n"/>
      <c r="H2865" s="362" t="n"/>
      <c r="I2865" s="243" t="n"/>
      <c r="J2865" s="243" t="n"/>
      <c r="K2865" s="244" t="n"/>
      <c r="L2865" s="78" t="n"/>
    </row>
    <row r="2866" ht="22" customHeight="1" s="452">
      <c r="A2866" s="359" t="n"/>
      <c r="B2866" s="243" t="n"/>
      <c r="C2866" s="243" t="n"/>
      <c r="D2866" s="243" t="n"/>
      <c r="E2866" s="243" t="n"/>
      <c r="F2866" s="243" t="n"/>
      <c r="G2866" s="243" t="n"/>
      <c r="H2866" s="362" t="n"/>
      <c r="I2866" s="243" t="n"/>
      <c r="J2866" s="243" t="n"/>
      <c r="K2866" s="244" t="n"/>
      <c r="L2866" s="78" t="n"/>
    </row>
    <row r="2867" ht="22" customHeight="1" s="452">
      <c r="A2867" s="359" t="n"/>
      <c r="B2867" s="243" t="n"/>
      <c r="C2867" s="243" t="n"/>
      <c r="D2867" s="243" t="n"/>
      <c r="E2867" s="243" t="n"/>
      <c r="F2867" s="243" t="n"/>
      <c r="G2867" s="243" t="n"/>
      <c r="H2867" s="362" t="n"/>
      <c r="I2867" s="243" t="n"/>
      <c r="J2867" s="243" t="n"/>
      <c r="K2867" s="244" t="n"/>
      <c r="L2867" s="78" t="n"/>
    </row>
    <row r="2868" ht="22" customHeight="1" s="452">
      <c r="A2868" s="359" t="n"/>
      <c r="B2868" s="243" t="n"/>
      <c r="C2868" s="243" t="n"/>
      <c r="D2868" s="243" t="n"/>
      <c r="E2868" s="243" t="n"/>
      <c r="F2868" s="243" t="n"/>
      <c r="G2868" s="243" t="n"/>
      <c r="H2868" s="362" t="n"/>
      <c r="I2868" s="243" t="n"/>
      <c r="J2868" s="243" t="n"/>
      <c r="K2868" s="244" t="n"/>
      <c r="L2868" s="78" t="n"/>
    </row>
    <row r="2869" ht="22" customHeight="1" s="452">
      <c r="A2869" s="359" t="n"/>
      <c r="B2869" s="243" t="n"/>
      <c r="C2869" s="243" t="n"/>
      <c r="D2869" s="243" t="n"/>
      <c r="E2869" s="243" t="n"/>
      <c r="F2869" s="243" t="n"/>
      <c r="G2869" s="243" t="n"/>
      <c r="H2869" s="362" t="n"/>
      <c r="I2869" s="243" t="n"/>
      <c r="J2869" s="243" t="n"/>
      <c r="K2869" s="244" t="n"/>
      <c r="L2869" s="78" t="n"/>
    </row>
    <row r="2870" ht="22" customHeight="1" s="452">
      <c r="A2870" s="359" t="n"/>
      <c r="B2870" s="243" t="n"/>
      <c r="C2870" s="243" t="n"/>
      <c r="D2870" s="243" t="n"/>
      <c r="E2870" s="243" t="n"/>
      <c r="F2870" s="243" t="n"/>
      <c r="G2870" s="243" t="n"/>
      <c r="H2870" s="362" t="n"/>
      <c r="I2870" s="243" t="n"/>
      <c r="J2870" s="243" t="n"/>
      <c r="K2870" s="244" t="n"/>
      <c r="L2870" s="78" t="n"/>
    </row>
    <row r="2871" ht="22" customHeight="1" s="452">
      <c r="A2871" s="359" t="n"/>
      <c r="B2871" s="243" t="n"/>
      <c r="C2871" s="243" t="n"/>
      <c r="D2871" s="243" t="n"/>
      <c r="E2871" s="243" t="n"/>
      <c r="F2871" s="243" t="n"/>
      <c r="G2871" s="243" t="n"/>
      <c r="H2871" s="362" t="n"/>
      <c r="I2871" s="243" t="n"/>
      <c r="J2871" s="243" t="n"/>
      <c r="K2871" s="244" t="n"/>
      <c r="L2871" s="78" t="n"/>
    </row>
    <row r="2872" ht="22" customHeight="1" s="452">
      <c r="A2872" s="359" t="n"/>
      <c r="B2872" s="243" t="n"/>
      <c r="C2872" s="243" t="n"/>
      <c r="D2872" s="243" t="n"/>
      <c r="E2872" s="243" t="n"/>
      <c r="F2872" s="243" t="n"/>
      <c r="G2872" s="243" t="n"/>
      <c r="H2872" s="362" t="n"/>
      <c r="I2872" s="243" t="n"/>
      <c r="J2872" s="243" t="n"/>
      <c r="K2872" s="244" t="n"/>
      <c r="L2872" s="78" t="n"/>
    </row>
    <row r="2873" ht="22" customHeight="1" s="452">
      <c r="A2873" s="359" t="n"/>
      <c r="B2873" s="243" t="n"/>
      <c r="C2873" s="243" t="n"/>
      <c r="D2873" s="243" t="n"/>
      <c r="E2873" s="243" t="n"/>
      <c r="F2873" s="243" t="n"/>
      <c r="G2873" s="243" t="n"/>
      <c r="H2873" s="362" t="n"/>
      <c r="I2873" s="243" t="n"/>
      <c r="J2873" s="243" t="n"/>
      <c r="K2873" s="244" t="n"/>
      <c r="L2873" s="78" t="n"/>
    </row>
    <row r="2874" ht="22" customHeight="1" s="452">
      <c r="A2874" s="359" t="n"/>
      <c r="B2874" s="243" t="n"/>
      <c r="C2874" s="243" t="n"/>
      <c r="D2874" s="243" t="n"/>
      <c r="E2874" s="243" t="n"/>
      <c r="F2874" s="243" t="n"/>
      <c r="G2874" s="243" t="n"/>
      <c r="H2874" s="362" t="n"/>
      <c r="I2874" s="243" t="n"/>
      <c r="J2874" s="243" t="n"/>
      <c r="K2874" s="244" t="n"/>
      <c r="L2874" s="78" t="n"/>
    </row>
    <row r="2875" ht="22" customHeight="1" s="452">
      <c r="A2875" s="359" t="n"/>
      <c r="B2875" s="243" t="n"/>
      <c r="C2875" s="243" t="n"/>
      <c r="D2875" s="243" t="n"/>
      <c r="E2875" s="243" t="n"/>
      <c r="F2875" s="243" t="n"/>
      <c r="G2875" s="243" t="n"/>
      <c r="H2875" s="362" t="n"/>
      <c r="I2875" s="243" t="n"/>
      <c r="J2875" s="243" t="n"/>
      <c r="K2875" s="244" t="n"/>
      <c r="L2875" s="78" t="n"/>
    </row>
    <row r="2876" ht="22" customHeight="1" s="452">
      <c r="A2876" s="359" t="n"/>
      <c r="B2876" s="243" t="n"/>
      <c r="C2876" s="243" t="n"/>
      <c r="D2876" s="243" t="n"/>
      <c r="E2876" s="243" t="n"/>
      <c r="F2876" s="243" t="n"/>
      <c r="G2876" s="243" t="n"/>
      <c r="H2876" s="362" t="n"/>
      <c r="I2876" s="243" t="n"/>
      <c r="J2876" s="243" t="n"/>
      <c r="K2876" s="244" t="n"/>
      <c r="L2876" s="78" t="n"/>
    </row>
    <row r="2877" ht="22" customHeight="1" s="452">
      <c r="A2877" s="359" t="n"/>
      <c r="B2877" s="243" t="n"/>
      <c r="C2877" s="243" t="n"/>
      <c r="D2877" s="243" t="n"/>
      <c r="E2877" s="243" t="n"/>
      <c r="F2877" s="243" t="n"/>
      <c r="G2877" s="243" t="n"/>
      <c r="H2877" s="362" t="n"/>
      <c r="I2877" s="243" t="n"/>
      <c r="J2877" s="243" t="n"/>
      <c r="K2877" s="244" t="n"/>
      <c r="L2877" s="78" t="n"/>
    </row>
    <row r="2878" ht="22" customHeight="1" s="452">
      <c r="A2878" s="359" t="n"/>
      <c r="B2878" s="243" t="n"/>
      <c r="C2878" s="243" t="n"/>
      <c r="D2878" s="243" t="n"/>
      <c r="E2878" s="243" t="n"/>
      <c r="F2878" s="243" t="n"/>
      <c r="G2878" s="243" t="n"/>
      <c r="H2878" s="362" t="n"/>
      <c r="I2878" s="243" t="n"/>
      <c r="J2878" s="243" t="n"/>
      <c r="K2878" s="244" t="n"/>
      <c r="L2878" s="78" t="n"/>
    </row>
    <row r="2879" ht="22" customHeight="1" s="452">
      <c r="A2879" s="359" t="n"/>
      <c r="B2879" s="243" t="n"/>
      <c r="C2879" s="243" t="n"/>
      <c r="D2879" s="243" t="n"/>
      <c r="E2879" s="243" t="n"/>
      <c r="F2879" s="243" t="n"/>
      <c r="G2879" s="243" t="n"/>
      <c r="H2879" s="362" t="n"/>
      <c r="I2879" s="243" t="n"/>
      <c r="J2879" s="243" t="n"/>
      <c r="K2879" s="244" t="n"/>
      <c r="L2879" s="78" t="n"/>
    </row>
    <row r="2880" ht="22" customHeight="1" s="452">
      <c r="A2880" s="359" t="n"/>
      <c r="B2880" s="243" t="n"/>
      <c r="C2880" s="243" t="n"/>
      <c r="D2880" s="243" t="n"/>
      <c r="E2880" s="243" t="n"/>
      <c r="F2880" s="243" t="n"/>
      <c r="G2880" s="243" t="n"/>
      <c r="H2880" s="362" t="n"/>
      <c r="I2880" s="243" t="n"/>
      <c r="J2880" s="243" t="n"/>
      <c r="K2880" s="244" t="n"/>
      <c r="L2880" s="78" t="n"/>
    </row>
    <row r="2881" ht="22" customHeight="1" s="452">
      <c r="A2881" s="359" t="n"/>
      <c r="B2881" s="243" t="n"/>
      <c r="C2881" s="243" t="n"/>
      <c r="D2881" s="243" t="n"/>
      <c r="E2881" s="243" t="n"/>
      <c r="F2881" s="243" t="n"/>
      <c r="G2881" s="243" t="n"/>
      <c r="H2881" s="362" t="n"/>
      <c r="I2881" s="243" t="n"/>
      <c r="J2881" s="243" t="n"/>
      <c r="K2881" s="244" t="n"/>
      <c r="L2881" s="78" t="n"/>
    </row>
    <row r="2882" ht="22" customHeight="1" s="452">
      <c r="A2882" s="359" t="n"/>
      <c r="B2882" s="243" t="n"/>
      <c r="C2882" s="243" t="n"/>
      <c r="D2882" s="243" t="n"/>
      <c r="E2882" s="243" t="n"/>
      <c r="F2882" s="243" t="n"/>
      <c r="G2882" s="243" t="n"/>
      <c r="H2882" s="362" t="n"/>
      <c r="I2882" s="243" t="n"/>
      <c r="J2882" s="243" t="n"/>
      <c r="K2882" s="244" t="n"/>
      <c r="L2882" s="78" t="n"/>
    </row>
    <row r="2883" ht="22" customHeight="1" s="452">
      <c r="A2883" s="359" t="n"/>
      <c r="B2883" s="243" t="n"/>
      <c r="C2883" s="243" t="n"/>
      <c r="D2883" s="243" t="n"/>
      <c r="E2883" s="243" t="n"/>
      <c r="F2883" s="243" t="n"/>
      <c r="G2883" s="243" t="n"/>
      <c r="H2883" s="362" t="n"/>
      <c r="I2883" s="243" t="n"/>
      <c r="J2883" s="243" t="n"/>
      <c r="K2883" s="244" t="n"/>
      <c r="L2883" s="78" t="n"/>
    </row>
    <row r="2884" ht="22" customHeight="1" s="452">
      <c r="A2884" s="359" t="n"/>
      <c r="B2884" s="243" t="n"/>
      <c r="C2884" s="243" t="n"/>
      <c r="D2884" s="243" t="n"/>
      <c r="E2884" s="243" t="n"/>
      <c r="F2884" s="243" t="n"/>
      <c r="G2884" s="243" t="n"/>
      <c r="H2884" s="362" t="n"/>
      <c r="I2884" s="243" t="n"/>
      <c r="J2884" s="243" t="n"/>
      <c r="K2884" s="244" t="n"/>
      <c r="L2884" s="78" t="n"/>
    </row>
    <row r="2885" ht="22" customHeight="1" s="452">
      <c r="A2885" s="359" t="n"/>
      <c r="B2885" s="243" t="n"/>
      <c r="C2885" s="243" t="n"/>
      <c r="D2885" s="243" t="n"/>
      <c r="E2885" s="243" t="n"/>
      <c r="F2885" s="243" t="n"/>
      <c r="G2885" s="243" t="n"/>
      <c r="H2885" s="362" t="n"/>
      <c r="I2885" s="243" t="n"/>
      <c r="J2885" s="243" t="n"/>
      <c r="K2885" s="244" t="n"/>
      <c r="L2885" s="78" t="n"/>
    </row>
    <row r="2886" ht="22" customHeight="1" s="452">
      <c r="A2886" s="359" t="n"/>
      <c r="B2886" s="243" t="n"/>
      <c r="C2886" s="243" t="n"/>
      <c r="D2886" s="243" t="n"/>
      <c r="E2886" s="243" t="n"/>
      <c r="F2886" s="243" t="n"/>
      <c r="G2886" s="243" t="n"/>
      <c r="H2886" s="362" t="n"/>
      <c r="I2886" s="243" t="n"/>
      <c r="J2886" s="243" t="n"/>
      <c r="K2886" s="244" t="n"/>
      <c r="L2886" s="78" t="n"/>
    </row>
    <row r="2887" ht="22" customHeight="1" s="452">
      <c r="A2887" s="359" t="n"/>
      <c r="B2887" s="243" t="n"/>
      <c r="C2887" s="243" t="n"/>
      <c r="D2887" s="243" t="n"/>
      <c r="E2887" s="243" t="n"/>
      <c r="F2887" s="243" t="n"/>
      <c r="G2887" s="243" t="n"/>
      <c r="H2887" s="362" t="n"/>
      <c r="I2887" s="243" t="n"/>
      <c r="J2887" s="243" t="n"/>
      <c r="K2887" s="244" t="n"/>
      <c r="L2887" s="78" t="n"/>
    </row>
    <row r="2888" ht="22" customHeight="1" s="452">
      <c r="A2888" s="359" t="n"/>
      <c r="B2888" s="243" t="n"/>
      <c r="C2888" s="243" t="n"/>
      <c r="D2888" s="243" t="n"/>
      <c r="E2888" s="243" t="n"/>
      <c r="F2888" s="243" t="n"/>
      <c r="G2888" s="243" t="n"/>
      <c r="H2888" s="362" t="n"/>
      <c r="I2888" s="243" t="n"/>
      <c r="J2888" s="243" t="n"/>
      <c r="K2888" s="244" t="n"/>
      <c r="L2888" s="78" t="n"/>
    </row>
    <row r="2889" ht="22" customHeight="1" s="452">
      <c r="A2889" s="359" t="n"/>
      <c r="B2889" s="243" t="n"/>
      <c r="C2889" s="243" t="n"/>
      <c r="D2889" s="243" t="n"/>
      <c r="E2889" s="243" t="n"/>
      <c r="F2889" s="243" t="n"/>
      <c r="G2889" s="243" t="n"/>
      <c r="H2889" s="362" t="n"/>
      <c r="I2889" s="243" t="n"/>
      <c r="J2889" s="243" t="n"/>
      <c r="K2889" s="244" t="n"/>
      <c r="L2889" s="78" t="n"/>
    </row>
    <row r="2890" ht="22" customHeight="1" s="452">
      <c r="A2890" s="359" t="n"/>
      <c r="B2890" s="243" t="n"/>
      <c r="C2890" s="243" t="n"/>
      <c r="D2890" s="243" t="n"/>
      <c r="E2890" s="243" t="n"/>
      <c r="F2890" s="243" t="n"/>
      <c r="G2890" s="243" t="n"/>
      <c r="H2890" s="362" t="n"/>
      <c r="I2890" s="243" t="n"/>
      <c r="J2890" s="243" t="n"/>
      <c r="K2890" s="244" t="n"/>
      <c r="L2890" s="78" t="n"/>
    </row>
    <row r="2891" ht="22" customHeight="1" s="452">
      <c r="A2891" s="359" t="n"/>
      <c r="B2891" s="243" t="n"/>
      <c r="C2891" s="243" t="n"/>
      <c r="D2891" s="243" t="n"/>
      <c r="E2891" s="243" t="n"/>
      <c r="F2891" s="243" t="n"/>
      <c r="G2891" s="243" t="n"/>
      <c r="H2891" s="362" t="n"/>
      <c r="I2891" s="243" t="n"/>
      <c r="J2891" s="243" t="n"/>
      <c r="K2891" s="244" t="n"/>
      <c r="L2891" s="78" t="n"/>
    </row>
    <row r="2892" ht="22" customHeight="1" s="452">
      <c r="A2892" s="359" t="n"/>
      <c r="B2892" s="243" t="n"/>
      <c r="C2892" s="243" t="n"/>
      <c r="D2892" s="243" t="n"/>
      <c r="E2892" s="243" t="n"/>
      <c r="F2892" s="243" t="n"/>
      <c r="G2892" s="243" t="n"/>
      <c r="H2892" s="362" t="n"/>
      <c r="I2892" s="243" t="n"/>
      <c r="J2892" s="243" t="n"/>
      <c r="K2892" s="244" t="n"/>
      <c r="L2892" s="78" t="n"/>
    </row>
    <row r="2893" ht="22" customHeight="1" s="452">
      <c r="A2893" s="359" t="n"/>
      <c r="B2893" s="243" t="n"/>
      <c r="C2893" s="243" t="n"/>
      <c r="D2893" s="243" t="n"/>
      <c r="E2893" s="243" t="n"/>
      <c r="F2893" s="243" t="n"/>
      <c r="G2893" s="243" t="n"/>
      <c r="H2893" s="362" t="n"/>
      <c r="I2893" s="243" t="n"/>
      <c r="J2893" s="243" t="n"/>
      <c r="K2893" s="244" t="n"/>
      <c r="L2893" s="78" t="n"/>
    </row>
    <row r="2894" ht="22" customHeight="1" s="452">
      <c r="A2894" s="359" t="n"/>
      <c r="B2894" s="243" t="n"/>
      <c r="C2894" s="243" t="n"/>
      <c r="D2894" s="243" t="n"/>
      <c r="E2894" s="243" t="n"/>
      <c r="F2894" s="243" t="n"/>
      <c r="G2894" s="243" t="n"/>
      <c r="H2894" s="362" t="n"/>
      <c r="I2894" s="243" t="n"/>
      <c r="J2894" s="243" t="n"/>
      <c r="K2894" s="244" t="n"/>
      <c r="L2894" s="78" t="n"/>
    </row>
    <row r="2895" ht="22" customHeight="1" s="452">
      <c r="A2895" s="359" t="n"/>
      <c r="B2895" s="243" t="n"/>
      <c r="C2895" s="243" t="n"/>
      <c r="D2895" s="243" t="n"/>
      <c r="E2895" s="243" t="n"/>
      <c r="F2895" s="243" t="n"/>
      <c r="G2895" s="243" t="n"/>
      <c r="H2895" s="362" t="n"/>
      <c r="I2895" s="243" t="n"/>
      <c r="J2895" s="243" t="n"/>
      <c r="K2895" s="244" t="n"/>
      <c r="L2895" s="78" t="n"/>
    </row>
    <row r="2896" ht="22" customHeight="1" s="452">
      <c r="A2896" s="359" t="n"/>
      <c r="B2896" s="243" t="n"/>
      <c r="C2896" s="243" t="n"/>
      <c r="D2896" s="243" t="n"/>
      <c r="E2896" s="243" t="n"/>
      <c r="F2896" s="243" t="n"/>
      <c r="G2896" s="243" t="n"/>
      <c r="H2896" s="362" t="n"/>
      <c r="I2896" s="243" t="n"/>
      <c r="J2896" s="243" t="n"/>
      <c r="K2896" s="244" t="n"/>
      <c r="L2896" s="78" t="n"/>
    </row>
    <row r="2897" ht="22" customHeight="1" s="452">
      <c r="A2897" s="359" t="n"/>
      <c r="B2897" s="243" t="n"/>
      <c r="C2897" s="243" t="n"/>
      <c r="D2897" s="243" t="n"/>
      <c r="E2897" s="243" t="n"/>
      <c r="F2897" s="243" t="n"/>
      <c r="G2897" s="243" t="n"/>
      <c r="H2897" s="362" t="n"/>
      <c r="I2897" s="243" t="n"/>
      <c r="J2897" s="243" t="n"/>
      <c r="K2897" s="244" t="n"/>
      <c r="L2897" s="78" t="n"/>
    </row>
    <row r="2898" ht="22" customHeight="1" s="452">
      <c r="A2898" s="359" t="n"/>
      <c r="B2898" s="243" t="n"/>
      <c r="C2898" s="243" t="n"/>
      <c r="D2898" s="243" t="n"/>
      <c r="E2898" s="243" t="n"/>
      <c r="F2898" s="243" t="n"/>
      <c r="G2898" s="243" t="n"/>
      <c r="H2898" s="362" t="n"/>
      <c r="I2898" s="243" t="n"/>
      <c r="J2898" s="243" t="n"/>
      <c r="K2898" s="244" t="n"/>
      <c r="L2898" s="78" t="n"/>
    </row>
    <row r="2899" ht="22" customHeight="1" s="452">
      <c r="A2899" s="359" t="n"/>
      <c r="B2899" s="243" t="n"/>
      <c r="C2899" s="243" t="n"/>
      <c r="D2899" s="243" t="n"/>
      <c r="E2899" s="243" t="n"/>
      <c r="F2899" s="243" t="n"/>
      <c r="G2899" s="243" t="n"/>
      <c r="H2899" s="362" t="n"/>
      <c r="I2899" s="243" t="n"/>
      <c r="J2899" s="243" t="n"/>
      <c r="K2899" s="244" t="n"/>
      <c r="L2899" s="78" t="n"/>
    </row>
    <row r="2900" ht="22" customHeight="1" s="452">
      <c r="A2900" s="359" t="n"/>
      <c r="B2900" s="243" t="n"/>
      <c r="C2900" s="243" t="n"/>
      <c r="D2900" s="243" t="n"/>
      <c r="E2900" s="243" t="n"/>
      <c r="F2900" s="243" t="n"/>
      <c r="G2900" s="243" t="n"/>
      <c r="H2900" s="362" t="n"/>
      <c r="I2900" s="243" t="n"/>
      <c r="J2900" s="243" t="n"/>
      <c r="K2900" s="244" t="n"/>
      <c r="L2900" s="78" t="n"/>
    </row>
    <row r="2901" ht="22" customHeight="1" s="452">
      <c r="A2901" s="359" t="n"/>
      <c r="B2901" s="243" t="n"/>
      <c r="C2901" s="243" t="n"/>
      <c r="D2901" s="243" t="n"/>
      <c r="E2901" s="243" t="n"/>
      <c r="F2901" s="243" t="n"/>
      <c r="G2901" s="243" t="n"/>
      <c r="H2901" s="362" t="n"/>
      <c r="I2901" s="243" t="n"/>
      <c r="J2901" s="243" t="n"/>
      <c r="K2901" s="244" t="n"/>
      <c r="L2901" s="78" t="n"/>
    </row>
    <row r="2902" ht="22" customHeight="1" s="452">
      <c r="A2902" s="359" t="n"/>
      <c r="B2902" s="243" t="n"/>
      <c r="C2902" s="243" t="n"/>
      <c r="D2902" s="243" t="n"/>
      <c r="E2902" s="243" t="n"/>
      <c r="F2902" s="243" t="n"/>
      <c r="G2902" s="243" t="n"/>
      <c r="H2902" s="362" t="n"/>
      <c r="I2902" s="243" t="n"/>
      <c r="J2902" s="243" t="n"/>
      <c r="K2902" s="244" t="n"/>
      <c r="L2902" s="78" t="n"/>
    </row>
    <row r="2903" ht="22" customHeight="1" s="452">
      <c r="A2903" s="359" t="n"/>
      <c r="B2903" s="243" t="n"/>
      <c r="C2903" s="243" t="n"/>
      <c r="D2903" s="243" t="n"/>
      <c r="E2903" s="243" t="n"/>
      <c r="F2903" s="243" t="n"/>
      <c r="G2903" s="243" t="n"/>
      <c r="H2903" s="362" t="n"/>
      <c r="I2903" s="243" t="n"/>
      <c r="J2903" s="243" t="n"/>
      <c r="K2903" s="244" t="n"/>
      <c r="L2903" s="78" t="n"/>
    </row>
    <row r="2904" ht="22" customHeight="1" s="452">
      <c r="A2904" s="359" t="n"/>
      <c r="B2904" s="243" t="n"/>
      <c r="C2904" s="243" t="n"/>
      <c r="D2904" s="243" t="n"/>
      <c r="E2904" s="243" t="n"/>
      <c r="F2904" s="243" t="n"/>
      <c r="G2904" s="243" t="n"/>
      <c r="H2904" s="362" t="n"/>
      <c r="I2904" s="243" t="n"/>
      <c r="J2904" s="243" t="n"/>
      <c r="K2904" s="244" t="n"/>
      <c r="L2904" s="78" t="n"/>
    </row>
    <row r="2905" ht="22" customHeight="1" s="452">
      <c r="A2905" s="359" t="n"/>
      <c r="B2905" s="243" t="n"/>
      <c r="C2905" s="243" t="n"/>
      <c r="D2905" s="243" t="n"/>
      <c r="E2905" s="243" t="n"/>
      <c r="F2905" s="243" t="n"/>
      <c r="G2905" s="243" t="n"/>
      <c r="H2905" s="362" t="n"/>
      <c r="I2905" s="243" t="n"/>
      <c r="J2905" s="243" t="n"/>
      <c r="K2905" s="244" t="n"/>
      <c r="L2905" s="78" t="n"/>
    </row>
    <row r="2906" ht="22" customHeight="1" s="452">
      <c r="A2906" s="359" t="n"/>
      <c r="B2906" s="243" t="n"/>
      <c r="C2906" s="243" t="n"/>
      <c r="D2906" s="243" t="n"/>
      <c r="E2906" s="243" t="n"/>
      <c r="F2906" s="243" t="n"/>
      <c r="G2906" s="243" t="n"/>
      <c r="H2906" s="362" t="n"/>
      <c r="I2906" s="243" t="n"/>
      <c r="J2906" s="243" t="n"/>
      <c r="K2906" s="244" t="n"/>
      <c r="L2906" s="78" t="n"/>
    </row>
    <row r="2907" ht="22" customHeight="1" s="452">
      <c r="A2907" s="359" t="n"/>
      <c r="B2907" s="243" t="n"/>
      <c r="C2907" s="243" t="n"/>
      <c r="D2907" s="243" t="n"/>
      <c r="E2907" s="243" t="n"/>
      <c r="F2907" s="243" t="n"/>
      <c r="G2907" s="243" t="n"/>
      <c r="H2907" s="362" t="n"/>
      <c r="I2907" s="243" t="n"/>
      <c r="J2907" s="243" t="n"/>
      <c r="K2907" s="244" t="n"/>
      <c r="L2907" s="78" t="n"/>
    </row>
    <row r="2908" ht="22" customHeight="1" s="452">
      <c r="A2908" s="359" t="n"/>
      <c r="B2908" s="243" t="n"/>
      <c r="C2908" s="243" t="n"/>
      <c r="D2908" s="243" t="n"/>
      <c r="E2908" s="243" t="n"/>
      <c r="F2908" s="243" t="n"/>
      <c r="G2908" s="243" t="n"/>
      <c r="H2908" s="362" t="n"/>
      <c r="I2908" s="243" t="n"/>
      <c r="J2908" s="243" t="n"/>
      <c r="K2908" s="244" t="n"/>
      <c r="L2908" s="78" t="n"/>
    </row>
    <row r="2909" ht="22" customHeight="1" s="452">
      <c r="A2909" s="359" t="n"/>
      <c r="B2909" s="243" t="n"/>
      <c r="C2909" s="243" t="n"/>
      <c r="D2909" s="243" t="n"/>
      <c r="E2909" s="243" t="n"/>
      <c r="F2909" s="243" t="n"/>
      <c r="G2909" s="243" t="n"/>
      <c r="H2909" s="362" t="n"/>
      <c r="I2909" s="243" t="n"/>
      <c r="J2909" s="243" t="n"/>
      <c r="K2909" s="244" t="n"/>
      <c r="L2909" s="78" t="n"/>
    </row>
    <row r="2910" ht="22" customHeight="1" s="452">
      <c r="A2910" s="359" t="n"/>
      <c r="B2910" s="243" t="n"/>
      <c r="C2910" s="243" t="n"/>
      <c r="D2910" s="243" t="n"/>
      <c r="E2910" s="243" t="n"/>
      <c r="F2910" s="243" t="n"/>
      <c r="G2910" s="243" t="n"/>
      <c r="H2910" s="362" t="n"/>
      <c r="I2910" s="243" t="n"/>
      <c r="J2910" s="243" t="n"/>
      <c r="K2910" s="244" t="n"/>
      <c r="L2910" s="78" t="n"/>
    </row>
    <row r="2911" ht="22" customHeight="1" s="452">
      <c r="A2911" s="359" t="n"/>
      <c r="B2911" s="243" t="n"/>
      <c r="C2911" s="243" t="n"/>
      <c r="D2911" s="243" t="n"/>
      <c r="E2911" s="243" t="n"/>
      <c r="F2911" s="243" t="n"/>
      <c r="G2911" s="243" t="n"/>
      <c r="H2911" s="362" t="n"/>
      <c r="I2911" s="243" t="n"/>
      <c r="J2911" s="243" t="n"/>
      <c r="K2911" s="244" t="n"/>
      <c r="L2911" s="78" t="n"/>
    </row>
    <row r="2912" ht="22" customHeight="1" s="452">
      <c r="A2912" s="359" t="n"/>
      <c r="B2912" s="243" t="n"/>
      <c r="C2912" s="243" t="n"/>
      <c r="D2912" s="243" t="n"/>
      <c r="E2912" s="243" t="n"/>
      <c r="F2912" s="243" t="n"/>
      <c r="G2912" s="243" t="n"/>
      <c r="H2912" s="362" t="n"/>
      <c r="I2912" s="243" t="n"/>
      <c r="J2912" s="243" t="n"/>
      <c r="K2912" s="244" t="n"/>
      <c r="L2912" s="78" t="n"/>
    </row>
    <row r="2913" ht="22" customHeight="1" s="452">
      <c r="A2913" s="359" t="n"/>
      <c r="B2913" s="243" t="n"/>
      <c r="C2913" s="243" t="n"/>
      <c r="D2913" s="243" t="n"/>
      <c r="E2913" s="243" t="n"/>
      <c r="F2913" s="243" t="n"/>
      <c r="G2913" s="243" t="n"/>
      <c r="H2913" s="362" t="n"/>
      <c r="I2913" s="243" t="n"/>
      <c r="J2913" s="243" t="n"/>
      <c r="K2913" s="244" t="n"/>
      <c r="L2913" s="78" t="n"/>
    </row>
    <row r="2914" ht="22" customHeight="1" s="452">
      <c r="A2914" s="359" t="n"/>
      <c r="B2914" s="243" t="n"/>
      <c r="C2914" s="243" t="n"/>
      <c r="D2914" s="243" t="n"/>
      <c r="E2914" s="243" t="n"/>
      <c r="F2914" s="243" t="n"/>
      <c r="G2914" s="243" t="n"/>
      <c r="H2914" s="362" t="n"/>
      <c r="I2914" s="243" t="n"/>
      <c r="J2914" s="243" t="n"/>
      <c r="K2914" s="244" t="n"/>
      <c r="L2914" s="78" t="n"/>
    </row>
    <row r="2915" ht="22" customHeight="1" s="452">
      <c r="A2915" s="359" t="n"/>
      <c r="B2915" s="243" t="n"/>
      <c r="C2915" s="243" t="n"/>
      <c r="D2915" s="243" t="n"/>
      <c r="E2915" s="243" t="n"/>
      <c r="F2915" s="243" t="n"/>
      <c r="G2915" s="243" t="n"/>
      <c r="H2915" s="362" t="n"/>
      <c r="I2915" s="243" t="n"/>
      <c r="J2915" s="243" t="n"/>
      <c r="K2915" s="244" t="n"/>
      <c r="L2915" s="78" t="n"/>
    </row>
    <row r="2916" ht="22" customHeight="1" s="452">
      <c r="A2916" s="359" t="n"/>
      <c r="B2916" s="243" t="n"/>
      <c r="C2916" s="243" t="n"/>
      <c r="D2916" s="243" t="n"/>
      <c r="E2916" s="243" t="n"/>
      <c r="F2916" s="243" t="n"/>
      <c r="G2916" s="243" t="n"/>
      <c r="H2916" s="362" t="n"/>
      <c r="I2916" s="243" t="n"/>
      <c r="J2916" s="243" t="n"/>
      <c r="K2916" s="244" t="n"/>
      <c r="L2916" s="78" t="n"/>
    </row>
    <row r="2917" ht="22" customHeight="1" s="452">
      <c r="A2917" s="359" t="n"/>
      <c r="B2917" s="243" t="n"/>
      <c r="C2917" s="243" t="n"/>
      <c r="D2917" s="243" t="n"/>
      <c r="E2917" s="243" t="n"/>
      <c r="F2917" s="243" t="n"/>
      <c r="G2917" s="243" t="n"/>
      <c r="H2917" s="362" t="n"/>
      <c r="I2917" s="243" t="n"/>
      <c r="J2917" s="243" t="n"/>
      <c r="K2917" s="244" t="n"/>
      <c r="L2917" s="78" t="n"/>
    </row>
    <row r="2918" ht="22" customHeight="1" s="452">
      <c r="A2918" s="359" t="n"/>
      <c r="B2918" s="243" t="n"/>
      <c r="C2918" s="243" t="n"/>
      <c r="D2918" s="243" t="n"/>
      <c r="E2918" s="243" t="n"/>
      <c r="F2918" s="243" t="n"/>
      <c r="G2918" s="243" t="n"/>
      <c r="H2918" s="362" t="n"/>
      <c r="I2918" s="243" t="n"/>
      <c r="J2918" s="243" t="n"/>
      <c r="K2918" s="244" t="n"/>
      <c r="L2918" s="78" t="n"/>
    </row>
    <row r="2919" ht="22" customHeight="1" s="452">
      <c r="A2919" s="359" t="n"/>
      <c r="B2919" s="243" t="n"/>
      <c r="C2919" s="243" t="n"/>
      <c r="D2919" s="243" t="n"/>
      <c r="E2919" s="243" t="n"/>
      <c r="F2919" s="243" t="n"/>
      <c r="G2919" s="243" t="n"/>
      <c r="H2919" s="362" t="n"/>
      <c r="I2919" s="243" t="n"/>
      <c r="J2919" s="243" t="n"/>
      <c r="K2919" s="244" t="n"/>
      <c r="L2919" s="78" t="n"/>
    </row>
    <row r="2920" ht="22" customHeight="1" s="452">
      <c r="A2920" s="359" t="n"/>
      <c r="B2920" s="243" t="n"/>
      <c r="C2920" s="243" t="n"/>
      <c r="D2920" s="243" t="n"/>
      <c r="E2920" s="243" t="n"/>
      <c r="F2920" s="243" t="n"/>
      <c r="G2920" s="243" t="n"/>
      <c r="H2920" s="362" t="n"/>
      <c r="I2920" s="243" t="n"/>
      <c r="J2920" s="243" t="n"/>
      <c r="K2920" s="244" t="n"/>
      <c r="L2920" s="78" t="n"/>
    </row>
    <row r="2921" ht="22" customHeight="1" s="452">
      <c r="A2921" s="359" t="n"/>
      <c r="B2921" s="243" t="n"/>
      <c r="C2921" s="243" t="n"/>
      <c r="D2921" s="243" t="n"/>
      <c r="E2921" s="243" t="n"/>
      <c r="F2921" s="243" t="n"/>
      <c r="G2921" s="243" t="n"/>
      <c r="H2921" s="362" t="n"/>
      <c r="I2921" s="243" t="n"/>
      <c r="J2921" s="243" t="n"/>
      <c r="K2921" s="244" t="n"/>
      <c r="L2921" s="78" t="n"/>
    </row>
    <row r="2922" ht="22" customHeight="1" s="452">
      <c r="A2922" s="359" t="n"/>
      <c r="B2922" s="243" t="n"/>
      <c r="C2922" s="243" t="n"/>
      <c r="D2922" s="243" t="n"/>
      <c r="E2922" s="243" t="n"/>
      <c r="F2922" s="243" t="n"/>
      <c r="G2922" s="243" t="n"/>
      <c r="H2922" s="362" t="n"/>
      <c r="I2922" s="243" t="n"/>
      <c r="J2922" s="243" t="n"/>
      <c r="K2922" s="244" t="n"/>
      <c r="L2922" s="78" t="n"/>
    </row>
    <row r="2923" ht="22" customHeight="1" s="452">
      <c r="A2923" s="359" t="n"/>
      <c r="B2923" s="243" t="n"/>
      <c r="C2923" s="243" t="n"/>
      <c r="D2923" s="243" t="n"/>
      <c r="E2923" s="243" t="n"/>
      <c r="F2923" s="243" t="n"/>
      <c r="G2923" s="243" t="n"/>
      <c r="H2923" s="362" t="n"/>
      <c r="I2923" s="243" t="n"/>
      <c r="J2923" s="243" t="n"/>
      <c r="K2923" s="244" t="n"/>
      <c r="L2923" s="78" t="n"/>
    </row>
    <row r="2924" ht="22" customHeight="1" s="452">
      <c r="A2924" s="359" t="n"/>
      <c r="B2924" s="243" t="n"/>
      <c r="C2924" s="243" t="n"/>
      <c r="D2924" s="243" t="n"/>
      <c r="E2924" s="243" t="n"/>
      <c r="F2924" s="243" t="n"/>
      <c r="G2924" s="243" t="n"/>
      <c r="H2924" s="362" t="n"/>
      <c r="I2924" s="243" t="n"/>
      <c r="J2924" s="243" t="n"/>
      <c r="K2924" s="244" t="n"/>
      <c r="L2924" s="78" t="n"/>
    </row>
    <row r="2925" ht="22" customHeight="1" s="452">
      <c r="A2925" s="359" t="n"/>
      <c r="B2925" s="243" t="n"/>
      <c r="C2925" s="243" t="n"/>
      <c r="D2925" s="243" t="n"/>
      <c r="E2925" s="243" t="n"/>
      <c r="F2925" s="243" t="n"/>
      <c r="G2925" s="243" t="n"/>
      <c r="H2925" s="362" t="n"/>
      <c r="I2925" s="243" t="n"/>
      <c r="J2925" s="243" t="n"/>
      <c r="K2925" s="244" t="n"/>
      <c r="L2925" s="78" t="n"/>
    </row>
    <row r="2926" ht="22" customHeight="1" s="452">
      <c r="A2926" s="359" t="n"/>
      <c r="B2926" s="243" t="n"/>
      <c r="C2926" s="243" t="n"/>
      <c r="D2926" s="243" t="n"/>
      <c r="E2926" s="243" t="n"/>
      <c r="F2926" s="243" t="n"/>
      <c r="G2926" s="243" t="n"/>
      <c r="H2926" s="362" t="n"/>
      <c r="I2926" s="243" t="n"/>
      <c r="J2926" s="243" t="n"/>
      <c r="K2926" s="244" t="n"/>
      <c r="L2926" s="78" t="n"/>
    </row>
    <row r="2927" ht="22" customHeight="1" s="452">
      <c r="A2927" s="359" t="n"/>
      <c r="B2927" s="243" t="n"/>
      <c r="C2927" s="243" t="n"/>
      <c r="D2927" s="243" t="n"/>
      <c r="E2927" s="243" t="n"/>
      <c r="F2927" s="243" t="n"/>
      <c r="G2927" s="243" t="n"/>
      <c r="H2927" s="362" t="n"/>
      <c r="I2927" s="243" t="n"/>
      <c r="J2927" s="243" t="n"/>
      <c r="K2927" s="244" t="n"/>
      <c r="L2927" s="78" t="n"/>
    </row>
    <row r="2928" ht="22" customHeight="1" s="452">
      <c r="A2928" s="359" t="n"/>
      <c r="B2928" s="243" t="n"/>
      <c r="C2928" s="243" t="n"/>
      <c r="D2928" s="243" t="n"/>
      <c r="E2928" s="243" t="n"/>
      <c r="F2928" s="243" t="n"/>
      <c r="G2928" s="243" t="n"/>
      <c r="H2928" s="362" t="n"/>
      <c r="I2928" s="243" t="n"/>
      <c r="J2928" s="243" t="n"/>
      <c r="K2928" s="244" t="n"/>
      <c r="L2928" s="78" t="n"/>
    </row>
    <row r="2929" ht="22" customHeight="1" s="452">
      <c r="A2929" s="359" t="n"/>
      <c r="B2929" s="243" t="n"/>
      <c r="C2929" s="243" t="n"/>
      <c r="D2929" s="243" t="n"/>
      <c r="E2929" s="243" t="n"/>
      <c r="F2929" s="243" t="n"/>
      <c r="G2929" s="243" t="n"/>
      <c r="H2929" s="362" t="n"/>
      <c r="I2929" s="243" t="n"/>
      <c r="J2929" s="243" t="n"/>
      <c r="K2929" s="244" t="n"/>
      <c r="L2929" s="78" t="n"/>
    </row>
    <row r="2930" ht="22" customHeight="1" s="452">
      <c r="A2930" s="359" t="n"/>
      <c r="B2930" s="243" t="n"/>
      <c r="C2930" s="243" t="n"/>
      <c r="D2930" s="243" t="n"/>
      <c r="E2930" s="243" t="n"/>
      <c r="F2930" s="243" t="n"/>
      <c r="G2930" s="243" t="n"/>
      <c r="H2930" s="362" t="n"/>
      <c r="I2930" s="243" t="n"/>
      <c r="J2930" s="243" t="n"/>
      <c r="K2930" s="244" t="n"/>
      <c r="L2930" s="78" t="n"/>
    </row>
    <row r="2931" ht="22" customHeight="1" s="452">
      <c r="A2931" s="359" t="n"/>
      <c r="B2931" s="243" t="n"/>
      <c r="C2931" s="243" t="n"/>
      <c r="D2931" s="243" t="n"/>
      <c r="E2931" s="243" t="n"/>
      <c r="F2931" s="243" t="n"/>
      <c r="G2931" s="243" t="n"/>
      <c r="H2931" s="362" t="n"/>
      <c r="I2931" s="243" t="n"/>
      <c r="J2931" s="243" t="n"/>
      <c r="K2931" s="244" t="n"/>
      <c r="L2931" s="78" t="n"/>
    </row>
    <row r="2932" ht="22" customHeight="1" s="452">
      <c r="A2932" s="359" t="n"/>
      <c r="B2932" s="243" t="n"/>
      <c r="C2932" s="243" t="n"/>
      <c r="D2932" s="243" t="n"/>
      <c r="E2932" s="243" t="n"/>
      <c r="F2932" s="243" t="n"/>
      <c r="G2932" s="243" t="n"/>
      <c r="H2932" s="362" t="n"/>
      <c r="I2932" s="243" t="n"/>
      <c r="J2932" s="243" t="n"/>
      <c r="K2932" s="244" t="n"/>
      <c r="L2932" s="78" t="n"/>
    </row>
    <row r="2933" ht="22" customHeight="1" s="452">
      <c r="A2933" s="359" t="n"/>
      <c r="B2933" s="243" t="n"/>
      <c r="C2933" s="243" t="n"/>
      <c r="D2933" s="243" t="n"/>
      <c r="E2933" s="243" t="n"/>
      <c r="F2933" s="243" t="n"/>
      <c r="G2933" s="243" t="n"/>
      <c r="H2933" s="362" t="n"/>
      <c r="I2933" s="243" t="n"/>
      <c r="J2933" s="243" t="n"/>
      <c r="K2933" s="244" t="n"/>
      <c r="L2933" s="78" t="n"/>
    </row>
    <row r="2934" ht="22" customHeight="1" s="452">
      <c r="A2934" s="359" t="n"/>
      <c r="B2934" s="243" t="n"/>
      <c r="C2934" s="243" t="n"/>
      <c r="D2934" s="243" t="n"/>
      <c r="E2934" s="243" t="n"/>
      <c r="F2934" s="243" t="n"/>
      <c r="G2934" s="243" t="n"/>
      <c r="H2934" s="362" t="n"/>
      <c r="I2934" s="243" t="n"/>
      <c r="J2934" s="243" t="n"/>
      <c r="K2934" s="244" t="n"/>
      <c r="L2934" s="78" t="n"/>
    </row>
    <row r="2935" ht="22" customHeight="1" s="452">
      <c r="A2935" s="359" t="n"/>
      <c r="B2935" s="243" t="n"/>
      <c r="C2935" s="243" t="n"/>
      <c r="D2935" s="243" t="n"/>
      <c r="E2935" s="243" t="n"/>
      <c r="F2935" s="243" t="n"/>
      <c r="G2935" s="243" t="n"/>
      <c r="H2935" s="362" t="n"/>
      <c r="I2935" s="243" t="n"/>
      <c r="J2935" s="243" t="n"/>
      <c r="K2935" s="244" t="n"/>
      <c r="L2935" s="78" t="n"/>
    </row>
    <row r="2936" ht="22" customHeight="1" s="452">
      <c r="A2936" s="359" t="n"/>
      <c r="B2936" s="243" t="n"/>
      <c r="C2936" s="243" t="n"/>
      <c r="D2936" s="243" t="n"/>
      <c r="E2936" s="243" t="n"/>
      <c r="F2936" s="243" t="n"/>
      <c r="G2936" s="243" t="n"/>
      <c r="H2936" s="362" t="n"/>
      <c r="I2936" s="243" t="n"/>
      <c r="J2936" s="243" t="n"/>
      <c r="K2936" s="244" t="n"/>
      <c r="L2936" s="78" t="n"/>
    </row>
    <row r="2937" ht="22" customHeight="1" s="452">
      <c r="A2937" s="359" t="n"/>
      <c r="B2937" s="243" t="n"/>
      <c r="C2937" s="243" t="n"/>
      <c r="D2937" s="243" t="n"/>
      <c r="E2937" s="243" t="n"/>
      <c r="F2937" s="243" t="n"/>
      <c r="G2937" s="243" t="n"/>
      <c r="H2937" s="362" t="n"/>
      <c r="I2937" s="243" t="n"/>
      <c r="J2937" s="243" t="n"/>
      <c r="K2937" s="244" t="n"/>
      <c r="L2937" s="78" t="n"/>
    </row>
    <row r="2938" ht="22" customHeight="1" s="452">
      <c r="A2938" s="359" t="n"/>
      <c r="B2938" s="243" t="n"/>
      <c r="C2938" s="243" t="n"/>
      <c r="D2938" s="243" t="n"/>
      <c r="E2938" s="243" t="n"/>
      <c r="F2938" s="243" t="n"/>
      <c r="G2938" s="243" t="n"/>
      <c r="H2938" s="362" t="n"/>
      <c r="I2938" s="243" t="n"/>
      <c r="J2938" s="243" t="n"/>
      <c r="K2938" s="244" t="n"/>
      <c r="L2938" s="78" t="n"/>
    </row>
    <row r="2939" ht="22" customHeight="1" s="452">
      <c r="A2939" s="359" t="n"/>
      <c r="B2939" s="243" t="n"/>
      <c r="C2939" s="243" t="n"/>
      <c r="D2939" s="243" t="n"/>
      <c r="E2939" s="243" t="n"/>
      <c r="F2939" s="243" t="n"/>
      <c r="G2939" s="243" t="n"/>
      <c r="H2939" s="362" t="n"/>
      <c r="I2939" s="243" t="n"/>
      <c r="J2939" s="243" t="n"/>
      <c r="K2939" s="244" t="n"/>
      <c r="L2939" s="78" t="n"/>
    </row>
    <row r="2940" ht="22" customHeight="1" s="452">
      <c r="A2940" s="359" t="n"/>
      <c r="B2940" s="243" t="n"/>
      <c r="C2940" s="243" t="n"/>
      <c r="D2940" s="243" t="n"/>
      <c r="E2940" s="243" t="n"/>
      <c r="F2940" s="243" t="n"/>
      <c r="G2940" s="243" t="n"/>
      <c r="H2940" s="362" t="n"/>
      <c r="I2940" s="243" t="n"/>
      <c r="J2940" s="243" t="n"/>
      <c r="K2940" s="244" t="n"/>
      <c r="L2940" s="78" t="n"/>
    </row>
    <row r="2941" ht="22" customHeight="1" s="452">
      <c r="A2941" s="359" t="n"/>
      <c r="B2941" s="243" t="n"/>
      <c r="C2941" s="243" t="n"/>
      <c r="D2941" s="243" t="n"/>
      <c r="E2941" s="243" t="n"/>
      <c r="F2941" s="243" t="n"/>
      <c r="G2941" s="243" t="n"/>
      <c r="H2941" s="362" t="n"/>
      <c r="I2941" s="243" t="n"/>
      <c r="J2941" s="243" t="n"/>
      <c r="K2941" s="244" t="n"/>
      <c r="L2941" s="78" t="n"/>
    </row>
    <row r="2942" ht="22" customHeight="1" s="452">
      <c r="A2942" s="359" t="n"/>
      <c r="B2942" s="243" t="n"/>
      <c r="C2942" s="243" t="n"/>
      <c r="D2942" s="243" t="n"/>
      <c r="E2942" s="243" t="n"/>
      <c r="F2942" s="243" t="n"/>
      <c r="G2942" s="243" t="n"/>
      <c r="H2942" s="362" t="n"/>
      <c r="I2942" s="243" t="n"/>
      <c r="J2942" s="243" t="n"/>
      <c r="K2942" s="244" t="n"/>
      <c r="L2942" s="78" t="n"/>
    </row>
    <row r="2943" ht="22" customHeight="1" s="452">
      <c r="A2943" s="359" t="n"/>
      <c r="B2943" s="243" t="n"/>
      <c r="C2943" s="243" t="n"/>
      <c r="D2943" s="243" t="n"/>
      <c r="E2943" s="243" t="n"/>
      <c r="F2943" s="243" t="n"/>
      <c r="G2943" s="243" t="n"/>
      <c r="H2943" s="362" t="n"/>
      <c r="I2943" s="243" t="n"/>
      <c r="J2943" s="243" t="n"/>
      <c r="K2943" s="244" t="n"/>
      <c r="L2943" s="78" t="n"/>
    </row>
    <row r="2944" ht="22" customHeight="1" s="452">
      <c r="A2944" s="359" t="n"/>
      <c r="B2944" s="243" t="n"/>
      <c r="C2944" s="243" t="n"/>
      <c r="D2944" s="243" t="n"/>
      <c r="E2944" s="243" t="n"/>
      <c r="F2944" s="243" t="n"/>
      <c r="G2944" s="243" t="n"/>
      <c r="H2944" s="362" t="n"/>
      <c r="I2944" s="243" t="n"/>
      <c r="J2944" s="243" t="n"/>
      <c r="K2944" s="244" t="n"/>
      <c r="L2944" s="78" t="n"/>
    </row>
    <row r="2945" ht="22" customHeight="1" s="452">
      <c r="A2945" s="359" t="n"/>
      <c r="B2945" s="243" t="n"/>
      <c r="C2945" s="243" t="n"/>
      <c r="D2945" s="243" t="n"/>
      <c r="E2945" s="243" t="n"/>
      <c r="F2945" s="243" t="n"/>
      <c r="G2945" s="243" t="n"/>
      <c r="H2945" s="362" t="n"/>
      <c r="I2945" s="243" t="n"/>
      <c r="J2945" s="243" t="n"/>
      <c r="K2945" s="244" t="n"/>
      <c r="L2945" s="78" t="n"/>
    </row>
    <row r="2946" ht="22" customHeight="1" s="452">
      <c r="A2946" s="359" t="n"/>
      <c r="B2946" s="243" t="n"/>
      <c r="C2946" s="243" t="n"/>
      <c r="D2946" s="243" t="n"/>
      <c r="E2946" s="243" t="n"/>
      <c r="F2946" s="243" t="n"/>
      <c r="G2946" s="243" t="n"/>
      <c r="H2946" s="362" t="n"/>
      <c r="I2946" s="243" t="n"/>
      <c r="J2946" s="243" t="n"/>
      <c r="K2946" s="244" t="n"/>
      <c r="L2946" s="78" t="n"/>
    </row>
    <row r="2947" ht="22" customHeight="1" s="452">
      <c r="A2947" s="359" t="n"/>
      <c r="B2947" s="243" t="n"/>
      <c r="C2947" s="243" t="n"/>
      <c r="D2947" s="243" t="n"/>
      <c r="E2947" s="243" t="n"/>
      <c r="F2947" s="243" t="n"/>
      <c r="G2947" s="243" t="n"/>
      <c r="H2947" s="362" t="n"/>
      <c r="I2947" s="243" t="n"/>
      <c r="J2947" s="243" t="n"/>
      <c r="K2947" s="244" t="n"/>
      <c r="L2947" s="78" t="n"/>
    </row>
    <row r="2948" ht="22" customHeight="1" s="452">
      <c r="A2948" s="359" t="n"/>
      <c r="B2948" s="243" t="n"/>
      <c r="C2948" s="243" t="n"/>
      <c r="D2948" s="243" t="n"/>
      <c r="E2948" s="243" t="n"/>
      <c r="F2948" s="243" t="n"/>
      <c r="G2948" s="243" t="n"/>
      <c r="H2948" s="362" t="n"/>
      <c r="I2948" s="243" t="n"/>
      <c r="J2948" s="243" t="n"/>
      <c r="K2948" s="244" t="n"/>
      <c r="L2948" s="78" t="n"/>
    </row>
    <row r="2949" ht="22" customHeight="1" s="452">
      <c r="A2949" s="359" t="n"/>
      <c r="B2949" s="243" t="n"/>
      <c r="C2949" s="243" t="n"/>
      <c r="D2949" s="243" t="n"/>
      <c r="E2949" s="243" t="n"/>
      <c r="F2949" s="243" t="n"/>
      <c r="G2949" s="243" t="n"/>
      <c r="H2949" s="362" t="n"/>
      <c r="I2949" s="243" t="n"/>
      <c r="J2949" s="243" t="n"/>
      <c r="K2949" s="244" t="n"/>
      <c r="L2949" s="78" t="n"/>
    </row>
    <row r="2950" ht="22" customHeight="1" s="452">
      <c r="A2950" s="359" t="n"/>
      <c r="B2950" s="243" t="n"/>
      <c r="C2950" s="243" t="n"/>
      <c r="D2950" s="243" t="n"/>
      <c r="E2950" s="243" t="n"/>
      <c r="F2950" s="243" t="n"/>
      <c r="G2950" s="243" t="n"/>
      <c r="H2950" s="362" t="n"/>
      <c r="I2950" s="243" t="n"/>
      <c r="J2950" s="243" t="n"/>
      <c r="K2950" s="244" t="n"/>
      <c r="L2950" s="78" t="n"/>
    </row>
    <row r="2951" ht="22" customHeight="1" s="452">
      <c r="A2951" s="359" t="n"/>
      <c r="B2951" s="243" t="n"/>
      <c r="C2951" s="243" t="n"/>
      <c r="D2951" s="243" t="n"/>
      <c r="E2951" s="243" t="n"/>
      <c r="F2951" s="243" t="n"/>
      <c r="G2951" s="243" t="n"/>
      <c r="H2951" s="362" t="n"/>
      <c r="I2951" s="243" t="n"/>
      <c r="J2951" s="243" t="n"/>
      <c r="K2951" s="244" t="n"/>
      <c r="L2951" s="78" t="n"/>
    </row>
    <row r="2952" ht="22" customHeight="1" s="452">
      <c r="A2952" s="359" t="n"/>
      <c r="B2952" s="243" t="n"/>
      <c r="C2952" s="243" t="n"/>
      <c r="D2952" s="243" t="n"/>
      <c r="E2952" s="243" t="n"/>
      <c r="F2952" s="243" t="n"/>
      <c r="G2952" s="243" t="n"/>
      <c r="H2952" s="362" t="n"/>
      <c r="I2952" s="243" t="n"/>
      <c r="J2952" s="243" t="n"/>
      <c r="K2952" s="244" t="n"/>
      <c r="L2952" s="78" t="n"/>
    </row>
    <row r="2953" ht="22" customHeight="1" s="452">
      <c r="A2953" s="359" t="n"/>
      <c r="B2953" s="243" t="n"/>
      <c r="C2953" s="243" t="n"/>
      <c r="D2953" s="243" t="n"/>
      <c r="E2953" s="243" t="n"/>
      <c r="F2953" s="243" t="n"/>
      <c r="G2953" s="243" t="n"/>
      <c r="H2953" s="362" t="n"/>
      <c r="I2953" s="243" t="n"/>
      <c r="J2953" s="243" t="n"/>
      <c r="K2953" s="244" t="n"/>
      <c r="L2953" s="78" t="n"/>
    </row>
    <row r="2954" ht="22" customHeight="1" s="452">
      <c r="A2954" s="359" t="n"/>
      <c r="B2954" s="243" t="n"/>
      <c r="C2954" s="243" t="n"/>
      <c r="D2954" s="243" t="n"/>
      <c r="E2954" s="243" t="n"/>
      <c r="F2954" s="243" t="n"/>
      <c r="G2954" s="243" t="n"/>
      <c r="H2954" s="362" t="n"/>
      <c r="I2954" s="243" t="n"/>
      <c r="J2954" s="243" t="n"/>
      <c r="K2954" s="244" t="n"/>
      <c r="L2954" s="78" t="n"/>
    </row>
    <row r="2955" ht="22" customHeight="1" s="452">
      <c r="A2955" s="359" t="n"/>
      <c r="B2955" s="243" t="n"/>
      <c r="C2955" s="243" t="n"/>
      <c r="D2955" s="243" t="n"/>
      <c r="E2955" s="243" t="n"/>
      <c r="F2955" s="243" t="n"/>
      <c r="G2955" s="243" t="n"/>
      <c r="H2955" s="362" t="n"/>
      <c r="I2955" s="243" t="n"/>
      <c r="J2955" s="243" t="n"/>
      <c r="K2955" s="244" t="n"/>
      <c r="L2955" s="78" t="n"/>
    </row>
    <row r="2956" ht="22" customHeight="1" s="452">
      <c r="A2956" s="359" t="n"/>
      <c r="B2956" s="243" t="n"/>
      <c r="C2956" s="243" t="n"/>
      <c r="D2956" s="243" t="n"/>
      <c r="E2956" s="243" t="n"/>
      <c r="F2956" s="243" t="n"/>
      <c r="G2956" s="243" t="n"/>
      <c r="H2956" s="362" t="n"/>
      <c r="I2956" s="243" t="n"/>
      <c r="J2956" s="243" t="n"/>
      <c r="K2956" s="244" t="n"/>
      <c r="L2956" s="78" t="n"/>
    </row>
    <row r="2957" ht="22" customHeight="1" s="452">
      <c r="A2957" s="359" t="n"/>
      <c r="B2957" s="243" t="n"/>
      <c r="C2957" s="243" t="n"/>
      <c r="D2957" s="243" t="n"/>
      <c r="E2957" s="243" t="n"/>
      <c r="F2957" s="243" t="n"/>
      <c r="G2957" s="243" t="n"/>
      <c r="H2957" s="362" t="n"/>
      <c r="I2957" s="243" t="n"/>
      <c r="J2957" s="243" t="n"/>
      <c r="K2957" s="244" t="n"/>
      <c r="L2957" s="78" t="n"/>
    </row>
    <row r="2958" ht="22" customHeight="1" s="452">
      <c r="A2958" s="359" t="n"/>
      <c r="B2958" s="243" t="n"/>
      <c r="C2958" s="243" t="n"/>
      <c r="D2958" s="243" t="n"/>
      <c r="E2958" s="243" t="n"/>
      <c r="F2958" s="243" t="n"/>
      <c r="G2958" s="243" t="n"/>
      <c r="H2958" s="362" t="n"/>
      <c r="I2958" s="243" t="n"/>
      <c r="J2958" s="243" t="n"/>
      <c r="K2958" s="244" t="n"/>
      <c r="L2958" s="78" t="n"/>
    </row>
    <row r="2959" ht="22" customHeight="1" s="452">
      <c r="A2959" s="359" t="n"/>
      <c r="B2959" s="243" t="n"/>
      <c r="C2959" s="243" t="n"/>
      <c r="D2959" s="243" t="n"/>
      <c r="E2959" s="243" t="n"/>
      <c r="F2959" s="243" t="n"/>
      <c r="G2959" s="243" t="n"/>
      <c r="H2959" s="362" t="n"/>
      <c r="I2959" s="243" t="n"/>
      <c r="J2959" s="243" t="n"/>
      <c r="K2959" s="244" t="n"/>
      <c r="L2959" s="78" t="n"/>
    </row>
    <row r="2960" ht="22" customHeight="1" s="452">
      <c r="A2960" s="359" t="n"/>
      <c r="B2960" s="243" t="n"/>
      <c r="C2960" s="243" t="n"/>
      <c r="D2960" s="243" t="n"/>
      <c r="E2960" s="243" t="n"/>
      <c r="F2960" s="243" t="n"/>
      <c r="G2960" s="243" t="n"/>
      <c r="H2960" s="362" t="n"/>
      <c r="I2960" s="243" t="n"/>
      <c r="J2960" s="243" t="n"/>
      <c r="K2960" s="244" t="n"/>
      <c r="L2960" s="78" t="n"/>
    </row>
    <row r="2961" ht="22" customHeight="1" s="452">
      <c r="A2961" s="359" t="n"/>
      <c r="B2961" s="243" t="n"/>
      <c r="C2961" s="243" t="n"/>
      <c r="D2961" s="243" t="n"/>
      <c r="E2961" s="243" t="n"/>
      <c r="F2961" s="243" t="n"/>
      <c r="G2961" s="243" t="n"/>
      <c r="H2961" s="362" t="n"/>
      <c r="I2961" s="243" t="n"/>
      <c r="J2961" s="243" t="n"/>
      <c r="K2961" s="244" t="n"/>
      <c r="L2961" s="78" t="n"/>
    </row>
    <row r="2962" ht="22" customHeight="1" s="452">
      <c r="A2962" s="359" t="n"/>
      <c r="B2962" s="243" t="n"/>
      <c r="C2962" s="243" t="n"/>
      <c r="D2962" s="243" t="n"/>
      <c r="E2962" s="243" t="n"/>
      <c r="F2962" s="243" t="n"/>
      <c r="G2962" s="243" t="n"/>
      <c r="H2962" s="362" t="n"/>
      <c r="I2962" s="243" t="n"/>
      <c r="J2962" s="243" t="n"/>
      <c r="K2962" s="244" t="n"/>
      <c r="L2962" s="78" t="n"/>
    </row>
    <row r="2963" ht="22" customHeight="1" s="452">
      <c r="A2963" s="359" t="n"/>
      <c r="B2963" s="243" t="n"/>
      <c r="C2963" s="243" t="n"/>
      <c r="D2963" s="243" t="n"/>
      <c r="E2963" s="243" t="n"/>
      <c r="F2963" s="243" t="n"/>
      <c r="G2963" s="243" t="n"/>
      <c r="H2963" s="362" t="n"/>
      <c r="I2963" s="243" t="n"/>
      <c r="J2963" s="243" t="n"/>
      <c r="K2963" s="244" t="n"/>
      <c r="L2963" s="78" t="n"/>
    </row>
    <row r="2964" ht="22" customHeight="1" s="452">
      <c r="A2964" s="359" t="n"/>
      <c r="B2964" s="243" t="n"/>
      <c r="C2964" s="243" t="n"/>
      <c r="D2964" s="243" t="n"/>
      <c r="E2964" s="243" t="n"/>
      <c r="F2964" s="243" t="n"/>
      <c r="G2964" s="243" t="n"/>
      <c r="H2964" s="362" t="n"/>
      <c r="I2964" s="243" t="n"/>
      <c r="J2964" s="243" t="n"/>
      <c r="K2964" s="244" t="n"/>
      <c r="L2964" s="78" t="n"/>
    </row>
    <row r="2965" ht="22" customHeight="1" s="452">
      <c r="A2965" s="359" t="n"/>
      <c r="B2965" s="243" t="n"/>
      <c r="C2965" s="243" t="n"/>
      <c r="D2965" s="243" t="n"/>
      <c r="E2965" s="243" t="n"/>
      <c r="F2965" s="243" t="n"/>
      <c r="G2965" s="243" t="n"/>
      <c r="H2965" s="362" t="n"/>
      <c r="I2965" s="243" t="n"/>
      <c r="J2965" s="243" t="n"/>
      <c r="K2965" s="244" t="n"/>
      <c r="L2965" s="78" t="n"/>
    </row>
    <row r="2966" ht="22" customHeight="1" s="452">
      <c r="A2966" s="359" t="n"/>
      <c r="B2966" s="243" t="n"/>
      <c r="C2966" s="243" t="n"/>
      <c r="D2966" s="243" t="n"/>
      <c r="E2966" s="243" t="n"/>
      <c r="F2966" s="243" t="n"/>
      <c r="G2966" s="243" t="n"/>
      <c r="H2966" s="362" t="n"/>
      <c r="I2966" s="243" t="n"/>
      <c r="J2966" s="243" t="n"/>
      <c r="K2966" s="244" t="n"/>
      <c r="L2966" s="78" t="n"/>
    </row>
    <row r="2967" ht="22" customHeight="1" s="452">
      <c r="A2967" s="359" t="n"/>
      <c r="B2967" s="243" t="n"/>
      <c r="C2967" s="243" t="n"/>
      <c r="D2967" s="243" t="n"/>
      <c r="E2967" s="243" t="n"/>
      <c r="F2967" s="243" t="n"/>
      <c r="G2967" s="243" t="n"/>
      <c r="H2967" s="362" t="n"/>
      <c r="I2967" s="243" t="n"/>
      <c r="J2967" s="243" t="n"/>
      <c r="K2967" s="244" t="n"/>
      <c r="L2967" s="78" t="n"/>
    </row>
    <row r="2968" ht="22" customHeight="1" s="452">
      <c r="A2968" s="359" t="n"/>
      <c r="B2968" s="243" t="n"/>
      <c r="C2968" s="243" t="n"/>
      <c r="D2968" s="243" t="n"/>
      <c r="E2968" s="243" t="n"/>
      <c r="F2968" s="243" t="n"/>
      <c r="G2968" s="243" t="n"/>
      <c r="H2968" s="362" t="n"/>
      <c r="I2968" s="243" t="n"/>
      <c r="J2968" s="243" t="n"/>
      <c r="K2968" s="244" t="n"/>
      <c r="L2968" s="78" t="n"/>
    </row>
    <row r="2969" ht="22" customHeight="1" s="452">
      <c r="A2969" s="359" t="n"/>
      <c r="B2969" s="243" t="n"/>
      <c r="C2969" s="243" t="n"/>
      <c r="D2969" s="243" t="n"/>
      <c r="E2969" s="243" t="n"/>
      <c r="F2969" s="243" t="n"/>
      <c r="G2969" s="243" t="n"/>
      <c r="H2969" s="362" t="n"/>
      <c r="I2969" s="243" t="n"/>
      <c r="J2969" s="243" t="n"/>
      <c r="K2969" s="244" t="n"/>
      <c r="L2969" s="78" t="n"/>
    </row>
    <row r="2970" ht="22" customHeight="1" s="452">
      <c r="A2970" s="359" t="n"/>
      <c r="B2970" s="243" t="n"/>
      <c r="C2970" s="243" t="n"/>
      <c r="D2970" s="243" t="n"/>
      <c r="E2970" s="243" t="n"/>
      <c r="F2970" s="243" t="n"/>
      <c r="G2970" s="243" t="n"/>
      <c r="H2970" s="362" t="n"/>
      <c r="I2970" s="243" t="n"/>
      <c r="J2970" s="243" t="n"/>
      <c r="K2970" s="244" t="n"/>
      <c r="L2970" s="78" t="n"/>
    </row>
    <row r="2971" ht="22" customHeight="1" s="452">
      <c r="A2971" s="359" t="n"/>
      <c r="B2971" s="243" t="n"/>
      <c r="C2971" s="243" t="n"/>
      <c r="D2971" s="243" t="n"/>
      <c r="E2971" s="243" t="n"/>
      <c r="F2971" s="243" t="n"/>
      <c r="G2971" s="243" t="n"/>
      <c r="H2971" s="362" t="n"/>
      <c r="I2971" s="243" t="n"/>
      <c r="J2971" s="243" t="n"/>
      <c r="K2971" s="244" t="n"/>
      <c r="L2971" s="78" t="n"/>
    </row>
    <row r="2972" ht="22" customHeight="1" s="452">
      <c r="A2972" s="359" t="n"/>
      <c r="B2972" s="243" t="n"/>
      <c r="C2972" s="243" t="n"/>
      <c r="D2972" s="243" t="n"/>
      <c r="E2972" s="243" t="n"/>
      <c r="F2972" s="243" t="n"/>
      <c r="G2972" s="243" t="n"/>
      <c r="H2972" s="362" t="n"/>
      <c r="I2972" s="243" t="n"/>
      <c r="J2972" s="243" t="n"/>
      <c r="K2972" s="244" t="n"/>
      <c r="L2972" s="78" t="n"/>
    </row>
    <row r="2973" ht="22" customHeight="1" s="452">
      <c r="A2973" s="359" t="n"/>
      <c r="B2973" s="243" t="n"/>
      <c r="C2973" s="243" t="n"/>
      <c r="D2973" s="243" t="n"/>
      <c r="E2973" s="243" t="n"/>
      <c r="F2973" s="243" t="n"/>
      <c r="G2973" s="243" t="n"/>
      <c r="H2973" s="362" t="n"/>
      <c r="I2973" s="243" t="n"/>
      <c r="J2973" s="243" t="n"/>
      <c r="K2973" s="244" t="n"/>
      <c r="L2973" s="78" t="n"/>
    </row>
    <row r="2974" ht="22" customHeight="1" s="452">
      <c r="A2974" s="359" t="n"/>
      <c r="B2974" s="243" t="n"/>
      <c r="C2974" s="243" t="n"/>
      <c r="D2974" s="243" t="n"/>
      <c r="E2974" s="243" t="n"/>
      <c r="F2974" s="243" t="n"/>
      <c r="G2974" s="243" t="n"/>
      <c r="H2974" s="362" t="n"/>
      <c r="I2974" s="243" t="n"/>
      <c r="J2974" s="243" t="n"/>
      <c r="K2974" s="244" t="n"/>
      <c r="L2974" s="78" t="n"/>
    </row>
    <row r="2975" ht="22" customHeight="1" s="452">
      <c r="A2975" s="359" t="n"/>
      <c r="B2975" s="243" t="n"/>
      <c r="C2975" s="243" t="n"/>
      <c r="D2975" s="243" t="n"/>
      <c r="E2975" s="243" t="n"/>
      <c r="F2975" s="243" t="n"/>
      <c r="G2975" s="243" t="n"/>
      <c r="H2975" s="362" t="n"/>
      <c r="I2975" s="243" t="n"/>
      <c r="J2975" s="243" t="n"/>
      <c r="K2975" s="244" t="n"/>
      <c r="L2975" s="78" t="n"/>
    </row>
    <row r="2976" ht="22" customHeight="1" s="452">
      <c r="A2976" s="359" t="n"/>
      <c r="B2976" s="243" t="n"/>
      <c r="C2976" s="243" t="n"/>
      <c r="D2976" s="243" t="n"/>
      <c r="E2976" s="243" t="n"/>
      <c r="F2976" s="243" t="n"/>
      <c r="G2976" s="243" t="n"/>
      <c r="H2976" s="362" t="n"/>
      <c r="I2976" s="243" t="n"/>
      <c r="J2976" s="243" t="n"/>
      <c r="K2976" s="244" t="n"/>
      <c r="L2976" s="78" t="n"/>
    </row>
    <row r="2977" ht="22" customHeight="1" s="452">
      <c r="A2977" s="359" t="n"/>
      <c r="B2977" s="243" t="n"/>
      <c r="C2977" s="243" t="n"/>
      <c r="D2977" s="243" t="n"/>
      <c r="E2977" s="243" t="n"/>
      <c r="F2977" s="243" t="n"/>
      <c r="G2977" s="243" t="n"/>
      <c r="H2977" s="362" t="n"/>
      <c r="I2977" s="243" t="n"/>
      <c r="J2977" s="243" t="n"/>
      <c r="K2977" s="244" t="n"/>
      <c r="L2977" s="78" t="n"/>
    </row>
    <row r="2978" ht="22" customHeight="1" s="452">
      <c r="A2978" s="359" t="n"/>
      <c r="B2978" s="243" t="n"/>
      <c r="C2978" s="243" t="n"/>
      <c r="D2978" s="243" t="n"/>
      <c r="E2978" s="243" t="n"/>
      <c r="F2978" s="243" t="n"/>
      <c r="G2978" s="243" t="n"/>
      <c r="H2978" s="362" t="n"/>
      <c r="I2978" s="243" t="n"/>
      <c r="J2978" s="243" t="n"/>
      <c r="K2978" s="244" t="n"/>
      <c r="L2978" s="78" t="n"/>
    </row>
    <row r="2979" ht="22" customHeight="1" s="452">
      <c r="A2979" s="359" t="n"/>
      <c r="B2979" s="243" t="n"/>
      <c r="C2979" s="243" t="n"/>
      <c r="D2979" s="243" t="n"/>
      <c r="E2979" s="243" t="n"/>
      <c r="F2979" s="243" t="n"/>
      <c r="G2979" s="243" t="n"/>
      <c r="H2979" s="362" t="n"/>
      <c r="I2979" s="243" t="n"/>
      <c r="J2979" s="243" t="n"/>
      <c r="K2979" s="244" t="n"/>
      <c r="L2979" s="78" t="n"/>
    </row>
    <row r="2980" ht="22" customHeight="1" s="452">
      <c r="A2980" s="359" t="n"/>
      <c r="B2980" s="243" t="n"/>
      <c r="C2980" s="243" t="n"/>
      <c r="D2980" s="243" t="n"/>
      <c r="E2980" s="243" t="n"/>
      <c r="F2980" s="243" t="n"/>
      <c r="G2980" s="243" t="n"/>
      <c r="H2980" s="362" t="n"/>
      <c r="I2980" s="243" t="n"/>
      <c r="J2980" s="243" t="n"/>
      <c r="K2980" s="244" t="n"/>
      <c r="L2980" s="78" t="n"/>
    </row>
    <row r="2981" ht="22" customHeight="1" s="452">
      <c r="A2981" s="359" t="n"/>
      <c r="B2981" s="243" t="n"/>
      <c r="C2981" s="243" t="n"/>
      <c r="D2981" s="243" t="n"/>
      <c r="E2981" s="243" t="n"/>
      <c r="F2981" s="243" t="n"/>
      <c r="G2981" s="243" t="n"/>
      <c r="H2981" s="362" t="n"/>
      <c r="I2981" s="243" t="n"/>
      <c r="J2981" s="243" t="n"/>
      <c r="K2981" s="244" t="n"/>
      <c r="L2981" s="78" t="n"/>
    </row>
    <row r="2982" ht="22" customHeight="1" s="452">
      <c r="A2982" s="359" t="n"/>
      <c r="B2982" s="243" t="n"/>
      <c r="C2982" s="243" t="n"/>
      <c r="D2982" s="243" t="n"/>
      <c r="E2982" s="243" t="n"/>
      <c r="F2982" s="243" t="n"/>
      <c r="G2982" s="243" t="n"/>
      <c r="H2982" s="362" t="n"/>
      <c r="I2982" s="243" t="n"/>
      <c r="J2982" s="243" t="n"/>
      <c r="K2982" s="244" t="n"/>
      <c r="L2982" s="78" t="n"/>
    </row>
    <row r="2983" ht="22" customHeight="1" s="452">
      <c r="A2983" s="359" t="n"/>
      <c r="B2983" s="243" t="n"/>
      <c r="C2983" s="243" t="n"/>
      <c r="D2983" s="243" t="n"/>
      <c r="E2983" s="243" t="n"/>
      <c r="F2983" s="243" t="n"/>
      <c r="G2983" s="243" t="n"/>
      <c r="H2983" s="362" t="n"/>
      <c r="I2983" s="243" t="n"/>
      <c r="J2983" s="243" t="n"/>
      <c r="K2983" s="244" t="n"/>
      <c r="L2983" s="78" t="n"/>
    </row>
    <row r="2984" ht="22" customHeight="1" s="452">
      <c r="A2984" s="359" t="n"/>
      <c r="B2984" s="243" t="n"/>
      <c r="C2984" s="243" t="n"/>
      <c r="D2984" s="243" t="n"/>
      <c r="E2984" s="243" t="n"/>
      <c r="F2984" s="243" t="n"/>
      <c r="G2984" s="243" t="n"/>
      <c r="H2984" s="362" t="n"/>
      <c r="I2984" s="243" t="n"/>
      <c r="J2984" s="243" t="n"/>
      <c r="K2984" s="244" t="n"/>
      <c r="L2984" s="78" t="n"/>
    </row>
    <row r="2985" ht="22" customHeight="1" s="452">
      <c r="A2985" s="359" t="n"/>
      <c r="B2985" s="243" t="n"/>
      <c r="C2985" s="243" t="n"/>
      <c r="D2985" s="243" t="n"/>
      <c r="E2985" s="243" t="n"/>
      <c r="F2985" s="243" t="n"/>
      <c r="G2985" s="243" t="n"/>
      <c r="H2985" s="362" t="n"/>
      <c r="I2985" s="243" t="n"/>
      <c r="J2985" s="243" t="n"/>
      <c r="K2985" s="244" t="n"/>
      <c r="L2985" s="78" t="n"/>
    </row>
    <row r="2986" ht="22" customHeight="1" s="452">
      <c r="A2986" s="359" t="n"/>
      <c r="B2986" s="243" t="n"/>
      <c r="C2986" s="243" t="n"/>
      <c r="D2986" s="243" t="n"/>
      <c r="E2986" s="243" t="n"/>
      <c r="F2986" s="243" t="n"/>
      <c r="G2986" s="243" t="n"/>
      <c r="H2986" s="362" t="n"/>
      <c r="I2986" s="243" t="n"/>
      <c r="J2986" s="243" t="n"/>
      <c r="K2986" s="244" t="n"/>
      <c r="L2986" s="78" t="n"/>
    </row>
    <row r="2987" ht="22" customHeight="1" s="452">
      <c r="A2987" s="359" t="n"/>
      <c r="B2987" s="243" t="n"/>
      <c r="C2987" s="243" t="n"/>
      <c r="D2987" s="243" t="n"/>
      <c r="E2987" s="243" t="n"/>
      <c r="F2987" s="243" t="n"/>
      <c r="G2987" s="243" t="n"/>
      <c r="H2987" s="362" t="n"/>
      <c r="I2987" s="243" t="n"/>
      <c r="J2987" s="243" t="n"/>
      <c r="K2987" s="244" t="n"/>
      <c r="L2987" s="78" t="n"/>
    </row>
    <row r="2988" ht="22" customHeight="1" s="452">
      <c r="A2988" s="359" t="n"/>
      <c r="B2988" s="243" t="n"/>
      <c r="C2988" s="243" t="n"/>
      <c r="D2988" s="243" t="n"/>
      <c r="E2988" s="243" t="n"/>
      <c r="F2988" s="243" t="n"/>
      <c r="G2988" s="243" t="n"/>
      <c r="H2988" s="362" t="n"/>
      <c r="I2988" s="243" t="n"/>
      <c r="J2988" s="243" t="n"/>
      <c r="K2988" s="244" t="n"/>
      <c r="L2988" s="78" t="n"/>
    </row>
    <row r="2989" ht="22" customHeight="1" s="452">
      <c r="A2989" s="359" t="n"/>
      <c r="B2989" s="243" t="n"/>
      <c r="C2989" s="243" t="n"/>
      <c r="D2989" s="243" t="n"/>
      <c r="E2989" s="243" t="n"/>
      <c r="F2989" s="243" t="n"/>
      <c r="G2989" s="243" t="n"/>
      <c r="H2989" s="362" t="n"/>
      <c r="I2989" s="243" t="n"/>
      <c r="J2989" s="243" t="n"/>
      <c r="K2989" s="244" t="n"/>
      <c r="L2989" s="78" t="n"/>
    </row>
    <row r="2990" ht="22" customHeight="1" s="452">
      <c r="A2990" s="359" t="n"/>
      <c r="B2990" s="243" t="n"/>
      <c r="C2990" s="243" t="n"/>
      <c r="D2990" s="243" t="n"/>
      <c r="E2990" s="243" t="n"/>
      <c r="F2990" s="243" t="n"/>
      <c r="G2990" s="243" t="n"/>
      <c r="H2990" s="362" t="n"/>
      <c r="I2990" s="243" t="n"/>
      <c r="J2990" s="243" t="n"/>
      <c r="K2990" s="244" t="n"/>
      <c r="L2990" s="78" t="n"/>
    </row>
    <row r="2991" ht="22" customHeight="1" s="452">
      <c r="A2991" s="359" t="n"/>
      <c r="B2991" s="243" t="n"/>
      <c r="C2991" s="243" t="n"/>
      <c r="D2991" s="243" t="n"/>
      <c r="E2991" s="243" t="n"/>
      <c r="F2991" s="243" t="n"/>
      <c r="G2991" s="243" t="n"/>
      <c r="H2991" s="362" t="n"/>
      <c r="I2991" s="243" t="n"/>
      <c r="J2991" s="243" t="n"/>
      <c r="K2991" s="244" t="n"/>
      <c r="L2991" s="78" t="n"/>
    </row>
    <row r="2992" ht="22" customHeight="1" s="452">
      <c r="A2992" s="359" t="n"/>
      <c r="B2992" s="243" t="n"/>
      <c r="C2992" s="243" t="n"/>
      <c r="D2992" s="243" t="n"/>
      <c r="E2992" s="243" t="n"/>
      <c r="F2992" s="243" t="n"/>
      <c r="G2992" s="243" t="n"/>
      <c r="H2992" s="362" t="n"/>
      <c r="I2992" s="243" t="n"/>
      <c r="J2992" s="243" t="n"/>
      <c r="K2992" s="244" t="n"/>
      <c r="L2992" s="78" t="n"/>
    </row>
    <row r="2993" ht="22" customHeight="1" s="452">
      <c r="A2993" s="359" t="n"/>
      <c r="B2993" s="243" t="n"/>
      <c r="C2993" s="243" t="n"/>
      <c r="D2993" s="243" t="n"/>
      <c r="E2993" s="243" t="n"/>
      <c r="F2993" s="243" t="n"/>
      <c r="G2993" s="243" t="n"/>
      <c r="H2993" s="362" t="n"/>
      <c r="I2993" s="243" t="n"/>
      <c r="J2993" s="243" t="n"/>
      <c r="K2993" s="244" t="n"/>
      <c r="L2993" s="78" t="n"/>
    </row>
    <row r="2994" ht="22" customHeight="1" s="452">
      <c r="A2994" s="359" t="n"/>
      <c r="B2994" s="243" t="n"/>
      <c r="C2994" s="243" t="n"/>
      <c r="D2994" s="243" t="n"/>
      <c r="E2994" s="243" t="n"/>
      <c r="F2994" s="243" t="n"/>
      <c r="G2994" s="243" t="n"/>
      <c r="H2994" s="362" t="n"/>
      <c r="I2994" s="243" t="n"/>
      <c r="J2994" s="243" t="n"/>
      <c r="K2994" s="244" t="n"/>
      <c r="L2994" s="78" t="n"/>
    </row>
    <row r="2995" ht="22" customHeight="1" s="452">
      <c r="A2995" s="359" t="n"/>
      <c r="B2995" s="243" t="n"/>
      <c r="C2995" s="243" t="n"/>
      <c r="D2995" s="243" t="n"/>
      <c r="E2995" s="243" t="n"/>
      <c r="F2995" s="243" t="n"/>
      <c r="G2995" s="243" t="n"/>
      <c r="H2995" s="362" t="n"/>
      <c r="I2995" s="243" t="n"/>
      <c r="J2995" s="243" t="n"/>
      <c r="K2995" s="244" t="n"/>
      <c r="L2995" s="78" t="n"/>
    </row>
    <row r="2996" ht="22" customHeight="1" s="452">
      <c r="A2996" s="359" t="n"/>
      <c r="B2996" s="243" t="n"/>
      <c r="C2996" s="243" t="n"/>
      <c r="D2996" s="243" t="n"/>
      <c r="E2996" s="243" t="n"/>
      <c r="F2996" s="243" t="n"/>
      <c r="G2996" s="243" t="n"/>
      <c r="H2996" s="362" t="n"/>
      <c r="I2996" s="243" t="n"/>
      <c r="J2996" s="243" t="n"/>
      <c r="K2996" s="244" t="n"/>
      <c r="L2996" s="78" t="n"/>
    </row>
    <row r="2997" ht="22" customHeight="1" s="452">
      <c r="A2997" s="359" t="n"/>
      <c r="B2997" s="243" t="n"/>
      <c r="C2997" s="243" t="n"/>
      <c r="D2997" s="243" t="n"/>
      <c r="E2997" s="243" t="n"/>
      <c r="F2997" s="243" t="n"/>
      <c r="G2997" s="243" t="n"/>
      <c r="H2997" s="362" t="n"/>
      <c r="I2997" s="243" t="n"/>
      <c r="J2997" s="243" t="n"/>
      <c r="K2997" s="244" t="n"/>
      <c r="L2997" s="78" t="n"/>
    </row>
    <row r="2998" ht="22" customHeight="1" s="452">
      <c r="A2998" s="359" t="n"/>
      <c r="B2998" s="243" t="n"/>
      <c r="C2998" s="243" t="n"/>
      <c r="D2998" s="243" t="n"/>
      <c r="E2998" s="243" t="n"/>
      <c r="F2998" s="243" t="n"/>
      <c r="G2998" s="243" t="n"/>
      <c r="H2998" s="362" t="n"/>
      <c r="I2998" s="243" t="n"/>
      <c r="J2998" s="243" t="n"/>
      <c r="K2998" s="244" t="n"/>
      <c r="L2998" s="78" t="n"/>
    </row>
    <row r="2999" ht="22" customHeight="1" s="452">
      <c r="A2999" s="359" t="n"/>
      <c r="B2999" s="243" t="n"/>
      <c r="C2999" s="243" t="n"/>
      <c r="D2999" s="243" t="n"/>
      <c r="E2999" s="243" t="n"/>
      <c r="F2999" s="243" t="n"/>
      <c r="G2999" s="243" t="n"/>
      <c r="H2999" s="362" t="n"/>
      <c r="I2999" s="243" t="n"/>
      <c r="J2999" s="243" t="n"/>
      <c r="K2999" s="244" t="n"/>
      <c r="L2999" s="78" t="n"/>
    </row>
    <row r="3000" ht="22" customHeight="1" s="452">
      <c r="A3000" s="359" t="n"/>
      <c r="B3000" s="243" t="n"/>
      <c r="C3000" s="243" t="n"/>
      <c r="D3000" s="243" t="n"/>
      <c r="E3000" s="243" t="n"/>
      <c r="F3000" s="243" t="n"/>
      <c r="G3000" s="243" t="n"/>
      <c r="H3000" s="362" t="n"/>
      <c r="I3000" s="243" t="n"/>
      <c r="J3000" s="243" t="n"/>
      <c r="K3000" s="244" t="n"/>
      <c r="L3000" s="78" t="n"/>
    </row>
    <row r="3001" ht="22" customHeight="1" s="452">
      <c r="A3001" s="359" t="n"/>
      <c r="B3001" s="243" t="n"/>
      <c r="C3001" s="243" t="n"/>
      <c r="D3001" s="243" t="n"/>
      <c r="E3001" s="243" t="n"/>
      <c r="F3001" s="243" t="n"/>
      <c r="G3001" s="243" t="n"/>
      <c r="H3001" s="362" t="n"/>
      <c r="I3001" s="243" t="n"/>
      <c r="J3001" s="243" t="n"/>
      <c r="K3001" s="244" t="n"/>
      <c r="L3001" s="78" t="n"/>
    </row>
    <row r="3002" ht="22" customHeight="1" s="452">
      <c r="A3002" s="359" t="n"/>
      <c r="B3002" s="243" t="n"/>
      <c r="C3002" s="243" t="n"/>
      <c r="D3002" s="243" t="n"/>
      <c r="E3002" s="243" t="n"/>
      <c r="F3002" s="243" t="n"/>
      <c r="G3002" s="243" t="n"/>
      <c r="H3002" s="362" t="n"/>
      <c r="I3002" s="243" t="n"/>
      <c r="J3002" s="243" t="n"/>
      <c r="K3002" s="244" t="n"/>
      <c r="L3002" s="78" t="n"/>
    </row>
    <row r="3003" ht="22" customHeight="1" s="452">
      <c r="A3003" s="359" t="n"/>
      <c r="B3003" s="243" t="n"/>
      <c r="C3003" s="243" t="n"/>
      <c r="D3003" s="243" t="n"/>
      <c r="E3003" s="243" t="n"/>
      <c r="F3003" s="243" t="n"/>
      <c r="G3003" s="243" t="n"/>
      <c r="H3003" s="362" t="n"/>
      <c r="I3003" s="243" t="n"/>
      <c r="J3003" s="243" t="n"/>
      <c r="K3003" s="244" t="n"/>
      <c r="L3003" s="78" t="n"/>
    </row>
    <row r="3004" ht="22" customHeight="1" s="452">
      <c r="A3004" s="359" t="n"/>
      <c r="B3004" s="243" t="n"/>
      <c r="C3004" s="243" t="n"/>
      <c r="D3004" s="243" t="n"/>
      <c r="E3004" s="243" t="n"/>
      <c r="F3004" s="243" t="n"/>
      <c r="G3004" s="243" t="n"/>
      <c r="H3004" s="362" t="n"/>
      <c r="I3004" s="243" t="n"/>
      <c r="J3004" s="243" t="n"/>
      <c r="K3004" s="244" t="n"/>
      <c r="L3004" s="78" t="n"/>
    </row>
    <row r="3005" ht="22" customHeight="1" s="452">
      <c r="A3005" s="359" t="n"/>
      <c r="B3005" s="243" t="n"/>
      <c r="C3005" s="243" t="n"/>
      <c r="D3005" s="243" t="n"/>
      <c r="E3005" s="243" t="n"/>
      <c r="F3005" s="243" t="n"/>
      <c r="G3005" s="243" t="n"/>
      <c r="H3005" s="362" t="n"/>
      <c r="I3005" s="243" t="n"/>
      <c r="J3005" s="243" t="n"/>
      <c r="K3005" s="244" t="n"/>
      <c r="L3005" s="78" t="n"/>
    </row>
    <row r="3006" ht="22" customHeight="1" s="452">
      <c r="A3006" s="359" t="n"/>
      <c r="B3006" s="243" t="n"/>
      <c r="C3006" s="243" t="n"/>
      <c r="D3006" s="243" t="n"/>
      <c r="E3006" s="243" t="n"/>
      <c r="F3006" s="243" t="n"/>
      <c r="G3006" s="243" t="n"/>
      <c r="H3006" s="362" t="n"/>
      <c r="I3006" s="243" t="n"/>
      <c r="J3006" s="243" t="n"/>
      <c r="K3006" s="244" t="n"/>
      <c r="L3006" s="78" t="n"/>
    </row>
    <row r="3007" ht="22" customHeight="1" s="452">
      <c r="A3007" s="359" t="n"/>
      <c r="B3007" s="243" t="n"/>
      <c r="C3007" s="243" t="n"/>
      <c r="D3007" s="243" t="n"/>
      <c r="E3007" s="243" t="n"/>
      <c r="F3007" s="243" t="n"/>
      <c r="G3007" s="243" t="n"/>
      <c r="H3007" s="362" t="n"/>
      <c r="I3007" s="243" t="n"/>
      <c r="J3007" s="243" t="n"/>
      <c r="K3007" s="244" t="n"/>
      <c r="L3007" s="78" t="n"/>
    </row>
    <row r="3008" ht="22" customHeight="1" s="452">
      <c r="A3008" s="359" t="n"/>
      <c r="B3008" s="243" t="n"/>
      <c r="C3008" s="243" t="n"/>
      <c r="D3008" s="243" t="n"/>
      <c r="E3008" s="243" t="n"/>
      <c r="F3008" s="243" t="n"/>
      <c r="G3008" s="243" t="n"/>
      <c r="H3008" s="362" t="n"/>
      <c r="I3008" s="243" t="n"/>
      <c r="J3008" s="243" t="n"/>
      <c r="K3008" s="244" t="n"/>
      <c r="L3008" s="78" t="n"/>
    </row>
    <row r="3009" ht="22" customHeight="1" s="452">
      <c r="A3009" s="359" t="n"/>
      <c r="B3009" s="243" t="n"/>
      <c r="C3009" s="243" t="n"/>
      <c r="D3009" s="243" t="n"/>
      <c r="E3009" s="243" t="n"/>
      <c r="F3009" s="243" t="n"/>
      <c r="G3009" s="243" t="n"/>
      <c r="H3009" s="362" t="n"/>
      <c r="I3009" s="243" t="n"/>
      <c r="J3009" s="243" t="n"/>
      <c r="K3009" s="244" t="n"/>
      <c r="L3009" s="78" t="n"/>
    </row>
    <row r="3010" ht="22" customHeight="1" s="452">
      <c r="A3010" s="359" t="n"/>
      <c r="B3010" s="243" t="n"/>
      <c r="C3010" s="243" t="n"/>
      <c r="D3010" s="243" t="n"/>
      <c r="E3010" s="243" t="n"/>
      <c r="F3010" s="243" t="n"/>
      <c r="G3010" s="243" t="n"/>
      <c r="H3010" s="362" t="n"/>
      <c r="I3010" s="243" t="n"/>
      <c r="J3010" s="243" t="n"/>
      <c r="K3010" s="244" t="n"/>
      <c r="L3010" s="78" t="n"/>
    </row>
    <row r="3011" ht="22" customHeight="1" s="452">
      <c r="A3011" s="359" t="n"/>
      <c r="B3011" s="243" t="n"/>
      <c r="C3011" s="243" t="n"/>
      <c r="D3011" s="243" t="n"/>
      <c r="E3011" s="243" t="n"/>
      <c r="F3011" s="243" t="n"/>
      <c r="G3011" s="243" t="n"/>
      <c r="H3011" s="362" t="n"/>
      <c r="I3011" s="243" t="n"/>
      <c r="J3011" s="243" t="n"/>
      <c r="K3011" s="244" t="n"/>
      <c r="L3011" s="78" t="n"/>
    </row>
    <row r="3012" ht="22" customHeight="1" s="452">
      <c r="A3012" s="359" t="n"/>
      <c r="B3012" s="243" t="n"/>
      <c r="C3012" s="243" t="n"/>
      <c r="D3012" s="243" t="n"/>
      <c r="E3012" s="243" t="n"/>
      <c r="F3012" s="243" t="n"/>
      <c r="G3012" s="243" t="n"/>
      <c r="H3012" s="362" t="n"/>
      <c r="I3012" s="243" t="n"/>
      <c r="J3012" s="243" t="n"/>
      <c r="K3012" s="244" t="n"/>
      <c r="L3012" s="78" t="n"/>
    </row>
    <row r="3013" ht="22" customHeight="1" s="452">
      <c r="A3013" s="359" t="n"/>
      <c r="B3013" s="243" t="n"/>
      <c r="C3013" s="243" t="n"/>
      <c r="D3013" s="243" t="n"/>
      <c r="E3013" s="243" t="n"/>
      <c r="F3013" s="243" t="n"/>
      <c r="G3013" s="243" t="n"/>
      <c r="H3013" s="362" t="n"/>
      <c r="I3013" s="243" t="n"/>
      <c r="J3013" s="243" t="n"/>
      <c r="K3013" s="244" t="n"/>
      <c r="L3013" s="78" t="n"/>
    </row>
    <row r="3014" ht="22" customHeight="1" s="452">
      <c r="A3014" s="359" t="n"/>
      <c r="B3014" s="243" t="n"/>
      <c r="C3014" s="243" t="n"/>
      <c r="D3014" s="243" t="n"/>
      <c r="E3014" s="243" t="n"/>
      <c r="F3014" s="243" t="n"/>
      <c r="G3014" s="243" t="n"/>
      <c r="H3014" s="362" t="n"/>
      <c r="I3014" s="243" t="n"/>
      <c r="J3014" s="243" t="n"/>
      <c r="K3014" s="244" t="n"/>
      <c r="L3014" s="78" t="n"/>
    </row>
    <row r="3015" ht="22" customHeight="1" s="452">
      <c r="A3015" s="359" t="n"/>
      <c r="B3015" s="243" t="n"/>
      <c r="C3015" s="243" t="n"/>
      <c r="D3015" s="243" t="n"/>
      <c r="E3015" s="243" t="n"/>
      <c r="F3015" s="243" t="n"/>
      <c r="G3015" s="243" t="n"/>
      <c r="H3015" s="362" t="n"/>
      <c r="I3015" s="243" t="n"/>
      <c r="J3015" s="243" t="n"/>
      <c r="K3015" s="244" t="n"/>
      <c r="L3015" s="78" t="n"/>
    </row>
    <row r="3016" ht="22" customHeight="1" s="452">
      <c r="A3016" s="359" t="n"/>
      <c r="B3016" s="243" t="n"/>
      <c r="C3016" s="243" t="n"/>
      <c r="D3016" s="243" t="n"/>
      <c r="E3016" s="243" t="n"/>
      <c r="F3016" s="243" t="n"/>
      <c r="G3016" s="243" t="n"/>
      <c r="H3016" s="362" t="n"/>
      <c r="I3016" s="243" t="n"/>
      <c r="J3016" s="243" t="n"/>
      <c r="K3016" s="244" t="n"/>
      <c r="L3016" s="78" t="n"/>
    </row>
    <row r="3017" ht="22" customHeight="1" s="452">
      <c r="A3017" s="359" t="n"/>
      <c r="B3017" s="243" t="n"/>
      <c r="C3017" s="243" t="n"/>
      <c r="D3017" s="243" t="n"/>
      <c r="E3017" s="243" t="n"/>
      <c r="F3017" s="243" t="n"/>
      <c r="G3017" s="243" t="n"/>
      <c r="H3017" s="362" t="n"/>
      <c r="I3017" s="243" t="n"/>
      <c r="J3017" s="243" t="n"/>
      <c r="K3017" s="244" t="n"/>
      <c r="L3017" s="78" t="n"/>
    </row>
    <row r="3018" ht="22" customHeight="1" s="452">
      <c r="A3018" s="359" t="n"/>
      <c r="B3018" s="243" t="n"/>
      <c r="C3018" s="243" t="n"/>
      <c r="D3018" s="243" t="n"/>
      <c r="E3018" s="243" t="n"/>
      <c r="F3018" s="243" t="n"/>
      <c r="G3018" s="243" t="n"/>
      <c r="H3018" s="362" t="n"/>
      <c r="I3018" s="243" t="n"/>
      <c r="J3018" s="243" t="n"/>
      <c r="K3018" s="244" t="n"/>
      <c r="L3018" s="78" t="n"/>
    </row>
    <row r="3019" ht="22" customHeight="1" s="452">
      <c r="A3019" s="359" t="n"/>
      <c r="B3019" s="243" t="n"/>
      <c r="C3019" s="243" t="n"/>
      <c r="D3019" s="243" t="n"/>
      <c r="E3019" s="243" t="n"/>
      <c r="F3019" s="243" t="n"/>
      <c r="G3019" s="243" t="n"/>
      <c r="H3019" s="362" t="n"/>
      <c r="I3019" s="243" t="n"/>
      <c r="J3019" s="243" t="n"/>
      <c r="K3019" s="244" t="n"/>
      <c r="L3019" s="78" t="n"/>
    </row>
    <row r="3020" ht="22" customHeight="1" s="452">
      <c r="A3020" s="359" t="n"/>
      <c r="B3020" s="243" t="n"/>
      <c r="C3020" s="243" t="n"/>
      <c r="D3020" s="243" t="n"/>
      <c r="E3020" s="243" t="n"/>
      <c r="F3020" s="243" t="n"/>
      <c r="G3020" s="243" t="n"/>
      <c r="H3020" s="362" t="n"/>
      <c r="I3020" s="243" t="n"/>
      <c r="J3020" s="243" t="n"/>
      <c r="K3020" s="244" t="n"/>
      <c r="L3020" s="78" t="n"/>
    </row>
    <row r="3021" ht="22" customHeight="1" s="452">
      <c r="A3021" s="359" t="n"/>
      <c r="B3021" s="243" t="n"/>
      <c r="C3021" s="243" t="n"/>
      <c r="D3021" s="243" t="n"/>
      <c r="E3021" s="243" t="n"/>
      <c r="F3021" s="243" t="n"/>
      <c r="G3021" s="243" t="n"/>
      <c r="H3021" s="362" t="n"/>
      <c r="I3021" s="243" t="n"/>
      <c r="J3021" s="243" t="n"/>
      <c r="K3021" s="244" t="n"/>
      <c r="L3021" s="78" t="n"/>
    </row>
    <row r="3022" ht="22" customHeight="1" s="452">
      <c r="A3022" s="359" t="n"/>
      <c r="B3022" s="243" t="n"/>
      <c r="C3022" s="243" t="n"/>
      <c r="D3022" s="243" t="n"/>
      <c r="E3022" s="243" t="n"/>
      <c r="F3022" s="243" t="n"/>
      <c r="G3022" s="243" t="n"/>
      <c r="H3022" s="362" t="n"/>
      <c r="I3022" s="243" t="n"/>
      <c r="J3022" s="243" t="n"/>
      <c r="K3022" s="244" t="n"/>
      <c r="L3022" s="78" t="n"/>
    </row>
    <row r="3023" ht="22" customHeight="1" s="452">
      <c r="A3023" s="359" t="n"/>
      <c r="B3023" s="243" t="n"/>
      <c r="C3023" s="243" t="n"/>
      <c r="D3023" s="243" t="n"/>
      <c r="E3023" s="243" t="n"/>
      <c r="F3023" s="243" t="n"/>
      <c r="G3023" s="243" t="n"/>
      <c r="H3023" s="362" t="n"/>
      <c r="I3023" s="243" t="n"/>
      <c r="J3023" s="243" t="n"/>
      <c r="K3023" s="244" t="n"/>
      <c r="L3023" s="78" t="n"/>
    </row>
    <row r="3024" ht="22" customHeight="1" s="452">
      <c r="A3024" s="359" t="n"/>
      <c r="B3024" s="243" t="n"/>
      <c r="C3024" s="243" t="n"/>
      <c r="D3024" s="243" t="n"/>
      <c r="E3024" s="243" t="n"/>
      <c r="F3024" s="243" t="n"/>
      <c r="G3024" s="243" t="n"/>
      <c r="H3024" s="362" t="n"/>
      <c r="I3024" s="243" t="n"/>
      <c r="J3024" s="243" t="n"/>
      <c r="K3024" s="244" t="n"/>
      <c r="L3024" s="78" t="n"/>
    </row>
    <row r="3025" ht="22" customHeight="1" s="452">
      <c r="A3025" s="359" t="n"/>
      <c r="B3025" s="243" t="n"/>
      <c r="C3025" s="243" t="n"/>
      <c r="D3025" s="243" t="n"/>
      <c r="E3025" s="243" t="n"/>
      <c r="F3025" s="243" t="n"/>
      <c r="G3025" s="243" t="n"/>
      <c r="H3025" s="362" t="n"/>
      <c r="I3025" s="243" t="n"/>
      <c r="J3025" s="243" t="n"/>
      <c r="K3025" s="244" t="n"/>
      <c r="L3025" s="78" t="n"/>
    </row>
    <row r="3026" ht="22" customHeight="1" s="452">
      <c r="A3026" s="359" t="n"/>
      <c r="B3026" s="243" t="n"/>
      <c r="C3026" s="243" t="n"/>
      <c r="D3026" s="243" t="n"/>
      <c r="E3026" s="243" t="n"/>
      <c r="F3026" s="243" t="n"/>
      <c r="G3026" s="243" t="n"/>
      <c r="H3026" s="362" t="n"/>
      <c r="I3026" s="243" t="n"/>
      <c r="J3026" s="243" t="n"/>
      <c r="K3026" s="244" t="n"/>
      <c r="L3026" s="78" t="n"/>
    </row>
    <row r="3027" ht="22" customHeight="1" s="452">
      <c r="A3027" s="359" t="n"/>
      <c r="B3027" s="243" t="n"/>
      <c r="C3027" s="243" t="n"/>
      <c r="D3027" s="243" t="n"/>
      <c r="E3027" s="243" t="n"/>
      <c r="F3027" s="243" t="n"/>
      <c r="G3027" s="243" t="n"/>
      <c r="H3027" s="362" t="n"/>
      <c r="I3027" s="243" t="n"/>
      <c r="J3027" s="243" t="n"/>
      <c r="K3027" s="244" t="n"/>
      <c r="L3027" s="78" t="n"/>
    </row>
    <row r="3028" ht="22" customHeight="1" s="452">
      <c r="A3028" s="359" t="n"/>
      <c r="B3028" s="243" t="n"/>
      <c r="C3028" s="243" t="n"/>
      <c r="D3028" s="243" t="n"/>
      <c r="E3028" s="243" t="n"/>
      <c r="F3028" s="243" t="n"/>
      <c r="G3028" s="243" t="n"/>
      <c r="H3028" s="362" t="n"/>
      <c r="I3028" s="243" t="n"/>
      <c r="J3028" s="243" t="n"/>
      <c r="K3028" s="244" t="n"/>
      <c r="L3028" s="78" t="n"/>
    </row>
    <row r="3029" ht="22" customHeight="1" s="452">
      <c r="A3029" s="359" t="n"/>
      <c r="B3029" s="243" t="n"/>
      <c r="C3029" s="243" t="n"/>
      <c r="D3029" s="243" t="n"/>
      <c r="E3029" s="243" t="n"/>
      <c r="F3029" s="243" t="n"/>
      <c r="G3029" s="243" t="n"/>
      <c r="H3029" s="362" t="n"/>
      <c r="I3029" s="243" t="n"/>
      <c r="J3029" s="243" t="n"/>
      <c r="K3029" s="244" t="n"/>
      <c r="L3029" s="78" t="n"/>
    </row>
    <row r="3030" ht="22" customHeight="1" s="452">
      <c r="A3030" s="359" t="n"/>
      <c r="B3030" s="243" t="n"/>
      <c r="C3030" s="243" t="n"/>
      <c r="D3030" s="243" t="n"/>
      <c r="E3030" s="243" t="n"/>
      <c r="F3030" s="243" t="n"/>
      <c r="G3030" s="243" t="n"/>
      <c r="H3030" s="362" t="n"/>
      <c r="I3030" s="243" t="n"/>
      <c r="J3030" s="243" t="n"/>
      <c r="K3030" s="244" t="n"/>
      <c r="L3030" s="78" t="n"/>
    </row>
    <row r="3031" ht="22" customHeight="1" s="452">
      <c r="A3031" s="359" t="n"/>
      <c r="B3031" s="243" t="n"/>
      <c r="C3031" s="243" t="n"/>
      <c r="D3031" s="243" t="n"/>
      <c r="E3031" s="243" t="n"/>
      <c r="F3031" s="243" t="n"/>
      <c r="G3031" s="243" t="n"/>
      <c r="H3031" s="362" t="n"/>
      <c r="I3031" s="243" t="n"/>
      <c r="J3031" s="243" t="n"/>
      <c r="K3031" s="244" t="n"/>
      <c r="L3031" s="78" t="n"/>
    </row>
    <row r="3032" ht="22" customHeight="1" s="452">
      <c r="A3032" s="359" t="n"/>
      <c r="B3032" s="243" t="n"/>
      <c r="C3032" s="243" t="n"/>
      <c r="D3032" s="243" t="n"/>
      <c r="E3032" s="243" t="n"/>
      <c r="F3032" s="243" t="n"/>
      <c r="G3032" s="243" t="n"/>
      <c r="H3032" s="362" t="n"/>
      <c r="I3032" s="243" t="n"/>
      <c r="J3032" s="243" t="n"/>
      <c r="K3032" s="244" t="n"/>
      <c r="L3032" s="78" t="n"/>
    </row>
    <row r="3033" ht="22" customHeight="1" s="452">
      <c r="A3033" s="359" t="n"/>
      <c r="B3033" s="243" t="n"/>
      <c r="C3033" s="243" t="n"/>
      <c r="D3033" s="243" t="n"/>
      <c r="E3033" s="243" t="n"/>
      <c r="F3033" s="243" t="n"/>
      <c r="G3033" s="243" t="n"/>
      <c r="H3033" s="362" t="n"/>
      <c r="I3033" s="243" t="n"/>
      <c r="J3033" s="243" t="n"/>
      <c r="K3033" s="244" t="n"/>
      <c r="L3033" s="78" t="n"/>
    </row>
    <row r="3034" ht="22" customHeight="1" s="452">
      <c r="A3034" s="359" t="n"/>
      <c r="B3034" s="243" t="n"/>
      <c r="C3034" s="243" t="n"/>
      <c r="D3034" s="243" t="n"/>
      <c r="E3034" s="243" t="n"/>
      <c r="F3034" s="243" t="n"/>
      <c r="G3034" s="243" t="n"/>
      <c r="H3034" s="362" t="n"/>
      <c r="I3034" s="243" t="n"/>
      <c r="J3034" s="243" t="n"/>
      <c r="K3034" s="244" t="n"/>
      <c r="L3034" s="78" t="n"/>
    </row>
    <row r="3035" ht="22" customHeight="1" s="452">
      <c r="A3035" s="359" t="n"/>
      <c r="B3035" s="243" t="n"/>
      <c r="C3035" s="243" t="n"/>
      <c r="D3035" s="243" t="n"/>
      <c r="E3035" s="243" t="n"/>
      <c r="F3035" s="243" t="n"/>
      <c r="G3035" s="243" t="n"/>
      <c r="H3035" s="362" t="n"/>
      <c r="I3035" s="243" t="n"/>
      <c r="J3035" s="243" t="n"/>
      <c r="K3035" s="244" t="n"/>
      <c r="L3035" s="78" t="n"/>
    </row>
    <row r="3036" ht="22" customHeight="1" s="452">
      <c r="A3036" s="359" t="n"/>
      <c r="B3036" s="243" t="n"/>
      <c r="C3036" s="243" t="n"/>
      <c r="D3036" s="243" t="n"/>
      <c r="E3036" s="243" t="n"/>
      <c r="F3036" s="243" t="n"/>
      <c r="G3036" s="243" t="n"/>
      <c r="H3036" s="362" t="n"/>
      <c r="I3036" s="243" t="n"/>
      <c r="J3036" s="243" t="n"/>
      <c r="K3036" s="244" t="n"/>
      <c r="L3036" s="78" t="n"/>
    </row>
    <row r="3037" ht="22" customHeight="1" s="452">
      <c r="A3037" s="359" t="n"/>
      <c r="B3037" s="243" t="n"/>
      <c r="C3037" s="243" t="n"/>
      <c r="D3037" s="243" t="n"/>
      <c r="E3037" s="243" t="n"/>
      <c r="F3037" s="243" t="n"/>
      <c r="G3037" s="243" t="n"/>
      <c r="H3037" s="362" t="n"/>
      <c r="I3037" s="243" t="n"/>
      <c r="J3037" s="243" t="n"/>
      <c r="K3037" s="244" t="n"/>
      <c r="L3037" s="78" t="n"/>
    </row>
    <row r="3038" ht="22" customHeight="1" s="452">
      <c r="A3038" s="359" t="n"/>
      <c r="B3038" s="243" t="n"/>
      <c r="C3038" s="243" t="n"/>
      <c r="D3038" s="243" t="n"/>
      <c r="E3038" s="243" t="n"/>
      <c r="F3038" s="243" t="n"/>
      <c r="G3038" s="243" t="n"/>
      <c r="H3038" s="362" t="n"/>
      <c r="I3038" s="243" t="n"/>
      <c r="J3038" s="243" t="n"/>
      <c r="K3038" s="244" t="n"/>
      <c r="L3038" s="78" t="n"/>
    </row>
    <row r="3039" ht="22" customHeight="1" s="452">
      <c r="A3039" s="359" t="n"/>
      <c r="B3039" s="243" t="n"/>
      <c r="C3039" s="243" t="n"/>
      <c r="D3039" s="243" t="n"/>
      <c r="E3039" s="243" t="n"/>
      <c r="F3039" s="243" t="n"/>
      <c r="G3039" s="243" t="n"/>
      <c r="H3039" s="362" t="n"/>
      <c r="I3039" s="243" t="n"/>
      <c r="J3039" s="243" t="n"/>
      <c r="K3039" s="244" t="n"/>
      <c r="L3039" s="78" t="n"/>
    </row>
    <row r="3040" ht="22" customHeight="1" s="452">
      <c r="A3040" s="359" t="n"/>
      <c r="B3040" s="243" t="n"/>
      <c r="C3040" s="243" t="n"/>
      <c r="D3040" s="243" t="n"/>
      <c r="E3040" s="243" t="n"/>
      <c r="F3040" s="243" t="n"/>
      <c r="G3040" s="243" t="n"/>
      <c r="H3040" s="362" t="n"/>
      <c r="I3040" s="243" t="n"/>
      <c r="J3040" s="243" t="n"/>
      <c r="K3040" s="244" t="n"/>
      <c r="L3040" s="78" t="n"/>
    </row>
    <row r="3041" ht="22" customHeight="1" s="452">
      <c r="A3041" s="359" t="n"/>
      <c r="B3041" s="243" t="n"/>
      <c r="C3041" s="243" t="n"/>
      <c r="D3041" s="243" t="n"/>
      <c r="E3041" s="243" t="n"/>
      <c r="F3041" s="243" t="n"/>
      <c r="G3041" s="243" t="n"/>
      <c r="H3041" s="362" t="n"/>
      <c r="I3041" s="243" t="n"/>
      <c r="J3041" s="243" t="n"/>
      <c r="K3041" s="244" t="n"/>
      <c r="L3041" s="78" t="n"/>
    </row>
    <row r="3042" ht="22" customHeight="1" s="452">
      <c r="A3042" s="359" t="n"/>
      <c r="B3042" s="243" t="n"/>
      <c r="C3042" s="243" t="n"/>
      <c r="D3042" s="243" t="n"/>
      <c r="E3042" s="243" t="n"/>
      <c r="F3042" s="243" t="n"/>
      <c r="G3042" s="243" t="n"/>
      <c r="H3042" s="362" t="n"/>
      <c r="I3042" s="243" t="n"/>
      <c r="J3042" s="243" t="n"/>
      <c r="K3042" s="244" t="n"/>
      <c r="L3042" s="78" t="n"/>
    </row>
    <row r="3043" ht="22" customHeight="1" s="452">
      <c r="A3043" s="359" t="n"/>
      <c r="B3043" s="243" t="n"/>
      <c r="C3043" s="243" t="n"/>
      <c r="D3043" s="243" t="n"/>
      <c r="E3043" s="243" t="n"/>
      <c r="F3043" s="243" t="n"/>
      <c r="G3043" s="243" t="n"/>
      <c r="H3043" s="362" t="n"/>
      <c r="I3043" s="243" t="n"/>
      <c r="J3043" s="243" t="n"/>
      <c r="K3043" s="244" t="n"/>
      <c r="L3043" s="78" t="n"/>
    </row>
    <row r="3044" ht="22" customHeight="1" s="452">
      <c r="A3044" s="359" t="n"/>
      <c r="B3044" s="243" t="n"/>
      <c r="C3044" s="243" t="n"/>
      <c r="D3044" s="243" t="n"/>
      <c r="E3044" s="243" t="n"/>
      <c r="F3044" s="243" t="n"/>
      <c r="G3044" s="243" t="n"/>
      <c r="H3044" s="362" t="n"/>
      <c r="I3044" s="243" t="n"/>
      <c r="J3044" s="243" t="n"/>
      <c r="K3044" s="244" t="n"/>
      <c r="L3044" s="78" t="n"/>
    </row>
    <row r="3045" ht="22" customHeight="1" s="452">
      <c r="A3045" s="359" t="n"/>
      <c r="B3045" s="243" t="n"/>
      <c r="C3045" s="243" t="n"/>
      <c r="D3045" s="243" t="n"/>
      <c r="E3045" s="243" t="n"/>
      <c r="F3045" s="243" t="n"/>
      <c r="G3045" s="243" t="n"/>
      <c r="H3045" s="362" t="n"/>
      <c r="I3045" s="243" t="n"/>
      <c r="J3045" s="243" t="n"/>
      <c r="K3045" s="244" t="n"/>
      <c r="L3045" s="78" t="n"/>
    </row>
    <row r="3046" ht="22" customHeight="1" s="452">
      <c r="A3046" s="359" t="n"/>
      <c r="B3046" s="243" t="n"/>
      <c r="C3046" s="243" t="n"/>
      <c r="D3046" s="243" t="n"/>
      <c r="E3046" s="243" t="n"/>
      <c r="F3046" s="243" t="n"/>
      <c r="G3046" s="243" t="n"/>
      <c r="H3046" s="362" t="n"/>
      <c r="I3046" s="243" t="n"/>
      <c r="J3046" s="243" t="n"/>
      <c r="K3046" s="244" t="n"/>
      <c r="L3046" s="78" t="n"/>
    </row>
    <row r="3047" ht="22" customHeight="1" s="452">
      <c r="A3047" s="359" t="n"/>
      <c r="B3047" s="243" t="n"/>
      <c r="C3047" s="243" t="n"/>
      <c r="D3047" s="243" t="n"/>
      <c r="E3047" s="243" t="n"/>
      <c r="F3047" s="243" t="n"/>
      <c r="G3047" s="243" t="n"/>
      <c r="H3047" s="362" t="n"/>
      <c r="I3047" s="243" t="n"/>
      <c r="J3047" s="243" t="n"/>
      <c r="K3047" s="244" t="n"/>
      <c r="L3047" s="78" t="n"/>
    </row>
    <row r="3048" ht="22" customHeight="1" s="452">
      <c r="A3048" s="359" t="n"/>
      <c r="B3048" s="243" t="n"/>
      <c r="C3048" s="243" t="n"/>
      <c r="D3048" s="243" t="n"/>
      <c r="E3048" s="243" t="n"/>
      <c r="F3048" s="243" t="n"/>
      <c r="G3048" s="243" t="n"/>
      <c r="H3048" s="362" t="n"/>
      <c r="I3048" s="243" t="n"/>
      <c r="J3048" s="243" t="n"/>
      <c r="K3048" s="244" t="n"/>
      <c r="L3048" s="78" t="n"/>
    </row>
    <row r="3049" ht="22" customHeight="1" s="452">
      <c r="A3049" s="359" t="n"/>
      <c r="B3049" s="243" t="n"/>
      <c r="C3049" s="243" t="n"/>
      <c r="D3049" s="243" t="n"/>
      <c r="E3049" s="243" t="n"/>
      <c r="F3049" s="243" t="n"/>
      <c r="G3049" s="243" t="n"/>
      <c r="H3049" s="362" t="n"/>
      <c r="I3049" s="243" t="n"/>
      <c r="J3049" s="243" t="n"/>
      <c r="K3049" s="244" t="n"/>
      <c r="L3049" s="78" t="n"/>
    </row>
    <row r="3050" ht="22" customHeight="1" s="452">
      <c r="A3050" s="359" t="n"/>
      <c r="B3050" s="243" t="n"/>
      <c r="C3050" s="243" t="n"/>
      <c r="D3050" s="243" t="n"/>
      <c r="E3050" s="243" t="n"/>
      <c r="F3050" s="243" t="n"/>
      <c r="G3050" s="243" t="n"/>
      <c r="H3050" s="362" t="n"/>
      <c r="I3050" s="243" t="n"/>
      <c r="J3050" s="243" t="n"/>
      <c r="K3050" s="244" t="n"/>
      <c r="L3050" s="78" t="n"/>
    </row>
    <row r="3051" ht="22" customHeight="1" s="452">
      <c r="A3051" s="359" t="n"/>
      <c r="B3051" s="243" t="n"/>
      <c r="C3051" s="243" t="n"/>
      <c r="D3051" s="243" t="n"/>
      <c r="E3051" s="243" t="n"/>
      <c r="F3051" s="243" t="n"/>
      <c r="G3051" s="243" t="n"/>
      <c r="H3051" s="362" t="n"/>
      <c r="I3051" s="243" t="n"/>
      <c r="J3051" s="243" t="n"/>
      <c r="K3051" s="244" t="n"/>
      <c r="L3051" s="78" t="n"/>
    </row>
    <row r="3052" ht="22" customHeight="1" s="452">
      <c r="A3052" s="359" t="n"/>
      <c r="B3052" s="243" t="n"/>
      <c r="C3052" s="243" t="n"/>
      <c r="D3052" s="243" t="n"/>
      <c r="E3052" s="243" t="n"/>
      <c r="F3052" s="243" t="n"/>
      <c r="G3052" s="243" t="n"/>
      <c r="H3052" s="362" t="n"/>
      <c r="I3052" s="243" t="n"/>
      <c r="J3052" s="243" t="n"/>
      <c r="K3052" s="244" t="n"/>
      <c r="L3052" s="78" t="n"/>
    </row>
    <row r="3053" ht="22" customHeight="1" s="452">
      <c r="A3053" s="359" t="n"/>
      <c r="B3053" s="243" t="n"/>
      <c r="C3053" s="243" t="n"/>
      <c r="D3053" s="243" t="n"/>
      <c r="E3053" s="243" t="n"/>
      <c r="F3053" s="243" t="n"/>
      <c r="G3053" s="243" t="n"/>
      <c r="H3053" s="362" t="n"/>
      <c r="I3053" s="243" t="n"/>
      <c r="J3053" s="243" t="n"/>
      <c r="K3053" s="244" t="n"/>
      <c r="L3053" s="78" t="n"/>
    </row>
    <row r="3054" ht="22" customHeight="1" s="452">
      <c r="A3054" s="359" t="n"/>
      <c r="B3054" s="243" t="n"/>
      <c r="C3054" s="243" t="n"/>
      <c r="D3054" s="243" t="n"/>
      <c r="E3054" s="243" t="n"/>
      <c r="F3054" s="243" t="n"/>
      <c r="G3054" s="243" t="n"/>
      <c r="H3054" s="362" t="n"/>
      <c r="I3054" s="243" t="n"/>
      <c r="J3054" s="243" t="n"/>
      <c r="K3054" s="244" t="n"/>
      <c r="L3054" s="78" t="n"/>
    </row>
    <row r="3055" ht="22" customHeight="1" s="452">
      <c r="A3055" s="359" t="n"/>
      <c r="B3055" s="243" t="n"/>
      <c r="C3055" s="243" t="n"/>
      <c r="D3055" s="243" t="n"/>
      <c r="E3055" s="243" t="n"/>
      <c r="F3055" s="243" t="n"/>
      <c r="G3055" s="243" t="n"/>
      <c r="H3055" s="362" t="n"/>
      <c r="I3055" s="243" t="n"/>
      <c r="J3055" s="243" t="n"/>
      <c r="K3055" s="244" t="n"/>
      <c r="L3055" s="78" t="n"/>
    </row>
    <row r="3056" ht="22" customHeight="1" s="452">
      <c r="A3056" s="359" t="n"/>
      <c r="B3056" s="243" t="n"/>
      <c r="C3056" s="243" t="n"/>
      <c r="D3056" s="243" t="n"/>
      <c r="E3056" s="243" t="n"/>
      <c r="F3056" s="243" t="n"/>
      <c r="G3056" s="243" t="n"/>
      <c r="H3056" s="362" t="n"/>
      <c r="I3056" s="243" t="n"/>
      <c r="J3056" s="243" t="n"/>
      <c r="K3056" s="244" t="n"/>
      <c r="L3056" s="78" t="n"/>
    </row>
    <row r="3057" ht="22" customHeight="1" s="452">
      <c r="A3057" s="359" t="n"/>
      <c r="B3057" s="243" t="n"/>
      <c r="C3057" s="243" t="n"/>
      <c r="D3057" s="243" t="n"/>
      <c r="E3057" s="243" t="n"/>
      <c r="F3057" s="243" t="n"/>
      <c r="G3057" s="243" t="n"/>
      <c r="H3057" s="362" t="n"/>
      <c r="I3057" s="243" t="n"/>
      <c r="J3057" s="243" t="n"/>
      <c r="K3057" s="244" t="n"/>
      <c r="L3057" s="78" t="n"/>
    </row>
    <row r="3058" ht="22" customHeight="1" s="452">
      <c r="A3058" s="359" t="n"/>
      <c r="B3058" s="243" t="n"/>
      <c r="C3058" s="243" t="n"/>
      <c r="D3058" s="243" t="n"/>
      <c r="E3058" s="243" t="n"/>
      <c r="F3058" s="243" t="n"/>
      <c r="G3058" s="243" t="n"/>
      <c r="H3058" s="362" t="n"/>
      <c r="I3058" s="243" t="n"/>
      <c r="J3058" s="243" t="n"/>
      <c r="K3058" s="244" t="n"/>
      <c r="L3058" s="78" t="n"/>
    </row>
    <row r="3059" ht="22" customHeight="1" s="452">
      <c r="A3059" s="359" t="n"/>
      <c r="B3059" s="243" t="n"/>
      <c r="C3059" s="243" t="n"/>
      <c r="D3059" s="243" t="n"/>
      <c r="E3059" s="243" t="n"/>
      <c r="F3059" s="243" t="n"/>
      <c r="G3059" s="243" t="n"/>
      <c r="H3059" s="362" t="n"/>
      <c r="I3059" s="243" t="n"/>
      <c r="J3059" s="243" t="n"/>
      <c r="K3059" s="244" t="n"/>
      <c r="L3059" s="78" t="n"/>
    </row>
    <row r="3060" ht="22" customHeight="1" s="452">
      <c r="A3060" s="359" t="n"/>
      <c r="B3060" s="243" t="n"/>
      <c r="C3060" s="243" t="n"/>
      <c r="D3060" s="243" t="n"/>
      <c r="E3060" s="243" t="n"/>
      <c r="F3060" s="243" t="n"/>
      <c r="G3060" s="243" t="n"/>
      <c r="H3060" s="362" t="n"/>
      <c r="I3060" s="243" t="n"/>
      <c r="J3060" s="243" t="n"/>
      <c r="K3060" s="244" t="n"/>
      <c r="L3060" s="78" t="n"/>
    </row>
    <row r="3061" ht="22" customHeight="1" s="452">
      <c r="A3061" s="359" t="n"/>
      <c r="B3061" s="243" t="n"/>
      <c r="C3061" s="243" t="n"/>
      <c r="D3061" s="243" t="n"/>
      <c r="E3061" s="243" t="n"/>
      <c r="F3061" s="243" t="n"/>
      <c r="G3061" s="243" t="n"/>
      <c r="H3061" s="362" t="n"/>
      <c r="I3061" s="243" t="n"/>
      <c r="J3061" s="243" t="n"/>
      <c r="K3061" s="244" t="n"/>
      <c r="L3061" s="78" t="n"/>
    </row>
    <row r="3062" ht="22" customHeight="1" s="452">
      <c r="A3062" s="359" t="n"/>
      <c r="B3062" s="243" t="n"/>
      <c r="C3062" s="243" t="n"/>
      <c r="D3062" s="243" t="n"/>
      <c r="E3062" s="243" t="n"/>
      <c r="F3062" s="243" t="n"/>
      <c r="G3062" s="243" t="n"/>
      <c r="H3062" s="362" t="n"/>
      <c r="I3062" s="243" t="n"/>
      <c r="J3062" s="243" t="n"/>
      <c r="K3062" s="244" t="n"/>
      <c r="L3062" s="78" t="n"/>
    </row>
    <row r="3063" ht="22" customHeight="1" s="452">
      <c r="A3063" s="359" t="n"/>
      <c r="B3063" s="243" t="n"/>
      <c r="C3063" s="243" t="n"/>
      <c r="D3063" s="243" t="n"/>
      <c r="E3063" s="243" t="n"/>
      <c r="F3063" s="243" t="n"/>
      <c r="G3063" s="243" t="n"/>
      <c r="H3063" s="362" t="n"/>
      <c r="I3063" s="243" t="n"/>
      <c r="J3063" s="243" t="n"/>
      <c r="K3063" s="244" t="n"/>
      <c r="L3063" s="78" t="n"/>
    </row>
    <row r="3064" ht="22" customHeight="1" s="452">
      <c r="A3064" s="359" t="n"/>
      <c r="B3064" s="243" t="n"/>
      <c r="C3064" s="243" t="n"/>
      <c r="D3064" s="243" t="n"/>
      <c r="E3064" s="243" t="n"/>
      <c r="F3064" s="243" t="n"/>
      <c r="G3064" s="243" t="n"/>
      <c r="H3064" s="362" t="n"/>
      <c r="I3064" s="243" t="n"/>
      <c r="J3064" s="243" t="n"/>
      <c r="K3064" s="244" t="n"/>
      <c r="L3064" s="78" t="n"/>
    </row>
    <row r="3065" ht="22" customHeight="1" s="452">
      <c r="A3065" s="359" t="n"/>
      <c r="B3065" s="243" t="n"/>
      <c r="C3065" s="243" t="n"/>
      <c r="D3065" s="243" t="n"/>
      <c r="E3065" s="243" t="n"/>
      <c r="F3065" s="243" t="n"/>
      <c r="G3065" s="243" t="n"/>
      <c r="H3065" s="362" t="n"/>
      <c r="I3065" s="243" t="n"/>
      <c r="J3065" s="243" t="n"/>
      <c r="K3065" s="244" t="n"/>
      <c r="L3065" s="78" t="n"/>
    </row>
    <row r="3066" ht="22" customHeight="1" s="452">
      <c r="A3066" s="359" t="n"/>
      <c r="B3066" s="243" t="n"/>
      <c r="C3066" s="243" t="n"/>
      <c r="D3066" s="243" t="n"/>
      <c r="E3066" s="243" t="n"/>
      <c r="F3066" s="243" t="n"/>
      <c r="G3066" s="243" t="n"/>
      <c r="H3066" s="362" t="n"/>
      <c r="I3066" s="243" t="n"/>
      <c r="J3066" s="243" t="n"/>
      <c r="K3066" s="244" t="n"/>
      <c r="L3066" s="78" t="n"/>
    </row>
    <row r="3067" ht="22" customHeight="1" s="452">
      <c r="A3067" s="359" t="n"/>
      <c r="B3067" s="243" t="n"/>
      <c r="C3067" s="243" t="n"/>
      <c r="D3067" s="243" t="n"/>
      <c r="E3067" s="243" t="n"/>
      <c r="F3067" s="243" t="n"/>
      <c r="G3067" s="243" t="n"/>
      <c r="H3067" s="362" t="n"/>
      <c r="I3067" s="243" t="n"/>
      <c r="J3067" s="243" t="n"/>
      <c r="K3067" s="244" t="n"/>
      <c r="L3067" s="78" t="n"/>
    </row>
    <row r="3068" ht="22" customHeight="1" s="452">
      <c r="A3068" s="359" t="n"/>
      <c r="B3068" s="243" t="n"/>
      <c r="C3068" s="243" t="n"/>
      <c r="D3068" s="243" t="n"/>
      <c r="E3068" s="243" t="n"/>
      <c r="F3068" s="243" t="n"/>
      <c r="G3068" s="243" t="n"/>
      <c r="H3068" s="362" t="n"/>
      <c r="I3068" s="243" t="n"/>
      <c r="J3068" s="243" t="n"/>
      <c r="K3068" s="244" t="n"/>
      <c r="L3068" s="78" t="n"/>
    </row>
    <row r="3069" ht="22" customHeight="1" s="452">
      <c r="A3069" s="359" t="n"/>
      <c r="B3069" s="243" t="n"/>
      <c r="C3069" s="243" t="n"/>
      <c r="D3069" s="243" t="n"/>
      <c r="E3069" s="243" t="n"/>
      <c r="F3069" s="243" t="n"/>
      <c r="G3069" s="243" t="n"/>
      <c r="H3069" s="362" t="n"/>
      <c r="I3069" s="243" t="n"/>
      <c r="J3069" s="243" t="n"/>
      <c r="K3069" s="244" t="n"/>
      <c r="L3069" s="78" t="n"/>
    </row>
    <row r="3070" ht="22" customHeight="1" s="452">
      <c r="A3070" s="359" t="n"/>
      <c r="B3070" s="243" t="n"/>
      <c r="C3070" s="243" t="n"/>
      <c r="D3070" s="243" t="n"/>
      <c r="E3070" s="243" t="n"/>
      <c r="F3070" s="243" t="n"/>
      <c r="G3070" s="243" t="n"/>
      <c r="H3070" s="362" t="n"/>
      <c r="I3070" s="243" t="n"/>
      <c r="J3070" s="243" t="n"/>
      <c r="K3070" s="244" t="n"/>
      <c r="L3070" s="78" t="n"/>
    </row>
    <row r="3071" ht="22" customHeight="1" s="452">
      <c r="A3071" s="359" t="n"/>
      <c r="B3071" s="243" t="n"/>
      <c r="C3071" s="243" t="n"/>
      <c r="D3071" s="243" t="n"/>
      <c r="E3071" s="243" t="n"/>
      <c r="F3071" s="243" t="n"/>
      <c r="G3071" s="243" t="n"/>
      <c r="H3071" s="362" t="n"/>
      <c r="I3071" s="243" t="n"/>
      <c r="J3071" s="243" t="n"/>
      <c r="K3071" s="244" t="n"/>
      <c r="L3071" s="78" t="n"/>
    </row>
    <row r="3072" ht="22" customHeight="1" s="452">
      <c r="A3072" s="359" t="n"/>
      <c r="B3072" s="243" t="n"/>
      <c r="C3072" s="243" t="n"/>
      <c r="D3072" s="243" t="n"/>
      <c r="E3072" s="243" t="n"/>
      <c r="F3072" s="243" t="n"/>
      <c r="G3072" s="243" t="n"/>
      <c r="H3072" s="362" t="n"/>
      <c r="I3072" s="243" t="n"/>
      <c r="J3072" s="243" t="n"/>
      <c r="K3072" s="244" t="n"/>
      <c r="L3072" s="78" t="n"/>
    </row>
    <row r="3073" ht="22" customHeight="1" s="452">
      <c r="A3073" s="359" t="n"/>
      <c r="B3073" s="243" t="n"/>
      <c r="C3073" s="243" t="n"/>
      <c r="D3073" s="243" t="n"/>
      <c r="E3073" s="243" t="n"/>
      <c r="F3073" s="243" t="n"/>
      <c r="G3073" s="243" t="n"/>
      <c r="H3073" s="362" t="n"/>
      <c r="I3073" s="243" t="n"/>
      <c r="J3073" s="243" t="n"/>
      <c r="K3073" s="244" t="n"/>
      <c r="L3073" s="78" t="n"/>
    </row>
    <row r="3074" ht="22" customHeight="1" s="452">
      <c r="A3074" s="359" t="n"/>
      <c r="B3074" s="243" t="n"/>
      <c r="C3074" s="243" t="n"/>
      <c r="D3074" s="243" t="n"/>
      <c r="E3074" s="243" t="n"/>
      <c r="F3074" s="243" t="n"/>
      <c r="G3074" s="243" t="n"/>
      <c r="H3074" s="362" t="n"/>
      <c r="I3074" s="243" t="n"/>
      <c r="J3074" s="243" t="n"/>
      <c r="K3074" s="244" t="n"/>
      <c r="L3074" s="78" t="n"/>
    </row>
    <row r="3075" ht="22" customHeight="1" s="452">
      <c r="A3075" s="359" t="n"/>
      <c r="B3075" s="243" t="n"/>
      <c r="C3075" s="243" t="n"/>
      <c r="D3075" s="243" t="n"/>
      <c r="E3075" s="243" t="n"/>
      <c r="F3075" s="243" t="n"/>
      <c r="G3075" s="243" t="n"/>
      <c r="H3075" s="362" t="n"/>
      <c r="I3075" s="243" t="n"/>
      <c r="J3075" s="243" t="n"/>
      <c r="K3075" s="244" t="n"/>
      <c r="L3075" s="78" t="n"/>
    </row>
    <row r="3076" ht="22" customHeight="1" s="452">
      <c r="A3076" s="359" t="n"/>
      <c r="B3076" s="243" t="n"/>
      <c r="C3076" s="243" t="n"/>
      <c r="D3076" s="243" t="n"/>
      <c r="E3076" s="243" t="n"/>
      <c r="F3076" s="243" t="n"/>
      <c r="G3076" s="243" t="n"/>
      <c r="H3076" s="362" t="n"/>
      <c r="I3076" s="243" t="n"/>
      <c r="J3076" s="243" t="n"/>
      <c r="K3076" s="244" t="n"/>
      <c r="L3076" s="78" t="n"/>
    </row>
    <row r="3077" ht="22" customHeight="1" s="452">
      <c r="A3077" s="359" t="n"/>
      <c r="B3077" s="243" t="n"/>
      <c r="C3077" s="243" t="n"/>
      <c r="D3077" s="243" t="n"/>
      <c r="E3077" s="243" t="n"/>
      <c r="F3077" s="243" t="n"/>
      <c r="G3077" s="243" t="n"/>
      <c r="H3077" s="362" t="n"/>
      <c r="I3077" s="243" t="n"/>
      <c r="J3077" s="243" t="n"/>
      <c r="K3077" s="244" t="n"/>
      <c r="L3077" s="78" t="n"/>
    </row>
    <row r="3078" ht="22" customHeight="1" s="452">
      <c r="A3078" s="359" t="n"/>
      <c r="B3078" s="243" t="n"/>
      <c r="C3078" s="243" t="n"/>
      <c r="D3078" s="243" t="n"/>
      <c r="E3078" s="243" t="n"/>
      <c r="F3078" s="243" t="n"/>
      <c r="G3078" s="243" t="n"/>
      <c r="H3078" s="362" t="n"/>
      <c r="I3078" s="243" t="n"/>
      <c r="J3078" s="243" t="n"/>
      <c r="K3078" s="244" t="n"/>
      <c r="L3078" s="78" t="n"/>
    </row>
    <row r="3079" ht="22" customHeight="1" s="452">
      <c r="A3079" s="359" t="n"/>
      <c r="B3079" s="243" t="n"/>
      <c r="C3079" s="243" t="n"/>
      <c r="D3079" s="243" t="n"/>
      <c r="E3079" s="243" t="n"/>
      <c r="F3079" s="243" t="n"/>
      <c r="G3079" s="243" t="n"/>
      <c r="H3079" s="362" t="n"/>
      <c r="I3079" s="243" t="n"/>
      <c r="J3079" s="243" t="n"/>
      <c r="K3079" s="244" t="n"/>
      <c r="L3079" s="78" t="n"/>
    </row>
    <row r="3080" ht="22" customHeight="1" s="452">
      <c r="A3080" s="359" t="n"/>
      <c r="B3080" s="243" t="n"/>
      <c r="C3080" s="243" t="n"/>
      <c r="D3080" s="243" t="n"/>
      <c r="E3080" s="243" t="n"/>
      <c r="F3080" s="243" t="n"/>
      <c r="G3080" s="243" t="n"/>
      <c r="H3080" s="362" t="n"/>
      <c r="I3080" s="243" t="n"/>
      <c r="J3080" s="243" t="n"/>
      <c r="K3080" s="244" t="n"/>
      <c r="L3080" s="78" t="n"/>
    </row>
    <row r="3081" ht="22" customHeight="1" s="452">
      <c r="A3081" s="359" t="n"/>
      <c r="B3081" s="243" t="n"/>
      <c r="C3081" s="243" t="n"/>
      <c r="D3081" s="243" t="n"/>
      <c r="E3081" s="243" t="n"/>
      <c r="F3081" s="243" t="n"/>
      <c r="G3081" s="243" t="n"/>
      <c r="H3081" s="362" t="n"/>
      <c r="I3081" s="243" t="n"/>
      <c r="J3081" s="243" t="n"/>
      <c r="K3081" s="244" t="n"/>
      <c r="L3081" s="78" t="n"/>
    </row>
    <row r="3082" ht="22" customHeight="1" s="452">
      <c r="A3082" s="359" t="n"/>
      <c r="B3082" s="243" t="n"/>
      <c r="C3082" s="243" t="n"/>
      <c r="D3082" s="243" t="n"/>
      <c r="E3082" s="243" t="n"/>
      <c r="F3082" s="243" t="n"/>
      <c r="G3082" s="243" t="n"/>
      <c r="H3082" s="362" t="n"/>
      <c r="I3082" s="243" t="n"/>
      <c r="J3082" s="243" t="n"/>
      <c r="K3082" s="244" t="n"/>
      <c r="L3082" s="78" t="n"/>
    </row>
    <row r="3083" ht="22" customHeight="1" s="452">
      <c r="A3083" s="359" t="n"/>
      <c r="B3083" s="243" t="n"/>
      <c r="C3083" s="243" t="n"/>
      <c r="D3083" s="243" t="n"/>
      <c r="E3083" s="243" t="n"/>
      <c r="F3083" s="243" t="n"/>
      <c r="G3083" s="243" t="n"/>
      <c r="H3083" s="362" t="n"/>
      <c r="I3083" s="243" t="n"/>
      <c r="J3083" s="243" t="n"/>
      <c r="K3083" s="244" t="n"/>
      <c r="L3083" s="78" t="n"/>
    </row>
    <row r="3084" ht="22" customHeight="1" s="452">
      <c r="A3084" s="359" t="n"/>
      <c r="B3084" s="243" t="n"/>
      <c r="C3084" s="243" t="n"/>
      <c r="D3084" s="243" t="n"/>
      <c r="E3084" s="243" t="n"/>
      <c r="F3084" s="243" t="n"/>
      <c r="G3084" s="243" t="n"/>
      <c r="H3084" s="362" t="n"/>
      <c r="I3084" s="243" t="n"/>
      <c r="J3084" s="243" t="n"/>
      <c r="K3084" s="244" t="n"/>
      <c r="L3084" s="78" t="n"/>
    </row>
    <row r="3085" ht="22" customHeight="1" s="452">
      <c r="A3085" s="359" t="n"/>
      <c r="B3085" s="243" t="n"/>
      <c r="C3085" s="243" t="n"/>
      <c r="D3085" s="243" t="n"/>
      <c r="E3085" s="243" t="n"/>
      <c r="F3085" s="243" t="n"/>
      <c r="G3085" s="243" t="n"/>
      <c r="H3085" s="362" t="n"/>
      <c r="I3085" s="243" t="n"/>
      <c r="J3085" s="243" t="n"/>
      <c r="K3085" s="244" t="n"/>
      <c r="L3085" s="78" t="n"/>
    </row>
    <row r="3086" ht="22" customHeight="1" s="452">
      <c r="A3086" s="359" t="n"/>
      <c r="B3086" s="243" t="n"/>
      <c r="C3086" s="243" t="n"/>
      <c r="D3086" s="243" t="n"/>
      <c r="E3086" s="243" t="n"/>
      <c r="F3086" s="243" t="n"/>
      <c r="G3086" s="243" t="n"/>
      <c r="H3086" s="362" t="n"/>
      <c r="I3086" s="243" t="n"/>
      <c r="J3086" s="243" t="n"/>
      <c r="K3086" s="244" t="n"/>
      <c r="L3086" s="78" t="n"/>
    </row>
    <row r="3087" ht="22" customHeight="1" s="452">
      <c r="A3087" s="359" t="n"/>
      <c r="B3087" s="243" t="n"/>
      <c r="C3087" s="243" t="n"/>
      <c r="D3087" s="243" t="n"/>
      <c r="E3087" s="243" t="n"/>
      <c r="F3087" s="243" t="n"/>
      <c r="G3087" s="243" t="n"/>
      <c r="H3087" s="362" t="n"/>
      <c r="I3087" s="243" t="n"/>
      <c r="J3087" s="243" t="n"/>
      <c r="K3087" s="244" t="n"/>
      <c r="L3087" s="78" t="n"/>
    </row>
    <row r="3088" ht="22" customHeight="1" s="452">
      <c r="A3088" s="359" t="n"/>
      <c r="B3088" s="243" t="n"/>
      <c r="C3088" s="243" t="n"/>
      <c r="D3088" s="243" t="n"/>
      <c r="E3088" s="243" t="n"/>
      <c r="F3088" s="243" t="n"/>
      <c r="G3088" s="243" t="n"/>
      <c r="H3088" s="362" t="n"/>
      <c r="I3088" s="243" t="n"/>
      <c r="J3088" s="243" t="n"/>
      <c r="K3088" s="244" t="n"/>
      <c r="L3088" s="78" t="n"/>
    </row>
    <row r="3089" ht="22" customHeight="1" s="452">
      <c r="A3089" s="359" t="n"/>
      <c r="B3089" s="243" t="n"/>
      <c r="C3089" s="243" t="n"/>
      <c r="D3089" s="243" t="n"/>
      <c r="E3089" s="243" t="n"/>
      <c r="F3089" s="243" t="n"/>
      <c r="G3089" s="243" t="n"/>
      <c r="H3089" s="362" t="n"/>
      <c r="I3089" s="243" t="n"/>
      <c r="J3089" s="243" t="n"/>
      <c r="K3089" s="244" t="n"/>
      <c r="L3089" s="78" t="n"/>
    </row>
    <row r="3090" ht="22" customHeight="1" s="452">
      <c r="A3090" s="359" t="n"/>
      <c r="B3090" s="243" t="n"/>
      <c r="C3090" s="243" t="n"/>
      <c r="D3090" s="243" t="n"/>
      <c r="E3090" s="243" t="n"/>
      <c r="F3090" s="243" t="n"/>
      <c r="G3090" s="243" t="n"/>
      <c r="H3090" s="362" t="n"/>
      <c r="I3090" s="243" t="n"/>
      <c r="J3090" s="243" t="n"/>
      <c r="K3090" s="244" t="n"/>
      <c r="L3090" s="78" t="n"/>
    </row>
    <row r="3091" ht="22" customHeight="1" s="452">
      <c r="A3091" s="359" t="n"/>
      <c r="B3091" s="243" t="n"/>
      <c r="C3091" s="243" t="n"/>
      <c r="D3091" s="243" t="n"/>
      <c r="E3091" s="243" t="n"/>
      <c r="F3091" s="243" t="n"/>
      <c r="G3091" s="243" t="n"/>
      <c r="H3091" s="362" t="n"/>
      <c r="I3091" s="243" t="n"/>
      <c r="J3091" s="243" t="n"/>
      <c r="K3091" s="244" t="n"/>
      <c r="L3091" s="78" t="n"/>
    </row>
    <row r="3092" ht="22" customHeight="1" s="452">
      <c r="A3092" s="359" t="n"/>
      <c r="B3092" s="243" t="n"/>
      <c r="C3092" s="243" t="n"/>
      <c r="D3092" s="243" t="n"/>
      <c r="E3092" s="243" t="n"/>
      <c r="F3092" s="243" t="n"/>
      <c r="G3092" s="243" t="n"/>
      <c r="H3092" s="362" t="n"/>
      <c r="I3092" s="243" t="n"/>
      <c r="J3092" s="243" t="n"/>
      <c r="K3092" s="244" t="n"/>
      <c r="L3092" s="78" t="n"/>
    </row>
    <row r="3093" ht="22" customHeight="1" s="452">
      <c r="A3093" s="359" t="n"/>
      <c r="B3093" s="243" t="n"/>
      <c r="C3093" s="243" t="n"/>
      <c r="D3093" s="243" t="n"/>
      <c r="E3093" s="243" t="n"/>
      <c r="F3093" s="243" t="n"/>
      <c r="G3093" s="243" t="n"/>
      <c r="H3093" s="362" t="n"/>
      <c r="I3093" s="243" t="n"/>
      <c r="J3093" s="243" t="n"/>
      <c r="K3093" s="244" t="n"/>
      <c r="L3093" s="78" t="n"/>
    </row>
    <row r="3094" ht="22" customHeight="1" s="452">
      <c r="A3094" s="359" t="n"/>
      <c r="B3094" s="243" t="n"/>
      <c r="C3094" s="243" t="n"/>
      <c r="D3094" s="243" t="n"/>
      <c r="E3094" s="243" t="n"/>
      <c r="F3094" s="243" t="n"/>
      <c r="G3094" s="243" t="n"/>
      <c r="H3094" s="362" t="n"/>
      <c r="I3094" s="243" t="n"/>
      <c r="J3094" s="243" t="n"/>
      <c r="K3094" s="244" t="n"/>
      <c r="L3094" s="78" t="n"/>
    </row>
    <row r="3095" ht="22" customHeight="1" s="452">
      <c r="A3095" s="359" t="n"/>
      <c r="B3095" s="243" t="n"/>
      <c r="C3095" s="243" t="n"/>
      <c r="D3095" s="243" t="n"/>
      <c r="E3095" s="243" t="n"/>
      <c r="F3095" s="243" t="n"/>
      <c r="G3095" s="243" t="n"/>
      <c r="H3095" s="362" t="n"/>
      <c r="I3095" s="243" t="n"/>
      <c r="J3095" s="243" t="n"/>
      <c r="K3095" s="244" t="n"/>
      <c r="L3095" s="78" t="n"/>
    </row>
    <row r="3096" ht="22" customHeight="1" s="452">
      <c r="A3096" s="359" t="n"/>
      <c r="B3096" s="243" t="n"/>
      <c r="C3096" s="243" t="n"/>
      <c r="D3096" s="243" t="n"/>
      <c r="E3096" s="243" t="n"/>
      <c r="F3096" s="243" t="n"/>
      <c r="G3096" s="243" t="n"/>
      <c r="H3096" s="362" t="n"/>
      <c r="I3096" s="243" t="n"/>
      <c r="J3096" s="243" t="n"/>
      <c r="K3096" s="244" t="n"/>
      <c r="L3096" s="78" t="n"/>
    </row>
    <row r="3097" ht="22" customHeight="1" s="452">
      <c r="A3097" s="359" t="n"/>
      <c r="B3097" s="243" t="n"/>
      <c r="C3097" s="243" t="n"/>
      <c r="D3097" s="243" t="n"/>
      <c r="E3097" s="243" t="n"/>
      <c r="F3097" s="243" t="n"/>
      <c r="G3097" s="243" t="n"/>
      <c r="H3097" s="362" t="n"/>
      <c r="I3097" s="243" t="n"/>
      <c r="J3097" s="243" t="n"/>
      <c r="K3097" s="244" t="n"/>
      <c r="L3097" s="78" t="n"/>
    </row>
    <row r="3098" ht="22" customHeight="1" s="452">
      <c r="A3098" s="359" t="n"/>
      <c r="B3098" s="243" t="n"/>
      <c r="C3098" s="243" t="n"/>
      <c r="D3098" s="243" t="n"/>
      <c r="E3098" s="243" t="n"/>
      <c r="F3098" s="243" t="n"/>
      <c r="G3098" s="243" t="n"/>
      <c r="H3098" s="362" t="n"/>
      <c r="I3098" s="243" t="n"/>
      <c r="J3098" s="243" t="n"/>
      <c r="K3098" s="244" t="n"/>
      <c r="L3098" s="78" t="n"/>
    </row>
    <row r="3099" ht="22" customHeight="1" s="452">
      <c r="A3099" s="359" t="n"/>
      <c r="B3099" s="243" t="n"/>
      <c r="C3099" s="243" t="n"/>
      <c r="D3099" s="243" t="n"/>
      <c r="E3099" s="243" t="n"/>
      <c r="F3099" s="243" t="n"/>
      <c r="G3099" s="243" t="n"/>
      <c r="H3099" s="362" t="n"/>
      <c r="I3099" s="243" t="n"/>
      <c r="J3099" s="243" t="n"/>
      <c r="K3099" s="244" t="n"/>
      <c r="L3099" s="78" t="n"/>
    </row>
    <row r="3100" ht="22" customHeight="1" s="452">
      <c r="A3100" s="359" t="n"/>
      <c r="B3100" s="243" t="n"/>
      <c r="C3100" s="243" t="n"/>
      <c r="D3100" s="243" t="n"/>
      <c r="E3100" s="243" t="n"/>
      <c r="F3100" s="243" t="n"/>
      <c r="G3100" s="243" t="n"/>
      <c r="H3100" s="362" t="n"/>
      <c r="I3100" s="243" t="n"/>
      <c r="J3100" s="243" t="n"/>
      <c r="K3100" s="244" t="n"/>
      <c r="L3100" s="78" t="n"/>
    </row>
    <row r="3101" ht="22" customHeight="1" s="452">
      <c r="A3101" s="359" t="n"/>
      <c r="B3101" s="243" t="n"/>
      <c r="C3101" s="243" t="n"/>
      <c r="D3101" s="243" t="n"/>
      <c r="E3101" s="243" t="n"/>
      <c r="F3101" s="243" t="n"/>
      <c r="G3101" s="243" t="n"/>
      <c r="H3101" s="362" t="n"/>
      <c r="I3101" s="243" t="n"/>
      <c r="J3101" s="243" t="n"/>
      <c r="K3101" s="244" t="n"/>
      <c r="L3101" s="78" t="n"/>
    </row>
    <row r="3102" ht="22" customHeight="1" s="452">
      <c r="A3102" s="359" t="n"/>
      <c r="B3102" s="243" t="n"/>
      <c r="C3102" s="243" t="n"/>
      <c r="D3102" s="243" t="n"/>
      <c r="E3102" s="243" t="n"/>
      <c r="F3102" s="243" t="n"/>
      <c r="G3102" s="243" t="n"/>
      <c r="H3102" s="362" t="n"/>
      <c r="I3102" s="243" t="n"/>
      <c r="J3102" s="243" t="n"/>
      <c r="K3102" s="244" t="n"/>
      <c r="L3102" s="78" t="n"/>
    </row>
    <row r="3103" ht="22" customHeight="1" s="452">
      <c r="A3103" s="359" t="n"/>
      <c r="B3103" s="243" t="n"/>
      <c r="C3103" s="243" t="n"/>
      <c r="D3103" s="243" t="n"/>
      <c r="E3103" s="243" t="n"/>
      <c r="F3103" s="243" t="n"/>
      <c r="G3103" s="243" t="n"/>
      <c r="H3103" s="362" t="n"/>
      <c r="I3103" s="243" t="n"/>
      <c r="J3103" s="243" t="n"/>
      <c r="K3103" s="244" t="n"/>
      <c r="L3103" s="78" t="n"/>
    </row>
    <row r="3104" ht="22" customHeight="1" s="452">
      <c r="A3104" s="359" t="n"/>
      <c r="B3104" s="243" t="n"/>
      <c r="C3104" s="243" t="n"/>
      <c r="D3104" s="243" t="n"/>
      <c r="E3104" s="243" t="n"/>
      <c r="F3104" s="243" t="n"/>
      <c r="G3104" s="243" t="n"/>
      <c r="H3104" s="362" t="n"/>
      <c r="I3104" s="243" t="n"/>
      <c r="J3104" s="243" t="n"/>
      <c r="K3104" s="244" t="n"/>
      <c r="L3104" s="78" t="n"/>
    </row>
    <row r="3105" ht="22" customHeight="1" s="452">
      <c r="A3105" s="359" t="n"/>
      <c r="B3105" s="243" t="n"/>
      <c r="C3105" s="243" t="n"/>
      <c r="D3105" s="243" t="n"/>
      <c r="E3105" s="243" t="n"/>
      <c r="F3105" s="243" t="n"/>
      <c r="G3105" s="243" t="n"/>
      <c r="H3105" s="362" t="n"/>
      <c r="I3105" s="243" t="n"/>
      <c r="J3105" s="243" t="n"/>
      <c r="K3105" s="244" t="n"/>
      <c r="L3105" s="78" t="n"/>
    </row>
    <row r="3106" ht="22" customHeight="1" s="452">
      <c r="A3106" s="359" t="n"/>
      <c r="B3106" s="243" t="n"/>
      <c r="C3106" s="243" t="n"/>
      <c r="D3106" s="243" t="n"/>
      <c r="E3106" s="243" t="n"/>
      <c r="F3106" s="243" t="n"/>
      <c r="G3106" s="243" t="n"/>
      <c r="H3106" s="362" t="n"/>
      <c r="I3106" s="243" t="n"/>
      <c r="J3106" s="243" t="n"/>
      <c r="K3106" s="244" t="n"/>
      <c r="L3106" s="78" t="n"/>
    </row>
    <row r="3107" ht="22" customHeight="1" s="452">
      <c r="A3107" s="359" t="n"/>
      <c r="B3107" s="243" t="n"/>
      <c r="C3107" s="243" t="n"/>
      <c r="D3107" s="243" t="n"/>
      <c r="E3107" s="243" t="n"/>
      <c r="F3107" s="243" t="n"/>
      <c r="G3107" s="243" t="n"/>
      <c r="H3107" s="362" t="n"/>
      <c r="I3107" s="243" t="n"/>
      <c r="J3107" s="243" t="n"/>
      <c r="K3107" s="244" t="n"/>
      <c r="L3107" s="78" t="n"/>
    </row>
    <row r="3108" ht="22" customHeight="1" s="452">
      <c r="A3108" s="359" t="n"/>
      <c r="B3108" s="243" t="n"/>
      <c r="C3108" s="243" t="n"/>
      <c r="D3108" s="243" t="n"/>
      <c r="E3108" s="243" t="n"/>
      <c r="F3108" s="243" t="n"/>
      <c r="G3108" s="243" t="n"/>
      <c r="H3108" s="362" t="n"/>
      <c r="I3108" s="243" t="n"/>
      <c r="J3108" s="243" t="n"/>
      <c r="K3108" s="244" t="n"/>
      <c r="L3108" s="78" t="n"/>
    </row>
    <row r="3109" ht="22" customHeight="1" s="452">
      <c r="A3109" s="359" t="n"/>
      <c r="B3109" s="243" t="n"/>
      <c r="C3109" s="243" t="n"/>
      <c r="D3109" s="243" t="n"/>
      <c r="E3109" s="243" t="n"/>
      <c r="F3109" s="243" t="n"/>
      <c r="G3109" s="243" t="n"/>
      <c r="H3109" s="362" t="n"/>
      <c r="I3109" s="243" t="n"/>
      <c r="J3109" s="243" t="n"/>
      <c r="K3109" s="244" t="n"/>
      <c r="L3109" s="78" t="n"/>
    </row>
    <row r="3110" ht="22" customHeight="1" s="452">
      <c r="A3110" s="359" t="n"/>
      <c r="B3110" s="243" t="n"/>
      <c r="C3110" s="243" t="n"/>
      <c r="D3110" s="243" t="n"/>
      <c r="E3110" s="243" t="n"/>
      <c r="F3110" s="243" t="n"/>
      <c r="G3110" s="243" t="n"/>
      <c r="H3110" s="362" t="n"/>
      <c r="I3110" s="243" t="n"/>
      <c r="J3110" s="243" t="n"/>
      <c r="K3110" s="244" t="n"/>
      <c r="L3110" s="78" t="n"/>
    </row>
    <row r="3111" ht="22" customHeight="1" s="452">
      <c r="A3111" s="359" t="n"/>
      <c r="B3111" s="243" t="n"/>
      <c r="C3111" s="243" t="n"/>
      <c r="D3111" s="243" t="n"/>
      <c r="E3111" s="243" t="n"/>
      <c r="F3111" s="243" t="n"/>
      <c r="G3111" s="243" t="n"/>
      <c r="H3111" s="362" t="n"/>
      <c r="I3111" s="243" t="n"/>
      <c r="J3111" s="243" t="n"/>
      <c r="K3111" s="244" t="n"/>
      <c r="L3111" s="78" t="n"/>
    </row>
    <row r="3112" ht="22" customHeight="1" s="452">
      <c r="A3112" s="359" t="n"/>
      <c r="B3112" s="243" t="n"/>
      <c r="C3112" s="243" t="n"/>
      <c r="D3112" s="243" t="n"/>
      <c r="E3112" s="243" t="n"/>
      <c r="F3112" s="243" t="n"/>
      <c r="G3112" s="243" t="n"/>
      <c r="H3112" s="362" t="n"/>
      <c r="I3112" s="243" t="n"/>
      <c r="J3112" s="243" t="n"/>
      <c r="K3112" s="244" t="n"/>
      <c r="L3112" s="78" t="n"/>
    </row>
    <row r="3113" ht="22" customHeight="1" s="452">
      <c r="A3113" s="359" t="n"/>
      <c r="B3113" s="243" t="n"/>
      <c r="C3113" s="243" t="n"/>
      <c r="D3113" s="243" t="n"/>
      <c r="E3113" s="243" t="n"/>
      <c r="F3113" s="243" t="n"/>
      <c r="G3113" s="243" t="n"/>
      <c r="H3113" s="362" t="n"/>
      <c r="I3113" s="243" t="n"/>
      <c r="J3113" s="243" t="n"/>
      <c r="K3113" s="244" t="n"/>
      <c r="L3113" s="78" t="n"/>
    </row>
    <row r="3114" ht="22" customHeight="1" s="452">
      <c r="A3114" s="359" t="n"/>
      <c r="B3114" s="243" t="n"/>
      <c r="C3114" s="243" t="n"/>
      <c r="D3114" s="243" t="n"/>
      <c r="E3114" s="243" t="n"/>
      <c r="F3114" s="243" t="n"/>
      <c r="G3114" s="243" t="n"/>
      <c r="H3114" s="362" t="n"/>
      <c r="I3114" s="243" t="n"/>
      <c r="J3114" s="243" t="n"/>
      <c r="K3114" s="244" t="n"/>
      <c r="L3114" s="78" t="n"/>
    </row>
    <row r="3115" ht="22" customHeight="1" s="452">
      <c r="A3115" s="359" t="n"/>
      <c r="B3115" s="243" t="n"/>
      <c r="C3115" s="243" t="n"/>
      <c r="D3115" s="243" t="n"/>
      <c r="E3115" s="243" t="n"/>
      <c r="F3115" s="243" t="n"/>
      <c r="G3115" s="243" t="n"/>
      <c r="H3115" s="362" t="n"/>
      <c r="I3115" s="243" t="n"/>
      <c r="J3115" s="243" t="n"/>
      <c r="K3115" s="244" t="n"/>
      <c r="L3115" s="78" t="n"/>
    </row>
    <row r="3116" ht="22" customHeight="1" s="452">
      <c r="A3116" s="359" t="n"/>
      <c r="B3116" s="243" t="n"/>
      <c r="C3116" s="243" t="n"/>
      <c r="D3116" s="243" t="n"/>
      <c r="E3116" s="243" t="n"/>
      <c r="F3116" s="243" t="n"/>
      <c r="G3116" s="243" t="n"/>
      <c r="H3116" s="362" t="n"/>
      <c r="I3116" s="243" t="n"/>
      <c r="J3116" s="243" t="n"/>
      <c r="K3116" s="244" t="n"/>
      <c r="L3116" s="78" t="n"/>
    </row>
    <row r="3117" ht="22" customHeight="1" s="452">
      <c r="A3117" s="359" t="n"/>
      <c r="B3117" s="243" t="n"/>
      <c r="C3117" s="243" t="n"/>
      <c r="D3117" s="243" t="n"/>
      <c r="E3117" s="243" t="n"/>
      <c r="F3117" s="243" t="n"/>
      <c r="G3117" s="243" t="n"/>
      <c r="H3117" s="362" t="n"/>
      <c r="I3117" s="243" t="n"/>
      <c r="J3117" s="243" t="n"/>
      <c r="K3117" s="244" t="n"/>
      <c r="L3117" s="78" t="n"/>
    </row>
    <row r="3118" ht="22" customHeight="1" s="452">
      <c r="A3118" s="359" t="n"/>
      <c r="B3118" s="243" t="n"/>
      <c r="C3118" s="243" t="n"/>
      <c r="D3118" s="243" t="n"/>
      <c r="E3118" s="243" t="n"/>
      <c r="F3118" s="243" t="n"/>
      <c r="G3118" s="243" t="n"/>
      <c r="H3118" s="362" t="n"/>
      <c r="I3118" s="243" t="n"/>
      <c r="J3118" s="243" t="n"/>
      <c r="K3118" s="244" t="n"/>
      <c r="L3118" s="78" t="n"/>
    </row>
    <row r="3119" ht="22" customHeight="1" s="452">
      <c r="A3119" s="359" t="n"/>
      <c r="B3119" s="243" t="n"/>
      <c r="C3119" s="243" t="n"/>
      <c r="D3119" s="243" t="n"/>
      <c r="E3119" s="243" t="n"/>
      <c r="F3119" s="243" t="n"/>
      <c r="G3119" s="243" t="n"/>
      <c r="H3119" s="362" t="n"/>
      <c r="I3119" s="243" t="n"/>
      <c r="J3119" s="243" t="n"/>
      <c r="K3119" s="244" t="n"/>
      <c r="L3119" s="78" t="n"/>
    </row>
    <row r="3120" ht="22" customHeight="1" s="452">
      <c r="A3120" s="359" t="n"/>
      <c r="B3120" s="243" t="n"/>
      <c r="C3120" s="243" t="n"/>
      <c r="D3120" s="243" t="n"/>
      <c r="E3120" s="243" t="n"/>
      <c r="F3120" s="243" t="n"/>
      <c r="G3120" s="243" t="n"/>
      <c r="H3120" s="362" t="n"/>
      <c r="I3120" s="243" t="n"/>
      <c r="J3120" s="243" t="n"/>
      <c r="K3120" s="244" t="n"/>
      <c r="L3120" s="78" t="n"/>
    </row>
    <row r="3121" ht="22" customHeight="1" s="452">
      <c r="A3121" s="359" t="n"/>
      <c r="B3121" s="243" t="n"/>
      <c r="C3121" s="243" t="n"/>
      <c r="D3121" s="243" t="n"/>
      <c r="E3121" s="243" t="n"/>
      <c r="F3121" s="243" t="n"/>
      <c r="G3121" s="243" t="n"/>
      <c r="H3121" s="362" t="n"/>
      <c r="I3121" s="243" t="n"/>
      <c r="J3121" s="243" t="n"/>
      <c r="K3121" s="244" t="n"/>
      <c r="L3121" s="78" t="n"/>
    </row>
    <row r="3122" ht="22" customHeight="1" s="452">
      <c r="A3122" s="359" t="n"/>
      <c r="B3122" s="243" t="n"/>
      <c r="C3122" s="243" t="n"/>
      <c r="D3122" s="243" t="n"/>
      <c r="E3122" s="243" t="n"/>
      <c r="F3122" s="243" t="n"/>
      <c r="G3122" s="243" t="n"/>
      <c r="H3122" s="362" t="n"/>
      <c r="I3122" s="243" t="n"/>
      <c r="J3122" s="243" t="n"/>
      <c r="K3122" s="244" t="n"/>
      <c r="L3122" s="78" t="n"/>
    </row>
    <row r="3123" ht="22" customHeight="1" s="452">
      <c r="A3123" s="359" t="n"/>
      <c r="B3123" s="243" t="n"/>
      <c r="C3123" s="243" t="n"/>
      <c r="D3123" s="243" t="n"/>
      <c r="E3123" s="243" t="n"/>
      <c r="F3123" s="243" t="n"/>
      <c r="G3123" s="243" t="n"/>
      <c r="H3123" s="362" t="n"/>
      <c r="I3123" s="243" t="n"/>
      <c r="J3123" s="243" t="n"/>
      <c r="K3123" s="244" t="n"/>
      <c r="L3123" s="78" t="n"/>
    </row>
    <row r="3124" ht="22" customHeight="1" s="452">
      <c r="A3124" s="359" t="n"/>
      <c r="B3124" s="243" t="n"/>
      <c r="C3124" s="243" t="n"/>
      <c r="D3124" s="243" t="n"/>
      <c r="E3124" s="243" t="n"/>
      <c r="F3124" s="243" t="n"/>
      <c r="G3124" s="243" t="n"/>
      <c r="H3124" s="362" t="n"/>
      <c r="I3124" s="243" t="n"/>
      <c r="J3124" s="243" t="n"/>
      <c r="K3124" s="244" t="n"/>
      <c r="L3124" s="78" t="n"/>
    </row>
    <row r="3125" ht="22" customHeight="1" s="452">
      <c r="A3125" s="359" t="n"/>
      <c r="B3125" s="243" t="n"/>
      <c r="C3125" s="243" t="n"/>
      <c r="D3125" s="243" t="n"/>
      <c r="E3125" s="243" t="n"/>
      <c r="F3125" s="243" t="n"/>
      <c r="G3125" s="243" t="n"/>
      <c r="H3125" s="362" t="n"/>
      <c r="I3125" s="243" t="n"/>
      <c r="J3125" s="243" t="n"/>
      <c r="K3125" s="244" t="n"/>
      <c r="L3125" s="78" t="n"/>
    </row>
    <row r="3126" ht="22" customHeight="1" s="452">
      <c r="A3126" s="359" t="n"/>
      <c r="B3126" s="243" t="n"/>
      <c r="C3126" s="243" t="n"/>
      <c r="D3126" s="243" t="n"/>
      <c r="E3126" s="243" t="n"/>
      <c r="F3126" s="243" t="n"/>
      <c r="G3126" s="243" t="n"/>
      <c r="H3126" s="362" t="n"/>
      <c r="I3126" s="243" t="n"/>
      <c r="J3126" s="243" t="n"/>
      <c r="K3126" s="244" t="n"/>
      <c r="L3126" s="78" t="n"/>
    </row>
    <row r="3127" ht="22" customHeight="1" s="452">
      <c r="A3127" s="359" t="n"/>
      <c r="B3127" s="243" t="n"/>
      <c r="C3127" s="243" t="n"/>
      <c r="D3127" s="243" t="n"/>
      <c r="E3127" s="243" t="n"/>
      <c r="F3127" s="243" t="n"/>
      <c r="G3127" s="243" t="n"/>
      <c r="H3127" s="362" t="n"/>
      <c r="I3127" s="243" t="n"/>
      <c r="J3127" s="243" t="n"/>
      <c r="K3127" s="244" t="n"/>
      <c r="L3127" s="78" t="n"/>
    </row>
    <row r="3128" ht="22" customHeight="1" s="452">
      <c r="A3128" s="359" t="n"/>
      <c r="B3128" s="243" t="n"/>
      <c r="C3128" s="243" t="n"/>
      <c r="D3128" s="243" t="n"/>
      <c r="E3128" s="243" t="n"/>
      <c r="F3128" s="243" t="n"/>
      <c r="G3128" s="243" t="n"/>
      <c r="H3128" s="362" t="n"/>
      <c r="I3128" s="243" t="n"/>
      <c r="J3128" s="243" t="n"/>
      <c r="K3128" s="244" t="n"/>
      <c r="L3128" s="78" t="n"/>
    </row>
    <row r="3129" ht="22" customHeight="1" s="452">
      <c r="A3129" s="359" t="n"/>
      <c r="B3129" s="243" t="n"/>
      <c r="C3129" s="243" t="n"/>
      <c r="D3129" s="243" t="n"/>
      <c r="E3129" s="243" t="n"/>
      <c r="F3129" s="243" t="n"/>
      <c r="G3129" s="243" t="n"/>
      <c r="H3129" s="362" t="n"/>
      <c r="I3129" s="243" t="n"/>
      <c r="J3129" s="243" t="n"/>
      <c r="K3129" s="244" t="n"/>
      <c r="L3129" s="78" t="n"/>
    </row>
    <row r="3130" ht="22" customHeight="1" s="452">
      <c r="A3130" s="359" t="n"/>
      <c r="B3130" s="243" t="n"/>
      <c r="C3130" s="243" t="n"/>
      <c r="D3130" s="243" t="n"/>
      <c r="E3130" s="243" t="n"/>
      <c r="F3130" s="243" t="n"/>
      <c r="G3130" s="243" t="n"/>
      <c r="H3130" s="362" t="n"/>
      <c r="I3130" s="243" t="n"/>
      <c r="J3130" s="243" t="n"/>
      <c r="K3130" s="244" t="n"/>
      <c r="L3130" s="78" t="n"/>
    </row>
    <row r="3131" ht="22" customHeight="1" s="452">
      <c r="A3131" s="359" t="n"/>
      <c r="B3131" s="243" t="n"/>
      <c r="C3131" s="243" t="n"/>
      <c r="D3131" s="243" t="n"/>
      <c r="E3131" s="243" t="n"/>
      <c r="F3131" s="243" t="n"/>
      <c r="G3131" s="243" t="n"/>
      <c r="H3131" s="362" t="n"/>
      <c r="I3131" s="243" t="n"/>
      <c r="J3131" s="243" t="n"/>
      <c r="K3131" s="244" t="n"/>
      <c r="L3131" s="78" t="n"/>
    </row>
    <row r="3132" ht="22" customHeight="1" s="452">
      <c r="A3132" s="359" t="n"/>
      <c r="B3132" s="243" t="n"/>
      <c r="C3132" s="243" t="n"/>
      <c r="D3132" s="243" t="n"/>
      <c r="E3132" s="243" t="n"/>
      <c r="F3132" s="243" t="n"/>
      <c r="G3132" s="243" t="n"/>
      <c r="H3132" s="362" t="n"/>
      <c r="I3132" s="243" t="n"/>
      <c r="J3132" s="243" t="n"/>
      <c r="K3132" s="244" t="n"/>
      <c r="L3132" s="78" t="n"/>
    </row>
    <row r="3133" ht="22" customHeight="1" s="452">
      <c r="A3133" s="359" t="n"/>
      <c r="B3133" s="243" t="n"/>
      <c r="C3133" s="243" t="n"/>
      <c r="D3133" s="243" t="n"/>
      <c r="E3133" s="243" t="n"/>
      <c r="F3133" s="243" t="n"/>
      <c r="G3133" s="243" t="n"/>
      <c r="H3133" s="362" t="n"/>
      <c r="I3133" s="243" t="n"/>
      <c r="J3133" s="243" t="n"/>
      <c r="K3133" s="244" t="n"/>
      <c r="L3133" s="78" t="n"/>
    </row>
    <row r="3134" ht="22" customHeight="1" s="452">
      <c r="A3134" s="359" t="n"/>
      <c r="B3134" s="243" t="n"/>
      <c r="C3134" s="243" t="n"/>
      <c r="D3134" s="243" t="n"/>
      <c r="E3134" s="243" t="n"/>
      <c r="F3134" s="243" t="n"/>
      <c r="G3134" s="243" t="n"/>
      <c r="H3134" s="362" t="n"/>
      <c r="I3134" s="243" t="n"/>
      <c r="J3134" s="243" t="n"/>
      <c r="K3134" s="244" t="n"/>
      <c r="L3134" s="78" t="n"/>
    </row>
    <row r="3135" ht="22" customHeight="1" s="452">
      <c r="A3135" s="359" t="n"/>
      <c r="B3135" s="243" t="n"/>
      <c r="C3135" s="243" t="n"/>
      <c r="D3135" s="243" t="n"/>
      <c r="E3135" s="243" t="n"/>
      <c r="F3135" s="243" t="n"/>
      <c r="G3135" s="243" t="n"/>
      <c r="H3135" s="362" t="n"/>
      <c r="I3135" s="243" t="n"/>
      <c r="J3135" s="243" t="n"/>
      <c r="K3135" s="244" t="n"/>
      <c r="L3135" s="78" t="n"/>
    </row>
    <row r="3136" ht="22" customHeight="1" s="452">
      <c r="A3136" s="359" t="n"/>
      <c r="B3136" s="243" t="n"/>
      <c r="C3136" s="243" t="n"/>
      <c r="D3136" s="243" t="n"/>
      <c r="E3136" s="243" t="n"/>
      <c r="F3136" s="243" t="n"/>
      <c r="G3136" s="243" t="n"/>
      <c r="H3136" s="362" t="n"/>
      <c r="I3136" s="243" t="n"/>
      <c r="J3136" s="243" t="n"/>
      <c r="K3136" s="244" t="n"/>
      <c r="L3136" s="78" t="n"/>
    </row>
    <row r="3137" ht="22" customHeight="1" s="452">
      <c r="A3137" s="359" t="n"/>
      <c r="B3137" s="243" t="n"/>
      <c r="C3137" s="243" t="n"/>
      <c r="D3137" s="243" t="n"/>
      <c r="E3137" s="243" t="n"/>
      <c r="F3137" s="243" t="n"/>
      <c r="G3137" s="243" t="n"/>
      <c r="H3137" s="362" t="n"/>
      <c r="I3137" s="243" t="n"/>
      <c r="J3137" s="243" t="n"/>
      <c r="K3137" s="244" t="n"/>
      <c r="L3137" s="78" t="n"/>
    </row>
    <row r="3138" ht="22" customHeight="1" s="452">
      <c r="A3138" s="359" t="n"/>
      <c r="B3138" s="243" t="n"/>
      <c r="C3138" s="243" t="n"/>
      <c r="D3138" s="243" t="n"/>
      <c r="E3138" s="243" t="n"/>
      <c r="F3138" s="243" t="n"/>
      <c r="G3138" s="243" t="n"/>
      <c r="H3138" s="362" t="n"/>
      <c r="I3138" s="243" t="n"/>
      <c r="J3138" s="243" t="n"/>
      <c r="K3138" s="244" t="n"/>
      <c r="L3138" s="78" t="n"/>
    </row>
    <row r="3139" ht="22" customHeight="1" s="452">
      <c r="A3139" s="359" t="n"/>
      <c r="B3139" s="243" t="n"/>
      <c r="C3139" s="243" t="n"/>
      <c r="D3139" s="243" t="n"/>
      <c r="E3139" s="243" t="n"/>
      <c r="F3139" s="243" t="n"/>
      <c r="G3139" s="243" t="n"/>
      <c r="H3139" s="362" t="n"/>
      <c r="I3139" s="243" t="n"/>
      <c r="J3139" s="243" t="n"/>
      <c r="K3139" s="244" t="n"/>
      <c r="L3139" s="78" t="n"/>
    </row>
    <row r="3140" ht="22" customHeight="1" s="452">
      <c r="A3140" s="359" t="n"/>
      <c r="B3140" s="243" t="n"/>
      <c r="C3140" s="243" t="n"/>
      <c r="D3140" s="243" t="n"/>
      <c r="E3140" s="243" t="n"/>
      <c r="F3140" s="243" t="n"/>
      <c r="G3140" s="243" t="n"/>
      <c r="H3140" s="362" t="n"/>
      <c r="I3140" s="243" t="n"/>
      <c r="J3140" s="243" t="n"/>
      <c r="K3140" s="244" t="n"/>
      <c r="L3140" s="78" t="n"/>
    </row>
    <row r="3141" ht="22" customHeight="1" s="452">
      <c r="A3141" s="359" t="n"/>
      <c r="B3141" s="243" t="n"/>
      <c r="C3141" s="243" t="n"/>
      <c r="D3141" s="243" t="n"/>
      <c r="E3141" s="243" t="n"/>
      <c r="F3141" s="243" t="n"/>
      <c r="G3141" s="243" t="n"/>
      <c r="H3141" s="362" t="n"/>
      <c r="I3141" s="243" t="n"/>
      <c r="J3141" s="243" t="n"/>
      <c r="K3141" s="244" t="n"/>
      <c r="L3141" s="78" t="n"/>
    </row>
    <row r="3142" ht="22" customHeight="1" s="452">
      <c r="A3142" s="359" t="n"/>
      <c r="B3142" s="243" t="n"/>
      <c r="C3142" s="243" t="n"/>
      <c r="D3142" s="243" t="n"/>
      <c r="E3142" s="243" t="n"/>
      <c r="F3142" s="243" t="n"/>
      <c r="G3142" s="243" t="n"/>
      <c r="H3142" s="362" t="n"/>
      <c r="I3142" s="243" t="n"/>
      <c r="J3142" s="243" t="n"/>
      <c r="K3142" s="244" t="n"/>
      <c r="L3142" s="78" t="n"/>
    </row>
    <row r="3143" ht="22" customHeight="1" s="452">
      <c r="A3143" s="359" t="n"/>
      <c r="B3143" s="243" t="n"/>
      <c r="C3143" s="243" t="n"/>
      <c r="D3143" s="243" t="n"/>
      <c r="E3143" s="243" t="n"/>
      <c r="F3143" s="243" t="n"/>
      <c r="G3143" s="243" t="n"/>
      <c r="H3143" s="362" t="n"/>
      <c r="I3143" s="243" t="n"/>
      <c r="J3143" s="243" t="n"/>
      <c r="K3143" s="244" t="n"/>
      <c r="L3143" s="78" t="n"/>
    </row>
    <row r="3144" ht="22" customHeight="1" s="452">
      <c r="A3144" s="359" t="n"/>
      <c r="B3144" s="243" t="n"/>
      <c r="C3144" s="243" t="n"/>
      <c r="D3144" s="243" t="n"/>
      <c r="E3144" s="243" t="n"/>
      <c r="F3144" s="243" t="n"/>
      <c r="G3144" s="243" t="n"/>
      <c r="H3144" s="362" t="n"/>
      <c r="I3144" s="243" t="n"/>
      <c r="J3144" s="243" t="n"/>
      <c r="K3144" s="244" t="n"/>
      <c r="L3144" s="78" t="n"/>
    </row>
    <row r="3145" ht="22" customHeight="1" s="452">
      <c r="A3145" s="359" t="n"/>
      <c r="B3145" s="243" t="n"/>
      <c r="C3145" s="243" t="n"/>
      <c r="D3145" s="243" t="n"/>
      <c r="E3145" s="243" t="n"/>
      <c r="F3145" s="243" t="n"/>
      <c r="G3145" s="243" t="n"/>
      <c r="H3145" s="362" t="n"/>
      <c r="I3145" s="243" t="n"/>
      <c r="J3145" s="243" t="n"/>
      <c r="K3145" s="244" t="n"/>
      <c r="L3145" s="78" t="n"/>
    </row>
    <row r="3146" ht="22" customHeight="1" s="452">
      <c r="A3146" s="359" t="n"/>
      <c r="B3146" s="243" t="n"/>
      <c r="C3146" s="243" t="n"/>
      <c r="D3146" s="243" t="n"/>
      <c r="E3146" s="243" t="n"/>
      <c r="F3146" s="243" t="n"/>
      <c r="G3146" s="243" t="n"/>
      <c r="H3146" s="362" t="n"/>
      <c r="I3146" s="243" t="n"/>
      <c r="J3146" s="243" t="n"/>
      <c r="K3146" s="244" t="n"/>
      <c r="L3146" s="78" t="n"/>
    </row>
    <row r="3147" ht="22" customHeight="1" s="452">
      <c r="A3147" s="359" t="n"/>
      <c r="B3147" s="243" t="n"/>
      <c r="C3147" s="243" t="n"/>
      <c r="D3147" s="243" t="n"/>
      <c r="E3147" s="243" t="n"/>
      <c r="F3147" s="243" t="n"/>
      <c r="G3147" s="243" t="n"/>
      <c r="H3147" s="362" t="n"/>
      <c r="I3147" s="243" t="n"/>
      <c r="J3147" s="243" t="n"/>
      <c r="K3147" s="244" t="n"/>
      <c r="L3147" s="78" t="n"/>
    </row>
    <row r="3148" ht="22" customHeight="1" s="452">
      <c r="A3148" s="359" t="n"/>
      <c r="B3148" s="243" t="n"/>
      <c r="C3148" s="243" t="n"/>
      <c r="D3148" s="243" t="n"/>
      <c r="E3148" s="243" t="n"/>
      <c r="F3148" s="243" t="n"/>
      <c r="G3148" s="243" t="n"/>
      <c r="H3148" s="362" t="n"/>
      <c r="I3148" s="243" t="n"/>
      <c r="J3148" s="243" t="n"/>
      <c r="K3148" s="244" t="n"/>
      <c r="L3148" s="78" t="n"/>
    </row>
    <row r="3149" ht="22" customHeight="1" s="452">
      <c r="A3149" s="359" t="n"/>
      <c r="B3149" s="243" t="n"/>
      <c r="C3149" s="243" t="n"/>
      <c r="D3149" s="243" t="n"/>
      <c r="E3149" s="243" t="n"/>
      <c r="F3149" s="243" t="n"/>
      <c r="G3149" s="243" t="n"/>
      <c r="H3149" s="362" t="n"/>
      <c r="I3149" s="243" t="n"/>
      <c r="J3149" s="243" t="n"/>
      <c r="K3149" s="244" t="n"/>
      <c r="L3149" s="78" t="n"/>
    </row>
    <row r="3150" ht="22" customHeight="1" s="452">
      <c r="A3150" s="359" t="n"/>
      <c r="B3150" s="243" t="n"/>
      <c r="C3150" s="243" t="n"/>
      <c r="D3150" s="243" t="n"/>
      <c r="E3150" s="243" t="n"/>
      <c r="F3150" s="243" t="n"/>
      <c r="G3150" s="243" t="n"/>
      <c r="H3150" s="362" t="n"/>
      <c r="I3150" s="243" t="n"/>
      <c r="J3150" s="243" t="n"/>
      <c r="K3150" s="244" t="n"/>
      <c r="L3150" s="78" t="n"/>
    </row>
    <row r="3151" ht="22" customHeight="1" s="452">
      <c r="A3151" s="359" t="n"/>
      <c r="B3151" s="243" t="n"/>
      <c r="C3151" s="243" t="n"/>
      <c r="D3151" s="243" t="n"/>
      <c r="E3151" s="243" t="n"/>
      <c r="F3151" s="243" t="n"/>
      <c r="G3151" s="243" t="n"/>
      <c r="H3151" s="362" t="n"/>
      <c r="I3151" s="243" t="n"/>
      <c r="J3151" s="243" t="n"/>
      <c r="K3151" s="244" t="n"/>
      <c r="L3151" s="78" t="n"/>
    </row>
    <row r="3152" ht="22" customHeight="1" s="452">
      <c r="A3152" s="359" t="n"/>
      <c r="B3152" s="243" t="n"/>
      <c r="C3152" s="243" t="n"/>
      <c r="D3152" s="243" t="n"/>
      <c r="E3152" s="243" t="n"/>
      <c r="F3152" s="243" t="n"/>
      <c r="G3152" s="243" t="n"/>
      <c r="H3152" s="362" t="n"/>
      <c r="I3152" s="243" t="n"/>
      <c r="J3152" s="243" t="n"/>
      <c r="K3152" s="244" t="n"/>
      <c r="L3152" s="78" t="n"/>
    </row>
    <row r="3153" ht="22" customHeight="1" s="452">
      <c r="A3153" s="359" t="n"/>
      <c r="B3153" s="243" t="n"/>
      <c r="C3153" s="243" t="n"/>
      <c r="D3153" s="243" t="n"/>
      <c r="E3153" s="243" t="n"/>
      <c r="F3153" s="243" t="n"/>
      <c r="G3153" s="243" t="n"/>
      <c r="H3153" s="362" t="n"/>
      <c r="I3153" s="243" t="n"/>
      <c r="J3153" s="243" t="n"/>
      <c r="K3153" s="244" t="n"/>
      <c r="L3153" s="78" t="n"/>
    </row>
    <row r="3154" ht="22" customHeight="1" s="452">
      <c r="A3154" s="359" t="n"/>
      <c r="B3154" s="243" t="n"/>
      <c r="C3154" s="243" t="n"/>
      <c r="D3154" s="243" t="n"/>
      <c r="E3154" s="243" t="n"/>
      <c r="F3154" s="243" t="n"/>
      <c r="G3154" s="243" t="n"/>
      <c r="H3154" s="362" t="n"/>
      <c r="I3154" s="243" t="n"/>
      <c r="J3154" s="243" t="n"/>
      <c r="K3154" s="244" t="n"/>
      <c r="L3154" s="78" t="n"/>
    </row>
    <row r="3155" ht="22" customHeight="1" s="452">
      <c r="A3155" s="359" t="n"/>
      <c r="B3155" s="243" t="n"/>
      <c r="C3155" s="243" t="n"/>
      <c r="D3155" s="243" t="n"/>
      <c r="E3155" s="243" t="n"/>
      <c r="F3155" s="243" t="n"/>
      <c r="G3155" s="243" t="n"/>
      <c r="H3155" s="362" t="n"/>
      <c r="I3155" s="243" t="n"/>
      <c r="J3155" s="243" t="n"/>
      <c r="K3155" s="244" t="n"/>
      <c r="L3155" s="78" t="n"/>
    </row>
    <row r="3156" ht="22" customHeight="1" s="452">
      <c r="A3156" s="359" t="n"/>
      <c r="B3156" s="243" t="n"/>
      <c r="C3156" s="243" t="n"/>
      <c r="D3156" s="243" t="n"/>
      <c r="E3156" s="243" t="n"/>
      <c r="F3156" s="243" t="n"/>
      <c r="G3156" s="243" t="n"/>
      <c r="H3156" s="362" t="n"/>
      <c r="I3156" s="243" t="n"/>
      <c r="J3156" s="243" t="n"/>
      <c r="K3156" s="244" t="n"/>
      <c r="L3156" s="78" t="n"/>
    </row>
    <row r="3157" ht="22" customHeight="1" s="452">
      <c r="A3157" s="359" t="n"/>
      <c r="B3157" s="243" t="n"/>
      <c r="C3157" s="243" t="n"/>
      <c r="D3157" s="243" t="n"/>
      <c r="E3157" s="243" t="n"/>
      <c r="F3157" s="243" t="n"/>
      <c r="G3157" s="243" t="n"/>
      <c r="H3157" s="362" t="n"/>
      <c r="I3157" s="243" t="n"/>
      <c r="J3157" s="243" t="n"/>
      <c r="K3157" s="244" t="n"/>
      <c r="L3157" s="78" t="n"/>
    </row>
    <row r="3158" ht="22" customHeight="1" s="452">
      <c r="A3158" s="359" t="n"/>
      <c r="B3158" s="243" t="n"/>
      <c r="C3158" s="243" t="n"/>
      <c r="D3158" s="243" t="n"/>
      <c r="E3158" s="243" t="n"/>
      <c r="F3158" s="243" t="n"/>
      <c r="G3158" s="243" t="n"/>
      <c r="H3158" s="362" t="n"/>
      <c r="I3158" s="243" t="n"/>
      <c r="J3158" s="243" t="n"/>
      <c r="K3158" s="244" t="n"/>
      <c r="L3158" s="78" t="n"/>
    </row>
    <row r="3159" ht="22" customHeight="1" s="452">
      <c r="A3159" s="359" t="n"/>
      <c r="B3159" s="243" t="n"/>
      <c r="C3159" s="243" t="n"/>
      <c r="D3159" s="243" t="n"/>
      <c r="E3159" s="243" t="n"/>
      <c r="F3159" s="243" t="n"/>
      <c r="G3159" s="243" t="n"/>
      <c r="H3159" s="362" t="n"/>
      <c r="I3159" s="243" t="n"/>
      <c r="J3159" s="243" t="n"/>
      <c r="K3159" s="244" t="n"/>
      <c r="L3159" s="78" t="n"/>
    </row>
    <row r="3160" ht="22" customHeight="1" s="452">
      <c r="A3160" s="359" t="n"/>
      <c r="B3160" s="243" t="n"/>
      <c r="C3160" s="243" t="n"/>
      <c r="D3160" s="243" t="n"/>
      <c r="E3160" s="243" t="n"/>
      <c r="F3160" s="243" t="n"/>
      <c r="G3160" s="243" t="n"/>
      <c r="H3160" s="362" t="n"/>
      <c r="I3160" s="243" t="n"/>
      <c r="J3160" s="243" t="n"/>
      <c r="K3160" s="244" t="n"/>
      <c r="L3160" s="78" t="n"/>
    </row>
    <row r="3161" ht="22" customHeight="1" s="452">
      <c r="A3161" s="359" t="n"/>
      <c r="B3161" s="243" t="n"/>
      <c r="C3161" s="243" t="n"/>
      <c r="D3161" s="243" t="n"/>
      <c r="E3161" s="243" t="n"/>
      <c r="F3161" s="243" t="n"/>
      <c r="G3161" s="243" t="n"/>
      <c r="H3161" s="362" t="n"/>
      <c r="I3161" s="243" t="n"/>
      <c r="J3161" s="243" t="n"/>
      <c r="K3161" s="244" t="n"/>
      <c r="L3161" s="78" t="n"/>
    </row>
    <row r="3162" ht="22" customHeight="1" s="452">
      <c r="A3162" s="359" t="n"/>
      <c r="B3162" s="243" t="n"/>
      <c r="C3162" s="243" t="n"/>
      <c r="D3162" s="243" t="n"/>
      <c r="E3162" s="243" t="n"/>
      <c r="F3162" s="243" t="n"/>
      <c r="G3162" s="243" t="n"/>
      <c r="H3162" s="362" t="n"/>
      <c r="I3162" s="243" t="n"/>
      <c r="J3162" s="243" t="n"/>
      <c r="K3162" s="244" t="n"/>
      <c r="L3162" s="78" t="n"/>
    </row>
    <row r="3163" ht="22" customHeight="1" s="452">
      <c r="A3163" s="359" t="n"/>
      <c r="B3163" s="243" t="n"/>
      <c r="C3163" s="243" t="n"/>
      <c r="D3163" s="243" t="n"/>
      <c r="E3163" s="243" t="n"/>
      <c r="F3163" s="243" t="n"/>
      <c r="G3163" s="243" t="n"/>
      <c r="H3163" s="362" t="n"/>
      <c r="I3163" s="243" t="n"/>
      <c r="J3163" s="243" t="n"/>
      <c r="K3163" s="244" t="n"/>
      <c r="L3163" s="78" t="n"/>
    </row>
    <row r="3164" ht="22" customHeight="1" s="452">
      <c r="A3164" s="359" t="n"/>
      <c r="B3164" s="243" t="n"/>
      <c r="C3164" s="243" t="n"/>
      <c r="D3164" s="243" t="n"/>
      <c r="E3164" s="243" t="n"/>
      <c r="F3164" s="243" t="n"/>
      <c r="G3164" s="243" t="n"/>
      <c r="H3164" s="362" t="n"/>
      <c r="I3164" s="243" t="n"/>
      <c r="J3164" s="243" t="n"/>
      <c r="K3164" s="244" t="n"/>
      <c r="L3164" s="78" t="n"/>
    </row>
    <row r="3165" ht="22" customHeight="1" s="452">
      <c r="A3165" s="359" t="n"/>
      <c r="B3165" s="243" t="n"/>
      <c r="C3165" s="243" t="n"/>
      <c r="D3165" s="243" t="n"/>
      <c r="E3165" s="243" t="n"/>
      <c r="F3165" s="243" t="n"/>
      <c r="G3165" s="243" t="n"/>
      <c r="H3165" s="362" t="n"/>
      <c r="I3165" s="243" t="n"/>
      <c r="J3165" s="243" t="n"/>
      <c r="K3165" s="244" t="n"/>
      <c r="L3165" s="78" t="n"/>
    </row>
    <row r="3166" ht="22" customHeight="1" s="452">
      <c r="A3166" s="359" t="n"/>
      <c r="B3166" s="243" t="n"/>
      <c r="C3166" s="243" t="n"/>
      <c r="D3166" s="243" t="n"/>
      <c r="E3166" s="243" t="n"/>
      <c r="F3166" s="243" t="n"/>
      <c r="G3166" s="243" t="n"/>
      <c r="H3166" s="362" t="n"/>
      <c r="I3166" s="243" t="n"/>
      <c r="J3166" s="243" t="n"/>
      <c r="K3166" s="244" t="n"/>
      <c r="L3166" s="78" t="n"/>
    </row>
    <row r="3167" ht="22" customHeight="1" s="452">
      <c r="A3167" s="359" t="n"/>
      <c r="B3167" s="243" t="n"/>
      <c r="C3167" s="243" t="n"/>
      <c r="D3167" s="243" t="n"/>
      <c r="E3167" s="243" t="n"/>
      <c r="F3167" s="243" t="n"/>
      <c r="G3167" s="243" t="n"/>
      <c r="H3167" s="362" t="n"/>
      <c r="I3167" s="243" t="n"/>
      <c r="J3167" s="243" t="n"/>
      <c r="K3167" s="244" t="n"/>
      <c r="L3167" s="78" t="n"/>
    </row>
    <row r="3168" ht="22" customHeight="1" s="452">
      <c r="A3168" s="359" t="n"/>
      <c r="B3168" s="243" t="n"/>
      <c r="C3168" s="243" t="n"/>
      <c r="D3168" s="243" t="n"/>
      <c r="E3168" s="243" t="n"/>
      <c r="F3168" s="243" t="n"/>
      <c r="G3168" s="243" t="n"/>
      <c r="H3168" s="362" t="n"/>
      <c r="I3168" s="243" t="n"/>
      <c r="J3168" s="243" t="n"/>
      <c r="K3168" s="244" t="n"/>
      <c r="L3168" s="78" t="n"/>
    </row>
    <row r="3169" ht="22" customHeight="1" s="452">
      <c r="A3169" s="359" t="n"/>
      <c r="B3169" s="243" t="n"/>
      <c r="C3169" s="243" t="n"/>
      <c r="D3169" s="243" t="n"/>
      <c r="E3169" s="243" t="n"/>
      <c r="F3169" s="243" t="n"/>
      <c r="G3169" s="243" t="n"/>
      <c r="H3169" s="362" t="n"/>
      <c r="I3169" s="243" t="n"/>
      <c r="J3169" s="243" t="n"/>
      <c r="K3169" s="244" t="n"/>
      <c r="L3169" s="78" t="n"/>
    </row>
    <row r="3170" ht="22" customHeight="1" s="452">
      <c r="A3170" s="359" t="n"/>
      <c r="B3170" s="243" t="n"/>
      <c r="C3170" s="243" t="n"/>
      <c r="D3170" s="243" t="n"/>
      <c r="E3170" s="243" t="n"/>
      <c r="F3170" s="243" t="n"/>
      <c r="G3170" s="243" t="n"/>
      <c r="H3170" s="362" t="n"/>
      <c r="I3170" s="243" t="n"/>
      <c r="J3170" s="243" t="n"/>
      <c r="K3170" s="244" t="n"/>
      <c r="L3170" s="78" t="n"/>
    </row>
    <row r="3171" ht="22" customHeight="1" s="452">
      <c r="A3171" s="359" t="n"/>
      <c r="B3171" s="243" t="n"/>
      <c r="C3171" s="243" t="n"/>
      <c r="D3171" s="243" t="n"/>
      <c r="E3171" s="243" t="n"/>
      <c r="F3171" s="243" t="n"/>
      <c r="G3171" s="243" t="n"/>
      <c r="H3171" s="362" t="n"/>
      <c r="I3171" s="243" t="n"/>
      <c r="J3171" s="243" t="n"/>
      <c r="K3171" s="244" t="n"/>
      <c r="L3171" s="78" t="n"/>
    </row>
    <row r="3172" ht="22" customHeight="1" s="452">
      <c r="A3172" s="359" t="n"/>
      <c r="B3172" s="243" t="n"/>
      <c r="C3172" s="243" t="n"/>
      <c r="D3172" s="243" t="n"/>
      <c r="E3172" s="243" t="n"/>
      <c r="F3172" s="243" t="n"/>
      <c r="G3172" s="243" t="n"/>
      <c r="H3172" s="362" t="n"/>
      <c r="I3172" s="243" t="n"/>
      <c r="J3172" s="243" t="n"/>
      <c r="K3172" s="244" t="n"/>
      <c r="L3172" s="78" t="n"/>
    </row>
    <row r="3173" ht="22" customHeight="1" s="452">
      <c r="A3173" s="359" t="n"/>
      <c r="B3173" s="243" t="n"/>
      <c r="C3173" s="243" t="n"/>
      <c r="D3173" s="243" t="n"/>
      <c r="E3173" s="243" t="n"/>
      <c r="F3173" s="243" t="n"/>
      <c r="G3173" s="243" t="n"/>
      <c r="H3173" s="362" t="n"/>
      <c r="I3173" s="243" t="n"/>
      <c r="J3173" s="243" t="n"/>
      <c r="K3173" s="244" t="n"/>
      <c r="L3173" s="78" t="n"/>
    </row>
    <row r="3174" ht="22" customHeight="1" s="452">
      <c r="A3174" s="359" t="n"/>
      <c r="B3174" s="243" t="n"/>
      <c r="C3174" s="243" t="n"/>
      <c r="D3174" s="243" t="n"/>
      <c r="E3174" s="243" t="n"/>
      <c r="F3174" s="243" t="n"/>
      <c r="G3174" s="243" t="n"/>
      <c r="H3174" s="362" t="n"/>
      <c r="I3174" s="243" t="n"/>
      <c r="J3174" s="243" t="n"/>
      <c r="K3174" s="244" t="n"/>
      <c r="L3174" s="78" t="n"/>
    </row>
    <row r="3175" ht="22" customHeight="1" s="452">
      <c r="A3175" s="359" t="n"/>
      <c r="B3175" s="243" t="n"/>
      <c r="C3175" s="243" t="n"/>
      <c r="D3175" s="243" t="n"/>
      <c r="E3175" s="243" t="n"/>
      <c r="F3175" s="243" t="n"/>
      <c r="G3175" s="243" t="n"/>
      <c r="H3175" s="362" t="n"/>
      <c r="I3175" s="243" t="n"/>
      <c r="J3175" s="243" t="n"/>
      <c r="K3175" s="244" t="n"/>
      <c r="L3175" s="78" t="n"/>
    </row>
    <row r="3176" ht="22" customHeight="1" s="452">
      <c r="A3176" s="359" t="n"/>
      <c r="B3176" s="243" t="n"/>
      <c r="C3176" s="243" t="n"/>
      <c r="D3176" s="243" t="n"/>
      <c r="E3176" s="243" t="n"/>
      <c r="F3176" s="243" t="n"/>
      <c r="G3176" s="243" t="n"/>
      <c r="H3176" s="362" t="n"/>
      <c r="I3176" s="243" t="n"/>
      <c r="J3176" s="243" t="n"/>
      <c r="K3176" s="244" t="n"/>
      <c r="L3176" s="78" t="n"/>
    </row>
    <row r="3177" ht="22" customHeight="1" s="452">
      <c r="A3177" s="359" t="n"/>
      <c r="B3177" s="243" t="n"/>
      <c r="C3177" s="243" t="n"/>
      <c r="D3177" s="243" t="n"/>
      <c r="E3177" s="243" t="n"/>
      <c r="F3177" s="243" t="n"/>
      <c r="G3177" s="243" t="n"/>
      <c r="H3177" s="362" t="n"/>
      <c r="I3177" s="243" t="n"/>
      <c r="J3177" s="243" t="n"/>
      <c r="K3177" s="244" t="n"/>
      <c r="L3177" s="78" t="n"/>
    </row>
    <row r="3178" ht="22" customHeight="1" s="452">
      <c r="A3178" s="359" t="n"/>
      <c r="B3178" s="243" t="n"/>
      <c r="C3178" s="243" t="n"/>
      <c r="D3178" s="243" t="n"/>
      <c r="E3178" s="243" t="n"/>
      <c r="F3178" s="243" t="n"/>
      <c r="G3178" s="243" t="n"/>
      <c r="H3178" s="362" t="n"/>
      <c r="I3178" s="243" t="n"/>
      <c r="J3178" s="243" t="n"/>
      <c r="K3178" s="244" t="n"/>
      <c r="L3178" s="78" t="n"/>
    </row>
    <row r="3179" ht="22" customHeight="1" s="452">
      <c r="A3179" s="359" t="n"/>
      <c r="B3179" s="243" t="n"/>
      <c r="C3179" s="243" t="n"/>
      <c r="D3179" s="243" t="n"/>
      <c r="E3179" s="243" t="n"/>
      <c r="F3179" s="243" t="n"/>
      <c r="G3179" s="243" t="n"/>
      <c r="H3179" s="362" t="n"/>
      <c r="I3179" s="243" t="n"/>
      <c r="J3179" s="243" t="n"/>
      <c r="K3179" s="244" t="n"/>
      <c r="L3179" s="78" t="n"/>
    </row>
    <row r="3180" ht="22" customHeight="1" s="452">
      <c r="A3180" s="359" t="n"/>
      <c r="B3180" s="243" t="n"/>
      <c r="C3180" s="243" t="n"/>
      <c r="D3180" s="243" t="n"/>
      <c r="E3180" s="243" t="n"/>
      <c r="F3180" s="243" t="n"/>
      <c r="G3180" s="243" t="n"/>
      <c r="H3180" s="362" t="n"/>
      <c r="I3180" s="243" t="n"/>
      <c r="J3180" s="243" t="n"/>
      <c r="K3180" s="244" t="n"/>
      <c r="L3180" s="78" t="n"/>
    </row>
    <row r="3181" ht="22" customHeight="1" s="452">
      <c r="A3181" s="359" t="n"/>
      <c r="B3181" s="243" t="n"/>
      <c r="C3181" s="243" t="n"/>
      <c r="D3181" s="243" t="n"/>
      <c r="E3181" s="243" t="n"/>
      <c r="F3181" s="243" t="n"/>
      <c r="G3181" s="243" t="n"/>
      <c r="H3181" s="362" t="n"/>
      <c r="I3181" s="243" t="n"/>
      <c r="J3181" s="243" t="n"/>
      <c r="K3181" s="244" t="n"/>
      <c r="L3181" s="78" t="n"/>
    </row>
    <row r="3182" ht="22" customHeight="1" s="452">
      <c r="A3182" s="359" t="n"/>
      <c r="B3182" s="243" t="n"/>
      <c r="C3182" s="243" t="n"/>
      <c r="D3182" s="243" t="n"/>
      <c r="E3182" s="243" t="n"/>
      <c r="F3182" s="243" t="n"/>
      <c r="G3182" s="243" t="n"/>
      <c r="H3182" s="362" t="n"/>
      <c r="I3182" s="243" t="n"/>
      <c r="J3182" s="243" t="n"/>
      <c r="K3182" s="244" t="n"/>
      <c r="L3182" s="78" t="n"/>
    </row>
    <row r="3183" ht="22" customHeight="1" s="452">
      <c r="A3183" s="359" t="n"/>
      <c r="B3183" s="243" t="n"/>
      <c r="C3183" s="243" t="n"/>
      <c r="D3183" s="243" t="n"/>
      <c r="E3183" s="243" t="n"/>
      <c r="F3183" s="243" t="n"/>
      <c r="G3183" s="243" t="n"/>
      <c r="H3183" s="362" t="n"/>
      <c r="I3183" s="243" t="n"/>
      <c r="J3183" s="243" t="n"/>
      <c r="K3183" s="244" t="n"/>
      <c r="L3183" s="78" t="n"/>
    </row>
    <row r="3184" ht="22" customHeight="1" s="452">
      <c r="A3184" s="359" t="n"/>
      <c r="B3184" s="243" t="n"/>
      <c r="C3184" s="243" t="n"/>
      <c r="D3184" s="243" t="n"/>
      <c r="E3184" s="243" t="n"/>
      <c r="F3184" s="243" t="n"/>
      <c r="G3184" s="243" t="n"/>
      <c r="H3184" s="362" t="n"/>
      <c r="I3184" s="243" t="n"/>
      <c r="J3184" s="243" t="n"/>
      <c r="K3184" s="244" t="n"/>
      <c r="L3184" s="78" t="n"/>
    </row>
    <row r="3185" ht="22" customHeight="1" s="452">
      <c r="A3185" s="359" t="n"/>
      <c r="B3185" s="243" t="n"/>
      <c r="C3185" s="243" t="n"/>
      <c r="D3185" s="243" t="n"/>
      <c r="E3185" s="243" t="n"/>
      <c r="F3185" s="243" t="n"/>
      <c r="G3185" s="243" t="n"/>
      <c r="H3185" s="362" t="n"/>
      <c r="I3185" s="243" t="n"/>
      <c r="J3185" s="243" t="n"/>
      <c r="K3185" s="244" t="n"/>
      <c r="L3185" s="78" t="n"/>
    </row>
    <row r="3186" ht="22" customHeight="1" s="452">
      <c r="A3186" s="359" t="n"/>
      <c r="B3186" s="243" t="n"/>
      <c r="C3186" s="243" t="n"/>
      <c r="D3186" s="243" t="n"/>
      <c r="E3186" s="243" t="n"/>
      <c r="F3186" s="243" t="n"/>
      <c r="G3186" s="243" t="n"/>
      <c r="H3186" s="362" t="n"/>
      <c r="I3186" s="243" t="n"/>
      <c r="J3186" s="243" t="n"/>
      <c r="K3186" s="244" t="n"/>
      <c r="L3186" s="78" t="n"/>
    </row>
    <row r="3187" ht="22" customHeight="1" s="452">
      <c r="A3187" s="359" t="n"/>
      <c r="B3187" s="243" t="n"/>
      <c r="C3187" s="243" t="n"/>
      <c r="D3187" s="243" t="n"/>
      <c r="E3187" s="243" t="n"/>
      <c r="F3187" s="243" t="n"/>
      <c r="G3187" s="243" t="n"/>
      <c r="H3187" s="362" t="n"/>
      <c r="I3187" s="243" t="n"/>
      <c r="J3187" s="243" t="n"/>
      <c r="K3187" s="244" t="n"/>
      <c r="L3187" s="78" t="n"/>
    </row>
    <row r="3188" ht="22" customHeight="1" s="452">
      <c r="A3188" s="359" t="n"/>
      <c r="B3188" s="243" t="n"/>
      <c r="C3188" s="243" t="n"/>
      <c r="D3188" s="243" t="n"/>
      <c r="E3188" s="243" t="n"/>
      <c r="F3188" s="243" t="n"/>
      <c r="G3188" s="243" t="n"/>
      <c r="H3188" s="362" t="n"/>
      <c r="I3188" s="243" t="n"/>
      <c r="J3188" s="243" t="n"/>
      <c r="K3188" s="244" t="n"/>
      <c r="L3188" s="78" t="n"/>
    </row>
    <row r="3189" ht="22" customHeight="1" s="452">
      <c r="A3189" s="359" t="n"/>
      <c r="B3189" s="243" t="n"/>
      <c r="C3189" s="243" t="n"/>
      <c r="D3189" s="243" t="n"/>
      <c r="E3189" s="243" t="n"/>
      <c r="F3189" s="243" t="n"/>
      <c r="G3189" s="243" t="n"/>
      <c r="H3189" s="362" t="n"/>
      <c r="I3189" s="243" t="n"/>
      <c r="J3189" s="243" t="n"/>
      <c r="K3189" s="244" t="n"/>
      <c r="L3189" s="78" t="n"/>
    </row>
    <row r="3190" ht="22" customHeight="1" s="452">
      <c r="A3190" s="359" t="n"/>
      <c r="B3190" s="243" t="n"/>
      <c r="C3190" s="243" t="n"/>
      <c r="D3190" s="243" t="n"/>
      <c r="E3190" s="243" t="n"/>
      <c r="F3190" s="243" t="n"/>
      <c r="G3190" s="243" t="n"/>
      <c r="H3190" s="362" t="n"/>
      <c r="I3190" s="243" t="n"/>
      <c r="J3190" s="243" t="n"/>
      <c r="K3190" s="244" t="n"/>
      <c r="L3190" s="78" t="n"/>
    </row>
    <row r="3191" ht="22" customHeight="1" s="452">
      <c r="A3191" s="359" t="n"/>
      <c r="B3191" s="243" t="n"/>
      <c r="C3191" s="243" t="n"/>
      <c r="D3191" s="243" t="n"/>
      <c r="E3191" s="243" t="n"/>
      <c r="F3191" s="243" t="n"/>
      <c r="G3191" s="243" t="n"/>
      <c r="H3191" s="362" t="n"/>
      <c r="I3191" s="243" t="n"/>
      <c r="J3191" s="243" t="n"/>
      <c r="K3191" s="244" t="n"/>
      <c r="L3191" s="78" t="n"/>
    </row>
    <row r="3192" ht="22" customHeight="1" s="452">
      <c r="A3192" s="359" t="n"/>
      <c r="B3192" s="243" t="n"/>
      <c r="C3192" s="243" t="n"/>
      <c r="D3192" s="243" t="n"/>
      <c r="E3192" s="243" t="n"/>
      <c r="F3192" s="243" t="n"/>
      <c r="G3192" s="243" t="n"/>
      <c r="H3192" s="362" t="n"/>
      <c r="I3192" s="243" t="n"/>
      <c r="J3192" s="243" t="n"/>
      <c r="K3192" s="244" t="n"/>
      <c r="L3192" s="78" t="n"/>
    </row>
    <row r="3193" ht="22" customHeight="1" s="452">
      <c r="A3193" s="359" t="n"/>
      <c r="B3193" s="243" t="n"/>
      <c r="C3193" s="243" t="n"/>
      <c r="D3193" s="243" t="n"/>
      <c r="E3193" s="243" t="n"/>
      <c r="F3193" s="243" t="n"/>
      <c r="G3193" s="243" t="n"/>
      <c r="H3193" s="362" t="n"/>
      <c r="I3193" s="243" t="n"/>
      <c r="J3193" s="243" t="n"/>
      <c r="K3193" s="244" t="n"/>
      <c r="L3193" s="78" t="n"/>
    </row>
    <row r="3194" ht="22" customHeight="1" s="452">
      <c r="A3194" s="359" t="n"/>
      <c r="B3194" s="243" t="n"/>
      <c r="C3194" s="243" t="n"/>
      <c r="D3194" s="243" t="n"/>
      <c r="E3194" s="243" t="n"/>
      <c r="F3194" s="243" t="n"/>
      <c r="G3194" s="243" t="n"/>
      <c r="H3194" s="362" t="n"/>
      <c r="I3194" s="243" t="n"/>
      <c r="J3194" s="243" t="n"/>
      <c r="K3194" s="244" t="n"/>
      <c r="L3194" s="78" t="n"/>
    </row>
    <row r="3195" ht="22" customHeight="1" s="452">
      <c r="A3195" s="359" t="n"/>
      <c r="B3195" s="243" t="n"/>
      <c r="C3195" s="243" t="n"/>
      <c r="D3195" s="243" t="n"/>
      <c r="E3195" s="243" t="n"/>
      <c r="F3195" s="243" t="n"/>
      <c r="G3195" s="243" t="n"/>
      <c r="H3195" s="362" t="n"/>
      <c r="I3195" s="243" t="n"/>
      <c r="J3195" s="243" t="n"/>
      <c r="K3195" s="244" t="n"/>
      <c r="L3195" s="78" t="n"/>
    </row>
    <row r="3196" ht="22" customHeight="1" s="452">
      <c r="A3196" s="359" t="n"/>
      <c r="B3196" s="243" t="n"/>
      <c r="C3196" s="243" t="n"/>
      <c r="D3196" s="243" t="n"/>
      <c r="E3196" s="243" t="n"/>
      <c r="F3196" s="243" t="n"/>
      <c r="G3196" s="243" t="n"/>
      <c r="H3196" s="362" t="n"/>
      <c r="I3196" s="243" t="n"/>
      <c r="J3196" s="243" t="n"/>
      <c r="K3196" s="244" t="n"/>
      <c r="L3196" s="78" t="n"/>
    </row>
    <row r="3197" ht="22" customHeight="1" s="452">
      <c r="A3197" s="359" t="n"/>
      <c r="B3197" s="243" t="n"/>
      <c r="C3197" s="243" t="n"/>
      <c r="D3197" s="243" t="n"/>
      <c r="E3197" s="243" t="n"/>
      <c r="F3197" s="243" t="n"/>
      <c r="G3197" s="243" t="n"/>
      <c r="H3197" s="362" t="n"/>
      <c r="I3197" s="243" t="n"/>
      <c r="J3197" s="243" t="n"/>
      <c r="K3197" s="244" t="n"/>
      <c r="L3197" s="78" t="n"/>
    </row>
    <row r="3198" ht="22" customHeight="1" s="452">
      <c r="A3198" s="359" t="n"/>
      <c r="B3198" s="243" t="n"/>
      <c r="C3198" s="243" t="n"/>
      <c r="D3198" s="243" t="n"/>
      <c r="E3198" s="243" t="n"/>
      <c r="F3198" s="243" t="n"/>
      <c r="G3198" s="243" t="n"/>
      <c r="H3198" s="362" t="n"/>
      <c r="I3198" s="243" t="n"/>
      <c r="J3198" s="243" t="n"/>
      <c r="K3198" s="244" t="n"/>
      <c r="L3198" s="78" t="n"/>
    </row>
    <row r="3199" ht="22" customHeight="1" s="452">
      <c r="A3199" s="359" t="n"/>
      <c r="B3199" s="243" t="n"/>
      <c r="C3199" s="243" t="n"/>
      <c r="D3199" s="243" t="n"/>
      <c r="E3199" s="243" t="n"/>
      <c r="F3199" s="243" t="n"/>
      <c r="G3199" s="243" t="n"/>
      <c r="H3199" s="362" t="n"/>
      <c r="I3199" s="243" t="n"/>
      <c r="J3199" s="243" t="n"/>
      <c r="K3199" s="244" t="n"/>
      <c r="L3199" s="78" t="n"/>
    </row>
    <row r="3200" ht="22" customHeight="1" s="452">
      <c r="A3200" s="359" t="n"/>
      <c r="B3200" s="243" t="n"/>
      <c r="C3200" s="243" t="n"/>
      <c r="D3200" s="243" t="n"/>
      <c r="E3200" s="243" t="n"/>
      <c r="F3200" s="243" t="n"/>
      <c r="G3200" s="243" t="n"/>
      <c r="H3200" s="362" t="n"/>
      <c r="I3200" s="243" t="n"/>
      <c r="J3200" s="243" t="n"/>
      <c r="K3200" s="244" t="n"/>
      <c r="L3200" s="78" t="n"/>
    </row>
    <row r="3201" ht="22" customHeight="1" s="452">
      <c r="A3201" s="359" t="n"/>
      <c r="B3201" s="243" t="n"/>
      <c r="C3201" s="243" t="n"/>
      <c r="D3201" s="243" t="n"/>
      <c r="E3201" s="243" t="n"/>
      <c r="F3201" s="243" t="n"/>
      <c r="G3201" s="243" t="n"/>
      <c r="H3201" s="362" t="n"/>
      <c r="I3201" s="243" t="n"/>
      <c r="J3201" s="243" t="n"/>
      <c r="K3201" s="244" t="n"/>
      <c r="L3201" s="78" t="n"/>
    </row>
    <row r="3202" ht="22" customHeight="1" s="452">
      <c r="A3202" s="359" t="n"/>
      <c r="B3202" s="243" t="n"/>
      <c r="C3202" s="243" t="n"/>
      <c r="D3202" s="243" t="n"/>
      <c r="E3202" s="243" t="n"/>
      <c r="F3202" s="243" t="n"/>
      <c r="G3202" s="243" t="n"/>
      <c r="H3202" s="362" t="n"/>
      <c r="I3202" s="243" t="n"/>
      <c r="J3202" s="243" t="n"/>
      <c r="K3202" s="244" t="n"/>
      <c r="L3202" s="78" t="n"/>
    </row>
    <row r="3203" ht="22" customHeight="1" s="452">
      <c r="A3203" s="359" t="n"/>
      <c r="B3203" s="243" t="n"/>
      <c r="C3203" s="243" t="n"/>
      <c r="D3203" s="243" t="n"/>
      <c r="E3203" s="243" t="n"/>
      <c r="F3203" s="243" t="n"/>
      <c r="G3203" s="243" t="n"/>
      <c r="H3203" s="362" t="n"/>
      <c r="I3203" s="243" t="n"/>
      <c r="J3203" s="243" t="n"/>
      <c r="K3203" s="244" t="n"/>
      <c r="L3203" s="78" t="n"/>
    </row>
    <row r="3204" ht="22" customHeight="1" s="452">
      <c r="A3204" s="359" t="n"/>
      <c r="B3204" s="243" t="n"/>
      <c r="C3204" s="243" t="n"/>
      <c r="D3204" s="243" t="n"/>
      <c r="E3204" s="243" t="n"/>
      <c r="F3204" s="243" t="n"/>
      <c r="G3204" s="243" t="n"/>
      <c r="H3204" s="362" t="n"/>
      <c r="I3204" s="243" t="n"/>
      <c r="J3204" s="243" t="n"/>
      <c r="K3204" s="244" t="n"/>
      <c r="L3204" s="78" t="n"/>
    </row>
    <row r="3205" ht="22" customHeight="1" s="452">
      <c r="A3205" s="359" t="n"/>
      <c r="B3205" s="243" t="n"/>
      <c r="C3205" s="243" t="n"/>
      <c r="D3205" s="243" t="n"/>
      <c r="E3205" s="243" t="n"/>
      <c r="F3205" s="243" t="n"/>
      <c r="G3205" s="243" t="n"/>
      <c r="H3205" s="362" t="n"/>
      <c r="I3205" s="243" t="n"/>
      <c r="J3205" s="243" t="n"/>
      <c r="K3205" s="244" t="n"/>
      <c r="L3205" s="78" t="n"/>
    </row>
    <row r="3206" ht="22" customHeight="1" s="452">
      <c r="A3206" s="359" t="n"/>
      <c r="B3206" s="243" t="n"/>
      <c r="C3206" s="243" t="n"/>
      <c r="D3206" s="243" t="n"/>
      <c r="E3206" s="243" t="n"/>
      <c r="F3206" s="243" t="n"/>
      <c r="G3206" s="243" t="n"/>
      <c r="H3206" s="362" t="n"/>
      <c r="I3206" s="243" t="n"/>
      <c r="J3206" s="243" t="n"/>
      <c r="K3206" s="244" t="n"/>
      <c r="L3206" s="78" t="n"/>
    </row>
    <row r="3207" ht="22" customHeight="1" s="452">
      <c r="A3207" s="359" t="n"/>
      <c r="B3207" s="243" t="n"/>
      <c r="C3207" s="243" t="n"/>
      <c r="D3207" s="243" t="n"/>
      <c r="E3207" s="243" t="n"/>
      <c r="F3207" s="243" t="n"/>
      <c r="G3207" s="243" t="n"/>
      <c r="H3207" s="362" t="n"/>
      <c r="I3207" s="243" t="n"/>
      <c r="J3207" s="243" t="n"/>
      <c r="K3207" s="244" t="n"/>
      <c r="L3207" s="78" t="n"/>
    </row>
    <row r="3208" ht="22" customHeight="1" s="452">
      <c r="A3208" s="359" t="n"/>
      <c r="B3208" s="243" t="n"/>
      <c r="C3208" s="243" t="n"/>
      <c r="D3208" s="243" t="n"/>
      <c r="E3208" s="243" t="n"/>
      <c r="F3208" s="243" t="n"/>
      <c r="G3208" s="243" t="n"/>
      <c r="H3208" s="362" t="n"/>
      <c r="I3208" s="243" t="n"/>
      <c r="J3208" s="243" t="n"/>
      <c r="K3208" s="244" t="n"/>
      <c r="L3208" s="78" t="n"/>
    </row>
    <row r="3209" ht="22" customHeight="1" s="452">
      <c r="A3209" s="359" t="n"/>
      <c r="B3209" s="243" t="n"/>
      <c r="C3209" s="243" t="n"/>
      <c r="D3209" s="243" t="n"/>
      <c r="E3209" s="243" t="n"/>
      <c r="F3209" s="243" t="n"/>
      <c r="G3209" s="243" t="n"/>
      <c r="H3209" s="362" t="n"/>
      <c r="I3209" s="243" t="n"/>
      <c r="J3209" s="243" t="n"/>
      <c r="K3209" s="244" t="n"/>
      <c r="L3209" s="78" t="n"/>
    </row>
    <row r="3210" ht="22" customHeight="1" s="452">
      <c r="A3210" s="359" t="n"/>
      <c r="B3210" s="243" t="n"/>
      <c r="C3210" s="243" t="n"/>
      <c r="D3210" s="243" t="n"/>
      <c r="E3210" s="243" t="n"/>
      <c r="F3210" s="243" t="n"/>
      <c r="G3210" s="243" t="n"/>
      <c r="H3210" s="362" t="n"/>
      <c r="I3210" s="243" t="n"/>
      <c r="J3210" s="243" t="n"/>
      <c r="K3210" s="244" t="n"/>
      <c r="L3210" s="78" t="n"/>
    </row>
    <row r="3211" ht="22" customHeight="1" s="452">
      <c r="A3211" s="359" t="n"/>
      <c r="B3211" s="243" t="n"/>
      <c r="C3211" s="243" t="n"/>
      <c r="D3211" s="243" t="n"/>
      <c r="E3211" s="243" t="n"/>
      <c r="F3211" s="243" t="n"/>
      <c r="G3211" s="243" t="n"/>
      <c r="H3211" s="362" t="n"/>
      <c r="I3211" s="243" t="n"/>
      <c r="J3211" s="243" t="n"/>
      <c r="K3211" s="244" t="n"/>
      <c r="L3211" s="78" t="n"/>
    </row>
    <row r="3212" ht="22" customHeight="1" s="452">
      <c r="A3212" s="359" t="n"/>
      <c r="B3212" s="243" t="n"/>
      <c r="C3212" s="243" t="n"/>
      <c r="D3212" s="243" t="n"/>
      <c r="E3212" s="243" t="n"/>
      <c r="F3212" s="243" t="n"/>
      <c r="G3212" s="243" t="n"/>
      <c r="H3212" s="362" t="n"/>
      <c r="I3212" s="243" t="n"/>
      <c r="J3212" s="243" t="n"/>
      <c r="K3212" s="244" t="n"/>
      <c r="L3212" s="78" t="n"/>
    </row>
    <row r="3213" ht="22" customHeight="1" s="452">
      <c r="A3213" s="359" t="n"/>
      <c r="B3213" s="243" t="n"/>
      <c r="C3213" s="243" t="n"/>
      <c r="D3213" s="243" t="n"/>
      <c r="E3213" s="243" t="n"/>
      <c r="F3213" s="243" t="n"/>
      <c r="G3213" s="243" t="n"/>
      <c r="H3213" s="362" t="n"/>
      <c r="I3213" s="243" t="n"/>
      <c r="J3213" s="243" t="n"/>
      <c r="K3213" s="244" t="n"/>
      <c r="L3213" s="78" t="n"/>
    </row>
    <row r="3214" ht="22" customHeight="1" s="452">
      <c r="A3214" s="359" t="n"/>
      <c r="B3214" s="243" t="n"/>
      <c r="C3214" s="243" t="n"/>
      <c r="D3214" s="243" t="n"/>
      <c r="E3214" s="243" t="n"/>
      <c r="F3214" s="243" t="n"/>
      <c r="G3214" s="243" t="n"/>
      <c r="H3214" s="362" t="n"/>
      <c r="I3214" s="243" t="n"/>
      <c r="J3214" s="243" t="n"/>
      <c r="K3214" s="244" t="n"/>
      <c r="L3214" s="78" t="n"/>
    </row>
    <row r="3215" ht="22" customHeight="1" s="452">
      <c r="A3215" s="359" t="n"/>
      <c r="B3215" s="243" t="n"/>
      <c r="C3215" s="243" t="n"/>
      <c r="D3215" s="243" t="n"/>
      <c r="E3215" s="243" t="n"/>
      <c r="F3215" s="243" t="n"/>
      <c r="G3215" s="243" t="n"/>
      <c r="H3215" s="362" t="n"/>
      <c r="I3215" s="243" t="n"/>
      <c r="J3215" s="243" t="n"/>
      <c r="K3215" s="244" t="n"/>
      <c r="L3215" s="78" t="n"/>
    </row>
    <row r="3216" ht="22" customHeight="1" s="452">
      <c r="A3216" s="359" t="n"/>
      <c r="B3216" s="243" t="n"/>
      <c r="C3216" s="243" t="n"/>
      <c r="D3216" s="243" t="n"/>
      <c r="E3216" s="243" t="n"/>
      <c r="F3216" s="243" t="n"/>
      <c r="G3216" s="243" t="n"/>
      <c r="H3216" s="362" t="n"/>
      <c r="I3216" s="243" t="n"/>
      <c r="J3216" s="243" t="n"/>
      <c r="K3216" s="244" t="n"/>
      <c r="L3216" s="78" t="n"/>
    </row>
    <row r="3217" ht="22" customHeight="1" s="452">
      <c r="A3217" s="359" t="n"/>
      <c r="B3217" s="243" t="n"/>
      <c r="C3217" s="243" t="n"/>
      <c r="D3217" s="243" t="n"/>
      <c r="E3217" s="243" t="n"/>
      <c r="F3217" s="243" t="n"/>
      <c r="G3217" s="243" t="n"/>
      <c r="H3217" s="362" t="n"/>
      <c r="I3217" s="243" t="n"/>
      <c r="J3217" s="243" t="n"/>
      <c r="K3217" s="244" t="n"/>
      <c r="L3217" s="78" t="n"/>
    </row>
    <row r="3218" ht="22" customHeight="1" s="452">
      <c r="A3218" s="359" t="n"/>
      <c r="B3218" s="243" t="n"/>
      <c r="C3218" s="243" t="n"/>
      <c r="D3218" s="243" t="n"/>
      <c r="E3218" s="243" t="n"/>
      <c r="F3218" s="243" t="n"/>
      <c r="G3218" s="243" t="n"/>
      <c r="H3218" s="362" t="n"/>
      <c r="I3218" s="243" t="n"/>
      <c r="J3218" s="243" t="n"/>
      <c r="K3218" s="244" t="n"/>
      <c r="L3218" s="78" t="n"/>
    </row>
    <row r="3219" ht="22" customHeight="1" s="452">
      <c r="A3219" s="359" t="n"/>
      <c r="B3219" s="243" t="n"/>
      <c r="C3219" s="243" t="n"/>
      <c r="D3219" s="243" t="n"/>
      <c r="E3219" s="243" t="n"/>
      <c r="F3219" s="243" t="n"/>
      <c r="G3219" s="243" t="n"/>
      <c r="H3219" s="362" t="n"/>
      <c r="I3219" s="243" t="n"/>
      <c r="J3219" s="243" t="n"/>
      <c r="K3219" s="244" t="n"/>
      <c r="L3219" s="78" t="n"/>
    </row>
    <row r="3220" ht="22" customHeight="1" s="452">
      <c r="A3220" s="359" t="n"/>
      <c r="B3220" s="243" t="n"/>
      <c r="C3220" s="243" t="n"/>
      <c r="D3220" s="243" t="n"/>
      <c r="E3220" s="243" t="n"/>
      <c r="F3220" s="243" t="n"/>
      <c r="G3220" s="243" t="n"/>
      <c r="H3220" s="362" t="n"/>
      <c r="I3220" s="243" t="n"/>
      <c r="J3220" s="243" t="n"/>
      <c r="K3220" s="244" t="n"/>
      <c r="L3220" s="78" t="n"/>
    </row>
    <row r="3221" ht="22" customHeight="1" s="452">
      <c r="A3221" s="359" t="n"/>
      <c r="B3221" s="243" t="n"/>
      <c r="C3221" s="243" t="n"/>
      <c r="D3221" s="243" t="n"/>
      <c r="E3221" s="243" t="n"/>
      <c r="F3221" s="243" t="n"/>
      <c r="G3221" s="243" t="n"/>
      <c r="H3221" s="362" t="n"/>
      <c r="I3221" s="243" t="n"/>
      <c r="J3221" s="243" t="n"/>
      <c r="K3221" s="244" t="n"/>
      <c r="L3221" s="78" t="n"/>
    </row>
    <row r="3222" ht="22" customHeight="1" s="452">
      <c r="A3222" s="359" t="n"/>
      <c r="B3222" s="243" t="n"/>
      <c r="C3222" s="243" t="n"/>
      <c r="D3222" s="243" t="n"/>
      <c r="E3222" s="243" t="n"/>
      <c r="F3222" s="243" t="n"/>
      <c r="G3222" s="243" t="n"/>
      <c r="H3222" s="362" t="n"/>
      <c r="I3222" s="243" t="n"/>
      <c r="J3222" s="243" t="n"/>
      <c r="K3222" s="244" t="n"/>
      <c r="L3222" s="78" t="n"/>
    </row>
    <row r="3223" ht="22" customHeight="1" s="452">
      <c r="A3223" s="359" t="n"/>
      <c r="B3223" s="243" t="n"/>
      <c r="C3223" s="243" t="n"/>
      <c r="D3223" s="243" t="n"/>
      <c r="E3223" s="243" t="n"/>
      <c r="F3223" s="243" t="n"/>
      <c r="G3223" s="243" t="n"/>
      <c r="H3223" s="362" t="n"/>
      <c r="I3223" s="243" t="n"/>
      <c r="J3223" s="243" t="n"/>
      <c r="K3223" s="244" t="n"/>
      <c r="L3223" s="78" t="n"/>
    </row>
    <row r="3224" ht="22" customHeight="1" s="452">
      <c r="A3224" s="359" t="n"/>
      <c r="B3224" s="243" t="n"/>
      <c r="C3224" s="243" t="n"/>
      <c r="D3224" s="243" t="n"/>
      <c r="E3224" s="243" t="n"/>
      <c r="F3224" s="243" t="n"/>
      <c r="G3224" s="243" t="n"/>
      <c r="H3224" s="362" t="n"/>
      <c r="I3224" s="243" t="n"/>
      <c r="J3224" s="243" t="n"/>
      <c r="K3224" s="244" t="n"/>
      <c r="L3224" s="78" t="n"/>
    </row>
    <row r="3225" ht="22" customHeight="1" s="452">
      <c r="A3225" s="359" t="n"/>
      <c r="B3225" s="243" t="n"/>
      <c r="C3225" s="243" t="n"/>
      <c r="D3225" s="243" t="n"/>
      <c r="E3225" s="243" t="n"/>
      <c r="F3225" s="243" t="n"/>
      <c r="G3225" s="243" t="n"/>
      <c r="H3225" s="362" t="n"/>
      <c r="I3225" s="243" t="n"/>
      <c r="J3225" s="243" t="n"/>
      <c r="K3225" s="244" t="n"/>
      <c r="L3225" s="78" t="n"/>
    </row>
    <row r="3226" ht="22" customHeight="1" s="452">
      <c r="A3226" s="359" t="n"/>
      <c r="B3226" s="243" t="n"/>
      <c r="C3226" s="243" t="n"/>
      <c r="D3226" s="243" t="n"/>
      <c r="E3226" s="243" t="n"/>
      <c r="F3226" s="243" t="n"/>
      <c r="G3226" s="243" t="n"/>
      <c r="H3226" s="362" t="n"/>
      <c r="I3226" s="243" t="n"/>
      <c r="J3226" s="243" t="n"/>
      <c r="K3226" s="244" t="n"/>
      <c r="L3226" s="78" t="n"/>
    </row>
    <row r="3227" ht="22" customHeight="1" s="452">
      <c r="A3227" s="359" t="n"/>
      <c r="B3227" s="243" t="n"/>
      <c r="C3227" s="243" t="n"/>
      <c r="D3227" s="243" t="n"/>
      <c r="E3227" s="243" t="n"/>
      <c r="F3227" s="243" t="n"/>
      <c r="G3227" s="243" t="n"/>
      <c r="H3227" s="362" t="n"/>
      <c r="I3227" s="243" t="n"/>
      <c r="J3227" s="243" t="n"/>
      <c r="K3227" s="244" t="n"/>
      <c r="L3227" s="78" t="n"/>
    </row>
    <row r="3228" ht="22" customHeight="1" s="452">
      <c r="A3228" s="359" t="n"/>
      <c r="B3228" s="243" t="n"/>
      <c r="C3228" s="243" t="n"/>
      <c r="D3228" s="243" t="n"/>
      <c r="E3228" s="243" t="n"/>
      <c r="F3228" s="243" t="n"/>
      <c r="G3228" s="243" t="n"/>
      <c r="H3228" s="362" t="n"/>
      <c r="I3228" s="243" t="n"/>
      <c r="J3228" s="243" t="n"/>
      <c r="K3228" s="244" t="n"/>
      <c r="L3228" s="78" t="n"/>
    </row>
    <row r="3229" ht="22" customHeight="1" s="452">
      <c r="A3229" s="359" t="n"/>
      <c r="B3229" s="243" t="n"/>
      <c r="C3229" s="243" t="n"/>
      <c r="D3229" s="243" t="n"/>
      <c r="E3229" s="243" t="n"/>
      <c r="F3229" s="243" t="n"/>
      <c r="G3229" s="243" t="n"/>
      <c r="H3229" s="362" t="n"/>
      <c r="I3229" s="243" t="n"/>
      <c r="J3229" s="243" t="n"/>
      <c r="K3229" s="244" t="n"/>
      <c r="L3229" s="78" t="n"/>
    </row>
    <row r="3230" ht="22" customHeight="1" s="452">
      <c r="A3230" s="359" t="n"/>
      <c r="B3230" s="243" t="n"/>
      <c r="C3230" s="243" t="n"/>
      <c r="D3230" s="243" t="n"/>
      <c r="E3230" s="243" t="n"/>
      <c r="F3230" s="243" t="n"/>
      <c r="G3230" s="243" t="n"/>
      <c r="H3230" s="362" t="n"/>
      <c r="I3230" s="243" t="n"/>
      <c r="J3230" s="243" t="n"/>
      <c r="K3230" s="244" t="n"/>
      <c r="L3230" s="78" t="n"/>
    </row>
    <row r="3231" ht="22" customHeight="1" s="452">
      <c r="A3231" s="359" t="n"/>
      <c r="B3231" s="243" t="n"/>
      <c r="C3231" s="243" t="n"/>
      <c r="D3231" s="243" t="n"/>
      <c r="E3231" s="243" t="n"/>
      <c r="F3231" s="243" t="n"/>
      <c r="G3231" s="243" t="n"/>
      <c r="H3231" s="362" t="n"/>
      <c r="I3231" s="243" t="n"/>
      <c r="J3231" s="243" t="n"/>
      <c r="K3231" s="244" t="n"/>
      <c r="L3231" s="78" t="n"/>
    </row>
    <row r="3232" ht="22" customHeight="1" s="452">
      <c r="A3232" s="359" t="n"/>
      <c r="B3232" s="243" t="n"/>
      <c r="C3232" s="243" t="n"/>
      <c r="D3232" s="243" t="n"/>
      <c r="E3232" s="243" t="n"/>
      <c r="F3232" s="243" t="n"/>
      <c r="G3232" s="243" t="n"/>
      <c r="H3232" s="362" t="n"/>
      <c r="I3232" s="243" t="n"/>
      <c r="J3232" s="243" t="n"/>
      <c r="K3232" s="244" t="n"/>
      <c r="L3232" s="78" t="n"/>
    </row>
    <row r="3233" ht="22" customHeight="1" s="452">
      <c r="A3233" s="359" t="n"/>
      <c r="B3233" s="243" t="n"/>
      <c r="C3233" s="243" t="n"/>
      <c r="D3233" s="243" t="n"/>
      <c r="E3233" s="243" t="n"/>
      <c r="F3233" s="243" t="n"/>
      <c r="G3233" s="243" t="n"/>
      <c r="H3233" s="362" t="n"/>
      <c r="I3233" s="243" t="n"/>
      <c r="J3233" s="243" t="n"/>
      <c r="K3233" s="244" t="n"/>
      <c r="L3233" s="78" t="n"/>
    </row>
    <row r="3234" ht="22" customHeight="1" s="452">
      <c r="A3234" s="359" t="n"/>
      <c r="B3234" s="243" t="n"/>
      <c r="C3234" s="243" t="n"/>
      <c r="D3234" s="243" t="n"/>
      <c r="E3234" s="243" t="n"/>
      <c r="F3234" s="243" t="n"/>
      <c r="G3234" s="243" t="n"/>
      <c r="H3234" s="362" t="n"/>
      <c r="I3234" s="243" t="n"/>
      <c r="J3234" s="243" t="n"/>
      <c r="K3234" s="244" t="n"/>
      <c r="L3234" s="78" t="n"/>
    </row>
    <row r="3235" ht="22" customHeight="1" s="452">
      <c r="A3235" s="359" t="n"/>
      <c r="B3235" s="243" t="n"/>
      <c r="C3235" s="243" t="n"/>
      <c r="D3235" s="243" t="n"/>
      <c r="E3235" s="243" t="n"/>
      <c r="F3235" s="243" t="n"/>
      <c r="G3235" s="243" t="n"/>
      <c r="H3235" s="362" t="n"/>
      <c r="I3235" s="243" t="n"/>
      <c r="J3235" s="243" t="n"/>
      <c r="K3235" s="244" t="n"/>
      <c r="L3235" s="78" t="n"/>
    </row>
    <row r="3236" ht="22" customHeight="1" s="452">
      <c r="A3236" s="359" t="n"/>
      <c r="B3236" s="243" t="n"/>
      <c r="C3236" s="243" t="n"/>
      <c r="D3236" s="243" t="n"/>
      <c r="E3236" s="243" t="n"/>
      <c r="F3236" s="243" t="n"/>
      <c r="G3236" s="243" t="n"/>
      <c r="H3236" s="362" t="n"/>
      <c r="I3236" s="243" t="n"/>
      <c r="J3236" s="243" t="n"/>
      <c r="K3236" s="244" t="n"/>
      <c r="L3236" s="78" t="n"/>
    </row>
    <row r="3237" ht="22" customHeight="1" s="452">
      <c r="A3237" s="359" t="n"/>
      <c r="B3237" s="243" t="n"/>
      <c r="C3237" s="243" t="n"/>
      <c r="D3237" s="243" t="n"/>
      <c r="E3237" s="243" t="n"/>
      <c r="F3237" s="243" t="n"/>
      <c r="G3237" s="243" t="n"/>
      <c r="H3237" s="362" t="n"/>
      <c r="I3237" s="243" t="n"/>
      <c r="J3237" s="243" t="n"/>
      <c r="K3237" s="244" t="n"/>
      <c r="L3237" s="78" t="n"/>
    </row>
    <row r="3238" ht="22" customHeight="1" s="452">
      <c r="A3238" s="359" t="n"/>
      <c r="B3238" s="243" t="n"/>
      <c r="C3238" s="243" t="n"/>
      <c r="D3238" s="243" t="n"/>
      <c r="E3238" s="243" t="n"/>
      <c r="F3238" s="243" t="n"/>
      <c r="G3238" s="243" t="n"/>
      <c r="H3238" s="362" t="n"/>
      <c r="I3238" s="243" t="n"/>
      <c r="J3238" s="243" t="n"/>
      <c r="K3238" s="244" t="n"/>
      <c r="L3238" s="78" t="n"/>
    </row>
    <row r="3239" ht="22" customHeight="1" s="452">
      <c r="A3239" s="359" t="n"/>
      <c r="B3239" s="243" t="n"/>
      <c r="C3239" s="243" t="n"/>
      <c r="D3239" s="243" t="n"/>
      <c r="E3239" s="243" t="n"/>
      <c r="F3239" s="243" t="n"/>
      <c r="G3239" s="243" t="n"/>
      <c r="H3239" s="362" t="n"/>
      <c r="I3239" s="243" t="n"/>
      <c r="J3239" s="243" t="n"/>
      <c r="K3239" s="244" t="n"/>
      <c r="L3239" s="78" t="n"/>
    </row>
    <row r="3240" ht="22" customHeight="1" s="452">
      <c r="A3240" s="359" t="n"/>
      <c r="B3240" s="243" t="n"/>
      <c r="C3240" s="243" t="n"/>
      <c r="D3240" s="243" t="n"/>
      <c r="E3240" s="243" t="n"/>
      <c r="F3240" s="243" t="n"/>
      <c r="G3240" s="243" t="n"/>
      <c r="H3240" s="362" t="n"/>
      <c r="I3240" s="243" t="n"/>
      <c r="J3240" s="243" t="n"/>
      <c r="K3240" s="244" t="n"/>
      <c r="L3240" s="78" t="n"/>
    </row>
    <row r="3241" ht="22" customHeight="1" s="452">
      <c r="A3241" s="359" t="n"/>
      <c r="B3241" s="243" t="n"/>
      <c r="C3241" s="243" t="n"/>
      <c r="D3241" s="243" t="n"/>
      <c r="E3241" s="243" t="n"/>
      <c r="F3241" s="243" t="n"/>
      <c r="G3241" s="243" t="n"/>
      <c r="H3241" s="362" t="n"/>
      <c r="I3241" s="243" t="n"/>
      <c r="J3241" s="243" t="n"/>
      <c r="K3241" s="244" t="n"/>
      <c r="L3241" s="78" t="n"/>
    </row>
    <row r="3242" ht="22" customHeight="1" s="452">
      <c r="A3242" s="359" t="n"/>
      <c r="B3242" s="243" t="n"/>
      <c r="C3242" s="243" t="n"/>
      <c r="D3242" s="243" t="n"/>
      <c r="E3242" s="243" t="n"/>
      <c r="F3242" s="243" t="n"/>
      <c r="G3242" s="243" t="n"/>
      <c r="H3242" s="362" t="n"/>
      <c r="I3242" s="243" t="n"/>
      <c r="J3242" s="243" t="n"/>
      <c r="K3242" s="244" t="n"/>
      <c r="L3242" s="78" t="n"/>
    </row>
    <row r="3243" ht="22" customHeight="1" s="452">
      <c r="A3243" s="359" t="n"/>
      <c r="B3243" s="243" t="n"/>
      <c r="C3243" s="243" t="n"/>
      <c r="D3243" s="243" t="n"/>
      <c r="E3243" s="243" t="n"/>
      <c r="F3243" s="243" t="n"/>
      <c r="G3243" s="243" t="n"/>
      <c r="H3243" s="362" t="n"/>
      <c r="I3243" s="243" t="n"/>
      <c r="J3243" s="243" t="n"/>
      <c r="K3243" s="244" t="n"/>
      <c r="L3243" s="78" t="n"/>
    </row>
    <row r="3244" ht="22" customHeight="1" s="452">
      <c r="A3244" s="359" t="n"/>
      <c r="B3244" s="243" t="n"/>
      <c r="C3244" s="243" t="n"/>
      <c r="D3244" s="243" t="n"/>
      <c r="E3244" s="243" t="n"/>
      <c r="F3244" s="243" t="n"/>
      <c r="G3244" s="243" t="n"/>
      <c r="H3244" s="362" t="n"/>
      <c r="I3244" s="243" t="n"/>
      <c r="J3244" s="243" t="n"/>
      <c r="K3244" s="244" t="n"/>
      <c r="L3244" s="78" t="n"/>
    </row>
    <row r="3245" ht="22" customHeight="1" s="452">
      <c r="A3245" s="359" t="n"/>
      <c r="B3245" s="243" t="n"/>
      <c r="C3245" s="243" t="n"/>
      <c r="D3245" s="243" t="n"/>
      <c r="E3245" s="243" t="n"/>
      <c r="F3245" s="243" t="n"/>
      <c r="G3245" s="243" t="n"/>
      <c r="H3245" s="362" t="n"/>
      <c r="I3245" s="243" t="n"/>
      <c r="J3245" s="243" t="n"/>
      <c r="K3245" s="244" t="n"/>
      <c r="L3245" s="78" t="n"/>
    </row>
    <row r="3246" ht="22" customHeight="1" s="452">
      <c r="A3246" s="359" t="n"/>
      <c r="B3246" s="243" t="n"/>
      <c r="C3246" s="243" t="n"/>
      <c r="D3246" s="243" t="n"/>
      <c r="E3246" s="243" t="n"/>
      <c r="F3246" s="243" t="n"/>
      <c r="G3246" s="243" t="n"/>
      <c r="H3246" s="362" t="n"/>
      <c r="I3246" s="243" t="n"/>
      <c r="J3246" s="243" t="n"/>
      <c r="K3246" s="244" t="n"/>
      <c r="L3246" s="78" t="n"/>
    </row>
    <row r="3247" ht="22" customHeight="1" s="452">
      <c r="A3247" s="359" t="n"/>
      <c r="B3247" s="243" t="n"/>
      <c r="C3247" s="243" t="n"/>
      <c r="D3247" s="243" t="n"/>
      <c r="E3247" s="243" t="n"/>
      <c r="F3247" s="243" t="n"/>
      <c r="G3247" s="243" t="n"/>
      <c r="H3247" s="362" t="n"/>
      <c r="I3247" s="243" t="n"/>
      <c r="J3247" s="243" t="n"/>
      <c r="K3247" s="244" t="n"/>
      <c r="L3247" s="78" t="n"/>
    </row>
    <row r="3248" ht="22" customHeight="1" s="452">
      <c r="A3248" s="359" t="n"/>
      <c r="B3248" s="243" t="n"/>
      <c r="C3248" s="243" t="n"/>
      <c r="D3248" s="243" t="n"/>
      <c r="E3248" s="243" t="n"/>
      <c r="F3248" s="243" t="n"/>
      <c r="G3248" s="243" t="n"/>
      <c r="H3248" s="362" t="n"/>
      <c r="I3248" s="243" t="n"/>
      <c r="J3248" s="243" t="n"/>
      <c r="K3248" s="244" t="n"/>
      <c r="L3248" s="78" t="n"/>
    </row>
    <row r="3249" ht="22" customHeight="1" s="452">
      <c r="A3249" s="359" t="n"/>
      <c r="B3249" s="243" t="n"/>
      <c r="C3249" s="243" t="n"/>
      <c r="D3249" s="243" t="n"/>
      <c r="E3249" s="243" t="n"/>
      <c r="F3249" s="243" t="n"/>
      <c r="G3249" s="243" t="n"/>
      <c r="H3249" s="362" t="n"/>
      <c r="I3249" s="243" t="n"/>
      <c r="J3249" s="243" t="n"/>
      <c r="K3249" s="244" t="n"/>
      <c r="L3249" s="78" t="n"/>
    </row>
    <row r="3250" ht="22" customHeight="1" s="452">
      <c r="A3250" s="359" t="n"/>
      <c r="B3250" s="243" t="n"/>
      <c r="C3250" s="243" t="n"/>
      <c r="D3250" s="243" t="n"/>
      <c r="E3250" s="243" t="n"/>
      <c r="F3250" s="243" t="n"/>
      <c r="G3250" s="243" t="n"/>
      <c r="H3250" s="362" t="n"/>
      <c r="I3250" s="243" t="n"/>
      <c r="J3250" s="243" t="n"/>
      <c r="K3250" s="244" t="n"/>
      <c r="L3250" s="78" t="n"/>
    </row>
    <row r="3251" ht="22" customHeight="1" s="452">
      <c r="A3251" s="359" t="n"/>
      <c r="B3251" s="243" t="n"/>
      <c r="C3251" s="243" t="n"/>
      <c r="D3251" s="243" t="n"/>
      <c r="E3251" s="243" t="n"/>
      <c r="F3251" s="243" t="n"/>
      <c r="G3251" s="243" t="n"/>
      <c r="H3251" s="362" t="n"/>
      <c r="I3251" s="243" t="n"/>
      <c r="J3251" s="243" t="n"/>
      <c r="K3251" s="244" t="n"/>
      <c r="L3251" s="78" t="n"/>
    </row>
    <row r="3252" ht="22" customHeight="1" s="452">
      <c r="A3252" s="359" t="n"/>
      <c r="B3252" s="243" t="n"/>
      <c r="C3252" s="243" t="n"/>
      <c r="D3252" s="243" t="n"/>
      <c r="E3252" s="243" t="n"/>
      <c r="F3252" s="243" t="n"/>
      <c r="G3252" s="243" t="n"/>
      <c r="H3252" s="362" t="n"/>
      <c r="I3252" s="243" t="n"/>
      <c r="J3252" s="243" t="n"/>
      <c r="K3252" s="244" t="n"/>
      <c r="L3252" s="78" t="n"/>
    </row>
    <row r="3253" ht="22" customHeight="1" s="452">
      <c r="A3253" s="359" t="n"/>
      <c r="B3253" s="243" t="n"/>
      <c r="C3253" s="243" t="n"/>
      <c r="D3253" s="243" t="n"/>
      <c r="E3253" s="243" t="n"/>
      <c r="F3253" s="243" t="n"/>
      <c r="G3253" s="243" t="n"/>
      <c r="H3253" s="362" t="n"/>
      <c r="I3253" s="243" t="n"/>
      <c r="J3253" s="243" t="n"/>
      <c r="K3253" s="244" t="n"/>
      <c r="L3253" s="78" t="n"/>
    </row>
    <row r="3254" ht="22" customHeight="1" s="452">
      <c r="A3254" s="359" t="n"/>
      <c r="B3254" s="243" t="n"/>
      <c r="C3254" s="243" t="n"/>
      <c r="D3254" s="243" t="n"/>
      <c r="E3254" s="243" t="n"/>
      <c r="F3254" s="243" t="n"/>
      <c r="G3254" s="243" t="n"/>
      <c r="H3254" s="362" t="n"/>
      <c r="I3254" s="243" t="n"/>
      <c r="J3254" s="243" t="n"/>
      <c r="K3254" s="244" t="n"/>
      <c r="L3254" s="78" t="n"/>
    </row>
    <row r="3255" ht="22" customHeight="1" s="452">
      <c r="A3255" s="359" t="n"/>
      <c r="B3255" s="243" t="n"/>
      <c r="C3255" s="243" t="n"/>
      <c r="D3255" s="243" t="n"/>
      <c r="E3255" s="243" t="n"/>
      <c r="F3255" s="243" t="n"/>
      <c r="G3255" s="243" t="n"/>
      <c r="H3255" s="362" t="n"/>
      <c r="I3255" s="243" t="n"/>
      <c r="J3255" s="243" t="n"/>
      <c r="K3255" s="244" t="n"/>
      <c r="L3255" s="78" t="n"/>
    </row>
    <row r="3256" ht="22" customHeight="1" s="452">
      <c r="A3256" s="359" t="n"/>
      <c r="B3256" s="243" t="n"/>
      <c r="C3256" s="243" t="n"/>
      <c r="D3256" s="243" t="n"/>
      <c r="E3256" s="243" t="n"/>
      <c r="F3256" s="243" t="n"/>
      <c r="G3256" s="243" t="n"/>
      <c r="H3256" s="362" t="n"/>
      <c r="I3256" s="243" t="n"/>
      <c r="J3256" s="243" t="n"/>
      <c r="K3256" s="244" t="n"/>
      <c r="L3256" s="78" t="n"/>
    </row>
    <row r="3257" ht="22" customHeight="1" s="452">
      <c r="A3257" s="359" t="n"/>
      <c r="B3257" s="243" t="n"/>
      <c r="C3257" s="243" t="n"/>
      <c r="D3257" s="243" t="n"/>
      <c r="E3257" s="243" t="n"/>
      <c r="F3257" s="243" t="n"/>
      <c r="G3257" s="243" t="n"/>
      <c r="H3257" s="362" t="n"/>
      <c r="I3257" s="243" t="n"/>
      <c r="J3257" s="243" t="n"/>
      <c r="K3257" s="244" t="n"/>
      <c r="L3257" s="78" t="n"/>
    </row>
    <row r="3258" ht="22" customHeight="1" s="452">
      <c r="A3258" s="359" t="n"/>
      <c r="B3258" s="243" t="n"/>
      <c r="C3258" s="243" t="n"/>
      <c r="D3258" s="243" t="n"/>
      <c r="E3258" s="243" t="n"/>
      <c r="F3258" s="243" t="n"/>
      <c r="G3258" s="243" t="n"/>
      <c r="H3258" s="362" t="n"/>
      <c r="I3258" s="243" t="n"/>
      <c r="J3258" s="243" t="n"/>
      <c r="K3258" s="244" t="n"/>
      <c r="L3258" s="78" t="n"/>
    </row>
    <row r="3259" ht="22" customHeight="1" s="452">
      <c r="A3259" s="359" t="n"/>
      <c r="B3259" s="243" t="n"/>
      <c r="C3259" s="243" t="n"/>
      <c r="D3259" s="243" t="n"/>
      <c r="E3259" s="243" t="n"/>
      <c r="F3259" s="243" t="n"/>
      <c r="G3259" s="243" t="n"/>
      <c r="H3259" s="362" t="n"/>
      <c r="I3259" s="243" t="n"/>
      <c r="J3259" s="243" t="n"/>
      <c r="K3259" s="244" t="n"/>
      <c r="L3259" s="78" t="n"/>
    </row>
    <row r="3260" ht="22" customHeight="1" s="452">
      <c r="A3260" s="359" t="n"/>
      <c r="B3260" s="243" t="n"/>
      <c r="C3260" s="243" t="n"/>
      <c r="D3260" s="243" t="n"/>
      <c r="E3260" s="243" t="n"/>
      <c r="F3260" s="243" t="n"/>
      <c r="G3260" s="243" t="n"/>
      <c r="H3260" s="362" t="n"/>
      <c r="I3260" s="243" t="n"/>
      <c r="J3260" s="243" t="n"/>
      <c r="K3260" s="244" t="n"/>
      <c r="L3260" s="78" t="n"/>
    </row>
    <row r="3261" ht="22" customHeight="1" s="452">
      <c r="A3261" s="359" t="n"/>
      <c r="B3261" s="243" t="n"/>
      <c r="C3261" s="243" t="n"/>
      <c r="D3261" s="243" t="n"/>
      <c r="E3261" s="243" t="n"/>
      <c r="F3261" s="243" t="n"/>
      <c r="G3261" s="243" t="n"/>
      <c r="H3261" s="362" t="n"/>
      <c r="I3261" s="243" t="n"/>
      <c r="J3261" s="243" t="n"/>
      <c r="K3261" s="244" t="n"/>
      <c r="L3261" s="78" t="n"/>
    </row>
    <row r="3262" ht="22" customHeight="1" s="452">
      <c r="A3262" s="359" t="n"/>
      <c r="B3262" s="243" t="n"/>
      <c r="C3262" s="243" t="n"/>
      <c r="D3262" s="243" t="n"/>
      <c r="E3262" s="243" t="n"/>
      <c r="F3262" s="243" t="n"/>
      <c r="G3262" s="243" t="n"/>
      <c r="H3262" s="362" t="n"/>
      <c r="I3262" s="243" t="n"/>
      <c r="J3262" s="243" t="n"/>
      <c r="K3262" s="244" t="n"/>
      <c r="L3262" s="78" t="n"/>
    </row>
    <row r="3263" ht="22" customHeight="1" s="452">
      <c r="A3263" s="359" t="n"/>
      <c r="B3263" s="243" t="n"/>
      <c r="C3263" s="243" t="n"/>
      <c r="D3263" s="243" t="n"/>
      <c r="E3263" s="243" t="n"/>
      <c r="F3263" s="243" t="n"/>
      <c r="G3263" s="243" t="n"/>
      <c r="H3263" s="362" t="n"/>
      <c r="I3263" s="243" t="n"/>
      <c r="J3263" s="243" t="n"/>
      <c r="K3263" s="244" t="n"/>
      <c r="L3263" s="78" t="n"/>
    </row>
    <row r="3264" ht="22" customHeight="1" s="452">
      <c r="A3264" s="359" t="n"/>
      <c r="B3264" s="243" t="n"/>
      <c r="C3264" s="243" t="n"/>
      <c r="D3264" s="243" t="n"/>
      <c r="E3264" s="243" t="n"/>
      <c r="F3264" s="243" t="n"/>
      <c r="G3264" s="243" t="n"/>
      <c r="H3264" s="362" t="n"/>
      <c r="I3264" s="243" t="n"/>
      <c r="J3264" s="243" t="n"/>
      <c r="K3264" s="244" t="n"/>
      <c r="L3264" s="78" t="n"/>
    </row>
    <row r="3265" ht="22" customHeight="1" s="452">
      <c r="A3265" s="359" t="n"/>
      <c r="B3265" s="243" t="n"/>
      <c r="C3265" s="243" t="n"/>
      <c r="D3265" s="243" t="n"/>
      <c r="E3265" s="243" t="n"/>
      <c r="F3265" s="243" t="n"/>
      <c r="G3265" s="243" t="n"/>
      <c r="H3265" s="362" t="n"/>
      <c r="I3265" s="243" t="n"/>
      <c r="J3265" s="243" t="n"/>
      <c r="K3265" s="244" t="n"/>
      <c r="L3265" s="78" t="n"/>
    </row>
    <row r="3266" ht="22" customHeight="1" s="452">
      <c r="A3266" s="359" t="n"/>
      <c r="B3266" s="243" t="n"/>
      <c r="C3266" s="243" t="n"/>
      <c r="D3266" s="243" t="n"/>
      <c r="E3266" s="243" t="n"/>
      <c r="F3266" s="243" t="n"/>
      <c r="G3266" s="243" t="n"/>
      <c r="H3266" s="362" t="n"/>
      <c r="I3266" s="243" t="n"/>
      <c r="J3266" s="243" t="n"/>
      <c r="K3266" s="244" t="n"/>
      <c r="L3266" s="78" t="n"/>
    </row>
    <row r="3267" ht="22" customHeight="1" s="452">
      <c r="A3267" s="359" t="n"/>
      <c r="B3267" s="243" t="n"/>
      <c r="C3267" s="243" t="n"/>
      <c r="D3267" s="243" t="n"/>
      <c r="E3267" s="243" t="n"/>
      <c r="F3267" s="243" t="n"/>
      <c r="G3267" s="243" t="n"/>
      <c r="H3267" s="362" t="n"/>
      <c r="I3267" s="243" t="n"/>
      <c r="J3267" s="243" t="n"/>
      <c r="K3267" s="244" t="n"/>
      <c r="L3267" s="78" t="n"/>
    </row>
    <row r="3268" ht="22" customHeight="1" s="452">
      <c r="A3268" s="359" t="n"/>
      <c r="B3268" s="243" t="n"/>
      <c r="C3268" s="243" t="n"/>
      <c r="D3268" s="243" t="n"/>
      <c r="E3268" s="243" t="n"/>
      <c r="F3268" s="243" t="n"/>
      <c r="G3268" s="243" t="n"/>
      <c r="H3268" s="362" t="n"/>
      <c r="I3268" s="243" t="n"/>
      <c r="J3268" s="243" t="n"/>
      <c r="K3268" s="244" t="n"/>
      <c r="L3268" s="78" t="n"/>
    </row>
    <row r="3269" ht="22" customHeight="1" s="452">
      <c r="A3269" s="359" t="n"/>
      <c r="B3269" s="243" t="n"/>
      <c r="C3269" s="243" t="n"/>
      <c r="D3269" s="243" t="n"/>
      <c r="E3269" s="243" t="n"/>
      <c r="F3269" s="243" t="n"/>
      <c r="G3269" s="243" t="n"/>
      <c r="H3269" s="362" t="n"/>
      <c r="I3269" s="243" t="n"/>
      <c r="J3269" s="243" t="n"/>
      <c r="K3269" s="244" t="n"/>
      <c r="L3269" s="78" t="n"/>
    </row>
    <row r="3270" ht="22" customHeight="1" s="452">
      <c r="A3270" s="359" t="n"/>
      <c r="B3270" s="243" t="n"/>
      <c r="C3270" s="243" t="n"/>
      <c r="D3270" s="243" t="n"/>
      <c r="E3270" s="243" t="n"/>
      <c r="F3270" s="243" t="n"/>
      <c r="G3270" s="243" t="n"/>
      <c r="H3270" s="362" t="n"/>
      <c r="I3270" s="243" t="n"/>
      <c r="J3270" s="243" t="n"/>
      <c r="K3270" s="244" t="n"/>
      <c r="L3270" s="78" t="n"/>
    </row>
    <row r="3271" ht="22" customHeight="1" s="452">
      <c r="A3271" s="359" t="n"/>
      <c r="B3271" s="243" t="n"/>
      <c r="C3271" s="243" t="n"/>
      <c r="D3271" s="243" t="n"/>
      <c r="E3271" s="243" t="n"/>
      <c r="F3271" s="243" t="n"/>
      <c r="G3271" s="243" t="n"/>
      <c r="H3271" s="362" t="n"/>
      <c r="I3271" s="243" t="n"/>
      <c r="J3271" s="243" t="n"/>
      <c r="K3271" s="244" t="n"/>
      <c r="L3271" s="78" t="n"/>
    </row>
    <row r="3272" ht="22" customHeight="1" s="452">
      <c r="A3272" s="359" t="n"/>
      <c r="B3272" s="243" t="n"/>
      <c r="C3272" s="243" t="n"/>
      <c r="D3272" s="243" t="n"/>
      <c r="E3272" s="243" t="n"/>
      <c r="F3272" s="243" t="n"/>
      <c r="G3272" s="243" t="n"/>
      <c r="H3272" s="362" t="n"/>
      <c r="I3272" s="243" t="n"/>
      <c r="J3272" s="243" t="n"/>
      <c r="K3272" s="244" t="n"/>
      <c r="L3272" s="78" t="n"/>
    </row>
    <row r="3273" ht="22" customHeight="1" s="452">
      <c r="A3273" s="359" t="n"/>
      <c r="B3273" s="243" t="n"/>
      <c r="C3273" s="243" t="n"/>
      <c r="D3273" s="243" t="n"/>
      <c r="E3273" s="243" t="n"/>
      <c r="F3273" s="243" t="n"/>
      <c r="G3273" s="243" t="n"/>
      <c r="H3273" s="362" t="n"/>
      <c r="I3273" s="243" t="n"/>
      <c r="J3273" s="243" t="n"/>
      <c r="K3273" s="244" t="n"/>
      <c r="L3273" s="78" t="n"/>
    </row>
    <row r="3274" ht="22" customHeight="1" s="452">
      <c r="A3274" s="359" t="n"/>
      <c r="B3274" s="243" t="n"/>
      <c r="C3274" s="243" t="n"/>
      <c r="D3274" s="243" t="n"/>
      <c r="E3274" s="243" t="n"/>
      <c r="F3274" s="243" t="n"/>
      <c r="G3274" s="243" t="n"/>
      <c r="H3274" s="362" t="n"/>
      <c r="I3274" s="243" t="n"/>
      <c r="J3274" s="243" t="n"/>
      <c r="K3274" s="244" t="n"/>
      <c r="L3274" s="78" t="n"/>
    </row>
    <row r="3275" ht="22" customHeight="1" s="452">
      <c r="A3275" s="359" t="n"/>
      <c r="B3275" s="243" t="n"/>
      <c r="C3275" s="243" t="n"/>
      <c r="D3275" s="243" t="n"/>
      <c r="E3275" s="243" t="n"/>
      <c r="F3275" s="243" t="n"/>
      <c r="G3275" s="243" t="n"/>
      <c r="H3275" s="362" t="n"/>
      <c r="I3275" s="243" t="n"/>
      <c r="J3275" s="243" t="n"/>
      <c r="K3275" s="244" t="n"/>
      <c r="L3275" s="78" t="n"/>
    </row>
    <row r="3276" ht="22" customHeight="1" s="452">
      <c r="A3276" s="359" t="n"/>
      <c r="B3276" s="243" t="n"/>
      <c r="C3276" s="243" t="n"/>
      <c r="D3276" s="243" t="n"/>
      <c r="E3276" s="243" t="n"/>
      <c r="F3276" s="243" t="n"/>
      <c r="G3276" s="243" t="n"/>
      <c r="H3276" s="362" t="n"/>
      <c r="I3276" s="243" t="n"/>
      <c r="J3276" s="243" t="n"/>
      <c r="K3276" s="244" t="n"/>
      <c r="L3276" s="78" t="n"/>
    </row>
    <row r="3277" ht="22" customHeight="1" s="452">
      <c r="A3277" s="359" t="n"/>
      <c r="B3277" s="243" t="n"/>
      <c r="C3277" s="243" t="n"/>
      <c r="D3277" s="243" t="n"/>
      <c r="E3277" s="243" t="n"/>
      <c r="F3277" s="243" t="n"/>
      <c r="G3277" s="243" t="n"/>
      <c r="H3277" s="362" t="n"/>
      <c r="I3277" s="243" t="n"/>
      <c r="J3277" s="243" t="n"/>
      <c r="K3277" s="244" t="n"/>
      <c r="L3277" s="78" t="n"/>
    </row>
    <row r="3278" ht="22" customHeight="1" s="452">
      <c r="A3278" s="359" t="n"/>
      <c r="B3278" s="243" t="n"/>
      <c r="C3278" s="243" t="n"/>
      <c r="D3278" s="243" t="n"/>
      <c r="E3278" s="243" t="n"/>
      <c r="F3278" s="243" t="n"/>
      <c r="G3278" s="243" t="n"/>
      <c r="H3278" s="362" t="n"/>
      <c r="I3278" s="243" t="n"/>
      <c r="J3278" s="243" t="n"/>
      <c r="K3278" s="244" t="n"/>
      <c r="L3278" s="78" t="n"/>
    </row>
    <row r="3279" ht="22" customHeight="1" s="452">
      <c r="A3279" s="359" t="n"/>
      <c r="B3279" s="243" t="n"/>
      <c r="C3279" s="243" t="n"/>
      <c r="D3279" s="243" t="n"/>
      <c r="E3279" s="243" t="n"/>
      <c r="F3279" s="243" t="n"/>
      <c r="G3279" s="243" t="n"/>
      <c r="H3279" s="362" t="n"/>
      <c r="I3279" s="243" t="n"/>
      <c r="J3279" s="243" t="n"/>
      <c r="K3279" s="244" t="n"/>
      <c r="L3279" s="78" t="n"/>
    </row>
    <row r="3280" ht="22" customHeight="1" s="452">
      <c r="A3280" s="359" t="n"/>
      <c r="B3280" s="243" t="n"/>
      <c r="C3280" s="243" t="n"/>
      <c r="D3280" s="243" t="n"/>
      <c r="E3280" s="243" t="n"/>
      <c r="F3280" s="243" t="n"/>
      <c r="G3280" s="243" t="n"/>
      <c r="H3280" s="362" t="n"/>
      <c r="I3280" s="243" t="n"/>
      <c r="J3280" s="243" t="n"/>
      <c r="K3280" s="244" t="n"/>
      <c r="L3280" s="78" t="n"/>
    </row>
    <row r="3281" ht="22" customHeight="1" s="452">
      <c r="A3281" s="359" t="n"/>
      <c r="B3281" s="243" t="n"/>
      <c r="C3281" s="243" t="n"/>
      <c r="D3281" s="243" t="n"/>
      <c r="E3281" s="243" t="n"/>
      <c r="F3281" s="243" t="n"/>
      <c r="G3281" s="243" t="n"/>
      <c r="H3281" s="362" t="n"/>
      <c r="I3281" s="243" t="n"/>
      <c r="J3281" s="243" t="n"/>
      <c r="K3281" s="244" t="n"/>
      <c r="L3281" s="78" t="n"/>
    </row>
    <row r="3282" ht="22" customHeight="1" s="452">
      <c r="A3282" s="359" t="n"/>
      <c r="B3282" s="243" t="n"/>
      <c r="C3282" s="243" t="n"/>
      <c r="D3282" s="243" t="n"/>
      <c r="E3282" s="243" t="n"/>
      <c r="F3282" s="243" t="n"/>
      <c r="G3282" s="243" t="n"/>
      <c r="H3282" s="362" t="n"/>
      <c r="I3282" s="243" t="n"/>
      <c r="J3282" s="243" t="n"/>
      <c r="K3282" s="244" t="n"/>
      <c r="L3282" s="78" t="n"/>
    </row>
    <row r="3283" ht="22" customHeight="1" s="452">
      <c r="A3283" s="359" t="n"/>
      <c r="B3283" s="243" t="n"/>
      <c r="C3283" s="243" t="n"/>
      <c r="D3283" s="243" t="n"/>
      <c r="E3283" s="243" t="n"/>
      <c r="F3283" s="243" t="n"/>
      <c r="G3283" s="243" t="n"/>
      <c r="H3283" s="362" t="n"/>
      <c r="I3283" s="243" t="n"/>
      <c r="J3283" s="243" t="n"/>
      <c r="K3283" s="244" t="n"/>
      <c r="L3283" s="78" t="n"/>
    </row>
    <row r="3284" ht="22" customHeight="1" s="452">
      <c r="A3284" s="359" t="n"/>
      <c r="B3284" s="243" t="n"/>
      <c r="C3284" s="243" t="n"/>
      <c r="D3284" s="243" t="n"/>
      <c r="E3284" s="243" t="n"/>
      <c r="F3284" s="243" t="n"/>
      <c r="G3284" s="243" t="n"/>
      <c r="H3284" s="362" t="n"/>
      <c r="I3284" s="243" t="n"/>
      <c r="J3284" s="243" t="n"/>
      <c r="K3284" s="244" t="n"/>
      <c r="L3284" s="78" t="n"/>
    </row>
    <row r="3285" ht="22" customHeight="1" s="452">
      <c r="A3285" s="359" t="n"/>
      <c r="B3285" s="243" t="n"/>
      <c r="C3285" s="243" t="n"/>
      <c r="D3285" s="243" t="n"/>
      <c r="E3285" s="243" t="n"/>
      <c r="F3285" s="243" t="n"/>
      <c r="G3285" s="243" t="n"/>
      <c r="H3285" s="362" t="n"/>
      <c r="I3285" s="243" t="n"/>
      <c r="J3285" s="243" t="n"/>
      <c r="K3285" s="244" t="n"/>
      <c r="L3285" s="78" t="n"/>
    </row>
    <row r="3286" ht="22" customHeight="1" s="452">
      <c r="A3286" s="359" t="n"/>
      <c r="B3286" s="243" t="n"/>
      <c r="C3286" s="243" t="n"/>
      <c r="D3286" s="243" t="n"/>
      <c r="E3286" s="243" t="n"/>
      <c r="F3286" s="243" t="n"/>
      <c r="G3286" s="243" t="n"/>
      <c r="H3286" s="362" t="n"/>
      <c r="I3286" s="243" t="n"/>
      <c r="J3286" s="243" t="n"/>
      <c r="K3286" s="244" t="n"/>
      <c r="L3286" s="78" t="n"/>
    </row>
    <row r="3287" ht="22" customHeight="1" s="452">
      <c r="A3287" s="359" t="n"/>
      <c r="B3287" s="243" t="n"/>
      <c r="C3287" s="243" t="n"/>
      <c r="D3287" s="243" t="n"/>
      <c r="E3287" s="243" t="n"/>
      <c r="F3287" s="243" t="n"/>
      <c r="G3287" s="243" t="n"/>
      <c r="H3287" s="362" t="n"/>
      <c r="I3287" s="243" t="n"/>
      <c r="J3287" s="243" t="n"/>
      <c r="K3287" s="244" t="n"/>
      <c r="L3287" s="78" t="n"/>
    </row>
    <row r="3288" ht="22" customHeight="1" s="452">
      <c r="A3288" s="359" t="n"/>
      <c r="B3288" s="243" t="n"/>
      <c r="C3288" s="243" t="n"/>
      <c r="D3288" s="243" t="n"/>
      <c r="E3288" s="243" t="n"/>
      <c r="F3288" s="243" t="n"/>
      <c r="G3288" s="243" t="n"/>
      <c r="H3288" s="362" t="n"/>
      <c r="I3288" s="243" t="n"/>
      <c r="J3288" s="243" t="n"/>
      <c r="K3288" s="244" t="n"/>
      <c r="L3288" s="78" t="n"/>
    </row>
    <row r="3289" ht="22" customHeight="1" s="452">
      <c r="A3289" s="359" t="n"/>
      <c r="B3289" s="243" t="n"/>
      <c r="C3289" s="243" t="n"/>
      <c r="D3289" s="243" t="n"/>
      <c r="E3289" s="243" t="n"/>
      <c r="F3289" s="243" t="n"/>
      <c r="G3289" s="243" t="n"/>
      <c r="H3289" s="362" t="n"/>
      <c r="I3289" s="243" t="n"/>
      <c r="J3289" s="243" t="n"/>
      <c r="K3289" s="244" t="n"/>
      <c r="L3289" s="78" t="n"/>
    </row>
    <row r="3290" ht="22" customHeight="1" s="452">
      <c r="A3290" s="359" t="n"/>
      <c r="B3290" s="243" t="n"/>
      <c r="C3290" s="243" t="n"/>
      <c r="D3290" s="243" t="n"/>
      <c r="E3290" s="243" t="n"/>
      <c r="F3290" s="243" t="n"/>
      <c r="G3290" s="243" t="n"/>
      <c r="H3290" s="362" t="n"/>
      <c r="I3290" s="243" t="n"/>
      <c r="J3290" s="243" t="n"/>
      <c r="K3290" s="244" t="n"/>
      <c r="L3290" s="78" t="n"/>
    </row>
    <row r="3291" ht="22" customHeight="1" s="452">
      <c r="A3291" s="359" t="n"/>
      <c r="B3291" s="243" t="n"/>
      <c r="C3291" s="243" t="n"/>
      <c r="D3291" s="243" t="n"/>
      <c r="E3291" s="243" t="n"/>
      <c r="F3291" s="243" t="n"/>
      <c r="G3291" s="243" t="n"/>
      <c r="H3291" s="362" t="n"/>
      <c r="I3291" s="243" t="n"/>
      <c r="J3291" s="243" t="n"/>
      <c r="K3291" s="244" t="n"/>
      <c r="L3291" s="78" t="n"/>
    </row>
    <row r="3292" ht="22" customHeight="1" s="452">
      <c r="A3292" s="359" t="n"/>
      <c r="B3292" s="243" t="n"/>
      <c r="C3292" s="243" t="n"/>
      <c r="D3292" s="243" t="n"/>
      <c r="E3292" s="243" t="n"/>
      <c r="F3292" s="243" t="n"/>
      <c r="G3292" s="243" t="n"/>
      <c r="H3292" s="362" t="n"/>
      <c r="I3292" s="243" t="n"/>
      <c r="J3292" s="243" t="n"/>
      <c r="K3292" s="244" t="n"/>
      <c r="L3292" s="78" t="n"/>
    </row>
    <row r="3293" ht="22" customHeight="1" s="452">
      <c r="A3293" s="359" t="n"/>
      <c r="B3293" s="243" t="n"/>
      <c r="C3293" s="243" t="n"/>
      <c r="D3293" s="243" t="n"/>
      <c r="E3293" s="243" t="n"/>
      <c r="F3293" s="243" t="n"/>
      <c r="G3293" s="243" t="n"/>
      <c r="H3293" s="362" t="n"/>
      <c r="I3293" s="243" t="n"/>
      <c r="J3293" s="243" t="n"/>
      <c r="K3293" s="244" t="n"/>
      <c r="L3293" s="78" t="n"/>
    </row>
    <row r="3294" ht="22" customHeight="1" s="452">
      <c r="A3294" s="359" t="n"/>
      <c r="B3294" s="243" t="n"/>
      <c r="C3294" s="243" t="n"/>
      <c r="D3294" s="243" t="n"/>
      <c r="E3294" s="243" t="n"/>
      <c r="F3294" s="243" t="n"/>
      <c r="G3294" s="243" t="n"/>
      <c r="H3294" s="362" t="n"/>
      <c r="I3294" s="243" t="n"/>
      <c r="J3294" s="243" t="n"/>
      <c r="K3294" s="244" t="n"/>
      <c r="L3294" s="78" t="n"/>
    </row>
    <row r="3295" ht="22" customHeight="1" s="452">
      <c r="A3295" s="359" t="n"/>
      <c r="B3295" s="243" t="n"/>
      <c r="C3295" s="243" t="n"/>
      <c r="D3295" s="243" t="n"/>
      <c r="E3295" s="243" t="n"/>
      <c r="F3295" s="243" t="n"/>
      <c r="G3295" s="243" t="n"/>
      <c r="H3295" s="362" t="n"/>
      <c r="I3295" s="243" t="n"/>
      <c r="J3295" s="243" t="n"/>
      <c r="K3295" s="244" t="n"/>
      <c r="L3295" s="78" t="n"/>
    </row>
    <row r="3296" ht="22" customHeight="1" s="452">
      <c r="A3296" s="359" t="n"/>
      <c r="B3296" s="243" t="n"/>
      <c r="C3296" s="243" t="n"/>
      <c r="D3296" s="243" t="n"/>
      <c r="E3296" s="243" t="n"/>
      <c r="F3296" s="243" t="n"/>
      <c r="G3296" s="243" t="n"/>
      <c r="H3296" s="362" t="n"/>
      <c r="I3296" s="243" t="n"/>
      <c r="J3296" s="243" t="n"/>
      <c r="K3296" s="244" t="n"/>
      <c r="L3296" s="78" t="n"/>
    </row>
    <row r="3297" ht="22" customHeight="1" s="452">
      <c r="A3297" s="359" t="n"/>
      <c r="B3297" s="243" t="n"/>
      <c r="C3297" s="243" t="n"/>
      <c r="D3297" s="243" t="n"/>
      <c r="E3297" s="243" t="n"/>
      <c r="F3297" s="243" t="n"/>
      <c r="G3297" s="243" t="n"/>
      <c r="H3297" s="362" t="n"/>
      <c r="I3297" s="243" t="n"/>
      <c r="J3297" s="243" t="n"/>
      <c r="K3297" s="244" t="n"/>
      <c r="L3297" s="78" t="n"/>
    </row>
    <row r="3298" ht="22" customHeight="1" s="452">
      <c r="A3298" s="359" t="n"/>
      <c r="B3298" s="243" t="n"/>
      <c r="C3298" s="243" t="n"/>
      <c r="D3298" s="243" t="n"/>
      <c r="E3298" s="243" t="n"/>
      <c r="F3298" s="243" t="n"/>
      <c r="G3298" s="243" t="n"/>
      <c r="H3298" s="362" t="n"/>
      <c r="I3298" s="243" t="n"/>
      <c r="J3298" s="243" t="n"/>
      <c r="K3298" s="244" t="n"/>
      <c r="L3298" s="78" t="n"/>
    </row>
    <row r="3299" ht="22" customHeight="1" s="452">
      <c r="A3299" s="359" t="n"/>
      <c r="B3299" s="243" t="n"/>
      <c r="C3299" s="243" t="n"/>
      <c r="D3299" s="243" t="n"/>
      <c r="E3299" s="243" t="n"/>
      <c r="F3299" s="243" t="n"/>
      <c r="G3299" s="243" t="n"/>
      <c r="H3299" s="362" t="n"/>
      <c r="I3299" s="243" t="n"/>
      <c r="J3299" s="243" t="n"/>
      <c r="K3299" s="244" t="n"/>
      <c r="L3299" s="78" t="n"/>
    </row>
    <row r="3300" ht="22" customHeight="1" s="452">
      <c r="A3300" s="359" t="n"/>
      <c r="B3300" s="243" t="n"/>
      <c r="C3300" s="243" t="n"/>
      <c r="D3300" s="243" t="n"/>
      <c r="E3300" s="243" t="n"/>
      <c r="F3300" s="243" t="n"/>
      <c r="G3300" s="243" t="n"/>
      <c r="H3300" s="362" t="n"/>
      <c r="I3300" s="243" t="n"/>
      <c r="J3300" s="243" t="n"/>
      <c r="K3300" s="244" t="n"/>
      <c r="L3300" s="78" t="n"/>
    </row>
    <row r="3301" ht="22" customHeight="1" s="452">
      <c r="A3301" s="359" t="n"/>
      <c r="B3301" s="243" t="n"/>
      <c r="C3301" s="243" t="n"/>
      <c r="D3301" s="243" t="n"/>
      <c r="E3301" s="243" t="n"/>
      <c r="F3301" s="243" t="n"/>
      <c r="G3301" s="243" t="n"/>
      <c r="H3301" s="362" t="n"/>
      <c r="I3301" s="243" t="n"/>
      <c r="J3301" s="243" t="n"/>
      <c r="K3301" s="244" t="n"/>
      <c r="L3301" s="78" t="n"/>
    </row>
    <row r="3302" ht="22" customHeight="1" s="452">
      <c r="A3302" s="359" t="n"/>
      <c r="B3302" s="243" t="n"/>
      <c r="C3302" s="243" t="n"/>
      <c r="D3302" s="243" t="n"/>
      <c r="E3302" s="243" t="n"/>
      <c r="F3302" s="243" t="n"/>
      <c r="G3302" s="243" t="n"/>
      <c r="H3302" s="362" t="n"/>
      <c r="I3302" s="243" t="n"/>
      <c r="J3302" s="243" t="n"/>
      <c r="K3302" s="244" t="n"/>
      <c r="L3302" s="78" t="n"/>
    </row>
    <row r="3303" ht="22" customHeight="1" s="452">
      <c r="A3303" s="359" t="n"/>
      <c r="B3303" s="243" t="n"/>
      <c r="C3303" s="243" t="n"/>
      <c r="D3303" s="243" t="n"/>
      <c r="E3303" s="243" t="n"/>
      <c r="F3303" s="243" t="n"/>
      <c r="G3303" s="243" t="n"/>
      <c r="H3303" s="362" t="n"/>
      <c r="I3303" s="243" t="n"/>
      <c r="J3303" s="243" t="n"/>
      <c r="K3303" s="244" t="n"/>
      <c r="L3303" s="78" t="n"/>
    </row>
    <row r="3304" ht="22" customHeight="1" s="452">
      <c r="A3304" s="359" t="n"/>
      <c r="B3304" s="243" t="n"/>
      <c r="C3304" s="243" t="n"/>
      <c r="D3304" s="243" t="n"/>
      <c r="E3304" s="243" t="n"/>
      <c r="F3304" s="243" t="n"/>
      <c r="G3304" s="243" t="n"/>
      <c r="H3304" s="362" t="n"/>
      <c r="I3304" s="243" t="n"/>
      <c r="J3304" s="243" t="n"/>
      <c r="K3304" s="244" t="n"/>
      <c r="L3304" s="78" t="n"/>
    </row>
    <row r="3305" ht="22" customHeight="1" s="452">
      <c r="A3305" s="359" t="n"/>
      <c r="B3305" s="243" t="n"/>
      <c r="C3305" s="243" t="n"/>
      <c r="D3305" s="243" t="n"/>
      <c r="E3305" s="243" t="n"/>
      <c r="F3305" s="243" t="n"/>
      <c r="G3305" s="243" t="n"/>
      <c r="H3305" s="362" t="n"/>
      <c r="I3305" s="243" t="n"/>
      <c r="J3305" s="243" t="n"/>
      <c r="K3305" s="244" t="n"/>
      <c r="L3305" s="78" t="n"/>
    </row>
    <row r="3306" ht="22" customHeight="1" s="452">
      <c r="A3306" s="359" t="n"/>
      <c r="B3306" s="243" t="n"/>
      <c r="C3306" s="243" t="n"/>
      <c r="D3306" s="243" t="n"/>
      <c r="E3306" s="243" t="n"/>
      <c r="F3306" s="243" t="n"/>
      <c r="G3306" s="243" t="n"/>
      <c r="H3306" s="362" t="n"/>
      <c r="I3306" s="243" t="n"/>
      <c r="J3306" s="243" t="n"/>
      <c r="K3306" s="244" t="n"/>
      <c r="L3306" s="78" t="n"/>
    </row>
    <row r="3307" ht="22" customHeight="1" s="452">
      <c r="A3307" s="359" t="n"/>
      <c r="B3307" s="243" t="n"/>
      <c r="C3307" s="243" t="n"/>
      <c r="D3307" s="243" t="n"/>
      <c r="E3307" s="243" t="n"/>
      <c r="F3307" s="243" t="n"/>
      <c r="G3307" s="243" t="n"/>
      <c r="H3307" s="362" t="n"/>
      <c r="I3307" s="243" t="n"/>
      <c r="J3307" s="243" t="n"/>
      <c r="K3307" s="244" t="n"/>
      <c r="L3307" s="78" t="n"/>
    </row>
    <row r="3308" ht="22" customHeight="1" s="452">
      <c r="A3308" s="359" t="n"/>
      <c r="B3308" s="243" t="n"/>
      <c r="C3308" s="243" t="n"/>
      <c r="D3308" s="243" t="n"/>
      <c r="E3308" s="243" t="n"/>
      <c r="F3308" s="243" t="n"/>
      <c r="G3308" s="243" t="n"/>
      <c r="H3308" s="362" t="n"/>
      <c r="I3308" s="243" t="n"/>
      <c r="J3308" s="243" t="n"/>
      <c r="K3308" s="244" t="n"/>
      <c r="L3308" s="78" t="n"/>
    </row>
    <row r="3309" ht="22" customHeight="1" s="452">
      <c r="A3309" s="359" t="n"/>
      <c r="B3309" s="243" t="n"/>
      <c r="C3309" s="243" t="n"/>
      <c r="D3309" s="243" t="n"/>
      <c r="E3309" s="243" t="n"/>
      <c r="F3309" s="243" t="n"/>
      <c r="G3309" s="243" t="n"/>
      <c r="H3309" s="362" t="n"/>
      <c r="I3309" s="243" t="n"/>
      <c r="J3309" s="243" t="n"/>
      <c r="K3309" s="244" t="n"/>
      <c r="L3309" s="78" t="n"/>
    </row>
    <row r="3310" ht="22" customHeight="1" s="452">
      <c r="A3310" s="359" t="n"/>
      <c r="B3310" s="243" t="n"/>
      <c r="C3310" s="243" t="n"/>
      <c r="D3310" s="243" t="n"/>
      <c r="E3310" s="243" t="n"/>
      <c r="F3310" s="243" t="n"/>
      <c r="G3310" s="243" t="n"/>
      <c r="H3310" s="362" t="n"/>
      <c r="I3310" s="243" t="n"/>
      <c r="J3310" s="243" t="n"/>
      <c r="K3310" s="244" t="n"/>
      <c r="L3310" s="78" t="n"/>
    </row>
    <row r="3311" ht="22" customHeight="1" s="452">
      <c r="A3311" s="359" t="n"/>
      <c r="B3311" s="243" t="n"/>
      <c r="C3311" s="243" t="n"/>
      <c r="D3311" s="243" t="n"/>
      <c r="E3311" s="243" t="n"/>
      <c r="F3311" s="243" t="n"/>
      <c r="G3311" s="243" t="n"/>
      <c r="H3311" s="362" t="n"/>
      <c r="I3311" s="243" t="n"/>
      <c r="J3311" s="243" t="n"/>
      <c r="K3311" s="244" t="n"/>
      <c r="L3311" s="78" t="n"/>
    </row>
    <row r="3312" ht="22" customHeight="1" s="452">
      <c r="A3312" s="359" t="n"/>
      <c r="B3312" s="243" t="n"/>
      <c r="C3312" s="243" t="n"/>
      <c r="D3312" s="243" t="n"/>
      <c r="E3312" s="243" t="n"/>
      <c r="F3312" s="243" t="n"/>
      <c r="G3312" s="243" t="n"/>
      <c r="H3312" s="362" t="n"/>
      <c r="I3312" s="243" t="n"/>
      <c r="J3312" s="243" t="n"/>
      <c r="K3312" s="244" t="n"/>
      <c r="L3312" s="78" t="n"/>
    </row>
    <row r="3313" ht="22" customHeight="1" s="452">
      <c r="A3313" s="359" t="n"/>
      <c r="B3313" s="243" t="n"/>
      <c r="C3313" s="243" t="n"/>
      <c r="D3313" s="243" t="n"/>
      <c r="E3313" s="243" t="n"/>
      <c r="F3313" s="243" t="n"/>
      <c r="G3313" s="243" t="n"/>
      <c r="H3313" s="362" t="n"/>
      <c r="I3313" s="243" t="n"/>
      <c r="J3313" s="243" t="n"/>
      <c r="K3313" s="244" t="n"/>
      <c r="L3313" s="78" t="n"/>
    </row>
    <row r="3314" ht="22" customHeight="1" s="452">
      <c r="A3314" s="359" t="n"/>
      <c r="B3314" s="243" t="n"/>
      <c r="C3314" s="243" t="n"/>
      <c r="D3314" s="243" t="n"/>
      <c r="E3314" s="243" t="n"/>
      <c r="F3314" s="243" t="n"/>
      <c r="G3314" s="243" t="n"/>
      <c r="H3314" s="362" t="n"/>
      <c r="I3314" s="243" t="n"/>
      <c r="J3314" s="243" t="n"/>
      <c r="K3314" s="244" t="n"/>
      <c r="L3314" s="78" t="n"/>
    </row>
    <row r="3315" ht="22" customHeight="1" s="452">
      <c r="A3315" s="359" t="n"/>
      <c r="B3315" s="243" t="n"/>
      <c r="C3315" s="243" t="n"/>
      <c r="D3315" s="243" t="n"/>
      <c r="E3315" s="243" t="n"/>
      <c r="F3315" s="243" t="n"/>
      <c r="G3315" s="243" t="n"/>
      <c r="H3315" s="362" t="n"/>
      <c r="I3315" s="243" t="n"/>
      <c r="J3315" s="243" t="n"/>
      <c r="K3315" s="244" t="n"/>
      <c r="L3315" s="78" t="n"/>
    </row>
    <row r="3316" ht="22" customHeight="1" s="452">
      <c r="A3316" s="359" t="n"/>
      <c r="B3316" s="243" t="n"/>
      <c r="C3316" s="243" t="n"/>
      <c r="D3316" s="243" t="n"/>
      <c r="E3316" s="243" t="n"/>
      <c r="F3316" s="243" t="n"/>
      <c r="G3316" s="243" t="n"/>
      <c r="H3316" s="362" t="n"/>
      <c r="I3316" s="243" t="n"/>
      <c r="J3316" s="243" t="n"/>
      <c r="K3316" s="244" t="n"/>
      <c r="L3316" s="78" t="n"/>
    </row>
    <row r="3317" ht="22" customHeight="1" s="452">
      <c r="A3317" s="359" t="n"/>
      <c r="B3317" s="243" t="n"/>
      <c r="C3317" s="243" t="n"/>
      <c r="D3317" s="243" t="n"/>
      <c r="E3317" s="243" t="n"/>
      <c r="F3317" s="243" t="n"/>
      <c r="G3317" s="243" t="n"/>
      <c r="H3317" s="362" t="n"/>
      <c r="I3317" s="243" t="n"/>
      <c r="J3317" s="243" t="n"/>
      <c r="K3317" s="244" t="n"/>
      <c r="L3317" s="78" t="n"/>
    </row>
    <row r="3318" ht="22" customHeight="1" s="452">
      <c r="A3318" s="359" t="n"/>
      <c r="B3318" s="243" t="n"/>
      <c r="C3318" s="243" t="n"/>
      <c r="D3318" s="243" t="n"/>
      <c r="E3318" s="243" t="n"/>
      <c r="F3318" s="243" t="n"/>
      <c r="G3318" s="243" t="n"/>
      <c r="H3318" s="362" t="n"/>
      <c r="I3318" s="243" t="n"/>
      <c r="J3318" s="243" t="n"/>
      <c r="K3318" s="244" t="n"/>
      <c r="L3318" s="78" t="n"/>
    </row>
    <row r="3319" ht="22" customHeight="1" s="452">
      <c r="A3319" s="359" t="n"/>
      <c r="B3319" s="243" t="n"/>
      <c r="C3319" s="243" t="n"/>
      <c r="D3319" s="243" t="n"/>
      <c r="E3319" s="243" t="n"/>
      <c r="F3319" s="243" t="n"/>
      <c r="G3319" s="243" t="n"/>
      <c r="H3319" s="362" t="n"/>
      <c r="I3319" s="243" t="n"/>
      <c r="J3319" s="243" t="n"/>
      <c r="K3319" s="244" t="n"/>
      <c r="L3319" s="78" t="n"/>
    </row>
    <row r="3320" ht="22" customHeight="1" s="452">
      <c r="A3320" s="359" t="n"/>
      <c r="B3320" s="243" t="n"/>
      <c r="C3320" s="243" t="n"/>
      <c r="D3320" s="243" t="n"/>
      <c r="E3320" s="243" t="n"/>
      <c r="F3320" s="243" t="n"/>
      <c r="G3320" s="243" t="n"/>
      <c r="H3320" s="362" t="n"/>
      <c r="I3320" s="243" t="n"/>
      <c r="J3320" s="243" t="n"/>
      <c r="K3320" s="244" t="n"/>
      <c r="L3320" s="78" t="n"/>
    </row>
    <row r="3321" ht="22" customHeight="1" s="452">
      <c r="A3321" s="359" t="n"/>
      <c r="B3321" s="243" t="n"/>
      <c r="C3321" s="243" t="n"/>
      <c r="D3321" s="243" t="n"/>
      <c r="E3321" s="243" t="n"/>
      <c r="F3321" s="243" t="n"/>
      <c r="G3321" s="243" t="n"/>
      <c r="H3321" s="362" t="n"/>
      <c r="I3321" s="243" t="n"/>
      <c r="J3321" s="243" t="n"/>
      <c r="K3321" s="244" t="n"/>
      <c r="L3321" s="78" t="n"/>
    </row>
    <row r="3322" ht="22" customHeight="1" s="452">
      <c r="A3322" s="359" t="n"/>
      <c r="B3322" s="243" t="n"/>
      <c r="C3322" s="243" t="n"/>
      <c r="D3322" s="243" t="n"/>
      <c r="E3322" s="243" t="n"/>
      <c r="F3322" s="243" t="n"/>
      <c r="G3322" s="243" t="n"/>
      <c r="H3322" s="362" t="n"/>
      <c r="I3322" s="243" t="n"/>
      <c r="J3322" s="243" t="n"/>
      <c r="K3322" s="244" t="n"/>
      <c r="L3322" s="78" t="n"/>
    </row>
    <row r="3323" ht="22" customHeight="1" s="452">
      <c r="A3323" s="359" t="n"/>
      <c r="B3323" s="243" t="n"/>
      <c r="C3323" s="243" t="n"/>
      <c r="D3323" s="243" t="n"/>
      <c r="E3323" s="243" t="n"/>
      <c r="F3323" s="243" t="n"/>
      <c r="G3323" s="243" t="n"/>
      <c r="H3323" s="362" t="n"/>
      <c r="I3323" s="243" t="n"/>
      <c r="J3323" s="243" t="n"/>
      <c r="K3323" s="244" t="n"/>
      <c r="L3323" s="78" t="n"/>
    </row>
    <row r="3324" ht="22" customHeight="1" s="452">
      <c r="A3324" s="359" t="n"/>
      <c r="B3324" s="243" t="n"/>
      <c r="C3324" s="243" t="n"/>
      <c r="D3324" s="243" t="n"/>
      <c r="E3324" s="243" t="n"/>
      <c r="F3324" s="243" t="n"/>
      <c r="G3324" s="243" t="n"/>
      <c r="H3324" s="362" t="n"/>
      <c r="I3324" s="243" t="n"/>
      <c r="J3324" s="243" t="n"/>
      <c r="K3324" s="244" t="n"/>
      <c r="L3324" s="78" t="n"/>
    </row>
    <row r="3325" ht="22" customHeight="1" s="452">
      <c r="A3325" s="359" t="n"/>
      <c r="B3325" s="243" t="n"/>
      <c r="C3325" s="243" t="n"/>
      <c r="D3325" s="243" t="n"/>
      <c r="E3325" s="243" t="n"/>
      <c r="F3325" s="243" t="n"/>
      <c r="G3325" s="243" t="n"/>
      <c r="H3325" s="362" t="n"/>
      <c r="I3325" s="243" t="n"/>
      <c r="J3325" s="243" t="n"/>
      <c r="K3325" s="244" t="n"/>
      <c r="L3325" s="78" t="n"/>
    </row>
    <row r="3326" ht="22" customHeight="1" s="452">
      <c r="A3326" s="359" t="n"/>
      <c r="B3326" s="243" t="n"/>
      <c r="C3326" s="243" t="n"/>
      <c r="D3326" s="243" t="n"/>
      <c r="E3326" s="243" t="n"/>
      <c r="F3326" s="243" t="n"/>
      <c r="G3326" s="243" t="n"/>
      <c r="H3326" s="362" t="n"/>
      <c r="I3326" s="243" t="n"/>
      <c r="J3326" s="243" t="n"/>
      <c r="K3326" s="244" t="n"/>
      <c r="L3326" s="78" t="n"/>
    </row>
    <row r="3327" ht="22" customHeight="1" s="452">
      <c r="A3327" s="359" t="n"/>
      <c r="B3327" s="243" t="n"/>
      <c r="C3327" s="243" t="n"/>
      <c r="D3327" s="243" t="n"/>
      <c r="E3327" s="243" t="n"/>
      <c r="F3327" s="243" t="n"/>
      <c r="G3327" s="243" t="n"/>
      <c r="H3327" s="362" t="n"/>
      <c r="I3327" s="243" t="n"/>
      <c r="J3327" s="243" t="n"/>
      <c r="K3327" s="244" t="n"/>
      <c r="L3327" s="78" t="n"/>
    </row>
    <row r="3328" ht="22" customHeight="1" s="452">
      <c r="A3328" s="359" t="n"/>
      <c r="B3328" s="243" t="n"/>
      <c r="C3328" s="243" t="n"/>
      <c r="D3328" s="243" t="n"/>
      <c r="E3328" s="243" t="n"/>
      <c r="F3328" s="243" t="n"/>
      <c r="G3328" s="243" t="n"/>
      <c r="H3328" s="362" t="n"/>
      <c r="I3328" s="243" t="n"/>
      <c r="J3328" s="243" t="n"/>
      <c r="K3328" s="244" t="n"/>
      <c r="L3328" s="78" t="n"/>
    </row>
    <row r="3329" ht="22" customHeight="1" s="452">
      <c r="A3329" s="359" t="n"/>
      <c r="B3329" s="243" t="n"/>
      <c r="C3329" s="243" t="n"/>
      <c r="D3329" s="243" t="n"/>
      <c r="E3329" s="243" t="n"/>
      <c r="F3329" s="243" t="n"/>
      <c r="G3329" s="243" t="n"/>
      <c r="H3329" s="362" t="n"/>
      <c r="I3329" s="243" t="n"/>
      <c r="J3329" s="243" t="n"/>
      <c r="K3329" s="244" t="n"/>
      <c r="L3329" s="78" t="n"/>
    </row>
    <row r="3330" ht="22" customHeight="1" s="452">
      <c r="A3330" s="359" t="n"/>
      <c r="B3330" s="243" t="n"/>
      <c r="C3330" s="243" t="n"/>
      <c r="D3330" s="243" t="n"/>
      <c r="E3330" s="243" t="n"/>
      <c r="F3330" s="243" t="n"/>
      <c r="G3330" s="243" t="n"/>
      <c r="H3330" s="362" t="n"/>
      <c r="I3330" s="243" t="n"/>
      <c r="J3330" s="243" t="n"/>
      <c r="K3330" s="244" t="n"/>
      <c r="L3330" s="78" t="n"/>
    </row>
    <row r="3331" ht="22" customHeight="1" s="452">
      <c r="A3331" s="359" t="n"/>
      <c r="B3331" s="243" t="n"/>
      <c r="C3331" s="243" t="n"/>
      <c r="D3331" s="243" t="n"/>
      <c r="E3331" s="243" t="n"/>
      <c r="F3331" s="243" t="n"/>
      <c r="G3331" s="243" t="n"/>
      <c r="H3331" s="362" t="n"/>
      <c r="I3331" s="243" t="n"/>
      <c r="J3331" s="243" t="n"/>
      <c r="K3331" s="244" t="n"/>
      <c r="L3331" s="78" t="n"/>
    </row>
    <row r="3332" ht="22" customHeight="1" s="452">
      <c r="A3332" s="359" t="n"/>
      <c r="B3332" s="243" t="n"/>
      <c r="C3332" s="243" t="n"/>
      <c r="D3332" s="243" t="n"/>
      <c r="E3332" s="243" t="n"/>
      <c r="F3332" s="243" t="n"/>
      <c r="G3332" s="243" t="n"/>
      <c r="H3332" s="362" t="n"/>
      <c r="I3332" s="243" t="n"/>
      <c r="J3332" s="243" t="n"/>
      <c r="K3332" s="244" t="n"/>
      <c r="L3332" s="78" t="n"/>
    </row>
    <row r="3333" ht="22" customHeight="1" s="452">
      <c r="A3333" s="359" t="n"/>
      <c r="B3333" s="243" t="n"/>
      <c r="C3333" s="243" t="n"/>
      <c r="D3333" s="243" t="n"/>
      <c r="E3333" s="243" t="n"/>
      <c r="F3333" s="243" t="n"/>
      <c r="G3333" s="243" t="n"/>
      <c r="H3333" s="362" t="n"/>
      <c r="I3333" s="243" t="n"/>
      <c r="J3333" s="243" t="n"/>
      <c r="K3333" s="244" t="n"/>
      <c r="L3333" s="78" t="n"/>
    </row>
    <row r="3334" ht="22" customHeight="1" s="452">
      <c r="A3334" s="359" t="n"/>
      <c r="B3334" s="243" t="n"/>
      <c r="C3334" s="243" t="n"/>
      <c r="D3334" s="243" t="n"/>
      <c r="E3334" s="243" t="n"/>
      <c r="F3334" s="243" t="n"/>
      <c r="G3334" s="243" t="n"/>
      <c r="H3334" s="362" t="n"/>
      <c r="I3334" s="243" t="n"/>
      <c r="J3334" s="243" t="n"/>
      <c r="K3334" s="244" t="n"/>
      <c r="L3334" s="78" t="n"/>
    </row>
    <row r="3335" ht="22" customHeight="1" s="452">
      <c r="A3335" s="359" t="n"/>
      <c r="B3335" s="243" t="n"/>
      <c r="C3335" s="243" t="n"/>
      <c r="D3335" s="243" t="n"/>
      <c r="E3335" s="243" t="n"/>
      <c r="F3335" s="243" t="n"/>
      <c r="G3335" s="243" t="n"/>
      <c r="H3335" s="362" t="n"/>
      <c r="I3335" s="243" t="n"/>
      <c r="J3335" s="243" t="n"/>
      <c r="K3335" s="244" t="n"/>
      <c r="L3335" s="78" t="n"/>
    </row>
    <row r="3336" ht="22" customHeight="1" s="452">
      <c r="A3336" s="359" t="n"/>
      <c r="B3336" s="243" t="n"/>
      <c r="C3336" s="243" t="n"/>
      <c r="D3336" s="243" t="n"/>
      <c r="E3336" s="243" t="n"/>
      <c r="F3336" s="243" t="n"/>
      <c r="G3336" s="243" t="n"/>
      <c r="H3336" s="362" t="n"/>
      <c r="I3336" s="243" t="n"/>
      <c r="J3336" s="243" t="n"/>
      <c r="K3336" s="244" t="n"/>
      <c r="L3336" s="78" t="n"/>
    </row>
    <row r="3337" ht="22" customHeight="1" s="452">
      <c r="A3337" s="359" t="n"/>
      <c r="B3337" s="243" t="n"/>
      <c r="C3337" s="243" t="n"/>
      <c r="D3337" s="243" t="n"/>
      <c r="E3337" s="243" t="n"/>
      <c r="F3337" s="243" t="n"/>
      <c r="G3337" s="243" t="n"/>
      <c r="H3337" s="362" t="n"/>
      <c r="I3337" s="243" t="n"/>
      <c r="J3337" s="243" t="n"/>
      <c r="K3337" s="244" t="n"/>
      <c r="L3337" s="78" t="n"/>
    </row>
    <row r="3338" ht="22" customHeight="1" s="452">
      <c r="A3338" s="359" t="n"/>
      <c r="B3338" s="243" t="n"/>
      <c r="C3338" s="243" t="n"/>
      <c r="D3338" s="243" t="n"/>
      <c r="E3338" s="243" t="n"/>
      <c r="F3338" s="243" t="n"/>
      <c r="G3338" s="243" t="n"/>
      <c r="H3338" s="362" t="n"/>
      <c r="I3338" s="243" t="n"/>
      <c r="J3338" s="243" t="n"/>
      <c r="K3338" s="244" t="n"/>
      <c r="L3338" s="78" t="n"/>
    </row>
    <row r="3339" ht="22" customHeight="1" s="452">
      <c r="A3339" s="359" t="n"/>
      <c r="B3339" s="243" t="n"/>
      <c r="C3339" s="243" t="n"/>
      <c r="D3339" s="243" t="n"/>
      <c r="E3339" s="243" t="n"/>
      <c r="F3339" s="243" t="n"/>
      <c r="G3339" s="243" t="n"/>
      <c r="H3339" s="362" t="n"/>
      <c r="I3339" s="243" t="n"/>
      <c r="J3339" s="243" t="n"/>
      <c r="K3339" s="244" t="n"/>
      <c r="L3339" s="78" t="n"/>
    </row>
    <row r="3340" ht="22" customHeight="1" s="452">
      <c r="A3340" s="359" t="n"/>
      <c r="B3340" s="243" t="n"/>
      <c r="C3340" s="243" t="n"/>
      <c r="D3340" s="243" t="n"/>
      <c r="E3340" s="243" t="n"/>
      <c r="F3340" s="243" t="n"/>
      <c r="G3340" s="243" t="n"/>
      <c r="H3340" s="362" t="n"/>
      <c r="I3340" s="243" t="n"/>
      <c r="J3340" s="243" t="n"/>
      <c r="K3340" s="244" t="n"/>
      <c r="L3340" s="78" t="n"/>
    </row>
    <row r="3341" ht="22" customHeight="1" s="452">
      <c r="A3341" s="359" t="n"/>
      <c r="B3341" s="243" t="n"/>
      <c r="C3341" s="243" t="n"/>
      <c r="D3341" s="243" t="n"/>
      <c r="E3341" s="243" t="n"/>
      <c r="F3341" s="243" t="n"/>
      <c r="G3341" s="243" t="n"/>
      <c r="H3341" s="362" t="n"/>
      <c r="I3341" s="243" t="n"/>
      <c r="J3341" s="243" t="n"/>
      <c r="K3341" s="244" t="n"/>
      <c r="L3341" s="78" t="n"/>
    </row>
    <row r="3342" ht="22" customHeight="1" s="452">
      <c r="A3342" s="359" t="n"/>
      <c r="B3342" s="243" t="n"/>
      <c r="C3342" s="243" t="n"/>
      <c r="D3342" s="243" t="n"/>
      <c r="E3342" s="243" t="n"/>
      <c r="F3342" s="243" t="n"/>
      <c r="G3342" s="243" t="n"/>
      <c r="H3342" s="362" t="n"/>
      <c r="I3342" s="243" t="n"/>
      <c r="J3342" s="243" t="n"/>
      <c r="K3342" s="244" t="n"/>
      <c r="L3342" s="78" t="n"/>
    </row>
    <row r="3343" ht="22" customHeight="1" s="452">
      <c r="A3343" s="359" t="n"/>
      <c r="B3343" s="243" t="n"/>
      <c r="C3343" s="243" t="n"/>
      <c r="D3343" s="243" t="n"/>
      <c r="E3343" s="243" t="n"/>
      <c r="F3343" s="243" t="n"/>
      <c r="G3343" s="243" t="n"/>
      <c r="H3343" s="362" t="n"/>
      <c r="I3343" s="243" t="n"/>
      <c r="J3343" s="243" t="n"/>
      <c r="K3343" s="244" t="n"/>
      <c r="L3343" s="78" t="n"/>
    </row>
    <row r="3344" ht="22" customHeight="1" s="452">
      <c r="A3344" s="359" t="n"/>
      <c r="B3344" s="243" t="n"/>
      <c r="C3344" s="243" t="n"/>
      <c r="D3344" s="243" t="n"/>
      <c r="E3344" s="243" t="n"/>
      <c r="F3344" s="243" t="n"/>
      <c r="G3344" s="243" t="n"/>
      <c r="H3344" s="362" t="n"/>
      <c r="I3344" s="243" t="n"/>
      <c r="J3344" s="243" t="n"/>
      <c r="K3344" s="244" t="n"/>
      <c r="L3344" s="78" t="n"/>
    </row>
    <row r="3345" ht="22" customHeight="1" s="452">
      <c r="A3345" s="359" t="n"/>
      <c r="B3345" s="243" t="n"/>
      <c r="C3345" s="243" t="n"/>
      <c r="D3345" s="243" t="n"/>
      <c r="E3345" s="243" t="n"/>
      <c r="F3345" s="243" t="n"/>
      <c r="G3345" s="243" t="n"/>
      <c r="H3345" s="362" t="n"/>
      <c r="I3345" s="243" t="n"/>
      <c r="J3345" s="243" t="n"/>
      <c r="K3345" s="244" t="n"/>
      <c r="L3345" s="78" t="n"/>
    </row>
    <row r="3346" ht="22" customHeight="1" s="452">
      <c r="A3346" s="359" t="n"/>
      <c r="B3346" s="243" t="n"/>
      <c r="C3346" s="243" t="n"/>
      <c r="D3346" s="243" t="n"/>
      <c r="E3346" s="243" t="n"/>
      <c r="F3346" s="243" t="n"/>
      <c r="G3346" s="243" t="n"/>
      <c r="H3346" s="362" t="n"/>
      <c r="I3346" s="243" t="n"/>
      <c r="J3346" s="243" t="n"/>
      <c r="K3346" s="244" t="n"/>
      <c r="L3346" s="78" t="n"/>
    </row>
    <row r="3347" ht="22" customHeight="1" s="452">
      <c r="A3347" s="359" t="n"/>
      <c r="B3347" s="243" t="n"/>
      <c r="C3347" s="243" t="n"/>
      <c r="D3347" s="243" t="n"/>
      <c r="E3347" s="243" t="n"/>
      <c r="F3347" s="243" t="n"/>
      <c r="G3347" s="243" t="n"/>
      <c r="H3347" s="362" t="n"/>
      <c r="I3347" s="243" t="n"/>
      <c r="J3347" s="243" t="n"/>
      <c r="K3347" s="244" t="n"/>
      <c r="L3347" s="78" t="n"/>
    </row>
    <row r="3348" ht="22" customHeight="1" s="452">
      <c r="A3348" s="359" t="n"/>
      <c r="B3348" s="243" t="n"/>
      <c r="C3348" s="243" t="n"/>
      <c r="D3348" s="243" t="n"/>
      <c r="E3348" s="243" t="n"/>
      <c r="F3348" s="243" t="n"/>
      <c r="G3348" s="243" t="n"/>
      <c r="H3348" s="362" t="n"/>
      <c r="I3348" s="243" t="n"/>
      <c r="J3348" s="243" t="n"/>
      <c r="K3348" s="244" t="n"/>
      <c r="L3348" s="78" t="n"/>
    </row>
    <row r="3349" ht="22" customHeight="1" s="452">
      <c r="A3349" s="359" t="n"/>
      <c r="B3349" s="243" t="n"/>
      <c r="C3349" s="243" t="n"/>
      <c r="D3349" s="243" t="n"/>
      <c r="E3349" s="243" t="n"/>
      <c r="F3349" s="243" t="n"/>
      <c r="G3349" s="243" t="n"/>
      <c r="H3349" s="362" t="n"/>
      <c r="I3349" s="243" t="n"/>
      <c r="J3349" s="243" t="n"/>
      <c r="K3349" s="244" t="n"/>
      <c r="L3349" s="78" t="n"/>
    </row>
    <row r="3350" ht="22" customHeight="1" s="452">
      <c r="A3350" s="359" t="n"/>
      <c r="B3350" s="243" t="n"/>
      <c r="C3350" s="243" t="n"/>
      <c r="D3350" s="243" t="n"/>
      <c r="E3350" s="243" t="n"/>
      <c r="F3350" s="243" t="n"/>
      <c r="G3350" s="243" t="n"/>
      <c r="H3350" s="362" t="n"/>
      <c r="I3350" s="243" t="n"/>
      <c r="J3350" s="243" t="n"/>
      <c r="K3350" s="244" t="n"/>
      <c r="L3350" s="78" t="n"/>
    </row>
    <row r="3351" ht="22" customHeight="1" s="452">
      <c r="A3351" s="359" t="n"/>
      <c r="B3351" s="243" t="n"/>
      <c r="C3351" s="243" t="n"/>
      <c r="D3351" s="243" t="n"/>
      <c r="E3351" s="243" t="n"/>
      <c r="F3351" s="243" t="n"/>
      <c r="G3351" s="243" t="n"/>
      <c r="H3351" s="362" t="n"/>
      <c r="I3351" s="243" t="n"/>
      <c r="J3351" s="243" t="n"/>
      <c r="K3351" s="244" t="n"/>
      <c r="L3351" s="78" t="n"/>
    </row>
    <row r="3352" ht="22" customHeight="1" s="452">
      <c r="A3352" s="359" t="n"/>
      <c r="B3352" s="243" t="n"/>
      <c r="C3352" s="243" t="n"/>
      <c r="D3352" s="243" t="n"/>
      <c r="E3352" s="243" t="n"/>
      <c r="F3352" s="243" t="n"/>
      <c r="G3352" s="243" t="n"/>
      <c r="H3352" s="362" t="n"/>
      <c r="I3352" s="243" t="n"/>
      <c r="J3352" s="243" t="n"/>
      <c r="K3352" s="244" t="n"/>
      <c r="L3352" s="78" t="n"/>
    </row>
    <row r="3353" ht="22" customHeight="1" s="452">
      <c r="A3353" s="359" t="n"/>
      <c r="B3353" s="243" t="n"/>
      <c r="C3353" s="243" t="n"/>
      <c r="D3353" s="243" t="n"/>
      <c r="E3353" s="243" t="n"/>
      <c r="F3353" s="243" t="n"/>
      <c r="G3353" s="243" t="n"/>
      <c r="H3353" s="362" t="n"/>
      <c r="I3353" s="243" t="n"/>
      <c r="J3353" s="243" t="n"/>
      <c r="K3353" s="244" t="n"/>
      <c r="L3353" s="78" t="n"/>
    </row>
    <row r="3354" ht="22" customHeight="1" s="452">
      <c r="A3354" s="359" t="n"/>
      <c r="B3354" s="243" t="n"/>
      <c r="C3354" s="243" t="n"/>
      <c r="D3354" s="243" t="n"/>
      <c r="E3354" s="243" t="n"/>
      <c r="F3354" s="243" t="n"/>
      <c r="G3354" s="243" t="n"/>
      <c r="H3354" s="362" t="n"/>
      <c r="I3354" s="243" t="n"/>
      <c r="J3354" s="243" t="n"/>
      <c r="K3354" s="244" t="n"/>
      <c r="L3354" s="78" t="n"/>
    </row>
    <row r="3355" ht="22" customHeight="1" s="452">
      <c r="A3355" s="359" t="n"/>
      <c r="B3355" s="243" t="n"/>
      <c r="C3355" s="243" t="n"/>
      <c r="D3355" s="243" t="n"/>
      <c r="E3355" s="243" t="n"/>
      <c r="F3355" s="243" t="n"/>
      <c r="G3355" s="243" t="n"/>
      <c r="H3355" s="362" t="n"/>
      <c r="I3355" s="243" t="n"/>
      <c r="J3355" s="243" t="n"/>
      <c r="K3355" s="244" t="n"/>
      <c r="L3355" s="78" t="n"/>
    </row>
    <row r="3356" ht="22" customHeight="1" s="452">
      <c r="A3356" s="359" t="n"/>
      <c r="B3356" s="243" t="n"/>
      <c r="C3356" s="243" t="n"/>
      <c r="D3356" s="243" t="n"/>
      <c r="E3356" s="243" t="n"/>
      <c r="F3356" s="243" t="n"/>
      <c r="G3356" s="243" t="n"/>
      <c r="H3356" s="362" t="n"/>
      <c r="I3356" s="243" t="n"/>
      <c r="J3356" s="243" t="n"/>
      <c r="K3356" s="244" t="n"/>
      <c r="L3356" s="78" t="n"/>
    </row>
    <row r="3357" ht="22" customHeight="1" s="452">
      <c r="A3357" s="359" t="n"/>
      <c r="B3357" s="243" t="n"/>
      <c r="C3357" s="243" t="n"/>
      <c r="D3357" s="243" t="n"/>
      <c r="E3357" s="243" t="n"/>
      <c r="F3357" s="243" t="n"/>
      <c r="G3357" s="243" t="n"/>
      <c r="H3357" s="362" t="n"/>
      <c r="I3357" s="243" t="n"/>
      <c r="J3357" s="243" t="n"/>
      <c r="K3357" s="244" t="n"/>
      <c r="L3357" s="78" t="n"/>
    </row>
    <row r="3358" ht="22" customHeight="1" s="452">
      <c r="A3358" s="359" t="n"/>
      <c r="B3358" s="243" t="n"/>
      <c r="C3358" s="243" t="n"/>
      <c r="D3358" s="243" t="n"/>
      <c r="E3358" s="243" t="n"/>
      <c r="F3358" s="243" t="n"/>
      <c r="G3358" s="243" t="n"/>
      <c r="H3358" s="362" t="n"/>
      <c r="I3358" s="243" t="n"/>
      <c r="J3358" s="243" t="n"/>
      <c r="K3358" s="244" t="n"/>
      <c r="L3358" s="78" t="n"/>
    </row>
    <row r="3359" ht="22" customHeight="1" s="452">
      <c r="A3359" s="359" t="n"/>
      <c r="B3359" s="243" t="n"/>
      <c r="C3359" s="243" t="n"/>
      <c r="D3359" s="243" t="n"/>
      <c r="E3359" s="243" t="n"/>
      <c r="F3359" s="243" t="n"/>
      <c r="G3359" s="243" t="n"/>
      <c r="H3359" s="362" t="n"/>
      <c r="I3359" s="243" t="n"/>
      <c r="J3359" s="243" t="n"/>
      <c r="K3359" s="244" t="n"/>
      <c r="L3359" s="78" t="n"/>
    </row>
    <row r="3360" ht="22" customHeight="1" s="452">
      <c r="A3360" s="359" t="n"/>
      <c r="B3360" s="243" t="n"/>
      <c r="C3360" s="243" t="n"/>
      <c r="D3360" s="243" t="n"/>
      <c r="E3360" s="243" t="n"/>
      <c r="F3360" s="243" t="n"/>
      <c r="G3360" s="243" t="n"/>
      <c r="H3360" s="362" t="n"/>
      <c r="I3360" s="243" t="n"/>
      <c r="J3360" s="243" t="n"/>
      <c r="K3360" s="244" t="n"/>
      <c r="L3360" s="78" t="n"/>
    </row>
    <row r="3361" ht="22" customHeight="1" s="452">
      <c r="A3361" s="359" t="n"/>
      <c r="B3361" s="243" t="n"/>
      <c r="C3361" s="243" t="n"/>
      <c r="D3361" s="243" t="n"/>
      <c r="E3361" s="243" t="n"/>
      <c r="F3361" s="243" t="n"/>
      <c r="G3361" s="243" t="n"/>
      <c r="H3361" s="362" t="n"/>
      <c r="I3361" s="243" t="n"/>
      <c r="J3361" s="243" t="n"/>
      <c r="K3361" s="244" t="n"/>
      <c r="L3361" s="78" t="n"/>
    </row>
    <row r="3362" ht="22" customHeight="1" s="452">
      <c r="A3362" s="359" t="n"/>
      <c r="B3362" s="243" t="n"/>
      <c r="C3362" s="243" t="n"/>
      <c r="D3362" s="243" t="n"/>
      <c r="E3362" s="243" t="n"/>
      <c r="F3362" s="243" t="n"/>
      <c r="G3362" s="243" t="n"/>
      <c r="H3362" s="362" t="n"/>
      <c r="I3362" s="243" t="n"/>
      <c r="J3362" s="243" t="n"/>
      <c r="K3362" s="244" t="n"/>
      <c r="L3362" s="78" t="n"/>
    </row>
    <row r="3363" ht="22" customHeight="1" s="452">
      <c r="A3363" s="359" t="n"/>
      <c r="B3363" s="243" t="n"/>
      <c r="C3363" s="243" t="n"/>
      <c r="D3363" s="243" t="n"/>
      <c r="E3363" s="243" t="n"/>
      <c r="F3363" s="243" t="n"/>
      <c r="G3363" s="243" t="n"/>
      <c r="H3363" s="362" t="n"/>
      <c r="I3363" s="243" t="n"/>
      <c r="J3363" s="243" t="n"/>
      <c r="K3363" s="244" t="n"/>
      <c r="L3363" s="78" t="n"/>
    </row>
    <row r="3364" ht="22" customHeight="1" s="452">
      <c r="A3364" s="359" t="n"/>
      <c r="B3364" s="243" t="n"/>
      <c r="C3364" s="243" t="n"/>
      <c r="D3364" s="243" t="n"/>
      <c r="E3364" s="243" t="n"/>
      <c r="F3364" s="243" t="n"/>
      <c r="G3364" s="243" t="n"/>
      <c r="H3364" s="362" t="n"/>
      <c r="I3364" s="243" t="n"/>
      <c r="J3364" s="243" t="n"/>
      <c r="K3364" s="244" t="n"/>
      <c r="L3364" s="78" t="n"/>
    </row>
    <row r="3365" ht="22" customHeight="1" s="452">
      <c r="A3365" s="359" t="n"/>
      <c r="B3365" s="243" t="n"/>
      <c r="C3365" s="243" t="n"/>
      <c r="D3365" s="243" t="n"/>
      <c r="E3365" s="243" t="n"/>
      <c r="F3365" s="243" t="n"/>
      <c r="G3365" s="243" t="n"/>
      <c r="H3365" s="362" t="n"/>
      <c r="I3365" s="243" t="n"/>
      <c r="J3365" s="243" t="n"/>
      <c r="K3365" s="244" t="n"/>
      <c r="L3365" s="78" t="n"/>
    </row>
    <row r="3366" ht="22" customHeight="1" s="452">
      <c r="A3366" s="359" t="n"/>
      <c r="B3366" s="243" t="n"/>
      <c r="C3366" s="243" t="n"/>
      <c r="D3366" s="243" t="n"/>
      <c r="E3366" s="243" t="n"/>
      <c r="F3366" s="243" t="n"/>
      <c r="G3366" s="243" t="n"/>
      <c r="H3366" s="362" t="n"/>
      <c r="I3366" s="243" t="n"/>
      <c r="J3366" s="243" t="n"/>
      <c r="K3366" s="244" t="n"/>
      <c r="L3366" s="78" t="n"/>
    </row>
    <row r="3367" ht="22" customHeight="1" s="452">
      <c r="A3367" s="359" t="n"/>
      <c r="B3367" s="243" t="n"/>
      <c r="C3367" s="243" t="n"/>
      <c r="D3367" s="243" t="n"/>
      <c r="E3367" s="243" t="n"/>
      <c r="F3367" s="243" t="n"/>
      <c r="G3367" s="243" t="n"/>
      <c r="H3367" s="362" t="n"/>
      <c r="I3367" s="243" t="n"/>
      <c r="J3367" s="243" t="n"/>
      <c r="K3367" s="244" t="n"/>
      <c r="L3367" s="78" t="n"/>
    </row>
    <row r="3368" ht="22" customHeight="1" s="452">
      <c r="A3368" s="359" t="n"/>
      <c r="B3368" s="243" t="n"/>
      <c r="C3368" s="243" t="n"/>
      <c r="D3368" s="243" t="n"/>
      <c r="E3368" s="243" t="n"/>
      <c r="F3368" s="243" t="n"/>
      <c r="G3368" s="243" t="n"/>
      <c r="H3368" s="362" t="n"/>
      <c r="I3368" s="243" t="n"/>
      <c r="J3368" s="243" t="n"/>
      <c r="K3368" s="244" t="n"/>
      <c r="L3368" s="78" t="n"/>
    </row>
    <row r="3369" ht="22" customHeight="1" s="452">
      <c r="A3369" s="359" t="n"/>
      <c r="B3369" s="243" t="n"/>
      <c r="C3369" s="243" t="n"/>
      <c r="D3369" s="243" t="n"/>
      <c r="E3369" s="243" t="n"/>
      <c r="F3369" s="243" t="n"/>
      <c r="G3369" s="243" t="n"/>
      <c r="H3369" s="362" t="n"/>
      <c r="I3369" s="243" t="n"/>
      <c r="J3369" s="243" t="n"/>
      <c r="K3369" s="244" t="n"/>
      <c r="L3369" s="78" t="n"/>
    </row>
    <row r="3370" ht="22" customHeight="1" s="452">
      <c r="A3370" s="359" t="n"/>
      <c r="B3370" s="243" t="n"/>
      <c r="C3370" s="243" t="n"/>
      <c r="D3370" s="243" t="n"/>
      <c r="E3370" s="243" t="n"/>
      <c r="F3370" s="243" t="n"/>
      <c r="G3370" s="243" t="n"/>
      <c r="H3370" s="362" t="n"/>
      <c r="I3370" s="243" t="n"/>
      <c r="J3370" s="243" t="n"/>
      <c r="K3370" s="244" t="n"/>
      <c r="L3370" s="78" t="n"/>
    </row>
    <row r="3371" ht="22" customHeight="1" s="452">
      <c r="A3371" s="359" t="n"/>
      <c r="B3371" s="243" t="n"/>
      <c r="C3371" s="243" t="n"/>
      <c r="D3371" s="243" t="n"/>
      <c r="E3371" s="243" t="n"/>
      <c r="F3371" s="243" t="n"/>
      <c r="G3371" s="243" t="n"/>
      <c r="H3371" s="362" t="n"/>
      <c r="I3371" s="243" t="n"/>
      <c r="J3371" s="243" t="n"/>
      <c r="K3371" s="244" t="n"/>
      <c r="L3371" s="78" t="n"/>
    </row>
    <row r="3372" ht="22" customHeight="1" s="452">
      <c r="A3372" s="359" t="n"/>
      <c r="B3372" s="243" t="n"/>
      <c r="C3372" s="243" t="n"/>
      <c r="D3372" s="243" t="n"/>
      <c r="E3372" s="243" t="n"/>
      <c r="F3372" s="243" t="n"/>
      <c r="G3372" s="243" t="n"/>
      <c r="H3372" s="362" t="n"/>
      <c r="I3372" s="243" t="n"/>
      <c r="J3372" s="243" t="n"/>
      <c r="K3372" s="244" t="n"/>
      <c r="L3372" s="78" t="n"/>
    </row>
    <row r="3373" ht="22" customHeight="1" s="452">
      <c r="A3373" s="359" t="n"/>
      <c r="B3373" s="243" t="n"/>
      <c r="C3373" s="243" t="n"/>
      <c r="D3373" s="243" t="n"/>
      <c r="E3373" s="243" t="n"/>
      <c r="F3373" s="243" t="n"/>
      <c r="G3373" s="243" t="n"/>
      <c r="H3373" s="362" t="n"/>
      <c r="I3373" s="243" t="n"/>
      <c r="J3373" s="243" t="n"/>
      <c r="K3373" s="244" t="n"/>
      <c r="L3373" s="78" t="n"/>
    </row>
    <row r="3374" ht="22" customHeight="1" s="452">
      <c r="A3374" s="359" t="n"/>
      <c r="B3374" s="243" t="n"/>
      <c r="C3374" s="243" t="n"/>
      <c r="D3374" s="243" t="n"/>
      <c r="E3374" s="243" t="n"/>
      <c r="F3374" s="243" t="n"/>
      <c r="G3374" s="243" t="n"/>
      <c r="H3374" s="362" t="n"/>
      <c r="I3374" s="243" t="n"/>
      <c r="J3374" s="243" t="n"/>
      <c r="K3374" s="244" t="n"/>
      <c r="L3374" s="78" t="n"/>
    </row>
    <row r="3375" ht="22" customHeight="1" s="452">
      <c r="A3375" s="359" t="n"/>
      <c r="B3375" s="243" t="n"/>
      <c r="C3375" s="243" t="n"/>
      <c r="D3375" s="243" t="n"/>
      <c r="E3375" s="243" t="n"/>
      <c r="F3375" s="243" t="n"/>
      <c r="G3375" s="243" t="n"/>
      <c r="H3375" s="362" t="n"/>
      <c r="I3375" s="243" t="n"/>
      <c r="J3375" s="243" t="n"/>
      <c r="K3375" s="244" t="n"/>
      <c r="L3375" s="78" t="n"/>
    </row>
    <row r="3376" ht="22" customHeight="1" s="452">
      <c r="A3376" s="359" t="n"/>
      <c r="B3376" s="243" t="n"/>
      <c r="C3376" s="243" t="n"/>
      <c r="D3376" s="243" t="n"/>
      <c r="E3376" s="243" t="n"/>
      <c r="F3376" s="243" t="n"/>
      <c r="G3376" s="243" t="n"/>
      <c r="H3376" s="362" t="n"/>
      <c r="I3376" s="243" t="n"/>
      <c r="J3376" s="243" t="n"/>
      <c r="K3376" s="244" t="n"/>
      <c r="L3376" s="78" t="n"/>
    </row>
    <row r="3377" ht="22" customHeight="1" s="452">
      <c r="A3377" s="359" t="n"/>
      <c r="B3377" s="243" t="n"/>
      <c r="C3377" s="243" t="n"/>
      <c r="D3377" s="243" t="n"/>
      <c r="E3377" s="243" t="n"/>
      <c r="F3377" s="243" t="n"/>
      <c r="G3377" s="243" t="n"/>
      <c r="H3377" s="362" t="n"/>
      <c r="I3377" s="243" t="n"/>
      <c r="J3377" s="243" t="n"/>
      <c r="K3377" s="244" t="n"/>
      <c r="L3377" s="78" t="n"/>
    </row>
    <row r="3378" ht="22" customHeight="1" s="452">
      <c r="A3378" s="359" t="n"/>
      <c r="B3378" s="243" t="n"/>
      <c r="C3378" s="243" t="n"/>
      <c r="D3378" s="243" t="n"/>
      <c r="E3378" s="243" t="n"/>
      <c r="F3378" s="243" t="n"/>
      <c r="G3378" s="243" t="n"/>
      <c r="H3378" s="362" t="n"/>
      <c r="I3378" s="243" t="n"/>
      <c r="J3378" s="243" t="n"/>
      <c r="K3378" s="244" t="n"/>
      <c r="L3378" s="78" t="n"/>
    </row>
    <row r="3379" ht="22" customHeight="1" s="452">
      <c r="A3379" s="359" t="n"/>
      <c r="B3379" s="243" t="n"/>
      <c r="C3379" s="243" t="n"/>
      <c r="D3379" s="243" t="n"/>
      <c r="E3379" s="243" t="n"/>
      <c r="F3379" s="243" t="n"/>
      <c r="G3379" s="243" t="n"/>
      <c r="H3379" s="362" t="n"/>
      <c r="I3379" s="243" t="n"/>
      <c r="J3379" s="243" t="n"/>
      <c r="K3379" s="244" t="n"/>
      <c r="L3379" s="78" t="n"/>
    </row>
    <row r="3380" ht="22" customHeight="1" s="452">
      <c r="A3380" s="359" t="n"/>
      <c r="B3380" s="243" t="n"/>
      <c r="C3380" s="243" t="n"/>
      <c r="D3380" s="243" t="n"/>
      <c r="E3380" s="243" t="n"/>
      <c r="F3380" s="243" t="n"/>
      <c r="G3380" s="243" t="n"/>
      <c r="H3380" s="362" t="n"/>
      <c r="I3380" s="243" t="n"/>
      <c r="J3380" s="243" t="n"/>
      <c r="K3380" s="244" t="n"/>
      <c r="L3380" s="78" t="n"/>
    </row>
    <row r="3381" ht="22" customHeight="1" s="452">
      <c r="A3381" s="359" t="n"/>
      <c r="B3381" s="243" t="n"/>
      <c r="C3381" s="243" t="n"/>
      <c r="D3381" s="243" t="n"/>
      <c r="E3381" s="243" t="n"/>
      <c r="F3381" s="243" t="n"/>
      <c r="G3381" s="243" t="n"/>
      <c r="H3381" s="362" t="n"/>
      <c r="I3381" s="243" t="n"/>
      <c r="J3381" s="243" t="n"/>
      <c r="K3381" s="244" t="n"/>
      <c r="L3381" s="78" t="n"/>
    </row>
    <row r="3382" ht="22" customHeight="1" s="452">
      <c r="A3382" s="359" t="n"/>
      <c r="B3382" s="243" t="n"/>
      <c r="C3382" s="243" t="n"/>
      <c r="D3382" s="243" t="n"/>
      <c r="E3382" s="243" t="n"/>
      <c r="F3382" s="243" t="n"/>
      <c r="G3382" s="243" t="n"/>
      <c r="H3382" s="362" t="n"/>
      <c r="I3382" s="243" t="n"/>
      <c r="J3382" s="243" t="n"/>
      <c r="K3382" s="244" t="n"/>
      <c r="L3382" s="78" t="n"/>
    </row>
    <row r="3383" ht="22" customHeight="1" s="452">
      <c r="A3383" s="359" t="n"/>
      <c r="B3383" s="243" t="n"/>
      <c r="C3383" s="243" t="n"/>
      <c r="D3383" s="243" t="n"/>
      <c r="E3383" s="243" t="n"/>
      <c r="F3383" s="243" t="n"/>
      <c r="G3383" s="243" t="n"/>
      <c r="H3383" s="362" t="n"/>
      <c r="I3383" s="243" t="n"/>
      <c r="J3383" s="243" t="n"/>
      <c r="K3383" s="244" t="n"/>
      <c r="L3383" s="78" t="n"/>
    </row>
    <row r="3384" ht="22" customHeight="1" s="452">
      <c r="A3384" s="359" t="n"/>
      <c r="B3384" s="243" t="n"/>
      <c r="C3384" s="243" t="n"/>
      <c r="D3384" s="243" t="n"/>
      <c r="E3384" s="243" t="n"/>
      <c r="F3384" s="243" t="n"/>
      <c r="G3384" s="243" t="n"/>
      <c r="H3384" s="362" t="n"/>
      <c r="I3384" s="243" t="n"/>
      <c r="J3384" s="243" t="n"/>
      <c r="K3384" s="244" t="n"/>
      <c r="L3384" s="78" t="n"/>
    </row>
    <row r="3385" ht="22" customHeight="1" s="452">
      <c r="A3385" s="359" t="n"/>
      <c r="B3385" s="243" t="n"/>
      <c r="C3385" s="243" t="n"/>
      <c r="D3385" s="243" t="n"/>
      <c r="E3385" s="243" t="n"/>
      <c r="F3385" s="243" t="n"/>
      <c r="G3385" s="243" t="n"/>
      <c r="H3385" s="362" t="n"/>
      <c r="I3385" s="243" t="n"/>
      <c r="J3385" s="243" t="n"/>
      <c r="K3385" s="244" t="n"/>
      <c r="L3385" s="78" t="n"/>
    </row>
    <row r="3386" ht="22" customHeight="1" s="452">
      <c r="A3386" s="359" t="n"/>
      <c r="B3386" s="243" t="n"/>
      <c r="C3386" s="243" t="n"/>
      <c r="D3386" s="243" t="n"/>
      <c r="E3386" s="243" t="n"/>
      <c r="F3386" s="243" t="n"/>
      <c r="G3386" s="243" t="n"/>
      <c r="H3386" s="362" t="n"/>
      <c r="I3386" s="243" t="n"/>
      <c r="J3386" s="243" t="n"/>
      <c r="K3386" s="244" t="n"/>
      <c r="L3386" s="78" t="n"/>
    </row>
    <row r="3387" ht="22" customHeight="1" s="452">
      <c r="A3387" s="359" t="n"/>
      <c r="B3387" s="243" t="n"/>
      <c r="C3387" s="243" t="n"/>
      <c r="D3387" s="243" t="n"/>
      <c r="E3387" s="243" t="n"/>
      <c r="F3387" s="243" t="n"/>
      <c r="G3387" s="243" t="n"/>
      <c r="H3387" s="362" t="n"/>
      <c r="I3387" s="243" t="n"/>
      <c r="J3387" s="243" t="n"/>
      <c r="K3387" s="244" t="n"/>
      <c r="L3387" s="78" t="n"/>
    </row>
    <row r="3388" ht="22" customHeight="1" s="452">
      <c r="A3388" s="359" t="n"/>
      <c r="B3388" s="243" t="n"/>
      <c r="C3388" s="243" t="n"/>
      <c r="D3388" s="243" t="n"/>
      <c r="E3388" s="243" t="n"/>
      <c r="F3388" s="243" t="n"/>
      <c r="G3388" s="243" t="n"/>
      <c r="H3388" s="362" t="n"/>
      <c r="I3388" s="243" t="n"/>
      <c r="J3388" s="243" t="n"/>
      <c r="K3388" s="244" t="n"/>
      <c r="L3388" s="78" t="n"/>
    </row>
    <row r="3389" ht="22" customHeight="1" s="452">
      <c r="A3389" s="359" t="n"/>
      <c r="B3389" s="243" t="n"/>
      <c r="C3389" s="243" t="n"/>
      <c r="D3389" s="243" t="n"/>
      <c r="E3389" s="243" t="n"/>
      <c r="F3389" s="243" t="n"/>
      <c r="G3389" s="243" t="n"/>
      <c r="H3389" s="362" t="n"/>
      <c r="I3389" s="243" t="n"/>
      <c r="J3389" s="243" t="n"/>
      <c r="K3389" s="244" t="n"/>
      <c r="L3389" s="78" t="n"/>
    </row>
    <row r="3390" ht="22" customHeight="1" s="452">
      <c r="A3390" s="359" t="n"/>
      <c r="B3390" s="243" t="n"/>
      <c r="C3390" s="243" t="n"/>
      <c r="D3390" s="243" t="n"/>
      <c r="E3390" s="243" t="n"/>
      <c r="F3390" s="243" t="n"/>
      <c r="G3390" s="243" t="n"/>
      <c r="H3390" s="362" t="n"/>
      <c r="I3390" s="243" t="n"/>
      <c r="J3390" s="243" t="n"/>
      <c r="K3390" s="244" t="n"/>
      <c r="L3390" s="78" t="n"/>
    </row>
    <row r="3391" ht="22" customHeight="1" s="452">
      <c r="A3391" s="359" t="n"/>
      <c r="B3391" s="243" t="n"/>
      <c r="C3391" s="243" t="n"/>
      <c r="D3391" s="243" t="n"/>
      <c r="E3391" s="243" t="n"/>
      <c r="F3391" s="243" t="n"/>
      <c r="G3391" s="243" t="n"/>
      <c r="H3391" s="362" t="n"/>
      <c r="I3391" s="243" t="n"/>
      <c r="J3391" s="243" t="n"/>
      <c r="K3391" s="244" t="n"/>
      <c r="L3391" s="78" t="n"/>
    </row>
    <row r="3392" ht="22" customHeight="1" s="452">
      <c r="A3392" s="359" t="n"/>
      <c r="B3392" s="243" t="n"/>
      <c r="C3392" s="243" t="n"/>
      <c r="D3392" s="243" t="n"/>
      <c r="E3392" s="243" t="n"/>
      <c r="F3392" s="243" t="n"/>
      <c r="G3392" s="243" t="n"/>
      <c r="H3392" s="362" t="n"/>
      <c r="I3392" s="243" t="n"/>
      <c r="J3392" s="243" t="n"/>
      <c r="K3392" s="244" t="n"/>
      <c r="L3392" s="78" t="n"/>
    </row>
    <row r="3393" ht="22" customHeight="1" s="452">
      <c r="A3393" s="359" t="n"/>
      <c r="B3393" s="243" t="n"/>
      <c r="C3393" s="243" t="n"/>
      <c r="D3393" s="243" t="n"/>
      <c r="E3393" s="243" t="n"/>
      <c r="F3393" s="243" t="n"/>
      <c r="G3393" s="243" t="n"/>
      <c r="H3393" s="362" t="n"/>
      <c r="I3393" s="243" t="n"/>
      <c r="J3393" s="243" t="n"/>
      <c r="K3393" s="244" t="n"/>
      <c r="L3393" s="78" t="n"/>
    </row>
    <row r="3394" ht="22" customHeight="1" s="452">
      <c r="A3394" s="359" t="n"/>
      <c r="B3394" s="243" t="n"/>
      <c r="C3394" s="243" t="n"/>
      <c r="D3394" s="243" t="n"/>
      <c r="E3394" s="243" t="n"/>
      <c r="F3394" s="243" t="n"/>
      <c r="G3394" s="243" t="n"/>
      <c r="H3394" s="362" t="n"/>
      <c r="I3394" s="243" t="n"/>
      <c r="J3394" s="243" t="n"/>
      <c r="K3394" s="244" t="n"/>
      <c r="L3394" s="78" t="n"/>
    </row>
    <row r="3395" ht="22" customHeight="1" s="452">
      <c r="A3395" s="359" t="n"/>
      <c r="B3395" s="243" t="n"/>
      <c r="C3395" s="243" t="n"/>
      <c r="D3395" s="243" t="n"/>
      <c r="E3395" s="243" t="n"/>
      <c r="F3395" s="243" t="n"/>
      <c r="G3395" s="243" t="n"/>
      <c r="H3395" s="362" t="n"/>
      <c r="I3395" s="243" t="n"/>
      <c r="J3395" s="243" t="n"/>
      <c r="K3395" s="244" t="n"/>
      <c r="L3395" s="78" t="n"/>
    </row>
    <row r="3396" ht="22" customHeight="1" s="452">
      <c r="A3396" s="359" t="n"/>
      <c r="B3396" s="243" t="n"/>
      <c r="C3396" s="243" t="n"/>
      <c r="D3396" s="243" t="n"/>
      <c r="E3396" s="243" t="n"/>
      <c r="F3396" s="243" t="n"/>
      <c r="G3396" s="243" t="n"/>
      <c r="H3396" s="362" t="n"/>
      <c r="I3396" s="243" t="n"/>
      <c r="J3396" s="243" t="n"/>
      <c r="K3396" s="244" t="n"/>
      <c r="L3396" s="78" t="n"/>
    </row>
    <row r="3397" ht="22" customHeight="1" s="452">
      <c r="A3397" s="359" t="n"/>
      <c r="B3397" s="243" t="n"/>
      <c r="C3397" s="243" t="n"/>
      <c r="D3397" s="243" t="n"/>
      <c r="E3397" s="243" t="n"/>
      <c r="F3397" s="243" t="n"/>
      <c r="G3397" s="243" t="n"/>
      <c r="H3397" s="362" t="n"/>
      <c r="I3397" s="243" t="n"/>
      <c r="J3397" s="243" t="n"/>
      <c r="K3397" s="244" t="n"/>
      <c r="L3397" s="78" t="n"/>
    </row>
    <row r="3398" ht="22" customHeight="1" s="452">
      <c r="A3398" s="359" t="n"/>
      <c r="B3398" s="243" t="n"/>
      <c r="C3398" s="243" t="n"/>
      <c r="D3398" s="243" t="n"/>
      <c r="E3398" s="243" t="n"/>
      <c r="F3398" s="243" t="n"/>
      <c r="G3398" s="243" t="n"/>
      <c r="H3398" s="362" t="n"/>
      <c r="I3398" s="243" t="n"/>
      <c r="J3398" s="243" t="n"/>
      <c r="K3398" s="244" t="n"/>
      <c r="L3398" s="78" t="n"/>
    </row>
    <row r="3399" ht="22" customHeight="1" s="452">
      <c r="A3399" s="359" t="n"/>
      <c r="B3399" s="243" t="n"/>
      <c r="C3399" s="243" t="n"/>
      <c r="D3399" s="243" t="n"/>
      <c r="E3399" s="243" t="n"/>
      <c r="F3399" s="243" t="n"/>
      <c r="G3399" s="243" t="n"/>
      <c r="H3399" s="362" t="n"/>
      <c r="I3399" s="243" t="n"/>
      <c r="J3399" s="243" t="n"/>
      <c r="K3399" s="244" t="n"/>
      <c r="L3399" s="78" t="n"/>
    </row>
    <row r="3400" ht="22" customHeight="1" s="452">
      <c r="A3400" s="359" t="n"/>
      <c r="B3400" s="243" t="n"/>
      <c r="C3400" s="243" t="n"/>
      <c r="D3400" s="243" t="n"/>
      <c r="E3400" s="243" t="n"/>
      <c r="F3400" s="243" t="n"/>
      <c r="G3400" s="243" t="n"/>
      <c r="H3400" s="362" t="n"/>
      <c r="I3400" s="243" t="n"/>
      <c r="J3400" s="243" t="n"/>
      <c r="K3400" s="244" t="n"/>
      <c r="L3400" s="78" t="n"/>
    </row>
    <row r="3401" ht="22" customHeight="1" s="452">
      <c r="A3401" s="359" t="n"/>
      <c r="B3401" s="243" t="n"/>
      <c r="C3401" s="243" t="n"/>
      <c r="D3401" s="243" t="n"/>
      <c r="E3401" s="243" t="n"/>
      <c r="F3401" s="243" t="n"/>
      <c r="G3401" s="243" t="n"/>
      <c r="H3401" s="362" t="n"/>
      <c r="I3401" s="243" t="n"/>
      <c r="J3401" s="243" t="n"/>
      <c r="K3401" s="244" t="n"/>
      <c r="L3401" s="78" t="n"/>
    </row>
    <row r="3402" ht="22" customHeight="1" s="452">
      <c r="A3402" s="359" t="n"/>
      <c r="B3402" s="243" t="n"/>
      <c r="C3402" s="243" t="n"/>
      <c r="D3402" s="243" t="n"/>
      <c r="E3402" s="243" t="n"/>
      <c r="F3402" s="243" t="n"/>
      <c r="G3402" s="243" t="n"/>
      <c r="H3402" s="362" t="n"/>
      <c r="I3402" s="243" t="n"/>
      <c r="J3402" s="243" t="n"/>
      <c r="K3402" s="244" t="n"/>
      <c r="L3402" s="78" t="n"/>
    </row>
    <row r="3403" ht="22" customHeight="1" s="452">
      <c r="A3403" s="359" t="n"/>
      <c r="B3403" s="243" t="n"/>
      <c r="C3403" s="243" t="n"/>
      <c r="D3403" s="243" t="n"/>
      <c r="E3403" s="243" t="n"/>
      <c r="F3403" s="243" t="n"/>
      <c r="G3403" s="243" t="n"/>
      <c r="H3403" s="362" t="n"/>
      <c r="I3403" s="243" t="n"/>
      <c r="J3403" s="243" t="n"/>
      <c r="K3403" s="244" t="n"/>
      <c r="L3403" s="78" t="n"/>
    </row>
    <row r="3404" ht="22" customHeight="1" s="452">
      <c r="A3404" s="359" t="n"/>
      <c r="B3404" s="243" t="n"/>
      <c r="C3404" s="243" t="n"/>
      <c r="D3404" s="243" t="n"/>
      <c r="E3404" s="243" t="n"/>
      <c r="F3404" s="243" t="n"/>
      <c r="G3404" s="243" t="n"/>
      <c r="H3404" s="362" t="n"/>
      <c r="I3404" s="243" t="n"/>
      <c r="J3404" s="243" t="n"/>
      <c r="K3404" s="244" t="n"/>
      <c r="L3404" s="78" t="n"/>
    </row>
    <row r="3405" ht="22" customHeight="1" s="452">
      <c r="A3405" s="359" t="n"/>
      <c r="B3405" s="243" t="n"/>
      <c r="C3405" s="243" t="n"/>
      <c r="D3405" s="243" t="n"/>
      <c r="E3405" s="243" t="n"/>
      <c r="F3405" s="243" t="n"/>
      <c r="G3405" s="243" t="n"/>
      <c r="H3405" s="362" t="n"/>
      <c r="I3405" s="243" t="n"/>
      <c r="J3405" s="243" t="n"/>
      <c r="K3405" s="244" t="n"/>
      <c r="L3405" s="78" t="n"/>
    </row>
    <row r="3406" ht="22" customHeight="1" s="452">
      <c r="A3406" s="359" t="n"/>
      <c r="B3406" s="243" t="n"/>
      <c r="C3406" s="243" t="n"/>
      <c r="D3406" s="243" t="n"/>
      <c r="E3406" s="243" t="n"/>
      <c r="F3406" s="243" t="n"/>
      <c r="G3406" s="243" t="n"/>
      <c r="H3406" s="362" t="n"/>
      <c r="I3406" s="243" t="n"/>
      <c r="J3406" s="243" t="n"/>
      <c r="K3406" s="244" t="n"/>
      <c r="L3406" s="78" t="n"/>
    </row>
    <row r="3407" ht="22" customHeight="1" s="452">
      <c r="A3407" s="359" t="n"/>
      <c r="B3407" s="243" t="n"/>
      <c r="C3407" s="243" t="n"/>
      <c r="D3407" s="243" t="n"/>
      <c r="E3407" s="243" t="n"/>
      <c r="F3407" s="243" t="n"/>
      <c r="G3407" s="243" t="n"/>
      <c r="H3407" s="362" t="n"/>
      <c r="I3407" s="243" t="n"/>
      <c r="J3407" s="243" t="n"/>
      <c r="K3407" s="244" t="n"/>
      <c r="L3407" s="78" t="n"/>
    </row>
    <row r="3408" ht="22" customHeight="1" s="452">
      <c r="A3408" s="359" t="n"/>
      <c r="B3408" s="243" t="n"/>
      <c r="C3408" s="243" t="n"/>
      <c r="D3408" s="243" t="n"/>
      <c r="E3408" s="243" t="n"/>
      <c r="F3408" s="243" t="n"/>
      <c r="G3408" s="243" t="n"/>
      <c r="H3408" s="362" t="n"/>
      <c r="I3408" s="243" t="n"/>
      <c r="J3408" s="243" t="n"/>
      <c r="K3408" s="244" t="n"/>
      <c r="L3408" s="78" t="n"/>
    </row>
    <row r="3409" ht="22" customHeight="1" s="452">
      <c r="A3409" s="359" t="n"/>
      <c r="B3409" s="243" t="n"/>
      <c r="C3409" s="243" t="n"/>
      <c r="D3409" s="243" t="n"/>
      <c r="E3409" s="243" t="n"/>
      <c r="F3409" s="243" t="n"/>
      <c r="G3409" s="243" t="n"/>
      <c r="H3409" s="362" t="n"/>
      <c r="I3409" s="243" t="n"/>
      <c r="J3409" s="243" t="n"/>
      <c r="K3409" s="244" t="n"/>
      <c r="L3409" s="78" t="n"/>
    </row>
    <row r="3410" ht="22" customHeight="1" s="452">
      <c r="A3410" s="359" t="n"/>
      <c r="B3410" s="243" t="n"/>
      <c r="C3410" s="243" t="n"/>
      <c r="D3410" s="243" t="n"/>
      <c r="E3410" s="243" t="n"/>
      <c r="F3410" s="243" t="n"/>
      <c r="G3410" s="243" t="n"/>
      <c r="H3410" s="362" t="n"/>
      <c r="I3410" s="243" t="n"/>
      <c r="J3410" s="243" t="n"/>
      <c r="K3410" s="244" t="n"/>
      <c r="L3410" s="78" t="n"/>
    </row>
    <row r="3411" ht="22" customHeight="1" s="452">
      <c r="A3411" s="359" t="n"/>
      <c r="B3411" s="243" t="n"/>
      <c r="C3411" s="243" t="n"/>
      <c r="D3411" s="243" t="n"/>
      <c r="E3411" s="243" t="n"/>
      <c r="F3411" s="243" t="n"/>
      <c r="G3411" s="243" t="n"/>
      <c r="H3411" s="362" t="n"/>
      <c r="I3411" s="243" t="n"/>
      <c r="J3411" s="243" t="n"/>
      <c r="K3411" s="244" t="n"/>
      <c r="L3411" s="78" t="n"/>
    </row>
    <row r="3412" ht="22" customHeight="1" s="452">
      <c r="A3412" s="359" t="n"/>
      <c r="B3412" s="243" t="n"/>
      <c r="C3412" s="243" t="n"/>
      <c r="D3412" s="243" t="n"/>
      <c r="E3412" s="243" t="n"/>
      <c r="F3412" s="243" t="n"/>
      <c r="G3412" s="243" t="n"/>
      <c r="H3412" s="362" t="n"/>
      <c r="I3412" s="243" t="n"/>
      <c r="J3412" s="243" t="n"/>
      <c r="K3412" s="244" t="n"/>
      <c r="L3412" s="78" t="n"/>
    </row>
    <row r="3413" ht="22" customHeight="1" s="452">
      <c r="A3413" s="359" t="n"/>
      <c r="B3413" s="243" t="n"/>
      <c r="C3413" s="243" t="n"/>
      <c r="D3413" s="243" t="n"/>
      <c r="E3413" s="243" t="n"/>
      <c r="F3413" s="243" t="n"/>
      <c r="G3413" s="243" t="n"/>
      <c r="H3413" s="362" t="n"/>
      <c r="I3413" s="243" t="n"/>
      <c r="J3413" s="243" t="n"/>
      <c r="K3413" s="244" t="n"/>
      <c r="L3413" s="78" t="n"/>
    </row>
    <row r="3414" ht="22" customHeight="1" s="452">
      <c r="A3414" s="359" t="n"/>
      <c r="B3414" s="243" t="n"/>
      <c r="C3414" s="243" t="n"/>
      <c r="D3414" s="243" t="n"/>
      <c r="E3414" s="243" t="n"/>
      <c r="F3414" s="243" t="n"/>
      <c r="G3414" s="243" t="n"/>
      <c r="H3414" s="362" t="n"/>
      <c r="I3414" s="243" t="n"/>
      <c r="J3414" s="243" t="n"/>
      <c r="K3414" s="244" t="n"/>
      <c r="L3414" s="78" t="n"/>
    </row>
    <row r="3415" ht="22" customHeight="1" s="452">
      <c r="A3415" s="359" t="n"/>
      <c r="B3415" s="243" t="n"/>
      <c r="C3415" s="243" t="n"/>
      <c r="D3415" s="243" t="n"/>
      <c r="E3415" s="243" t="n"/>
      <c r="F3415" s="243" t="n"/>
      <c r="G3415" s="243" t="n"/>
      <c r="H3415" s="362" t="n"/>
      <c r="I3415" s="243" t="n"/>
      <c r="J3415" s="243" t="n"/>
      <c r="K3415" s="244" t="n"/>
      <c r="L3415" s="78" t="n"/>
    </row>
    <row r="3416" ht="22" customHeight="1" s="452">
      <c r="A3416" s="359" t="n"/>
      <c r="B3416" s="243" t="n"/>
      <c r="C3416" s="243" t="n"/>
      <c r="D3416" s="243" t="n"/>
      <c r="E3416" s="243" t="n"/>
      <c r="F3416" s="243" t="n"/>
      <c r="G3416" s="243" t="n"/>
      <c r="H3416" s="362" t="n"/>
      <c r="I3416" s="243" t="n"/>
      <c r="J3416" s="243" t="n"/>
      <c r="K3416" s="244" t="n"/>
      <c r="L3416" s="78" t="n"/>
    </row>
    <row r="3417" ht="22" customHeight="1" s="452">
      <c r="A3417" s="359" t="n"/>
      <c r="B3417" s="243" t="n"/>
      <c r="C3417" s="243" t="n"/>
      <c r="D3417" s="243" t="n"/>
      <c r="E3417" s="243" t="n"/>
      <c r="F3417" s="243" t="n"/>
      <c r="G3417" s="243" t="n"/>
      <c r="H3417" s="362" t="n"/>
      <c r="I3417" s="243" t="n"/>
      <c r="J3417" s="243" t="n"/>
      <c r="K3417" s="244" t="n"/>
      <c r="L3417" s="78" t="n"/>
    </row>
    <row r="3418" ht="22" customHeight="1" s="452">
      <c r="A3418" s="359" t="n"/>
      <c r="B3418" s="243" t="n"/>
      <c r="C3418" s="243" t="n"/>
      <c r="D3418" s="243" t="n"/>
      <c r="E3418" s="243" t="n"/>
      <c r="F3418" s="243" t="n"/>
      <c r="G3418" s="243" t="n"/>
      <c r="H3418" s="362" t="n"/>
      <c r="I3418" s="243" t="n"/>
      <c r="J3418" s="243" t="n"/>
      <c r="K3418" s="244" t="n"/>
      <c r="L3418" s="78" t="n"/>
    </row>
    <row r="3419" ht="22" customHeight="1" s="452">
      <c r="A3419" s="359" t="n"/>
      <c r="B3419" s="243" t="n"/>
      <c r="C3419" s="243" t="n"/>
      <c r="D3419" s="243" t="n"/>
      <c r="E3419" s="243" t="n"/>
      <c r="F3419" s="243" t="n"/>
      <c r="G3419" s="243" t="n"/>
      <c r="H3419" s="362" t="n"/>
      <c r="I3419" s="243" t="n"/>
      <c r="J3419" s="243" t="n"/>
      <c r="K3419" s="244" t="n"/>
      <c r="L3419" s="78" t="n"/>
    </row>
    <row r="3420" ht="22" customHeight="1" s="452">
      <c r="A3420" s="359" t="n"/>
      <c r="B3420" s="243" t="n"/>
      <c r="C3420" s="243" t="n"/>
      <c r="D3420" s="243" t="n"/>
      <c r="E3420" s="243" t="n"/>
      <c r="F3420" s="243" t="n"/>
      <c r="G3420" s="243" t="n"/>
      <c r="H3420" s="362" t="n"/>
      <c r="I3420" s="243" t="n"/>
      <c r="J3420" s="243" t="n"/>
      <c r="K3420" s="244" t="n"/>
      <c r="L3420" s="78" t="n"/>
    </row>
    <row r="3421" ht="22" customHeight="1" s="452">
      <c r="A3421" s="359" t="n"/>
      <c r="B3421" s="243" t="n"/>
      <c r="C3421" s="243" t="n"/>
      <c r="D3421" s="243" t="n"/>
      <c r="E3421" s="243" t="n"/>
      <c r="F3421" s="243" t="n"/>
      <c r="G3421" s="243" t="n"/>
      <c r="H3421" s="362" t="n"/>
      <c r="I3421" s="243" t="n"/>
      <c r="J3421" s="243" t="n"/>
      <c r="K3421" s="244" t="n"/>
      <c r="L3421" s="78" t="n"/>
    </row>
    <row r="3422" ht="22" customHeight="1" s="452">
      <c r="A3422" s="359" t="n"/>
      <c r="B3422" s="243" t="n"/>
      <c r="C3422" s="243" t="n"/>
      <c r="D3422" s="243" t="n"/>
      <c r="E3422" s="243" t="n"/>
      <c r="F3422" s="243" t="n"/>
      <c r="G3422" s="243" t="n"/>
      <c r="H3422" s="362" t="n"/>
      <c r="I3422" s="243" t="n"/>
      <c r="J3422" s="243" t="n"/>
      <c r="K3422" s="244" t="n"/>
      <c r="L3422" s="78" t="n"/>
    </row>
    <row r="3423" ht="22" customHeight="1" s="452">
      <c r="A3423" s="359" t="n"/>
      <c r="B3423" s="243" t="n"/>
      <c r="C3423" s="243" t="n"/>
      <c r="D3423" s="243" t="n"/>
      <c r="E3423" s="243" t="n"/>
      <c r="F3423" s="243" t="n"/>
      <c r="G3423" s="243" t="n"/>
      <c r="H3423" s="362" t="n"/>
      <c r="I3423" s="243" t="n"/>
      <c r="J3423" s="243" t="n"/>
      <c r="K3423" s="244" t="n"/>
      <c r="L3423" s="78" t="n"/>
    </row>
    <row r="3424" ht="22" customHeight="1" s="452">
      <c r="A3424" s="359" t="n"/>
      <c r="B3424" s="243" t="n"/>
      <c r="C3424" s="243" t="n"/>
      <c r="D3424" s="243" t="n"/>
      <c r="E3424" s="243" t="n"/>
      <c r="F3424" s="243" t="n"/>
      <c r="G3424" s="243" t="n"/>
      <c r="H3424" s="362" t="n"/>
      <c r="I3424" s="243" t="n"/>
      <c r="J3424" s="243" t="n"/>
      <c r="K3424" s="244" t="n"/>
      <c r="L3424" s="78" t="n"/>
    </row>
    <row r="3425" ht="22" customHeight="1" s="452">
      <c r="A3425" s="359" t="n"/>
      <c r="B3425" s="243" t="n"/>
      <c r="C3425" s="243" t="n"/>
      <c r="D3425" s="243" t="n"/>
      <c r="E3425" s="243" t="n"/>
      <c r="F3425" s="243" t="n"/>
      <c r="G3425" s="243" t="n"/>
      <c r="H3425" s="362" t="n"/>
      <c r="I3425" s="243" t="n"/>
      <c r="J3425" s="243" t="n"/>
      <c r="K3425" s="244" t="n"/>
      <c r="L3425" s="78" t="n"/>
    </row>
    <row r="3426" ht="22" customHeight="1" s="452">
      <c r="A3426" s="359" t="n"/>
      <c r="B3426" s="243" t="n"/>
      <c r="C3426" s="243" t="n"/>
      <c r="D3426" s="243" t="n"/>
      <c r="E3426" s="243" t="n"/>
      <c r="F3426" s="243" t="n"/>
      <c r="G3426" s="243" t="n"/>
      <c r="H3426" s="362" t="n"/>
      <c r="I3426" s="243" t="n"/>
      <c r="J3426" s="243" t="n"/>
      <c r="K3426" s="244" t="n"/>
      <c r="L3426" s="78" t="n"/>
    </row>
    <row r="3427" ht="22" customHeight="1" s="452">
      <c r="A3427" s="359" t="n"/>
      <c r="B3427" s="243" t="n"/>
      <c r="C3427" s="243" t="n"/>
      <c r="D3427" s="243" t="n"/>
      <c r="E3427" s="243" t="n"/>
      <c r="F3427" s="243" t="n"/>
      <c r="G3427" s="243" t="n"/>
      <c r="H3427" s="362" t="n"/>
      <c r="I3427" s="243" t="n"/>
      <c r="J3427" s="243" t="n"/>
      <c r="K3427" s="244" t="n"/>
      <c r="L3427" s="78" t="n"/>
    </row>
    <row r="3428" ht="22" customHeight="1" s="452">
      <c r="A3428" s="359" t="n"/>
      <c r="B3428" s="243" t="n"/>
      <c r="C3428" s="243" t="n"/>
      <c r="D3428" s="243" t="n"/>
      <c r="E3428" s="243" t="n"/>
      <c r="F3428" s="243" t="n"/>
      <c r="G3428" s="243" t="n"/>
      <c r="H3428" s="362" t="n"/>
      <c r="I3428" s="243" t="n"/>
      <c r="J3428" s="243" t="n"/>
      <c r="K3428" s="244" t="n"/>
      <c r="L3428" s="78" t="n"/>
    </row>
    <row r="3429" ht="22" customHeight="1" s="452">
      <c r="A3429" s="359" t="n"/>
      <c r="B3429" s="243" t="n"/>
      <c r="C3429" s="243" t="n"/>
      <c r="D3429" s="243" t="n"/>
      <c r="E3429" s="243" t="n"/>
      <c r="F3429" s="243" t="n"/>
      <c r="G3429" s="243" t="n"/>
      <c r="H3429" s="362" t="n"/>
      <c r="I3429" s="243" t="n"/>
      <c r="J3429" s="243" t="n"/>
      <c r="K3429" s="244" t="n"/>
      <c r="L3429" s="78" t="n"/>
    </row>
    <row r="3430" ht="22" customHeight="1" s="452">
      <c r="A3430" s="359" t="n"/>
      <c r="B3430" s="243" t="n"/>
      <c r="C3430" s="243" t="n"/>
      <c r="D3430" s="243" t="n"/>
      <c r="E3430" s="243" t="n"/>
      <c r="F3430" s="243" t="n"/>
      <c r="G3430" s="243" t="n"/>
      <c r="H3430" s="362" t="n"/>
      <c r="I3430" s="243" t="n"/>
      <c r="J3430" s="243" t="n"/>
      <c r="K3430" s="244" t="n"/>
      <c r="L3430" s="78" t="n"/>
    </row>
    <row r="3431" ht="22" customHeight="1" s="452">
      <c r="A3431" s="359" t="n"/>
      <c r="B3431" s="243" t="n"/>
      <c r="C3431" s="243" t="n"/>
      <c r="D3431" s="243" t="n"/>
      <c r="E3431" s="243" t="n"/>
      <c r="F3431" s="243" t="n"/>
      <c r="G3431" s="243" t="n"/>
      <c r="H3431" s="362" t="n"/>
      <c r="I3431" s="243" t="n"/>
      <c r="J3431" s="243" t="n"/>
      <c r="K3431" s="244" t="n"/>
      <c r="L3431" s="78" t="n"/>
    </row>
    <row r="3432" ht="22" customHeight="1" s="452">
      <c r="A3432" s="359" t="n"/>
      <c r="B3432" s="243" t="n"/>
      <c r="C3432" s="243" t="n"/>
      <c r="D3432" s="243" t="n"/>
      <c r="E3432" s="243" t="n"/>
      <c r="F3432" s="243" t="n"/>
      <c r="G3432" s="243" t="n"/>
      <c r="H3432" s="362" t="n"/>
      <c r="I3432" s="243" t="n"/>
      <c r="J3432" s="243" t="n"/>
      <c r="K3432" s="244" t="n"/>
      <c r="L3432" s="78" t="n"/>
    </row>
    <row r="3433" ht="22" customHeight="1" s="452">
      <c r="A3433" s="359" t="n"/>
      <c r="B3433" s="243" t="n"/>
      <c r="C3433" s="243" t="n"/>
      <c r="D3433" s="243" t="n"/>
      <c r="E3433" s="243" t="n"/>
      <c r="F3433" s="243" t="n"/>
      <c r="G3433" s="243" t="n"/>
      <c r="H3433" s="362" t="n"/>
      <c r="I3433" s="243" t="n"/>
      <c r="J3433" s="243" t="n"/>
      <c r="K3433" s="244" t="n"/>
      <c r="L3433" s="78" t="n"/>
    </row>
    <row r="3434" ht="22" customHeight="1" s="452">
      <c r="A3434" s="359" t="n"/>
      <c r="B3434" s="243" t="n"/>
      <c r="C3434" s="243" t="n"/>
      <c r="D3434" s="243" t="n"/>
      <c r="E3434" s="243" t="n"/>
      <c r="F3434" s="243" t="n"/>
      <c r="G3434" s="243" t="n"/>
      <c r="H3434" s="362" t="n"/>
      <c r="I3434" s="243" t="n"/>
      <c r="J3434" s="243" t="n"/>
      <c r="K3434" s="244" t="n"/>
      <c r="L3434" s="78" t="n"/>
    </row>
    <row r="3435" ht="22" customHeight="1" s="452">
      <c r="A3435" s="359" t="n"/>
      <c r="B3435" s="243" t="n"/>
      <c r="C3435" s="243" t="n"/>
      <c r="D3435" s="243" t="n"/>
      <c r="E3435" s="243" t="n"/>
      <c r="F3435" s="243" t="n"/>
      <c r="G3435" s="243" t="n"/>
      <c r="H3435" s="362" t="n"/>
      <c r="I3435" s="243" t="n"/>
      <c r="J3435" s="243" t="n"/>
      <c r="K3435" s="244" t="n"/>
      <c r="L3435" s="78" t="n"/>
    </row>
    <row r="3436" ht="22" customHeight="1" s="452">
      <c r="A3436" s="359" t="n"/>
      <c r="B3436" s="243" t="n"/>
      <c r="C3436" s="243" t="n"/>
      <c r="D3436" s="243" t="n"/>
      <c r="E3436" s="243" t="n"/>
      <c r="F3436" s="243" t="n"/>
      <c r="G3436" s="243" t="n"/>
      <c r="H3436" s="362" t="n"/>
      <c r="I3436" s="243" t="n"/>
      <c r="J3436" s="243" t="n"/>
      <c r="K3436" s="244" t="n"/>
      <c r="L3436" s="78" t="n"/>
    </row>
    <row r="3437" ht="22" customHeight="1" s="452">
      <c r="A3437" s="359" t="n"/>
      <c r="B3437" s="243" t="n"/>
      <c r="C3437" s="243" t="n"/>
      <c r="D3437" s="243" t="n"/>
      <c r="E3437" s="243" t="n"/>
      <c r="F3437" s="243" t="n"/>
      <c r="G3437" s="243" t="n"/>
      <c r="H3437" s="362" t="n"/>
      <c r="I3437" s="243" t="n"/>
      <c r="J3437" s="243" t="n"/>
      <c r="K3437" s="244" t="n"/>
      <c r="L3437" s="78" t="n"/>
    </row>
    <row r="3438" ht="22" customHeight="1" s="452">
      <c r="A3438" s="359" t="n"/>
      <c r="B3438" s="243" t="n"/>
      <c r="C3438" s="243" t="n"/>
      <c r="D3438" s="243" t="n"/>
      <c r="E3438" s="243" t="n"/>
      <c r="F3438" s="243" t="n"/>
      <c r="G3438" s="243" t="n"/>
      <c r="H3438" s="362" t="n"/>
      <c r="I3438" s="243" t="n"/>
      <c r="J3438" s="243" t="n"/>
      <c r="K3438" s="244" t="n"/>
      <c r="L3438" s="78" t="n"/>
    </row>
    <row r="3439" ht="22" customHeight="1" s="452">
      <c r="A3439" s="359" t="n"/>
      <c r="B3439" s="243" t="n"/>
      <c r="C3439" s="243" t="n"/>
      <c r="D3439" s="243" t="n"/>
      <c r="E3439" s="243" t="n"/>
      <c r="F3439" s="243" t="n"/>
      <c r="G3439" s="243" t="n"/>
      <c r="H3439" s="362" t="n"/>
      <c r="I3439" s="243" t="n"/>
      <c r="J3439" s="243" t="n"/>
      <c r="K3439" s="244" t="n"/>
      <c r="L3439" s="78" t="n"/>
    </row>
    <row r="3440" ht="22" customHeight="1" s="452">
      <c r="A3440" s="359" t="n"/>
      <c r="B3440" s="243" t="n"/>
      <c r="C3440" s="243" t="n"/>
      <c r="D3440" s="243" t="n"/>
      <c r="E3440" s="243" t="n"/>
      <c r="F3440" s="243" t="n"/>
      <c r="G3440" s="243" t="n"/>
      <c r="H3440" s="362" t="n"/>
      <c r="I3440" s="243" t="n"/>
      <c r="J3440" s="243" t="n"/>
      <c r="K3440" s="244" t="n"/>
      <c r="L3440" s="78" t="n"/>
    </row>
    <row r="3441" ht="22" customHeight="1" s="452">
      <c r="A3441" s="359" t="n"/>
      <c r="B3441" s="243" t="n"/>
      <c r="C3441" s="243" t="n"/>
      <c r="D3441" s="243" t="n"/>
      <c r="E3441" s="243" t="n"/>
      <c r="F3441" s="243" t="n"/>
      <c r="G3441" s="243" t="n"/>
      <c r="H3441" s="362" t="n"/>
      <c r="I3441" s="243" t="n"/>
      <c r="J3441" s="243" t="n"/>
      <c r="K3441" s="244" t="n"/>
      <c r="L3441" s="78" t="n"/>
    </row>
    <row r="3442" ht="22" customHeight="1" s="452">
      <c r="A3442" s="359" t="n"/>
      <c r="B3442" s="243" t="n"/>
      <c r="C3442" s="243" t="n"/>
      <c r="D3442" s="243" t="n"/>
      <c r="E3442" s="243" t="n"/>
      <c r="F3442" s="243" t="n"/>
      <c r="G3442" s="243" t="n"/>
      <c r="H3442" s="362" t="n"/>
      <c r="I3442" s="243" t="n"/>
      <c r="J3442" s="243" t="n"/>
      <c r="K3442" s="244" t="n"/>
      <c r="L3442" s="78" t="n"/>
    </row>
    <row r="3443" ht="22" customHeight="1" s="452">
      <c r="A3443" s="359" t="n"/>
      <c r="B3443" s="243" t="n"/>
      <c r="C3443" s="243" t="n"/>
      <c r="D3443" s="243" t="n"/>
      <c r="E3443" s="243" t="n"/>
      <c r="F3443" s="243" t="n"/>
      <c r="G3443" s="243" t="n"/>
      <c r="H3443" s="362" t="n"/>
      <c r="I3443" s="243" t="n"/>
      <c r="J3443" s="243" t="n"/>
      <c r="K3443" s="244" t="n"/>
      <c r="L3443" s="78" t="n"/>
    </row>
    <row r="3444" ht="22" customHeight="1" s="452">
      <c r="A3444" s="359" t="n"/>
      <c r="B3444" s="243" t="n"/>
      <c r="C3444" s="243" t="n"/>
      <c r="D3444" s="243" t="n"/>
      <c r="E3444" s="243" t="n"/>
      <c r="F3444" s="243" t="n"/>
      <c r="G3444" s="243" t="n"/>
      <c r="H3444" s="362" t="n"/>
      <c r="I3444" s="243" t="n"/>
      <c r="J3444" s="243" t="n"/>
      <c r="K3444" s="244" t="n"/>
      <c r="L3444" s="78" t="n"/>
    </row>
    <row r="3445" ht="22" customHeight="1" s="452">
      <c r="A3445" s="359" t="n"/>
      <c r="B3445" s="243" t="n"/>
      <c r="C3445" s="243" t="n"/>
      <c r="D3445" s="243" t="n"/>
      <c r="E3445" s="243" t="n"/>
      <c r="F3445" s="243" t="n"/>
      <c r="G3445" s="243" t="n"/>
      <c r="H3445" s="362" t="n"/>
      <c r="I3445" s="243" t="n"/>
      <c r="J3445" s="243" t="n"/>
      <c r="K3445" s="244" t="n"/>
      <c r="L3445" s="78" t="n"/>
    </row>
    <row r="3446" ht="22" customHeight="1" s="452">
      <c r="A3446" s="359" t="n"/>
      <c r="B3446" s="243" t="n"/>
      <c r="C3446" s="243" t="n"/>
      <c r="D3446" s="243" t="n"/>
      <c r="E3446" s="243" t="n"/>
      <c r="F3446" s="243" t="n"/>
      <c r="G3446" s="243" t="n"/>
      <c r="H3446" s="362" t="n"/>
      <c r="I3446" s="243" t="n"/>
      <c r="J3446" s="243" t="n"/>
      <c r="K3446" s="244" t="n"/>
      <c r="L3446" s="78" t="n"/>
    </row>
    <row r="3447" ht="22" customHeight="1" s="452">
      <c r="A3447" s="359" t="n"/>
      <c r="B3447" s="243" t="n"/>
      <c r="C3447" s="243" t="n"/>
      <c r="D3447" s="243" t="n"/>
      <c r="E3447" s="243" t="n"/>
      <c r="F3447" s="243" t="n"/>
      <c r="G3447" s="243" t="n"/>
      <c r="H3447" s="362" t="n"/>
      <c r="I3447" s="243" t="n"/>
      <c r="J3447" s="243" t="n"/>
      <c r="K3447" s="244" t="n"/>
      <c r="L3447" s="78" t="n"/>
    </row>
    <row r="3448" ht="22" customHeight="1" s="452">
      <c r="A3448" s="359" t="n"/>
      <c r="B3448" s="243" t="n"/>
      <c r="C3448" s="243" t="n"/>
      <c r="D3448" s="243" t="n"/>
      <c r="E3448" s="243" t="n"/>
      <c r="F3448" s="243" t="n"/>
      <c r="G3448" s="243" t="n"/>
      <c r="H3448" s="362" t="n"/>
      <c r="I3448" s="243" t="n"/>
      <c r="J3448" s="243" t="n"/>
      <c r="K3448" s="244" t="n"/>
      <c r="L3448" s="78" t="n"/>
    </row>
    <row r="3449" ht="22" customHeight="1" s="452">
      <c r="A3449" s="359" t="n"/>
      <c r="B3449" s="243" t="n"/>
      <c r="C3449" s="243" t="n"/>
      <c r="D3449" s="243" t="n"/>
      <c r="E3449" s="243" t="n"/>
      <c r="F3449" s="243" t="n"/>
      <c r="G3449" s="243" t="n"/>
      <c r="H3449" s="362" t="n"/>
      <c r="I3449" s="243" t="n"/>
      <c r="J3449" s="243" t="n"/>
      <c r="K3449" s="244" t="n"/>
      <c r="L3449" s="78" t="n"/>
    </row>
    <row r="3450" ht="22" customHeight="1" s="452">
      <c r="A3450" s="359" t="n"/>
      <c r="B3450" s="243" t="n"/>
      <c r="C3450" s="243" t="n"/>
      <c r="D3450" s="243" t="n"/>
      <c r="E3450" s="243" t="n"/>
      <c r="F3450" s="243" t="n"/>
      <c r="G3450" s="243" t="n"/>
      <c r="H3450" s="362" t="n"/>
      <c r="I3450" s="243" t="n"/>
      <c r="J3450" s="243" t="n"/>
      <c r="K3450" s="244" t="n"/>
      <c r="L3450" s="78" t="n"/>
    </row>
    <row r="3451" ht="22" customHeight="1" s="452">
      <c r="A3451" s="359" t="n"/>
      <c r="B3451" s="243" t="n"/>
      <c r="C3451" s="243" t="n"/>
      <c r="D3451" s="243" t="n"/>
      <c r="E3451" s="243" t="n"/>
      <c r="F3451" s="243" t="n"/>
      <c r="G3451" s="243" t="n"/>
      <c r="H3451" s="362" t="n"/>
      <c r="I3451" s="243" t="n"/>
      <c r="J3451" s="243" t="n"/>
      <c r="K3451" s="244" t="n"/>
      <c r="L3451" s="78" t="n"/>
    </row>
    <row r="3452" ht="22" customHeight="1" s="452">
      <c r="A3452" s="359" t="n"/>
      <c r="B3452" s="243" t="n"/>
      <c r="C3452" s="243" t="n"/>
      <c r="D3452" s="243" t="n"/>
      <c r="E3452" s="243" t="n"/>
      <c r="F3452" s="243" t="n"/>
      <c r="G3452" s="243" t="n"/>
      <c r="H3452" s="362" t="n"/>
      <c r="I3452" s="243" t="n"/>
      <c r="J3452" s="243" t="n"/>
      <c r="K3452" s="244" t="n"/>
      <c r="L3452" s="78" t="n"/>
    </row>
    <row r="3453" ht="22" customHeight="1" s="452">
      <c r="A3453" s="359" t="n"/>
      <c r="B3453" s="243" t="n"/>
      <c r="C3453" s="243" t="n"/>
      <c r="D3453" s="243" t="n"/>
      <c r="E3453" s="243" t="n"/>
      <c r="F3453" s="243" t="n"/>
      <c r="G3453" s="243" t="n"/>
      <c r="H3453" s="362" t="n"/>
      <c r="I3453" s="243" t="n"/>
      <c r="J3453" s="243" t="n"/>
      <c r="K3453" s="244" t="n"/>
      <c r="L3453" s="78" t="n"/>
    </row>
    <row r="3454" ht="22" customHeight="1" s="452">
      <c r="A3454" s="359" t="n"/>
      <c r="B3454" s="243" t="n"/>
      <c r="C3454" s="243" t="n"/>
      <c r="D3454" s="243" t="n"/>
      <c r="E3454" s="243" t="n"/>
      <c r="F3454" s="243" t="n"/>
      <c r="G3454" s="243" t="n"/>
      <c r="H3454" s="362" t="n"/>
      <c r="I3454" s="243" t="n"/>
      <c r="J3454" s="243" t="n"/>
      <c r="K3454" s="244" t="n"/>
      <c r="L3454" s="78" t="n"/>
    </row>
    <row r="3455" ht="22" customHeight="1" s="452">
      <c r="A3455" s="359" t="n"/>
      <c r="B3455" s="243" t="n"/>
      <c r="C3455" s="243" t="n"/>
      <c r="D3455" s="243" t="n"/>
      <c r="E3455" s="243" t="n"/>
      <c r="F3455" s="243" t="n"/>
      <c r="G3455" s="243" t="n"/>
      <c r="H3455" s="362" t="n"/>
      <c r="I3455" s="243" t="n"/>
      <c r="J3455" s="243" t="n"/>
      <c r="K3455" s="244" t="n"/>
      <c r="L3455" s="78" t="n"/>
    </row>
    <row r="3456" ht="22" customHeight="1" s="452">
      <c r="A3456" s="359" t="n"/>
      <c r="B3456" s="243" t="n"/>
      <c r="C3456" s="243" t="n"/>
      <c r="D3456" s="243" t="n"/>
      <c r="E3456" s="243" t="n"/>
      <c r="F3456" s="243" t="n"/>
      <c r="G3456" s="243" t="n"/>
      <c r="H3456" s="362" t="n"/>
      <c r="I3456" s="243" t="n"/>
      <c r="J3456" s="243" t="n"/>
      <c r="K3456" s="244" t="n"/>
      <c r="L3456" s="78" t="n"/>
    </row>
    <row r="3457" ht="22" customHeight="1" s="452">
      <c r="A3457" s="359" t="n"/>
      <c r="B3457" s="243" t="n"/>
      <c r="C3457" s="243" t="n"/>
      <c r="D3457" s="243" t="n"/>
      <c r="E3457" s="243" t="n"/>
      <c r="F3457" s="243" t="n"/>
      <c r="G3457" s="243" t="n"/>
      <c r="H3457" s="362" t="n"/>
      <c r="I3457" s="243" t="n"/>
      <c r="J3457" s="243" t="n"/>
      <c r="K3457" s="244" t="n"/>
      <c r="L3457" s="78" t="n"/>
    </row>
    <row r="3458" ht="22" customHeight="1" s="452">
      <c r="A3458" s="359" t="n"/>
      <c r="B3458" s="243" t="n"/>
      <c r="C3458" s="243" t="n"/>
      <c r="D3458" s="243" t="n"/>
      <c r="E3458" s="243" t="n"/>
      <c r="F3458" s="243" t="n"/>
      <c r="G3458" s="243" t="n"/>
      <c r="H3458" s="362" t="n"/>
      <c r="I3458" s="243" t="n"/>
      <c r="J3458" s="243" t="n"/>
      <c r="K3458" s="244" t="n"/>
      <c r="L3458" s="78" t="n"/>
    </row>
    <row r="3459" ht="22" customHeight="1" s="452">
      <c r="A3459" s="359" t="n"/>
      <c r="B3459" s="243" t="n"/>
      <c r="C3459" s="243" t="n"/>
      <c r="D3459" s="243" t="n"/>
      <c r="E3459" s="243" t="n"/>
      <c r="F3459" s="243" t="n"/>
      <c r="G3459" s="243" t="n"/>
      <c r="H3459" s="362" t="n"/>
      <c r="I3459" s="243" t="n"/>
      <c r="J3459" s="243" t="n"/>
      <c r="K3459" s="244" t="n"/>
      <c r="L3459" s="78" t="n"/>
    </row>
    <row r="3460" ht="22" customHeight="1" s="452">
      <c r="A3460" s="359" t="n"/>
      <c r="B3460" s="243" t="n"/>
      <c r="C3460" s="243" t="n"/>
      <c r="D3460" s="243" t="n"/>
      <c r="E3460" s="243" t="n"/>
      <c r="F3460" s="243" t="n"/>
      <c r="G3460" s="243" t="n"/>
      <c r="H3460" s="362" t="n"/>
      <c r="I3460" s="243" t="n"/>
      <c r="J3460" s="243" t="n"/>
      <c r="K3460" s="244" t="n"/>
      <c r="L3460" s="78" t="n"/>
    </row>
    <row r="3461" ht="22" customHeight="1" s="452">
      <c r="A3461" s="359" t="n"/>
      <c r="B3461" s="243" t="n"/>
      <c r="C3461" s="243" t="n"/>
      <c r="D3461" s="243" t="n"/>
      <c r="E3461" s="243" t="n"/>
      <c r="F3461" s="243" t="n"/>
      <c r="G3461" s="243" t="n"/>
      <c r="H3461" s="362" t="n"/>
      <c r="I3461" s="243" t="n"/>
      <c r="J3461" s="243" t="n"/>
      <c r="K3461" s="244" t="n"/>
      <c r="L3461" s="78" t="n"/>
    </row>
    <row r="3462" ht="22" customHeight="1" s="452">
      <c r="A3462" s="359" t="n"/>
      <c r="B3462" s="243" t="n"/>
      <c r="C3462" s="243" t="n"/>
      <c r="D3462" s="243" t="n"/>
      <c r="E3462" s="243" t="n"/>
      <c r="F3462" s="243" t="n"/>
      <c r="G3462" s="243" t="n"/>
      <c r="H3462" s="362" t="n"/>
      <c r="I3462" s="243" t="n"/>
      <c r="J3462" s="243" t="n"/>
      <c r="K3462" s="244" t="n"/>
      <c r="L3462" s="78" t="n"/>
    </row>
    <row r="3463" ht="22" customHeight="1" s="452">
      <c r="A3463" s="359" t="n"/>
      <c r="B3463" s="243" t="n"/>
      <c r="C3463" s="243" t="n"/>
      <c r="D3463" s="243" t="n"/>
      <c r="E3463" s="243" t="n"/>
      <c r="F3463" s="243" t="n"/>
      <c r="G3463" s="243" t="n"/>
      <c r="H3463" s="362" t="n"/>
      <c r="I3463" s="243" t="n"/>
      <c r="J3463" s="243" t="n"/>
      <c r="K3463" s="244" t="n"/>
      <c r="L3463" s="78" t="n"/>
    </row>
    <row r="3464" ht="22" customHeight="1" s="452">
      <c r="A3464" s="359" t="n"/>
      <c r="B3464" s="243" t="n"/>
      <c r="C3464" s="243" t="n"/>
      <c r="D3464" s="243" t="n"/>
      <c r="E3464" s="243" t="n"/>
      <c r="F3464" s="243" t="n"/>
      <c r="G3464" s="243" t="n"/>
      <c r="H3464" s="362" t="n"/>
      <c r="I3464" s="243" t="n"/>
      <c r="J3464" s="243" t="n"/>
      <c r="K3464" s="244" t="n"/>
      <c r="L3464" s="78" t="n"/>
    </row>
    <row r="3465" ht="22" customHeight="1" s="452">
      <c r="A3465" s="359" t="n"/>
      <c r="B3465" s="243" t="n"/>
      <c r="C3465" s="243" t="n"/>
      <c r="D3465" s="243" t="n"/>
      <c r="E3465" s="243" t="n"/>
      <c r="F3465" s="243" t="n"/>
      <c r="G3465" s="243" t="n"/>
      <c r="H3465" s="362" t="n"/>
      <c r="I3465" s="243" t="n"/>
      <c r="J3465" s="243" t="n"/>
      <c r="K3465" s="244" t="n"/>
      <c r="L3465" s="78" t="n"/>
    </row>
    <row r="3466" ht="22" customHeight="1" s="452">
      <c r="A3466" s="359" t="n"/>
      <c r="B3466" s="243" t="n"/>
      <c r="C3466" s="243" t="n"/>
      <c r="D3466" s="243" t="n"/>
      <c r="E3466" s="243" t="n"/>
      <c r="F3466" s="243" t="n"/>
      <c r="G3466" s="243" t="n"/>
      <c r="H3466" s="362" t="n"/>
      <c r="I3466" s="243" t="n"/>
      <c r="J3466" s="243" t="n"/>
      <c r="K3466" s="244" t="n"/>
      <c r="L3466" s="78" t="n"/>
    </row>
    <row r="3467" ht="22" customHeight="1" s="452">
      <c r="A3467" s="359" t="n"/>
      <c r="B3467" s="243" t="n"/>
      <c r="C3467" s="243" t="n"/>
      <c r="D3467" s="243" t="n"/>
      <c r="E3467" s="243" t="n"/>
      <c r="F3467" s="243" t="n"/>
      <c r="G3467" s="243" t="n"/>
      <c r="H3467" s="362" t="n"/>
      <c r="I3467" s="243" t="n"/>
      <c r="J3467" s="243" t="n"/>
      <c r="K3467" s="244" t="n"/>
      <c r="L3467" s="78" t="n"/>
    </row>
    <row r="3468" ht="22" customHeight="1" s="452">
      <c r="A3468" s="359" t="n"/>
      <c r="B3468" s="243" t="n"/>
      <c r="C3468" s="243" t="n"/>
      <c r="D3468" s="243" t="n"/>
      <c r="E3468" s="243" t="n"/>
      <c r="F3468" s="243" t="n"/>
      <c r="G3468" s="243" t="n"/>
      <c r="H3468" s="362" t="n"/>
      <c r="I3468" s="243" t="n"/>
      <c r="J3468" s="243" t="n"/>
      <c r="K3468" s="244" t="n"/>
      <c r="L3468" s="78" t="n"/>
    </row>
    <row r="3469" ht="22" customHeight="1" s="452">
      <c r="A3469" s="359" t="n"/>
      <c r="B3469" s="243" t="n"/>
      <c r="C3469" s="243" t="n"/>
      <c r="D3469" s="243" t="n"/>
      <c r="E3469" s="243" t="n"/>
      <c r="F3469" s="243" t="n"/>
      <c r="G3469" s="243" t="n"/>
      <c r="H3469" s="362" t="n"/>
      <c r="I3469" s="243" t="n"/>
      <c r="J3469" s="243" t="n"/>
      <c r="K3469" s="244" t="n"/>
      <c r="L3469" s="78" t="n"/>
    </row>
    <row r="3470" ht="22" customHeight="1" s="452">
      <c r="A3470" s="359" t="n"/>
      <c r="B3470" s="243" t="n"/>
      <c r="C3470" s="243" t="n"/>
      <c r="D3470" s="243" t="n"/>
      <c r="E3470" s="243" t="n"/>
      <c r="F3470" s="243" t="n"/>
      <c r="G3470" s="243" t="n"/>
      <c r="H3470" s="362" t="n"/>
      <c r="I3470" s="243" t="n"/>
      <c r="J3470" s="243" t="n"/>
      <c r="K3470" s="244" t="n"/>
      <c r="L3470" s="78" t="n"/>
    </row>
    <row r="3471" ht="22" customHeight="1" s="452">
      <c r="A3471" s="359" t="n"/>
      <c r="B3471" s="243" t="n"/>
      <c r="C3471" s="243" t="n"/>
      <c r="D3471" s="243" t="n"/>
      <c r="E3471" s="243" t="n"/>
      <c r="F3471" s="243" t="n"/>
      <c r="G3471" s="243" t="n"/>
      <c r="H3471" s="362" t="n"/>
      <c r="I3471" s="243" t="n"/>
      <c r="J3471" s="243" t="n"/>
      <c r="K3471" s="244" t="n"/>
      <c r="L3471" s="78" t="n"/>
    </row>
    <row r="3472" ht="22" customHeight="1" s="452">
      <c r="A3472" s="359" t="n"/>
      <c r="B3472" s="243" t="n"/>
      <c r="C3472" s="243" t="n"/>
      <c r="D3472" s="243" t="n"/>
      <c r="E3472" s="243" t="n"/>
      <c r="F3472" s="243" t="n"/>
      <c r="G3472" s="243" t="n"/>
      <c r="H3472" s="362" t="n"/>
      <c r="I3472" s="243" t="n"/>
      <c r="J3472" s="243" t="n"/>
      <c r="K3472" s="244" t="n"/>
      <c r="L3472" s="78" t="n"/>
    </row>
    <row r="3473" ht="22" customHeight="1" s="452">
      <c r="A3473" s="359" t="n"/>
      <c r="B3473" s="243" t="n"/>
      <c r="C3473" s="243" t="n"/>
      <c r="D3473" s="243" t="n"/>
      <c r="E3473" s="243" t="n"/>
      <c r="F3473" s="243" t="n"/>
      <c r="G3473" s="243" t="n"/>
      <c r="H3473" s="362" t="n"/>
      <c r="I3473" s="243" t="n"/>
      <c r="J3473" s="243" t="n"/>
      <c r="K3473" s="244" t="n"/>
      <c r="L3473" s="78" t="n"/>
    </row>
    <row r="3474" ht="22" customHeight="1" s="452">
      <c r="A3474" s="359" t="n"/>
      <c r="B3474" s="243" t="n"/>
      <c r="C3474" s="243" t="n"/>
      <c r="D3474" s="243" t="n"/>
      <c r="E3474" s="243" t="n"/>
      <c r="F3474" s="243" t="n"/>
      <c r="G3474" s="243" t="n"/>
      <c r="H3474" s="362" t="n"/>
      <c r="I3474" s="243" t="n"/>
      <c r="J3474" s="243" t="n"/>
      <c r="K3474" s="244" t="n"/>
      <c r="L3474" s="78" t="n"/>
    </row>
    <row r="3475" ht="22" customHeight="1" s="452">
      <c r="A3475" s="359" t="n"/>
      <c r="B3475" s="243" t="n"/>
      <c r="C3475" s="243" t="n"/>
      <c r="D3475" s="243" t="n"/>
      <c r="E3475" s="243" t="n"/>
      <c r="F3475" s="243" t="n"/>
      <c r="G3475" s="243" t="n"/>
      <c r="H3475" s="362" t="n"/>
      <c r="I3475" s="243" t="n"/>
      <c r="J3475" s="243" t="n"/>
      <c r="K3475" s="244" t="n"/>
      <c r="L3475" s="78" t="n"/>
    </row>
    <row r="3476" ht="22" customHeight="1" s="452">
      <c r="A3476" s="359" t="n"/>
      <c r="B3476" s="243" t="n"/>
      <c r="C3476" s="243" t="n"/>
      <c r="D3476" s="243" t="n"/>
      <c r="E3476" s="243" t="n"/>
      <c r="F3476" s="243" t="n"/>
      <c r="G3476" s="243" t="n"/>
      <c r="H3476" s="362" t="n"/>
      <c r="I3476" s="243" t="n"/>
      <c r="J3476" s="243" t="n"/>
      <c r="K3476" s="244" t="n"/>
      <c r="L3476" s="78" t="n"/>
    </row>
    <row r="3477" ht="22" customHeight="1" s="452">
      <c r="A3477" s="359" t="n"/>
      <c r="B3477" s="243" t="n"/>
      <c r="C3477" s="243" t="n"/>
      <c r="D3477" s="243" t="n"/>
      <c r="E3477" s="243" t="n"/>
      <c r="F3477" s="243" t="n"/>
      <c r="G3477" s="243" t="n"/>
      <c r="H3477" s="362" t="n"/>
      <c r="I3477" s="243" t="n"/>
      <c r="J3477" s="243" t="n"/>
      <c r="K3477" s="244" t="n"/>
      <c r="L3477" s="78" t="n"/>
    </row>
    <row r="3478" ht="22" customHeight="1" s="452">
      <c r="A3478" s="359" t="n"/>
      <c r="B3478" s="243" t="n"/>
      <c r="C3478" s="243" t="n"/>
      <c r="D3478" s="243" t="n"/>
      <c r="E3478" s="243" t="n"/>
      <c r="F3478" s="243" t="n"/>
      <c r="G3478" s="243" t="n"/>
      <c r="H3478" s="362" t="n"/>
      <c r="I3478" s="243" t="n"/>
      <c r="J3478" s="243" t="n"/>
      <c r="K3478" s="244" t="n"/>
      <c r="L3478" s="78" t="n"/>
    </row>
    <row r="3479" ht="22" customHeight="1" s="452">
      <c r="A3479" s="359" t="n"/>
      <c r="B3479" s="243" t="n"/>
      <c r="C3479" s="243" t="n"/>
      <c r="D3479" s="243" t="n"/>
      <c r="E3479" s="243" t="n"/>
      <c r="F3479" s="243" t="n"/>
      <c r="G3479" s="243" t="n"/>
      <c r="H3479" s="362" t="n"/>
      <c r="I3479" s="243" t="n"/>
      <c r="J3479" s="243" t="n"/>
      <c r="K3479" s="244" t="n"/>
      <c r="L3479" s="78" t="n"/>
    </row>
    <row r="3480" ht="22" customHeight="1" s="452">
      <c r="A3480" s="359" t="n"/>
      <c r="B3480" s="243" t="n"/>
      <c r="C3480" s="243" t="n"/>
      <c r="D3480" s="243" t="n"/>
      <c r="E3480" s="243" t="n"/>
      <c r="F3480" s="243" t="n"/>
      <c r="G3480" s="243" t="n"/>
      <c r="H3480" s="362" t="n"/>
      <c r="I3480" s="243" t="n"/>
      <c r="J3480" s="243" t="n"/>
      <c r="K3480" s="244" t="n"/>
      <c r="L3480" s="78" t="n"/>
    </row>
    <row r="3481" ht="22" customHeight="1" s="452">
      <c r="A3481" s="359" t="n"/>
      <c r="B3481" s="243" t="n"/>
      <c r="C3481" s="243" t="n"/>
      <c r="D3481" s="243" t="n"/>
      <c r="E3481" s="243" t="n"/>
      <c r="F3481" s="243" t="n"/>
      <c r="G3481" s="243" t="n"/>
      <c r="H3481" s="362" t="n"/>
      <c r="I3481" s="243" t="n"/>
      <c r="J3481" s="243" t="n"/>
      <c r="K3481" s="244" t="n"/>
      <c r="L3481" s="78" t="n"/>
    </row>
    <row r="3482" ht="22" customHeight="1" s="452">
      <c r="A3482" s="359" t="n"/>
      <c r="B3482" s="243" t="n"/>
      <c r="C3482" s="243" t="n"/>
      <c r="D3482" s="243" t="n"/>
      <c r="E3482" s="243" t="n"/>
      <c r="F3482" s="243" t="n"/>
      <c r="G3482" s="243" t="n"/>
      <c r="H3482" s="362" t="n"/>
      <c r="I3482" s="243" t="n"/>
      <c r="J3482" s="243" t="n"/>
      <c r="K3482" s="244" t="n"/>
      <c r="L3482" s="78" t="n"/>
    </row>
    <row r="3483" ht="22" customHeight="1" s="452">
      <c r="A3483" s="359" t="n"/>
      <c r="B3483" s="243" t="n"/>
      <c r="C3483" s="243" t="n"/>
      <c r="D3483" s="243" t="n"/>
      <c r="E3483" s="243" t="n"/>
      <c r="F3483" s="243" t="n"/>
      <c r="G3483" s="243" t="n"/>
      <c r="H3483" s="362" t="n"/>
      <c r="I3483" s="243" t="n"/>
      <c r="J3483" s="243" t="n"/>
      <c r="K3483" s="244" t="n"/>
      <c r="L3483" s="78" t="n"/>
    </row>
    <row r="3484" ht="22" customHeight="1" s="452">
      <c r="A3484" s="359" t="n"/>
      <c r="B3484" s="243" t="n"/>
      <c r="C3484" s="243" t="n"/>
      <c r="D3484" s="243" t="n"/>
      <c r="E3484" s="243" t="n"/>
      <c r="F3484" s="243" t="n"/>
      <c r="G3484" s="243" t="n"/>
      <c r="H3484" s="362" t="n"/>
      <c r="I3484" s="243" t="n"/>
      <c r="J3484" s="243" t="n"/>
      <c r="K3484" s="244" t="n"/>
      <c r="L3484" s="78" t="n"/>
    </row>
    <row r="3485" ht="22" customHeight="1" s="452">
      <c r="A3485" s="359" t="n"/>
      <c r="B3485" s="243" t="n"/>
      <c r="C3485" s="243" t="n"/>
      <c r="D3485" s="243" t="n"/>
      <c r="E3485" s="243" t="n"/>
      <c r="F3485" s="243" t="n"/>
      <c r="G3485" s="243" t="n"/>
      <c r="H3485" s="362" t="n"/>
      <c r="I3485" s="243" t="n"/>
      <c r="J3485" s="243" t="n"/>
      <c r="K3485" s="244" t="n"/>
      <c r="L3485" s="78" t="n"/>
    </row>
    <row r="3486" ht="22" customHeight="1" s="452">
      <c r="A3486" s="359" t="n"/>
      <c r="B3486" s="243" t="n"/>
      <c r="C3486" s="243" t="n"/>
      <c r="D3486" s="243" t="n"/>
      <c r="E3486" s="243" t="n"/>
      <c r="F3486" s="243" t="n"/>
      <c r="G3486" s="243" t="n"/>
      <c r="H3486" s="362" t="n"/>
      <c r="I3486" s="243" t="n"/>
      <c r="J3486" s="243" t="n"/>
      <c r="K3486" s="244" t="n"/>
      <c r="L3486" s="78" t="n"/>
    </row>
    <row r="3487" ht="22" customHeight="1" s="452">
      <c r="A3487" s="359" t="n"/>
      <c r="B3487" s="243" t="n"/>
      <c r="C3487" s="243" t="n"/>
      <c r="D3487" s="243" t="n"/>
      <c r="E3487" s="243" t="n"/>
      <c r="F3487" s="243" t="n"/>
      <c r="G3487" s="243" t="n"/>
      <c r="H3487" s="362" t="n"/>
      <c r="I3487" s="243" t="n"/>
      <c r="J3487" s="243" t="n"/>
      <c r="K3487" s="244" t="n"/>
      <c r="L3487" s="78" t="n"/>
    </row>
    <row r="3488" ht="22" customHeight="1" s="452">
      <c r="A3488" s="359" t="n"/>
      <c r="B3488" s="243" t="n"/>
      <c r="C3488" s="243" t="n"/>
      <c r="D3488" s="243" t="n"/>
      <c r="E3488" s="243" t="n"/>
      <c r="F3488" s="243" t="n"/>
      <c r="G3488" s="243" t="n"/>
      <c r="H3488" s="362" t="n"/>
      <c r="I3488" s="243" t="n"/>
      <c r="J3488" s="243" t="n"/>
      <c r="K3488" s="244" t="n"/>
      <c r="L3488" s="78" t="n"/>
    </row>
    <row r="3489" ht="22" customHeight="1" s="452">
      <c r="A3489" s="359" t="n"/>
      <c r="B3489" s="243" t="n"/>
      <c r="C3489" s="243" t="n"/>
      <c r="D3489" s="243" t="n"/>
      <c r="E3489" s="243" t="n"/>
      <c r="F3489" s="243" t="n"/>
      <c r="G3489" s="243" t="n"/>
      <c r="H3489" s="362" t="n"/>
      <c r="I3489" s="243" t="n"/>
      <c r="J3489" s="243" t="n"/>
      <c r="K3489" s="244" t="n"/>
      <c r="L3489" s="78" t="n"/>
    </row>
    <row r="3490" ht="22" customHeight="1" s="452">
      <c r="A3490" s="359" t="n"/>
      <c r="B3490" s="243" t="n"/>
      <c r="C3490" s="243" t="n"/>
      <c r="D3490" s="243" t="n"/>
      <c r="E3490" s="243" t="n"/>
      <c r="F3490" s="243" t="n"/>
      <c r="G3490" s="243" t="n"/>
      <c r="H3490" s="362" t="n"/>
      <c r="I3490" s="243" t="n"/>
      <c r="J3490" s="243" t="n"/>
      <c r="K3490" s="244" t="n"/>
      <c r="L3490" s="78" t="n"/>
    </row>
    <row r="3491" ht="22" customHeight="1" s="452">
      <c r="A3491" s="359" t="n"/>
      <c r="B3491" s="243" t="n"/>
      <c r="C3491" s="243" t="n"/>
      <c r="D3491" s="243" t="n"/>
      <c r="E3491" s="243" t="n"/>
      <c r="F3491" s="243" t="n"/>
      <c r="G3491" s="243" t="n"/>
      <c r="H3491" s="362" t="n"/>
      <c r="I3491" s="243" t="n"/>
      <c r="J3491" s="243" t="n"/>
      <c r="K3491" s="244" t="n"/>
      <c r="L3491" s="78" t="n"/>
    </row>
    <row r="3492" ht="22" customHeight="1" s="452">
      <c r="A3492" s="359" t="n"/>
      <c r="B3492" s="243" t="n"/>
      <c r="C3492" s="243" t="n"/>
      <c r="D3492" s="243" t="n"/>
      <c r="E3492" s="243" t="n"/>
      <c r="F3492" s="243" t="n"/>
      <c r="G3492" s="243" t="n"/>
      <c r="H3492" s="362" t="n"/>
      <c r="I3492" s="243" t="n"/>
      <c r="J3492" s="243" t="n"/>
      <c r="K3492" s="244" t="n"/>
      <c r="L3492" s="78" t="n"/>
    </row>
    <row r="3493" ht="22" customHeight="1" s="452">
      <c r="A3493" s="359" t="n"/>
      <c r="B3493" s="243" t="n"/>
      <c r="C3493" s="243" t="n"/>
      <c r="D3493" s="243" t="n"/>
      <c r="E3493" s="243" t="n"/>
      <c r="F3493" s="243" t="n"/>
      <c r="G3493" s="243" t="n"/>
      <c r="H3493" s="362" t="n"/>
      <c r="I3493" s="243" t="n"/>
      <c r="J3493" s="243" t="n"/>
      <c r="K3493" s="244" t="n"/>
      <c r="L3493" s="78" t="n"/>
    </row>
    <row r="3494" ht="22" customHeight="1" s="452">
      <c r="A3494" s="359" t="n"/>
      <c r="B3494" s="243" t="n"/>
      <c r="C3494" s="243" t="n"/>
      <c r="D3494" s="243" t="n"/>
      <c r="E3494" s="243" t="n"/>
      <c r="F3494" s="243" t="n"/>
      <c r="G3494" s="243" t="n"/>
      <c r="H3494" s="362" t="n"/>
      <c r="I3494" s="243" t="n"/>
      <c r="J3494" s="243" t="n"/>
      <c r="K3494" s="244" t="n"/>
      <c r="L3494" s="78" t="n"/>
    </row>
    <row r="3495" ht="22" customHeight="1" s="452">
      <c r="A3495" s="359" t="n"/>
      <c r="B3495" s="243" t="n"/>
      <c r="C3495" s="243" t="n"/>
      <c r="D3495" s="243" t="n"/>
      <c r="E3495" s="243" t="n"/>
      <c r="F3495" s="243" t="n"/>
      <c r="G3495" s="243" t="n"/>
      <c r="H3495" s="362" t="n"/>
      <c r="I3495" s="243" t="n"/>
      <c r="J3495" s="243" t="n"/>
      <c r="K3495" s="244" t="n"/>
      <c r="L3495" s="78" t="n"/>
    </row>
    <row r="3496" ht="22" customHeight="1" s="452">
      <c r="A3496" s="359" t="n"/>
      <c r="B3496" s="243" t="n"/>
      <c r="C3496" s="243" t="n"/>
      <c r="D3496" s="243" t="n"/>
      <c r="E3496" s="243" t="n"/>
      <c r="F3496" s="243" t="n"/>
      <c r="G3496" s="243" t="n"/>
      <c r="H3496" s="362" t="n"/>
      <c r="I3496" s="243" t="n"/>
      <c r="J3496" s="243" t="n"/>
      <c r="K3496" s="244" t="n"/>
      <c r="L3496" s="78" t="n"/>
    </row>
    <row r="3497" ht="22" customHeight="1" s="452">
      <c r="A3497" s="359" t="n"/>
      <c r="B3497" s="243" t="n"/>
      <c r="C3497" s="243" t="n"/>
      <c r="D3497" s="243" t="n"/>
      <c r="E3497" s="243" t="n"/>
      <c r="F3497" s="243" t="n"/>
      <c r="G3497" s="243" t="n"/>
      <c r="H3497" s="362" t="n"/>
      <c r="I3497" s="243" t="n"/>
      <c r="J3497" s="243" t="n"/>
      <c r="K3497" s="244" t="n"/>
      <c r="L3497" s="78" t="n"/>
    </row>
    <row r="3498" ht="22" customHeight="1" s="452">
      <c r="A3498" s="359" t="n"/>
      <c r="B3498" s="243" t="n"/>
      <c r="C3498" s="243" t="n"/>
      <c r="D3498" s="243" t="n"/>
      <c r="E3498" s="243" t="n"/>
      <c r="F3498" s="243" t="n"/>
      <c r="G3498" s="243" t="n"/>
      <c r="H3498" s="362" t="n"/>
      <c r="I3498" s="243" t="n"/>
      <c r="J3498" s="243" t="n"/>
      <c r="K3498" s="244" t="n"/>
      <c r="L3498" s="78" t="n"/>
    </row>
    <row r="3499" ht="22" customHeight="1" s="452">
      <c r="A3499" s="359" t="n"/>
      <c r="B3499" s="243" t="n"/>
      <c r="C3499" s="243" t="n"/>
      <c r="D3499" s="243" t="n"/>
      <c r="E3499" s="243" t="n"/>
      <c r="F3499" s="243" t="n"/>
      <c r="G3499" s="243" t="n"/>
      <c r="H3499" s="362" t="n"/>
      <c r="I3499" s="243" t="n"/>
      <c r="J3499" s="243" t="n"/>
      <c r="K3499" s="244" t="n"/>
      <c r="L3499" s="78" t="n"/>
    </row>
    <row r="3500" ht="22" customHeight="1" s="452">
      <c r="A3500" s="359" t="n"/>
      <c r="B3500" s="243" t="n"/>
      <c r="C3500" s="243" t="n"/>
      <c r="D3500" s="243" t="n"/>
      <c r="E3500" s="243" t="n"/>
      <c r="F3500" s="243" t="n"/>
      <c r="G3500" s="243" t="n"/>
      <c r="H3500" s="362" t="n"/>
      <c r="I3500" s="243" t="n"/>
      <c r="J3500" s="243" t="n"/>
      <c r="K3500" s="244" t="n"/>
      <c r="L3500" s="78" t="n"/>
    </row>
    <row r="3501" ht="22" customHeight="1" s="452">
      <c r="A3501" s="359" t="n"/>
      <c r="B3501" s="243" t="n"/>
      <c r="C3501" s="243" t="n"/>
      <c r="D3501" s="243" t="n"/>
      <c r="E3501" s="243" t="n"/>
      <c r="F3501" s="243" t="n"/>
      <c r="G3501" s="243" t="n"/>
      <c r="H3501" s="362" t="n"/>
      <c r="I3501" s="243" t="n"/>
      <c r="J3501" s="243" t="n"/>
      <c r="K3501" s="244" t="n"/>
      <c r="L3501" s="78" t="n"/>
    </row>
    <row r="3502" ht="22" customHeight="1" s="452">
      <c r="A3502" s="359" t="n"/>
      <c r="B3502" s="243" t="n"/>
      <c r="C3502" s="243" t="n"/>
      <c r="D3502" s="243" t="n"/>
      <c r="E3502" s="243" t="n"/>
      <c r="F3502" s="243" t="n"/>
      <c r="G3502" s="243" t="n"/>
      <c r="H3502" s="362" t="n"/>
      <c r="I3502" s="243" t="n"/>
      <c r="J3502" s="243" t="n"/>
      <c r="K3502" s="244" t="n"/>
      <c r="L3502" s="78" t="n"/>
    </row>
    <row r="3503" ht="22" customHeight="1" s="452">
      <c r="A3503" s="359" t="n"/>
      <c r="B3503" s="243" t="n"/>
      <c r="C3503" s="243" t="n"/>
      <c r="D3503" s="243" t="n"/>
      <c r="E3503" s="243" t="n"/>
      <c r="F3503" s="243" t="n"/>
      <c r="G3503" s="243" t="n"/>
      <c r="H3503" s="362" t="n"/>
      <c r="I3503" s="243" t="n"/>
      <c r="J3503" s="243" t="n"/>
      <c r="K3503" s="244" t="n"/>
      <c r="L3503" s="78" t="n"/>
    </row>
    <row r="3504" ht="22" customHeight="1" s="452">
      <c r="A3504" s="359" t="n"/>
      <c r="B3504" s="243" t="n"/>
      <c r="C3504" s="243" t="n"/>
      <c r="D3504" s="243" t="n"/>
      <c r="E3504" s="243" t="n"/>
      <c r="F3504" s="243" t="n"/>
      <c r="G3504" s="243" t="n"/>
      <c r="H3504" s="362" t="n"/>
      <c r="I3504" s="243" t="n"/>
      <c r="J3504" s="243" t="n"/>
      <c r="K3504" s="244" t="n"/>
      <c r="L3504" s="78" t="n"/>
    </row>
    <row r="3505" ht="22" customHeight="1" s="452">
      <c r="A3505" s="359" t="n"/>
      <c r="B3505" s="243" t="n"/>
      <c r="C3505" s="243" t="n"/>
      <c r="D3505" s="243" t="n"/>
      <c r="E3505" s="243" t="n"/>
      <c r="F3505" s="243" t="n"/>
      <c r="G3505" s="243" t="n"/>
      <c r="H3505" s="362" t="n"/>
      <c r="I3505" s="243" t="n"/>
      <c r="J3505" s="243" t="n"/>
      <c r="K3505" s="244" t="n"/>
      <c r="L3505" s="78" t="n"/>
    </row>
    <row r="3506" ht="22" customHeight="1" s="452">
      <c r="A3506" s="359" t="n"/>
      <c r="B3506" s="243" t="n"/>
      <c r="C3506" s="243" t="n"/>
      <c r="D3506" s="243" t="n"/>
      <c r="E3506" s="243" t="n"/>
      <c r="F3506" s="243" t="n"/>
      <c r="G3506" s="243" t="n"/>
      <c r="H3506" s="362" t="n"/>
      <c r="I3506" s="243" t="n"/>
      <c r="J3506" s="243" t="n"/>
      <c r="K3506" s="244" t="n"/>
      <c r="L3506" s="78" t="n"/>
    </row>
    <row r="3507" ht="22" customHeight="1" s="452">
      <c r="A3507" s="359" t="n"/>
      <c r="B3507" s="243" t="n"/>
      <c r="C3507" s="243" t="n"/>
      <c r="D3507" s="243" t="n"/>
      <c r="E3507" s="243" t="n"/>
      <c r="F3507" s="243" t="n"/>
      <c r="G3507" s="243" t="n"/>
      <c r="H3507" s="362" t="n"/>
      <c r="I3507" s="243" t="n"/>
      <c r="J3507" s="243" t="n"/>
      <c r="K3507" s="244" t="n"/>
      <c r="L3507" s="78" t="n"/>
    </row>
    <row r="3508" ht="22" customHeight="1" s="452">
      <c r="A3508" s="359" t="n"/>
      <c r="B3508" s="243" t="n"/>
      <c r="C3508" s="243" t="n"/>
      <c r="D3508" s="243" t="n"/>
      <c r="E3508" s="243" t="n"/>
      <c r="F3508" s="243" t="n"/>
      <c r="G3508" s="243" t="n"/>
      <c r="H3508" s="362" t="n"/>
      <c r="I3508" s="243" t="n"/>
      <c r="J3508" s="243" t="n"/>
      <c r="K3508" s="244" t="n"/>
      <c r="L3508" s="78" t="n"/>
    </row>
    <row r="3509" ht="22" customHeight="1" s="452">
      <c r="A3509" s="359" t="n"/>
      <c r="B3509" s="243" t="n"/>
      <c r="C3509" s="243" t="n"/>
      <c r="D3509" s="243" t="n"/>
      <c r="E3509" s="243" t="n"/>
      <c r="F3509" s="243" t="n"/>
      <c r="G3509" s="243" t="n"/>
      <c r="H3509" s="362" t="n"/>
      <c r="I3509" s="243" t="n"/>
      <c r="J3509" s="243" t="n"/>
      <c r="K3509" s="244" t="n"/>
      <c r="L3509" s="78" t="n"/>
    </row>
    <row r="3510" ht="22" customHeight="1" s="452">
      <c r="A3510" s="359" t="n"/>
      <c r="B3510" s="243" t="n"/>
      <c r="C3510" s="243" t="n"/>
      <c r="D3510" s="243" t="n"/>
      <c r="E3510" s="243" t="n"/>
      <c r="F3510" s="243" t="n"/>
      <c r="G3510" s="243" t="n"/>
      <c r="H3510" s="362" t="n"/>
      <c r="I3510" s="243" t="n"/>
      <c r="J3510" s="243" t="n"/>
      <c r="K3510" s="244" t="n"/>
      <c r="L3510" s="78" t="n"/>
    </row>
    <row r="3511" ht="22" customHeight="1" s="452">
      <c r="A3511" s="359" t="n"/>
      <c r="B3511" s="243" t="n"/>
      <c r="C3511" s="243" t="n"/>
      <c r="D3511" s="243" t="n"/>
      <c r="E3511" s="243" t="n"/>
      <c r="F3511" s="243" t="n"/>
      <c r="G3511" s="243" t="n"/>
      <c r="H3511" s="362" t="n"/>
      <c r="I3511" s="243" t="n"/>
      <c r="J3511" s="243" t="n"/>
      <c r="K3511" s="244" t="n"/>
      <c r="L3511" s="78" t="n"/>
    </row>
    <row r="3512" ht="22" customHeight="1" s="452">
      <c r="A3512" s="359" t="n"/>
      <c r="B3512" s="243" t="n"/>
      <c r="C3512" s="243" t="n"/>
      <c r="D3512" s="243" t="n"/>
      <c r="E3512" s="243" t="n"/>
      <c r="F3512" s="243" t="n"/>
      <c r="G3512" s="243" t="n"/>
      <c r="H3512" s="362" t="n"/>
      <c r="I3512" s="243" t="n"/>
      <c r="J3512" s="243" t="n"/>
      <c r="K3512" s="244" t="n"/>
      <c r="L3512" s="78" t="n"/>
    </row>
    <row r="3513" ht="22" customHeight="1" s="452">
      <c r="A3513" s="359" t="n"/>
      <c r="B3513" s="243" t="n"/>
      <c r="C3513" s="243" t="n"/>
      <c r="D3513" s="243" t="n"/>
      <c r="E3513" s="243" t="n"/>
      <c r="F3513" s="243" t="n"/>
      <c r="G3513" s="243" t="n"/>
      <c r="H3513" s="362" t="n"/>
      <c r="I3513" s="243" t="n"/>
      <c r="J3513" s="243" t="n"/>
      <c r="K3513" s="244" t="n"/>
      <c r="L3513" s="78" t="n"/>
    </row>
    <row r="3514" ht="22" customHeight="1" s="452">
      <c r="A3514" s="359" t="n"/>
      <c r="B3514" s="243" t="n"/>
      <c r="C3514" s="243" t="n"/>
      <c r="D3514" s="243" t="n"/>
      <c r="E3514" s="243" t="n"/>
      <c r="F3514" s="243" t="n"/>
      <c r="G3514" s="243" t="n"/>
      <c r="H3514" s="362" t="n"/>
      <c r="I3514" s="243" t="n"/>
      <c r="J3514" s="243" t="n"/>
      <c r="K3514" s="244" t="n"/>
      <c r="L3514" s="78" t="n"/>
    </row>
    <row r="3515" ht="22" customHeight="1" s="452">
      <c r="A3515" s="359" t="n"/>
      <c r="B3515" s="243" t="n"/>
      <c r="C3515" s="243" t="n"/>
      <c r="D3515" s="243" t="n"/>
      <c r="E3515" s="243" t="n"/>
      <c r="F3515" s="243" t="n"/>
      <c r="G3515" s="243" t="n"/>
      <c r="H3515" s="362" t="n"/>
      <c r="I3515" s="243" t="n"/>
      <c r="J3515" s="243" t="n"/>
      <c r="K3515" s="244" t="n"/>
      <c r="L3515" s="78" t="n"/>
    </row>
    <row r="3516" ht="22" customHeight="1" s="452">
      <c r="A3516" s="359" t="n"/>
      <c r="B3516" s="243" t="n"/>
      <c r="C3516" s="243" t="n"/>
      <c r="D3516" s="243" t="n"/>
      <c r="E3516" s="243" t="n"/>
      <c r="F3516" s="243" t="n"/>
      <c r="G3516" s="243" t="n"/>
      <c r="H3516" s="362" t="n"/>
      <c r="I3516" s="243" t="n"/>
      <c r="J3516" s="243" t="n"/>
      <c r="K3516" s="244" t="n"/>
      <c r="L3516" s="78" t="n"/>
    </row>
    <row r="3517" ht="22" customHeight="1" s="452">
      <c r="A3517" s="359" t="n"/>
      <c r="B3517" s="243" t="n"/>
      <c r="C3517" s="243" t="n"/>
      <c r="D3517" s="243" t="n"/>
      <c r="E3517" s="243" t="n"/>
      <c r="F3517" s="243" t="n"/>
      <c r="G3517" s="243" t="n"/>
      <c r="H3517" s="362" t="n"/>
      <c r="I3517" s="243" t="n"/>
      <c r="J3517" s="243" t="n"/>
      <c r="K3517" s="244" t="n"/>
      <c r="L3517" s="78" t="n"/>
    </row>
    <row r="3518" ht="22" customHeight="1" s="452">
      <c r="A3518" s="359" t="n"/>
      <c r="B3518" s="243" t="n"/>
      <c r="C3518" s="243" t="n"/>
      <c r="D3518" s="243" t="n"/>
      <c r="E3518" s="243" t="n"/>
      <c r="F3518" s="243" t="n"/>
      <c r="G3518" s="243" t="n"/>
      <c r="H3518" s="362" t="n"/>
      <c r="I3518" s="243" t="n"/>
      <c r="J3518" s="243" t="n"/>
      <c r="K3518" s="244" t="n"/>
      <c r="L3518" s="78" t="n"/>
    </row>
    <row r="3519" ht="22" customHeight="1" s="452">
      <c r="A3519" s="359" t="n"/>
      <c r="B3519" s="243" t="n"/>
      <c r="C3519" s="243" t="n"/>
      <c r="D3519" s="243" t="n"/>
      <c r="E3519" s="243" t="n"/>
      <c r="F3519" s="243" t="n"/>
      <c r="G3519" s="243" t="n"/>
      <c r="H3519" s="362" t="n"/>
      <c r="I3519" s="243" t="n"/>
      <c r="J3519" s="243" t="n"/>
      <c r="K3519" s="244" t="n"/>
      <c r="L3519" s="78" t="n"/>
    </row>
    <row r="3520" ht="22" customHeight="1" s="452">
      <c r="A3520" s="359" t="n"/>
      <c r="B3520" s="243" t="n"/>
      <c r="C3520" s="243" t="n"/>
      <c r="D3520" s="243" t="n"/>
      <c r="E3520" s="243" t="n"/>
      <c r="F3520" s="243" t="n"/>
      <c r="G3520" s="243" t="n"/>
      <c r="H3520" s="362" t="n"/>
      <c r="I3520" s="243" t="n"/>
      <c r="J3520" s="243" t="n"/>
      <c r="K3520" s="244" t="n"/>
      <c r="L3520" s="78" t="n"/>
    </row>
    <row r="3521" ht="22" customHeight="1" s="452">
      <c r="A3521" s="359" t="n"/>
      <c r="B3521" s="243" t="n"/>
      <c r="C3521" s="243" t="n"/>
      <c r="D3521" s="243" t="n"/>
      <c r="E3521" s="243" t="n"/>
      <c r="F3521" s="243" t="n"/>
      <c r="G3521" s="243" t="n"/>
      <c r="H3521" s="362" t="n"/>
      <c r="I3521" s="243" t="n"/>
      <c r="J3521" s="243" t="n"/>
      <c r="K3521" s="244" t="n"/>
      <c r="L3521" s="78" t="n"/>
    </row>
    <row r="3522" ht="22" customHeight="1" s="452">
      <c r="A3522" s="359" t="n"/>
      <c r="B3522" s="243" t="n"/>
      <c r="C3522" s="243" t="n"/>
      <c r="D3522" s="243" t="n"/>
      <c r="E3522" s="243" t="n"/>
      <c r="F3522" s="243" t="n"/>
      <c r="G3522" s="243" t="n"/>
      <c r="H3522" s="362" t="n"/>
      <c r="I3522" s="243" t="n"/>
      <c r="J3522" s="243" t="n"/>
      <c r="K3522" s="244" t="n"/>
      <c r="L3522" s="78" t="n"/>
    </row>
    <row r="3523" ht="22" customHeight="1" s="452">
      <c r="A3523" s="359" t="n"/>
      <c r="B3523" s="243" t="n"/>
      <c r="C3523" s="243" t="n"/>
      <c r="D3523" s="243" t="n"/>
      <c r="E3523" s="243" t="n"/>
      <c r="F3523" s="243" t="n"/>
      <c r="G3523" s="243" t="n"/>
      <c r="H3523" s="362" t="n"/>
      <c r="I3523" s="243" t="n"/>
      <c r="J3523" s="243" t="n"/>
      <c r="K3523" s="244" t="n"/>
      <c r="L3523" s="78" t="n"/>
    </row>
    <row r="3524" ht="22" customHeight="1" s="452">
      <c r="A3524" s="359" t="n"/>
      <c r="B3524" s="243" t="n"/>
      <c r="C3524" s="243" t="n"/>
      <c r="D3524" s="243" t="n"/>
      <c r="E3524" s="243" t="n"/>
      <c r="F3524" s="243" t="n"/>
      <c r="G3524" s="243" t="n"/>
      <c r="H3524" s="362" t="n"/>
      <c r="I3524" s="243" t="n"/>
      <c r="J3524" s="243" t="n"/>
      <c r="K3524" s="244" t="n"/>
      <c r="L3524" s="78" t="n"/>
    </row>
    <row r="3525" ht="22" customHeight="1" s="452">
      <c r="A3525" s="359" t="n"/>
      <c r="B3525" s="243" t="n"/>
      <c r="C3525" s="243" t="n"/>
      <c r="D3525" s="243" t="n"/>
      <c r="E3525" s="243" t="n"/>
      <c r="F3525" s="243" t="n"/>
      <c r="G3525" s="243" t="n"/>
      <c r="H3525" s="362" t="n"/>
      <c r="I3525" s="243" t="n"/>
      <c r="J3525" s="243" t="n"/>
      <c r="K3525" s="244" t="n"/>
      <c r="L3525" s="78" t="n"/>
    </row>
    <row r="3526" ht="22" customHeight="1" s="452">
      <c r="A3526" s="359" t="n"/>
      <c r="B3526" s="243" t="n"/>
      <c r="C3526" s="243" t="n"/>
      <c r="D3526" s="243" t="n"/>
      <c r="E3526" s="243" t="n"/>
      <c r="F3526" s="243" t="n"/>
      <c r="G3526" s="243" t="n"/>
      <c r="H3526" s="362" t="n"/>
      <c r="I3526" s="243" t="n"/>
      <c r="J3526" s="243" t="n"/>
      <c r="K3526" s="244" t="n"/>
      <c r="L3526" s="78" t="n"/>
    </row>
    <row r="3527" ht="22" customHeight="1" s="452">
      <c r="A3527" s="359" t="n"/>
      <c r="B3527" s="243" t="n"/>
      <c r="C3527" s="243" t="n"/>
      <c r="D3527" s="243" t="n"/>
      <c r="E3527" s="243" t="n"/>
      <c r="F3527" s="243" t="n"/>
      <c r="G3527" s="243" t="n"/>
      <c r="H3527" s="362" t="n"/>
      <c r="I3527" s="243" t="n"/>
      <c r="J3527" s="243" t="n"/>
      <c r="K3527" s="244" t="n"/>
      <c r="L3527" s="78" t="n"/>
    </row>
    <row r="3528" ht="22" customHeight="1" s="452">
      <c r="A3528" s="359" t="n"/>
      <c r="B3528" s="243" t="n"/>
      <c r="C3528" s="243" t="n"/>
      <c r="D3528" s="243" t="n"/>
      <c r="E3528" s="243" t="n"/>
      <c r="F3528" s="243" t="n"/>
      <c r="G3528" s="243" t="n"/>
      <c r="H3528" s="362" t="n"/>
      <c r="I3528" s="243" t="n"/>
      <c r="J3528" s="243" t="n"/>
      <c r="K3528" s="244" t="n"/>
      <c r="L3528" s="78" t="n"/>
    </row>
    <row r="3529" ht="22" customHeight="1" s="452">
      <c r="A3529" s="359" t="n"/>
      <c r="B3529" s="243" t="n"/>
      <c r="C3529" s="243" t="n"/>
      <c r="D3529" s="243" t="n"/>
      <c r="E3529" s="243" t="n"/>
      <c r="F3529" s="243" t="n"/>
      <c r="G3529" s="243" t="n"/>
      <c r="H3529" s="362" t="n"/>
      <c r="I3529" s="243" t="n"/>
      <c r="J3529" s="243" t="n"/>
      <c r="K3529" s="244" t="n"/>
      <c r="L3529" s="78" t="n"/>
    </row>
    <row r="3530" ht="22" customHeight="1" s="452">
      <c r="A3530" s="359" t="n"/>
      <c r="B3530" s="243" t="n"/>
      <c r="C3530" s="243" t="n"/>
      <c r="D3530" s="243" t="n"/>
      <c r="E3530" s="243" t="n"/>
      <c r="F3530" s="243" t="n"/>
      <c r="G3530" s="243" t="n"/>
      <c r="H3530" s="362" t="n"/>
      <c r="I3530" s="243" t="n"/>
      <c r="J3530" s="243" t="n"/>
      <c r="K3530" s="244" t="n"/>
      <c r="L3530" s="78" t="n"/>
    </row>
    <row r="3531" ht="22" customHeight="1" s="452">
      <c r="A3531" s="359" t="n"/>
      <c r="B3531" s="243" t="n"/>
      <c r="C3531" s="243" t="n"/>
      <c r="D3531" s="243" t="n"/>
      <c r="E3531" s="243" t="n"/>
      <c r="F3531" s="243" t="n"/>
      <c r="G3531" s="243" t="n"/>
      <c r="H3531" s="362" t="n"/>
      <c r="I3531" s="243" t="n"/>
      <c r="J3531" s="243" t="n"/>
      <c r="K3531" s="244" t="n"/>
      <c r="L3531" s="78" t="n"/>
    </row>
    <row r="3532" ht="22" customHeight="1" s="452">
      <c r="A3532" s="359" t="n"/>
      <c r="B3532" s="243" t="n"/>
      <c r="C3532" s="243" t="n"/>
      <c r="D3532" s="243" t="n"/>
      <c r="E3532" s="243" t="n"/>
      <c r="F3532" s="243" t="n"/>
      <c r="G3532" s="243" t="n"/>
      <c r="H3532" s="362" t="n"/>
      <c r="I3532" s="243" t="n"/>
      <c r="J3532" s="243" t="n"/>
      <c r="K3532" s="244" t="n"/>
      <c r="L3532" s="78" t="n"/>
    </row>
    <row r="3533" ht="22" customHeight="1" s="452">
      <c r="A3533" s="359" t="n"/>
      <c r="B3533" s="243" t="n"/>
      <c r="C3533" s="243" t="n"/>
      <c r="D3533" s="243" t="n"/>
      <c r="E3533" s="243" t="n"/>
      <c r="F3533" s="243" t="n"/>
      <c r="G3533" s="243" t="n"/>
      <c r="H3533" s="362" t="n"/>
      <c r="I3533" s="243" t="n"/>
      <c r="J3533" s="243" t="n"/>
      <c r="K3533" s="244" t="n"/>
      <c r="L3533" s="78" t="n"/>
    </row>
    <row r="3534" ht="22" customHeight="1" s="452">
      <c r="A3534" s="359" t="n"/>
      <c r="B3534" s="243" t="n"/>
      <c r="C3534" s="243" t="n"/>
      <c r="D3534" s="243" t="n"/>
      <c r="E3534" s="243" t="n"/>
      <c r="F3534" s="243" t="n"/>
      <c r="G3534" s="243" t="n"/>
      <c r="H3534" s="362" t="n"/>
      <c r="I3534" s="243" t="n"/>
      <c r="J3534" s="243" t="n"/>
      <c r="K3534" s="244" t="n"/>
      <c r="L3534" s="78" t="n"/>
    </row>
    <row r="3535" ht="22" customHeight="1" s="452">
      <c r="A3535" s="359" t="n"/>
      <c r="B3535" s="243" t="n"/>
      <c r="C3535" s="243" t="n"/>
      <c r="D3535" s="243" t="n"/>
      <c r="E3535" s="243" t="n"/>
      <c r="F3535" s="243" t="n"/>
      <c r="G3535" s="243" t="n"/>
      <c r="H3535" s="362" t="n"/>
      <c r="I3535" s="243" t="n"/>
      <c r="J3535" s="243" t="n"/>
      <c r="K3535" s="244" t="n"/>
      <c r="L3535" s="78" t="n"/>
    </row>
    <row r="3536" ht="22" customHeight="1" s="452">
      <c r="A3536" s="359" t="n"/>
      <c r="B3536" s="243" t="n"/>
      <c r="C3536" s="243" t="n"/>
      <c r="D3536" s="243" t="n"/>
      <c r="E3536" s="243" t="n"/>
      <c r="F3536" s="243" t="n"/>
      <c r="G3536" s="243" t="n"/>
      <c r="H3536" s="362" t="n"/>
      <c r="I3536" s="243" t="n"/>
      <c r="J3536" s="243" t="n"/>
      <c r="K3536" s="244" t="n"/>
      <c r="L3536" s="78" t="n"/>
    </row>
    <row r="3537" ht="22" customHeight="1" s="452">
      <c r="A3537" s="359" t="n"/>
      <c r="B3537" s="243" t="n"/>
      <c r="C3537" s="243" t="n"/>
      <c r="D3537" s="243" t="n"/>
      <c r="E3537" s="243" t="n"/>
      <c r="F3537" s="243" t="n"/>
      <c r="G3537" s="243" t="n"/>
      <c r="H3537" s="362" t="n"/>
      <c r="I3537" s="243" t="n"/>
      <c r="J3537" s="243" t="n"/>
      <c r="K3537" s="244" t="n"/>
      <c r="L3537" s="78" t="n"/>
    </row>
    <row r="3538" ht="22" customHeight="1" s="452">
      <c r="A3538" s="359" t="n"/>
      <c r="B3538" s="243" t="n"/>
      <c r="C3538" s="243" t="n"/>
      <c r="D3538" s="243" t="n"/>
      <c r="E3538" s="243" t="n"/>
      <c r="F3538" s="243" t="n"/>
      <c r="G3538" s="243" t="n"/>
      <c r="H3538" s="362" t="n"/>
      <c r="I3538" s="243" t="n"/>
      <c r="J3538" s="243" t="n"/>
      <c r="K3538" s="244" t="n"/>
      <c r="L3538" s="78" t="n"/>
    </row>
    <row r="3539" ht="22" customHeight="1" s="452">
      <c r="A3539" s="359" t="n"/>
      <c r="B3539" s="243" t="n"/>
      <c r="C3539" s="243" t="n"/>
      <c r="D3539" s="243" t="n"/>
      <c r="E3539" s="243" t="n"/>
      <c r="F3539" s="243" t="n"/>
      <c r="G3539" s="243" t="n"/>
      <c r="H3539" s="362" t="n"/>
      <c r="I3539" s="243" t="n"/>
      <c r="J3539" s="243" t="n"/>
      <c r="K3539" s="244" t="n"/>
      <c r="L3539" s="78" t="n"/>
    </row>
    <row r="3540" ht="22" customHeight="1" s="452">
      <c r="A3540" s="359" t="n"/>
      <c r="B3540" s="243" t="n"/>
      <c r="C3540" s="243" t="n"/>
      <c r="D3540" s="243" t="n"/>
      <c r="E3540" s="243" t="n"/>
      <c r="F3540" s="243" t="n"/>
      <c r="G3540" s="243" t="n"/>
      <c r="H3540" s="362" t="n"/>
      <c r="I3540" s="243" t="n"/>
      <c r="J3540" s="243" t="n"/>
      <c r="K3540" s="244" t="n"/>
      <c r="L3540" s="78" t="n"/>
    </row>
    <row r="3541" ht="22" customHeight="1" s="452">
      <c r="A3541" s="359" t="n"/>
      <c r="B3541" s="243" t="n"/>
      <c r="C3541" s="243" t="n"/>
      <c r="D3541" s="243" t="n"/>
      <c r="E3541" s="243" t="n"/>
      <c r="F3541" s="243" t="n"/>
      <c r="G3541" s="243" t="n"/>
      <c r="H3541" s="362" t="n"/>
      <c r="I3541" s="243" t="n"/>
      <c r="J3541" s="243" t="n"/>
      <c r="K3541" s="244" t="n"/>
      <c r="L3541" s="78" t="n"/>
    </row>
    <row r="3542" ht="22" customHeight="1" s="452">
      <c r="A3542" s="359" t="n"/>
      <c r="B3542" s="243" t="n"/>
      <c r="C3542" s="243" t="n"/>
      <c r="D3542" s="243" t="n"/>
      <c r="E3542" s="243" t="n"/>
      <c r="F3542" s="243" t="n"/>
      <c r="G3542" s="243" t="n"/>
      <c r="H3542" s="362" t="n"/>
      <c r="I3542" s="243" t="n"/>
      <c r="J3542" s="243" t="n"/>
      <c r="K3542" s="244" t="n"/>
      <c r="L3542" s="78" t="n"/>
    </row>
    <row r="3543" ht="22" customHeight="1" s="452">
      <c r="A3543" s="359" t="n"/>
      <c r="B3543" s="243" t="n"/>
      <c r="C3543" s="243" t="n"/>
      <c r="D3543" s="243" t="n"/>
      <c r="E3543" s="243" t="n"/>
      <c r="F3543" s="243" t="n"/>
      <c r="G3543" s="243" t="n"/>
      <c r="H3543" s="362" t="n"/>
      <c r="I3543" s="243" t="n"/>
      <c r="J3543" s="243" t="n"/>
      <c r="K3543" s="244" t="n"/>
      <c r="L3543" s="78" t="n"/>
    </row>
    <row r="3544" ht="22" customHeight="1" s="452">
      <c r="A3544" s="359" t="n"/>
      <c r="B3544" s="243" t="n"/>
      <c r="C3544" s="243" t="n"/>
      <c r="D3544" s="243" t="n"/>
      <c r="E3544" s="243" t="n"/>
      <c r="F3544" s="243" t="n"/>
      <c r="G3544" s="243" t="n"/>
      <c r="H3544" s="362" t="n"/>
      <c r="I3544" s="243" t="n"/>
      <c r="J3544" s="243" t="n"/>
      <c r="K3544" s="244" t="n"/>
      <c r="L3544" s="78" t="n"/>
    </row>
    <row r="3545" ht="22" customHeight="1" s="452">
      <c r="A3545" s="359" t="n"/>
      <c r="B3545" s="243" t="n"/>
      <c r="C3545" s="243" t="n"/>
      <c r="D3545" s="243" t="n"/>
      <c r="E3545" s="243" t="n"/>
      <c r="F3545" s="243" t="n"/>
      <c r="G3545" s="243" t="n"/>
      <c r="H3545" s="362" t="n"/>
      <c r="I3545" s="243" t="n"/>
      <c r="J3545" s="243" t="n"/>
      <c r="K3545" s="244" t="n"/>
      <c r="L3545" s="78" t="n"/>
    </row>
    <row r="3546" ht="22" customHeight="1" s="452">
      <c r="A3546" s="359" t="n"/>
      <c r="B3546" s="243" t="n"/>
      <c r="C3546" s="243" t="n"/>
      <c r="D3546" s="243" t="n"/>
      <c r="E3546" s="243" t="n"/>
      <c r="F3546" s="243" t="n"/>
      <c r="G3546" s="243" t="n"/>
      <c r="H3546" s="362" t="n"/>
      <c r="I3546" s="243" t="n"/>
      <c r="J3546" s="243" t="n"/>
      <c r="K3546" s="244" t="n"/>
      <c r="L3546" s="78" t="n"/>
    </row>
    <row r="3547" ht="22" customHeight="1" s="452">
      <c r="A3547" s="359" t="n"/>
      <c r="B3547" s="243" t="n"/>
      <c r="C3547" s="243" t="n"/>
      <c r="D3547" s="243" t="n"/>
      <c r="E3547" s="243" t="n"/>
      <c r="F3547" s="243" t="n"/>
      <c r="G3547" s="243" t="n"/>
      <c r="H3547" s="362" t="n"/>
      <c r="I3547" s="243" t="n"/>
      <c r="J3547" s="243" t="n"/>
      <c r="K3547" s="244" t="n"/>
      <c r="L3547" s="78" t="n"/>
    </row>
    <row r="3548" ht="22" customHeight="1" s="452">
      <c r="A3548" s="359" t="n"/>
      <c r="B3548" s="243" t="n"/>
      <c r="C3548" s="243" t="n"/>
      <c r="D3548" s="243" t="n"/>
      <c r="E3548" s="243" t="n"/>
      <c r="F3548" s="243" t="n"/>
      <c r="G3548" s="243" t="n"/>
      <c r="H3548" s="362" t="n"/>
      <c r="I3548" s="243" t="n"/>
      <c r="J3548" s="243" t="n"/>
      <c r="K3548" s="244" t="n"/>
      <c r="L3548" s="78" t="n"/>
    </row>
    <row r="3549" ht="22" customHeight="1" s="452">
      <c r="A3549" s="359" t="n"/>
      <c r="B3549" s="243" t="n"/>
      <c r="C3549" s="243" t="n"/>
      <c r="D3549" s="243" t="n"/>
      <c r="E3549" s="243" t="n"/>
      <c r="F3549" s="243" t="n"/>
      <c r="G3549" s="243" t="n"/>
      <c r="H3549" s="362" t="n"/>
      <c r="I3549" s="243" t="n"/>
      <c r="J3549" s="243" t="n"/>
      <c r="K3549" s="244" t="n"/>
      <c r="L3549" s="78" t="n"/>
    </row>
    <row r="3550" ht="22" customHeight="1" s="452">
      <c r="A3550" s="359" t="n"/>
      <c r="B3550" s="243" t="n"/>
      <c r="C3550" s="243" t="n"/>
      <c r="D3550" s="243" t="n"/>
      <c r="E3550" s="243" t="n"/>
      <c r="F3550" s="243" t="n"/>
      <c r="G3550" s="243" t="n"/>
      <c r="H3550" s="362" t="n"/>
      <c r="I3550" s="243" t="n"/>
      <c r="J3550" s="243" t="n"/>
      <c r="K3550" s="244" t="n"/>
      <c r="L3550" s="78" t="n"/>
    </row>
    <row r="3551" ht="22" customHeight="1" s="452">
      <c r="A3551" s="359" t="n"/>
      <c r="B3551" s="243" t="n"/>
      <c r="C3551" s="243" t="n"/>
      <c r="D3551" s="243" t="n"/>
      <c r="E3551" s="243" t="n"/>
      <c r="F3551" s="243" t="n"/>
      <c r="G3551" s="243" t="n"/>
      <c r="H3551" s="362" t="n"/>
      <c r="I3551" s="243" t="n"/>
      <c r="J3551" s="243" t="n"/>
      <c r="K3551" s="244" t="n"/>
      <c r="L3551" s="78" t="n"/>
    </row>
    <row r="3552" ht="22" customHeight="1" s="452">
      <c r="A3552" s="359" t="n"/>
      <c r="B3552" s="243" t="n"/>
      <c r="C3552" s="243" t="n"/>
      <c r="D3552" s="243" t="n"/>
      <c r="E3552" s="243" t="n"/>
      <c r="F3552" s="243" t="n"/>
      <c r="G3552" s="243" t="n"/>
      <c r="H3552" s="362" t="n"/>
      <c r="I3552" s="243" t="n"/>
      <c r="J3552" s="243" t="n"/>
      <c r="K3552" s="244" t="n"/>
      <c r="L3552" s="78" t="n"/>
    </row>
    <row r="3553" ht="22" customHeight="1" s="452">
      <c r="A3553" s="359" t="n"/>
      <c r="B3553" s="243" t="n"/>
      <c r="C3553" s="243" t="n"/>
      <c r="D3553" s="243" t="n"/>
      <c r="E3553" s="243" t="n"/>
      <c r="F3553" s="243" t="n"/>
      <c r="G3553" s="243" t="n"/>
      <c r="H3553" s="362" t="n"/>
      <c r="I3553" s="243" t="n"/>
      <c r="J3553" s="243" t="n"/>
      <c r="K3553" s="244" t="n"/>
      <c r="L3553" s="78" t="n"/>
    </row>
    <row r="3554" ht="22" customHeight="1" s="452">
      <c r="A3554" s="359" t="n"/>
      <c r="B3554" s="243" t="n"/>
      <c r="C3554" s="243" t="n"/>
      <c r="D3554" s="243" t="n"/>
      <c r="E3554" s="243" t="n"/>
      <c r="F3554" s="243" t="n"/>
      <c r="G3554" s="243" t="n"/>
      <c r="H3554" s="362" t="n"/>
      <c r="I3554" s="243" t="n"/>
      <c r="J3554" s="243" t="n"/>
      <c r="K3554" s="244" t="n"/>
      <c r="L3554" s="78" t="n"/>
    </row>
    <row r="3555" ht="22" customHeight="1" s="452">
      <c r="A3555" s="359" t="n"/>
      <c r="B3555" s="243" t="n"/>
      <c r="C3555" s="243" t="n"/>
      <c r="D3555" s="243" t="n"/>
      <c r="E3555" s="243" t="n"/>
      <c r="F3555" s="243" t="n"/>
      <c r="G3555" s="243" t="n"/>
      <c r="H3555" s="362" t="n"/>
      <c r="I3555" s="243" t="n"/>
      <c r="J3555" s="243" t="n"/>
      <c r="K3555" s="244" t="n"/>
      <c r="L3555" s="78" t="n"/>
    </row>
    <row r="3556" ht="22" customHeight="1" s="452">
      <c r="A3556" s="359" t="n"/>
      <c r="B3556" s="243" t="n"/>
      <c r="C3556" s="243" t="n"/>
      <c r="D3556" s="243" t="n"/>
      <c r="E3556" s="243" t="n"/>
      <c r="F3556" s="243" t="n"/>
      <c r="G3556" s="243" t="n"/>
      <c r="H3556" s="362" t="n"/>
      <c r="I3556" s="243" t="n"/>
      <c r="J3556" s="243" t="n"/>
      <c r="K3556" s="244" t="n"/>
      <c r="L3556" s="78" t="n"/>
    </row>
    <row r="3557" ht="22" customHeight="1" s="452">
      <c r="A3557" s="359" t="n"/>
      <c r="B3557" s="243" t="n"/>
      <c r="C3557" s="243" t="n"/>
      <c r="D3557" s="243" t="n"/>
      <c r="E3557" s="243" t="n"/>
      <c r="F3557" s="243" t="n"/>
      <c r="G3557" s="243" t="n"/>
      <c r="H3557" s="362" t="n"/>
      <c r="I3557" s="243" t="n"/>
      <c r="J3557" s="243" t="n"/>
      <c r="K3557" s="244" t="n"/>
      <c r="L3557" s="78" t="n"/>
    </row>
    <row r="3558" ht="22" customHeight="1" s="452">
      <c r="A3558" s="359" t="n"/>
      <c r="B3558" s="243" t="n"/>
      <c r="C3558" s="243" t="n"/>
      <c r="D3558" s="243" t="n"/>
      <c r="E3558" s="243" t="n"/>
      <c r="F3558" s="243" t="n"/>
      <c r="G3558" s="243" t="n"/>
      <c r="H3558" s="362" t="n"/>
      <c r="I3558" s="243" t="n"/>
      <c r="J3558" s="243" t="n"/>
      <c r="K3558" s="244" t="n"/>
      <c r="L3558" s="78" t="n"/>
    </row>
    <row r="3559" ht="22" customHeight="1" s="452">
      <c r="A3559" s="359" t="n"/>
      <c r="B3559" s="243" t="n"/>
      <c r="C3559" s="243" t="n"/>
      <c r="D3559" s="243" t="n"/>
      <c r="E3559" s="243" t="n"/>
      <c r="F3559" s="243" t="n"/>
      <c r="G3559" s="243" t="n"/>
      <c r="H3559" s="362" t="n"/>
      <c r="I3559" s="243" t="n"/>
      <c r="J3559" s="243" t="n"/>
      <c r="K3559" s="244" t="n"/>
      <c r="L3559" s="78" t="n"/>
    </row>
    <row r="3560" ht="22" customHeight="1" s="452">
      <c r="A3560" s="359" t="n"/>
      <c r="B3560" s="243" t="n"/>
      <c r="C3560" s="243" t="n"/>
      <c r="D3560" s="243" t="n"/>
      <c r="E3560" s="243" t="n"/>
      <c r="F3560" s="243" t="n"/>
      <c r="G3560" s="243" t="n"/>
      <c r="H3560" s="362" t="n"/>
      <c r="I3560" s="243" t="n"/>
      <c r="J3560" s="243" t="n"/>
      <c r="K3560" s="244" t="n"/>
      <c r="L3560" s="78" t="n"/>
    </row>
    <row r="3561" ht="22" customHeight="1" s="452">
      <c r="A3561" s="359" t="n"/>
      <c r="B3561" s="243" t="n"/>
      <c r="C3561" s="243" t="n"/>
      <c r="D3561" s="243" t="n"/>
      <c r="E3561" s="243" t="n"/>
      <c r="F3561" s="243" t="n"/>
      <c r="G3561" s="243" t="n"/>
      <c r="H3561" s="362" t="n"/>
      <c r="I3561" s="243" t="n"/>
      <c r="J3561" s="243" t="n"/>
      <c r="K3561" s="244" t="n"/>
      <c r="L3561" s="78" t="n"/>
    </row>
    <row r="3562" ht="22" customHeight="1" s="452">
      <c r="A3562" s="359" t="n"/>
      <c r="B3562" s="243" t="n"/>
      <c r="C3562" s="243" t="n"/>
      <c r="D3562" s="243" t="n"/>
      <c r="E3562" s="243" t="n"/>
      <c r="F3562" s="243" t="n"/>
      <c r="G3562" s="243" t="n"/>
      <c r="H3562" s="362" t="n"/>
      <c r="I3562" s="243" t="n"/>
      <c r="J3562" s="243" t="n"/>
      <c r="K3562" s="244" t="n"/>
      <c r="L3562" s="78" t="n"/>
    </row>
    <row r="3563" ht="22" customHeight="1" s="452">
      <c r="A3563" s="359" t="n"/>
      <c r="B3563" s="243" t="n"/>
      <c r="C3563" s="243" t="n"/>
      <c r="D3563" s="243" t="n"/>
      <c r="E3563" s="243" t="n"/>
      <c r="F3563" s="243" t="n"/>
      <c r="G3563" s="243" t="n"/>
      <c r="H3563" s="362" t="n"/>
      <c r="I3563" s="243" t="n"/>
      <c r="J3563" s="243" t="n"/>
      <c r="K3563" s="244" t="n"/>
      <c r="L3563" s="78" t="n"/>
    </row>
    <row r="3564" ht="22" customHeight="1" s="452">
      <c r="A3564" s="359" t="n"/>
      <c r="B3564" s="243" t="n"/>
      <c r="C3564" s="243" t="n"/>
      <c r="D3564" s="243" t="n"/>
      <c r="E3564" s="243" t="n"/>
      <c r="F3564" s="243" t="n"/>
      <c r="G3564" s="243" t="n"/>
      <c r="H3564" s="362" t="n"/>
      <c r="I3564" s="243" t="n"/>
      <c r="J3564" s="243" t="n"/>
      <c r="K3564" s="244" t="n"/>
      <c r="L3564" s="78" t="n"/>
    </row>
    <row r="3565" ht="22" customHeight="1" s="452">
      <c r="A3565" s="359" t="n"/>
      <c r="B3565" s="243" t="n"/>
      <c r="C3565" s="243" t="n"/>
      <c r="D3565" s="243" t="n"/>
      <c r="E3565" s="243" t="n"/>
      <c r="F3565" s="243" t="n"/>
      <c r="G3565" s="243" t="n"/>
      <c r="H3565" s="362" t="n"/>
      <c r="I3565" s="243" t="n"/>
      <c r="J3565" s="243" t="n"/>
      <c r="K3565" s="244" t="n"/>
      <c r="L3565" s="78" t="n"/>
    </row>
    <row r="3566" ht="22" customHeight="1" s="452">
      <c r="A3566" s="359" t="n"/>
      <c r="B3566" s="243" t="n"/>
      <c r="C3566" s="243" t="n"/>
      <c r="D3566" s="243" t="n"/>
      <c r="E3566" s="243" t="n"/>
      <c r="F3566" s="243" t="n"/>
      <c r="G3566" s="243" t="n"/>
      <c r="H3566" s="362" t="n"/>
      <c r="I3566" s="243" t="n"/>
      <c r="J3566" s="243" t="n"/>
      <c r="K3566" s="244" t="n"/>
      <c r="L3566" s="78" t="n"/>
    </row>
    <row r="3567" ht="22" customHeight="1" s="452">
      <c r="A3567" s="359" t="n"/>
      <c r="B3567" s="243" t="n"/>
      <c r="C3567" s="243" t="n"/>
      <c r="D3567" s="243" t="n"/>
      <c r="E3567" s="243" t="n"/>
      <c r="F3567" s="243" t="n"/>
      <c r="G3567" s="243" t="n"/>
      <c r="H3567" s="362" t="n"/>
      <c r="I3567" s="243" t="n"/>
      <c r="J3567" s="243" t="n"/>
      <c r="K3567" s="244" t="n"/>
      <c r="L3567" s="78" t="n"/>
    </row>
    <row r="3568" ht="22" customHeight="1" s="452">
      <c r="A3568" s="359" t="n"/>
      <c r="B3568" s="243" t="n"/>
      <c r="C3568" s="243" t="n"/>
      <c r="D3568" s="243" t="n"/>
      <c r="E3568" s="243" t="n"/>
      <c r="F3568" s="243" t="n"/>
      <c r="G3568" s="243" t="n"/>
      <c r="H3568" s="362" t="n"/>
      <c r="I3568" s="243" t="n"/>
      <c r="J3568" s="243" t="n"/>
      <c r="K3568" s="244" t="n"/>
      <c r="L3568" s="78" t="n"/>
    </row>
    <row r="3569" ht="22" customHeight="1" s="452">
      <c r="A3569" s="359" t="n"/>
      <c r="B3569" s="243" t="n"/>
      <c r="C3569" s="243" t="n"/>
      <c r="D3569" s="243" t="n"/>
      <c r="E3569" s="243" t="n"/>
      <c r="F3569" s="243" t="n"/>
      <c r="G3569" s="243" t="n"/>
      <c r="H3569" s="362" t="n"/>
      <c r="I3569" s="243" t="n"/>
      <c r="J3569" s="243" t="n"/>
      <c r="K3569" s="244" t="n"/>
      <c r="L3569" s="78" t="n"/>
    </row>
    <row r="3570" ht="22" customHeight="1" s="452">
      <c r="A3570" s="359" t="n"/>
      <c r="B3570" s="243" t="n"/>
      <c r="C3570" s="243" t="n"/>
      <c r="D3570" s="243" t="n"/>
      <c r="E3570" s="243" t="n"/>
      <c r="F3570" s="243" t="n"/>
      <c r="G3570" s="243" t="n"/>
      <c r="H3570" s="362" t="n"/>
      <c r="I3570" s="243" t="n"/>
      <c r="J3570" s="243" t="n"/>
      <c r="K3570" s="244" t="n"/>
      <c r="L3570" s="78" t="n"/>
    </row>
    <row r="3571" ht="22" customHeight="1" s="452">
      <c r="A3571" s="359" t="n"/>
      <c r="B3571" s="243" t="n"/>
      <c r="C3571" s="243" t="n"/>
      <c r="D3571" s="243" t="n"/>
      <c r="E3571" s="243" t="n"/>
      <c r="F3571" s="243" t="n"/>
      <c r="G3571" s="243" t="n"/>
      <c r="H3571" s="362" t="n"/>
      <c r="I3571" s="243" t="n"/>
      <c r="J3571" s="243" t="n"/>
      <c r="K3571" s="244" t="n"/>
      <c r="L3571" s="78" t="n"/>
    </row>
    <row r="3572" ht="22" customHeight="1" s="452">
      <c r="A3572" s="359" t="n"/>
      <c r="B3572" s="243" t="n"/>
      <c r="C3572" s="243" t="n"/>
      <c r="D3572" s="243" t="n"/>
      <c r="E3572" s="243" t="n"/>
      <c r="F3572" s="243" t="n"/>
      <c r="G3572" s="243" t="n"/>
      <c r="H3572" s="362" t="n"/>
      <c r="I3572" s="243" t="n"/>
      <c r="J3572" s="243" t="n"/>
      <c r="K3572" s="244" t="n"/>
      <c r="L3572" s="78" t="n"/>
    </row>
    <row r="3573" ht="22" customHeight="1" s="452">
      <c r="A3573" s="359" t="n"/>
      <c r="B3573" s="243" t="n"/>
      <c r="C3573" s="243" t="n"/>
      <c r="D3573" s="243" t="n"/>
      <c r="E3573" s="243" t="n"/>
      <c r="F3573" s="243" t="n"/>
      <c r="G3573" s="243" t="n"/>
      <c r="H3573" s="362" t="n"/>
      <c r="I3573" s="243" t="n"/>
      <c r="J3573" s="243" t="n"/>
      <c r="K3573" s="244" t="n"/>
      <c r="L3573" s="78" t="n"/>
    </row>
    <row r="3574" ht="22" customHeight="1" s="452">
      <c r="A3574" s="359" t="n"/>
      <c r="B3574" s="243" t="n"/>
      <c r="C3574" s="243" t="n"/>
      <c r="D3574" s="243" t="n"/>
      <c r="E3574" s="243" t="n"/>
      <c r="F3574" s="243" t="n"/>
      <c r="G3574" s="243" t="n"/>
      <c r="H3574" s="362" t="n"/>
      <c r="I3574" s="243" t="n"/>
      <c r="J3574" s="243" t="n"/>
      <c r="K3574" s="244" t="n"/>
      <c r="L3574" s="78" t="n"/>
    </row>
    <row r="3575" ht="22" customHeight="1" s="452">
      <c r="A3575" s="359" t="n"/>
      <c r="B3575" s="243" t="n"/>
      <c r="C3575" s="243" t="n"/>
      <c r="D3575" s="243" t="n"/>
      <c r="E3575" s="243" t="n"/>
      <c r="F3575" s="243" t="n"/>
      <c r="G3575" s="243" t="n"/>
      <c r="H3575" s="362" t="n"/>
      <c r="I3575" s="243" t="n"/>
      <c r="J3575" s="243" t="n"/>
      <c r="K3575" s="244" t="n"/>
      <c r="L3575" s="78" t="n"/>
    </row>
    <row r="3576" ht="22" customHeight="1" s="452">
      <c r="A3576" s="359" t="n"/>
      <c r="B3576" s="243" t="n"/>
      <c r="C3576" s="243" t="n"/>
      <c r="D3576" s="243" t="n"/>
      <c r="E3576" s="243" t="n"/>
      <c r="F3576" s="243" t="n"/>
      <c r="G3576" s="243" t="n"/>
      <c r="H3576" s="362" t="n"/>
      <c r="I3576" s="243" t="n"/>
      <c r="J3576" s="243" t="n"/>
      <c r="K3576" s="244" t="n"/>
      <c r="L3576" s="78" t="n"/>
    </row>
    <row r="3577" ht="22" customHeight="1" s="452">
      <c r="A3577" s="359" t="n"/>
      <c r="B3577" s="243" t="n"/>
      <c r="C3577" s="243" t="n"/>
      <c r="D3577" s="243" t="n"/>
      <c r="E3577" s="243" t="n"/>
      <c r="F3577" s="243" t="n"/>
      <c r="G3577" s="243" t="n"/>
      <c r="H3577" s="362" t="n"/>
      <c r="I3577" s="243" t="n"/>
      <c r="J3577" s="243" t="n"/>
      <c r="K3577" s="244" t="n"/>
      <c r="L3577" s="78" t="n"/>
    </row>
    <row r="3578" ht="22" customHeight="1" s="452">
      <c r="A3578" s="359" t="n"/>
      <c r="B3578" s="243" t="n"/>
      <c r="C3578" s="243" t="n"/>
      <c r="D3578" s="243" t="n"/>
      <c r="E3578" s="243" t="n"/>
      <c r="F3578" s="243" t="n"/>
      <c r="G3578" s="243" t="n"/>
      <c r="H3578" s="362" t="n"/>
      <c r="I3578" s="243" t="n"/>
      <c r="J3578" s="243" t="n"/>
      <c r="K3578" s="244" t="n"/>
      <c r="L3578" s="78" t="n"/>
    </row>
    <row r="3579" ht="22" customHeight="1" s="452">
      <c r="A3579" s="359" t="n"/>
      <c r="B3579" s="243" t="n"/>
      <c r="C3579" s="243" t="n"/>
      <c r="D3579" s="243" t="n"/>
      <c r="E3579" s="243" t="n"/>
      <c r="F3579" s="243" t="n"/>
      <c r="G3579" s="243" t="n"/>
      <c r="H3579" s="362" t="n"/>
      <c r="I3579" s="243" t="n"/>
      <c r="J3579" s="243" t="n"/>
      <c r="K3579" s="244" t="n"/>
      <c r="L3579" s="78" t="n"/>
    </row>
    <row r="3580" ht="22" customHeight="1" s="452">
      <c r="A3580" s="359" t="n"/>
      <c r="B3580" s="243" t="n"/>
      <c r="C3580" s="243" t="n"/>
      <c r="D3580" s="243" t="n"/>
      <c r="E3580" s="243" t="n"/>
      <c r="F3580" s="243" t="n"/>
      <c r="G3580" s="243" t="n"/>
      <c r="H3580" s="362" t="n"/>
      <c r="I3580" s="243" t="n"/>
      <c r="J3580" s="243" t="n"/>
      <c r="K3580" s="244" t="n"/>
      <c r="L3580" s="78" t="n"/>
    </row>
    <row r="3581" ht="22" customHeight="1" s="452">
      <c r="A3581" s="359" t="n"/>
      <c r="B3581" s="243" t="n"/>
      <c r="C3581" s="243" t="n"/>
      <c r="D3581" s="243" t="n"/>
      <c r="E3581" s="243" t="n"/>
      <c r="F3581" s="243" t="n"/>
      <c r="G3581" s="243" t="n"/>
      <c r="H3581" s="362" t="n"/>
      <c r="I3581" s="243" t="n"/>
      <c r="J3581" s="243" t="n"/>
      <c r="K3581" s="244" t="n"/>
      <c r="L3581" s="78" t="n"/>
    </row>
    <row r="3582" ht="22" customHeight="1" s="452">
      <c r="A3582" s="359" t="n"/>
      <c r="B3582" s="243" t="n"/>
      <c r="C3582" s="243" t="n"/>
      <c r="D3582" s="243" t="n"/>
      <c r="E3582" s="243" t="n"/>
      <c r="F3582" s="243" t="n"/>
      <c r="G3582" s="243" t="n"/>
      <c r="H3582" s="362" t="n"/>
      <c r="I3582" s="243" t="n"/>
      <c r="J3582" s="243" t="n"/>
      <c r="K3582" s="244" t="n"/>
      <c r="L3582" s="78" t="n"/>
    </row>
    <row r="3583" ht="22" customHeight="1" s="452">
      <c r="A3583" s="359" t="n"/>
      <c r="B3583" s="243" t="n"/>
      <c r="C3583" s="243" t="n"/>
      <c r="D3583" s="243" t="n"/>
      <c r="E3583" s="243" t="n"/>
      <c r="F3583" s="243" t="n"/>
      <c r="G3583" s="243" t="n"/>
      <c r="H3583" s="362" t="n"/>
      <c r="I3583" s="243" t="n"/>
      <c r="J3583" s="243" t="n"/>
      <c r="K3583" s="244" t="n"/>
      <c r="L3583" s="78" t="n"/>
    </row>
    <row r="3584" ht="22" customHeight="1" s="452">
      <c r="A3584" s="359" t="n"/>
      <c r="B3584" s="243" t="n"/>
      <c r="C3584" s="243" t="n"/>
      <c r="D3584" s="243" t="n"/>
      <c r="E3584" s="243" t="n"/>
      <c r="F3584" s="243" t="n"/>
      <c r="G3584" s="243" t="n"/>
      <c r="H3584" s="362" t="n"/>
      <c r="I3584" s="243" t="n"/>
      <c r="J3584" s="243" t="n"/>
      <c r="K3584" s="244" t="n"/>
      <c r="L3584" s="78" t="n"/>
    </row>
    <row r="3585" ht="22" customHeight="1" s="452">
      <c r="A3585" s="359" t="n"/>
      <c r="B3585" s="243" t="n"/>
      <c r="C3585" s="243" t="n"/>
      <c r="D3585" s="243" t="n"/>
      <c r="E3585" s="243" t="n"/>
      <c r="F3585" s="243" t="n"/>
      <c r="G3585" s="243" t="n"/>
      <c r="H3585" s="362" t="n"/>
      <c r="I3585" s="243" t="n"/>
      <c r="J3585" s="243" t="n"/>
      <c r="K3585" s="244" t="n"/>
      <c r="L3585" s="78" t="n"/>
    </row>
    <row r="3586" ht="22" customHeight="1" s="452">
      <c r="A3586" s="359" t="n"/>
      <c r="B3586" s="243" t="n"/>
      <c r="C3586" s="243" t="n"/>
      <c r="D3586" s="243" t="n"/>
      <c r="E3586" s="243" t="n"/>
      <c r="F3586" s="243" t="n"/>
      <c r="G3586" s="243" t="n"/>
      <c r="H3586" s="362" t="n"/>
      <c r="I3586" s="243" t="n"/>
      <c r="J3586" s="243" t="n"/>
      <c r="K3586" s="244" t="n"/>
      <c r="L3586" s="78" t="n"/>
    </row>
    <row r="3587" ht="22" customHeight="1" s="452">
      <c r="A3587" s="359" t="n"/>
      <c r="B3587" s="243" t="n"/>
      <c r="C3587" s="243" t="n"/>
      <c r="D3587" s="243" t="n"/>
      <c r="E3587" s="243" t="n"/>
      <c r="F3587" s="243" t="n"/>
      <c r="G3587" s="243" t="n"/>
      <c r="H3587" s="362" t="n"/>
      <c r="I3587" s="243" t="n"/>
      <c r="J3587" s="243" t="n"/>
      <c r="K3587" s="244" t="n"/>
      <c r="L3587" s="78" t="n"/>
    </row>
    <row r="3588" ht="22" customHeight="1" s="452">
      <c r="A3588" s="359" t="n"/>
      <c r="B3588" s="243" t="n"/>
      <c r="C3588" s="243" t="n"/>
      <c r="D3588" s="243" t="n"/>
      <c r="E3588" s="243" t="n"/>
      <c r="F3588" s="243" t="n"/>
      <c r="G3588" s="243" t="n"/>
      <c r="H3588" s="362" t="n"/>
      <c r="I3588" s="243" t="n"/>
      <c r="J3588" s="243" t="n"/>
      <c r="K3588" s="244" t="n"/>
      <c r="L3588" s="78" t="n"/>
    </row>
    <row r="3589" ht="22" customHeight="1" s="452">
      <c r="A3589" s="359" t="n"/>
      <c r="B3589" s="243" t="n"/>
      <c r="C3589" s="243" t="n"/>
      <c r="D3589" s="243" t="n"/>
      <c r="E3589" s="243" t="n"/>
      <c r="F3589" s="243" t="n"/>
      <c r="G3589" s="243" t="n"/>
      <c r="H3589" s="362" t="n"/>
      <c r="I3589" s="243" t="n"/>
      <c r="J3589" s="243" t="n"/>
      <c r="K3589" s="244" t="n"/>
      <c r="L3589" s="78" t="n"/>
    </row>
    <row r="3590" ht="22" customHeight="1" s="452">
      <c r="A3590" s="359" t="n"/>
      <c r="B3590" s="243" t="n"/>
      <c r="C3590" s="243" t="n"/>
      <c r="D3590" s="243" t="n"/>
      <c r="E3590" s="243" t="n"/>
      <c r="F3590" s="243" t="n"/>
      <c r="G3590" s="243" t="n"/>
      <c r="H3590" s="362" t="n"/>
      <c r="I3590" s="243" t="n"/>
      <c r="J3590" s="243" t="n"/>
      <c r="K3590" s="244" t="n"/>
      <c r="L3590" s="78" t="n"/>
    </row>
    <row r="3591" ht="22" customHeight="1" s="452">
      <c r="A3591" s="359" t="n"/>
      <c r="B3591" s="243" t="n"/>
      <c r="C3591" s="243" t="n"/>
      <c r="D3591" s="243" t="n"/>
      <c r="E3591" s="243" t="n"/>
      <c r="F3591" s="243" t="n"/>
      <c r="G3591" s="243" t="n"/>
      <c r="H3591" s="362" t="n"/>
      <c r="I3591" s="243" t="n"/>
      <c r="J3591" s="243" t="n"/>
      <c r="K3591" s="244" t="n"/>
      <c r="L3591" s="78" t="n"/>
    </row>
    <row r="3592" ht="22" customHeight="1" s="452">
      <c r="A3592" s="359" t="n"/>
      <c r="B3592" s="243" t="n"/>
      <c r="C3592" s="243" t="n"/>
      <c r="D3592" s="243" t="n"/>
      <c r="E3592" s="243" t="n"/>
      <c r="F3592" s="243" t="n"/>
      <c r="G3592" s="243" t="n"/>
      <c r="H3592" s="362" t="n"/>
      <c r="I3592" s="243" t="n"/>
      <c r="J3592" s="243" t="n"/>
      <c r="K3592" s="244" t="n"/>
      <c r="L3592" s="78" t="n"/>
    </row>
    <row r="3593" ht="22" customHeight="1" s="452">
      <c r="A3593" s="359" t="n"/>
      <c r="B3593" s="243" t="n"/>
      <c r="C3593" s="243" t="n"/>
      <c r="D3593" s="243" t="n"/>
      <c r="E3593" s="243" t="n"/>
      <c r="F3593" s="243" t="n"/>
      <c r="G3593" s="243" t="n"/>
      <c r="H3593" s="362" t="n"/>
      <c r="I3593" s="243" t="n"/>
      <c r="J3593" s="243" t="n"/>
      <c r="K3593" s="244" t="n"/>
      <c r="L3593" s="78" t="n"/>
    </row>
    <row r="3594" ht="22" customHeight="1" s="452">
      <c r="A3594" s="359" t="n"/>
      <c r="B3594" s="243" t="n"/>
      <c r="C3594" s="243" t="n"/>
      <c r="D3594" s="243" t="n"/>
      <c r="E3594" s="243" t="n"/>
      <c r="F3594" s="243" t="n"/>
      <c r="G3594" s="243" t="n"/>
      <c r="H3594" s="362" t="n"/>
      <c r="I3594" s="243" t="n"/>
      <c r="J3594" s="243" t="n"/>
      <c r="K3594" s="244" t="n"/>
      <c r="L3594" s="78" t="n"/>
    </row>
    <row r="3595" ht="22" customHeight="1" s="452">
      <c r="A3595" s="359" t="n"/>
      <c r="B3595" s="243" t="n"/>
      <c r="C3595" s="243" t="n"/>
      <c r="D3595" s="243" t="n"/>
      <c r="E3595" s="243" t="n"/>
      <c r="F3595" s="243" t="n"/>
      <c r="G3595" s="243" t="n"/>
      <c r="H3595" s="362" t="n"/>
      <c r="I3595" s="243" t="n"/>
      <c r="J3595" s="243" t="n"/>
      <c r="K3595" s="244" t="n"/>
      <c r="L3595" s="78" t="n"/>
    </row>
    <row r="3596" ht="22" customHeight="1" s="452">
      <c r="A3596" s="359" t="n"/>
      <c r="B3596" s="243" t="n"/>
      <c r="C3596" s="243" t="n"/>
      <c r="D3596" s="243" t="n"/>
      <c r="E3596" s="243" t="n"/>
      <c r="F3596" s="243" t="n"/>
      <c r="G3596" s="243" t="n"/>
      <c r="H3596" s="362" t="n"/>
      <c r="I3596" s="243" t="n"/>
      <c r="J3596" s="243" t="n"/>
      <c r="K3596" s="244" t="n"/>
      <c r="L3596" s="78" t="n"/>
    </row>
    <row r="3597" ht="22" customHeight="1" s="452">
      <c r="A3597" s="359" t="n"/>
      <c r="B3597" s="243" t="n"/>
      <c r="C3597" s="243" t="n"/>
      <c r="D3597" s="243" t="n"/>
      <c r="E3597" s="243" t="n"/>
      <c r="F3597" s="243" t="n"/>
      <c r="G3597" s="243" t="n"/>
      <c r="H3597" s="362" t="n"/>
      <c r="I3597" s="243" t="n"/>
      <c r="J3597" s="243" t="n"/>
      <c r="K3597" s="244" t="n"/>
      <c r="L3597" s="78" t="n"/>
    </row>
    <row r="3598" ht="22" customHeight="1" s="452">
      <c r="A3598" s="359" t="n"/>
      <c r="B3598" s="243" t="n"/>
      <c r="C3598" s="243" t="n"/>
      <c r="D3598" s="243" t="n"/>
      <c r="E3598" s="243" t="n"/>
      <c r="F3598" s="243" t="n"/>
      <c r="G3598" s="243" t="n"/>
      <c r="H3598" s="362" t="n"/>
      <c r="I3598" s="243" t="n"/>
      <c r="J3598" s="243" t="n"/>
      <c r="K3598" s="244" t="n"/>
      <c r="L3598" s="78" t="n"/>
    </row>
    <row r="3599" ht="22" customHeight="1" s="452">
      <c r="A3599" s="359" t="n"/>
      <c r="B3599" s="243" t="n"/>
      <c r="C3599" s="243" t="n"/>
      <c r="D3599" s="243" t="n"/>
      <c r="E3599" s="243" t="n"/>
      <c r="F3599" s="243" t="n"/>
      <c r="G3599" s="243" t="n"/>
      <c r="H3599" s="362" t="n"/>
      <c r="I3599" s="243" t="n"/>
      <c r="J3599" s="243" t="n"/>
      <c r="K3599" s="244" t="n"/>
      <c r="L3599" s="78" t="n"/>
    </row>
    <row r="3600" ht="22" customHeight="1" s="452">
      <c r="A3600" s="359" t="n"/>
      <c r="B3600" s="243" t="n"/>
      <c r="C3600" s="243" t="n"/>
      <c r="D3600" s="243" t="n"/>
      <c r="E3600" s="243" t="n"/>
      <c r="F3600" s="243" t="n"/>
      <c r="G3600" s="243" t="n"/>
      <c r="H3600" s="362" t="n"/>
      <c r="I3600" s="243" t="n"/>
      <c r="J3600" s="243" t="n"/>
      <c r="K3600" s="244" t="n"/>
      <c r="L3600" s="78" t="n"/>
    </row>
    <row r="3601" ht="22" customHeight="1" s="452">
      <c r="A3601" s="359" t="n"/>
      <c r="B3601" s="243" t="n"/>
      <c r="C3601" s="243" t="n"/>
      <c r="D3601" s="243" t="n"/>
      <c r="E3601" s="243" t="n"/>
      <c r="F3601" s="243" t="n"/>
      <c r="G3601" s="243" t="n"/>
      <c r="H3601" s="362" t="n"/>
      <c r="I3601" s="243" t="n"/>
      <c r="J3601" s="243" t="n"/>
      <c r="K3601" s="244" t="n"/>
      <c r="L3601" s="78" t="n"/>
    </row>
    <row r="3602" ht="22" customHeight="1" s="452">
      <c r="A3602" s="359" t="n"/>
      <c r="B3602" s="243" t="n"/>
      <c r="C3602" s="243" t="n"/>
      <c r="D3602" s="243" t="n"/>
      <c r="E3602" s="243" t="n"/>
      <c r="F3602" s="243" t="n"/>
      <c r="G3602" s="243" t="n"/>
      <c r="H3602" s="362" t="n"/>
      <c r="I3602" s="243" t="n"/>
      <c r="J3602" s="243" t="n"/>
      <c r="K3602" s="244" t="n"/>
      <c r="L3602" s="78" t="n"/>
    </row>
    <row r="3603" ht="22" customHeight="1" s="452">
      <c r="A3603" s="359" t="n"/>
      <c r="B3603" s="243" t="n"/>
      <c r="C3603" s="243" t="n"/>
      <c r="D3603" s="243" t="n"/>
      <c r="E3603" s="243" t="n"/>
      <c r="F3603" s="243" t="n"/>
      <c r="G3603" s="243" t="n"/>
      <c r="H3603" s="362" t="n"/>
      <c r="I3603" s="243" t="n"/>
      <c r="J3603" s="243" t="n"/>
      <c r="K3603" s="244" t="n"/>
      <c r="L3603" s="78" t="n"/>
    </row>
    <row r="3604" ht="22" customHeight="1" s="452">
      <c r="A3604" s="359" t="n"/>
      <c r="B3604" s="243" t="n"/>
      <c r="C3604" s="243" t="n"/>
      <c r="D3604" s="243" t="n"/>
      <c r="E3604" s="243" t="n"/>
      <c r="F3604" s="243" t="n"/>
      <c r="G3604" s="243" t="n"/>
      <c r="H3604" s="362" t="n"/>
      <c r="I3604" s="243" t="n"/>
      <c r="J3604" s="243" t="n"/>
      <c r="K3604" s="244" t="n"/>
      <c r="L3604" s="78" t="n"/>
    </row>
    <row r="3605" ht="22" customHeight="1" s="452">
      <c r="A3605" s="359" t="n"/>
      <c r="B3605" s="243" t="n"/>
      <c r="C3605" s="243" t="n"/>
      <c r="D3605" s="243" t="n"/>
      <c r="E3605" s="243" t="n"/>
      <c r="F3605" s="243" t="n"/>
      <c r="G3605" s="243" t="n"/>
      <c r="H3605" s="362" t="n"/>
      <c r="I3605" s="243" t="n"/>
      <c r="J3605" s="243" t="n"/>
      <c r="K3605" s="244" t="n"/>
      <c r="L3605" s="78" t="n"/>
    </row>
    <row r="3606" ht="22" customHeight="1" s="452">
      <c r="A3606" s="359" t="n"/>
      <c r="B3606" s="243" t="n"/>
      <c r="C3606" s="243" t="n"/>
      <c r="D3606" s="243" t="n"/>
      <c r="E3606" s="243" t="n"/>
      <c r="F3606" s="243" t="n"/>
      <c r="G3606" s="243" t="n"/>
      <c r="H3606" s="362" t="n"/>
      <c r="I3606" s="243" t="n"/>
      <c r="J3606" s="243" t="n"/>
      <c r="K3606" s="244" t="n"/>
      <c r="L3606" s="78" t="n"/>
    </row>
    <row r="3607" ht="22" customHeight="1" s="452">
      <c r="A3607" s="359" t="n"/>
      <c r="B3607" s="243" t="n"/>
      <c r="C3607" s="243" t="n"/>
      <c r="D3607" s="243" t="n"/>
      <c r="E3607" s="243" t="n"/>
      <c r="F3607" s="243" t="n"/>
      <c r="G3607" s="243" t="n"/>
      <c r="H3607" s="362" t="n"/>
      <c r="I3607" s="243" t="n"/>
      <c r="J3607" s="243" t="n"/>
      <c r="K3607" s="244" t="n"/>
      <c r="L3607" s="78" t="n"/>
    </row>
    <row r="3608" ht="22" customHeight="1" s="452">
      <c r="A3608" s="359" t="n"/>
      <c r="B3608" s="243" t="n"/>
      <c r="C3608" s="243" t="n"/>
      <c r="D3608" s="243" t="n"/>
      <c r="E3608" s="243" t="n"/>
      <c r="F3608" s="243" t="n"/>
      <c r="G3608" s="243" t="n"/>
      <c r="H3608" s="362" t="n"/>
      <c r="I3608" s="243" t="n"/>
      <c r="J3608" s="243" t="n"/>
      <c r="K3608" s="244" t="n"/>
      <c r="L3608" s="78" t="n"/>
    </row>
    <row r="3609" ht="22" customHeight="1" s="452">
      <c r="A3609" s="359" t="n"/>
      <c r="B3609" s="243" t="n"/>
      <c r="C3609" s="243" t="n"/>
      <c r="D3609" s="243" t="n"/>
      <c r="E3609" s="243" t="n"/>
      <c r="F3609" s="243" t="n"/>
      <c r="G3609" s="243" t="n"/>
      <c r="H3609" s="362" t="n"/>
      <c r="I3609" s="243" t="n"/>
      <c r="J3609" s="243" t="n"/>
      <c r="K3609" s="244" t="n"/>
      <c r="L3609" s="78" t="n"/>
    </row>
    <row r="3610" ht="22" customHeight="1" s="452">
      <c r="A3610" s="359" t="n"/>
      <c r="B3610" s="243" t="n"/>
      <c r="C3610" s="243" t="n"/>
      <c r="D3610" s="243" t="n"/>
      <c r="E3610" s="243" t="n"/>
      <c r="F3610" s="243" t="n"/>
      <c r="G3610" s="243" t="n"/>
      <c r="H3610" s="362" t="n"/>
      <c r="I3610" s="243" t="n"/>
      <c r="J3610" s="243" t="n"/>
      <c r="K3610" s="244" t="n"/>
      <c r="L3610" s="78" t="n"/>
    </row>
    <row r="3611" ht="22" customHeight="1" s="452">
      <c r="A3611" s="359" t="n"/>
      <c r="B3611" s="243" t="n"/>
      <c r="C3611" s="243" t="n"/>
      <c r="D3611" s="243" t="n"/>
      <c r="E3611" s="243" t="n"/>
      <c r="F3611" s="243" t="n"/>
      <c r="G3611" s="243" t="n"/>
      <c r="H3611" s="362" t="n"/>
      <c r="I3611" s="243" t="n"/>
      <c r="J3611" s="243" t="n"/>
      <c r="K3611" s="244" t="n"/>
      <c r="L3611" s="78" t="n"/>
    </row>
    <row r="3612" ht="22" customHeight="1" s="452">
      <c r="A3612" s="359" t="n"/>
      <c r="B3612" s="243" t="n"/>
      <c r="C3612" s="243" t="n"/>
      <c r="D3612" s="243" t="n"/>
      <c r="E3612" s="243" t="n"/>
      <c r="F3612" s="243" t="n"/>
      <c r="G3612" s="243" t="n"/>
      <c r="H3612" s="362" t="n"/>
      <c r="I3612" s="243" t="n"/>
      <c r="J3612" s="243" t="n"/>
      <c r="K3612" s="244" t="n"/>
      <c r="L3612" s="78" t="n"/>
    </row>
    <row r="3613" ht="22" customHeight="1" s="452">
      <c r="A3613" s="359" t="n"/>
      <c r="B3613" s="243" t="n"/>
      <c r="C3613" s="243" t="n"/>
      <c r="D3613" s="243" t="n"/>
      <c r="E3613" s="243" t="n"/>
      <c r="F3613" s="243" t="n"/>
      <c r="G3613" s="243" t="n"/>
      <c r="H3613" s="362" t="n"/>
      <c r="I3613" s="243" t="n"/>
      <c r="J3613" s="243" t="n"/>
      <c r="K3613" s="244" t="n"/>
      <c r="L3613" s="78" t="n"/>
    </row>
    <row r="3614" ht="22" customHeight="1" s="452">
      <c r="A3614" s="359" t="n"/>
      <c r="B3614" s="243" t="n"/>
      <c r="C3614" s="243" t="n"/>
      <c r="D3614" s="243" t="n"/>
      <c r="E3614" s="243" t="n"/>
      <c r="F3614" s="243" t="n"/>
      <c r="G3614" s="243" t="n"/>
      <c r="H3614" s="362" t="n"/>
      <c r="I3614" s="243" t="n"/>
      <c r="J3614" s="243" t="n"/>
      <c r="K3614" s="244" t="n"/>
      <c r="L3614" s="78" t="n"/>
    </row>
    <row r="3615" ht="22" customHeight="1" s="452">
      <c r="A3615" s="359" t="n"/>
      <c r="B3615" s="243" t="n"/>
      <c r="C3615" s="243" t="n"/>
      <c r="D3615" s="243" t="n"/>
      <c r="E3615" s="243" t="n"/>
      <c r="F3615" s="243" t="n"/>
      <c r="G3615" s="243" t="n"/>
      <c r="H3615" s="362" t="n"/>
      <c r="I3615" s="243" t="n"/>
      <c r="J3615" s="243" t="n"/>
      <c r="K3615" s="244" t="n"/>
      <c r="L3615" s="78" t="n"/>
    </row>
    <row r="3616" ht="22" customHeight="1" s="452">
      <c r="A3616" s="359" t="n"/>
      <c r="B3616" s="243" t="n"/>
      <c r="C3616" s="243" t="n"/>
      <c r="D3616" s="243" t="n"/>
      <c r="E3616" s="243" t="n"/>
      <c r="F3616" s="243" t="n"/>
      <c r="G3616" s="243" t="n"/>
      <c r="H3616" s="362" t="n"/>
      <c r="I3616" s="243" t="n"/>
      <c r="J3616" s="243" t="n"/>
      <c r="K3616" s="244" t="n"/>
      <c r="L3616" s="78" t="n"/>
    </row>
    <row r="3617" ht="22" customHeight="1" s="452">
      <c r="A3617" s="359" t="n"/>
      <c r="B3617" s="243" t="n"/>
      <c r="C3617" s="243" t="n"/>
      <c r="D3617" s="243" t="n"/>
      <c r="E3617" s="243" t="n"/>
      <c r="F3617" s="243" t="n"/>
      <c r="G3617" s="243" t="n"/>
      <c r="H3617" s="362" t="n"/>
      <c r="I3617" s="243" t="n"/>
      <c r="J3617" s="243" t="n"/>
      <c r="K3617" s="244" t="n"/>
      <c r="L3617" s="78" t="n"/>
    </row>
    <row r="3618" ht="22" customHeight="1" s="452">
      <c r="A3618" s="359" t="n"/>
      <c r="B3618" s="243" t="n"/>
      <c r="C3618" s="243" t="n"/>
      <c r="D3618" s="243" t="n"/>
      <c r="E3618" s="243" t="n"/>
      <c r="F3618" s="243" t="n"/>
      <c r="G3618" s="243" t="n"/>
      <c r="H3618" s="362" t="n"/>
      <c r="I3618" s="243" t="n"/>
      <c r="J3618" s="243" t="n"/>
      <c r="K3618" s="244" t="n"/>
      <c r="L3618" s="78" t="n"/>
    </row>
    <row r="3619" ht="22" customHeight="1" s="452">
      <c r="A3619" s="359" t="n"/>
      <c r="B3619" s="243" t="n"/>
      <c r="C3619" s="243" t="n"/>
      <c r="D3619" s="243" t="n"/>
      <c r="E3619" s="243" t="n"/>
      <c r="F3619" s="243" t="n"/>
      <c r="G3619" s="243" t="n"/>
      <c r="H3619" s="362" t="n"/>
      <c r="I3619" s="243" t="n"/>
      <c r="J3619" s="243" t="n"/>
      <c r="K3619" s="244" t="n"/>
      <c r="L3619" s="78" t="n"/>
    </row>
    <row r="3620" ht="22" customHeight="1" s="452">
      <c r="A3620" s="359" t="n"/>
      <c r="B3620" s="243" t="n"/>
      <c r="C3620" s="243" t="n"/>
      <c r="D3620" s="243" t="n"/>
      <c r="E3620" s="243" t="n"/>
      <c r="F3620" s="243" t="n"/>
      <c r="G3620" s="243" t="n"/>
      <c r="H3620" s="362" t="n"/>
      <c r="I3620" s="243" t="n"/>
      <c r="J3620" s="243" t="n"/>
      <c r="K3620" s="244" t="n"/>
      <c r="L3620" s="78" t="n"/>
    </row>
    <row r="3621" ht="22" customHeight="1" s="452">
      <c r="A3621" s="359" t="n"/>
      <c r="B3621" s="243" t="n"/>
      <c r="C3621" s="243" t="n"/>
      <c r="D3621" s="243" t="n"/>
      <c r="E3621" s="243" t="n"/>
      <c r="F3621" s="243" t="n"/>
      <c r="G3621" s="243" t="n"/>
      <c r="H3621" s="362" t="n"/>
      <c r="I3621" s="243" t="n"/>
      <c r="J3621" s="243" t="n"/>
      <c r="K3621" s="244" t="n"/>
      <c r="L3621" s="78" t="n"/>
    </row>
    <row r="3622" ht="22" customHeight="1" s="452">
      <c r="A3622" s="359" t="n"/>
      <c r="B3622" s="243" t="n"/>
      <c r="C3622" s="243" t="n"/>
      <c r="D3622" s="243" t="n"/>
      <c r="E3622" s="243" t="n"/>
      <c r="F3622" s="243" t="n"/>
      <c r="G3622" s="243" t="n"/>
      <c r="H3622" s="362" t="n"/>
      <c r="I3622" s="243" t="n"/>
      <c r="J3622" s="243" t="n"/>
      <c r="K3622" s="244" t="n"/>
      <c r="L3622" s="78" t="n"/>
    </row>
    <row r="3623" ht="22" customHeight="1" s="452">
      <c r="A3623" s="359" t="n"/>
      <c r="B3623" s="243" t="n"/>
      <c r="C3623" s="243" t="n"/>
      <c r="D3623" s="243" t="n"/>
      <c r="E3623" s="243" t="n"/>
      <c r="F3623" s="243" t="n"/>
      <c r="G3623" s="243" t="n"/>
      <c r="H3623" s="362" t="n"/>
      <c r="I3623" s="243" t="n"/>
      <c r="J3623" s="243" t="n"/>
      <c r="K3623" s="244" t="n"/>
      <c r="L3623" s="78" t="n"/>
    </row>
    <row r="3624" ht="22" customHeight="1" s="452">
      <c r="A3624" s="359" t="n"/>
      <c r="B3624" s="243" t="n"/>
      <c r="C3624" s="243" t="n"/>
      <c r="D3624" s="243" t="n"/>
      <c r="E3624" s="243" t="n"/>
      <c r="F3624" s="243" t="n"/>
      <c r="G3624" s="243" t="n"/>
      <c r="H3624" s="362" t="n"/>
      <c r="I3624" s="243" t="n"/>
      <c r="J3624" s="243" t="n"/>
      <c r="K3624" s="244" t="n"/>
      <c r="L3624" s="78" t="n"/>
    </row>
    <row r="3625" ht="22" customHeight="1" s="452">
      <c r="A3625" s="359" t="n"/>
      <c r="B3625" s="243" t="n"/>
      <c r="C3625" s="243" t="n"/>
      <c r="D3625" s="243" t="n"/>
      <c r="E3625" s="243" t="n"/>
      <c r="F3625" s="243" t="n"/>
      <c r="G3625" s="243" t="n"/>
      <c r="H3625" s="362" t="n"/>
      <c r="I3625" s="243" t="n"/>
      <c r="J3625" s="243" t="n"/>
      <c r="K3625" s="244" t="n"/>
      <c r="L3625" s="78" t="n"/>
    </row>
    <row r="3626" ht="22" customHeight="1" s="452">
      <c r="A3626" s="359" t="n"/>
      <c r="B3626" s="243" t="n"/>
      <c r="C3626" s="243" t="n"/>
      <c r="D3626" s="243" t="n"/>
      <c r="E3626" s="243" t="n"/>
      <c r="F3626" s="243" t="n"/>
      <c r="G3626" s="243" t="n"/>
      <c r="H3626" s="362" t="n"/>
      <c r="I3626" s="243" t="n"/>
      <c r="J3626" s="243" t="n"/>
      <c r="K3626" s="244" t="n"/>
      <c r="L3626" s="78" t="n"/>
    </row>
    <row r="3627" ht="22" customHeight="1" s="452">
      <c r="A3627" s="359" t="n"/>
      <c r="B3627" s="243" t="n"/>
      <c r="C3627" s="243" t="n"/>
      <c r="D3627" s="243" t="n"/>
      <c r="E3627" s="243" t="n"/>
      <c r="F3627" s="243" t="n"/>
      <c r="G3627" s="243" t="n"/>
      <c r="H3627" s="362" t="n"/>
      <c r="I3627" s="243" t="n"/>
      <c r="J3627" s="243" t="n"/>
      <c r="K3627" s="244" t="n"/>
      <c r="L3627" s="78" t="n"/>
    </row>
    <row r="3628" ht="22" customHeight="1" s="452">
      <c r="A3628" s="359" t="n"/>
      <c r="B3628" s="243" t="n"/>
      <c r="C3628" s="243" t="n"/>
      <c r="D3628" s="243" t="n"/>
      <c r="E3628" s="243" t="n"/>
      <c r="F3628" s="243" t="n"/>
      <c r="G3628" s="243" t="n"/>
      <c r="H3628" s="362" t="n"/>
      <c r="I3628" s="243" t="n"/>
      <c r="J3628" s="243" t="n"/>
      <c r="K3628" s="244" t="n"/>
      <c r="L3628" s="78" t="n"/>
    </row>
    <row r="3629" ht="22" customHeight="1" s="452">
      <c r="A3629" s="359" t="n"/>
      <c r="B3629" s="243" t="n"/>
      <c r="C3629" s="243" t="n"/>
      <c r="D3629" s="243" t="n"/>
      <c r="E3629" s="243" t="n"/>
      <c r="F3629" s="243" t="n"/>
      <c r="G3629" s="243" t="n"/>
      <c r="H3629" s="362" t="n"/>
      <c r="I3629" s="243" t="n"/>
      <c r="J3629" s="243" t="n"/>
      <c r="K3629" s="244" t="n"/>
      <c r="L3629" s="78" t="n"/>
    </row>
    <row r="3630" ht="22" customHeight="1" s="452">
      <c r="A3630" s="359" t="n"/>
      <c r="B3630" s="243" t="n"/>
      <c r="C3630" s="243" t="n"/>
      <c r="D3630" s="243" t="n"/>
      <c r="E3630" s="243" t="n"/>
      <c r="F3630" s="243" t="n"/>
      <c r="G3630" s="243" t="n"/>
      <c r="H3630" s="362" t="n"/>
      <c r="I3630" s="243" t="n"/>
      <c r="J3630" s="243" t="n"/>
      <c r="K3630" s="244" t="n"/>
      <c r="L3630" s="78" t="n"/>
    </row>
    <row r="3631" ht="22" customHeight="1" s="452">
      <c r="A3631" s="359" t="n"/>
      <c r="B3631" s="243" t="n"/>
      <c r="C3631" s="243" t="n"/>
      <c r="D3631" s="243" t="n"/>
      <c r="E3631" s="243" t="n"/>
      <c r="F3631" s="243" t="n"/>
      <c r="G3631" s="243" t="n"/>
      <c r="H3631" s="362" t="n"/>
      <c r="I3631" s="243" t="n"/>
      <c r="J3631" s="243" t="n"/>
      <c r="K3631" s="244" t="n"/>
      <c r="L3631" s="78" t="n"/>
    </row>
    <row r="3632" ht="22" customHeight="1" s="452">
      <c r="A3632" s="359" t="n"/>
      <c r="B3632" s="243" t="n"/>
      <c r="C3632" s="243" t="n"/>
      <c r="D3632" s="243" t="n"/>
      <c r="E3632" s="243" t="n"/>
      <c r="F3632" s="243" t="n"/>
      <c r="G3632" s="243" t="n"/>
      <c r="H3632" s="362" t="n"/>
      <c r="I3632" s="243" t="n"/>
      <c r="J3632" s="243" t="n"/>
      <c r="K3632" s="244" t="n"/>
      <c r="L3632" s="78" t="n"/>
    </row>
    <row r="3633" ht="22" customHeight="1" s="452">
      <c r="A3633" s="359" t="n"/>
      <c r="B3633" s="243" t="n"/>
      <c r="C3633" s="243" t="n"/>
      <c r="D3633" s="243" t="n"/>
      <c r="E3633" s="243" t="n"/>
      <c r="F3633" s="243" t="n"/>
      <c r="G3633" s="243" t="n"/>
      <c r="H3633" s="362" t="n"/>
      <c r="I3633" s="243" t="n"/>
      <c r="J3633" s="243" t="n"/>
      <c r="K3633" s="244" t="n"/>
      <c r="L3633" s="78" t="n"/>
    </row>
    <row r="3634" ht="22" customHeight="1" s="452">
      <c r="A3634" s="359" t="n"/>
      <c r="B3634" s="243" t="n"/>
      <c r="C3634" s="243" t="n"/>
      <c r="D3634" s="243" t="n"/>
      <c r="E3634" s="243" t="n"/>
      <c r="F3634" s="243" t="n"/>
      <c r="G3634" s="243" t="n"/>
      <c r="H3634" s="362" t="n"/>
      <c r="I3634" s="243" t="n"/>
      <c r="J3634" s="243" t="n"/>
      <c r="K3634" s="244" t="n"/>
      <c r="L3634" s="78" t="n"/>
    </row>
    <row r="3635" ht="22" customHeight="1" s="452">
      <c r="A3635" s="359" t="n"/>
      <c r="B3635" s="243" t="n"/>
      <c r="C3635" s="243" t="n"/>
      <c r="D3635" s="243" t="n"/>
      <c r="E3635" s="243" t="n"/>
      <c r="F3635" s="243" t="n"/>
      <c r="G3635" s="243" t="n"/>
      <c r="H3635" s="362" t="n"/>
      <c r="I3635" s="243" t="n"/>
      <c r="J3635" s="243" t="n"/>
      <c r="K3635" s="244" t="n"/>
      <c r="L3635" s="78" t="n"/>
    </row>
    <row r="3636" ht="22" customHeight="1" s="452">
      <c r="A3636" s="359" t="n"/>
      <c r="B3636" s="243" t="n"/>
      <c r="C3636" s="243" t="n"/>
      <c r="D3636" s="243" t="n"/>
      <c r="E3636" s="243" t="n"/>
      <c r="F3636" s="243" t="n"/>
      <c r="G3636" s="243" t="n"/>
      <c r="H3636" s="362" t="n"/>
      <c r="I3636" s="243" t="n"/>
      <c r="J3636" s="243" t="n"/>
      <c r="K3636" s="244" t="n"/>
      <c r="L3636" s="78" t="n"/>
    </row>
    <row r="3637" ht="22" customHeight="1" s="452">
      <c r="A3637" s="359" t="n"/>
      <c r="B3637" s="243" t="n"/>
      <c r="C3637" s="243" t="n"/>
      <c r="D3637" s="243" t="n"/>
      <c r="E3637" s="243" t="n"/>
      <c r="F3637" s="243" t="n"/>
      <c r="G3637" s="243" t="n"/>
      <c r="H3637" s="362" t="n"/>
      <c r="I3637" s="243" t="n"/>
      <c r="J3637" s="243" t="n"/>
      <c r="K3637" s="244" t="n"/>
      <c r="L3637" s="78" t="n"/>
    </row>
    <row r="3638" ht="22" customHeight="1" s="452">
      <c r="A3638" s="359" t="n"/>
      <c r="B3638" s="243" t="n"/>
      <c r="C3638" s="243" t="n"/>
      <c r="D3638" s="243" t="n"/>
      <c r="E3638" s="243" t="n"/>
      <c r="F3638" s="243" t="n"/>
      <c r="G3638" s="243" t="n"/>
      <c r="H3638" s="362" t="n"/>
      <c r="I3638" s="243" t="n"/>
      <c r="J3638" s="243" t="n"/>
      <c r="K3638" s="244" t="n"/>
      <c r="L3638" s="78" t="n"/>
    </row>
    <row r="3639" ht="22" customHeight="1" s="452">
      <c r="A3639" s="359" t="n"/>
      <c r="B3639" s="243" t="n"/>
      <c r="C3639" s="243" t="n"/>
      <c r="D3639" s="243" t="n"/>
      <c r="E3639" s="243" t="n"/>
      <c r="F3639" s="243" t="n"/>
      <c r="G3639" s="243" t="n"/>
      <c r="H3639" s="362" t="n"/>
      <c r="I3639" s="243" t="n"/>
      <c r="J3639" s="243" t="n"/>
      <c r="K3639" s="244" t="n"/>
      <c r="L3639" s="78" t="n"/>
    </row>
    <row r="3640" ht="22" customHeight="1" s="452">
      <c r="A3640" s="359" t="n"/>
      <c r="B3640" s="243" t="n"/>
      <c r="C3640" s="243" t="n"/>
      <c r="D3640" s="243" t="n"/>
      <c r="E3640" s="243" t="n"/>
      <c r="F3640" s="243" t="n"/>
      <c r="G3640" s="243" t="n"/>
      <c r="H3640" s="362" t="n"/>
      <c r="I3640" s="243" t="n"/>
      <c r="J3640" s="243" t="n"/>
      <c r="K3640" s="244" t="n"/>
      <c r="L3640" s="78" t="n"/>
    </row>
    <row r="3641" ht="22" customHeight="1" s="452">
      <c r="A3641" s="359" t="n"/>
      <c r="B3641" s="243" t="n"/>
      <c r="C3641" s="243" t="n"/>
      <c r="D3641" s="243" t="n"/>
      <c r="E3641" s="243" t="n"/>
      <c r="F3641" s="243" t="n"/>
      <c r="G3641" s="243" t="n"/>
      <c r="H3641" s="362" t="n"/>
      <c r="I3641" s="243" t="n"/>
      <c r="J3641" s="243" t="n"/>
      <c r="K3641" s="244" t="n"/>
      <c r="L3641" s="78" t="n"/>
    </row>
    <row r="3642" ht="22" customHeight="1" s="452">
      <c r="A3642" s="359" t="n"/>
      <c r="B3642" s="243" t="n"/>
      <c r="C3642" s="243" t="n"/>
      <c r="D3642" s="243" t="n"/>
      <c r="E3642" s="243" t="n"/>
      <c r="F3642" s="243" t="n"/>
      <c r="G3642" s="243" t="n"/>
      <c r="H3642" s="362" t="n"/>
      <c r="I3642" s="243" t="n"/>
      <c r="J3642" s="243" t="n"/>
      <c r="K3642" s="244" t="n"/>
      <c r="L3642" s="78" t="n"/>
    </row>
    <row r="3643" ht="22" customHeight="1" s="452">
      <c r="A3643" s="359" t="n"/>
      <c r="B3643" s="243" t="n"/>
      <c r="C3643" s="243" t="n"/>
      <c r="D3643" s="243" t="n"/>
      <c r="E3643" s="243" t="n"/>
      <c r="F3643" s="243" t="n"/>
      <c r="G3643" s="243" t="n"/>
      <c r="H3643" s="362" t="n"/>
      <c r="I3643" s="243" t="n"/>
      <c r="J3643" s="243" t="n"/>
      <c r="K3643" s="244" t="n"/>
      <c r="L3643" s="78" t="n"/>
    </row>
    <row r="3644" ht="22" customHeight="1" s="452">
      <c r="A3644" s="359" t="n"/>
      <c r="B3644" s="243" t="n"/>
      <c r="C3644" s="243" t="n"/>
      <c r="D3644" s="243" t="n"/>
      <c r="E3644" s="243" t="n"/>
      <c r="F3644" s="243" t="n"/>
      <c r="G3644" s="243" t="n"/>
      <c r="H3644" s="362" t="n"/>
      <c r="I3644" s="243" t="n"/>
      <c r="J3644" s="243" t="n"/>
      <c r="K3644" s="244" t="n"/>
      <c r="L3644" s="78" t="n"/>
    </row>
    <row r="3645" ht="22" customHeight="1" s="452">
      <c r="A3645" s="359" t="n"/>
      <c r="B3645" s="243" t="n"/>
      <c r="C3645" s="243" t="n"/>
      <c r="D3645" s="243" t="n"/>
      <c r="E3645" s="243" t="n"/>
      <c r="F3645" s="243" t="n"/>
      <c r="G3645" s="243" t="n"/>
      <c r="H3645" s="362" t="n"/>
      <c r="I3645" s="243" t="n"/>
      <c r="J3645" s="243" t="n"/>
      <c r="K3645" s="244" t="n"/>
      <c r="L3645" s="78" t="n"/>
    </row>
    <row r="3646" ht="22" customHeight="1" s="452">
      <c r="A3646" s="359" t="n"/>
      <c r="B3646" s="243" t="n"/>
      <c r="C3646" s="243" t="n"/>
      <c r="D3646" s="243" t="n"/>
      <c r="E3646" s="243" t="n"/>
      <c r="F3646" s="243" t="n"/>
      <c r="G3646" s="243" t="n"/>
      <c r="H3646" s="362" t="n"/>
      <c r="I3646" s="243" t="n"/>
      <c r="J3646" s="243" t="n"/>
      <c r="K3646" s="244" t="n"/>
      <c r="L3646" s="78" t="n"/>
    </row>
    <row r="3647" ht="22" customHeight="1" s="452">
      <c r="A3647" s="359" t="n"/>
      <c r="B3647" s="243" t="n"/>
      <c r="C3647" s="243" t="n"/>
      <c r="D3647" s="243" t="n"/>
      <c r="E3647" s="243" t="n"/>
      <c r="F3647" s="243" t="n"/>
      <c r="G3647" s="243" t="n"/>
      <c r="H3647" s="362" t="n"/>
      <c r="I3647" s="243" t="n"/>
      <c r="J3647" s="243" t="n"/>
      <c r="K3647" s="244" t="n"/>
      <c r="L3647" s="78" t="n"/>
    </row>
    <row r="3648" ht="22" customHeight="1" s="452">
      <c r="A3648" s="359" t="n"/>
      <c r="B3648" s="243" t="n"/>
      <c r="C3648" s="243" t="n"/>
      <c r="D3648" s="243" t="n"/>
      <c r="E3648" s="243" t="n"/>
      <c r="F3648" s="243" t="n"/>
      <c r="G3648" s="243" t="n"/>
      <c r="H3648" s="362" t="n"/>
      <c r="I3648" s="243" t="n"/>
      <c r="J3648" s="243" t="n"/>
      <c r="K3648" s="244" t="n"/>
      <c r="L3648" s="78" t="n"/>
    </row>
    <row r="3649" ht="22" customHeight="1" s="452">
      <c r="A3649" s="359" t="n"/>
      <c r="B3649" s="243" t="n"/>
      <c r="C3649" s="243" t="n"/>
      <c r="D3649" s="243" t="n"/>
      <c r="E3649" s="243" t="n"/>
      <c r="F3649" s="243" t="n"/>
      <c r="G3649" s="243" t="n"/>
      <c r="H3649" s="362" t="n"/>
      <c r="I3649" s="243" t="n"/>
      <c r="J3649" s="243" t="n"/>
      <c r="K3649" s="244" t="n"/>
      <c r="L3649" s="78" t="n"/>
    </row>
    <row r="3650" ht="22" customHeight="1" s="452">
      <c r="A3650" s="359" t="n"/>
      <c r="B3650" s="243" t="n"/>
      <c r="C3650" s="243" t="n"/>
      <c r="D3650" s="243" t="n"/>
      <c r="E3650" s="243" t="n"/>
      <c r="F3650" s="243" t="n"/>
      <c r="G3650" s="243" t="n"/>
      <c r="H3650" s="362" t="n"/>
      <c r="I3650" s="243" t="n"/>
      <c r="J3650" s="243" t="n"/>
      <c r="K3650" s="244" t="n"/>
      <c r="L3650" s="78" t="n"/>
    </row>
    <row r="3651" ht="22" customHeight="1" s="452">
      <c r="A3651" s="359" t="n"/>
      <c r="B3651" s="243" t="n"/>
      <c r="C3651" s="243" t="n"/>
      <c r="D3651" s="243" t="n"/>
      <c r="E3651" s="243" t="n"/>
      <c r="F3651" s="243" t="n"/>
      <c r="G3651" s="243" t="n"/>
      <c r="H3651" s="362" t="n"/>
      <c r="I3651" s="243" t="n"/>
      <c r="J3651" s="243" t="n"/>
      <c r="K3651" s="244" t="n"/>
      <c r="L3651" s="78" t="n"/>
    </row>
    <row r="3652" ht="22" customHeight="1" s="452">
      <c r="A3652" s="359" t="n"/>
      <c r="B3652" s="243" t="n"/>
      <c r="C3652" s="243" t="n"/>
      <c r="D3652" s="243" t="n"/>
      <c r="E3652" s="243" t="n"/>
      <c r="F3652" s="243" t="n"/>
      <c r="G3652" s="243" t="n"/>
      <c r="H3652" s="362" t="n"/>
      <c r="I3652" s="243" t="n"/>
      <c r="J3652" s="243" t="n"/>
      <c r="K3652" s="244" t="n"/>
      <c r="L3652" s="78" t="n"/>
    </row>
    <row r="3653" ht="22" customHeight="1" s="452">
      <c r="A3653" s="359" t="n"/>
      <c r="B3653" s="243" t="n"/>
      <c r="C3653" s="243" t="n"/>
      <c r="D3653" s="243" t="n"/>
      <c r="E3653" s="243" t="n"/>
      <c r="F3653" s="243" t="n"/>
      <c r="G3653" s="243" t="n"/>
      <c r="H3653" s="362" t="n"/>
      <c r="I3653" s="243" t="n"/>
      <c r="J3653" s="243" t="n"/>
      <c r="K3653" s="244" t="n"/>
      <c r="L3653" s="78" t="n"/>
    </row>
    <row r="3654" ht="22" customHeight="1" s="452">
      <c r="A3654" s="359" t="n"/>
      <c r="B3654" s="243" t="n"/>
      <c r="C3654" s="243" t="n"/>
      <c r="D3654" s="243" t="n"/>
      <c r="E3654" s="243" t="n"/>
      <c r="F3654" s="243" t="n"/>
      <c r="G3654" s="243" t="n"/>
      <c r="H3654" s="362" t="n"/>
      <c r="I3654" s="243" t="n"/>
      <c r="J3654" s="243" t="n"/>
      <c r="K3654" s="244" t="n"/>
      <c r="L3654" s="78" t="n"/>
    </row>
    <row r="3655" ht="22" customHeight="1" s="452">
      <c r="A3655" s="359" t="n"/>
      <c r="B3655" s="243" t="n"/>
      <c r="C3655" s="243" t="n"/>
      <c r="D3655" s="243" t="n"/>
      <c r="E3655" s="243" t="n"/>
      <c r="F3655" s="243" t="n"/>
      <c r="G3655" s="243" t="n"/>
      <c r="H3655" s="362" t="n"/>
      <c r="I3655" s="243" t="n"/>
      <c r="J3655" s="243" t="n"/>
      <c r="K3655" s="244" t="n"/>
      <c r="L3655" s="78" t="n"/>
    </row>
    <row r="3656" ht="22" customHeight="1" s="452">
      <c r="A3656" s="359" t="n"/>
      <c r="B3656" s="243" t="n"/>
      <c r="C3656" s="243" t="n"/>
      <c r="D3656" s="243" t="n"/>
      <c r="E3656" s="243" t="n"/>
      <c r="F3656" s="243" t="n"/>
      <c r="G3656" s="243" t="n"/>
      <c r="H3656" s="362" t="n"/>
      <c r="I3656" s="243" t="n"/>
      <c r="J3656" s="243" t="n"/>
      <c r="K3656" s="244" t="n"/>
      <c r="L3656" s="78" t="n"/>
    </row>
    <row r="3657" ht="22" customHeight="1" s="452">
      <c r="A3657" s="359" t="n"/>
      <c r="B3657" s="243" t="n"/>
      <c r="C3657" s="243" t="n"/>
      <c r="D3657" s="243" t="n"/>
      <c r="E3657" s="243" t="n"/>
      <c r="F3657" s="243" t="n"/>
      <c r="G3657" s="243" t="n"/>
      <c r="H3657" s="362" t="n"/>
      <c r="I3657" s="243" t="n"/>
      <c r="J3657" s="243" t="n"/>
      <c r="K3657" s="244" t="n"/>
      <c r="L3657" s="78" t="n"/>
    </row>
    <row r="3658" ht="22" customHeight="1" s="452">
      <c r="A3658" s="359" t="n"/>
      <c r="B3658" s="243" t="n"/>
      <c r="C3658" s="243" t="n"/>
      <c r="D3658" s="243" t="n"/>
      <c r="E3658" s="243" t="n"/>
      <c r="F3658" s="243" t="n"/>
      <c r="G3658" s="243" t="n"/>
      <c r="H3658" s="362" t="n"/>
      <c r="I3658" s="243" t="n"/>
      <c r="J3658" s="243" t="n"/>
      <c r="K3658" s="244" t="n"/>
      <c r="L3658" s="78" t="n"/>
    </row>
    <row r="3659" ht="22" customHeight="1" s="452">
      <c r="A3659" s="359" t="n"/>
      <c r="B3659" s="243" t="n"/>
      <c r="C3659" s="243" t="n"/>
      <c r="D3659" s="243" t="n"/>
      <c r="E3659" s="243" t="n"/>
      <c r="F3659" s="243" t="n"/>
      <c r="G3659" s="243" t="n"/>
      <c r="H3659" s="362" t="n"/>
      <c r="I3659" s="243" t="n"/>
      <c r="J3659" s="243" t="n"/>
      <c r="K3659" s="244" t="n"/>
      <c r="L3659" s="78" t="n"/>
    </row>
    <row r="3660" ht="22" customHeight="1" s="452">
      <c r="A3660" s="359" t="n"/>
      <c r="B3660" s="243" t="n"/>
      <c r="C3660" s="243" t="n"/>
      <c r="D3660" s="243" t="n"/>
      <c r="E3660" s="243" t="n"/>
      <c r="F3660" s="243" t="n"/>
      <c r="G3660" s="243" t="n"/>
      <c r="H3660" s="362" t="n"/>
      <c r="I3660" s="243" t="n"/>
      <c r="J3660" s="243" t="n"/>
      <c r="K3660" s="244" t="n"/>
      <c r="L3660" s="78" t="n"/>
    </row>
    <row r="3661" ht="22" customHeight="1" s="452">
      <c r="A3661" s="359" t="n"/>
      <c r="B3661" s="243" t="n"/>
      <c r="C3661" s="243" t="n"/>
      <c r="D3661" s="243" t="n"/>
      <c r="E3661" s="243" t="n"/>
      <c r="F3661" s="243" t="n"/>
      <c r="G3661" s="243" t="n"/>
      <c r="H3661" s="362" t="n"/>
      <c r="I3661" s="243" t="n"/>
      <c r="J3661" s="243" t="n"/>
      <c r="K3661" s="244" t="n"/>
      <c r="L3661" s="78" t="n"/>
    </row>
    <row r="3662" ht="22" customHeight="1" s="452">
      <c r="A3662" s="359" t="n"/>
      <c r="B3662" s="243" t="n"/>
      <c r="C3662" s="243" t="n"/>
      <c r="D3662" s="243" t="n"/>
      <c r="E3662" s="243" t="n"/>
      <c r="F3662" s="243" t="n"/>
      <c r="G3662" s="243" t="n"/>
      <c r="H3662" s="362" t="n"/>
      <c r="I3662" s="243" t="n"/>
      <c r="J3662" s="243" t="n"/>
      <c r="K3662" s="244" t="n"/>
      <c r="L3662" s="78" t="n"/>
    </row>
    <row r="3663" ht="22" customHeight="1" s="452">
      <c r="A3663" s="359" t="n"/>
      <c r="B3663" s="243" t="n"/>
      <c r="C3663" s="243" t="n"/>
      <c r="D3663" s="243" t="n"/>
      <c r="E3663" s="243" t="n"/>
      <c r="F3663" s="243" t="n"/>
      <c r="G3663" s="243" t="n"/>
      <c r="H3663" s="362" t="n"/>
      <c r="I3663" s="243" t="n"/>
      <c r="J3663" s="243" t="n"/>
      <c r="K3663" s="244" t="n"/>
      <c r="L3663" s="78" t="n"/>
    </row>
    <row r="3664" ht="22" customHeight="1" s="452">
      <c r="A3664" s="359" t="n"/>
      <c r="B3664" s="243" t="n"/>
      <c r="C3664" s="243" t="n"/>
      <c r="D3664" s="243" t="n"/>
      <c r="E3664" s="243" t="n"/>
      <c r="F3664" s="243" t="n"/>
      <c r="G3664" s="243" t="n"/>
      <c r="H3664" s="362" t="n"/>
      <c r="I3664" s="243" t="n"/>
      <c r="J3664" s="243" t="n"/>
      <c r="K3664" s="244" t="n"/>
      <c r="L3664" s="78" t="n"/>
    </row>
    <row r="3665" ht="22" customHeight="1" s="452">
      <c r="A3665" s="359" t="n"/>
      <c r="B3665" s="243" t="n"/>
      <c r="C3665" s="243" t="n"/>
      <c r="D3665" s="243" t="n"/>
      <c r="E3665" s="243" t="n"/>
      <c r="F3665" s="243" t="n"/>
      <c r="G3665" s="243" t="n"/>
      <c r="H3665" s="362" t="n"/>
      <c r="I3665" s="243" t="n"/>
      <c r="J3665" s="243" t="n"/>
      <c r="K3665" s="244" t="n"/>
      <c r="L3665" s="78" t="n"/>
    </row>
    <row r="3666" ht="22" customHeight="1" s="452">
      <c r="A3666" s="359" t="n"/>
      <c r="B3666" s="243" t="n"/>
      <c r="C3666" s="243" t="n"/>
      <c r="D3666" s="243" t="n"/>
      <c r="E3666" s="243" t="n"/>
      <c r="F3666" s="243" t="n"/>
      <c r="G3666" s="243" t="n"/>
      <c r="H3666" s="362" t="n"/>
      <c r="I3666" s="243" t="n"/>
      <c r="J3666" s="243" t="n"/>
      <c r="K3666" s="244" t="n"/>
      <c r="L3666" s="78" t="n"/>
    </row>
    <row r="3667" ht="22" customHeight="1" s="452">
      <c r="A3667" s="359" t="n"/>
      <c r="B3667" s="243" t="n"/>
      <c r="C3667" s="243" t="n"/>
      <c r="D3667" s="243" t="n"/>
      <c r="E3667" s="243" t="n"/>
      <c r="F3667" s="243" t="n"/>
      <c r="G3667" s="243" t="n"/>
      <c r="H3667" s="362" t="n"/>
      <c r="I3667" s="243" t="n"/>
      <c r="J3667" s="243" t="n"/>
      <c r="K3667" s="244" t="n"/>
      <c r="L3667" s="78" t="n"/>
    </row>
    <row r="3668" ht="22" customHeight="1" s="452">
      <c r="A3668" s="359" t="n"/>
      <c r="B3668" s="243" t="n"/>
      <c r="C3668" s="243" t="n"/>
      <c r="D3668" s="243" t="n"/>
      <c r="E3668" s="243" t="n"/>
      <c r="F3668" s="243" t="n"/>
      <c r="G3668" s="243" t="n"/>
      <c r="H3668" s="362" t="n"/>
      <c r="I3668" s="243" t="n"/>
      <c r="J3668" s="243" t="n"/>
      <c r="K3668" s="244" t="n"/>
      <c r="L3668" s="78" t="n"/>
    </row>
    <row r="3669" ht="22" customHeight="1" s="452">
      <c r="A3669" s="359" t="n"/>
      <c r="B3669" s="243" t="n"/>
      <c r="C3669" s="243" t="n"/>
      <c r="D3669" s="243" t="n"/>
      <c r="E3669" s="243" t="n"/>
      <c r="F3669" s="243" t="n"/>
      <c r="G3669" s="243" t="n"/>
      <c r="H3669" s="362" t="n"/>
      <c r="I3669" s="243" t="n"/>
      <c r="J3669" s="243" t="n"/>
      <c r="K3669" s="244" t="n"/>
      <c r="L3669" s="78" t="n"/>
    </row>
    <row r="3670" ht="22" customHeight="1" s="452">
      <c r="A3670" s="359" t="n"/>
      <c r="B3670" s="243" t="n"/>
      <c r="C3670" s="243" t="n"/>
      <c r="D3670" s="243" t="n"/>
      <c r="E3670" s="243" t="n"/>
      <c r="F3670" s="243" t="n"/>
      <c r="G3670" s="243" t="n"/>
      <c r="H3670" s="362" t="n"/>
      <c r="I3670" s="243" t="n"/>
      <c r="J3670" s="243" t="n"/>
      <c r="K3670" s="244" t="n"/>
      <c r="L3670" s="78" t="n"/>
    </row>
    <row r="3671" ht="22" customHeight="1" s="452">
      <c r="A3671" s="359" t="n"/>
      <c r="B3671" s="243" t="n"/>
      <c r="C3671" s="243" t="n"/>
      <c r="D3671" s="243" t="n"/>
      <c r="E3671" s="243" t="n"/>
      <c r="F3671" s="243" t="n"/>
      <c r="G3671" s="243" t="n"/>
      <c r="H3671" s="362" t="n"/>
      <c r="I3671" s="243" t="n"/>
      <c r="J3671" s="243" t="n"/>
      <c r="K3671" s="244" t="n"/>
      <c r="L3671" s="78" t="n"/>
    </row>
    <row r="3672" ht="22" customHeight="1" s="452">
      <c r="A3672" s="359" t="n"/>
      <c r="B3672" s="243" t="n"/>
      <c r="C3672" s="243" t="n"/>
      <c r="D3672" s="243" t="n"/>
      <c r="E3672" s="243" t="n"/>
      <c r="F3672" s="243" t="n"/>
      <c r="G3672" s="243" t="n"/>
      <c r="H3672" s="362" t="n"/>
      <c r="I3672" s="243" t="n"/>
      <c r="J3672" s="243" t="n"/>
      <c r="K3672" s="244" t="n"/>
      <c r="L3672" s="78" t="n"/>
    </row>
    <row r="3673" ht="22" customHeight="1" s="452">
      <c r="A3673" s="359" t="n"/>
      <c r="B3673" s="243" t="n"/>
      <c r="C3673" s="243" t="n"/>
      <c r="D3673" s="243" t="n"/>
      <c r="E3673" s="243" t="n"/>
      <c r="F3673" s="243" t="n"/>
      <c r="G3673" s="243" t="n"/>
      <c r="H3673" s="362" t="n"/>
      <c r="I3673" s="243" t="n"/>
      <c r="J3673" s="243" t="n"/>
      <c r="K3673" s="244" t="n"/>
      <c r="L3673" s="78" t="n"/>
    </row>
    <row r="3674" ht="22" customHeight="1" s="452">
      <c r="A3674" s="359" t="n"/>
      <c r="B3674" s="243" t="n"/>
      <c r="C3674" s="243" t="n"/>
      <c r="D3674" s="243" t="n"/>
      <c r="E3674" s="243" t="n"/>
      <c r="F3674" s="243" t="n"/>
      <c r="G3674" s="243" t="n"/>
      <c r="H3674" s="362" t="n"/>
      <c r="I3674" s="243" t="n"/>
      <c r="J3674" s="243" t="n"/>
      <c r="K3674" s="244" t="n"/>
      <c r="L3674" s="78" t="n"/>
    </row>
    <row r="3675" ht="22" customHeight="1" s="452">
      <c r="A3675" s="359" t="n"/>
      <c r="B3675" s="243" t="n"/>
      <c r="C3675" s="243" t="n"/>
      <c r="D3675" s="243" t="n"/>
      <c r="E3675" s="243" t="n"/>
      <c r="F3675" s="243" t="n"/>
      <c r="G3675" s="243" t="n"/>
      <c r="H3675" s="362" t="n"/>
      <c r="I3675" s="243" t="n"/>
      <c r="J3675" s="243" t="n"/>
      <c r="K3675" s="244" t="n"/>
      <c r="L3675" s="78" t="n"/>
    </row>
    <row r="3676" ht="22" customHeight="1" s="452">
      <c r="A3676" s="359" t="n"/>
      <c r="B3676" s="243" t="n"/>
      <c r="C3676" s="243" t="n"/>
      <c r="D3676" s="243" t="n"/>
      <c r="E3676" s="243" t="n"/>
      <c r="F3676" s="243" t="n"/>
      <c r="G3676" s="243" t="n"/>
      <c r="H3676" s="362" t="n"/>
      <c r="I3676" s="243" t="n"/>
      <c r="J3676" s="243" t="n"/>
      <c r="K3676" s="244" t="n"/>
      <c r="L3676" s="78" t="n"/>
    </row>
    <row r="3677" ht="22" customHeight="1" s="452">
      <c r="A3677" s="359" t="n"/>
      <c r="B3677" s="243" t="n"/>
      <c r="C3677" s="243" t="n"/>
      <c r="D3677" s="243" t="n"/>
      <c r="E3677" s="243" t="n"/>
      <c r="F3677" s="243" t="n"/>
      <c r="G3677" s="243" t="n"/>
      <c r="H3677" s="362" t="n"/>
      <c r="I3677" s="243" t="n"/>
      <c r="J3677" s="243" t="n"/>
      <c r="K3677" s="244" t="n"/>
      <c r="L3677" s="78" t="n"/>
    </row>
    <row r="3678" ht="22" customHeight="1" s="452">
      <c r="A3678" s="359" t="n"/>
      <c r="B3678" s="243" t="n"/>
      <c r="C3678" s="243" t="n"/>
      <c r="D3678" s="243" t="n"/>
      <c r="E3678" s="243" t="n"/>
      <c r="F3678" s="243" t="n"/>
      <c r="G3678" s="243" t="n"/>
      <c r="H3678" s="362" t="n"/>
      <c r="I3678" s="243" t="n"/>
      <c r="J3678" s="243" t="n"/>
      <c r="K3678" s="244" t="n"/>
      <c r="L3678" s="78" t="n"/>
    </row>
    <row r="3679" ht="22" customHeight="1" s="452">
      <c r="A3679" s="359" t="n"/>
      <c r="B3679" s="243" t="n"/>
      <c r="C3679" s="243" t="n"/>
      <c r="D3679" s="243" t="n"/>
      <c r="E3679" s="243" t="n"/>
      <c r="F3679" s="243" t="n"/>
      <c r="G3679" s="243" t="n"/>
      <c r="H3679" s="362" t="n"/>
      <c r="I3679" s="243" t="n"/>
      <c r="J3679" s="243" t="n"/>
      <c r="K3679" s="244" t="n"/>
      <c r="L3679" s="78" t="n"/>
    </row>
    <row r="3680" ht="22" customHeight="1" s="452">
      <c r="A3680" s="359" t="n"/>
      <c r="B3680" s="243" t="n"/>
      <c r="C3680" s="243" t="n"/>
      <c r="D3680" s="243" t="n"/>
      <c r="E3680" s="243" t="n"/>
      <c r="F3680" s="243" t="n"/>
      <c r="G3680" s="243" t="n"/>
      <c r="H3680" s="362" t="n"/>
      <c r="I3680" s="243" t="n"/>
      <c r="J3680" s="243" t="n"/>
      <c r="K3680" s="244" t="n"/>
      <c r="L3680" s="78" t="n"/>
    </row>
    <row r="3681" ht="22" customHeight="1" s="452">
      <c r="A3681" s="359" t="n"/>
      <c r="B3681" s="243" t="n"/>
      <c r="C3681" s="243" t="n"/>
      <c r="D3681" s="243" t="n"/>
      <c r="E3681" s="243" t="n"/>
      <c r="F3681" s="243" t="n"/>
      <c r="G3681" s="243" t="n"/>
      <c r="H3681" s="362" t="n"/>
      <c r="I3681" s="243" t="n"/>
      <c r="J3681" s="243" t="n"/>
      <c r="K3681" s="244" t="n"/>
      <c r="L3681" s="78" t="n"/>
    </row>
    <row r="3682" ht="22" customHeight="1" s="452">
      <c r="A3682" s="359" t="n"/>
      <c r="B3682" s="243" t="n"/>
      <c r="C3682" s="243" t="n"/>
      <c r="D3682" s="243" t="n"/>
      <c r="E3682" s="243" t="n"/>
      <c r="F3682" s="243" t="n"/>
      <c r="G3682" s="243" t="n"/>
      <c r="H3682" s="362" t="n"/>
      <c r="I3682" s="243" t="n"/>
      <c r="J3682" s="243" t="n"/>
      <c r="K3682" s="244" t="n"/>
      <c r="L3682" s="78" t="n"/>
    </row>
    <row r="3683" ht="22" customHeight="1" s="452">
      <c r="A3683" s="359" t="n"/>
      <c r="B3683" s="243" t="n"/>
      <c r="C3683" s="243" t="n"/>
      <c r="D3683" s="243" t="n"/>
      <c r="E3683" s="243" t="n"/>
      <c r="F3683" s="243" t="n"/>
      <c r="G3683" s="243" t="n"/>
      <c r="H3683" s="362" t="n"/>
      <c r="I3683" s="243" t="n"/>
      <c r="J3683" s="243" t="n"/>
      <c r="K3683" s="244" t="n"/>
      <c r="L3683" s="78" t="n"/>
    </row>
    <row r="3684" ht="22" customHeight="1" s="452">
      <c r="A3684" s="359" t="n"/>
      <c r="B3684" s="243" t="n"/>
      <c r="C3684" s="243" t="n"/>
      <c r="D3684" s="243" t="n"/>
      <c r="E3684" s="243" t="n"/>
      <c r="F3684" s="243" t="n"/>
      <c r="G3684" s="243" t="n"/>
      <c r="H3684" s="362" t="n"/>
      <c r="I3684" s="243" t="n"/>
      <c r="J3684" s="243" t="n"/>
      <c r="K3684" s="244" t="n"/>
      <c r="L3684" s="78" t="n"/>
    </row>
    <row r="3685" ht="22" customHeight="1" s="452">
      <c r="A3685" s="359" t="n"/>
      <c r="B3685" s="243" t="n"/>
      <c r="C3685" s="243" t="n"/>
      <c r="D3685" s="243" t="n"/>
      <c r="E3685" s="243" t="n"/>
      <c r="F3685" s="243" t="n"/>
      <c r="G3685" s="243" t="n"/>
      <c r="H3685" s="362" t="n"/>
      <c r="I3685" s="243" t="n"/>
      <c r="J3685" s="243" t="n"/>
      <c r="K3685" s="244" t="n"/>
      <c r="L3685" s="78" t="n"/>
    </row>
    <row r="3686" ht="22" customHeight="1" s="452">
      <c r="A3686" s="359" t="n"/>
      <c r="B3686" s="243" t="n"/>
      <c r="C3686" s="243" t="n"/>
      <c r="D3686" s="243" t="n"/>
      <c r="E3686" s="243" t="n"/>
      <c r="F3686" s="243" t="n"/>
      <c r="G3686" s="243" t="n"/>
      <c r="H3686" s="362" t="n"/>
      <c r="I3686" s="243" t="n"/>
      <c r="J3686" s="243" t="n"/>
      <c r="K3686" s="244" t="n"/>
      <c r="L3686" s="78" t="n"/>
    </row>
    <row r="3687" ht="22" customHeight="1" s="452">
      <c r="A3687" s="359" t="n"/>
      <c r="B3687" s="243" t="n"/>
      <c r="C3687" s="243" t="n"/>
      <c r="D3687" s="243" t="n"/>
      <c r="E3687" s="243" t="n"/>
      <c r="F3687" s="243" t="n"/>
      <c r="G3687" s="243" t="n"/>
      <c r="H3687" s="362" t="n"/>
      <c r="I3687" s="243" t="n"/>
      <c r="J3687" s="243" t="n"/>
      <c r="K3687" s="244" t="n"/>
      <c r="L3687" s="78" t="n"/>
    </row>
    <row r="3688" ht="22" customHeight="1" s="452">
      <c r="A3688" s="359" t="n"/>
      <c r="B3688" s="243" t="n"/>
      <c r="C3688" s="243" t="n"/>
      <c r="D3688" s="243" t="n"/>
      <c r="E3688" s="243" t="n"/>
      <c r="F3688" s="243" t="n"/>
      <c r="G3688" s="243" t="n"/>
      <c r="H3688" s="362" t="n"/>
      <c r="I3688" s="243" t="n"/>
      <c r="J3688" s="243" t="n"/>
      <c r="K3688" s="244" t="n"/>
      <c r="L3688" s="78" t="n"/>
    </row>
    <row r="3689" ht="22" customHeight="1" s="452">
      <c r="A3689" s="359" t="n"/>
      <c r="B3689" s="243" t="n"/>
      <c r="C3689" s="243" t="n"/>
      <c r="D3689" s="243" t="n"/>
      <c r="E3689" s="243" t="n"/>
      <c r="F3689" s="243" t="n"/>
      <c r="G3689" s="243" t="n"/>
      <c r="H3689" s="362" t="n"/>
      <c r="I3689" s="243" t="n"/>
      <c r="J3689" s="243" t="n"/>
      <c r="K3689" s="244" t="n"/>
      <c r="L3689" s="78" t="n"/>
    </row>
    <row r="3690" ht="22" customHeight="1" s="452">
      <c r="A3690" s="359" t="n"/>
      <c r="B3690" s="243" t="n"/>
      <c r="C3690" s="243" t="n"/>
      <c r="D3690" s="243" t="n"/>
      <c r="E3690" s="243" t="n"/>
      <c r="F3690" s="243" t="n"/>
      <c r="G3690" s="243" t="n"/>
      <c r="H3690" s="362" t="n"/>
      <c r="I3690" s="243" t="n"/>
      <c r="J3690" s="243" t="n"/>
      <c r="K3690" s="244" t="n"/>
      <c r="L3690" s="78" t="n"/>
    </row>
    <row r="3691" ht="22" customHeight="1" s="452">
      <c r="A3691" s="359" t="n"/>
      <c r="B3691" s="243" t="n"/>
      <c r="C3691" s="243" t="n"/>
      <c r="D3691" s="243" t="n"/>
      <c r="E3691" s="243" t="n"/>
      <c r="F3691" s="243" t="n"/>
      <c r="G3691" s="243" t="n"/>
      <c r="H3691" s="362" t="n"/>
      <c r="I3691" s="243" t="n"/>
      <c r="J3691" s="243" t="n"/>
      <c r="K3691" s="244" t="n"/>
      <c r="L3691" s="78" t="n"/>
    </row>
    <row r="3692" ht="22" customHeight="1" s="452">
      <c r="A3692" s="359" t="n"/>
      <c r="B3692" s="243" t="n"/>
      <c r="C3692" s="243" t="n"/>
      <c r="D3692" s="243" t="n"/>
      <c r="E3692" s="243" t="n"/>
      <c r="F3692" s="243" t="n"/>
      <c r="G3692" s="243" t="n"/>
      <c r="H3692" s="362" t="n"/>
      <c r="I3692" s="243" t="n"/>
      <c r="J3692" s="243" t="n"/>
      <c r="K3692" s="244" t="n"/>
      <c r="L3692" s="78" t="n"/>
    </row>
    <row r="3693" ht="22" customHeight="1" s="452">
      <c r="A3693" s="359" t="n"/>
      <c r="B3693" s="243" t="n"/>
      <c r="C3693" s="243" t="n"/>
      <c r="D3693" s="243" t="n"/>
      <c r="E3693" s="243" t="n"/>
      <c r="F3693" s="243" t="n"/>
      <c r="G3693" s="243" t="n"/>
      <c r="H3693" s="362" t="n"/>
      <c r="I3693" s="243" t="n"/>
      <c r="J3693" s="243" t="n"/>
      <c r="K3693" s="244" t="n"/>
      <c r="L3693" s="78" t="n"/>
    </row>
    <row r="3694" ht="22" customHeight="1" s="452">
      <c r="A3694" s="359" t="n"/>
      <c r="B3694" s="243" t="n"/>
      <c r="C3694" s="243" t="n"/>
      <c r="D3694" s="243" t="n"/>
      <c r="E3694" s="243" t="n"/>
      <c r="F3694" s="243" t="n"/>
      <c r="G3694" s="243" t="n"/>
      <c r="H3694" s="362" t="n"/>
      <c r="I3694" s="243" t="n"/>
      <c r="J3694" s="243" t="n"/>
      <c r="K3694" s="244" t="n"/>
      <c r="L3694" s="78" t="n"/>
    </row>
    <row r="3695" ht="22" customHeight="1" s="452">
      <c r="A3695" s="359" t="n"/>
      <c r="B3695" s="243" t="n"/>
      <c r="C3695" s="243" t="n"/>
      <c r="D3695" s="243" t="n"/>
      <c r="E3695" s="243" t="n"/>
      <c r="F3695" s="243" t="n"/>
      <c r="G3695" s="243" t="n"/>
      <c r="H3695" s="362" t="n"/>
      <c r="I3695" s="243" t="n"/>
      <c r="J3695" s="243" t="n"/>
      <c r="K3695" s="244" t="n"/>
      <c r="L3695" s="78" t="n"/>
    </row>
    <row r="3696" ht="22" customHeight="1" s="452">
      <c r="A3696" s="359" t="n"/>
      <c r="B3696" s="243" t="n"/>
      <c r="C3696" s="243" t="n"/>
      <c r="D3696" s="243" t="n"/>
      <c r="E3696" s="243" t="n"/>
      <c r="F3696" s="243" t="n"/>
      <c r="G3696" s="243" t="n"/>
      <c r="H3696" s="362" t="n"/>
      <c r="I3696" s="243" t="n"/>
      <c r="J3696" s="243" t="n"/>
      <c r="K3696" s="244" t="n"/>
      <c r="L3696" s="78" t="n"/>
    </row>
    <row r="3697" ht="22" customHeight="1" s="452">
      <c r="A3697" s="359" t="n"/>
      <c r="B3697" s="243" t="n"/>
      <c r="C3697" s="243" t="n"/>
      <c r="D3697" s="243" t="n"/>
      <c r="E3697" s="243" t="n"/>
      <c r="F3697" s="243" t="n"/>
      <c r="G3697" s="243" t="n"/>
      <c r="H3697" s="362" t="n"/>
      <c r="I3697" s="243" t="n"/>
      <c r="J3697" s="243" t="n"/>
      <c r="K3697" s="244" t="n"/>
      <c r="L3697" s="78" t="n"/>
    </row>
    <row r="3698" ht="22" customHeight="1" s="452">
      <c r="A3698" s="359" t="n"/>
      <c r="B3698" s="243" t="n"/>
      <c r="C3698" s="243" t="n"/>
      <c r="D3698" s="243" t="n"/>
      <c r="E3698" s="243" t="n"/>
      <c r="F3698" s="243" t="n"/>
      <c r="G3698" s="243" t="n"/>
      <c r="H3698" s="362" t="n"/>
      <c r="I3698" s="243" t="n"/>
      <c r="J3698" s="243" t="n"/>
      <c r="K3698" s="244" t="n"/>
      <c r="L3698" s="78" t="n"/>
    </row>
    <row r="3699" ht="22" customHeight="1" s="452">
      <c r="A3699" s="359" t="n"/>
      <c r="B3699" s="243" t="n"/>
      <c r="C3699" s="243" t="n"/>
      <c r="D3699" s="243" t="n"/>
      <c r="E3699" s="243" t="n"/>
      <c r="F3699" s="243" t="n"/>
      <c r="G3699" s="243" t="n"/>
      <c r="H3699" s="362" t="n"/>
      <c r="I3699" s="243" t="n"/>
      <c r="J3699" s="243" t="n"/>
      <c r="K3699" s="244" t="n"/>
      <c r="L3699" s="78" t="n"/>
    </row>
    <row r="3700" ht="22" customHeight="1" s="452">
      <c r="A3700" s="359" t="n"/>
      <c r="B3700" s="243" t="n"/>
      <c r="C3700" s="243" t="n"/>
      <c r="D3700" s="243" t="n"/>
      <c r="E3700" s="243" t="n"/>
      <c r="F3700" s="243" t="n"/>
      <c r="G3700" s="243" t="n"/>
      <c r="H3700" s="362" t="n"/>
      <c r="I3700" s="243" t="n"/>
      <c r="J3700" s="243" t="n"/>
      <c r="K3700" s="244" t="n"/>
      <c r="L3700" s="78" t="n"/>
    </row>
    <row r="3701" ht="22" customHeight="1" s="452">
      <c r="A3701" s="359" t="n"/>
      <c r="B3701" s="243" t="n"/>
      <c r="C3701" s="243" t="n"/>
      <c r="D3701" s="243" t="n"/>
      <c r="E3701" s="243" t="n"/>
      <c r="F3701" s="243" t="n"/>
      <c r="G3701" s="243" t="n"/>
      <c r="H3701" s="362" t="n"/>
      <c r="I3701" s="243" t="n"/>
      <c r="J3701" s="243" t="n"/>
      <c r="K3701" s="244" t="n"/>
      <c r="L3701" s="78" t="n"/>
    </row>
    <row r="3702" ht="22" customHeight="1" s="452">
      <c r="A3702" s="359" t="n"/>
      <c r="B3702" s="243" t="n"/>
      <c r="C3702" s="243" t="n"/>
      <c r="D3702" s="243" t="n"/>
      <c r="E3702" s="243" t="n"/>
      <c r="F3702" s="243" t="n"/>
      <c r="G3702" s="243" t="n"/>
      <c r="H3702" s="362" t="n"/>
      <c r="I3702" s="243" t="n"/>
      <c r="J3702" s="243" t="n"/>
      <c r="K3702" s="244" t="n"/>
      <c r="L3702" s="78" t="n"/>
    </row>
    <row r="3703" ht="22" customHeight="1" s="452">
      <c r="A3703" s="359" t="n"/>
      <c r="B3703" s="243" t="n"/>
      <c r="C3703" s="243" t="n"/>
      <c r="D3703" s="243" t="n"/>
      <c r="E3703" s="243" t="n"/>
      <c r="F3703" s="243" t="n"/>
      <c r="G3703" s="243" t="n"/>
      <c r="H3703" s="362" t="n"/>
      <c r="I3703" s="243" t="n"/>
      <c r="J3703" s="243" t="n"/>
      <c r="K3703" s="244" t="n"/>
      <c r="L3703" s="78" t="n"/>
    </row>
    <row r="3704" ht="22" customHeight="1" s="452">
      <c r="A3704" s="359" t="n"/>
      <c r="B3704" s="243" t="n"/>
      <c r="C3704" s="243" t="n"/>
      <c r="D3704" s="243" t="n"/>
      <c r="E3704" s="243" t="n"/>
      <c r="F3704" s="243" t="n"/>
      <c r="G3704" s="243" t="n"/>
      <c r="H3704" s="362" t="n"/>
      <c r="I3704" s="243" t="n"/>
      <c r="J3704" s="243" t="n"/>
      <c r="K3704" s="244" t="n"/>
      <c r="L3704" s="78" t="n"/>
    </row>
    <row r="3705" ht="22" customHeight="1" s="452">
      <c r="A3705" s="359" t="n"/>
      <c r="B3705" s="243" t="n"/>
      <c r="C3705" s="243" t="n"/>
      <c r="D3705" s="243" t="n"/>
      <c r="E3705" s="243" t="n"/>
      <c r="F3705" s="243" t="n"/>
      <c r="G3705" s="243" t="n"/>
      <c r="H3705" s="362" t="n"/>
      <c r="I3705" s="243" t="n"/>
      <c r="J3705" s="243" t="n"/>
      <c r="K3705" s="244" t="n"/>
      <c r="L3705" s="78" t="n"/>
    </row>
    <row r="3706" ht="22" customHeight="1" s="452">
      <c r="A3706" s="359" t="n"/>
      <c r="B3706" s="243" t="n"/>
      <c r="C3706" s="243" t="n"/>
      <c r="D3706" s="243" t="n"/>
      <c r="E3706" s="243" t="n"/>
      <c r="F3706" s="243" t="n"/>
      <c r="G3706" s="243" t="n"/>
      <c r="H3706" s="362" t="n"/>
      <c r="I3706" s="243" t="n"/>
      <c r="J3706" s="243" t="n"/>
      <c r="K3706" s="244" t="n"/>
      <c r="L3706" s="78" t="n"/>
    </row>
    <row r="3707" ht="22" customHeight="1" s="452">
      <c r="A3707" s="359" t="n"/>
      <c r="B3707" s="243" t="n"/>
      <c r="C3707" s="243" t="n"/>
      <c r="D3707" s="243" t="n"/>
      <c r="E3707" s="243" t="n"/>
      <c r="F3707" s="243" t="n"/>
      <c r="G3707" s="243" t="n"/>
      <c r="H3707" s="362" t="n"/>
      <c r="I3707" s="243" t="n"/>
      <c r="J3707" s="243" t="n"/>
      <c r="K3707" s="244" t="n"/>
      <c r="L3707" s="78" t="n"/>
    </row>
    <row r="3708" ht="22" customHeight="1" s="452">
      <c r="A3708" s="359" t="n"/>
      <c r="B3708" s="243" t="n"/>
      <c r="C3708" s="243" t="n"/>
      <c r="D3708" s="243" t="n"/>
      <c r="E3708" s="243" t="n"/>
      <c r="F3708" s="243" t="n"/>
      <c r="G3708" s="243" t="n"/>
      <c r="H3708" s="362" t="n"/>
      <c r="I3708" s="243" t="n"/>
      <c r="J3708" s="243" t="n"/>
      <c r="K3708" s="244" t="n"/>
      <c r="L3708" s="78" t="n"/>
    </row>
    <row r="3709" ht="22" customHeight="1" s="452">
      <c r="A3709" s="359" t="n"/>
      <c r="B3709" s="243" t="n"/>
      <c r="C3709" s="243" t="n"/>
      <c r="D3709" s="243" t="n"/>
      <c r="E3709" s="243" t="n"/>
      <c r="F3709" s="243" t="n"/>
      <c r="G3709" s="243" t="n"/>
      <c r="H3709" s="362" t="n"/>
      <c r="I3709" s="243" t="n"/>
      <c r="J3709" s="243" t="n"/>
      <c r="K3709" s="244" t="n"/>
      <c r="L3709" s="78" t="n"/>
    </row>
    <row r="3710" ht="22" customHeight="1" s="452">
      <c r="A3710" s="359" t="n"/>
      <c r="B3710" s="243" t="n"/>
      <c r="C3710" s="243" t="n"/>
      <c r="D3710" s="243" t="n"/>
      <c r="E3710" s="243" t="n"/>
      <c r="F3710" s="243" t="n"/>
      <c r="G3710" s="243" t="n"/>
      <c r="H3710" s="362" t="n"/>
      <c r="I3710" s="243" t="n"/>
      <c r="J3710" s="243" t="n"/>
      <c r="K3710" s="244" t="n"/>
      <c r="L3710" s="78" t="n"/>
    </row>
    <row r="3711" ht="22" customHeight="1" s="452">
      <c r="A3711" s="359" t="n"/>
      <c r="B3711" s="243" t="n"/>
      <c r="C3711" s="243" t="n"/>
      <c r="D3711" s="243" t="n"/>
      <c r="E3711" s="243" t="n"/>
      <c r="F3711" s="243" t="n"/>
      <c r="G3711" s="243" t="n"/>
      <c r="H3711" s="362" t="n"/>
      <c r="I3711" s="243" t="n"/>
      <c r="J3711" s="243" t="n"/>
      <c r="K3711" s="244" t="n"/>
      <c r="L3711" s="78" t="n"/>
    </row>
    <row r="3712" ht="22" customHeight="1" s="452">
      <c r="A3712" s="359" t="n"/>
      <c r="B3712" s="243" t="n"/>
      <c r="C3712" s="243" t="n"/>
      <c r="D3712" s="243" t="n"/>
      <c r="E3712" s="243" t="n"/>
      <c r="F3712" s="243" t="n"/>
      <c r="G3712" s="243" t="n"/>
      <c r="H3712" s="362" t="n"/>
      <c r="I3712" s="243" t="n"/>
      <c r="J3712" s="243" t="n"/>
      <c r="K3712" s="244" t="n"/>
      <c r="L3712" s="78" t="n"/>
    </row>
    <row r="3713" ht="22" customHeight="1" s="452">
      <c r="A3713" s="359" t="n"/>
      <c r="B3713" s="243" t="n"/>
      <c r="C3713" s="243" t="n"/>
      <c r="D3713" s="243" t="n"/>
      <c r="E3713" s="243" t="n"/>
      <c r="F3713" s="243" t="n"/>
      <c r="G3713" s="243" t="n"/>
      <c r="H3713" s="362" t="n"/>
      <c r="I3713" s="243" t="n"/>
      <c r="J3713" s="243" t="n"/>
      <c r="K3713" s="244" t="n"/>
      <c r="L3713" s="78" t="n"/>
    </row>
    <row r="3714" ht="22" customHeight="1" s="452">
      <c r="A3714" s="359" t="n"/>
      <c r="B3714" s="243" t="n"/>
      <c r="C3714" s="243" t="n"/>
      <c r="D3714" s="243" t="n"/>
      <c r="E3714" s="243" t="n"/>
      <c r="F3714" s="243" t="n"/>
      <c r="G3714" s="243" t="n"/>
      <c r="H3714" s="362" t="n"/>
      <c r="I3714" s="243" t="n"/>
      <c r="J3714" s="243" t="n"/>
      <c r="K3714" s="244" t="n"/>
      <c r="L3714" s="78" t="n"/>
    </row>
    <row r="3715" ht="22" customHeight="1" s="452">
      <c r="A3715" s="359" t="n"/>
      <c r="B3715" s="243" t="n"/>
      <c r="C3715" s="243" t="n"/>
      <c r="D3715" s="243" t="n"/>
      <c r="E3715" s="243" t="n"/>
      <c r="F3715" s="243" t="n"/>
      <c r="G3715" s="243" t="n"/>
      <c r="H3715" s="362" t="n"/>
      <c r="I3715" s="243" t="n"/>
      <c r="J3715" s="243" t="n"/>
      <c r="K3715" s="244" t="n"/>
      <c r="L3715" s="78" t="n"/>
    </row>
    <row r="3716" ht="22" customHeight="1" s="452">
      <c r="A3716" s="359" t="n"/>
      <c r="B3716" s="243" t="n"/>
      <c r="C3716" s="243" t="n"/>
      <c r="D3716" s="243" t="n"/>
      <c r="E3716" s="243" t="n"/>
      <c r="F3716" s="243" t="n"/>
      <c r="G3716" s="243" t="n"/>
      <c r="H3716" s="362" t="n"/>
      <c r="I3716" s="243" t="n"/>
      <c r="J3716" s="243" t="n"/>
      <c r="K3716" s="244" t="n"/>
      <c r="L3716" s="78" t="n"/>
    </row>
    <row r="3717" ht="22" customHeight="1" s="452">
      <c r="A3717" s="359" t="n"/>
      <c r="B3717" s="243" t="n"/>
      <c r="C3717" s="243" t="n"/>
      <c r="D3717" s="243" t="n"/>
      <c r="E3717" s="243" t="n"/>
      <c r="F3717" s="243" t="n"/>
      <c r="G3717" s="243" t="n"/>
      <c r="H3717" s="362" t="n"/>
      <c r="I3717" s="243" t="n"/>
      <c r="J3717" s="243" t="n"/>
      <c r="K3717" s="244" t="n"/>
      <c r="L3717" s="78" t="n"/>
    </row>
    <row r="3718" ht="22" customHeight="1" s="452">
      <c r="A3718" s="359" t="n"/>
      <c r="B3718" s="243" t="n"/>
      <c r="C3718" s="243" t="n"/>
      <c r="D3718" s="243" t="n"/>
      <c r="E3718" s="243" t="n"/>
      <c r="F3718" s="243" t="n"/>
      <c r="G3718" s="243" t="n"/>
      <c r="H3718" s="362" t="n"/>
      <c r="I3718" s="243" t="n"/>
      <c r="J3718" s="243" t="n"/>
      <c r="K3718" s="244" t="n"/>
      <c r="L3718" s="78" t="n"/>
    </row>
    <row r="3719" ht="22" customHeight="1" s="452">
      <c r="A3719" s="359" t="n"/>
      <c r="B3719" s="243" t="n"/>
      <c r="C3719" s="243" t="n"/>
      <c r="D3719" s="243" t="n"/>
      <c r="E3719" s="243" t="n"/>
      <c r="F3719" s="243" t="n"/>
      <c r="G3719" s="243" t="n"/>
      <c r="H3719" s="362" t="n"/>
      <c r="I3719" s="243" t="n"/>
      <c r="J3719" s="243" t="n"/>
      <c r="K3719" s="244" t="n"/>
      <c r="L3719" s="78" t="n"/>
    </row>
    <row r="3720" ht="22" customHeight="1" s="452">
      <c r="A3720" s="359" t="n"/>
      <c r="B3720" s="243" t="n"/>
      <c r="C3720" s="243" t="n"/>
      <c r="D3720" s="243" t="n"/>
      <c r="E3720" s="243" t="n"/>
      <c r="F3720" s="243" t="n"/>
      <c r="G3720" s="243" t="n"/>
      <c r="H3720" s="362" t="n"/>
      <c r="I3720" s="243" t="n"/>
      <c r="J3720" s="243" t="n"/>
      <c r="K3720" s="244" t="n"/>
      <c r="L3720" s="78" t="n"/>
    </row>
    <row r="3721" ht="22" customHeight="1" s="452">
      <c r="A3721" s="359" t="n"/>
      <c r="B3721" s="243" t="n"/>
      <c r="C3721" s="243" t="n"/>
      <c r="D3721" s="243" t="n"/>
      <c r="E3721" s="243" t="n"/>
      <c r="F3721" s="243" t="n"/>
      <c r="G3721" s="243" t="n"/>
      <c r="H3721" s="362" t="n"/>
      <c r="I3721" s="243" t="n"/>
      <c r="J3721" s="243" t="n"/>
      <c r="K3721" s="244" t="n"/>
      <c r="L3721" s="78" t="n"/>
    </row>
    <row r="3722" ht="22" customHeight="1" s="452">
      <c r="A3722" s="359" t="n"/>
      <c r="B3722" s="243" t="n"/>
      <c r="C3722" s="243" t="n"/>
      <c r="D3722" s="243" t="n"/>
      <c r="E3722" s="243" t="n"/>
      <c r="F3722" s="243" t="n"/>
      <c r="G3722" s="243" t="n"/>
      <c r="H3722" s="362" t="n"/>
      <c r="I3722" s="243" t="n"/>
      <c r="J3722" s="243" t="n"/>
      <c r="K3722" s="244" t="n"/>
      <c r="L3722" s="78" t="n"/>
    </row>
    <row r="3723" ht="22" customHeight="1" s="452">
      <c r="A3723" s="359" t="n"/>
      <c r="B3723" s="243" t="n"/>
      <c r="C3723" s="243" t="n"/>
      <c r="D3723" s="243" t="n"/>
      <c r="E3723" s="243" t="n"/>
      <c r="F3723" s="243" t="n"/>
      <c r="G3723" s="243" t="n"/>
      <c r="H3723" s="362" t="n"/>
      <c r="I3723" s="243" t="n"/>
      <c r="J3723" s="243" t="n"/>
      <c r="K3723" s="244" t="n"/>
      <c r="L3723" s="78" t="n"/>
    </row>
    <row r="3724" ht="22" customHeight="1" s="452">
      <c r="A3724" s="359" t="n"/>
      <c r="B3724" s="243" t="n"/>
      <c r="C3724" s="243" t="n"/>
      <c r="D3724" s="243" t="n"/>
      <c r="E3724" s="243" t="n"/>
      <c r="F3724" s="243" t="n"/>
      <c r="G3724" s="243" t="n"/>
      <c r="H3724" s="362" t="n"/>
      <c r="I3724" s="243" t="n"/>
      <c r="J3724" s="243" t="n"/>
      <c r="K3724" s="244" t="n"/>
      <c r="L3724" s="78" t="n"/>
    </row>
    <row r="3725" ht="22" customHeight="1" s="452">
      <c r="A3725" s="359" t="n"/>
      <c r="B3725" s="243" t="n"/>
      <c r="C3725" s="243" t="n"/>
      <c r="D3725" s="243" t="n"/>
      <c r="E3725" s="243" t="n"/>
      <c r="F3725" s="243" t="n"/>
      <c r="G3725" s="243" t="n"/>
      <c r="H3725" s="362" t="n"/>
      <c r="I3725" s="243" t="n"/>
      <c r="J3725" s="243" t="n"/>
      <c r="K3725" s="244" t="n"/>
      <c r="L3725" s="78" t="n"/>
    </row>
    <row r="3726" ht="22" customHeight="1" s="452">
      <c r="A3726" s="359" t="n"/>
      <c r="B3726" s="243" t="n"/>
      <c r="C3726" s="243" t="n"/>
      <c r="D3726" s="243" t="n"/>
      <c r="E3726" s="243" t="n"/>
      <c r="F3726" s="243" t="n"/>
      <c r="G3726" s="243" t="n"/>
      <c r="H3726" s="362" t="n"/>
      <c r="I3726" s="243" t="n"/>
      <c r="J3726" s="243" t="n"/>
      <c r="K3726" s="244" t="n"/>
      <c r="L3726" s="78" t="n"/>
    </row>
    <row r="3727" ht="22" customHeight="1" s="452">
      <c r="A3727" s="359" t="n"/>
      <c r="B3727" s="243" t="n"/>
      <c r="C3727" s="243" t="n"/>
      <c r="D3727" s="243" t="n"/>
      <c r="E3727" s="243" t="n"/>
      <c r="F3727" s="243" t="n"/>
      <c r="G3727" s="243" t="n"/>
      <c r="H3727" s="362" t="n"/>
      <c r="I3727" s="243" t="n"/>
      <c r="J3727" s="243" t="n"/>
      <c r="K3727" s="244" t="n"/>
      <c r="L3727" s="78" t="n"/>
    </row>
    <row r="3728" ht="22" customHeight="1" s="452">
      <c r="A3728" s="359" t="n"/>
      <c r="B3728" s="243" t="n"/>
      <c r="C3728" s="243" t="n"/>
      <c r="D3728" s="243" t="n"/>
      <c r="E3728" s="243" t="n"/>
      <c r="F3728" s="243" t="n"/>
      <c r="G3728" s="243" t="n"/>
      <c r="H3728" s="362" t="n"/>
      <c r="I3728" s="243" t="n"/>
      <c r="J3728" s="243" t="n"/>
      <c r="K3728" s="244" t="n"/>
      <c r="L3728" s="78" t="n"/>
    </row>
    <row r="3729" ht="22" customHeight="1" s="452">
      <c r="A3729" s="359" t="n"/>
      <c r="B3729" s="243" t="n"/>
      <c r="C3729" s="243" t="n"/>
      <c r="D3729" s="243" t="n"/>
      <c r="E3729" s="243" t="n"/>
      <c r="F3729" s="243" t="n"/>
      <c r="G3729" s="243" t="n"/>
      <c r="H3729" s="362" t="n"/>
      <c r="I3729" s="243" t="n"/>
      <c r="J3729" s="243" t="n"/>
      <c r="K3729" s="244" t="n"/>
      <c r="L3729" s="78" t="n"/>
    </row>
    <row r="3730" ht="22" customHeight="1" s="452">
      <c r="A3730" s="359" t="n"/>
      <c r="B3730" s="243" t="n"/>
      <c r="C3730" s="243" t="n"/>
      <c r="D3730" s="243" t="n"/>
      <c r="E3730" s="243" t="n"/>
      <c r="F3730" s="243" t="n"/>
      <c r="G3730" s="243" t="n"/>
      <c r="H3730" s="362" t="n"/>
      <c r="I3730" s="243" t="n"/>
      <c r="J3730" s="243" t="n"/>
      <c r="K3730" s="244" t="n"/>
      <c r="L3730" s="78" t="n"/>
    </row>
    <row r="3731" ht="22" customHeight="1" s="452">
      <c r="A3731" s="359" t="n"/>
      <c r="B3731" s="243" t="n"/>
      <c r="C3731" s="243" t="n"/>
      <c r="D3731" s="243" t="n"/>
      <c r="E3731" s="243" t="n"/>
      <c r="F3731" s="243" t="n"/>
      <c r="G3731" s="243" t="n"/>
      <c r="H3731" s="362" t="n"/>
      <c r="I3731" s="243" t="n"/>
      <c r="J3731" s="243" t="n"/>
      <c r="K3731" s="244" t="n"/>
      <c r="L3731" s="78" t="n"/>
    </row>
    <row r="3732" ht="22" customHeight="1" s="452">
      <c r="A3732" s="359" t="n"/>
      <c r="B3732" s="243" t="n"/>
      <c r="C3732" s="243" t="n"/>
      <c r="D3732" s="243" t="n"/>
      <c r="E3732" s="243" t="n"/>
      <c r="F3732" s="243" t="n"/>
      <c r="G3732" s="243" t="n"/>
      <c r="H3732" s="362" t="n"/>
      <c r="I3732" s="243" t="n"/>
      <c r="J3732" s="243" t="n"/>
      <c r="K3732" s="244" t="n"/>
      <c r="L3732" s="78" t="n"/>
    </row>
    <row r="3733" ht="22" customHeight="1" s="452">
      <c r="A3733" s="359" t="n"/>
      <c r="B3733" s="243" t="n"/>
      <c r="C3733" s="243" t="n"/>
      <c r="D3733" s="243" t="n"/>
      <c r="E3733" s="243" t="n"/>
      <c r="F3733" s="243" t="n"/>
      <c r="G3733" s="243" t="n"/>
      <c r="H3733" s="362" t="n"/>
      <c r="I3733" s="243" t="n"/>
      <c r="J3733" s="243" t="n"/>
      <c r="K3733" s="244" t="n"/>
      <c r="L3733" s="78" t="n"/>
    </row>
    <row r="3734" ht="22" customHeight="1" s="452">
      <c r="A3734" s="359" t="n"/>
      <c r="B3734" s="243" t="n"/>
      <c r="C3734" s="243" t="n"/>
      <c r="D3734" s="243" t="n"/>
      <c r="E3734" s="243" t="n"/>
      <c r="F3734" s="243" t="n"/>
      <c r="G3734" s="243" t="n"/>
      <c r="H3734" s="362" t="n"/>
      <c r="I3734" s="243" t="n"/>
      <c r="J3734" s="243" t="n"/>
      <c r="K3734" s="244" t="n"/>
      <c r="L3734" s="78" t="n"/>
    </row>
    <row r="3735" ht="22" customHeight="1" s="452">
      <c r="A3735" s="359" t="n"/>
      <c r="B3735" s="243" t="n"/>
      <c r="C3735" s="243" t="n"/>
      <c r="D3735" s="243" t="n"/>
      <c r="E3735" s="243" t="n"/>
      <c r="F3735" s="243" t="n"/>
      <c r="G3735" s="243" t="n"/>
      <c r="H3735" s="362" t="n"/>
      <c r="I3735" s="243" t="n"/>
      <c r="J3735" s="243" t="n"/>
      <c r="K3735" s="244" t="n"/>
      <c r="L3735" s="78" t="n"/>
    </row>
    <row r="3736" ht="22" customHeight="1" s="452">
      <c r="A3736" s="359" t="n"/>
      <c r="B3736" s="243" t="n"/>
      <c r="C3736" s="243" t="n"/>
      <c r="D3736" s="243" t="n"/>
      <c r="E3736" s="243" t="n"/>
      <c r="F3736" s="243" t="n"/>
      <c r="G3736" s="243" t="n"/>
      <c r="H3736" s="362" t="n"/>
      <c r="I3736" s="243" t="n"/>
      <c r="J3736" s="243" t="n"/>
      <c r="K3736" s="244" t="n"/>
      <c r="L3736" s="78" t="n"/>
    </row>
    <row r="3737" ht="22" customHeight="1" s="452">
      <c r="A3737" s="359" t="n"/>
      <c r="B3737" s="243" t="n"/>
      <c r="C3737" s="243" t="n"/>
      <c r="D3737" s="243" t="n"/>
      <c r="E3737" s="243" t="n"/>
      <c r="F3737" s="243" t="n"/>
      <c r="G3737" s="243" t="n"/>
      <c r="H3737" s="362" t="n"/>
      <c r="I3737" s="243" t="n"/>
      <c r="J3737" s="243" t="n"/>
      <c r="K3737" s="244" t="n"/>
      <c r="L3737" s="78" t="n"/>
    </row>
    <row r="3738" ht="22" customHeight="1" s="452">
      <c r="A3738" s="359" t="n"/>
      <c r="B3738" s="243" t="n"/>
      <c r="C3738" s="243" t="n"/>
      <c r="D3738" s="243" t="n"/>
      <c r="E3738" s="243" t="n"/>
      <c r="F3738" s="243" t="n"/>
      <c r="G3738" s="243" t="n"/>
      <c r="H3738" s="362" t="n"/>
      <c r="I3738" s="243" t="n"/>
      <c r="J3738" s="243" t="n"/>
      <c r="K3738" s="244" t="n"/>
      <c r="L3738" s="78" t="n"/>
    </row>
    <row r="3739" ht="22" customHeight="1" s="452">
      <c r="A3739" s="359" t="n"/>
      <c r="B3739" s="243" t="n"/>
      <c r="C3739" s="243" t="n"/>
      <c r="D3739" s="243" t="n"/>
      <c r="E3739" s="243" t="n"/>
      <c r="F3739" s="243" t="n"/>
      <c r="G3739" s="243" t="n"/>
      <c r="H3739" s="362" t="n"/>
      <c r="I3739" s="243" t="n"/>
      <c r="J3739" s="243" t="n"/>
      <c r="K3739" s="244" t="n"/>
      <c r="L3739" s="78" t="n"/>
    </row>
    <row r="3740" ht="22" customHeight="1" s="452">
      <c r="A3740" s="359" t="n"/>
      <c r="B3740" s="243" t="n"/>
      <c r="C3740" s="243" t="n"/>
      <c r="D3740" s="243" t="n"/>
      <c r="E3740" s="243" t="n"/>
      <c r="F3740" s="243" t="n"/>
      <c r="G3740" s="243" t="n"/>
      <c r="H3740" s="362" t="n"/>
      <c r="I3740" s="243" t="n"/>
      <c r="J3740" s="243" t="n"/>
      <c r="K3740" s="244" t="n"/>
      <c r="L3740" s="78" t="n"/>
    </row>
    <row r="3741" ht="22" customHeight="1" s="452">
      <c r="A3741" s="359" t="n"/>
      <c r="B3741" s="243" t="n"/>
      <c r="C3741" s="243" t="n"/>
      <c r="D3741" s="243" t="n"/>
      <c r="E3741" s="243" t="n"/>
      <c r="F3741" s="243" t="n"/>
      <c r="G3741" s="243" t="n"/>
      <c r="H3741" s="362" t="n"/>
      <c r="I3741" s="243" t="n"/>
      <c r="J3741" s="243" t="n"/>
      <c r="K3741" s="244" t="n"/>
      <c r="L3741" s="78" t="n"/>
    </row>
    <row r="3742" ht="22" customHeight="1" s="452">
      <c r="A3742" s="359" t="n"/>
      <c r="B3742" s="243" t="n"/>
      <c r="C3742" s="243" t="n"/>
      <c r="D3742" s="243" t="n"/>
      <c r="E3742" s="243" t="n"/>
      <c r="F3742" s="243" t="n"/>
      <c r="G3742" s="243" t="n"/>
      <c r="H3742" s="362" t="n"/>
      <c r="I3742" s="243" t="n"/>
      <c r="J3742" s="243" t="n"/>
      <c r="K3742" s="244" t="n"/>
      <c r="L3742" s="78" t="n"/>
    </row>
    <row r="3743" ht="22" customHeight="1" s="452">
      <c r="A3743" s="359" t="n"/>
      <c r="B3743" s="243" t="n"/>
      <c r="C3743" s="243" t="n"/>
      <c r="D3743" s="243" t="n"/>
      <c r="E3743" s="243" t="n"/>
      <c r="F3743" s="243" t="n"/>
      <c r="G3743" s="243" t="n"/>
      <c r="H3743" s="362" t="n"/>
      <c r="I3743" s="243" t="n"/>
      <c r="J3743" s="243" t="n"/>
      <c r="K3743" s="244" t="n"/>
      <c r="L3743" s="78" t="n"/>
    </row>
    <row r="3744" ht="22" customHeight="1" s="452">
      <c r="A3744" s="359" t="n"/>
      <c r="B3744" s="243" t="n"/>
      <c r="C3744" s="243" t="n"/>
      <c r="D3744" s="243" t="n"/>
      <c r="E3744" s="243" t="n"/>
      <c r="F3744" s="243" t="n"/>
      <c r="G3744" s="243" t="n"/>
      <c r="H3744" s="362" t="n"/>
      <c r="I3744" s="243" t="n"/>
      <c r="J3744" s="243" t="n"/>
      <c r="K3744" s="244" t="n"/>
      <c r="L3744" s="78" t="n"/>
    </row>
    <row r="3745" ht="22" customHeight="1" s="452">
      <c r="A3745" s="359" t="n"/>
      <c r="B3745" s="243" t="n"/>
      <c r="C3745" s="243" t="n"/>
      <c r="D3745" s="243" t="n"/>
      <c r="E3745" s="243" t="n"/>
      <c r="F3745" s="243" t="n"/>
      <c r="G3745" s="243" t="n"/>
      <c r="H3745" s="362" t="n"/>
      <c r="I3745" s="243" t="n"/>
      <c r="J3745" s="243" t="n"/>
      <c r="K3745" s="244" t="n"/>
      <c r="L3745" s="78" t="n"/>
    </row>
    <row r="3746" ht="22" customHeight="1" s="452">
      <c r="A3746" s="359" t="n"/>
      <c r="B3746" s="243" t="n"/>
      <c r="C3746" s="243" t="n"/>
      <c r="D3746" s="243" t="n"/>
      <c r="E3746" s="243" t="n"/>
      <c r="F3746" s="243" t="n"/>
      <c r="G3746" s="243" t="n"/>
      <c r="H3746" s="362" t="n"/>
      <c r="I3746" s="243" t="n"/>
      <c r="J3746" s="243" t="n"/>
      <c r="K3746" s="244" t="n"/>
      <c r="L3746" s="78" t="n"/>
    </row>
    <row r="3747" ht="22" customHeight="1" s="452">
      <c r="A3747" s="359" t="n"/>
      <c r="B3747" s="243" t="n"/>
      <c r="C3747" s="243" t="n"/>
      <c r="D3747" s="243" t="n"/>
      <c r="E3747" s="243" t="n"/>
      <c r="F3747" s="243" t="n"/>
      <c r="G3747" s="243" t="n"/>
      <c r="H3747" s="362" t="n"/>
      <c r="I3747" s="243" t="n"/>
      <c r="J3747" s="243" t="n"/>
      <c r="K3747" s="244" t="n"/>
      <c r="L3747" s="78" t="n"/>
    </row>
    <row r="3748" ht="22" customHeight="1" s="452">
      <c r="A3748" s="359" t="n"/>
      <c r="B3748" s="243" t="n"/>
      <c r="C3748" s="243" t="n"/>
      <c r="D3748" s="243" t="n"/>
      <c r="E3748" s="243" t="n"/>
      <c r="F3748" s="243" t="n"/>
      <c r="G3748" s="243" t="n"/>
      <c r="H3748" s="362" t="n"/>
      <c r="I3748" s="243" t="n"/>
      <c r="J3748" s="243" t="n"/>
      <c r="K3748" s="244" t="n"/>
      <c r="L3748" s="78" t="n"/>
    </row>
    <row r="3749" ht="22" customHeight="1" s="452">
      <c r="A3749" s="359" t="n"/>
      <c r="B3749" s="243" t="n"/>
      <c r="C3749" s="243" t="n"/>
      <c r="D3749" s="243" t="n"/>
      <c r="E3749" s="243" t="n"/>
      <c r="F3749" s="243" t="n"/>
      <c r="G3749" s="243" t="n"/>
      <c r="H3749" s="362" t="n"/>
      <c r="I3749" s="243" t="n"/>
      <c r="J3749" s="243" t="n"/>
      <c r="K3749" s="244" t="n"/>
      <c r="L3749" s="78" t="n"/>
    </row>
    <row r="3750" ht="22" customHeight="1" s="452">
      <c r="A3750" s="359" t="n"/>
      <c r="B3750" s="243" t="n"/>
      <c r="C3750" s="243" t="n"/>
      <c r="D3750" s="243" t="n"/>
      <c r="E3750" s="243" t="n"/>
      <c r="F3750" s="243" t="n"/>
      <c r="G3750" s="243" t="n"/>
      <c r="H3750" s="362" t="n"/>
      <c r="I3750" s="243" t="n"/>
      <c r="J3750" s="243" t="n"/>
      <c r="K3750" s="244" t="n"/>
      <c r="L3750" s="78" t="n"/>
    </row>
    <row r="3751" ht="22" customHeight="1" s="452">
      <c r="A3751" s="359" t="n"/>
      <c r="B3751" s="243" t="n"/>
      <c r="C3751" s="243" t="n"/>
      <c r="D3751" s="243" t="n"/>
      <c r="E3751" s="243" t="n"/>
      <c r="F3751" s="243" t="n"/>
      <c r="G3751" s="243" t="n"/>
      <c r="H3751" s="362" t="n"/>
      <c r="I3751" s="243" t="n"/>
      <c r="J3751" s="243" t="n"/>
      <c r="K3751" s="244" t="n"/>
      <c r="L3751" s="78" t="n"/>
    </row>
    <row r="3752" ht="22" customHeight="1" s="452">
      <c r="A3752" s="359" t="n"/>
      <c r="B3752" s="243" t="n"/>
      <c r="C3752" s="243" t="n"/>
      <c r="D3752" s="243" t="n"/>
      <c r="E3752" s="243" t="n"/>
      <c r="F3752" s="243" t="n"/>
      <c r="G3752" s="243" t="n"/>
      <c r="H3752" s="362" t="n"/>
      <c r="I3752" s="243" t="n"/>
      <c r="J3752" s="243" t="n"/>
      <c r="K3752" s="244" t="n"/>
      <c r="L3752" s="78" t="n"/>
    </row>
    <row r="3753" ht="22" customHeight="1" s="452">
      <c r="A3753" s="359" t="n"/>
      <c r="B3753" s="243" t="n"/>
      <c r="C3753" s="243" t="n"/>
      <c r="D3753" s="243" t="n"/>
      <c r="E3753" s="243" t="n"/>
      <c r="F3753" s="243" t="n"/>
      <c r="G3753" s="243" t="n"/>
      <c r="H3753" s="362" t="n"/>
      <c r="I3753" s="243" t="n"/>
      <c r="J3753" s="243" t="n"/>
      <c r="K3753" s="244" t="n"/>
      <c r="L3753" s="78" t="n"/>
    </row>
    <row r="3754" ht="22" customHeight="1" s="452">
      <c r="A3754" s="359" t="n"/>
      <c r="B3754" s="243" t="n"/>
      <c r="C3754" s="243" t="n"/>
      <c r="D3754" s="243" t="n"/>
      <c r="E3754" s="243" t="n"/>
      <c r="F3754" s="243" t="n"/>
      <c r="G3754" s="243" t="n"/>
      <c r="H3754" s="362" t="n"/>
      <c r="I3754" s="243" t="n"/>
      <c r="J3754" s="243" t="n"/>
      <c r="K3754" s="244" t="n"/>
      <c r="L3754" s="78" t="n"/>
    </row>
    <row r="3755" ht="22" customHeight="1" s="452">
      <c r="A3755" s="359" t="n"/>
      <c r="B3755" s="243" t="n"/>
      <c r="C3755" s="243" t="n"/>
      <c r="D3755" s="243" t="n"/>
      <c r="E3755" s="243" t="n"/>
      <c r="F3755" s="243" t="n"/>
      <c r="G3755" s="243" t="n"/>
      <c r="H3755" s="362" t="n"/>
      <c r="I3755" s="243" t="n"/>
      <c r="J3755" s="243" t="n"/>
      <c r="K3755" s="244" t="n"/>
      <c r="L3755" s="78" t="n"/>
    </row>
    <row r="3756" ht="22" customHeight="1" s="452">
      <c r="A3756" s="359" t="n"/>
      <c r="B3756" s="243" t="n"/>
      <c r="C3756" s="243" t="n"/>
      <c r="D3756" s="243" t="n"/>
      <c r="E3756" s="243" t="n"/>
      <c r="F3756" s="243" t="n"/>
      <c r="G3756" s="243" t="n"/>
      <c r="H3756" s="362" t="n"/>
      <c r="I3756" s="243" t="n"/>
      <c r="J3756" s="243" t="n"/>
      <c r="K3756" s="244" t="n"/>
      <c r="L3756" s="78" t="n"/>
    </row>
    <row r="3757" ht="22" customHeight="1" s="452">
      <c r="A3757" s="359" t="n"/>
      <c r="B3757" s="243" t="n"/>
      <c r="C3757" s="243" t="n"/>
      <c r="D3757" s="243" t="n"/>
      <c r="E3757" s="243" t="n"/>
      <c r="F3757" s="243" t="n"/>
      <c r="G3757" s="243" t="n"/>
      <c r="H3757" s="362" t="n"/>
      <c r="I3757" s="243" t="n"/>
      <c r="J3757" s="243" t="n"/>
      <c r="K3757" s="244" t="n"/>
      <c r="L3757" s="78" t="n"/>
    </row>
    <row r="3758" ht="22" customHeight="1" s="452">
      <c r="A3758" s="359" t="n"/>
      <c r="B3758" s="243" t="n"/>
      <c r="C3758" s="243" t="n"/>
      <c r="D3758" s="243" t="n"/>
      <c r="E3758" s="243" t="n"/>
      <c r="F3758" s="243" t="n"/>
      <c r="G3758" s="243" t="n"/>
      <c r="H3758" s="362" t="n"/>
      <c r="I3758" s="243" t="n"/>
      <c r="J3758" s="243" t="n"/>
      <c r="K3758" s="244" t="n"/>
      <c r="L3758" s="78" t="n"/>
    </row>
    <row r="3759" ht="22" customHeight="1" s="452">
      <c r="A3759" s="359" t="n"/>
      <c r="B3759" s="243" t="n"/>
      <c r="C3759" s="243" t="n"/>
      <c r="D3759" s="243" t="n"/>
      <c r="E3759" s="243" t="n"/>
      <c r="F3759" s="243" t="n"/>
      <c r="G3759" s="243" t="n"/>
      <c r="H3759" s="362" t="n"/>
      <c r="I3759" s="243" t="n"/>
      <c r="J3759" s="243" t="n"/>
      <c r="K3759" s="244" t="n"/>
      <c r="L3759" s="78" t="n"/>
    </row>
    <row r="3760" ht="22" customHeight="1" s="452">
      <c r="A3760" s="359" t="n"/>
      <c r="B3760" s="243" t="n"/>
      <c r="C3760" s="243" t="n"/>
      <c r="D3760" s="243" t="n"/>
      <c r="E3760" s="243" t="n"/>
      <c r="F3760" s="243" t="n"/>
      <c r="G3760" s="243" t="n"/>
      <c r="H3760" s="362" t="n"/>
      <c r="I3760" s="243" t="n"/>
      <c r="J3760" s="243" t="n"/>
      <c r="K3760" s="244" t="n"/>
      <c r="L3760" s="78" t="n"/>
    </row>
    <row r="3761" ht="22" customHeight="1" s="452">
      <c r="A3761" s="359" t="n"/>
      <c r="B3761" s="243" t="n"/>
      <c r="C3761" s="243" t="n"/>
      <c r="D3761" s="243" t="n"/>
      <c r="E3761" s="243" t="n"/>
      <c r="F3761" s="243" t="n"/>
      <c r="G3761" s="243" t="n"/>
      <c r="H3761" s="362" t="n"/>
      <c r="I3761" s="243" t="n"/>
      <c r="J3761" s="243" t="n"/>
      <c r="K3761" s="244" t="n"/>
      <c r="L3761" s="78" t="n"/>
    </row>
    <row r="3762" ht="22" customHeight="1" s="452">
      <c r="A3762" s="359" t="n"/>
      <c r="B3762" s="243" t="n"/>
      <c r="C3762" s="243" t="n"/>
      <c r="D3762" s="243" t="n"/>
      <c r="E3762" s="243" t="n"/>
      <c r="F3762" s="243" t="n"/>
      <c r="G3762" s="243" t="n"/>
      <c r="H3762" s="362" t="n"/>
      <c r="I3762" s="243" t="n"/>
      <c r="J3762" s="243" t="n"/>
      <c r="K3762" s="244" t="n"/>
      <c r="L3762" s="78" t="n"/>
    </row>
    <row r="3763" ht="22" customHeight="1" s="452">
      <c r="A3763" s="359" t="n"/>
      <c r="B3763" s="243" t="n"/>
      <c r="C3763" s="243" t="n"/>
      <c r="D3763" s="243" t="n"/>
      <c r="E3763" s="243" t="n"/>
      <c r="F3763" s="243" t="n"/>
      <c r="G3763" s="243" t="n"/>
      <c r="H3763" s="362" t="n"/>
      <c r="I3763" s="243" t="n"/>
      <c r="J3763" s="243" t="n"/>
      <c r="K3763" s="244" t="n"/>
      <c r="L3763" s="78" t="n"/>
    </row>
    <row r="3764" ht="22" customHeight="1" s="452">
      <c r="A3764" s="359" t="n"/>
      <c r="B3764" s="243" t="n"/>
      <c r="C3764" s="243" t="n"/>
      <c r="D3764" s="243" t="n"/>
      <c r="E3764" s="243" t="n"/>
      <c r="F3764" s="243" t="n"/>
      <c r="G3764" s="243" t="n"/>
      <c r="H3764" s="362" t="n"/>
      <c r="I3764" s="243" t="n"/>
      <c r="J3764" s="243" t="n"/>
      <c r="K3764" s="244" t="n"/>
      <c r="L3764" s="78" t="n"/>
    </row>
    <row r="3765" ht="22" customHeight="1" s="452">
      <c r="A3765" s="359" t="n"/>
      <c r="B3765" s="243" t="n"/>
      <c r="C3765" s="243" t="n"/>
      <c r="D3765" s="243" t="n"/>
      <c r="E3765" s="243" t="n"/>
      <c r="F3765" s="243" t="n"/>
      <c r="G3765" s="243" t="n"/>
      <c r="H3765" s="362" t="n"/>
      <c r="I3765" s="243" t="n"/>
      <c r="J3765" s="243" t="n"/>
      <c r="K3765" s="244" t="n"/>
      <c r="L3765" s="78" t="n"/>
    </row>
    <row r="3766" ht="22" customHeight="1" s="452">
      <c r="A3766" s="359" t="n"/>
      <c r="B3766" s="243" t="n"/>
      <c r="C3766" s="243" t="n"/>
      <c r="D3766" s="243" t="n"/>
      <c r="E3766" s="243" t="n"/>
      <c r="F3766" s="243" t="n"/>
      <c r="G3766" s="243" t="n"/>
      <c r="H3766" s="362" t="n"/>
      <c r="I3766" s="243" t="n"/>
      <c r="J3766" s="243" t="n"/>
      <c r="K3766" s="244" t="n"/>
      <c r="L3766" s="78" t="n"/>
    </row>
    <row r="3767" ht="22" customHeight="1" s="452">
      <c r="A3767" s="359" t="n"/>
      <c r="B3767" s="243" t="n"/>
      <c r="C3767" s="243" t="n"/>
      <c r="D3767" s="243" t="n"/>
      <c r="E3767" s="243" t="n"/>
      <c r="F3767" s="243" t="n"/>
      <c r="G3767" s="243" t="n"/>
      <c r="H3767" s="362" t="n"/>
      <c r="I3767" s="243" t="n"/>
      <c r="J3767" s="243" t="n"/>
      <c r="K3767" s="244" t="n"/>
      <c r="L3767" s="78" t="n"/>
    </row>
    <row r="3768" ht="22" customHeight="1" s="452">
      <c r="A3768" s="359" t="n"/>
      <c r="B3768" s="243" t="n"/>
      <c r="C3768" s="243" t="n"/>
      <c r="D3768" s="243" t="n"/>
      <c r="E3768" s="243" t="n"/>
      <c r="F3768" s="243" t="n"/>
      <c r="G3768" s="243" t="n"/>
      <c r="H3768" s="362" t="n"/>
      <c r="I3768" s="243" t="n"/>
      <c r="J3768" s="243" t="n"/>
      <c r="K3768" s="244" t="n"/>
      <c r="L3768" s="78" t="n"/>
    </row>
    <row r="3769" ht="22" customHeight="1" s="452">
      <c r="A3769" s="359" t="n"/>
      <c r="B3769" s="243" t="n"/>
      <c r="C3769" s="243" t="n"/>
      <c r="D3769" s="243" t="n"/>
      <c r="E3769" s="243" t="n"/>
      <c r="F3769" s="243" t="n"/>
      <c r="G3769" s="243" t="n"/>
      <c r="H3769" s="362" t="n"/>
      <c r="I3769" s="243" t="n"/>
      <c r="J3769" s="243" t="n"/>
      <c r="K3769" s="244" t="n"/>
      <c r="L3769" s="78" t="n"/>
    </row>
    <row r="3770" ht="22" customHeight="1" s="452">
      <c r="A3770" s="359" t="n"/>
      <c r="B3770" s="243" t="n"/>
      <c r="C3770" s="243" t="n"/>
      <c r="D3770" s="243" t="n"/>
      <c r="E3770" s="243" t="n"/>
      <c r="F3770" s="243" t="n"/>
      <c r="G3770" s="243" t="n"/>
      <c r="H3770" s="362" t="n"/>
      <c r="I3770" s="243" t="n"/>
      <c r="J3770" s="243" t="n"/>
      <c r="K3770" s="244" t="n"/>
      <c r="L3770" s="78" t="n"/>
    </row>
    <row r="3771" ht="22" customHeight="1" s="452">
      <c r="A3771" s="359" t="n"/>
      <c r="B3771" s="243" t="n"/>
      <c r="C3771" s="243" t="n"/>
      <c r="D3771" s="243" t="n"/>
      <c r="E3771" s="243" t="n"/>
      <c r="F3771" s="243" t="n"/>
      <c r="G3771" s="243" t="n"/>
      <c r="H3771" s="362" t="n"/>
      <c r="I3771" s="243" t="n"/>
      <c r="J3771" s="243" t="n"/>
      <c r="K3771" s="244" t="n"/>
      <c r="L3771" s="78" t="n"/>
    </row>
    <row r="3772" ht="22" customHeight="1" s="452">
      <c r="A3772" s="359" t="n"/>
      <c r="B3772" s="243" t="n"/>
      <c r="C3772" s="243" t="n"/>
      <c r="D3772" s="243" t="n"/>
      <c r="E3772" s="243" t="n"/>
      <c r="F3772" s="243" t="n"/>
      <c r="G3772" s="243" t="n"/>
      <c r="H3772" s="362" t="n"/>
      <c r="I3772" s="243" t="n"/>
      <c r="J3772" s="243" t="n"/>
      <c r="K3772" s="244" t="n"/>
      <c r="L3772" s="78" t="n"/>
    </row>
    <row r="3773" ht="22" customHeight="1" s="452">
      <c r="A3773" s="359" t="n"/>
      <c r="B3773" s="243" t="n"/>
      <c r="C3773" s="243" t="n"/>
      <c r="D3773" s="243" t="n"/>
      <c r="E3773" s="243" t="n"/>
      <c r="F3773" s="243" t="n"/>
      <c r="G3773" s="243" t="n"/>
      <c r="H3773" s="362" t="n"/>
      <c r="I3773" s="243" t="n"/>
      <c r="J3773" s="243" t="n"/>
      <c r="K3773" s="244" t="n"/>
      <c r="L3773" s="78" t="n"/>
    </row>
    <row r="3774" ht="22" customHeight="1" s="452">
      <c r="A3774" s="359" t="n"/>
      <c r="B3774" s="243" t="n"/>
      <c r="C3774" s="243" t="n"/>
      <c r="D3774" s="243" t="n"/>
      <c r="E3774" s="243" t="n"/>
      <c r="F3774" s="243" t="n"/>
      <c r="G3774" s="243" t="n"/>
      <c r="H3774" s="362" t="n"/>
      <c r="I3774" s="243" t="n"/>
      <c r="J3774" s="243" t="n"/>
      <c r="K3774" s="244" t="n"/>
      <c r="L3774" s="78" t="n"/>
    </row>
    <row r="3775" ht="22" customHeight="1" s="452">
      <c r="A3775" s="359" t="n"/>
      <c r="B3775" s="243" t="n"/>
      <c r="C3775" s="243" t="n"/>
      <c r="D3775" s="243" t="n"/>
      <c r="E3775" s="243" t="n"/>
      <c r="F3775" s="243" t="n"/>
      <c r="G3775" s="243" t="n"/>
      <c r="H3775" s="362" t="n"/>
      <c r="I3775" s="243" t="n"/>
      <c r="J3775" s="243" t="n"/>
      <c r="K3775" s="244" t="n"/>
      <c r="L3775" s="78" t="n"/>
    </row>
    <row r="3776" ht="22" customHeight="1" s="452">
      <c r="A3776" s="359" t="n"/>
      <c r="B3776" s="243" t="n"/>
      <c r="C3776" s="243" t="n"/>
      <c r="D3776" s="243" t="n"/>
      <c r="E3776" s="243" t="n"/>
      <c r="F3776" s="243" t="n"/>
      <c r="G3776" s="243" t="n"/>
      <c r="H3776" s="362" t="n"/>
      <c r="I3776" s="243" t="n"/>
      <c r="J3776" s="243" t="n"/>
      <c r="K3776" s="244" t="n"/>
      <c r="L3776" s="78" t="n"/>
    </row>
    <row r="3777" ht="22" customHeight="1" s="452">
      <c r="A3777" s="359" t="n"/>
      <c r="B3777" s="243" t="n"/>
      <c r="C3777" s="243" t="n"/>
      <c r="D3777" s="243" t="n"/>
      <c r="E3777" s="243" t="n"/>
      <c r="F3777" s="243" t="n"/>
      <c r="G3777" s="243" t="n"/>
      <c r="H3777" s="362" t="n"/>
      <c r="I3777" s="243" t="n"/>
      <c r="J3777" s="243" t="n"/>
      <c r="K3777" s="244" t="n"/>
      <c r="L3777" s="78" t="n"/>
    </row>
    <row r="3778" ht="22" customHeight="1" s="452">
      <c r="A3778" s="359" t="n"/>
      <c r="B3778" s="243" t="n"/>
      <c r="C3778" s="243" t="n"/>
      <c r="D3778" s="243" t="n"/>
      <c r="E3778" s="243" t="n"/>
      <c r="F3778" s="243" t="n"/>
      <c r="G3778" s="243" t="n"/>
      <c r="H3778" s="362" t="n"/>
      <c r="I3778" s="243" t="n"/>
      <c r="J3778" s="243" t="n"/>
      <c r="K3778" s="244" t="n"/>
      <c r="L3778" s="78" t="n"/>
    </row>
    <row r="3779" ht="22" customHeight="1" s="452">
      <c r="A3779" s="359" t="n"/>
      <c r="B3779" s="243" t="n"/>
      <c r="C3779" s="243" t="n"/>
      <c r="D3779" s="243" t="n"/>
      <c r="E3779" s="243" t="n"/>
      <c r="F3779" s="243" t="n"/>
      <c r="G3779" s="243" t="n"/>
      <c r="H3779" s="362" t="n"/>
      <c r="I3779" s="243" t="n"/>
      <c r="J3779" s="243" t="n"/>
      <c r="K3779" s="244" t="n"/>
      <c r="L3779" s="78" t="n"/>
    </row>
    <row r="3780" ht="22" customHeight="1" s="452">
      <c r="A3780" s="359" t="n"/>
      <c r="B3780" s="243" t="n"/>
      <c r="C3780" s="243" t="n"/>
      <c r="D3780" s="243" t="n"/>
      <c r="E3780" s="243" t="n"/>
      <c r="F3780" s="243" t="n"/>
      <c r="G3780" s="243" t="n"/>
      <c r="H3780" s="362" t="n"/>
      <c r="I3780" s="243" t="n"/>
      <c r="J3780" s="243" t="n"/>
      <c r="K3780" s="244" t="n"/>
      <c r="L3780" s="78" t="n"/>
    </row>
    <row r="3781" ht="22" customHeight="1" s="452">
      <c r="A3781" s="359" t="n"/>
      <c r="B3781" s="243" t="n"/>
      <c r="C3781" s="243" t="n"/>
      <c r="D3781" s="243" t="n"/>
      <c r="E3781" s="243" t="n"/>
      <c r="F3781" s="243" t="n"/>
      <c r="G3781" s="243" t="n"/>
      <c r="H3781" s="362" t="n"/>
      <c r="I3781" s="243" t="n"/>
      <c r="J3781" s="243" t="n"/>
      <c r="K3781" s="244" t="n"/>
      <c r="L3781" s="78" t="n"/>
    </row>
    <row r="3782" ht="22" customHeight="1" s="452">
      <c r="A3782" s="359" t="n"/>
      <c r="B3782" s="243" t="n"/>
      <c r="C3782" s="243" t="n"/>
      <c r="D3782" s="243" t="n"/>
      <c r="E3782" s="243" t="n"/>
      <c r="F3782" s="243" t="n"/>
      <c r="G3782" s="243" t="n"/>
      <c r="H3782" s="362" t="n"/>
      <c r="I3782" s="243" t="n"/>
      <c r="J3782" s="243" t="n"/>
      <c r="K3782" s="244" t="n"/>
      <c r="L3782" s="78" t="n"/>
    </row>
    <row r="3783" ht="22" customHeight="1" s="452">
      <c r="A3783" s="359" t="n"/>
      <c r="B3783" s="243" t="n"/>
      <c r="C3783" s="243" t="n"/>
      <c r="D3783" s="243" t="n"/>
      <c r="E3783" s="243" t="n"/>
      <c r="F3783" s="243" t="n"/>
      <c r="G3783" s="243" t="n"/>
      <c r="H3783" s="362" t="n"/>
      <c r="I3783" s="243" t="n"/>
      <c r="J3783" s="243" t="n"/>
      <c r="K3783" s="244" t="n"/>
      <c r="L3783" s="78" t="n"/>
    </row>
    <row r="3784" ht="22" customHeight="1" s="452">
      <c r="A3784" s="359" t="n"/>
      <c r="B3784" s="243" t="n"/>
      <c r="C3784" s="243" t="n"/>
      <c r="D3784" s="243" t="n"/>
      <c r="E3784" s="243" t="n"/>
      <c r="F3784" s="243" t="n"/>
      <c r="G3784" s="243" t="n"/>
      <c r="H3784" s="362" t="n"/>
      <c r="I3784" s="243" t="n"/>
      <c r="J3784" s="243" t="n"/>
      <c r="K3784" s="244" t="n"/>
      <c r="L3784" s="78" t="n"/>
    </row>
    <row r="3785" ht="22" customHeight="1" s="452">
      <c r="A3785" s="359" t="n"/>
      <c r="B3785" s="243" t="n"/>
      <c r="C3785" s="243" t="n"/>
      <c r="D3785" s="243" t="n"/>
      <c r="E3785" s="243" t="n"/>
      <c r="F3785" s="243" t="n"/>
      <c r="G3785" s="243" t="n"/>
      <c r="H3785" s="362" t="n"/>
      <c r="I3785" s="243" t="n"/>
      <c r="J3785" s="243" t="n"/>
      <c r="K3785" s="244" t="n"/>
      <c r="L3785" s="78" t="n"/>
    </row>
    <row r="3786" ht="22" customHeight="1" s="452">
      <c r="A3786" s="359" t="n"/>
      <c r="B3786" s="243" t="n"/>
      <c r="C3786" s="243" t="n"/>
      <c r="D3786" s="243" t="n"/>
      <c r="E3786" s="243" t="n"/>
      <c r="F3786" s="243" t="n"/>
      <c r="G3786" s="243" t="n"/>
      <c r="H3786" s="362" t="n"/>
      <c r="I3786" s="243" t="n"/>
      <c r="J3786" s="243" t="n"/>
      <c r="K3786" s="244" t="n"/>
      <c r="L3786" s="78" t="n"/>
    </row>
    <row r="3787" ht="22" customHeight="1" s="452">
      <c r="A3787" s="359" t="n"/>
      <c r="B3787" s="243" t="n"/>
      <c r="C3787" s="243" t="n"/>
      <c r="D3787" s="243" t="n"/>
      <c r="E3787" s="243" t="n"/>
      <c r="F3787" s="243" t="n"/>
      <c r="G3787" s="243" t="n"/>
      <c r="H3787" s="362" t="n"/>
      <c r="I3787" s="243" t="n"/>
      <c r="J3787" s="243" t="n"/>
      <c r="K3787" s="244" t="n"/>
      <c r="L3787" s="78" t="n"/>
    </row>
    <row r="3788" ht="22" customHeight="1" s="452">
      <c r="A3788" s="359" t="n"/>
      <c r="B3788" s="243" t="n"/>
      <c r="C3788" s="243" t="n"/>
      <c r="D3788" s="243" t="n"/>
      <c r="E3788" s="243" t="n"/>
      <c r="F3788" s="243" t="n"/>
      <c r="G3788" s="243" t="n"/>
      <c r="H3788" s="362" t="n"/>
      <c r="I3788" s="243" t="n"/>
      <c r="J3788" s="243" t="n"/>
      <c r="K3788" s="244" t="n"/>
      <c r="L3788" s="78" t="n"/>
    </row>
    <row r="3789" ht="22" customHeight="1" s="452">
      <c r="A3789" s="359" t="n"/>
      <c r="B3789" s="243" t="n"/>
      <c r="C3789" s="243" t="n"/>
      <c r="D3789" s="243" t="n"/>
      <c r="E3789" s="243" t="n"/>
      <c r="F3789" s="243" t="n"/>
      <c r="G3789" s="243" t="n"/>
      <c r="H3789" s="362" t="n"/>
      <c r="I3789" s="243" t="n"/>
      <c r="J3789" s="243" t="n"/>
      <c r="K3789" s="244" t="n"/>
      <c r="L3789" s="78" t="n"/>
    </row>
    <row r="3790" ht="22" customHeight="1" s="452">
      <c r="A3790" s="359" t="n"/>
      <c r="B3790" s="243" t="n"/>
      <c r="C3790" s="243" t="n"/>
      <c r="D3790" s="243" t="n"/>
      <c r="E3790" s="243" t="n"/>
      <c r="F3790" s="243" t="n"/>
      <c r="G3790" s="243" t="n"/>
      <c r="H3790" s="362" t="n"/>
      <c r="I3790" s="243" t="n"/>
      <c r="J3790" s="243" t="n"/>
      <c r="K3790" s="244" t="n"/>
      <c r="L3790" s="78" t="n"/>
    </row>
    <row r="3791" ht="22" customHeight="1" s="452">
      <c r="A3791" s="359" t="n"/>
      <c r="B3791" s="243" t="n"/>
      <c r="C3791" s="243" t="n"/>
      <c r="D3791" s="243" t="n"/>
      <c r="E3791" s="243" t="n"/>
      <c r="F3791" s="243" t="n"/>
      <c r="G3791" s="243" t="n"/>
      <c r="H3791" s="362" t="n"/>
      <c r="I3791" s="243" t="n"/>
      <c r="J3791" s="243" t="n"/>
      <c r="K3791" s="244" t="n"/>
      <c r="L3791" s="78" t="n"/>
    </row>
    <row r="3792" ht="22" customHeight="1" s="452">
      <c r="A3792" s="359" t="n"/>
      <c r="B3792" s="243" t="n"/>
      <c r="C3792" s="243" t="n"/>
      <c r="D3792" s="243" t="n"/>
      <c r="E3792" s="243" t="n"/>
      <c r="F3792" s="243" t="n"/>
      <c r="G3792" s="243" t="n"/>
      <c r="H3792" s="362" t="n"/>
      <c r="I3792" s="243" t="n"/>
      <c r="J3792" s="243" t="n"/>
      <c r="K3792" s="244" t="n"/>
      <c r="L3792" s="78" t="n"/>
    </row>
    <row r="3793" ht="22" customHeight="1" s="452">
      <c r="A3793" s="359" t="n"/>
      <c r="B3793" s="243" t="n"/>
      <c r="C3793" s="243" t="n"/>
      <c r="D3793" s="243" t="n"/>
      <c r="E3793" s="243" t="n"/>
      <c r="F3793" s="243" t="n"/>
      <c r="G3793" s="243" t="n"/>
      <c r="H3793" s="362" t="n"/>
      <c r="I3793" s="243" t="n"/>
      <c r="J3793" s="243" t="n"/>
      <c r="K3793" s="244" t="n"/>
      <c r="L3793" s="78" t="n"/>
    </row>
    <row r="3794" ht="22" customHeight="1" s="452">
      <c r="A3794" s="359" t="n"/>
      <c r="B3794" s="243" t="n"/>
      <c r="C3794" s="243" t="n"/>
      <c r="D3794" s="243" t="n"/>
      <c r="E3794" s="243" t="n"/>
      <c r="F3794" s="243" t="n"/>
      <c r="G3794" s="243" t="n"/>
      <c r="H3794" s="362" t="n"/>
      <c r="I3794" s="243" t="n"/>
      <c r="J3794" s="243" t="n"/>
      <c r="K3794" s="244" t="n"/>
      <c r="L3794" s="78" t="n"/>
    </row>
    <row r="3795" ht="22" customHeight="1" s="452">
      <c r="A3795" s="359" t="n"/>
      <c r="B3795" s="243" t="n"/>
      <c r="C3795" s="243" t="n"/>
      <c r="D3795" s="243" t="n"/>
      <c r="E3795" s="243" t="n"/>
      <c r="F3795" s="243" t="n"/>
      <c r="G3795" s="243" t="n"/>
      <c r="H3795" s="362" t="n"/>
      <c r="I3795" s="243" t="n"/>
      <c r="J3795" s="243" t="n"/>
      <c r="K3795" s="244" t="n"/>
      <c r="L3795" s="78" t="n"/>
    </row>
    <row r="3796" ht="22" customHeight="1" s="452">
      <c r="A3796" s="359" t="n"/>
      <c r="B3796" s="243" t="n"/>
      <c r="C3796" s="243" t="n"/>
      <c r="D3796" s="243" t="n"/>
      <c r="E3796" s="243" t="n"/>
      <c r="F3796" s="243" t="n"/>
      <c r="G3796" s="243" t="n"/>
      <c r="H3796" s="362" t="n"/>
      <c r="I3796" s="243" t="n"/>
      <c r="J3796" s="243" t="n"/>
      <c r="K3796" s="244" t="n"/>
      <c r="L3796" s="78" t="n"/>
    </row>
    <row r="3797" ht="22" customHeight="1" s="452">
      <c r="A3797" s="359" t="n"/>
      <c r="B3797" s="243" t="n"/>
      <c r="C3797" s="243" t="n"/>
      <c r="D3797" s="243" t="n"/>
      <c r="E3797" s="243" t="n"/>
      <c r="F3797" s="243" t="n"/>
      <c r="G3797" s="243" t="n"/>
      <c r="H3797" s="362" t="n"/>
      <c r="I3797" s="243" t="n"/>
      <c r="J3797" s="243" t="n"/>
      <c r="K3797" s="244" t="n"/>
      <c r="L3797" s="78" t="n"/>
    </row>
    <row r="3798" ht="22" customHeight="1" s="452">
      <c r="A3798" s="359" t="n"/>
      <c r="B3798" s="243" t="n"/>
      <c r="C3798" s="243" t="n"/>
      <c r="D3798" s="243" t="n"/>
      <c r="E3798" s="243" t="n"/>
      <c r="F3798" s="243" t="n"/>
      <c r="G3798" s="243" t="n"/>
      <c r="H3798" s="362" t="n"/>
      <c r="I3798" s="243" t="n"/>
      <c r="J3798" s="243" t="n"/>
      <c r="K3798" s="244" t="n"/>
      <c r="L3798" s="78" t="n"/>
    </row>
    <row r="3799" ht="22" customHeight="1" s="452">
      <c r="A3799" s="359" t="n"/>
      <c r="B3799" s="243" t="n"/>
      <c r="C3799" s="243" t="n"/>
      <c r="D3799" s="243" t="n"/>
      <c r="E3799" s="243" t="n"/>
      <c r="F3799" s="243" t="n"/>
      <c r="G3799" s="243" t="n"/>
      <c r="H3799" s="362" t="n"/>
      <c r="I3799" s="243" t="n"/>
      <c r="J3799" s="243" t="n"/>
      <c r="K3799" s="244" t="n"/>
      <c r="L3799" s="78" t="n"/>
    </row>
    <row r="3800" ht="22" customHeight="1" s="452">
      <c r="A3800" s="359" t="n"/>
      <c r="B3800" s="243" t="n"/>
      <c r="C3800" s="243" t="n"/>
      <c r="D3800" s="243" t="n"/>
      <c r="E3800" s="243" t="n"/>
      <c r="F3800" s="243" t="n"/>
      <c r="G3800" s="243" t="n"/>
      <c r="H3800" s="362" t="n"/>
      <c r="I3800" s="243" t="n"/>
      <c r="J3800" s="243" t="n"/>
      <c r="K3800" s="244" t="n"/>
      <c r="L3800" s="78" t="n"/>
    </row>
    <row r="3801" ht="22" customHeight="1" s="452">
      <c r="A3801" s="359" t="n"/>
      <c r="B3801" s="243" t="n"/>
      <c r="C3801" s="243" t="n"/>
      <c r="D3801" s="243" t="n"/>
      <c r="E3801" s="243" t="n"/>
      <c r="F3801" s="243" t="n"/>
      <c r="G3801" s="243" t="n"/>
      <c r="H3801" s="362" t="n"/>
      <c r="I3801" s="243" t="n"/>
      <c r="J3801" s="243" t="n"/>
      <c r="K3801" s="244" t="n"/>
      <c r="L3801" s="78" t="n"/>
    </row>
    <row r="3802" ht="22" customHeight="1" s="452">
      <c r="A3802" s="359" t="n"/>
      <c r="B3802" s="243" t="n"/>
      <c r="C3802" s="243" t="n"/>
      <c r="D3802" s="243" t="n"/>
      <c r="E3802" s="243" t="n"/>
      <c r="F3802" s="243" t="n"/>
      <c r="G3802" s="243" t="n"/>
      <c r="H3802" s="362" t="n"/>
      <c r="I3802" s="243" t="n"/>
      <c r="J3802" s="243" t="n"/>
      <c r="K3802" s="244" t="n"/>
      <c r="L3802" s="78" t="n"/>
    </row>
    <row r="3803" ht="22" customHeight="1" s="452">
      <c r="A3803" s="359" t="n"/>
      <c r="B3803" s="243" t="n"/>
      <c r="C3803" s="243" t="n"/>
      <c r="D3803" s="243" t="n"/>
      <c r="E3803" s="243" t="n"/>
      <c r="F3803" s="243" t="n"/>
      <c r="G3803" s="243" t="n"/>
      <c r="H3803" s="362" t="n"/>
      <c r="I3803" s="243" t="n"/>
      <c r="J3803" s="243" t="n"/>
      <c r="K3803" s="244" t="n"/>
      <c r="L3803" s="78" t="n"/>
    </row>
    <row r="3804" ht="22" customHeight="1" s="452">
      <c r="A3804" s="359" t="n"/>
      <c r="B3804" s="243" t="n"/>
      <c r="C3804" s="243" t="n"/>
      <c r="D3804" s="243" t="n"/>
      <c r="E3804" s="243" t="n"/>
      <c r="F3804" s="243" t="n"/>
      <c r="G3804" s="243" t="n"/>
      <c r="H3804" s="362" t="n"/>
      <c r="I3804" s="243" t="n"/>
      <c r="J3804" s="243" t="n"/>
      <c r="K3804" s="244" t="n"/>
      <c r="L3804" s="78" t="n"/>
    </row>
    <row r="3805" ht="22" customHeight="1" s="452">
      <c r="A3805" s="359" t="n"/>
      <c r="B3805" s="243" t="n"/>
      <c r="C3805" s="243" t="n"/>
      <c r="D3805" s="243" t="n"/>
      <c r="E3805" s="243" t="n"/>
      <c r="F3805" s="243" t="n"/>
      <c r="G3805" s="243" t="n"/>
      <c r="H3805" s="362" t="n"/>
      <c r="I3805" s="243" t="n"/>
      <c r="J3805" s="243" t="n"/>
      <c r="K3805" s="244" t="n"/>
      <c r="L3805" s="78" t="n"/>
    </row>
    <row r="3806" ht="22" customHeight="1" s="452">
      <c r="A3806" s="359" t="n"/>
      <c r="B3806" s="243" t="n"/>
      <c r="C3806" s="243" t="n"/>
      <c r="D3806" s="243" t="n"/>
      <c r="E3806" s="243" t="n"/>
      <c r="F3806" s="243" t="n"/>
      <c r="G3806" s="243" t="n"/>
      <c r="H3806" s="362" t="n"/>
      <c r="I3806" s="243" t="n"/>
      <c r="J3806" s="243" t="n"/>
      <c r="K3806" s="244" t="n"/>
      <c r="L3806" s="78" t="n"/>
    </row>
    <row r="3807" ht="22" customHeight="1" s="452">
      <c r="A3807" s="359" t="n"/>
      <c r="B3807" s="243" t="n"/>
      <c r="C3807" s="243" t="n"/>
      <c r="D3807" s="243" t="n"/>
      <c r="E3807" s="243" t="n"/>
      <c r="F3807" s="243" t="n"/>
      <c r="G3807" s="243" t="n"/>
      <c r="H3807" s="362" t="n"/>
      <c r="I3807" s="243" t="n"/>
      <c r="J3807" s="243" t="n"/>
      <c r="K3807" s="244" t="n"/>
      <c r="L3807" s="78" t="n"/>
    </row>
    <row r="3808" ht="22" customHeight="1" s="452">
      <c r="A3808" s="359" t="n"/>
      <c r="B3808" s="243" t="n"/>
      <c r="C3808" s="243" t="n"/>
      <c r="D3808" s="243" t="n"/>
      <c r="E3808" s="243" t="n"/>
      <c r="F3808" s="243" t="n"/>
      <c r="G3808" s="243" t="n"/>
      <c r="H3808" s="362" t="n"/>
      <c r="I3808" s="243" t="n"/>
      <c r="J3808" s="243" t="n"/>
      <c r="K3808" s="244" t="n"/>
      <c r="L3808" s="78" t="n"/>
    </row>
    <row r="3809" ht="22" customHeight="1" s="452">
      <c r="A3809" s="359" t="n"/>
      <c r="B3809" s="243" t="n"/>
      <c r="C3809" s="243" t="n"/>
      <c r="D3809" s="243" t="n"/>
      <c r="E3809" s="243" t="n"/>
      <c r="F3809" s="243" t="n"/>
      <c r="G3809" s="243" t="n"/>
      <c r="H3809" s="362" t="n"/>
      <c r="I3809" s="243" t="n"/>
      <c r="J3809" s="243" t="n"/>
      <c r="K3809" s="244" t="n"/>
      <c r="L3809" s="78" t="n"/>
    </row>
    <row r="3810" ht="22" customHeight="1" s="452">
      <c r="A3810" s="359" t="n"/>
      <c r="B3810" s="243" t="n"/>
      <c r="C3810" s="243" t="n"/>
      <c r="D3810" s="243" t="n"/>
      <c r="E3810" s="243" t="n"/>
      <c r="F3810" s="243" t="n"/>
      <c r="G3810" s="243" t="n"/>
      <c r="H3810" s="362" t="n"/>
      <c r="I3810" s="243" t="n"/>
      <c r="J3810" s="243" t="n"/>
      <c r="K3810" s="244" t="n"/>
      <c r="L3810" s="78" t="n"/>
    </row>
    <row r="3811" ht="22" customHeight="1" s="452">
      <c r="A3811" s="359" t="n"/>
      <c r="B3811" s="243" t="n"/>
      <c r="C3811" s="243" t="n"/>
      <c r="D3811" s="243" t="n"/>
      <c r="E3811" s="243" t="n"/>
      <c r="F3811" s="243" t="n"/>
      <c r="G3811" s="243" t="n"/>
      <c r="H3811" s="362" t="n"/>
      <c r="I3811" s="243" t="n"/>
      <c r="J3811" s="243" t="n"/>
      <c r="K3811" s="244" t="n"/>
      <c r="L3811" s="78" t="n"/>
    </row>
    <row r="3812" ht="22" customHeight="1" s="452">
      <c r="A3812" s="359" t="n"/>
      <c r="B3812" s="243" t="n"/>
      <c r="C3812" s="243" t="n"/>
      <c r="D3812" s="243" t="n"/>
      <c r="E3812" s="243" t="n"/>
      <c r="F3812" s="243" t="n"/>
      <c r="G3812" s="243" t="n"/>
      <c r="H3812" s="362" t="n"/>
      <c r="I3812" s="243" t="n"/>
      <c r="J3812" s="243" t="n"/>
      <c r="K3812" s="244" t="n"/>
      <c r="L3812" s="78" t="n"/>
    </row>
    <row r="3813" ht="22" customHeight="1" s="452">
      <c r="A3813" s="359" t="n"/>
      <c r="B3813" s="243" t="n"/>
      <c r="C3813" s="243" t="n"/>
      <c r="D3813" s="243" t="n"/>
      <c r="E3813" s="243" t="n"/>
      <c r="F3813" s="243" t="n"/>
      <c r="G3813" s="243" t="n"/>
      <c r="H3813" s="362" t="n"/>
      <c r="I3813" s="243" t="n"/>
      <c r="J3813" s="243" t="n"/>
      <c r="K3813" s="244" t="n"/>
      <c r="L3813" s="78" t="n"/>
    </row>
    <row r="3814" ht="22" customHeight="1" s="452">
      <c r="A3814" s="359" t="n"/>
      <c r="B3814" s="243" t="n"/>
      <c r="C3814" s="243" t="n"/>
      <c r="D3814" s="243" t="n"/>
      <c r="E3814" s="243" t="n"/>
      <c r="F3814" s="243" t="n"/>
      <c r="G3814" s="243" t="n"/>
      <c r="H3814" s="362" t="n"/>
      <c r="I3814" s="243" t="n"/>
      <c r="J3814" s="243" t="n"/>
      <c r="K3814" s="244" t="n"/>
      <c r="L3814" s="78" t="n"/>
    </row>
    <row r="3815" ht="22" customHeight="1" s="452">
      <c r="A3815" s="359" t="n"/>
      <c r="B3815" s="243" t="n"/>
      <c r="C3815" s="243" t="n"/>
      <c r="D3815" s="243" t="n"/>
      <c r="E3815" s="243" t="n"/>
      <c r="F3815" s="243" t="n"/>
      <c r="G3815" s="243" t="n"/>
      <c r="H3815" s="362" t="n"/>
      <c r="I3815" s="243" t="n"/>
      <c r="J3815" s="243" t="n"/>
      <c r="K3815" s="244" t="n"/>
      <c r="L3815" s="78" t="n"/>
    </row>
    <row r="3816" ht="22" customHeight="1" s="452">
      <c r="A3816" s="359" t="n"/>
      <c r="B3816" s="243" t="n"/>
      <c r="C3816" s="243" t="n"/>
      <c r="D3816" s="243" t="n"/>
      <c r="E3816" s="243" t="n"/>
      <c r="F3816" s="243" t="n"/>
      <c r="G3816" s="243" t="n"/>
      <c r="H3816" s="362" t="n"/>
      <c r="I3816" s="243" t="n"/>
      <c r="J3816" s="243" t="n"/>
      <c r="K3816" s="244" t="n"/>
      <c r="L3816" s="78" t="n"/>
    </row>
    <row r="3817" ht="22" customHeight="1" s="452">
      <c r="A3817" s="359" t="n"/>
      <c r="B3817" s="243" t="n"/>
      <c r="C3817" s="243" t="n"/>
      <c r="D3817" s="243" t="n"/>
      <c r="E3817" s="243" t="n"/>
      <c r="F3817" s="243" t="n"/>
      <c r="G3817" s="243" t="n"/>
      <c r="H3817" s="362" t="n"/>
      <c r="I3817" s="243" t="n"/>
      <c r="J3817" s="243" t="n"/>
      <c r="K3817" s="244" t="n"/>
      <c r="L3817" s="78" t="n"/>
    </row>
    <row r="3818" ht="22" customHeight="1" s="452">
      <c r="A3818" s="359" t="n"/>
      <c r="B3818" s="243" t="n"/>
      <c r="C3818" s="243" t="n"/>
      <c r="D3818" s="243" t="n"/>
      <c r="E3818" s="243" t="n"/>
      <c r="F3818" s="243" t="n"/>
      <c r="G3818" s="243" t="n"/>
      <c r="H3818" s="362" t="n"/>
      <c r="I3818" s="243" t="n"/>
      <c r="J3818" s="243" t="n"/>
      <c r="K3818" s="244" t="n"/>
      <c r="L3818" s="78" t="n"/>
    </row>
    <row r="3819" ht="22" customHeight="1" s="452">
      <c r="A3819" s="359" t="n"/>
      <c r="B3819" s="243" t="n"/>
      <c r="C3819" s="243" t="n"/>
      <c r="D3819" s="243" t="n"/>
      <c r="E3819" s="243" t="n"/>
      <c r="F3819" s="243" t="n"/>
      <c r="G3819" s="243" t="n"/>
      <c r="H3819" s="362" t="n"/>
      <c r="I3819" s="243" t="n"/>
      <c r="J3819" s="243" t="n"/>
      <c r="K3819" s="244" t="n"/>
      <c r="L3819" s="78" t="n"/>
    </row>
    <row r="3820" ht="22" customHeight="1" s="452">
      <c r="A3820" s="359" t="n"/>
      <c r="B3820" s="243" t="n"/>
      <c r="C3820" s="243" t="n"/>
      <c r="D3820" s="243" t="n"/>
      <c r="E3820" s="243" t="n"/>
      <c r="F3820" s="243" t="n"/>
      <c r="G3820" s="243" t="n"/>
      <c r="H3820" s="362" t="n"/>
      <c r="I3820" s="243" t="n"/>
      <c r="J3820" s="243" t="n"/>
      <c r="K3820" s="244" t="n"/>
      <c r="L3820" s="78" t="n"/>
    </row>
    <row r="3821" ht="22" customHeight="1" s="452">
      <c r="A3821" s="359" t="n"/>
      <c r="B3821" s="243" t="n"/>
      <c r="C3821" s="243" t="n"/>
      <c r="D3821" s="243" t="n"/>
      <c r="E3821" s="243" t="n"/>
      <c r="F3821" s="243" t="n"/>
      <c r="G3821" s="243" t="n"/>
      <c r="H3821" s="362" t="n"/>
      <c r="I3821" s="243" t="n"/>
      <c r="J3821" s="243" t="n"/>
      <c r="K3821" s="244" t="n"/>
      <c r="L3821" s="78" t="n"/>
    </row>
    <row r="3822" ht="22" customHeight="1" s="452">
      <c r="A3822" s="359" t="n"/>
      <c r="B3822" s="243" t="n"/>
      <c r="C3822" s="243" t="n"/>
      <c r="D3822" s="243" t="n"/>
      <c r="E3822" s="243" t="n"/>
      <c r="F3822" s="243" t="n"/>
      <c r="G3822" s="243" t="n"/>
      <c r="H3822" s="362" t="n"/>
      <c r="I3822" s="243" t="n"/>
      <c r="J3822" s="243" t="n"/>
      <c r="K3822" s="244" t="n"/>
      <c r="L3822" s="78" t="n"/>
    </row>
    <row r="3823" ht="22" customHeight="1" s="452">
      <c r="A3823" s="359" t="n"/>
      <c r="B3823" s="243" t="n"/>
      <c r="C3823" s="243" t="n"/>
      <c r="D3823" s="243" t="n"/>
      <c r="E3823" s="243" t="n"/>
      <c r="F3823" s="243" t="n"/>
      <c r="G3823" s="243" t="n"/>
      <c r="H3823" s="362" t="n"/>
      <c r="I3823" s="243" t="n"/>
      <c r="J3823" s="243" t="n"/>
      <c r="K3823" s="244" t="n"/>
      <c r="L3823" s="78" t="n"/>
    </row>
    <row r="3824" ht="22" customHeight="1" s="452">
      <c r="A3824" s="359" t="n"/>
      <c r="B3824" s="243" t="n"/>
      <c r="C3824" s="243" t="n"/>
      <c r="D3824" s="243" t="n"/>
      <c r="E3824" s="243" t="n"/>
      <c r="F3824" s="243" t="n"/>
      <c r="G3824" s="243" t="n"/>
      <c r="H3824" s="362" t="n"/>
      <c r="I3824" s="243" t="n"/>
      <c r="J3824" s="243" t="n"/>
      <c r="K3824" s="244" t="n"/>
      <c r="L3824" s="78" t="n"/>
    </row>
    <row r="3825" ht="22" customHeight="1" s="452">
      <c r="A3825" s="359" t="n"/>
      <c r="B3825" s="243" t="n"/>
      <c r="C3825" s="243" t="n"/>
      <c r="D3825" s="243" t="n"/>
      <c r="E3825" s="243" t="n"/>
      <c r="F3825" s="243" t="n"/>
      <c r="G3825" s="243" t="n"/>
      <c r="H3825" s="362" t="n"/>
      <c r="I3825" s="243" t="n"/>
      <c r="J3825" s="243" t="n"/>
      <c r="K3825" s="244" t="n"/>
      <c r="L3825" s="78" t="n"/>
    </row>
    <row r="3826" ht="22" customHeight="1" s="452">
      <c r="A3826" s="359" t="n"/>
      <c r="B3826" s="243" t="n"/>
      <c r="C3826" s="243" t="n"/>
      <c r="D3826" s="243" t="n"/>
      <c r="E3826" s="243" t="n"/>
      <c r="F3826" s="243" t="n"/>
      <c r="G3826" s="243" t="n"/>
      <c r="H3826" s="362" t="n"/>
      <c r="I3826" s="243" t="n"/>
      <c r="J3826" s="243" t="n"/>
      <c r="K3826" s="244" t="n"/>
      <c r="L3826" s="78" t="n"/>
    </row>
    <row r="3827" ht="22" customHeight="1" s="452">
      <c r="A3827" s="359" t="n"/>
      <c r="B3827" s="243" t="n"/>
      <c r="C3827" s="243" t="n"/>
      <c r="D3827" s="243" t="n"/>
      <c r="E3827" s="243" t="n"/>
      <c r="F3827" s="243" t="n"/>
      <c r="G3827" s="243" t="n"/>
      <c r="H3827" s="362" t="n"/>
      <c r="I3827" s="243" t="n"/>
      <c r="J3827" s="243" t="n"/>
      <c r="K3827" s="244" t="n"/>
      <c r="L3827" s="78" t="n"/>
    </row>
    <row r="3828" ht="22" customHeight="1" s="452">
      <c r="A3828" s="359" t="n"/>
      <c r="B3828" s="243" t="n"/>
      <c r="C3828" s="243" t="n"/>
      <c r="D3828" s="243" t="n"/>
      <c r="E3828" s="243" t="n"/>
      <c r="F3828" s="243" t="n"/>
      <c r="G3828" s="243" t="n"/>
      <c r="H3828" s="362" t="n"/>
      <c r="I3828" s="243" t="n"/>
      <c r="J3828" s="243" t="n"/>
      <c r="K3828" s="244" t="n"/>
      <c r="L3828" s="78" t="n"/>
    </row>
    <row r="3829" ht="22" customHeight="1" s="452">
      <c r="A3829" s="359" t="n"/>
      <c r="B3829" s="243" t="n"/>
      <c r="C3829" s="243" t="n"/>
      <c r="D3829" s="243" t="n"/>
      <c r="E3829" s="243" t="n"/>
      <c r="F3829" s="243" t="n"/>
      <c r="G3829" s="243" t="n"/>
      <c r="H3829" s="362" t="n"/>
      <c r="I3829" s="243" t="n"/>
      <c r="J3829" s="243" t="n"/>
      <c r="K3829" s="244" t="n"/>
      <c r="L3829" s="78" t="n"/>
    </row>
    <row r="3830" ht="22" customHeight="1" s="452">
      <c r="A3830" s="359" t="n"/>
      <c r="B3830" s="243" t="n"/>
      <c r="C3830" s="243" t="n"/>
      <c r="D3830" s="243" t="n"/>
      <c r="E3830" s="243" t="n"/>
      <c r="F3830" s="243" t="n"/>
      <c r="G3830" s="243" t="n"/>
      <c r="H3830" s="362" t="n"/>
      <c r="I3830" s="243" t="n"/>
      <c r="J3830" s="243" t="n"/>
      <c r="K3830" s="244" t="n"/>
      <c r="L3830" s="78" t="n"/>
    </row>
    <row r="3831" ht="22" customHeight="1" s="452">
      <c r="A3831" s="359" t="n"/>
      <c r="B3831" s="243" t="n"/>
      <c r="C3831" s="243" t="n"/>
      <c r="D3831" s="243" t="n"/>
      <c r="E3831" s="243" t="n"/>
      <c r="F3831" s="243" t="n"/>
      <c r="G3831" s="243" t="n"/>
      <c r="H3831" s="362" t="n"/>
      <c r="I3831" s="243" t="n"/>
      <c r="J3831" s="243" t="n"/>
      <c r="K3831" s="244" t="n"/>
      <c r="L3831" s="78" t="n"/>
    </row>
    <row r="3832" ht="22" customHeight="1" s="452">
      <c r="A3832" s="359" t="n"/>
      <c r="B3832" s="243" t="n"/>
      <c r="C3832" s="243" t="n"/>
      <c r="D3832" s="243" t="n"/>
      <c r="E3832" s="243" t="n"/>
      <c r="F3832" s="243" t="n"/>
      <c r="G3832" s="243" t="n"/>
      <c r="H3832" s="362" t="n"/>
      <c r="I3832" s="243" t="n"/>
      <c r="J3832" s="243" t="n"/>
      <c r="K3832" s="244" t="n"/>
      <c r="L3832" s="78" t="n"/>
    </row>
    <row r="3833" ht="22" customHeight="1" s="452">
      <c r="A3833" s="359" t="n"/>
      <c r="B3833" s="243" t="n"/>
      <c r="C3833" s="243" t="n"/>
      <c r="D3833" s="243" t="n"/>
      <c r="E3833" s="243" t="n"/>
      <c r="F3833" s="243" t="n"/>
      <c r="G3833" s="243" t="n"/>
      <c r="H3833" s="362" t="n"/>
      <c r="I3833" s="243" t="n"/>
      <c r="J3833" s="243" t="n"/>
      <c r="K3833" s="244" t="n"/>
      <c r="L3833" s="78" t="n"/>
    </row>
    <row r="3834" ht="22" customHeight="1" s="452">
      <c r="A3834" s="359" t="n"/>
      <c r="B3834" s="243" t="n"/>
      <c r="C3834" s="243" t="n"/>
      <c r="D3834" s="243" t="n"/>
      <c r="E3834" s="243" t="n"/>
      <c r="F3834" s="243" t="n"/>
      <c r="G3834" s="243" t="n"/>
      <c r="H3834" s="362" t="n"/>
      <c r="I3834" s="243" t="n"/>
      <c r="J3834" s="243" t="n"/>
      <c r="K3834" s="244" t="n"/>
      <c r="L3834" s="78" t="n"/>
    </row>
    <row r="3835" ht="22" customHeight="1" s="452">
      <c r="A3835" s="359" t="n"/>
      <c r="B3835" s="243" t="n"/>
      <c r="C3835" s="243" t="n"/>
      <c r="D3835" s="243" t="n"/>
      <c r="E3835" s="243" t="n"/>
      <c r="F3835" s="243" t="n"/>
      <c r="G3835" s="243" t="n"/>
      <c r="H3835" s="362" t="n"/>
      <c r="I3835" s="243" t="n"/>
      <c r="J3835" s="243" t="n"/>
      <c r="K3835" s="244" t="n"/>
      <c r="L3835" s="78" t="n"/>
    </row>
    <row r="3836" ht="22" customHeight="1" s="452">
      <c r="A3836" s="359" t="n"/>
      <c r="B3836" s="243" t="n"/>
      <c r="C3836" s="243" t="n"/>
      <c r="D3836" s="243" t="n"/>
      <c r="E3836" s="243" t="n"/>
      <c r="F3836" s="243" t="n"/>
      <c r="G3836" s="243" t="n"/>
      <c r="H3836" s="362" t="n"/>
      <c r="I3836" s="243" t="n"/>
      <c r="J3836" s="243" t="n"/>
      <c r="K3836" s="244" t="n"/>
      <c r="L3836" s="78" t="n"/>
    </row>
    <row r="3837" ht="22" customHeight="1" s="452">
      <c r="A3837" s="359" t="n"/>
      <c r="B3837" s="243" t="n"/>
      <c r="C3837" s="243" t="n"/>
      <c r="D3837" s="243" t="n"/>
      <c r="E3837" s="243" t="n"/>
      <c r="F3837" s="243" t="n"/>
      <c r="G3837" s="243" t="n"/>
      <c r="H3837" s="362" t="n"/>
      <c r="I3837" s="243" t="n"/>
      <c r="J3837" s="243" t="n"/>
      <c r="K3837" s="244" t="n"/>
      <c r="L3837" s="78" t="n"/>
    </row>
    <row r="3838" ht="22" customHeight="1" s="452">
      <c r="A3838" s="359" t="n"/>
      <c r="B3838" s="243" t="n"/>
      <c r="C3838" s="243" t="n"/>
      <c r="D3838" s="243" t="n"/>
      <c r="E3838" s="243" t="n"/>
      <c r="F3838" s="243" t="n"/>
      <c r="G3838" s="243" t="n"/>
      <c r="H3838" s="362" t="n"/>
      <c r="I3838" s="243" t="n"/>
      <c r="J3838" s="243" t="n"/>
      <c r="K3838" s="244" t="n"/>
      <c r="L3838" s="78" t="n"/>
    </row>
    <row r="3839" ht="22" customHeight="1" s="452">
      <c r="A3839" s="359" t="n"/>
      <c r="B3839" s="243" t="n"/>
      <c r="C3839" s="243" t="n"/>
      <c r="D3839" s="243" t="n"/>
      <c r="E3839" s="243" t="n"/>
      <c r="F3839" s="243" t="n"/>
      <c r="G3839" s="243" t="n"/>
      <c r="H3839" s="362" t="n"/>
      <c r="I3839" s="243" t="n"/>
      <c r="J3839" s="243" t="n"/>
      <c r="K3839" s="244" t="n"/>
      <c r="L3839" s="78" t="n"/>
    </row>
    <row r="3840" ht="22" customHeight="1" s="452">
      <c r="A3840" s="359" t="n"/>
      <c r="B3840" s="243" t="n"/>
      <c r="C3840" s="243" t="n"/>
      <c r="D3840" s="243" t="n"/>
      <c r="E3840" s="243" t="n"/>
      <c r="F3840" s="243" t="n"/>
      <c r="G3840" s="243" t="n"/>
      <c r="H3840" s="362" t="n"/>
      <c r="I3840" s="243" t="n"/>
      <c r="J3840" s="243" t="n"/>
      <c r="K3840" s="244" t="n"/>
      <c r="L3840" s="78" t="n"/>
    </row>
    <row r="3841" ht="22" customHeight="1" s="452">
      <c r="A3841" s="359" t="n"/>
      <c r="B3841" s="243" t="n"/>
      <c r="C3841" s="243" t="n"/>
      <c r="D3841" s="243" t="n"/>
      <c r="E3841" s="243" t="n"/>
      <c r="F3841" s="243" t="n"/>
      <c r="G3841" s="243" t="n"/>
      <c r="H3841" s="362" t="n"/>
      <c r="I3841" s="243" t="n"/>
      <c r="J3841" s="243" t="n"/>
      <c r="K3841" s="244" t="n"/>
      <c r="L3841" s="78" t="n"/>
    </row>
    <row r="3842" ht="22" customHeight="1" s="452">
      <c r="A3842" s="359" t="n"/>
      <c r="B3842" s="243" t="n"/>
      <c r="C3842" s="243" t="n"/>
      <c r="D3842" s="243" t="n"/>
      <c r="E3842" s="243" t="n"/>
      <c r="F3842" s="243" t="n"/>
      <c r="G3842" s="243" t="n"/>
      <c r="H3842" s="362" t="n"/>
      <c r="I3842" s="243" t="n"/>
      <c r="J3842" s="243" t="n"/>
      <c r="K3842" s="244" t="n"/>
      <c r="L3842" s="78" t="n"/>
    </row>
    <row r="3843" ht="22" customHeight="1" s="452">
      <c r="A3843" s="359" t="n"/>
      <c r="B3843" s="243" t="n"/>
      <c r="C3843" s="243" t="n"/>
      <c r="D3843" s="243" t="n"/>
      <c r="E3843" s="243" t="n"/>
      <c r="F3843" s="243" t="n"/>
      <c r="G3843" s="243" t="n"/>
      <c r="H3843" s="362" t="n"/>
      <c r="I3843" s="243" t="n"/>
      <c r="J3843" s="243" t="n"/>
      <c r="K3843" s="244" t="n"/>
      <c r="L3843" s="78" t="n"/>
    </row>
    <row r="3844" ht="22" customHeight="1" s="452">
      <c r="A3844" s="359" t="n"/>
      <c r="B3844" s="243" t="n"/>
      <c r="C3844" s="243" t="n"/>
      <c r="D3844" s="243" t="n"/>
      <c r="E3844" s="243" t="n"/>
      <c r="F3844" s="243" t="n"/>
      <c r="G3844" s="243" t="n"/>
      <c r="H3844" s="362" t="n"/>
      <c r="I3844" s="243" t="n"/>
      <c r="J3844" s="243" t="n"/>
      <c r="K3844" s="244" t="n"/>
      <c r="L3844" s="78" t="n"/>
    </row>
    <row r="3845" ht="22" customHeight="1" s="452">
      <c r="A3845" s="359" t="n"/>
      <c r="B3845" s="243" t="n"/>
      <c r="C3845" s="243" t="n"/>
      <c r="D3845" s="243" t="n"/>
      <c r="E3845" s="243" t="n"/>
      <c r="F3845" s="243" t="n"/>
      <c r="G3845" s="243" t="n"/>
      <c r="H3845" s="362" t="n"/>
      <c r="I3845" s="243" t="n"/>
      <c r="J3845" s="243" t="n"/>
      <c r="K3845" s="244" t="n"/>
      <c r="L3845" s="78" t="n"/>
    </row>
    <row r="3846" ht="22" customHeight="1" s="452">
      <c r="A3846" s="359" t="n"/>
      <c r="B3846" s="243" t="n"/>
      <c r="C3846" s="243" t="n"/>
      <c r="D3846" s="243" t="n"/>
      <c r="E3846" s="243" t="n"/>
      <c r="F3846" s="243" t="n"/>
      <c r="G3846" s="243" t="n"/>
      <c r="H3846" s="362" t="n"/>
      <c r="I3846" s="243" t="n"/>
      <c r="J3846" s="243" t="n"/>
      <c r="K3846" s="244" t="n"/>
      <c r="L3846" s="78" t="n"/>
    </row>
    <row r="3847" ht="22" customHeight="1" s="452">
      <c r="A3847" s="359" t="n"/>
      <c r="B3847" s="243" t="n"/>
      <c r="C3847" s="243" t="n"/>
      <c r="D3847" s="243" t="n"/>
      <c r="E3847" s="243" t="n"/>
      <c r="F3847" s="243" t="n"/>
      <c r="G3847" s="243" t="n"/>
      <c r="H3847" s="362" t="n"/>
      <c r="I3847" s="243" t="n"/>
      <c r="J3847" s="243" t="n"/>
      <c r="K3847" s="244" t="n"/>
      <c r="L3847" s="78" t="n"/>
    </row>
    <row r="3848" ht="22" customHeight="1" s="452">
      <c r="A3848" s="359" t="n"/>
      <c r="B3848" s="243" t="n"/>
      <c r="C3848" s="243" t="n"/>
      <c r="D3848" s="243" t="n"/>
      <c r="E3848" s="243" t="n"/>
      <c r="F3848" s="243" t="n"/>
      <c r="G3848" s="243" t="n"/>
      <c r="H3848" s="362" t="n"/>
      <c r="I3848" s="243" t="n"/>
      <c r="J3848" s="243" t="n"/>
      <c r="K3848" s="244" t="n"/>
      <c r="L3848" s="78" t="n"/>
    </row>
    <row r="3849" ht="22" customHeight="1" s="452">
      <c r="A3849" s="359" t="n"/>
      <c r="B3849" s="243" t="n"/>
      <c r="C3849" s="243" t="n"/>
      <c r="D3849" s="243" t="n"/>
      <c r="E3849" s="243" t="n"/>
      <c r="F3849" s="243" t="n"/>
      <c r="G3849" s="243" t="n"/>
      <c r="H3849" s="362" t="n"/>
      <c r="I3849" s="243" t="n"/>
      <c r="J3849" s="243" t="n"/>
      <c r="K3849" s="244" t="n"/>
      <c r="L3849" s="78" t="n"/>
    </row>
    <row r="3850" ht="22" customHeight="1" s="452">
      <c r="A3850" s="359" t="n"/>
      <c r="B3850" s="243" t="n"/>
      <c r="C3850" s="243" t="n"/>
      <c r="D3850" s="243" t="n"/>
      <c r="E3850" s="243" t="n"/>
      <c r="F3850" s="243" t="n"/>
      <c r="G3850" s="243" t="n"/>
      <c r="H3850" s="362" t="n"/>
      <c r="I3850" s="243" t="n"/>
      <c r="J3850" s="243" t="n"/>
      <c r="K3850" s="244" t="n"/>
      <c r="L3850" s="78" t="n"/>
    </row>
    <row r="3851" ht="22" customHeight="1" s="452">
      <c r="A3851" s="359" t="n"/>
      <c r="B3851" s="243" t="n"/>
      <c r="C3851" s="243" t="n"/>
      <c r="D3851" s="243" t="n"/>
      <c r="E3851" s="243" t="n"/>
      <c r="F3851" s="243" t="n"/>
      <c r="G3851" s="243" t="n"/>
      <c r="H3851" s="362" t="n"/>
      <c r="I3851" s="243" t="n"/>
      <c r="J3851" s="243" t="n"/>
      <c r="K3851" s="244" t="n"/>
      <c r="L3851" s="78" t="n"/>
    </row>
    <row r="3852" ht="22" customHeight="1" s="452">
      <c r="A3852" s="359" t="n"/>
      <c r="B3852" s="243" t="n"/>
      <c r="C3852" s="243" t="n"/>
      <c r="D3852" s="243" t="n"/>
      <c r="E3852" s="243" t="n"/>
      <c r="F3852" s="243" t="n"/>
      <c r="G3852" s="243" t="n"/>
      <c r="H3852" s="362" t="n"/>
      <c r="I3852" s="243" t="n"/>
      <c r="J3852" s="243" t="n"/>
      <c r="K3852" s="244" t="n"/>
      <c r="L3852" s="78" t="n"/>
    </row>
    <row r="3853" ht="22" customHeight="1" s="452">
      <c r="A3853" s="359" t="n"/>
      <c r="B3853" s="243" t="n"/>
      <c r="C3853" s="243" t="n"/>
      <c r="D3853" s="243" t="n"/>
      <c r="E3853" s="243" t="n"/>
      <c r="F3853" s="243" t="n"/>
      <c r="G3853" s="243" t="n"/>
      <c r="H3853" s="362" t="n"/>
      <c r="I3853" s="243" t="n"/>
      <c r="J3853" s="243" t="n"/>
      <c r="K3853" s="244" t="n"/>
      <c r="L3853" s="78" t="n"/>
    </row>
    <row r="3854" ht="22" customHeight="1" s="452">
      <c r="A3854" s="359" t="n"/>
      <c r="B3854" s="243" t="n"/>
      <c r="C3854" s="243" t="n"/>
      <c r="D3854" s="243" t="n"/>
      <c r="E3854" s="243" t="n"/>
      <c r="F3854" s="243" t="n"/>
      <c r="G3854" s="243" t="n"/>
      <c r="H3854" s="362" t="n"/>
      <c r="I3854" s="243" t="n"/>
      <c r="J3854" s="243" t="n"/>
      <c r="K3854" s="244" t="n"/>
      <c r="L3854" s="78" t="n"/>
    </row>
    <row r="3855" ht="22" customHeight="1" s="452">
      <c r="A3855" s="359" t="n"/>
      <c r="B3855" s="243" t="n"/>
      <c r="C3855" s="243" t="n"/>
      <c r="D3855" s="243" t="n"/>
      <c r="E3855" s="243" t="n"/>
      <c r="F3855" s="243" t="n"/>
      <c r="G3855" s="243" t="n"/>
      <c r="H3855" s="362" t="n"/>
      <c r="I3855" s="243" t="n"/>
      <c r="J3855" s="243" t="n"/>
      <c r="K3855" s="244" t="n"/>
      <c r="L3855" s="78" t="n"/>
    </row>
    <row r="3856" ht="22" customHeight="1" s="452">
      <c r="A3856" s="359" t="n"/>
      <c r="B3856" s="243" t="n"/>
      <c r="C3856" s="243" t="n"/>
      <c r="D3856" s="243" t="n"/>
      <c r="E3856" s="243" t="n"/>
      <c r="F3856" s="243" t="n"/>
      <c r="G3856" s="243" t="n"/>
      <c r="H3856" s="362" t="n"/>
      <c r="I3856" s="243" t="n"/>
      <c r="J3856" s="243" t="n"/>
      <c r="K3856" s="244" t="n"/>
      <c r="L3856" s="78" t="n"/>
    </row>
    <row r="3857" ht="22" customHeight="1" s="452">
      <c r="A3857" s="359" t="n"/>
      <c r="B3857" s="243" t="n"/>
      <c r="C3857" s="243" t="n"/>
      <c r="D3857" s="243" t="n"/>
      <c r="E3857" s="243" t="n"/>
      <c r="F3857" s="243" t="n"/>
      <c r="G3857" s="243" t="n"/>
      <c r="H3857" s="362" t="n"/>
      <c r="I3857" s="243" t="n"/>
      <c r="J3857" s="243" t="n"/>
      <c r="K3857" s="244" t="n"/>
      <c r="L3857" s="78" t="n"/>
    </row>
    <row r="3858" ht="22" customHeight="1" s="452">
      <c r="A3858" s="359" t="n"/>
      <c r="B3858" s="243" t="n"/>
      <c r="C3858" s="243" t="n"/>
      <c r="D3858" s="243" t="n"/>
      <c r="E3858" s="243" t="n"/>
      <c r="F3858" s="243" t="n"/>
      <c r="G3858" s="243" t="n"/>
      <c r="H3858" s="362" t="n"/>
      <c r="I3858" s="243" t="n"/>
      <c r="J3858" s="243" t="n"/>
      <c r="K3858" s="244" t="n"/>
      <c r="L3858" s="78" t="n"/>
    </row>
    <row r="3859" ht="22" customHeight="1" s="452">
      <c r="A3859" s="359" t="n"/>
      <c r="B3859" s="243" t="n"/>
      <c r="C3859" s="243" t="n"/>
      <c r="D3859" s="243" t="n"/>
      <c r="E3859" s="243" t="n"/>
      <c r="F3859" s="243" t="n"/>
      <c r="G3859" s="243" t="n"/>
      <c r="H3859" s="362" t="n"/>
      <c r="I3859" s="243" t="n"/>
      <c r="J3859" s="243" t="n"/>
      <c r="K3859" s="244" t="n"/>
      <c r="L3859" s="78" t="n"/>
    </row>
    <row r="3860" ht="22" customHeight="1" s="452">
      <c r="A3860" s="359" t="n"/>
      <c r="B3860" s="243" t="n"/>
      <c r="C3860" s="243" t="n"/>
      <c r="D3860" s="243" t="n"/>
      <c r="E3860" s="243" t="n"/>
      <c r="F3860" s="243" t="n"/>
      <c r="G3860" s="243" t="n"/>
      <c r="H3860" s="362" t="n"/>
      <c r="I3860" s="243" t="n"/>
      <c r="J3860" s="243" t="n"/>
      <c r="K3860" s="244" t="n"/>
      <c r="L3860" s="78" t="n"/>
    </row>
    <row r="3861" ht="22" customHeight="1" s="452">
      <c r="A3861" s="359" t="n"/>
      <c r="B3861" s="243" t="n"/>
      <c r="C3861" s="243" t="n"/>
      <c r="D3861" s="243" t="n"/>
      <c r="E3861" s="243" t="n"/>
      <c r="F3861" s="243" t="n"/>
      <c r="G3861" s="243" t="n"/>
      <c r="H3861" s="362" t="n"/>
      <c r="I3861" s="243" t="n"/>
      <c r="J3861" s="243" t="n"/>
      <c r="K3861" s="244" t="n"/>
      <c r="L3861" s="78" t="n"/>
    </row>
    <row r="3862" ht="22" customHeight="1" s="452">
      <c r="A3862" s="359" t="n"/>
      <c r="B3862" s="243" t="n"/>
      <c r="C3862" s="243" t="n"/>
      <c r="D3862" s="243" t="n"/>
      <c r="E3862" s="243" t="n"/>
      <c r="F3862" s="243" t="n"/>
      <c r="G3862" s="243" t="n"/>
      <c r="H3862" s="362" t="n"/>
      <c r="I3862" s="243" t="n"/>
      <c r="J3862" s="243" t="n"/>
      <c r="K3862" s="244" t="n"/>
      <c r="L3862" s="78" t="n"/>
    </row>
    <row r="3863" ht="22" customHeight="1" s="452">
      <c r="A3863" s="359" t="n"/>
      <c r="B3863" s="243" t="n"/>
      <c r="C3863" s="243" t="n"/>
      <c r="D3863" s="243" t="n"/>
      <c r="E3863" s="243" t="n"/>
      <c r="F3863" s="243" t="n"/>
      <c r="G3863" s="243" t="n"/>
      <c r="H3863" s="362" t="n"/>
      <c r="I3863" s="243" t="n"/>
      <c r="J3863" s="243" t="n"/>
      <c r="K3863" s="244" t="n"/>
      <c r="L3863" s="78" t="n"/>
    </row>
    <row r="3864" ht="22" customHeight="1" s="452">
      <c r="A3864" s="359" t="n"/>
      <c r="B3864" s="243" t="n"/>
      <c r="C3864" s="243" t="n"/>
      <c r="D3864" s="243" t="n"/>
      <c r="E3864" s="243" t="n"/>
      <c r="F3864" s="243" t="n"/>
      <c r="G3864" s="243" t="n"/>
      <c r="H3864" s="362" t="n"/>
      <c r="I3864" s="243" t="n"/>
      <c r="J3864" s="243" t="n"/>
      <c r="K3864" s="244" t="n"/>
      <c r="L3864" s="78" t="n"/>
    </row>
    <row r="3865" ht="22" customHeight="1" s="452">
      <c r="A3865" s="359" t="n"/>
      <c r="B3865" s="243" t="n"/>
      <c r="C3865" s="243" t="n"/>
      <c r="D3865" s="243" t="n"/>
      <c r="E3865" s="243" t="n"/>
      <c r="F3865" s="243" t="n"/>
      <c r="G3865" s="243" t="n"/>
      <c r="H3865" s="362" t="n"/>
      <c r="I3865" s="243" t="n"/>
      <c r="J3865" s="243" t="n"/>
      <c r="K3865" s="244" t="n"/>
      <c r="L3865" s="78" t="n"/>
    </row>
    <row r="3866" ht="22" customHeight="1" s="452">
      <c r="A3866" s="359" t="n"/>
      <c r="B3866" s="243" t="n"/>
      <c r="C3866" s="243" t="n"/>
      <c r="D3866" s="243" t="n"/>
      <c r="E3866" s="243" t="n"/>
      <c r="F3866" s="243" t="n"/>
      <c r="G3866" s="243" t="n"/>
      <c r="H3866" s="362" t="n"/>
      <c r="I3866" s="243" t="n"/>
      <c r="J3866" s="243" t="n"/>
      <c r="K3866" s="244" t="n"/>
      <c r="L3866" s="78" t="n"/>
    </row>
    <row r="3867" ht="22" customHeight="1" s="452">
      <c r="A3867" s="359" t="n"/>
      <c r="B3867" s="243" t="n"/>
      <c r="C3867" s="243" t="n"/>
      <c r="D3867" s="243" t="n"/>
      <c r="E3867" s="243" t="n"/>
      <c r="F3867" s="243" t="n"/>
      <c r="G3867" s="243" t="n"/>
      <c r="H3867" s="362" t="n"/>
      <c r="I3867" s="243" t="n"/>
      <c r="J3867" s="243" t="n"/>
      <c r="K3867" s="244" t="n"/>
      <c r="L3867" s="78" t="n"/>
    </row>
    <row r="3868" ht="22" customHeight="1" s="452">
      <c r="A3868" s="359" t="n"/>
      <c r="B3868" s="243" t="n"/>
      <c r="C3868" s="243" t="n"/>
      <c r="D3868" s="243" t="n"/>
      <c r="E3868" s="243" t="n"/>
      <c r="F3868" s="243" t="n"/>
      <c r="G3868" s="243" t="n"/>
      <c r="H3868" s="362" t="n"/>
      <c r="I3868" s="243" t="n"/>
      <c r="J3868" s="243" t="n"/>
      <c r="K3868" s="244" t="n"/>
      <c r="L3868" s="78" t="n"/>
    </row>
    <row r="3869" ht="22" customHeight="1" s="452">
      <c r="A3869" s="359" t="n"/>
      <c r="B3869" s="243" t="n"/>
      <c r="C3869" s="243" t="n"/>
      <c r="D3869" s="243" t="n"/>
      <c r="E3869" s="243" t="n"/>
      <c r="F3869" s="243" t="n"/>
      <c r="G3869" s="243" t="n"/>
      <c r="H3869" s="362" t="n"/>
      <c r="I3869" s="243" t="n"/>
      <c r="J3869" s="243" t="n"/>
      <c r="K3869" s="244" t="n"/>
      <c r="L3869" s="78" t="n"/>
    </row>
    <row r="3870" ht="22" customHeight="1" s="452">
      <c r="A3870" s="359" t="n"/>
      <c r="B3870" s="243" t="n"/>
      <c r="C3870" s="243" t="n"/>
      <c r="D3870" s="243" t="n"/>
      <c r="E3870" s="243" t="n"/>
      <c r="F3870" s="243" t="n"/>
      <c r="G3870" s="243" t="n"/>
      <c r="H3870" s="362" t="n"/>
      <c r="I3870" s="243" t="n"/>
      <c r="J3870" s="243" t="n"/>
      <c r="K3870" s="244" t="n"/>
      <c r="L3870" s="78" t="n"/>
    </row>
    <row r="3871" ht="22" customHeight="1" s="452">
      <c r="A3871" s="359" t="n"/>
      <c r="B3871" s="243" t="n"/>
      <c r="C3871" s="243" t="n"/>
      <c r="D3871" s="243" t="n"/>
      <c r="E3871" s="243" t="n"/>
      <c r="F3871" s="243" t="n"/>
      <c r="G3871" s="243" t="n"/>
      <c r="H3871" s="362" t="n"/>
      <c r="I3871" s="243" t="n"/>
      <c r="J3871" s="243" t="n"/>
      <c r="K3871" s="244" t="n"/>
      <c r="L3871" s="78" t="n"/>
    </row>
    <row r="3872" ht="22" customHeight="1" s="452">
      <c r="A3872" s="359" t="n"/>
      <c r="B3872" s="243" t="n"/>
      <c r="C3872" s="243" t="n"/>
      <c r="D3872" s="243" t="n"/>
      <c r="E3872" s="243" t="n"/>
      <c r="F3872" s="243" t="n"/>
      <c r="G3872" s="243" t="n"/>
      <c r="H3872" s="362" t="n"/>
      <c r="I3872" s="243" t="n"/>
      <c r="J3872" s="243" t="n"/>
      <c r="K3872" s="244" t="n"/>
      <c r="L3872" s="78" t="n"/>
    </row>
    <row r="3873" ht="22" customHeight="1" s="452">
      <c r="A3873" s="359" t="n"/>
      <c r="B3873" s="243" t="n"/>
      <c r="C3873" s="243" t="n"/>
      <c r="D3873" s="243" t="n"/>
      <c r="E3873" s="243" t="n"/>
      <c r="F3873" s="243" t="n"/>
      <c r="G3873" s="243" t="n"/>
      <c r="H3873" s="362" t="n"/>
      <c r="I3873" s="243" t="n"/>
      <c r="J3873" s="243" t="n"/>
      <c r="K3873" s="244" t="n"/>
      <c r="L3873" s="78" t="n"/>
    </row>
    <row r="3874" ht="22" customHeight="1" s="452">
      <c r="A3874" s="359" t="n"/>
      <c r="B3874" s="243" t="n"/>
      <c r="C3874" s="243" t="n"/>
      <c r="D3874" s="243" t="n"/>
      <c r="E3874" s="243" t="n"/>
      <c r="F3874" s="243" t="n"/>
      <c r="G3874" s="243" t="n"/>
      <c r="H3874" s="362" t="n"/>
      <c r="I3874" s="243" t="n"/>
      <c r="J3874" s="243" t="n"/>
      <c r="K3874" s="244" t="n"/>
      <c r="L3874" s="78" t="n"/>
    </row>
    <row r="3875" ht="22" customHeight="1" s="452">
      <c r="A3875" s="359" t="n"/>
      <c r="B3875" s="243" t="n"/>
      <c r="C3875" s="243" t="n"/>
      <c r="D3875" s="243" t="n"/>
      <c r="E3875" s="243" t="n"/>
      <c r="F3875" s="243" t="n"/>
      <c r="G3875" s="243" t="n"/>
      <c r="H3875" s="362" t="n"/>
      <c r="I3875" s="243" t="n"/>
      <c r="J3875" s="243" t="n"/>
      <c r="K3875" s="244" t="n"/>
      <c r="L3875" s="78" t="n"/>
    </row>
    <row r="3876" ht="22" customHeight="1" s="452">
      <c r="A3876" s="359" t="n"/>
      <c r="B3876" s="243" t="n"/>
      <c r="C3876" s="243" t="n"/>
      <c r="D3876" s="243" t="n"/>
      <c r="E3876" s="243" t="n"/>
      <c r="F3876" s="243" t="n"/>
      <c r="G3876" s="243" t="n"/>
      <c r="H3876" s="362" t="n"/>
      <c r="I3876" s="243" t="n"/>
      <c r="J3876" s="243" t="n"/>
      <c r="K3876" s="244" t="n"/>
      <c r="L3876" s="78" t="n"/>
    </row>
    <row r="3877" ht="22" customHeight="1" s="452">
      <c r="A3877" s="359" t="n"/>
      <c r="B3877" s="243" t="n"/>
      <c r="C3877" s="243" t="n"/>
      <c r="D3877" s="243" t="n"/>
      <c r="E3877" s="243" t="n"/>
      <c r="F3877" s="243" t="n"/>
      <c r="G3877" s="243" t="n"/>
      <c r="H3877" s="362" t="n"/>
      <c r="I3877" s="243" t="n"/>
      <c r="J3877" s="243" t="n"/>
      <c r="K3877" s="244" t="n"/>
      <c r="L3877" s="78" t="n"/>
    </row>
    <row r="3878" ht="22" customHeight="1" s="452">
      <c r="A3878" s="359" t="n"/>
      <c r="B3878" s="243" t="n"/>
      <c r="C3878" s="243" t="n"/>
      <c r="D3878" s="243" t="n"/>
      <c r="E3878" s="243" t="n"/>
      <c r="F3878" s="243" t="n"/>
      <c r="G3878" s="243" t="n"/>
      <c r="H3878" s="362" t="n"/>
      <c r="I3878" s="243" t="n"/>
      <c r="J3878" s="243" t="n"/>
      <c r="K3878" s="244" t="n"/>
      <c r="L3878" s="78" t="n"/>
    </row>
    <row r="3879" ht="22" customHeight="1" s="452">
      <c r="A3879" s="359" t="n"/>
      <c r="B3879" s="243" t="n"/>
      <c r="C3879" s="243" t="n"/>
      <c r="D3879" s="243" t="n"/>
      <c r="E3879" s="243" t="n"/>
      <c r="F3879" s="243" t="n"/>
      <c r="G3879" s="243" t="n"/>
      <c r="H3879" s="362" t="n"/>
      <c r="I3879" s="243" t="n"/>
      <c r="J3879" s="243" t="n"/>
      <c r="K3879" s="244" t="n"/>
      <c r="L3879" s="78" t="n"/>
    </row>
    <row r="3880" ht="22" customHeight="1" s="452">
      <c r="A3880" s="359" t="n"/>
      <c r="B3880" s="243" t="n"/>
      <c r="C3880" s="243" t="n"/>
      <c r="D3880" s="243" t="n"/>
      <c r="E3880" s="243" t="n"/>
      <c r="F3880" s="243" t="n"/>
      <c r="G3880" s="243" t="n"/>
      <c r="H3880" s="362" t="n"/>
      <c r="I3880" s="243" t="n"/>
      <c r="J3880" s="243" t="n"/>
      <c r="K3880" s="244" t="n"/>
      <c r="L3880" s="78" t="n"/>
    </row>
    <row r="3881" ht="22" customHeight="1" s="452">
      <c r="A3881" s="359" t="n"/>
      <c r="B3881" s="243" t="n"/>
      <c r="C3881" s="243" t="n"/>
      <c r="D3881" s="243" t="n"/>
      <c r="E3881" s="243" t="n"/>
      <c r="F3881" s="243" t="n"/>
      <c r="G3881" s="243" t="n"/>
      <c r="H3881" s="362" t="n"/>
      <c r="I3881" s="243" t="n"/>
      <c r="J3881" s="243" t="n"/>
      <c r="K3881" s="244" t="n"/>
      <c r="L3881" s="78" t="n"/>
    </row>
    <row r="3882" ht="22" customHeight="1" s="452">
      <c r="A3882" s="359" t="n"/>
      <c r="B3882" s="243" t="n"/>
      <c r="C3882" s="243" t="n"/>
      <c r="D3882" s="243" t="n"/>
      <c r="E3882" s="243" t="n"/>
      <c r="F3882" s="243" t="n"/>
      <c r="G3882" s="243" t="n"/>
      <c r="H3882" s="362" t="n"/>
      <c r="I3882" s="243" t="n"/>
      <c r="J3882" s="243" t="n"/>
      <c r="K3882" s="244" t="n"/>
      <c r="L3882" s="78" t="n"/>
    </row>
    <row r="3883" ht="22" customHeight="1" s="452">
      <c r="A3883" s="359" t="n"/>
      <c r="B3883" s="243" t="n"/>
      <c r="C3883" s="243" t="n"/>
      <c r="D3883" s="243" t="n"/>
      <c r="E3883" s="243" t="n"/>
      <c r="F3883" s="243" t="n"/>
      <c r="G3883" s="243" t="n"/>
      <c r="H3883" s="362" t="n"/>
      <c r="I3883" s="243" t="n"/>
      <c r="J3883" s="243" t="n"/>
      <c r="K3883" s="244" t="n"/>
      <c r="L3883" s="78" t="n"/>
    </row>
    <row r="3884" ht="22" customHeight="1" s="452">
      <c r="A3884" s="359" t="n"/>
      <c r="B3884" s="243" t="n"/>
      <c r="C3884" s="243" t="n"/>
      <c r="D3884" s="243" t="n"/>
      <c r="E3884" s="243" t="n"/>
      <c r="F3884" s="243" t="n"/>
      <c r="G3884" s="243" t="n"/>
      <c r="H3884" s="362" t="n"/>
      <c r="I3884" s="243" t="n"/>
      <c r="J3884" s="243" t="n"/>
      <c r="K3884" s="244" t="n"/>
      <c r="L3884" s="78" t="n"/>
    </row>
    <row r="3885" ht="22" customHeight="1" s="452">
      <c r="A3885" s="359" t="n"/>
      <c r="B3885" s="243" t="n"/>
      <c r="C3885" s="243" t="n"/>
      <c r="D3885" s="243" t="n"/>
      <c r="E3885" s="243" t="n"/>
      <c r="F3885" s="243" t="n"/>
      <c r="G3885" s="243" t="n"/>
      <c r="H3885" s="362" t="n"/>
      <c r="I3885" s="243" t="n"/>
      <c r="J3885" s="243" t="n"/>
      <c r="K3885" s="244" t="n"/>
      <c r="L3885" s="78" t="n"/>
    </row>
    <row r="3886" ht="22" customHeight="1" s="452">
      <c r="A3886" s="359" t="n"/>
      <c r="B3886" s="243" t="n"/>
      <c r="C3886" s="243" t="n"/>
      <c r="D3886" s="243" t="n"/>
      <c r="E3886" s="243" t="n"/>
      <c r="F3886" s="243" t="n"/>
      <c r="G3886" s="243" t="n"/>
      <c r="H3886" s="362" t="n"/>
      <c r="I3886" s="243" t="n"/>
      <c r="J3886" s="243" t="n"/>
      <c r="K3886" s="244" t="n"/>
      <c r="L3886" s="78" t="n"/>
    </row>
    <row r="3887" ht="22" customHeight="1" s="452">
      <c r="A3887" s="359" t="n"/>
      <c r="B3887" s="243" t="n"/>
      <c r="C3887" s="243" t="n"/>
      <c r="D3887" s="243" t="n"/>
      <c r="E3887" s="243" t="n"/>
      <c r="F3887" s="243" t="n"/>
      <c r="G3887" s="243" t="n"/>
      <c r="H3887" s="362" t="n"/>
      <c r="I3887" s="243" t="n"/>
      <c r="J3887" s="243" t="n"/>
      <c r="K3887" s="244" t="n"/>
      <c r="L3887" s="78" t="n"/>
    </row>
    <row r="3888" ht="22" customHeight="1" s="452">
      <c r="A3888" s="359" t="n"/>
      <c r="B3888" s="243" t="n"/>
      <c r="C3888" s="243" t="n"/>
      <c r="D3888" s="243" t="n"/>
      <c r="E3888" s="243" t="n"/>
      <c r="F3888" s="243" t="n"/>
      <c r="G3888" s="243" t="n"/>
      <c r="H3888" s="362" t="n"/>
      <c r="I3888" s="243" t="n"/>
      <c r="J3888" s="243" t="n"/>
      <c r="K3888" s="244" t="n"/>
      <c r="L3888" s="78" t="n"/>
    </row>
    <row r="3889" ht="22" customHeight="1" s="452">
      <c r="A3889" s="359" t="n"/>
      <c r="B3889" s="243" t="n"/>
      <c r="C3889" s="243" t="n"/>
      <c r="D3889" s="243" t="n"/>
      <c r="E3889" s="243" t="n"/>
      <c r="F3889" s="243" t="n"/>
      <c r="G3889" s="243" t="n"/>
      <c r="H3889" s="362" t="n"/>
      <c r="I3889" s="243" t="n"/>
      <c r="J3889" s="243" t="n"/>
      <c r="K3889" s="244" t="n"/>
      <c r="L3889" s="78" t="n"/>
    </row>
    <row r="3890" ht="22" customHeight="1" s="452">
      <c r="A3890" s="359" t="n"/>
      <c r="B3890" s="243" t="n"/>
      <c r="C3890" s="243" t="n"/>
      <c r="D3890" s="243" t="n"/>
      <c r="E3890" s="243" t="n"/>
      <c r="F3890" s="243" t="n"/>
      <c r="G3890" s="243" t="n"/>
      <c r="H3890" s="362" t="n"/>
      <c r="I3890" s="243" t="n"/>
      <c r="J3890" s="243" t="n"/>
      <c r="K3890" s="244" t="n"/>
      <c r="L3890" s="78" t="n"/>
    </row>
    <row r="3891" ht="22" customHeight="1" s="452">
      <c r="A3891" s="359" t="n"/>
      <c r="B3891" s="243" t="n"/>
      <c r="C3891" s="243" t="n"/>
      <c r="D3891" s="243" t="n"/>
      <c r="E3891" s="243" t="n"/>
      <c r="F3891" s="243" t="n"/>
      <c r="G3891" s="243" t="n"/>
      <c r="H3891" s="362" t="n"/>
      <c r="I3891" s="243" t="n"/>
      <c r="J3891" s="243" t="n"/>
      <c r="K3891" s="244" t="n"/>
      <c r="L3891" s="78" t="n"/>
    </row>
    <row r="3892" ht="22" customHeight="1" s="452">
      <c r="A3892" s="359" t="n"/>
      <c r="B3892" s="243" t="n"/>
      <c r="C3892" s="243" t="n"/>
      <c r="D3892" s="243" t="n"/>
      <c r="E3892" s="243" t="n"/>
      <c r="F3892" s="243" t="n"/>
      <c r="G3892" s="243" t="n"/>
      <c r="H3892" s="362" t="n"/>
      <c r="I3892" s="243" t="n"/>
      <c r="J3892" s="243" t="n"/>
      <c r="K3892" s="244" t="n"/>
      <c r="L3892" s="78" t="n"/>
    </row>
    <row r="3893" ht="22" customHeight="1" s="452">
      <c r="A3893" s="359" t="n"/>
      <c r="B3893" s="243" t="n"/>
      <c r="C3893" s="243" t="n"/>
      <c r="D3893" s="243" t="n"/>
      <c r="E3893" s="243" t="n"/>
      <c r="F3893" s="243" t="n"/>
      <c r="G3893" s="243" t="n"/>
      <c r="H3893" s="362" t="n"/>
      <c r="I3893" s="243" t="n"/>
      <c r="J3893" s="243" t="n"/>
      <c r="K3893" s="244" t="n"/>
      <c r="L3893" s="78" t="n"/>
    </row>
    <row r="3894" ht="22" customHeight="1" s="452">
      <c r="A3894" s="359" t="n"/>
      <c r="B3894" s="243" t="n"/>
      <c r="C3894" s="243" t="n"/>
      <c r="D3894" s="243" t="n"/>
      <c r="E3894" s="243" t="n"/>
      <c r="F3894" s="243" t="n"/>
      <c r="G3894" s="243" t="n"/>
      <c r="H3894" s="362" t="n"/>
      <c r="I3894" s="243" t="n"/>
      <c r="J3894" s="243" t="n"/>
      <c r="K3894" s="244" t="n"/>
      <c r="L3894" s="78" t="n"/>
    </row>
    <row r="3895" ht="22" customHeight="1" s="452">
      <c r="A3895" s="359" t="n"/>
      <c r="B3895" s="243" t="n"/>
      <c r="C3895" s="243" t="n"/>
      <c r="D3895" s="243" t="n"/>
      <c r="E3895" s="243" t="n"/>
      <c r="F3895" s="243" t="n"/>
      <c r="G3895" s="243" t="n"/>
      <c r="H3895" s="362" t="n"/>
      <c r="I3895" s="243" t="n"/>
      <c r="J3895" s="243" t="n"/>
      <c r="K3895" s="244" t="n"/>
      <c r="L3895" s="78" t="n"/>
    </row>
    <row r="3896" ht="22" customHeight="1" s="452">
      <c r="A3896" s="359" t="n"/>
      <c r="B3896" s="243" t="n"/>
      <c r="C3896" s="243" t="n"/>
      <c r="D3896" s="243" t="n"/>
      <c r="E3896" s="243" t="n"/>
      <c r="F3896" s="243" t="n"/>
      <c r="G3896" s="243" t="n"/>
      <c r="H3896" s="362" t="n"/>
      <c r="I3896" s="243" t="n"/>
      <c r="J3896" s="243" t="n"/>
      <c r="K3896" s="244" t="n"/>
      <c r="L3896" s="78" t="n"/>
    </row>
    <row r="3897" ht="22" customHeight="1" s="452">
      <c r="A3897" s="359" t="n"/>
      <c r="B3897" s="243" t="n"/>
      <c r="C3897" s="243" t="n"/>
      <c r="D3897" s="243" t="n"/>
      <c r="E3897" s="243" t="n"/>
      <c r="F3897" s="243" t="n"/>
      <c r="G3897" s="243" t="n"/>
      <c r="H3897" s="362" t="n"/>
      <c r="I3897" s="243" t="n"/>
      <c r="J3897" s="243" t="n"/>
      <c r="K3897" s="244" t="n"/>
      <c r="L3897" s="78" t="n"/>
    </row>
    <row r="3898" ht="22" customHeight="1" s="452">
      <c r="A3898" s="359" t="n"/>
      <c r="B3898" s="243" t="n"/>
      <c r="C3898" s="243" t="n"/>
      <c r="D3898" s="243" t="n"/>
      <c r="E3898" s="243" t="n"/>
      <c r="F3898" s="243" t="n"/>
      <c r="G3898" s="243" t="n"/>
      <c r="H3898" s="362" t="n"/>
      <c r="I3898" s="243" t="n"/>
      <c r="J3898" s="243" t="n"/>
      <c r="K3898" s="244" t="n"/>
      <c r="L3898" s="78" t="n"/>
    </row>
    <row r="3899" ht="22" customHeight="1" s="452">
      <c r="A3899" s="359" t="n"/>
      <c r="B3899" s="243" t="n"/>
      <c r="C3899" s="243" t="n"/>
      <c r="D3899" s="243" t="n"/>
      <c r="E3899" s="243" t="n"/>
      <c r="F3899" s="243" t="n"/>
      <c r="G3899" s="243" t="n"/>
      <c r="H3899" s="362" t="n"/>
      <c r="I3899" s="243" t="n"/>
      <c r="J3899" s="243" t="n"/>
      <c r="K3899" s="244" t="n"/>
      <c r="L3899" s="78" t="n"/>
    </row>
    <row r="3900" ht="22" customHeight="1" s="452">
      <c r="A3900" s="359" t="n"/>
      <c r="B3900" s="243" t="n"/>
      <c r="C3900" s="243" t="n"/>
      <c r="D3900" s="243" t="n"/>
      <c r="E3900" s="243" t="n"/>
      <c r="F3900" s="243" t="n"/>
      <c r="G3900" s="243" t="n"/>
      <c r="H3900" s="362" t="n"/>
      <c r="I3900" s="243" t="n"/>
      <c r="J3900" s="243" t="n"/>
      <c r="K3900" s="244" t="n"/>
      <c r="L3900" s="78" t="n"/>
    </row>
    <row r="3901" ht="22" customHeight="1" s="452">
      <c r="A3901" s="359" t="n"/>
      <c r="B3901" s="243" t="n"/>
      <c r="C3901" s="243" t="n"/>
      <c r="D3901" s="243" t="n"/>
      <c r="E3901" s="243" t="n"/>
      <c r="F3901" s="243" t="n"/>
      <c r="G3901" s="243" t="n"/>
      <c r="H3901" s="362" t="n"/>
      <c r="I3901" s="243" t="n"/>
      <c r="J3901" s="243" t="n"/>
      <c r="K3901" s="244" t="n"/>
      <c r="L3901" s="78" t="n"/>
    </row>
    <row r="3902" ht="22" customHeight="1" s="452">
      <c r="A3902" s="359" t="n"/>
      <c r="B3902" s="243" t="n"/>
      <c r="C3902" s="243" t="n"/>
      <c r="D3902" s="243" t="n"/>
      <c r="E3902" s="243" t="n"/>
      <c r="F3902" s="243" t="n"/>
      <c r="G3902" s="243" t="n"/>
      <c r="H3902" s="362" t="n"/>
      <c r="I3902" s="243" t="n"/>
      <c r="J3902" s="243" t="n"/>
      <c r="K3902" s="244" t="n"/>
      <c r="L3902" s="78" t="n"/>
    </row>
    <row r="3903" ht="22" customHeight="1" s="452">
      <c r="A3903" s="359" t="n"/>
      <c r="B3903" s="243" t="n"/>
      <c r="C3903" s="243" t="n"/>
      <c r="D3903" s="243" t="n"/>
      <c r="E3903" s="243" t="n"/>
      <c r="F3903" s="243" t="n"/>
      <c r="G3903" s="243" t="n"/>
      <c r="H3903" s="362" t="n"/>
      <c r="I3903" s="243" t="n"/>
      <c r="J3903" s="243" t="n"/>
      <c r="K3903" s="244" t="n"/>
      <c r="L3903" s="78" t="n"/>
    </row>
    <row r="3904" ht="22" customHeight="1" s="452">
      <c r="A3904" s="359" t="n"/>
      <c r="B3904" s="243" t="n"/>
      <c r="C3904" s="243" t="n"/>
      <c r="D3904" s="243" t="n"/>
      <c r="E3904" s="243" t="n"/>
      <c r="F3904" s="243" t="n"/>
      <c r="G3904" s="243" t="n"/>
      <c r="H3904" s="362" t="n"/>
      <c r="I3904" s="243" t="n"/>
      <c r="J3904" s="243" t="n"/>
      <c r="K3904" s="244" t="n"/>
      <c r="L3904" s="78" t="n"/>
    </row>
    <row r="3905" ht="22" customHeight="1" s="452">
      <c r="A3905" s="359" t="n"/>
      <c r="B3905" s="243" t="n"/>
      <c r="C3905" s="243" t="n"/>
      <c r="D3905" s="243" t="n"/>
      <c r="E3905" s="243" t="n"/>
      <c r="F3905" s="243" t="n"/>
      <c r="G3905" s="243" t="n"/>
      <c r="H3905" s="362" t="n"/>
      <c r="I3905" s="243" t="n"/>
      <c r="J3905" s="243" t="n"/>
      <c r="K3905" s="244" t="n"/>
      <c r="L3905" s="78" t="n"/>
    </row>
    <row r="3906" ht="22" customHeight="1" s="452">
      <c r="A3906" s="359" t="n"/>
      <c r="B3906" s="243" t="n"/>
      <c r="C3906" s="243" t="n"/>
      <c r="D3906" s="243" t="n"/>
      <c r="E3906" s="243" t="n"/>
      <c r="F3906" s="243" t="n"/>
      <c r="G3906" s="243" t="n"/>
      <c r="H3906" s="362" t="n"/>
      <c r="I3906" s="243" t="n"/>
      <c r="J3906" s="243" t="n"/>
      <c r="K3906" s="244" t="n"/>
      <c r="L3906" s="78" t="n"/>
    </row>
    <row r="3907" ht="22" customHeight="1" s="452">
      <c r="A3907" s="359" t="n"/>
      <c r="B3907" s="243" t="n"/>
      <c r="C3907" s="243" t="n"/>
      <c r="D3907" s="243" t="n"/>
      <c r="E3907" s="243" t="n"/>
      <c r="F3907" s="243" t="n"/>
      <c r="G3907" s="243" t="n"/>
      <c r="H3907" s="362" t="n"/>
      <c r="I3907" s="243" t="n"/>
      <c r="J3907" s="243" t="n"/>
      <c r="K3907" s="244" t="n"/>
      <c r="L3907" s="78" t="n"/>
    </row>
    <row r="3908" ht="22" customHeight="1" s="452">
      <c r="A3908" s="359" t="n"/>
      <c r="B3908" s="243" t="n"/>
      <c r="C3908" s="243" t="n"/>
      <c r="D3908" s="243" t="n"/>
      <c r="E3908" s="243" t="n"/>
      <c r="F3908" s="243" t="n"/>
      <c r="G3908" s="243" t="n"/>
      <c r="H3908" s="362" t="n"/>
      <c r="I3908" s="243" t="n"/>
      <c r="J3908" s="243" t="n"/>
      <c r="K3908" s="244" t="n"/>
      <c r="L3908" s="78" t="n"/>
    </row>
    <row r="3909" ht="22" customHeight="1" s="452">
      <c r="A3909" s="359" t="n"/>
      <c r="B3909" s="243" t="n"/>
      <c r="C3909" s="243" t="n"/>
      <c r="D3909" s="243" t="n"/>
      <c r="E3909" s="243" t="n"/>
      <c r="F3909" s="243" t="n"/>
      <c r="G3909" s="243" t="n"/>
      <c r="H3909" s="362" t="n"/>
      <c r="I3909" s="243" t="n"/>
      <c r="J3909" s="243" t="n"/>
      <c r="K3909" s="244" t="n"/>
      <c r="L3909" s="78" t="n"/>
    </row>
    <row r="3910" ht="22" customHeight="1" s="452">
      <c r="A3910" s="359" t="n"/>
      <c r="B3910" s="243" t="n"/>
      <c r="C3910" s="243" t="n"/>
      <c r="D3910" s="243" t="n"/>
      <c r="E3910" s="243" t="n"/>
      <c r="F3910" s="243" t="n"/>
      <c r="G3910" s="243" t="n"/>
      <c r="H3910" s="362" t="n"/>
      <c r="I3910" s="243" t="n"/>
      <c r="J3910" s="243" t="n"/>
      <c r="K3910" s="244" t="n"/>
      <c r="L3910" s="78" t="n"/>
    </row>
    <row r="3911" ht="22" customHeight="1" s="452">
      <c r="A3911" s="359" t="n"/>
      <c r="B3911" s="243" t="n"/>
      <c r="C3911" s="243" t="n"/>
      <c r="D3911" s="243" t="n"/>
      <c r="E3911" s="243" t="n"/>
      <c r="F3911" s="243" t="n"/>
      <c r="G3911" s="243" t="n"/>
      <c r="H3911" s="362" t="n"/>
      <c r="I3911" s="243" t="n"/>
      <c r="J3911" s="243" t="n"/>
      <c r="K3911" s="244" t="n"/>
      <c r="L3911" s="78" t="n"/>
    </row>
    <row r="3912" ht="22" customHeight="1" s="452">
      <c r="A3912" s="359" t="n"/>
      <c r="B3912" s="243" t="n"/>
      <c r="C3912" s="243" t="n"/>
      <c r="D3912" s="243" t="n"/>
      <c r="E3912" s="243" t="n"/>
      <c r="F3912" s="243" t="n"/>
      <c r="G3912" s="243" t="n"/>
      <c r="H3912" s="362" t="n"/>
      <c r="I3912" s="243" t="n"/>
      <c r="J3912" s="243" t="n"/>
      <c r="K3912" s="244" t="n"/>
      <c r="L3912" s="78" t="n"/>
    </row>
    <row r="3913" ht="22" customHeight="1" s="452">
      <c r="A3913" s="359" t="n"/>
      <c r="B3913" s="243" t="n"/>
      <c r="C3913" s="243" t="n"/>
      <c r="D3913" s="243" t="n"/>
      <c r="E3913" s="243" t="n"/>
      <c r="F3913" s="243" t="n"/>
      <c r="G3913" s="243" t="n"/>
      <c r="H3913" s="362" t="n"/>
      <c r="I3913" s="243" t="n"/>
      <c r="J3913" s="243" t="n"/>
      <c r="K3913" s="244" t="n"/>
      <c r="L3913" s="78" t="n"/>
    </row>
    <row r="3914" ht="22" customHeight="1" s="452">
      <c r="A3914" s="359" t="n"/>
      <c r="B3914" s="243" t="n"/>
      <c r="C3914" s="243" t="n"/>
      <c r="D3914" s="243" t="n"/>
      <c r="E3914" s="243" t="n"/>
      <c r="F3914" s="243" t="n"/>
      <c r="G3914" s="243" t="n"/>
      <c r="H3914" s="362" t="n"/>
      <c r="I3914" s="243" t="n"/>
      <c r="J3914" s="243" t="n"/>
      <c r="K3914" s="244" t="n"/>
      <c r="L3914" s="78" t="n"/>
    </row>
    <row r="3915" ht="22" customHeight="1" s="452">
      <c r="A3915" s="359" t="n"/>
      <c r="B3915" s="243" t="n"/>
      <c r="C3915" s="243" t="n"/>
      <c r="D3915" s="243" t="n"/>
      <c r="E3915" s="243" t="n"/>
      <c r="F3915" s="243" t="n"/>
      <c r="G3915" s="243" t="n"/>
      <c r="H3915" s="362" t="n"/>
      <c r="I3915" s="243" t="n"/>
      <c r="J3915" s="243" t="n"/>
      <c r="K3915" s="244" t="n"/>
      <c r="L3915" s="78" t="n"/>
    </row>
    <row r="3916" ht="22" customHeight="1" s="452">
      <c r="A3916" s="359" t="n"/>
      <c r="B3916" s="243" t="n"/>
      <c r="C3916" s="243" t="n"/>
      <c r="D3916" s="243" t="n"/>
      <c r="E3916" s="243" t="n"/>
      <c r="F3916" s="243" t="n"/>
      <c r="G3916" s="243" t="n"/>
      <c r="H3916" s="362" t="n"/>
      <c r="I3916" s="243" t="n"/>
      <c r="J3916" s="243" t="n"/>
      <c r="K3916" s="244" t="n"/>
      <c r="L3916" s="78" t="n"/>
    </row>
    <row r="3917" ht="22" customHeight="1" s="452">
      <c r="A3917" s="359" t="n"/>
      <c r="B3917" s="243" t="n"/>
      <c r="C3917" s="243" t="n"/>
      <c r="D3917" s="243" t="n"/>
      <c r="E3917" s="243" t="n"/>
      <c r="F3917" s="243" t="n"/>
      <c r="G3917" s="243" t="n"/>
      <c r="H3917" s="362" t="n"/>
      <c r="I3917" s="243" t="n"/>
      <c r="J3917" s="243" t="n"/>
      <c r="K3917" s="244" t="n"/>
      <c r="L3917" s="78" t="n"/>
    </row>
    <row r="3918" ht="22" customHeight="1" s="452">
      <c r="A3918" s="359" t="n"/>
      <c r="B3918" s="243" t="n"/>
      <c r="C3918" s="243" t="n"/>
      <c r="D3918" s="243" t="n"/>
      <c r="E3918" s="243" t="n"/>
      <c r="F3918" s="243" t="n"/>
      <c r="G3918" s="243" t="n"/>
      <c r="H3918" s="362" t="n"/>
      <c r="I3918" s="243" t="n"/>
      <c r="J3918" s="243" t="n"/>
      <c r="K3918" s="244" t="n"/>
      <c r="L3918" s="78" t="n"/>
    </row>
    <row r="3919" ht="22" customHeight="1" s="452">
      <c r="A3919" s="359" t="n"/>
      <c r="B3919" s="243" t="n"/>
      <c r="C3919" s="243" t="n"/>
      <c r="D3919" s="243" t="n"/>
      <c r="E3919" s="243" t="n"/>
      <c r="F3919" s="243" t="n"/>
      <c r="G3919" s="243" t="n"/>
      <c r="H3919" s="362" t="n"/>
      <c r="I3919" s="243" t="n"/>
      <c r="J3919" s="243" t="n"/>
      <c r="K3919" s="244" t="n"/>
      <c r="L3919" s="78" t="n"/>
    </row>
    <row r="3920" ht="22" customHeight="1" s="452">
      <c r="A3920" s="359" t="n"/>
      <c r="B3920" s="243" t="n"/>
      <c r="C3920" s="243" t="n"/>
      <c r="D3920" s="243" t="n"/>
      <c r="E3920" s="243" t="n"/>
      <c r="F3920" s="243" t="n"/>
      <c r="G3920" s="243" t="n"/>
      <c r="H3920" s="362" t="n"/>
      <c r="I3920" s="243" t="n"/>
      <c r="J3920" s="243" t="n"/>
      <c r="K3920" s="244" t="n"/>
      <c r="L3920" s="78" t="n"/>
    </row>
    <row r="3921" ht="22" customHeight="1" s="452">
      <c r="A3921" s="359" t="n"/>
      <c r="B3921" s="243" t="n"/>
      <c r="C3921" s="243" t="n"/>
      <c r="D3921" s="243" t="n"/>
      <c r="E3921" s="243" t="n"/>
      <c r="F3921" s="243" t="n"/>
      <c r="G3921" s="243" t="n"/>
      <c r="H3921" s="362" t="n"/>
      <c r="I3921" s="243" t="n"/>
      <c r="J3921" s="243" t="n"/>
      <c r="K3921" s="244" t="n"/>
      <c r="L3921" s="78" t="n"/>
    </row>
    <row r="3922" ht="22" customHeight="1" s="452">
      <c r="A3922" s="359" t="n"/>
      <c r="B3922" s="243" t="n"/>
      <c r="C3922" s="243" t="n"/>
      <c r="D3922" s="243" t="n"/>
      <c r="E3922" s="243" t="n"/>
      <c r="F3922" s="243" t="n"/>
      <c r="G3922" s="243" t="n"/>
      <c r="H3922" s="362" t="n"/>
      <c r="I3922" s="243" t="n"/>
      <c r="J3922" s="243" t="n"/>
      <c r="K3922" s="244" t="n"/>
      <c r="L3922" s="78" t="n"/>
    </row>
    <row r="3923" ht="22" customHeight="1" s="452">
      <c r="A3923" s="359" t="n"/>
      <c r="B3923" s="243" t="n"/>
      <c r="C3923" s="243" t="n"/>
      <c r="D3923" s="243" t="n"/>
      <c r="E3923" s="243" t="n"/>
      <c r="F3923" s="243" t="n"/>
      <c r="G3923" s="243" t="n"/>
      <c r="H3923" s="362" t="n"/>
      <c r="I3923" s="243" t="n"/>
      <c r="J3923" s="243" t="n"/>
      <c r="K3923" s="244" t="n"/>
      <c r="L3923" s="78" t="n"/>
    </row>
    <row r="3924" ht="22" customHeight="1" s="452">
      <c r="A3924" s="359" t="n"/>
      <c r="B3924" s="243" t="n"/>
      <c r="C3924" s="243" t="n"/>
      <c r="D3924" s="243" t="n"/>
      <c r="E3924" s="243" t="n"/>
      <c r="F3924" s="243" t="n"/>
      <c r="G3924" s="243" t="n"/>
      <c r="H3924" s="362" t="n"/>
      <c r="I3924" s="243" t="n"/>
      <c r="J3924" s="243" t="n"/>
      <c r="K3924" s="244" t="n"/>
      <c r="L3924" s="78" t="n"/>
    </row>
    <row r="3925" ht="22" customHeight="1" s="452">
      <c r="A3925" s="359" t="n"/>
      <c r="B3925" s="243" t="n"/>
      <c r="C3925" s="243" t="n"/>
      <c r="D3925" s="243" t="n"/>
      <c r="E3925" s="243" t="n"/>
      <c r="F3925" s="243" t="n"/>
      <c r="G3925" s="243" t="n"/>
      <c r="H3925" s="362" t="n"/>
      <c r="I3925" s="243" t="n"/>
      <c r="J3925" s="243" t="n"/>
      <c r="K3925" s="244" t="n"/>
      <c r="L3925" s="78" t="n"/>
    </row>
    <row r="3926" ht="22" customHeight="1" s="452">
      <c r="A3926" s="359" t="n"/>
      <c r="B3926" s="243" t="n"/>
      <c r="C3926" s="243" t="n"/>
      <c r="D3926" s="243" t="n"/>
      <c r="E3926" s="243" t="n"/>
      <c r="F3926" s="243" t="n"/>
      <c r="G3926" s="243" t="n"/>
      <c r="H3926" s="362" t="n"/>
      <c r="I3926" s="243" t="n"/>
      <c r="J3926" s="243" t="n"/>
      <c r="K3926" s="244" t="n"/>
      <c r="L3926" s="78" t="n"/>
    </row>
    <row r="3927" ht="22" customHeight="1" s="452">
      <c r="A3927" s="359" t="n"/>
      <c r="B3927" s="243" t="n"/>
      <c r="C3927" s="243" t="n"/>
      <c r="D3927" s="243" t="n"/>
      <c r="E3927" s="243" t="n"/>
      <c r="F3927" s="243" t="n"/>
      <c r="G3927" s="243" t="n"/>
      <c r="H3927" s="362" t="n"/>
      <c r="I3927" s="243" t="n"/>
      <c r="J3927" s="243" t="n"/>
      <c r="K3927" s="244" t="n"/>
      <c r="L3927" s="78" t="n"/>
    </row>
    <row r="3928" ht="22" customHeight="1" s="452">
      <c r="A3928" s="359" t="n"/>
      <c r="B3928" s="243" t="n"/>
      <c r="C3928" s="243" t="n"/>
      <c r="D3928" s="243" t="n"/>
      <c r="E3928" s="243" t="n"/>
      <c r="F3928" s="243" t="n"/>
      <c r="G3928" s="243" t="n"/>
      <c r="H3928" s="362" t="n"/>
      <c r="I3928" s="243" t="n"/>
      <c r="J3928" s="243" t="n"/>
      <c r="K3928" s="244" t="n"/>
      <c r="L3928" s="78" t="n"/>
    </row>
    <row r="3929" ht="22" customHeight="1" s="452">
      <c r="A3929" s="359" t="n"/>
      <c r="B3929" s="243" t="n"/>
      <c r="C3929" s="243" t="n"/>
      <c r="D3929" s="243" t="n"/>
      <c r="E3929" s="243" t="n"/>
      <c r="F3929" s="243" t="n"/>
      <c r="G3929" s="243" t="n"/>
      <c r="H3929" s="362" t="n"/>
      <c r="I3929" s="243" t="n"/>
      <c r="J3929" s="243" t="n"/>
      <c r="K3929" s="244" t="n"/>
      <c r="L3929" s="78" t="n"/>
    </row>
    <row r="3930" ht="22" customHeight="1" s="452">
      <c r="A3930" s="359" t="n"/>
      <c r="B3930" s="243" t="n"/>
      <c r="C3930" s="243" t="n"/>
      <c r="D3930" s="243" t="n"/>
      <c r="E3930" s="243" t="n"/>
      <c r="F3930" s="243" t="n"/>
      <c r="G3930" s="243" t="n"/>
      <c r="H3930" s="362" t="n"/>
      <c r="I3930" s="243" t="n"/>
      <c r="J3930" s="243" t="n"/>
      <c r="K3930" s="244" t="n"/>
      <c r="L3930" s="78" t="n"/>
    </row>
    <row r="3931" ht="22" customHeight="1" s="452">
      <c r="A3931" s="359" t="n"/>
      <c r="B3931" s="243" t="n"/>
      <c r="C3931" s="243" t="n"/>
      <c r="D3931" s="243" t="n"/>
      <c r="E3931" s="243" t="n"/>
      <c r="F3931" s="243" t="n"/>
      <c r="G3931" s="243" t="n"/>
      <c r="H3931" s="362" t="n"/>
      <c r="I3931" s="243" t="n"/>
      <c r="J3931" s="243" t="n"/>
      <c r="K3931" s="244" t="n"/>
      <c r="L3931" s="78" t="n"/>
    </row>
    <row r="3932" ht="22" customHeight="1" s="452">
      <c r="A3932" s="359" t="n"/>
      <c r="B3932" s="243" t="n"/>
      <c r="C3932" s="243" t="n"/>
      <c r="D3932" s="243" t="n"/>
      <c r="E3932" s="243" t="n"/>
      <c r="F3932" s="243" t="n"/>
      <c r="G3932" s="243" t="n"/>
      <c r="H3932" s="362" t="n"/>
      <c r="I3932" s="243" t="n"/>
      <c r="J3932" s="243" t="n"/>
      <c r="K3932" s="244" t="n"/>
      <c r="L3932" s="78" t="n"/>
    </row>
    <row r="3933" ht="22" customHeight="1" s="452">
      <c r="A3933" s="359" t="n"/>
      <c r="B3933" s="243" t="n"/>
      <c r="C3933" s="243" t="n"/>
      <c r="D3933" s="243" t="n"/>
      <c r="E3933" s="243" t="n"/>
      <c r="F3933" s="243" t="n"/>
      <c r="G3933" s="243" t="n"/>
      <c r="H3933" s="362" t="n"/>
      <c r="I3933" s="243" t="n"/>
      <c r="J3933" s="243" t="n"/>
      <c r="K3933" s="244" t="n"/>
      <c r="L3933" s="78" t="n"/>
    </row>
    <row r="3934" ht="22" customHeight="1" s="452">
      <c r="A3934" s="359" t="n"/>
      <c r="B3934" s="243" t="n"/>
      <c r="C3934" s="243" t="n"/>
      <c r="D3934" s="243" t="n"/>
      <c r="E3934" s="243" t="n"/>
      <c r="F3934" s="243" t="n"/>
      <c r="G3934" s="243" t="n"/>
      <c r="H3934" s="362" t="n"/>
      <c r="I3934" s="243" t="n"/>
      <c r="J3934" s="243" t="n"/>
      <c r="K3934" s="244" t="n"/>
      <c r="L3934" s="78" t="n"/>
    </row>
    <row r="3935" ht="22" customHeight="1" s="452">
      <c r="A3935" s="359" t="n"/>
      <c r="B3935" s="243" t="n"/>
      <c r="C3935" s="243" t="n"/>
      <c r="D3935" s="243" t="n"/>
      <c r="E3935" s="243" t="n"/>
      <c r="F3935" s="243" t="n"/>
      <c r="G3935" s="243" t="n"/>
      <c r="H3935" s="362" t="n"/>
      <c r="I3935" s="243" t="n"/>
      <c r="J3935" s="243" t="n"/>
      <c r="K3935" s="244" t="n"/>
      <c r="L3935" s="78" t="n"/>
    </row>
    <row r="3936" ht="22" customHeight="1" s="452">
      <c r="A3936" s="359" t="n"/>
      <c r="B3936" s="243" t="n"/>
      <c r="C3936" s="243" t="n"/>
      <c r="D3936" s="243" t="n"/>
      <c r="E3936" s="243" t="n"/>
      <c r="F3936" s="243" t="n"/>
      <c r="G3936" s="243" t="n"/>
      <c r="H3936" s="362" t="n"/>
      <c r="I3936" s="243" t="n"/>
      <c r="J3936" s="243" t="n"/>
      <c r="K3936" s="244" t="n"/>
      <c r="L3936" s="78" t="n"/>
    </row>
    <row r="3937" ht="22" customHeight="1" s="452">
      <c r="A3937" s="359" t="n"/>
      <c r="B3937" s="243" t="n"/>
      <c r="C3937" s="243" t="n"/>
      <c r="D3937" s="243" t="n"/>
      <c r="E3937" s="243" t="n"/>
      <c r="F3937" s="243" t="n"/>
      <c r="G3937" s="243" t="n"/>
      <c r="H3937" s="362" t="n"/>
      <c r="I3937" s="243" t="n"/>
      <c r="J3937" s="243" t="n"/>
      <c r="K3937" s="244" t="n"/>
      <c r="L3937" s="78" t="n"/>
    </row>
    <row r="3938" ht="22" customHeight="1" s="452">
      <c r="A3938" s="359" t="n"/>
      <c r="B3938" s="243" t="n"/>
      <c r="C3938" s="243" t="n"/>
      <c r="D3938" s="243" t="n"/>
      <c r="E3938" s="243" t="n"/>
      <c r="F3938" s="243" t="n"/>
      <c r="G3938" s="243" t="n"/>
      <c r="H3938" s="362" t="n"/>
      <c r="I3938" s="243" t="n"/>
      <c r="J3938" s="243" t="n"/>
      <c r="K3938" s="244" t="n"/>
      <c r="L3938" s="78" t="n"/>
    </row>
    <row r="3939" ht="22" customHeight="1" s="452">
      <c r="A3939" s="359" t="n"/>
      <c r="B3939" s="243" t="n"/>
      <c r="C3939" s="243" t="n"/>
      <c r="D3939" s="243" t="n"/>
      <c r="E3939" s="243" t="n"/>
      <c r="F3939" s="243" t="n"/>
      <c r="G3939" s="243" t="n"/>
      <c r="H3939" s="362" t="n"/>
      <c r="I3939" s="243" t="n"/>
      <c r="J3939" s="243" t="n"/>
      <c r="K3939" s="244" t="n"/>
      <c r="L3939" s="78" t="n"/>
    </row>
    <row r="3940" ht="22" customHeight="1" s="452">
      <c r="A3940" s="359" t="n"/>
      <c r="B3940" s="243" t="n"/>
      <c r="C3940" s="243" t="n"/>
      <c r="D3940" s="243" t="n"/>
      <c r="E3940" s="243" t="n"/>
      <c r="F3940" s="243" t="n"/>
      <c r="G3940" s="243" t="n"/>
      <c r="H3940" s="362" t="n"/>
      <c r="I3940" s="243" t="n"/>
      <c r="J3940" s="243" t="n"/>
      <c r="K3940" s="244" t="n"/>
      <c r="L3940" s="78" t="n"/>
    </row>
    <row r="3941" ht="22" customHeight="1" s="452">
      <c r="A3941" s="359" t="n"/>
      <c r="B3941" s="243" t="n"/>
      <c r="C3941" s="243" t="n"/>
      <c r="D3941" s="243" t="n"/>
      <c r="E3941" s="243" t="n"/>
      <c r="F3941" s="243" t="n"/>
      <c r="G3941" s="243" t="n"/>
      <c r="H3941" s="362" t="n"/>
      <c r="I3941" s="243" t="n"/>
      <c r="J3941" s="243" t="n"/>
      <c r="K3941" s="244" t="n"/>
      <c r="L3941" s="78" t="n"/>
    </row>
    <row r="3942" ht="22" customHeight="1" s="452">
      <c r="A3942" s="359" t="n"/>
      <c r="B3942" s="243" t="n"/>
      <c r="C3942" s="243" t="n"/>
      <c r="D3942" s="243" t="n"/>
      <c r="E3942" s="243" t="n"/>
      <c r="F3942" s="243" t="n"/>
      <c r="G3942" s="243" t="n"/>
      <c r="H3942" s="362" t="n"/>
      <c r="I3942" s="243" t="n"/>
      <c r="J3942" s="243" t="n"/>
      <c r="K3942" s="244" t="n"/>
      <c r="L3942" s="78" t="n"/>
    </row>
    <row r="3943" ht="22" customHeight="1" s="452">
      <c r="A3943" s="359" t="n"/>
      <c r="B3943" s="243" t="n"/>
      <c r="C3943" s="243" t="n"/>
      <c r="D3943" s="243" t="n"/>
      <c r="E3943" s="243" t="n"/>
      <c r="F3943" s="243" t="n"/>
      <c r="G3943" s="243" t="n"/>
      <c r="H3943" s="362" t="n"/>
      <c r="I3943" s="243" t="n"/>
      <c r="J3943" s="243" t="n"/>
      <c r="K3943" s="244" t="n"/>
      <c r="L3943" s="78" t="n"/>
    </row>
    <row r="3944" ht="22" customHeight="1" s="452">
      <c r="A3944" s="359" t="n"/>
      <c r="B3944" s="243" t="n"/>
      <c r="C3944" s="243" t="n"/>
      <c r="D3944" s="243" t="n"/>
      <c r="E3944" s="243" t="n"/>
      <c r="F3944" s="243" t="n"/>
      <c r="G3944" s="243" t="n"/>
      <c r="H3944" s="362" t="n"/>
      <c r="I3944" s="243" t="n"/>
      <c r="J3944" s="243" t="n"/>
      <c r="K3944" s="244" t="n"/>
      <c r="L3944" s="78" t="n"/>
    </row>
    <row r="3945" ht="22" customHeight="1" s="452">
      <c r="A3945" s="359" t="n"/>
      <c r="B3945" s="243" t="n"/>
      <c r="C3945" s="243" t="n"/>
      <c r="D3945" s="243" t="n"/>
      <c r="E3945" s="243" t="n"/>
      <c r="F3945" s="243" t="n"/>
      <c r="G3945" s="243" t="n"/>
      <c r="H3945" s="362" t="n"/>
      <c r="I3945" s="243" t="n"/>
      <c r="J3945" s="243" t="n"/>
      <c r="K3945" s="244" t="n"/>
      <c r="L3945" s="78" t="n"/>
    </row>
    <row r="3946" ht="22" customHeight="1" s="452">
      <c r="A3946" s="359" t="n"/>
      <c r="B3946" s="243" t="n"/>
      <c r="C3946" s="243" t="n"/>
      <c r="D3946" s="243" t="n"/>
      <c r="E3946" s="243" t="n"/>
      <c r="F3946" s="243" t="n"/>
      <c r="G3946" s="243" t="n"/>
      <c r="H3946" s="362" t="n"/>
      <c r="I3946" s="243" t="n"/>
      <c r="J3946" s="243" t="n"/>
      <c r="K3946" s="244" t="n"/>
      <c r="L3946" s="78" t="n"/>
    </row>
    <row r="3947" ht="22" customHeight="1" s="452">
      <c r="A3947" s="359" t="n"/>
      <c r="B3947" s="243" t="n"/>
      <c r="C3947" s="243" t="n"/>
      <c r="D3947" s="243" t="n"/>
      <c r="E3947" s="243" t="n"/>
      <c r="F3947" s="243" t="n"/>
      <c r="G3947" s="243" t="n"/>
      <c r="H3947" s="362" t="n"/>
      <c r="I3947" s="243" t="n"/>
      <c r="J3947" s="243" t="n"/>
      <c r="K3947" s="244" t="n"/>
      <c r="L3947" s="78" t="n"/>
    </row>
    <row r="3948" ht="22" customHeight="1" s="452">
      <c r="A3948" s="359" t="n"/>
      <c r="B3948" s="243" t="n"/>
      <c r="C3948" s="243" t="n"/>
      <c r="D3948" s="243" t="n"/>
      <c r="E3948" s="243" t="n"/>
      <c r="F3948" s="243" t="n"/>
      <c r="G3948" s="243" t="n"/>
      <c r="H3948" s="362" t="n"/>
      <c r="I3948" s="243" t="n"/>
      <c r="J3948" s="243" t="n"/>
      <c r="K3948" s="244" t="n"/>
      <c r="L3948" s="78" t="n"/>
    </row>
    <row r="3949" ht="22" customHeight="1" s="452">
      <c r="A3949" s="359" t="n"/>
      <c r="B3949" s="243" t="n"/>
      <c r="C3949" s="243" t="n"/>
      <c r="D3949" s="243" t="n"/>
      <c r="E3949" s="243" t="n"/>
      <c r="F3949" s="243" t="n"/>
      <c r="G3949" s="243" t="n"/>
      <c r="H3949" s="362" t="n"/>
      <c r="I3949" s="243" t="n"/>
      <c r="J3949" s="243" t="n"/>
      <c r="K3949" s="244" t="n"/>
      <c r="L3949" s="78" t="n"/>
    </row>
    <row r="3950" ht="22" customHeight="1" s="452">
      <c r="A3950" s="359" t="n"/>
      <c r="B3950" s="243" t="n"/>
      <c r="C3950" s="243" t="n"/>
      <c r="D3950" s="243" t="n"/>
      <c r="E3950" s="243" t="n"/>
      <c r="F3950" s="243" t="n"/>
      <c r="G3950" s="243" t="n"/>
      <c r="H3950" s="362" t="n"/>
      <c r="I3950" s="243" t="n"/>
      <c r="J3950" s="243" t="n"/>
      <c r="K3950" s="244" t="n"/>
      <c r="L3950" s="78" t="n"/>
    </row>
    <row r="3951" ht="22" customHeight="1" s="452">
      <c r="A3951" s="359" t="n"/>
      <c r="B3951" s="243" t="n"/>
      <c r="C3951" s="243" t="n"/>
      <c r="D3951" s="243" t="n"/>
      <c r="E3951" s="243" t="n"/>
      <c r="F3951" s="243" t="n"/>
      <c r="G3951" s="243" t="n"/>
      <c r="H3951" s="362" t="n"/>
      <c r="I3951" s="243" t="n"/>
      <c r="J3951" s="243" t="n"/>
      <c r="K3951" s="244" t="n"/>
      <c r="L3951" s="78" t="n"/>
    </row>
    <row r="3952" ht="22" customHeight="1" s="452">
      <c r="A3952" s="359" t="n"/>
      <c r="B3952" s="243" t="n"/>
      <c r="C3952" s="243" t="n"/>
      <c r="D3952" s="243" t="n"/>
      <c r="E3952" s="243" t="n"/>
      <c r="F3952" s="243" t="n"/>
      <c r="G3952" s="243" t="n"/>
      <c r="H3952" s="362" t="n"/>
      <c r="I3952" s="243" t="n"/>
      <c r="J3952" s="243" t="n"/>
      <c r="K3952" s="244" t="n"/>
      <c r="L3952" s="78" t="n"/>
    </row>
    <row r="3953" ht="22" customHeight="1" s="452">
      <c r="A3953" s="359" t="n"/>
      <c r="B3953" s="243" t="n"/>
      <c r="C3953" s="243" t="n"/>
      <c r="D3953" s="243" t="n"/>
      <c r="E3953" s="243" t="n"/>
      <c r="F3953" s="243" t="n"/>
      <c r="G3953" s="243" t="n"/>
      <c r="H3953" s="362" t="n"/>
      <c r="I3953" s="243" t="n"/>
      <c r="J3953" s="243" t="n"/>
      <c r="K3953" s="244" t="n"/>
      <c r="L3953" s="78" t="n"/>
    </row>
    <row r="3954" ht="22" customHeight="1" s="452">
      <c r="A3954" s="359" t="n"/>
      <c r="B3954" s="243" t="n"/>
      <c r="C3954" s="243" t="n"/>
      <c r="D3954" s="243" t="n"/>
      <c r="E3954" s="243" t="n"/>
      <c r="F3954" s="243" t="n"/>
      <c r="G3954" s="243" t="n"/>
      <c r="H3954" s="362" t="n"/>
      <c r="I3954" s="243" t="n"/>
      <c r="J3954" s="243" t="n"/>
      <c r="K3954" s="244" t="n"/>
      <c r="L3954" s="78" t="n"/>
    </row>
    <row r="3955" ht="22" customHeight="1" s="452">
      <c r="A3955" s="359" t="n"/>
      <c r="B3955" s="243" t="n"/>
      <c r="C3955" s="243" t="n"/>
      <c r="D3955" s="243" t="n"/>
      <c r="E3955" s="243" t="n"/>
      <c r="F3955" s="243" t="n"/>
      <c r="G3955" s="243" t="n"/>
      <c r="H3955" s="362" t="n"/>
      <c r="I3955" s="243" t="n"/>
      <c r="J3955" s="243" t="n"/>
      <c r="K3955" s="244" t="n"/>
      <c r="L3955" s="78" t="n"/>
    </row>
    <row r="3956" ht="22" customHeight="1" s="452">
      <c r="A3956" s="359" t="n"/>
      <c r="B3956" s="243" t="n"/>
      <c r="C3956" s="243" t="n"/>
      <c r="D3956" s="243" t="n"/>
      <c r="E3956" s="243" t="n"/>
      <c r="F3956" s="243" t="n"/>
      <c r="G3956" s="243" t="n"/>
      <c r="H3956" s="362" t="n"/>
      <c r="I3956" s="243" t="n"/>
      <c r="J3956" s="243" t="n"/>
      <c r="K3956" s="244" t="n"/>
      <c r="L3956" s="78" t="n"/>
    </row>
    <row r="3957" ht="22" customHeight="1" s="452">
      <c r="A3957" s="359" t="n"/>
      <c r="B3957" s="243" t="n"/>
      <c r="C3957" s="243" t="n"/>
      <c r="D3957" s="243" t="n"/>
      <c r="E3957" s="243" t="n"/>
      <c r="F3957" s="243" t="n"/>
      <c r="G3957" s="243" t="n"/>
      <c r="H3957" s="362" t="n"/>
      <c r="I3957" s="243" t="n"/>
      <c r="J3957" s="243" t="n"/>
      <c r="K3957" s="244" t="n"/>
      <c r="L3957" s="78" t="n"/>
    </row>
    <row r="3958" ht="22" customHeight="1" s="452">
      <c r="A3958" s="359" t="n"/>
      <c r="B3958" s="243" t="n"/>
      <c r="C3958" s="243" t="n"/>
      <c r="D3958" s="243" t="n"/>
      <c r="E3958" s="243" t="n"/>
      <c r="F3958" s="243" t="n"/>
      <c r="G3958" s="243" t="n"/>
      <c r="H3958" s="362" t="n"/>
      <c r="I3958" s="243" t="n"/>
      <c r="J3958" s="243" t="n"/>
      <c r="K3958" s="244" t="n"/>
      <c r="L3958" s="78" t="n"/>
    </row>
    <row r="3959" ht="22" customHeight="1" s="452">
      <c r="A3959" s="359" t="n"/>
      <c r="B3959" s="243" t="n"/>
      <c r="C3959" s="243" t="n"/>
      <c r="D3959" s="243" t="n"/>
      <c r="E3959" s="243" t="n"/>
      <c r="F3959" s="243" t="n"/>
      <c r="G3959" s="243" t="n"/>
      <c r="H3959" s="362" t="n"/>
      <c r="I3959" s="243" t="n"/>
      <c r="J3959" s="243" t="n"/>
      <c r="K3959" s="244" t="n"/>
      <c r="L3959" s="78" t="n"/>
    </row>
    <row r="3960" ht="22" customHeight="1" s="452">
      <c r="A3960" s="359" t="n"/>
      <c r="B3960" s="243" t="n"/>
      <c r="C3960" s="243" t="n"/>
      <c r="D3960" s="243" t="n"/>
      <c r="E3960" s="243" t="n"/>
      <c r="F3960" s="243" t="n"/>
      <c r="G3960" s="243" t="n"/>
      <c r="H3960" s="362" t="n"/>
      <c r="I3960" s="243" t="n"/>
      <c r="J3960" s="243" t="n"/>
      <c r="K3960" s="244" t="n"/>
      <c r="L3960" s="78" t="n"/>
    </row>
    <row r="3961" ht="22" customHeight="1" s="452">
      <c r="A3961" s="359" t="n"/>
      <c r="B3961" s="243" t="n"/>
      <c r="C3961" s="243" t="n"/>
      <c r="D3961" s="243" t="n"/>
      <c r="E3961" s="243" t="n"/>
      <c r="F3961" s="243" t="n"/>
      <c r="G3961" s="243" t="n"/>
      <c r="H3961" s="362" t="n"/>
      <c r="I3961" s="243" t="n"/>
      <c r="J3961" s="243" t="n"/>
      <c r="K3961" s="244" t="n"/>
      <c r="L3961" s="78" t="n"/>
    </row>
    <row r="3962" ht="22" customHeight="1" s="452">
      <c r="A3962" s="359" t="n"/>
      <c r="B3962" s="243" t="n"/>
      <c r="C3962" s="243" t="n"/>
      <c r="D3962" s="243" t="n"/>
      <c r="E3962" s="243" t="n"/>
      <c r="F3962" s="243" t="n"/>
      <c r="G3962" s="243" t="n"/>
      <c r="H3962" s="362" t="n"/>
      <c r="I3962" s="243" t="n"/>
      <c r="J3962" s="243" t="n"/>
      <c r="K3962" s="244" t="n"/>
      <c r="L3962" s="78" t="n"/>
    </row>
    <row r="3963" ht="22" customHeight="1" s="452">
      <c r="A3963" s="359" t="n"/>
      <c r="B3963" s="243" t="n"/>
      <c r="C3963" s="243" t="n"/>
      <c r="D3963" s="243" t="n"/>
      <c r="E3963" s="243" t="n"/>
      <c r="F3963" s="243" t="n"/>
      <c r="G3963" s="243" t="n"/>
      <c r="H3963" s="362" t="n"/>
      <c r="I3963" s="243" t="n"/>
      <c r="J3963" s="243" t="n"/>
      <c r="K3963" s="244" t="n"/>
      <c r="L3963" s="78" t="n"/>
    </row>
    <row r="3964" ht="22" customHeight="1" s="452">
      <c r="A3964" s="359" t="n"/>
      <c r="B3964" s="243" t="n"/>
      <c r="C3964" s="243" t="n"/>
      <c r="D3964" s="243" t="n"/>
      <c r="E3964" s="243" t="n"/>
      <c r="F3964" s="243" t="n"/>
      <c r="G3964" s="243" t="n"/>
      <c r="H3964" s="362" t="n"/>
      <c r="I3964" s="243" t="n"/>
      <c r="J3964" s="243" t="n"/>
      <c r="K3964" s="244" t="n"/>
      <c r="L3964" s="78" t="n"/>
    </row>
    <row r="3965" ht="22" customHeight="1" s="452">
      <c r="A3965" s="359" t="n"/>
      <c r="B3965" s="243" t="n"/>
      <c r="C3965" s="243" t="n"/>
      <c r="D3965" s="243" t="n"/>
      <c r="E3965" s="243" t="n"/>
      <c r="F3965" s="243" t="n"/>
      <c r="G3965" s="243" t="n"/>
      <c r="H3965" s="362" t="n"/>
      <c r="I3965" s="243" t="n"/>
      <c r="J3965" s="243" t="n"/>
      <c r="K3965" s="244" t="n"/>
      <c r="L3965" s="78" t="n"/>
    </row>
    <row r="3966" ht="22" customHeight="1" s="452">
      <c r="A3966" s="359" t="n"/>
      <c r="B3966" s="243" t="n"/>
      <c r="C3966" s="243" t="n"/>
      <c r="D3966" s="243" t="n"/>
      <c r="E3966" s="243" t="n"/>
      <c r="F3966" s="243" t="n"/>
      <c r="G3966" s="243" t="n"/>
      <c r="H3966" s="362" t="n"/>
      <c r="I3966" s="243" t="n"/>
      <c r="J3966" s="243" t="n"/>
      <c r="K3966" s="244" t="n"/>
      <c r="L3966" s="78" t="n"/>
    </row>
    <row r="3967" ht="22" customHeight="1" s="452">
      <c r="A3967" s="359" t="n"/>
      <c r="B3967" s="243" t="n"/>
      <c r="C3967" s="243" t="n"/>
      <c r="D3967" s="243" t="n"/>
      <c r="E3967" s="243" t="n"/>
      <c r="F3967" s="243" t="n"/>
      <c r="G3967" s="243" t="n"/>
      <c r="H3967" s="362" t="n"/>
      <c r="I3967" s="243" t="n"/>
      <c r="J3967" s="243" t="n"/>
      <c r="K3967" s="244" t="n"/>
      <c r="L3967" s="78" t="n"/>
    </row>
    <row r="3968" ht="22" customHeight="1" s="452">
      <c r="A3968" s="359" t="n"/>
      <c r="B3968" s="243" t="n"/>
      <c r="C3968" s="243" t="n"/>
      <c r="D3968" s="243" t="n"/>
      <c r="E3968" s="243" t="n"/>
      <c r="F3968" s="243" t="n"/>
      <c r="G3968" s="243" t="n"/>
      <c r="H3968" s="362" t="n"/>
      <c r="I3968" s="243" t="n"/>
      <c r="J3968" s="243" t="n"/>
      <c r="K3968" s="244" t="n"/>
      <c r="L3968" s="78" t="n"/>
    </row>
    <row r="3969" ht="22" customHeight="1" s="452">
      <c r="A3969" s="359" t="n"/>
      <c r="B3969" s="243" t="n"/>
      <c r="C3969" s="243" t="n"/>
      <c r="D3969" s="243" t="n"/>
      <c r="E3969" s="243" t="n"/>
      <c r="F3969" s="243" t="n"/>
      <c r="G3969" s="243" t="n"/>
      <c r="H3969" s="362" t="n"/>
      <c r="I3969" s="243" t="n"/>
      <c r="J3969" s="243" t="n"/>
      <c r="K3969" s="244" t="n"/>
      <c r="L3969" s="78" t="n"/>
    </row>
    <row r="3970" ht="22" customHeight="1" s="452">
      <c r="A3970" s="359" t="n"/>
      <c r="B3970" s="243" t="n"/>
      <c r="C3970" s="243" t="n"/>
      <c r="D3970" s="243" t="n"/>
      <c r="E3970" s="243" t="n"/>
      <c r="F3970" s="243" t="n"/>
      <c r="G3970" s="243" t="n"/>
      <c r="H3970" s="362" t="n"/>
      <c r="I3970" s="243" t="n"/>
      <c r="J3970" s="243" t="n"/>
      <c r="K3970" s="244" t="n"/>
      <c r="L3970" s="78" t="n"/>
    </row>
    <row r="3971" ht="22" customHeight="1" s="452">
      <c r="A3971" s="359" t="n"/>
      <c r="B3971" s="243" t="n"/>
      <c r="C3971" s="243" t="n"/>
      <c r="D3971" s="243" t="n"/>
      <c r="E3971" s="243" t="n"/>
      <c r="F3971" s="243" t="n"/>
      <c r="G3971" s="243" t="n"/>
      <c r="H3971" s="362" t="n"/>
      <c r="I3971" s="243" t="n"/>
      <c r="J3971" s="243" t="n"/>
      <c r="K3971" s="244" t="n"/>
      <c r="L3971" s="78" t="n"/>
    </row>
    <row r="3972" ht="22" customHeight="1" s="452">
      <c r="A3972" s="359" t="n"/>
      <c r="B3972" s="243" t="n"/>
      <c r="C3972" s="243" t="n"/>
      <c r="D3972" s="243" t="n"/>
      <c r="E3972" s="243" t="n"/>
      <c r="F3972" s="243" t="n"/>
      <c r="G3972" s="243" t="n"/>
      <c r="H3972" s="362" t="n"/>
      <c r="I3972" s="243" t="n"/>
      <c r="J3972" s="243" t="n"/>
      <c r="K3972" s="244" t="n"/>
      <c r="L3972" s="78" t="n"/>
    </row>
    <row r="3973" ht="22" customHeight="1" s="452">
      <c r="A3973" s="359" t="n"/>
      <c r="B3973" s="243" t="n"/>
      <c r="C3973" s="243" t="n"/>
      <c r="D3973" s="243" t="n"/>
      <c r="E3973" s="243" t="n"/>
      <c r="F3973" s="243" t="n"/>
      <c r="G3973" s="243" t="n"/>
      <c r="H3973" s="362" t="n"/>
      <c r="I3973" s="243" t="n"/>
      <c r="J3973" s="243" t="n"/>
      <c r="K3973" s="244" t="n"/>
      <c r="L3973" s="78" t="n"/>
    </row>
    <row r="3974" ht="22" customHeight="1" s="452">
      <c r="A3974" s="359" t="n"/>
      <c r="B3974" s="243" t="n"/>
      <c r="C3974" s="243" t="n"/>
      <c r="D3974" s="243" t="n"/>
      <c r="E3974" s="243" t="n"/>
      <c r="F3974" s="243" t="n"/>
      <c r="G3974" s="243" t="n"/>
      <c r="H3974" s="362" t="n"/>
      <c r="I3974" s="243" t="n"/>
      <c r="J3974" s="243" t="n"/>
      <c r="K3974" s="244" t="n"/>
      <c r="L3974" s="78" t="n"/>
    </row>
    <row r="3975" ht="22" customHeight="1" s="452">
      <c r="A3975" s="359" t="n"/>
      <c r="B3975" s="243" t="n"/>
      <c r="C3975" s="243" t="n"/>
      <c r="D3975" s="243" t="n"/>
      <c r="E3975" s="243" t="n"/>
      <c r="F3975" s="243" t="n"/>
      <c r="G3975" s="243" t="n"/>
      <c r="H3975" s="362" t="n"/>
      <c r="I3975" s="243" t="n"/>
      <c r="J3975" s="243" t="n"/>
      <c r="K3975" s="244" t="n"/>
      <c r="L3975" s="78" t="n"/>
    </row>
    <row r="3976" ht="22" customHeight="1" s="452">
      <c r="A3976" s="359" t="n"/>
      <c r="B3976" s="243" t="n"/>
      <c r="C3976" s="243" t="n"/>
      <c r="D3976" s="243" t="n"/>
      <c r="E3976" s="243" t="n"/>
      <c r="F3976" s="243" t="n"/>
      <c r="G3976" s="243" t="n"/>
      <c r="H3976" s="362" t="n"/>
      <c r="I3976" s="243" t="n"/>
      <c r="J3976" s="243" t="n"/>
      <c r="K3976" s="244" t="n"/>
      <c r="L3976" s="78" t="n"/>
    </row>
    <row r="3977" ht="22" customHeight="1" s="452">
      <c r="A3977" s="359" t="n"/>
      <c r="B3977" s="243" t="n"/>
      <c r="C3977" s="243" t="n"/>
      <c r="D3977" s="243" t="n"/>
      <c r="E3977" s="243" t="n"/>
      <c r="F3977" s="243" t="n"/>
      <c r="G3977" s="243" t="n"/>
      <c r="H3977" s="362" t="n"/>
      <c r="I3977" s="243" t="n"/>
      <c r="J3977" s="243" t="n"/>
      <c r="K3977" s="244" t="n"/>
      <c r="L3977" s="78" t="n"/>
    </row>
    <row r="3978" ht="22" customHeight="1" s="452">
      <c r="A3978" s="359" t="n"/>
      <c r="B3978" s="243" t="n"/>
      <c r="C3978" s="243" t="n"/>
      <c r="D3978" s="243" t="n"/>
      <c r="E3978" s="243" t="n"/>
      <c r="F3978" s="243" t="n"/>
      <c r="G3978" s="243" t="n"/>
      <c r="H3978" s="362" t="n"/>
      <c r="I3978" s="243" t="n"/>
      <c r="J3978" s="243" t="n"/>
      <c r="K3978" s="244" t="n"/>
      <c r="L3978" s="78" t="n"/>
    </row>
    <row r="3979" ht="22" customHeight="1" s="452">
      <c r="A3979" s="359" t="n"/>
      <c r="B3979" s="243" t="n"/>
      <c r="C3979" s="243" t="n"/>
      <c r="D3979" s="243" t="n"/>
      <c r="E3979" s="243" t="n"/>
      <c r="F3979" s="243" t="n"/>
      <c r="G3979" s="243" t="n"/>
      <c r="H3979" s="362" t="n"/>
      <c r="I3979" s="243" t="n"/>
      <c r="J3979" s="243" t="n"/>
      <c r="K3979" s="244" t="n"/>
      <c r="L3979" s="78" t="n"/>
    </row>
    <row r="3980" ht="22" customHeight="1" s="452">
      <c r="A3980" s="359" t="n"/>
      <c r="B3980" s="243" t="n"/>
      <c r="C3980" s="243" t="n"/>
      <c r="D3980" s="243" t="n"/>
      <c r="E3980" s="243" t="n"/>
      <c r="F3980" s="243" t="n"/>
      <c r="G3980" s="243" t="n"/>
      <c r="H3980" s="362" t="n"/>
      <c r="I3980" s="243" t="n"/>
      <c r="J3980" s="243" t="n"/>
      <c r="K3980" s="244" t="n"/>
      <c r="L3980" s="78" t="n"/>
    </row>
    <row r="3981" ht="22" customHeight="1" s="452">
      <c r="A3981" s="359" t="n"/>
      <c r="B3981" s="243" t="n"/>
      <c r="C3981" s="243" t="n"/>
      <c r="D3981" s="243" t="n"/>
      <c r="E3981" s="243" t="n"/>
      <c r="F3981" s="243" t="n"/>
      <c r="G3981" s="243" t="n"/>
      <c r="H3981" s="362" t="n"/>
      <c r="I3981" s="243" t="n"/>
      <c r="J3981" s="243" t="n"/>
      <c r="K3981" s="244" t="n"/>
      <c r="L3981" s="78" t="n"/>
    </row>
    <row r="3982" ht="22" customHeight="1" s="452">
      <c r="A3982" s="359" t="n"/>
      <c r="B3982" s="243" t="n"/>
      <c r="C3982" s="243" t="n"/>
      <c r="D3982" s="243" t="n"/>
      <c r="E3982" s="243" t="n"/>
      <c r="F3982" s="243" t="n"/>
      <c r="G3982" s="243" t="n"/>
      <c r="H3982" s="362" t="n"/>
      <c r="I3982" s="243" t="n"/>
      <c r="J3982" s="243" t="n"/>
      <c r="K3982" s="244" t="n"/>
      <c r="L3982" s="78" t="n"/>
    </row>
    <row r="3983" ht="22" customHeight="1" s="452">
      <c r="A3983" s="359" t="n"/>
      <c r="B3983" s="243" t="n"/>
      <c r="C3983" s="243" t="n"/>
      <c r="D3983" s="243" t="n"/>
      <c r="E3983" s="243" t="n"/>
      <c r="F3983" s="243" t="n"/>
      <c r="G3983" s="243" t="n"/>
      <c r="H3983" s="362" t="n"/>
      <c r="I3983" s="243" t="n"/>
      <c r="J3983" s="243" t="n"/>
      <c r="K3983" s="244" t="n"/>
      <c r="L3983" s="78" t="n"/>
    </row>
    <row r="3984" ht="22" customHeight="1" s="452">
      <c r="A3984" s="359" t="n"/>
      <c r="B3984" s="243" t="n"/>
      <c r="C3984" s="243" t="n"/>
      <c r="D3984" s="243" t="n"/>
      <c r="E3984" s="243" t="n"/>
      <c r="F3984" s="243" t="n"/>
      <c r="G3984" s="243" t="n"/>
      <c r="H3984" s="362" t="n"/>
      <c r="I3984" s="243" t="n"/>
      <c r="J3984" s="243" t="n"/>
      <c r="K3984" s="244" t="n"/>
      <c r="L3984" s="78" t="n"/>
    </row>
    <row r="3985" ht="22" customHeight="1" s="452">
      <c r="A3985" s="359" t="n"/>
      <c r="B3985" s="243" t="n"/>
      <c r="C3985" s="243" t="n"/>
      <c r="D3985" s="243" t="n"/>
      <c r="E3985" s="243" t="n"/>
      <c r="F3985" s="243" t="n"/>
      <c r="G3985" s="243" t="n"/>
      <c r="H3985" s="362" t="n"/>
      <c r="I3985" s="243" t="n"/>
      <c r="J3985" s="243" t="n"/>
      <c r="K3985" s="244" t="n"/>
      <c r="L3985" s="78" t="n"/>
    </row>
    <row r="3986" ht="22" customHeight="1" s="452">
      <c r="A3986" s="359" t="n"/>
      <c r="B3986" s="243" t="n"/>
      <c r="C3986" s="243" t="n"/>
      <c r="D3986" s="243" t="n"/>
      <c r="E3986" s="243" t="n"/>
      <c r="F3986" s="243" t="n"/>
      <c r="G3986" s="243" t="n"/>
      <c r="H3986" s="362" t="n"/>
      <c r="I3986" s="243" t="n"/>
      <c r="J3986" s="243" t="n"/>
      <c r="K3986" s="244" t="n"/>
      <c r="L3986" s="78" t="n"/>
    </row>
    <row r="3987" ht="22" customHeight="1" s="452">
      <c r="A3987" s="359" t="n"/>
      <c r="B3987" s="243" t="n"/>
      <c r="C3987" s="243" t="n"/>
      <c r="D3987" s="243" t="n"/>
      <c r="E3987" s="243" t="n"/>
      <c r="F3987" s="243" t="n"/>
      <c r="G3987" s="243" t="n"/>
      <c r="H3987" s="362" t="n"/>
      <c r="I3987" s="243" t="n"/>
      <c r="J3987" s="243" t="n"/>
      <c r="K3987" s="244" t="n"/>
      <c r="L3987" s="78" t="n"/>
    </row>
    <row r="3988" ht="22" customHeight="1" s="452">
      <c r="A3988" s="359" t="n"/>
      <c r="B3988" s="243" t="n"/>
      <c r="C3988" s="243" t="n"/>
      <c r="D3988" s="243" t="n"/>
      <c r="E3988" s="243" t="n"/>
      <c r="F3988" s="243" t="n"/>
      <c r="G3988" s="243" t="n"/>
      <c r="H3988" s="362" t="n"/>
      <c r="I3988" s="243" t="n"/>
      <c r="J3988" s="243" t="n"/>
      <c r="K3988" s="244" t="n"/>
      <c r="L3988" s="78" t="n"/>
    </row>
    <row r="3989" ht="22" customHeight="1" s="452">
      <c r="A3989" s="359" t="n"/>
      <c r="B3989" s="243" t="n"/>
      <c r="C3989" s="243" t="n"/>
      <c r="D3989" s="243" t="n"/>
      <c r="E3989" s="243" t="n"/>
      <c r="F3989" s="243" t="n"/>
      <c r="G3989" s="243" t="n"/>
      <c r="H3989" s="362" t="n"/>
      <c r="I3989" s="243" t="n"/>
      <c r="J3989" s="243" t="n"/>
      <c r="K3989" s="244" t="n"/>
      <c r="L3989" s="78" t="n"/>
    </row>
    <row r="3990" ht="22" customHeight="1" s="452">
      <c r="A3990" s="359" t="n"/>
      <c r="B3990" s="243" t="n"/>
      <c r="C3990" s="243" t="n"/>
      <c r="D3990" s="243" t="n"/>
      <c r="E3990" s="243" t="n"/>
      <c r="F3990" s="243" t="n"/>
      <c r="G3990" s="243" t="n"/>
      <c r="H3990" s="362" t="n"/>
      <c r="I3990" s="243" t="n"/>
      <c r="J3990" s="243" t="n"/>
      <c r="K3990" s="244" t="n"/>
      <c r="L3990" s="78" t="n"/>
    </row>
    <row r="3991" ht="22" customHeight="1" s="452">
      <c r="A3991" s="359" t="n"/>
      <c r="B3991" s="243" t="n"/>
      <c r="C3991" s="243" t="n"/>
      <c r="D3991" s="243" t="n"/>
      <c r="E3991" s="243" t="n"/>
      <c r="F3991" s="243" t="n"/>
      <c r="G3991" s="243" t="n"/>
      <c r="H3991" s="362" t="n"/>
      <c r="I3991" s="243" t="n"/>
      <c r="J3991" s="243" t="n"/>
      <c r="K3991" s="244" t="n"/>
      <c r="L3991" s="78" t="n"/>
    </row>
    <row r="3992" ht="22" customHeight="1" s="452">
      <c r="A3992" s="359" t="n"/>
      <c r="B3992" s="243" t="n"/>
      <c r="C3992" s="243" t="n"/>
      <c r="D3992" s="243" t="n"/>
      <c r="E3992" s="243" t="n"/>
      <c r="F3992" s="243" t="n"/>
      <c r="G3992" s="243" t="n"/>
      <c r="H3992" s="362" t="n"/>
      <c r="I3992" s="243" t="n"/>
      <c r="J3992" s="243" t="n"/>
      <c r="K3992" s="244" t="n"/>
      <c r="L3992" s="78" t="n"/>
    </row>
    <row r="3993" ht="22" customHeight="1" s="452">
      <c r="A3993" s="359" t="n"/>
      <c r="B3993" s="243" t="n"/>
      <c r="C3993" s="243" t="n"/>
      <c r="D3993" s="243" t="n"/>
      <c r="E3993" s="243" t="n"/>
      <c r="F3993" s="243" t="n"/>
      <c r="G3993" s="243" t="n"/>
      <c r="H3993" s="362" t="n"/>
      <c r="I3993" s="243" t="n"/>
      <c r="J3993" s="243" t="n"/>
      <c r="K3993" s="244" t="n"/>
      <c r="L3993" s="78" t="n"/>
    </row>
    <row r="3994" ht="22" customHeight="1" s="452">
      <c r="A3994" s="359" t="n"/>
      <c r="B3994" s="243" t="n"/>
      <c r="C3994" s="243" t="n"/>
      <c r="D3994" s="243" t="n"/>
      <c r="E3994" s="243" t="n"/>
      <c r="F3994" s="243" t="n"/>
      <c r="G3994" s="243" t="n"/>
      <c r="H3994" s="362" t="n"/>
      <c r="I3994" s="243" t="n"/>
      <c r="J3994" s="243" t="n"/>
      <c r="K3994" s="244" t="n"/>
      <c r="L3994" s="78" t="n"/>
    </row>
    <row r="3995" ht="22" customHeight="1" s="452">
      <c r="A3995" s="359" t="n"/>
      <c r="B3995" s="243" t="n"/>
      <c r="C3995" s="243" t="n"/>
      <c r="D3995" s="243" t="n"/>
      <c r="E3995" s="243" t="n"/>
      <c r="F3995" s="243" t="n"/>
      <c r="G3995" s="243" t="n"/>
      <c r="H3995" s="362" t="n"/>
      <c r="I3995" s="243" t="n"/>
      <c r="J3995" s="243" t="n"/>
      <c r="K3995" s="244" t="n"/>
      <c r="L3995" s="78" t="n"/>
    </row>
    <row r="3996" ht="22" customHeight="1" s="452">
      <c r="A3996" s="359" t="n"/>
      <c r="B3996" s="243" t="n"/>
      <c r="C3996" s="243" t="n"/>
      <c r="D3996" s="243" t="n"/>
      <c r="E3996" s="243" t="n"/>
      <c r="F3996" s="243" t="n"/>
      <c r="G3996" s="243" t="n"/>
      <c r="H3996" s="362" t="n"/>
      <c r="I3996" s="243" t="n"/>
      <c r="J3996" s="243" t="n"/>
      <c r="K3996" s="244" t="n"/>
      <c r="L3996" s="78" t="n"/>
    </row>
    <row r="3997" ht="22" customHeight="1" s="452">
      <c r="A3997" s="359" t="n"/>
      <c r="B3997" s="243" t="n"/>
      <c r="C3997" s="243" t="n"/>
      <c r="D3997" s="243" t="n"/>
      <c r="E3997" s="243" t="n"/>
      <c r="F3997" s="243" t="n"/>
      <c r="G3997" s="243" t="n"/>
      <c r="H3997" s="362" t="n"/>
      <c r="I3997" s="243" t="n"/>
      <c r="J3997" s="243" t="n"/>
      <c r="K3997" s="244" t="n"/>
      <c r="L3997" s="78" t="n"/>
    </row>
    <row r="3998" ht="22" customHeight="1" s="452">
      <c r="A3998" s="359" t="n"/>
      <c r="B3998" s="243" t="n"/>
      <c r="C3998" s="243" t="n"/>
      <c r="D3998" s="243" t="n"/>
      <c r="E3998" s="243" t="n"/>
      <c r="F3998" s="243" t="n"/>
      <c r="G3998" s="243" t="n"/>
      <c r="H3998" s="362" t="n"/>
      <c r="I3998" s="243" t="n"/>
      <c r="J3998" s="243" t="n"/>
      <c r="K3998" s="244" t="n"/>
      <c r="L3998" s="78" t="n"/>
    </row>
    <row r="3999" ht="22" customHeight="1" s="452">
      <c r="A3999" s="359" t="n"/>
      <c r="B3999" s="243" t="n"/>
      <c r="C3999" s="243" t="n"/>
      <c r="D3999" s="243" t="n"/>
      <c r="E3999" s="243" t="n"/>
      <c r="F3999" s="243" t="n"/>
      <c r="G3999" s="243" t="n"/>
      <c r="H3999" s="362" t="n"/>
      <c r="I3999" s="243" t="n"/>
      <c r="J3999" s="243" t="n"/>
      <c r="K3999" s="244" t="n"/>
      <c r="L3999" s="78" t="n"/>
    </row>
    <row r="4000" ht="22" customHeight="1" s="452">
      <c r="A4000" s="359" t="n"/>
      <c r="B4000" s="243" t="n"/>
      <c r="C4000" s="243" t="n"/>
      <c r="D4000" s="243" t="n"/>
      <c r="E4000" s="243" t="n"/>
      <c r="F4000" s="243" t="n"/>
      <c r="G4000" s="243" t="n"/>
      <c r="H4000" s="362" t="n"/>
      <c r="I4000" s="243" t="n"/>
      <c r="J4000" s="243" t="n"/>
      <c r="K4000" s="244" t="n"/>
      <c r="L4000" s="78" t="n"/>
    </row>
    <row r="4001" ht="22" customHeight="1" s="452">
      <c r="A4001" s="359" t="n"/>
      <c r="B4001" s="243" t="n"/>
      <c r="C4001" s="243" t="n"/>
      <c r="D4001" s="243" t="n"/>
      <c r="E4001" s="243" t="n"/>
      <c r="F4001" s="243" t="n"/>
      <c r="G4001" s="243" t="n"/>
      <c r="H4001" s="362" t="n"/>
      <c r="I4001" s="243" t="n"/>
      <c r="J4001" s="243" t="n"/>
      <c r="K4001" s="244" t="n"/>
      <c r="L4001" s="78" t="n"/>
    </row>
    <row r="4002" ht="22" customHeight="1" s="452">
      <c r="A4002" s="359" t="n"/>
      <c r="B4002" s="243" t="n"/>
      <c r="C4002" s="243" t="n"/>
      <c r="D4002" s="243" t="n"/>
      <c r="E4002" s="243" t="n"/>
      <c r="F4002" s="243" t="n"/>
      <c r="G4002" s="243" t="n"/>
      <c r="H4002" s="362" t="n"/>
      <c r="I4002" s="243" t="n"/>
      <c r="J4002" s="243" t="n"/>
      <c r="K4002" s="244" t="n"/>
      <c r="L4002" s="78" t="n"/>
    </row>
    <row r="4003" ht="22" customHeight="1" s="452">
      <c r="A4003" s="359" t="n"/>
      <c r="B4003" s="243" t="n"/>
      <c r="C4003" s="243" t="n"/>
      <c r="D4003" s="243" t="n"/>
      <c r="E4003" s="243" t="n"/>
      <c r="F4003" s="243" t="n"/>
      <c r="G4003" s="243" t="n"/>
      <c r="H4003" s="362" t="n"/>
      <c r="I4003" s="243" t="n"/>
      <c r="J4003" s="243" t="n"/>
      <c r="K4003" s="244" t="n"/>
      <c r="L4003" s="78" t="n"/>
    </row>
    <row r="4004" ht="22" customHeight="1" s="452">
      <c r="A4004" s="359" t="n"/>
      <c r="B4004" s="243" t="n"/>
      <c r="C4004" s="243" t="n"/>
      <c r="D4004" s="243" t="n"/>
      <c r="E4004" s="243" t="n"/>
      <c r="F4004" s="243" t="n"/>
      <c r="G4004" s="243" t="n"/>
      <c r="H4004" s="362" t="n"/>
      <c r="I4004" s="243" t="n"/>
      <c r="J4004" s="243" t="n"/>
      <c r="K4004" s="244" t="n"/>
      <c r="L4004" s="78" t="n"/>
    </row>
    <row r="4005" ht="22" customHeight="1" s="452">
      <c r="A4005" s="359" t="n"/>
      <c r="B4005" s="243" t="n"/>
      <c r="C4005" s="243" t="n"/>
      <c r="D4005" s="243" t="n"/>
      <c r="E4005" s="243" t="n"/>
      <c r="F4005" s="243" t="n"/>
      <c r="G4005" s="243" t="n"/>
      <c r="H4005" s="362" t="n"/>
      <c r="I4005" s="243" t="n"/>
      <c r="J4005" s="243" t="n"/>
      <c r="K4005" s="244" t="n"/>
      <c r="L4005" s="78" t="n"/>
    </row>
    <row r="4006" ht="22" customHeight="1" s="452">
      <c r="A4006" s="359" t="n"/>
      <c r="B4006" s="243" t="n"/>
      <c r="C4006" s="243" t="n"/>
      <c r="D4006" s="243" t="n"/>
      <c r="E4006" s="243" t="n"/>
      <c r="F4006" s="243" t="n"/>
      <c r="G4006" s="243" t="n"/>
      <c r="H4006" s="362" t="n"/>
      <c r="I4006" s="243" t="n"/>
      <c r="J4006" s="243" t="n"/>
      <c r="K4006" s="244" t="n"/>
      <c r="L4006" s="78" t="n"/>
    </row>
    <row r="4007" ht="22" customHeight="1" s="452">
      <c r="A4007" s="359" t="n"/>
      <c r="B4007" s="243" t="n"/>
      <c r="C4007" s="243" t="n"/>
      <c r="D4007" s="243" t="n"/>
      <c r="E4007" s="243" t="n"/>
      <c r="F4007" s="243" t="n"/>
      <c r="G4007" s="243" t="n"/>
      <c r="H4007" s="362" t="n"/>
      <c r="I4007" s="243" t="n"/>
      <c r="J4007" s="243" t="n"/>
      <c r="K4007" s="244" t="n"/>
      <c r="L4007" s="78" t="n"/>
    </row>
    <row r="4008" ht="22" customHeight="1" s="452">
      <c r="A4008" s="359" t="n"/>
      <c r="B4008" s="243" t="n"/>
      <c r="C4008" s="243" t="n"/>
      <c r="D4008" s="243" t="n"/>
      <c r="E4008" s="243" t="n"/>
      <c r="F4008" s="243" t="n"/>
      <c r="G4008" s="243" t="n"/>
      <c r="H4008" s="362" t="n"/>
      <c r="I4008" s="243" t="n"/>
      <c r="J4008" s="243" t="n"/>
      <c r="K4008" s="244" t="n"/>
      <c r="L4008" s="78" t="n"/>
    </row>
    <row r="4009" ht="22" customHeight="1" s="452">
      <c r="A4009" s="359" t="n"/>
      <c r="B4009" s="243" t="n"/>
      <c r="C4009" s="243" t="n"/>
      <c r="D4009" s="243" t="n"/>
      <c r="E4009" s="243" t="n"/>
      <c r="F4009" s="243" t="n"/>
      <c r="G4009" s="243" t="n"/>
      <c r="H4009" s="362" t="n"/>
      <c r="I4009" s="243" t="n"/>
      <c r="J4009" s="243" t="n"/>
      <c r="K4009" s="244" t="n"/>
      <c r="L4009" s="78" t="n"/>
    </row>
    <row r="4010" ht="22" customHeight="1" s="452">
      <c r="A4010" s="359" t="n"/>
      <c r="B4010" s="243" t="n"/>
      <c r="C4010" s="243" t="n"/>
      <c r="D4010" s="243" t="n"/>
      <c r="E4010" s="243" t="n"/>
      <c r="F4010" s="243" t="n"/>
      <c r="G4010" s="243" t="n"/>
      <c r="H4010" s="362" t="n"/>
      <c r="I4010" s="243" t="n"/>
      <c r="J4010" s="243" t="n"/>
      <c r="K4010" s="244" t="n"/>
      <c r="L4010" s="78" t="n"/>
    </row>
    <row r="4011" ht="22" customHeight="1" s="452">
      <c r="A4011" s="359" t="n"/>
      <c r="B4011" s="243" t="n"/>
      <c r="C4011" s="243" t="n"/>
      <c r="D4011" s="243" t="n"/>
      <c r="E4011" s="243" t="n"/>
      <c r="F4011" s="243" t="n"/>
      <c r="G4011" s="243" t="n"/>
      <c r="H4011" s="362" t="n"/>
      <c r="I4011" s="243" t="n"/>
      <c r="J4011" s="243" t="n"/>
      <c r="K4011" s="244" t="n"/>
      <c r="L4011" s="78" t="n"/>
    </row>
    <row r="4012" ht="22" customHeight="1" s="452">
      <c r="A4012" s="359" t="n"/>
      <c r="B4012" s="243" t="n"/>
      <c r="C4012" s="243" t="n"/>
      <c r="D4012" s="243" t="n"/>
      <c r="E4012" s="243" t="n"/>
      <c r="F4012" s="243" t="n"/>
      <c r="G4012" s="243" t="n"/>
      <c r="H4012" s="362" t="n"/>
      <c r="I4012" s="243" t="n"/>
      <c r="J4012" s="243" t="n"/>
      <c r="K4012" s="244" t="n"/>
      <c r="L4012" s="78" t="n"/>
    </row>
    <row r="4013" ht="22" customHeight="1" s="452">
      <c r="A4013" s="359" t="n"/>
      <c r="B4013" s="243" t="n"/>
      <c r="C4013" s="243" t="n"/>
      <c r="D4013" s="243" t="n"/>
      <c r="E4013" s="243" t="n"/>
      <c r="F4013" s="243" t="n"/>
      <c r="G4013" s="243" t="n"/>
      <c r="H4013" s="362" t="n"/>
      <c r="I4013" s="243" t="n"/>
      <c r="J4013" s="243" t="n"/>
      <c r="K4013" s="244" t="n"/>
      <c r="L4013" s="78" t="n"/>
    </row>
    <row r="4014" ht="22" customHeight="1" s="452">
      <c r="A4014" s="359" t="n"/>
      <c r="B4014" s="243" t="n"/>
      <c r="C4014" s="243" t="n"/>
      <c r="D4014" s="243" t="n"/>
      <c r="E4014" s="243" t="n"/>
      <c r="F4014" s="243" t="n"/>
      <c r="G4014" s="243" t="n"/>
      <c r="H4014" s="362" t="n"/>
      <c r="I4014" s="243" t="n"/>
      <c r="J4014" s="243" t="n"/>
      <c r="K4014" s="244" t="n"/>
      <c r="L4014" s="78" t="n"/>
    </row>
    <row r="4015" ht="22" customHeight="1" s="452">
      <c r="A4015" s="359" t="n"/>
      <c r="B4015" s="243" t="n"/>
      <c r="C4015" s="243" t="n"/>
      <c r="D4015" s="243" t="n"/>
      <c r="E4015" s="243" t="n"/>
      <c r="F4015" s="243" t="n"/>
      <c r="G4015" s="243" t="n"/>
      <c r="H4015" s="362" t="n"/>
      <c r="I4015" s="243" t="n"/>
      <c r="J4015" s="243" t="n"/>
      <c r="K4015" s="244" t="n"/>
      <c r="L4015" s="78" t="n"/>
    </row>
    <row r="4016" ht="22" customHeight="1" s="452">
      <c r="A4016" s="359" t="n"/>
      <c r="B4016" s="243" t="n"/>
      <c r="C4016" s="243" t="n"/>
      <c r="D4016" s="243" t="n"/>
      <c r="E4016" s="243" t="n"/>
      <c r="F4016" s="243" t="n"/>
      <c r="G4016" s="243" t="n"/>
      <c r="H4016" s="362" t="n"/>
      <c r="I4016" s="243" t="n"/>
      <c r="J4016" s="243" t="n"/>
      <c r="K4016" s="244" t="n"/>
      <c r="L4016" s="78" t="n"/>
    </row>
    <row r="4017" ht="22" customHeight="1" s="452">
      <c r="A4017" s="359" t="n"/>
      <c r="B4017" s="243" t="n"/>
      <c r="C4017" s="243" t="n"/>
      <c r="D4017" s="243" t="n"/>
      <c r="E4017" s="243" t="n"/>
      <c r="F4017" s="243" t="n"/>
      <c r="G4017" s="243" t="n"/>
      <c r="H4017" s="362" t="n"/>
      <c r="I4017" s="243" t="n"/>
      <c r="J4017" s="243" t="n"/>
      <c r="K4017" s="244" t="n"/>
      <c r="L4017" s="78" t="n"/>
    </row>
    <row r="4018" ht="22" customHeight="1" s="452">
      <c r="A4018" s="359" t="n"/>
      <c r="B4018" s="243" t="n"/>
      <c r="C4018" s="243" t="n"/>
      <c r="D4018" s="243" t="n"/>
      <c r="E4018" s="243" t="n"/>
      <c r="F4018" s="243" t="n"/>
      <c r="G4018" s="243" t="n"/>
      <c r="H4018" s="362" t="n"/>
      <c r="I4018" s="243" t="n"/>
      <c r="J4018" s="243" t="n"/>
      <c r="K4018" s="244" t="n"/>
      <c r="L4018" s="78" t="n"/>
    </row>
    <row r="4019" ht="22" customHeight="1" s="452">
      <c r="A4019" s="359" t="n"/>
      <c r="B4019" s="243" t="n"/>
      <c r="C4019" s="243" t="n"/>
      <c r="D4019" s="243" t="n"/>
      <c r="E4019" s="243" t="n"/>
      <c r="F4019" s="243" t="n"/>
      <c r="G4019" s="243" t="n"/>
      <c r="H4019" s="362" t="n"/>
      <c r="I4019" s="243" t="n"/>
      <c r="J4019" s="243" t="n"/>
      <c r="K4019" s="244" t="n"/>
      <c r="L4019" s="78" t="n"/>
    </row>
    <row r="4020" ht="22" customHeight="1" s="452">
      <c r="A4020" s="359" t="n"/>
      <c r="B4020" s="243" t="n"/>
      <c r="C4020" s="243" t="n"/>
      <c r="D4020" s="243" t="n"/>
      <c r="E4020" s="243" t="n"/>
      <c r="F4020" s="243" t="n"/>
      <c r="G4020" s="243" t="n"/>
      <c r="H4020" s="362" t="n"/>
      <c r="I4020" s="243" t="n"/>
      <c r="J4020" s="243" t="n"/>
      <c r="K4020" s="244" t="n"/>
      <c r="L4020" s="78" t="n"/>
    </row>
    <row r="4021" ht="22" customHeight="1" s="452">
      <c r="A4021" s="359" t="n"/>
      <c r="B4021" s="243" t="n"/>
      <c r="C4021" s="243" t="n"/>
      <c r="D4021" s="243" t="n"/>
      <c r="E4021" s="243" t="n"/>
      <c r="F4021" s="243" t="n"/>
      <c r="G4021" s="243" t="n"/>
      <c r="H4021" s="362" t="n"/>
      <c r="I4021" s="243" t="n"/>
      <c r="J4021" s="243" t="n"/>
      <c r="K4021" s="244" t="n"/>
      <c r="L4021" s="78" t="n"/>
    </row>
    <row r="4022" ht="22" customHeight="1" s="452">
      <c r="A4022" s="359" t="n"/>
      <c r="B4022" s="243" t="n"/>
      <c r="C4022" s="243" t="n"/>
      <c r="D4022" s="243" t="n"/>
      <c r="E4022" s="243" t="n"/>
      <c r="F4022" s="243" t="n"/>
      <c r="G4022" s="243" t="n"/>
      <c r="H4022" s="362" t="n"/>
      <c r="I4022" s="243" t="n"/>
      <c r="J4022" s="243" t="n"/>
      <c r="K4022" s="244" t="n"/>
      <c r="L4022" s="78" t="n"/>
    </row>
    <row r="4023" ht="22" customHeight="1" s="452">
      <c r="A4023" s="359" t="n"/>
      <c r="B4023" s="243" t="n"/>
      <c r="C4023" s="243" t="n"/>
      <c r="D4023" s="243" t="n"/>
      <c r="E4023" s="243" t="n"/>
      <c r="F4023" s="243" t="n"/>
      <c r="G4023" s="243" t="n"/>
      <c r="H4023" s="362" t="n"/>
      <c r="I4023" s="243" t="n"/>
      <c r="J4023" s="243" t="n"/>
      <c r="K4023" s="244" t="n"/>
      <c r="L4023" s="78" t="n"/>
    </row>
    <row r="4024" ht="22" customHeight="1" s="452">
      <c r="A4024" s="359" t="n"/>
      <c r="B4024" s="243" t="n"/>
      <c r="C4024" s="243" t="n"/>
      <c r="D4024" s="243" t="n"/>
      <c r="E4024" s="243" t="n"/>
      <c r="F4024" s="243" t="n"/>
      <c r="G4024" s="243" t="n"/>
      <c r="H4024" s="362" t="n"/>
      <c r="I4024" s="243" t="n"/>
      <c r="J4024" s="243" t="n"/>
      <c r="K4024" s="244" t="n"/>
      <c r="L4024" s="78" t="n"/>
    </row>
    <row r="4025" ht="22" customHeight="1" s="452">
      <c r="A4025" s="359" t="n"/>
      <c r="B4025" s="243" t="n"/>
      <c r="C4025" s="243" t="n"/>
      <c r="D4025" s="243" t="n"/>
      <c r="E4025" s="243" t="n"/>
      <c r="F4025" s="243" t="n"/>
      <c r="G4025" s="243" t="n"/>
      <c r="H4025" s="362" t="n"/>
      <c r="I4025" s="243" t="n"/>
      <c r="J4025" s="243" t="n"/>
      <c r="K4025" s="244" t="n"/>
      <c r="L4025" s="78" t="n"/>
    </row>
    <row r="4026" ht="22" customHeight="1" s="452">
      <c r="A4026" s="359" t="n"/>
      <c r="B4026" s="243" t="n"/>
      <c r="C4026" s="243" t="n"/>
      <c r="D4026" s="243" t="n"/>
      <c r="E4026" s="243" t="n"/>
      <c r="F4026" s="243" t="n"/>
      <c r="G4026" s="243" t="n"/>
      <c r="H4026" s="362" t="n"/>
      <c r="I4026" s="243" t="n"/>
      <c r="J4026" s="243" t="n"/>
      <c r="K4026" s="244" t="n"/>
      <c r="L4026" s="78" t="n"/>
    </row>
    <row r="4027" ht="22" customHeight="1" s="452">
      <c r="A4027" s="359" t="n"/>
      <c r="B4027" s="243" t="n"/>
      <c r="C4027" s="243" t="n"/>
      <c r="D4027" s="243" t="n"/>
      <c r="E4027" s="243" t="n"/>
      <c r="F4027" s="243" t="n"/>
      <c r="G4027" s="243" t="n"/>
      <c r="H4027" s="362" t="n"/>
      <c r="I4027" s="243" t="n"/>
      <c r="J4027" s="243" t="n"/>
      <c r="K4027" s="244" t="n"/>
      <c r="L4027" s="78" t="n"/>
    </row>
    <row r="4028" ht="22" customHeight="1" s="452">
      <c r="A4028" s="359" t="n"/>
      <c r="B4028" s="243" t="n"/>
      <c r="C4028" s="243" t="n"/>
      <c r="D4028" s="243" t="n"/>
      <c r="E4028" s="243" t="n"/>
      <c r="F4028" s="243" t="n"/>
      <c r="G4028" s="243" t="n"/>
      <c r="H4028" s="362" t="n"/>
      <c r="I4028" s="243" t="n"/>
      <c r="J4028" s="243" t="n"/>
      <c r="K4028" s="244" t="n"/>
      <c r="L4028" s="78" t="n"/>
    </row>
    <row r="4029" ht="22" customHeight="1" s="452">
      <c r="A4029" s="359" t="n"/>
      <c r="B4029" s="243" t="n"/>
      <c r="C4029" s="243" t="n"/>
      <c r="D4029" s="243" t="n"/>
      <c r="E4029" s="243" t="n"/>
      <c r="F4029" s="243" t="n"/>
      <c r="G4029" s="243" t="n"/>
      <c r="H4029" s="362" t="n"/>
      <c r="I4029" s="243" t="n"/>
      <c r="J4029" s="243" t="n"/>
      <c r="K4029" s="244" t="n"/>
      <c r="L4029" s="78" t="n"/>
    </row>
    <row r="4030" ht="22" customHeight="1" s="452">
      <c r="A4030" s="359" t="n"/>
      <c r="B4030" s="243" t="n"/>
      <c r="C4030" s="243" t="n"/>
      <c r="D4030" s="243" t="n"/>
      <c r="E4030" s="243" t="n"/>
      <c r="F4030" s="243" t="n"/>
      <c r="G4030" s="243" t="n"/>
      <c r="H4030" s="362" t="n"/>
      <c r="I4030" s="243" t="n"/>
      <c r="J4030" s="243" t="n"/>
      <c r="K4030" s="244" t="n"/>
      <c r="L4030" s="78" t="n"/>
    </row>
    <row r="4031" ht="22" customHeight="1" s="452">
      <c r="A4031" s="359" t="n"/>
      <c r="B4031" s="243" t="n"/>
      <c r="C4031" s="243" t="n"/>
      <c r="D4031" s="243" t="n"/>
      <c r="E4031" s="243" t="n"/>
      <c r="F4031" s="243" t="n"/>
      <c r="G4031" s="243" t="n"/>
      <c r="H4031" s="362" t="n"/>
      <c r="I4031" s="243" t="n"/>
      <c r="J4031" s="243" t="n"/>
      <c r="K4031" s="244" t="n"/>
      <c r="L4031" s="78" t="n"/>
    </row>
    <row r="4032" ht="22" customHeight="1" s="452">
      <c r="A4032" s="359" t="n"/>
      <c r="B4032" s="243" t="n"/>
      <c r="C4032" s="243" t="n"/>
      <c r="D4032" s="243" t="n"/>
      <c r="E4032" s="243" t="n"/>
      <c r="F4032" s="243" t="n"/>
      <c r="G4032" s="243" t="n"/>
      <c r="H4032" s="362" t="n"/>
      <c r="I4032" s="243" t="n"/>
      <c r="J4032" s="243" t="n"/>
      <c r="K4032" s="244" t="n"/>
      <c r="L4032" s="78" t="n"/>
    </row>
    <row r="4033" ht="22" customHeight="1" s="452">
      <c r="A4033" s="359" t="n"/>
      <c r="B4033" s="243" t="n"/>
      <c r="C4033" s="243" t="n"/>
      <c r="D4033" s="243" t="n"/>
      <c r="E4033" s="243" t="n"/>
      <c r="F4033" s="243" t="n"/>
      <c r="G4033" s="243" t="n"/>
      <c r="H4033" s="362" t="n"/>
      <c r="I4033" s="243" t="n"/>
      <c r="J4033" s="243" t="n"/>
      <c r="K4033" s="244" t="n"/>
      <c r="L4033" s="78" t="n"/>
    </row>
    <row r="4034" ht="22" customHeight="1" s="452">
      <c r="A4034" s="359" t="n"/>
      <c r="B4034" s="243" t="n"/>
      <c r="C4034" s="243" t="n"/>
      <c r="D4034" s="243" t="n"/>
      <c r="E4034" s="243" t="n"/>
      <c r="F4034" s="243" t="n"/>
      <c r="G4034" s="243" t="n"/>
      <c r="H4034" s="362" t="n"/>
      <c r="I4034" s="243" t="n"/>
      <c r="J4034" s="243" t="n"/>
      <c r="K4034" s="244" t="n"/>
      <c r="L4034" s="78" t="n"/>
    </row>
    <row r="4035" ht="22" customHeight="1" s="452">
      <c r="A4035" s="359" t="n"/>
      <c r="B4035" s="243" t="n"/>
      <c r="C4035" s="243" t="n"/>
      <c r="D4035" s="243" t="n"/>
      <c r="E4035" s="243" t="n"/>
      <c r="F4035" s="243" t="n"/>
      <c r="G4035" s="243" t="n"/>
      <c r="H4035" s="362" t="n"/>
      <c r="I4035" s="243" t="n"/>
      <c r="J4035" s="243" t="n"/>
      <c r="K4035" s="244" t="n"/>
      <c r="L4035" s="78" t="n"/>
    </row>
    <row r="4036" ht="22" customHeight="1" s="452">
      <c r="A4036" s="359" t="n"/>
      <c r="B4036" s="243" t="n"/>
      <c r="C4036" s="243" t="n"/>
      <c r="D4036" s="243" t="n"/>
      <c r="E4036" s="243" t="n"/>
      <c r="F4036" s="243" t="n"/>
      <c r="G4036" s="243" t="n"/>
      <c r="H4036" s="362" t="n"/>
      <c r="I4036" s="243" t="n"/>
      <c r="J4036" s="243" t="n"/>
      <c r="K4036" s="244" t="n"/>
      <c r="L4036" s="78" t="n"/>
    </row>
    <row r="4037" ht="22" customHeight="1" s="452">
      <c r="A4037" s="359" t="n"/>
      <c r="B4037" s="243" t="n"/>
      <c r="C4037" s="243" t="n"/>
      <c r="D4037" s="243" t="n"/>
      <c r="E4037" s="243" t="n"/>
      <c r="F4037" s="243" t="n"/>
      <c r="G4037" s="243" t="n"/>
      <c r="H4037" s="362" t="n"/>
      <c r="I4037" s="243" t="n"/>
      <c r="J4037" s="243" t="n"/>
      <c r="K4037" s="244" t="n"/>
      <c r="L4037" s="78" t="n"/>
    </row>
    <row r="4038" ht="22" customHeight="1" s="452">
      <c r="A4038" s="359" t="n"/>
      <c r="B4038" s="243" t="n"/>
      <c r="C4038" s="243" t="n"/>
      <c r="D4038" s="243" t="n"/>
      <c r="E4038" s="243" t="n"/>
      <c r="F4038" s="243" t="n"/>
      <c r="G4038" s="243" t="n"/>
      <c r="H4038" s="362" t="n"/>
      <c r="I4038" s="243" t="n"/>
      <c r="J4038" s="243" t="n"/>
      <c r="K4038" s="244" t="n"/>
      <c r="L4038" s="78" t="n"/>
    </row>
    <row r="4039" ht="22" customHeight="1" s="452">
      <c r="A4039" s="359" t="n"/>
      <c r="B4039" s="243" t="n"/>
      <c r="C4039" s="243" t="n"/>
      <c r="D4039" s="243" t="n"/>
      <c r="E4039" s="243" t="n"/>
      <c r="F4039" s="243" t="n"/>
      <c r="G4039" s="243" t="n"/>
      <c r="H4039" s="362" t="n"/>
      <c r="I4039" s="243" t="n"/>
      <c r="J4039" s="243" t="n"/>
      <c r="K4039" s="244" t="n"/>
      <c r="L4039" s="78" t="n"/>
    </row>
    <row r="4040" ht="22" customHeight="1" s="452">
      <c r="A4040" s="359" t="n"/>
      <c r="B4040" s="243" t="n"/>
      <c r="C4040" s="243" t="n"/>
      <c r="D4040" s="243" t="n"/>
      <c r="E4040" s="243" t="n"/>
      <c r="F4040" s="243" t="n"/>
      <c r="G4040" s="243" t="n"/>
      <c r="H4040" s="362" t="n"/>
      <c r="I4040" s="243" t="n"/>
      <c r="J4040" s="243" t="n"/>
      <c r="K4040" s="244" t="n"/>
      <c r="L4040" s="78" t="n"/>
    </row>
    <row r="4041" ht="22" customHeight="1" s="452">
      <c r="A4041" s="359" t="n"/>
      <c r="B4041" s="243" t="n"/>
      <c r="C4041" s="243" t="n"/>
      <c r="D4041" s="243" t="n"/>
      <c r="E4041" s="243" t="n"/>
      <c r="F4041" s="243" t="n"/>
      <c r="G4041" s="243" t="n"/>
      <c r="H4041" s="362" t="n"/>
      <c r="I4041" s="243" t="n"/>
      <c r="J4041" s="243" t="n"/>
      <c r="K4041" s="244" t="n"/>
      <c r="L4041" s="78" t="n"/>
    </row>
    <row r="4042" ht="22" customHeight="1" s="452">
      <c r="A4042" s="359" t="n"/>
      <c r="B4042" s="243" t="n"/>
      <c r="C4042" s="243" t="n"/>
      <c r="D4042" s="243" t="n"/>
      <c r="E4042" s="243" t="n"/>
      <c r="F4042" s="243" t="n"/>
      <c r="G4042" s="243" t="n"/>
      <c r="H4042" s="362" t="n"/>
      <c r="I4042" s="243" t="n"/>
      <c r="J4042" s="243" t="n"/>
      <c r="K4042" s="244" t="n"/>
      <c r="L4042" s="78" t="n"/>
    </row>
    <row r="4043" ht="22" customHeight="1" s="452">
      <c r="A4043" s="359" t="n"/>
      <c r="B4043" s="243" t="n"/>
      <c r="C4043" s="243" t="n"/>
      <c r="D4043" s="243" t="n"/>
      <c r="E4043" s="243" t="n"/>
      <c r="F4043" s="243" t="n"/>
      <c r="G4043" s="243" t="n"/>
      <c r="H4043" s="362" t="n"/>
      <c r="I4043" s="243" t="n"/>
      <c r="J4043" s="243" t="n"/>
      <c r="K4043" s="244" t="n"/>
      <c r="L4043" s="78" t="n"/>
    </row>
    <row r="4044" ht="22" customHeight="1" s="452">
      <c r="A4044" s="359" t="n"/>
      <c r="B4044" s="243" t="n"/>
      <c r="C4044" s="243" t="n"/>
      <c r="D4044" s="243" t="n"/>
      <c r="E4044" s="243" t="n"/>
      <c r="F4044" s="243" t="n"/>
      <c r="G4044" s="243" t="n"/>
      <c r="H4044" s="362" t="n"/>
      <c r="I4044" s="243" t="n"/>
      <c r="J4044" s="243" t="n"/>
      <c r="K4044" s="244" t="n"/>
      <c r="L4044" s="78" t="n"/>
    </row>
    <row r="4045" ht="22" customHeight="1" s="452">
      <c r="A4045" s="359" t="n"/>
      <c r="B4045" s="243" t="n"/>
      <c r="C4045" s="243" t="n"/>
      <c r="D4045" s="243" t="n"/>
      <c r="E4045" s="243" t="n"/>
      <c r="F4045" s="243" t="n"/>
      <c r="G4045" s="243" t="n"/>
      <c r="H4045" s="362" t="n"/>
      <c r="I4045" s="243" t="n"/>
      <c r="J4045" s="243" t="n"/>
      <c r="K4045" s="244" t="n"/>
      <c r="L4045" s="78" t="n"/>
    </row>
    <row r="4046" ht="22" customHeight="1" s="452">
      <c r="A4046" s="359" t="n"/>
      <c r="B4046" s="243" t="n"/>
      <c r="C4046" s="243" t="n"/>
      <c r="D4046" s="243" t="n"/>
      <c r="E4046" s="243" t="n"/>
      <c r="F4046" s="243" t="n"/>
      <c r="G4046" s="243" t="n"/>
      <c r="H4046" s="362" t="n"/>
      <c r="I4046" s="243" t="n"/>
      <c r="J4046" s="243" t="n"/>
      <c r="K4046" s="244" t="n"/>
      <c r="L4046" s="78" t="n"/>
    </row>
    <row r="4047" ht="22" customHeight="1" s="452">
      <c r="A4047" s="359" t="n"/>
      <c r="B4047" s="243" t="n"/>
      <c r="C4047" s="243" t="n"/>
      <c r="D4047" s="243" t="n"/>
      <c r="E4047" s="243" t="n"/>
      <c r="F4047" s="243" t="n"/>
      <c r="G4047" s="243" t="n"/>
      <c r="H4047" s="362" t="n"/>
      <c r="I4047" s="243" t="n"/>
      <c r="J4047" s="243" t="n"/>
      <c r="K4047" s="244" t="n"/>
      <c r="L4047" s="78" t="n"/>
    </row>
    <row r="4048" ht="22" customHeight="1" s="452">
      <c r="A4048" s="359" t="n"/>
      <c r="B4048" s="243" t="n"/>
      <c r="C4048" s="243" t="n"/>
      <c r="D4048" s="243" t="n"/>
      <c r="E4048" s="243" t="n"/>
      <c r="F4048" s="243" t="n"/>
      <c r="G4048" s="243" t="n"/>
      <c r="H4048" s="362" t="n"/>
      <c r="I4048" s="243" t="n"/>
      <c r="J4048" s="243" t="n"/>
      <c r="K4048" s="244" t="n"/>
      <c r="L4048" s="78" t="n"/>
    </row>
    <row r="4049" ht="22" customHeight="1" s="452">
      <c r="A4049" s="359" t="n"/>
      <c r="B4049" s="243" t="n"/>
      <c r="C4049" s="243" t="n"/>
      <c r="D4049" s="243" t="n"/>
      <c r="E4049" s="243" t="n"/>
      <c r="F4049" s="243" t="n"/>
      <c r="G4049" s="243" t="n"/>
      <c r="H4049" s="362" t="n"/>
      <c r="I4049" s="243" t="n"/>
      <c r="J4049" s="243" t="n"/>
      <c r="K4049" s="244" t="n"/>
      <c r="L4049" s="78" t="n"/>
    </row>
    <row r="4050" ht="22" customHeight="1" s="452">
      <c r="A4050" s="359" t="n"/>
      <c r="B4050" s="243" t="n"/>
      <c r="C4050" s="243" t="n"/>
      <c r="D4050" s="243" t="n"/>
      <c r="E4050" s="243" t="n"/>
      <c r="F4050" s="243" t="n"/>
      <c r="G4050" s="243" t="n"/>
      <c r="H4050" s="362" t="n"/>
      <c r="I4050" s="243" t="n"/>
      <c r="J4050" s="243" t="n"/>
      <c r="K4050" s="244" t="n"/>
      <c r="L4050" s="78" t="n"/>
    </row>
    <row r="4051" ht="22" customHeight="1" s="452">
      <c r="A4051" s="359" t="n"/>
      <c r="B4051" s="243" t="n"/>
      <c r="C4051" s="243" t="n"/>
      <c r="D4051" s="243" t="n"/>
      <c r="E4051" s="243" t="n"/>
      <c r="F4051" s="243" t="n"/>
      <c r="G4051" s="243" t="n"/>
      <c r="H4051" s="362" t="n"/>
      <c r="I4051" s="243" t="n"/>
      <c r="J4051" s="243" t="n"/>
      <c r="K4051" s="244" t="n"/>
      <c r="L4051" s="78" t="n"/>
    </row>
    <row r="4052" ht="22" customHeight="1" s="452">
      <c r="A4052" s="359" t="n"/>
      <c r="B4052" s="243" t="n"/>
      <c r="C4052" s="243" t="n"/>
      <c r="D4052" s="243" t="n"/>
      <c r="E4052" s="243" t="n"/>
      <c r="F4052" s="243" t="n"/>
      <c r="G4052" s="243" t="n"/>
      <c r="H4052" s="362" t="n"/>
      <c r="I4052" s="243" t="n"/>
      <c r="J4052" s="243" t="n"/>
      <c r="K4052" s="244" t="n"/>
      <c r="L4052" s="78" t="n"/>
    </row>
    <row r="4053" ht="22" customHeight="1" s="452">
      <c r="A4053" s="359" t="n"/>
      <c r="B4053" s="243" t="n"/>
      <c r="C4053" s="243" t="n"/>
      <c r="D4053" s="243" t="n"/>
      <c r="E4053" s="243" t="n"/>
      <c r="F4053" s="243" t="n"/>
      <c r="G4053" s="243" t="n"/>
      <c r="H4053" s="362" t="n"/>
      <c r="I4053" s="243" t="n"/>
      <c r="J4053" s="243" t="n"/>
      <c r="K4053" s="244" t="n"/>
      <c r="L4053" s="78" t="n"/>
    </row>
    <row r="4054" ht="22" customHeight="1" s="452">
      <c r="A4054" s="359" t="n"/>
      <c r="B4054" s="243" t="n"/>
      <c r="C4054" s="243" t="n"/>
      <c r="D4054" s="243" t="n"/>
      <c r="E4054" s="243" t="n"/>
      <c r="F4054" s="243" t="n"/>
      <c r="G4054" s="243" t="n"/>
      <c r="H4054" s="362" t="n"/>
      <c r="I4054" s="243" t="n"/>
      <c r="J4054" s="243" t="n"/>
      <c r="K4054" s="244" t="n"/>
      <c r="L4054" s="78" t="n"/>
    </row>
    <row r="4055" ht="22" customHeight="1" s="452">
      <c r="A4055" s="359" t="n"/>
      <c r="B4055" s="243" t="n"/>
      <c r="C4055" s="243" t="n"/>
      <c r="D4055" s="243" t="n"/>
      <c r="E4055" s="243" t="n"/>
      <c r="F4055" s="243" t="n"/>
      <c r="G4055" s="243" t="n"/>
      <c r="H4055" s="362" t="n"/>
      <c r="I4055" s="243" t="n"/>
      <c r="J4055" s="243" t="n"/>
      <c r="K4055" s="244" t="n"/>
      <c r="L4055" s="78" t="n"/>
    </row>
    <row r="4056" ht="22" customHeight="1" s="452">
      <c r="A4056" s="359" t="n"/>
      <c r="B4056" s="243" t="n"/>
      <c r="C4056" s="243" t="n"/>
      <c r="D4056" s="243" t="n"/>
      <c r="E4056" s="243" t="n"/>
      <c r="F4056" s="243" t="n"/>
      <c r="G4056" s="243" t="n"/>
      <c r="H4056" s="362" t="n"/>
      <c r="I4056" s="243" t="n"/>
      <c r="J4056" s="243" t="n"/>
      <c r="K4056" s="244" t="n"/>
      <c r="L4056" s="78" t="n"/>
    </row>
    <row r="4057" ht="22" customHeight="1" s="452">
      <c r="A4057" s="359" t="n"/>
      <c r="B4057" s="243" t="n"/>
      <c r="C4057" s="243" t="n"/>
      <c r="D4057" s="243" t="n"/>
      <c r="E4057" s="243" t="n"/>
      <c r="F4057" s="243" t="n"/>
      <c r="G4057" s="243" t="n"/>
      <c r="H4057" s="362" t="n"/>
      <c r="I4057" s="243" t="n"/>
      <c r="J4057" s="243" t="n"/>
      <c r="K4057" s="244" t="n"/>
      <c r="L4057" s="78" t="n"/>
    </row>
    <row r="4058" ht="22" customHeight="1" s="452">
      <c r="A4058" s="359" t="n"/>
      <c r="B4058" s="243" t="n"/>
      <c r="C4058" s="243" t="n"/>
      <c r="D4058" s="243" t="n"/>
      <c r="E4058" s="243" t="n"/>
      <c r="F4058" s="243" t="n"/>
      <c r="G4058" s="243" t="n"/>
      <c r="H4058" s="362" t="n"/>
      <c r="I4058" s="243" t="n"/>
      <c r="J4058" s="243" t="n"/>
      <c r="K4058" s="244" t="n"/>
      <c r="L4058" s="78" t="n"/>
    </row>
    <row r="4059" ht="22" customHeight="1" s="452">
      <c r="A4059" s="359" t="n"/>
      <c r="B4059" s="243" t="n"/>
      <c r="C4059" s="243" t="n"/>
      <c r="D4059" s="243" t="n"/>
      <c r="E4059" s="243" t="n"/>
      <c r="F4059" s="243" t="n"/>
      <c r="G4059" s="243" t="n"/>
      <c r="H4059" s="362" t="n"/>
      <c r="I4059" s="243" t="n"/>
      <c r="J4059" s="243" t="n"/>
      <c r="K4059" s="244" t="n"/>
      <c r="L4059" s="78" t="n"/>
    </row>
    <row r="4060" ht="22" customHeight="1" s="452">
      <c r="A4060" s="359" t="n"/>
      <c r="B4060" s="243" t="n"/>
      <c r="C4060" s="243" t="n"/>
      <c r="D4060" s="243" t="n"/>
      <c r="E4060" s="243" t="n"/>
      <c r="F4060" s="243" t="n"/>
      <c r="G4060" s="243" t="n"/>
      <c r="H4060" s="362" t="n"/>
      <c r="I4060" s="243" t="n"/>
      <c r="J4060" s="243" t="n"/>
      <c r="K4060" s="244" t="n"/>
      <c r="L4060" s="78" t="n"/>
    </row>
    <row r="4061" ht="22" customHeight="1" s="452">
      <c r="A4061" s="359" t="n"/>
      <c r="B4061" s="243" t="n"/>
      <c r="C4061" s="243" t="n"/>
      <c r="D4061" s="243" t="n"/>
      <c r="E4061" s="243" t="n"/>
      <c r="F4061" s="243" t="n"/>
      <c r="G4061" s="243" t="n"/>
      <c r="H4061" s="362" t="n"/>
      <c r="I4061" s="243" t="n"/>
      <c r="J4061" s="243" t="n"/>
      <c r="K4061" s="244" t="n"/>
      <c r="L4061" s="78" t="n"/>
    </row>
    <row r="4062" ht="22" customHeight="1" s="452">
      <c r="A4062" s="359" t="n"/>
      <c r="B4062" s="243" t="n"/>
      <c r="C4062" s="243" t="n"/>
      <c r="D4062" s="243" t="n"/>
      <c r="E4062" s="243" t="n"/>
      <c r="F4062" s="243" t="n"/>
      <c r="G4062" s="243" t="n"/>
      <c r="H4062" s="362" t="n"/>
      <c r="I4062" s="243" t="n"/>
      <c r="J4062" s="243" t="n"/>
      <c r="K4062" s="244" t="n"/>
      <c r="L4062" s="78" t="n"/>
    </row>
    <row r="4063" ht="22" customHeight="1" s="452">
      <c r="A4063" s="359" t="n"/>
      <c r="B4063" s="243" t="n"/>
      <c r="C4063" s="243" t="n"/>
      <c r="D4063" s="243" t="n"/>
      <c r="E4063" s="243" t="n"/>
      <c r="F4063" s="243" t="n"/>
      <c r="G4063" s="243" t="n"/>
      <c r="H4063" s="362" t="n"/>
      <c r="I4063" s="243" t="n"/>
      <c r="J4063" s="243" t="n"/>
      <c r="K4063" s="244" t="n"/>
      <c r="L4063" s="78" t="n"/>
    </row>
    <row r="4064" ht="22" customHeight="1" s="452">
      <c r="A4064" s="359" t="n"/>
      <c r="B4064" s="243" t="n"/>
      <c r="C4064" s="243" t="n"/>
      <c r="D4064" s="243" t="n"/>
      <c r="E4064" s="243" t="n"/>
      <c r="F4064" s="243" t="n"/>
      <c r="G4064" s="243" t="n"/>
      <c r="H4064" s="362" t="n"/>
      <c r="I4064" s="243" t="n"/>
      <c r="J4064" s="243" t="n"/>
      <c r="K4064" s="244" t="n"/>
      <c r="L4064" s="78" t="n"/>
    </row>
    <row r="4065" ht="22" customHeight="1" s="452">
      <c r="A4065" s="359" t="n"/>
      <c r="B4065" s="243" t="n"/>
      <c r="C4065" s="243" t="n"/>
      <c r="D4065" s="243" t="n"/>
      <c r="E4065" s="243" t="n"/>
      <c r="F4065" s="243" t="n"/>
      <c r="G4065" s="243" t="n"/>
      <c r="H4065" s="362" t="n"/>
      <c r="I4065" s="243" t="n"/>
      <c r="J4065" s="243" t="n"/>
      <c r="K4065" s="244" t="n"/>
      <c r="L4065" s="78" t="n"/>
    </row>
    <row r="4066" ht="22" customHeight="1" s="452">
      <c r="A4066" s="359" t="n"/>
      <c r="B4066" s="243" t="n"/>
      <c r="C4066" s="243" t="n"/>
      <c r="D4066" s="243" t="n"/>
      <c r="E4066" s="243" t="n"/>
      <c r="F4066" s="243" t="n"/>
      <c r="G4066" s="243" t="n"/>
      <c r="H4066" s="362" t="n"/>
      <c r="I4066" s="243" t="n"/>
      <c r="J4066" s="243" t="n"/>
      <c r="K4066" s="244" t="n"/>
      <c r="L4066" s="78" t="n"/>
    </row>
    <row r="4067" ht="22" customHeight="1" s="452">
      <c r="A4067" s="359" t="n"/>
      <c r="B4067" s="243" t="n"/>
      <c r="C4067" s="243" t="n"/>
      <c r="D4067" s="243" t="n"/>
      <c r="E4067" s="243" t="n"/>
      <c r="F4067" s="243" t="n"/>
      <c r="G4067" s="243" t="n"/>
      <c r="H4067" s="362" t="n"/>
      <c r="I4067" s="243" t="n"/>
      <c r="J4067" s="243" t="n"/>
      <c r="K4067" s="244" t="n"/>
      <c r="L4067" s="78" t="n"/>
    </row>
    <row r="4068" ht="22" customHeight="1" s="452">
      <c r="A4068" s="359" t="n"/>
      <c r="B4068" s="243" t="n"/>
      <c r="C4068" s="243" t="n"/>
      <c r="D4068" s="243" t="n"/>
      <c r="E4068" s="243" t="n"/>
      <c r="F4068" s="243" t="n"/>
      <c r="G4068" s="243" t="n"/>
      <c r="H4068" s="362" t="n"/>
      <c r="I4068" s="243" t="n"/>
      <c r="J4068" s="243" t="n"/>
      <c r="K4068" s="244" t="n"/>
      <c r="L4068" s="78" t="n"/>
    </row>
    <row r="4069" ht="22" customHeight="1" s="452">
      <c r="A4069" s="359" t="n"/>
      <c r="B4069" s="243" t="n"/>
      <c r="C4069" s="243" t="n"/>
      <c r="D4069" s="243" t="n"/>
      <c r="E4069" s="243" t="n"/>
      <c r="F4069" s="243" t="n"/>
      <c r="G4069" s="243" t="n"/>
      <c r="H4069" s="362" t="n"/>
      <c r="I4069" s="243" t="n"/>
      <c r="J4069" s="243" t="n"/>
      <c r="K4069" s="244" t="n"/>
      <c r="L4069" s="78" t="n"/>
    </row>
    <row r="4070" ht="22" customHeight="1" s="452">
      <c r="A4070" s="359" t="n"/>
      <c r="B4070" s="243" t="n"/>
      <c r="C4070" s="243" t="n"/>
      <c r="D4070" s="243" t="n"/>
      <c r="E4070" s="243" t="n"/>
      <c r="F4070" s="243" t="n"/>
      <c r="G4070" s="243" t="n"/>
      <c r="H4070" s="362" t="n"/>
      <c r="I4070" s="243" t="n"/>
      <c r="J4070" s="243" t="n"/>
      <c r="K4070" s="244" t="n"/>
      <c r="L4070" s="78" t="n"/>
    </row>
    <row r="4071" ht="22" customHeight="1" s="452">
      <c r="A4071" s="359" t="n"/>
      <c r="B4071" s="243" t="n"/>
      <c r="C4071" s="243" t="n"/>
      <c r="D4071" s="243" t="n"/>
      <c r="E4071" s="243" t="n"/>
      <c r="F4071" s="243" t="n"/>
      <c r="G4071" s="243" t="n"/>
      <c r="H4071" s="362" t="n"/>
      <c r="I4071" s="243" t="n"/>
      <c r="J4071" s="243" t="n"/>
      <c r="K4071" s="244" t="n"/>
      <c r="L4071" s="78" t="n"/>
    </row>
    <row r="4072" ht="22" customHeight="1" s="452">
      <c r="A4072" s="359" t="n"/>
      <c r="B4072" s="243" t="n"/>
      <c r="C4072" s="243" t="n"/>
      <c r="D4072" s="243" t="n"/>
      <c r="E4072" s="243" t="n"/>
      <c r="F4072" s="243" t="n"/>
      <c r="G4072" s="243" t="n"/>
      <c r="H4072" s="362" t="n"/>
      <c r="I4072" s="243" t="n"/>
      <c r="J4072" s="243" t="n"/>
      <c r="K4072" s="244" t="n"/>
      <c r="L4072" s="78" t="n"/>
    </row>
    <row r="4073" ht="22" customHeight="1" s="452">
      <c r="A4073" s="359" t="n"/>
      <c r="B4073" s="243" t="n"/>
      <c r="C4073" s="243" t="n"/>
      <c r="D4073" s="243" t="n"/>
      <c r="E4073" s="243" t="n"/>
      <c r="F4073" s="243" t="n"/>
      <c r="G4073" s="243" t="n"/>
      <c r="H4073" s="362" t="n"/>
      <c r="I4073" s="243" t="n"/>
      <c r="J4073" s="243" t="n"/>
      <c r="K4073" s="244" t="n"/>
      <c r="L4073" s="78" t="n"/>
    </row>
    <row r="4074" ht="22" customHeight="1" s="452">
      <c r="A4074" s="359" t="n"/>
      <c r="B4074" s="243" t="n"/>
      <c r="C4074" s="243" t="n"/>
      <c r="D4074" s="243" t="n"/>
      <c r="E4074" s="243" t="n"/>
      <c r="F4074" s="243" t="n"/>
      <c r="G4074" s="243" t="n"/>
      <c r="H4074" s="362" t="n"/>
      <c r="I4074" s="243" t="n"/>
      <c r="J4074" s="243" t="n"/>
      <c r="K4074" s="244" t="n"/>
      <c r="L4074" s="78" t="n"/>
    </row>
    <row r="4075" ht="22" customHeight="1" s="452">
      <c r="A4075" s="359" t="n"/>
      <c r="B4075" s="243" t="n"/>
      <c r="C4075" s="243" t="n"/>
      <c r="D4075" s="243" t="n"/>
      <c r="E4075" s="243" t="n"/>
      <c r="F4075" s="243" t="n"/>
      <c r="G4075" s="243" t="n"/>
      <c r="H4075" s="362" t="n"/>
      <c r="I4075" s="243" t="n"/>
      <c r="J4075" s="243" t="n"/>
      <c r="K4075" s="244" t="n"/>
      <c r="L4075" s="78" t="n"/>
    </row>
    <row r="4076" ht="22" customHeight="1" s="452">
      <c r="A4076" s="359" t="n"/>
      <c r="B4076" s="243" t="n"/>
      <c r="C4076" s="243" t="n"/>
      <c r="D4076" s="243" t="n"/>
      <c r="E4076" s="243" t="n"/>
      <c r="F4076" s="243" t="n"/>
      <c r="G4076" s="243" t="n"/>
      <c r="H4076" s="362" t="n"/>
      <c r="I4076" s="243" t="n"/>
      <c r="J4076" s="243" t="n"/>
      <c r="K4076" s="244" t="n"/>
      <c r="L4076" s="78" t="n"/>
    </row>
    <row r="4077" ht="22" customHeight="1" s="452">
      <c r="A4077" s="359" t="n"/>
      <c r="B4077" s="243" t="n"/>
      <c r="C4077" s="243" t="n"/>
      <c r="D4077" s="243" t="n"/>
      <c r="E4077" s="243" t="n"/>
      <c r="F4077" s="243" t="n"/>
      <c r="G4077" s="243" t="n"/>
      <c r="H4077" s="362" t="n"/>
      <c r="I4077" s="243" t="n"/>
      <c r="J4077" s="243" t="n"/>
      <c r="K4077" s="244" t="n"/>
      <c r="L4077" s="78" t="n"/>
    </row>
    <row r="4078" ht="22" customHeight="1" s="452">
      <c r="A4078" s="359" t="n"/>
      <c r="B4078" s="243" t="n"/>
      <c r="C4078" s="243" t="n"/>
      <c r="D4078" s="243" t="n"/>
      <c r="E4078" s="243" t="n"/>
      <c r="F4078" s="243" t="n"/>
      <c r="G4078" s="243" t="n"/>
      <c r="H4078" s="362" t="n"/>
      <c r="I4078" s="243" t="n"/>
      <c r="J4078" s="243" t="n"/>
      <c r="K4078" s="244" t="n"/>
      <c r="L4078" s="78" t="n"/>
    </row>
    <row r="4079" ht="22" customHeight="1" s="452">
      <c r="A4079" s="359" t="n"/>
      <c r="B4079" s="243" t="n"/>
      <c r="C4079" s="243" t="n"/>
      <c r="D4079" s="243" t="n"/>
      <c r="E4079" s="243" t="n"/>
      <c r="F4079" s="243" t="n"/>
      <c r="G4079" s="243" t="n"/>
      <c r="H4079" s="362" t="n"/>
      <c r="I4079" s="243" t="n"/>
      <c r="J4079" s="243" t="n"/>
      <c r="K4079" s="244" t="n"/>
      <c r="L4079" s="78" t="n"/>
    </row>
    <row r="4080" ht="22" customHeight="1" s="452">
      <c r="A4080" s="359" t="n"/>
      <c r="B4080" s="243" t="n"/>
      <c r="C4080" s="243" t="n"/>
      <c r="D4080" s="243" t="n"/>
      <c r="E4080" s="243" t="n"/>
      <c r="F4080" s="243" t="n"/>
      <c r="G4080" s="243" t="n"/>
      <c r="H4080" s="362" t="n"/>
      <c r="I4080" s="243" t="n"/>
      <c r="J4080" s="243" t="n"/>
      <c r="K4080" s="244" t="n"/>
      <c r="L4080" s="78" t="n"/>
    </row>
    <row r="4081" ht="22" customHeight="1" s="452">
      <c r="A4081" s="359" t="n"/>
      <c r="B4081" s="243" t="n"/>
      <c r="C4081" s="243" t="n"/>
      <c r="D4081" s="243" t="n"/>
      <c r="E4081" s="243" t="n"/>
      <c r="F4081" s="243" t="n"/>
      <c r="G4081" s="243" t="n"/>
      <c r="H4081" s="362" t="n"/>
      <c r="I4081" s="243" t="n"/>
      <c r="J4081" s="243" t="n"/>
      <c r="K4081" s="244" t="n"/>
      <c r="L4081" s="78" t="n"/>
    </row>
    <row r="4082" ht="22" customHeight="1" s="452">
      <c r="A4082" s="359" t="n"/>
      <c r="B4082" s="243" t="n"/>
      <c r="C4082" s="243" t="n"/>
      <c r="D4082" s="243" t="n"/>
      <c r="E4082" s="243" t="n"/>
      <c r="F4082" s="243" t="n"/>
      <c r="G4082" s="243" t="n"/>
      <c r="H4082" s="362" t="n"/>
      <c r="I4082" s="243" t="n"/>
      <c r="J4082" s="243" t="n"/>
      <c r="K4082" s="244" t="n"/>
      <c r="L4082" s="78" t="n"/>
    </row>
    <row r="4083" ht="22" customHeight="1" s="452">
      <c r="A4083" s="359" t="n"/>
      <c r="B4083" s="243" t="n"/>
      <c r="C4083" s="243" t="n"/>
      <c r="D4083" s="243" t="n"/>
      <c r="E4083" s="243" t="n"/>
      <c r="F4083" s="243" t="n"/>
      <c r="G4083" s="243" t="n"/>
      <c r="H4083" s="362" t="n"/>
      <c r="I4083" s="243" t="n"/>
      <c r="J4083" s="243" t="n"/>
      <c r="K4083" s="244" t="n"/>
      <c r="L4083" s="78" t="n"/>
    </row>
    <row r="4084" ht="22" customHeight="1" s="452">
      <c r="A4084" s="359" t="n"/>
      <c r="B4084" s="243" t="n"/>
      <c r="C4084" s="243" t="n"/>
      <c r="D4084" s="243" t="n"/>
      <c r="E4084" s="243" t="n"/>
      <c r="F4084" s="243" t="n"/>
      <c r="G4084" s="243" t="n"/>
      <c r="H4084" s="362" t="n"/>
      <c r="I4084" s="243" t="n"/>
      <c r="J4084" s="243" t="n"/>
      <c r="K4084" s="244" t="n"/>
      <c r="L4084" s="78" t="n"/>
    </row>
    <row r="4085" ht="22" customHeight="1" s="452">
      <c r="A4085" s="359" t="n"/>
      <c r="B4085" s="243" t="n"/>
      <c r="C4085" s="243" t="n"/>
      <c r="D4085" s="243" t="n"/>
      <c r="E4085" s="243" t="n"/>
      <c r="F4085" s="243" t="n"/>
      <c r="G4085" s="243" t="n"/>
      <c r="H4085" s="362" t="n"/>
      <c r="I4085" s="243" t="n"/>
      <c r="J4085" s="243" t="n"/>
      <c r="K4085" s="244" t="n"/>
      <c r="L4085" s="78" t="n"/>
    </row>
    <row r="4086" ht="22" customHeight="1" s="452">
      <c r="A4086" s="359" t="n"/>
      <c r="B4086" s="243" t="n"/>
      <c r="C4086" s="243" t="n"/>
      <c r="D4086" s="243" t="n"/>
      <c r="E4086" s="243" t="n"/>
      <c r="F4086" s="243" t="n"/>
      <c r="G4086" s="243" t="n"/>
      <c r="H4086" s="362" t="n"/>
      <c r="I4086" s="243" t="n"/>
      <c r="J4086" s="243" t="n"/>
      <c r="K4086" s="244" t="n"/>
      <c r="L4086" s="78" t="n"/>
    </row>
    <row r="4087" ht="22" customHeight="1" s="452">
      <c r="A4087" s="359" t="n"/>
      <c r="B4087" s="243" t="n"/>
      <c r="C4087" s="243" t="n"/>
      <c r="D4087" s="243" t="n"/>
      <c r="E4087" s="243" t="n"/>
      <c r="F4087" s="243" t="n"/>
      <c r="G4087" s="243" t="n"/>
      <c r="H4087" s="362" t="n"/>
      <c r="I4087" s="243" t="n"/>
      <c r="J4087" s="243" t="n"/>
      <c r="K4087" s="244" t="n"/>
      <c r="L4087" s="78" t="n"/>
    </row>
    <row r="4088" ht="22" customHeight="1" s="452">
      <c r="A4088" s="359" t="n"/>
      <c r="B4088" s="243" t="n"/>
      <c r="C4088" s="243" t="n"/>
      <c r="D4088" s="243" t="n"/>
      <c r="E4088" s="243" t="n"/>
      <c r="F4088" s="243" t="n"/>
      <c r="G4088" s="243" t="n"/>
      <c r="H4088" s="362" t="n"/>
      <c r="I4088" s="243" t="n"/>
      <c r="J4088" s="243" t="n"/>
      <c r="K4088" s="244" t="n"/>
      <c r="L4088" s="78" t="n"/>
    </row>
    <row r="4089" ht="22" customHeight="1" s="452">
      <c r="A4089" s="359" t="n"/>
      <c r="B4089" s="243" t="n"/>
      <c r="C4089" s="243" t="n"/>
      <c r="D4089" s="243" t="n"/>
      <c r="E4089" s="243" t="n"/>
      <c r="F4089" s="243" t="n"/>
      <c r="G4089" s="243" t="n"/>
      <c r="H4089" s="362" t="n"/>
      <c r="I4089" s="243" t="n"/>
      <c r="J4089" s="243" t="n"/>
      <c r="K4089" s="244" t="n"/>
      <c r="L4089" s="78" t="n"/>
    </row>
    <row r="4090" ht="22" customHeight="1" s="452">
      <c r="A4090" s="359" t="n"/>
      <c r="B4090" s="243" t="n"/>
      <c r="C4090" s="243" t="n"/>
      <c r="D4090" s="243" t="n"/>
      <c r="E4090" s="243" t="n"/>
      <c r="F4090" s="243" t="n"/>
      <c r="G4090" s="243" t="n"/>
      <c r="H4090" s="362" t="n"/>
      <c r="I4090" s="243" t="n"/>
      <c r="J4090" s="243" t="n"/>
      <c r="K4090" s="244" t="n"/>
      <c r="L4090" s="78" t="n"/>
    </row>
    <row r="4091" ht="22" customHeight="1" s="452">
      <c r="A4091" s="359" t="n"/>
      <c r="B4091" s="243" t="n"/>
      <c r="C4091" s="243" t="n"/>
      <c r="D4091" s="243" t="n"/>
      <c r="E4091" s="243" t="n"/>
      <c r="F4091" s="243" t="n"/>
      <c r="G4091" s="243" t="n"/>
      <c r="H4091" s="362" t="n"/>
      <c r="I4091" s="243" t="n"/>
      <c r="J4091" s="243" t="n"/>
      <c r="K4091" s="244" t="n"/>
      <c r="L4091" s="78" t="n"/>
    </row>
    <row r="4092" ht="22" customHeight="1" s="452">
      <c r="A4092" s="359" t="n"/>
      <c r="B4092" s="243" t="n"/>
      <c r="C4092" s="243" t="n"/>
      <c r="D4092" s="243" t="n"/>
      <c r="E4092" s="243" t="n"/>
      <c r="F4092" s="243" t="n"/>
      <c r="G4092" s="243" t="n"/>
      <c r="H4092" s="362" t="n"/>
      <c r="I4092" s="243" t="n"/>
      <c r="J4092" s="243" t="n"/>
      <c r="K4092" s="244" t="n"/>
      <c r="L4092" s="78" t="n"/>
    </row>
    <row r="4093" ht="22" customHeight="1" s="452">
      <c r="A4093" s="359" t="n"/>
      <c r="B4093" s="243" t="n"/>
      <c r="C4093" s="243" t="n"/>
      <c r="D4093" s="243" t="n"/>
      <c r="E4093" s="243" t="n"/>
      <c r="F4093" s="243" t="n"/>
      <c r="G4093" s="243" t="n"/>
      <c r="H4093" s="362" t="n"/>
      <c r="I4093" s="243" t="n"/>
      <c r="J4093" s="243" t="n"/>
      <c r="K4093" s="244" t="n"/>
      <c r="L4093" s="78" t="n"/>
    </row>
    <row r="4094" ht="22" customHeight="1" s="452">
      <c r="A4094" s="359" t="n"/>
      <c r="B4094" s="243" t="n"/>
      <c r="C4094" s="243" t="n"/>
      <c r="D4094" s="243" t="n"/>
      <c r="E4094" s="243" t="n"/>
      <c r="F4094" s="243" t="n"/>
      <c r="G4094" s="243" t="n"/>
      <c r="H4094" s="362" t="n"/>
      <c r="I4094" s="243" t="n"/>
      <c r="J4094" s="243" t="n"/>
      <c r="K4094" s="244" t="n"/>
      <c r="L4094" s="78" t="n"/>
    </row>
    <row r="4095" ht="22" customHeight="1" s="452">
      <c r="A4095" s="359" t="n"/>
      <c r="B4095" s="243" t="n"/>
      <c r="C4095" s="243" t="n"/>
      <c r="D4095" s="243" t="n"/>
      <c r="E4095" s="243" t="n"/>
      <c r="F4095" s="243" t="n"/>
      <c r="G4095" s="243" t="n"/>
      <c r="H4095" s="362" t="n"/>
      <c r="I4095" s="243" t="n"/>
      <c r="J4095" s="243" t="n"/>
      <c r="K4095" s="244" t="n"/>
      <c r="L4095" s="78" t="n"/>
    </row>
    <row r="4096" ht="22" customHeight="1" s="452">
      <c r="A4096" s="359" t="n"/>
      <c r="B4096" s="243" t="n"/>
      <c r="C4096" s="243" t="n"/>
      <c r="D4096" s="243" t="n"/>
      <c r="E4096" s="243" t="n"/>
      <c r="F4096" s="243" t="n"/>
      <c r="G4096" s="243" t="n"/>
      <c r="H4096" s="362" t="n"/>
      <c r="I4096" s="243" t="n"/>
      <c r="J4096" s="243" t="n"/>
      <c r="K4096" s="244" t="n"/>
      <c r="L4096" s="78" t="n"/>
    </row>
    <row r="4097" ht="22" customHeight="1" s="452">
      <c r="A4097" s="359" t="n"/>
      <c r="B4097" s="243" t="n"/>
      <c r="C4097" s="243" t="n"/>
      <c r="D4097" s="243" t="n"/>
      <c r="E4097" s="243" t="n"/>
      <c r="F4097" s="243" t="n"/>
      <c r="G4097" s="243" t="n"/>
      <c r="H4097" s="362" t="n"/>
      <c r="I4097" s="243" t="n"/>
      <c r="J4097" s="243" t="n"/>
      <c r="K4097" s="244" t="n"/>
      <c r="L4097" s="78" t="n"/>
    </row>
    <row r="4098" ht="22" customHeight="1" s="452">
      <c r="A4098" s="359" t="n"/>
      <c r="B4098" s="243" t="n"/>
      <c r="C4098" s="243" t="n"/>
      <c r="D4098" s="243" t="n"/>
      <c r="E4098" s="243" t="n"/>
      <c r="F4098" s="243" t="n"/>
      <c r="G4098" s="243" t="n"/>
      <c r="H4098" s="362" t="n"/>
      <c r="I4098" s="243" t="n"/>
      <c r="J4098" s="243" t="n"/>
      <c r="K4098" s="244" t="n"/>
      <c r="L4098" s="78" t="n"/>
    </row>
    <row r="4099" ht="22" customHeight="1" s="452">
      <c r="A4099" s="359" t="n"/>
      <c r="B4099" s="243" t="n"/>
      <c r="C4099" s="243" t="n"/>
      <c r="D4099" s="243" t="n"/>
      <c r="E4099" s="243" t="n"/>
      <c r="F4099" s="243" t="n"/>
      <c r="G4099" s="243" t="n"/>
      <c r="H4099" s="362" t="n"/>
      <c r="I4099" s="243" t="n"/>
      <c r="J4099" s="243" t="n"/>
      <c r="K4099" s="244" t="n"/>
      <c r="L4099" s="78" t="n"/>
    </row>
    <row r="4100" ht="22" customHeight="1" s="452">
      <c r="A4100" s="359" t="n"/>
      <c r="B4100" s="243" t="n"/>
      <c r="C4100" s="243" t="n"/>
      <c r="D4100" s="243" t="n"/>
      <c r="E4100" s="243" t="n"/>
      <c r="F4100" s="243" t="n"/>
      <c r="G4100" s="243" t="n"/>
      <c r="H4100" s="362" t="n"/>
      <c r="I4100" s="243" t="n"/>
      <c r="J4100" s="243" t="n"/>
      <c r="K4100" s="244" t="n"/>
      <c r="L4100" s="78" t="n"/>
    </row>
    <row r="4101" ht="22" customHeight="1" s="452">
      <c r="A4101" s="359" t="n"/>
      <c r="B4101" s="243" t="n"/>
      <c r="C4101" s="243" t="n"/>
      <c r="D4101" s="243" t="n"/>
      <c r="E4101" s="243" t="n"/>
      <c r="F4101" s="243" t="n"/>
      <c r="G4101" s="243" t="n"/>
      <c r="H4101" s="362" t="n"/>
      <c r="I4101" s="243" t="n"/>
      <c r="J4101" s="243" t="n"/>
      <c r="K4101" s="244" t="n"/>
      <c r="L4101" s="78" t="n"/>
    </row>
    <row r="4102" ht="22" customHeight="1" s="452">
      <c r="A4102" s="359" t="n"/>
      <c r="B4102" s="243" t="n"/>
      <c r="C4102" s="243" t="n"/>
      <c r="D4102" s="243" t="n"/>
      <c r="E4102" s="243" t="n"/>
      <c r="F4102" s="243" t="n"/>
      <c r="G4102" s="243" t="n"/>
      <c r="H4102" s="362" t="n"/>
      <c r="I4102" s="243" t="n"/>
      <c r="J4102" s="243" t="n"/>
      <c r="K4102" s="244" t="n"/>
      <c r="L4102" s="78" t="n"/>
    </row>
    <row r="4103" ht="22" customHeight="1" s="452">
      <c r="A4103" s="359" t="n"/>
      <c r="B4103" s="243" t="n"/>
      <c r="C4103" s="243" t="n"/>
      <c r="D4103" s="243" t="n"/>
      <c r="E4103" s="243" t="n"/>
      <c r="F4103" s="243" t="n"/>
      <c r="G4103" s="243" t="n"/>
      <c r="H4103" s="362" t="n"/>
      <c r="I4103" s="243" t="n"/>
      <c r="J4103" s="243" t="n"/>
      <c r="K4103" s="244" t="n"/>
      <c r="L4103" s="78" t="n"/>
    </row>
    <row r="4104" ht="22" customHeight="1" s="452">
      <c r="A4104" s="359" t="n"/>
      <c r="B4104" s="243" t="n"/>
      <c r="C4104" s="243" t="n"/>
      <c r="D4104" s="243" t="n"/>
      <c r="E4104" s="243" t="n"/>
      <c r="F4104" s="243" t="n"/>
      <c r="G4104" s="243" t="n"/>
      <c r="H4104" s="362" t="n"/>
      <c r="I4104" s="243" t="n"/>
      <c r="J4104" s="243" t="n"/>
      <c r="K4104" s="244" t="n"/>
      <c r="L4104" s="78" t="n"/>
    </row>
    <row r="4105" ht="22" customHeight="1" s="452">
      <c r="A4105" s="359" t="n"/>
      <c r="B4105" s="243" t="n"/>
      <c r="C4105" s="243" t="n"/>
      <c r="D4105" s="243" t="n"/>
      <c r="E4105" s="243" t="n"/>
      <c r="F4105" s="243" t="n"/>
      <c r="G4105" s="243" t="n"/>
      <c r="H4105" s="362" t="n"/>
      <c r="I4105" s="243" t="n"/>
      <c r="J4105" s="243" t="n"/>
      <c r="K4105" s="244" t="n"/>
      <c r="L4105" s="78" t="n"/>
    </row>
    <row r="4106" ht="22" customHeight="1" s="452">
      <c r="A4106" s="359" t="n"/>
      <c r="B4106" s="243" t="n"/>
      <c r="C4106" s="243" t="n"/>
      <c r="D4106" s="243" t="n"/>
      <c r="E4106" s="243" t="n"/>
      <c r="F4106" s="243" t="n"/>
      <c r="G4106" s="243" t="n"/>
      <c r="H4106" s="362" t="n"/>
      <c r="I4106" s="243" t="n"/>
      <c r="J4106" s="243" t="n"/>
      <c r="K4106" s="244" t="n"/>
      <c r="L4106" s="78" t="n"/>
    </row>
    <row r="4107" ht="22" customHeight="1" s="452">
      <c r="A4107" s="359" t="n"/>
      <c r="B4107" s="243" t="n"/>
      <c r="C4107" s="243" t="n"/>
      <c r="D4107" s="243" t="n"/>
      <c r="E4107" s="243" t="n"/>
      <c r="F4107" s="243" t="n"/>
      <c r="G4107" s="243" t="n"/>
      <c r="H4107" s="362" t="n"/>
      <c r="I4107" s="243" t="n"/>
      <c r="J4107" s="243" t="n"/>
      <c r="K4107" s="244" t="n"/>
      <c r="L4107" s="78" t="n"/>
    </row>
    <row r="4108" ht="22" customHeight="1" s="452">
      <c r="A4108" s="359" t="n"/>
      <c r="B4108" s="243" t="n"/>
      <c r="C4108" s="243" t="n"/>
      <c r="D4108" s="243" t="n"/>
      <c r="E4108" s="243" t="n"/>
      <c r="F4108" s="243" t="n"/>
      <c r="G4108" s="243" t="n"/>
      <c r="H4108" s="362" t="n"/>
      <c r="I4108" s="243" t="n"/>
      <c r="J4108" s="243" t="n"/>
      <c r="K4108" s="244" t="n"/>
      <c r="L4108" s="78" t="n"/>
    </row>
    <row r="4109" ht="22" customHeight="1" s="452">
      <c r="A4109" s="359" t="n"/>
      <c r="B4109" s="243" t="n"/>
      <c r="C4109" s="243" t="n"/>
      <c r="D4109" s="243" t="n"/>
      <c r="E4109" s="243" t="n"/>
      <c r="F4109" s="243" t="n"/>
      <c r="G4109" s="243" t="n"/>
      <c r="H4109" s="362" t="n"/>
      <c r="I4109" s="243" t="n"/>
      <c r="J4109" s="243" t="n"/>
      <c r="K4109" s="244" t="n"/>
      <c r="L4109" s="78" t="n"/>
    </row>
    <row r="4110" ht="22" customHeight="1" s="452">
      <c r="A4110" s="359" t="n"/>
      <c r="B4110" s="243" t="n"/>
      <c r="C4110" s="243" t="n"/>
      <c r="D4110" s="243" t="n"/>
      <c r="E4110" s="243" t="n"/>
      <c r="F4110" s="243" t="n"/>
      <c r="G4110" s="243" t="n"/>
      <c r="H4110" s="362" t="n"/>
      <c r="I4110" s="243" t="n"/>
      <c r="J4110" s="243" t="n"/>
      <c r="K4110" s="244" t="n"/>
      <c r="L4110" s="78" t="n"/>
    </row>
    <row r="4111" ht="22" customHeight="1" s="452">
      <c r="A4111" s="359" t="n"/>
      <c r="B4111" s="243" t="n"/>
      <c r="C4111" s="243" t="n"/>
      <c r="D4111" s="243" t="n"/>
      <c r="E4111" s="243" t="n"/>
      <c r="F4111" s="243" t="n"/>
      <c r="G4111" s="243" t="n"/>
      <c r="H4111" s="362" t="n"/>
      <c r="I4111" s="243" t="n"/>
      <c r="J4111" s="243" t="n"/>
      <c r="K4111" s="244" t="n"/>
      <c r="L4111" s="78" t="n"/>
    </row>
    <row r="4112" ht="22" customHeight="1" s="452">
      <c r="A4112" s="359" t="n"/>
      <c r="B4112" s="243" t="n"/>
      <c r="C4112" s="243" t="n"/>
      <c r="D4112" s="243" t="n"/>
      <c r="E4112" s="243" t="n"/>
      <c r="F4112" s="243" t="n"/>
      <c r="G4112" s="243" t="n"/>
      <c r="H4112" s="362" t="n"/>
      <c r="I4112" s="243" t="n"/>
      <c r="J4112" s="243" t="n"/>
      <c r="K4112" s="244" t="n"/>
      <c r="L4112" s="78" t="n"/>
    </row>
    <row r="4113" ht="22" customHeight="1" s="452">
      <c r="A4113" s="359" t="n"/>
      <c r="B4113" s="243" t="n"/>
      <c r="C4113" s="243" t="n"/>
      <c r="D4113" s="243" t="n"/>
      <c r="E4113" s="243" t="n"/>
      <c r="F4113" s="243" t="n"/>
      <c r="G4113" s="243" t="n"/>
      <c r="H4113" s="362" t="n"/>
      <c r="I4113" s="243" t="n"/>
      <c r="J4113" s="243" t="n"/>
      <c r="K4113" s="244" t="n"/>
      <c r="L4113" s="78" t="n"/>
    </row>
    <row r="4114" ht="22" customHeight="1" s="452">
      <c r="A4114" s="359" t="n"/>
      <c r="B4114" s="243" t="n"/>
      <c r="C4114" s="243" t="n"/>
      <c r="D4114" s="243" t="n"/>
      <c r="E4114" s="243" t="n"/>
      <c r="F4114" s="243" t="n"/>
      <c r="G4114" s="243" t="n"/>
      <c r="H4114" s="362" t="n"/>
      <c r="I4114" s="243" t="n"/>
      <c r="J4114" s="243" t="n"/>
      <c r="K4114" s="244" t="n"/>
      <c r="L4114" s="78" t="n"/>
    </row>
    <row r="4115" ht="22" customHeight="1" s="452">
      <c r="A4115" s="359" t="n"/>
      <c r="B4115" s="243" t="n"/>
      <c r="C4115" s="243" t="n"/>
      <c r="D4115" s="243" t="n"/>
      <c r="E4115" s="243" t="n"/>
      <c r="F4115" s="243" t="n"/>
      <c r="G4115" s="243" t="n"/>
      <c r="H4115" s="362" t="n"/>
      <c r="I4115" s="243" t="n"/>
      <c r="J4115" s="243" t="n"/>
      <c r="K4115" s="244" t="n"/>
      <c r="L4115" s="78" t="n"/>
    </row>
    <row r="4116" ht="22" customHeight="1" s="452">
      <c r="A4116" s="359" t="n"/>
      <c r="B4116" s="243" t="n"/>
      <c r="C4116" s="243" t="n"/>
      <c r="D4116" s="243" t="n"/>
      <c r="E4116" s="243" t="n"/>
      <c r="F4116" s="243" t="n"/>
      <c r="G4116" s="243" t="n"/>
      <c r="H4116" s="362" t="n"/>
      <c r="I4116" s="243" t="n"/>
      <c r="J4116" s="243" t="n"/>
      <c r="K4116" s="244" t="n"/>
      <c r="L4116" s="78" t="n"/>
    </row>
    <row r="4117" ht="22" customHeight="1" s="452">
      <c r="A4117" s="359" t="n"/>
      <c r="B4117" s="243" t="n"/>
      <c r="C4117" s="243" t="n"/>
      <c r="D4117" s="243" t="n"/>
      <c r="E4117" s="243" t="n"/>
      <c r="F4117" s="243" t="n"/>
      <c r="G4117" s="243" t="n"/>
      <c r="H4117" s="362" t="n"/>
      <c r="I4117" s="243" t="n"/>
      <c r="J4117" s="243" t="n"/>
      <c r="K4117" s="244" t="n"/>
      <c r="L4117" s="78" t="n"/>
    </row>
    <row r="4118" ht="22" customHeight="1" s="452">
      <c r="A4118" s="359" t="n"/>
      <c r="B4118" s="243" t="n"/>
      <c r="C4118" s="243" t="n"/>
      <c r="D4118" s="243" t="n"/>
      <c r="E4118" s="243" t="n"/>
      <c r="F4118" s="243" t="n"/>
      <c r="G4118" s="243" t="n"/>
      <c r="H4118" s="362" t="n"/>
      <c r="I4118" s="243" t="n"/>
      <c r="J4118" s="243" t="n"/>
      <c r="K4118" s="244" t="n"/>
      <c r="L4118" s="78" t="n"/>
    </row>
    <row r="4119" ht="22" customHeight="1" s="452">
      <c r="A4119" s="359" t="n"/>
      <c r="B4119" s="243" t="n"/>
      <c r="C4119" s="243" t="n"/>
      <c r="D4119" s="243" t="n"/>
      <c r="E4119" s="243" t="n"/>
      <c r="F4119" s="243" t="n"/>
      <c r="G4119" s="243" t="n"/>
      <c r="H4119" s="362" t="n"/>
      <c r="I4119" s="243" t="n"/>
      <c r="J4119" s="243" t="n"/>
      <c r="K4119" s="244" t="n"/>
      <c r="L4119" s="78" t="n"/>
    </row>
    <row r="4120" ht="22" customHeight="1" s="452">
      <c r="A4120" s="359" t="n"/>
      <c r="B4120" s="243" t="n"/>
      <c r="C4120" s="243" t="n"/>
      <c r="D4120" s="243" t="n"/>
      <c r="E4120" s="243" t="n"/>
      <c r="F4120" s="243" t="n"/>
      <c r="G4120" s="243" t="n"/>
      <c r="H4120" s="362" t="n"/>
      <c r="I4120" s="243" t="n"/>
      <c r="J4120" s="243" t="n"/>
      <c r="K4120" s="244" t="n"/>
      <c r="L4120" s="78" t="n"/>
    </row>
    <row r="4121" ht="22" customHeight="1" s="452">
      <c r="A4121" s="359" t="n"/>
      <c r="B4121" s="243" t="n"/>
      <c r="C4121" s="243" t="n"/>
      <c r="D4121" s="243" t="n"/>
      <c r="E4121" s="243" t="n"/>
      <c r="F4121" s="243" t="n"/>
      <c r="G4121" s="243" t="n"/>
      <c r="H4121" s="362" t="n"/>
      <c r="I4121" s="243" t="n"/>
      <c r="J4121" s="243" t="n"/>
      <c r="K4121" s="244" t="n"/>
      <c r="L4121" s="78" t="n"/>
    </row>
    <row r="4122" ht="22" customHeight="1" s="452">
      <c r="A4122" s="359" t="n"/>
      <c r="B4122" s="243" t="n"/>
      <c r="C4122" s="243" t="n"/>
      <c r="D4122" s="243" t="n"/>
      <c r="E4122" s="243" t="n"/>
      <c r="F4122" s="243" t="n"/>
      <c r="G4122" s="243" t="n"/>
      <c r="H4122" s="362" t="n"/>
      <c r="I4122" s="243" t="n"/>
      <c r="J4122" s="243" t="n"/>
      <c r="K4122" s="244" t="n"/>
      <c r="L4122" s="78" t="n"/>
    </row>
    <row r="4123" ht="22" customHeight="1" s="452">
      <c r="A4123" s="359" t="n"/>
      <c r="B4123" s="243" t="n"/>
      <c r="C4123" s="243" t="n"/>
      <c r="D4123" s="243" t="n"/>
      <c r="E4123" s="243" t="n"/>
      <c r="F4123" s="243" t="n"/>
      <c r="G4123" s="243" t="n"/>
      <c r="H4123" s="362" t="n"/>
      <c r="I4123" s="243" t="n"/>
      <c r="J4123" s="243" t="n"/>
      <c r="K4123" s="244" t="n"/>
      <c r="L4123" s="78" t="n"/>
    </row>
    <row r="4124" ht="22" customHeight="1" s="452">
      <c r="A4124" s="359" t="n"/>
      <c r="B4124" s="243" t="n"/>
      <c r="C4124" s="243" t="n"/>
      <c r="D4124" s="243" t="n"/>
      <c r="E4124" s="243" t="n"/>
      <c r="F4124" s="243" t="n"/>
      <c r="G4124" s="243" t="n"/>
      <c r="H4124" s="362" t="n"/>
      <c r="I4124" s="243" t="n"/>
      <c r="J4124" s="243" t="n"/>
      <c r="K4124" s="244" t="n"/>
      <c r="L4124" s="78" t="n"/>
    </row>
    <row r="4125" ht="22" customHeight="1" s="452">
      <c r="A4125" s="359" t="n"/>
      <c r="B4125" s="243" t="n"/>
      <c r="C4125" s="243" t="n"/>
      <c r="D4125" s="243" t="n"/>
      <c r="E4125" s="243" t="n"/>
      <c r="F4125" s="243" t="n"/>
      <c r="G4125" s="243" t="n"/>
      <c r="H4125" s="362" t="n"/>
      <c r="I4125" s="243" t="n"/>
      <c r="J4125" s="243" t="n"/>
      <c r="K4125" s="244" t="n"/>
      <c r="L4125" s="78" t="n"/>
    </row>
    <row r="4126" ht="22" customHeight="1" s="452">
      <c r="A4126" s="359" t="n"/>
      <c r="B4126" s="243" t="n"/>
      <c r="C4126" s="243" t="n"/>
      <c r="D4126" s="243" t="n"/>
      <c r="E4126" s="243" t="n"/>
      <c r="F4126" s="243" t="n"/>
      <c r="G4126" s="243" t="n"/>
      <c r="H4126" s="362" t="n"/>
      <c r="I4126" s="243" t="n"/>
      <c r="J4126" s="243" t="n"/>
      <c r="K4126" s="244" t="n"/>
      <c r="L4126" s="78" t="n"/>
    </row>
    <row r="4127" ht="22" customHeight="1" s="452">
      <c r="A4127" s="359" t="n"/>
      <c r="B4127" s="243" t="n"/>
      <c r="C4127" s="243" t="n"/>
      <c r="D4127" s="243" t="n"/>
      <c r="E4127" s="243" t="n"/>
      <c r="F4127" s="243" t="n"/>
      <c r="G4127" s="243" t="n"/>
      <c r="H4127" s="362" t="n"/>
      <c r="I4127" s="243" t="n"/>
      <c r="J4127" s="243" t="n"/>
      <c r="K4127" s="244" t="n"/>
      <c r="L4127" s="78" t="n"/>
    </row>
    <row r="4128" ht="22" customHeight="1" s="452">
      <c r="A4128" s="359" t="n"/>
      <c r="B4128" s="243" t="n"/>
      <c r="C4128" s="243" t="n"/>
      <c r="D4128" s="243" t="n"/>
      <c r="E4128" s="243" t="n"/>
      <c r="F4128" s="243" t="n"/>
      <c r="G4128" s="243" t="n"/>
      <c r="H4128" s="362" t="n"/>
      <c r="I4128" s="243" t="n"/>
      <c r="J4128" s="243" t="n"/>
      <c r="K4128" s="244" t="n"/>
      <c r="L4128" s="78" t="n"/>
    </row>
    <row r="4129" ht="22" customHeight="1" s="452">
      <c r="A4129" s="359" t="n"/>
      <c r="B4129" s="243" t="n"/>
      <c r="C4129" s="243" t="n"/>
      <c r="D4129" s="243" t="n"/>
      <c r="E4129" s="243" t="n"/>
      <c r="F4129" s="243" t="n"/>
      <c r="G4129" s="243" t="n"/>
      <c r="H4129" s="362" t="n"/>
      <c r="I4129" s="243" t="n"/>
      <c r="J4129" s="243" t="n"/>
      <c r="K4129" s="244" t="n"/>
      <c r="L4129" s="78" t="n"/>
    </row>
    <row r="4130" ht="22" customHeight="1" s="452">
      <c r="A4130" s="359" t="n"/>
      <c r="B4130" s="243" t="n"/>
      <c r="C4130" s="243" t="n"/>
      <c r="D4130" s="243" t="n"/>
      <c r="E4130" s="243" t="n"/>
      <c r="F4130" s="243" t="n"/>
      <c r="G4130" s="243" t="n"/>
      <c r="H4130" s="362" t="n"/>
      <c r="I4130" s="243" t="n"/>
      <c r="J4130" s="243" t="n"/>
      <c r="K4130" s="244" t="n"/>
      <c r="L4130" s="78" t="n"/>
    </row>
    <row r="4131" ht="22" customHeight="1" s="452">
      <c r="A4131" s="359" t="n"/>
      <c r="B4131" s="243" t="n"/>
      <c r="C4131" s="243" t="n"/>
      <c r="D4131" s="243" t="n"/>
      <c r="E4131" s="243" t="n"/>
      <c r="F4131" s="243" t="n"/>
      <c r="G4131" s="243" t="n"/>
      <c r="H4131" s="362" t="n"/>
      <c r="I4131" s="243" t="n"/>
      <c r="J4131" s="243" t="n"/>
      <c r="K4131" s="244" t="n"/>
      <c r="L4131" s="78" t="n"/>
    </row>
    <row r="4132" ht="22" customHeight="1" s="452">
      <c r="A4132" s="359" t="n"/>
      <c r="B4132" s="243" t="n"/>
      <c r="C4132" s="243" t="n"/>
      <c r="D4132" s="243" t="n"/>
      <c r="E4132" s="243" t="n"/>
      <c r="F4132" s="243" t="n"/>
      <c r="G4132" s="243" t="n"/>
      <c r="H4132" s="362" t="n"/>
      <c r="I4132" s="243" t="n"/>
      <c r="J4132" s="243" t="n"/>
      <c r="K4132" s="244" t="n"/>
      <c r="L4132" s="78" t="n"/>
    </row>
    <row r="4133" ht="22" customHeight="1" s="452">
      <c r="A4133" s="359" t="n"/>
      <c r="B4133" s="243" t="n"/>
      <c r="C4133" s="243" t="n"/>
      <c r="D4133" s="243" t="n"/>
      <c r="E4133" s="243" t="n"/>
      <c r="F4133" s="243" t="n"/>
      <c r="G4133" s="243" t="n"/>
      <c r="H4133" s="362" t="n"/>
      <c r="I4133" s="243" t="n"/>
      <c r="J4133" s="243" t="n"/>
      <c r="K4133" s="244" t="n"/>
      <c r="L4133" s="78" t="n"/>
    </row>
    <row r="4134" ht="22" customHeight="1" s="452">
      <c r="A4134" s="359" t="n"/>
      <c r="B4134" s="243" t="n"/>
      <c r="C4134" s="243" t="n"/>
      <c r="D4134" s="243" t="n"/>
      <c r="E4134" s="243" t="n"/>
      <c r="F4134" s="243" t="n"/>
      <c r="G4134" s="243" t="n"/>
      <c r="H4134" s="362" t="n"/>
      <c r="I4134" s="243" t="n"/>
      <c r="J4134" s="243" t="n"/>
      <c r="K4134" s="244" t="n"/>
      <c r="L4134" s="78" t="n"/>
    </row>
    <row r="4135" ht="22" customHeight="1" s="452">
      <c r="A4135" s="359" t="n"/>
      <c r="B4135" s="243" t="n"/>
      <c r="C4135" s="243" t="n"/>
      <c r="D4135" s="243" t="n"/>
      <c r="E4135" s="243" t="n"/>
      <c r="F4135" s="243" t="n"/>
      <c r="G4135" s="243" t="n"/>
      <c r="H4135" s="362" t="n"/>
      <c r="I4135" s="243" t="n"/>
      <c r="J4135" s="243" t="n"/>
      <c r="K4135" s="244" t="n"/>
      <c r="L4135" s="78" t="n"/>
    </row>
    <row r="4136" ht="22" customHeight="1" s="452">
      <c r="A4136" s="359" t="n"/>
      <c r="B4136" s="243" t="n"/>
      <c r="C4136" s="243" t="n"/>
      <c r="D4136" s="243" t="n"/>
      <c r="E4136" s="243" t="n"/>
      <c r="F4136" s="243" t="n"/>
      <c r="G4136" s="243" t="n"/>
      <c r="H4136" s="362" t="n"/>
      <c r="I4136" s="243" t="n"/>
      <c r="J4136" s="243" t="n"/>
      <c r="K4136" s="244" t="n"/>
      <c r="L4136" s="78" t="n"/>
    </row>
    <row r="4137" ht="22" customHeight="1" s="452">
      <c r="A4137" s="359" t="n"/>
      <c r="B4137" s="243" t="n"/>
      <c r="C4137" s="243" t="n"/>
      <c r="D4137" s="243" t="n"/>
      <c r="E4137" s="243" t="n"/>
      <c r="F4137" s="243" t="n"/>
      <c r="G4137" s="243" t="n"/>
      <c r="H4137" s="362" t="n"/>
      <c r="I4137" s="243" t="n"/>
      <c r="J4137" s="243" t="n"/>
      <c r="K4137" s="244" t="n"/>
      <c r="L4137" s="78" t="n"/>
    </row>
    <row r="4138" ht="22" customHeight="1" s="452">
      <c r="A4138" s="359" t="n"/>
      <c r="B4138" s="243" t="n"/>
      <c r="C4138" s="243" t="n"/>
      <c r="D4138" s="243" t="n"/>
      <c r="E4138" s="243" t="n"/>
      <c r="F4138" s="243" t="n"/>
      <c r="G4138" s="243" t="n"/>
      <c r="H4138" s="362" t="n"/>
      <c r="I4138" s="243" t="n"/>
      <c r="J4138" s="243" t="n"/>
      <c r="K4138" s="244" t="n"/>
      <c r="L4138" s="78" t="n"/>
    </row>
    <row r="4139" ht="22" customHeight="1" s="452">
      <c r="A4139" s="359" t="n"/>
      <c r="B4139" s="243" t="n"/>
      <c r="C4139" s="243" t="n"/>
      <c r="D4139" s="243" t="n"/>
      <c r="E4139" s="243" t="n"/>
      <c r="F4139" s="243" t="n"/>
      <c r="G4139" s="243" t="n"/>
      <c r="H4139" s="362" t="n"/>
      <c r="I4139" s="243" t="n"/>
      <c r="J4139" s="243" t="n"/>
      <c r="K4139" s="244" t="n"/>
      <c r="L4139" s="78" t="n"/>
    </row>
    <row r="4140" ht="22" customHeight="1" s="452">
      <c r="A4140" s="359" t="n"/>
      <c r="B4140" s="243" t="n"/>
      <c r="C4140" s="243" t="n"/>
      <c r="D4140" s="243" t="n"/>
      <c r="E4140" s="243" t="n"/>
      <c r="F4140" s="243" t="n"/>
      <c r="G4140" s="243" t="n"/>
      <c r="H4140" s="362" t="n"/>
      <c r="I4140" s="243" t="n"/>
      <c r="J4140" s="243" t="n"/>
      <c r="K4140" s="244" t="n"/>
      <c r="L4140" s="78" t="n"/>
    </row>
    <row r="4141" ht="22" customHeight="1" s="452">
      <c r="A4141" s="359" t="n"/>
      <c r="B4141" s="243" t="n"/>
      <c r="C4141" s="243" t="n"/>
      <c r="D4141" s="243" t="n"/>
      <c r="E4141" s="243" t="n"/>
      <c r="F4141" s="243" t="n"/>
      <c r="G4141" s="243" t="n"/>
      <c r="H4141" s="362" t="n"/>
      <c r="I4141" s="243" t="n"/>
      <c r="J4141" s="243" t="n"/>
      <c r="K4141" s="244" t="n"/>
      <c r="L4141" s="78" t="n"/>
    </row>
    <row r="4142" ht="22" customHeight="1" s="452">
      <c r="A4142" s="359" t="n"/>
      <c r="B4142" s="243" t="n"/>
      <c r="C4142" s="243" t="n"/>
      <c r="D4142" s="243" t="n"/>
      <c r="E4142" s="243" t="n"/>
      <c r="F4142" s="243" t="n"/>
      <c r="G4142" s="243" t="n"/>
      <c r="H4142" s="362" t="n"/>
      <c r="I4142" s="243" t="n"/>
      <c r="J4142" s="243" t="n"/>
      <c r="K4142" s="244" t="n"/>
      <c r="L4142" s="78" t="n"/>
    </row>
    <row r="4143" ht="22" customHeight="1" s="452">
      <c r="A4143" s="359" t="n"/>
      <c r="B4143" s="243" t="n"/>
      <c r="C4143" s="243" t="n"/>
      <c r="D4143" s="243" t="n"/>
      <c r="E4143" s="243" t="n"/>
      <c r="F4143" s="243" t="n"/>
      <c r="G4143" s="243" t="n"/>
      <c r="H4143" s="362" t="n"/>
      <c r="I4143" s="243" t="n"/>
      <c r="J4143" s="243" t="n"/>
      <c r="K4143" s="244" t="n"/>
      <c r="L4143" s="78" t="n"/>
    </row>
    <row r="4144" ht="22" customHeight="1" s="452">
      <c r="A4144" s="359" t="n"/>
      <c r="B4144" s="243" t="n"/>
      <c r="C4144" s="243" t="n"/>
      <c r="D4144" s="243" t="n"/>
      <c r="E4144" s="243" t="n"/>
      <c r="F4144" s="243" t="n"/>
      <c r="G4144" s="243" t="n"/>
      <c r="H4144" s="362" t="n"/>
      <c r="I4144" s="243" t="n"/>
      <c r="J4144" s="243" t="n"/>
      <c r="K4144" s="244" t="n"/>
      <c r="L4144" s="78" t="n"/>
    </row>
    <row r="4145" ht="22" customHeight="1" s="452">
      <c r="A4145" s="359" t="n"/>
      <c r="B4145" s="243" t="n"/>
      <c r="C4145" s="243" t="n"/>
      <c r="D4145" s="243" t="n"/>
      <c r="E4145" s="243" t="n"/>
      <c r="F4145" s="243" t="n"/>
      <c r="G4145" s="243" t="n"/>
      <c r="H4145" s="362" t="n"/>
      <c r="I4145" s="243" t="n"/>
      <c r="J4145" s="243" t="n"/>
      <c r="K4145" s="244" t="n"/>
      <c r="L4145" s="78" t="n"/>
    </row>
    <row r="4146" ht="22" customHeight="1" s="452">
      <c r="A4146" s="359" t="n"/>
      <c r="B4146" s="243" t="n"/>
      <c r="C4146" s="243" t="n"/>
      <c r="D4146" s="243" t="n"/>
      <c r="E4146" s="243" t="n"/>
      <c r="F4146" s="243" t="n"/>
      <c r="G4146" s="243" t="n"/>
      <c r="H4146" s="362" t="n"/>
      <c r="I4146" s="243" t="n"/>
      <c r="J4146" s="243" t="n"/>
      <c r="K4146" s="244" t="n"/>
      <c r="L4146" s="78" t="n"/>
    </row>
    <row r="4147" ht="22" customHeight="1" s="452">
      <c r="A4147" s="359" t="n"/>
      <c r="B4147" s="243" t="n"/>
      <c r="C4147" s="243" t="n"/>
      <c r="D4147" s="243" t="n"/>
      <c r="E4147" s="243" t="n"/>
      <c r="F4147" s="243" t="n"/>
      <c r="G4147" s="243" t="n"/>
      <c r="H4147" s="362" t="n"/>
      <c r="I4147" s="243" t="n"/>
      <c r="J4147" s="243" t="n"/>
      <c r="K4147" s="244" t="n"/>
      <c r="L4147" s="78" t="n"/>
    </row>
    <row r="4148" ht="22" customHeight="1" s="452">
      <c r="A4148" s="359" t="n"/>
      <c r="B4148" s="243" t="n"/>
      <c r="C4148" s="243" t="n"/>
      <c r="D4148" s="243" t="n"/>
      <c r="E4148" s="243" t="n"/>
      <c r="F4148" s="243" t="n"/>
      <c r="G4148" s="243" t="n"/>
      <c r="H4148" s="362" t="n"/>
      <c r="I4148" s="243" t="n"/>
      <c r="J4148" s="243" t="n"/>
      <c r="K4148" s="244" t="n"/>
      <c r="L4148" s="78" t="n"/>
    </row>
    <row r="4149" ht="22" customHeight="1" s="452">
      <c r="A4149" s="359" t="n"/>
      <c r="B4149" s="243" t="n"/>
      <c r="C4149" s="243" t="n"/>
      <c r="D4149" s="243" t="n"/>
      <c r="E4149" s="243" t="n"/>
      <c r="F4149" s="243" t="n"/>
      <c r="G4149" s="243" t="n"/>
      <c r="H4149" s="362" t="n"/>
      <c r="I4149" s="243" t="n"/>
      <c r="J4149" s="243" t="n"/>
      <c r="K4149" s="244" t="n"/>
      <c r="L4149" s="78" t="n"/>
    </row>
    <row r="4150" ht="22" customHeight="1" s="452">
      <c r="A4150" s="359" t="n"/>
      <c r="B4150" s="243" t="n"/>
      <c r="C4150" s="243" t="n"/>
      <c r="D4150" s="243" t="n"/>
      <c r="E4150" s="243" t="n"/>
      <c r="F4150" s="243" t="n"/>
      <c r="G4150" s="243" t="n"/>
      <c r="H4150" s="362" t="n"/>
      <c r="I4150" s="243" t="n"/>
      <c r="J4150" s="243" t="n"/>
      <c r="K4150" s="244" t="n"/>
      <c r="L4150" s="78" t="n"/>
    </row>
    <row r="4151" ht="22" customHeight="1" s="452">
      <c r="A4151" s="359" t="n"/>
      <c r="B4151" s="243" t="n"/>
      <c r="C4151" s="243" t="n"/>
      <c r="D4151" s="243" t="n"/>
      <c r="E4151" s="243" t="n"/>
      <c r="F4151" s="243" t="n"/>
      <c r="G4151" s="243" t="n"/>
      <c r="H4151" s="362" t="n"/>
      <c r="I4151" s="243" t="n"/>
      <c r="J4151" s="243" t="n"/>
      <c r="K4151" s="244" t="n"/>
      <c r="L4151" s="78" t="n"/>
    </row>
    <row r="4152" ht="22" customHeight="1" s="452">
      <c r="A4152" s="359" t="n"/>
      <c r="B4152" s="243" t="n"/>
      <c r="C4152" s="243" t="n"/>
      <c r="D4152" s="243" t="n"/>
      <c r="E4152" s="243" t="n"/>
      <c r="F4152" s="243" t="n"/>
      <c r="G4152" s="243" t="n"/>
      <c r="H4152" s="362" t="n"/>
      <c r="I4152" s="243" t="n"/>
      <c r="J4152" s="243" t="n"/>
      <c r="K4152" s="244" t="n"/>
      <c r="L4152" s="78" t="n"/>
    </row>
    <row r="4153" ht="22" customHeight="1" s="452">
      <c r="A4153" s="359" t="n"/>
      <c r="B4153" s="243" t="n"/>
      <c r="C4153" s="243" t="n"/>
      <c r="D4153" s="243" t="n"/>
      <c r="E4153" s="243" t="n"/>
      <c r="F4153" s="243" t="n"/>
      <c r="G4153" s="243" t="n"/>
      <c r="H4153" s="362" t="n"/>
      <c r="I4153" s="243" t="n"/>
      <c r="J4153" s="243" t="n"/>
      <c r="K4153" s="244" t="n"/>
      <c r="L4153" s="78" t="n"/>
    </row>
    <row r="4154" ht="22" customHeight="1" s="452">
      <c r="A4154" s="359" t="n"/>
      <c r="B4154" s="243" t="n"/>
      <c r="C4154" s="243" t="n"/>
      <c r="D4154" s="243" t="n"/>
      <c r="E4154" s="243" t="n"/>
      <c r="F4154" s="243" t="n"/>
      <c r="G4154" s="243" t="n"/>
      <c r="H4154" s="362" t="n"/>
      <c r="I4154" s="243" t="n"/>
      <c r="J4154" s="243" t="n"/>
      <c r="K4154" s="244" t="n"/>
      <c r="L4154" s="78" t="n"/>
    </row>
    <row r="4155" ht="22" customHeight="1" s="452">
      <c r="A4155" s="359" t="n"/>
      <c r="B4155" s="243" t="n"/>
      <c r="C4155" s="243" t="n"/>
      <c r="D4155" s="243" t="n"/>
      <c r="E4155" s="243" t="n"/>
      <c r="F4155" s="243" t="n"/>
      <c r="G4155" s="243" t="n"/>
      <c r="H4155" s="362" t="n"/>
      <c r="I4155" s="243" t="n"/>
      <c r="J4155" s="243" t="n"/>
      <c r="K4155" s="244" t="n"/>
      <c r="L4155" s="78" t="n"/>
    </row>
    <row r="4156" ht="22" customHeight="1" s="452">
      <c r="A4156" s="359" t="n"/>
      <c r="B4156" s="243" t="n"/>
      <c r="C4156" s="243" t="n"/>
      <c r="D4156" s="243" t="n"/>
      <c r="E4156" s="243" t="n"/>
      <c r="F4156" s="243" t="n"/>
      <c r="G4156" s="243" t="n"/>
      <c r="H4156" s="362" t="n"/>
      <c r="I4156" s="243" t="n"/>
      <c r="J4156" s="243" t="n"/>
      <c r="K4156" s="244" t="n"/>
      <c r="L4156" s="78" t="n"/>
    </row>
    <row r="4157" ht="22" customHeight="1" s="452">
      <c r="A4157" s="359" t="n"/>
      <c r="B4157" s="243" t="n"/>
      <c r="C4157" s="243" t="n"/>
      <c r="D4157" s="243" t="n"/>
      <c r="E4157" s="243" t="n"/>
      <c r="F4157" s="243" t="n"/>
      <c r="G4157" s="243" t="n"/>
      <c r="H4157" s="362" t="n"/>
      <c r="I4157" s="243" t="n"/>
      <c r="J4157" s="243" t="n"/>
      <c r="K4157" s="244" t="n"/>
      <c r="L4157" s="78" t="n"/>
    </row>
    <row r="4158" ht="22" customHeight="1" s="452">
      <c r="A4158" s="359" t="n"/>
      <c r="B4158" s="243" t="n"/>
      <c r="C4158" s="243" t="n"/>
      <c r="D4158" s="243" t="n"/>
      <c r="E4158" s="243" t="n"/>
      <c r="F4158" s="243" t="n"/>
      <c r="G4158" s="243" t="n"/>
      <c r="H4158" s="362" t="n"/>
      <c r="I4158" s="243" t="n"/>
      <c r="J4158" s="243" t="n"/>
      <c r="K4158" s="244" t="n"/>
      <c r="L4158" s="78" t="n"/>
    </row>
    <row r="4159" ht="22" customHeight="1" s="452">
      <c r="A4159" s="359" t="n"/>
      <c r="B4159" s="243" t="n"/>
      <c r="C4159" s="243" t="n"/>
      <c r="D4159" s="243" t="n"/>
      <c r="E4159" s="243" t="n"/>
      <c r="F4159" s="243" t="n"/>
      <c r="G4159" s="243" t="n"/>
      <c r="H4159" s="362" t="n"/>
      <c r="I4159" s="243" t="n"/>
      <c r="J4159" s="243" t="n"/>
      <c r="K4159" s="244" t="n"/>
      <c r="L4159" s="78" t="n"/>
    </row>
    <row r="4160" ht="22" customHeight="1" s="452">
      <c r="A4160" s="359" t="n"/>
      <c r="B4160" s="243" t="n"/>
      <c r="C4160" s="243" t="n"/>
      <c r="D4160" s="243" t="n"/>
      <c r="E4160" s="243" t="n"/>
      <c r="F4160" s="243" t="n"/>
      <c r="G4160" s="243" t="n"/>
      <c r="H4160" s="362" t="n"/>
      <c r="I4160" s="243" t="n"/>
      <c r="J4160" s="243" t="n"/>
      <c r="K4160" s="244" t="n"/>
      <c r="L4160" s="78" t="n"/>
    </row>
    <row r="4161" ht="22" customHeight="1" s="452">
      <c r="A4161" s="359" t="n"/>
      <c r="B4161" s="243" t="n"/>
      <c r="C4161" s="243" t="n"/>
      <c r="D4161" s="243" t="n"/>
      <c r="E4161" s="243" t="n"/>
      <c r="F4161" s="243" t="n"/>
      <c r="G4161" s="243" t="n"/>
      <c r="H4161" s="362" t="n"/>
      <c r="I4161" s="243" t="n"/>
      <c r="J4161" s="243" t="n"/>
      <c r="K4161" s="244" t="n"/>
      <c r="L4161" s="78" t="n"/>
    </row>
    <row r="4162" ht="22" customHeight="1" s="452">
      <c r="A4162" s="359" t="n"/>
      <c r="B4162" s="243" t="n"/>
      <c r="C4162" s="243" t="n"/>
      <c r="D4162" s="243" t="n"/>
      <c r="E4162" s="243" t="n"/>
      <c r="F4162" s="243" t="n"/>
      <c r="G4162" s="243" t="n"/>
      <c r="H4162" s="362" t="n"/>
      <c r="I4162" s="243" t="n"/>
      <c r="J4162" s="243" t="n"/>
      <c r="K4162" s="244" t="n"/>
      <c r="L4162" s="78" t="n"/>
    </row>
    <row r="4163" ht="22" customHeight="1" s="452">
      <c r="A4163" s="359" t="n"/>
      <c r="B4163" s="243" t="n"/>
      <c r="C4163" s="243" t="n"/>
      <c r="D4163" s="243" t="n"/>
      <c r="E4163" s="243" t="n"/>
      <c r="F4163" s="243" t="n"/>
      <c r="G4163" s="243" t="n"/>
      <c r="H4163" s="362" t="n"/>
      <c r="I4163" s="243" t="n"/>
      <c r="J4163" s="243" t="n"/>
      <c r="K4163" s="244" t="n"/>
      <c r="L4163" s="78" t="n"/>
    </row>
    <row r="4164" ht="22" customHeight="1" s="452">
      <c r="A4164" s="359" t="n"/>
      <c r="B4164" s="243" t="n"/>
      <c r="C4164" s="243" t="n"/>
      <c r="D4164" s="243" t="n"/>
      <c r="E4164" s="243" t="n"/>
      <c r="F4164" s="243" t="n"/>
      <c r="G4164" s="243" t="n"/>
      <c r="H4164" s="362" t="n"/>
      <c r="I4164" s="243" t="n"/>
      <c r="J4164" s="243" t="n"/>
      <c r="K4164" s="244" t="n"/>
      <c r="L4164" s="78" t="n"/>
    </row>
    <row r="4165" ht="22" customHeight="1" s="452">
      <c r="A4165" s="359" t="n"/>
      <c r="B4165" s="243" t="n"/>
      <c r="C4165" s="243" t="n"/>
      <c r="D4165" s="243" t="n"/>
      <c r="E4165" s="243" t="n"/>
      <c r="F4165" s="243" t="n"/>
      <c r="G4165" s="243" t="n"/>
      <c r="H4165" s="362" t="n"/>
      <c r="I4165" s="243" t="n"/>
      <c r="J4165" s="243" t="n"/>
      <c r="K4165" s="244" t="n"/>
      <c r="L4165" s="78" t="n"/>
    </row>
    <row r="4166" ht="22" customHeight="1" s="452">
      <c r="A4166" s="359" t="n"/>
      <c r="B4166" s="243" t="n"/>
      <c r="C4166" s="243" t="n"/>
      <c r="D4166" s="243" t="n"/>
      <c r="E4166" s="243" t="n"/>
      <c r="F4166" s="243" t="n"/>
      <c r="G4166" s="243" t="n"/>
      <c r="H4166" s="362" t="n"/>
      <c r="I4166" s="243" t="n"/>
      <c r="J4166" s="243" t="n"/>
      <c r="K4166" s="244" t="n"/>
      <c r="L4166" s="78" t="n"/>
    </row>
    <row r="4167" ht="22" customHeight="1" s="452">
      <c r="A4167" s="359" t="n"/>
      <c r="B4167" s="243" t="n"/>
      <c r="C4167" s="243" t="n"/>
      <c r="D4167" s="243" t="n"/>
      <c r="E4167" s="243" t="n"/>
      <c r="F4167" s="243" t="n"/>
      <c r="G4167" s="243" t="n"/>
      <c r="H4167" s="362" t="n"/>
      <c r="I4167" s="243" t="n"/>
      <c r="J4167" s="243" t="n"/>
      <c r="K4167" s="244" t="n"/>
      <c r="L4167" s="78" t="n"/>
    </row>
    <row r="4168" ht="22" customHeight="1" s="452">
      <c r="A4168" s="359" t="n"/>
      <c r="B4168" s="243" t="n"/>
      <c r="C4168" s="243" t="n"/>
      <c r="D4168" s="243" t="n"/>
      <c r="E4168" s="243" t="n"/>
      <c r="F4168" s="243" t="n"/>
      <c r="G4168" s="243" t="n"/>
      <c r="H4168" s="362" t="n"/>
      <c r="I4168" s="243" t="n"/>
      <c r="J4168" s="243" t="n"/>
      <c r="K4168" s="244" t="n"/>
      <c r="L4168" s="78" t="n"/>
    </row>
    <row r="4169" ht="22" customHeight="1" s="452">
      <c r="A4169" s="359" t="n"/>
      <c r="B4169" s="243" t="n"/>
      <c r="C4169" s="243" t="n"/>
      <c r="D4169" s="243" t="n"/>
      <c r="E4169" s="243" t="n"/>
      <c r="F4169" s="243" t="n"/>
      <c r="G4169" s="243" t="n"/>
      <c r="H4169" s="362" t="n"/>
      <c r="I4169" s="243" t="n"/>
      <c r="J4169" s="243" t="n"/>
      <c r="K4169" s="244" t="n"/>
      <c r="L4169" s="78" t="n"/>
    </row>
    <row r="4170" ht="22" customHeight="1" s="452">
      <c r="A4170" s="359" t="n"/>
      <c r="B4170" s="243" t="n"/>
      <c r="C4170" s="243" t="n"/>
      <c r="D4170" s="243" t="n"/>
      <c r="E4170" s="243" t="n"/>
      <c r="F4170" s="243" t="n"/>
      <c r="G4170" s="243" t="n"/>
      <c r="H4170" s="362" t="n"/>
      <c r="I4170" s="243" t="n"/>
      <c r="J4170" s="243" t="n"/>
      <c r="K4170" s="244" t="n"/>
      <c r="L4170" s="78" t="n"/>
    </row>
    <row r="4171" ht="22" customHeight="1" s="452">
      <c r="A4171" s="359" t="n"/>
      <c r="B4171" s="243" t="n"/>
      <c r="C4171" s="243" t="n"/>
      <c r="D4171" s="243" t="n"/>
      <c r="E4171" s="243" t="n"/>
      <c r="F4171" s="243" t="n"/>
      <c r="G4171" s="243" t="n"/>
      <c r="H4171" s="362" t="n"/>
      <c r="I4171" s="243" t="n"/>
      <c r="J4171" s="243" t="n"/>
      <c r="K4171" s="244" t="n"/>
      <c r="L4171" s="78" t="n"/>
    </row>
    <row r="4172" ht="22" customHeight="1" s="452">
      <c r="A4172" s="359" t="n"/>
      <c r="B4172" s="243" t="n"/>
      <c r="C4172" s="243" t="n"/>
      <c r="D4172" s="243" t="n"/>
      <c r="E4172" s="243" t="n"/>
      <c r="F4172" s="243" t="n"/>
      <c r="G4172" s="243" t="n"/>
      <c r="H4172" s="362" t="n"/>
      <c r="I4172" s="243" t="n"/>
      <c r="J4172" s="243" t="n"/>
      <c r="K4172" s="244" t="n"/>
      <c r="L4172" s="78" t="n"/>
    </row>
    <row r="4173" ht="22" customHeight="1" s="452">
      <c r="A4173" s="359" t="n"/>
      <c r="B4173" s="243" t="n"/>
      <c r="C4173" s="243" t="n"/>
      <c r="D4173" s="243" t="n"/>
      <c r="E4173" s="243" t="n"/>
      <c r="F4173" s="243" t="n"/>
      <c r="G4173" s="243" t="n"/>
      <c r="H4173" s="362" t="n"/>
      <c r="I4173" s="243" t="n"/>
      <c r="J4173" s="243" t="n"/>
      <c r="K4173" s="244" t="n"/>
      <c r="L4173" s="78" t="n"/>
    </row>
    <row r="4174" ht="22" customHeight="1" s="452">
      <c r="A4174" s="359" t="n"/>
      <c r="B4174" s="243" t="n"/>
      <c r="C4174" s="243" t="n"/>
      <c r="D4174" s="243" t="n"/>
      <c r="E4174" s="243" t="n"/>
      <c r="F4174" s="243" t="n"/>
      <c r="G4174" s="243" t="n"/>
      <c r="H4174" s="362" t="n"/>
      <c r="I4174" s="243" t="n"/>
      <c r="J4174" s="243" t="n"/>
      <c r="K4174" s="244" t="n"/>
      <c r="L4174" s="78" t="n"/>
    </row>
    <row r="4175" ht="22" customHeight="1" s="452">
      <c r="A4175" s="359" t="n"/>
      <c r="B4175" s="243" t="n"/>
      <c r="C4175" s="243" t="n"/>
      <c r="D4175" s="243" t="n"/>
      <c r="E4175" s="243" t="n"/>
      <c r="F4175" s="243" t="n"/>
      <c r="G4175" s="243" t="n"/>
      <c r="H4175" s="362" t="n"/>
      <c r="I4175" s="243" t="n"/>
      <c r="J4175" s="243" t="n"/>
      <c r="K4175" s="244" t="n"/>
      <c r="L4175" s="78" t="n"/>
    </row>
    <row r="4176" ht="22" customHeight="1" s="452">
      <c r="A4176" s="359" t="n"/>
      <c r="B4176" s="243" t="n"/>
      <c r="C4176" s="243" t="n"/>
      <c r="D4176" s="243" t="n"/>
      <c r="E4176" s="243" t="n"/>
      <c r="F4176" s="243" t="n"/>
      <c r="G4176" s="243" t="n"/>
      <c r="H4176" s="362" t="n"/>
      <c r="I4176" s="243" t="n"/>
      <c r="J4176" s="243" t="n"/>
      <c r="K4176" s="244" t="n"/>
      <c r="L4176" s="78" t="n"/>
    </row>
    <row r="4177" ht="22" customHeight="1" s="452">
      <c r="A4177" s="359" t="n"/>
      <c r="B4177" s="243" t="n"/>
      <c r="C4177" s="243" t="n"/>
      <c r="D4177" s="243" t="n"/>
      <c r="E4177" s="243" t="n"/>
      <c r="F4177" s="243" t="n"/>
      <c r="G4177" s="243" t="n"/>
      <c r="H4177" s="362" t="n"/>
      <c r="I4177" s="243" t="n"/>
      <c r="J4177" s="243" t="n"/>
      <c r="K4177" s="244" t="n"/>
      <c r="L4177" s="78" t="n"/>
    </row>
    <row r="4178" ht="22" customHeight="1" s="452">
      <c r="A4178" s="359" t="n"/>
      <c r="B4178" s="243" t="n"/>
      <c r="C4178" s="243" t="n"/>
      <c r="D4178" s="243" t="n"/>
      <c r="E4178" s="243" t="n"/>
      <c r="F4178" s="243" t="n"/>
      <c r="G4178" s="243" t="n"/>
      <c r="H4178" s="362" t="n"/>
      <c r="I4178" s="243" t="n"/>
      <c r="J4178" s="243" t="n"/>
      <c r="K4178" s="244" t="n"/>
      <c r="L4178" s="78" t="n"/>
    </row>
    <row r="4179" ht="22" customHeight="1" s="452">
      <c r="A4179" s="359" t="n"/>
      <c r="B4179" s="243" t="n"/>
      <c r="C4179" s="243" t="n"/>
      <c r="D4179" s="243" t="n"/>
      <c r="E4179" s="243" t="n"/>
      <c r="F4179" s="243" t="n"/>
      <c r="G4179" s="243" t="n"/>
      <c r="H4179" s="362" t="n"/>
      <c r="I4179" s="243" t="n"/>
      <c r="J4179" s="243" t="n"/>
      <c r="K4179" s="244" t="n"/>
      <c r="L4179" s="78" t="n"/>
    </row>
    <row r="4180" ht="22" customHeight="1" s="452">
      <c r="A4180" s="359" t="n"/>
      <c r="B4180" s="243" t="n"/>
      <c r="C4180" s="243" t="n"/>
      <c r="D4180" s="243" t="n"/>
      <c r="E4180" s="243" t="n"/>
      <c r="F4180" s="243" t="n"/>
      <c r="G4180" s="243" t="n"/>
      <c r="H4180" s="362" t="n"/>
      <c r="I4180" s="243" t="n"/>
      <c r="J4180" s="243" t="n"/>
      <c r="K4180" s="244" t="n"/>
      <c r="L4180" s="78" t="n"/>
    </row>
    <row r="4181" ht="22" customHeight="1" s="452">
      <c r="A4181" s="359" t="n"/>
      <c r="B4181" s="243" t="n"/>
      <c r="C4181" s="243" t="n"/>
      <c r="D4181" s="243" t="n"/>
      <c r="E4181" s="243" t="n"/>
      <c r="F4181" s="243" t="n"/>
      <c r="G4181" s="243" t="n"/>
      <c r="H4181" s="362" t="n"/>
      <c r="I4181" s="243" t="n"/>
      <c r="J4181" s="243" t="n"/>
      <c r="K4181" s="244" t="n"/>
      <c r="L4181" s="78" t="n"/>
    </row>
    <row r="4182" ht="22" customHeight="1" s="452">
      <c r="A4182" s="359" t="n"/>
      <c r="B4182" s="243" t="n"/>
      <c r="C4182" s="243" t="n"/>
      <c r="D4182" s="243" t="n"/>
      <c r="E4182" s="243" t="n"/>
      <c r="F4182" s="243" t="n"/>
      <c r="G4182" s="243" t="n"/>
      <c r="H4182" s="362" t="n"/>
      <c r="I4182" s="243" t="n"/>
      <c r="J4182" s="243" t="n"/>
      <c r="K4182" s="244" t="n"/>
      <c r="L4182" s="78" t="n"/>
    </row>
    <row r="4183" ht="22" customHeight="1" s="452">
      <c r="A4183" s="359" t="n"/>
      <c r="B4183" s="243" t="n"/>
      <c r="C4183" s="243" t="n"/>
      <c r="D4183" s="243" t="n"/>
      <c r="E4183" s="243" t="n"/>
      <c r="F4183" s="243" t="n"/>
      <c r="G4183" s="243" t="n"/>
      <c r="H4183" s="362" t="n"/>
      <c r="I4183" s="243" t="n"/>
      <c r="J4183" s="243" t="n"/>
      <c r="K4183" s="244" t="n"/>
      <c r="L4183" s="78" t="n"/>
    </row>
    <row r="4184" ht="22" customHeight="1" s="452">
      <c r="A4184" s="359" t="n"/>
      <c r="B4184" s="243" t="n"/>
      <c r="C4184" s="243" t="n"/>
      <c r="D4184" s="243" t="n"/>
      <c r="E4184" s="243" t="n"/>
      <c r="F4184" s="243" t="n"/>
      <c r="G4184" s="243" t="n"/>
      <c r="H4184" s="362" t="n"/>
      <c r="I4184" s="243" t="n"/>
      <c r="J4184" s="243" t="n"/>
      <c r="K4184" s="244" t="n"/>
      <c r="L4184" s="78" t="n"/>
    </row>
    <row r="4185" ht="22" customHeight="1" s="452">
      <c r="A4185" s="359" t="n"/>
      <c r="B4185" s="243" t="n"/>
      <c r="C4185" s="243" t="n"/>
      <c r="D4185" s="243" t="n"/>
      <c r="E4185" s="243" t="n"/>
      <c r="F4185" s="243" t="n"/>
      <c r="G4185" s="243" t="n"/>
      <c r="H4185" s="362" t="n"/>
      <c r="I4185" s="243" t="n"/>
      <c r="J4185" s="243" t="n"/>
      <c r="K4185" s="244" t="n"/>
      <c r="L4185" s="78" t="n"/>
    </row>
    <row r="4186" ht="22" customHeight="1" s="452">
      <c r="A4186" s="359" t="n"/>
      <c r="B4186" s="243" t="n"/>
      <c r="C4186" s="243" t="n"/>
      <c r="D4186" s="243" t="n"/>
      <c r="E4186" s="243" t="n"/>
      <c r="F4186" s="243" t="n"/>
      <c r="G4186" s="243" t="n"/>
      <c r="H4186" s="362" t="n"/>
      <c r="I4186" s="243" t="n"/>
      <c r="J4186" s="243" t="n"/>
      <c r="K4186" s="244" t="n"/>
      <c r="L4186" s="78" t="n"/>
    </row>
    <row r="4187" ht="22" customHeight="1" s="452">
      <c r="A4187" s="359" t="n"/>
      <c r="B4187" s="243" t="n"/>
      <c r="C4187" s="243" t="n"/>
      <c r="D4187" s="243" t="n"/>
      <c r="E4187" s="243" t="n"/>
      <c r="F4187" s="243" t="n"/>
      <c r="G4187" s="243" t="n"/>
      <c r="H4187" s="362" t="n"/>
      <c r="I4187" s="243" t="n"/>
      <c r="J4187" s="243" t="n"/>
      <c r="K4187" s="244" t="n"/>
      <c r="L4187" s="78" t="n"/>
    </row>
    <row r="4188" ht="22" customHeight="1" s="452">
      <c r="A4188" s="359" t="n"/>
      <c r="B4188" s="243" t="n"/>
      <c r="C4188" s="243" t="n"/>
      <c r="D4188" s="243" t="n"/>
      <c r="E4188" s="243" t="n"/>
      <c r="F4188" s="243" t="n"/>
      <c r="G4188" s="243" t="n"/>
      <c r="H4188" s="362" t="n"/>
      <c r="I4188" s="243" t="n"/>
      <c r="J4188" s="243" t="n"/>
      <c r="K4188" s="244" t="n"/>
      <c r="L4188" s="78" t="n"/>
    </row>
    <row r="4189" ht="22" customHeight="1" s="452">
      <c r="A4189" s="359" t="n"/>
      <c r="B4189" s="243" t="n"/>
      <c r="C4189" s="243" t="n"/>
      <c r="D4189" s="243" t="n"/>
      <c r="E4189" s="243" t="n"/>
      <c r="F4189" s="243" t="n"/>
      <c r="G4189" s="243" t="n"/>
      <c r="H4189" s="362" t="n"/>
      <c r="I4189" s="243" t="n"/>
      <c r="J4189" s="243" t="n"/>
      <c r="K4189" s="244" t="n"/>
      <c r="L4189" s="78" t="n"/>
    </row>
    <row r="4190" ht="22" customHeight="1" s="452">
      <c r="A4190" s="359" t="n"/>
      <c r="B4190" s="243" t="n"/>
      <c r="C4190" s="243" t="n"/>
      <c r="D4190" s="243" t="n"/>
      <c r="E4190" s="243" t="n"/>
      <c r="F4190" s="243" t="n"/>
      <c r="G4190" s="243" t="n"/>
      <c r="H4190" s="362" t="n"/>
      <c r="I4190" s="243" t="n"/>
      <c r="J4190" s="243" t="n"/>
      <c r="K4190" s="244" t="n"/>
      <c r="L4190" s="78" t="n"/>
    </row>
    <row r="4191" ht="22" customHeight="1" s="452">
      <c r="A4191" s="359" t="n"/>
      <c r="B4191" s="243" t="n"/>
      <c r="C4191" s="243" t="n"/>
      <c r="D4191" s="243" t="n"/>
      <c r="E4191" s="243" t="n"/>
      <c r="F4191" s="243" t="n"/>
      <c r="G4191" s="243" t="n"/>
      <c r="H4191" s="362" t="n"/>
      <c r="I4191" s="243" t="n"/>
      <c r="J4191" s="243" t="n"/>
      <c r="K4191" s="244" t="n"/>
      <c r="L4191" s="78" t="n"/>
    </row>
    <row r="4192" ht="22" customHeight="1" s="452">
      <c r="A4192" s="359" t="n"/>
      <c r="B4192" s="243" t="n"/>
      <c r="C4192" s="243" t="n"/>
      <c r="D4192" s="243" t="n"/>
      <c r="E4192" s="243" t="n"/>
      <c r="F4192" s="243" t="n"/>
      <c r="G4192" s="243" t="n"/>
      <c r="H4192" s="362" t="n"/>
      <c r="I4192" s="243" t="n"/>
      <c r="J4192" s="243" t="n"/>
      <c r="K4192" s="244" t="n"/>
      <c r="L4192" s="78" t="n"/>
    </row>
    <row r="4193" ht="22" customHeight="1" s="452">
      <c r="A4193" s="359" t="n"/>
      <c r="B4193" s="243" t="n"/>
      <c r="C4193" s="243" t="n"/>
      <c r="D4193" s="243" t="n"/>
      <c r="E4193" s="243" t="n"/>
      <c r="F4193" s="243" t="n"/>
      <c r="G4193" s="243" t="n"/>
      <c r="H4193" s="362" t="n"/>
      <c r="I4193" s="243" t="n"/>
      <c r="J4193" s="243" t="n"/>
      <c r="K4193" s="244" t="n"/>
      <c r="L4193" s="78" t="n"/>
    </row>
    <row r="4194" ht="22" customHeight="1" s="452">
      <c r="A4194" s="359" t="n"/>
      <c r="B4194" s="243" t="n"/>
      <c r="C4194" s="243" t="n"/>
      <c r="D4194" s="243" t="n"/>
      <c r="E4194" s="243" t="n"/>
      <c r="F4194" s="243" t="n"/>
      <c r="G4194" s="243" t="n"/>
      <c r="H4194" s="362" t="n"/>
      <c r="I4194" s="243" t="n"/>
      <c r="J4194" s="243" t="n"/>
      <c r="K4194" s="244" t="n"/>
      <c r="L4194" s="78" t="n"/>
    </row>
    <row r="4195" ht="22" customHeight="1" s="452">
      <c r="A4195" s="359" t="n"/>
      <c r="B4195" s="243" t="n"/>
      <c r="C4195" s="243" t="n"/>
      <c r="D4195" s="243" t="n"/>
      <c r="E4195" s="243" t="n"/>
      <c r="F4195" s="243" t="n"/>
      <c r="G4195" s="243" t="n"/>
      <c r="H4195" s="362" t="n"/>
      <c r="I4195" s="243" t="n"/>
      <c r="J4195" s="243" t="n"/>
      <c r="K4195" s="244" t="n"/>
      <c r="L4195" s="78" t="n"/>
    </row>
    <row r="4196" ht="22" customHeight="1" s="452">
      <c r="A4196" s="359" t="n"/>
      <c r="B4196" s="243" t="n"/>
      <c r="C4196" s="243" t="n"/>
      <c r="D4196" s="243" t="n"/>
      <c r="E4196" s="243" t="n"/>
      <c r="F4196" s="243" t="n"/>
      <c r="G4196" s="243" t="n"/>
      <c r="H4196" s="362" t="n"/>
      <c r="I4196" s="243" t="n"/>
      <c r="J4196" s="243" t="n"/>
      <c r="K4196" s="244" t="n"/>
      <c r="L4196" s="78" t="n"/>
    </row>
    <row r="4197" ht="22" customHeight="1" s="452">
      <c r="A4197" s="359" t="n"/>
      <c r="B4197" s="243" t="n"/>
      <c r="C4197" s="243" t="n"/>
      <c r="D4197" s="243" t="n"/>
      <c r="E4197" s="243" t="n"/>
      <c r="F4197" s="243" t="n"/>
      <c r="G4197" s="243" t="n"/>
      <c r="H4197" s="362" t="n"/>
      <c r="I4197" s="243" t="n"/>
      <c r="J4197" s="243" t="n"/>
      <c r="K4197" s="244" t="n"/>
      <c r="L4197" s="78" t="n"/>
    </row>
    <row r="4198" ht="22" customHeight="1" s="452">
      <c r="A4198" s="359" t="n"/>
      <c r="B4198" s="243" t="n"/>
      <c r="C4198" s="243" t="n"/>
      <c r="D4198" s="243" t="n"/>
      <c r="E4198" s="243" t="n"/>
      <c r="F4198" s="243" t="n"/>
      <c r="G4198" s="243" t="n"/>
      <c r="H4198" s="362" t="n"/>
      <c r="I4198" s="243" t="n"/>
      <c r="J4198" s="243" t="n"/>
      <c r="K4198" s="244" t="n"/>
      <c r="L4198" s="78" t="n"/>
    </row>
    <row r="4199" ht="22" customHeight="1" s="452">
      <c r="A4199" s="359" t="n"/>
      <c r="B4199" s="243" t="n"/>
      <c r="C4199" s="243" t="n"/>
      <c r="D4199" s="243" t="n"/>
      <c r="E4199" s="243" t="n"/>
      <c r="F4199" s="243" t="n"/>
      <c r="G4199" s="243" t="n"/>
      <c r="H4199" s="362" t="n"/>
      <c r="I4199" s="243" t="n"/>
      <c r="J4199" s="243" t="n"/>
      <c r="K4199" s="244" t="n"/>
      <c r="L4199" s="78" t="n"/>
    </row>
    <row r="4200" ht="22" customHeight="1" s="452">
      <c r="A4200" s="359" t="n"/>
      <c r="B4200" s="243" t="n"/>
      <c r="C4200" s="243" t="n"/>
      <c r="D4200" s="243" t="n"/>
      <c r="E4200" s="243" t="n"/>
      <c r="F4200" s="243" t="n"/>
      <c r="G4200" s="243" t="n"/>
      <c r="H4200" s="362" t="n"/>
      <c r="I4200" s="243" t="n"/>
      <c r="J4200" s="243" t="n"/>
      <c r="K4200" s="244" t="n"/>
      <c r="L4200" s="78" t="n"/>
    </row>
    <row r="4201" ht="22" customHeight="1" s="452">
      <c r="A4201" s="359" t="n"/>
      <c r="B4201" s="243" t="n"/>
      <c r="C4201" s="243" t="n"/>
      <c r="D4201" s="243" t="n"/>
      <c r="E4201" s="243" t="n"/>
      <c r="F4201" s="243" t="n"/>
      <c r="G4201" s="243" t="n"/>
      <c r="H4201" s="362" t="n"/>
      <c r="I4201" s="243" t="n"/>
      <c r="J4201" s="243" t="n"/>
      <c r="K4201" s="244" t="n"/>
      <c r="L4201" s="78" t="n"/>
    </row>
    <row r="4202" ht="22" customHeight="1" s="452">
      <c r="A4202" s="359" t="n"/>
      <c r="B4202" s="243" t="n"/>
      <c r="C4202" s="243" t="n"/>
      <c r="D4202" s="243" t="n"/>
      <c r="E4202" s="243" t="n"/>
      <c r="F4202" s="243" t="n"/>
      <c r="G4202" s="243" t="n"/>
      <c r="H4202" s="362" t="n"/>
      <c r="I4202" s="243" t="n"/>
      <c r="J4202" s="243" t="n"/>
      <c r="K4202" s="244" t="n"/>
      <c r="L4202" s="78" t="n"/>
    </row>
    <row r="4203" ht="22" customHeight="1" s="452">
      <c r="A4203" s="359" t="n"/>
      <c r="B4203" s="243" t="n"/>
      <c r="C4203" s="243" t="n"/>
      <c r="D4203" s="243" t="n"/>
      <c r="E4203" s="243" t="n"/>
      <c r="F4203" s="243" t="n"/>
      <c r="G4203" s="243" t="n"/>
      <c r="H4203" s="362" t="n"/>
      <c r="I4203" s="243" t="n"/>
      <c r="J4203" s="243" t="n"/>
      <c r="K4203" s="244" t="n"/>
      <c r="L4203" s="78" t="n"/>
    </row>
    <row r="4204" ht="22" customHeight="1" s="452">
      <c r="A4204" s="359" t="n"/>
      <c r="B4204" s="243" t="n"/>
      <c r="C4204" s="243" t="n"/>
      <c r="D4204" s="243" t="n"/>
      <c r="E4204" s="243" t="n"/>
      <c r="F4204" s="243" t="n"/>
      <c r="G4204" s="243" t="n"/>
      <c r="H4204" s="362" t="n"/>
      <c r="I4204" s="243" t="n"/>
      <c r="J4204" s="243" t="n"/>
      <c r="K4204" s="244" t="n"/>
      <c r="L4204" s="78" t="n"/>
    </row>
    <row r="4205" ht="22" customHeight="1" s="452">
      <c r="A4205" s="359" t="n"/>
      <c r="B4205" s="243" t="n"/>
      <c r="C4205" s="243" t="n"/>
      <c r="D4205" s="243" t="n"/>
      <c r="E4205" s="243" t="n"/>
      <c r="F4205" s="243" t="n"/>
      <c r="G4205" s="243" t="n"/>
      <c r="H4205" s="362" t="n"/>
      <c r="I4205" s="243" t="n"/>
      <c r="J4205" s="243" t="n"/>
      <c r="K4205" s="244" t="n"/>
      <c r="L4205" s="78" t="n"/>
    </row>
    <row r="4206" ht="22" customHeight="1" s="452">
      <c r="A4206" s="359" t="n"/>
      <c r="B4206" s="243" t="n"/>
      <c r="C4206" s="243" t="n"/>
      <c r="D4206" s="243" t="n"/>
      <c r="E4206" s="243" t="n"/>
      <c r="F4206" s="243" t="n"/>
      <c r="G4206" s="243" t="n"/>
      <c r="H4206" s="362" t="n"/>
      <c r="I4206" s="243" t="n"/>
      <c r="J4206" s="243" t="n"/>
      <c r="K4206" s="244" t="n"/>
      <c r="L4206" s="78" t="n"/>
    </row>
    <row r="4207" ht="22" customHeight="1" s="452">
      <c r="A4207" s="359" t="n"/>
      <c r="B4207" s="243" t="n"/>
      <c r="C4207" s="243" t="n"/>
      <c r="D4207" s="243" t="n"/>
      <c r="E4207" s="243" t="n"/>
      <c r="F4207" s="243" t="n"/>
      <c r="G4207" s="243" t="n"/>
      <c r="H4207" s="362" t="n"/>
      <c r="I4207" s="243" t="n"/>
      <c r="J4207" s="243" t="n"/>
      <c r="K4207" s="244" t="n"/>
      <c r="L4207" s="78" t="n"/>
    </row>
    <row r="4208" ht="22" customHeight="1" s="452">
      <c r="A4208" s="359" t="n"/>
      <c r="B4208" s="243" t="n"/>
      <c r="C4208" s="243" t="n"/>
      <c r="D4208" s="243" t="n"/>
      <c r="E4208" s="243" t="n"/>
      <c r="F4208" s="243" t="n"/>
      <c r="G4208" s="243" t="n"/>
      <c r="H4208" s="362" t="n"/>
      <c r="I4208" s="243" t="n"/>
      <c r="J4208" s="243" t="n"/>
      <c r="K4208" s="244" t="n"/>
      <c r="L4208" s="78" t="n"/>
    </row>
    <row r="4209" ht="22" customHeight="1" s="452">
      <c r="A4209" s="359" t="n"/>
      <c r="B4209" s="243" t="n"/>
      <c r="C4209" s="243" t="n"/>
      <c r="D4209" s="243" t="n"/>
      <c r="E4209" s="243" t="n"/>
      <c r="F4209" s="243" t="n"/>
      <c r="G4209" s="243" t="n"/>
      <c r="H4209" s="362" t="n"/>
      <c r="I4209" s="243" t="n"/>
      <c r="J4209" s="243" t="n"/>
      <c r="K4209" s="244" t="n"/>
      <c r="L4209" s="78" t="n"/>
    </row>
    <row r="4210" ht="22" customHeight="1" s="452">
      <c r="A4210" s="359" t="n"/>
      <c r="B4210" s="243" t="n"/>
      <c r="C4210" s="243" t="n"/>
      <c r="D4210" s="243" t="n"/>
      <c r="E4210" s="243" t="n"/>
      <c r="F4210" s="243" t="n"/>
      <c r="G4210" s="243" t="n"/>
      <c r="H4210" s="362" t="n"/>
      <c r="I4210" s="243" t="n"/>
      <c r="J4210" s="243" t="n"/>
      <c r="K4210" s="244" t="n"/>
      <c r="L4210" s="78" t="n"/>
    </row>
    <row r="4211" ht="22" customHeight="1" s="452">
      <c r="A4211" s="359" t="n"/>
      <c r="B4211" s="243" t="n"/>
      <c r="C4211" s="243" t="n"/>
      <c r="D4211" s="243" t="n"/>
      <c r="E4211" s="243" t="n"/>
      <c r="F4211" s="243" t="n"/>
      <c r="G4211" s="243" t="n"/>
      <c r="H4211" s="362" t="n"/>
      <c r="I4211" s="243" t="n"/>
      <c r="J4211" s="243" t="n"/>
      <c r="K4211" s="244" t="n"/>
      <c r="L4211" s="78" t="n"/>
    </row>
    <row r="4212" ht="22" customHeight="1" s="452">
      <c r="A4212" s="359" t="n"/>
      <c r="B4212" s="243" t="n"/>
      <c r="C4212" s="243" t="n"/>
      <c r="D4212" s="243" t="n"/>
      <c r="E4212" s="243" t="n"/>
      <c r="F4212" s="243" t="n"/>
      <c r="G4212" s="243" t="n"/>
      <c r="H4212" s="362" t="n"/>
      <c r="I4212" s="243" t="n"/>
      <c r="J4212" s="243" t="n"/>
      <c r="K4212" s="244" t="n"/>
      <c r="L4212" s="78" t="n"/>
    </row>
    <row r="4213" ht="22" customHeight="1" s="452">
      <c r="A4213" s="359" t="n"/>
      <c r="B4213" s="243" t="n"/>
      <c r="C4213" s="243" t="n"/>
      <c r="D4213" s="243" t="n"/>
      <c r="E4213" s="243" t="n"/>
      <c r="F4213" s="243" t="n"/>
      <c r="G4213" s="243" t="n"/>
      <c r="H4213" s="362" t="n"/>
      <c r="I4213" s="243" t="n"/>
      <c r="J4213" s="243" t="n"/>
      <c r="K4213" s="244" t="n"/>
      <c r="L4213" s="78" t="n"/>
    </row>
    <row r="4214" ht="22" customHeight="1" s="452">
      <c r="A4214" s="359" t="n"/>
      <c r="B4214" s="243" t="n"/>
      <c r="C4214" s="243" t="n"/>
      <c r="D4214" s="243" t="n"/>
      <c r="E4214" s="243" t="n"/>
      <c r="F4214" s="243" t="n"/>
      <c r="G4214" s="243" t="n"/>
      <c r="H4214" s="362" t="n"/>
      <c r="I4214" s="243" t="n"/>
      <c r="J4214" s="243" t="n"/>
      <c r="K4214" s="244" t="n"/>
      <c r="L4214" s="78" t="n"/>
    </row>
    <row r="4215" ht="22" customHeight="1" s="452">
      <c r="A4215" s="359" t="n"/>
      <c r="B4215" s="243" t="n"/>
      <c r="C4215" s="243" t="n"/>
      <c r="D4215" s="243" t="n"/>
      <c r="E4215" s="243" t="n"/>
      <c r="F4215" s="243" t="n"/>
      <c r="G4215" s="243" t="n"/>
      <c r="H4215" s="362" t="n"/>
      <c r="I4215" s="243" t="n"/>
      <c r="J4215" s="243" t="n"/>
      <c r="K4215" s="244" t="n"/>
      <c r="L4215" s="78" t="n"/>
    </row>
    <row r="4216" ht="22" customHeight="1" s="452">
      <c r="A4216" s="359" t="n"/>
      <c r="B4216" s="243" t="n"/>
      <c r="C4216" s="243" t="n"/>
      <c r="D4216" s="243" t="n"/>
      <c r="E4216" s="243" t="n"/>
      <c r="F4216" s="243" t="n"/>
      <c r="G4216" s="243" t="n"/>
      <c r="H4216" s="362" t="n"/>
      <c r="I4216" s="243" t="n"/>
      <c r="J4216" s="243" t="n"/>
      <c r="K4216" s="244" t="n"/>
      <c r="L4216" s="78" t="n"/>
    </row>
    <row r="4217" ht="22" customHeight="1" s="452">
      <c r="A4217" s="359" t="n"/>
      <c r="B4217" s="243" t="n"/>
      <c r="C4217" s="243" t="n"/>
      <c r="D4217" s="243" t="n"/>
      <c r="E4217" s="243" t="n"/>
      <c r="F4217" s="243" t="n"/>
      <c r="G4217" s="243" t="n"/>
      <c r="H4217" s="362" t="n"/>
      <c r="I4217" s="243" t="n"/>
      <c r="J4217" s="243" t="n"/>
      <c r="K4217" s="244" t="n"/>
      <c r="L4217" s="78" t="n"/>
    </row>
    <row r="4218" ht="22" customHeight="1" s="452">
      <c r="A4218" s="359" t="n"/>
      <c r="B4218" s="243" t="n"/>
      <c r="C4218" s="243" t="n"/>
      <c r="D4218" s="243" t="n"/>
      <c r="E4218" s="243" t="n"/>
      <c r="F4218" s="243" t="n"/>
      <c r="G4218" s="243" t="n"/>
      <c r="H4218" s="362" t="n"/>
      <c r="I4218" s="243" t="n"/>
      <c r="J4218" s="243" t="n"/>
      <c r="K4218" s="244" t="n"/>
      <c r="L4218" s="78" t="n"/>
    </row>
    <row r="4219" ht="22" customHeight="1" s="452">
      <c r="A4219" s="359" t="n"/>
      <c r="B4219" s="243" t="n"/>
      <c r="C4219" s="243" t="n"/>
      <c r="D4219" s="243" t="n"/>
      <c r="E4219" s="243" t="n"/>
      <c r="F4219" s="243" t="n"/>
      <c r="G4219" s="243" t="n"/>
      <c r="H4219" s="362" t="n"/>
      <c r="I4219" s="243" t="n"/>
      <c r="J4219" s="243" t="n"/>
      <c r="K4219" s="244" t="n"/>
      <c r="L4219" s="78" t="n"/>
    </row>
    <row r="4220" ht="22" customHeight="1" s="452">
      <c r="A4220" s="359" t="n"/>
      <c r="B4220" s="243" t="n"/>
      <c r="C4220" s="243" t="n"/>
      <c r="D4220" s="243" t="n"/>
      <c r="E4220" s="243" t="n"/>
      <c r="F4220" s="243" t="n"/>
      <c r="G4220" s="243" t="n"/>
      <c r="H4220" s="362" t="n"/>
      <c r="I4220" s="243" t="n"/>
      <c r="J4220" s="243" t="n"/>
      <c r="K4220" s="244" t="n"/>
      <c r="L4220" s="78" t="n"/>
    </row>
    <row r="4221" ht="22" customHeight="1" s="452">
      <c r="A4221" s="359" t="n"/>
      <c r="B4221" s="243" t="n"/>
      <c r="C4221" s="243" t="n"/>
      <c r="D4221" s="243" t="n"/>
      <c r="E4221" s="243" t="n"/>
      <c r="F4221" s="243" t="n"/>
      <c r="G4221" s="243" t="n"/>
      <c r="H4221" s="362" t="n"/>
      <c r="I4221" s="243" t="n"/>
      <c r="J4221" s="243" t="n"/>
      <c r="K4221" s="244" t="n"/>
      <c r="L4221" s="78" t="n"/>
    </row>
    <row r="4222" ht="22" customHeight="1" s="452">
      <c r="A4222" s="359" t="n"/>
      <c r="B4222" s="243" t="n"/>
      <c r="C4222" s="243" t="n"/>
      <c r="D4222" s="243" t="n"/>
      <c r="E4222" s="243" t="n"/>
      <c r="F4222" s="243" t="n"/>
      <c r="G4222" s="243" t="n"/>
      <c r="H4222" s="362" t="n"/>
      <c r="I4222" s="243" t="n"/>
      <c r="J4222" s="243" t="n"/>
      <c r="K4222" s="244" t="n"/>
      <c r="L4222" s="78" t="n"/>
    </row>
    <row r="4223" ht="22" customHeight="1" s="452">
      <c r="A4223" s="359" t="n"/>
      <c r="B4223" s="243" t="n"/>
      <c r="C4223" s="243" t="n"/>
      <c r="D4223" s="243" t="n"/>
      <c r="E4223" s="243" t="n"/>
      <c r="F4223" s="243" t="n"/>
      <c r="G4223" s="243" t="n"/>
      <c r="H4223" s="362" t="n"/>
      <c r="I4223" s="243" t="n"/>
      <c r="J4223" s="243" t="n"/>
      <c r="K4223" s="244" t="n"/>
      <c r="L4223" s="78" t="n"/>
    </row>
    <row r="4224" ht="22" customHeight="1" s="452">
      <c r="A4224" s="359" t="n"/>
      <c r="B4224" s="243" t="n"/>
      <c r="C4224" s="243" t="n"/>
      <c r="D4224" s="243" t="n"/>
      <c r="E4224" s="243" t="n"/>
      <c r="F4224" s="243" t="n"/>
      <c r="G4224" s="243" t="n"/>
      <c r="H4224" s="362" t="n"/>
      <c r="I4224" s="243" t="n"/>
      <c r="J4224" s="243" t="n"/>
      <c r="K4224" s="244" t="n"/>
      <c r="L4224" s="78" t="n"/>
    </row>
    <row r="4225" ht="22" customHeight="1" s="452">
      <c r="A4225" s="359" t="n"/>
      <c r="B4225" s="243" t="n"/>
      <c r="C4225" s="243" t="n"/>
      <c r="D4225" s="243" t="n"/>
      <c r="E4225" s="243" t="n"/>
      <c r="F4225" s="243" t="n"/>
      <c r="G4225" s="243" t="n"/>
      <c r="H4225" s="362" t="n"/>
      <c r="I4225" s="243" t="n"/>
      <c r="J4225" s="243" t="n"/>
      <c r="K4225" s="244" t="n"/>
      <c r="L4225" s="78" t="n"/>
    </row>
    <row r="4226" ht="22" customHeight="1" s="452">
      <c r="A4226" s="359" t="n"/>
      <c r="B4226" s="243" t="n"/>
      <c r="C4226" s="243" t="n"/>
      <c r="D4226" s="243" t="n"/>
      <c r="E4226" s="243" t="n"/>
      <c r="F4226" s="243" t="n"/>
      <c r="G4226" s="243" t="n"/>
      <c r="H4226" s="362" t="n"/>
      <c r="I4226" s="243" t="n"/>
      <c r="J4226" s="243" t="n"/>
      <c r="K4226" s="244" t="n"/>
      <c r="L4226" s="78" t="n"/>
    </row>
    <row r="4227" ht="22" customHeight="1" s="452">
      <c r="A4227" s="359" t="n"/>
      <c r="B4227" s="243" t="n"/>
      <c r="C4227" s="243" t="n"/>
      <c r="D4227" s="243" t="n"/>
      <c r="E4227" s="243" t="n"/>
      <c r="F4227" s="243" t="n"/>
      <c r="G4227" s="243" t="n"/>
      <c r="H4227" s="362" t="n"/>
      <c r="I4227" s="243" t="n"/>
      <c r="J4227" s="243" t="n"/>
      <c r="K4227" s="244" t="n"/>
      <c r="L4227" s="78" t="n"/>
    </row>
    <row r="4228" ht="22" customHeight="1" s="452">
      <c r="A4228" s="359" t="n"/>
      <c r="B4228" s="243" t="n"/>
      <c r="C4228" s="243" t="n"/>
      <c r="D4228" s="243" t="n"/>
      <c r="E4228" s="243" t="n"/>
      <c r="F4228" s="243" t="n"/>
      <c r="G4228" s="243" t="n"/>
      <c r="H4228" s="362" t="n"/>
      <c r="I4228" s="243" t="n"/>
      <c r="J4228" s="243" t="n"/>
      <c r="K4228" s="244" t="n"/>
      <c r="L4228" s="78" t="n"/>
    </row>
    <row r="4229" ht="22" customHeight="1" s="452">
      <c r="A4229" s="359" t="n"/>
      <c r="B4229" s="243" t="n"/>
      <c r="C4229" s="243" t="n"/>
      <c r="D4229" s="243" t="n"/>
      <c r="E4229" s="243" t="n"/>
      <c r="F4229" s="243" t="n"/>
      <c r="G4229" s="243" t="n"/>
      <c r="H4229" s="362" t="n"/>
      <c r="I4229" s="243" t="n"/>
      <c r="J4229" s="243" t="n"/>
      <c r="K4229" s="244" t="n"/>
      <c r="L4229" s="78" t="n"/>
    </row>
    <row r="4230" ht="22" customHeight="1" s="452">
      <c r="A4230" s="359" t="n"/>
      <c r="B4230" s="243" t="n"/>
      <c r="C4230" s="243" t="n"/>
      <c r="D4230" s="243" t="n"/>
      <c r="E4230" s="243" t="n"/>
      <c r="F4230" s="243" t="n"/>
      <c r="G4230" s="243" t="n"/>
      <c r="H4230" s="362" t="n"/>
      <c r="I4230" s="243" t="n"/>
      <c r="J4230" s="243" t="n"/>
      <c r="K4230" s="244" t="n"/>
      <c r="L4230" s="78" t="n"/>
    </row>
    <row r="4231" ht="22" customHeight="1" s="452">
      <c r="A4231" s="359" t="n"/>
      <c r="B4231" s="243" t="n"/>
      <c r="C4231" s="243" t="n"/>
      <c r="D4231" s="243" t="n"/>
      <c r="E4231" s="243" t="n"/>
      <c r="F4231" s="243" t="n"/>
      <c r="G4231" s="243" t="n"/>
      <c r="H4231" s="362" t="n"/>
      <c r="I4231" s="243" t="n"/>
      <c r="J4231" s="243" t="n"/>
      <c r="K4231" s="244" t="n"/>
      <c r="L4231" s="78" t="n"/>
    </row>
    <row r="4232" ht="22" customHeight="1" s="452">
      <c r="A4232" s="359" t="n"/>
      <c r="B4232" s="243" t="n"/>
      <c r="C4232" s="243" t="n"/>
      <c r="D4232" s="243" t="n"/>
      <c r="E4232" s="243" t="n"/>
      <c r="F4232" s="243" t="n"/>
      <c r="G4232" s="243" t="n"/>
      <c r="H4232" s="362" t="n"/>
      <c r="I4232" s="243" t="n"/>
      <c r="J4232" s="243" t="n"/>
      <c r="K4232" s="244" t="n"/>
      <c r="L4232" s="78" t="n"/>
    </row>
    <row r="4233" ht="22" customHeight="1" s="452">
      <c r="A4233" s="359" t="n"/>
      <c r="B4233" s="243" t="n"/>
      <c r="C4233" s="243" t="n"/>
      <c r="D4233" s="243" t="n"/>
      <c r="E4233" s="243" t="n"/>
      <c r="F4233" s="243" t="n"/>
      <c r="G4233" s="243" t="n"/>
      <c r="H4233" s="362" t="n"/>
      <c r="I4233" s="243" t="n"/>
      <c r="J4233" s="243" t="n"/>
      <c r="K4233" s="244" t="n"/>
      <c r="L4233" s="78" t="n"/>
    </row>
    <row r="4234" ht="22" customHeight="1" s="452">
      <c r="A4234" s="359" t="n"/>
      <c r="B4234" s="243" t="n"/>
      <c r="C4234" s="243" t="n"/>
      <c r="D4234" s="243" t="n"/>
      <c r="E4234" s="243" t="n"/>
      <c r="F4234" s="243" t="n"/>
      <c r="G4234" s="243" t="n"/>
      <c r="H4234" s="362" t="n"/>
      <c r="I4234" s="243" t="n"/>
      <c r="J4234" s="243" t="n"/>
      <c r="K4234" s="244" t="n"/>
      <c r="L4234" s="78" t="n"/>
    </row>
    <row r="4235" ht="22" customHeight="1" s="452">
      <c r="A4235" s="359" t="n"/>
      <c r="B4235" s="243" t="n"/>
      <c r="C4235" s="243" t="n"/>
      <c r="D4235" s="243" t="n"/>
      <c r="E4235" s="243" t="n"/>
      <c r="F4235" s="243" t="n"/>
      <c r="G4235" s="243" t="n"/>
      <c r="H4235" s="362" t="n"/>
      <c r="I4235" s="243" t="n"/>
      <c r="J4235" s="243" t="n"/>
      <c r="K4235" s="244" t="n"/>
      <c r="L4235" s="78" t="n"/>
    </row>
    <row r="4236" ht="22" customHeight="1" s="452">
      <c r="A4236" s="359" t="n"/>
      <c r="B4236" s="243" t="n"/>
      <c r="C4236" s="243" t="n"/>
      <c r="D4236" s="243" t="n"/>
      <c r="E4236" s="243" t="n"/>
      <c r="F4236" s="243" t="n"/>
      <c r="G4236" s="243" t="n"/>
      <c r="H4236" s="362" t="n"/>
      <c r="I4236" s="243" t="n"/>
      <c r="J4236" s="243" t="n"/>
      <c r="K4236" s="244" t="n"/>
      <c r="L4236" s="78" t="n"/>
    </row>
    <row r="4237" ht="22" customHeight="1" s="452">
      <c r="A4237" s="359" t="n"/>
      <c r="B4237" s="243" t="n"/>
      <c r="C4237" s="243" t="n"/>
      <c r="D4237" s="243" t="n"/>
      <c r="E4237" s="243" t="n"/>
      <c r="F4237" s="243" t="n"/>
      <c r="G4237" s="243" t="n"/>
      <c r="H4237" s="362" t="n"/>
      <c r="I4237" s="243" t="n"/>
      <c r="J4237" s="243" t="n"/>
      <c r="K4237" s="244" t="n"/>
      <c r="L4237" s="78" t="n"/>
    </row>
    <row r="4238" ht="22" customHeight="1" s="452">
      <c r="A4238" s="359" t="n"/>
      <c r="B4238" s="243" t="n"/>
      <c r="C4238" s="243" t="n"/>
      <c r="D4238" s="243" t="n"/>
      <c r="E4238" s="243" t="n"/>
      <c r="F4238" s="243" t="n"/>
      <c r="G4238" s="243" t="n"/>
      <c r="H4238" s="362" t="n"/>
      <c r="I4238" s="243" t="n"/>
      <c r="J4238" s="243" t="n"/>
      <c r="K4238" s="244" t="n"/>
      <c r="L4238" s="78" t="n"/>
    </row>
    <row r="4239" ht="22" customHeight="1" s="452">
      <c r="A4239" s="359" t="n"/>
      <c r="B4239" s="243" t="n"/>
      <c r="C4239" s="243" t="n"/>
      <c r="D4239" s="243" t="n"/>
      <c r="E4239" s="243" t="n"/>
      <c r="F4239" s="243" t="n"/>
      <c r="G4239" s="243" t="n"/>
      <c r="H4239" s="362" t="n"/>
      <c r="I4239" s="243" t="n"/>
      <c r="J4239" s="243" t="n"/>
      <c r="K4239" s="244" t="n"/>
      <c r="L4239" s="78" t="n"/>
    </row>
    <row r="4240" ht="22" customHeight="1" s="452">
      <c r="A4240" s="359" t="n"/>
      <c r="B4240" s="243" t="n"/>
      <c r="C4240" s="243" t="n"/>
      <c r="D4240" s="243" t="n"/>
      <c r="E4240" s="243" t="n"/>
      <c r="F4240" s="243" t="n"/>
      <c r="G4240" s="243" t="n"/>
      <c r="H4240" s="362" t="n"/>
      <c r="I4240" s="243" t="n"/>
      <c r="J4240" s="243" t="n"/>
      <c r="K4240" s="244" t="n"/>
      <c r="L4240" s="78" t="n"/>
    </row>
    <row r="4241" ht="22" customHeight="1" s="452">
      <c r="A4241" s="359" t="n"/>
      <c r="B4241" s="243" t="n"/>
      <c r="C4241" s="243" t="n"/>
      <c r="D4241" s="243" t="n"/>
      <c r="E4241" s="243" t="n"/>
      <c r="F4241" s="243" t="n"/>
      <c r="G4241" s="243" t="n"/>
      <c r="H4241" s="362" t="n"/>
      <c r="I4241" s="243" t="n"/>
      <c r="J4241" s="243" t="n"/>
      <c r="K4241" s="244" t="n"/>
      <c r="L4241" s="78" t="n"/>
    </row>
    <row r="4242" ht="22" customHeight="1" s="452">
      <c r="A4242" s="359" t="n"/>
      <c r="B4242" s="243" t="n"/>
      <c r="C4242" s="243" t="n"/>
      <c r="D4242" s="243" t="n"/>
      <c r="E4242" s="243" t="n"/>
      <c r="F4242" s="243" t="n"/>
      <c r="G4242" s="243" t="n"/>
      <c r="H4242" s="362" t="n"/>
      <c r="I4242" s="243" t="n"/>
      <c r="J4242" s="243" t="n"/>
      <c r="K4242" s="244" t="n"/>
      <c r="L4242" s="78" t="n"/>
    </row>
    <row r="4243" ht="22" customHeight="1" s="452">
      <c r="A4243" s="359" t="n"/>
      <c r="B4243" s="243" t="n"/>
      <c r="C4243" s="243" t="n"/>
      <c r="D4243" s="243" t="n"/>
      <c r="E4243" s="243" t="n"/>
      <c r="F4243" s="243" t="n"/>
      <c r="G4243" s="243" t="n"/>
      <c r="H4243" s="362" t="n"/>
      <c r="I4243" s="243" t="n"/>
      <c r="J4243" s="243" t="n"/>
      <c r="K4243" s="244" t="n"/>
      <c r="L4243" s="78" t="n"/>
    </row>
    <row r="4244" ht="22" customHeight="1" s="452">
      <c r="A4244" s="359" t="n"/>
      <c r="B4244" s="243" t="n"/>
      <c r="C4244" s="243" t="n"/>
      <c r="D4244" s="243" t="n"/>
      <c r="E4244" s="243" t="n"/>
      <c r="F4244" s="243" t="n"/>
      <c r="G4244" s="243" t="n"/>
      <c r="H4244" s="362" t="n"/>
      <c r="I4244" s="243" t="n"/>
      <c r="J4244" s="243" t="n"/>
      <c r="K4244" s="244" t="n"/>
      <c r="L4244" s="78" t="n"/>
    </row>
    <row r="4245" ht="22" customHeight="1" s="452">
      <c r="A4245" s="359" t="n"/>
      <c r="B4245" s="243" t="n"/>
      <c r="C4245" s="243" t="n"/>
      <c r="D4245" s="243" t="n"/>
      <c r="E4245" s="243" t="n"/>
      <c r="F4245" s="243" t="n"/>
      <c r="G4245" s="243" t="n"/>
      <c r="H4245" s="362" t="n"/>
      <c r="I4245" s="243" t="n"/>
      <c r="J4245" s="243" t="n"/>
      <c r="K4245" s="244" t="n"/>
      <c r="L4245" s="78" t="n"/>
    </row>
    <row r="4246" ht="22" customHeight="1" s="452">
      <c r="A4246" s="359" t="n"/>
      <c r="B4246" s="243" t="n"/>
      <c r="C4246" s="243" t="n"/>
      <c r="D4246" s="243" t="n"/>
      <c r="E4246" s="243" t="n"/>
      <c r="F4246" s="243" t="n"/>
      <c r="G4246" s="243" t="n"/>
      <c r="H4246" s="362" t="n"/>
      <c r="I4246" s="243" t="n"/>
      <c r="J4246" s="243" t="n"/>
      <c r="K4246" s="244" t="n"/>
      <c r="L4246" s="78" t="n"/>
    </row>
    <row r="4247" ht="22" customHeight="1" s="452">
      <c r="A4247" s="359" t="n"/>
      <c r="B4247" s="243" t="n"/>
      <c r="C4247" s="243" t="n"/>
      <c r="D4247" s="243" t="n"/>
      <c r="E4247" s="243" t="n"/>
      <c r="F4247" s="243" t="n"/>
      <c r="G4247" s="243" t="n"/>
      <c r="H4247" s="362" t="n"/>
      <c r="I4247" s="243" t="n"/>
      <c r="J4247" s="243" t="n"/>
      <c r="K4247" s="244" t="n"/>
      <c r="L4247" s="78" t="n"/>
    </row>
    <row r="4248" ht="22" customHeight="1" s="452">
      <c r="A4248" s="359" t="n"/>
      <c r="B4248" s="243" t="n"/>
      <c r="C4248" s="243" t="n"/>
      <c r="D4248" s="243" t="n"/>
      <c r="E4248" s="243" t="n"/>
      <c r="F4248" s="243" t="n"/>
      <c r="G4248" s="243" t="n"/>
      <c r="H4248" s="362" t="n"/>
      <c r="I4248" s="243" t="n"/>
      <c r="J4248" s="243" t="n"/>
      <c r="K4248" s="244" t="n"/>
      <c r="L4248" s="78" t="n"/>
    </row>
    <row r="4249" ht="22" customHeight="1" s="452">
      <c r="A4249" s="359" t="n"/>
      <c r="B4249" s="243" t="n"/>
      <c r="C4249" s="243" t="n"/>
      <c r="D4249" s="243" t="n"/>
      <c r="E4249" s="243" t="n"/>
      <c r="F4249" s="243" t="n"/>
      <c r="G4249" s="243" t="n"/>
      <c r="H4249" s="362" t="n"/>
      <c r="I4249" s="243" t="n"/>
      <c r="J4249" s="243" t="n"/>
      <c r="K4249" s="244" t="n"/>
      <c r="L4249" s="78" t="n"/>
    </row>
    <row r="4250" ht="22" customHeight="1" s="452">
      <c r="A4250" s="359" t="n"/>
      <c r="B4250" s="243" t="n"/>
      <c r="C4250" s="243" t="n"/>
      <c r="D4250" s="243" t="n"/>
      <c r="E4250" s="243" t="n"/>
      <c r="F4250" s="243" t="n"/>
      <c r="G4250" s="243" t="n"/>
      <c r="H4250" s="362" t="n"/>
      <c r="I4250" s="243" t="n"/>
      <c r="J4250" s="243" t="n"/>
      <c r="K4250" s="244" t="n"/>
      <c r="L4250" s="78" t="n"/>
    </row>
    <row r="4251" ht="22" customHeight="1" s="452">
      <c r="A4251" s="359" t="n"/>
      <c r="B4251" s="243" t="n"/>
      <c r="C4251" s="243" t="n"/>
      <c r="D4251" s="243" t="n"/>
      <c r="E4251" s="243" t="n"/>
      <c r="F4251" s="243" t="n"/>
      <c r="G4251" s="243" t="n"/>
      <c r="H4251" s="362" t="n"/>
      <c r="I4251" s="243" t="n"/>
      <c r="J4251" s="243" t="n"/>
      <c r="K4251" s="244" t="n"/>
      <c r="L4251" s="78" t="n"/>
    </row>
    <row r="4252" ht="22" customHeight="1" s="452">
      <c r="A4252" s="359" t="n"/>
      <c r="B4252" s="243" t="n"/>
      <c r="C4252" s="243" t="n"/>
      <c r="D4252" s="243" t="n"/>
      <c r="E4252" s="243" t="n"/>
      <c r="F4252" s="243" t="n"/>
      <c r="G4252" s="243" t="n"/>
      <c r="H4252" s="362" t="n"/>
      <c r="I4252" s="243" t="n"/>
      <c r="J4252" s="243" t="n"/>
      <c r="K4252" s="244" t="n"/>
      <c r="L4252" s="78" t="n"/>
    </row>
    <row r="4253" ht="22" customHeight="1" s="452">
      <c r="A4253" s="359" t="n"/>
      <c r="B4253" s="243" t="n"/>
      <c r="C4253" s="243" t="n"/>
      <c r="D4253" s="243" t="n"/>
      <c r="E4253" s="243" t="n"/>
      <c r="F4253" s="243" t="n"/>
      <c r="G4253" s="243" t="n"/>
      <c r="H4253" s="362" t="n"/>
      <c r="I4253" s="243" t="n"/>
      <c r="J4253" s="243" t="n"/>
      <c r="K4253" s="244" t="n"/>
      <c r="L4253" s="78" t="n"/>
    </row>
    <row r="4254" ht="22" customHeight="1" s="452">
      <c r="A4254" s="359" t="n"/>
      <c r="B4254" s="243" t="n"/>
      <c r="C4254" s="243" t="n"/>
      <c r="D4254" s="243" t="n"/>
      <c r="E4254" s="243" t="n"/>
      <c r="F4254" s="243" t="n"/>
      <c r="G4254" s="243" t="n"/>
      <c r="H4254" s="362" t="n"/>
      <c r="I4254" s="243" t="n"/>
      <c r="J4254" s="243" t="n"/>
      <c r="K4254" s="244" t="n"/>
      <c r="L4254" s="78" t="n"/>
    </row>
    <row r="4255" ht="22" customHeight="1" s="452">
      <c r="A4255" s="359" t="n"/>
      <c r="B4255" s="243" t="n"/>
      <c r="C4255" s="243" t="n"/>
      <c r="D4255" s="243" t="n"/>
      <c r="E4255" s="243" t="n"/>
      <c r="F4255" s="243" t="n"/>
      <c r="G4255" s="243" t="n"/>
      <c r="H4255" s="362" t="n"/>
      <c r="I4255" s="243" t="n"/>
      <c r="J4255" s="243" t="n"/>
      <c r="K4255" s="244" t="n"/>
      <c r="L4255" s="78" t="n"/>
    </row>
    <row r="4256" ht="22" customHeight="1" s="452">
      <c r="A4256" s="359" t="n"/>
      <c r="B4256" s="243" t="n"/>
      <c r="C4256" s="243" t="n"/>
      <c r="D4256" s="243" t="n"/>
      <c r="E4256" s="243" t="n"/>
      <c r="F4256" s="243" t="n"/>
      <c r="G4256" s="243" t="n"/>
      <c r="H4256" s="362" t="n"/>
      <c r="I4256" s="243" t="n"/>
      <c r="J4256" s="243" t="n"/>
      <c r="K4256" s="244" t="n"/>
      <c r="L4256" s="78" t="n"/>
    </row>
    <row r="4257" ht="22" customHeight="1" s="452">
      <c r="A4257" s="359" t="n"/>
      <c r="B4257" s="243" t="n"/>
      <c r="C4257" s="243" t="n"/>
      <c r="D4257" s="243" t="n"/>
      <c r="E4257" s="243" t="n"/>
      <c r="F4257" s="243" t="n"/>
      <c r="G4257" s="243" t="n"/>
      <c r="H4257" s="362" t="n"/>
      <c r="I4257" s="243" t="n"/>
      <c r="J4257" s="243" t="n"/>
      <c r="K4257" s="244" t="n"/>
      <c r="L4257" s="78" t="n"/>
    </row>
    <row r="4258" ht="22" customHeight="1" s="452">
      <c r="A4258" s="359" t="n"/>
      <c r="B4258" s="243" t="n"/>
      <c r="C4258" s="243" t="n"/>
      <c r="D4258" s="243" t="n"/>
      <c r="E4258" s="243" t="n"/>
      <c r="F4258" s="243" t="n"/>
      <c r="G4258" s="243" t="n"/>
      <c r="H4258" s="362" t="n"/>
      <c r="I4258" s="243" t="n"/>
      <c r="J4258" s="243" t="n"/>
      <c r="K4258" s="244" t="n"/>
      <c r="L4258" s="78" t="n"/>
    </row>
    <row r="4259" ht="22" customHeight="1" s="452">
      <c r="A4259" s="359" t="n"/>
      <c r="B4259" s="243" t="n"/>
      <c r="C4259" s="243" t="n"/>
      <c r="D4259" s="243" t="n"/>
      <c r="E4259" s="243" t="n"/>
      <c r="F4259" s="243" t="n"/>
      <c r="G4259" s="243" t="n"/>
      <c r="H4259" s="362" t="n"/>
      <c r="I4259" s="243" t="n"/>
      <c r="J4259" s="243" t="n"/>
      <c r="K4259" s="244" t="n"/>
      <c r="L4259" s="78" t="n"/>
    </row>
    <row r="4260" ht="22" customHeight="1" s="452">
      <c r="A4260" s="359" t="n"/>
      <c r="B4260" s="243" t="n"/>
      <c r="C4260" s="243" t="n"/>
      <c r="D4260" s="243" t="n"/>
      <c r="E4260" s="243" t="n"/>
      <c r="F4260" s="243" t="n"/>
      <c r="G4260" s="243" t="n"/>
      <c r="H4260" s="362" t="n"/>
      <c r="I4260" s="243" t="n"/>
      <c r="J4260" s="243" t="n"/>
      <c r="K4260" s="244" t="n"/>
      <c r="L4260" s="78" t="n"/>
    </row>
    <row r="4261" ht="22" customHeight="1" s="452">
      <c r="A4261" s="359" t="n"/>
      <c r="B4261" s="243" t="n"/>
      <c r="C4261" s="243" t="n"/>
      <c r="D4261" s="243" t="n"/>
      <c r="E4261" s="243" t="n"/>
      <c r="F4261" s="243" t="n"/>
      <c r="G4261" s="243" t="n"/>
      <c r="H4261" s="362" t="n"/>
      <c r="I4261" s="243" t="n"/>
      <c r="J4261" s="243" t="n"/>
      <c r="K4261" s="244" t="n"/>
      <c r="L4261" s="78" t="n"/>
    </row>
    <row r="4262" ht="22" customHeight="1" s="452">
      <c r="A4262" s="359" t="n"/>
      <c r="B4262" s="243" t="n"/>
      <c r="C4262" s="243" t="n"/>
      <c r="D4262" s="243" t="n"/>
      <c r="E4262" s="243" t="n"/>
      <c r="F4262" s="243" t="n"/>
      <c r="G4262" s="243" t="n"/>
      <c r="H4262" s="362" t="n"/>
      <c r="I4262" s="243" t="n"/>
      <c r="J4262" s="243" t="n"/>
      <c r="K4262" s="244" t="n"/>
      <c r="L4262" s="78" t="n"/>
    </row>
    <row r="4263" ht="22" customHeight="1" s="452">
      <c r="A4263" s="359" t="n"/>
      <c r="B4263" s="243" t="n"/>
      <c r="C4263" s="243" t="n"/>
      <c r="D4263" s="243" t="n"/>
      <c r="E4263" s="243" t="n"/>
      <c r="F4263" s="243" t="n"/>
      <c r="G4263" s="243" t="n"/>
      <c r="H4263" s="362" t="n"/>
      <c r="I4263" s="243" t="n"/>
      <c r="J4263" s="243" t="n"/>
      <c r="K4263" s="244" t="n"/>
      <c r="L4263" s="78" t="n"/>
    </row>
    <row r="4264" ht="22" customHeight="1" s="452">
      <c r="A4264" s="359" t="n"/>
      <c r="B4264" s="243" t="n"/>
      <c r="C4264" s="243" t="n"/>
      <c r="D4264" s="243" t="n"/>
      <c r="E4264" s="243" t="n"/>
      <c r="F4264" s="243" t="n"/>
      <c r="G4264" s="243" t="n"/>
      <c r="H4264" s="362" t="n"/>
      <c r="I4264" s="243" t="n"/>
      <c r="J4264" s="243" t="n"/>
      <c r="K4264" s="244" t="n"/>
      <c r="L4264" s="78" t="n"/>
    </row>
    <row r="4265" ht="22" customHeight="1" s="452">
      <c r="A4265" s="359" t="n"/>
      <c r="B4265" s="243" t="n"/>
      <c r="C4265" s="243" t="n"/>
      <c r="D4265" s="243" t="n"/>
      <c r="E4265" s="243" t="n"/>
      <c r="F4265" s="243" t="n"/>
      <c r="G4265" s="243" t="n"/>
      <c r="H4265" s="362" t="n"/>
      <c r="I4265" s="243" t="n"/>
      <c r="J4265" s="243" t="n"/>
      <c r="K4265" s="244" t="n"/>
      <c r="L4265" s="78" t="n"/>
    </row>
    <row r="4266" ht="22" customHeight="1" s="452">
      <c r="A4266" s="359" t="n"/>
      <c r="B4266" s="243" t="n"/>
      <c r="C4266" s="243" t="n"/>
      <c r="D4266" s="243" t="n"/>
      <c r="E4266" s="243" t="n"/>
      <c r="F4266" s="243" t="n"/>
      <c r="G4266" s="243" t="n"/>
      <c r="H4266" s="362" t="n"/>
      <c r="I4266" s="243" t="n"/>
      <c r="J4266" s="243" t="n"/>
      <c r="K4266" s="244" t="n"/>
      <c r="L4266" s="78" t="n"/>
    </row>
    <row r="4267" ht="22" customHeight="1" s="452">
      <c r="A4267" s="359" t="n"/>
      <c r="B4267" s="243" t="n"/>
      <c r="C4267" s="243" t="n"/>
      <c r="D4267" s="243" t="n"/>
      <c r="E4267" s="243" t="n"/>
      <c r="F4267" s="243" t="n"/>
      <c r="G4267" s="243" t="n"/>
      <c r="H4267" s="362" t="n"/>
      <c r="I4267" s="243" t="n"/>
      <c r="J4267" s="243" t="n"/>
      <c r="K4267" s="244" t="n"/>
      <c r="L4267" s="78" t="n"/>
    </row>
    <row r="4268" ht="22" customHeight="1" s="452">
      <c r="A4268" s="359" t="n"/>
      <c r="B4268" s="243" t="n"/>
      <c r="C4268" s="243" t="n"/>
      <c r="D4268" s="243" t="n"/>
      <c r="E4268" s="243" t="n"/>
      <c r="F4268" s="243" t="n"/>
      <c r="G4268" s="243" t="n"/>
      <c r="H4268" s="362" t="n"/>
      <c r="I4268" s="243" t="n"/>
      <c r="J4268" s="243" t="n"/>
      <c r="K4268" s="244" t="n"/>
      <c r="L4268" s="78" t="n"/>
    </row>
    <row r="4269" ht="22" customHeight="1" s="452">
      <c r="A4269" s="359" t="n"/>
      <c r="B4269" s="243" t="n"/>
      <c r="C4269" s="243" t="n"/>
      <c r="D4269" s="243" t="n"/>
      <c r="E4269" s="243" t="n"/>
      <c r="F4269" s="243" t="n"/>
      <c r="G4269" s="243" t="n"/>
      <c r="H4269" s="362" t="n"/>
      <c r="I4269" s="243" t="n"/>
      <c r="J4269" s="243" t="n"/>
      <c r="K4269" s="244" t="n"/>
      <c r="L4269" s="78" t="n"/>
    </row>
    <row r="4270" ht="22" customHeight="1" s="452">
      <c r="A4270" s="359" t="n"/>
      <c r="B4270" s="243" t="n"/>
      <c r="C4270" s="243" t="n"/>
      <c r="D4270" s="243" t="n"/>
      <c r="E4270" s="243" t="n"/>
      <c r="F4270" s="243" t="n"/>
      <c r="G4270" s="243" t="n"/>
      <c r="H4270" s="362" t="n"/>
      <c r="I4270" s="243" t="n"/>
      <c r="J4270" s="243" t="n"/>
      <c r="K4270" s="244" t="n"/>
      <c r="L4270" s="78" t="n"/>
    </row>
    <row r="4271" ht="22" customHeight="1" s="452">
      <c r="A4271" s="359" t="n"/>
      <c r="B4271" s="243" t="n"/>
      <c r="C4271" s="243" t="n"/>
      <c r="D4271" s="243" t="n"/>
      <c r="E4271" s="243" t="n"/>
      <c r="F4271" s="243" t="n"/>
      <c r="G4271" s="243" t="n"/>
      <c r="H4271" s="362" t="n"/>
      <c r="I4271" s="243" t="n"/>
      <c r="J4271" s="243" t="n"/>
      <c r="K4271" s="244" t="n"/>
      <c r="L4271" s="78" t="n"/>
    </row>
    <row r="4272" ht="22" customHeight="1" s="452">
      <c r="A4272" s="359" t="n"/>
      <c r="B4272" s="243" t="n"/>
      <c r="C4272" s="243" t="n"/>
      <c r="D4272" s="243" t="n"/>
      <c r="E4272" s="243" t="n"/>
      <c r="F4272" s="243" t="n"/>
      <c r="G4272" s="243" t="n"/>
      <c r="H4272" s="362" t="n"/>
      <c r="I4272" s="243" t="n"/>
      <c r="J4272" s="243" t="n"/>
      <c r="K4272" s="244" t="n"/>
      <c r="L4272" s="78" t="n"/>
    </row>
    <row r="4273" ht="22" customHeight="1" s="452">
      <c r="A4273" s="359" t="n"/>
      <c r="B4273" s="243" t="n"/>
      <c r="C4273" s="243" t="n"/>
      <c r="D4273" s="243" t="n"/>
      <c r="E4273" s="243" t="n"/>
      <c r="F4273" s="243" t="n"/>
      <c r="G4273" s="243" t="n"/>
      <c r="H4273" s="362" t="n"/>
      <c r="I4273" s="243" t="n"/>
      <c r="J4273" s="243" t="n"/>
      <c r="K4273" s="244" t="n"/>
      <c r="L4273" s="78" t="n"/>
    </row>
    <row r="4274" ht="22" customHeight="1" s="452">
      <c r="A4274" s="359" t="n"/>
      <c r="B4274" s="243" t="n"/>
      <c r="C4274" s="243" t="n"/>
      <c r="D4274" s="243" t="n"/>
      <c r="E4274" s="243" t="n"/>
      <c r="F4274" s="243" t="n"/>
      <c r="G4274" s="243" t="n"/>
      <c r="H4274" s="362" t="n"/>
      <c r="I4274" s="243" t="n"/>
      <c r="J4274" s="243" t="n"/>
      <c r="K4274" s="244" t="n"/>
      <c r="L4274" s="78" t="n"/>
    </row>
    <row r="4275" ht="22" customHeight="1" s="452">
      <c r="A4275" s="359" t="n"/>
      <c r="B4275" s="243" t="n"/>
      <c r="C4275" s="243" t="n"/>
      <c r="D4275" s="243" t="n"/>
      <c r="E4275" s="243" t="n"/>
      <c r="F4275" s="243" t="n"/>
      <c r="G4275" s="243" t="n"/>
      <c r="H4275" s="362" t="n"/>
      <c r="I4275" s="243" t="n"/>
      <c r="J4275" s="243" t="n"/>
      <c r="K4275" s="244" t="n"/>
      <c r="L4275" s="78" t="n"/>
    </row>
    <row r="4276" ht="22" customHeight="1" s="452">
      <c r="A4276" s="359" t="n"/>
      <c r="B4276" s="243" t="n"/>
      <c r="C4276" s="243" t="n"/>
      <c r="D4276" s="243" t="n"/>
      <c r="E4276" s="243" t="n"/>
      <c r="F4276" s="243" t="n"/>
      <c r="G4276" s="243" t="n"/>
      <c r="H4276" s="362" t="n"/>
      <c r="I4276" s="243" t="n"/>
      <c r="J4276" s="243" t="n"/>
      <c r="K4276" s="244" t="n"/>
      <c r="L4276" s="78" t="n"/>
    </row>
    <row r="4277" ht="22" customHeight="1" s="452">
      <c r="A4277" s="359" t="n"/>
      <c r="B4277" s="243" t="n"/>
      <c r="C4277" s="243" t="n"/>
      <c r="D4277" s="243" t="n"/>
      <c r="E4277" s="243" t="n"/>
      <c r="F4277" s="243" t="n"/>
      <c r="G4277" s="243" t="n"/>
      <c r="H4277" s="362" t="n"/>
      <c r="I4277" s="243" t="n"/>
      <c r="J4277" s="243" t="n"/>
      <c r="K4277" s="244" t="n"/>
      <c r="L4277" s="78" t="n"/>
    </row>
    <row r="4278" ht="22" customHeight="1" s="452">
      <c r="A4278" s="359" t="n"/>
      <c r="B4278" s="243" t="n"/>
      <c r="C4278" s="243" t="n"/>
      <c r="D4278" s="243" t="n"/>
      <c r="E4278" s="243" t="n"/>
      <c r="F4278" s="243" t="n"/>
      <c r="G4278" s="243" t="n"/>
      <c r="H4278" s="362" t="n"/>
      <c r="I4278" s="243" t="n"/>
      <c r="J4278" s="243" t="n"/>
      <c r="K4278" s="244" t="n"/>
      <c r="L4278" s="78" t="n"/>
    </row>
    <row r="4279" ht="22" customHeight="1" s="452">
      <c r="A4279" s="359" t="n"/>
      <c r="B4279" s="243" t="n"/>
      <c r="C4279" s="243" t="n"/>
      <c r="D4279" s="243" t="n"/>
      <c r="E4279" s="243" t="n"/>
      <c r="F4279" s="243" t="n"/>
      <c r="G4279" s="243" t="n"/>
      <c r="H4279" s="362" t="n"/>
      <c r="I4279" s="243" t="n"/>
      <c r="J4279" s="243" t="n"/>
      <c r="K4279" s="244" t="n"/>
      <c r="L4279" s="78" t="n"/>
    </row>
    <row r="4280" ht="22" customHeight="1" s="452">
      <c r="A4280" s="359" t="n"/>
      <c r="B4280" s="243" t="n"/>
      <c r="C4280" s="243" t="n"/>
      <c r="D4280" s="243" t="n"/>
      <c r="E4280" s="243" t="n"/>
      <c r="F4280" s="243" t="n"/>
      <c r="G4280" s="243" t="n"/>
      <c r="H4280" s="362" t="n"/>
      <c r="I4280" s="243" t="n"/>
      <c r="J4280" s="243" t="n"/>
      <c r="K4280" s="244" t="n"/>
      <c r="L4280" s="78" t="n"/>
    </row>
    <row r="4281" ht="22" customHeight="1" s="452">
      <c r="A4281" s="359" t="n"/>
      <c r="B4281" s="243" t="n"/>
      <c r="C4281" s="243" t="n"/>
      <c r="D4281" s="243" t="n"/>
      <c r="E4281" s="243" t="n"/>
      <c r="F4281" s="243" t="n"/>
      <c r="G4281" s="243" t="n"/>
      <c r="H4281" s="362" t="n"/>
      <c r="I4281" s="243" t="n"/>
      <c r="J4281" s="243" t="n"/>
      <c r="K4281" s="244" t="n"/>
      <c r="L4281" s="78" t="n"/>
    </row>
    <row r="4282" ht="22" customHeight="1" s="452">
      <c r="A4282" s="359" t="n"/>
      <c r="B4282" s="243" t="n"/>
      <c r="C4282" s="243" t="n"/>
      <c r="D4282" s="243" t="n"/>
      <c r="E4282" s="243" t="n"/>
      <c r="F4282" s="243" t="n"/>
      <c r="G4282" s="243" t="n"/>
      <c r="H4282" s="362" t="n"/>
      <c r="I4282" s="243" t="n"/>
      <c r="J4282" s="243" t="n"/>
      <c r="K4282" s="244" t="n"/>
      <c r="L4282" s="78" t="n"/>
    </row>
    <row r="4283" ht="22" customHeight="1" s="452">
      <c r="A4283" s="359" t="n"/>
      <c r="B4283" s="243" t="n"/>
      <c r="C4283" s="243" t="n"/>
      <c r="D4283" s="243" t="n"/>
      <c r="E4283" s="243" t="n"/>
      <c r="F4283" s="243" t="n"/>
      <c r="G4283" s="243" t="n"/>
      <c r="H4283" s="362" t="n"/>
      <c r="I4283" s="243" t="n"/>
      <c r="J4283" s="243" t="n"/>
      <c r="K4283" s="244" t="n"/>
      <c r="L4283" s="78" t="n"/>
    </row>
    <row r="4284" ht="22" customHeight="1" s="452">
      <c r="A4284" s="359" t="n"/>
      <c r="B4284" s="243" t="n"/>
      <c r="C4284" s="243" t="n"/>
      <c r="D4284" s="243" t="n"/>
      <c r="E4284" s="243" t="n"/>
      <c r="F4284" s="243" t="n"/>
      <c r="G4284" s="243" t="n"/>
      <c r="H4284" s="362" t="n"/>
      <c r="I4284" s="243" t="n"/>
      <c r="J4284" s="243" t="n"/>
      <c r="K4284" s="244" t="n"/>
      <c r="L4284" s="78" t="n"/>
    </row>
    <row r="4285" ht="22" customHeight="1" s="452">
      <c r="A4285" s="359" t="n"/>
      <c r="B4285" s="243" t="n"/>
      <c r="C4285" s="243" t="n"/>
      <c r="D4285" s="243" t="n"/>
      <c r="E4285" s="243" t="n"/>
      <c r="F4285" s="243" t="n"/>
      <c r="G4285" s="243" t="n"/>
      <c r="H4285" s="362" t="n"/>
      <c r="I4285" s="243" t="n"/>
      <c r="J4285" s="243" t="n"/>
      <c r="K4285" s="244" t="n"/>
      <c r="L4285" s="78" t="n"/>
    </row>
    <row r="4286" ht="22" customHeight="1" s="452">
      <c r="A4286" s="359" t="n"/>
      <c r="B4286" s="243" t="n"/>
      <c r="C4286" s="243" t="n"/>
      <c r="D4286" s="243" t="n"/>
      <c r="E4286" s="243" t="n"/>
      <c r="F4286" s="243" t="n"/>
      <c r="G4286" s="243" t="n"/>
      <c r="H4286" s="362" t="n"/>
      <c r="I4286" s="243" t="n"/>
      <c r="J4286" s="243" t="n"/>
      <c r="K4286" s="244" t="n"/>
      <c r="L4286" s="78" t="n"/>
    </row>
    <row r="4287" ht="22" customHeight="1" s="452">
      <c r="A4287" s="359" t="n"/>
      <c r="B4287" s="243" t="n"/>
      <c r="C4287" s="243" t="n"/>
      <c r="D4287" s="243" t="n"/>
      <c r="E4287" s="243" t="n"/>
      <c r="F4287" s="243" t="n"/>
      <c r="G4287" s="243" t="n"/>
      <c r="H4287" s="362" t="n"/>
      <c r="I4287" s="243" t="n"/>
      <c r="J4287" s="243" t="n"/>
      <c r="K4287" s="244" t="n"/>
      <c r="L4287" s="78" t="n"/>
    </row>
    <row r="4288" ht="22" customHeight="1" s="452">
      <c r="A4288" s="359" t="n"/>
      <c r="B4288" s="243" t="n"/>
      <c r="C4288" s="243" t="n"/>
      <c r="D4288" s="243" t="n"/>
      <c r="E4288" s="243" t="n"/>
      <c r="F4288" s="243" t="n"/>
      <c r="G4288" s="243" t="n"/>
      <c r="H4288" s="362" t="n"/>
      <c r="I4288" s="243" t="n"/>
      <c r="J4288" s="243" t="n"/>
      <c r="K4288" s="244" t="n"/>
      <c r="L4288" s="78" t="n"/>
    </row>
    <row r="4289" ht="22" customHeight="1" s="452">
      <c r="A4289" s="359" t="n"/>
      <c r="B4289" s="243" t="n"/>
      <c r="C4289" s="243" t="n"/>
      <c r="D4289" s="243" t="n"/>
      <c r="E4289" s="243" t="n"/>
      <c r="F4289" s="243" t="n"/>
      <c r="G4289" s="243" t="n"/>
      <c r="H4289" s="362" t="n"/>
      <c r="I4289" s="243" t="n"/>
      <c r="J4289" s="243" t="n"/>
      <c r="K4289" s="244" t="n"/>
      <c r="L4289" s="78" t="n"/>
    </row>
    <row r="4290" ht="22" customHeight="1" s="452">
      <c r="A4290" s="359" t="n"/>
      <c r="B4290" s="243" t="n"/>
      <c r="C4290" s="243" t="n"/>
      <c r="D4290" s="243" t="n"/>
      <c r="E4290" s="243" t="n"/>
      <c r="F4290" s="243" t="n"/>
      <c r="G4290" s="243" t="n"/>
      <c r="H4290" s="362" t="n"/>
      <c r="I4290" s="243" t="n"/>
      <c r="J4290" s="243" t="n"/>
      <c r="K4290" s="244" t="n"/>
      <c r="L4290" s="78" t="n"/>
    </row>
    <row r="4291" ht="22" customHeight="1" s="452">
      <c r="A4291" s="359" t="n"/>
      <c r="B4291" s="243" t="n"/>
      <c r="C4291" s="243" t="n"/>
      <c r="D4291" s="243" t="n"/>
      <c r="E4291" s="243" t="n"/>
      <c r="F4291" s="243" t="n"/>
      <c r="G4291" s="243" t="n"/>
      <c r="H4291" s="362" t="n"/>
      <c r="I4291" s="243" t="n"/>
      <c r="J4291" s="243" t="n"/>
      <c r="K4291" s="244" t="n"/>
      <c r="L4291" s="78" t="n"/>
    </row>
    <row r="4292" ht="22" customHeight="1" s="452">
      <c r="A4292" s="359" t="n"/>
      <c r="B4292" s="243" t="n"/>
      <c r="C4292" s="243" t="n"/>
      <c r="D4292" s="243" t="n"/>
      <c r="E4292" s="243" t="n"/>
      <c r="F4292" s="243" t="n"/>
      <c r="G4292" s="243" t="n"/>
      <c r="H4292" s="362" t="n"/>
      <c r="I4292" s="243" t="n"/>
      <c r="J4292" s="243" t="n"/>
      <c r="K4292" s="244" t="n"/>
      <c r="L4292" s="78" t="n"/>
    </row>
    <row r="4293" ht="22" customHeight="1" s="452">
      <c r="A4293" s="359" t="n"/>
      <c r="B4293" s="243" t="n"/>
      <c r="C4293" s="243" t="n"/>
      <c r="D4293" s="243" t="n"/>
      <c r="E4293" s="243" t="n"/>
      <c r="F4293" s="243" t="n"/>
      <c r="G4293" s="243" t="n"/>
      <c r="H4293" s="362" t="n"/>
      <c r="I4293" s="243" t="n"/>
      <c r="J4293" s="243" t="n"/>
      <c r="K4293" s="244" t="n"/>
      <c r="L4293" s="78" t="n"/>
    </row>
    <row r="4294" ht="22" customHeight="1" s="452">
      <c r="A4294" s="359" t="n"/>
      <c r="B4294" s="243" t="n"/>
      <c r="C4294" s="243" t="n"/>
      <c r="D4294" s="243" t="n"/>
      <c r="E4294" s="243" t="n"/>
      <c r="F4294" s="243" t="n"/>
      <c r="G4294" s="243" t="n"/>
      <c r="H4294" s="362" t="n"/>
      <c r="I4294" s="243" t="n"/>
      <c r="J4294" s="243" t="n"/>
      <c r="K4294" s="244" t="n"/>
      <c r="L4294" s="78" t="n"/>
    </row>
    <row r="4295" ht="22" customHeight="1" s="452">
      <c r="A4295" s="359" t="n"/>
      <c r="B4295" s="243" t="n"/>
      <c r="C4295" s="243" t="n"/>
      <c r="D4295" s="243" t="n"/>
      <c r="E4295" s="243" t="n"/>
      <c r="F4295" s="243" t="n"/>
      <c r="G4295" s="243" t="n"/>
      <c r="H4295" s="362" t="n"/>
      <c r="I4295" s="243" t="n"/>
      <c r="J4295" s="243" t="n"/>
      <c r="K4295" s="244" t="n"/>
      <c r="L4295" s="78" t="n"/>
    </row>
    <row r="4296" ht="22" customHeight="1" s="452">
      <c r="A4296" s="359" t="n"/>
      <c r="B4296" s="243" t="n"/>
      <c r="C4296" s="243" t="n"/>
      <c r="D4296" s="243" t="n"/>
      <c r="E4296" s="243" t="n"/>
      <c r="F4296" s="243" t="n"/>
      <c r="G4296" s="243" t="n"/>
      <c r="H4296" s="362" t="n"/>
      <c r="I4296" s="243" t="n"/>
      <c r="J4296" s="243" t="n"/>
      <c r="K4296" s="244" t="n"/>
      <c r="L4296" s="78" t="n"/>
    </row>
    <row r="4297" ht="22" customHeight="1" s="452">
      <c r="A4297" s="359" t="n"/>
      <c r="B4297" s="243" t="n"/>
      <c r="C4297" s="243" t="n"/>
      <c r="D4297" s="243" t="n"/>
      <c r="E4297" s="243" t="n"/>
      <c r="F4297" s="243" t="n"/>
      <c r="G4297" s="243" t="n"/>
      <c r="H4297" s="362" t="n"/>
      <c r="I4297" s="243" t="n"/>
      <c r="J4297" s="243" t="n"/>
      <c r="K4297" s="244" t="n"/>
      <c r="L4297" s="78" t="n"/>
    </row>
    <row r="4298" ht="22" customHeight="1" s="452">
      <c r="A4298" s="359" t="n"/>
      <c r="B4298" s="243" t="n"/>
      <c r="C4298" s="243" t="n"/>
      <c r="D4298" s="243" t="n"/>
      <c r="E4298" s="243" t="n"/>
      <c r="F4298" s="243" t="n"/>
      <c r="G4298" s="243" t="n"/>
      <c r="H4298" s="362" t="n"/>
      <c r="I4298" s="243" t="n"/>
      <c r="J4298" s="243" t="n"/>
      <c r="K4298" s="244" t="n"/>
      <c r="L4298" s="78" t="n"/>
    </row>
    <row r="4299" ht="22" customHeight="1" s="452">
      <c r="A4299" s="359" t="n"/>
      <c r="B4299" s="243" t="n"/>
      <c r="C4299" s="243" t="n"/>
      <c r="D4299" s="243" t="n"/>
      <c r="E4299" s="243" t="n"/>
      <c r="F4299" s="243" t="n"/>
      <c r="G4299" s="243" t="n"/>
      <c r="H4299" s="362" t="n"/>
      <c r="I4299" s="243" t="n"/>
      <c r="J4299" s="243" t="n"/>
      <c r="K4299" s="244" t="n"/>
      <c r="L4299" s="78" t="n"/>
    </row>
    <row r="4300" ht="22" customHeight="1" s="452">
      <c r="A4300" s="359" t="n"/>
      <c r="B4300" s="243" t="n"/>
      <c r="C4300" s="243" t="n"/>
      <c r="D4300" s="243" t="n"/>
      <c r="E4300" s="243" t="n"/>
      <c r="F4300" s="243" t="n"/>
      <c r="G4300" s="243" t="n"/>
      <c r="H4300" s="362" t="n"/>
      <c r="I4300" s="243" t="n"/>
      <c r="J4300" s="243" t="n"/>
      <c r="K4300" s="244" t="n"/>
      <c r="L4300" s="78" t="n"/>
    </row>
    <row r="4301" ht="22" customHeight="1" s="452">
      <c r="A4301" s="359" t="n"/>
      <c r="B4301" s="243" t="n"/>
      <c r="C4301" s="243" t="n"/>
      <c r="D4301" s="243" t="n"/>
      <c r="E4301" s="243" t="n"/>
      <c r="F4301" s="243" t="n"/>
      <c r="G4301" s="243" t="n"/>
      <c r="H4301" s="362" t="n"/>
      <c r="I4301" s="243" t="n"/>
      <c r="J4301" s="243" t="n"/>
      <c r="K4301" s="244" t="n"/>
      <c r="L4301" s="78" t="n"/>
    </row>
    <row r="4302" ht="22" customHeight="1" s="452">
      <c r="A4302" s="359" t="n"/>
      <c r="B4302" s="243" t="n"/>
      <c r="C4302" s="243" t="n"/>
      <c r="D4302" s="243" t="n"/>
      <c r="E4302" s="243" t="n"/>
      <c r="F4302" s="243" t="n"/>
      <c r="G4302" s="243" t="n"/>
      <c r="H4302" s="362" t="n"/>
      <c r="I4302" s="243" t="n"/>
      <c r="J4302" s="243" t="n"/>
      <c r="K4302" s="244" t="n"/>
      <c r="L4302" s="78" t="n"/>
    </row>
    <row r="4303" ht="22" customHeight="1" s="452">
      <c r="A4303" s="359" t="n"/>
      <c r="B4303" s="243" t="n"/>
      <c r="C4303" s="243" t="n"/>
      <c r="D4303" s="243" t="n"/>
      <c r="E4303" s="243" t="n"/>
      <c r="F4303" s="243" t="n"/>
      <c r="G4303" s="243" t="n"/>
      <c r="H4303" s="362" t="n"/>
      <c r="I4303" s="243" t="n"/>
      <c r="J4303" s="243" t="n"/>
      <c r="K4303" s="244" t="n"/>
      <c r="L4303" s="78" t="n"/>
    </row>
    <row r="4304" ht="22" customHeight="1" s="452">
      <c r="A4304" s="359" t="n"/>
      <c r="B4304" s="243" t="n"/>
      <c r="C4304" s="243" t="n"/>
      <c r="D4304" s="243" t="n"/>
      <c r="E4304" s="243" t="n"/>
      <c r="F4304" s="243" t="n"/>
      <c r="G4304" s="243" t="n"/>
      <c r="H4304" s="362" t="n"/>
      <c r="I4304" s="243" t="n"/>
      <c r="J4304" s="243" t="n"/>
      <c r="K4304" s="244" t="n"/>
      <c r="L4304" s="78" t="n"/>
    </row>
    <row r="4305" ht="22" customHeight="1" s="452">
      <c r="A4305" s="359" t="n"/>
      <c r="B4305" s="243" t="n"/>
      <c r="C4305" s="243" t="n"/>
      <c r="D4305" s="243" t="n"/>
      <c r="E4305" s="243" t="n"/>
      <c r="F4305" s="243" t="n"/>
      <c r="G4305" s="243" t="n"/>
      <c r="H4305" s="362" t="n"/>
      <c r="I4305" s="243" t="n"/>
      <c r="J4305" s="243" t="n"/>
      <c r="K4305" s="244" t="n"/>
      <c r="L4305" s="78" t="n"/>
    </row>
    <row r="4306" ht="22" customHeight="1" s="452">
      <c r="A4306" s="359" t="n"/>
      <c r="B4306" s="243" t="n"/>
      <c r="C4306" s="243" t="n"/>
      <c r="D4306" s="243" t="n"/>
      <c r="E4306" s="243" t="n"/>
      <c r="F4306" s="243" t="n"/>
      <c r="G4306" s="243" t="n"/>
      <c r="H4306" s="362" t="n"/>
      <c r="I4306" s="243" t="n"/>
      <c r="J4306" s="243" t="n"/>
      <c r="K4306" s="244" t="n"/>
      <c r="L4306" s="78" t="n"/>
    </row>
    <row r="4307" ht="22" customHeight="1" s="452">
      <c r="A4307" s="359" t="n"/>
      <c r="B4307" s="243" t="n"/>
      <c r="C4307" s="243" t="n"/>
      <c r="D4307" s="243" t="n"/>
      <c r="E4307" s="243" t="n"/>
      <c r="F4307" s="243" t="n"/>
      <c r="G4307" s="243" t="n"/>
      <c r="H4307" s="362" t="n"/>
      <c r="I4307" s="243" t="n"/>
      <c r="J4307" s="243" t="n"/>
      <c r="K4307" s="244" t="n"/>
      <c r="L4307" s="78" t="n"/>
    </row>
    <row r="4308" ht="22" customHeight="1" s="452">
      <c r="A4308" s="359" t="n"/>
      <c r="B4308" s="243" t="n"/>
      <c r="C4308" s="243" t="n"/>
      <c r="D4308" s="243" t="n"/>
      <c r="E4308" s="243" t="n"/>
      <c r="F4308" s="243" t="n"/>
      <c r="G4308" s="243" t="n"/>
      <c r="H4308" s="362" t="n"/>
      <c r="I4308" s="243" t="n"/>
      <c r="J4308" s="243" t="n"/>
      <c r="K4308" s="244" t="n"/>
      <c r="L4308" s="78" t="n"/>
    </row>
    <row r="4309" ht="22" customHeight="1" s="452">
      <c r="A4309" s="359" t="n"/>
      <c r="B4309" s="243" t="n"/>
      <c r="C4309" s="243" t="n"/>
      <c r="D4309" s="243" t="n"/>
      <c r="E4309" s="243" t="n"/>
      <c r="F4309" s="243" t="n"/>
      <c r="G4309" s="243" t="n"/>
      <c r="H4309" s="362" t="n"/>
      <c r="I4309" s="243" t="n"/>
      <c r="J4309" s="243" t="n"/>
      <c r="K4309" s="244" t="n"/>
      <c r="L4309" s="78" t="n"/>
    </row>
    <row r="4310" ht="22" customHeight="1" s="452">
      <c r="A4310" s="359" t="n"/>
      <c r="B4310" s="243" t="n"/>
      <c r="C4310" s="243" t="n"/>
      <c r="D4310" s="243" t="n"/>
      <c r="E4310" s="243" t="n"/>
      <c r="F4310" s="243" t="n"/>
      <c r="G4310" s="243" t="n"/>
      <c r="H4310" s="362" t="n"/>
      <c r="I4310" s="243" t="n"/>
      <c r="J4310" s="243" t="n"/>
      <c r="K4310" s="244" t="n"/>
      <c r="L4310" s="78" t="n"/>
    </row>
    <row r="4311" ht="22" customHeight="1" s="452">
      <c r="A4311" s="359" t="n"/>
      <c r="B4311" s="243" t="n"/>
      <c r="C4311" s="243" t="n"/>
      <c r="D4311" s="243" t="n"/>
      <c r="E4311" s="243" t="n"/>
      <c r="F4311" s="243" t="n"/>
      <c r="G4311" s="243" t="n"/>
      <c r="H4311" s="362" t="n"/>
      <c r="I4311" s="243" t="n"/>
      <c r="J4311" s="243" t="n"/>
      <c r="K4311" s="244" t="n"/>
      <c r="L4311" s="78" t="n"/>
    </row>
    <row r="4312" ht="22" customHeight="1" s="452">
      <c r="A4312" s="359" t="n"/>
      <c r="B4312" s="243" t="n"/>
      <c r="C4312" s="243" t="n"/>
      <c r="D4312" s="243" t="n"/>
      <c r="E4312" s="243" t="n"/>
      <c r="F4312" s="243" t="n"/>
      <c r="G4312" s="243" t="n"/>
      <c r="H4312" s="362" t="n"/>
      <c r="I4312" s="243" t="n"/>
      <c r="J4312" s="243" t="n"/>
      <c r="K4312" s="244" t="n"/>
      <c r="L4312" s="78" t="n"/>
    </row>
    <row r="4313" ht="22" customHeight="1" s="452">
      <c r="A4313" s="359" t="n"/>
      <c r="B4313" s="243" t="n"/>
      <c r="C4313" s="243" t="n"/>
      <c r="D4313" s="243" t="n"/>
      <c r="E4313" s="243" t="n"/>
      <c r="F4313" s="243" t="n"/>
      <c r="G4313" s="243" t="n"/>
      <c r="H4313" s="362" t="n"/>
      <c r="I4313" s="243" t="n"/>
      <c r="J4313" s="243" t="n"/>
      <c r="K4313" s="244" t="n"/>
      <c r="L4313" s="78" t="n"/>
    </row>
    <row r="4314" ht="22" customHeight="1" s="452">
      <c r="A4314" s="359" t="n"/>
      <c r="B4314" s="243" t="n"/>
      <c r="C4314" s="243" t="n"/>
      <c r="D4314" s="243" t="n"/>
      <c r="E4314" s="243" t="n"/>
      <c r="F4314" s="243" t="n"/>
      <c r="G4314" s="243" t="n"/>
      <c r="H4314" s="362" t="n"/>
      <c r="I4314" s="243" t="n"/>
      <c r="J4314" s="243" t="n"/>
      <c r="K4314" s="244" t="n"/>
      <c r="L4314" s="78" t="n"/>
    </row>
    <row r="4315" ht="22" customHeight="1" s="452">
      <c r="A4315" s="359" t="n"/>
      <c r="B4315" s="243" t="n"/>
      <c r="C4315" s="243" t="n"/>
      <c r="D4315" s="243" t="n"/>
      <c r="E4315" s="243" t="n"/>
      <c r="F4315" s="243" t="n"/>
      <c r="G4315" s="243" t="n"/>
      <c r="H4315" s="362" t="n"/>
      <c r="I4315" s="243" t="n"/>
      <c r="J4315" s="243" t="n"/>
      <c r="K4315" s="244" t="n"/>
      <c r="L4315" s="78" t="n"/>
    </row>
    <row r="4316" ht="22" customHeight="1" s="452">
      <c r="A4316" s="359" t="n"/>
      <c r="B4316" s="243" t="n"/>
      <c r="C4316" s="243" t="n"/>
      <c r="D4316" s="243" t="n"/>
      <c r="E4316" s="243" t="n"/>
      <c r="F4316" s="243" t="n"/>
      <c r="G4316" s="243" t="n"/>
      <c r="H4316" s="362" t="n"/>
      <c r="I4316" s="243" t="n"/>
      <c r="J4316" s="243" t="n"/>
      <c r="K4316" s="244" t="n"/>
      <c r="L4316" s="78" t="n"/>
    </row>
    <row r="4317" ht="22" customHeight="1" s="452">
      <c r="A4317" s="359" t="n"/>
      <c r="B4317" s="243" t="n"/>
      <c r="C4317" s="243" t="n"/>
      <c r="D4317" s="243" t="n"/>
      <c r="E4317" s="243" t="n"/>
      <c r="F4317" s="243" t="n"/>
      <c r="G4317" s="243" t="n"/>
      <c r="H4317" s="362" t="n"/>
      <c r="I4317" s="243" t="n"/>
      <c r="J4317" s="243" t="n"/>
      <c r="K4317" s="244" t="n"/>
      <c r="L4317" s="78" t="n"/>
    </row>
    <row r="4318" ht="22" customHeight="1" s="452">
      <c r="A4318" s="359" t="n"/>
      <c r="B4318" s="243" t="n"/>
      <c r="C4318" s="243" t="n"/>
      <c r="D4318" s="243" t="n"/>
      <c r="E4318" s="243" t="n"/>
      <c r="F4318" s="243" t="n"/>
      <c r="G4318" s="243" t="n"/>
      <c r="H4318" s="362" t="n"/>
      <c r="I4318" s="243" t="n"/>
      <c r="J4318" s="243" t="n"/>
      <c r="K4318" s="244" t="n"/>
      <c r="L4318" s="78" t="n"/>
    </row>
    <row r="4319" ht="22" customHeight="1" s="452">
      <c r="A4319" s="359" t="n"/>
      <c r="B4319" s="243" t="n"/>
      <c r="C4319" s="243" t="n"/>
      <c r="D4319" s="243" t="n"/>
      <c r="E4319" s="243" t="n"/>
      <c r="F4319" s="243" t="n"/>
      <c r="G4319" s="243" t="n"/>
      <c r="H4319" s="362" t="n"/>
      <c r="I4319" s="243" t="n"/>
      <c r="J4319" s="243" t="n"/>
      <c r="K4319" s="244" t="n"/>
      <c r="L4319" s="78" t="n"/>
    </row>
    <row r="4320" ht="22" customHeight="1" s="452">
      <c r="A4320" s="359" t="n"/>
      <c r="B4320" s="243" t="n"/>
      <c r="C4320" s="243" t="n"/>
      <c r="D4320" s="243" t="n"/>
      <c r="E4320" s="243" t="n"/>
      <c r="F4320" s="243" t="n"/>
      <c r="G4320" s="243" t="n"/>
      <c r="H4320" s="362" t="n"/>
      <c r="I4320" s="243" t="n"/>
      <c r="J4320" s="243" t="n"/>
      <c r="K4320" s="244" t="n"/>
      <c r="L4320" s="78" t="n"/>
    </row>
    <row r="4321" ht="22" customHeight="1" s="452">
      <c r="A4321" s="359" t="n"/>
      <c r="B4321" s="243" t="n"/>
      <c r="C4321" s="243" t="n"/>
      <c r="D4321" s="243" t="n"/>
      <c r="E4321" s="243" t="n"/>
      <c r="F4321" s="243" t="n"/>
      <c r="G4321" s="243" t="n"/>
      <c r="H4321" s="362" t="n"/>
      <c r="I4321" s="243" t="n"/>
      <c r="J4321" s="243" t="n"/>
      <c r="K4321" s="244" t="n"/>
      <c r="L4321" s="78" t="n"/>
    </row>
    <row r="4322" ht="22" customHeight="1" s="452">
      <c r="A4322" s="359" t="n"/>
      <c r="B4322" s="243" t="n"/>
      <c r="C4322" s="243" t="n"/>
      <c r="D4322" s="243" t="n"/>
      <c r="E4322" s="243" t="n"/>
      <c r="F4322" s="243" t="n"/>
      <c r="G4322" s="243" t="n"/>
      <c r="H4322" s="362" t="n"/>
      <c r="I4322" s="243" t="n"/>
      <c r="J4322" s="243" t="n"/>
      <c r="K4322" s="244" t="n"/>
      <c r="L4322" s="78" t="n"/>
    </row>
    <row r="4323" ht="22" customHeight="1" s="452">
      <c r="A4323" s="359" t="n"/>
      <c r="B4323" s="243" t="n"/>
      <c r="C4323" s="243" t="n"/>
      <c r="D4323" s="243" t="n"/>
      <c r="E4323" s="243" t="n"/>
      <c r="F4323" s="243" t="n"/>
      <c r="G4323" s="243" t="n"/>
      <c r="H4323" s="362" t="n"/>
      <c r="I4323" s="243" t="n"/>
      <c r="J4323" s="243" t="n"/>
      <c r="K4323" s="244" t="n"/>
      <c r="L4323" s="78" t="n"/>
    </row>
    <row r="4324" ht="22" customHeight="1" s="452">
      <c r="A4324" s="359" t="n"/>
      <c r="B4324" s="243" t="n"/>
      <c r="C4324" s="243" t="n"/>
      <c r="D4324" s="243" t="n"/>
      <c r="E4324" s="243" t="n"/>
      <c r="F4324" s="243" t="n"/>
      <c r="G4324" s="243" t="n"/>
      <c r="H4324" s="362" t="n"/>
      <c r="I4324" s="243" t="n"/>
      <c r="J4324" s="243" t="n"/>
      <c r="K4324" s="244" t="n"/>
      <c r="L4324" s="78" t="n"/>
    </row>
    <row r="4325" ht="22" customHeight="1" s="452">
      <c r="A4325" s="359" t="n"/>
      <c r="B4325" s="243" t="n"/>
      <c r="C4325" s="243" t="n"/>
      <c r="D4325" s="243" t="n"/>
      <c r="E4325" s="243" t="n"/>
      <c r="F4325" s="243" t="n"/>
      <c r="G4325" s="243" t="n"/>
      <c r="H4325" s="362" t="n"/>
      <c r="I4325" s="243" t="n"/>
      <c r="J4325" s="243" t="n"/>
      <c r="K4325" s="244" t="n"/>
      <c r="L4325" s="78" t="n"/>
    </row>
    <row r="4326" ht="22" customHeight="1" s="452">
      <c r="A4326" s="359" t="n"/>
      <c r="B4326" s="243" t="n"/>
      <c r="C4326" s="243" t="n"/>
      <c r="D4326" s="243" t="n"/>
      <c r="E4326" s="243" t="n"/>
      <c r="F4326" s="243" t="n"/>
      <c r="G4326" s="243" t="n"/>
      <c r="H4326" s="362" t="n"/>
      <c r="I4326" s="243" t="n"/>
      <c r="J4326" s="243" t="n"/>
      <c r="K4326" s="244" t="n"/>
      <c r="L4326" s="78" t="n"/>
    </row>
    <row r="4327" ht="22" customHeight="1" s="452">
      <c r="A4327" s="359" t="n"/>
      <c r="B4327" s="243" t="n"/>
      <c r="C4327" s="243" t="n"/>
      <c r="D4327" s="243" t="n"/>
      <c r="E4327" s="243" t="n"/>
      <c r="F4327" s="243" t="n"/>
      <c r="G4327" s="243" t="n"/>
      <c r="H4327" s="362" t="n"/>
      <c r="I4327" s="243" t="n"/>
      <c r="J4327" s="243" t="n"/>
      <c r="K4327" s="244" t="n"/>
      <c r="L4327" s="78" t="n"/>
    </row>
    <row r="4328" ht="22" customHeight="1" s="452">
      <c r="A4328" s="359" t="n"/>
      <c r="B4328" s="243" t="n"/>
      <c r="C4328" s="243" t="n"/>
      <c r="D4328" s="243" t="n"/>
      <c r="E4328" s="243" t="n"/>
      <c r="F4328" s="243" t="n"/>
      <c r="G4328" s="243" t="n"/>
      <c r="H4328" s="362" t="n"/>
      <c r="I4328" s="243" t="n"/>
      <c r="J4328" s="243" t="n"/>
      <c r="K4328" s="244" t="n"/>
      <c r="L4328" s="78" t="n"/>
    </row>
    <row r="4329" ht="22" customHeight="1" s="452">
      <c r="A4329" s="359" t="n"/>
      <c r="B4329" s="243" t="n"/>
      <c r="C4329" s="243" t="n"/>
      <c r="D4329" s="243" t="n"/>
      <c r="E4329" s="243" t="n"/>
      <c r="F4329" s="243" t="n"/>
      <c r="G4329" s="243" t="n"/>
      <c r="H4329" s="362" t="n"/>
      <c r="I4329" s="243" t="n"/>
      <c r="J4329" s="243" t="n"/>
      <c r="K4329" s="244" t="n"/>
      <c r="L4329" s="78" t="n"/>
    </row>
    <row r="4330" ht="22" customHeight="1" s="452">
      <c r="A4330" s="359" t="n"/>
      <c r="B4330" s="243" t="n"/>
      <c r="C4330" s="243" t="n"/>
      <c r="D4330" s="243" t="n"/>
      <c r="E4330" s="243" t="n"/>
      <c r="F4330" s="243" t="n"/>
      <c r="G4330" s="243" t="n"/>
      <c r="H4330" s="362" t="n"/>
      <c r="I4330" s="243" t="n"/>
      <c r="J4330" s="243" t="n"/>
      <c r="K4330" s="244" t="n"/>
      <c r="L4330" s="78" t="n"/>
    </row>
    <row r="4331" ht="22" customHeight="1" s="452">
      <c r="A4331" s="359" t="n"/>
      <c r="B4331" s="243" t="n"/>
      <c r="C4331" s="243" t="n"/>
      <c r="D4331" s="243" t="n"/>
      <c r="E4331" s="243" t="n"/>
      <c r="F4331" s="243" t="n"/>
      <c r="G4331" s="243" t="n"/>
      <c r="H4331" s="362" t="n"/>
      <c r="I4331" s="243" t="n"/>
      <c r="J4331" s="243" t="n"/>
      <c r="K4331" s="244" t="n"/>
      <c r="L4331" s="78" t="n"/>
    </row>
    <row r="4332" ht="22" customHeight="1" s="452">
      <c r="A4332" s="359" t="n"/>
      <c r="B4332" s="243" t="n"/>
      <c r="C4332" s="243" t="n"/>
      <c r="D4332" s="243" t="n"/>
      <c r="E4332" s="243" t="n"/>
      <c r="F4332" s="243" t="n"/>
      <c r="G4332" s="243" t="n"/>
      <c r="H4332" s="362" t="n"/>
      <c r="I4332" s="243" t="n"/>
      <c r="J4332" s="243" t="n"/>
      <c r="K4332" s="244" t="n"/>
      <c r="L4332" s="78" t="n"/>
    </row>
    <row r="4333" ht="22" customHeight="1" s="452">
      <c r="A4333" s="359" t="n"/>
      <c r="B4333" s="243" t="n"/>
      <c r="C4333" s="243" t="n"/>
      <c r="D4333" s="243" t="n"/>
      <c r="E4333" s="243" t="n"/>
      <c r="F4333" s="243" t="n"/>
      <c r="G4333" s="243" t="n"/>
      <c r="H4333" s="362" t="n"/>
      <c r="I4333" s="243" t="n"/>
      <c r="J4333" s="243" t="n"/>
      <c r="K4333" s="244" t="n"/>
      <c r="L4333" s="78" t="n"/>
    </row>
    <row r="4334" ht="22" customHeight="1" s="452">
      <c r="A4334" s="359" t="n"/>
      <c r="B4334" s="243" t="n"/>
      <c r="C4334" s="243" t="n"/>
      <c r="D4334" s="243" t="n"/>
      <c r="E4334" s="243" t="n"/>
      <c r="F4334" s="243" t="n"/>
      <c r="G4334" s="243" t="n"/>
      <c r="H4334" s="362" t="n"/>
      <c r="I4334" s="243" t="n"/>
      <c r="J4334" s="243" t="n"/>
      <c r="K4334" s="244" t="n"/>
      <c r="L4334" s="78" t="n"/>
    </row>
    <row r="4335" ht="22" customHeight="1" s="452">
      <c r="A4335" s="359" t="n"/>
      <c r="B4335" s="243" t="n"/>
      <c r="C4335" s="243" t="n"/>
      <c r="D4335" s="243" t="n"/>
      <c r="E4335" s="243" t="n"/>
      <c r="F4335" s="243" t="n"/>
      <c r="G4335" s="243" t="n"/>
      <c r="H4335" s="362" t="n"/>
      <c r="I4335" s="243" t="n"/>
      <c r="J4335" s="243" t="n"/>
      <c r="K4335" s="244" t="n"/>
      <c r="L4335" s="78" t="n"/>
    </row>
    <row r="4336" ht="22" customHeight="1" s="452">
      <c r="A4336" s="359" t="n"/>
      <c r="B4336" s="243" t="n"/>
      <c r="C4336" s="243" t="n"/>
      <c r="D4336" s="243" t="n"/>
      <c r="E4336" s="243" t="n"/>
      <c r="F4336" s="243" t="n"/>
      <c r="G4336" s="243" t="n"/>
      <c r="H4336" s="362" t="n"/>
      <c r="I4336" s="243" t="n"/>
      <c r="J4336" s="243" t="n"/>
      <c r="K4336" s="244" t="n"/>
      <c r="L4336" s="78" t="n"/>
    </row>
    <row r="4337" ht="22" customHeight="1" s="452">
      <c r="A4337" s="359" t="n"/>
      <c r="B4337" s="243" t="n"/>
      <c r="C4337" s="243" t="n"/>
      <c r="D4337" s="243" t="n"/>
      <c r="E4337" s="243" t="n"/>
      <c r="F4337" s="243" t="n"/>
      <c r="G4337" s="243" t="n"/>
      <c r="H4337" s="362" t="n"/>
      <c r="I4337" s="243" t="n"/>
      <c r="J4337" s="243" t="n"/>
      <c r="K4337" s="244" t="n"/>
      <c r="L4337" s="78" t="n"/>
    </row>
    <row r="4338" ht="22" customHeight="1" s="452">
      <c r="A4338" s="359" t="n"/>
      <c r="B4338" s="243" t="n"/>
      <c r="C4338" s="243" t="n"/>
      <c r="D4338" s="243" t="n"/>
      <c r="E4338" s="243" t="n"/>
      <c r="F4338" s="243" t="n"/>
      <c r="G4338" s="243" t="n"/>
      <c r="H4338" s="362" t="n"/>
      <c r="I4338" s="243" t="n"/>
      <c r="J4338" s="243" t="n"/>
      <c r="K4338" s="244" t="n"/>
      <c r="L4338" s="78" t="n"/>
    </row>
    <row r="4339" ht="22" customHeight="1" s="452">
      <c r="A4339" s="359" t="n"/>
      <c r="B4339" s="243" t="n"/>
      <c r="C4339" s="243" t="n"/>
      <c r="D4339" s="243" t="n"/>
      <c r="E4339" s="243" t="n"/>
      <c r="F4339" s="243" t="n"/>
      <c r="G4339" s="243" t="n"/>
      <c r="H4339" s="362" t="n"/>
      <c r="I4339" s="243" t="n"/>
      <c r="J4339" s="243" t="n"/>
      <c r="K4339" s="244" t="n"/>
      <c r="L4339" s="78" t="n"/>
    </row>
    <row r="4340" ht="22" customHeight="1" s="452">
      <c r="A4340" s="359" t="n"/>
      <c r="B4340" s="243" t="n"/>
      <c r="C4340" s="243" t="n"/>
      <c r="D4340" s="243" t="n"/>
      <c r="E4340" s="243" t="n"/>
      <c r="F4340" s="243" t="n"/>
      <c r="G4340" s="243" t="n"/>
      <c r="H4340" s="362" t="n"/>
      <c r="I4340" s="243" t="n"/>
      <c r="J4340" s="243" t="n"/>
      <c r="K4340" s="244" t="n"/>
      <c r="L4340" s="78" t="n"/>
    </row>
    <row r="4341" ht="22" customHeight="1" s="452">
      <c r="A4341" s="359" t="n"/>
      <c r="B4341" s="243" t="n"/>
      <c r="C4341" s="243" t="n"/>
      <c r="D4341" s="243" t="n"/>
      <c r="E4341" s="243" t="n"/>
      <c r="F4341" s="243" t="n"/>
      <c r="G4341" s="243" t="n"/>
      <c r="H4341" s="362" t="n"/>
      <c r="I4341" s="243" t="n"/>
      <c r="J4341" s="243" t="n"/>
      <c r="K4341" s="244" t="n"/>
      <c r="L4341" s="78" t="n"/>
    </row>
    <row r="4342" ht="22" customHeight="1" s="452">
      <c r="A4342" s="359" t="n"/>
      <c r="B4342" s="243" t="n"/>
      <c r="C4342" s="243" t="n"/>
      <c r="D4342" s="243" t="n"/>
      <c r="E4342" s="243" t="n"/>
      <c r="F4342" s="243" t="n"/>
      <c r="G4342" s="243" t="n"/>
      <c r="H4342" s="362" t="n"/>
      <c r="I4342" s="243" t="n"/>
      <c r="J4342" s="243" t="n"/>
      <c r="K4342" s="244" t="n"/>
      <c r="L4342" s="78" t="n"/>
    </row>
    <row r="4343" ht="22" customHeight="1" s="452">
      <c r="A4343" s="359" t="n"/>
      <c r="B4343" s="243" t="n"/>
      <c r="C4343" s="243" t="n"/>
      <c r="D4343" s="243" t="n"/>
      <c r="E4343" s="243" t="n"/>
      <c r="F4343" s="243" t="n"/>
      <c r="G4343" s="243" t="n"/>
      <c r="H4343" s="362" t="n"/>
      <c r="I4343" s="243" t="n"/>
      <c r="J4343" s="243" t="n"/>
      <c r="K4343" s="244" t="n"/>
      <c r="L4343" s="78" t="n"/>
    </row>
    <row r="4344" ht="22" customHeight="1" s="452">
      <c r="A4344" s="359" t="n"/>
      <c r="B4344" s="243" t="n"/>
      <c r="C4344" s="243" t="n"/>
      <c r="D4344" s="243" t="n"/>
      <c r="E4344" s="243" t="n"/>
      <c r="F4344" s="243" t="n"/>
      <c r="G4344" s="243" t="n"/>
      <c r="H4344" s="362" t="n"/>
      <c r="I4344" s="243" t="n"/>
      <c r="J4344" s="243" t="n"/>
      <c r="K4344" s="244" t="n"/>
      <c r="L4344" s="78" t="n"/>
    </row>
    <row r="4345" ht="22" customHeight="1" s="452">
      <c r="A4345" s="359" t="n"/>
      <c r="B4345" s="243" t="n"/>
      <c r="C4345" s="243" t="n"/>
      <c r="D4345" s="243" t="n"/>
      <c r="E4345" s="243" t="n"/>
      <c r="F4345" s="243" t="n"/>
      <c r="G4345" s="243" t="n"/>
      <c r="H4345" s="362" t="n"/>
      <c r="I4345" s="243" t="n"/>
      <c r="J4345" s="243" t="n"/>
      <c r="K4345" s="244" t="n"/>
      <c r="L4345" s="78" t="n"/>
    </row>
    <row r="4346" ht="22" customHeight="1" s="452">
      <c r="A4346" s="359" t="n"/>
      <c r="B4346" s="243" t="n"/>
      <c r="C4346" s="243" t="n"/>
      <c r="D4346" s="243" t="n"/>
      <c r="E4346" s="243" t="n"/>
      <c r="F4346" s="243" t="n"/>
      <c r="G4346" s="243" t="n"/>
      <c r="H4346" s="362" t="n"/>
      <c r="I4346" s="243" t="n"/>
      <c r="J4346" s="243" t="n"/>
      <c r="K4346" s="244" t="n"/>
      <c r="L4346" s="78" t="n"/>
    </row>
    <row r="4347" ht="22" customHeight="1" s="452">
      <c r="A4347" s="359" t="n"/>
      <c r="B4347" s="243" t="n"/>
      <c r="C4347" s="243" t="n"/>
      <c r="D4347" s="243" t="n"/>
      <c r="E4347" s="243" t="n"/>
      <c r="F4347" s="243" t="n"/>
      <c r="G4347" s="243" t="n"/>
      <c r="H4347" s="362" t="n"/>
      <c r="I4347" s="243" t="n"/>
      <c r="J4347" s="243" t="n"/>
      <c r="K4347" s="244" t="n"/>
      <c r="L4347" s="78" t="n"/>
    </row>
    <row r="4348" ht="22" customHeight="1" s="452">
      <c r="A4348" s="359" t="n"/>
      <c r="B4348" s="243" t="n"/>
      <c r="C4348" s="243" t="n"/>
      <c r="D4348" s="243" t="n"/>
      <c r="E4348" s="243" t="n"/>
      <c r="F4348" s="243" t="n"/>
      <c r="G4348" s="243" t="n"/>
      <c r="H4348" s="362" t="n"/>
      <c r="I4348" s="243" t="n"/>
      <c r="J4348" s="243" t="n"/>
      <c r="K4348" s="244" t="n"/>
      <c r="L4348" s="78" t="n"/>
    </row>
    <row r="4349" ht="22" customHeight="1" s="452">
      <c r="A4349" s="359" t="n"/>
      <c r="B4349" s="243" t="n"/>
      <c r="C4349" s="243" t="n"/>
      <c r="D4349" s="243" t="n"/>
      <c r="E4349" s="243" t="n"/>
      <c r="F4349" s="243" t="n"/>
      <c r="G4349" s="243" t="n"/>
      <c r="H4349" s="362" t="n"/>
      <c r="I4349" s="243" t="n"/>
      <c r="J4349" s="243" t="n"/>
      <c r="K4349" s="244" t="n"/>
      <c r="L4349" s="78" t="n"/>
    </row>
    <row r="4350" ht="22" customHeight="1" s="452">
      <c r="A4350" s="359" t="n"/>
      <c r="B4350" s="243" t="n"/>
      <c r="C4350" s="243" t="n"/>
      <c r="D4350" s="243" t="n"/>
      <c r="E4350" s="243" t="n"/>
      <c r="F4350" s="243" t="n"/>
      <c r="G4350" s="243" t="n"/>
      <c r="H4350" s="362" t="n"/>
      <c r="I4350" s="243" t="n"/>
      <c r="J4350" s="243" t="n"/>
      <c r="K4350" s="244" t="n"/>
      <c r="L4350" s="78" t="n"/>
    </row>
    <row r="4351" ht="22" customHeight="1" s="452">
      <c r="A4351" s="359" t="n"/>
      <c r="B4351" s="243" t="n"/>
      <c r="C4351" s="243" t="n"/>
      <c r="D4351" s="243" t="n"/>
      <c r="E4351" s="243" t="n"/>
      <c r="F4351" s="243" t="n"/>
      <c r="G4351" s="243" t="n"/>
      <c r="H4351" s="362" t="n"/>
      <c r="I4351" s="243" t="n"/>
      <c r="J4351" s="243" t="n"/>
      <c r="K4351" s="244" t="n"/>
      <c r="L4351" s="78" t="n"/>
    </row>
    <row r="4352" ht="22" customHeight="1" s="452">
      <c r="A4352" s="359" t="n"/>
      <c r="B4352" s="243" t="n"/>
      <c r="C4352" s="243" t="n"/>
      <c r="D4352" s="243" t="n"/>
      <c r="E4352" s="243" t="n"/>
      <c r="F4352" s="243" t="n"/>
      <c r="G4352" s="243" t="n"/>
      <c r="H4352" s="362" t="n"/>
      <c r="I4352" s="243" t="n"/>
      <c r="J4352" s="243" t="n"/>
      <c r="K4352" s="244" t="n"/>
      <c r="L4352" s="78" t="n"/>
    </row>
    <row r="4353" ht="22" customHeight="1" s="452">
      <c r="A4353" s="359" t="n"/>
      <c r="B4353" s="243" t="n"/>
      <c r="C4353" s="243" t="n"/>
      <c r="D4353" s="243" t="n"/>
      <c r="E4353" s="243" t="n"/>
      <c r="F4353" s="243" t="n"/>
      <c r="G4353" s="243" t="n"/>
      <c r="H4353" s="362" t="n"/>
      <c r="I4353" s="243" t="n"/>
      <c r="J4353" s="243" t="n"/>
      <c r="K4353" s="244" t="n"/>
      <c r="L4353" s="78" t="n"/>
    </row>
    <row r="4354" ht="22" customHeight="1" s="452">
      <c r="A4354" s="359" t="n"/>
      <c r="B4354" s="243" t="n"/>
      <c r="C4354" s="243" t="n"/>
      <c r="D4354" s="243" t="n"/>
      <c r="E4354" s="243" t="n"/>
      <c r="F4354" s="243" t="n"/>
      <c r="G4354" s="243" t="n"/>
      <c r="H4354" s="362" t="n"/>
      <c r="I4354" s="243" t="n"/>
      <c r="J4354" s="243" t="n"/>
      <c r="K4354" s="244" t="n"/>
      <c r="L4354" s="78" t="n"/>
    </row>
    <row r="4355" ht="22" customHeight="1" s="452">
      <c r="A4355" s="359" t="n"/>
      <c r="B4355" s="243" t="n"/>
      <c r="C4355" s="243" t="n"/>
      <c r="D4355" s="243" t="n"/>
      <c r="E4355" s="243" t="n"/>
      <c r="F4355" s="243" t="n"/>
      <c r="G4355" s="243" t="n"/>
      <c r="H4355" s="362" t="n"/>
      <c r="I4355" s="243" t="n"/>
      <c r="J4355" s="243" t="n"/>
      <c r="K4355" s="244" t="n"/>
      <c r="L4355" s="78" t="n"/>
    </row>
    <row r="4356" ht="22" customHeight="1" s="452">
      <c r="A4356" s="359" t="n"/>
      <c r="B4356" s="243" t="n"/>
      <c r="C4356" s="243" t="n"/>
      <c r="D4356" s="243" t="n"/>
      <c r="E4356" s="243" t="n"/>
      <c r="F4356" s="243" t="n"/>
      <c r="G4356" s="243" t="n"/>
      <c r="H4356" s="362" t="n"/>
      <c r="I4356" s="243" t="n"/>
      <c r="J4356" s="243" t="n"/>
      <c r="K4356" s="244" t="n"/>
      <c r="L4356" s="78" t="n"/>
    </row>
    <row r="4357" ht="22" customHeight="1" s="452">
      <c r="A4357" s="359" t="n"/>
      <c r="B4357" s="243" t="n"/>
      <c r="C4357" s="243" t="n"/>
      <c r="D4357" s="243" t="n"/>
      <c r="E4357" s="243" t="n"/>
      <c r="F4357" s="243" t="n"/>
      <c r="G4357" s="243" t="n"/>
      <c r="H4357" s="362" t="n"/>
      <c r="I4357" s="243" t="n"/>
      <c r="J4357" s="243" t="n"/>
      <c r="K4357" s="244" t="n"/>
      <c r="L4357" s="78" t="n"/>
    </row>
    <row r="4358" ht="22" customHeight="1" s="452">
      <c r="A4358" s="359" t="n"/>
      <c r="B4358" s="243" t="n"/>
      <c r="C4358" s="243" t="n"/>
      <c r="D4358" s="243" t="n"/>
      <c r="E4358" s="243" t="n"/>
      <c r="F4358" s="243" t="n"/>
      <c r="G4358" s="243" t="n"/>
      <c r="H4358" s="362" t="n"/>
      <c r="I4358" s="243" t="n"/>
      <c r="J4358" s="243" t="n"/>
      <c r="K4358" s="244" t="n"/>
      <c r="L4358" s="78" t="n"/>
    </row>
    <row r="4359" ht="22" customHeight="1" s="452">
      <c r="A4359" s="359" t="n"/>
      <c r="B4359" s="243" t="n"/>
      <c r="C4359" s="243" t="n"/>
      <c r="D4359" s="243" t="n"/>
      <c r="E4359" s="243" t="n"/>
      <c r="F4359" s="243" t="n"/>
      <c r="G4359" s="243" t="n"/>
      <c r="H4359" s="362" t="n"/>
      <c r="I4359" s="243" t="n"/>
      <c r="J4359" s="243" t="n"/>
      <c r="K4359" s="244" t="n"/>
      <c r="L4359" s="78" t="n"/>
    </row>
    <row r="4360" ht="22" customHeight="1" s="452">
      <c r="A4360" s="359" t="n"/>
      <c r="B4360" s="243" t="n"/>
      <c r="C4360" s="243" t="n"/>
      <c r="D4360" s="243" t="n"/>
      <c r="E4360" s="243" t="n"/>
      <c r="F4360" s="243" t="n"/>
      <c r="G4360" s="243" t="n"/>
      <c r="H4360" s="362" t="n"/>
      <c r="I4360" s="243" t="n"/>
      <c r="J4360" s="243" t="n"/>
      <c r="K4360" s="244" t="n"/>
      <c r="L4360" s="78" t="n"/>
    </row>
    <row r="4361" ht="22" customHeight="1" s="452">
      <c r="A4361" s="359" t="n"/>
      <c r="B4361" s="243" t="n"/>
      <c r="C4361" s="243" t="n"/>
      <c r="D4361" s="243" t="n"/>
      <c r="E4361" s="243" t="n"/>
      <c r="F4361" s="243" t="n"/>
      <c r="G4361" s="243" t="n"/>
      <c r="H4361" s="362" t="n"/>
      <c r="I4361" s="243" t="n"/>
      <c r="J4361" s="243" t="n"/>
      <c r="K4361" s="244" t="n"/>
      <c r="L4361" s="78" t="n"/>
    </row>
    <row r="4362" ht="22" customHeight="1" s="452">
      <c r="A4362" s="359" t="n"/>
      <c r="B4362" s="243" t="n"/>
      <c r="C4362" s="243" t="n"/>
      <c r="D4362" s="243" t="n"/>
      <c r="E4362" s="243" t="n"/>
      <c r="F4362" s="243" t="n"/>
      <c r="G4362" s="243" t="n"/>
      <c r="H4362" s="362" t="n"/>
      <c r="I4362" s="243" t="n"/>
      <c r="J4362" s="243" t="n"/>
      <c r="K4362" s="244" t="n"/>
      <c r="L4362" s="78" t="n"/>
    </row>
    <row r="4363" ht="22" customHeight="1" s="452">
      <c r="A4363" s="359" t="n"/>
      <c r="B4363" s="243" t="n"/>
      <c r="C4363" s="243" t="n"/>
      <c r="D4363" s="243" t="n"/>
      <c r="E4363" s="243" t="n"/>
      <c r="F4363" s="243" t="n"/>
      <c r="G4363" s="243" t="n"/>
      <c r="H4363" s="362" t="n"/>
      <c r="I4363" s="243" t="n"/>
      <c r="J4363" s="243" t="n"/>
      <c r="K4363" s="244" t="n"/>
      <c r="L4363" s="78" t="n"/>
    </row>
    <row r="4364" ht="22" customHeight="1" s="452">
      <c r="A4364" s="359" t="n"/>
      <c r="B4364" s="243" t="n"/>
      <c r="C4364" s="243" t="n"/>
      <c r="D4364" s="243" t="n"/>
      <c r="E4364" s="243" t="n"/>
      <c r="F4364" s="243" t="n"/>
      <c r="G4364" s="243" t="n"/>
      <c r="H4364" s="362" t="n"/>
      <c r="I4364" s="243" t="n"/>
      <c r="J4364" s="243" t="n"/>
      <c r="K4364" s="244" t="n"/>
      <c r="L4364" s="78" t="n"/>
    </row>
    <row r="4365" ht="22" customHeight="1" s="452">
      <c r="A4365" s="359" t="n"/>
      <c r="B4365" s="243" t="n"/>
      <c r="C4365" s="243" t="n"/>
      <c r="D4365" s="243" t="n"/>
      <c r="E4365" s="243" t="n"/>
      <c r="F4365" s="243" t="n"/>
      <c r="G4365" s="243" t="n"/>
      <c r="H4365" s="362" t="n"/>
      <c r="I4365" s="243" t="n"/>
      <c r="J4365" s="243" t="n"/>
      <c r="K4365" s="244" t="n"/>
      <c r="L4365" s="78" t="n"/>
    </row>
    <row r="4366" ht="22" customHeight="1" s="452">
      <c r="A4366" s="359" t="n"/>
      <c r="B4366" s="243" t="n"/>
      <c r="C4366" s="243" t="n"/>
      <c r="D4366" s="243" t="n"/>
      <c r="E4366" s="243" t="n"/>
      <c r="F4366" s="243" t="n"/>
      <c r="G4366" s="243" t="n"/>
      <c r="H4366" s="362" t="n"/>
      <c r="I4366" s="243" t="n"/>
      <c r="J4366" s="243" t="n"/>
      <c r="K4366" s="244" t="n"/>
      <c r="L4366" s="78" t="n"/>
    </row>
    <row r="4367" ht="22" customHeight="1" s="452">
      <c r="A4367" s="359" t="n"/>
      <c r="B4367" s="243" t="n"/>
      <c r="C4367" s="243" t="n"/>
      <c r="D4367" s="243" t="n"/>
      <c r="E4367" s="243" t="n"/>
      <c r="F4367" s="243" t="n"/>
      <c r="G4367" s="243" t="n"/>
      <c r="H4367" s="362" t="n"/>
      <c r="I4367" s="243" t="n"/>
      <c r="J4367" s="243" t="n"/>
      <c r="K4367" s="244" t="n"/>
      <c r="L4367" s="78" t="n"/>
    </row>
    <row r="4368" ht="22" customHeight="1" s="452">
      <c r="A4368" s="359" t="n"/>
      <c r="B4368" s="243" t="n"/>
      <c r="C4368" s="243" t="n"/>
      <c r="D4368" s="243" t="n"/>
      <c r="E4368" s="243" t="n"/>
      <c r="F4368" s="243" t="n"/>
      <c r="G4368" s="243" t="n"/>
      <c r="H4368" s="362" t="n"/>
      <c r="I4368" s="243" t="n"/>
      <c r="J4368" s="243" t="n"/>
      <c r="K4368" s="244" t="n"/>
      <c r="L4368" s="78" t="n"/>
    </row>
    <row r="4369" ht="22" customHeight="1" s="452">
      <c r="A4369" s="359" t="n"/>
      <c r="B4369" s="243" t="n"/>
      <c r="C4369" s="243" t="n"/>
      <c r="D4369" s="243" t="n"/>
      <c r="E4369" s="243" t="n"/>
      <c r="F4369" s="243" t="n"/>
      <c r="G4369" s="243" t="n"/>
      <c r="H4369" s="362" t="n"/>
      <c r="I4369" s="243" t="n"/>
      <c r="J4369" s="243" t="n"/>
      <c r="K4369" s="244" t="n"/>
      <c r="L4369" s="78" t="n"/>
    </row>
    <row r="4370" ht="22" customHeight="1" s="452">
      <c r="A4370" s="359" t="n"/>
      <c r="B4370" s="243" t="n"/>
      <c r="C4370" s="243" t="n"/>
      <c r="D4370" s="243" t="n"/>
      <c r="E4370" s="243" t="n"/>
      <c r="F4370" s="243" t="n"/>
      <c r="G4370" s="243" t="n"/>
      <c r="H4370" s="362" t="n"/>
      <c r="I4370" s="243" t="n"/>
      <c r="J4370" s="243" t="n"/>
      <c r="K4370" s="244" t="n"/>
      <c r="L4370" s="78" t="n"/>
    </row>
    <row r="4371" ht="22" customHeight="1" s="452">
      <c r="A4371" s="359" t="n"/>
      <c r="B4371" s="243" t="n"/>
      <c r="C4371" s="243" t="n"/>
      <c r="D4371" s="243" t="n"/>
      <c r="E4371" s="243" t="n"/>
      <c r="F4371" s="243" t="n"/>
      <c r="G4371" s="243" t="n"/>
      <c r="H4371" s="362" t="n"/>
      <c r="I4371" s="243" t="n"/>
      <c r="J4371" s="243" t="n"/>
      <c r="K4371" s="244" t="n"/>
      <c r="L4371" s="78" t="n"/>
    </row>
    <row r="4372" ht="22" customHeight="1" s="452">
      <c r="A4372" s="359" t="n"/>
      <c r="B4372" s="243" t="n"/>
      <c r="C4372" s="243" t="n"/>
      <c r="D4372" s="243" t="n"/>
      <c r="E4372" s="243" t="n"/>
      <c r="F4372" s="243" t="n"/>
      <c r="G4372" s="243" t="n"/>
      <c r="H4372" s="362" t="n"/>
      <c r="I4372" s="243" t="n"/>
      <c r="J4372" s="243" t="n"/>
      <c r="K4372" s="244" t="n"/>
      <c r="L4372" s="78" t="n"/>
    </row>
    <row r="4373" ht="22" customHeight="1" s="452">
      <c r="A4373" s="359" t="n"/>
      <c r="B4373" s="243" t="n"/>
      <c r="C4373" s="243" t="n"/>
      <c r="D4373" s="243" t="n"/>
      <c r="E4373" s="243" t="n"/>
      <c r="F4373" s="243" t="n"/>
      <c r="G4373" s="243" t="n"/>
      <c r="H4373" s="362" t="n"/>
      <c r="I4373" s="243" t="n"/>
      <c r="J4373" s="243" t="n"/>
      <c r="K4373" s="244" t="n"/>
      <c r="L4373" s="78" t="n"/>
    </row>
    <row r="4374" ht="22" customHeight="1" s="452">
      <c r="A4374" s="359" t="n"/>
      <c r="B4374" s="243" t="n"/>
      <c r="C4374" s="243" t="n"/>
      <c r="D4374" s="243" t="n"/>
      <c r="E4374" s="243" t="n"/>
      <c r="F4374" s="243" t="n"/>
      <c r="G4374" s="243" t="n"/>
      <c r="H4374" s="362" t="n"/>
      <c r="I4374" s="243" t="n"/>
      <c r="J4374" s="243" t="n"/>
      <c r="K4374" s="244" t="n"/>
      <c r="L4374" s="78" t="n"/>
    </row>
    <row r="4375" ht="22" customHeight="1" s="452">
      <c r="A4375" s="359" t="n"/>
      <c r="B4375" s="243" t="n"/>
      <c r="C4375" s="243" t="n"/>
      <c r="D4375" s="243" t="n"/>
      <c r="E4375" s="243" t="n"/>
      <c r="F4375" s="243" t="n"/>
      <c r="G4375" s="243" t="n"/>
      <c r="H4375" s="362" t="n"/>
      <c r="I4375" s="243" t="n"/>
      <c r="J4375" s="243" t="n"/>
      <c r="K4375" s="244" t="n"/>
      <c r="L4375" s="78" t="n"/>
    </row>
    <row r="4376" ht="22" customHeight="1" s="452">
      <c r="A4376" s="359" t="n"/>
      <c r="B4376" s="243" t="n"/>
      <c r="C4376" s="243" t="n"/>
      <c r="D4376" s="243" t="n"/>
      <c r="E4376" s="243" t="n"/>
      <c r="F4376" s="243" t="n"/>
      <c r="G4376" s="243" t="n"/>
      <c r="H4376" s="362" t="n"/>
      <c r="I4376" s="243" t="n"/>
      <c r="J4376" s="243" t="n"/>
      <c r="K4376" s="244" t="n"/>
      <c r="L4376" s="78" t="n"/>
    </row>
    <row r="4377" ht="22" customHeight="1" s="452">
      <c r="A4377" s="359" t="n"/>
      <c r="B4377" s="243" t="n"/>
      <c r="C4377" s="243" t="n"/>
      <c r="D4377" s="243" t="n"/>
      <c r="E4377" s="243" t="n"/>
      <c r="F4377" s="243" t="n"/>
      <c r="G4377" s="243" t="n"/>
      <c r="H4377" s="362" t="n"/>
      <c r="I4377" s="243" t="n"/>
      <c r="J4377" s="243" t="n"/>
      <c r="K4377" s="244" t="n"/>
      <c r="L4377" s="78" t="n"/>
    </row>
    <row r="4378" ht="22" customHeight="1" s="452">
      <c r="A4378" s="359" t="n"/>
      <c r="B4378" s="243" t="n"/>
      <c r="C4378" s="243" t="n"/>
      <c r="D4378" s="243" t="n"/>
      <c r="E4378" s="243" t="n"/>
      <c r="F4378" s="243" t="n"/>
      <c r="G4378" s="243" t="n"/>
      <c r="H4378" s="362" t="n"/>
      <c r="I4378" s="243" t="n"/>
      <c r="J4378" s="243" t="n"/>
      <c r="K4378" s="244" t="n"/>
      <c r="L4378" s="78" t="n"/>
    </row>
    <row r="4379" ht="22" customHeight="1" s="452">
      <c r="A4379" s="359" t="n"/>
      <c r="B4379" s="243" t="n"/>
      <c r="C4379" s="243" t="n"/>
      <c r="D4379" s="243" t="n"/>
      <c r="E4379" s="243" t="n"/>
      <c r="F4379" s="243" t="n"/>
      <c r="G4379" s="243" t="n"/>
      <c r="H4379" s="362" t="n"/>
      <c r="I4379" s="243" t="n"/>
      <c r="J4379" s="243" t="n"/>
      <c r="K4379" s="244" t="n"/>
      <c r="L4379" s="78" t="n"/>
    </row>
    <row r="4380" ht="22" customHeight="1" s="452">
      <c r="A4380" s="359" t="n"/>
      <c r="B4380" s="243" t="n"/>
      <c r="C4380" s="243" t="n"/>
      <c r="D4380" s="243" t="n"/>
      <c r="E4380" s="243" t="n"/>
      <c r="F4380" s="243" t="n"/>
      <c r="G4380" s="243" t="n"/>
      <c r="H4380" s="362" t="n"/>
      <c r="I4380" s="243" t="n"/>
      <c r="J4380" s="243" t="n"/>
      <c r="K4380" s="244" t="n"/>
      <c r="L4380" s="78" t="n"/>
    </row>
    <row r="4381" ht="22" customHeight="1" s="452">
      <c r="A4381" s="359" t="n"/>
      <c r="B4381" s="243" t="n"/>
      <c r="C4381" s="243" t="n"/>
      <c r="D4381" s="243" t="n"/>
      <c r="E4381" s="243" t="n"/>
      <c r="F4381" s="243" t="n"/>
      <c r="G4381" s="243" t="n"/>
      <c r="H4381" s="362" t="n"/>
      <c r="I4381" s="243" t="n"/>
      <c r="J4381" s="243" t="n"/>
      <c r="K4381" s="244" t="n"/>
      <c r="L4381" s="78" t="n"/>
    </row>
    <row r="4382" ht="22" customHeight="1" s="452">
      <c r="A4382" s="359" t="n"/>
      <c r="B4382" s="243" t="n"/>
      <c r="C4382" s="243" t="n"/>
      <c r="D4382" s="243" t="n"/>
      <c r="E4382" s="243" t="n"/>
      <c r="F4382" s="243" t="n"/>
      <c r="G4382" s="243" t="n"/>
      <c r="H4382" s="362" t="n"/>
      <c r="I4382" s="243" t="n"/>
      <c r="J4382" s="243" t="n"/>
      <c r="K4382" s="244" t="n"/>
      <c r="L4382" s="78" t="n"/>
    </row>
    <row r="4383" ht="22" customHeight="1" s="452">
      <c r="A4383" s="359" t="n"/>
      <c r="B4383" s="243" t="n"/>
      <c r="C4383" s="243" t="n"/>
      <c r="D4383" s="243" t="n"/>
      <c r="E4383" s="243" t="n"/>
      <c r="F4383" s="243" t="n"/>
      <c r="G4383" s="243" t="n"/>
      <c r="H4383" s="362" t="n"/>
      <c r="I4383" s="243" t="n"/>
      <c r="J4383" s="243" t="n"/>
      <c r="K4383" s="244" t="n"/>
      <c r="L4383" s="78" t="n"/>
    </row>
    <row r="4384" ht="22" customHeight="1" s="452">
      <c r="A4384" s="359" t="n"/>
      <c r="B4384" s="243" t="n"/>
      <c r="C4384" s="243" t="n"/>
      <c r="D4384" s="243" t="n"/>
      <c r="E4384" s="243" t="n"/>
      <c r="F4384" s="243" t="n"/>
      <c r="G4384" s="243" t="n"/>
      <c r="H4384" s="362" t="n"/>
      <c r="I4384" s="243" t="n"/>
      <c r="J4384" s="243" t="n"/>
      <c r="K4384" s="244" t="n"/>
      <c r="L4384" s="78" t="n"/>
    </row>
    <row r="4385" ht="22" customHeight="1" s="452">
      <c r="A4385" s="359" t="n"/>
      <c r="B4385" s="243" t="n"/>
      <c r="C4385" s="243" t="n"/>
      <c r="D4385" s="243" t="n"/>
      <c r="E4385" s="243" t="n"/>
      <c r="F4385" s="243" t="n"/>
      <c r="G4385" s="243" t="n"/>
      <c r="H4385" s="362" t="n"/>
      <c r="I4385" s="243" t="n"/>
      <c r="J4385" s="243" t="n"/>
      <c r="K4385" s="244" t="n"/>
      <c r="L4385" s="78" t="n"/>
    </row>
    <row r="4386" ht="22" customHeight="1" s="452">
      <c r="A4386" s="359" t="n"/>
      <c r="B4386" s="243" t="n"/>
      <c r="C4386" s="243" t="n"/>
      <c r="D4386" s="243" t="n"/>
      <c r="E4386" s="243" t="n"/>
      <c r="F4386" s="243" t="n"/>
      <c r="G4386" s="243" t="n"/>
      <c r="H4386" s="362" t="n"/>
      <c r="I4386" s="243" t="n"/>
      <c r="J4386" s="243" t="n"/>
      <c r="K4386" s="244" t="n"/>
      <c r="L4386" s="78" t="n"/>
    </row>
    <row r="4387" ht="22" customHeight="1" s="452">
      <c r="A4387" s="359" t="n"/>
      <c r="B4387" s="243" t="n"/>
      <c r="C4387" s="243" t="n"/>
      <c r="D4387" s="243" t="n"/>
      <c r="E4387" s="243" t="n"/>
      <c r="F4387" s="243" t="n"/>
      <c r="G4387" s="243" t="n"/>
      <c r="H4387" s="362" t="n"/>
      <c r="I4387" s="243" t="n"/>
      <c r="J4387" s="243" t="n"/>
      <c r="K4387" s="244" t="n"/>
      <c r="L4387" s="78" t="n"/>
    </row>
    <row r="4388" ht="22" customHeight="1" s="452">
      <c r="A4388" s="359" t="n"/>
      <c r="B4388" s="243" t="n"/>
      <c r="C4388" s="243" t="n"/>
      <c r="D4388" s="243" t="n"/>
      <c r="E4388" s="243" t="n"/>
      <c r="F4388" s="243" t="n"/>
      <c r="G4388" s="243" t="n"/>
      <c r="H4388" s="362" t="n"/>
      <c r="I4388" s="243" t="n"/>
      <c r="J4388" s="243" t="n"/>
      <c r="K4388" s="244" t="n"/>
      <c r="L4388" s="78" t="n"/>
    </row>
    <row r="4389" ht="22" customHeight="1" s="452">
      <c r="A4389" s="359" t="n"/>
      <c r="B4389" s="243" t="n"/>
      <c r="C4389" s="243" t="n"/>
      <c r="D4389" s="243" t="n"/>
      <c r="E4389" s="243" t="n"/>
      <c r="F4389" s="243" t="n"/>
      <c r="G4389" s="243" t="n"/>
      <c r="H4389" s="362" t="n"/>
      <c r="I4389" s="243" t="n"/>
      <c r="J4389" s="243" t="n"/>
      <c r="K4389" s="244" t="n"/>
      <c r="L4389" s="78" t="n"/>
    </row>
    <row r="4390" ht="22" customHeight="1" s="452">
      <c r="A4390" s="359" t="n"/>
      <c r="B4390" s="243" t="n"/>
      <c r="C4390" s="243" t="n"/>
      <c r="D4390" s="243" t="n"/>
      <c r="E4390" s="243" t="n"/>
      <c r="F4390" s="243" t="n"/>
      <c r="G4390" s="243" t="n"/>
      <c r="H4390" s="362" t="n"/>
      <c r="I4390" s="243" t="n"/>
      <c r="J4390" s="243" t="n"/>
      <c r="K4390" s="244" t="n"/>
      <c r="L4390" s="78" t="n"/>
    </row>
    <row r="4391" ht="22" customHeight="1" s="452">
      <c r="A4391" s="359" t="n"/>
      <c r="B4391" s="243" t="n"/>
      <c r="C4391" s="243" t="n"/>
      <c r="D4391" s="243" t="n"/>
      <c r="E4391" s="243" t="n"/>
      <c r="F4391" s="243" t="n"/>
      <c r="G4391" s="243" t="n"/>
      <c r="H4391" s="362" t="n"/>
      <c r="I4391" s="243" t="n"/>
      <c r="J4391" s="243" t="n"/>
      <c r="K4391" s="244" t="n"/>
      <c r="L4391" s="78" t="n"/>
    </row>
    <row r="4392" ht="22" customHeight="1" s="452">
      <c r="A4392" s="359" t="n"/>
      <c r="B4392" s="243" t="n"/>
      <c r="C4392" s="243" t="n"/>
      <c r="D4392" s="243" t="n"/>
      <c r="E4392" s="243" t="n"/>
      <c r="F4392" s="243" t="n"/>
      <c r="G4392" s="243" t="n"/>
      <c r="H4392" s="362" t="n"/>
      <c r="I4392" s="243" t="n"/>
      <c r="J4392" s="243" t="n"/>
      <c r="K4392" s="244" t="n"/>
      <c r="L4392" s="78" t="n"/>
    </row>
    <row r="4393" ht="22" customHeight="1" s="452">
      <c r="A4393" s="359" t="n"/>
      <c r="B4393" s="243" t="n"/>
      <c r="C4393" s="243" t="n"/>
      <c r="D4393" s="243" t="n"/>
      <c r="E4393" s="243" t="n"/>
      <c r="F4393" s="243" t="n"/>
      <c r="G4393" s="243" t="n"/>
      <c r="H4393" s="362" t="n"/>
      <c r="I4393" s="243" t="n"/>
      <c r="J4393" s="243" t="n"/>
      <c r="K4393" s="244" t="n"/>
      <c r="L4393" s="78" t="n"/>
    </row>
    <row r="4394" ht="22" customHeight="1" s="452">
      <c r="A4394" s="359" t="n"/>
      <c r="B4394" s="243" t="n"/>
      <c r="C4394" s="243" t="n"/>
      <c r="D4394" s="243" t="n"/>
      <c r="E4394" s="243" t="n"/>
      <c r="F4394" s="243" t="n"/>
      <c r="G4394" s="243" t="n"/>
      <c r="H4394" s="362" t="n"/>
      <c r="I4394" s="243" t="n"/>
      <c r="J4394" s="243" t="n"/>
      <c r="K4394" s="244" t="n"/>
      <c r="L4394" s="78" t="n"/>
    </row>
    <row r="4395" ht="22" customHeight="1" s="452">
      <c r="A4395" s="359" t="n"/>
      <c r="B4395" s="243" t="n"/>
      <c r="C4395" s="243" t="n"/>
      <c r="D4395" s="243" t="n"/>
      <c r="E4395" s="243" t="n"/>
      <c r="F4395" s="243" t="n"/>
      <c r="G4395" s="243" t="n"/>
      <c r="H4395" s="362" t="n"/>
      <c r="I4395" s="243" t="n"/>
      <c r="J4395" s="243" t="n"/>
      <c r="K4395" s="244" t="n"/>
      <c r="L4395" s="78" t="n"/>
    </row>
    <row r="4396" ht="22" customHeight="1" s="452">
      <c r="A4396" s="359" t="n"/>
      <c r="B4396" s="243" t="n"/>
      <c r="C4396" s="243" t="n"/>
      <c r="D4396" s="243" t="n"/>
      <c r="E4396" s="243" t="n"/>
      <c r="F4396" s="243" t="n"/>
      <c r="G4396" s="243" t="n"/>
      <c r="H4396" s="362" t="n"/>
      <c r="I4396" s="243" t="n"/>
      <c r="J4396" s="243" t="n"/>
      <c r="K4396" s="244" t="n"/>
      <c r="L4396" s="78" t="n"/>
    </row>
    <row r="4397" ht="22" customHeight="1" s="452">
      <c r="A4397" s="359" t="n"/>
      <c r="B4397" s="243" t="n"/>
      <c r="C4397" s="243" t="n"/>
      <c r="D4397" s="243" t="n"/>
      <c r="E4397" s="243" t="n"/>
      <c r="F4397" s="243" t="n"/>
      <c r="G4397" s="243" t="n"/>
      <c r="H4397" s="362" t="n"/>
      <c r="I4397" s="243" t="n"/>
      <c r="J4397" s="243" t="n"/>
      <c r="K4397" s="244" t="n"/>
      <c r="L4397" s="78" t="n"/>
    </row>
    <row r="4398" ht="22" customHeight="1" s="452">
      <c r="A4398" s="359" t="n"/>
      <c r="B4398" s="243" t="n"/>
      <c r="C4398" s="243" t="n"/>
      <c r="D4398" s="243" t="n"/>
      <c r="E4398" s="243" t="n"/>
      <c r="F4398" s="243" t="n"/>
      <c r="G4398" s="243" t="n"/>
      <c r="H4398" s="362" t="n"/>
      <c r="I4398" s="243" t="n"/>
      <c r="J4398" s="243" t="n"/>
      <c r="K4398" s="244" t="n"/>
      <c r="L4398" s="78" t="n"/>
    </row>
    <row r="4399" ht="22" customHeight="1" s="452">
      <c r="A4399" s="359" t="n"/>
      <c r="B4399" s="243" t="n"/>
      <c r="C4399" s="243" t="n"/>
      <c r="D4399" s="243" t="n"/>
      <c r="E4399" s="243" t="n"/>
      <c r="F4399" s="243" t="n"/>
      <c r="G4399" s="243" t="n"/>
      <c r="H4399" s="362" t="n"/>
      <c r="I4399" s="243" t="n"/>
      <c r="J4399" s="243" t="n"/>
      <c r="K4399" s="244" t="n"/>
      <c r="L4399" s="78" t="n"/>
    </row>
    <row r="4400" ht="22" customHeight="1" s="452">
      <c r="A4400" s="359" t="n"/>
      <c r="B4400" s="243" t="n"/>
      <c r="C4400" s="243" t="n"/>
      <c r="D4400" s="243" t="n"/>
      <c r="E4400" s="243" t="n"/>
      <c r="F4400" s="243" t="n"/>
      <c r="G4400" s="243" t="n"/>
      <c r="H4400" s="362" t="n"/>
      <c r="I4400" s="243" t="n"/>
      <c r="J4400" s="243" t="n"/>
      <c r="K4400" s="244" t="n"/>
      <c r="L4400" s="78" t="n"/>
    </row>
    <row r="4401" ht="22" customHeight="1" s="452">
      <c r="A4401" s="359" t="n"/>
      <c r="B4401" s="243" t="n"/>
      <c r="C4401" s="243" t="n"/>
      <c r="D4401" s="243" t="n"/>
      <c r="E4401" s="243" t="n"/>
      <c r="F4401" s="243" t="n"/>
      <c r="G4401" s="243" t="n"/>
      <c r="H4401" s="362" t="n"/>
      <c r="I4401" s="243" t="n"/>
      <c r="J4401" s="243" t="n"/>
      <c r="K4401" s="244" t="n"/>
      <c r="L4401" s="78" t="n"/>
    </row>
    <row r="4402" ht="22" customHeight="1" s="452">
      <c r="A4402" s="359" t="n"/>
      <c r="B4402" s="243" t="n"/>
      <c r="C4402" s="243" t="n"/>
      <c r="D4402" s="243" t="n"/>
      <c r="E4402" s="243" t="n"/>
      <c r="F4402" s="243" t="n"/>
      <c r="G4402" s="243" t="n"/>
      <c r="H4402" s="362" t="n"/>
      <c r="I4402" s="243" t="n"/>
      <c r="J4402" s="243" t="n"/>
      <c r="K4402" s="244" t="n"/>
      <c r="L4402" s="78" t="n"/>
    </row>
    <row r="4403" ht="22" customHeight="1" s="452">
      <c r="A4403" s="359" t="n"/>
      <c r="B4403" s="243" t="n"/>
      <c r="C4403" s="243" t="n"/>
      <c r="D4403" s="243" t="n"/>
      <c r="E4403" s="243" t="n"/>
      <c r="F4403" s="243" t="n"/>
      <c r="G4403" s="243" t="n"/>
      <c r="H4403" s="362" t="n"/>
      <c r="I4403" s="243" t="n"/>
      <c r="J4403" s="243" t="n"/>
      <c r="K4403" s="244" t="n"/>
      <c r="L4403" s="78" t="n"/>
    </row>
    <row r="4404" ht="22" customHeight="1" s="452">
      <c r="A4404" s="359" t="n"/>
      <c r="B4404" s="243" t="n"/>
      <c r="C4404" s="243" t="n"/>
      <c r="D4404" s="243" t="n"/>
      <c r="E4404" s="243" t="n"/>
      <c r="F4404" s="243" t="n"/>
      <c r="G4404" s="243" t="n"/>
      <c r="H4404" s="362" t="n"/>
      <c r="I4404" s="243" t="n"/>
      <c r="J4404" s="243" t="n"/>
      <c r="K4404" s="244" t="n"/>
      <c r="L4404" s="78" t="n"/>
    </row>
    <row r="4405" ht="22" customHeight="1" s="452">
      <c r="A4405" s="359" t="n"/>
      <c r="B4405" s="243" t="n"/>
      <c r="C4405" s="243" t="n"/>
      <c r="D4405" s="243" t="n"/>
      <c r="E4405" s="243" t="n"/>
      <c r="F4405" s="243" t="n"/>
      <c r="G4405" s="243" t="n"/>
      <c r="H4405" s="362" t="n"/>
      <c r="I4405" s="243" t="n"/>
      <c r="J4405" s="243" t="n"/>
      <c r="K4405" s="244" t="n"/>
      <c r="L4405" s="78" t="n"/>
    </row>
    <row r="4406" ht="22" customHeight="1" s="452">
      <c r="A4406" s="359" t="n"/>
      <c r="B4406" s="243" t="n"/>
      <c r="C4406" s="243" t="n"/>
      <c r="D4406" s="243" t="n"/>
      <c r="E4406" s="243" t="n"/>
      <c r="F4406" s="243" t="n"/>
      <c r="G4406" s="243" t="n"/>
      <c r="H4406" s="362" t="n"/>
      <c r="I4406" s="243" t="n"/>
      <c r="J4406" s="243" t="n"/>
      <c r="K4406" s="244" t="n"/>
      <c r="L4406" s="78" t="n"/>
    </row>
    <row r="4407" ht="22" customHeight="1" s="452">
      <c r="A4407" s="359" t="n"/>
      <c r="B4407" s="243" t="n"/>
      <c r="C4407" s="243" t="n"/>
      <c r="D4407" s="243" t="n"/>
      <c r="E4407" s="243" t="n"/>
      <c r="F4407" s="243" t="n"/>
      <c r="G4407" s="243" t="n"/>
      <c r="H4407" s="362" t="n"/>
      <c r="I4407" s="243" t="n"/>
      <c r="J4407" s="243" t="n"/>
      <c r="K4407" s="244" t="n"/>
      <c r="L4407" s="78" t="n"/>
    </row>
    <row r="4408" ht="22" customHeight="1" s="452">
      <c r="A4408" s="359" t="n"/>
      <c r="B4408" s="243" t="n"/>
      <c r="C4408" s="243" t="n"/>
      <c r="D4408" s="243" t="n"/>
      <c r="E4408" s="243" t="n"/>
      <c r="F4408" s="243" t="n"/>
      <c r="G4408" s="243" t="n"/>
      <c r="H4408" s="362" t="n"/>
      <c r="I4408" s="243" t="n"/>
      <c r="J4408" s="243" t="n"/>
      <c r="K4408" s="244" t="n"/>
      <c r="L4408" s="78" t="n"/>
    </row>
    <row r="4409" ht="22" customHeight="1" s="452">
      <c r="A4409" s="359" t="n"/>
      <c r="B4409" s="243" t="n"/>
      <c r="C4409" s="243" t="n"/>
      <c r="D4409" s="243" t="n"/>
      <c r="E4409" s="243" t="n"/>
      <c r="F4409" s="243" t="n"/>
      <c r="G4409" s="243" t="n"/>
      <c r="H4409" s="362" t="n"/>
      <c r="I4409" s="243" t="n"/>
      <c r="J4409" s="243" t="n"/>
      <c r="K4409" s="244" t="n"/>
      <c r="L4409" s="78" t="n"/>
    </row>
    <row r="4410" ht="22" customHeight="1" s="452">
      <c r="A4410" s="359" t="n"/>
      <c r="B4410" s="243" t="n"/>
      <c r="C4410" s="243" t="n"/>
      <c r="D4410" s="243" t="n"/>
      <c r="E4410" s="243" t="n"/>
      <c r="F4410" s="243" t="n"/>
      <c r="G4410" s="243" t="n"/>
      <c r="H4410" s="362" t="n"/>
      <c r="I4410" s="243" t="n"/>
      <c r="J4410" s="243" t="n"/>
      <c r="K4410" s="244" t="n"/>
      <c r="L4410" s="78" t="n"/>
    </row>
    <row r="4411" ht="22" customHeight="1" s="452">
      <c r="A4411" s="359" t="n"/>
      <c r="B4411" s="243" t="n"/>
      <c r="C4411" s="243" t="n"/>
      <c r="D4411" s="243" t="n"/>
      <c r="E4411" s="243" t="n"/>
      <c r="F4411" s="243" t="n"/>
      <c r="G4411" s="243" t="n"/>
      <c r="H4411" s="362" t="n"/>
      <c r="I4411" s="243" t="n"/>
      <c r="J4411" s="243" t="n"/>
      <c r="K4411" s="244" t="n"/>
      <c r="L4411" s="78" t="n"/>
    </row>
    <row r="4412" ht="22" customHeight="1" s="452">
      <c r="A4412" s="359" t="n"/>
      <c r="B4412" s="243" t="n"/>
      <c r="C4412" s="243" t="n"/>
      <c r="D4412" s="243" t="n"/>
      <c r="E4412" s="243" t="n"/>
      <c r="F4412" s="243" t="n"/>
      <c r="G4412" s="243" t="n"/>
      <c r="H4412" s="362" t="n"/>
      <c r="I4412" s="243" t="n"/>
      <c r="J4412" s="243" t="n"/>
      <c r="K4412" s="244" t="n"/>
      <c r="L4412" s="78" t="n"/>
    </row>
    <row r="4413" ht="22" customHeight="1" s="452">
      <c r="A4413" s="359" t="n"/>
      <c r="B4413" s="243" t="n"/>
      <c r="C4413" s="243" t="n"/>
      <c r="D4413" s="243" t="n"/>
      <c r="E4413" s="243" t="n"/>
      <c r="F4413" s="243" t="n"/>
      <c r="G4413" s="243" t="n"/>
      <c r="H4413" s="362" t="n"/>
      <c r="I4413" s="243" t="n"/>
      <c r="J4413" s="243" t="n"/>
      <c r="K4413" s="244" t="n"/>
      <c r="L4413" s="78" t="n"/>
    </row>
    <row r="4414" ht="22" customHeight="1" s="452">
      <c r="A4414" s="359" t="n"/>
      <c r="B4414" s="243" t="n"/>
      <c r="C4414" s="243" t="n"/>
      <c r="D4414" s="243" t="n"/>
      <c r="E4414" s="243" t="n"/>
      <c r="F4414" s="243" t="n"/>
      <c r="G4414" s="243" t="n"/>
      <c r="H4414" s="362" t="n"/>
      <c r="I4414" s="243" t="n"/>
      <c r="J4414" s="243" t="n"/>
      <c r="K4414" s="244" t="n"/>
      <c r="L4414" s="78" t="n"/>
    </row>
    <row r="4415" ht="22" customHeight="1" s="452">
      <c r="A4415" s="359" t="n"/>
      <c r="B4415" s="243" t="n"/>
      <c r="C4415" s="243" t="n"/>
      <c r="D4415" s="243" t="n"/>
      <c r="E4415" s="243" t="n"/>
      <c r="F4415" s="243" t="n"/>
      <c r="G4415" s="243" t="n"/>
      <c r="H4415" s="362" t="n"/>
      <c r="I4415" s="243" t="n"/>
      <c r="J4415" s="243" t="n"/>
      <c r="K4415" s="244" t="n"/>
      <c r="L4415" s="78" t="n"/>
    </row>
    <row r="4416" ht="22" customHeight="1" s="452">
      <c r="A4416" s="359" t="n"/>
      <c r="B4416" s="243" t="n"/>
      <c r="C4416" s="243" t="n"/>
      <c r="D4416" s="243" t="n"/>
      <c r="E4416" s="243" t="n"/>
      <c r="F4416" s="243" t="n"/>
      <c r="G4416" s="243" t="n"/>
      <c r="H4416" s="362" t="n"/>
      <c r="I4416" s="243" t="n"/>
      <c r="J4416" s="243" t="n"/>
      <c r="K4416" s="244" t="n"/>
      <c r="L4416" s="78" t="n"/>
    </row>
    <row r="4417" ht="22" customHeight="1" s="452">
      <c r="A4417" s="359" t="n"/>
      <c r="B4417" s="243" t="n"/>
      <c r="C4417" s="243" t="n"/>
      <c r="D4417" s="243" t="n"/>
      <c r="E4417" s="243" t="n"/>
      <c r="F4417" s="243" t="n"/>
      <c r="G4417" s="243" t="n"/>
      <c r="H4417" s="362" t="n"/>
      <c r="I4417" s="243" t="n"/>
      <c r="J4417" s="243" t="n"/>
      <c r="K4417" s="244" t="n"/>
      <c r="L4417" s="78" t="n"/>
    </row>
    <row r="4418" ht="22" customHeight="1" s="452">
      <c r="A4418" s="359" t="n"/>
      <c r="B4418" s="243" t="n"/>
      <c r="C4418" s="243" t="n"/>
      <c r="D4418" s="243" t="n"/>
      <c r="E4418" s="243" t="n"/>
      <c r="F4418" s="243" t="n"/>
      <c r="G4418" s="243" t="n"/>
      <c r="H4418" s="362" t="n"/>
      <c r="I4418" s="243" t="n"/>
      <c r="J4418" s="243" t="n"/>
      <c r="K4418" s="244" t="n"/>
      <c r="L4418" s="78" t="n"/>
    </row>
    <row r="4419" ht="22" customHeight="1" s="452">
      <c r="A4419" s="359" t="n"/>
      <c r="B4419" s="243" t="n"/>
      <c r="C4419" s="243" t="n"/>
      <c r="D4419" s="243" t="n"/>
      <c r="E4419" s="243" t="n"/>
      <c r="F4419" s="243" t="n"/>
      <c r="G4419" s="243" t="n"/>
      <c r="H4419" s="362" t="n"/>
      <c r="I4419" s="243" t="n"/>
      <c r="J4419" s="243" t="n"/>
      <c r="K4419" s="244" t="n"/>
      <c r="L4419" s="78" t="n"/>
    </row>
    <row r="4420" ht="22" customHeight="1" s="452">
      <c r="A4420" s="359" t="n"/>
      <c r="B4420" s="243" t="n"/>
      <c r="C4420" s="243" t="n"/>
      <c r="D4420" s="243" t="n"/>
      <c r="E4420" s="243" t="n"/>
      <c r="F4420" s="243" t="n"/>
      <c r="G4420" s="243" t="n"/>
      <c r="H4420" s="362" t="n"/>
      <c r="I4420" s="243" t="n"/>
      <c r="J4420" s="243" t="n"/>
      <c r="K4420" s="244" t="n"/>
      <c r="L4420" s="78" t="n"/>
    </row>
    <row r="4421" ht="22" customHeight="1" s="452">
      <c r="A4421" s="359" t="n"/>
      <c r="B4421" s="243" t="n"/>
      <c r="C4421" s="243" t="n"/>
      <c r="D4421" s="243" t="n"/>
      <c r="E4421" s="243" t="n"/>
      <c r="F4421" s="243" t="n"/>
      <c r="G4421" s="243" t="n"/>
      <c r="H4421" s="362" t="n"/>
      <c r="I4421" s="243" t="n"/>
      <c r="J4421" s="243" t="n"/>
      <c r="K4421" s="244" t="n"/>
      <c r="L4421" s="78" t="n"/>
    </row>
    <row r="4422" ht="22" customHeight="1" s="452">
      <c r="A4422" s="359" t="n"/>
      <c r="B4422" s="243" t="n"/>
      <c r="C4422" s="243" t="n"/>
      <c r="D4422" s="243" t="n"/>
      <c r="E4422" s="243" t="n"/>
      <c r="F4422" s="243" t="n"/>
      <c r="G4422" s="243" t="n"/>
      <c r="H4422" s="362" t="n"/>
      <c r="I4422" s="243" t="n"/>
      <c r="J4422" s="243" t="n"/>
      <c r="K4422" s="244" t="n"/>
      <c r="L4422" s="78" t="n"/>
    </row>
    <row r="4423" ht="22" customHeight="1" s="452">
      <c r="A4423" s="359" t="n"/>
      <c r="B4423" s="243" t="n"/>
      <c r="C4423" s="243" t="n"/>
      <c r="D4423" s="243" t="n"/>
      <c r="E4423" s="243" t="n"/>
      <c r="F4423" s="243" t="n"/>
      <c r="G4423" s="243" t="n"/>
      <c r="H4423" s="362" t="n"/>
      <c r="I4423" s="243" t="n"/>
      <c r="J4423" s="243" t="n"/>
      <c r="K4423" s="244" t="n"/>
      <c r="L4423" s="78" t="n"/>
    </row>
    <row r="4424" ht="22" customHeight="1" s="452">
      <c r="A4424" s="359" t="n"/>
      <c r="B4424" s="243" t="n"/>
      <c r="C4424" s="243" t="n"/>
      <c r="D4424" s="243" t="n"/>
      <c r="E4424" s="243" t="n"/>
      <c r="F4424" s="243" t="n"/>
      <c r="G4424" s="243" t="n"/>
      <c r="H4424" s="362" t="n"/>
      <c r="I4424" s="243" t="n"/>
      <c r="J4424" s="243" t="n"/>
      <c r="K4424" s="244" t="n"/>
      <c r="L4424" s="78" t="n"/>
    </row>
    <row r="4425" ht="22" customHeight="1" s="452">
      <c r="A4425" s="359" t="n"/>
      <c r="B4425" s="243" t="n"/>
      <c r="C4425" s="243" t="n"/>
      <c r="D4425" s="243" t="n"/>
      <c r="E4425" s="243" t="n"/>
      <c r="F4425" s="243" t="n"/>
      <c r="G4425" s="243" t="n"/>
      <c r="H4425" s="362" t="n"/>
      <c r="I4425" s="243" t="n"/>
      <c r="J4425" s="243" t="n"/>
      <c r="K4425" s="244" t="n"/>
      <c r="L4425" s="78" t="n"/>
    </row>
    <row r="4426" ht="22" customHeight="1" s="452">
      <c r="A4426" s="359" t="n"/>
      <c r="B4426" s="243" t="n"/>
      <c r="C4426" s="243" t="n"/>
      <c r="D4426" s="243" t="n"/>
      <c r="E4426" s="243" t="n"/>
      <c r="F4426" s="243" t="n"/>
      <c r="G4426" s="243" t="n"/>
      <c r="H4426" s="362" t="n"/>
      <c r="I4426" s="243" t="n"/>
      <c r="J4426" s="243" t="n"/>
      <c r="K4426" s="244" t="n"/>
      <c r="L4426" s="78" t="n"/>
    </row>
    <row r="4427" ht="22" customHeight="1" s="452">
      <c r="A4427" s="359" t="n"/>
      <c r="B4427" s="243" t="n"/>
      <c r="C4427" s="243" t="n"/>
      <c r="D4427" s="243" t="n"/>
      <c r="E4427" s="243" t="n"/>
      <c r="F4427" s="243" t="n"/>
      <c r="G4427" s="243" t="n"/>
      <c r="H4427" s="362" t="n"/>
      <c r="I4427" s="243" t="n"/>
      <c r="J4427" s="243" t="n"/>
      <c r="K4427" s="244" t="n"/>
      <c r="L4427" s="78" t="n"/>
    </row>
    <row r="4428" ht="22" customHeight="1" s="452">
      <c r="A4428" s="359" t="n"/>
      <c r="B4428" s="243" t="n"/>
      <c r="C4428" s="243" t="n"/>
      <c r="D4428" s="243" t="n"/>
      <c r="E4428" s="243" t="n"/>
      <c r="F4428" s="243" t="n"/>
      <c r="G4428" s="243" t="n"/>
      <c r="H4428" s="362" t="n"/>
      <c r="I4428" s="243" t="n"/>
      <c r="J4428" s="243" t="n"/>
      <c r="K4428" s="244" t="n"/>
      <c r="L4428" s="78" t="n"/>
    </row>
    <row r="4429" ht="22" customHeight="1" s="452">
      <c r="A4429" s="359" t="n"/>
      <c r="B4429" s="243" t="n"/>
      <c r="C4429" s="243" t="n"/>
      <c r="D4429" s="243" t="n"/>
      <c r="E4429" s="243" t="n"/>
      <c r="F4429" s="243" t="n"/>
      <c r="G4429" s="243" t="n"/>
      <c r="H4429" s="362" t="n"/>
      <c r="I4429" s="243" t="n"/>
      <c r="J4429" s="243" t="n"/>
      <c r="K4429" s="244" t="n"/>
      <c r="L4429" s="78" t="n"/>
    </row>
    <row r="4430" ht="22" customHeight="1" s="452">
      <c r="A4430" s="359" t="n"/>
      <c r="B4430" s="243" t="n"/>
      <c r="C4430" s="243" t="n"/>
      <c r="D4430" s="243" t="n"/>
      <c r="E4430" s="243" t="n"/>
      <c r="F4430" s="243" t="n"/>
      <c r="G4430" s="243" t="n"/>
      <c r="H4430" s="362" t="n"/>
      <c r="I4430" s="243" t="n"/>
      <c r="J4430" s="243" t="n"/>
      <c r="K4430" s="244" t="n"/>
      <c r="L4430" s="78" t="n"/>
    </row>
    <row r="4431" ht="22" customHeight="1" s="452">
      <c r="A4431" s="359" t="n"/>
      <c r="B4431" s="243" t="n"/>
      <c r="C4431" s="243" t="n"/>
      <c r="D4431" s="243" t="n"/>
      <c r="E4431" s="243" t="n"/>
      <c r="F4431" s="243" t="n"/>
      <c r="G4431" s="243" t="n"/>
      <c r="H4431" s="362" t="n"/>
      <c r="I4431" s="243" t="n"/>
      <c r="J4431" s="243" t="n"/>
      <c r="K4431" s="244" t="n"/>
      <c r="L4431" s="78" t="n"/>
    </row>
    <row r="4432" ht="22" customHeight="1" s="452">
      <c r="A4432" s="359" t="n"/>
      <c r="B4432" s="243" t="n"/>
      <c r="C4432" s="243" t="n"/>
      <c r="D4432" s="243" t="n"/>
      <c r="E4432" s="243" t="n"/>
      <c r="F4432" s="243" t="n"/>
      <c r="G4432" s="243" t="n"/>
      <c r="H4432" s="362" t="n"/>
      <c r="I4432" s="243" t="n"/>
      <c r="J4432" s="243" t="n"/>
      <c r="K4432" s="244" t="n"/>
      <c r="L4432" s="78" t="n"/>
    </row>
    <row r="4433" ht="22" customHeight="1" s="452">
      <c r="A4433" s="359" t="n"/>
      <c r="B4433" s="243" t="n"/>
      <c r="C4433" s="243" t="n"/>
      <c r="D4433" s="243" t="n"/>
      <c r="E4433" s="243" t="n"/>
      <c r="F4433" s="243" t="n"/>
      <c r="G4433" s="243" t="n"/>
      <c r="H4433" s="362" t="n"/>
      <c r="I4433" s="243" t="n"/>
      <c r="J4433" s="243" t="n"/>
      <c r="K4433" s="244" t="n"/>
      <c r="L4433" s="78" t="n"/>
    </row>
    <row r="4434" ht="22" customHeight="1" s="452">
      <c r="A4434" s="359" t="n"/>
      <c r="B4434" s="243" t="n"/>
      <c r="C4434" s="243" t="n"/>
      <c r="D4434" s="243" t="n"/>
      <c r="E4434" s="243" t="n"/>
      <c r="F4434" s="243" t="n"/>
      <c r="G4434" s="243" t="n"/>
      <c r="H4434" s="362" t="n"/>
      <c r="I4434" s="243" t="n"/>
      <c r="J4434" s="243" t="n"/>
      <c r="K4434" s="244" t="n"/>
      <c r="L4434" s="78" t="n"/>
    </row>
    <row r="4435" ht="22" customHeight="1" s="452">
      <c r="A4435" s="359" t="n"/>
      <c r="B4435" s="243" t="n"/>
      <c r="C4435" s="243" t="n"/>
      <c r="D4435" s="243" t="n"/>
      <c r="E4435" s="243" t="n"/>
      <c r="F4435" s="243" t="n"/>
      <c r="G4435" s="243" t="n"/>
      <c r="H4435" s="362" t="n"/>
      <c r="I4435" s="243" t="n"/>
      <c r="J4435" s="243" t="n"/>
      <c r="K4435" s="244" t="n"/>
      <c r="L4435" s="78" t="n"/>
    </row>
    <row r="4436" ht="22" customHeight="1" s="452">
      <c r="A4436" s="359" t="n"/>
      <c r="B4436" s="243" t="n"/>
      <c r="C4436" s="243" t="n"/>
      <c r="D4436" s="243" t="n"/>
      <c r="E4436" s="243" t="n"/>
      <c r="F4436" s="243" t="n"/>
      <c r="G4436" s="243" t="n"/>
      <c r="H4436" s="362" t="n"/>
      <c r="I4436" s="243" t="n"/>
      <c r="J4436" s="243" t="n"/>
      <c r="K4436" s="244" t="n"/>
      <c r="L4436" s="78" t="n"/>
    </row>
    <row r="4437" ht="22" customHeight="1" s="452">
      <c r="A4437" s="359" t="n"/>
      <c r="B4437" s="243" t="n"/>
      <c r="C4437" s="243" t="n"/>
      <c r="D4437" s="243" t="n"/>
      <c r="E4437" s="243" t="n"/>
      <c r="F4437" s="243" t="n"/>
      <c r="G4437" s="243" t="n"/>
      <c r="H4437" s="362" t="n"/>
      <c r="I4437" s="243" t="n"/>
      <c r="J4437" s="243" t="n"/>
      <c r="K4437" s="244" t="n"/>
      <c r="L4437" s="78" t="n"/>
    </row>
    <row r="4438" ht="22" customHeight="1" s="452">
      <c r="A4438" s="359" t="n"/>
      <c r="B4438" s="243" t="n"/>
      <c r="C4438" s="243" t="n"/>
      <c r="D4438" s="243" t="n"/>
      <c r="E4438" s="243" t="n"/>
      <c r="F4438" s="243" t="n"/>
      <c r="G4438" s="243" t="n"/>
      <c r="H4438" s="362" t="n"/>
      <c r="I4438" s="243" t="n"/>
      <c r="J4438" s="243" t="n"/>
      <c r="K4438" s="244" t="n"/>
      <c r="L4438" s="78" t="n"/>
    </row>
    <row r="4439" ht="22" customHeight="1" s="452">
      <c r="A4439" s="359" t="n"/>
      <c r="B4439" s="243" t="n"/>
      <c r="C4439" s="243" t="n"/>
      <c r="D4439" s="243" t="n"/>
      <c r="E4439" s="243" t="n"/>
      <c r="F4439" s="243" t="n"/>
      <c r="G4439" s="243" t="n"/>
      <c r="H4439" s="362" t="n"/>
      <c r="I4439" s="243" t="n"/>
      <c r="J4439" s="243" t="n"/>
      <c r="K4439" s="244" t="n"/>
      <c r="L4439" s="78" t="n"/>
    </row>
    <row r="4440" ht="22" customHeight="1" s="452">
      <c r="A4440" s="359" t="n"/>
      <c r="B4440" s="243" t="n"/>
      <c r="C4440" s="243" t="n"/>
      <c r="D4440" s="243" t="n"/>
      <c r="E4440" s="243" t="n"/>
      <c r="F4440" s="243" t="n"/>
      <c r="G4440" s="243" t="n"/>
      <c r="H4440" s="362" t="n"/>
      <c r="I4440" s="243" t="n"/>
      <c r="J4440" s="243" t="n"/>
      <c r="K4440" s="244" t="n"/>
      <c r="L4440" s="78" t="n"/>
    </row>
    <row r="4441" ht="22" customHeight="1" s="452">
      <c r="A4441" s="359" t="n"/>
      <c r="B4441" s="243" t="n"/>
      <c r="C4441" s="243" t="n"/>
      <c r="D4441" s="243" t="n"/>
      <c r="E4441" s="243" t="n"/>
      <c r="F4441" s="243" t="n"/>
      <c r="G4441" s="243" t="n"/>
      <c r="H4441" s="362" t="n"/>
      <c r="I4441" s="243" t="n"/>
      <c r="J4441" s="243" t="n"/>
      <c r="K4441" s="244" t="n"/>
      <c r="L4441" s="78" t="n"/>
    </row>
    <row r="4442" ht="22" customHeight="1" s="452">
      <c r="A4442" s="359" t="n"/>
      <c r="B4442" s="243" t="n"/>
      <c r="C4442" s="243" t="n"/>
      <c r="D4442" s="243" t="n"/>
      <c r="E4442" s="243" t="n"/>
      <c r="F4442" s="243" t="n"/>
      <c r="G4442" s="243" t="n"/>
      <c r="H4442" s="362" t="n"/>
      <c r="I4442" s="243" t="n"/>
      <c r="J4442" s="243" t="n"/>
      <c r="K4442" s="244" t="n"/>
      <c r="L4442" s="78" t="n"/>
    </row>
    <row r="4443" ht="22" customHeight="1" s="452">
      <c r="A4443" s="359" t="n"/>
      <c r="B4443" s="243" t="n"/>
      <c r="C4443" s="243" t="n"/>
      <c r="D4443" s="243" t="n"/>
      <c r="E4443" s="243" t="n"/>
      <c r="F4443" s="243" t="n"/>
      <c r="G4443" s="243" t="n"/>
      <c r="H4443" s="362" t="n"/>
      <c r="I4443" s="243" t="n"/>
      <c r="J4443" s="243" t="n"/>
      <c r="K4443" s="244" t="n"/>
      <c r="L4443" s="78" t="n"/>
    </row>
    <row r="4444" ht="22" customHeight="1" s="452">
      <c r="A4444" s="359" t="n"/>
      <c r="B4444" s="243" t="n"/>
      <c r="C4444" s="243" t="n"/>
      <c r="D4444" s="243" t="n"/>
      <c r="E4444" s="243" t="n"/>
      <c r="F4444" s="243" t="n"/>
      <c r="G4444" s="243" t="n"/>
      <c r="H4444" s="362" t="n"/>
      <c r="I4444" s="243" t="n"/>
      <c r="J4444" s="243" t="n"/>
      <c r="K4444" s="244" t="n"/>
      <c r="L4444" s="78" t="n"/>
    </row>
    <row r="4445" ht="22" customHeight="1" s="452">
      <c r="A4445" s="359" t="n"/>
      <c r="B4445" s="243" t="n"/>
      <c r="C4445" s="243" t="n"/>
      <c r="D4445" s="243" t="n"/>
      <c r="E4445" s="243" t="n"/>
      <c r="F4445" s="243" t="n"/>
      <c r="G4445" s="243" t="n"/>
      <c r="H4445" s="362" t="n"/>
      <c r="I4445" s="243" t="n"/>
      <c r="J4445" s="243" t="n"/>
      <c r="K4445" s="244" t="n"/>
      <c r="L4445" s="78" t="n"/>
    </row>
    <row r="4446" ht="22" customHeight="1" s="452">
      <c r="A4446" s="359" t="n"/>
      <c r="B4446" s="243" t="n"/>
      <c r="C4446" s="243" t="n"/>
      <c r="D4446" s="243" t="n"/>
      <c r="E4446" s="243" t="n"/>
      <c r="F4446" s="243" t="n"/>
      <c r="G4446" s="243" t="n"/>
      <c r="H4446" s="362" t="n"/>
      <c r="I4446" s="243" t="n"/>
      <c r="J4446" s="243" t="n"/>
      <c r="K4446" s="244" t="n"/>
      <c r="L4446" s="78" t="n"/>
    </row>
    <row r="4447" ht="22" customHeight="1" s="452">
      <c r="A4447" s="359" t="n"/>
      <c r="B4447" s="243" t="n"/>
      <c r="C4447" s="243" t="n"/>
      <c r="D4447" s="243" t="n"/>
      <c r="E4447" s="243" t="n"/>
      <c r="F4447" s="243" t="n"/>
      <c r="G4447" s="243" t="n"/>
      <c r="H4447" s="362" t="n"/>
      <c r="I4447" s="243" t="n"/>
      <c r="J4447" s="243" t="n"/>
      <c r="K4447" s="244" t="n"/>
      <c r="L4447" s="78" t="n"/>
    </row>
    <row r="4448" ht="22" customHeight="1" s="452">
      <c r="A4448" s="359" t="n"/>
      <c r="B4448" s="243" t="n"/>
      <c r="C4448" s="243" t="n"/>
      <c r="D4448" s="243" t="n"/>
      <c r="E4448" s="243" t="n"/>
      <c r="F4448" s="243" t="n"/>
      <c r="G4448" s="243" t="n"/>
      <c r="H4448" s="362" t="n"/>
      <c r="I4448" s="243" t="n"/>
      <c r="J4448" s="243" t="n"/>
      <c r="K4448" s="244" t="n"/>
      <c r="L4448" s="78" t="n"/>
    </row>
    <row r="4449" ht="22" customHeight="1" s="452">
      <c r="A4449" s="359" t="n"/>
      <c r="B4449" s="243" t="n"/>
      <c r="C4449" s="243" t="n"/>
      <c r="D4449" s="243" t="n"/>
      <c r="E4449" s="243" t="n"/>
      <c r="F4449" s="243" t="n"/>
      <c r="G4449" s="243" t="n"/>
      <c r="H4449" s="362" t="n"/>
      <c r="I4449" s="243" t="n"/>
      <c r="J4449" s="243" t="n"/>
      <c r="K4449" s="244" t="n"/>
      <c r="L4449" s="78" t="n"/>
    </row>
    <row r="4450" ht="22" customHeight="1" s="452">
      <c r="A4450" s="359" t="n"/>
      <c r="B4450" s="243" t="n"/>
      <c r="C4450" s="243" t="n"/>
      <c r="D4450" s="243" t="n"/>
      <c r="E4450" s="243" t="n"/>
      <c r="F4450" s="243" t="n"/>
      <c r="G4450" s="243" t="n"/>
      <c r="H4450" s="362" t="n"/>
      <c r="I4450" s="243" t="n"/>
      <c r="J4450" s="243" t="n"/>
      <c r="K4450" s="244" t="n"/>
      <c r="L4450" s="78" t="n"/>
    </row>
    <row r="4451" ht="22" customHeight="1" s="452">
      <c r="A4451" s="359" t="n"/>
      <c r="B4451" s="243" t="n"/>
      <c r="C4451" s="243" t="n"/>
      <c r="D4451" s="243" t="n"/>
      <c r="E4451" s="243" t="n"/>
      <c r="F4451" s="243" t="n"/>
      <c r="G4451" s="243" t="n"/>
      <c r="H4451" s="362" t="n"/>
      <c r="I4451" s="243" t="n"/>
      <c r="J4451" s="243" t="n"/>
      <c r="K4451" s="244" t="n"/>
      <c r="L4451" s="78" t="n"/>
    </row>
    <row r="4452" ht="22" customHeight="1" s="452">
      <c r="A4452" s="359" t="n"/>
      <c r="B4452" s="243" t="n"/>
      <c r="C4452" s="243" t="n"/>
      <c r="D4452" s="243" t="n"/>
      <c r="E4452" s="243" t="n"/>
      <c r="F4452" s="243" t="n"/>
      <c r="G4452" s="243" t="n"/>
      <c r="H4452" s="362" t="n"/>
      <c r="I4452" s="243" t="n"/>
      <c r="J4452" s="243" t="n"/>
      <c r="K4452" s="244" t="n"/>
      <c r="L4452" s="78" t="n"/>
    </row>
    <row r="4453" ht="22" customHeight="1" s="452">
      <c r="A4453" s="359" t="n"/>
      <c r="B4453" s="243" t="n"/>
      <c r="C4453" s="243" t="n"/>
      <c r="D4453" s="243" t="n"/>
      <c r="E4453" s="243" t="n"/>
      <c r="F4453" s="243" t="n"/>
      <c r="G4453" s="243" t="n"/>
      <c r="H4453" s="362" t="n"/>
      <c r="I4453" s="243" t="n"/>
      <c r="J4453" s="243" t="n"/>
      <c r="K4453" s="244" t="n"/>
      <c r="L4453" s="78" t="n"/>
    </row>
    <row r="4454" ht="22" customHeight="1" s="452">
      <c r="A4454" s="359" t="n"/>
      <c r="B4454" s="243" t="n"/>
      <c r="C4454" s="243" t="n"/>
      <c r="D4454" s="243" t="n"/>
      <c r="E4454" s="243" t="n"/>
      <c r="F4454" s="243" t="n"/>
      <c r="G4454" s="243" t="n"/>
      <c r="H4454" s="362" t="n"/>
      <c r="I4454" s="243" t="n"/>
      <c r="J4454" s="243" t="n"/>
      <c r="K4454" s="244" t="n"/>
      <c r="L4454" s="78" t="n"/>
    </row>
    <row r="4455" ht="22" customHeight="1" s="452">
      <c r="A4455" s="359" t="n"/>
      <c r="B4455" s="243" t="n"/>
      <c r="C4455" s="243" t="n"/>
      <c r="D4455" s="243" t="n"/>
      <c r="E4455" s="243" t="n"/>
      <c r="F4455" s="243" t="n"/>
      <c r="G4455" s="243" t="n"/>
      <c r="H4455" s="362" t="n"/>
      <c r="I4455" s="243" t="n"/>
      <c r="J4455" s="243" t="n"/>
      <c r="K4455" s="244" t="n"/>
      <c r="L4455" s="78" t="n"/>
    </row>
    <row r="4456" ht="22" customHeight="1" s="452">
      <c r="A4456" s="359" t="n"/>
      <c r="B4456" s="243" t="n"/>
      <c r="C4456" s="243" t="n"/>
      <c r="D4456" s="243" t="n"/>
      <c r="E4456" s="243" t="n"/>
      <c r="F4456" s="243" t="n"/>
      <c r="G4456" s="243" t="n"/>
      <c r="H4456" s="362" t="n"/>
      <c r="I4456" s="243" t="n"/>
      <c r="J4456" s="243" t="n"/>
      <c r="K4456" s="244" t="n"/>
      <c r="L4456" s="78" t="n"/>
    </row>
    <row r="4457" ht="22" customHeight="1" s="452">
      <c r="A4457" s="359" t="n"/>
      <c r="B4457" s="243" t="n"/>
      <c r="C4457" s="243" t="n"/>
      <c r="D4457" s="243" t="n"/>
      <c r="E4457" s="243" t="n"/>
      <c r="F4457" s="243" t="n"/>
      <c r="G4457" s="243" t="n"/>
      <c r="H4457" s="362" t="n"/>
      <c r="I4457" s="243" t="n"/>
      <c r="J4457" s="243" t="n"/>
      <c r="K4457" s="244" t="n"/>
      <c r="L4457" s="78" t="n"/>
    </row>
    <row r="4458" ht="22" customHeight="1" s="452">
      <c r="A4458" s="359" t="n"/>
      <c r="B4458" s="243" t="n"/>
      <c r="C4458" s="243" t="n"/>
      <c r="D4458" s="243" t="n"/>
      <c r="E4458" s="243" t="n"/>
      <c r="F4458" s="243" t="n"/>
      <c r="G4458" s="243" t="n"/>
      <c r="H4458" s="362" t="n"/>
      <c r="I4458" s="243" t="n"/>
      <c r="J4458" s="243" t="n"/>
      <c r="K4458" s="244" t="n"/>
      <c r="L4458" s="78" t="n"/>
    </row>
    <row r="4459" ht="22" customHeight="1" s="452">
      <c r="A4459" s="359" t="n"/>
      <c r="B4459" s="243" t="n"/>
      <c r="C4459" s="243" t="n"/>
      <c r="D4459" s="243" t="n"/>
      <c r="E4459" s="243" t="n"/>
      <c r="F4459" s="243" t="n"/>
      <c r="G4459" s="243" t="n"/>
      <c r="H4459" s="362" t="n"/>
      <c r="I4459" s="243" t="n"/>
      <c r="J4459" s="243" t="n"/>
      <c r="K4459" s="244" t="n"/>
      <c r="L4459" s="78" t="n"/>
    </row>
    <row r="4460" ht="22" customHeight="1" s="452">
      <c r="A4460" s="359" t="n"/>
      <c r="B4460" s="243" t="n"/>
      <c r="C4460" s="243" t="n"/>
      <c r="D4460" s="243" t="n"/>
      <c r="E4460" s="243" t="n"/>
      <c r="F4460" s="243" t="n"/>
      <c r="G4460" s="243" t="n"/>
      <c r="H4460" s="362" t="n"/>
      <c r="I4460" s="243" t="n"/>
      <c r="J4460" s="243" t="n"/>
      <c r="K4460" s="244" t="n"/>
      <c r="L4460" s="78" t="n"/>
    </row>
    <row r="4461" ht="22" customHeight="1" s="452">
      <c r="A4461" s="359" t="n"/>
      <c r="B4461" s="243" t="n"/>
      <c r="C4461" s="243" t="n"/>
      <c r="D4461" s="243" t="n"/>
      <c r="E4461" s="243" t="n"/>
      <c r="F4461" s="243" t="n"/>
      <c r="G4461" s="243" t="n"/>
      <c r="H4461" s="362" t="n"/>
      <c r="I4461" s="243" t="n"/>
      <c r="J4461" s="243" t="n"/>
      <c r="K4461" s="244" t="n"/>
      <c r="L4461" s="78" t="n"/>
    </row>
    <row r="4462" ht="22" customHeight="1" s="452">
      <c r="A4462" s="359" t="n"/>
      <c r="B4462" s="243" t="n"/>
      <c r="C4462" s="243" t="n"/>
      <c r="D4462" s="243" t="n"/>
      <c r="E4462" s="243" t="n"/>
      <c r="F4462" s="243" t="n"/>
      <c r="G4462" s="243" t="n"/>
      <c r="H4462" s="362" t="n"/>
      <c r="I4462" s="243" t="n"/>
      <c r="J4462" s="243" t="n"/>
      <c r="K4462" s="244" t="n"/>
      <c r="L4462" s="78" t="n"/>
    </row>
    <row r="4463" ht="22" customHeight="1" s="452">
      <c r="A4463" s="359" t="n"/>
      <c r="B4463" s="243" t="n"/>
      <c r="C4463" s="243" t="n"/>
      <c r="D4463" s="243" t="n"/>
      <c r="E4463" s="243" t="n"/>
      <c r="F4463" s="243" t="n"/>
      <c r="G4463" s="243" t="n"/>
      <c r="H4463" s="362" t="n"/>
      <c r="I4463" s="243" t="n"/>
      <c r="J4463" s="243" t="n"/>
      <c r="K4463" s="244" t="n"/>
      <c r="L4463" s="78" t="n"/>
    </row>
    <row r="4464" ht="22" customHeight="1" s="452">
      <c r="A4464" s="359" t="n"/>
      <c r="B4464" s="243" t="n"/>
      <c r="C4464" s="243" t="n"/>
      <c r="D4464" s="243" t="n"/>
      <c r="E4464" s="243" t="n"/>
      <c r="F4464" s="243" t="n"/>
      <c r="G4464" s="243" t="n"/>
      <c r="H4464" s="362" t="n"/>
      <c r="I4464" s="243" t="n"/>
      <c r="J4464" s="243" t="n"/>
      <c r="K4464" s="244" t="n"/>
      <c r="L4464" s="78" t="n"/>
    </row>
    <row r="4465" ht="22" customHeight="1" s="452">
      <c r="A4465" s="359" t="n"/>
      <c r="B4465" s="243" t="n"/>
      <c r="C4465" s="243" t="n"/>
      <c r="D4465" s="243" t="n"/>
      <c r="E4465" s="243" t="n"/>
      <c r="F4465" s="243" t="n"/>
      <c r="G4465" s="243" t="n"/>
      <c r="H4465" s="362" t="n"/>
      <c r="I4465" s="243" t="n"/>
      <c r="J4465" s="243" t="n"/>
      <c r="K4465" s="244" t="n"/>
      <c r="L4465" s="78" t="n"/>
    </row>
    <row r="4466" ht="22" customHeight="1" s="452">
      <c r="A4466" s="359" t="n"/>
      <c r="B4466" s="243" t="n"/>
      <c r="C4466" s="243" t="n"/>
      <c r="D4466" s="243" t="n"/>
      <c r="E4466" s="243" t="n"/>
      <c r="F4466" s="243" t="n"/>
      <c r="G4466" s="243" t="n"/>
      <c r="H4466" s="362" t="n"/>
      <c r="I4466" s="243" t="n"/>
      <c r="J4466" s="243" t="n"/>
      <c r="K4466" s="244" t="n"/>
      <c r="L4466" s="78" t="n"/>
    </row>
    <row r="4467" ht="22" customHeight="1" s="452">
      <c r="A4467" s="359" t="n"/>
      <c r="B4467" s="243" t="n"/>
      <c r="C4467" s="243" t="n"/>
      <c r="D4467" s="243" t="n"/>
      <c r="E4467" s="243" t="n"/>
      <c r="F4467" s="243" t="n"/>
      <c r="G4467" s="243" t="n"/>
      <c r="H4467" s="362" t="n"/>
      <c r="I4467" s="243" t="n"/>
      <c r="J4467" s="243" t="n"/>
      <c r="K4467" s="244" t="n"/>
      <c r="L4467" s="78" t="n"/>
    </row>
    <row r="4468" ht="22" customHeight="1" s="452">
      <c r="A4468" s="359" t="n"/>
      <c r="B4468" s="243" t="n"/>
      <c r="C4468" s="243" t="n"/>
      <c r="D4468" s="243" t="n"/>
      <c r="E4468" s="243" t="n"/>
      <c r="F4468" s="243" t="n"/>
      <c r="G4468" s="243" t="n"/>
      <c r="H4468" s="362" t="n"/>
      <c r="I4468" s="243" t="n"/>
      <c r="J4468" s="243" t="n"/>
      <c r="K4468" s="244" t="n"/>
      <c r="L4468" s="78" t="n"/>
    </row>
    <row r="4469" ht="22" customHeight="1" s="452">
      <c r="A4469" s="359" t="n"/>
      <c r="B4469" s="243" t="n"/>
      <c r="C4469" s="243" t="n"/>
      <c r="D4469" s="243" t="n"/>
      <c r="E4469" s="243" t="n"/>
      <c r="F4469" s="243" t="n"/>
      <c r="G4469" s="243" t="n"/>
      <c r="H4469" s="362" t="n"/>
      <c r="I4469" s="243" t="n"/>
      <c r="J4469" s="243" t="n"/>
      <c r="K4469" s="244" t="n"/>
      <c r="L4469" s="78" t="n"/>
    </row>
    <row r="4470" ht="22" customHeight="1" s="452">
      <c r="A4470" s="359" t="n"/>
      <c r="B4470" s="243" t="n"/>
      <c r="C4470" s="243" t="n"/>
      <c r="D4470" s="243" t="n"/>
      <c r="E4470" s="243" t="n"/>
      <c r="F4470" s="243" t="n"/>
      <c r="G4470" s="243" t="n"/>
      <c r="H4470" s="362" t="n"/>
      <c r="I4470" s="243" t="n"/>
      <c r="J4470" s="243" t="n"/>
      <c r="K4470" s="244" t="n"/>
      <c r="L4470" s="78" t="n"/>
    </row>
    <row r="4471" ht="22" customHeight="1" s="452">
      <c r="A4471" s="359" t="n"/>
      <c r="B4471" s="243" t="n"/>
      <c r="C4471" s="243" t="n"/>
      <c r="D4471" s="243" t="n"/>
      <c r="E4471" s="243" t="n"/>
      <c r="F4471" s="243" t="n"/>
      <c r="G4471" s="243" t="n"/>
      <c r="H4471" s="362" t="n"/>
      <c r="I4471" s="243" t="n"/>
      <c r="J4471" s="243" t="n"/>
      <c r="K4471" s="244" t="n"/>
      <c r="L4471" s="78" t="n"/>
    </row>
    <row r="4472" ht="22" customHeight="1" s="452">
      <c r="A4472" s="359" t="n"/>
      <c r="B4472" s="243" t="n"/>
      <c r="C4472" s="243" t="n"/>
      <c r="D4472" s="243" t="n"/>
      <c r="E4472" s="243" t="n"/>
      <c r="F4472" s="243" t="n"/>
      <c r="G4472" s="243" t="n"/>
      <c r="H4472" s="362" t="n"/>
      <c r="I4472" s="243" t="n"/>
      <c r="J4472" s="243" t="n"/>
      <c r="K4472" s="244" t="n"/>
      <c r="L4472" s="78" t="n"/>
    </row>
    <row r="4473" ht="22" customHeight="1" s="452">
      <c r="A4473" s="359" t="n"/>
      <c r="B4473" s="243" t="n"/>
      <c r="C4473" s="243" t="n"/>
      <c r="D4473" s="243" t="n"/>
      <c r="E4473" s="243" t="n"/>
      <c r="F4473" s="243" t="n"/>
      <c r="G4473" s="243" t="n"/>
      <c r="H4473" s="362" t="n"/>
      <c r="I4473" s="243" t="n"/>
      <c r="J4473" s="243" t="n"/>
      <c r="K4473" s="244" t="n"/>
      <c r="L4473" s="78" t="n"/>
    </row>
    <row r="4474" ht="22" customHeight="1" s="452">
      <c r="A4474" s="359" t="n"/>
      <c r="B4474" s="243" t="n"/>
      <c r="C4474" s="243" t="n"/>
      <c r="D4474" s="243" t="n"/>
      <c r="E4474" s="243" t="n"/>
      <c r="F4474" s="243" t="n"/>
      <c r="G4474" s="243" t="n"/>
      <c r="H4474" s="362" t="n"/>
      <c r="I4474" s="243" t="n"/>
      <c r="J4474" s="243" t="n"/>
      <c r="K4474" s="244" t="n"/>
      <c r="L4474" s="78" t="n"/>
    </row>
    <row r="4475" ht="22" customHeight="1" s="452">
      <c r="A4475" s="359" t="n"/>
      <c r="B4475" s="243" t="n"/>
      <c r="C4475" s="243" t="n"/>
      <c r="D4475" s="243" t="n"/>
      <c r="E4475" s="243" t="n"/>
      <c r="F4475" s="243" t="n"/>
      <c r="G4475" s="243" t="n"/>
      <c r="H4475" s="362" t="n"/>
      <c r="I4475" s="243" t="n"/>
      <c r="J4475" s="243" t="n"/>
      <c r="K4475" s="244" t="n"/>
      <c r="L4475" s="78" t="n"/>
    </row>
    <row r="4476" ht="22" customHeight="1" s="452">
      <c r="A4476" s="359" t="n"/>
      <c r="B4476" s="243" t="n"/>
      <c r="C4476" s="243" t="n"/>
      <c r="D4476" s="243" t="n"/>
      <c r="E4476" s="243" t="n"/>
      <c r="F4476" s="243" t="n"/>
      <c r="G4476" s="243" t="n"/>
      <c r="H4476" s="362" t="n"/>
      <c r="I4476" s="243" t="n"/>
      <c r="J4476" s="243" t="n"/>
      <c r="K4476" s="244" t="n"/>
      <c r="L4476" s="78" t="n"/>
    </row>
    <row r="4477" ht="22" customHeight="1" s="452">
      <c r="A4477" s="359" t="n"/>
      <c r="B4477" s="243" t="n"/>
      <c r="C4477" s="243" t="n"/>
      <c r="D4477" s="243" t="n"/>
      <c r="E4477" s="243" t="n"/>
      <c r="F4477" s="243" t="n"/>
      <c r="G4477" s="243" t="n"/>
      <c r="H4477" s="362" t="n"/>
      <c r="I4477" s="243" t="n"/>
      <c r="J4477" s="243" t="n"/>
      <c r="K4477" s="244" t="n"/>
      <c r="L4477" s="78" t="n"/>
    </row>
    <row r="4478" ht="22" customHeight="1" s="452">
      <c r="A4478" s="359" t="n"/>
      <c r="B4478" s="243" t="n"/>
      <c r="C4478" s="243" t="n"/>
      <c r="D4478" s="243" t="n"/>
      <c r="E4478" s="243" t="n"/>
      <c r="F4478" s="243" t="n"/>
      <c r="G4478" s="243" t="n"/>
      <c r="H4478" s="362" t="n"/>
      <c r="I4478" s="243" t="n"/>
      <c r="J4478" s="243" t="n"/>
      <c r="K4478" s="244" t="n"/>
      <c r="L4478" s="78" t="n"/>
    </row>
    <row r="4479" ht="22" customHeight="1" s="452">
      <c r="A4479" s="359" t="n"/>
      <c r="B4479" s="243" t="n"/>
      <c r="C4479" s="243" t="n"/>
      <c r="D4479" s="243" t="n"/>
      <c r="E4479" s="243" t="n"/>
      <c r="F4479" s="243" t="n"/>
      <c r="G4479" s="243" t="n"/>
      <c r="H4479" s="362" t="n"/>
      <c r="I4479" s="243" t="n"/>
      <c r="J4479" s="243" t="n"/>
      <c r="K4479" s="244" t="n"/>
      <c r="L4479" s="78" t="n"/>
    </row>
    <row r="4480" ht="22" customHeight="1" s="452">
      <c r="A4480" s="359" t="n"/>
      <c r="B4480" s="243" t="n"/>
      <c r="C4480" s="243" t="n"/>
      <c r="D4480" s="243" t="n"/>
      <c r="E4480" s="243" t="n"/>
      <c r="F4480" s="243" t="n"/>
      <c r="G4480" s="243" t="n"/>
      <c r="H4480" s="362" t="n"/>
      <c r="I4480" s="243" t="n"/>
      <c r="J4480" s="243" t="n"/>
      <c r="K4480" s="244" t="n"/>
      <c r="L4480" s="78" t="n"/>
    </row>
    <row r="4481" ht="22" customHeight="1" s="452">
      <c r="A4481" s="359" t="n"/>
      <c r="B4481" s="243" t="n"/>
      <c r="C4481" s="243" t="n"/>
      <c r="D4481" s="243" t="n"/>
      <c r="E4481" s="243" t="n"/>
      <c r="F4481" s="243" t="n"/>
      <c r="G4481" s="243" t="n"/>
      <c r="H4481" s="362" t="n"/>
      <c r="I4481" s="243" t="n"/>
      <c r="J4481" s="243" t="n"/>
      <c r="K4481" s="244" t="n"/>
      <c r="L4481" s="78" t="n"/>
    </row>
    <row r="4482" ht="22" customHeight="1" s="452">
      <c r="A4482" s="359" t="n"/>
      <c r="B4482" s="243" t="n"/>
      <c r="C4482" s="243" t="n"/>
      <c r="D4482" s="243" t="n"/>
      <c r="E4482" s="243" t="n"/>
      <c r="F4482" s="243" t="n"/>
      <c r="G4482" s="243" t="n"/>
      <c r="H4482" s="362" t="n"/>
      <c r="I4482" s="243" t="n"/>
      <c r="J4482" s="243" t="n"/>
      <c r="K4482" s="244" t="n"/>
      <c r="L4482" s="78" t="n"/>
    </row>
    <row r="4483" ht="22" customHeight="1" s="452">
      <c r="A4483" s="359" t="n"/>
      <c r="B4483" s="243" t="n"/>
      <c r="C4483" s="243" t="n"/>
      <c r="D4483" s="243" t="n"/>
      <c r="E4483" s="243" t="n"/>
      <c r="F4483" s="243" t="n"/>
      <c r="G4483" s="243" t="n"/>
      <c r="H4483" s="362" t="n"/>
      <c r="I4483" s="243" t="n"/>
      <c r="J4483" s="243" t="n"/>
      <c r="K4483" s="244" t="n"/>
      <c r="L4483" s="78" t="n"/>
    </row>
    <row r="4484" ht="22" customHeight="1" s="452">
      <c r="A4484" s="359" t="n"/>
      <c r="B4484" s="243" t="n"/>
      <c r="C4484" s="243" t="n"/>
      <c r="D4484" s="243" t="n"/>
      <c r="E4484" s="243" t="n"/>
      <c r="F4484" s="243" t="n"/>
      <c r="G4484" s="243" t="n"/>
      <c r="H4484" s="362" t="n"/>
      <c r="I4484" s="243" t="n"/>
      <c r="J4484" s="243" t="n"/>
      <c r="K4484" s="244" t="n"/>
      <c r="L4484" s="78" t="n"/>
    </row>
    <row r="4485" ht="22" customHeight="1" s="452">
      <c r="A4485" s="359" t="n"/>
      <c r="B4485" s="243" t="n"/>
      <c r="C4485" s="243" t="n"/>
      <c r="D4485" s="243" t="n"/>
      <c r="E4485" s="243" t="n"/>
      <c r="F4485" s="243" t="n"/>
      <c r="G4485" s="243" t="n"/>
      <c r="H4485" s="362" t="n"/>
      <c r="I4485" s="243" t="n"/>
      <c r="J4485" s="243" t="n"/>
      <c r="K4485" s="244" t="n"/>
      <c r="L4485" s="78" t="n"/>
    </row>
    <row r="4486" ht="22" customHeight="1" s="452">
      <c r="A4486" s="359" t="n"/>
      <c r="B4486" s="243" t="n"/>
      <c r="C4486" s="243" t="n"/>
      <c r="D4486" s="243" t="n"/>
      <c r="E4486" s="243" t="n"/>
      <c r="F4486" s="243" t="n"/>
      <c r="G4486" s="243" t="n"/>
      <c r="H4486" s="362" t="n"/>
      <c r="I4486" s="243" t="n"/>
      <c r="J4486" s="243" t="n"/>
      <c r="K4486" s="244" t="n"/>
      <c r="L4486" s="78" t="n"/>
    </row>
    <row r="4487" ht="22" customHeight="1" s="452">
      <c r="A4487" s="359" t="n"/>
      <c r="B4487" s="243" t="n"/>
      <c r="C4487" s="243" t="n"/>
      <c r="D4487" s="243" t="n"/>
      <c r="E4487" s="243" t="n"/>
      <c r="F4487" s="243" t="n"/>
      <c r="G4487" s="243" t="n"/>
      <c r="H4487" s="362" t="n"/>
      <c r="I4487" s="243" t="n"/>
      <c r="J4487" s="243" t="n"/>
      <c r="K4487" s="244" t="n"/>
      <c r="L4487" s="78" t="n"/>
    </row>
    <row r="4488" ht="22" customHeight="1" s="452">
      <c r="A4488" s="359" t="n"/>
      <c r="B4488" s="243" t="n"/>
      <c r="C4488" s="243" t="n"/>
      <c r="D4488" s="243" t="n"/>
      <c r="E4488" s="243" t="n"/>
      <c r="F4488" s="243" t="n"/>
      <c r="G4488" s="243" t="n"/>
      <c r="H4488" s="362" t="n"/>
      <c r="I4488" s="243" t="n"/>
      <c r="J4488" s="243" t="n"/>
      <c r="K4488" s="244" t="n"/>
      <c r="L4488" s="78" t="n"/>
    </row>
    <row r="4489" ht="22" customHeight="1" s="452">
      <c r="A4489" s="359" t="n"/>
      <c r="B4489" s="243" t="n"/>
      <c r="C4489" s="243" t="n"/>
      <c r="D4489" s="243" t="n"/>
      <c r="E4489" s="243" t="n"/>
      <c r="F4489" s="243" t="n"/>
      <c r="G4489" s="243" t="n"/>
      <c r="H4489" s="362" t="n"/>
      <c r="I4489" s="243" t="n"/>
      <c r="J4489" s="243" t="n"/>
      <c r="K4489" s="244" t="n"/>
      <c r="L4489" s="78" t="n"/>
    </row>
    <row r="4490" ht="22" customHeight="1" s="452">
      <c r="A4490" s="359" t="n"/>
      <c r="B4490" s="243" t="n"/>
      <c r="C4490" s="243" t="n"/>
      <c r="D4490" s="243" t="n"/>
      <c r="E4490" s="243" t="n"/>
      <c r="F4490" s="243" t="n"/>
      <c r="G4490" s="243" t="n"/>
      <c r="H4490" s="362" t="n"/>
      <c r="I4490" s="243" t="n"/>
      <c r="J4490" s="243" t="n"/>
      <c r="K4490" s="244" t="n"/>
      <c r="L4490" s="78" t="n"/>
    </row>
    <row r="4491" ht="22" customHeight="1" s="452">
      <c r="A4491" s="359" t="n"/>
      <c r="B4491" s="243" t="n"/>
      <c r="C4491" s="243" t="n"/>
      <c r="D4491" s="243" t="n"/>
      <c r="E4491" s="243" t="n"/>
      <c r="F4491" s="243" t="n"/>
      <c r="G4491" s="243" t="n"/>
      <c r="H4491" s="362" t="n"/>
      <c r="I4491" s="243" t="n"/>
      <c r="J4491" s="243" t="n"/>
      <c r="K4491" s="244" t="n"/>
      <c r="L4491" s="78" t="n"/>
    </row>
    <row r="4492" ht="22" customHeight="1" s="452">
      <c r="A4492" s="359" t="n"/>
      <c r="B4492" s="243" t="n"/>
      <c r="C4492" s="243" t="n"/>
      <c r="D4492" s="243" t="n"/>
      <c r="E4492" s="243" t="n"/>
      <c r="F4492" s="243" t="n"/>
      <c r="G4492" s="243" t="n"/>
      <c r="H4492" s="362" t="n"/>
      <c r="I4492" s="243" t="n"/>
      <c r="J4492" s="243" t="n"/>
      <c r="K4492" s="244" t="n"/>
      <c r="L4492" s="78" t="n"/>
    </row>
    <row r="4493" ht="22" customHeight="1" s="452">
      <c r="A4493" s="359" t="n"/>
      <c r="B4493" s="243" t="n"/>
      <c r="C4493" s="243" t="n"/>
      <c r="D4493" s="243" t="n"/>
      <c r="E4493" s="243" t="n"/>
      <c r="F4493" s="243" t="n"/>
      <c r="G4493" s="243" t="n"/>
      <c r="H4493" s="362" t="n"/>
      <c r="I4493" s="243" t="n"/>
      <c r="J4493" s="243" t="n"/>
      <c r="K4493" s="244" t="n"/>
      <c r="L4493" s="78" t="n"/>
    </row>
    <row r="4494" ht="22" customHeight="1" s="452">
      <c r="A4494" s="359" t="n"/>
      <c r="B4494" s="243" t="n"/>
      <c r="C4494" s="243" t="n"/>
      <c r="D4494" s="243" t="n"/>
      <c r="E4494" s="243" t="n"/>
      <c r="F4494" s="243" t="n"/>
      <c r="G4494" s="243" t="n"/>
      <c r="H4494" s="362" t="n"/>
      <c r="I4494" s="243" t="n"/>
      <c r="J4494" s="243" t="n"/>
      <c r="K4494" s="244" t="n"/>
      <c r="L4494" s="78" t="n"/>
    </row>
    <row r="4495" ht="22" customHeight="1" s="452">
      <c r="A4495" s="359" t="n"/>
      <c r="B4495" s="243" t="n"/>
      <c r="C4495" s="243" t="n"/>
      <c r="D4495" s="243" t="n"/>
      <c r="E4495" s="243" t="n"/>
      <c r="F4495" s="243" t="n"/>
      <c r="G4495" s="243" t="n"/>
      <c r="H4495" s="362" t="n"/>
      <c r="I4495" s="243" t="n"/>
      <c r="J4495" s="243" t="n"/>
      <c r="K4495" s="244" t="n"/>
      <c r="L4495" s="78" t="n"/>
    </row>
    <row r="4496" ht="22" customHeight="1" s="452">
      <c r="A4496" s="359" t="n"/>
      <c r="B4496" s="243" t="n"/>
      <c r="C4496" s="243" t="n"/>
      <c r="D4496" s="243" t="n"/>
      <c r="E4496" s="243" t="n"/>
      <c r="F4496" s="243" t="n"/>
      <c r="G4496" s="243" t="n"/>
      <c r="H4496" s="362" t="n"/>
      <c r="I4496" s="243" t="n"/>
      <c r="J4496" s="243" t="n"/>
      <c r="K4496" s="244" t="n"/>
      <c r="L4496" s="78" t="n"/>
    </row>
    <row r="4497" ht="22" customHeight="1" s="452">
      <c r="A4497" s="359" t="n"/>
      <c r="B4497" s="243" t="n"/>
      <c r="C4497" s="243" t="n"/>
      <c r="D4497" s="243" t="n"/>
      <c r="E4497" s="243" t="n"/>
      <c r="F4497" s="243" t="n"/>
      <c r="G4497" s="243" t="n"/>
      <c r="H4497" s="362" t="n"/>
      <c r="I4497" s="243" t="n"/>
      <c r="J4497" s="243" t="n"/>
      <c r="K4497" s="244" t="n"/>
      <c r="L4497" s="78" t="n"/>
    </row>
    <row r="4498" ht="22" customHeight="1" s="452">
      <c r="A4498" s="359" t="n"/>
      <c r="B4498" s="243" t="n"/>
      <c r="C4498" s="243" t="n"/>
      <c r="D4498" s="243" t="n"/>
      <c r="E4498" s="243" t="n"/>
      <c r="F4498" s="243" t="n"/>
      <c r="G4498" s="243" t="n"/>
      <c r="H4498" s="362" t="n"/>
      <c r="I4498" s="243" t="n"/>
      <c r="J4498" s="243" t="n"/>
      <c r="K4498" s="244" t="n"/>
      <c r="L4498" s="78" t="n"/>
    </row>
    <row r="4499" ht="22" customHeight="1" s="452">
      <c r="A4499" s="359" t="n"/>
      <c r="B4499" s="243" t="n"/>
      <c r="C4499" s="243" t="n"/>
      <c r="D4499" s="243" t="n"/>
      <c r="E4499" s="243" t="n"/>
      <c r="F4499" s="243" t="n"/>
      <c r="G4499" s="243" t="n"/>
      <c r="H4499" s="362" t="n"/>
      <c r="I4499" s="243" t="n"/>
      <c r="J4499" s="243" t="n"/>
      <c r="K4499" s="244" t="n"/>
      <c r="L4499" s="78" t="n"/>
    </row>
    <row r="4500" ht="22" customHeight="1" s="452">
      <c r="A4500" s="359" t="n"/>
      <c r="B4500" s="243" t="n"/>
      <c r="C4500" s="243" t="n"/>
      <c r="D4500" s="243" t="n"/>
      <c r="E4500" s="243" t="n"/>
      <c r="F4500" s="243" t="n"/>
      <c r="G4500" s="243" t="n"/>
      <c r="H4500" s="362" t="n"/>
      <c r="I4500" s="243" t="n"/>
      <c r="J4500" s="243" t="n"/>
      <c r="K4500" s="244" t="n"/>
      <c r="L4500" s="78" t="n"/>
    </row>
    <row r="4501" ht="22" customHeight="1" s="452">
      <c r="A4501" s="359" t="n"/>
      <c r="B4501" s="243" t="n"/>
      <c r="C4501" s="243" t="n"/>
      <c r="D4501" s="243" t="n"/>
      <c r="E4501" s="243" t="n"/>
      <c r="F4501" s="243" t="n"/>
      <c r="G4501" s="243" t="n"/>
      <c r="H4501" s="362" t="n"/>
      <c r="I4501" s="243" t="n"/>
      <c r="J4501" s="243" t="n"/>
      <c r="K4501" s="244" t="n"/>
      <c r="L4501" s="78" t="n"/>
    </row>
    <row r="4502" ht="22" customHeight="1" s="452">
      <c r="A4502" s="359" t="n"/>
      <c r="B4502" s="243" t="n"/>
      <c r="C4502" s="243" t="n"/>
      <c r="D4502" s="243" t="n"/>
      <c r="E4502" s="243" t="n"/>
      <c r="F4502" s="243" t="n"/>
      <c r="G4502" s="243" t="n"/>
      <c r="H4502" s="362" t="n"/>
      <c r="I4502" s="243" t="n"/>
      <c r="J4502" s="243" t="n"/>
      <c r="K4502" s="244" t="n"/>
      <c r="L4502" s="78" t="n"/>
    </row>
    <row r="4503" ht="22" customHeight="1" s="452">
      <c r="A4503" s="359" t="n"/>
      <c r="B4503" s="243" t="n"/>
      <c r="C4503" s="243" t="n"/>
      <c r="D4503" s="243" t="n"/>
      <c r="E4503" s="243" t="n"/>
      <c r="F4503" s="243" t="n"/>
      <c r="G4503" s="243" t="n"/>
      <c r="H4503" s="362" t="n"/>
      <c r="I4503" s="243" t="n"/>
      <c r="J4503" s="243" t="n"/>
      <c r="K4503" s="244" t="n"/>
      <c r="L4503" s="78" t="n"/>
    </row>
    <row r="4504" ht="22" customHeight="1" s="452">
      <c r="A4504" s="359" t="n"/>
      <c r="B4504" s="243" t="n"/>
      <c r="C4504" s="243" t="n"/>
      <c r="D4504" s="243" t="n"/>
      <c r="E4504" s="243" t="n"/>
      <c r="F4504" s="243" t="n"/>
      <c r="G4504" s="243" t="n"/>
      <c r="H4504" s="362" t="n"/>
      <c r="I4504" s="243" t="n"/>
      <c r="J4504" s="243" t="n"/>
      <c r="K4504" s="244" t="n"/>
      <c r="L4504" s="78" t="n"/>
    </row>
    <row r="4505" ht="22" customHeight="1" s="452">
      <c r="A4505" s="359" t="n"/>
      <c r="B4505" s="243" t="n"/>
      <c r="C4505" s="243" t="n"/>
      <c r="D4505" s="243" t="n"/>
      <c r="E4505" s="243" t="n"/>
      <c r="F4505" s="243" t="n"/>
      <c r="G4505" s="243" t="n"/>
      <c r="H4505" s="362" t="n"/>
      <c r="I4505" s="243" t="n"/>
      <c r="J4505" s="243" t="n"/>
      <c r="K4505" s="244" t="n"/>
      <c r="L4505" s="78" t="n"/>
    </row>
    <row r="4506" ht="22" customHeight="1" s="452">
      <c r="A4506" s="359" t="n"/>
      <c r="B4506" s="243" t="n"/>
      <c r="C4506" s="243" t="n"/>
      <c r="D4506" s="243" t="n"/>
      <c r="E4506" s="243" t="n"/>
      <c r="F4506" s="243" t="n"/>
      <c r="G4506" s="243" t="n"/>
      <c r="H4506" s="362" t="n"/>
      <c r="I4506" s="243" t="n"/>
      <c r="J4506" s="243" t="n"/>
      <c r="K4506" s="244" t="n"/>
      <c r="L4506" s="78" t="n"/>
    </row>
    <row r="4507" ht="22" customHeight="1" s="452">
      <c r="A4507" s="359" t="n"/>
      <c r="B4507" s="243" t="n"/>
      <c r="C4507" s="243" t="n"/>
      <c r="D4507" s="243" t="n"/>
      <c r="E4507" s="243" t="n"/>
      <c r="F4507" s="243" t="n"/>
      <c r="G4507" s="243" t="n"/>
      <c r="H4507" s="362" t="n"/>
      <c r="I4507" s="243" t="n"/>
      <c r="J4507" s="243" t="n"/>
      <c r="K4507" s="244" t="n"/>
      <c r="L4507" s="78" t="n"/>
    </row>
    <row r="4508" ht="22" customHeight="1" s="452">
      <c r="A4508" s="359" t="n"/>
      <c r="B4508" s="243" t="n"/>
      <c r="C4508" s="243" t="n"/>
      <c r="D4508" s="243" t="n"/>
      <c r="E4508" s="243" t="n"/>
      <c r="F4508" s="243" t="n"/>
      <c r="G4508" s="243" t="n"/>
      <c r="H4508" s="362" t="n"/>
      <c r="I4508" s="243" t="n"/>
      <c r="J4508" s="243" t="n"/>
      <c r="K4508" s="244" t="n"/>
      <c r="L4508" s="78" t="n"/>
    </row>
    <row r="4509" ht="22" customHeight="1" s="452">
      <c r="A4509" s="359" t="n"/>
      <c r="B4509" s="243" t="n"/>
      <c r="C4509" s="243" t="n"/>
      <c r="D4509" s="243" t="n"/>
      <c r="E4509" s="243" t="n"/>
      <c r="F4509" s="243" t="n"/>
      <c r="G4509" s="243" t="n"/>
      <c r="H4509" s="362" t="n"/>
      <c r="I4509" s="243" t="n"/>
      <c r="J4509" s="243" t="n"/>
      <c r="K4509" s="244" t="n"/>
      <c r="L4509" s="78" t="n"/>
    </row>
    <row r="4510" ht="22" customHeight="1" s="452">
      <c r="A4510" s="359" t="n"/>
      <c r="B4510" s="243" t="n"/>
      <c r="C4510" s="243" t="n"/>
      <c r="D4510" s="243" t="n"/>
      <c r="E4510" s="243" t="n"/>
      <c r="F4510" s="243" t="n"/>
      <c r="G4510" s="243" t="n"/>
      <c r="H4510" s="362" t="n"/>
      <c r="I4510" s="243" t="n"/>
      <c r="J4510" s="243" t="n"/>
      <c r="K4510" s="244" t="n"/>
      <c r="L4510" s="78" t="n"/>
    </row>
    <row r="4511" ht="22" customHeight="1" s="452">
      <c r="A4511" s="359" t="n"/>
      <c r="B4511" s="243" t="n"/>
      <c r="C4511" s="243" t="n"/>
      <c r="D4511" s="243" t="n"/>
      <c r="E4511" s="243" t="n"/>
      <c r="F4511" s="243" t="n"/>
      <c r="G4511" s="243" t="n"/>
      <c r="H4511" s="362" t="n"/>
      <c r="I4511" s="243" t="n"/>
      <c r="J4511" s="243" t="n"/>
      <c r="K4511" s="244" t="n"/>
      <c r="L4511" s="78" t="n"/>
    </row>
    <row r="4512" ht="22" customHeight="1" s="452">
      <c r="A4512" s="359" t="n"/>
      <c r="B4512" s="243" t="n"/>
      <c r="C4512" s="243" t="n"/>
      <c r="D4512" s="243" t="n"/>
      <c r="E4512" s="243" t="n"/>
      <c r="F4512" s="243" t="n"/>
      <c r="G4512" s="243" t="n"/>
      <c r="H4512" s="362" t="n"/>
      <c r="I4512" s="243" t="n"/>
      <c r="J4512" s="243" t="n"/>
      <c r="K4512" s="244" t="n"/>
      <c r="L4512" s="78" t="n"/>
    </row>
    <row r="4513" ht="22" customHeight="1" s="452">
      <c r="A4513" s="359" t="n"/>
      <c r="B4513" s="243" t="n"/>
      <c r="C4513" s="243" t="n"/>
      <c r="D4513" s="243" t="n"/>
      <c r="E4513" s="243" t="n"/>
      <c r="F4513" s="243" t="n"/>
      <c r="G4513" s="243" t="n"/>
      <c r="H4513" s="362" t="n"/>
      <c r="I4513" s="243" t="n"/>
      <c r="J4513" s="243" t="n"/>
      <c r="K4513" s="244" t="n"/>
      <c r="L4513" s="78" t="n"/>
    </row>
    <row r="4514" ht="22" customHeight="1" s="452">
      <c r="A4514" s="359" t="n"/>
      <c r="B4514" s="243" t="n"/>
      <c r="C4514" s="243" t="n"/>
      <c r="D4514" s="243" t="n"/>
      <c r="E4514" s="243" t="n"/>
      <c r="F4514" s="243" t="n"/>
      <c r="G4514" s="243" t="n"/>
      <c r="H4514" s="362" t="n"/>
      <c r="I4514" s="243" t="n"/>
      <c r="J4514" s="243" t="n"/>
      <c r="K4514" s="244" t="n"/>
      <c r="L4514" s="78" t="n"/>
    </row>
    <row r="4515" ht="22" customHeight="1" s="452">
      <c r="A4515" s="359" t="n"/>
      <c r="B4515" s="243" t="n"/>
      <c r="C4515" s="243" t="n"/>
      <c r="D4515" s="243" t="n"/>
      <c r="E4515" s="243" t="n"/>
      <c r="F4515" s="243" t="n"/>
      <c r="G4515" s="243" t="n"/>
      <c r="H4515" s="362" t="n"/>
      <c r="I4515" s="243" t="n"/>
      <c r="J4515" s="243" t="n"/>
      <c r="K4515" s="244" t="n"/>
      <c r="L4515" s="78" t="n"/>
    </row>
    <row r="4516" ht="22" customHeight="1" s="452">
      <c r="A4516" s="359" t="n"/>
      <c r="B4516" s="243" t="n"/>
      <c r="C4516" s="243" t="n"/>
      <c r="D4516" s="243" t="n"/>
      <c r="E4516" s="243" t="n"/>
      <c r="F4516" s="243" t="n"/>
      <c r="G4516" s="243" t="n"/>
      <c r="H4516" s="362" t="n"/>
      <c r="I4516" s="243" t="n"/>
      <c r="J4516" s="243" t="n"/>
      <c r="K4516" s="244" t="n"/>
      <c r="L4516" s="78" t="n"/>
    </row>
    <row r="4517" ht="22" customHeight="1" s="452">
      <c r="A4517" s="359" t="n"/>
      <c r="B4517" s="243" t="n"/>
      <c r="C4517" s="243" t="n"/>
      <c r="D4517" s="243" t="n"/>
      <c r="E4517" s="243" t="n"/>
      <c r="F4517" s="243" t="n"/>
      <c r="G4517" s="243" t="n"/>
      <c r="H4517" s="362" t="n"/>
      <c r="I4517" s="243" t="n"/>
      <c r="J4517" s="243" t="n"/>
      <c r="K4517" s="244" t="n"/>
      <c r="L4517" s="78" t="n"/>
    </row>
    <row r="4518" ht="22" customHeight="1" s="452">
      <c r="A4518" s="359" t="n"/>
      <c r="B4518" s="243" t="n"/>
      <c r="C4518" s="243" t="n"/>
      <c r="D4518" s="243" t="n"/>
      <c r="E4518" s="243" t="n"/>
      <c r="F4518" s="243" t="n"/>
      <c r="G4518" s="243" t="n"/>
      <c r="H4518" s="362" t="n"/>
      <c r="I4518" s="243" t="n"/>
      <c r="J4518" s="243" t="n"/>
      <c r="K4518" s="244" t="n"/>
      <c r="L4518" s="78" t="n"/>
    </row>
    <row r="4519" ht="22" customHeight="1" s="452">
      <c r="A4519" s="359" t="n"/>
      <c r="B4519" s="243" t="n"/>
      <c r="C4519" s="243" t="n"/>
      <c r="D4519" s="243" t="n"/>
      <c r="E4519" s="243" t="n"/>
      <c r="F4519" s="243" t="n"/>
      <c r="G4519" s="243" t="n"/>
      <c r="H4519" s="362" t="n"/>
      <c r="I4519" s="243" t="n"/>
      <c r="J4519" s="243" t="n"/>
      <c r="K4519" s="244" t="n"/>
      <c r="L4519" s="78" t="n"/>
    </row>
    <row r="4520" ht="22" customHeight="1" s="452">
      <c r="A4520" s="359" t="n"/>
      <c r="B4520" s="243" t="n"/>
      <c r="C4520" s="243" t="n"/>
      <c r="D4520" s="243" t="n"/>
      <c r="E4520" s="243" t="n"/>
      <c r="F4520" s="243" t="n"/>
      <c r="G4520" s="243" t="n"/>
      <c r="H4520" s="362" t="n"/>
      <c r="I4520" s="243" t="n"/>
      <c r="J4520" s="243" t="n"/>
      <c r="K4520" s="244" t="n"/>
      <c r="L4520" s="78" t="n"/>
    </row>
    <row r="4521" ht="22" customHeight="1" s="452">
      <c r="A4521" s="359" t="n"/>
      <c r="B4521" s="243" t="n"/>
      <c r="C4521" s="243" t="n"/>
      <c r="D4521" s="243" t="n"/>
      <c r="E4521" s="243" t="n"/>
      <c r="F4521" s="243" t="n"/>
      <c r="G4521" s="243" t="n"/>
      <c r="H4521" s="362" t="n"/>
      <c r="I4521" s="243" t="n"/>
      <c r="J4521" s="243" t="n"/>
      <c r="K4521" s="244" t="n"/>
      <c r="L4521" s="78" t="n"/>
    </row>
    <row r="4522" ht="22" customHeight="1" s="452">
      <c r="A4522" s="359" t="n"/>
      <c r="B4522" s="243" t="n"/>
      <c r="C4522" s="243" t="n"/>
      <c r="D4522" s="243" t="n"/>
      <c r="E4522" s="243" t="n"/>
      <c r="F4522" s="243" t="n"/>
      <c r="G4522" s="243" t="n"/>
      <c r="H4522" s="362" t="n"/>
      <c r="I4522" s="243" t="n"/>
      <c r="J4522" s="243" t="n"/>
      <c r="K4522" s="244" t="n"/>
      <c r="L4522" s="78" t="n"/>
    </row>
    <row r="4523" ht="22" customHeight="1" s="452">
      <c r="A4523" s="359" t="n"/>
      <c r="B4523" s="243" t="n"/>
      <c r="C4523" s="243" t="n"/>
      <c r="D4523" s="243" t="n"/>
      <c r="E4523" s="243" t="n"/>
      <c r="F4523" s="243" t="n"/>
      <c r="G4523" s="243" t="n"/>
      <c r="H4523" s="362" t="n"/>
      <c r="I4523" s="243" t="n"/>
      <c r="J4523" s="243" t="n"/>
      <c r="K4523" s="244" t="n"/>
      <c r="L4523" s="78" t="n"/>
    </row>
    <row r="4524" ht="22" customHeight="1" s="452">
      <c r="A4524" s="359" t="n"/>
      <c r="B4524" s="243" t="n"/>
      <c r="C4524" s="243" t="n"/>
      <c r="D4524" s="243" t="n"/>
      <c r="E4524" s="243" t="n"/>
      <c r="F4524" s="243" t="n"/>
      <c r="G4524" s="243" t="n"/>
      <c r="H4524" s="362" t="n"/>
      <c r="I4524" s="243" t="n"/>
      <c r="J4524" s="243" t="n"/>
      <c r="K4524" s="244" t="n"/>
      <c r="L4524" s="78" t="n"/>
    </row>
    <row r="4525" ht="22" customHeight="1" s="452">
      <c r="A4525" s="359" t="n"/>
      <c r="B4525" s="243" t="n"/>
      <c r="C4525" s="243" t="n"/>
      <c r="D4525" s="243" t="n"/>
      <c r="E4525" s="243" t="n"/>
      <c r="F4525" s="243" t="n"/>
      <c r="G4525" s="243" t="n"/>
      <c r="H4525" s="362" t="n"/>
      <c r="I4525" s="243" t="n"/>
      <c r="J4525" s="243" t="n"/>
      <c r="K4525" s="244" t="n"/>
      <c r="L4525" s="78" t="n"/>
    </row>
    <row r="4526" ht="22" customHeight="1" s="452">
      <c r="A4526" s="359" t="n"/>
      <c r="B4526" s="243" t="n"/>
      <c r="C4526" s="243" t="n"/>
      <c r="D4526" s="243" t="n"/>
      <c r="E4526" s="243" t="n"/>
      <c r="F4526" s="243" t="n"/>
      <c r="G4526" s="243" t="n"/>
      <c r="H4526" s="362" t="n"/>
      <c r="I4526" s="243" t="n"/>
      <c r="J4526" s="243" t="n"/>
      <c r="K4526" s="244" t="n"/>
      <c r="L4526" s="78" t="n"/>
    </row>
    <row r="4527" ht="22" customHeight="1" s="452">
      <c r="A4527" s="359" t="n"/>
      <c r="B4527" s="243" t="n"/>
      <c r="C4527" s="243" t="n"/>
      <c r="D4527" s="243" t="n"/>
      <c r="E4527" s="243" t="n"/>
      <c r="F4527" s="243" t="n"/>
      <c r="G4527" s="243" t="n"/>
      <c r="H4527" s="362" t="n"/>
      <c r="I4527" s="243" t="n"/>
      <c r="J4527" s="243" t="n"/>
      <c r="K4527" s="244" t="n"/>
      <c r="L4527" s="78" t="n"/>
    </row>
    <row r="4528" ht="22" customHeight="1" s="452">
      <c r="A4528" s="359" t="n"/>
      <c r="B4528" s="243" t="n"/>
      <c r="C4528" s="243" t="n"/>
      <c r="D4528" s="243" t="n"/>
      <c r="E4528" s="243" t="n"/>
      <c r="F4528" s="243" t="n"/>
      <c r="G4528" s="243" t="n"/>
      <c r="H4528" s="362" t="n"/>
      <c r="I4528" s="243" t="n"/>
      <c r="J4528" s="243" t="n"/>
      <c r="K4528" s="244" t="n"/>
      <c r="L4528" s="78" t="n"/>
    </row>
    <row r="4529" ht="22" customHeight="1" s="452">
      <c r="A4529" s="359" t="n"/>
      <c r="B4529" s="243" t="n"/>
      <c r="C4529" s="243" t="n"/>
      <c r="D4529" s="243" t="n"/>
      <c r="E4529" s="243" t="n"/>
      <c r="F4529" s="243" t="n"/>
      <c r="G4529" s="243" t="n"/>
      <c r="H4529" s="362" t="n"/>
      <c r="I4529" s="243" t="n"/>
      <c r="J4529" s="243" t="n"/>
      <c r="K4529" s="244" t="n"/>
      <c r="L4529" s="78" t="n"/>
    </row>
    <row r="4530" ht="22" customHeight="1" s="452">
      <c r="A4530" s="359" t="n"/>
      <c r="B4530" s="243" t="n"/>
      <c r="C4530" s="243" t="n"/>
      <c r="D4530" s="243" t="n"/>
      <c r="E4530" s="243" t="n"/>
      <c r="F4530" s="243" t="n"/>
      <c r="G4530" s="243" t="n"/>
      <c r="H4530" s="362" t="n"/>
      <c r="I4530" s="243" t="n"/>
      <c r="J4530" s="243" t="n"/>
      <c r="K4530" s="244" t="n"/>
      <c r="L4530" s="78" t="n"/>
    </row>
    <row r="4531" ht="22" customHeight="1" s="452">
      <c r="A4531" s="359" t="n"/>
      <c r="B4531" s="243" t="n"/>
      <c r="C4531" s="243" t="n"/>
      <c r="D4531" s="243" t="n"/>
      <c r="E4531" s="243" t="n"/>
      <c r="F4531" s="243" t="n"/>
      <c r="G4531" s="243" t="n"/>
      <c r="H4531" s="362" t="n"/>
      <c r="I4531" s="243" t="n"/>
      <c r="J4531" s="243" t="n"/>
      <c r="K4531" s="244" t="n"/>
      <c r="L4531" s="78" t="n"/>
    </row>
    <row r="4532" ht="22" customHeight="1" s="452">
      <c r="A4532" s="359" t="n"/>
      <c r="B4532" s="243" t="n"/>
      <c r="C4532" s="243" t="n"/>
      <c r="D4532" s="243" t="n"/>
      <c r="E4532" s="243" t="n"/>
      <c r="F4532" s="243" t="n"/>
      <c r="G4532" s="243" t="n"/>
      <c r="H4532" s="362" t="n"/>
      <c r="I4532" s="243" t="n"/>
      <c r="J4532" s="243" t="n"/>
      <c r="K4532" s="244" t="n"/>
      <c r="L4532" s="78" t="n"/>
    </row>
    <row r="4533" ht="22" customHeight="1" s="452">
      <c r="A4533" s="359" t="n"/>
      <c r="B4533" s="243" t="n"/>
      <c r="C4533" s="243" t="n"/>
      <c r="D4533" s="243" t="n"/>
      <c r="E4533" s="243" t="n"/>
      <c r="F4533" s="243" t="n"/>
      <c r="G4533" s="243" t="n"/>
      <c r="H4533" s="362" t="n"/>
      <c r="I4533" s="243" t="n"/>
      <c r="J4533" s="243" t="n"/>
      <c r="K4533" s="244" t="n"/>
      <c r="L4533" s="78" t="n"/>
    </row>
    <row r="4534" ht="22" customHeight="1" s="452">
      <c r="A4534" s="359" t="n"/>
      <c r="B4534" s="243" t="n"/>
      <c r="C4534" s="243" t="n"/>
      <c r="D4534" s="243" t="n"/>
      <c r="E4534" s="243" t="n"/>
      <c r="F4534" s="243" t="n"/>
      <c r="G4534" s="243" t="n"/>
      <c r="H4534" s="362" t="n"/>
      <c r="I4534" s="243" t="n"/>
      <c r="J4534" s="243" t="n"/>
      <c r="K4534" s="244" t="n"/>
      <c r="L4534" s="78" t="n"/>
    </row>
    <row r="4535" ht="22" customHeight="1" s="452">
      <c r="A4535" s="359" t="n"/>
      <c r="B4535" s="243" t="n"/>
      <c r="C4535" s="243" t="n"/>
      <c r="D4535" s="243" t="n"/>
      <c r="E4535" s="243" t="n"/>
      <c r="F4535" s="243" t="n"/>
      <c r="G4535" s="243" t="n"/>
      <c r="H4535" s="362" t="n"/>
      <c r="I4535" s="243" t="n"/>
      <c r="J4535" s="243" t="n"/>
      <c r="K4535" s="244" t="n"/>
      <c r="L4535" s="78" t="n"/>
    </row>
    <row r="4536" ht="22" customHeight="1" s="452">
      <c r="A4536" s="359" t="n"/>
      <c r="B4536" s="243" t="n"/>
      <c r="C4536" s="243" t="n"/>
      <c r="D4536" s="243" t="n"/>
      <c r="E4536" s="243" t="n"/>
      <c r="F4536" s="243" t="n"/>
      <c r="G4536" s="243" t="n"/>
      <c r="H4536" s="362" t="n"/>
      <c r="I4536" s="243" t="n"/>
      <c r="J4536" s="243" t="n"/>
      <c r="K4536" s="244" t="n"/>
      <c r="L4536" s="78" t="n"/>
    </row>
    <row r="4537" ht="22" customHeight="1" s="452">
      <c r="A4537" s="359" t="n"/>
      <c r="B4537" s="243" t="n"/>
      <c r="C4537" s="243" t="n"/>
      <c r="D4537" s="243" t="n"/>
      <c r="E4537" s="243" t="n"/>
      <c r="F4537" s="243" t="n"/>
      <c r="G4537" s="243" t="n"/>
      <c r="H4537" s="362" t="n"/>
      <c r="I4537" s="243" t="n"/>
      <c r="J4537" s="243" t="n"/>
      <c r="K4537" s="244" t="n"/>
      <c r="L4537" s="78" t="n"/>
    </row>
    <row r="4538" ht="22" customHeight="1" s="452">
      <c r="A4538" s="359" t="n"/>
      <c r="B4538" s="243" t="n"/>
      <c r="C4538" s="243" t="n"/>
      <c r="D4538" s="243" t="n"/>
      <c r="E4538" s="243" t="n"/>
      <c r="F4538" s="243" t="n"/>
      <c r="G4538" s="243" t="n"/>
      <c r="H4538" s="362" t="n"/>
      <c r="I4538" s="243" t="n"/>
      <c r="J4538" s="243" t="n"/>
      <c r="K4538" s="244" t="n"/>
      <c r="L4538" s="78" t="n"/>
    </row>
    <row r="4539" ht="22" customHeight="1" s="452">
      <c r="A4539" s="359" t="n"/>
      <c r="B4539" s="243" t="n"/>
      <c r="C4539" s="243" t="n"/>
      <c r="D4539" s="243" t="n"/>
      <c r="E4539" s="243" t="n"/>
      <c r="F4539" s="243" t="n"/>
      <c r="G4539" s="243" t="n"/>
      <c r="H4539" s="362" t="n"/>
      <c r="I4539" s="243" t="n"/>
      <c r="J4539" s="243" t="n"/>
      <c r="K4539" s="244" t="n"/>
      <c r="L4539" s="78" t="n"/>
    </row>
    <row r="4540" ht="22" customHeight="1" s="452">
      <c r="A4540" s="359" t="n"/>
      <c r="B4540" s="243" t="n"/>
      <c r="C4540" s="243" t="n"/>
      <c r="D4540" s="243" t="n"/>
      <c r="E4540" s="243" t="n"/>
      <c r="F4540" s="243" t="n"/>
      <c r="G4540" s="243" t="n"/>
      <c r="H4540" s="362" t="n"/>
      <c r="I4540" s="243" t="n"/>
      <c r="J4540" s="243" t="n"/>
      <c r="K4540" s="244" t="n"/>
      <c r="L4540" s="78" t="n"/>
    </row>
    <row r="4541" ht="22" customHeight="1" s="452">
      <c r="A4541" s="359" t="n"/>
      <c r="B4541" s="243" t="n"/>
      <c r="C4541" s="243" t="n"/>
      <c r="D4541" s="243" t="n"/>
      <c r="E4541" s="243" t="n"/>
      <c r="F4541" s="243" t="n"/>
      <c r="G4541" s="243" t="n"/>
      <c r="H4541" s="362" t="n"/>
      <c r="I4541" s="243" t="n"/>
      <c r="J4541" s="243" t="n"/>
      <c r="K4541" s="244" t="n"/>
      <c r="L4541" s="78" t="n"/>
    </row>
    <row r="4542" ht="22" customHeight="1" s="452">
      <c r="A4542" s="359" t="n"/>
      <c r="B4542" s="243" t="n"/>
      <c r="C4542" s="243" t="n"/>
      <c r="D4542" s="243" t="n"/>
      <c r="E4542" s="243" t="n"/>
      <c r="F4542" s="243" t="n"/>
      <c r="G4542" s="243" t="n"/>
      <c r="H4542" s="362" t="n"/>
      <c r="I4542" s="243" t="n"/>
      <c r="J4542" s="243" t="n"/>
      <c r="K4542" s="244" t="n"/>
      <c r="L4542" s="78" t="n"/>
    </row>
    <row r="4543" ht="22" customHeight="1" s="452">
      <c r="A4543" s="359" t="n"/>
      <c r="B4543" s="243" t="n"/>
      <c r="C4543" s="243" t="n"/>
      <c r="D4543" s="243" t="n"/>
      <c r="E4543" s="243" t="n"/>
      <c r="F4543" s="243" t="n"/>
      <c r="G4543" s="243" t="n"/>
      <c r="H4543" s="362" t="n"/>
      <c r="I4543" s="243" t="n"/>
      <c r="J4543" s="243" t="n"/>
      <c r="K4543" s="244" t="n"/>
      <c r="L4543" s="78" t="n"/>
    </row>
    <row r="4544" ht="22" customHeight="1" s="452">
      <c r="A4544" s="359" t="n"/>
      <c r="B4544" s="243" t="n"/>
      <c r="C4544" s="243" t="n"/>
      <c r="D4544" s="243" t="n"/>
      <c r="E4544" s="243" t="n"/>
      <c r="F4544" s="243" t="n"/>
      <c r="G4544" s="243" t="n"/>
      <c r="H4544" s="362" t="n"/>
      <c r="I4544" s="243" t="n"/>
      <c r="J4544" s="243" t="n"/>
      <c r="K4544" s="244" t="n"/>
      <c r="L4544" s="78" t="n"/>
    </row>
    <row r="4545" ht="22" customHeight="1" s="452">
      <c r="A4545" s="359" t="n"/>
      <c r="B4545" s="243" t="n"/>
      <c r="C4545" s="243" t="n"/>
      <c r="D4545" s="243" t="n"/>
      <c r="E4545" s="243" t="n"/>
      <c r="F4545" s="243" t="n"/>
      <c r="G4545" s="243" t="n"/>
      <c r="H4545" s="362" t="n"/>
      <c r="I4545" s="243" t="n"/>
      <c r="J4545" s="243" t="n"/>
      <c r="K4545" s="244" t="n"/>
      <c r="L4545" s="78" t="n"/>
    </row>
    <row r="4546" ht="22" customHeight="1" s="452">
      <c r="A4546" s="359" t="n"/>
      <c r="B4546" s="243" t="n"/>
      <c r="C4546" s="243" t="n"/>
      <c r="D4546" s="243" t="n"/>
      <c r="E4546" s="243" t="n"/>
      <c r="F4546" s="243" t="n"/>
      <c r="G4546" s="243" t="n"/>
      <c r="H4546" s="362" t="n"/>
      <c r="I4546" s="243" t="n"/>
      <c r="J4546" s="243" t="n"/>
      <c r="K4546" s="244" t="n"/>
      <c r="L4546" s="78" t="n"/>
    </row>
    <row r="4547" ht="22" customHeight="1" s="452">
      <c r="A4547" s="359" t="n"/>
      <c r="B4547" s="243" t="n"/>
      <c r="C4547" s="243" t="n"/>
      <c r="D4547" s="243" t="n"/>
      <c r="E4547" s="243" t="n"/>
      <c r="F4547" s="243" t="n"/>
      <c r="G4547" s="243" t="n"/>
      <c r="H4547" s="362" t="n"/>
      <c r="I4547" s="243" t="n"/>
      <c r="J4547" s="243" t="n"/>
      <c r="K4547" s="244" t="n"/>
      <c r="L4547" s="78" t="n"/>
    </row>
    <row r="4548" ht="22" customHeight="1" s="452">
      <c r="A4548" s="359" t="n"/>
      <c r="B4548" s="243" t="n"/>
      <c r="C4548" s="243" t="n"/>
      <c r="D4548" s="243" t="n"/>
      <c r="E4548" s="243" t="n"/>
      <c r="F4548" s="243" t="n"/>
      <c r="G4548" s="243" t="n"/>
      <c r="H4548" s="362" t="n"/>
      <c r="I4548" s="243" t="n"/>
      <c r="J4548" s="243" t="n"/>
      <c r="K4548" s="244" t="n"/>
      <c r="L4548" s="78" t="n"/>
    </row>
    <row r="4549" ht="22" customHeight="1" s="452">
      <c r="A4549" s="359" t="n"/>
      <c r="B4549" s="243" t="n"/>
      <c r="C4549" s="243" t="n"/>
      <c r="D4549" s="243" t="n"/>
      <c r="E4549" s="243" t="n"/>
      <c r="F4549" s="243" t="n"/>
      <c r="G4549" s="243" t="n"/>
      <c r="H4549" s="362" t="n"/>
      <c r="I4549" s="243" t="n"/>
      <c r="J4549" s="243" t="n"/>
      <c r="K4549" s="244" t="n"/>
      <c r="L4549" s="78" t="n"/>
    </row>
    <row r="4550" ht="22" customHeight="1" s="452">
      <c r="A4550" s="359" t="n"/>
      <c r="B4550" s="243" t="n"/>
      <c r="C4550" s="243" t="n"/>
      <c r="D4550" s="243" t="n"/>
      <c r="E4550" s="243" t="n"/>
      <c r="F4550" s="243" t="n"/>
      <c r="G4550" s="243" t="n"/>
      <c r="H4550" s="362" t="n"/>
      <c r="I4550" s="243" t="n"/>
      <c r="J4550" s="243" t="n"/>
      <c r="K4550" s="244" t="n"/>
      <c r="L4550" s="78" t="n"/>
    </row>
    <row r="4551" ht="22" customHeight="1" s="452">
      <c r="A4551" s="359" t="n"/>
      <c r="B4551" s="243" t="n"/>
      <c r="C4551" s="243" t="n"/>
      <c r="D4551" s="243" t="n"/>
      <c r="E4551" s="243" t="n"/>
      <c r="F4551" s="243" t="n"/>
      <c r="G4551" s="243" t="n"/>
      <c r="H4551" s="362" t="n"/>
      <c r="I4551" s="243" t="n"/>
      <c r="J4551" s="243" t="n"/>
      <c r="K4551" s="244" t="n"/>
      <c r="L4551" s="78" t="n"/>
    </row>
    <row r="4552" ht="22" customHeight="1" s="452">
      <c r="A4552" s="359" t="n"/>
      <c r="B4552" s="243" t="n"/>
      <c r="C4552" s="243" t="n"/>
      <c r="D4552" s="243" t="n"/>
      <c r="E4552" s="243" t="n"/>
      <c r="F4552" s="243" t="n"/>
      <c r="G4552" s="243" t="n"/>
      <c r="H4552" s="362" t="n"/>
      <c r="I4552" s="243" t="n"/>
      <c r="J4552" s="243" t="n"/>
      <c r="K4552" s="244" t="n"/>
      <c r="L4552" s="78" t="n"/>
    </row>
    <row r="4553" ht="22" customHeight="1" s="452">
      <c r="A4553" s="359" t="n"/>
      <c r="B4553" s="243" t="n"/>
      <c r="C4553" s="243" t="n"/>
      <c r="D4553" s="243" t="n"/>
      <c r="E4553" s="243" t="n"/>
      <c r="F4553" s="243" t="n"/>
      <c r="G4553" s="243" t="n"/>
      <c r="H4553" s="362" t="n"/>
      <c r="I4553" s="243" t="n"/>
      <c r="J4553" s="243" t="n"/>
      <c r="K4553" s="244" t="n"/>
      <c r="L4553" s="78" t="n"/>
    </row>
    <row r="4554" ht="22" customHeight="1" s="452">
      <c r="A4554" s="359" t="n"/>
      <c r="B4554" s="243" t="n"/>
      <c r="C4554" s="243" t="n"/>
      <c r="D4554" s="243" t="n"/>
      <c r="E4554" s="243" t="n"/>
      <c r="F4554" s="243" t="n"/>
      <c r="G4554" s="243" t="n"/>
      <c r="H4554" s="362" t="n"/>
      <c r="I4554" s="243" t="n"/>
      <c r="J4554" s="243" t="n"/>
      <c r="K4554" s="244" t="n"/>
      <c r="L4554" s="78" t="n"/>
    </row>
    <row r="4555" ht="22" customHeight="1" s="452">
      <c r="A4555" s="359" t="n"/>
      <c r="B4555" s="243" t="n"/>
      <c r="C4555" s="243" t="n"/>
      <c r="D4555" s="243" t="n"/>
      <c r="E4555" s="243" t="n"/>
      <c r="F4555" s="243" t="n"/>
      <c r="G4555" s="243" t="n"/>
      <c r="H4555" s="362" t="n"/>
      <c r="I4555" s="243" t="n"/>
      <c r="J4555" s="243" t="n"/>
      <c r="K4555" s="244" t="n"/>
      <c r="L4555" s="78" t="n"/>
    </row>
    <row r="4556" ht="22" customHeight="1" s="452">
      <c r="A4556" s="359" t="n"/>
      <c r="B4556" s="243" t="n"/>
      <c r="C4556" s="243" t="n"/>
      <c r="D4556" s="243" t="n"/>
      <c r="E4556" s="243" t="n"/>
      <c r="F4556" s="243" t="n"/>
      <c r="G4556" s="243" t="n"/>
      <c r="H4556" s="362" t="n"/>
      <c r="I4556" s="243" t="n"/>
      <c r="J4556" s="243" t="n"/>
      <c r="K4556" s="244" t="n"/>
      <c r="L4556" s="78" t="n"/>
    </row>
    <row r="4557" ht="22" customHeight="1" s="452">
      <c r="A4557" s="359" t="n"/>
      <c r="B4557" s="243" t="n"/>
      <c r="C4557" s="243" t="n"/>
      <c r="D4557" s="243" t="n"/>
      <c r="E4557" s="243" t="n"/>
      <c r="F4557" s="243" t="n"/>
      <c r="G4557" s="243" t="n"/>
      <c r="H4557" s="362" t="n"/>
      <c r="I4557" s="243" t="n"/>
      <c r="J4557" s="243" t="n"/>
      <c r="K4557" s="244" t="n"/>
      <c r="L4557" s="78" t="n"/>
    </row>
    <row r="4558" ht="22" customHeight="1" s="452">
      <c r="A4558" s="359" t="n"/>
      <c r="B4558" s="243" t="n"/>
      <c r="C4558" s="243" t="n"/>
      <c r="D4558" s="243" t="n"/>
      <c r="E4558" s="243" t="n"/>
      <c r="F4558" s="243" t="n"/>
      <c r="G4558" s="243" t="n"/>
      <c r="H4558" s="362" t="n"/>
      <c r="I4558" s="243" t="n"/>
      <c r="J4558" s="243" t="n"/>
      <c r="K4558" s="244" t="n"/>
      <c r="L4558" s="78" t="n"/>
    </row>
    <row r="4559" ht="22" customHeight="1" s="452">
      <c r="A4559" s="359" t="n"/>
      <c r="B4559" s="243" t="n"/>
      <c r="C4559" s="243" t="n"/>
      <c r="D4559" s="243" t="n"/>
      <c r="E4559" s="243" t="n"/>
      <c r="F4559" s="243" t="n"/>
      <c r="G4559" s="243" t="n"/>
      <c r="H4559" s="362" t="n"/>
      <c r="I4559" s="243" t="n"/>
      <c r="J4559" s="243" t="n"/>
      <c r="K4559" s="244" t="n"/>
      <c r="L4559" s="78" t="n"/>
    </row>
    <row r="4560" ht="22" customHeight="1" s="452">
      <c r="A4560" s="359" t="n"/>
      <c r="B4560" s="243" t="n"/>
      <c r="C4560" s="243" t="n"/>
      <c r="D4560" s="243" t="n"/>
      <c r="E4560" s="243" t="n"/>
      <c r="F4560" s="243" t="n"/>
      <c r="G4560" s="243" t="n"/>
      <c r="H4560" s="362" t="n"/>
      <c r="I4560" s="243" t="n"/>
      <c r="J4560" s="243" t="n"/>
      <c r="K4560" s="244" t="n"/>
      <c r="L4560" s="78" t="n"/>
    </row>
    <row r="4561" ht="22" customHeight="1" s="452">
      <c r="A4561" s="359" t="n"/>
      <c r="B4561" s="243" t="n"/>
      <c r="C4561" s="243" t="n"/>
      <c r="D4561" s="243" t="n"/>
      <c r="E4561" s="243" t="n"/>
      <c r="F4561" s="243" t="n"/>
      <c r="G4561" s="243" t="n"/>
      <c r="H4561" s="362" t="n"/>
      <c r="I4561" s="243" t="n"/>
      <c r="J4561" s="243" t="n"/>
      <c r="K4561" s="244" t="n"/>
      <c r="L4561" s="78" t="n"/>
    </row>
    <row r="4562" ht="22" customHeight="1" s="452">
      <c r="A4562" s="359" t="n"/>
      <c r="B4562" s="243" t="n"/>
      <c r="C4562" s="243" t="n"/>
      <c r="D4562" s="243" t="n"/>
      <c r="E4562" s="243" t="n"/>
      <c r="F4562" s="243" t="n"/>
      <c r="G4562" s="243" t="n"/>
      <c r="H4562" s="362" t="n"/>
      <c r="I4562" s="243" t="n"/>
      <c r="J4562" s="243" t="n"/>
      <c r="K4562" s="244" t="n"/>
      <c r="L4562" s="78" t="n"/>
    </row>
    <row r="4563" ht="22" customHeight="1" s="452">
      <c r="A4563" s="359" t="n"/>
      <c r="B4563" s="243" t="n"/>
      <c r="C4563" s="243" t="n"/>
      <c r="D4563" s="243" t="n"/>
      <c r="E4563" s="243" t="n"/>
      <c r="F4563" s="243" t="n"/>
      <c r="G4563" s="243" t="n"/>
      <c r="H4563" s="362" t="n"/>
      <c r="I4563" s="243" t="n"/>
      <c r="J4563" s="243" t="n"/>
      <c r="K4563" s="244" t="n"/>
      <c r="L4563" s="78" t="n"/>
    </row>
    <row r="4564" ht="22" customHeight="1" s="452">
      <c r="A4564" s="359" t="n"/>
      <c r="B4564" s="243" t="n"/>
      <c r="C4564" s="243" t="n"/>
      <c r="D4564" s="243" t="n"/>
      <c r="E4564" s="243" t="n"/>
      <c r="F4564" s="243" t="n"/>
      <c r="G4564" s="243" t="n"/>
      <c r="H4564" s="362" t="n"/>
      <c r="I4564" s="243" t="n"/>
      <c r="J4564" s="243" t="n"/>
      <c r="K4564" s="244" t="n"/>
      <c r="L4564" s="78" t="n"/>
    </row>
    <row r="4565" ht="22" customHeight="1" s="452">
      <c r="A4565" s="359" t="n"/>
      <c r="B4565" s="243" t="n"/>
      <c r="C4565" s="243" t="n"/>
      <c r="D4565" s="243" t="n"/>
      <c r="E4565" s="243" t="n"/>
      <c r="F4565" s="243" t="n"/>
      <c r="G4565" s="243" t="n"/>
      <c r="H4565" s="362" t="n"/>
      <c r="I4565" s="243" t="n"/>
      <c r="J4565" s="243" t="n"/>
      <c r="K4565" s="244" t="n"/>
      <c r="L4565" s="78" t="n"/>
    </row>
    <row r="4566" ht="22" customHeight="1" s="452">
      <c r="A4566" s="359" t="n"/>
      <c r="B4566" s="243" t="n"/>
      <c r="C4566" s="243" t="n"/>
      <c r="D4566" s="243" t="n"/>
      <c r="E4566" s="243" t="n"/>
      <c r="F4566" s="243" t="n"/>
      <c r="G4566" s="243" t="n"/>
      <c r="H4566" s="362" t="n"/>
      <c r="I4566" s="243" t="n"/>
      <c r="J4566" s="243" t="n"/>
      <c r="K4566" s="244" t="n"/>
      <c r="L4566" s="78" t="n"/>
    </row>
    <row r="4567" ht="22" customHeight="1" s="452">
      <c r="A4567" s="359" t="n"/>
      <c r="B4567" s="243" t="n"/>
      <c r="C4567" s="243" t="n"/>
      <c r="D4567" s="243" t="n"/>
      <c r="E4567" s="243" t="n"/>
      <c r="F4567" s="243" t="n"/>
      <c r="G4567" s="243" t="n"/>
      <c r="H4567" s="362" t="n"/>
      <c r="I4567" s="243" t="n"/>
      <c r="J4567" s="243" t="n"/>
      <c r="K4567" s="244" t="n"/>
      <c r="L4567" s="78" t="n"/>
    </row>
    <row r="4568" ht="22" customHeight="1" s="452">
      <c r="A4568" s="359" t="n"/>
      <c r="B4568" s="243" t="n"/>
      <c r="C4568" s="243" t="n"/>
      <c r="D4568" s="243" t="n"/>
      <c r="E4568" s="243" t="n"/>
      <c r="F4568" s="243" t="n"/>
      <c r="G4568" s="243" t="n"/>
      <c r="H4568" s="362" t="n"/>
      <c r="I4568" s="243" t="n"/>
      <c r="J4568" s="243" t="n"/>
      <c r="K4568" s="244" t="n"/>
      <c r="L4568" s="78" t="n"/>
    </row>
    <row r="4569" ht="22" customHeight="1" s="452">
      <c r="A4569" s="359" t="n"/>
      <c r="B4569" s="243" t="n"/>
      <c r="C4569" s="243" t="n"/>
      <c r="D4569" s="243" t="n"/>
      <c r="E4569" s="243" t="n"/>
      <c r="F4569" s="243" t="n"/>
      <c r="G4569" s="243" t="n"/>
      <c r="H4569" s="362" t="n"/>
      <c r="I4569" s="243" t="n"/>
      <c r="J4569" s="243" t="n"/>
      <c r="K4569" s="244" t="n"/>
      <c r="L4569" s="78" t="n"/>
    </row>
    <row r="4570" ht="22" customHeight="1" s="452">
      <c r="A4570" s="359" t="n"/>
      <c r="B4570" s="243" t="n"/>
      <c r="C4570" s="243" t="n"/>
      <c r="D4570" s="243" t="n"/>
      <c r="E4570" s="243" t="n"/>
      <c r="F4570" s="243" t="n"/>
      <c r="G4570" s="243" t="n"/>
      <c r="H4570" s="362" t="n"/>
      <c r="I4570" s="243" t="n"/>
      <c r="J4570" s="243" t="n"/>
      <c r="K4570" s="244" t="n"/>
      <c r="L4570" s="78" t="n"/>
    </row>
    <row r="4571" ht="22" customHeight="1" s="452">
      <c r="A4571" s="359" t="n"/>
      <c r="B4571" s="243" t="n"/>
      <c r="C4571" s="243" t="n"/>
      <c r="D4571" s="243" t="n"/>
      <c r="E4571" s="243" t="n"/>
      <c r="F4571" s="243" t="n"/>
      <c r="G4571" s="243" t="n"/>
      <c r="H4571" s="362" t="n"/>
      <c r="I4571" s="243" t="n"/>
      <c r="J4571" s="243" t="n"/>
      <c r="K4571" s="244" t="n"/>
      <c r="L4571" s="78" t="n"/>
    </row>
    <row r="4572" ht="22" customHeight="1" s="452">
      <c r="A4572" s="359" t="n"/>
      <c r="B4572" s="243" t="n"/>
      <c r="C4572" s="243" t="n"/>
      <c r="D4572" s="243" t="n"/>
      <c r="E4572" s="243" t="n"/>
      <c r="F4572" s="243" t="n"/>
      <c r="G4572" s="243" t="n"/>
      <c r="H4572" s="362" t="n"/>
      <c r="I4572" s="243" t="n"/>
      <c r="J4572" s="243" t="n"/>
      <c r="K4572" s="244" t="n"/>
      <c r="L4572" s="78" t="n"/>
    </row>
    <row r="4573" ht="22" customHeight="1" s="452">
      <c r="A4573" s="359" t="n"/>
      <c r="B4573" s="243" t="n"/>
      <c r="C4573" s="243" t="n"/>
      <c r="D4573" s="243" t="n"/>
      <c r="E4573" s="243" t="n"/>
      <c r="F4573" s="243" t="n"/>
      <c r="G4573" s="243" t="n"/>
      <c r="H4573" s="362" t="n"/>
      <c r="I4573" s="243" t="n"/>
      <c r="J4573" s="243" t="n"/>
      <c r="K4573" s="244" t="n"/>
      <c r="L4573" s="78" t="n"/>
    </row>
    <row r="4574" ht="22" customHeight="1" s="452">
      <c r="A4574" s="359" t="n"/>
      <c r="B4574" s="243" t="n"/>
      <c r="C4574" s="243" t="n"/>
      <c r="D4574" s="243" t="n"/>
      <c r="E4574" s="243" t="n"/>
      <c r="F4574" s="243" t="n"/>
      <c r="G4574" s="243" t="n"/>
      <c r="H4574" s="362" t="n"/>
      <c r="I4574" s="243" t="n"/>
      <c r="J4574" s="243" t="n"/>
      <c r="K4574" s="244" t="n"/>
      <c r="L4574" s="78" t="n"/>
    </row>
    <row r="4575" ht="22" customHeight="1" s="452">
      <c r="A4575" s="359" t="n"/>
      <c r="B4575" s="243" t="n"/>
      <c r="C4575" s="243" t="n"/>
      <c r="D4575" s="243" t="n"/>
      <c r="E4575" s="243" t="n"/>
      <c r="F4575" s="243" t="n"/>
      <c r="G4575" s="243" t="n"/>
      <c r="H4575" s="362" t="n"/>
      <c r="I4575" s="243" t="n"/>
      <c r="J4575" s="243" t="n"/>
      <c r="K4575" s="244" t="n"/>
      <c r="L4575" s="78" t="n"/>
    </row>
    <row r="4576" ht="22" customHeight="1" s="452">
      <c r="A4576" s="359" t="n"/>
      <c r="B4576" s="243" t="n"/>
      <c r="C4576" s="243" t="n"/>
      <c r="D4576" s="243" t="n"/>
      <c r="E4576" s="243" t="n"/>
      <c r="F4576" s="243" t="n"/>
      <c r="G4576" s="243" t="n"/>
      <c r="H4576" s="362" t="n"/>
      <c r="I4576" s="243" t="n"/>
      <c r="J4576" s="243" t="n"/>
      <c r="K4576" s="244" t="n"/>
      <c r="L4576" s="78" t="n"/>
    </row>
    <row r="4577" ht="22" customHeight="1" s="452">
      <c r="A4577" s="359" t="n"/>
      <c r="B4577" s="243" t="n"/>
      <c r="C4577" s="243" t="n"/>
      <c r="D4577" s="243" t="n"/>
      <c r="E4577" s="243" t="n"/>
      <c r="F4577" s="243" t="n"/>
      <c r="G4577" s="243" t="n"/>
      <c r="H4577" s="362" t="n"/>
      <c r="I4577" s="243" t="n"/>
      <c r="J4577" s="243" t="n"/>
      <c r="K4577" s="244" t="n"/>
      <c r="L4577" s="78" t="n"/>
    </row>
    <row r="4578" ht="22" customHeight="1" s="452">
      <c r="A4578" s="359" t="n"/>
      <c r="B4578" s="243" t="n"/>
      <c r="C4578" s="243" t="n"/>
      <c r="D4578" s="243" t="n"/>
      <c r="E4578" s="243" t="n"/>
      <c r="F4578" s="243" t="n"/>
      <c r="G4578" s="243" t="n"/>
      <c r="H4578" s="362" t="n"/>
      <c r="I4578" s="243" t="n"/>
      <c r="J4578" s="243" t="n"/>
      <c r="K4578" s="244" t="n"/>
      <c r="L4578" s="78" t="n"/>
    </row>
    <row r="4579" ht="22" customHeight="1" s="452">
      <c r="A4579" s="359" t="n"/>
      <c r="B4579" s="243" t="n"/>
      <c r="C4579" s="243" t="n"/>
      <c r="D4579" s="243" t="n"/>
      <c r="E4579" s="243" t="n"/>
      <c r="F4579" s="243" t="n"/>
      <c r="G4579" s="243" t="n"/>
      <c r="H4579" s="362" t="n"/>
      <c r="I4579" s="243" t="n"/>
      <c r="J4579" s="243" t="n"/>
      <c r="K4579" s="244" t="n"/>
      <c r="L4579" s="78" t="n"/>
    </row>
    <row r="4580" ht="22" customHeight="1" s="452">
      <c r="A4580" s="359" t="n"/>
      <c r="B4580" s="243" t="n"/>
      <c r="C4580" s="243" t="n"/>
      <c r="D4580" s="243" t="n"/>
      <c r="E4580" s="243" t="n"/>
      <c r="F4580" s="243" t="n"/>
      <c r="G4580" s="243" t="n"/>
      <c r="H4580" s="362" t="n"/>
      <c r="I4580" s="243" t="n"/>
      <c r="J4580" s="243" t="n"/>
      <c r="K4580" s="244" t="n"/>
      <c r="L4580" s="78" t="n"/>
    </row>
    <row r="4581" ht="22" customHeight="1" s="452">
      <c r="A4581" s="359" t="n"/>
      <c r="B4581" s="243" t="n"/>
      <c r="C4581" s="243" t="n"/>
      <c r="D4581" s="243" t="n"/>
      <c r="E4581" s="243" t="n"/>
      <c r="F4581" s="243" t="n"/>
      <c r="G4581" s="243" t="n"/>
      <c r="H4581" s="362" t="n"/>
      <c r="I4581" s="243" t="n"/>
      <c r="J4581" s="243" t="n"/>
      <c r="K4581" s="244" t="n"/>
      <c r="L4581" s="78" t="n"/>
    </row>
    <row r="4582" ht="22" customHeight="1" s="452">
      <c r="A4582" s="359" t="n"/>
      <c r="B4582" s="243" t="n"/>
      <c r="C4582" s="243" t="n"/>
      <c r="D4582" s="243" t="n"/>
      <c r="E4582" s="243" t="n"/>
      <c r="F4582" s="243" t="n"/>
      <c r="G4582" s="243" t="n"/>
      <c r="H4582" s="362" t="n"/>
      <c r="I4582" s="243" t="n"/>
      <c r="J4582" s="243" t="n"/>
      <c r="K4582" s="244" t="n"/>
      <c r="L4582" s="78" t="n"/>
    </row>
    <row r="4583" ht="22" customHeight="1" s="452">
      <c r="A4583" s="359" t="n"/>
      <c r="B4583" s="243" t="n"/>
      <c r="C4583" s="243" t="n"/>
      <c r="D4583" s="243" t="n"/>
      <c r="E4583" s="243" t="n"/>
      <c r="F4583" s="243" t="n"/>
      <c r="G4583" s="243" t="n"/>
      <c r="H4583" s="362" t="n"/>
      <c r="I4583" s="243" t="n"/>
      <c r="J4583" s="243" t="n"/>
      <c r="K4583" s="244" t="n"/>
      <c r="L4583" s="78" t="n"/>
    </row>
    <row r="4584" ht="22" customHeight="1" s="452">
      <c r="A4584" s="359" t="n"/>
      <c r="B4584" s="243" t="n"/>
      <c r="C4584" s="243" t="n"/>
      <c r="D4584" s="243" t="n"/>
      <c r="E4584" s="243" t="n"/>
      <c r="F4584" s="243" t="n"/>
      <c r="G4584" s="243" t="n"/>
      <c r="H4584" s="362" t="n"/>
      <c r="I4584" s="243" t="n"/>
      <c r="J4584" s="243" t="n"/>
      <c r="K4584" s="244" t="n"/>
      <c r="L4584" s="78" t="n"/>
    </row>
    <row r="4585" ht="22" customHeight="1" s="452">
      <c r="A4585" s="359" t="n"/>
      <c r="B4585" s="243" t="n"/>
      <c r="C4585" s="243" t="n"/>
      <c r="D4585" s="243" t="n"/>
      <c r="E4585" s="243" t="n"/>
      <c r="F4585" s="243" t="n"/>
      <c r="G4585" s="243" t="n"/>
      <c r="H4585" s="362" t="n"/>
      <c r="I4585" s="243" t="n"/>
      <c r="J4585" s="243" t="n"/>
      <c r="K4585" s="244" t="n"/>
      <c r="L4585" s="78" t="n"/>
    </row>
    <row r="4586" ht="22" customHeight="1" s="452">
      <c r="A4586" s="359" t="n"/>
      <c r="B4586" s="243" t="n"/>
      <c r="C4586" s="243" t="n"/>
      <c r="D4586" s="243" t="n"/>
      <c r="E4586" s="243" t="n"/>
      <c r="F4586" s="243" t="n"/>
      <c r="G4586" s="243" t="n"/>
      <c r="H4586" s="362" t="n"/>
      <c r="I4586" s="243" t="n"/>
      <c r="J4586" s="243" t="n"/>
      <c r="K4586" s="244" t="n"/>
      <c r="L4586" s="78" t="n"/>
    </row>
    <row r="4587" ht="22" customHeight="1" s="452">
      <c r="A4587" s="359" t="n"/>
      <c r="B4587" s="243" t="n"/>
      <c r="C4587" s="243" t="n"/>
      <c r="D4587" s="243" t="n"/>
      <c r="E4587" s="243" t="n"/>
      <c r="F4587" s="243" t="n"/>
      <c r="G4587" s="243" t="n"/>
      <c r="H4587" s="362" t="n"/>
      <c r="I4587" s="243" t="n"/>
      <c r="J4587" s="243" t="n"/>
      <c r="K4587" s="244" t="n"/>
      <c r="L4587" s="78" t="n"/>
    </row>
    <row r="4588" ht="22" customHeight="1" s="452">
      <c r="A4588" s="359" t="n"/>
      <c r="B4588" s="243" t="n"/>
      <c r="C4588" s="243" t="n"/>
      <c r="D4588" s="243" t="n"/>
      <c r="E4588" s="243" t="n"/>
      <c r="F4588" s="243" t="n"/>
      <c r="G4588" s="243" t="n"/>
      <c r="H4588" s="362" t="n"/>
      <c r="I4588" s="243" t="n"/>
      <c r="J4588" s="243" t="n"/>
      <c r="K4588" s="244" t="n"/>
      <c r="L4588" s="78" t="n"/>
    </row>
    <row r="4589" ht="22" customHeight="1" s="452">
      <c r="A4589" s="359" t="n"/>
      <c r="B4589" s="243" t="n"/>
      <c r="C4589" s="243" t="n"/>
      <c r="D4589" s="243" t="n"/>
      <c r="E4589" s="243" t="n"/>
      <c r="F4589" s="243" t="n"/>
      <c r="G4589" s="243" t="n"/>
      <c r="H4589" s="362" t="n"/>
      <c r="I4589" s="243" t="n"/>
      <c r="J4589" s="243" t="n"/>
      <c r="K4589" s="244" t="n"/>
      <c r="L4589" s="78" t="n"/>
    </row>
    <row r="4590" ht="22" customHeight="1" s="452">
      <c r="A4590" s="359" t="n"/>
      <c r="B4590" s="243" t="n"/>
      <c r="C4590" s="243" t="n"/>
      <c r="D4590" s="243" t="n"/>
      <c r="E4590" s="243" t="n"/>
      <c r="F4590" s="243" t="n"/>
      <c r="G4590" s="243" t="n"/>
      <c r="H4590" s="362" t="n"/>
      <c r="I4590" s="243" t="n"/>
      <c r="J4590" s="243" t="n"/>
      <c r="K4590" s="244" t="n"/>
      <c r="L4590" s="78" t="n"/>
    </row>
    <row r="4591" ht="22" customHeight="1" s="452">
      <c r="A4591" s="359" t="n"/>
      <c r="B4591" s="243" t="n"/>
      <c r="C4591" s="243" t="n"/>
      <c r="D4591" s="243" t="n"/>
      <c r="E4591" s="243" t="n"/>
      <c r="F4591" s="243" t="n"/>
      <c r="G4591" s="243" t="n"/>
      <c r="H4591" s="362" t="n"/>
      <c r="I4591" s="243" t="n"/>
      <c r="J4591" s="243" t="n"/>
      <c r="K4591" s="244" t="n"/>
      <c r="L4591" s="78" t="n"/>
    </row>
    <row r="4592" ht="22" customHeight="1" s="452">
      <c r="A4592" s="359" t="n"/>
      <c r="B4592" s="243" t="n"/>
      <c r="C4592" s="243" t="n"/>
      <c r="D4592" s="243" t="n"/>
      <c r="E4592" s="243" t="n"/>
      <c r="F4592" s="243" t="n"/>
      <c r="G4592" s="243" t="n"/>
      <c r="H4592" s="362" t="n"/>
      <c r="I4592" s="243" t="n"/>
      <c r="J4592" s="243" t="n"/>
      <c r="K4592" s="244" t="n"/>
      <c r="L4592" s="78" t="n"/>
    </row>
    <row r="4593" ht="22" customHeight="1" s="452">
      <c r="A4593" s="359" t="n"/>
      <c r="B4593" s="243" t="n"/>
      <c r="C4593" s="243" t="n"/>
      <c r="D4593" s="243" t="n"/>
      <c r="E4593" s="243" t="n"/>
      <c r="F4593" s="243" t="n"/>
      <c r="G4593" s="243" t="n"/>
      <c r="H4593" s="362" t="n"/>
      <c r="I4593" s="243" t="n"/>
      <c r="J4593" s="243" t="n"/>
      <c r="K4593" s="244" t="n"/>
      <c r="L4593" s="78" t="n"/>
    </row>
    <row r="4594" ht="22" customHeight="1" s="452">
      <c r="A4594" s="359" t="n"/>
      <c r="B4594" s="243" t="n"/>
      <c r="C4594" s="243" t="n"/>
      <c r="D4594" s="243" t="n"/>
      <c r="E4594" s="243" t="n"/>
      <c r="F4594" s="243" t="n"/>
      <c r="G4594" s="243" t="n"/>
      <c r="H4594" s="362" t="n"/>
      <c r="I4594" s="243" t="n"/>
      <c r="J4594" s="243" t="n"/>
      <c r="K4594" s="244" t="n"/>
      <c r="L4594" s="78" t="n"/>
    </row>
    <row r="4595" ht="22" customHeight="1" s="452">
      <c r="A4595" s="359" t="n"/>
      <c r="B4595" s="243" t="n"/>
      <c r="C4595" s="243" t="n"/>
      <c r="D4595" s="243" t="n"/>
      <c r="E4595" s="243" t="n"/>
      <c r="F4595" s="243" t="n"/>
      <c r="G4595" s="243" t="n"/>
      <c r="H4595" s="362" t="n"/>
      <c r="I4595" s="243" t="n"/>
      <c r="J4595" s="243" t="n"/>
      <c r="K4595" s="244" t="n"/>
      <c r="L4595" s="78" t="n"/>
    </row>
    <row r="4596" ht="22" customHeight="1" s="452">
      <c r="A4596" s="359" t="n"/>
      <c r="B4596" s="243" t="n"/>
      <c r="C4596" s="243" t="n"/>
      <c r="D4596" s="243" t="n"/>
      <c r="E4596" s="243" t="n"/>
      <c r="F4596" s="243" t="n"/>
      <c r="G4596" s="243" t="n"/>
      <c r="H4596" s="362" t="n"/>
      <c r="I4596" s="243" t="n"/>
      <c r="J4596" s="243" t="n"/>
      <c r="K4596" s="244" t="n"/>
      <c r="L4596" s="78" t="n"/>
    </row>
    <row r="4597" ht="22" customHeight="1" s="452">
      <c r="A4597" s="359" t="n"/>
      <c r="B4597" s="243" t="n"/>
      <c r="C4597" s="243" t="n"/>
      <c r="D4597" s="243" t="n"/>
      <c r="E4597" s="243" t="n"/>
      <c r="F4597" s="243" t="n"/>
      <c r="G4597" s="243" t="n"/>
      <c r="H4597" s="362" t="n"/>
      <c r="I4597" s="243" t="n"/>
      <c r="J4597" s="243" t="n"/>
      <c r="K4597" s="244" t="n"/>
      <c r="L4597" s="78" t="n"/>
    </row>
    <row r="4598" ht="22" customHeight="1" s="452">
      <c r="A4598" s="359" t="n"/>
      <c r="B4598" s="243" t="n"/>
      <c r="C4598" s="243" t="n"/>
      <c r="D4598" s="243" t="n"/>
      <c r="E4598" s="243" t="n"/>
      <c r="F4598" s="243" t="n"/>
      <c r="G4598" s="243" t="n"/>
      <c r="H4598" s="362" t="n"/>
      <c r="I4598" s="243" t="n"/>
      <c r="J4598" s="243" t="n"/>
      <c r="K4598" s="244" t="n"/>
      <c r="L4598" s="78" t="n"/>
    </row>
    <row r="4599" ht="22" customHeight="1" s="452">
      <c r="A4599" s="359" t="n"/>
      <c r="B4599" s="243" t="n"/>
      <c r="C4599" s="243" t="n"/>
      <c r="D4599" s="243" t="n"/>
      <c r="E4599" s="243" t="n"/>
      <c r="F4599" s="243" t="n"/>
      <c r="G4599" s="243" t="n"/>
      <c r="H4599" s="362" t="n"/>
      <c r="I4599" s="243" t="n"/>
      <c r="J4599" s="243" t="n"/>
      <c r="K4599" s="244" t="n"/>
      <c r="L4599" s="78" t="n"/>
    </row>
    <row r="4600" ht="22" customHeight="1" s="452">
      <c r="A4600" s="359" t="n"/>
      <c r="B4600" s="243" t="n"/>
      <c r="C4600" s="243" t="n"/>
      <c r="D4600" s="243" t="n"/>
      <c r="E4600" s="243" t="n"/>
      <c r="F4600" s="243" t="n"/>
      <c r="G4600" s="243" t="n"/>
      <c r="H4600" s="362" t="n"/>
      <c r="I4600" s="243" t="n"/>
      <c r="J4600" s="243" t="n"/>
      <c r="K4600" s="244" t="n"/>
      <c r="L4600" s="78" t="n"/>
    </row>
    <row r="4601" ht="22" customHeight="1" s="452">
      <c r="A4601" s="359" t="n"/>
      <c r="B4601" s="243" t="n"/>
      <c r="C4601" s="243" t="n"/>
      <c r="D4601" s="243" t="n"/>
      <c r="E4601" s="243" t="n"/>
      <c r="F4601" s="243" t="n"/>
      <c r="G4601" s="243" t="n"/>
      <c r="H4601" s="362" t="n"/>
      <c r="I4601" s="243" t="n"/>
      <c r="J4601" s="243" t="n"/>
      <c r="K4601" s="244" t="n"/>
      <c r="L4601" s="78" t="n"/>
    </row>
    <row r="4602" ht="22" customHeight="1" s="452">
      <c r="A4602" s="359" t="n"/>
      <c r="B4602" s="243" t="n"/>
      <c r="C4602" s="243" t="n"/>
      <c r="D4602" s="243" t="n"/>
      <c r="E4602" s="243" t="n"/>
      <c r="F4602" s="243" t="n"/>
      <c r="G4602" s="243" t="n"/>
      <c r="H4602" s="362" t="n"/>
      <c r="I4602" s="243" t="n"/>
      <c r="J4602" s="243" t="n"/>
      <c r="K4602" s="244" t="n"/>
      <c r="L4602" s="78" t="n"/>
    </row>
    <row r="4603" ht="22" customHeight="1" s="452">
      <c r="A4603" s="359" t="n"/>
      <c r="B4603" s="243" t="n"/>
      <c r="C4603" s="243" t="n"/>
      <c r="D4603" s="243" t="n"/>
      <c r="E4603" s="243" t="n"/>
      <c r="F4603" s="243" t="n"/>
      <c r="G4603" s="243" t="n"/>
      <c r="H4603" s="362" t="n"/>
      <c r="I4603" s="243" t="n"/>
      <c r="J4603" s="243" t="n"/>
      <c r="K4603" s="244" t="n"/>
      <c r="L4603" s="78" t="n"/>
    </row>
    <row r="4604" ht="22" customHeight="1" s="452">
      <c r="A4604" s="359" t="n"/>
      <c r="B4604" s="243" t="n"/>
      <c r="C4604" s="243" t="n"/>
      <c r="D4604" s="243" t="n"/>
      <c r="E4604" s="243" t="n"/>
      <c r="F4604" s="243" t="n"/>
      <c r="G4604" s="243" t="n"/>
      <c r="H4604" s="362" t="n"/>
      <c r="I4604" s="243" t="n"/>
      <c r="J4604" s="243" t="n"/>
      <c r="K4604" s="244" t="n"/>
      <c r="L4604" s="78" t="n"/>
    </row>
    <row r="4605" ht="22" customHeight="1" s="452">
      <c r="A4605" s="359" t="n"/>
      <c r="B4605" s="243" t="n"/>
      <c r="C4605" s="243" t="n"/>
      <c r="D4605" s="243" t="n"/>
      <c r="E4605" s="243" t="n"/>
      <c r="F4605" s="243" t="n"/>
      <c r="G4605" s="243" t="n"/>
      <c r="H4605" s="362" t="n"/>
      <c r="I4605" s="243" t="n"/>
      <c r="J4605" s="243" t="n"/>
      <c r="K4605" s="244" t="n"/>
      <c r="L4605" s="78" t="n"/>
    </row>
    <row r="4606" ht="22" customHeight="1" s="452">
      <c r="A4606" s="359" t="n"/>
      <c r="B4606" s="243" t="n"/>
      <c r="C4606" s="243" t="n"/>
      <c r="D4606" s="243" t="n"/>
      <c r="E4606" s="243" t="n"/>
      <c r="F4606" s="243" t="n"/>
      <c r="G4606" s="243" t="n"/>
      <c r="H4606" s="362" t="n"/>
      <c r="I4606" s="243" t="n"/>
      <c r="J4606" s="243" t="n"/>
      <c r="K4606" s="244" t="n"/>
      <c r="L4606" s="78" t="n"/>
    </row>
    <row r="4607" ht="22" customHeight="1" s="452">
      <c r="A4607" s="359" t="n"/>
      <c r="B4607" s="243" t="n"/>
      <c r="C4607" s="243" t="n"/>
      <c r="D4607" s="243" t="n"/>
      <c r="E4607" s="243" t="n"/>
      <c r="F4607" s="243" t="n"/>
      <c r="G4607" s="243" t="n"/>
      <c r="H4607" s="362" t="n"/>
      <c r="I4607" s="243" t="n"/>
      <c r="J4607" s="243" t="n"/>
      <c r="K4607" s="244" t="n"/>
      <c r="L4607" s="78" t="n"/>
    </row>
    <row r="4608" ht="22" customHeight="1" s="452">
      <c r="A4608" s="359" t="n"/>
      <c r="B4608" s="243" t="n"/>
      <c r="C4608" s="243" t="n"/>
      <c r="D4608" s="243" t="n"/>
      <c r="E4608" s="243" t="n"/>
      <c r="F4608" s="243" t="n"/>
      <c r="G4608" s="243" t="n"/>
      <c r="H4608" s="362" t="n"/>
      <c r="I4608" s="243" t="n"/>
      <c r="J4608" s="243" t="n"/>
      <c r="K4608" s="244" t="n"/>
      <c r="L4608" s="78" t="n"/>
    </row>
    <row r="4609" ht="22" customHeight="1" s="452">
      <c r="A4609" s="359" t="n"/>
      <c r="B4609" s="243" t="n"/>
      <c r="C4609" s="243" t="n"/>
      <c r="D4609" s="243" t="n"/>
      <c r="E4609" s="243" t="n"/>
      <c r="F4609" s="243" t="n"/>
      <c r="G4609" s="243" t="n"/>
      <c r="H4609" s="362" t="n"/>
      <c r="I4609" s="243" t="n"/>
      <c r="J4609" s="243" t="n"/>
      <c r="K4609" s="244" t="n"/>
      <c r="L4609" s="78" t="n"/>
    </row>
    <row r="4610" ht="22" customHeight="1" s="452">
      <c r="A4610" s="359" t="n"/>
      <c r="B4610" s="243" t="n"/>
      <c r="C4610" s="243" t="n"/>
      <c r="D4610" s="243" t="n"/>
      <c r="E4610" s="243" t="n"/>
      <c r="F4610" s="243" t="n"/>
      <c r="G4610" s="243" t="n"/>
      <c r="H4610" s="362" t="n"/>
      <c r="I4610" s="243" t="n"/>
      <c r="J4610" s="243" t="n"/>
      <c r="K4610" s="244" t="n"/>
      <c r="L4610" s="78" t="n"/>
    </row>
    <row r="4611" ht="22" customHeight="1" s="452">
      <c r="A4611" s="359" t="n"/>
      <c r="B4611" s="243" t="n"/>
      <c r="C4611" s="243" t="n"/>
      <c r="D4611" s="243" t="n"/>
      <c r="E4611" s="243" t="n"/>
      <c r="F4611" s="243" t="n"/>
      <c r="G4611" s="243" t="n"/>
      <c r="H4611" s="362" t="n"/>
      <c r="I4611" s="243" t="n"/>
      <c r="J4611" s="243" t="n"/>
      <c r="K4611" s="244" t="n"/>
      <c r="L4611" s="78" t="n"/>
    </row>
    <row r="4612" ht="22" customHeight="1" s="452">
      <c r="A4612" s="359" t="n"/>
      <c r="B4612" s="243" t="n"/>
      <c r="C4612" s="243" t="n"/>
      <c r="D4612" s="243" t="n"/>
      <c r="E4612" s="243" t="n"/>
      <c r="F4612" s="243" t="n"/>
      <c r="G4612" s="243" t="n"/>
      <c r="H4612" s="362" t="n"/>
      <c r="I4612" s="243" t="n"/>
      <c r="J4612" s="243" t="n"/>
      <c r="K4612" s="244" t="n"/>
      <c r="L4612" s="78" t="n"/>
    </row>
    <row r="4613" ht="22" customHeight="1" s="452">
      <c r="A4613" s="359" t="n"/>
      <c r="B4613" s="243" t="n"/>
      <c r="C4613" s="243" t="n"/>
      <c r="D4613" s="243" t="n"/>
      <c r="E4613" s="243" t="n"/>
      <c r="F4613" s="243" t="n"/>
      <c r="G4613" s="243" t="n"/>
      <c r="H4613" s="362" t="n"/>
      <c r="I4613" s="243" t="n"/>
      <c r="J4613" s="243" t="n"/>
      <c r="K4613" s="244" t="n"/>
      <c r="L4613" s="78" t="n"/>
    </row>
    <row r="4614" ht="22" customHeight="1" s="452">
      <c r="A4614" s="359" t="n"/>
      <c r="B4614" s="243" t="n"/>
      <c r="C4614" s="243" t="n"/>
      <c r="D4614" s="243" t="n"/>
      <c r="E4614" s="243" t="n"/>
      <c r="F4614" s="243" t="n"/>
      <c r="G4614" s="243" t="n"/>
      <c r="H4614" s="362" t="n"/>
      <c r="I4614" s="243" t="n"/>
      <c r="J4614" s="243" t="n"/>
      <c r="K4614" s="244" t="n"/>
      <c r="L4614" s="78" t="n"/>
    </row>
    <row r="4615" ht="22" customHeight="1" s="452">
      <c r="A4615" s="359" t="n"/>
      <c r="B4615" s="243" t="n"/>
      <c r="C4615" s="243" t="n"/>
      <c r="D4615" s="243" t="n"/>
      <c r="E4615" s="243" t="n"/>
      <c r="F4615" s="243" t="n"/>
      <c r="G4615" s="243" t="n"/>
      <c r="H4615" s="362" t="n"/>
      <c r="I4615" s="243" t="n"/>
      <c r="J4615" s="243" t="n"/>
      <c r="K4615" s="244" t="n"/>
      <c r="L4615" s="78" t="n"/>
    </row>
    <row r="4616" ht="22" customHeight="1" s="452">
      <c r="A4616" s="359" t="n"/>
      <c r="B4616" s="243" t="n"/>
      <c r="C4616" s="243" t="n"/>
      <c r="D4616" s="243" t="n"/>
      <c r="E4616" s="243" t="n"/>
      <c r="F4616" s="243" t="n"/>
      <c r="G4616" s="243" t="n"/>
      <c r="H4616" s="362" t="n"/>
      <c r="I4616" s="243" t="n"/>
      <c r="J4616" s="243" t="n"/>
      <c r="K4616" s="244" t="n"/>
      <c r="L4616" s="78" t="n"/>
    </row>
    <row r="4617" ht="22" customHeight="1" s="452">
      <c r="A4617" s="359" t="n"/>
      <c r="B4617" s="243" t="n"/>
      <c r="C4617" s="243" t="n"/>
      <c r="D4617" s="243" t="n"/>
      <c r="E4617" s="243" t="n"/>
      <c r="F4617" s="243" t="n"/>
      <c r="G4617" s="243" t="n"/>
      <c r="H4617" s="362" t="n"/>
      <c r="I4617" s="243" t="n"/>
      <c r="J4617" s="243" t="n"/>
      <c r="K4617" s="244" t="n"/>
      <c r="L4617" s="78" t="n"/>
    </row>
    <row r="4618" ht="22" customHeight="1" s="452">
      <c r="A4618" s="359" t="n"/>
      <c r="B4618" s="243" t="n"/>
      <c r="C4618" s="243" t="n"/>
      <c r="D4618" s="243" t="n"/>
      <c r="E4618" s="243" t="n"/>
      <c r="F4618" s="243" t="n"/>
      <c r="G4618" s="243" t="n"/>
      <c r="H4618" s="362" t="n"/>
      <c r="I4618" s="243" t="n"/>
      <c r="J4618" s="243" t="n"/>
      <c r="K4618" s="244" t="n"/>
      <c r="L4618" s="78" t="n"/>
    </row>
    <row r="4619" ht="22" customHeight="1" s="452">
      <c r="A4619" s="359" t="n"/>
      <c r="B4619" s="243" t="n"/>
      <c r="C4619" s="243" t="n"/>
      <c r="D4619" s="243" t="n"/>
      <c r="E4619" s="243" t="n"/>
      <c r="F4619" s="243" t="n"/>
      <c r="G4619" s="243" t="n"/>
      <c r="H4619" s="362" t="n"/>
      <c r="I4619" s="243" t="n"/>
      <c r="J4619" s="243" t="n"/>
      <c r="K4619" s="244" t="n"/>
      <c r="L4619" s="78" t="n"/>
    </row>
    <row r="4620" ht="22" customHeight="1" s="452">
      <c r="A4620" s="359" t="n"/>
      <c r="B4620" s="243" t="n"/>
      <c r="C4620" s="243" t="n"/>
      <c r="D4620" s="243" t="n"/>
      <c r="E4620" s="243" t="n"/>
      <c r="F4620" s="243" t="n"/>
      <c r="G4620" s="243" t="n"/>
      <c r="H4620" s="362" t="n"/>
      <c r="I4620" s="243" t="n"/>
      <c r="J4620" s="243" t="n"/>
      <c r="K4620" s="244" t="n"/>
      <c r="L4620" s="78" t="n"/>
    </row>
    <row r="4621" ht="22" customHeight="1" s="452">
      <c r="A4621" s="359" t="n"/>
      <c r="B4621" s="243" t="n"/>
      <c r="C4621" s="243" t="n"/>
      <c r="D4621" s="243" t="n"/>
      <c r="E4621" s="243" t="n"/>
      <c r="F4621" s="243" t="n"/>
      <c r="G4621" s="243" t="n"/>
      <c r="H4621" s="362" t="n"/>
      <c r="I4621" s="243" t="n"/>
      <c r="J4621" s="243" t="n"/>
      <c r="K4621" s="244" t="n"/>
      <c r="L4621" s="78" t="n"/>
    </row>
    <row r="4622" ht="22" customHeight="1" s="452">
      <c r="A4622" s="359" t="n"/>
      <c r="B4622" s="243" t="n"/>
      <c r="C4622" s="243" t="n"/>
      <c r="D4622" s="243" t="n"/>
      <c r="E4622" s="243" t="n"/>
      <c r="F4622" s="243" t="n"/>
      <c r="G4622" s="243" t="n"/>
      <c r="H4622" s="362" t="n"/>
      <c r="I4622" s="243" t="n"/>
      <c r="J4622" s="243" t="n"/>
      <c r="K4622" s="244" t="n"/>
      <c r="L4622" s="78" t="n"/>
    </row>
    <row r="4623" ht="22" customHeight="1" s="452">
      <c r="A4623" s="359" t="n"/>
      <c r="B4623" s="243" t="n"/>
      <c r="C4623" s="243" t="n"/>
      <c r="D4623" s="243" t="n"/>
      <c r="E4623" s="243" t="n"/>
      <c r="F4623" s="243" t="n"/>
      <c r="G4623" s="243" t="n"/>
      <c r="H4623" s="362" t="n"/>
      <c r="I4623" s="243" t="n"/>
      <c r="J4623" s="243" t="n"/>
      <c r="K4623" s="244" t="n"/>
      <c r="L4623" s="78" t="n"/>
    </row>
    <row r="4624" ht="22" customHeight="1" s="452">
      <c r="A4624" s="359" t="n"/>
      <c r="B4624" s="243" t="n"/>
      <c r="C4624" s="243" t="n"/>
      <c r="D4624" s="243" t="n"/>
      <c r="E4624" s="243" t="n"/>
      <c r="F4624" s="243" t="n"/>
      <c r="G4624" s="243" t="n"/>
      <c r="H4624" s="362" t="n"/>
      <c r="I4624" s="243" t="n"/>
      <c r="J4624" s="243" t="n"/>
      <c r="K4624" s="244" t="n"/>
      <c r="L4624" s="78" t="n"/>
    </row>
    <row r="4625" ht="22" customHeight="1" s="452">
      <c r="A4625" s="359" t="n"/>
      <c r="B4625" s="243" t="n"/>
      <c r="C4625" s="243" t="n"/>
      <c r="D4625" s="243" t="n"/>
      <c r="E4625" s="243" t="n"/>
      <c r="F4625" s="243" t="n"/>
      <c r="G4625" s="243" t="n"/>
      <c r="H4625" s="362" t="n"/>
      <c r="I4625" s="243" t="n"/>
      <c r="J4625" s="243" t="n"/>
      <c r="K4625" s="244" t="n"/>
      <c r="L4625" s="78" t="n"/>
    </row>
    <row r="4626" ht="22" customHeight="1" s="452">
      <c r="A4626" s="359" t="n"/>
      <c r="B4626" s="243" t="n"/>
      <c r="C4626" s="243" t="n"/>
      <c r="D4626" s="243" t="n"/>
      <c r="E4626" s="243" t="n"/>
      <c r="F4626" s="243" t="n"/>
      <c r="G4626" s="243" t="n"/>
      <c r="H4626" s="362" t="n"/>
      <c r="I4626" s="243" t="n"/>
      <c r="J4626" s="243" t="n"/>
      <c r="K4626" s="244" t="n"/>
      <c r="L4626" s="78" t="n"/>
    </row>
    <row r="4627" ht="22" customHeight="1" s="452">
      <c r="A4627" s="359" t="n"/>
      <c r="B4627" s="243" t="n"/>
      <c r="C4627" s="243" t="n"/>
      <c r="D4627" s="243" t="n"/>
      <c r="E4627" s="243" t="n"/>
      <c r="F4627" s="243" t="n"/>
      <c r="G4627" s="243" t="n"/>
      <c r="H4627" s="362" t="n"/>
      <c r="I4627" s="243" t="n"/>
      <c r="J4627" s="243" t="n"/>
      <c r="K4627" s="244" t="n"/>
      <c r="L4627" s="78" t="n"/>
    </row>
    <row r="4628" ht="22" customHeight="1" s="452">
      <c r="A4628" s="359" t="n"/>
      <c r="B4628" s="243" t="n"/>
      <c r="C4628" s="243" t="n"/>
      <c r="D4628" s="243" t="n"/>
      <c r="E4628" s="243" t="n"/>
      <c r="F4628" s="243" t="n"/>
      <c r="G4628" s="243" t="n"/>
      <c r="H4628" s="362" t="n"/>
      <c r="I4628" s="243" t="n"/>
      <c r="J4628" s="243" t="n"/>
      <c r="K4628" s="244" t="n"/>
      <c r="L4628" s="78" t="n"/>
    </row>
    <row r="4629" ht="22" customHeight="1" s="452">
      <c r="A4629" s="359" t="n"/>
      <c r="B4629" s="243" t="n"/>
      <c r="C4629" s="243" t="n"/>
      <c r="D4629" s="243" t="n"/>
      <c r="E4629" s="243" t="n"/>
      <c r="F4629" s="243" t="n"/>
      <c r="G4629" s="243" t="n"/>
      <c r="H4629" s="362" t="n"/>
      <c r="I4629" s="243" t="n"/>
      <c r="J4629" s="243" t="n"/>
      <c r="K4629" s="244" t="n"/>
      <c r="L4629" s="78" t="n"/>
    </row>
    <row r="4630" ht="22" customHeight="1" s="452">
      <c r="A4630" s="359" t="n"/>
      <c r="B4630" s="243" t="n"/>
      <c r="C4630" s="243" t="n"/>
      <c r="D4630" s="243" t="n"/>
      <c r="E4630" s="243" t="n"/>
      <c r="F4630" s="243" t="n"/>
      <c r="G4630" s="243" t="n"/>
      <c r="H4630" s="362" t="n"/>
      <c r="I4630" s="243" t="n"/>
      <c r="J4630" s="243" t="n"/>
      <c r="K4630" s="244" t="n"/>
      <c r="L4630" s="78" t="n"/>
    </row>
    <row r="4631" ht="22" customHeight="1" s="452">
      <c r="A4631" s="359" t="n"/>
      <c r="B4631" s="243" t="n"/>
      <c r="C4631" s="243" t="n"/>
      <c r="D4631" s="243" t="n"/>
      <c r="E4631" s="243" t="n"/>
      <c r="F4631" s="243" t="n"/>
      <c r="G4631" s="243" t="n"/>
      <c r="H4631" s="362" t="n"/>
      <c r="I4631" s="243" t="n"/>
      <c r="J4631" s="243" t="n"/>
      <c r="K4631" s="244" t="n"/>
      <c r="L4631" s="78" t="n"/>
    </row>
    <row r="4632" ht="22" customHeight="1" s="452">
      <c r="A4632" s="359" t="n"/>
      <c r="B4632" s="243" t="n"/>
      <c r="C4632" s="243" t="n"/>
      <c r="D4632" s="243" t="n"/>
      <c r="E4632" s="243" t="n"/>
      <c r="F4632" s="243" t="n"/>
      <c r="G4632" s="243" t="n"/>
      <c r="H4632" s="362" t="n"/>
      <c r="I4632" s="243" t="n"/>
      <c r="J4632" s="243" t="n"/>
      <c r="K4632" s="244" t="n"/>
      <c r="L4632" s="78" t="n"/>
    </row>
    <row r="4633" ht="22" customHeight="1" s="452">
      <c r="A4633" s="359" t="n"/>
      <c r="B4633" s="243" t="n"/>
      <c r="C4633" s="243" t="n"/>
      <c r="D4633" s="243" t="n"/>
      <c r="E4633" s="243" t="n"/>
      <c r="F4633" s="243" t="n"/>
      <c r="G4633" s="243" t="n"/>
      <c r="H4633" s="362" t="n"/>
      <c r="I4633" s="243" t="n"/>
      <c r="J4633" s="243" t="n"/>
      <c r="K4633" s="244" t="n"/>
      <c r="L4633" s="78" t="n"/>
    </row>
    <row r="4634" ht="22" customHeight="1" s="452">
      <c r="A4634" s="359" t="n"/>
      <c r="B4634" s="243" t="n"/>
      <c r="C4634" s="243" t="n"/>
      <c r="D4634" s="243" t="n"/>
      <c r="E4634" s="243" t="n"/>
      <c r="F4634" s="243" t="n"/>
      <c r="G4634" s="243" t="n"/>
      <c r="H4634" s="362" t="n"/>
      <c r="I4634" s="243" t="n"/>
      <c r="J4634" s="243" t="n"/>
      <c r="K4634" s="244" t="n"/>
      <c r="L4634" s="78" t="n"/>
    </row>
    <row r="4635" ht="22" customHeight="1" s="452">
      <c r="A4635" s="359" t="n"/>
      <c r="B4635" s="243" t="n"/>
      <c r="C4635" s="243" t="n"/>
      <c r="D4635" s="243" t="n"/>
      <c r="E4635" s="243" t="n"/>
      <c r="F4635" s="243" t="n"/>
      <c r="G4635" s="243" t="n"/>
      <c r="H4635" s="362" t="n"/>
      <c r="I4635" s="243" t="n"/>
      <c r="J4635" s="243" t="n"/>
      <c r="K4635" s="244" t="n"/>
      <c r="L4635" s="78" t="n"/>
    </row>
    <row r="4636" ht="22" customHeight="1" s="452">
      <c r="A4636" s="359" t="n"/>
      <c r="B4636" s="243" t="n"/>
      <c r="C4636" s="243" t="n"/>
      <c r="D4636" s="243" t="n"/>
      <c r="E4636" s="243" t="n"/>
      <c r="F4636" s="243" t="n"/>
      <c r="G4636" s="243" t="n"/>
      <c r="H4636" s="362" t="n"/>
      <c r="I4636" s="243" t="n"/>
      <c r="J4636" s="243" t="n"/>
      <c r="K4636" s="244" t="n"/>
      <c r="L4636" s="78" t="n"/>
    </row>
    <row r="4637" ht="22" customHeight="1" s="452">
      <c r="A4637" s="359" t="n"/>
      <c r="B4637" s="243" t="n"/>
      <c r="C4637" s="243" t="n"/>
      <c r="D4637" s="243" t="n"/>
      <c r="E4637" s="243" t="n"/>
      <c r="F4637" s="243" t="n"/>
      <c r="G4637" s="243" t="n"/>
      <c r="H4637" s="362" t="n"/>
      <c r="I4637" s="243" t="n"/>
      <c r="J4637" s="243" t="n"/>
      <c r="K4637" s="244" t="n"/>
      <c r="L4637" s="78" t="n"/>
    </row>
    <row r="4638" ht="22" customHeight="1" s="452">
      <c r="A4638" s="359" t="n"/>
      <c r="B4638" s="243" t="n"/>
      <c r="C4638" s="243" t="n"/>
      <c r="D4638" s="243" t="n"/>
      <c r="E4638" s="243" t="n"/>
      <c r="F4638" s="243" t="n"/>
      <c r="G4638" s="243" t="n"/>
      <c r="H4638" s="362" t="n"/>
      <c r="I4638" s="243" t="n"/>
      <c r="J4638" s="243" t="n"/>
      <c r="K4638" s="244" t="n"/>
      <c r="L4638" s="78" t="n"/>
    </row>
    <row r="4639" ht="22" customHeight="1" s="452">
      <c r="A4639" s="359" t="n"/>
      <c r="B4639" s="243" t="n"/>
      <c r="C4639" s="243" t="n"/>
      <c r="D4639" s="243" t="n"/>
      <c r="E4639" s="243" t="n"/>
      <c r="F4639" s="243" t="n"/>
      <c r="G4639" s="243" t="n"/>
      <c r="H4639" s="362" t="n"/>
      <c r="I4639" s="243" t="n"/>
      <c r="J4639" s="243" t="n"/>
      <c r="K4639" s="244" t="n"/>
      <c r="L4639" s="78" t="n"/>
    </row>
    <row r="4640" ht="22" customHeight="1" s="452">
      <c r="A4640" s="359" t="n"/>
      <c r="B4640" s="243" t="n"/>
      <c r="C4640" s="243" t="n"/>
      <c r="D4640" s="243" t="n"/>
      <c r="E4640" s="243" t="n"/>
      <c r="F4640" s="243" t="n"/>
      <c r="G4640" s="243" t="n"/>
      <c r="H4640" s="362" t="n"/>
      <c r="I4640" s="243" t="n"/>
      <c r="J4640" s="243" t="n"/>
      <c r="K4640" s="244" t="n"/>
      <c r="L4640" s="78" t="n"/>
    </row>
    <row r="4641" ht="22" customHeight="1" s="452">
      <c r="A4641" s="359" t="n"/>
      <c r="B4641" s="243" t="n"/>
      <c r="C4641" s="243" t="n"/>
      <c r="D4641" s="243" t="n"/>
      <c r="E4641" s="243" t="n"/>
      <c r="F4641" s="243" t="n"/>
      <c r="G4641" s="243" t="n"/>
      <c r="H4641" s="362" t="n"/>
      <c r="I4641" s="243" t="n"/>
      <c r="J4641" s="243" t="n"/>
      <c r="K4641" s="244" t="n"/>
      <c r="L4641" s="78" t="n"/>
    </row>
    <row r="4642" ht="22" customHeight="1" s="452">
      <c r="A4642" s="359" t="n"/>
      <c r="B4642" s="243" t="n"/>
      <c r="C4642" s="243" t="n"/>
      <c r="D4642" s="243" t="n"/>
      <c r="E4642" s="243" t="n"/>
      <c r="F4642" s="243" t="n"/>
      <c r="G4642" s="243" t="n"/>
      <c r="H4642" s="362" t="n"/>
      <c r="I4642" s="243" t="n"/>
      <c r="J4642" s="243" t="n"/>
      <c r="K4642" s="244" t="n"/>
      <c r="L4642" s="78" t="n"/>
    </row>
    <row r="4643" ht="22" customHeight="1" s="452">
      <c r="A4643" s="359" t="n"/>
      <c r="B4643" s="243" t="n"/>
      <c r="C4643" s="243" t="n"/>
      <c r="D4643" s="243" t="n"/>
      <c r="E4643" s="243" t="n"/>
      <c r="F4643" s="243" t="n"/>
      <c r="G4643" s="243" t="n"/>
      <c r="H4643" s="362" t="n"/>
      <c r="I4643" s="243" t="n"/>
      <c r="J4643" s="243" t="n"/>
      <c r="K4643" s="244" t="n"/>
      <c r="L4643" s="78" t="n"/>
    </row>
    <row r="4644" ht="22" customHeight="1" s="452">
      <c r="A4644" s="359" t="n"/>
      <c r="B4644" s="243" t="n"/>
      <c r="C4644" s="243" t="n"/>
      <c r="D4644" s="243" t="n"/>
      <c r="E4644" s="243" t="n"/>
      <c r="F4644" s="243" t="n"/>
      <c r="G4644" s="243" t="n"/>
      <c r="H4644" s="362" t="n"/>
      <c r="I4644" s="243" t="n"/>
      <c r="J4644" s="243" t="n"/>
      <c r="K4644" s="244" t="n"/>
      <c r="L4644" s="78" t="n"/>
    </row>
    <row r="4645" ht="22" customHeight="1" s="452">
      <c r="A4645" s="359" t="n"/>
      <c r="B4645" s="243" t="n"/>
      <c r="C4645" s="243" t="n"/>
      <c r="D4645" s="243" t="n"/>
      <c r="E4645" s="243" t="n"/>
      <c r="F4645" s="243" t="n"/>
      <c r="G4645" s="243" t="n"/>
      <c r="H4645" s="362" t="n"/>
      <c r="I4645" s="243" t="n"/>
      <c r="J4645" s="243" t="n"/>
      <c r="K4645" s="244" t="n"/>
      <c r="L4645" s="78" t="n"/>
    </row>
    <row r="4646" ht="22" customHeight="1" s="452">
      <c r="A4646" s="359" t="n"/>
      <c r="B4646" s="243" t="n"/>
      <c r="C4646" s="243" t="n"/>
      <c r="D4646" s="243" t="n"/>
      <c r="E4646" s="243" t="n"/>
      <c r="F4646" s="243" t="n"/>
      <c r="G4646" s="243" t="n"/>
      <c r="H4646" s="362" t="n"/>
      <c r="I4646" s="243" t="n"/>
      <c r="J4646" s="243" t="n"/>
      <c r="K4646" s="244" t="n"/>
      <c r="L4646" s="78" t="n"/>
    </row>
    <row r="4647" ht="22" customHeight="1" s="452">
      <c r="A4647" s="359" t="n"/>
      <c r="B4647" s="243" t="n"/>
      <c r="C4647" s="243" t="n"/>
      <c r="D4647" s="243" t="n"/>
      <c r="E4647" s="243" t="n"/>
      <c r="F4647" s="243" t="n"/>
      <c r="G4647" s="243" t="n"/>
      <c r="H4647" s="362" t="n"/>
      <c r="I4647" s="243" t="n"/>
      <c r="J4647" s="243" t="n"/>
      <c r="K4647" s="244" t="n"/>
      <c r="L4647" s="78" t="n"/>
    </row>
    <row r="4648" ht="22" customHeight="1" s="452">
      <c r="A4648" s="359" t="n"/>
      <c r="B4648" s="243" t="n"/>
      <c r="C4648" s="243" t="n"/>
      <c r="D4648" s="243" t="n"/>
      <c r="E4648" s="243" t="n"/>
      <c r="F4648" s="243" t="n"/>
      <c r="G4648" s="243" t="n"/>
      <c r="H4648" s="362" t="n"/>
      <c r="I4648" s="243" t="n"/>
      <c r="J4648" s="243" t="n"/>
      <c r="K4648" s="244" t="n"/>
      <c r="L4648" s="78" t="n"/>
    </row>
    <row r="4649" ht="22" customHeight="1" s="452">
      <c r="A4649" s="359" t="n"/>
      <c r="B4649" s="243" t="n"/>
      <c r="C4649" s="243" t="n"/>
      <c r="D4649" s="243" t="n"/>
      <c r="E4649" s="243" t="n"/>
      <c r="F4649" s="243" t="n"/>
      <c r="G4649" s="243" t="n"/>
      <c r="H4649" s="362" t="n"/>
      <c r="I4649" s="243" t="n"/>
      <c r="J4649" s="243" t="n"/>
      <c r="K4649" s="244" t="n"/>
      <c r="L4649" s="78" t="n"/>
    </row>
    <row r="4650" ht="22" customHeight="1" s="452">
      <c r="A4650" s="359" t="n"/>
      <c r="B4650" s="243" t="n"/>
      <c r="C4650" s="243" t="n"/>
      <c r="D4650" s="243" t="n"/>
      <c r="E4650" s="243" t="n"/>
      <c r="F4650" s="243" t="n"/>
      <c r="G4650" s="243" t="n"/>
      <c r="H4650" s="362" t="n"/>
      <c r="I4650" s="243" t="n"/>
      <c r="J4650" s="243" t="n"/>
      <c r="K4650" s="244" t="n"/>
      <c r="L4650" s="78" t="n"/>
    </row>
    <row r="4651" ht="22" customHeight="1" s="452">
      <c r="A4651" s="359" t="n"/>
      <c r="B4651" s="243" t="n"/>
      <c r="C4651" s="243" t="n"/>
      <c r="D4651" s="243" t="n"/>
      <c r="E4651" s="243" t="n"/>
      <c r="F4651" s="243" t="n"/>
      <c r="G4651" s="243" t="n"/>
      <c r="H4651" s="362" t="n"/>
      <c r="I4651" s="243" t="n"/>
      <c r="J4651" s="243" t="n"/>
      <c r="K4651" s="244" t="n"/>
      <c r="L4651" s="78" t="n"/>
    </row>
    <row r="4652" ht="22" customHeight="1" s="452">
      <c r="A4652" s="359" t="n"/>
      <c r="B4652" s="243" t="n"/>
      <c r="C4652" s="243" t="n"/>
      <c r="D4652" s="243" t="n"/>
      <c r="E4652" s="243" t="n"/>
      <c r="F4652" s="243" t="n"/>
      <c r="G4652" s="243" t="n"/>
      <c r="H4652" s="362" t="n"/>
      <c r="I4652" s="243" t="n"/>
      <c r="J4652" s="243" t="n"/>
      <c r="K4652" s="244" t="n"/>
      <c r="L4652" s="78" t="n"/>
    </row>
    <row r="4653" ht="22" customHeight="1" s="452">
      <c r="A4653" s="359" t="n"/>
      <c r="B4653" s="243" t="n"/>
      <c r="C4653" s="243" t="n"/>
      <c r="D4653" s="243" t="n"/>
      <c r="E4653" s="243" t="n"/>
      <c r="F4653" s="243" t="n"/>
      <c r="G4653" s="243" t="n"/>
      <c r="H4653" s="362" t="n"/>
      <c r="I4653" s="243" t="n"/>
      <c r="J4653" s="243" t="n"/>
      <c r="K4653" s="244" t="n"/>
      <c r="L4653" s="78" t="n"/>
    </row>
    <row r="4654" ht="22" customHeight="1" s="452">
      <c r="A4654" s="359" t="n"/>
      <c r="B4654" s="243" t="n"/>
      <c r="C4654" s="243" t="n"/>
      <c r="D4654" s="243" t="n"/>
      <c r="E4654" s="243" t="n"/>
      <c r="F4654" s="243" t="n"/>
      <c r="G4654" s="243" t="n"/>
      <c r="H4654" s="362" t="n"/>
      <c r="I4654" s="243" t="n"/>
      <c r="J4654" s="243" t="n"/>
      <c r="K4654" s="244" t="n"/>
      <c r="L4654" s="78" t="n"/>
    </row>
    <row r="4655" ht="22" customHeight="1" s="452">
      <c r="A4655" s="359" t="n"/>
      <c r="B4655" s="243" t="n"/>
      <c r="C4655" s="243" t="n"/>
      <c r="D4655" s="243" t="n"/>
      <c r="E4655" s="243" t="n"/>
      <c r="F4655" s="243" t="n"/>
      <c r="G4655" s="243" t="n"/>
      <c r="H4655" s="362" t="n"/>
      <c r="I4655" s="243" t="n"/>
      <c r="J4655" s="243" t="n"/>
      <c r="K4655" s="244" t="n"/>
      <c r="L4655" s="78" t="n"/>
    </row>
    <row r="4656" ht="22" customHeight="1" s="452">
      <c r="A4656" s="359" t="n"/>
      <c r="B4656" s="243" t="n"/>
      <c r="C4656" s="243" t="n"/>
      <c r="D4656" s="243" t="n"/>
      <c r="E4656" s="243" t="n"/>
      <c r="F4656" s="243" t="n"/>
      <c r="G4656" s="243" t="n"/>
      <c r="H4656" s="362" t="n"/>
      <c r="I4656" s="243" t="n"/>
      <c r="J4656" s="243" t="n"/>
      <c r="K4656" s="244" t="n"/>
      <c r="L4656" s="78" t="n"/>
    </row>
    <row r="4657" ht="22" customHeight="1" s="452">
      <c r="A4657" s="359" t="n"/>
      <c r="B4657" s="243" t="n"/>
      <c r="C4657" s="243" t="n"/>
      <c r="D4657" s="243" t="n"/>
      <c r="E4657" s="243" t="n"/>
      <c r="F4657" s="243" t="n"/>
      <c r="G4657" s="243" t="n"/>
      <c r="H4657" s="362" t="n"/>
      <c r="I4657" s="243" t="n"/>
      <c r="J4657" s="243" t="n"/>
      <c r="K4657" s="244" t="n"/>
      <c r="L4657" s="78" t="n"/>
    </row>
    <row r="4658" ht="22" customHeight="1" s="452">
      <c r="A4658" s="359" t="n"/>
      <c r="B4658" s="243" t="n"/>
      <c r="C4658" s="243" t="n"/>
      <c r="D4658" s="243" t="n"/>
      <c r="E4658" s="243" t="n"/>
      <c r="F4658" s="243" t="n"/>
      <c r="G4658" s="243" t="n"/>
      <c r="H4658" s="362" t="n"/>
      <c r="I4658" s="243" t="n"/>
      <c r="J4658" s="243" t="n"/>
      <c r="K4658" s="244" t="n"/>
      <c r="L4658" s="78" t="n"/>
    </row>
    <row r="4659" ht="22" customHeight="1" s="452">
      <c r="A4659" s="359" t="n"/>
      <c r="B4659" s="243" t="n"/>
      <c r="C4659" s="243" t="n"/>
      <c r="D4659" s="243" t="n"/>
      <c r="E4659" s="243" t="n"/>
      <c r="F4659" s="243" t="n"/>
      <c r="G4659" s="243" t="n"/>
      <c r="H4659" s="362" t="n"/>
      <c r="I4659" s="243" t="n"/>
      <c r="J4659" s="243" t="n"/>
      <c r="K4659" s="244" t="n"/>
      <c r="L4659" s="78" t="n"/>
    </row>
    <row r="4660" ht="22" customHeight="1" s="452">
      <c r="A4660" s="359" t="n"/>
      <c r="B4660" s="243" t="n"/>
      <c r="C4660" s="243" t="n"/>
      <c r="D4660" s="243" t="n"/>
      <c r="E4660" s="243" t="n"/>
      <c r="F4660" s="243" t="n"/>
      <c r="G4660" s="243" t="n"/>
      <c r="H4660" s="362" t="n"/>
      <c r="I4660" s="243" t="n"/>
      <c r="J4660" s="243" t="n"/>
      <c r="K4660" s="244" t="n"/>
      <c r="L4660" s="78" t="n"/>
    </row>
    <row r="4661" ht="22" customHeight="1" s="452">
      <c r="A4661" s="359" t="n"/>
      <c r="B4661" s="243" t="n"/>
      <c r="C4661" s="243" t="n"/>
      <c r="D4661" s="243" t="n"/>
      <c r="E4661" s="243" t="n"/>
      <c r="F4661" s="243" t="n"/>
      <c r="G4661" s="243" t="n"/>
      <c r="H4661" s="362" t="n"/>
      <c r="I4661" s="243" t="n"/>
      <c r="J4661" s="243" t="n"/>
      <c r="K4661" s="244" t="n"/>
      <c r="L4661" s="78" t="n"/>
    </row>
    <row r="4662" ht="22" customHeight="1" s="452">
      <c r="A4662" s="359" t="n"/>
      <c r="B4662" s="243" t="n"/>
      <c r="C4662" s="243" t="n"/>
      <c r="D4662" s="243" t="n"/>
      <c r="E4662" s="243" t="n"/>
      <c r="F4662" s="243" t="n"/>
      <c r="G4662" s="243" t="n"/>
      <c r="H4662" s="362" t="n"/>
      <c r="I4662" s="243" t="n"/>
      <c r="J4662" s="243" t="n"/>
      <c r="K4662" s="244" t="n"/>
      <c r="L4662" s="78" t="n"/>
    </row>
    <row r="4663" ht="22" customHeight="1" s="452">
      <c r="A4663" s="359" t="n"/>
      <c r="B4663" s="243" t="n"/>
      <c r="C4663" s="243" t="n"/>
      <c r="D4663" s="243" t="n"/>
      <c r="E4663" s="243" t="n"/>
      <c r="F4663" s="243" t="n"/>
      <c r="G4663" s="243" t="n"/>
      <c r="H4663" s="362" t="n"/>
      <c r="I4663" s="243" t="n"/>
      <c r="J4663" s="243" t="n"/>
      <c r="K4663" s="244" t="n"/>
      <c r="L4663" s="78" t="n"/>
    </row>
    <row r="4664" ht="22" customHeight="1" s="452">
      <c r="A4664" s="359" t="n"/>
      <c r="B4664" s="243" t="n"/>
      <c r="C4664" s="243" t="n"/>
      <c r="D4664" s="243" t="n"/>
      <c r="E4664" s="243" t="n"/>
      <c r="F4664" s="243" t="n"/>
      <c r="G4664" s="243" t="n"/>
      <c r="H4664" s="362" t="n"/>
      <c r="I4664" s="243" t="n"/>
      <c r="J4664" s="243" t="n"/>
      <c r="K4664" s="244" t="n"/>
      <c r="L4664" s="78" t="n"/>
    </row>
    <row r="4665" ht="22" customHeight="1" s="452">
      <c r="A4665" s="359" t="n"/>
      <c r="B4665" s="243" t="n"/>
      <c r="C4665" s="243" t="n"/>
      <c r="D4665" s="243" t="n"/>
      <c r="E4665" s="243" t="n"/>
      <c r="F4665" s="243" t="n"/>
      <c r="G4665" s="243" t="n"/>
      <c r="H4665" s="362" t="n"/>
      <c r="I4665" s="243" t="n"/>
      <c r="J4665" s="243" t="n"/>
      <c r="K4665" s="244" t="n"/>
      <c r="L4665" s="78" t="n"/>
    </row>
    <row r="4666" ht="22" customHeight="1" s="452">
      <c r="A4666" s="359" t="n"/>
      <c r="B4666" s="243" t="n"/>
      <c r="C4666" s="243" t="n"/>
      <c r="D4666" s="243" t="n"/>
      <c r="E4666" s="243" t="n"/>
      <c r="F4666" s="243" t="n"/>
      <c r="G4666" s="243" t="n"/>
      <c r="H4666" s="362" t="n"/>
      <c r="I4666" s="243" t="n"/>
      <c r="J4666" s="243" t="n"/>
      <c r="K4666" s="244" t="n"/>
      <c r="L4666" s="78" t="n"/>
    </row>
    <row r="4667" ht="22" customHeight="1" s="452">
      <c r="A4667" s="359" t="n"/>
      <c r="B4667" s="243" t="n"/>
      <c r="C4667" s="243" t="n"/>
      <c r="D4667" s="243" t="n"/>
      <c r="E4667" s="243" t="n"/>
      <c r="F4667" s="243" t="n"/>
      <c r="G4667" s="243" t="n"/>
      <c r="H4667" s="362" t="n"/>
      <c r="I4667" s="243" t="n"/>
      <c r="J4667" s="243" t="n"/>
      <c r="K4667" s="244" t="n"/>
      <c r="L4667" s="78" t="n"/>
    </row>
    <row r="4668" ht="22" customHeight="1" s="452">
      <c r="A4668" s="359" t="n"/>
      <c r="B4668" s="243" t="n"/>
      <c r="C4668" s="243" t="n"/>
      <c r="D4668" s="243" t="n"/>
      <c r="E4668" s="243" t="n"/>
      <c r="F4668" s="243" t="n"/>
      <c r="G4668" s="243" t="n"/>
      <c r="H4668" s="362" t="n"/>
      <c r="I4668" s="243" t="n"/>
      <c r="J4668" s="243" t="n"/>
      <c r="K4668" s="244" t="n"/>
      <c r="L4668" s="78" t="n"/>
    </row>
    <row r="4669" ht="22" customHeight="1" s="452">
      <c r="A4669" s="359" t="n"/>
      <c r="B4669" s="243" t="n"/>
      <c r="C4669" s="243" t="n"/>
      <c r="D4669" s="243" t="n"/>
      <c r="E4669" s="243" t="n"/>
      <c r="F4669" s="243" t="n"/>
      <c r="G4669" s="243" t="n"/>
      <c r="H4669" s="362" t="n"/>
      <c r="I4669" s="243" t="n"/>
      <c r="J4669" s="243" t="n"/>
      <c r="K4669" s="244" t="n"/>
      <c r="L4669" s="356" t="n"/>
    </row>
  </sheetData>
  <conditionalFormatting sqref="E1:E1048576">
    <cfRule type="containsText" priority="1" operator="containsText" dxfId="231" text="Unplanned_Loss">
      <formula>NOT(ISERROR(SEARCH("Unplanned_Loss",E1)))</formula>
    </cfRule>
    <cfRule type="containsText" priority="2" operator="containsText" dxfId="230" text="Planned_Loss">
      <formula>NOT(ISERROR(SEARCH("Planned_Loss",E1)))</formula>
    </cfRule>
  </conditionalFormatting>
  <conditionalFormatting sqref="E52">
    <cfRule type="containsText" priority="3" operator="containsText" dxfId="231" text="Unplanned_Loss">
      <formula>NOT(ISERROR(SEARCH("Unplanned_Loss",E52)))</formula>
    </cfRule>
    <cfRule type="containsText" priority="4" operator="containsText" dxfId="230" text="Planned_Loss">
      <formula>NOT(ISERROR(SEARCH("Planned_Loss",E52)))</formula>
    </cfRule>
  </conditionalFormatting>
  <dataValidations count="2">
    <dataValidation sqref="C2:D146 C149:C287 C318:C4669 D148:D228 F2:F4669" showDropDown="0" showInputMessage="1" showErrorMessage="1" allowBlank="1" type="list">
      <formula1>INDIRECT(B2)</formula1>
    </dataValidation>
    <dataValidation sqref="C288:C317 D229:D4669" showDropDown="0" showInputMessage="1" showErrorMessage="1" allowBlank="1" type="list">
      <formula1>INDIRECT(SUBSTITUTE(B229, "-", "_"))</formula1>
    </dataValidation>
  </dataValidations>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7"/>
  <sheetViews>
    <sheetView topLeftCell="A14" zoomScale="80" zoomScaleNormal="80" workbookViewId="0">
      <pane xSplit="1" topLeftCell="B1" activePane="topRight" state="frozen"/>
      <selection activeCell="A29" sqref="A29"/>
      <selection pane="topRight" activeCell="G25" sqref="G25"/>
    </sheetView>
  </sheetViews>
  <sheetFormatPr baseColWidth="8" defaultColWidth="14.453125" defaultRowHeight="14.5"/>
  <cols>
    <col width="12.81640625" customWidth="1" style="452" min="1" max="1"/>
    <col width="13.1796875" customWidth="1" style="452" min="2" max="2"/>
    <col width="18.7265625" customWidth="1" style="452" min="3" max="3"/>
    <col width="12.453125" customWidth="1" style="452" min="4" max="4"/>
    <col width="17.453125" customWidth="1" style="452" min="5" max="5"/>
    <col width="14" customWidth="1" style="452" min="6" max="6"/>
  </cols>
  <sheetData>
    <row r="1" ht="23.15" customHeight="1" s="452">
      <c r="A1" s="346" t="inlineStr">
        <is>
          <t>Date</t>
        </is>
      </c>
      <c r="B1" s="347" t="inlineStr">
        <is>
          <t>Day</t>
        </is>
      </c>
      <c r="C1" s="348" t="inlineStr">
        <is>
          <t>SKU</t>
        </is>
      </c>
      <c r="D1" s="348" t="inlineStr">
        <is>
          <t>SOC (TPD)</t>
        </is>
      </c>
      <c r="E1" s="348" t="inlineStr">
        <is>
          <t>Volume Delivered (T)</t>
        </is>
      </c>
      <c r="F1" s="348" t="inlineStr">
        <is>
          <t>Projected GE</t>
        </is>
      </c>
    </row>
    <row r="2" ht="20.15" customHeight="1" s="452">
      <c r="A2" s="349" t="n">
        <v>46265</v>
      </c>
      <c r="B2" s="350">
        <f>IF(A2="","",TEXT(A2,"dddddd"))</f>
        <v/>
      </c>
      <c r="C2" s="351" t="inlineStr">
        <is>
          <t>_10.3GM_HT</t>
        </is>
      </c>
      <c r="D2" s="352">
        <f t="array" ref="D2">IFERROR(INDIRECT(C2),"")</f>
        <v/>
      </c>
      <c r="E2" s="352" t="n">
        <v>26.9</v>
      </c>
      <c r="F2" s="373">
        <f>'GE Projection'!$E$37/'GE Projection'!$D$37</f>
        <v/>
      </c>
    </row>
    <row r="3" ht="20.15" customHeight="1" s="452">
      <c r="A3" s="349" t="n">
        <v>46266</v>
      </c>
      <c r="B3" s="350">
        <f>IF(A3="","",TEXT(A3,"dddddd"))</f>
        <v/>
      </c>
      <c r="C3" s="351" t="inlineStr">
        <is>
          <t>_10.3GM_HT</t>
        </is>
      </c>
      <c r="D3" s="352">
        <f t="array" ref="D3">IFERROR(INDIRECT(C3),"")</f>
        <v/>
      </c>
      <c r="E3" s="352" t="n">
        <v>21.4</v>
      </c>
      <c r="F3" s="374" t="n"/>
    </row>
    <row r="4" ht="20.15" customHeight="1" s="452">
      <c r="A4" s="349" t="n">
        <v>46267</v>
      </c>
      <c r="B4" s="350">
        <f>IF(A4="","",TEXT(A4,"dddddd"))</f>
        <v/>
      </c>
      <c r="C4" s="351" t="inlineStr">
        <is>
          <t>_10.3GM_HT</t>
        </is>
      </c>
      <c r="D4" s="352">
        <f t="array" ref="D4">IFERROR(INDIRECT(C4),"")</f>
        <v/>
      </c>
      <c r="E4" s="352" t="n">
        <v>22.8</v>
      </c>
      <c r="F4" s="374" t="n"/>
    </row>
    <row r="5" ht="20.15" customHeight="1" s="452">
      <c r="A5" s="349" t="n">
        <v>46268</v>
      </c>
      <c r="B5" s="350">
        <f>IF(A5="","",TEXT(A5,"dddddd"))</f>
        <v/>
      </c>
      <c r="C5" s="351" t="inlineStr">
        <is>
          <t>_10.3GM_HT</t>
        </is>
      </c>
      <c r="D5" s="352">
        <f t="array" ref="D5">IFERROR(INDIRECT(C5),"")</f>
        <v/>
      </c>
      <c r="E5" s="352" t="n">
        <v>15.7</v>
      </c>
      <c r="F5" s="374" t="n"/>
    </row>
    <row r="6" ht="20.15" customHeight="1" s="452">
      <c r="A6" s="349" t="n">
        <v>46269</v>
      </c>
      <c r="B6" s="350">
        <f>IF(A6="","",TEXT(A6,"dddddd"))</f>
        <v/>
      </c>
      <c r="C6" s="351" t="n"/>
      <c r="D6" s="352">
        <f t="array" ref="D6">IFERROR(INDIRECT(C6),"")</f>
        <v/>
      </c>
      <c r="E6" s="352" t="n"/>
      <c r="F6" s="374" t="n"/>
    </row>
    <row r="7" ht="20.15" customHeight="1" s="452">
      <c r="A7" s="349" t="n">
        <v>46270</v>
      </c>
      <c r="B7" s="350">
        <f>IF(A7="","",TEXT(A7,"dddddd"))</f>
        <v/>
      </c>
      <c r="C7" s="351" t="inlineStr">
        <is>
          <t>_10.3GM_HT</t>
        </is>
      </c>
      <c r="D7" s="352">
        <f t="array" ref="D7">IFERROR(INDIRECT(C7),"")</f>
        <v/>
      </c>
      <c r="E7" s="352" t="n">
        <v>21.7</v>
      </c>
      <c r="F7" s="374" t="n"/>
    </row>
    <row r="8" ht="20.15" customHeight="1" s="452">
      <c r="A8" s="349" t="n">
        <v>46271</v>
      </c>
      <c r="B8" s="350">
        <f>IF(A8="","",TEXT(A8,"dddddd"))</f>
        <v/>
      </c>
      <c r="C8" s="351" t="inlineStr">
        <is>
          <t>_10.3GM</t>
        </is>
      </c>
      <c r="D8" s="352">
        <f t="array" ref="D8">IFERROR(INDIRECT(C8),"")</f>
        <v/>
      </c>
      <c r="E8" s="352" t="n">
        <v>26.7</v>
      </c>
      <c r="F8" s="374" t="n"/>
    </row>
    <row r="9" ht="20.15" customHeight="1" s="452">
      <c r="A9" s="349" t="n">
        <v>46272</v>
      </c>
      <c r="B9" s="350">
        <f>IF(A9="","",TEXT(A9,"dddddd"))</f>
        <v/>
      </c>
      <c r="C9" s="351" t="inlineStr">
        <is>
          <t>_10.3GM</t>
        </is>
      </c>
      <c r="D9" s="352">
        <f t="array" ref="D9">IFERROR(INDIRECT(C9),"")</f>
        <v/>
      </c>
      <c r="E9" s="352">
        <f>25.2+6.2</f>
        <v/>
      </c>
      <c r="F9" s="374" t="n"/>
    </row>
    <row r="10" ht="20.15" customHeight="1" s="452">
      <c r="A10" s="349" t="n">
        <v>46273</v>
      </c>
      <c r="B10" s="350">
        <f>IF(A10="","",TEXT(A10,"dddddd"))</f>
        <v/>
      </c>
      <c r="C10" s="351" t="inlineStr">
        <is>
          <t>_10.3GM</t>
        </is>
      </c>
      <c r="D10" s="352">
        <f t="array" ref="D10">IFERROR(INDIRECT(C10),"")</f>
        <v/>
      </c>
      <c r="E10" s="352" t="n">
        <v>34.8</v>
      </c>
      <c r="F10" s="374" t="n"/>
    </row>
    <row r="11" ht="20.15" customHeight="1" s="452">
      <c r="A11" s="349" t="n">
        <v>46274</v>
      </c>
      <c r="B11" s="350">
        <f>IF(A11="","",TEXT(A11,"dddddd"))</f>
        <v/>
      </c>
      <c r="C11" s="351" t="inlineStr">
        <is>
          <t>_10.3GM</t>
        </is>
      </c>
      <c r="D11" s="352">
        <f t="array" ref="D11">IFERROR(INDIRECT(C11),"")</f>
        <v/>
      </c>
      <c r="E11" s="352" t="n">
        <v>31.9</v>
      </c>
      <c r="F11" s="374" t="n"/>
    </row>
    <row r="12" ht="20.15" customHeight="1" s="452">
      <c r="A12" s="349" t="n">
        <v>46275</v>
      </c>
      <c r="B12" s="350">
        <f>IF(A12="","",TEXT(A12,"dddddd"))</f>
        <v/>
      </c>
      <c r="C12" s="351" t="inlineStr">
        <is>
          <t>_10.3GM</t>
        </is>
      </c>
      <c r="D12" s="352">
        <f t="array" ref="D12">IFERROR(INDIRECT(C12),"")</f>
        <v/>
      </c>
      <c r="E12" s="352">
        <f>13.2+2.1</f>
        <v/>
      </c>
      <c r="F12" s="374" t="n"/>
    </row>
    <row r="13" ht="20.15" customHeight="1" s="452">
      <c r="A13" s="349" t="n">
        <v>46276</v>
      </c>
      <c r="B13" s="350">
        <f>IF(A13="","",TEXT(A13,"dddddd"))</f>
        <v/>
      </c>
      <c r="C13" s="351" t="inlineStr">
        <is>
          <t>_10.3GM</t>
        </is>
      </c>
      <c r="D13" s="352">
        <f t="array" ref="D13">IFERROR(INDIRECT(C13),"")</f>
        <v/>
      </c>
      <c r="E13" s="352">
        <f>22.9+5</f>
        <v/>
      </c>
      <c r="F13" s="374" t="n"/>
    </row>
    <row r="14" ht="20.15" customHeight="1" s="452">
      <c r="A14" s="349" t="n">
        <v>46277</v>
      </c>
      <c r="B14" s="350">
        <f>IF(A14="","",TEXT(A14,"dddddd"))</f>
        <v/>
      </c>
      <c r="C14" s="351" t="inlineStr">
        <is>
          <t>_10.3GM_HT</t>
        </is>
      </c>
      <c r="D14" s="352">
        <f t="array" ref="D14">IFERROR(INDIRECT(C14),"")</f>
        <v/>
      </c>
      <c r="E14" s="352">
        <f>24.2+4.5</f>
        <v/>
      </c>
      <c r="F14" s="374" t="n"/>
    </row>
    <row r="15" ht="20.15" customHeight="1" s="452">
      <c r="A15" s="349" t="n">
        <v>46278</v>
      </c>
      <c r="B15" s="350">
        <f>IF(A15="","",TEXT(A15,"dddddd"))</f>
        <v/>
      </c>
      <c r="C15" s="351" t="inlineStr">
        <is>
          <t>_10.3GM_HT</t>
        </is>
      </c>
      <c r="D15" s="352">
        <f t="array" ref="D15">IFERROR(INDIRECT(C15),"")</f>
        <v/>
      </c>
      <c r="E15" s="352" t="n">
        <v>25</v>
      </c>
      <c r="F15" s="374" t="n"/>
    </row>
    <row r="16" ht="20.15" customHeight="1" s="452">
      <c r="A16" s="349" t="n">
        <v>46279</v>
      </c>
      <c r="B16" s="350">
        <f>IF(A16="","",TEXT(A16,"dddddd"))</f>
        <v/>
      </c>
      <c r="C16" s="351" t="inlineStr">
        <is>
          <t>_10.3GM_HT</t>
        </is>
      </c>
      <c r="D16" s="352">
        <f t="array" ref="D16">IFERROR(INDIRECT(C16),"")</f>
        <v/>
      </c>
      <c r="E16" s="352" t="n">
        <v>28.7</v>
      </c>
      <c r="F16" s="374" t="n"/>
    </row>
    <row r="17" ht="20.15" customHeight="1" s="452">
      <c r="A17" s="349" t="n">
        <v>46280</v>
      </c>
      <c r="B17" s="350">
        <f>IF(A17="","",TEXT(A17,"dddddd"))</f>
        <v/>
      </c>
      <c r="C17" s="351" t="inlineStr">
        <is>
          <t>_10.3GM_HT</t>
        </is>
      </c>
      <c r="D17" s="352">
        <f t="array" ref="D17">IFERROR(INDIRECT(C17),"")</f>
        <v/>
      </c>
      <c r="E17" s="352" t="n">
        <v>29.7</v>
      </c>
      <c r="F17" s="374" t="n"/>
    </row>
    <row r="18" ht="20.15" customHeight="1" s="452">
      <c r="A18" s="349" t="n">
        <v>46281</v>
      </c>
      <c r="B18" s="350">
        <f>IF(A18="","",TEXT(A18,"dddddd"))</f>
        <v/>
      </c>
      <c r="C18" s="351" t="inlineStr">
        <is>
          <t>_10.3GM_HT</t>
        </is>
      </c>
      <c r="D18" s="352">
        <f t="array" ref="D18">IFERROR(INDIRECT(C18),"")</f>
        <v/>
      </c>
      <c r="E18" s="352" t="n">
        <v>25</v>
      </c>
      <c r="F18" s="374" t="n"/>
    </row>
    <row r="19" ht="20.15" customHeight="1" s="452">
      <c r="A19" s="349" t="n">
        <v>46282</v>
      </c>
      <c r="B19" s="350">
        <f>IF(A19="","",TEXT(A19,"dddddd"))</f>
        <v/>
      </c>
      <c r="C19" s="351" t="n"/>
      <c r="D19" s="352">
        <f t="array" ref="D19">IFERROR(INDIRECT(C19),"")</f>
        <v/>
      </c>
      <c r="E19" s="352" t="n"/>
      <c r="F19" s="374" t="n"/>
    </row>
    <row r="20" ht="20.15" customHeight="1" s="452">
      <c r="A20" s="349" t="n">
        <v>46283</v>
      </c>
      <c r="B20" s="350">
        <f>IF(A20="","",TEXT(A20,"dddddd"))</f>
        <v/>
      </c>
      <c r="C20" s="351" t="inlineStr">
        <is>
          <t>_10.3GM_HT</t>
        </is>
      </c>
      <c r="D20" s="352">
        <f t="array" ref="D20">IFERROR(INDIRECT(C20),"")</f>
        <v/>
      </c>
      <c r="E20" s="352" t="n">
        <v>25</v>
      </c>
      <c r="F20" s="374" t="n"/>
    </row>
    <row r="21" ht="20.15" customHeight="1" s="452">
      <c r="A21" s="349" t="n">
        <v>46284</v>
      </c>
      <c r="B21" s="350">
        <f>IF(A21="","",TEXT(A21,"dddddd"))</f>
        <v/>
      </c>
      <c r="C21" s="351" t="inlineStr">
        <is>
          <t>_10.3GM_HT</t>
        </is>
      </c>
      <c r="D21" s="352">
        <f t="array" ref="D21">IFERROR(INDIRECT(C21),"")</f>
        <v/>
      </c>
      <c r="E21" s="352" t="n">
        <v>30</v>
      </c>
      <c r="F21" s="374" t="n"/>
    </row>
    <row r="22" ht="20.15" customHeight="1" s="452">
      <c r="A22" s="349" t="n">
        <v>46285</v>
      </c>
      <c r="B22" s="350">
        <f>IF(A22="","",TEXT(A22,"dddddd"))</f>
        <v/>
      </c>
      <c r="C22" s="351" t="inlineStr">
        <is>
          <t>_10.3GM_HT</t>
        </is>
      </c>
      <c r="D22" s="352">
        <f t="array" ref="D22">IFERROR(INDIRECT(C22),"")</f>
        <v/>
      </c>
      <c r="E22" s="352" t="n">
        <v>30</v>
      </c>
      <c r="F22" s="374" t="n"/>
    </row>
    <row r="23" ht="20.15" customHeight="1" s="452">
      <c r="A23" s="349" t="n">
        <v>46286</v>
      </c>
      <c r="B23" s="350">
        <f>IF(A23="","",TEXT(A23,"dddddd"))</f>
        <v/>
      </c>
      <c r="C23" s="351" t="inlineStr">
        <is>
          <t>_10.3GM</t>
        </is>
      </c>
      <c r="D23" s="352">
        <f t="array" ref="D23">IFERROR(INDIRECT(C23),"")</f>
        <v/>
      </c>
      <c r="E23" s="352" t="n">
        <v>36</v>
      </c>
      <c r="F23" s="374" t="n"/>
    </row>
    <row r="24" ht="20.15" customHeight="1" s="452">
      <c r="A24" s="349" t="n">
        <v>46287</v>
      </c>
      <c r="B24" s="350">
        <f>IF(A24="","",TEXT(A24,"dddddd"))</f>
        <v/>
      </c>
      <c r="C24" s="351" t="inlineStr">
        <is>
          <t>_10.3GM</t>
        </is>
      </c>
      <c r="D24" s="352">
        <f t="array" ref="D24">IFERROR(INDIRECT(C24),"")</f>
        <v/>
      </c>
      <c r="E24" s="352" t="n">
        <v>36</v>
      </c>
      <c r="F24" s="374" t="n"/>
    </row>
    <row r="25" ht="20.15" customHeight="1" s="452">
      <c r="A25" s="349" t="n">
        <v>46288</v>
      </c>
      <c r="B25" s="350">
        <f>IF(A25="","",TEXT(A25,"dddddd"))</f>
        <v/>
      </c>
      <c r="C25" s="351" t="inlineStr">
        <is>
          <t>_10.3GM</t>
        </is>
      </c>
      <c r="D25" s="352">
        <f t="array" ref="D25">IFERROR(INDIRECT(C25),"")</f>
        <v/>
      </c>
      <c r="E25" s="352" t="n">
        <v>36</v>
      </c>
      <c r="F25" s="374" t="n"/>
    </row>
    <row r="26" ht="20.15" customHeight="1" s="452">
      <c r="A26" s="349" t="n">
        <v>46289</v>
      </c>
      <c r="B26" s="350">
        <f>IF(A26="","",TEXT(A26,"dddddd"))</f>
        <v/>
      </c>
      <c r="C26" s="351" t="inlineStr">
        <is>
          <t>_10.3GM</t>
        </is>
      </c>
      <c r="D26" s="352">
        <f t="array" ref="D26">IFERROR(INDIRECT(C26),"")</f>
        <v/>
      </c>
      <c r="E26" s="352" t="n">
        <v>36</v>
      </c>
      <c r="F26" s="374" t="n"/>
    </row>
    <row r="27" ht="20.15" customHeight="1" s="452">
      <c r="A27" s="349" t="n">
        <v>46290</v>
      </c>
      <c r="B27" s="350">
        <f>IF(A27="","",TEXT(A27,"dddddd"))</f>
        <v/>
      </c>
      <c r="C27" s="351" t="inlineStr">
        <is>
          <t>HT_Sam_HLL_10.3G</t>
        </is>
      </c>
      <c r="D27" s="352">
        <f t="array" ref="D27">IFERROR(INDIRECT(C27),"")</f>
        <v/>
      </c>
      <c r="E27" s="352" t="n">
        <v>20</v>
      </c>
      <c r="F27" s="374" t="n"/>
    </row>
    <row r="28" ht="20.15" customHeight="1" s="452">
      <c r="A28" s="349" t="n">
        <v>46291</v>
      </c>
      <c r="B28" s="350">
        <f>IF(A28="","",TEXT(A28,"dddddd"))</f>
        <v/>
      </c>
      <c r="C28" s="351" t="inlineStr">
        <is>
          <t>HT_Sam_HLL_10.3G</t>
        </is>
      </c>
      <c r="D28" s="352">
        <f t="array" ref="D28">IFERROR(INDIRECT(C28),"")</f>
        <v/>
      </c>
      <c r="E28" s="352" t="n">
        <v>20</v>
      </c>
      <c r="F28" s="374" t="n"/>
    </row>
    <row r="29" ht="20.15" customHeight="1" s="452">
      <c r="A29" s="349" t="n">
        <v>46292</v>
      </c>
      <c r="B29" s="350">
        <f>IF(A29="","",TEXT(A29,"dddddd"))</f>
        <v/>
      </c>
      <c r="C29" s="351" t="inlineStr">
        <is>
          <t>_10.3GM</t>
        </is>
      </c>
      <c r="D29" s="352">
        <f t="array" ref="D29">IFERROR(INDIRECT(C29),"")</f>
        <v/>
      </c>
      <c r="E29" s="352" t="n">
        <v>36</v>
      </c>
      <c r="F29" s="374" t="n"/>
    </row>
    <row r="30" ht="20.15" customHeight="1" s="452">
      <c r="A30" s="349" t="n">
        <v>46293</v>
      </c>
      <c r="B30" s="350">
        <f>IF(A30="","",TEXT(A30,"dddddd"))</f>
        <v/>
      </c>
      <c r="C30" s="351" t="inlineStr">
        <is>
          <t>_10.3GM</t>
        </is>
      </c>
      <c r="D30" s="352">
        <f t="array" ref="D30">IFERROR(INDIRECT(C30),"")</f>
        <v/>
      </c>
      <c r="E30" s="352" t="n">
        <v>36</v>
      </c>
      <c r="F30" s="374" t="n"/>
    </row>
    <row r="31" ht="20.15" customHeight="1" s="452">
      <c r="A31" s="349" t="n">
        <v>46294</v>
      </c>
      <c r="B31" s="350">
        <f>IF(A31="","",TEXT(A31,"dddddd"))</f>
        <v/>
      </c>
      <c r="C31" s="351" t="inlineStr">
        <is>
          <t>_10.3GM</t>
        </is>
      </c>
      <c r="D31" s="352">
        <f t="array" ref="D31">IFERROR(INDIRECT(C31),"")</f>
        <v/>
      </c>
      <c r="E31" s="352" t="n">
        <v>36</v>
      </c>
      <c r="F31" s="374" t="n"/>
    </row>
    <row r="32" ht="20.15" customHeight="1" s="452">
      <c r="A32" s="349" t="n">
        <v>46295</v>
      </c>
      <c r="B32" s="350">
        <f>IF(A32="","",TEXT(A32,"dddddd"))</f>
        <v/>
      </c>
      <c r="C32" s="351" t="inlineStr">
        <is>
          <t>_10.3GM</t>
        </is>
      </c>
      <c r="D32" s="352">
        <f t="array" ref="D32">IFERROR(INDIRECT(C32),"")</f>
        <v/>
      </c>
      <c r="E32" s="352" t="n">
        <v>36</v>
      </c>
      <c r="F32" s="374" t="n"/>
    </row>
    <row r="33" ht="20.15" customHeight="1" s="452">
      <c r="A33" s="349" t="n">
        <v>46296</v>
      </c>
      <c r="B33" s="350">
        <f>IF(A33="","",TEXT(A33,"dddddd"))</f>
        <v/>
      </c>
      <c r="C33" s="351" t="inlineStr">
        <is>
          <t>_10.3GM</t>
        </is>
      </c>
      <c r="D33" s="352">
        <f t="array" ref="D33">IFERROR(INDIRECT(C33),"")</f>
        <v/>
      </c>
      <c r="E33" s="352" t="n">
        <v>36</v>
      </c>
      <c r="F33" s="374" t="n"/>
    </row>
    <row r="34" ht="20.15" customHeight="1" s="452">
      <c r="A34" s="349" t="n">
        <v>46297</v>
      </c>
      <c r="B34" s="350">
        <f>IF(A34="","",TEXT(A34,"dddddd"))</f>
        <v/>
      </c>
      <c r="C34" s="351" t="inlineStr">
        <is>
          <t>_10.3GM</t>
        </is>
      </c>
      <c r="D34" s="352">
        <f t="array" ref="D34">IFERROR(INDIRECT(C34),"")</f>
        <v/>
      </c>
      <c r="E34" s="352" t="n">
        <v>36</v>
      </c>
      <c r="F34" s="374" t="n"/>
    </row>
    <row r="35" ht="20.15" customHeight="1" s="452">
      <c r="A35" s="349" t="n">
        <v>46298</v>
      </c>
      <c r="B35" s="350">
        <f>IF(A35="","",TEXT(A35,"dddddd"))</f>
        <v/>
      </c>
      <c r="C35" s="351" t="inlineStr">
        <is>
          <t>_10.3GM</t>
        </is>
      </c>
      <c r="D35" s="352">
        <f t="array" ref="D35">IFERROR(INDIRECT(C35),"")</f>
        <v/>
      </c>
      <c r="E35" s="352" t="n">
        <v>36</v>
      </c>
      <c r="F35" s="374" t="n"/>
    </row>
    <row r="36" ht="20.15" customHeight="1" s="452" thickBot="1">
      <c r="A36" s="349" t="n">
        <v>46299</v>
      </c>
      <c r="B36" s="350">
        <f>IF(A36="","",TEXT(A36,"dddddd"))</f>
        <v/>
      </c>
      <c r="C36" s="351" t="inlineStr">
        <is>
          <t>_10.3GM</t>
        </is>
      </c>
      <c r="D36" s="352">
        <f t="array" ref="D36">IFERROR(INDIRECT(C36),"")</f>
        <v/>
      </c>
      <c r="E36" s="352" t="n">
        <v>30</v>
      </c>
      <c r="F36" s="374" t="n"/>
    </row>
    <row r="37" ht="15" customHeight="1" s="452" thickTop="1">
      <c r="A37" s="353" t="n"/>
      <c r="B37" s="354" t="n"/>
      <c r="C37" s="354" t="n"/>
      <c r="D37" s="355">
        <f>SUBTOTAL(109,'GE Projection'!$D$2:$D$36)</f>
        <v/>
      </c>
      <c r="E37" s="354">
        <f>SUBTOTAL(109,'GE Projection'!$E$2:$E$36)</f>
        <v/>
      </c>
      <c r="F37" s="375" t="n"/>
    </row>
  </sheetData>
  <mergeCells count="1">
    <mergeCell ref="F2:F37"/>
  </mergeCells>
  <conditionalFormatting sqref="A2:E36">
    <cfRule type="expression" priority="8" dxfId="213">
      <formula>ROW()=CELL("row")</formula>
    </cfRule>
  </conditionalFormatting>
  <conditionalFormatting sqref="E2:E36">
    <cfRule type="cellIs" priority="486" operator="lessThan" dxfId="210">
      <formula>#REF!</formula>
    </cfRule>
    <cfRule type="cellIs" priority="487" operator="greaterThan" dxfId="211">
      <formula>#REF!</formula>
    </cfRule>
    <cfRule type="cellIs" priority="488" operator="lessThan" dxfId="210">
      <formula>#REF!</formula>
    </cfRule>
    <cfRule type="containsBlanks" priority="489" dxfId="215" stopIfTrue="1">
      <formula>LEN(TRIM(E2))=0</formula>
    </cfRule>
    <cfRule type="cellIs" priority="490" operator="greaterThanOrEqual" dxfId="214">
      <formula>#REF!</formula>
    </cfRule>
  </conditionalFormatting>
  <pageMargins left="0.7" right="0.7" top="0.75" bottom="0.75" header="0.3" footer="0.3"/>
  <headerFooter>
    <oddHeader/>
    <oddFooter>&amp;C&amp;"Calibri"&amp;10 &amp;K000000_x000d_# Mondelez International Internal_x000d_&amp;1#&amp;"Aptos"&amp;10 &amp;K000000 Mondelez International Internal</oddFooter>
    <evenHeader/>
    <evenFooter/>
    <firstHeader/>
    <firstFooter/>
  </headerFooter>
</worksheet>
</file>

<file path=xl/worksheets/sheet6.xml><?xml version="1.0" encoding="utf-8"?>
<worksheet xmlns="http://schemas.openxmlformats.org/spreadsheetml/2006/main">
  <sheetPr codeName="Sheet4">
    <outlinePr summaryBelow="1" summaryRight="1"/>
    <pageSetUpPr/>
  </sheetPr>
  <dimension ref="A1:BD373"/>
  <sheetViews>
    <sheetView topLeftCell="A248" zoomScale="80" zoomScaleNormal="80" workbookViewId="0">
      <pane xSplit="1" topLeftCell="B1" activePane="topRight" state="frozen"/>
      <selection activeCell="A29" sqref="A29"/>
      <selection pane="topRight" activeCell="J252" sqref="J252"/>
    </sheetView>
  </sheetViews>
  <sheetFormatPr baseColWidth="8" defaultColWidth="14.453125" defaultRowHeight="14.5"/>
  <cols>
    <col width="12.81640625" customWidth="1" style="452" min="1" max="1"/>
    <col width="13.1796875" customWidth="1" style="452" min="2" max="2"/>
    <col width="18.7265625" customWidth="1" style="452" min="3" max="3"/>
    <col width="12.453125" customWidth="1" style="452" min="4" max="4"/>
    <col width="10.7265625" customWidth="1" style="452" min="5" max="5"/>
    <col width="17.453125" customWidth="1" style="452" min="6" max="6"/>
    <col width="12.81640625" customWidth="1" style="452" min="7" max="7"/>
    <col width="14" customWidth="1" style="452" min="8" max="8"/>
    <col width="15.81640625" customWidth="1" style="452" min="9" max="9"/>
    <col width="17.453125" customWidth="1" style="452" min="10" max="10"/>
    <col width="18.7265625" customWidth="1" style="452" min="11" max="11"/>
    <col width="18.26953125" customWidth="1" style="452" min="12" max="12"/>
    <col width="22.453125" customWidth="1" style="452" min="13" max="14"/>
    <col width="22.453125" customWidth="1" style="452" min="16" max="16"/>
    <col hidden="1" width="19.453125" customWidth="1" style="452" min="17" max="18"/>
    <col width="22.453125" customWidth="1" style="452" min="19" max="26"/>
    <col width="22.81640625" customWidth="1" style="452" min="27" max="27"/>
    <col width="24.453125" customWidth="1" style="452" min="28" max="28"/>
    <col width="22.453125" customWidth="1" style="452" min="29" max="41"/>
    <col width="25.81640625" customWidth="1" style="452" min="42" max="42"/>
    <col width="22.453125" customWidth="1" style="452" min="43" max="44"/>
    <col hidden="1" width="22.453125" customWidth="1" style="452" min="45" max="45"/>
    <col width="22.453125" customWidth="1" style="452" min="46" max="46"/>
    <col width="22.453125" customWidth="1" style="67" min="47" max="47"/>
    <col width="22.453125" customWidth="1" style="212" min="48" max="50"/>
    <col width="22.453125" customWidth="1" style="452" min="51" max="51"/>
    <col width="15.453125" customWidth="1" style="452" min="52" max="52"/>
    <col width="14.453125" customWidth="1" style="452" min="53" max="53"/>
  </cols>
  <sheetData>
    <row r="1" ht="15" customHeight="1" s="452" thickBot="1">
      <c r="E1" s="18">
        <f>SUBTOTAL(9,Table1[Plan])</f>
        <v/>
      </c>
      <c r="F1" s="18">
        <f>SUBTOTAL(9,Table1[Volume Delivered (T)])</f>
        <v/>
      </c>
      <c r="G1" s="68">
        <f>SUBTOTAL(1,Table1[GE - Target])</f>
        <v/>
      </c>
      <c r="H1" s="68">
        <f>SUBTOTAL(1,Table1[GE - Actual])</f>
        <v/>
      </c>
      <c r="I1" s="18">
        <f>SUBTOTAL(9,Table1[Legal Non-Operating Time])</f>
        <v/>
      </c>
      <c r="J1" s="18">
        <f>SUBTOTAL(9,Table1[No Demand Time])</f>
        <v/>
      </c>
      <c r="K1" s="18">
        <f>SUBTOTAL(9,Table1[Force Majeure])</f>
        <v/>
      </c>
      <c r="M1" s="20">
        <f>SUBTOTAL(1,Table1[waste (%) - MTD])</f>
        <v/>
      </c>
      <c r="N1" s="71" t="n"/>
      <c r="P1" s="71">
        <f>SUBTOTAL(9,Table1[TBM ACTIVITIES PLANNED])</f>
        <v/>
      </c>
      <c r="Q1" s="71">
        <f>SUBTOTAL(9,Table1[TBM ACTIVITIES COMPLETED])</f>
        <v/>
      </c>
      <c r="R1" s="18">
        <f>SUBTOTAL(9,Table1[Hours Used])</f>
        <v/>
      </c>
      <c r="AI1" s="18">
        <f>SUBTOTAL(9,Table1[Operating Time])</f>
        <v/>
      </c>
    </row>
    <row r="2" ht="23.15" customHeight="1" s="452">
      <c r="A2" s="227" t="inlineStr">
        <is>
          <t>Date</t>
        </is>
      </c>
      <c r="B2" s="228" t="inlineStr">
        <is>
          <t>Day</t>
        </is>
      </c>
      <c r="C2" s="229" t="inlineStr">
        <is>
          <t>SKU</t>
        </is>
      </c>
      <c r="D2" s="229" t="inlineStr">
        <is>
          <t>SOC (TPD)</t>
        </is>
      </c>
      <c r="E2" s="229" t="inlineStr">
        <is>
          <t>Plan</t>
        </is>
      </c>
      <c r="F2" s="229" t="inlineStr">
        <is>
          <t>Volume Delivered (T)</t>
        </is>
      </c>
      <c r="G2" s="229" t="inlineStr">
        <is>
          <t>GE - Target</t>
        </is>
      </c>
      <c r="H2" s="229" t="inlineStr">
        <is>
          <t>GE - Actual</t>
        </is>
      </c>
      <c r="I2" s="230" t="inlineStr">
        <is>
          <t>Legal Non-Operating Time</t>
        </is>
      </c>
      <c r="J2" s="230" t="inlineStr">
        <is>
          <t>No Demand Time</t>
        </is>
      </c>
      <c r="K2" s="230" t="inlineStr">
        <is>
          <t>Force Majeure</t>
        </is>
      </c>
      <c r="L2" s="231" t="inlineStr">
        <is>
          <t>Quality Loss (T)</t>
        </is>
      </c>
      <c r="M2" s="232" t="inlineStr">
        <is>
          <t>waste (%) - MTD</t>
        </is>
      </c>
      <c r="N2" s="232" t="inlineStr">
        <is>
          <t>Bulk on Floor (T)</t>
        </is>
      </c>
      <c r="O2" s="232" t="inlineStr">
        <is>
          <t>Offline Packing (MT)</t>
        </is>
      </c>
      <c r="P2" s="232" t="inlineStr">
        <is>
          <t>rework on floor(T)</t>
        </is>
      </c>
      <c r="Q2" s="1" t="inlineStr">
        <is>
          <t>TBM ACTIVITIES PLANNED</t>
        </is>
      </c>
      <c r="R2" s="1" t="inlineStr">
        <is>
          <t>TBM ACTIVITIES COMPLETED</t>
        </is>
      </c>
      <c r="S2" s="233" t="inlineStr">
        <is>
          <t>Hours Used</t>
        </is>
      </c>
      <c r="T2" s="234" t="inlineStr">
        <is>
          <t>Planned Maintenance</t>
        </is>
      </c>
      <c r="U2" s="234" t="inlineStr">
        <is>
          <t>Planned AM</t>
        </is>
      </c>
      <c r="V2" s="234" t="inlineStr">
        <is>
          <t>Sanitation</t>
        </is>
      </c>
      <c r="W2" s="234" t="inlineStr">
        <is>
          <t>Changeovers</t>
        </is>
      </c>
      <c r="X2" s="234" t="inlineStr">
        <is>
          <t>Planned Stops</t>
        </is>
      </c>
      <c r="Y2" s="234" t="inlineStr">
        <is>
          <t>Consumables replacement</t>
        </is>
      </c>
      <c r="Z2" s="234" t="inlineStr">
        <is>
          <t>Start and Finish Production</t>
        </is>
      </c>
      <c r="AA2" s="235" t="inlineStr">
        <is>
          <t>PRODUCTION HOURS</t>
        </is>
      </c>
      <c r="AB2" s="236" t="inlineStr">
        <is>
          <t>Minor Stoppages</t>
        </is>
      </c>
      <c r="AC2" s="236" t="inlineStr">
        <is>
          <t>Breakdowns</t>
        </is>
      </c>
      <c r="AD2" s="236" t="inlineStr">
        <is>
          <t>Operational Losses</t>
        </is>
      </c>
      <c r="AE2" s="236" t="inlineStr">
        <is>
          <t>Line Delays</t>
        </is>
      </c>
      <c r="AF2" s="236" t="inlineStr">
        <is>
          <t>Labor Management</t>
        </is>
      </c>
      <c r="AG2" s="236" t="inlineStr">
        <is>
          <t>Material Shortages</t>
        </is>
      </c>
      <c r="AH2" s="237" t="inlineStr">
        <is>
          <t>Speed Loss (Hrs)</t>
        </is>
      </c>
      <c r="AI2" s="237" t="inlineStr">
        <is>
          <t>Quality Loss (Hrs)</t>
        </is>
      </c>
      <c r="AJ2" s="233" t="inlineStr">
        <is>
          <t>Operating Time</t>
        </is>
      </c>
      <c r="AK2" s="233" t="inlineStr">
        <is>
          <t>Operating Time (Planned)</t>
        </is>
      </c>
      <c r="AL2" s="238" t="inlineStr">
        <is>
          <t>CL Deployed at Line</t>
        </is>
      </c>
      <c r="AM2" s="238" t="inlineStr">
        <is>
          <t>CIL-DONE</t>
        </is>
      </c>
      <c r="AN2" s="238" t="inlineStr">
        <is>
          <t xml:space="preserve">centreline check </t>
        </is>
      </c>
      <c r="AO2" s="238" t="inlineStr">
        <is>
          <t>TBM ACTIVITIES PLANNED2</t>
        </is>
      </c>
      <c r="AP2" s="238" t="inlineStr">
        <is>
          <t>TBM ACTIVITIES COMPLETED2</t>
        </is>
      </c>
      <c r="AQ2" s="238" t="inlineStr">
        <is>
          <t>tbm-on time completion</t>
        </is>
      </c>
      <c r="AR2" s="238" t="inlineStr">
        <is>
          <t>mtbf</t>
        </is>
      </c>
      <c r="AS2" s="2" t="inlineStr">
        <is>
          <t>BOS</t>
        </is>
      </c>
      <c r="AT2" s="238" t="inlineStr">
        <is>
          <t>UNSAFE CONDITIONS REPORTED</t>
        </is>
      </c>
      <c r="AU2" s="239" t="inlineStr">
        <is>
          <t>OVERWEIGHT</t>
        </is>
      </c>
      <c r="AV2" s="240" t="inlineStr">
        <is>
          <t>MTBB</t>
        </is>
      </c>
      <c r="AW2" s="240" t="inlineStr">
        <is>
          <t># Stops</t>
        </is>
      </c>
      <c r="AX2" s="240" t="inlineStr">
        <is>
          <t>MTTR</t>
        </is>
      </c>
      <c r="AY2" s="240" t="inlineStr">
        <is>
          <t>R&amp;R</t>
        </is>
      </c>
      <c r="AZ2" s="241" t="inlineStr">
        <is>
          <t>GWF Month</t>
        </is>
      </c>
    </row>
    <row r="3" ht="20.15" customHeight="1" s="452">
      <c r="A3" s="21" t="n">
        <v>46020</v>
      </c>
      <c r="B3" s="22">
        <f>IF(A3="","",TEXT(A3,"dddddd"))</f>
        <v/>
      </c>
      <c r="C3" s="23" t="inlineStr">
        <is>
          <t>_10GM_HT</t>
        </is>
      </c>
      <c r="D3" s="24">
        <f t="array" ref="D3">IFERROR(INDIRECT(C3),"")</f>
        <v/>
      </c>
      <c r="E3" s="25" t="n">
        <v>14</v>
      </c>
      <c r="F3" s="26" t="n">
        <v>21.4</v>
      </c>
      <c r="G3" s="27">
        <f>IFERROR((Table1[[#This Row],[Plan]]/Table1[[#This Row],[Hours Used]])/(Table1[[#This Row],[SOC (TPD)]]/24),"")</f>
        <v/>
      </c>
      <c r="H3" s="27">
        <f>IFERROR((Table1[[#This Row],[Volume Delivered (T)]]/Table1[[#This Row],[Hours Used]])/(Table1[[#This Row],[SOC (TPD)]]/24),"")</f>
        <v/>
      </c>
      <c r="I3" s="28" t="n"/>
      <c r="J3" s="28" t="n"/>
      <c r="K3" s="28" t="n"/>
      <c r="L3" s="25" t="n"/>
      <c r="M3" s="29" t="n">
        <v>0.035</v>
      </c>
      <c r="N3" s="83" t="n"/>
      <c r="O3" s="25" t="n"/>
      <c r="P3" s="25" t="n"/>
      <c r="Q3" s="69" t="n">
        <v>1</v>
      </c>
      <c r="R3" s="70" t="n">
        <v>1</v>
      </c>
      <c r="S3" s="30">
        <f>IF(Table1[[#This Row],[SKU]]="",0,24-Table1[[#This Row],[Legal Non-Operating Time]]-Table1[[#This Row],[No Demand Time]]-Table1[[#This Row],[Force Majeure]])</f>
        <v/>
      </c>
      <c r="T3" s="26" t="n"/>
      <c r="U3" s="26" t="n"/>
      <c r="V3" s="26" t="n">
        <v>9</v>
      </c>
      <c r="W3" s="26" t="n"/>
      <c r="X3" s="26" t="n"/>
      <c r="Y3" s="26" t="n"/>
      <c r="Z3" s="26" t="n"/>
      <c r="AA3" s="30">
        <f>Table1[[#This Row],[Hours Used]]-SUM(Table1[[#This Row],[Planned Maintenance]:[Start and Finish Production]])</f>
        <v/>
      </c>
      <c r="AB3" s="26" t="n"/>
      <c r="AC3" s="26" t="n"/>
      <c r="AD3" s="26" t="n"/>
      <c r="AE3" s="26" t="n"/>
      <c r="AF3" s="26" t="n"/>
      <c r="AG3" s="26" t="n"/>
      <c r="AH3" s="24">
        <f>Table1[[#This Row],[Hours Used]]-SUM(Table1[[#This Row],[Planned Maintenance]:[Start and Finish Production]])-SUM(Table1[[#This Row],[Minor Stoppages]:[Material Shortages]])-Table1[[#This Row],[Quality Loss (Hrs)]]-Table1[[#This Row],[Operating Time]]</f>
        <v/>
      </c>
      <c r="AI3" s="24">
        <f>IFERROR(IF(Table1[[#This Row],[SKU]]="",0,Table1[[#This Row],[Quality Loss (T)]]/(Table1[[#This Row],[SOC (TPD)]]/24)),"")</f>
        <v/>
      </c>
      <c r="AJ3" s="31">
        <f>IFERROR(IF(Table1[[#This Row],[SKU]]="",0,Table1[[#This Row],[Volume Delivered (T)]]/(Table1[[#This Row],[SOC (TPD)]]/24)),"")</f>
        <v/>
      </c>
      <c r="AK3" s="31">
        <f>IFERROR(Table1[[#This Row],[Operating Time]]/Table1[[#This Row],[PRODUCTION HOURS]],"")</f>
        <v/>
      </c>
      <c r="AL3" s="32" t="n"/>
      <c r="AM3" s="32" t="inlineStr">
        <is>
          <t>NO</t>
        </is>
      </c>
      <c r="AN3" s="32" t="inlineStr">
        <is>
          <t>NO</t>
        </is>
      </c>
      <c r="AO3" s="32" t="n">
        <v>6</v>
      </c>
      <c r="AP3" s="32" t="n">
        <v>6</v>
      </c>
      <c r="AQ3" s="32" t="n">
        <v>6</v>
      </c>
      <c r="AR3" s="32">
        <f>IFERROR(SUMIFS(#REF!,#REF!,'Data Sheet'!A:A,#REF!,"Samridhi Perk Line")/SUMIFS(#REF!,#REF!,'Data Sheet'!A:A,#REF!,"Samridhi Perk Line"),"")</f>
        <v/>
      </c>
      <c r="AS3" s="32" t="n"/>
      <c r="AT3" s="32" t="n">
        <v>0</v>
      </c>
      <c r="AU3" s="203">
        <f>IFERROR(VLOOKUP(Table1[[#This Row],[Date]],'Overweight Data'!A1:G1096,6,FALSE),"")</f>
        <v/>
      </c>
      <c r="AV3" s="213">
        <f>IFERROR(
   IF(
      OR(Table1[[#This Row],[Operating Time]]=0, (Table1[[#This Row],[Operating Time]]/IF(AC3&lt;=1,AC3+1,AC3))*60=0),
      1,
      ((Table1[[#This Row],[Operating Time]])/IF(AC3&lt;=1,AC3+1,AC3))*60
   ),
"_")</f>
        <v/>
      </c>
      <c r="AW3" s="213">
        <f>COUNTIFS('Downtime Data'!A:A,Table1[[#This Row],[Date]])</f>
        <v/>
      </c>
      <c r="AX3" s="211">
        <f>IFERROR((SUM(Table1[[#This Row],[Minor Stoppages]:[Material Shortages]])/Table1[[#This Row],['# Stops]])*60,"")</f>
        <v/>
      </c>
      <c r="AY3" s="211" t="n"/>
      <c r="AZ3" s="33" t="n">
        <v>46048</v>
      </c>
    </row>
    <row r="4" ht="20.15" customHeight="1" s="452">
      <c r="A4" s="21" t="n">
        <v>46021</v>
      </c>
      <c r="B4" s="22">
        <f>IF(A4="","",TEXT(A4,"dddddd"))</f>
        <v/>
      </c>
      <c r="C4" s="23" t="inlineStr">
        <is>
          <t>_10.3GM</t>
        </is>
      </c>
      <c r="D4" s="24">
        <f t="array" ref="D4">IFERROR(INDIRECT(C4),"")</f>
        <v/>
      </c>
      <c r="E4" s="25" t="n">
        <v>32</v>
      </c>
      <c r="F4" s="26" t="n">
        <v>34.8</v>
      </c>
      <c r="G4" s="27">
        <f>IFERROR((Table1[[#This Row],[Plan]]/Table1[[#This Row],[Hours Used]])/(Table1[[#This Row],[SOC (TPD)]]/24),"")</f>
        <v/>
      </c>
      <c r="H4" s="27">
        <f>IFERROR((Table1[[#This Row],[Volume Delivered (T)]]/Table1[[#This Row],[Hours Used]])/(Table1[[#This Row],[SOC (TPD)]]/24),"")</f>
        <v/>
      </c>
      <c r="I4" s="28" t="n"/>
      <c r="J4" s="28" t="n"/>
      <c r="K4" s="28" t="n"/>
      <c r="L4" s="25" t="n"/>
      <c r="M4" s="29" t="n">
        <v>0.035</v>
      </c>
      <c r="N4" s="83" t="n"/>
      <c r="O4" s="25" t="n"/>
      <c r="P4" s="25" t="n"/>
      <c r="Q4" s="69" t="n">
        <v>1</v>
      </c>
      <c r="R4" s="70" t="n"/>
      <c r="S4" s="30">
        <f>IF(Table1[[#This Row],[SKU]]="",0,24-Table1[[#This Row],[Legal Non-Operating Time]]-Table1[[#This Row],[No Demand Time]]-Table1[[#This Row],[Force Majeure]])</f>
        <v/>
      </c>
      <c r="T4" s="26" t="n"/>
      <c r="U4" s="26" t="n"/>
      <c r="V4" s="26" t="n"/>
      <c r="W4" s="26" t="n">
        <v>2</v>
      </c>
      <c r="X4" s="26" t="n"/>
      <c r="Y4" s="26" t="n"/>
      <c r="Z4" s="26" t="n"/>
      <c r="AA4" s="30">
        <f>Table1[[#This Row],[Hours Used]]-SUM(Table1[[#This Row],[Planned Maintenance]:[Start and Finish Production]])</f>
        <v/>
      </c>
      <c r="AB4" s="26" t="n"/>
      <c r="AC4" s="26" t="n">
        <v>0.5</v>
      </c>
      <c r="AD4" s="26" t="n"/>
      <c r="AE4" s="26" t="n"/>
      <c r="AF4" s="26" t="n"/>
      <c r="AG4" s="26" t="n"/>
      <c r="AH4" s="24">
        <f>Table1[[#This Row],[Hours Used]]-SUM(Table1[[#This Row],[Planned Maintenance]:[Start and Finish Production]])-SUM(Table1[[#This Row],[Minor Stoppages]:[Material Shortages]])-Table1[[#This Row],[Quality Loss (Hrs)]]-Table1[[#This Row],[Operating Time]]</f>
        <v/>
      </c>
      <c r="AI4" s="24">
        <f>IFERROR(IF(Table1[[#This Row],[SKU]]="",0,Table1[[#This Row],[Quality Loss (T)]]/(Table1[[#This Row],[SOC (TPD)]]/24)),"")</f>
        <v/>
      </c>
      <c r="AJ4" s="31">
        <f>IFERROR(IF(Table1[[#This Row],[SKU]]="",0,Table1[[#This Row],[Volume Delivered (T)]]/(Table1[[#This Row],[SOC (TPD)]]/24)),"")</f>
        <v/>
      </c>
      <c r="AK4" s="31">
        <f>IFERROR(Table1[[#This Row],[Operating Time]]/Table1[[#This Row],[PRODUCTION HOURS]],"")</f>
        <v/>
      </c>
      <c r="AL4" s="32" t="n"/>
      <c r="AM4" s="32" t="inlineStr">
        <is>
          <t>NO</t>
        </is>
      </c>
      <c r="AN4" s="32" t="inlineStr">
        <is>
          <t>NO</t>
        </is>
      </c>
      <c r="AO4" s="32" t="n">
        <v>0</v>
      </c>
      <c r="AP4" s="32" t="n">
        <v>0</v>
      </c>
      <c r="AQ4" s="32" t="n"/>
      <c r="AR4" s="32">
        <f>IFERROR(SUMIFS(#REF!,#REF!,'Data Sheet'!A:A,#REF!,"Samridhi Perk Line")/SUMIFS(#REF!,#REF!,'Data Sheet'!A:A,#REF!,"Samridhi Perk Line"),"")</f>
        <v/>
      </c>
      <c r="AS4" s="32" t="n"/>
      <c r="AT4" s="32" t="n">
        <v>0</v>
      </c>
      <c r="AU4" s="203">
        <f>IFERROR(VLOOKUP(Table1[[#This Row],[Date]],'Overweight Data'!A2:G1097,6,FALSE),"")</f>
        <v/>
      </c>
      <c r="AV4" s="213">
        <f>IFERROR(
   IF(
      OR(Table1[[#This Row],[Operating Time]]=0, (Table1[[#This Row],[Operating Time]]/IF(AC4&lt;=1,AC4+1,AC4))*60=0),
      1,
      ((Table1[[#This Row],[Operating Time]])/IF(AC4&lt;=1,AC4+1,AC4))*60
   ),
"_")</f>
        <v/>
      </c>
      <c r="AW4" s="213">
        <f>COUNTIFS('Downtime Data'!A:A,Table1[[#This Row],[Date]])</f>
        <v/>
      </c>
      <c r="AX4" s="211">
        <f>IFERROR((SUM(Table1[[#This Row],[Minor Stoppages]:[Material Shortages]])/Table1[[#This Row],['# Stops]])*60,"")</f>
        <v/>
      </c>
      <c r="AY4" s="211" t="n"/>
      <c r="AZ4" s="33" t="n">
        <v>46048</v>
      </c>
      <c r="BD4">
        <f>21*7</f>
        <v/>
      </c>
    </row>
    <row r="5" ht="20.15" customHeight="1" s="452">
      <c r="A5" s="21" t="n">
        <v>46022</v>
      </c>
      <c r="B5" s="22">
        <f>IF(A5="","",TEXT(A5,"dddddd"))</f>
        <v/>
      </c>
      <c r="C5" s="23" t="inlineStr">
        <is>
          <t>_10.3GM</t>
        </is>
      </c>
      <c r="D5" s="24">
        <f t="array" ref="D5">IFERROR(INDIRECT(C5),"")</f>
        <v/>
      </c>
      <c r="E5" s="25" t="n">
        <v>32</v>
      </c>
      <c r="F5" s="26" t="n">
        <v>38.3</v>
      </c>
      <c r="G5" s="27">
        <f>IFERROR((Table1[[#This Row],[Plan]]/Table1[[#This Row],[Hours Used]])/(Table1[[#This Row],[SOC (TPD)]]/24),"")</f>
        <v/>
      </c>
      <c r="H5" s="27">
        <f>IFERROR((Table1[[#This Row],[Volume Delivered (T)]]/Table1[[#This Row],[Hours Used]])/(Table1[[#This Row],[SOC (TPD)]]/24),"")</f>
        <v/>
      </c>
      <c r="I5" s="28" t="n"/>
      <c r="J5" s="28" t="n"/>
      <c r="K5" s="28" t="n"/>
      <c r="L5" s="25" t="n"/>
      <c r="M5" s="29" t="n">
        <v>0.035</v>
      </c>
      <c r="N5" s="83" t="n"/>
      <c r="O5" s="25" t="n"/>
      <c r="P5" s="25" t="n"/>
      <c r="Q5" s="69" t="n">
        <v>1</v>
      </c>
      <c r="R5" s="70" t="n">
        <v>1</v>
      </c>
      <c r="S5" s="30">
        <f>IF(Table1[[#This Row],[SKU]]="",0,24-Table1[[#This Row],[Legal Non-Operating Time]]-Table1[[#This Row],[No Demand Time]]-Table1[[#This Row],[Force Majeure]])</f>
        <v/>
      </c>
      <c r="T5" s="26" t="n"/>
      <c r="U5" s="26" t="n"/>
      <c r="V5" s="26" t="n"/>
      <c r="W5" s="26" t="n"/>
      <c r="X5" s="26" t="n"/>
      <c r="Y5" s="26" t="n"/>
      <c r="Z5" s="26" t="n"/>
      <c r="AA5" s="30">
        <f>Table1[[#This Row],[Hours Used]]-SUM(Table1[[#This Row],[Planned Maintenance]:[Start and Finish Production]])</f>
        <v/>
      </c>
      <c r="AB5" s="26" t="n"/>
      <c r="AC5" s="26" t="n"/>
      <c r="AD5" s="26" t="n"/>
      <c r="AE5" s="26" t="n"/>
      <c r="AF5" s="26" t="n"/>
      <c r="AG5" s="26" t="n"/>
      <c r="AH5" s="24">
        <f>Table1[[#This Row],[Hours Used]]-SUM(Table1[[#This Row],[Planned Maintenance]:[Start and Finish Production]])-SUM(Table1[[#This Row],[Minor Stoppages]:[Material Shortages]])-Table1[[#This Row],[Quality Loss (Hrs)]]-Table1[[#This Row],[Operating Time]]</f>
        <v/>
      </c>
      <c r="AI5" s="24">
        <f>IFERROR(IF(Table1[[#This Row],[SKU]]="",0,Table1[[#This Row],[Quality Loss (T)]]/(Table1[[#This Row],[SOC (TPD)]]/24)),"")</f>
        <v/>
      </c>
      <c r="AJ5" s="31">
        <f>IFERROR(IF(Table1[[#This Row],[SKU]]="",0,Table1[[#This Row],[Volume Delivered (T)]]/(Table1[[#This Row],[SOC (TPD)]]/24)),"")</f>
        <v/>
      </c>
      <c r="AK5" s="31">
        <f>IFERROR(Table1[[#This Row],[Operating Time]]/Table1[[#This Row],[PRODUCTION HOURS]],"")</f>
        <v/>
      </c>
      <c r="AL5" s="32" t="n"/>
      <c r="AM5" s="32" t="inlineStr">
        <is>
          <t>NO</t>
        </is>
      </c>
      <c r="AN5" s="32" t="inlineStr">
        <is>
          <t>NO</t>
        </is>
      </c>
      <c r="AO5" s="32" t="n">
        <v>0</v>
      </c>
      <c r="AP5" s="32" t="n">
        <v>0</v>
      </c>
      <c r="AQ5" s="32" t="n"/>
      <c r="AR5" s="32">
        <f>IFERROR(SUMIFS(#REF!,#REF!,'Data Sheet'!A:A,#REF!,"Samridhi Perk Line")/SUMIFS(#REF!,#REF!,'Data Sheet'!A:A,#REF!,"Samridhi Perk Line"),"")</f>
        <v/>
      </c>
      <c r="AS5" s="32" t="n"/>
      <c r="AT5" s="32" t="n">
        <v>0</v>
      </c>
      <c r="AU5" s="203">
        <f>IFERROR(VLOOKUP(Table1[[#This Row],[Date]],'Overweight Data'!A3:G1098,6,FALSE),"")</f>
        <v/>
      </c>
      <c r="AV5" s="213">
        <f>IFERROR(
   IF(
      OR(Table1[[#This Row],[Operating Time]]=0, (Table1[[#This Row],[Operating Time]]/IF(AC5&lt;=1,AC5+1,AC5))*60=0),
      1,
      ((Table1[[#This Row],[Operating Time]])/IF(AC5&lt;=1,AC5+1,AC5))*60
   ),
"_")</f>
        <v/>
      </c>
      <c r="AW5" s="213">
        <f>COUNTIFS('Downtime Data'!A:A,Table1[[#This Row],[Date]])</f>
        <v/>
      </c>
      <c r="AX5" s="211">
        <f>IFERROR((SUM(Table1[[#This Row],[Minor Stoppages]:[Material Shortages]])/Table1[[#This Row],['# Stops]])*60,"")</f>
        <v/>
      </c>
      <c r="AY5" s="211" t="n"/>
      <c r="AZ5" s="33" t="n">
        <v>46048</v>
      </c>
    </row>
    <row r="6" ht="20.15" customHeight="1" s="452">
      <c r="A6" s="21" t="n">
        <v>46023</v>
      </c>
      <c r="B6" s="22">
        <f>IF(A6="","",TEXT(A6,"dddddd"))</f>
        <v/>
      </c>
      <c r="C6" s="23" t="inlineStr">
        <is>
          <t>_10.3GM</t>
        </is>
      </c>
      <c r="D6" s="24">
        <f t="array" ref="D6">IFERROR(INDIRECT(C6),"")</f>
        <v/>
      </c>
      <c r="E6" s="25" t="n">
        <v>27.5</v>
      </c>
      <c r="F6" s="26" t="n">
        <v>35.5</v>
      </c>
      <c r="G6" s="27">
        <f>IFERROR((Table1[[#This Row],[Plan]]/Table1[[#This Row],[Hours Used]])/(Table1[[#This Row],[SOC (TPD)]]/24),"")</f>
        <v/>
      </c>
      <c r="H6" s="27">
        <f>IFERROR((Table1[[#This Row],[Volume Delivered (T)]]/Table1[[#This Row],[Hours Used]])/(Table1[[#This Row],[SOC (TPD)]]/24),"")</f>
        <v/>
      </c>
      <c r="I6" s="28" t="n"/>
      <c r="J6" s="28" t="n"/>
      <c r="K6" s="28" t="n"/>
      <c r="L6" s="25" t="n">
        <v>1.756</v>
      </c>
      <c r="M6" s="29" t="n">
        <v>0.035</v>
      </c>
      <c r="N6" s="83" t="n"/>
      <c r="O6" s="25" t="n"/>
      <c r="P6" s="25" t="n"/>
      <c r="Q6" s="69" t="n">
        <v>0</v>
      </c>
      <c r="R6" s="70" t="n">
        <v>0</v>
      </c>
      <c r="S6" s="30">
        <f>IF(Table1[[#This Row],[SKU]]="",0,24-Table1[[#This Row],[Legal Non-Operating Time]]-Table1[[#This Row],[No Demand Time]]-Table1[[#This Row],[Force Majeure]])</f>
        <v/>
      </c>
      <c r="T6" s="26" t="n"/>
      <c r="U6" s="26" t="n"/>
      <c r="V6" s="26" t="n"/>
      <c r="W6" s="26" t="n">
        <v>1</v>
      </c>
      <c r="X6" s="26" t="n"/>
      <c r="Y6" s="26" t="n"/>
      <c r="Z6" s="26" t="n"/>
      <c r="AA6" s="30">
        <f>Table1[[#This Row],[Hours Used]]-SUM(Table1[[#This Row],[Planned Maintenance]:[Start and Finish Production]])</f>
        <v/>
      </c>
      <c r="AB6" s="26" t="n"/>
      <c r="AC6" s="26" t="n"/>
      <c r="AD6" s="26" t="n"/>
      <c r="AE6" s="26" t="n"/>
      <c r="AF6" s="26" t="n"/>
      <c r="AG6" s="26" t="n"/>
      <c r="AH6" s="24">
        <f>Table1[[#This Row],[Hours Used]]-SUM(Table1[[#This Row],[Planned Maintenance]:[Start and Finish Production]])-SUM(Table1[[#This Row],[Minor Stoppages]:[Material Shortages]])-Table1[[#This Row],[Quality Loss (Hrs)]]-Table1[[#This Row],[Operating Time]]</f>
        <v/>
      </c>
      <c r="AI6" s="24">
        <f>IFERROR(IF(Table1[[#This Row],[SKU]]="",0,Table1[[#This Row],[Quality Loss (T)]]/(Table1[[#This Row],[SOC (TPD)]]/24)),"")</f>
        <v/>
      </c>
      <c r="AJ6" s="31">
        <f>IFERROR(IF(Table1[[#This Row],[SKU]]="",0,Table1[[#This Row],[Volume Delivered (T)]]/(Table1[[#This Row],[SOC (TPD)]]/24)),"")</f>
        <v/>
      </c>
      <c r="AK6" s="31">
        <f>IFERROR(Table1[[#This Row],[Operating Time]]/Table1[[#This Row],[PRODUCTION HOURS]],"")</f>
        <v/>
      </c>
      <c r="AL6" s="32" t="n">
        <v>96</v>
      </c>
      <c r="AM6" s="32" t="inlineStr">
        <is>
          <t>YES</t>
        </is>
      </c>
      <c r="AN6" s="32" t="inlineStr">
        <is>
          <t>NO</t>
        </is>
      </c>
      <c r="AO6" s="32" t="n">
        <v>23</v>
      </c>
      <c r="AP6" s="32" t="n">
        <v>23</v>
      </c>
      <c r="AQ6" s="32" t="n"/>
      <c r="AR6" s="32">
        <f>IFERROR(SUMIFS(#REF!,#REF!,'Data Sheet'!A:A,#REF!,"Samridhi Perk Line")/SUMIFS(#REF!,#REF!,'Data Sheet'!A:A,#REF!,"Samridhi Perk Line"),"")</f>
        <v/>
      </c>
      <c r="AS6" s="32" t="n">
        <v>13</v>
      </c>
      <c r="AT6" s="32" t="n">
        <v>0</v>
      </c>
      <c r="AU6" s="203">
        <f>IFERROR(VLOOKUP(Table1[[#This Row],[Date]],'Overweight Data'!A4:G1099,6,FALSE),"")</f>
        <v/>
      </c>
      <c r="AV6" s="213">
        <f>IFERROR(
   IF(
      OR(Table1[[#This Row],[Operating Time]]=0, (Table1[[#This Row],[Operating Time]]/IF(AC6&lt;=1,AC6+1,AC6))*60=0),
      1,
      ((Table1[[#This Row],[Operating Time]])/IF(AC6&lt;=1,AC6+1,AC6))*60
   ),
"_")</f>
        <v/>
      </c>
      <c r="AW6" s="213">
        <f>COUNTIFS('Downtime Data'!A:A,Table1[[#This Row],[Date]])</f>
        <v/>
      </c>
      <c r="AX6" s="211">
        <f>IFERROR((SUM(Table1[[#This Row],[Minor Stoppages]:[Material Shortages]])/Table1[[#This Row],['# Stops]])*60,"")</f>
        <v/>
      </c>
      <c r="AY6" s="211" t="n"/>
      <c r="AZ6" s="33" t="n">
        <v>46048</v>
      </c>
    </row>
    <row r="7" ht="20.15" customHeight="1" s="452">
      <c r="A7" s="21" t="n">
        <v>46024</v>
      </c>
      <c r="B7" s="22">
        <f>IF(A7="","",TEXT(A7,"dddddd"))</f>
        <v/>
      </c>
      <c r="C7" s="23" t="inlineStr">
        <is>
          <t>_10.3GM</t>
        </is>
      </c>
      <c r="D7" s="24">
        <f t="array" ref="D7">IFERROR(INDIRECT(C7),"")</f>
        <v/>
      </c>
      <c r="E7" s="25" t="n">
        <v>33.5</v>
      </c>
      <c r="F7" s="26" t="n">
        <v>35.1</v>
      </c>
      <c r="G7" s="27">
        <f>IFERROR((Table1[[#This Row],[Plan]]/Table1[[#This Row],[Hours Used]])/(Table1[[#This Row],[SOC (TPD)]]/24),"")</f>
        <v/>
      </c>
      <c r="H7" s="27">
        <f>IFERROR((Table1[[#This Row],[Volume Delivered (T)]]/Table1[[#This Row],[Hours Used]])/(Table1[[#This Row],[SOC (TPD)]]/24),"")</f>
        <v/>
      </c>
      <c r="I7" s="28" t="n"/>
      <c r="J7" s="28" t="n"/>
      <c r="K7" s="28" t="n"/>
      <c r="L7" s="25" t="n">
        <v>1.386</v>
      </c>
      <c r="M7" s="29" t="n">
        <v>0.035</v>
      </c>
      <c r="N7" s="83" t="n"/>
      <c r="O7" s="25" t="n"/>
      <c r="P7" s="25" t="n"/>
      <c r="Q7" s="69" t="n">
        <v>1</v>
      </c>
      <c r="R7" s="70" t="n">
        <v>1</v>
      </c>
      <c r="S7" s="30">
        <f>IF(Table1[[#This Row],[SKU]]="",0,24-Table1[[#This Row],[Legal Non-Operating Time]]-Table1[[#This Row],[No Demand Time]]-Table1[[#This Row],[Force Majeure]])</f>
        <v/>
      </c>
      <c r="T7" s="26" t="n"/>
      <c r="U7" s="26" t="n">
        <v>1</v>
      </c>
      <c r="V7" s="26" t="n"/>
      <c r="W7" s="26" t="n"/>
      <c r="X7" s="26" t="n"/>
      <c r="Y7" s="26" t="n"/>
      <c r="Z7" s="26" t="n"/>
      <c r="AA7" s="30">
        <f>Table1[[#This Row],[Hours Used]]-SUM(Table1[[#This Row],[Planned Maintenance]:[Start and Finish Production]])</f>
        <v/>
      </c>
      <c r="AB7" s="26" t="n">
        <v>0.1833333333333333</v>
      </c>
      <c r="AC7" s="26" t="n"/>
      <c r="AD7" s="26" t="n">
        <v>0.25</v>
      </c>
      <c r="AE7" s="26" t="n"/>
      <c r="AF7" s="26" t="n"/>
      <c r="AG7" s="26" t="n"/>
      <c r="AH7" s="24">
        <f>Table1[[#This Row],[Hours Used]]-SUM(Table1[[#This Row],[Planned Maintenance]:[Start and Finish Production]])-SUM(Table1[[#This Row],[Minor Stoppages]:[Material Shortages]])-Table1[[#This Row],[Quality Loss (Hrs)]]-Table1[[#This Row],[Operating Time]]</f>
        <v/>
      </c>
      <c r="AI7" s="24">
        <f>IFERROR(IF(Table1[[#This Row],[SKU]]="",0,Table1[[#This Row],[Quality Loss (T)]]/(Table1[[#This Row],[SOC (TPD)]]/24)),"")</f>
        <v/>
      </c>
      <c r="AJ7" s="31">
        <f>IFERROR(IF(Table1[[#This Row],[SKU]]="",0,Table1[[#This Row],[Volume Delivered (T)]]/(Table1[[#This Row],[SOC (TPD)]]/24)),"")</f>
        <v/>
      </c>
      <c r="AK7" s="31">
        <f>IFERROR(Table1[[#This Row],[Operating Time]]/Table1[[#This Row],[PRODUCTION HOURS]],"")</f>
        <v/>
      </c>
      <c r="AL7" s="32" t="n">
        <v>89</v>
      </c>
      <c r="AM7" s="32" t="inlineStr">
        <is>
          <t>YES</t>
        </is>
      </c>
      <c r="AN7" s="32" t="inlineStr">
        <is>
          <t>NO</t>
        </is>
      </c>
      <c r="AO7" s="32" t="n">
        <v>26</v>
      </c>
      <c r="AP7" s="32" t="n">
        <v>26</v>
      </c>
      <c r="AQ7" s="32" t="n">
        <v>1</v>
      </c>
      <c r="AR7" s="32">
        <f>IFERROR(SUMIFS(#REF!,#REF!,'Data Sheet'!A:A,#REF!,"Samridhi Perk Line")/SUMIFS(#REF!,#REF!,'Data Sheet'!A:A,#REF!,"Samridhi Perk Line"),"")</f>
        <v/>
      </c>
      <c r="AS7" s="32" t="n">
        <v>4</v>
      </c>
      <c r="AT7" s="32" t="n">
        <v>0</v>
      </c>
      <c r="AU7" s="203">
        <f>IFERROR(VLOOKUP(Table1[[#This Row],[Date]],'Overweight Data'!A5:G1100,6,FALSE),"")</f>
        <v/>
      </c>
      <c r="AV7" s="213">
        <f>IFERROR(
   IF(
      OR(Table1[[#This Row],[Operating Time]]=0, (Table1[[#This Row],[Operating Time]]/IF(AC7&lt;=1,AC7+1,AC7))*60=0),
      1,
      ((Table1[[#This Row],[Operating Time]])/IF(AC7&lt;=1,AC7+1,AC7))*60
   ),
"_")</f>
        <v/>
      </c>
      <c r="AW7" s="213">
        <f>COUNTIFS('Downtime Data'!A:A,Table1[[#This Row],[Date]])</f>
        <v/>
      </c>
      <c r="AX7" s="211">
        <f>IFERROR((SUM(Table1[[#This Row],[Minor Stoppages]:[Material Shortages]])/Table1[[#This Row],['# Stops]])*60,"")</f>
        <v/>
      </c>
      <c r="AY7" s="211" t="n"/>
      <c r="AZ7" s="33" t="n">
        <v>46048</v>
      </c>
    </row>
    <row r="8" ht="20.15" customHeight="1" s="452">
      <c r="A8" s="21" t="n">
        <v>46025</v>
      </c>
      <c r="B8" s="22">
        <f>IF(A8="","",TEXT(A8,"dddddd"))</f>
        <v/>
      </c>
      <c r="C8" s="23" t="inlineStr">
        <is>
          <t>_10.3GM</t>
        </is>
      </c>
      <c r="D8" s="24">
        <f t="array" ref="D8">IFERROR(INDIRECT(C8),"")</f>
        <v/>
      </c>
      <c r="E8" s="25" t="n">
        <v>33.5</v>
      </c>
      <c r="F8" s="26" t="n">
        <v>35.1</v>
      </c>
      <c r="G8" s="27">
        <f>IFERROR((Table1[[#This Row],[Plan]]/Table1[[#This Row],[Hours Used]])/(Table1[[#This Row],[SOC (TPD)]]/24),"")</f>
        <v/>
      </c>
      <c r="H8" s="27">
        <f>IFERROR((Table1[[#This Row],[Volume Delivered (T)]]/Table1[[#This Row],[Hours Used]])/(Table1[[#This Row],[SOC (TPD)]]/24),"")</f>
        <v/>
      </c>
      <c r="I8" s="28" t="n"/>
      <c r="J8" s="28" t="n"/>
      <c r="K8" s="28" t="n"/>
      <c r="L8" s="25" t="n">
        <v>2.038</v>
      </c>
      <c r="M8" s="29" t="n">
        <v>0.035</v>
      </c>
      <c r="N8" s="83" t="n"/>
      <c r="O8" s="25" t="n"/>
      <c r="P8" s="25" t="n"/>
      <c r="Q8" s="69" t="n">
        <v>0</v>
      </c>
      <c r="R8" s="70" t="n">
        <v>0</v>
      </c>
      <c r="S8" s="30">
        <f>IF(Table1[[#This Row],[SKU]]="",0,24-Table1[[#This Row],[Legal Non-Operating Time]]-Table1[[#This Row],[No Demand Time]]-Table1[[#This Row],[Force Majeure]])</f>
        <v/>
      </c>
      <c r="T8" s="26" t="n"/>
      <c r="U8" s="26" t="n"/>
      <c r="V8" s="26" t="n"/>
      <c r="W8" s="26" t="n"/>
      <c r="X8" s="26" t="n"/>
      <c r="Y8" s="26" t="n"/>
      <c r="Z8" s="26" t="n"/>
      <c r="AA8" s="30">
        <f>Table1[[#This Row],[Hours Used]]-SUM(Table1[[#This Row],[Planned Maintenance]:[Start and Finish Production]])</f>
        <v/>
      </c>
      <c r="AB8" s="26" t="n">
        <v>0.3</v>
      </c>
      <c r="AC8" s="26" t="n">
        <v>0.2916666666666667</v>
      </c>
      <c r="AD8" s="26" t="n">
        <v>0.25</v>
      </c>
      <c r="AE8" s="26" t="n"/>
      <c r="AF8" s="26" t="n"/>
      <c r="AG8" s="26" t="n"/>
      <c r="AH8" s="24">
        <f>Table1[[#This Row],[Hours Used]]-SUM(Table1[[#This Row],[Planned Maintenance]:[Start and Finish Production]])-SUM(Table1[[#This Row],[Minor Stoppages]:[Material Shortages]])-Table1[[#This Row],[Quality Loss (Hrs)]]-Table1[[#This Row],[Operating Time]]</f>
        <v/>
      </c>
      <c r="AI8" s="24">
        <f>IFERROR(IF(Table1[[#This Row],[SKU]]="",0,Table1[[#This Row],[Quality Loss (T)]]/(Table1[[#This Row],[SOC (TPD)]]/24)),"")</f>
        <v/>
      </c>
      <c r="AJ8" s="31">
        <f>IFERROR(IF(Table1[[#This Row],[SKU]]="",0,Table1[[#This Row],[Volume Delivered (T)]]/(Table1[[#This Row],[SOC (TPD)]]/24)),"")</f>
        <v/>
      </c>
      <c r="AK8" s="31">
        <f>IFERROR(Table1[[#This Row],[Operating Time]]/Table1[[#This Row],[PRODUCTION HOURS]],"")</f>
        <v/>
      </c>
      <c r="AL8" s="32" t="n">
        <v>103</v>
      </c>
      <c r="AM8" s="32" t="inlineStr">
        <is>
          <t>NO</t>
        </is>
      </c>
      <c r="AN8" s="32" t="inlineStr">
        <is>
          <t>NO</t>
        </is>
      </c>
      <c r="AO8" s="32" t="n">
        <v>0</v>
      </c>
      <c r="AP8" s="32" t="n">
        <v>0</v>
      </c>
      <c r="AQ8" s="32" t="n"/>
      <c r="AR8" s="32">
        <f>IFERROR(SUMIFS(#REF!,#REF!,'Data Sheet'!A:A,#REF!,"Samridhi Perk Line")/SUMIFS(#REF!,#REF!,'Data Sheet'!A:A,#REF!,"Samridhi Perk Line"),"")</f>
        <v/>
      </c>
      <c r="AS8" s="32" t="n">
        <v>2</v>
      </c>
      <c r="AT8" s="32" t="n">
        <v>0</v>
      </c>
      <c r="AU8" s="203">
        <f>IFERROR(VLOOKUP(Table1[[#This Row],[Date]],'Overweight Data'!A6:G1101,6,FALSE),"")</f>
        <v/>
      </c>
      <c r="AV8" s="213">
        <f>IFERROR(
   IF(
      OR(Table1[[#This Row],[Operating Time]]=0, (Table1[[#This Row],[Operating Time]]/IF(AC8&lt;=1,AC8+1,AC8))*60=0),
      1,
      ((Table1[[#This Row],[Operating Time]])/IF(AC8&lt;=1,AC8+1,AC8))*60
   ),
"_")</f>
        <v/>
      </c>
      <c r="AW8" s="213">
        <f>COUNTIFS('Downtime Data'!A:A,Table1[[#This Row],[Date]])</f>
        <v/>
      </c>
      <c r="AX8" s="211">
        <f>IFERROR((SUM(Table1[[#This Row],[Minor Stoppages]:[Material Shortages]])/Table1[[#This Row],['# Stops]])*60,"")</f>
        <v/>
      </c>
      <c r="AY8" s="211" t="n"/>
      <c r="AZ8" s="33" t="n">
        <v>46048</v>
      </c>
    </row>
    <row r="9" ht="20.15" customHeight="1" s="452">
      <c r="A9" s="21" t="n">
        <v>46026</v>
      </c>
      <c r="B9" s="22">
        <f>IF(A9="","",TEXT(A9,"dddddd"))</f>
        <v/>
      </c>
      <c r="C9" s="23" t="inlineStr">
        <is>
          <t>_10.3GM</t>
        </is>
      </c>
      <c r="D9" s="24">
        <f t="array" ref="D9">IFERROR(INDIRECT(C9),"")</f>
        <v/>
      </c>
      <c r="E9" s="25" t="n">
        <v>33.5</v>
      </c>
      <c r="F9" s="26" t="n">
        <v>38.1</v>
      </c>
      <c r="G9" s="27">
        <f>IFERROR((Table1[[#This Row],[Plan]]/Table1[[#This Row],[Hours Used]])/(Table1[[#This Row],[SOC (TPD)]]/24),"")</f>
        <v/>
      </c>
      <c r="H9" s="27">
        <f>IFERROR((Table1[[#This Row],[Volume Delivered (T)]]/Table1[[#This Row],[Hours Used]])/(Table1[[#This Row],[SOC (TPD)]]/24),"")</f>
        <v/>
      </c>
      <c r="I9" s="28" t="n"/>
      <c r="J9" s="28" t="n"/>
      <c r="K9" s="28" t="n"/>
      <c r="L9" s="25" t="n">
        <v>0.5</v>
      </c>
      <c r="M9" s="29" t="n">
        <v>0.035</v>
      </c>
      <c r="N9" s="83" t="n"/>
      <c r="O9" s="25" t="n"/>
      <c r="P9" s="25" t="n"/>
      <c r="Q9" s="69" t="n">
        <v>0</v>
      </c>
      <c r="R9" s="70" t="n">
        <v>0</v>
      </c>
      <c r="S9" s="30">
        <f>IF(Table1[[#This Row],[SKU]]="",0,24-Table1[[#This Row],[Legal Non-Operating Time]]-Table1[[#This Row],[No Demand Time]]-Table1[[#This Row],[Force Majeure]])</f>
        <v/>
      </c>
      <c r="T9" s="26" t="n"/>
      <c r="U9" s="26" t="n"/>
      <c r="V9" s="26" t="n"/>
      <c r="W9" s="26" t="n"/>
      <c r="X9" s="26" t="n"/>
      <c r="Y9" s="26" t="n"/>
      <c r="Z9" s="26" t="n"/>
      <c r="AA9" s="30">
        <f>Table1[[#This Row],[Hours Used]]-SUM(Table1[[#This Row],[Planned Maintenance]:[Start and Finish Production]])</f>
        <v/>
      </c>
      <c r="AB9" s="26" t="n"/>
      <c r="AC9" s="26" t="n"/>
      <c r="AD9" s="26" t="n"/>
      <c r="AE9" s="26" t="n"/>
      <c r="AF9" s="26" t="n"/>
      <c r="AG9" s="26" t="n"/>
      <c r="AH9" s="24">
        <f>Table1[[#This Row],[Hours Used]]-SUM(Table1[[#This Row],[Planned Maintenance]:[Start and Finish Production]])-SUM(Table1[[#This Row],[Minor Stoppages]:[Material Shortages]])-Table1[[#This Row],[Quality Loss (Hrs)]]-Table1[[#This Row],[Operating Time]]</f>
        <v/>
      </c>
      <c r="AI9" s="24">
        <f>IFERROR(IF(Table1[[#This Row],[SKU]]="",0,Table1[[#This Row],[Quality Loss (T)]]/(Table1[[#This Row],[SOC (TPD)]]/24)),"")</f>
        <v/>
      </c>
      <c r="AJ9" s="31">
        <f>IFERROR(IF(Table1[[#This Row],[SKU]]="",0,Table1[[#This Row],[Volume Delivered (T)]]/(Table1[[#This Row],[SOC (TPD)]]/24)),"")</f>
        <v/>
      </c>
      <c r="AK9" s="31">
        <f>IFERROR(Table1[[#This Row],[Operating Time]]/Table1[[#This Row],[PRODUCTION HOURS]],"")</f>
        <v/>
      </c>
      <c r="AL9" s="32" t="n">
        <v>110</v>
      </c>
      <c r="AM9" s="32" t="inlineStr">
        <is>
          <t>YES</t>
        </is>
      </c>
      <c r="AN9" s="32" t="inlineStr">
        <is>
          <t>YES</t>
        </is>
      </c>
      <c r="AO9" s="32" t="n">
        <v>0</v>
      </c>
      <c r="AP9" s="32" t="n">
        <v>0</v>
      </c>
      <c r="AQ9" s="32" t="n"/>
      <c r="AR9" s="32">
        <f>IFERROR(SUMIFS(#REF!,#REF!,'Data Sheet'!A:A,#REF!,"Samridhi Perk Line")/SUMIFS(#REF!,#REF!,'Data Sheet'!A:A,#REF!,"Samridhi Perk Line"),"")</f>
        <v/>
      </c>
      <c r="AS9" s="32" t="n">
        <v>10</v>
      </c>
      <c r="AT9" s="32" t="n">
        <v>0</v>
      </c>
      <c r="AU9" s="203">
        <f>IFERROR(VLOOKUP(Table1[[#This Row],[Date]],'Overweight Data'!A7:G1102,6,FALSE),"")</f>
        <v/>
      </c>
      <c r="AV9" s="213">
        <f>IFERROR(
   IF(
      OR(Table1[[#This Row],[Operating Time]]=0, (Table1[[#This Row],[Operating Time]]/IF(AC9&lt;=1,AC9+1,AC9))*60=0),
      1,
      ((Table1[[#This Row],[Operating Time]])/IF(AC9&lt;=1,AC9+1,AC9))*60
   ),
"_")</f>
        <v/>
      </c>
      <c r="AW9" s="213">
        <f>COUNTIFS('Downtime Data'!A:A,Table1[[#This Row],[Date]])</f>
        <v/>
      </c>
      <c r="AX9" s="211">
        <f>IFERROR((SUM(Table1[[#This Row],[Minor Stoppages]:[Material Shortages]])/Table1[[#This Row],['# Stops]])*60,"")</f>
        <v/>
      </c>
      <c r="AY9" s="211" t="n"/>
      <c r="AZ9" s="33" t="n">
        <v>46048</v>
      </c>
    </row>
    <row r="10" ht="20.15" customHeight="1" s="452">
      <c r="A10" s="21" t="n">
        <v>46027</v>
      </c>
      <c r="B10" s="22">
        <f>IF(A10="","",TEXT(A10,"dddddd"))</f>
        <v/>
      </c>
      <c r="C10" s="23" t="inlineStr">
        <is>
          <t>_10.3GM_HT</t>
        </is>
      </c>
      <c r="D10" s="24">
        <f t="array" ref="D10">IFERROR(INDIRECT(C10),"")</f>
        <v/>
      </c>
      <c r="E10" s="25" t="n">
        <v>29.5</v>
      </c>
      <c r="F10" s="26" t="n">
        <v>29.740487</v>
      </c>
      <c r="G10" s="27">
        <f>IFERROR((Table1[[#This Row],[Plan]]/Table1[[#This Row],[Hours Used]])/(Table1[[#This Row],[SOC (TPD)]]/24),"")</f>
        <v/>
      </c>
      <c r="H10" s="27">
        <f>IFERROR((Table1[[#This Row],[Volume Delivered (T)]]/Table1[[#This Row],[Hours Used]])/(Table1[[#This Row],[SOC (TPD)]]/24),"")</f>
        <v/>
      </c>
      <c r="I10" s="28" t="n"/>
      <c r="J10" s="28" t="n"/>
      <c r="K10" s="28" t="n"/>
      <c r="L10" s="25" t="n">
        <v>1.367</v>
      </c>
      <c r="M10" s="29" t="n">
        <v>0.065</v>
      </c>
      <c r="N10" s="83" t="n"/>
      <c r="O10" s="25" t="n"/>
      <c r="P10" s="25" t="n"/>
      <c r="Q10" s="69" t="n">
        <v>0</v>
      </c>
      <c r="R10" s="70" t="n">
        <v>0</v>
      </c>
      <c r="S10" s="30">
        <f>IF(Table1[[#This Row],[SKU]]="",0,24-Table1[[#This Row],[Legal Non-Operating Time]]-Table1[[#This Row],[No Demand Time]]-Table1[[#This Row],[Force Majeure]])</f>
        <v/>
      </c>
      <c r="T10" s="26" t="n"/>
      <c r="U10" s="26" t="n"/>
      <c r="V10" s="26" t="n"/>
      <c r="W10" s="26" t="n">
        <v>2</v>
      </c>
      <c r="X10" s="26" t="n"/>
      <c r="Y10" s="26" t="n"/>
      <c r="Z10" s="26" t="n"/>
      <c r="AA10" s="30">
        <f>Table1[[#This Row],[Hours Used]]-SUM(Table1[[#This Row],[Planned Maintenance]:[Start and Finish Production]])</f>
        <v/>
      </c>
      <c r="AB10" s="26" t="n"/>
      <c r="AC10" s="26" t="n"/>
      <c r="AD10" s="26" t="n">
        <v>0.2</v>
      </c>
      <c r="AE10" s="26" t="n"/>
      <c r="AF10" s="26" t="n"/>
      <c r="AG10" s="26" t="n"/>
      <c r="AH10" s="24">
        <f>Table1[[#This Row],[Hours Used]]-SUM(Table1[[#This Row],[Planned Maintenance]:[Start and Finish Production]])-SUM(Table1[[#This Row],[Minor Stoppages]:[Material Shortages]])-Table1[[#This Row],[Quality Loss (Hrs)]]-Table1[[#This Row],[Operating Time]]</f>
        <v/>
      </c>
      <c r="AI10" s="24">
        <f>IFERROR(IF(Table1[[#This Row],[SKU]]="",0,Table1[[#This Row],[Quality Loss (T)]]/(Table1[[#This Row],[SOC (TPD)]]/24)),"")</f>
        <v/>
      </c>
      <c r="AJ10" s="31">
        <f>IFERROR(IF(Table1[[#This Row],[SKU]]="",0,Table1[[#This Row],[Volume Delivered (T)]]/(Table1[[#This Row],[SOC (TPD)]]/24)),"")</f>
        <v/>
      </c>
      <c r="AK10" s="31">
        <f>IFERROR(Table1[[#This Row],[Operating Time]]/Table1[[#This Row],[PRODUCTION HOURS]],"")</f>
        <v/>
      </c>
      <c r="AL10" s="32" t="n">
        <v>107</v>
      </c>
      <c r="AM10" s="32" t="inlineStr">
        <is>
          <t>YES</t>
        </is>
      </c>
      <c r="AN10" s="32" t="inlineStr">
        <is>
          <t>YES</t>
        </is>
      </c>
      <c r="AO10" s="32" t="n">
        <v>0</v>
      </c>
      <c r="AP10" s="32" t="n">
        <v>0</v>
      </c>
      <c r="AQ10" s="32" t="n"/>
      <c r="AR10" s="32">
        <f>IFERROR(SUMIFS(#REF!,#REF!,'Data Sheet'!A:A,#REF!,"Samridhi Perk Line")/SUMIFS(#REF!,#REF!,'Data Sheet'!A:A,#REF!,"Samridhi Perk Line"),"")</f>
        <v/>
      </c>
      <c r="AS10" s="32" t="n">
        <v>20</v>
      </c>
      <c r="AT10" s="32" t="n">
        <v>0</v>
      </c>
      <c r="AU10" s="203">
        <f>IFERROR(VLOOKUP(Table1[[#This Row],[Date]],'Overweight Data'!A8:G1103,6,FALSE),"")</f>
        <v/>
      </c>
      <c r="AV10" s="213">
        <f>IFERROR(
   IF(
      OR(Table1[[#This Row],[Operating Time]]=0, (Table1[[#This Row],[Operating Time]]/IF(AC10&lt;=1,AC10+1,AC10))*60=0),
      1,
      ((Table1[[#This Row],[Operating Time]])/IF(AC10&lt;=1,AC10+1,AC10))*60
   ),
"_")</f>
        <v/>
      </c>
      <c r="AW10" s="213">
        <f>COUNTIFS('Downtime Data'!A:A,Table1[[#This Row],[Date]])</f>
        <v/>
      </c>
      <c r="AX10" s="211">
        <f>IFERROR((SUM(Table1[[#This Row],[Minor Stoppages]:[Material Shortages]])/Table1[[#This Row],['# Stops]])*60,"")</f>
        <v/>
      </c>
      <c r="AY10" s="211" t="n"/>
      <c r="AZ10" s="33" t="n">
        <v>46048</v>
      </c>
    </row>
    <row r="11" ht="20.15" customHeight="1" s="452">
      <c r="A11" s="21" t="n">
        <v>46028</v>
      </c>
      <c r="B11" s="22">
        <f>IF(A11="","",TEXT(A11,"dddddd"))</f>
        <v/>
      </c>
      <c r="C11" s="23" t="inlineStr">
        <is>
          <t>_10.3GM_HT</t>
        </is>
      </c>
      <c r="D11" s="24">
        <f t="array" ref="D11">IFERROR(INDIRECT(C11),"")</f>
        <v/>
      </c>
      <c r="E11" s="25" t="n">
        <v>30</v>
      </c>
      <c r="F11" s="26" t="n">
        <v>29.884616</v>
      </c>
      <c r="G11" s="27">
        <f>IFERROR((Table1[[#This Row],[Plan]]/Table1[[#This Row],[Hours Used]])/(Table1[[#This Row],[SOC (TPD)]]/24),"")</f>
        <v/>
      </c>
      <c r="H11" s="27">
        <f>IFERROR((Table1[[#This Row],[Volume Delivered (T)]]/Table1[[#This Row],[Hours Used]])/(Table1[[#This Row],[SOC (TPD)]]/24),"")</f>
        <v/>
      </c>
      <c r="I11" s="28" t="n"/>
      <c r="J11" s="28" t="n"/>
      <c r="K11" s="28" t="n"/>
      <c r="L11" s="25" t="n"/>
      <c r="M11" s="29" t="n">
        <v>0.062</v>
      </c>
      <c r="N11" s="83" t="n"/>
      <c r="O11" s="25" t="n"/>
      <c r="P11" s="25" t="n"/>
      <c r="Q11" s="69" t="n">
        <v>15</v>
      </c>
      <c r="R11" s="70" t="n">
        <v>15</v>
      </c>
      <c r="S11" s="30">
        <f>IF(Table1[[#This Row],[SKU]]="",0,24-Table1[[#This Row],[Legal Non-Operating Time]]-Table1[[#This Row],[No Demand Time]]-Table1[[#This Row],[Force Majeure]])</f>
        <v/>
      </c>
      <c r="T11" s="26" t="n">
        <v>1.8</v>
      </c>
      <c r="U11" s="26" t="n"/>
      <c r="V11" s="26" t="n"/>
      <c r="W11" s="26" t="n">
        <v>1.5</v>
      </c>
      <c r="X11" s="26" t="n"/>
      <c r="Y11" s="26" t="n"/>
      <c r="Z11" s="26" t="n"/>
      <c r="AA11" s="30">
        <f>Table1[[#This Row],[Hours Used]]-SUM(Table1[[#This Row],[Planned Maintenance]:[Start and Finish Production]])</f>
        <v/>
      </c>
      <c r="AB11" s="26" t="n"/>
      <c r="AC11" s="26" t="n"/>
      <c r="AD11" s="26" t="n"/>
      <c r="AE11" s="26" t="n"/>
      <c r="AF11" s="26" t="n"/>
      <c r="AG11" s="26" t="n"/>
      <c r="AH11" s="24">
        <f>Table1[[#This Row],[Hours Used]]-SUM(Table1[[#This Row],[Planned Maintenance]:[Start and Finish Production]])-SUM(Table1[[#This Row],[Minor Stoppages]:[Material Shortages]])-Table1[[#This Row],[Quality Loss (Hrs)]]-Table1[[#This Row],[Operating Time]]</f>
        <v/>
      </c>
      <c r="AI11" s="24">
        <f>IFERROR(IF(Table1[[#This Row],[SKU]]="",0,Table1[[#This Row],[Quality Loss (T)]]/(Table1[[#This Row],[SOC (TPD)]]/24)),"")</f>
        <v/>
      </c>
      <c r="AJ11" s="31">
        <f>IFERROR(IF(Table1[[#This Row],[SKU]]="",0,Table1[[#This Row],[Volume Delivered (T)]]/(Table1[[#This Row],[SOC (TPD)]]/24)),"")</f>
        <v/>
      </c>
      <c r="AK11" s="31">
        <f>IFERROR(Table1[[#This Row],[Operating Time]]/Table1[[#This Row],[PRODUCTION HOURS]],"")</f>
        <v/>
      </c>
      <c r="AL11" s="32" t="n">
        <v>130</v>
      </c>
      <c r="AM11" s="32" t="inlineStr">
        <is>
          <t>YES</t>
        </is>
      </c>
      <c r="AN11" s="32" t="inlineStr">
        <is>
          <t>YES</t>
        </is>
      </c>
      <c r="AO11" s="32" t="n">
        <v>60</v>
      </c>
      <c r="AP11" s="32" t="n">
        <v>60</v>
      </c>
      <c r="AQ11" s="32" t="n">
        <v>13</v>
      </c>
      <c r="AR11" s="32">
        <f>IFERROR(SUMIFS(#REF!,#REF!,'Data Sheet'!A:A,#REF!,"Samridhi Perk Line")/SUMIFS(#REF!,#REF!,'Data Sheet'!A:A,#REF!,"Samridhi Perk Line"),"")</f>
        <v/>
      </c>
      <c r="AS11" s="32" t="n">
        <v>47</v>
      </c>
      <c r="AT11" s="32" t="n">
        <v>0</v>
      </c>
      <c r="AU11" s="203">
        <f>IFERROR(VLOOKUP(Table1[[#This Row],[Date]],'Overweight Data'!A9:G1104,6,FALSE),"")</f>
        <v/>
      </c>
      <c r="AV11" s="213">
        <f>IFERROR(
   IF(
      OR(Table1[[#This Row],[Operating Time]]=0, (Table1[[#This Row],[Operating Time]]/IF(AC11&lt;=1,AC11+1,AC11))*60=0),
      1,
      ((Table1[[#This Row],[Operating Time]])/IF(AC11&lt;=1,AC11+1,AC11))*60
   ),
"_")</f>
        <v/>
      </c>
      <c r="AW11" s="213">
        <f>COUNTIFS('Downtime Data'!A:A,Table1[[#This Row],[Date]])</f>
        <v/>
      </c>
      <c r="AX11" s="211">
        <f>IFERROR((SUM(Table1[[#This Row],[Minor Stoppages]:[Material Shortages]])/Table1[[#This Row],['# Stops]])*60,"")</f>
        <v/>
      </c>
      <c r="AY11" s="211" t="n"/>
      <c r="AZ11" s="33" t="n">
        <v>46048</v>
      </c>
    </row>
    <row r="12" ht="20.15" customHeight="1" s="452">
      <c r="A12" s="21" t="n">
        <v>46029</v>
      </c>
      <c r="B12" s="22">
        <f>IF(A12="","",TEXT(A12,"dddddd"))</f>
        <v/>
      </c>
      <c r="C12" s="23" t="inlineStr">
        <is>
          <t>_10.3GM_HT</t>
        </is>
      </c>
      <c r="D12" s="24">
        <f t="array" ref="D12">IFERROR(INDIRECT(C12),"")</f>
        <v/>
      </c>
      <c r="E12" s="25" t="n">
        <v>30</v>
      </c>
      <c r="F12" s="26" t="n">
        <v>28.848798</v>
      </c>
      <c r="G12" s="27">
        <f>IFERROR((Table1[[#This Row],[Plan]]/Table1[[#This Row],[Hours Used]])/(Table1[[#This Row],[SOC (TPD)]]/24),"")</f>
        <v/>
      </c>
      <c r="H12" s="27">
        <f>IFERROR((Table1[[#This Row],[Volume Delivered (T)]]/Table1[[#This Row],[Hours Used]])/(Table1[[#This Row],[SOC (TPD)]]/24),"")</f>
        <v/>
      </c>
      <c r="I12" s="28" t="n"/>
      <c r="J12" s="28" t="n"/>
      <c r="K12" s="28" t="n"/>
      <c r="L12" s="25" t="n">
        <v>1.609</v>
      </c>
      <c r="M12" s="29" t="n">
        <v>0.055</v>
      </c>
      <c r="N12" s="83" t="n"/>
      <c r="O12" s="25" t="n"/>
      <c r="P12" s="25" t="n"/>
      <c r="Q12" s="69" t="n">
        <v>15</v>
      </c>
      <c r="R12" s="70" t="n">
        <v>15</v>
      </c>
      <c r="S12" s="30">
        <f>IF(Table1[[#This Row],[SKU]]="",0,24-Table1[[#This Row],[Legal Non-Operating Time]]-Table1[[#This Row],[No Demand Time]]-Table1[[#This Row],[Force Majeure]])</f>
        <v/>
      </c>
      <c r="T12" s="26" t="n">
        <v>1</v>
      </c>
      <c r="U12" s="26" t="n"/>
      <c r="V12" s="26" t="n"/>
      <c r="W12" s="26" t="n"/>
      <c r="X12" s="26" t="n"/>
      <c r="Y12" s="26" t="n"/>
      <c r="Z12" s="26" t="n"/>
      <c r="AA12" s="30">
        <f>Table1[[#This Row],[Hours Used]]-SUM(Table1[[#This Row],[Planned Maintenance]:[Start and Finish Production]])</f>
        <v/>
      </c>
      <c r="AB12" s="26" t="n"/>
      <c r="AC12" s="26" t="n"/>
      <c r="AD12" s="26" t="n">
        <v>1.5</v>
      </c>
      <c r="AE12" s="26" t="n"/>
      <c r="AF12" s="26" t="n"/>
      <c r="AG12" s="26" t="n"/>
      <c r="AH12" s="24">
        <f>Table1[[#This Row],[Hours Used]]-SUM(Table1[[#This Row],[Planned Maintenance]:[Start and Finish Production]])-SUM(Table1[[#This Row],[Minor Stoppages]:[Material Shortages]])-Table1[[#This Row],[Quality Loss (Hrs)]]-Table1[[#This Row],[Operating Time]]</f>
        <v/>
      </c>
      <c r="AI12" s="24">
        <f>IFERROR(IF(Table1[[#This Row],[SKU]]="",0,Table1[[#This Row],[Quality Loss (T)]]/(Table1[[#This Row],[SOC (TPD)]]/24)),"")</f>
        <v/>
      </c>
      <c r="AJ12" s="31">
        <f>IFERROR(IF(Table1[[#This Row],[SKU]]="",0,Table1[[#This Row],[Volume Delivered (T)]]/(Table1[[#This Row],[SOC (TPD)]]/24)),"")</f>
        <v/>
      </c>
      <c r="AK12" s="31">
        <f>IFERROR(Table1[[#This Row],[Operating Time]]/Table1[[#This Row],[PRODUCTION HOURS]],"")</f>
        <v/>
      </c>
      <c r="AL12" s="32" t="n">
        <v>120</v>
      </c>
      <c r="AM12" s="32" t="inlineStr">
        <is>
          <t>YES</t>
        </is>
      </c>
      <c r="AN12" s="32" t="inlineStr">
        <is>
          <t>YES</t>
        </is>
      </c>
      <c r="AO12" s="32" t="n">
        <v>0</v>
      </c>
      <c r="AP12" s="32" t="n">
        <v>0</v>
      </c>
      <c r="AQ12" s="32" t="n">
        <v>13</v>
      </c>
      <c r="AR12" s="32">
        <f>IFERROR(SUMIFS(#REF!,#REF!,'Data Sheet'!A:A,#REF!,"Samridhi Perk Line")/SUMIFS(#REF!,#REF!,'Data Sheet'!A:A,#REF!,"Samridhi Perk Line"),"")</f>
        <v/>
      </c>
      <c r="AS12" s="32" t="n">
        <v>15</v>
      </c>
      <c r="AT12" s="32" t="n">
        <v>0</v>
      </c>
      <c r="AU12" s="203">
        <f>IFERROR(VLOOKUP(Table1[[#This Row],[Date]],'Overweight Data'!A10:G1105,6,FALSE),"")</f>
        <v/>
      </c>
      <c r="AV12" s="213">
        <f>IFERROR(
   IF(
      OR(Table1[[#This Row],[Operating Time]]=0, (Table1[[#This Row],[Operating Time]]/IF(AC12&lt;=1,AC12+1,AC12))*60=0),
      1,
      ((Table1[[#This Row],[Operating Time]])/IF(AC12&lt;=1,AC12+1,AC12))*60
   ),
"_")</f>
        <v/>
      </c>
      <c r="AW12" s="213">
        <f>COUNTIFS('Downtime Data'!A:A,Table1[[#This Row],[Date]])</f>
        <v/>
      </c>
      <c r="AX12" s="211">
        <f>IFERROR((SUM(Table1[[#This Row],[Minor Stoppages]:[Material Shortages]])/Table1[[#This Row],['# Stops]])*60,"")</f>
        <v/>
      </c>
      <c r="AY12" s="211" t="n"/>
      <c r="AZ12" s="33" t="n">
        <v>46048</v>
      </c>
    </row>
    <row r="13" ht="20.15" customHeight="1" s="452">
      <c r="A13" s="21" t="n">
        <v>46030</v>
      </c>
      <c r="B13" s="22">
        <f>IF(A13="","",TEXT(A13,"dddddd"))</f>
        <v/>
      </c>
      <c r="C13" s="23" t="inlineStr">
        <is>
          <t>_10.3GM_HT</t>
        </is>
      </c>
      <c r="D13" s="24">
        <f t="array" ref="D13">IFERROR(INDIRECT(C13),"")</f>
        <v/>
      </c>
      <c r="E13" s="25" t="n">
        <v>30</v>
      </c>
      <c r="F13" s="26" t="n">
        <v>32.847984</v>
      </c>
      <c r="G13" s="27">
        <f>IFERROR((Table1[[#This Row],[Plan]]/Table1[[#This Row],[Hours Used]])/(Table1[[#This Row],[SOC (TPD)]]/24),"")</f>
        <v/>
      </c>
      <c r="H13" s="27">
        <f>IFERROR((Table1[[#This Row],[Volume Delivered (T)]]/Table1[[#This Row],[Hours Used]])/(Table1[[#This Row],[SOC (TPD)]]/24),"")</f>
        <v/>
      </c>
      <c r="I13" s="28" t="n"/>
      <c r="J13" s="28" t="n"/>
      <c r="K13" s="28" t="n"/>
      <c r="L13" s="25" t="n">
        <v>1.2</v>
      </c>
      <c r="M13" s="29" t="n">
        <v>0.052</v>
      </c>
      <c r="N13" s="83" t="n"/>
      <c r="O13" s="25" t="n"/>
      <c r="P13" s="25" t="n"/>
      <c r="Q13" s="69" t="n">
        <v>4</v>
      </c>
      <c r="R13" s="70" t="n">
        <v>4</v>
      </c>
      <c r="S13" s="30">
        <f>IF(Table1[[#This Row],[SKU]]="",0,24-Table1[[#This Row],[Legal Non-Operating Time]]-Table1[[#This Row],[No Demand Time]]-Table1[[#This Row],[Force Majeure]])</f>
        <v/>
      </c>
      <c r="T13" s="26" t="n"/>
      <c r="U13" s="26" t="n"/>
      <c r="V13" s="26" t="n"/>
      <c r="W13" s="26" t="n"/>
      <c r="X13" s="26" t="n"/>
      <c r="Y13" s="26" t="n"/>
      <c r="Z13" s="26" t="n"/>
      <c r="AA13" s="30">
        <f>Table1[[#This Row],[Hours Used]]-SUM(Table1[[#This Row],[Planned Maintenance]:[Start and Finish Production]])</f>
        <v/>
      </c>
      <c r="AB13" s="26" t="n"/>
      <c r="AC13" s="26" t="n"/>
      <c r="AD13" s="26" t="n"/>
      <c r="AE13" s="26" t="n"/>
      <c r="AF13" s="26" t="n"/>
      <c r="AG13" s="26" t="n"/>
      <c r="AH13" s="24">
        <f>Table1[[#This Row],[Hours Used]]-SUM(Table1[[#This Row],[Planned Maintenance]:[Start and Finish Production]])-SUM(Table1[[#This Row],[Minor Stoppages]:[Material Shortages]])-Table1[[#This Row],[Quality Loss (Hrs)]]-Table1[[#This Row],[Operating Time]]</f>
        <v/>
      </c>
      <c r="AI13" s="24">
        <f>IFERROR(IF(Table1[[#This Row],[SKU]]="",0,Table1[[#This Row],[Quality Loss (T)]]/(Table1[[#This Row],[SOC (TPD)]]/24)),"")</f>
        <v/>
      </c>
      <c r="AJ13" s="31">
        <f>IFERROR(IF(Table1[[#This Row],[SKU]]="",0,Table1[[#This Row],[Volume Delivered (T)]]/(Table1[[#This Row],[SOC (TPD)]]/24)),"")</f>
        <v/>
      </c>
      <c r="AK13" s="31">
        <f>IFERROR(Table1[[#This Row],[Operating Time]]/Table1[[#This Row],[PRODUCTION HOURS]],"")</f>
        <v/>
      </c>
      <c r="AL13" s="32" t="n">
        <v>132</v>
      </c>
      <c r="AM13" s="32" t="inlineStr">
        <is>
          <t>YES</t>
        </is>
      </c>
      <c r="AN13" s="32" t="inlineStr">
        <is>
          <t>YES</t>
        </is>
      </c>
      <c r="AO13" s="32" t="n">
        <v>0</v>
      </c>
      <c r="AP13" s="32" t="n">
        <v>0</v>
      </c>
      <c r="AQ13" s="32" t="n">
        <v>3</v>
      </c>
      <c r="AR13" s="32">
        <f>IFERROR(SUMIFS(#REF!,#REF!,'Data Sheet'!A:A,#REF!,"Samridhi Perk Line")/SUMIFS(#REF!,#REF!,'Data Sheet'!A:A,#REF!,"Samridhi Perk Line"),"")</f>
        <v/>
      </c>
      <c r="AS13" s="32" t="n">
        <v>25</v>
      </c>
      <c r="AT13" s="32" t="n">
        <v>0</v>
      </c>
      <c r="AU13" s="203">
        <f>IFERROR(VLOOKUP(Table1[[#This Row],[Date]],'Overweight Data'!A11:G1106,6,FALSE),"")</f>
        <v/>
      </c>
      <c r="AV13" s="213">
        <f>IFERROR(
   IF(
      OR(Table1[[#This Row],[Operating Time]]=0, (Table1[[#This Row],[Operating Time]]/IF(AC13&lt;=1,AC13+1,AC13))*60=0),
      1,
      ((Table1[[#This Row],[Operating Time]])/IF(AC13&lt;=1,AC13+1,AC13))*60
   ),
"_")</f>
        <v/>
      </c>
      <c r="AW13" s="213">
        <f>COUNTIFS('Downtime Data'!A:A,Table1[[#This Row],[Date]])</f>
        <v/>
      </c>
      <c r="AX13" s="211">
        <f>IFERROR((SUM(Table1[[#This Row],[Minor Stoppages]:[Material Shortages]])/Table1[[#This Row],['# Stops]])*60,"")</f>
        <v/>
      </c>
      <c r="AY13" s="211" t="n"/>
      <c r="AZ13" s="33" t="n">
        <v>46048</v>
      </c>
    </row>
    <row r="14" ht="20.15" customHeight="1" s="452">
      <c r="A14" s="21" t="n">
        <v>46031</v>
      </c>
      <c r="B14" s="22">
        <f>IF(A14="","",TEXT(A14,"dddddd"))</f>
        <v/>
      </c>
      <c r="C14" s="23" t="inlineStr">
        <is>
          <t>_10.3GM_HT</t>
        </is>
      </c>
      <c r="D14" s="24">
        <f t="array" ref="D14">IFERROR(INDIRECT(C14),"")</f>
        <v/>
      </c>
      <c r="E14" s="25" t="n">
        <v>30</v>
      </c>
      <c r="F14" s="26" t="n">
        <v>24.2</v>
      </c>
      <c r="G14" s="27">
        <f>IFERROR((Table1[[#This Row],[Plan]]/Table1[[#This Row],[Hours Used]])/(Table1[[#This Row],[SOC (TPD)]]/24),"")</f>
        <v/>
      </c>
      <c r="H14" s="27">
        <f>IFERROR((Table1[[#This Row],[Volume Delivered (T)]]/Table1[[#This Row],[Hours Used]])/(Table1[[#This Row],[SOC (TPD)]]/24),"")</f>
        <v/>
      </c>
      <c r="I14" s="28" t="n"/>
      <c r="J14" s="28" t="n"/>
      <c r="K14" s="28" t="n"/>
      <c r="L14" s="25" t="n">
        <v>1.363</v>
      </c>
      <c r="M14" s="29" t="n">
        <v>0.047</v>
      </c>
      <c r="N14" s="83" t="n"/>
      <c r="O14" s="25" t="n"/>
      <c r="P14" s="25" t="n"/>
      <c r="Q14" s="69" t="n">
        <v>0</v>
      </c>
      <c r="R14" s="70" t="n">
        <v>0</v>
      </c>
      <c r="S14" s="30">
        <f>IF(Table1[[#This Row],[SKU]]="",0,24-Table1[[#This Row],[Legal Non-Operating Time]]-Table1[[#This Row],[No Demand Time]]-Table1[[#This Row],[Force Majeure]])</f>
        <v/>
      </c>
      <c r="T14" s="26" t="n"/>
      <c r="U14" s="26" t="n"/>
      <c r="V14" s="26" t="n"/>
      <c r="W14" s="26" t="n"/>
      <c r="X14" s="26" t="n"/>
      <c r="Y14" s="26" t="n"/>
      <c r="Z14" s="26" t="n"/>
      <c r="AA14" s="30">
        <f>Table1[[#This Row],[Hours Used]]-SUM(Table1[[#This Row],[Planned Maintenance]:[Start and Finish Production]])</f>
        <v/>
      </c>
      <c r="AB14" s="26" t="n"/>
      <c r="AC14" s="26" t="n">
        <v>6</v>
      </c>
      <c r="AD14" s="26" t="n"/>
      <c r="AE14" s="26" t="n"/>
      <c r="AF14" s="26" t="n"/>
      <c r="AG14" s="26" t="n"/>
      <c r="AH14" s="24">
        <f>Table1[[#This Row],[Hours Used]]-SUM(Table1[[#This Row],[Planned Maintenance]:[Start and Finish Production]])-SUM(Table1[[#This Row],[Minor Stoppages]:[Material Shortages]])-Table1[[#This Row],[Quality Loss (Hrs)]]-Table1[[#This Row],[Operating Time]]</f>
        <v/>
      </c>
      <c r="AI14" s="24">
        <f>IFERROR(IF(Table1[[#This Row],[SKU]]="",0,Table1[[#This Row],[Quality Loss (T)]]/(Table1[[#This Row],[SOC (TPD)]]/24)),"")</f>
        <v/>
      </c>
      <c r="AJ14" s="31">
        <f>IFERROR(IF(Table1[[#This Row],[SKU]]="",0,Table1[[#This Row],[Volume Delivered (T)]]/(Table1[[#This Row],[SOC (TPD)]]/24)),"")</f>
        <v/>
      </c>
      <c r="AK14" s="31">
        <f>IFERROR(Table1[[#This Row],[Operating Time]]/Table1[[#This Row],[PRODUCTION HOURS]],"")</f>
        <v/>
      </c>
      <c r="AL14" s="32" t="n"/>
      <c r="AM14" s="32" t="inlineStr">
        <is>
          <t>YES</t>
        </is>
      </c>
      <c r="AN14" s="32" t="inlineStr">
        <is>
          <t>YES</t>
        </is>
      </c>
      <c r="AO14" s="32" t="n">
        <v>0</v>
      </c>
      <c r="AP14" s="32" t="n">
        <v>0</v>
      </c>
      <c r="AQ14" s="32" t="n"/>
      <c r="AR14" s="32">
        <f>IFERROR(SUMIFS(#REF!,#REF!,'Data Sheet'!A:A,#REF!,"Samridhi Perk Line")/SUMIFS(#REF!,#REF!,'Data Sheet'!A:A,#REF!,"Samridhi Perk Line"),"")</f>
        <v/>
      </c>
      <c r="AS14" s="32" t="n">
        <v>12</v>
      </c>
      <c r="AT14" s="32" t="n">
        <v>0</v>
      </c>
      <c r="AU14" s="203">
        <f>IFERROR(VLOOKUP(Table1[[#This Row],[Date]],'Overweight Data'!A12:G1107,6,FALSE),"")</f>
        <v/>
      </c>
      <c r="AV14" s="213">
        <f>IFERROR(
   IF(
      OR(Table1[[#This Row],[Operating Time]]=0, (Table1[[#This Row],[Operating Time]]/IF(AC14&lt;=1,AC14+1,AC14))*60=0),
      1,
      ((Table1[[#This Row],[Operating Time]])/IF(AC14&lt;=1,AC14+1,AC14))*60
   ),
"_")</f>
        <v/>
      </c>
      <c r="AW14" s="213">
        <f>COUNTIFS('Downtime Data'!A:A,Table1[[#This Row],[Date]])</f>
        <v/>
      </c>
      <c r="AX14" s="211">
        <f>IFERROR((SUM(Table1[[#This Row],[Minor Stoppages]:[Material Shortages]])/Table1[[#This Row],['# Stops]])*60,"")</f>
        <v/>
      </c>
      <c r="AY14" s="211" t="n"/>
      <c r="AZ14" s="33" t="n">
        <v>46048</v>
      </c>
    </row>
    <row r="15" ht="20.15" customHeight="1" s="452">
      <c r="A15" s="21" t="n">
        <v>46032</v>
      </c>
      <c r="B15" s="22">
        <f>IF(A15="","",TEXT(A15,"dddddd"))</f>
        <v/>
      </c>
      <c r="C15" s="23" t="inlineStr">
        <is>
          <t>_10.3GM_HT</t>
        </is>
      </c>
      <c r="D15" s="24">
        <f t="array" ref="D15">IFERROR(INDIRECT(C15),"")</f>
        <v/>
      </c>
      <c r="E15" s="25" t="n">
        <v>15</v>
      </c>
      <c r="F15" s="26" t="n">
        <v>17</v>
      </c>
      <c r="G15" s="27">
        <f>IFERROR((Table1[[#This Row],[Plan]]/Table1[[#This Row],[Hours Used]])/(Table1[[#This Row],[SOC (TPD)]]/24),"")</f>
        <v/>
      </c>
      <c r="H15" s="27">
        <f>IFERROR((Table1[[#This Row],[Volume Delivered (T)]]/Table1[[#This Row],[Hours Used]])/(Table1[[#This Row],[SOC (TPD)]]/24),"")</f>
        <v/>
      </c>
      <c r="I15" s="28" t="n"/>
      <c r="J15" s="28" t="n"/>
      <c r="K15" s="28" t="n"/>
      <c r="L15" s="25" t="n"/>
      <c r="M15" s="29" t="n">
        <v>0.042</v>
      </c>
      <c r="N15" s="83" t="n"/>
      <c r="O15" s="25" t="n"/>
      <c r="P15" s="25" t="n"/>
      <c r="Q15" s="69" t="n">
        <v>0</v>
      </c>
      <c r="R15" s="70" t="n">
        <v>0</v>
      </c>
      <c r="S15" s="30">
        <f>IF(Table1[[#This Row],[SKU]]="",0,24-Table1[[#This Row],[Legal Non-Operating Time]]-Table1[[#This Row],[No Demand Time]]-Table1[[#This Row],[Force Majeure]])</f>
        <v/>
      </c>
      <c r="T15" s="26" t="n"/>
      <c r="U15" s="26" t="n"/>
      <c r="V15" s="26" t="n">
        <v>12</v>
      </c>
      <c r="W15" s="26" t="n"/>
      <c r="X15" s="26" t="n"/>
      <c r="Y15" s="26" t="n"/>
      <c r="Z15" s="26" t="n"/>
      <c r="AA15" s="30">
        <f>Table1[[#This Row],[Hours Used]]-SUM(Table1[[#This Row],[Planned Maintenance]:[Start and Finish Production]])</f>
        <v/>
      </c>
      <c r="AB15" s="26" t="n"/>
      <c r="AC15" s="26" t="n"/>
      <c r="AD15" s="26" t="n"/>
      <c r="AE15" s="26" t="n"/>
      <c r="AF15" s="26" t="n"/>
      <c r="AG15" s="26" t="n"/>
      <c r="AH15" s="24">
        <f>Table1[[#This Row],[Hours Used]]-SUM(Table1[[#This Row],[Planned Maintenance]:[Start and Finish Production]])-SUM(Table1[[#This Row],[Minor Stoppages]:[Material Shortages]])-Table1[[#This Row],[Quality Loss (Hrs)]]-Table1[[#This Row],[Operating Time]]</f>
        <v/>
      </c>
      <c r="AI15" s="24">
        <f>IFERROR(IF(Table1[[#This Row],[SKU]]="",0,Table1[[#This Row],[Quality Loss (T)]]/(Table1[[#This Row],[SOC (TPD)]]/24)),"")</f>
        <v/>
      </c>
      <c r="AJ15" s="31">
        <f>IFERROR(IF(Table1[[#This Row],[SKU]]="",0,Table1[[#This Row],[Volume Delivered (T)]]/(Table1[[#This Row],[SOC (TPD)]]/24)),"")</f>
        <v/>
      </c>
      <c r="AK15" s="31">
        <f>IFERROR(Table1[[#This Row],[Operating Time]]/Table1[[#This Row],[PRODUCTION HOURS]],"")</f>
        <v/>
      </c>
      <c r="AL15" s="32" t="n">
        <v>131</v>
      </c>
      <c r="AM15" s="32" t="inlineStr">
        <is>
          <t>YES</t>
        </is>
      </c>
      <c r="AN15" s="32" t="inlineStr">
        <is>
          <t>YES</t>
        </is>
      </c>
      <c r="AO15" s="32" t="n">
        <v>0</v>
      </c>
      <c r="AP15" s="32" t="n">
        <v>0</v>
      </c>
      <c r="AQ15" s="32" t="n"/>
      <c r="AR15" s="32">
        <f>IFERROR(SUMIFS(#REF!,#REF!,'Data Sheet'!A:A,#REF!,"Samridhi Perk Line")/SUMIFS(#REF!,#REF!,'Data Sheet'!A:A,#REF!,"Samridhi Perk Line"),"")</f>
        <v/>
      </c>
      <c r="AS15" s="32" t="n">
        <v>9</v>
      </c>
      <c r="AT15" s="32" t="n">
        <v>0</v>
      </c>
      <c r="AU15" s="203">
        <f>IFERROR(VLOOKUP(Table1[[#This Row],[Date]],'Overweight Data'!A13:G1108,6,FALSE),"")</f>
        <v/>
      </c>
      <c r="AV15" s="213">
        <f>IFERROR(
   IF(
      OR(Table1[[#This Row],[Operating Time]]=0, (Table1[[#This Row],[Operating Time]]/IF(AC15&lt;=1,AC15+1,AC15))*60=0),
      1,
      ((Table1[[#This Row],[Operating Time]])/IF(AC15&lt;=1,AC15+1,AC15))*60
   ),
"_")</f>
        <v/>
      </c>
      <c r="AW15" s="213">
        <f>COUNTIFS('Downtime Data'!A:A,Table1[[#This Row],[Date]])</f>
        <v/>
      </c>
      <c r="AX15" s="211">
        <f>IFERROR((SUM(Table1[[#This Row],[Minor Stoppages]:[Material Shortages]])/Table1[[#This Row],['# Stops]])*60,"")</f>
        <v/>
      </c>
      <c r="AY15" s="211" t="n"/>
      <c r="AZ15" s="33" t="n">
        <v>46048</v>
      </c>
    </row>
    <row r="16" ht="20.15" customHeight="1" s="452">
      <c r="A16" s="21" t="n">
        <v>46033</v>
      </c>
      <c r="B16" s="22">
        <f>IF(A16="","",TEXT(A16,"dddddd"))</f>
        <v/>
      </c>
      <c r="C16" s="23" t="inlineStr">
        <is>
          <t>_10.3GM_HT</t>
        </is>
      </c>
      <c r="D16" s="24">
        <f t="array" ref="D16">IFERROR(INDIRECT(C16),"")</f>
        <v/>
      </c>
      <c r="E16" s="25" t="n">
        <v>30</v>
      </c>
      <c r="F16" s="26" t="n">
        <v>31.506096</v>
      </c>
      <c r="G16" s="27">
        <f>IFERROR((Table1[[#This Row],[Plan]]/Table1[[#This Row],[Hours Used]])/(Table1[[#This Row],[SOC (TPD)]]/24),"")</f>
        <v/>
      </c>
      <c r="H16" s="27">
        <f>IFERROR((Table1[[#This Row],[Volume Delivered (T)]]/Table1[[#This Row],[Hours Used]])/(Table1[[#This Row],[SOC (TPD)]]/24),"")</f>
        <v/>
      </c>
      <c r="I16" s="28" t="n"/>
      <c r="J16" s="28" t="n"/>
      <c r="K16" s="28" t="n"/>
      <c r="L16" s="25" t="n">
        <v>1.603</v>
      </c>
      <c r="M16" s="29" t="n">
        <v>0.039</v>
      </c>
      <c r="N16" s="83" t="n"/>
      <c r="O16" s="25" t="n"/>
      <c r="P16" s="25" t="n"/>
      <c r="Q16" s="69" t="n">
        <v>1</v>
      </c>
      <c r="R16" s="70" t="n">
        <v>1</v>
      </c>
      <c r="S16" s="30">
        <f>IF(Table1[[#This Row],[SKU]]="",0,24-Table1[[#This Row],[Legal Non-Operating Time]]-Table1[[#This Row],[No Demand Time]]-Table1[[#This Row],[Force Majeure]])</f>
        <v/>
      </c>
      <c r="T16" s="26" t="n"/>
      <c r="U16" s="26" t="n"/>
      <c r="V16" s="26" t="n"/>
      <c r="W16" s="26" t="n"/>
      <c r="X16" s="26" t="n"/>
      <c r="Y16" s="26" t="n"/>
      <c r="Z16" s="26" t="n"/>
      <c r="AA16" s="30">
        <f>Table1[[#This Row],[Hours Used]]-SUM(Table1[[#This Row],[Planned Maintenance]:[Start and Finish Production]])</f>
        <v/>
      </c>
      <c r="AB16" s="26" t="n"/>
      <c r="AC16" s="26" t="n">
        <v>0.6041666666666666</v>
      </c>
      <c r="AD16" s="26" t="n"/>
      <c r="AE16" s="26" t="n"/>
      <c r="AF16" s="26" t="n"/>
      <c r="AG16" s="26" t="n"/>
      <c r="AH16" s="24">
        <f>Table1[[#This Row],[Hours Used]]-SUM(Table1[[#This Row],[Planned Maintenance]:[Start and Finish Production]])-SUM(Table1[[#This Row],[Minor Stoppages]:[Material Shortages]])-Table1[[#This Row],[Quality Loss (Hrs)]]-Table1[[#This Row],[Operating Time]]</f>
        <v/>
      </c>
      <c r="AI16" s="24">
        <f>IFERROR(IF(Table1[[#This Row],[SKU]]="",0,Table1[[#This Row],[Quality Loss (T)]]/(Table1[[#This Row],[SOC (TPD)]]/24)),"")</f>
        <v/>
      </c>
      <c r="AJ16" s="31">
        <f>IFERROR(IF(Table1[[#This Row],[SKU]]="",0,Table1[[#This Row],[Volume Delivered (T)]]/(Table1[[#This Row],[SOC (TPD)]]/24)),"")</f>
        <v/>
      </c>
      <c r="AK16" s="31">
        <f>IFERROR(Table1[[#This Row],[Operating Time]]/Table1[[#This Row],[PRODUCTION HOURS]],"")</f>
        <v/>
      </c>
      <c r="AL16" s="32" t="n">
        <v>107</v>
      </c>
      <c r="AM16" s="32" t="inlineStr">
        <is>
          <t>YES</t>
        </is>
      </c>
      <c r="AN16" s="32" t="inlineStr">
        <is>
          <t>YES</t>
        </is>
      </c>
      <c r="AO16" s="32" t="n">
        <v>2</v>
      </c>
      <c r="AP16" s="32" t="n">
        <v>0</v>
      </c>
      <c r="AQ16" s="32" t="n">
        <v>1</v>
      </c>
      <c r="AR16" s="32">
        <f>IFERROR(SUMIFS(#REF!,#REF!,'Data Sheet'!A:A,#REF!,"Samridhi Perk Line")/SUMIFS(#REF!,#REF!,'Data Sheet'!A:A,#REF!,"Samridhi Perk Line"),"")</f>
        <v/>
      </c>
      <c r="AS16" s="32" t="n">
        <v>4</v>
      </c>
      <c r="AT16" s="32" t="n">
        <v>0</v>
      </c>
      <c r="AU16" s="203">
        <f>IFERROR(VLOOKUP(Table1[[#This Row],[Date]],'Overweight Data'!A14:G1109,6,FALSE),"")</f>
        <v/>
      </c>
      <c r="AV16" s="213">
        <f>IFERROR(
   IF(
      OR(Table1[[#This Row],[Operating Time]]=0, (Table1[[#This Row],[Operating Time]]/IF(AC16&lt;=1,AC16+1,AC16))*60=0),
      1,
      ((Table1[[#This Row],[Operating Time]])/IF(AC16&lt;=1,AC16+1,AC16))*60
   ),
"_")</f>
        <v/>
      </c>
      <c r="AW16" s="213">
        <f>COUNTIFS('Downtime Data'!A:A,Table1[[#This Row],[Date]])</f>
        <v/>
      </c>
      <c r="AX16" s="211">
        <f>IFERROR((SUM(Table1[[#This Row],[Minor Stoppages]:[Material Shortages]])/Table1[[#This Row],['# Stops]])*60,"")</f>
        <v/>
      </c>
      <c r="AY16" s="211" t="n"/>
      <c r="AZ16" s="33" t="n">
        <v>46048</v>
      </c>
    </row>
    <row r="17" ht="20.15" customHeight="1" s="452">
      <c r="A17" s="21" t="n">
        <v>46034</v>
      </c>
      <c r="B17" s="22">
        <f>IF(A17="","",TEXT(A17,"dddddd"))</f>
        <v/>
      </c>
      <c r="C17" s="23" t="inlineStr">
        <is>
          <t>_10.3GM_HT</t>
        </is>
      </c>
      <c r="D17" s="24">
        <f t="array" ref="D17">IFERROR(INDIRECT(C17),"")</f>
        <v/>
      </c>
      <c r="E17" s="25" t="n">
        <v>30</v>
      </c>
      <c r="F17" s="26" t="n">
        <v>28.5</v>
      </c>
      <c r="G17" s="27">
        <f>IFERROR((Table1[[#This Row],[Plan]]/Table1[[#This Row],[Hours Used]])/(Table1[[#This Row],[SOC (TPD)]]/24),"")</f>
        <v/>
      </c>
      <c r="H17" s="27">
        <f>IFERROR((Table1[[#This Row],[Volume Delivered (T)]]/Table1[[#This Row],[Hours Used]])/(Table1[[#This Row],[SOC (TPD)]]/24),"")</f>
        <v/>
      </c>
      <c r="I17" s="28" t="n"/>
      <c r="J17" s="28" t="n"/>
      <c r="K17" s="28" t="n"/>
      <c r="L17" s="25" t="n"/>
      <c r="M17" s="29" t="n">
        <v>0.036</v>
      </c>
      <c r="N17" s="83" t="n"/>
      <c r="O17" s="25" t="n"/>
      <c r="P17" s="25" t="n"/>
      <c r="Q17" s="69" t="n">
        <v>1</v>
      </c>
      <c r="R17" s="70" t="n">
        <v>1</v>
      </c>
      <c r="S17" s="30">
        <f>IF(Table1[[#This Row],[SKU]]="",0,24-Table1[[#This Row],[Legal Non-Operating Time]]-Table1[[#This Row],[No Demand Time]]-Table1[[#This Row],[Force Majeure]])</f>
        <v/>
      </c>
      <c r="T17" s="26" t="n"/>
      <c r="U17" s="26" t="n"/>
      <c r="V17" s="26" t="n"/>
      <c r="W17" s="26" t="n">
        <v>1.1</v>
      </c>
      <c r="X17" s="26" t="n"/>
      <c r="Y17" s="26" t="n"/>
      <c r="Z17" s="26" t="n"/>
      <c r="AA17" s="30">
        <f>Table1[[#This Row],[Hours Used]]-SUM(Table1[[#This Row],[Planned Maintenance]:[Start and Finish Production]])</f>
        <v/>
      </c>
      <c r="AB17" s="26" t="n"/>
      <c r="AC17" s="26" t="n">
        <v>3</v>
      </c>
      <c r="AD17" s="26" t="n"/>
      <c r="AE17" s="26" t="n"/>
      <c r="AF17" s="26" t="n"/>
      <c r="AG17" s="26" t="n"/>
      <c r="AH17" s="24">
        <f>Table1[[#This Row],[Hours Used]]-SUM(Table1[[#This Row],[Planned Maintenance]:[Start and Finish Production]])-SUM(Table1[[#This Row],[Minor Stoppages]:[Material Shortages]])-Table1[[#This Row],[Quality Loss (Hrs)]]-Table1[[#This Row],[Operating Time]]</f>
        <v/>
      </c>
      <c r="AI17" s="24">
        <f>IFERROR(IF(Table1[[#This Row],[SKU]]="",0,Table1[[#This Row],[Quality Loss (T)]]/(Table1[[#This Row],[SOC (TPD)]]/24)),"")</f>
        <v/>
      </c>
      <c r="AJ17" s="31">
        <f>IFERROR(IF(Table1[[#This Row],[SKU]]="",0,Table1[[#This Row],[Volume Delivered (T)]]/(Table1[[#This Row],[SOC (TPD)]]/24)),"")</f>
        <v/>
      </c>
      <c r="AK17" s="31">
        <f>IFERROR(Table1[[#This Row],[Operating Time]]/Table1[[#This Row],[PRODUCTION HOURS]],"")</f>
        <v/>
      </c>
      <c r="AL17" s="32" t="n">
        <v>94</v>
      </c>
      <c r="AM17" s="32" t="inlineStr">
        <is>
          <t>YES</t>
        </is>
      </c>
      <c r="AN17" s="32" t="inlineStr">
        <is>
          <t>YES</t>
        </is>
      </c>
      <c r="AO17" s="32" t="n">
        <v>1</v>
      </c>
      <c r="AP17" s="32" t="n">
        <v>1</v>
      </c>
      <c r="AQ17" s="32" t="n">
        <v>1</v>
      </c>
      <c r="AR17" s="32">
        <f>IFERROR(SUMIFS(#REF!,#REF!,'Data Sheet'!A:A,#REF!,"Samridhi Perk Line")/SUMIFS(#REF!,#REF!,'Data Sheet'!A:A,#REF!,"Samridhi Perk Line"),"")</f>
        <v/>
      </c>
      <c r="AS17" s="32" t="n">
        <v>17</v>
      </c>
      <c r="AT17" s="32" t="n">
        <v>0</v>
      </c>
      <c r="AU17" s="203">
        <f>IFERROR(VLOOKUP(Table1[[#This Row],[Date]],'Overweight Data'!A15:G1110,6,FALSE),"")</f>
        <v/>
      </c>
      <c r="AV17" s="213">
        <f>IFERROR(
   IF(
      OR(Table1[[#This Row],[Operating Time]]=0, (Table1[[#This Row],[Operating Time]]/IF(AC17&lt;=1,AC17+1,AC17))*60=0),
      1,
      ((Table1[[#This Row],[Operating Time]])/IF(AC17&lt;=1,AC17+1,AC17))*60
   ),
"_")</f>
        <v/>
      </c>
      <c r="AW17" s="213">
        <f>COUNTIFS('Downtime Data'!A:A,Table1[[#This Row],[Date]])</f>
        <v/>
      </c>
      <c r="AX17" s="211">
        <f>IFERROR((SUM(Table1[[#This Row],[Minor Stoppages]:[Material Shortages]])/Table1[[#This Row],['# Stops]])*60,"")</f>
        <v/>
      </c>
      <c r="AY17" s="211" t="n"/>
      <c r="AZ17" s="33" t="n">
        <v>46048</v>
      </c>
    </row>
    <row r="18" ht="20.15" customHeight="1" s="452">
      <c r="A18" s="21" t="n">
        <v>46035</v>
      </c>
      <c r="B18" s="22">
        <f>IF(A18="","",TEXT(A18,"dddddd"))</f>
        <v/>
      </c>
      <c r="C18" s="23" t="inlineStr">
        <is>
          <t>_10.3GM_HT</t>
        </is>
      </c>
      <c r="D18" s="24">
        <f t="array" ref="D18">IFERROR(INDIRECT(C18),"")</f>
        <v/>
      </c>
      <c r="E18" s="25" t="n">
        <v>30</v>
      </c>
      <c r="F18" s="26" t="n">
        <v>32.7</v>
      </c>
      <c r="G18" s="27">
        <f>IFERROR((Table1[[#This Row],[Plan]]/Table1[[#This Row],[Hours Used]])/(Table1[[#This Row],[SOC (TPD)]]/24),"")</f>
        <v/>
      </c>
      <c r="H18" s="27">
        <f>IFERROR((Table1[[#This Row],[Volume Delivered (T)]]/Table1[[#This Row],[Hours Used]])/(Table1[[#This Row],[SOC (TPD)]]/24),"")</f>
        <v/>
      </c>
      <c r="I18" s="28" t="n"/>
      <c r="J18" s="28" t="n"/>
      <c r="K18" s="28" t="n"/>
      <c r="L18" s="25" t="n">
        <v>1.362</v>
      </c>
      <c r="M18" s="29" t="n">
        <v>0.035</v>
      </c>
      <c r="N18" s="83" t="n"/>
      <c r="O18" s="25" t="n"/>
      <c r="P18" s="25" t="n"/>
      <c r="Q18" s="69" t="n">
        <v>0</v>
      </c>
      <c r="R18" s="70" t="n">
        <v>0</v>
      </c>
      <c r="S18" s="30">
        <f>IF(Table1[[#This Row],[SKU]]="",0,24-Table1[[#This Row],[Legal Non-Operating Time]]-Table1[[#This Row],[No Demand Time]]-Table1[[#This Row],[Force Majeure]])</f>
        <v/>
      </c>
      <c r="T18" s="26" t="n"/>
      <c r="U18" s="26" t="n"/>
      <c r="V18" s="26" t="n"/>
      <c r="W18" s="26" t="n"/>
      <c r="X18" s="26" t="n"/>
      <c r="Y18" s="26" t="n"/>
      <c r="Z18" s="26" t="n"/>
      <c r="AA18" s="30">
        <f>Table1[[#This Row],[Hours Used]]-SUM(Table1[[#This Row],[Planned Maintenance]:[Start and Finish Production]])</f>
        <v/>
      </c>
      <c r="AB18" s="26" t="n"/>
      <c r="AC18" s="26" t="n"/>
      <c r="AD18" s="26" t="n"/>
      <c r="AE18" s="26" t="n"/>
      <c r="AF18" s="26" t="n"/>
      <c r="AG18" s="26" t="n"/>
      <c r="AH18" s="24">
        <f>Table1[[#This Row],[Hours Used]]-SUM(Table1[[#This Row],[Planned Maintenance]:[Start and Finish Production]])-SUM(Table1[[#This Row],[Minor Stoppages]:[Material Shortages]])-Table1[[#This Row],[Quality Loss (Hrs)]]-Table1[[#This Row],[Operating Time]]</f>
        <v/>
      </c>
      <c r="AI18" s="24">
        <f>IFERROR(IF(Table1[[#This Row],[SKU]]="",0,Table1[[#This Row],[Quality Loss (T)]]/(Table1[[#This Row],[SOC (TPD)]]/24)),"")</f>
        <v/>
      </c>
      <c r="AJ18" s="31">
        <f>IFERROR(IF(Table1[[#This Row],[SKU]]="",0,Table1[[#This Row],[Volume Delivered (T)]]/(Table1[[#This Row],[SOC (TPD)]]/24)),"")</f>
        <v/>
      </c>
      <c r="AK18" s="31">
        <f>IFERROR(Table1[[#This Row],[Operating Time]]/Table1[[#This Row],[PRODUCTION HOURS]],"")</f>
        <v/>
      </c>
      <c r="AL18" s="32" t="n">
        <v>100</v>
      </c>
      <c r="AM18" s="32" t="inlineStr">
        <is>
          <t>YES</t>
        </is>
      </c>
      <c r="AN18" s="32" t="inlineStr">
        <is>
          <t>YES</t>
        </is>
      </c>
      <c r="AO18" s="32" t="n">
        <v>46</v>
      </c>
      <c r="AP18" s="32" t="n">
        <v>45</v>
      </c>
      <c r="AQ18" s="32" t="n"/>
      <c r="AR18" s="32">
        <f>IFERROR(SUMIFS(#REF!,#REF!,'Data Sheet'!A:A,#REF!,"Samridhi Perk Line")/SUMIFS(#REF!,#REF!,'Data Sheet'!A:A,#REF!,"Samridhi Perk Line"),"")</f>
        <v/>
      </c>
      <c r="AS18" s="32" t="n">
        <v>21</v>
      </c>
      <c r="AT18" s="32" t="n">
        <v>0</v>
      </c>
      <c r="AU18" s="203">
        <f>IFERROR(VLOOKUP(Table1[[#This Row],[Date]],'Overweight Data'!A16:G1111,6,FALSE),"")</f>
        <v/>
      </c>
      <c r="AV18" s="213">
        <f>IFERROR(
   IF(
      OR(Table1[[#This Row],[Operating Time]]=0, (Table1[[#This Row],[Operating Time]]/IF(AC18&lt;=1,AC18+1,AC18))*60=0),
      1,
      ((Table1[[#This Row],[Operating Time]])/IF(AC18&lt;=1,AC18+1,AC18))*60
   ),
"_")</f>
        <v/>
      </c>
      <c r="AW18" s="213">
        <f>COUNTIFS('Downtime Data'!A:A,Table1[[#This Row],[Date]])</f>
        <v/>
      </c>
      <c r="AX18" s="211">
        <f>IFERROR((SUM(Table1[[#This Row],[Minor Stoppages]:[Material Shortages]])/Table1[[#This Row],['# Stops]])*60,"")</f>
        <v/>
      </c>
      <c r="AY18" s="211" t="n"/>
      <c r="AZ18" s="33" t="n">
        <v>46048</v>
      </c>
    </row>
    <row r="19" ht="20.15" customHeight="1" s="452">
      <c r="A19" s="21" t="n">
        <v>46036</v>
      </c>
      <c r="B19" s="22">
        <f>IF(A19="","",TEXT(A19,"dddddd"))</f>
        <v/>
      </c>
      <c r="C19" s="23" t="inlineStr">
        <is>
          <t>_10.3GM_HT</t>
        </is>
      </c>
      <c r="D19" s="24">
        <f t="array" ref="D19">IFERROR(INDIRECT(C19),"")</f>
        <v/>
      </c>
      <c r="E19" s="25" t="n">
        <v>30</v>
      </c>
      <c r="F19" s="26" t="n">
        <v>30</v>
      </c>
      <c r="G19" s="27">
        <f>IFERROR((Table1[[#This Row],[Plan]]/Table1[[#This Row],[Hours Used]])/(Table1[[#This Row],[SOC (TPD)]]/24),"")</f>
        <v/>
      </c>
      <c r="H19" s="27">
        <f>IFERROR((Table1[[#This Row],[Volume Delivered (T)]]/Table1[[#This Row],[Hours Used]])/(Table1[[#This Row],[SOC (TPD)]]/24),"")</f>
        <v/>
      </c>
      <c r="I19" s="28" t="n"/>
      <c r="J19" s="28" t="n"/>
      <c r="K19" s="28" t="n"/>
      <c r="L19" s="25" t="n">
        <v>2.127</v>
      </c>
      <c r="M19" s="29" t="n">
        <v>0.035</v>
      </c>
      <c r="N19" s="83" t="n"/>
      <c r="O19" s="25" t="n"/>
      <c r="P19" s="25" t="n"/>
      <c r="Q19" s="69" t="n">
        <v>0</v>
      </c>
      <c r="R19" s="70" t="n">
        <v>0</v>
      </c>
      <c r="S19" s="30">
        <f>IF(Table1[[#This Row],[SKU]]="",0,24-Table1[[#This Row],[Legal Non-Operating Time]]-Table1[[#This Row],[No Demand Time]]-Table1[[#This Row],[Force Majeure]])</f>
        <v/>
      </c>
      <c r="T19" s="26" t="n"/>
      <c r="U19" s="26" t="n"/>
      <c r="V19" s="26" t="n"/>
      <c r="W19" s="26" t="n">
        <v>1</v>
      </c>
      <c r="X19" s="26" t="n"/>
      <c r="Y19" s="26" t="n"/>
      <c r="Z19" s="26" t="n"/>
      <c r="AA19" s="30">
        <f>Table1[[#This Row],[Hours Used]]-SUM(Table1[[#This Row],[Planned Maintenance]:[Start and Finish Production]])</f>
        <v/>
      </c>
      <c r="AB19" s="26" t="n"/>
      <c r="AC19" s="26" t="n"/>
      <c r="AD19" s="26" t="n">
        <v>0.45</v>
      </c>
      <c r="AE19" s="26" t="n"/>
      <c r="AF19" s="26" t="n"/>
      <c r="AG19" s="26" t="n"/>
      <c r="AH19" s="24">
        <f>Table1[[#This Row],[Hours Used]]-SUM(Table1[[#This Row],[Planned Maintenance]:[Start and Finish Production]])-SUM(Table1[[#This Row],[Minor Stoppages]:[Material Shortages]])-Table1[[#This Row],[Quality Loss (Hrs)]]-Table1[[#This Row],[Operating Time]]</f>
        <v/>
      </c>
      <c r="AI19" s="24">
        <f>IFERROR(IF(Table1[[#This Row],[SKU]]="",0,Table1[[#This Row],[Quality Loss (T)]]/(Table1[[#This Row],[SOC (TPD)]]/24)),"")</f>
        <v/>
      </c>
      <c r="AJ19" s="31">
        <f>IFERROR(IF(Table1[[#This Row],[SKU]]="",0,Table1[[#This Row],[Volume Delivered (T)]]/(Table1[[#This Row],[SOC (TPD)]]/24)),"")</f>
        <v/>
      </c>
      <c r="AK19" s="31">
        <f>IFERROR(Table1[[#This Row],[Operating Time]]/Table1[[#This Row],[PRODUCTION HOURS]],"")</f>
        <v/>
      </c>
      <c r="AL19" s="32" t="n">
        <v>92</v>
      </c>
      <c r="AM19" s="32" t="inlineStr">
        <is>
          <t>YES</t>
        </is>
      </c>
      <c r="AN19" s="32" t="inlineStr">
        <is>
          <t>YES</t>
        </is>
      </c>
      <c r="AO19" s="32" t="n">
        <v>0</v>
      </c>
      <c r="AP19" s="32" t="n">
        <v>0</v>
      </c>
      <c r="AQ19" s="32" t="n"/>
      <c r="AR19" s="32">
        <f>IFERROR(SUMIFS(#REF!,#REF!,'Data Sheet'!A:A,#REF!,"Samridhi Perk Line")/SUMIFS(#REF!,#REF!,'Data Sheet'!A:A,#REF!,"Samridhi Perk Line"),"")</f>
        <v/>
      </c>
      <c r="AS19" s="32" t="n">
        <v>18</v>
      </c>
      <c r="AT19" s="32" t="n">
        <v>0</v>
      </c>
      <c r="AU19" s="203">
        <f>IFERROR(VLOOKUP(Table1[[#This Row],[Date]],'Overweight Data'!A17:G1112,6,FALSE),"")</f>
        <v/>
      </c>
      <c r="AV19" s="213">
        <f>IFERROR(
   IF(
      OR(Table1[[#This Row],[Operating Time]]=0, (Table1[[#This Row],[Operating Time]]/IF(AC19&lt;=1,AC19+1,AC19))*60=0),
      1,
      ((Table1[[#This Row],[Operating Time]])/IF(AC19&lt;=1,AC19+1,AC19))*60
   ),
"_")</f>
        <v/>
      </c>
      <c r="AW19" s="213">
        <f>COUNTIFS('Downtime Data'!A:A,Table1[[#This Row],[Date]])</f>
        <v/>
      </c>
      <c r="AX19" s="211">
        <f>IFERROR((SUM(Table1[[#This Row],[Minor Stoppages]:[Material Shortages]])/Table1[[#This Row],['# Stops]])*60,"")</f>
        <v/>
      </c>
      <c r="AY19" s="211" t="n"/>
      <c r="AZ19" s="33" t="n">
        <v>46048</v>
      </c>
    </row>
    <row r="20" ht="20.15" customHeight="1" s="452">
      <c r="A20" s="21" t="n">
        <v>46037</v>
      </c>
      <c r="B20" s="22">
        <f>IF(A20="","",TEXT(A20,"dddddd"))</f>
        <v/>
      </c>
      <c r="C20" s="23" t="inlineStr">
        <is>
          <t>_10.3GM_HT</t>
        </is>
      </c>
      <c r="D20" s="24">
        <f t="array" ref="D20">IFERROR(INDIRECT(C20),"")</f>
        <v/>
      </c>
      <c r="E20" s="25" t="n">
        <v>30</v>
      </c>
      <c r="F20" s="26" t="n">
        <v>31.5</v>
      </c>
      <c r="G20" s="27">
        <f>IFERROR((Table1[[#This Row],[Plan]]/Table1[[#This Row],[Hours Used]])/(Table1[[#This Row],[SOC (TPD)]]/24),"")</f>
        <v/>
      </c>
      <c r="H20" s="27">
        <f>IFERROR((Table1[[#This Row],[Volume Delivered (T)]]/Table1[[#This Row],[Hours Used]])/(Table1[[#This Row],[SOC (TPD)]]/24),"")</f>
        <v/>
      </c>
      <c r="I20" s="28" t="n"/>
      <c r="J20" s="28" t="n"/>
      <c r="K20" s="28" t="n"/>
      <c r="L20" s="25" t="n"/>
      <c r="M20" s="29" t="n">
        <v>0.035</v>
      </c>
      <c r="N20" s="83" t="n"/>
      <c r="O20" s="25" t="n"/>
      <c r="P20" s="25" t="n"/>
      <c r="Q20" s="69" t="n">
        <v>0</v>
      </c>
      <c r="R20" s="70" t="n">
        <v>0</v>
      </c>
      <c r="S20" s="30">
        <f>IF(Table1[[#This Row],[SKU]]="",0,24-Table1[[#This Row],[Legal Non-Operating Time]]-Table1[[#This Row],[No Demand Time]]-Table1[[#This Row],[Force Majeure]])</f>
        <v/>
      </c>
      <c r="T20" s="26" t="n"/>
      <c r="U20" s="26" t="n"/>
      <c r="V20" s="26" t="n"/>
      <c r="W20" s="26" t="n">
        <v>2.2</v>
      </c>
      <c r="X20" s="26" t="n"/>
      <c r="Y20" s="26" t="n"/>
      <c r="Z20" s="26" t="n"/>
      <c r="AA20" s="30">
        <f>Table1[[#This Row],[Hours Used]]-SUM(Table1[[#This Row],[Planned Maintenance]:[Start and Finish Production]])</f>
        <v/>
      </c>
      <c r="AB20" s="26" t="n"/>
      <c r="AC20" s="26" t="n"/>
      <c r="AD20" s="26" t="n"/>
      <c r="AE20" s="26" t="n"/>
      <c r="AF20" s="26" t="n"/>
      <c r="AG20" s="26" t="n"/>
      <c r="AH20" s="24">
        <f>Table1[[#This Row],[Hours Used]]-SUM(Table1[[#This Row],[Planned Maintenance]:[Start and Finish Production]])-SUM(Table1[[#This Row],[Minor Stoppages]:[Material Shortages]])-Table1[[#This Row],[Quality Loss (Hrs)]]-Table1[[#This Row],[Operating Time]]</f>
        <v/>
      </c>
      <c r="AI20" s="24">
        <f>IFERROR(IF(Table1[[#This Row],[SKU]]="",0,Table1[[#This Row],[Quality Loss (T)]]/(Table1[[#This Row],[SOC (TPD)]]/24)),"")</f>
        <v/>
      </c>
      <c r="AJ20" s="31">
        <f>IFERROR(IF(Table1[[#This Row],[SKU]]="",0,Table1[[#This Row],[Volume Delivered (T)]]/(Table1[[#This Row],[SOC (TPD)]]/24)),"")</f>
        <v/>
      </c>
      <c r="AK20" s="31">
        <f>IFERROR(Table1[[#This Row],[Operating Time]]/Table1[[#This Row],[PRODUCTION HOURS]],"")</f>
        <v/>
      </c>
      <c r="AL20" s="32" t="n">
        <v>114</v>
      </c>
      <c r="AM20" s="32" t="inlineStr">
        <is>
          <t>YES</t>
        </is>
      </c>
      <c r="AN20" s="32" t="inlineStr">
        <is>
          <t>YES</t>
        </is>
      </c>
      <c r="AO20" s="32" t="n">
        <v>2</v>
      </c>
      <c r="AP20" s="32" t="n">
        <v>2</v>
      </c>
      <c r="AQ20" s="32" t="n"/>
      <c r="AR20" s="32">
        <f>IFERROR(SUMIFS(#REF!,#REF!,'Data Sheet'!A:A,#REF!,"Samridhi Perk Line")/SUMIFS(#REF!,#REF!,'Data Sheet'!A:A,#REF!,"Samridhi Perk Line"),"")</f>
        <v/>
      </c>
      <c r="AS20" s="32" t="n">
        <v>7</v>
      </c>
      <c r="AT20" s="32" t="n">
        <v>0</v>
      </c>
      <c r="AU20" s="203">
        <f>IFERROR(VLOOKUP(Table1[[#This Row],[Date]],'Overweight Data'!A18:G1113,6,FALSE),"")</f>
        <v/>
      </c>
      <c r="AV20" s="213">
        <f>IFERROR(
   IF(
      OR(Table1[[#This Row],[Operating Time]]=0, (Table1[[#This Row],[Operating Time]]/IF(AC20&lt;=1,AC20+1,AC20))*60=0),
      1,
      ((Table1[[#This Row],[Operating Time]])/IF(AC20&lt;=1,AC20+1,AC20))*60
   ),
"_")</f>
        <v/>
      </c>
      <c r="AW20" s="213">
        <f>COUNTIFS('Downtime Data'!A:A,Table1[[#This Row],[Date]])</f>
        <v/>
      </c>
      <c r="AX20" s="211">
        <f>IFERROR((SUM(Table1[[#This Row],[Minor Stoppages]:[Material Shortages]])/Table1[[#This Row],['# Stops]])*60,"")</f>
        <v/>
      </c>
      <c r="AY20" s="211" t="n"/>
      <c r="AZ20" s="33" t="n">
        <v>46048</v>
      </c>
    </row>
    <row r="21" ht="20.15" customHeight="1" s="452">
      <c r="A21" s="21" t="n">
        <v>46038</v>
      </c>
      <c r="B21" s="22">
        <f>IF(A21="","",TEXT(A21,"dddddd"))</f>
        <v/>
      </c>
      <c r="C21" s="23" t="inlineStr">
        <is>
          <t>_10.3GM</t>
        </is>
      </c>
      <c r="D21" s="24">
        <f t="array" ref="D21">IFERROR(INDIRECT(C21),"")</f>
        <v/>
      </c>
      <c r="E21" s="25" t="n">
        <v>32</v>
      </c>
      <c r="F21" s="26" t="n">
        <v>38.6</v>
      </c>
      <c r="G21" s="27">
        <f>IFERROR((Table1[[#This Row],[Plan]]/Table1[[#This Row],[Hours Used]])/(Table1[[#This Row],[SOC (TPD)]]/24),"")</f>
        <v/>
      </c>
      <c r="H21" s="27">
        <f>IFERROR((Table1[[#This Row],[Volume Delivered (T)]]/Table1[[#This Row],[Hours Used]])/(Table1[[#This Row],[SOC (TPD)]]/24),"")</f>
        <v/>
      </c>
      <c r="I21" s="28" t="n"/>
      <c r="J21" s="28" t="n"/>
      <c r="K21" s="28" t="n"/>
      <c r="L21" s="25" t="n"/>
      <c r="M21" s="29" t="n">
        <v>0.035</v>
      </c>
      <c r="N21" s="83" t="n"/>
      <c r="O21" s="25" t="n"/>
      <c r="P21" s="25" t="n"/>
      <c r="Q21" s="69" t="n">
        <v>0</v>
      </c>
      <c r="R21" s="70" t="n">
        <v>0</v>
      </c>
      <c r="S21" s="30">
        <f>IF(Table1[[#This Row],[SKU]]="",0,24-Table1[[#This Row],[Legal Non-Operating Time]]-Table1[[#This Row],[No Demand Time]]-Table1[[#This Row],[Force Majeure]])</f>
        <v/>
      </c>
      <c r="T21" s="26" t="n"/>
      <c r="U21" s="26" t="n"/>
      <c r="V21" s="26" t="n"/>
      <c r="W21" s="26" t="n"/>
      <c r="X21" s="26" t="n"/>
      <c r="Y21" s="26" t="n"/>
      <c r="Z21" s="26" t="n"/>
      <c r="AA21" s="30">
        <f>Table1[[#This Row],[Hours Used]]-SUM(Table1[[#This Row],[Planned Maintenance]:[Start and Finish Production]])</f>
        <v/>
      </c>
      <c r="AB21" s="26" t="n"/>
      <c r="AC21" s="26" t="n"/>
      <c r="AD21" s="26" t="n"/>
      <c r="AE21" s="26" t="n"/>
      <c r="AF21" s="26" t="n"/>
      <c r="AG21" s="26" t="n"/>
      <c r="AH21" s="24">
        <f>Table1[[#This Row],[Hours Used]]-SUM(Table1[[#This Row],[Planned Maintenance]:[Start and Finish Production]])-SUM(Table1[[#This Row],[Minor Stoppages]:[Material Shortages]])-Table1[[#This Row],[Quality Loss (Hrs)]]-Table1[[#This Row],[Operating Time]]</f>
        <v/>
      </c>
      <c r="AI21" s="24">
        <f>IFERROR(IF(Table1[[#This Row],[SKU]]="",0,Table1[[#This Row],[Quality Loss (T)]]/(Table1[[#This Row],[SOC (TPD)]]/24)),"")</f>
        <v/>
      </c>
      <c r="AJ21" s="31">
        <f>IFERROR(IF(Table1[[#This Row],[SKU]]="",0,Table1[[#This Row],[Volume Delivered (T)]]/(Table1[[#This Row],[SOC (TPD)]]/24)),"")</f>
        <v/>
      </c>
      <c r="AK21" s="31">
        <f>IFERROR(Table1[[#This Row],[Operating Time]]/Table1[[#This Row],[PRODUCTION HOURS]],"")</f>
        <v/>
      </c>
      <c r="AL21" s="32" t="n">
        <v>119</v>
      </c>
      <c r="AM21" s="32" t="inlineStr">
        <is>
          <t>YES</t>
        </is>
      </c>
      <c r="AN21" s="32" t="inlineStr">
        <is>
          <t>YES</t>
        </is>
      </c>
      <c r="AO21" s="32" t="n">
        <v>0</v>
      </c>
      <c r="AP21" s="32" t="n">
        <v>0</v>
      </c>
      <c r="AQ21" s="32" t="n"/>
      <c r="AR21" s="32">
        <f>IFERROR(SUMIFS(#REF!,#REF!,'Data Sheet'!A:A,#REF!,"Samridhi Perk Line")/SUMIFS(#REF!,#REF!,'Data Sheet'!A:A,#REF!,"Samridhi Perk Line"),"")</f>
        <v/>
      </c>
      <c r="AS21" s="32" t="n">
        <v>8</v>
      </c>
      <c r="AT21" s="32" t="n">
        <v>0</v>
      </c>
      <c r="AU21" s="203">
        <f>IFERROR(VLOOKUP(Table1[[#This Row],[Date]],'Overweight Data'!A19:G1114,6,FALSE),"")</f>
        <v/>
      </c>
      <c r="AV21" s="213">
        <f>IFERROR(
   IF(
      OR(Table1[[#This Row],[Operating Time]]=0, (Table1[[#This Row],[Operating Time]]/IF(AC21&lt;=1,AC21+1,AC21))*60=0),
      1,
      ((Table1[[#This Row],[Operating Time]])/IF(AC21&lt;=1,AC21+1,AC21))*60
   ),
"_")</f>
        <v/>
      </c>
      <c r="AW21" s="213">
        <f>COUNTIFS('Downtime Data'!A:A,Table1[[#This Row],[Date]])</f>
        <v/>
      </c>
      <c r="AX21" s="211">
        <f>IFERROR((SUM(Table1[[#This Row],[Minor Stoppages]:[Material Shortages]])/Table1[[#This Row],['# Stops]])*60,"")</f>
        <v/>
      </c>
      <c r="AY21" s="211" t="n"/>
      <c r="AZ21" s="33" t="n">
        <v>46048</v>
      </c>
    </row>
    <row r="22" ht="20.15" customHeight="1" s="452">
      <c r="A22" s="21" t="n">
        <v>46039</v>
      </c>
      <c r="B22" s="22">
        <f>IF(A22="","",TEXT(A22,"dddddd"))</f>
        <v/>
      </c>
      <c r="C22" s="23" t="inlineStr">
        <is>
          <t>_10.3GM</t>
        </is>
      </c>
      <c r="D22" s="24">
        <f t="array" ref="D22">IFERROR(INDIRECT(C22),"")</f>
        <v/>
      </c>
      <c r="E22" s="25" t="n">
        <v>32</v>
      </c>
      <c r="F22" s="26" t="n">
        <v>35.2</v>
      </c>
      <c r="G22" s="27">
        <f>IFERROR((Table1[[#This Row],[Plan]]/Table1[[#This Row],[Hours Used]])/(Table1[[#This Row],[SOC (TPD)]]/24),"")</f>
        <v/>
      </c>
      <c r="H22" s="27">
        <f>IFERROR((Table1[[#This Row],[Volume Delivered (T)]]/Table1[[#This Row],[Hours Used]])/(Table1[[#This Row],[SOC (TPD)]]/24),"")</f>
        <v/>
      </c>
      <c r="I22" s="28" t="n"/>
      <c r="J22" s="28" t="n"/>
      <c r="K22" s="28" t="n"/>
      <c r="L22" s="25" t="n">
        <v>0.2</v>
      </c>
      <c r="M22" s="29" t="n">
        <v>0.035</v>
      </c>
      <c r="N22" s="83" t="n"/>
      <c r="O22" s="25" t="n"/>
      <c r="P22" s="25" t="n"/>
      <c r="Q22" s="69" t="n">
        <v>0</v>
      </c>
      <c r="R22" s="70" t="n">
        <v>0</v>
      </c>
      <c r="S22" s="30">
        <f>IF(Table1[[#This Row],[SKU]]="",0,24-Table1[[#This Row],[Legal Non-Operating Time]]-Table1[[#This Row],[No Demand Time]]-Table1[[#This Row],[Force Majeure]])</f>
        <v/>
      </c>
      <c r="T22" s="26" t="n"/>
      <c r="U22" s="26" t="n"/>
      <c r="V22" s="26" t="n"/>
      <c r="W22" s="26" t="n"/>
      <c r="X22" s="26" t="n"/>
      <c r="Y22" s="26" t="n"/>
      <c r="Z22" s="26" t="n"/>
      <c r="AA22" s="30">
        <f>Table1[[#This Row],[Hours Used]]-SUM(Table1[[#This Row],[Planned Maintenance]:[Start and Finish Production]])</f>
        <v/>
      </c>
      <c r="AB22" s="26" t="n"/>
      <c r="AC22" s="26" t="n"/>
      <c r="AD22" s="26" t="n">
        <v>1</v>
      </c>
      <c r="AE22" s="26" t="n"/>
      <c r="AF22" s="26" t="n"/>
      <c r="AG22" s="26" t="n"/>
      <c r="AH22" s="24">
        <f>Table1[[#This Row],[Hours Used]]-SUM(Table1[[#This Row],[Planned Maintenance]:[Start and Finish Production]])-SUM(Table1[[#This Row],[Minor Stoppages]:[Material Shortages]])-Table1[[#This Row],[Quality Loss (Hrs)]]-Table1[[#This Row],[Operating Time]]</f>
        <v/>
      </c>
      <c r="AI22" s="24">
        <f>IFERROR(IF(Table1[[#This Row],[SKU]]="",0,Table1[[#This Row],[Quality Loss (T)]]/(Table1[[#This Row],[SOC (TPD)]]/24)),"")</f>
        <v/>
      </c>
      <c r="AJ22" s="31">
        <f>IFERROR(IF(Table1[[#This Row],[SKU]]="",0,Table1[[#This Row],[Volume Delivered (T)]]/(Table1[[#This Row],[SOC (TPD)]]/24)),"")</f>
        <v/>
      </c>
      <c r="AK22" s="31">
        <f>IFERROR(Table1[[#This Row],[Operating Time]]/Table1[[#This Row],[PRODUCTION HOURS]],"")</f>
        <v/>
      </c>
      <c r="AL22" s="32" t="n">
        <v>111</v>
      </c>
      <c r="AM22" s="32" t="inlineStr">
        <is>
          <t>YES</t>
        </is>
      </c>
      <c r="AN22" s="32" t="inlineStr">
        <is>
          <t>YES</t>
        </is>
      </c>
      <c r="AO22" s="32" t="n">
        <v>0</v>
      </c>
      <c r="AP22" s="32" t="n">
        <v>0</v>
      </c>
      <c r="AQ22" s="32" t="n"/>
      <c r="AR22" s="32">
        <f>IFERROR(SUMIFS(#REF!,#REF!,'Data Sheet'!A:A,#REF!,"Samridhi Perk Line")/SUMIFS(#REF!,#REF!,'Data Sheet'!A:A,#REF!,"Samridhi Perk Line"),"")</f>
        <v/>
      </c>
      <c r="AS22" s="32" t="n">
        <v>35</v>
      </c>
      <c r="AT22" s="32" t="n">
        <v>0</v>
      </c>
      <c r="AU22" s="203">
        <f>IFERROR(VLOOKUP(Table1[[#This Row],[Date]],'Overweight Data'!A20:G1115,6,FALSE),"")</f>
        <v/>
      </c>
      <c r="AV22" s="213">
        <f>IFERROR(
   IF(
      OR(Table1[[#This Row],[Operating Time]]=0, (Table1[[#This Row],[Operating Time]]/IF(AC22&lt;=1,AC22+1,AC22))*60=0),
      1,
      ((Table1[[#This Row],[Operating Time]])/IF(AC22&lt;=1,AC22+1,AC22))*60
   ),
"_")</f>
        <v/>
      </c>
      <c r="AW22" s="213">
        <f>COUNTIFS('Downtime Data'!A:A,Table1[[#This Row],[Date]])</f>
        <v/>
      </c>
      <c r="AX22" s="211">
        <f>IFERROR((SUM(Table1[[#This Row],[Minor Stoppages]:[Material Shortages]])/Table1[[#This Row],['# Stops]])*60,"")</f>
        <v/>
      </c>
      <c r="AY22" s="211" t="n"/>
      <c r="AZ22" s="33" t="n">
        <v>46048</v>
      </c>
    </row>
    <row r="23" ht="20.15" customHeight="1" s="452">
      <c r="A23" s="21" t="n">
        <v>46040</v>
      </c>
      <c r="B23" s="22">
        <f>IF(A23="","",TEXT(A23,"dddddd"))</f>
        <v/>
      </c>
      <c r="C23" s="23" t="inlineStr">
        <is>
          <t>_10.3GM</t>
        </is>
      </c>
      <c r="D23" s="24">
        <f t="array" ref="D23">IFERROR(INDIRECT(C23),"")</f>
        <v/>
      </c>
      <c r="E23" s="25" t="n">
        <v>32</v>
      </c>
      <c r="F23" s="26" t="n">
        <v>32.59</v>
      </c>
      <c r="G23" s="27">
        <f>IFERROR((Table1[[#This Row],[Plan]]/Table1[[#This Row],[Hours Used]])/(Table1[[#This Row],[SOC (TPD)]]/24),"")</f>
        <v/>
      </c>
      <c r="H23" s="27">
        <f>IFERROR((Table1[[#This Row],[Volume Delivered (T)]]/Table1[[#This Row],[Hours Used]])/(Table1[[#This Row],[SOC (TPD)]]/24),"")</f>
        <v/>
      </c>
      <c r="I23" s="28" t="n"/>
      <c r="J23" s="28" t="n"/>
      <c r="K23" s="28" t="n"/>
      <c r="L23" s="25" t="n">
        <v>1.72</v>
      </c>
      <c r="M23" s="29" t="n">
        <v>0.035</v>
      </c>
      <c r="N23" s="83" t="n"/>
      <c r="O23" s="25" t="n"/>
      <c r="P23" s="25" t="n"/>
      <c r="Q23" s="69" t="n">
        <v>0</v>
      </c>
      <c r="R23" s="70" t="n">
        <v>0</v>
      </c>
      <c r="S23" s="30">
        <f>IF(Table1[[#This Row],[SKU]]="",0,24-Table1[[#This Row],[Legal Non-Operating Time]]-Table1[[#This Row],[No Demand Time]]-Table1[[#This Row],[Force Majeure]])</f>
        <v/>
      </c>
      <c r="T23" s="26" t="n"/>
      <c r="U23" s="26" t="n"/>
      <c r="V23" s="26" t="n"/>
      <c r="W23" s="26" t="n"/>
      <c r="X23" s="26" t="n"/>
      <c r="Y23" s="26" t="n"/>
      <c r="Z23" s="26" t="n"/>
      <c r="AA23" s="30">
        <f>Table1[[#This Row],[Hours Used]]-SUM(Table1[[#This Row],[Planned Maintenance]:[Start and Finish Production]])</f>
        <v/>
      </c>
      <c r="AB23" s="26" t="n">
        <v>0.5</v>
      </c>
      <c r="AC23" s="26" t="n">
        <v>1</v>
      </c>
      <c r="AD23" s="26" t="n">
        <v>0.75</v>
      </c>
      <c r="AE23" s="26" t="n"/>
      <c r="AF23" s="26" t="n"/>
      <c r="AG23" s="26" t="n"/>
      <c r="AH23" s="24">
        <f>Table1[[#This Row],[Hours Used]]-SUM(Table1[[#This Row],[Planned Maintenance]:[Start and Finish Production]])-SUM(Table1[[#This Row],[Minor Stoppages]:[Material Shortages]])-Table1[[#This Row],[Quality Loss (Hrs)]]-Table1[[#This Row],[Operating Time]]</f>
        <v/>
      </c>
      <c r="AI23" s="24">
        <f>IFERROR(IF(Table1[[#This Row],[SKU]]="",0,Table1[[#This Row],[Quality Loss (T)]]/(Table1[[#This Row],[SOC (TPD)]]/24)),"")</f>
        <v/>
      </c>
      <c r="AJ23" s="31">
        <f>IFERROR(IF(Table1[[#This Row],[SKU]]="",0,Table1[[#This Row],[Volume Delivered (T)]]/(Table1[[#This Row],[SOC (TPD)]]/24)),"")</f>
        <v/>
      </c>
      <c r="AK23" s="31">
        <f>IFERROR(Table1[[#This Row],[Operating Time]]/Table1[[#This Row],[PRODUCTION HOURS]],"")</f>
        <v/>
      </c>
      <c r="AL23" s="32" t="n">
        <v>97</v>
      </c>
      <c r="AM23" s="32" t="inlineStr">
        <is>
          <t>YES</t>
        </is>
      </c>
      <c r="AN23" s="32" t="inlineStr">
        <is>
          <t>YES</t>
        </is>
      </c>
      <c r="AO23" s="32" t="n">
        <v>0</v>
      </c>
      <c r="AP23" s="32" t="n">
        <v>0</v>
      </c>
      <c r="AQ23" s="32" t="n"/>
      <c r="AR23" s="32">
        <f>IFERROR(SUMIFS(#REF!,#REF!,'Data Sheet'!A:A,#REF!,"Samridhi Perk Line")/SUMIFS(#REF!,#REF!,'Data Sheet'!A:A,#REF!,"Samridhi Perk Line"),"")</f>
        <v/>
      </c>
      <c r="AS23" s="32" t="n">
        <v>2</v>
      </c>
      <c r="AT23" s="32" t="n">
        <v>0</v>
      </c>
      <c r="AU23" s="203">
        <f>IFERROR(VLOOKUP(Table1[[#This Row],[Date]],'Overweight Data'!A21:G1116,6,FALSE),"")</f>
        <v/>
      </c>
      <c r="AV23" s="213">
        <f>IFERROR(
   IF(
      OR(Table1[[#This Row],[Operating Time]]=0, (Table1[[#This Row],[Operating Time]]/IF(AC23&lt;=1,AC23+1,AC23))*60=0),
      1,
      ((Table1[[#This Row],[Operating Time]])/IF(AC23&lt;=1,AC23+1,AC23))*60
   ),
"_")</f>
        <v/>
      </c>
      <c r="AW23" s="213">
        <f>COUNTIFS('Downtime Data'!A:A,Table1[[#This Row],[Date]])</f>
        <v/>
      </c>
      <c r="AX23" s="211">
        <f>IFERROR((SUM(Table1[[#This Row],[Minor Stoppages]:[Material Shortages]])/Table1[[#This Row],['# Stops]])*60,"")</f>
        <v/>
      </c>
      <c r="AY23" s="211" t="n"/>
      <c r="AZ23" s="33" t="n">
        <v>46048</v>
      </c>
    </row>
    <row r="24" ht="20.15" customHeight="1" s="452">
      <c r="A24" s="21" t="n">
        <v>46041</v>
      </c>
      <c r="B24" s="22">
        <f>IF(A24="","",TEXT(A24,"dddddd"))</f>
        <v/>
      </c>
      <c r="C24" s="23" t="inlineStr">
        <is>
          <t>_10.3GM</t>
        </is>
      </c>
      <c r="D24" s="24">
        <f t="array" ref="D24">IFERROR(INDIRECT(C24),"")</f>
        <v/>
      </c>
      <c r="E24" s="25" t="n">
        <v>32</v>
      </c>
      <c r="F24" s="26" t="n">
        <v>31.8</v>
      </c>
      <c r="G24" s="27">
        <f>IFERROR((Table1[[#This Row],[Plan]]/Table1[[#This Row],[Hours Used]])/(Table1[[#This Row],[SOC (TPD)]]/24),"")</f>
        <v/>
      </c>
      <c r="H24" s="27">
        <f>IFERROR((Table1[[#This Row],[Volume Delivered (T)]]/Table1[[#This Row],[Hours Used]])/(Table1[[#This Row],[SOC (TPD)]]/24),"")</f>
        <v/>
      </c>
      <c r="I24" s="28" t="n"/>
      <c r="J24" s="28" t="n"/>
      <c r="K24" s="28" t="n"/>
      <c r="L24" s="25" t="n">
        <v>2.048</v>
      </c>
      <c r="M24" s="29" t="n">
        <v>0.035</v>
      </c>
      <c r="N24" s="83" t="n"/>
      <c r="O24" s="25" t="n"/>
      <c r="P24" s="25" t="n"/>
      <c r="Q24" s="69" t="n">
        <v>3</v>
      </c>
      <c r="R24" s="70" t="n">
        <v>3</v>
      </c>
      <c r="S24" s="30">
        <f>IF(Table1[[#This Row],[SKU]]="",0,24-Table1[[#This Row],[Legal Non-Operating Time]]-Table1[[#This Row],[No Demand Time]]-Table1[[#This Row],[Force Majeure]])</f>
        <v/>
      </c>
      <c r="T24" s="26" t="n"/>
      <c r="U24" s="26" t="n"/>
      <c r="V24" s="26" t="n"/>
      <c r="W24" s="26" t="n"/>
      <c r="X24" s="26" t="n"/>
      <c r="Y24" s="26" t="n"/>
      <c r="Z24" s="26" t="n"/>
      <c r="AA24" s="30">
        <f>Table1[[#This Row],[Hours Used]]-SUM(Table1[[#This Row],[Planned Maintenance]:[Start and Finish Production]])</f>
        <v/>
      </c>
      <c r="AB24" s="26" t="n">
        <v>1</v>
      </c>
      <c r="AC24" s="26" t="n">
        <v>0.5</v>
      </c>
      <c r="AD24" s="26" t="n">
        <v>1</v>
      </c>
      <c r="AE24" s="26" t="n"/>
      <c r="AF24" s="26" t="n"/>
      <c r="AG24" s="26" t="n"/>
      <c r="AH24" s="24">
        <f>Table1[[#This Row],[Hours Used]]-SUM(Table1[[#This Row],[Planned Maintenance]:[Start and Finish Production]])-SUM(Table1[[#This Row],[Minor Stoppages]:[Material Shortages]])-Table1[[#This Row],[Quality Loss (Hrs)]]-Table1[[#This Row],[Operating Time]]</f>
        <v/>
      </c>
      <c r="AI24" s="24">
        <f>IFERROR(IF(Table1[[#This Row],[SKU]]="",0,Table1[[#This Row],[Quality Loss (T)]]/(Table1[[#This Row],[SOC (TPD)]]/24)),"")</f>
        <v/>
      </c>
      <c r="AJ24" s="31">
        <f>IFERROR(IF(Table1[[#This Row],[SKU]]="",0,Table1[[#This Row],[Volume Delivered (T)]]/(Table1[[#This Row],[SOC (TPD)]]/24)),"")</f>
        <v/>
      </c>
      <c r="AK24" s="31">
        <f>IFERROR(Table1[[#This Row],[Operating Time]]/Table1[[#This Row],[PRODUCTION HOURS]],"")</f>
        <v/>
      </c>
      <c r="AL24" s="32" t="n">
        <v>84</v>
      </c>
      <c r="AM24" s="32" t="inlineStr">
        <is>
          <t>YES</t>
        </is>
      </c>
      <c r="AN24" s="32" t="inlineStr">
        <is>
          <t>YES</t>
        </is>
      </c>
      <c r="AO24" s="32" t="n">
        <v>3</v>
      </c>
      <c r="AP24" s="32" t="n">
        <v>0</v>
      </c>
      <c r="AQ24" s="32" t="n"/>
      <c r="AR24" s="32">
        <f>IFERROR(SUMIFS(#REF!,#REF!,'Data Sheet'!A:A,#REF!,"Samridhi Perk Line")/SUMIFS(#REF!,#REF!,'Data Sheet'!A:A,#REF!,"Samridhi Perk Line"),"")</f>
        <v/>
      </c>
      <c r="AS24" s="32" t="n">
        <v>7</v>
      </c>
      <c r="AT24" s="32" t="n">
        <v>0</v>
      </c>
      <c r="AU24" s="203">
        <f>IFERROR(VLOOKUP(Table1[[#This Row],[Date]],'Overweight Data'!A22:G1117,6,FALSE),"")</f>
        <v/>
      </c>
      <c r="AV24" s="213">
        <f>IFERROR(
   IF(
      OR(Table1[[#This Row],[Operating Time]]=0, (Table1[[#This Row],[Operating Time]]/IF(AC24&lt;=1,AC24+1,AC24))*60=0),
      1,
      ((Table1[[#This Row],[Operating Time]])/IF(AC24&lt;=1,AC24+1,AC24))*60
   ),
"_")</f>
        <v/>
      </c>
      <c r="AW24" s="213">
        <f>COUNTIFS('Downtime Data'!A:A,Table1[[#This Row],[Date]])</f>
        <v/>
      </c>
      <c r="AX24" s="211">
        <f>IFERROR((SUM(Table1[[#This Row],[Minor Stoppages]:[Material Shortages]])/Table1[[#This Row],['# Stops]])*60,"")</f>
        <v/>
      </c>
      <c r="AY24" s="211" t="n"/>
      <c r="AZ24" s="33" t="n">
        <v>46048</v>
      </c>
    </row>
    <row r="25" ht="20.15" customHeight="1" s="452">
      <c r="A25" s="21" t="n">
        <v>46042</v>
      </c>
      <c r="B25" s="22">
        <f>IF(A25="","",TEXT(A25,"dddddd"))</f>
        <v/>
      </c>
      <c r="C25" s="23" t="inlineStr">
        <is>
          <t>_10.3GM</t>
        </is>
      </c>
      <c r="D25" s="24">
        <f t="array" ref="D25">IFERROR(INDIRECT(C25),"")</f>
        <v/>
      </c>
      <c r="E25" s="25" t="n">
        <v>32</v>
      </c>
      <c r="F25" s="26" t="n">
        <v>36.36</v>
      </c>
      <c r="G25" s="27">
        <f>IFERROR((Table1[[#This Row],[Plan]]/Table1[[#This Row],[Hours Used]])/(Table1[[#This Row],[SOC (TPD)]]/24),"")</f>
        <v/>
      </c>
      <c r="H25" s="27">
        <f>IFERROR((Table1[[#This Row],[Volume Delivered (T)]]/Table1[[#This Row],[Hours Used]])/(Table1[[#This Row],[SOC (TPD)]]/24),"")</f>
        <v/>
      </c>
      <c r="I25" s="28" t="n"/>
      <c r="J25" s="28" t="n"/>
      <c r="K25" s="28" t="n"/>
      <c r="L25" s="25" t="n">
        <v>2.123</v>
      </c>
      <c r="M25" s="29" t="n">
        <v>0.035</v>
      </c>
      <c r="N25" s="83" t="n"/>
      <c r="O25" s="25" t="n"/>
      <c r="P25" s="25" t="n"/>
      <c r="Q25" s="69" t="n">
        <v>0</v>
      </c>
      <c r="R25" s="70" t="n">
        <v>0</v>
      </c>
      <c r="S25" s="30">
        <f>IF(Table1[[#This Row],[SKU]]="",0,24-Table1[[#This Row],[Legal Non-Operating Time]]-Table1[[#This Row],[No Demand Time]]-Table1[[#This Row],[Force Majeure]])</f>
        <v/>
      </c>
      <c r="T25" s="26" t="n"/>
      <c r="U25" s="26" t="n"/>
      <c r="V25" s="26" t="n"/>
      <c r="W25" s="26" t="n"/>
      <c r="X25" s="26" t="n"/>
      <c r="Y25" s="26" t="n"/>
      <c r="Z25" s="26" t="n"/>
      <c r="AA25" s="30">
        <f>Table1[[#This Row],[Hours Used]]-SUM(Table1[[#This Row],[Planned Maintenance]:[Start and Finish Production]])</f>
        <v/>
      </c>
      <c r="AB25" s="26" t="n"/>
      <c r="AC25" s="26" t="n">
        <v>0.2</v>
      </c>
      <c r="AD25" s="26" t="n"/>
      <c r="AE25" s="26" t="n"/>
      <c r="AF25" s="26" t="n"/>
      <c r="AG25" s="26" t="n"/>
      <c r="AH25" s="24">
        <f>Table1[[#This Row],[Hours Used]]-SUM(Table1[[#This Row],[Planned Maintenance]:[Start and Finish Production]])-SUM(Table1[[#This Row],[Minor Stoppages]:[Material Shortages]])-Table1[[#This Row],[Quality Loss (Hrs)]]-Table1[[#This Row],[Operating Time]]</f>
        <v/>
      </c>
      <c r="AI25" s="24">
        <f>IFERROR(IF(Table1[[#This Row],[SKU]]="",0,Table1[[#This Row],[Quality Loss (T)]]/(Table1[[#This Row],[SOC (TPD)]]/24)),"")</f>
        <v/>
      </c>
      <c r="AJ25" s="31">
        <f>IFERROR(IF(Table1[[#This Row],[SKU]]="",0,Table1[[#This Row],[Volume Delivered (T)]]/(Table1[[#This Row],[SOC (TPD)]]/24)),"")</f>
        <v/>
      </c>
      <c r="AK25" s="31">
        <f>IFERROR(Table1[[#This Row],[Operating Time]]/Table1[[#This Row],[PRODUCTION HOURS]],"")</f>
        <v/>
      </c>
      <c r="AL25" s="32" t="n">
        <v>102</v>
      </c>
      <c r="AM25" s="32" t="inlineStr">
        <is>
          <t>YES</t>
        </is>
      </c>
      <c r="AN25" s="32" t="inlineStr">
        <is>
          <t>YES</t>
        </is>
      </c>
      <c r="AO25" s="32" t="n">
        <v>0</v>
      </c>
      <c r="AP25" s="32" t="n">
        <v>0</v>
      </c>
      <c r="AQ25" s="32" t="n"/>
      <c r="AR25" s="32">
        <f>IFERROR(SUMIFS(#REF!,#REF!,'Data Sheet'!A:A,#REF!,"Samridhi Perk Line")/SUMIFS(#REF!,#REF!,'Data Sheet'!A:A,#REF!,"Samridhi Perk Line"),"")</f>
        <v/>
      </c>
      <c r="AS25" s="32" t="n">
        <v>17</v>
      </c>
      <c r="AT25" s="32" t="n">
        <v>0</v>
      </c>
      <c r="AU25" s="203">
        <f>IFERROR(VLOOKUP(Table1[[#This Row],[Date]],'Overweight Data'!A23:G1118,6,FALSE),"")</f>
        <v/>
      </c>
      <c r="AV25" s="213">
        <f>IFERROR(
   IF(
      OR(Table1[[#This Row],[Operating Time]]=0, (Table1[[#This Row],[Operating Time]]/IF(AC25&lt;=1,AC25+1,AC25))*60=0),
      1,
      ((Table1[[#This Row],[Operating Time]])/IF(AC25&lt;=1,AC25+1,AC25))*60
   ),
"_")</f>
        <v/>
      </c>
      <c r="AW25" s="213">
        <f>COUNTIFS('Downtime Data'!A:A,Table1[[#This Row],[Date]])</f>
        <v/>
      </c>
      <c r="AX25" s="211">
        <f>IFERROR((SUM(Table1[[#This Row],[Minor Stoppages]:[Material Shortages]])/Table1[[#This Row],['# Stops]])*60,"")</f>
        <v/>
      </c>
      <c r="AY25" s="211" t="n"/>
      <c r="AZ25" s="33" t="n">
        <v>46048</v>
      </c>
    </row>
    <row r="26" ht="20.15" customHeight="1" s="452">
      <c r="A26" s="21" t="n">
        <v>46043</v>
      </c>
      <c r="B26" s="22">
        <f>IF(A26="","",TEXT(A26,"dddddd"))</f>
        <v/>
      </c>
      <c r="C26" s="23" t="inlineStr">
        <is>
          <t>HT_Sam</t>
        </is>
      </c>
      <c r="D26" s="24">
        <f t="array" ref="D26">IFERROR(INDIRECT(C26),"")</f>
        <v/>
      </c>
      <c r="E26" s="25" t="n">
        <v>6</v>
      </c>
      <c r="F26" s="26" t="n">
        <v>8</v>
      </c>
      <c r="G26" s="27">
        <f>IFERROR((Table1[[#This Row],[Plan]]/Table1[[#This Row],[Hours Used]])/(Table1[[#This Row],[SOC (TPD)]]/24),"")</f>
        <v/>
      </c>
      <c r="H26" s="27">
        <f>IFERROR((Table1[[#This Row],[Volume Delivered (T)]]/Table1[[#This Row],[Hours Used]])/(Table1[[#This Row],[SOC (TPD)]]/24),"")</f>
        <v/>
      </c>
      <c r="I26" s="28" t="n"/>
      <c r="J26" s="28" t="n">
        <v>12</v>
      </c>
      <c r="K26" s="28" t="n"/>
      <c r="L26" s="25" t="n">
        <v>0.2</v>
      </c>
      <c r="M26" s="29" t="n">
        <v>0.035</v>
      </c>
      <c r="N26" s="83" t="n"/>
      <c r="O26" s="25" t="n"/>
      <c r="P26" s="25" t="n"/>
      <c r="Q26" s="69" t="n">
        <v>0</v>
      </c>
      <c r="R26" s="70" t="n">
        <v>0</v>
      </c>
      <c r="S26" s="30">
        <f>IF(Table1[[#This Row],[SKU]]="",0,24-Table1[[#This Row],[Legal Non-Operating Time]]-Table1[[#This Row],[No Demand Time]]-Table1[[#This Row],[Force Majeure]])</f>
        <v/>
      </c>
      <c r="T26" s="26" t="n"/>
      <c r="U26" s="26" t="n"/>
      <c r="V26" s="26" t="n">
        <v>4</v>
      </c>
      <c r="W26" s="26" t="n"/>
      <c r="X26" s="26" t="n"/>
      <c r="Y26" s="26" t="n"/>
      <c r="Z26" s="26" t="n"/>
      <c r="AA26" s="30">
        <f>Table1[[#This Row],[Hours Used]]-SUM(Table1[[#This Row],[Planned Maintenance]:[Start and Finish Production]])</f>
        <v/>
      </c>
      <c r="AB26" s="26" t="n"/>
      <c r="AC26" s="26" t="n"/>
      <c r="AD26" s="26" t="n"/>
      <c r="AE26" s="26" t="n"/>
      <c r="AF26" s="26" t="n"/>
      <c r="AG26" s="26" t="n"/>
      <c r="AH26" s="24">
        <f>Table1[[#This Row],[Hours Used]]-SUM(Table1[[#This Row],[Planned Maintenance]:[Start and Finish Production]])-SUM(Table1[[#This Row],[Minor Stoppages]:[Material Shortages]])-Table1[[#This Row],[Quality Loss (Hrs)]]-Table1[[#This Row],[Operating Time]]</f>
        <v/>
      </c>
      <c r="AI26" s="24">
        <f>IFERROR(IF(Table1[[#This Row],[SKU]]="",0,Table1[[#This Row],[Quality Loss (T)]]/(Table1[[#This Row],[SOC (TPD)]]/24)),"")</f>
        <v/>
      </c>
      <c r="AJ26" s="31">
        <f>IFERROR(IF(Table1[[#This Row],[SKU]]="",0,Table1[[#This Row],[Volume Delivered (T)]]/(Table1[[#This Row],[SOC (TPD)]]/24)),"")</f>
        <v/>
      </c>
      <c r="AK26" s="31">
        <f>IFERROR(Table1[[#This Row],[Operating Time]]/Table1[[#This Row],[PRODUCTION HOURS]],"")</f>
        <v/>
      </c>
      <c r="AL26" s="32" t="n">
        <v>96</v>
      </c>
      <c r="AM26" s="32" t="inlineStr">
        <is>
          <t>YES</t>
        </is>
      </c>
      <c r="AN26" s="32" t="inlineStr">
        <is>
          <t>YES</t>
        </is>
      </c>
      <c r="AO26" s="32" t="n">
        <v>18</v>
      </c>
      <c r="AP26" s="32" t="n">
        <v>18</v>
      </c>
      <c r="AQ26" s="32" t="n"/>
      <c r="AR26" s="32">
        <f>IFERROR(SUMIFS(#REF!,#REF!,'Data Sheet'!A:A,#REF!,"Samridhi Perk Line")/SUMIFS(#REF!,#REF!,'Data Sheet'!A:A,#REF!,"Samridhi Perk Line"),"")</f>
        <v/>
      </c>
      <c r="AS26" s="32" t="n">
        <v>13</v>
      </c>
      <c r="AT26" s="32" t="n">
        <v>0</v>
      </c>
      <c r="AU26" s="203">
        <f>IFERROR(VLOOKUP(Table1[[#This Row],[Date]],'Overweight Data'!A24:G1119,6,FALSE),"")</f>
        <v/>
      </c>
      <c r="AV26" s="213">
        <f>IFERROR(
   IF(
      OR(Table1[[#This Row],[Operating Time]]=0, (Table1[[#This Row],[Operating Time]]/IF(AC26&lt;=1,AC26+1,AC26))*60=0),
      1,
      ((Table1[[#This Row],[Operating Time]])/IF(AC26&lt;=1,AC26+1,AC26))*60
   ),
"_")</f>
        <v/>
      </c>
      <c r="AW26" s="213">
        <f>COUNTIFS('Downtime Data'!A:A,Table1[[#This Row],[Date]])</f>
        <v/>
      </c>
      <c r="AX26" s="211">
        <f>IFERROR((SUM(Table1[[#This Row],[Minor Stoppages]:[Material Shortages]])/Table1[[#This Row],['# Stops]])*60,"")</f>
        <v/>
      </c>
      <c r="AY26" s="211" t="n"/>
      <c r="AZ26" s="33" t="n">
        <v>46048</v>
      </c>
    </row>
    <row r="27" ht="20.15" customHeight="1" s="452">
      <c r="A27" s="21" t="n">
        <v>46044</v>
      </c>
      <c r="B27" s="22">
        <f>IF(A27="","",TEXT(A27,"dddddd"))</f>
        <v/>
      </c>
      <c r="C27" s="23" t="inlineStr">
        <is>
          <t>HT_Sam</t>
        </is>
      </c>
      <c r="D27" s="24">
        <f t="array" ref="D27">IFERROR(INDIRECT(C27),"")</f>
        <v/>
      </c>
      <c r="E27" s="25" t="n">
        <v>20</v>
      </c>
      <c r="F27" s="26" t="n">
        <v>21.16</v>
      </c>
      <c r="G27" s="27">
        <f>IFERROR((Table1[[#This Row],[Plan]]/Table1[[#This Row],[Hours Used]])/(Table1[[#This Row],[SOC (TPD)]]/24),"")</f>
        <v/>
      </c>
      <c r="H27" s="27">
        <f>IFERROR((Table1[[#This Row],[Volume Delivered (T)]]/Table1[[#This Row],[Hours Used]])/(Table1[[#This Row],[SOC (TPD)]]/24),"")</f>
        <v/>
      </c>
      <c r="I27" s="28" t="n"/>
      <c r="J27" s="28" t="n"/>
      <c r="K27" s="28" t="n"/>
      <c r="L27" s="25" t="n">
        <v>1.2</v>
      </c>
      <c r="M27" s="29" t="n">
        <v>0.035</v>
      </c>
      <c r="N27" s="83" t="n"/>
      <c r="O27" s="25" t="n"/>
      <c r="P27" s="25" t="n"/>
      <c r="Q27" s="69" t="n">
        <v>0</v>
      </c>
      <c r="R27" s="70" t="n">
        <v>0</v>
      </c>
      <c r="S27" s="30">
        <f>IF(Table1[[#This Row],[SKU]]="",0,24-Table1[[#This Row],[Legal Non-Operating Time]]-Table1[[#This Row],[No Demand Time]]-Table1[[#This Row],[Force Majeure]])</f>
        <v/>
      </c>
      <c r="T27" s="26" t="n"/>
      <c r="U27" s="26" t="n"/>
      <c r="V27" s="26" t="n"/>
      <c r="W27" s="26" t="n"/>
      <c r="X27" s="26" t="n"/>
      <c r="Y27" s="26" t="n"/>
      <c r="Z27" s="26" t="n"/>
      <c r="AA27" s="30">
        <f>Table1[[#This Row],[Hours Used]]-SUM(Table1[[#This Row],[Planned Maintenance]:[Start and Finish Production]])</f>
        <v/>
      </c>
      <c r="AB27" s="26" t="n">
        <v>0.7</v>
      </c>
      <c r="AC27" s="26" t="n"/>
      <c r="AD27" s="26" t="n">
        <v>1</v>
      </c>
      <c r="AE27" s="26" t="n"/>
      <c r="AF27" s="26" t="n"/>
      <c r="AG27" s="26" t="n"/>
      <c r="AH27" s="24">
        <f>Table1[[#This Row],[Hours Used]]-SUM(Table1[[#This Row],[Planned Maintenance]:[Start and Finish Production]])-SUM(Table1[[#This Row],[Minor Stoppages]:[Material Shortages]])-Table1[[#This Row],[Quality Loss (Hrs)]]-Table1[[#This Row],[Operating Time]]</f>
        <v/>
      </c>
      <c r="AI27" s="24">
        <f>IFERROR(IF(Table1[[#This Row],[SKU]]="",0,Table1[[#This Row],[Quality Loss (T)]]/(Table1[[#This Row],[SOC (TPD)]]/24)),"")</f>
        <v/>
      </c>
      <c r="AJ27" s="31">
        <f>IFERROR(IF(Table1[[#This Row],[SKU]]="",0,Table1[[#This Row],[Volume Delivered (T)]]/(Table1[[#This Row],[SOC (TPD)]]/24)),"")</f>
        <v/>
      </c>
      <c r="AK27" s="31">
        <f>IFERROR(Table1[[#This Row],[Operating Time]]/Table1[[#This Row],[PRODUCTION HOURS]],"")</f>
        <v/>
      </c>
      <c r="AL27" s="32" t="n">
        <v>131</v>
      </c>
      <c r="AM27" s="32" t="inlineStr">
        <is>
          <t>YES</t>
        </is>
      </c>
      <c r="AN27" s="32" t="inlineStr">
        <is>
          <t>YES</t>
        </is>
      </c>
      <c r="AO27" s="32" t="n">
        <v>0</v>
      </c>
      <c r="AP27" s="32" t="n">
        <v>0</v>
      </c>
      <c r="AQ27" s="32" t="n"/>
      <c r="AR27" s="32">
        <f>IFERROR(SUMIFS(#REF!,#REF!,'Data Sheet'!A:A,#REF!,"Samridhi Perk Line")/SUMIFS(#REF!,#REF!,'Data Sheet'!A:A,#REF!,"Samridhi Perk Line"),"")</f>
        <v/>
      </c>
      <c r="AS27" s="32" t="n">
        <v>6</v>
      </c>
      <c r="AT27" s="32" t="n">
        <v>1</v>
      </c>
      <c r="AU27" s="203">
        <f>IFERROR(VLOOKUP(Table1[[#This Row],[Date]],'Overweight Data'!A25:G1120,6,FALSE),"")</f>
        <v/>
      </c>
      <c r="AV27" s="213">
        <f>IFERROR(
   IF(
      OR(Table1[[#This Row],[Operating Time]]=0, (Table1[[#This Row],[Operating Time]]/IF(AC27&lt;=1,AC27+1,AC27))*60=0),
      1,
      ((Table1[[#This Row],[Operating Time]])/IF(AC27&lt;=1,AC27+1,AC27))*60
   ),
"_")</f>
        <v/>
      </c>
      <c r="AW27" s="213">
        <f>COUNTIFS('Downtime Data'!A:A,Table1[[#This Row],[Date]])</f>
        <v/>
      </c>
      <c r="AX27" s="211">
        <f>IFERROR((SUM(Table1[[#This Row],[Minor Stoppages]:[Material Shortages]])/Table1[[#This Row],['# Stops]])*60,"")</f>
        <v/>
      </c>
      <c r="AY27" s="211" t="n"/>
      <c r="AZ27" s="33" t="n">
        <v>46048</v>
      </c>
    </row>
    <row r="28" ht="20.15" customHeight="1" s="452">
      <c r="A28" s="21" t="n">
        <v>46045</v>
      </c>
      <c r="B28" s="22">
        <f>IF(A28="","",TEXT(A28,"dddddd"))</f>
        <v/>
      </c>
      <c r="C28" s="23" t="inlineStr">
        <is>
          <t>HT_Sam</t>
        </is>
      </c>
      <c r="D28" s="24">
        <f t="array" ref="D28">IFERROR(INDIRECT(C28),"")</f>
        <v/>
      </c>
      <c r="E28" s="25" t="n">
        <v>20</v>
      </c>
      <c r="F28" s="26" t="n">
        <v>17.6</v>
      </c>
      <c r="G28" s="27">
        <f>IFERROR((Table1[[#This Row],[Plan]]/Table1[[#This Row],[Hours Used]])/(Table1[[#This Row],[SOC (TPD)]]/24),"")</f>
        <v/>
      </c>
      <c r="H28" s="27">
        <f>IFERROR((Table1[[#This Row],[Volume Delivered (T)]]/Table1[[#This Row],[Hours Used]])/(Table1[[#This Row],[SOC (TPD)]]/24),"")</f>
        <v/>
      </c>
      <c r="I28" s="28" t="n"/>
      <c r="J28" s="28" t="n"/>
      <c r="K28" s="28" t="n"/>
      <c r="L28" s="25" t="n">
        <v>2.131</v>
      </c>
      <c r="M28" s="29" t="n">
        <v>0.034</v>
      </c>
      <c r="N28" s="83" t="n"/>
      <c r="O28" s="25" t="n"/>
      <c r="P28" s="25" t="n"/>
      <c r="Q28" s="69" t="n">
        <v>0</v>
      </c>
      <c r="R28" s="70" t="n">
        <v>0</v>
      </c>
      <c r="S28" s="30">
        <f>IF(Table1[[#This Row],[SKU]]="",0,24-Table1[[#This Row],[Legal Non-Operating Time]]-Table1[[#This Row],[No Demand Time]]-Table1[[#This Row],[Force Majeure]])</f>
        <v/>
      </c>
      <c r="T28" s="26" t="n"/>
      <c r="U28" s="26" t="n"/>
      <c r="V28" s="26" t="n"/>
      <c r="W28" s="26" t="n"/>
      <c r="X28" s="26" t="n"/>
      <c r="Y28" s="26" t="n"/>
      <c r="Z28" s="26" t="n"/>
      <c r="AA28" s="30">
        <f>Table1[[#This Row],[Hours Used]]-SUM(Table1[[#This Row],[Planned Maintenance]:[Start and Finish Production]])</f>
        <v/>
      </c>
      <c r="AB28" s="26" t="n">
        <v>1</v>
      </c>
      <c r="AC28" s="26" t="n"/>
      <c r="AD28" s="26" t="n"/>
      <c r="AE28" s="26" t="n"/>
      <c r="AF28" s="26" t="n"/>
      <c r="AG28" s="26" t="n">
        <v>3</v>
      </c>
      <c r="AH28" s="24">
        <f>Table1[[#This Row],[Hours Used]]-SUM(Table1[[#This Row],[Planned Maintenance]:[Start and Finish Production]])-SUM(Table1[[#This Row],[Minor Stoppages]:[Material Shortages]])-Table1[[#This Row],[Quality Loss (Hrs)]]-Table1[[#This Row],[Operating Time]]</f>
        <v/>
      </c>
      <c r="AI28" s="24">
        <f>IFERROR(IF(Table1[[#This Row],[SKU]]="",0,Table1[[#This Row],[Quality Loss (T)]]/(Table1[[#This Row],[SOC (TPD)]]/24)),"")</f>
        <v/>
      </c>
      <c r="AJ28" s="31">
        <f>IFERROR(IF(Table1[[#This Row],[SKU]]="",0,Table1[[#This Row],[Volume Delivered (T)]]/(Table1[[#This Row],[SOC (TPD)]]/24)),"")</f>
        <v/>
      </c>
      <c r="AK28" s="31">
        <f>IFERROR(Table1[[#This Row],[Operating Time]]/Table1[[#This Row],[PRODUCTION HOURS]],"")</f>
        <v/>
      </c>
      <c r="AL28" s="32" t="n">
        <v>130</v>
      </c>
      <c r="AM28" s="32" t="inlineStr">
        <is>
          <t>YES</t>
        </is>
      </c>
      <c r="AN28" s="32" t="inlineStr">
        <is>
          <t>YES</t>
        </is>
      </c>
      <c r="AO28" s="32" t="n">
        <v>0</v>
      </c>
      <c r="AP28" s="32" t="n">
        <v>0</v>
      </c>
      <c r="AQ28" s="32" t="n"/>
      <c r="AR28" s="32">
        <f>IFERROR(SUMIFS(#REF!,#REF!,'Data Sheet'!A:A,#REF!,"Samridhi Perk Line")/SUMIFS(#REF!,#REF!,'Data Sheet'!A:A,#REF!,"Samridhi Perk Line"),"")</f>
        <v/>
      </c>
      <c r="AS28" s="32" t="n">
        <v>10</v>
      </c>
      <c r="AT28" s="32" t="n">
        <v>0</v>
      </c>
      <c r="AU28" s="203">
        <f>IFERROR(VLOOKUP(Table1[[#This Row],[Date]],'Overweight Data'!A26:G1121,6,FALSE),"")</f>
        <v/>
      </c>
      <c r="AV28" s="213">
        <f>IFERROR(
   IF(
      OR(Table1[[#This Row],[Operating Time]]=0, (Table1[[#This Row],[Operating Time]]/IF(AC28&lt;=1,AC28+1,AC28))*60=0),
      1,
      ((Table1[[#This Row],[Operating Time]])/IF(AC28&lt;=1,AC28+1,AC28))*60
   ),
"_")</f>
        <v/>
      </c>
      <c r="AW28" s="213">
        <f>COUNTIFS('Downtime Data'!A:A,Table1[[#This Row],[Date]])</f>
        <v/>
      </c>
      <c r="AX28" s="211">
        <f>IFERROR((SUM(Table1[[#This Row],[Minor Stoppages]:[Material Shortages]])/Table1[[#This Row],['# Stops]])*60,"")</f>
        <v/>
      </c>
      <c r="AY28" s="211" t="n"/>
      <c r="AZ28" s="33" t="n">
        <v>46048</v>
      </c>
    </row>
    <row r="29" ht="20.15" customHeight="1" s="452">
      <c r="A29" s="21" t="n">
        <v>46046</v>
      </c>
      <c r="B29" s="22">
        <f>IF(A29="","",TEXT(A29,"dddddd"))</f>
        <v/>
      </c>
      <c r="C29" s="23" t="inlineStr">
        <is>
          <t>HT_Sam</t>
        </is>
      </c>
      <c r="D29" s="24">
        <f t="array" ref="D29">IFERROR(INDIRECT(C29),"")</f>
        <v/>
      </c>
      <c r="E29" s="25" t="n">
        <v>20</v>
      </c>
      <c r="F29" s="26" t="n">
        <v>16.1</v>
      </c>
      <c r="G29" s="27">
        <f>IFERROR((Table1[[#This Row],[Plan]]/Table1[[#This Row],[Hours Used]])/(Table1[[#This Row],[SOC (TPD)]]/24),"")</f>
        <v/>
      </c>
      <c r="H29" s="27">
        <f>IFERROR((Table1[[#This Row],[Volume Delivered (T)]]/Table1[[#This Row],[Hours Used]])/(Table1[[#This Row],[SOC (TPD)]]/24),"")</f>
        <v/>
      </c>
      <c r="I29" s="28" t="n"/>
      <c r="J29" s="28" t="n"/>
      <c r="K29" s="28" t="n"/>
      <c r="L29" s="25" t="n">
        <v>1.726</v>
      </c>
      <c r="M29" s="29" t="n"/>
      <c r="N29" s="83" t="n"/>
      <c r="O29" s="25" t="n"/>
      <c r="P29" s="25" t="n"/>
      <c r="Q29" s="69" t="n">
        <v>0</v>
      </c>
      <c r="R29" s="70" t="n">
        <v>0</v>
      </c>
      <c r="S29" s="30">
        <f>IF(Table1[[#This Row],[SKU]]="",0,24-Table1[[#This Row],[Legal Non-Operating Time]]-Table1[[#This Row],[No Demand Time]]-Table1[[#This Row],[Force Majeure]])</f>
        <v/>
      </c>
      <c r="T29" s="26" t="n"/>
      <c r="U29" s="26" t="n">
        <v>1</v>
      </c>
      <c r="V29" s="26" t="n"/>
      <c r="W29" s="26" t="n"/>
      <c r="X29" s="26" t="n"/>
      <c r="Y29" s="26" t="n"/>
      <c r="Z29" s="26" t="n"/>
      <c r="AA29" s="30">
        <f>Table1[[#This Row],[Hours Used]]-SUM(Table1[[#This Row],[Planned Maintenance]:[Start and Finish Production]])</f>
        <v/>
      </c>
      <c r="AB29" s="26" t="n">
        <v>1</v>
      </c>
      <c r="AC29" s="26" t="n">
        <v>1</v>
      </c>
      <c r="AD29" s="26" t="n">
        <v>0.5</v>
      </c>
      <c r="AE29" s="26" t="n"/>
      <c r="AF29" s="26" t="n"/>
      <c r="AG29" s="26" t="n"/>
      <c r="AH29" s="24">
        <f>Table1[[#This Row],[Hours Used]]-SUM(Table1[[#This Row],[Planned Maintenance]:[Start and Finish Production]])-SUM(Table1[[#This Row],[Minor Stoppages]:[Material Shortages]])-Table1[[#This Row],[Quality Loss (Hrs)]]-Table1[[#This Row],[Operating Time]]</f>
        <v/>
      </c>
      <c r="AI29" s="24">
        <f>IFERROR(IF(Table1[[#This Row],[SKU]]="",0,Table1[[#This Row],[Quality Loss (T)]]/(Table1[[#This Row],[SOC (TPD)]]/24)),"")</f>
        <v/>
      </c>
      <c r="AJ29" s="31">
        <f>IFERROR(IF(Table1[[#This Row],[SKU]]="",0,Table1[[#This Row],[Volume Delivered (T)]]/(Table1[[#This Row],[SOC (TPD)]]/24)),"")</f>
        <v/>
      </c>
      <c r="AK29" s="31">
        <f>IFERROR(Table1[[#This Row],[Operating Time]]/Table1[[#This Row],[PRODUCTION HOURS]],"")</f>
        <v/>
      </c>
      <c r="AL29" s="32" t="n">
        <v>121</v>
      </c>
      <c r="AM29" s="32" t="inlineStr">
        <is>
          <t>YES</t>
        </is>
      </c>
      <c r="AN29" s="32" t="inlineStr">
        <is>
          <t>YES</t>
        </is>
      </c>
      <c r="AO29" s="32" t="n">
        <v>0</v>
      </c>
      <c r="AP29" s="32" t="n">
        <v>0</v>
      </c>
      <c r="AQ29" s="32" t="n"/>
      <c r="AR29" s="32">
        <f>IFERROR(SUMIFS(#REF!,#REF!,'Data Sheet'!A:A,#REF!,"Samridhi Perk Line")/SUMIFS(#REF!,#REF!,'Data Sheet'!A:A,#REF!,"Samridhi Perk Line"),"")</f>
        <v/>
      </c>
      <c r="AS29" s="32" t="n">
        <v>8</v>
      </c>
      <c r="AT29" s="32" t="n">
        <v>0</v>
      </c>
      <c r="AU29" s="203">
        <f>IFERROR(VLOOKUP(Table1[[#This Row],[Date]],'Overweight Data'!A27:G1122,6,FALSE),"")</f>
        <v/>
      </c>
      <c r="AV29" s="213">
        <f>IFERROR(
   IF(
      OR(Table1[[#This Row],[Operating Time]]=0, (Table1[[#This Row],[Operating Time]]/IF(AC29&lt;=1,AC29+1,AC29))*60=0),
      1,
      ((Table1[[#This Row],[Operating Time]])/IF(AC29&lt;=1,AC29+1,AC29))*60
   ),
"_")</f>
        <v/>
      </c>
      <c r="AW29" s="213">
        <f>COUNTIFS('Downtime Data'!A:A,Table1[[#This Row],[Date]])</f>
        <v/>
      </c>
      <c r="AX29" s="211">
        <f>IFERROR((SUM(Table1[[#This Row],[Minor Stoppages]:[Material Shortages]])/Table1[[#This Row],['# Stops]])*60,"")</f>
        <v/>
      </c>
      <c r="AY29" s="211" t="n"/>
      <c r="AZ29" s="33" t="n">
        <v>46048</v>
      </c>
    </row>
    <row r="30" ht="20.15" customHeight="1" s="452">
      <c r="A30" s="21" t="n">
        <v>46047</v>
      </c>
      <c r="B30" s="22">
        <f>IF(A30="","",TEXT(A30,"dddddd"))</f>
        <v/>
      </c>
      <c r="C30" s="23" t="inlineStr">
        <is>
          <t>HT_Sam</t>
        </is>
      </c>
      <c r="D30" s="24">
        <f t="array" ref="D30">IFERROR(INDIRECT(C30),"")</f>
        <v/>
      </c>
      <c r="E30" s="25" t="n">
        <v>20</v>
      </c>
      <c r="F30" s="26" t="n">
        <v>13.59</v>
      </c>
      <c r="G30" s="27">
        <f>IFERROR((Table1[[#This Row],[Plan]]/Table1[[#This Row],[Hours Used]])/(Table1[[#This Row],[SOC (TPD)]]/24),"")</f>
        <v/>
      </c>
      <c r="H30" s="27">
        <f>IFERROR((Table1[[#This Row],[Volume Delivered (T)]]/Table1[[#This Row],[Hours Used]])/(Table1[[#This Row],[SOC (TPD)]]/24),"")</f>
        <v/>
      </c>
      <c r="I30" s="28" t="n"/>
      <c r="J30" s="28" t="n"/>
      <c r="K30" s="28" t="n"/>
      <c r="L30" s="25" t="n">
        <v>1.636</v>
      </c>
      <c r="M30" s="29" t="n"/>
      <c r="N30" s="83" t="n"/>
      <c r="O30" s="25" t="n"/>
      <c r="P30" s="25" t="n"/>
      <c r="Q30" s="69" t="n">
        <v>0</v>
      </c>
      <c r="R30" s="70" t="n">
        <v>0</v>
      </c>
      <c r="S30" s="30">
        <f>IF(Table1[[#This Row],[SKU]]="",0,24-Table1[[#This Row],[Legal Non-Operating Time]]-Table1[[#This Row],[No Demand Time]]-Table1[[#This Row],[Force Majeure]])</f>
        <v/>
      </c>
      <c r="T30" s="26" t="n">
        <v>2</v>
      </c>
      <c r="U30" s="26" t="n"/>
      <c r="V30" s="26" t="n">
        <v>3</v>
      </c>
      <c r="W30" s="26" t="n"/>
      <c r="X30" s="26" t="n"/>
      <c r="Y30" s="26" t="n"/>
      <c r="Z30" s="26" t="n">
        <v>2</v>
      </c>
      <c r="AA30" s="30">
        <f>Table1[[#This Row],[Hours Used]]-SUM(Table1[[#This Row],[Planned Maintenance]:[Start and Finish Production]])</f>
        <v/>
      </c>
      <c r="AB30" s="26" t="n">
        <v>1</v>
      </c>
      <c r="AC30" s="26" t="n"/>
      <c r="AD30" s="26" t="n"/>
      <c r="AE30" s="26" t="n"/>
      <c r="AF30" s="26" t="n"/>
      <c r="AG30" s="26" t="n"/>
      <c r="AH30" s="24">
        <f>Table1[[#This Row],[Hours Used]]-SUM(Table1[[#This Row],[Planned Maintenance]:[Start and Finish Production]])-SUM(Table1[[#This Row],[Minor Stoppages]:[Material Shortages]])-Table1[[#This Row],[Quality Loss (Hrs)]]-Table1[[#This Row],[Operating Time]]</f>
        <v/>
      </c>
      <c r="AI30" s="24">
        <f>IFERROR(IF(Table1[[#This Row],[SKU]]="",0,Table1[[#This Row],[Quality Loss (T)]]/(Table1[[#This Row],[SOC (TPD)]]/24)),"")</f>
        <v/>
      </c>
      <c r="AJ30" s="31">
        <f>IFERROR(IF(Table1[[#This Row],[SKU]]="",0,Table1[[#This Row],[Volume Delivered (T)]]/(Table1[[#This Row],[SOC (TPD)]]/24)),"")</f>
        <v/>
      </c>
      <c r="AK30" s="31">
        <f>IFERROR(Table1[[#This Row],[Operating Time]]/Table1[[#This Row],[PRODUCTION HOURS]],"")</f>
        <v/>
      </c>
      <c r="AL30" s="32" t="n">
        <v>125</v>
      </c>
      <c r="AM30" s="32" t="inlineStr">
        <is>
          <t>YES</t>
        </is>
      </c>
      <c r="AN30" s="32" t="inlineStr">
        <is>
          <t>YES</t>
        </is>
      </c>
      <c r="AO30" s="32" t="n">
        <v>0</v>
      </c>
      <c r="AP30" s="32" t="n">
        <v>0</v>
      </c>
      <c r="AQ30" s="32" t="n"/>
      <c r="AR30" s="32">
        <f>IFERROR(SUMIFS(#REF!,#REF!,'Data Sheet'!A:A,#REF!,"Samridhi Perk Line")/SUMIFS(#REF!,#REF!,'Data Sheet'!A:A,#REF!,"Samridhi Perk Line"),"")</f>
        <v/>
      </c>
      <c r="AS30" s="32" t="n">
        <v>4</v>
      </c>
      <c r="AT30" s="32" t="n">
        <v>0</v>
      </c>
      <c r="AU30" s="203">
        <f>IFERROR(VLOOKUP(Table1[[#This Row],[Date]],'Overweight Data'!A28:G1123,6,FALSE),"")</f>
        <v/>
      </c>
      <c r="AV30" s="213">
        <f>IFERROR(
   IF(
      OR(Table1[[#This Row],[Operating Time]]=0, (Table1[[#This Row],[Operating Time]]/IF(AC30&lt;=1,AC30+1,AC30))*60=0),
      1,
      ((Table1[[#This Row],[Operating Time]])/IF(AC30&lt;=1,AC30+1,AC30))*60
   ),
"_")</f>
        <v/>
      </c>
      <c r="AW30" s="213">
        <f>COUNTIFS('Downtime Data'!A:A,Table1[[#This Row],[Date]])</f>
        <v/>
      </c>
      <c r="AX30" s="211">
        <f>IFERROR((SUM(Table1[[#This Row],[Minor Stoppages]:[Material Shortages]])/Table1[[#This Row],['# Stops]])*60,"")</f>
        <v/>
      </c>
      <c r="AY30" s="211" t="n"/>
      <c r="AZ30" s="33" t="n">
        <v>46048</v>
      </c>
    </row>
    <row r="31" ht="20.15" customHeight="1" s="452">
      <c r="A31" s="21" t="n">
        <v>46048</v>
      </c>
      <c r="B31" s="22">
        <f>IF(A31="","",TEXT(A31,"dddddd"))</f>
        <v/>
      </c>
      <c r="C31" s="23" t="n"/>
      <c r="D31" s="24">
        <f t="array" ref="D31">IFERROR(INDIRECT(C31),"")</f>
        <v/>
      </c>
      <c r="E31" s="25" t="n"/>
      <c r="F31" s="26" t="n"/>
      <c r="G31" s="27">
        <f>IFERROR((Table1[[#This Row],[Plan]]/Table1[[#This Row],[Hours Used]])/(Table1[[#This Row],[SOC (TPD)]]/24),"")</f>
        <v/>
      </c>
      <c r="H31" s="27">
        <f>IFERROR((Table1[[#This Row],[Volume Delivered (T)]]/Table1[[#This Row],[Hours Used]])/(Table1[[#This Row],[SOC (TPD)]]/24),"")</f>
        <v/>
      </c>
      <c r="I31" s="28" t="n"/>
      <c r="J31" s="28" t="n"/>
      <c r="K31" s="28" t="n"/>
      <c r="L31" s="25" t="n">
        <v>0</v>
      </c>
      <c r="M31" s="29" t="n"/>
      <c r="N31" s="83" t="n"/>
      <c r="O31" s="25" t="n"/>
      <c r="P31" s="25" t="n"/>
      <c r="Q31" s="69" t="n">
        <v>0</v>
      </c>
      <c r="R31" s="70" t="n">
        <v>0</v>
      </c>
      <c r="S31" s="30">
        <f>IF(Table1[[#This Row],[SKU]]="",0,24-Table1[[#This Row],[Legal Non-Operating Time]]-Table1[[#This Row],[No Demand Time]]-Table1[[#This Row],[Force Majeure]])</f>
        <v/>
      </c>
      <c r="T31" s="26" t="n"/>
      <c r="U31" s="26" t="n"/>
      <c r="V31" s="26" t="n"/>
      <c r="W31" s="26" t="n"/>
      <c r="X31" s="26" t="n"/>
      <c r="Y31" s="26" t="n"/>
      <c r="Z31" s="26" t="n"/>
      <c r="AA31" s="30">
        <f>Table1[[#This Row],[Hours Used]]-SUM(Table1[[#This Row],[Planned Maintenance]:[Start and Finish Production]])</f>
        <v/>
      </c>
      <c r="AB31" s="26" t="n"/>
      <c r="AC31" s="26" t="n"/>
      <c r="AD31" s="26" t="n"/>
      <c r="AE31" s="26" t="n"/>
      <c r="AF31" s="26" t="n"/>
      <c r="AG31" s="26" t="n"/>
      <c r="AH31" s="24">
        <f>Table1[[#This Row],[Hours Used]]-SUM(Table1[[#This Row],[Planned Maintenance]:[Start and Finish Production]])-SUM(Table1[[#This Row],[Minor Stoppages]:[Material Shortages]])-Table1[[#This Row],[Quality Loss (Hrs)]]-Table1[[#This Row],[Operating Time]]</f>
        <v/>
      </c>
      <c r="AI31" s="24">
        <f>IFERROR(IF(Table1[[#This Row],[SKU]]="",0,Table1[[#This Row],[Quality Loss (T)]]/(Table1[[#This Row],[SOC (TPD)]]/24)),"")</f>
        <v/>
      </c>
      <c r="AJ31" s="31">
        <f>IFERROR(IF(Table1[[#This Row],[SKU]]="",0,Table1[[#This Row],[Volume Delivered (T)]]/(Table1[[#This Row],[SOC (TPD)]]/24)),"")</f>
        <v/>
      </c>
      <c r="AK31" s="31">
        <f>IFERROR(Table1[[#This Row],[Operating Time]]/Table1[[#This Row],[PRODUCTION HOURS]],"")</f>
        <v/>
      </c>
      <c r="AL31" s="32" t="n"/>
      <c r="AM31" s="32" t="n"/>
      <c r="AN31" s="32" t="n"/>
      <c r="AO31" s="32" t="n">
        <v>0</v>
      </c>
      <c r="AP31" s="32" t="n">
        <v>0</v>
      </c>
      <c r="AQ31" s="32" t="n"/>
      <c r="AR31" s="32">
        <f>IFERROR(SUMIFS(#REF!,#REF!,'Data Sheet'!A:A,#REF!,"Samridhi Perk Line")/SUMIFS(#REF!,#REF!,'Data Sheet'!A:A,#REF!,"Samridhi Perk Line"),"")</f>
        <v/>
      </c>
      <c r="AS31" s="32" t="n">
        <v>7</v>
      </c>
      <c r="AT31" s="32" t="n">
        <v>0</v>
      </c>
      <c r="AU31" s="203">
        <f>IFERROR(VLOOKUP(Table1[[#This Row],[Date]],'Overweight Data'!A29:G1124,6,FALSE),"")</f>
        <v/>
      </c>
      <c r="AV31" s="213">
        <f>IFERROR(
   IF(
      OR(Table1[[#This Row],[Operating Time]]=0, (Table1[[#This Row],[Operating Time]]/IF(AC31&lt;=1,AC31+1,AC31))*60=0),
      1,
      ((Table1[[#This Row],[Operating Time]])/IF(AC31&lt;=1,AC31+1,AC31))*60
   ),
"_")</f>
        <v/>
      </c>
      <c r="AW31" s="213">
        <f>COUNTIFS('Downtime Data'!A:A,Table1[[#This Row],[Date]])</f>
        <v/>
      </c>
      <c r="AX31" s="211">
        <f>IFERROR((SUM(Table1[[#This Row],[Minor Stoppages]:[Material Shortages]])/Table1[[#This Row],['# Stops]])*60,"")</f>
        <v/>
      </c>
      <c r="AY31" s="211" t="n"/>
      <c r="AZ31" s="33" t="n">
        <v>46048</v>
      </c>
    </row>
    <row r="32" ht="20.15" customHeight="1" s="452">
      <c r="A32" s="21" t="n">
        <v>46049</v>
      </c>
      <c r="B32" s="22">
        <f>IF(A32="","",TEXT(A32,"dddddd"))</f>
        <v/>
      </c>
      <c r="C32" s="23" t="inlineStr">
        <is>
          <t>_10.3GM</t>
        </is>
      </c>
      <c r="D32" s="24">
        <f t="array" ref="D32">IFERROR(INDIRECT(C32),"")</f>
        <v/>
      </c>
      <c r="E32" s="25" t="n">
        <v>15</v>
      </c>
      <c r="F32" s="26" t="n">
        <v>13.3</v>
      </c>
      <c r="G32" s="27">
        <f>IFERROR((Table1[[#This Row],[Plan]]/Table1[[#This Row],[Hours Used]])/(Table1[[#This Row],[SOC (TPD)]]/24),"")</f>
        <v/>
      </c>
      <c r="H32" s="27">
        <f>IFERROR((Table1[[#This Row],[Volume Delivered (T)]]/Table1[[#This Row],[Hours Used]])/(Table1[[#This Row],[SOC (TPD)]]/24),"")</f>
        <v/>
      </c>
      <c r="I32" s="28" t="n"/>
      <c r="J32" s="28" t="n"/>
      <c r="K32" s="28" t="n"/>
      <c r="L32" s="25" t="n">
        <v>1.866</v>
      </c>
      <c r="M32" s="29" t="n">
        <v>0.035</v>
      </c>
      <c r="N32" s="83" t="n"/>
      <c r="O32" s="25" t="n"/>
      <c r="P32" s="25" t="n"/>
      <c r="Q32" s="69" t="n">
        <v>0</v>
      </c>
      <c r="R32" s="70" t="n">
        <v>0</v>
      </c>
      <c r="S32" s="30">
        <f>IF(Table1[[#This Row],[SKU]]="",0,24-Table1[[#This Row],[Legal Non-Operating Time]]-Table1[[#This Row],[No Demand Time]]-Table1[[#This Row],[Force Majeure]])</f>
        <v/>
      </c>
      <c r="T32" s="26" t="n"/>
      <c r="U32" s="26" t="n"/>
      <c r="V32" s="26" t="n">
        <v>2</v>
      </c>
      <c r="W32" s="26" t="n">
        <v>1</v>
      </c>
      <c r="X32" s="26" t="n"/>
      <c r="Y32" s="26" t="n"/>
      <c r="Z32" s="26" t="n">
        <v>4</v>
      </c>
      <c r="AA32" s="30">
        <f>Table1[[#This Row],[Hours Used]]-SUM(Table1[[#This Row],[Planned Maintenance]:[Start and Finish Production]])</f>
        <v/>
      </c>
      <c r="AB32" s="26" t="n"/>
      <c r="AC32" s="26" t="n">
        <v>7.6</v>
      </c>
      <c r="AD32" s="26" t="n"/>
      <c r="AE32" s="26" t="n"/>
      <c r="AF32" s="26" t="n"/>
      <c r="AG32" s="26" t="n"/>
      <c r="AH32" s="24">
        <f>Table1[[#This Row],[Hours Used]]-SUM(Table1[[#This Row],[Planned Maintenance]:[Start and Finish Production]])-SUM(Table1[[#This Row],[Minor Stoppages]:[Material Shortages]])-Table1[[#This Row],[Quality Loss (Hrs)]]-Table1[[#This Row],[Operating Time]]</f>
        <v/>
      </c>
      <c r="AI32" s="24">
        <f>IFERROR(IF(Table1[[#This Row],[SKU]]="",0,Table1[[#This Row],[Quality Loss (T)]]/(Table1[[#This Row],[SOC (TPD)]]/24)),"")</f>
        <v/>
      </c>
      <c r="AJ32" s="31">
        <f>IFERROR(IF(Table1[[#This Row],[SKU]]="",0,Table1[[#This Row],[Volume Delivered (T)]]/(Table1[[#This Row],[SOC (TPD)]]/24)),"")</f>
        <v/>
      </c>
      <c r="AK32" s="31">
        <f>IFERROR(Table1[[#This Row],[Operating Time]]/Table1[[#This Row],[PRODUCTION HOURS]],"")</f>
        <v/>
      </c>
      <c r="AL32" s="32" t="n">
        <v>111</v>
      </c>
      <c r="AM32" s="32" t="inlineStr">
        <is>
          <t>YES</t>
        </is>
      </c>
      <c r="AN32" s="32" t="inlineStr">
        <is>
          <t>YES</t>
        </is>
      </c>
      <c r="AO32" s="32" t="n">
        <v>0</v>
      </c>
      <c r="AP32" s="32" t="n">
        <v>0</v>
      </c>
      <c r="AQ32" s="32" t="n"/>
      <c r="AR32" s="32">
        <f>IFERROR(SUMIFS(#REF!,#REF!,'Data Sheet'!A:A,#REF!,"Samridhi Perk Line")/SUMIFS(#REF!,#REF!,'Data Sheet'!A:A,#REF!,"Samridhi Perk Line"),"")</f>
        <v/>
      </c>
      <c r="AS32" s="32" t="n">
        <v>26</v>
      </c>
      <c r="AT32" s="32" t="n">
        <v>0</v>
      </c>
      <c r="AU32" s="203">
        <f>IFERROR(VLOOKUP(Table1[[#This Row],[Date]],'Overweight Data'!A30:G1125,6,FALSE),"")</f>
        <v/>
      </c>
      <c r="AV32" s="213">
        <f>IFERROR(
   IF(
      OR(Table1[[#This Row],[Operating Time]]=0, (Table1[[#This Row],[Operating Time]]/IF(AC32&lt;=1,AC32+1,AC32))*60=0),
      1,
      ((Table1[[#This Row],[Operating Time]])/IF(AC32&lt;=1,AC32+1,AC32))*60
   ),
"_")</f>
        <v/>
      </c>
      <c r="AW32" s="213">
        <f>COUNTIFS('Downtime Data'!A:A,Table1[[#This Row],[Date]])</f>
        <v/>
      </c>
      <c r="AX32" s="211">
        <f>IFERROR((SUM(Table1[[#This Row],[Minor Stoppages]:[Material Shortages]])/Table1[[#This Row],['# Stops]])*60,"")</f>
        <v/>
      </c>
      <c r="AY32" s="211" t="n"/>
      <c r="AZ32" s="33" t="n">
        <v>46048</v>
      </c>
    </row>
    <row r="33" ht="20.15" customHeight="1" s="452">
      <c r="A33" s="21" t="n">
        <v>46050</v>
      </c>
      <c r="B33" s="22">
        <f>IF(A33="","",TEXT(A33,"dddddd"))</f>
        <v/>
      </c>
      <c r="C33" s="23" t="inlineStr">
        <is>
          <t>_10.3GM</t>
        </is>
      </c>
      <c r="D33" s="24">
        <f t="array" ref="D33">IFERROR(INDIRECT(C33),"")</f>
        <v/>
      </c>
      <c r="E33" s="25" t="n">
        <v>32</v>
      </c>
      <c r="F33" s="26" t="n">
        <v>29.51</v>
      </c>
      <c r="G33" s="27">
        <f>IFERROR((Table1[[#This Row],[Plan]]/Table1[[#This Row],[Hours Used]])/(Table1[[#This Row],[SOC (TPD)]]/24),"")</f>
        <v/>
      </c>
      <c r="H33" s="27">
        <f>IFERROR((Table1[[#This Row],[Volume Delivered (T)]]/Table1[[#This Row],[Hours Used]])/(Table1[[#This Row],[SOC (TPD)]]/24),"")</f>
        <v/>
      </c>
      <c r="I33" s="28" t="n"/>
      <c r="J33" s="28" t="n"/>
      <c r="K33" s="28" t="n"/>
      <c r="L33" s="25" t="n">
        <v>1.94</v>
      </c>
      <c r="M33" s="29" t="n">
        <v>0.035</v>
      </c>
      <c r="N33" s="83" t="n"/>
      <c r="O33" s="25" t="n"/>
      <c r="P33" s="25" t="n"/>
      <c r="Q33" s="69" t="n">
        <v>0</v>
      </c>
      <c r="R33" s="70" t="n">
        <v>0</v>
      </c>
      <c r="S33" s="30">
        <f>IF(Table1[[#This Row],[SKU]]="",0,24-Table1[[#This Row],[Legal Non-Operating Time]]-Table1[[#This Row],[No Demand Time]]-Table1[[#This Row],[Force Majeure]])</f>
        <v/>
      </c>
      <c r="T33" s="26" t="n">
        <v>2</v>
      </c>
      <c r="U33" s="26" t="n"/>
      <c r="V33" s="26" t="n"/>
      <c r="W33" s="26" t="n"/>
      <c r="X33" s="26" t="n"/>
      <c r="Y33" s="26" t="n"/>
      <c r="Z33" s="26" t="n"/>
      <c r="AA33" s="30">
        <f>Table1[[#This Row],[Hours Used]]-SUM(Table1[[#This Row],[Planned Maintenance]:[Start and Finish Production]])</f>
        <v/>
      </c>
      <c r="AB33" s="26" t="n">
        <v>1</v>
      </c>
      <c r="AC33" s="26" t="n">
        <v>1.5</v>
      </c>
      <c r="AD33" s="26" t="n"/>
      <c r="AE33" s="26" t="n"/>
      <c r="AF33" s="26" t="n"/>
      <c r="AG33" s="26" t="n"/>
      <c r="AH33" s="24">
        <f>Table1[[#This Row],[Hours Used]]-SUM(Table1[[#This Row],[Planned Maintenance]:[Start and Finish Production]])-SUM(Table1[[#This Row],[Minor Stoppages]:[Material Shortages]])-Table1[[#This Row],[Quality Loss (Hrs)]]-Table1[[#This Row],[Operating Time]]</f>
        <v/>
      </c>
      <c r="AI33" s="24">
        <f>IFERROR(IF(Table1[[#This Row],[SKU]]="",0,Table1[[#This Row],[Quality Loss (T)]]/(Table1[[#This Row],[SOC (TPD)]]/24)),"")</f>
        <v/>
      </c>
      <c r="AJ33" s="31">
        <f>IFERROR(IF(Table1[[#This Row],[SKU]]="",0,Table1[[#This Row],[Volume Delivered (T)]]/(Table1[[#This Row],[SOC (TPD)]]/24)),"")</f>
        <v/>
      </c>
      <c r="AK33" s="31">
        <f>IFERROR(Table1[[#This Row],[Operating Time]]/Table1[[#This Row],[PRODUCTION HOURS]],"")</f>
        <v/>
      </c>
      <c r="AL33" s="32" t="n">
        <v>137</v>
      </c>
      <c r="AM33" s="32" t="inlineStr">
        <is>
          <t>YES</t>
        </is>
      </c>
      <c r="AN33" s="32" t="inlineStr">
        <is>
          <t>YES</t>
        </is>
      </c>
      <c r="AO33" s="32" t="n">
        <v>18</v>
      </c>
      <c r="AP33" s="32" t="n">
        <v>18</v>
      </c>
      <c r="AQ33" s="32" t="n"/>
      <c r="AR33" s="32">
        <f>IFERROR(SUMIFS(#REF!,#REF!,'Data Sheet'!A:A,#REF!,"Samridhi Perk Line")/SUMIFS(#REF!,#REF!,'Data Sheet'!A:A,#REF!,"Samridhi Perk Line"),"")</f>
        <v/>
      </c>
      <c r="AS33" s="32" t="n">
        <v>18</v>
      </c>
      <c r="AT33" s="32" t="n">
        <v>0</v>
      </c>
      <c r="AU33" s="203">
        <f>IFERROR(VLOOKUP(Table1[[#This Row],[Date]],'Overweight Data'!A31:G1126,6,FALSE),"")</f>
        <v/>
      </c>
      <c r="AV33" s="213">
        <f>IFERROR(
   IF(
      OR(Table1[[#This Row],[Operating Time]]=0, (Table1[[#This Row],[Operating Time]]/IF(AC33&lt;=1,AC33+1,AC33))*60=0),
      1,
      ((Table1[[#This Row],[Operating Time]])/IF(AC33&lt;=1,AC33+1,AC33))*60
   ),
"_")</f>
        <v/>
      </c>
      <c r="AW33" s="213">
        <f>COUNTIFS('Downtime Data'!A:A,Table1[[#This Row],[Date]])</f>
        <v/>
      </c>
      <c r="AX33" s="211">
        <f>IFERROR((SUM(Table1[[#This Row],[Minor Stoppages]:[Material Shortages]])/Table1[[#This Row],['# Stops]])*60,"")</f>
        <v/>
      </c>
      <c r="AY33" s="211" t="n"/>
      <c r="AZ33" s="33" t="n">
        <v>46048</v>
      </c>
    </row>
    <row r="34" ht="20.15" customHeight="1" s="452">
      <c r="A34" s="21" t="n">
        <v>46051</v>
      </c>
      <c r="B34" s="22">
        <f>IF(A34="","",TEXT(A34,"dddddd"))</f>
        <v/>
      </c>
      <c r="C34" s="23" t="inlineStr">
        <is>
          <t>_10.3GM</t>
        </is>
      </c>
      <c r="D34" s="24">
        <f t="array" ref="D34">IFERROR(INDIRECT(C34),"")</f>
        <v/>
      </c>
      <c r="E34" s="25" t="n">
        <v>32</v>
      </c>
      <c r="F34" s="26" t="n">
        <v>28.71</v>
      </c>
      <c r="G34" s="27">
        <f>IFERROR((Table1[[#This Row],[Plan]]/Table1[[#This Row],[Hours Used]])/(Table1[[#This Row],[SOC (TPD)]]/24),"")</f>
        <v/>
      </c>
      <c r="H34" s="27">
        <f>IFERROR((Table1[[#This Row],[Volume Delivered (T)]]/Table1[[#This Row],[Hours Used]])/(Table1[[#This Row],[SOC (TPD)]]/24),"")</f>
        <v/>
      </c>
      <c r="I34" s="28" t="n"/>
      <c r="J34" s="28" t="n"/>
      <c r="K34" s="28" t="n"/>
      <c r="L34" s="25" t="n">
        <v>1.844</v>
      </c>
      <c r="M34" s="29" t="n">
        <v>0.034</v>
      </c>
      <c r="N34" s="83" t="n"/>
      <c r="O34" s="25" t="n"/>
      <c r="P34" s="25" t="n"/>
      <c r="Q34" s="69" t="n">
        <v>0</v>
      </c>
      <c r="R34" s="70" t="n">
        <v>0</v>
      </c>
      <c r="S34" s="30">
        <f>IF(Table1[[#This Row],[SKU]]="",0,24-Table1[[#This Row],[Legal Non-Operating Time]]-Table1[[#This Row],[No Demand Time]]-Table1[[#This Row],[Force Majeure]])</f>
        <v/>
      </c>
      <c r="T34" s="26" t="n">
        <v>2</v>
      </c>
      <c r="U34" s="26" t="n"/>
      <c r="V34" s="26" t="n"/>
      <c r="W34" s="26" t="n">
        <v>1</v>
      </c>
      <c r="X34" s="26" t="n"/>
      <c r="Y34" s="26" t="n"/>
      <c r="Z34" s="26" t="n"/>
      <c r="AA34" s="30">
        <f>Table1[[#This Row],[Hours Used]]-SUM(Table1[[#This Row],[Planned Maintenance]:[Start and Finish Production]])</f>
        <v/>
      </c>
      <c r="AB34" s="26" t="n"/>
      <c r="AC34" s="26" t="n">
        <v>2</v>
      </c>
      <c r="AD34" s="26" t="n"/>
      <c r="AE34" s="26" t="n"/>
      <c r="AF34" s="26" t="n"/>
      <c r="AG34" s="26" t="n"/>
      <c r="AH34" s="24">
        <f>Table1[[#This Row],[Hours Used]]-SUM(Table1[[#This Row],[Planned Maintenance]:[Start and Finish Production]])-SUM(Table1[[#This Row],[Minor Stoppages]:[Material Shortages]])-Table1[[#This Row],[Quality Loss (Hrs)]]-Table1[[#This Row],[Operating Time]]</f>
        <v/>
      </c>
      <c r="AI34" s="24">
        <f>IFERROR(IF(Table1[[#This Row],[SKU]]="",0,Table1[[#This Row],[Quality Loss (T)]]/(Table1[[#This Row],[SOC (TPD)]]/24)),"")</f>
        <v/>
      </c>
      <c r="AJ34" s="31">
        <f>IFERROR(IF(Table1[[#This Row],[SKU]]="",0,Table1[[#This Row],[Volume Delivered (T)]]/(Table1[[#This Row],[SOC (TPD)]]/24)),"")</f>
        <v/>
      </c>
      <c r="AK34" s="31">
        <f>IFERROR(Table1[[#This Row],[Operating Time]]/Table1[[#This Row],[PRODUCTION HOURS]],"")</f>
        <v/>
      </c>
      <c r="AL34" s="32" t="n">
        <v>153</v>
      </c>
      <c r="AM34" s="32" t="inlineStr">
        <is>
          <t>YES</t>
        </is>
      </c>
      <c r="AN34" s="32" t="inlineStr">
        <is>
          <t>YES</t>
        </is>
      </c>
      <c r="AO34" s="32" t="n">
        <v>0</v>
      </c>
      <c r="AP34" s="32" t="n">
        <v>0</v>
      </c>
      <c r="AQ34" s="32" t="n"/>
      <c r="AR34" s="32">
        <f>IFERROR(SUMIFS(#REF!,#REF!,'Data Sheet'!A:A,#REF!,"Samridhi Perk Line")/SUMIFS(#REF!,#REF!,'Data Sheet'!A:A,#REF!,"Samridhi Perk Line"),"")</f>
        <v/>
      </c>
      <c r="AS34" s="32" t="n"/>
      <c r="AT34" s="32" t="n">
        <v>0</v>
      </c>
      <c r="AU34" s="203">
        <f>IFERROR(VLOOKUP(Table1[[#This Row],[Date]],'Overweight Data'!A32:G1127,6,FALSE),"")</f>
        <v/>
      </c>
      <c r="AV34" s="213">
        <f>IFERROR(
   IF(
      OR(Table1[[#This Row],[Operating Time]]=0, (Table1[[#This Row],[Operating Time]]/IF(AC34&lt;=1,AC34+1,AC34))*60=0),
      1,
      ((Table1[[#This Row],[Operating Time]])/IF(AC34&lt;=1,AC34+1,AC34))*60
   ),
"_")</f>
        <v/>
      </c>
      <c r="AW34" s="213">
        <f>COUNTIFS('Downtime Data'!A:A,Table1[[#This Row],[Date]])</f>
        <v/>
      </c>
      <c r="AX34" s="211">
        <f>IFERROR((SUM(Table1[[#This Row],[Minor Stoppages]:[Material Shortages]])/Table1[[#This Row],['# Stops]])*60,"")</f>
        <v/>
      </c>
      <c r="AY34" s="211" t="n"/>
      <c r="AZ34" s="33" t="n">
        <v>46048</v>
      </c>
    </row>
    <row r="35" ht="20.15" customHeight="1" s="452">
      <c r="A35" s="21" t="n">
        <v>46052</v>
      </c>
      <c r="B35" s="22">
        <f>IF(A35="","",TEXT(A35,"dddddd"))</f>
        <v/>
      </c>
      <c r="C35" s="23" t="inlineStr">
        <is>
          <t>_10.3GM</t>
        </is>
      </c>
      <c r="D35" s="24">
        <f t="array" ref="D35">IFERROR(INDIRECT(C35),"")</f>
        <v/>
      </c>
      <c r="E35" s="25" t="n">
        <v>32</v>
      </c>
      <c r="F35" s="26" t="n">
        <v>34.1</v>
      </c>
      <c r="G35" s="27">
        <f>IFERROR((Table1[[#This Row],[Plan]]/Table1[[#This Row],[Hours Used]])/(Table1[[#This Row],[SOC (TPD)]]/24),"")</f>
        <v/>
      </c>
      <c r="H35" s="27">
        <f>IFERROR((Table1[[#This Row],[Volume Delivered (T)]]/Table1[[#This Row],[Hours Used]])/(Table1[[#This Row],[SOC (TPD)]]/24),"")</f>
        <v/>
      </c>
      <c r="I35" s="28" t="n"/>
      <c r="J35" s="28" t="n"/>
      <c r="K35" s="28" t="n"/>
      <c r="L35" s="25" t="n">
        <v>2.2</v>
      </c>
      <c r="M35" s="29" t="n">
        <v>0.034</v>
      </c>
      <c r="N35" s="83" t="n"/>
      <c r="O35" s="25" t="n"/>
      <c r="P35" s="25" t="n"/>
      <c r="Q35" s="69" t="n">
        <v>0</v>
      </c>
      <c r="R35" s="70" t="n">
        <v>0</v>
      </c>
      <c r="S35" s="30">
        <f>IF(Table1[[#This Row],[SKU]]="",0,24-Table1[[#This Row],[Legal Non-Operating Time]]-Table1[[#This Row],[No Demand Time]]-Table1[[#This Row],[Force Majeure]])</f>
        <v/>
      </c>
      <c r="T35" s="26" t="n"/>
      <c r="U35" s="26" t="n">
        <v>0.6</v>
      </c>
      <c r="V35" s="26" t="n"/>
      <c r="W35" s="26" t="n"/>
      <c r="X35" s="26" t="n"/>
      <c r="Y35" s="26" t="n"/>
      <c r="Z35" s="26" t="n"/>
      <c r="AA35" s="30">
        <f>Table1[[#This Row],[Hours Used]]-SUM(Table1[[#This Row],[Planned Maintenance]:[Start and Finish Production]])</f>
        <v/>
      </c>
      <c r="AB35" s="26" t="n"/>
      <c r="AC35" s="26" t="n">
        <v>1</v>
      </c>
      <c r="AD35" s="26" t="n"/>
      <c r="AE35" s="26" t="n"/>
      <c r="AF35" s="26" t="n"/>
      <c r="AG35" s="26" t="n"/>
      <c r="AH35" s="24">
        <f>Table1[[#This Row],[Hours Used]]-SUM(Table1[[#This Row],[Planned Maintenance]:[Start and Finish Production]])-SUM(Table1[[#This Row],[Minor Stoppages]:[Material Shortages]])-Table1[[#This Row],[Quality Loss (Hrs)]]-Table1[[#This Row],[Operating Time]]</f>
        <v/>
      </c>
      <c r="AI35" s="24">
        <f>IFERROR(IF(Table1[[#This Row],[SKU]]="",0,Table1[[#This Row],[Quality Loss (T)]]/(Table1[[#This Row],[SOC (TPD)]]/24)),"")</f>
        <v/>
      </c>
      <c r="AJ35" s="31">
        <f>IFERROR(IF(Table1[[#This Row],[SKU]]="",0,Table1[[#This Row],[Volume Delivered (T)]]/(Table1[[#This Row],[SOC (TPD)]]/24)),"")</f>
        <v/>
      </c>
      <c r="AK35" s="31">
        <f>IFERROR(Table1[[#This Row],[Operating Time]]/Table1[[#This Row],[PRODUCTION HOURS]],"")</f>
        <v/>
      </c>
      <c r="AL35" s="32" t="n">
        <v>159</v>
      </c>
      <c r="AM35" s="32" t="inlineStr">
        <is>
          <t>YES</t>
        </is>
      </c>
      <c r="AN35" s="32" t="inlineStr">
        <is>
          <t>YES</t>
        </is>
      </c>
      <c r="AO35" s="32" t="n">
        <v>1</v>
      </c>
      <c r="AP35" s="32" t="n">
        <v>0</v>
      </c>
      <c r="AQ35" s="32" t="n"/>
      <c r="AR35" s="32">
        <f>IFERROR(SUMIFS(#REF!,#REF!,'Data Sheet'!A:A,#REF!,"Samridhi Perk Line")/SUMIFS(#REF!,#REF!,'Data Sheet'!A:A,#REF!,"Samridhi Perk Line"),"")</f>
        <v/>
      </c>
      <c r="AS35" s="32" t="n"/>
      <c r="AT35" s="32" t="n">
        <v>0</v>
      </c>
      <c r="AU35" s="203">
        <f>IFERROR(VLOOKUP(Table1[[#This Row],[Date]],'Overweight Data'!A33:G1128,6,FALSE),"")</f>
        <v/>
      </c>
      <c r="AV35" s="213">
        <f>IFERROR(
   IF(
      OR(Table1[[#This Row],[Operating Time]]=0, (Table1[[#This Row],[Operating Time]]/IF(AC35&lt;=1,AC35+1,AC35))*60=0),
      1,
      ((Table1[[#This Row],[Operating Time]])/IF(AC35&lt;=1,AC35+1,AC35))*60
   ),
"_")</f>
        <v/>
      </c>
      <c r="AW35" s="213">
        <f>COUNTIFS('Downtime Data'!A:A,Table1[[#This Row],[Date]])</f>
        <v/>
      </c>
      <c r="AX35" s="211">
        <f>IFERROR((SUM(Table1[[#This Row],[Minor Stoppages]:[Material Shortages]])/Table1[[#This Row],['# Stops]])*60,"")</f>
        <v/>
      </c>
      <c r="AY35" s="211" t="n"/>
      <c r="AZ35" s="33" t="n">
        <v>46048</v>
      </c>
    </row>
    <row r="36" ht="20.15" customHeight="1" s="452">
      <c r="A36" s="21" t="n">
        <v>46053</v>
      </c>
      <c r="B36" s="22">
        <f>IF(A36="","",TEXT(A36,"dddddd"))</f>
        <v/>
      </c>
      <c r="C36" s="23" t="inlineStr">
        <is>
          <t>_10.3GM</t>
        </is>
      </c>
      <c r="D36" s="24">
        <f t="array" ref="D36">IFERROR(INDIRECT(C36),"")</f>
        <v/>
      </c>
      <c r="E36" s="25" t="n">
        <v>32</v>
      </c>
      <c r="F36" s="26" t="n">
        <v>29.3</v>
      </c>
      <c r="G36" s="27">
        <f>IFERROR((Table1[[#This Row],[Plan]]/Table1[[#This Row],[Hours Used]])/(Table1[[#This Row],[SOC (TPD)]]/24),"")</f>
        <v/>
      </c>
      <c r="H36" s="27">
        <f>IFERROR((Table1[[#This Row],[Volume Delivered (T)]]/Table1[[#This Row],[Hours Used]])/(Table1[[#This Row],[SOC (TPD)]]/24),"")</f>
        <v/>
      </c>
      <c r="I36" s="28" t="n"/>
      <c r="J36" s="28" t="n"/>
      <c r="K36" s="28" t="n"/>
      <c r="L36" s="25" t="n">
        <v>1.7</v>
      </c>
      <c r="M36" s="29" t="n">
        <v>0.034</v>
      </c>
      <c r="N36" s="83" t="n"/>
      <c r="O36" s="25" t="n"/>
      <c r="P36" s="25" t="n"/>
      <c r="Q36" s="69" t="n">
        <v>0</v>
      </c>
      <c r="R36" s="70" t="n">
        <v>0</v>
      </c>
      <c r="S36" s="30">
        <f>IF(Table1[[#This Row],[SKU]]="",0,24-Table1[[#This Row],[Legal Non-Operating Time]]-Table1[[#This Row],[No Demand Time]]-Table1[[#This Row],[Force Majeure]])</f>
        <v/>
      </c>
      <c r="T36" s="26" t="n"/>
      <c r="U36" s="26" t="n"/>
      <c r="V36" s="26" t="n"/>
      <c r="W36" s="26" t="n"/>
      <c r="X36" s="26" t="n"/>
      <c r="Y36" s="26" t="n"/>
      <c r="Z36" s="26" t="n"/>
      <c r="AA36" s="30">
        <f>Table1[[#This Row],[Hours Used]]-SUM(Table1[[#This Row],[Planned Maintenance]:[Start and Finish Production]])</f>
        <v/>
      </c>
      <c r="AB36" s="26" t="n"/>
      <c r="AC36" s="26" t="n">
        <v>4.8</v>
      </c>
      <c r="AD36" s="26" t="n"/>
      <c r="AE36" s="26" t="n"/>
      <c r="AF36" s="26" t="n"/>
      <c r="AG36" s="26" t="n"/>
      <c r="AH36" s="24">
        <f>Table1[[#This Row],[Hours Used]]-SUM(Table1[[#This Row],[Planned Maintenance]:[Start and Finish Production]])-SUM(Table1[[#This Row],[Minor Stoppages]:[Material Shortages]])-Table1[[#This Row],[Quality Loss (Hrs)]]-Table1[[#This Row],[Operating Time]]</f>
        <v/>
      </c>
      <c r="AI36" s="24">
        <f>IFERROR(IF(Table1[[#This Row],[SKU]]="",0,Table1[[#This Row],[Quality Loss (T)]]/(Table1[[#This Row],[SOC (TPD)]]/24)),"")</f>
        <v/>
      </c>
      <c r="AJ36" s="31">
        <f>IFERROR(IF(Table1[[#This Row],[SKU]]="",0,Table1[[#This Row],[Volume Delivered (T)]]/(Table1[[#This Row],[SOC (TPD)]]/24)),"")</f>
        <v/>
      </c>
      <c r="AK36" s="31">
        <f>IFERROR(Table1[[#This Row],[Operating Time]]/Table1[[#This Row],[PRODUCTION HOURS]],"")</f>
        <v/>
      </c>
      <c r="AL36" s="32" t="n">
        <v>95</v>
      </c>
      <c r="AM36" s="32" t="inlineStr">
        <is>
          <t>YES</t>
        </is>
      </c>
      <c r="AN36" s="32" t="inlineStr">
        <is>
          <t>YES</t>
        </is>
      </c>
      <c r="AO36" s="32" t="n">
        <v>0</v>
      </c>
      <c r="AP36" s="32" t="n">
        <v>0</v>
      </c>
      <c r="AQ36" s="32" t="n"/>
      <c r="AR36" s="32">
        <f>IFERROR(SUMIFS(#REF!,#REF!,'Data Sheet'!A:A,#REF!,"Samridhi Perk Line")/SUMIFS(#REF!,#REF!,'Data Sheet'!A:A,#REF!,"Samridhi Perk Line"),"")</f>
        <v/>
      </c>
      <c r="AS36" s="32" t="n"/>
      <c r="AT36" s="32" t="n">
        <v>0</v>
      </c>
      <c r="AU36" s="203">
        <f>IFERROR(VLOOKUP(Table1[[#This Row],[Date]],'Overweight Data'!A34:G1129,6,FALSE),"")</f>
        <v/>
      </c>
      <c r="AV36" s="213">
        <f>IFERROR(
   IF(
      OR(Table1[[#This Row],[Operating Time]]=0, (Table1[[#This Row],[Operating Time]]/IF(AC36&lt;=1,AC36+1,AC36))*60=0),
      1,
      ((Table1[[#This Row],[Operating Time]])/IF(AC36&lt;=1,AC36+1,AC36))*60
   ),
"_")</f>
        <v/>
      </c>
      <c r="AW36" s="213">
        <f>COUNTIFS('Downtime Data'!A:A,Table1[[#This Row],[Date]])</f>
        <v/>
      </c>
      <c r="AX36" s="211">
        <f>IFERROR((SUM(Table1[[#This Row],[Minor Stoppages]:[Material Shortages]])/Table1[[#This Row],['# Stops]])*60,"")</f>
        <v/>
      </c>
      <c r="AY36" s="211" t="n"/>
      <c r="AZ36" s="33" t="n">
        <v>46048</v>
      </c>
    </row>
    <row r="37" ht="20.15" customHeight="1" s="452">
      <c r="A37" s="21" t="n">
        <v>46054</v>
      </c>
      <c r="B37" s="22">
        <f>IF(A37="","",TEXT(A37,"dddddd"))</f>
        <v/>
      </c>
      <c r="C37" s="23" t="inlineStr">
        <is>
          <t>_10.3GM_HT</t>
        </is>
      </c>
      <c r="D37" s="24">
        <f t="array" ref="D37">IFERROR(INDIRECT(C37),"")</f>
        <v/>
      </c>
      <c r="E37" s="25" t="n">
        <v>27.8</v>
      </c>
      <c r="F37" s="26" t="n">
        <v>29.3</v>
      </c>
      <c r="G37" s="27">
        <f>IFERROR((Table1[[#This Row],[Plan]]/Table1[[#This Row],[Hours Used]])/(Table1[[#This Row],[SOC (TPD)]]/24),"")</f>
        <v/>
      </c>
      <c r="H37" s="27">
        <f>IFERROR((Table1[[#This Row],[Volume Delivered (T)]]/Table1[[#This Row],[Hours Used]])/(Table1[[#This Row],[SOC (TPD)]]/24),"")</f>
        <v/>
      </c>
      <c r="I37" s="225" t="n"/>
      <c r="J37" s="225" t="n"/>
      <c r="K37" s="28" t="n"/>
      <c r="L37" s="25" t="n">
        <v>1.603</v>
      </c>
      <c r="M37" s="29" t="n">
        <v>0.033</v>
      </c>
      <c r="N37" s="83" t="n"/>
      <c r="O37" s="25" t="n"/>
      <c r="P37" s="25" t="n"/>
      <c r="Q37" s="69" t="n">
        <v>0</v>
      </c>
      <c r="R37" s="70" t="n">
        <v>0</v>
      </c>
      <c r="S37" s="30">
        <f>IF(Table1[[#This Row],[SKU]]="",0,24-Table1[[#This Row],[Legal Non-Operating Time]]-Table1[[#This Row],[No Demand Time]]-Table1[[#This Row],[Force Majeure]])</f>
        <v/>
      </c>
      <c r="T37" s="26" t="n"/>
      <c r="U37" s="26" t="n"/>
      <c r="V37" s="26" t="n"/>
      <c r="W37" s="26" t="n">
        <v>2</v>
      </c>
      <c r="X37" s="26" t="n"/>
      <c r="Y37" s="26" t="n"/>
      <c r="Z37" s="26" t="n"/>
      <c r="AA37" s="30">
        <f>Table1[[#This Row],[Hours Used]]-SUM(Table1[[#This Row],[Planned Maintenance]:[Start and Finish Production]])</f>
        <v/>
      </c>
      <c r="AB37" s="26" t="n"/>
      <c r="AC37" s="26" t="n"/>
      <c r="AD37" s="26" t="n"/>
      <c r="AE37" s="26" t="n"/>
      <c r="AF37" s="26" t="n"/>
      <c r="AG37" s="26" t="n"/>
      <c r="AH37" s="24">
        <f>Table1[[#This Row],[Hours Used]]-SUM(Table1[[#This Row],[Planned Maintenance]:[Start and Finish Production]])-SUM(Table1[[#This Row],[Minor Stoppages]:[Material Shortages]])-Table1[[#This Row],[Quality Loss (Hrs)]]-Table1[[#This Row],[Operating Time]]</f>
        <v/>
      </c>
      <c r="AI37" s="24">
        <f>IFERROR(IF(Table1[[#This Row],[SKU]]="",0,Table1[[#This Row],[Quality Loss (T)]]/(Table1[[#This Row],[SOC (TPD)]]/24)),"")</f>
        <v/>
      </c>
      <c r="AJ37" s="31">
        <f>IFERROR(IF(Table1[[#This Row],[SKU]]="",0,Table1[[#This Row],[Volume Delivered (T)]]/(Table1[[#This Row],[SOC (TPD)]]/24)),"")</f>
        <v/>
      </c>
      <c r="AK37" s="31">
        <f>IFERROR(Table1[[#This Row],[Operating Time]]/Table1[[#This Row],[PRODUCTION HOURS]],"")</f>
        <v/>
      </c>
      <c r="AL37" s="32" t="n">
        <v>92</v>
      </c>
      <c r="AM37" s="32" t="inlineStr">
        <is>
          <t>YES</t>
        </is>
      </c>
      <c r="AN37" s="32" t="inlineStr">
        <is>
          <t>YES</t>
        </is>
      </c>
      <c r="AO37" s="32" t="n">
        <v>0</v>
      </c>
      <c r="AP37" s="32" t="n">
        <v>0</v>
      </c>
      <c r="AQ37" s="32" t="n"/>
      <c r="AR37" s="32">
        <f>IFERROR(SUMIFS(#REF!,#REF!,'Data Sheet'!A:A,#REF!,"Samridhi Perk Line")/SUMIFS(#REF!,#REF!,'Data Sheet'!A:A,#REF!,"Samridhi Perk Line"),"")</f>
        <v/>
      </c>
      <c r="AS37" s="32" t="n">
        <v>13</v>
      </c>
      <c r="AT37" s="32" t="n">
        <v>0</v>
      </c>
      <c r="AU37" s="203">
        <f>IFERROR(VLOOKUP(Table1[[#This Row],[Date]],'Overweight Data'!A35:G1130,6,FALSE),"")</f>
        <v/>
      </c>
      <c r="AV37" s="213">
        <f>IFERROR(
   IF(
      OR(Table1[[#This Row],[Operating Time]]=0, (Table1[[#This Row],[Operating Time]]/IF(AC37&lt;=1,AC37+1,AC37))*60=0),
      1,
      ((Table1[[#This Row],[Operating Time]])/IF(AC37&lt;=1,AC37+1,AC37))*60
   ),
"_")</f>
        <v/>
      </c>
      <c r="AW37" s="213">
        <f>COUNTIFS('Downtime Data'!A:A,Table1[[#This Row],[Date]])</f>
        <v/>
      </c>
      <c r="AX37" s="211">
        <f>IFERROR((SUM(Table1[[#This Row],[Minor Stoppages]:[Material Shortages]])/Table1[[#This Row],['# Stops]])*60,"")</f>
        <v/>
      </c>
      <c r="AY37" s="211" t="n"/>
      <c r="AZ37" s="33" t="n">
        <v>46048</v>
      </c>
    </row>
    <row r="38" ht="20.15" customHeight="1" s="452">
      <c r="A38" s="21" t="n">
        <v>46055</v>
      </c>
      <c r="B38" s="22">
        <f>IF(A38="","",TEXT(A38,"dddddd"))</f>
        <v/>
      </c>
      <c r="C38" s="23" t="inlineStr">
        <is>
          <t>_10.3GM_HT</t>
        </is>
      </c>
      <c r="D38" s="24">
        <f t="array" ref="D38">IFERROR(INDIRECT(C38),"")</f>
        <v/>
      </c>
      <c r="E38" s="25" t="n">
        <v>15</v>
      </c>
      <c r="F38" s="26" t="n">
        <v>20.892528</v>
      </c>
      <c r="G38" s="27">
        <f>IFERROR((Table1[[#This Row],[Plan]]/Table1[[#This Row],[Hours Used]])/(Table1[[#This Row],[SOC (TPD)]]/24),"")</f>
        <v/>
      </c>
      <c r="H38" s="27">
        <f>IFERROR((Table1[[#This Row],[Volume Delivered (T)]]/Table1[[#This Row],[Hours Used]])/(Table1[[#This Row],[SOC (TPD)]]/24),"")</f>
        <v/>
      </c>
      <c r="I38" s="225" t="n"/>
      <c r="J38" s="225" t="n"/>
      <c r="K38" s="28" t="n"/>
      <c r="L38" s="25" t="n">
        <v>1.251</v>
      </c>
      <c r="M38" s="29" t="n">
        <v>0.036</v>
      </c>
      <c r="N38" s="83" t="n"/>
      <c r="O38" s="25" t="n"/>
      <c r="P38" s="25" t="n"/>
      <c r="Q38" s="69" t="n">
        <v>9</v>
      </c>
      <c r="R38" s="70" t="n">
        <v>5</v>
      </c>
      <c r="S38" s="30">
        <f>IF(Table1[[#This Row],[SKU]]="",0,24-Table1[[#This Row],[Legal Non-Operating Time]]-Table1[[#This Row],[No Demand Time]]-Table1[[#This Row],[Force Majeure]])</f>
        <v/>
      </c>
      <c r="T38" s="26" t="n"/>
      <c r="U38" s="26" t="n"/>
      <c r="V38" s="26" t="n">
        <v>8.5</v>
      </c>
      <c r="W38" s="26" t="n"/>
      <c r="X38" s="26" t="n"/>
      <c r="Y38" s="26" t="n"/>
      <c r="Z38" s="26" t="n"/>
      <c r="AA38" s="30">
        <f>Table1[[#This Row],[Hours Used]]-SUM(Table1[[#This Row],[Planned Maintenance]:[Start and Finish Production]])</f>
        <v/>
      </c>
      <c r="AB38" s="26" t="n"/>
      <c r="AC38" s="26" t="n"/>
      <c r="AD38" s="26" t="n"/>
      <c r="AE38" s="26" t="n"/>
      <c r="AF38" s="26" t="n"/>
      <c r="AG38" s="26" t="n"/>
      <c r="AH38" s="24">
        <f>Table1[[#This Row],[Hours Used]]-SUM(Table1[[#This Row],[Planned Maintenance]:[Start and Finish Production]])-SUM(Table1[[#This Row],[Minor Stoppages]:[Material Shortages]])-Table1[[#This Row],[Quality Loss (Hrs)]]-Table1[[#This Row],[Operating Time]]</f>
        <v/>
      </c>
      <c r="AI38" s="24">
        <f>IFERROR(IF(Table1[[#This Row],[SKU]]="",0,Table1[[#This Row],[Quality Loss (T)]]/(Table1[[#This Row],[SOC (TPD)]]/24)),"")</f>
        <v/>
      </c>
      <c r="AJ38" s="31">
        <f>IFERROR(IF(Table1[[#This Row],[SKU]]="",0,Table1[[#This Row],[Volume Delivered (T)]]/(Table1[[#This Row],[SOC (TPD)]]/24)),"")</f>
        <v/>
      </c>
      <c r="AK38" s="31">
        <f>IFERROR(Table1[[#This Row],[Operating Time]]/Table1[[#This Row],[PRODUCTION HOURS]],"")</f>
        <v/>
      </c>
      <c r="AL38" s="32" t="n">
        <v>91</v>
      </c>
      <c r="AM38" s="32" t="inlineStr">
        <is>
          <t>YES</t>
        </is>
      </c>
      <c r="AN38" s="32" t="n"/>
      <c r="AO38" s="32" t="n">
        <v>6</v>
      </c>
      <c r="AP38" s="32" t="n">
        <v>5</v>
      </c>
      <c r="AQ38" s="32" t="n"/>
      <c r="AR38" s="32">
        <f>IFERROR(SUMIFS(#REF!,#REF!,'Data Sheet'!A:A,#REF!,"Samridhi Perk Line")/SUMIFS(#REF!,#REF!,'Data Sheet'!A:A,#REF!,"Samridhi Perk Line"),"")</f>
        <v/>
      </c>
      <c r="AS38" s="32" t="n">
        <v>18</v>
      </c>
      <c r="AT38" s="32" t="n">
        <v>0</v>
      </c>
      <c r="AU38" s="203">
        <f>IFERROR(VLOOKUP(Table1[[#This Row],[Date]],'Overweight Data'!A36:G1131,6,FALSE),"")</f>
        <v/>
      </c>
      <c r="AV38" s="213">
        <f>IFERROR(
   IF(
      OR(Table1[[#This Row],[Operating Time]]=0, (Table1[[#This Row],[Operating Time]]/IF(AC38&lt;=1,AC38+1,AC38))*60=0),
      1,
      ((Table1[[#This Row],[Operating Time]])/IF(AC38&lt;=1,AC38+1,AC38))*60
   ),
"_")</f>
        <v/>
      </c>
      <c r="AW38" s="213">
        <f>COUNTIFS('Downtime Data'!A:A,Table1[[#This Row],[Date]])</f>
        <v/>
      </c>
      <c r="AX38" s="211">
        <f>IFERROR((SUM(Table1[[#This Row],[Minor Stoppages]:[Material Shortages]])/Table1[[#This Row],['# Stops]])*60,"")</f>
        <v/>
      </c>
      <c r="AY38" s="211" t="n"/>
      <c r="AZ38" s="33" t="n">
        <v>46079</v>
      </c>
    </row>
    <row r="39" ht="20.15" customHeight="1" s="452">
      <c r="A39" s="21" t="n">
        <v>46056</v>
      </c>
      <c r="B39" s="22">
        <f>IF(A39="","",TEXT(A39,"dddddd"))</f>
        <v/>
      </c>
      <c r="C39" s="23" t="inlineStr">
        <is>
          <t>_10.3GM_HT</t>
        </is>
      </c>
      <c r="D39" s="24">
        <f t="array" ref="D39">IFERROR(INDIRECT(C39),"")</f>
        <v/>
      </c>
      <c r="E39" s="25" t="n">
        <v>28</v>
      </c>
      <c r="F39" s="26" t="n">
        <v>26.46912</v>
      </c>
      <c r="G39" s="27">
        <f>IFERROR((Table1[[#This Row],[Plan]]/Table1[[#This Row],[Hours Used]])/(Table1[[#This Row],[SOC (TPD)]]/24),"")</f>
        <v/>
      </c>
      <c r="H39" s="27">
        <f>IFERROR((Table1[[#This Row],[Volume Delivered (T)]]/Table1[[#This Row],[Hours Used]])/(Table1[[#This Row],[SOC (TPD)]]/24),"")</f>
        <v/>
      </c>
      <c r="I39" s="225" t="n"/>
      <c r="J39" s="225" t="n"/>
      <c r="K39" s="28" t="n"/>
      <c r="L39" s="25" t="n">
        <v>2.185</v>
      </c>
      <c r="M39" s="29" t="n">
        <v>0.036</v>
      </c>
      <c r="N39" s="83" t="n"/>
      <c r="O39" s="25" t="n"/>
      <c r="P39" s="25" t="n"/>
      <c r="Q39" s="69" t="n">
        <v>4</v>
      </c>
      <c r="R39" s="70" t="n">
        <v>5</v>
      </c>
      <c r="S39" s="30">
        <f>IF(Table1[[#This Row],[SKU]]="",0,24-Table1[[#This Row],[Legal Non-Operating Time]]-Table1[[#This Row],[No Demand Time]]-Table1[[#This Row],[Force Majeure]])</f>
        <v/>
      </c>
      <c r="T39" s="26" t="n"/>
      <c r="U39" s="26" t="n">
        <v>0.5</v>
      </c>
      <c r="V39" s="26" t="n"/>
      <c r="W39" s="26" t="n"/>
      <c r="X39" s="26" t="n"/>
      <c r="Y39" s="26" t="n"/>
      <c r="Z39" s="26" t="n"/>
      <c r="AA39" s="30">
        <f>Table1[[#This Row],[Hours Used]]-SUM(Table1[[#This Row],[Planned Maintenance]:[Start and Finish Production]])</f>
        <v/>
      </c>
      <c r="AB39" s="26" t="n"/>
      <c r="AC39" s="26" t="n">
        <v>1</v>
      </c>
      <c r="AD39" s="26" t="n">
        <v>1</v>
      </c>
      <c r="AE39" s="26" t="n"/>
      <c r="AF39" s="26" t="n"/>
      <c r="AG39" s="26" t="n"/>
      <c r="AH39" s="24">
        <f>Table1[[#This Row],[Hours Used]]-SUM(Table1[[#This Row],[Planned Maintenance]:[Start and Finish Production]])-SUM(Table1[[#This Row],[Minor Stoppages]:[Material Shortages]])-Table1[[#This Row],[Quality Loss (Hrs)]]-Table1[[#This Row],[Operating Time]]</f>
        <v/>
      </c>
      <c r="AI39" s="24">
        <f>IFERROR(IF(Table1[[#This Row],[SKU]]="",0,Table1[[#This Row],[Quality Loss (T)]]/(Table1[[#This Row],[SOC (TPD)]]/24)),"")</f>
        <v/>
      </c>
      <c r="AJ39" s="31">
        <f>IFERROR(IF(Table1[[#This Row],[SKU]]="",0,Table1[[#This Row],[Volume Delivered (T)]]/(Table1[[#This Row],[SOC (TPD)]]/24)),"")</f>
        <v/>
      </c>
      <c r="AK39" s="31">
        <f>IFERROR(Table1[[#This Row],[Operating Time]]/Table1[[#This Row],[PRODUCTION HOURS]],"")</f>
        <v/>
      </c>
      <c r="AL39" s="32" t="n">
        <v>88</v>
      </c>
      <c r="AM39" s="32" t="inlineStr">
        <is>
          <t>YES</t>
        </is>
      </c>
      <c r="AN39" s="32" t="inlineStr">
        <is>
          <t>YES</t>
        </is>
      </c>
      <c r="AO39" s="32" t="n">
        <v>4</v>
      </c>
      <c r="AP39" s="32" t="n">
        <v>0</v>
      </c>
      <c r="AQ39" s="32" t="n">
        <v>5</v>
      </c>
      <c r="AR39" s="32">
        <f>IFERROR(SUMIFS(#REF!,#REF!,'Data Sheet'!A:A,#REF!,"Samridhi Perk Line")/SUMIFS(#REF!,#REF!,'Data Sheet'!A:A,#REF!,"Samridhi Perk Line"),"")</f>
        <v/>
      </c>
      <c r="AS39" s="32" t="n">
        <v>1</v>
      </c>
      <c r="AT39" s="32" t="n">
        <v>0</v>
      </c>
      <c r="AU39" s="203">
        <f>IFERROR(VLOOKUP(Table1[[#This Row],[Date]],'Overweight Data'!A37:G1132,6,FALSE),"")</f>
        <v/>
      </c>
      <c r="AV39" s="213">
        <f>IFERROR(
   IF(
      OR(Table1[[#This Row],[Operating Time]]=0, (Table1[[#This Row],[Operating Time]]/IF(AC39&lt;=1,AC39+1,AC39))*60=0),
      1,
      ((Table1[[#This Row],[Operating Time]])/IF(AC39&lt;=1,AC39+1,AC39))*60
   ),
"_")</f>
        <v/>
      </c>
      <c r="AW39" s="213">
        <f>COUNTIFS('Downtime Data'!A:A,Table1[[#This Row],[Date]])</f>
        <v/>
      </c>
      <c r="AX39" s="211">
        <f>IFERROR((SUM(Table1[[#This Row],[Minor Stoppages]:[Material Shortages]])/Table1[[#This Row],['# Stops]])*60,"")</f>
        <v/>
      </c>
      <c r="AY39" s="211" t="n"/>
      <c r="AZ39" s="33" t="n">
        <v>46079</v>
      </c>
    </row>
    <row r="40" ht="20.15" customHeight="1" s="452">
      <c r="A40" s="21" t="n">
        <v>46057</v>
      </c>
      <c r="B40" s="22">
        <f>IF(A40="","",TEXT(A40,"dddddd"))</f>
        <v/>
      </c>
      <c r="C40" s="23" t="inlineStr">
        <is>
          <t>_10.3GM_HT</t>
        </is>
      </c>
      <c r="D40" s="24">
        <f t="array" ref="D40">IFERROR(INDIRECT(C40),"")</f>
        <v/>
      </c>
      <c r="E40" s="25" t="n">
        <v>28</v>
      </c>
      <c r="F40" s="26" t="n">
        <v>26.854152</v>
      </c>
      <c r="G40" s="27">
        <f>IFERROR((Table1[[#This Row],[Plan]]/Table1[[#This Row],[Hours Used]])/(Table1[[#This Row],[SOC (TPD)]]/24),"")</f>
        <v/>
      </c>
      <c r="H40" s="27">
        <f>IFERROR((Table1[[#This Row],[Volume Delivered (T)]]/Table1[[#This Row],[Hours Used]])/(Table1[[#This Row],[SOC (TPD)]]/24),"")</f>
        <v/>
      </c>
      <c r="I40" s="225" t="n"/>
      <c r="J40" s="225" t="n"/>
      <c r="K40" s="28" t="n"/>
      <c r="L40" s="25" t="n">
        <v>1.68</v>
      </c>
      <c r="M40" s="29" t="n">
        <v>0.035</v>
      </c>
      <c r="N40" s="83" t="n"/>
      <c r="O40" s="25" t="n"/>
      <c r="P40" s="25" t="n"/>
      <c r="Q40" s="69" t="n">
        <v>0</v>
      </c>
      <c r="R40" s="70" t="n">
        <v>0</v>
      </c>
      <c r="S40" s="30">
        <f>IF(Table1[[#This Row],[SKU]]="",0,24-Table1[[#This Row],[Legal Non-Operating Time]]-Table1[[#This Row],[No Demand Time]]-Table1[[#This Row],[Force Majeure]])</f>
        <v/>
      </c>
      <c r="T40" s="26" t="n">
        <v>1</v>
      </c>
      <c r="U40" s="26" t="n">
        <v>0.5</v>
      </c>
      <c r="V40" s="26" t="n"/>
      <c r="W40" s="26" t="n"/>
      <c r="X40" s="26" t="n"/>
      <c r="Y40" s="26" t="n"/>
      <c r="Z40" s="26" t="n"/>
      <c r="AA40" s="30">
        <f>Table1[[#This Row],[Hours Used]]-SUM(Table1[[#This Row],[Planned Maintenance]:[Start and Finish Production]])</f>
        <v/>
      </c>
      <c r="AB40" s="26" t="n"/>
      <c r="AC40" s="26" t="n">
        <v>0.8</v>
      </c>
      <c r="AD40" s="26" t="n">
        <v>1.6</v>
      </c>
      <c r="AE40" s="26" t="n"/>
      <c r="AF40" s="26" t="n"/>
      <c r="AG40" s="26" t="n"/>
      <c r="AH40" s="24">
        <f>Table1[[#This Row],[Hours Used]]-SUM(Table1[[#This Row],[Planned Maintenance]:[Start and Finish Production]])-SUM(Table1[[#This Row],[Minor Stoppages]:[Material Shortages]])-Table1[[#This Row],[Quality Loss (Hrs)]]-Table1[[#This Row],[Operating Time]]</f>
        <v/>
      </c>
      <c r="AI40" s="24">
        <f>IFERROR(IF(Table1[[#This Row],[SKU]]="",0,Table1[[#This Row],[Quality Loss (T)]]/(Table1[[#This Row],[SOC (TPD)]]/24)),"")</f>
        <v/>
      </c>
      <c r="AJ40" s="31">
        <f>IFERROR(IF(Table1[[#This Row],[SKU]]="",0,Table1[[#This Row],[Volume Delivered (T)]]/(Table1[[#This Row],[SOC (TPD)]]/24)),"")</f>
        <v/>
      </c>
      <c r="AK40" s="31">
        <f>IFERROR(Table1[[#This Row],[Operating Time]]/Table1[[#This Row],[PRODUCTION HOURS]],"")</f>
        <v/>
      </c>
      <c r="AL40" s="32" t="n">
        <v>89</v>
      </c>
      <c r="AM40" s="32" t="inlineStr">
        <is>
          <t>YES</t>
        </is>
      </c>
      <c r="AN40" s="32" t="inlineStr">
        <is>
          <t>NO</t>
        </is>
      </c>
      <c r="AO40" s="32" t="n">
        <v>0</v>
      </c>
      <c r="AP40" s="32" t="n">
        <v>0</v>
      </c>
      <c r="AQ40" s="32" t="n"/>
      <c r="AR40" s="32">
        <f>IFERROR(SUMIFS(#REF!,#REF!,'Data Sheet'!A:A,#REF!,"Samridhi Perk Line")/SUMIFS(#REF!,#REF!,'Data Sheet'!A:A,#REF!,"Samridhi Perk Line"),"")</f>
        <v/>
      </c>
      <c r="AS40" s="32" t="n">
        <v>6</v>
      </c>
      <c r="AT40" s="32" t="n">
        <v>0</v>
      </c>
      <c r="AU40" s="203">
        <f>IFERROR(VLOOKUP(Table1[[#This Row],[Date]],'Overweight Data'!A38:G1133,6,FALSE),"")</f>
        <v/>
      </c>
      <c r="AV40" s="213">
        <f>IFERROR(
   IF(
      OR(Table1[[#This Row],[Operating Time]]=0, (Table1[[#This Row],[Operating Time]]/IF(AC40&lt;=1,AC40+1,AC40))*60=0),
      1,
      ((Table1[[#This Row],[Operating Time]])/IF(AC40&lt;=1,AC40+1,AC40))*60
   ),
"_")</f>
        <v/>
      </c>
      <c r="AW40" s="213">
        <f>COUNTIFS('Downtime Data'!A:A,Table1[[#This Row],[Date]])</f>
        <v/>
      </c>
      <c r="AX40" s="211">
        <f>IFERROR((SUM(Table1[[#This Row],[Minor Stoppages]:[Material Shortages]])/Table1[[#This Row],['# Stops]])*60,"")</f>
        <v/>
      </c>
      <c r="AY40" s="211" t="n"/>
      <c r="AZ40" s="33" t="n">
        <v>46079</v>
      </c>
    </row>
    <row r="41" ht="20.15" customHeight="1" s="452">
      <c r="A41" s="21" t="n">
        <v>46058</v>
      </c>
      <c r="B41" s="22">
        <f>IF(A41="","",TEXT(A41,"dddddd"))</f>
        <v/>
      </c>
      <c r="C41" s="23" t="inlineStr">
        <is>
          <t>_10.3GM_HT</t>
        </is>
      </c>
      <c r="D41" s="24">
        <f t="array" ref="D41">IFERROR(INDIRECT(C41),"")</f>
        <v/>
      </c>
      <c r="E41" s="25" t="n">
        <v>28</v>
      </c>
      <c r="F41" s="26" t="n">
        <v>24.434616</v>
      </c>
      <c r="G41" s="27">
        <f>IFERROR((Table1[[#This Row],[Plan]]/Table1[[#This Row],[Hours Used]])/(Table1[[#This Row],[SOC (TPD)]]/24),"")</f>
        <v/>
      </c>
      <c r="H41" s="27">
        <f>IFERROR((Table1[[#This Row],[Volume Delivered (T)]]/Table1[[#This Row],[Hours Used]])/(Table1[[#This Row],[SOC (TPD)]]/24),"")</f>
        <v/>
      </c>
      <c r="I41" s="225" t="n"/>
      <c r="J41" s="225" t="n"/>
      <c r="K41" s="28" t="n"/>
      <c r="L41" s="25" t="n">
        <v>1.648</v>
      </c>
      <c r="M41" s="29" t="n">
        <v>0.036</v>
      </c>
      <c r="N41" s="83" t="n"/>
      <c r="O41" s="25" t="n"/>
      <c r="P41" s="25" t="n"/>
      <c r="Q41" s="69" t="n">
        <v>1</v>
      </c>
      <c r="R41" s="70" t="n">
        <v>1</v>
      </c>
      <c r="S41" s="30">
        <f>IF(Table1[[#This Row],[SKU]]="",0,24-Table1[[#This Row],[Legal Non-Operating Time]]-Table1[[#This Row],[No Demand Time]]-Table1[[#This Row],[Force Majeure]])</f>
        <v/>
      </c>
      <c r="T41" s="26" t="n"/>
      <c r="U41" s="26" t="n">
        <v>0.5</v>
      </c>
      <c r="V41" s="26" t="n"/>
      <c r="W41" s="26" t="n"/>
      <c r="X41" s="26" t="n"/>
      <c r="Y41" s="26" t="n"/>
      <c r="Z41" s="26" t="n"/>
      <c r="AA41" s="30">
        <f>Table1[[#This Row],[Hours Used]]-SUM(Table1[[#This Row],[Planned Maintenance]:[Start and Finish Production]])</f>
        <v/>
      </c>
      <c r="AB41" s="26" t="n"/>
      <c r="AC41" s="26" t="n">
        <v>4</v>
      </c>
      <c r="AD41" s="26" t="n"/>
      <c r="AE41" s="26" t="n"/>
      <c r="AF41" s="26" t="n">
        <v>1</v>
      </c>
      <c r="AG41" s="26" t="n"/>
      <c r="AH41" s="24">
        <f>Table1[[#This Row],[Hours Used]]-SUM(Table1[[#This Row],[Planned Maintenance]:[Start and Finish Production]])-SUM(Table1[[#This Row],[Minor Stoppages]:[Material Shortages]])-Table1[[#This Row],[Quality Loss (Hrs)]]-Table1[[#This Row],[Operating Time]]</f>
        <v/>
      </c>
      <c r="AI41" s="24">
        <f>IFERROR(IF(Table1[[#This Row],[SKU]]="",0,Table1[[#This Row],[Quality Loss (T)]]/(Table1[[#This Row],[SOC (TPD)]]/24)),"")</f>
        <v/>
      </c>
      <c r="AJ41" s="31">
        <f>IFERROR(IF(Table1[[#This Row],[SKU]]="",0,Table1[[#This Row],[Volume Delivered (T)]]/(Table1[[#This Row],[SOC (TPD)]]/24)),"")</f>
        <v/>
      </c>
      <c r="AK41" s="31">
        <f>IFERROR(Table1[[#This Row],[Operating Time]]/Table1[[#This Row],[PRODUCTION HOURS]],"")</f>
        <v/>
      </c>
      <c r="AL41" s="32" t="n">
        <v>90</v>
      </c>
      <c r="AM41" s="32" t="inlineStr">
        <is>
          <t>YES</t>
        </is>
      </c>
      <c r="AN41" s="32" t="inlineStr">
        <is>
          <t>YES</t>
        </is>
      </c>
      <c r="AO41" s="32" t="n">
        <v>0</v>
      </c>
      <c r="AP41" s="32" t="n">
        <v>0</v>
      </c>
      <c r="AQ41" s="32" t="n">
        <v>1</v>
      </c>
      <c r="AR41" s="32">
        <f>IFERROR(SUMIFS(#REF!,#REF!,'Data Sheet'!A:A,#REF!,"Samridhi Perk Line")/SUMIFS(#REF!,#REF!,'Data Sheet'!A:A,#REF!,"Samridhi Perk Line"),"")</f>
        <v/>
      </c>
      <c r="AS41" s="32" t="n">
        <v>11</v>
      </c>
      <c r="AT41" s="32" t="n">
        <v>0</v>
      </c>
      <c r="AU41" s="203">
        <f>IFERROR(VLOOKUP(Table1[[#This Row],[Date]],'Overweight Data'!A39:G1134,6,FALSE),"")</f>
        <v/>
      </c>
      <c r="AV41" s="213">
        <f>IFERROR(
   IF(
      OR(Table1[[#This Row],[Operating Time]]=0, (Table1[[#This Row],[Operating Time]]/IF(AC41&lt;=1,AC41+1,AC41))*60=0),
      1,
      ((Table1[[#This Row],[Operating Time]])/IF(AC41&lt;=1,AC41+1,AC41))*60
   ),
"_")</f>
        <v/>
      </c>
      <c r="AW41" s="213">
        <f>COUNTIFS('Downtime Data'!A:A,Table1[[#This Row],[Date]])</f>
        <v/>
      </c>
      <c r="AX41" s="211">
        <f>IFERROR((SUM(Table1[[#This Row],[Minor Stoppages]:[Material Shortages]])/Table1[[#This Row],['# Stops]])*60,"")</f>
        <v/>
      </c>
      <c r="AY41" s="211" t="n"/>
      <c r="AZ41" s="33" t="n">
        <v>46079</v>
      </c>
    </row>
    <row r="42" ht="20.15" customHeight="1" s="452">
      <c r="A42" s="21" t="n">
        <v>46059</v>
      </c>
      <c r="B42" s="22">
        <f>IF(A42="","",TEXT(A42,"dddddd"))</f>
        <v/>
      </c>
      <c r="C42" s="23" t="inlineStr">
        <is>
          <t>_10.3GM_HT</t>
        </is>
      </c>
      <c r="D42" s="24">
        <f t="array" ref="D42">IFERROR(INDIRECT(C42),"")</f>
        <v/>
      </c>
      <c r="E42" s="25" t="n">
        <v>28</v>
      </c>
      <c r="F42" s="26" t="n">
        <v>25.569528</v>
      </c>
      <c r="G42" s="27">
        <f>IFERROR((Table1[[#This Row],[Plan]]/Table1[[#This Row],[Hours Used]])/(Table1[[#This Row],[SOC (TPD)]]/24),"")</f>
        <v/>
      </c>
      <c r="H42" s="27">
        <f>IFERROR((Table1[[#This Row],[Volume Delivered (T)]]/Table1[[#This Row],[Hours Used]])/(Table1[[#This Row],[SOC (TPD)]]/24),"")</f>
        <v/>
      </c>
      <c r="I42" s="225" t="n"/>
      <c r="J42" s="225" t="n"/>
      <c r="K42" s="28" t="n"/>
      <c r="L42" s="25" t="n">
        <v>1.849</v>
      </c>
      <c r="M42" s="29" t="n">
        <v>0.045</v>
      </c>
      <c r="N42" s="83" t="n"/>
      <c r="O42" s="25" t="n"/>
      <c r="P42" s="25" t="n"/>
      <c r="Q42" s="69" t="n">
        <v>0</v>
      </c>
      <c r="R42" s="70" t="n">
        <v>0</v>
      </c>
      <c r="S42" s="30">
        <f>IF(Table1[[#This Row],[SKU]]="",0,24-Table1[[#This Row],[Legal Non-Operating Time]]-Table1[[#This Row],[No Demand Time]]-Table1[[#This Row],[Force Majeure]])</f>
        <v/>
      </c>
      <c r="T42" s="26" t="n"/>
      <c r="U42" s="26" t="n">
        <v>1</v>
      </c>
      <c r="V42" s="26" t="n"/>
      <c r="W42" s="26" t="n"/>
      <c r="X42" s="26" t="n"/>
      <c r="Y42" s="26" t="n"/>
      <c r="Z42" s="26" t="n"/>
      <c r="AA42" s="30">
        <f>Table1[[#This Row],[Hours Used]]-SUM(Table1[[#This Row],[Planned Maintenance]:[Start and Finish Production]])</f>
        <v/>
      </c>
      <c r="AB42" s="26" t="n"/>
      <c r="AC42" s="26" t="n"/>
      <c r="AD42" s="26" t="n">
        <v>1</v>
      </c>
      <c r="AE42" s="26" t="n"/>
      <c r="AF42" s="26" t="n">
        <v>2.5</v>
      </c>
      <c r="AG42" s="26" t="n"/>
      <c r="AH42" s="24">
        <f>Table1[[#This Row],[Hours Used]]-SUM(Table1[[#This Row],[Planned Maintenance]:[Start and Finish Production]])-SUM(Table1[[#This Row],[Minor Stoppages]:[Material Shortages]])-Table1[[#This Row],[Quality Loss (Hrs)]]-Table1[[#This Row],[Operating Time]]</f>
        <v/>
      </c>
      <c r="AI42" s="24">
        <f>IFERROR(IF(Table1[[#This Row],[SKU]]="",0,Table1[[#This Row],[Quality Loss (T)]]/(Table1[[#This Row],[SOC (TPD)]]/24)),"")</f>
        <v/>
      </c>
      <c r="AJ42" s="31">
        <f>IFERROR(IF(Table1[[#This Row],[SKU]]="",0,Table1[[#This Row],[Volume Delivered (T)]]/(Table1[[#This Row],[SOC (TPD)]]/24)),"")</f>
        <v/>
      </c>
      <c r="AK42" s="31">
        <f>IFERROR(Table1[[#This Row],[Operating Time]]/Table1[[#This Row],[PRODUCTION HOURS]],"")</f>
        <v/>
      </c>
      <c r="AL42" s="32" t="n">
        <v>88</v>
      </c>
      <c r="AM42" s="32" t="inlineStr">
        <is>
          <t>YES</t>
        </is>
      </c>
      <c r="AN42" s="32" t="n"/>
      <c r="AO42" s="32" t="n">
        <v>18</v>
      </c>
      <c r="AP42" s="32" t="n">
        <v>19</v>
      </c>
      <c r="AQ42" s="32" t="n"/>
      <c r="AR42" s="32">
        <f>IFERROR(SUMIFS(#REF!,#REF!,'Data Sheet'!A:A,#REF!,"Samridhi Perk Line")/SUMIFS(#REF!,#REF!,'Data Sheet'!A:A,#REF!,"Samridhi Perk Line"),"")</f>
        <v/>
      </c>
      <c r="AS42" s="32" t="n">
        <v>33</v>
      </c>
      <c r="AT42" s="32" t="n">
        <v>0</v>
      </c>
      <c r="AU42" s="203">
        <f>IFERROR(VLOOKUP(Table1[[#This Row],[Date]],'Overweight Data'!A40:G1135,6,FALSE),"")</f>
        <v/>
      </c>
      <c r="AV42" s="213">
        <f>IFERROR(
   IF(
      OR(Table1[[#This Row],[Operating Time]]=0, (Table1[[#This Row],[Operating Time]]/IF(AC42&lt;=1,AC42+1,AC42))*60=0),
      1,
      ((Table1[[#This Row],[Operating Time]])/IF(AC42&lt;=1,AC42+1,AC42))*60
   ),
"_")</f>
        <v/>
      </c>
      <c r="AW42" s="213">
        <f>COUNTIFS('Downtime Data'!A:A,Table1[[#This Row],[Date]])</f>
        <v/>
      </c>
      <c r="AX42" s="211">
        <f>IFERROR((SUM(Table1[[#This Row],[Minor Stoppages]:[Material Shortages]])/Table1[[#This Row],['# Stops]])*60,"")</f>
        <v/>
      </c>
      <c r="AY42" s="211" t="n"/>
      <c r="AZ42" s="33" t="n">
        <v>46079</v>
      </c>
    </row>
    <row r="43" ht="20.15" customHeight="1" s="452">
      <c r="A43" s="21" t="n">
        <v>46060</v>
      </c>
      <c r="B43" s="22">
        <f>IF(A43="","",TEXT(A43,"dddddd"))</f>
        <v/>
      </c>
      <c r="C43" s="23" t="inlineStr">
        <is>
          <t>_10.3GM_HT</t>
        </is>
      </c>
      <c r="D43" s="24">
        <f t="array" ref="D43">IFERROR(INDIRECT(C43),"")</f>
        <v/>
      </c>
      <c r="E43" s="25" t="n">
        <v>28</v>
      </c>
      <c r="F43" s="26" t="n">
        <v>24.286992</v>
      </c>
      <c r="G43" s="27">
        <f>IFERROR((Table1[[#This Row],[Plan]]/Table1[[#This Row],[Hours Used]])/(Table1[[#This Row],[SOC (TPD)]]/24),"")</f>
        <v/>
      </c>
      <c r="H43" s="27">
        <f>IFERROR((Table1[[#This Row],[Volume Delivered (T)]]/Table1[[#This Row],[Hours Used]])/(Table1[[#This Row],[SOC (TPD)]]/24),"")</f>
        <v/>
      </c>
      <c r="I43" s="225" t="n"/>
      <c r="J43" s="225" t="n"/>
      <c r="K43" s="28" t="n"/>
      <c r="L43" s="25" t="n">
        <v>1.823</v>
      </c>
      <c r="M43" s="29" t="n">
        <v>0.045</v>
      </c>
      <c r="N43" s="83" t="n"/>
      <c r="O43" s="25" t="n"/>
      <c r="P43" s="25" t="n"/>
      <c r="Q43" s="69" t="n">
        <v>7</v>
      </c>
      <c r="R43" s="70" t="n">
        <v>0</v>
      </c>
      <c r="S43" s="30">
        <f>IF(Table1[[#This Row],[SKU]]="",0,24-Table1[[#This Row],[Legal Non-Operating Time]]-Table1[[#This Row],[No Demand Time]]-Table1[[#This Row],[Force Majeure]])</f>
        <v/>
      </c>
      <c r="T43" s="26" t="n"/>
      <c r="U43" s="26" t="n">
        <v>1</v>
      </c>
      <c r="V43" s="26" t="n"/>
      <c r="W43" s="26" t="n"/>
      <c r="X43" s="26" t="n"/>
      <c r="Y43" s="26" t="n"/>
      <c r="Z43" s="26" t="n"/>
      <c r="AA43" s="30">
        <f>Table1[[#This Row],[Hours Used]]-SUM(Table1[[#This Row],[Planned Maintenance]:[Start and Finish Production]])</f>
        <v/>
      </c>
      <c r="AB43" s="26" t="n"/>
      <c r="AC43" s="26" t="n">
        <v>4.5</v>
      </c>
      <c r="AD43" s="26" t="n"/>
      <c r="AE43" s="26" t="n"/>
      <c r="AF43" s="26" t="n"/>
      <c r="AG43" s="26" t="n"/>
      <c r="AH43" s="24">
        <f>Table1[[#This Row],[Hours Used]]-SUM(Table1[[#This Row],[Planned Maintenance]:[Start and Finish Production]])-SUM(Table1[[#This Row],[Minor Stoppages]:[Material Shortages]])-Table1[[#This Row],[Quality Loss (Hrs)]]-Table1[[#This Row],[Operating Time]]</f>
        <v/>
      </c>
      <c r="AI43" s="24">
        <f>IFERROR(IF(Table1[[#This Row],[SKU]]="",0,Table1[[#This Row],[Quality Loss (T)]]/(Table1[[#This Row],[SOC (TPD)]]/24)),"")</f>
        <v/>
      </c>
      <c r="AJ43" s="31">
        <f>IFERROR(IF(Table1[[#This Row],[SKU]]="",0,Table1[[#This Row],[Volume Delivered (T)]]/(Table1[[#This Row],[SOC (TPD)]]/24)),"")</f>
        <v/>
      </c>
      <c r="AK43" s="31">
        <f>IFERROR(Table1[[#This Row],[Operating Time]]/Table1[[#This Row],[PRODUCTION HOURS]],"")</f>
        <v/>
      </c>
      <c r="AL43" s="32" t="n">
        <v>90</v>
      </c>
      <c r="AM43" s="32" t="inlineStr">
        <is>
          <t>YES</t>
        </is>
      </c>
      <c r="AN43" s="32" t="n"/>
      <c r="AO43" s="32" t="n">
        <v>7</v>
      </c>
      <c r="AP43" s="32" t="n">
        <v>5</v>
      </c>
      <c r="AQ43" s="32" t="n"/>
      <c r="AR43" s="32">
        <f>IFERROR(SUMIFS(#REF!,#REF!,'Data Sheet'!A:A,#REF!,"Samridhi Perk Line")/SUMIFS(#REF!,#REF!,'Data Sheet'!A:A,#REF!,"Samridhi Perk Line"),"")</f>
        <v/>
      </c>
      <c r="AS43" s="32" t="n">
        <v>12</v>
      </c>
      <c r="AT43" s="32" t="n">
        <v>0</v>
      </c>
      <c r="AU43" s="203">
        <f>IFERROR(VLOOKUP(Table1[[#This Row],[Date]],'Overweight Data'!A41:G1136,6,FALSE),"")</f>
        <v/>
      </c>
      <c r="AV43" s="213">
        <f>IFERROR(
   IF(
      OR(Table1[[#This Row],[Operating Time]]=0, (Table1[[#This Row],[Operating Time]]/IF(AC43&lt;=1,AC43+1,AC43))*60=0),
      1,
      ((Table1[[#This Row],[Operating Time]])/IF(AC43&lt;=1,AC43+1,AC43))*60
   ),
"_")</f>
        <v/>
      </c>
      <c r="AW43" s="213">
        <f>COUNTIFS('Downtime Data'!A:A,Table1[[#This Row],[Date]])</f>
        <v/>
      </c>
      <c r="AX43" s="211">
        <f>IFERROR((SUM(Table1[[#This Row],[Minor Stoppages]:[Material Shortages]])/Table1[[#This Row],['# Stops]])*60,"")</f>
        <v/>
      </c>
      <c r="AY43" s="211" t="n"/>
      <c r="AZ43" s="33" t="n">
        <v>46079</v>
      </c>
    </row>
    <row r="44" ht="20.15" customHeight="1" s="452">
      <c r="A44" s="21" t="n">
        <v>46061</v>
      </c>
      <c r="B44" s="22">
        <f>IF(A44="","",TEXT(A44,"dddddd"))</f>
        <v/>
      </c>
      <c r="C44" s="23" t="inlineStr">
        <is>
          <t>_10.3GM_HT</t>
        </is>
      </c>
      <c r="D44" s="24">
        <f t="array" ref="D44">IFERROR(INDIRECT(C44),"")</f>
        <v/>
      </c>
      <c r="E44" s="25" t="n">
        <v>28</v>
      </c>
      <c r="F44" s="26" t="n">
        <v>27.0787</v>
      </c>
      <c r="G44" s="27">
        <f>IFERROR((Table1[[#This Row],[Plan]]/Table1[[#This Row],[Hours Used]])/(Table1[[#This Row],[SOC (TPD)]]/24),"")</f>
        <v/>
      </c>
      <c r="H44" s="27">
        <f>IFERROR((Table1[[#This Row],[Volume Delivered (T)]]/Table1[[#This Row],[Hours Used]])/(Table1[[#This Row],[SOC (TPD)]]/24),"")</f>
        <v/>
      </c>
      <c r="I44" s="225" t="n"/>
      <c r="J44" s="225" t="n"/>
      <c r="K44" s="28" t="n"/>
      <c r="L44" s="25" t="n">
        <v>1.885</v>
      </c>
      <c r="M44" s="29" t="n">
        <v>0.045</v>
      </c>
      <c r="N44" s="83" t="n"/>
      <c r="O44" s="25" t="n"/>
      <c r="P44" s="25" t="n"/>
      <c r="Q44" s="69" t="n">
        <v>0</v>
      </c>
      <c r="R44" s="70" t="n">
        <v>0</v>
      </c>
      <c r="S44" s="30">
        <f>IF(Table1[[#This Row],[SKU]]="",0,24-Table1[[#This Row],[Legal Non-Operating Time]]-Table1[[#This Row],[No Demand Time]]-Table1[[#This Row],[Force Majeure]])</f>
        <v/>
      </c>
      <c r="T44" s="26" t="n"/>
      <c r="U44" s="26" t="n">
        <v>0.5</v>
      </c>
      <c r="V44" s="26" t="n"/>
      <c r="W44" s="26" t="n">
        <v>2</v>
      </c>
      <c r="X44" s="26" t="n"/>
      <c r="Y44" s="26" t="n"/>
      <c r="Z44" s="26" t="n"/>
      <c r="AA44" s="30">
        <f>Table1[[#This Row],[Hours Used]]-SUM(Table1[[#This Row],[Planned Maintenance]:[Start and Finish Production]])</f>
        <v/>
      </c>
      <c r="AB44" s="26" t="n">
        <v>0.720701319444444</v>
      </c>
      <c r="AC44" s="26" t="n"/>
      <c r="AD44" s="26" t="n"/>
      <c r="AE44" s="26" t="n"/>
      <c r="AF44" s="26" t="n"/>
      <c r="AG44" s="26" t="n"/>
      <c r="AH44" s="24">
        <f>Table1[[#This Row],[Hours Used]]-SUM(Table1[[#This Row],[Planned Maintenance]:[Start and Finish Production]])-SUM(Table1[[#This Row],[Minor Stoppages]:[Material Shortages]])-Table1[[#This Row],[Quality Loss (Hrs)]]-Table1[[#This Row],[Operating Time]]</f>
        <v/>
      </c>
      <c r="AI44" s="24">
        <f>IFERROR(IF(Table1[[#This Row],[SKU]]="",0,Table1[[#This Row],[Quality Loss (T)]]/(Table1[[#This Row],[SOC (TPD)]]/24)),"")</f>
        <v/>
      </c>
      <c r="AJ44" s="31">
        <f>IFERROR(IF(Table1[[#This Row],[SKU]]="",0,Table1[[#This Row],[Volume Delivered (T)]]/(Table1[[#This Row],[SOC (TPD)]]/24)),"")</f>
        <v/>
      </c>
      <c r="AK44" s="31">
        <f>IFERROR(Table1[[#This Row],[Operating Time]]/Table1[[#This Row],[PRODUCTION HOURS]],"")</f>
        <v/>
      </c>
      <c r="AL44" s="32" t="n">
        <v>94</v>
      </c>
      <c r="AM44" s="32" t="inlineStr">
        <is>
          <t>YES</t>
        </is>
      </c>
      <c r="AN44" s="32" t="n"/>
      <c r="AO44" s="32" t="n">
        <v>0</v>
      </c>
      <c r="AP44" s="32" t="n">
        <v>0</v>
      </c>
      <c r="AQ44" s="32" t="n"/>
      <c r="AR44" s="32">
        <f>IFERROR(SUMIFS(#REF!,#REF!,'Data Sheet'!A:A,#REF!,"Samridhi Perk Line")/SUMIFS(#REF!,#REF!,'Data Sheet'!A:A,#REF!,"Samridhi Perk Line"),"")</f>
        <v/>
      </c>
      <c r="AS44" s="32" t="n">
        <v>10</v>
      </c>
      <c r="AT44" s="32" t="n">
        <v>0</v>
      </c>
      <c r="AU44" s="203">
        <f>IFERROR(VLOOKUP(Table1[[#This Row],[Date]],'Overweight Data'!A42:G1137,6,FALSE),"")</f>
        <v/>
      </c>
      <c r="AV44" s="213">
        <f>IFERROR(
   IF(
      OR(Table1[[#This Row],[Operating Time]]=0, (Table1[[#This Row],[Operating Time]]/IF(AC44&lt;=1,AC44+1,AC44))*60=0),
      1,
      ((Table1[[#This Row],[Operating Time]])/IF(AC44&lt;=1,AC44+1,AC44))*60
   ),
"_")</f>
        <v/>
      </c>
      <c r="AW44" s="213">
        <f>COUNTIFS('Downtime Data'!A:A,Table1[[#This Row],[Date]])</f>
        <v/>
      </c>
      <c r="AX44" s="211">
        <f>IFERROR((SUM(Table1[[#This Row],[Minor Stoppages]:[Material Shortages]])/Table1[[#This Row],['# Stops]])*60,"")</f>
        <v/>
      </c>
      <c r="AY44" s="211" t="n"/>
      <c r="AZ44" s="33" t="n">
        <v>46079</v>
      </c>
    </row>
    <row r="45" ht="20.15" customHeight="1" s="452">
      <c r="A45" s="21" t="n">
        <v>46062</v>
      </c>
      <c r="B45" s="22">
        <f>IF(A45="","",TEXT(A45,"dddddd"))</f>
        <v/>
      </c>
      <c r="C45" s="23" t="inlineStr">
        <is>
          <t>_10.3GM_HT</t>
        </is>
      </c>
      <c r="D45" s="24">
        <f t="array" ref="D45">IFERROR(INDIRECT(C45),"")</f>
        <v/>
      </c>
      <c r="E45" s="25" t="n">
        <v>28</v>
      </c>
      <c r="F45" s="26" t="n">
        <v>26.074652</v>
      </c>
      <c r="G45" s="27">
        <f>IFERROR((Table1[[#This Row],[Plan]]/Table1[[#This Row],[Hours Used]])/(Table1[[#This Row],[SOC (TPD)]]/24),"")</f>
        <v/>
      </c>
      <c r="H45" s="27">
        <f>IFERROR((Table1[[#This Row],[Volume Delivered (T)]]/Table1[[#This Row],[Hours Used]])/(Table1[[#This Row],[SOC (TPD)]]/24),"")</f>
        <v/>
      </c>
      <c r="I45" s="225" t="n"/>
      <c r="J45" s="225" t="n"/>
      <c r="K45" s="28" t="n"/>
      <c r="L45" s="25" t="n">
        <v>1.307</v>
      </c>
      <c r="M45" s="29" t="n">
        <v>0.045</v>
      </c>
      <c r="N45" s="83" t="n"/>
      <c r="O45" s="25" t="n"/>
      <c r="P45" s="25" t="n"/>
      <c r="Q45" s="69" t="n">
        <v>0</v>
      </c>
      <c r="R45" s="70" t="n">
        <v>0</v>
      </c>
      <c r="S45" s="30">
        <f>IF(Table1[[#This Row],[SKU]]="",0,24-Table1[[#This Row],[Legal Non-Operating Time]]-Table1[[#This Row],[No Demand Time]]-Table1[[#This Row],[Force Majeure]])</f>
        <v/>
      </c>
      <c r="T45" s="26" t="n"/>
      <c r="U45" s="26" t="n">
        <v>0.8</v>
      </c>
      <c r="V45" s="26" t="n"/>
      <c r="W45" s="26" t="n"/>
      <c r="X45" s="26" t="n"/>
      <c r="Y45" s="26" t="n"/>
      <c r="Z45" s="26" t="n"/>
      <c r="AA45" s="30">
        <f>Table1[[#This Row],[Hours Used]]-SUM(Table1[[#This Row],[Planned Maintenance]:[Start and Finish Production]])</f>
        <v/>
      </c>
      <c r="AB45" s="26" t="n">
        <v>0.4570346527777787</v>
      </c>
      <c r="AC45" s="26" t="n"/>
      <c r="AD45" s="26" t="n">
        <v>1</v>
      </c>
      <c r="AE45" s="26" t="n"/>
      <c r="AF45" s="26" t="n">
        <v>2.5</v>
      </c>
      <c r="AG45" s="26" t="n"/>
      <c r="AH45" s="24">
        <f>Table1[[#This Row],[Hours Used]]-SUM(Table1[[#This Row],[Planned Maintenance]:[Start and Finish Production]])-SUM(Table1[[#This Row],[Minor Stoppages]:[Material Shortages]])-Table1[[#This Row],[Quality Loss (Hrs)]]-Table1[[#This Row],[Operating Time]]</f>
        <v/>
      </c>
      <c r="AI45" s="24">
        <f>IFERROR(IF(Table1[[#This Row],[SKU]]="",0,Table1[[#This Row],[Quality Loss (T)]]/(Table1[[#This Row],[SOC (TPD)]]/24)),"")</f>
        <v/>
      </c>
      <c r="AJ45" s="31">
        <f>IFERROR(IF(Table1[[#This Row],[SKU]]="",0,Table1[[#This Row],[Volume Delivered (T)]]/(Table1[[#This Row],[SOC (TPD)]]/24)),"")</f>
        <v/>
      </c>
      <c r="AK45" s="31">
        <f>IFERROR(Table1[[#This Row],[Operating Time]]/Table1[[#This Row],[PRODUCTION HOURS]],"")</f>
        <v/>
      </c>
      <c r="AL45" s="32" t="n">
        <v>83</v>
      </c>
      <c r="AM45" s="32" t="inlineStr">
        <is>
          <t>YES</t>
        </is>
      </c>
      <c r="AN45" s="32" t="inlineStr">
        <is>
          <t>YES</t>
        </is>
      </c>
      <c r="AO45" s="32" t="n">
        <v>0</v>
      </c>
      <c r="AP45" s="32" t="n">
        <v>0</v>
      </c>
      <c r="AQ45" s="32" t="n"/>
      <c r="AR45" s="32">
        <f>IFERROR(SUMIFS(#REF!,#REF!,'Data Sheet'!A:A,#REF!,"Samridhi Perk Line")/SUMIFS(#REF!,#REF!,'Data Sheet'!A:A,#REF!,"Samridhi Perk Line"),"")</f>
        <v/>
      </c>
      <c r="AS45" s="32" t="n">
        <v>17</v>
      </c>
      <c r="AT45" s="32" t="n">
        <v>0</v>
      </c>
      <c r="AU45" s="203">
        <f>IFERROR(VLOOKUP(Table1[[#This Row],[Date]],'Overweight Data'!A43:G1138,6,FALSE),"")</f>
        <v/>
      </c>
      <c r="AV45" s="213">
        <f>IFERROR(
   IF(
      OR(Table1[[#This Row],[Operating Time]]=0, (Table1[[#This Row],[Operating Time]]/IF(AC45&lt;=1,AC45+1,AC45))*60=0),
      1,
      ((Table1[[#This Row],[Operating Time]])/IF(AC45&lt;=1,AC45+1,AC45))*60
   ),
"_")</f>
        <v/>
      </c>
      <c r="AW45" s="213">
        <f>COUNTIFS('Downtime Data'!A:A,Table1[[#This Row],[Date]])</f>
        <v/>
      </c>
      <c r="AX45" s="211">
        <f>IFERROR((SUM(Table1[[#This Row],[Minor Stoppages]:[Material Shortages]])/Table1[[#This Row],['# Stops]])*60,"")</f>
        <v/>
      </c>
      <c r="AY45" s="211" t="n"/>
      <c r="AZ45" s="33" t="n">
        <v>46079</v>
      </c>
    </row>
    <row r="46" ht="20.15" customHeight="1" s="452">
      <c r="A46" s="21" t="n">
        <v>46063</v>
      </c>
      <c r="B46" s="22">
        <f>IF(A46="","",TEXT(A46,"dddddd"))</f>
        <v/>
      </c>
      <c r="C46" s="23" t="inlineStr">
        <is>
          <t>_10.3GM_HT</t>
        </is>
      </c>
      <c r="D46" s="24">
        <f t="array" ref="D46">IFERROR(INDIRECT(C46),"")</f>
        <v/>
      </c>
      <c r="E46" s="25" t="n">
        <v>28</v>
      </c>
      <c r="F46" s="26" t="n">
        <v>23.8</v>
      </c>
      <c r="G46" s="27">
        <f>IFERROR((Table1[[#This Row],[Plan]]/Table1[[#This Row],[Hours Used]])/(Table1[[#This Row],[SOC (TPD)]]/24),"")</f>
        <v/>
      </c>
      <c r="H46" s="27">
        <f>IFERROR((Table1[[#This Row],[Volume Delivered (T)]]/Table1[[#This Row],[Hours Used]])/(Table1[[#This Row],[SOC (TPD)]]/24),"")</f>
        <v/>
      </c>
      <c r="I46" s="225" t="n"/>
      <c r="J46" s="225" t="n"/>
      <c r="K46" s="28" t="n"/>
      <c r="L46" s="25" t="n">
        <v>1.419</v>
      </c>
      <c r="M46" s="29" t="n">
        <v>0.046</v>
      </c>
      <c r="N46" s="83" t="n"/>
      <c r="O46" s="25" t="n"/>
      <c r="P46" s="25" t="n"/>
      <c r="Q46" s="69" t="n">
        <v>0</v>
      </c>
      <c r="R46" s="70" t="n">
        <v>0</v>
      </c>
      <c r="S46" s="30">
        <f>IF(Table1[[#This Row],[SKU]]="",0,24-Table1[[#This Row],[Legal Non-Operating Time]]-Table1[[#This Row],[No Demand Time]]-Table1[[#This Row],[Force Majeure]])</f>
        <v/>
      </c>
      <c r="T46" s="26" t="n"/>
      <c r="U46" s="26" t="n">
        <v>0.9</v>
      </c>
      <c r="V46" s="26" t="n"/>
      <c r="W46" s="26" t="n"/>
      <c r="X46" s="26" t="n"/>
      <c r="Y46" s="26" t="n"/>
      <c r="Z46" s="26" t="n"/>
      <c r="AA46" s="30">
        <f>Table1[[#This Row],[Hours Used]]-SUM(Table1[[#This Row],[Planned Maintenance]:[Start and Finish Production]])</f>
        <v/>
      </c>
      <c r="AB46" s="26" t="n">
        <v>0.1</v>
      </c>
      <c r="AC46" s="26" t="n"/>
      <c r="AD46" s="26" t="n"/>
      <c r="AE46" s="26" t="n">
        <v>3.1</v>
      </c>
      <c r="AF46" s="26" t="n">
        <v>2.2</v>
      </c>
      <c r="AG46" s="26" t="n"/>
      <c r="AH46" s="24">
        <f>Table1[[#This Row],[Hours Used]]-SUM(Table1[[#This Row],[Planned Maintenance]:[Start and Finish Production]])-SUM(Table1[[#This Row],[Minor Stoppages]:[Material Shortages]])-Table1[[#This Row],[Quality Loss (Hrs)]]-Table1[[#This Row],[Operating Time]]</f>
        <v/>
      </c>
      <c r="AI46" s="24">
        <f>IFERROR(IF(Table1[[#This Row],[SKU]]="",0,Table1[[#This Row],[Quality Loss (T)]]/(Table1[[#This Row],[SOC (TPD)]]/24)),"")</f>
        <v/>
      </c>
      <c r="AJ46" s="31">
        <f>IFERROR(IF(Table1[[#This Row],[SKU]]="",0,Table1[[#This Row],[Volume Delivered (T)]]/(Table1[[#This Row],[SOC (TPD)]]/24)),"")</f>
        <v/>
      </c>
      <c r="AK46" s="31">
        <f>IFERROR(Table1[[#This Row],[Operating Time]]/Table1[[#This Row],[PRODUCTION HOURS]],"")</f>
        <v/>
      </c>
      <c r="AL46" s="32" t="n">
        <v>64</v>
      </c>
      <c r="AM46" s="32" t="inlineStr">
        <is>
          <t>YES</t>
        </is>
      </c>
      <c r="AN46" s="32" t="inlineStr">
        <is>
          <t>NO</t>
        </is>
      </c>
      <c r="AO46" s="32" t="n">
        <v>0</v>
      </c>
      <c r="AP46" s="32" t="n">
        <v>0</v>
      </c>
      <c r="AQ46" s="32" t="n"/>
      <c r="AR46" s="32">
        <f>IFERROR(SUMIFS(#REF!,#REF!,'Data Sheet'!A:A,#REF!,"Samridhi Perk Line")/SUMIFS(#REF!,#REF!,'Data Sheet'!A:A,#REF!,"Samridhi Perk Line"),"")</f>
        <v/>
      </c>
      <c r="AS46" s="32" t="n">
        <v>28</v>
      </c>
      <c r="AT46" s="32" t="n">
        <v>0</v>
      </c>
      <c r="AU46" s="203">
        <f>IFERROR(VLOOKUP(Table1[[#This Row],[Date]],'Overweight Data'!A44:G1139,6,FALSE),"")</f>
        <v/>
      </c>
      <c r="AV46" s="213">
        <f>IFERROR(
   IF(
      OR(Table1[[#This Row],[Operating Time]]=0, (Table1[[#This Row],[Operating Time]]/IF(AC46&lt;=1,AC46+1,AC46))*60=0),
      1,
      ((Table1[[#This Row],[Operating Time]])/IF(AC46&lt;=1,AC46+1,AC46))*60
   ),
"_")</f>
        <v/>
      </c>
      <c r="AW46" s="213">
        <f>COUNTIFS('Downtime Data'!A:A,Table1[[#This Row],[Date]])</f>
        <v/>
      </c>
      <c r="AX46" s="211">
        <f>IFERROR((SUM(Table1[[#This Row],[Minor Stoppages]:[Material Shortages]])/Table1[[#This Row],['# Stops]])*60,"")</f>
        <v/>
      </c>
      <c r="AY46" s="211" t="n"/>
      <c r="AZ46" s="33" t="n">
        <v>46079</v>
      </c>
    </row>
    <row r="47" ht="20.15" customHeight="1" s="452">
      <c r="A47" s="21" t="n">
        <v>46064</v>
      </c>
      <c r="B47" s="22">
        <f>IF(A47="","",TEXT(A47,"dddddd"))</f>
        <v/>
      </c>
      <c r="C47" s="23" t="inlineStr">
        <is>
          <t>_10.3GM_HT</t>
        </is>
      </c>
      <c r="D47" s="24">
        <f t="array" ref="D47">IFERROR(INDIRECT(C47),"")</f>
        <v/>
      </c>
      <c r="E47" s="25" t="n">
        <v>27</v>
      </c>
      <c r="F47" s="26" t="n">
        <v>22.2</v>
      </c>
      <c r="G47" s="27">
        <f>IFERROR((Table1[[#This Row],[Plan]]/Table1[[#This Row],[Hours Used]])/(Table1[[#This Row],[SOC (TPD)]]/24),"")</f>
        <v/>
      </c>
      <c r="H47" s="27">
        <f>IFERROR((Table1[[#This Row],[Volume Delivered (T)]]/Table1[[#This Row],[Hours Used]])/(Table1[[#This Row],[SOC (TPD)]]/24),"")</f>
        <v/>
      </c>
      <c r="I47" s="225" t="n"/>
      <c r="J47" s="225" t="n"/>
      <c r="K47" s="28" t="n"/>
      <c r="L47" s="25" t="n">
        <v>1.589</v>
      </c>
      <c r="M47" s="29" t="n">
        <v>0.046</v>
      </c>
      <c r="N47" s="83" t="n">
        <v>36</v>
      </c>
      <c r="O47" s="25" t="n"/>
      <c r="P47" s="25" t="n">
        <v>4</v>
      </c>
      <c r="Q47" s="69" t="n">
        <v>0</v>
      </c>
      <c r="R47" s="70" t="n">
        <v>0</v>
      </c>
      <c r="S47" s="30">
        <f>IF(Table1[[#This Row],[SKU]]="",0,24-Table1[[#This Row],[Legal Non-Operating Time]]-Table1[[#This Row],[No Demand Time]]-Table1[[#This Row],[Force Majeure]])</f>
        <v/>
      </c>
      <c r="T47" s="26" t="n">
        <v>1</v>
      </c>
      <c r="U47" s="26" t="n"/>
      <c r="V47" s="26" t="n"/>
      <c r="W47" s="26" t="n"/>
      <c r="X47" s="26" t="n"/>
      <c r="Y47" s="26" t="n"/>
      <c r="Z47" s="26" t="n"/>
      <c r="AA47" s="30">
        <f>Table1[[#This Row],[Hours Used]]-SUM(Table1[[#This Row],[Planned Maintenance]:[Start and Finish Production]])</f>
        <v/>
      </c>
      <c r="AB47" s="26" t="n">
        <v>0.2506066666666667</v>
      </c>
      <c r="AC47" s="26" t="n">
        <v>5.5</v>
      </c>
      <c r="AD47" s="26" t="n"/>
      <c r="AE47" s="26" t="n"/>
      <c r="AF47" s="26" t="n">
        <v>0.5</v>
      </c>
      <c r="AG47" s="26" t="n"/>
      <c r="AH47" s="24">
        <f>Table1[[#This Row],[Hours Used]]-SUM(Table1[[#This Row],[Planned Maintenance]:[Start and Finish Production]])-SUM(Table1[[#This Row],[Minor Stoppages]:[Material Shortages]])-Table1[[#This Row],[Quality Loss (Hrs)]]-Table1[[#This Row],[Operating Time]]</f>
        <v/>
      </c>
      <c r="AI47" s="24">
        <f>IFERROR(IF(Table1[[#This Row],[SKU]]="",0,Table1[[#This Row],[Quality Loss (T)]]/(Table1[[#This Row],[SOC (TPD)]]/24)),"")</f>
        <v/>
      </c>
      <c r="AJ47" s="31">
        <f>IFERROR(IF(Table1[[#This Row],[SKU]]="",0,Table1[[#This Row],[Volume Delivered (T)]]/(Table1[[#This Row],[SOC (TPD)]]/24)),"")</f>
        <v/>
      </c>
      <c r="AK47" s="31">
        <f>IFERROR(Table1[[#This Row],[Operating Time]]/Table1[[#This Row],[PRODUCTION HOURS]],"")</f>
        <v/>
      </c>
      <c r="AL47" s="32" t="n">
        <v>64</v>
      </c>
      <c r="AM47" s="32" t="inlineStr">
        <is>
          <t>YES</t>
        </is>
      </c>
      <c r="AN47" s="32" t="inlineStr">
        <is>
          <t>NO</t>
        </is>
      </c>
      <c r="AO47" s="32" t="n">
        <v>0</v>
      </c>
      <c r="AP47" s="32" t="n">
        <v>3</v>
      </c>
      <c r="AQ47" s="32" t="n"/>
      <c r="AR47" s="32">
        <f>IFERROR(SUMIFS(#REF!,#REF!,'Data Sheet'!A:A,#REF!,"Samridhi Perk Line")/SUMIFS(#REF!,#REF!,'Data Sheet'!A:A,#REF!,"Samridhi Perk Line"),"")</f>
        <v/>
      </c>
      <c r="AS47" s="32" t="n">
        <v>10</v>
      </c>
      <c r="AT47" s="32" t="n">
        <v>0</v>
      </c>
      <c r="AU47" s="203">
        <f>IFERROR(VLOOKUP(Table1[[#This Row],[Date]],'Overweight Data'!A45:G1140,6,FALSE),"")</f>
        <v/>
      </c>
      <c r="AV47" s="213">
        <f>IFERROR(
   IF(
      OR(Table1[[#This Row],[Operating Time]]=0, (Table1[[#This Row],[Operating Time]]/IF(AC47&lt;=1,AC47+1,AC47))*60=0),
      1,
      ((Table1[[#This Row],[Operating Time]])/IF(AC47&lt;=1,AC47+1,AC47))*60
   ),
"_")</f>
        <v/>
      </c>
      <c r="AW47" s="213">
        <f>COUNTIFS('Downtime Data'!A:A,Table1[[#This Row],[Date]])</f>
        <v/>
      </c>
      <c r="AX47" s="211">
        <f>IFERROR((SUM(Table1[[#This Row],[Minor Stoppages]:[Material Shortages]])/Table1[[#This Row],['# Stops]])*60,"")</f>
        <v/>
      </c>
      <c r="AY47" s="211" t="n"/>
      <c r="AZ47" s="33" t="n">
        <v>46079</v>
      </c>
    </row>
    <row r="48" ht="20.15" customHeight="1" s="452">
      <c r="A48" s="21" t="n">
        <v>46065</v>
      </c>
      <c r="B48" s="22">
        <f>IF(A48="","",TEXT(A48,"dddddd"))</f>
        <v/>
      </c>
      <c r="C48" s="23" t="inlineStr">
        <is>
          <t>_10.3GM_HT</t>
        </is>
      </c>
      <c r="D48" s="24">
        <f t="array" ref="D48">IFERROR(INDIRECT(C48),"")</f>
        <v/>
      </c>
      <c r="E48" s="25" t="n"/>
      <c r="F48" s="26" t="n">
        <v>24.057956</v>
      </c>
      <c r="G48" s="27">
        <f>IFERROR((Table1[[#This Row],[Plan]]/Table1[[#This Row],[Hours Used]])/(Table1[[#This Row],[SOC (TPD)]]/24),"")</f>
        <v/>
      </c>
      <c r="H48" s="27">
        <f>IFERROR((Table1[[#This Row],[Volume Delivered (T)]]/Table1[[#This Row],[Hours Used]])/(Table1[[#This Row],[SOC (TPD)]]/24),"")</f>
        <v/>
      </c>
      <c r="I48" s="225" t="n"/>
      <c r="J48" s="225" t="n"/>
      <c r="K48" s="28" t="n"/>
      <c r="L48" s="25" t="n">
        <v>2.071</v>
      </c>
      <c r="M48" s="29" t="n">
        <v>0.046</v>
      </c>
      <c r="N48" s="83" t="n"/>
      <c r="O48" s="25" t="n"/>
      <c r="P48" s="25" t="n"/>
      <c r="Q48" s="69" t="n">
        <v>0</v>
      </c>
      <c r="R48" s="70" t="n">
        <v>0</v>
      </c>
      <c r="S48" s="30">
        <f>IF(Table1[[#This Row],[SKU]]="",0,24-Table1[[#This Row],[Legal Non-Operating Time]]-Table1[[#This Row],[No Demand Time]]-Table1[[#This Row],[Force Majeure]])</f>
        <v/>
      </c>
      <c r="T48" s="26" t="n">
        <v>1</v>
      </c>
      <c r="U48" s="26" t="n">
        <v>0.3</v>
      </c>
      <c r="V48" s="26" t="n"/>
      <c r="W48" s="26" t="n">
        <v>0.5</v>
      </c>
      <c r="X48" s="26" t="n"/>
      <c r="Y48" s="26" t="n"/>
      <c r="Z48" s="26" t="n"/>
      <c r="AA48" s="30">
        <f>Table1[[#This Row],[Hours Used]]-SUM(Table1[[#This Row],[Planned Maintenance]:[Start and Finish Production]])</f>
        <v/>
      </c>
      <c r="AB48" s="26" t="n"/>
      <c r="AC48" s="26" t="n">
        <v>0.6</v>
      </c>
      <c r="AD48" s="26" t="n">
        <v>1.1</v>
      </c>
      <c r="AE48" s="26" t="n"/>
      <c r="AF48" s="26" t="n">
        <v>2.2</v>
      </c>
      <c r="AG48" s="26" t="n"/>
      <c r="AH48" s="24">
        <f>Table1[[#This Row],[Hours Used]]-SUM(Table1[[#This Row],[Planned Maintenance]:[Start and Finish Production]])-SUM(Table1[[#This Row],[Minor Stoppages]:[Material Shortages]])-Table1[[#This Row],[Quality Loss (Hrs)]]-Table1[[#This Row],[Operating Time]]</f>
        <v/>
      </c>
      <c r="AI48" s="24">
        <f>IFERROR(IF(Table1[[#This Row],[SKU]]="",0,Table1[[#This Row],[Quality Loss (T)]]/(Table1[[#This Row],[SOC (TPD)]]/24)),"")</f>
        <v/>
      </c>
      <c r="AJ48" s="31">
        <f>IFERROR(IF(Table1[[#This Row],[SKU]]="",0,Table1[[#This Row],[Volume Delivered (T)]]/(Table1[[#This Row],[SOC (TPD)]]/24)),"")</f>
        <v/>
      </c>
      <c r="AK48" s="31">
        <f>IFERROR(Table1[[#This Row],[Operating Time]]/Table1[[#This Row],[PRODUCTION HOURS]],"")</f>
        <v/>
      </c>
      <c r="AL48" s="32" t="n">
        <v>64</v>
      </c>
      <c r="AM48" s="32" t="inlineStr">
        <is>
          <t>YES</t>
        </is>
      </c>
      <c r="AN48" s="32" t="inlineStr">
        <is>
          <t>NO</t>
        </is>
      </c>
      <c r="AO48" s="32" t="n">
        <v>0</v>
      </c>
      <c r="AP48" s="32" t="n">
        <v>0</v>
      </c>
      <c r="AQ48" s="32" t="n"/>
      <c r="AR48" s="32">
        <f>IFERROR(SUMIFS(#REF!,#REF!,'Data Sheet'!A:A,#REF!,"Samridhi Perk Line")/SUMIFS(#REF!,#REF!,'Data Sheet'!A:A,#REF!,"Samridhi Perk Line"),"")</f>
        <v/>
      </c>
      <c r="AS48" s="32" t="n">
        <v>17</v>
      </c>
      <c r="AT48" s="32" t="n">
        <v>0</v>
      </c>
      <c r="AU48" s="203">
        <f>IFERROR(VLOOKUP(Table1[[#This Row],[Date]],'Overweight Data'!A46:G1141,6,FALSE),"")</f>
        <v/>
      </c>
      <c r="AV48" s="213">
        <f>IFERROR(
   IF(
      OR(Table1[[#This Row],[Operating Time]]=0, (Table1[[#This Row],[Operating Time]]/IF(AC48&lt;=1,AC48+1,AC48))*60=0),
      1,
      ((Table1[[#This Row],[Operating Time]])/IF(AC48&lt;=1,AC48+1,AC48))*60
   ),
"_")</f>
        <v/>
      </c>
      <c r="AW48" s="213">
        <f>COUNTIFS('Downtime Data'!A:A,Table1[[#This Row],[Date]])</f>
        <v/>
      </c>
      <c r="AX48" s="211">
        <f>IFERROR((SUM(Table1[[#This Row],[Minor Stoppages]:[Material Shortages]])/Table1[[#This Row],['# Stops]])*60,"")</f>
        <v/>
      </c>
      <c r="AY48" s="211" t="n"/>
      <c r="AZ48" s="33" t="n">
        <v>46079</v>
      </c>
    </row>
    <row r="49" ht="20.15" customHeight="1" s="452">
      <c r="A49" s="21" t="n">
        <v>46066</v>
      </c>
      <c r="B49" s="22">
        <f>IF(A49="","",TEXT(A49,"dddddd"))</f>
        <v/>
      </c>
      <c r="C49" s="23" t="inlineStr">
        <is>
          <t>_10.3GM_HT</t>
        </is>
      </c>
      <c r="D49" s="24">
        <f t="array" ref="D49">IFERROR(INDIRECT(C49),"")</f>
        <v/>
      </c>
      <c r="E49" s="25" t="n">
        <v>28</v>
      </c>
      <c r="F49" s="26" t="n">
        <v>29.1</v>
      </c>
      <c r="G49" s="27">
        <f>IFERROR((Table1[[#This Row],[Plan]]/Table1[[#This Row],[Hours Used]])/(Table1[[#This Row],[SOC (TPD)]]/24),"")</f>
        <v/>
      </c>
      <c r="H49" s="27">
        <f>IFERROR((Table1[[#This Row],[Volume Delivered (T)]]/Table1[[#This Row],[Hours Used]])/(Table1[[#This Row],[SOC (TPD)]]/24),"")</f>
        <v/>
      </c>
      <c r="I49" s="225" t="n"/>
      <c r="J49" s="225" t="n"/>
      <c r="K49" s="28" t="n"/>
      <c r="L49" s="25" t="n">
        <v>1.774</v>
      </c>
      <c r="M49" s="29" t="n">
        <v>0.047</v>
      </c>
      <c r="N49" s="83" t="n">
        <v>39</v>
      </c>
      <c r="O49" s="25" t="n"/>
      <c r="P49" s="25" t="n">
        <v>2</v>
      </c>
      <c r="Q49" s="69" t="n">
        <v>1</v>
      </c>
      <c r="R49" s="70" t="n">
        <v>1</v>
      </c>
      <c r="S49" s="30">
        <f>IF(Table1[[#This Row],[SKU]]="",0,24-Table1[[#This Row],[Legal Non-Operating Time]]-Table1[[#This Row],[No Demand Time]]-Table1[[#This Row],[Force Majeure]])</f>
        <v/>
      </c>
      <c r="T49" s="26" t="n"/>
      <c r="U49" s="26" t="n">
        <v>0.4</v>
      </c>
      <c r="V49" s="26" t="n"/>
      <c r="W49" s="26" t="n">
        <v>0.5</v>
      </c>
      <c r="X49" s="26" t="n"/>
      <c r="Y49" s="26" t="n"/>
      <c r="Z49" s="26" t="n"/>
      <c r="AA49" s="30">
        <f>Table1[[#This Row],[Hours Used]]-SUM(Table1[[#This Row],[Planned Maintenance]:[Start and Finish Production]])</f>
        <v/>
      </c>
      <c r="AB49" s="26" t="n"/>
      <c r="AC49" s="26" t="n"/>
      <c r="AD49" s="26" t="n">
        <v>1.4</v>
      </c>
      <c r="AE49" s="26" t="n"/>
      <c r="AF49" s="26" t="n"/>
      <c r="AG49" s="26" t="n"/>
      <c r="AH49" s="24">
        <f>Table1[[#This Row],[Hours Used]]-SUM(Table1[[#This Row],[Planned Maintenance]:[Start and Finish Production]])-SUM(Table1[[#This Row],[Minor Stoppages]:[Material Shortages]])-Table1[[#This Row],[Quality Loss (Hrs)]]-Table1[[#This Row],[Operating Time]]</f>
        <v/>
      </c>
      <c r="AI49" s="24">
        <f>IFERROR(IF(Table1[[#This Row],[SKU]]="",0,Table1[[#This Row],[Quality Loss (T)]]/(Table1[[#This Row],[SOC (TPD)]]/24)),"")</f>
        <v/>
      </c>
      <c r="AJ49" s="31">
        <f>IFERROR(IF(Table1[[#This Row],[SKU]]="",0,Table1[[#This Row],[Volume Delivered (T)]]/(Table1[[#This Row],[SOC (TPD)]]/24)),"")</f>
        <v/>
      </c>
      <c r="AK49" s="31">
        <f>IFERROR(Table1[[#This Row],[Operating Time]]/Table1[[#This Row],[PRODUCTION HOURS]],"")</f>
        <v/>
      </c>
      <c r="AL49" s="32" t="n">
        <v>86</v>
      </c>
      <c r="AM49" s="32" t="inlineStr">
        <is>
          <t>YES</t>
        </is>
      </c>
      <c r="AN49" s="32" t="inlineStr">
        <is>
          <t>NO</t>
        </is>
      </c>
      <c r="AO49" s="32" t="n">
        <v>19</v>
      </c>
      <c r="AP49" s="32" t="n">
        <v>18</v>
      </c>
      <c r="AQ49" s="32" t="n"/>
      <c r="AR49" s="32">
        <f>IFERROR(SUMIFS(#REF!,#REF!,'Data Sheet'!A:A,#REF!,"Samridhi Perk Line")/SUMIFS(#REF!,#REF!,'Data Sheet'!A:A,#REF!,"Samridhi Perk Line"),"")</f>
        <v/>
      </c>
      <c r="AS49" s="32" t="n">
        <v>8</v>
      </c>
      <c r="AT49" s="32" t="n">
        <v>0</v>
      </c>
      <c r="AU49" s="203">
        <f>IFERROR(VLOOKUP(Table1[[#This Row],[Date]],'Overweight Data'!A47:G1142,6,FALSE),"")</f>
        <v/>
      </c>
      <c r="AV49" s="213">
        <f>IFERROR(
   IF(
      OR(Table1[[#This Row],[Operating Time]]=0, (Table1[[#This Row],[Operating Time]]/IF(AC49&lt;=1,AC49+1,AC49))*60=0),
      1,
      ((Table1[[#This Row],[Operating Time]])/IF(AC49&lt;=1,AC49+1,AC49))*60
   ),
"_")</f>
        <v/>
      </c>
      <c r="AW49" s="213">
        <f>COUNTIFS('Downtime Data'!A:A,Table1[[#This Row],[Date]])</f>
        <v/>
      </c>
      <c r="AX49" s="211">
        <f>IFERROR((SUM(Table1[[#This Row],[Minor Stoppages]:[Material Shortages]])/Table1[[#This Row],['# Stops]])*60,"")</f>
        <v/>
      </c>
      <c r="AY49" s="211" t="n"/>
      <c r="AZ49" s="33" t="n">
        <v>46079</v>
      </c>
    </row>
    <row r="50" ht="20.15" customHeight="1" s="452">
      <c r="A50" s="21" t="n">
        <v>46067</v>
      </c>
      <c r="B50" s="22">
        <f>IF(A50="","",TEXT(A50,"dddddd"))</f>
        <v/>
      </c>
      <c r="C50" s="23" t="inlineStr">
        <is>
          <t>_10.3GM_HT</t>
        </is>
      </c>
      <c r="D50" s="24">
        <f t="array" ref="D50">IFERROR(INDIRECT(C50),"")</f>
        <v/>
      </c>
      <c r="E50" s="25" t="n">
        <v>28</v>
      </c>
      <c r="F50" s="26" t="n">
        <v>22.2</v>
      </c>
      <c r="G50" s="27">
        <f>IFERROR((Table1[[#This Row],[Plan]]/Table1[[#This Row],[Hours Used]])/(Table1[[#This Row],[SOC (TPD)]]/24),"")</f>
        <v/>
      </c>
      <c r="H50" s="27">
        <f>IFERROR((Table1[[#This Row],[Volume Delivered (T)]]/Table1[[#This Row],[Hours Used]])/(Table1[[#This Row],[SOC (TPD)]]/24),"")</f>
        <v/>
      </c>
      <c r="I50" s="225" t="n"/>
      <c r="J50" s="225" t="n"/>
      <c r="K50" s="28" t="n"/>
      <c r="L50" s="25" t="n">
        <v>1.164</v>
      </c>
      <c r="M50" s="29" t="n">
        <v>0.046</v>
      </c>
      <c r="N50" s="83" t="n">
        <v>35</v>
      </c>
      <c r="O50" s="25" t="n"/>
      <c r="P50" s="25" t="n"/>
      <c r="Q50" s="69" t="n">
        <v>6</v>
      </c>
      <c r="R50" s="70" t="n">
        <v>6</v>
      </c>
      <c r="S50" s="30">
        <f>IF(Table1[[#This Row],[SKU]]="",0,24-Table1[[#This Row],[Legal Non-Operating Time]]-Table1[[#This Row],[No Demand Time]]-Table1[[#This Row],[Force Majeure]])</f>
        <v/>
      </c>
      <c r="T50" s="26" t="n">
        <v>1</v>
      </c>
      <c r="U50" s="26" t="n"/>
      <c r="V50" s="26" t="n">
        <v>8.5</v>
      </c>
      <c r="W50" s="26" t="n"/>
      <c r="X50" s="26" t="n"/>
      <c r="Y50" s="26" t="n"/>
      <c r="Z50" s="26" t="n"/>
      <c r="AA50" s="30">
        <f>Table1[[#This Row],[Hours Used]]-SUM(Table1[[#This Row],[Planned Maintenance]:[Start and Finish Production]])</f>
        <v/>
      </c>
      <c r="AB50" s="26" t="n">
        <v>0.2586046527777774</v>
      </c>
      <c r="AC50" s="26" t="n">
        <v>0.9</v>
      </c>
      <c r="AD50" s="26" t="n">
        <v>1.5</v>
      </c>
      <c r="AE50" s="26" t="n"/>
      <c r="AF50" s="26" t="n"/>
      <c r="AG50" s="26" t="n"/>
      <c r="AH50" s="24">
        <f>Table1[[#This Row],[Hours Used]]-SUM(Table1[[#This Row],[Planned Maintenance]:[Start and Finish Production]])-SUM(Table1[[#This Row],[Minor Stoppages]:[Material Shortages]])-Table1[[#This Row],[Quality Loss (Hrs)]]-Table1[[#This Row],[Operating Time]]</f>
        <v/>
      </c>
      <c r="AI50" s="24">
        <f>IFERROR(IF(Table1[[#This Row],[SKU]]="",0,Table1[[#This Row],[Quality Loss (T)]]/(Table1[[#This Row],[SOC (TPD)]]/24)),"")</f>
        <v/>
      </c>
      <c r="AJ50" s="31">
        <f>IFERROR(IF(Table1[[#This Row],[SKU]]="",0,Table1[[#This Row],[Volume Delivered (T)]]/(Table1[[#This Row],[SOC (TPD)]]/24)),"")</f>
        <v/>
      </c>
      <c r="AK50" s="31">
        <f>IFERROR(Table1[[#This Row],[Operating Time]]/Table1[[#This Row],[PRODUCTION HOURS]],"")</f>
        <v/>
      </c>
      <c r="AL50" s="32" t="n">
        <v>88</v>
      </c>
      <c r="AM50" s="32" t="inlineStr">
        <is>
          <t>NO</t>
        </is>
      </c>
      <c r="AN50" s="32" t="inlineStr">
        <is>
          <t>NO</t>
        </is>
      </c>
      <c r="AO50" s="32" t="n">
        <v>5</v>
      </c>
      <c r="AP50" s="32" t="n">
        <v>0</v>
      </c>
      <c r="AQ50" s="32" t="n">
        <v>6</v>
      </c>
      <c r="AR50" s="32">
        <f>IFERROR(SUMIFS(#REF!,#REF!,'Data Sheet'!A:A,#REF!,"Samridhi Perk Line")/SUMIFS(#REF!,#REF!,'Data Sheet'!A:A,#REF!,"Samridhi Perk Line"),"")</f>
        <v/>
      </c>
      <c r="AS50" s="32" t="n">
        <v>29</v>
      </c>
      <c r="AT50" s="32" t="n">
        <v>0</v>
      </c>
      <c r="AU50" s="203">
        <f>IFERROR(VLOOKUP(Table1[[#This Row],[Date]],'Overweight Data'!A48:G1143,6,FALSE),"")</f>
        <v/>
      </c>
      <c r="AV50" s="213">
        <f>IFERROR(
   IF(
      OR(Table1[[#This Row],[Operating Time]]=0, (Table1[[#This Row],[Operating Time]]/IF(AC50&lt;=1,AC50+1,AC50))*60=0),
      1,
      ((Table1[[#This Row],[Operating Time]])/IF(AC50&lt;=1,AC50+1,AC50))*60
   ),
"_")</f>
        <v/>
      </c>
      <c r="AW50" s="213">
        <f>COUNTIFS('Downtime Data'!A:A,Table1[[#This Row],[Date]])</f>
        <v/>
      </c>
      <c r="AX50" s="211">
        <f>IFERROR((SUM(Table1[[#This Row],[Minor Stoppages]:[Material Shortages]])/Table1[[#This Row],['# Stops]])*60,"")</f>
        <v/>
      </c>
      <c r="AY50" s="211" t="n"/>
      <c r="AZ50" s="33" t="n">
        <v>46079</v>
      </c>
    </row>
    <row r="51" ht="20.15" customHeight="1" s="452">
      <c r="A51" s="21" t="n">
        <v>46068</v>
      </c>
      <c r="B51" s="22">
        <f>IF(A51="","",TEXT(A51,"dddddd"))</f>
        <v/>
      </c>
      <c r="C51" s="23" t="inlineStr">
        <is>
          <t>_10.3GM</t>
        </is>
      </c>
      <c r="D51" s="24">
        <f t="array" ref="D51">IFERROR(INDIRECT(C51),"")</f>
        <v/>
      </c>
      <c r="E51" s="25" t="n">
        <v>28</v>
      </c>
      <c r="F51" s="26" t="n">
        <v>30.719088</v>
      </c>
      <c r="G51" s="27">
        <f>IFERROR((Table1[[#This Row],[Plan]]/Table1[[#This Row],[Hours Used]])/(Table1[[#This Row],[SOC (TPD)]]/24),"")</f>
        <v/>
      </c>
      <c r="H51" s="27">
        <f>IFERROR((Table1[[#This Row],[Volume Delivered (T)]]/Table1[[#This Row],[Hours Used]])/(Table1[[#This Row],[SOC (TPD)]]/24),"")</f>
        <v/>
      </c>
      <c r="I51" s="225" t="n"/>
      <c r="J51" s="225" t="n"/>
      <c r="K51" s="28" t="n"/>
      <c r="L51" s="25" t="n">
        <v>1</v>
      </c>
      <c r="M51" s="29" t="n">
        <v>0.044</v>
      </c>
      <c r="N51" s="83" t="n">
        <v>30</v>
      </c>
      <c r="O51" s="25" t="n"/>
      <c r="P51" s="25" t="n"/>
      <c r="Q51" s="69" t="n">
        <v>42</v>
      </c>
      <c r="R51" s="70" t="n">
        <v>42</v>
      </c>
      <c r="S51" s="30">
        <f>IF(Table1[[#This Row],[SKU]]="",0,24-Table1[[#This Row],[Legal Non-Operating Time]]-Table1[[#This Row],[No Demand Time]]-Table1[[#This Row],[Force Majeure]])</f>
        <v/>
      </c>
      <c r="T51" s="26" t="n"/>
      <c r="U51" s="26" t="n"/>
      <c r="V51" s="26" t="n"/>
      <c r="W51" s="26" t="n"/>
      <c r="X51" s="26" t="n"/>
      <c r="Y51" s="26" t="n"/>
      <c r="Z51" s="26" t="n"/>
      <c r="AA51" s="30">
        <f>Table1[[#This Row],[Hours Used]]-SUM(Table1[[#This Row],[Planned Maintenance]:[Start and Finish Production]])</f>
        <v/>
      </c>
      <c r="AB51" s="26" t="n"/>
      <c r="AC51" s="26" t="n"/>
      <c r="AD51" s="26" t="n">
        <v>2.3</v>
      </c>
      <c r="AE51" s="26" t="n"/>
      <c r="AF51" s="26" t="n">
        <v>2</v>
      </c>
      <c r="AG51" s="26" t="n"/>
      <c r="AH51" s="24">
        <f>Table1[[#This Row],[Hours Used]]-SUM(Table1[[#This Row],[Planned Maintenance]:[Start and Finish Production]])-SUM(Table1[[#This Row],[Minor Stoppages]:[Material Shortages]])-Table1[[#This Row],[Quality Loss (Hrs)]]-Table1[[#This Row],[Operating Time]]</f>
        <v/>
      </c>
      <c r="AI51" s="24">
        <f>IFERROR(IF(Table1[[#This Row],[SKU]]="",0,Table1[[#This Row],[Quality Loss (T)]]/(Table1[[#This Row],[SOC (TPD)]]/24)),"")</f>
        <v/>
      </c>
      <c r="AJ51" s="31">
        <f>IFERROR(IF(Table1[[#This Row],[SKU]]="",0,Table1[[#This Row],[Volume Delivered (T)]]/(Table1[[#This Row],[SOC (TPD)]]/24)),"")</f>
        <v/>
      </c>
      <c r="AK51" s="31">
        <f>IFERROR(Table1[[#This Row],[Operating Time]]/Table1[[#This Row],[PRODUCTION HOURS]],"")</f>
        <v/>
      </c>
      <c r="AL51" s="32" t="n">
        <v>87</v>
      </c>
      <c r="AM51" s="32" t="inlineStr">
        <is>
          <t>YES</t>
        </is>
      </c>
      <c r="AN51" s="32" t="inlineStr">
        <is>
          <t>NO</t>
        </is>
      </c>
      <c r="AO51" s="32" t="n">
        <v>0</v>
      </c>
      <c r="AP51" s="32" t="n">
        <v>0</v>
      </c>
      <c r="AQ51" s="32" t="n">
        <v>41</v>
      </c>
      <c r="AR51" s="32">
        <f>IFERROR(SUMIFS(#REF!,#REF!,'Data Sheet'!A:A,#REF!,"Samridhi Perk Line")/SUMIFS(#REF!,#REF!,'Data Sheet'!A:A,#REF!,"Samridhi Perk Line"),"")</f>
        <v/>
      </c>
      <c r="AS51" s="32" t="n">
        <v>18</v>
      </c>
      <c r="AT51" s="32" t="n">
        <v>0</v>
      </c>
      <c r="AU51" s="203">
        <f>IFERROR(VLOOKUP(Table1[[#This Row],[Date]],'Overweight Data'!A49:G1144,6,FALSE),"")</f>
        <v/>
      </c>
      <c r="AV51" s="213">
        <f>IFERROR(
   IF(
      OR(Table1[[#This Row],[Operating Time]]=0, (Table1[[#This Row],[Operating Time]]/IF(AC51&lt;=1,AC51+1,AC51))*60=0),
      1,
      ((Table1[[#This Row],[Operating Time]])/IF(AC51&lt;=1,AC51+1,AC51))*60
   ),
"_")</f>
        <v/>
      </c>
      <c r="AW51" s="213">
        <f>COUNTIFS('Downtime Data'!A:A,Table1[[#This Row],[Date]])</f>
        <v/>
      </c>
      <c r="AX51" s="211">
        <f>IFERROR((SUM(Table1[[#This Row],[Minor Stoppages]:[Material Shortages]])/Table1[[#This Row],['# Stops]])*60,"")</f>
        <v/>
      </c>
      <c r="AY51" s="211" t="n"/>
      <c r="AZ51" s="33" t="n">
        <v>46079</v>
      </c>
    </row>
    <row r="52" ht="20.15" customHeight="1" s="452">
      <c r="A52" s="21" t="n">
        <v>46069</v>
      </c>
      <c r="B52" s="22">
        <f>IF(A52="","",TEXT(A52,"dddddd"))</f>
        <v/>
      </c>
      <c r="C52" s="23" t="inlineStr">
        <is>
          <t>_10.3GM</t>
        </is>
      </c>
      <c r="D52" s="24">
        <f t="array" ref="D52">IFERROR(INDIRECT(C52),"")</f>
        <v/>
      </c>
      <c r="E52" s="25" t="n">
        <v>28</v>
      </c>
      <c r="F52" s="26" t="n">
        <v>35.720472</v>
      </c>
      <c r="G52" s="27">
        <f>IFERROR((Table1[[#This Row],[Plan]]/Table1[[#This Row],[Hours Used]])/(Table1[[#This Row],[SOC (TPD)]]/24),"")</f>
        <v/>
      </c>
      <c r="H52" s="27">
        <f>IFERROR((Table1[[#This Row],[Volume Delivered (T)]]/Table1[[#This Row],[Hours Used]])/(Table1[[#This Row],[SOC (TPD)]]/24),"")</f>
        <v/>
      </c>
      <c r="I52" s="225" t="n"/>
      <c r="J52" s="225" t="n"/>
      <c r="K52" s="28" t="n"/>
      <c r="L52" s="25" t="n">
        <v>1.568</v>
      </c>
      <c r="M52" s="29" t="n">
        <v>0.041</v>
      </c>
      <c r="N52" s="83" t="n">
        <v>24</v>
      </c>
      <c r="O52" s="25" t="n"/>
      <c r="P52" s="25" t="n">
        <v>3</v>
      </c>
      <c r="Q52" s="69" t="n">
        <v>0</v>
      </c>
      <c r="R52" s="70" t="n">
        <v>0</v>
      </c>
      <c r="S52" s="30">
        <f>IF(Table1[[#This Row],[SKU]]="",0,24-Table1[[#This Row],[Legal Non-Operating Time]]-Table1[[#This Row],[No Demand Time]]-Table1[[#This Row],[Force Majeure]])</f>
        <v/>
      </c>
      <c r="T52" s="26" t="n"/>
      <c r="U52" s="26" t="n">
        <v>0.3</v>
      </c>
      <c r="V52" s="26" t="n"/>
      <c r="W52" s="26" t="n"/>
      <c r="X52" s="26" t="n"/>
      <c r="Y52" s="26" t="n"/>
      <c r="Z52" s="26" t="n"/>
      <c r="AA52" s="30">
        <f>Table1[[#This Row],[Hours Used]]-SUM(Table1[[#This Row],[Planned Maintenance]:[Start and Finish Production]])</f>
        <v/>
      </c>
      <c r="AB52" s="26" t="n"/>
      <c r="AC52" s="26" t="n">
        <v>0.3</v>
      </c>
      <c r="AD52" s="26" t="n">
        <v>0.3</v>
      </c>
      <c r="AE52" s="26" t="n"/>
      <c r="AF52" s="26" t="n"/>
      <c r="AG52" s="26" t="n"/>
      <c r="AH52" s="24">
        <f>Table1[[#This Row],[Hours Used]]-SUM(Table1[[#This Row],[Planned Maintenance]:[Start and Finish Production]])-SUM(Table1[[#This Row],[Minor Stoppages]:[Material Shortages]])-Table1[[#This Row],[Quality Loss (Hrs)]]-Table1[[#This Row],[Operating Time]]</f>
        <v/>
      </c>
      <c r="AI52" s="24">
        <f>IFERROR(IF(Table1[[#This Row],[SKU]]="",0,Table1[[#This Row],[Quality Loss (T)]]/(Table1[[#This Row],[SOC (TPD)]]/24)),"")</f>
        <v/>
      </c>
      <c r="AJ52" s="31">
        <f>IFERROR(IF(Table1[[#This Row],[SKU]]="",0,Table1[[#This Row],[Volume Delivered (T)]]/(Table1[[#This Row],[SOC (TPD)]]/24)),"")</f>
        <v/>
      </c>
      <c r="AK52" s="31">
        <f>IFERROR(Table1[[#This Row],[Operating Time]]/Table1[[#This Row],[PRODUCTION HOURS]],"")</f>
        <v/>
      </c>
      <c r="AL52" s="32" t="n">
        <v>99</v>
      </c>
      <c r="AM52" s="32" t="inlineStr">
        <is>
          <t>YES</t>
        </is>
      </c>
      <c r="AN52" s="32" t="inlineStr">
        <is>
          <t>NO</t>
        </is>
      </c>
      <c r="AO52" s="32" t="n">
        <v>0</v>
      </c>
      <c r="AP52" s="32" t="n">
        <v>0</v>
      </c>
      <c r="AQ52" s="32" t="n"/>
      <c r="AR52" s="32">
        <f>IFERROR(SUMIFS(#REF!,#REF!,'Data Sheet'!A:A,#REF!,"Samridhi Perk Line")/SUMIFS(#REF!,#REF!,'Data Sheet'!A:A,#REF!,"Samridhi Perk Line"),"")</f>
        <v/>
      </c>
      <c r="AS52" s="32" t="n">
        <v>12</v>
      </c>
      <c r="AT52" s="32" t="n">
        <v>0</v>
      </c>
      <c r="AU52" s="203">
        <f>IFERROR(VLOOKUP(Table1[[#This Row],[Date]],'Overweight Data'!A50:G1145,6,FALSE),"")</f>
        <v/>
      </c>
      <c r="AV52" s="213">
        <f>IFERROR(
   IF(
      OR(Table1[[#This Row],[Operating Time]]=0, (Table1[[#This Row],[Operating Time]]/IF(AC52&lt;=1,AC52+1,AC52))*60=0),
      1,
      ((Table1[[#This Row],[Operating Time]])/IF(AC52&lt;=1,AC52+1,AC52))*60
   ),
"_")</f>
        <v/>
      </c>
      <c r="AW52" s="213">
        <f>COUNTIFS('Downtime Data'!A:A,Table1[[#This Row],[Date]])</f>
        <v/>
      </c>
      <c r="AX52" s="211">
        <f>IFERROR((SUM(Table1[[#This Row],[Minor Stoppages]:[Material Shortages]])/Table1[[#This Row],['# Stops]])*60,"")</f>
        <v/>
      </c>
      <c r="AY52" s="211" t="n"/>
      <c r="AZ52" s="33" t="n">
        <v>46079</v>
      </c>
    </row>
    <row r="53" ht="20.15" customHeight="1" s="452">
      <c r="A53" s="21" t="n">
        <v>46070</v>
      </c>
      <c r="B53" s="22">
        <f>IF(A53="","",TEXT(A53,"dddddd"))</f>
        <v/>
      </c>
      <c r="C53" s="23" t="inlineStr">
        <is>
          <t>_10.3GM</t>
        </is>
      </c>
      <c r="D53" s="24">
        <f t="array" ref="D53">IFERROR(INDIRECT(C53),"")</f>
        <v/>
      </c>
      <c r="E53" s="25" t="n">
        <v>28</v>
      </c>
      <c r="F53" s="26" t="n">
        <v>36.928536</v>
      </c>
      <c r="G53" s="27">
        <f>IFERROR((Table1[[#This Row],[Plan]]/Table1[[#This Row],[Hours Used]])/(Table1[[#This Row],[SOC (TPD)]]/24),"")</f>
        <v/>
      </c>
      <c r="H53" s="27">
        <f>IFERROR((Table1[[#This Row],[Volume Delivered (T)]]/Table1[[#This Row],[Hours Used]])/(Table1[[#This Row],[SOC (TPD)]]/24),"")</f>
        <v/>
      </c>
      <c r="I53" s="225" t="n"/>
      <c r="J53" s="225" t="n"/>
      <c r="K53" s="28" t="n"/>
      <c r="L53" s="25" t="n">
        <v>1.28</v>
      </c>
      <c r="M53" s="29" t="n">
        <v>0.04</v>
      </c>
      <c r="N53" s="83" t="n">
        <v>21.5</v>
      </c>
      <c r="O53" s="25" t="n"/>
      <c r="P53" s="25" t="n">
        <v>2.5</v>
      </c>
      <c r="Q53" s="69" t="n">
        <v>0</v>
      </c>
      <c r="R53" s="70" t="n">
        <v>0</v>
      </c>
      <c r="S53" s="30">
        <f>IF(Table1[[#This Row],[SKU]]="",0,24-Table1[[#This Row],[Legal Non-Operating Time]]-Table1[[#This Row],[No Demand Time]]-Table1[[#This Row],[Force Majeure]])</f>
        <v/>
      </c>
      <c r="T53" s="26" t="n"/>
      <c r="U53" s="26" t="n">
        <v>0.4</v>
      </c>
      <c r="V53" s="26" t="n"/>
      <c r="W53" s="26" t="n"/>
      <c r="X53" s="26" t="n"/>
      <c r="Y53" s="26" t="n"/>
      <c r="Z53" s="26" t="n"/>
      <c r="AA53" s="30">
        <f>Table1[[#This Row],[Hours Used]]-SUM(Table1[[#This Row],[Planned Maintenance]:[Start and Finish Production]])</f>
        <v/>
      </c>
      <c r="AB53" s="26" t="n"/>
      <c r="AC53" s="26" t="n"/>
      <c r="AD53" s="26" t="n"/>
      <c r="AE53" s="26" t="n"/>
      <c r="AF53" s="26" t="n"/>
      <c r="AG53" s="26" t="n"/>
      <c r="AH53" s="24">
        <f>Table1[[#This Row],[Hours Used]]-SUM(Table1[[#This Row],[Planned Maintenance]:[Start and Finish Production]])-SUM(Table1[[#This Row],[Minor Stoppages]:[Material Shortages]])-Table1[[#This Row],[Quality Loss (Hrs)]]-Table1[[#This Row],[Operating Time]]</f>
        <v/>
      </c>
      <c r="AI53" s="24">
        <f>IFERROR(IF(Table1[[#This Row],[SKU]]="",0,Table1[[#This Row],[Quality Loss (T)]]/(Table1[[#This Row],[SOC (TPD)]]/24)),"")</f>
        <v/>
      </c>
      <c r="AJ53" s="31">
        <f>IFERROR(IF(Table1[[#This Row],[SKU]]="",0,Table1[[#This Row],[Volume Delivered (T)]]/(Table1[[#This Row],[SOC (TPD)]]/24)),"")</f>
        <v/>
      </c>
      <c r="AK53" s="31">
        <f>IFERROR(Table1[[#This Row],[Operating Time]]/Table1[[#This Row],[PRODUCTION HOURS]],"")</f>
        <v/>
      </c>
      <c r="AL53" s="32" t="n">
        <v>102</v>
      </c>
      <c r="AM53" s="32" t="inlineStr">
        <is>
          <t>YES</t>
        </is>
      </c>
      <c r="AN53" s="32" t="inlineStr">
        <is>
          <t>NO</t>
        </is>
      </c>
      <c r="AO53" s="32" t="n">
        <v>0</v>
      </c>
      <c r="AP53" s="32" t="n">
        <v>0</v>
      </c>
      <c r="AQ53" s="32" t="n"/>
      <c r="AR53" s="32">
        <f>IFERROR(SUMIFS(#REF!,#REF!,'Data Sheet'!A:A,#REF!,"Samridhi Perk Line")/SUMIFS(#REF!,#REF!,'Data Sheet'!A:A,#REF!,"Samridhi Perk Line"),"")</f>
        <v/>
      </c>
      <c r="AS53" s="32" t="n">
        <v>3</v>
      </c>
      <c r="AT53" s="32" t="n">
        <v>0</v>
      </c>
      <c r="AU53" s="203">
        <f>IFERROR(VLOOKUP(Table1[[#This Row],[Date]],'Overweight Data'!A51:G1146,6,FALSE),"")</f>
        <v/>
      </c>
      <c r="AV53" s="213">
        <f>IFERROR(
   IF(
      OR(Table1[[#This Row],[Operating Time]]=0, (Table1[[#This Row],[Operating Time]]/IF(AC53&lt;=1,AC53+1,AC53))*60=0),
      1,
      ((Table1[[#This Row],[Operating Time]])/IF(AC53&lt;=1,AC53+1,AC53))*60
   ),
"_")</f>
        <v/>
      </c>
      <c r="AW53" s="213">
        <f>COUNTIFS('Downtime Data'!A:A,Table1[[#This Row],[Date]])</f>
        <v/>
      </c>
      <c r="AX53" s="211">
        <f>IFERROR((SUM(Table1[[#This Row],[Minor Stoppages]:[Material Shortages]])/Table1[[#This Row],['# Stops]])*60,"")</f>
        <v/>
      </c>
      <c r="AY53" s="211" t="n"/>
      <c r="AZ53" s="33" t="n">
        <v>46079</v>
      </c>
    </row>
    <row r="54" ht="20.15" customHeight="1" s="452">
      <c r="A54" s="21" t="n">
        <v>46071</v>
      </c>
      <c r="B54" s="22">
        <f>IF(A54="","",TEXT(A54,"dddddd"))</f>
        <v/>
      </c>
      <c r="C54" s="23" t="inlineStr">
        <is>
          <t>_10.3GM</t>
        </is>
      </c>
      <c r="D54" s="24">
        <f t="array" ref="D54">IFERROR(INDIRECT(C54),"")</f>
        <v/>
      </c>
      <c r="E54" s="25" t="n">
        <v>28</v>
      </c>
      <c r="F54" s="26" t="n">
        <v>34.985112</v>
      </c>
      <c r="G54" s="27">
        <f>IFERROR((Table1[[#This Row],[Plan]]/Table1[[#This Row],[Hours Used]])/(Table1[[#This Row],[SOC (TPD)]]/24),"")</f>
        <v/>
      </c>
      <c r="H54" s="27">
        <f>IFERROR((Table1[[#This Row],[Volume Delivered (T)]]/Table1[[#This Row],[Hours Used]])/(Table1[[#This Row],[SOC (TPD)]]/24),"")</f>
        <v/>
      </c>
      <c r="I54" s="225" t="n"/>
      <c r="J54" s="225" t="n"/>
      <c r="K54" s="28" t="n"/>
      <c r="L54" s="25" t="n">
        <v>1.4</v>
      </c>
      <c r="M54" s="29" t="n">
        <v>0.04</v>
      </c>
      <c r="N54" s="83" t="n">
        <v>17.5</v>
      </c>
      <c r="O54" s="25" t="n"/>
      <c r="P54" s="25" t="n"/>
      <c r="Q54" s="69" t="n">
        <v>3</v>
      </c>
      <c r="R54" s="70" t="n">
        <v>3</v>
      </c>
      <c r="S54" s="30">
        <f>IF(Table1[[#This Row],[SKU]]="",0,24-Table1[[#This Row],[Legal Non-Operating Time]]-Table1[[#This Row],[No Demand Time]]-Table1[[#This Row],[Force Majeure]])</f>
        <v/>
      </c>
      <c r="T54" s="26" t="n"/>
      <c r="U54" s="26" t="n">
        <v>0.3</v>
      </c>
      <c r="V54" s="26" t="n"/>
      <c r="W54" s="26" t="n"/>
      <c r="X54" s="26" t="n"/>
      <c r="Y54" s="26" t="n"/>
      <c r="Z54" s="26" t="n"/>
      <c r="AA54" s="30">
        <f>Table1[[#This Row],[Hours Used]]-SUM(Table1[[#This Row],[Planned Maintenance]:[Start and Finish Production]])</f>
        <v/>
      </c>
      <c r="AB54" s="26" t="n"/>
      <c r="AC54" s="26" t="n">
        <v>1.25</v>
      </c>
      <c r="AD54" s="26" t="n"/>
      <c r="AE54" s="26" t="n"/>
      <c r="AF54" s="26" t="n"/>
      <c r="AG54" s="26" t="n"/>
      <c r="AH54" s="24">
        <f>Table1[[#This Row],[Hours Used]]-SUM(Table1[[#This Row],[Planned Maintenance]:[Start and Finish Production]])-SUM(Table1[[#This Row],[Minor Stoppages]:[Material Shortages]])-Table1[[#This Row],[Quality Loss (Hrs)]]-Table1[[#This Row],[Operating Time]]</f>
        <v/>
      </c>
      <c r="AI54" s="24">
        <f>IFERROR(IF(Table1[[#This Row],[SKU]]="",0,Table1[[#This Row],[Quality Loss (T)]]/(Table1[[#This Row],[SOC (TPD)]]/24)),"")</f>
        <v/>
      </c>
      <c r="AJ54" s="31">
        <f>IFERROR(IF(Table1[[#This Row],[SKU]]="",0,Table1[[#This Row],[Volume Delivered (T)]]/(Table1[[#This Row],[SOC (TPD)]]/24)),"")</f>
        <v/>
      </c>
      <c r="AK54" s="31">
        <f>IFERROR(Table1[[#This Row],[Operating Time]]/Table1[[#This Row],[PRODUCTION HOURS]],"")</f>
        <v/>
      </c>
      <c r="AL54" s="32" t="n"/>
      <c r="AM54" s="32" t="inlineStr">
        <is>
          <t>YES</t>
        </is>
      </c>
      <c r="AN54" s="32" t="inlineStr">
        <is>
          <t>NO</t>
        </is>
      </c>
      <c r="AO54" s="32" t="n">
        <v>3</v>
      </c>
      <c r="AP54" s="32" t="n">
        <v>3</v>
      </c>
      <c r="AQ54" s="32" t="n">
        <v>3</v>
      </c>
      <c r="AR54" s="32">
        <f>IFERROR(SUMIFS(#REF!,#REF!,'Data Sheet'!A:A,#REF!,"Samridhi Perk Line")/SUMIFS(#REF!,#REF!,'Data Sheet'!A:A,#REF!,"Samridhi Perk Line"),"")</f>
        <v/>
      </c>
      <c r="AS54" s="32" t="n"/>
      <c r="AT54" s="32" t="n">
        <v>0</v>
      </c>
      <c r="AU54" s="203">
        <f>IFERROR(VLOOKUP(Table1[[#This Row],[Date]],'Overweight Data'!A52:G1147,6,FALSE),"")</f>
        <v/>
      </c>
      <c r="AV54" s="213">
        <f>IFERROR(
   IF(
      OR(Table1[[#This Row],[Operating Time]]=0, (Table1[[#This Row],[Operating Time]]/IF(AC54&lt;=1,AC54+1,AC54))*60=0),
      1,
      ((Table1[[#This Row],[Operating Time]])/IF(AC54&lt;=1,AC54+1,AC54))*60
   ),
"_")</f>
        <v/>
      </c>
      <c r="AW54" s="213">
        <f>COUNTIFS('Downtime Data'!A:A,Table1[[#This Row],[Date]])</f>
        <v/>
      </c>
      <c r="AX54" s="211">
        <f>IFERROR((SUM(Table1[[#This Row],[Minor Stoppages]:[Material Shortages]])/Table1[[#This Row],['# Stops]])*60,"")</f>
        <v/>
      </c>
      <c r="AY54" s="211" t="n"/>
      <c r="AZ54" s="33" t="n">
        <v>46079</v>
      </c>
    </row>
    <row r="55" ht="20.15" customHeight="1" s="452">
      <c r="A55" s="21" t="n">
        <v>46072</v>
      </c>
      <c r="B55" s="22">
        <f>IF(A55="","",TEXT(A55,"dddddd"))</f>
        <v/>
      </c>
      <c r="C55" s="23" t="inlineStr">
        <is>
          <t>_10.3GM</t>
        </is>
      </c>
      <c r="D55" s="24">
        <f t="array" ref="D55">IFERROR(INDIRECT(C55),"")</f>
        <v/>
      </c>
      <c r="E55" s="25" t="n">
        <v>28</v>
      </c>
      <c r="F55" s="26" t="n">
        <v>36.534626</v>
      </c>
      <c r="G55" s="27">
        <f>IFERROR((Table1[[#This Row],[Plan]]/Table1[[#This Row],[Hours Used]])/(Table1[[#This Row],[SOC (TPD)]]/24),"")</f>
        <v/>
      </c>
      <c r="H55" s="27">
        <f>IFERROR((Table1[[#This Row],[Volume Delivered (T)]]/Table1[[#This Row],[Hours Used]])/(Table1[[#This Row],[SOC (TPD)]]/24),"")</f>
        <v/>
      </c>
      <c r="I55" s="225" t="n"/>
      <c r="J55" s="225" t="n"/>
      <c r="K55" s="28" t="n"/>
      <c r="L55" s="25" t="n">
        <v>0.8</v>
      </c>
      <c r="M55" s="29" t="n">
        <v>0.04</v>
      </c>
      <c r="N55" s="83" t="n">
        <v>13</v>
      </c>
      <c r="O55" s="25" t="n"/>
      <c r="P55" s="25" t="n"/>
      <c r="Q55" s="69" t="n">
        <v>1</v>
      </c>
      <c r="R55" s="70" t="n">
        <v>0</v>
      </c>
      <c r="S55" s="30">
        <f>IF(Table1[[#This Row],[SKU]]="",0,24-Table1[[#This Row],[Legal Non-Operating Time]]-Table1[[#This Row],[No Demand Time]]-Table1[[#This Row],[Force Majeure]])</f>
        <v/>
      </c>
      <c r="T55" s="26" t="n"/>
      <c r="U55" s="26" t="n">
        <v>0.3</v>
      </c>
      <c r="V55" s="26" t="n"/>
      <c r="W55" s="26" t="n"/>
      <c r="X55" s="26" t="n"/>
      <c r="Y55" s="26" t="n"/>
      <c r="Z55" s="26" t="n"/>
      <c r="AA55" s="30">
        <f>Table1[[#This Row],[Hours Used]]-SUM(Table1[[#This Row],[Planned Maintenance]:[Start and Finish Production]])</f>
        <v/>
      </c>
      <c r="AB55" s="26" t="n"/>
      <c r="AC55" s="26" t="n">
        <v>0.65</v>
      </c>
      <c r="AD55" s="26" t="n"/>
      <c r="AE55" s="26" t="n"/>
      <c r="AF55" s="26" t="n"/>
      <c r="AG55" s="26" t="n"/>
      <c r="AH55" s="24">
        <f>Table1[[#This Row],[Hours Used]]-SUM(Table1[[#This Row],[Planned Maintenance]:[Start and Finish Production]])-SUM(Table1[[#This Row],[Minor Stoppages]:[Material Shortages]])-Table1[[#This Row],[Quality Loss (Hrs)]]-Table1[[#This Row],[Operating Time]]</f>
        <v/>
      </c>
      <c r="AI55" s="24">
        <f>IFERROR(IF(Table1[[#This Row],[SKU]]="",0,Table1[[#This Row],[Quality Loss (T)]]/(Table1[[#This Row],[SOC (TPD)]]/24)),"")</f>
        <v/>
      </c>
      <c r="AJ55" s="31">
        <f>IFERROR(IF(Table1[[#This Row],[SKU]]="",0,Table1[[#This Row],[Volume Delivered (T)]]/(Table1[[#This Row],[SOC (TPD)]]/24)),"")</f>
        <v/>
      </c>
      <c r="AK55" s="31">
        <f>IFERROR(Table1[[#This Row],[Operating Time]]/Table1[[#This Row],[PRODUCTION HOURS]],"")</f>
        <v/>
      </c>
      <c r="AL55" s="32" t="n"/>
      <c r="AM55" s="32" t="inlineStr">
        <is>
          <t>YES</t>
        </is>
      </c>
      <c r="AN55" s="32" t="inlineStr">
        <is>
          <t>YES</t>
        </is>
      </c>
      <c r="AO55" s="32" t="n">
        <v>0</v>
      </c>
      <c r="AP55" s="32" t="n">
        <v>0</v>
      </c>
      <c r="AQ55" s="32" t="n"/>
      <c r="AR55" s="32">
        <f>IFERROR(SUMIFS(#REF!,#REF!,'Data Sheet'!A:A,#REF!,"Samridhi Perk Line")/SUMIFS(#REF!,#REF!,'Data Sheet'!A:A,#REF!,"Samridhi Perk Line"),"")</f>
        <v/>
      </c>
      <c r="AS55" s="32" t="n">
        <v>29</v>
      </c>
      <c r="AT55" s="32" t="n">
        <v>0</v>
      </c>
      <c r="AU55" s="203">
        <f>IFERROR(VLOOKUP(Table1[[#This Row],[Date]],'Overweight Data'!A53:G1148,6,FALSE),"")</f>
        <v/>
      </c>
      <c r="AV55" s="213">
        <f>IFERROR(
   IF(
      OR(Table1[[#This Row],[Operating Time]]=0, (Table1[[#This Row],[Operating Time]]/IF(AC55&lt;=1,AC55+1,AC55))*60=0),
      1,
      ((Table1[[#This Row],[Operating Time]])/IF(AC55&lt;=1,AC55+1,AC55))*60
   ),
"_")</f>
        <v/>
      </c>
      <c r="AW55" s="213">
        <f>COUNTIFS('Downtime Data'!A:A,Table1[[#This Row],[Date]])</f>
        <v/>
      </c>
      <c r="AX55" s="211">
        <f>IFERROR((SUM(Table1[[#This Row],[Minor Stoppages]:[Material Shortages]])/Table1[[#This Row],['# Stops]])*60,"")</f>
        <v/>
      </c>
      <c r="AY55" s="211" t="n"/>
      <c r="AZ55" s="33" t="n">
        <v>46079</v>
      </c>
    </row>
    <row r="56" ht="20.15" customHeight="1" s="452">
      <c r="A56" s="21" t="n">
        <v>46073</v>
      </c>
      <c r="B56" s="22">
        <f>IF(A56="","",TEXT(A56,"dddddd"))</f>
        <v/>
      </c>
      <c r="C56" s="23" t="inlineStr">
        <is>
          <t>_10.3GM</t>
        </is>
      </c>
      <c r="D56" s="24">
        <f t="array" ref="D56">IFERROR(INDIRECT(C56),"")</f>
        <v/>
      </c>
      <c r="E56" s="25" t="n">
        <v>28</v>
      </c>
      <c r="F56" s="26" t="n">
        <v>35.914013</v>
      </c>
      <c r="G56" s="27">
        <f>IFERROR((Table1[[#This Row],[Plan]]/Table1[[#This Row],[Hours Used]])/(Table1[[#This Row],[SOC (TPD)]]/24),"")</f>
        <v/>
      </c>
      <c r="H56" s="27">
        <f>IFERROR((Table1[[#This Row],[Volume Delivered (T)]]/Table1[[#This Row],[Hours Used]])/(Table1[[#This Row],[SOC (TPD)]]/24),"")</f>
        <v/>
      </c>
      <c r="I56" s="225" t="n"/>
      <c r="J56" s="225" t="n"/>
      <c r="K56" s="28" t="n"/>
      <c r="L56" s="25" t="n">
        <v>1.3</v>
      </c>
      <c r="M56" s="29" t="n">
        <v>0.04</v>
      </c>
      <c r="N56" s="83" t="n">
        <v>18</v>
      </c>
      <c r="O56" s="25" t="n"/>
      <c r="P56" s="25" t="n"/>
      <c r="Q56" s="69" t="n">
        <v>0</v>
      </c>
      <c r="R56" s="70" t="n">
        <v>0</v>
      </c>
      <c r="S56" s="30">
        <f>IF(Table1[[#This Row],[SKU]]="",0,24-Table1[[#This Row],[Legal Non-Operating Time]]-Table1[[#This Row],[No Demand Time]]-Table1[[#This Row],[Force Majeure]])</f>
        <v/>
      </c>
      <c r="T56" s="26" t="n"/>
      <c r="U56" s="26" t="n">
        <v>0.4</v>
      </c>
      <c r="V56" s="26" t="n"/>
      <c r="W56" s="26" t="n"/>
      <c r="X56" s="26" t="n"/>
      <c r="Y56" s="26" t="n"/>
      <c r="Z56" s="26" t="n"/>
      <c r="AA56" s="30">
        <f>Table1[[#This Row],[Hours Used]]-SUM(Table1[[#This Row],[Planned Maintenance]:[Start and Finish Production]])</f>
        <v/>
      </c>
      <c r="AB56" s="26" t="n"/>
      <c r="AC56" s="26" t="n">
        <v>0.6</v>
      </c>
      <c r="AD56" s="26" t="n"/>
      <c r="AE56" s="26" t="n"/>
      <c r="AF56" s="26" t="n"/>
      <c r="AG56" s="26" t="n"/>
      <c r="AH56" s="24">
        <f>Table1[[#This Row],[Hours Used]]-SUM(Table1[[#This Row],[Planned Maintenance]:[Start and Finish Production]])-SUM(Table1[[#This Row],[Minor Stoppages]:[Material Shortages]])-Table1[[#This Row],[Quality Loss (Hrs)]]-Table1[[#This Row],[Operating Time]]</f>
        <v/>
      </c>
      <c r="AI56" s="24">
        <f>IFERROR(IF(Table1[[#This Row],[SKU]]="",0,Table1[[#This Row],[Quality Loss (T)]]/(Table1[[#This Row],[SOC (TPD)]]/24)),"")</f>
        <v/>
      </c>
      <c r="AJ56" s="31">
        <f>IFERROR(IF(Table1[[#This Row],[SKU]]="",0,Table1[[#This Row],[Volume Delivered (T)]]/(Table1[[#This Row],[SOC (TPD)]]/24)),"")</f>
        <v/>
      </c>
      <c r="AK56" s="31">
        <f>IFERROR(Table1[[#This Row],[Operating Time]]/Table1[[#This Row],[PRODUCTION HOURS]],"")</f>
        <v/>
      </c>
      <c r="AL56" s="32" t="n"/>
      <c r="AM56" s="32" t="inlineStr">
        <is>
          <t>YES</t>
        </is>
      </c>
      <c r="AN56" s="32" t="inlineStr">
        <is>
          <t>YES</t>
        </is>
      </c>
      <c r="AO56" s="32" t="n">
        <v>0</v>
      </c>
      <c r="AP56" s="32" t="n">
        <v>0</v>
      </c>
      <c r="AQ56" s="32" t="n"/>
      <c r="AR56" s="32">
        <f>IFERROR(SUMIFS(#REF!,#REF!,'Data Sheet'!A:A,#REF!,"Samridhi Perk Line")/SUMIFS(#REF!,#REF!,'Data Sheet'!A:A,#REF!,"Samridhi Perk Line"),"")</f>
        <v/>
      </c>
      <c r="AS56" s="32" t="n">
        <v>18</v>
      </c>
      <c r="AT56" s="32" t="n">
        <v>0</v>
      </c>
      <c r="AU56" s="203">
        <f>IFERROR(VLOOKUP(Table1[[#This Row],[Date]],'Overweight Data'!A54:G1149,6,FALSE),"")</f>
        <v/>
      </c>
      <c r="AV56" s="213">
        <f>IFERROR(
   IF(
      OR(Table1[[#This Row],[Operating Time]]=0, (Table1[[#This Row],[Operating Time]]/IF(AC56&lt;=1,AC56+1,AC56))*60=0),
      1,
      ((Table1[[#This Row],[Operating Time]])/IF(AC56&lt;=1,AC56+1,AC56))*60
   ),
"_")</f>
        <v/>
      </c>
      <c r="AW56" s="213">
        <f>COUNTIFS('Downtime Data'!A:A,Table1[[#This Row],[Date]])</f>
        <v/>
      </c>
      <c r="AX56" s="211">
        <f>IFERROR((SUM(Table1[[#This Row],[Minor Stoppages]:[Material Shortages]])/Table1[[#This Row],['# Stops]])*60,"")</f>
        <v/>
      </c>
      <c r="AY56" s="211" t="n"/>
      <c r="AZ56" s="33" t="n">
        <v>46079</v>
      </c>
    </row>
    <row r="57" ht="20.15" customHeight="1" s="452">
      <c r="A57" s="21" t="n">
        <v>46074</v>
      </c>
      <c r="B57" s="22">
        <f>IF(A57="","",TEXT(A57,"dddddd"))</f>
        <v/>
      </c>
      <c r="C57" s="23" t="inlineStr">
        <is>
          <t>_10.3GM</t>
        </is>
      </c>
      <c r="D57" s="24">
        <f t="array" ref="D57">IFERROR(INDIRECT(C57),"")</f>
        <v/>
      </c>
      <c r="E57" s="25" t="n">
        <v>28</v>
      </c>
      <c r="F57" s="26" t="n">
        <v>34.729198</v>
      </c>
      <c r="G57" s="27">
        <f>IFERROR((Table1[[#This Row],[Plan]]/Table1[[#This Row],[Hours Used]])/(Table1[[#This Row],[SOC (TPD)]]/24),"")</f>
        <v/>
      </c>
      <c r="H57" s="27">
        <f>IFERROR((Table1[[#This Row],[Volume Delivered (T)]]/Table1[[#This Row],[Hours Used]])/(Table1[[#This Row],[SOC (TPD)]]/24),"")</f>
        <v/>
      </c>
      <c r="I57" s="225" t="n"/>
      <c r="J57" s="225" t="n"/>
      <c r="K57" s="28" t="n"/>
      <c r="L57" s="25" t="n">
        <v>1.2</v>
      </c>
      <c r="M57" s="29" t="n">
        <v>0.039</v>
      </c>
      <c r="N57" s="83" t="n">
        <v>12</v>
      </c>
      <c r="O57" s="25" t="n"/>
      <c r="P57" s="25" t="n"/>
      <c r="Q57" s="69" t="n">
        <v>1</v>
      </c>
      <c r="R57" s="70" t="n">
        <v>1</v>
      </c>
      <c r="S57" s="30">
        <f>IF(Table1[[#This Row],[SKU]]="",0,24-Table1[[#This Row],[Legal Non-Operating Time]]-Table1[[#This Row],[No Demand Time]]-Table1[[#This Row],[Force Majeure]])</f>
        <v/>
      </c>
      <c r="T57" s="26" t="n"/>
      <c r="U57" s="26" t="n"/>
      <c r="V57" s="26" t="n"/>
      <c r="W57" s="26" t="n">
        <v>1</v>
      </c>
      <c r="X57" s="26" t="n"/>
      <c r="Y57" s="26" t="n"/>
      <c r="Z57" s="26" t="n"/>
      <c r="AA57" s="30">
        <f>Table1[[#This Row],[Hours Used]]-SUM(Table1[[#This Row],[Planned Maintenance]:[Start and Finish Production]])</f>
        <v/>
      </c>
      <c r="AB57" s="26" t="n"/>
      <c r="AC57" s="26" t="n">
        <v>0.4</v>
      </c>
      <c r="AD57" s="26" t="n">
        <v>0.3</v>
      </c>
      <c r="AE57" s="26" t="n"/>
      <c r="AF57" s="26" t="n"/>
      <c r="AG57" s="26" t="n"/>
      <c r="AH57" s="24">
        <f>Table1[[#This Row],[Hours Used]]-SUM(Table1[[#This Row],[Planned Maintenance]:[Start and Finish Production]])-SUM(Table1[[#This Row],[Minor Stoppages]:[Material Shortages]])-Table1[[#This Row],[Quality Loss (Hrs)]]-Table1[[#This Row],[Operating Time]]</f>
        <v/>
      </c>
      <c r="AI57" s="24">
        <f>IFERROR(IF(Table1[[#This Row],[SKU]]="",0,Table1[[#This Row],[Quality Loss (T)]]/(Table1[[#This Row],[SOC (TPD)]]/24)),"")</f>
        <v/>
      </c>
      <c r="AJ57" s="31">
        <f>IFERROR(IF(Table1[[#This Row],[SKU]]="",0,Table1[[#This Row],[Volume Delivered (T)]]/(Table1[[#This Row],[SOC (TPD)]]/24)),"")</f>
        <v/>
      </c>
      <c r="AK57" s="31">
        <f>IFERROR(Table1[[#This Row],[Operating Time]]/Table1[[#This Row],[PRODUCTION HOURS]],"")</f>
        <v/>
      </c>
      <c r="AL57" s="32" t="n"/>
      <c r="AM57" s="32" t="inlineStr">
        <is>
          <t>YES</t>
        </is>
      </c>
      <c r="AN57" s="32" t="inlineStr">
        <is>
          <t>YES</t>
        </is>
      </c>
      <c r="AO57" s="32" t="n">
        <v>2</v>
      </c>
      <c r="AP57" s="32" t="n">
        <v>2</v>
      </c>
      <c r="AQ57" s="32" t="n">
        <v>1</v>
      </c>
      <c r="AR57" s="32">
        <f>IFERROR(SUMIFS(#REF!,#REF!,'Data Sheet'!A:A,#REF!,"Samridhi Perk Line")/SUMIFS(#REF!,#REF!,'Data Sheet'!A:A,#REF!,"Samridhi Perk Line"),"")</f>
        <v/>
      </c>
      <c r="AS57" s="32" t="n">
        <v>3</v>
      </c>
      <c r="AT57" s="32" t="n">
        <v>0</v>
      </c>
      <c r="AU57" s="203">
        <f>IFERROR(VLOOKUP(Table1[[#This Row],[Date]],'Overweight Data'!A55:G1150,6,FALSE),"")</f>
        <v/>
      </c>
      <c r="AV57" s="213">
        <f>IFERROR(
   IF(
      OR(Table1[[#This Row],[Operating Time]]=0, (Table1[[#This Row],[Operating Time]]/IF(AC57&lt;=1,AC57+1,AC57))*60=0),
      1,
      ((Table1[[#This Row],[Operating Time]])/IF(AC57&lt;=1,AC57+1,AC57))*60
   ),
"_")</f>
        <v/>
      </c>
      <c r="AW57" s="213">
        <f>COUNTIFS('Downtime Data'!A:A,Table1[[#This Row],[Date]])</f>
        <v/>
      </c>
      <c r="AX57" s="211">
        <f>IFERROR((SUM(Table1[[#This Row],[Minor Stoppages]:[Material Shortages]])/Table1[[#This Row],['# Stops]])*60,"")</f>
        <v/>
      </c>
      <c r="AY57" s="211" t="n"/>
      <c r="AZ57" s="33" t="n">
        <v>46079</v>
      </c>
    </row>
    <row r="58" ht="20.15" customHeight="1" s="452">
      <c r="A58" s="21" t="n">
        <v>46075</v>
      </c>
      <c r="B58" s="22">
        <f>IF(A58="","",TEXT(A58,"dddddd"))</f>
        <v/>
      </c>
      <c r="C58" s="23" t="inlineStr">
        <is>
          <t>_10.3GM_HT</t>
        </is>
      </c>
      <c r="D58" s="24">
        <f t="array" ref="D58">IFERROR(INDIRECT(C58),"")</f>
        <v/>
      </c>
      <c r="E58" s="25" t="n">
        <v>32</v>
      </c>
      <c r="F58" s="26" t="n">
        <v>31.5</v>
      </c>
      <c r="G58" s="27">
        <f>IFERROR((Table1[[#This Row],[Plan]]/Table1[[#This Row],[Hours Used]])/(Table1[[#This Row],[SOC (TPD)]]/24),"")</f>
        <v/>
      </c>
      <c r="H58" s="27">
        <f>IFERROR((Table1[[#This Row],[Volume Delivered (T)]]/Table1[[#This Row],[Hours Used]])/(Table1[[#This Row],[SOC (TPD)]]/24),"")</f>
        <v/>
      </c>
      <c r="I58" s="225" t="n"/>
      <c r="J58" s="225" t="n"/>
      <c r="K58" s="28" t="n"/>
      <c r="L58" s="25" t="n">
        <v>1.2</v>
      </c>
      <c r="M58" s="29" t="n">
        <v>0.039</v>
      </c>
      <c r="N58" s="83" t="n">
        <v>12</v>
      </c>
      <c r="O58" s="25" t="n"/>
      <c r="P58" s="25" t="n"/>
      <c r="Q58" s="69" t="n"/>
      <c r="R58" s="70" t="n"/>
      <c r="S58" s="30">
        <f>IF(Table1[[#This Row],[SKU]]="",0,24-Table1[[#This Row],[Legal Non-Operating Time]]-Table1[[#This Row],[No Demand Time]]-Table1[[#This Row],[Force Majeure]])</f>
        <v/>
      </c>
      <c r="T58" s="26" t="n"/>
      <c r="U58" s="26" t="n"/>
      <c r="V58" s="26" t="n"/>
      <c r="W58" s="26" t="n">
        <v>1</v>
      </c>
      <c r="X58" s="26" t="n"/>
      <c r="Y58" s="26" t="n"/>
      <c r="Z58" s="26" t="n"/>
      <c r="AA58" s="30">
        <f>Table1[[#This Row],[Hours Used]]-SUM(Table1[[#This Row],[Planned Maintenance]:[Start and Finish Production]])</f>
        <v/>
      </c>
      <c r="AB58" s="26" t="n"/>
      <c r="AC58" s="26" t="n"/>
      <c r="AD58" s="26" t="n"/>
      <c r="AE58" s="26" t="n"/>
      <c r="AF58" s="26" t="n"/>
      <c r="AG58" s="26" t="n"/>
      <c r="AH58" s="24">
        <f>Table1[[#This Row],[Hours Used]]-SUM(Table1[[#This Row],[Planned Maintenance]:[Start and Finish Production]])-SUM(Table1[[#This Row],[Minor Stoppages]:[Material Shortages]])-Table1[[#This Row],[Quality Loss (Hrs)]]-Table1[[#This Row],[Operating Time]]</f>
        <v/>
      </c>
      <c r="AI58" s="24">
        <f>IFERROR(IF(Table1[[#This Row],[SKU]]="",0,Table1[[#This Row],[Quality Loss (T)]]/(Table1[[#This Row],[SOC (TPD)]]/24)),"")</f>
        <v/>
      </c>
      <c r="AJ58" s="31">
        <f>IFERROR(IF(Table1[[#This Row],[SKU]]="",0,Table1[[#This Row],[Volume Delivered (T)]]/(Table1[[#This Row],[SOC (TPD)]]/24)),"")</f>
        <v/>
      </c>
      <c r="AK58" s="31">
        <f>IFERROR(Table1[[#This Row],[Operating Time]]/Table1[[#This Row],[PRODUCTION HOURS]],"")</f>
        <v/>
      </c>
      <c r="AL58" s="32" t="n"/>
      <c r="AM58" s="32" t="inlineStr">
        <is>
          <t>NO</t>
        </is>
      </c>
      <c r="AN58" s="32" t="inlineStr">
        <is>
          <t>YES</t>
        </is>
      </c>
      <c r="AO58" s="32" t="n">
        <v>0</v>
      </c>
      <c r="AP58" s="32" t="n">
        <v>0</v>
      </c>
      <c r="AQ58" s="32" t="n"/>
      <c r="AR58" s="32">
        <f>IFERROR(SUMIFS(#REF!,#REF!,'Data Sheet'!A:A,#REF!,"Samridhi Perk Line")/SUMIFS(#REF!,#REF!,'Data Sheet'!A:A,#REF!,"Samridhi Perk Line"),"")</f>
        <v/>
      </c>
      <c r="AS58" s="32" t="n"/>
      <c r="AT58" s="32" t="n"/>
      <c r="AU58" s="203">
        <f>IFERROR(VLOOKUP(Table1[[#This Row],[Date]],'Overweight Data'!A56:G1151,6,FALSE),"")</f>
        <v/>
      </c>
      <c r="AV58" s="213">
        <f>IFERROR(
   IF(
      OR(Table1[[#This Row],[Operating Time]]=0, (Table1[[#This Row],[Operating Time]]/IF(AC58&lt;=1,AC58+1,AC58))*60=0),
      1,
      ((Table1[[#This Row],[Operating Time]])/IF(AC58&lt;=1,AC58+1,AC58))*60
   ),
"_")</f>
        <v/>
      </c>
      <c r="AW58" s="213">
        <f>COUNTIFS('Downtime Data'!A:A,Table1[[#This Row],[Date]])</f>
        <v/>
      </c>
      <c r="AX58" s="211">
        <f>IFERROR((SUM(Table1[[#This Row],[Minor Stoppages]:[Material Shortages]])/Table1[[#This Row],['# Stops]])*60,"")</f>
        <v/>
      </c>
      <c r="AY58" s="211" t="n"/>
      <c r="AZ58" s="33" t="n">
        <v>46079</v>
      </c>
    </row>
    <row r="59" ht="20.15" customHeight="1" s="452">
      <c r="A59" s="21" t="n">
        <v>46076</v>
      </c>
      <c r="B59" s="22">
        <f>IF(A59="","",TEXT(A59,"dddddd"))</f>
        <v/>
      </c>
      <c r="C59" s="23" t="inlineStr">
        <is>
          <t>_10.3GM_HT</t>
        </is>
      </c>
      <c r="D59" s="24">
        <f t="array" ref="D59">IFERROR(INDIRECT(C59),"")</f>
        <v/>
      </c>
      <c r="E59" s="25" t="n">
        <v>31</v>
      </c>
      <c r="F59" s="26" t="n">
        <v>32.9</v>
      </c>
      <c r="G59" s="27">
        <f>IFERROR((Table1[[#This Row],[Plan]]/Table1[[#This Row],[Hours Used]])/(Table1[[#This Row],[SOC (TPD)]]/24),"")</f>
        <v/>
      </c>
      <c r="H59" s="27">
        <f>IFERROR((Table1[[#This Row],[Volume Delivered (T)]]/Table1[[#This Row],[Hours Used]])/(Table1[[#This Row],[SOC (TPD)]]/24),"")</f>
        <v/>
      </c>
      <c r="I59" s="225" t="n"/>
      <c r="J59" s="225" t="n"/>
      <c r="K59" s="28" t="n"/>
      <c r="L59" s="25" t="n">
        <v>1.4</v>
      </c>
      <c r="M59" s="29" t="n">
        <v>0.038</v>
      </c>
      <c r="N59" s="83" t="n">
        <v>13</v>
      </c>
      <c r="O59" s="25" t="n"/>
      <c r="P59" s="25" t="n"/>
      <c r="Q59" s="69" t="n"/>
      <c r="R59" s="70" t="n"/>
      <c r="S59" s="30">
        <f>IF(Table1[[#This Row],[SKU]]="",0,24-Table1[[#This Row],[Legal Non-Operating Time]]-Table1[[#This Row],[No Demand Time]]-Table1[[#This Row],[Force Majeure]])</f>
        <v/>
      </c>
      <c r="T59" s="26" t="n"/>
      <c r="U59" s="26" t="n"/>
      <c r="V59" s="26" t="n"/>
      <c r="W59" s="26" t="n"/>
      <c r="X59" s="26" t="n"/>
      <c r="Y59" s="26" t="n"/>
      <c r="Z59" s="26" t="n"/>
      <c r="AA59" s="30">
        <f>Table1[[#This Row],[Hours Used]]-SUM(Table1[[#This Row],[Planned Maintenance]:[Start and Finish Production]])</f>
        <v/>
      </c>
      <c r="AB59" s="26" t="n"/>
      <c r="AC59" s="26" t="n"/>
      <c r="AD59" s="26" t="n"/>
      <c r="AE59" s="26" t="n"/>
      <c r="AF59" s="26" t="n"/>
      <c r="AG59" s="26" t="n"/>
      <c r="AH59" s="24">
        <f>Table1[[#This Row],[Hours Used]]-SUM(Table1[[#This Row],[Planned Maintenance]:[Start and Finish Production]])-SUM(Table1[[#This Row],[Minor Stoppages]:[Material Shortages]])-Table1[[#This Row],[Quality Loss (Hrs)]]-Table1[[#This Row],[Operating Time]]</f>
        <v/>
      </c>
      <c r="AI59" s="24">
        <f>IFERROR(IF(Table1[[#This Row],[SKU]]="",0,Table1[[#This Row],[Quality Loss (T)]]/(Table1[[#This Row],[SOC (TPD)]]/24)),"")</f>
        <v/>
      </c>
      <c r="AJ59" s="31">
        <f>IFERROR(IF(Table1[[#This Row],[SKU]]="",0,Table1[[#This Row],[Volume Delivered (T)]]/(Table1[[#This Row],[SOC (TPD)]]/24)),"")</f>
        <v/>
      </c>
      <c r="AK59" s="31">
        <f>IFERROR(Table1[[#This Row],[Operating Time]]/Table1[[#This Row],[PRODUCTION HOURS]],"")</f>
        <v/>
      </c>
      <c r="AL59" s="32" t="n"/>
      <c r="AM59" s="32" t="inlineStr">
        <is>
          <t>YES</t>
        </is>
      </c>
      <c r="AN59" s="32" t="inlineStr">
        <is>
          <t>YES</t>
        </is>
      </c>
      <c r="AO59" s="32" t="n">
        <v>0</v>
      </c>
      <c r="AP59" s="32" t="n">
        <v>0</v>
      </c>
      <c r="AQ59" s="32" t="n"/>
      <c r="AR59" s="32">
        <f>IFERROR(SUMIFS(#REF!,#REF!,'Data Sheet'!A:A,#REF!,"Samridhi Perk Line")/SUMIFS(#REF!,#REF!,'Data Sheet'!A:A,#REF!,"Samridhi Perk Line"),"")</f>
        <v/>
      </c>
      <c r="AS59" s="32" t="n"/>
      <c r="AT59" s="32" t="n"/>
      <c r="AU59" s="203">
        <f>IFERROR(VLOOKUP(Table1[[#This Row],[Date]],'Overweight Data'!A57:G1152,6,FALSE),"")</f>
        <v/>
      </c>
      <c r="AV59" s="213">
        <f>IFERROR(
   IF(
      OR(Table1[[#This Row],[Operating Time]]=0, (Table1[[#This Row],[Operating Time]]/IF(AC59&lt;=1,AC59+1,AC59))*60=0),
      1,
      ((Table1[[#This Row],[Operating Time]])/IF(AC59&lt;=1,AC59+1,AC59))*60
   ),
"_")</f>
        <v/>
      </c>
      <c r="AW59" s="213">
        <f>COUNTIFS('Downtime Data'!A:A,Table1[[#This Row],[Date]])</f>
        <v/>
      </c>
      <c r="AX59" s="211">
        <f>IFERROR((SUM(Table1[[#This Row],[Minor Stoppages]:[Material Shortages]])/Table1[[#This Row],['# Stops]])*60,"")</f>
        <v/>
      </c>
      <c r="AY59" s="211" t="n"/>
      <c r="AZ59" s="33" t="n">
        <v>46079</v>
      </c>
    </row>
    <row r="60" ht="20.15" customHeight="1" s="452">
      <c r="A60" s="21" t="n">
        <v>46077</v>
      </c>
      <c r="B60" s="22">
        <f>IF(A60="","",TEXT(A60,"dddddd"))</f>
        <v/>
      </c>
      <c r="C60" s="23" t="inlineStr">
        <is>
          <t>_10.3GM_HT</t>
        </is>
      </c>
      <c r="D60" s="24">
        <f t="array" ref="D60">IFERROR(INDIRECT(C60),"")</f>
        <v/>
      </c>
      <c r="E60" s="25" t="n">
        <v>30</v>
      </c>
      <c r="F60" s="26" t="n">
        <v>33.2</v>
      </c>
      <c r="G60" s="27">
        <f>IFERROR((Table1[[#This Row],[Plan]]/Table1[[#This Row],[Hours Used]])/(Table1[[#This Row],[SOC (TPD)]]/24),"")</f>
        <v/>
      </c>
      <c r="H60" s="27">
        <f>IFERROR((Table1[[#This Row],[Volume Delivered (T)]]/Table1[[#This Row],[Hours Used]])/(Table1[[#This Row],[SOC (TPD)]]/24),"")</f>
        <v/>
      </c>
      <c r="I60" s="225" t="n"/>
      <c r="J60" s="225" t="n"/>
      <c r="K60" s="28" t="n"/>
      <c r="L60" s="25" t="n">
        <v>1.1</v>
      </c>
      <c r="M60" s="29" t="n">
        <v>0.037</v>
      </c>
      <c r="N60" s="83" t="n">
        <v>12</v>
      </c>
      <c r="O60" s="25" t="n"/>
      <c r="P60" s="25" t="n"/>
      <c r="Q60" s="69" t="n"/>
      <c r="R60" s="70" t="n"/>
      <c r="S60" s="30">
        <f>IF(Table1[[#This Row],[SKU]]="",0,24-Table1[[#This Row],[Legal Non-Operating Time]]-Table1[[#This Row],[No Demand Time]]-Table1[[#This Row],[Force Majeure]])</f>
        <v/>
      </c>
      <c r="T60" s="26" t="n"/>
      <c r="U60" s="26" t="n"/>
      <c r="V60" s="26" t="n"/>
      <c r="W60" s="26" t="n"/>
      <c r="X60" s="26" t="n"/>
      <c r="Y60" s="26" t="n"/>
      <c r="Z60" s="26" t="n"/>
      <c r="AA60" s="30">
        <f>Table1[[#This Row],[Hours Used]]-SUM(Table1[[#This Row],[Planned Maintenance]:[Start and Finish Production]])</f>
        <v/>
      </c>
      <c r="AB60" s="26" t="n"/>
      <c r="AC60" s="26" t="n"/>
      <c r="AD60" s="26" t="n"/>
      <c r="AE60" s="26" t="n"/>
      <c r="AF60" s="26" t="n"/>
      <c r="AG60" s="26" t="n"/>
      <c r="AH60" s="24">
        <f>Table1[[#This Row],[Hours Used]]-SUM(Table1[[#This Row],[Planned Maintenance]:[Start and Finish Production]])-SUM(Table1[[#This Row],[Minor Stoppages]:[Material Shortages]])-Table1[[#This Row],[Quality Loss (Hrs)]]-Table1[[#This Row],[Operating Time]]</f>
        <v/>
      </c>
      <c r="AI60" s="24">
        <f>IFERROR(IF(Table1[[#This Row],[SKU]]="",0,Table1[[#This Row],[Quality Loss (T)]]/(Table1[[#This Row],[SOC (TPD)]]/24)),"")</f>
        <v/>
      </c>
      <c r="AJ60" s="31">
        <f>IFERROR(IF(Table1[[#This Row],[SKU]]="",0,Table1[[#This Row],[Volume Delivered (T)]]/(Table1[[#This Row],[SOC (TPD)]]/24)),"")</f>
        <v/>
      </c>
      <c r="AK60" s="31">
        <f>IFERROR(Table1[[#This Row],[Operating Time]]/Table1[[#This Row],[PRODUCTION HOURS]],"")</f>
        <v/>
      </c>
      <c r="AL60" s="32" t="n"/>
      <c r="AM60" s="32" t="inlineStr">
        <is>
          <t>YES</t>
        </is>
      </c>
      <c r="AN60" s="32" t="inlineStr">
        <is>
          <t>YES</t>
        </is>
      </c>
      <c r="AO60" s="32" t="n">
        <v>0</v>
      </c>
      <c r="AP60" s="32" t="n">
        <v>0</v>
      </c>
      <c r="AQ60" s="32" t="n"/>
      <c r="AR60" s="32">
        <f>IFERROR(SUMIFS(#REF!,#REF!,'Data Sheet'!A:A,#REF!,"Samridhi Perk Line")/SUMIFS(#REF!,#REF!,'Data Sheet'!A:A,#REF!,"Samridhi Perk Line"),"")</f>
        <v/>
      </c>
      <c r="AS60" s="32" t="n"/>
      <c r="AT60" s="32" t="n"/>
      <c r="AU60" s="203">
        <f>IFERROR(VLOOKUP(Table1[[#This Row],[Date]],'Overweight Data'!A58:G1153,6,FALSE),"")</f>
        <v/>
      </c>
      <c r="AV60" s="213">
        <f>IFERROR(
   IF(
      OR(Table1[[#This Row],[Operating Time]]=0, (Table1[[#This Row],[Operating Time]]/IF(AC60&lt;=1,AC60+1,AC60))*60=0),
      1,
      ((Table1[[#This Row],[Operating Time]])/IF(AC60&lt;=1,AC60+1,AC60))*60
   ),
"_")</f>
        <v/>
      </c>
      <c r="AW60" s="213">
        <f>COUNTIFS('Downtime Data'!A:A,Table1[[#This Row],[Date]])</f>
        <v/>
      </c>
      <c r="AX60" s="211">
        <f>IFERROR((SUM(Table1[[#This Row],[Minor Stoppages]:[Material Shortages]])/Table1[[#This Row],['# Stops]])*60,"")</f>
        <v/>
      </c>
      <c r="AY60" s="211" t="n"/>
      <c r="AZ60" s="33" t="n">
        <v>46079</v>
      </c>
    </row>
    <row r="61" ht="20.15" customHeight="1" s="452">
      <c r="A61" s="21" t="n">
        <v>46078</v>
      </c>
      <c r="B61" s="22">
        <f>IF(A61="","",TEXT(A61,"dddddd"))</f>
        <v/>
      </c>
      <c r="C61" s="23" t="inlineStr">
        <is>
          <t>_10.3GM_HT</t>
        </is>
      </c>
      <c r="D61" s="24">
        <f t="array" ref="D61">IFERROR(INDIRECT(C61),"")</f>
        <v/>
      </c>
      <c r="E61" s="25" t="n">
        <v>30</v>
      </c>
      <c r="F61" s="26" t="n">
        <v>26.5</v>
      </c>
      <c r="G61" s="27">
        <f>IFERROR((Table1[[#This Row],[Plan]]/Table1[[#This Row],[Hours Used]])/(Table1[[#This Row],[SOC (TPD)]]/24),"")</f>
        <v/>
      </c>
      <c r="H61" s="27">
        <f>IFERROR((Table1[[#This Row],[Volume Delivered (T)]]/Table1[[#This Row],[Hours Used]])/(Table1[[#This Row],[SOC (TPD)]]/24),"")</f>
        <v/>
      </c>
      <c r="I61" s="225" t="n"/>
      <c r="J61" s="225" t="n"/>
      <c r="K61" s="28" t="n"/>
      <c r="L61" s="25" t="n">
        <v>1.1</v>
      </c>
      <c r="M61" s="29" t="n">
        <v>0.037</v>
      </c>
      <c r="N61" s="83" t="n">
        <v>12</v>
      </c>
      <c r="O61" s="25" t="n"/>
      <c r="P61" s="25" t="n"/>
      <c r="Q61" s="69" t="n"/>
      <c r="R61" s="70" t="n"/>
      <c r="S61" s="30">
        <f>IF(Table1[[#This Row],[SKU]]="",0,24-Table1[[#This Row],[Legal Non-Operating Time]]-Table1[[#This Row],[No Demand Time]]-Table1[[#This Row],[Force Majeure]])</f>
        <v/>
      </c>
      <c r="T61" s="26" t="n"/>
      <c r="U61" s="26" t="n"/>
      <c r="V61" s="26" t="n"/>
      <c r="W61" s="26" t="n"/>
      <c r="X61" s="26" t="n"/>
      <c r="Y61" s="26" t="n"/>
      <c r="Z61" s="26" t="n"/>
      <c r="AA61" s="30">
        <f>Table1[[#This Row],[Hours Used]]-SUM(Table1[[#This Row],[Planned Maintenance]:[Start and Finish Production]])</f>
        <v/>
      </c>
      <c r="AB61" s="26" t="n"/>
      <c r="AC61" s="26" t="n"/>
      <c r="AD61" s="26" t="n"/>
      <c r="AE61" s="26" t="n"/>
      <c r="AF61" s="26" t="n"/>
      <c r="AG61" s="26" t="n"/>
      <c r="AH61" s="24">
        <f>Table1[[#This Row],[Hours Used]]-SUM(Table1[[#This Row],[Planned Maintenance]:[Start and Finish Production]])-SUM(Table1[[#This Row],[Minor Stoppages]:[Material Shortages]])-Table1[[#This Row],[Quality Loss (Hrs)]]-Table1[[#This Row],[Operating Time]]</f>
        <v/>
      </c>
      <c r="AI61" s="24">
        <f>IFERROR(IF(Table1[[#This Row],[SKU]]="",0,Table1[[#This Row],[Quality Loss (T)]]/(Table1[[#This Row],[SOC (TPD)]]/24)),"")</f>
        <v/>
      </c>
      <c r="AJ61" s="31">
        <f>IFERROR(IF(Table1[[#This Row],[SKU]]="",0,Table1[[#This Row],[Volume Delivered (T)]]/(Table1[[#This Row],[SOC (TPD)]]/24)),"")</f>
        <v/>
      </c>
      <c r="AK61" s="31">
        <f>IFERROR(Table1[[#This Row],[Operating Time]]/Table1[[#This Row],[PRODUCTION HOURS]],"")</f>
        <v/>
      </c>
      <c r="AL61" s="32" t="n"/>
      <c r="AM61" s="32" t="n"/>
      <c r="AN61" s="32" t="n"/>
      <c r="AO61" s="32" t="n">
        <v>0</v>
      </c>
      <c r="AP61" s="32" t="n">
        <v>0</v>
      </c>
      <c r="AQ61" s="32" t="n"/>
      <c r="AR61" s="32">
        <f>IFERROR(SUMIFS(#REF!,#REF!,'Data Sheet'!A:A,#REF!,"Samridhi Perk Line")/SUMIFS(#REF!,#REF!,'Data Sheet'!A:A,#REF!,"Samridhi Perk Line"),"")</f>
        <v/>
      </c>
      <c r="AS61" s="32" t="n"/>
      <c r="AT61" s="32" t="n"/>
      <c r="AU61" s="203">
        <f>IFERROR(VLOOKUP(Table1[[#This Row],[Date]],'Overweight Data'!A59:G1154,6,FALSE),"")</f>
        <v/>
      </c>
      <c r="AV61" s="213">
        <f>IFERROR(
   IF(
      OR(Table1[[#This Row],[Operating Time]]=0, (Table1[[#This Row],[Operating Time]]/IF(AC61&lt;=1,AC61+1,AC61))*60=0),
      1,
      ((Table1[[#This Row],[Operating Time]])/IF(AC61&lt;=1,AC61+1,AC61))*60
   ),
"_")</f>
        <v/>
      </c>
      <c r="AW61" s="213">
        <f>COUNTIFS('Downtime Data'!A:A,Table1[[#This Row],[Date]])</f>
        <v/>
      </c>
      <c r="AX61" s="211">
        <f>IFERROR((SUM(Table1[[#This Row],[Minor Stoppages]:[Material Shortages]])/Table1[[#This Row],['# Stops]])*60,"")</f>
        <v/>
      </c>
      <c r="AY61" s="211" t="n"/>
      <c r="AZ61" s="33" t="n">
        <v>46079</v>
      </c>
    </row>
    <row r="62" ht="20.15" customHeight="1" s="452">
      <c r="A62" s="21" t="n">
        <v>46079</v>
      </c>
      <c r="B62" s="22">
        <f>IF(A62="","",TEXT(A62,"dddddd"))</f>
        <v/>
      </c>
      <c r="C62" s="23" t="inlineStr">
        <is>
          <t>_10.3GM_HT</t>
        </is>
      </c>
      <c r="D62" s="24">
        <f t="array" ref="D62">IFERROR(INDIRECT(C62),"")</f>
        <v/>
      </c>
      <c r="E62" s="25" t="n">
        <v>27</v>
      </c>
      <c r="F62" s="26">
        <f>24.1-6.6</f>
        <v/>
      </c>
      <c r="G62" s="27">
        <f>IFERROR((Table1[[#This Row],[Plan]]/Table1[[#This Row],[Hours Used]])/(Table1[[#This Row],[SOC (TPD)]]/24),"")</f>
        <v/>
      </c>
      <c r="H62" s="27">
        <f>IFERROR((Table1[[#This Row],[Volume Delivered (T)]]/Table1[[#This Row],[Hours Used]])/(Table1[[#This Row],[SOC (TPD)]]/24),"")</f>
        <v/>
      </c>
      <c r="I62" s="225" t="n"/>
      <c r="J62" s="225" t="n">
        <v>8</v>
      </c>
      <c r="K62" s="28" t="n"/>
      <c r="L62" s="25" t="n">
        <v>1.1</v>
      </c>
      <c r="M62" s="29" t="n">
        <v>0.036</v>
      </c>
      <c r="N62" s="83" t="n">
        <v>11</v>
      </c>
      <c r="O62" s="25" t="n"/>
      <c r="P62" s="25" t="n"/>
      <c r="Q62" s="69" t="n"/>
      <c r="R62" s="70" t="n"/>
      <c r="S62" s="30">
        <f>IF(Table1[[#This Row],[SKU]]="",0,24-Table1[[#This Row],[Legal Non-Operating Time]]-Table1[[#This Row],[No Demand Time]]-Table1[[#This Row],[Force Majeure]])</f>
        <v/>
      </c>
      <c r="T62" s="26" t="n"/>
      <c r="U62" s="26" t="n"/>
      <c r="V62" s="26" t="n">
        <v>2.3</v>
      </c>
      <c r="W62" s="26" t="n"/>
      <c r="X62" s="26" t="n"/>
      <c r="Y62" s="26" t="n"/>
      <c r="Z62" s="26" t="n"/>
      <c r="AA62" s="30">
        <f>Table1[[#This Row],[Hours Used]]-SUM(Table1[[#This Row],[Planned Maintenance]:[Start and Finish Production]])</f>
        <v/>
      </c>
      <c r="AB62" s="26" t="n"/>
      <c r="AC62" s="26" t="n"/>
      <c r="AD62" s="26" t="n"/>
      <c r="AE62" s="26" t="n"/>
      <c r="AF62" s="26" t="n"/>
      <c r="AG62" s="26" t="n"/>
      <c r="AH62" s="24">
        <f>Table1[[#This Row],[Hours Used]]-SUM(Table1[[#This Row],[Planned Maintenance]:[Start and Finish Production]])-SUM(Table1[[#This Row],[Minor Stoppages]:[Material Shortages]])-Table1[[#This Row],[Quality Loss (Hrs)]]-Table1[[#This Row],[Operating Time]]</f>
        <v/>
      </c>
      <c r="AI62" s="24">
        <f>IFERROR(IF(Table1[[#This Row],[SKU]]="",0,Table1[[#This Row],[Quality Loss (T)]]/(Table1[[#This Row],[SOC (TPD)]]/24)),"")</f>
        <v/>
      </c>
      <c r="AJ62" s="31">
        <f>IFERROR(IF(Table1[[#This Row],[SKU]]="",0,Table1[[#This Row],[Volume Delivered (T)]]/(Table1[[#This Row],[SOC (TPD)]]/24)),"")</f>
        <v/>
      </c>
      <c r="AK62" s="31">
        <f>IFERROR(Table1[[#This Row],[Operating Time]]/Table1[[#This Row],[PRODUCTION HOURS]],"")</f>
        <v/>
      </c>
      <c r="AL62" s="32" t="n"/>
      <c r="AM62" s="32" t="n"/>
      <c r="AN62" s="32" t="n"/>
      <c r="AO62" s="32" t="n">
        <v>0</v>
      </c>
      <c r="AP62" s="32" t="n">
        <v>0</v>
      </c>
      <c r="AQ62" s="32" t="n"/>
      <c r="AR62" s="32">
        <f>IFERROR(SUMIFS(#REF!,#REF!,'Data Sheet'!A:A,#REF!,"Samridhi Perk Line")/SUMIFS(#REF!,#REF!,'Data Sheet'!A:A,#REF!,"Samridhi Perk Line"),"")</f>
        <v/>
      </c>
      <c r="AS62" s="32" t="n"/>
      <c r="AT62" s="32" t="n"/>
      <c r="AU62" s="203">
        <f>IFERROR(VLOOKUP(Table1[[#This Row],[Date]],'Overweight Data'!A60:G1155,6,FALSE),"")</f>
        <v/>
      </c>
      <c r="AV62" s="213">
        <f>IFERROR(
   IF(
      OR(Table1[[#This Row],[Operating Time]]=0, (Table1[[#This Row],[Operating Time]]/IF(AC62&lt;=1,AC62+1,AC62))*60=0),
      1,
      ((Table1[[#This Row],[Operating Time]])/IF(AC62&lt;=1,AC62+1,AC62))*60
   ),
"_")</f>
        <v/>
      </c>
      <c r="AW62" s="213">
        <f>COUNTIFS('Downtime Data'!A:A,Table1[[#This Row],[Date]])</f>
        <v/>
      </c>
      <c r="AX62" s="211">
        <f>IFERROR((SUM(Table1[[#This Row],[Minor Stoppages]:[Material Shortages]])/Table1[[#This Row],['# Stops]])*60,"")</f>
        <v/>
      </c>
      <c r="AY62" s="211" t="n"/>
      <c r="AZ62" s="33" t="n">
        <v>46079</v>
      </c>
    </row>
    <row r="63" ht="20.15" customHeight="1" s="452">
      <c r="A63" s="21" t="n">
        <v>46080</v>
      </c>
      <c r="B63" s="22">
        <f>IF(A63="","",TEXT(A63,"dddddd"))</f>
        <v/>
      </c>
      <c r="C63" s="23" t="n"/>
      <c r="D63" s="24">
        <f t="array" ref="D63">IFERROR(INDIRECT(C63),"")</f>
        <v/>
      </c>
      <c r="E63" s="25" t="n"/>
      <c r="F63" s="26" t="n"/>
      <c r="G63" s="27">
        <f>IFERROR((Table1[[#This Row],[Plan]]/Table1[[#This Row],[Hours Used]])/(Table1[[#This Row],[SOC (TPD)]]/24),"")</f>
        <v/>
      </c>
      <c r="H63" s="27">
        <f>IFERROR((Table1[[#This Row],[Volume Delivered (T)]]/Table1[[#This Row],[Hours Used]])/(Table1[[#This Row],[SOC (TPD)]]/24),"")</f>
        <v/>
      </c>
      <c r="I63" s="225" t="n"/>
      <c r="J63" s="225" t="n"/>
      <c r="K63" s="28" t="n"/>
      <c r="L63" s="25" t="n"/>
      <c r="M63" s="29" t="n"/>
      <c r="N63" s="83" t="n"/>
      <c r="O63" s="25" t="n"/>
      <c r="P63" s="25" t="n"/>
      <c r="Q63" s="69" t="n"/>
      <c r="R63" s="70" t="n"/>
      <c r="S63" s="30">
        <f>IF(Table1[[#This Row],[SKU]]="",0,24-Table1[[#This Row],[Legal Non-Operating Time]]-Table1[[#This Row],[No Demand Time]]-Table1[[#This Row],[Force Majeure]])</f>
        <v/>
      </c>
      <c r="T63" s="26" t="n"/>
      <c r="U63" s="26" t="n"/>
      <c r="V63" s="26" t="n"/>
      <c r="W63" s="26" t="n"/>
      <c r="X63" s="26" t="n"/>
      <c r="Y63" s="26" t="n"/>
      <c r="Z63" s="26" t="n"/>
      <c r="AA63" s="30">
        <f>Table1[[#This Row],[Hours Used]]-SUM(Table1[[#This Row],[Planned Maintenance]:[Start and Finish Production]])</f>
        <v/>
      </c>
      <c r="AB63" s="26" t="n"/>
      <c r="AC63" s="26" t="n"/>
      <c r="AD63" s="26" t="n"/>
      <c r="AE63" s="26" t="n"/>
      <c r="AF63" s="26" t="n"/>
      <c r="AG63" s="26" t="n"/>
      <c r="AH63" s="24">
        <f>Table1[[#This Row],[Hours Used]]-SUM(Table1[[#This Row],[Planned Maintenance]:[Start and Finish Production]])-SUM(Table1[[#This Row],[Minor Stoppages]:[Material Shortages]])-Table1[[#This Row],[Quality Loss (Hrs)]]-Table1[[#This Row],[Operating Time]]</f>
        <v/>
      </c>
      <c r="AI63" s="24">
        <f>IFERROR(IF(Table1[[#This Row],[SKU]]="",0,Table1[[#This Row],[Quality Loss (T)]]/(Table1[[#This Row],[SOC (TPD)]]/24)),"")</f>
        <v/>
      </c>
      <c r="AJ63" s="31">
        <f>IFERROR(IF(Table1[[#This Row],[SKU]]="",0,Table1[[#This Row],[Volume Delivered (T)]]/(Table1[[#This Row],[SOC (TPD)]]/24)),"")</f>
        <v/>
      </c>
      <c r="AK63" s="31">
        <f>IFERROR(Table1[[#This Row],[Operating Time]]/Table1[[#This Row],[PRODUCTION HOURS]],"")</f>
        <v/>
      </c>
      <c r="AL63" s="32" t="n"/>
      <c r="AM63" s="32" t="n"/>
      <c r="AN63" s="32" t="n"/>
      <c r="AO63" s="32" t="n">
        <v>0</v>
      </c>
      <c r="AP63" s="32" t="n">
        <v>0</v>
      </c>
      <c r="AQ63" s="32" t="n"/>
      <c r="AR63" s="32">
        <f>IFERROR(SUMIFS(#REF!,#REF!,'Data Sheet'!A:A,#REF!,"Samridhi Perk Line")/SUMIFS(#REF!,#REF!,'Data Sheet'!A:A,#REF!,"Samridhi Perk Line"),"")</f>
        <v/>
      </c>
      <c r="AS63" s="32" t="n"/>
      <c r="AT63" s="32" t="n"/>
      <c r="AU63" s="203">
        <f>IFERROR(VLOOKUP(Table1[[#This Row],[Date]],'Overweight Data'!A61:G1156,6,FALSE),"")</f>
        <v/>
      </c>
      <c r="AV63" s="213">
        <f>IFERROR(
   IF(
      OR(Table1[[#This Row],[Operating Time]]=0, (Table1[[#This Row],[Operating Time]]/IF(AC63&lt;=1,AC63+1,AC63))*60=0),
      1,
      ((Table1[[#This Row],[Operating Time]])/IF(AC63&lt;=1,AC63+1,AC63))*60
   ),
"_")</f>
        <v/>
      </c>
      <c r="AW63" s="213">
        <f>COUNTIFS('Downtime Data'!A:A,Table1[[#This Row],[Date]])</f>
        <v/>
      </c>
      <c r="AX63" s="211">
        <f>IFERROR((SUM(Table1[[#This Row],[Minor Stoppages]:[Material Shortages]])/Table1[[#This Row],['# Stops]])*60,"")</f>
        <v/>
      </c>
      <c r="AY63" s="211" t="n"/>
      <c r="AZ63" s="33" t="n">
        <v>46079</v>
      </c>
    </row>
    <row r="64" ht="20.15" customHeight="1" s="452">
      <c r="A64" s="21" t="n">
        <v>46081</v>
      </c>
      <c r="B64" s="22">
        <f>IF(A64="","",TEXT(A64,"dddddd"))</f>
        <v/>
      </c>
      <c r="C64" s="23" t="n"/>
      <c r="D64" s="24">
        <f t="array" ref="D64">IFERROR(INDIRECT(C64),"")</f>
        <v/>
      </c>
      <c r="E64" s="25" t="n"/>
      <c r="F64" s="26" t="n"/>
      <c r="G64" s="27">
        <f>IFERROR((Table1[[#This Row],[Plan]]/Table1[[#This Row],[Hours Used]])/(Table1[[#This Row],[SOC (TPD)]]/24),"")</f>
        <v/>
      </c>
      <c r="H64" s="27">
        <f>IFERROR((Table1[[#This Row],[Volume Delivered (T)]]/Table1[[#This Row],[Hours Used]])/(Table1[[#This Row],[SOC (TPD)]]/24),"")</f>
        <v/>
      </c>
      <c r="I64" s="225" t="n"/>
      <c r="J64" s="225" t="n"/>
      <c r="K64" s="28" t="n"/>
      <c r="L64" s="25" t="n"/>
      <c r="M64" s="29" t="n"/>
      <c r="N64" s="83" t="n"/>
      <c r="O64" s="25" t="n"/>
      <c r="P64" s="25" t="n"/>
      <c r="Q64" s="69" t="n"/>
      <c r="R64" s="70" t="n"/>
      <c r="S64" s="30">
        <f>IF(Table1[[#This Row],[SKU]]="",0,24-Table1[[#This Row],[Legal Non-Operating Time]]-Table1[[#This Row],[No Demand Time]]-Table1[[#This Row],[Force Majeure]])</f>
        <v/>
      </c>
      <c r="T64" s="26" t="n"/>
      <c r="U64" s="26" t="n"/>
      <c r="V64" s="26" t="n"/>
      <c r="W64" s="26" t="n"/>
      <c r="X64" s="26" t="n"/>
      <c r="Y64" s="26" t="n"/>
      <c r="Z64" s="26" t="n"/>
      <c r="AA64" s="30">
        <f>Table1[[#This Row],[Hours Used]]-SUM(Table1[[#This Row],[Planned Maintenance]:[Start and Finish Production]])</f>
        <v/>
      </c>
      <c r="AB64" s="26" t="n"/>
      <c r="AC64" s="26" t="n"/>
      <c r="AD64" s="26" t="n"/>
      <c r="AE64" s="26" t="n"/>
      <c r="AF64" s="26" t="n"/>
      <c r="AG64" s="26" t="n"/>
      <c r="AH64" s="24">
        <f>Table1[[#This Row],[Hours Used]]-SUM(Table1[[#This Row],[Planned Maintenance]:[Start and Finish Production]])-SUM(Table1[[#This Row],[Minor Stoppages]:[Material Shortages]])-Table1[[#This Row],[Quality Loss (Hrs)]]-Table1[[#This Row],[Operating Time]]</f>
        <v/>
      </c>
      <c r="AI64" s="24">
        <f>IFERROR(IF(Table1[[#This Row],[SKU]]="",0,Table1[[#This Row],[Quality Loss (T)]]/(Table1[[#This Row],[SOC (TPD)]]/24)),"")</f>
        <v/>
      </c>
      <c r="AJ64" s="31">
        <f>IFERROR(IF(Table1[[#This Row],[SKU]]="",0,Table1[[#This Row],[Volume Delivered (T)]]/(Table1[[#This Row],[SOC (TPD)]]/24)),"")</f>
        <v/>
      </c>
      <c r="AK64" s="31">
        <f>IFERROR(Table1[[#This Row],[Operating Time]]/Table1[[#This Row],[PRODUCTION HOURS]],"")</f>
        <v/>
      </c>
      <c r="AL64" s="32" t="n"/>
      <c r="AM64" s="32" t="n"/>
      <c r="AN64" s="32" t="n"/>
      <c r="AO64" s="32" t="n">
        <v>4</v>
      </c>
      <c r="AP64" s="32" t="n">
        <v>4</v>
      </c>
      <c r="AQ64" s="32" t="n"/>
      <c r="AR64" s="32">
        <f>IFERROR(SUMIFS(#REF!,#REF!,'Data Sheet'!A:A,#REF!,"Samridhi Perk Line")/SUMIFS(#REF!,#REF!,'Data Sheet'!A:A,#REF!,"Samridhi Perk Line"),"")</f>
        <v/>
      </c>
      <c r="AS64" s="32" t="n"/>
      <c r="AT64" s="32" t="n"/>
      <c r="AU64" s="203">
        <f>IFERROR(VLOOKUP(Table1[[#This Row],[Date]],'Overweight Data'!A62:G1157,6,FALSE),"")</f>
        <v/>
      </c>
      <c r="AV64" s="213">
        <f>IFERROR(
   IF(
      OR(Table1[[#This Row],[Operating Time]]=0, (Table1[[#This Row],[Operating Time]]/IF(AC64&lt;=1,AC64+1,AC64))*60=0),
      1,
      ((Table1[[#This Row],[Operating Time]])/IF(AC64&lt;=1,AC64+1,AC64))*60
   ),
"_")</f>
        <v/>
      </c>
      <c r="AW64" s="213">
        <f>COUNTIFS('Downtime Data'!A:A,Table1[[#This Row],[Date]])</f>
        <v/>
      </c>
      <c r="AX64" s="211">
        <f>IFERROR((SUM(Table1[[#This Row],[Minor Stoppages]:[Material Shortages]])/Table1[[#This Row],['# Stops]])*60,"")</f>
        <v/>
      </c>
      <c r="AY64" s="211" t="n"/>
      <c r="AZ64" s="33" t="n">
        <v>46079</v>
      </c>
    </row>
    <row r="65" ht="20.15" customHeight="1" s="452">
      <c r="A65" s="21" t="n">
        <v>46082</v>
      </c>
      <c r="B65" s="22">
        <f>IF(A65="","",TEXT(A65,"dddddd"))</f>
        <v/>
      </c>
      <c r="C65" s="23" t="n"/>
      <c r="D65" s="24">
        <f t="array" ref="D65">IFERROR(INDIRECT(C65),"")</f>
        <v/>
      </c>
      <c r="E65" s="25" t="n"/>
      <c r="F65" s="26" t="n"/>
      <c r="G65" s="27">
        <f>IFERROR((Table1[[#This Row],[Plan]]/Table1[[#This Row],[Hours Used]])/(Table1[[#This Row],[SOC (TPD)]]/24),"")</f>
        <v/>
      </c>
      <c r="H65" s="27">
        <f>IFERROR((Table1[[#This Row],[Volume Delivered (T)]]/Table1[[#This Row],[Hours Used]])/(Table1[[#This Row],[SOC (TPD)]]/24),"")</f>
        <v/>
      </c>
      <c r="I65" s="28" t="n"/>
      <c r="J65" s="28" t="n"/>
      <c r="K65" s="28" t="n"/>
      <c r="L65" s="25" t="n"/>
      <c r="M65" s="29" t="n">
        <v>0.039</v>
      </c>
      <c r="N65" s="83" t="n"/>
      <c r="O65" s="25" t="n"/>
      <c r="P65" s="25" t="n"/>
      <c r="Q65" s="69" t="n"/>
      <c r="R65" s="70" t="n"/>
      <c r="S65" s="30">
        <f>IF(Table1[[#This Row],[SKU]]="",0,24-Table1[[#This Row],[Legal Non-Operating Time]]-Table1[[#This Row],[No Demand Time]]-Table1[[#This Row],[Force Majeure]])</f>
        <v/>
      </c>
      <c r="T65" s="26" t="n"/>
      <c r="U65" s="26" t="n"/>
      <c r="V65" s="26" t="n"/>
      <c r="W65" s="26" t="n"/>
      <c r="X65" s="26" t="n"/>
      <c r="Y65" s="26" t="n"/>
      <c r="Z65" s="26" t="n"/>
      <c r="AA65" s="30">
        <f>Table1[[#This Row],[Hours Used]]-SUM(Table1[[#This Row],[Planned Maintenance]:[Start and Finish Production]])</f>
        <v/>
      </c>
      <c r="AB65" s="26" t="n"/>
      <c r="AC65" s="26" t="n"/>
      <c r="AD65" s="26" t="n"/>
      <c r="AE65" s="26" t="n"/>
      <c r="AF65" s="26" t="n"/>
      <c r="AG65" s="26" t="n"/>
      <c r="AH65" s="24">
        <f>Table1[[#This Row],[Hours Used]]-SUM(Table1[[#This Row],[Planned Maintenance]:[Start and Finish Production]])-SUM(Table1[[#This Row],[Minor Stoppages]:[Material Shortages]])-Table1[[#This Row],[Quality Loss (Hrs)]]-Table1[[#This Row],[Operating Time]]</f>
        <v/>
      </c>
      <c r="AI65" s="24">
        <f>IFERROR(IF(Table1[[#This Row],[SKU]]="",0,Table1[[#This Row],[Quality Loss (T)]]/(Table1[[#This Row],[SOC (TPD)]]/24)),"")</f>
        <v/>
      </c>
      <c r="AJ65" s="31">
        <f>IFERROR(IF(Table1[[#This Row],[SKU]]="",0,Table1[[#This Row],[Volume Delivered (T)]]/(Table1[[#This Row],[SOC (TPD)]]/24)),"")</f>
        <v/>
      </c>
      <c r="AK65" s="31">
        <f>IFERROR(Table1[[#This Row],[Operating Time]]/Table1[[#This Row],[PRODUCTION HOURS]],"")</f>
        <v/>
      </c>
      <c r="AL65" s="32" t="n">
        <v>69</v>
      </c>
      <c r="AM65" s="32" t="inlineStr">
        <is>
          <t>YES</t>
        </is>
      </c>
      <c r="AN65" s="32" t="inlineStr">
        <is>
          <t>YES</t>
        </is>
      </c>
      <c r="AO65" s="32" t="n">
        <v>0</v>
      </c>
      <c r="AP65" s="32" t="n">
        <v>0</v>
      </c>
      <c r="AQ65" s="32" t="n"/>
      <c r="AR65" s="32">
        <f>IFERROR(SUMIFS(#REF!,#REF!,'Data Sheet'!A:A,#REF!,"Samridhi Perk Line")/SUMIFS(#REF!,#REF!,'Data Sheet'!A:A,#REF!,"Samridhi Perk Line"),"")</f>
        <v/>
      </c>
      <c r="AS65" s="32" t="n"/>
      <c r="AT65" s="32" t="n"/>
      <c r="AU65" s="203">
        <f>IFERROR(VLOOKUP(Table1[[#This Row],[Date]],'Overweight Data'!A63:G1158,6,FALSE),"")</f>
        <v/>
      </c>
      <c r="AV65" s="213">
        <f>IFERROR(
   IF(
      OR(Table1[[#This Row],[Operating Time]]=0, (Table1[[#This Row],[Operating Time]]/IF(AC65&lt;=1,AC65+1,AC65))*60=0),
      1,
      ((Table1[[#This Row],[Operating Time]])/IF(AC65&lt;=1,AC65+1,AC65))*60
   ),
"_")</f>
        <v/>
      </c>
      <c r="AW65" s="213">
        <f>COUNTIFS('Downtime Data'!A:A,Table1[[#This Row],[Date]])</f>
        <v/>
      </c>
      <c r="AX65" s="211">
        <f>IFERROR((SUM(Table1[[#This Row],[Minor Stoppages]:[Material Shortages]])/Table1[[#This Row],['# Stops]])*60,"")</f>
        <v/>
      </c>
      <c r="AY65" s="211" t="n"/>
      <c r="AZ65" s="33" t="n">
        <v>46079</v>
      </c>
    </row>
    <row r="66" ht="20.15" customHeight="1" s="452">
      <c r="A66" s="21" t="n">
        <v>46083</v>
      </c>
      <c r="B66" s="22">
        <f>IF(A66="","",TEXT(A66,"dddddd"))</f>
        <v/>
      </c>
      <c r="C66" s="23" t="inlineStr">
        <is>
          <t>_10.3GM_HT</t>
        </is>
      </c>
      <c r="D66" s="24">
        <f t="array" ref="D66">IFERROR(INDIRECT(C66),"")</f>
        <v/>
      </c>
      <c r="E66" s="25" t="n">
        <v>4</v>
      </c>
      <c r="F66" s="26" t="n">
        <v>4.396</v>
      </c>
      <c r="G66" s="27">
        <f>IFERROR((Table1[[#This Row],[Plan]]/Table1[[#This Row],[Hours Used]])/(Table1[[#This Row],[SOC (TPD)]]/24),"")</f>
        <v/>
      </c>
      <c r="H66" s="27">
        <f>IFERROR((Table1[[#This Row],[Volume Delivered (T)]]/Table1[[#This Row],[Hours Used]])/(Table1[[#This Row],[SOC (TPD)]]/24),"")</f>
        <v/>
      </c>
      <c r="I66" s="28" t="n"/>
      <c r="J66" s="28" t="n">
        <v>20</v>
      </c>
      <c r="K66" s="28" t="n"/>
      <c r="L66" s="25" t="n"/>
      <c r="M66" s="29" t="n">
        <v>0.039</v>
      </c>
      <c r="N66" s="83" t="n">
        <v>10</v>
      </c>
      <c r="O66" s="25" t="n"/>
      <c r="P66" s="25" t="n"/>
      <c r="Q66" s="69" t="n"/>
      <c r="R66" s="70" t="n"/>
      <c r="S66" s="30">
        <f>IF(Table1[[#This Row],[SKU]]="",0,24-Table1[[#This Row],[Legal Non-Operating Time]]-Table1[[#This Row],[No Demand Time]]-Table1[[#This Row],[Force Majeure]])</f>
        <v/>
      </c>
      <c r="T66" s="26" t="n"/>
      <c r="U66" s="26" t="n"/>
      <c r="V66" s="26" t="n"/>
      <c r="W66" s="26" t="n"/>
      <c r="X66" s="26" t="n"/>
      <c r="Y66" s="26" t="n"/>
      <c r="Z66" s="26" t="n"/>
      <c r="AA66" s="30">
        <f>Table1[[#This Row],[Hours Used]]-SUM(Table1[[#This Row],[Planned Maintenance]:[Start and Finish Production]])</f>
        <v/>
      </c>
      <c r="AB66" s="26" t="n"/>
      <c r="AC66" s="26" t="n"/>
      <c r="AD66" s="26" t="n"/>
      <c r="AE66" s="26" t="n"/>
      <c r="AF66" s="26" t="n"/>
      <c r="AG66" s="26" t="n"/>
      <c r="AH66" s="24">
        <f>Table1[[#This Row],[Hours Used]]-SUM(Table1[[#This Row],[Planned Maintenance]:[Start and Finish Production]])-SUM(Table1[[#This Row],[Minor Stoppages]:[Material Shortages]])-Table1[[#This Row],[Quality Loss (Hrs)]]-Table1[[#This Row],[Operating Time]]</f>
        <v/>
      </c>
      <c r="AI66" s="24">
        <f>IFERROR(IF(Table1[[#This Row],[SKU]]="",0,Table1[[#This Row],[Quality Loss (T)]]/(Table1[[#This Row],[SOC (TPD)]]/24)),"")</f>
        <v/>
      </c>
      <c r="AJ66" s="31">
        <f>IFERROR(IF(Table1[[#This Row],[SKU]]="",0,Table1[[#This Row],[Volume Delivered (T)]]/(Table1[[#This Row],[SOC (TPD)]]/24)),"")</f>
        <v/>
      </c>
      <c r="AK66" s="31">
        <f>IFERROR(Table1[[#This Row],[Operating Time]]/Table1[[#This Row],[PRODUCTION HOURS]],"")</f>
        <v/>
      </c>
      <c r="AL66" s="32" t="n">
        <v>45</v>
      </c>
      <c r="AM66" s="32" t="inlineStr">
        <is>
          <t>YES</t>
        </is>
      </c>
      <c r="AN66" s="32" t="inlineStr">
        <is>
          <t>YES</t>
        </is>
      </c>
      <c r="AO66" s="32" t="n">
        <v>0</v>
      </c>
      <c r="AP66" s="32" t="n">
        <v>0</v>
      </c>
      <c r="AQ66" s="32" t="n"/>
      <c r="AR66" s="32">
        <f>IFERROR(SUMIFS(#REF!,#REF!,'Data Sheet'!A:A,#REF!,"Samridhi Perk Line")/SUMIFS(#REF!,#REF!,'Data Sheet'!A:A,#REF!,"Samridhi Perk Line"),"")</f>
        <v/>
      </c>
      <c r="AS66" s="32" t="n"/>
      <c r="AT66" s="32" t="n"/>
      <c r="AU66" s="203">
        <f>IFERROR(VLOOKUP(Table1[[#This Row],[Date]],'Overweight Data'!A64:G1159,6,FALSE),"")</f>
        <v/>
      </c>
      <c r="AV66" s="213">
        <f>IFERROR(
   IF(
      OR(Table1[[#This Row],[Operating Time]]=0, (Table1[[#This Row],[Operating Time]]/IF(AC66&lt;=1,AC66+1,AC66))*60=0),
      1,
      ((Table1[[#This Row],[Operating Time]])/IF(AC66&lt;=1,AC66+1,AC66))*60
   ),
"_")</f>
        <v/>
      </c>
      <c r="AW66" s="213">
        <f>COUNTIFS('Downtime Data'!A:A,Table1[[#This Row],[Date]])</f>
        <v/>
      </c>
      <c r="AX66" s="211">
        <f>IFERROR((SUM(Table1[[#This Row],[Minor Stoppages]:[Material Shortages]])/Table1[[#This Row],['# Stops]])*60,"")</f>
        <v/>
      </c>
      <c r="AY66" s="211" t="n"/>
      <c r="AZ66" s="33" t="n">
        <v>46107</v>
      </c>
    </row>
    <row r="67" ht="20.15" customHeight="1" s="452">
      <c r="A67" s="21" t="n">
        <v>46084</v>
      </c>
      <c r="B67" s="22">
        <f>IF(A67="","",TEXT(A67,"dddddd"))</f>
        <v/>
      </c>
      <c r="C67" s="23" t="inlineStr">
        <is>
          <t>_10.3GM_HT</t>
        </is>
      </c>
      <c r="D67" s="24">
        <f t="array" ref="D67">IFERROR(INDIRECT(C67),"")</f>
        <v/>
      </c>
      <c r="E67" s="26" t="n">
        <v>28.6</v>
      </c>
      <c r="F67" s="26">
        <f>28.6-4.4</f>
        <v/>
      </c>
      <c r="G67" s="27">
        <f>IFERROR((Table1[[#This Row],[Plan]]/Table1[[#This Row],[Hours Used]])/(Table1[[#This Row],[SOC (TPD)]]/24),"")</f>
        <v/>
      </c>
      <c r="H67" s="27">
        <f>IFERROR((Table1[[#This Row],[Volume Delivered (T)]]/Table1[[#This Row],[Hours Used]])/(Table1[[#This Row],[SOC (TPD)]]/24),"")</f>
        <v/>
      </c>
      <c r="I67" s="28" t="n"/>
      <c r="J67" s="28" t="n"/>
      <c r="K67" s="28" t="n"/>
      <c r="L67" s="25" t="n"/>
      <c r="M67" s="29" t="n">
        <v>0.039</v>
      </c>
      <c r="N67" s="83" t="n">
        <v>5</v>
      </c>
      <c r="O67" s="25" t="n"/>
      <c r="P67" s="25" t="n">
        <v>4.5</v>
      </c>
      <c r="Q67" s="69" t="n"/>
      <c r="R67" s="70" t="n"/>
      <c r="S67" s="30">
        <f>IF(Table1[[#This Row],[SKU]]="",0,24-Table1[[#This Row],[Legal Non-Operating Time]]-Table1[[#This Row],[No Demand Time]]-Table1[[#This Row],[Force Majeure]])</f>
        <v/>
      </c>
      <c r="T67" s="26" t="n"/>
      <c r="U67" s="26" t="n"/>
      <c r="V67" s="26" t="n"/>
      <c r="W67" s="26" t="n"/>
      <c r="X67" s="26" t="n"/>
      <c r="Y67" s="26" t="n"/>
      <c r="Z67" s="26" t="n">
        <v>4</v>
      </c>
      <c r="AA67" s="30">
        <f>Table1[[#This Row],[Hours Used]]-SUM(Table1[[#This Row],[Planned Maintenance]:[Start and Finish Production]])</f>
        <v/>
      </c>
      <c r="AB67" s="26" t="n"/>
      <c r="AC67" s="26" t="n"/>
      <c r="AD67" s="26" t="n"/>
      <c r="AE67" s="26" t="n"/>
      <c r="AF67" s="26" t="n"/>
      <c r="AG67" s="26" t="n"/>
      <c r="AH67" s="24">
        <f>Table1[[#This Row],[Hours Used]]-SUM(Table1[[#This Row],[Planned Maintenance]:[Start and Finish Production]])-SUM(Table1[[#This Row],[Minor Stoppages]:[Material Shortages]])-Table1[[#This Row],[Quality Loss (Hrs)]]-Table1[[#This Row],[Operating Time]]</f>
        <v/>
      </c>
      <c r="AI67" s="24">
        <f>IFERROR(IF(Table1[[#This Row],[SKU]]="",0,Table1[[#This Row],[Quality Loss (T)]]/(Table1[[#This Row],[SOC (TPD)]]/24)),"")</f>
        <v/>
      </c>
      <c r="AJ67" s="31">
        <f>IFERROR(IF(Table1[[#This Row],[SKU]]="",0,Table1[[#This Row],[Volume Delivered (T)]]/(Table1[[#This Row],[SOC (TPD)]]/24)),"")</f>
        <v/>
      </c>
      <c r="AK67" s="31">
        <f>IFERROR(Table1[[#This Row],[Operating Time]]/Table1[[#This Row],[PRODUCTION HOURS]],"")</f>
        <v/>
      </c>
      <c r="AL67" s="32" t="n">
        <v>85</v>
      </c>
      <c r="AM67" s="32" t="inlineStr">
        <is>
          <t>YES</t>
        </is>
      </c>
      <c r="AN67" s="32" t="inlineStr">
        <is>
          <t>YES</t>
        </is>
      </c>
      <c r="AO67" s="32" t="n">
        <v>14</v>
      </c>
      <c r="AP67" s="32" t="n">
        <v>12</v>
      </c>
      <c r="AQ67" s="32" t="n">
        <v>12</v>
      </c>
      <c r="AR67" s="32">
        <f>IFERROR(SUMIFS(#REF!,#REF!,'Data Sheet'!A:A,#REF!,"Samridhi Perk Line")/SUMIFS(#REF!,#REF!,'Data Sheet'!A:A,#REF!,"Samridhi Perk Line"),"")</f>
        <v/>
      </c>
      <c r="AS67" s="32" t="n"/>
      <c r="AT67" s="32" t="n"/>
      <c r="AU67" s="203">
        <f>IFERROR(VLOOKUP(Table1[[#This Row],[Date]],'Overweight Data'!A65:G1160,6,FALSE),"")</f>
        <v/>
      </c>
      <c r="AV67" s="213">
        <f>IFERROR(
   IF(
      OR(Table1[[#This Row],[Operating Time]]=0, (Table1[[#This Row],[Operating Time]]/IF(AC67&lt;=1,AC67+1,AC67))*60=0),
      1,
      ((Table1[[#This Row],[Operating Time]])/IF(AC67&lt;=1,AC67+1,AC67))*60
   ),
"_")</f>
        <v/>
      </c>
      <c r="AW67" s="213">
        <f>COUNTIFS('Downtime Data'!A:A,Table1[[#This Row],[Date]])</f>
        <v/>
      </c>
      <c r="AX67" s="211">
        <f>IFERROR((SUM(Table1[[#This Row],[Minor Stoppages]:[Material Shortages]])/Table1[[#This Row],['# Stops]])*60,"")</f>
        <v/>
      </c>
      <c r="AY67" s="211" t="n"/>
      <c r="AZ67" s="33" t="n">
        <v>46107</v>
      </c>
    </row>
    <row r="68" ht="20.15" customHeight="1" s="452">
      <c r="A68" s="21" t="n">
        <v>46085</v>
      </c>
      <c r="B68" s="22">
        <f>IF(A68="","",TEXT(A68,"dddddd"))</f>
        <v/>
      </c>
      <c r="C68" s="23" t="n"/>
      <c r="D68" s="24" t="n"/>
      <c r="E68" s="26" t="n"/>
      <c r="F68" s="26" t="n"/>
      <c r="G68" s="27" t="n"/>
      <c r="H68" s="27" t="n"/>
      <c r="I68" s="28" t="n"/>
      <c r="J68" s="28" t="n"/>
      <c r="K68" s="28" t="n"/>
      <c r="L68" s="25" t="n"/>
      <c r="M68" s="29" t="n">
        <v>0.039</v>
      </c>
      <c r="N68" s="83" t="n"/>
      <c r="O68" s="25" t="n"/>
      <c r="P68" s="25" t="n"/>
      <c r="Q68" s="69" t="n"/>
      <c r="R68" s="70" t="n"/>
      <c r="S68" s="30">
        <f>IF(Table1[[#This Row],[SKU]]="",0,24-Table1[[#This Row],[Legal Non-Operating Time]]-Table1[[#This Row],[No Demand Time]]-Table1[[#This Row],[Force Majeure]])</f>
        <v/>
      </c>
      <c r="T68" s="26" t="n"/>
      <c r="U68" s="26" t="n"/>
      <c r="V68" s="26" t="n"/>
      <c r="W68" s="26" t="n"/>
      <c r="X68" s="26" t="n"/>
      <c r="Y68" s="26" t="n"/>
      <c r="Z68" s="26" t="n"/>
      <c r="AA68" s="30">
        <f>Table1[[#This Row],[Hours Used]]-SUM(Table1[[#This Row],[Planned Maintenance]:[Start and Finish Production]])</f>
        <v/>
      </c>
      <c r="AB68" s="26" t="n"/>
      <c r="AC68" s="26" t="n"/>
      <c r="AD68" s="26" t="n"/>
      <c r="AE68" s="26" t="n"/>
      <c r="AF68" s="26" t="n"/>
      <c r="AG68" s="26" t="n"/>
      <c r="AH68" s="24">
        <f>Table1[[#This Row],[Hours Used]]-SUM(Table1[[#This Row],[Planned Maintenance]:[Start and Finish Production]])-SUM(Table1[[#This Row],[Minor Stoppages]:[Material Shortages]])-Table1[[#This Row],[Quality Loss (Hrs)]]-Table1[[#This Row],[Operating Time]]</f>
        <v/>
      </c>
      <c r="AI68" s="24">
        <f>IFERROR(IF(Table1[[#This Row],[SKU]]="",0,Table1[[#This Row],[Quality Loss (T)]]/(Table1[[#This Row],[SOC (TPD)]]/24)),"")</f>
        <v/>
      </c>
      <c r="AJ68" s="31">
        <f>IFERROR(IF(Table1[[#This Row],[SKU]]="",0,Table1[[#This Row],[Volume Delivered (T)]]/(Table1[[#This Row],[SOC (TPD)]]/24)),"")</f>
        <v/>
      </c>
      <c r="AK68" s="31">
        <f>IFERROR(Table1[[#This Row],[Operating Time]]/Table1[[#This Row],[PRODUCTION HOURS]],"")</f>
        <v/>
      </c>
      <c r="AL68" s="32" t="n">
        <v>0</v>
      </c>
      <c r="AM68" s="32" t="n"/>
      <c r="AN68" s="32" t="n"/>
      <c r="AO68" s="32" t="n">
        <v>0</v>
      </c>
      <c r="AP68" s="32" t="n">
        <v>0</v>
      </c>
      <c r="AQ68" s="32" t="n"/>
      <c r="AR68" s="32">
        <f>IFERROR(SUMIFS(#REF!,#REF!,'Data Sheet'!A:A,#REF!,"Samridhi Perk Line")/SUMIFS(#REF!,#REF!,'Data Sheet'!A:A,#REF!,"Samridhi Perk Line"),"")</f>
        <v/>
      </c>
      <c r="AS68" s="32" t="n"/>
      <c r="AT68" s="32" t="n"/>
      <c r="AU68" s="203">
        <f>IFERROR(VLOOKUP(Table1[[#This Row],[Date]],'Overweight Data'!A66:G1161,6,FALSE),"")</f>
        <v/>
      </c>
      <c r="AV68" s="213">
        <f>IFERROR(
   IF(
      OR(Table1[[#This Row],[Operating Time]]=0, (Table1[[#This Row],[Operating Time]]/IF(AC68&lt;=1,AC68+1,AC68))*60=0),
      1,
      ((Table1[[#This Row],[Operating Time]])/IF(AC68&lt;=1,AC68+1,AC68))*60
   ),
"_")</f>
        <v/>
      </c>
      <c r="AW68" s="213">
        <f>COUNTIFS('Downtime Data'!A:A,Table1[[#This Row],[Date]])</f>
        <v/>
      </c>
      <c r="AX68" s="211">
        <f>IFERROR((SUM(Table1[[#This Row],[Minor Stoppages]:[Material Shortages]])/Table1[[#This Row],['# Stops]])*60,"")</f>
        <v/>
      </c>
      <c r="AY68" s="211" t="n"/>
      <c r="AZ68" s="33" t="n">
        <v>46107</v>
      </c>
    </row>
    <row r="69" ht="20.15" customHeight="1" s="452">
      <c r="A69" s="21" t="n">
        <v>46086</v>
      </c>
      <c r="B69" s="22">
        <f>IF(A69="","",TEXT(A69,"dddddd"))</f>
        <v/>
      </c>
      <c r="C69" s="23" t="inlineStr">
        <is>
          <t>_10.3GM</t>
        </is>
      </c>
      <c r="D69" s="24">
        <f t="array" ref="D69">IFERROR(INDIRECT(C69),"")</f>
        <v/>
      </c>
      <c r="E69" s="26" t="n">
        <v>27.1</v>
      </c>
      <c r="F69" s="26" t="n">
        <v>27.1</v>
      </c>
      <c r="G69" s="27">
        <f>IFERROR((Table1[[#This Row],[Plan]]/Table1[[#This Row],[Hours Used]])/(Table1[[#This Row],[SOC (TPD)]]/24),"")</f>
        <v/>
      </c>
      <c r="H69" s="27">
        <f>IFERROR((Table1[[#This Row],[Volume Delivered (T)]]/Table1[[#This Row],[Hours Used]])/(Table1[[#This Row],[SOC (TPD)]]/24),"")</f>
        <v/>
      </c>
      <c r="I69" s="28" t="n"/>
      <c r="J69" s="28" t="n"/>
      <c r="K69" s="28" t="n"/>
      <c r="L69" s="25" t="n">
        <v>1</v>
      </c>
      <c r="M69" s="29" t="n">
        <v>0.039</v>
      </c>
      <c r="N69" s="83" t="n"/>
      <c r="O69" s="25" t="n"/>
      <c r="P69" s="25" t="n"/>
      <c r="Q69" s="69" t="n"/>
      <c r="R69" s="70" t="n"/>
      <c r="S69" s="30">
        <f>IF(Table1[[#This Row],[SKU]]="",0,24-Table1[[#This Row],[Legal Non-Operating Time]]-Table1[[#This Row],[No Demand Time]]-Table1[[#This Row],[Force Majeure]])</f>
        <v/>
      </c>
      <c r="T69" s="26" t="n"/>
      <c r="U69" s="26" t="n"/>
      <c r="V69" s="26" t="n">
        <v>2</v>
      </c>
      <c r="W69" s="26" t="n"/>
      <c r="X69" s="26" t="n"/>
      <c r="Y69" s="26" t="n"/>
      <c r="Z69" s="26" t="n">
        <v>4</v>
      </c>
      <c r="AA69" s="30">
        <f>Table1[[#This Row],[Hours Used]]-SUM(Table1[[#This Row],[Planned Maintenance]:[Start and Finish Production]])</f>
        <v/>
      </c>
      <c r="AB69" s="26" t="n"/>
      <c r="AC69" s="26" t="n"/>
      <c r="AD69" s="26" t="n"/>
      <c r="AE69" s="26" t="n"/>
      <c r="AF69" s="26" t="n">
        <v>0.6</v>
      </c>
      <c r="AG69" s="26" t="n"/>
      <c r="AH69" s="24">
        <f>Table1[[#This Row],[Hours Used]]-SUM(Table1[[#This Row],[Planned Maintenance]:[Start and Finish Production]])-SUM(Table1[[#This Row],[Minor Stoppages]:[Material Shortages]])-Table1[[#This Row],[Quality Loss (Hrs)]]-Table1[[#This Row],[Operating Time]]</f>
        <v/>
      </c>
      <c r="AI69" s="24">
        <f>IFERROR(IF(Table1[[#This Row],[SKU]]="",0,Table1[[#This Row],[Quality Loss (T)]]/(Table1[[#This Row],[SOC (TPD)]]/24)),"")</f>
        <v/>
      </c>
      <c r="AJ69" s="31">
        <f>IFERROR(IF(Table1[[#This Row],[SKU]]="",0,Table1[[#This Row],[Volume Delivered (T)]]/(Table1[[#This Row],[SOC (TPD)]]/24)),"")</f>
        <v/>
      </c>
      <c r="AK69" s="31">
        <f>IFERROR(Table1[[#This Row],[Operating Time]]/Table1[[#This Row],[PRODUCTION HOURS]],"")</f>
        <v/>
      </c>
      <c r="AL69" s="32" t="n">
        <v>79</v>
      </c>
      <c r="AM69" s="32" t="inlineStr">
        <is>
          <t>YES</t>
        </is>
      </c>
      <c r="AN69" s="32" t="inlineStr">
        <is>
          <t>YES</t>
        </is>
      </c>
      <c r="AO69" s="32" t="n">
        <v>0</v>
      </c>
      <c r="AP69" s="32" t="n">
        <v>0</v>
      </c>
      <c r="AQ69" s="32" t="n"/>
      <c r="AR69" s="32">
        <f>IFERROR(SUMIFS(#REF!,#REF!,'Data Sheet'!A:A,#REF!,"Samridhi Perk Line")/SUMIFS(#REF!,#REF!,'Data Sheet'!A:A,#REF!,"Samridhi Perk Line"),"")</f>
        <v/>
      </c>
      <c r="AS69" s="32" t="n"/>
      <c r="AT69" s="32" t="n"/>
      <c r="AU69" s="203">
        <f>IFERROR(VLOOKUP(Table1[[#This Row],[Date]],'Overweight Data'!A67:G1162,6,FALSE),"")</f>
        <v/>
      </c>
      <c r="AV69" s="213">
        <f>IFERROR(
   IF(
      OR(Table1[[#This Row],[Operating Time]]=0, (Table1[[#This Row],[Operating Time]]/IF(AC69&lt;=1,AC69+1,AC69))*60=0),
      1,
      ((Table1[[#This Row],[Operating Time]])/IF(AC69&lt;=1,AC69+1,AC69))*60
   ),
"_")</f>
        <v/>
      </c>
      <c r="AW69" s="213">
        <f>COUNTIFS('Downtime Data'!A:A,Table1[[#This Row],[Date]])</f>
        <v/>
      </c>
      <c r="AX69" s="211">
        <f>IFERROR((SUM(Table1[[#This Row],[Minor Stoppages]:[Material Shortages]])/Table1[[#This Row],['# Stops]])*60,"")</f>
        <v/>
      </c>
      <c r="AY69" s="211" t="n"/>
      <c r="AZ69" s="33" t="n">
        <v>46107</v>
      </c>
    </row>
    <row r="70" ht="20.15" customHeight="1" s="452">
      <c r="A70" s="21" t="n">
        <v>46087</v>
      </c>
      <c r="B70" s="22">
        <f>IF(A70="","",TEXT(A70,"dddddd"))</f>
        <v/>
      </c>
      <c r="C70" s="23" t="inlineStr">
        <is>
          <t>_10.3GM</t>
        </is>
      </c>
      <c r="D70" s="24">
        <f t="array" ref="D70">IFERROR(INDIRECT(C70),"")</f>
        <v/>
      </c>
      <c r="E70" s="26" t="n">
        <v>30.52096</v>
      </c>
      <c r="F70" s="26" t="n">
        <v>30.52096</v>
      </c>
      <c r="G70" s="27">
        <f>IFERROR((Table1[[#This Row],[Plan]]/Table1[[#This Row],[Hours Used]])/(Table1[[#This Row],[SOC (TPD)]]/24),"")</f>
        <v/>
      </c>
      <c r="H70" s="27">
        <f>IFERROR((Table1[[#This Row],[Volume Delivered (T)]]/Table1[[#This Row],[Hours Used]])/(Table1[[#This Row],[SOC (TPD)]]/24),"")</f>
        <v/>
      </c>
      <c r="I70" s="28" t="n"/>
      <c r="J70" s="28" t="n"/>
      <c r="K70" s="28" t="n"/>
      <c r="L70" s="25">
        <f>0.4+1.34+0.18+0.33-0.28-0.65</f>
        <v/>
      </c>
      <c r="M70" s="29" t="n">
        <v>0.039</v>
      </c>
      <c r="N70" s="83" t="n"/>
      <c r="O70" s="25" t="n"/>
      <c r="P70" s="25" t="n"/>
      <c r="Q70" s="69" t="n"/>
      <c r="R70" s="70" t="n"/>
      <c r="S70" s="30">
        <f>IF(Table1[[#This Row],[SKU]]="",0,24-Table1[[#This Row],[Legal Non-Operating Time]]-Table1[[#This Row],[No Demand Time]]-Table1[[#This Row],[Force Majeure]])</f>
        <v/>
      </c>
      <c r="T70" s="26" t="n">
        <v>1</v>
      </c>
      <c r="U70" s="26" t="n">
        <v>1</v>
      </c>
      <c r="V70" s="26" t="n"/>
      <c r="W70" s="26" t="n"/>
      <c r="X70" s="26" t="n"/>
      <c r="Y70" s="26" t="n"/>
      <c r="Z70" s="26" t="n"/>
      <c r="AA70" s="30">
        <f>Table1[[#This Row],[Hours Used]]-SUM(Table1[[#This Row],[Planned Maintenance]:[Start and Finish Production]])</f>
        <v/>
      </c>
      <c r="AB70" s="26" t="n"/>
      <c r="AC70" s="26" t="n">
        <v>2</v>
      </c>
      <c r="AD70" s="26" t="n"/>
      <c r="AE70" s="26" t="n"/>
      <c r="AF70" s="26" t="n"/>
      <c r="AG70" s="26" t="n"/>
      <c r="AH70" s="24">
        <f>Table1[[#This Row],[Hours Used]]-SUM(Table1[[#This Row],[Planned Maintenance]:[Start and Finish Production]])-SUM(Table1[[#This Row],[Minor Stoppages]:[Material Shortages]])-Table1[[#This Row],[Quality Loss (Hrs)]]-Table1[[#This Row],[Operating Time]]</f>
        <v/>
      </c>
      <c r="AI70" s="24">
        <f>IFERROR(IF(Table1[[#This Row],[SKU]]="",0,Table1[[#This Row],[Quality Loss (T)]]/(Table1[[#This Row],[SOC (TPD)]]/24)),"")</f>
        <v/>
      </c>
      <c r="AJ70" s="31">
        <f>IFERROR(IF(Table1[[#This Row],[SKU]]="",0,Table1[[#This Row],[Volume Delivered (T)]]/(Table1[[#This Row],[SOC (TPD)]]/24)),"")</f>
        <v/>
      </c>
      <c r="AK70" s="31">
        <f>IFERROR(Table1[[#This Row],[Operating Time]]/Table1[[#This Row],[PRODUCTION HOURS]],"")</f>
        <v/>
      </c>
      <c r="AL70" s="32" t="n">
        <v>83</v>
      </c>
      <c r="AM70" s="32" t="inlineStr">
        <is>
          <t>YES</t>
        </is>
      </c>
      <c r="AN70" s="32" t="inlineStr">
        <is>
          <t>YES</t>
        </is>
      </c>
      <c r="AO70" s="32" t="n">
        <v>0</v>
      </c>
      <c r="AP70" s="32" t="n">
        <v>0</v>
      </c>
      <c r="AQ70" s="32" t="n"/>
      <c r="AR70" s="32">
        <f>IFERROR(SUMIFS(#REF!,#REF!,'Data Sheet'!A:A,#REF!,"Samridhi Perk Line")/SUMIFS(#REF!,#REF!,'Data Sheet'!A:A,#REF!,"Samridhi Perk Line"),"")</f>
        <v/>
      </c>
      <c r="AS70" s="32" t="n">
        <v>8</v>
      </c>
      <c r="AT70" s="32" t="n"/>
      <c r="AU70" s="203">
        <f>IFERROR(VLOOKUP(Table1[[#This Row],[Date]],'Overweight Data'!A68:G1163,6,FALSE),"")</f>
        <v/>
      </c>
      <c r="AV70" s="213">
        <f>IFERROR(
   IF(
      OR(Table1[[#This Row],[Operating Time]]=0, (Table1[[#This Row],[Operating Time]]/IF(AC70&lt;=1,AC70+1,AC70))*60=0),
      1,
      ((Table1[[#This Row],[Operating Time]])/IF(AC70&lt;=1,AC70+1,AC70))*60
   ),
"_")</f>
        <v/>
      </c>
      <c r="AW70" s="213">
        <f>COUNTIFS('Downtime Data'!A:A,Table1[[#This Row],[Date]])</f>
        <v/>
      </c>
      <c r="AX70" s="211">
        <f>IFERROR((SUM(Table1[[#This Row],[Minor Stoppages]:[Material Shortages]])/Table1[[#This Row],['# Stops]])*60,"")</f>
        <v/>
      </c>
      <c r="AY70" s="211" t="n"/>
      <c r="AZ70" s="33" t="n">
        <v>46107</v>
      </c>
    </row>
    <row r="71" ht="20.15" customHeight="1" s="452">
      <c r="A71" s="21" t="n">
        <v>46088</v>
      </c>
      <c r="B71" s="22">
        <f>IF(A71="","",TEXT(A71,"dddddd"))</f>
        <v/>
      </c>
      <c r="C71" s="23" t="inlineStr">
        <is>
          <t>_10.3GM</t>
        </is>
      </c>
      <c r="D71" s="24">
        <f t="array" ref="D71">IFERROR(INDIRECT(C71),"")</f>
        <v/>
      </c>
      <c r="E71" s="26" t="n">
        <v>31.857418</v>
      </c>
      <c r="F71" s="26" t="n">
        <v>31.857418</v>
      </c>
      <c r="G71" s="27">
        <f>IFERROR((Table1[[#This Row],[Plan]]/Table1[[#This Row],[Hours Used]])/(Table1[[#This Row],[SOC (TPD)]]/24),"")</f>
        <v/>
      </c>
      <c r="H71" s="27">
        <f>IFERROR((Table1[[#This Row],[Volume Delivered (T)]]/Table1[[#This Row],[Hours Used]])/(Table1[[#This Row],[SOC (TPD)]]/24),"")</f>
        <v/>
      </c>
      <c r="I71" s="28" t="n"/>
      <c r="J71" s="28" t="n"/>
      <c r="K71" s="28" t="n"/>
      <c r="L71" s="25" t="n">
        <v>1.4</v>
      </c>
      <c r="M71" s="29" t="n">
        <v>0.039</v>
      </c>
      <c r="N71" s="83" t="n"/>
      <c r="O71" s="25" t="n"/>
      <c r="P71" s="25" t="n"/>
      <c r="Q71" s="69" t="n"/>
      <c r="R71" s="70" t="n"/>
      <c r="S71" s="30">
        <f>IF(Table1[[#This Row],[SKU]]="",0,24-Table1[[#This Row],[Legal Non-Operating Time]]-Table1[[#This Row],[No Demand Time]]-Table1[[#This Row],[Force Majeure]])</f>
        <v/>
      </c>
      <c r="T71" s="26" t="n">
        <v>0.5</v>
      </c>
      <c r="U71" s="26" t="n">
        <v>1</v>
      </c>
      <c r="V71" s="26" t="n"/>
      <c r="W71" s="26" t="n">
        <v>1</v>
      </c>
      <c r="X71" s="26" t="n"/>
      <c r="Y71" s="26" t="n"/>
      <c r="Z71" s="26" t="n"/>
      <c r="AA71" s="30">
        <f>Table1[[#This Row],[Hours Used]]-SUM(Table1[[#This Row],[Planned Maintenance]:[Start and Finish Production]])</f>
        <v/>
      </c>
      <c r="AB71" s="26" t="n"/>
      <c r="AC71" s="26" t="n">
        <v>0.95</v>
      </c>
      <c r="AD71" s="26" t="n"/>
      <c r="AE71" s="26" t="n"/>
      <c r="AF71" s="26" t="n"/>
      <c r="AG71" s="26" t="n"/>
      <c r="AH71" s="24">
        <f>Table1[[#This Row],[Hours Used]]-SUM(Table1[[#This Row],[Planned Maintenance]:[Start and Finish Production]])-SUM(Table1[[#This Row],[Minor Stoppages]:[Material Shortages]])-Table1[[#This Row],[Quality Loss (Hrs)]]-Table1[[#This Row],[Operating Time]]</f>
        <v/>
      </c>
      <c r="AI71" s="24">
        <f>IFERROR(IF(Table1[[#This Row],[SKU]]="",0,Table1[[#This Row],[Quality Loss (T)]]/(Table1[[#This Row],[SOC (TPD)]]/24)),"")</f>
        <v/>
      </c>
      <c r="AJ71" s="31">
        <f>IFERROR(IF(Table1[[#This Row],[SKU]]="",0,Table1[[#This Row],[Volume Delivered (T)]]/(Table1[[#This Row],[SOC (TPD)]]/24)),"")</f>
        <v/>
      </c>
      <c r="AK71" s="31">
        <f>IFERROR(Table1[[#This Row],[Operating Time]]/Table1[[#This Row],[PRODUCTION HOURS]],"")</f>
        <v/>
      </c>
      <c r="AL71" s="32" t="n">
        <v>81</v>
      </c>
      <c r="AM71" s="32" t="inlineStr">
        <is>
          <t>YES</t>
        </is>
      </c>
      <c r="AN71" s="32" t="inlineStr">
        <is>
          <t>YES</t>
        </is>
      </c>
      <c r="AO71" s="32" t="n">
        <v>0</v>
      </c>
      <c r="AP71" s="32" t="n">
        <v>0</v>
      </c>
      <c r="AQ71" s="32" t="n"/>
      <c r="AR71" s="32">
        <f>IFERROR(SUMIFS(#REF!,#REF!,'Data Sheet'!A:A,#REF!,"Samridhi Perk Line")/SUMIFS(#REF!,#REF!,'Data Sheet'!A:A,#REF!,"Samridhi Perk Line"),"")</f>
        <v/>
      </c>
      <c r="AS71" s="32" t="n">
        <v>2</v>
      </c>
      <c r="AT71" s="32" t="n"/>
      <c r="AU71" s="203">
        <f>IFERROR(VLOOKUP(Table1[[#This Row],[Date]],'Overweight Data'!A69:G1164,6,FALSE),"")</f>
        <v/>
      </c>
      <c r="AV71" s="213">
        <f>IFERROR(
   IF(
      OR(Table1[[#This Row],[Operating Time]]=0, (Table1[[#This Row],[Operating Time]]/IF(AC71&lt;=1,AC71+1,AC71))*60=0),
      1,
      ((Table1[[#This Row],[Operating Time]])/IF(AC71&lt;=1,AC71+1,AC71))*60
   ),
"_")</f>
        <v/>
      </c>
      <c r="AW71" s="213">
        <f>COUNTIFS('Downtime Data'!A:A,Table1[[#This Row],[Date]])</f>
        <v/>
      </c>
      <c r="AX71" s="211">
        <f>IFERROR((SUM(Table1[[#This Row],[Minor Stoppages]:[Material Shortages]])/Table1[[#This Row],['# Stops]])*60,"")</f>
        <v/>
      </c>
      <c r="AY71" s="211" t="n"/>
      <c r="AZ71" s="33" t="n">
        <v>46107</v>
      </c>
    </row>
    <row r="72" ht="20.15" customHeight="1" s="452">
      <c r="A72" s="21" t="n">
        <v>46089</v>
      </c>
      <c r="B72" s="22">
        <f>IF(A72="","",TEXT(A72,"dddddd"))</f>
        <v/>
      </c>
      <c r="C72" s="23" t="inlineStr">
        <is>
          <t>_10.3GM</t>
        </is>
      </c>
      <c r="D72" s="24">
        <f t="array" ref="D72">IFERROR(INDIRECT(C72),"")</f>
        <v/>
      </c>
      <c r="E72" s="26" t="n">
        <v>31.326063</v>
      </c>
      <c r="F72" s="26" t="n">
        <v>31.326063</v>
      </c>
      <c r="G72" s="27">
        <f>IFERROR((Table1[[#This Row],[Plan]]/Table1[[#This Row],[Hours Used]])/(Table1[[#This Row],[SOC (TPD)]]/24),"")</f>
        <v/>
      </c>
      <c r="H72" s="27">
        <f>IFERROR((Table1[[#This Row],[Volume Delivered (T)]]/Table1[[#This Row],[Hours Used]])/(Table1[[#This Row],[SOC (TPD)]]/24),"")</f>
        <v/>
      </c>
      <c r="I72" s="28" t="n"/>
      <c r="J72" s="28" t="n"/>
      <c r="K72" s="28" t="n"/>
      <c r="L72" s="25" t="n">
        <v>1.5</v>
      </c>
      <c r="M72" s="29" t="n">
        <v>0.039</v>
      </c>
      <c r="N72" s="83" t="n"/>
      <c r="O72" s="25" t="n"/>
      <c r="P72" s="25" t="n"/>
      <c r="Q72" s="69" t="n"/>
      <c r="R72" s="70" t="n"/>
      <c r="S72" s="30">
        <f>IF(Table1[[#This Row],[SKU]]="",0,24-Table1[[#This Row],[Legal Non-Operating Time]]-Table1[[#This Row],[No Demand Time]]-Table1[[#This Row],[Force Majeure]])</f>
        <v/>
      </c>
      <c r="T72" s="26" t="n"/>
      <c r="U72" s="26" t="n"/>
      <c r="V72" s="26" t="n"/>
      <c r="W72" s="26" t="n"/>
      <c r="X72" s="26" t="n"/>
      <c r="Y72" s="26" t="n"/>
      <c r="Z72" s="26" t="n"/>
      <c r="AA72" s="30">
        <f>Table1[[#This Row],[Hours Used]]-SUM(Table1[[#This Row],[Planned Maintenance]:[Start and Finish Production]])</f>
        <v/>
      </c>
      <c r="AB72" s="26" t="n"/>
      <c r="AC72" s="26" t="n">
        <v>1.5</v>
      </c>
      <c r="AD72" s="26" t="n">
        <v>1.5</v>
      </c>
      <c r="AE72" s="26" t="n"/>
      <c r="AF72" s="26" t="n"/>
      <c r="AG72" s="26" t="n"/>
      <c r="AH72" s="24">
        <f>Table1[[#This Row],[Hours Used]]-SUM(Table1[[#This Row],[Planned Maintenance]:[Start and Finish Production]])-SUM(Table1[[#This Row],[Minor Stoppages]:[Material Shortages]])-Table1[[#This Row],[Quality Loss (Hrs)]]-Table1[[#This Row],[Operating Time]]</f>
        <v/>
      </c>
      <c r="AI72" s="24">
        <f>IFERROR(IF(Table1[[#This Row],[SKU]]="",0,Table1[[#This Row],[Quality Loss (T)]]/(Table1[[#This Row],[SOC (TPD)]]/24)),"")</f>
        <v/>
      </c>
      <c r="AJ72" s="31">
        <f>IFERROR(IF(Table1[[#This Row],[SKU]]="",0,Table1[[#This Row],[Volume Delivered (T)]]/(Table1[[#This Row],[SOC (TPD)]]/24)),"")</f>
        <v/>
      </c>
      <c r="AK72" s="31">
        <f>IFERROR(Table1[[#This Row],[Operating Time]]/Table1[[#This Row],[PRODUCTION HOURS]],"")</f>
        <v/>
      </c>
      <c r="AL72" s="32" t="n">
        <v>88</v>
      </c>
      <c r="AM72" s="32" t="inlineStr">
        <is>
          <t>YES</t>
        </is>
      </c>
      <c r="AN72" s="32" t="inlineStr">
        <is>
          <t>YES</t>
        </is>
      </c>
      <c r="AO72" s="32" t="n">
        <v>0</v>
      </c>
      <c r="AP72" s="32" t="n">
        <v>0</v>
      </c>
      <c r="AQ72" s="226" t="n"/>
      <c r="AR72" s="32">
        <f>IFERROR(SUMIFS(#REF!,#REF!,'Data Sheet'!A:A,#REF!,"Samridhi Perk Line")/SUMIFS(#REF!,#REF!,'Data Sheet'!A:A,#REF!,"Samridhi Perk Line"),"")</f>
        <v/>
      </c>
      <c r="AS72" s="32" t="n"/>
      <c r="AT72" s="32" t="n"/>
      <c r="AU72" s="203">
        <f>IFERROR(VLOOKUP(Table1[[#This Row],[Date]],'Overweight Data'!A70:G1165,6,FALSE),"")</f>
        <v/>
      </c>
      <c r="AV72" s="213">
        <f>IFERROR(
   IF(
      OR(Table1[[#This Row],[Operating Time]]=0, (Table1[[#This Row],[Operating Time]]/IF(AC72&lt;=1,AC72+1,AC72))*60=0),
      1,
      ((Table1[[#This Row],[Operating Time]])/IF(AC72&lt;=1,AC72+1,AC72))*60
   ),
"_")</f>
        <v/>
      </c>
      <c r="AW72" s="213">
        <f>COUNTIFS('Downtime Data'!A:A,Table1[[#This Row],[Date]])</f>
        <v/>
      </c>
      <c r="AX72" s="211">
        <f>IFERROR((SUM(Table1[[#This Row],[Minor Stoppages]:[Material Shortages]])/Table1[[#This Row],['# Stops]])*60,"")</f>
        <v/>
      </c>
      <c r="AY72" s="211" t="n"/>
      <c r="AZ72" s="33" t="n">
        <v>46107</v>
      </c>
    </row>
    <row r="73" ht="20.15" customHeight="1" s="452">
      <c r="A73" s="21" t="n">
        <v>46090</v>
      </c>
      <c r="B73" s="22">
        <f>IF(A73="","",TEXT(A73,"dddddd"))</f>
        <v/>
      </c>
      <c r="C73" s="23" t="inlineStr">
        <is>
          <t>_10.3GM</t>
        </is>
      </c>
      <c r="D73" s="24">
        <f t="array" ref="D73">IFERROR(INDIRECT(C73),"")</f>
        <v/>
      </c>
      <c r="E73" s="26" t="n">
        <v>25.385525</v>
      </c>
      <c r="F73" s="26" t="n">
        <v>25.385525</v>
      </c>
      <c r="G73" s="27">
        <f>IFERROR((Table1[[#This Row],[Plan]]/Table1[[#This Row],[Hours Used]])/(Table1[[#This Row],[SOC (TPD)]]/24),"")</f>
        <v/>
      </c>
      <c r="H73" s="27">
        <f>IFERROR((Table1[[#This Row],[Volume Delivered (T)]]/Table1[[#This Row],[Hours Used]])/(Table1[[#This Row],[SOC (TPD)]]/24),"")</f>
        <v/>
      </c>
      <c r="I73" s="28" t="n"/>
      <c r="J73" s="28" t="n"/>
      <c r="K73" s="28" t="n"/>
      <c r="L73" s="25" t="n">
        <v>1.4</v>
      </c>
      <c r="M73" s="29" t="n">
        <v>0.039</v>
      </c>
      <c r="N73" s="83" t="n"/>
      <c r="O73" s="25" t="n"/>
      <c r="P73" s="25" t="n"/>
      <c r="Q73" s="69" t="n"/>
      <c r="R73" s="70" t="n"/>
      <c r="S73" s="30">
        <f>IF(Table1[[#This Row],[SKU]]="",0,24-Table1[[#This Row],[Legal Non-Operating Time]]-Table1[[#This Row],[No Demand Time]]-Table1[[#This Row],[Force Majeure]])</f>
        <v/>
      </c>
      <c r="T73" s="26" t="n">
        <v>0.5</v>
      </c>
      <c r="U73" s="26" t="n">
        <v>1</v>
      </c>
      <c r="V73" s="26" t="n"/>
      <c r="W73" s="26" t="n">
        <v>3</v>
      </c>
      <c r="X73" s="26" t="n"/>
      <c r="Y73" s="26" t="n"/>
      <c r="Z73" s="26" t="n"/>
      <c r="AA73" s="30">
        <f>Table1[[#This Row],[Hours Used]]-SUM(Table1[[#This Row],[Planned Maintenance]:[Start and Finish Production]])</f>
        <v/>
      </c>
      <c r="AB73" s="26" t="n">
        <v>0.5</v>
      </c>
      <c r="AC73" s="26">
        <f>70/60</f>
        <v/>
      </c>
      <c r="AD73" s="26" t="n">
        <v>0.5</v>
      </c>
      <c r="AE73" s="26" t="n"/>
      <c r="AF73" s="26" t="n"/>
      <c r="AG73" s="26" t="n"/>
      <c r="AH73" s="24">
        <f>Table1[[#This Row],[Hours Used]]-SUM(Table1[[#This Row],[Planned Maintenance]:[Start and Finish Production]])-SUM(Table1[[#This Row],[Minor Stoppages]:[Material Shortages]])-Table1[[#This Row],[Quality Loss (Hrs)]]-Table1[[#This Row],[Operating Time]]</f>
        <v/>
      </c>
      <c r="AI73" s="24">
        <f>IFERROR(IF(Table1[[#This Row],[SKU]]="",0,Table1[[#This Row],[Quality Loss (T)]]/(Table1[[#This Row],[SOC (TPD)]]/24)),"")</f>
        <v/>
      </c>
      <c r="AJ73" s="31">
        <f>IFERROR(IF(Table1[[#This Row],[SKU]]="",0,Table1[[#This Row],[Volume Delivered (T)]]/(Table1[[#This Row],[SOC (TPD)]]/24)),"")</f>
        <v/>
      </c>
      <c r="AK73" s="31">
        <f>IFERROR(Table1[[#This Row],[Operating Time]]/Table1[[#This Row],[PRODUCTION HOURS]],"")</f>
        <v/>
      </c>
      <c r="AL73" s="32" t="n">
        <v>76</v>
      </c>
      <c r="AM73" s="32" t="inlineStr">
        <is>
          <t>YES</t>
        </is>
      </c>
      <c r="AN73" s="32" t="inlineStr">
        <is>
          <t>YES</t>
        </is>
      </c>
      <c r="AO73" s="32" t="n">
        <v>0</v>
      </c>
      <c r="AP73" s="32" t="n">
        <v>0</v>
      </c>
      <c r="AQ73" s="226" t="n"/>
      <c r="AR73" s="32">
        <f>IFERROR(SUMIFS(#REF!,#REF!,'Data Sheet'!A:A,#REF!,"Samridhi Perk Line")/SUMIFS(#REF!,#REF!,'Data Sheet'!A:A,#REF!,"Samridhi Perk Line"),"")</f>
        <v/>
      </c>
      <c r="AS73" s="32" t="n"/>
      <c r="AT73" s="32" t="n"/>
      <c r="AU73" s="203">
        <f>IFERROR(VLOOKUP(Table1[[#This Row],[Date]],'Overweight Data'!A71:G1166,6,FALSE),"")</f>
        <v/>
      </c>
      <c r="AV73" s="213">
        <f>IFERROR(
   IF(
      OR(Table1[[#This Row],[Operating Time]]=0, (Table1[[#This Row],[Operating Time]]/IF(AC73&lt;=1,AC73+1,AC73))*60=0),
      1,
      ((Table1[[#This Row],[Operating Time]])/IF(AC73&lt;=1,AC73+1,AC73))*60
   ),
"_")</f>
        <v/>
      </c>
      <c r="AW73" s="213">
        <f>COUNTIFS('Downtime Data'!A:A,Table1[[#This Row],[Date]])</f>
        <v/>
      </c>
      <c r="AX73" s="211">
        <f>IFERROR((SUM(Table1[[#This Row],[Minor Stoppages]:[Material Shortages]])/Table1[[#This Row],['# Stops]])*60,"")</f>
        <v/>
      </c>
      <c r="AY73" s="211" t="n"/>
      <c r="AZ73" s="33" t="n">
        <v>46107</v>
      </c>
    </row>
    <row r="74" ht="20.15" customHeight="1" s="452">
      <c r="A74" s="21" t="n">
        <v>46091</v>
      </c>
      <c r="B74" s="22">
        <f>IF(A74="","",TEXT(A74,"dddddd"))</f>
        <v/>
      </c>
      <c r="C74" s="23" t="inlineStr">
        <is>
          <t>_10.3GM</t>
        </is>
      </c>
      <c r="D74" s="24">
        <f t="array" ref="D74">IFERROR(INDIRECT(C74),"")</f>
        <v/>
      </c>
      <c r="E74" s="26" t="n">
        <v>31.262485</v>
      </c>
      <c r="F74" s="26" t="n">
        <v>31.262485</v>
      </c>
      <c r="G74" s="27">
        <f>IFERROR((Table1[[#This Row],[Plan]]/Table1[[#This Row],[Hours Used]])/(Table1[[#This Row],[SOC (TPD)]]/24),"")</f>
        <v/>
      </c>
      <c r="H74" s="27">
        <f>IFERROR((Table1[[#This Row],[Volume Delivered (T)]]/Table1[[#This Row],[Hours Used]])/(Table1[[#This Row],[SOC (TPD)]]/24),"")</f>
        <v/>
      </c>
      <c r="I74" s="28" t="n"/>
      <c r="J74" s="28" t="n"/>
      <c r="K74" s="28" t="n"/>
      <c r="L74" s="25" t="n">
        <v>1.3</v>
      </c>
      <c r="M74" s="29" t="n">
        <v>0.039</v>
      </c>
      <c r="N74" s="83" t="n"/>
      <c r="O74" s="25" t="n"/>
      <c r="P74" s="25" t="n"/>
      <c r="Q74" s="69" t="n"/>
      <c r="R74" s="70" t="n"/>
      <c r="S74" s="30">
        <f>IF(Table1[[#This Row],[SKU]]="",0,24-Table1[[#This Row],[Legal Non-Operating Time]]-Table1[[#This Row],[No Demand Time]]-Table1[[#This Row],[Force Majeure]])</f>
        <v/>
      </c>
      <c r="T74" s="26" t="n">
        <v>0.5</v>
      </c>
      <c r="U74" s="26" t="n"/>
      <c r="V74" s="26" t="n"/>
      <c r="W74" s="26" t="n"/>
      <c r="X74" s="26" t="n"/>
      <c r="Y74" s="26" t="n"/>
      <c r="Z74" s="26" t="n"/>
      <c r="AA74" s="30">
        <f>Table1[[#This Row],[Hours Used]]-SUM(Table1[[#This Row],[Planned Maintenance]:[Start and Finish Production]])</f>
        <v/>
      </c>
      <c r="AB74" s="26" t="n"/>
      <c r="AC74" s="26" t="n">
        <v>2</v>
      </c>
      <c r="AD74" s="26" t="n"/>
      <c r="AE74" s="26" t="n"/>
      <c r="AF74" s="26" t="n"/>
      <c r="AG74" s="26" t="n"/>
      <c r="AH74" s="24">
        <f>Table1[[#This Row],[Hours Used]]-SUM(Table1[[#This Row],[Planned Maintenance]:[Start and Finish Production]])-SUM(Table1[[#This Row],[Minor Stoppages]:[Material Shortages]])-Table1[[#This Row],[Quality Loss (Hrs)]]-Table1[[#This Row],[Operating Time]]</f>
        <v/>
      </c>
      <c r="AI74" s="24">
        <f>IFERROR(IF(Table1[[#This Row],[SKU]]="",0,Table1[[#This Row],[Quality Loss (T)]]/(Table1[[#This Row],[SOC (TPD)]]/24)),"")</f>
        <v/>
      </c>
      <c r="AJ74" s="31">
        <f>IFERROR(IF(Table1[[#This Row],[SKU]]="",0,Table1[[#This Row],[Volume Delivered (T)]]/(Table1[[#This Row],[SOC (TPD)]]/24)),"")</f>
        <v/>
      </c>
      <c r="AK74" s="31">
        <f>IFERROR(Table1[[#This Row],[Operating Time]]/Table1[[#This Row],[PRODUCTION HOURS]],"")</f>
        <v/>
      </c>
      <c r="AL74" s="32" t="n">
        <v>87</v>
      </c>
      <c r="AM74" s="32" t="inlineStr">
        <is>
          <t>YES</t>
        </is>
      </c>
      <c r="AN74" s="32" t="inlineStr">
        <is>
          <t>YES</t>
        </is>
      </c>
      <c r="AO74" s="32" t="n">
        <v>0</v>
      </c>
      <c r="AP74" s="32" t="n">
        <v>0</v>
      </c>
      <c r="AQ74" s="32" t="n"/>
      <c r="AR74" s="32">
        <f>IFERROR(SUMIFS(#REF!,#REF!,'Data Sheet'!A:A,#REF!,"Samridhi Perk Line")/SUMIFS(#REF!,#REF!,'Data Sheet'!A:A,#REF!,"Samridhi Perk Line"),"")</f>
        <v/>
      </c>
      <c r="AS74" s="32" t="n"/>
      <c r="AT74" s="32" t="n"/>
      <c r="AU74" s="203">
        <f>IFERROR(VLOOKUP(Table1[[#This Row],[Date]],'Overweight Data'!A72:G1167,6,FALSE),"")</f>
        <v/>
      </c>
      <c r="AV74" s="213">
        <f>IFERROR(
   IF(
      OR(Table1[[#This Row],[Operating Time]]=0, (Table1[[#This Row],[Operating Time]]/IF(AC74&lt;=1,AC74+1,AC74))*60=0),
      1,
      ((Table1[[#This Row],[Operating Time]])/IF(AC74&lt;=1,AC74+1,AC74))*60
   ),
"_")</f>
        <v/>
      </c>
      <c r="AW74" s="213">
        <f>COUNTIFS('Downtime Data'!A:A,Table1[[#This Row],[Date]])</f>
        <v/>
      </c>
      <c r="AX74" s="211">
        <f>IFERROR((SUM(Table1[[#This Row],[Minor Stoppages]:[Material Shortages]])/Table1[[#This Row],['# Stops]])*60,"")</f>
        <v/>
      </c>
      <c r="AY74" s="211" t="n"/>
      <c r="AZ74" s="33" t="n">
        <v>46107</v>
      </c>
    </row>
    <row r="75" ht="20.15" customHeight="1" s="452">
      <c r="A75" s="21" t="n">
        <v>46092</v>
      </c>
      <c r="B75" s="22">
        <f>IF(A75="","",TEXT(A75,"dddddd"))</f>
        <v/>
      </c>
      <c r="C75" s="23" t="inlineStr">
        <is>
          <t>_10.3GM</t>
        </is>
      </c>
      <c r="D75" s="24">
        <f t="array" ref="D75">IFERROR(INDIRECT(C75),"")</f>
        <v/>
      </c>
      <c r="E75" s="26" t="n">
        <v>33.093372</v>
      </c>
      <c r="F75" s="26" t="n">
        <v>33.093372</v>
      </c>
      <c r="G75" s="27">
        <f>IFERROR((Table1[[#This Row],[Plan]]/Table1[[#This Row],[Hours Used]])/(Table1[[#This Row],[SOC (TPD)]]/24),"")</f>
        <v/>
      </c>
      <c r="H75" s="27">
        <f>IFERROR((Table1[[#This Row],[Volume Delivered (T)]]/Table1[[#This Row],[Hours Used]])/(Table1[[#This Row],[SOC (TPD)]]/24),"")</f>
        <v/>
      </c>
      <c r="I75" s="28" t="n"/>
      <c r="J75" s="28" t="n"/>
      <c r="K75" s="28" t="n"/>
      <c r="L75" s="25" t="n">
        <v>1.3</v>
      </c>
      <c r="M75" s="29" t="n">
        <v>0.039</v>
      </c>
      <c r="N75" s="83" t="n"/>
      <c r="O75" s="25" t="n"/>
      <c r="P75" s="25" t="n"/>
      <c r="Q75" s="69" t="n"/>
      <c r="R75" s="70" t="n"/>
      <c r="S75" s="30">
        <f>IF(Table1[[#This Row],[SKU]]="",0,24-Table1[[#This Row],[Legal Non-Operating Time]]-Table1[[#This Row],[No Demand Time]]-Table1[[#This Row],[Force Majeure]])</f>
        <v/>
      </c>
      <c r="T75" s="26" t="n"/>
      <c r="U75" s="26" t="n"/>
      <c r="V75" s="26" t="n"/>
      <c r="W75" s="26" t="n"/>
      <c r="X75" s="26" t="n"/>
      <c r="Y75" s="26" t="n"/>
      <c r="Z75" s="26" t="n"/>
      <c r="AA75" s="30">
        <f>Table1[[#This Row],[Hours Used]]-SUM(Table1[[#This Row],[Planned Maintenance]:[Start and Finish Production]])</f>
        <v/>
      </c>
      <c r="AB75" s="26" t="n">
        <v>1</v>
      </c>
      <c r="AC75" s="26" t="n"/>
      <c r="AD75" s="26" t="n">
        <v>1.5</v>
      </c>
      <c r="AE75" s="26" t="n"/>
      <c r="AF75" s="26" t="n"/>
      <c r="AG75" s="26" t="n"/>
      <c r="AH75" s="24">
        <f>Table1[[#This Row],[Hours Used]]-SUM(Table1[[#This Row],[Planned Maintenance]:[Start and Finish Production]])-SUM(Table1[[#This Row],[Minor Stoppages]:[Material Shortages]])-Table1[[#This Row],[Quality Loss (Hrs)]]-Table1[[#This Row],[Operating Time]]</f>
        <v/>
      </c>
      <c r="AI75" s="24">
        <f>IFERROR(IF(Table1[[#This Row],[SKU]]="",0,Table1[[#This Row],[Quality Loss (T)]]/(Table1[[#This Row],[SOC (TPD)]]/24)),"")</f>
        <v/>
      </c>
      <c r="AJ75" s="31">
        <f>IFERROR(IF(Table1[[#This Row],[SKU]]="",0,Table1[[#This Row],[Volume Delivered (T)]]/(Table1[[#This Row],[SOC (TPD)]]/24)),"")</f>
        <v/>
      </c>
      <c r="AK75" s="31">
        <f>IFERROR(Table1[[#This Row],[Operating Time]]/Table1[[#This Row],[PRODUCTION HOURS]],"")</f>
        <v/>
      </c>
      <c r="AL75" s="32" t="n">
        <v>92</v>
      </c>
      <c r="AM75" s="32" t="inlineStr">
        <is>
          <t>YES</t>
        </is>
      </c>
      <c r="AN75" s="32" t="inlineStr">
        <is>
          <t>YES</t>
        </is>
      </c>
      <c r="AO75" s="32" t="n">
        <v>0</v>
      </c>
      <c r="AP75" s="32" t="n">
        <v>0</v>
      </c>
      <c r="AQ75" s="32" t="n"/>
      <c r="AR75" s="32">
        <f>IFERROR(SUMIFS(#REF!,#REF!,'Data Sheet'!A:A,#REF!,"Samridhi Perk Line")/SUMIFS(#REF!,#REF!,'Data Sheet'!A:A,#REF!,"Samridhi Perk Line"),"")</f>
        <v/>
      </c>
      <c r="AS75" s="32" t="n"/>
      <c r="AT75" s="32" t="n"/>
      <c r="AU75" s="203">
        <f>IFERROR(VLOOKUP(Table1[[#This Row],[Date]],'Overweight Data'!A73:G1168,6,FALSE),"")</f>
        <v/>
      </c>
      <c r="AV75" s="213">
        <f>IFERROR(
   IF(
      OR(Table1[[#This Row],[Operating Time]]=0, (Table1[[#This Row],[Operating Time]]/IF(AC75&lt;=1,AC75+1,AC75))*60=0),
      1,
      ((Table1[[#This Row],[Operating Time]])/IF(AC75&lt;=1,AC75+1,AC75))*60
   ),
"_")</f>
        <v/>
      </c>
      <c r="AW75" s="213">
        <f>COUNTIFS('Downtime Data'!A:A,Table1[[#This Row],[Date]])</f>
        <v/>
      </c>
      <c r="AX75" s="211">
        <f>IFERROR((SUM(Table1[[#This Row],[Minor Stoppages]:[Material Shortages]])/Table1[[#This Row],['# Stops]])*60,"")</f>
        <v/>
      </c>
      <c r="AY75" s="211" t="n"/>
      <c r="AZ75" s="33" t="n">
        <v>46107</v>
      </c>
    </row>
    <row r="76" ht="20.15" customHeight="1" s="452">
      <c r="A76" s="21" t="n">
        <v>46093</v>
      </c>
      <c r="B76" s="22">
        <f>IF(A76="","",TEXT(A76,"dddddd"))</f>
        <v/>
      </c>
      <c r="C76" s="23" t="inlineStr">
        <is>
          <t>_10.3GM</t>
        </is>
      </c>
      <c r="D76" s="24">
        <f t="array" ref="D76">IFERROR(INDIRECT(C76),"")</f>
        <v/>
      </c>
      <c r="E76" s="26" t="n">
        <v>32.4</v>
      </c>
      <c r="F76" s="26" t="n">
        <v>32.4</v>
      </c>
      <c r="G76" s="27">
        <f>IFERROR((Table1[[#This Row],[Plan]]/Table1[[#This Row],[Hours Used]])/(Table1[[#This Row],[SOC (TPD)]]/24),"")</f>
        <v/>
      </c>
      <c r="H76" s="27">
        <f>IFERROR((Table1[[#This Row],[Volume Delivered (T)]]/Table1[[#This Row],[Hours Used]])/(Table1[[#This Row],[SOC (TPD)]]/24),"")</f>
        <v/>
      </c>
      <c r="I76" s="28" t="n"/>
      <c r="J76" s="28" t="n"/>
      <c r="K76" s="28" t="n"/>
      <c r="L76" s="25" t="n">
        <v>1.35</v>
      </c>
      <c r="M76" s="29" t="n">
        <v>0.039</v>
      </c>
      <c r="N76" s="83" t="n"/>
      <c r="O76" s="25" t="n"/>
      <c r="P76" s="25" t="n"/>
      <c r="Q76" s="69" t="n"/>
      <c r="R76" s="70" t="n"/>
      <c r="S76" s="30">
        <f>IF(Table1[[#This Row],[SKU]]="",0,24-Table1[[#This Row],[Legal Non-Operating Time]]-Table1[[#This Row],[No Demand Time]]-Table1[[#This Row],[Force Majeure]])</f>
        <v/>
      </c>
      <c r="T76" s="26" t="n"/>
      <c r="U76" s="26" t="n"/>
      <c r="V76" s="26" t="n"/>
      <c r="W76" s="26" t="n"/>
      <c r="X76" s="26" t="n"/>
      <c r="Y76" s="26" t="n"/>
      <c r="Z76" s="26" t="n"/>
      <c r="AA76" s="30">
        <f>Table1[[#This Row],[Hours Used]]-SUM(Table1[[#This Row],[Planned Maintenance]:[Start and Finish Production]])</f>
        <v/>
      </c>
      <c r="AB76" s="26" t="n"/>
      <c r="AC76" s="26" t="n"/>
      <c r="AD76" s="26" t="n"/>
      <c r="AE76" s="26" t="n"/>
      <c r="AF76" s="26" t="n"/>
      <c r="AG76" s="26" t="n"/>
      <c r="AH76" s="24">
        <f>Table1[[#This Row],[Hours Used]]-SUM(Table1[[#This Row],[Planned Maintenance]:[Start and Finish Production]])-SUM(Table1[[#This Row],[Minor Stoppages]:[Material Shortages]])-Table1[[#This Row],[Quality Loss (Hrs)]]-Table1[[#This Row],[Operating Time]]</f>
        <v/>
      </c>
      <c r="AI76" s="24">
        <f>IFERROR(IF(Table1[[#This Row],[SKU]]="",0,Table1[[#This Row],[Quality Loss (T)]]/(Table1[[#This Row],[SOC (TPD)]]/24)),"")</f>
        <v/>
      </c>
      <c r="AJ76" s="31">
        <f>IFERROR(IF(Table1[[#This Row],[SKU]]="",0,Table1[[#This Row],[Volume Delivered (T)]]/(Table1[[#This Row],[SOC (TPD)]]/24)),"")</f>
        <v/>
      </c>
      <c r="AK76" s="31">
        <f>IFERROR(Table1[[#This Row],[Operating Time]]/Table1[[#This Row],[PRODUCTION HOURS]],"")</f>
        <v/>
      </c>
      <c r="AL76" s="32" t="n">
        <v>74</v>
      </c>
      <c r="AM76" s="32" t="inlineStr">
        <is>
          <t>YES</t>
        </is>
      </c>
      <c r="AN76" s="32" t="inlineStr">
        <is>
          <t>YES</t>
        </is>
      </c>
      <c r="AO76" s="32" t="n">
        <v>1</v>
      </c>
      <c r="AP76" s="32" t="n">
        <v>0</v>
      </c>
      <c r="AQ76" s="32" t="n"/>
      <c r="AR76" s="32">
        <f>IFERROR(SUMIFS(#REF!,#REF!,'Data Sheet'!A:A,#REF!,"Samridhi Perk Line")/SUMIFS(#REF!,#REF!,'Data Sheet'!A:A,#REF!,"Samridhi Perk Line"),"")</f>
        <v/>
      </c>
      <c r="AS76" s="32" t="n"/>
      <c r="AT76" s="32" t="n"/>
      <c r="AU76" s="203">
        <f>IFERROR(VLOOKUP(Table1[[#This Row],[Date]],'Overweight Data'!A74:G1169,6,FALSE),"")</f>
        <v/>
      </c>
      <c r="AV76" s="213">
        <f>IFERROR(
   IF(
      OR(Table1[[#This Row],[Operating Time]]=0, (Table1[[#This Row],[Operating Time]]/IF(AC76&lt;=1,AC76+1,AC76))*60=0),
      1,
      ((Table1[[#This Row],[Operating Time]])/IF(AC76&lt;=1,AC76+1,AC76))*60
   ),
"_")</f>
        <v/>
      </c>
      <c r="AW76" s="213">
        <f>COUNTIFS('Downtime Data'!A:A,Table1[[#This Row],[Date]])</f>
        <v/>
      </c>
      <c r="AX76" s="211">
        <f>IFERROR((SUM(Table1[[#This Row],[Minor Stoppages]:[Material Shortages]])/Table1[[#This Row],['# Stops]])*60,"")</f>
        <v/>
      </c>
      <c r="AY76" s="211" t="n">
        <v>5</v>
      </c>
      <c r="AZ76" s="33" t="n">
        <v>46107</v>
      </c>
    </row>
    <row r="77" ht="20.15" customHeight="1" s="452">
      <c r="A77" s="21" t="n">
        <v>46094</v>
      </c>
      <c r="B77" s="22">
        <f>IF(A77="","",TEXT(A77,"dddddd"))</f>
        <v/>
      </c>
      <c r="C77" s="23" t="inlineStr">
        <is>
          <t>_10.3GM</t>
        </is>
      </c>
      <c r="D77" s="24">
        <f t="array" ref="D77">IFERROR(INDIRECT(C77),"")</f>
        <v/>
      </c>
      <c r="E77" s="26" t="n">
        <v>30.991464</v>
      </c>
      <c r="F77" s="26" t="n">
        <v>30.991464</v>
      </c>
      <c r="G77" s="27">
        <f>IFERROR((Table1[[#This Row],[Plan]]/Table1[[#This Row],[Hours Used]])/(Table1[[#This Row],[SOC (TPD)]]/24),"")</f>
        <v/>
      </c>
      <c r="H77" s="27">
        <f>IFERROR((Table1[[#This Row],[Volume Delivered (T)]]/Table1[[#This Row],[Hours Used]])/(Table1[[#This Row],[SOC (TPD)]]/24),"")</f>
        <v/>
      </c>
      <c r="I77" s="28" t="n"/>
      <c r="J77" s="28" t="n"/>
      <c r="K77" s="28" t="n"/>
      <c r="L77" s="25" t="n">
        <v>1.5</v>
      </c>
      <c r="M77" s="29" t="n">
        <v>0.039</v>
      </c>
      <c r="N77" s="83" t="n"/>
      <c r="O77" s="25" t="n"/>
      <c r="P77" s="25" t="n"/>
      <c r="Q77" s="69" t="n"/>
      <c r="R77" s="70" t="n"/>
      <c r="S77" s="30">
        <f>IF(Table1[[#This Row],[SKU]]="",0,24-Table1[[#This Row],[Legal Non-Operating Time]]-Table1[[#This Row],[No Demand Time]]-Table1[[#This Row],[Force Majeure]])</f>
        <v/>
      </c>
      <c r="T77" s="26" t="n"/>
      <c r="U77" s="26" t="n">
        <v>1</v>
      </c>
      <c r="V77" s="26" t="n"/>
      <c r="W77" s="26" t="n"/>
      <c r="X77" s="26" t="n"/>
      <c r="Y77" s="26" t="n"/>
      <c r="Z77" s="26" t="n"/>
      <c r="AA77" s="30">
        <f>Table1[[#This Row],[Hours Used]]-SUM(Table1[[#This Row],[Planned Maintenance]:[Start and Finish Production]])</f>
        <v/>
      </c>
      <c r="AB77" s="26" t="n">
        <v>0.5</v>
      </c>
      <c r="AC77" s="26">
        <f>70/60</f>
        <v/>
      </c>
      <c r="AD77" s="26" t="n"/>
      <c r="AE77" s="26" t="n"/>
      <c r="AF77" s="26" t="n"/>
      <c r="AG77" s="26" t="n"/>
      <c r="AH77" s="24">
        <f>Table1[[#This Row],[Hours Used]]-SUM(Table1[[#This Row],[Planned Maintenance]:[Start and Finish Production]])-SUM(Table1[[#This Row],[Minor Stoppages]:[Material Shortages]])-Table1[[#This Row],[Quality Loss (Hrs)]]-Table1[[#This Row],[Operating Time]]</f>
        <v/>
      </c>
      <c r="AI77" s="24">
        <f>IFERROR(IF(Table1[[#This Row],[SKU]]="",0,Table1[[#This Row],[Quality Loss (T)]]/(Table1[[#This Row],[SOC (TPD)]]/24)),"")</f>
        <v/>
      </c>
      <c r="AJ77" s="31">
        <f>IFERROR(IF(Table1[[#This Row],[SKU]]="",0,Table1[[#This Row],[Volume Delivered (T)]]/(Table1[[#This Row],[SOC (TPD)]]/24)),"")</f>
        <v/>
      </c>
      <c r="AK77" s="31">
        <f>IFERROR(Table1[[#This Row],[Operating Time]]/Table1[[#This Row],[PRODUCTION HOURS]],"")</f>
        <v/>
      </c>
      <c r="AL77" s="32" t="n">
        <v>100</v>
      </c>
      <c r="AM77" s="32" t="inlineStr">
        <is>
          <t>YES</t>
        </is>
      </c>
      <c r="AN77" s="32" t="inlineStr">
        <is>
          <t>YES</t>
        </is>
      </c>
      <c r="AO77" s="32" t="n">
        <v>0</v>
      </c>
      <c r="AP77" s="32" t="n">
        <v>0</v>
      </c>
      <c r="AQ77" s="32" t="n"/>
      <c r="AR77" s="32">
        <f>IFERROR(SUMIFS(#REF!,#REF!,'Data Sheet'!A:A,#REF!,"Samridhi Perk Line")/SUMIFS(#REF!,#REF!,'Data Sheet'!A:A,#REF!,"Samridhi Perk Line"),"")</f>
        <v/>
      </c>
      <c r="AS77" s="32" t="n"/>
      <c r="AT77" s="32" t="n"/>
      <c r="AU77" s="203">
        <f>IFERROR(VLOOKUP(Table1[[#This Row],[Date]],'Overweight Data'!A75:G1170,6,FALSE),"")</f>
        <v/>
      </c>
      <c r="AV77" s="213">
        <f>IFERROR(
   IF(
      OR(Table1[[#This Row],[Operating Time]]=0, (Table1[[#This Row],[Operating Time]]/IF(AC77&lt;=1,AC77+1,AC77))*60=0),
      1,
      ((Table1[[#This Row],[Operating Time]])/IF(AC77&lt;=1,AC77+1,AC77))*60
   ),
"_")</f>
        <v/>
      </c>
      <c r="AW77" s="213">
        <f>COUNTIFS('Downtime Data'!A:A,Table1[[#This Row],[Date]])</f>
        <v/>
      </c>
      <c r="AX77" s="211">
        <f>IFERROR((SUM(Table1[[#This Row],[Minor Stoppages]:[Material Shortages]])/Table1[[#This Row],['# Stops]])*60,"")</f>
        <v/>
      </c>
      <c r="AY77" s="211" t="n">
        <v>5</v>
      </c>
      <c r="AZ77" s="33" t="n">
        <v>46107</v>
      </c>
    </row>
    <row r="78" ht="20.15" customHeight="1" s="452">
      <c r="A78" s="21" t="n">
        <v>46095</v>
      </c>
      <c r="B78" s="22">
        <f>IF(A78="","",TEXT(A78,"dddddd"))</f>
        <v/>
      </c>
      <c r="C78" s="23" t="inlineStr">
        <is>
          <t>_10.3GM_HT</t>
        </is>
      </c>
      <c r="D78" s="24">
        <f t="array" ref="D78">IFERROR(INDIRECT(C78),"")</f>
        <v/>
      </c>
      <c r="E78" s="26" t="n">
        <v>11.53</v>
      </c>
      <c r="F78" s="26">
        <f>10.38+1.15</f>
        <v/>
      </c>
      <c r="G78" s="27">
        <f>IFERROR((Table1[[#This Row],[Plan]]/Table1[[#This Row],[Hours Used]])/(Table1[[#This Row],[SOC (TPD)]]/24),"")</f>
        <v/>
      </c>
      <c r="H78" s="27">
        <f>IFERROR((Table1[[#This Row],[Volume Delivered (T)]]/Table1[[#This Row],[Hours Used]])/(Table1[[#This Row],[SOC (TPD)]]/24),"")</f>
        <v/>
      </c>
      <c r="I78" s="28" t="n"/>
      <c r="J78" s="28" t="n"/>
      <c r="K78" s="28" t="n"/>
      <c r="L78" s="25" t="n">
        <v>1.3</v>
      </c>
      <c r="M78" s="29" t="n">
        <v>0.039</v>
      </c>
      <c r="N78" s="83" t="n"/>
      <c r="O78" s="25" t="n"/>
      <c r="P78" s="25" t="n"/>
      <c r="Q78" s="69" t="n"/>
      <c r="R78" s="70" t="n"/>
      <c r="S78" s="30">
        <f>IF(Table1[[#This Row],[SKU]]="",0,24-Table1[[#This Row],[Legal Non-Operating Time]]-Table1[[#This Row],[No Demand Time]]-Table1[[#This Row],[Force Majeure]])</f>
        <v/>
      </c>
      <c r="T78" s="26" t="n"/>
      <c r="U78" s="26" t="n"/>
      <c r="V78" s="26" t="n">
        <v>12</v>
      </c>
      <c r="W78" s="26" t="n"/>
      <c r="X78" s="26" t="n"/>
      <c r="Y78" s="26" t="n"/>
      <c r="Z78" s="26" t="n"/>
      <c r="AA78" s="30">
        <f>Table1[[#This Row],[Hours Used]]-SUM(Table1[[#This Row],[Planned Maintenance]:[Start and Finish Production]])</f>
        <v/>
      </c>
      <c r="AB78" s="26" t="n"/>
      <c r="AC78" s="26" t="n">
        <v>2</v>
      </c>
      <c r="AD78" s="26" t="n">
        <v>1</v>
      </c>
      <c r="AE78" s="26" t="n"/>
      <c r="AF78" s="26" t="n"/>
      <c r="AG78" s="26" t="n"/>
      <c r="AH78" s="24">
        <f>Table1[[#This Row],[Hours Used]]-SUM(Table1[[#This Row],[Planned Maintenance]:[Start and Finish Production]])-SUM(Table1[[#This Row],[Minor Stoppages]:[Material Shortages]])-Table1[[#This Row],[Quality Loss (Hrs)]]-Table1[[#This Row],[Operating Time]]</f>
        <v/>
      </c>
      <c r="AI78" s="24">
        <f>IFERROR(IF(Table1[[#This Row],[SKU]]="",0,Table1[[#This Row],[Quality Loss (T)]]/(Table1[[#This Row],[SOC (TPD)]]/24)),"")</f>
        <v/>
      </c>
      <c r="AJ78" s="31">
        <f>IFERROR(IF(Table1[[#This Row],[SKU]]="",0,Table1[[#This Row],[Volume Delivered (T)]]/(Table1[[#This Row],[SOC (TPD)]]/24)),"")</f>
        <v/>
      </c>
      <c r="AK78" s="31">
        <f>IFERROR(Table1[[#This Row],[Operating Time]]/Table1[[#This Row],[PRODUCTION HOURS]],"")</f>
        <v/>
      </c>
      <c r="AL78" s="32" t="n">
        <v>71</v>
      </c>
      <c r="AM78" s="32" t="inlineStr">
        <is>
          <t>YES</t>
        </is>
      </c>
      <c r="AN78" s="32" t="inlineStr">
        <is>
          <t>YES</t>
        </is>
      </c>
      <c r="AO78" s="32" t="n">
        <v>0</v>
      </c>
      <c r="AP78" s="32" t="n">
        <v>0</v>
      </c>
      <c r="AQ78" s="32" t="n"/>
      <c r="AR78" s="32">
        <f>IFERROR(SUMIFS(#REF!,#REF!,'Data Sheet'!A:A,#REF!,"Samridhi Perk Line")/SUMIFS(#REF!,#REF!,'Data Sheet'!A:A,#REF!,"Samridhi Perk Line"),"")</f>
        <v/>
      </c>
      <c r="AS78" s="32" t="n"/>
      <c r="AT78" s="32" t="n"/>
      <c r="AU78" s="203">
        <f>IFERROR(VLOOKUP(Table1[[#This Row],[Date]],'Overweight Data'!A76:G1171,6,FALSE),"")</f>
        <v/>
      </c>
      <c r="AV78" s="213">
        <f>IFERROR(
   IF(
      OR(Table1[[#This Row],[Operating Time]]=0, (Table1[[#This Row],[Operating Time]]/IF(AC78&lt;=1,AC78+1,AC78))*60=0),
      1,
      ((Table1[[#This Row],[Operating Time]])/IF(AC78&lt;=1,AC78+1,AC78))*60
   ),
"_")</f>
        <v/>
      </c>
      <c r="AW78" s="213">
        <f>COUNTIFS('Downtime Data'!A:A,Table1[[#This Row],[Date]])</f>
        <v/>
      </c>
      <c r="AX78" s="211">
        <f>IFERROR((SUM(Table1[[#This Row],[Minor Stoppages]:[Material Shortages]])/Table1[[#This Row],['# Stops]])*60,"")</f>
        <v/>
      </c>
      <c r="AY78" s="211" t="n"/>
      <c r="AZ78" s="33" t="n">
        <v>46107</v>
      </c>
    </row>
    <row r="79" ht="20.15" customHeight="1" s="452">
      <c r="A79" s="21" t="n">
        <v>46096</v>
      </c>
      <c r="B79" s="22">
        <f>IF(A79="","",TEXT(A79,"dddddd"))</f>
        <v/>
      </c>
      <c r="C79" s="23" t="inlineStr">
        <is>
          <t>_10.3GM_HT</t>
        </is>
      </c>
      <c r="D79" s="24">
        <f t="array" ref="D79">IFERROR(INDIRECT(C79),"")</f>
        <v/>
      </c>
      <c r="E79" s="26" t="n">
        <v>30.7</v>
      </c>
      <c r="F79" s="26" t="n">
        <v>30.7</v>
      </c>
      <c r="G79" s="27">
        <f>IFERROR((Table1[[#This Row],[Plan]]/Table1[[#This Row],[Hours Used]])/(Table1[[#This Row],[SOC (TPD)]]/24),"")</f>
        <v/>
      </c>
      <c r="H79" s="27">
        <f>IFERROR((Table1[[#This Row],[Volume Delivered (T)]]/Table1[[#This Row],[Hours Used]])/(Table1[[#This Row],[SOC (TPD)]]/24),"")</f>
        <v/>
      </c>
      <c r="I79" s="28" t="n"/>
      <c r="J79" s="28" t="n"/>
      <c r="K79" s="28" t="n"/>
      <c r="L79" s="25">
        <f>0.53+1.26+0.17+0.42-0.26-0.58</f>
        <v/>
      </c>
      <c r="M79" s="29" t="n">
        <v>0.039</v>
      </c>
      <c r="N79" s="83" t="n"/>
      <c r="O79" s="25" t="n"/>
      <c r="P79" s="25" t="n"/>
      <c r="Q79" s="69" t="n"/>
      <c r="R79" s="70" t="n"/>
      <c r="S79" s="30">
        <f>IF(Table1[[#This Row],[SKU]]="",0,24-Table1[[#This Row],[Legal Non-Operating Time]]-Table1[[#This Row],[No Demand Time]]-Table1[[#This Row],[Force Majeure]])</f>
        <v/>
      </c>
      <c r="T79" s="26" t="n"/>
      <c r="U79" s="26" t="n"/>
      <c r="V79" s="26" t="n"/>
      <c r="W79" s="26" t="n"/>
      <c r="X79" s="26" t="n"/>
      <c r="Y79" s="26" t="n"/>
      <c r="Z79" s="26" t="n"/>
      <c r="AA79" s="30">
        <f>Table1[[#This Row],[Hours Used]]-SUM(Table1[[#This Row],[Planned Maintenance]:[Start and Finish Production]])</f>
        <v/>
      </c>
      <c r="AB79" s="26" t="n"/>
      <c r="AC79" s="26" t="n">
        <v>1.5</v>
      </c>
      <c r="AD79" s="26" t="n"/>
      <c r="AE79" s="26" t="n"/>
      <c r="AF79" s="26" t="n"/>
      <c r="AG79" s="26" t="n"/>
      <c r="AH79" s="24">
        <f>Table1[[#This Row],[Hours Used]]-SUM(Table1[[#This Row],[Planned Maintenance]:[Start and Finish Production]])-SUM(Table1[[#This Row],[Minor Stoppages]:[Material Shortages]])-Table1[[#This Row],[Quality Loss (Hrs)]]-Table1[[#This Row],[Operating Time]]</f>
        <v/>
      </c>
      <c r="AI79" s="24">
        <f>IFERROR(IF(Table1[[#This Row],[SKU]]="",0,Table1[[#This Row],[Quality Loss (T)]]/(Table1[[#This Row],[SOC (TPD)]]/24)),"")</f>
        <v/>
      </c>
      <c r="AJ79" s="31">
        <f>IFERROR(IF(Table1[[#This Row],[SKU]]="",0,Table1[[#This Row],[Volume Delivered (T)]]/(Table1[[#This Row],[SOC (TPD)]]/24)),"")</f>
        <v/>
      </c>
      <c r="AK79" s="31">
        <f>IFERROR(Table1[[#This Row],[Operating Time]]/Table1[[#This Row],[PRODUCTION HOURS]],"")</f>
        <v/>
      </c>
      <c r="AL79" s="32" t="n">
        <v>66</v>
      </c>
      <c r="AM79" s="32" t="inlineStr">
        <is>
          <t>NO</t>
        </is>
      </c>
      <c r="AN79" s="32" t="inlineStr">
        <is>
          <t>NO</t>
        </is>
      </c>
      <c r="AO79" s="32" t="n">
        <v>0</v>
      </c>
      <c r="AP79" s="32" t="n">
        <v>0</v>
      </c>
      <c r="AQ79" s="32" t="n"/>
      <c r="AR79" s="32">
        <f>IFERROR(SUMIFS(#REF!,#REF!,'Data Sheet'!A:A,#REF!,"Samridhi Perk Line")/SUMIFS(#REF!,#REF!,'Data Sheet'!A:A,#REF!,"Samridhi Perk Line"),"")</f>
        <v/>
      </c>
      <c r="AS79" s="32" t="n"/>
      <c r="AT79" s="32" t="n"/>
      <c r="AU79" s="203">
        <f>IFERROR(VLOOKUP(Table1[[#This Row],[Date]],'Overweight Data'!A77:G1172,6,FALSE),"")</f>
        <v/>
      </c>
      <c r="AV79" s="213">
        <f>IFERROR(
   IF(
      OR(Table1[[#This Row],[Operating Time]]=0, (Table1[[#This Row],[Operating Time]]/IF(AC79&lt;=1,AC79+1,AC79))*60=0),
      1,
      ((Table1[[#This Row],[Operating Time]])/IF(AC79&lt;=1,AC79+1,AC79))*60
   ),
"_")</f>
        <v/>
      </c>
      <c r="AW79" s="213">
        <f>COUNTIFS('Downtime Data'!A:A,Table1[[#This Row],[Date]])</f>
        <v/>
      </c>
      <c r="AX79" s="211">
        <f>IFERROR((SUM(Table1[[#This Row],[Minor Stoppages]:[Material Shortages]])/Table1[[#This Row],['# Stops]])*60,"")</f>
        <v/>
      </c>
      <c r="AY79" s="211" t="n"/>
      <c r="AZ79" s="33" t="n">
        <v>46107</v>
      </c>
    </row>
    <row r="80" ht="20.15" customHeight="1" s="452">
      <c r="A80" s="21" t="n">
        <v>46097</v>
      </c>
      <c r="B80" s="22">
        <f>IF(A80="","",TEXT(A80,"dddddd"))</f>
        <v/>
      </c>
      <c r="C80" s="23" t="inlineStr">
        <is>
          <t>_10.3GM_HT</t>
        </is>
      </c>
      <c r="D80" s="24">
        <f t="array" ref="D80">IFERROR(INDIRECT(C80),"")</f>
        <v/>
      </c>
      <c r="E80" s="26" t="n">
        <v>26.2</v>
      </c>
      <c r="F80" s="26" t="n">
        <v>26.2</v>
      </c>
      <c r="G80" s="27">
        <f>IFERROR((Table1[[#This Row],[Plan]]/Table1[[#This Row],[Hours Used]])/(Table1[[#This Row],[SOC (TPD)]]/24),"")</f>
        <v/>
      </c>
      <c r="H80" s="27">
        <f>IFERROR((Table1[[#This Row],[Volume Delivered (T)]]/Table1[[#This Row],[Hours Used]])/(Table1[[#This Row],[SOC (TPD)]]/24),"")</f>
        <v/>
      </c>
      <c r="I80" s="28" t="n"/>
      <c r="J80" s="28" t="n"/>
      <c r="K80" s="28" t="n"/>
      <c r="L80" s="25" t="n">
        <v>1.5</v>
      </c>
      <c r="M80" s="29" t="n">
        <v>0.039</v>
      </c>
      <c r="N80" s="83" t="n">
        <v>26</v>
      </c>
      <c r="O80" s="25" t="n"/>
      <c r="P80" s="25" t="n">
        <v>4</v>
      </c>
      <c r="Q80" s="69" t="n"/>
      <c r="R80" s="70" t="n"/>
      <c r="S80" s="30">
        <f>IF(Table1[[#This Row],[SKU]]="",0,24-Table1[[#This Row],[Legal Non-Operating Time]]-Table1[[#This Row],[No Demand Time]]-Table1[[#This Row],[Force Majeure]])</f>
        <v/>
      </c>
      <c r="T80" s="26" t="n"/>
      <c r="U80" s="26" t="n">
        <v>1</v>
      </c>
      <c r="V80" s="26" t="n"/>
      <c r="W80" s="26" t="n"/>
      <c r="X80" s="26" t="n"/>
      <c r="Y80" s="26" t="n"/>
      <c r="Z80" s="26" t="n"/>
      <c r="AA80" s="30">
        <f>Table1[[#This Row],[Hours Used]]-SUM(Table1[[#This Row],[Planned Maintenance]:[Start and Finish Production]])</f>
        <v/>
      </c>
      <c r="AB80" s="26" t="n">
        <v>0.5</v>
      </c>
      <c r="AC80" s="26" t="n">
        <v>1</v>
      </c>
      <c r="AD80" s="26" t="n">
        <v>0.3333333333333333</v>
      </c>
      <c r="AE80" s="26" t="n"/>
      <c r="AF80" s="26" t="n">
        <v>0.75</v>
      </c>
      <c r="AG80" s="26" t="n"/>
      <c r="AH80" s="24">
        <f>Table1[[#This Row],[Hours Used]]-SUM(Table1[[#This Row],[Planned Maintenance]:[Start and Finish Production]])-SUM(Table1[[#This Row],[Minor Stoppages]:[Material Shortages]])-Table1[[#This Row],[Quality Loss (Hrs)]]-Table1[[#This Row],[Operating Time]]</f>
        <v/>
      </c>
      <c r="AI80" s="24">
        <f>IFERROR(IF(Table1[[#This Row],[SKU]]="",0,Table1[[#This Row],[Quality Loss (T)]]/(Table1[[#This Row],[SOC (TPD)]]/24)),"")</f>
        <v/>
      </c>
      <c r="AJ80" s="31">
        <f>IFERROR(IF(Table1[[#This Row],[SKU]]="",0,Table1[[#This Row],[Volume Delivered (T)]]/(Table1[[#This Row],[SOC (TPD)]]/24)),"")</f>
        <v/>
      </c>
      <c r="AK80" s="31">
        <f>IFERROR(Table1[[#This Row],[Operating Time]]/Table1[[#This Row],[PRODUCTION HOURS]],"")</f>
        <v/>
      </c>
      <c r="AL80" s="32" t="n">
        <v>78</v>
      </c>
      <c r="AM80" s="32" t="inlineStr">
        <is>
          <t>YES</t>
        </is>
      </c>
      <c r="AN80" s="32" t="inlineStr">
        <is>
          <t>YES</t>
        </is>
      </c>
      <c r="AO80" s="32" t="n">
        <v>0</v>
      </c>
      <c r="AP80" s="32" t="n">
        <v>0</v>
      </c>
      <c r="AQ80" s="32" t="n"/>
      <c r="AR80" s="32">
        <f>IFERROR(SUMIFS(#REF!,#REF!,'Data Sheet'!A:A,#REF!,"Samridhi Perk Line")/SUMIFS(#REF!,#REF!,'Data Sheet'!A:A,#REF!,"Samridhi Perk Line"),"")</f>
        <v/>
      </c>
      <c r="AS80" s="32" t="n"/>
      <c r="AT80" s="32" t="n"/>
      <c r="AU80" s="203">
        <f>IFERROR(VLOOKUP(Table1[[#This Row],[Date]],'Overweight Data'!A78:G1173,6,FALSE),"")</f>
        <v/>
      </c>
      <c r="AV80" s="213">
        <f>IFERROR(
   IF(
      OR(Table1[[#This Row],[Operating Time]]=0, (Table1[[#This Row],[Operating Time]]/IF(AC80&lt;=1,AC80+1,AC80))*60=0),
      1,
      ((Table1[[#This Row],[Operating Time]])/IF(AC80&lt;=1,AC80+1,AC80))*60
   ),
"_")</f>
        <v/>
      </c>
      <c r="AW80" s="213">
        <f>COUNTIFS('Downtime Data'!A:A,Table1[[#This Row],[Date]])</f>
        <v/>
      </c>
      <c r="AX80" s="211">
        <f>IFERROR((SUM(Table1[[#This Row],[Minor Stoppages]:[Material Shortages]])/Table1[[#This Row],['# Stops]])*60,"")</f>
        <v/>
      </c>
      <c r="AY80" s="211" t="n"/>
      <c r="AZ80" s="33" t="n">
        <v>46107</v>
      </c>
    </row>
    <row r="81" ht="20.15" customHeight="1" s="452">
      <c r="A81" s="21" t="n">
        <v>46098</v>
      </c>
      <c r="B81" s="22">
        <f>IF(A81="","",TEXT(A81,"dddddd"))</f>
        <v/>
      </c>
      <c r="C81" s="23" t="inlineStr">
        <is>
          <t>_10.3GM_HT</t>
        </is>
      </c>
      <c r="D81" s="24">
        <f t="array" ref="D81">IFERROR(INDIRECT(C81),"")</f>
        <v/>
      </c>
      <c r="E81" s="26" t="n">
        <v>27.54</v>
      </c>
      <c r="F81" s="26" t="n">
        <v>27.54</v>
      </c>
      <c r="G81" s="27">
        <f>IFERROR((Table1[[#This Row],[Plan]]/Table1[[#This Row],[Hours Used]])/(Table1[[#This Row],[SOC (TPD)]]/24),"")</f>
        <v/>
      </c>
      <c r="H81" s="27">
        <f>IFERROR((Table1[[#This Row],[Volume Delivered (T)]]/Table1[[#This Row],[Hours Used]])/(Table1[[#This Row],[SOC (TPD)]]/24),"")</f>
        <v/>
      </c>
      <c r="I81" s="28" t="n"/>
      <c r="J81" s="28" t="n"/>
      <c r="K81" s="28" t="n"/>
      <c r="L81" s="25">
        <f>0.5+1.4+0.2+0.3-0.2-0.5</f>
        <v/>
      </c>
      <c r="M81" s="29" t="n">
        <v>0.039</v>
      </c>
      <c r="N81" s="83" t="n"/>
      <c r="O81" s="25" t="n"/>
      <c r="P81" s="25" t="n"/>
      <c r="Q81" s="69" t="n"/>
      <c r="R81" s="70" t="n"/>
      <c r="S81" s="30">
        <f>IF(Table1[[#This Row],[SKU]]="",0,24-Table1[[#This Row],[Legal Non-Operating Time]]-Table1[[#This Row],[No Demand Time]]-Table1[[#This Row],[Force Majeure]])</f>
        <v/>
      </c>
      <c r="T81" s="26" t="n"/>
      <c r="U81" s="26" t="n">
        <v>1</v>
      </c>
      <c r="V81" s="26" t="n"/>
      <c r="W81" s="26" t="n"/>
      <c r="X81" s="26" t="n"/>
      <c r="Y81" s="26" t="n"/>
      <c r="Z81" s="26" t="n"/>
      <c r="AA81" s="30">
        <f>Table1[[#This Row],[Hours Used]]-SUM(Table1[[#This Row],[Planned Maintenance]:[Start and Finish Production]])</f>
        <v/>
      </c>
      <c r="AB81" s="26" t="n"/>
      <c r="AC81" s="26" t="n">
        <v>2.45</v>
      </c>
      <c r="AD81" s="26" t="n"/>
      <c r="AE81" s="26" t="n"/>
      <c r="AF81" s="26" t="n"/>
      <c r="AG81" s="26" t="n"/>
      <c r="AH81" s="24">
        <f>Table1[[#This Row],[Hours Used]]-SUM(Table1[[#This Row],[Planned Maintenance]:[Start and Finish Production]])-SUM(Table1[[#This Row],[Minor Stoppages]:[Material Shortages]])-Table1[[#This Row],[Quality Loss (Hrs)]]-Table1[[#This Row],[Operating Time]]</f>
        <v/>
      </c>
      <c r="AI81" s="24">
        <f>IFERROR(IF(Table1[[#This Row],[SKU]]="",0,Table1[[#This Row],[Quality Loss (T)]]/(Table1[[#This Row],[SOC (TPD)]]/24)),"")</f>
        <v/>
      </c>
      <c r="AJ81" s="31">
        <f>IFERROR(IF(Table1[[#This Row],[SKU]]="",0,Table1[[#This Row],[Volume Delivered (T)]]/(Table1[[#This Row],[SOC (TPD)]]/24)),"")</f>
        <v/>
      </c>
      <c r="AK81" s="31">
        <f>IFERROR(Table1[[#This Row],[Operating Time]]/Table1[[#This Row],[PRODUCTION HOURS]],"")</f>
        <v/>
      </c>
      <c r="AL81" s="32" t="n">
        <v>88</v>
      </c>
      <c r="AM81" s="32" t="inlineStr">
        <is>
          <t>YES</t>
        </is>
      </c>
      <c r="AN81" s="32" t="inlineStr">
        <is>
          <t>NO</t>
        </is>
      </c>
      <c r="AO81" s="32" t="n">
        <v>0</v>
      </c>
      <c r="AP81" s="32" t="n">
        <v>0</v>
      </c>
      <c r="AQ81" s="32" t="n">
        <v>1</v>
      </c>
      <c r="AR81" s="32">
        <f>IFERROR(SUMIFS(#REF!,#REF!,'Data Sheet'!A:A,#REF!,"Samridhi Perk Line")/SUMIFS(#REF!,#REF!,'Data Sheet'!A:A,#REF!,"Samridhi Perk Line"),"")</f>
        <v/>
      </c>
      <c r="AS81" s="32" t="n"/>
      <c r="AT81" s="32" t="n"/>
      <c r="AU81" s="203">
        <f>IFERROR(VLOOKUP(Table1[[#This Row],[Date]],'Overweight Data'!A79:G1174,6,FALSE),"")</f>
        <v/>
      </c>
      <c r="AV81" s="213">
        <f>IFERROR(
   IF(
      OR(Table1[[#This Row],[Operating Time]]=0, (Table1[[#This Row],[Operating Time]]/IF(AC81&lt;=1,AC81+1,AC81))*60=0),
      1,
      ((Table1[[#This Row],[Operating Time]])/IF(AC81&lt;=1,AC81+1,AC81))*60
   ),
"_")</f>
        <v/>
      </c>
      <c r="AW81" s="213">
        <f>COUNTIFS('Downtime Data'!A:A,Table1[[#This Row],[Date]])</f>
        <v/>
      </c>
      <c r="AX81" s="211">
        <f>IFERROR((SUM(Table1[[#This Row],[Minor Stoppages]:[Material Shortages]])/Table1[[#This Row],['# Stops]])*60,"")</f>
        <v/>
      </c>
      <c r="AY81" s="213" t="n"/>
      <c r="AZ81" s="33" t="n">
        <v>46107</v>
      </c>
    </row>
    <row r="82" ht="20.15" customHeight="1" s="452">
      <c r="A82" s="21" t="n">
        <v>46099</v>
      </c>
      <c r="B82" s="22">
        <f>IF(A82="","",TEXT(A82,"dddddd"))</f>
        <v/>
      </c>
      <c r="C82" s="23" t="inlineStr">
        <is>
          <t>_10.3GM_HT</t>
        </is>
      </c>
      <c r="D82" s="24">
        <f t="array" ref="D82">IFERROR(INDIRECT(C82),"")</f>
        <v/>
      </c>
      <c r="E82" s="26" t="n">
        <v>30.2</v>
      </c>
      <c r="F82" s="26" t="n">
        <v>30.2</v>
      </c>
      <c r="G82" s="27">
        <f>IFERROR((Table1[[#This Row],[Plan]]/Table1[[#This Row],[Hours Used]])/(Table1[[#This Row],[SOC (TPD)]]/24),"")</f>
        <v/>
      </c>
      <c r="H82" s="27">
        <f>IFERROR((Table1[[#This Row],[Volume Delivered (T)]]/Table1[[#This Row],[Hours Used]])/(Table1[[#This Row],[SOC (TPD)]]/24),"")</f>
        <v/>
      </c>
      <c r="I82" s="28" t="n"/>
      <c r="J82" s="28" t="n"/>
      <c r="K82" s="28" t="n"/>
      <c r="L82" s="25">
        <f>0.46+1.5+0.18+0.36-0.24-0.68</f>
        <v/>
      </c>
      <c r="M82" s="29" t="n">
        <v>0.039</v>
      </c>
      <c r="N82" s="83" t="n">
        <v>32</v>
      </c>
      <c r="O82" s="25" t="n"/>
      <c r="P82" s="25" t="n">
        <v>3</v>
      </c>
      <c r="Q82" s="69" t="n"/>
      <c r="R82" s="70" t="n"/>
      <c r="S82" s="30">
        <f>IF(Table1[[#This Row],[SKU]]="",0,24-Table1[[#This Row],[Legal Non-Operating Time]]-Table1[[#This Row],[No Demand Time]]-Table1[[#This Row],[Force Majeure]])</f>
        <v/>
      </c>
      <c r="T82" s="26" t="n"/>
      <c r="U82" s="26" t="n">
        <v>0.5</v>
      </c>
      <c r="V82" s="26" t="n"/>
      <c r="W82" s="26" t="n"/>
      <c r="X82" s="26" t="n"/>
      <c r="Y82" s="26" t="n"/>
      <c r="Z82" s="26" t="n"/>
      <c r="AA82" s="30">
        <f>Table1[[#This Row],[Hours Used]]-SUM(Table1[[#This Row],[Planned Maintenance]:[Start and Finish Production]])</f>
        <v/>
      </c>
      <c r="AB82" s="26" t="n"/>
      <c r="AC82" s="26" t="n">
        <v>0.3</v>
      </c>
      <c r="AD82" s="26" t="n">
        <v>1</v>
      </c>
      <c r="AE82" s="26" t="n"/>
      <c r="AF82" s="26" t="n"/>
      <c r="AG82" s="26" t="n"/>
      <c r="AH82" s="24">
        <f>Table1[[#This Row],[Hours Used]]-SUM(Table1[[#This Row],[Planned Maintenance]:[Start and Finish Production]])-SUM(Table1[[#This Row],[Minor Stoppages]:[Material Shortages]])-Table1[[#This Row],[Quality Loss (Hrs)]]-Table1[[#This Row],[Operating Time]]</f>
        <v/>
      </c>
      <c r="AI82" s="24">
        <f>IFERROR(IF(Table1[[#This Row],[SKU]]="",0,Table1[[#This Row],[Quality Loss (T)]]/(Table1[[#This Row],[SOC (TPD)]]/24)),"")</f>
        <v/>
      </c>
      <c r="AJ82" s="31">
        <f>IFERROR(IF(Table1[[#This Row],[SKU]]="",0,Table1[[#This Row],[Volume Delivered (T)]]/(Table1[[#This Row],[SOC (TPD)]]/24)),"")</f>
        <v/>
      </c>
      <c r="AK82" s="31">
        <f>IFERROR(Table1[[#This Row],[Operating Time]]/Table1[[#This Row],[PRODUCTION HOURS]],"")</f>
        <v/>
      </c>
      <c r="AL82" s="32" t="n">
        <v>89</v>
      </c>
      <c r="AM82" s="32" t="inlineStr">
        <is>
          <t>YES</t>
        </is>
      </c>
      <c r="AN82" s="32" t="inlineStr">
        <is>
          <t>YES</t>
        </is>
      </c>
      <c r="AO82" s="32" t="n">
        <v>0</v>
      </c>
      <c r="AP82" s="32" t="n">
        <v>0</v>
      </c>
      <c r="AQ82" s="32" t="n"/>
      <c r="AR82" s="32">
        <f>IFERROR(SUMIFS(#REF!,#REF!,'Data Sheet'!A:A,#REF!,"Samridhi Perk Line")/SUMIFS(#REF!,#REF!,'Data Sheet'!A:A,#REF!,"Samridhi Perk Line"),"")</f>
        <v/>
      </c>
      <c r="AS82" s="32" t="n">
        <v>87</v>
      </c>
      <c r="AT82" s="32" t="n"/>
      <c r="AU82" s="203">
        <f>IFERROR(VLOOKUP(Table1[[#This Row],[Date]],'Overweight Data'!A80:G1175,6,FALSE),"")</f>
        <v/>
      </c>
      <c r="AV82" s="213">
        <f>IFERROR(
   IF(
      OR(Table1[[#This Row],[Operating Time]]=0, (Table1[[#This Row],[Operating Time]]/IF(AC82&lt;=1,AC82+1,AC82))*60=0),
      1,
      ((Table1[[#This Row],[Operating Time]])/IF(AC82&lt;=1,AC82+1,AC82))*60
   ),
"_")</f>
        <v/>
      </c>
      <c r="AW82" s="213">
        <f>COUNTIFS('Downtime Data'!A:A,Table1[[#This Row],[Date]])</f>
        <v/>
      </c>
      <c r="AX82" s="211">
        <f>IFERROR((SUM(Table1[[#This Row],[Minor Stoppages]:[Material Shortages]])/Table1[[#This Row],['# Stops]])*60,"")</f>
        <v/>
      </c>
      <c r="AY82" s="211" t="n"/>
      <c r="AZ82" s="33" t="n">
        <v>46107</v>
      </c>
    </row>
    <row r="83" ht="20.15" customHeight="1" s="452">
      <c r="A83" s="21" t="n">
        <v>46100</v>
      </c>
      <c r="B83" s="22">
        <f>IF(A83="","",TEXT(A83,"dddddd"))</f>
        <v/>
      </c>
      <c r="C83" s="23" t="inlineStr">
        <is>
          <t>_10.3GM_HT</t>
        </is>
      </c>
      <c r="D83" s="24">
        <f t="array" ref="D83">IFERROR(INDIRECT(C83),"")</f>
        <v/>
      </c>
      <c r="E83" s="26" t="n">
        <v>28.5</v>
      </c>
      <c r="F83" s="26" t="n">
        <v>28.5</v>
      </c>
      <c r="G83" s="27">
        <f>IFERROR((Table1[[#This Row],[Plan]]/Table1[[#This Row],[Hours Used]])/(Table1[[#This Row],[SOC (TPD)]]/24),"")</f>
        <v/>
      </c>
      <c r="H83" s="27">
        <f>IFERROR((Table1[[#This Row],[Volume Delivered (T)]]/Table1[[#This Row],[Hours Used]])/(Table1[[#This Row],[SOC (TPD)]]/24),"")</f>
        <v/>
      </c>
      <c r="I83" s="28" t="n"/>
      <c r="J83" s="28" t="n"/>
      <c r="K83" s="28" t="n"/>
      <c r="L83" s="25">
        <f>0.49+1.28+0.17+0.26-0.26-0.58</f>
        <v/>
      </c>
      <c r="M83" s="29" t="n">
        <v>0.039</v>
      </c>
      <c r="N83" s="83" t="n">
        <v>36</v>
      </c>
      <c r="O83" s="25" t="n"/>
      <c r="P83" s="25" t="n">
        <v>3</v>
      </c>
      <c r="Q83" s="69" t="n"/>
      <c r="R83" s="70" t="n"/>
      <c r="S83" s="30">
        <f>IF(Table1[[#This Row],[SKU]]="",0,24-Table1[[#This Row],[Legal Non-Operating Time]]-Table1[[#This Row],[No Demand Time]]-Table1[[#This Row],[Force Majeure]])</f>
        <v/>
      </c>
      <c r="T83" s="26" t="n">
        <v>1</v>
      </c>
      <c r="U83" s="26" t="n"/>
      <c r="V83" s="26" t="n"/>
      <c r="W83" s="26" t="n"/>
      <c r="X83" s="26" t="n"/>
      <c r="Y83" s="26" t="n"/>
      <c r="Z83" s="26" t="n"/>
      <c r="AA83" s="30">
        <f>Table1[[#This Row],[Hours Used]]-SUM(Table1[[#This Row],[Planned Maintenance]:[Start and Finish Production]])</f>
        <v/>
      </c>
      <c r="AB83" s="26" t="n">
        <v>0.5</v>
      </c>
      <c r="AC83" s="26" t="n">
        <v>0.25</v>
      </c>
      <c r="AD83" s="26" t="n"/>
      <c r="AE83" s="26" t="n"/>
      <c r="AF83" s="26" t="n"/>
      <c r="AG83" s="26" t="n"/>
      <c r="AH83" s="24">
        <f>Table1[[#This Row],[Hours Used]]-SUM(Table1[[#This Row],[Planned Maintenance]:[Start and Finish Production]])-SUM(Table1[[#This Row],[Minor Stoppages]:[Material Shortages]])-Table1[[#This Row],[Quality Loss (Hrs)]]-Table1[[#This Row],[Operating Time]]</f>
        <v/>
      </c>
      <c r="AI83" s="24">
        <f>IFERROR(IF(Table1[[#This Row],[SKU]]="",0,Table1[[#This Row],[Quality Loss (T)]]/(Table1[[#This Row],[SOC (TPD)]]/24)),"")</f>
        <v/>
      </c>
      <c r="AJ83" s="31">
        <f>IFERROR(IF(Table1[[#This Row],[SKU]]="",0,Table1[[#This Row],[Volume Delivered (T)]]/(Table1[[#This Row],[SOC (TPD)]]/24)),"")</f>
        <v/>
      </c>
      <c r="AK83" s="31">
        <f>IFERROR(Table1[[#This Row],[Operating Time]]/Table1[[#This Row],[PRODUCTION HOURS]],"")</f>
        <v/>
      </c>
      <c r="AL83" s="32" t="n">
        <v>88</v>
      </c>
      <c r="AM83" s="32" t="inlineStr">
        <is>
          <t>YES</t>
        </is>
      </c>
      <c r="AN83" s="32" t="inlineStr">
        <is>
          <t>NO</t>
        </is>
      </c>
      <c r="AO83" s="32" t="n">
        <v>0</v>
      </c>
      <c r="AP83" s="32" t="n">
        <v>0</v>
      </c>
      <c r="AQ83" s="32" t="n"/>
      <c r="AR83" s="32">
        <f>IFERROR(SUMIFS(#REF!,#REF!,'Data Sheet'!A:A,#REF!,"Samridhi Perk Line")/SUMIFS(#REF!,#REF!,'Data Sheet'!A:A,#REF!,"Samridhi Perk Line"),"")</f>
        <v/>
      </c>
      <c r="AS83" s="32" t="n"/>
      <c r="AT83" s="32" t="n"/>
      <c r="AU83" s="203">
        <f>IFERROR(VLOOKUP(Table1[[#This Row],[Date]],'Overweight Data'!A81:G1176,6,FALSE),"")</f>
        <v/>
      </c>
      <c r="AV83" s="213">
        <f>IFERROR(
   IF(
      OR(Table1[[#This Row],[Operating Time]]=0, (Table1[[#This Row],[Operating Time]]/IF(AC83&lt;=1,AC83+1,AC83))*60=0),
      1,
      ((Table1[[#This Row],[Operating Time]])/IF(AC83&lt;=1,AC83+1,AC83))*60
   ),
"_")</f>
        <v/>
      </c>
      <c r="AW83" s="213">
        <f>COUNTIFS('Downtime Data'!A:A,Table1[[#This Row],[Date]])</f>
        <v/>
      </c>
      <c r="AX83" s="211">
        <f>IFERROR((SUM(Table1[[#This Row],[Minor Stoppages]:[Material Shortages]])/Table1[[#This Row],['# Stops]])*60,"")</f>
        <v/>
      </c>
      <c r="AY83" s="211" t="n"/>
      <c r="AZ83" s="33" t="n">
        <v>46107</v>
      </c>
    </row>
    <row r="84" ht="20.15" customHeight="1" s="452">
      <c r="A84" s="21" t="n">
        <v>46101</v>
      </c>
      <c r="B84" s="22">
        <f>IF(A84="","",TEXT(A84,"dddddd"))</f>
        <v/>
      </c>
      <c r="C84" s="23" t="inlineStr">
        <is>
          <t>_10.3GM_HT</t>
        </is>
      </c>
      <c r="D84" s="24">
        <f t="array" ref="D84">IFERROR(INDIRECT(C84),"")</f>
        <v/>
      </c>
      <c r="E84" s="26" t="n">
        <v>29</v>
      </c>
      <c r="F84" s="26" t="n">
        <v>29</v>
      </c>
      <c r="G84" s="27">
        <f>IFERROR((Table1[[#This Row],[Plan]]/Table1[[#This Row],[Hours Used]])/(Table1[[#This Row],[SOC (TPD)]]/24),"")</f>
        <v/>
      </c>
      <c r="H84" s="27">
        <f>IFERROR((Table1[[#This Row],[Volume Delivered (T)]]/Table1[[#This Row],[Hours Used]])/(Table1[[#This Row],[SOC (TPD)]]/24),"")</f>
        <v/>
      </c>
      <c r="I84" s="28" t="n"/>
      <c r="J84" s="28" t="n"/>
      <c r="K84" s="28" t="n"/>
      <c r="L84" s="25">
        <f>0.49+1.46+0.16+0.82-0.2-0.6</f>
        <v/>
      </c>
      <c r="M84" s="29" t="n">
        <v>0.039</v>
      </c>
      <c r="N84" s="83" t="n"/>
      <c r="O84" s="25" t="n"/>
      <c r="P84" s="25" t="n"/>
      <c r="Q84" s="69" t="n"/>
      <c r="R84" s="70" t="n"/>
      <c r="S84" s="30">
        <f>IF(Table1[[#This Row],[SKU]]="",0,24-Table1[[#This Row],[Legal Non-Operating Time]]-Table1[[#This Row],[No Demand Time]]-Table1[[#This Row],[Force Majeure]])</f>
        <v/>
      </c>
      <c r="T84" s="26" t="n"/>
      <c r="U84" s="26" t="n"/>
      <c r="V84" s="26" t="n"/>
      <c r="W84" s="26" t="n"/>
      <c r="X84" s="26" t="n">
        <v>0.5</v>
      </c>
      <c r="Y84" s="26" t="n"/>
      <c r="Z84" s="26" t="n"/>
      <c r="AA84" s="30">
        <f>Table1[[#This Row],[Hours Used]]-SUM(Table1[[#This Row],[Planned Maintenance]:[Start and Finish Production]])</f>
        <v/>
      </c>
      <c r="AB84" s="26" t="n"/>
      <c r="AC84" s="26" t="n"/>
      <c r="AD84" s="26" t="n">
        <v>0.25</v>
      </c>
      <c r="AE84" s="26" t="n"/>
      <c r="AF84" s="26" t="n"/>
      <c r="AG84" s="26" t="n"/>
      <c r="AH84" s="24">
        <f>Table1[[#This Row],[Hours Used]]-SUM(Table1[[#This Row],[Planned Maintenance]:[Start and Finish Production]])-SUM(Table1[[#This Row],[Minor Stoppages]:[Material Shortages]])-Table1[[#This Row],[Quality Loss (Hrs)]]-Table1[[#This Row],[Operating Time]]</f>
        <v/>
      </c>
      <c r="AI84" s="24">
        <f>IFERROR(IF(Table1[[#This Row],[SKU]]="",0,Table1[[#This Row],[Quality Loss (T)]]/(Table1[[#This Row],[SOC (TPD)]]/24)),"")</f>
        <v/>
      </c>
      <c r="AJ84" s="31">
        <f>IFERROR(IF(Table1[[#This Row],[SKU]]="",0,Table1[[#This Row],[Volume Delivered (T)]]/(Table1[[#This Row],[SOC (TPD)]]/24)),"")</f>
        <v/>
      </c>
      <c r="AK84" s="31">
        <f>IFERROR(Table1[[#This Row],[Operating Time]]/Table1[[#This Row],[PRODUCTION HOURS]],"")</f>
        <v/>
      </c>
      <c r="AL84" s="32" t="n">
        <v>93</v>
      </c>
      <c r="AM84" s="32" t="inlineStr">
        <is>
          <t>YES</t>
        </is>
      </c>
      <c r="AN84" s="32" t="inlineStr">
        <is>
          <t>YES</t>
        </is>
      </c>
      <c r="AO84" s="32" t="n">
        <v>3</v>
      </c>
      <c r="AP84" s="32" t="n">
        <v>3</v>
      </c>
      <c r="AQ84" s="32" t="n"/>
      <c r="AR84" s="32">
        <f>IFERROR(SUMIFS(#REF!,#REF!,'Data Sheet'!A:A,#REF!,"Samridhi Perk Line")/SUMIFS(#REF!,#REF!,'Data Sheet'!A:A,#REF!,"Samridhi Perk Line"),"")</f>
        <v/>
      </c>
      <c r="AS84" s="32" t="n"/>
      <c r="AT84" s="32" t="n"/>
      <c r="AU84" s="203">
        <f>IFERROR(VLOOKUP(Table1[[#This Row],[Date]],'Overweight Data'!A82:G1177,6,FALSE),"")</f>
        <v/>
      </c>
      <c r="AV84" s="213">
        <f>IFERROR(
   IF(
      OR(Table1[[#This Row],[Operating Time]]=0, (Table1[[#This Row],[Operating Time]]/IF(AC84&lt;=1,AC84+1,AC84))*60=0),
      1,
      ((Table1[[#This Row],[Operating Time]])/IF(AC84&lt;=1,AC84+1,AC84))*60
   ),
"_")</f>
        <v/>
      </c>
      <c r="AW84" s="213">
        <f>COUNTIFS('Downtime Data'!A:A,Table1[[#This Row],[Date]])</f>
        <v/>
      </c>
      <c r="AX84" s="211">
        <f>IFERROR((SUM(Table1[[#This Row],[Minor Stoppages]:[Material Shortages]])/Table1[[#This Row],['# Stops]])*60,"")</f>
        <v/>
      </c>
      <c r="AY84" s="211" t="n"/>
      <c r="AZ84" s="33" t="n">
        <v>46107</v>
      </c>
    </row>
    <row r="85" ht="20.15" customHeight="1" s="452">
      <c r="A85" s="21" t="n">
        <v>46102</v>
      </c>
      <c r="B85" s="22">
        <f>IF(A85="","",TEXT(A85,"dddddd"))</f>
        <v/>
      </c>
      <c r="C85" s="23" t="inlineStr">
        <is>
          <t>_10.3GM_HT</t>
        </is>
      </c>
      <c r="D85" s="24">
        <f t="array" ref="D85">IFERROR(INDIRECT(C85),"")</f>
        <v/>
      </c>
      <c r="E85" s="26" t="n">
        <v>25.16</v>
      </c>
      <c r="F85" s="26" t="n">
        <v>25.16</v>
      </c>
      <c r="G85" s="27">
        <f>IFERROR((Table1[[#This Row],[Plan]]/Table1[[#This Row],[Hours Used]])/(Table1[[#This Row],[SOC (TPD)]]/24),"")</f>
        <v/>
      </c>
      <c r="H85" s="27">
        <f>IFERROR((Table1[[#This Row],[Volume Delivered (T)]]/Table1[[#This Row],[Hours Used]])/(Table1[[#This Row],[SOC (TPD)]]/24),"")</f>
        <v/>
      </c>
      <c r="I85" s="28" t="n"/>
      <c r="J85" s="28" t="n"/>
      <c r="K85" s="28" t="n"/>
      <c r="L85" s="25">
        <f>0.36+1.17+0.15+0.47-0.21-0.6</f>
        <v/>
      </c>
      <c r="M85" s="29" t="n">
        <v>0.039</v>
      </c>
      <c r="N85" s="83" t="n"/>
      <c r="O85" s="25" t="n"/>
      <c r="P85" s="25" t="n"/>
      <c r="Q85" s="69" t="n"/>
      <c r="R85" s="70" t="n"/>
      <c r="S85" s="30">
        <f>IF(Table1[[#This Row],[SKU]]="",0,24-Table1[[#This Row],[Legal Non-Operating Time]]-Table1[[#This Row],[No Demand Time]]-Table1[[#This Row],[Force Majeure]])</f>
        <v/>
      </c>
      <c r="T85" s="26" t="n"/>
      <c r="U85" s="26" t="n"/>
      <c r="V85" s="26" t="n"/>
      <c r="W85" s="26" t="n"/>
      <c r="X85" s="26" t="n"/>
      <c r="Y85" s="26" t="n"/>
      <c r="Z85" s="26" t="n"/>
      <c r="AA85" s="30">
        <f>Table1[[#This Row],[Hours Used]]-SUM(Table1[[#This Row],[Planned Maintenance]:[Start and Finish Production]])</f>
        <v/>
      </c>
      <c r="AB85" s="26" t="n"/>
      <c r="AC85" s="26">
        <f>215/60</f>
        <v/>
      </c>
      <c r="AD85" s="26">
        <f>50/60</f>
        <v/>
      </c>
      <c r="AE85" s="26" t="n"/>
      <c r="AF85" s="26" t="n"/>
      <c r="AG85" s="26" t="n"/>
      <c r="AH85" s="24">
        <f>Table1[[#This Row],[Hours Used]]-SUM(Table1[[#This Row],[Planned Maintenance]:[Start and Finish Production]])-SUM(Table1[[#This Row],[Minor Stoppages]:[Material Shortages]])-Table1[[#This Row],[Quality Loss (Hrs)]]-Table1[[#This Row],[Operating Time]]</f>
        <v/>
      </c>
      <c r="AI85" s="24">
        <f>IFERROR(IF(Table1[[#This Row],[SKU]]="",0,Table1[[#This Row],[Quality Loss (T)]]/(Table1[[#This Row],[SOC (TPD)]]/24)),"")</f>
        <v/>
      </c>
      <c r="AJ85" s="31">
        <f>IFERROR(IF(Table1[[#This Row],[SKU]]="",0,Table1[[#This Row],[Volume Delivered (T)]]/(Table1[[#This Row],[SOC (TPD)]]/24)),"")</f>
        <v/>
      </c>
      <c r="AK85" s="31">
        <f>IFERROR(Table1[[#This Row],[Operating Time]]/Table1[[#This Row],[PRODUCTION HOURS]],"")</f>
        <v/>
      </c>
      <c r="AL85" s="32" t="n">
        <v>95</v>
      </c>
      <c r="AM85" s="32" t="inlineStr">
        <is>
          <t>YES</t>
        </is>
      </c>
      <c r="AN85" s="32" t="inlineStr">
        <is>
          <t>YES</t>
        </is>
      </c>
      <c r="AO85" s="32" t="n">
        <v>0</v>
      </c>
      <c r="AP85" s="32" t="n">
        <v>0</v>
      </c>
      <c r="AQ85" s="32" t="n"/>
      <c r="AR85" s="32">
        <f>IFERROR(SUMIFS(#REF!,#REF!,'Data Sheet'!A:A,#REF!,"Samridhi Perk Line")/SUMIFS(#REF!,#REF!,'Data Sheet'!A:A,#REF!,"Samridhi Perk Line"),"")</f>
        <v/>
      </c>
      <c r="AS85" s="32" t="n"/>
      <c r="AT85" s="32" t="n"/>
      <c r="AU85" s="203">
        <f>IFERROR(VLOOKUP(Table1[[#This Row],[Date]],'Overweight Data'!A83:G1178,6,FALSE),"")</f>
        <v/>
      </c>
      <c r="AV85" s="213">
        <f>IFERROR(
   IF(
      OR(Table1[[#This Row],[Operating Time]]=0, (Table1[[#This Row],[Operating Time]]/IF(AC85&lt;=1,AC85+1,AC85))*60=0),
      1,
      ((Table1[[#This Row],[Operating Time]])/IF(AC85&lt;=1,AC85+1,AC85))*60
   ),
"_")</f>
        <v/>
      </c>
      <c r="AW85" s="213">
        <f>COUNTIFS('Downtime Data'!A:A,Table1[[#This Row],[Date]])</f>
        <v/>
      </c>
      <c r="AX85" s="211">
        <f>IFERROR((SUM(Table1[[#This Row],[Minor Stoppages]:[Material Shortages]])/Table1[[#This Row],['# Stops]])*60,"")</f>
        <v/>
      </c>
      <c r="AY85" s="211" t="n"/>
      <c r="AZ85" s="33" t="n">
        <v>46107</v>
      </c>
    </row>
    <row r="86" ht="20.15" customHeight="1" s="452">
      <c r="A86" s="21" t="n">
        <v>46103</v>
      </c>
      <c r="B86" s="22">
        <f>IF(A86="","",TEXT(A86,"dddddd"))</f>
        <v/>
      </c>
      <c r="C86" s="23" t="inlineStr">
        <is>
          <t>_10.3GM_HT</t>
        </is>
      </c>
      <c r="D86" s="24">
        <f t="array" ref="D86">IFERROR(INDIRECT(C86),"")</f>
        <v/>
      </c>
      <c r="E86" s="26" t="n">
        <v>31.88</v>
      </c>
      <c r="F86" s="26" t="n">
        <v>31.88</v>
      </c>
      <c r="G86" s="27">
        <f>IFERROR((Table1[[#This Row],[Plan]]/Table1[[#This Row],[Hours Used]])/(Table1[[#This Row],[SOC (TPD)]]/24),"")</f>
        <v/>
      </c>
      <c r="H86" s="27">
        <f>IFERROR((Table1[[#This Row],[Volume Delivered (T)]]/Table1[[#This Row],[Hours Used]])/(Table1[[#This Row],[SOC (TPD)]]/24),"")</f>
        <v/>
      </c>
      <c r="I86" s="28" t="n"/>
      <c r="J86" s="28" t="n"/>
      <c r="K86" s="28" t="n"/>
      <c r="L86" s="25" t="n">
        <v>1.3</v>
      </c>
      <c r="M86" s="29" t="n">
        <v>0.039</v>
      </c>
      <c r="N86" s="83" t="n">
        <v>40</v>
      </c>
      <c r="O86" s="25" t="n"/>
      <c r="P86" s="25" t="n"/>
      <c r="Q86" s="69" t="n"/>
      <c r="R86" s="70" t="n"/>
      <c r="S86" s="30">
        <f>IF(Table1[[#This Row],[SKU]]="",0,24-Table1[[#This Row],[Legal Non-Operating Time]]-Table1[[#This Row],[No Demand Time]]-Table1[[#This Row],[Force Majeure]])</f>
        <v/>
      </c>
      <c r="T86" s="26" t="n"/>
      <c r="U86" s="26" t="n"/>
      <c r="V86" s="26" t="n"/>
      <c r="W86" s="26" t="n"/>
      <c r="X86" s="26" t="n"/>
      <c r="Y86" s="26" t="n"/>
      <c r="Z86" s="26" t="n"/>
      <c r="AA86" s="30">
        <f>Table1[[#This Row],[Hours Used]]-SUM(Table1[[#This Row],[Planned Maintenance]:[Start and Finish Production]])</f>
        <v/>
      </c>
      <c r="AB86" s="26" t="n"/>
      <c r="AC86" s="26" t="n"/>
      <c r="AD86" s="26" t="n"/>
      <c r="AE86" s="26" t="n"/>
      <c r="AF86" s="26" t="n"/>
      <c r="AG86" s="26" t="n"/>
      <c r="AH86" s="24">
        <f>Table1[[#This Row],[Hours Used]]-SUM(Table1[[#This Row],[Planned Maintenance]:[Start and Finish Production]])-SUM(Table1[[#This Row],[Minor Stoppages]:[Material Shortages]])-Table1[[#This Row],[Quality Loss (Hrs)]]-Table1[[#This Row],[Operating Time]]</f>
        <v/>
      </c>
      <c r="AI86" s="24">
        <f>IFERROR(IF(Table1[[#This Row],[SKU]]="",0,Table1[[#This Row],[Quality Loss (T)]]/(Table1[[#This Row],[SOC (TPD)]]/24)),"")</f>
        <v/>
      </c>
      <c r="AJ86" s="31">
        <f>IFERROR(IF(Table1[[#This Row],[SKU]]="",0,Table1[[#This Row],[Volume Delivered (T)]]/(Table1[[#This Row],[SOC (TPD)]]/24)),"")</f>
        <v/>
      </c>
      <c r="AK86" s="31">
        <f>IFERROR(Table1[[#This Row],[Operating Time]]/Table1[[#This Row],[PRODUCTION HOURS]],"")</f>
        <v/>
      </c>
      <c r="AL86" s="32" t="n">
        <v>88</v>
      </c>
      <c r="AM86" s="32" t="inlineStr">
        <is>
          <t>YES</t>
        </is>
      </c>
      <c r="AN86" s="32" t="inlineStr">
        <is>
          <t>YES</t>
        </is>
      </c>
      <c r="AO86" s="32" t="n">
        <v>0</v>
      </c>
      <c r="AP86" s="32" t="n">
        <v>0</v>
      </c>
      <c r="AQ86" s="32" t="n"/>
      <c r="AR86" s="32">
        <f>IFERROR(SUMIFS(#REF!,#REF!,'Data Sheet'!A:A,#REF!,"Samridhi Perk Line")/SUMIFS(#REF!,#REF!,'Data Sheet'!A:A,#REF!,"Samridhi Perk Line"),"")</f>
        <v/>
      </c>
      <c r="AS86" s="32" t="n"/>
      <c r="AT86" s="32" t="n"/>
      <c r="AU86" s="203">
        <f>IFERROR(VLOOKUP(Table1[[#This Row],[Date]],'Overweight Data'!A84:G1179,6,FALSE),"")</f>
        <v/>
      </c>
      <c r="AV86" s="213">
        <f>IFERROR(
   IF(
      OR(Table1[[#This Row],[Operating Time]]=0, (Table1[[#This Row],[Operating Time]]/IF(AC86&lt;=1,AC86+1,AC86))*60=0),
      1,
      ((Table1[[#This Row],[Operating Time]])/IF(AC86&lt;=1,AC86+1,AC86))*60
   ),
"_")</f>
        <v/>
      </c>
      <c r="AW86" s="213">
        <f>COUNTIFS('Downtime Data'!A:A,Table1[[#This Row],[Date]])</f>
        <v/>
      </c>
      <c r="AX86" s="211">
        <f>IFERROR((SUM(Table1[[#This Row],[Minor Stoppages]:[Material Shortages]])/Table1[[#This Row],['# Stops]])*60,"")</f>
        <v/>
      </c>
      <c r="AY86" s="211" t="n"/>
      <c r="AZ86" s="33" t="n">
        <v>46107</v>
      </c>
    </row>
    <row r="87" ht="20.15" customHeight="1" s="452">
      <c r="A87" s="21" t="n">
        <v>46104</v>
      </c>
      <c r="B87" s="22">
        <f>IF(A87="","",TEXT(A87,"dddddd"))</f>
        <v/>
      </c>
      <c r="C87" s="23" t="inlineStr">
        <is>
          <t>HT_Sam_HLL_HT</t>
        </is>
      </c>
      <c r="D87" s="24">
        <f t="array" ref="D87">IFERROR(INDIRECT(C87),"")</f>
        <v/>
      </c>
      <c r="E87" s="26" t="n">
        <v>20</v>
      </c>
      <c r="F87" s="26" t="n">
        <v>20</v>
      </c>
      <c r="G87" s="27">
        <f>IFERROR((Table1[[#This Row],[Plan]]/Table1[[#This Row],[Hours Used]])/(Table1[[#This Row],[SOC (TPD)]]/24),"")</f>
        <v/>
      </c>
      <c r="H87" s="27">
        <f>IFERROR((Table1[[#This Row],[Volume Delivered (T)]]/Table1[[#This Row],[Hours Used]])/(Table1[[#This Row],[SOC (TPD)]]/24),"")</f>
        <v/>
      </c>
      <c r="I87" s="28" t="n"/>
      <c r="J87" s="28" t="n"/>
      <c r="K87" s="28" t="n"/>
      <c r="L87" s="25" t="n"/>
      <c r="M87" s="29" t="n">
        <v>0.039</v>
      </c>
      <c r="N87" s="83" t="n">
        <v>45</v>
      </c>
      <c r="O87" s="25" t="n"/>
      <c r="P87" s="25" t="n"/>
      <c r="Q87" s="69" t="n"/>
      <c r="R87" s="70" t="n"/>
      <c r="S87" s="30">
        <f>IF(Table1[[#This Row],[SKU]]="",0,24-Table1[[#This Row],[Legal Non-Operating Time]]-Table1[[#This Row],[No Demand Time]]-Table1[[#This Row],[Force Majeure]])</f>
        <v/>
      </c>
      <c r="T87" s="26" t="n"/>
      <c r="U87" s="26" t="n"/>
      <c r="V87" s="26" t="n"/>
      <c r="W87" s="26" t="n">
        <v>1</v>
      </c>
      <c r="X87" s="26" t="n"/>
      <c r="Y87" s="26" t="n"/>
      <c r="Z87" s="26" t="n"/>
      <c r="AA87" s="30">
        <f>Table1[[#This Row],[Hours Used]]-SUM(Table1[[#This Row],[Planned Maintenance]:[Start and Finish Production]])</f>
        <v/>
      </c>
      <c r="AB87" s="26" t="n"/>
      <c r="AC87" s="26" t="n"/>
      <c r="AD87" s="26" t="n"/>
      <c r="AE87" s="26" t="n"/>
      <c r="AF87" s="26" t="n"/>
      <c r="AG87" s="26" t="n"/>
      <c r="AH87" s="24">
        <f>Table1[[#This Row],[Hours Used]]-SUM(Table1[[#This Row],[Planned Maintenance]:[Start and Finish Production]])-SUM(Table1[[#This Row],[Minor Stoppages]:[Material Shortages]])-Table1[[#This Row],[Quality Loss (Hrs)]]-Table1[[#This Row],[Operating Time]]</f>
        <v/>
      </c>
      <c r="AI87" s="24">
        <f>IFERROR(IF(Table1[[#This Row],[SKU]]="",0,Table1[[#This Row],[Quality Loss (T)]]/(Table1[[#This Row],[SOC (TPD)]]/24)),"")</f>
        <v/>
      </c>
      <c r="AJ87" s="31">
        <f>IFERROR(IF(Table1[[#This Row],[SKU]]="",0,Table1[[#This Row],[Volume Delivered (T)]]/(Table1[[#This Row],[SOC (TPD)]]/24)),"")</f>
        <v/>
      </c>
      <c r="AK87" s="31">
        <f>IFERROR(Table1[[#This Row],[Operating Time]]/Table1[[#This Row],[PRODUCTION HOURS]],"")</f>
        <v/>
      </c>
      <c r="AL87" s="32" t="n">
        <v>93</v>
      </c>
      <c r="AM87" s="32" t="inlineStr">
        <is>
          <t>YES</t>
        </is>
      </c>
      <c r="AN87" s="32" t="inlineStr">
        <is>
          <t>YES</t>
        </is>
      </c>
      <c r="AO87" s="32" t="n">
        <v>17</v>
      </c>
      <c r="AP87" s="32" t="n">
        <v>17</v>
      </c>
      <c r="AQ87" s="32" t="n"/>
      <c r="AR87" s="32">
        <f>IFERROR(SUMIFS(#REF!,#REF!,'Data Sheet'!A:A,#REF!,"Samridhi Perk Line")/SUMIFS(#REF!,#REF!,'Data Sheet'!A:A,#REF!,"Samridhi Perk Line"),"")</f>
        <v/>
      </c>
      <c r="AS87" s="32" t="n"/>
      <c r="AT87" s="32" t="n"/>
      <c r="AU87" s="203">
        <f>IFERROR(VLOOKUP(Table1[[#This Row],[Date]],'Overweight Data'!A85:G1180,6,FALSE),"")</f>
        <v/>
      </c>
      <c r="AV87" s="213">
        <f>IFERROR(
   IF(
      OR(Table1[[#This Row],[Operating Time]]=0, (Table1[[#This Row],[Operating Time]]/IF(AC87&lt;=1,AC87+1,AC87))*60=0),
      1,
      ((Table1[[#This Row],[Operating Time]])/IF(AC87&lt;=1,AC87+1,AC87))*60
   ),
"_")</f>
        <v/>
      </c>
      <c r="AW87" s="213">
        <f>COUNTIFS('Downtime Data'!A:A,Table1[[#This Row],[Date]])</f>
        <v/>
      </c>
      <c r="AX87" s="211">
        <f>IFERROR((SUM(Table1[[#This Row],[Minor Stoppages]:[Material Shortages]])/Table1[[#This Row],['# Stops]])*60,"")</f>
        <v/>
      </c>
      <c r="AY87" s="211" t="n"/>
      <c r="AZ87" s="33" t="n">
        <v>46107</v>
      </c>
    </row>
    <row r="88" ht="20.15" customHeight="1" s="452">
      <c r="A88" s="21" t="n">
        <v>46105</v>
      </c>
      <c r="B88" s="22">
        <f>IF(A88="","",TEXT(A88,"dddddd"))</f>
        <v/>
      </c>
      <c r="C88" s="23" t="inlineStr">
        <is>
          <t>HT_Sam_HLL_10.3G</t>
        </is>
      </c>
      <c r="D88" s="24">
        <f t="array" ref="D88">IFERROR(INDIRECT(C88),"")</f>
        <v/>
      </c>
      <c r="E88" s="26" t="n">
        <v>20</v>
      </c>
      <c r="F88" s="26" t="n">
        <v>20</v>
      </c>
      <c r="G88" s="27">
        <f>IFERROR((Table1[[#This Row],[Plan]]/Table1[[#This Row],[Hours Used]])/(Table1[[#This Row],[SOC (TPD)]]/24),"")</f>
        <v/>
      </c>
      <c r="H88" s="27">
        <f>IFERROR((Table1[[#This Row],[Volume Delivered (T)]]/Table1[[#This Row],[Hours Used]])/(Table1[[#This Row],[SOC (TPD)]]/24),"")</f>
        <v/>
      </c>
      <c r="I88" s="28" t="n"/>
      <c r="J88" s="28" t="n"/>
      <c r="K88" s="28" t="n"/>
      <c r="L88" s="25" t="n"/>
      <c r="M88" s="29" t="n">
        <v>0.039</v>
      </c>
      <c r="N88" s="83" t="n"/>
      <c r="O88" s="25" t="n"/>
      <c r="P88" s="25" t="n"/>
      <c r="Q88" s="69" t="n"/>
      <c r="R88" s="70" t="n"/>
      <c r="S88" s="30">
        <f>IF(Table1[[#This Row],[SKU]]="",0,24-Table1[[#This Row],[Legal Non-Operating Time]]-Table1[[#This Row],[No Demand Time]]-Table1[[#This Row],[Force Majeure]])</f>
        <v/>
      </c>
      <c r="T88" s="26" t="n"/>
      <c r="U88" s="26" t="n"/>
      <c r="V88" s="26" t="n">
        <v>4.4</v>
      </c>
      <c r="W88" s="26" t="n"/>
      <c r="X88" s="26" t="n"/>
      <c r="Y88" s="26" t="n"/>
      <c r="Z88" s="26" t="n"/>
      <c r="AA88" s="30">
        <f>Table1[[#This Row],[Hours Used]]-SUM(Table1[[#This Row],[Planned Maintenance]:[Start and Finish Production]])</f>
        <v/>
      </c>
      <c r="AB88" s="26" t="n"/>
      <c r="AC88" s="26" t="n"/>
      <c r="AD88" s="26" t="n"/>
      <c r="AE88" s="26" t="n"/>
      <c r="AF88" s="26" t="n"/>
      <c r="AG88" s="26" t="n"/>
      <c r="AH88" s="24">
        <f>Table1[[#This Row],[Hours Used]]-SUM(Table1[[#This Row],[Planned Maintenance]:[Start and Finish Production]])-SUM(Table1[[#This Row],[Minor Stoppages]:[Material Shortages]])-Table1[[#This Row],[Quality Loss (Hrs)]]-Table1[[#This Row],[Operating Time]]</f>
        <v/>
      </c>
      <c r="AI88" s="24">
        <f>IFERROR(IF(Table1[[#This Row],[SKU]]="",0,Table1[[#This Row],[Quality Loss (T)]]/(Table1[[#This Row],[SOC (TPD)]]/24)),"")</f>
        <v/>
      </c>
      <c r="AJ88" s="31">
        <f>IFERROR(IF(Table1[[#This Row],[SKU]]="",0,Table1[[#This Row],[Volume Delivered (T)]]/(Table1[[#This Row],[SOC (TPD)]]/24)),"")</f>
        <v/>
      </c>
      <c r="AK88" s="31">
        <f>IFERROR(Table1[[#This Row],[Operating Time]]/Table1[[#This Row],[PRODUCTION HOURS]],"")</f>
        <v/>
      </c>
      <c r="AL88" s="32" t="n">
        <v>131</v>
      </c>
      <c r="AM88" s="32" t="inlineStr">
        <is>
          <t>YES</t>
        </is>
      </c>
      <c r="AN88" s="32" t="inlineStr">
        <is>
          <t>NO</t>
        </is>
      </c>
      <c r="AO88" s="32" t="n">
        <v>10</v>
      </c>
      <c r="AP88" s="32" t="n">
        <v>10</v>
      </c>
      <c r="AQ88" s="32" t="n"/>
      <c r="AR88" s="32">
        <f>IFERROR(SUMIFS(#REF!,#REF!,'Data Sheet'!A:A,#REF!,"Samridhi Perk Line")/SUMIFS(#REF!,#REF!,'Data Sheet'!A:A,#REF!,"Samridhi Perk Line"),"")</f>
        <v/>
      </c>
      <c r="AS88" s="32" t="n"/>
      <c r="AT88" s="32" t="n"/>
      <c r="AU88" s="203">
        <f>IFERROR(VLOOKUP(Table1[[#This Row],[Date]],'Overweight Data'!A86:G1181,6,FALSE),"")</f>
        <v/>
      </c>
      <c r="AV88" s="213">
        <f>IFERROR(
   IF(
      OR(Table1[[#This Row],[Operating Time]]=0, (Table1[[#This Row],[Operating Time]]/IF(AC88&lt;=1,AC88+1,AC88))*60=0),
      1,
      ((Table1[[#This Row],[Operating Time]])/IF(AC88&lt;=1,AC88+1,AC88))*60
   ),
"_")</f>
        <v/>
      </c>
      <c r="AW88" s="213">
        <f>COUNTIFS('Downtime Data'!A:A,Table1[[#This Row],[Date]])</f>
        <v/>
      </c>
      <c r="AX88" s="211">
        <f>IFERROR((SUM(Table1[[#This Row],[Minor Stoppages]:[Material Shortages]])/Table1[[#This Row],['# Stops]])*60,"")</f>
        <v/>
      </c>
      <c r="AY88" s="211" t="n"/>
      <c r="AZ88" s="33" t="n">
        <v>46107</v>
      </c>
    </row>
    <row r="89" ht="20.15" customHeight="1" s="452">
      <c r="A89" s="21" t="n">
        <v>46106</v>
      </c>
      <c r="B89" s="22">
        <f>IF(A89="","",TEXT(A89,"dddddd"))</f>
        <v/>
      </c>
      <c r="C89" s="23" t="inlineStr">
        <is>
          <t>_10.3GM</t>
        </is>
      </c>
      <c r="D89" s="24">
        <f t="array" ref="D89">IFERROR(INDIRECT(C89),"")</f>
        <v/>
      </c>
      <c r="E89" s="26" t="n">
        <v>31.8</v>
      </c>
      <c r="F89" s="26" t="n">
        <v>31.8</v>
      </c>
      <c r="G89" s="27">
        <f>IFERROR((Table1[[#This Row],[Plan]]/Table1[[#This Row],[Hours Used]])/(Table1[[#This Row],[SOC (TPD)]]/24),"")</f>
        <v/>
      </c>
      <c r="H89" s="27">
        <f>IFERROR((Table1[[#This Row],[Volume Delivered (T)]]/Table1[[#This Row],[Hours Used]])/(Table1[[#This Row],[SOC (TPD)]]/24),"")</f>
        <v/>
      </c>
      <c r="I89" s="28" t="n"/>
      <c r="J89" s="28" t="n"/>
      <c r="K89" s="28" t="n"/>
      <c r="L89" s="25">
        <f>0.5+1.17+0.17+0.28-0.29-0.63</f>
        <v/>
      </c>
      <c r="M89" s="29" t="n">
        <v>0.039</v>
      </c>
      <c r="N89" s="83" t="n"/>
      <c r="O89" s="25" t="n"/>
      <c r="P89" s="25" t="n"/>
      <c r="Q89" s="69" t="n"/>
      <c r="R89" s="70" t="n"/>
      <c r="S89" s="30">
        <f>IF(Table1[[#This Row],[SKU]]="",0,24-Table1[[#This Row],[Legal Non-Operating Time]]-Table1[[#This Row],[No Demand Time]]-Table1[[#This Row],[Force Majeure]])</f>
        <v/>
      </c>
      <c r="T89" s="26" t="n"/>
      <c r="U89" s="26" t="n">
        <v>1</v>
      </c>
      <c r="V89" s="26" t="n"/>
      <c r="W89" s="26" t="n"/>
      <c r="X89" s="26" t="n"/>
      <c r="Y89" s="26" t="n"/>
      <c r="Z89" s="26" t="n"/>
      <c r="AA89" s="30">
        <f>Table1[[#This Row],[Hours Used]]-SUM(Table1[[#This Row],[Planned Maintenance]:[Start and Finish Production]])</f>
        <v/>
      </c>
      <c r="AB89" s="26" t="n"/>
      <c r="AC89" s="26" t="n">
        <v>1</v>
      </c>
      <c r="AD89" s="26" t="n"/>
      <c r="AE89" s="26" t="n">
        <v>1</v>
      </c>
      <c r="AF89" s="26" t="n"/>
      <c r="AG89" s="26" t="n"/>
      <c r="AH89" s="24">
        <f>Table1[[#This Row],[Hours Used]]-SUM(Table1[[#This Row],[Planned Maintenance]:[Start and Finish Production]])-SUM(Table1[[#This Row],[Minor Stoppages]:[Material Shortages]])-Table1[[#This Row],[Quality Loss (Hrs)]]-Table1[[#This Row],[Operating Time]]</f>
        <v/>
      </c>
      <c r="AI89" s="24">
        <f>IFERROR(IF(Table1[[#This Row],[SKU]]="",0,Table1[[#This Row],[Quality Loss (T)]]/(Table1[[#This Row],[SOC (TPD)]]/24)),"")</f>
        <v/>
      </c>
      <c r="AJ89" s="31">
        <f>IFERROR(IF(Table1[[#This Row],[SKU]]="",0,Table1[[#This Row],[Volume Delivered (T)]]/(Table1[[#This Row],[SOC (TPD)]]/24)),"")</f>
        <v/>
      </c>
      <c r="AK89" s="31">
        <f>IFERROR(Table1[[#This Row],[Operating Time]]/Table1[[#This Row],[PRODUCTION HOURS]],"")</f>
        <v/>
      </c>
      <c r="AL89" s="32" t="n">
        <v>136</v>
      </c>
      <c r="AM89" s="32" t="inlineStr">
        <is>
          <t>YES</t>
        </is>
      </c>
      <c r="AN89" s="32" t="inlineStr">
        <is>
          <t>NO</t>
        </is>
      </c>
      <c r="AO89" s="32" t="n">
        <v>0</v>
      </c>
      <c r="AP89" s="32" t="n">
        <v>0</v>
      </c>
      <c r="AQ89" s="32" t="n"/>
      <c r="AR89" s="32">
        <f>IFERROR(SUMIFS(#REF!,#REF!,'Data Sheet'!A:A,#REF!,"Samridhi Perk Line")/SUMIFS(#REF!,#REF!,'Data Sheet'!A:A,#REF!,"Samridhi Perk Line"),"")</f>
        <v/>
      </c>
      <c r="AS89" s="32" t="n"/>
      <c r="AT89" s="32" t="n"/>
      <c r="AU89" s="203">
        <f>IFERROR(VLOOKUP(Table1[[#This Row],[Date]],'Overweight Data'!A87:G1182,6,FALSE),"")</f>
        <v/>
      </c>
      <c r="AV89" s="213">
        <f>IFERROR(
   IF(
      OR(Table1[[#This Row],[Operating Time]]=0, (Table1[[#This Row],[Operating Time]]/IF(AC89&lt;=1,AC89+1,AC89))*60=0),
      1,
      ((Table1[[#This Row],[Operating Time]])/IF(AC89&lt;=1,AC89+1,AC89))*60
   ),
"_")</f>
        <v/>
      </c>
      <c r="AW89" s="213">
        <f>COUNTIFS('Downtime Data'!A:A,Table1[[#This Row],[Date]])</f>
        <v/>
      </c>
      <c r="AX89" s="211">
        <f>IFERROR((SUM(Table1[[#This Row],[Minor Stoppages]:[Material Shortages]])/Table1[[#This Row],['# Stops]])*60,"")</f>
        <v/>
      </c>
      <c r="AY89" s="211" t="n"/>
      <c r="AZ89" s="33" t="n">
        <v>46107</v>
      </c>
    </row>
    <row r="90" ht="20.15" customHeight="1" s="452">
      <c r="A90" s="21" t="n">
        <v>46107</v>
      </c>
      <c r="B90" s="22">
        <f>IF(A90="","",TEXT(A90,"dddddd"))</f>
        <v/>
      </c>
      <c r="C90" s="23" t="inlineStr">
        <is>
          <t>_10.3GM</t>
        </is>
      </c>
      <c r="D90" s="24">
        <f t="array" ref="D90">IFERROR(INDIRECT(C90),"")</f>
        <v/>
      </c>
      <c r="E90" s="26" t="n">
        <v>35</v>
      </c>
      <c r="F90" s="26">
        <f>41.3-6.3</f>
        <v/>
      </c>
      <c r="G90" s="27">
        <f>IFERROR((Table1[[#This Row],[Plan]]/Table1[[#This Row],[Hours Used]])/(Table1[[#This Row],[SOC (TPD)]]/24),"")</f>
        <v/>
      </c>
      <c r="H90" s="27">
        <f>IFERROR((Table1[[#This Row],[Volume Delivered (T)]]/Table1[[#This Row],[Hours Used]])/(Table1[[#This Row],[SOC (TPD)]]/24),"")</f>
        <v/>
      </c>
      <c r="I90" s="28" t="n"/>
      <c r="J90" s="28" t="n"/>
      <c r="K90" s="28" t="n"/>
      <c r="L90" s="25">
        <f>0.45+1.39+0.17+0.42-0.27-0.49</f>
        <v/>
      </c>
      <c r="M90" s="29" t="n">
        <v>0.039</v>
      </c>
      <c r="N90" s="83" t="n"/>
      <c r="O90" s="25" t="n"/>
      <c r="P90" s="25" t="n"/>
      <c r="Q90" s="69" t="n"/>
      <c r="R90" s="70" t="n"/>
      <c r="S90" s="30">
        <f>IF(Table1[[#This Row],[SKU]]="",0,24-Table1[[#This Row],[Legal Non-Operating Time]]-Table1[[#This Row],[No Demand Time]]-Table1[[#This Row],[Force Majeure]])</f>
        <v/>
      </c>
      <c r="T90" s="26" t="n"/>
      <c r="U90" s="26" t="n">
        <v>1</v>
      </c>
      <c r="V90" s="26" t="n"/>
      <c r="W90" s="26" t="n"/>
      <c r="X90" s="26" t="n"/>
      <c r="Y90" s="26" t="n"/>
      <c r="Z90" s="26" t="n"/>
      <c r="AA90" s="30">
        <f>Table1[[#This Row],[Hours Used]]-SUM(Table1[[#This Row],[Planned Maintenance]:[Start and Finish Production]])</f>
        <v/>
      </c>
      <c r="AB90" s="26" t="n"/>
      <c r="AC90" s="26" t="n"/>
      <c r="AD90" s="26" t="n"/>
      <c r="AE90" s="26" t="n"/>
      <c r="AF90" s="26" t="n"/>
      <c r="AG90" s="26" t="n"/>
      <c r="AH90" s="24">
        <f>Table1[[#This Row],[Hours Used]]-SUM(Table1[[#This Row],[Planned Maintenance]:[Start and Finish Production]])-SUM(Table1[[#This Row],[Minor Stoppages]:[Material Shortages]])-Table1[[#This Row],[Quality Loss (Hrs)]]-Table1[[#This Row],[Operating Time]]</f>
        <v/>
      </c>
      <c r="AI90" s="24">
        <f>IFERROR(IF(Table1[[#This Row],[SKU]]="",0,Table1[[#This Row],[Quality Loss (T)]]/(Table1[[#This Row],[SOC (TPD)]]/24)),"")</f>
        <v/>
      </c>
      <c r="AJ90" s="31">
        <f>IFERROR(IF(Table1[[#This Row],[SKU]]="",0,Table1[[#This Row],[Volume Delivered (T)]]/(Table1[[#This Row],[SOC (TPD)]]/24)),"")</f>
        <v/>
      </c>
      <c r="AK90" s="31">
        <f>IFERROR(Table1[[#This Row],[Operating Time]]/Table1[[#This Row],[PRODUCTION HOURS]],"")</f>
        <v/>
      </c>
      <c r="AL90" s="32" t="n">
        <v>131</v>
      </c>
      <c r="AM90" s="32" t="inlineStr">
        <is>
          <t>YES</t>
        </is>
      </c>
      <c r="AN90" s="32" t="inlineStr">
        <is>
          <t>YES</t>
        </is>
      </c>
      <c r="AO90" s="32" t="n">
        <v>0</v>
      </c>
      <c r="AP90" s="32" t="n">
        <v>0</v>
      </c>
      <c r="AQ90" s="32" t="n"/>
      <c r="AR90" s="32">
        <f>IFERROR(SUMIFS(#REF!,#REF!,'Data Sheet'!A:A,#REF!,"Samridhi Perk Line")/SUMIFS(#REF!,#REF!,'Data Sheet'!A:A,#REF!,"Samridhi Perk Line"),"")</f>
        <v/>
      </c>
      <c r="AS90" s="32" t="n"/>
      <c r="AT90" s="32" t="n"/>
      <c r="AU90" s="203">
        <f>IFERROR(VLOOKUP(Table1[[#This Row],[Date]],'Overweight Data'!A88:G1183,6,FALSE),"")</f>
        <v/>
      </c>
      <c r="AV90" s="213">
        <f>IFERROR(
   IF(
      OR(Table1[[#This Row],[Operating Time]]=0, (Table1[[#This Row],[Operating Time]]/IF(AC90&lt;=1,AC90+1,AC90))*60=0),
      1,
      ((Table1[[#This Row],[Operating Time]])/IF(AC90&lt;=1,AC90+1,AC90))*60
   ),
"_")</f>
        <v/>
      </c>
      <c r="AW90" s="213">
        <f>COUNTIFS('Downtime Data'!A:A,Table1[[#This Row],[Date]])</f>
        <v/>
      </c>
      <c r="AX90" s="211">
        <f>IFERROR((SUM(Table1[[#This Row],[Minor Stoppages]:[Material Shortages]])/Table1[[#This Row],['# Stops]])*60,"")</f>
        <v/>
      </c>
      <c r="AY90" s="211" t="n"/>
      <c r="AZ90" s="33" t="n">
        <v>46107</v>
      </c>
    </row>
    <row r="91" ht="20.15" customHeight="1" s="452">
      <c r="A91" s="21" t="n">
        <v>46108</v>
      </c>
      <c r="B91" s="22">
        <f>IF(A91="","",TEXT(A91,"dddddd"))</f>
        <v/>
      </c>
      <c r="C91" s="23" t="inlineStr">
        <is>
          <t>_10.3GM</t>
        </is>
      </c>
      <c r="D91" s="24">
        <f t="array" ref="D91">IFERROR(INDIRECT(C91),"")</f>
        <v/>
      </c>
      <c r="E91" s="26" t="n">
        <v>33.5</v>
      </c>
      <c r="F91" s="26">
        <f>25.2+11.3</f>
        <v/>
      </c>
      <c r="G91" s="27">
        <f>IFERROR((Table1[[#This Row],[Plan]]/Table1[[#This Row],[Hours Used]])/(Table1[[#This Row],[SOC (TPD)]]/24),"")</f>
        <v/>
      </c>
      <c r="H91" s="27">
        <f>IFERROR((Table1[[#This Row],[Volume Delivered (T)]]/Table1[[#This Row],[Hours Used]])/(Table1[[#This Row],[SOC (TPD)]]/24),"")</f>
        <v/>
      </c>
      <c r="I91" s="28" t="n"/>
      <c r="J91" s="28" t="n"/>
      <c r="K91" s="28" t="n"/>
      <c r="L91" s="25">
        <f>0.49+1.07+0.15+0.28-0.2-0.65</f>
        <v/>
      </c>
      <c r="M91" s="29" t="n">
        <v>0.039</v>
      </c>
      <c r="N91" s="83" t="n"/>
      <c r="O91" s="25" t="n"/>
      <c r="P91" s="25" t="n"/>
      <c r="Q91" s="69" t="n"/>
      <c r="R91" s="70" t="n"/>
      <c r="S91" s="30">
        <f>IF(Table1[[#This Row],[SKU]]="",0,24-Table1[[#This Row],[Legal Non-Operating Time]]-Table1[[#This Row],[No Demand Time]]-Table1[[#This Row],[Force Majeure]])</f>
        <v/>
      </c>
      <c r="T91" s="26" t="n"/>
      <c r="U91" s="26" t="n">
        <v>0.5</v>
      </c>
      <c r="V91" s="26" t="n"/>
      <c r="W91" s="26" t="n"/>
      <c r="X91" s="26" t="n"/>
      <c r="Y91" s="26" t="n"/>
      <c r="Z91" s="26" t="n"/>
      <c r="AA91" s="30">
        <f>Table1[[#This Row],[Hours Used]]-SUM(Table1[[#This Row],[Planned Maintenance]:[Start and Finish Production]])</f>
        <v/>
      </c>
      <c r="AB91" s="26" t="n"/>
      <c r="AC91" s="26" t="n">
        <v>0.25</v>
      </c>
      <c r="AD91" s="26" t="n"/>
      <c r="AE91" s="26" t="n"/>
      <c r="AF91" s="26" t="n"/>
      <c r="AG91" s="26" t="n"/>
      <c r="AH91" s="24">
        <f>Table1[[#This Row],[Hours Used]]-SUM(Table1[[#This Row],[Planned Maintenance]:[Start and Finish Production]])-SUM(Table1[[#This Row],[Minor Stoppages]:[Material Shortages]])-Table1[[#This Row],[Quality Loss (Hrs)]]-Table1[[#This Row],[Operating Time]]</f>
        <v/>
      </c>
      <c r="AI91" s="24">
        <f>IFERROR(IF(Table1[[#This Row],[SKU]]="",0,Table1[[#This Row],[Quality Loss (T)]]/(Table1[[#This Row],[SOC (TPD)]]/24)),"")</f>
        <v/>
      </c>
      <c r="AJ91" s="31">
        <f>IFERROR(IF(Table1[[#This Row],[SKU]]="",0,Table1[[#This Row],[Volume Delivered (T)]]/(Table1[[#This Row],[SOC (TPD)]]/24)),"")</f>
        <v/>
      </c>
      <c r="AK91" s="31">
        <f>IFERROR(Table1[[#This Row],[Operating Time]]/Table1[[#This Row],[PRODUCTION HOURS]],"")</f>
        <v/>
      </c>
      <c r="AL91" s="32" t="n">
        <v>105</v>
      </c>
      <c r="AM91" s="32" t="inlineStr">
        <is>
          <t>YES</t>
        </is>
      </c>
      <c r="AN91" s="32" t="inlineStr">
        <is>
          <t>YES</t>
        </is>
      </c>
      <c r="AO91" s="32" t="n">
        <v>0</v>
      </c>
      <c r="AP91" s="32" t="n">
        <v>0</v>
      </c>
      <c r="AQ91" s="32" t="n"/>
      <c r="AR91" s="32">
        <f>IFERROR(SUMIFS(#REF!,#REF!,'Data Sheet'!A:A,#REF!,"Samridhi Perk Line")/SUMIFS(#REF!,#REF!,'Data Sheet'!A:A,#REF!,"Samridhi Perk Line"),"")</f>
        <v/>
      </c>
      <c r="AS91" s="32" t="n"/>
      <c r="AT91" s="32" t="n"/>
      <c r="AU91" s="203">
        <f>IFERROR(VLOOKUP(Table1[[#This Row],[Date]],'Overweight Data'!A89:G1184,6,FALSE),"")</f>
        <v/>
      </c>
      <c r="AV91" s="213">
        <f>IFERROR(
   IF(
      OR(Table1[[#This Row],[Operating Time]]=0, (Table1[[#This Row],[Operating Time]]/IF(AC91&lt;=1,AC91+1,AC91))*60=0),
      1,
      ((Table1[[#This Row],[Operating Time]])/IF(AC91&lt;=1,AC91+1,AC91))*60
   ),
"_")</f>
        <v/>
      </c>
      <c r="AW91" s="213">
        <f>COUNTIFS('Downtime Data'!A:A,Table1[[#This Row],[Date]])</f>
        <v/>
      </c>
      <c r="AX91" s="211">
        <f>IFERROR((SUM(Table1[[#This Row],[Minor Stoppages]:[Material Shortages]])/Table1[[#This Row],['# Stops]])*60,"")</f>
        <v/>
      </c>
      <c r="AY91" s="211" t="n"/>
      <c r="AZ91" s="33" t="n">
        <v>46107</v>
      </c>
    </row>
    <row r="92" ht="20.15" customHeight="1" s="452">
      <c r="A92" s="21" t="n">
        <v>46109</v>
      </c>
      <c r="B92" s="22">
        <f>IF(A92="","",TEXT(A92,"dddddd"))</f>
        <v/>
      </c>
      <c r="C92" s="23" t="inlineStr">
        <is>
          <t>_10.3GM</t>
        </is>
      </c>
      <c r="D92" s="24">
        <f t="array" ref="D92">IFERROR(INDIRECT(C92),"")</f>
        <v/>
      </c>
      <c r="E92" s="26" t="n">
        <v>34</v>
      </c>
      <c r="F92" s="26" t="n">
        <v>34</v>
      </c>
      <c r="G92" s="27">
        <f>IFERROR((Table1[[#This Row],[Plan]]/Table1[[#This Row],[Hours Used]])/(Table1[[#This Row],[SOC (TPD)]]/24),"")</f>
        <v/>
      </c>
      <c r="H92" s="27">
        <f>IFERROR((Table1[[#This Row],[Volume Delivered (T)]]/Table1[[#This Row],[Hours Used]])/(Table1[[#This Row],[SOC (TPD)]]/24),"")</f>
        <v/>
      </c>
      <c r="I92" s="28" t="n"/>
      <c r="J92" s="28" t="n"/>
      <c r="K92" s="28" t="n"/>
      <c r="L92" s="25" t="n">
        <v>1.6</v>
      </c>
      <c r="M92" s="29" t="n">
        <v>0.039</v>
      </c>
      <c r="N92" s="83" t="n"/>
      <c r="O92" s="25" t="n"/>
      <c r="P92" s="25" t="n"/>
      <c r="Q92" s="69" t="n"/>
      <c r="R92" s="70" t="n"/>
      <c r="S92" s="30">
        <f>IF(Table1[[#This Row],[SKU]]="",0,24-Table1[[#This Row],[Legal Non-Operating Time]]-Table1[[#This Row],[No Demand Time]]-Table1[[#This Row],[Force Majeure]])</f>
        <v/>
      </c>
      <c r="T92" s="26" t="n">
        <v>2</v>
      </c>
      <c r="U92" s="26" t="n"/>
      <c r="V92" s="26" t="n"/>
      <c r="W92" s="26" t="n"/>
      <c r="X92" s="26" t="n"/>
      <c r="Y92" s="26" t="n"/>
      <c r="Z92" s="26" t="n"/>
      <c r="AA92" s="30">
        <f>Table1[[#This Row],[Hours Used]]-SUM(Table1[[#This Row],[Planned Maintenance]:[Start and Finish Production]])</f>
        <v/>
      </c>
      <c r="AB92" s="26" t="n"/>
      <c r="AC92" s="26" t="n"/>
      <c r="AD92" s="26" t="n"/>
      <c r="AE92" s="26" t="n"/>
      <c r="AF92" s="26" t="n"/>
      <c r="AG92" s="26" t="n"/>
      <c r="AH92" s="24">
        <f>Table1[[#This Row],[Hours Used]]-SUM(Table1[[#This Row],[Planned Maintenance]:[Start and Finish Production]])-SUM(Table1[[#This Row],[Minor Stoppages]:[Material Shortages]])-Table1[[#This Row],[Quality Loss (Hrs)]]-Table1[[#This Row],[Operating Time]]</f>
        <v/>
      </c>
      <c r="AI92" s="24">
        <f>IFERROR(IF(Table1[[#This Row],[SKU]]="",0,Table1[[#This Row],[Quality Loss (T)]]/(Table1[[#This Row],[SOC (TPD)]]/24)),"")</f>
        <v/>
      </c>
      <c r="AJ92" s="31">
        <f>IFERROR(IF(Table1[[#This Row],[SKU]]="",0,Table1[[#This Row],[Volume Delivered (T)]]/(Table1[[#This Row],[SOC (TPD)]]/24)),"")</f>
        <v/>
      </c>
      <c r="AK92" s="31">
        <f>IFERROR(Table1[[#This Row],[Operating Time]]/Table1[[#This Row],[PRODUCTION HOURS]],"")</f>
        <v/>
      </c>
      <c r="AL92" s="32" t="n">
        <v>111</v>
      </c>
      <c r="AM92" s="32" t="inlineStr">
        <is>
          <t>YES</t>
        </is>
      </c>
      <c r="AN92" s="32" t="inlineStr">
        <is>
          <t>YES</t>
        </is>
      </c>
      <c r="AO92" s="32" t="n">
        <v>0</v>
      </c>
      <c r="AP92" s="32" t="n">
        <v>0</v>
      </c>
      <c r="AQ92" s="32" t="n"/>
      <c r="AR92" s="32">
        <f>IFERROR(SUMIFS(#REF!,#REF!,'Data Sheet'!A:A,#REF!,"Samridhi Perk Line")/SUMIFS(#REF!,#REF!,'Data Sheet'!A:A,#REF!,"Samridhi Perk Line"),"")</f>
        <v/>
      </c>
      <c r="AS92" s="32" t="n"/>
      <c r="AT92" s="32" t="n"/>
      <c r="AU92" s="203">
        <f>IFERROR(VLOOKUP(Table1[[#This Row],[Date]],'Overweight Data'!A90:G1185,6,FALSE),"")</f>
        <v/>
      </c>
      <c r="AV92" s="213">
        <f>IFERROR(
   IF(
      OR(Table1[[#This Row],[Operating Time]]=0, (Table1[[#This Row],[Operating Time]]/IF(AC92&lt;=1,AC92+1,AC92))*60=0),
      1,
      ((Table1[[#This Row],[Operating Time]])/IF(AC92&lt;=1,AC92+1,AC92))*60
   ),
"_")</f>
        <v/>
      </c>
      <c r="AW92" s="213">
        <f>COUNTIFS('Downtime Data'!A:A,Table1[[#This Row],[Date]])</f>
        <v/>
      </c>
      <c r="AX92" s="211">
        <f>IFERROR((SUM(Table1[[#This Row],[Minor Stoppages]:[Material Shortages]])/Table1[[#This Row],['# Stops]])*60,"")</f>
        <v/>
      </c>
      <c r="AY92" s="211" t="n"/>
      <c r="AZ92" s="33" t="n">
        <v>46107</v>
      </c>
    </row>
    <row r="93" ht="20.15" customHeight="1" s="452">
      <c r="A93" s="21" t="n">
        <v>46110</v>
      </c>
      <c r="B93" s="22">
        <f>IF(A93="","",TEXT(A93,"dddddd"))</f>
        <v/>
      </c>
      <c r="C93" s="23" t="inlineStr">
        <is>
          <t>_10.3GM</t>
        </is>
      </c>
      <c r="D93" s="24">
        <f t="array" ref="D93">IFERROR(INDIRECT(C93),"")</f>
        <v/>
      </c>
      <c r="E93" s="26" t="n">
        <v>37.5</v>
      </c>
      <c r="F93" s="26" t="n">
        <v>37.5</v>
      </c>
      <c r="G93" s="27">
        <f>IFERROR((Table1[[#This Row],[Plan]]/Table1[[#This Row],[Hours Used]])/(Table1[[#This Row],[SOC (TPD)]]/24),"")</f>
        <v/>
      </c>
      <c r="H93" s="27">
        <f>IFERROR((Table1[[#This Row],[Volume Delivered (T)]]/Table1[[#This Row],[Hours Used]])/(Table1[[#This Row],[SOC (TPD)]]/24),"")</f>
        <v/>
      </c>
      <c r="I93" s="28" t="n"/>
      <c r="J93" s="28" t="n"/>
      <c r="K93" s="28" t="n"/>
      <c r="L93" s="25" t="n">
        <v>1.3</v>
      </c>
      <c r="M93" s="29" t="n">
        <v>0.039</v>
      </c>
      <c r="N93" s="83" t="n"/>
      <c r="O93" s="25" t="n"/>
      <c r="P93" s="25" t="n"/>
      <c r="Q93" s="69" t="n"/>
      <c r="R93" s="70" t="n"/>
      <c r="S93" s="30">
        <f>IF(Table1[[#This Row],[SKU]]="",0,24-Table1[[#This Row],[Legal Non-Operating Time]]-Table1[[#This Row],[No Demand Time]]-Table1[[#This Row],[Force Majeure]])</f>
        <v/>
      </c>
      <c r="T93" s="26" t="n"/>
      <c r="U93" s="26" t="n"/>
      <c r="V93" s="26" t="n"/>
      <c r="W93" s="26" t="n"/>
      <c r="X93" s="26" t="n"/>
      <c r="Y93" s="26" t="n"/>
      <c r="Z93" s="26" t="n"/>
      <c r="AA93" s="30">
        <f>Table1[[#This Row],[Hours Used]]-SUM(Table1[[#This Row],[Planned Maintenance]:[Start and Finish Production]])</f>
        <v/>
      </c>
      <c r="AB93" s="26" t="n"/>
      <c r="AC93" s="26" t="n"/>
      <c r="AD93" s="26" t="n"/>
      <c r="AE93" s="26" t="n"/>
      <c r="AF93" s="26" t="n"/>
      <c r="AG93" s="26" t="n"/>
      <c r="AH93" s="24">
        <f>Table1[[#This Row],[Hours Used]]-SUM(Table1[[#This Row],[Planned Maintenance]:[Start and Finish Production]])-SUM(Table1[[#This Row],[Minor Stoppages]:[Material Shortages]])-Table1[[#This Row],[Quality Loss (Hrs)]]-Table1[[#This Row],[Operating Time]]</f>
        <v/>
      </c>
      <c r="AI93" s="24">
        <f>IFERROR(IF(Table1[[#This Row],[SKU]]="",0,Table1[[#This Row],[Quality Loss (T)]]/(Table1[[#This Row],[SOC (TPD)]]/24)),"")</f>
        <v/>
      </c>
      <c r="AJ93" s="31">
        <f>IFERROR(IF(Table1[[#This Row],[SKU]]="",0,Table1[[#This Row],[Volume Delivered (T)]]/(Table1[[#This Row],[SOC (TPD)]]/24)),"")</f>
        <v/>
      </c>
      <c r="AK93" s="31">
        <f>IFERROR(Table1[[#This Row],[Operating Time]]/Table1[[#This Row],[PRODUCTION HOURS]],"")</f>
        <v/>
      </c>
      <c r="AL93" s="32" t="n">
        <v>117</v>
      </c>
      <c r="AM93" s="32" t="inlineStr">
        <is>
          <t>YES</t>
        </is>
      </c>
      <c r="AN93" s="32" t="inlineStr">
        <is>
          <t>YES</t>
        </is>
      </c>
      <c r="AO93" s="32" t="n">
        <v>3</v>
      </c>
      <c r="AP93" s="32" t="n">
        <v>2</v>
      </c>
      <c r="AQ93" s="32" t="n"/>
      <c r="AR93" s="32">
        <f>IFERROR(SUMIFS(#REF!,#REF!,'Data Sheet'!A:A,#REF!,"Samridhi Perk Line")/SUMIFS(#REF!,#REF!,'Data Sheet'!A:A,#REF!,"Samridhi Perk Line"),"")</f>
        <v/>
      </c>
      <c r="AS93" s="32" t="n"/>
      <c r="AT93" s="32" t="n"/>
      <c r="AU93" s="203">
        <f>IFERROR(VLOOKUP(Table1[[#This Row],[Date]],'Overweight Data'!A91:G1186,6,FALSE),"")</f>
        <v/>
      </c>
      <c r="AV93" s="213">
        <f>IFERROR(
   IF(
      OR(Table1[[#This Row],[Operating Time]]=0, (Table1[[#This Row],[Operating Time]]/IF(AC93&lt;=1,AC93+1,AC93))*60=0),
      1,
      ((Table1[[#This Row],[Operating Time]])/IF(AC93&lt;=1,AC93+1,AC93))*60
   ),
"_")</f>
        <v/>
      </c>
      <c r="AW93" s="213">
        <f>COUNTIFS('Downtime Data'!A:A,Table1[[#This Row],[Date]])</f>
        <v/>
      </c>
      <c r="AX93" s="211">
        <f>IFERROR((SUM(Table1[[#This Row],[Minor Stoppages]:[Material Shortages]])/Table1[[#This Row],['# Stops]])*60,"")</f>
        <v/>
      </c>
      <c r="AY93" s="211" t="n"/>
      <c r="AZ93" s="33" t="n">
        <v>46107</v>
      </c>
    </row>
    <row r="94" ht="20.15" customHeight="1" s="452">
      <c r="A94" s="21" t="n">
        <v>46111</v>
      </c>
      <c r="B94" s="22">
        <f>IF(A94="","",TEXT(A94,"dddddd"))</f>
        <v/>
      </c>
      <c r="C94" s="23" t="inlineStr">
        <is>
          <t>_10.3GM</t>
        </is>
      </c>
      <c r="D94" s="24">
        <f t="array" ref="D94">IFERROR(INDIRECT(C94),"")</f>
        <v/>
      </c>
      <c r="E94" s="26" t="n">
        <v>31.5</v>
      </c>
      <c r="F94" s="26" t="n">
        <v>26.77</v>
      </c>
      <c r="G94" s="27">
        <f>IFERROR((Table1[[#This Row],[Plan]]/Table1[[#This Row],[Hours Used]])/(Table1[[#This Row],[SOC (TPD)]]/24),"")</f>
        <v/>
      </c>
      <c r="H94" s="27">
        <f>IFERROR((Table1[[#This Row],[Volume Delivered (T)]]/Table1[[#This Row],[Hours Used]])/(Table1[[#This Row],[SOC (TPD)]]/24),"")</f>
        <v/>
      </c>
      <c r="I94" s="28" t="n"/>
      <c r="J94" s="28" t="n"/>
      <c r="K94" s="28" t="n"/>
      <c r="L94" s="25">
        <f>0.32+1.29+0.14+0.7-0.24-0.66</f>
        <v/>
      </c>
      <c r="M94" s="29" t="n">
        <v>0.039</v>
      </c>
      <c r="N94" s="83" t="n"/>
      <c r="O94" s="25" t="n"/>
      <c r="P94" s="25" t="n"/>
      <c r="Q94" s="69" t="n"/>
      <c r="R94" s="70" t="n"/>
      <c r="S94" s="30">
        <f>IF(Table1[[#This Row],[SKU]]="",0,24-Table1[[#This Row],[Legal Non-Operating Time]]-Table1[[#This Row],[No Demand Time]]-Table1[[#This Row],[Force Majeure]])</f>
        <v/>
      </c>
      <c r="T94" s="26" t="n"/>
      <c r="U94" s="26" t="n"/>
      <c r="V94" s="26" t="n"/>
      <c r="W94" s="26" t="n"/>
      <c r="X94" s="26" t="n"/>
      <c r="Y94" s="26" t="n"/>
      <c r="Z94" s="26" t="n"/>
      <c r="AA94" s="30">
        <f>Table1[[#This Row],[Hours Used]]-SUM(Table1[[#This Row],[Planned Maintenance]:[Start and Finish Production]])</f>
        <v/>
      </c>
      <c r="AB94" s="26" t="n"/>
      <c r="AC94" s="26" t="n">
        <v>6.5</v>
      </c>
      <c r="AD94" s="26" t="n"/>
      <c r="AE94" s="26" t="n"/>
      <c r="AF94" s="26" t="n"/>
      <c r="AG94" s="26" t="n"/>
      <c r="AH94" s="24">
        <f>Table1[[#This Row],[Hours Used]]-SUM(Table1[[#This Row],[Planned Maintenance]:[Start and Finish Production]])-SUM(Table1[[#This Row],[Minor Stoppages]:[Material Shortages]])-Table1[[#This Row],[Quality Loss (Hrs)]]-Table1[[#This Row],[Operating Time]]</f>
        <v/>
      </c>
      <c r="AI94" s="24">
        <f>IFERROR(IF(Table1[[#This Row],[SKU]]="",0,Table1[[#This Row],[Quality Loss (T)]]/(Table1[[#This Row],[SOC (TPD)]]/24)),"")</f>
        <v/>
      </c>
      <c r="AJ94" s="31">
        <f>IFERROR(IF(Table1[[#This Row],[SKU]]="",0,Table1[[#This Row],[Volume Delivered (T)]]/(Table1[[#This Row],[SOC (TPD)]]/24)),"")</f>
        <v/>
      </c>
      <c r="AK94" s="31">
        <f>IFERROR(Table1[[#This Row],[Operating Time]]/Table1[[#This Row],[PRODUCTION HOURS]],"")</f>
        <v/>
      </c>
      <c r="AL94" s="32" t="n">
        <v>109</v>
      </c>
      <c r="AM94" s="32" t="inlineStr">
        <is>
          <t>YES</t>
        </is>
      </c>
      <c r="AN94" s="32" t="inlineStr">
        <is>
          <t>YES</t>
        </is>
      </c>
      <c r="AO94" s="32" t="n">
        <v>1</v>
      </c>
      <c r="AP94" s="32" t="n">
        <v>0</v>
      </c>
      <c r="AQ94" s="32" t="n"/>
      <c r="AR94" s="32">
        <f>IFERROR(SUMIFS(#REF!,#REF!,'Data Sheet'!A:A,#REF!,"Samridhi Perk Line")/SUMIFS(#REF!,#REF!,'Data Sheet'!A:A,#REF!,"Samridhi Perk Line"),"")</f>
        <v/>
      </c>
      <c r="AS94" s="32" t="n"/>
      <c r="AT94" s="32" t="n"/>
      <c r="AU94" s="203">
        <f>IFERROR(VLOOKUP(Table1[[#This Row],[Date]],'Overweight Data'!A92:G1187,6,FALSE),"")</f>
        <v/>
      </c>
      <c r="AV94" s="213">
        <f>IFERROR(
   IF(
      OR(Table1[[#This Row],[Operating Time]]=0, (Table1[[#This Row],[Operating Time]]/IF(AC94&lt;=1,AC94+1,AC94))*60=0),
      1,
      ((Table1[[#This Row],[Operating Time]])/IF(AC94&lt;=1,AC94+1,AC94))*60
   ),
"_")</f>
        <v/>
      </c>
      <c r="AW94" s="213">
        <f>COUNTIFS('Downtime Data'!A:A,Table1[[#This Row],[Date]])</f>
        <v/>
      </c>
      <c r="AX94" s="211">
        <f>IFERROR((SUM(Table1[[#This Row],[Minor Stoppages]:[Material Shortages]])/Table1[[#This Row],['# Stops]])*60,"")</f>
        <v/>
      </c>
      <c r="AY94" s="211" t="n"/>
      <c r="AZ94" s="33" t="n">
        <v>46138</v>
      </c>
    </row>
    <row r="95" ht="20.15" customHeight="1" s="452">
      <c r="A95" s="21" t="n">
        <v>46112</v>
      </c>
      <c r="B95" s="22">
        <f>IF(A95="","",TEXT(A95,"dddddd"))</f>
        <v/>
      </c>
      <c r="C95" s="23" t="inlineStr">
        <is>
          <t>_10.3GM</t>
        </is>
      </c>
      <c r="D95" s="24">
        <f t="array" ref="D95">IFERROR(INDIRECT(C95),"")</f>
        <v/>
      </c>
      <c r="E95" s="26" t="n">
        <v>31.5</v>
      </c>
      <c r="F95" s="26" t="n">
        <v>31.06</v>
      </c>
      <c r="G95" s="27">
        <f>IFERROR((Table1[[#This Row],[Plan]]/Table1[[#This Row],[Hours Used]])/(Table1[[#This Row],[SOC (TPD)]]/24),"")</f>
        <v/>
      </c>
      <c r="H95" s="27">
        <f>IFERROR((Table1[[#This Row],[Volume Delivered (T)]]/Table1[[#This Row],[Hours Used]])/(Table1[[#This Row],[SOC (TPD)]]/24),"")</f>
        <v/>
      </c>
      <c r="I95" s="28" t="n"/>
      <c r="J95" s="28" t="n"/>
      <c r="K95" s="28" t="n"/>
      <c r="L95" s="25">
        <f>0.49+1.16+0.15+0.63-0.26-0.53</f>
        <v/>
      </c>
      <c r="M95" s="29" t="n">
        <v>0.039</v>
      </c>
      <c r="N95" s="83" t="n"/>
      <c r="O95" s="25" t="n"/>
      <c r="P95" s="25" t="n"/>
      <c r="Q95" s="69" t="n"/>
      <c r="R95" s="70" t="n"/>
      <c r="S95" s="30">
        <f>IF(Table1[[#This Row],[SKU]]="",0,24-Table1[[#This Row],[Legal Non-Operating Time]]-Table1[[#This Row],[No Demand Time]]-Table1[[#This Row],[Force Majeure]])</f>
        <v/>
      </c>
      <c r="T95" s="26" t="n"/>
      <c r="U95" s="26" t="n">
        <v>0.8</v>
      </c>
      <c r="V95" s="26" t="n"/>
      <c r="W95" s="26" t="n"/>
      <c r="X95" s="26" t="n"/>
      <c r="Y95" s="26" t="n"/>
      <c r="Z95" s="26" t="n"/>
      <c r="AA95" s="30">
        <f>Table1[[#This Row],[Hours Used]]-SUM(Table1[[#This Row],[Planned Maintenance]:[Start and Finish Production]])</f>
        <v/>
      </c>
      <c r="AB95" s="26" t="n"/>
      <c r="AC95" s="26" t="n">
        <v>3</v>
      </c>
      <c r="AD95" s="26" t="n"/>
      <c r="AE95" s="26" t="n"/>
      <c r="AF95" s="26" t="n"/>
      <c r="AG95" s="26" t="n"/>
      <c r="AH95" s="24">
        <f>Table1[[#This Row],[Hours Used]]-SUM(Table1[[#This Row],[Planned Maintenance]:[Start and Finish Production]])-SUM(Table1[[#This Row],[Minor Stoppages]:[Material Shortages]])-Table1[[#This Row],[Quality Loss (Hrs)]]-Table1[[#This Row],[Operating Time]]</f>
        <v/>
      </c>
      <c r="AI95" s="24">
        <f>IFERROR(IF(Table1[[#This Row],[SKU]]="",0,Table1[[#This Row],[Quality Loss (T)]]/(Table1[[#This Row],[SOC (TPD)]]/24)),"")</f>
        <v/>
      </c>
      <c r="AJ95" s="31">
        <f>IFERROR(IF(Table1[[#This Row],[SKU]]="",0,Table1[[#This Row],[Volume Delivered (T)]]/(Table1[[#This Row],[SOC (TPD)]]/24)),"")</f>
        <v/>
      </c>
      <c r="AK95" s="31">
        <f>IFERROR(Table1[[#This Row],[Operating Time]]/Table1[[#This Row],[PRODUCTION HOURS]],"")</f>
        <v/>
      </c>
      <c r="AL95" s="32" t="n">
        <v>113</v>
      </c>
      <c r="AM95" s="32" t="inlineStr">
        <is>
          <t>YES</t>
        </is>
      </c>
      <c r="AN95" s="32" t="inlineStr">
        <is>
          <t>YES</t>
        </is>
      </c>
      <c r="AO95" s="32" t="n">
        <v>0</v>
      </c>
      <c r="AP95" s="32" t="n">
        <v>0</v>
      </c>
      <c r="AQ95" s="32" t="n"/>
      <c r="AR95" s="32">
        <f>IFERROR(SUMIFS(#REF!,#REF!,'Data Sheet'!A:A,#REF!,"Samridhi Perk Line")/SUMIFS(#REF!,#REF!,'Data Sheet'!A:A,#REF!,"Samridhi Perk Line"),"")</f>
        <v/>
      </c>
      <c r="AS95" s="32" t="n"/>
      <c r="AT95" s="32" t="n"/>
      <c r="AU95" s="203">
        <f>IFERROR(VLOOKUP(Table1[[#This Row],[Date]],'Overweight Data'!A93:G1188,6,FALSE),"")</f>
        <v/>
      </c>
      <c r="AV95" s="213">
        <f>IFERROR(
   IF(
      OR(Table1[[#This Row],[Operating Time]]=0, (Table1[[#This Row],[Operating Time]]/IF(AC95&lt;=1,AC95+1,AC95))*60=0),
      1,
      ((Table1[[#This Row],[Operating Time]])/IF(AC95&lt;=1,AC95+1,AC95))*60
   ),
"_")</f>
        <v/>
      </c>
      <c r="AW95" s="213">
        <f>COUNTIFS('Downtime Data'!A:A,Table1[[#This Row],[Date]])</f>
        <v/>
      </c>
      <c r="AX95" s="211">
        <f>IFERROR((SUM(Table1[[#This Row],[Minor Stoppages]:[Material Shortages]])/Table1[[#This Row],['# Stops]])*60,"")</f>
        <v/>
      </c>
      <c r="AY95" s="211" t="n"/>
      <c r="AZ95" s="33" t="n">
        <v>46138</v>
      </c>
    </row>
    <row r="96" ht="20.15" customHeight="1" s="452">
      <c r="A96" s="21" t="n">
        <v>46113</v>
      </c>
      <c r="B96" s="22">
        <f>IF(A96="","",TEXT(A96,"dddddd"))</f>
        <v/>
      </c>
      <c r="C96" s="23" t="inlineStr">
        <is>
          <t>_10.3GM</t>
        </is>
      </c>
      <c r="D96" s="24">
        <f t="array" ref="D96">IFERROR(INDIRECT(C96),"")</f>
        <v/>
      </c>
      <c r="E96" s="26" t="n">
        <v>32</v>
      </c>
      <c r="F96" s="26" t="n">
        <v>35.327352</v>
      </c>
      <c r="G96" s="27">
        <f>IFERROR((Table1[[#This Row],[Plan]]/Table1[[#This Row],[Hours Used]])/(Table1[[#This Row],[SOC (TPD)]]/24),"")</f>
        <v/>
      </c>
      <c r="H96" s="27">
        <f>IFERROR((Table1[[#This Row],[Volume Delivered (T)]]/Table1[[#This Row],[Hours Used]])/(Table1[[#This Row],[SOC (TPD)]]/24),"")</f>
        <v/>
      </c>
      <c r="I96" s="28" t="n"/>
      <c r="J96" s="28" t="n"/>
      <c r="K96" s="28" t="n"/>
      <c r="L96" s="25">
        <f>0.44+1.32+0.17+0.59-0.25-0.66</f>
        <v/>
      </c>
      <c r="M96" s="29" t="n">
        <v>0.039</v>
      </c>
      <c r="N96" s="83" t="n"/>
      <c r="O96" s="25" t="n"/>
      <c r="P96" s="25" t="n"/>
      <c r="Q96" s="69" t="n"/>
      <c r="R96" s="70" t="n"/>
      <c r="S96" s="30">
        <f>IF(Table1[[#This Row],[SKU]]="",0,24-Table1[[#This Row],[Legal Non-Operating Time]]-Table1[[#This Row],[No Demand Time]]-Table1[[#This Row],[Force Majeure]])</f>
        <v/>
      </c>
      <c r="T96" s="26" t="n">
        <v>1.2</v>
      </c>
      <c r="U96" s="26" t="n"/>
      <c r="V96" s="26" t="n"/>
      <c r="W96" s="26" t="n"/>
      <c r="X96" s="26" t="n"/>
      <c r="Y96" s="26" t="n"/>
      <c r="Z96" s="26" t="n"/>
      <c r="AA96" s="30">
        <f>Table1[[#This Row],[Hours Used]]-SUM(Table1[[#This Row],[Planned Maintenance]:[Start and Finish Production]])</f>
        <v/>
      </c>
      <c r="AB96" s="26" t="n"/>
      <c r="AC96" s="26" t="n"/>
      <c r="AD96" s="26" t="n"/>
      <c r="AE96" s="26" t="n"/>
      <c r="AF96" s="26" t="n"/>
      <c r="AG96" s="26" t="n"/>
      <c r="AH96" s="24">
        <f>Table1[[#This Row],[Hours Used]]-SUM(Table1[[#This Row],[Planned Maintenance]:[Start and Finish Production]])-SUM(Table1[[#This Row],[Minor Stoppages]:[Material Shortages]])-Table1[[#This Row],[Quality Loss (Hrs)]]-Table1[[#This Row],[Operating Time]]</f>
        <v/>
      </c>
      <c r="AI96" s="24">
        <f>IFERROR(IF(Table1[[#This Row],[SKU]]="",0,Table1[[#This Row],[Quality Loss (T)]]/(Table1[[#This Row],[SOC (TPD)]]/24)),"")</f>
        <v/>
      </c>
      <c r="AJ96" s="31">
        <f>IFERROR(IF(Table1[[#This Row],[SKU]]="",0,Table1[[#This Row],[Volume Delivered (T)]]/(Table1[[#This Row],[SOC (TPD)]]/24)),"")</f>
        <v/>
      </c>
      <c r="AK96" s="31">
        <f>IFERROR(Table1[[#This Row],[Operating Time]]/Table1[[#This Row],[PRODUCTION HOURS]],"")</f>
        <v/>
      </c>
      <c r="AL96" s="32" t="n">
        <v>91</v>
      </c>
      <c r="AM96" s="32" t="inlineStr">
        <is>
          <t>YES</t>
        </is>
      </c>
      <c r="AN96" s="32" t="inlineStr">
        <is>
          <t>YES</t>
        </is>
      </c>
      <c r="AO96" s="32" t="n">
        <v>23</v>
      </c>
      <c r="AP96" s="32" t="n">
        <v>23</v>
      </c>
      <c r="AQ96" s="32" t="n"/>
      <c r="AR96" s="32">
        <f>IFERROR(SUMIFS(#REF!,#REF!,'Data Sheet'!A:A,#REF!,"Samridhi Perk Line")/SUMIFS(#REF!,#REF!,'Data Sheet'!A:A,#REF!,"Samridhi Perk Line"),"")</f>
        <v/>
      </c>
      <c r="AS96" s="32" t="n"/>
      <c r="AT96" s="32" t="n"/>
      <c r="AU96" s="203">
        <f>IFERROR(VLOOKUP(Table1[[#This Row],[Date]],'Overweight Data'!A94:G1189,6,FALSE),"")</f>
        <v/>
      </c>
      <c r="AV96" s="213">
        <f>IFERROR(
   IF(
      OR(Table1[[#This Row],[Operating Time]]=0, (Table1[[#This Row],[Operating Time]]/IF(AC96&lt;=1,AC96+1,AC96))*60=0),
      1,
      ((Table1[[#This Row],[Operating Time]])/IF(AC96&lt;=1,AC96+1,AC96))*60
   ),
"_")</f>
        <v/>
      </c>
      <c r="AW96" s="213">
        <f>COUNTIFS('Downtime Data'!A:A,Table1[[#This Row],[Date]])</f>
        <v/>
      </c>
      <c r="AX96" s="211">
        <f>IFERROR((SUM(Table1[[#This Row],[Minor Stoppages]:[Material Shortages]])/Table1[[#This Row],['# Stops]])*60,"")</f>
        <v/>
      </c>
      <c r="AY96" s="211" t="n"/>
      <c r="AZ96" s="33" t="n">
        <v>46138</v>
      </c>
    </row>
    <row r="97" ht="20.15" customHeight="1" s="452">
      <c r="A97" s="21" t="n">
        <v>46114</v>
      </c>
      <c r="B97" s="22">
        <f>IF(A97="","",TEXT(A97,"dddddd"))</f>
        <v/>
      </c>
      <c r="C97" s="23" t="inlineStr">
        <is>
          <t>_10.3GM</t>
        </is>
      </c>
      <c r="D97" s="24">
        <f t="array" ref="D97">IFERROR(INDIRECT(C97),"")</f>
        <v/>
      </c>
      <c r="E97" s="26" t="n">
        <v>31</v>
      </c>
      <c r="F97" s="26" t="n">
        <v>35.055432</v>
      </c>
      <c r="G97" s="27">
        <f>IFERROR((Table1[[#This Row],[Plan]]/Table1[[#This Row],[Hours Used]])/(Table1[[#This Row],[SOC (TPD)]]/24),"")</f>
        <v/>
      </c>
      <c r="H97" s="27">
        <f>IFERROR((Table1[[#This Row],[Volume Delivered (T)]]/Table1[[#This Row],[Hours Used]])/(Table1[[#This Row],[SOC (TPD)]]/24),"")</f>
        <v/>
      </c>
      <c r="I97" s="28" t="n"/>
      <c r="J97" s="28" t="n"/>
      <c r="K97" s="28" t="n"/>
      <c r="L97" s="25">
        <f>0.4+1.32+0.17+0.57-0.22-0.63</f>
        <v/>
      </c>
      <c r="M97" s="29" t="n">
        <v>0.039</v>
      </c>
      <c r="N97" s="83" t="n"/>
      <c r="O97" s="25" t="n"/>
      <c r="P97" s="25" t="n"/>
      <c r="Q97" s="69" t="n"/>
      <c r="R97" s="70" t="n"/>
      <c r="S97" s="30">
        <f>IF(Table1[[#This Row],[SKU]]="",0,24-Table1[[#This Row],[Legal Non-Operating Time]]-Table1[[#This Row],[No Demand Time]]-Table1[[#This Row],[Force Majeure]])</f>
        <v/>
      </c>
      <c r="T97" s="26" t="n">
        <v>1.3</v>
      </c>
      <c r="U97" s="26" t="n"/>
      <c r="V97" s="26" t="n"/>
      <c r="W97" s="26" t="n"/>
      <c r="X97" s="26" t="n"/>
      <c r="Y97" s="26" t="n"/>
      <c r="Z97" s="26" t="n"/>
      <c r="AA97" s="30">
        <f>Table1[[#This Row],[Hours Used]]-SUM(Table1[[#This Row],[Planned Maintenance]:[Start and Finish Production]])</f>
        <v/>
      </c>
      <c r="AB97" s="26" t="n"/>
      <c r="AC97" s="26" t="n"/>
      <c r="AD97" s="26" t="n"/>
      <c r="AE97" s="26" t="n"/>
      <c r="AF97" s="26" t="n"/>
      <c r="AG97" s="26" t="n"/>
      <c r="AH97" s="24">
        <f>Table1[[#This Row],[Hours Used]]-SUM(Table1[[#This Row],[Planned Maintenance]:[Start and Finish Production]])-SUM(Table1[[#This Row],[Minor Stoppages]:[Material Shortages]])-Table1[[#This Row],[Quality Loss (Hrs)]]-Table1[[#This Row],[Operating Time]]</f>
        <v/>
      </c>
      <c r="AI97" s="24">
        <f>IFERROR(IF(Table1[[#This Row],[SKU]]="",0,Table1[[#This Row],[Quality Loss (T)]]/(Table1[[#This Row],[SOC (TPD)]]/24)),"")</f>
        <v/>
      </c>
      <c r="AJ97" s="31">
        <f>IFERROR(IF(Table1[[#This Row],[SKU]]="",0,Table1[[#This Row],[Volume Delivered (T)]]/(Table1[[#This Row],[SOC (TPD)]]/24)),"")</f>
        <v/>
      </c>
      <c r="AK97" s="31">
        <f>IFERROR(Table1[[#This Row],[Operating Time]]/Table1[[#This Row],[PRODUCTION HOURS]],"")</f>
        <v/>
      </c>
      <c r="AL97" s="32" t="n">
        <v>104</v>
      </c>
      <c r="AM97" s="32" t="inlineStr">
        <is>
          <t>YES</t>
        </is>
      </c>
      <c r="AN97" s="32" t="inlineStr">
        <is>
          <t>YES</t>
        </is>
      </c>
      <c r="AO97" s="32" t="n">
        <v>25</v>
      </c>
      <c r="AP97" s="32" t="n">
        <v>22</v>
      </c>
      <c r="AQ97" s="32" t="n"/>
      <c r="AR97" s="32">
        <f>IFERROR(SUMIFS(#REF!,#REF!,'Data Sheet'!A:A,#REF!,"Samridhi Perk Line")/SUMIFS(#REF!,#REF!,'Data Sheet'!A:A,#REF!,"Samridhi Perk Line"),"")</f>
        <v/>
      </c>
      <c r="AS97" s="32" t="n"/>
      <c r="AT97" s="32" t="n"/>
      <c r="AU97" s="203">
        <f>IFERROR(VLOOKUP(Table1[[#This Row],[Date]],'Overweight Data'!A95:G1190,6,FALSE),"")</f>
        <v/>
      </c>
      <c r="AV97" s="213">
        <f>IFERROR(
   IF(
      OR(Table1[[#This Row],[Operating Time]]=0, (Table1[[#This Row],[Operating Time]]/IF(AC97&lt;=1,AC97+1,AC97))*60=0),
      1,
      ((Table1[[#This Row],[Operating Time]])/IF(AC97&lt;=1,AC97+1,AC97))*60
   ),
"_")</f>
        <v/>
      </c>
      <c r="AW97" s="213">
        <f>COUNTIFS('Downtime Data'!A:A,Table1[[#This Row],[Date]])</f>
        <v/>
      </c>
      <c r="AX97" s="211">
        <f>IFERROR((SUM(Table1[[#This Row],[Minor Stoppages]:[Material Shortages]])/Table1[[#This Row],['# Stops]])*60,"")</f>
        <v/>
      </c>
      <c r="AY97" s="211" t="n"/>
      <c r="AZ97" s="33" t="n">
        <v>46138</v>
      </c>
    </row>
    <row r="98" ht="20.15" customHeight="1" s="452">
      <c r="A98" s="21" t="n">
        <v>46115</v>
      </c>
      <c r="B98" s="22">
        <f>IF(A98="","",TEXT(A98,"dddddd"))</f>
        <v/>
      </c>
      <c r="C98" s="23" t="inlineStr">
        <is>
          <t>_10.3GM</t>
        </is>
      </c>
      <c r="D98" s="24">
        <f t="array" ref="D98">IFERROR(INDIRECT(C98),"")</f>
        <v/>
      </c>
      <c r="E98" s="26" t="n">
        <v>31</v>
      </c>
      <c r="F98" s="26" t="n">
        <v>24.759552</v>
      </c>
      <c r="G98" s="27">
        <f>IFERROR((Table1[[#This Row],[Plan]]/Table1[[#This Row],[Hours Used]])/(Table1[[#This Row],[SOC (TPD)]]/24),"")</f>
        <v/>
      </c>
      <c r="H98" s="27">
        <f>IFERROR((Table1[[#This Row],[Volume Delivered (T)]]/Table1[[#This Row],[Hours Used]])/(Table1[[#This Row],[SOC (TPD)]]/24),"")</f>
        <v/>
      </c>
      <c r="I98" s="28" t="n"/>
      <c r="J98" s="28" t="n"/>
      <c r="K98" s="28" t="n"/>
      <c r="L98" s="25">
        <f>0.42+1.16+0.14+0.53-0.19-0.51</f>
        <v/>
      </c>
      <c r="M98" s="29" t="n">
        <v>0.039</v>
      </c>
      <c r="N98" s="83" t="n">
        <v>2.5</v>
      </c>
      <c r="O98" s="25" t="n"/>
      <c r="P98" s="25" t="n">
        <v>5</v>
      </c>
      <c r="Q98" s="69" t="n"/>
      <c r="R98" s="70" t="n"/>
      <c r="S98" s="30">
        <f>IF(Table1[[#This Row],[SKU]]="",0,24-Table1[[#This Row],[Legal Non-Operating Time]]-Table1[[#This Row],[No Demand Time]]-Table1[[#This Row],[Force Majeure]])</f>
        <v/>
      </c>
      <c r="T98" s="26" t="n">
        <v>1</v>
      </c>
      <c r="U98" s="26" t="n"/>
      <c r="V98" s="26" t="n"/>
      <c r="W98" s="26" t="n"/>
      <c r="X98" s="26" t="n"/>
      <c r="Y98" s="26" t="n"/>
      <c r="Z98" s="26" t="n"/>
      <c r="AA98" s="30">
        <f>Table1[[#This Row],[Hours Used]]-SUM(Table1[[#This Row],[Planned Maintenance]:[Start and Finish Production]])</f>
        <v/>
      </c>
      <c r="AB98" s="26" t="n">
        <v>0.4</v>
      </c>
      <c r="AC98" s="26" t="n">
        <v>6</v>
      </c>
      <c r="AD98" s="26" t="n">
        <v>0.3</v>
      </c>
      <c r="AE98" s="26" t="n"/>
      <c r="AF98" s="26" t="n"/>
      <c r="AG98" s="26" t="n"/>
      <c r="AH98" s="24">
        <f>Table1[[#This Row],[Hours Used]]-SUM(Table1[[#This Row],[Planned Maintenance]:[Start and Finish Production]])-SUM(Table1[[#This Row],[Minor Stoppages]:[Material Shortages]])-Table1[[#This Row],[Quality Loss (Hrs)]]-Table1[[#This Row],[Operating Time]]</f>
        <v/>
      </c>
      <c r="AI98" s="24">
        <f>IFERROR(IF(Table1[[#This Row],[SKU]]="",0,Table1[[#This Row],[Quality Loss (T)]]/(Table1[[#This Row],[SOC (TPD)]]/24)),"")</f>
        <v/>
      </c>
      <c r="AJ98" s="31">
        <f>IFERROR(IF(Table1[[#This Row],[SKU]]="",0,Table1[[#This Row],[Volume Delivered (T)]]/(Table1[[#This Row],[SOC (TPD)]]/24)),"")</f>
        <v/>
      </c>
      <c r="AK98" s="31">
        <f>IFERROR(Table1[[#This Row],[Operating Time]]/Table1[[#This Row],[PRODUCTION HOURS]],"")</f>
        <v/>
      </c>
      <c r="AL98" s="32" t="n">
        <v>80</v>
      </c>
      <c r="AM98" s="32" t="inlineStr">
        <is>
          <t>YES</t>
        </is>
      </c>
      <c r="AN98" s="32" t="inlineStr">
        <is>
          <t>NO</t>
        </is>
      </c>
      <c r="AO98" s="32" t="n">
        <v>0</v>
      </c>
      <c r="AP98" s="32" t="n">
        <v>0</v>
      </c>
      <c r="AQ98" s="32" t="n"/>
      <c r="AR98" s="32">
        <f>IFERROR(SUMIFS(#REF!,#REF!,'Data Sheet'!A:A,#REF!,"Samridhi Perk Line")/SUMIFS(#REF!,#REF!,'Data Sheet'!A:A,#REF!,"Samridhi Perk Line"),"")</f>
        <v/>
      </c>
      <c r="AS98" s="32" t="n"/>
      <c r="AT98" s="32" t="n"/>
      <c r="AU98" s="203">
        <f>IFERROR(VLOOKUP(Table1[[#This Row],[Date]],'Overweight Data'!A96:G1191,6,FALSE),"")</f>
        <v/>
      </c>
      <c r="AV98" s="213">
        <f>IFERROR(
   IF(
      OR(Table1[[#This Row],[Operating Time]]=0, (Table1[[#This Row],[Operating Time]]/IF(AC98&lt;=1,AC98+1,AC98))*60=0),
      1,
      ((Table1[[#This Row],[Operating Time]])/IF(AC98&lt;=1,AC98+1,AC98))*60
   ),
"_")</f>
        <v/>
      </c>
      <c r="AW98" s="213">
        <f>COUNTIFS('Downtime Data'!A:A,Table1[[#This Row],[Date]])</f>
        <v/>
      </c>
      <c r="AX98" s="211">
        <f>IFERROR((SUM(Table1[[#This Row],[Minor Stoppages]:[Material Shortages]])/Table1[[#This Row],['# Stops]])*60,"")</f>
        <v/>
      </c>
      <c r="AY98" s="211" t="n"/>
      <c r="AZ98" s="33" t="n">
        <v>46138</v>
      </c>
    </row>
    <row r="99" ht="20.15" customHeight="1" s="452">
      <c r="A99" s="21" t="n">
        <v>46116</v>
      </c>
      <c r="B99" s="22">
        <f>IF(A99="","",TEXT(A99,"dddddd"))</f>
        <v/>
      </c>
      <c r="C99" s="23" t="inlineStr">
        <is>
          <t>_10.3GM</t>
        </is>
      </c>
      <c r="D99" s="24">
        <f t="array" ref="D99">IFERROR(INDIRECT(C99),"")</f>
        <v/>
      </c>
      <c r="E99" s="26" t="n">
        <v>15</v>
      </c>
      <c r="F99" s="26" t="n">
        <v>20.398944</v>
      </c>
      <c r="G99" s="27">
        <f>IFERROR((Table1[[#This Row],[Plan]]/Table1[[#This Row],[Hours Used]])/(Table1[[#This Row],[SOC (TPD)]]/24),"")</f>
        <v/>
      </c>
      <c r="H99" s="27">
        <f>IFERROR((Table1[[#This Row],[Volume Delivered (T)]]/Table1[[#This Row],[Hours Used]])/(Table1[[#This Row],[SOC (TPD)]]/24),"")</f>
        <v/>
      </c>
      <c r="I99" s="28" t="n"/>
      <c r="J99" s="28" t="n"/>
      <c r="K99" s="28" t="n"/>
      <c r="L99" s="25">
        <f>0.32+1.02+0.13+0.5-0.15-0.26</f>
        <v/>
      </c>
      <c r="M99" s="29" t="n">
        <v>0.042</v>
      </c>
      <c r="N99" s="83" t="n"/>
      <c r="O99" s="25" t="n"/>
      <c r="P99" s="25" t="n"/>
      <c r="Q99" s="69" t="n"/>
      <c r="R99" s="70" t="n"/>
      <c r="S99" s="30">
        <f>IF(Table1[[#This Row],[SKU]]="",0,24-Table1[[#This Row],[Legal Non-Operating Time]]-Table1[[#This Row],[No Demand Time]]-Table1[[#This Row],[Force Majeure]])</f>
        <v/>
      </c>
      <c r="T99" s="26" t="n"/>
      <c r="U99" s="26" t="n"/>
      <c r="V99" s="26" t="n">
        <v>10.4</v>
      </c>
      <c r="W99" s="26" t="n"/>
      <c r="X99" s="26" t="n"/>
      <c r="Y99" s="26" t="n"/>
      <c r="Z99" s="26" t="n"/>
      <c r="AA99" s="30">
        <f>Table1[[#This Row],[Hours Used]]-SUM(Table1[[#This Row],[Planned Maintenance]:[Start and Finish Production]])</f>
        <v/>
      </c>
      <c r="AB99" s="26" t="n"/>
      <c r="AC99" s="26" t="n"/>
      <c r="AD99" s="26" t="n"/>
      <c r="AE99" s="26" t="n"/>
      <c r="AF99" s="26" t="n"/>
      <c r="AG99" s="26" t="n"/>
      <c r="AH99" s="24">
        <f>Table1[[#This Row],[Hours Used]]-SUM(Table1[[#This Row],[Planned Maintenance]:[Start and Finish Production]])-SUM(Table1[[#This Row],[Minor Stoppages]:[Material Shortages]])-Table1[[#This Row],[Quality Loss (Hrs)]]-Table1[[#This Row],[Operating Time]]</f>
        <v/>
      </c>
      <c r="AI99" s="24">
        <f>IFERROR(IF(Table1[[#This Row],[SKU]]="",0,Table1[[#This Row],[Quality Loss (T)]]/(Table1[[#This Row],[SOC (TPD)]]/24)),"")</f>
        <v/>
      </c>
      <c r="AJ99" s="31">
        <f>IFERROR(IF(Table1[[#This Row],[SKU]]="",0,Table1[[#This Row],[Volume Delivered (T)]]/(Table1[[#This Row],[SOC (TPD)]]/24)),"")</f>
        <v/>
      </c>
      <c r="AK99" s="31">
        <f>IFERROR(Table1[[#This Row],[Operating Time]]/Table1[[#This Row],[PRODUCTION HOURS]],"")</f>
        <v/>
      </c>
      <c r="AL99" s="32" t="n">
        <v>86</v>
      </c>
      <c r="AM99" s="32" t="inlineStr">
        <is>
          <t>YES</t>
        </is>
      </c>
      <c r="AN99" s="32" t="inlineStr">
        <is>
          <t>NO</t>
        </is>
      </c>
      <c r="AO99" s="32" t="n">
        <v>4</v>
      </c>
      <c r="AP99" s="32" t="n">
        <v>0</v>
      </c>
      <c r="AQ99" s="32" t="n"/>
      <c r="AR99" s="32">
        <f>IFERROR(SUMIFS(#REF!,#REF!,'Data Sheet'!A:A,#REF!,"Samridhi Perk Line")/SUMIFS(#REF!,#REF!,'Data Sheet'!A:A,#REF!,"Samridhi Perk Line"),"")</f>
        <v/>
      </c>
      <c r="AS99" s="32" t="n"/>
      <c r="AT99" s="32" t="n"/>
      <c r="AU99" s="203">
        <f>IFERROR(VLOOKUP(Table1[[#This Row],[Date]],'Overweight Data'!A97:G1192,6,FALSE),"")</f>
        <v/>
      </c>
      <c r="AV99" s="213">
        <f>IFERROR(
   IF(
      OR(Table1[[#This Row],[Operating Time]]=0, (Table1[[#This Row],[Operating Time]]/IF(AC99&lt;=1,AC99+1,AC99))*60=0),
      1,
      ((Table1[[#This Row],[Operating Time]])/IF(AC99&lt;=1,AC99+1,AC99))*60
   ),
"_")</f>
        <v/>
      </c>
      <c r="AW99" s="213">
        <f>COUNTIFS('Downtime Data'!A:A,Table1[[#This Row],[Date]])</f>
        <v/>
      </c>
      <c r="AX99" s="211">
        <f>IFERROR((SUM(Table1[[#This Row],[Minor Stoppages]:[Material Shortages]])/Table1[[#This Row],['# Stops]])*60,"")</f>
        <v/>
      </c>
      <c r="AY99" s="211" t="n"/>
      <c r="AZ99" s="33" t="n">
        <v>46138</v>
      </c>
    </row>
    <row r="100" ht="20.15" customHeight="1" s="452">
      <c r="A100" s="21" t="n">
        <v>46117</v>
      </c>
      <c r="B100" s="22">
        <f>IF(A100="","",TEXT(A100,"dddddd"))</f>
        <v/>
      </c>
      <c r="C100" s="23" t="inlineStr">
        <is>
          <t>_10.3GM</t>
        </is>
      </c>
      <c r="D100" s="24">
        <f t="array" ref="D100">IFERROR(INDIRECT(C100),"")</f>
        <v/>
      </c>
      <c r="E100" s="26" t="n">
        <v>31</v>
      </c>
      <c r="F100" s="26" t="n">
        <v>32.709504</v>
      </c>
      <c r="G100" s="27">
        <f>IFERROR((Table1[[#This Row],[Plan]]/Table1[[#This Row],[Hours Used]])/(Table1[[#This Row],[SOC (TPD)]]/24),"")</f>
        <v/>
      </c>
      <c r="H100" s="27">
        <f>IFERROR((Table1[[#This Row],[Volume Delivered (T)]]/Table1[[#This Row],[Hours Used]])/(Table1[[#This Row],[SOC (TPD)]]/24),"")</f>
        <v/>
      </c>
      <c r="I100" s="28" t="n"/>
      <c r="J100" s="28" t="n"/>
      <c r="K100" s="28" t="n"/>
      <c r="L100" s="25">
        <f>0.4+1.33+0.17+0.48-0.24-0.54</f>
        <v/>
      </c>
      <c r="M100" s="29" t="n">
        <v>0.042</v>
      </c>
      <c r="N100" s="83" t="n"/>
      <c r="O100" s="25" t="n"/>
      <c r="P100" s="25" t="n">
        <v>1.7</v>
      </c>
      <c r="Q100" s="69" t="n"/>
      <c r="R100" s="70" t="n"/>
      <c r="S100" s="30">
        <f>IF(Table1[[#This Row],[SKU]]="",0,24-Table1[[#This Row],[Legal Non-Operating Time]]-Table1[[#This Row],[No Demand Time]]-Table1[[#This Row],[Force Majeure]])</f>
        <v/>
      </c>
      <c r="T100" s="26" t="n"/>
      <c r="U100" s="26" t="n">
        <v>0.5</v>
      </c>
      <c r="V100" s="26" t="n"/>
      <c r="W100" s="26" t="n"/>
      <c r="X100" s="26" t="n"/>
      <c r="Y100" s="26" t="n"/>
      <c r="Z100" s="26" t="n"/>
      <c r="AA100" s="30">
        <f>Table1[[#This Row],[Hours Used]]-SUM(Table1[[#This Row],[Planned Maintenance]:[Start and Finish Production]])</f>
        <v/>
      </c>
      <c r="AB100" s="26" t="n">
        <v>1.5</v>
      </c>
      <c r="AC100" s="26" t="n"/>
      <c r="AD100" s="26" t="n">
        <v>0.75</v>
      </c>
      <c r="AE100" s="26" t="n"/>
      <c r="AF100" s="26" t="n"/>
      <c r="AG100" s="26" t="n"/>
      <c r="AH100" s="24">
        <f>Table1[[#This Row],[Hours Used]]-SUM(Table1[[#This Row],[Planned Maintenance]:[Start and Finish Production]])-SUM(Table1[[#This Row],[Minor Stoppages]:[Material Shortages]])-Table1[[#This Row],[Quality Loss (Hrs)]]-Table1[[#This Row],[Operating Time]]</f>
        <v/>
      </c>
      <c r="AI100" s="24">
        <f>IFERROR(IF(Table1[[#This Row],[SKU]]="",0,Table1[[#This Row],[Quality Loss (T)]]/(Table1[[#This Row],[SOC (TPD)]]/24)),"")</f>
        <v/>
      </c>
      <c r="AJ100" s="31">
        <f>IFERROR(IF(Table1[[#This Row],[SKU]]="",0,Table1[[#This Row],[Volume Delivered (T)]]/(Table1[[#This Row],[SOC (TPD)]]/24)),"")</f>
        <v/>
      </c>
      <c r="AK100" s="31">
        <f>IFERROR(Table1[[#This Row],[Operating Time]]/Table1[[#This Row],[PRODUCTION HOURS]],"")</f>
        <v/>
      </c>
      <c r="AL100" s="32" t="n">
        <v>84</v>
      </c>
      <c r="AM100" s="32" t="inlineStr">
        <is>
          <t>NO</t>
        </is>
      </c>
      <c r="AN100" s="32" t="inlineStr">
        <is>
          <t>NO</t>
        </is>
      </c>
      <c r="AO100" s="32" t="n">
        <v>0</v>
      </c>
      <c r="AP100" s="32" t="n">
        <v>0</v>
      </c>
      <c r="AQ100" s="32" t="n"/>
      <c r="AR100" s="32">
        <f>IFERROR(SUMIFS(#REF!,#REF!,'Data Sheet'!A:A,#REF!,"Samridhi Perk Line")/SUMIFS(#REF!,#REF!,'Data Sheet'!A:A,#REF!,"Samridhi Perk Line"),"")</f>
        <v/>
      </c>
      <c r="AS100" s="32" t="n"/>
      <c r="AT100" s="32" t="n"/>
      <c r="AU100" s="203">
        <f>IFERROR(VLOOKUP(Table1[[#This Row],[Date]],'Overweight Data'!A98:G1193,6,FALSE),"")</f>
        <v/>
      </c>
      <c r="AV100" s="213">
        <f>IFERROR(
   IF(
      OR(Table1[[#This Row],[Operating Time]]=0, (Table1[[#This Row],[Operating Time]]/IF(AC100&lt;=1,AC100+1,AC100))*60=0),
      1,
      ((Table1[[#This Row],[Operating Time]])/IF(AC100&lt;=1,AC100+1,AC100))*60
   ),
"_")</f>
        <v/>
      </c>
      <c r="AW100" s="213">
        <f>COUNTIFS('Downtime Data'!A:A,Table1[[#This Row],[Date]])</f>
        <v/>
      </c>
      <c r="AX100" s="211">
        <f>IFERROR((SUM(Table1[[#This Row],[Minor Stoppages]:[Material Shortages]])/Table1[[#This Row],['# Stops]])*60,"")</f>
        <v/>
      </c>
      <c r="AY100" s="211" t="n"/>
      <c r="AZ100" s="33" t="n">
        <v>46138</v>
      </c>
    </row>
    <row r="101" ht="20.15" customHeight="1" s="452">
      <c r="A101" s="21" t="n">
        <v>46118</v>
      </c>
      <c r="B101" s="22">
        <f>IF(A101="","",TEXT(A101,"dddddd"))</f>
        <v/>
      </c>
      <c r="C101" s="23" t="inlineStr">
        <is>
          <t>_10.3GM_HT</t>
        </is>
      </c>
      <c r="D101" s="24">
        <f t="array" ref="D101">IFERROR(INDIRECT(C101),"")</f>
        <v/>
      </c>
      <c r="E101" s="26" t="n">
        <v>29</v>
      </c>
      <c r="F101" s="26" t="n">
        <v>31.859136</v>
      </c>
      <c r="G101" s="27">
        <f>IFERROR((Table1[[#This Row],[Plan]]/Table1[[#This Row],[Hours Used]])/(Table1[[#This Row],[SOC (TPD)]]/24),"")</f>
        <v/>
      </c>
      <c r="H101" s="27">
        <f>IFERROR((Table1[[#This Row],[Volume Delivered (T)]]/Table1[[#This Row],[Hours Used]])/(Table1[[#This Row],[SOC (TPD)]]/24),"")</f>
        <v/>
      </c>
      <c r="I101" s="28" t="n"/>
      <c r="J101" s="28" t="n"/>
      <c r="K101" s="28" t="n"/>
      <c r="L101" s="25">
        <f>0.42+1.2+0.17+0.35-0.26-0.61</f>
        <v/>
      </c>
      <c r="M101" s="29" t="n">
        <v>0.0425</v>
      </c>
      <c r="N101" s="83" t="n"/>
      <c r="O101" s="25" t="n"/>
      <c r="P101" s="25" t="n">
        <v>1.1</v>
      </c>
      <c r="Q101" s="69" t="n"/>
      <c r="R101" s="70" t="n"/>
      <c r="S101" s="30">
        <f>IF(Table1[[#This Row],[SKU]]="",0,24-Table1[[#This Row],[Legal Non-Operating Time]]-Table1[[#This Row],[No Demand Time]]-Table1[[#This Row],[Force Majeure]])</f>
        <v/>
      </c>
      <c r="T101" s="26" t="n">
        <v>0.8</v>
      </c>
      <c r="U101" s="26" t="n"/>
      <c r="V101" s="26" t="n"/>
      <c r="W101" s="26" t="n"/>
      <c r="X101" s="26" t="n"/>
      <c r="Y101" s="26" t="n"/>
      <c r="Z101" s="26" t="n"/>
      <c r="AA101" s="30">
        <f>Table1[[#This Row],[Hours Used]]-SUM(Table1[[#This Row],[Planned Maintenance]:[Start and Finish Production]])</f>
        <v/>
      </c>
      <c r="AB101" s="26" t="n"/>
      <c r="AC101" s="26" t="n"/>
      <c r="AD101" s="26" t="n"/>
      <c r="AE101" s="26" t="n"/>
      <c r="AF101" s="26" t="n"/>
      <c r="AG101" s="26" t="n"/>
      <c r="AH101" s="24">
        <f>Table1[[#This Row],[Hours Used]]-SUM(Table1[[#This Row],[Planned Maintenance]:[Start and Finish Production]])-SUM(Table1[[#This Row],[Minor Stoppages]:[Material Shortages]])-Table1[[#This Row],[Quality Loss (Hrs)]]-Table1[[#This Row],[Operating Time]]</f>
        <v/>
      </c>
      <c r="AI101" s="24">
        <f>IFERROR(IF(Table1[[#This Row],[SKU]]="",0,Table1[[#This Row],[Quality Loss (T)]]/(Table1[[#This Row],[SOC (TPD)]]/24)),"")</f>
        <v/>
      </c>
      <c r="AJ101" s="31">
        <f>IFERROR(IF(Table1[[#This Row],[SKU]]="",0,Table1[[#This Row],[Volume Delivered (T)]]/(Table1[[#This Row],[SOC (TPD)]]/24)),"")</f>
        <v/>
      </c>
      <c r="AK101" s="31">
        <f>IFERROR(Table1[[#This Row],[Operating Time]]/Table1[[#This Row],[PRODUCTION HOURS]],"")</f>
        <v/>
      </c>
      <c r="AL101" s="32" t="n">
        <v>80</v>
      </c>
      <c r="AM101" s="32" t="inlineStr">
        <is>
          <t>YES</t>
        </is>
      </c>
      <c r="AN101" s="32" t="inlineStr">
        <is>
          <t>YES</t>
        </is>
      </c>
      <c r="AO101" s="32" t="n">
        <v>60</v>
      </c>
      <c r="AP101" s="32" t="n">
        <v>60</v>
      </c>
      <c r="AQ101" s="32" t="n"/>
      <c r="AR101" s="32">
        <f>IFERROR(SUMIFS(#REF!,#REF!,'Data Sheet'!A:A,#REF!,"Samridhi Perk Line")/SUMIFS(#REF!,#REF!,'Data Sheet'!A:A,#REF!,"Samridhi Perk Line"),"")</f>
        <v/>
      </c>
      <c r="AS101" s="32" t="n"/>
      <c r="AT101" s="32" t="n"/>
      <c r="AU101" s="203">
        <f>IFERROR(VLOOKUP(Table1[[#This Row],[Date]],'Overweight Data'!A99:G1194,6,FALSE),"")</f>
        <v/>
      </c>
      <c r="AV101" s="213">
        <f>IFERROR(
   IF(
      OR(Table1[[#This Row],[Operating Time]]=0, (Table1[[#This Row],[Operating Time]]/IF(AC101&lt;=1,AC101+1,AC101))*60=0),
      1,
      ((Table1[[#This Row],[Operating Time]])/IF(AC101&lt;=1,AC101+1,AC101))*60
   ),
"_")</f>
        <v/>
      </c>
      <c r="AW101" s="213">
        <f>COUNTIFS('Downtime Data'!A:A,Table1[[#This Row],[Date]])</f>
        <v/>
      </c>
      <c r="AX101" s="211">
        <f>IFERROR((SUM(Table1[[#This Row],[Minor Stoppages]:[Material Shortages]])/Table1[[#This Row],['# Stops]])*60,"")</f>
        <v/>
      </c>
      <c r="AY101" s="211" t="n"/>
      <c r="AZ101" s="33" t="n">
        <v>46138</v>
      </c>
    </row>
    <row r="102" ht="20.15" customHeight="1" s="452">
      <c r="A102" s="21" t="n">
        <v>46119</v>
      </c>
      <c r="B102" s="22">
        <f>IF(A102="","",TEXT(A102,"dddddd"))</f>
        <v/>
      </c>
      <c r="C102" s="23" t="inlineStr">
        <is>
          <t>_10.3GM_HT</t>
        </is>
      </c>
      <c r="D102" s="24">
        <f t="array" ref="D102">IFERROR(INDIRECT(C102),"")</f>
        <v/>
      </c>
      <c r="E102" s="26" t="n">
        <v>29</v>
      </c>
      <c r="F102" s="26" t="n">
        <v>28.976726</v>
      </c>
      <c r="G102" s="27">
        <f>IFERROR((Table1[[#This Row],[Plan]]/Table1[[#This Row],[Hours Used]])/(Table1[[#This Row],[SOC (TPD)]]/24),"")</f>
        <v/>
      </c>
      <c r="H102" s="27">
        <f>IFERROR((Table1[[#This Row],[Volume Delivered (T)]]/Table1[[#This Row],[Hours Used]])/(Table1[[#This Row],[SOC (TPD)]]/24),"")</f>
        <v/>
      </c>
      <c r="I102" s="28" t="n"/>
      <c r="J102" s="28" t="n"/>
      <c r="K102" s="28" t="n"/>
      <c r="L102" s="25">
        <f>0.62+1.36+0.18+0.34-0.32-0.46</f>
        <v/>
      </c>
      <c r="M102" s="29" t="n">
        <v>0.043</v>
      </c>
      <c r="N102" s="83" t="n"/>
      <c r="O102" s="25" t="n"/>
      <c r="P102" s="25" t="n"/>
      <c r="Q102" s="69" t="n"/>
      <c r="R102" s="70" t="n"/>
      <c r="S102" s="30">
        <f>IF(Table1[[#This Row],[SKU]]="",0,24-Table1[[#This Row],[Legal Non-Operating Time]]-Table1[[#This Row],[No Demand Time]]-Table1[[#This Row],[Force Majeure]])</f>
        <v/>
      </c>
      <c r="T102" s="26" t="n">
        <v>0.4</v>
      </c>
      <c r="U102" s="26" t="n"/>
      <c r="V102" s="26" t="n"/>
      <c r="W102" s="26" t="n">
        <v>1</v>
      </c>
      <c r="X102" s="26" t="n"/>
      <c r="Y102" s="26" t="n"/>
      <c r="Z102" s="26" t="n"/>
      <c r="AA102" s="30">
        <f>Table1[[#This Row],[Hours Used]]-SUM(Table1[[#This Row],[Planned Maintenance]:[Start and Finish Production]])</f>
        <v/>
      </c>
      <c r="AB102" s="26" t="n"/>
      <c r="AC102" s="26">
        <f>55/60</f>
        <v/>
      </c>
      <c r="AD102" s="26" t="n">
        <v>0.25</v>
      </c>
      <c r="AE102" s="26" t="n"/>
      <c r="AF102" s="26" t="n"/>
      <c r="AG102" s="26" t="n"/>
      <c r="AH102" s="24">
        <f>Table1[[#This Row],[Hours Used]]-SUM(Table1[[#This Row],[Planned Maintenance]:[Start and Finish Production]])-SUM(Table1[[#This Row],[Minor Stoppages]:[Material Shortages]])-Table1[[#This Row],[Quality Loss (Hrs)]]-Table1[[#This Row],[Operating Time]]</f>
        <v/>
      </c>
      <c r="AI102" s="24">
        <f>IFERROR(IF(Table1[[#This Row],[SKU]]="",0,Table1[[#This Row],[Quality Loss (T)]]/(Table1[[#This Row],[SOC (TPD)]]/24)),"")</f>
        <v/>
      </c>
      <c r="AJ102" s="31">
        <f>IFERROR(IF(Table1[[#This Row],[SKU]]="",0,Table1[[#This Row],[Volume Delivered (T)]]/(Table1[[#This Row],[SOC (TPD)]]/24)),"")</f>
        <v/>
      </c>
      <c r="AK102" s="31">
        <f>IFERROR(Table1[[#This Row],[Operating Time]]/Table1[[#This Row],[PRODUCTION HOURS]],"")</f>
        <v/>
      </c>
      <c r="AL102" s="32" t="n">
        <v>97</v>
      </c>
      <c r="AM102" s="32" t="inlineStr">
        <is>
          <t>YES</t>
        </is>
      </c>
      <c r="AN102" s="32" t="inlineStr">
        <is>
          <t>YES</t>
        </is>
      </c>
      <c r="AO102" s="32" t="n">
        <v>0</v>
      </c>
      <c r="AP102" s="32" t="n">
        <v>0</v>
      </c>
      <c r="AQ102" s="32" t="n"/>
      <c r="AR102" s="32">
        <f>IFERROR(SUMIFS(#REF!,#REF!,'Data Sheet'!A:A,#REF!,"Samridhi Perk Line")/SUMIFS(#REF!,#REF!,'Data Sheet'!A:A,#REF!,"Samridhi Perk Line"),"")</f>
        <v/>
      </c>
      <c r="AS102" s="32" t="n"/>
      <c r="AT102" s="32" t="n"/>
      <c r="AU102" s="203">
        <f>IFERROR(VLOOKUP(Table1[[#This Row],[Date]],'Overweight Data'!A100:G1195,6,FALSE),"")</f>
        <v/>
      </c>
      <c r="AV102" s="213">
        <f>IFERROR(
   IF(
      OR(Table1[[#This Row],[Operating Time]]=0, (Table1[[#This Row],[Operating Time]]/IF(AC102&lt;=1,AC102+1,AC102))*60=0),
      1,
      ((Table1[[#This Row],[Operating Time]])/IF(AC102&lt;=1,AC102+1,AC102))*60
   ),
"_")</f>
        <v/>
      </c>
      <c r="AW102" s="213">
        <f>COUNTIFS('Downtime Data'!A:A,Table1[[#This Row],[Date]])</f>
        <v/>
      </c>
      <c r="AX102" s="211">
        <f>IFERROR((SUM(Table1[[#This Row],[Minor Stoppages]:[Material Shortages]])/Table1[[#This Row],['# Stops]])*60,"")</f>
        <v/>
      </c>
      <c r="AY102" s="211" t="n"/>
      <c r="AZ102" s="33" t="n">
        <v>46138</v>
      </c>
    </row>
    <row r="103" ht="20.15" customHeight="1" s="452">
      <c r="A103" s="21" t="n">
        <v>46120</v>
      </c>
      <c r="B103" s="22">
        <f>IF(A103="","",TEXT(A103,"dddddd"))</f>
        <v/>
      </c>
      <c r="C103" s="23" t="inlineStr">
        <is>
          <t>_10.3GM_HT</t>
        </is>
      </c>
      <c r="D103" s="24">
        <f t="array" ref="D103">IFERROR(INDIRECT(C103),"")</f>
        <v/>
      </c>
      <c r="E103" s="26" t="n">
        <v>29</v>
      </c>
      <c r="F103" s="26" t="n">
        <v>23.36179</v>
      </c>
      <c r="G103" s="27">
        <f>IFERROR((Table1[[#This Row],[Plan]]/Table1[[#This Row],[Hours Used]])/(Table1[[#This Row],[SOC (TPD)]]/24),"")</f>
        <v/>
      </c>
      <c r="H103" s="27">
        <f>IFERROR((Table1[[#This Row],[Volume Delivered (T)]]/Table1[[#This Row],[Hours Used]])/(Table1[[#This Row],[SOC (TPD)]]/24),"")</f>
        <v/>
      </c>
      <c r="I103" s="28" t="n"/>
      <c r="J103" s="28" t="n"/>
      <c r="K103" s="28" t="n"/>
      <c r="L103" s="25">
        <f>0.5+1.63+0.16+0.27-0.24-0.63</f>
        <v/>
      </c>
      <c r="M103" s="29" t="n">
        <v>0.043</v>
      </c>
      <c r="N103" s="83" t="n"/>
      <c r="O103" s="25" t="n"/>
      <c r="P103" s="25" t="n"/>
      <c r="Q103" s="69" t="n"/>
      <c r="R103" s="70" t="n"/>
      <c r="S103" s="30">
        <f>IF(Table1[[#This Row],[SKU]]="",0,24-Table1[[#This Row],[Legal Non-Operating Time]]-Table1[[#This Row],[No Demand Time]]-Table1[[#This Row],[Force Majeure]])</f>
        <v/>
      </c>
      <c r="T103" s="26" t="n"/>
      <c r="U103" s="26" t="n">
        <v>0.5</v>
      </c>
      <c r="V103" s="26" t="n"/>
      <c r="W103" s="26" t="n"/>
      <c r="X103" s="26" t="n"/>
      <c r="Y103" s="26" t="n"/>
      <c r="Z103" s="26" t="n"/>
      <c r="AA103" s="30">
        <f>Table1[[#This Row],[Hours Used]]-SUM(Table1[[#This Row],[Planned Maintenance]:[Start and Finish Production]])</f>
        <v/>
      </c>
      <c r="AB103" s="26" t="n"/>
      <c r="AC103" s="26" t="n">
        <v>3.4</v>
      </c>
      <c r="AD103" s="26" t="n">
        <v>2.5</v>
      </c>
      <c r="AE103" s="26" t="n"/>
      <c r="AF103" s="26" t="n"/>
      <c r="AG103" s="26" t="n"/>
      <c r="AH103" s="24">
        <f>Table1[[#This Row],[Hours Used]]-SUM(Table1[[#This Row],[Planned Maintenance]:[Start and Finish Production]])-SUM(Table1[[#This Row],[Minor Stoppages]:[Material Shortages]])-Table1[[#This Row],[Quality Loss (Hrs)]]-Table1[[#This Row],[Operating Time]]</f>
        <v/>
      </c>
      <c r="AI103" s="24">
        <f>IFERROR(IF(Table1[[#This Row],[SKU]]="",0,Table1[[#This Row],[Quality Loss (T)]]/(Table1[[#This Row],[SOC (TPD)]]/24)),"")</f>
        <v/>
      </c>
      <c r="AJ103" s="31">
        <f>IFERROR(IF(Table1[[#This Row],[SKU]]="",0,Table1[[#This Row],[Volume Delivered (T)]]/(Table1[[#This Row],[SOC (TPD)]]/24)),"")</f>
        <v/>
      </c>
      <c r="AK103" s="31">
        <f>IFERROR(Table1[[#This Row],[Operating Time]]/Table1[[#This Row],[PRODUCTION HOURS]],"")</f>
        <v/>
      </c>
      <c r="AL103" s="32" t="n">
        <v>86</v>
      </c>
      <c r="AM103" s="32" t="inlineStr">
        <is>
          <t>YES</t>
        </is>
      </c>
      <c r="AN103" s="32" t="inlineStr">
        <is>
          <t>NO</t>
        </is>
      </c>
      <c r="AO103" s="32" t="n">
        <v>1</v>
      </c>
      <c r="AP103" s="32" t="n">
        <v>1</v>
      </c>
      <c r="AQ103" s="32" t="n"/>
      <c r="AR103" s="32">
        <f>IFERROR(SUMIFS(#REF!,#REF!,'Data Sheet'!A:A,#REF!,"Samridhi Perk Line")/SUMIFS(#REF!,#REF!,'Data Sheet'!A:A,#REF!,"Samridhi Perk Line"),"")</f>
        <v/>
      </c>
      <c r="AS103" s="32" t="n"/>
      <c r="AT103" s="32" t="n"/>
      <c r="AU103" s="203">
        <f>IFERROR(VLOOKUP(Table1[[#This Row],[Date]],'Overweight Data'!A101:G1196,6,FALSE),"")</f>
        <v/>
      </c>
      <c r="AV103" s="213">
        <f>IFERROR(
   IF(
      OR(Table1[[#This Row],[Operating Time]]=0, (Table1[[#This Row],[Operating Time]]/IF(AC103&lt;=1,AC103+1,AC103))*60=0),
      1,
      ((Table1[[#This Row],[Operating Time]])/IF(AC103&lt;=1,AC103+1,AC103))*60
   ),
"_")</f>
        <v/>
      </c>
      <c r="AW103" s="213">
        <f>COUNTIFS('Downtime Data'!A:A,Table1[[#This Row],[Date]])</f>
        <v/>
      </c>
      <c r="AX103" s="211">
        <f>IFERROR((SUM(Table1[[#This Row],[Minor Stoppages]:[Material Shortages]])/Table1[[#This Row],['# Stops]])*60,"")</f>
        <v/>
      </c>
      <c r="AY103" s="211" t="n"/>
      <c r="AZ103" s="33" t="n">
        <v>46138</v>
      </c>
    </row>
    <row r="104" ht="20.15" customHeight="1" s="452">
      <c r="A104" s="21" t="n">
        <v>46121</v>
      </c>
      <c r="B104" s="22">
        <f>IF(A104="","",TEXT(A104,"dddddd"))</f>
        <v/>
      </c>
      <c r="C104" s="23" t="inlineStr">
        <is>
          <t>_10.3GM_HT</t>
        </is>
      </c>
      <c r="D104" s="24">
        <f t="array" ref="D104">IFERROR(INDIRECT(C104),"")</f>
        <v/>
      </c>
      <c r="E104" s="26" t="n">
        <v>29</v>
      </c>
      <c r="F104" s="26" t="n">
        <v>29.498428</v>
      </c>
      <c r="G104" s="27">
        <f>IFERROR((Table1[[#This Row],[Plan]]/Table1[[#This Row],[Hours Used]])/(Table1[[#This Row],[SOC (TPD)]]/24),"")</f>
        <v/>
      </c>
      <c r="H104" s="27">
        <f>IFERROR((Table1[[#This Row],[Volume Delivered (T)]]/Table1[[#This Row],[Hours Used]])/(Table1[[#This Row],[SOC (TPD)]]/24),"")</f>
        <v/>
      </c>
      <c r="I104" s="28" t="n"/>
      <c r="J104" s="28" t="n"/>
      <c r="K104" s="28" t="n"/>
      <c r="L104" s="25">
        <f>0.5+1.38+0.17+0.5-0.3-0.5</f>
        <v/>
      </c>
      <c r="M104" s="29" t="n">
        <v>0.043</v>
      </c>
      <c r="N104" s="83" t="n"/>
      <c r="O104" s="25" t="n"/>
      <c r="P104" s="25" t="n"/>
      <c r="Q104" s="69" t="n"/>
      <c r="R104" s="70" t="n"/>
      <c r="S104" s="30">
        <f>IF(Table1[[#This Row],[SKU]]="",0,24-Table1[[#This Row],[Legal Non-Operating Time]]-Table1[[#This Row],[No Demand Time]]-Table1[[#This Row],[Force Majeure]])</f>
        <v/>
      </c>
      <c r="T104" s="26" t="n">
        <v>1</v>
      </c>
      <c r="U104" s="26" t="n"/>
      <c r="V104" s="26" t="n"/>
      <c r="W104" s="26" t="n"/>
      <c r="X104" s="26" t="n"/>
      <c r="Y104" s="26" t="n"/>
      <c r="Z104" s="26" t="n"/>
      <c r="AA104" s="30">
        <f>Table1[[#This Row],[Hours Used]]-SUM(Table1[[#This Row],[Planned Maintenance]:[Start and Finish Production]])</f>
        <v/>
      </c>
      <c r="AB104" s="26" t="n"/>
      <c r="AC104" s="26" t="n"/>
      <c r="AD104" s="26" t="n">
        <v>0.5</v>
      </c>
      <c r="AE104" s="26" t="n"/>
      <c r="AF104" s="26" t="n"/>
      <c r="AG104" s="26" t="n"/>
      <c r="AH104" s="24">
        <f>Table1[[#This Row],[Hours Used]]-SUM(Table1[[#This Row],[Planned Maintenance]:[Start and Finish Production]])-SUM(Table1[[#This Row],[Minor Stoppages]:[Material Shortages]])-Table1[[#This Row],[Quality Loss (Hrs)]]-Table1[[#This Row],[Operating Time]]</f>
        <v/>
      </c>
      <c r="AI104" s="24">
        <f>IFERROR(IF(Table1[[#This Row],[SKU]]="",0,Table1[[#This Row],[Quality Loss (T)]]/(Table1[[#This Row],[SOC (TPD)]]/24)),"")</f>
        <v/>
      </c>
      <c r="AJ104" s="31">
        <f>IFERROR(IF(Table1[[#This Row],[SKU]]="",0,Table1[[#This Row],[Volume Delivered (T)]]/(Table1[[#This Row],[SOC (TPD)]]/24)),"")</f>
        <v/>
      </c>
      <c r="AK104" s="31">
        <f>IFERROR(Table1[[#This Row],[Operating Time]]/Table1[[#This Row],[PRODUCTION HOURS]],"")</f>
        <v/>
      </c>
      <c r="AL104" s="32" t="n">
        <v>90</v>
      </c>
      <c r="AM104" s="32" t="inlineStr">
        <is>
          <t>YES</t>
        </is>
      </c>
      <c r="AN104" s="32" t="inlineStr">
        <is>
          <t>YES</t>
        </is>
      </c>
      <c r="AO104" s="32" t="n">
        <v>0</v>
      </c>
      <c r="AP104" s="32" t="n">
        <v>0</v>
      </c>
      <c r="AQ104" s="32" t="n"/>
      <c r="AR104" s="32">
        <f>IFERROR(SUMIFS(#REF!,#REF!,'Data Sheet'!A:A,#REF!,"Samridhi Perk Line")/SUMIFS(#REF!,#REF!,'Data Sheet'!A:A,#REF!,"Samridhi Perk Line"),"")</f>
        <v/>
      </c>
      <c r="AS104" s="32" t="n"/>
      <c r="AT104" s="32" t="n"/>
      <c r="AU104" s="203">
        <f>IFERROR(VLOOKUP(Table1[[#This Row],[Date]],'Overweight Data'!A102:G1197,6,FALSE),"")</f>
        <v/>
      </c>
      <c r="AV104" s="213">
        <f>IFERROR(
   IF(
      OR(Table1[[#This Row],[Operating Time]]=0, (Table1[[#This Row],[Operating Time]]/IF(AC104&lt;=1,AC104+1,AC104))*60=0),
      1,
      ((Table1[[#This Row],[Operating Time]])/IF(AC104&lt;=1,AC104+1,AC104))*60
   ),
"_")</f>
        <v/>
      </c>
      <c r="AW104" s="213">
        <f>COUNTIFS('Downtime Data'!A:A,Table1[[#This Row],[Date]])</f>
        <v/>
      </c>
      <c r="AX104" s="211">
        <f>IFERROR((SUM(Table1[[#This Row],[Minor Stoppages]:[Material Shortages]])/Table1[[#This Row],['# Stops]])*60,"")</f>
        <v/>
      </c>
      <c r="AY104" s="211" t="n"/>
      <c r="AZ104" s="33" t="n">
        <v>46138</v>
      </c>
    </row>
    <row r="105" ht="20.15" customHeight="1" s="452">
      <c r="A105" s="21" t="n">
        <v>46122</v>
      </c>
      <c r="B105" s="22">
        <f>IF(A105="","",TEXT(A105,"dddddd"))</f>
        <v/>
      </c>
      <c r="C105" s="23" t="inlineStr">
        <is>
          <t>_10.3GM_HT</t>
        </is>
      </c>
      <c r="D105" s="24">
        <f t="array" ref="D105">IFERROR(INDIRECT(C105),"")</f>
        <v/>
      </c>
      <c r="E105" s="26" t="n">
        <v>29</v>
      </c>
      <c r="F105" s="26" t="n">
        <v>32.2</v>
      </c>
      <c r="G105" s="27">
        <f>IFERROR((Table1[[#This Row],[Plan]]/Table1[[#This Row],[Hours Used]])/(Table1[[#This Row],[SOC (TPD)]]/24),"")</f>
        <v/>
      </c>
      <c r="H105" s="27">
        <f>IFERROR((Table1[[#This Row],[Volume Delivered (T)]]/Table1[[#This Row],[Hours Used]])/(Table1[[#This Row],[SOC (TPD)]]/24),"")</f>
        <v/>
      </c>
      <c r="I105" s="28" t="n"/>
      <c r="J105" s="28" t="n"/>
      <c r="K105" s="28" t="n"/>
      <c r="L105" s="25" t="n">
        <v>1.4</v>
      </c>
      <c r="M105" s="29" t="n">
        <v>0.043</v>
      </c>
      <c r="N105" s="83" t="n"/>
      <c r="O105" s="25" t="n"/>
      <c r="P105" s="25" t="n"/>
      <c r="Q105" s="69" t="n"/>
      <c r="R105" s="70" t="n"/>
      <c r="S105" s="30">
        <f>IF(Table1[[#This Row],[SKU]]="",0,24-Table1[[#This Row],[Legal Non-Operating Time]]-Table1[[#This Row],[No Demand Time]]-Table1[[#This Row],[Force Majeure]])</f>
        <v/>
      </c>
      <c r="T105" s="26" t="n"/>
      <c r="U105" s="26" t="n"/>
      <c r="V105" s="26" t="n"/>
      <c r="W105" s="26" t="n"/>
      <c r="X105" s="26" t="n"/>
      <c r="Y105" s="26" t="n"/>
      <c r="Z105" s="26" t="n"/>
      <c r="AA105" s="30">
        <f>Table1[[#This Row],[Hours Used]]-SUM(Table1[[#This Row],[Planned Maintenance]:[Start and Finish Production]])</f>
        <v/>
      </c>
      <c r="AB105" s="26" t="n"/>
      <c r="AC105" s="26" t="n">
        <v>0.55</v>
      </c>
      <c r="AD105" s="26" t="n"/>
      <c r="AE105" s="26" t="n"/>
      <c r="AF105" s="26" t="n"/>
      <c r="AG105" s="26" t="n"/>
      <c r="AH105" s="24">
        <f>Table1[[#This Row],[Hours Used]]-SUM(Table1[[#This Row],[Planned Maintenance]:[Start and Finish Production]])-SUM(Table1[[#This Row],[Minor Stoppages]:[Material Shortages]])-Table1[[#This Row],[Quality Loss (Hrs)]]-Table1[[#This Row],[Operating Time]]</f>
        <v/>
      </c>
      <c r="AI105" s="24">
        <f>IFERROR(IF(Table1[[#This Row],[SKU]]="",0,Table1[[#This Row],[Quality Loss (T)]]/(Table1[[#This Row],[SOC (TPD)]]/24)),"")</f>
        <v/>
      </c>
      <c r="AJ105" s="31">
        <f>IFERROR(IF(Table1[[#This Row],[SKU]]="",0,Table1[[#This Row],[Volume Delivered (T)]]/(Table1[[#This Row],[SOC (TPD)]]/24)),"")</f>
        <v/>
      </c>
      <c r="AK105" s="31">
        <f>IFERROR(Table1[[#This Row],[Operating Time]]/Table1[[#This Row],[PRODUCTION HOURS]],"")</f>
        <v/>
      </c>
      <c r="AL105" s="32" t="n">
        <v>82</v>
      </c>
      <c r="AM105" s="32" t="inlineStr">
        <is>
          <t>YES</t>
        </is>
      </c>
      <c r="AN105" s="32" t="inlineStr">
        <is>
          <t>YES</t>
        </is>
      </c>
      <c r="AO105" s="32" t="n">
        <v>0</v>
      </c>
      <c r="AP105" s="32" t="n">
        <v>0</v>
      </c>
      <c r="AQ105" s="32" t="n"/>
      <c r="AR105" s="32">
        <f>IFERROR(SUMIFS(#REF!,#REF!,'Data Sheet'!A:A,#REF!,"Samridhi Perk Line")/SUMIFS(#REF!,#REF!,'Data Sheet'!A:A,#REF!,"Samridhi Perk Line"),"")</f>
        <v/>
      </c>
      <c r="AS105" s="32" t="n"/>
      <c r="AT105" s="32" t="n"/>
      <c r="AU105" s="203">
        <f>IFERROR(VLOOKUP(Table1[[#This Row],[Date]],'Overweight Data'!A103:G1198,6,FALSE),"")</f>
        <v/>
      </c>
      <c r="AV105" s="213">
        <f>IFERROR(
   IF(
      OR(Table1[[#This Row],[Operating Time]]=0, (Table1[[#This Row],[Operating Time]]/IF(AC105&lt;=1,AC105+1,AC105))*60=0),
      1,
      ((Table1[[#This Row],[Operating Time]])/IF(AC105&lt;=1,AC105+1,AC105))*60
   ),
"_")</f>
        <v/>
      </c>
      <c r="AW105" s="213">
        <f>COUNTIFS('Downtime Data'!A:A,Table1[[#This Row],[Date]])</f>
        <v/>
      </c>
      <c r="AX105" s="211">
        <f>IFERROR((SUM(Table1[[#This Row],[Minor Stoppages]:[Material Shortages]])/Table1[[#This Row],['# Stops]])*60,"")</f>
        <v/>
      </c>
      <c r="AY105" s="211" t="n"/>
      <c r="AZ105" s="33" t="n">
        <v>46138</v>
      </c>
    </row>
    <row r="106" ht="20.15" customHeight="1" s="452">
      <c r="A106" s="21" t="n">
        <v>46123</v>
      </c>
      <c r="B106" s="22">
        <f>IF(A106="","",TEXT(A106,"dddddd"))</f>
        <v/>
      </c>
      <c r="C106" s="23" t="inlineStr">
        <is>
          <t>_10.3GM_HT</t>
        </is>
      </c>
      <c r="D106" s="24">
        <f t="array" ref="D106">IFERROR(INDIRECT(C106),"")</f>
        <v/>
      </c>
      <c r="E106" s="26" t="n">
        <v>29</v>
      </c>
      <c r="F106" s="26" t="n">
        <v>28.2</v>
      </c>
      <c r="G106" s="27">
        <f>IFERROR((Table1[[#This Row],[Plan]]/Table1[[#This Row],[Hours Used]])/(Table1[[#This Row],[SOC (TPD)]]/24),"")</f>
        <v/>
      </c>
      <c r="H106" s="27">
        <f>IFERROR((Table1[[#This Row],[Volume Delivered (T)]]/Table1[[#This Row],[Hours Used]])/(Table1[[#This Row],[SOC (TPD)]]/24),"")</f>
        <v/>
      </c>
      <c r="I106" s="28" t="n"/>
      <c r="J106" s="28" t="n"/>
      <c r="K106" s="28" t="n">
        <v>4</v>
      </c>
      <c r="L106" s="25" t="n"/>
      <c r="M106" s="29" t="n">
        <v>0.043</v>
      </c>
      <c r="N106" s="83" t="n"/>
      <c r="O106" s="25" t="n"/>
      <c r="P106" s="25" t="n"/>
      <c r="Q106" s="69" t="n"/>
      <c r="R106" s="70" t="n"/>
      <c r="S106" s="30">
        <f>IF(Table1[[#This Row],[SKU]]="",0,24-Table1[[#This Row],[Legal Non-Operating Time]]-Table1[[#This Row],[No Demand Time]]-Table1[[#This Row],[Force Majeure]])</f>
        <v/>
      </c>
      <c r="T106" s="26" t="n"/>
      <c r="U106" s="26" t="n"/>
      <c r="V106" s="26" t="n"/>
      <c r="W106" s="26" t="n"/>
      <c r="X106" s="26" t="n"/>
      <c r="Y106" s="26" t="n"/>
      <c r="Z106" s="26" t="n"/>
      <c r="AA106" s="30">
        <f>Table1[[#This Row],[Hours Used]]-SUM(Table1[[#This Row],[Planned Maintenance]:[Start and Finish Production]])</f>
        <v/>
      </c>
      <c r="AB106" s="26" t="n"/>
      <c r="AC106" s="26" t="n"/>
      <c r="AD106" s="26" t="n"/>
      <c r="AE106" s="26" t="n"/>
      <c r="AF106" s="26" t="n"/>
      <c r="AG106" s="26" t="n"/>
      <c r="AH106" s="24">
        <f>Table1[[#This Row],[Hours Used]]-SUM(Table1[[#This Row],[Planned Maintenance]:[Start and Finish Production]])-SUM(Table1[[#This Row],[Minor Stoppages]:[Material Shortages]])-Table1[[#This Row],[Quality Loss (Hrs)]]-Table1[[#This Row],[Operating Time]]</f>
        <v/>
      </c>
      <c r="AI106" s="24">
        <f>IFERROR(IF(Table1[[#This Row],[SKU]]="",0,Table1[[#This Row],[Quality Loss (T)]]/(Table1[[#This Row],[SOC (TPD)]]/24)),"")</f>
        <v/>
      </c>
      <c r="AJ106" s="31">
        <f>IFERROR(IF(Table1[[#This Row],[SKU]]="",0,Table1[[#This Row],[Volume Delivered (T)]]/(Table1[[#This Row],[SOC (TPD)]]/24)),"")</f>
        <v/>
      </c>
      <c r="AK106" s="31">
        <f>IFERROR(Table1[[#This Row],[Operating Time]]/Table1[[#This Row],[PRODUCTION HOURS]],"")</f>
        <v/>
      </c>
      <c r="AL106" s="32" t="n">
        <v>93</v>
      </c>
      <c r="AM106" s="32" t="inlineStr">
        <is>
          <t>YES</t>
        </is>
      </c>
      <c r="AN106" s="32" t="inlineStr">
        <is>
          <t>YES</t>
        </is>
      </c>
      <c r="AO106" s="32" t="n">
        <v>4</v>
      </c>
      <c r="AP106" s="32" t="n">
        <v>0</v>
      </c>
      <c r="AQ106" s="32" t="n"/>
      <c r="AR106" s="32">
        <f>IFERROR(SUMIFS(#REF!,#REF!,'Data Sheet'!A:A,#REF!,"Samridhi Perk Line")/SUMIFS(#REF!,#REF!,'Data Sheet'!A:A,#REF!,"Samridhi Perk Line"),"")</f>
        <v/>
      </c>
      <c r="AS106" s="32" t="n"/>
      <c r="AT106" s="32" t="n"/>
      <c r="AU106" s="203">
        <f>IFERROR(VLOOKUP(Table1[[#This Row],[Date]],'Overweight Data'!A104:G1199,6,FALSE),"")</f>
        <v/>
      </c>
      <c r="AV106" s="213">
        <f>IFERROR(
   IF(
      OR(Table1[[#This Row],[Operating Time]]=0, (Table1[[#This Row],[Operating Time]]/IF(AC106&lt;=1,AC106+1,AC106))*60=0),
      1,
      ((Table1[[#This Row],[Operating Time]])/IF(AC106&lt;=1,AC106+1,AC106))*60
   ),
"_")</f>
        <v/>
      </c>
      <c r="AW106" s="213">
        <f>COUNTIFS('Downtime Data'!A:A,Table1[[#This Row],[Date]])</f>
        <v/>
      </c>
      <c r="AX106" s="211">
        <f>IFERROR((SUM(Table1[[#This Row],[Minor Stoppages]:[Material Shortages]])/Table1[[#This Row],['# Stops]])*60,"")</f>
        <v/>
      </c>
      <c r="AY106" s="211" t="n"/>
      <c r="AZ106" s="33" t="n">
        <v>46138</v>
      </c>
    </row>
    <row r="107" ht="20.15" customHeight="1" s="452">
      <c r="A107" s="21" t="n">
        <v>46124</v>
      </c>
      <c r="B107" s="22">
        <f>IF(A107="","",TEXT(A107,"dddddd"))</f>
        <v/>
      </c>
      <c r="C107" s="23" t="inlineStr">
        <is>
          <t>_10.3GM_HT</t>
        </is>
      </c>
      <c r="D107" s="24">
        <f t="array" ref="D107">IFERROR(INDIRECT(C107),"")</f>
        <v/>
      </c>
      <c r="E107" s="26" t="n">
        <v>29</v>
      </c>
      <c r="F107" s="26" t="n">
        <v>29.826888</v>
      </c>
      <c r="G107" s="27">
        <f>IFERROR((Table1[[#This Row],[Plan]]/Table1[[#This Row],[Hours Used]])/(Table1[[#This Row],[SOC (TPD)]]/24),"")</f>
        <v/>
      </c>
      <c r="H107" s="27">
        <f>IFERROR((Table1[[#This Row],[Volume Delivered (T)]]/Table1[[#This Row],[Hours Used]])/(Table1[[#This Row],[SOC (TPD)]]/24),"")</f>
        <v/>
      </c>
      <c r="I107" s="28" t="n"/>
      <c r="J107" s="28" t="n"/>
      <c r="K107" s="28" t="n"/>
      <c r="L107" s="25" t="n">
        <v>0.6</v>
      </c>
      <c r="M107" s="29" t="n">
        <v>0.043</v>
      </c>
      <c r="N107" s="83" t="n"/>
      <c r="O107" s="25" t="n"/>
      <c r="P107" s="25" t="n"/>
      <c r="Q107" s="69" t="n"/>
      <c r="R107" s="70" t="n"/>
      <c r="S107" s="30">
        <f>IF(Table1[[#This Row],[SKU]]="",0,24-Table1[[#This Row],[Legal Non-Operating Time]]-Table1[[#This Row],[No Demand Time]]-Table1[[#This Row],[Force Majeure]])</f>
        <v/>
      </c>
      <c r="T107" s="26" t="n"/>
      <c r="U107" s="26" t="n"/>
      <c r="V107" s="26" t="n"/>
      <c r="W107" s="26" t="n"/>
      <c r="X107" s="26" t="n"/>
      <c r="Y107" s="26" t="n"/>
      <c r="Z107" s="26" t="n"/>
      <c r="AA107" s="30">
        <f>Table1[[#This Row],[Hours Used]]-SUM(Table1[[#This Row],[Planned Maintenance]:[Start and Finish Production]])</f>
        <v/>
      </c>
      <c r="AB107" s="26" t="n"/>
      <c r="AC107" s="26" t="n"/>
      <c r="AD107" s="26" t="n"/>
      <c r="AE107" s="26" t="n"/>
      <c r="AF107" s="26" t="n"/>
      <c r="AG107" s="26" t="n"/>
      <c r="AH107" s="24">
        <f>Table1[[#This Row],[Hours Used]]-SUM(Table1[[#This Row],[Planned Maintenance]:[Start and Finish Production]])-SUM(Table1[[#This Row],[Minor Stoppages]:[Material Shortages]])-Table1[[#This Row],[Quality Loss (Hrs)]]-Table1[[#This Row],[Operating Time]]</f>
        <v/>
      </c>
      <c r="AI107" s="24">
        <f>IFERROR(IF(Table1[[#This Row],[SKU]]="",0,Table1[[#This Row],[Quality Loss (T)]]/(Table1[[#This Row],[SOC (TPD)]]/24)),"")</f>
        <v/>
      </c>
      <c r="AJ107" s="31">
        <f>IFERROR(IF(Table1[[#This Row],[SKU]]="",0,Table1[[#This Row],[Volume Delivered (T)]]/(Table1[[#This Row],[SOC (TPD)]]/24)),"")</f>
        <v/>
      </c>
      <c r="AK107" s="31">
        <f>IFERROR(Table1[[#This Row],[Operating Time]]/Table1[[#This Row],[PRODUCTION HOURS]],"")</f>
        <v/>
      </c>
      <c r="AL107" s="32" t="n">
        <v>90</v>
      </c>
      <c r="AM107" s="32" t="inlineStr">
        <is>
          <t>NO</t>
        </is>
      </c>
      <c r="AN107" s="32" t="inlineStr">
        <is>
          <t>NO</t>
        </is>
      </c>
      <c r="AO107" s="32" t="n">
        <v>0</v>
      </c>
      <c r="AP107" s="32" t="n">
        <v>0</v>
      </c>
      <c r="AQ107" s="32" t="n"/>
      <c r="AR107" s="32">
        <f>IFERROR(SUMIFS(#REF!,#REF!,'Data Sheet'!A:A,#REF!,"Samridhi Perk Line")/SUMIFS(#REF!,#REF!,'Data Sheet'!A:A,#REF!,"Samridhi Perk Line"),"")</f>
        <v/>
      </c>
      <c r="AS107" s="32" t="n"/>
      <c r="AT107" s="32" t="n"/>
      <c r="AU107" s="203">
        <f>IFERROR(VLOOKUP(Table1[[#This Row],[Date]],'Overweight Data'!A105:G1200,6,FALSE),"")</f>
        <v/>
      </c>
      <c r="AV107" s="213">
        <f>IFERROR(
   IF(
      OR(Table1[[#This Row],[Operating Time]]=0, (Table1[[#This Row],[Operating Time]]/IF(AC107&lt;=1,AC107+1,AC107))*60=0),
      1,
      ((Table1[[#This Row],[Operating Time]])/IF(AC107&lt;=1,AC107+1,AC107))*60
   ),
"_")</f>
        <v/>
      </c>
      <c r="AW107" s="213">
        <f>COUNTIFS('Downtime Data'!A:A,Table1[[#This Row],[Date]])</f>
        <v/>
      </c>
      <c r="AX107" s="211">
        <f>IFERROR((SUM(Table1[[#This Row],[Minor Stoppages]:[Material Shortages]])/Table1[[#This Row],['# Stops]])*60,"")</f>
        <v/>
      </c>
      <c r="AY107" s="211" t="n"/>
      <c r="AZ107" s="33" t="n">
        <v>46138</v>
      </c>
    </row>
    <row r="108" ht="20.15" customHeight="1" s="452">
      <c r="A108" s="21" t="n">
        <v>46125</v>
      </c>
      <c r="B108" s="22">
        <f>IF(A108="","",TEXT(A108,"dddddd"))</f>
        <v/>
      </c>
      <c r="C108" s="23" t="inlineStr">
        <is>
          <t>_10.3GM_HT</t>
        </is>
      </c>
      <c r="D108" s="24">
        <f t="array" ref="D108">IFERROR(INDIRECT(C108),"")</f>
        <v/>
      </c>
      <c r="E108" s="26" t="n">
        <v>29.2</v>
      </c>
      <c r="F108" s="26" t="n">
        <v>28.278696</v>
      </c>
      <c r="G108" s="27">
        <f>IFERROR((Table1[[#This Row],[Plan]]/Table1[[#This Row],[Hours Used]])/(Table1[[#This Row],[SOC (TPD)]]/24),"")</f>
        <v/>
      </c>
      <c r="H108" s="27">
        <f>IFERROR((Table1[[#This Row],[Volume Delivered (T)]]/Table1[[#This Row],[Hours Used]])/(Table1[[#This Row],[SOC (TPD)]]/24),"")</f>
        <v/>
      </c>
      <c r="I108" s="28" t="n"/>
      <c r="J108" s="28" t="n"/>
      <c r="K108" s="28" t="n"/>
      <c r="L108" s="25">
        <f>0.48+1.13+0.17+0.28-0.29-0.53</f>
        <v/>
      </c>
      <c r="M108" s="29" t="n">
        <v>0.048</v>
      </c>
      <c r="N108" s="83" t="n"/>
      <c r="O108" s="25" t="n"/>
      <c r="P108" s="25" t="n"/>
      <c r="Q108" s="69" t="n"/>
      <c r="R108" s="70" t="n"/>
      <c r="S108" s="30">
        <f>IF(Table1[[#This Row],[SKU]]="",0,24-Table1[[#This Row],[Legal Non-Operating Time]]-Table1[[#This Row],[No Demand Time]]-Table1[[#This Row],[Force Majeure]])</f>
        <v/>
      </c>
      <c r="T108" s="26" t="n">
        <v>1</v>
      </c>
      <c r="U108" s="26" t="n"/>
      <c r="V108" s="26" t="n"/>
      <c r="W108" s="26" t="n"/>
      <c r="X108" s="26" t="n"/>
      <c r="Y108" s="26" t="n"/>
      <c r="Z108" s="26" t="n"/>
      <c r="AA108" s="30">
        <f>Table1[[#This Row],[Hours Used]]-SUM(Table1[[#This Row],[Planned Maintenance]:[Start and Finish Production]])</f>
        <v/>
      </c>
      <c r="AB108" s="26" t="n"/>
      <c r="AC108" s="26" t="n"/>
      <c r="AD108" s="26" t="n">
        <v>0.25</v>
      </c>
      <c r="AE108" s="26" t="n"/>
      <c r="AF108" s="26" t="n"/>
      <c r="AG108" s="26" t="n"/>
      <c r="AH108" s="24">
        <f>Table1[[#This Row],[Hours Used]]-SUM(Table1[[#This Row],[Planned Maintenance]:[Start and Finish Production]])-SUM(Table1[[#This Row],[Minor Stoppages]:[Material Shortages]])-Table1[[#This Row],[Quality Loss (Hrs)]]-Table1[[#This Row],[Operating Time]]</f>
        <v/>
      </c>
      <c r="AI108" s="24">
        <f>IFERROR(IF(Table1[[#This Row],[SKU]]="",0,Table1[[#This Row],[Quality Loss (T)]]/(Table1[[#This Row],[SOC (TPD)]]/24)),"")</f>
        <v/>
      </c>
      <c r="AJ108" s="31">
        <f>IFERROR(IF(Table1[[#This Row],[SKU]]="",0,Table1[[#This Row],[Volume Delivered (T)]]/(Table1[[#This Row],[SOC (TPD)]]/24)),"")</f>
        <v/>
      </c>
      <c r="AK108" s="31">
        <f>IFERROR(Table1[[#This Row],[Operating Time]]/Table1[[#This Row],[PRODUCTION HOURS]],"")</f>
        <v/>
      </c>
      <c r="AL108" s="32" t="n">
        <v>84</v>
      </c>
      <c r="AM108" s="32" t="inlineStr">
        <is>
          <t>YES</t>
        </is>
      </c>
      <c r="AN108" s="32" t="inlineStr">
        <is>
          <t>YES</t>
        </is>
      </c>
      <c r="AO108" s="32" t="n">
        <v>46</v>
      </c>
      <c r="AP108" s="32" t="n">
        <v>46</v>
      </c>
      <c r="AQ108" s="32" t="n"/>
      <c r="AR108" s="32">
        <f>IFERROR(SUMIFS(#REF!,#REF!,'Data Sheet'!A:A,#REF!,"Samridhi Perk Line")/SUMIFS(#REF!,#REF!,'Data Sheet'!A:A,#REF!,"Samridhi Perk Line"),"")</f>
        <v/>
      </c>
      <c r="AS108" s="32" t="n"/>
      <c r="AT108" s="32" t="n"/>
      <c r="AU108" s="203">
        <f>IFERROR(VLOOKUP(Table1[[#This Row],[Date]],'Overweight Data'!A106:G1201,6,FALSE),"")</f>
        <v/>
      </c>
      <c r="AV108" s="213">
        <f>IFERROR(
   IF(
      OR(Table1[[#This Row],[Operating Time]]=0, (Table1[[#This Row],[Operating Time]]/IF(AC108&lt;=1,AC108+1,AC108))*60=0),
      1,
      ((Table1[[#This Row],[Operating Time]])/IF(AC108&lt;=1,AC108+1,AC108))*60
   ),
"_")</f>
        <v/>
      </c>
      <c r="AW108" s="213">
        <f>COUNTIFS('Downtime Data'!A:A,Table1[[#This Row],[Date]])</f>
        <v/>
      </c>
      <c r="AX108" s="211">
        <f>IFERROR((SUM(Table1[[#This Row],[Minor Stoppages]:[Material Shortages]])/Table1[[#This Row],['# Stops]])*60,"")</f>
        <v/>
      </c>
      <c r="AY108" s="211" t="n"/>
      <c r="AZ108" s="33" t="n">
        <v>46138</v>
      </c>
    </row>
    <row r="109" ht="20.15" customHeight="1" s="452">
      <c r="A109" s="21" t="n">
        <v>46126</v>
      </c>
      <c r="B109" s="22">
        <f>IF(A109="","",TEXT(A109,"dddddd"))</f>
        <v/>
      </c>
      <c r="C109" s="23" t="inlineStr">
        <is>
          <t>_10.3GM_HT</t>
        </is>
      </c>
      <c r="D109" s="24">
        <f t="array" ref="D109">IFERROR(INDIRECT(C109),"")</f>
        <v/>
      </c>
      <c r="E109" s="26" t="n">
        <v>29.2</v>
      </c>
      <c r="F109" s="26" t="n">
        <v>30.227856</v>
      </c>
      <c r="G109" s="27">
        <f>IFERROR((Table1[[#This Row],[Plan]]/Table1[[#This Row],[Hours Used]])/(Table1[[#This Row],[SOC (TPD)]]/24),"")</f>
        <v/>
      </c>
      <c r="H109" s="27">
        <f>IFERROR((Table1[[#This Row],[Volume Delivered (T)]]/Table1[[#This Row],[Hours Used]])/(Table1[[#This Row],[SOC (TPD)]]/24),"")</f>
        <v/>
      </c>
      <c r="I109" s="28" t="n"/>
      <c r="J109" s="28" t="n"/>
      <c r="K109" s="28" t="n"/>
      <c r="L109" s="25">
        <f>0.52+1.16+0.17+0.32-0.28-0.65</f>
        <v/>
      </c>
      <c r="M109" s="29" t="n">
        <v>0.048</v>
      </c>
      <c r="N109" s="83" t="n"/>
      <c r="O109" s="25" t="n"/>
      <c r="P109" s="25" t="n"/>
      <c r="Q109" s="69" t="n"/>
      <c r="R109" s="70" t="n"/>
      <c r="S109" s="30">
        <f>IF(Table1[[#This Row],[SKU]]="",0,24-Table1[[#This Row],[Legal Non-Operating Time]]-Table1[[#This Row],[No Demand Time]]-Table1[[#This Row],[Force Majeure]])</f>
        <v/>
      </c>
      <c r="T109" s="26" t="n"/>
      <c r="U109" s="26" t="n">
        <v>1</v>
      </c>
      <c r="V109" s="26" t="n"/>
      <c r="W109" s="26" t="n"/>
      <c r="X109" s="26" t="n"/>
      <c r="Y109" s="26" t="n"/>
      <c r="Z109" s="26" t="n"/>
      <c r="AA109" s="30">
        <f>Table1[[#This Row],[Hours Used]]-SUM(Table1[[#This Row],[Planned Maintenance]:[Start and Finish Production]])</f>
        <v/>
      </c>
      <c r="AB109" s="26" t="n"/>
      <c r="AC109" s="26" t="n"/>
      <c r="AD109" s="26" t="n"/>
      <c r="AE109" s="26" t="n"/>
      <c r="AF109" s="26" t="n"/>
      <c r="AG109" s="26" t="n"/>
      <c r="AH109" s="24">
        <f>Table1[[#This Row],[Hours Used]]-SUM(Table1[[#This Row],[Planned Maintenance]:[Start and Finish Production]])-SUM(Table1[[#This Row],[Minor Stoppages]:[Material Shortages]])-Table1[[#This Row],[Quality Loss (Hrs)]]-Table1[[#This Row],[Operating Time]]</f>
        <v/>
      </c>
      <c r="AI109" s="24">
        <f>IFERROR(IF(Table1[[#This Row],[SKU]]="",0,Table1[[#This Row],[Quality Loss (T)]]/(Table1[[#This Row],[SOC (TPD)]]/24)),"")</f>
        <v/>
      </c>
      <c r="AJ109" s="31">
        <f>IFERROR(IF(Table1[[#This Row],[SKU]]="",0,Table1[[#This Row],[Volume Delivered (T)]]/(Table1[[#This Row],[SOC (TPD)]]/24)),"")</f>
        <v/>
      </c>
      <c r="AK109" s="31">
        <f>IFERROR(Table1[[#This Row],[Operating Time]]/Table1[[#This Row],[PRODUCTION HOURS]],"")</f>
        <v/>
      </c>
      <c r="AL109" s="32" t="n">
        <v>83</v>
      </c>
      <c r="AM109" s="32" t="inlineStr">
        <is>
          <t>YES</t>
        </is>
      </c>
      <c r="AN109" s="32" t="inlineStr">
        <is>
          <t>YES</t>
        </is>
      </c>
      <c r="AO109" s="32" t="n">
        <v>0</v>
      </c>
      <c r="AP109" s="32" t="n">
        <v>0</v>
      </c>
      <c r="AQ109" s="32" t="n"/>
      <c r="AR109" s="32">
        <f>IFERROR(SUMIFS(#REF!,#REF!,'Data Sheet'!A:A,#REF!,"Samridhi Perk Line")/SUMIFS(#REF!,#REF!,'Data Sheet'!A:A,#REF!,"Samridhi Perk Line"),"")</f>
        <v/>
      </c>
      <c r="AS109" s="32" t="n"/>
      <c r="AT109" s="32" t="n"/>
      <c r="AU109" s="203">
        <f>IFERROR(VLOOKUP(Table1[[#This Row],[Date]],'Overweight Data'!A107:G1202,6,FALSE),"")</f>
        <v/>
      </c>
      <c r="AV109" s="213">
        <f>IFERROR(
   IF(
      OR(Table1[[#This Row],[Operating Time]]=0, (Table1[[#This Row],[Operating Time]]/IF(AC109&lt;=1,AC109+1,AC109))*60=0),
      1,
      ((Table1[[#This Row],[Operating Time]])/IF(AC109&lt;=1,AC109+1,AC109))*60
   ),
"_")</f>
        <v/>
      </c>
      <c r="AW109" s="213">
        <f>COUNTIFS('Downtime Data'!A:A,Table1[[#This Row],[Date]])</f>
        <v/>
      </c>
      <c r="AX109" s="211">
        <f>IFERROR((SUM(Table1[[#This Row],[Minor Stoppages]:[Material Shortages]])/Table1[[#This Row],['# Stops]])*60,"")</f>
        <v/>
      </c>
      <c r="AY109" s="211" t="n"/>
      <c r="AZ109" s="33" t="n">
        <v>46138</v>
      </c>
    </row>
    <row r="110" ht="20.15" customHeight="1" s="452">
      <c r="A110" s="21" t="n">
        <v>46127</v>
      </c>
      <c r="B110" s="22">
        <f>IF(A110="","",TEXT(A110,"dddddd"))</f>
        <v/>
      </c>
      <c r="C110" s="23" t="inlineStr">
        <is>
          <t>_10.3GM_HT</t>
        </is>
      </c>
      <c r="D110" s="24">
        <f t="array" ref="D110">IFERROR(INDIRECT(C110),"")</f>
        <v/>
      </c>
      <c r="E110" s="26" t="n">
        <v>29.2</v>
      </c>
      <c r="F110" s="26" t="n">
        <v>27.38088</v>
      </c>
      <c r="G110" s="27">
        <f>IFERROR((Table1[[#This Row],[Plan]]/Table1[[#This Row],[Hours Used]])/(Table1[[#This Row],[SOC (TPD)]]/24),"")</f>
        <v/>
      </c>
      <c r="H110" s="27">
        <f>IFERROR((Table1[[#This Row],[Volume Delivered (T)]]/Table1[[#This Row],[Hours Used]])/(Table1[[#This Row],[SOC (TPD)]]/24),"")</f>
        <v/>
      </c>
      <c r="I110" s="28" t="n"/>
      <c r="J110" s="28" t="n"/>
      <c r="K110" s="28" t="n"/>
      <c r="L110" s="25">
        <f>0.52+1.19+0.16+0.34-0.23-0.53</f>
        <v/>
      </c>
      <c r="M110" s="29" t="n">
        <v>0.048</v>
      </c>
      <c r="N110" s="83" t="n"/>
      <c r="O110" s="25" t="n"/>
      <c r="P110" s="25" t="n"/>
      <c r="Q110" s="69" t="n"/>
      <c r="R110" s="70" t="n"/>
      <c r="S110" s="30">
        <f>IF(Table1[[#This Row],[SKU]]="",0,24-Table1[[#This Row],[Legal Non-Operating Time]]-Table1[[#This Row],[No Demand Time]]-Table1[[#This Row],[Force Majeure]])</f>
        <v/>
      </c>
      <c r="T110" s="26" t="n"/>
      <c r="U110" s="26" t="n"/>
      <c r="V110" s="26" t="n"/>
      <c r="W110" s="26" t="n"/>
      <c r="X110" s="26" t="n"/>
      <c r="Y110" s="26" t="n"/>
      <c r="Z110" s="26" t="n"/>
      <c r="AA110" s="30">
        <f>Table1[[#This Row],[Hours Used]]-SUM(Table1[[#This Row],[Planned Maintenance]:[Start and Finish Production]])</f>
        <v/>
      </c>
      <c r="AB110" s="26" t="n"/>
      <c r="AC110" s="26" t="n">
        <v>0.6</v>
      </c>
      <c r="AD110" s="26" t="n"/>
      <c r="AE110" s="26" t="n"/>
      <c r="AF110" s="26" t="n"/>
      <c r="AG110" s="26" t="n"/>
      <c r="AH110" s="24">
        <f>Table1[[#This Row],[Hours Used]]-SUM(Table1[[#This Row],[Planned Maintenance]:[Start and Finish Production]])-SUM(Table1[[#This Row],[Minor Stoppages]:[Material Shortages]])-Table1[[#This Row],[Quality Loss (Hrs)]]-Table1[[#This Row],[Operating Time]]</f>
        <v/>
      </c>
      <c r="AI110" s="24">
        <f>IFERROR(IF(Table1[[#This Row],[SKU]]="",0,Table1[[#This Row],[Quality Loss (T)]]/(Table1[[#This Row],[SOC (TPD)]]/24)),"")</f>
        <v/>
      </c>
      <c r="AJ110" s="31">
        <f>IFERROR(IF(Table1[[#This Row],[SKU]]="",0,Table1[[#This Row],[Volume Delivered (T)]]/(Table1[[#This Row],[SOC (TPD)]]/24)),"")</f>
        <v/>
      </c>
      <c r="AK110" s="31">
        <f>IFERROR(Table1[[#This Row],[Operating Time]]/Table1[[#This Row],[PRODUCTION HOURS]],"")</f>
        <v/>
      </c>
      <c r="AL110" s="32" t="n">
        <v>76</v>
      </c>
      <c r="AM110" s="32" t="inlineStr">
        <is>
          <t>YES</t>
        </is>
      </c>
      <c r="AN110" s="32" t="inlineStr">
        <is>
          <t>NO</t>
        </is>
      </c>
      <c r="AO110" s="32" t="n">
        <v>3</v>
      </c>
      <c r="AP110" s="32" t="n">
        <v>2</v>
      </c>
      <c r="AQ110" s="32" t="n"/>
      <c r="AR110" s="32">
        <f>IFERROR(SUMIFS(#REF!,#REF!,'Data Sheet'!A:A,#REF!,"Samridhi Perk Line")/SUMIFS(#REF!,#REF!,'Data Sheet'!A:A,#REF!,"Samridhi Perk Line"),"")</f>
        <v/>
      </c>
      <c r="AS110" s="32" t="n"/>
      <c r="AT110" s="32" t="n"/>
      <c r="AU110" s="203">
        <f>IFERROR(VLOOKUP(Table1[[#This Row],[Date]],'Overweight Data'!A108:G1203,6,FALSE),"")</f>
        <v/>
      </c>
      <c r="AV110" s="213">
        <f>IFERROR(
   IF(
      OR(Table1[[#This Row],[Operating Time]]=0, (Table1[[#This Row],[Operating Time]]/IF(AC110&lt;=1,AC110+1,AC110))*60=0),
      1,
      ((Table1[[#This Row],[Operating Time]])/IF(AC110&lt;=1,AC110+1,AC110))*60
   ),
"_")</f>
        <v/>
      </c>
      <c r="AW110" s="213">
        <f>COUNTIFS('Downtime Data'!A:A,Table1[[#This Row],[Date]])</f>
        <v/>
      </c>
      <c r="AX110" s="211">
        <f>IFERROR((SUM(Table1[[#This Row],[Minor Stoppages]:[Material Shortages]])/Table1[[#This Row],['# Stops]])*60,"")</f>
        <v/>
      </c>
      <c r="AY110" s="211" t="n"/>
      <c r="AZ110" s="33" t="n">
        <v>46138</v>
      </c>
    </row>
    <row r="111" ht="20.15" customHeight="1" s="452">
      <c r="A111" s="21" t="n">
        <v>46128</v>
      </c>
      <c r="B111" s="22">
        <f>IF(A111="","",TEXT(A111,"dddddd"))</f>
        <v/>
      </c>
      <c r="C111" s="23" t="inlineStr">
        <is>
          <t>_10.3GM_HT</t>
        </is>
      </c>
      <c r="D111" s="24">
        <f t="array" ref="D111">IFERROR(INDIRECT(C111),"")</f>
        <v/>
      </c>
      <c r="E111" s="25" t="n">
        <v>13.5</v>
      </c>
      <c r="F111" s="26" t="n">
        <v>12.110404</v>
      </c>
      <c r="G111" s="27">
        <f>IFERROR((Table1[[#This Row],[Plan]]/Table1[[#This Row],[Hours Used]])/(Table1[[#This Row],[SOC (TPD)]]/24),"")</f>
        <v/>
      </c>
      <c r="H111" s="27">
        <f>IFERROR((Table1[[#This Row],[Volume Delivered (T)]]/Table1[[#This Row],[Hours Used]])/(Table1[[#This Row],[SOC (TPD)]]/24),"")</f>
        <v/>
      </c>
      <c r="I111" s="28" t="n"/>
      <c r="J111" s="28" t="n"/>
      <c r="K111" s="28" t="n"/>
      <c r="L111" s="25">
        <f>0.32+0.8+0.1+0.32-0.15-0.46</f>
        <v/>
      </c>
      <c r="M111" s="29" t="n">
        <v>0.048</v>
      </c>
      <c r="N111" s="83" t="n">
        <v>18.5</v>
      </c>
      <c r="O111" s="25" t="n"/>
      <c r="P111" s="25" t="n"/>
      <c r="Q111" s="69" t="n"/>
      <c r="R111" s="70" t="n"/>
      <c r="S111" s="30">
        <f>IF(Table1[[#This Row],[SKU]]="",0,24-Table1[[#This Row],[Legal Non-Operating Time]]-Table1[[#This Row],[No Demand Time]]-Table1[[#This Row],[Force Majeure]])</f>
        <v/>
      </c>
      <c r="T111" s="26" t="n"/>
      <c r="U111" s="26" t="n"/>
      <c r="V111" s="26" t="n">
        <v>12</v>
      </c>
      <c r="W111" s="26" t="n"/>
      <c r="X111" s="26" t="n"/>
      <c r="Y111" s="26" t="n"/>
      <c r="Z111" s="26" t="n"/>
      <c r="AA111" s="30">
        <f>Table1[[#This Row],[Hours Used]]-SUM(Table1[[#This Row],[Planned Maintenance]:[Start and Finish Production]])</f>
        <v/>
      </c>
      <c r="AB111" s="26" t="n"/>
      <c r="AC111" s="26" t="n">
        <v>2</v>
      </c>
      <c r="AD111" s="26" t="n"/>
      <c r="AE111" s="26" t="n"/>
      <c r="AF111" s="26" t="n"/>
      <c r="AG111" s="26" t="n"/>
      <c r="AH111" s="24">
        <f>Table1[[#This Row],[Hours Used]]-SUM(Table1[[#This Row],[Planned Maintenance]:[Start and Finish Production]])-SUM(Table1[[#This Row],[Minor Stoppages]:[Material Shortages]])-Table1[[#This Row],[Quality Loss (Hrs)]]-Table1[[#This Row],[Operating Time]]</f>
        <v/>
      </c>
      <c r="AI111" s="24">
        <f>IFERROR(IF(Table1[[#This Row],[SKU]]="",0,Table1[[#This Row],[Quality Loss (T)]]/(Table1[[#This Row],[SOC (TPD)]]/24)),"")</f>
        <v/>
      </c>
      <c r="AJ111" s="31">
        <f>IFERROR(IF(Table1[[#This Row],[SKU]]="",0,Table1[[#This Row],[Volume Delivered (T)]]/(Table1[[#This Row],[SOC (TPD)]]/24)),"")</f>
        <v/>
      </c>
      <c r="AK111" s="31">
        <f>IFERROR(Table1[[#This Row],[Operating Time]]/Table1[[#This Row],[PRODUCTION HOURS]],"")</f>
        <v/>
      </c>
      <c r="AL111" s="32" t="n">
        <v>76</v>
      </c>
      <c r="AM111" s="32" t="inlineStr">
        <is>
          <t>YES</t>
        </is>
      </c>
      <c r="AN111" s="32" t="inlineStr">
        <is>
          <t>NO</t>
        </is>
      </c>
      <c r="AO111" s="32" t="n">
        <v>13</v>
      </c>
      <c r="AP111" s="32" t="n">
        <v>12</v>
      </c>
      <c r="AQ111" s="32" t="n"/>
      <c r="AR111" s="32">
        <f>IFERROR(SUMIFS(#REF!,#REF!,'Data Sheet'!A:A,#REF!,"Samridhi Perk Line")/SUMIFS(#REF!,#REF!,'Data Sheet'!A:A,#REF!,"Samridhi Perk Line"),"")</f>
        <v/>
      </c>
      <c r="AS111" s="32" t="n"/>
      <c r="AT111" s="32" t="n"/>
      <c r="AU111" s="203">
        <f>IFERROR(VLOOKUP(Table1[[#This Row],[Date]],'Overweight Data'!A109:G1204,6,FALSE),"")</f>
        <v/>
      </c>
      <c r="AV111" s="213">
        <f>IFERROR(
   IF(
      OR(Table1[[#This Row],[Operating Time]]=0, (Table1[[#This Row],[Operating Time]]/IF(AC111&lt;=1,AC111+1,AC111))*60=0),
      1,
      ((Table1[[#This Row],[Operating Time]])/IF(AC111&lt;=1,AC111+1,AC111))*60
   ),
"_")</f>
        <v/>
      </c>
      <c r="AW111" s="213">
        <f>COUNTIFS('Downtime Data'!A:A,Table1[[#This Row],[Date]])</f>
        <v/>
      </c>
      <c r="AX111" s="211">
        <f>IFERROR((SUM(Table1[[#This Row],[Minor Stoppages]:[Material Shortages]])/Table1[[#This Row],['# Stops]])*60,"")</f>
        <v/>
      </c>
      <c r="AY111" s="211" t="n"/>
      <c r="AZ111" s="33" t="n">
        <v>46138</v>
      </c>
    </row>
    <row r="112" ht="20.15" customHeight="1" s="452">
      <c r="A112" s="21" t="n">
        <v>46129</v>
      </c>
      <c r="B112" s="22">
        <f>IF(A112="","",TEXT(A112,"dddddd"))</f>
        <v/>
      </c>
      <c r="C112" s="23" t="inlineStr">
        <is>
          <t>_10.3GM_HT</t>
        </is>
      </c>
      <c r="D112" s="24">
        <f t="array" ref="D112">IFERROR(INDIRECT(C112),"")</f>
        <v/>
      </c>
      <c r="E112" s="25" t="n">
        <v>24.5</v>
      </c>
      <c r="F112" s="26" t="n">
        <v>23.328498</v>
      </c>
      <c r="G112" s="27">
        <f>IFERROR((Table1[[#This Row],[Plan]]/Table1[[#This Row],[Hours Used]])/(Table1[[#This Row],[SOC (TPD)]]/24),"")</f>
        <v/>
      </c>
      <c r="H112" s="27">
        <f>IFERROR((Table1[[#This Row],[Volume Delivered (T)]]/Table1[[#This Row],[Hours Used]])/(Table1[[#This Row],[SOC (TPD)]]/24),"")</f>
        <v/>
      </c>
      <c r="I112" s="28" t="n"/>
      <c r="J112" s="28" t="n"/>
      <c r="K112" s="28" t="n"/>
      <c r="L112" s="25">
        <f>0.54+1.41+0.16+0.27-0.3-0.71</f>
        <v/>
      </c>
      <c r="M112" s="29" t="n">
        <v>0.046</v>
      </c>
      <c r="N112" s="83" t="n">
        <v>26.5</v>
      </c>
      <c r="O112" s="25" t="n"/>
      <c r="P112" s="25" t="n"/>
      <c r="Q112" s="69" t="n"/>
      <c r="R112" s="70" t="n"/>
      <c r="S112" s="30">
        <f>IF(Table1[[#This Row],[SKU]]="",0,24-Table1[[#This Row],[Legal Non-Operating Time]]-Table1[[#This Row],[No Demand Time]]-Table1[[#This Row],[Force Majeure]])</f>
        <v/>
      </c>
      <c r="T112" s="26" t="n">
        <v>2</v>
      </c>
      <c r="U112" s="26" t="n"/>
      <c r="V112" s="26" t="n"/>
      <c r="W112" s="26" t="n"/>
      <c r="X112" s="26" t="n"/>
      <c r="Y112" s="26" t="n"/>
      <c r="Z112" s="26" t="n"/>
      <c r="AA112" s="30">
        <f>Table1[[#This Row],[Hours Used]]-SUM(Table1[[#This Row],[Planned Maintenance]:[Start and Finish Production]])</f>
        <v/>
      </c>
      <c r="AB112" s="26" t="n"/>
      <c r="AC112" s="26">
        <f>66/60</f>
        <v/>
      </c>
      <c r="AD112" s="26" t="n"/>
      <c r="AE112" s="26" t="n"/>
      <c r="AF112" s="26" t="n"/>
      <c r="AG112" s="26" t="n"/>
      <c r="AH112" s="24">
        <f>Table1[[#This Row],[Hours Used]]-SUM(Table1[[#This Row],[Planned Maintenance]:[Start and Finish Production]])-SUM(Table1[[#This Row],[Minor Stoppages]:[Material Shortages]])-Table1[[#This Row],[Quality Loss (Hrs)]]-Table1[[#This Row],[Operating Time]]</f>
        <v/>
      </c>
      <c r="AI112" s="24">
        <f>IFERROR(IF(Table1[[#This Row],[SKU]]="",0,Table1[[#This Row],[Quality Loss (T)]]/(Table1[[#This Row],[SOC (TPD)]]/24)),"")</f>
        <v/>
      </c>
      <c r="AJ112" s="31">
        <f>IFERROR(IF(Table1[[#This Row],[SKU]]="",0,Table1[[#This Row],[Volume Delivered (T)]]/(Table1[[#This Row],[SOC (TPD)]]/24)),"")</f>
        <v/>
      </c>
      <c r="AK112" s="31">
        <f>IFERROR(Table1[[#This Row],[Operating Time]]/Table1[[#This Row],[PRODUCTION HOURS]],"")</f>
        <v/>
      </c>
      <c r="AL112" s="32" t="n">
        <v>78</v>
      </c>
      <c r="AM112" s="32" t="inlineStr">
        <is>
          <t>YES</t>
        </is>
      </c>
      <c r="AN112" s="32" t="inlineStr">
        <is>
          <t>NO</t>
        </is>
      </c>
      <c r="AO112" s="32" t="n">
        <v>0</v>
      </c>
      <c r="AP112" s="32" t="n">
        <v>0</v>
      </c>
      <c r="AQ112" s="32" t="n"/>
      <c r="AR112" s="32">
        <f>IFERROR(SUMIFS(#REF!,#REF!,'Data Sheet'!A:A,#REF!,"Samridhi Perk Line")/SUMIFS(#REF!,#REF!,'Data Sheet'!A:A,#REF!,"Samridhi Perk Line"),"")</f>
        <v/>
      </c>
      <c r="AS112" s="32" t="n"/>
      <c r="AT112" s="32" t="n"/>
      <c r="AU112" s="203">
        <f>IFERROR(VLOOKUP(Table1[[#This Row],[Date]],'Overweight Data'!A110:G1205,6,FALSE),"")</f>
        <v/>
      </c>
      <c r="AV112" s="213">
        <f>IFERROR(
   IF(
      OR(Table1[[#This Row],[Operating Time]]=0, (Table1[[#This Row],[Operating Time]]/IF(AC112&lt;=1,AC112+1,AC112))*60=0),
      1,
      ((Table1[[#This Row],[Operating Time]])/IF(AC112&lt;=1,AC112+1,AC112))*60
   ),
"_")</f>
        <v/>
      </c>
      <c r="AW112" s="213">
        <f>COUNTIFS('Downtime Data'!A:A,Table1[[#This Row],[Date]])</f>
        <v/>
      </c>
      <c r="AX112" s="211">
        <f>IFERROR((SUM(Table1[[#This Row],[Minor Stoppages]:[Material Shortages]])/Table1[[#This Row],['# Stops]])*60,"")</f>
        <v/>
      </c>
      <c r="AY112" s="211" t="n"/>
      <c r="AZ112" s="33" t="n">
        <v>46138</v>
      </c>
    </row>
    <row r="113" ht="20.15" customHeight="1" s="452">
      <c r="A113" s="21" t="n">
        <v>46130</v>
      </c>
      <c r="B113" s="22">
        <f>IF(A113="","",TEXT(A113,"dddddd"))</f>
        <v/>
      </c>
      <c r="C113" s="23" t="inlineStr">
        <is>
          <t>_10.3GM_HT</t>
        </is>
      </c>
      <c r="D113" s="24">
        <f t="array" ref="D113">IFERROR(INDIRECT(C113),"")</f>
        <v/>
      </c>
      <c r="E113" s="25" t="n">
        <v>27.5</v>
      </c>
      <c r="F113" s="26" t="n">
        <v>27.9</v>
      </c>
      <c r="G113" s="27">
        <f>IFERROR((Table1[[#This Row],[Plan]]/Table1[[#This Row],[Hours Used]])/(Table1[[#This Row],[SOC (TPD)]]/24),"")</f>
        <v/>
      </c>
      <c r="H113" s="27">
        <f>IFERROR((Table1[[#This Row],[Volume Delivered (T)]]/Table1[[#This Row],[Hours Used]])/(Table1[[#This Row],[SOC (TPD)]]/24),"")</f>
        <v/>
      </c>
      <c r="I113" s="28" t="n"/>
      <c r="J113" s="28" t="n"/>
      <c r="K113" s="28" t="n"/>
      <c r="L113" s="25" t="n">
        <v>1.3</v>
      </c>
      <c r="M113" s="29" t="n">
        <v>0.044</v>
      </c>
      <c r="N113" s="83" t="n">
        <v>26.5</v>
      </c>
      <c r="O113" s="25" t="n"/>
      <c r="P113" s="25" t="n"/>
      <c r="Q113" s="69" t="n"/>
      <c r="R113" s="70" t="n"/>
      <c r="S113" s="30">
        <f>IF(Table1[[#This Row],[SKU]]="",0,24-Table1[[#This Row],[Legal Non-Operating Time]]-Table1[[#This Row],[No Demand Time]]-Table1[[#This Row],[Force Majeure]])</f>
        <v/>
      </c>
      <c r="T113" s="26" t="n">
        <v>1</v>
      </c>
      <c r="U113" s="26" t="n"/>
      <c r="V113" s="26" t="n"/>
      <c r="W113" s="26" t="n"/>
      <c r="X113" s="26" t="n"/>
      <c r="Y113" s="26" t="n"/>
      <c r="Z113" s="26" t="n"/>
      <c r="AA113" s="30">
        <f>Table1[[#This Row],[Hours Used]]-SUM(Table1[[#This Row],[Planned Maintenance]:[Start and Finish Production]])</f>
        <v/>
      </c>
      <c r="AB113" s="26" t="n"/>
      <c r="AC113" s="26" t="n"/>
      <c r="AD113" s="26" t="n"/>
      <c r="AE113" s="26" t="n"/>
      <c r="AF113" s="26" t="n"/>
      <c r="AG113" s="26" t="n"/>
      <c r="AH113" s="24">
        <f>Table1[[#This Row],[Hours Used]]-SUM(Table1[[#This Row],[Planned Maintenance]:[Start and Finish Production]])-SUM(Table1[[#This Row],[Minor Stoppages]:[Material Shortages]])-Table1[[#This Row],[Quality Loss (Hrs)]]-Table1[[#This Row],[Operating Time]]</f>
        <v/>
      </c>
      <c r="AI113" s="24">
        <f>IFERROR(IF(Table1[[#This Row],[SKU]]="",0,Table1[[#This Row],[Quality Loss (T)]]/(Table1[[#This Row],[SOC (TPD)]]/24)),"")</f>
        <v/>
      </c>
      <c r="AJ113" s="31">
        <f>IFERROR(IF(Table1[[#This Row],[SKU]]="",0,Table1[[#This Row],[Volume Delivered (T)]]/(Table1[[#This Row],[SOC (TPD)]]/24)),"")</f>
        <v/>
      </c>
      <c r="AK113" s="31">
        <f>IFERROR(Table1[[#This Row],[Operating Time]]/Table1[[#This Row],[PRODUCTION HOURS]],"")</f>
        <v/>
      </c>
      <c r="AL113" s="32" t="n">
        <v>80</v>
      </c>
      <c r="AM113" s="32" t="inlineStr">
        <is>
          <t>YES</t>
        </is>
      </c>
      <c r="AN113" s="32" t="inlineStr">
        <is>
          <t>NO</t>
        </is>
      </c>
      <c r="AO113" s="32" t="n">
        <v>0</v>
      </c>
      <c r="AP113" s="32" t="n">
        <v>0</v>
      </c>
      <c r="AQ113" s="32" t="n"/>
      <c r="AR113" s="32">
        <f>IFERROR(SUMIFS(#REF!,#REF!,'Data Sheet'!A:A,#REF!,"Samridhi Perk Line")/SUMIFS(#REF!,#REF!,'Data Sheet'!A:A,#REF!,"Samridhi Perk Line"),"")</f>
        <v/>
      </c>
      <c r="AS113" s="32" t="n"/>
      <c r="AT113" s="32" t="n"/>
      <c r="AU113" s="203">
        <f>IFERROR(VLOOKUP(Table1[[#This Row],[Date]],'Overweight Data'!A111:G1206,6,FALSE),"")</f>
        <v/>
      </c>
      <c r="AV113" s="213">
        <f>IFERROR(
   IF(
      OR(Table1[[#This Row],[Operating Time]]=0, (Table1[[#This Row],[Operating Time]]/IF(AC113&lt;=1,AC113+1,AC113))*60=0),
      1,
      ((Table1[[#This Row],[Operating Time]])/IF(AC113&lt;=1,AC113+1,AC113))*60
   ),
"_")</f>
        <v/>
      </c>
      <c r="AW113" s="213">
        <f>COUNTIFS('Downtime Data'!A:A,Table1[[#This Row],[Date]])</f>
        <v/>
      </c>
      <c r="AX113" s="211">
        <f>IFERROR((SUM(Table1[[#This Row],[Minor Stoppages]:[Material Shortages]])/Table1[[#This Row],['# Stops]])*60,"")</f>
        <v/>
      </c>
      <c r="AY113" s="211" t="n"/>
      <c r="AZ113" s="33" t="n">
        <v>46138</v>
      </c>
    </row>
    <row r="114" ht="20.15" customHeight="1" s="452">
      <c r="A114" s="21" t="n">
        <v>46131</v>
      </c>
      <c r="B114" s="22">
        <f>IF(A114="","",TEXT(A114,"dddddd"))</f>
        <v/>
      </c>
      <c r="C114" s="23" t="inlineStr">
        <is>
          <t>_10.3GM_HT</t>
        </is>
      </c>
      <c r="D114" s="24">
        <f t="array" ref="D114">IFERROR(INDIRECT(C114),"")</f>
        <v/>
      </c>
      <c r="E114" s="25" t="n">
        <v>33</v>
      </c>
      <c r="F114" s="26" t="n">
        <v>29.92183</v>
      </c>
      <c r="G114" s="27">
        <f>IFERROR((Table1[[#This Row],[Plan]]/Table1[[#This Row],[Hours Used]])/(Table1[[#This Row],[SOC (TPD)]]/24),"")</f>
        <v/>
      </c>
      <c r="H114" s="27">
        <f>IFERROR((Table1[[#This Row],[Volume Delivered (T)]]/Table1[[#This Row],[Hours Used]])/(Table1[[#This Row],[SOC (TPD)]]/24),"")</f>
        <v/>
      </c>
      <c r="I114" s="28" t="n"/>
      <c r="J114" s="28" t="n"/>
      <c r="K114" s="28" t="n"/>
      <c r="L114" s="25" t="n">
        <v>1.3</v>
      </c>
      <c r="M114" s="29" t="n">
        <v>0.043</v>
      </c>
      <c r="N114" s="83" t="n">
        <v>26.5</v>
      </c>
      <c r="O114" s="25" t="n"/>
      <c r="P114" s="25" t="n"/>
      <c r="Q114" s="69" t="n"/>
      <c r="R114" s="70" t="n"/>
      <c r="S114" s="30">
        <f>IF(Table1[[#This Row],[SKU]]="",0,24-Table1[[#This Row],[Legal Non-Operating Time]]-Table1[[#This Row],[No Demand Time]]-Table1[[#This Row],[Force Majeure]])</f>
        <v/>
      </c>
      <c r="T114" s="26" t="n"/>
      <c r="U114" s="26" t="n"/>
      <c r="V114" s="26" t="n"/>
      <c r="W114" s="26" t="n"/>
      <c r="X114" s="26" t="n"/>
      <c r="Y114" s="26" t="n"/>
      <c r="Z114" s="26" t="n"/>
      <c r="AA114" s="30">
        <f>Table1[[#This Row],[Hours Used]]-SUM(Table1[[#This Row],[Planned Maintenance]:[Start and Finish Production]])</f>
        <v/>
      </c>
      <c r="AB114" s="26" t="n"/>
      <c r="AC114" s="26" t="n"/>
      <c r="AD114" s="26" t="n"/>
      <c r="AE114" s="26" t="n"/>
      <c r="AF114" s="26" t="n">
        <v>2.2</v>
      </c>
      <c r="AG114" s="26" t="n"/>
      <c r="AH114" s="24">
        <f>Table1[[#This Row],[Hours Used]]-SUM(Table1[[#This Row],[Planned Maintenance]:[Start and Finish Production]])-SUM(Table1[[#This Row],[Minor Stoppages]:[Material Shortages]])-Table1[[#This Row],[Quality Loss (Hrs)]]-Table1[[#This Row],[Operating Time]]</f>
        <v/>
      </c>
      <c r="AI114" s="24">
        <f>IFERROR(IF(Table1[[#This Row],[SKU]]="",0,Table1[[#This Row],[Quality Loss (T)]]/(Table1[[#This Row],[SOC (TPD)]]/24)),"")</f>
        <v/>
      </c>
      <c r="AJ114" s="31">
        <f>IFERROR(IF(Table1[[#This Row],[SKU]]="",0,Table1[[#This Row],[Volume Delivered (T)]]/(Table1[[#This Row],[SOC (TPD)]]/24)),"")</f>
        <v/>
      </c>
      <c r="AK114" s="31">
        <f>IFERROR(Table1[[#This Row],[Operating Time]]/Table1[[#This Row],[PRODUCTION HOURS]],"")</f>
        <v/>
      </c>
      <c r="AL114" s="32" t="n">
        <v>101</v>
      </c>
      <c r="AM114" s="32" t="inlineStr">
        <is>
          <t>YES</t>
        </is>
      </c>
      <c r="AN114" s="32" t="inlineStr">
        <is>
          <t>NO</t>
        </is>
      </c>
      <c r="AO114" s="32" t="n">
        <v>3</v>
      </c>
      <c r="AP114" s="32" t="n">
        <v>0</v>
      </c>
      <c r="AQ114" s="32" t="n"/>
      <c r="AR114" s="32">
        <f>IFERROR(SUMIFS(#REF!,#REF!,'Data Sheet'!A:A,#REF!,"Samridhi Perk Line")/SUMIFS(#REF!,#REF!,'Data Sheet'!A:A,#REF!,"Samridhi Perk Line"),"")</f>
        <v/>
      </c>
      <c r="AS114" s="32" t="n"/>
      <c r="AT114" s="32" t="n"/>
      <c r="AU114" s="203">
        <f>IFERROR(VLOOKUP(Table1[[#This Row],[Date]],'Overweight Data'!A112:G1207,6,FALSE),"")</f>
        <v/>
      </c>
      <c r="AV114" s="213">
        <f>IFERROR(
   IF(
      OR(Table1[[#This Row],[Operating Time]]=0, (Table1[[#This Row],[Operating Time]]/IF(AC114&lt;=1,AC114+1,AC114))*60=0),
      1,
      ((Table1[[#This Row],[Operating Time]])/IF(AC114&lt;=1,AC114+1,AC114))*60
   ),
"_")</f>
        <v/>
      </c>
      <c r="AW114" s="213">
        <f>COUNTIFS('Downtime Data'!A:A,Table1[[#This Row],[Date]])</f>
        <v/>
      </c>
      <c r="AX114" s="211">
        <f>IFERROR((SUM(Table1[[#This Row],[Minor Stoppages]:[Material Shortages]])/Table1[[#This Row],['# Stops]])*60,"")</f>
        <v/>
      </c>
      <c r="AY114" s="211" t="n"/>
      <c r="AZ114" s="33" t="n">
        <v>46138</v>
      </c>
    </row>
    <row r="115" ht="20.15" customHeight="1" s="452">
      <c r="A115" s="21" t="n">
        <v>46132</v>
      </c>
      <c r="B115" s="22">
        <f>IF(A115="","",TEXT(A115,"dddddd"))</f>
        <v/>
      </c>
      <c r="C115" s="23" t="inlineStr">
        <is>
          <t>_10.3GM_HT</t>
        </is>
      </c>
      <c r="D115" s="24">
        <f t="array" ref="D115">IFERROR(INDIRECT(C115),"")</f>
        <v/>
      </c>
      <c r="E115" s="25" t="n">
        <v>33</v>
      </c>
      <c r="F115" s="26" t="n">
        <v>28.5</v>
      </c>
      <c r="G115" s="27">
        <f>IFERROR((Table1[[#This Row],[Plan]]/Table1[[#This Row],[Hours Used]])/(Table1[[#This Row],[SOC (TPD)]]/24),"")</f>
        <v/>
      </c>
      <c r="H115" s="27">
        <f>IFERROR((Table1[[#This Row],[Volume Delivered (T)]]/Table1[[#This Row],[Hours Used]])/(Table1[[#This Row],[SOC (TPD)]]/24),"")</f>
        <v/>
      </c>
      <c r="I115" s="28" t="n"/>
      <c r="J115" s="28" t="n"/>
      <c r="K115" s="28" t="n"/>
      <c r="L115" s="25" t="n"/>
      <c r="M115" s="29" t="n">
        <v>0.04</v>
      </c>
      <c r="N115" s="83" t="n">
        <v>26.5</v>
      </c>
      <c r="O115" s="25" t="n"/>
      <c r="P115" s="25" t="n"/>
      <c r="Q115" s="69" t="n"/>
      <c r="R115" s="70" t="n"/>
      <c r="S115" s="30">
        <f>IF(Table1[[#This Row],[SKU]]="",0,24-Table1[[#This Row],[Legal Non-Operating Time]]-Table1[[#This Row],[No Demand Time]]-Table1[[#This Row],[Force Majeure]])</f>
        <v/>
      </c>
      <c r="T115" s="26" t="n"/>
      <c r="U115" s="26" t="n"/>
      <c r="V115" s="26" t="n"/>
      <c r="W115" s="26" t="n"/>
      <c r="X115" s="26" t="n"/>
      <c r="Y115" s="26" t="n"/>
      <c r="Z115" s="26" t="n"/>
      <c r="AA115" s="30">
        <f>Table1[[#This Row],[Hours Used]]-SUM(Table1[[#This Row],[Planned Maintenance]:[Start and Finish Production]])</f>
        <v/>
      </c>
      <c r="AB115" s="26" t="n"/>
      <c r="AC115" s="26" t="n">
        <v>2.6</v>
      </c>
      <c r="AD115" s="26" t="n"/>
      <c r="AE115" s="26" t="n"/>
      <c r="AF115" s="26" t="n">
        <v>1.5</v>
      </c>
      <c r="AG115" s="26" t="n"/>
      <c r="AH115" s="24">
        <f>Table1[[#This Row],[Hours Used]]-SUM(Table1[[#This Row],[Planned Maintenance]:[Start and Finish Production]])-SUM(Table1[[#This Row],[Minor Stoppages]:[Material Shortages]])-Table1[[#This Row],[Quality Loss (Hrs)]]-Table1[[#This Row],[Operating Time]]</f>
        <v/>
      </c>
      <c r="AI115" s="24">
        <f>IFERROR(IF(Table1[[#This Row],[SKU]]="",0,Table1[[#This Row],[Quality Loss (T)]]/(Table1[[#This Row],[SOC (TPD)]]/24)),"")</f>
        <v/>
      </c>
      <c r="AJ115" s="31">
        <f>IFERROR(IF(Table1[[#This Row],[SKU]]="",0,Table1[[#This Row],[Volume Delivered (T)]]/(Table1[[#This Row],[SOC (TPD)]]/24)),"")</f>
        <v/>
      </c>
      <c r="AK115" s="31">
        <f>IFERROR(Table1[[#This Row],[Operating Time]]/Table1[[#This Row],[PRODUCTION HOURS]],"")</f>
        <v/>
      </c>
      <c r="AL115" s="32" t="n">
        <v>72</v>
      </c>
      <c r="AM115" s="32" t="inlineStr">
        <is>
          <t>YES</t>
        </is>
      </c>
      <c r="AN115" s="32" t="inlineStr">
        <is>
          <t>NO</t>
        </is>
      </c>
      <c r="AO115" s="32" t="n">
        <v>0</v>
      </c>
      <c r="AP115" s="32" t="n">
        <v>0</v>
      </c>
      <c r="AQ115" s="32" t="n"/>
      <c r="AR115" s="32">
        <f>IFERROR(SUMIFS(#REF!,#REF!,'Data Sheet'!A:A,#REF!,"Samridhi Perk Line")/SUMIFS(#REF!,#REF!,'Data Sheet'!A:A,#REF!,"Samridhi Perk Line"),"")</f>
        <v/>
      </c>
      <c r="AS115" s="32" t="n"/>
      <c r="AT115" s="32" t="n"/>
      <c r="AU115" s="203">
        <f>IFERROR(VLOOKUP(Table1[[#This Row],[Date]],'Overweight Data'!A113:G1208,6,FALSE),"")</f>
        <v/>
      </c>
      <c r="AV115" s="213">
        <f>IFERROR(
   IF(
      OR(Table1[[#This Row],[Operating Time]]=0, (Table1[[#This Row],[Operating Time]]/IF(AC115&lt;=1,AC115+1,AC115))*60=0),
      1,
      ((Table1[[#This Row],[Operating Time]])/IF(AC115&lt;=1,AC115+1,AC115))*60
   ),
"_")</f>
        <v/>
      </c>
      <c r="AW115" s="213">
        <f>COUNTIFS('Downtime Data'!A:A,Table1[[#This Row],[Date]])</f>
        <v/>
      </c>
      <c r="AX115" s="211">
        <f>IFERROR((SUM(Table1[[#This Row],[Minor Stoppages]:[Material Shortages]])/Table1[[#This Row],['# Stops]])*60,"")</f>
        <v/>
      </c>
      <c r="AY115" s="211" t="n"/>
      <c r="AZ115" s="33" t="n">
        <v>46138</v>
      </c>
    </row>
    <row r="116" ht="20.15" customHeight="1" s="452">
      <c r="A116" s="21" t="n">
        <v>46133</v>
      </c>
      <c r="B116" s="22">
        <f>IF(A116="","",TEXT(A116,"dddddd"))</f>
        <v/>
      </c>
      <c r="C116" s="23" t="inlineStr">
        <is>
          <t>_10.3GM</t>
        </is>
      </c>
      <c r="D116" s="24">
        <f t="array" ref="D116">IFERROR(INDIRECT(C116),"")</f>
        <v/>
      </c>
      <c r="E116" s="25" t="n">
        <v>30</v>
      </c>
      <c r="F116" s="26">
        <f>25.898831+5.03</f>
        <v/>
      </c>
      <c r="G116" s="27">
        <f>IFERROR((Table1[[#This Row],[Plan]]/Table1[[#This Row],[Hours Used]])/(Table1[[#This Row],[SOC (TPD)]]/24),"")</f>
        <v/>
      </c>
      <c r="H116" s="27">
        <f>IFERROR((Table1[[#This Row],[Volume Delivered (T)]]/Table1[[#This Row],[Hours Used]])/(Table1[[#This Row],[SOC (TPD)]]/24),"")</f>
        <v/>
      </c>
      <c r="I116" s="28" t="n"/>
      <c r="J116" s="28" t="n"/>
      <c r="K116" s="28" t="n"/>
      <c r="L116" s="25" t="n">
        <v>1.5</v>
      </c>
      <c r="M116" s="29" t="n">
        <v>0.039</v>
      </c>
      <c r="N116" s="83" t="n">
        <v>26.5</v>
      </c>
      <c r="O116" s="25" t="n"/>
      <c r="P116" s="25" t="n"/>
      <c r="Q116" s="69" t="n"/>
      <c r="R116" s="70" t="n"/>
      <c r="S116" s="30">
        <f>IF(Table1[[#This Row],[SKU]]="",0,24-Table1[[#This Row],[Legal Non-Operating Time]]-Table1[[#This Row],[No Demand Time]]-Table1[[#This Row],[Force Majeure]])</f>
        <v/>
      </c>
      <c r="T116" s="26" t="n">
        <v>1</v>
      </c>
      <c r="U116" s="26" t="n">
        <v>1</v>
      </c>
      <c r="V116" s="26" t="n"/>
      <c r="W116" s="26" t="n"/>
      <c r="X116" s="26" t="n"/>
      <c r="Y116" s="26" t="n"/>
      <c r="Z116" s="26" t="n"/>
      <c r="AA116" s="30">
        <f>Table1[[#This Row],[Hours Used]]-SUM(Table1[[#This Row],[Planned Maintenance]:[Start and Finish Production]])</f>
        <v/>
      </c>
      <c r="AB116" s="26" t="n"/>
      <c r="AC116" s="26" t="n"/>
      <c r="AD116" s="26" t="n">
        <v>0.8</v>
      </c>
      <c r="AE116" s="26" t="n"/>
      <c r="AF116" s="26" t="n">
        <v>1.1</v>
      </c>
      <c r="AG116" s="26" t="n"/>
      <c r="AH116" s="24">
        <f>Table1[[#This Row],[Hours Used]]-SUM(Table1[[#This Row],[Planned Maintenance]:[Start and Finish Production]])-SUM(Table1[[#This Row],[Minor Stoppages]:[Material Shortages]])-Table1[[#This Row],[Quality Loss (Hrs)]]-Table1[[#This Row],[Operating Time]]</f>
        <v/>
      </c>
      <c r="AI116" s="24">
        <f>IFERROR(IF(Table1[[#This Row],[SKU]]="",0,Table1[[#This Row],[Quality Loss (T)]]/(Table1[[#This Row],[SOC (TPD)]]/24)),"")</f>
        <v/>
      </c>
      <c r="AJ116" s="31">
        <f>IFERROR(IF(Table1[[#This Row],[SKU]]="",0,Table1[[#This Row],[Volume Delivered (T)]]/(Table1[[#This Row],[SOC (TPD)]]/24)),"")</f>
        <v/>
      </c>
      <c r="AK116" s="31">
        <f>IFERROR(Table1[[#This Row],[Operating Time]]/Table1[[#This Row],[PRODUCTION HOURS]],"")</f>
        <v/>
      </c>
      <c r="AL116" s="32" t="n">
        <v>80</v>
      </c>
      <c r="AM116" s="32" t="inlineStr">
        <is>
          <t>YES</t>
        </is>
      </c>
      <c r="AN116" s="32" t="inlineStr">
        <is>
          <t>NO</t>
        </is>
      </c>
      <c r="AO116" s="32" t="n">
        <v>18</v>
      </c>
      <c r="AP116" s="32" t="n">
        <v>14</v>
      </c>
      <c r="AQ116" s="32" t="n"/>
      <c r="AR116" s="32">
        <f>IFERROR(SUMIFS(#REF!,#REF!,'Data Sheet'!A:A,#REF!,"Samridhi Perk Line")/SUMIFS(#REF!,#REF!,'Data Sheet'!A:A,#REF!,"Samridhi Perk Line"),"")</f>
        <v/>
      </c>
      <c r="AS116" s="32" t="n"/>
      <c r="AT116" s="32" t="n"/>
      <c r="AU116" s="203">
        <f>IFERROR(VLOOKUP(Table1[[#This Row],[Date]],'Overweight Data'!A114:G1209,6,FALSE),"")</f>
        <v/>
      </c>
      <c r="AV116" s="213">
        <f>IFERROR(
   IF(
      OR(Table1[[#This Row],[Operating Time]]=0, (Table1[[#This Row],[Operating Time]]/IF(AC116&lt;=1,AC116+1,AC116))*60=0),
      1,
      ((Table1[[#This Row],[Operating Time]])/IF(AC116&lt;=1,AC116+1,AC116))*60
   ),
"_")</f>
        <v/>
      </c>
      <c r="AW116" s="213">
        <f>COUNTIFS('Downtime Data'!A:A,Table1[[#This Row],[Date]])</f>
        <v/>
      </c>
      <c r="AX116" s="211">
        <f>IFERROR((SUM(Table1[[#This Row],[Minor Stoppages]:[Material Shortages]])/Table1[[#This Row],['# Stops]])*60,"")</f>
        <v/>
      </c>
      <c r="AY116" s="211" t="n"/>
      <c r="AZ116" s="33" t="n">
        <v>46138</v>
      </c>
    </row>
    <row r="117" ht="20.15" customHeight="1" s="452">
      <c r="A117" s="21" t="n">
        <v>46134</v>
      </c>
      <c r="B117" s="22">
        <f>IF(A117="","",TEXT(A117,"dddddd"))</f>
        <v/>
      </c>
      <c r="C117" s="23" t="inlineStr">
        <is>
          <t>_10.3GM</t>
        </is>
      </c>
      <c r="D117" s="24">
        <f t="array" ref="D117">IFERROR(INDIRECT(C117),"")</f>
        <v/>
      </c>
      <c r="E117" s="25" t="n">
        <v>33</v>
      </c>
      <c r="F117" s="26" t="n">
        <v>26.594889</v>
      </c>
      <c r="G117" s="27">
        <f>IFERROR((Table1[[#This Row],[Plan]]/Table1[[#This Row],[Hours Used]])/(Table1[[#This Row],[SOC (TPD)]]/24),"")</f>
        <v/>
      </c>
      <c r="H117" s="27">
        <f>IFERROR((Table1[[#This Row],[Volume Delivered (T)]]/Table1[[#This Row],[Hours Used]])/(Table1[[#This Row],[SOC (TPD)]]/24),"")</f>
        <v/>
      </c>
      <c r="I117" s="28" t="n"/>
      <c r="J117" s="28" t="n"/>
      <c r="K117" s="28" t="n"/>
      <c r="L117" s="25" t="n">
        <v>1.4</v>
      </c>
      <c r="M117" s="29" t="n">
        <v>0.037</v>
      </c>
      <c r="N117" s="83" t="n">
        <v>26</v>
      </c>
      <c r="O117" s="25" t="n"/>
      <c r="P117" s="25" t="n"/>
      <c r="Q117" s="69" t="n"/>
      <c r="R117" s="70" t="n"/>
      <c r="S117" s="30">
        <f>IF(Table1[[#This Row],[SKU]]="",0,24-Table1[[#This Row],[Legal Non-Operating Time]]-Table1[[#This Row],[No Demand Time]]-Table1[[#This Row],[Force Majeure]])</f>
        <v/>
      </c>
      <c r="T117" s="26" t="n"/>
      <c r="U117" s="26" t="n"/>
      <c r="V117" s="26" t="n"/>
      <c r="W117" s="26" t="n"/>
      <c r="X117" s="26" t="n"/>
      <c r="Y117" s="26" t="n"/>
      <c r="Z117" s="26" t="n"/>
      <c r="AA117" s="30">
        <f>Table1[[#This Row],[Hours Used]]-SUM(Table1[[#This Row],[Planned Maintenance]:[Start and Finish Production]])</f>
        <v/>
      </c>
      <c r="AB117" s="26" t="n"/>
      <c r="AC117" s="26" t="n">
        <v>2</v>
      </c>
      <c r="AD117" s="26" t="n">
        <v>2.5</v>
      </c>
      <c r="AE117" s="26" t="n"/>
      <c r="AF117" s="26" t="n">
        <v>2.2</v>
      </c>
      <c r="AG117" s="26" t="n"/>
      <c r="AH117" s="24">
        <f>Table1[[#This Row],[Hours Used]]-SUM(Table1[[#This Row],[Planned Maintenance]:[Start and Finish Production]])-SUM(Table1[[#This Row],[Minor Stoppages]:[Material Shortages]])-Table1[[#This Row],[Quality Loss (Hrs)]]-Table1[[#This Row],[Operating Time]]</f>
        <v/>
      </c>
      <c r="AI117" s="24">
        <f>IFERROR(IF(Table1[[#This Row],[SKU]]="",0,Table1[[#This Row],[Quality Loss (T)]]/(Table1[[#This Row],[SOC (TPD)]]/24)),"")</f>
        <v/>
      </c>
      <c r="AJ117" s="31">
        <f>IFERROR(IF(Table1[[#This Row],[SKU]]="",0,Table1[[#This Row],[Volume Delivered (T)]]/(Table1[[#This Row],[SOC (TPD)]]/24)),"")</f>
        <v/>
      </c>
      <c r="AK117" s="31">
        <f>IFERROR(Table1[[#This Row],[Operating Time]]/Table1[[#This Row],[PRODUCTION HOURS]],"")</f>
        <v/>
      </c>
      <c r="AL117" s="32" t="n">
        <v>95</v>
      </c>
      <c r="AM117" s="32" t="inlineStr">
        <is>
          <t>YES</t>
        </is>
      </c>
      <c r="AN117" s="32" t="inlineStr">
        <is>
          <t>NO</t>
        </is>
      </c>
      <c r="AO117" s="32" t="n">
        <v>1</v>
      </c>
      <c r="AP117" s="32" t="n">
        <v>0</v>
      </c>
      <c r="AQ117" s="32" t="n"/>
      <c r="AR117" s="32">
        <f>IFERROR(SUMIFS(#REF!,#REF!,'Data Sheet'!A:A,#REF!,"Samridhi Perk Line")/SUMIFS(#REF!,#REF!,'Data Sheet'!A:A,#REF!,"Samridhi Perk Line"),"")</f>
        <v/>
      </c>
      <c r="AS117" s="32" t="n"/>
      <c r="AT117" s="32" t="n"/>
      <c r="AU117" s="203">
        <f>IFERROR(VLOOKUP(Table1[[#This Row],[Date]],'Overweight Data'!A115:G1210,6,FALSE),"")</f>
        <v/>
      </c>
      <c r="AV117" s="213">
        <f>IFERROR(
   IF(
      OR(Table1[[#This Row],[Operating Time]]=0, (Table1[[#This Row],[Operating Time]]/IF(AC117&lt;=1,AC117+1,AC117))*60=0),
      1,
      ((Table1[[#This Row],[Operating Time]])/IF(AC117&lt;=1,AC117+1,AC117))*60
   ),
"_")</f>
        <v/>
      </c>
      <c r="AW117" s="213">
        <f>COUNTIFS('Downtime Data'!A:A,Table1[[#This Row],[Date]])</f>
        <v/>
      </c>
      <c r="AX117" s="211">
        <f>IFERROR((SUM(Table1[[#This Row],[Minor Stoppages]:[Material Shortages]])/Table1[[#This Row],['# Stops]])*60,"")</f>
        <v/>
      </c>
      <c r="AY117" s="211" t="n"/>
      <c r="AZ117" s="33" t="n">
        <v>46138</v>
      </c>
    </row>
    <row r="118" ht="20.15" customHeight="1" s="452">
      <c r="A118" s="21" t="n">
        <v>46135</v>
      </c>
      <c r="B118" s="22">
        <f>IF(A118="","",TEXT(A118,"dddddd"))</f>
        <v/>
      </c>
      <c r="C118" s="23" t="inlineStr">
        <is>
          <t>_10.3GM</t>
        </is>
      </c>
      <c r="D118" s="24">
        <f t="array" ref="D118">IFERROR(INDIRECT(C118),"")</f>
        <v/>
      </c>
      <c r="E118" s="25" t="n">
        <v>33</v>
      </c>
      <c r="F118" s="26" t="n">
        <v>30.049741</v>
      </c>
      <c r="G118" s="27">
        <f>IFERROR((Table1[[#This Row],[Plan]]/Table1[[#This Row],[Hours Used]])/(Table1[[#This Row],[SOC (TPD)]]/24),"")</f>
        <v/>
      </c>
      <c r="H118" s="27">
        <f>IFERROR((Table1[[#This Row],[Volume Delivered (T)]]/Table1[[#This Row],[Hours Used]])/(Table1[[#This Row],[SOC (TPD)]]/24),"")</f>
        <v/>
      </c>
      <c r="I118" s="28" t="n"/>
      <c r="J118" s="28" t="n"/>
      <c r="K118" s="28" t="n"/>
      <c r="L118" s="25" t="n">
        <v>1.4</v>
      </c>
      <c r="M118" s="29" t="n">
        <v>0.037</v>
      </c>
      <c r="N118" s="83" t="n">
        <v>26</v>
      </c>
      <c r="O118" s="25" t="n"/>
      <c r="P118" s="25" t="n"/>
      <c r="Q118" s="69" t="n"/>
      <c r="R118" s="70" t="n"/>
      <c r="S118" s="30">
        <f>IF(Table1[[#This Row],[SKU]]="",0,24-Table1[[#This Row],[Legal Non-Operating Time]]-Table1[[#This Row],[No Demand Time]]-Table1[[#This Row],[Force Majeure]])</f>
        <v/>
      </c>
      <c r="T118" s="26" t="n"/>
      <c r="U118" s="26" t="n"/>
      <c r="V118" s="26" t="n"/>
      <c r="W118" s="26" t="n"/>
      <c r="X118" s="26" t="n"/>
      <c r="Y118" s="26" t="n"/>
      <c r="Z118" s="26" t="n"/>
      <c r="AA118" s="30">
        <f>Table1[[#This Row],[Hours Used]]-SUM(Table1[[#This Row],[Planned Maintenance]:[Start and Finish Production]])</f>
        <v/>
      </c>
      <c r="AB118" s="26" t="n"/>
      <c r="AC118" s="26" t="n">
        <v>1.6</v>
      </c>
      <c r="AD118" s="26" t="n">
        <v>2</v>
      </c>
      <c r="AE118" s="26" t="n"/>
      <c r="AF118" s="26" t="n"/>
      <c r="AG118" s="26" t="n"/>
      <c r="AH118" s="24">
        <f>Table1[[#This Row],[Hours Used]]-SUM(Table1[[#This Row],[Planned Maintenance]:[Start and Finish Production]])-SUM(Table1[[#This Row],[Minor Stoppages]:[Material Shortages]])-Table1[[#This Row],[Quality Loss (Hrs)]]-Table1[[#This Row],[Operating Time]]</f>
        <v/>
      </c>
      <c r="AI118" s="24">
        <f>IFERROR(IF(Table1[[#This Row],[SKU]]="",0,Table1[[#This Row],[Quality Loss (T)]]/(Table1[[#This Row],[SOC (TPD)]]/24)),"")</f>
        <v/>
      </c>
      <c r="AJ118" s="31">
        <f>IFERROR(IF(Table1[[#This Row],[SKU]]="",0,Table1[[#This Row],[Volume Delivered (T)]]/(Table1[[#This Row],[SOC (TPD)]]/24)),"")</f>
        <v/>
      </c>
      <c r="AK118" s="31">
        <f>IFERROR(Table1[[#This Row],[Operating Time]]/Table1[[#This Row],[PRODUCTION HOURS]],"")</f>
        <v/>
      </c>
      <c r="AL118" s="32" t="n">
        <v>89</v>
      </c>
      <c r="AM118" s="32" t="inlineStr">
        <is>
          <t>YES</t>
        </is>
      </c>
      <c r="AN118" s="32" t="inlineStr">
        <is>
          <t>NO</t>
        </is>
      </c>
      <c r="AO118" s="32" t="n">
        <v>0</v>
      </c>
      <c r="AP118" s="32" t="n">
        <v>0</v>
      </c>
      <c r="AQ118" s="32" t="n"/>
      <c r="AR118" s="32">
        <f>IFERROR(SUMIFS(#REF!,#REF!,'Data Sheet'!A:A,#REF!,"Samridhi Perk Line")/SUMIFS(#REF!,#REF!,'Data Sheet'!A:A,#REF!,"Samridhi Perk Line"),"")</f>
        <v/>
      </c>
      <c r="AS118" s="32" t="n"/>
      <c r="AT118" s="32" t="n"/>
      <c r="AU118" s="203">
        <f>IFERROR(VLOOKUP(Table1[[#This Row],[Date]],'Overweight Data'!A116:G1211,6,FALSE),"")</f>
        <v/>
      </c>
      <c r="AV118" s="213">
        <f>IFERROR(
   IF(
      OR(Table1[[#This Row],[Operating Time]]=0, (Table1[[#This Row],[Operating Time]]/IF(AC118&lt;=1,AC118+1,AC118))*60=0),
      1,
      ((Table1[[#This Row],[Operating Time]])/IF(AC118&lt;=1,AC118+1,AC118))*60
   ),
"_")</f>
        <v/>
      </c>
      <c r="AW118" s="213">
        <f>COUNTIFS('Downtime Data'!A:A,Table1[[#This Row],[Date]])</f>
        <v/>
      </c>
      <c r="AX118" s="211">
        <f>IFERROR((SUM(Table1[[#This Row],[Minor Stoppages]:[Material Shortages]])/Table1[[#This Row],['# Stops]])*60,"")</f>
        <v/>
      </c>
      <c r="AY118" s="211" t="n"/>
      <c r="AZ118" s="33" t="n">
        <v>46138</v>
      </c>
    </row>
    <row r="119" ht="20.15" customHeight="1" s="452">
      <c r="A119" s="21" t="n">
        <v>46136</v>
      </c>
      <c r="B119" s="22">
        <f>IF(A119="","",TEXT(A119,"dddddd"))</f>
        <v/>
      </c>
      <c r="C119" s="23" t="inlineStr">
        <is>
          <t>_10.3GM</t>
        </is>
      </c>
      <c r="D119" s="24">
        <f t="array" ref="D119">IFERROR(INDIRECT(C119),"")</f>
        <v/>
      </c>
      <c r="E119" s="25" t="n">
        <v>33</v>
      </c>
      <c r="F119" s="26" t="n">
        <v>31.231839</v>
      </c>
      <c r="G119" s="27">
        <f>IFERROR((Table1[[#This Row],[Plan]]/Table1[[#This Row],[Hours Used]])/(Table1[[#This Row],[SOC (TPD)]]/24),"")</f>
        <v/>
      </c>
      <c r="H119" s="27">
        <f>IFERROR((Table1[[#This Row],[Volume Delivered (T)]]/Table1[[#This Row],[Hours Used]])/(Table1[[#This Row],[SOC (TPD)]]/24),"")</f>
        <v/>
      </c>
      <c r="I119" s="28" t="n"/>
      <c r="J119" s="28" t="n"/>
      <c r="K119" s="28" t="n"/>
      <c r="L119" s="25" t="n">
        <v>1.3</v>
      </c>
      <c r="M119" s="29" t="n">
        <v>0.037</v>
      </c>
      <c r="N119" s="83" t="n">
        <v>24</v>
      </c>
      <c r="O119" s="25" t="n"/>
      <c r="P119" s="25" t="n"/>
      <c r="Q119" s="69" t="n"/>
      <c r="R119" s="70" t="n"/>
      <c r="S119" s="30">
        <f>IF(Table1[[#This Row],[SKU]]="",0,24-Table1[[#This Row],[Legal Non-Operating Time]]-Table1[[#This Row],[No Demand Time]]-Table1[[#This Row],[Force Majeure]])</f>
        <v/>
      </c>
      <c r="T119" s="26" t="n"/>
      <c r="U119" s="26" t="n"/>
      <c r="V119" s="26" t="n"/>
      <c r="W119" s="26" t="n"/>
      <c r="X119" s="26" t="n"/>
      <c r="Y119" s="26" t="n"/>
      <c r="Z119" s="26" t="n"/>
      <c r="AA119" s="30">
        <f>Table1[[#This Row],[Hours Used]]-SUM(Table1[[#This Row],[Planned Maintenance]:[Start and Finish Production]])</f>
        <v/>
      </c>
      <c r="AB119" s="26" t="n">
        <v>0.5</v>
      </c>
      <c r="AC119" s="26" t="n">
        <v>1.5</v>
      </c>
      <c r="AD119" s="26" t="n">
        <v>0.5</v>
      </c>
      <c r="AE119" s="26" t="n"/>
      <c r="AF119" s="26" t="n"/>
      <c r="AG119" s="26" t="n"/>
      <c r="AH119" s="24">
        <f>Table1[[#This Row],[Hours Used]]-SUM(Table1[[#This Row],[Planned Maintenance]:[Start and Finish Production]])-SUM(Table1[[#This Row],[Minor Stoppages]:[Material Shortages]])-Table1[[#This Row],[Quality Loss (Hrs)]]-Table1[[#This Row],[Operating Time]]</f>
        <v/>
      </c>
      <c r="AI119" s="24">
        <f>IFERROR(IF(Table1[[#This Row],[SKU]]="",0,Table1[[#This Row],[Quality Loss (T)]]/(Table1[[#This Row],[SOC (TPD)]]/24)),"")</f>
        <v/>
      </c>
      <c r="AJ119" s="31">
        <f>IFERROR(IF(Table1[[#This Row],[SKU]]="",0,Table1[[#This Row],[Volume Delivered (T)]]/(Table1[[#This Row],[SOC (TPD)]]/24)),"")</f>
        <v/>
      </c>
      <c r="AK119" s="31">
        <f>IFERROR(Table1[[#This Row],[Operating Time]]/Table1[[#This Row],[PRODUCTION HOURS]],"")</f>
        <v/>
      </c>
      <c r="AL119" s="32" t="n">
        <v>104</v>
      </c>
      <c r="AM119" s="32" t="inlineStr">
        <is>
          <t>YES</t>
        </is>
      </c>
      <c r="AN119" s="32" t="inlineStr">
        <is>
          <t>NO</t>
        </is>
      </c>
      <c r="AO119" s="32" t="n">
        <v>0</v>
      </c>
      <c r="AP119" s="32" t="n">
        <v>0</v>
      </c>
      <c r="AQ119" s="32" t="n"/>
      <c r="AR119" s="32">
        <f>IFERROR(SUMIFS(#REF!,#REF!,'Data Sheet'!A:A,#REF!,"Samridhi Perk Line")/SUMIFS(#REF!,#REF!,'Data Sheet'!A:A,#REF!,"Samridhi Perk Line"),"")</f>
        <v/>
      </c>
      <c r="AS119" s="32" t="n"/>
      <c r="AT119" s="32" t="n"/>
      <c r="AU119" s="203">
        <f>IFERROR(VLOOKUP(Table1[[#This Row],[Date]],'Overweight Data'!A117:G1212,6,FALSE),"")</f>
        <v/>
      </c>
      <c r="AV119" s="213">
        <f>IFERROR(
   IF(
      OR(Table1[[#This Row],[Operating Time]]=0, (Table1[[#This Row],[Operating Time]]/IF(AC119&lt;=1,AC119+1,AC119))*60=0),
      1,
      ((Table1[[#This Row],[Operating Time]])/IF(AC119&lt;=1,AC119+1,AC119))*60
   ),
"_")</f>
        <v/>
      </c>
      <c r="AW119" s="213">
        <f>COUNTIFS('Downtime Data'!A:A,Table1[[#This Row],[Date]])</f>
        <v/>
      </c>
      <c r="AX119" s="211">
        <f>IFERROR((SUM(Table1[[#This Row],[Minor Stoppages]:[Material Shortages]])/Table1[[#This Row],['# Stops]])*60,"")</f>
        <v/>
      </c>
      <c r="AY119" s="211" t="n"/>
      <c r="AZ119" s="33" t="n">
        <v>46138</v>
      </c>
    </row>
    <row r="120" ht="20.15" customHeight="1" s="452">
      <c r="A120" s="21" t="n">
        <v>46137</v>
      </c>
      <c r="B120" s="22">
        <f>IF(A120="","",TEXT(A120,"dddddd"))</f>
        <v/>
      </c>
      <c r="C120" s="23" t="inlineStr">
        <is>
          <t>_10.3GM</t>
        </is>
      </c>
      <c r="D120" s="24">
        <f t="array" ref="D120">IFERROR(INDIRECT(C120),"")</f>
        <v/>
      </c>
      <c r="E120" s="25" t="n">
        <v>35</v>
      </c>
      <c r="F120" s="26" t="n">
        <v>29.562648</v>
      </c>
      <c r="G120" s="27">
        <f>IFERROR((Table1[[#This Row],[Plan]]/Table1[[#This Row],[Hours Used]])/(Table1[[#This Row],[SOC (TPD)]]/24),"")</f>
        <v/>
      </c>
      <c r="H120" s="27">
        <f>IFERROR((Table1[[#This Row],[Volume Delivered (T)]]/Table1[[#This Row],[Hours Used]])/(Table1[[#This Row],[SOC (TPD)]]/24),"")</f>
        <v/>
      </c>
      <c r="I120" s="28" t="n"/>
      <c r="J120" s="28" t="n"/>
      <c r="K120" s="28" t="n"/>
      <c r="L120" s="25" t="n">
        <v>1.2</v>
      </c>
      <c r="M120" s="29" t="n">
        <v>0.037</v>
      </c>
      <c r="N120" s="83" t="n">
        <v>20</v>
      </c>
      <c r="O120" s="25" t="n"/>
      <c r="P120" s="25" t="n"/>
      <c r="Q120" s="69" t="n"/>
      <c r="R120" s="70" t="n"/>
      <c r="S120" s="30">
        <f>IF(Table1[[#This Row],[SKU]]="",0,24-Table1[[#This Row],[Legal Non-Operating Time]]-Table1[[#This Row],[No Demand Time]]-Table1[[#This Row],[Force Majeure]])</f>
        <v/>
      </c>
      <c r="T120" s="26" t="n"/>
      <c r="U120" s="26" t="n"/>
      <c r="V120" s="26" t="n"/>
      <c r="W120" s="26" t="n"/>
      <c r="X120" s="26" t="n"/>
      <c r="Y120" s="26" t="n"/>
      <c r="Z120" s="26" t="n"/>
      <c r="AA120" s="30">
        <f>Table1[[#This Row],[Hours Used]]-SUM(Table1[[#This Row],[Planned Maintenance]:[Start and Finish Production]])</f>
        <v/>
      </c>
      <c r="AB120" s="26" t="n"/>
      <c r="AC120" s="26" t="n">
        <v>1.5</v>
      </c>
      <c r="AD120" s="26" t="n">
        <v>0.5</v>
      </c>
      <c r="AE120" s="26" t="n"/>
      <c r="AF120" s="26" t="n"/>
      <c r="AG120" s="26" t="n"/>
      <c r="AH120" s="24">
        <f>Table1[[#This Row],[Hours Used]]-SUM(Table1[[#This Row],[Planned Maintenance]:[Start and Finish Production]])-SUM(Table1[[#This Row],[Minor Stoppages]:[Material Shortages]])-Table1[[#This Row],[Quality Loss (Hrs)]]-Table1[[#This Row],[Operating Time]]</f>
        <v/>
      </c>
      <c r="AI120" s="24">
        <f>IFERROR(IF(Table1[[#This Row],[SKU]]="",0,Table1[[#This Row],[Quality Loss (T)]]/(Table1[[#This Row],[SOC (TPD)]]/24)),"")</f>
        <v/>
      </c>
      <c r="AJ120" s="31">
        <f>IFERROR(IF(Table1[[#This Row],[SKU]]="",0,Table1[[#This Row],[Volume Delivered (T)]]/(Table1[[#This Row],[SOC (TPD)]]/24)),"")</f>
        <v/>
      </c>
      <c r="AK120" s="31">
        <f>IFERROR(Table1[[#This Row],[Operating Time]]/Table1[[#This Row],[PRODUCTION HOURS]],"")</f>
        <v/>
      </c>
      <c r="AL120" s="32" t="n">
        <v>91</v>
      </c>
      <c r="AM120" s="32" t="inlineStr">
        <is>
          <t>YES</t>
        </is>
      </c>
      <c r="AN120" s="32" t="inlineStr">
        <is>
          <t>NO</t>
        </is>
      </c>
      <c r="AO120" s="32" t="n">
        <v>0</v>
      </c>
      <c r="AP120" s="32" t="n">
        <v>0</v>
      </c>
      <c r="AQ120" s="32" t="n"/>
      <c r="AR120" s="32">
        <f>IFERROR(SUMIFS(#REF!,#REF!,'Data Sheet'!A:A,#REF!,"Samridhi Perk Line")/SUMIFS(#REF!,#REF!,'Data Sheet'!A:A,#REF!,"Samridhi Perk Line"),"")</f>
        <v/>
      </c>
      <c r="AS120" s="32" t="n"/>
      <c r="AT120" s="32" t="n"/>
      <c r="AU120" s="203">
        <f>IFERROR(VLOOKUP(Table1[[#This Row],[Date]],'Overweight Data'!A118:G1213,6,FALSE),"")</f>
        <v/>
      </c>
      <c r="AV120" s="213">
        <f>IFERROR(
   IF(
      OR(Table1[[#This Row],[Operating Time]]=0, (Table1[[#This Row],[Operating Time]]/IF(AC120&lt;=1,AC120+1,AC120))*60=0),
      1,
      ((Table1[[#This Row],[Operating Time]])/IF(AC120&lt;=1,AC120+1,AC120))*60
   ),
"_")</f>
        <v/>
      </c>
      <c r="AW120" s="213">
        <f>COUNTIFS('Downtime Data'!A:A,Table1[[#This Row],[Date]])</f>
        <v/>
      </c>
      <c r="AX120" s="211">
        <f>IFERROR((SUM(Table1[[#This Row],[Minor Stoppages]:[Material Shortages]])/Table1[[#This Row],['# Stops]])*60,"")</f>
        <v/>
      </c>
      <c r="AY120" s="211" t="n"/>
      <c r="AZ120" s="33" t="n">
        <v>46138</v>
      </c>
    </row>
    <row r="121" ht="20.15" customHeight="1" s="452">
      <c r="A121" s="21" t="n">
        <v>46138</v>
      </c>
      <c r="B121" s="22">
        <f>IF(A121="","",TEXT(A121,"dddddd"))</f>
        <v/>
      </c>
      <c r="C121" s="23" t="inlineStr">
        <is>
          <t>_10.3GM</t>
        </is>
      </c>
      <c r="D121" s="24">
        <f t="array" ref="D121">IFERROR(INDIRECT(C121),"")</f>
        <v/>
      </c>
      <c r="E121" s="25" t="n">
        <v>33</v>
      </c>
      <c r="F121" s="26">
        <f>38.972064-5.03</f>
        <v/>
      </c>
      <c r="G121" s="27">
        <f>IFERROR((Table1[[#This Row],[Plan]]/Table1[[#This Row],[Hours Used]])/(Table1[[#This Row],[SOC (TPD)]]/24),"")</f>
        <v/>
      </c>
      <c r="H121" s="27">
        <f>IFERROR((Table1[[#This Row],[Volume Delivered (T)]]/Table1[[#This Row],[Hours Used]])/(Table1[[#This Row],[SOC (TPD)]]/24),"")</f>
        <v/>
      </c>
      <c r="I121" s="28" t="n"/>
      <c r="J121" s="28" t="n"/>
      <c r="K121" s="28" t="n"/>
      <c r="L121" s="25" t="n">
        <v>1.3</v>
      </c>
      <c r="M121" s="29" t="n">
        <v>0.037</v>
      </c>
      <c r="N121" s="83" t="n">
        <v>32</v>
      </c>
      <c r="O121" s="25" t="n"/>
      <c r="P121" s="25" t="n"/>
      <c r="Q121" s="69" t="n"/>
      <c r="R121" s="70" t="n"/>
      <c r="S121" s="30">
        <f>IF(Table1[[#This Row],[SKU]]="",0,24-Table1[[#This Row],[Legal Non-Operating Time]]-Table1[[#This Row],[No Demand Time]]-Table1[[#This Row],[Force Majeure]])</f>
        <v/>
      </c>
      <c r="T121" s="26" t="n"/>
      <c r="U121" s="26" t="n"/>
      <c r="V121" s="26" t="n"/>
      <c r="W121" s="26" t="n"/>
      <c r="X121" s="26" t="n"/>
      <c r="Y121" s="26" t="n"/>
      <c r="Z121" s="26" t="n"/>
      <c r="AA121" s="30">
        <f>Table1[[#This Row],[Hours Used]]-SUM(Table1[[#This Row],[Planned Maintenance]:[Start and Finish Production]])</f>
        <v/>
      </c>
      <c r="AB121" s="26" t="n"/>
      <c r="AC121" s="26" t="n"/>
      <c r="AD121" s="26" t="n">
        <v>1</v>
      </c>
      <c r="AE121" s="26" t="n"/>
      <c r="AF121" s="26" t="n">
        <v>1</v>
      </c>
      <c r="AG121" s="26" t="n"/>
      <c r="AH121" s="24">
        <f>Table1[[#This Row],[Hours Used]]-SUM(Table1[[#This Row],[Planned Maintenance]:[Start and Finish Production]])-SUM(Table1[[#This Row],[Minor Stoppages]:[Material Shortages]])-Table1[[#This Row],[Quality Loss (Hrs)]]-Table1[[#This Row],[Operating Time]]</f>
        <v/>
      </c>
      <c r="AI121" s="24">
        <f>IFERROR(IF(Table1[[#This Row],[SKU]]="",0,Table1[[#This Row],[Quality Loss (T)]]/(Table1[[#This Row],[SOC (TPD)]]/24)),"")</f>
        <v/>
      </c>
      <c r="AJ121" s="31">
        <f>IFERROR(IF(Table1[[#This Row],[SKU]]="",0,Table1[[#This Row],[Volume Delivered (T)]]/(Table1[[#This Row],[SOC (TPD)]]/24)),"")</f>
        <v/>
      </c>
      <c r="AK121" s="31">
        <f>IFERROR(Table1[[#This Row],[Operating Time]]/Table1[[#This Row],[PRODUCTION HOURS]],"")</f>
        <v/>
      </c>
      <c r="AL121" s="32" t="n">
        <v>94</v>
      </c>
      <c r="AM121" s="32" t="inlineStr">
        <is>
          <t>YES</t>
        </is>
      </c>
      <c r="AN121" s="32" t="inlineStr">
        <is>
          <t>NO</t>
        </is>
      </c>
      <c r="AO121" s="32" t="n">
        <v>0</v>
      </c>
      <c r="AP121" s="32" t="n">
        <v>0</v>
      </c>
      <c r="AQ121" s="32" t="n"/>
      <c r="AR121" s="32">
        <f>IFERROR(SUMIFS(#REF!,#REF!,'Data Sheet'!A:A,#REF!,"Samridhi Perk Line")/SUMIFS(#REF!,#REF!,'Data Sheet'!A:A,#REF!,"Samridhi Perk Line"),"")</f>
        <v/>
      </c>
      <c r="AS121" s="32" t="n"/>
      <c r="AT121" s="32" t="n"/>
      <c r="AU121" s="203">
        <f>IFERROR(VLOOKUP(Table1[[#This Row],[Date]],'Overweight Data'!A119:G1214,6,FALSE),"")</f>
        <v/>
      </c>
      <c r="AV121" s="213">
        <f>IFERROR(
   IF(
      OR(Table1[[#This Row],[Operating Time]]=0, (Table1[[#This Row],[Operating Time]]/IF(AC121&lt;=1,AC121+1,AC121))*60=0),
      1,
      ((Table1[[#This Row],[Operating Time]])/IF(AC121&lt;=1,AC121+1,AC121))*60
   ),
"_")</f>
        <v/>
      </c>
      <c r="AW121" s="213">
        <f>COUNTIFS('Downtime Data'!A:A,Table1[[#This Row],[Date]])</f>
        <v/>
      </c>
      <c r="AX121" s="211">
        <f>IFERROR((SUM(Table1[[#This Row],[Minor Stoppages]:[Material Shortages]])/Table1[[#This Row],['# Stops]])*60,"")</f>
        <v/>
      </c>
      <c r="AY121" s="211" t="n"/>
      <c r="AZ121" s="33" t="n">
        <v>46138</v>
      </c>
    </row>
    <row r="122" ht="20.15" customHeight="1" s="452">
      <c r="A122" s="21" t="n">
        <v>46139</v>
      </c>
      <c r="B122" s="22">
        <f>IF(A122="","",TEXT(A122,"dddddd"))</f>
        <v/>
      </c>
      <c r="C122" s="23" t="inlineStr">
        <is>
          <t>_10.3GM_HT</t>
        </is>
      </c>
      <c r="D122" s="24">
        <f t="array" ref="D122">IFERROR(INDIRECT(C122),"")</f>
        <v/>
      </c>
      <c r="E122" s="25" t="n">
        <v>33</v>
      </c>
      <c r="F122" s="25" t="n">
        <v>33.4</v>
      </c>
      <c r="G122" s="27">
        <f>IFERROR((Table1[[#This Row],[Plan]]/Table1[[#This Row],[Hours Used]])/(Table1[[#This Row],[SOC (TPD)]]/24),"")</f>
        <v/>
      </c>
      <c r="H122" s="27">
        <f>IFERROR((Table1[[#This Row],[Volume Delivered (T)]]/Table1[[#This Row],[Hours Used]])/(Table1[[#This Row],[SOC (TPD)]]/24),"")</f>
        <v/>
      </c>
      <c r="I122" s="28" t="n"/>
      <c r="J122" s="28" t="n"/>
      <c r="K122" s="28" t="n"/>
      <c r="L122" s="25" t="n">
        <v>1</v>
      </c>
      <c r="M122" s="29" t="n">
        <v>0.039</v>
      </c>
      <c r="N122" s="83" t="n">
        <v>25</v>
      </c>
      <c r="O122" s="25" t="n"/>
      <c r="P122" s="25" t="n"/>
      <c r="Q122" s="69" t="n"/>
      <c r="R122" s="70" t="n"/>
      <c r="S122" s="30">
        <f>IF(Table1[[#This Row],[SKU]]="",0,24-Table1[[#This Row],[Legal Non-Operating Time]]-Table1[[#This Row],[No Demand Time]]-Table1[[#This Row],[Force Majeure]])</f>
        <v/>
      </c>
      <c r="T122" s="26" t="n"/>
      <c r="U122" s="26" t="n"/>
      <c r="V122" s="26" t="n"/>
      <c r="W122" s="26" t="n"/>
      <c r="X122" s="26" t="n"/>
      <c r="Y122" s="26" t="n"/>
      <c r="Z122" s="26" t="n"/>
      <c r="AA122" s="30">
        <f>Table1[[#This Row],[Hours Used]]-SUM(Table1[[#This Row],[Planned Maintenance]:[Start and Finish Production]])</f>
        <v/>
      </c>
      <c r="AB122" s="26" t="n"/>
      <c r="AC122" s="26" t="n"/>
      <c r="AD122" s="26" t="n"/>
      <c r="AE122" s="26" t="n"/>
      <c r="AF122" s="26" t="n"/>
      <c r="AG122" s="26" t="n"/>
      <c r="AH122" s="24">
        <f>Table1[[#This Row],[Hours Used]]-SUM(Table1[[#This Row],[Planned Maintenance]:[Start and Finish Production]])-SUM(Table1[[#This Row],[Minor Stoppages]:[Material Shortages]])-Table1[[#This Row],[Quality Loss (Hrs)]]-Table1[[#This Row],[Operating Time]]</f>
        <v/>
      </c>
      <c r="AI122" s="24">
        <f>IFERROR(IF(Table1[[#This Row],[SKU]]="",0,Table1[[#This Row],[Quality Loss (T)]]/(Table1[[#This Row],[SOC (TPD)]]/24)),"")</f>
        <v/>
      </c>
      <c r="AJ122" s="31">
        <f>IFERROR(IF(Table1[[#This Row],[SKU]]="",0,Table1[[#This Row],[Volume Delivered (T)]]/(Table1[[#This Row],[SOC (TPD)]]/24)),"")</f>
        <v/>
      </c>
      <c r="AK122" s="31">
        <f>IFERROR(Table1[[#This Row],[Operating Time]]/Table1[[#This Row],[PRODUCTION HOURS]],"")</f>
        <v/>
      </c>
      <c r="AL122" s="32" t="n">
        <v>113</v>
      </c>
      <c r="AM122" s="32" t="inlineStr">
        <is>
          <t>YES</t>
        </is>
      </c>
      <c r="AN122" s="32" t="inlineStr">
        <is>
          <t>NO</t>
        </is>
      </c>
      <c r="AO122" s="32" t="n">
        <v>0</v>
      </c>
      <c r="AP122" s="32" t="n">
        <v>0</v>
      </c>
      <c r="AQ122" s="32" t="n"/>
      <c r="AR122" s="32">
        <f>IFERROR(SUMIFS(#REF!,#REF!,'Data Sheet'!A:A,#REF!,"Samridhi Perk Line")/SUMIFS(#REF!,#REF!,'Data Sheet'!A:A,#REF!,"Samridhi Perk Line"),"")</f>
        <v/>
      </c>
      <c r="AS122" s="32" t="n"/>
      <c r="AT122" s="32" t="n"/>
      <c r="AU122" s="203">
        <f>IFERROR(VLOOKUP(Table1[[#This Row],[Date]],'Overweight Data'!A120:G1215,6,FALSE),"")</f>
        <v/>
      </c>
      <c r="AV122" s="213">
        <f>IFERROR(
   IF(
      OR(Table1[[#This Row],[Operating Time]]=0, (Table1[[#This Row],[Operating Time]]/IF(AC122&lt;=1,AC122+1,AC122))*60=0),
      1,
      ((Table1[[#This Row],[Operating Time]])/IF(AC122&lt;=1,AC122+1,AC122))*60
   ),
"_")</f>
        <v/>
      </c>
      <c r="AW122" s="213">
        <f>COUNTIFS('Downtime Data'!A:A,Table1[[#This Row],[Date]])</f>
        <v/>
      </c>
      <c r="AX122" s="211">
        <f>IFERROR((SUM(Table1[[#This Row],[Minor Stoppages]:[Material Shortages]])/Table1[[#This Row],['# Stops]])*60,"")</f>
        <v/>
      </c>
      <c r="AY122" s="211" t="n"/>
      <c r="AZ122" s="33" t="n">
        <v>46138</v>
      </c>
    </row>
    <row r="123" ht="20.15" customHeight="1" s="452">
      <c r="A123" s="21" t="n">
        <v>46140</v>
      </c>
      <c r="B123" s="22">
        <f>IF(A123="","",TEXT(A123,"dddddd"))</f>
        <v/>
      </c>
      <c r="C123" s="23" t="inlineStr">
        <is>
          <t>_10.3GM_HT</t>
        </is>
      </c>
      <c r="D123" s="24">
        <f t="array" ref="D123">IFERROR(INDIRECT(C123),"")</f>
        <v/>
      </c>
      <c r="E123" s="25" t="n">
        <v>20</v>
      </c>
      <c r="F123" s="25" t="n">
        <v>24.8</v>
      </c>
      <c r="G123" s="27">
        <f>IFERROR((Table1[[#This Row],[Plan]]/Table1[[#This Row],[Hours Used]])/(Table1[[#This Row],[SOC (TPD)]]/24),"")</f>
        <v/>
      </c>
      <c r="H123" s="27">
        <f>IFERROR((Table1[[#This Row],[Volume Delivered (T)]]/Table1[[#This Row],[Hours Used]])/(Table1[[#This Row],[SOC (TPD)]]/24),"")</f>
        <v/>
      </c>
      <c r="I123" s="28" t="n"/>
      <c r="J123" s="28" t="n"/>
      <c r="K123" s="28" t="n"/>
      <c r="L123" s="25" t="n"/>
      <c r="M123" s="29" t="n">
        <v>0.039</v>
      </c>
      <c r="N123" s="83" t="n">
        <v>25</v>
      </c>
      <c r="O123" s="25" t="n"/>
      <c r="P123" s="25" t="n"/>
      <c r="Q123" s="69" t="n"/>
      <c r="R123" s="70" t="n"/>
      <c r="S123" s="30">
        <f>IF(Table1[[#This Row],[SKU]]="",0,24-Table1[[#This Row],[Legal Non-Operating Time]]-Table1[[#This Row],[No Demand Time]]-Table1[[#This Row],[Force Majeure]])</f>
        <v/>
      </c>
      <c r="T123" s="26" t="n"/>
      <c r="U123" s="26" t="n"/>
      <c r="V123" s="26" t="n">
        <v>6.6</v>
      </c>
      <c r="W123" s="26" t="n"/>
      <c r="X123" s="26" t="n"/>
      <c r="Y123" s="26" t="n"/>
      <c r="Z123" s="26" t="n"/>
      <c r="AA123" s="30">
        <f>Table1[[#This Row],[Hours Used]]-SUM(Table1[[#This Row],[Planned Maintenance]:[Start and Finish Production]])</f>
        <v/>
      </c>
      <c r="AB123" s="26" t="n"/>
      <c r="AC123" s="26" t="n"/>
      <c r="AD123" s="26" t="n"/>
      <c r="AE123" s="26" t="n"/>
      <c r="AF123" s="26" t="n"/>
      <c r="AG123" s="26" t="n"/>
      <c r="AH123" s="24">
        <f>Table1[[#This Row],[Hours Used]]-SUM(Table1[[#This Row],[Planned Maintenance]:[Start and Finish Production]])-SUM(Table1[[#This Row],[Minor Stoppages]:[Material Shortages]])-Table1[[#This Row],[Quality Loss (Hrs)]]-Table1[[#This Row],[Operating Time]]</f>
        <v/>
      </c>
      <c r="AI123" s="24">
        <f>IFERROR(IF(Table1[[#This Row],[SKU]]="",0,Table1[[#This Row],[Quality Loss (T)]]/(Table1[[#This Row],[SOC (TPD)]]/24)),"")</f>
        <v/>
      </c>
      <c r="AJ123" s="31">
        <f>IFERROR(IF(Table1[[#This Row],[SKU]]="",0,Table1[[#This Row],[Volume Delivered (T)]]/(Table1[[#This Row],[SOC (TPD)]]/24)),"")</f>
        <v/>
      </c>
      <c r="AK123" s="31">
        <f>IFERROR(Table1[[#This Row],[Operating Time]]/Table1[[#This Row],[PRODUCTION HOURS]],"")</f>
        <v/>
      </c>
      <c r="AL123" s="32" t="n">
        <v>94</v>
      </c>
      <c r="AM123" s="32" t="inlineStr">
        <is>
          <t>YES</t>
        </is>
      </c>
      <c r="AN123" s="32" t="inlineStr">
        <is>
          <t>NO</t>
        </is>
      </c>
      <c r="AO123" s="32" t="n">
        <v>18</v>
      </c>
      <c r="AP123" s="32" t="n">
        <v>18</v>
      </c>
      <c r="AQ123" s="32" t="n"/>
      <c r="AR123" s="32">
        <f>IFERROR(SUMIFS(#REF!,#REF!,'Data Sheet'!A:A,#REF!,"Samridhi Perk Line")/SUMIFS(#REF!,#REF!,'Data Sheet'!A:A,#REF!,"Samridhi Perk Line"),"")</f>
        <v/>
      </c>
      <c r="AS123" s="32" t="n"/>
      <c r="AT123" s="32" t="n"/>
      <c r="AU123" s="203">
        <f>IFERROR(VLOOKUP(Table1[[#This Row],[Date]],'Overweight Data'!A121:G1216,6,FALSE),"")</f>
        <v/>
      </c>
      <c r="AV123" s="213">
        <f>IFERROR(
   IF(
      OR(Table1[[#This Row],[Operating Time]]=0, (Table1[[#This Row],[Operating Time]]/IF(AC123&lt;=1,AC123+1,AC123))*60=0),
      1,
      ((Table1[[#This Row],[Operating Time]])/IF(AC123&lt;=1,AC123+1,AC123))*60
   ),
"_")</f>
        <v/>
      </c>
      <c r="AW123" s="213">
        <f>COUNTIFS('Downtime Data'!A:A,Table1[[#This Row],[Date]])</f>
        <v/>
      </c>
      <c r="AX123" s="211">
        <f>IFERROR((SUM(Table1[[#This Row],[Minor Stoppages]:[Material Shortages]])/Table1[[#This Row],['# Stops]])*60,"")</f>
        <v/>
      </c>
      <c r="AY123" s="211" t="n"/>
      <c r="AZ123" s="33" t="n">
        <v>46138</v>
      </c>
    </row>
    <row r="124" ht="20.15" customHeight="1" s="452">
      <c r="A124" s="21" t="n">
        <v>46141</v>
      </c>
      <c r="B124" s="22">
        <f>IF(A124="","",TEXT(A124,"dddddd"))</f>
        <v/>
      </c>
      <c r="C124" s="23" t="inlineStr">
        <is>
          <t>_10.3GM_HT</t>
        </is>
      </c>
      <c r="D124" s="24">
        <f t="array" ref="D124">IFERROR(INDIRECT(C124),"")</f>
        <v/>
      </c>
      <c r="E124" s="25" t="n">
        <v>33</v>
      </c>
      <c r="F124" s="25" t="n">
        <v>31</v>
      </c>
      <c r="G124" s="27">
        <f>IFERROR((Table1[[#This Row],[Plan]]/Table1[[#This Row],[Hours Used]])/(Table1[[#This Row],[SOC (TPD)]]/24),"")</f>
        <v/>
      </c>
      <c r="H124" s="27">
        <f>IFERROR((Table1[[#This Row],[Volume Delivered (T)]]/Table1[[#This Row],[Hours Used]])/(Table1[[#This Row],[SOC (TPD)]]/24),"")</f>
        <v/>
      </c>
      <c r="I124" s="28" t="n"/>
      <c r="J124" s="28" t="n"/>
      <c r="K124" s="28" t="n"/>
      <c r="L124" s="25" t="n"/>
      <c r="M124" s="29" t="n">
        <v>0.039</v>
      </c>
      <c r="N124" s="83" t="n">
        <v>12</v>
      </c>
      <c r="O124" s="25" t="n"/>
      <c r="P124" s="25" t="n"/>
      <c r="Q124" s="69" t="n"/>
      <c r="R124" s="70" t="n"/>
      <c r="S124" s="30">
        <f>IF(Table1[[#This Row],[SKU]]="",0,24-Table1[[#This Row],[Legal Non-Operating Time]]-Table1[[#This Row],[No Demand Time]]-Table1[[#This Row],[Force Majeure]])</f>
        <v/>
      </c>
      <c r="T124" s="26" t="n"/>
      <c r="U124" s="26" t="n"/>
      <c r="V124" s="26" t="n"/>
      <c r="W124" s="26" t="n">
        <v>1</v>
      </c>
      <c r="X124" s="26" t="n"/>
      <c r="Y124" s="26" t="n"/>
      <c r="Z124" s="26" t="n"/>
      <c r="AA124" s="30">
        <f>Table1[[#This Row],[Hours Used]]-SUM(Table1[[#This Row],[Planned Maintenance]:[Start and Finish Production]])</f>
        <v/>
      </c>
      <c r="AB124" s="26" t="n"/>
      <c r="AC124" s="26" t="n"/>
      <c r="AD124" s="26" t="n"/>
      <c r="AE124" s="26" t="n"/>
      <c r="AF124" s="26" t="n">
        <v>1.3</v>
      </c>
      <c r="AG124" s="26" t="n"/>
      <c r="AH124" s="24">
        <f>Table1[[#This Row],[Hours Used]]-SUM(Table1[[#This Row],[Planned Maintenance]:[Start and Finish Production]])-SUM(Table1[[#This Row],[Minor Stoppages]:[Material Shortages]])-Table1[[#This Row],[Quality Loss (Hrs)]]-Table1[[#This Row],[Operating Time]]</f>
        <v/>
      </c>
      <c r="AI124" s="24">
        <f>IFERROR(IF(Table1[[#This Row],[SKU]]="",0,Table1[[#This Row],[Quality Loss (T)]]/(Table1[[#This Row],[SOC (TPD)]]/24)),"")</f>
        <v/>
      </c>
      <c r="AJ124" s="31">
        <f>IFERROR(IF(Table1[[#This Row],[SKU]]="",0,Table1[[#This Row],[Volume Delivered (T)]]/(Table1[[#This Row],[SOC (TPD)]]/24)),"")</f>
        <v/>
      </c>
      <c r="AK124" s="31">
        <f>IFERROR(Table1[[#This Row],[Operating Time]]/Table1[[#This Row],[PRODUCTION HOURS]],"")</f>
        <v/>
      </c>
      <c r="AL124" s="32" t="n">
        <v>113</v>
      </c>
      <c r="AM124" s="32" t="inlineStr">
        <is>
          <t>NO</t>
        </is>
      </c>
      <c r="AN124" s="32" t="inlineStr">
        <is>
          <t>NO</t>
        </is>
      </c>
      <c r="AO124" s="32" t="n">
        <v>1</v>
      </c>
      <c r="AP124" s="32" t="n">
        <v>0</v>
      </c>
      <c r="AQ124" s="32" t="n"/>
      <c r="AR124" s="32">
        <f>IFERROR(SUMIFS(#REF!,#REF!,'Data Sheet'!A:A,#REF!,"Samridhi Perk Line")/SUMIFS(#REF!,#REF!,'Data Sheet'!A:A,#REF!,"Samridhi Perk Line"),"")</f>
        <v/>
      </c>
      <c r="AS124" s="32" t="n"/>
      <c r="AT124" s="32" t="n"/>
      <c r="AU124" s="203">
        <f>IFERROR(VLOOKUP(Table1[[#This Row],[Date]],'Overweight Data'!A122:G1217,6,FALSE),"")</f>
        <v/>
      </c>
      <c r="AV124" s="213">
        <f>IFERROR(
   IF(
      OR(Table1[[#This Row],[Operating Time]]=0, (Table1[[#This Row],[Operating Time]]/IF(AC124&lt;=1,AC124+1,AC124))*60=0),
      1,
      ((Table1[[#This Row],[Operating Time]])/IF(AC124&lt;=1,AC124+1,AC124))*60
   ),
"_")</f>
        <v/>
      </c>
      <c r="AW124" s="213">
        <f>COUNTIFS('Downtime Data'!A:A,Table1[[#This Row],[Date]])</f>
        <v/>
      </c>
      <c r="AX124" s="211">
        <f>IFERROR((SUM(Table1[[#This Row],[Minor Stoppages]:[Material Shortages]])/Table1[[#This Row],['# Stops]])*60,"")</f>
        <v/>
      </c>
      <c r="AY124" s="211" t="n"/>
      <c r="AZ124" s="33" t="n">
        <v>46138</v>
      </c>
    </row>
    <row r="125" ht="20.15" customHeight="1" s="452">
      <c r="A125" s="21" t="n">
        <v>46142</v>
      </c>
      <c r="B125" s="22">
        <f>IF(A125="","",TEXT(A125,"dddddd"))</f>
        <v/>
      </c>
      <c r="C125" s="23" t="inlineStr">
        <is>
          <t>_10.3GM</t>
        </is>
      </c>
      <c r="D125" s="24">
        <f t="array" ref="D125">IFERROR(INDIRECT(C125),"")</f>
        <v/>
      </c>
      <c r="E125" s="25" t="n">
        <v>33</v>
      </c>
      <c r="F125" s="25" t="n">
        <v>23.81135</v>
      </c>
      <c r="G125" s="27">
        <f>IFERROR((Table1[[#This Row],[Plan]]/Table1[[#This Row],[Hours Used]])/(Table1[[#This Row],[SOC (TPD)]]/24),"")</f>
        <v/>
      </c>
      <c r="H125" s="27">
        <f>IFERROR((Table1[[#This Row],[Volume Delivered (T)]]/Table1[[#This Row],[Hours Used]])/(Table1[[#This Row],[SOC (TPD)]]/24),"")</f>
        <v/>
      </c>
      <c r="I125" s="28" t="n"/>
      <c r="J125" s="28" t="n"/>
      <c r="K125" s="28" t="n"/>
      <c r="L125" s="25">
        <f>0.6+1.1+0.16+0.53-0.17-0.82</f>
        <v/>
      </c>
      <c r="M125" s="29" t="n">
        <v>0.039</v>
      </c>
      <c r="N125" s="83" t="n">
        <v>9</v>
      </c>
      <c r="O125" s="25" t="n"/>
      <c r="P125" s="25" t="n"/>
      <c r="Q125" s="69" t="n"/>
      <c r="R125" s="70" t="n"/>
      <c r="S125" s="30">
        <f>IF(Table1[[#This Row],[SKU]]="",0,24-Table1[[#This Row],[Legal Non-Operating Time]]-Table1[[#This Row],[No Demand Time]]-Table1[[#This Row],[Force Majeure]])</f>
        <v/>
      </c>
      <c r="T125" s="26" t="n"/>
      <c r="U125" s="26" t="n"/>
      <c r="V125" s="26" t="n"/>
      <c r="W125" s="26" t="n">
        <v>1</v>
      </c>
      <c r="X125" s="26" t="n"/>
      <c r="Y125" s="26" t="n"/>
      <c r="Z125" s="26" t="n"/>
      <c r="AA125" s="30">
        <f>Table1[[#This Row],[Hours Used]]-SUM(Table1[[#This Row],[Planned Maintenance]:[Start and Finish Production]])</f>
        <v/>
      </c>
      <c r="AB125" s="26" t="n"/>
      <c r="AC125" s="26" t="n">
        <v>4.5</v>
      </c>
      <c r="AD125" s="26" t="n"/>
      <c r="AE125" s="26" t="n"/>
      <c r="AF125" s="26" t="n">
        <v>2.8</v>
      </c>
      <c r="AG125" s="26" t="n"/>
      <c r="AH125" s="24">
        <f>Table1[[#This Row],[Hours Used]]-SUM(Table1[[#This Row],[Planned Maintenance]:[Start and Finish Production]])-SUM(Table1[[#This Row],[Minor Stoppages]:[Material Shortages]])-Table1[[#This Row],[Quality Loss (Hrs)]]-Table1[[#This Row],[Operating Time]]</f>
        <v/>
      </c>
      <c r="AI125" s="24">
        <f>IFERROR(IF(Table1[[#This Row],[SKU]]="",0,Table1[[#This Row],[Quality Loss (T)]]/(Table1[[#This Row],[SOC (TPD)]]/24)),"")</f>
        <v/>
      </c>
      <c r="AJ125" s="31">
        <f>IFERROR(IF(Table1[[#This Row],[SKU]]="",0,Table1[[#This Row],[Volume Delivered (T)]]/(Table1[[#This Row],[SOC (TPD)]]/24)),"")</f>
        <v/>
      </c>
      <c r="AK125" s="31">
        <f>IFERROR(Table1[[#This Row],[Operating Time]]/Table1[[#This Row],[PRODUCTION HOURS]],"")</f>
        <v/>
      </c>
      <c r="AL125" s="32" t="n">
        <v>109</v>
      </c>
      <c r="AM125" s="32" t="inlineStr">
        <is>
          <t>YES</t>
        </is>
      </c>
      <c r="AN125" s="32" t="inlineStr">
        <is>
          <t>NO</t>
        </is>
      </c>
      <c r="AO125" s="32" t="n">
        <v>1</v>
      </c>
      <c r="AP125" s="32" t="n">
        <v>0</v>
      </c>
      <c r="AQ125" s="32" t="n"/>
      <c r="AR125" s="32">
        <f>IFERROR(SUMIFS(#REF!,#REF!,'Data Sheet'!A:A,#REF!,"Samridhi Perk Line")/SUMIFS(#REF!,#REF!,'Data Sheet'!A:A,#REF!,"Samridhi Perk Line"),"")</f>
        <v/>
      </c>
      <c r="AS125" s="32" t="n"/>
      <c r="AT125" s="32" t="n"/>
      <c r="AU125" s="203">
        <f>IFERROR(VLOOKUP(Table1[[#This Row],[Date]],'Overweight Data'!A123:G1218,6,FALSE),"")</f>
        <v/>
      </c>
      <c r="AV125" s="213">
        <f>IFERROR(
   IF(
      OR(Table1[[#This Row],[Operating Time]]=0, (Table1[[#This Row],[Operating Time]]/IF(AC125&lt;=1,AC125+1,AC125))*60=0),
      1,
      ((Table1[[#This Row],[Operating Time]])/IF(AC125&lt;=1,AC125+1,AC125))*60
   ),
"_")</f>
        <v/>
      </c>
      <c r="AW125" s="213">
        <f>COUNTIFS('Downtime Data'!A:A,Table1[[#This Row],[Date]])</f>
        <v/>
      </c>
      <c r="AX125" s="211">
        <f>IFERROR((SUM(Table1[[#This Row],[Minor Stoppages]:[Material Shortages]])/Table1[[#This Row],['# Stops]])*60,"")</f>
        <v/>
      </c>
      <c r="AY125" s="211" t="n"/>
      <c r="AZ125" s="33" t="n">
        <v>46138</v>
      </c>
    </row>
    <row r="126" ht="20.15" customHeight="1" s="452">
      <c r="A126" s="21" t="n">
        <v>46143</v>
      </c>
      <c r="B126" s="22">
        <f>IF(A126="","",TEXT(A126,"dddddd"))</f>
        <v/>
      </c>
      <c r="C126" s="23" t="inlineStr">
        <is>
          <t>_10.3GM_HT</t>
        </is>
      </c>
      <c r="D126" s="24">
        <f t="array" ref="D126">IFERROR(INDIRECT(C126),"")</f>
        <v/>
      </c>
      <c r="E126" s="25" t="n">
        <v>30</v>
      </c>
      <c r="F126" s="25" t="n">
        <v>32.8</v>
      </c>
      <c r="G126" s="27">
        <f>IFERROR((Table1[[#This Row],[Plan]]/Table1[[#This Row],[Hours Used]])/(Table1[[#This Row],[SOC (TPD)]]/24),"")</f>
        <v/>
      </c>
      <c r="H126" s="27">
        <f>IFERROR((Table1[[#This Row],[Volume Delivered (T)]]/Table1[[#This Row],[Hours Used]])/(Table1[[#This Row],[SOC (TPD)]]/24),"")</f>
        <v/>
      </c>
      <c r="I126" s="28" t="n"/>
      <c r="J126" s="28" t="n"/>
      <c r="K126" s="28" t="n"/>
      <c r="L126" s="25" t="n"/>
      <c r="M126" s="29" t="n">
        <v>0.039</v>
      </c>
      <c r="N126" s="83" t="n"/>
      <c r="O126" s="25" t="n"/>
      <c r="P126" s="25" t="n"/>
      <c r="Q126" s="69" t="n"/>
      <c r="R126" s="70" t="n"/>
      <c r="S126" s="30">
        <f>IF(Table1[[#This Row],[SKU]]="",0,24-Table1[[#This Row],[Legal Non-Operating Time]]-Table1[[#This Row],[No Demand Time]]-Table1[[#This Row],[Force Majeure]])</f>
        <v/>
      </c>
      <c r="T126" s="26" t="n"/>
      <c r="U126" s="26" t="n"/>
      <c r="V126" s="26" t="n"/>
      <c r="W126" s="26" t="n">
        <v>1</v>
      </c>
      <c r="X126" s="26" t="n"/>
      <c r="Y126" s="26" t="n"/>
      <c r="Z126" s="26" t="n"/>
      <c r="AA126" s="30">
        <f>Table1[[#This Row],[Hours Used]]-SUM(Table1[[#This Row],[Planned Maintenance]:[Start and Finish Production]])</f>
        <v/>
      </c>
      <c r="AB126" s="26" t="n"/>
      <c r="AC126" s="26" t="n"/>
      <c r="AD126" s="26" t="n"/>
      <c r="AE126" s="26" t="n"/>
      <c r="AF126" s="26" t="n"/>
      <c r="AG126" s="26" t="n"/>
      <c r="AH126" s="24">
        <f>Table1[[#This Row],[Hours Used]]-SUM(Table1[[#This Row],[Planned Maintenance]:[Start and Finish Production]])-SUM(Table1[[#This Row],[Minor Stoppages]:[Material Shortages]])-Table1[[#This Row],[Quality Loss (Hrs)]]-Table1[[#This Row],[Operating Time]]</f>
        <v/>
      </c>
      <c r="AI126" s="24">
        <f>IFERROR(IF(Table1[[#This Row],[SKU]]="",0,Table1[[#This Row],[Quality Loss (T)]]/(Table1[[#This Row],[SOC (TPD)]]/24)),"")</f>
        <v/>
      </c>
      <c r="AJ126" s="31">
        <f>IFERROR(IF(Table1[[#This Row],[SKU]]="",0,Table1[[#This Row],[Volume Delivered (T)]]/(Table1[[#This Row],[SOC (TPD)]]/24)),"")</f>
        <v/>
      </c>
      <c r="AK126" s="31">
        <f>IFERROR(Table1[[#This Row],[Operating Time]]/Table1[[#This Row],[PRODUCTION HOURS]],"")</f>
        <v/>
      </c>
      <c r="AL126" s="32" t="n">
        <v>99</v>
      </c>
      <c r="AM126" s="32" t="inlineStr">
        <is>
          <t>YES</t>
        </is>
      </c>
      <c r="AN126" s="32" t="inlineStr">
        <is>
          <t>NO</t>
        </is>
      </c>
      <c r="AO126" s="32" t="n">
        <v>0</v>
      </c>
      <c r="AP126" s="32" t="n">
        <v>0</v>
      </c>
      <c r="AQ126" s="32" t="n"/>
      <c r="AR126" s="32">
        <f>IFERROR(SUMIFS(#REF!,#REF!,'Data Sheet'!A:A,#REF!,"Samridhi Perk Line")/SUMIFS(#REF!,#REF!,'Data Sheet'!A:A,#REF!,"Samridhi Perk Line"),"")</f>
        <v/>
      </c>
      <c r="AS126" s="32" t="n"/>
      <c r="AT126" s="32" t="n"/>
      <c r="AU126" s="203">
        <f>IFERROR(VLOOKUP(Table1[[#This Row],[Date]],'Overweight Data'!A124:G1219,6,FALSE),"")</f>
        <v/>
      </c>
      <c r="AV126" s="213">
        <f>IFERROR(
   IF(
      OR(Table1[[#This Row],[Operating Time]]=0, (Table1[[#This Row],[Operating Time]]/IF(AC126&lt;=1,AC126+1,AC126))*60=0),
      1,
      ((Table1[[#This Row],[Operating Time]])/IF(AC126&lt;=1,AC126+1,AC126))*60
   ),
"_")</f>
        <v/>
      </c>
      <c r="AW126" s="213">
        <f>COUNTIFS('Downtime Data'!A:A,Table1[[#This Row],[Date]])</f>
        <v/>
      </c>
      <c r="AX126" s="211">
        <f>IFERROR((SUM(Table1[[#This Row],[Minor Stoppages]:[Material Shortages]])/Table1[[#This Row],['# Stops]])*60,"")</f>
        <v/>
      </c>
      <c r="AY126" s="211" t="n"/>
      <c r="AZ126" s="33" t="n">
        <v>46138</v>
      </c>
    </row>
    <row r="127" ht="20.15" customHeight="1" s="452">
      <c r="A127" s="21" t="n">
        <v>46144</v>
      </c>
      <c r="B127" s="22">
        <f>IF(A127="","",TEXT(A127,"dddddd"))</f>
        <v/>
      </c>
      <c r="C127" s="23" t="inlineStr">
        <is>
          <t>_10.3GM_HT</t>
        </is>
      </c>
      <c r="D127" s="24">
        <f t="array" ref="D127">IFERROR(INDIRECT(C127),"")</f>
        <v/>
      </c>
      <c r="E127" s="25" t="n">
        <v>30</v>
      </c>
      <c r="F127" s="25" t="n">
        <v>30.8</v>
      </c>
      <c r="G127" s="27">
        <f>IFERROR((Table1[[#This Row],[Plan]]/Table1[[#This Row],[Hours Used]])/(Table1[[#This Row],[SOC (TPD)]]/24),"")</f>
        <v/>
      </c>
      <c r="H127" s="27">
        <f>IFERROR((Table1[[#This Row],[Volume Delivered (T)]]/Table1[[#This Row],[Hours Used]])/(Table1[[#This Row],[SOC (TPD)]]/24),"")</f>
        <v/>
      </c>
      <c r="I127" s="28" t="n"/>
      <c r="J127" s="28" t="n"/>
      <c r="K127" s="28" t="n"/>
      <c r="L127" s="25">
        <f>0.47+1.29+0.17+0.3-0.15-0.61</f>
        <v/>
      </c>
      <c r="M127" s="29" t="n">
        <v>0.039</v>
      </c>
      <c r="N127" s="83" t="n"/>
      <c r="O127" s="25" t="n"/>
      <c r="P127" s="25" t="n"/>
      <c r="Q127" s="69" t="n"/>
      <c r="R127" s="70" t="n"/>
      <c r="S127" s="30">
        <f>IF(Table1[[#This Row],[SKU]]="",0,24-Table1[[#This Row],[Legal Non-Operating Time]]-Table1[[#This Row],[No Demand Time]]-Table1[[#This Row],[Force Majeure]])</f>
        <v/>
      </c>
      <c r="T127" s="26" t="n"/>
      <c r="U127" s="26" t="n">
        <v>1</v>
      </c>
      <c r="V127" s="26" t="n"/>
      <c r="W127" s="26" t="n"/>
      <c r="X127" s="26" t="n"/>
      <c r="Y127" s="26" t="n"/>
      <c r="Z127" s="26" t="n"/>
      <c r="AA127" s="30">
        <f>Table1[[#This Row],[Hours Used]]-SUM(Table1[[#This Row],[Planned Maintenance]:[Start and Finish Production]])</f>
        <v/>
      </c>
      <c r="AB127" s="26" t="n"/>
      <c r="AC127" s="26" t="n">
        <v>0.5</v>
      </c>
      <c r="AD127" s="26" t="n"/>
      <c r="AE127" s="26" t="n"/>
      <c r="AF127" s="26" t="n"/>
      <c r="AG127" s="26" t="n"/>
      <c r="AH127" s="24">
        <f>Table1[[#This Row],[Hours Used]]-SUM(Table1[[#This Row],[Planned Maintenance]:[Start and Finish Production]])-SUM(Table1[[#This Row],[Minor Stoppages]:[Material Shortages]])-Table1[[#This Row],[Quality Loss (Hrs)]]-Table1[[#This Row],[Operating Time]]</f>
        <v/>
      </c>
      <c r="AI127" s="24">
        <f>IFERROR(IF(Table1[[#This Row],[SKU]]="",0,Table1[[#This Row],[Quality Loss (T)]]/(Table1[[#This Row],[SOC (TPD)]]/24)),"")</f>
        <v/>
      </c>
      <c r="AJ127" s="31">
        <f>IFERROR(IF(Table1[[#This Row],[SKU]]="",0,Table1[[#This Row],[Volume Delivered (T)]]/(Table1[[#This Row],[SOC (TPD)]]/24)),"")</f>
        <v/>
      </c>
      <c r="AK127" s="31">
        <f>IFERROR(Table1[[#This Row],[Operating Time]]/Table1[[#This Row],[PRODUCTION HOURS]],"")</f>
        <v/>
      </c>
      <c r="AL127" s="32" t="n">
        <v>100</v>
      </c>
      <c r="AM127" s="32" t="inlineStr">
        <is>
          <t>YES</t>
        </is>
      </c>
      <c r="AN127" s="32" t="inlineStr">
        <is>
          <t>NO</t>
        </is>
      </c>
      <c r="AO127" s="32" t="n">
        <v>1</v>
      </c>
      <c r="AP127" s="32" t="n">
        <v>1</v>
      </c>
      <c r="AQ127" s="32" t="n"/>
      <c r="AR127" s="32">
        <f>IFERROR(SUMIFS(#REF!,#REF!,'Data Sheet'!A:A,#REF!,"Samridhi Perk Line")/SUMIFS(#REF!,#REF!,'Data Sheet'!A:A,#REF!,"Samridhi Perk Line"),"")</f>
        <v/>
      </c>
      <c r="AS127" s="32" t="n"/>
      <c r="AT127" s="32" t="n"/>
      <c r="AU127" s="203">
        <f>IFERROR(VLOOKUP(Table1[[#This Row],[Date]],'Overweight Data'!A125:G1220,6,FALSE),"")</f>
        <v/>
      </c>
      <c r="AV127" s="213">
        <f>IFERROR(
   IF(
      OR(Table1[[#This Row],[Operating Time]]=0, (Table1[[#This Row],[Operating Time]]/IF(AC127&lt;=1,AC127+1,AC127))*60=0),
      1,
      ((Table1[[#This Row],[Operating Time]])/IF(AC127&lt;=1,AC127+1,AC127))*60
   ),
"_")</f>
        <v/>
      </c>
      <c r="AW127" s="213">
        <f>COUNTIFS('Downtime Data'!A:A,Table1[[#This Row],[Date]])</f>
        <v/>
      </c>
      <c r="AX127" s="211">
        <f>IFERROR((SUM(Table1[[#This Row],[Minor Stoppages]:[Material Shortages]])/Table1[[#This Row],['# Stops]])*60,"")</f>
        <v/>
      </c>
      <c r="AY127" s="211" t="n"/>
      <c r="AZ127" s="33" t="n">
        <v>46138</v>
      </c>
    </row>
    <row r="128" ht="20.15" customHeight="1" s="452">
      <c r="A128" s="21" t="n">
        <v>46145</v>
      </c>
      <c r="B128" s="22">
        <f>IF(A128="","",TEXT(A128,"dddddd"))</f>
        <v/>
      </c>
      <c r="C128" s="23" t="inlineStr">
        <is>
          <t>_10.3GM_HT</t>
        </is>
      </c>
      <c r="D128" s="24">
        <f t="array" ref="D128">IFERROR(INDIRECT(C128),"")</f>
        <v/>
      </c>
      <c r="E128" s="25" t="n">
        <v>30</v>
      </c>
      <c r="F128" s="25" t="n">
        <v>30.5</v>
      </c>
      <c r="G128" s="27">
        <f>IFERROR((Table1[[#This Row],[Plan]]/Table1[[#This Row],[Hours Used]])/(Table1[[#This Row],[SOC (TPD)]]/24),"")</f>
        <v/>
      </c>
      <c r="H128" s="27">
        <f>IFERROR((Table1[[#This Row],[Volume Delivered (T)]]/Table1[[#This Row],[Hours Used]])/(Table1[[#This Row],[SOC (TPD)]]/24),"")</f>
        <v/>
      </c>
      <c r="I128" s="28" t="n"/>
      <c r="J128" s="28" t="n"/>
      <c r="K128" s="28" t="n"/>
      <c r="L128" s="25" t="n"/>
      <c r="M128" s="29" t="n"/>
      <c r="N128" s="83" t="n">
        <v>12</v>
      </c>
      <c r="O128" s="25" t="n"/>
      <c r="P128" s="25" t="n"/>
      <c r="Q128" s="69" t="n"/>
      <c r="R128" s="70" t="n"/>
      <c r="S128" s="30">
        <f>IF(Table1[[#This Row],[SKU]]="",0,24-Table1[[#This Row],[Legal Non-Operating Time]]-Table1[[#This Row],[No Demand Time]]-Table1[[#This Row],[Force Majeure]])</f>
        <v/>
      </c>
      <c r="T128" s="26" t="n"/>
      <c r="U128" s="26" t="n"/>
      <c r="V128" s="26" t="n"/>
      <c r="W128" s="26" t="n"/>
      <c r="X128" s="26" t="n"/>
      <c r="Y128" s="26" t="n"/>
      <c r="Z128" s="26" t="n"/>
      <c r="AA128" s="30">
        <f>Table1[[#This Row],[Hours Used]]-SUM(Table1[[#This Row],[Planned Maintenance]:[Start and Finish Production]])</f>
        <v/>
      </c>
      <c r="AB128" s="26" t="n"/>
      <c r="AC128" s="26" t="n"/>
      <c r="AD128" s="26" t="n"/>
      <c r="AE128" s="26" t="n"/>
      <c r="AF128" s="26" t="n"/>
      <c r="AG128" s="26" t="n"/>
      <c r="AH128" s="24">
        <f>Table1[[#This Row],[Hours Used]]-SUM(Table1[[#This Row],[Planned Maintenance]:[Start and Finish Production]])-SUM(Table1[[#This Row],[Minor Stoppages]:[Material Shortages]])-Table1[[#This Row],[Quality Loss (Hrs)]]-Table1[[#This Row],[Operating Time]]</f>
        <v/>
      </c>
      <c r="AI128" s="24">
        <f>IFERROR(IF(Table1[[#This Row],[SKU]]="",0,Table1[[#This Row],[Quality Loss (T)]]/(Table1[[#This Row],[SOC (TPD)]]/24)),"")</f>
        <v/>
      </c>
      <c r="AJ128" s="31">
        <f>IFERROR(IF(Table1[[#This Row],[SKU]]="",0,Table1[[#This Row],[Volume Delivered (T)]]/(Table1[[#This Row],[SOC (TPD)]]/24)),"")</f>
        <v/>
      </c>
      <c r="AK128" s="31">
        <f>IFERROR(Table1[[#This Row],[Operating Time]]/Table1[[#This Row],[PRODUCTION HOURS]],"")</f>
        <v/>
      </c>
      <c r="AL128" s="32" t="n">
        <v>103</v>
      </c>
      <c r="AM128" s="32" t="inlineStr">
        <is>
          <t>NO</t>
        </is>
      </c>
      <c r="AN128" s="32" t="inlineStr">
        <is>
          <t>NO</t>
        </is>
      </c>
      <c r="AO128" s="32" t="n">
        <v>5</v>
      </c>
      <c r="AP128" s="32" t="n">
        <v>5</v>
      </c>
      <c r="AQ128" s="32" t="n"/>
      <c r="AR128" s="32">
        <f>IFERROR(SUMIFS(#REF!,#REF!,'Data Sheet'!A:A,#REF!,"Samridhi Perk Line")/SUMIFS(#REF!,#REF!,'Data Sheet'!A:A,#REF!,"Samridhi Perk Line"),"")</f>
        <v/>
      </c>
      <c r="AS128" s="32" t="n"/>
      <c r="AT128" s="32" t="n"/>
      <c r="AU128" s="203">
        <f>IFERROR(VLOOKUP(Table1[[#This Row],[Date]],'Overweight Data'!A126:G1221,6,FALSE),"")</f>
        <v/>
      </c>
      <c r="AV128" s="213">
        <f>IFERROR(
   IF(
      OR(Table1[[#This Row],[Operating Time]]=0, (Table1[[#This Row],[Operating Time]]/IF(AC128&lt;=1,AC128+1,AC128))*60=0),
      1,
      ((Table1[[#This Row],[Operating Time]])/IF(AC128&lt;=1,AC128+1,AC128))*60
   ),
"_")</f>
        <v/>
      </c>
      <c r="AW128" s="213">
        <f>COUNTIFS('Downtime Data'!A:A,Table1[[#This Row],[Date]])</f>
        <v/>
      </c>
      <c r="AX128" s="211">
        <f>IFERROR((SUM(Table1[[#This Row],[Minor Stoppages]:[Material Shortages]])/Table1[[#This Row],['# Stops]])*60,"")</f>
        <v/>
      </c>
      <c r="AY128" s="211" t="n"/>
      <c r="AZ128" s="33" t="n">
        <v>46138</v>
      </c>
    </row>
    <row r="129" ht="20.15" customHeight="1" s="452">
      <c r="A129" s="21" t="n">
        <v>46146</v>
      </c>
      <c r="B129" s="22">
        <f>IF(A129="","",TEXT(A129,"dddddd"))</f>
        <v/>
      </c>
      <c r="C129" s="23" t="inlineStr">
        <is>
          <t>_10.3GM_HT</t>
        </is>
      </c>
      <c r="D129" s="24">
        <f t="array" ref="D129">IFERROR(INDIRECT(C129),"")</f>
        <v/>
      </c>
      <c r="E129" s="25" t="n">
        <v>30</v>
      </c>
      <c r="F129" s="25">
        <f>28.9+4.7</f>
        <v/>
      </c>
      <c r="G129" s="27">
        <f>IFERROR((Table1[[#This Row],[Plan]]/Table1[[#This Row],[Hours Used]])/(Table1[[#This Row],[SOC (TPD)]]/24),"")</f>
        <v/>
      </c>
      <c r="H129" s="27">
        <f>IFERROR((Table1[[#This Row],[Volume Delivered (T)]]/Table1[[#This Row],[Hours Used]])/(Table1[[#This Row],[SOC (TPD)]]/24),"")</f>
        <v/>
      </c>
      <c r="I129" s="28" t="n"/>
      <c r="J129" s="28" t="n"/>
      <c r="K129" s="28" t="n"/>
      <c r="L129" s="25" t="n">
        <v>0.8</v>
      </c>
      <c r="M129" s="29" t="n">
        <v>0.039</v>
      </c>
      <c r="N129" s="83" t="n">
        <v>10</v>
      </c>
      <c r="O129" s="25" t="n"/>
      <c r="P129" s="25" t="n"/>
      <c r="Q129" s="69" t="n"/>
      <c r="R129" s="70" t="n"/>
      <c r="S129" s="30">
        <f>IF(Table1[[#This Row],[SKU]]="",0,24-Table1[[#This Row],[Legal Non-Operating Time]]-Table1[[#This Row],[No Demand Time]]-Table1[[#This Row],[Force Majeure]])</f>
        <v/>
      </c>
      <c r="T129" s="26" t="n"/>
      <c r="U129" s="26" t="n"/>
      <c r="V129" s="26" t="n"/>
      <c r="W129" s="26" t="n"/>
      <c r="X129" s="26" t="n"/>
      <c r="Y129" s="26" t="n"/>
      <c r="Z129" s="26" t="n"/>
      <c r="AA129" s="30">
        <f>Table1[[#This Row],[Hours Used]]-SUM(Table1[[#This Row],[Planned Maintenance]:[Start and Finish Production]])</f>
        <v/>
      </c>
      <c r="AB129" s="26" t="n"/>
      <c r="AC129" s="26" t="n"/>
      <c r="AD129" s="26" t="n"/>
      <c r="AE129" s="26" t="n"/>
      <c r="AF129" s="26" t="n"/>
      <c r="AG129" s="26" t="n"/>
      <c r="AH129" s="24">
        <f>Table1[[#This Row],[Hours Used]]-SUM(Table1[[#This Row],[Planned Maintenance]:[Start and Finish Production]])-SUM(Table1[[#This Row],[Minor Stoppages]:[Material Shortages]])-Table1[[#This Row],[Quality Loss (Hrs)]]-Table1[[#This Row],[Operating Time]]</f>
        <v/>
      </c>
      <c r="AI129" s="24">
        <f>IFERROR(IF(Table1[[#This Row],[SKU]]="",0,Table1[[#This Row],[Quality Loss (T)]]/(Table1[[#This Row],[SOC (TPD)]]/24)),"")</f>
        <v/>
      </c>
      <c r="AJ129" s="31">
        <f>IFERROR(IF(Table1[[#This Row],[SKU]]="",0,Table1[[#This Row],[Volume Delivered (T)]]/(Table1[[#This Row],[SOC (TPD)]]/24)),"")</f>
        <v/>
      </c>
      <c r="AK129" s="31">
        <f>IFERROR(Table1[[#This Row],[Operating Time]]/Table1[[#This Row],[PRODUCTION HOURS]],"")</f>
        <v/>
      </c>
      <c r="AL129" s="32" t="n">
        <v>103</v>
      </c>
      <c r="AM129" s="32" t="inlineStr">
        <is>
          <t>YES</t>
        </is>
      </c>
      <c r="AN129" s="32" t="inlineStr">
        <is>
          <t>YES</t>
        </is>
      </c>
      <c r="AO129" s="32" t="n">
        <v>0</v>
      </c>
      <c r="AP129" s="32" t="n">
        <v>0</v>
      </c>
      <c r="AQ129" s="32" t="n"/>
      <c r="AR129" s="32">
        <f>IFERROR(SUMIFS(#REF!,#REF!,'Data Sheet'!A:A,#REF!,"Samridhi Perk Line")/SUMIFS(#REF!,#REF!,'Data Sheet'!A:A,#REF!,"Samridhi Perk Line"),"")</f>
        <v/>
      </c>
      <c r="AS129" s="32" t="n"/>
      <c r="AT129" s="32" t="n"/>
      <c r="AU129" s="203">
        <f>IFERROR(VLOOKUP(Table1[[#This Row],[Date]],'Overweight Data'!A127:G1222,6,FALSE),"")</f>
        <v/>
      </c>
      <c r="AV129" s="213">
        <f>IFERROR(
   IF(
      OR(Table1[[#This Row],[Operating Time]]=0, (Table1[[#This Row],[Operating Time]]/IF(AC129&lt;=1,AC129+1,AC129))*60=0),
      1,
      ((Table1[[#This Row],[Operating Time]])/IF(AC129&lt;=1,AC129+1,AC129))*60
   ),
"_")</f>
        <v/>
      </c>
      <c r="AW129" s="213">
        <f>COUNTIFS('Downtime Data'!A:A,Table1[[#This Row],[Date]])</f>
        <v/>
      </c>
      <c r="AX129" s="211">
        <f>IFERROR((SUM(Table1[[#This Row],[Minor Stoppages]:[Material Shortages]])/Table1[[#This Row],['# Stops]])*60,"")</f>
        <v/>
      </c>
      <c r="AY129" s="211" t="n"/>
      <c r="AZ129" s="33" t="n">
        <v>46168</v>
      </c>
    </row>
    <row r="130" ht="20.15" customHeight="1" s="452">
      <c r="A130" s="21" t="n">
        <v>46147</v>
      </c>
      <c r="B130" s="22">
        <f>IF(A130="","",TEXT(A130,"dddddd"))</f>
        <v/>
      </c>
      <c r="C130" s="23" t="inlineStr">
        <is>
          <t>_10.3GM_HT</t>
        </is>
      </c>
      <c r="D130" s="24">
        <f t="array" ref="D130">IFERROR(INDIRECT(C130),"")</f>
        <v/>
      </c>
      <c r="E130" s="25" t="n">
        <v>30</v>
      </c>
      <c r="F130" s="26">
        <f>30.2-8+5.7+3.1</f>
        <v/>
      </c>
      <c r="G130" s="27">
        <f>IFERROR((Table1[[#This Row],[Plan]]/Table1[[#This Row],[Hours Used]])/(Table1[[#This Row],[SOC (TPD)]]/24),"")</f>
        <v/>
      </c>
      <c r="H130" s="27">
        <f>IFERROR((Table1[[#This Row],[Volume Delivered (T)]]/Table1[[#This Row],[Hours Used]])/(Table1[[#This Row],[SOC (TPD)]]/24),"")</f>
        <v/>
      </c>
      <c r="I130" s="28" t="n"/>
      <c r="J130" s="28" t="n"/>
      <c r="K130" s="28" t="n"/>
      <c r="L130" s="25" t="n">
        <v>1</v>
      </c>
      <c r="M130" s="29" t="n">
        <v>0.039</v>
      </c>
      <c r="N130" s="83" t="n">
        <v>13</v>
      </c>
      <c r="O130" s="25" t="n"/>
      <c r="P130" s="25" t="n"/>
      <c r="Q130" s="69" t="n"/>
      <c r="R130" s="70" t="n"/>
      <c r="S130" s="30">
        <f>IF(Table1[[#This Row],[SKU]]="",0,24-Table1[[#This Row],[Legal Non-Operating Time]]-Table1[[#This Row],[No Demand Time]]-Table1[[#This Row],[Force Majeure]])</f>
        <v/>
      </c>
      <c r="T130" s="26" t="n"/>
      <c r="U130" s="26" t="n">
        <v>1</v>
      </c>
      <c r="V130" s="26" t="n"/>
      <c r="W130" s="26" t="n"/>
      <c r="X130" s="26" t="n"/>
      <c r="Y130" s="26" t="n"/>
      <c r="Z130" s="26" t="n"/>
      <c r="AA130" s="30">
        <f>Table1[[#This Row],[Hours Used]]-SUM(Table1[[#This Row],[Planned Maintenance]:[Start and Finish Production]])</f>
        <v/>
      </c>
      <c r="AB130" s="26" t="n"/>
      <c r="AC130" s="26" t="n">
        <v>0.6</v>
      </c>
      <c r="AD130" s="26" t="n"/>
      <c r="AE130" s="26" t="n"/>
      <c r="AF130" s="26" t="n"/>
      <c r="AG130" s="26" t="n"/>
      <c r="AH130" s="24">
        <f>Table1[[#This Row],[Hours Used]]-SUM(Table1[[#This Row],[Planned Maintenance]:[Start and Finish Production]])-SUM(Table1[[#This Row],[Minor Stoppages]:[Material Shortages]])-Table1[[#This Row],[Quality Loss (Hrs)]]-Table1[[#This Row],[Operating Time]]</f>
        <v/>
      </c>
      <c r="AI130" s="24">
        <f>IFERROR(IF(Table1[[#This Row],[SKU]]="",0,Table1[[#This Row],[Quality Loss (T)]]/(Table1[[#This Row],[SOC (TPD)]]/24)),"")</f>
        <v/>
      </c>
      <c r="AJ130" s="31">
        <f>IFERROR(IF(Table1[[#This Row],[SKU]]="",0,Table1[[#This Row],[Volume Delivered (T)]]/(Table1[[#This Row],[SOC (TPD)]]/24)),"")</f>
        <v/>
      </c>
      <c r="AK130" s="31">
        <f>IFERROR(Table1[[#This Row],[Operating Time]]/Table1[[#This Row],[PRODUCTION HOURS]],"")</f>
        <v/>
      </c>
      <c r="AL130" s="32" t="n">
        <v>80</v>
      </c>
      <c r="AM130" s="32" t="inlineStr">
        <is>
          <t>YES</t>
        </is>
      </c>
      <c r="AN130" s="32" t="inlineStr">
        <is>
          <t>NO</t>
        </is>
      </c>
      <c r="AO130" s="32" t="n">
        <v>0</v>
      </c>
      <c r="AP130" s="32" t="n">
        <v>0</v>
      </c>
      <c r="AQ130" s="32" t="n"/>
      <c r="AR130" s="32">
        <f>IFERROR(SUMIFS(#REF!,#REF!,'Data Sheet'!A:A,#REF!,"Samridhi Perk Line")/SUMIFS(#REF!,#REF!,'Data Sheet'!A:A,#REF!,"Samridhi Perk Line"),"")</f>
        <v/>
      </c>
      <c r="AS130" s="32" t="n"/>
      <c r="AT130" s="32" t="n"/>
      <c r="AU130" s="203">
        <f>IFERROR(VLOOKUP(Table1[[#This Row],[Date]],'Overweight Data'!A128:G1223,6,FALSE),"")</f>
        <v/>
      </c>
      <c r="AV130" s="213">
        <f>IFERROR(
   IF(
      OR(Table1[[#This Row],[Operating Time]]=0, (Table1[[#This Row],[Operating Time]]/IF(AC130&lt;=1,AC130+1,AC130))*60=0),
      1,
      ((Table1[[#This Row],[Operating Time]])/IF(AC130&lt;=1,AC130+1,AC130))*60
   ),
"_")</f>
        <v/>
      </c>
      <c r="AW130" s="213">
        <f>COUNTIFS('Downtime Data'!A:A,Table1[[#This Row],[Date]])</f>
        <v/>
      </c>
      <c r="AX130" s="211">
        <f>IFERROR((SUM(Table1[[#This Row],[Minor Stoppages]:[Material Shortages]])/Table1[[#This Row],['# Stops]])*60,"")</f>
        <v/>
      </c>
      <c r="AY130" s="211" t="n"/>
      <c r="AZ130" s="33" t="n">
        <v>46168</v>
      </c>
    </row>
    <row r="131" ht="20.15" customHeight="1" s="452">
      <c r="A131" s="21" t="n">
        <v>46148</v>
      </c>
      <c r="B131" s="22">
        <f>IF(A131="","",TEXT(A131,"dddddd"))</f>
        <v/>
      </c>
      <c r="C131" s="23" t="inlineStr">
        <is>
          <t>_10.3GM_HT</t>
        </is>
      </c>
      <c r="D131" s="24">
        <f t="array" ref="D131">IFERROR(INDIRECT(C131),"")</f>
        <v/>
      </c>
      <c r="E131" s="25" t="n">
        <v>30</v>
      </c>
      <c r="F131" s="26" t="n">
        <v>30.2</v>
      </c>
      <c r="G131" s="27">
        <f>IFERROR((Table1[[#This Row],[Plan]]/Table1[[#This Row],[Hours Used]])/(Table1[[#This Row],[SOC (TPD)]]/24),"")</f>
        <v/>
      </c>
      <c r="H131" s="27">
        <f>IFERROR((Table1[[#This Row],[Volume Delivered (T)]]/Table1[[#This Row],[Hours Used]])/(Table1[[#This Row],[SOC (TPD)]]/24),"")</f>
        <v/>
      </c>
      <c r="I131" s="28" t="n"/>
      <c r="J131" s="28" t="n"/>
      <c r="K131" s="28" t="n"/>
      <c r="L131" s="25" t="n">
        <v>1.1</v>
      </c>
      <c r="M131" s="29" t="n">
        <v>0.039</v>
      </c>
      <c r="N131" s="83" t="n">
        <v>15</v>
      </c>
      <c r="O131" s="25" t="n"/>
      <c r="P131" s="25" t="n"/>
      <c r="Q131" s="69" t="n"/>
      <c r="R131" s="70" t="n"/>
      <c r="S131" s="30">
        <f>IF(Table1[[#This Row],[SKU]]="",0,24-Table1[[#This Row],[Legal Non-Operating Time]]-Table1[[#This Row],[No Demand Time]]-Table1[[#This Row],[Force Majeure]])</f>
        <v/>
      </c>
      <c r="T131" s="26" t="n"/>
      <c r="U131" s="26" t="n">
        <v>1</v>
      </c>
      <c r="V131" s="26" t="n"/>
      <c r="W131" s="26" t="n"/>
      <c r="X131" s="26" t="n"/>
      <c r="Y131" s="26" t="n"/>
      <c r="Z131" s="26" t="n"/>
      <c r="AA131" s="30">
        <f>Table1[[#This Row],[Hours Used]]-SUM(Table1[[#This Row],[Planned Maintenance]:[Start and Finish Production]])</f>
        <v/>
      </c>
      <c r="AB131" s="26" t="n"/>
      <c r="AC131" s="26" t="n">
        <v>1</v>
      </c>
      <c r="AD131" s="26" t="n"/>
      <c r="AE131" s="26" t="n"/>
      <c r="AF131" s="26" t="n"/>
      <c r="AG131" s="26" t="n"/>
      <c r="AH131" s="24">
        <f>Table1[[#This Row],[Hours Used]]-SUM(Table1[[#This Row],[Planned Maintenance]:[Start and Finish Production]])-SUM(Table1[[#This Row],[Minor Stoppages]:[Material Shortages]])-Table1[[#This Row],[Quality Loss (Hrs)]]-Table1[[#This Row],[Operating Time]]</f>
        <v/>
      </c>
      <c r="AI131" s="24">
        <f>IFERROR(IF(Table1[[#This Row],[SKU]]="",0,Table1[[#This Row],[Quality Loss (T)]]/(Table1[[#This Row],[SOC (TPD)]]/24)),"")</f>
        <v/>
      </c>
      <c r="AJ131" s="31">
        <f>IFERROR(IF(Table1[[#This Row],[SKU]]="",0,Table1[[#This Row],[Volume Delivered (T)]]/(Table1[[#This Row],[SOC (TPD)]]/24)),"")</f>
        <v/>
      </c>
      <c r="AK131" s="31">
        <f>IFERROR(Table1[[#This Row],[Operating Time]]/Table1[[#This Row],[PRODUCTION HOURS]],"")</f>
        <v/>
      </c>
      <c r="AL131" s="32" t="n">
        <v>92</v>
      </c>
      <c r="AM131" s="32" t="inlineStr">
        <is>
          <t>YES</t>
        </is>
      </c>
      <c r="AN131" s="32" t="inlineStr">
        <is>
          <t>YES</t>
        </is>
      </c>
      <c r="AO131" s="32" t="n">
        <v>0</v>
      </c>
      <c r="AP131" s="32" t="n">
        <v>0</v>
      </c>
      <c r="AQ131" s="32" t="n"/>
      <c r="AR131" s="32">
        <f>IFERROR(SUMIFS(#REF!,#REF!,'Data Sheet'!A:A,#REF!,"Samridhi Perk Line")/SUMIFS(#REF!,#REF!,'Data Sheet'!A:A,#REF!,"Samridhi Perk Line"),"")</f>
        <v/>
      </c>
      <c r="AS131" s="32" t="n"/>
      <c r="AT131" s="32" t="n"/>
      <c r="AU131" s="203">
        <f>IFERROR(VLOOKUP(Table1[[#This Row],[Date]],'Overweight Data'!A129:G1224,6,FALSE),"")</f>
        <v/>
      </c>
      <c r="AV131" s="213">
        <f>IFERROR(
   IF(
      OR(Table1[[#This Row],[Operating Time]]=0, (Table1[[#This Row],[Operating Time]]/IF(AC131&lt;=1,AC131+1,AC131))*60=0),
      1,
      ((Table1[[#This Row],[Operating Time]])/IF(AC131&lt;=1,AC131+1,AC131))*60
   ),
"_")</f>
        <v/>
      </c>
      <c r="AW131" s="213">
        <f>COUNTIFS('Downtime Data'!A:A,Table1[[#This Row],[Date]])</f>
        <v/>
      </c>
      <c r="AX131" s="211">
        <f>IFERROR((SUM(Table1[[#This Row],[Minor Stoppages]:[Material Shortages]])/Table1[[#This Row],['# Stops]])*60,"")</f>
        <v/>
      </c>
      <c r="AY131" s="211" t="n"/>
      <c r="AZ131" s="33" t="n">
        <v>46168</v>
      </c>
    </row>
    <row r="132" ht="20.15" customHeight="1" s="452">
      <c r="A132" s="21" t="n">
        <v>46149</v>
      </c>
      <c r="B132" s="22">
        <f>IF(A132="","",TEXT(A132,"dddddd"))</f>
        <v/>
      </c>
      <c r="C132" s="23" t="inlineStr">
        <is>
          <t>_10.3GM_HT</t>
        </is>
      </c>
      <c r="D132" s="24">
        <f t="array" ref="D132">IFERROR(INDIRECT(C132),"")</f>
        <v/>
      </c>
      <c r="E132" s="25" t="n">
        <v>30</v>
      </c>
      <c r="F132" s="26" t="n">
        <v>32.5</v>
      </c>
      <c r="G132" s="27">
        <f>IFERROR((Table1[[#This Row],[Plan]]/Table1[[#This Row],[Hours Used]])/(Table1[[#This Row],[SOC (TPD)]]/24),"")</f>
        <v/>
      </c>
      <c r="H132" s="27">
        <f>IFERROR((Table1[[#This Row],[Volume Delivered (T)]]/Table1[[#This Row],[Hours Used]])/(Table1[[#This Row],[SOC (TPD)]]/24),"")</f>
        <v/>
      </c>
      <c r="I132" s="28" t="n"/>
      <c r="J132" s="28" t="n"/>
      <c r="K132" s="28" t="n"/>
      <c r="L132" s="25">
        <f>0.37+1.16+0.16+0.27-0.18-0.51</f>
        <v/>
      </c>
      <c r="M132" s="29" t="n">
        <v>0.039</v>
      </c>
      <c r="N132" s="83" t="n">
        <v>17</v>
      </c>
      <c r="O132" s="25" t="n"/>
      <c r="P132" s="25" t="n"/>
      <c r="Q132" s="69" t="n"/>
      <c r="R132" s="70" t="n"/>
      <c r="S132" s="30">
        <f>IF(Table1[[#This Row],[SKU]]="",0,24-Table1[[#This Row],[Legal Non-Operating Time]]-Table1[[#This Row],[No Demand Time]]-Table1[[#This Row],[Force Majeure]])</f>
        <v/>
      </c>
      <c r="T132" s="26" t="n"/>
      <c r="U132" s="26" t="n"/>
      <c r="V132" s="26" t="n"/>
      <c r="W132" s="26" t="n"/>
      <c r="X132" s="26" t="n"/>
      <c r="Y132" s="26" t="n"/>
      <c r="Z132" s="26" t="n"/>
      <c r="AA132" s="30">
        <f>Table1[[#This Row],[Hours Used]]-SUM(Table1[[#This Row],[Planned Maintenance]:[Start and Finish Production]])</f>
        <v/>
      </c>
      <c r="AB132" s="26" t="n"/>
      <c r="AC132" s="26" t="n">
        <v>0.4</v>
      </c>
      <c r="AD132" s="26" t="n"/>
      <c r="AE132" s="26" t="n"/>
      <c r="AF132" s="26" t="n"/>
      <c r="AG132" s="26" t="n"/>
      <c r="AH132" s="24">
        <f>Table1[[#This Row],[Hours Used]]-SUM(Table1[[#This Row],[Planned Maintenance]:[Start and Finish Production]])-SUM(Table1[[#This Row],[Minor Stoppages]:[Material Shortages]])-Table1[[#This Row],[Quality Loss (Hrs)]]-Table1[[#This Row],[Operating Time]]</f>
        <v/>
      </c>
      <c r="AI132" s="24">
        <f>IFERROR(IF(Table1[[#This Row],[SKU]]="",0,Table1[[#This Row],[Quality Loss (T)]]/(Table1[[#This Row],[SOC (TPD)]]/24)),"")</f>
        <v/>
      </c>
      <c r="AJ132" s="31">
        <f>IFERROR(IF(Table1[[#This Row],[SKU]]="",0,Table1[[#This Row],[Volume Delivered (T)]]/(Table1[[#This Row],[SOC (TPD)]]/24)),"")</f>
        <v/>
      </c>
      <c r="AK132" s="31">
        <f>IFERROR(Table1[[#This Row],[Operating Time]]/Table1[[#This Row],[PRODUCTION HOURS]],"")</f>
        <v/>
      </c>
      <c r="AL132" s="32" t="n">
        <v>96</v>
      </c>
      <c r="AM132" s="32" t="inlineStr">
        <is>
          <t>YES</t>
        </is>
      </c>
      <c r="AN132" s="32" t="inlineStr">
        <is>
          <t>NO</t>
        </is>
      </c>
      <c r="AO132" s="32" t="n">
        <v>18</v>
      </c>
      <c r="AP132" s="32" t="n">
        <v>14</v>
      </c>
      <c r="AQ132" s="32" t="n"/>
      <c r="AR132" s="32">
        <f>IFERROR(SUMIFS(#REF!,#REF!,'Data Sheet'!A:A,#REF!,"Samridhi Perk Line")/SUMIFS(#REF!,#REF!,'Data Sheet'!A:A,#REF!,"Samridhi Perk Line"),"")</f>
        <v/>
      </c>
      <c r="AS132" s="32" t="n"/>
      <c r="AT132" s="32" t="n"/>
      <c r="AU132" s="203">
        <f>IFERROR(VLOOKUP(Table1[[#This Row],[Date]],'Overweight Data'!A130:G1225,6,FALSE),"")</f>
        <v/>
      </c>
      <c r="AV132" s="213">
        <f>IFERROR(
   IF(
      OR(Table1[[#This Row],[Operating Time]]=0, (Table1[[#This Row],[Operating Time]]/IF(AC132&lt;=1,AC132+1,AC132))*60=0),
      1,
      ((Table1[[#This Row],[Operating Time]])/IF(AC132&lt;=1,AC132+1,AC132))*60
   ),
"_")</f>
        <v/>
      </c>
      <c r="AW132" s="213">
        <f>COUNTIFS('Downtime Data'!A:A,Table1[[#This Row],[Date]])</f>
        <v/>
      </c>
      <c r="AX132" s="211">
        <f>IFERROR((SUM(Table1[[#This Row],[Minor Stoppages]:[Material Shortages]])/Table1[[#This Row],['# Stops]])*60,"")</f>
        <v/>
      </c>
      <c r="AY132" s="211" t="n">
        <v>5</v>
      </c>
      <c r="AZ132" s="33" t="n">
        <v>46168</v>
      </c>
    </row>
    <row r="133" ht="20.15" customHeight="1" s="452">
      <c r="A133" s="21" t="n">
        <v>46150</v>
      </c>
      <c r="B133" s="22">
        <f>IF(A133="","",TEXT(A133,"dddddd"))</f>
        <v/>
      </c>
      <c r="C133" s="23" t="inlineStr">
        <is>
          <t>_10.3GM_HT</t>
        </is>
      </c>
      <c r="D133" s="24">
        <f t="array" ref="D133">IFERROR(INDIRECT(C133),"")</f>
        <v/>
      </c>
      <c r="E133" s="25" t="n">
        <v>30</v>
      </c>
      <c r="F133" s="26" t="n">
        <v>32.4</v>
      </c>
      <c r="G133" s="27">
        <f>IFERROR((Table1[[#This Row],[Plan]]/Table1[[#This Row],[Hours Used]])/(Table1[[#This Row],[SOC (TPD)]]/24),"")</f>
        <v/>
      </c>
      <c r="H133" s="27">
        <f>IFERROR((Table1[[#This Row],[Volume Delivered (T)]]/Table1[[#This Row],[Hours Used]])/(Table1[[#This Row],[SOC (TPD)]]/24),"")</f>
        <v/>
      </c>
      <c r="I133" s="28" t="n"/>
      <c r="J133" s="28" t="n"/>
      <c r="K133" s="28" t="n"/>
      <c r="L133" s="25" t="n"/>
      <c r="M133" s="29" t="n">
        <v>0.039</v>
      </c>
      <c r="N133" s="83" t="n">
        <v>15</v>
      </c>
      <c r="O133" s="25" t="n"/>
      <c r="P133" s="25" t="n"/>
      <c r="Q133" s="69" t="n"/>
      <c r="R133" s="70" t="n"/>
      <c r="S133" s="30">
        <f>IF(Table1[[#This Row],[SKU]]="",0,24-Table1[[#This Row],[Legal Non-Operating Time]]-Table1[[#This Row],[No Demand Time]]-Table1[[#This Row],[Force Majeure]])</f>
        <v/>
      </c>
      <c r="T133" s="26" t="n"/>
      <c r="U133" s="26" t="n"/>
      <c r="V133" s="26" t="n"/>
      <c r="W133" s="26" t="n">
        <v>1</v>
      </c>
      <c r="X133" s="26" t="n"/>
      <c r="Y133" s="26" t="n"/>
      <c r="Z133" s="26" t="n"/>
      <c r="AA133" s="30">
        <f>Table1[[#This Row],[Hours Used]]-SUM(Table1[[#This Row],[Planned Maintenance]:[Start and Finish Production]])</f>
        <v/>
      </c>
      <c r="AB133" s="26" t="n"/>
      <c r="AC133" s="26" t="n"/>
      <c r="AD133" s="26" t="n"/>
      <c r="AE133" s="26" t="n"/>
      <c r="AF133" s="26" t="n"/>
      <c r="AG133" s="26" t="n"/>
      <c r="AH133" s="24">
        <f>Table1[[#This Row],[Hours Used]]-SUM(Table1[[#This Row],[Planned Maintenance]:[Start and Finish Production]])-SUM(Table1[[#This Row],[Minor Stoppages]:[Material Shortages]])-Table1[[#This Row],[Quality Loss (Hrs)]]-Table1[[#This Row],[Operating Time]]</f>
        <v/>
      </c>
      <c r="AI133" s="24">
        <f>IFERROR(IF(Table1[[#This Row],[SKU]]="",0,Table1[[#This Row],[Quality Loss (T)]]/(Table1[[#This Row],[SOC (TPD)]]/24)),"")</f>
        <v/>
      </c>
      <c r="AJ133" s="31">
        <f>IFERROR(IF(Table1[[#This Row],[SKU]]="",0,Table1[[#This Row],[Volume Delivered (T)]]/(Table1[[#This Row],[SOC (TPD)]]/24)),"")</f>
        <v/>
      </c>
      <c r="AK133" s="31">
        <f>IFERROR(Table1[[#This Row],[Operating Time]]/Table1[[#This Row],[PRODUCTION HOURS]],"")</f>
        <v/>
      </c>
      <c r="AL133" s="32" t="n">
        <v>103</v>
      </c>
      <c r="AM133" s="32" t="inlineStr">
        <is>
          <t>YES</t>
        </is>
      </c>
      <c r="AN133" s="32" t="inlineStr">
        <is>
          <t>YES</t>
        </is>
      </c>
      <c r="AO133" s="32" t="n">
        <v>2</v>
      </c>
      <c r="AP133" s="32" t="n">
        <v>2</v>
      </c>
      <c r="AQ133" s="32" t="n"/>
      <c r="AR133" s="32">
        <f>IFERROR(SUMIFS(#REF!,#REF!,'Data Sheet'!A:A,#REF!,"Samridhi Perk Line")/SUMIFS(#REF!,#REF!,'Data Sheet'!A:A,#REF!,"Samridhi Perk Line"),"")</f>
        <v/>
      </c>
      <c r="AS133" s="32" t="n"/>
      <c r="AT133" s="32" t="n"/>
      <c r="AU133" s="203">
        <f>IFERROR(VLOOKUP(Table1[[#This Row],[Date]],'Overweight Data'!A131:G1226,6,FALSE),"")</f>
        <v/>
      </c>
      <c r="AV133" s="213">
        <f>IFERROR(
   IF(
      OR(Table1[[#This Row],[Operating Time]]=0, (Table1[[#This Row],[Operating Time]]/IF(AC133&lt;=1,AC133+1,AC133))*60=0),
      1,
      ((Table1[[#This Row],[Operating Time]])/IF(AC133&lt;=1,AC133+1,AC133))*60
   ),
"_")</f>
        <v/>
      </c>
      <c r="AW133" s="213">
        <f>COUNTIFS('Downtime Data'!A:A,Table1[[#This Row],[Date]])</f>
        <v/>
      </c>
      <c r="AX133" s="211">
        <f>IFERROR((SUM(Table1[[#This Row],[Minor Stoppages]:[Material Shortages]])/Table1[[#This Row],['# Stops]])*60,"")</f>
        <v/>
      </c>
      <c r="AY133" s="211" t="n"/>
      <c r="AZ133" s="33" t="n">
        <v>46168</v>
      </c>
    </row>
    <row r="134" ht="20.15" customHeight="1" s="452">
      <c r="A134" s="21" t="n">
        <v>46151</v>
      </c>
      <c r="B134" s="22">
        <f>IF(A134="","",TEXT(A134,"dddddd"))</f>
        <v/>
      </c>
      <c r="C134" s="23" t="inlineStr">
        <is>
          <t>_10.3GM</t>
        </is>
      </c>
      <c r="D134" s="24">
        <f t="array" ref="D134">IFERROR(INDIRECT(C134),"")</f>
        <v/>
      </c>
      <c r="E134" s="25" t="n">
        <v>30</v>
      </c>
      <c r="F134" s="26" t="n">
        <v>30.8</v>
      </c>
      <c r="G134" s="27">
        <f>IFERROR((Table1[[#This Row],[Plan]]/Table1[[#This Row],[Hours Used]])/(Table1[[#This Row],[SOC (TPD)]]/24),"")</f>
        <v/>
      </c>
      <c r="H134" s="27">
        <f>IFERROR((Table1[[#This Row],[Volume Delivered (T)]]/Table1[[#This Row],[Hours Used]])/(Table1[[#This Row],[SOC (TPD)]]/24),"")</f>
        <v/>
      </c>
      <c r="I134" s="28" t="n"/>
      <c r="J134" s="28" t="n"/>
      <c r="K134" s="28" t="n"/>
      <c r="L134" s="25" t="n"/>
      <c r="M134" s="29" t="n"/>
      <c r="N134" s="83" t="n"/>
      <c r="O134" s="25" t="n"/>
      <c r="P134" s="25" t="n"/>
      <c r="Q134" s="69" t="n"/>
      <c r="R134" s="70" t="n"/>
      <c r="S134" s="30">
        <f>IF(Table1[[#This Row],[SKU]]="",0,24-Table1[[#This Row],[Legal Non-Operating Time]]-Table1[[#This Row],[No Demand Time]]-Table1[[#This Row],[Force Majeure]])</f>
        <v/>
      </c>
      <c r="T134" s="26" t="n"/>
      <c r="U134" s="26" t="n"/>
      <c r="V134" s="26" t="n"/>
      <c r="W134" s="26" t="n"/>
      <c r="X134" s="26" t="n"/>
      <c r="Y134" s="26" t="n"/>
      <c r="Z134" s="26" t="n"/>
      <c r="AA134" s="30">
        <f>Table1[[#This Row],[Hours Used]]-SUM(Table1[[#This Row],[Planned Maintenance]:[Start and Finish Production]])</f>
        <v/>
      </c>
      <c r="AB134" s="26" t="n"/>
      <c r="AC134" s="26" t="n">
        <v>2</v>
      </c>
      <c r="AD134" s="26" t="n"/>
      <c r="AE134" s="26">
        <f>20/60</f>
        <v/>
      </c>
      <c r="AF134" s="26" t="n"/>
      <c r="AG134" s="26" t="n"/>
      <c r="AH134" s="24">
        <f>Table1[[#This Row],[Hours Used]]-SUM(Table1[[#This Row],[Planned Maintenance]:[Start and Finish Production]])-SUM(Table1[[#This Row],[Minor Stoppages]:[Material Shortages]])-Table1[[#This Row],[Quality Loss (Hrs)]]-Table1[[#This Row],[Operating Time]]</f>
        <v/>
      </c>
      <c r="AI134" s="24">
        <f>IFERROR(IF(Table1[[#This Row],[SKU]]="",0,Table1[[#This Row],[Quality Loss (T)]]/(Table1[[#This Row],[SOC (TPD)]]/24)),"")</f>
        <v/>
      </c>
      <c r="AJ134" s="31">
        <f>IFERROR(IF(Table1[[#This Row],[SKU]]="",0,Table1[[#This Row],[Volume Delivered (T)]]/(Table1[[#This Row],[SOC (TPD)]]/24)),"")</f>
        <v/>
      </c>
      <c r="AK134" s="31">
        <f>IFERROR(Table1[[#This Row],[Operating Time]]/Table1[[#This Row],[PRODUCTION HOURS]],"")</f>
        <v/>
      </c>
      <c r="AL134" s="32" t="n">
        <v>112</v>
      </c>
      <c r="AM134" s="32" t="inlineStr">
        <is>
          <t>YES</t>
        </is>
      </c>
      <c r="AN134" s="32" t="inlineStr">
        <is>
          <t>YES</t>
        </is>
      </c>
      <c r="AO134" s="32" t="n">
        <v>0</v>
      </c>
      <c r="AP134" s="32" t="n">
        <v>0</v>
      </c>
      <c r="AQ134" s="32" t="n"/>
      <c r="AR134" s="32">
        <f>IFERROR(SUMIFS(#REF!,#REF!,'Data Sheet'!A:A,#REF!,"Samridhi Perk Line")/SUMIFS(#REF!,#REF!,'Data Sheet'!A:A,#REF!,"Samridhi Perk Line"),"")</f>
        <v/>
      </c>
      <c r="AS134" s="32" t="n"/>
      <c r="AT134" s="32" t="n"/>
      <c r="AU134" s="203">
        <f>IFERROR(VLOOKUP(Table1[[#This Row],[Date]],'Overweight Data'!A132:G1227,6,FALSE),"")</f>
        <v/>
      </c>
      <c r="AV134" s="213">
        <f>IFERROR(
   IF(
      OR(Table1[[#This Row],[Operating Time]]=0, (Table1[[#This Row],[Operating Time]]/IF(AC134&lt;=1,AC134+1,AC134))*60=0),
      1,
      ((Table1[[#This Row],[Operating Time]])/IF(AC134&lt;=1,AC134+1,AC134))*60
   ),
"_")</f>
        <v/>
      </c>
      <c r="AW134" s="213">
        <f>COUNTIFS('Downtime Data'!A:A,Table1[[#This Row],[Date]])</f>
        <v/>
      </c>
      <c r="AX134" s="211">
        <f>IFERROR((SUM(Table1[[#This Row],[Minor Stoppages]:[Material Shortages]])/Table1[[#This Row],['# Stops]])*60,"")</f>
        <v/>
      </c>
      <c r="AY134" s="211" t="n"/>
      <c r="AZ134" s="33" t="n">
        <v>46168</v>
      </c>
    </row>
    <row r="135" ht="20.15" customHeight="1" s="452">
      <c r="A135" s="21" t="n">
        <v>46152</v>
      </c>
      <c r="B135" s="22">
        <f>IF(A135="","",TEXT(A135,"dddddd"))</f>
        <v/>
      </c>
      <c r="C135" s="23" t="inlineStr">
        <is>
          <t>_10.3GM</t>
        </is>
      </c>
      <c r="D135" s="24">
        <f t="array" ref="D135">IFERROR(INDIRECT(C135),"")</f>
        <v/>
      </c>
      <c r="E135" s="25" t="n">
        <v>30</v>
      </c>
      <c r="F135" s="26">
        <f>27.9+2.5</f>
        <v/>
      </c>
      <c r="G135" s="27">
        <f>IFERROR((Table1[[#This Row],[Plan]]/Table1[[#This Row],[Hours Used]])/(Table1[[#This Row],[SOC (TPD)]]/24),"")</f>
        <v/>
      </c>
      <c r="H135" s="27">
        <f>IFERROR((Table1[[#This Row],[Volume Delivered (T)]]/Table1[[#This Row],[Hours Used]])/(Table1[[#This Row],[SOC (TPD)]]/24),"")</f>
        <v/>
      </c>
      <c r="I135" s="28" t="n"/>
      <c r="J135" s="28" t="n"/>
      <c r="K135" s="28" t="n"/>
      <c r="L135" s="25">
        <f>0.43+1.02+0.18+0.57-0.25-0.7</f>
        <v/>
      </c>
      <c r="M135" s="29" t="n">
        <v>0.049</v>
      </c>
      <c r="N135" s="83" t="n"/>
      <c r="O135" s="25" t="n"/>
      <c r="P135" s="25" t="n"/>
      <c r="Q135" s="69" t="n"/>
      <c r="R135" s="70" t="n"/>
      <c r="S135" s="30">
        <f>IF(Table1[[#This Row],[SKU]]="",0,24-Table1[[#This Row],[Legal Non-Operating Time]]-Table1[[#This Row],[No Demand Time]]-Table1[[#This Row],[Force Majeure]])</f>
        <v/>
      </c>
      <c r="T135" s="26" t="n"/>
      <c r="U135" s="26" t="n"/>
      <c r="V135" s="26" t="n">
        <v>1.9</v>
      </c>
      <c r="W135" s="26" t="n"/>
      <c r="X135" s="26" t="n"/>
      <c r="Y135" s="26" t="n"/>
      <c r="Z135" s="26" t="n"/>
      <c r="AA135" s="30">
        <f>Table1[[#This Row],[Hours Used]]-SUM(Table1[[#This Row],[Planned Maintenance]:[Start and Finish Production]])</f>
        <v/>
      </c>
      <c r="AB135" s="26" t="n"/>
      <c r="AC135" s="26" t="n"/>
      <c r="AD135" s="26" t="n"/>
      <c r="AE135" s="26" t="n"/>
      <c r="AF135" s="26" t="n"/>
      <c r="AG135" s="26" t="n"/>
      <c r="AH135" s="24">
        <f>Table1[[#This Row],[Hours Used]]-SUM(Table1[[#This Row],[Planned Maintenance]:[Start and Finish Production]])-SUM(Table1[[#This Row],[Minor Stoppages]:[Material Shortages]])-Table1[[#This Row],[Quality Loss (Hrs)]]-Table1[[#This Row],[Operating Time]]</f>
        <v/>
      </c>
      <c r="AI135" s="24">
        <f>IFERROR(IF(Table1[[#This Row],[SKU]]="",0,Table1[[#This Row],[Quality Loss (T)]]/(Table1[[#This Row],[SOC (TPD)]]/24)),"")</f>
        <v/>
      </c>
      <c r="AJ135" s="31">
        <f>IFERROR(IF(Table1[[#This Row],[SKU]]="",0,Table1[[#This Row],[Volume Delivered (T)]]/(Table1[[#This Row],[SOC (TPD)]]/24)),"")</f>
        <v/>
      </c>
      <c r="AK135" s="31">
        <f>IFERROR(Table1[[#This Row],[Operating Time]]/Table1[[#This Row],[PRODUCTION HOURS]],"")</f>
        <v/>
      </c>
      <c r="AL135" s="32" t="n">
        <v>106</v>
      </c>
      <c r="AM135" s="32" t="inlineStr">
        <is>
          <t>YES</t>
        </is>
      </c>
      <c r="AN135" s="32" t="inlineStr">
        <is>
          <t>YES</t>
        </is>
      </c>
      <c r="AO135" s="32" t="n">
        <v>0</v>
      </c>
      <c r="AP135" s="32" t="n">
        <v>0</v>
      </c>
      <c r="AQ135" s="32" t="n"/>
      <c r="AR135" s="32">
        <f>IFERROR(SUMIFS(#REF!,#REF!,'Data Sheet'!A:A,#REF!,"Samridhi Perk Line")/SUMIFS(#REF!,#REF!,'Data Sheet'!A:A,#REF!,"Samridhi Perk Line"),"")</f>
        <v/>
      </c>
      <c r="AS135" s="32" t="n"/>
      <c r="AT135" s="32" t="n"/>
      <c r="AU135" s="203">
        <f>IFERROR(VLOOKUP(Table1[[#This Row],[Date]],'Overweight Data'!A133:G1228,6,FALSE),"")</f>
        <v/>
      </c>
      <c r="AV135" s="213">
        <f>IFERROR(
   IF(
      OR(Table1[[#This Row],[Operating Time]]=0, (Table1[[#This Row],[Operating Time]]/IF(AC135&lt;=1,AC135+1,AC135))*60=0),
      1,
      ((Table1[[#This Row],[Operating Time]])/IF(AC135&lt;=1,AC135+1,AC135))*60
   ),
"_")</f>
        <v/>
      </c>
      <c r="AW135" s="213">
        <f>COUNTIFS('Downtime Data'!A:A,Table1[[#This Row],[Date]])</f>
        <v/>
      </c>
      <c r="AX135" s="211">
        <f>IFERROR((SUM(Table1[[#This Row],[Minor Stoppages]:[Material Shortages]])/Table1[[#This Row],['# Stops]])*60,"")</f>
        <v/>
      </c>
      <c r="AY135" s="211" t="n"/>
      <c r="AZ135" s="33" t="n">
        <v>46168</v>
      </c>
    </row>
    <row r="136" ht="20.15" customHeight="1" s="452">
      <c r="A136" s="21" t="n">
        <v>46153</v>
      </c>
      <c r="B136" s="22">
        <f>IF(A136="","",TEXT(A136,"dddddd"))</f>
        <v/>
      </c>
      <c r="C136" s="23" t="inlineStr">
        <is>
          <t>_10.3GM</t>
        </is>
      </c>
      <c r="D136" s="24">
        <f t="array" ref="D136">IFERROR(INDIRECT(C136),"")</f>
        <v/>
      </c>
      <c r="E136" s="25" t="n">
        <v>17</v>
      </c>
      <c r="F136" s="26" t="n">
        <v>12</v>
      </c>
      <c r="G136" s="27">
        <f>IFERROR((Table1[[#This Row],[Plan]]/Table1[[#This Row],[Hours Used]])/(Table1[[#This Row],[SOC (TPD)]]/24),"")</f>
        <v/>
      </c>
      <c r="H136" s="27">
        <f>IFERROR((Table1[[#This Row],[Volume Delivered (T)]]/Table1[[#This Row],[Hours Used]])/(Table1[[#This Row],[SOC (TPD)]]/24),"")</f>
        <v/>
      </c>
      <c r="I136" s="28" t="n"/>
      <c r="J136" s="28" t="n"/>
      <c r="K136" s="28" t="n"/>
      <c r="L136" s="25">
        <f>0.25+0.83+0.12+0.48-0.17-0.36</f>
        <v/>
      </c>
      <c r="M136" s="29" t="n">
        <v>0.049</v>
      </c>
      <c r="N136" s="83" t="n"/>
      <c r="O136" s="25" t="n"/>
      <c r="P136" s="25" t="n"/>
      <c r="Q136" s="69" t="n"/>
      <c r="R136" s="70" t="n"/>
      <c r="S136" s="30">
        <f>IF(Table1[[#This Row],[SKU]]="",0,24-Table1[[#This Row],[Legal Non-Operating Time]]-Table1[[#This Row],[No Demand Time]]-Table1[[#This Row],[Force Majeure]])</f>
        <v/>
      </c>
      <c r="T136" s="26" t="n"/>
      <c r="U136" s="26" t="n"/>
      <c r="V136" s="26" t="n">
        <v>14</v>
      </c>
      <c r="W136" s="26" t="n"/>
      <c r="X136" s="26" t="n"/>
      <c r="Y136" s="26" t="n"/>
      <c r="Z136" s="26" t="n"/>
      <c r="AA136" s="30">
        <f>Table1[[#This Row],[Hours Used]]-SUM(Table1[[#This Row],[Planned Maintenance]:[Start and Finish Production]])</f>
        <v/>
      </c>
      <c r="AB136" s="26" t="n">
        <v>0.5</v>
      </c>
      <c r="AC136" s="26" t="n"/>
      <c r="AD136" s="26" t="n"/>
      <c r="AE136" s="26" t="n"/>
      <c r="AF136" s="26" t="n"/>
      <c r="AG136" s="26" t="n"/>
      <c r="AH136" s="24">
        <f>Table1[[#This Row],[Hours Used]]-SUM(Table1[[#This Row],[Planned Maintenance]:[Start and Finish Production]])-SUM(Table1[[#This Row],[Minor Stoppages]:[Material Shortages]])-Table1[[#This Row],[Quality Loss (Hrs)]]-Table1[[#This Row],[Operating Time]]</f>
        <v/>
      </c>
      <c r="AI136" s="24">
        <f>IFERROR(IF(Table1[[#This Row],[SKU]]="",0,Table1[[#This Row],[Quality Loss (T)]]/(Table1[[#This Row],[SOC (TPD)]]/24)),"")</f>
        <v/>
      </c>
      <c r="AJ136" s="31">
        <f>IFERROR(IF(Table1[[#This Row],[SKU]]="",0,Table1[[#This Row],[Volume Delivered (T)]]/(Table1[[#This Row],[SOC (TPD)]]/24)),"")</f>
        <v/>
      </c>
      <c r="AK136" s="31">
        <f>IFERROR(Table1[[#This Row],[Operating Time]]/Table1[[#This Row],[PRODUCTION HOURS]],"")</f>
        <v/>
      </c>
      <c r="AL136" s="32" t="n">
        <v>71</v>
      </c>
      <c r="AM136" s="32" t="inlineStr">
        <is>
          <t>YES</t>
        </is>
      </c>
      <c r="AN136" s="32" t="inlineStr">
        <is>
          <t>NO</t>
        </is>
      </c>
      <c r="AO136" s="32" t="n">
        <v>1</v>
      </c>
      <c r="AP136" s="32" t="n">
        <v>1</v>
      </c>
      <c r="AQ136" s="32" t="n"/>
      <c r="AR136" s="32">
        <f>IFERROR(SUMIFS(#REF!,#REF!,'Data Sheet'!A:A,#REF!,"Samridhi Perk Line")/SUMIFS(#REF!,#REF!,'Data Sheet'!A:A,#REF!,"Samridhi Perk Line"),"")</f>
        <v/>
      </c>
      <c r="AS136" s="32" t="n"/>
      <c r="AT136" s="32" t="n"/>
      <c r="AU136" s="203">
        <f>IFERROR(VLOOKUP(Table1[[#This Row],[Date]],'Overweight Data'!A134:G1229,6,FALSE),"")</f>
        <v/>
      </c>
      <c r="AV136" s="213">
        <f>IFERROR(
   IF(
      OR(Table1[[#This Row],[Operating Time]]=0, (Table1[[#This Row],[Operating Time]]/IF(AC136&lt;=1,AC136+1,AC136))*60=0),
      1,
      ((Table1[[#This Row],[Operating Time]])/IF(AC136&lt;=1,AC136+1,AC136))*60
   ),
"_")</f>
        <v/>
      </c>
      <c r="AW136" s="213">
        <f>COUNTIFS('Downtime Data'!A:A,Table1[[#This Row],[Date]])</f>
        <v/>
      </c>
      <c r="AX136" s="211">
        <f>IFERROR((SUM(Table1[[#This Row],[Minor Stoppages]:[Material Shortages]])/Table1[[#This Row],['# Stops]])*60,"")</f>
        <v/>
      </c>
      <c r="AY136" s="211" t="n"/>
      <c r="AZ136" s="33" t="n">
        <v>46168</v>
      </c>
    </row>
    <row r="137" ht="20.15" customHeight="1" s="452">
      <c r="A137" s="21" t="n">
        <v>46154</v>
      </c>
      <c r="B137" s="22">
        <f>IF(A137="","",TEXT(A137,"dddddd"))</f>
        <v/>
      </c>
      <c r="C137" s="23" t="inlineStr">
        <is>
          <t>_10.3GM</t>
        </is>
      </c>
      <c r="D137" s="24">
        <f t="array" ref="D137">IFERROR(INDIRECT(C137),"")</f>
        <v/>
      </c>
      <c r="E137" s="25" t="n">
        <v>32.5</v>
      </c>
      <c r="F137" s="26" t="n">
        <v>28.5</v>
      </c>
      <c r="G137" s="27">
        <f>IFERROR((Table1[[#This Row],[Plan]]/Table1[[#This Row],[Hours Used]])/(Table1[[#This Row],[SOC (TPD)]]/24),"")</f>
        <v/>
      </c>
      <c r="H137" s="27">
        <f>IFERROR((Table1[[#This Row],[Volume Delivered (T)]]/Table1[[#This Row],[Hours Used]])/(Table1[[#This Row],[SOC (TPD)]]/24),"")</f>
        <v/>
      </c>
      <c r="I137" s="28" t="n"/>
      <c r="J137" s="28" t="n"/>
      <c r="K137" s="28" t="n"/>
      <c r="L137" s="25">
        <f>0.42+1.24+0.16+0.31-0.36-0.75</f>
        <v/>
      </c>
      <c r="M137" s="29" t="n">
        <v>0.051</v>
      </c>
      <c r="N137" s="83" t="n"/>
      <c r="O137" s="25" t="n"/>
      <c r="P137" s="25" t="n"/>
      <c r="Q137" s="69" t="n"/>
      <c r="R137" s="70" t="n"/>
      <c r="S137" s="30">
        <f>IF(Table1[[#This Row],[SKU]]="",0,24-Table1[[#This Row],[Legal Non-Operating Time]]-Table1[[#This Row],[No Demand Time]]-Table1[[#This Row],[Force Majeure]])</f>
        <v/>
      </c>
      <c r="T137" s="26" t="n">
        <v>1</v>
      </c>
      <c r="U137" s="26" t="n">
        <v>1</v>
      </c>
      <c r="V137" s="26" t="n"/>
      <c r="W137" s="26" t="n"/>
      <c r="X137" s="26" t="n">
        <v>0.5</v>
      </c>
      <c r="Y137" s="26" t="n"/>
      <c r="Z137" s="26" t="n"/>
      <c r="AA137" s="30">
        <f>Table1[[#This Row],[Hours Used]]-SUM(Table1[[#This Row],[Planned Maintenance]:[Start and Finish Production]])</f>
        <v/>
      </c>
      <c r="AB137" s="26" t="n"/>
      <c r="AC137" s="26" t="n">
        <v>1.5</v>
      </c>
      <c r="AD137" s="26" t="n"/>
      <c r="AE137" s="26" t="n">
        <v>0.75</v>
      </c>
      <c r="AF137" s="26" t="n"/>
      <c r="AG137" s="26" t="n"/>
      <c r="AH137" s="24">
        <f>Table1[[#This Row],[Hours Used]]-SUM(Table1[[#This Row],[Planned Maintenance]:[Start and Finish Production]])-SUM(Table1[[#This Row],[Minor Stoppages]:[Material Shortages]])-Table1[[#This Row],[Quality Loss (Hrs)]]-Table1[[#This Row],[Operating Time]]</f>
        <v/>
      </c>
      <c r="AI137" s="24">
        <f>IFERROR(IF(Table1[[#This Row],[SKU]]="",0,Table1[[#This Row],[Quality Loss (T)]]/(Table1[[#This Row],[SOC (TPD)]]/24)),"")</f>
        <v/>
      </c>
      <c r="AJ137" s="31">
        <f>IFERROR(IF(Table1[[#This Row],[SKU]]="",0,Table1[[#This Row],[Volume Delivered (T)]]/(Table1[[#This Row],[SOC (TPD)]]/24)),"")</f>
        <v/>
      </c>
      <c r="AK137" s="31">
        <f>IFERROR(Table1[[#This Row],[Operating Time]]/Table1[[#This Row],[PRODUCTION HOURS]],"")</f>
        <v/>
      </c>
      <c r="AL137" s="32" t="n">
        <v>78</v>
      </c>
      <c r="AM137" s="32" t="inlineStr">
        <is>
          <t>YES</t>
        </is>
      </c>
      <c r="AN137" s="32" t="inlineStr">
        <is>
          <t>YES</t>
        </is>
      </c>
      <c r="AO137" s="32" t="n">
        <v>0</v>
      </c>
      <c r="AP137" s="32" t="n">
        <v>0</v>
      </c>
      <c r="AQ137" s="32" t="n"/>
      <c r="AR137" s="32">
        <f>IFERROR(SUMIFS(#REF!,#REF!,'Data Sheet'!A:A,#REF!,"Samridhi Perk Line")/SUMIFS(#REF!,#REF!,'Data Sheet'!A:A,#REF!,"Samridhi Perk Line"),"")</f>
        <v/>
      </c>
      <c r="AS137" s="32" t="n"/>
      <c r="AT137" s="32" t="n"/>
      <c r="AU137" s="203">
        <f>IFERROR(VLOOKUP(Table1[[#This Row],[Date]],'Overweight Data'!A135:G1230,6,FALSE),"")</f>
        <v/>
      </c>
      <c r="AV137" s="213">
        <f>IFERROR(
   IF(
      OR(Table1[[#This Row],[Operating Time]]=0, (Table1[[#This Row],[Operating Time]]/IF(AC137&lt;=1,AC137+1,AC137))*60=0),
      1,
      ((Table1[[#This Row],[Operating Time]])/IF(AC137&lt;=1,AC137+1,AC137))*60
   ),
"_")</f>
        <v/>
      </c>
      <c r="AW137" s="213">
        <f>COUNTIFS('Downtime Data'!A:A,Table1[[#This Row],[Date]])</f>
        <v/>
      </c>
      <c r="AX137" s="211">
        <f>IFERROR((SUM(Table1[[#This Row],[Minor Stoppages]:[Material Shortages]])/Table1[[#This Row],['# Stops]])*60,"")</f>
        <v/>
      </c>
      <c r="AY137" s="211" t="n"/>
      <c r="AZ137" s="33" t="n">
        <v>46168</v>
      </c>
    </row>
    <row r="138" ht="20.15" customHeight="1" s="452">
      <c r="A138" s="21" t="n">
        <v>46155</v>
      </c>
      <c r="B138" s="22">
        <f>IF(A138="","",TEXT(A138,"dddddd"))</f>
        <v/>
      </c>
      <c r="C138" s="23" t="inlineStr">
        <is>
          <t>_10.3GM</t>
        </is>
      </c>
      <c r="D138" s="24">
        <f t="array" ref="D138">IFERROR(INDIRECT(C138),"")</f>
        <v/>
      </c>
      <c r="E138" s="25" t="n">
        <v>32.5</v>
      </c>
      <c r="F138" s="26" t="n">
        <v>34</v>
      </c>
      <c r="G138" s="27">
        <f>IFERROR((Table1[[#This Row],[Plan]]/Table1[[#This Row],[Hours Used]])/(Table1[[#This Row],[SOC (TPD)]]/24),"")</f>
        <v/>
      </c>
      <c r="H138" s="27">
        <f>IFERROR((Table1[[#This Row],[Volume Delivered (T)]]/Table1[[#This Row],[Hours Used]])/(Table1[[#This Row],[SOC (TPD)]]/24),"")</f>
        <v/>
      </c>
      <c r="I138" s="28" t="n"/>
      <c r="J138" s="28" t="n"/>
      <c r="K138" s="28" t="n"/>
      <c r="L138" s="25">
        <f>0.24+1.12+0.2+0.55-0.24-0.53</f>
        <v/>
      </c>
      <c r="M138" s="29" t="n">
        <v>0.049</v>
      </c>
      <c r="N138" s="83" t="n">
        <v>14</v>
      </c>
      <c r="O138" s="25" t="n"/>
      <c r="P138" s="25" t="n"/>
      <c r="Q138" s="69" t="n"/>
      <c r="R138" s="70" t="n"/>
      <c r="S138" s="30">
        <f>IF(Table1[[#This Row],[SKU]]="",0,24-Table1[[#This Row],[Legal Non-Operating Time]]-Table1[[#This Row],[No Demand Time]]-Table1[[#This Row],[Force Majeure]])</f>
        <v/>
      </c>
      <c r="T138" s="26" t="n">
        <v>1</v>
      </c>
      <c r="U138" s="26" t="n"/>
      <c r="V138" s="26" t="n"/>
      <c r="W138" s="26" t="n"/>
      <c r="X138" s="26" t="n"/>
      <c r="Y138" s="26" t="n"/>
      <c r="Z138" s="26" t="n"/>
      <c r="AA138" s="30">
        <f>Table1[[#This Row],[Hours Used]]-SUM(Table1[[#This Row],[Planned Maintenance]:[Start and Finish Production]])</f>
        <v/>
      </c>
      <c r="AB138" s="26" t="n"/>
      <c r="AC138" s="26" t="n">
        <v>1</v>
      </c>
      <c r="AD138" s="26" t="n"/>
      <c r="AE138" s="26" t="n"/>
      <c r="AF138" s="26" t="n"/>
      <c r="AG138" s="26" t="n"/>
      <c r="AH138" s="24">
        <f>Table1[[#This Row],[Hours Used]]-SUM(Table1[[#This Row],[Planned Maintenance]:[Start and Finish Production]])-SUM(Table1[[#This Row],[Minor Stoppages]:[Material Shortages]])-Table1[[#This Row],[Quality Loss (Hrs)]]-Table1[[#This Row],[Operating Time]]</f>
        <v/>
      </c>
      <c r="AI138" s="24">
        <f>IFERROR(IF(Table1[[#This Row],[SKU]]="",0,Table1[[#This Row],[Quality Loss (T)]]/(Table1[[#This Row],[SOC (TPD)]]/24)),"")</f>
        <v/>
      </c>
      <c r="AJ138" s="31">
        <f>IFERROR(IF(Table1[[#This Row],[SKU]]="",0,Table1[[#This Row],[Volume Delivered (T)]]/(Table1[[#This Row],[SOC (TPD)]]/24)),"")</f>
        <v/>
      </c>
      <c r="AK138" s="31">
        <f>IFERROR(Table1[[#This Row],[Operating Time]]/Table1[[#This Row],[PRODUCTION HOURS]],"")</f>
        <v/>
      </c>
      <c r="AL138" s="32" t="n">
        <v>86</v>
      </c>
      <c r="AM138" s="32" t="inlineStr">
        <is>
          <t>YES</t>
        </is>
      </c>
      <c r="AN138" s="32" t="inlineStr">
        <is>
          <t>YES</t>
        </is>
      </c>
      <c r="AO138" s="32" t="n">
        <v>1</v>
      </c>
      <c r="AP138" s="32" t="n">
        <v>1</v>
      </c>
      <c r="AQ138" s="32" t="n"/>
      <c r="AR138" s="32">
        <f>IFERROR(SUMIFS(#REF!,#REF!,'Data Sheet'!A:A,#REF!,"Samridhi Perk Line")/SUMIFS(#REF!,#REF!,'Data Sheet'!A:A,#REF!,"Samridhi Perk Line"),"")</f>
        <v/>
      </c>
      <c r="AS138" s="32" t="n"/>
      <c r="AT138" s="32" t="n"/>
      <c r="AU138" s="203">
        <f>IFERROR(VLOOKUP(Table1[[#This Row],[Date]],'Overweight Data'!A136:G1231,6,FALSE),"")</f>
        <v/>
      </c>
      <c r="AV138" s="213">
        <f>IFERROR(
   IF(
      OR(Table1[[#This Row],[Operating Time]]=0, (Table1[[#This Row],[Operating Time]]/IF(AC138&lt;=1,AC138+1,AC138))*60=0),
      1,
      ((Table1[[#This Row],[Operating Time]])/IF(AC138&lt;=1,AC138+1,AC138))*60
   ),
"_")</f>
        <v/>
      </c>
      <c r="AW138" s="213">
        <f>COUNTIFS('Downtime Data'!A:A,Table1[[#This Row],[Date]])</f>
        <v/>
      </c>
      <c r="AX138" s="211">
        <f>IFERROR((SUM(Table1[[#This Row],[Minor Stoppages]:[Material Shortages]])/Table1[[#This Row],['# Stops]])*60,"")</f>
        <v/>
      </c>
      <c r="AY138" s="211" t="n"/>
      <c r="AZ138" s="33" t="n">
        <v>46168</v>
      </c>
    </row>
    <row r="139" ht="20.15" customHeight="1" s="452">
      <c r="A139" s="21" t="n">
        <v>46156</v>
      </c>
      <c r="B139" s="22">
        <f>IF(A139="","",TEXT(A139,"dddddd"))</f>
        <v/>
      </c>
      <c r="C139" s="23" t="inlineStr">
        <is>
          <t>_10.3GM</t>
        </is>
      </c>
      <c r="D139" s="24">
        <f t="array" ref="D139">IFERROR(INDIRECT(C139),"")</f>
        <v/>
      </c>
      <c r="E139" s="25" t="n">
        <v>32.5</v>
      </c>
      <c r="F139" s="26" t="n">
        <v>33</v>
      </c>
      <c r="G139" s="27">
        <f>IFERROR((Table1[[#This Row],[Plan]]/Table1[[#This Row],[Hours Used]])/(Table1[[#This Row],[SOC (TPD)]]/24),"")</f>
        <v/>
      </c>
      <c r="H139" s="27">
        <f>IFERROR((Table1[[#This Row],[Volume Delivered (T)]]/Table1[[#This Row],[Hours Used]])/(Table1[[#This Row],[SOC (TPD)]]/24),"")</f>
        <v/>
      </c>
      <c r="I139" s="28" t="n"/>
      <c r="J139" s="28" t="n"/>
      <c r="K139" s="28" t="n"/>
      <c r="L139" s="25">
        <f>0.38+1.13+0.15+0.4-0.3-0.68</f>
        <v/>
      </c>
      <c r="M139" s="29" t="n">
        <v>0.049</v>
      </c>
      <c r="N139" s="83" t="n">
        <v>14</v>
      </c>
      <c r="O139" s="25" t="n"/>
      <c r="P139" s="25" t="n"/>
      <c r="Q139" s="69" t="n"/>
      <c r="R139" s="70" t="n"/>
      <c r="S139" s="30">
        <f>IF(Table1[[#This Row],[SKU]]="",0,24-Table1[[#This Row],[Legal Non-Operating Time]]-Table1[[#This Row],[No Demand Time]]-Table1[[#This Row],[Force Majeure]])</f>
        <v/>
      </c>
      <c r="T139" s="26" t="n"/>
      <c r="U139" s="26" t="n">
        <v>1</v>
      </c>
      <c r="V139" s="26" t="n"/>
      <c r="W139" s="26" t="n"/>
      <c r="X139" s="26" t="n"/>
      <c r="Y139" s="26" t="n"/>
      <c r="Z139" s="26" t="n"/>
      <c r="AA139" s="30">
        <f>Table1[[#This Row],[Hours Used]]-SUM(Table1[[#This Row],[Planned Maintenance]:[Start and Finish Production]])</f>
        <v/>
      </c>
      <c r="AB139" s="26" t="n">
        <v>0.5</v>
      </c>
      <c r="AC139" s="26" t="n"/>
      <c r="AD139" s="26" t="n">
        <v>0.5</v>
      </c>
      <c r="AE139" s="26" t="n"/>
      <c r="AF139" s="26" t="n"/>
      <c r="AG139" s="26" t="n"/>
      <c r="AH139" s="24">
        <f>Table1[[#This Row],[Hours Used]]-SUM(Table1[[#This Row],[Planned Maintenance]:[Start and Finish Production]])-SUM(Table1[[#This Row],[Minor Stoppages]:[Material Shortages]])-Table1[[#This Row],[Quality Loss (Hrs)]]-Table1[[#This Row],[Operating Time]]</f>
        <v/>
      </c>
      <c r="AI139" s="24">
        <f>IFERROR(IF(Table1[[#This Row],[SKU]]="",0,Table1[[#This Row],[Quality Loss (T)]]/(Table1[[#This Row],[SOC (TPD)]]/24)),"")</f>
        <v/>
      </c>
      <c r="AJ139" s="31">
        <f>IFERROR(IF(Table1[[#This Row],[SKU]]="",0,Table1[[#This Row],[Volume Delivered (T)]]/(Table1[[#This Row],[SOC (TPD)]]/24)),"")</f>
        <v/>
      </c>
      <c r="AK139" s="31">
        <f>IFERROR(Table1[[#This Row],[Operating Time]]/Table1[[#This Row],[PRODUCTION HOURS]],"")</f>
        <v/>
      </c>
      <c r="AL139" s="32" t="n">
        <v>73</v>
      </c>
      <c r="AM139" s="32" t="inlineStr">
        <is>
          <t>YES</t>
        </is>
      </c>
      <c r="AN139" s="32" t="inlineStr">
        <is>
          <t>YES</t>
        </is>
      </c>
      <c r="AO139" s="32" t="n">
        <v>23</v>
      </c>
      <c r="AP139" s="32" t="n">
        <v>21</v>
      </c>
      <c r="AQ139" s="32" t="n"/>
      <c r="AR139" s="32">
        <f>IFERROR(SUMIFS(#REF!,#REF!,'Data Sheet'!A:A,#REF!,"Samridhi Perk Line")/SUMIFS(#REF!,#REF!,'Data Sheet'!A:A,#REF!,"Samridhi Perk Line"),"")</f>
        <v/>
      </c>
      <c r="AS139" s="32" t="n"/>
      <c r="AT139" s="32" t="n"/>
      <c r="AU139" s="203">
        <f>IFERROR(VLOOKUP(Table1[[#This Row],[Date]],'Overweight Data'!A137:G1232,6,FALSE),"")</f>
        <v/>
      </c>
      <c r="AV139" s="213">
        <f>IFERROR(
   IF(
      OR(Table1[[#This Row],[Operating Time]]=0, (Table1[[#This Row],[Operating Time]]/IF(AC139&lt;=1,AC139+1,AC139))*60=0),
      1,
      ((Table1[[#This Row],[Operating Time]])/IF(AC139&lt;=1,AC139+1,AC139))*60
   ),
"_")</f>
        <v/>
      </c>
      <c r="AW139" s="213">
        <f>COUNTIFS('Downtime Data'!A:A,Table1[[#This Row],[Date]])</f>
        <v/>
      </c>
      <c r="AX139" s="211">
        <f>IFERROR((SUM(Table1[[#This Row],[Minor Stoppages]:[Material Shortages]])/Table1[[#This Row],['# Stops]])*60,"")</f>
        <v/>
      </c>
      <c r="AY139" s="211" t="n"/>
      <c r="AZ139" s="33" t="n">
        <v>46168</v>
      </c>
    </row>
    <row r="140" ht="20.15" customHeight="1" s="452">
      <c r="A140" s="21" t="n">
        <v>46157</v>
      </c>
      <c r="B140" s="22">
        <f>IF(A140="","",TEXT(A140,"dddddd"))</f>
        <v/>
      </c>
      <c r="C140" s="23" t="inlineStr">
        <is>
          <t>_10.3GM</t>
        </is>
      </c>
      <c r="D140" s="24">
        <f t="array" ref="D140">IFERROR(INDIRECT(C140),"")</f>
        <v/>
      </c>
      <c r="E140" s="25" t="n">
        <v>30.5</v>
      </c>
      <c r="F140" s="26" t="n">
        <v>30.1</v>
      </c>
      <c r="G140" s="27">
        <f>IFERROR((Table1[[#This Row],[Plan]]/Table1[[#This Row],[Hours Used]])/(Table1[[#This Row],[SOC (TPD)]]/24),"")</f>
        <v/>
      </c>
      <c r="H140" s="27">
        <f>IFERROR((Table1[[#This Row],[Volume Delivered (T)]]/Table1[[#This Row],[Hours Used]])/(Table1[[#This Row],[SOC (TPD)]]/24),"")</f>
        <v/>
      </c>
      <c r="I140" s="28" t="n"/>
      <c r="J140" s="28" t="n"/>
      <c r="K140" s="28" t="n"/>
      <c r="L140" s="25" t="n">
        <v>1.2</v>
      </c>
      <c r="M140" s="29" t="n">
        <v>0.048</v>
      </c>
      <c r="N140" s="83" t="n">
        <v>14</v>
      </c>
      <c r="O140" s="25" t="n"/>
      <c r="P140" s="25" t="n"/>
      <c r="Q140" s="69" t="n"/>
      <c r="R140" s="70" t="n"/>
      <c r="S140" s="30">
        <f>IF(Table1[[#This Row],[SKU]]="",0,24-Table1[[#This Row],[Legal Non-Operating Time]]-Table1[[#This Row],[No Demand Time]]-Table1[[#This Row],[Force Majeure]])</f>
        <v/>
      </c>
      <c r="T140" s="26" t="n"/>
      <c r="U140" s="26" t="n"/>
      <c r="V140" s="26" t="n"/>
      <c r="W140" s="26" t="n">
        <v>2</v>
      </c>
      <c r="X140" s="26" t="n">
        <v>1</v>
      </c>
      <c r="Y140" s="26" t="n"/>
      <c r="Z140" s="26" t="n"/>
      <c r="AA140" s="30">
        <f>Table1[[#This Row],[Hours Used]]-SUM(Table1[[#This Row],[Planned Maintenance]:[Start and Finish Production]])</f>
        <v/>
      </c>
      <c r="AB140" s="26" t="n">
        <v>0.5</v>
      </c>
      <c r="AC140" s="26" t="n">
        <v>0.3</v>
      </c>
      <c r="AD140" s="26">
        <f>35/60</f>
        <v/>
      </c>
      <c r="AE140" s="26" t="n"/>
      <c r="AF140" s="26" t="n"/>
      <c r="AG140" s="26" t="n"/>
      <c r="AH140" s="24">
        <f>Table1[[#This Row],[Hours Used]]-SUM(Table1[[#This Row],[Planned Maintenance]:[Start and Finish Production]])-SUM(Table1[[#This Row],[Minor Stoppages]:[Material Shortages]])-Table1[[#This Row],[Quality Loss (Hrs)]]-Table1[[#This Row],[Operating Time]]</f>
        <v/>
      </c>
      <c r="AI140" s="24">
        <f>IFERROR(IF(Table1[[#This Row],[SKU]]="",0,Table1[[#This Row],[Quality Loss (T)]]/(Table1[[#This Row],[SOC (TPD)]]/24)),"")</f>
        <v/>
      </c>
      <c r="AJ140" s="31">
        <f>IFERROR(IF(Table1[[#This Row],[SKU]]="",0,Table1[[#This Row],[Volume Delivered (T)]]/(Table1[[#This Row],[SOC (TPD)]]/24)),"")</f>
        <v/>
      </c>
      <c r="AK140" s="31">
        <f>IFERROR(Table1[[#This Row],[Operating Time]]/Table1[[#This Row],[PRODUCTION HOURS]],"")</f>
        <v/>
      </c>
      <c r="AL140" s="32" t="n">
        <v>77</v>
      </c>
      <c r="AM140" s="32" t="inlineStr">
        <is>
          <t>YES</t>
        </is>
      </c>
      <c r="AN140" s="32" t="inlineStr">
        <is>
          <t>YES</t>
        </is>
      </c>
      <c r="AO140" s="32" t="n">
        <v>0</v>
      </c>
      <c r="AP140" s="32" t="n">
        <v>0</v>
      </c>
      <c r="AQ140" s="32" t="n"/>
      <c r="AR140" s="32">
        <f>IFERROR(SUMIFS(#REF!,#REF!,'Data Sheet'!A:A,#REF!,"Samridhi Perk Line")/SUMIFS(#REF!,#REF!,'Data Sheet'!A:A,#REF!,"Samridhi Perk Line"),"")</f>
        <v/>
      </c>
      <c r="AS140" s="32" t="n"/>
      <c r="AT140" s="32" t="n"/>
      <c r="AU140" s="203">
        <f>IFERROR(VLOOKUP(Table1[[#This Row],[Date]],'Overweight Data'!A138:G1233,6,FALSE),"")</f>
        <v/>
      </c>
      <c r="AV140" s="213">
        <f>IFERROR(
   IF(
      OR(Table1[[#This Row],[Operating Time]]=0, (Table1[[#This Row],[Operating Time]]/IF(AC140&lt;=1,AC140+1,AC140))*60=0),
      1,
      ((Table1[[#This Row],[Operating Time]])/IF(AC140&lt;=1,AC140+1,AC140))*60
   ),
"_")</f>
        <v/>
      </c>
      <c r="AW140" s="213">
        <f>COUNTIFS('Downtime Data'!A:A,Table1[[#This Row],[Date]])</f>
        <v/>
      </c>
      <c r="AX140" s="211">
        <f>IFERROR((SUM(Table1[[#This Row],[Minor Stoppages]:[Material Shortages]])/Table1[[#This Row],['# Stops]])*60,"")</f>
        <v/>
      </c>
      <c r="AY140" s="211" t="n"/>
      <c r="AZ140" s="33" t="n">
        <v>46168</v>
      </c>
    </row>
    <row r="141" ht="20.15" customHeight="1" s="452">
      <c r="A141" s="21" t="n">
        <v>46158</v>
      </c>
      <c r="B141" s="22">
        <f>IF(A141="","",TEXT(A141,"dddddd"))</f>
        <v/>
      </c>
      <c r="C141" s="23" t="inlineStr">
        <is>
          <t>_10.3GM</t>
        </is>
      </c>
      <c r="D141" s="24">
        <f t="array" ref="D141">IFERROR(INDIRECT(C141),"")</f>
        <v/>
      </c>
      <c r="E141" s="25" t="n">
        <v>32.5</v>
      </c>
      <c r="F141" s="26">
        <f>30.8-2.5</f>
        <v/>
      </c>
      <c r="G141" s="27">
        <f>IFERROR((Table1[[#This Row],[Plan]]/Table1[[#This Row],[Hours Used]])/(Table1[[#This Row],[SOC (TPD)]]/24),"")</f>
        <v/>
      </c>
      <c r="H141" s="27">
        <f>IFERROR((Table1[[#This Row],[Volume Delivered (T)]]/Table1[[#This Row],[Hours Used]])/(Table1[[#This Row],[SOC (TPD)]]/24),"")</f>
        <v/>
      </c>
      <c r="I141" s="28" t="n"/>
      <c r="J141" s="28" t="n"/>
      <c r="K141" s="28" t="n"/>
      <c r="L141" s="25">
        <f>0.49+1.22+0.16+0.37-0.27-0.65</f>
        <v/>
      </c>
      <c r="M141" s="29" t="n">
        <v>0.049</v>
      </c>
      <c r="N141" s="83" t="n">
        <v>5</v>
      </c>
      <c r="O141" s="25" t="n"/>
      <c r="P141" s="25" t="n"/>
      <c r="Q141" s="69" t="n"/>
      <c r="R141" s="70" t="n"/>
      <c r="S141" s="30">
        <f>IF(Table1[[#This Row],[SKU]]="",0,24-Table1[[#This Row],[Legal Non-Operating Time]]-Table1[[#This Row],[No Demand Time]]-Table1[[#This Row],[Force Majeure]])</f>
        <v/>
      </c>
      <c r="T141" s="26" t="n"/>
      <c r="U141" s="26" t="n">
        <v>1</v>
      </c>
      <c r="V141" s="26" t="n"/>
      <c r="W141" s="26" t="n"/>
      <c r="X141" s="26" t="n"/>
      <c r="Y141" s="26" t="n"/>
      <c r="Z141" s="26" t="n"/>
      <c r="AA141" s="30">
        <f>Table1[[#This Row],[Hours Used]]-SUM(Table1[[#This Row],[Planned Maintenance]:[Start and Finish Production]])</f>
        <v/>
      </c>
      <c r="AB141" s="26" t="n">
        <v>0.5</v>
      </c>
      <c r="AC141" s="26" t="n">
        <v>3</v>
      </c>
      <c r="AD141" s="26" t="n"/>
      <c r="AE141" s="26" t="n"/>
      <c r="AF141" s="26" t="n"/>
      <c r="AG141" s="26" t="n"/>
      <c r="AH141" s="24">
        <f>Table1[[#This Row],[Hours Used]]-SUM(Table1[[#This Row],[Planned Maintenance]:[Start and Finish Production]])-SUM(Table1[[#This Row],[Minor Stoppages]:[Material Shortages]])-Table1[[#This Row],[Quality Loss (Hrs)]]-Table1[[#This Row],[Operating Time]]</f>
        <v/>
      </c>
      <c r="AI141" s="24">
        <f>IFERROR(IF(Table1[[#This Row],[SKU]]="",0,Table1[[#This Row],[Quality Loss (T)]]/(Table1[[#This Row],[SOC (TPD)]]/24)),"")</f>
        <v/>
      </c>
      <c r="AJ141" s="31">
        <f>IFERROR(IF(Table1[[#This Row],[SKU]]="",0,Table1[[#This Row],[Volume Delivered (T)]]/(Table1[[#This Row],[SOC (TPD)]]/24)),"")</f>
        <v/>
      </c>
      <c r="AK141" s="31">
        <f>IFERROR(Table1[[#This Row],[Operating Time]]/Table1[[#This Row],[PRODUCTION HOURS]],"")</f>
        <v/>
      </c>
      <c r="AL141" s="32" t="n">
        <v>79</v>
      </c>
      <c r="AM141" s="32" t="inlineStr">
        <is>
          <t>YES</t>
        </is>
      </c>
      <c r="AN141" s="32" t="inlineStr">
        <is>
          <t>YES</t>
        </is>
      </c>
      <c r="AO141" s="32" t="n">
        <v>0</v>
      </c>
      <c r="AP141" s="32" t="n">
        <v>0</v>
      </c>
      <c r="AQ141" s="32" t="n"/>
      <c r="AR141" s="32">
        <f>IFERROR(SUMIFS(#REF!,#REF!,'Data Sheet'!A:A,#REF!,"Samridhi Perk Line")/SUMIFS(#REF!,#REF!,'Data Sheet'!A:A,#REF!,"Samridhi Perk Line"),"")</f>
        <v/>
      </c>
      <c r="AS141" s="32" t="n"/>
      <c r="AT141" s="32" t="n"/>
      <c r="AU141" s="203">
        <f>IFERROR(VLOOKUP(Table1[[#This Row],[Date]],'Overweight Data'!A139:G1234,6,FALSE),"")</f>
        <v/>
      </c>
      <c r="AV141" s="213">
        <f>IFERROR(
   IF(
      OR(Table1[[#This Row],[Operating Time]]=0, (Table1[[#This Row],[Operating Time]]/IF(AC141&lt;=1,AC141+1,AC141))*60=0),
      1,
      ((Table1[[#This Row],[Operating Time]])/IF(AC141&lt;=1,AC141+1,AC141))*60
   ),
"_")</f>
        <v/>
      </c>
      <c r="AW141" s="213">
        <f>COUNTIFS('Downtime Data'!A:A,Table1[[#This Row],[Date]])</f>
        <v/>
      </c>
      <c r="AX141" s="211">
        <f>IFERROR((SUM(Table1[[#This Row],[Minor Stoppages]:[Material Shortages]])/Table1[[#This Row],['# Stops]])*60,"")</f>
        <v/>
      </c>
      <c r="AY141" s="211" t="n"/>
      <c r="AZ141" s="33" t="n">
        <v>46168</v>
      </c>
    </row>
    <row r="142" ht="20.15" customHeight="1" s="452">
      <c r="A142" s="21" t="n">
        <v>46159</v>
      </c>
      <c r="B142" s="22">
        <f>IF(A142="","",TEXT(A142,"dddddd"))</f>
        <v/>
      </c>
      <c r="C142" s="23" t="inlineStr">
        <is>
          <t>_10.3GM</t>
        </is>
      </c>
      <c r="D142" s="24">
        <f t="array" ref="D142">IFERROR(INDIRECT(C142),"")</f>
        <v/>
      </c>
      <c r="E142" s="25" t="n">
        <v>35.5</v>
      </c>
      <c r="F142" s="26">
        <f>42.8-5.7</f>
        <v/>
      </c>
      <c r="G142" s="27">
        <f>IFERROR((Table1[[#This Row],[Plan]]/Table1[[#This Row],[Hours Used]])/(Table1[[#This Row],[SOC (TPD)]]/24),"")</f>
        <v/>
      </c>
      <c r="H142" s="27">
        <f>IFERROR((Table1[[#This Row],[Volume Delivered (T)]]/Table1[[#This Row],[Hours Used]])/(Table1[[#This Row],[SOC (TPD)]]/24),"")</f>
        <v/>
      </c>
      <c r="I142" s="28" t="n"/>
      <c r="J142" s="28" t="n"/>
      <c r="K142" s="28" t="n"/>
      <c r="L142" s="25">
        <f>0.36+1.16+0.16+0.37-0.27-0.65</f>
        <v/>
      </c>
      <c r="M142" s="29" t="n">
        <v>0.049</v>
      </c>
      <c r="N142" s="83" t="n">
        <v>5</v>
      </c>
      <c r="O142" s="25" t="n"/>
      <c r="P142" s="25" t="n"/>
      <c r="Q142" s="69" t="n"/>
      <c r="R142" s="70" t="n"/>
      <c r="S142" s="30">
        <f>IF(Table1[[#This Row],[SKU]]="",0,24-Table1[[#This Row],[Legal Non-Operating Time]]-Table1[[#This Row],[No Demand Time]]-Table1[[#This Row],[Force Majeure]])</f>
        <v/>
      </c>
      <c r="T142" s="26" t="n"/>
      <c r="U142" s="26" t="n"/>
      <c r="V142" s="26" t="n"/>
      <c r="W142" s="26" t="n"/>
      <c r="X142" s="26" t="n"/>
      <c r="Y142" s="26" t="n"/>
      <c r="Z142" s="26" t="n"/>
      <c r="AA142" s="30">
        <f>Table1[[#This Row],[Hours Used]]-SUM(Table1[[#This Row],[Planned Maintenance]:[Start and Finish Production]])</f>
        <v/>
      </c>
      <c r="AB142" s="26" t="n">
        <v>0.4</v>
      </c>
      <c r="AC142" s="26" t="n"/>
      <c r="AD142" s="26" t="n"/>
      <c r="AE142" s="26" t="n"/>
      <c r="AF142" s="26" t="n"/>
      <c r="AG142" s="26" t="n"/>
      <c r="AH142" s="24">
        <f>Table1[[#This Row],[Hours Used]]-SUM(Table1[[#This Row],[Planned Maintenance]:[Start and Finish Production]])-SUM(Table1[[#This Row],[Minor Stoppages]:[Material Shortages]])-Table1[[#This Row],[Quality Loss (Hrs)]]-Table1[[#This Row],[Operating Time]]</f>
        <v/>
      </c>
      <c r="AI142" s="24">
        <f>IFERROR(IF(Table1[[#This Row],[SKU]]="",0,Table1[[#This Row],[Quality Loss (T)]]/(Table1[[#This Row],[SOC (TPD)]]/24)),"")</f>
        <v/>
      </c>
      <c r="AJ142" s="31">
        <f>IFERROR(IF(Table1[[#This Row],[SKU]]="",0,Table1[[#This Row],[Volume Delivered (T)]]/(Table1[[#This Row],[SOC (TPD)]]/24)),"")</f>
        <v/>
      </c>
      <c r="AK142" s="31">
        <f>IFERROR(Table1[[#This Row],[Operating Time]]/Table1[[#This Row],[PRODUCTION HOURS]],"")</f>
        <v/>
      </c>
      <c r="AL142" s="32" t="n">
        <v>84</v>
      </c>
      <c r="AM142" s="32" t="inlineStr">
        <is>
          <t>YES</t>
        </is>
      </c>
      <c r="AN142" s="32" t="inlineStr">
        <is>
          <t>YES</t>
        </is>
      </c>
      <c r="AO142" s="32" t="n">
        <v>0</v>
      </c>
      <c r="AP142" s="32" t="n">
        <v>0</v>
      </c>
      <c r="AQ142" s="32" t="n"/>
      <c r="AR142" s="32">
        <f>IFERROR(SUMIFS(#REF!,#REF!,'Data Sheet'!A:A,#REF!,"Samridhi Perk Line")/SUMIFS(#REF!,#REF!,'Data Sheet'!A:A,#REF!,"Samridhi Perk Line"),"")</f>
        <v/>
      </c>
      <c r="AS142" s="32" t="n"/>
      <c r="AT142" s="32" t="n"/>
      <c r="AU142" s="203">
        <f>IFERROR(VLOOKUP(Table1[[#This Row],[Date]],'Overweight Data'!A140:G1235,6,FALSE),"")</f>
        <v/>
      </c>
      <c r="AV142" s="213">
        <f>IFERROR(
   IF(
      OR(Table1[[#This Row],[Operating Time]]=0, (Table1[[#This Row],[Operating Time]]/IF(AC142&lt;=1,AC142+1,AC142))*60=0),
      1,
      ((Table1[[#This Row],[Operating Time]])/IF(AC142&lt;=1,AC142+1,AC142))*60
   ),
"_")</f>
        <v/>
      </c>
      <c r="AW142" s="213">
        <f>COUNTIFS('Downtime Data'!A:A,Table1[[#This Row],[Date]])</f>
        <v/>
      </c>
      <c r="AX142" s="211">
        <f>IFERROR((SUM(Table1[[#This Row],[Minor Stoppages]:[Material Shortages]])/Table1[[#This Row],['# Stops]])*60,"")</f>
        <v/>
      </c>
      <c r="AY142" s="211" t="n"/>
      <c r="AZ142" s="33" t="n">
        <v>46168</v>
      </c>
    </row>
    <row r="143" ht="20.15" customHeight="1" s="452">
      <c r="A143" s="21" t="n">
        <v>46160</v>
      </c>
      <c r="B143" s="22">
        <f>IF(A143="","",TEXT(A143,"dddddd"))</f>
        <v/>
      </c>
      <c r="C143" s="23" t="inlineStr">
        <is>
          <t>_10.3GM_HT</t>
        </is>
      </c>
      <c r="D143" s="24">
        <f t="array" ref="D143">IFERROR(INDIRECT(C143),"")</f>
        <v/>
      </c>
      <c r="E143" s="25" t="n">
        <v>30</v>
      </c>
      <c r="F143" s="26">
        <f>22.3+7.9</f>
        <v/>
      </c>
      <c r="G143" s="27">
        <f>IFERROR((Table1[[#This Row],[Plan]]/Table1[[#This Row],[Hours Used]])/(Table1[[#This Row],[SOC (TPD)]]/24),"")</f>
        <v/>
      </c>
      <c r="H143" s="27">
        <f>IFERROR((Table1[[#This Row],[Volume Delivered (T)]]/Table1[[#This Row],[Hours Used]])/(Table1[[#This Row],[SOC (TPD)]]/24),"")</f>
        <v/>
      </c>
      <c r="I143" s="28" t="n"/>
      <c r="J143" s="28" t="n"/>
      <c r="K143" s="28" t="n"/>
      <c r="L143" s="25">
        <f>0.39+1.05+0.17+0.37-0.3-0.63</f>
        <v/>
      </c>
      <c r="M143" s="29" t="n">
        <v>0.049</v>
      </c>
      <c r="N143" s="83" t="n">
        <v>7</v>
      </c>
      <c r="O143" s="25" t="n"/>
      <c r="P143" s="25" t="n"/>
      <c r="Q143" s="69" t="n"/>
      <c r="R143" s="70" t="n"/>
      <c r="S143" s="30">
        <f>IF(Table1[[#This Row],[SKU]]="",0,24-Table1[[#This Row],[Legal Non-Operating Time]]-Table1[[#This Row],[No Demand Time]]-Table1[[#This Row],[Force Majeure]])</f>
        <v/>
      </c>
      <c r="T143" s="26" t="n"/>
      <c r="U143" s="26" t="n">
        <v>0.4</v>
      </c>
      <c r="V143" s="26" t="n"/>
      <c r="W143" s="26" t="n"/>
      <c r="X143" s="26" t="n"/>
      <c r="Y143" s="26" t="n"/>
      <c r="Z143" s="26" t="n"/>
      <c r="AA143" s="30">
        <f>Table1[[#This Row],[Hours Used]]-SUM(Table1[[#This Row],[Planned Maintenance]:[Start and Finish Production]])</f>
        <v/>
      </c>
      <c r="AB143" s="26" t="n"/>
      <c r="AC143" s="26" t="n">
        <v>1.7</v>
      </c>
      <c r="AD143" s="26" t="n"/>
      <c r="AE143" s="26" t="n"/>
      <c r="AF143" s="26" t="n"/>
      <c r="AG143" s="26" t="n"/>
      <c r="AH143" s="24">
        <f>Table1[[#This Row],[Hours Used]]-SUM(Table1[[#This Row],[Planned Maintenance]:[Start and Finish Production]])-SUM(Table1[[#This Row],[Minor Stoppages]:[Material Shortages]])-Table1[[#This Row],[Quality Loss (Hrs)]]-Table1[[#This Row],[Operating Time]]</f>
        <v/>
      </c>
      <c r="AI143" s="24">
        <f>IFERROR(IF(Table1[[#This Row],[SKU]]="",0,Table1[[#This Row],[Quality Loss (T)]]/(Table1[[#This Row],[SOC (TPD)]]/24)),"")</f>
        <v/>
      </c>
      <c r="AJ143" s="31">
        <f>IFERROR(IF(Table1[[#This Row],[SKU]]="",0,Table1[[#This Row],[Volume Delivered (T)]]/(Table1[[#This Row],[SOC (TPD)]]/24)),"")</f>
        <v/>
      </c>
      <c r="AK143" s="31">
        <f>IFERROR(Table1[[#This Row],[Operating Time]]/Table1[[#This Row],[PRODUCTION HOURS]],"")</f>
        <v/>
      </c>
      <c r="AL143" s="32" t="n">
        <v>69</v>
      </c>
      <c r="AM143" s="32" t="inlineStr">
        <is>
          <t>YES</t>
        </is>
      </c>
      <c r="AN143" s="32" t="inlineStr">
        <is>
          <t>YES</t>
        </is>
      </c>
      <c r="AO143" s="32" t="n">
        <v>0</v>
      </c>
      <c r="AP143" s="32" t="n">
        <v>0</v>
      </c>
      <c r="AQ143" s="32" t="n"/>
      <c r="AR143" s="32">
        <f>IFERROR(SUMIFS(#REF!,#REF!,'Data Sheet'!A:A,#REF!,"Samridhi Perk Line")/SUMIFS(#REF!,#REF!,'Data Sheet'!A:A,#REF!,"Samridhi Perk Line"),"")</f>
        <v/>
      </c>
      <c r="AS143" s="32" t="n"/>
      <c r="AT143" s="32" t="n"/>
      <c r="AU143" s="203">
        <f>IFERROR(VLOOKUP(Table1[[#This Row],[Date]],'Overweight Data'!A141:G1236,6,FALSE),"")</f>
        <v/>
      </c>
      <c r="AV143" s="213">
        <f>IFERROR(
   IF(
      OR(Table1[[#This Row],[Operating Time]]=0, (Table1[[#This Row],[Operating Time]]/IF(AC143&lt;=1,AC143+1,AC143))*60=0),
      1,
      ((Table1[[#This Row],[Operating Time]])/IF(AC143&lt;=1,AC143+1,AC143))*60
   ),
"_")</f>
        <v/>
      </c>
      <c r="AW143" s="213">
        <f>COUNTIFS('Downtime Data'!A:A,Table1[[#This Row],[Date]])</f>
        <v/>
      </c>
      <c r="AX143" s="211">
        <f>IFERROR((SUM(Table1[[#This Row],[Minor Stoppages]:[Material Shortages]])/Table1[[#This Row],['# Stops]])*60,"")</f>
        <v/>
      </c>
      <c r="AY143" s="211" t="n"/>
      <c r="AZ143" s="33" t="n">
        <v>46168</v>
      </c>
    </row>
    <row r="144" ht="20.15" customHeight="1" s="452">
      <c r="A144" s="21" t="n">
        <v>46161</v>
      </c>
      <c r="B144" s="22">
        <f>IF(A144="","",TEXT(A144,"dddddd"))</f>
        <v/>
      </c>
      <c r="C144" s="23" t="inlineStr">
        <is>
          <t>_10.3GM_HT</t>
        </is>
      </c>
      <c r="D144" s="24">
        <f t="array" ref="D144">IFERROR(INDIRECT(C144),"")</f>
        <v/>
      </c>
      <c r="E144" s="25" t="n">
        <v>30.5</v>
      </c>
      <c r="F144" s="26" t="n">
        <v>29.8</v>
      </c>
      <c r="G144" s="27">
        <f>IFERROR((Table1[[#This Row],[Plan]]/Table1[[#This Row],[Hours Used]])/(Table1[[#This Row],[SOC (TPD)]]/24),"")</f>
        <v/>
      </c>
      <c r="H144" s="27">
        <f>IFERROR((Table1[[#This Row],[Volume Delivered (T)]]/Table1[[#This Row],[Hours Used]])/(Table1[[#This Row],[SOC (TPD)]]/24),"")</f>
        <v/>
      </c>
      <c r="I144" s="28" t="n"/>
      <c r="J144" s="28" t="n"/>
      <c r="K144" s="28" t="n"/>
      <c r="L144" s="25" t="n">
        <v>1.1</v>
      </c>
      <c r="M144" s="29" t="n">
        <v>0.048</v>
      </c>
      <c r="N144" s="83" t="n">
        <v>6</v>
      </c>
      <c r="O144" s="25" t="n"/>
      <c r="P144" s="25" t="n"/>
      <c r="Q144" s="69" t="n"/>
      <c r="R144" s="70" t="n"/>
      <c r="S144" s="30">
        <f>IF(Table1[[#This Row],[SKU]]="",0,24-Table1[[#This Row],[Legal Non-Operating Time]]-Table1[[#This Row],[No Demand Time]]-Table1[[#This Row],[Force Majeure]])</f>
        <v/>
      </c>
      <c r="T144" s="26" t="n"/>
      <c r="U144" s="26" t="n">
        <v>0.8</v>
      </c>
      <c r="V144" s="26" t="n"/>
      <c r="W144" s="26" t="n"/>
      <c r="X144" s="26" t="n"/>
      <c r="Y144" s="26" t="n"/>
      <c r="Z144" s="26" t="n"/>
      <c r="AA144" s="30">
        <f>Table1[[#This Row],[Hours Used]]-SUM(Table1[[#This Row],[Planned Maintenance]:[Start and Finish Production]])</f>
        <v/>
      </c>
      <c r="AB144" s="26" t="n">
        <v>0.5</v>
      </c>
      <c r="AC144" s="26" t="n"/>
      <c r="AD144" s="26" t="n">
        <v>1</v>
      </c>
      <c r="AE144" s="26" t="n"/>
      <c r="AF144" s="26" t="n"/>
      <c r="AG144" s="26" t="n"/>
      <c r="AH144" s="24">
        <f>Table1[[#This Row],[Hours Used]]-SUM(Table1[[#This Row],[Planned Maintenance]:[Start and Finish Production]])-SUM(Table1[[#This Row],[Minor Stoppages]:[Material Shortages]])-Table1[[#This Row],[Quality Loss (Hrs)]]-Table1[[#This Row],[Operating Time]]</f>
        <v/>
      </c>
      <c r="AI144" s="24">
        <f>IFERROR(IF(Table1[[#This Row],[SKU]]="",0,Table1[[#This Row],[Quality Loss (T)]]/(Table1[[#This Row],[SOC (TPD)]]/24)),"")</f>
        <v/>
      </c>
      <c r="AJ144" s="31">
        <f>IFERROR(IF(Table1[[#This Row],[SKU]]="",0,Table1[[#This Row],[Volume Delivered (T)]]/(Table1[[#This Row],[SOC (TPD)]]/24)),"")</f>
        <v/>
      </c>
      <c r="AK144" s="31">
        <f>IFERROR(Table1[[#This Row],[Operating Time]]/Table1[[#This Row],[PRODUCTION HOURS]],"")</f>
        <v/>
      </c>
      <c r="AL144" s="32" t="n">
        <v>77</v>
      </c>
      <c r="AM144" s="32" t="inlineStr">
        <is>
          <t>YES</t>
        </is>
      </c>
      <c r="AN144" s="32" t="inlineStr">
        <is>
          <t>YES</t>
        </is>
      </c>
      <c r="AO144" s="32" t="n">
        <v>4</v>
      </c>
      <c r="AP144" s="32" t="n">
        <v>4</v>
      </c>
      <c r="AQ144" s="32" t="n"/>
      <c r="AR144" s="32">
        <f>IFERROR(SUMIFS(#REF!,#REF!,'Data Sheet'!A:A,#REF!,"Samridhi Perk Line")/SUMIFS(#REF!,#REF!,'Data Sheet'!A:A,#REF!,"Samridhi Perk Line"),"")</f>
        <v/>
      </c>
      <c r="AS144" s="32" t="n"/>
      <c r="AT144" s="32" t="n"/>
      <c r="AU144" s="203">
        <f>IFERROR(VLOOKUP(Table1[[#This Row],[Date]],'Overweight Data'!A142:G1237,6,FALSE),"")</f>
        <v/>
      </c>
      <c r="AV144" s="213">
        <f>IFERROR(
   IF(
      OR(Table1[[#This Row],[Operating Time]]=0, (Table1[[#This Row],[Operating Time]]/IF(AC144&lt;=1,AC144+1,AC144))*60=0),
      1,
      ((Table1[[#This Row],[Operating Time]])/IF(AC144&lt;=1,AC144+1,AC144))*60
   ),
"_")</f>
        <v/>
      </c>
      <c r="AW144" s="213">
        <f>COUNTIFS('Downtime Data'!A:A,Table1[[#This Row],[Date]])</f>
        <v/>
      </c>
      <c r="AX144" s="211">
        <f>IFERROR((SUM(Table1[[#This Row],[Minor Stoppages]:[Material Shortages]])/Table1[[#This Row],['# Stops]])*60,"")</f>
        <v/>
      </c>
      <c r="AY144" s="211" t="n"/>
      <c r="AZ144" s="33" t="n">
        <v>46168</v>
      </c>
    </row>
    <row r="145" ht="20.15" customHeight="1" s="452">
      <c r="A145" s="21" t="n">
        <v>46162</v>
      </c>
      <c r="B145" s="22">
        <f>IF(A145="","",TEXT(A145,"dddddd"))</f>
        <v/>
      </c>
      <c r="C145" s="23" t="inlineStr">
        <is>
          <t>_10.3GM_HT</t>
        </is>
      </c>
      <c r="D145" s="24">
        <f t="array" ref="D145">IFERROR(INDIRECT(C145),"")</f>
        <v/>
      </c>
      <c r="E145" s="25" t="n">
        <v>30.5</v>
      </c>
      <c r="F145" s="26">
        <f>23.8+8.8</f>
        <v/>
      </c>
      <c r="G145" s="27">
        <f>IFERROR((Table1[[#This Row],[Plan]]/Table1[[#This Row],[Hours Used]])/(Table1[[#This Row],[SOC (TPD)]]/24),"")</f>
        <v/>
      </c>
      <c r="H145" s="27">
        <f>IFERROR((Table1[[#This Row],[Volume Delivered (T)]]/Table1[[#This Row],[Hours Used]])/(Table1[[#This Row],[SOC (TPD)]]/24),"")</f>
        <v/>
      </c>
      <c r="I145" s="28" t="n"/>
      <c r="J145" s="28" t="n"/>
      <c r="K145" s="28" t="n"/>
      <c r="L145" s="25">
        <f>0.46+1.21+0.18+0.4-0.27-0.53</f>
        <v/>
      </c>
      <c r="M145" s="29" t="n">
        <v>0.048</v>
      </c>
      <c r="N145" s="83" t="n">
        <v>6</v>
      </c>
      <c r="O145" s="25" t="n"/>
      <c r="P145" s="25" t="n"/>
      <c r="Q145" s="69" t="n"/>
      <c r="R145" s="70" t="n"/>
      <c r="S145" s="30">
        <f>IF(Table1[[#This Row],[SKU]]="",0,24-Table1[[#This Row],[Legal Non-Operating Time]]-Table1[[#This Row],[No Demand Time]]-Table1[[#This Row],[Force Majeure]])</f>
        <v/>
      </c>
      <c r="T145" s="26" t="n"/>
      <c r="U145" s="26" t="n"/>
      <c r="V145" s="26" t="n"/>
      <c r="W145" s="26" t="n"/>
      <c r="X145" s="26" t="n"/>
      <c r="Y145" s="26" t="n"/>
      <c r="Z145" s="26" t="n"/>
      <c r="AA145" s="30">
        <f>Table1[[#This Row],[Hours Used]]-SUM(Table1[[#This Row],[Planned Maintenance]:[Start and Finish Production]])</f>
        <v/>
      </c>
      <c r="AB145" s="26" t="n"/>
      <c r="AC145" s="26" t="n"/>
      <c r="AD145" s="26" t="n"/>
      <c r="AE145" s="26" t="n"/>
      <c r="AF145" s="26" t="n"/>
      <c r="AG145" s="26" t="n"/>
      <c r="AH145" s="24">
        <f>Table1[[#This Row],[Hours Used]]-SUM(Table1[[#This Row],[Planned Maintenance]:[Start and Finish Production]])-SUM(Table1[[#This Row],[Minor Stoppages]:[Material Shortages]])-Table1[[#This Row],[Quality Loss (Hrs)]]-Table1[[#This Row],[Operating Time]]</f>
        <v/>
      </c>
      <c r="AI145" s="24">
        <f>IFERROR(IF(Table1[[#This Row],[SKU]]="",0,Table1[[#This Row],[Quality Loss (T)]]/(Table1[[#This Row],[SOC (TPD)]]/24)),"")</f>
        <v/>
      </c>
      <c r="AJ145" s="31">
        <f>IFERROR(IF(Table1[[#This Row],[SKU]]="",0,Table1[[#This Row],[Volume Delivered (T)]]/(Table1[[#This Row],[SOC (TPD)]]/24)),"")</f>
        <v/>
      </c>
      <c r="AK145" s="31">
        <f>IFERROR(Table1[[#This Row],[Operating Time]]/Table1[[#This Row],[PRODUCTION HOURS]],"")</f>
        <v/>
      </c>
      <c r="AL145" s="32" t="n">
        <v>73</v>
      </c>
      <c r="AM145" s="32" t="inlineStr">
        <is>
          <t>YES</t>
        </is>
      </c>
      <c r="AN145" s="32" t="inlineStr">
        <is>
          <t>YES</t>
        </is>
      </c>
      <c r="AO145" s="32" t="n">
        <v>0</v>
      </c>
      <c r="AP145" s="32" t="n">
        <v>0</v>
      </c>
      <c r="AQ145" s="32" t="n"/>
      <c r="AR145" s="32">
        <f>IFERROR(SUMIFS(#REF!,#REF!,'Data Sheet'!A:A,#REF!,"Samridhi Perk Line")/SUMIFS(#REF!,#REF!,'Data Sheet'!A:A,#REF!,"Samridhi Perk Line"),"")</f>
        <v/>
      </c>
      <c r="AS145" s="32" t="n"/>
      <c r="AT145" s="32" t="n"/>
      <c r="AU145" s="203">
        <f>IFERROR(VLOOKUP(Table1[[#This Row],[Date]],'Overweight Data'!A143:G1238,6,FALSE),"")</f>
        <v/>
      </c>
      <c r="AV145" s="213">
        <f>IFERROR(
   IF(
      OR(Table1[[#This Row],[Operating Time]]=0, (Table1[[#This Row],[Operating Time]]/IF(AC145&lt;=1,AC145+1,AC145))*60=0),
      1,
      ((Table1[[#This Row],[Operating Time]])/IF(AC145&lt;=1,AC145+1,AC145))*60
   ),
"_")</f>
        <v/>
      </c>
      <c r="AW145" s="213">
        <f>COUNTIFS('Downtime Data'!A:A,Table1[[#This Row],[Date]])</f>
        <v/>
      </c>
      <c r="AX145" s="211">
        <f>IFERROR((SUM(Table1[[#This Row],[Minor Stoppages]:[Material Shortages]])/Table1[[#This Row],['# Stops]])*60,"")</f>
        <v/>
      </c>
      <c r="AY145" s="211" t="n"/>
      <c r="AZ145" s="33" t="n">
        <v>46168</v>
      </c>
    </row>
    <row r="146" ht="20.15" customHeight="1" s="452">
      <c r="A146" s="21" t="n">
        <v>46163</v>
      </c>
      <c r="B146" s="22">
        <f>IF(A146="","",TEXT(A146,"dddddd"))</f>
        <v/>
      </c>
      <c r="C146" s="23" t="inlineStr">
        <is>
          <t>_10.3GM_HT</t>
        </is>
      </c>
      <c r="D146" s="24">
        <f t="array" ref="D146">IFERROR(INDIRECT(C146),"")</f>
        <v/>
      </c>
      <c r="E146" s="25" t="n">
        <v>30.5</v>
      </c>
      <c r="F146" s="26">
        <f>23.5+4.6</f>
        <v/>
      </c>
      <c r="G146" s="27">
        <f>IFERROR((Table1[[#This Row],[Plan]]/Table1[[#This Row],[Hours Used]])/(Table1[[#This Row],[SOC (TPD)]]/24),"")</f>
        <v/>
      </c>
      <c r="H146" s="27">
        <f>IFERROR((Table1[[#This Row],[Volume Delivered (T)]]/Table1[[#This Row],[Hours Used]])/(Table1[[#This Row],[SOC (TPD)]]/24),"")</f>
        <v/>
      </c>
      <c r="I146" s="28" t="n"/>
      <c r="J146" s="28" t="n"/>
      <c r="K146" s="28" t="n"/>
      <c r="L146" s="25">
        <f>0.52+1.1+0.16+0.37-0.32-0.53</f>
        <v/>
      </c>
      <c r="M146" s="29" t="n">
        <v>0.048</v>
      </c>
      <c r="N146" s="83" t="n">
        <v>2</v>
      </c>
      <c r="O146" s="25" t="n"/>
      <c r="P146" s="25" t="n"/>
      <c r="Q146" s="69" t="n"/>
      <c r="R146" s="70" t="n"/>
      <c r="S146" s="30">
        <f>IF(Table1[[#This Row],[SKU]]="",0,24-Table1[[#This Row],[Legal Non-Operating Time]]-Table1[[#This Row],[No Demand Time]]-Table1[[#This Row],[Force Majeure]])</f>
        <v/>
      </c>
      <c r="T146" s="26" t="n"/>
      <c r="U146" s="26" t="n">
        <v>0.5</v>
      </c>
      <c r="V146" s="26" t="n"/>
      <c r="W146" s="26" t="n"/>
      <c r="X146" s="26" t="n"/>
      <c r="Y146" s="26" t="n"/>
      <c r="Z146" s="26" t="n"/>
      <c r="AA146" s="30">
        <f>Table1[[#This Row],[Hours Used]]-SUM(Table1[[#This Row],[Planned Maintenance]:[Start and Finish Production]])</f>
        <v/>
      </c>
      <c r="AB146" s="26" t="n">
        <v>0.5</v>
      </c>
      <c r="AC146" s="26" t="n"/>
      <c r="AD146" s="26" t="n">
        <v>1.5</v>
      </c>
      <c r="AE146" s="26" t="n">
        <v>0.5</v>
      </c>
      <c r="AF146" s="26" t="n"/>
      <c r="AG146" s="26" t="n"/>
      <c r="AH146" s="24">
        <f>Table1[[#This Row],[Hours Used]]-SUM(Table1[[#This Row],[Planned Maintenance]:[Start and Finish Production]])-SUM(Table1[[#This Row],[Minor Stoppages]:[Material Shortages]])-Table1[[#This Row],[Quality Loss (Hrs)]]-Table1[[#This Row],[Operating Time]]</f>
        <v/>
      </c>
      <c r="AI146" s="24">
        <f>IFERROR(IF(Table1[[#This Row],[SKU]]="",0,Table1[[#This Row],[Quality Loss (T)]]/(Table1[[#This Row],[SOC (TPD)]]/24)),"")</f>
        <v/>
      </c>
      <c r="AJ146" s="31">
        <f>IFERROR(IF(Table1[[#This Row],[SKU]]="",0,Table1[[#This Row],[Volume Delivered (T)]]/(Table1[[#This Row],[SOC (TPD)]]/24)),"")</f>
        <v/>
      </c>
      <c r="AK146" s="31">
        <f>IFERROR(Table1[[#This Row],[Operating Time]]/Table1[[#This Row],[PRODUCTION HOURS]],"")</f>
        <v/>
      </c>
      <c r="AL146" s="32" t="n">
        <v>92</v>
      </c>
      <c r="AM146" s="32" t="inlineStr">
        <is>
          <t>YES</t>
        </is>
      </c>
      <c r="AN146" s="32" t="inlineStr">
        <is>
          <t>YES</t>
        </is>
      </c>
      <c r="AO146" s="32" t="n">
        <v>0</v>
      </c>
      <c r="AP146" s="32" t="n">
        <v>0</v>
      </c>
      <c r="AQ146" s="32" t="n"/>
      <c r="AR146" s="32">
        <f>IFERROR(SUMIFS(#REF!,#REF!,'Data Sheet'!A:A,#REF!,"Samridhi Perk Line")/SUMIFS(#REF!,#REF!,'Data Sheet'!A:A,#REF!,"Samridhi Perk Line"),"")</f>
        <v/>
      </c>
      <c r="AS146" s="32" t="n"/>
      <c r="AT146" s="32" t="n"/>
      <c r="AU146" s="203">
        <f>IFERROR(VLOOKUP(Table1[[#This Row],[Date]],'Overweight Data'!A144:G1239,6,FALSE),"")</f>
        <v/>
      </c>
      <c r="AV146" s="213">
        <f>IFERROR(
   IF(
      OR(Table1[[#This Row],[Operating Time]]=0, (Table1[[#This Row],[Operating Time]]/IF(AC146&lt;=1,AC146+1,AC146))*60=0),
      1,
      ((Table1[[#This Row],[Operating Time]])/IF(AC146&lt;=1,AC146+1,AC146))*60
   ),
"_")</f>
        <v/>
      </c>
      <c r="AW146" s="213">
        <f>COUNTIFS('Downtime Data'!A:A,Table1[[#This Row],[Date]])</f>
        <v/>
      </c>
      <c r="AX146" s="211">
        <f>IFERROR((SUM(Table1[[#This Row],[Minor Stoppages]:[Material Shortages]])/Table1[[#This Row],['# Stops]])*60,"")</f>
        <v/>
      </c>
      <c r="AY146" s="211" t="n"/>
      <c r="AZ146" s="33" t="n">
        <v>46168</v>
      </c>
    </row>
    <row r="147" ht="20.15" customHeight="1" s="452">
      <c r="A147" s="21" t="n">
        <v>46164</v>
      </c>
      <c r="B147" s="22">
        <f>IF(A147="","",TEXT(A147,"dddddd"))</f>
        <v/>
      </c>
      <c r="C147" s="23" t="inlineStr">
        <is>
          <t>_10.3GM_HT</t>
        </is>
      </c>
      <c r="D147" s="24">
        <f t="array" ref="D147">IFERROR(INDIRECT(C147),"")</f>
        <v/>
      </c>
      <c r="E147" s="25" t="n">
        <v>15</v>
      </c>
      <c r="F147" s="26">
        <f>24.2+3.8</f>
        <v/>
      </c>
      <c r="G147" s="27">
        <f>IFERROR((Table1[[#This Row],[Plan]]/Table1[[#This Row],[Hours Used]])/(Table1[[#This Row],[SOC (TPD)]]/24),"")</f>
        <v/>
      </c>
      <c r="H147" s="27">
        <f>IFERROR((Table1[[#This Row],[Volume Delivered (T)]]/Table1[[#This Row],[Hours Used]])/(Table1[[#This Row],[SOC (TPD)]]/24),"")</f>
        <v/>
      </c>
      <c r="I147" s="28" t="n"/>
      <c r="J147" s="28" t="n"/>
      <c r="K147" s="28" t="n"/>
      <c r="L147" s="25">
        <f>0.45+1.12+0.17+0.35-0.3-0.6</f>
        <v/>
      </c>
      <c r="M147" s="29" t="n">
        <v>0.046</v>
      </c>
      <c r="N147" s="83" t="n">
        <v>6</v>
      </c>
      <c r="O147" s="25" t="n"/>
      <c r="P147" s="25" t="n"/>
      <c r="Q147" s="69" t="n"/>
      <c r="R147" s="70" t="n"/>
      <c r="S147" s="30">
        <f>IF(Table1[[#This Row],[SKU]]="",0,24-Table1[[#This Row],[Legal Non-Operating Time]]-Table1[[#This Row],[No Demand Time]]-Table1[[#This Row],[Force Majeure]])</f>
        <v/>
      </c>
      <c r="T147" s="26" t="n"/>
      <c r="U147" s="26" t="n"/>
      <c r="V147" s="26" t="n"/>
      <c r="W147" s="26" t="n"/>
      <c r="X147" s="26" t="n"/>
      <c r="Y147" s="26" t="n"/>
      <c r="Z147" s="26" t="n"/>
      <c r="AA147" s="30">
        <f>Table1[[#This Row],[Hours Used]]-SUM(Table1[[#This Row],[Planned Maintenance]:[Start and Finish Production]])</f>
        <v/>
      </c>
      <c r="AB147" s="26" t="n"/>
      <c r="AC147" s="26" t="n"/>
      <c r="AD147" s="26" t="n"/>
      <c r="AE147" s="26" t="n"/>
      <c r="AF147" s="26" t="n"/>
      <c r="AG147" s="26" t="n"/>
      <c r="AH147" s="24">
        <f>Table1[[#This Row],[Hours Used]]-SUM(Table1[[#This Row],[Planned Maintenance]:[Start and Finish Production]])-SUM(Table1[[#This Row],[Minor Stoppages]:[Material Shortages]])-Table1[[#This Row],[Quality Loss (Hrs)]]-Table1[[#This Row],[Operating Time]]</f>
        <v/>
      </c>
      <c r="AI147" s="24">
        <f>IFERROR(IF(Table1[[#This Row],[SKU]]="",0,Table1[[#This Row],[Quality Loss (T)]]/(Table1[[#This Row],[SOC (TPD)]]/24)),"")</f>
        <v/>
      </c>
      <c r="AJ147" s="31">
        <f>IFERROR(IF(Table1[[#This Row],[SKU]]="",0,Table1[[#This Row],[Volume Delivered (T)]]/(Table1[[#This Row],[SOC (TPD)]]/24)),"")</f>
        <v/>
      </c>
      <c r="AK147" s="31">
        <f>IFERROR(Table1[[#This Row],[Operating Time]]/Table1[[#This Row],[PRODUCTION HOURS]],"")</f>
        <v/>
      </c>
      <c r="AL147" s="32" t="n">
        <v>90</v>
      </c>
      <c r="AM147" s="32" t="inlineStr">
        <is>
          <t>YES</t>
        </is>
      </c>
      <c r="AN147" s="32" t="inlineStr">
        <is>
          <t>YES</t>
        </is>
      </c>
      <c r="AO147" s="32" t="n">
        <v>0</v>
      </c>
      <c r="AP147" s="32" t="n">
        <v>0</v>
      </c>
      <c r="AQ147" s="32" t="n"/>
      <c r="AR147" s="32">
        <f>IFERROR(SUMIFS(#REF!,#REF!,'Data Sheet'!A:A,#REF!,"Samridhi Perk Line")/SUMIFS(#REF!,#REF!,'Data Sheet'!A:A,#REF!,"Samridhi Perk Line"),"")</f>
        <v/>
      </c>
      <c r="AS147" s="32" t="n"/>
      <c r="AT147" s="32" t="n"/>
      <c r="AU147" s="203">
        <f>IFERROR(VLOOKUP(Table1[[#This Row],[Date]],'Overweight Data'!A145:G1240,6,FALSE),"")</f>
        <v/>
      </c>
      <c r="AV147" s="213">
        <f>IFERROR(
   IF(
      OR(Table1[[#This Row],[Operating Time]]=0, (Table1[[#This Row],[Operating Time]]/IF(AC147&lt;=1,AC147+1,AC147))*60=0),
      1,
      ((Table1[[#This Row],[Operating Time]])/IF(AC147&lt;=1,AC147+1,AC147))*60
   ),
"_")</f>
        <v/>
      </c>
      <c r="AW147" s="213">
        <f>COUNTIFS('Downtime Data'!A:A,Table1[[#This Row],[Date]])</f>
        <v/>
      </c>
      <c r="AX147" s="211">
        <f>IFERROR((SUM(Table1[[#This Row],[Minor Stoppages]:[Material Shortages]])/Table1[[#This Row],['# Stops]])*60,"")</f>
        <v/>
      </c>
      <c r="AY147" s="211" t="n"/>
      <c r="AZ147" s="33" t="n">
        <v>46168</v>
      </c>
    </row>
    <row r="148" ht="20.15" customHeight="1" s="452">
      <c r="A148" s="21" t="n">
        <v>46165</v>
      </c>
      <c r="B148" s="22">
        <f>IF(A148="","",TEXT(A148,"dddddd"))</f>
        <v/>
      </c>
      <c r="C148" s="23" t="inlineStr">
        <is>
          <t>_10.3GM_HT</t>
        </is>
      </c>
      <c r="D148" s="24">
        <f t="array" ref="D148">IFERROR(INDIRECT(C148),"")</f>
        <v/>
      </c>
      <c r="E148" s="25" t="n">
        <v>31</v>
      </c>
      <c r="F148" s="26">
        <f>13.3+4.3</f>
        <v/>
      </c>
      <c r="G148" s="27">
        <f>IFERROR((Table1[[#This Row],[Plan]]/Table1[[#This Row],[Hours Used]])/(Table1[[#This Row],[SOC (TPD)]]/24),"")</f>
        <v/>
      </c>
      <c r="H148" s="27">
        <f>IFERROR((Table1[[#This Row],[Volume Delivered (T)]]/Table1[[#This Row],[Hours Used]])/(Table1[[#This Row],[SOC (TPD)]]/24),"")</f>
        <v/>
      </c>
      <c r="I148" s="28" t="n"/>
      <c r="J148" s="28" t="n"/>
      <c r="K148" s="28" t="n"/>
      <c r="L148" s="25">
        <f>0.34+1.02+0.13+0.29-0.2-0.39</f>
        <v/>
      </c>
      <c r="M148" s="29" t="n">
        <v>0.046</v>
      </c>
      <c r="N148" s="83" t="n">
        <v>4</v>
      </c>
      <c r="O148" s="25" t="n"/>
      <c r="P148" s="25" t="n"/>
      <c r="Q148" s="69" t="n"/>
      <c r="R148" s="70" t="n"/>
      <c r="S148" s="30">
        <f>IF(Table1[[#This Row],[SKU]]="",0,24-Table1[[#This Row],[Legal Non-Operating Time]]-Table1[[#This Row],[No Demand Time]]-Table1[[#This Row],[Force Majeure]])</f>
        <v/>
      </c>
      <c r="T148" s="26" t="n"/>
      <c r="U148" s="26" t="n"/>
      <c r="V148" s="26" t="n">
        <v>10.8</v>
      </c>
      <c r="W148" s="26" t="n"/>
      <c r="X148" s="26" t="n"/>
      <c r="Y148" s="26" t="n"/>
      <c r="Z148" s="26" t="n"/>
      <c r="AA148" s="30">
        <f>Table1[[#This Row],[Hours Used]]-SUM(Table1[[#This Row],[Planned Maintenance]:[Start and Finish Production]])</f>
        <v/>
      </c>
      <c r="AB148" s="26" t="n"/>
      <c r="AC148" s="26" t="n"/>
      <c r="AD148" s="26" t="n"/>
      <c r="AE148" s="26" t="n"/>
      <c r="AF148" s="26" t="n"/>
      <c r="AG148" s="26" t="n"/>
      <c r="AH148" s="24">
        <f>Table1[[#This Row],[Hours Used]]-SUM(Table1[[#This Row],[Planned Maintenance]:[Start and Finish Production]])-SUM(Table1[[#This Row],[Minor Stoppages]:[Material Shortages]])-Table1[[#This Row],[Quality Loss (Hrs)]]-Table1[[#This Row],[Operating Time]]</f>
        <v/>
      </c>
      <c r="AI148" s="24">
        <f>IFERROR(IF(Table1[[#This Row],[SKU]]="",0,Table1[[#This Row],[Quality Loss (T)]]/(Table1[[#This Row],[SOC (TPD)]]/24)),"")</f>
        <v/>
      </c>
      <c r="AJ148" s="31">
        <f>IFERROR(IF(Table1[[#This Row],[SKU]]="",0,Table1[[#This Row],[Volume Delivered (T)]]/(Table1[[#This Row],[SOC (TPD)]]/24)),"")</f>
        <v/>
      </c>
      <c r="AK148" s="31">
        <f>IFERROR(Table1[[#This Row],[Operating Time]]/Table1[[#This Row],[PRODUCTION HOURS]],"")</f>
        <v/>
      </c>
      <c r="AL148" s="32" t="n">
        <v>85</v>
      </c>
      <c r="AM148" s="32" t="inlineStr">
        <is>
          <t>YES</t>
        </is>
      </c>
      <c r="AN148" s="32" t="inlineStr">
        <is>
          <t>YES</t>
        </is>
      </c>
      <c r="AO148" s="32" t="n">
        <v>0</v>
      </c>
      <c r="AP148" s="32" t="n">
        <v>0</v>
      </c>
      <c r="AQ148" s="32" t="n"/>
      <c r="AR148" s="32">
        <f>IFERROR(SUMIFS(#REF!,#REF!,'Data Sheet'!A:A,#REF!,"Samridhi Perk Line")/SUMIFS(#REF!,#REF!,'Data Sheet'!A:A,#REF!,"Samridhi Perk Line"),"")</f>
        <v/>
      </c>
      <c r="AS148" s="32" t="n"/>
      <c r="AT148" s="32" t="n"/>
      <c r="AU148" s="203">
        <f>IFERROR(VLOOKUP(Table1[[#This Row],[Date]],'Overweight Data'!A146:G1241,6,FALSE),"")</f>
        <v/>
      </c>
      <c r="AV148" s="213">
        <f>IFERROR(
   IF(
      OR(Table1[[#This Row],[Operating Time]]=0, (Table1[[#This Row],[Operating Time]]/IF(AC148&lt;=1,AC148+1,AC148))*60=0),
      1,
      ((Table1[[#This Row],[Operating Time]])/IF(AC148&lt;=1,AC148+1,AC148))*60
   ),
"_")</f>
        <v/>
      </c>
      <c r="AW148" s="213">
        <f>COUNTIFS('Downtime Data'!A:A,Table1[[#This Row],[Date]])</f>
        <v/>
      </c>
      <c r="AX148" s="211">
        <f>IFERROR((SUM(Table1[[#This Row],[Minor Stoppages]:[Material Shortages]])/Table1[[#This Row],['# Stops]])*60,"")</f>
        <v/>
      </c>
      <c r="AY148" s="211" t="n"/>
      <c r="AZ148" s="33" t="n">
        <v>46168</v>
      </c>
    </row>
    <row r="149" ht="20.15" customHeight="1" s="452">
      <c r="A149" s="21" t="n">
        <v>46166</v>
      </c>
      <c r="B149" s="22">
        <f>IF(A149="","",TEXT(A149,"dddddd"))</f>
        <v/>
      </c>
      <c r="C149" s="23" t="inlineStr">
        <is>
          <t>_10.3GM_HT</t>
        </is>
      </c>
      <c r="D149" s="24">
        <f t="array" ref="D149">IFERROR(INDIRECT(C149),"")</f>
        <v/>
      </c>
      <c r="E149" s="25" t="n">
        <v>31</v>
      </c>
      <c r="F149" s="26">
        <f>20.7+8</f>
        <v/>
      </c>
      <c r="G149" s="27">
        <f>IFERROR((Table1[[#This Row],[Plan]]/Table1[[#This Row],[Hours Used]])/(Table1[[#This Row],[SOC (TPD)]]/24),"")</f>
        <v/>
      </c>
      <c r="H149" s="27">
        <f>IFERROR((Table1[[#This Row],[Volume Delivered (T)]]/Table1[[#This Row],[Hours Used]])/(Table1[[#This Row],[SOC (TPD)]]/24),"")</f>
        <v/>
      </c>
      <c r="I149" s="28" t="n"/>
      <c r="J149" s="28" t="n"/>
      <c r="K149" s="28" t="n"/>
      <c r="L149" s="25">
        <f>0.36+1.16+0.16+0.38-0.26-0.48</f>
        <v/>
      </c>
      <c r="M149" s="29" t="n">
        <v>0.046</v>
      </c>
      <c r="N149" s="83" t="n">
        <v>4</v>
      </c>
      <c r="O149" s="25" t="n"/>
      <c r="P149" s="25" t="n"/>
      <c r="Q149" s="69" t="n"/>
      <c r="R149" s="70" t="n"/>
      <c r="S149" s="30">
        <f>IF(Table1[[#This Row],[SKU]]="",0,24-Table1[[#This Row],[Legal Non-Operating Time]]-Table1[[#This Row],[No Demand Time]]-Table1[[#This Row],[Force Majeure]])</f>
        <v/>
      </c>
      <c r="T149" s="26" t="n"/>
      <c r="U149" s="26" t="n"/>
      <c r="V149" s="26" t="n"/>
      <c r="W149" s="26" t="n">
        <v>1</v>
      </c>
      <c r="X149" s="26" t="n"/>
      <c r="Y149" s="26" t="n"/>
      <c r="Z149" s="26" t="n"/>
      <c r="AA149" s="30">
        <f>Table1[[#This Row],[Hours Used]]-SUM(Table1[[#This Row],[Planned Maintenance]:[Start and Finish Production]])</f>
        <v/>
      </c>
      <c r="AB149" s="26" t="n"/>
      <c r="AC149" s="26" t="n">
        <v>2</v>
      </c>
      <c r="AD149" s="26" t="n"/>
      <c r="AE149" s="26" t="n"/>
      <c r="AF149" s="26" t="n"/>
      <c r="AG149" s="26" t="n"/>
      <c r="AH149" s="24">
        <f>Table1[[#This Row],[Hours Used]]-SUM(Table1[[#This Row],[Planned Maintenance]:[Start and Finish Production]])-SUM(Table1[[#This Row],[Minor Stoppages]:[Material Shortages]])-Table1[[#This Row],[Quality Loss (Hrs)]]-Table1[[#This Row],[Operating Time]]</f>
        <v/>
      </c>
      <c r="AI149" s="24">
        <f>IFERROR(IF(Table1[[#This Row],[SKU]]="",0,Table1[[#This Row],[Quality Loss (T)]]/(Table1[[#This Row],[SOC (TPD)]]/24)),"")</f>
        <v/>
      </c>
      <c r="AJ149" s="31">
        <f>IFERROR(IF(Table1[[#This Row],[SKU]]="",0,Table1[[#This Row],[Volume Delivered (T)]]/(Table1[[#This Row],[SOC (TPD)]]/24)),"")</f>
        <v/>
      </c>
      <c r="AK149" s="31">
        <f>IFERROR(Table1[[#This Row],[Operating Time]]/Table1[[#This Row],[PRODUCTION HOURS]],"")</f>
        <v/>
      </c>
      <c r="AL149" s="32" t="n">
        <v>94</v>
      </c>
      <c r="AM149" s="32" t="inlineStr">
        <is>
          <t>YES</t>
        </is>
      </c>
      <c r="AN149" s="32" t="inlineStr">
        <is>
          <t>YES</t>
        </is>
      </c>
      <c r="AO149" s="32" t="n">
        <v>0</v>
      </c>
      <c r="AP149" s="32" t="n">
        <v>4</v>
      </c>
      <c r="AQ149" s="32" t="n"/>
      <c r="AR149" s="32">
        <f>IFERROR(SUMIFS(#REF!,#REF!,'Data Sheet'!A:A,#REF!,"Samridhi Perk Line")/SUMIFS(#REF!,#REF!,'Data Sheet'!A:A,#REF!,"Samridhi Perk Line"),"")</f>
        <v/>
      </c>
      <c r="AS149" s="32" t="n"/>
      <c r="AT149" s="32" t="n"/>
      <c r="AU149" s="203">
        <f>IFERROR(VLOOKUP(Table1[[#This Row],[Date]],'Overweight Data'!A147:G1242,6,FALSE),"")</f>
        <v/>
      </c>
      <c r="AV149" s="213">
        <f>IFERROR(
   IF(
      OR(Table1[[#This Row],[Operating Time]]=0, (Table1[[#This Row],[Operating Time]]/IF(AC149&lt;=1,AC149+1,AC149))*60=0),
      1,
      ((Table1[[#This Row],[Operating Time]])/IF(AC149&lt;=1,AC149+1,AC149))*60
   ),
"_")</f>
        <v/>
      </c>
      <c r="AW149" s="213">
        <f>COUNTIFS('Downtime Data'!A:A,Table1[[#This Row],[Date]])</f>
        <v/>
      </c>
      <c r="AX149" s="211">
        <f>IFERROR((SUM(Table1[[#This Row],[Minor Stoppages]:[Material Shortages]])/Table1[[#This Row],['# Stops]])*60,"")</f>
        <v/>
      </c>
      <c r="AY149" s="211" t="n"/>
      <c r="AZ149" s="33" t="n">
        <v>46168</v>
      </c>
    </row>
    <row r="150" ht="20.15" customHeight="1" s="452">
      <c r="A150" s="21" t="n">
        <v>46167</v>
      </c>
      <c r="B150" s="22">
        <f>IF(A150="","",TEXT(A150,"dddddd"))</f>
        <v/>
      </c>
      <c r="C150" s="23" t="inlineStr">
        <is>
          <t>_10.3GM</t>
        </is>
      </c>
      <c r="D150" s="24">
        <f t="array" ref="D150">IFERROR(INDIRECT(C150),"")</f>
        <v/>
      </c>
      <c r="E150" s="25" t="n">
        <v>31</v>
      </c>
      <c r="F150" s="26" t="n">
        <v>30.06</v>
      </c>
      <c r="G150" s="27">
        <f>IFERROR((Table1[[#This Row],[Plan]]/Table1[[#This Row],[Hours Used]])/(Table1[[#This Row],[SOC (TPD)]]/24),"")</f>
        <v/>
      </c>
      <c r="H150" s="27">
        <f>IFERROR((Table1[[#This Row],[Volume Delivered (T)]]/Table1[[#This Row],[Hours Used]])/(Table1[[#This Row],[SOC (TPD)]]/24),"")</f>
        <v/>
      </c>
      <c r="I150" s="28" t="n"/>
      <c r="J150" s="28" t="n"/>
      <c r="K150" s="28" t="n"/>
      <c r="L150" s="25">
        <f>0.46+1.44+0.15+0.26-0.3-0.4</f>
        <v/>
      </c>
      <c r="M150" s="29" t="n">
        <v>0.046</v>
      </c>
      <c r="N150" s="83" t="n">
        <v>6</v>
      </c>
      <c r="O150" s="25" t="n"/>
      <c r="P150" s="25" t="n"/>
      <c r="Q150" s="69" t="n"/>
      <c r="R150" s="70" t="n"/>
      <c r="S150" s="30">
        <f>IF(Table1[[#This Row],[SKU]]="",0,24-Table1[[#This Row],[Legal Non-Operating Time]]-Table1[[#This Row],[No Demand Time]]-Table1[[#This Row],[Force Majeure]])</f>
        <v/>
      </c>
      <c r="T150" s="26" t="n">
        <v>0.5</v>
      </c>
      <c r="U150" s="26" t="n">
        <v>1</v>
      </c>
      <c r="V150" s="26" t="n"/>
      <c r="W150" s="26" t="n"/>
      <c r="X150" s="26" t="n"/>
      <c r="Y150" s="26" t="n"/>
      <c r="Z150" s="26" t="n"/>
      <c r="AA150" s="30">
        <f>Table1[[#This Row],[Hours Used]]-SUM(Table1[[#This Row],[Planned Maintenance]:[Start and Finish Production]])</f>
        <v/>
      </c>
      <c r="AB150" s="26" t="n"/>
      <c r="AC150" s="26" t="n">
        <v>2.5</v>
      </c>
      <c r="AD150" s="26" t="n"/>
      <c r="AE150" s="26" t="n"/>
      <c r="AF150" s="26" t="n"/>
      <c r="AG150" s="26" t="n"/>
      <c r="AH150" s="24">
        <f>Table1[[#This Row],[Hours Used]]-SUM(Table1[[#This Row],[Planned Maintenance]:[Start and Finish Production]])-SUM(Table1[[#This Row],[Minor Stoppages]:[Material Shortages]])-Table1[[#This Row],[Quality Loss (Hrs)]]-Table1[[#This Row],[Operating Time]]</f>
        <v/>
      </c>
      <c r="AI150" s="24">
        <f>IFERROR(IF(Table1[[#This Row],[SKU]]="",0,Table1[[#This Row],[Quality Loss (T)]]/(Table1[[#This Row],[SOC (TPD)]]/24)),"")</f>
        <v/>
      </c>
      <c r="AJ150" s="31">
        <f>IFERROR(IF(Table1[[#This Row],[SKU]]="",0,Table1[[#This Row],[Volume Delivered (T)]]/(Table1[[#This Row],[SOC (TPD)]]/24)),"")</f>
        <v/>
      </c>
      <c r="AK150" s="31">
        <f>IFERROR(Table1[[#This Row],[Operating Time]]/Table1[[#This Row],[PRODUCTION HOURS]],"")</f>
        <v/>
      </c>
      <c r="AL150" s="32" t="n">
        <v>78</v>
      </c>
      <c r="AM150" s="32" t="inlineStr">
        <is>
          <t>YES</t>
        </is>
      </c>
      <c r="AN150" s="32" t="inlineStr">
        <is>
          <t>YES</t>
        </is>
      </c>
      <c r="AO150" s="32" t="n">
        <v>0</v>
      </c>
      <c r="AP150" s="32" t="n">
        <v>0</v>
      </c>
      <c r="AQ150" s="32" t="n"/>
      <c r="AR150" s="32">
        <f>IFERROR(SUMIFS(#REF!,#REF!,'Data Sheet'!A:A,#REF!,"Samridhi Perk Line")/SUMIFS(#REF!,#REF!,'Data Sheet'!A:A,#REF!,"Samridhi Perk Line"),"")</f>
        <v/>
      </c>
      <c r="AS150" s="32" t="n"/>
      <c r="AT150" s="32" t="n"/>
      <c r="AU150" s="203">
        <f>IFERROR(VLOOKUP(Table1[[#This Row],[Date]],'Overweight Data'!A148:G1243,6,FALSE),"")</f>
        <v/>
      </c>
      <c r="AV150" s="213">
        <f>IFERROR(
   IF(
      OR(Table1[[#This Row],[Operating Time]]=0, (Table1[[#This Row],[Operating Time]]/IF(AC150&lt;=1,AC150+1,AC150))*60=0),
      1,
      ((Table1[[#This Row],[Operating Time]])/IF(AC150&lt;=1,AC150+1,AC150))*60
   ),
"_")</f>
        <v/>
      </c>
      <c r="AW150" s="213">
        <f>COUNTIFS('Downtime Data'!A:A,Table1[[#This Row],[Date]])</f>
        <v/>
      </c>
      <c r="AX150" s="211">
        <f>IFERROR((SUM(Table1[[#This Row],[Minor Stoppages]:[Material Shortages]])/Table1[[#This Row],['# Stops]])*60,"")</f>
        <v/>
      </c>
      <c r="AY150" s="211" t="n"/>
      <c r="AZ150" s="33" t="n">
        <v>46168</v>
      </c>
    </row>
    <row r="151" ht="20.15" customHeight="1" s="452">
      <c r="A151" s="21" t="n">
        <v>46168</v>
      </c>
      <c r="B151" s="22">
        <f>IF(A151="","",TEXT(A151,"dddddd"))</f>
        <v/>
      </c>
      <c r="C151" s="23" t="inlineStr">
        <is>
          <t>_10.3GM</t>
        </is>
      </c>
      <c r="D151" s="24">
        <f t="array" ref="D151">IFERROR(INDIRECT(C151),"")</f>
        <v/>
      </c>
      <c r="E151" s="25" t="n">
        <v>31</v>
      </c>
      <c r="F151" s="26" t="n">
        <v>33.9</v>
      </c>
      <c r="G151" s="27">
        <f>IFERROR((Table1[[#This Row],[Plan]]/Table1[[#This Row],[Hours Used]])/(Table1[[#This Row],[SOC (TPD)]]/24),"")</f>
        <v/>
      </c>
      <c r="H151" s="27">
        <f>IFERROR((Table1[[#This Row],[Volume Delivered (T)]]/Table1[[#This Row],[Hours Used]])/(Table1[[#This Row],[SOC (TPD)]]/24),"")</f>
        <v/>
      </c>
      <c r="I151" s="28" t="n"/>
      <c r="J151" s="28" t="n"/>
      <c r="K151" s="28" t="n"/>
      <c r="L151" s="25" t="n">
        <v>1.59</v>
      </c>
      <c r="M151" s="29" t="n">
        <v>0.043</v>
      </c>
      <c r="N151" s="83" t="n">
        <v>3</v>
      </c>
      <c r="O151" s="25" t="n"/>
      <c r="P151" s="25" t="n"/>
      <c r="Q151" s="69" t="n"/>
      <c r="R151" s="70" t="n"/>
      <c r="S151" s="30">
        <f>IF(Table1[[#This Row],[SKU]]="",0,24-Table1[[#This Row],[Legal Non-Operating Time]]-Table1[[#This Row],[No Demand Time]]-Table1[[#This Row],[Force Majeure]])</f>
        <v/>
      </c>
      <c r="T151" s="26" t="n">
        <v>1</v>
      </c>
      <c r="U151" s="26" t="n">
        <v>0.5</v>
      </c>
      <c r="V151" s="26" t="n"/>
      <c r="W151" s="26" t="n"/>
      <c r="X151" s="26" t="n"/>
      <c r="Y151" s="26" t="n"/>
      <c r="Z151" s="26" t="n"/>
      <c r="AA151" s="30">
        <f>Table1[[#This Row],[Hours Used]]-SUM(Table1[[#This Row],[Planned Maintenance]:[Start and Finish Production]])</f>
        <v/>
      </c>
      <c r="AB151" s="26" t="n"/>
      <c r="AC151" s="26" t="n"/>
      <c r="AD151" s="26" t="n">
        <v>0.5</v>
      </c>
      <c r="AE151" s="26" t="n"/>
      <c r="AF151" s="26" t="n"/>
      <c r="AG151" s="26" t="n"/>
      <c r="AH151" s="24">
        <f>Table1[[#This Row],[Hours Used]]-SUM(Table1[[#This Row],[Planned Maintenance]:[Start and Finish Production]])-SUM(Table1[[#This Row],[Minor Stoppages]:[Material Shortages]])-Table1[[#This Row],[Quality Loss (Hrs)]]-Table1[[#This Row],[Operating Time]]</f>
        <v/>
      </c>
      <c r="AI151" s="24">
        <f>IFERROR(IF(Table1[[#This Row],[SKU]]="",0,Table1[[#This Row],[Quality Loss (T)]]/(Table1[[#This Row],[SOC (TPD)]]/24)),"")</f>
        <v/>
      </c>
      <c r="AJ151" s="31">
        <f>IFERROR(IF(Table1[[#This Row],[SKU]]="",0,Table1[[#This Row],[Volume Delivered (T)]]/(Table1[[#This Row],[SOC (TPD)]]/24)),"")</f>
        <v/>
      </c>
      <c r="AK151" s="31">
        <f>IFERROR(Table1[[#This Row],[Operating Time]]/Table1[[#This Row],[PRODUCTION HOURS]],"")</f>
        <v/>
      </c>
      <c r="AL151" s="32" t="n">
        <v>92</v>
      </c>
      <c r="AM151" s="32" t="inlineStr">
        <is>
          <t>YES</t>
        </is>
      </c>
      <c r="AN151" s="32" t="inlineStr">
        <is>
          <t>YES</t>
        </is>
      </c>
      <c r="AO151" s="32" t="n">
        <v>6</v>
      </c>
      <c r="AP151" s="32" t="n">
        <v>6</v>
      </c>
      <c r="AQ151" s="32" t="n"/>
      <c r="AR151" s="32">
        <f>IFERROR(SUMIFS(#REF!,#REF!,'Data Sheet'!A:A,#REF!,"Samridhi Perk Line")/SUMIFS(#REF!,#REF!,'Data Sheet'!A:A,#REF!,"Samridhi Perk Line"),"")</f>
        <v/>
      </c>
      <c r="AS151" s="32" t="n"/>
      <c r="AT151" s="32" t="n"/>
      <c r="AU151" s="203">
        <f>IFERROR(VLOOKUP(Table1[[#This Row],[Date]],'Overweight Data'!A149:G1244,6,FALSE),"")</f>
        <v/>
      </c>
      <c r="AV151" s="213">
        <f>IFERROR(
   IF(
      OR(Table1[[#This Row],[Operating Time]]=0, (Table1[[#This Row],[Operating Time]]/IF(AC151&lt;=1,AC151+1,AC151))*60=0),
      1,
      ((Table1[[#This Row],[Operating Time]])/IF(AC151&lt;=1,AC151+1,AC151))*60
   ),
"_")</f>
        <v/>
      </c>
      <c r="AW151" s="213">
        <f>COUNTIFS('Downtime Data'!A:A,Table1[[#This Row],[Date]])</f>
        <v/>
      </c>
      <c r="AX151" s="211">
        <f>IFERROR((SUM(Table1[[#This Row],[Minor Stoppages]:[Material Shortages]])/Table1[[#This Row],['# Stops]])*60,"")</f>
        <v/>
      </c>
      <c r="AY151" s="211" t="n"/>
      <c r="AZ151" s="33" t="n">
        <v>46168</v>
      </c>
    </row>
    <row r="152" ht="20.15" customHeight="1" s="452">
      <c r="A152" s="21" t="n">
        <v>46169</v>
      </c>
      <c r="B152" s="22">
        <f>IF(A152="","",TEXT(A152,"dddddd"))</f>
        <v/>
      </c>
      <c r="C152" s="23">
        <f>VLOOKUP(Table1[[#This Row],[Date]],[2]Sheet1!$A$1:$P$86,7,TRUE)</f>
        <v/>
      </c>
      <c r="D152" s="24">
        <f t="array" ref="D152">IFERROR(INDIRECT(C152),"")</f>
        <v/>
      </c>
      <c r="E152" s="25" t="n">
        <v>31</v>
      </c>
      <c r="F152" s="26" t="n">
        <v>27.9</v>
      </c>
      <c r="G152" s="27">
        <f>IFERROR((Table1[[#This Row],[Plan]]/Table1[[#This Row],[Hours Used]])/(Table1[[#This Row],[SOC (TPD)]]/24),"")</f>
        <v/>
      </c>
      <c r="H152" s="27">
        <f>IFERROR((Table1[[#This Row],[Volume Delivered (T)]]/Table1[[#This Row],[Hours Used]])/(Table1[[#This Row],[SOC (TPD)]]/24),"")</f>
        <v/>
      </c>
      <c r="I152" s="28" t="n"/>
      <c r="J152" s="28" t="n"/>
      <c r="K152" s="28" t="n"/>
      <c r="L152" s="25">
        <f>VLOOKUP(Table1[[#This Row],[Date]],[2]Sheet1!$A$1:$P$555,9,TRUE)</f>
        <v/>
      </c>
      <c r="M152" s="29" t="n">
        <v>0.043</v>
      </c>
      <c r="N152" s="83" t="n">
        <v>3</v>
      </c>
      <c r="O152" s="25" t="n"/>
      <c r="P152" s="25" t="n"/>
      <c r="Q152" s="69" t="n"/>
      <c r="R152" s="70" t="n"/>
      <c r="S152" s="30">
        <f>IF(Table1[[#This Row],[SKU]]="",0,24-Table1[[#This Row],[Legal Non-Operating Time]]-Table1[[#This Row],[No Demand Time]]-Table1[[#This Row],[Force Majeure]])</f>
        <v/>
      </c>
      <c r="T152" s="26">
        <f>VLOOKUP(Table1[[#This Row],[Date]],[2]Sheet1!$A$1:$P$555,10,TRUE)</f>
        <v/>
      </c>
      <c r="U152" s="26">
        <f>VLOOKUP(Table1[[#This Row],[Date]],[2]Sheet1!$A$1:$P$555,12,TRUE)</f>
        <v/>
      </c>
      <c r="V152" s="26">
        <f>VLOOKUP(Table1[[#This Row],[Date]],[2]Sheet1!$A$1:$P$555,13,TRUE)</f>
        <v/>
      </c>
      <c r="W152" s="26">
        <f>VLOOKUP(Table1[[#This Row],[Date]],[2]Sheet1!$A$1:$P$555,14,TRUE)</f>
        <v/>
      </c>
      <c r="X152" s="26" t="n"/>
      <c r="Y152" s="26" t="n"/>
      <c r="Z152" s="26" t="n"/>
      <c r="AA152" s="30">
        <f>Table1[[#This Row],[Hours Used]]-SUM(Table1[[#This Row],[Planned Maintenance]:[Start and Finish Production]])</f>
        <v/>
      </c>
      <c r="AB152" s="26" t="n"/>
      <c r="AC152" s="26">
        <f>VLOOKUP(Table1[[#This Row],[Date]],[2]Sheet1!$A$1:$P$555,15,TRUE)</f>
        <v/>
      </c>
      <c r="AD152" s="26">
        <f>VLOOKUP(Table1[[#This Row],[Date]],[2]Sheet1!$A$1:$P$555,16,TRUE)</f>
        <v/>
      </c>
      <c r="AE152" s="26" t="n"/>
      <c r="AF152" s="26" t="n"/>
      <c r="AG152" s="26" t="n"/>
      <c r="AH152" s="24">
        <f>Table1[[#This Row],[Hours Used]]-SUM(Table1[[#This Row],[Planned Maintenance]:[Start and Finish Production]])-SUM(Table1[[#This Row],[Minor Stoppages]:[Material Shortages]])-Table1[[#This Row],[Quality Loss (Hrs)]]-Table1[[#This Row],[Operating Time]]</f>
        <v/>
      </c>
      <c r="AI152" s="24">
        <f>IFERROR(IF(Table1[[#This Row],[SKU]]="",0,Table1[[#This Row],[Quality Loss (T)]]/(Table1[[#This Row],[SOC (TPD)]]/24)),"")</f>
        <v/>
      </c>
      <c r="AJ152" s="31">
        <f>IFERROR(IF(Table1[[#This Row],[SKU]]="",0,Table1[[#This Row],[Volume Delivered (T)]]/(Table1[[#This Row],[SOC (TPD)]]/24)),"")</f>
        <v/>
      </c>
      <c r="AK152" s="31">
        <f>IFERROR(Table1[[#This Row],[Operating Time]]/Table1[[#This Row],[PRODUCTION HOURS]],"")</f>
        <v/>
      </c>
      <c r="AL152" s="32" t="n">
        <v>85</v>
      </c>
      <c r="AM152" s="32" t="inlineStr">
        <is>
          <t>YES</t>
        </is>
      </c>
      <c r="AN152" s="32" t="inlineStr">
        <is>
          <t>YES</t>
        </is>
      </c>
      <c r="AO152" s="32" t="n">
        <v>0</v>
      </c>
      <c r="AP152" s="32" t="n">
        <v>0</v>
      </c>
      <c r="AQ152" s="32" t="n"/>
      <c r="AR152" s="32">
        <f>IFERROR(SUMIFS(#REF!,#REF!,'Data Sheet'!A:A,#REF!,"Samridhi Perk Line")/SUMIFS(#REF!,#REF!,'Data Sheet'!A:A,#REF!,"Samridhi Perk Line"),"")</f>
        <v/>
      </c>
      <c r="AS152" s="32" t="n"/>
      <c r="AT152" s="32" t="n"/>
      <c r="AU152" s="203">
        <f>IFERROR(VLOOKUP(Table1[[#This Row],[Date]],'Overweight Data'!A150:G1245,6,FALSE),"")</f>
        <v/>
      </c>
      <c r="AV152" s="213">
        <f>IFERROR(
   IF(
      OR(Table1[[#This Row],[Operating Time]]=0, (Table1[[#This Row],[Operating Time]]/IF(AC152&lt;=1,AC152+1,AC152))*60=0),
      1,
      ((Table1[[#This Row],[Operating Time]])/IF(AC152&lt;=1,AC152+1,AC152))*60
   ),
"_")</f>
        <v/>
      </c>
      <c r="AW152" s="213">
        <f>COUNTIFS('Downtime Data'!A:A,Table1[[#This Row],[Date]])</f>
        <v/>
      </c>
      <c r="AX152" s="211">
        <f>IFERROR((SUM(Table1[[#This Row],[Minor Stoppages]:[Material Shortages]])/Table1[[#This Row],['# Stops]])*60,"")</f>
        <v/>
      </c>
      <c r="AY152" s="211" t="n"/>
      <c r="AZ152" s="33" t="n">
        <v>46168</v>
      </c>
    </row>
    <row r="153" ht="20.15" customHeight="1" s="452">
      <c r="A153" s="21" t="n">
        <v>46170</v>
      </c>
      <c r="B153" s="22">
        <f>IF(A153="","",TEXT(A153,"dddddd"))</f>
        <v/>
      </c>
      <c r="C153" s="23">
        <f>VLOOKUP(Table1[[#This Row],[Date]],[2]Sheet1!$A$1:$P$86,7,TRUE)</f>
        <v/>
      </c>
      <c r="D153" s="24">
        <f t="array" ref="D153">IFERROR(INDIRECT(C153),"")</f>
        <v/>
      </c>
      <c r="E153" s="25" t="n">
        <v>31</v>
      </c>
      <c r="F153" s="26" t="n">
        <v>34</v>
      </c>
      <c r="G153" s="27">
        <f>IFERROR((Table1[[#This Row],[Plan]]/Table1[[#This Row],[Hours Used]])/(Table1[[#This Row],[SOC (TPD)]]/24),"")</f>
        <v/>
      </c>
      <c r="H153" s="27">
        <f>IFERROR((Table1[[#This Row],[Volume Delivered (T)]]/Table1[[#This Row],[Hours Used]])/(Table1[[#This Row],[SOC (TPD)]]/24),"")</f>
        <v/>
      </c>
      <c r="I153" s="28" t="n"/>
      <c r="J153" s="28" t="n"/>
      <c r="K153" s="28" t="n"/>
      <c r="L153" s="25">
        <f>0.35+1.25+0.16+0.32-0.24-0.61</f>
        <v/>
      </c>
      <c r="M153" s="29" t="n">
        <v>0.043</v>
      </c>
      <c r="N153" s="83" t="n">
        <v>4</v>
      </c>
      <c r="O153" s="25" t="n"/>
      <c r="P153" s="25" t="n"/>
      <c r="Q153" s="69" t="n"/>
      <c r="R153" s="70" t="n"/>
      <c r="S153" s="30">
        <f>IF(Table1[[#This Row],[SKU]]="",0,24-Table1[[#This Row],[Legal Non-Operating Time]]-Table1[[#This Row],[No Demand Time]]-Table1[[#This Row],[Force Majeure]])</f>
        <v/>
      </c>
      <c r="T153" s="26" t="n">
        <v>1</v>
      </c>
      <c r="U153" s="26" t="n">
        <v>1</v>
      </c>
      <c r="V153" s="26" t="n"/>
      <c r="W153" s="26" t="n"/>
      <c r="X153" s="26" t="n"/>
      <c r="Y153" s="26" t="n"/>
      <c r="Z153" s="26" t="n"/>
      <c r="AA153" s="30">
        <f>Table1[[#This Row],[Hours Used]]-SUM(Table1[[#This Row],[Planned Maintenance]:[Start and Finish Production]])</f>
        <v/>
      </c>
      <c r="AB153" s="26" t="n"/>
      <c r="AC153" s="26" t="n"/>
      <c r="AD153" s="26" t="n"/>
      <c r="AE153" s="26" t="n"/>
      <c r="AF153" s="26" t="n"/>
      <c r="AG153" s="26" t="n"/>
      <c r="AH153" s="24">
        <f>Table1[[#This Row],[Hours Used]]-SUM(Table1[[#This Row],[Planned Maintenance]:[Start and Finish Production]])-SUM(Table1[[#This Row],[Minor Stoppages]:[Material Shortages]])-Table1[[#This Row],[Quality Loss (Hrs)]]-Table1[[#This Row],[Operating Time]]</f>
        <v/>
      </c>
      <c r="AI153" s="24">
        <f>IFERROR(IF(Table1[[#This Row],[SKU]]="",0,Table1[[#This Row],[Quality Loss (T)]]/(Table1[[#This Row],[SOC (TPD)]]/24)),"")</f>
        <v/>
      </c>
      <c r="AJ153" s="31">
        <f>IFERROR(IF(Table1[[#This Row],[SKU]]="",0,Table1[[#This Row],[Volume Delivered (T)]]/(Table1[[#This Row],[SOC (TPD)]]/24)),"")</f>
        <v/>
      </c>
      <c r="AK153" s="31">
        <f>IFERROR(Table1[[#This Row],[Operating Time]]/Table1[[#This Row],[PRODUCTION HOURS]],"")</f>
        <v/>
      </c>
      <c r="AL153" s="32" t="n">
        <v>85</v>
      </c>
      <c r="AM153" s="32" t="inlineStr">
        <is>
          <t>YES</t>
        </is>
      </c>
      <c r="AN153" s="32" t="inlineStr">
        <is>
          <t>YES</t>
        </is>
      </c>
      <c r="AO153" s="32" t="n">
        <v>0</v>
      </c>
      <c r="AP153" s="32" t="n">
        <v>0</v>
      </c>
      <c r="AQ153" s="32" t="n"/>
      <c r="AR153" s="32">
        <f>IFERROR(SUMIFS(#REF!,#REF!,'Data Sheet'!A:A,#REF!,"Samridhi Perk Line")/SUMIFS(#REF!,#REF!,'Data Sheet'!A:A,#REF!,"Samridhi Perk Line"),"")</f>
        <v/>
      </c>
      <c r="AS153" s="32" t="n"/>
      <c r="AT153" s="32" t="n"/>
      <c r="AU153" s="203">
        <f>IFERROR(VLOOKUP(Table1[[#This Row],[Date]],'Overweight Data'!A151:G1246,6,FALSE),"")</f>
        <v/>
      </c>
      <c r="AV153" s="213">
        <f>IFERROR(
   IF(
      OR(Table1[[#This Row],[Operating Time]]=0, (Table1[[#This Row],[Operating Time]]/IF(AC153&lt;=1,AC153+1,AC153))*60=0),
      1,
      ((Table1[[#This Row],[Operating Time]])/IF(AC153&lt;=1,AC153+1,AC153))*60
   ),
"_")</f>
        <v/>
      </c>
      <c r="AW153" s="213">
        <f>COUNTIFS('Downtime Data'!A:A,Table1[[#This Row],[Date]])</f>
        <v/>
      </c>
      <c r="AX153" s="211">
        <f>IFERROR((SUM(Table1[[#This Row],[Minor Stoppages]:[Material Shortages]])/Table1[[#This Row],['# Stops]])*60,"")</f>
        <v/>
      </c>
      <c r="AY153" s="211" t="n"/>
      <c r="AZ153" s="33" t="n">
        <v>46168</v>
      </c>
    </row>
    <row r="154" ht="20.15" customHeight="1" s="452">
      <c r="A154" s="21" t="n">
        <v>46171</v>
      </c>
      <c r="B154" s="22">
        <f>IF(A154="","",TEXT(A154,"dddddd"))</f>
        <v/>
      </c>
      <c r="C154" s="23">
        <f>VLOOKUP(Table1[[#This Row],[Date]],[2]Sheet1!$A$1:$P$86,7,TRUE)</f>
        <v/>
      </c>
      <c r="D154" s="24">
        <f t="array" ref="D154">IFERROR(INDIRECT(C154),"")</f>
        <v/>
      </c>
      <c r="E154" s="25" t="n">
        <v>33</v>
      </c>
      <c r="F154" s="26" t="n">
        <v>29.55</v>
      </c>
      <c r="G154" s="27">
        <f>IFERROR((Table1[[#This Row],[Plan]]/Table1[[#This Row],[Hours Used]])/(Table1[[#This Row],[SOC (TPD)]]/24),"")</f>
        <v/>
      </c>
      <c r="H154" s="27">
        <f>IFERROR((Table1[[#This Row],[Volume Delivered (T)]]/Table1[[#This Row],[Hours Used]])/(Table1[[#This Row],[SOC (TPD)]]/24),"")</f>
        <v/>
      </c>
      <c r="I154" s="28" t="n"/>
      <c r="J154" s="28" t="n"/>
      <c r="K154" s="28" t="n"/>
      <c r="L154" s="25">
        <f>0.34+1.6+0.16+0.35-0.25-0.68</f>
        <v/>
      </c>
      <c r="M154" s="29" t="n">
        <v>0.041</v>
      </c>
      <c r="N154" s="83" t="n">
        <v>6</v>
      </c>
      <c r="O154" s="25" t="n"/>
      <c r="P154" s="25" t="n"/>
      <c r="Q154" s="69" t="n"/>
      <c r="R154" s="70" t="n"/>
      <c r="S154" s="30">
        <f>IF(Table1[[#This Row],[SKU]]="",0,24-Table1[[#This Row],[Legal Non-Operating Time]]-Table1[[#This Row],[No Demand Time]]-Table1[[#This Row],[Force Majeure]])</f>
        <v/>
      </c>
      <c r="T154" s="26" t="n">
        <v>1</v>
      </c>
      <c r="U154" s="26" t="n">
        <v>1</v>
      </c>
      <c r="V154" s="26" t="n"/>
      <c r="W154" s="26" t="n"/>
      <c r="X154" s="26" t="n"/>
      <c r="Y154" s="26" t="n"/>
      <c r="Z154" s="26" t="n"/>
      <c r="AA154" s="30">
        <f>Table1[[#This Row],[Hours Used]]-SUM(Table1[[#This Row],[Planned Maintenance]:[Start and Finish Production]])</f>
        <v/>
      </c>
      <c r="AB154" s="26" t="n">
        <v>0.5</v>
      </c>
      <c r="AC154" s="26" t="n">
        <v>0.5</v>
      </c>
      <c r="AD154" s="26" t="n">
        <v>0.5</v>
      </c>
      <c r="AE154" s="26" t="n">
        <v>0.25</v>
      </c>
      <c r="AF154" s="26" t="n"/>
      <c r="AG154" s="26" t="n"/>
      <c r="AH154" s="24">
        <f>Table1[[#This Row],[Hours Used]]-SUM(Table1[[#This Row],[Planned Maintenance]:[Start and Finish Production]])-SUM(Table1[[#This Row],[Minor Stoppages]:[Material Shortages]])-Table1[[#This Row],[Quality Loss (Hrs)]]-Table1[[#This Row],[Operating Time]]</f>
        <v/>
      </c>
      <c r="AI154" s="24">
        <f>IFERROR(IF(Table1[[#This Row],[SKU]]="",0,Table1[[#This Row],[Quality Loss (T)]]/(Table1[[#This Row],[SOC (TPD)]]/24)),"")</f>
        <v/>
      </c>
      <c r="AJ154" s="31">
        <f>IFERROR(IF(Table1[[#This Row],[SKU]]="",0,Table1[[#This Row],[Volume Delivered (T)]]/(Table1[[#This Row],[SOC (TPD)]]/24)),"")</f>
        <v/>
      </c>
      <c r="AK154" s="31">
        <f>IFERROR(Table1[[#This Row],[Operating Time]]/Table1[[#This Row],[PRODUCTION HOURS]],"")</f>
        <v/>
      </c>
      <c r="AL154" s="32" t="n">
        <v>85</v>
      </c>
      <c r="AM154" s="32" t="inlineStr">
        <is>
          <t>YES</t>
        </is>
      </c>
      <c r="AN154" s="32" t="inlineStr">
        <is>
          <t>YES</t>
        </is>
      </c>
      <c r="AO154" s="32" t="n">
        <v>1</v>
      </c>
      <c r="AP154" s="32" t="n">
        <v>1</v>
      </c>
      <c r="AQ154" s="32" t="n"/>
      <c r="AR154" s="32">
        <f>IFERROR(SUMIFS(#REF!,#REF!,'Data Sheet'!A:A,#REF!,"Samridhi Perk Line")/SUMIFS(#REF!,#REF!,'Data Sheet'!A:A,#REF!,"Samridhi Perk Line"),"")</f>
        <v/>
      </c>
      <c r="AS154" s="32" t="n"/>
      <c r="AT154" s="32" t="n"/>
      <c r="AU154" s="203">
        <f>IFERROR(VLOOKUP(Table1[[#This Row],[Date]],'Overweight Data'!A152:G1247,6,FALSE),"")</f>
        <v/>
      </c>
      <c r="AV154" s="213">
        <f>IFERROR(
   IF(
      OR(Table1[[#This Row],[Operating Time]]=0, (Table1[[#This Row],[Operating Time]]/IF(AC154&lt;=1,AC154+1,AC154))*60=0),
      1,
      ((Table1[[#This Row],[Operating Time]])/IF(AC154&lt;=1,AC154+1,AC154))*60
   ),
"_")</f>
        <v/>
      </c>
      <c r="AW154" s="213">
        <f>COUNTIFS('Downtime Data'!A:A,Table1[[#This Row],[Date]])</f>
        <v/>
      </c>
      <c r="AX154" s="211">
        <f>IFERROR((SUM(Table1[[#This Row],[Minor Stoppages]:[Material Shortages]])/Table1[[#This Row],['# Stops]])*60,"")</f>
        <v/>
      </c>
      <c r="AY154" s="211" t="n"/>
      <c r="AZ154" s="33" t="n">
        <v>46168</v>
      </c>
    </row>
    <row r="155" ht="20.15" customHeight="1" s="452">
      <c r="A155" s="21" t="n">
        <v>46172</v>
      </c>
      <c r="B155" s="22">
        <f>IF(A155="","",TEXT(A155,"dddddd"))</f>
        <v/>
      </c>
      <c r="C155" s="23" t="inlineStr">
        <is>
          <t>_10.3GM_HT</t>
        </is>
      </c>
      <c r="D155" s="24">
        <f t="array" ref="D155">IFERROR(INDIRECT(C155),"")</f>
        <v/>
      </c>
      <c r="E155" s="25" t="n">
        <v>33</v>
      </c>
      <c r="F155" s="26" t="n">
        <v>30.47</v>
      </c>
      <c r="G155" s="27">
        <f>IFERROR((Table1[[#This Row],[Plan]]/Table1[[#This Row],[Hours Used]])/(Table1[[#This Row],[SOC (TPD)]]/24),"")</f>
        <v/>
      </c>
      <c r="H155" s="27">
        <f>IFERROR((Table1[[#This Row],[Volume Delivered (T)]]/Table1[[#This Row],[Hours Used]])/(Table1[[#This Row],[SOC (TPD)]]/24),"")</f>
        <v/>
      </c>
      <c r="I155" s="28" t="n"/>
      <c r="J155" s="28" t="n"/>
      <c r="K155" s="28" t="n"/>
      <c r="L155" s="25">
        <f>0.44+1.22+0.16+0.42-0.31-0.56</f>
        <v/>
      </c>
      <c r="M155" s="29" t="n">
        <v>0.038</v>
      </c>
      <c r="N155" s="83" t="n">
        <v>14</v>
      </c>
      <c r="O155" s="25" t="n"/>
      <c r="P155" s="25" t="n"/>
      <c r="Q155" s="69" t="n"/>
      <c r="R155" s="70" t="n"/>
      <c r="S155" s="30">
        <f>IF(Table1[[#This Row],[SKU]]="",0,24-Table1[[#This Row],[Legal Non-Operating Time]]-Table1[[#This Row],[No Demand Time]]-Table1[[#This Row],[Force Majeure]])</f>
        <v/>
      </c>
      <c r="T155" s="26" t="n"/>
      <c r="U155" s="26" t="n"/>
      <c r="V155" s="26" t="n"/>
      <c r="W155" s="26" t="n"/>
      <c r="X155" s="26" t="n"/>
      <c r="Y155" s="26" t="n"/>
      <c r="Z155" s="26" t="n"/>
      <c r="AA155" s="30">
        <f>Table1[[#This Row],[Hours Used]]-SUM(Table1[[#This Row],[Planned Maintenance]:[Start and Finish Production]])</f>
        <v/>
      </c>
      <c r="AB155" s="26" t="n"/>
      <c r="AC155" s="26" t="n">
        <v>1.7</v>
      </c>
      <c r="AD155" s="26" t="n"/>
      <c r="AE155" s="26" t="n"/>
      <c r="AF155" s="26" t="n"/>
      <c r="AG155" s="26" t="n"/>
      <c r="AH155" s="24">
        <f>Table1[[#This Row],[Hours Used]]-SUM(Table1[[#This Row],[Planned Maintenance]:[Start and Finish Production]])-SUM(Table1[[#This Row],[Minor Stoppages]:[Material Shortages]])-Table1[[#This Row],[Quality Loss (Hrs)]]-Table1[[#This Row],[Operating Time]]</f>
        <v/>
      </c>
      <c r="AI155" s="24">
        <f>IFERROR(IF(Table1[[#This Row],[SKU]]="",0,Table1[[#This Row],[Quality Loss (T)]]/(Table1[[#This Row],[SOC (TPD)]]/24)),"")</f>
        <v/>
      </c>
      <c r="AJ155" s="31">
        <f>IFERROR(IF(Table1[[#This Row],[SKU]]="",0,Table1[[#This Row],[Volume Delivered (T)]]/(Table1[[#This Row],[SOC (TPD)]]/24)),"")</f>
        <v/>
      </c>
      <c r="AK155" s="31">
        <f>IFERROR(Table1[[#This Row],[Operating Time]]/Table1[[#This Row],[PRODUCTION HOURS]],"")</f>
        <v/>
      </c>
      <c r="AL155" s="32" t="n">
        <v>85</v>
      </c>
      <c r="AM155" s="32" t="inlineStr">
        <is>
          <t>YES</t>
        </is>
      </c>
      <c r="AN155" s="32" t="inlineStr">
        <is>
          <t>YES</t>
        </is>
      </c>
      <c r="AO155" s="32" t="n">
        <v>1</v>
      </c>
      <c r="AP155" s="32" t="n">
        <v>0</v>
      </c>
      <c r="AQ155" s="32" t="n"/>
      <c r="AR155" s="32">
        <f>IFERROR(SUMIFS(#REF!,#REF!,'Data Sheet'!A:A,#REF!,"Samridhi Perk Line")/SUMIFS(#REF!,#REF!,'Data Sheet'!A:A,#REF!,"Samridhi Perk Line"),"")</f>
        <v/>
      </c>
      <c r="AS155" s="32" t="n"/>
      <c r="AT155" s="32" t="n"/>
      <c r="AU155" s="203">
        <f>IFERROR(VLOOKUP(Table1[[#This Row],[Date]],'Overweight Data'!A153:G1248,6,FALSE),"")</f>
        <v/>
      </c>
      <c r="AV155" s="213">
        <f>IFERROR(
   IF(
      OR(Table1[[#This Row],[Operating Time]]=0, (Table1[[#This Row],[Operating Time]]/IF(AC155&lt;=1,AC155+1,AC155))*60=0),
      1,
      ((Table1[[#This Row],[Operating Time]])/IF(AC155&lt;=1,AC155+1,AC155))*60
   ),
"_")</f>
        <v/>
      </c>
      <c r="AW155" s="213">
        <f>COUNTIFS('Downtime Data'!A:A,Table1[[#This Row],[Date]])</f>
        <v/>
      </c>
      <c r="AX155" s="211">
        <f>IFERROR((SUM(Table1[[#This Row],[Minor Stoppages]:[Material Shortages]])/Table1[[#This Row],['# Stops]])*60,"")</f>
        <v/>
      </c>
      <c r="AY155" s="211" t="n"/>
      <c r="AZ155" s="33" t="n">
        <v>46168</v>
      </c>
    </row>
    <row r="156" ht="20.15" customHeight="1" s="452">
      <c r="A156" s="21" t="n">
        <v>46173</v>
      </c>
      <c r="B156" s="22">
        <f>IF(A156="","",TEXT(A156,"dddddd"))</f>
        <v/>
      </c>
      <c r="C156" s="23" t="inlineStr">
        <is>
          <t>_10.3GM_HT</t>
        </is>
      </c>
      <c r="D156" s="24">
        <f t="array" ref="D156">IFERROR(INDIRECT(C156),"")</f>
        <v/>
      </c>
      <c r="E156" s="25" t="n">
        <v>18</v>
      </c>
      <c r="F156" s="26" t="n">
        <v>25.3</v>
      </c>
      <c r="G156" s="27">
        <f>IFERROR((Table1[[#This Row],[Plan]]/Table1[[#This Row],[Hours Used]])/(Table1[[#This Row],[SOC (TPD)]]/24),"")</f>
        <v/>
      </c>
      <c r="H156" s="27">
        <f>IFERROR((Table1[[#This Row],[Volume Delivered (T)]]/Table1[[#This Row],[Hours Used]])/(Table1[[#This Row],[SOC (TPD)]]/24),"")</f>
        <v/>
      </c>
      <c r="I156" s="28" t="n"/>
      <c r="J156" s="28" t="n"/>
      <c r="K156" s="28" t="n"/>
      <c r="L156" s="25">
        <f>0.49+1.43+0.16+0.65-0.25-0.58</f>
        <v/>
      </c>
      <c r="M156" s="29" t="n">
        <v>0.038</v>
      </c>
      <c r="N156" s="83" t="n">
        <v>14</v>
      </c>
      <c r="O156" s="25" t="n"/>
      <c r="P156" s="25" t="n"/>
      <c r="Q156" s="69" t="n"/>
      <c r="R156" s="70" t="n"/>
      <c r="S156" s="30">
        <f>IF(Table1[[#This Row],[SKU]]="",0,24-Table1[[#This Row],[Legal Non-Operating Time]]-Table1[[#This Row],[No Demand Time]]-Table1[[#This Row],[Force Majeure]])</f>
        <v/>
      </c>
      <c r="T156" s="26" t="n"/>
      <c r="U156" s="26" t="n">
        <v>1</v>
      </c>
      <c r="V156" s="26" t="n">
        <v>2</v>
      </c>
      <c r="W156" s="26" t="n"/>
      <c r="X156" s="26" t="n"/>
      <c r="Y156" s="26" t="n"/>
      <c r="Z156" s="26" t="n"/>
      <c r="AA156" s="30">
        <f>Table1[[#This Row],[Hours Used]]-SUM(Table1[[#This Row],[Planned Maintenance]:[Start and Finish Production]])</f>
        <v/>
      </c>
      <c r="AB156" s="26" t="n"/>
      <c r="AC156" s="26" t="n">
        <v>2</v>
      </c>
      <c r="AD156" s="26" t="n"/>
      <c r="AE156" s="26" t="n"/>
      <c r="AF156" s="26" t="n"/>
      <c r="AG156" s="26" t="n"/>
      <c r="AH156" s="24">
        <f>Table1[[#This Row],[Hours Used]]-SUM(Table1[[#This Row],[Planned Maintenance]:[Start and Finish Production]])-SUM(Table1[[#This Row],[Minor Stoppages]:[Material Shortages]])-Table1[[#This Row],[Quality Loss (Hrs)]]-Table1[[#This Row],[Operating Time]]</f>
        <v/>
      </c>
      <c r="AI156" s="24">
        <f>IFERROR(IF(Table1[[#This Row],[SKU]]="",0,Table1[[#This Row],[Quality Loss (T)]]/(Table1[[#This Row],[SOC (TPD)]]/24)),"")</f>
        <v/>
      </c>
      <c r="AJ156" s="31">
        <f>IFERROR(IF(Table1[[#This Row],[SKU]]="",0,Table1[[#This Row],[Volume Delivered (T)]]/(Table1[[#This Row],[SOC (TPD)]]/24)),"")</f>
        <v/>
      </c>
      <c r="AK156" s="31">
        <f>IFERROR(Table1[[#This Row],[Operating Time]]/Table1[[#This Row],[PRODUCTION HOURS]],"")</f>
        <v/>
      </c>
      <c r="AL156" s="32" t="n">
        <v>85</v>
      </c>
      <c r="AM156" s="32" t="inlineStr">
        <is>
          <t>YES</t>
        </is>
      </c>
      <c r="AN156" s="32" t="inlineStr">
        <is>
          <t>YES</t>
        </is>
      </c>
      <c r="AO156" s="32" t="n">
        <v>26</v>
      </c>
      <c r="AP156" s="32" t="n">
        <v>26</v>
      </c>
      <c r="AQ156" s="32" t="n"/>
      <c r="AR156" s="32">
        <f>IFERROR(SUMIFS(#REF!,#REF!,'Data Sheet'!A:A,#REF!,"Samridhi Perk Line")/SUMIFS(#REF!,#REF!,'Data Sheet'!A:A,#REF!,"Samridhi Perk Line"),"")</f>
        <v/>
      </c>
      <c r="AS156" s="32" t="n"/>
      <c r="AT156" s="32" t="n"/>
      <c r="AU156" s="203">
        <f>IFERROR(VLOOKUP(Table1[[#This Row],[Date]],'Overweight Data'!A154:G1249,6,FALSE),"")</f>
        <v/>
      </c>
      <c r="AV156" s="213">
        <f>IFERROR(
   IF(
      OR(Table1[[#This Row],[Operating Time]]=0, (Table1[[#This Row],[Operating Time]]/IF(AC156&lt;=1,AC156+1,AC156))*60=0),
      1,
      ((Table1[[#This Row],[Operating Time]])/IF(AC156&lt;=1,AC156+1,AC156))*60
   ),
"_")</f>
        <v/>
      </c>
      <c r="AW156" s="213">
        <f>COUNTIFS('Downtime Data'!A:A,Table1[[#This Row],[Date]])</f>
        <v/>
      </c>
      <c r="AX156" s="211">
        <f>IFERROR((SUM(Table1[[#This Row],[Minor Stoppages]:[Material Shortages]])/Table1[[#This Row],['# Stops]])*60,"")</f>
        <v/>
      </c>
      <c r="AY156" s="211" t="n"/>
      <c r="AZ156" s="33" t="n">
        <v>46168</v>
      </c>
    </row>
    <row r="157" ht="20.15" customHeight="1" s="452">
      <c r="A157" s="21" t="n">
        <v>46174</v>
      </c>
      <c r="B157" s="22">
        <f>IF(A157="","",TEXT(A157,"dddddd"))</f>
        <v/>
      </c>
      <c r="C157" s="23" t="inlineStr">
        <is>
          <t>HT_Sam_HLL_10.3G</t>
        </is>
      </c>
      <c r="D157" s="24">
        <f t="array" ref="D157">IFERROR(INDIRECT(C157),"")</f>
        <v/>
      </c>
      <c r="E157" s="25" t="n">
        <v>4</v>
      </c>
      <c r="F157" s="26" t="n"/>
      <c r="G157" s="27">
        <f>IFERROR((Table1[[#This Row],[Plan]]/Table1[[#This Row],[Hours Used]])/(Table1[[#This Row],[SOC (TPD)]]/24),"")</f>
        <v/>
      </c>
      <c r="H157" s="27">
        <f>IFERROR((Table1[[#This Row],[Volume Delivered (T)]]/Table1[[#This Row],[Hours Used]])/(Table1[[#This Row],[SOC (TPD)]]/24),"")</f>
        <v/>
      </c>
      <c r="I157" s="28" t="n"/>
      <c r="J157" s="28" t="n"/>
      <c r="K157" s="28" t="n"/>
      <c r="L157" s="25" t="n"/>
      <c r="M157" s="29" t="n"/>
      <c r="N157" s="83" t="n"/>
      <c r="O157" s="25" t="n"/>
      <c r="P157" s="25" t="n"/>
      <c r="Q157" s="69" t="n"/>
      <c r="R157" s="70" t="n"/>
      <c r="S157" s="30">
        <f>IF(Table1[[#This Row],[SKU]]="",0,24-Table1[[#This Row],[Legal Non-Operating Time]]-Table1[[#This Row],[No Demand Time]]-Table1[[#This Row],[Force Majeure]])</f>
        <v/>
      </c>
      <c r="T157" s="26" t="n"/>
      <c r="U157" s="26" t="n"/>
      <c r="V157" s="26" t="n">
        <v>24</v>
      </c>
      <c r="W157" s="26" t="n"/>
      <c r="X157" s="26" t="n"/>
      <c r="Y157" s="26" t="n"/>
      <c r="Z157" s="26" t="n"/>
      <c r="AA157" s="30">
        <f>Table1[[#This Row],[Hours Used]]-SUM(Table1[[#This Row],[Planned Maintenance]:[Start and Finish Production]])</f>
        <v/>
      </c>
      <c r="AB157" s="26" t="n"/>
      <c r="AC157" s="26" t="n"/>
      <c r="AD157" s="26" t="n"/>
      <c r="AE157" s="26" t="n"/>
      <c r="AF157" s="26" t="n"/>
      <c r="AG157" s="26" t="n"/>
      <c r="AH157" s="24">
        <f>Table1[[#This Row],[Hours Used]]-SUM(Table1[[#This Row],[Planned Maintenance]:[Start and Finish Production]])-SUM(Table1[[#This Row],[Minor Stoppages]:[Material Shortages]])-Table1[[#This Row],[Quality Loss (Hrs)]]-Table1[[#This Row],[Operating Time]]</f>
        <v/>
      </c>
      <c r="AI157" s="24">
        <f>IFERROR(IF(Table1[[#This Row],[SKU]]="",0,Table1[[#This Row],[Quality Loss (T)]]/(Table1[[#This Row],[SOC (TPD)]]/24)),"")</f>
        <v/>
      </c>
      <c r="AJ157" s="31">
        <f>IFERROR(IF(Table1[[#This Row],[SKU]]="",0,Table1[[#This Row],[Volume Delivered (T)]]/(Table1[[#This Row],[SOC (TPD)]]/24)),"")</f>
        <v/>
      </c>
      <c r="AK157" s="31">
        <f>IFERROR(Table1[[#This Row],[Operating Time]]/Table1[[#This Row],[PRODUCTION HOURS]],"")</f>
        <v/>
      </c>
      <c r="AL157" s="32" t="n">
        <v>54</v>
      </c>
      <c r="AM157" s="32" t="n"/>
      <c r="AN157" s="32" t="n"/>
      <c r="AO157" s="32" t="n">
        <v>25</v>
      </c>
      <c r="AP157" s="32" t="n">
        <v>25</v>
      </c>
      <c r="AQ157" s="32" t="n"/>
      <c r="AR157" s="32">
        <f>IFERROR(SUMIFS(#REF!,#REF!,'Data Sheet'!A:A,#REF!,"Samridhi Perk Line")/SUMIFS(#REF!,#REF!,'Data Sheet'!A:A,#REF!,"Samridhi Perk Line"),"")</f>
        <v/>
      </c>
      <c r="AS157" s="32" t="n"/>
      <c r="AT157" s="32" t="n"/>
      <c r="AU157" s="203">
        <f>IFERROR(VLOOKUP(Table1[[#This Row],[Date]],'Overweight Data'!A155:G1250,6,FALSE),"")</f>
        <v/>
      </c>
      <c r="AV157" s="213">
        <f>IFERROR(
   IF(
      OR(Table1[[#This Row],[Operating Time]]=0, (Table1[[#This Row],[Operating Time]]/IF(AC157&lt;=1,AC157+1,AC157))*60=0),
      1,
      ((Table1[[#This Row],[Operating Time]])/IF(AC157&lt;=1,AC157+1,AC157))*60
   ),
"_")</f>
        <v/>
      </c>
      <c r="AW157" s="213">
        <f>COUNTIFS('Downtime Data'!A:A,Table1[[#This Row],[Date]])</f>
        <v/>
      </c>
      <c r="AX157" s="211">
        <f>IFERROR((SUM(Table1[[#This Row],[Minor Stoppages]:[Material Shortages]])/Table1[[#This Row],['# Stops]])*60,"")</f>
        <v/>
      </c>
      <c r="AY157" s="211" t="n"/>
      <c r="AZ157" s="33" t="n">
        <v>46199</v>
      </c>
    </row>
    <row r="158" ht="20.15" customHeight="1" s="452">
      <c r="A158" s="21" t="n">
        <v>46175</v>
      </c>
      <c r="B158" s="22">
        <f>IF(A158="","",TEXT(A158,"dddddd"))</f>
        <v/>
      </c>
      <c r="C158" s="23" t="inlineStr">
        <is>
          <t>HT_Sam_HLL_10.3G</t>
        </is>
      </c>
      <c r="D158" s="24">
        <f t="array" ref="D158">IFERROR(INDIRECT(C158),"")</f>
        <v/>
      </c>
      <c r="E158" s="25" t="n">
        <v>4</v>
      </c>
      <c r="F158" s="26" t="n"/>
      <c r="G158" s="27">
        <f>IFERROR((Table1[[#This Row],[Plan]]/Table1[[#This Row],[Hours Used]])/(Table1[[#This Row],[SOC (TPD)]]/24),"")</f>
        <v/>
      </c>
      <c r="H158" s="27">
        <f>IFERROR((Table1[[#This Row],[Volume Delivered (T)]]/Table1[[#This Row],[Hours Used]])/(Table1[[#This Row],[SOC (TPD)]]/24),"")</f>
        <v/>
      </c>
      <c r="I158" s="28" t="n"/>
      <c r="J158" s="28" t="n"/>
      <c r="K158" s="28" t="n"/>
      <c r="L158" s="25" t="n"/>
      <c r="M158" s="29" t="n"/>
      <c r="N158" s="83" t="n"/>
      <c r="O158" s="25" t="n"/>
      <c r="P158" s="25" t="n"/>
      <c r="Q158" s="69" t="n"/>
      <c r="R158" s="70" t="n"/>
      <c r="S158" s="30">
        <f>IF(Table1[[#This Row],[SKU]]="",0,24-Table1[[#This Row],[Legal Non-Operating Time]]-Table1[[#This Row],[No Demand Time]]-Table1[[#This Row],[Force Majeure]])</f>
        <v/>
      </c>
      <c r="T158" s="26" t="n"/>
      <c r="U158" s="26" t="n"/>
      <c r="V158" s="26" t="n">
        <v>24</v>
      </c>
      <c r="W158" s="26" t="n"/>
      <c r="X158" s="26" t="n"/>
      <c r="Y158" s="26" t="n"/>
      <c r="Z158" s="26" t="n"/>
      <c r="AA158" s="30">
        <f>Table1[[#This Row],[Hours Used]]-SUM(Table1[[#This Row],[Planned Maintenance]:[Start and Finish Production]])</f>
        <v/>
      </c>
      <c r="AB158" s="26" t="n"/>
      <c r="AC158" s="26" t="n"/>
      <c r="AD158" s="26" t="n"/>
      <c r="AE158" s="26" t="n"/>
      <c r="AF158" s="26" t="n"/>
      <c r="AG158" s="26" t="n"/>
      <c r="AH158" s="24">
        <f>Table1[[#This Row],[Hours Used]]-SUM(Table1[[#This Row],[Planned Maintenance]:[Start and Finish Production]])-SUM(Table1[[#This Row],[Minor Stoppages]:[Material Shortages]])-Table1[[#This Row],[Quality Loss (Hrs)]]-Table1[[#This Row],[Operating Time]]</f>
        <v/>
      </c>
      <c r="AI158" s="24">
        <f>IFERROR(IF(Table1[[#This Row],[SKU]]="",0,Table1[[#This Row],[Quality Loss (T)]]/(Table1[[#This Row],[SOC (TPD)]]/24)),"")</f>
        <v/>
      </c>
      <c r="AJ158" s="31">
        <f>IFERROR(IF(Table1[[#This Row],[SKU]]="",0,Table1[[#This Row],[Volume Delivered (T)]]/(Table1[[#This Row],[SOC (TPD)]]/24)),"")</f>
        <v/>
      </c>
      <c r="AK158" s="31">
        <f>IFERROR(Table1[[#This Row],[Operating Time]]/Table1[[#This Row],[PRODUCTION HOURS]],"")</f>
        <v/>
      </c>
      <c r="AL158" s="32" t="n">
        <v>51</v>
      </c>
      <c r="AM158" s="32" t="n"/>
      <c r="AN158" s="32" t="n"/>
      <c r="AO158" s="32" t="n">
        <v>2</v>
      </c>
      <c r="AP158" s="32" t="n">
        <v>0</v>
      </c>
      <c r="AQ158" s="32" t="n"/>
      <c r="AR158" s="32">
        <f>IFERROR(SUMIFS(#REF!,#REF!,'Data Sheet'!A:A,#REF!,"Samridhi Perk Line")/SUMIFS(#REF!,#REF!,'Data Sheet'!A:A,#REF!,"Samridhi Perk Line"),"")</f>
        <v/>
      </c>
      <c r="AS158" s="32" t="n"/>
      <c r="AT158" s="32" t="n"/>
      <c r="AU158" s="203">
        <f>IFERROR(VLOOKUP(Table1[[#This Row],[Date]],'Overweight Data'!A156:G1251,6,FALSE),"")</f>
        <v/>
      </c>
      <c r="AV158" s="213">
        <f>IFERROR(
   IF(
      OR(Table1[[#This Row],[Operating Time]]=0, (Table1[[#This Row],[Operating Time]]/IF(AC158&lt;=1,AC158+1,AC158))*60=0),
      1,
      ((Table1[[#This Row],[Operating Time]])/IF(AC158&lt;=1,AC158+1,AC158))*60
   ),
"_")</f>
        <v/>
      </c>
      <c r="AW158" s="213">
        <f>COUNTIFS('Downtime Data'!A:A,Table1[[#This Row],[Date]])</f>
        <v/>
      </c>
      <c r="AX158" s="211">
        <f>IFERROR((SUM(Table1[[#This Row],[Minor Stoppages]:[Material Shortages]])/Table1[[#This Row],['# Stops]])*60,"")</f>
        <v/>
      </c>
      <c r="AY158" s="211" t="n"/>
      <c r="AZ158" s="33" t="n">
        <v>46199</v>
      </c>
    </row>
    <row r="159" ht="20.15" customHeight="1" s="452">
      <c r="A159" s="21" t="n">
        <v>46176</v>
      </c>
      <c r="B159" s="22">
        <f>IF(A159="","",TEXT(A159,"dddddd"))</f>
        <v/>
      </c>
      <c r="C159" s="23" t="inlineStr">
        <is>
          <t>HT_Sam_HLL_10.3G</t>
        </is>
      </c>
      <c r="D159" s="24">
        <f t="array" ref="D159">IFERROR(INDIRECT(C159),"")</f>
        <v/>
      </c>
      <c r="E159" s="25" t="n">
        <v>3</v>
      </c>
      <c r="F159" s="26" t="n"/>
      <c r="G159" s="27">
        <f>IFERROR((Table1[[#This Row],[Plan]]/Table1[[#This Row],[Hours Used]])/(Table1[[#This Row],[SOC (TPD)]]/24),"")</f>
        <v/>
      </c>
      <c r="H159" s="27">
        <f>IFERROR((Table1[[#This Row],[Volume Delivered (T)]]/Table1[[#This Row],[Hours Used]])/(Table1[[#This Row],[SOC (TPD)]]/24),"")</f>
        <v/>
      </c>
      <c r="I159" s="28" t="n"/>
      <c r="J159" s="28" t="n"/>
      <c r="K159" s="28" t="n"/>
      <c r="L159" s="25" t="n"/>
      <c r="M159" s="29" t="n"/>
      <c r="N159" s="83" t="n"/>
      <c r="O159" s="25" t="n"/>
      <c r="P159" s="25" t="n"/>
      <c r="Q159" s="69" t="n"/>
      <c r="R159" s="70" t="n"/>
      <c r="S159" s="30">
        <f>IF(Table1[[#This Row],[SKU]]="",0,24-Table1[[#This Row],[Legal Non-Operating Time]]-Table1[[#This Row],[No Demand Time]]-Table1[[#This Row],[Force Majeure]])</f>
        <v/>
      </c>
      <c r="T159" s="26" t="n"/>
      <c r="U159" s="26" t="n"/>
      <c r="V159" s="26" t="n">
        <v>24</v>
      </c>
      <c r="W159" s="26" t="n"/>
      <c r="X159" s="26" t="n"/>
      <c r="Y159" s="26" t="n"/>
      <c r="Z159" s="26" t="n"/>
      <c r="AA159" s="30">
        <f>Table1[[#This Row],[Hours Used]]-SUM(Table1[[#This Row],[Planned Maintenance]:[Start and Finish Production]])</f>
        <v/>
      </c>
      <c r="AB159" s="26" t="n"/>
      <c r="AC159" s="26" t="n"/>
      <c r="AD159" s="26" t="n"/>
      <c r="AE159" s="26" t="n"/>
      <c r="AF159" s="26" t="n"/>
      <c r="AG159" s="26" t="n"/>
      <c r="AH159" s="24">
        <f>Table1[[#This Row],[Hours Used]]-SUM(Table1[[#This Row],[Planned Maintenance]:[Start and Finish Production]])-SUM(Table1[[#This Row],[Minor Stoppages]:[Material Shortages]])-Table1[[#This Row],[Quality Loss (Hrs)]]-Table1[[#This Row],[Operating Time]]</f>
        <v/>
      </c>
      <c r="AI159" s="24">
        <f>IFERROR(IF(Table1[[#This Row],[SKU]]="",0,Table1[[#This Row],[Quality Loss (T)]]/(Table1[[#This Row],[SOC (TPD)]]/24)),"")</f>
        <v/>
      </c>
      <c r="AJ159" s="31">
        <f>IFERROR(IF(Table1[[#This Row],[SKU]]="",0,Table1[[#This Row],[Volume Delivered (T)]]/(Table1[[#This Row],[SOC (TPD)]]/24)),"")</f>
        <v/>
      </c>
      <c r="AK159" s="31">
        <f>IFERROR(Table1[[#This Row],[Operating Time]]/Table1[[#This Row],[PRODUCTION HOURS]],"")</f>
        <v/>
      </c>
      <c r="AL159" s="32" t="n">
        <v>49</v>
      </c>
      <c r="AM159" s="32" t="n"/>
      <c r="AN159" s="32" t="n"/>
      <c r="AO159" s="32" t="n">
        <v>4</v>
      </c>
      <c r="AP159" s="32" t="n">
        <v>4</v>
      </c>
      <c r="AQ159" s="32" t="n"/>
      <c r="AR159" s="32">
        <f>IFERROR(SUMIFS(#REF!,#REF!,'Data Sheet'!A:A,#REF!,"Samridhi Perk Line")/SUMIFS(#REF!,#REF!,'Data Sheet'!A:A,#REF!,"Samridhi Perk Line"),"")</f>
        <v/>
      </c>
      <c r="AS159" s="32" t="n"/>
      <c r="AT159" s="32" t="n"/>
      <c r="AU159" s="203">
        <f>IFERROR(VLOOKUP(Table1[[#This Row],[Date]],'Overweight Data'!A157:G1252,6,FALSE),"")</f>
        <v/>
      </c>
      <c r="AV159" s="213">
        <f>IFERROR(
   IF(
      OR(Table1[[#This Row],[Operating Time]]=0, (Table1[[#This Row],[Operating Time]]/IF(AC159&lt;=1,AC159+1,AC159))*60=0),
      1,
      ((Table1[[#This Row],[Operating Time]])/IF(AC159&lt;=1,AC159+1,AC159))*60
   ),
"_")</f>
        <v/>
      </c>
      <c r="AW159" s="213">
        <f>COUNTIFS('Downtime Data'!A:A,Table1[[#This Row],[Date]])</f>
        <v/>
      </c>
      <c r="AX159" s="211">
        <f>IFERROR((SUM(Table1[[#This Row],[Minor Stoppages]:[Material Shortages]])/Table1[[#This Row],['# Stops]])*60,"")</f>
        <v/>
      </c>
      <c r="AY159" s="211" t="n"/>
      <c r="AZ159" s="33" t="n">
        <v>46199</v>
      </c>
    </row>
    <row r="160" ht="20.15" customHeight="1" s="452">
      <c r="A160" s="21" t="n">
        <v>46177</v>
      </c>
      <c r="B160" s="22">
        <f>IF(A160="","",TEXT(A160,"dddddd"))</f>
        <v/>
      </c>
      <c r="C160" s="23" t="inlineStr">
        <is>
          <t>HT_Sam_HLL_10.3G</t>
        </is>
      </c>
      <c r="D160" s="24">
        <f t="array" ref="D160">IFERROR(INDIRECT(C160),"")</f>
        <v/>
      </c>
      <c r="E160" s="25" t="n">
        <v>0</v>
      </c>
      <c r="F160" s="26" t="n"/>
      <c r="G160" s="27">
        <f>IFERROR((Table1[[#This Row],[Plan]]/Table1[[#This Row],[Hours Used]])/(Table1[[#This Row],[SOC (TPD)]]/24),"")</f>
        <v/>
      </c>
      <c r="H160" s="27">
        <f>IFERROR((Table1[[#This Row],[Volume Delivered (T)]]/Table1[[#This Row],[Hours Used]])/(Table1[[#This Row],[SOC (TPD)]]/24),"")</f>
        <v/>
      </c>
      <c r="I160" s="28" t="n"/>
      <c r="J160" s="28" t="n"/>
      <c r="K160" s="28" t="n"/>
      <c r="L160" s="25" t="n"/>
      <c r="M160" s="29" t="n"/>
      <c r="N160" s="83" t="n"/>
      <c r="O160" s="25" t="n"/>
      <c r="P160" s="25" t="n"/>
      <c r="Q160" s="69" t="n"/>
      <c r="R160" s="70" t="n"/>
      <c r="S160" s="30">
        <f>IF(Table1[[#This Row],[SKU]]="",0,24-Table1[[#This Row],[Legal Non-Operating Time]]-Table1[[#This Row],[No Demand Time]]-Table1[[#This Row],[Force Majeure]])</f>
        <v/>
      </c>
      <c r="T160" s="26" t="n"/>
      <c r="U160" s="26" t="n"/>
      <c r="V160" s="26" t="n">
        <v>24</v>
      </c>
      <c r="W160" s="26" t="n"/>
      <c r="X160" s="26" t="n"/>
      <c r="Y160" s="26" t="n"/>
      <c r="Z160" s="26" t="n"/>
      <c r="AA160" s="30">
        <f>Table1[[#This Row],[Hours Used]]-SUM(Table1[[#This Row],[Planned Maintenance]:[Start and Finish Production]])</f>
        <v/>
      </c>
      <c r="AB160" s="26" t="n"/>
      <c r="AC160" s="26" t="n"/>
      <c r="AD160" s="26" t="n"/>
      <c r="AE160" s="26" t="n"/>
      <c r="AF160" s="26" t="n"/>
      <c r="AG160" s="26" t="n"/>
      <c r="AH160" s="24">
        <f>Table1[[#This Row],[Hours Used]]-SUM(Table1[[#This Row],[Planned Maintenance]:[Start and Finish Production]])-SUM(Table1[[#This Row],[Minor Stoppages]:[Material Shortages]])-Table1[[#This Row],[Quality Loss (Hrs)]]-Table1[[#This Row],[Operating Time]]</f>
        <v/>
      </c>
      <c r="AI160" s="24">
        <f>IFERROR(IF(Table1[[#This Row],[SKU]]="",0,Table1[[#This Row],[Quality Loss (T)]]/(Table1[[#This Row],[SOC (TPD)]]/24)),"")</f>
        <v/>
      </c>
      <c r="AJ160" s="31">
        <f>IFERROR(IF(Table1[[#This Row],[SKU]]="",0,Table1[[#This Row],[Volume Delivered (T)]]/(Table1[[#This Row],[SOC (TPD)]]/24)),"")</f>
        <v/>
      </c>
      <c r="AK160" s="31">
        <f>IFERROR(Table1[[#This Row],[Operating Time]]/Table1[[#This Row],[PRODUCTION HOURS]],"")</f>
        <v/>
      </c>
      <c r="AL160" s="32" t="n">
        <v>53</v>
      </c>
      <c r="AM160" s="32" t="n"/>
      <c r="AN160" s="32" t="n"/>
      <c r="AO160" s="32" t="n">
        <v>0</v>
      </c>
      <c r="AP160" s="32" t="n">
        <v>0</v>
      </c>
      <c r="AQ160" s="32" t="n"/>
      <c r="AR160" s="32">
        <f>IFERROR(SUMIFS(#REF!,#REF!,'Data Sheet'!A:A,#REF!,"Samridhi Perk Line")/SUMIFS(#REF!,#REF!,'Data Sheet'!A:A,#REF!,"Samridhi Perk Line"),"")</f>
        <v/>
      </c>
      <c r="AS160" s="32" t="n"/>
      <c r="AT160" s="32" t="n"/>
      <c r="AU160" s="203">
        <f>IFERROR(VLOOKUP(Table1[[#This Row],[Date]],'Overweight Data'!A158:G1253,6,FALSE),"")</f>
        <v/>
      </c>
      <c r="AV160" s="213">
        <f>IFERROR(
   IF(
      OR(Table1[[#This Row],[Operating Time]]=0, (Table1[[#This Row],[Operating Time]]/IF(AC160&lt;=1,AC160+1,AC160))*60=0),
      1,
      ((Table1[[#This Row],[Operating Time]])/IF(AC160&lt;=1,AC160+1,AC160))*60
   ),
"_")</f>
        <v/>
      </c>
      <c r="AW160" s="213">
        <f>COUNTIFS('Downtime Data'!A:A,Table1[[#This Row],[Date]])</f>
        <v/>
      </c>
      <c r="AX160" s="211">
        <f>IFERROR((SUM(Table1[[#This Row],[Minor Stoppages]:[Material Shortages]])/Table1[[#This Row],['# Stops]])*60,"")</f>
        <v/>
      </c>
      <c r="AY160" s="211" t="n"/>
      <c r="AZ160" s="33" t="n">
        <v>46199</v>
      </c>
    </row>
    <row r="161" ht="20.15" customHeight="1" s="452">
      <c r="A161" s="21" t="n">
        <v>46178</v>
      </c>
      <c r="B161" s="22">
        <f>IF(A161="","",TEXT(A161,"dddddd"))</f>
        <v/>
      </c>
      <c r="C161" s="23" t="inlineStr">
        <is>
          <t>HT_Sam_HLL_10.3G</t>
        </is>
      </c>
      <c r="D161" s="24">
        <f t="array" ref="D161">IFERROR(INDIRECT(C161),"")</f>
        <v/>
      </c>
      <c r="E161" s="25" t="n">
        <v>11.5</v>
      </c>
      <c r="F161" s="26">
        <f>6.7+2.2+3.1+2.7+3.3</f>
        <v/>
      </c>
      <c r="G161" s="27">
        <f>IFERROR((Table1[[#This Row],[Plan]]/Table1[[#This Row],[Hours Used]])/(Table1[[#This Row],[SOC (TPD)]]/24),"")</f>
        <v/>
      </c>
      <c r="H161" s="27">
        <f>IFERROR((Table1[[#This Row],[Volume Delivered (T)]]/Table1[[#This Row],[Hours Used]])/(Table1[[#This Row],[SOC (TPD)]]/24),"")</f>
        <v/>
      </c>
      <c r="I161" s="28" t="n"/>
      <c r="J161" s="28" t="n"/>
      <c r="K161" s="28" t="n"/>
      <c r="L161" s="25">
        <f>(VLOOKUP(Table1[[#This Row],[Date]],'Coated Rework Data'!$A:$F,5)/1000)</f>
        <v/>
      </c>
      <c r="M161" s="29" t="n">
        <v>0.044</v>
      </c>
      <c r="N161" s="83" t="n"/>
      <c r="O161" s="25" t="n"/>
      <c r="P161" s="25" t="n"/>
      <c r="Q161" s="69" t="n"/>
      <c r="R161" s="70" t="n"/>
      <c r="S161" s="30">
        <f>IF(Table1[[#This Row],[SKU]]="",0,24-Table1[[#This Row],[Legal Non-Operating Time]]-Table1[[#This Row],[No Demand Time]]-Table1[[#This Row],[Force Majeure]])</f>
        <v/>
      </c>
      <c r="T161" s="26" t="n"/>
      <c r="U161" s="26" t="n"/>
      <c r="V161" s="26" t="n">
        <v>8</v>
      </c>
      <c r="W161" s="26" t="n"/>
      <c r="X161" s="26" t="n"/>
      <c r="Y161" s="26" t="n"/>
      <c r="Z161" s="26" t="n"/>
      <c r="AA161" s="30">
        <f>Table1[[#This Row],[Hours Used]]-SUM(Table1[[#This Row],[Planned Maintenance]:[Start and Finish Production]])</f>
        <v/>
      </c>
      <c r="AB161" s="26" t="n"/>
      <c r="AC161" s="26" t="n"/>
      <c r="AD161" s="26" t="n"/>
      <c r="AE161" s="26" t="n"/>
      <c r="AF161" s="26" t="n"/>
      <c r="AG161" s="26" t="n"/>
      <c r="AH161" s="24">
        <f>Table1[[#This Row],[Hours Used]]-SUM(Table1[[#This Row],[Planned Maintenance]:[Start and Finish Production]])-SUM(Table1[[#This Row],[Minor Stoppages]:[Material Shortages]])-Table1[[#This Row],[Quality Loss (Hrs)]]-Table1[[#This Row],[Operating Time]]</f>
        <v/>
      </c>
      <c r="AI161" s="24">
        <f>IFERROR(IF(Table1[[#This Row],[SKU]]="",0,Table1[[#This Row],[Quality Loss (T)]]/(Table1[[#This Row],[SOC (TPD)]]/24)),"")</f>
        <v/>
      </c>
      <c r="AJ161" s="31">
        <f>IFERROR(IF(Table1[[#This Row],[SKU]]="",0,Table1[[#This Row],[Volume Delivered (T)]]/(Table1[[#This Row],[SOC (TPD)]]/24)),"")</f>
        <v/>
      </c>
      <c r="AK161" s="31">
        <f>IFERROR(Table1[[#This Row],[Operating Time]]/Table1[[#This Row],[PRODUCTION HOURS]],"")</f>
        <v/>
      </c>
      <c r="AL161" s="32" t="n">
        <v>76</v>
      </c>
      <c r="AM161" s="32" t="inlineStr">
        <is>
          <t>YES</t>
        </is>
      </c>
      <c r="AN161" s="32" t="inlineStr">
        <is>
          <t>YES</t>
        </is>
      </c>
      <c r="AO161" s="32" t="n">
        <v>0</v>
      </c>
      <c r="AP161" s="32" t="n">
        <v>0</v>
      </c>
      <c r="AQ161" s="32" t="n"/>
      <c r="AR161" s="32">
        <f>IFERROR(SUMIFS(#REF!,#REF!,'Data Sheet'!A:A,#REF!,"Samridhi Perk Line")/SUMIFS(#REF!,#REF!,'Data Sheet'!A:A,#REF!,"Samridhi Perk Line"),"")</f>
        <v/>
      </c>
      <c r="AS161" s="32" t="n"/>
      <c r="AT161" s="32" t="n"/>
      <c r="AU161" s="203">
        <f>IFERROR(VLOOKUP(Table1[[#This Row],[Date]],'Overweight Data'!A159:G1254,6,FALSE),"")</f>
        <v/>
      </c>
      <c r="AV161" s="213">
        <f>IFERROR(
   IF(
      OR(Table1[[#This Row],[Operating Time]]=0, (Table1[[#This Row],[Operating Time]]/IF(AC161&lt;=1,AC161+1,AC161))*60=0),
      1,
      ((Table1[[#This Row],[Operating Time]])/IF(AC161&lt;=1,AC161+1,AC161))*60
   ),
"_")</f>
        <v/>
      </c>
      <c r="AW161" s="213">
        <f>COUNTIFS('Downtime Data'!A:A,Table1[[#This Row],[Date]])</f>
        <v/>
      </c>
      <c r="AX161" s="211">
        <f>IFERROR((SUM(Table1[[#This Row],[Minor Stoppages]:[Material Shortages]])/Table1[[#This Row],['# Stops]])*60,"")</f>
        <v/>
      </c>
      <c r="AY161" s="211" t="n"/>
      <c r="AZ161" s="33" t="n">
        <v>46199</v>
      </c>
    </row>
    <row r="162" ht="20.15" customHeight="1" s="452">
      <c r="A162" s="21" t="n">
        <v>46179</v>
      </c>
      <c r="B162" s="22">
        <f>IF(A162="","",TEXT(A162,"dddddd"))</f>
        <v/>
      </c>
      <c r="C162" s="23" t="inlineStr">
        <is>
          <t>HT_Sam_HLL_10.3G</t>
        </is>
      </c>
      <c r="D162" s="24">
        <f t="array" ref="D162">IFERROR(INDIRECT(C162),"")</f>
        <v/>
      </c>
      <c r="E162" s="25" t="n">
        <v>13</v>
      </c>
      <c r="F162" s="26">
        <f>20.2+2</f>
        <v/>
      </c>
      <c r="G162" s="27">
        <f>IFERROR((Table1[[#This Row],[Plan]]/Table1[[#This Row],[Hours Used]])/(Table1[[#This Row],[SOC (TPD)]]/24),"")</f>
        <v/>
      </c>
      <c r="H162" s="27">
        <f>IFERROR((Table1[[#This Row],[Volume Delivered (T)]]/Table1[[#This Row],[Hours Used]])/(Table1[[#This Row],[SOC (TPD)]]/24),"")</f>
        <v/>
      </c>
      <c r="I162" s="28" t="n"/>
      <c r="J162" s="28" t="n"/>
      <c r="K162" s="28" t="n"/>
      <c r="L162" s="25">
        <f>(VLOOKUP(Table1[[#This Row],[Date]],'Coated Rework Data'!$A:$F,5)/1000)</f>
        <v/>
      </c>
      <c r="M162" s="29" t="n">
        <v>0.044</v>
      </c>
      <c r="N162" s="83" t="n"/>
      <c r="O162" s="25" t="n"/>
      <c r="P162" s="25" t="n"/>
      <c r="Q162" s="69" t="n"/>
      <c r="R162" s="70" t="n"/>
      <c r="S162" s="30">
        <f>IF(Table1[[#This Row],[SKU]]="",0,24-Table1[[#This Row],[Legal Non-Operating Time]]-Table1[[#This Row],[No Demand Time]]-Table1[[#This Row],[Force Majeure]])</f>
        <v/>
      </c>
      <c r="T162" s="26" t="n"/>
      <c r="U162" s="26" t="n"/>
      <c r="V162" s="26" t="n"/>
      <c r="W162" s="26" t="n"/>
      <c r="X162" s="26" t="n"/>
      <c r="Y162" s="26" t="n"/>
      <c r="Z162" s="26" t="n"/>
      <c r="AA162" s="30">
        <f>Table1[[#This Row],[Hours Used]]-SUM(Table1[[#This Row],[Planned Maintenance]:[Start and Finish Production]])</f>
        <v/>
      </c>
      <c r="AB162" s="26" t="n"/>
      <c r="AC162" s="26" t="n">
        <v>0.75</v>
      </c>
      <c r="AD162" s="26" t="n"/>
      <c r="AE162" s="26" t="n"/>
      <c r="AF162" s="26" t="n"/>
      <c r="AG162" s="26" t="n"/>
      <c r="AH162" s="24">
        <f>Table1[[#This Row],[Hours Used]]-SUM(Table1[[#This Row],[Planned Maintenance]:[Start and Finish Production]])-SUM(Table1[[#This Row],[Minor Stoppages]:[Material Shortages]])-Table1[[#This Row],[Quality Loss (Hrs)]]-Table1[[#This Row],[Operating Time]]</f>
        <v/>
      </c>
      <c r="AI162" s="24">
        <f>IFERROR(IF(Table1[[#This Row],[SKU]]="",0,Table1[[#This Row],[Quality Loss (T)]]/(Table1[[#This Row],[SOC (TPD)]]/24)),"")</f>
        <v/>
      </c>
      <c r="AJ162" s="31">
        <f>IFERROR(IF(Table1[[#This Row],[SKU]]="",0,Table1[[#This Row],[Volume Delivered (T)]]/(Table1[[#This Row],[SOC (TPD)]]/24)),"")</f>
        <v/>
      </c>
      <c r="AK162" s="31">
        <f>IFERROR(Table1[[#This Row],[Operating Time]]/Table1[[#This Row],[PRODUCTION HOURS]],"")</f>
        <v/>
      </c>
      <c r="AL162" s="32" t="n">
        <v>100</v>
      </c>
      <c r="AM162" s="32" t="inlineStr">
        <is>
          <t>YES</t>
        </is>
      </c>
      <c r="AN162" s="32" t="inlineStr">
        <is>
          <t>YES</t>
        </is>
      </c>
      <c r="AO162" s="32" t="n">
        <v>0</v>
      </c>
      <c r="AP162" s="32" t="n">
        <v>0</v>
      </c>
      <c r="AQ162" s="32" t="n"/>
      <c r="AR162" s="32">
        <f>IFERROR(SUMIFS(#REF!,#REF!,'Data Sheet'!A:A,#REF!,"Samridhi Perk Line")/SUMIFS(#REF!,#REF!,'Data Sheet'!A:A,#REF!,"Samridhi Perk Line"),"")</f>
        <v/>
      </c>
      <c r="AS162" s="32" t="n"/>
      <c r="AT162" s="32" t="n"/>
      <c r="AU162" s="203">
        <f>IFERROR(VLOOKUP(Table1[[#This Row],[Date]],'Overweight Data'!A160:G1255,6,FALSE),"")</f>
        <v/>
      </c>
      <c r="AV162" s="213">
        <f>IFERROR(
   IF(
      OR(Table1[[#This Row],[Operating Time]]=0, (Table1[[#This Row],[Operating Time]]/IF(AC162&lt;=1,AC162+1,AC162))*60=0),
      1,
      ((Table1[[#This Row],[Operating Time]])/IF(AC162&lt;=1,AC162+1,AC162))*60
   ),
"_")</f>
        <v/>
      </c>
      <c r="AW162" s="213">
        <f>COUNTIFS('Downtime Data'!A:A,Table1[[#This Row],[Date]])</f>
        <v/>
      </c>
      <c r="AX162" s="211">
        <f>IFERROR((SUM(Table1[[#This Row],[Minor Stoppages]:[Material Shortages]])/Table1[[#This Row],['# Stops]])*60,"")</f>
        <v/>
      </c>
      <c r="AY162" s="211" t="n"/>
      <c r="AZ162" s="33" t="n">
        <v>46199</v>
      </c>
    </row>
    <row r="163" ht="20.15" customHeight="1" s="452">
      <c r="A163" s="21" t="n">
        <v>46180</v>
      </c>
      <c r="B163" s="22">
        <f>IF(A163="","",TEXT(A163,"dddddd"))</f>
        <v/>
      </c>
      <c r="C163" s="23" t="inlineStr">
        <is>
          <t>HT_Sam_HLL_10.3G</t>
        </is>
      </c>
      <c r="D163" s="24">
        <f t="array" ref="D163">IFERROR(INDIRECT(C163),"")</f>
        <v/>
      </c>
      <c r="E163" s="25" t="n">
        <v>17</v>
      </c>
      <c r="F163" s="26">
        <f>17.463492+4</f>
        <v/>
      </c>
      <c r="G163" s="27">
        <f>IFERROR((Table1[[#This Row],[Plan]]/Table1[[#This Row],[Hours Used]])/(Table1[[#This Row],[SOC (TPD)]]/24),"")</f>
        <v/>
      </c>
      <c r="H163" s="27">
        <f>IFERROR((Table1[[#This Row],[Volume Delivered (T)]]/Table1[[#This Row],[Hours Used]])/(Table1[[#This Row],[SOC (TPD)]]/24),"")</f>
        <v/>
      </c>
      <c r="I163" s="28" t="n"/>
      <c r="J163" s="28" t="n"/>
      <c r="K163" s="28" t="n"/>
      <c r="L163" s="25">
        <f>(VLOOKUP(Table1[[#This Row],[Date]],'Coated Rework Data'!$A:$F,5)/1000)</f>
        <v/>
      </c>
      <c r="M163" s="29" t="n">
        <v>0.044</v>
      </c>
      <c r="N163" s="83" t="n"/>
      <c r="O163" s="25" t="n"/>
      <c r="P163" s="25" t="n"/>
      <c r="Q163" s="69" t="n"/>
      <c r="R163" s="70" t="n"/>
      <c r="S163" s="30">
        <f>IF(Table1[[#This Row],[SKU]]="",0,24-Table1[[#This Row],[Legal Non-Operating Time]]-Table1[[#This Row],[No Demand Time]]-Table1[[#This Row],[Force Majeure]])</f>
        <v/>
      </c>
      <c r="T163" s="26" t="n"/>
      <c r="U163" s="26" t="n"/>
      <c r="V163" s="26" t="n"/>
      <c r="W163" s="26" t="n"/>
      <c r="X163" s="26" t="n"/>
      <c r="Y163" s="26" t="n"/>
      <c r="Z163" s="26" t="n"/>
      <c r="AA163" s="30">
        <f>Table1[[#This Row],[Hours Used]]-SUM(Table1[[#This Row],[Planned Maintenance]:[Start and Finish Production]])</f>
        <v/>
      </c>
      <c r="AB163" s="26" t="n"/>
      <c r="AC163" s="26">
        <f>70/60</f>
        <v/>
      </c>
      <c r="AD163" s="26" t="n"/>
      <c r="AE163" s="26" t="n"/>
      <c r="AF163" s="26" t="n"/>
      <c r="AG163" s="26" t="n"/>
      <c r="AH163" s="24">
        <f>Table1[[#This Row],[Hours Used]]-SUM(Table1[[#This Row],[Planned Maintenance]:[Start and Finish Production]])-SUM(Table1[[#This Row],[Minor Stoppages]:[Material Shortages]])-Table1[[#This Row],[Quality Loss (Hrs)]]-Table1[[#This Row],[Operating Time]]</f>
        <v/>
      </c>
      <c r="AI163" s="24">
        <f>IFERROR(IF(Table1[[#This Row],[SKU]]="",0,Table1[[#This Row],[Quality Loss (T)]]/(Table1[[#This Row],[SOC (TPD)]]/24)),"")</f>
        <v/>
      </c>
      <c r="AJ163" s="31">
        <f>IFERROR(IF(Table1[[#This Row],[SKU]]="",0,Table1[[#This Row],[Volume Delivered (T)]]/(Table1[[#This Row],[SOC (TPD)]]/24)),"")</f>
        <v/>
      </c>
      <c r="AK163" s="31">
        <f>IFERROR(Table1[[#This Row],[Operating Time]]/Table1[[#This Row],[PRODUCTION HOURS]],"")</f>
        <v/>
      </c>
      <c r="AL163" s="32" t="n">
        <v>105</v>
      </c>
      <c r="AM163" s="32" t="inlineStr">
        <is>
          <t>YES</t>
        </is>
      </c>
      <c r="AN163" s="32" t="inlineStr">
        <is>
          <t>YES</t>
        </is>
      </c>
      <c r="AO163" s="32" t="n">
        <v>1</v>
      </c>
      <c r="AP163" s="32" t="n">
        <v>1</v>
      </c>
      <c r="AQ163" s="32" t="n"/>
      <c r="AR163" s="32">
        <f>IFERROR(SUMIFS(#REF!,#REF!,'Data Sheet'!A:A,#REF!,"Samridhi Perk Line")/SUMIFS(#REF!,#REF!,'Data Sheet'!A:A,#REF!,"Samridhi Perk Line"),"")</f>
        <v/>
      </c>
      <c r="AS163" s="32" t="n"/>
      <c r="AT163" s="32" t="n"/>
      <c r="AU163" s="203">
        <f>IFERROR(VLOOKUP(Table1[[#This Row],[Date]],'Overweight Data'!A161:G1256,6,FALSE),"")</f>
        <v/>
      </c>
      <c r="AV163" s="213">
        <f>IFERROR(
   IF(
      OR(Table1[[#This Row],[Operating Time]]=0, (Table1[[#This Row],[Operating Time]]/IF(AC163&lt;=1,AC163+1,AC163))*60=0),
      1,
      ((Table1[[#This Row],[Operating Time]])/IF(AC163&lt;=1,AC163+1,AC163))*60
   ),
"_")</f>
        <v/>
      </c>
      <c r="AW163" s="213">
        <f>COUNTIFS('Downtime Data'!A:A,Table1[[#This Row],[Date]])</f>
        <v/>
      </c>
      <c r="AX163" s="211">
        <f>IFERROR((SUM(Table1[[#This Row],[Minor Stoppages]:[Material Shortages]])/Table1[[#This Row],['# Stops]])*60,"")</f>
        <v/>
      </c>
      <c r="AY163" s="211" t="n"/>
      <c r="AZ163" s="33" t="n">
        <v>46199</v>
      </c>
    </row>
    <row r="164" ht="20.15" customHeight="1" s="452">
      <c r="A164" s="21" t="n">
        <v>46181</v>
      </c>
      <c r="B164" s="22">
        <f>IF(A164="","",TEXT(A164,"dddddd"))</f>
        <v/>
      </c>
      <c r="C164" s="23" t="inlineStr">
        <is>
          <t>HT_Sam_HLL_10.3G</t>
        </is>
      </c>
      <c r="D164" s="24">
        <f t="array" ref="D164">IFERROR(INDIRECT(C164),"")</f>
        <v/>
      </c>
      <c r="E164" s="25" t="n">
        <v>17</v>
      </c>
      <c r="F164" s="26">
        <f>17.351644+2+2</f>
        <v/>
      </c>
      <c r="G164" s="27">
        <f>IFERROR((Table1[[#This Row],[Plan]]/Table1[[#This Row],[Hours Used]])/(Table1[[#This Row],[SOC (TPD)]]/24),"")</f>
        <v/>
      </c>
      <c r="H164" s="27">
        <f>IFERROR((Table1[[#This Row],[Volume Delivered (T)]]/Table1[[#This Row],[Hours Used]])/(Table1[[#This Row],[SOC (TPD)]]/24),"")</f>
        <v/>
      </c>
      <c r="I164" s="28" t="n"/>
      <c r="J164" s="28" t="n"/>
      <c r="K164" s="28" t="n"/>
      <c r="L164" s="25">
        <f>(VLOOKUP(Table1[[#This Row],[Date]],'Coated Rework Data'!$A:$F,5)/1000)</f>
        <v/>
      </c>
      <c r="M164" s="29" t="n">
        <v>0.044</v>
      </c>
      <c r="N164" s="83" t="n">
        <v>10</v>
      </c>
      <c r="O164" s="25" t="n"/>
      <c r="P164" s="25" t="n"/>
      <c r="Q164" s="69" t="n"/>
      <c r="R164" s="70" t="n"/>
      <c r="S164" s="30">
        <f>IF(Table1[[#This Row],[SKU]]="",0,24-Table1[[#This Row],[Legal Non-Operating Time]]-Table1[[#This Row],[No Demand Time]]-Table1[[#This Row],[Force Majeure]])</f>
        <v/>
      </c>
      <c r="T164" s="26" t="n"/>
      <c r="U164" s="26" t="n"/>
      <c r="V164" s="26" t="n"/>
      <c r="W164" s="26" t="n"/>
      <c r="X164" s="26" t="n"/>
      <c r="Y164" s="26" t="n"/>
      <c r="Z164" s="26" t="n"/>
      <c r="AA164" s="30">
        <f>Table1[[#This Row],[Hours Used]]-SUM(Table1[[#This Row],[Planned Maintenance]:[Start and Finish Production]])</f>
        <v/>
      </c>
      <c r="AB164" s="26" t="n"/>
      <c r="AC164" s="26" t="n">
        <v>1.4</v>
      </c>
      <c r="AD164" s="26" t="n"/>
      <c r="AE164" s="26" t="n"/>
      <c r="AF164" s="26" t="n"/>
      <c r="AG164" s="26" t="n"/>
      <c r="AH164" s="24">
        <f>Table1[[#This Row],[Hours Used]]-SUM(Table1[[#This Row],[Planned Maintenance]:[Start and Finish Production]])-SUM(Table1[[#This Row],[Minor Stoppages]:[Material Shortages]])-Table1[[#This Row],[Quality Loss (Hrs)]]-Table1[[#This Row],[Operating Time]]</f>
        <v/>
      </c>
      <c r="AI164" s="24">
        <f>IFERROR(IF(Table1[[#This Row],[SKU]]="",0,Table1[[#This Row],[Quality Loss (T)]]/(Table1[[#This Row],[SOC (TPD)]]/24)),"")</f>
        <v/>
      </c>
      <c r="AJ164" s="31">
        <f>IFERROR(IF(Table1[[#This Row],[SKU]]="",0,Table1[[#This Row],[Volume Delivered (T)]]/(Table1[[#This Row],[SOC (TPD)]]/24)),"")</f>
        <v/>
      </c>
      <c r="AK164" s="31">
        <f>IFERROR(Table1[[#This Row],[Operating Time]]/Table1[[#This Row],[PRODUCTION HOURS]],"")</f>
        <v/>
      </c>
      <c r="AL164" s="32" t="n">
        <v>92</v>
      </c>
      <c r="AM164" s="32" t="inlineStr">
        <is>
          <t>YES</t>
        </is>
      </c>
      <c r="AN164" s="32" t="inlineStr">
        <is>
          <t>YES</t>
        </is>
      </c>
      <c r="AO164" s="32" t="n">
        <v>0</v>
      </c>
      <c r="AP164" s="32" t="n">
        <v>0</v>
      </c>
      <c r="AQ164" s="32" t="n"/>
      <c r="AR164" s="32">
        <f>IFERROR(SUMIFS(#REF!,#REF!,'Data Sheet'!A:A,#REF!,"Samridhi Perk Line")/SUMIFS(#REF!,#REF!,'Data Sheet'!A:A,#REF!,"Samridhi Perk Line"),"")</f>
        <v/>
      </c>
      <c r="AS164" s="32" t="n"/>
      <c r="AT164" s="32" t="n"/>
      <c r="AU164" s="203">
        <f>IFERROR(VLOOKUP(Table1[[#This Row],[Date]],'Overweight Data'!A162:G1257,6,FALSE),"")</f>
        <v/>
      </c>
      <c r="AV164" s="213">
        <f>IFERROR(
   IF(
      OR(Table1[[#This Row],[Operating Time]]=0, (Table1[[#This Row],[Operating Time]]/IF(AC164&lt;=1,AC164+1,AC164))*60=0),
      1,
      ((Table1[[#This Row],[Operating Time]])/IF(AC164&lt;=1,AC164+1,AC164))*60
   ),
"_")</f>
        <v/>
      </c>
      <c r="AW164" s="213">
        <f>COUNTIFS('Downtime Data'!A:A,Table1[[#This Row],[Date]])</f>
        <v/>
      </c>
      <c r="AX164" s="211">
        <f>IFERROR((SUM(Table1[[#This Row],[Minor Stoppages]:[Material Shortages]])/Table1[[#This Row],['# Stops]])*60,"")</f>
        <v/>
      </c>
      <c r="AY164" s="211" t="n"/>
      <c r="AZ164" s="33" t="n">
        <v>46199</v>
      </c>
    </row>
    <row r="165" ht="20.15" customHeight="1" s="452">
      <c r="A165" s="21" t="n">
        <v>46182</v>
      </c>
      <c r="B165" s="22">
        <f>IF(A165="","",TEXT(A165,"dddddd"))</f>
        <v/>
      </c>
      <c r="C165" s="23" t="inlineStr">
        <is>
          <t>HT_Sam_HLL_10.3G</t>
        </is>
      </c>
      <c r="D165" s="24">
        <f t="array" ref="D165">IFERROR(INDIRECT(C165),"")</f>
        <v/>
      </c>
      <c r="E165" s="25" t="n">
        <v>17</v>
      </c>
      <c r="F165" s="26" t="n">
        <v>21</v>
      </c>
      <c r="G165" s="27">
        <f>IFERROR((Table1[[#This Row],[Plan]]/Table1[[#This Row],[Hours Used]])/(Table1[[#This Row],[SOC (TPD)]]/24),"")</f>
        <v/>
      </c>
      <c r="H165" s="27">
        <f>IFERROR((Table1[[#This Row],[Volume Delivered (T)]]/Table1[[#This Row],[Hours Used]])/(Table1[[#This Row],[SOC (TPD)]]/24),"")</f>
        <v/>
      </c>
      <c r="I165" s="28" t="n"/>
      <c r="J165" s="28" t="n"/>
      <c r="K165" s="28" t="n"/>
      <c r="L165" s="25">
        <f>(VLOOKUP(Table1[[#This Row],[Date]],'Coated Rework Data'!$A:$F,5)/1000)</f>
        <v/>
      </c>
      <c r="M165" s="29" t="n">
        <v>0.044</v>
      </c>
      <c r="N165" s="83" t="n">
        <v>15</v>
      </c>
      <c r="O165" s="25" t="n"/>
      <c r="P165" s="25" t="n"/>
      <c r="Q165" s="69" t="n"/>
      <c r="R165" s="70" t="n"/>
      <c r="S165" s="30">
        <f>IF(Table1[[#This Row],[SKU]]="",0,24-Table1[[#This Row],[Legal Non-Operating Time]]-Table1[[#This Row],[No Demand Time]]-Table1[[#This Row],[Force Majeure]])</f>
        <v/>
      </c>
      <c r="T165" s="26" t="n"/>
      <c r="U165" s="26" t="n"/>
      <c r="V165" s="26" t="n"/>
      <c r="W165" s="26" t="n"/>
      <c r="X165" s="26" t="n"/>
      <c r="Y165" s="26" t="n"/>
      <c r="Z165" s="26" t="n"/>
      <c r="AA165" s="30">
        <f>Table1[[#This Row],[Hours Used]]-SUM(Table1[[#This Row],[Planned Maintenance]:[Start and Finish Production]])</f>
        <v/>
      </c>
      <c r="AB165" s="26" t="n"/>
      <c r="AC165" s="26" t="n"/>
      <c r="AD165" s="26" t="n"/>
      <c r="AE165" s="26" t="n"/>
      <c r="AF165" s="26" t="n"/>
      <c r="AG165" s="26" t="n"/>
      <c r="AH165" s="24">
        <f>Table1[[#This Row],[Hours Used]]-SUM(Table1[[#This Row],[Planned Maintenance]:[Start and Finish Production]])-SUM(Table1[[#This Row],[Minor Stoppages]:[Material Shortages]])-Table1[[#This Row],[Quality Loss (Hrs)]]-Table1[[#This Row],[Operating Time]]</f>
        <v/>
      </c>
      <c r="AI165" s="24">
        <f>IFERROR(IF(Table1[[#This Row],[SKU]]="",0,Table1[[#This Row],[Quality Loss (T)]]/(Table1[[#This Row],[SOC (TPD)]]/24)),"")</f>
        <v/>
      </c>
      <c r="AJ165" s="31">
        <f>IFERROR(IF(Table1[[#This Row],[SKU]]="",0,Table1[[#This Row],[Volume Delivered (T)]]/(Table1[[#This Row],[SOC (TPD)]]/24)),"")</f>
        <v/>
      </c>
      <c r="AK165" s="31">
        <f>IFERROR(Table1[[#This Row],[Operating Time]]/Table1[[#This Row],[PRODUCTION HOURS]],"")</f>
        <v/>
      </c>
      <c r="AL165" s="32" t="n">
        <v>102</v>
      </c>
      <c r="AM165" s="32" t="inlineStr">
        <is>
          <t>YES</t>
        </is>
      </c>
      <c r="AN165" s="32" t="inlineStr">
        <is>
          <t>YES</t>
        </is>
      </c>
      <c r="AO165" s="32" t="n">
        <v>0</v>
      </c>
      <c r="AP165" s="32" t="n">
        <v>0</v>
      </c>
      <c r="AQ165" s="32" t="n"/>
      <c r="AR165" s="32">
        <f>IFERROR(SUMIFS(#REF!,#REF!,'Data Sheet'!A:A,#REF!,"Samridhi Perk Line")/SUMIFS(#REF!,#REF!,'Data Sheet'!A:A,#REF!,"Samridhi Perk Line"),"")</f>
        <v/>
      </c>
      <c r="AS165" s="32" t="n"/>
      <c r="AT165" s="32" t="n"/>
      <c r="AU165" s="203">
        <f>IFERROR(VLOOKUP(Table1[[#This Row],[Date]],'Overweight Data'!A163:G1258,6,FALSE),"")</f>
        <v/>
      </c>
      <c r="AV165" s="213">
        <f>IFERROR(
   IF(
      OR(Table1[[#This Row],[Operating Time]]=0, (Table1[[#This Row],[Operating Time]]/IF(AC165&lt;=1,AC165+1,AC165))*60=0),
      1,
      ((Table1[[#This Row],[Operating Time]])/IF(AC165&lt;=1,AC165+1,AC165))*60
   ),
"_")</f>
        <v/>
      </c>
      <c r="AW165" s="213">
        <f>COUNTIFS('Downtime Data'!A:A,Table1[[#This Row],[Date]])</f>
        <v/>
      </c>
      <c r="AX165" s="211">
        <f>IFERROR((SUM(Table1[[#This Row],[Minor Stoppages]:[Material Shortages]])/Table1[[#This Row],['# Stops]])*60,"")</f>
        <v/>
      </c>
      <c r="AY165" s="211" t="n"/>
      <c r="AZ165" s="33" t="n">
        <v>46199</v>
      </c>
    </row>
    <row r="166" ht="20.15" customHeight="1" s="452">
      <c r="A166" s="21" t="n">
        <v>46183</v>
      </c>
      <c r="B166" s="22">
        <f>IF(A166="","",TEXT(A166,"dddddd"))</f>
        <v/>
      </c>
      <c r="C166" s="23" t="inlineStr">
        <is>
          <t>HT_Sam_HLL_10.3G</t>
        </is>
      </c>
      <c r="D166" s="24">
        <f t="array" ref="D166">IFERROR(INDIRECT(C166),"")</f>
        <v/>
      </c>
      <c r="E166" s="25" t="n">
        <v>17</v>
      </c>
      <c r="F166" s="26" t="n">
        <v>20.4</v>
      </c>
      <c r="G166" s="27">
        <f>IFERROR((Table1[[#This Row],[Plan]]/Table1[[#This Row],[Hours Used]])/(Table1[[#This Row],[SOC (TPD)]]/24),"")</f>
        <v/>
      </c>
      <c r="H166" s="27">
        <f>IFERROR((Table1[[#This Row],[Volume Delivered (T)]]/Table1[[#This Row],[Hours Used]])/(Table1[[#This Row],[SOC (TPD)]]/24),"")</f>
        <v/>
      </c>
      <c r="I166" s="28" t="n"/>
      <c r="J166" s="28" t="n"/>
      <c r="K166" s="28" t="n"/>
      <c r="L166" s="25">
        <f>(VLOOKUP(Table1[[#This Row],[Date]],'Coated Rework Data'!$A:$F,5)/1000)</f>
        <v/>
      </c>
      <c r="M166" s="29" t="n">
        <v>0.044</v>
      </c>
      <c r="N166" s="83" t="n"/>
      <c r="O166" s="25" t="n"/>
      <c r="P166" s="25" t="n"/>
      <c r="Q166" s="69" t="n"/>
      <c r="R166" s="70" t="n"/>
      <c r="S166" s="30">
        <f>IF(Table1[[#This Row],[SKU]]="",0,24-Table1[[#This Row],[Legal Non-Operating Time]]-Table1[[#This Row],[No Demand Time]]-Table1[[#This Row],[Force Majeure]])</f>
        <v/>
      </c>
      <c r="T166" s="26" t="n"/>
      <c r="U166" s="26" t="n"/>
      <c r="V166" s="26" t="n"/>
      <c r="W166" s="26" t="n"/>
      <c r="X166" s="26" t="n"/>
      <c r="Y166" s="26" t="n"/>
      <c r="Z166" s="26" t="n"/>
      <c r="AA166" s="30">
        <f>Table1[[#This Row],[Hours Used]]-SUM(Table1[[#This Row],[Planned Maintenance]:[Start and Finish Production]])</f>
        <v/>
      </c>
      <c r="AB166" s="26" t="n"/>
      <c r="AC166" s="26" t="n">
        <v>3</v>
      </c>
      <c r="AD166" s="26" t="n"/>
      <c r="AE166" s="26" t="n"/>
      <c r="AF166" s="26" t="n"/>
      <c r="AG166" s="26" t="n"/>
      <c r="AH166" s="24">
        <f>Table1[[#This Row],[Hours Used]]-SUM(Table1[[#This Row],[Planned Maintenance]:[Start and Finish Production]])-SUM(Table1[[#This Row],[Minor Stoppages]:[Material Shortages]])-Table1[[#This Row],[Quality Loss (Hrs)]]-Table1[[#This Row],[Operating Time]]</f>
        <v/>
      </c>
      <c r="AI166" s="24">
        <f>IFERROR(IF(Table1[[#This Row],[SKU]]="",0,Table1[[#This Row],[Quality Loss (T)]]/(Table1[[#This Row],[SOC (TPD)]]/24)),"")</f>
        <v/>
      </c>
      <c r="AJ166" s="31">
        <f>IFERROR(IF(Table1[[#This Row],[SKU]]="",0,Table1[[#This Row],[Volume Delivered (T)]]/(Table1[[#This Row],[SOC (TPD)]]/24)),"")</f>
        <v/>
      </c>
      <c r="AK166" s="31">
        <f>IFERROR(Table1[[#This Row],[Operating Time]]/Table1[[#This Row],[PRODUCTION HOURS]],"")</f>
        <v/>
      </c>
      <c r="AL166" s="32" t="n">
        <v>95</v>
      </c>
      <c r="AM166" s="32" t="inlineStr">
        <is>
          <t>YES</t>
        </is>
      </c>
      <c r="AN166" s="32" t="inlineStr">
        <is>
          <t>YES</t>
        </is>
      </c>
      <c r="AO166" s="32" t="n">
        <v>0</v>
      </c>
      <c r="AP166" s="32" t="n">
        <v>0</v>
      </c>
      <c r="AQ166" s="32" t="n"/>
      <c r="AR166" s="32">
        <f>IFERROR(SUMIFS(#REF!,#REF!,'Data Sheet'!A:A,#REF!,"Samridhi Perk Line")/SUMIFS(#REF!,#REF!,'Data Sheet'!A:A,#REF!,"Samridhi Perk Line"),"")</f>
        <v/>
      </c>
      <c r="AS166" s="32" t="n"/>
      <c r="AT166" s="32" t="n"/>
      <c r="AU166" s="203">
        <f>IFERROR(VLOOKUP(Table1[[#This Row],[Date]],'Overweight Data'!A164:G1259,6,FALSE),"")</f>
        <v/>
      </c>
      <c r="AV166" s="213">
        <f>IFERROR(
   IF(
      OR(Table1[[#This Row],[Operating Time]]=0, (Table1[[#This Row],[Operating Time]]/IF(AC166&lt;=1,AC166+1,AC166))*60=0),
      1,
      ((Table1[[#This Row],[Operating Time]])/IF(AC166&lt;=1,AC166+1,AC166))*60
   ),
"_")</f>
        <v/>
      </c>
      <c r="AW166" s="213">
        <f>COUNTIFS('Downtime Data'!A:A,Table1[[#This Row],[Date]])</f>
        <v/>
      </c>
      <c r="AX166" s="211">
        <f>IFERROR((SUM(Table1[[#This Row],[Minor Stoppages]:[Material Shortages]])/Table1[[#This Row],['# Stops]])*60,"")</f>
        <v/>
      </c>
      <c r="AY166" s="211" t="n"/>
      <c r="AZ166" s="33" t="n">
        <v>46199</v>
      </c>
    </row>
    <row r="167" ht="20.15" customHeight="1" s="452">
      <c r="A167" s="21" t="n">
        <v>46184</v>
      </c>
      <c r="B167" s="22">
        <f>IF(A167="","",TEXT(A167,"dddddd"))</f>
        <v/>
      </c>
      <c r="C167" s="23" t="inlineStr">
        <is>
          <t>HT_Sam_HLL_10.3G</t>
        </is>
      </c>
      <c r="D167" s="24">
        <f t="array" ref="D167">IFERROR(INDIRECT(C167),"")</f>
        <v/>
      </c>
      <c r="E167" s="25" t="n">
        <v>11</v>
      </c>
      <c r="F167" s="26">
        <f>9.965368+6+6</f>
        <v/>
      </c>
      <c r="G167" s="27">
        <f>IFERROR((Table1[[#This Row],[Plan]]/Table1[[#This Row],[Hours Used]])/(Table1[[#This Row],[SOC (TPD)]]/24),"")</f>
        <v/>
      </c>
      <c r="H167" s="27">
        <f>IFERROR((Table1[[#This Row],[Volume Delivered (T)]]/Table1[[#This Row],[Hours Used]])/(Table1[[#This Row],[SOC (TPD)]]/24),"")</f>
        <v/>
      </c>
      <c r="I167" s="28" t="n"/>
      <c r="J167" s="28" t="n"/>
      <c r="K167" s="28" t="n"/>
      <c r="L167" s="25">
        <f>(VLOOKUP(Table1[[#This Row],[Date]],'Coated Rework Data'!$A:$F,5)/1000)</f>
        <v/>
      </c>
      <c r="M167" s="29" t="n">
        <v>0.044</v>
      </c>
      <c r="N167" s="83" t="n"/>
      <c r="O167" s="25" t="n"/>
      <c r="P167" s="25" t="n"/>
      <c r="Q167" s="69" t="n"/>
      <c r="R167" s="70" t="n"/>
      <c r="S167" s="30">
        <f>IF(Table1[[#This Row],[SKU]]="",0,24-Table1[[#This Row],[Legal Non-Operating Time]]-Table1[[#This Row],[No Demand Time]]-Table1[[#This Row],[Force Majeure]])</f>
        <v/>
      </c>
      <c r="T167" s="26" t="n"/>
      <c r="U167" s="26" t="n"/>
      <c r="V167" s="26" t="n"/>
      <c r="W167" s="26" t="n"/>
      <c r="X167" s="26" t="n"/>
      <c r="Y167" s="26" t="n"/>
      <c r="Z167" s="26" t="n"/>
      <c r="AA167" s="30">
        <f>Table1[[#This Row],[Hours Used]]-SUM(Table1[[#This Row],[Planned Maintenance]:[Start and Finish Production]])</f>
        <v/>
      </c>
      <c r="AB167" s="26" t="n"/>
      <c r="AC167" s="26" t="n"/>
      <c r="AD167" s="26" t="n">
        <v>1.4</v>
      </c>
      <c r="AE167" s="26" t="n"/>
      <c r="AF167" s="26" t="n"/>
      <c r="AG167" s="26" t="n"/>
      <c r="AH167" s="24">
        <f>Table1[[#This Row],[Hours Used]]-SUM(Table1[[#This Row],[Planned Maintenance]:[Start and Finish Production]])-SUM(Table1[[#This Row],[Minor Stoppages]:[Material Shortages]])-Table1[[#This Row],[Quality Loss (Hrs)]]-Table1[[#This Row],[Operating Time]]</f>
        <v/>
      </c>
      <c r="AI167" s="24">
        <f>IFERROR(IF(Table1[[#This Row],[SKU]]="",0,Table1[[#This Row],[Quality Loss (T)]]/(Table1[[#This Row],[SOC (TPD)]]/24)),"")</f>
        <v/>
      </c>
      <c r="AJ167" s="31">
        <f>IFERROR(IF(Table1[[#This Row],[SKU]]="",0,Table1[[#This Row],[Volume Delivered (T)]]/(Table1[[#This Row],[SOC (TPD)]]/24)),"")</f>
        <v/>
      </c>
      <c r="AK167" s="31">
        <f>IFERROR(Table1[[#This Row],[Operating Time]]/Table1[[#This Row],[PRODUCTION HOURS]],"")</f>
        <v/>
      </c>
      <c r="AL167" s="32" t="n">
        <v>83</v>
      </c>
      <c r="AM167" s="32" t="inlineStr">
        <is>
          <t>YES</t>
        </is>
      </c>
      <c r="AN167" s="32" t="inlineStr">
        <is>
          <t>YES</t>
        </is>
      </c>
      <c r="AO167" s="32" t="n">
        <v>0</v>
      </c>
      <c r="AP167" s="32" t="n">
        <v>0</v>
      </c>
      <c r="AQ167" s="32" t="n"/>
      <c r="AR167" s="32">
        <f>IFERROR(SUMIFS(#REF!,#REF!,'Data Sheet'!A:A,#REF!,"Samridhi Perk Line")/SUMIFS(#REF!,#REF!,'Data Sheet'!A:A,#REF!,"Samridhi Perk Line"),"")</f>
        <v/>
      </c>
      <c r="AS167" s="32" t="n"/>
      <c r="AT167" s="32" t="n"/>
      <c r="AU167" s="203">
        <f>IFERROR(VLOOKUP(Table1[[#This Row],[Date]],'Overweight Data'!A165:G1260,6,FALSE),"")</f>
        <v/>
      </c>
      <c r="AV167" s="213">
        <f>IFERROR(
   IF(
      OR(Table1[[#This Row],[Operating Time]]=0, (Table1[[#This Row],[Operating Time]]/IF(AC167&lt;=1,AC167+1,AC167))*60=0),
      1,
      ((Table1[[#This Row],[Operating Time]])/IF(AC167&lt;=1,AC167+1,AC167))*60
   ),
"_")</f>
        <v/>
      </c>
      <c r="AW167" s="213">
        <f>COUNTIFS('Downtime Data'!A:A,Table1[[#This Row],[Date]])</f>
        <v/>
      </c>
      <c r="AX167" s="211">
        <f>IFERROR((SUM(Table1[[#This Row],[Minor Stoppages]:[Material Shortages]])/Table1[[#This Row],['# Stops]])*60,"")</f>
        <v/>
      </c>
      <c r="AY167" s="211" t="n"/>
      <c r="AZ167" s="33" t="n">
        <v>46199</v>
      </c>
    </row>
    <row r="168" ht="20.15" customHeight="1" s="452">
      <c r="A168" s="21" t="n">
        <v>46185</v>
      </c>
      <c r="B168" s="22">
        <f>IF(A168="","",TEXT(A168,"dddddd"))</f>
        <v/>
      </c>
      <c r="C168" s="23" t="inlineStr">
        <is>
          <t>HT_Sam_HLL_10.3G</t>
        </is>
      </c>
      <c r="D168" s="24">
        <f t="array" ref="D168">IFERROR(INDIRECT(C168),"")</f>
        <v/>
      </c>
      <c r="E168" s="25" t="n">
        <v>8</v>
      </c>
      <c r="F168" s="26">
        <f>18.4+1.8</f>
        <v/>
      </c>
      <c r="G168" s="27">
        <f>IFERROR((Table1[[#This Row],[Plan]]/Table1[[#This Row],[Hours Used]])/(Table1[[#This Row],[SOC (TPD)]]/24),"")</f>
        <v/>
      </c>
      <c r="H168" s="27">
        <f>IFERROR((Table1[[#This Row],[Volume Delivered (T)]]/Table1[[#This Row],[Hours Used]])/(Table1[[#This Row],[SOC (TPD)]]/24),"")</f>
        <v/>
      </c>
      <c r="I168" s="28" t="n"/>
      <c r="J168" s="28" t="n"/>
      <c r="K168" s="28" t="n"/>
      <c r="L168" s="25">
        <f>(VLOOKUP(Table1[[#This Row],[Date]],'Coated Rework Data'!$A:$F,5)/1000)</f>
        <v/>
      </c>
      <c r="M168" s="29" t="n">
        <v>0.044</v>
      </c>
      <c r="N168" s="83" t="n"/>
      <c r="O168" s="25" t="n"/>
      <c r="P168" s="25" t="n"/>
      <c r="Q168" s="69" t="n"/>
      <c r="R168" s="70" t="n"/>
      <c r="S168" s="30">
        <f>IF(Table1[[#This Row],[SKU]]="",0,24-Table1[[#This Row],[Legal Non-Operating Time]]-Table1[[#This Row],[No Demand Time]]-Table1[[#This Row],[Force Majeure]])</f>
        <v/>
      </c>
      <c r="T168" s="26" t="n"/>
      <c r="U168" s="26" t="n"/>
      <c r="V168" s="26" t="n"/>
      <c r="W168" s="26" t="n"/>
      <c r="X168" s="26" t="n"/>
      <c r="Y168" s="26" t="n"/>
      <c r="Z168" s="26" t="n"/>
      <c r="AA168" s="30">
        <f>Table1[[#This Row],[Hours Used]]-SUM(Table1[[#This Row],[Planned Maintenance]:[Start and Finish Production]])</f>
        <v/>
      </c>
      <c r="AB168" s="26" t="n"/>
      <c r="AC168" s="26" t="n">
        <v>2.65</v>
      </c>
      <c r="AD168" s="26" t="n"/>
      <c r="AE168" s="26" t="n"/>
      <c r="AF168" s="26" t="n"/>
      <c r="AG168" s="26" t="n"/>
      <c r="AH168" s="24">
        <f>Table1[[#This Row],[Hours Used]]-SUM(Table1[[#This Row],[Planned Maintenance]:[Start and Finish Production]])-SUM(Table1[[#This Row],[Minor Stoppages]:[Material Shortages]])-Table1[[#This Row],[Quality Loss (Hrs)]]-Table1[[#This Row],[Operating Time]]</f>
        <v/>
      </c>
      <c r="AI168" s="24">
        <f>IFERROR(IF(Table1[[#This Row],[SKU]]="",0,Table1[[#This Row],[Quality Loss (T)]]/(Table1[[#This Row],[SOC (TPD)]]/24)),"")</f>
        <v/>
      </c>
      <c r="AJ168" s="31">
        <f>IFERROR(IF(Table1[[#This Row],[SKU]]="",0,Table1[[#This Row],[Volume Delivered (T)]]/(Table1[[#This Row],[SOC (TPD)]]/24)),"")</f>
        <v/>
      </c>
      <c r="AK168" s="31">
        <f>IFERROR(Table1[[#This Row],[Operating Time]]/Table1[[#This Row],[PRODUCTION HOURS]],"")</f>
        <v/>
      </c>
      <c r="AL168" s="32" t="n">
        <v>75</v>
      </c>
      <c r="AM168" s="32" t="inlineStr">
        <is>
          <t>YES</t>
        </is>
      </c>
      <c r="AN168" s="32" t="inlineStr">
        <is>
          <t>YES</t>
        </is>
      </c>
      <c r="AO168" s="32" t="n">
        <v>0</v>
      </c>
      <c r="AP168" s="32" t="n">
        <v>0</v>
      </c>
      <c r="AQ168" s="32" t="n"/>
      <c r="AR168" s="32">
        <f>IFERROR(SUMIFS(#REF!,#REF!,'Data Sheet'!A:A,#REF!,"Samridhi Perk Line")/SUMIFS(#REF!,#REF!,'Data Sheet'!A:A,#REF!,"Samridhi Perk Line"),"")</f>
        <v/>
      </c>
      <c r="AS168" s="32" t="n"/>
      <c r="AT168" s="32" t="n"/>
      <c r="AU168" s="203">
        <f>IFERROR(VLOOKUP(Table1[[#This Row],[Date]],'Overweight Data'!A166:G1261,6,FALSE),"")</f>
        <v/>
      </c>
      <c r="AV168" s="213">
        <f>IFERROR(
   IF(
      OR(Table1[[#This Row],[Operating Time]]=0, (Table1[[#This Row],[Operating Time]]/IF(AC168&lt;=1,AC168+1,AC168))*60=0),
      1,
      ((Table1[[#This Row],[Operating Time]])/IF(AC168&lt;=1,AC168+1,AC168))*60
   ),
"_")</f>
        <v/>
      </c>
      <c r="AW168" s="213">
        <f>COUNTIFS('Downtime Data'!A:A,Table1[[#This Row],[Date]])</f>
        <v/>
      </c>
      <c r="AX168" s="211">
        <f>IFERROR((SUM(Table1[[#This Row],[Minor Stoppages]:[Material Shortages]])/Table1[[#This Row],['# Stops]])*60,"")</f>
        <v/>
      </c>
      <c r="AY168" s="211" t="n"/>
      <c r="AZ168" s="33" t="n">
        <v>46199</v>
      </c>
    </row>
    <row r="169" ht="20.15" customHeight="1" s="452">
      <c r="A169" s="21" t="n">
        <v>46186</v>
      </c>
      <c r="B169" s="22">
        <f>IF(A169="","",TEXT(A169,"dddddd"))</f>
        <v/>
      </c>
      <c r="C169" s="23" t="inlineStr">
        <is>
          <t>HT_Sam_HLL_10.3G</t>
        </is>
      </c>
      <c r="D169" s="24">
        <f t="array" ref="D169">IFERROR(INDIRECT(C169),"")</f>
        <v/>
      </c>
      <c r="E169" s="25" t="n">
        <v>16</v>
      </c>
      <c r="F169" s="26" t="n">
        <v>21.1</v>
      </c>
      <c r="G169" s="27">
        <f>IFERROR((Table1[[#This Row],[Plan]]/Table1[[#This Row],[Hours Used]])/(Table1[[#This Row],[SOC (TPD)]]/24),"")</f>
        <v/>
      </c>
      <c r="H169" s="27">
        <f>IFERROR((Table1[[#This Row],[Volume Delivered (T)]]/Table1[[#This Row],[Hours Used]])/(Table1[[#This Row],[SOC (TPD)]]/24),"")</f>
        <v/>
      </c>
      <c r="I169" s="28" t="n"/>
      <c r="J169" s="28" t="n"/>
      <c r="K169" s="28" t="n"/>
      <c r="L169" s="25">
        <f>(VLOOKUP(Table1[[#This Row],[Date]],'Coated Rework Data'!$A:$F,5)/1000)</f>
        <v/>
      </c>
      <c r="M169" s="29" t="n">
        <v>0.044</v>
      </c>
      <c r="N169" s="83" t="n"/>
      <c r="O169" s="25" t="n"/>
      <c r="P169" s="25" t="n"/>
      <c r="Q169" s="69" t="n"/>
      <c r="R169" s="70" t="n"/>
      <c r="S169" s="30">
        <f>IF(Table1[[#This Row],[SKU]]="",0,24-Table1[[#This Row],[Legal Non-Operating Time]]-Table1[[#This Row],[No Demand Time]]-Table1[[#This Row],[Force Majeure]])</f>
        <v/>
      </c>
      <c r="T169" s="26" t="n"/>
      <c r="U169" s="26" t="n"/>
      <c r="V169" s="26" t="n">
        <v>2.5</v>
      </c>
      <c r="W169" s="26" t="n"/>
      <c r="X169" s="26" t="n"/>
      <c r="Y169" s="26" t="n"/>
      <c r="Z169" s="26" t="n"/>
      <c r="AA169" s="30">
        <f>Table1[[#This Row],[Hours Used]]-SUM(Table1[[#This Row],[Planned Maintenance]:[Start and Finish Production]])</f>
        <v/>
      </c>
      <c r="AB169" s="26" t="n"/>
      <c r="AC169" s="26" t="n"/>
      <c r="AD169" s="26" t="n"/>
      <c r="AE169" s="26" t="n"/>
      <c r="AF169" s="26" t="n"/>
      <c r="AG169" s="26" t="n"/>
      <c r="AH169" s="24">
        <f>Table1[[#This Row],[Hours Used]]-SUM(Table1[[#This Row],[Planned Maintenance]:[Start and Finish Production]])-SUM(Table1[[#This Row],[Minor Stoppages]:[Material Shortages]])-Table1[[#This Row],[Quality Loss (Hrs)]]-Table1[[#This Row],[Operating Time]]</f>
        <v/>
      </c>
      <c r="AI169" s="24">
        <f>IFERROR(IF(Table1[[#This Row],[SKU]]="",0,Table1[[#This Row],[Quality Loss (T)]]/(Table1[[#This Row],[SOC (TPD)]]/24)),"")</f>
        <v/>
      </c>
      <c r="AJ169" s="31">
        <f>IFERROR(IF(Table1[[#This Row],[SKU]]="",0,Table1[[#This Row],[Volume Delivered (T)]]/(Table1[[#This Row],[SOC (TPD)]]/24)),"")</f>
        <v/>
      </c>
      <c r="AK169" s="31">
        <f>IFERROR(Table1[[#This Row],[Operating Time]]/Table1[[#This Row],[PRODUCTION HOURS]],"")</f>
        <v/>
      </c>
      <c r="AL169" s="32" t="n">
        <v>87</v>
      </c>
      <c r="AM169" s="32" t="inlineStr">
        <is>
          <t>YES</t>
        </is>
      </c>
      <c r="AN169" s="32" t="inlineStr">
        <is>
          <t>YES</t>
        </is>
      </c>
      <c r="AO169" s="32" t="n">
        <v>0</v>
      </c>
      <c r="AP169" s="32" t="n">
        <v>0</v>
      </c>
      <c r="AQ169" s="32" t="n"/>
      <c r="AR169" s="32">
        <f>IFERROR(SUMIFS(#REF!,#REF!,'Data Sheet'!A:A,#REF!,"Samridhi Perk Line")/SUMIFS(#REF!,#REF!,'Data Sheet'!A:A,#REF!,"Samridhi Perk Line"),"")</f>
        <v/>
      </c>
      <c r="AS169" s="32" t="n"/>
      <c r="AT169" s="32" t="n"/>
      <c r="AU169" s="203">
        <f>IFERROR(VLOOKUP(Table1[[#This Row],[Date]],'Overweight Data'!A167:G1262,6,FALSE),"")</f>
        <v/>
      </c>
      <c r="AV169" s="213">
        <f>IFERROR(
   IF(
      OR(Table1[[#This Row],[Operating Time]]=0, (Table1[[#This Row],[Operating Time]]/IF(AC169&lt;=1,AC169+1,AC169))*60=0),
      1,
      ((Table1[[#This Row],[Operating Time]])/IF(AC169&lt;=1,AC169+1,AC169))*60
   ),
"_")</f>
        <v/>
      </c>
      <c r="AW169" s="213">
        <f>COUNTIFS('Downtime Data'!A:A,Table1[[#This Row],[Date]])</f>
        <v/>
      </c>
      <c r="AX169" s="211">
        <f>IFERROR((SUM(Table1[[#This Row],[Minor Stoppages]:[Material Shortages]])/Table1[[#This Row],['# Stops]])*60,"")</f>
        <v/>
      </c>
      <c r="AY169" s="211" t="n"/>
      <c r="AZ169" s="33" t="n">
        <v>46199</v>
      </c>
    </row>
    <row r="170" ht="20.15" customHeight="1" s="452">
      <c r="A170" s="21" t="n">
        <v>46187</v>
      </c>
      <c r="B170" s="22">
        <f>IF(A170="","",TEXT(A170,"dddddd"))</f>
        <v/>
      </c>
      <c r="C170" s="23" t="inlineStr">
        <is>
          <t>HT_Sam_HLL_10.3G</t>
        </is>
      </c>
      <c r="D170" s="24">
        <f t="array" ref="D170">IFERROR(INDIRECT(C170),"")</f>
        <v/>
      </c>
      <c r="E170" s="25" t="n">
        <v>22</v>
      </c>
      <c r="F170" s="26" t="n">
        <v>24.000197</v>
      </c>
      <c r="G170" s="27">
        <f>IFERROR((Table1[[#This Row],[Plan]]/Table1[[#This Row],[Hours Used]])/(Table1[[#This Row],[SOC (TPD)]]/24),"")</f>
        <v/>
      </c>
      <c r="H170" s="27">
        <f>IFERROR((Table1[[#This Row],[Volume Delivered (T)]]/Table1[[#This Row],[Hours Used]])/(Table1[[#This Row],[SOC (TPD)]]/24),"")</f>
        <v/>
      </c>
      <c r="I170" s="28" t="n"/>
      <c r="J170" s="28" t="n"/>
      <c r="K170" s="28" t="n"/>
      <c r="L170" s="25" t="n"/>
      <c r="M170" s="29" t="n">
        <v>0.044</v>
      </c>
      <c r="N170" s="83" t="n">
        <v>25</v>
      </c>
      <c r="O170" s="25" t="n"/>
      <c r="P170" s="25" t="n"/>
      <c r="Q170" s="69" t="n"/>
      <c r="R170" s="70" t="n"/>
      <c r="S170" s="30">
        <f>IF(Table1[[#This Row],[SKU]]="",0,24-Table1[[#This Row],[Legal Non-Operating Time]]-Table1[[#This Row],[No Demand Time]]-Table1[[#This Row],[Force Majeure]])</f>
        <v/>
      </c>
      <c r="T170" s="26" t="n"/>
      <c r="U170" s="26" t="n"/>
      <c r="V170" s="26" t="n"/>
      <c r="W170" s="26" t="n"/>
      <c r="X170" s="26" t="n"/>
      <c r="Y170" s="26" t="n"/>
      <c r="Z170" s="26" t="n"/>
      <c r="AA170" s="30">
        <f>Table1[[#This Row],[Hours Used]]-SUM(Table1[[#This Row],[Planned Maintenance]:[Start and Finish Production]])</f>
        <v/>
      </c>
      <c r="AB170" s="26" t="n"/>
      <c r="AC170" s="26" t="n"/>
      <c r="AD170" s="26" t="n"/>
      <c r="AE170" s="26" t="n"/>
      <c r="AF170" s="26" t="n"/>
      <c r="AG170" s="26" t="n"/>
      <c r="AH170" s="24">
        <f>Table1[[#This Row],[Hours Used]]-SUM(Table1[[#This Row],[Planned Maintenance]:[Start and Finish Production]])-SUM(Table1[[#This Row],[Minor Stoppages]:[Material Shortages]])-Table1[[#This Row],[Quality Loss (Hrs)]]-Table1[[#This Row],[Operating Time]]</f>
        <v/>
      </c>
      <c r="AI170" s="24">
        <f>IFERROR(IF(Table1[[#This Row],[SKU]]="",0,Table1[[#This Row],[Quality Loss (T)]]/(Table1[[#This Row],[SOC (TPD)]]/24)),"")</f>
        <v/>
      </c>
      <c r="AJ170" s="31">
        <f>IFERROR(IF(Table1[[#This Row],[SKU]]="",0,Table1[[#This Row],[Volume Delivered (T)]]/(Table1[[#This Row],[SOC (TPD)]]/24)),"")</f>
        <v/>
      </c>
      <c r="AK170" s="31">
        <f>IFERROR(Table1[[#This Row],[Operating Time]]/Table1[[#This Row],[PRODUCTION HOURS]],"")</f>
        <v/>
      </c>
      <c r="AL170" s="32" t="n">
        <v>90</v>
      </c>
      <c r="AM170" s="32" t="inlineStr">
        <is>
          <t>YES</t>
        </is>
      </c>
      <c r="AN170" s="32" t="inlineStr">
        <is>
          <t>YES</t>
        </is>
      </c>
      <c r="AO170" s="32" t="n">
        <v>1</v>
      </c>
      <c r="AP170" s="32" t="n">
        <v>1</v>
      </c>
      <c r="AQ170" s="32" t="n"/>
      <c r="AR170" s="32">
        <f>IFERROR(SUMIFS(#REF!,#REF!,'Data Sheet'!A:A,#REF!,"Samridhi Perk Line")/SUMIFS(#REF!,#REF!,'Data Sheet'!A:A,#REF!,"Samridhi Perk Line"),"")</f>
        <v/>
      </c>
      <c r="AS170" s="32" t="n"/>
      <c r="AT170" s="32" t="n"/>
      <c r="AU170" s="203">
        <f>IFERROR(VLOOKUP(Table1[[#This Row],[Date]],'Overweight Data'!A168:G1263,6,FALSE),"")</f>
        <v/>
      </c>
      <c r="AV170" s="213">
        <f>IFERROR(
   IF(
      OR(Table1[[#This Row],[Operating Time]]=0, (Table1[[#This Row],[Operating Time]]/IF(AC170&lt;=1,AC170+1,AC170))*60=0),
      1,
      ((Table1[[#This Row],[Operating Time]])/IF(AC170&lt;=1,AC170+1,AC170))*60
   ),
"_")</f>
        <v/>
      </c>
      <c r="AW170" s="213">
        <f>COUNTIFS('Downtime Data'!A:A,Table1[[#This Row],[Date]])</f>
        <v/>
      </c>
      <c r="AX170" s="211">
        <f>IFERROR((SUM(Table1[[#This Row],[Minor Stoppages]:[Material Shortages]])/Table1[[#This Row],['# Stops]])*60,"")</f>
        <v/>
      </c>
      <c r="AY170" s="211" t="n"/>
      <c r="AZ170" s="33" t="n">
        <v>46199</v>
      </c>
    </row>
    <row r="171" ht="20.15" customHeight="1" s="452">
      <c r="A171" s="21" t="n">
        <v>46188</v>
      </c>
      <c r="B171" s="22">
        <f>IF(A171="","",TEXT(A171,"dddddd"))</f>
        <v/>
      </c>
      <c r="C171" s="23" t="inlineStr">
        <is>
          <t>_10.3GM</t>
        </is>
      </c>
      <c r="D171" s="24">
        <f t="array" ref="D171">IFERROR(INDIRECT(C171),"")</f>
        <v/>
      </c>
      <c r="E171" s="25" t="n">
        <v>34.5</v>
      </c>
      <c r="F171" s="26" t="n">
        <v>27.145032</v>
      </c>
      <c r="G171" s="27">
        <f>IFERROR((Table1[[#This Row],[Plan]]/Table1[[#This Row],[Hours Used]])/(Table1[[#This Row],[SOC (TPD)]]/24),"")</f>
        <v/>
      </c>
      <c r="H171" s="27">
        <f>IFERROR((Table1[[#This Row],[Volume Delivered (T)]]/Table1[[#This Row],[Hours Used]])/(Table1[[#This Row],[SOC (TPD)]]/24),"")</f>
        <v/>
      </c>
      <c r="I171" s="28" t="n"/>
      <c r="J171" s="28" t="n"/>
      <c r="K171" s="28" t="n"/>
      <c r="L171" s="25">
        <f>(VLOOKUP(Table1[[#This Row],[Date]],'Coated Rework Data'!$A:$F,5)/1000)</f>
        <v/>
      </c>
      <c r="M171" s="29" t="n">
        <v>0.044</v>
      </c>
      <c r="N171" s="83" t="n">
        <v>25</v>
      </c>
      <c r="O171" s="25" t="n"/>
      <c r="P171" s="25" t="n"/>
      <c r="Q171" s="69" t="n"/>
      <c r="R171" s="70" t="n"/>
      <c r="S171" s="30">
        <f>IF(Table1[[#This Row],[SKU]]="",0,24-Table1[[#This Row],[Legal Non-Operating Time]]-Table1[[#This Row],[No Demand Time]]-Table1[[#This Row],[Force Majeure]])</f>
        <v/>
      </c>
      <c r="T171" s="26" t="n">
        <v>1</v>
      </c>
      <c r="U171" s="26" t="n">
        <v>1</v>
      </c>
      <c r="V171" s="26" t="n"/>
      <c r="W171" s="26" t="n"/>
      <c r="X171" s="26" t="n"/>
      <c r="Y171" s="26" t="n"/>
      <c r="Z171" s="26" t="n"/>
      <c r="AA171" s="30">
        <f>Table1[[#This Row],[Hours Used]]-SUM(Table1[[#This Row],[Planned Maintenance]:[Start and Finish Production]])</f>
        <v/>
      </c>
      <c r="AB171" s="26" t="n"/>
      <c r="AC171" s="26">
        <f>135/60</f>
        <v/>
      </c>
      <c r="AD171" s="26" t="n">
        <v>0.5</v>
      </c>
      <c r="AE171" s="26" t="n"/>
      <c r="AF171" s="26" t="n"/>
      <c r="AG171" s="26" t="n"/>
      <c r="AH171" s="24">
        <f>Table1[[#This Row],[Hours Used]]-SUM(Table1[[#This Row],[Planned Maintenance]:[Start and Finish Production]])-SUM(Table1[[#This Row],[Minor Stoppages]:[Material Shortages]])-Table1[[#This Row],[Quality Loss (Hrs)]]-Table1[[#This Row],[Operating Time]]</f>
        <v/>
      </c>
      <c r="AI171" s="24">
        <f>IFERROR(IF(Table1[[#This Row],[SKU]]="",0,Table1[[#This Row],[Quality Loss (T)]]/(Table1[[#This Row],[SOC (TPD)]]/24)),"")</f>
        <v/>
      </c>
      <c r="AJ171" s="31">
        <f>IFERROR(IF(Table1[[#This Row],[SKU]]="",0,Table1[[#This Row],[Volume Delivered (T)]]/(Table1[[#This Row],[SOC (TPD)]]/24)),"")</f>
        <v/>
      </c>
      <c r="AK171" s="31">
        <f>IFERROR(Table1[[#This Row],[Operating Time]]/Table1[[#This Row],[PRODUCTION HOURS]],"")</f>
        <v/>
      </c>
      <c r="AL171" s="32" t="n">
        <v>94</v>
      </c>
      <c r="AM171" s="32" t="inlineStr">
        <is>
          <t>YES</t>
        </is>
      </c>
      <c r="AN171" s="32" t="inlineStr">
        <is>
          <t>YES</t>
        </is>
      </c>
      <c r="AO171" s="32" t="n">
        <v>0</v>
      </c>
      <c r="AP171" s="32" t="n">
        <v>0</v>
      </c>
      <c r="AQ171" s="32" t="n"/>
      <c r="AR171" s="32">
        <f>IFERROR(SUMIFS(#REF!,#REF!,'Data Sheet'!A:A,#REF!,"Samridhi Perk Line")/SUMIFS(#REF!,#REF!,'Data Sheet'!A:A,#REF!,"Samridhi Perk Line"),"")</f>
        <v/>
      </c>
      <c r="AS171" s="32" t="n"/>
      <c r="AT171" s="32" t="n"/>
      <c r="AU171" s="203">
        <f>IFERROR(VLOOKUP(Table1[[#This Row],[Date]],'Overweight Data'!A169:G1264,6,FALSE),"")</f>
        <v/>
      </c>
      <c r="AV171" s="213">
        <f>IFERROR(
   IF(
      OR(Table1[[#This Row],[Operating Time]]=0, (Table1[[#This Row],[Operating Time]]/IF(AC171&lt;=1,AC171+1,AC171))*60=0),
      1,
      ((Table1[[#This Row],[Operating Time]])/IF(AC171&lt;=1,AC171+1,AC171))*60
   ),
"_")</f>
        <v/>
      </c>
      <c r="AW171" s="213">
        <f>COUNTIFS('Downtime Data'!A:A,Table1[[#This Row],[Date]])</f>
        <v/>
      </c>
      <c r="AX171" s="211">
        <f>IFERROR((SUM(Table1[[#This Row],[Minor Stoppages]:[Material Shortages]])/Table1[[#This Row],['# Stops]])*60,"")</f>
        <v/>
      </c>
      <c r="AY171" s="211" t="n"/>
      <c r="AZ171" s="33" t="n">
        <v>46199</v>
      </c>
    </row>
    <row r="172" ht="20.15" customHeight="1" s="452">
      <c r="A172" s="21" t="n">
        <v>46189</v>
      </c>
      <c r="B172" s="22">
        <f>IF(A172="","",TEXT(A172,"dddddd"))</f>
        <v/>
      </c>
      <c r="C172" s="23" t="inlineStr">
        <is>
          <t>_10.3GM</t>
        </is>
      </c>
      <c r="D172" s="24">
        <f t="array" ref="D172">IFERROR(INDIRECT(C172),"")</f>
        <v/>
      </c>
      <c r="E172" s="25" t="n">
        <v>16.5</v>
      </c>
      <c r="F172" s="26" t="n">
        <v>30</v>
      </c>
      <c r="G172" s="27">
        <f>IFERROR((Table1[[#This Row],[Plan]]/Table1[[#This Row],[Hours Used]])/(Table1[[#This Row],[SOC (TPD)]]/24),"")</f>
        <v/>
      </c>
      <c r="H172" s="27">
        <f>IFERROR((Table1[[#This Row],[Volume Delivered (T)]]/Table1[[#This Row],[Hours Used]])/(Table1[[#This Row],[SOC (TPD)]]/24),"")</f>
        <v/>
      </c>
      <c r="I172" s="28" t="n"/>
      <c r="J172" s="28" t="n"/>
      <c r="K172" s="28" t="n"/>
      <c r="L172" s="25">
        <f>(VLOOKUP(Table1[[#This Row],[Date]],'Coated Rework Data'!$A:$F,5)/1000)</f>
        <v/>
      </c>
      <c r="M172" s="29" t="n">
        <v>0.044</v>
      </c>
      <c r="N172" s="83" t="n"/>
      <c r="O172" s="25" t="n"/>
      <c r="P172" s="25" t="n"/>
      <c r="Q172" s="69" t="n"/>
      <c r="R172" s="70" t="n"/>
      <c r="S172" s="30">
        <f>IF(Table1[[#This Row],[SKU]]="",0,24-Table1[[#This Row],[Legal Non-Operating Time]]-Table1[[#This Row],[No Demand Time]]-Table1[[#This Row],[Force Majeure]])</f>
        <v/>
      </c>
      <c r="T172" s="26" t="n"/>
      <c r="U172" s="26" t="n"/>
      <c r="V172" s="26" t="n"/>
      <c r="W172" s="26" t="n"/>
      <c r="X172" s="26" t="n"/>
      <c r="Y172" s="26" t="n"/>
      <c r="Z172" s="26" t="n"/>
      <c r="AA172" s="30">
        <f>Table1[[#This Row],[Hours Used]]-SUM(Table1[[#This Row],[Planned Maintenance]:[Start and Finish Production]])</f>
        <v/>
      </c>
      <c r="AB172" s="26" t="n"/>
      <c r="AC172" s="26" t="n">
        <v>3.35</v>
      </c>
      <c r="AD172" s="26" t="n"/>
      <c r="AE172" s="26" t="n"/>
      <c r="AF172" s="26" t="n"/>
      <c r="AG172" s="26" t="n"/>
      <c r="AH172" s="24">
        <f>Table1[[#This Row],[Hours Used]]-SUM(Table1[[#This Row],[Planned Maintenance]:[Start and Finish Production]])-SUM(Table1[[#This Row],[Minor Stoppages]:[Material Shortages]])-Table1[[#This Row],[Quality Loss (Hrs)]]-Table1[[#This Row],[Operating Time]]</f>
        <v/>
      </c>
      <c r="AI172" s="24">
        <f>IFERROR(IF(Table1[[#This Row],[SKU]]="",0,Table1[[#This Row],[Quality Loss (T)]]/(Table1[[#This Row],[SOC (TPD)]]/24)),"")</f>
        <v/>
      </c>
      <c r="AJ172" s="31">
        <f>IFERROR(IF(Table1[[#This Row],[SKU]]="",0,Table1[[#This Row],[Volume Delivered (T)]]/(Table1[[#This Row],[SOC (TPD)]]/24)),"")</f>
        <v/>
      </c>
      <c r="AK172" s="31">
        <f>IFERROR(Table1[[#This Row],[Operating Time]]/Table1[[#This Row],[PRODUCTION HOURS]],"")</f>
        <v/>
      </c>
      <c r="AL172" s="32" t="n">
        <v>84</v>
      </c>
      <c r="AM172" s="32" t="inlineStr">
        <is>
          <t>YES</t>
        </is>
      </c>
      <c r="AN172" s="32" t="inlineStr">
        <is>
          <t>YES</t>
        </is>
      </c>
      <c r="AO172" s="32" t="n">
        <v>0</v>
      </c>
      <c r="AP172" s="32" t="n">
        <v>0</v>
      </c>
      <c r="AQ172" s="32" t="n"/>
      <c r="AR172" s="32">
        <f>IFERROR(SUMIFS(#REF!,#REF!,'Data Sheet'!A:A,#REF!,"Samridhi Perk Line")/SUMIFS(#REF!,#REF!,'Data Sheet'!A:A,#REF!,"Samridhi Perk Line"),"")</f>
        <v/>
      </c>
      <c r="AS172" s="32" t="n"/>
      <c r="AT172" s="32" t="n"/>
      <c r="AU172" s="203">
        <f>IFERROR(VLOOKUP(Table1[[#This Row],[Date]],'Overweight Data'!A170:G1265,6,FALSE),"")</f>
        <v/>
      </c>
      <c r="AV172" s="213">
        <f>IFERROR(
   IF(
      OR(Table1[[#This Row],[Operating Time]]=0, (Table1[[#This Row],[Operating Time]]/IF(AC172&lt;=1,AC172+1,AC172))*60=0),
      1,
      ((Table1[[#This Row],[Operating Time]])/IF(AC172&lt;=1,AC172+1,AC172))*60
   ),
"_")</f>
        <v/>
      </c>
      <c r="AW172" s="213">
        <f>COUNTIFS('Downtime Data'!A:A,Table1[[#This Row],[Date]])</f>
        <v/>
      </c>
      <c r="AX172" s="211">
        <f>IFERROR((SUM(Table1[[#This Row],[Minor Stoppages]:[Material Shortages]])/Table1[[#This Row],['# Stops]])*60,"")</f>
        <v/>
      </c>
      <c r="AY172" s="211" t="n"/>
      <c r="AZ172" s="33" t="n">
        <v>46199</v>
      </c>
    </row>
    <row r="173" ht="20.15" customHeight="1" s="452">
      <c r="A173" s="21" t="n">
        <v>46190</v>
      </c>
      <c r="B173" s="22">
        <f>IF(A173="","",TEXT(A173,"dddddd"))</f>
        <v/>
      </c>
      <c r="C173" s="23" t="inlineStr">
        <is>
          <t>_10.3GM</t>
        </is>
      </c>
      <c r="D173" s="24">
        <f t="array" ref="D173">IFERROR(INDIRECT(C173),"")</f>
        <v/>
      </c>
      <c r="E173" s="25" t="n">
        <v>36.5</v>
      </c>
      <c r="F173" s="26" t="n">
        <v>26.9</v>
      </c>
      <c r="G173" s="27">
        <f>IFERROR((Table1[[#This Row],[Plan]]/Table1[[#This Row],[Hours Used]])/(Table1[[#This Row],[SOC (TPD)]]/24),"")</f>
        <v/>
      </c>
      <c r="H173" s="27">
        <f>IFERROR((Table1[[#This Row],[Volume Delivered (T)]]/Table1[[#This Row],[Hours Used]])/(Table1[[#This Row],[SOC (TPD)]]/24),"")</f>
        <v/>
      </c>
      <c r="I173" s="28" t="n"/>
      <c r="J173" s="28" t="n"/>
      <c r="K173" s="28" t="n"/>
      <c r="L173" s="25">
        <f>(VLOOKUP(Table1[[#This Row],[Date]],'Coated Rework Data'!$A:$F,5)/1000)</f>
        <v/>
      </c>
      <c r="M173" s="29" t="n">
        <v>0.044</v>
      </c>
      <c r="N173" s="83" t="n"/>
      <c r="O173" s="25" t="n"/>
      <c r="P173" s="25" t="n"/>
      <c r="Q173" s="69" t="n"/>
      <c r="R173" s="70" t="n"/>
      <c r="S173" s="30">
        <f>IF(Table1[[#This Row],[SKU]]="",0,24-Table1[[#This Row],[Legal Non-Operating Time]]-Table1[[#This Row],[No Demand Time]]-Table1[[#This Row],[Force Majeure]])</f>
        <v/>
      </c>
      <c r="T173" s="26" t="n"/>
      <c r="U173" s="26" t="n"/>
      <c r="V173" s="26" t="n"/>
      <c r="W173" s="26" t="n"/>
      <c r="X173" s="26" t="n"/>
      <c r="Y173" s="26" t="n"/>
      <c r="Z173" s="26" t="n"/>
      <c r="AA173" s="30">
        <f>Table1[[#This Row],[Hours Used]]-SUM(Table1[[#This Row],[Planned Maintenance]:[Start and Finish Production]])</f>
        <v/>
      </c>
      <c r="AB173" s="26" t="n"/>
      <c r="AC173" s="26" t="n">
        <v>6</v>
      </c>
      <c r="AD173" s="26" t="n">
        <v>0.4</v>
      </c>
      <c r="AE173" s="26" t="n"/>
      <c r="AF173" s="26" t="n"/>
      <c r="AG173" s="26" t="n"/>
      <c r="AH173" s="24">
        <f>Table1[[#This Row],[Hours Used]]-SUM(Table1[[#This Row],[Planned Maintenance]:[Start and Finish Production]])-SUM(Table1[[#This Row],[Minor Stoppages]:[Material Shortages]])-Table1[[#This Row],[Quality Loss (Hrs)]]-Table1[[#This Row],[Operating Time]]</f>
        <v/>
      </c>
      <c r="AI173" s="24">
        <f>IFERROR(IF(Table1[[#This Row],[SKU]]="",0,Table1[[#This Row],[Quality Loss (T)]]/(Table1[[#This Row],[SOC (TPD)]]/24)),"")</f>
        <v/>
      </c>
      <c r="AJ173" s="31">
        <f>IFERROR(IF(Table1[[#This Row],[SKU]]="",0,Table1[[#This Row],[Volume Delivered (T)]]/(Table1[[#This Row],[SOC (TPD)]]/24)),"")</f>
        <v/>
      </c>
      <c r="AK173" s="31">
        <f>IFERROR(Table1[[#This Row],[Operating Time]]/Table1[[#This Row],[PRODUCTION HOURS]],"")</f>
        <v/>
      </c>
      <c r="AL173" s="32" t="n">
        <v>74</v>
      </c>
      <c r="AM173" s="32" t="inlineStr">
        <is>
          <t>YES</t>
        </is>
      </c>
      <c r="AN173" s="32" t="inlineStr">
        <is>
          <t>YES</t>
        </is>
      </c>
      <c r="AO173" s="32" t="n">
        <v>0</v>
      </c>
      <c r="AP173" s="32" t="n">
        <v>0</v>
      </c>
      <c r="AQ173" s="32" t="n"/>
      <c r="AR173" s="32">
        <f>IFERROR(SUMIFS(#REF!,#REF!,'Data Sheet'!A:A,#REF!,"Samridhi Perk Line")/SUMIFS(#REF!,#REF!,'Data Sheet'!A:A,#REF!,"Samridhi Perk Line"),"")</f>
        <v/>
      </c>
      <c r="AS173" s="32" t="n"/>
      <c r="AT173" s="32" t="n"/>
      <c r="AU173" s="203">
        <f>IFERROR(VLOOKUP(Table1[[#This Row],[Date]],'Overweight Data'!A171:G1266,6,FALSE),"")</f>
        <v/>
      </c>
      <c r="AV173" s="213">
        <f>IFERROR(
   IF(
      OR(Table1[[#This Row],[Operating Time]]=0, (Table1[[#This Row],[Operating Time]]/IF(AC173&lt;=1,AC173+1,AC173))*60=0),
      1,
      ((Table1[[#This Row],[Operating Time]])/IF(AC173&lt;=1,AC173+1,AC173))*60
   ),
"_")</f>
        <v/>
      </c>
      <c r="AW173" s="213">
        <f>COUNTIFS('Downtime Data'!A:A,Table1[[#This Row],[Date]])</f>
        <v/>
      </c>
      <c r="AX173" s="211">
        <f>IFERROR((SUM(Table1[[#This Row],[Minor Stoppages]:[Material Shortages]])/Table1[[#This Row],['# Stops]])*60,"")</f>
        <v/>
      </c>
      <c r="AY173" s="211" t="n"/>
      <c r="AZ173" s="33" t="n">
        <v>46199</v>
      </c>
    </row>
    <row r="174" ht="20.15" customHeight="1" s="452">
      <c r="A174" s="21" t="n">
        <v>46191</v>
      </c>
      <c r="B174" s="22">
        <f>IF(A174="","",TEXT(A174,"dddddd"))</f>
        <v/>
      </c>
      <c r="C174" s="23" t="inlineStr">
        <is>
          <t>_10.3GM</t>
        </is>
      </c>
      <c r="D174" s="24">
        <f t="array" ref="D174">IFERROR(INDIRECT(C174),"")</f>
        <v/>
      </c>
      <c r="E174" s="25" t="n">
        <v>33.5</v>
      </c>
      <c r="F174" s="26" t="n">
        <v>30</v>
      </c>
      <c r="G174" s="27">
        <f>IFERROR((Table1[[#This Row],[Plan]]/Table1[[#This Row],[Hours Used]])/(Table1[[#This Row],[SOC (TPD)]]/24),"")</f>
        <v/>
      </c>
      <c r="H174" s="27">
        <f>IFERROR((Table1[[#This Row],[Volume Delivered (T)]]/Table1[[#This Row],[Hours Used]])/(Table1[[#This Row],[SOC (TPD)]]/24),"")</f>
        <v/>
      </c>
      <c r="I174" s="28" t="n"/>
      <c r="J174" s="28" t="n"/>
      <c r="K174" s="28" t="n"/>
      <c r="L174" s="25">
        <f>(VLOOKUP(Table1[[#This Row],[Date]],'Coated Rework Data'!$A:$F,5)/1000)</f>
        <v/>
      </c>
      <c r="M174" s="29" t="n">
        <v>0.044</v>
      </c>
      <c r="N174" s="83" t="n">
        <v>22</v>
      </c>
      <c r="O174" s="25" t="n"/>
      <c r="P174" s="25" t="n"/>
      <c r="Q174" s="69" t="n"/>
      <c r="R174" s="70" t="n"/>
      <c r="S174" s="30">
        <f>IF(Table1[[#This Row],[SKU]]="",0,24-Table1[[#This Row],[Legal Non-Operating Time]]-Table1[[#This Row],[No Demand Time]]-Table1[[#This Row],[Force Majeure]])</f>
        <v/>
      </c>
      <c r="T174" s="26" t="n">
        <v>1</v>
      </c>
      <c r="U174" s="26" t="n"/>
      <c r="V174" s="26" t="n"/>
      <c r="W174" s="26" t="n"/>
      <c r="X174" s="26" t="n"/>
      <c r="Y174" s="26" t="n"/>
      <c r="Z174" s="26" t="n"/>
      <c r="AA174" s="30">
        <f>Table1[[#This Row],[Hours Used]]-SUM(Table1[[#This Row],[Planned Maintenance]:[Start and Finish Production]])</f>
        <v/>
      </c>
      <c r="AB174" s="26" t="n"/>
      <c r="AC174" s="26" t="n"/>
      <c r="AD174" s="26" t="n">
        <v>2</v>
      </c>
      <c r="AE174" s="26" t="n"/>
      <c r="AF174" s="26" t="n"/>
      <c r="AG174" s="26" t="n"/>
      <c r="AH174" s="24">
        <f>Table1[[#This Row],[Hours Used]]-SUM(Table1[[#This Row],[Planned Maintenance]:[Start and Finish Production]])-SUM(Table1[[#This Row],[Minor Stoppages]:[Material Shortages]])-Table1[[#This Row],[Quality Loss (Hrs)]]-Table1[[#This Row],[Operating Time]]</f>
        <v/>
      </c>
      <c r="AI174" s="24">
        <f>IFERROR(IF(Table1[[#This Row],[SKU]]="",0,Table1[[#This Row],[Quality Loss (T)]]/(Table1[[#This Row],[SOC (TPD)]]/24)),"")</f>
        <v/>
      </c>
      <c r="AJ174" s="31">
        <f>IFERROR(IF(Table1[[#This Row],[SKU]]="",0,Table1[[#This Row],[Volume Delivered (T)]]/(Table1[[#This Row],[SOC (TPD)]]/24)),"")</f>
        <v/>
      </c>
      <c r="AK174" s="31">
        <f>IFERROR(Table1[[#This Row],[Operating Time]]/Table1[[#This Row],[PRODUCTION HOURS]],"")</f>
        <v/>
      </c>
      <c r="AL174" s="32" t="n">
        <v>93</v>
      </c>
      <c r="AM174" s="32" t="inlineStr">
        <is>
          <t>YES</t>
        </is>
      </c>
      <c r="AN174" s="32" t="inlineStr">
        <is>
          <t>YES</t>
        </is>
      </c>
      <c r="AO174" s="32" t="n">
        <v>3</v>
      </c>
      <c r="AP174" s="32" t="n">
        <v>3</v>
      </c>
      <c r="AQ174" s="32" t="n"/>
      <c r="AR174" s="32">
        <f>IFERROR(SUMIFS(#REF!,#REF!,'Data Sheet'!A:A,#REF!,"Samridhi Perk Line")/SUMIFS(#REF!,#REF!,'Data Sheet'!A:A,#REF!,"Samridhi Perk Line"),"")</f>
        <v/>
      </c>
      <c r="AS174" s="32" t="n"/>
      <c r="AT174" s="32" t="n"/>
      <c r="AU174" s="203">
        <f>IFERROR(VLOOKUP(Table1[[#This Row],[Date]],'Overweight Data'!A172:G1267,6,FALSE),"")</f>
        <v/>
      </c>
      <c r="AV174" s="213">
        <f>IFERROR(
   IF(
      OR(Table1[[#This Row],[Operating Time]]=0, (Table1[[#This Row],[Operating Time]]/IF(AC174&lt;=1,AC174+1,AC174))*60=0),
      1,
      ((Table1[[#This Row],[Operating Time]])/IF(AC174&lt;=1,AC174+1,AC174))*60
   ),
"_")</f>
        <v/>
      </c>
      <c r="AW174" s="213">
        <f>COUNTIFS('Downtime Data'!A:A,Table1[[#This Row],[Date]])</f>
        <v/>
      </c>
      <c r="AX174" s="211">
        <f>IFERROR((SUM(Table1[[#This Row],[Minor Stoppages]:[Material Shortages]])/Table1[[#This Row],['# Stops]])*60,"")</f>
        <v/>
      </c>
      <c r="AY174" s="211" t="n"/>
      <c r="AZ174" s="33" t="n">
        <v>46199</v>
      </c>
    </row>
    <row r="175" ht="20.15" customHeight="1" s="452">
      <c r="A175" s="21" t="n">
        <v>46192</v>
      </c>
      <c r="B175" s="22">
        <f>IF(A175="","",TEXT(A175,"dddddd"))</f>
        <v/>
      </c>
      <c r="C175" s="23" t="inlineStr">
        <is>
          <t>_10.3GM</t>
        </is>
      </c>
      <c r="D175" s="24">
        <f t="array" ref="D175">IFERROR(INDIRECT(C175),"")</f>
        <v/>
      </c>
      <c r="E175" s="25" t="n">
        <v>37</v>
      </c>
      <c r="F175" s="26">
        <f>34-4</f>
        <v/>
      </c>
      <c r="G175" s="27">
        <f>IFERROR((Table1[[#This Row],[Plan]]/Table1[[#This Row],[Hours Used]])/(Table1[[#This Row],[SOC (TPD)]]/24),"")</f>
        <v/>
      </c>
      <c r="H175" s="27">
        <f>IFERROR((Table1[[#This Row],[Volume Delivered (T)]]/Table1[[#This Row],[Hours Used]])/(Table1[[#This Row],[SOC (TPD)]]/24),"")</f>
        <v/>
      </c>
      <c r="I175" s="28" t="n"/>
      <c r="J175" s="28" t="n"/>
      <c r="K175" s="28" t="n"/>
      <c r="L175" s="25">
        <f>(VLOOKUP(Table1[[#This Row],[Date]],'Coated Rework Data'!$A:$F,5)/1000)</f>
        <v/>
      </c>
      <c r="M175" s="29" t="n">
        <v>0.044</v>
      </c>
      <c r="N175" s="83" t="n"/>
      <c r="O175" s="25" t="n"/>
      <c r="P175" s="25" t="n"/>
      <c r="Q175" s="69" t="n"/>
      <c r="R175" s="70" t="n"/>
      <c r="S175" s="30">
        <f>IF(Table1[[#This Row],[SKU]]="",0,24-Table1[[#This Row],[Legal Non-Operating Time]]-Table1[[#This Row],[No Demand Time]]-Table1[[#This Row],[Force Majeure]])</f>
        <v/>
      </c>
      <c r="T175" s="26" t="n">
        <v>1</v>
      </c>
      <c r="U175" s="26" t="n"/>
      <c r="V175" s="26" t="n">
        <v>1</v>
      </c>
      <c r="W175" s="26" t="n"/>
      <c r="X175" s="26" t="n"/>
      <c r="Y175" s="26" t="n"/>
      <c r="Z175" s="26" t="n"/>
      <c r="AA175" s="30">
        <f>Table1[[#This Row],[Hours Used]]-SUM(Table1[[#This Row],[Planned Maintenance]:[Start and Finish Production]])</f>
        <v/>
      </c>
      <c r="AB175" s="26" t="n"/>
      <c r="AC175" s="26">
        <f>38/60</f>
        <v/>
      </c>
      <c r="AD175" s="26" t="n"/>
      <c r="AE175" s="26" t="n"/>
      <c r="AF175" s="26" t="n"/>
      <c r="AG175" s="26" t="n"/>
      <c r="AH175" s="24">
        <f>Table1[[#This Row],[Hours Used]]-SUM(Table1[[#This Row],[Planned Maintenance]:[Start and Finish Production]])-SUM(Table1[[#This Row],[Minor Stoppages]:[Material Shortages]])-Table1[[#This Row],[Quality Loss (Hrs)]]-Table1[[#This Row],[Operating Time]]</f>
        <v/>
      </c>
      <c r="AI175" s="24">
        <f>IFERROR(IF(Table1[[#This Row],[SKU]]="",0,Table1[[#This Row],[Quality Loss (T)]]/(Table1[[#This Row],[SOC (TPD)]]/24)),"")</f>
        <v/>
      </c>
      <c r="AJ175" s="31">
        <f>IFERROR(IF(Table1[[#This Row],[SKU]]="",0,Table1[[#This Row],[Volume Delivered (T)]]/(Table1[[#This Row],[SOC (TPD)]]/24)),"")</f>
        <v/>
      </c>
      <c r="AK175" s="31">
        <f>IFERROR(Table1[[#This Row],[Operating Time]]/Table1[[#This Row],[PRODUCTION HOURS]],"")</f>
        <v/>
      </c>
      <c r="AL175" s="32" t="n">
        <v>96</v>
      </c>
      <c r="AM175" s="32" t="inlineStr">
        <is>
          <t>YES</t>
        </is>
      </c>
      <c r="AN175" s="32" t="inlineStr">
        <is>
          <t>YES</t>
        </is>
      </c>
      <c r="AO175" s="32" t="n">
        <v>0</v>
      </c>
      <c r="AP175" s="32" t="n">
        <v>0</v>
      </c>
      <c r="AQ175" s="32" t="n"/>
      <c r="AR175" s="32">
        <f>IFERROR(SUMIFS(#REF!,#REF!,'Data Sheet'!A:A,#REF!,"Samridhi Perk Line")/SUMIFS(#REF!,#REF!,'Data Sheet'!A:A,#REF!,"Samridhi Perk Line"),"")</f>
        <v/>
      </c>
      <c r="AS175" s="32" t="n"/>
      <c r="AT175" s="32" t="n"/>
      <c r="AU175" s="203">
        <f>IFERROR(VLOOKUP(Table1[[#This Row],[Date]],'Overweight Data'!A173:G1268,6,FALSE),"")</f>
        <v/>
      </c>
      <c r="AV175" s="213">
        <f>IFERROR(
   IF(
      OR(Table1[[#This Row],[Operating Time]]=0, (Table1[[#This Row],[Operating Time]]/IF(AC175&lt;=1,AC175+1,AC175))*60=0),
      1,
      ((Table1[[#This Row],[Operating Time]])/IF(AC175&lt;=1,AC175+1,AC175))*60
   ),
"_")</f>
        <v/>
      </c>
      <c r="AW175" s="213">
        <f>COUNTIFS('Downtime Data'!A:A,Table1[[#This Row],[Date]])</f>
        <v/>
      </c>
      <c r="AX175" s="211">
        <f>IFERROR((SUM(Table1[[#This Row],[Minor Stoppages]:[Material Shortages]])/Table1[[#This Row],['# Stops]])*60,"")</f>
        <v/>
      </c>
      <c r="AY175" s="211" t="n"/>
      <c r="AZ175" s="33" t="n">
        <v>46199</v>
      </c>
    </row>
    <row r="176" ht="20.15" customHeight="1" s="452">
      <c r="A176" s="21" t="n">
        <v>46193</v>
      </c>
      <c r="B176" s="22">
        <f>IF(A176="","",TEXT(A176,"dddddd"))</f>
        <v/>
      </c>
      <c r="C176" s="23" t="inlineStr">
        <is>
          <t>_10.3GM</t>
        </is>
      </c>
      <c r="D176" s="24">
        <f t="array" ref="D176">IFERROR(INDIRECT(C176),"")</f>
        <v/>
      </c>
      <c r="E176" s="25" t="n">
        <v>36</v>
      </c>
      <c r="F176" s="26" t="n">
        <v>12.9</v>
      </c>
      <c r="G176" s="27">
        <f>IFERROR((Table1[[#This Row],[Plan]]/Table1[[#This Row],[Hours Used]])/(Table1[[#This Row],[SOC (TPD)]]/24),"")</f>
        <v/>
      </c>
      <c r="H176" s="27">
        <f>IFERROR((Table1[[#This Row],[Volume Delivered (T)]]/Table1[[#This Row],[Hours Used]])/(Table1[[#This Row],[SOC (TPD)]]/24),"")</f>
        <v/>
      </c>
      <c r="I176" s="28" t="n"/>
      <c r="J176" s="28" t="n"/>
      <c r="K176" s="28" t="n"/>
      <c r="L176" s="25">
        <f>(VLOOKUP(Table1[[#This Row],[Date]],'Coated Rework Data'!$A:$F,5)/1000)</f>
        <v/>
      </c>
      <c r="M176" s="29" t="n">
        <v>0.044</v>
      </c>
      <c r="N176" s="83" t="n"/>
      <c r="O176" s="25" t="n"/>
      <c r="P176" s="25" t="n"/>
      <c r="Q176" s="69" t="n"/>
      <c r="R176" s="70" t="n"/>
      <c r="S176" s="30">
        <f>IF(Table1[[#This Row],[SKU]]="",0,24-Table1[[#This Row],[Legal Non-Operating Time]]-Table1[[#This Row],[No Demand Time]]-Table1[[#This Row],[Force Majeure]])</f>
        <v/>
      </c>
      <c r="T176" s="26" t="n"/>
      <c r="U176" s="26" t="n"/>
      <c r="V176" s="26" t="n">
        <v>12</v>
      </c>
      <c r="W176" s="26" t="n"/>
      <c r="X176" s="26" t="n"/>
      <c r="Y176" s="26" t="n"/>
      <c r="Z176" s="26" t="n"/>
      <c r="AA176" s="30">
        <f>Table1[[#This Row],[Hours Used]]-SUM(Table1[[#This Row],[Planned Maintenance]:[Start and Finish Production]])</f>
        <v/>
      </c>
      <c r="AB176" s="26" t="n"/>
      <c r="AC176" s="26" t="n"/>
      <c r="AD176" s="26" t="n"/>
      <c r="AE176" s="26" t="n"/>
      <c r="AF176" s="26" t="n"/>
      <c r="AG176" s="26" t="n"/>
      <c r="AH176" s="24">
        <f>Table1[[#This Row],[Hours Used]]-SUM(Table1[[#This Row],[Planned Maintenance]:[Start and Finish Production]])-SUM(Table1[[#This Row],[Minor Stoppages]:[Material Shortages]])-Table1[[#This Row],[Quality Loss (Hrs)]]-Table1[[#This Row],[Operating Time]]</f>
        <v/>
      </c>
      <c r="AI176" s="24">
        <f>IFERROR(IF(Table1[[#This Row],[SKU]]="",0,Table1[[#This Row],[Quality Loss (T)]]/(Table1[[#This Row],[SOC (TPD)]]/24)),"")</f>
        <v/>
      </c>
      <c r="AJ176" s="31">
        <f>IFERROR(IF(Table1[[#This Row],[SKU]]="",0,Table1[[#This Row],[Volume Delivered (T)]]/(Table1[[#This Row],[SOC (TPD)]]/24)),"")</f>
        <v/>
      </c>
      <c r="AK176" s="31">
        <f>IFERROR(Table1[[#This Row],[Operating Time]]/Table1[[#This Row],[PRODUCTION HOURS]],"")</f>
        <v/>
      </c>
      <c r="AL176" s="32" t="n">
        <v>91</v>
      </c>
      <c r="AM176" s="32" t="inlineStr">
        <is>
          <t>YES</t>
        </is>
      </c>
      <c r="AN176" s="32" t="inlineStr">
        <is>
          <t>YES</t>
        </is>
      </c>
      <c r="AO176" s="32" t="n">
        <v>0</v>
      </c>
      <c r="AP176" s="32" t="n">
        <v>0</v>
      </c>
      <c r="AQ176" s="32" t="n"/>
      <c r="AR176" s="32">
        <f>IFERROR(SUMIFS(#REF!,#REF!,'Data Sheet'!A:A,#REF!,"Samridhi Perk Line")/SUMIFS(#REF!,#REF!,'Data Sheet'!A:A,#REF!,"Samridhi Perk Line"),"")</f>
        <v/>
      </c>
      <c r="AS176" s="32" t="n"/>
      <c r="AT176" s="32" t="n"/>
      <c r="AU176" s="203">
        <f>IFERROR(VLOOKUP(Table1[[#This Row],[Date]],'Overweight Data'!A174:G1269,6,FALSE),"")</f>
        <v/>
      </c>
      <c r="AV176" s="213">
        <f>IFERROR(
   IF(
      OR(Table1[[#This Row],[Operating Time]]=0, (Table1[[#This Row],[Operating Time]]/IF(AC176&lt;=1,AC176+1,AC176))*60=0),
      1,
      ((Table1[[#This Row],[Operating Time]])/IF(AC176&lt;=1,AC176+1,AC176))*60
   ),
"_")</f>
        <v/>
      </c>
      <c r="AW176" s="213">
        <f>COUNTIFS('Downtime Data'!A:A,Table1[[#This Row],[Date]])</f>
        <v/>
      </c>
      <c r="AX176" s="211">
        <f>IFERROR((SUM(Table1[[#This Row],[Minor Stoppages]:[Material Shortages]])/Table1[[#This Row],['# Stops]])*60,"")</f>
        <v/>
      </c>
      <c r="AY176" s="211" t="n"/>
      <c r="AZ176" s="33" t="n">
        <v>46199</v>
      </c>
    </row>
    <row r="177" ht="20.15" customHeight="1" s="452">
      <c r="A177" s="21" t="n">
        <v>46194</v>
      </c>
      <c r="B177" s="22">
        <f>IF(A177="","",TEXT(A177,"dddddd"))</f>
        <v/>
      </c>
      <c r="C177" s="23" t="inlineStr">
        <is>
          <t>_10.3GM</t>
        </is>
      </c>
      <c r="D177" s="24">
        <f t="array" ref="D177">IFERROR(INDIRECT(C177),"")</f>
        <v/>
      </c>
      <c r="E177" s="25" t="n">
        <v>38</v>
      </c>
      <c r="F177" s="26" t="n">
        <v>30.2</v>
      </c>
      <c r="G177" s="27">
        <f>IFERROR((Table1[[#This Row],[Plan]]/Table1[[#This Row],[Hours Used]])/(Table1[[#This Row],[SOC (TPD)]]/24),"")</f>
        <v/>
      </c>
      <c r="H177" s="27">
        <f>IFERROR((Table1[[#This Row],[Volume Delivered (T)]]/Table1[[#This Row],[Hours Used]])/(Table1[[#This Row],[SOC (TPD)]]/24),"")</f>
        <v/>
      </c>
      <c r="I177" s="28" t="n"/>
      <c r="J177" s="28" t="n"/>
      <c r="K177" s="28" t="n"/>
      <c r="L177" s="25">
        <f>(VLOOKUP(Table1[[#This Row],[Date]],'Coated Rework Data'!$A:$F,5)/1000)</f>
        <v/>
      </c>
      <c r="M177" s="29" t="n">
        <v>0.044</v>
      </c>
      <c r="N177" s="83" t="n"/>
      <c r="O177" s="25" t="n"/>
      <c r="P177" s="25" t="n"/>
      <c r="Q177" s="69" t="n"/>
      <c r="R177" s="70" t="n"/>
      <c r="S177" s="30">
        <f>IF(Table1[[#This Row],[SKU]]="",0,24-Table1[[#This Row],[Legal Non-Operating Time]]-Table1[[#This Row],[No Demand Time]]-Table1[[#This Row],[Force Majeure]])</f>
        <v/>
      </c>
      <c r="T177" s="26" t="n"/>
      <c r="U177" s="26" t="n"/>
      <c r="V177" s="26" t="n"/>
      <c r="W177" s="26" t="n"/>
      <c r="X177" s="26" t="n"/>
      <c r="Y177" s="26" t="n"/>
      <c r="Z177" s="26" t="n"/>
      <c r="AA177" s="30">
        <f>Table1[[#This Row],[Hours Used]]-SUM(Table1[[#This Row],[Planned Maintenance]:[Start and Finish Production]])</f>
        <v/>
      </c>
      <c r="AB177" s="26" t="n"/>
      <c r="AC177" s="26" t="n"/>
      <c r="AD177" s="26" t="n"/>
      <c r="AE177" s="26" t="n"/>
      <c r="AF177" s="26" t="n"/>
      <c r="AG177" s="26" t="n"/>
      <c r="AH177" s="24">
        <f>Table1[[#This Row],[Hours Used]]-SUM(Table1[[#This Row],[Planned Maintenance]:[Start and Finish Production]])-SUM(Table1[[#This Row],[Minor Stoppages]:[Material Shortages]])-Table1[[#This Row],[Quality Loss (Hrs)]]-Table1[[#This Row],[Operating Time]]</f>
        <v/>
      </c>
      <c r="AI177" s="24">
        <f>IFERROR(IF(Table1[[#This Row],[SKU]]="",0,Table1[[#This Row],[Quality Loss (T)]]/(Table1[[#This Row],[SOC (TPD)]]/24)),"")</f>
        <v/>
      </c>
      <c r="AJ177" s="31">
        <f>IFERROR(IF(Table1[[#This Row],[SKU]]="",0,Table1[[#This Row],[Volume Delivered (T)]]/(Table1[[#This Row],[SOC (TPD)]]/24)),"")</f>
        <v/>
      </c>
      <c r="AK177" s="31">
        <f>IFERROR(Table1[[#This Row],[Operating Time]]/Table1[[#This Row],[PRODUCTION HOURS]],"")</f>
        <v/>
      </c>
      <c r="AL177" s="32" t="n">
        <v>98</v>
      </c>
      <c r="AM177" s="32" t="inlineStr">
        <is>
          <t>YES</t>
        </is>
      </c>
      <c r="AN177" s="32" t="inlineStr">
        <is>
          <t>YES</t>
        </is>
      </c>
      <c r="AO177" s="32" t="n">
        <v>19</v>
      </c>
      <c r="AP177" s="32" t="n">
        <v>19</v>
      </c>
      <c r="AQ177" s="32" t="n"/>
      <c r="AR177" s="32">
        <f>IFERROR(SUMIFS(#REF!,#REF!,'Data Sheet'!A:A,#REF!,"Samridhi Perk Line")/SUMIFS(#REF!,#REF!,'Data Sheet'!A:A,#REF!,"Samridhi Perk Line"),"")</f>
        <v/>
      </c>
      <c r="AS177" s="32" t="n"/>
      <c r="AT177" s="32" t="n"/>
      <c r="AU177" s="203">
        <f>IFERROR(VLOOKUP(Table1[[#This Row],[Date]],'Overweight Data'!A175:G1270,6,FALSE),"")</f>
        <v/>
      </c>
      <c r="AV177" s="213">
        <f>IFERROR(
   IF(
      OR(Table1[[#This Row],[Operating Time]]=0, (Table1[[#This Row],[Operating Time]]/IF(AC177&lt;=1,AC177+1,AC177))*60=0),
      1,
      ((Table1[[#This Row],[Operating Time]])/IF(AC177&lt;=1,AC177+1,AC177))*60
   ),
"_")</f>
        <v/>
      </c>
      <c r="AW177" s="213">
        <f>COUNTIFS('Downtime Data'!A:A,Table1[[#This Row],[Date]])</f>
        <v/>
      </c>
      <c r="AX177" s="211">
        <f>IFERROR((SUM(Table1[[#This Row],[Minor Stoppages]:[Material Shortages]])/Table1[[#This Row],['# Stops]])*60,"")</f>
        <v/>
      </c>
      <c r="AY177" s="211" t="n"/>
      <c r="AZ177" s="33" t="n">
        <v>46199</v>
      </c>
    </row>
    <row r="178" ht="20.15" customHeight="1" s="452">
      <c r="A178" s="21" t="n">
        <v>46195</v>
      </c>
      <c r="B178" s="22">
        <f>IF(A178="","",TEXT(A178,"dddddd"))</f>
        <v/>
      </c>
      <c r="C178" s="23" t="inlineStr">
        <is>
          <t>_10.3GM</t>
        </is>
      </c>
      <c r="D178" s="24">
        <f t="array" ref="D178">IFERROR(INDIRECT(C178),"")</f>
        <v/>
      </c>
      <c r="E178" s="25" t="n">
        <v>33</v>
      </c>
      <c r="F178" s="26" t="n">
        <v>30</v>
      </c>
      <c r="G178" s="27">
        <f>IFERROR((Table1[[#This Row],[Plan]]/Table1[[#This Row],[Hours Used]])/(Table1[[#This Row],[SOC (TPD)]]/24),"")</f>
        <v/>
      </c>
      <c r="H178" s="27">
        <f>IFERROR((Table1[[#This Row],[Volume Delivered (T)]]/Table1[[#This Row],[Hours Used]])/(Table1[[#This Row],[SOC (TPD)]]/24),"")</f>
        <v/>
      </c>
      <c r="I178" s="28" t="n"/>
      <c r="J178" s="28" t="n"/>
      <c r="K178" s="28" t="n"/>
      <c r="L178" s="25">
        <f>(VLOOKUP(Table1[[#This Row],[Date]],'Coated Rework Data'!$A:$F,5)/1000)</f>
        <v/>
      </c>
      <c r="M178" s="29" t="n">
        <v>0.039</v>
      </c>
      <c r="N178" s="83" t="n">
        <v>5</v>
      </c>
      <c r="O178" s="25" t="n"/>
      <c r="P178" s="25" t="n"/>
      <c r="Q178" s="69" t="n"/>
      <c r="R178" s="70" t="n"/>
      <c r="S178" s="30">
        <f>IF(Table1[[#This Row],[SKU]]="",0,24-Table1[[#This Row],[Legal Non-Operating Time]]-Table1[[#This Row],[No Demand Time]]-Table1[[#This Row],[Force Majeure]])</f>
        <v/>
      </c>
      <c r="T178" s="26" t="n">
        <v>1</v>
      </c>
      <c r="U178" s="26" t="n">
        <v>1</v>
      </c>
      <c r="V178" s="26" t="n"/>
      <c r="W178" s="26" t="n"/>
      <c r="X178" s="26" t="n"/>
      <c r="Y178" s="26" t="n"/>
      <c r="Z178" s="26" t="n"/>
      <c r="AA178" s="30">
        <f>Table1[[#This Row],[Hours Used]]-SUM(Table1[[#This Row],[Planned Maintenance]:[Start and Finish Production]])</f>
        <v/>
      </c>
      <c r="AB178" s="26" t="n">
        <v>0.5</v>
      </c>
      <c r="AC178" s="26" t="n"/>
      <c r="AD178" s="26" t="n">
        <v>1</v>
      </c>
      <c r="AE178" s="26" t="n"/>
      <c r="AF178" s="26" t="n"/>
      <c r="AG178" s="26" t="n"/>
      <c r="AH178" s="24">
        <f>Table1[[#This Row],[Hours Used]]-SUM(Table1[[#This Row],[Planned Maintenance]:[Start and Finish Production]])-SUM(Table1[[#This Row],[Minor Stoppages]:[Material Shortages]])-Table1[[#This Row],[Quality Loss (Hrs)]]-Table1[[#This Row],[Operating Time]]</f>
        <v/>
      </c>
      <c r="AI178" s="24">
        <f>IFERROR(IF(Table1[[#This Row],[SKU]]="",0,Table1[[#This Row],[Quality Loss (T)]]/(Table1[[#This Row],[SOC (TPD)]]/24)),"")</f>
        <v/>
      </c>
      <c r="AJ178" s="31">
        <f>IFERROR(IF(Table1[[#This Row],[SKU]]="",0,Table1[[#This Row],[Volume Delivered (T)]]/(Table1[[#This Row],[SOC (TPD)]]/24)),"")</f>
        <v/>
      </c>
      <c r="AK178" s="31">
        <f>IFERROR(Table1[[#This Row],[Operating Time]]/Table1[[#This Row],[PRODUCTION HOURS]],"")</f>
        <v/>
      </c>
      <c r="AL178" s="32" t="n">
        <v>86</v>
      </c>
      <c r="AM178" s="32" t="inlineStr">
        <is>
          <t>YES</t>
        </is>
      </c>
      <c r="AN178" s="32" t="inlineStr">
        <is>
          <t>YES</t>
        </is>
      </c>
      <c r="AO178" s="32" t="n">
        <v>10</v>
      </c>
      <c r="AP178" s="32" t="n">
        <v>10</v>
      </c>
      <c r="AQ178" s="32" t="n"/>
      <c r="AR178" s="32">
        <f>IFERROR(SUMIFS(#REF!,#REF!,'Data Sheet'!A:A,#REF!,"Samridhi Perk Line")/SUMIFS(#REF!,#REF!,'Data Sheet'!A:A,#REF!,"Samridhi Perk Line"),"")</f>
        <v/>
      </c>
      <c r="AS178" s="32" t="n"/>
      <c r="AT178" s="32" t="n"/>
      <c r="AU178" s="203">
        <f>IFERROR(VLOOKUP(Table1[[#This Row],[Date]],'Overweight Data'!A176:G1271,6,FALSE),"")</f>
        <v/>
      </c>
      <c r="AV178" s="213">
        <f>IFERROR(
   IF(
      OR(Table1[[#This Row],[Operating Time]]=0, (Table1[[#This Row],[Operating Time]]/IF(AC178&lt;=1,AC178+1,AC178))*60=0),
      1,
      ((Table1[[#This Row],[Operating Time]])/IF(AC178&lt;=1,AC178+1,AC178))*60
   ),
"_")</f>
        <v/>
      </c>
      <c r="AW178" s="213">
        <f>COUNTIFS('Downtime Data'!A:A,Table1[[#This Row],[Date]])</f>
        <v/>
      </c>
      <c r="AX178" s="211">
        <f>IFERROR((SUM(Table1[[#This Row],[Minor Stoppages]:[Material Shortages]])/Table1[[#This Row],['# Stops]])*60,"")</f>
        <v/>
      </c>
      <c r="AY178" s="211" t="n"/>
      <c r="AZ178" s="33" t="n">
        <v>46199</v>
      </c>
    </row>
    <row r="179" ht="20.15" customHeight="1" s="452">
      <c r="A179" s="21" t="n">
        <v>46196</v>
      </c>
      <c r="B179" s="22">
        <f>IF(A179="","",TEXT(A179,"dddddd"))</f>
        <v/>
      </c>
      <c r="C179" s="23" t="inlineStr">
        <is>
          <t>_10.3GM</t>
        </is>
      </c>
      <c r="D179" s="24">
        <f t="array" ref="D179">IFERROR(INDIRECT(C179),"")</f>
        <v/>
      </c>
      <c r="E179" s="25" t="n">
        <v>33</v>
      </c>
      <c r="F179" s="26" t="n">
        <v>30.1</v>
      </c>
      <c r="G179" s="27">
        <f>IFERROR((Table1[[#This Row],[Plan]]/Table1[[#This Row],[Hours Used]])/(Table1[[#This Row],[SOC (TPD)]]/24),"")</f>
        <v/>
      </c>
      <c r="H179" s="27">
        <f>IFERROR((Table1[[#This Row],[Volume Delivered (T)]]/Table1[[#This Row],[Hours Used]])/(Table1[[#This Row],[SOC (TPD)]]/24),"")</f>
        <v/>
      </c>
      <c r="I179" s="28" t="n"/>
      <c r="J179" s="28" t="n"/>
      <c r="K179" s="28" t="n"/>
      <c r="L179" s="25">
        <f>(VLOOKUP(Table1[[#This Row],[Date]],'Coated Rework Data'!$A:$F,5)/1000)</f>
        <v/>
      </c>
      <c r="M179" s="29" t="n">
        <v>0.038</v>
      </c>
      <c r="N179" s="83" t="n">
        <v>0</v>
      </c>
      <c r="O179" s="25" t="n"/>
      <c r="P179" s="25" t="n"/>
      <c r="Q179" s="69" t="n"/>
      <c r="R179" s="70" t="n"/>
      <c r="S179" s="30">
        <f>IF(Table1[[#This Row],[SKU]]="",0,24-Table1[[#This Row],[Legal Non-Operating Time]]-Table1[[#This Row],[No Demand Time]]-Table1[[#This Row],[Force Majeure]])</f>
        <v/>
      </c>
      <c r="T179" s="26" t="n">
        <v>1</v>
      </c>
      <c r="U179" s="26" t="n">
        <v>1</v>
      </c>
      <c r="V179" s="26" t="n"/>
      <c r="W179" s="26" t="n"/>
      <c r="X179" s="26" t="n"/>
      <c r="Y179" s="26" t="n"/>
      <c r="Z179" s="26" t="n"/>
      <c r="AA179" s="30">
        <f>Table1[[#This Row],[Hours Used]]-SUM(Table1[[#This Row],[Planned Maintenance]:[Start and Finish Production]])</f>
        <v/>
      </c>
      <c r="AB179" s="26" t="n">
        <v>0.5</v>
      </c>
      <c r="AC179" s="26" t="n"/>
      <c r="AD179" s="26" t="n">
        <v>1</v>
      </c>
      <c r="AE179" s="26" t="n"/>
      <c r="AF179" s="26" t="n"/>
      <c r="AG179" s="26" t="n"/>
      <c r="AH179" s="24">
        <f>Table1[[#This Row],[Hours Used]]-SUM(Table1[[#This Row],[Planned Maintenance]:[Start and Finish Production]])-SUM(Table1[[#This Row],[Minor Stoppages]:[Material Shortages]])-Table1[[#This Row],[Quality Loss (Hrs)]]-Table1[[#This Row],[Operating Time]]</f>
        <v/>
      </c>
      <c r="AI179" s="24">
        <f>IFERROR(IF(Table1[[#This Row],[SKU]]="",0,Table1[[#This Row],[Quality Loss (T)]]/(Table1[[#This Row],[SOC (TPD)]]/24)),"")</f>
        <v/>
      </c>
      <c r="AJ179" s="31">
        <f>IFERROR(IF(Table1[[#This Row],[SKU]]="",0,Table1[[#This Row],[Volume Delivered (T)]]/(Table1[[#This Row],[SOC (TPD)]]/24)),"")</f>
        <v/>
      </c>
      <c r="AK179" s="31">
        <f>IFERROR(Table1[[#This Row],[Operating Time]]/Table1[[#This Row],[PRODUCTION HOURS]],"")</f>
        <v/>
      </c>
      <c r="AL179" s="32" t="n">
        <v>100</v>
      </c>
      <c r="AM179" s="32" t="inlineStr">
        <is>
          <t>YES</t>
        </is>
      </c>
      <c r="AN179" s="32" t="inlineStr">
        <is>
          <t>YES</t>
        </is>
      </c>
      <c r="AO179" s="32" t="n">
        <v>0</v>
      </c>
      <c r="AP179" s="32" t="n">
        <v>0</v>
      </c>
      <c r="AQ179" s="32" t="n"/>
      <c r="AR179" s="32">
        <f>IFERROR(SUMIFS(#REF!,#REF!,'Data Sheet'!A:A,#REF!,"Samridhi Perk Line")/SUMIFS(#REF!,#REF!,'Data Sheet'!A:A,#REF!,"Samridhi Perk Line"),"")</f>
        <v/>
      </c>
      <c r="AS179" s="32" t="n"/>
      <c r="AT179" s="32" t="n"/>
      <c r="AU179" s="203">
        <f>IFERROR(VLOOKUP(Table1[[#This Row],[Date]],'Overweight Data'!A177:G1272,6,FALSE),"")</f>
        <v/>
      </c>
      <c r="AV179" s="213">
        <f>IFERROR(
   IF(
      OR(Table1[[#This Row],[Operating Time]]=0, (Table1[[#This Row],[Operating Time]]/IF(AC179&lt;=1,AC179+1,AC179))*60=0),
      1,
      ((Table1[[#This Row],[Operating Time]])/IF(AC179&lt;=1,AC179+1,AC179))*60
   ),
"_")</f>
        <v/>
      </c>
      <c r="AW179" s="213">
        <f>COUNTIFS('Downtime Data'!A:A,Table1[[#This Row],[Date]])</f>
        <v/>
      </c>
      <c r="AX179" s="211">
        <f>IFERROR((SUM(Table1[[#This Row],[Minor Stoppages]:[Material Shortages]])/Table1[[#This Row],['# Stops]])*60,"")</f>
        <v/>
      </c>
      <c r="AY179" s="211" t="n"/>
      <c r="AZ179" s="33" t="n">
        <v>46199</v>
      </c>
    </row>
    <row r="180" ht="20.15" customHeight="1" s="452">
      <c r="A180" s="21" t="n">
        <v>46197</v>
      </c>
      <c r="B180" s="22">
        <f>IF(A180="","",TEXT(A180,"dddddd"))</f>
        <v/>
      </c>
      <c r="C180" s="23" t="inlineStr">
        <is>
          <t>_10.3GM</t>
        </is>
      </c>
      <c r="D180" s="24">
        <f t="array" ref="D180">IFERROR(INDIRECT(C180),"")</f>
        <v/>
      </c>
      <c r="E180" s="25" t="n">
        <v>29</v>
      </c>
      <c r="F180" s="26" t="n">
        <v>30.9</v>
      </c>
      <c r="G180" s="27">
        <f>IFERROR((Table1[[#This Row],[Plan]]/Table1[[#This Row],[Hours Used]])/(Table1[[#This Row],[SOC (TPD)]]/24),"")</f>
        <v/>
      </c>
      <c r="H180" s="27">
        <f>IFERROR((Table1[[#This Row],[Volume Delivered (T)]]/Table1[[#This Row],[Hours Used]])/(Table1[[#This Row],[SOC (TPD)]]/24),"")</f>
        <v/>
      </c>
      <c r="I180" s="28" t="n"/>
      <c r="J180" s="28" t="n"/>
      <c r="K180" s="28" t="n"/>
      <c r="L180" s="25">
        <f>(VLOOKUP(Table1[[#This Row],[Date]],'Coated Rework Data'!$A:$F,5)/1000)</f>
        <v/>
      </c>
      <c r="M180" s="29" t="n">
        <v>0.038</v>
      </c>
      <c r="N180" s="83" t="n"/>
      <c r="O180" s="25" t="n"/>
      <c r="P180" s="25" t="n"/>
      <c r="Q180" s="69" t="n"/>
      <c r="R180" s="70" t="n"/>
      <c r="S180" s="30">
        <f>IF(Table1[[#This Row],[SKU]]="",0,24-Table1[[#This Row],[Legal Non-Operating Time]]-Table1[[#This Row],[No Demand Time]]-Table1[[#This Row],[Force Majeure]])</f>
        <v/>
      </c>
      <c r="T180" s="26" t="n">
        <v>1</v>
      </c>
      <c r="U180" s="26" t="n">
        <v>1</v>
      </c>
      <c r="V180" s="26" t="n"/>
      <c r="W180" s="26" t="n"/>
      <c r="X180" s="26" t="n"/>
      <c r="Y180" s="26" t="n"/>
      <c r="Z180" s="26" t="n"/>
      <c r="AA180" s="30">
        <f>Table1[[#This Row],[Hours Used]]-SUM(Table1[[#This Row],[Planned Maintenance]:[Start and Finish Production]])</f>
        <v/>
      </c>
      <c r="AB180" s="26" t="n">
        <v>0.5</v>
      </c>
      <c r="AC180" s="26" t="n"/>
      <c r="AD180" s="26" t="n">
        <v>0.5</v>
      </c>
      <c r="AE180" s="26" t="n"/>
      <c r="AF180" s="26" t="n"/>
      <c r="AG180" s="26" t="n"/>
      <c r="AH180" s="24">
        <f>Table1[[#This Row],[Hours Used]]-SUM(Table1[[#This Row],[Planned Maintenance]:[Start and Finish Production]])-SUM(Table1[[#This Row],[Minor Stoppages]:[Material Shortages]])-Table1[[#This Row],[Quality Loss (Hrs)]]-Table1[[#This Row],[Operating Time]]</f>
        <v/>
      </c>
      <c r="AI180" s="24">
        <f>IFERROR(IF(Table1[[#This Row],[SKU]]="",0,Table1[[#This Row],[Quality Loss (T)]]/(Table1[[#This Row],[SOC (TPD)]]/24)),"")</f>
        <v/>
      </c>
      <c r="AJ180" s="31">
        <f>IFERROR(IF(Table1[[#This Row],[SKU]]="",0,Table1[[#This Row],[Volume Delivered (T)]]/(Table1[[#This Row],[SOC (TPD)]]/24)),"")</f>
        <v/>
      </c>
      <c r="AK180" s="31">
        <f>IFERROR(Table1[[#This Row],[Operating Time]]/Table1[[#This Row],[PRODUCTION HOURS]],"")</f>
        <v/>
      </c>
      <c r="AL180" s="32" t="n">
        <v>95</v>
      </c>
      <c r="AM180" s="32" t="inlineStr">
        <is>
          <t>YES</t>
        </is>
      </c>
      <c r="AN180" s="32" t="inlineStr">
        <is>
          <t>YES</t>
        </is>
      </c>
      <c r="AO180" s="32" t="n">
        <v>0</v>
      </c>
      <c r="AP180" s="32" t="n">
        <v>0</v>
      </c>
      <c r="AQ180" s="32" t="n"/>
      <c r="AR180" s="32">
        <f>IFERROR(SUMIFS(#REF!,#REF!,'Data Sheet'!A:A,#REF!,"Samridhi Perk Line")/SUMIFS(#REF!,#REF!,'Data Sheet'!A:A,#REF!,"Samridhi Perk Line"),"")</f>
        <v/>
      </c>
      <c r="AS180" s="32" t="n"/>
      <c r="AT180" s="32" t="n"/>
      <c r="AU180" s="203">
        <f>IFERROR(VLOOKUP(Table1[[#This Row],[Date]],'Overweight Data'!A178:G1273,6,FALSE),"")</f>
        <v/>
      </c>
      <c r="AV180" s="213">
        <f>IFERROR(
   IF(
      OR(Table1[[#This Row],[Operating Time]]=0, (Table1[[#This Row],[Operating Time]]/IF(AC180&lt;=1,AC180+1,AC180))*60=0),
      1,
      ((Table1[[#This Row],[Operating Time]])/IF(AC180&lt;=1,AC180+1,AC180))*60
   ),
"_")</f>
        <v/>
      </c>
      <c r="AW180" s="213">
        <f>COUNTIFS('Downtime Data'!A:A,Table1[[#This Row],[Date]])</f>
        <v/>
      </c>
      <c r="AX180" s="211">
        <f>IFERROR((SUM(Table1[[#This Row],[Minor Stoppages]:[Material Shortages]])/Table1[[#This Row],['# Stops]])*60,"")</f>
        <v/>
      </c>
      <c r="AY180" s="211" t="n"/>
      <c r="AZ180" s="33" t="n">
        <v>46199</v>
      </c>
    </row>
    <row r="181" ht="20.15" customHeight="1" s="452">
      <c r="A181" s="21" t="n">
        <v>46198</v>
      </c>
      <c r="B181" s="22">
        <f>IF(A181="","",TEXT(A181,"dddddd"))</f>
        <v/>
      </c>
      <c r="C181" s="23" t="inlineStr">
        <is>
          <t>_10.3GM</t>
        </is>
      </c>
      <c r="D181" s="24">
        <f t="array" ref="D181">IFERROR(INDIRECT(C181),"")</f>
        <v/>
      </c>
      <c r="E181" s="25" t="n">
        <v>33</v>
      </c>
      <c r="F181" s="26" t="n">
        <v>30.5</v>
      </c>
      <c r="G181" s="27">
        <f>IFERROR((Table1[[#This Row],[Plan]]/Table1[[#This Row],[Hours Used]])/(Table1[[#This Row],[SOC (TPD)]]/24),"")</f>
        <v/>
      </c>
      <c r="H181" s="27">
        <f>IFERROR((Table1[[#This Row],[Volume Delivered (T)]]/Table1[[#This Row],[Hours Used]])/(Table1[[#This Row],[SOC (TPD)]]/24),"")</f>
        <v/>
      </c>
      <c r="I181" s="28" t="n"/>
      <c r="J181" s="28" t="n"/>
      <c r="K181" s="28" t="n"/>
      <c r="L181" s="25">
        <f>(VLOOKUP(Table1[[#This Row],[Date]],'Coated Rework Data'!$A:$F,5)/1000)</f>
        <v/>
      </c>
      <c r="M181" s="29" t="n">
        <v>0.038</v>
      </c>
      <c r="N181" s="83" t="n"/>
      <c r="O181" s="25" t="n"/>
      <c r="P181" s="25" t="n"/>
      <c r="Q181" s="69" t="n"/>
      <c r="R181" s="70" t="n"/>
      <c r="S181" s="30">
        <f>IF(Table1[[#This Row],[SKU]]="",0,24-Table1[[#This Row],[Legal Non-Operating Time]]-Table1[[#This Row],[No Demand Time]]-Table1[[#This Row],[Force Majeure]])</f>
        <v/>
      </c>
      <c r="T181" s="26" t="n">
        <v>1</v>
      </c>
      <c r="U181" s="26" t="n">
        <v>0.8</v>
      </c>
      <c r="V181" s="26" t="n"/>
      <c r="W181" s="26" t="n"/>
      <c r="X181" s="26" t="n"/>
      <c r="Y181" s="26" t="n"/>
      <c r="Z181" s="26" t="n"/>
      <c r="AA181" s="30">
        <f>Table1[[#This Row],[Hours Used]]-SUM(Table1[[#This Row],[Planned Maintenance]:[Start and Finish Production]])</f>
        <v/>
      </c>
      <c r="AB181" s="26" t="n">
        <v>0.5</v>
      </c>
      <c r="AC181" s="26" t="n"/>
      <c r="AD181" s="26" t="n">
        <v>1</v>
      </c>
      <c r="AE181" s="26" t="n"/>
      <c r="AF181" s="26" t="n"/>
      <c r="AG181" s="26" t="n"/>
      <c r="AH181" s="24">
        <f>Table1[[#This Row],[Hours Used]]-SUM(Table1[[#This Row],[Planned Maintenance]:[Start and Finish Production]])-SUM(Table1[[#This Row],[Minor Stoppages]:[Material Shortages]])-Table1[[#This Row],[Quality Loss (Hrs)]]-Table1[[#This Row],[Operating Time]]</f>
        <v/>
      </c>
      <c r="AI181" s="24">
        <f>IFERROR(IF(Table1[[#This Row],[SKU]]="",0,Table1[[#This Row],[Quality Loss (T)]]/(Table1[[#This Row],[SOC (TPD)]]/24)),"")</f>
        <v/>
      </c>
      <c r="AJ181" s="31">
        <f>IFERROR(IF(Table1[[#This Row],[SKU]]="",0,Table1[[#This Row],[Volume Delivered (T)]]/(Table1[[#This Row],[SOC (TPD)]]/24)),"")</f>
        <v/>
      </c>
      <c r="AK181" s="31">
        <f>IFERROR(Table1[[#This Row],[Operating Time]]/Table1[[#This Row],[PRODUCTION HOURS]],"")</f>
        <v/>
      </c>
      <c r="AL181" s="32" t="n">
        <v>89</v>
      </c>
      <c r="AM181" s="32" t="inlineStr">
        <is>
          <t>YES</t>
        </is>
      </c>
      <c r="AN181" s="32" t="inlineStr">
        <is>
          <t>YES</t>
        </is>
      </c>
      <c r="AO181" s="32" t="n">
        <v>0</v>
      </c>
      <c r="AP181" s="32" t="n">
        <v>0</v>
      </c>
      <c r="AQ181" s="32" t="n"/>
      <c r="AR181" s="32">
        <f>IFERROR(SUMIFS(#REF!,#REF!,'Data Sheet'!A:A,#REF!,"Samridhi Perk Line")/SUMIFS(#REF!,#REF!,'Data Sheet'!A:A,#REF!,"Samridhi Perk Line"),"")</f>
        <v/>
      </c>
      <c r="AS181" s="32" t="n"/>
      <c r="AT181" s="32" t="n"/>
      <c r="AU181" s="203">
        <f>IFERROR(VLOOKUP(Table1[[#This Row],[Date]],'Overweight Data'!A179:G1274,6,FALSE),"")</f>
        <v/>
      </c>
      <c r="AV181" s="213">
        <f>IFERROR(
   IF(
      OR(Table1[[#This Row],[Operating Time]]=0, (Table1[[#This Row],[Operating Time]]/IF(AC181&lt;=1,AC181+1,AC181))*60=0),
      1,
      ((Table1[[#This Row],[Operating Time]])/IF(AC181&lt;=1,AC181+1,AC181))*60
   ),
"_")</f>
        <v/>
      </c>
      <c r="AW181" s="213">
        <f>COUNTIFS('Downtime Data'!A:A,Table1[[#This Row],[Date]])</f>
        <v/>
      </c>
      <c r="AX181" s="211">
        <f>IFERROR((SUM(Table1[[#This Row],[Minor Stoppages]:[Material Shortages]])/Table1[[#This Row],['# Stops]])*60,"")</f>
        <v/>
      </c>
      <c r="AY181" s="211" t="n"/>
      <c r="AZ181" s="33" t="n">
        <v>46199</v>
      </c>
    </row>
    <row r="182" ht="20.15" customHeight="1" s="452">
      <c r="A182" s="21" t="n">
        <v>46199</v>
      </c>
      <c r="B182" s="22">
        <f>IF(A182="","",TEXT(A182,"dddddd"))</f>
        <v/>
      </c>
      <c r="C182" s="23" t="inlineStr">
        <is>
          <t>_10.3GM</t>
        </is>
      </c>
      <c r="D182" s="24">
        <f t="array" ref="D182">IFERROR(INDIRECT(C182),"")</f>
        <v/>
      </c>
      <c r="E182" s="25" t="n">
        <v>32</v>
      </c>
      <c r="F182" s="26" t="n">
        <v>30</v>
      </c>
      <c r="G182" s="27">
        <f>IFERROR((Table1[[#This Row],[Plan]]/Table1[[#This Row],[Hours Used]])/(Table1[[#This Row],[SOC (TPD)]]/24),"")</f>
        <v/>
      </c>
      <c r="H182" s="27">
        <f>IFERROR((Table1[[#This Row],[Volume Delivered (T)]]/Table1[[#This Row],[Hours Used]])/(Table1[[#This Row],[SOC (TPD)]]/24),"")</f>
        <v/>
      </c>
      <c r="I182" s="28" t="n"/>
      <c r="J182" s="28" t="n"/>
      <c r="K182" s="28" t="n"/>
      <c r="L182" s="25">
        <f>(VLOOKUP(Table1[[#This Row],[Date]],'Coated Rework Data'!$A:$F,5)/1000)</f>
        <v/>
      </c>
      <c r="M182" s="29" t="n">
        <v>0.044</v>
      </c>
      <c r="N182" s="83" t="n"/>
      <c r="O182" s="25" t="n"/>
      <c r="P182" s="25" t="n"/>
      <c r="Q182" s="69" t="n"/>
      <c r="R182" s="70" t="n"/>
      <c r="S182" s="30">
        <f>IF(Table1[[#This Row],[SKU]]="",0,24-Table1[[#This Row],[Legal Non-Operating Time]]-Table1[[#This Row],[No Demand Time]]-Table1[[#This Row],[Force Majeure]])</f>
        <v/>
      </c>
      <c r="T182" s="26" t="n">
        <v>1</v>
      </c>
      <c r="U182" s="26" t="n"/>
      <c r="V182" s="26" t="n"/>
      <c r="W182" s="26" t="n"/>
      <c r="X182" s="26" t="n"/>
      <c r="Y182" s="26" t="n"/>
      <c r="Z182" s="26" t="n"/>
      <c r="AA182" s="30">
        <f>Table1[[#This Row],[Hours Used]]-SUM(Table1[[#This Row],[Planned Maintenance]:[Start and Finish Production]])</f>
        <v/>
      </c>
      <c r="AB182" s="26" t="n"/>
      <c r="AC182" s="26" t="n">
        <v>3</v>
      </c>
      <c r="AD182" s="26" t="n"/>
      <c r="AE182" s="26" t="n"/>
      <c r="AF182" s="26" t="n"/>
      <c r="AG182" s="26" t="n"/>
      <c r="AH182" s="24">
        <f>Table1[[#This Row],[Hours Used]]-SUM(Table1[[#This Row],[Planned Maintenance]:[Start and Finish Production]])-SUM(Table1[[#This Row],[Minor Stoppages]:[Material Shortages]])-Table1[[#This Row],[Quality Loss (Hrs)]]-Table1[[#This Row],[Operating Time]]</f>
        <v/>
      </c>
      <c r="AI182" s="24">
        <f>IFERROR(IF(Table1[[#This Row],[SKU]]="",0,Table1[[#This Row],[Quality Loss (T)]]/(Table1[[#This Row],[SOC (TPD)]]/24)),"")</f>
        <v/>
      </c>
      <c r="AJ182" s="31">
        <f>IFERROR(IF(Table1[[#This Row],[SKU]]="",0,Table1[[#This Row],[Volume Delivered (T)]]/(Table1[[#This Row],[SOC (TPD)]]/24)),"")</f>
        <v/>
      </c>
      <c r="AK182" s="31">
        <f>IFERROR(Table1[[#This Row],[Operating Time]]/Table1[[#This Row],[PRODUCTION HOURS]],"")</f>
        <v/>
      </c>
      <c r="AL182" s="32" t="n">
        <v>77</v>
      </c>
      <c r="AM182" s="32" t="inlineStr">
        <is>
          <t>YES</t>
        </is>
      </c>
      <c r="AN182" s="32" t="inlineStr">
        <is>
          <t>YES</t>
        </is>
      </c>
      <c r="AO182" s="32" t="n">
        <v>0</v>
      </c>
      <c r="AP182" s="32" t="n">
        <v>0</v>
      </c>
      <c r="AQ182" s="32" t="n"/>
      <c r="AR182" s="32">
        <f>IFERROR(SUMIFS(#REF!,#REF!,'Data Sheet'!A:A,#REF!,"Samridhi Perk Line")/SUMIFS(#REF!,#REF!,'Data Sheet'!A:A,#REF!,"Samridhi Perk Line"),"")</f>
        <v/>
      </c>
      <c r="AS182" s="32" t="n"/>
      <c r="AT182" s="32" t="n"/>
      <c r="AU182" s="203">
        <f>IFERROR(VLOOKUP(Table1[[#This Row],[Date]],'Overweight Data'!A180:G1275,6,FALSE),"")</f>
        <v/>
      </c>
      <c r="AV182" s="213">
        <f>IFERROR(
   IF(
      OR(Table1[[#This Row],[Operating Time]]=0, (Table1[[#This Row],[Operating Time]]/IF(AC182&lt;=1,AC182+1,AC182))*60=0),
      1,
      ((Table1[[#This Row],[Operating Time]])/IF(AC182&lt;=1,AC182+1,AC182))*60
   ),
"_")</f>
        <v/>
      </c>
      <c r="AW182" s="213">
        <f>COUNTIFS('Downtime Data'!A:A,Table1[[#This Row],[Date]])</f>
        <v/>
      </c>
      <c r="AX182" s="211">
        <f>IFERROR((SUM(Table1[[#This Row],[Minor Stoppages]:[Material Shortages]])/Table1[[#This Row],['# Stops]])*60,"")</f>
        <v/>
      </c>
      <c r="AY182" s="211" t="n"/>
      <c r="AZ182" s="33" t="n">
        <v>46199</v>
      </c>
    </row>
    <row r="183" ht="20.15" customHeight="1" s="452">
      <c r="A183" s="21" t="n">
        <v>46200</v>
      </c>
      <c r="B183" s="22">
        <f>IF(A183="","",TEXT(A183,"dddddd"))</f>
        <v/>
      </c>
      <c r="C183" s="23" t="inlineStr">
        <is>
          <t>_10.3GM</t>
        </is>
      </c>
      <c r="D183" s="24">
        <f t="array" ref="D183">IFERROR(INDIRECT(C183),"")</f>
        <v/>
      </c>
      <c r="E183" s="25" t="n">
        <v>33</v>
      </c>
      <c r="F183" s="26" t="n">
        <v>30</v>
      </c>
      <c r="G183" s="27">
        <f>IFERROR((Table1[[#This Row],[Plan]]/Table1[[#This Row],[Hours Used]])/(Table1[[#This Row],[SOC (TPD)]]/24),"")</f>
        <v/>
      </c>
      <c r="H183" s="27">
        <f>IFERROR((Table1[[#This Row],[Volume Delivered (T)]]/Table1[[#This Row],[Hours Used]])/(Table1[[#This Row],[SOC (TPD)]]/24),"")</f>
        <v/>
      </c>
      <c r="I183" s="28" t="n"/>
      <c r="J183" s="28" t="n"/>
      <c r="K183" s="28" t="n"/>
      <c r="L183" s="25">
        <f>(VLOOKUP(Table1[[#This Row],[Date]],'Coated Rework Data'!$A:$F,5)/1000)</f>
        <v/>
      </c>
      <c r="M183" s="29" t="n">
        <v>0.044</v>
      </c>
      <c r="N183" s="83" t="n"/>
      <c r="O183" s="25" t="n"/>
      <c r="P183" s="25" t="n"/>
      <c r="Q183" s="69" t="n"/>
      <c r="R183" s="70" t="n"/>
      <c r="S183" s="30">
        <f>IF(Table1[[#This Row],[SKU]]="",0,24-Table1[[#This Row],[Legal Non-Operating Time]]-Table1[[#This Row],[No Demand Time]]-Table1[[#This Row],[Force Majeure]])</f>
        <v/>
      </c>
      <c r="T183" s="26" t="n">
        <v>1</v>
      </c>
      <c r="U183" s="26" t="n">
        <v>1</v>
      </c>
      <c r="V183" s="26" t="n">
        <v>1.5</v>
      </c>
      <c r="W183" s="26" t="n"/>
      <c r="X183" s="26" t="n"/>
      <c r="Y183" s="26" t="n"/>
      <c r="Z183" s="26" t="n"/>
      <c r="AA183" s="30">
        <f>Table1[[#This Row],[Hours Used]]-SUM(Table1[[#This Row],[Planned Maintenance]:[Start and Finish Production]])</f>
        <v/>
      </c>
      <c r="AB183" s="26" t="n">
        <v>0.5</v>
      </c>
      <c r="AC183" s="26" t="n"/>
      <c r="AD183" s="26" t="n"/>
      <c r="AE183" s="26" t="n"/>
      <c r="AF183" s="26" t="n"/>
      <c r="AG183" s="26" t="n"/>
      <c r="AH183" s="24">
        <f>Table1[[#This Row],[Hours Used]]-SUM(Table1[[#This Row],[Planned Maintenance]:[Start and Finish Production]])-SUM(Table1[[#This Row],[Minor Stoppages]:[Material Shortages]])-Table1[[#This Row],[Quality Loss (Hrs)]]-Table1[[#This Row],[Operating Time]]</f>
        <v/>
      </c>
      <c r="AI183" s="24">
        <f>IFERROR(IF(Table1[[#This Row],[SKU]]="",0,Table1[[#This Row],[Quality Loss (T)]]/(Table1[[#This Row],[SOC (TPD)]]/24)),"")</f>
        <v/>
      </c>
      <c r="AJ183" s="31">
        <f>IFERROR(IF(Table1[[#This Row],[SKU]]="",0,Table1[[#This Row],[Volume Delivered (T)]]/(Table1[[#This Row],[SOC (TPD)]]/24)),"")</f>
        <v/>
      </c>
      <c r="AK183" s="31">
        <f>IFERROR(Table1[[#This Row],[Operating Time]]/Table1[[#This Row],[PRODUCTION HOURS]],"")</f>
        <v/>
      </c>
      <c r="AL183" s="32" t="n">
        <v>75</v>
      </c>
      <c r="AM183" s="32" t="inlineStr">
        <is>
          <t>YES</t>
        </is>
      </c>
      <c r="AN183" s="32" t="inlineStr">
        <is>
          <t>YES</t>
        </is>
      </c>
      <c r="AO183" s="32" t="n">
        <v>4</v>
      </c>
      <c r="AP183" s="32" t="n">
        <v>4</v>
      </c>
      <c r="AQ183" s="32" t="n"/>
      <c r="AR183" s="32">
        <f>IFERROR(SUMIFS(#REF!,#REF!,'Data Sheet'!A:A,#REF!,"Samridhi Perk Line")/SUMIFS(#REF!,#REF!,'Data Sheet'!A:A,#REF!,"Samridhi Perk Line"),"")</f>
        <v/>
      </c>
      <c r="AS183" s="32" t="n"/>
      <c r="AT183" s="32" t="n"/>
      <c r="AU183" s="203">
        <f>IFERROR(VLOOKUP(Table1[[#This Row],[Date]],'Overweight Data'!A181:G1276,6,FALSE),"")</f>
        <v/>
      </c>
      <c r="AV183" s="213">
        <f>IFERROR(
   IF(
      OR(Table1[[#This Row],[Operating Time]]=0, (Table1[[#This Row],[Operating Time]]/IF(AC183&lt;=1,AC183+1,AC183))*60=0),
      1,
      ((Table1[[#This Row],[Operating Time]])/IF(AC183&lt;=1,AC183+1,AC183))*60
   ),
"_")</f>
        <v/>
      </c>
      <c r="AW183" s="213">
        <f>COUNTIFS('Downtime Data'!A:A,Table1[[#This Row],[Date]])</f>
        <v/>
      </c>
      <c r="AX183" s="211">
        <f>IFERROR((SUM(Table1[[#This Row],[Minor Stoppages]:[Material Shortages]])/Table1[[#This Row],['# Stops]])*60,"")</f>
        <v/>
      </c>
      <c r="AY183" s="211" t="n"/>
      <c r="AZ183" s="33" t="n">
        <v>46199</v>
      </c>
    </row>
    <row r="184" ht="20.15" customHeight="1" s="452">
      <c r="A184" s="21" t="n">
        <v>46201</v>
      </c>
      <c r="B184" s="22">
        <f>IF(A184="","",TEXT(A184,"dddddd"))</f>
        <v/>
      </c>
      <c r="C184" s="23" t="inlineStr">
        <is>
          <t>_10.3GM</t>
        </is>
      </c>
      <c r="D184" s="24">
        <f t="array" ref="D184">IFERROR(INDIRECT(C184),"")</f>
        <v/>
      </c>
      <c r="E184" s="25" t="n">
        <v>33</v>
      </c>
      <c r="F184" s="26" t="n">
        <v>30.2</v>
      </c>
      <c r="G184" s="27">
        <f>IFERROR((Table1[[#This Row],[Plan]]/Table1[[#This Row],[Hours Used]])/(Table1[[#This Row],[SOC (TPD)]]/24),"")</f>
        <v/>
      </c>
      <c r="H184" s="27">
        <f>IFERROR((Table1[[#This Row],[Volume Delivered (T)]]/Table1[[#This Row],[Hours Used]])/(Table1[[#This Row],[SOC (TPD)]]/24),"")</f>
        <v/>
      </c>
      <c r="I184" s="28" t="n"/>
      <c r="J184" s="28" t="n"/>
      <c r="K184" s="28" t="n"/>
      <c r="L184" s="25">
        <f>(VLOOKUP(Table1[[#This Row],[Date]],'Coated Rework Data'!$A:$F,5)/1000)</f>
        <v/>
      </c>
      <c r="M184" s="29" t="n">
        <v>0.044</v>
      </c>
      <c r="N184" s="83" t="n"/>
      <c r="O184" s="25" t="n"/>
      <c r="P184" s="25" t="n"/>
      <c r="Q184" s="69" t="n"/>
      <c r="R184" s="70" t="n"/>
      <c r="S184" s="30">
        <f>IF(Table1[[#This Row],[SKU]]="",0,24-Table1[[#This Row],[Legal Non-Operating Time]]-Table1[[#This Row],[No Demand Time]]-Table1[[#This Row],[Force Majeure]])</f>
        <v/>
      </c>
      <c r="T184" s="26" t="n"/>
      <c r="U184" s="26" t="n">
        <v>1</v>
      </c>
      <c r="V184" s="26" t="n"/>
      <c r="W184" s="26" t="n"/>
      <c r="X184" s="26" t="n"/>
      <c r="Y184" s="26" t="n"/>
      <c r="Z184" s="26" t="n"/>
      <c r="AA184" s="30">
        <f>Table1[[#This Row],[Hours Used]]-SUM(Table1[[#This Row],[Planned Maintenance]:[Start and Finish Production]])</f>
        <v/>
      </c>
      <c r="AB184" s="26" t="n">
        <v>0.5</v>
      </c>
      <c r="AC184" s="26">
        <f>50/60</f>
        <v/>
      </c>
      <c r="AD184" s="26" t="n">
        <v>1.5</v>
      </c>
      <c r="AE184" s="26" t="n"/>
      <c r="AF184" s="26" t="n"/>
      <c r="AG184" s="26" t="n"/>
      <c r="AH184" s="24">
        <f>Table1[[#This Row],[Hours Used]]-SUM(Table1[[#This Row],[Planned Maintenance]:[Start and Finish Production]])-SUM(Table1[[#This Row],[Minor Stoppages]:[Material Shortages]])-Table1[[#This Row],[Quality Loss (Hrs)]]-Table1[[#This Row],[Operating Time]]</f>
        <v/>
      </c>
      <c r="AI184" s="24">
        <f>IFERROR(IF(Table1[[#This Row],[SKU]]="",0,Table1[[#This Row],[Quality Loss (T)]]/(Table1[[#This Row],[SOC (TPD)]]/24)),"")</f>
        <v/>
      </c>
      <c r="AJ184" s="31">
        <f>IFERROR(IF(Table1[[#This Row],[SKU]]="",0,Table1[[#This Row],[Volume Delivered (T)]]/(Table1[[#This Row],[SOC (TPD)]]/24)),"")</f>
        <v/>
      </c>
      <c r="AK184" s="31">
        <f>IFERROR(Table1[[#This Row],[Operating Time]]/Table1[[#This Row],[PRODUCTION HOURS]],"")</f>
        <v/>
      </c>
      <c r="AL184" s="32" t="n">
        <v>77</v>
      </c>
      <c r="AM184" s="32" t="inlineStr">
        <is>
          <t>YES</t>
        </is>
      </c>
      <c r="AN184" s="32" t="inlineStr">
        <is>
          <t>YES</t>
        </is>
      </c>
      <c r="AO184" s="32" t="n">
        <v>1</v>
      </c>
      <c r="AP184" s="32" t="n">
        <v>1</v>
      </c>
      <c r="AQ184" s="32" t="n"/>
      <c r="AR184" s="32">
        <f>IFERROR(SUMIFS(#REF!,#REF!,'Data Sheet'!A:A,#REF!,"Samridhi Perk Line")/SUMIFS(#REF!,#REF!,'Data Sheet'!A:A,#REF!,"Samridhi Perk Line"),"")</f>
        <v/>
      </c>
      <c r="AS184" s="32" t="n"/>
      <c r="AT184" s="32" t="n"/>
      <c r="AU184" s="203">
        <f>IFERROR(VLOOKUP(Table1[[#This Row],[Date]],'Overweight Data'!A182:G1277,6,FALSE),"")</f>
        <v/>
      </c>
      <c r="AV184" s="213">
        <f>IFERROR(
   IF(
      OR(Table1[[#This Row],[Operating Time]]=0, (Table1[[#This Row],[Operating Time]]/IF(AC184&lt;=1,AC184+1,AC184))*60=0),
      1,
      ((Table1[[#This Row],[Operating Time]])/IF(AC184&lt;=1,AC184+1,AC184))*60
   ),
"_")</f>
        <v/>
      </c>
      <c r="AW184" s="213">
        <f>COUNTIFS('Downtime Data'!A:A,Table1[[#This Row],[Date]])</f>
        <v/>
      </c>
      <c r="AX184" s="211">
        <f>IFERROR((SUM(Table1[[#This Row],[Minor Stoppages]:[Material Shortages]])/Table1[[#This Row],['# Stops]])*60,"")</f>
        <v/>
      </c>
      <c r="AY184" s="211" t="n"/>
      <c r="AZ184" s="33" t="n">
        <v>46199</v>
      </c>
    </row>
    <row r="185" ht="20.15" customHeight="1" s="452">
      <c r="A185" s="21" t="n">
        <v>46202</v>
      </c>
      <c r="B185" s="22">
        <f>IF(A185="","",TEXT(A185,"dddddd"))</f>
        <v/>
      </c>
      <c r="C185" s="23" t="inlineStr">
        <is>
          <t>_10.3GM</t>
        </is>
      </c>
      <c r="D185" s="24">
        <f t="array" ref="D185">IFERROR(INDIRECT(C185),"")</f>
        <v/>
      </c>
      <c r="E185" s="25" t="n">
        <v>32</v>
      </c>
      <c r="F185" s="26" t="n">
        <v>32.9</v>
      </c>
      <c r="G185" s="27">
        <f>IFERROR((Table1[[#This Row],[Plan]]/Table1[[#This Row],[Hours Used]])/(Table1[[#This Row],[SOC (TPD)]]/24),"")</f>
        <v/>
      </c>
      <c r="H185" s="27">
        <f>IFERROR((Table1[[#This Row],[Volume Delivered (T)]]/Table1[[#This Row],[Hours Used]])/(Table1[[#This Row],[SOC (TPD)]]/24),"")</f>
        <v/>
      </c>
      <c r="I185" s="28" t="n"/>
      <c r="J185" s="28" t="n"/>
      <c r="K185" s="28" t="n"/>
      <c r="L185" s="25">
        <f>(VLOOKUP(Table1[[#This Row],[Date]],'Coated Rework Data'!$A:$F,5)/1000)</f>
        <v/>
      </c>
      <c r="M185" s="29" t="n">
        <v>0.038</v>
      </c>
      <c r="N185" s="83" t="n"/>
      <c r="O185" s="25" t="n"/>
      <c r="P185" s="25" t="n"/>
      <c r="Q185" s="69" t="n"/>
      <c r="R185" s="70" t="n"/>
      <c r="S185" s="30">
        <f>IF(Table1[[#This Row],[SKU]]="",0,24-Table1[[#This Row],[Legal Non-Operating Time]]-Table1[[#This Row],[No Demand Time]]-Table1[[#This Row],[Force Majeure]])</f>
        <v/>
      </c>
      <c r="T185" s="26" t="n">
        <v>1</v>
      </c>
      <c r="U185" s="26" t="n"/>
      <c r="V185" s="26" t="n"/>
      <c r="W185" s="26" t="n"/>
      <c r="X185" s="26" t="n"/>
      <c r="Y185" s="26" t="n"/>
      <c r="Z185" s="26" t="n"/>
      <c r="AA185" s="30">
        <f>Table1[[#This Row],[Hours Used]]-SUM(Table1[[#This Row],[Planned Maintenance]:[Start and Finish Production]])</f>
        <v/>
      </c>
      <c r="AB185" s="26" t="n">
        <v>0.5</v>
      </c>
      <c r="AC185" s="26" t="n"/>
      <c r="AD185" s="26" t="n">
        <v>0.25</v>
      </c>
      <c r="AE185" s="26" t="n"/>
      <c r="AF185" s="26" t="n"/>
      <c r="AG185" s="26" t="n"/>
      <c r="AH185" s="24">
        <f>Table1[[#This Row],[Hours Used]]-SUM(Table1[[#This Row],[Planned Maintenance]:[Start and Finish Production]])-SUM(Table1[[#This Row],[Minor Stoppages]:[Material Shortages]])-Table1[[#This Row],[Quality Loss (Hrs)]]-Table1[[#This Row],[Operating Time]]</f>
        <v/>
      </c>
      <c r="AI185" s="24">
        <f>IFERROR(IF(Table1[[#This Row],[SKU]]="",0,Table1[[#This Row],[Quality Loss (T)]]/(Table1[[#This Row],[SOC (TPD)]]/24)),"")</f>
        <v/>
      </c>
      <c r="AJ185" s="31">
        <f>IFERROR(IF(Table1[[#This Row],[SKU]]="",0,Table1[[#This Row],[Volume Delivered (T)]]/(Table1[[#This Row],[SOC (TPD)]]/24)),"")</f>
        <v/>
      </c>
      <c r="AK185" s="31">
        <f>IFERROR(Table1[[#This Row],[Operating Time]]/Table1[[#This Row],[PRODUCTION HOURS]],"")</f>
        <v/>
      </c>
      <c r="AL185" s="32" t="n">
        <v>79</v>
      </c>
      <c r="AM185" s="32" t="inlineStr">
        <is>
          <t>YES</t>
        </is>
      </c>
      <c r="AN185" s="32" t="inlineStr">
        <is>
          <t>YES</t>
        </is>
      </c>
      <c r="AO185" s="32" t="n">
        <v>0</v>
      </c>
      <c r="AP185" s="32" t="n">
        <v>0</v>
      </c>
      <c r="AQ185" s="32" t="n"/>
      <c r="AR185" s="32">
        <f>IFERROR(SUMIFS(#REF!,#REF!,'Data Sheet'!A:A,#REF!,"Samridhi Perk Line")/SUMIFS(#REF!,#REF!,'Data Sheet'!A:A,#REF!,"Samridhi Perk Line"),"")</f>
        <v/>
      </c>
      <c r="AS185" s="32" t="n"/>
      <c r="AT185" s="32" t="n"/>
      <c r="AU185" s="203">
        <f>IFERROR(VLOOKUP(Table1[[#This Row],[Date]],'Overweight Data'!A183:G1278,6,FALSE),"")</f>
        <v/>
      </c>
      <c r="AV185" s="213">
        <f>IFERROR(
   IF(
      OR(Table1[[#This Row],[Operating Time]]=0, (Table1[[#This Row],[Operating Time]]/IF(AC185&lt;=1,AC185+1,AC185))*60=0),
      1,
      ((Table1[[#This Row],[Operating Time]])/IF(AC185&lt;=1,AC185+1,AC185))*60
   ),
"_")</f>
        <v/>
      </c>
      <c r="AW185" s="213">
        <f>COUNTIFS('Downtime Data'!A:A,Table1[[#This Row],[Date]])</f>
        <v/>
      </c>
      <c r="AX185" s="211">
        <f>IFERROR((SUM(Table1[[#This Row],[Minor Stoppages]:[Material Shortages]])/Table1[[#This Row],['# Stops]])*60,"")</f>
        <v/>
      </c>
      <c r="AY185" s="211" t="n"/>
      <c r="AZ185" s="33" t="n">
        <v>46229</v>
      </c>
    </row>
    <row r="186" ht="20.15" customHeight="1" s="452">
      <c r="A186" s="21" t="n">
        <v>46203</v>
      </c>
      <c r="B186" s="22">
        <f>IF(A186="","",TEXT(A186,"dddddd"))</f>
        <v/>
      </c>
      <c r="C186" s="23" t="inlineStr">
        <is>
          <t>_10.3GM</t>
        </is>
      </c>
      <c r="D186" s="24">
        <f t="array" ref="D186">IFERROR(INDIRECT(C186),"")</f>
        <v/>
      </c>
      <c r="E186" s="25" t="n">
        <v>32</v>
      </c>
      <c r="F186" s="26" t="n">
        <v>29.5</v>
      </c>
      <c r="G186" s="27">
        <f>IFERROR((Table1[[#This Row],[Plan]]/Table1[[#This Row],[Hours Used]])/(Table1[[#This Row],[SOC (TPD)]]/24),"")</f>
        <v/>
      </c>
      <c r="H186" s="27">
        <f>IFERROR((Table1[[#This Row],[Volume Delivered (T)]]/Table1[[#This Row],[Hours Used]])/(Table1[[#This Row],[SOC (TPD)]]/24),"")</f>
        <v/>
      </c>
      <c r="I186" s="28" t="n"/>
      <c r="J186" s="28" t="n"/>
      <c r="K186" s="28" t="n"/>
      <c r="L186" s="25">
        <f>(VLOOKUP(Table1[[#This Row],[Date]],'Coated Rework Data'!$A:$F,5)/1000)</f>
        <v/>
      </c>
      <c r="M186" s="29" t="n">
        <v>0.038</v>
      </c>
      <c r="N186" s="83" t="n"/>
      <c r="O186" s="25" t="n"/>
      <c r="P186" s="25" t="n"/>
      <c r="Q186" s="69" t="n"/>
      <c r="R186" s="70" t="n"/>
      <c r="S186" s="30">
        <f>IF(Table1[[#This Row],[SKU]]="",0,24-Table1[[#This Row],[Legal Non-Operating Time]]-Table1[[#This Row],[No Demand Time]]-Table1[[#This Row],[Force Majeure]])</f>
        <v/>
      </c>
      <c r="T186" s="26" t="n"/>
      <c r="U186" s="26" t="n"/>
      <c r="V186" s="26" t="n"/>
      <c r="W186" s="26" t="n">
        <v>1.5</v>
      </c>
      <c r="X186" s="26" t="n"/>
      <c r="Y186" s="26" t="n"/>
      <c r="Z186" s="26" t="n"/>
      <c r="AA186" s="30">
        <f>Table1[[#This Row],[Hours Used]]-SUM(Table1[[#This Row],[Planned Maintenance]:[Start and Finish Production]])</f>
        <v/>
      </c>
      <c r="AB186" s="26" t="n"/>
      <c r="AC186" s="26" t="n"/>
      <c r="AD186" s="26" t="n">
        <v>3</v>
      </c>
      <c r="AE186" s="26" t="n"/>
      <c r="AF186" s="26" t="n"/>
      <c r="AG186" s="26" t="n"/>
      <c r="AH186" s="24">
        <f>Table1[[#This Row],[Hours Used]]-SUM(Table1[[#This Row],[Planned Maintenance]:[Start and Finish Production]])-SUM(Table1[[#This Row],[Minor Stoppages]:[Material Shortages]])-Table1[[#This Row],[Quality Loss (Hrs)]]-Table1[[#This Row],[Operating Time]]</f>
        <v/>
      </c>
      <c r="AI186" s="24">
        <f>IFERROR(IF(Table1[[#This Row],[SKU]]="",0,Table1[[#This Row],[Quality Loss (T)]]/(Table1[[#This Row],[SOC (TPD)]]/24)),"")</f>
        <v/>
      </c>
      <c r="AJ186" s="31">
        <f>IFERROR(IF(Table1[[#This Row],[SKU]]="",0,Table1[[#This Row],[Volume Delivered (T)]]/(Table1[[#This Row],[SOC (TPD)]]/24)),"")</f>
        <v/>
      </c>
      <c r="AK186" s="31">
        <f>IFERROR(Table1[[#This Row],[Operating Time]]/Table1[[#This Row],[PRODUCTION HOURS]],"")</f>
        <v/>
      </c>
      <c r="AL186" s="32" t="n">
        <v>94</v>
      </c>
      <c r="AM186" s="32" t="inlineStr">
        <is>
          <t>YES</t>
        </is>
      </c>
      <c r="AN186" s="32" t="inlineStr">
        <is>
          <t>YES</t>
        </is>
      </c>
      <c r="AO186" s="32" t="n">
        <v>23</v>
      </c>
      <c r="AP186" s="32" t="n">
        <v>23</v>
      </c>
      <c r="AQ186" s="32" t="n"/>
      <c r="AR186" s="32">
        <f>IFERROR(SUMIFS(#REF!,#REF!,'Data Sheet'!A:A,#REF!,"Samridhi Perk Line")/SUMIFS(#REF!,#REF!,'Data Sheet'!A:A,#REF!,"Samridhi Perk Line"),"")</f>
        <v/>
      </c>
      <c r="AS186" s="32" t="n"/>
      <c r="AT186" s="32" t="n"/>
      <c r="AU186" s="203">
        <f>IFERROR(VLOOKUP(Table1[[#This Row],[Date]],'Overweight Data'!A184:G1279,6,FALSE),"")</f>
        <v/>
      </c>
      <c r="AV186" s="213">
        <f>IFERROR(
   IF(
      OR(Table1[[#This Row],[Operating Time]]=0, (Table1[[#This Row],[Operating Time]]/IF(AC186&lt;=1,AC186+1,AC186))*60=0),
      1,
      ((Table1[[#This Row],[Operating Time]])/IF(AC186&lt;=1,AC186+1,AC186))*60
   ),
"_")</f>
        <v/>
      </c>
      <c r="AW186" s="213">
        <f>COUNTIFS('Downtime Data'!A:A,Table1[[#This Row],[Date]])</f>
        <v/>
      </c>
      <c r="AX186" s="211">
        <f>IFERROR((SUM(Table1[[#This Row],[Minor Stoppages]:[Material Shortages]])/Table1[[#This Row],['# Stops]])*60,"")</f>
        <v/>
      </c>
      <c r="AY186" s="211" t="n"/>
      <c r="AZ186" s="33" t="n">
        <v>46229</v>
      </c>
    </row>
    <row r="187" ht="20.15" customHeight="1" s="452">
      <c r="A187" s="21" t="n">
        <v>46204</v>
      </c>
      <c r="B187" s="22">
        <f>IF(A187="","",TEXT(A187,"dddddd"))</f>
        <v/>
      </c>
      <c r="C187" s="23" t="inlineStr">
        <is>
          <t>_10.3GM_HT</t>
        </is>
      </c>
      <c r="D187" s="24">
        <f t="array" ref="D187">IFERROR(INDIRECT(C187),"")</f>
        <v/>
      </c>
      <c r="E187" s="25" t="n">
        <v>28</v>
      </c>
      <c r="F187" s="26" t="n">
        <v>30.8</v>
      </c>
      <c r="G187" s="27">
        <f>IFERROR((Table1[[#This Row],[Plan]]/Table1[[#This Row],[Hours Used]])/(Table1[[#This Row],[SOC (TPD)]]/24),"")</f>
        <v/>
      </c>
      <c r="H187" s="27">
        <f>IFERROR((Table1[[#This Row],[Volume Delivered (T)]]/Table1[[#This Row],[Hours Used]])/(Table1[[#This Row],[SOC (TPD)]]/24),"")</f>
        <v/>
      </c>
      <c r="I187" s="28" t="n"/>
      <c r="J187" s="28" t="n"/>
      <c r="K187" s="28" t="n"/>
      <c r="L187" s="25">
        <f>(VLOOKUP(Table1[[#This Row],[Date]],'Coated Rework Data'!$A:$F,5)/1000)</f>
        <v/>
      </c>
      <c r="M187" s="29" t="n">
        <v>0.038</v>
      </c>
      <c r="N187" s="83" t="n"/>
      <c r="O187" s="25" t="n"/>
      <c r="P187" s="25" t="n"/>
      <c r="Q187" s="69" t="n"/>
      <c r="R187" s="70" t="n"/>
      <c r="S187" s="30">
        <f>IF(Table1[[#This Row],[SKU]]="",0,24-Table1[[#This Row],[Legal Non-Operating Time]]-Table1[[#This Row],[No Demand Time]]-Table1[[#This Row],[Force Majeure]])</f>
        <v/>
      </c>
      <c r="T187" s="26" t="n"/>
      <c r="U187" s="26" t="n"/>
      <c r="V187" s="26" t="n"/>
      <c r="W187" s="26" t="n"/>
      <c r="X187" s="26" t="n"/>
      <c r="Y187" s="26" t="n"/>
      <c r="Z187" s="26" t="n"/>
      <c r="AA187" s="30">
        <f>Table1[[#This Row],[Hours Used]]-SUM(Table1[[#This Row],[Planned Maintenance]:[Start and Finish Production]])</f>
        <v/>
      </c>
      <c r="AB187" s="26" t="n"/>
      <c r="AC187" s="26" t="n"/>
      <c r="AD187" s="26" t="n"/>
      <c r="AE187" s="26" t="n"/>
      <c r="AF187" s="26" t="n"/>
      <c r="AG187" s="26" t="n"/>
      <c r="AH187" s="24">
        <f>Table1[[#This Row],[Hours Used]]-SUM(Table1[[#This Row],[Planned Maintenance]:[Start and Finish Production]])-SUM(Table1[[#This Row],[Minor Stoppages]:[Material Shortages]])-Table1[[#This Row],[Quality Loss (Hrs)]]-Table1[[#This Row],[Operating Time]]</f>
        <v/>
      </c>
      <c r="AI187" s="24">
        <f>IFERROR(IF(Table1[[#This Row],[SKU]]="",0,Table1[[#This Row],[Quality Loss (T)]]/(Table1[[#This Row],[SOC (TPD)]]/24)),"")</f>
        <v/>
      </c>
      <c r="AJ187" s="31">
        <f>IFERROR(IF(Table1[[#This Row],[SKU]]="",0,Table1[[#This Row],[Volume Delivered (T)]]/(Table1[[#This Row],[SOC (TPD)]]/24)),"")</f>
        <v/>
      </c>
      <c r="AK187" s="31">
        <f>IFERROR(Table1[[#This Row],[Operating Time]]/Table1[[#This Row],[PRODUCTION HOURS]],"")</f>
        <v/>
      </c>
      <c r="AL187" s="32" t="n">
        <v>96</v>
      </c>
      <c r="AM187" s="32" t="inlineStr">
        <is>
          <t>YES</t>
        </is>
      </c>
      <c r="AN187" s="32" t="inlineStr">
        <is>
          <t>YES</t>
        </is>
      </c>
      <c r="AO187" s="32" t="n">
        <v>26</v>
      </c>
      <c r="AP187" s="32" t="n">
        <v>24</v>
      </c>
      <c r="AQ187" s="32" t="n"/>
      <c r="AR187" s="32">
        <f>IFERROR(SUMIFS(#REF!,#REF!,'Data Sheet'!A:A,#REF!,"Samridhi Perk Line")/SUMIFS(#REF!,#REF!,'Data Sheet'!A:A,#REF!,"Samridhi Perk Line"),"")</f>
        <v/>
      </c>
      <c r="AS187" s="32" t="n"/>
      <c r="AT187" s="32" t="n"/>
      <c r="AU187" s="203">
        <f>IFERROR(VLOOKUP(Table1[[#This Row],[Date]],'Overweight Data'!A185:G1280,6,FALSE),"")</f>
        <v/>
      </c>
      <c r="AV187" s="213">
        <f>IFERROR(
   IF(
      OR(Table1[[#This Row],[Operating Time]]=0, (Table1[[#This Row],[Operating Time]]/IF(AC187&lt;=1,AC187+1,AC187))*60=0),
      1,
      ((Table1[[#This Row],[Operating Time]])/IF(AC187&lt;=1,AC187+1,AC187))*60
   ),
"_")</f>
        <v/>
      </c>
      <c r="AW187" s="213">
        <f>COUNTIFS('Downtime Data'!A:A,Table1[[#This Row],[Date]])</f>
        <v/>
      </c>
      <c r="AX187" s="211">
        <f>IFERROR((SUM(Table1[[#This Row],[Minor Stoppages]:[Material Shortages]])/Table1[[#This Row],['# Stops]])*60,"")</f>
        <v/>
      </c>
      <c r="AY187" s="211" t="n"/>
      <c r="AZ187" s="33" t="n">
        <v>46229</v>
      </c>
    </row>
    <row r="188" ht="20.15" customHeight="1" s="452">
      <c r="A188" s="21" t="n">
        <v>46205</v>
      </c>
      <c r="B188" s="22">
        <f>IF(A188="","",TEXT(A188,"dddddd"))</f>
        <v/>
      </c>
      <c r="C188" s="23" t="inlineStr">
        <is>
          <t>_10.3GM_HT</t>
        </is>
      </c>
      <c r="D188" s="24">
        <f t="array" ref="D188">IFERROR(INDIRECT(C188),"")</f>
        <v/>
      </c>
      <c r="E188" s="25" t="n">
        <v>28</v>
      </c>
      <c r="F188" s="26" t="n">
        <v>30.3</v>
      </c>
      <c r="G188" s="27">
        <f>IFERROR((Table1[[#This Row],[Plan]]/Table1[[#This Row],[Hours Used]])/(Table1[[#This Row],[SOC (TPD)]]/24),"")</f>
        <v/>
      </c>
      <c r="H188" s="27">
        <f>IFERROR((Table1[[#This Row],[Volume Delivered (T)]]/Table1[[#This Row],[Hours Used]])/(Table1[[#This Row],[SOC (TPD)]]/24),"")</f>
        <v/>
      </c>
      <c r="I188" s="28" t="n"/>
      <c r="J188" s="28" t="n"/>
      <c r="K188" s="28" t="n"/>
      <c r="L188" s="25">
        <f>(VLOOKUP(Table1[[#This Row],[Date]],'Coated Rework Data'!$A:$F,5)/1000)</f>
        <v/>
      </c>
      <c r="M188" s="29" t="n">
        <v>0.038</v>
      </c>
      <c r="N188" s="83" t="n"/>
      <c r="O188" s="25" t="n"/>
      <c r="P188" s="25" t="n"/>
      <c r="Q188" s="69" t="n"/>
      <c r="R188" s="70" t="n"/>
      <c r="S188" s="30">
        <f>IF(Table1[[#This Row],[SKU]]="",0,24-Table1[[#This Row],[Legal Non-Operating Time]]-Table1[[#This Row],[No Demand Time]]-Table1[[#This Row],[Force Majeure]])</f>
        <v/>
      </c>
      <c r="T188" s="26" t="n"/>
      <c r="U188" s="26" t="n"/>
      <c r="V188" s="26" t="n"/>
      <c r="W188" s="26" t="n"/>
      <c r="X188" s="26" t="n"/>
      <c r="Y188" s="26" t="n"/>
      <c r="Z188" s="26" t="n"/>
      <c r="AA188" s="30">
        <f>Table1[[#This Row],[Hours Used]]-SUM(Table1[[#This Row],[Planned Maintenance]:[Start and Finish Production]])</f>
        <v/>
      </c>
      <c r="AB188" s="26" t="n"/>
      <c r="AC188" s="26" t="n"/>
      <c r="AD188" s="26" t="n"/>
      <c r="AE188" s="26" t="n"/>
      <c r="AF188" s="26" t="n"/>
      <c r="AG188" s="26" t="n"/>
      <c r="AH188" s="24">
        <f>Table1[[#This Row],[Hours Used]]-SUM(Table1[[#This Row],[Planned Maintenance]:[Start and Finish Production]])-SUM(Table1[[#This Row],[Minor Stoppages]:[Material Shortages]])-Table1[[#This Row],[Quality Loss (Hrs)]]-Table1[[#This Row],[Operating Time]]</f>
        <v/>
      </c>
      <c r="AI188" s="24">
        <f>IFERROR(IF(Table1[[#This Row],[SKU]]="",0,Table1[[#This Row],[Quality Loss (T)]]/(Table1[[#This Row],[SOC (TPD)]]/24)),"")</f>
        <v/>
      </c>
      <c r="AJ188" s="31">
        <f>IFERROR(IF(Table1[[#This Row],[SKU]]="",0,Table1[[#This Row],[Volume Delivered (T)]]/(Table1[[#This Row],[SOC (TPD)]]/24)),"")</f>
        <v/>
      </c>
      <c r="AK188" s="31">
        <f>IFERROR(Table1[[#This Row],[Operating Time]]/Table1[[#This Row],[PRODUCTION HOURS]],"")</f>
        <v/>
      </c>
      <c r="AL188" s="32" t="n">
        <v>98</v>
      </c>
      <c r="AM188" s="32" t="inlineStr">
        <is>
          <t>YES</t>
        </is>
      </c>
      <c r="AN188" s="32" t="inlineStr">
        <is>
          <t>YES</t>
        </is>
      </c>
      <c r="AO188" s="32" t="n">
        <v>0</v>
      </c>
      <c r="AP188" s="32" t="n">
        <v>0</v>
      </c>
      <c r="AQ188" s="32" t="n"/>
      <c r="AR188" s="32">
        <f>IFERROR(SUMIFS(#REF!,#REF!,'Data Sheet'!A:A,#REF!,"Samridhi Perk Line")/SUMIFS(#REF!,#REF!,'Data Sheet'!A:A,#REF!,"Samridhi Perk Line"),"")</f>
        <v/>
      </c>
      <c r="AS188" s="32" t="n"/>
      <c r="AT188" s="32" t="n"/>
      <c r="AU188" s="203">
        <f>IFERROR(VLOOKUP(Table1[[#This Row],[Date]],'Overweight Data'!A186:G1281,6,FALSE),"")</f>
        <v/>
      </c>
      <c r="AV188" s="213">
        <f>IFERROR(
   IF(
      OR(Table1[[#This Row],[Operating Time]]=0, (Table1[[#This Row],[Operating Time]]/IF(AC188&lt;=1,AC188+1,AC188))*60=0),
      1,
      ((Table1[[#This Row],[Operating Time]])/IF(AC188&lt;=1,AC188+1,AC188))*60
   ),
"_")</f>
        <v/>
      </c>
      <c r="AW188" s="213">
        <f>COUNTIFS('Downtime Data'!A:A,Table1[[#This Row],[Date]])</f>
        <v/>
      </c>
      <c r="AX188" s="211">
        <f>IFERROR((SUM(Table1[[#This Row],[Minor Stoppages]:[Material Shortages]])/Table1[[#This Row],['# Stops]])*60,"")</f>
        <v/>
      </c>
      <c r="AY188" s="211" t="n"/>
      <c r="AZ188" s="33" t="n">
        <v>46229</v>
      </c>
    </row>
    <row r="189" ht="20.15" customHeight="1" s="452">
      <c r="A189" s="21" t="n">
        <v>46206</v>
      </c>
      <c r="B189" s="22">
        <f>IF(A189="","",TEXT(A189,"dddddd"))</f>
        <v/>
      </c>
      <c r="C189" s="23" t="inlineStr">
        <is>
          <t>_10.3GM_HT</t>
        </is>
      </c>
      <c r="D189" s="24">
        <f t="array" ref="D189">IFERROR(INDIRECT(C189),"")</f>
        <v/>
      </c>
      <c r="E189" s="25" t="n">
        <v>16.5</v>
      </c>
      <c r="F189" s="26" t="n">
        <v>16.3</v>
      </c>
      <c r="G189" s="27">
        <f>IFERROR((Table1[[#This Row],[Plan]]/Table1[[#This Row],[Hours Used]])/(Table1[[#This Row],[SOC (TPD)]]/24),"")</f>
        <v/>
      </c>
      <c r="H189" s="27">
        <f>IFERROR((Table1[[#This Row],[Volume Delivered (T)]]/Table1[[#This Row],[Hours Used]])/(Table1[[#This Row],[SOC (TPD)]]/24),"")</f>
        <v/>
      </c>
      <c r="I189" s="28" t="n"/>
      <c r="J189" s="28" t="n"/>
      <c r="K189" s="28" t="n"/>
      <c r="L189" s="25">
        <f>(VLOOKUP(Table1[[#This Row],[Date]],'Coated Rework Data'!$A:$F,5)/1000)</f>
        <v/>
      </c>
      <c r="M189" s="29" t="n">
        <v>0.038</v>
      </c>
      <c r="N189" s="83" t="n"/>
      <c r="O189" s="25" t="n"/>
      <c r="P189" s="25" t="n"/>
      <c r="Q189" s="69" t="n"/>
      <c r="R189" s="70" t="n"/>
      <c r="S189" s="30">
        <f>IF(Table1[[#This Row],[SKU]]="",0,24-Table1[[#This Row],[Legal Non-Operating Time]]-Table1[[#This Row],[No Demand Time]]-Table1[[#This Row],[Force Majeure]])</f>
        <v/>
      </c>
      <c r="T189" s="26" t="n"/>
      <c r="U189" s="26" t="n"/>
      <c r="V189" s="26" t="n">
        <v>12</v>
      </c>
      <c r="W189" s="26" t="n"/>
      <c r="X189" s="26" t="n"/>
      <c r="Y189" s="26" t="n"/>
      <c r="Z189" s="26" t="n"/>
      <c r="AA189" s="30">
        <f>Table1[[#This Row],[Hours Used]]-SUM(Table1[[#This Row],[Planned Maintenance]:[Start and Finish Production]])</f>
        <v/>
      </c>
      <c r="AB189" s="26" t="n"/>
      <c r="AC189" s="26" t="n">
        <v>1</v>
      </c>
      <c r="AD189" s="26" t="n">
        <v>1</v>
      </c>
      <c r="AE189" s="26" t="n"/>
      <c r="AF189" s="26" t="n"/>
      <c r="AG189" s="26" t="n"/>
      <c r="AH189" s="24">
        <f>Table1[[#This Row],[Hours Used]]-SUM(Table1[[#This Row],[Planned Maintenance]:[Start and Finish Production]])-SUM(Table1[[#This Row],[Minor Stoppages]:[Material Shortages]])-Table1[[#This Row],[Quality Loss (Hrs)]]-Table1[[#This Row],[Operating Time]]</f>
        <v/>
      </c>
      <c r="AI189" s="24">
        <f>IFERROR(IF(Table1[[#This Row],[SKU]]="",0,Table1[[#This Row],[Quality Loss (T)]]/(Table1[[#This Row],[SOC (TPD)]]/24)),"")</f>
        <v/>
      </c>
      <c r="AJ189" s="31">
        <f>IFERROR(IF(Table1[[#This Row],[SKU]]="",0,Table1[[#This Row],[Volume Delivered (T)]]/(Table1[[#This Row],[SOC (TPD)]]/24)),"")</f>
        <v/>
      </c>
      <c r="AK189" s="31">
        <f>IFERROR(Table1[[#This Row],[Operating Time]]/Table1[[#This Row],[PRODUCTION HOURS]],"")</f>
        <v/>
      </c>
      <c r="AL189" s="32" t="n">
        <v>86</v>
      </c>
      <c r="AM189" s="32" t="inlineStr">
        <is>
          <t>YES</t>
        </is>
      </c>
      <c r="AN189" s="32" t="inlineStr">
        <is>
          <t>YES</t>
        </is>
      </c>
      <c r="AO189" s="32" t="n">
        <v>0</v>
      </c>
      <c r="AP189" s="32" t="n">
        <v>0</v>
      </c>
      <c r="AQ189" s="32" t="n"/>
      <c r="AR189" s="32">
        <f>IFERROR(SUMIFS(#REF!,#REF!,'Data Sheet'!A:A,#REF!,"Samridhi Perk Line")/SUMIFS(#REF!,#REF!,'Data Sheet'!A:A,#REF!,"Samridhi Perk Line"),"")</f>
        <v/>
      </c>
      <c r="AS189" s="32" t="n"/>
      <c r="AT189" s="32" t="n"/>
      <c r="AU189" s="203">
        <f>IFERROR(VLOOKUP(Table1[[#This Row],[Date]],'Overweight Data'!A187:G1282,6,FALSE),"")</f>
        <v/>
      </c>
      <c r="AV189" s="213">
        <f>IFERROR(
   IF(
      OR(Table1[[#This Row],[Operating Time]]=0, (Table1[[#This Row],[Operating Time]]/IF(AC189&lt;=1,AC189+1,AC189))*60=0),
      1,
      ((Table1[[#This Row],[Operating Time]])/IF(AC189&lt;=1,AC189+1,AC189))*60
   ),
"_")</f>
        <v/>
      </c>
      <c r="AW189" s="213">
        <f>COUNTIFS('Downtime Data'!A:A,Table1[[#This Row],[Date]])</f>
        <v/>
      </c>
      <c r="AX189" s="211">
        <f>IFERROR((SUM(Table1[[#This Row],[Minor Stoppages]:[Material Shortages]])/Table1[[#This Row],['# Stops]])*60,"")</f>
        <v/>
      </c>
      <c r="AY189" s="211" t="n"/>
      <c r="AZ189" s="33" t="n">
        <v>46229</v>
      </c>
    </row>
    <row r="190" ht="20.15" customHeight="1" s="452">
      <c r="A190" s="21" t="n">
        <v>46207</v>
      </c>
      <c r="B190" s="22">
        <f>IF(A190="","",TEXT(A190,"dddddd"))</f>
        <v/>
      </c>
      <c r="C190" s="23" t="inlineStr">
        <is>
          <t>_10.3GM_HT</t>
        </is>
      </c>
      <c r="D190" s="24">
        <f t="array" ref="D190">IFERROR(INDIRECT(C190),"")</f>
        <v/>
      </c>
      <c r="E190" s="25" t="n">
        <v>28</v>
      </c>
      <c r="F190" s="26" t="n">
        <v>16.39</v>
      </c>
      <c r="G190" s="27">
        <f>IFERROR((Table1[[#This Row],[Plan]]/Table1[[#This Row],[Hours Used]])/(Table1[[#This Row],[SOC (TPD)]]/24),"")</f>
        <v/>
      </c>
      <c r="H190" s="27">
        <f>IFERROR((Table1[[#This Row],[Volume Delivered (T)]]/Table1[[#This Row],[Hours Used]])/(Table1[[#This Row],[SOC (TPD)]]/24),"")</f>
        <v/>
      </c>
      <c r="I190" s="28" t="n"/>
      <c r="J190" s="28" t="n"/>
      <c r="K190" s="28" t="n"/>
      <c r="L190" s="25">
        <f>(VLOOKUP(Table1[[#This Row],[Date]],'Coated Rework Data'!$A:$F,5)/1000)</f>
        <v/>
      </c>
      <c r="M190" s="29" t="n">
        <v>0.042</v>
      </c>
      <c r="N190" s="83" t="n"/>
      <c r="O190" s="25" t="n"/>
      <c r="P190" s="25" t="n"/>
      <c r="Q190" s="69" t="n"/>
      <c r="R190" s="70" t="n"/>
      <c r="S190" s="30">
        <f>IF(Table1[[#This Row],[SKU]]="",0,24-Table1[[#This Row],[Legal Non-Operating Time]]-Table1[[#This Row],[No Demand Time]]-Table1[[#This Row],[Force Majeure]])</f>
        <v/>
      </c>
      <c r="T190" s="26" t="n"/>
      <c r="U190" s="26" t="n"/>
      <c r="V190" s="26" t="n"/>
      <c r="W190" s="26" t="n"/>
      <c r="X190" s="26" t="n"/>
      <c r="Y190" s="26" t="n"/>
      <c r="Z190" s="26" t="n"/>
      <c r="AA190" s="30">
        <f>Table1[[#This Row],[Hours Used]]-SUM(Table1[[#This Row],[Planned Maintenance]:[Start and Finish Production]])</f>
        <v/>
      </c>
      <c r="AB190" s="26" t="n"/>
      <c r="AC190" s="26" t="n">
        <v>9</v>
      </c>
      <c r="AD190" s="26" t="n"/>
      <c r="AE190" s="26" t="n"/>
      <c r="AF190" s="26" t="n"/>
      <c r="AG190" s="26" t="n"/>
      <c r="AH190" s="24">
        <f>Table1[[#This Row],[Hours Used]]-SUM(Table1[[#This Row],[Planned Maintenance]:[Start and Finish Production]])-SUM(Table1[[#This Row],[Minor Stoppages]:[Material Shortages]])-Table1[[#This Row],[Quality Loss (Hrs)]]-Table1[[#This Row],[Operating Time]]</f>
        <v/>
      </c>
      <c r="AI190" s="24">
        <f>IFERROR(IF(Table1[[#This Row],[SKU]]="",0,Table1[[#This Row],[Quality Loss (T)]]/(Table1[[#This Row],[SOC (TPD)]]/24)),"")</f>
        <v/>
      </c>
      <c r="AJ190" s="31">
        <f>IFERROR(IF(Table1[[#This Row],[SKU]]="",0,Table1[[#This Row],[Volume Delivered (T)]]/(Table1[[#This Row],[SOC (TPD)]]/24)),"")</f>
        <v/>
      </c>
      <c r="AK190" s="31">
        <f>IFERROR(Table1[[#This Row],[Operating Time]]/Table1[[#This Row],[PRODUCTION HOURS]],"")</f>
        <v/>
      </c>
      <c r="AL190" s="32" t="n">
        <v>94</v>
      </c>
      <c r="AM190" s="32" t="inlineStr">
        <is>
          <t>YES</t>
        </is>
      </c>
      <c r="AN190" s="32" t="inlineStr">
        <is>
          <t>YES</t>
        </is>
      </c>
      <c r="AO190" s="32" t="n">
        <v>0</v>
      </c>
      <c r="AP190" s="32" t="n">
        <v>0</v>
      </c>
      <c r="AQ190" s="32" t="n"/>
      <c r="AR190" s="32">
        <f>IFERROR(SUMIFS(#REF!,#REF!,'Data Sheet'!A:A,#REF!,"Samridhi Perk Line")/SUMIFS(#REF!,#REF!,'Data Sheet'!A:A,#REF!,"Samridhi Perk Line"),"")</f>
        <v/>
      </c>
      <c r="AS190" s="32" t="n"/>
      <c r="AT190" s="32" t="n"/>
      <c r="AU190" s="203">
        <f>IFERROR(VLOOKUP(Table1[[#This Row],[Date]],'Overweight Data'!A188:G1283,6,FALSE),"")</f>
        <v/>
      </c>
      <c r="AV190" s="213">
        <f>IFERROR(
   IF(
      OR(Table1[[#This Row],[Operating Time]]=0, (Table1[[#This Row],[Operating Time]]/IF(AC190&lt;=1,AC190+1,AC190))*60=0),
      1,
      ((Table1[[#This Row],[Operating Time]])/IF(AC190&lt;=1,AC190+1,AC190))*60
   ),
"_")</f>
        <v/>
      </c>
      <c r="AW190" s="213">
        <f>COUNTIFS('Downtime Data'!A:A,Table1[[#This Row],[Date]])</f>
        <v/>
      </c>
      <c r="AX190" s="211">
        <f>IFERROR((SUM(Table1[[#This Row],[Minor Stoppages]:[Material Shortages]])/Table1[[#This Row],['# Stops]])*60,"")</f>
        <v/>
      </c>
      <c r="AY190" s="211" t="n"/>
      <c r="AZ190" s="33" t="n">
        <v>46229</v>
      </c>
    </row>
    <row r="191" ht="20.15" customHeight="1" s="452">
      <c r="A191" s="21" t="n">
        <v>46208</v>
      </c>
      <c r="B191" s="22">
        <f>IF(A191="","",TEXT(A191,"dddddd"))</f>
        <v/>
      </c>
      <c r="C191" s="23" t="inlineStr">
        <is>
          <t>_10.3GM_HT</t>
        </is>
      </c>
      <c r="D191" s="24">
        <f t="array" ref="D191">IFERROR(INDIRECT(C191),"")</f>
        <v/>
      </c>
      <c r="E191" s="25" t="n">
        <v>28</v>
      </c>
      <c r="F191" s="26">
        <f>15.1+4.7</f>
        <v/>
      </c>
      <c r="G191" s="27">
        <f>IFERROR((Table1[[#This Row],[Plan]]/Table1[[#This Row],[Hours Used]])/(Table1[[#This Row],[SOC (TPD)]]/24),"")</f>
        <v/>
      </c>
      <c r="H191" s="27">
        <f>IFERROR((Table1[[#This Row],[Volume Delivered (T)]]/Table1[[#This Row],[Hours Used]])/(Table1[[#This Row],[SOC (TPD)]]/24),"")</f>
        <v/>
      </c>
      <c r="I191" s="28" t="n"/>
      <c r="J191" s="28" t="n"/>
      <c r="K191" s="28" t="n"/>
      <c r="L191" s="25">
        <f>(VLOOKUP(Table1[[#This Row],[Date]],'Coated Rework Data'!$A:$F,5)/1000)</f>
        <v/>
      </c>
      <c r="M191" s="29" t="n">
        <v>0.042</v>
      </c>
      <c r="N191" s="83" t="n"/>
      <c r="O191" s="25" t="n"/>
      <c r="P191" s="25" t="n"/>
      <c r="Q191" s="69" t="n"/>
      <c r="R191" s="70" t="n"/>
      <c r="S191" s="30">
        <f>IF(Table1[[#This Row],[SKU]]="",0,24-Table1[[#This Row],[Legal Non-Operating Time]]-Table1[[#This Row],[No Demand Time]]-Table1[[#This Row],[Force Majeure]])</f>
        <v/>
      </c>
      <c r="T191" s="26" t="n"/>
      <c r="U191" s="26" t="n"/>
      <c r="V191" s="26" t="n"/>
      <c r="W191" s="26" t="n"/>
      <c r="X191" s="26" t="n"/>
      <c r="Y191" s="26" t="n"/>
      <c r="Z191" s="26" t="n"/>
      <c r="AA191" s="30">
        <f>Table1[[#This Row],[Hours Used]]-SUM(Table1[[#This Row],[Planned Maintenance]:[Start and Finish Production]])</f>
        <v/>
      </c>
      <c r="AB191" s="26" t="n"/>
      <c r="AC191" s="26" t="n">
        <v>9</v>
      </c>
      <c r="AD191" s="26" t="n"/>
      <c r="AE191" s="26" t="n"/>
      <c r="AF191" s="26" t="n"/>
      <c r="AG191" s="26" t="n"/>
      <c r="AH191" s="24">
        <f>Table1[[#This Row],[Hours Used]]-SUM(Table1[[#This Row],[Planned Maintenance]:[Start and Finish Production]])-SUM(Table1[[#This Row],[Minor Stoppages]:[Material Shortages]])-Table1[[#This Row],[Quality Loss (Hrs)]]-Table1[[#This Row],[Operating Time]]</f>
        <v/>
      </c>
      <c r="AI191" s="24">
        <f>IFERROR(IF(Table1[[#This Row],[SKU]]="",0,Table1[[#This Row],[Quality Loss (T)]]/(Table1[[#This Row],[SOC (TPD)]]/24)),"")</f>
        <v/>
      </c>
      <c r="AJ191" s="31">
        <f>IFERROR(IF(Table1[[#This Row],[SKU]]="",0,Table1[[#This Row],[Volume Delivered (T)]]/(Table1[[#This Row],[SOC (TPD)]]/24)),"")</f>
        <v/>
      </c>
      <c r="AK191" s="31">
        <f>IFERROR(Table1[[#This Row],[Operating Time]]/Table1[[#This Row],[PRODUCTION HOURS]],"")</f>
        <v/>
      </c>
      <c r="AL191" s="32" t="n">
        <v>86</v>
      </c>
      <c r="AM191" s="32" t="inlineStr">
        <is>
          <t>YES</t>
        </is>
      </c>
      <c r="AN191" s="32" t="inlineStr">
        <is>
          <t>YES</t>
        </is>
      </c>
      <c r="AO191" s="32" t="n">
        <v>60</v>
      </c>
      <c r="AP191" s="32" t="n">
        <v>58</v>
      </c>
      <c r="AQ191" s="32" t="n"/>
      <c r="AR191" s="32">
        <f>IFERROR(SUMIFS(#REF!,#REF!,'Data Sheet'!A:A,#REF!,"Samridhi Perk Line")/SUMIFS(#REF!,#REF!,'Data Sheet'!A:A,#REF!,"Samridhi Perk Line"),"")</f>
        <v/>
      </c>
      <c r="AS191" s="32" t="n"/>
      <c r="AT191" s="32" t="n"/>
      <c r="AU191" s="203">
        <f>IFERROR(VLOOKUP(Table1[[#This Row],[Date]],'Overweight Data'!A189:G1284,6,FALSE),"")</f>
        <v/>
      </c>
      <c r="AV191" s="213">
        <f>IFERROR(
   IF(
      OR(Table1[[#This Row],[Operating Time]]=0, (Table1[[#This Row],[Operating Time]]/IF(AC191&lt;=1,AC191+1,AC191))*60=0),
      1,
      ((Table1[[#This Row],[Operating Time]])/IF(AC191&lt;=1,AC191+1,AC191))*60
   ),
"_")</f>
        <v/>
      </c>
      <c r="AW191" s="213">
        <f>COUNTIFS('Downtime Data'!A:A,Table1[[#This Row],[Date]])</f>
        <v/>
      </c>
      <c r="AX191" s="211">
        <f>IFERROR((SUM(Table1[[#This Row],[Minor Stoppages]:[Material Shortages]])/Table1[[#This Row],['# Stops]])*60,"")</f>
        <v/>
      </c>
      <c r="AY191" s="211" t="n"/>
      <c r="AZ191" s="33" t="n">
        <v>46229</v>
      </c>
    </row>
    <row r="192" ht="20.15" customHeight="1" s="452">
      <c r="A192" s="21" t="n">
        <v>46209</v>
      </c>
      <c r="B192" s="22">
        <f>IF(A192="","",TEXT(A192,"dddddd"))</f>
        <v/>
      </c>
      <c r="C192" s="23" t="inlineStr">
        <is>
          <t>_10.3GM_HT</t>
        </is>
      </c>
      <c r="D192" s="24">
        <f t="array" ref="D192">IFERROR(INDIRECT(C192),"")</f>
        <v/>
      </c>
      <c r="E192" s="25" t="n">
        <v>26.5</v>
      </c>
      <c r="F192" s="26">
        <f>22.8+5.4</f>
        <v/>
      </c>
      <c r="G192" s="27">
        <f>IFERROR((Table1[[#This Row],[Plan]]/Table1[[#This Row],[Hours Used]])/(Table1[[#This Row],[SOC (TPD)]]/24),"")</f>
        <v/>
      </c>
      <c r="H192" s="27">
        <f>IFERROR((Table1[[#This Row],[Volume Delivered (T)]]/Table1[[#This Row],[Hours Used]])/(Table1[[#This Row],[SOC (TPD)]]/24),"")</f>
        <v/>
      </c>
      <c r="I192" s="28" t="n"/>
      <c r="J192" s="28" t="n"/>
      <c r="K192" s="28" t="n"/>
      <c r="L192" s="25">
        <f>(VLOOKUP(Table1[[#This Row],[Date]],'Coated Rework Data'!$A:$F,5)/1000)</f>
        <v/>
      </c>
      <c r="M192" s="29" t="n">
        <v>0.042</v>
      </c>
      <c r="N192" s="83" t="n"/>
      <c r="O192" s="25" t="n"/>
      <c r="P192" s="25" t="n"/>
      <c r="Q192" s="69" t="n"/>
      <c r="R192" s="70" t="n"/>
      <c r="S192" s="30">
        <f>IF(Table1[[#This Row],[SKU]]="",0,24-Table1[[#This Row],[Legal Non-Operating Time]]-Table1[[#This Row],[No Demand Time]]-Table1[[#This Row],[Force Majeure]])</f>
        <v/>
      </c>
      <c r="T192" s="26" t="n">
        <v>1</v>
      </c>
      <c r="U192" s="26" t="n"/>
      <c r="V192" s="26" t="n"/>
      <c r="W192" s="26" t="n"/>
      <c r="X192" s="26" t="n"/>
      <c r="Y192" s="26" t="n"/>
      <c r="Z192" s="26" t="n"/>
      <c r="AA192" s="30">
        <f>Table1[[#This Row],[Hours Used]]-SUM(Table1[[#This Row],[Planned Maintenance]:[Start and Finish Production]])</f>
        <v/>
      </c>
      <c r="AB192" s="26" t="n"/>
      <c r="AC192" s="26" t="n"/>
      <c r="AD192" s="26" t="n">
        <v>1.5</v>
      </c>
      <c r="AE192" s="26" t="n"/>
      <c r="AF192" s="26" t="n"/>
      <c r="AG192" s="26" t="n"/>
      <c r="AH192" s="24">
        <f>Table1[[#This Row],[Hours Used]]-SUM(Table1[[#This Row],[Planned Maintenance]:[Start and Finish Production]])-SUM(Table1[[#This Row],[Minor Stoppages]:[Material Shortages]])-Table1[[#This Row],[Quality Loss (Hrs)]]-Table1[[#This Row],[Operating Time]]</f>
        <v/>
      </c>
      <c r="AI192" s="24">
        <f>IFERROR(IF(Table1[[#This Row],[SKU]]="",0,Table1[[#This Row],[Quality Loss (T)]]/(Table1[[#This Row],[SOC (TPD)]]/24)),"")</f>
        <v/>
      </c>
      <c r="AJ192" s="31">
        <f>IFERROR(IF(Table1[[#This Row],[SKU]]="",0,Table1[[#This Row],[Volume Delivered (T)]]/(Table1[[#This Row],[SOC (TPD)]]/24)),"")</f>
        <v/>
      </c>
      <c r="AK192" s="31">
        <f>IFERROR(Table1[[#This Row],[Operating Time]]/Table1[[#This Row],[PRODUCTION HOURS]],"")</f>
        <v/>
      </c>
      <c r="AL192" s="32" t="n">
        <v>84</v>
      </c>
      <c r="AM192" s="32" t="inlineStr">
        <is>
          <t>YES</t>
        </is>
      </c>
      <c r="AN192" s="32" t="inlineStr">
        <is>
          <t>YES</t>
        </is>
      </c>
      <c r="AO192" s="32" t="n">
        <v>0</v>
      </c>
      <c r="AP192" s="32" t="n">
        <v>0</v>
      </c>
      <c r="AQ192" s="32" t="n"/>
      <c r="AR192" s="32">
        <f>IFERROR(SUMIFS(#REF!,#REF!,'Data Sheet'!A:A,#REF!,"Samridhi Perk Line")/SUMIFS(#REF!,#REF!,'Data Sheet'!A:A,#REF!,"Samridhi Perk Line"),"")</f>
        <v/>
      </c>
      <c r="AS192" s="32" t="n"/>
      <c r="AT192" s="32" t="n"/>
      <c r="AU192" s="203">
        <f>IFERROR(VLOOKUP(Table1[[#This Row],[Date]],'Overweight Data'!A190:G1285,6,FALSE),"")</f>
        <v/>
      </c>
      <c r="AV192" s="213">
        <f>IFERROR(
   IF(
      OR(Table1[[#This Row],[Operating Time]]=0, (Table1[[#This Row],[Operating Time]]/IF(AC192&lt;=1,AC192+1,AC192))*60=0),
      1,
      ((Table1[[#This Row],[Operating Time]])/IF(AC192&lt;=1,AC192+1,AC192))*60
   ),
"_")</f>
        <v/>
      </c>
      <c r="AW192" s="213">
        <f>COUNTIFS('Downtime Data'!A:A,Table1[[#This Row],[Date]])</f>
        <v/>
      </c>
      <c r="AX192" s="211">
        <f>IFERROR((SUM(Table1[[#This Row],[Minor Stoppages]:[Material Shortages]])/Table1[[#This Row],['# Stops]])*60,"")</f>
        <v/>
      </c>
      <c r="AY192" s="211" t="n"/>
      <c r="AZ192" s="33" t="n">
        <v>46229</v>
      </c>
    </row>
    <row r="193" ht="20.15" customHeight="1" s="452">
      <c r="A193" s="21" t="n">
        <v>46210</v>
      </c>
      <c r="B193" s="22">
        <f>IF(A193="","",TEXT(A193,"dddddd"))</f>
        <v/>
      </c>
      <c r="C193" s="23" t="inlineStr">
        <is>
          <t>_10.3GM_HT</t>
        </is>
      </c>
      <c r="D193" s="24">
        <f t="array" ref="D193">IFERROR(INDIRECT(C193),"")</f>
        <v/>
      </c>
      <c r="E193" s="25" t="n">
        <v>28.5</v>
      </c>
      <c r="F193" s="26" t="n">
        <v>25.5</v>
      </c>
      <c r="G193" s="27">
        <f>IFERROR((Table1[[#This Row],[Plan]]/Table1[[#This Row],[Hours Used]])/(Table1[[#This Row],[SOC (TPD)]]/24),"")</f>
        <v/>
      </c>
      <c r="H193" s="27">
        <f>IFERROR((Table1[[#This Row],[Volume Delivered (T)]]/Table1[[#This Row],[Hours Used]])/(Table1[[#This Row],[SOC (TPD)]]/24),"")</f>
        <v/>
      </c>
      <c r="I193" s="28" t="n"/>
      <c r="J193" s="28" t="n"/>
      <c r="K193" s="28" t="n"/>
      <c r="L193" s="25">
        <f>(VLOOKUP(Table1[[#This Row],[Date]],'Coated Rework Data'!$A:$F,5)/1000)</f>
        <v/>
      </c>
      <c r="M193" s="29" t="n">
        <v>0.057</v>
      </c>
      <c r="N193" s="83" t="n"/>
      <c r="O193" s="25" t="n"/>
      <c r="P193" s="25" t="n"/>
      <c r="Q193" s="69" t="n"/>
      <c r="R193" s="70" t="n"/>
      <c r="S193" s="30">
        <f>IF(Table1[[#This Row],[SKU]]="",0,24-Table1[[#This Row],[Legal Non-Operating Time]]-Table1[[#This Row],[No Demand Time]]-Table1[[#This Row],[Force Majeure]])</f>
        <v/>
      </c>
      <c r="T193" s="26" t="n"/>
      <c r="U193" s="26" t="n">
        <v>1</v>
      </c>
      <c r="V193" s="26" t="n"/>
      <c r="W193" s="26" t="n"/>
      <c r="X193" s="26" t="n"/>
      <c r="Y193" s="26" t="n"/>
      <c r="Z193" s="26" t="n"/>
      <c r="AA193" s="30">
        <f>Table1[[#This Row],[Hours Used]]-SUM(Table1[[#This Row],[Planned Maintenance]:[Start and Finish Production]])</f>
        <v/>
      </c>
      <c r="AB193" s="26" t="n"/>
      <c r="AC193" s="26" t="n">
        <v>4</v>
      </c>
      <c r="AD193" s="26" t="n"/>
      <c r="AE193" s="26" t="n"/>
      <c r="AF193" s="26" t="n"/>
      <c r="AG193" s="26" t="n"/>
      <c r="AH193" s="24">
        <f>Table1[[#This Row],[Hours Used]]-SUM(Table1[[#This Row],[Planned Maintenance]:[Start and Finish Production]])-SUM(Table1[[#This Row],[Minor Stoppages]:[Material Shortages]])-Table1[[#This Row],[Quality Loss (Hrs)]]-Table1[[#This Row],[Operating Time]]</f>
        <v/>
      </c>
      <c r="AI193" s="24">
        <f>IFERROR(IF(Table1[[#This Row],[SKU]]="",0,Table1[[#This Row],[Quality Loss (T)]]/(Table1[[#This Row],[SOC (TPD)]]/24)),"")</f>
        <v/>
      </c>
      <c r="AJ193" s="31">
        <f>IFERROR(IF(Table1[[#This Row],[SKU]]="",0,Table1[[#This Row],[Volume Delivered (T)]]/(Table1[[#This Row],[SOC (TPD)]]/24)),"")</f>
        <v/>
      </c>
      <c r="AK193" s="31">
        <f>IFERROR(Table1[[#This Row],[Operating Time]]/Table1[[#This Row],[PRODUCTION HOURS]],"")</f>
        <v/>
      </c>
      <c r="AL193" s="32" t="n">
        <v>88</v>
      </c>
      <c r="AM193" s="32" t="inlineStr">
        <is>
          <t>YES</t>
        </is>
      </c>
      <c r="AN193" s="32" t="inlineStr">
        <is>
          <t>YES</t>
        </is>
      </c>
      <c r="AO193" s="32" t="n">
        <v>0</v>
      </c>
      <c r="AP193" s="32" t="n">
        <v>0</v>
      </c>
      <c r="AQ193" s="32" t="n"/>
      <c r="AR193" s="32">
        <f>IFERROR(SUMIFS(#REF!,#REF!,'Data Sheet'!A:A,#REF!,"Samridhi Perk Line")/SUMIFS(#REF!,#REF!,'Data Sheet'!A:A,#REF!,"Samridhi Perk Line"),"")</f>
        <v/>
      </c>
      <c r="AS193" s="32" t="n"/>
      <c r="AT193" s="32" t="n"/>
      <c r="AU193" s="203">
        <f>IFERROR(VLOOKUP(Table1[[#This Row],[Date]],'Overweight Data'!A191:G1286,6,FALSE),"")</f>
        <v/>
      </c>
      <c r="AV193" s="213">
        <f>IFERROR(
   IF(
      OR(Table1[[#This Row],[Operating Time]]=0, (Table1[[#This Row],[Operating Time]]/IF(AC193&lt;=1,AC193+1,AC193))*60=0),
      1,
      ((Table1[[#This Row],[Operating Time]])/IF(AC193&lt;=1,AC193+1,AC193))*60
   ),
"_")</f>
        <v/>
      </c>
      <c r="AW193" s="213">
        <f>COUNTIFS('Downtime Data'!A:A,Table1[[#This Row],[Date]])</f>
        <v/>
      </c>
      <c r="AX193" s="211">
        <f>IFERROR((SUM(Table1[[#This Row],[Minor Stoppages]:[Material Shortages]])/Table1[[#This Row],['# Stops]])*60,"")</f>
        <v/>
      </c>
      <c r="AY193" s="211" t="n"/>
      <c r="AZ193" s="33" t="n">
        <v>46229</v>
      </c>
    </row>
    <row r="194" ht="20.15" customHeight="1" s="452">
      <c r="A194" s="21" t="n">
        <v>46211</v>
      </c>
      <c r="B194" s="22">
        <f>IF(A194="","",TEXT(A194,"dddddd"))</f>
        <v/>
      </c>
      <c r="C194" s="23" t="inlineStr">
        <is>
          <t>_10.3GM_HT</t>
        </is>
      </c>
      <c r="D194" s="24">
        <f t="array" ref="D194">IFERROR(INDIRECT(C194),"")</f>
        <v/>
      </c>
      <c r="E194" s="25" t="n">
        <v>28.5</v>
      </c>
      <c r="F194" s="26" t="n">
        <v>20</v>
      </c>
      <c r="G194" s="27">
        <f>IFERROR((Table1[[#This Row],[Plan]]/Table1[[#This Row],[Hours Used]])/(Table1[[#This Row],[SOC (TPD)]]/24),"")</f>
        <v/>
      </c>
      <c r="H194" s="27">
        <f>IFERROR((Table1[[#This Row],[Volume Delivered (T)]]/Table1[[#This Row],[Hours Used]])/(Table1[[#This Row],[SOC (TPD)]]/24),"")</f>
        <v/>
      </c>
      <c r="I194" s="28" t="n"/>
      <c r="J194" s="28" t="n"/>
      <c r="K194" s="28" t="n"/>
      <c r="L194" s="25">
        <f>(VLOOKUP(Table1[[#This Row],[Date]],'Coated Rework Data'!$A:$F,5)/1000)</f>
        <v/>
      </c>
      <c r="M194" s="29" t="n">
        <v>0.057</v>
      </c>
      <c r="N194" s="83" t="n"/>
      <c r="O194" s="25" t="n"/>
      <c r="P194" s="25" t="n"/>
      <c r="Q194" s="69" t="n"/>
      <c r="R194" s="70" t="n"/>
      <c r="S194" s="30">
        <f>IF(Table1[[#This Row],[SKU]]="",0,24-Table1[[#This Row],[Legal Non-Operating Time]]-Table1[[#This Row],[No Demand Time]]-Table1[[#This Row],[Force Majeure]])</f>
        <v/>
      </c>
      <c r="T194" s="26" t="n"/>
      <c r="U194" s="26" t="n">
        <v>1</v>
      </c>
      <c r="V194" s="26" t="n"/>
      <c r="W194" s="26" t="n"/>
      <c r="X194" s="26" t="n"/>
      <c r="Y194" s="26" t="n"/>
      <c r="Z194" s="26" t="n"/>
      <c r="AA194" s="30">
        <f>Table1[[#This Row],[Hours Used]]-SUM(Table1[[#This Row],[Planned Maintenance]:[Start and Finish Production]])</f>
        <v/>
      </c>
      <c r="AB194" s="26" t="n"/>
      <c r="AC194" s="26" t="n">
        <v>7.9</v>
      </c>
      <c r="AD194" s="26" t="n"/>
      <c r="AE194" s="26" t="n"/>
      <c r="AF194" s="26" t="n"/>
      <c r="AG194" s="26" t="n"/>
      <c r="AH194" s="24">
        <f>Table1[[#This Row],[Hours Used]]-SUM(Table1[[#This Row],[Planned Maintenance]:[Start and Finish Production]])-SUM(Table1[[#This Row],[Minor Stoppages]:[Material Shortages]])-Table1[[#This Row],[Quality Loss (Hrs)]]-Table1[[#This Row],[Operating Time]]</f>
        <v/>
      </c>
      <c r="AI194" s="24">
        <f>IFERROR(IF(Table1[[#This Row],[SKU]]="",0,Table1[[#This Row],[Quality Loss (T)]]/(Table1[[#This Row],[SOC (TPD)]]/24)),"")</f>
        <v/>
      </c>
      <c r="AJ194" s="31">
        <f>IFERROR(IF(Table1[[#This Row],[SKU]]="",0,Table1[[#This Row],[Volume Delivered (T)]]/(Table1[[#This Row],[SOC (TPD)]]/24)),"")</f>
        <v/>
      </c>
      <c r="AK194" s="31">
        <f>IFERROR(Table1[[#This Row],[Operating Time]]/Table1[[#This Row],[PRODUCTION HOURS]],"")</f>
        <v/>
      </c>
      <c r="AL194" s="32" t="n">
        <v>98</v>
      </c>
      <c r="AM194" s="32" t="inlineStr">
        <is>
          <t>YES</t>
        </is>
      </c>
      <c r="AN194" s="32" t="inlineStr">
        <is>
          <t>YES</t>
        </is>
      </c>
      <c r="AO194" s="32" t="n">
        <v>0</v>
      </c>
      <c r="AP194" s="32" t="n">
        <v>0</v>
      </c>
      <c r="AQ194" s="32" t="n"/>
      <c r="AR194" s="32">
        <f>IFERROR(SUMIFS(#REF!,#REF!,'Data Sheet'!A:A,#REF!,"Samridhi Perk Line")/SUMIFS(#REF!,#REF!,'Data Sheet'!A:A,#REF!,"Samridhi Perk Line"),"")</f>
        <v/>
      </c>
      <c r="AS194" s="32" t="n"/>
      <c r="AT194" s="32" t="n"/>
      <c r="AU194" s="203">
        <f>IFERROR(VLOOKUP(Table1[[#This Row],[Date]],'Overweight Data'!A192:G1287,6,FALSE),"")</f>
        <v/>
      </c>
      <c r="AV194" s="213">
        <f>IFERROR(
   IF(
      OR(Table1[[#This Row],[Operating Time]]=0, (Table1[[#This Row],[Operating Time]]/IF(AC194&lt;=1,AC194+1,AC194))*60=0),
      1,
      ((Table1[[#This Row],[Operating Time]])/IF(AC194&lt;=1,AC194+1,AC194))*60
   ),
"_")</f>
        <v/>
      </c>
      <c r="AW194" s="213">
        <f>COUNTIFS('Downtime Data'!A:A,Table1[[#This Row],[Date]])</f>
        <v/>
      </c>
      <c r="AX194" s="211">
        <f>IFERROR((SUM(Table1[[#This Row],[Minor Stoppages]:[Material Shortages]])/Table1[[#This Row],['# Stops]])*60,"")</f>
        <v/>
      </c>
      <c r="AY194" s="211" t="n"/>
      <c r="AZ194" s="33" t="n">
        <v>46229</v>
      </c>
    </row>
    <row r="195" ht="20.15" customHeight="1" s="452">
      <c r="A195" s="21" t="n">
        <v>46212</v>
      </c>
      <c r="B195" s="22">
        <f>IF(A195="","",TEXT(A195,"dddddd"))</f>
        <v/>
      </c>
      <c r="C195" s="23" t="inlineStr">
        <is>
          <t>_10.3GM_HT</t>
        </is>
      </c>
      <c r="D195" s="24">
        <f t="array" ref="D195">IFERROR(INDIRECT(C195),"")</f>
        <v/>
      </c>
      <c r="E195" s="25" t="n">
        <v>28.5</v>
      </c>
      <c r="F195" s="26" t="n">
        <v>26.6</v>
      </c>
      <c r="G195" s="27">
        <f>IFERROR((Table1[[#This Row],[Plan]]/Table1[[#This Row],[Hours Used]])/(Table1[[#This Row],[SOC (TPD)]]/24),"")</f>
        <v/>
      </c>
      <c r="H195" s="27">
        <f>IFERROR((Table1[[#This Row],[Volume Delivered (T)]]/Table1[[#This Row],[Hours Used]])/(Table1[[#This Row],[SOC (TPD)]]/24),"")</f>
        <v/>
      </c>
      <c r="I195" s="28" t="n"/>
      <c r="J195" s="28" t="n"/>
      <c r="K195" s="28" t="n"/>
      <c r="L195" s="25">
        <f>(VLOOKUP(Table1[[#This Row],[Date]],'Coated Rework Data'!$A:$F,5)/1000)</f>
        <v/>
      </c>
      <c r="M195" s="29" t="n">
        <v>0.057</v>
      </c>
      <c r="N195" s="83" t="n"/>
      <c r="O195" s="25" t="n"/>
      <c r="P195" s="25" t="n"/>
      <c r="Q195" s="69" t="n"/>
      <c r="R195" s="70" t="n"/>
      <c r="S195" s="30">
        <f>IF(Table1[[#This Row],[SKU]]="",0,24-Table1[[#This Row],[Legal Non-Operating Time]]-Table1[[#This Row],[No Demand Time]]-Table1[[#This Row],[Force Majeure]])</f>
        <v/>
      </c>
      <c r="T195" s="26" t="n"/>
      <c r="U195" s="26" t="n"/>
      <c r="V195" s="26" t="n"/>
      <c r="W195" s="26" t="n"/>
      <c r="X195" s="26" t="n"/>
      <c r="Y195" s="26" t="n"/>
      <c r="Z195" s="26" t="n"/>
      <c r="AA195" s="30">
        <f>Table1[[#This Row],[Hours Used]]-SUM(Table1[[#This Row],[Planned Maintenance]:[Start and Finish Production]])</f>
        <v/>
      </c>
      <c r="AB195" s="26" t="n"/>
      <c r="AC195" s="26" t="n"/>
      <c r="AD195" s="26" t="n"/>
      <c r="AE195" s="26" t="n"/>
      <c r="AF195" s="26" t="n"/>
      <c r="AG195" s="26" t="n"/>
      <c r="AH195" s="24">
        <f>Table1[[#This Row],[Hours Used]]-SUM(Table1[[#This Row],[Planned Maintenance]:[Start and Finish Production]])-SUM(Table1[[#This Row],[Minor Stoppages]:[Material Shortages]])-Table1[[#This Row],[Quality Loss (Hrs)]]-Table1[[#This Row],[Operating Time]]</f>
        <v/>
      </c>
      <c r="AI195" s="24">
        <f>IFERROR(IF(Table1[[#This Row],[SKU]]="",0,Table1[[#This Row],[Quality Loss (T)]]/(Table1[[#This Row],[SOC (TPD)]]/24)),"")</f>
        <v/>
      </c>
      <c r="AJ195" s="31">
        <f>IFERROR(IF(Table1[[#This Row],[SKU]]="",0,Table1[[#This Row],[Volume Delivered (T)]]/(Table1[[#This Row],[SOC (TPD)]]/24)),"")</f>
        <v/>
      </c>
      <c r="AK195" s="31">
        <f>IFERROR(Table1[[#This Row],[Operating Time]]/Table1[[#This Row],[PRODUCTION HOURS]],"")</f>
        <v/>
      </c>
      <c r="AL195" s="32" t="n">
        <v>95</v>
      </c>
      <c r="AM195" s="32" t="inlineStr">
        <is>
          <t>YES</t>
        </is>
      </c>
      <c r="AN195" s="32" t="inlineStr">
        <is>
          <t>YES</t>
        </is>
      </c>
      <c r="AO195" s="32" t="n">
        <v>0</v>
      </c>
      <c r="AP195" s="32" t="n">
        <v>0</v>
      </c>
      <c r="AQ195" s="32" t="n"/>
      <c r="AR195" s="32">
        <f>IFERROR(SUMIFS(#REF!,#REF!,'Data Sheet'!A:A,#REF!,"Samridhi Perk Line")/SUMIFS(#REF!,#REF!,'Data Sheet'!A:A,#REF!,"Samridhi Perk Line"),"")</f>
        <v/>
      </c>
      <c r="AS195" s="32" t="n"/>
      <c r="AT195" s="32" t="n"/>
      <c r="AU195" s="203">
        <f>IFERROR(VLOOKUP(Table1[[#This Row],[Date]],'Overweight Data'!A193:G1288,6,FALSE),"")</f>
        <v/>
      </c>
      <c r="AV195" s="213">
        <f>IFERROR(
   IF(
      OR(Table1[[#This Row],[Operating Time]]=0, (Table1[[#This Row],[Operating Time]]/IF(AC195&lt;=1,AC195+1,AC195))*60=0),
      1,
      ((Table1[[#This Row],[Operating Time]])/IF(AC195&lt;=1,AC195+1,AC195))*60
   ),
"_")</f>
        <v/>
      </c>
      <c r="AW195" s="213">
        <f>COUNTIFS('Downtime Data'!A:A,Table1[[#This Row],[Date]])</f>
        <v/>
      </c>
      <c r="AX195" s="211">
        <f>IFERROR((SUM(Table1[[#This Row],[Minor Stoppages]:[Material Shortages]])/Table1[[#This Row],['# Stops]])*60,"")</f>
        <v/>
      </c>
      <c r="AY195" s="211" t="n"/>
      <c r="AZ195" s="33" t="n">
        <v>46229</v>
      </c>
    </row>
    <row r="196" ht="20.15" customHeight="1" s="452">
      <c r="A196" s="21" t="n">
        <v>46213</v>
      </c>
      <c r="B196" s="22">
        <f>IF(A196="","",TEXT(A196,"dddddd"))</f>
        <v/>
      </c>
      <c r="C196" s="23" t="inlineStr">
        <is>
          <t>_10.3GM_HT</t>
        </is>
      </c>
      <c r="D196" s="24">
        <f t="array" ref="D196">IFERROR(INDIRECT(C196),"")</f>
        <v/>
      </c>
      <c r="E196" s="25" t="n">
        <v>34.5</v>
      </c>
      <c r="F196" s="26" t="n">
        <v>19.5</v>
      </c>
      <c r="G196" s="27">
        <f>IFERROR((Table1[[#This Row],[Plan]]/Table1[[#This Row],[Hours Used]])/(Table1[[#This Row],[SOC (TPD)]]/24),"")</f>
        <v/>
      </c>
      <c r="H196" s="27">
        <f>IFERROR((Table1[[#This Row],[Volume Delivered (T)]]/Table1[[#This Row],[Hours Used]])/(Table1[[#This Row],[SOC (TPD)]]/24),"")</f>
        <v/>
      </c>
      <c r="I196" s="28" t="n"/>
      <c r="J196" s="28" t="n"/>
      <c r="K196" s="28" t="n"/>
      <c r="L196" s="25">
        <f>(VLOOKUP(Table1[[#This Row],[Date]],'Coated Rework Data'!$A:$F,5)/1000)</f>
        <v/>
      </c>
      <c r="M196" s="29" t="n">
        <v>0.057</v>
      </c>
      <c r="N196" s="83" t="n"/>
      <c r="O196" s="25" t="n"/>
      <c r="P196" s="25" t="n"/>
      <c r="Q196" s="69" t="n"/>
      <c r="R196" s="70" t="n"/>
      <c r="S196" s="30">
        <f>IF(Table1[[#This Row],[SKU]]="",0,24-Table1[[#This Row],[Legal Non-Operating Time]]-Table1[[#This Row],[No Demand Time]]-Table1[[#This Row],[Force Majeure]])</f>
        <v/>
      </c>
      <c r="T196" s="26" t="n"/>
      <c r="U196" s="26" t="n">
        <v>0.55</v>
      </c>
      <c r="V196" s="26" t="n"/>
      <c r="W196" s="26" t="n"/>
      <c r="X196" s="26" t="n"/>
      <c r="Y196" s="26" t="n"/>
      <c r="Z196" s="26" t="n"/>
      <c r="AA196" s="30">
        <f>Table1[[#This Row],[Hours Used]]-SUM(Table1[[#This Row],[Planned Maintenance]:[Start and Finish Production]])</f>
        <v/>
      </c>
      <c r="AB196" s="26" t="n"/>
      <c r="AC196" s="26" t="n">
        <v>10.5</v>
      </c>
      <c r="AD196" s="26" t="n"/>
      <c r="AE196" s="26" t="n"/>
      <c r="AF196" s="26" t="n"/>
      <c r="AG196" s="26" t="n"/>
      <c r="AH196" s="24">
        <f>Table1[[#This Row],[Hours Used]]-SUM(Table1[[#This Row],[Planned Maintenance]:[Start and Finish Production]])-SUM(Table1[[#This Row],[Minor Stoppages]:[Material Shortages]])-Table1[[#This Row],[Quality Loss (Hrs)]]-Table1[[#This Row],[Operating Time]]</f>
        <v/>
      </c>
      <c r="AI196" s="24">
        <f>IFERROR(IF(Table1[[#This Row],[SKU]]="",0,Table1[[#This Row],[Quality Loss (T)]]/(Table1[[#This Row],[SOC (TPD)]]/24)),"")</f>
        <v/>
      </c>
      <c r="AJ196" s="31">
        <f>IFERROR(IF(Table1[[#This Row],[SKU]]="",0,Table1[[#This Row],[Volume Delivered (T)]]/(Table1[[#This Row],[SOC (TPD)]]/24)),"")</f>
        <v/>
      </c>
      <c r="AK196" s="31">
        <f>IFERROR(Table1[[#This Row],[Operating Time]]/Table1[[#This Row],[PRODUCTION HOURS]],"")</f>
        <v/>
      </c>
      <c r="AL196" s="32" t="n">
        <v>88</v>
      </c>
      <c r="AM196" s="32" t="inlineStr">
        <is>
          <t>YES</t>
        </is>
      </c>
      <c r="AN196" s="32" t="inlineStr">
        <is>
          <t>YES</t>
        </is>
      </c>
      <c r="AO196" s="32" t="n">
        <v>2</v>
      </c>
      <c r="AP196" s="32" t="n">
        <v>0</v>
      </c>
      <c r="AQ196" s="32" t="n"/>
      <c r="AR196" s="32">
        <f>IFERROR(SUMIFS(#REF!,#REF!,'Data Sheet'!A:A,#REF!,"Samridhi Perk Line")/SUMIFS(#REF!,#REF!,'Data Sheet'!A:A,#REF!,"Samridhi Perk Line"),"")</f>
        <v/>
      </c>
      <c r="AS196" s="32" t="n"/>
      <c r="AT196" s="32" t="n"/>
      <c r="AU196" s="203">
        <f>IFERROR(VLOOKUP(Table1[[#This Row],[Date]],'Overweight Data'!A194:G1289,6,FALSE),"")</f>
        <v/>
      </c>
      <c r="AV196" s="213">
        <f>IFERROR(
   IF(
      OR(Table1[[#This Row],[Operating Time]]=0, (Table1[[#This Row],[Operating Time]]/IF(AC196&lt;=1,AC196+1,AC196))*60=0),
      1,
      ((Table1[[#This Row],[Operating Time]])/IF(AC196&lt;=1,AC196+1,AC196))*60
   ),
"_")</f>
        <v/>
      </c>
      <c r="AW196" s="213">
        <f>COUNTIFS('Downtime Data'!A:A,Table1[[#This Row],[Date]])</f>
        <v/>
      </c>
      <c r="AX196" s="211">
        <f>IFERROR((SUM(Table1[[#This Row],[Minor Stoppages]:[Material Shortages]])/Table1[[#This Row],['# Stops]])*60,"")</f>
        <v/>
      </c>
      <c r="AY196" s="211" t="n"/>
      <c r="AZ196" s="33" t="n">
        <v>46229</v>
      </c>
    </row>
    <row r="197" ht="20.15" customHeight="1" s="452">
      <c r="A197" s="21" t="n">
        <v>46214</v>
      </c>
      <c r="B197" s="22">
        <f>IF(A197="","",TEXT(A197,"dddddd"))</f>
        <v/>
      </c>
      <c r="C197" s="23" t="inlineStr">
        <is>
          <t>_10.3GM_HT</t>
        </is>
      </c>
      <c r="D197" s="24">
        <f t="array" ref="D197">IFERROR(INDIRECT(C197),"")</f>
        <v/>
      </c>
      <c r="E197" s="25" t="n">
        <v>28</v>
      </c>
      <c r="F197" s="26">
        <f>9.3+11+9.4</f>
        <v/>
      </c>
      <c r="G197" s="27">
        <f>IFERROR((Table1[[#This Row],[Plan]]/Table1[[#This Row],[Hours Used]])/(Table1[[#This Row],[SOC (TPD)]]/24),"")</f>
        <v/>
      </c>
      <c r="H197" s="27">
        <f>IFERROR((Table1[[#This Row],[Volume Delivered (T)]]/Table1[[#This Row],[Hours Used]])/(Table1[[#This Row],[SOC (TPD)]]/24),"")</f>
        <v/>
      </c>
      <c r="I197" s="28" t="n"/>
      <c r="J197" s="28" t="n"/>
      <c r="K197" s="28" t="n"/>
      <c r="L197" s="25">
        <f>(VLOOKUP(Table1[[#This Row],[Date]],'Coated Rework Data'!$A:$F,5)/1000)</f>
        <v/>
      </c>
      <c r="M197" s="29" t="n">
        <v>0.057</v>
      </c>
      <c r="N197" s="83" t="n"/>
      <c r="O197" s="25" t="n"/>
      <c r="P197" s="25" t="n"/>
      <c r="Q197" s="69" t="n"/>
      <c r="R197" s="70" t="n"/>
      <c r="S197" s="30">
        <f>IF(Table1[[#This Row],[SKU]]="",0,24-Table1[[#This Row],[Legal Non-Operating Time]]-Table1[[#This Row],[No Demand Time]]-Table1[[#This Row],[Force Majeure]])</f>
        <v/>
      </c>
      <c r="T197" s="26" t="n"/>
      <c r="U197" s="26" t="n"/>
      <c r="V197" s="26" t="n"/>
      <c r="W197" s="26" t="n"/>
      <c r="X197" s="26" t="n"/>
      <c r="Y197" s="26" t="n"/>
      <c r="Z197" s="26" t="n"/>
      <c r="AA197" s="30">
        <f>Table1[[#This Row],[Hours Used]]-SUM(Table1[[#This Row],[Planned Maintenance]:[Start and Finish Production]])</f>
        <v/>
      </c>
      <c r="AB197" s="26" t="n"/>
      <c r="AC197" s="26" t="n"/>
      <c r="AD197" s="26" t="n"/>
      <c r="AE197" s="26" t="n"/>
      <c r="AF197" s="26" t="n"/>
      <c r="AG197" s="26" t="n"/>
      <c r="AH197" s="24">
        <f>Table1[[#This Row],[Hours Used]]-SUM(Table1[[#This Row],[Planned Maintenance]:[Start and Finish Production]])-SUM(Table1[[#This Row],[Minor Stoppages]:[Material Shortages]])-Table1[[#This Row],[Quality Loss (Hrs)]]-Table1[[#This Row],[Operating Time]]</f>
        <v/>
      </c>
      <c r="AI197" s="24">
        <f>IFERROR(IF(Table1[[#This Row],[SKU]]="",0,Table1[[#This Row],[Quality Loss (T)]]/(Table1[[#This Row],[SOC (TPD)]]/24)),"")</f>
        <v/>
      </c>
      <c r="AJ197" s="31">
        <f>IFERROR(IF(Table1[[#This Row],[SKU]]="",0,Table1[[#This Row],[Volume Delivered (T)]]/(Table1[[#This Row],[SOC (TPD)]]/24)),"")</f>
        <v/>
      </c>
      <c r="AK197" s="31">
        <f>IFERROR(Table1[[#This Row],[Operating Time]]/Table1[[#This Row],[PRODUCTION HOURS]],"")</f>
        <v/>
      </c>
      <c r="AL197" s="32" t="n">
        <v>69</v>
      </c>
      <c r="AM197" s="32" t="inlineStr">
        <is>
          <t>YES</t>
        </is>
      </c>
      <c r="AN197" s="32" t="inlineStr">
        <is>
          <t>YES</t>
        </is>
      </c>
      <c r="AO197" s="32" t="n">
        <v>1</v>
      </c>
      <c r="AP197" s="32" t="n">
        <v>0</v>
      </c>
      <c r="AQ197" s="32" t="n"/>
      <c r="AR197" s="32">
        <f>IFERROR(SUMIFS(#REF!,#REF!,'Data Sheet'!A:A,#REF!,"Samridhi Perk Line")/SUMIFS(#REF!,#REF!,'Data Sheet'!A:A,#REF!,"Samridhi Perk Line"),"")</f>
        <v/>
      </c>
      <c r="AS197" s="32" t="n"/>
      <c r="AT197" s="32" t="n"/>
      <c r="AU197" s="203">
        <f>IFERROR(VLOOKUP(Table1[[#This Row],[Date]],'Overweight Data'!A195:G1290,6,FALSE),"")</f>
        <v/>
      </c>
      <c r="AV197" s="213">
        <f>IFERROR(
   IF(
      OR(Table1[[#This Row],[Operating Time]]=0, (Table1[[#This Row],[Operating Time]]/IF(AC197&lt;=1,AC197+1,AC197))*60=0),
      1,
      ((Table1[[#This Row],[Operating Time]])/IF(AC197&lt;=1,AC197+1,AC197))*60
   ),
"_")</f>
        <v/>
      </c>
      <c r="AW197" s="213">
        <f>COUNTIFS('Downtime Data'!A:A,Table1[[#This Row],[Date]])</f>
        <v/>
      </c>
      <c r="AX197" s="211">
        <f>IFERROR((SUM(Table1[[#This Row],[Minor Stoppages]:[Material Shortages]])/Table1[[#This Row],['# Stops]])*60,"")</f>
        <v/>
      </c>
      <c r="AY197" s="211" t="n"/>
      <c r="AZ197" s="33" t="n">
        <v>46229</v>
      </c>
    </row>
    <row r="198" ht="20.15" customHeight="1" s="452">
      <c r="A198" s="21" t="n">
        <v>46215</v>
      </c>
      <c r="B198" s="22">
        <f>IF(A198="","",TEXT(A198,"dddddd"))</f>
        <v/>
      </c>
      <c r="C198" s="23" t="inlineStr">
        <is>
          <t>_10.3GM_HT</t>
        </is>
      </c>
      <c r="D198" s="24">
        <f t="array" ref="D198">IFERROR(INDIRECT(C198),"")</f>
        <v/>
      </c>
      <c r="E198" s="25" t="n">
        <v>32</v>
      </c>
      <c r="F198" s="26">
        <f>25.2+7.1</f>
        <v/>
      </c>
      <c r="G198" s="27">
        <f>IFERROR((Table1[[#This Row],[Plan]]/Table1[[#This Row],[Hours Used]])/(Table1[[#This Row],[SOC (TPD)]]/24),"")</f>
        <v/>
      </c>
      <c r="H198" s="27">
        <f>IFERROR((Table1[[#This Row],[Volume Delivered (T)]]/Table1[[#This Row],[Hours Used]])/(Table1[[#This Row],[SOC (TPD)]]/24),"")</f>
        <v/>
      </c>
      <c r="I198" s="28" t="n"/>
      <c r="J198" s="28" t="n"/>
      <c r="K198" s="28" t="n"/>
      <c r="L198" s="25">
        <f>(VLOOKUP(Table1[[#This Row],[Date]],'Coated Rework Data'!$A:$F,5)/1000)</f>
        <v/>
      </c>
      <c r="M198" s="29" t="n">
        <v>0.057</v>
      </c>
      <c r="N198" s="83" t="n"/>
      <c r="O198" s="25" t="n"/>
      <c r="P198" s="25" t="n"/>
      <c r="Q198" s="69" t="n"/>
      <c r="R198" s="70" t="n"/>
      <c r="S198" s="30">
        <f>IF(Table1[[#This Row],[SKU]]="",0,24-Table1[[#This Row],[Legal Non-Operating Time]]-Table1[[#This Row],[No Demand Time]]-Table1[[#This Row],[Force Majeure]])</f>
        <v/>
      </c>
      <c r="T198" s="26" t="n"/>
      <c r="U198" s="26" t="n">
        <v>0.35</v>
      </c>
      <c r="V198" s="26" t="n"/>
      <c r="W198" s="26" t="n"/>
      <c r="X198" s="26" t="n"/>
      <c r="Y198" s="26" t="n"/>
      <c r="Z198" s="26" t="n"/>
      <c r="AA198" s="30">
        <f>Table1[[#This Row],[Hours Used]]-SUM(Table1[[#This Row],[Planned Maintenance]:[Start and Finish Production]])</f>
        <v/>
      </c>
      <c r="AB198" s="26" t="n"/>
      <c r="AC198" s="26" t="n"/>
      <c r="AD198" s="26" t="n"/>
      <c r="AE198" s="26" t="n"/>
      <c r="AF198" s="26" t="n"/>
      <c r="AG198" s="26" t="n"/>
      <c r="AH198" s="24">
        <f>Table1[[#This Row],[Hours Used]]-SUM(Table1[[#This Row],[Planned Maintenance]:[Start and Finish Production]])-SUM(Table1[[#This Row],[Minor Stoppages]:[Material Shortages]])-Table1[[#This Row],[Quality Loss (Hrs)]]-Table1[[#This Row],[Operating Time]]</f>
        <v/>
      </c>
      <c r="AI198" s="24">
        <f>IFERROR(IF(Table1[[#This Row],[SKU]]="",0,Table1[[#This Row],[Quality Loss (T)]]/(Table1[[#This Row],[SOC (TPD)]]/24)),"")</f>
        <v/>
      </c>
      <c r="AJ198" s="31">
        <f>IFERROR(IF(Table1[[#This Row],[SKU]]="",0,Table1[[#This Row],[Volume Delivered (T)]]/(Table1[[#This Row],[SOC (TPD)]]/24)),"")</f>
        <v/>
      </c>
      <c r="AK198" s="31">
        <f>IFERROR(Table1[[#This Row],[Operating Time]]/Table1[[#This Row],[PRODUCTION HOURS]],"")</f>
        <v/>
      </c>
      <c r="AL198" s="32" t="n">
        <v>79</v>
      </c>
      <c r="AM198" s="32" t="inlineStr">
        <is>
          <t>YES</t>
        </is>
      </c>
      <c r="AN198" s="32" t="inlineStr">
        <is>
          <t>YES</t>
        </is>
      </c>
      <c r="AO198" s="32" t="n">
        <v>46</v>
      </c>
      <c r="AP198" s="32" t="n">
        <v>43</v>
      </c>
      <c r="AQ198" s="32" t="n"/>
      <c r="AR198" s="32">
        <f>IFERROR(SUMIFS(#REF!,#REF!,'Data Sheet'!A:A,#REF!,"Samridhi Perk Line")/SUMIFS(#REF!,#REF!,'Data Sheet'!A:A,#REF!,"Samridhi Perk Line"),"")</f>
        <v/>
      </c>
      <c r="AS198" s="32" t="n"/>
      <c r="AT198" s="32" t="n"/>
      <c r="AU198" s="203">
        <f>IFERROR(VLOOKUP(Table1[[#This Row],[Date]],'Overweight Data'!A196:G1291,6,FALSE),"")</f>
        <v/>
      </c>
      <c r="AV198" s="213">
        <f>IFERROR(
   IF(
      OR(Table1[[#This Row],[Operating Time]]=0, (Table1[[#This Row],[Operating Time]]/IF(AC198&lt;=1,AC198+1,AC198))*60=0),
      1,
      ((Table1[[#This Row],[Operating Time]])/IF(AC198&lt;=1,AC198+1,AC198))*60
   ),
"_")</f>
        <v/>
      </c>
      <c r="AW198" s="213">
        <f>COUNTIFS('Downtime Data'!A:A,Table1[[#This Row],[Date]])</f>
        <v/>
      </c>
      <c r="AX198" s="211">
        <f>IFERROR((SUM(Table1[[#This Row],[Minor Stoppages]:[Material Shortages]])/Table1[[#This Row],['# Stops]])*60,"")</f>
        <v/>
      </c>
      <c r="AY198" s="211" t="n"/>
      <c r="AZ198" s="33" t="n">
        <v>46229</v>
      </c>
    </row>
    <row r="199" ht="20.15" customHeight="1" s="452">
      <c r="A199" s="21" t="n">
        <v>46216</v>
      </c>
      <c r="B199" s="22">
        <f>IF(A199="","",TEXT(A199,"dddddd"))</f>
        <v/>
      </c>
      <c r="C199" s="23" t="inlineStr">
        <is>
          <t>_10.3GM</t>
        </is>
      </c>
      <c r="D199" s="24">
        <f t="array" ref="D199">IFERROR(INDIRECT(C199),"")</f>
        <v/>
      </c>
      <c r="E199" s="25" t="n">
        <v>32</v>
      </c>
      <c r="F199" s="26" t="n">
        <v>31.5</v>
      </c>
      <c r="G199" s="27">
        <f>IFERROR((Table1[[#This Row],[Plan]]/Table1[[#This Row],[Hours Used]])/(Table1[[#This Row],[SOC (TPD)]]/24),"")</f>
        <v/>
      </c>
      <c r="H199" s="27">
        <f>IFERROR((Table1[[#This Row],[Volume Delivered (T)]]/Table1[[#This Row],[Hours Used]])/(Table1[[#This Row],[SOC (TPD)]]/24),"")</f>
        <v/>
      </c>
      <c r="I199" s="28" t="n"/>
      <c r="J199" s="28" t="n"/>
      <c r="K199" s="28" t="n"/>
      <c r="L199" s="25">
        <f>(VLOOKUP(Table1[[#This Row],[Date]],'Coated Rework Data'!$A:$F,5)/1000)</f>
        <v/>
      </c>
      <c r="M199" s="29" t="n">
        <v>0.036</v>
      </c>
      <c r="N199" s="83" t="n"/>
      <c r="O199" s="25" t="n"/>
      <c r="P199" s="25" t="n"/>
      <c r="Q199" s="69" t="n"/>
      <c r="R199" s="70" t="n"/>
      <c r="S199" s="30">
        <f>IF(Table1[[#This Row],[SKU]]="",0,24-Table1[[#This Row],[Legal Non-Operating Time]]-Table1[[#This Row],[No Demand Time]]-Table1[[#This Row],[Force Majeure]])</f>
        <v/>
      </c>
      <c r="T199" s="26" t="n">
        <v>1</v>
      </c>
      <c r="U199" s="26" t="n">
        <v>1</v>
      </c>
      <c r="V199" s="26" t="n"/>
      <c r="W199" s="26" t="n"/>
      <c r="X199" s="26" t="n"/>
      <c r="Y199" s="26" t="n"/>
      <c r="Z199" s="26" t="n"/>
      <c r="AA199" s="30">
        <f>Table1[[#This Row],[Hours Used]]-SUM(Table1[[#This Row],[Planned Maintenance]:[Start and Finish Production]])</f>
        <v/>
      </c>
      <c r="AB199" s="26" t="n"/>
      <c r="AC199" s="26" t="n"/>
      <c r="AD199" s="26" t="n"/>
      <c r="AE199" s="26" t="n"/>
      <c r="AF199" s="26" t="n"/>
      <c r="AG199" s="26" t="n"/>
      <c r="AH199" s="24">
        <f>Table1[[#This Row],[Hours Used]]-SUM(Table1[[#This Row],[Planned Maintenance]:[Start and Finish Production]])-SUM(Table1[[#This Row],[Minor Stoppages]:[Material Shortages]])-Table1[[#This Row],[Quality Loss (Hrs)]]-Table1[[#This Row],[Operating Time]]</f>
        <v/>
      </c>
      <c r="AI199" s="24">
        <f>IFERROR(IF(Table1[[#This Row],[SKU]]="",0,Table1[[#This Row],[Quality Loss (T)]]/(Table1[[#This Row],[SOC (TPD)]]/24)),"")</f>
        <v/>
      </c>
      <c r="AJ199" s="31">
        <f>IFERROR(IF(Table1[[#This Row],[SKU]]="",0,Table1[[#This Row],[Volume Delivered (T)]]/(Table1[[#This Row],[SOC (TPD)]]/24)),"")</f>
        <v/>
      </c>
      <c r="AK199" s="31">
        <f>IFERROR(Table1[[#This Row],[Operating Time]]/Table1[[#This Row],[PRODUCTION HOURS]],"")</f>
        <v/>
      </c>
      <c r="AL199" s="32" t="n">
        <v>74</v>
      </c>
      <c r="AM199" s="32" t="inlineStr">
        <is>
          <t>YES</t>
        </is>
      </c>
      <c r="AN199" s="32" t="inlineStr">
        <is>
          <t>YES</t>
        </is>
      </c>
      <c r="AO199" s="32" t="n">
        <v>0</v>
      </c>
      <c r="AP199" s="32" t="n">
        <v>0</v>
      </c>
      <c r="AQ199" s="32" t="n"/>
      <c r="AR199" s="32">
        <f>IFERROR(SUMIFS(#REF!,#REF!,'Data Sheet'!A:A,#REF!,"Samridhi Perk Line")/SUMIFS(#REF!,#REF!,'Data Sheet'!A:A,#REF!,"Samridhi Perk Line"),"")</f>
        <v/>
      </c>
      <c r="AS199" s="32" t="n"/>
      <c r="AT199" s="32" t="n"/>
      <c r="AU199" s="203">
        <f>IFERROR(VLOOKUP(Table1[[#This Row],[Date]],'Overweight Data'!A197:G1292,6,FALSE),"")</f>
        <v/>
      </c>
      <c r="AV199" s="213">
        <f>IFERROR(
   IF(
      OR(Table1[[#This Row],[Operating Time]]=0, (Table1[[#This Row],[Operating Time]]/IF(AC199&lt;=1,AC199+1,AC199))*60=0),
      1,
      ((Table1[[#This Row],[Operating Time]])/IF(AC199&lt;=1,AC199+1,AC199))*60
   ),
"_")</f>
        <v/>
      </c>
      <c r="AW199" s="213">
        <f>COUNTIFS('Downtime Data'!A:A,Table1[[#This Row],[Date]])</f>
        <v/>
      </c>
      <c r="AX199" s="211">
        <f>IFERROR((SUM(Table1[[#This Row],[Minor Stoppages]:[Material Shortages]])/Table1[[#This Row],['# Stops]])*60,"")</f>
        <v/>
      </c>
      <c r="AY199" s="211" t="n"/>
      <c r="AZ199" s="33" t="n">
        <v>46229</v>
      </c>
    </row>
    <row r="200" ht="20.15" customHeight="1" s="452">
      <c r="A200" s="21" t="n">
        <v>46217</v>
      </c>
      <c r="B200" s="22">
        <f>IF(A200="","",TEXT(A200,"dddddd"))</f>
        <v/>
      </c>
      <c r="C200" s="23" t="inlineStr">
        <is>
          <t>_10.3GM</t>
        </is>
      </c>
      <c r="D200" s="24">
        <f t="array" ref="D200">IFERROR(INDIRECT(C200),"")</f>
        <v/>
      </c>
      <c r="E200" s="25" t="n">
        <v>32</v>
      </c>
      <c r="F200" s="26" t="n">
        <v>31</v>
      </c>
      <c r="G200" s="27">
        <f>IFERROR((Table1[[#This Row],[Plan]]/Table1[[#This Row],[Hours Used]])/(Table1[[#This Row],[SOC (TPD)]]/24),"")</f>
        <v/>
      </c>
      <c r="H200" s="27">
        <f>IFERROR((Table1[[#This Row],[Volume Delivered (T)]]/Table1[[#This Row],[Hours Used]])/(Table1[[#This Row],[SOC (TPD)]]/24),"")</f>
        <v/>
      </c>
      <c r="I200" s="28" t="n"/>
      <c r="J200" s="28" t="n"/>
      <c r="K200" s="28" t="n"/>
      <c r="L200" s="25">
        <f>(VLOOKUP(Table1[[#This Row],[Date]],'Coated Rework Data'!$A:$F,5)/1000)</f>
        <v/>
      </c>
      <c r="M200" s="29" t="n">
        <v>0.035</v>
      </c>
      <c r="N200" s="83" t="n"/>
      <c r="O200" s="25" t="n"/>
      <c r="P200" s="25" t="n"/>
      <c r="Q200" s="69" t="n"/>
      <c r="R200" s="70" t="n"/>
      <c r="S200" s="30">
        <f>IF(Table1[[#This Row],[SKU]]="",0,24-Table1[[#This Row],[Legal Non-Operating Time]]-Table1[[#This Row],[No Demand Time]]-Table1[[#This Row],[Force Majeure]])</f>
        <v/>
      </c>
      <c r="T200" s="26" t="n">
        <v>1</v>
      </c>
      <c r="U200" s="26" t="n">
        <v>0.5</v>
      </c>
      <c r="V200" s="26" t="n"/>
      <c r="W200" s="26" t="n"/>
      <c r="X200" s="26" t="n"/>
      <c r="Y200" s="26" t="n"/>
      <c r="Z200" s="26" t="n"/>
      <c r="AA200" s="30">
        <f>Table1[[#This Row],[Hours Used]]-SUM(Table1[[#This Row],[Planned Maintenance]:[Start and Finish Production]])</f>
        <v/>
      </c>
      <c r="AB200" s="26" t="n"/>
      <c r="AC200" s="26" t="n"/>
      <c r="AE200" s="26" t="n">
        <v>0.5</v>
      </c>
      <c r="AF200" s="26" t="n"/>
      <c r="AG200" s="26" t="n"/>
      <c r="AH200" s="24">
        <f>Table1[[#This Row],[Hours Used]]-SUM(Table1[[#This Row],[Planned Maintenance]:[Start and Finish Production]])-SUM(Table1[[#This Row],[Minor Stoppages]:[Material Shortages]])-Table1[[#This Row],[Quality Loss (Hrs)]]-Table1[[#This Row],[Operating Time]]</f>
        <v/>
      </c>
      <c r="AI200" s="24">
        <f>IFERROR(IF(Table1[[#This Row],[SKU]]="",0,Table1[[#This Row],[Quality Loss (T)]]/(Table1[[#This Row],[SOC (TPD)]]/24)),"")</f>
        <v/>
      </c>
      <c r="AJ200" s="31">
        <f>IFERROR(IF(Table1[[#This Row],[SKU]]="",0,Table1[[#This Row],[Volume Delivered (T)]]/(Table1[[#This Row],[SOC (TPD)]]/24)),"")</f>
        <v/>
      </c>
      <c r="AK200" s="31">
        <f>IFERROR(Table1[[#This Row],[Operating Time]]/Table1[[#This Row],[PRODUCTION HOURS]],"")</f>
        <v/>
      </c>
      <c r="AL200" s="32" t="n">
        <v>86</v>
      </c>
      <c r="AM200" s="32" t="inlineStr">
        <is>
          <t>YES</t>
        </is>
      </c>
      <c r="AN200" s="32" t="inlineStr">
        <is>
          <t>YES</t>
        </is>
      </c>
      <c r="AO200" s="32" t="n">
        <v>2</v>
      </c>
      <c r="AP200" s="32" t="n">
        <v>1</v>
      </c>
      <c r="AQ200" s="32" t="n"/>
      <c r="AR200" s="32">
        <f>IFERROR(SUMIFS(#REF!,#REF!,'Data Sheet'!A:A,#REF!,"Samridhi Perk Line")/SUMIFS(#REF!,#REF!,'Data Sheet'!A:A,#REF!,"Samridhi Perk Line"),"")</f>
        <v/>
      </c>
      <c r="AS200" s="32" t="n"/>
      <c r="AT200" s="32" t="n"/>
      <c r="AU200" s="203">
        <f>IFERROR(VLOOKUP(Table1[[#This Row],[Date]],'Overweight Data'!A198:G1293,6,FALSE),"")</f>
        <v/>
      </c>
      <c r="AV200" s="213">
        <f>IFERROR(
   IF(
      OR(Table1[[#This Row],[Operating Time]]=0, (Table1[[#This Row],[Operating Time]]/IF(AC200&lt;=1,AC200+1,AC200))*60=0),
      1,
      ((Table1[[#This Row],[Operating Time]])/IF(AC200&lt;=1,AC200+1,AC200))*60
   ),
"_")</f>
        <v/>
      </c>
      <c r="AW200" s="213">
        <f>COUNTIFS('Downtime Data'!A:A,Table1[[#This Row],[Date]])</f>
        <v/>
      </c>
      <c r="AX200" s="211">
        <f>IFERROR((SUM(Table1[[#This Row],[Minor Stoppages]:[Material Shortages]])/Table1[[#This Row],['# Stops]])*60,"")</f>
        <v/>
      </c>
      <c r="AY200" s="211" t="n">
        <v>1</v>
      </c>
      <c r="AZ200" s="33" t="n">
        <v>46229</v>
      </c>
    </row>
    <row r="201" ht="20.15" customHeight="1" s="452">
      <c r="A201" s="21" t="n">
        <v>46218</v>
      </c>
      <c r="B201" s="22">
        <f>IF(A201="","",TEXT(A201,"dddddd"))</f>
        <v/>
      </c>
      <c r="C201" s="23" t="inlineStr">
        <is>
          <t>_10.3GM</t>
        </is>
      </c>
      <c r="D201" s="24">
        <f t="array" ref="D201">IFERROR(INDIRECT(C201),"")</f>
        <v/>
      </c>
      <c r="E201" s="25" t="n">
        <v>15.5</v>
      </c>
      <c r="F201" s="26" t="n">
        <v>34.2</v>
      </c>
      <c r="G201" s="27">
        <f>IFERROR((Table1[[#This Row],[Plan]]/Table1[[#This Row],[Hours Used]])/(Table1[[#This Row],[SOC (TPD)]]/24),"")</f>
        <v/>
      </c>
      <c r="H201" s="27">
        <f>IFERROR((Table1[[#This Row],[Volume Delivered (T)]]/Table1[[#This Row],[Hours Used]])/(Table1[[#This Row],[SOC (TPD)]]/24),"")</f>
        <v/>
      </c>
      <c r="I201" s="28" t="n"/>
      <c r="J201" s="28" t="n"/>
      <c r="K201" s="28" t="n"/>
      <c r="L201" s="25">
        <f>(VLOOKUP(Table1[[#This Row],[Date]],'Coated Rework Data'!$A:$F,5)/1000)</f>
        <v/>
      </c>
      <c r="M201" s="29" t="n">
        <v>0.04</v>
      </c>
      <c r="N201" s="83" t="n"/>
      <c r="O201" s="25" t="n"/>
      <c r="P201" s="25" t="n"/>
      <c r="Q201" s="69" t="n"/>
      <c r="R201" s="70" t="n"/>
      <c r="S201" s="30">
        <f>IF(Table1[[#This Row],[SKU]]="",0,24-Table1[[#This Row],[Legal Non-Operating Time]]-Table1[[#This Row],[No Demand Time]]-Table1[[#This Row],[Force Majeure]])</f>
        <v/>
      </c>
      <c r="T201" s="26" t="n">
        <v>1</v>
      </c>
      <c r="U201" s="26" t="n">
        <v>0.5</v>
      </c>
      <c r="V201" s="26" t="n"/>
      <c r="W201" s="26" t="n"/>
      <c r="X201" s="26" t="n"/>
      <c r="Y201" s="26" t="n"/>
      <c r="Z201" s="26" t="n"/>
      <c r="AA201" s="30">
        <f>Table1[[#This Row],[Hours Used]]-SUM(Table1[[#This Row],[Planned Maintenance]:[Start and Finish Production]])</f>
        <v/>
      </c>
      <c r="AB201" s="26" t="n"/>
      <c r="AC201" s="26" t="n">
        <v>0.5</v>
      </c>
      <c r="AD201" s="26" t="n"/>
      <c r="AE201" s="26" t="n">
        <v>0.25</v>
      </c>
      <c r="AF201" s="26" t="n"/>
      <c r="AG201" s="26" t="n"/>
      <c r="AH201" s="24">
        <f>Table1[[#This Row],[Hours Used]]-SUM(Table1[[#This Row],[Planned Maintenance]:[Start and Finish Production]])-SUM(Table1[[#This Row],[Minor Stoppages]:[Material Shortages]])-Table1[[#This Row],[Quality Loss (Hrs)]]-Table1[[#This Row],[Operating Time]]</f>
        <v/>
      </c>
      <c r="AI201" s="24">
        <f>IFERROR(IF(Table1[[#This Row],[SKU]]="",0,Table1[[#This Row],[Quality Loss (T)]]/(Table1[[#This Row],[SOC (TPD)]]/24)),"")</f>
        <v/>
      </c>
      <c r="AJ201" s="31">
        <f>IFERROR(IF(Table1[[#This Row],[SKU]]="",0,Table1[[#This Row],[Volume Delivered (T)]]/(Table1[[#This Row],[SOC (TPD)]]/24)),"")</f>
        <v/>
      </c>
      <c r="AK201" s="31">
        <f>IFERROR(Table1[[#This Row],[Operating Time]]/Table1[[#This Row],[PRODUCTION HOURS]],"")</f>
        <v/>
      </c>
      <c r="AL201" s="32" t="n">
        <v>83</v>
      </c>
      <c r="AM201" s="32" t="inlineStr">
        <is>
          <t>YES</t>
        </is>
      </c>
      <c r="AN201" s="32" t="inlineStr">
        <is>
          <t>YES</t>
        </is>
      </c>
      <c r="AO201" s="32" t="n">
        <v>1</v>
      </c>
      <c r="AP201" s="32" t="n">
        <v>1</v>
      </c>
      <c r="AQ201" s="32" t="n"/>
      <c r="AR201" s="32">
        <f>IFERROR(SUMIFS(#REF!,#REF!,'Data Sheet'!A:A,#REF!,"Samridhi Perk Line")/SUMIFS(#REF!,#REF!,'Data Sheet'!A:A,#REF!,"Samridhi Perk Line"),"")</f>
        <v/>
      </c>
      <c r="AS201" s="32" t="n"/>
      <c r="AT201" s="32" t="n"/>
      <c r="AU201" s="203">
        <f>IFERROR(VLOOKUP(Table1[[#This Row],[Date]],'Overweight Data'!A199:G1294,6,FALSE),"")</f>
        <v/>
      </c>
      <c r="AV201" s="213">
        <f>IFERROR(
   IF(
      OR(Table1[[#This Row],[Operating Time]]=0, (Table1[[#This Row],[Operating Time]]/IF(AC201&lt;=1,AC201+1,AC201))*60=0),
      1,
      ((Table1[[#This Row],[Operating Time]])/IF(AC201&lt;=1,AC201+1,AC201))*60
   ),
"_")</f>
        <v/>
      </c>
      <c r="AW201" s="213">
        <f>COUNTIFS('Downtime Data'!A:A,Table1[[#This Row],[Date]])</f>
        <v/>
      </c>
      <c r="AX201" s="211">
        <f>IFERROR((SUM(Table1[[#This Row],[Minor Stoppages]:[Material Shortages]])/Table1[[#This Row],['# Stops]])*60,"")</f>
        <v/>
      </c>
      <c r="AY201" s="211" t="n"/>
      <c r="AZ201" s="33" t="n">
        <v>46229</v>
      </c>
    </row>
    <row r="202" ht="20.15" customHeight="1" s="452">
      <c r="A202" s="21" t="n">
        <v>46219</v>
      </c>
      <c r="B202" s="22">
        <f>IF(A202="","",TEXT(A202,"dddddd"))</f>
        <v/>
      </c>
      <c r="C202" s="23" t="inlineStr">
        <is>
          <t>_10.3GM</t>
        </is>
      </c>
      <c r="D202" s="24">
        <f t="array" ref="D202">IFERROR(INDIRECT(C202),"")</f>
        <v/>
      </c>
      <c r="E202" s="25" t="n">
        <v>16</v>
      </c>
      <c r="F202" s="26">
        <f>5.94+16.1</f>
        <v/>
      </c>
      <c r="G202" s="27">
        <f>IFERROR((Table1[[#This Row],[Plan]]/Table1[[#This Row],[Hours Used]])/(Table1[[#This Row],[SOC (TPD)]]/24),"")</f>
        <v/>
      </c>
      <c r="H202" s="27">
        <f>IFERROR((Table1[[#This Row],[Volume Delivered (T)]]/Table1[[#This Row],[Hours Used]])/(Table1[[#This Row],[SOC (TPD)]]/24),"")</f>
        <v/>
      </c>
      <c r="I202" s="28" t="n"/>
      <c r="J202" s="28" t="n"/>
      <c r="K202" s="28" t="n"/>
      <c r="L202" s="25">
        <f>(VLOOKUP(Table1[[#This Row],[Date]],'Coated Rework Data'!$A:$F,5)/1000)</f>
        <v/>
      </c>
      <c r="M202" s="29" t="n">
        <v>0.04</v>
      </c>
      <c r="N202" s="83" t="n"/>
      <c r="O202" s="25" t="n"/>
      <c r="P202" s="25" t="n"/>
      <c r="Q202" s="69" t="n"/>
      <c r="R202" s="70" t="n"/>
      <c r="S202" s="30">
        <f>IF(Table1[[#This Row],[SKU]]="",0,24-Table1[[#This Row],[Legal Non-Operating Time]]-Table1[[#This Row],[No Demand Time]]-Table1[[#This Row],[Force Majeure]])</f>
        <v/>
      </c>
      <c r="T202" s="26" t="n"/>
      <c r="U202" s="26" t="n"/>
      <c r="V202" s="26" t="n">
        <v>12</v>
      </c>
      <c r="W202" s="26" t="n"/>
      <c r="X202" s="26" t="n"/>
      <c r="Y202" s="26" t="n"/>
      <c r="Z202" s="26" t="n">
        <v>7</v>
      </c>
      <c r="AA202" s="30">
        <f>Table1[[#This Row],[Hours Used]]-SUM(Table1[[#This Row],[Planned Maintenance]:[Start and Finish Production]])</f>
        <v/>
      </c>
      <c r="AB202" s="26" t="n"/>
      <c r="AC202" s="26" t="n"/>
      <c r="AD202" s="26" t="n"/>
      <c r="AE202" s="26" t="n"/>
      <c r="AF202" s="26" t="n"/>
      <c r="AG202" s="26" t="n"/>
      <c r="AH202" s="24">
        <f>Table1[[#This Row],[Hours Used]]-SUM(Table1[[#This Row],[Planned Maintenance]:[Start and Finish Production]])-SUM(Table1[[#This Row],[Minor Stoppages]:[Material Shortages]])-Table1[[#This Row],[Quality Loss (Hrs)]]-Table1[[#This Row],[Operating Time]]</f>
        <v/>
      </c>
      <c r="AI202" s="24">
        <f>IFERROR(IF(Table1[[#This Row],[SKU]]="",0,Table1[[#This Row],[Quality Loss (T)]]/(Table1[[#This Row],[SOC (TPD)]]/24)),"")</f>
        <v/>
      </c>
      <c r="AJ202" s="31">
        <f>IFERROR(IF(Table1[[#This Row],[SKU]]="",0,Table1[[#This Row],[Volume Delivered (T)]]/(Table1[[#This Row],[SOC (TPD)]]/24)),"")</f>
        <v/>
      </c>
      <c r="AK202" s="31">
        <f>IFERROR(Table1[[#This Row],[Operating Time]]/Table1[[#This Row],[PRODUCTION HOURS]],"")</f>
        <v/>
      </c>
      <c r="AL202" s="32" t="n">
        <v>81</v>
      </c>
      <c r="AM202" s="32" t="inlineStr">
        <is>
          <t>YES</t>
        </is>
      </c>
      <c r="AN202" s="32" t="inlineStr">
        <is>
          <t>YES</t>
        </is>
      </c>
      <c r="AO202" s="32" t="n">
        <v>0</v>
      </c>
      <c r="AP202" s="32" t="n">
        <v>0</v>
      </c>
      <c r="AQ202" s="32" t="n"/>
      <c r="AR202" s="32">
        <f>IFERROR(SUMIFS(#REF!,#REF!,'Data Sheet'!A:A,#REF!,"Samridhi Perk Line")/SUMIFS(#REF!,#REF!,'Data Sheet'!A:A,#REF!,"Samridhi Perk Line"),"")</f>
        <v/>
      </c>
      <c r="AS202" s="32" t="n"/>
      <c r="AT202" s="32" t="n"/>
      <c r="AU202" s="203">
        <f>IFERROR(VLOOKUP(Table1[[#This Row],[Date]],'Overweight Data'!A200:G1295,6,FALSE),"")</f>
        <v/>
      </c>
      <c r="AV202" s="213">
        <f>IFERROR(
   IF(
      OR(Table1[[#This Row],[Operating Time]]=0, (Table1[[#This Row],[Operating Time]]/IF(AC202&lt;=1,AC202+1,AC202))*60=0),
      1,
      ((Table1[[#This Row],[Operating Time]])/IF(AC202&lt;=1,AC202+1,AC202))*60
   ),
"_")</f>
        <v/>
      </c>
      <c r="AW202" s="213">
        <f>COUNTIFS('Downtime Data'!A:A,Table1[[#This Row],[Date]])</f>
        <v/>
      </c>
      <c r="AX202" s="211">
        <f>IFERROR((SUM(Table1[[#This Row],[Minor Stoppages]:[Material Shortages]])/Table1[[#This Row],['# Stops]])*60,"")</f>
        <v/>
      </c>
      <c r="AY202" s="211" t="n"/>
      <c r="AZ202" s="33" t="n">
        <v>46229</v>
      </c>
    </row>
    <row r="203" ht="20.15" customHeight="1" s="452">
      <c r="A203" s="21" t="n">
        <v>46220</v>
      </c>
      <c r="B203" s="22">
        <f>IF(A203="","",TEXT(A203,"dddddd"))</f>
        <v/>
      </c>
      <c r="C203" s="23" t="inlineStr">
        <is>
          <t>_10.3GM</t>
        </is>
      </c>
      <c r="D203" s="24">
        <f t="array" ref="D203">IFERROR(INDIRECT(C203),"")</f>
        <v/>
      </c>
      <c r="E203" s="25" t="n">
        <v>31</v>
      </c>
      <c r="F203" s="26" t="n">
        <v>28.8</v>
      </c>
      <c r="G203" s="27">
        <f>IFERROR((Table1[[#This Row],[Plan]]/Table1[[#This Row],[Hours Used]])/(Table1[[#This Row],[SOC (TPD)]]/24),"")</f>
        <v/>
      </c>
      <c r="H203" s="27">
        <f>IFERROR((Table1[[#This Row],[Volume Delivered (T)]]/Table1[[#This Row],[Hours Used]])/(Table1[[#This Row],[SOC (TPD)]]/24),"")</f>
        <v/>
      </c>
      <c r="I203" s="28" t="n"/>
      <c r="J203" s="28" t="n"/>
      <c r="K203" s="28" t="n"/>
      <c r="L203" s="25">
        <f>(VLOOKUP(Table1[[#This Row],[Date]],'Coated Rework Data'!$A:$F,5)/1000)</f>
        <v/>
      </c>
      <c r="M203" s="29" t="n">
        <v>0.038</v>
      </c>
      <c r="N203" s="83" t="n"/>
      <c r="O203" s="25" t="n"/>
      <c r="P203" s="25" t="n"/>
      <c r="Q203" s="69" t="n"/>
      <c r="R203" s="70" t="n"/>
      <c r="S203" s="30">
        <f>IF(Table1[[#This Row],[SKU]]="",0,24-Table1[[#This Row],[Legal Non-Operating Time]]-Table1[[#This Row],[No Demand Time]]-Table1[[#This Row],[Force Majeure]])</f>
        <v/>
      </c>
      <c r="T203" s="26" t="n"/>
      <c r="U203" s="26" t="n">
        <v>1</v>
      </c>
      <c r="V203" s="26" t="n"/>
      <c r="W203" s="26" t="n">
        <v>1</v>
      </c>
      <c r="X203" s="26" t="n"/>
      <c r="Y203" s="26" t="n"/>
      <c r="Z203" s="26" t="n"/>
      <c r="AA203" s="30">
        <f>Table1[[#This Row],[Hours Used]]-SUM(Table1[[#This Row],[Planned Maintenance]:[Start and Finish Production]])</f>
        <v/>
      </c>
      <c r="AB203" s="26" t="n"/>
      <c r="AC203" s="26" t="n">
        <v>2.5</v>
      </c>
      <c r="AD203" s="26" t="n"/>
      <c r="AE203" s="26" t="n"/>
      <c r="AF203" s="26" t="n"/>
      <c r="AG203" s="26" t="n"/>
      <c r="AH203" s="24">
        <f>Table1[[#This Row],[Hours Used]]-SUM(Table1[[#This Row],[Planned Maintenance]:[Start and Finish Production]])-SUM(Table1[[#This Row],[Minor Stoppages]:[Material Shortages]])-Table1[[#This Row],[Quality Loss (Hrs)]]-Table1[[#This Row],[Operating Time]]</f>
        <v/>
      </c>
      <c r="AI203" s="24">
        <f>IFERROR(IF(Table1[[#This Row],[SKU]]="",0,Table1[[#This Row],[Quality Loss (T)]]/(Table1[[#This Row],[SOC (TPD)]]/24)),"")</f>
        <v/>
      </c>
      <c r="AJ203" s="31">
        <f>IFERROR(IF(Table1[[#This Row],[SKU]]="",0,Table1[[#This Row],[Volume Delivered (T)]]/(Table1[[#This Row],[SOC (TPD)]]/24)),"")</f>
        <v/>
      </c>
      <c r="AK203" s="31">
        <f>IFERROR(Table1[[#This Row],[Operating Time]]/Table1[[#This Row],[PRODUCTION HOURS]],"")</f>
        <v/>
      </c>
      <c r="AL203" s="32" t="n">
        <v>74</v>
      </c>
      <c r="AM203" s="32" t="inlineStr">
        <is>
          <t>YES</t>
        </is>
      </c>
      <c r="AN203" s="32" t="inlineStr">
        <is>
          <t>YES</t>
        </is>
      </c>
      <c r="AO203" s="32" t="n">
        <v>0</v>
      </c>
      <c r="AP203" s="32" t="n">
        <v>0</v>
      </c>
      <c r="AQ203" s="32" t="n"/>
      <c r="AR203" s="32">
        <f>IFERROR(SUMIFS(#REF!,#REF!,'Data Sheet'!A:A,#REF!,"Samridhi Perk Line")/SUMIFS(#REF!,#REF!,'Data Sheet'!A:A,#REF!,"Samridhi Perk Line"),"")</f>
        <v/>
      </c>
      <c r="AS203" s="32" t="n"/>
      <c r="AT203" s="32" t="n"/>
      <c r="AU203" s="203">
        <f>IFERROR(VLOOKUP(Table1[[#This Row],[Date]],'Overweight Data'!A201:G1296,6,FALSE),"")</f>
        <v/>
      </c>
      <c r="AV203" s="213">
        <f>IFERROR(
   IF(
      OR(Table1[[#This Row],[Operating Time]]=0, (Table1[[#This Row],[Operating Time]]/IF(AC203&lt;=1,AC203+1,AC203))*60=0),
      1,
      ((Table1[[#This Row],[Operating Time]])/IF(AC203&lt;=1,AC203+1,AC203))*60
   ),
"_")</f>
        <v/>
      </c>
      <c r="AW203" s="213">
        <f>COUNTIFS('Downtime Data'!A:A,Table1[[#This Row],[Date]])</f>
        <v/>
      </c>
      <c r="AX203" s="211">
        <f>IFERROR((SUM(Table1[[#This Row],[Minor Stoppages]:[Material Shortages]])/Table1[[#This Row],['# Stops]])*60,"")</f>
        <v/>
      </c>
      <c r="AY203" s="211" t="n"/>
      <c r="AZ203" s="33" t="n">
        <v>46229</v>
      </c>
    </row>
    <row r="204" ht="20.15" customHeight="1" s="452">
      <c r="A204" s="21" t="n">
        <v>46221</v>
      </c>
      <c r="B204" s="22">
        <f>IF(A204="","",TEXT(A204,"dddddd"))</f>
        <v/>
      </c>
      <c r="C204" s="23" t="inlineStr">
        <is>
          <t>_10.3GM</t>
        </is>
      </c>
      <c r="D204" s="24">
        <f t="array" ref="D204">IFERROR(INDIRECT(C204),"")</f>
        <v/>
      </c>
      <c r="E204" s="25" t="n">
        <v>32</v>
      </c>
      <c r="F204" s="26" t="n">
        <v>31.5</v>
      </c>
      <c r="G204" s="27">
        <f>IFERROR((Table1[[#This Row],[Plan]]/Table1[[#This Row],[Hours Used]])/(Table1[[#This Row],[SOC (TPD)]]/24),"")</f>
        <v/>
      </c>
      <c r="H204" s="27">
        <f>IFERROR((Table1[[#This Row],[Volume Delivered (T)]]/Table1[[#This Row],[Hours Used]])/(Table1[[#This Row],[SOC (TPD)]]/24),"")</f>
        <v/>
      </c>
      <c r="I204" s="28" t="n"/>
      <c r="J204" s="28" t="n"/>
      <c r="K204" s="28" t="n"/>
      <c r="L204" s="25">
        <f>(VLOOKUP(Table1[[#This Row],[Date]],'Coated Rework Data'!$A:$F,5)/1000)</f>
        <v/>
      </c>
      <c r="M204" s="29" t="n">
        <v>0.038</v>
      </c>
      <c r="N204" s="83" t="n"/>
      <c r="O204" s="25" t="n"/>
      <c r="P204" s="25" t="n"/>
      <c r="Q204" s="69" t="n"/>
      <c r="R204" s="70" t="n"/>
      <c r="S204" s="30">
        <f>IF(Table1[[#This Row],[SKU]]="",0,24-Table1[[#This Row],[Legal Non-Operating Time]]-Table1[[#This Row],[No Demand Time]]-Table1[[#This Row],[Force Majeure]])</f>
        <v/>
      </c>
      <c r="T204" s="26" t="n"/>
      <c r="U204" s="26" t="n">
        <v>1</v>
      </c>
      <c r="V204" s="26" t="n"/>
      <c r="W204" s="26" t="n"/>
      <c r="X204" s="26" t="n"/>
      <c r="Y204" s="26" t="n"/>
      <c r="Z204" s="26" t="n"/>
      <c r="AA204" s="30">
        <f>Table1[[#This Row],[Hours Used]]-SUM(Table1[[#This Row],[Planned Maintenance]:[Start and Finish Production]])</f>
        <v/>
      </c>
      <c r="AB204" s="26" t="n">
        <v>0.5</v>
      </c>
      <c r="AC204" s="26" t="n">
        <v>1.5</v>
      </c>
      <c r="AD204" s="26" t="n"/>
      <c r="AE204" s="26" t="n"/>
      <c r="AF204" s="26" t="n"/>
      <c r="AG204" s="26" t="n"/>
      <c r="AH204" s="24">
        <f>Table1[[#This Row],[Hours Used]]-SUM(Table1[[#This Row],[Planned Maintenance]:[Start and Finish Production]])-SUM(Table1[[#This Row],[Minor Stoppages]:[Material Shortages]])-Table1[[#This Row],[Quality Loss (Hrs)]]-Table1[[#This Row],[Operating Time]]</f>
        <v/>
      </c>
      <c r="AI204" s="24">
        <f>IFERROR(IF(Table1[[#This Row],[SKU]]="",0,Table1[[#This Row],[Quality Loss (T)]]/(Table1[[#This Row],[SOC (TPD)]]/24)),"")</f>
        <v/>
      </c>
      <c r="AJ204" s="31">
        <f>IFERROR(IF(Table1[[#This Row],[SKU]]="",0,Table1[[#This Row],[Volume Delivered (T)]]/(Table1[[#This Row],[SOC (TPD)]]/24)),"")</f>
        <v/>
      </c>
      <c r="AK204" s="31">
        <f>IFERROR(Table1[[#This Row],[Operating Time]]/Table1[[#This Row],[PRODUCTION HOURS]],"")</f>
        <v/>
      </c>
      <c r="AL204" s="32" t="n">
        <v>74</v>
      </c>
      <c r="AM204" s="32" t="inlineStr">
        <is>
          <t>YES</t>
        </is>
      </c>
      <c r="AN204" s="32" t="inlineStr">
        <is>
          <t>YES</t>
        </is>
      </c>
      <c r="AO204" s="32" t="n">
        <v>3</v>
      </c>
      <c r="AP204" s="32" t="n">
        <v>0</v>
      </c>
      <c r="AQ204" s="32" t="n"/>
      <c r="AR204" s="32">
        <f>IFERROR(SUMIFS(#REF!,#REF!,'Data Sheet'!A:A,#REF!,"Samridhi Perk Line")/SUMIFS(#REF!,#REF!,'Data Sheet'!A:A,#REF!,"Samridhi Perk Line"),"")</f>
        <v/>
      </c>
      <c r="AS204" s="32" t="n"/>
      <c r="AT204" s="32" t="n"/>
      <c r="AU204" s="203">
        <f>IFERROR(VLOOKUP(Table1[[#This Row],[Date]],'Overweight Data'!A202:G1297,6,FALSE),"")</f>
        <v/>
      </c>
      <c r="AV204" s="213">
        <f>IFERROR(
   IF(
      OR(Table1[[#This Row],[Operating Time]]=0, (Table1[[#This Row],[Operating Time]]/IF(AC204&lt;=1,AC204+1,AC204))*60=0),
      1,
      ((Table1[[#This Row],[Operating Time]])/IF(AC204&lt;=1,AC204+1,AC204))*60
   ),
"_")</f>
        <v/>
      </c>
      <c r="AW204" s="213">
        <f>COUNTIFS('Downtime Data'!A:A,Table1[[#This Row],[Date]])</f>
        <v/>
      </c>
      <c r="AX204" s="211">
        <f>IFERROR((SUM(Table1[[#This Row],[Minor Stoppages]:[Material Shortages]])/Table1[[#This Row],['# Stops]])*60,"")</f>
        <v/>
      </c>
      <c r="AY204" s="211" t="n"/>
      <c r="AZ204" s="33" t="n">
        <v>46229</v>
      </c>
    </row>
    <row r="205" ht="20.15" customHeight="1" s="452">
      <c r="A205" s="21" t="n">
        <v>46222</v>
      </c>
      <c r="B205" s="22">
        <f>IF(A205="","",TEXT(A205,"dddddd"))</f>
        <v/>
      </c>
      <c r="C205" s="23" t="inlineStr">
        <is>
          <t>_10.3GM</t>
        </is>
      </c>
      <c r="D205" s="24">
        <f t="array" ref="D205">IFERROR(INDIRECT(C205),"")</f>
        <v/>
      </c>
      <c r="E205" s="25" t="n">
        <v>32</v>
      </c>
      <c r="F205" s="26">
        <f>23.4+8.4</f>
        <v/>
      </c>
      <c r="G205" s="27">
        <f>IFERROR((Table1[[#This Row],[Plan]]/Table1[[#This Row],[Hours Used]])/(Table1[[#This Row],[SOC (TPD)]]/24),"")</f>
        <v/>
      </c>
      <c r="H205" s="27">
        <f>IFERROR((Table1[[#This Row],[Volume Delivered (T)]]/Table1[[#This Row],[Hours Used]])/(Table1[[#This Row],[SOC (TPD)]]/24),"")</f>
        <v/>
      </c>
      <c r="I205" s="28" t="n"/>
      <c r="J205" s="28" t="n"/>
      <c r="K205" s="28" t="n"/>
      <c r="L205" s="25">
        <f>(VLOOKUP(Table1[[#This Row],[Date]],'Coated Rework Data'!$A:$F,5)/1000)</f>
        <v/>
      </c>
      <c r="M205" s="29" t="n">
        <v>0.038</v>
      </c>
      <c r="N205" s="83" t="n"/>
      <c r="O205" s="25" t="n"/>
      <c r="P205" s="25" t="n"/>
      <c r="Q205" s="69" t="n"/>
      <c r="R205" s="70" t="n"/>
      <c r="S205" s="30">
        <f>IF(Table1[[#This Row],[SKU]]="",0,24-Table1[[#This Row],[Legal Non-Operating Time]]-Table1[[#This Row],[No Demand Time]]-Table1[[#This Row],[Force Majeure]])</f>
        <v/>
      </c>
      <c r="T205" s="26" t="n"/>
      <c r="U205" s="26" t="n">
        <v>1</v>
      </c>
      <c r="V205" s="26" t="n"/>
      <c r="W205" s="26" t="n"/>
      <c r="X205" s="26" t="n"/>
      <c r="Y205" s="26" t="n"/>
      <c r="Z205" s="26" t="n"/>
      <c r="AA205" s="30">
        <f>Table1[[#This Row],[Hours Used]]-SUM(Table1[[#This Row],[Planned Maintenance]:[Start and Finish Production]])</f>
        <v/>
      </c>
      <c r="AB205" s="26" t="n"/>
      <c r="AC205" s="26" t="n">
        <v>1.5</v>
      </c>
      <c r="AD205" s="26" t="n"/>
      <c r="AE205" s="26" t="n"/>
      <c r="AF205" s="26" t="n"/>
      <c r="AG205" s="26" t="n"/>
      <c r="AH205" s="24">
        <f>Table1[[#This Row],[Hours Used]]-SUM(Table1[[#This Row],[Planned Maintenance]:[Start and Finish Production]])-SUM(Table1[[#This Row],[Minor Stoppages]:[Material Shortages]])-Table1[[#This Row],[Quality Loss (Hrs)]]-Table1[[#This Row],[Operating Time]]</f>
        <v/>
      </c>
      <c r="AI205" s="24">
        <f>IFERROR(IF(Table1[[#This Row],[SKU]]="",0,Table1[[#This Row],[Quality Loss (T)]]/(Table1[[#This Row],[SOC (TPD)]]/24)),"")</f>
        <v/>
      </c>
      <c r="AJ205" s="31">
        <f>IFERROR(IF(Table1[[#This Row],[SKU]]="",0,Table1[[#This Row],[Volume Delivered (T)]]/(Table1[[#This Row],[SOC (TPD)]]/24)),"")</f>
        <v/>
      </c>
      <c r="AK205" s="31">
        <f>IFERROR(Table1[[#This Row],[Operating Time]]/Table1[[#This Row],[PRODUCTION HOURS]],"")</f>
        <v/>
      </c>
      <c r="AL205" s="32" t="n">
        <v>74</v>
      </c>
      <c r="AM205" s="32" t="inlineStr">
        <is>
          <t>YES</t>
        </is>
      </c>
      <c r="AN205" s="32" t="inlineStr">
        <is>
          <t>YES</t>
        </is>
      </c>
      <c r="AO205" s="32" t="n">
        <v>0</v>
      </c>
      <c r="AP205" s="32" t="n">
        <v>0</v>
      </c>
      <c r="AQ205" s="32" t="n"/>
      <c r="AR205" s="32">
        <f>IFERROR(SUMIFS(#REF!,#REF!,'Data Sheet'!A:A,#REF!,"Samridhi Perk Line")/SUMIFS(#REF!,#REF!,'Data Sheet'!A:A,#REF!,"Samridhi Perk Line"),"")</f>
        <v/>
      </c>
      <c r="AS205" s="32" t="n"/>
      <c r="AT205" s="32" t="n"/>
      <c r="AU205" s="203">
        <f>IFERROR(VLOOKUP(Table1[[#This Row],[Date]],'Overweight Data'!A203:G1298,6,FALSE),"")</f>
        <v/>
      </c>
      <c r="AV205" s="213">
        <f>IFERROR(
   IF(
      OR(Table1[[#This Row],[Operating Time]]=0, (Table1[[#This Row],[Operating Time]]/IF(AC205&lt;=1,AC205+1,AC205))*60=0),
      1,
      ((Table1[[#This Row],[Operating Time]])/IF(AC205&lt;=1,AC205+1,AC205))*60
   ),
"_")</f>
        <v/>
      </c>
      <c r="AW205" s="213">
        <f>COUNTIFS('Downtime Data'!A:A,Table1[[#This Row],[Date]])</f>
        <v/>
      </c>
      <c r="AX205" s="211">
        <f>IFERROR((SUM(Table1[[#This Row],[Minor Stoppages]:[Material Shortages]])/Table1[[#This Row],['# Stops]])*60,"")</f>
        <v/>
      </c>
      <c r="AY205" s="211" t="n"/>
      <c r="AZ205" s="33" t="n">
        <v>46229</v>
      </c>
    </row>
    <row r="206" ht="20.15" customHeight="1" s="452">
      <c r="A206" s="21" t="n">
        <v>46223</v>
      </c>
      <c r="B206" s="22">
        <f>IF(A206="","",TEXT(A206,"dddddd"))</f>
        <v/>
      </c>
      <c r="C206" s="23" t="inlineStr">
        <is>
          <t>_10.3GM</t>
        </is>
      </c>
      <c r="D206" s="24">
        <f t="array" ref="D206">IFERROR(INDIRECT(C206),"")</f>
        <v/>
      </c>
      <c r="E206" s="25" t="n">
        <v>32</v>
      </c>
      <c r="F206" s="26" t="n">
        <v>34.8</v>
      </c>
      <c r="G206" s="27">
        <f>IFERROR((Table1[[#This Row],[Plan]]/Table1[[#This Row],[Hours Used]])/(Table1[[#This Row],[SOC (TPD)]]/24),"")</f>
        <v/>
      </c>
      <c r="H206" s="27">
        <f>IFERROR((Table1[[#This Row],[Volume Delivered (T)]]/Table1[[#This Row],[Hours Used]])/(Table1[[#This Row],[SOC (TPD)]]/24),"")</f>
        <v/>
      </c>
      <c r="I206" s="28" t="n"/>
      <c r="J206" s="28" t="n"/>
      <c r="K206" s="28" t="n"/>
      <c r="L206" s="25">
        <f>(VLOOKUP(Table1[[#This Row],[Date]],'Coated Rework Data'!$A:$F,5)/1000)</f>
        <v/>
      </c>
      <c r="M206" s="29" t="n">
        <v>0.038</v>
      </c>
      <c r="N206" s="83" t="n"/>
      <c r="O206" s="25" t="n"/>
      <c r="P206" s="25" t="n"/>
      <c r="Q206" s="69" t="n"/>
      <c r="R206" s="70" t="n"/>
      <c r="S206" s="30">
        <f>IF(Table1[[#This Row],[SKU]]="",0,24-Table1[[#This Row],[Legal Non-Operating Time]]-Table1[[#This Row],[No Demand Time]]-Table1[[#This Row],[Force Majeure]])</f>
        <v/>
      </c>
      <c r="T206" s="26" t="n"/>
      <c r="U206" s="26" t="n">
        <v>1</v>
      </c>
      <c r="V206" s="26" t="n"/>
      <c r="W206" s="26" t="n"/>
      <c r="X206" s="26" t="n"/>
      <c r="Y206" s="26" t="n"/>
      <c r="Z206" s="26" t="n"/>
      <c r="AA206" s="30">
        <f>Table1[[#This Row],[Hours Used]]-SUM(Table1[[#This Row],[Planned Maintenance]:[Start and Finish Production]])</f>
        <v/>
      </c>
      <c r="AB206" s="26" t="n"/>
      <c r="AC206" s="26" t="n"/>
      <c r="AD206" s="26" t="n"/>
      <c r="AE206" s="26" t="n"/>
      <c r="AF206" s="26" t="n"/>
      <c r="AG206" s="26" t="n"/>
      <c r="AH206" s="24">
        <f>Table1[[#This Row],[Hours Used]]-SUM(Table1[[#This Row],[Planned Maintenance]:[Start and Finish Production]])-SUM(Table1[[#This Row],[Minor Stoppages]:[Material Shortages]])-Table1[[#This Row],[Quality Loss (Hrs)]]-Table1[[#This Row],[Operating Time]]</f>
        <v/>
      </c>
      <c r="AI206" s="24">
        <f>IFERROR(IF(Table1[[#This Row],[SKU]]="",0,Table1[[#This Row],[Quality Loss (T)]]/(Table1[[#This Row],[SOC (TPD)]]/24)),"")</f>
        <v/>
      </c>
      <c r="AJ206" s="31">
        <f>IFERROR(IF(Table1[[#This Row],[SKU]]="",0,Table1[[#This Row],[Volume Delivered (T)]]/(Table1[[#This Row],[SOC (TPD)]]/24)),"")</f>
        <v/>
      </c>
      <c r="AK206" s="31">
        <f>IFERROR(Table1[[#This Row],[Operating Time]]/Table1[[#This Row],[PRODUCTION HOURS]],"")</f>
        <v/>
      </c>
      <c r="AL206" s="32" t="n">
        <v>74</v>
      </c>
      <c r="AM206" s="32" t="inlineStr">
        <is>
          <t>YES</t>
        </is>
      </c>
      <c r="AN206" s="32" t="inlineStr">
        <is>
          <t>YES</t>
        </is>
      </c>
      <c r="AO206" s="32" t="n">
        <v>18</v>
      </c>
      <c r="AP206" s="32" t="n">
        <v>0</v>
      </c>
      <c r="AQ206" s="32" t="n"/>
      <c r="AR206" s="32">
        <f>IFERROR(SUMIFS(#REF!,#REF!,'Data Sheet'!A:A,#REF!,"Samridhi Perk Line")/SUMIFS(#REF!,#REF!,'Data Sheet'!A:A,#REF!,"Samridhi Perk Line"),"")</f>
        <v/>
      </c>
      <c r="AS206" s="32" t="n"/>
      <c r="AT206" s="32" t="n"/>
      <c r="AU206" s="203">
        <f>IFERROR(VLOOKUP(Table1[[#This Row],[Date]],'Overweight Data'!A204:G1299,6,FALSE),"")</f>
        <v/>
      </c>
      <c r="AV206" s="213">
        <f>IFERROR(
   IF(
      OR(Table1[[#This Row],[Operating Time]]=0, (Table1[[#This Row],[Operating Time]]/IF(AC206&lt;=1,AC206+1,AC206))*60=0),
      1,
      ((Table1[[#This Row],[Operating Time]])/IF(AC206&lt;=1,AC206+1,AC206))*60
   ),
"_")</f>
        <v/>
      </c>
      <c r="AW206" s="213">
        <f>COUNTIFS('Downtime Data'!A:A,Table1[[#This Row],[Date]])</f>
        <v/>
      </c>
      <c r="AX206" s="211">
        <f>IFERROR((SUM(Table1[[#This Row],[Minor Stoppages]:[Material Shortages]])/Table1[[#This Row],['# Stops]])*60,"")</f>
        <v/>
      </c>
      <c r="AY206" s="211" t="n"/>
      <c r="AZ206" s="33" t="n">
        <v>46229</v>
      </c>
    </row>
    <row r="207" ht="20.15" customHeight="1" s="452">
      <c r="A207" s="21" t="n">
        <v>46224</v>
      </c>
      <c r="B207" s="22">
        <f>IF(A207="","",TEXT(A207,"dddddd"))</f>
        <v/>
      </c>
      <c r="C207" s="23" t="n"/>
      <c r="D207" s="24" t="n"/>
      <c r="E207" s="25" t="n"/>
      <c r="F207" s="26" t="n"/>
      <c r="G207" s="27">
        <f>IFERROR((Table1[[#This Row],[Plan]]/Table1[[#This Row],[Hours Used]])/(Table1[[#This Row],[SOC (TPD)]]/24),"")</f>
        <v/>
      </c>
      <c r="H207" s="27">
        <f>IFERROR((Table1[[#This Row],[Volume Delivered (T)]]/Table1[[#This Row],[Hours Used]])/(Table1[[#This Row],[SOC (TPD)]]/24),"")</f>
        <v/>
      </c>
      <c r="I207" s="28" t="n"/>
      <c r="J207" s="28" t="n"/>
      <c r="K207" s="28" t="n"/>
      <c r="L207" s="25" t="n"/>
      <c r="M207" s="29" t="n"/>
      <c r="N207" s="83" t="n"/>
      <c r="O207" s="25" t="n"/>
      <c r="P207" s="25" t="n"/>
      <c r="Q207" s="69" t="n"/>
      <c r="R207" s="70" t="n"/>
      <c r="S207" s="30">
        <f>IF(Table1[[#This Row],[SKU]]="",0,24-Table1[[#This Row],[Legal Non-Operating Time]]-Table1[[#This Row],[No Demand Time]]-Table1[[#This Row],[Force Majeure]])</f>
        <v/>
      </c>
      <c r="T207" s="26" t="n"/>
      <c r="U207" s="26" t="n"/>
      <c r="V207" s="26" t="n"/>
      <c r="W207" s="26" t="n"/>
      <c r="X207" s="26" t="n"/>
      <c r="Y207" s="26" t="n"/>
      <c r="Z207" s="26" t="n"/>
      <c r="AA207" s="30">
        <f>Table1[[#This Row],[Hours Used]]-SUM(Table1[[#This Row],[Planned Maintenance]:[Start and Finish Production]])</f>
        <v/>
      </c>
      <c r="AB207" s="26" t="n"/>
      <c r="AC207" s="26" t="n"/>
      <c r="AD207" s="26" t="n"/>
      <c r="AE207" s="26" t="n"/>
      <c r="AF207" s="26" t="n"/>
      <c r="AG207" s="26" t="n"/>
      <c r="AH207" s="24">
        <f>Table1[[#This Row],[Hours Used]]-SUM(Table1[[#This Row],[Planned Maintenance]:[Start and Finish Production]])-SUM(Table1[[#This Row],[Minor Stoppages]:[Material Shortages]])-Table1[[#This Row],[Quality Loss (Hrs)]]-Table1[[#This Row],[Operating Time]]</f>
        <v/>
      </c>
      <c r="AI207" s="24">
        <f>IFERROR(IF(Table1[[#This Row],[SKU]]="",0,Table1[[#This Row],[Quality Loss (T)]]/(Table1[[#This Row],[SOC (TPD)]]/24)),"")</f>
        <v/>
      </c>
      <c r="AJ207" s="31">
        <f>IFERROR(IF(Table1[[#This Row],[SKU]]="",0,Table1[[#This Row],[Volume Delivered (T)]]/(Table1[[#This Row],[SOC (TPD)]]/24)),"")</f>
        <v/>
      </c>
      <c r="AK207" s="31">
        <f>IFERROR(Table1[[#This Row],[Operating Time]]/Table1[[#This Row],[PRODUCTION HOURS]],"")</f>
        <v/>
      </c>
      <c r="AL207" s="32" t="n"/>
      <c r="AM207" s="32" t="n"/>
      <c r="AN207" s="32" t="n"/>
      <c r="AO207" s="32" t="n">
        <v>0</v>
      </c>
      <c r="AP207" s="32" t="n">
        <v>0</v>
      </c>
      <c r="AQ207" s="32" t="n"/>
      <c r="AR207" s="32">
        <f>IFERROR(SUMIFS(#REF!,#REF!,'Data Sheet'!A:A,#REF!,"Samridhi Perk Line")/SUMIFS(#REF!,#REF!,'Data Sheet'!A:A,#REF!,"Samridhi Perk Line"),"")</f>
        <v/>
      </c>
      <c r="AS207" s="32" t="n"/>
      <c r="AT207" s="32" t="n"/>
      <c r="AU207" s="203">
        <f>IFERROR(VLOOKUP(Table1[[#This Row],[Date]],'Overweight Data'!A205:G1300,6,FALSE),"")</f>
        <v/>
      </c>
      <c r="AV207" s="213">
        <f>IFERROR(
   IF(
      OR(Table1[[#This Row],[Operating Time]]=0, (Table1[[#This Row],[Operating Time]]/IF(AC207&lt;=1,AC207+1,AC207))*60=0),
      1,
      ((Table1[[#This Row],[Operating Time]])/IF(AC207&lt;=1,AC207+1,AC207))*60
   ),
"_")</f>
        <v/>
      </c>
      <c r="AW207" s="213">
        <f>COUNTIFS('Downtime Data'!A:A,Table1[[#This Row],[Date]])</f>
        <v/>
      </c>
      <c r="AX207" s="211">
        <f>IFERROR((SUM(Table1[[#This Row],[Minor Stoppages]:[Material Shortages]])/Table1[[#This Row],['# Stops]])*60,"")</f>
        <v/>
      </c>
      <c r="AY207" s="211" t="n"/>
      <c r="AZ207" s="33" t="n">
        <v>46229</v>
      </c>
    </row>
    <row r="208" ht="20.15" customHeight="1" s="452">
      <c r="A208" s="21" t="n">
        <v>46225</v>
      </c>
      <c r="B208" s="22">
        <f>IF(A208="","",TEXT(A208,"dddddd"))</f>
        <v/>
      </c>
      <c r="C208" s="23" t="n"/>
      <c r="D208" s="24" t="n"/>
      <c r="E208" s="25" t="n"/>
      <c r="F208" s="26" t="n"/>
      <c r="G208" s="27" t="n"/>
      <c r="H208" s="27" t="n"/>
      <c r="I208" s="28" t="n"/>
      <c r="J208" s="28" t="n"/>
      <c r="K208" s="28" t="n"/>
      <c r="L208" s="25" t="n"/>
      <c r="M208" s="29" t="n"/>
      <c r="N208" s="83" t="n"/>
      <c r="O208" s="25" t="n"/>
      <c r="P208" s="25" t="n"/>
      <c r="Q208" s="69" t="n"/>
      <c r="R208" s="70" t="n"/>
      <c r="S208" s="30">
        <f>IF(Table1[[#This Row],[SKU]]="",0,24-Table1[[#This Row],[Legal Non-Operating Time]]-Table1[[#This Row],[No Demand Time]]-Table1[[#This Row],[Force Majeure]])</f>
        <v/>
      </c>
      <c r="T208" s="26" t="n"/>
      <c r="U208" s="26" t="n"/>
      <c r="V208" s="26" t="n"/>
      <c r="W208" s="26" t="n"/>
      <c r="X208" s="26" t="n"/>
      <c r="Y208" s="26" t="n"/>
      <c r="Z208" s="26" t="n"/>
      <c r="AA208" s="30">
        <f>Table1[[#This Row],[Hours Used]]-SUM(Table1[[#This Row],[Planned Maintenance]:[Start and Finish Production]])</f>
        <v/>
      </c>
      <c r="AB208" s="26" t="n"/>
      <c r="AC208" s="26" t="n"/>
      <c r="AD208" s="26" t="n"/>
      <c r="AE208" s="26" t="n"/>
      <c r="AF208" s="26" t="n"/>
      <c r="AG208" s="26" t="n"/>
      <c r="AH208" s="24">
        <f>Table1[[#This Row],[Hours Used]]-SUM(Table1[[#This Row],[Planned Maintenance]:[Start and Finish Production]])-SUM(Table1[[#This Row],[Minor Stoppages]:[Material Shortages]])-Table1[[#This Row],[Quality Loss (Hrs)]]-Table1[[#This Row],[Operating Time]]</f>
        <v/>
      </c>
      <c r="AI208" s="24">
        <f>IFERROR(IF(Table1[[#This Row],[SKU]]="",0,Table1[[#This Row],[Quality Loss (T)]]/(Table1[[#This Row],[SOC (TPD)]]/24)),"")</f>
        <v/>
      </c>
      <c r="AJ208" s="31">
        <f>IFERROR(IF(Table1[[#This Row],[SKU]]="",0,Table1[[#This Row],[Volume Delivered (T)]]/(Table1[[#This Row],[SOC (TPD)]]/24)),"")</f>
        <v/>
      </c>
      <c r="AK208" s="31">
        <f>IFERROR(Table1[[#This Row],[Operating Time]]/Table1[[#This Row],[PRODUCTION HOURS]],"")</f>
        <v/>
      </c>
      <c r="AL208" s="32" t="n"/>
      <c r="AM208" s="32" t="n"/>
      <c r="AN208" s="32" t="n"/>
      <c r="AO208" s="32" t="n">
        <v>0</v>
      </c>
      <c r="AP208" s="32" t="n">
        <v>0</v>
      </c>
      <c r="AQ208" s="32" t="n"/>
      <c r="AR208" s="32">
        <f>IFERROR(SUMIFS(#REF!,#REF!,'Data Sheet'!A:A,#REF!,"Samridhi Perk Line")/SUMIFS(#REF!,#REF!,'Data Sheet'!A:A,#REF!,"Samridhi Perk Line"),"")</f>
        <v/>
      </c>
      <c r="AS208" s="32" t="n"/>
      <c r="AT208" s="32" t="n"/>
      <c r="AU208" s="203">
        <f>IFERROR(VLOOKUP(Table1[[#This Row],[Date]],'Overweight Data'!A206:G1301,6,FALSE),"")</f>
        <v/>
      </c>
      <c r="AV208" s="213">
        <f>IFERROR(
   IF(
      OR(Table1[[#This Row],[Operating Time]]=0, (Table1[[#This Row],[Operating Time]]/IF(AC208&lt;=1,AC208+1,AC208))*60=0),
      1,
      ((Table1[[#This Row],[Operating Time]])/IF(AC208&lt;=1,AC208+1,AC208))*60
   ),
"_")</f>
        <v/>
      </c>
      <c r="AW208" s="213">
        <f>COUNTIFS('Downtime Data'!A:A,Table1[[#This Row],[Date]])</f>
        <v/>
      </c>
      <c r="AX208" s="211">
        <f>IFERROR((SUM(Table1[[#This Row],[Minor Stoppages]:[Material Shortages]])/Table1[[#This Row],['# Stops]])*60,"")</f>
        <v/>
      </c>
      <c r="AY208" s="211" t="n"/>
      <c r="AZ208" s="33" t="n">
        <v>46229</v>
      </c>
    </row>
    <row r="209" ht="20.15" customHeight="1" s="452">
      <c r="A209" s="21" t="n">
        <v>46226</v>
      </c>
      <c r="B209" s="22">
        <f>IF(A209="","",TEXT(A209,"dddddd"))</f>
        <v/>
      </c>
      <c r="C209" s="23" t="n"/>
      <c r="D209" s="24" t="n"/>
      <c r="E209" s="25" t="n"/>
      <c r="F209" s="26" t="n"/>
      <c r="G209" s="27" t="n"/>
      <c r="H209" s="27" t="n"/>
      <c r="I209" s="28" t="n"/>
      <c r="J209" s="28" t="n"/>
      <c r="K209" s="28" t="n"/>
      <c r="L209" s="25" t="n"/>
      <c r="M209" s="29" t="n"/>
      <c r="N209" s="83" t="n"/>
      <c r="O209" s="25" t="n"/>
      <c r="P209" s="25" t="n"/>
      <c r="Q209" s="69" t="n"/>
      <c r="R209" s="70" t="n"/>
      <c r="S209" s="30">
        <f>IF(Table1[[#This Row],[SKU]]="",0,24-Table1[[#This Row],[Legal Non-Operating Time]]-Table1[[#This Row],[No Demand Time]]-Table1[[#This Row],[Force Majeure]])</f>
        <v/>
      </c>
      <c r="T209" s="26" t="n"/>
      <c r="U209" s="26" t="n"/>
      <c r="V209" s="26" t="n"/>
      <c r="W209" s="26" t="n"/>
      <c r="X209" s="26" t="n"/>
      <c r="Y209" s="26" t="n"/>
      <c r="Z209" s="26" t="n"/>
      <c r="AA209" s="30">
        <f>Table1[[#This Row],[Hours Used]]-SUM(Table1[[#This Row],[Planned Maintenance]:[Start and Finish Production]])</f>
        <v/>
      </c>
      <c r="AB209" s="26" t="n"/>
      <c r="AC209" s="26" t="n"/>
      <c r="AD209" s="26" t="n"/>
      <c r="AE209" s="26" t="n"/>
      <c r="AF209" s="26" t="n"/>
      <c r="AG209" s="26" t="n"/>
      <c r="AH209" s="24">
        <f>Table1[[#This Row],[Hours Used]]-SUM(Table1[[#This Row],[Planned Maintenance]:[Start and Finish Production]])-SUM(Table1[[#This Row],[Minor Stoppages]:[Material Shortages]])-Table1[[#This Row],[Quality Loss (Hrs)]]-Table1[[#This Row],[Operating Time]]</f>
        <v/>
      </c>
      <c r="AI209" s="24">
        <f>IFERROR(IF(Table1[[#This Row],[SKU]]="",0,Table1[[#This Row],[Quality Loss (T)]]/(Table1[[#This Row],[SOC (TPD)]]/24)),"")</f>
        <v/>
      </c>
      <c r="AJ209" s="31">
        <f>IFERROR(IF(Table1[[#This Row],[SKU]]="",0,Table1[[#This Row],[Volume Delivered (T)]]/(Table1[[#This Row],[SOC (TPD)]]/24)),"")</f>
        <v/>
      </c>
      <c r="AK209" s="31">
        <f>IFERROR(Table1[[#This Row],[Operating Time]]/Table1[[#This Row],[PRODUCTION HOURS]],"")</f>
        <v/>
      </c>
      <c r="AL209" s="32" t="n"/>
      <c r="AM209" s="32" t="n"/>
      <c r="AN209" s="32" t="n"/>
      <c r="AO209" s="32" t="n">
        <v>0</v>
      </c>
      <c r="AP209" s="32" t="n">
        <v>0</v>
      </c>
      <c r="AQ209" s="32" t="n"/>
      <c r="AR209" s="32">
        <f>IFERROR(SUMIFS(#REF!,#REF!,'Data Sheet'!A:A,#REF!,"Samridhi Perk Line")/SUMIFS(#REF!,#REF!,'Data Sheet'!A:A,#REF!,"Samridhi Perk Line"),"")</f>
        <v/>
      </c>
      <c r="AS209" s="32" t="n"/>
      <c r="AT209" s="32" t="n"/>
      <c r="AU209" s="203">
        <f>IFERROR(VLOOKUP(Table1[[#This Row],[Date]],'Overweight Data'!A207:G1302,6,FALSE),"")</f>
        <v/>
      </c>
      <c r="AV209" s="213">
        <f>IFERROR(
   IF(
      OR(Table1[[#This Row],[Operating Time]]=0, (Table1[[#This Row],[Operating Time]]/IF(AC209&lt;=1,AC209+1,AC209))*60=0),
      1,
      ((Table1[[#This Row],[Operating Time]])/IF(AC209&lt;=1,AC209+1,AC209))*60
   ),
"_")</f>
        <v/>
      </c>
      <c r="AW209" s="213">
        <f>COUNTIFS('Downtime Data'!A:A,Table1[[#This Row],[Date]])</f>
        <v/>
      </c>
      <c r="AX209" s="211">
        <f>IFERROR((SUM(Table1[[#This Row],[Minor Stoppages]:[Material Shortages]])/Table1[[#This Row],['# Stops]])*60,"")</f>
        <v/>
      </c>
      <c r="AY209" s="211" t="n"/>
      <c r="AZ209" s="33" t="n">
        <v>46229</v>
      </c>
    </row>
    <row r="210" ht="20.15" customHeight="1" s="452">
      <c r="A210" s="21" t="n">
        <v>46227</v>
      </c>
      <c r="B210" s="22">
        <f>IF(A210="","",TEXT(A210,"dddddd"))</f>
        <v/>
      </c>
      <c r="C210" s="23" t="n"/>
      <c r="D210" s="24" t="n"/>
      <c r="E210" s="25" t="n"/>
      <c r="F210" s="26" t="n"/>
      <c r="G210" s="27" t="n"/>
      <c r="H210" s="27" t="n"/>
      <c r="I210" s="28" t="n"/>
      <c r="J210" s="28" t="n"/>
      <c r="K210" s="28" t="n"/>
      <c r="L210" s="25" t="n"/>
      <c r="M210" s="29" t="n"/>
      <c r="N210" s="83" t="n"/>
      <c r="O210" s="25" t="n"/>
      <c r="P210" s="25" t="n"/>
      <c r="Q210" s="69" t="n"/>
      <c r="R210" s="70" t="n"/>
      <c r="S210" s="30">
        <f>IF(Table1[[#This Row],[SKU]]="",0,24-Table1[[#This Row],[Legal Non-Operating Time]]-Table1[[#This Row],[No Demand Time]]-Table1[[#This Row],[Force Majeure]])</f>
        <v/>
      </c>
      <c r="T210" s="26" t="n"/>
      <c r="U210" s="26" t="n"/>
      <c r="V210" s="26" t="n"/>
      <c r="W210" s="26" t="n"/>
      <c r="X210" s="26" t="n"/>
      <c r="Y210" s="26" t="n"/>
      <c r="Z210" s="26" t="n"/>
      <c r="AA210" s="30">
        <f>Table1[[#This Row],[Hours Used]]-SUM(Table1[[#This Row],[Planned Maintenance]:[Start and Finish Production]])</f>
        <v/>
      </c>
      <c r="AB210" s="26" t="n"/>
      <c r="AC210" s="26" t="n"/>
      <c r="AD210" s="26" t="n"/>
      <c r="AE210" s="26" t="n"/>
      <c r="AF210" s="26" t="n"/>
      <c r="AG210" s="26" t="n"/>
      <c r="AH210" s="24">
        <f>Table1[[#This Row],[Hours Used]]-SUM(Table1[[#This Row],[Planned Maintenance]:[Start and Finish Production]])-SUM(Table1[[#This Row],[Minor Stoppages]:[Material Shortages]])-Table1[[#This Row],[Quality Loss (Hrs)]]-Table1[[#This Row],[Operating Time]]</f>
        <v/>
      </c>
      <c r="AI210" s="24">
        <f>IFERROR(IF(Table1[[#This Row],[SKU]]="",0,Table1[[#This Row],[Quality Loss (T)]]/(Table1[[#This Row],[SOC (TPD)]]/24)),"")</f>
        <v/>
      </c>
      <c r="AJ210" s="31">
        <f>IFERROR(IF(Table1[[#This Row],[SKU]]="",0,Table1[[#This Row],[Volume Delivered (T)]]/(Table1[[#This Row],[SOC (TPD)]]/24)),"")</f>
        <v/>
      </c>
      <c r="AK210" s="31">
        <f>IFERROR(Table1[[#This Row],[Operating Time]]/Table1[[#This Row],[PRODUCTION HOURS]],"")</f>
        <v/>
      </c>
      <c r="AL210" s="32" t="n"/>
      <c r="AM210" s="32" t="n"/>
      <c r="AN210" s="32" t="n"/>
      <c r="AO210" s="32" t="n">
        <v>0</v>
      </c>
      <c r="AP210" s="32" t="n">
        <v>0</v>
      </c>
      <c r="AQ210" s="32" t="n"/>
      <c r="AR210" s="32">
        <f>IFERROR(SUMIFS(#REF!,#REF!,'Data Sheet'!A:A,#REF!,"Samridhi Perk Line")/SUMIFS(#REF!,#REF!,'Data Sheet'!A:A,#REF!,"Samridhi Perk Line"),"")</f>
        <v/>
      </c>
      <c r="AS210" s="32" t="n"/>
      <c r="AT210" s="32" t="n"/>
      <c r="AU210" s="203">
        <f>IFERROR(VLOOKUP(Table1[[#This Row],[Date]],'Overweight Data'!A208:G1303,6,FALSE),"")</f>
        <v/>
      </c>
      <c r="AV210" s="213">
        <f>IFERROR(
   IF(
      OR(Table1[[#This Row],[Operating Time]]=0, (Table1[[#This Row],[Operating Time]]/IF(AC210&lt;=1,AC210+1,AC210))*60=0),
      1,
      ((Table1[[#This Row],[Operating Time]])/IF(AC210&lt;=1,AC210+1,AC210))*60
   ),
"_")</f>
        <v/>
      </c>
      <c r="AW210" s="213">
        <f>COUNTIFS('Downtime Data'!A:A,Table1[[#This Row],[Date]])</f>
        <v/>
      </c>
      <c r="AX210" s="211">
        <f>IFERROR((SUM(Table1[[#This Row],[Minor Stoppages]:[Material Shortages]])/Table1[[#This Row],['# Stops]])*60,"")</f>
        <v/>
      </c>
      <c r="AY210" s="211" t="n"/>
      <c r="AZ210" s="33" t="n">
        <v>46229</v>
      </c>
    </row>
    <row r="211" ht="20.15" customHeight="1" s="452">
      <c r="A211" s="21" t="n">
        <v>46228</v>
      </c>
      <c r="B211" s="22">
        <f>IF(A211="","",TEXT(A211,"dddddd"))</f>
        <v/>
      </c>
      <c r="C211" s="23" t="n"/>
      <c r="D211" s="24" t="n"/>
      <c r="E211" s="25" t="n"/>
      <c r="F211" s="26" t="n"/>
      <c r="G211" s="27" t="n"/>
      <c r="H211" s="27" t="n"/>
      <c r="I211" s="28" t="n"/>
      <c r="J211" s="28" t="n"/>
      <c r="K211" s="28" t="n"/>
      <c r="L211" s="25" t="n"/>
      <c r="M211" s="29" t="n"/>
      <c r="N211" s="83" t="n"/>
      <c r="O211" s="25" t="n"/>
      <c r="P211" s="25" t="n"/>
      <c r="Q211" s="69" t="n"/>
      <c r="R211" s="70" t="n"/>
      <c r="S211" s="30">
        <f>IF(Table1[[#This Row],[SKU]]="",0,24-Table1[[#This Row],[Legal Non-Operating Time]]-Table1[[#This Row],[No Demand Time]]-Table1[[#This Row],[Force Majeure]])</f>
        <v/>
      </c>
      <c r="T211" s="26" t="n"/>
      <c r="U211" s="26" t="n"/>
      <c r="V211" s="26" t="n"/>
      <c r="W211" s="26" t="n"/>
      <c r="X211" s="26" t="n"/>
      <c r="Y211" s="26" t="n"/>
      <c r="Z211" s="26" t="n"/>
      <c r="AA211" s="30">
        <f>Table1[[#This Row],[Hours Used]]-SUM(Table1[[#This Row],[Planned Maintenance]:[Start and Finish Production]])</f>
        <v/>
      </c>
      <c r="AB211" s="26" t="n"/>
      <c r="AC211" s="26" t="n"/>
      <c r="AD211" s="26" t="n"/>
      <c r="AE211" s="26" t="n"/>
      <c r="AF211" s="26" t="n"/>
      <c r="AG211" s="26" t="n"/>
      <c r="AH211" s="24">
        <f>Table1[[#This Row],[Hours Used]]-SUM(Table1[[#This Row],[Planned Maintenance]:[Start and Finish Production]])-SUM(Table1[[#This Row],[Minor Stoppages]:[Material Shortages]])-Table1[[#This Row],[Quality Loss (Hrs)]]-Table1[[#This Row],[Operating Time]]</f>
        <v/>
      </c>
      <c r="AI211" s="24">
        <f>IFERROR(IF(Table1[[#This Row],[SKU]]="",0,Table1[[#This Row],[Quality Loss (T)]]/(Table1[[#This Row],[SOC (TPD)]]/24)),"")</f>
        <v/>
      </c>
      <c r="AJ211" s="31">
        <f>IFERROR(IF(Table1[[#This Row],[SKU]]="",0,Table1[[#This Row],[Volume Delivered (T)]]/(Table1[[#This Row],[SOC (TPD)]]/24)),"")</f>
        <v/>
      </c>
      <c r="AK211" s="31">
        <f>IFERROR(Table1[[#This Row],[Operating Time]]/Table1[[#This Row],[PRODUCTION HOURS]],"")</f>
        <v/>
      </c>
      <c r="AL211" s="32" t="n"/>
      <c r="AM211" s="32" t="n"/>
      <c r="AN211" s="32" t="n"/>
      <c r="AO211" s="32" t="n">
        <v>0</v>
      </c>
      <c r="AP211" s="32" t="n">
        <v>0</v>
      </c>
      <c r="AQ211" s="32" t="n"/>
      <c r="AR211" s="32">
        <f>IFERROR(SUMIFS(#REF!,#REF!,'Data Sheet'!A:A,#REF!,"Samridhi Perk Line")/SUMIFS(#REF!,#REF!,'Data Sheet'!A:A,#REF!,"Samridhi Perk Line"),"")</f>
        <v/>
      </c>
      <c r="AS211" s="32" t="n"/>
      <c r="AT211" s="32" t="n"/>
      <c r="AU211" s="203">
        <f>IFERROR(VLOOKUP(Table1[[#This Row],[Date]],'Overweight Data'!A209:G1304,6,FALSE),"")</f>
        <v/>
      </c>
      <c r="AV211" s="213">
        <f>IFERROR(
   IF(
      OR(Table1[[#This Row],[Operating Time]]=0, (Table1[[#This Row],[Operating Time]]/IF(AC211&lt;=1,AC211+1,AC211))*60=0),
      1,
      ((Table1[[#This Row],[Operating Time]])/IF(AC211&lt;=1,AC211+1,AC211))*60
   ),
"_")</f>
        <v/>
      </c>
      <c r="AW211" s="213">
        <f>COUNTIFS('Downtime Data'!A:A,Table1[[#This Row],[Date]])</f>
        <v/>
      </c>
      <c r="AX211" s="211">
        <f>IFERROR((SUM(Table1[[#This Row],[Minor Stoppages]:[Material Shortages]])/Table1[[#This Row],['# Stops]])*60,"")</f>
        <v/>
      </c>
      <c r="AY211" s="211" t="n"/>
      <c r="AZ211" s="33" t="n">
        <v>46229</v>
      </c>
    </row>
    <row r="212" ht="20.15" customHeight="1" s="452">
      <c r="A212" s="21" t="n">
        <v>46229</v>
      </c>
      <c r="B212" s="22">
        <f>IF(A212="","",TEXT(A212,"dddddd"))</f>
        <v/>
      </c>
      <c r="C212" s="23" t="n"/>
      <c r="D212" s="24" t="n"/>
      <c r="E212" s="25" t="n"/>
      <c r="F212" s="26" t="n"/>
      <c r="G212" s="27" t="n"/>
      <c r="H212" s="27" t="n"/>
      <c r="I212" s="28" t="n"/>
      <c r="J212" s="28" t="n"/>
      <c r="K212" s="28" t="n"/>
      <c r="L212" s="25" t="n"/>
      <c r="M212" s="29" t="n"/>
      <c r="N212" s="83" t="n"/>
      <c r="O212" s="25" t="n"/>
      <c r="P212" s="25" t="n"/>
      <c r="Q212" s="69" t="n"/>
      <c r="R212" s="70" t="n"/>
      <c r="S212" s="30">
        <f>IF(Table1[[#This Row],[SKU]]="",0,24-Table1[[#This Row],[Legal Non-Operating Time]]-Table1[[#This Row],[No Demand Time]]-Table1[[#This Row],[Force Majeure]])</f>
        <v/>
      </c>
      <c r="T212" s="26" t="n"/>
      <c r="U212" s="26" t="n"/>
      <c r="V212" s="26" t="n"/>
      <c r="W212" s="26" t="n"/>
      <c r="X212" s="26" t="n"/>
      <c r="Y212" s="26" t="n"/>
      <c r="Z212" s="26" t="n"/>
      <c r="AA212" s="30">
        <f>Table1[[#This Row],[Hours Used]]-SUM(Table1[[#This Row],[Planned Maintenance]:[Start and Finish Production]])</f>
        <v/>
      </c>
      <c r="AB212" s="26" t="n"/>
      <c r="AC212" s="26" t="n"/>
      <c r="AD212" s="26" t="n"/>
      <c r="AE212" s="26" t="n"/>
      <c r="AF212" s="26" t="n"/>
      <c r="AG212" s="26" t="n"/>
      <c r="AH212" s="24">
        <f>Table1[[#This Row],[Hours Used]]-SUM(Table1[[#This Row],[Planned Maintenance]:[Start and Finish Production]])-SUM(Table1[[#This Row],[Minor Stoppages]:[Material Shortages]])-Table1[[#This Row],[Quality Loss (Hrs)]]-Table1[[#This Row],[Operating Time]]</f>
        <v/>
      </c>
      <c r="AI212" s="24">
        <f>IFERROR(IF(Table1[[#This Row],[SKU]]="",0,Table1[[#This Row],[Quality Loss (T)]]/(Table1[[#This Row],[SOC (TPD)]]/24)),"")</f>
        <v/>
      </c>
      <c r="AJ212" s="31">
        <f>IFERROR(IF(Table1[[#This Row],[SKU]]="",0,Table1[[#This Row],[Volume Delivered (T)]]/(Table1[[#This Row],[SOC (TPD)]]/24)),"")</f>
        <v/>
      </c>
      <c r="AK212" s="31">
        <f>IFERROR(Table1[[#This Row],[Operating Time]]/Table1[[#This Row],[PRODUCTION HOURS]],"")</f>
        <v/>
      </c>
      <c r="AL212" s="32" t="n"/>
      <c r="AM212" s="32" t="n"/>
      <c r="AN212" s="32" t="n"/>
      <c r="AO212" s="32" t="n">
        <v>0</v>
      </c>
      <c r="AP212" s="32" t="n">
        <v>0</v>
      </c>
      <c r="AQ212" s="32" t="n"/>
      <c r="AR212" s="32">
        <f>IFERROR(SUMIFS(#REF!,#REF!,'Data Sheet'!A:A,#REF!,"Samridhi Perk Line")/SUMIFS(#REF!,#REF!,'Data Sheet'!A:A,#REF!,"Samridhi Perk Line"),"")</f>
        <v/>
      </c>
      <c r="AS212" s="32" t="n"/>
      <c r="AT212" s="32" t="n"/>
      <c r="AU212" s="203">
        <f>IFERROR(VLOOKUP(Table1[[#This Row],[Date]],'Overweight Data'!A210:G1305,6,FALSE),"")</f>
        <v/>
      </c>
      <c r="AV212" s="213">
        <f>IFERROR(
   IF(
      OR(Table1[[#This Row],[Operating Time]]=0, (Table1[[#This Row],[Operating Time]]/IF(AC212&lt;=1,AC212+1,AC212))*60=0),
      1,
      ((Table1[[#This Row],[Operating Time]])/IF(AC212&lt;=1,AC212+1,AC212))*60
   ),
"_")</f>
        <v/>
      </c>
      <c r="AW212" s="213">
        <f>COUNTIFS('Downtime Data'!A:A,Table1[[#This Row],[Date]])</f>
        <v/>
      </c>
      <c r="AX212" s="211">
        <f>IFERROR((SUM(Table1[[#This Row],[Minor Stoppages]:[Material Shortages]])/Table1[[#This Row],['# Stops]])*60,"")</f>
        <v/>
      </c>
      <c r="AY212" s="211" t="n"/>
      <c r="AZ212" s="33" t="n">
        <v>46229</v>
      </c>
    </row>
    <row r="213" ht="20.15" customHeight="1" s="452">
      <c r="A213" s="21" t="n">
        <v>46230</v>
      </c>
      <c r="B213" s="22">
        <f>IF(A213="","",TEXT(A213,"dddddd"))</f>
        <v/>
      </c>
      <c r="C213" s="23" t="n"/>
      <c r="D213" s="24">
        <f t="array" ref="D213">IFERROR(INDIRECT(C213),"")</f>
        <v/>
      </c>
      <c r="E213" s="25" t="n"/>
      <c r="F213" s="26" t="n"/>
      <c r="G213" s="27">
        <f>IFERROR((Table1[[#This Row],[Plan]]/Table1[[#This Row],[Hours Used]])/(Table1[[#This Row],[SOC (TPD)]]/24),"")</f>
        <v/>
      </c>
      <c r="H213" s="27">
        <f>IFERROR((Table1[[#This Row],[Volume Delivered (T)]]/Table1[[#This Row],[Hours Used]])/(Table1[[#This Row],[SOC (TPD)]]/24),"")</f>
        <v/>
      </c>
      <c r="I213" s="28" t="n"/>
      <c r="J213" s="28" t="n"/>
      <c r="K213" s="28" t="n"/>
      <c r="L213" s="25" t="n"/>
      <c r="M213" s="29" t="n"/>
      <c r="N213" s="83" t="n"/>
      <c r="O213" s="25" t="n"/>
      <c r="P213" s="25" t="n"/>
      <c r="Q213" s="69" t="n"/>
      <c r="R213" s="70" t="n"/>
      <c r="S213" s="30">
        <f>IF(Table1[[#This Row],[SKU]]="",0,24-Table1[[#This Row],[Legal Non-Operating Time]]-Table1[[#This Row],[No Demand Time]]-Table1[[#This Row],[Force Majeure]])</f>
        <v/>
      </c>
      <c r="T213" s="26" t="n"/>
      <c r="U213" s="26" t="n"/>
      <c r="V213" s="26" t="n"/>
      <c r="W213" s="26" t="n"/>
      <c r="X213" s="26" t="n"/>
      <c r="Y213" s="26" t="n"/>
      <c r="Z213" s="26" t="n"/>
      <c r="AA213" s="30">
        <f>Table1[[#This Row],[Hours Used]]-SUM(Table1[[#This Row],[Planned Maintenance]:[Start and Finish Production]])</f>
        <v/>
      </c>
      <c r="AB213" s="26" t="n"/>
      <c r="AC213" s="26" t="n"/>
      <c r="AD213" s="26" t="n"/>
      <c r="AE213" s="26" t="n"/>
      <c r="AF213" s="26" t="n"/>
      <c r="AG213" s="26" t="n"/>
      <c r="AH213" s="24">
        <f>Table1[[#This Row],[Hours Used]]-SUM(Table1[[#This Row],[Planned Maintenance]:[Start and Finish Production]])-SUM(Table1[[#This Row],[Minor Stoppages]:[Material Shortages]])-Table1[[#This Row],[Quality Loss (Hrs)]]-Table1[[#This Row],[Operating Time]]</f>
        <v/>
      </c>
      <c r="AI213" s="24">
        <f>IFERROR(IF(Table1[[#This Row],[SKU]]="",0,Table1[[#This Row],[Quality Loss (T)]]/(Table1[[#This Row],[SOC (TPD)]]/24)),"")</f>
        <v/>
      </c>
      <c r="AJ213" s="31">
        <f>IFERROR(IF(Table1[[#This Row],[SKU]]="",0,Table1[[#This Row],[Volume Delivered (T)]]/(Table1[[#This Row],[SOC (TPD)]]/24)),"")</f>
        <v/>
      </c>
      <c r="AK213" s="31">
        <f>IFERROR(Table1[[#This Row],[Operating Time]]/Table1[[#This Row],[PRODUCTION HOURS]],"")</f>
        <v/>
      </c>
      <c r="AL213" s="32" t="n"/>
      <c r="AM213" s="32" t="n"/>
      <c r="AN213" s="32" t="n"/>
      <c r="AO213" s="32" t="n">
        <v>18</v>
      </c>
      <c r="AP213" s="32" t="n">
        <v>0</v>
      </c>
      <c r="AQ213" s="32" t="n"/>
      <c r="AR213" s="32">
        <f>IFERROR(SUMIFS(#REF!,#REF!,'Data Sheet'!A:A,#REF!,"Samridhi Perk Line")/SUMIFS(#REF!,#REF!,'Data Sheet'!A:A,#REF!,"Samridhi Perk Line"),"")</f>
        <v/>
      </c>
      <c r="AS213" s="32" t="n"/>
      <c r="AT213" s="32" t="n"/>
      <c r="AU213" s="203">
        <f>IFERROR(VLOOKUP(Table1[[#This Row],[Date]],'Overweight Data'!A211:G1306,6,FALSE),"")</f>
        <v/>
      </c>
      <c r="AV213" s="213">
        <f>IFERROR(
   IF(
      OR(Table1[[#This Row],[Operating Time]]=0, (Table1[[#This Row],[Operating Time]]/IF(AC213&lt;=1,AC213+1,AC213))*60=0),
      1,
      ((Table1[[#This Row],[Operating Time]])/IF(AC213&lt;=1,AC213+1,AC213))*60
   ),
"_")</f>
        <v/>
      </c>
      <c r="AW213" s="213">
        <f>COUNTIFS('Downtime Data'!A:A,Table1[[#This Row],[Date]])</f>
        <v/>
      </c>
      <c r="AX213" s="211">
        <f>IFERROR((SUM(Table1[[#This Row],[Minor Stoppages]:[Material Shortages]])/Table1[[#This Row],['# Stops]])*60,"")</f>
        <v/>
      </c>
      <c r="AY213" s="211" t="n"/>
      <c r="AZ213" s="33" t="n">
        <v>46229</v>
      </c>
    </row>
    <row r="214" ht="20.15" customHeight="1" s="452">
      <c r="A214" s="21" t="n">
        <v>46231</v>
      </c>
      <c r="B214" s="22">
        <f>IF(A214="","",TEXT(A214,"dddddd"))</f>
        <v/>
      </c>
      <c r="C214" s="23" t="n"/>
      <c r="D214" s="24">
        <f t="array" ref="D214">IFERROR(INDIRECT(C214),"")</f>
        <v/>
      </c>
      <c r="E214" s="25" t="n"/>
      <c r="F214" s="26" t="n"/>
      <c r="G214" s="27">
        <f>IFERROR((Table1[[#This Row],[Plan]]/Table1[[#This Row],[Hours Used]])/(Table1[[#This Row],[SOC (TPD)]]/24),"")</f>
        <v/>
      </c>
      <c r="H214" s="27">
        <f>IFERROR((Table1[[#This Row],[Volume Delivered (T)]]/Table1[[#This Row],[Hours Used]])/(Table1[[#This Row],[SOC (TPD)]]/24),"")</f>
        <v/>
      </c>
      <c r="I214" s="28" t="n"/>
      <c r="J214" s="28" t="n"/>
      <c r="K214" s="28" t="n"/>
      <c r="L214" s="25" t="n"/>
      <c r="M214" s="29" t="n"/>
      <c r="N214" s="83" t="n"/>
      <c r="O214" s="25" t="n"/>
      <c r="P214" s="25" t="n"/>
      <c r="Q214" s="69" t="n"/>
      <c r="R214" s="70" t="n"/>
      <c r="S214" s="30">
        <f>IF(Table1[[#This Row],[SKU]]="",0,24-Table1[[#This Row],[Legal Non-Operating Time]]-Table1[[#This Row],[No Demand Time]]-Table1[[#This Row],[Force Majeure]])</f>
        <v/>
      </c>
      <c r="T214" s="26" t="n"/>
      <c r="U214" s="26" t="n"/>
      <c r="V214" s="26" t="n"/>
      <c r="W214" s="26" t="n"/>
      <c r="X214" s="26" t="n"/>
      <c r="Y214" s="26" t="n"/>
      <c r="Z214" s="26" t="n"/>
      <c r="AA214" s="30">
        <f>Table1[[#This Row],[Hours Used]]-SUM(Table1[[#This Row],[Planned Maintenance]:[Start and Finish Production]])</f>
        <v/>
      </c>
      <c r="AB214" s="26" t="n"/>
      <c r="AC214" s="26" t="n"/>
      <c r="AD214" s="26" t="n"/>
      <c r="AE214" s="26" t="n"/>
      <c r="AF214" s="26" t="n"/>
      <c r="AG214" s="26" t="n"/>
      <c r="AH214" s="24">
        <f>Table1[[#This Row],[Hours Used]]-SUM(Table1[[#This Row],[Planned Maintenance]:[Start and Finish Production]])-SUM(Table1[[#This Row],[Minor Stoppages]:[Material Shortages]])-Table1[[#This Row],[Quality Loss (Hrs)]]-Table1[[#This Row],[Operating Time]]</f>
        <v/>
      </c>
      <c r="AI214" s="24">
        <f>IFERROR(IF(Table1[[#This Row],[SKU]]="",0,Table1[[#This Row],[Quality Loss (T)]]/(Table1[[#This Row],[SOC (TPD)]]/24)),"")</f>
        <v/>
      </c>
      <c r="AJ214" s="31">
        <f>IFERROR(IF(Table1[[#This Row],[SKU]]="",0,Table1[[#This Row],[Volume Delivered (T)]]/(Table1[[#This Row],[SOC (TPD)]]/24)),"")</f>
        <v/>
      </c>
      <c r="AK214" s="31">
        <f>IFERROR(Table1[[#This Row],[Operating Time]]/Table1[[#This Row],[PRODUCTION HOURS]],"")</f>
        <v/>
      </c>
      <c r="AL214" s="32" t="n"/>
      <c r="AM214" s="32" t="n"/>
      <c r="AN214" s="32" t="n"/>
      <c r="AO214" s="32" t="n">
        <v>1</v>
      </c>
      <c r="AP214" s="32" t="n">
        <v>0</v>
      </c>
      <c r="AQ214" s="32" t="n"/>
      <c r="AR214" s="32">
        <f>IFERROR(SUMIFS(#REF!,#REF!,'Data Sheet'!A:A,#REF!,"Samridhi Perk Line")/SUMIFS(#REF!,#REF!,'Data Sheet'!A:A,#REF!,"Samridhi Perk Line"),"")</f>
        <v/>
      </c>
      <c r="AS214" s="32" t="n"/>
      <c r="AT214" s="32" t="n"/>
      <c r="AU214" s="203">
        <f>IFERROR(VLOOKUP(Table1[[#This Row],[Date]],'Overweight Data'!A212:G1307,6,FALSE),"")</f>
        <v/>
      </c>
      <c r="AV214" s="213">
        <f>IFERROR(
   IF(
      OR(Table1[[#This Row],[Operating Time]]=0, (Table1[[#This Row],[Operating Time]]/IF(AC214&lt;=1,AC214+1,AC214))*60=0),
      1,
      ((Table1[[#This Row],[Operating Time]])/IF(AC214&lt;=1,AC214+1,AC214))*60
   ),
"_")</f>
        <v/>
      </c>
      <c r="AW214" s="213">
        <f>COUNTIFS('Downtime Data'!A:A,Table1[[#This Row],[Date]])</f>
        <v/>
      </c>
      <c r="AX214" s="211">
        <f>IFERROR((SUM(Table1[[#This Row],[Minor Stoppages]:[Material Shortages]])/Table1[[#This Row],['# Stops]])*60,"")</f>
        <v/>
      </c>
      <c r="AY214" s="211" t="n"/>
      <c r="AZ214" s="33" t="n">
        <v>46229</v>
      </c>
    </row>
    <row r="215" ht="20.15" customHeight="1" s="452">
      <c r="A215" s="21" t="n">
        <v>46232</v>
      </c>
      <c r="B215" s="22">
        <f>IF(A215="","",TEXT(A215,"dddddd"))</f>
        <v/>
      </c>
      <c r="C215" s="23" t="n"/>
      <c r="D215" s="24">
        <f t="array" ref="D215">IFERROR(INDIRECT(C215),"")</f>
        <v/>
      </c>
      <c r="E215" s="25" t="n"/>
      <c r="F215" s="26" t="n"/>
      <c r="G215" s="27">
        <f>IFERROR((Table1[[#This Row],[Plan]]/Table1[[#This Row],[Hours Used]])/(Table1[[#This Row],[SOC (TPD)]]/24),"")</f>
        <v/>
      </c>
      <c r="H215" s="27">
        <f>IFERROR((Table1[[#This Row],[Volume Delivered (T)]]/Table1[[#This Row],[Hours Used]])/(Table1[[#This Row],[SOC (TPD)]]/24),"")</f>
        <v/>
      </c>
      <c r="I215" s="28" t="n"/>
      <c r="J215" s="28" t="n"/>
      <c r="K215" s="28" t="n"/>
      <c r="L215" s="25" t="n"/>
      <c r="M215" s="29" t="n"/>
      <c r="N215" s="83" t="n"/>
      <c r="O215" s="25" t="n"/>
      <c r="P215" s="25" t="n"/>
      <c r="Q215" s="69" t="n"/>
      <c r="R215" s="70" t="n"/>
      <c r="S215" s="30">
        <f>IF(Table1[[#This Row],[SKU]]="",0,24-Table1[[#This Row],[Legal Non-Operating Time]]-Table1[[#This Row],[No Demand Time]]-Table1[[#This Row],[Force Majeure]])</f>
        <v/>
      </c>
      <c r="T215" s="26" t="n"/>
      <c r="U215" s="26" t="n"/>
      <c r="V215" s="26" t="n"/>
      <c r="W215" s="26" t="n"/>
      <c r="X215" s="26" t="n"/>
      <c r="Y215" s="26" t="n"/>
      <c r="Z215" s="26" t="n"/>
      <c r="AA215" s="30">
        <f>Table1[[#This Row],[Hours Used]]-SUM(Table1[[#This Row],[Planned Maintenance]:[Start and Finish Production]])</f>
        <v/>
      </c>
      <c r="AB215" s="26" t="n"/>
      <c r="AC215" s="26" t="n"/>
      <c r="AD215" s="26" t="n"/>
      <c r="AE215" s="26" t="n"/>
      <c r="AF215" s="26" t="n"/>
      <c r="AG215" s="26" t="n"/>
      <c r="AH215" s="24">
        <f>Table1[[#This Row],[Hours Used]]-SUM(Table1[[#This Row],[Planned Maintenance]:[Start and Finish Production]])-SUM(Table1[[#This Row],[Minor Stoppages]:[Material Shortages]])-Table1[[#This Row],[Quality Loss (Hrs)]]-Table1[[#This Row],[Operating Time]]</f>
        <v/>
      </c>
      <c r="AI215" s="24">
        <f>IFERROR(IF(Table1[[#This Row],[SKU]]="",0,Table1[[#This Row],[Quality Loss (T)]]/(Table1[[#This Row],[SOC (TPD)]]/24)),"")</f>
        <v/>
      </c>
      <c r="AJ215" s="31">
        <f>IFERROR(IF(Table1[[#This Row],[SKU]]="",0,Table1[[#This Row],[Volume Delivered (T)]]/(Table1[[#This Row],[SOC (TPD)]]/24)),"")</f>
        <v/>
      </c>
      <c r="AK215" s="31">
        <f>IFERROR(Table1[[#This Row],[Operating Time]]/Table1[[#This Row],[PRODUCTION HOURS]],"")</f>
        <v/>
      </c>
      <c r="AL215" s="32" t="n"/>
      <c r="AM215" s="32" t="n"/>
      <c r="AN215" s="32" t="n"/>
      <c r="AO215" s="32" t="n">
        <v>1</v>
      </c>
      <c r="AP215" s="32" t="n">
        <v>0</v>
      </c>
      <c r="AQ215" s="32" t="n"/>
      <c r="AR215" s="32">
        <f>IFERROR(SUMIFS(#REF!,#REF!,'Data Sheet'!A:A,#REF!,"Samridhi Perk Line")/SUMIFS(#REF!,#REF!,'Data Sheet'!A:A,#REF!,"Samridhi Perk Line"),"")</f>
        <v/>
      </c>
      <c r="AS215" s="32" t="n"/>
      <c r="AT215" s="32" t="n"/>
      <c r="AU215" s="203">
        <f>IFERROR(VLOOKUP(Table1[[#This Row],[Date]],'Overweight Data'!A213:G1308,6,FALSE),"")</f>
        <v/>
      </c>
      <c r="AV215" s="213">
        <f>IFERROR(
   IF(
      OR(Table1[[#This Row],[Operating Time]]=0, (Table1[[#This Row],[Operating Time]]/IF(AC215&lt;=1,AC215+1,AC215))*60=0),
      1,
      ((Table1[[#This Row],[Operating Time]])/IF(AC215&lt;=1,AC215+1,AC215))*60
   ),
"_")</f>
        <v/>
      </c>
      <c r="AW215" s="213">
        <f>COUNTIFS('Downtime Data'!A:A,Table1[[#This Row],[Date]])</f>
        <v/>
      </c>
      <c r="AX215" s="211">
        <f>IFERROR((SUM(Table1[[#This Row],[Minor Stoppages]:[Material Shortages]])/Table1[[#This Row],['# Stops]])*60,"")</f>
        <v/>
      </c>
      <c r="AY215" s="211" t="n"/>
      <c r="AZ215" s="33" t="n">
        <v>46229</v>
      </c>
    </row>
    <row r="216" ht="20.15" customHeight="1" s="452">
      <c r="A216" s="21" t="n">
        <v>46233</v>
      </c>
      <c r="B216" s="22">
        <f>IF(A216="","",TEXT(A216,"dddddd"))</f>
        <v/>
      </c>
      <c r="C216" s="23" t="n"/>
      <c r="D216" s="24">
        <f t="array" ref="D216">IFERROR(INDIRECT(C216),"")</f>
        <v/>
      </c>
      <c r="E216" s="25" t="n"/>
      <c r="F216" s="26" t="n"/>
      <c r="G216" s="27">
        <f>IFERROR((Table1[[#This Row],[Plan]]/Table1[[#This Row],[Hours Used]])/(Table1[[#This Row],[SOC (TPD)]]/24),"")</f>
        <v/>
      </c>
      <c r="H216" s="27">
        <f>IFERROR((Table1[[#This Row],[Volume Delivered (T)]]/Table1[[#This Row],[Hours Used]])/(Table1[[#This Row],[SOC (TPD)]]/24),"")</f>
        <v/>
      </c>
      <c r="I216" s="28" t="n"/>
      <c r="J216" s="28" t="n"/>
      <c r="K216" s="28" t="n"/>
      <c r="L216" s="25" t="n"/>
      <c r="M216" s="29" t="n"/>
      <c r="N216" s="83" t="n"/>
      <c r="O216" s="25" t="n"/>
      <c r="P216" s="25" t="n"/>
      <c r="Q216" s="69" t="n"/>
      <c r="R216" s="70" t="n"/>
      <c r="S216" s="30">
        <f>IF(Table1[[#This Row],[SKU]]="",0,24-Table1[[#This Row],[Legal Non-Operating Time]]-Table1[[#This Row],[No Demand Time]]-Table1[[#This Row],[Force Majeure]])</f>
        <v/>
      </c>
      <c r="T216" s="26" t="n"/>
      <c r="U216" s="26" t="n"/>
      <c r="V216" s="26" t="n"/>
      <c r="W216" s="26" t="n"/>
      <c r="X216" s="26" t="n"/>
      <c r="Y216" s="26" t="n"/>
      <c r="Z216" s="26" t="n"/>
      <c r="AA216" s="30">
        <f>Table1[[#This Row],[Hours Used]]-SUM(Table1[[#This Row],[Planned Maintenance]:[Start and Finish Production]])</f>
        <v/>
      </c>
      <c r="AB216" s="26" t="n"/>
      <c r="AC216" s="26" t="n"/>
      <c r="AD216" s="26" t="n"/>
      <c r="AE216" s="26" t="n"/>
      <c r="AF216" s="26" t="n"/>
      <c r="AG216" s="26" t="n"/>
      <c r="AH216" s="24">
        <f>Table1[[#This Row],[Hours Used]]-SUM(Table1[[#This Row],[Planned Maintenance]:[Start and Finish Production]])-SUM(Table1[[#This Row],[Minor Stoppages]:[Material Shortages]])-Table1[[#This Row],[Quality Loss (Hrs)]]-Table1[[#This Row],[Operating Time]]</f>
        <v/>
      </c>
      <c r="AI216" s="24">
        <f>IFERROR(IF(Table1[[#This Row],[SKU]]="",0,Table1[[#This Row],[Quality Loss (T)]]/(Table1[[#This Row],[SOC (TPD)]]/24)),"")</f>
        <v/>
      </c>
      <c r="AJ216" s="31">
        <f>IFERROR(IF(Table1[[#This Row],[SKU]]="",0,Table1[[#This Row],[Volume Delivered (T)]]/(Table1[[#This Row],[SOC (TPD)]]/24)),"")</f>
        <v/>
      </c>
      <c r="AK216" s="31">
        <f>IFERROR(Table1[[#This Row],[Operating Time]]/Table1[[#This Row],[PRODUCTION HOURS]],"")</f>
        <v/>
      </c>
      <c r="AL216" s="32" t="n"/>
      <c r="AM216" s="32" t="n"/>
      <c r="AN216" s="32" t="n"/>
      <c r="AO216" s="32" t="n">
        <v>0</v>
      </c>
      <c r="AP216" s="32" t="n">
        <v>0</v>
      </c>
      <c r="AQ216" s="32" t="n"/>
      <c r="AR216" s="32">
        <f>IFERROR(SUMIFS(#REF!,#REF!,'Data Sheet'!A:A,#REF!,"Samridhi Perk Line")/SUMIFS(#REF!,#REF!,'Data Sheet'!A:A,#REF!,"Samridhi Perk Line"),"")</f>
        <v/>
      </c>
      <c r="AS216" s="32" t="n"/>
      <c r="AT216" s="32" t="n"/>
      <c r="AU216" s="203">
        <f>IFERROR(VLOOKUP(Table1[[#This Row],[Date]],'Overweight Data'!A214:G1309,6,FALSE),"")</f>
        <v/>
      </c>
      <c r="AV216" s="213">
        <f>IFERROR(
   IF(
      OR(Table1[[#This Row],[Operating Time]]=0, (Table1[[#This Row],[Operating Time]]/IF(AC216&lt;=1,AC216+1,AC216))*60=0),
      1,
      ((Table1[[#This Row],[Operating Time]])/IF(AC216&lt;=1,AC216+1,AC216))*60
   ),
"_")</f>
        <v/>
      </c>
      <c r="AW216" s="213">
        <f>COUNTIFS('Downtime Data'!A:A,Table1[[#This Row],[Date]])</f>
        <v/>
      </c>
      <c r="AX216" s="211">
        <f>IFERROR((SUM(Table1[[#This Row],[Minor Stoppages]:[Material Shortages]])/Table1[[#This Row],['# Stops]])*60,"")</f>
        <v/>
      </c>
      <c r="AY216" s="211" t="n"/>
      <c r="AZ216" s="33" t="n">
        <v>46229</v>
      </c>
    </row>
    <row r="217" ht="20.15" customHeight="1" s="452">
      <c r="A217" s="21" t="n">
        <v>46234</v>
      </c>
      <c r="B217" s="22">
        <f>IF(A217="","",TEXT(A217,"dddddd"))</f>
        <v/>
      </c>
      <c r="C217" s="23" t="n"/>
      <c r="D217" s="24">
        <f t="array" ref="D217">IFERROR(INDIRECT(C217),"")</f>
        <v/>
      </c>
      <c r="E217" s="25" t="n"/>
      <c r="F217" s="26" t="n"/>
      <c r="G217" s="27">
        <f>IFERROR((Table1[[#This Row],[Plan]]/Table1[[#This Row],[Hours Used]])/(Table1[[#This Row],[SOC (TPD)]]/24),"")</f>
        <v/>
      </c>
      <c r="H217" s="27">
        <f>IFERROR((Table1[[#This Row],[Volume Delivered (T)]]/Table1[[#This Row],[Hours Used]])/(Table1[[#This Row],[SOC (TPD)]]/24),"")</f>
        <v/>
      </c>
      <c r="I217" s="28" t="n"/>
      <c r="J217" s="28" t="n"/>
      <c r="K217" s="28" t="n"/>
      <c r="L217" s="25" t="n"/>
      <c r="M217" s="29" t="n"/>
      <c r="N217" s="83" t="n"/>
      <c r="O217" s="25" t="n"/>
      <c r="P217" s="25" t="n"/>
      <c r="Q217" s="69" t="n"/>
      <c r="R217" s="70" t="n"/>
      <c r="S217" s="30">
        <f>IF(Table1[[#This Row],[SKU]]="",0,24-Table1[[#This Row],[Legal Non-Operating Time]]-Table1[[#This Row],[No Demand Time]]-Table1[[#This Row],[Force Majeure]])</f>
        <v/>
      </c>
      <c r="T217" s="26" t="n"/>
      <c r="U217" s="26" t="n"/>
      <c r="V217" s="26" t="n"/>
      <c r="W217" s="26" t="n"/>
      <c r="X217" s="26" t="n"/>
      <c r="Y217" s="26" t="n"/>
      <c r="Z217" s="26" t="n"/>
      <c r="AA217" s="30">
        <f>Table1[[#This Row],[Hours Used]]-SUM(Table1[[#This Row],[Planned Maintenance]:[Start and Finish Production]])</f>
        <v/>
      </c>
      <c r="AB217" s="26" t="n"/>
      <c r="AC217" s="26" t="n"/>
      <c r="AD217" s="26" t="n"/>
      <c r="AE217" s="26" t="n"/>
      <c r="AF217" s="26" t="n"/>
      <c r="AG217" s="26" t="n"/>
      <c r="AH217" s="24">
        <f>Table1[[#This Row],[Hours Used]]-SUM(Table1[[#This Row],[Planned Maintenance]:[Start and Finish Production]])-SUM(Table1[[#This Row],[Minor Stoppages]:[Material Shortages]])-Table1[[#This Row],[Quality Loss (Hrs)]]-Table1[[#This Row],[Operating Time]]</f>
        <v/>
      </c>
      <c r="AI217" s="24">
        <f>IFERROR(IF(Table1[[#This Row],[SKU]]="",0,Table1[[#This Row],[Quality Loss (T)]]/(Table1[[#This Row],[SOC (TPD)]]/24)),"")</f>
        <v/>
      </c>
      <c r="AJ217" s="31">
        <f>IFERROR(IF(Table1[[#This Row],[SKU]]="",0,Table1[[#This Row],[Volume Delivered (T)]]/(Table1[[#This Row],[SOC (TPD)]]/24)),"")</f>
        <v/>
      </c>
      <c r="AK217" s="31">
        <f>IFERROR(Table1[[#This Row],[Operating Time]]/Table1[[#This Row],[PRODUCTION HOURS]],"")</f>
        <v/>
      </c>
      <c r="AL217" s="32" t="n"/>
      <c r="AM217" s="32" t="n"/>
      <c r="AN217" s="32" t="n"/>
      <c r="AO217" s="32" t="n">
        <v>0</v>
      </c>
      <c r="AP217" s="32" t="n">
        <v>0</v>
      </c>
      <c r="AQ217" s="32" t="n"/>
      <c r="AR217" s="32">
        <f>IFERROR(SUMIFS(#REF!,#REF!,'Data Sheet'!A:A,#REF!,"Samridhi Perk Line")/SUMIFS(#REF!,#REF!,'Data Sheet'!A:A,#REF!,"Samridhi Perk Line"),"")</f>
        <v/>
      </c>
      <c r="AS217" s="32" t="n"/>
      <c r="AT217" s="32" t="n"/>
      <c r="AU217" s="203">
        <f>IFERROR(VLOOKUP(Table1[[#This Row],[Date]],'Overweight Data'!A215:G1310,6,FALSE),"")</f>
        <v/>
      </c>
      <c r="AV217" s="213">
        <f>IFERROR(
   IF(
      OR(Table1[[#This Row],[Operating Time]]=0, (Table1[[#This Row],[Operating Time]]/IF(AC217&lt;=1,AC217+1,AC217))*60=0),
      1,
      ((Table1[[#This Row],[Operating Time]])/IF(AC217&lt;=1,AC217+1,AC217))*60
   ),
"_")</f>
        <v/>
      </c>
      <c r="AW217" s="213">
        <f>COUNTIFS('Downtime Data'!A:A,Table1[[#This Row],[Date]])</f>
        <v/>
      </c>
      <c r="AX217" s="211">
        <f>IFERROR((SUM(Table1[[#This Row],[Minor Stoppages]:[Material Shortages]])/Table1[[#This Row],['# Stops]])*60,"")</f>
        <v/>
      </c>
      <c r="AY217" s="211" t="n"/>
      <c r="AZ217" s="33" t="n">
        <v>46229</v>
      </c>
    </row>
    <row r="218" ht="20.15" customHeight="1" s="452">
      <c r="A218" s="21" t="n">
        <v>46235</v>
      </c>
      <c r="B218" s="22">
        <f>IF(A218="","",TEXT(A218,"dddddd"))</f>
        <v/>
      </c>
      <c r="C218" s="23" t="n"/>
      <c r="D218" s="24">
        <f t="array" ref="D218">IFERROR(INDIRECT(C218),"")</f>
        <v/>
      </c>
      <c r="E218" s="25" t="n"/>
      <c r="F218" s="26" t="n"/>
      <c r="G218" s="27">
        <f>IFERROR((Table1[[#This Row],[Plan]]/Table1[[#This Row],[Hours Used]])/(Table1[[#This Row],[SOC (TPD)]]/24),"")</f>
        <v/>
      </c>
      <c r="H218" s="27">
        <f>IFERROR((Table1[[#This Row],[Volume Delivered (T)]]/Table1[[#This Row],[Hours Used]])/(Table1[[#This Row],[SOC (TPD)]]/24),"")</f>
        <v/>
      </c>
      <c r="I218" s="28" t="n"/>
      <c r="J218" s="28" t="n"/>
      <c r="K218" s="28" t="n"/>
      <c r="L218" s="25" t="n"/>
      <c r="M218" s="29" t="n"/>
      <c r="N218" s="83" t="n"/>
      <c r="O218" s="25" t="n"/>
      <c r="P218" s="25" t="n"/>
      <c r="Q218" s="69" t="n"/>
      <c r="R218" s="70" t="n"/>
      <c r="S218" s="30">
        <f>IF(Table1[[#This Row],[SKU]]="",0,24-Table1[[#This Row],[Legal Non-Operating Time]]-Table1[[#This Row],[No Demand Time]]-Table1[[#This Row],[Force Majeure]])</f>
        <v/>
      </c>
      <c r="T218" s="26" t="n"/>
      <c r="U218" s="26" t="n"/>
      <c r="V218" s="26" t="n"/>
      <c r="W218" s="26" t="n"/>
      <c r="X218" s="26" t="n"/>
      <c r="Y218" s="26" t="n"/>
      <c r="Z218" s="26" t="n"/>
      <c r="AA218" s="30">
        <f>Table1[[#This Row],[Hours Used]]-SUM(Table1[[#This Row],[Planned Maintenance]:[Start and Finish Production]])</f>
        <v/>
      </c>
      <c r="AB218" s="26" t="n"/>
      <c r="AC218" s="26" t="n"/>
      <c r="AD218" s="26" t="n"/>
      <c r="AE218" s="26" t="n"/>
      <c r="AF218" s="26" t="n"/>
      <c r="AG218" s="26" t="n"/>
      <c r="AH218" s="24">
        <f>Table1[[#This Row],[Hours Used]]-SUM(Table1[[#This Row],[Planned Maintenance]:[Start and Finish Production]])-SUM(Table1[[#This Row],[Minor Stoppages]:[Material Shortages]])-Table1[[#This Row],[Quality Loss (Hrs)]]-Table1[[#This Row],[Operating Time]]</f>
        <v/>
      </c>
      <c r="AI218" s="24">
        <f>IFERROR(IF(Table1[[#This Row],[SKU]]="",0,Table1[[#This Row],[Quality Loss (T)]]/(Table1[[#This Row],[SOC (TPD)]]/24)),"")</f>
        <v/>
      </c>
      <c r="AJ218" s="31">
        <f>IFERROR(IF(Table1[[#This Row],[SKU]]="",0,Table1[[#This Row],[Volume Delivered (T)]]/(Table1[[#This Row],[SOC (TPD)]]/24)),"")</f>
        <v/>
      </c>
      <c r="AK218" s="31">
        <f>IFERROR(Table1[[#This Row],[Operating Time]]/Table1[[#This Row],[PRODUCTION HOURS]],"")</f>
        <v/>
      </c>
      <c r="AL218" s="32" t="n"/>
      <c r="AM218" s="32" t="n"/>
      <c r="AN218" s="32" t="n"/>
      <c r="AO218" s="32" t="n">
        <v>6</v>
      </c>
      <c r="AP218" s="32" t="n">
        <v>0</v>
      </c>
      <c r="AQ218" s="32" t="n"/>
      <c r="AR218" s="32">
        <f>IFERROR(SUMIFS(#REF!,#REF!,'Data Sheet'!A:A,#REF!,"Samridhi Perk Line")/SUMIFS(#REF!,#REF!,'Data Sheet'!A:A,#REF!,"Samridhi Perk Line"),"")</f>
        <v/>
      </c>
      <c r="AS218" s="32" t="n"/>
      <c r="AT218" s="32" t="n"/>
      <c r="AU218" s="203">
        <f>IFERROR(VLOOKUP(Table1[[#This Row],[Date]],'Overweight Data'!A216:G1311,6,FALSE),"")</f>
        <v/>
      </c>
      <c r="AV218" s="213">
        <f>IFERROR(
   IF(
      OR(Table1[[#This Row],[Operating Time]]=0, (Table1[[#This Row],[Operating Time]]/IF(AC218&lt;=1,AC218+1,AC218))*60=0),
      1,
      ((Table1[[#This Row],[Operating Time]])/IF(AC218&lt;=1,AC218+1,AC218))*60
   ),
"_")</f>
        <v/>
      </c>
      <c r="AW218" s="213">
        <f>COUNTIFS('Downtime Data'!A:A,Table1[[#This Row],[Date]])</f>
        <v/>
      </c>
      <c r="AX218" s="211">
        <f>IFERROR((SUM(Table1[[#This Row],[Minor Stoppages]:[Material Shortages]])/Table1[[#This Row],['# Stops]])*60,"")</f>
        <v/>
      </c>
      <c r="AY218" s="211" t="n"/>
      <c r="AZ218" s="33" t="n">
        <v>46229</v>
      </c>
    </row>
    <row r="219" ht="20.15" customHeight="1" s="452">
      <c r="A219" s="21" t="n">
        <v>46236</v>
      </c>
      <c r="B219" s="22">
        <f>IF(A219="","",TEXT(A219,"dddddd"))</f>
        <v/>
      </c>
      <c r="C219" s="23" t="n"/>
      <c r="D219" s="24">
        <f t="array" ref="D219">IFERROR(INDIRECT(C219),"")</f>
        <v/>
      </c>
      <c r="E219" s="25" t="n"/>
      <c r="F219" s="26" t="n"/>
      <c r="G219" s="27">
        <f>IFERROR((Table1[[#This Row],[Plan]]/Table1[[#This Row],[Hours Used]])/(Table1[[#This Row],[SOC (TPD)]]/24),"")</f>
        <v/>
      </c>
      <c r="H219" s="27">
        <f>IFERROR((Table1[[#This Row],[Volume Delivered (T)]]/Table1[[#This Row],[Hours Used]])/(Table1[[#This Row],[SOC (TPD)]]/24),"")</f>
        <v/>
      </c>
      <c r="I219" s="28" t="n"/>
      <c r="J219" s="28" t="n"/>
      <c r="K219" s="28" t="n"/>
      <c r="L219" s="25" t="n"/>
      <c r="M219" s="29" t="n"/>
      <c r="N219" s="83" t="n"/>
      <c r="O219" s="25" t="n"/>
      <c r="P219" s="25" t="n"/>
      <c r="Q219" s="69" t="n"/>
      <c r="R219" s="70" t="n"/>
      <c r="S219" s="30">
        <f>IF(Table1[[#This Row],[SKU]]="",0,24-Table1[[#This Row],[Legal Non-Operating Time]]-Table1[[#This Row],[No Demand Time]]-Table1[[#This Row],[Force Majeure]])</f>
        <v/>
      </c>
      <c r="T219" s="26" t="n"/>
      <c r="U219" s="26" t="n"/>
      <c r="V219" s="26" t="n"/>
      <c r="W219" s="26" t="n"/>
      <c r="X219" s="26" t="n"/>
      <c r="Y219" s="26" t="n"/>
      <c r="Z219" s="26" t="n"/>
      <c r="AA219" s="30">
        <f>Table1[[#This Row],[Hours Used]]-SUM(Table1[[#This Row],[Planned Maintenance]:[Start and Finish Production]])</f>
        <v/>
      </c>
      <c r="AB219" s="26" t="n"/>
      <c r="AC219" s="26" t="n"/>
      <c r="AD219" s="26" t="n"/>
      <c r="AE219" s="26" t="n"/>
      <c r="AF219" s="26" t="n"/>
      <c r="AG219" s="26" t="n"/>
      <c r="AH219" s="24">
        <f>Table1[[#This Row],[Hours Used]]-SUM(Table1[[#This Row],[Planned Maintenance]:[Start and Finish Production]])-SUM(Table1[[#This Row],[Minor Stoppages]:[Material Shortages]])-Table1[[#This Row],[Quality Loss (Hrs)]]-Table1[[#This Row],[Operating Time]]</f>
        <v/>
      </c>
      <c r="AI219" s="24">
        <f>IFERROR(IF(Table1[[#This Row],[SKU]]="",0,Table1[[#This Row],[Quality Loss (T)]]/(Table1[[#This Row],[SOC (TPD)]]/24)),"")</f>
        <v/>
      </c>
      <c r="AJ219" s="31">
        <f>IFERROR(IF(Table1[[#This Row],[SKU]]="",0,Table1[[#This Row],[Volume Delivered (T)]]/(Table1[[#This Row],[SOC (TPD)]]/24)),"")</f>
        <v/>
      </c>
      <c r="AK219" s="31">
        <f>IFERROR(Table1[[#This Row],[Operating Time]]/Table1[[#This Row],[PRODUCTION HOURS]],"")</f>
        <v/>
      </c>
      <c r="AL219" s="32" t="n"/>
      <c r="AM219" s="32" t="n"/>
      <c r="AN219" s="32" t="n"/>
      <c r="AO219" s="32" t="n">
        <v>4</v>
      </c>
      <c r="AP219" s="32" t="n">
        <v>0</v>
      </c>
      <c r="AQ219" s="32" t="n"/>
      <c r="AR219" s="32">
        <f>IFERROR(SUMIFS(#REF!,#REF!,'Data Sheet'!A:A,#REF!,"Samridhi Perk Line")/SUMIFS(#REF!,#REF!,'Data Sheet'!A:A,#REF!,"Samridhi Perk Line"),"")</f>
        <v/>
      </c>
      <c r="AS219" s="32" t="n"/>
      <c r="AT219" s="32" t="n"/>
      <c r="AU219" s="203">
        <f>IFERROR(VLOOKUP(Table1[[#This Row],[Date]],'Overweight Data'!A217:G1312,6,FALSE),"")</f>
        <v/>
      </c>
      <c r="AV219" s="213">
        <f>IFERROR(
   IF(
      OR(Table1[[#This Row],[Operating Time]]=0, (Table1[[#This Row],[Operating Time]]/IF(AC219&lt;=1,AC219+1,AC219))*60=0),
      1,
      ((Table1[[#This Row],[Operating Time]])/IF(AC219&lt;=1,AC219+1,AC219))*60
   ),
"_")</f>
        <v/>
      </c>
      <c r="AW219" s="213">
        <f>COUNTIFS('Downtime Data'!A:A,Table1[[#This Row],[Date]])</f>
        <v/>
      </c>
      <c r="AX219" s="211">
        <f>IFERROR((SUM(Table1[[#This Row],[Minor Stoppages]:[Material Shortages]])/Table1[[#This Row],['# Stops]])*60,"")</f>
        <v/>
      </c>
      <c r="AY219" s="211" t="n"/>
      <c r="AZ219" s="33" t="n">
        <v>46229</v>
      </c>
    </row>
    <row r="220" ht="20.15" customHeight="1" s="452">
      <c r="A220" s="21" t="n">
        <v>46237</v>
      </c>
      <c r="B220" s="22">
        <f>IF(A220="","",TEXT(A220,"dddddd"))</f>
        <v/>
      </c>
      <c r="C220" s="23" t="n"/>
      <c r="D220" s="24">
        <f t="array" ref="D220">IFERROR(INDIRECT(C220),"")</f>
        <v/>
      </c>
      <c r="E220" s="25" t="n"/>
      <c r="F220" s="26" t="n"/>
      <c r="G220" s="27">
        <f>IFERROR((Table1[[#This Row],[Plan]]/Table1[[#This Row],[Hours Used]])/(Table1[[#This Row],[SOC (TPD)]]/24),"")</f>
        <v/>
      </c>
      <c r="H220" s="27">
        <f>IFERROR((Table1[[#This Row],[Volume Delivered (T)]]/Table1[[#This Row],[Hours Used]])/(Table1[[#This Row],[SOC (TPD)]]/24),"")</f>
        <v/>
      </c>
      <c r="I220" s="28" t="n"/>
      <c r="J220" s="28" t="n"/>
      <c r="K220" s="28" t="n"/>
      <c r="L220" s="25" t="n"/>
      <c r="M220" s="29" t="n"/>
      <c r="N220" s="83" t="n"/>
      <c r="O220" s="25" t="n"/>
      <c r="P220" s="25" t="n"/>
      <c r="Q220" s="69" t="n"/>
      <c r="R220" s="70" t="n"/>
      <c r="S220" s="30">
        <f>IF(Table1[[#This Row],[SKU]]="",0,24-Table1[[#This Row],[Legal Non-Operating Time]]-Table1[[#This Row],[No Demand Time]]-Table1[[#This Row],[Force Majeure]])</f>
        <v/>
      </c>
      <c r="T220" s="26" t="n"/>
      <c r="U220" s="26" t="n"/>
      <c r="V220" s="26" t="n"/>
      <c r="W220" s="26" t="n"/>
      <c r="X220" s="26" t="n"/>
      <c r="Y220" s="26" t="n"/>
      <c r="Z220" s="26" t="n"/>
      <c r="AA220" s="30">
        <f>Table1[[#This Row],[Hours Used]]-SUM(Table1[[#This Row],[Planned Maintenance]:[Start and Finish Production]])</f>
        <v/>
      </c>
      <c r="AB220" s="26" t="n"/>
      <c r="AC220" s="26" t="n"/>
      <c r="AD220" s="26" t="n"/>
      <c r="AE220" s="26" t="n"/>
      <c r="AF220" s="26" t="n"/>
      <c r="AG220" s="26" t="n"/>
      <c r="AH220" s="24">
        <f>Table1[[#This Row],[Hours Used]]-SUM(Table1[[#This Row],[Planned Maintenance]:[Start and Finish Production]])-SUM(Table1[[#This Row],[Minor Stoppages]:[Material Shortages]])-Table1[[#This Row],[Quality Loss (Hrs)]]-Table1[[#This Row],[Operating Time]]</f>
        <v/>
      </c>
      <c r="AI220" s="24">
        <f>IFERROR(IF(Table1[[#This Row],[SKU]]="",0,Table1[[#This Row],[Quality Loss (T)]]/(Table1[[#This Row],[SOC (TPD)]]/24)),"")</f>
        <v/>
      </c>
      <c r="AJ220" s="31">
        <f>IFERROR(IF(Table1[[#This Row],[SKU]]="",0,Table1[[#This Row],[Volume Delivered (T)]]/(Table1[[#This Row],[SOC (TPD)]]/24)),"")</f>
        <v/>
      </c>
      <c r="AK220" s="31">
        <f>IFERROR(Table1[[#This Row],[Operating Time]]/Table1[[#This Row],[PRODUCTION HOURS]],"")</f>
        <v/>
      </c>
      <c r="AL220" s="32" t="n"/>
      <c r="AM220" s="32" t="n"/>
      <c r="AN220" s="32" t="n"/>
      <c r="AO220" s="32" t="n">
        <v>0</v>
      </c>
      <c r="AP220" s="32" t="n">
        <v>0</v>
      </c>
      <c r="AQ220" s="32" t="n"/>
      <c r="AR220" s="32">
        <f>IFERROR(SUMIFS(#REF!,#REF!,'Data Sheet'!A:A,#REF!,"Samridhi Perk Line")/SUMIFS(#REF!,#REF!,'Data Sheet'!A:A,#REF!,"Samridhi Perk Line"),"")</f>
        <v/>
      </c>
      <c r="AS220" s="32" t="n"/>
      <c r="AT220" s="32" t="n"/>
      <c r="AU220" s="203">
        <f>IFERROR(VLOOKUP(Table1[[#This Row],[Date]],'Overweight Data'!A218:G1313,6,FALSE),"")</f>
        <v/>
      </c>
      <c r="AV220" s="213">
        <f>IFERROR(
   IF(
      OR(Table1[[#This Row],[Operating Time]]=0, (Table1[[#This Row],[Operating Time]]/IF(AC220&lt;=1,AC220+1,AC220))*60=0),
      1,
      ((Table1[[#This Row],[Operating Time]])/IF(AC220&lt;=1,AC220+1,AC220))*60
   ),
"_")</f>
        <v/>
      </c>
      <c r="AW220" s="213">
        <f>COUNTIFS('Downtime Data'!A:A,Table1[[#This Row],[Date]])</f>
        <v/>
      </c>
      <c r="AX220" s="211">
        <f>IFERROR((SUM(Table1[[#This Row],[Minor Stoppages]:[Material Shortages]])/Table1[[#This Row],['# Stops]])*60,"")</f>
        <v/>
      </c>
      <c r="AY220" s="211" t="n"/>
      <c r="AZ220" s="33" t="n">
        <v>46260</v>
      </c>
    </row>
    <row r="221" ht="20.15" customHeight="1" s="452">
      <c r="A221" s="21" t="n">
        <v>46238</v>
      </c>
      <c r="B221" s="22">
        <f>IF(A221="","",TEXT(A221,"dddddd"))</f>
        <v/>
      </c>
      <c r="C221" s="23" t="n"/>
      <c r="D221" s="24">
        <f t="array" ref="D221">IFERROR(INDIRECT(C221),"")</f>
        <v/>
      </c>
      <c r="E221" s="25" t="n"/>
      <c r="F221" s="26" t="n"/>
      <c r="G221" s="27">
        <f>IFERROR((Table1[[#This Row],[Plan]]/Table1[[#This Row],[Hours Used]])/(Table1[[#This Row],[SOC (TPD)]]/24),"")</f>
        <v/>
      </c>
      <c r="H221" s="27">
        <f>IFERROR((Table1[[#This Row],[Volume Delivered (T)]]/Table1[[#This Row],[Hours Used]])/(Table1[[#This Row],[SOC (TPD)]]/24),"")</f>
        <v/>
      </c>
      <c r="I221" s="28" t="n"/>
      <c r="J221" s="28" t="n"/>
      <c r="K221" s="28" t="n"/>
      <c r="L221" s="25" t="n"/>
      <c r="M221" s="29" t="n"/>
      <c r="N221" s="83" t="n"/>
      <c r="O221" s="25" t="n"/>
      <c r="P221" s="25" t="n"/>
      <c r="Q221" s="69" t="n"/>
      <c r="R221" s="70" t="n"/>
      <c r="S221" s="30">
        <f>IF(Table1[[#This Row],[SKU]]="",0,24-Table1[[#This Row],[Legal Non-Operating Time]]-Table1[[#This Row],[No Demand Time]]-Table1[[#This Row],[Force Majeure]])</f>
        <v/>
      </c>
      <c r="T221" s="26" t="n"/>
      <c r="U221" s="26" t="n"/>
      <c r="V221" s="26" t="n"/>
      <c r="W221" s="26" t="n"/>
      <c r="X221" s="26" t="n"/>
      <c r="Y221" s="26" t="n"/>
      <c r="Z221" s="26" t="n"/>
      <c r="AA221" s="30">
        <f>Table1[[#This Row],[Hours Used]]-SUM(Table1[[#This Row],[Planned Maintenance]:[Start and Finish Production]])</f>
        <v/>
      </c>
      <c r="AB221" s="26" t="n"/>
      <c r="AC221" s="26" t="n"/>
      <c r="AD221" s="26" t="n"/>
      <c r="AE221" s="26" t="n"/>
      <c r="AF221" s="26" t="n"/>
      <c r="AG221" s="26" t="n"/>
      <c r="AH221" s="24">
        <f>Table1[[#This Row],[Hours Used]]-SUM(Table1[[#This Row],[Planned Maintenance]:[Start and Finish Production]])-SUM(Table1[[#This Row],[Minor Stoppages]:[Material Shortages]])-Table1[[#This Row],[Quality Loss (Hrs)]]-Table1[[#This Row],[Operating Time]]</f>
        <v/>
      </c>
      <c r="AI221" s="24">
        <f>IFERROR(IF(Table1[[#This Row],[SKU]]="",0,Table1[[#This Row],[Quality Loss (T)]]/(Table1[[#This Row],[SOC (TPD)]]/24)),"")</f>
        <v/>
      </c>
      <c r="AJ221" s="31">
        <f>IFERROR(IF(Table1[[#This Row],[SKU]]="",0,Table1[[#This Row],[Volume Delivered (T)]]/(Table1[[#This Row],[SOC (TPD)]]/24)),"")</f>
        <v/>
      </c>
      <c r="AK221" s="31">
        <f>IFERROR(Table1[[#This Row],[Operating Time]]/Table1[[#This Row],[PRODUCTION HOURS]],"")</f>
        <v/>
      </c>
      <c r="AL221" s="32" t="n"/>
      <c r="AM221" s="32" t="n"/>
      <c r="AN221" s="32" t="n"/>
      <c r="AO221" s="32" t="n">
        <v>0</v>
      </c>
      <c r="AP221" s="32" t="n">
        <v>0</v>
      </c>
      <c r="AQ221" s="32" t="n"/>
      <c r="AR221" s="32">
        <f>IFERROR(SUMIFS(#REF!,#REF!,'Data Sheet'!A:A,#REF!,"Samridhi Perk Line")/SUMIFS(#REF!,#REF!,'Data Sheet'!A:A,#REF!,"Samridhi Perk Line"),"")</f>
        <v/>
      </c>
      <c r="AS221" s="32" t="n"/>
      <c r="AT221" s="32" t="n"/>
      <c r="AU221" s="203">
        <f>IFERROR(VLOOKUP(Table1[[#This Row],[Date]],'Overweight Data'!A219:G1314,6,FALSE),"")</f>
        <v/>
      </c>
      <c r="AV221" s="213">
        <f>IFERROR(
   IF(
      OR(Table1[[#This Row],[Operating Time]]=0, (Table1[[#This Row],[Operating Time]]/IF(AC221&lt;=1,AC221+1,AC221))*60=0),
      1,
      ((Table1[[#This Row],[Operating Time]])/IF(AC221&lt;=1,AC221+1,AC221))*60
   ),
"_")</f>
        <v/>
      </c>
      <c r="AW221" s="213">
        <f>COUNTIFS('Downtime Data'!A:A,Table1[[#This Row],[Date]])</f>
        <v/>
      </c>
      <c r="AX221" s="211">
        <f>IFERROR((SUM(Table1[[#This Row],[Minor Stoppages]:[Material Shortages]])/Table1[[#This Row],['# Stops]])*60,"")</f>
        <v/>
      </c>
      <c r="AY221" s="211" t="n"/>
      <c r="AZ221" s="33" t="n">
        <v>46260</v>
      </c>
    </row>
    <row r="222" ht="20.15" customHeight="1" s="452">
      <c r="A222" s="21" t="n">
        <v>46239</v>
      </c>
      <c r="B222" s="22">
        <f>IF(A222="","",TEXT(A222,"dddddd"))</f>
        <v/>
      </c>
      <c r="C222" s="23" t="n"/>
      <c r="D222" s="24">
        <f t="array" ref="D222">IFERROR(INDIRECT(C222),"")</f>
        <v/>
      </c>
      <c r="E222" s="25" t="n"/>
      <c r="F222" s="26" t="n"/>
      <c r="G222" s="27">
        <f>IFERROR((Table1[[#This Row],[Plan]]/Table1[[#This Row],[Hours Used]])/(Table1[[#This Row],[SOC (TPD)]]/24),"")</f>
        <v/>
      </c>
      <c r="H222" s="27">
        <f>IFERROR((Table1[[#This Row],[Volume Delivered (T)]]/Table1[[#This Row],[Hours Used]])/(Table1[[#This Row],[SOC (TPD)]]/24),"")</f>
        <v/>
      </c>
      <c r="I222" s="28" t="n"/>
      <c r="J222" s="28" t="n"/>
      <c r="K222" s="28" t="n"/>
      <c r="L222" s="25" t="n"/>
      <c r="M222" s="29" t="n"/>
      <c r="N222" s="83" t="n"/>
      <c r="O222" s="25" t="n"/>
      <c r="P222" s="25" t="n"/>
      <c r="Q222" s="69" t="n"/>
      <c r="R222" s="70" t="n"/>
      <c r="S222" s="30">
        <f>IF(Table1[[#This Row],[SKU]]="",0,24-Table1[[#This Row],[Legal Non-Operating Time]]-Table1[[#This Row],[No Demand Time]]-Table1[[#This Row],[Force Majeure]])</f>
        <v/>
      </c>
      <c r="T222" s="26" t="n"/>
      <c r="U222" s="26" t="n"/>
      <c r="V222" s="26" t="n"/>
      <c r="W222" s="26" t="n"/>
      <c r="X222" s="26" t="n"/>
      <c r="Y222" s="26" t="n"/>
      <c r="Z222" s="26" t="n"/>
      <c r="AA222" s="30">
        <f>Table1[[#This Row],[Hours Used]]-SUM(Table1[[#This Row],[Planned Maintenance]:[Start and Finish Production]])</f>
        <v/>
      </c>
      <c r="AB222" s="26" t="n"/>
      <c r="AC222" s="26" t="n"/>
      <c r="AD222" s="26" t="n"/>
      <c r="AE222" s="26" t="n"/>
      <c r="AF222" s="26" t="n"/>
      <c r="AG222" s="26" t="n"/>
      <c r="AH222" s="24">
        <f>Table1[[#This Row],[Hours Used]]-SUM(Table1[[#This Row],[Planned Maintenance]:[Start and Finish Production]])-SUM(Table1[[#This Row],[Minor Stoppages]:[Material Shortages]])-Table1[[#This Row],[Quality Loss (Hrs)]]-Table1[[#This Row],[Operating Time]]</f>
        <v/>
      </c>
      <c r="AI222" s="24">
        <f>IFERROR(IF(Table1[[#This Row],[SKU]]="",0,Table1[[#This Row],[Quality Loss (T)]]/(Table1[[#This Row],[SOC (TPD)]]/24)),"")</f>
        <v/>
      </c>
      <c r="AJ222" s="31">
        <f>IFERROR(IF(Table1[[#This Row],[SKU]]="",0,Table1[[#This Row],[Volume Delivered (T)]]/(Table1[[#This Row],[SOC (TPD)]]/24)),"")</f>
        <v/>
      </c>
      <c r="AK222" s="31">
        <f>IFERROR(Table1[[#This Row],[Operating Time]]/Table1[[#This Row],[PRODUCTION HOURS]],"")</f>
        <v/>
      </c>
      <c r="AL222" s="32" t="n"/>
      <c r="AM222" s="32" t="n"/>
      <c r="AN222" s="32" t="n"/>
      <c r="AO222" s="32" t="n">
        <v>18</v>
      </c>
      <c r="AP222" s="32" t="n">
        <v>0</v>
      </c>
      <c r="AQ222" s="32" t="n"/>
      <c r="AR222" s="32">
        <f>IFERROR(SUMIFS(#REF!,#REF!,'Data Sheet'!A:A,#REF!,"Samridhi Perk Line")/SUMIFS(#REF!,#REF!,'Data Sheet'!A:A,#REF!,"Samridhi Perk Line"),"")</f>
        <v/>
      </c>
      <c r="AS222" s="32" t="n"/>
      <c r="AT222" s="32" t="n"/>
      <c r="AU222" s="203">
        <f>IFERROR(VLOOKUP(Table1[[#This Row],[Date]],'Overweight Data'!A220:G1315,6,FALSE),"")</f>
        <v/>
      </c>
      <c r="AV222" s="213">
        <f>IFERROR(
   IF(
      OR(Table1[[#This Row],[Operating Time]]=0, (Table1[[#This Row],[Operating Time]]/IF(AC222&lt;=1,AC222+1,AC222))*60=0),
      1,
      ((Table1[[#This Row],[Operating Time]])/IF(AC222&lt;=1,AC222+1,AC222))*60
   ),
"_")</f>
        <v/>
      </c>
      <c r="AW222" s="213">
        <f>COUNTIFS('Downtime Data'!A:A,Table1[[#This Row],[Date]])</f>
        <v/>
      </c>
      <c r="AX222" s="211">
        <f>IFERROR((SUM(Table1[[#This Row],[Minor Stoppages]:[Material Shortages]])/Table1[[#This Row],['# Stops]])*60,"")</f>
        <v/>
      </c>
      <c r="AY222" s="211" t="n"/>
      <c r="AZ222" s="33" t="n">
        <v>46260</v>
      </c>
    </row>
    <row r="223" ht="20.15" customHeight="1" s="452">
      <c r="A223" s="21" t="n">
        <v>46240</v>
      </c>
      <c r="B223" s="22">
        <f>IF(A223="","",TEXT(A223,"dddddd"))</f>
        <v/>
      </c>
      <c r="C223" s="23" t="n"/>
      <c r="D223" s="24">
        <f t="array" ref="D223">IFERROR(INDIRECT(C223),"")</f>
        <v/>
      </c>
      <c r="E223" s="25" t="n"/>
      <c r="F223" s="26" t="n"/>
      <c r="G223" s="27">
        <f>IFERROR((Table1[[#This Row],[Plan]]/Table1[[#This Row],[Hours Used]])/(Table1[[#This Row],[SOC (TPD)]]/24),"")</f>
        <v/>
      </c>
      <c r="H223" s="27">
        <f>IFERROR((Table1[[#This Row],[Volume Delivered (T)]]/Table1[[#This Row],[Hours Used]])/(Table1[[#This Row],[SOC (TPD)]]/24),"")</f>
        <v/>
      </c>
      <c r="I223" s="28" t="n"/>
      <c r="J223" s="28" t="n"/>
      <c r="K223" s="28" t="n"/>
      <c r="L223" s="25" t="n"/>
      <c r="M223" s="29" t="n"/>
      <c r="N223" s="83" t="n"/>
      <c r="O223" s="25" t="n"/>
      <c r="P223" s="25" t="n"/>
      <c r="Q223" s="69" t="n"/>
      <c r="R223" s="70" t="n"/>
      <c r="S223" s="30">
        <f>IF(Table1[[#This Row],[SKU]]="",0,24-Table1[[#This Row],[Legal Non-Operating Time]]-Table1[[#This Row],[No Demand Time]]-Table1[[#This Row],[Force Majeure]])</f>
        <v/>
      </c>
      <c r="T223" s="26" t="n"/>
      <c r="U223" s="26" t="n"/>
      <c r="V223" s="26" t="n"/>
      <c r="W223" s="26" t="n"/>
      <c r="X223" s="26" t="n"/>
      <c r="Y223" s="26" t="n"/>
      <c r="Z223" s="26" t="n"/>
      <c r="AA223" s="30">
        <f>Table1[[#This Row],[Hours Used]]-SUM(Table1[[#This Row],[Planned Maintenance]:[Start and Finish Production]])</f>
        <v/>
      </c>
      <c r="AB223" s="26" t="n"/>
      <c r="AC223" s="26" t="n"/>
      <c r="AD223" s="26" t="n"/>
      <c r="AE223" s="26" t="n"/>
      <c r="AF223" s="26" t="n"/>
      <c r="AG223" s="26" t="n"/>
      <c r="AH223" s="24">
        <f>Table1[[#This Row],[Hours Used]]-SUM(Table1[[#This Row],[Planned Maintenance]:[Start and Finish Production]])-SUM(Table1[[#This Row],[Minor Stoppages]:[Material Shortages]])-Table1[[#This Row],[Quality Loss (Hrs)]]-Table1[[#This Row],[Operating Time]]</f>
        <v/>
      </c>
      <c r="AI223" s="24">
        <f>IFERROR(IF(Table1[[#This Row],[SKU]]="",0,Table1[[#This Row],[Quality Loss (T)]]/(Table1[[#This Row],[SOC (TPD)]]/24)),"")</f>
        <v/>
      </c>
      <c r="AJ223" s="31">
        <f>IFERROR(IF(Table1[[#This Row],[SKU]]="",0,Table1[[#This Row],[Volume Delivered (T)]]/(Table1[[#This Row],[SOC (TPD)]]/24)),"")</f>
        <v/>
      </c>
      <c r="AK223" s="31">
        <f>IFERROR(Table1[[#This Row],[Operating Time]]/Table1[[#This Row],[PRODUCTION HOURS]],"")</f>
        <v/>
      </c>
      <c r="AL223" s="32" t="n"/>
      <c r="AM223" s="32" t="n"/>
      <c r="AN223" s="32" t="n"/>
      <c r="AO223" s="32" t="n">
        <v>7</v>
      </c>
      <c r="AP223" s="32" t="n">
        <v>0</v>
      </c>
      <c r="AQ223" s="32" t="n"/>
      <c r="AR223" s="32">
        <f>IFERROR(SUMIFS(#REF!,#REF!,'Data Sheet'!A:A,#REF!,"Samridhi Perk Line")/SUMIFS(#REF!,#REF!,'Data Sheet'!A:A,#REF!,"Samridhi Perk Line"),"")</f>
        <v/>
      </c>
      <c r="AS223" s="32" t="n"/>
      <c r="AT223" s="32" t="n"/>
      <c r="AU223" s="203">
        <f>IFERROR(VLOOKUP(Table1[[#This Row],[Date]],'Overweight Data'!A221:G1316,6,FALSE),"")</f>
        <v/>
      </c>
      <c r="AV223" s="213">
        <f>IFERROR(
   IF(
      OR(Table1[[#This Row],[Operating Time]]=0, (Table1[[#This Row],[Operating Time]]/IF(AC223&lt;=1,AC223+1,AC223))*60=0),
      1,
      ((Table1[[#This Row],[Operating Time]])/IF(AC223&lt;=1,AC223+1,AC223))*60
   ),
"_")</f>
        <v/>
      </c>
      <c r="AW223" s="213">
        <f>COUNTIFS('Downtime Data'!A:A,Table1[[#This Row],[Date]])</f>
        <v/>
      </c>
      <c r="AX223" s="211">
        <f>IFERROR((SUM(Table1[[#This Row],[Minor Stoppages]:[Material Shortages]])/Table1[[#This Row],['# Stops]])*60,"")</f>
        <v/>
      </c>
      <c r="AY223" s="211" t="n"/>
      <c r="AZ223" s="33" t="n">
        <v>46260</v>
      </c>
    </row>
    <row r="224" ht="20.15" customHeight="1" s="452">
      <c r="A224" s="21" t="n">
        <v>46241</v>
      </c>
      <c r="B224" s="22">
        <f>IF(A224="","",TEXT(A224,"dddddd"))</f>
        <v/>
      </c>
      <c r="C224" s="23" t="n"/>
      <c r="D224" s="24">
        <f t="array" ref="D224">IFERROR(INDIRECT(C224),"")</f>
        <v/>
      </c>
      <c r="E224" s="25" t="n"/>
      <c r="F224" s="26" t="n"/>
      <c r="G224" s="27">
        <f>IFERROR((Table1[[#This Row],[Plan]]/Table1[[#This Row],[Hours Used]])/(Table1[[#This Row],[SOC (TPD)]]/24),"")</f>
        <v/>
      </c>
      <c r="H224" s="27">
        <f>IFERROR((Table1[[#This Row],[Volume Delivered (T)]]/Table1[[#This Row],[Hours Used]])/(Table1[[#This Row],[SOC (TPD)]]/24),"")</f>
        <v/>
      </c>
      <c r="I224" s="28" t="n"/>
      <c r="J224" s="28" t="n"/>
      <c r="K224" s="28" t="n"/>
      <c r="L224" s="25" t="n"/>
      <c r="M224" s="29" t="n"/>
      <c r="N224" s="83" t="n"/>
      <c r="O224" s="25" t="n"/>
      <c r="P224" s="25" t="n"/>
      <c r="Q224" s="69" t="n"/>
      <c r="R224" s="70" t="n"/>
      <c r="S224" s="30">
        <f>IF(Table1[[#This Row],[SKU]]="",0,24-Table1[[#This Row],[Legal Non-Operating Time]]-Table1[[#This Row],[No Demand Time]]-Table1[[#This Row],[Force Majeure]])</f>
        <v/>
      </c>
      <c r="T224" s="26" t="n"/>
      <c r="U224" s="26" t="n"/>
      <c r="V224" s="26" t="n"/>
      <c r="W224" s="26" t="n"/>
      <c r="X224" s="26" t="n"/>
      <c r="Y224" s="26" t="n"/>
      <c r="Z224" s="26" t="n"/>
      <c r="AA224" s="30">
        <f>Table1[[#This Row],[Hours Used]]-SUM(Table1[[#This Row],[Planned Maintenance]:[Start and Finish Production]])</f>
        <v/>
      </c>
      <c r="AB224" s="26" t="n"/>
      <c r="AC224" s="26" t="n"/>
      <c r="AD224" s="26" t="n"/>
      <c r="AE224" s="26" t="n"/>
      <c r="AF224" s="26" t="n"/>
      <c r="AG224" s="26" t="n"/>
      <c r="AH224" s="24">
        <f>Table1[[#This Row],[Hours Used]]-SUM(Table1[[#This Row],[Planned Maintenance]:[Start and Finish Production]])-SUM(Table1[[#This Row],[Minor Stoppages]:[Material Shortages]])-Table1[[#This Row],[Quality Loss (Hrs)]]-Table1[[#This Row],[Operating Time]]</f>
        <v/>
      </c>
      <c r="AI224" s="24">
        <f>IFERROR(IF(Table1[[#This Row],[SKU]]="",0,Table1[[#This Row],[Quality Loss (T)]]/(Table1[[#This Row],[SOC (TPD)]]/24)),"")</f>
        <v/>
      </c>
      <c r="AJ224" s="31">
        <f>IFERROR(IF(Table1[[#This Row],[SKU]]="",0,Table1[[#This Row],[Volume Delivered (T)]]/(Table1[[#This Row],[SOC (TPD)]]/24)),"")</f>
        <v/>
      </c>
      <c r="AK224" s="31">
        <f>IFERROR(Table1[[#This Row],[Operating Time]]/Table1[[#This Row],[PRODUCTION HOURS]],"")</f>
        <v/>
      </c>
      <c r="AL224" s="32" t="n"/>
      <c r="AM224" s="32" t="n"/>
      <c r="AN224" s="32" t="n"/>
      <c r="AO224" s="32" t="n">
        <v>0</v>
      </c>
      <c r="AP224" s="32" t="n">
        <v>0</v>
      </c>
      <c r="AQ224" s="32" t="n"/>
      <c r="AR224" s="32">
        <f>IFERROR(SUMIFS(#REF!,#REF!,'Data Sheet'!A:A,#REF!,"Samridhi Perk Line")/SUMIFS(#REF!,#REF!,'Data Sheet'!A:A,#REF!,"Samridhi Perk Line"),"")</f>
        <v/>
      </c>
      <c r="AS224" s="32" t="n"/>
      <c r="AT224" s="32" t="n"/>
      <c r="AU224" s="203">
        <f>IFERROR(VLOOKUP(Table1[[#This Row],[Date]],'Overweight Data'!A222:G1317,6,FALSE),"")</f>
        <v/>
      </c>
      <c r="AV224" s="213">
        <f>IFERROR(
   IF(
      OR(Table1[[#This Row],[Operating Time]]=0, (Table1[[#This Row],[Operating Time]]/IF(AC224&lt;=1,AC224+1,AC224))*60=0),
      1,
      ((Table1[[#This Row],[Operating Time]])/IF(AC224&lt;=1,AC224+1,AC224))*60
   ),
"_")</f>
        <v/>
      </c>
      <c r="AW224" s="213">
        <f>COUNTIFS('Downtime Data'!A:A,Table1[[#This Row],[Date]])</f>
        <v/>
      </c>
      <c r="AX224" s="211">
        <f>IFERROR((SUM(Table1[[#This Row],[Minor Stoppages]:[Material Shortages]])/Table1[[#This Row],['# Stops]])*60,"")</f>
        <v/>
      </c>
      <c r="AY224" s="211" t="n"/>
      <c r="AZ224" s="33" t="n">
        <v>46260</v>
      </c>
    </row>
    <row r="225" ht="20.15" customHeight="1" s="452">
      <c r="A225" s="21" t="n">
        <v>46242</v>
      </c>
      <c r="B225" s="22">
        <f>IF(A225="","",TEXT(A225,"dddddd"))</f>
        <v/>
      </c>
      <c r="C225" s="23" t="n"/>
      <c r="D225" s="24">
        <f t="array" ref="D225">IFERROR(INDIRECT(C225),"")</f>
        <v/>
      </c>
      <c r="E225" s="25" t="n"/>
      <c r="F225" s="26" t="n"/>
      <c r="G225" s="27">
        <f>IFERROR((Table1[[#This Row],[Plan]]/Table1[[#This Row],[Hours Used]])/(Table1[[#This Row],[SOC (TPD)]]/24),"")</f>
        <v/>
      </c>
      <c r="H225" s="27">
        <f>IFERROR((Table1[[#This Row],[Volume Delivered (T)]]/Table1[[#This Row],[Hours Used]])/(Table1[[#This Row],[SOC (TPD)]]/24),"")</f>
        <v/>
      </c>
      <c r="I225" s="28" t="n"/>
      <c r="J225" s="28" t="n"/>
      <c r="K225" s="28" t="n"/>
      <c r="L225" s="25" t="n"/>
      <c r="M225" s="29" t="n"/>
      <c r="N225" s="83" t="n"/>
      <c r="O225" s="25" t="n"/>
      <c r="P225" s="25" t="n"/>
      <c r="Q225" s="69" t="n"/>
      <c r="R225" s="70" t="n"/>
      <c r="S225" s="30">
        <f>IF(Table1[[#This Row],[SKU]]="",0,24-Table1[[#This Row],[Legal Non-Operating Time]]-Table1[[#This Row],[No Demand Time]]-Table1[[#This Row],[Force Majeure]])</f>
        <v/>
      </c>
      <c r="T225" s="26" t="n"/>
      <c r="U225" s="26" t="n"/>
      <c r="V225" s="26" t="n"/>
      <c r="W225" s="26" t="n"/>
      <c r="X225" s="26" t="n"/>
      <c r="Y225" s="26" t="n"/>
      <c r="Z225" s="26" t="n"/>
      <c r="AA225" s="30">
        <f>Table1[[#This Row],[Hours Used]]-SUM(Table1[[#This Row],[Planned Maintenance]:[Start and Finish Production]])</f>
        <v/>
      </c>
      <c r="AB225" s="26" t="n"/>
      <c r="AC225" s="26" t="n"/>
      <c r="AD225" s="26" t="n"/>
      <c r="AE225" s="26" t="n"/>
      <c r="AF225" s="26" t="n"/>
      <c r="AG225" s="26" t="n"/>
      <c r="AH225" s="24">
        <f>Table1[[#This Row],[Hours Used]]-SUM(Table1[[#This Row],[Planned Maintenance]:[Start and Finish Production]])-SUM(Table1[[#This Row],[Minor Stoppages]:[Material Shortages]])-Table1[[#This Row],[Quality Loss (Hrs)]]-Table1[[#This Row],[Operating Time]]</f>
        <v/>
      </c>
      <c r="AI225" s="24">
        <f>IFERROR(IF(Table1[[#This Row],[SKU]]="",0,Table1[[#This Row],[Quality Loss (T)]]/(Table1[[#This Row],[SOC (TPD)]]/24)),"")</f>
        <v/>
      </c>
      <c r="AJ225" s="31">
        <f>IFERROR(IF(Table1[[#This Row],[SKU]]="",0,Table1[[#This Row],[Volume Delivered (T)]]/(Table1[[#This Row],[SOC (TPD)]]/24)),"")</f>
        <v/>
      </c>
      <c r="AK225" s="31">
        <f>IFERROR(Table1[[#This Row],[Operating Time]]/Table1[[#This Row],[PRODUCTION HOURS]],"")</f>
        <v/>
      </c>
      <c r="AL225" s="32" t="n"/>
      <c r="AM225" s="32" t="n"/>
      <c r="AN225" s="32" t="n"/>
      <c r="AO225" s="32" t="n">
        <v>0</v>
      </c>
      <c r="AP225" s="32" t="n">
        <v>0</v>
      </c>
      <c r="AQ225" s="32" t="n"/>
      <c r="AR225" s="32">
        <f>IFERROR(SUMIFS(#REF!,#REF!,'Data Sheet'!A:A,#REF!,"Samridhi Perk Line")/SUMIFS(#REF!,#REF!,'Data Sheet'!A:A,#REF!,"Samridhi Perk Line"),"")</f>
        <v/>
      </c>
      <c r="AS225" s="32" t="n"/>
      <c r="AT225" s="32" t="n"/>
      <c r="AU225" s="203">
        <f>IFERROR(VLOOKUP(Table1[[#This Row],[Date]],'Overweight Data'!A223:G1318,6,FALSE),"")</f>
        <v/>
      </c>
      <c r="AV225" s="213">
        <f>IFERROR(
   IF(
      OR(Table1[[#This Row],[Operating Time]]=0, (Table1[[#This Row],[Operating Time]]/IF(AC225&lt;=1,AC225+1,AC225))*60=0),
      1,
      ((Table1[[#This Row],[Operating Time]])/IF(AC225&lt;=1,AC225+1,AC225))*60
   ),
"_")</f>
        <v/>
      </c>
      <c r="AW225" s="213">
        <f>COUNTIFS('Downtime Data'!A:A,Table1[[#This Row],[Date]])</f>
        <v/>
      </c>
      <c r="AX225" s="211">
        <f>IFERROR((SUM(Table1[[#This Row],[Minor Stoppages]:[Material Shortages]])/Table1[[#This Row],['# Stops]])*60,"")</f>
        <v/>
      </c>
      <c r="AY225" s="211" t="n"/>
      <c r="AZ225" s="33" t="n">
        <v>46260</v>
      </c>
    </row>
    <row r="226" ht="20.15" customHeight="1" s="452">
      <c r="A226" s="21" t="n">
        <v>46243</v>
      </c>
      <c r="B226" s="22">
        <f>IF(A226="","",TEXT(A226,"dddddd"))</f>
        <v/>
      </c>
      <c r="C226" s="23" t="n"/>
      <c r="D226" s="24">
        <f t="array" ref="D226">IFERROR(INDIRECT(C226),"")</f>
        <v/>
      </c>
      <c r="E226" s="25" t="n"/>
      <c r="F226" s="26" t="n"/>
      <c r="G226" s="27">
        <f>IFERROR((Table1[[#This Row],[Plan]]/Table1[[#This Row],[Hours Used]])/(Table1[[#This Row],[SOC (TPD)]]/24),"")</f>
        <v/>
      </c>
      <c r="H226" s="27">
        <f>IFERROR((Table1[[#This Row],[Volume Delivered (T)]]/Table1[[#This Row],[Hours Used]])/(Table1[[#This Row],[SOC (TPD)]]/24),"")</f>
        <v/>
      </c>
      <c r="I226" s="28" t="n"/>
      <c r="J226" s="28" t="n"/>
      <c r="K226" s="28" t="n"/>
      <c r="L226" s="25" t="n"/>
      <c r="M226" s="29" t="n"/>
      <c r="N226" s="83" t="n"/>
      <c r="O226" s="25" t="n"/>
      <c r="P226" s="25" t="n"/>
      <c r="Q226" s="69" t="n"/>
      <c r="R226" s="70" t="n"/>
      <c r="S226" s="30">
        <f>IF(Table1[[#This Row],[SKU]]="",0,24-Table1[[#This Row],[Legal Non-Operating Time]]-Table1[[#This Row],[No Demand Time]]-Table1[[#This Row],[Force Majeure]])</f>
        <v/>
      </c>
      <c r="T226" s="26" t="n"/>
      <c r="U226" s="26" t="n"/>
      <c r="V226" s="26" t="n"/>
      <c r="W226" s="26" t="n"/>
      <c r="X226" s="26" t="n"/>
      <c r="Y226" s="26" t="n"/>
      <c r="Z226" s="26" t="n"/>
      <c r="AA226" s="30">
        <f>Table1[[#This Row],[Hours Used]]-SUM(Table1[[#This Row],[Planned Maintenance]:[Start and Finish Production]])</f>
        <v/>
      </c>
      <c r="AB226" s="26" t="n"/>
      <c r="AC226" s="26" t="n"/>
      <c r="AD226" s="26" t="n"/>
      <c r="AE226" s="26" t="n"/>
      <c r="AF226" s="26" t="n"/>
      <c r="AG226" s="26" t="n"/>
      <c r="AH226" s="24">
        <f>Table1[[#This Row],[Hours Used]]-SUM(Table1[[#This Row],[Planned Maintenance]:[Start and Finish Production]])-SUM(Table1[[#This Row],[Minor Stoppages]:[Material Shortages]])-Table1[[#This Row],[Quality Loss (Hrs)]]-Table1[[#This Row],[Operating Time]]</f>
        <v/>
      </c>
      <c r="AI226" s="24">
        <f>IFERROR(IF(Table1[[#This Row],[SKU]]="",0,Table1[[#This Row],[Quality Loss (T)]]/(Table1[[#This Row],[SOC (TPD)]]/24)),"")</f>
        <v/>
      </c>
      <c r="AJ226" s="31">
        <f>IFERROR(IF(Table1[[#This Row],[SKU]]="",0,Table1[[#This Row],[Volume Delivered (T)]]/(Table1[[#This Row],[SOC (TPD)]]/24)),"")</f>
        <v/>
      </c>
      <c r="AK226" s="31">
        <f>IFERROR(Table1[[#This Row],[Operating Time]]/Table1[[#This Row],[PRODUCTION HOURS]],"")</f>
        <v/>
      </c>
      <c r="AL226" s="32" t="n"/>
      <c r="AM226" s="32" t="n"/>
      <c r="AN226" s="32" t="n"/>
      <c r="AO226" s="32" t="n">
        <v>0</v>
      </c>
      <c r="AP226" s="32" t="n">
        <v>0</v>
      </c>
      <c r="AQ226" s="32" t="n"/>
      <c r="AR226" s="32">
        <f>IFERROR(SUMIFS(#REF!,#REF!,'Data Sheet'!A:A,#REF!,"Samridhi Perk Line")/SUMIFS(#REF!,#REF!,'Data Sheet'!A:A,#REF!,"Samridhi Perk Line"),"")</f>
        <v/>
      </c>
      <c r="AS226" s="32" t="n"/>
      <c r="AT226" s="32" t="n"/>
      <c r="AU226" s="203">
        <f>IFERROR(VLOOKUP(Table1[[#This Row],[Date]],'Overweight Data'!A224:G1319,6,FALSE),"")</f>
        <v/>
      </c>
      <c r="AV226" s="213">
        <f>IFERROR(
   IF(
      OR(Table1[[#This Row],[Operating Time]]=0, (Table1[[#This Row],[Operating Time]]/IF(AC226&lt;=1,AC226+1,AC226))*60=0),
      1,
      ((Table1[[#This Row],[Operating Time]])/IF(AC226&lt;=1,AC226+1,AC226))*60
   ),
"_")</f>
        <v/>
      </c>
      <c r="AW226" s="213">
        <f>COUNTIFS('Downtime Data'!A:A,Table1[[#This Row],[Date]])</f>
        <v/>
      </c>
      <c r="AX226" s="211">
        <f>IFERROR((SUM(Table1[[#This Row],[Minor Stoppages]:[Material Shortages]])/Table1[[#This Row],['# Stops]])*60,"")</f>
        <v/>
      </c>
      <c r="AY226" s="211" t="n"/>
      <c r="AZ226" s="33" t="n">
        <v>46260</v>
      </c>
    </row>
    <row r="227" ht="20.15" customHeight="1" s="452">
      <c r="A227" s="21" t="n">
        <v>46244</v>
      </c>
      <c r="B227" s="22">
        <f>IF(A227="","",TEXT(A227,"dddddd"))</f>
        <v/>
      </c>
      <c r="C227" s="23" t="n"/>
      <c r="D227" s="24">
        <f t="array" ref="D227">IFERROR(INDIRECT(C227),"")</f>
        <v/>
      </c>
      <c r="E227" s="25" t="n"/>
      <c r="F227" s="26" t="n"/>
      <c r="G227" s="27">
        <f>IFERROR((Table1[[#This Row],[Plan]]/Table1[[#This Row],[Hours Used]])/(Table1[[#This Row],[SOC (TPD)]]/24),"")</f>
        <v/>
      </c>
      <c r="H227" s="27">
        <f>IFERROR((Table1[[#This Row],[Volume Delivered (T)]]/Table1[[#This Row],[Hours Used]])/(Table1[[#This Row],[SOC (TPD)]]/24),"")</f>
        <v/>
      </c>
      <c r="I227" s="28" t="n"/>
      <c r="J227" s="28" t="n"/>
      <c r="K227" s="28" t="n"/>
      <c r="L227" s="25" t="n"/>
      <c r="M227" s="29" t="n"/>
      <c r="N227" s="83" t="n"/>
      <c r="O227" s="25" t="n"/>
      <c r="P227" s="25" t="n"/>
      <c r="Q227" s="69" t="n"/>
      <c r="R227" s="70" t="n"/>
      <c r="S227" s="30">
        <f>IF(Table1[[#This Row],[SKU]]="",0,24-Table1[[#This Row],[Legal Non-Operating Time]]-Table1[[#This Row],[No Demand Time]]-Table1[[#This Row],[Force Majeure]])</f>
        <v/>
      </c>
      <c r="T227" s="26" t="n"/>
      <c r="U227" s="26" t="n"/>
      <c r="V227" s="26" t="n"/>
      <c r="W227" s="26" t="n"/>
      <c r="X227" s="26" t="n"/>
      <c r="Y227" s="26" t="n"/>
      <c r="Z227" s="26" t="n"/>
      <c r="AA227" s="30">
        <f>Table1[[#This Row],[Hours Used]]-SUM(Table1[[#This Row],[Planned Maintenance]:[Start and Finish Production]])</f>
        <v/>
      </c>
      <c r="AB227" s="26" t="n"/>
      <c r="AC227" s="26" t="n"/>
      <c r="AD227" s="26" t="n"/>
      <c r="AE227" s="26" t="n"/>
      <c r="AF227" s="26" t="n"/>
      <c r="AG227" s="26" t="n"/>
      <c r="AH227" s="24">
        <f>Table1[[#This Row],[Hours Used]]-SUM(Table1[[#This Row],[Planned Maintenance]:[Start and Finish Production]])-SUM(Table1[[#This Row],[Minor Stoppages]:[Material Shortages]])-Table1[[#This Row],[Quality Loss (Hrs)]]-Table1[[#This Row],[Operating Time]]</f>
        <v/>
      </c>
      <c r="AI227" s="24">
        <f>IFERROR(IF(Table1[[#This Row],[SKU]]="",0,Table1[[#This Row],[Quality Loss (T)]]/(Table1[[#This Row],[SOC (TPD)]]/24)),"")</f>
        <v/>
      </c>
      <c r="AJ227" s="31">
        <f>IFERROR(IF(Table1[[#This Row],[SKU]]="",0,Table1[[#This Row],[Volume Delivered (T)]]/(Table1[[#This Row],[SOC (TPD)]]/24)),"")</f>
        <v/>
      </c>
      <c r="AK227" s="31">
        <f>IFERROR(Table1[[#This Row],[Operating Time]]/Table1[[#This Row],[PRODUCTION HOURS]],"")</f>
        <v/>
      </c>
      <c r="AL227" s="32" t="n"/>
      <c r="AM227" s="32" t="n"/>
      <c r="AN227" s="32" t="n"/>
      <c r="AO227" s="32" t="n">
        <v>0</v>
      </c>
      <c r="AP227" s="32" t="n">
        <v>0</v>
      </c>
      <c r="AQ227" s="32" t="n"/>
      <c r="AR227" s="32">
        <f>IFERROR(SUMIFS(#REF!,#REF!,'Data Sheet'!A:A,#REF!,"Samridhi Perk Line")/SUMIFS(#REF!,#REF!,'Data Sheet'!A:A,#REF!,"Samridhi Perk Line"),"")</f>
        <v/>
      </c>
      <c r="AS227" s="32" t="n"/>
      <c r="AT227" s="32" t="n"/>
      <c r="AU227" s="203">
        <f>IFERROR(VLOOKUP(Table1[[#This Row],[Date]],'Overweight Data'!A225:G1320,6,FALSE),"")</f>
        <v/>
      </c>
      <c r="AV227" s="213">
        <f>IFERROR(
   IF(
      OR(Table1[[#This Row],[Operating Time]]=0, (Table1[[#This Row],[Operating Time]]/IF(AC227&lt;=1,AC227+1,AC227))*60=0),
      1,
      ((Table1[[#This Row],[Operating Time]])/IF(AC227&lt;=1,AC227+1,AC227))*60
   ),
"_")</f>
        <v/>
      </c>
      <c r="AW227" s="213">
        <f>COUNTIFS('Downtime Data'!A:A,Table1[[#This Row],[Date]])</f>
        <v/>
      </c>
      <c r="AX227" s="211">
        <f>IFERROR((SUM(Table1[[#This Row],[Minor Stoppages]:[Material Shortages]])/Table1[[#This Row],['# Stops]])*60,"")</f>
        <v/>
      </c>
      <c r="AY227" s="211" t="n"/>
      <c r="AZ227" s="33" t="n">
        <v>46260</v>
      </c>
    </row>
    <row r="228" ht="20.15" customHeight="1" s="452">
      <c r="A228" s="21" t="n">
        <v>46245</v>
      </c>
      <c r="B228" s="22">
        <f>IF(A228="","",TEXT(A228,"dddddd"))</f>
        <v/>
      </c>
      <c r="C228" s="23" t="n"/>
      <c r="D228" s="24">
        <f t="array" ref="D228">IFERROR(INDIRECT(C228),"")</f>
        <v/>
      </c>
      <c r="E228" s="25" t="n"/>
      <c r="F228" s="26" t="n"/>
      <c r="G228" s="27">
        <f>IFERROR((Table1[[#This Row],[Plan]]/Table1[[#This Row],[Hours Used]])/(Table1[[#This Row],[SOC (TPD)]]/24),"")</f>
        <v/>
      </c>
      <c r="H228" s="27">
        <f>IFERROR((Table1[[#This Row],[Volume Delivered (T)]]/Table1[[#This Row],[Hours Used]])/(Table1[[#This Row],[SOC (TPD)]]/24),"")</f>
        <v/>
      </c>
      <c r="I228" s="28" t="n"/>
      <c r="J228" s="28" t="n"/>
      <c r="K228" s="28" t="n"/>
      <c r="L228" s="25" t="n"/>
      <c r="M228" s="29" t="n"/>
      <c r="N228" s="83" t="n"/>
      <c r="O228" s="25" t="n"/>
      <c r="P228" s="25" t="n"/>
      <c r="Q228" s="69" t="n"/>
      <c r="R228" s="70" t="n"/>
      <c r="S228" s="30">
        <f>IF(Table1[[#This Row],[SKU]]="",0,24-Table1[[#This Row],[Legal Non-Operating Time]]-Table1[[#This Row],[No Demand Time]]-Table1[[#This Row],[Force Majeure]])</f>
        <v/>
      </c>
      <c r="T228" s="26" t="n"/>
      <c r="U228" s="26" t="n"/>
      <c r="V228" s="26" t="n"/>
      <c r="W228" s="26" t="n"/>
      <c r="X228" s="26" t="n"/>
      <c r="Y228" s="26" t="n"/>
      <c r="Z228" s="26" t="n"/>
      <c r="AA228" s="30">
        <f>Table1[[#This Row],[Hours Used]]-SUM(Table1[[#This Row],[Planned Maintenance]:[Start and Finish Production]])</f>
        <v/>
      </c>
      <c r="AB228" s="26" t="n"/>
      <c r="AC228" s="26" t="n"/>
      <c r="AD228" s="26" t="n"/>
      <c r="AE228" s="26" t="n"/>
      <c r="AF228" s="26" t="n"/>
      <c r="AG228" s="26" t="n"/>
      <c r="AH228" s="24">
        <f>Table1[[#This Row],[Hours Used]]-SUM(Table1[[#This Row],[Planned Maintenance]:[Start and Finish Production]])-SUM(Table1[[#This Row],[Minor Stoppages]:[Material Shortages]])-Table1[[#This Row],[Quality Loss (Hrs)]]-Table1[[#This Row],[Operating Time]]</f>
        <v/>
      </c>
      <c r="AI228" s="24">
        <f>IFERROR(IF(Table1[[#This Row],[SKU]]="",0,Table1[[#This Row],[Quality Loss (T)]]/(Table1[[#This Row],[SOC (TPD)]]/24)),"")</f>
        <v/>
      </c>
      <c r="AJ228" s="31">
        <f>IFERROR(IF(Table1[[#This Row],[SKU]]="",0,Table1[[#This Row],[Volume Delivered (T)]]/(Table1[[#This Row],[SOC (TPD)]]/24)),"")</f>
        <v/>
      </c>
      <c r="AK228" s="31">
        <f>IFERROR(Table1[[#This Row],[Operating Time]]/Table1[[#This Row],[PRODUCTION HOURS]],"")</f>
        <v/>
      </c>
      <c r="AL228" s="32" t="n"/>
      <c r="AM228" s="32" t="n"/>
      <c r="AN228" s="32" t="n"/>
      <c r="AO228" s="32" t="n">
        <v>0</v>
      </c>
      <c r="AP228" s="32" t="n">
        <v>0</v>
      </c>
      <c r="AQ228" s="32" t="n"/>
      <c r="AR228" s="32">
        <f>IFERROR(SUMIFS(#REF!,#REF!,'Data Sheet'!A:A,#REF!,"Samridhi Perk Line")/SUMIFS(#REF!,#REF!,'Data Sheet'!A:A,#REF!,"Samridhi Perk Line"),"")</f>
        <v/>
      </c>
      <c r="AS228" s="32" t="n"/>
      <c r="AT228" s="32" t="n"/>
      <c r="AU228" s="203">
        <f>IFERROR(VLOOKUP(Table1[[#This Row],[Date]],'Overweight Data'!A226:G1321,6,FALSE),"")</f>
        <v/>
      </c>
      <c r="AV228" s="213">
        <f>IFERROR(
   IF(
      OR(Table1[[#This Row],[Operating Time]]=0, (Table1[[#This Row],[Operating Time]]/IF(AC228&lt;=1,AC228+1,AC228))*60=0),
      1,
      ((Table1[[#This Row],[Operating Time]])/IF(AC228&lt;=1,AC228+1,AC228))*60
   ),
"_")</f>
        <v/>
      </c>
      <c r="AW228" s="213">
        <f>COUNTIFS('Downtime Data'!A:A,Table1[[#This Row],[Date]])</f>
        <v/>
      </c>
      <c r="AX228" s="211">
        <f>IFERROR((SUM(Table1[[#This Row],[Minor Stoppages]:[Material Shortages]])/Table1[[#This Row],['# Stops]])*60,"")</f>
        <v/>
      </c>
      <c r="AY228" s="211" t="n"/>
      <c r="AZ228" s="33" t="n">
        <v>46260</v>
      </c>
    </row>
    <row r="229" ht="20.15" customHeight="1" s="452">
      <c r="A229" s="21" t="n">
        <v>46246</v>
      </c>
      <c r="B229" s="22">
        <f>IF(A229="","",TEXT(A229,"dddddd"))</f>
        <v/>
      </c>
      <c r="C229" s="23" t="n"/>
      <c r="D229" s="24">
        <f t="array" ref="D229">IFERROR(INDIRECT(C229),"")</f>
        <v/>
      </c>
      <c r="E229" s="25" t="n"/>
      <c r="F229" s="26" t="n"/>
      <c r="G229" s="27">
        <f>IFERROR((Table1[[#This Row],[Plan]]/Table1[[#This Row],[Hours Used]])/(Table1[[#This Row],[SOC (TPD)]]/24),"")</f>
        <v/>
      </c>
      <c r="H229" s="27">
        <f>IFERROR((Table1[[#This Row],[Volume Delivered (T)]]/Table1[[#This Row],[Hours Used]])/(Table1[[#This Row],[SOC (TPD)]]/24),"")</f>
        <v/>
      </c>
      <c r="I229" s="28" t="n"/>
      <c r="J229" s="28" t="n"/>
      <c r="K229" s="28" t="n"/>
      <c r="L229" s="25" t="n"/>
      <c r="M229" s="29" t="n"/>
      <c r="N229" s="83" t="n"/>
      <c r="O229" s="25" t="n"/>
      <c r="P229" s="25" t="n"/>
      <c r="Q229" s="69" t="n"/>
      <c r="R229" s="70" t="n"/>
      <c r="S229" s="30">
        <f>IF(Table1[[#This Row],[SKU]]="",0,24-Table1[[#This Row],[Legal Non-Operating Time]]-Table1[[#This Row],[No Demand Time]]-Table1[[#This Row],[Force Majeure]])</f>
        <v/>
      </c>
      <c r="T229" s="26" t="n"/>
      <c r="U229" s="26" t="n"/>
      <c r="V229" s="26" t="n"/>
      <c r="W229" s="26" t="n"/>
      <c r="X229" s="26" t="n"/>
      <c r="Y229" s="26" t="n"/>
      <c r="Z229" s="26" t="n"/>
      <c r="AA229" s="30">
        <f>Table1[[#This Row],[Hours Used]]-SUM(Table1[[#This Row],[Planned Maintenance]:[Start and Finish Production]])</f>
        <v/>
      </c>
      <c r="AB229" s="26" t="n"/>
      <c r="AC229" s="26" t="n"/>
      <c r="AD229" s="26" t="n"/>
      <c r="AE229" s="26" t="n"/>
      <c r="AF229" s="26" t="n"/>
      <c r="AG229" s="26" t="n"/>
      <c r="AH229" s="24">
        <f>Table1[[#This Row],[Hours Used]]-SUM(Table1[[#This Row],[Planned Maintenance]:[Start and Finish Production]])-SUM(Table1[[#This Row],[Minor Stoppages]:[Material Shortages]])-Table1[[#This Row],[Quality Loss (Hrs)]]-Table1[[#This Row],[Operating Time]]</f>
        <v/>
      </c>
      <c r="AI229" s="24">
        <f>IFERROR(IF(Table1[[#This Row],[SKU]]="",0,Table1[[#This Row],[Quality Loss (T)]]/(Table1[[#This Row],[SOC (TPD)]]/24)),"")</f>
        <v/>
      </c>
      <c r="AJ229" s="31">
        <f>IFERROR(IF(Table1[[#This Row],[SKU]]="",0,Table1[[#This Row],[Volume Delivered (T)]]/(Table1[[#This Row],[SOC (TPD)]]/24)),"")</f>
        <v/>
      </c>
      <c r="AK229" s="31">
        <f>IFERROR(Table1[[#This Row],[Operating Time]]/Table1[[#This Row],[PRODUCTION HOURS]],"")</f>
        <v/>
      </c>
      <c r="AL229" s="32" t="n"/>
      <c r="AM229" s="32" t="n"/>
      <c r="AN229" s="32" t="n"/>
      <c r="AO229" s="32" t="n">
        <v>19</v>
      </c>
      <c r="AP229" s="32" t="n">
        <v>0</v>
      </c>
      <c r="AQ229" s="32" t="n"/>
      <c r="AR229" s="32">
        <f>IFERROR(SUMIFS(#REF!,#REF!,'Data Sheet'!A:A,#REF!,"Samridhi Perk Line")/SUMIFS(#REF!,#REF!,'Data Sheet'!A:A,#REF!,"Samridhi Perk Line"),"")</f>
        <v/>
      </c>
      <c r="AS229" s="32" t="n"/>
      <c r="AT229" s="32" t="n"/>
      <c r="AU229" s="203">
        <f>IFERROR(VLOOKUP(Table1[[#This Row],[Date]],'Overweight Data'!A227:G1322,6,FALSE),"")</f>
        <v/>
      </c>
      <c r="AV229" s="213">
        <f>IFERROR(
   IF(
      OR(Table1[[#This Row],[Operating Time]]=0, (Table1[[#This Row],[Operating Time]]/IF(AC229&lt;=1,AC229+1,AC229))*60=0),
      1,
      ((Table1[[#This Row],[Operating Time]])/IF(AC229&lt;=1,AC229+1,AC229))*60
   ),
"_")</f>
        <v/>
      </c>
      <c r="AW229" s="213">
        <f>COUNTIFS('Downtime Data'!A:A,Table1[[#This Row],[Date]])</f>
        <v/>
      </c>
      <c r="AX229" s="211">
        <f>IFERROR((SUM(Table1[[#This Row],[Minor Stoppages]:[Material Shortages]])/Table1[[#This Row],['# Stops]])*60,"")</f>
        <v/>
      </c>
      <c r="AY229" s="211" t="n"/>
      <c r="AZ229" s="33" t="n">
        <v>46260</v>
      </c>
    </row>
    <row r="230" ht="20.15" customHeight="1" s="452">
      <c r="A230" s="21" t="n">
        <v>46247</v>
      </c>
      <c r="B230" s="22">
        <f>IF(A230="","",TEXT(A230,"dddddd"))</f>
        <v/>
      </c>
      <c r="C230" s="23" t="n"/>
      <c r="D230" s="24">
        <f t="array" ref="D230">IFERROR(INDIRECT(C230),"")</f>
        <v/>
      </c>
      <c r="E230" s="25" t="n"/>
      <c r="F230" s="26" t="n"/>
      <c r="G230" s="27">
        <f>IFERROR((Table1[[#This Row],[Plan]]/Table1[[#This Row],[Hours Used]])/(Table1[[#This Row],[SOC (TPD)]]/24),"")</f>
        <v/>
      </c>
      <c r="H230" s="27">
        <f>IFERROR((Table1[[#This Row],[Volume Delivered (T)]]/Table1[[#This Row],[Hours Used]])/(Table1[[#This Row],[SOC (TPD)]]/24),"")</f>
        <v/>
      </c>
      <c r="I230" s="28" t="n"/>
      <c r="J230" s="28" t="n"/>
      <c r="K230" s="28" t="n"/>
      <c r="L230" s="25" t="n"/>
      <c r="M230" s="29" t="n"/>
      <c r="N230" s="83" t="n"/>
      <c r="O230" s="25" t="n"/>
      <c r="P230" s="25" t="n"/>
      <c r="Q230" s="69" t="n"/>
      <c r="R230" s="70" t="n"/>
      <c r="S230" s="30">
        <f>IF(Table1[[#This Row],[SKU]]="",0,24-Table1[[#This Row],[Legal Non-Operating Time]]-Table1[[#This Row],[No Demand Time]]-Table1[[#This Row],[Force Majeure]])</f>
        <v/>
      </c>
      <c r="T230" s="26" t="n"/>
      <c r="U230" s="26" t="n"/>
      <c r="V230" s="26" t="n"/>
      <c r="W230" s="26" t="n"/>
      <c r="X230" s="26" t="n"/>
      <c r="Y230" s="26" t="n"/>
      <c r="Z230" s="26" t="n"/>
      <c r="AA230" s="30">
        <f>Table1[[#This Row],[Hours Used]]-SUM(Table1[[#This Row],[Planned Maintenance]:[Start and Finish Production]])</f>
        <v/>
      </c>
      <c r="AB230" s="26" t="n"/>
      <c r="AC230" s="26" t="n"/>
      <c r="AD230" s="26" t="n"/>
      <c r="AE230" s="26" t="n"/>
      <c r="AF230" s="26" t="n"/>
      <c r="AG230" s="26" t="n"/>
      <c r="AH230" s="24">
        <f>Table1[[#This Row],[Hours Used]]-SUM(Table1[[#This Row],[Planned Maintenance]:[Start and Finish Production]])-SUM(Table1[[#This Row],[Minor Stoppages]:[Material Shortages]])-Table1[[#This Row],[Quality Loss (Hrs)]]-Table1[[#This Row],[Operating Time]]</f>
        <v/>
      </c>
      <c r="AI230" s="24">
        <f>IFERROR(IF(Table1[[#This Row],[SKU]]="",0,Table1[[#This Row],[Quality Loss (T)]]/(Table1[[#This Row],[SOC (TPD)]]/24)),"")</f>
        <v/>
      </c>
      <c r="AJ230" s="31">
        <f>IFERROR(IF(Table1[[#This Row],[SKU]]="",0,Table1[[#This Row],[Volume Delivered (T)]]/(Table1[[#This Row],[SOC (TPD)]]/24)),"")</f>
        <v/>
      </c>
      <c r="AK230" s="31">
        <f>IFERROR(Table1[[#This Row],[Operating Time]]/Table1[[#This Row],[PRODUCTION HOURS]],"")</f>
        <v/>
      </c>
      <c r="AL230" s="32" t="n"/>
      <c r="AM230" s="32" t="n"/>
      <c r="AN230" s="32" t="n"/>
      <c r="AO230" s="32" t="n">
        <v>4</v>
      </c>
      <c r="AP230" s="32" t="n">
        <v>0</v>
      </c>
      <c r="AQ230" s="32" t="n"/>
      <c r="AR230" s="32">
        <f>IFERROR(SUMIFS(#REF!,#REF!,'Data Sheet'!A:A,#REF!,"Samridhi Perk Line")/SUMIFS(#REF!,#REF!,'Data Sheet'!A:A,#REF!,"Samridhi Perk Line"),"")</f>
        <v/>
      </c>
      <c r="AS230" s="32" t="n"/>
      <c r="AT230" s="32" t="n"/>
      <c r="AU230" s="203">
        <f>IFERROR(VLOOKUP(Table1[[#This Row],[Date]],'Overweight Data'!A228:G1323,6,FALSE),"")</f>
        <v/>
      </c>
      <c r="AV230" s="213">
        <f>IFERROR(
   IF(
      OR(Table1[[#This Row],[Operating Time]]=0, (Table1[[#This Row],[Operating Time]]/IF(AC230&lt;=1,AC230+1,AC230))*60=0),
      1,
      ((Table1[[#This Row],[Operating Time]])/IF(AC230&lt;=1,AC230+1,AC230))*60
   ),
"_")</f>
        <v/>
      </c>
      <c r="AW230" s="213">
        <f>COUNTIFS('Downtime Data'!A:A,Table1[[#This Row],[Date]])</f>
        <v/>
      </c>
      <c r="AX230" s="211">
        <f>IFERROR((SUM(Table1[[#This Row],[Minor Stoppages]:[Material Shortages]])/Table1[[#This Row],['# Stops]])*60,"")</f>
        <v/>
      </c>
      <c r="AY230" s="211" t="n"/>
      <c r="AZ230" s="33" t="n">
        <v>46260</v>
      </c>
    </row>
    <row r="231" ht="20.15" customHeight="1" s="452">
      <c r="A231" s="21" t="n">
        <v>46248</v>
      </c>
      <c r="B231" s="22">
        <f>IF(A231="","",TEXT(A231,"dddddd"))</f>
        <v/>
      </c>
      <c r="C231" s="23" t="n"/>
      <c r="D231" s="24">
        <f t="array" ref="D231">IFERROR(INDIRECT(C231),"")</f>
        <v/>
      </c>
      <c r="E231" s="25" t="n"/>
      <c r="F231" s="26" t="n"/>
      <c r="G231" s="27">
        <f>IFERROR((Table1[[#This Row],[Plan]]/Table1[[#This Row],[Hours Used]])/(Table1[[#This Row],[SOC (TPD)]]/24),"")</f>
        <v/>
      </c>
      <c r="H231" s="27">
        <f>IFERROR((Table1[[#This Row],[Volume Delivered (T)]]/Table1[[#This Row],[Hours Used]])/(Table1[[#This Row],[SOC (TPD)]]/24),"")</f>
        <v/>
      </c>
      <c r="I231" s="28" t="n"/>
      <c r="J231" s="28" t="n"/>
      <c r="K231" s="28" t="n"/>
      <c r="L231" s="25" t="n"/>
      <c r="M231" s="29" t="n"/>
      <c r="N231" s="83" t="n"/>
      <c r="O231" s="25" t="n"/>
      <c r="P231" s="25" t="n"/>
      <c r="Q231" s="69" t="n"/>
      <c r="R231" s="70" t="n"/>
      <c r="S231" s="30">
        <f>IF(Table1[[#This Row],[SKU]]="",0,24-Table1[[#This Row],[Legal Non-Operating Time]]-Table1[[#This Row],[No Demand Time]]-Table1[[#This Row],[Force Majeure]])</f>
        <v/>
      </c>
      <c r="T231" s="26" t="n"/>
      <c r="U231" s="26" t="n"/>
      <c r="V231" s="26" t="n"/>
      <c r="W231" s="26" t="n"/>
      <c r="X231" s="26" t="n"/>
      <c r="Y231" s="26" t="n"/>
      <c r="Z231" s="26" t="n"/>
      <c r="AA231" s="30">
        <f>Table1[[#This Row],[Hours Used]]-SUM(Table1[[#This Row],[Planned Maintenance]:[Start and Finish Production]])</f>
        <v/>
      </c>
      <c r="AB231" s="26" t="n"/>
      <c r="AC231" s="26" t="n"/>
      <c r="AD231" s="26" t="n"/>
      <c r="AE231" s="26" t="n"/>
      <c r="AF231" s="26" t="n"/>
      <c r="AG231" s="26" t="n"/>
      <c r="AH231" s="24">
        <f>Table1[[#This Row],[Hours Used]]-SUM(Table1[[#This Row],[Planned Maintenance]:[Start and Finish Production]])-SUM(Table1[[#This Row],[Minor Stoppages]:[Material Shortages]])-Table1[[#This Row],[Quality Loss (Hrs)]]-Table1[[#This Row],[Operating Time]]</f>
        <v/>
      </c>
      <c r="AI231" s="24">
        <f>IFERROR(IF(Table1[[#This Row],[SKU]]="",0,Table1[[#This Row],[Quality Loss (T)]]/(Table1[[#This Row],[SOC (TPD)]]/24)),"")</f>
        <v/>
      </c>
      <c r="AJ231" s="31">
        <f>IFERROR(IF(Table1[[#This Row],[SKU]]="",0,Table1[[#This Row],[Volume Delivered (T)]]/(Table1[[#This Row],[SOC (TPD)]]/24)),"")</f>
        <v/>
      </c>
      <c r="AK231" s="31">
        <f>IFERROR(Table1[[#This Row],[Operating Time]]/Table1[[#This Row],[PRODUCTION HOURS]],"")</f>
        <v/>
      </c>
      <c r="AL231" s="32" t="n"/>
      <c r="AM231" s="32" t="n"/>
      <c r="AN231" s="32" t="n"/>
      <c r="AO231" s="32" t="n">
        <v>0</v>
      </c>
      <c r="AP231" s="32" t="n">
        <v>0</v>
      </c>
      <c r="AQ231" s="32" t="n"/>
      <c r="AR231" s="32">
        <f>IFERROR(SUMIFS(#REF!,#REF!,'Data Sheet'!A:A,#REF!,"Samridhi Perk Line")/SUMIFS(#REF!,#REF!,'Data Sheet'!A:A,#REF!,"Samridhi Perk Line"),"")</f>
        <v/>
      </c>
      <c r="AS231" s="32" t="n"/>
      <c r="AT231" s="32" t="n"/>
      <c r="AU231" s="203">
        <f>IFERROR(VLOOKUP(Table1[[#This Row],[Date]],'Overweight Data'!A229:G1324,6,FALSE),"")</f>
        <v/>
      </c>
      <c r="AV231" s="213">
        <f>IFERROR(
   IF(
      OR(Table1[[#This Row],[Operating Time]]=0, (Table1[[#This Row],[Operating Time]]/IF(AC231&lt;=1,AC231+1,AC231))*60=0),
      1,
      ((Table1[[#This Row],[Operating Time]])/IF(AC231&lt;=1,AC231+1,AC231))*60
   ),
"_")</f>
        <v/>
      </c>
      <c r="AW231" s="213">
        <f>COUNTIFS('Downtime Data'!A:A,Table1[[#This Row],[Date]])</f>
        <v/>
      </c>
      <c r="AX231" s="211">
        <f>IFERROR((SUM(Table1[[#This Row],[Minor Stoppages]:[Material Shortages]])/Table1[[#This Row],['# Stops]])*60,"")</f>
        <v/>
      </c>
      <c r="AY231" s="211" t="n"/>
      <c r="AZ231" s="33" t="n">
        <v>46260</v>
      </c>
    </row>
    <row r="232" ht="20.15" customHeight="1" s="452">
      <c r="A232" s="21" t="n">
        <v>46249</v>
      </c>
      <c r="B232" s="22">
        <f>IF(A232="","",TEXT(A232,"dddddd"))</f>
        <v/>
      </c>
      <c r="C232" s="23" t="n"/>
      <c r="D232" s="24">
        <f t="array" ref="D232">IFERROR(INDIRECT(C232),"")</f>
        <v/>
      </c>
      <c r="E232" s="25" t="n"/>
      <c r="F232" s="26" t="n"/>
      <c r="G232" s="27">
        <f>IFERROR((Table1[[#This Row],[Plan]]/Table1[[#This Row],[Hours Used]])/(Table1[[#This Row],[SOC (TPD)]]/24),"")</f>
        <v/>
      </c>
      <c r="H232" s="27">
        <f>IFERROR((Table1[[#This Row],[Volume Delivered (T)]]/Table1[[#This Row],[Hours Used]])/(Table1[[#This Row],[SOC (TPD)]]/24),"")</f>
        <v/>
      </c>
      <c r="I232" s="28" t="n"/>
      <c r="J232" s="28" t="n"/>
      <c r="K232" s="28" t="n"/>
      <c r="L232" s="25" t="n"/>
      <c r="M232" s="29" t="n"/>
      <c r="N232" s="83" t="n"/>
      <c r="O232" s="25" t="n"/>
      <c r="P232" s="25" t="n"/>
      <c r="Q232" s="69" t="n"/>
      <c r="R232" s="70" t="n"/>
      <c r="S232" s="30">
        <f>IF(Table1[[#This Row],[SKU]]="",0,24-Table1[[#This Row],[Legal Non-Operating Time]]-Table1[[#This Row],[No Demand Time]]-Table1[[#This Row],[Force Majeure]])</f>
        <v/>
      </c>
      <c r="T232" s="26" t="n"/>
      <c r="U232" s="26" t="n"/>
      <c r="V232" s="26" t="n"/>
      <c r="W232" s="26" t="n"/>
      <c r="X232" s="26" t="n"/>
      <c r="Y232" s="26" t="n"/>
      <c r="Z232" s="26" t="n"/>
      <c r="AA232" s="30">
        <f>Table1[[#This Row],[Hours Used]]-SUM(Table1[[#This Row],[Planned Maintenance]:[Start and Finish Production]])</f>
        <v/>
      </c>
      <c r="AB232" s="26" t="n"/>
      <c r="AC232" s="26" t="n"/>
      <c r="AD232" s="26" t="n"/>
      <c r="AE232" s="26" t="n"/>
      <c r="AF232" s="26" t="n"/>
      <c r="AG232" s="26" t="n"/>
      <c r="AH232" s="24">
        <f>Table1[[#This Row],[Hours Used]]-SUM(Table1[[#This Row],[Planned Maintenance]:[Start and Finish Production]])-SUM(Table1[[#This Row],[Minor Stoppages]:[Material Shortages]])-Table1[[#This Row],[Quality Loss (Hrs)]]-Table1[[#This Row],[Operating Time]]</f>
        <v/>
      </c>
      <c r="AI232" s="24">
        <f>IFERROR(IF(Table1[[#This Row],[SKU]]="",0,Table1[[#This Row],[Quality Loss (T)]]/(Table1[[#This Row],[SOC (TPD)]]/24)),"")</f>
        <v/>
      </c>
      <c r="AJ232" s="31">
        <f>IFERROR(IF(Table1[[#This Row],[SKU]]="",0,Table1[[#This Row],[Volume Delivered (T)]]/(Table1[[#This Row],[SOC (TPD)]]/24)),"")</f>
        <v/>
      </c>
      <c r="AK232" s="31">
        <f>IFERROR(Table1[[#This Row],[Operating Time]]/Table1[[#This Row],[PRODUCTION HOURS]],"")</f>
        <v/>
      </c>
      <c r="AL232" s="32" t="n"/>
      <c r="AM232" s="32" t="n"/>
      <c r="AN232" s="32" t="n"/>
      <c r="AO232" s="32" t="n">
        <v>0</v>
      </c>
      <c r="AP232" s="32" t="n">
        <v>0</v>
      </c>
      <c r="AQ232" s="32" t="n"/>
      <c r="AR232" s="32">
        <f>IFERROR(SUMIFS(#REF!,#REF!,'Data Sheet'!A:A,#REF!,"Samridhi Perk Line")/SUMIFS(#REF!,#REF!,'Data Sheet'!A:A,#REF!,"Samridhi Perk Line"),"")</f>
        <v/>
      </c>
      <c r="AS232" s="32" t="n"/>
      <c r="AT232" s="32" t="n"/>
      <c r="AU232" s="203">
        <f>IFERROR(VLOOKUP(Table1[[#This Row],[Date]],'Overweight Data'!A230:G1325,6,FALSE),"")</f>
        <v/>
      </c>
      <c r="AV232" s="213">
        <f>IFERROR(
   IF(
      OR(Table1[[#This Row],[Operating Time]]=0, (Table1[[#This Row],[Operating Time]]/IF(AC232&lt;=1,AC232+1,AC232))*60=0),
      1,
      ((Table1[[#This Row],[Operating Time]])/IF(AC232&lt;=1,AC232+1,AC232))*60
   ),
"_")</f>
        <v/>
      </c>
      <c r="AW232" s="213">
        <f>COUNTIFS('Downtime Data'!A:A,Table1[[#This Row],[Date]])</f>
        <v/>
      </c>
      <c r="AX232" s="211">
        <f>IFERROR((SUM(Table1[[#This Row],[Minor Stoppages]:[Material Shortages]])/Table1[[#This Row],['# Stops]])*60,"")</f>
        <v/>
      </c>
      <c r="AY232" s="211" t="n"/>
      <c r="AZ232" s="33" t="n">
        <v>46260</v>
      </c>
    </row>
    <row r="233" ht="20.15" customHeight="1" s="452">
      <c r="A233" s="21" t="n">
        <v>46250</v>
      </c>
      <c r="B233" s="22">
        <f>IF(A233="","",TEXT(A233,"dddddd"))</f>
        <v/>
      </c>
      <c r="C233" s="23" t="n"/>
      <c r="D233" s="24" t="n"/>
      <c r="E233" s="25" t="n"/>
      <c r="F233" s="26" t="n"/>
      <c r="G233" s="27" t="n"/>
      <c r="H233" s="27" t="n"/>
      <c r="I233" s="28" t="n"/>
      <c r="J233" s="28" t="n"/>
      <c r="K233" s="28" t="n"/>
      <c r="L233" s="25" t="n"/>
      <c r="M233" s="29" t="n"/>
      <c r="N233" s="83" t="n"/>
      <c r="O233" s="25" t="n"/>
      <c r="P233" s="25" t="n"/>
      <c r="Q233" s="69" t="n"/>
      <c r="R233" s="70" t="n"/>
      <c r="S233" s="30">
        <f>IF(Table1[[#This Row],[SKU]]="",0,24-Table1[[#This Row],[Legal Non-Operating Time]]-Table1[[#This Row],[No Demand Time]]-Table1[[#This Row],[Force Majeure]])</f>
        <v/>
      </c>
      <c r="T233" s="26" t="n"/>
      <c r="U233" s="26" t="n"/>
      <c r="V233" s="26" t="n"/>
      <c r="W233" s="26" t="n"/>
      <c r="X233" s="26" t="n"/>
      <c r="Y233" s="26" t="n"/>
      <c r="Z233" s="26" t="n"/>
      <c r="AA233" s="30">
        <f>Table1[[#This Row],[Hours Used]]-SUM(Table1[[#This Row],[Planned Maintenance]:[Start and Finish Production]])</f>
        <v/>
      </c>
      <c r="AB233" s="26" t="n"/>
      <c r="AC233" s="26" t="n"/>
      <c r="AD233" s="26" t="n"/>
      <c r="AE233" s="26" t="n"/>
      <c r="AF233" s="26" t="n"/>
      <c r="AG233" s="26" t="n"/>
      <c r="AH233" s="24">
        <f>Table1[[#This Row],[Hours Used]]-SUM(Table1[[#This Row],[Planned Maintenance]:[Start and Finish Production]])-SUM(Table1[[#This Row],[Minor Stoppages]:[Material Shortages]])-Table1[[#This Row],[Quality Loss (Hrs)]]-Table1[[#This Row],[Operating Time]]</f>
        <v/>
      </c>
      <c r="AI233" s="24">
        <f>IFERROR(IF(Table1[[#This Row],[SKU]]="",0,Table1[[#This Row],[Quality Loss (T)]]/(Table1[[#This Row],[SOC (TPD)]]/24)),"")</f>
        <v/>
      </c>
      <c r="AJ233" s="31">
        <f>IFERROR(IF(Table1[[#This Row],[SKU]]="",0,Table1[[#This Row],[Volume Delivered (T)]]/(Table1[[#This Row],[SOC (TPD)]]/24)),"")</f>
        <v/>
      </c>
      <c r="AK233" s="31">
        <f>IFERROR(Table1[[#This Row],[Operating Time]]/Table1[[#This Row],[PRODUCTION HOURS]],"")</f>
        <v/>
      </c>
      <c r="AL233" s="32" t="n"/>
      <c r="AM233" s="32" t="n"/>
      <c r="AN233" s="32" t="n"/>
      <c r="AO233" s="32" t="n">
        <v>0</v>
      </c>
      <c r="AP233" s="32" t="n">
        <v>0</v>
      </c>
      <c r="AQ233" s="32" t="n"/>
      <c r="AR233" s="32">
        <f>IFERROR(SUMIFS(#REF!,#REF!,'Data Sheet'!A:A,#REF!,"Samridhi Perk Line")/SUMIFS(#REF!,#REF!,'Data Sheet'!A:A,#REF!,"Samridhi Perk Line"),"")</f>
        <v/>
      </c>
      <c r="AS233" s="32" t="n"/>
      <c r="AT233" s="32" t="n"/>
      <c r="AU233" s="203">
        <f>IFERROR(VLOOKUP(Table1[[#This Row],[Date]],'Overweight Data'!A231:G1326,6,FALSE),"")</f>
        <v/>
      </c>
      <c r="AV233" s="213">
        <f>IFERROR(
   IF(
      OR(Table1[[#This Row],[Operating Time]]=0, (Table1[[#This Row],[Operating Time]]/IF(AC233&lt;=1,AC233+1,AC233))*60=0),
      1,
      ((Table1[[#This Row],[Operating Time]])/IF(AC233&lt;=1,AC233+1,AC233))*60
   ),
"_")</f>
        <v/>
      </c>
      <c r="AW233" s="213">
        <f>COUNTIFS('Downtime Data'!A:A,Table1[[#This Row],[Date]])</f>
        <v/>
      </c>
      <c r="AX233" s="211">
        <f>IFERROR((SUM(Table1[[#This Row],[Minor Stoppages]:[Material Shortages]])/Table1[[#This Row],['# Stops]])*60,"")</f>
        <v/>
      </c>
      <c r="AY233" s="211" t="n"/>
      <c r="AZ233" s="33" t="n">
        <v>46260</v>
      </c>
    </row>
    <row r="234" ht="20.15" customHeight="1" s="452">
      <c r="A234" s="21" t="n">
        <v>46251</v>
      </c>
      <c r="B234" s="22">
        <f>IF(A234="","",TEXT(A234,"dddddd"))</f>
        <v/>
      </c>
      <c r="C234" s="23" t="n"/>
      <c r="D234" s="24">
        <f t="array" ref="D234">IFERROR(INDIRECT(C234),"")</f>
        <v/>
      </c>
      <c r="E234" s="25" t="n"/>
      <c r="F234" s="26" t="n"/>
      <c r="G234" s="27">
        <f>IFERROR((Table1[[#This Row],[Plan]]/Table1[[#This Row],[Hours Used]])/(Table1[[#This Row],[SOC (TPD)]]/24),"")</f>
        <v/>
      </c>
      <c r="H234" s="27">
        <f>IFERROR((Table1[[#This Row],[Volume Delivered (T)]]/Table1[[#This Row],[Hours Used]])/(Table1[[#This Row],[SOC (TPD)]]/24),"")</f>
        <v/>
      </c>
      <c r="I234" s="28" t="n"/>
      <c r="J234" s="28" t="n"/>
      <c r="K234" s="28" t="n"/>
      <c r="L234" s="25" t="n"/>
      <c r="M234" s="29" t="n"/>
      <c r="N234" s="83" t="n"/>
      <c r="O234" s="25" t="n"/>
      <c r="P234" s="25" t="n"/>
      <c r="Q234" s="69" t="n"/>
      <c r="R234" s="70" t="n"/>
      <c r="S234" s="30">
        <f>IF(Table1[[#This Row],[SKU]]="",0,24-Table1[[#This Row],[Legal Non-Operating Time]]-Table1[[#This Row],[No Demand Time]]-Table1[[#This Row],[Force Majeure]])</f>
        <v/>
      </c>
      <c r="T234" s="26" t="n"/>
      <c r="U234" s="26" t="n"/>
      <c r="V234" s="26" t="n"/>
      <c r="W234" s="26" t="n"/>
      <c r="X234" s="26" t="n"/>
      <c r="Y234" s="26" t="n"/>
      <c r="Z234" s="26" t="n"/>
      <c r="AA234" s="30">
        <f>Table1[[#This Row],[Hours Used]]-SUM(Table1[[#This Row],[Planned Maintenance]:[Start and Finish Production]])</f>
        <v/>
      </c>
      <c r="AB234" s="26" t="n"/>
      <c r="AC234" s="26" t="n"/>
      <c r="AD234" s="26" t="n"/>
      <c r="AE234" s="26" t="n"/>
      <c r="AF234" s="26" t="n"/>
      <c r="AG234" s="26" t="n"/>
      <c r="AH234" s="24">
        <f>Table1[[#This Row],[Hours Used]]-SUM(Table1[[#This Row],[Planned Maintenance]:[Start and Finish Production]])-SUM(Table1[[#This Row],[Minor Stoppages]:[Material Shortages]])-Table1[[#This Row],[Quality Loss (Hrs)]]-Table1[[#This Row],[Operating Time]]</f>
        <v/>
      </c>
      <c r="AI234" s="24">
        <f>IFERROR(IF(Table1[[#This Row],[SKU]]="",0,Table1[[#This Row],[Quality Loss (T)]]/(Table1[[#This Row],[SOC (TPD)]]/24)),"")</f>
        <v/>
      </c>
      <c r="AJ234" s="31">
        <f>IFERROR(IF(Table1[[#This Row],[SKU]]="",0,Table1[[#This Row],[Volume Delivered (T)]]/(Table1[[#This Row],[SOC (TPD)]]/24)),"")</f>
        <v/>
      </c>
      <c r="AK234" s="31">
        <f>IFERROR(Table1[[#This Row],[Operating Time]]/Table1[[#This Row],[PRODUCTION HOURS]],"")</f>
        <v/>
      </c>
      <c r="AL234" s="32" t="n"/>
      <c r="AM234" s="32" t="n"/>
      <c r="AN234" s="32" t="n"/>
      <c r="AO234" s="32" t="n">
        <v>3</v>
      </c>
      <c r="AP234" s="32" t="n">
        <v>0</v>
      </c>
      <c r="AQ234" s="32" t="n"/>
      <c r="AR234" s="32">
        <f>IFERROR(SUMIFS(#REF!,#REF!,'Data Sheet'!A:A,#REF!,"Samridhi Perk Line")/SUMIFS(#REF!,#REF!,'Data Sheet'!A:A,#REF!,"Samridhi Perk Line"),"")</f>
        <v/>
      </c>
      <c r="AS234" s="32" t="n"/>
      <c r="AT234" s="32" t="n"/>
      <c r="AU234" s="203">
        <f>IFERROR(VLOOKUP(Table1[[#This Row],[Date]],'Overweight Data'!A232:G1327,6,FALSE),"")</f>
        <v/>
      </c>
      <c r="AV234" s="213">
        <f>IFERROR(
   IF(
      OR(Table1[[#This Row],[Operating Time]]=0, (Table1[[#This Row],[Operating Time]]/IF(AC234&lt;=1,AC234+1,AC234))*60=0),
      1,
      ((Table1[[#This Row],[Operating Time]])/IF(AC234&lt;=1,AC234+1,AC234))*60
   ),
"_")</f>
        <v/>
      </c>
      <c r="AW234" s="213">
        <f>COUNTIFS('Downtime Data'!A:A,Table1[[#This Row],[Date]])</f>
        <v/>
      </c>
      <c r="AX234" s="211">
        <f>IFERROR((SUM(Table1[[#This Row],[Minor Stoppages]:[Material Shortages]])/Table1[[#This Row],['# Stops]])*60,"")</f>
        <v/>
      </c>
      <c r="AY234" s="211" t="n"/>
      <c r="AZ234" s="33" t="n">
        <v>46260</v>
      </c>
    </row>
    <row r="235" ht="20.15" customHeight="1" s="452">
      <c r="A235" s="21" t="n">
        <v>46252</v>
      </c>
      <c r="B235" s="22">
        <f>IF(A235="","",TEXT(A235,"dddddd"))</f>
        <v/>
      </c>
      <c r="C235" s="23" t="n"/>
      <c r="D235" s="24">
        <f t="array" ref="D235">IFERROR(INDIRECT(C235),"")</f>
        <v/>
      </c>
      <c r="E235" s="25" t="n"/>
      <c r="F235" s="26" t="n"/>
      <c r="G235" s="27">
        <f>IFERROR((Table1[[#This Row],[Plan]]/Table1[[#This Row],[Hours Used]])/(Table1[[#This Row],[SOC (TPD)]]/24),"")</f>
        <v/>
      </c>
      <c r="H235" s="27">
        <f>IFERROR((Table1[[#This Row],[Volume Delivered (T)]]/Table1[[#This Row],[Hours Used]])/(Table1[[#This Row],[SOC (TPD)]]/24),"")</f>
        <v/>
      </c>
      <c r="I235" s="28" t="n"/>
      <c r="J235" s="28" t="n"/>
      <c r="K235" s="28" t="n"/>
      <c r="L235" s="25" t="n"/>
      <c r="M235" s="29" t="n"/>
      <c r="N235" s="83" t="n"/>
      <c r="O235" s="25" t="n"/>
      <c r="P235" s="25" t="n"/>
      <c r="Q235" s="69" t="n"/>
      <c r="R235" s="70" t="n"/>
      <c r="S235" s="30">
        <f>IF(Table1[[#This Row],[SKU]]="",0,24-Table1[[#This Row],[Legal Non-Operating Time]]-Table1[[#This Row],[No Demand Time]]-Table1[[#This Row],[Force Majeure]])</f>
        <v/>
      </c>
      <c r="T235" s="26" t="n"/>
      <c r="U235" s="26" t="n"/>
      <c r="V235" s="26" t="n"/>
      <c r="W235" s="26" t="n"/>
      <c r="X235" s="26" t="n"/>
      <c r="Y235" s="26" t="n"/>
      <c r="Z235" s="26" t="n"/>
      <c r="AA235" s="30">
        <f>Table1[[#This Row],[Hours Used]]-SUM(Table1[[#This Row],[Planned Maintenance]:[Start and Finish Production]])</f>
        <v/>
      </c>
      <c r="AB235" s="26" t="n"/>
      <c r="AC235" s="26" t="n"/>
      <c r="AD235" s="26" t="n"/>
      <c r="AE235" s="26" t="n"/>
      <c r="AF235" s="26" t="n"/>
      <c r="AG235" s="26" t="n"/>
      <c r="AH235" s="24">
        <f>Table1[[#This Row],[Hours Used]]-SUM(Table1[[#This Row],[Planned Maintenance]:[Start and Finish Production]])-SUM(Table1[[#This Row],[Minor Stoppages]:[Material Shortages]])-Table1[[#This Row],[Quality Loss (Hrs)]]-Table1[[#This Row],[Operating Time]]</f>
        <v/>
      </c>
      <c r="AI235" s="24">
        <f>IFERROR(IF(Table1[[#This Row],[SKU]]="",0,Table1[[#This Row],[Quality Loss (T)]]/(Table1[[#This Row],[SOC (TPD)]]/24)),"")</f>
        <v/>
      </c>
      <c r="AJ235" s="31">
        <f>IFERROR(IF(Table1[[#This Row],[SKU]]="",0,Table1[[#This Row],[Volume Delivered (T)]]/(Table1[[#This Row],[SOC (TPD)]]/24)),"")</f>
        <v/>
      </c>
      <c r="AK235" s="31">
        <f>IFERROR(Table1[[#This Row],[Operating Time]]/Table1[[#This Row],[PRODUCTION HOURS]],"")</f>
        <v/>
      </c>
      <c r="AL235" s="32" t="n"/>
      <c r="AM235" s="32" t="n"/>
      <c r="AN235" s="32" t="n"/>
      <c r="AO235" s="32" t="n">
        <v>0</v>
      </c>
      <c r="AP235" s="32" t="n">
        <v>0</v>
      </c>
      <c r="AQ235" s="32" t="n"/>
      <c r="AR235" s="32">
        <f>IFERROR(SUMIFS(#REF!,#REF!,'Data Sheet'!A:A,#REF!,"Samridhi Perk Line")/SUMIFS(#REF!,#REF!,'Data Sheet'!A:A,#REF!,"Samridhi Perk Line"),"")</f>
        <v/>
      </c>
      <c r="AS235" s="32" t="n"/>
      <c r="AT235" s="32" t="n"/>
      <c r="AU235" s="203">
        <f>IFERROR(VLOOKUP(Table1[[#This Row],[Date]],'Overweight Data'!A233:G1328,6,FALSE),"")</f>
        <v/>
      </c>
      <c r="AV235" s="213">
        <f>IFERROR(
   IF(
      OR(Table1[[#This Row],[Operating Time]]=0, (Table1[[#This Row],[Operating Time]]/IF(AC235&lt;=1,AC235+1,AC235))*60=0),
      1,
      ((Table1[[#This Row],[Operating Time]])/IF(AC235&lt;=1,AC235+1,AC235))*60
   ),
"_")</f>
        <v/>
      </c>
      <c r="AW235" s="213">
        <f>COUNTIFS('Downtime Data'!A:A,Table1[[#This Row],[Date]])</f>
        <v/>
      </c>
      <c r="AX235" s="211">
        <f>IFERROR((SUM(Table1[[#This Row],[Minor Stoppages]:[Material Shortages]])/Table1[[#This Row],['# Stops]])*60,"")</f>
        <v/>
      </c>
      <c r="AY235" s="211" t="n"/>
      <c r="AZ235" s="33" t="n">
        <v>46260</v>
      </c>
    </row>
    <row r="236" ht="20.15" customHeight="1" s="452">
      <c r="A236" s="21" t="n">
        <v>46253</v>
      </c>
      <c r="B236" s="22">
        <f>IF(A236="","",TEXT(A236,"dddddd"))</f>
        <v/>
      </c>
      <c r="C236" s="23" t="n"/>
      <c r="D236" s="24">
        <f t="array" ref="D236">IFERROR(INDIRECT(C236),"")</f>
        <v/>
      </c>
      <c r="E236" s="25" t="n"/>
      <c r="F236" s="26" t="n"/>
      <c r="G236" s="27">
        <f>IFERROR((Table1[[#This Row],[Plan]]/Table1[[#This Row],[Hours Used]])/(Table1[[#This Row],[SOC (TPD)]]/24),"")</f>
        <v/>
      </c>
      <c r="H236" s="27">
        <f>IFERROR((Table1[[#This Row],[Volume Delivered (T)]]/Table1[[#This Row],[Hours Used]])/(Table1[[#This Row],[SOC (TPD)]]/24),"")</f>
        <v/>
      </c>
      <c r="I236" s="28" t="n"/>
      <c r="J236" s="28" t="n"/>
      <c r="K236" s="28" t="n"/>
      <c r="L236" s="25" t="n"/>
      <c r="M236" s="29" t="n"/>
      <c r="N236" s="83" t="n"/>
      <c r="O236" s="25" t="n"/>
      <c r="P236" s="25" t="n"/>
      <c r="Q236" s="69" t="n"/>
      <c r="R236" s="70" t="n"/>
      <c r="S236" s="30">
        <f>IF(Table1[[#This Row],[SKU]]="",0,24-Table1[[#This Row],[Legal Non-Operating Time]]-Table1[[#This Row],[No Demand Time]]-Table1[[#This Row],[Force Majeure]])</f>
        <v/>
      </c>
      <c r="T236" s="26" t="n"/>
      <c r="U236" s="26" t="n"/>
      <c r="V236" s="26" t="n"/>
      <c r="W236" s="26" t="n"/>
      <c r="X236" s="26" t="n"/>
      <c r="Y236" s="26" t="n"/>
      <c r="Z236" s="26" t="n"/>
      <c r="AA236" s="30">
        <f>Table1[[#This Row],[Hours Used]]-SUM(Table1[[#This Row],[Planned Maintenance]:[Start and Finish Production]])</f>
        <v/>
      </c>
      <c r="AB236" s="26" t="n"/>
      <c r="AC236" s="26" t="n"/>
      <c r="AD236" s="26" t="n"/>
      <c r="AE236" s="26" t="n"/>
      <c r="AF236" s="26" t="n"/>
      <c r="AG236" s="26" t="n"/>
      <c r="AH236" s="24">
        <f>Table1[[#This Row],[Hours Used]]-SUM(Table1[[#This Row],[Planned Maintenance]:[Start and Finish Production]])-SUM(Table1[[#This Row],[Minor Stoppages]:[Material Shortages]])-Table1[[#This Row],[Quality Loss (Hrs)]]-Table1[[#This Row],[Operating Time]]</f>
        <v/>
      </c>
      <c r="AI236" s="24">
        <f>IFERROR(IF(Table1[[#This Row],[SKU]]="",0,Table1[[#This Row],[Quality Loss (T)]]/(Table1[[#This Row],[SOC (TPD)]]/24)),"")</f>
        <v/>
      </c>
      <c r="AJ236" s="31">
        <f>IFERROR(IF(Table1[[#This Row],[SKU]]="",0,Table1[[#This Row],[Volume Delivered (T)]]/(Table1[[#This Row],[SOC (TPD)]]/24)),"")</f>
        <v/>
      </c>
      <c r="AK236" s="31">
        <f>IFERROR(Table1[[#This Row],[Operating Time]]/Table1[[#This Row],[PRODUCTION HOURS]],"")</f>
        <v/>
      </c>
      <c r="AL236" s="32" t="n"/>
      <c r="AM236" s="32" t="n"/>
      <c r="AN236" s="32" t="n"/>
      <c r="AO236" s="32" t="n">
        <v>0</v>
      </c>
      <c r="AP236" s="32" t="n">
        <v>0</v>
      </c>
      <c r="AQ236" s="32" t="n"/>
      <c r="AR236" s="32">
        <f>IFERROR(SUMIFS(#REF!,#REF!,'Data Sheet'!A:A,#REF!,"Samridhi Perk Line")/SUMIFS(#REF!,#REF!,'Data Sheet'!A:A,#REF!,"Samridhi Perk Line"),"")</f>
        <v/>
      </c>
      <c r="AS236" s="32" t="n"/>
      <c r="AT236" s="32" t="n"/>
      <c r="AU236" s="203">
        <f>IFERROR(VLOOKUP(Table1[[#This Row],[Date]],'Overweight Data'!A234:G1329,6,FALSE),"")</f>
        <v/>
      </c>
      <c r="AV236" s="213">
        <f>IFERROR(
   IF(
      OR(Table1[[#This Row],[Operating Time]]=0, (Table1[[#This Row],[Operating Time]]/IF(AC236&lt;=1,AC236+1,AC236))*60=0),
      1,
      ((Table1[[#This Row],[Operating Time]])/IF(AC236&lt;=1,AC236+1,AC236))*60
   ),
"_")</f>
        <v/>
      </c>
      <c r="AW236" s="213">
        <f>COUNTIFS('Downtime Data'!A:A,Table1[[#This Row],[Date]])</f>
        <v/>
      </c>
      <c r="AX236" s="211">
        <f>IFERROR((SUM(Table1[[#This Row],[Minor Stoppages]:[Material Shortages]])/Table1[[#This Row],['# Stops]])*60,"")</f>
        <v/>
      </c>
      <c r="AY236" s="211" t="n"/>
      <c r="AZ236" s="33" t="n">
        <v>46260</v>
      </c>
    </row>
    <row r="237" ht="20.15" customHeight="1" s="452">
      <c r="A237" s="21" t="n">
        <v>46254</v>
      </c>
      <c r="B237" s="22">
        <f>IF(A237="","",TEXT(A237,"dddddd"))</f>
        <v/>
      </c>
      <c r="C237" s="23" t="n"/>
      <c r="D237" s="24">
        <f t="array" ref="D237">IFERROR(INDIRECT(C237),"")</f>
        <v/>
      </c>
      <c r="E237" s="25" t="n"/>
      <c r="F237" s="26" t="n"/>
      <c r="G237" s="27">
        <f>IFERROR((Table1[[#This Row],[Plan]]/Table1[[#This Row],[Hours Used]])/(Table1[[#This Row],[SOC (TPD)]]/24),"")</f>
        <v/>
      </c>
      <c r="H237" s="27">
        <f>IFERROR((Table1[[#This Row],[Volume Delivered (T)]]/Table1[[#This Row],[Hours Used]])/(Table1[[#This Row],[SOC (TPD)]]/24),"")</f>
        <v/>
      </c>
      <c r="I237" s="28" t="n"/>
      <c r="J237" s="28" t="n"/>
      <c r="K237" s="28" t="n"/>
      <c r="L237" s="25" t="n"/>
      <c r="M237" s="29" t="n"/>
      <c r="N237" s="83" t="n"/>
      <c r="O237" s="25" t="n"/>
      <c r="P237" s="25" t="n"/>
      <c r="Q237" s="69" t="n"/>
      <c r="R237" s="70" t="n"/>
      <c r="S237" s="30">
        <f>IF(Table1[[#This Row],[SKU]]="",0,24-Table1[[#This Row],[Legal Non-Operating Time]]-Table1[[#This Row],[No Demand Time]]-Table1[[#This Row],[Force Majeure]])</f>
        <v/>
      </c>
      <c r="T237" s="26" t="n"/>
      <c r="U237" s="26" t="n"/>
      <c r="V237" s="26" t="n"/>
      <c r="W237" s="26" t="n"/>
      <c r="X237" s="26" t="n"/>
      <c r="Y237" s="26" t="n"/>
      <c r="Z237" s="26" t="n"/>
      <c r="AA237" s="30">
        <f>Table1[[#This Row],[Hours Used]]-SUM(Table1[[#This Row],[Planned Maintenance]:[Start and Finish Production]])</f>
        <v/>
      </c>
      <c r="AB237" s="26" t="n"/>
      <c r="AC237" s="26" t="n"/>
      <c r="AD237" s="26" t="n"/>
      <c r="AE237" s="26" t="n"/>
      <c r="AF237" s="26" t="n"/>
      <c r="AG237" s="26" t="n"/>
      <c r="AH237" s="24">
        <f>Table1[[#This Row],[Hours Used]]-SUM(Table1[[#This Row],[Planned Maintenance]:[Start and Finish Production]])-SUM(Table1[[#This Row],[Minor Stoppages]:[Material Shortages]])-Table1[[#This Row],[Quality Loss (Hrs)]]-Table1[[#This Row],[Operating Time]]</f>
        <v/>
      </c>
      <c r="AI237" s="24">
        <f>IFERROR(IF(Table1[[#This Row],[SKU]]="",0,Table1[[#This Row],[Quality Loss (T)]]/(Table1[[#This Row],[SOC (TPD)]]/24)),"")</f>
        <v/>
      </c>
      <c r="AJ237" s="31">
        <f>IFERROR(IF(Table1[[#This Row],[SKU]]="",0,Table1[[#This Row],[Volume Delivered (T)]]/(Table1[[#This Row],[SOC (TPD)]]/24)),"")</f>
        <v/>
      </c>
      <c r="AK237" s="31">
        <f>IFERROR(Table1[[#This Row],[Operating Time]]/Table1[[#This Row],[PRODUCTION HOURS]],"")</f>
        <v/>
      </c>
      <c r="AL237" s="32" t="n"/>
      <c r="AM237" s="32" t="n"/>
      <c r="AN237" s="32" t="n"/>
      <c r="AO237" s="32" t="n">
        <v>2</v>
      </c>
      <c r="AP237" s="32" t="n">
        <v>0</v>
      </c>
      <c r="AQ237" s="32" t="n"/>
      <c r="AR237" s="32">
        <f>IFERROR(SUMIFS(#REF!,#REF!,'Data Sheet'!A:A,#REF!,"Samridhi Perk Line")/SUMIFS(#REF!,#REF!,'Data Sheet'!A:A,#REF!,"Samridhi Perk Line"),"")</f>
        <v/>
      </c>
      <c r="AS237" s="32" t="n"/>
      <c r="AT237" s="32" t="n"/>
      <c r="AU237" s="203">
        <f>IFERROR(VLOOKUP(Table1[[#This Row],[Date]],'Overweight Data'!A235:G1330,6,FALSE),"")</f>
        <v/>
      </c>
      <c r="AV237" s="213">
        <f>IFERROR(
   IF(
      OR(Table1[[#This Row],[Operating Time]]=0, (Table1[[#This Row],[Operating Time]]/IF(AC237&lt;=1,AC237+1,AC237))*60=0),
      1,
      ((Table1[[#This Row],[Operating Time]])/IF(AC237&lt;=1,AC237+1,AC237))*60
   ),
"_")</f>
        <v/>
      </c>
      <c r="AW237" s="213">
        <f>COUNTIFS('Downtime Data'!A:A,Table1[[#This Row],[Date]])</f>
        <v/>
      </c>
      <c r="AX237" s="211">
        <f>IFERROR((SUM(Table1[[#This Row],[Minor Stoppages]:[Material Shortages]])/Table1[[#This Row],['# Stops]])*60,"")</f>
        <v/>
      </c>
      <c r="AY237" s="211" t="n"/>
      <c r="AZ237" s="33" t="n">
        <v>46260</v>
      </c>
    </row>
    <row r="238" ht="20.15" customHeight="1" s="452">
      <c r="A238" s="21" t="n">
        <v>46255</v>
      </c>
      <c r="B238" s="22">
        <f>IF(A238="","",TEXT(A238,"dddddd"))</f>
        <v/>
      </c>
      <c r="C238" s="23" t="n"/>
      <c r="D238" s="24">
        <f t="array" ref="D238">IFERROR(INDIRECT(C238),"")</f>
        <v/>
      </c>
      <c r="E238" s="25" t="n"/>
      <c r="F238" s="26" t="n"/>
      <c r="G238" s="27">
        <f>IFERROR((Table1[[#This Row],[Plan]]/Table1[[#This Row],[Hours Used]])/(Table1[[#This Row],[SOC (TPD)]]/24),"")</f>
        <v/>
      </c>
      <c r="H238" s="27" t="n"/>
      <c r="I238" s="28" t="n"/>
      <c r="J238" s="28" t="n"/>
      <c r="K238" s="28" t="n"/>
      <c r="L238" s="25" t="n"/>
      <c r="M238" s="29" t="n"/>
      <c r="N238" s="83" t="n"/>
      <c r="O238" s="25" t="n"/>
      <c r="P238" s="25" t="n"/>
      <c r="Q238" s="69" t="n"/>
      <c r="R238" s="70" t="n"/>
      <c r="S238" s="30">
        <f>IF(Table1[[#This Row],[SKU]]="",0,24-Table1[[#This Row],[Legal Non-Operating Time]]-Table1[[#This Row],[No Demand Time]]-Table1[[#This Row],[Force Majeure]])</f>
        <v/>
      </c>
      <c r="T238" s="26" t="n"/>
      <c r="U238" s="26" t="n"/>
      <c r="V238" s="26" t="n"/>
      <c r="W238" s="26" t="n"/>
      <c r="X238" s="26" t="n"/>
      <c r="Y238" s="26" t="n"/>
      <c r="Z238" s="26" t="n"/>
      <c r="AA238" s="30">
        <f>Table1[[#This Row],[Hours Used]]-SUM(Table1[[#This Row],[Planned Maintenance]:[Start and Finish Production]])</f>
        <v/>
      </c>
      <c r="AB238" s="26" t="n"/>
      <c r="AC238" s="26" t="n"/>
      <c r="AD238" s="26" t="n"/>
      <c r="AE238" s="26" t="n"/>
      <c r="AF238" s="26" t="n"/>
      <c r="AG238" s="26" t="n"/>
      <c r="AH238" s="24">
        <f>Table1[[#This Row],[Hours Used]]-SUM(Table1[[#This Row],[Planned Maintenance]:[Start and Finish Production]])-SUM(Table1[[#This Row],[Minor Stoppages]:[Material Shortages]])-Table1[[#This Row],[Quality Loss (Hrs)]]-Table1[[#This Row],[Operating Time]]</f>
        <v/>
      </c>
      <c r="AI238" s="24">
        <f>IFERROR(IF(Table1[[#This Row],[SKU]]="",0,Table1[[#This Row],[Quality Loss (T)]]/(Table1[[#This Row],[SOC (TPD)]]/24)),"")</f>
        <v/>
      </c>
      <c r="AJ238" s="31">
        <f>IFERROR(IF(Table1[[#This Row],[SKU]]="",0,Table1[[#This Row],[Volume Delivered (T)]]/(Table1[[#This Row],[SOC (TPD)]]/24)),"")</f>
        <v/>
      </c>
      <c r="AK238" s="31">
        <f>IFERROR(Table1[[#This Row],[Operating Time]]/Table1[[#This Row],[PRODUCTION HOURS]],"")</f>
        <v/>
      </c>
      <c r="AL238" s="32" t="n"/>
      <c r="AM238" s="32" t="inlineStr">
        <is>
          <t>YES</t>
        </is>
      </c>
      <c r="AN238" s="32" t="inlineStr">
        <is>
          <t>YES</t>
        </is>
      </c>
      <c r="AO238" s="32" t="n">
        <v>0</v>
      </c>
      <c r="AP238" s="32" t="n">
        <v>0</v>
      </c>
      <c r="AQ238" s="32" t="n"/>
      <c r="AR238" s="32">
        <f>IFERROR(SUMIFS(#REF!,#REF!,'Data Sheet'!A:A,#REF!,"Samridhi Perk Line")/SUMIFS(#REF!,#REF!,'Data Sheet'!A:A,#REF!,"Samridhi Perk Line"),"")</f>
        <v/>
      </c>
      <c r="AS238" s="32" t="n"/>
      <c r="AT238" s="32" t="n"/>
      <c r="AU238" s="203">
        <f>IFERROR(VLOOKUP(Table1[[#This Row],[Date]],'Overweight Data'!A236:G1331,6,FALSE),"")</f>
        <v/>
      </c>
      <c r="AV238" s="213">
        <f>IFERROR(
   IF(
      OR(Table1[[#This Row],[Operating Time]]=0, (Table1[[#This Row],[Operating Time]]/IF(AC238&lt;=1,AC238+1,AC238))*60=0),
      1,
      ((Table1[[#This Row],[Operating Time]])/IF(AC238&lt;=1,AC238+1,AC238))*60
   ),
"_")</f>
        <v/>
      </c>
      <c r="AW238" s="213">
        <f>COUNTIFS('Downtime Data'!A:A,Table1[[#This Row],[Date]])</f>
        <v/>
      </c>
      <c r="AX238" s="211">
        <f>IFERROR((SUM(Table1[[#This Row],[Minor Stoppages]:[Material Shortages]])/Table1[[#This Row],['# Stops]])*60,"")</f>
        <v/>
      </c>
      <c r="AY238" s="211" t="n"/>
      <c r="AZ238" s="33" t="n">
        <v>46260</v>
      </c>
    </row>
    <row r="239" ht="20.15" customHeight="1" s="452">
      <c r="A239" s="21" t="n">
        <v>46256</v>
      </c>
      <c r="B239" s="22">
        <f>IF(A239="","",TEXT(A239,"dddddd"))</f>
        <v/>
      </c>
      <c r="C239" s="23" t="inlineStr">
        <is>
          <t>_10.3GM_HT</t>
        </is>
      </c>
      <c r="D239" s="24">
        <f t="array" ref="D239">IFERROR(INDIRECT(C239),"")</f>
        <v/>
      </c>
      <c r="E239" s="25" t="n"/>
      <c r="F239" s="26" t="n">
        <v>0</v>
      </c>
      <c r="G239" s="27">
        <f>IFERROR((Table1[[#This Row],[Plan]]/Table1[[#This Row],[Hours Used]])/(Table1[[#This Row],[SOC (TPD)]]/24),"")</f>
        <v/>
      </c>
      <c r="H239" s="27" t="n">
        <v>0</v>
      </c>
      <c r="I239" s="28" t="n"/>
      <c r="J239" s="28" t="n"/>
      <c r="K239" s="28" t="n"/>
      <c r="L239" s="25" t="n"/>
      <c r="M239" s="29" t="n"/>
      <c r="N239" s="83" t="n"/>
      <c r="O239" s="25" t="n"/>
      <c r="P239" s="25" t="n"/>
      <c r="Q239" s="69" t="n"/>
      <c r="R239" s="70" t="n"/>
      <c r="S239" s="30">
        <f>IF(Table1[[#This Row],[SKU]]="",0,24-Table1[[#This Row],[Legal Non-Operating Time]]-Table1[[#This Row],[No Demand Time]]-Table1[[#This Row],[Force Majeure]])</f>
        <v/>
      </c>
      <c r="T239" s="26" t="n"/>
      <c r="U239" s="26" t="n"/>
      <c r="V239" s="26" t="n"/>
      <c r="W239" s="26" t="n"/>
      <c r="X239" s="26" t="n"/>
      <c r="Y239" s="26" t="n"/>
      <c r="Z239" s="26" t="n"/>
      <c r="AA239" s="30">
        <f>Table1[[#This Row],[Hours Used]]-SUM(Table1[[#This Row],[Planned Maintenance]:[Start and Finish Production]])</f>
        <v/>
      </c>
      <c r="AB239" s="26" t="n"/>
      <c r="AC239" s="26" t="n"/>
      <c r="AD239" s="26" t="n"/>
      <c r="AE239" s="26" t="n"/>
      <c r="AF239" s="26" t="n"/>
      <c r="AG239" s="26" t="n"/>
      <c r="AH239" s="24">
        <f>Table1[[#This Row],[Hours Used]]-SUM(Table1[[#This Row],[Planned Maintenance]:[Start and Finish Production]])-SUM(Table1[[#This Row],[Minor Stoppages]:[Material Shortages]])-Table1[[#This Row],[Quality Loss (Hrs)]]-Table1[[#This Row],[Operating Time]]</f>
        <v/>
      </c>
      <c r="AI239" s="24">
        <f>IFERROR(IF(Table1[[#This Row],[SKU]]="",0,Table1[[#This Row],[Quality Loss (T)]]/(Table1[[#This Row],[SOC (TPD)]]/24)),"")</f>
        <v/>
      </c>
      <c r="AJ239" s="31">
        <f>IFERROR(IF(Table1[[#This Row],[SKU]]="",0,Table1[[#This Row],[Volume Delivered (T)]]/(Table1[[#This Row],[SOC (TPD)]]/24)),"")</f>
        <v/>
      </c>
      <c r="AK239" s="31">
        <f>IFERROR(Table1[[#This Row],[Operating Time]]/Table1[[#This Row],[PRODUCTION HOURS]],"")</f>
        <v/>
      </c>
      <c r="AL239" s="32" t="n"/>
      <c r="AM239" s="32" t="inlineStr">
        <is>
          <t>YES</t>
        </is>
      </c>
      <c r="AN239" s="32" t="inlineStr">
        <is>
          <t>YES</t>
        </is>
      </c>
      <c r="AO239" s="32" t="n">
        <v>4</v>
      </c>
      <c r="AP239" s="32" t="n">
        <v>0</v>
      </c>
      <c r="AQ239" s="32" t="n"/>
      <c r="AR239" s="32">
        <f>IFERROR(SUMIFS(#REF!,#REF!,'Data Sheet'!A:A,#REF!,"Samridhi Perk Line")/SUMIFS(#REF!,#REF!,'Data Sheet'!A:A,#REF!,"Samridhi Perk Line"),"")</f>
        <v/>
      </c>
      <c r="AS239" s="32" t="n"/>
      <c r="AT239" s="32" t="n"/>
      <c r="AU239" s="203">
        <f>IFERROR(VLOOKUP(Table1[[#This Row],[Date]],'Overweight Data'!A237:G1332,6,FALSE),"")</f>
        <v/>
      </c>
      <c r="AV239" s="213">
        <f>IFERROR(
   IF(
      OR(Table1[[#This Row],[Operating Time]]=0, (Table1[[#This Row],[Operating Time]]/IF(AC239&lt;=1,AC239+1,AC239))*60=0),
      1,
      ((Table1[[#This Row],[Operating Time]])/IF(AC239&lt;=1,AC239+1,AC239))*60
   ),
"_")</f>
        <v/>
      </c>
      <c r="AW239" s="213">
        <f>COUNTIFS('Downtime Data'!A:A,Table1[[#This Row],[Date]])</f>
        <v/>
      </c>
      <c r="AX239" s="211">
        <f>IFERROR((SUM(Table1[[#This Row],[Minor Stoppages]:[Material Shortages]])/Table1[[#This Row],['# Stops]])*60,"")</f>
        <v/>
      </c>
      <c r="AY239" s="211" t="n"/>
      <c r="AZ239" s="33" t="n">
        <v>46260</v>
      </c>
    </row>
    <row r="240" ht="20.15" customHeight="1" s="452">
      <c r="A240" s="21" t="n">
        <v>46257</v>
      </c>
      <c r="B240" s="22">
        <f>IF(A240="","",TEXT(A240,"dddddd"))</f>
        <v/>
      </c>
      <c r="C240" s="23" t="inlineStr">
        <is>
          <t>_10.3GM_HT</t>
        </is>
      </c>
      <c r="D240" s="24">
        <f t="array" ref="D240">IFERROR(INDIRECT(C240),"")</f>
        <v/>
      </c>
      <c r="E240" s="25" t="n"/>
      <c r="F240" s="26" t="n">
        <v>20.26</v>
      </c>
      <c r="G240" s="27">
        <f>IFERROR((Table1[[#This Row],[Plan]]/Table1[[#This Row],[Hours Used]])/(Table1[[#This Row],[SOC (TPD)]]/24),"")</f>
        <v/>
      </c>
      <c r="H240" s="27">
        <f>IFERROR((Table1[[#This Row],[Volume Delivered (T)]]/Table1[[#This Row],[Hours Used]])/(Table1[[#This Row],[SOC (TPD)]]/24),"")</f>
        <v/>
      </c>
      <c r="I240" s="28" t="n"/>
      <c r="J240" s="28" t="n"/>
      <c r="K240" s="28" t="n"/>
      <c r="L240" s="25" t="n"/>
      <c r="M240" s="29" t="n"/>
      <c r="N240" s="83" t="n"/>
      <c r="O240" s="25" t="n"/>
      <c r="P240" s="25" t="n"/>
      <c r="Q240" s="69" t="n"/>
      <c r="R240" s="70" t="n"/>
      <c r="S240" s="30">
        <f>IF(Table1[[#This Row],[SKU]]="",0,24-Table1[[#This Row],[Legal Non-Operating Time]]-Table1[[#This Row],[No Demand Time]]-Table1[[#This Row],[Force Majeure]])</f>
        <v/>
      </c>
      <c r="T240" s="26" t="n"/>
      <c r="U240" s="26" t="n"/>
      <c r="V240" s="26" t="n"/>
      <c r="W240" s="26" t="n"/>
      <c r="X240" s="26" t="n"/>
      <c r="Y240" s="26" t="n"/>
      <c r="Z240" s="26" t="n"/>
      <c r="AA240" s="30">
        <f>Table1[[#This Row],[Hours Used]]-SUM(Table1[[#This Row],[Planned Maintenance]:[Start and Finish Production]])</f>
        <v/>
      </c>
      <c r="AB240" s="26" t="n"/>
      <c r="AC240" s="26" t="n"/>
      <c r="AD240" s="26" t="n"/>
      <c r="AE240" s="26" t="n"/>
      <c r="AF240" s="26" t="n"/>
      <c r="AG240" s="26" t="n"/>
      <c r="AH240" s="24">
        <f>Table1[[#This Row],[Hours Used]]-SUM(Table1[[#This Row],[Planned Maintenance]:[Start and Finish Production]])-SUM(Table1[[#This Row],[Minor Stoppages]:[Material Shortages]])-Table1[[#This Row],[Quality Loss (Hrs)]]-Table1[[#This Row],[Operating Time]]</f>
        <v/>
      </c>
      <c r="AI240" s="24">
        <f>IFERROR(IF(Table1[[#This Row],[SKU]]="",0,Table1[[#This Row],[Quality Loss (T)]]/(Table1[[#This Row],[SOC (TPD)]]/24)),"")</f>
        <v/>
      </c>
      <c r="AJ240" s="31">
        <f>IFERROR(IF(Table1[[#This Row],[SKU]]="",0,Table1[[#This Row],[Volume Delivered (T)]]/(Table1[[#This Row],[SOC (TPD)]]/24)),"")</f>
        <v/>
      </c>
      <c r="AK240" s="31">
        <f>IFERROR(Table1[[#This Row],[Operating Time]]/Table1[[#This Row],[PRODUCTION HOURS]],"")</f>
        <v/>
      </c>
      <c r="AL240" s="32" t="n"/>
      <c r="AM240" s="32" t="inlineStr">
        <is>
          <t>YES</t>
        </is>
      </c>
      <c r="AN240" s="32" t="inlineStr">
        <is>
          <t>YES</t>
        </is>
      </c>
      <c r="AO240" s="32" t="n">
        <v>0</v>
      </c>
      <c r="AP240" s="32" t="n">
        <v>0</v>
      </c>
      <c r="AQ240" s="32" t="n"/>
      <c r="AR240" s="32">
        <f>IFERROR(SUMIFS(#REF!,#REF!,'Data Sheet'!A:A,#REF!,"Samridhi Perk Line")/SUMIFS(#REF!,#REF!,'Data Sheet'!A:A,#REF!,"Samridhi Perk Line"),"")</f>
        <v/>
      </c>
      <c r="AS240" s="32" t="n"/>
      <c r="AT240" s="32" t="n"/>
      <c r="AU240" s="203">
        <f>IFERROR(VLOOKUP(Table1[[#This Row],[Date]],'Overweight Data'!A238:G1333,6,FALSE),"")</f>
        <v/>
      </c>
      <c r="AV240" s="213">
        <f>IFERROR(
   IF(
      OR(Table1[[#This Row],[Operating Time]]=0, (Table1[[#This Row],[Operating Time]]/IF(AC240&lt;=1,AC240+1,AC240))*60=0),
      1,
      ((Table1[[#This Row],[Operating Time]])/IF(AC240&lt;=1,AC240+1,AC240))*60
   ),
"_")</f>
        <v/>
      </c>
      <c r="AW240" s="213">
        <f>COUNTIFS('Downtime Data'!A:A,Table1[[#This Row],[Date]])</f>
        <v/>
      </c>
      <c r="AX240" s="211">
        <f>IFERROR((SUM(Table1[[#This Row],[Minor Stoppages]:[Material Shortages]])/Table1[[#This Row],['# Stops]])*60,"")</f>
        <v/>
      </c>
      <c r="AY240" s="211" t="n"/>
      <c r="AZ240" s="33" t="n">
        <v>46260</v>
      </c>
    </row>
    <row r="241" ht="20.15" customHeight="1" s="452">
      <c r="A241" s="21" t="n">
        <v>46258</v>
      </c>
      <c r="B241" s="22">
        <f>IF(A241="","",TEXT(A241,"dddddd"))</f>
        <v/>
      </c>
      <c r="C241" s="23" t="inlineStr">
        <is>
          <t>_10.3GM_HT</t>
        </is>
      </c>
      <c r="D241" s="24">
        <f t="array" ref="D241">IFERROR(INDIRECT(C241),"")</f>
        <v/>
      </c>
      <c r="E241" s="25" t="n"/>
      <c r="F241" s="26" t="n">
        <v>23.83</v>
      </c>
      <c r="G241" s="27">
        <f>IFERROR((Table1[[#This Row],[Plan]]/Table1[[#This Row],[Hours Used]])/(Table1[[#This Row],[SOC (TPD)]]/24),"")</f>
        <v/>
      </c>
      <c r="H241" s="27">
        <f>IFERROR((Table1[[#This Row],[Volume Delivered (T)]]/Table1[[#This Row],[Hours Used]])/(Table1[[#This Row],[SOC (TPD)]]/24),"")</f>
        <v/>
      </c>
      <c r="I241" s="28" t="n"/>
      <c r="J241" s="28" t="n"/>
      <c r="K241" s="28" t="n"/>
      <c r="L241" s="25" t="n"/>
      <c r="M241" s="29" t="n"/>
      <c r="N241" s="83" t="n"/>
      <c r="O241" s="25" t="n"/>
      <c r="P241" s="25" t="n"/>
      <c r="Q241" s="69" t="n"/>
      <c r="R241" s="70" t="n"/>
      <c r="S241" s="30">
        <f>IF(Table1[[#This Row],[SKU]]="",0,24-Table1[[#This Row],[Legal Non-Operating Time]]-Table1[[#This Row],[No Demand Time]]-Table1[[#This Row],[Force Majeure]])</f>
        <v/>
      </c>
      <c r="T241" s="26" t="n"/>
      <c r="U241" s="26" t="n"/>
      <c r="V241" s="26" t="n"/>
      <c r="W241" s="26" t="n"/>
      <c r="X241" s="26" t="n"/>
      <c r="Y241" s="26" t="n"/>
      <c r="Z241" s="26" t="n"/>
      <c r="AA241" s="30">
        <f>Table1[[#This Row],[Hours Used]]-SUM(Table1[[#This Row],[Planned Maintenance]:[Start and Finish Production]])</f>
        <v/>
      </c>
      <c r="AB241" s="26" t="n"/>
      <c r="AC241" s="26" t="n"/>
      <c r="AD241" s="26" t="n"/>
      <c r="AE241" s="26" t="n"/>
      <c r="AF241" s="26" t="n"/>
      <c r="AG241" s="26" t="n"/>
      <c r="AH241" s="24">
        <f>Table1[[#This Row],[Hours Used]]-SUM(Table1[[#This Row],[Planned Maintenance]:[Start and Finish Production]])-SUM(Table1[[#This Row],[Minor Stoppages]:[Material Shortages]])-Table1[[#This Row],[Quality Loss (Hrs)]]-Table1[[#This Row],[Operating Time]]</f>
        <v/>
      </c>
      <c r="AI241" s="24">
        <f>IFERROR(IF(Table1[[#This Row],[SKU]]="",0,Table1[[#This Row],[Quality Loss (T)]]/(Table1[[#This Row],[SOC (TPD)]]/24)),"")</f>
        <v/>
      </c>
      <c r="AJ241" s="31">
        <f>IFERROR(IF(Table1[[#This Row],[SKU]]="",0,Table1[[#This Row],[Volume Delivered (T)]]/(Table1[[#This Row],[SOC (TPD)]]/24)),"")</f>
        <v/>
      </c>
      <c r="AK241" s="31">
        <f>IFERROR(Table1[[#This Row],[Operating Time]]/Table1[[#This Row],[PRODUCTION HOURS]],"")</f>
        <v/>
      </c>
      <c r="AL241" s="32" t="n"/>
      <c r="AM241" s="32" t="inlineStr">
        <is>
          <t>YES</t>
        </is>
      </c>
      <c r="AN241" s="32" t="inlineStr">
        <is>
          <t>YES</t>
        </is>
      </c>
      <c r="AO241" s="32" t="n">
        <v>0</v>
      </c>
      <c r="AP241" s="32" t="n">
        <v>0</v>
      </c>
      <c r="AQ241" s="32" t="n"/>
      <c r="AR241" s="32">
        <f>IFERROR(SUMIFS(#REF!,#REF!,'Data Sheet'!A:A,#REF!,"Samridhi Perk Line")/SUMIFS(#REF!,#REF!,'Data Sheet'!A:A,#REF!,"Samridhi Perk Line"),"")</f>
        <v/>
      </c>
      <c r="AS241" s="32" t="n"/>
      <c r="AT241" s="32" t="n"/>
      <c r="AU241" s="203">
        <f>IFERROR(VLOOKUP(Table1[[#This Row],[Date]],'Overweight Data'!A239:G1334,6,FALSE),"")</f>
        <v/>
      </c>
      <c r="AV241" s="213">
        <f>IFERROR(
   IF(
      OR(Table1[[#This Row],[Operating Time]]=0, (Table1[[#This Row],[Operating Time]]/IF(AC241&lt;=1,AC241+1,AC241))*60=0),
      1,
      ((Table1[[#This Row],[Operating Time]])/IF(AC241&lt;=1,AC241+1,AC241))*60
   ),
"_")</f>
        <v/>
      </c>
      <c r="AW241" s="213">
        <f>COUNTIFS('Downtime Data'!A:A,Table1[[#This Row],[Date]])</f>
        <v/>
      </c>
      <c r="AX241" s="211">
        <f>IFERROR((SUM(Table1[[#This Row],[Minor Stoppages]:[Material Shortages]])/Table1[[#This Row],['# Stops]])*60,"")</f>
        <v/>
      </c>
      <c r="AY241" s="211" t="n"/>
      <c r="AZ241" s="33" t="n">
        <v>46260</v>
      </c>
    </row>
    <row r="242" ht="20.15" customHeight="1" s="452">
      <c r="A242" s="21" t="n">
        <v>46259</v>
      </c>
      <c r="B242" s="22">
        <f>IF(A242="","",TEXT(A242,"dddddd"))</f>
        <v/>
      </c>
      <c r="C242" s="23" t="inlineStr">
        <is>
          <t>_10.3GM_HT</t>
        </is>
      </c>
      <c r="D242" s="24">
        <f t="array" ref="D242">IFERROR(INDIRECT(C242),"")</f>
        <v/>
      </c>
      <c r="E242" s="25" t="n"/>
      <c r="F242" s="26" t="n">
        <v>14.63</v>
      </c>
      <c r="G242" s="27">
        <f>IFERROR((Table1[[#This Row],[Plan]]/Table1[[#This Row],[Hours Used]])/(Table1[[#This Row],[SOC (TPD)]]/24),"")</f>
        <v/>
      </c>
      <c r="H242" s="27">
        <f>IFERROR((Table1[[#This Row],[Volume Delivered (T)]]/Table1[[#This Row],[Hours Used]])/(Table1[[#This Row],[SOC (TPD)]]/24),"")</f>
        <v/>
      </c>
      <c r="I242" s="28" t="n"/>
      <c r="J242" s="28" t="n"/>
      <c r="K242" s="28" t="n"/>
      <c r="L242" s="25" t="n"/>
      <c r="M242" s="29" t="n"/>
      <c r="N242" s="83" t="n"/>
      <c r="O242" s="25" t="n"/>
      <c r="P242" s="25" t="n"/>
      <c r="Q242" s="69" t="n"/>
      <c r="R242" s="70" t="n"/>
      <c r="S242" s="30">
        <f>IF(Table1[[#This Row],[SKU]]="",0,24-Table1[[#This Row],[Legal Non-Operating Time]]-Table1[[#This Row],[No Demand Time]]-Table1[[#This Row],[Force Majeure]])</f>
        <v/>
      </c>
      <c r="T242" s="26" t="n"/>
      <c r="U242" s="26" t="n"/>
      <c r="V242" s="26" t="n"/>
      <c r="W242" s="26" t="n"/>
      <c r="X242" s="26" t="n"/>
      <c r="Y242" s="26" t="n"/>
      <c r="Z242" s="26" t="n"/>
      <c r="AA242" s="30">
        <f>Table1[[#This Row],[Hours Used]]-SUM(Table1[[#This Row],[Planned Maintenance]:[Start and Finish Production]])</f>
        <v/>
      </c>
      <c r="AB242" s="26" t="n"/>
      <c r="AC242" s="26" t="n"/>
      <c r="AD242" s="26" t="n"/>
      <c r="AE242" s="26" t="n"/>
      <c r="AF242" s="26" t="n"/>
      <c r="AG242" s="26" t="n"/>
      <c r="AH242" s="24">
        <f>Table1[[#This Row],[Hours Used]]-SUM(Table1[[#This Row],[Planned Maintenance]:[Start and Finish Production]])-SUM(Table1[[#This Row],[Minor Stoppages]:[Material Shortages]])-Table1[[#This Row],[Quality Loss (Hrs)]]-Table1[[#This Row],[Operating Time]]</f>
        <v/>
      </c>
      <c r="AI242" s="24">
        <f>IFERROR(IF(Table1[[#This Row],[SKU]]="",0,Table1[[#This Row],[Quality Loss (T)]]/(Table1[[#This Row],[SOC (TPD)]]/24)),"")</f>
        <v/>
      </c>
      <c r="AJ242" s="31">
        <f>IFERROR(IF(Table1[[#This Row],[SKU]]="",0,Table1[[#This Row],[Volume Delivered (T)]]/(Table1[[#This Row],[SOC (TPD)]]/24)),"")</f>
        <v/>
      </c>
      <c r="AK242" s="31">
        <f>IFERROR(Table1[[#This Row],[Operating Time]]/Table1[[#This Row],[PRODUCTION HOURS]],"")</f>
        <v/>
      </c>
      <c r="AL242" s="32" t="n"/>
      <c r="AM242" s="32" t="inlineStr">
        <is>
          <t>YES</t>
        </is>
      </c>
      <c r="AN242" s="32" t="inlineStr">
        <is>
          <t>YES</t>
        </is>
      </c>
      <c r="AO242" s="32" t="n">
        <v>0</v>
      </c>
      <c r="AP242" s="32" t="n">
        <v>0</v>
      </c>
      <c r="AQ242" s="32" t="n"/>
      <c r="AR242" s="32">
        <f>IFERROR(SUMIFS(#REF!,#REF!,'Data Sheet'!A:A,#REF!,"Samridhi Perk Line")/SUMIFS(#REF!,#REF!,'Data Sheet'!A:A,#REF!,"Samridhi Perk Line"),"")</f>
        <v/>
      </c>
      <c r="AS242" s="32" t="n"/>
      <c r="AT242" s="32" t="n"/>
      <c r="AU242" s="203">
        <f>IFERROR(VLOOKUP(Table1[[#This Row],[Date]],'Overweight Data'!A240:G1335,6,FALSE),"")</f>
        <v/>
      </c>
      <c r="AV242" s="213">
        <f>IFERROR(
   IF(
      OR(Table1[[#This Row],[Operating Time]]=0, (Table1[[#This Row],[Operating Time]]/IF(AC242&lt;=1,AC242+1,AC242))*60=0),
      1,
      ((Table1[[#This Row],[Operating Time]])/IF(AC242&lt;=1,AC242+1,AC242))*60
   ),
"_")</f>
        <v/>
      </c>
      <c r="AW242" s="213">
        <f>COUNTIFS('Downtime Data'!A:A,Table1[[#This Row],[Date]])</f>
        <v/>
      </c>
      <c r="AX242" s="211">
        <f>IFERROR((SUM(Table1[[#This Row],[Minor Stoppages]:[Material Shortages]])/Table1[[#This Row],['# Stops]])*60,"")</f>
        <v/>
      </c>
      <c r="AY242" s="211" t="n"/>
      <c r="AZ242" s="33" t="n">
        <v>46260</v>
      </c>
    </row>
    <row r="243" ht="20.15" customHeight="1" s="452">
      <c r="A243" s="21" t="n">
        <v>46260</v>
      </c>
      <c r="B243" s="22">
        <f>IF(A243="","",TEXT(A243,"dddddd"))</f>
        <v/>
      </c>
      <c r="C243" s="23" t="inlineStr">
        <is>
          <t>_10.3GM_HT</t>
        </is>
      </c>
      <c r="D243" s="24">
        <f t="array" ref="D243">IFERROR(INDIRECT(C243),"")</f>
        <v/>
      </c>
      <c r="E243" s="25" t="n"/>
      <c r="F243" s="26" t="n">
        <v>19.1</v>
      </c>
      <c r="G243" s="27">
        <f>IFERROR((Table1[[#This Row],[Plan]]/Table1[[#This Row],[Hours Used]])/(Table1[[#This Row],[SOC (TPD)]]/24),"")</f>
        <v/>
      </c>
      <c r="H243" s="27">
        <f>IFERROR((Table1[[#This Row],[Volume Delivered (T)]]/Table1[[#This Row],[Hours Used]])/(Table1[[#This Row],[SOC (TPD)]]/24),"")</f>
        <v/>
      </c>
      <c r="I243" s="28" t="n"/>
      <c r="J243" s="28" t="n"/>
      <c r="K243" s="28" t="n"/>
      <c r="L243" s="25" t="n"/>
      <c r="M243" s="29" t="n"/>
      <c r="N243" s="83" t="n"/>
      <c r="O243" s="25" t="n"/>
      <c r="P243" s="25" t="n"/>
      <c r="Q243" s="69" t="n"/>
      <c r="R243" s="70" t="n"/>
      <c r="S243" s="30">
        <f>IF(Table1[[#This Row],[SKU]]="",0,24-Table1[[#This Row],[Legal Non-Operating Time]]-Table1[[#This Row],[No Demand Time]]-Table1[[#This Row],[Force Majeure]])</f>
        <v/>
      </c>
      <c r="T243" s="26" t="n"/>
      <c r="U243" s="26" t="n"/>
      <c r="V243" s="26" t="n"/>
      <c r="W243" s="26" t="n"/>
      <c r="X243" s="26" t="n"/>
      <c r="Y243" s="26" t="n"/>
      <c r="Z243" s="26" t="n"/>
      <c r="AA243" s="30">
        <f>Table1[[#This Row],[Hours Used]]-SUM(Table1[[#This Row],[Planned Maintenance]:[Start and Finish Production]])</f>
        <v/>
      </c>
      <c r="AB243" s="26" t="n"/>
      <c r="AC243" s="26" t="n"/>
      <c r="AD243" s="26" t="n"/>
      <c r="AE243" s="26" t="n"/>
      <c r="AF243" s="26" t="n"/>
      <c r="AG243" s="26" t="n"/>
      <c r="AH243" s="24">
        <f>Table1[[#This Row],[Hours Used]]-SUM(Table1[[#This Row],[Planned Maintenance]:[Start and Finish Production]])-SUM(Table1[[#This Row],[Minor Stoppages]:[Material Shortages]])-Table1[[#This Row],[Quality Loss (Hrs)]]-Table1[[#This Row],[Operating Time]]</f>
        <v/>
      </c>
      <c r="AI243" s="24">
        <f>IFERROR(IF(Table1[[#This Row],[SKU]]="",0,Table1[[#This Row],[Quality Loss (T)]]/(Table1[[#This Row],[SOC (TPD)]]/24)),"")</f>
        <v/>
      </c>
      <c r="AJ243" s="31">
        <f>IFERROR(IF(Table1[[#This Row],[SKU]]="",0,Table1[[#This Row],[Volume Delivered (T)]]/(Table1[[#This Row],[SOC (TPD)]]/24)),"")</f>
        <v/>
      </c>
      <c r="AK243" s="31">
        <f>IFERROR(Table1[[#This Row],[Operating Time]]/Table1[[#This Row],[PRODUCTION HOURS]],"")</f>
        <v/>
      </c>
      <c r="AL243" s="32" t="n"/>
      <c r="AM243" s="32" t="inlineStr">
        <is>
          <t>YES</t>
        </is>
      </c>
      <c r="AN243" s="32" t="inlineStr">
        <is>
          <t>YES</t>
        </is>
      </c>
      <c r="AO243" s="32" t="n">
        <v>0</v>
      </c>
      <c r="AP243" s="32" t="n">
        <v>0</v>
      </c>
      <c r="AQ243" s="32" t="n"/>
      <c r="AR243" s="32">
        <f>IFERROR(SUMIFS(#REF!,#REF!,'Data Sheet'!A:A,#REF!,"Samridhi Perk Line")/SUMIFS(#REF!,#REF!,'Data Sheet'!A:A,#REF!,"Samridhi Perk Line"),"")</f>
        <v/>
      </c>
      <c r="AS243" s="32" t="n"/>
      <c r="AT243" s="32" t="n"/>
      <c r="AU243" s="203">
        <f>IFERROR(VLOOKUP(Table1[[#This Row],[Date]],'Overweight Data'!A241:G1336,6,FALSE),"")</f>
        <v/>
      </c>
      <c r="AV243" s="213">
        <f>IFERROR(
   IF(
      OR(Table1[[#This Row],[Operating Time]]=0, (Table1[[#This Row],[Operating Time]]/IF(AC243&lt;=1,AC243+1,AC243))*60=0),
      1,
      ((Table1[[#This Row],[Operating Time]])/IF(AC243&lt;=1,AC243+1,AC243))*60
   ),
"_")</f>
        <v/>
      </c>
      <c r="AW243" s="213">
        <f>COUNTIFS('Downtime Data'!A:A,Table1[[#This Row],[Date]])</f>
        <v/>
      </c>
      <c r="AX243" s="211">
        <f>IFERROR((SUM(Table1[[#This Row],[Minor Stoppages]:[Material Shortages]])/Table1[[#This Row],['# Stops]])*60,"")</f>
        <v/>
      </c>
      <c r="AY243" s="211" t="n"/>
      <c r="AZ243" s="33" t="n">
        <v>46260</v>
      </c>
    </row>
    <row r="244" ht="20.15" customHeight="1" s="452">
      <c r="A244" s="21" t="n">
        <v>46261</v>
      </c>
      <c r="B244" s="22">
        <f>IF(A244="","",TEXT(A244,"dddddd"))</f>
        <v/>
      </c>
      <c r="C244" s="23" t="inlineStr">
        <is>
          <t>_10.3GM_HT</t>
        </is>
      </c>
      <c r="D244" s="24">
        <f t="array" ref="D244">IFERROR(INDIRECT(C244),"")</f>
        <v/>
      </c>
      <c r="E244" s="25" t="n"/>
      <c r="F244" s="26" t="n">
        <v>24.6</v>
      </c>
      <c r="G244" s="27">
        <f>IFERROR((Table1[[#This Row],[Plan]]/Table1[[#This Row],[Hours Used]])/(Table1[[#This Row],[SOC (TPD)]]/24),"")</f>
        <v/>
      </c>
      <c r="H244" s="27">
        <f>IFERROR((Table1[[#This Row],[Volume Delivered (T)]]/Table1[[#This Row],[Hours Used]])/(Table1[[#This Row],[SOC (TPD)]]/24),"")</f>
        <v/>
      </c>
      <c r="I244" s="28" t="n"/>
      <c r="J244" s="28" t="n"/>
      <c r="K244" s="28" t="n"/>
      <c r="L244" s="25" t="n"/>
      <c r="M244" s="29" t="n"/>
      <c r="N244" s="83" t="n"/>
      <c r="O244" s="25" t="n"/>
      <c r="P244" s="25" t="n"/>
      <c r="Q244" s="69" t="n"/>
      <c r="R244" s="70" t="n"/>
      <c r="S244" s="30">
        <f>IF(Table1[[#This Row],[SKU]]="",0,24-Table1[[#This Row],[Legal Non-Operating Time]]-Table1[[#This Row],[No Demand Time]]-Table1[[#This Row],[Force Majeure]])</f>
        <v/>
      </c>
      <c r="T244" s="26" t="n"/>
      <c r="U244" s="26" t="n"/>
      <c r="V244" s="26" t="n"/>
      <c r="W244" s="26" t="n"/>
      <c r="X244" s="26" t="n"/>
      <c r="Y244" s="26" t="n"/>
      <c r="Z244" s="26" t="n"/>
      <c r="AA244" s="30">
        <f>Table1[[#This Row],[Hours Used]]-SUM(Table1[[#This Row],[Planned Maintenance]:[Start and Finish Production]])</f>
        <v/>
      </c>
      <c r="AB244" s="26" t="n"/>
      <c r="AC244" s="26" t="n"/>
      <c r="AD244" s="26" t="n"/>
      <c r="AE244" s="26" t="n"/>
      <c r="AF244" s="26" t="n"/>
      <c r="AG244" s="26" t="n"/>
      <c r="AH244" s="24">
        <f>Table1[[#This Row],[Hours Used]]-SUM(Table1[[#This Row],[Planned Maintenance]:[Start and Finish Production]])-SUM(Table1[[#This Row],[Minor Stoppages]:[Material Shortages]])-Table1[[#This Row],[Quality Loss (Hrs)]]-Table1[[#This Row],[Operating Time]]</f>
        <v/>
      </c>
      <c r="AI244" s="24">
        <f>IFERROR(IF(Table1[[#This Row],[SKU]]="",0,Table1[[#This Row],[Quality Loss (T)]]/(Table1[[#This Row],[SOC (TPD)]]/24)),"")</f>
        <v/>
      </c>
      <c r="AJ244" s="31">
        <f>IFERROR(IF(Table1[[#This Row],[SKU]]="",0,Table1[[#This Row],[Volume Delivered (T)]]/(Table1[[#This Row],[SOC (TPD)]]/24)),"")</f>
        <v/>
      </c>
      <c r="AK244" s="31">
        <f>IFERROR(Table1[[#This Row],[Operating Time]]/Table1[[#This Row],[PRODUCTION HOURS]],"")</f>
        <v/>
      </c>
      <c r="AL244" s="32" t="n"/>
      <c r="AM244" s="32" t="inlineStr">
        <is>
          <t>YES</t>
        </is>
      </c>
      <c r="AN244" s="32" t="inlineStr">
        <is>
          <t>YES</t>
        </is>
      </c>
      <c r="AO244" s="32" t="n">
        <v>4</v>
      </c>
      <c r="AP244" s="32" t="n">
        <v>0</v>
      </c>
      <c r="AQ244" s="32" t="n"/>
      <c r="AR244" s="32">
        <f>IFERROR(SUMIFS(#REF!,#REF!,'Data Sheet'!A:A,#REF!,"Samridhi Perk Line")/SUMIFS(#REF!,#REF!,'Data Sheet'!A:A,#REF!,"Samridhi Perk Line"),"")</f>
        <v/>
      </c>
      <c r="AS244" s="32" t="n"/>
      <c r="AT244" s="32" t="n"/>
      <c r="AU244" s="203">
        <f>IFERROR(VLOOKUP(Table1[[#This Row],[Date]],'Overweight Data'!A242:G1337,6,FALSE),"")</f>
        <v/>
      </c>
      <c r="AV244" s="213">
        <f>IFERROR(
   IF(
      OR(Table1[[#This Row],[Operating Time]]=0, (Table1[[#This Row],[Operating Time]]/IF(AC244&lt;=1,AC244+1,AC244))*60=0),
      1,
      ((Table1[[#This Row],[Operating Time]])/IF(AC244&lt;=1,AC244+1,AC244))*60
   ),
"_")</f>
        <v/>
      </c>
      <c r="AW244" s="213">
        <f>COUNTIFS('Downtime Data'!A:A,Table1[[#This Row],[Date]])</f>
        <v/>
      </c>
      <c r="AX244" s="211">
        <f>IFERROR((SUM(Table1[[#This Row],[Minor Stoppages]:[Material Shortages]])/Table1[[#This Row],['# Stops]])*60,"")</f>
        <v/>
      </c>
      <c r="AY244" s="211" t="n"/>
      <c r="AZ244" s="33" t="n">
        <v>46260</v>
      </c>
    </row>
    <row r="245" ht="20.15" customHeight="1" s="452">
      <c r="A245" s="21" t="n">
        <v>46262</v>
      </c>
      <c r="B245" s="22">
        <f>IF(A245="","",TEXT(A245,"dddddd"))</f>
        <v/>
      </c>
      <c r="C245" s="23" t="n"/>
      <c r="D245" s="24">
        <f t="array" ref="D245">IFERROR(INDIRECT(C245),"")</f>
        <v/>
      </c>
      <c r="E245" s="25" t="n"/>
      <c r="F245" s="26" t="n"/>
      <c r="G245" s="27">
        <f>IFERROR((Table1[[#This Row],[Plan]]/Table1[[#This Row],[Hours Used]])/(Table1[[#This Row],[SOC (TPD)]]/24),"")</f>
        <v/>
      </c>
      <c r="H245" s="27">
        <f>IFERROR((Table1[[#This Row],[Volume Delivered (T)]]/Table1[[#This Row],[Hours Used]])/(Table1[[#This Row],[SOC (TPD)]]/24),"")</f>
        <v/>
      </c>
      <c r="I245" s="28" t="n"/>
      <c r="J245" s="28" t="n"/>
      <c r="K245" s="28" t="n"/>
      <c r="L245" s="25" t="n"/>
      <c r="M245" s="29" t="n"/>
      <c r="N245" s="83" t="n"/>
      <c r="O245" s="25" t="n"/>
      <c r="P245" s="25" t="n"/>
      <c r="Q245" s="69" t="n"/>
      <c r="R245" s="70" t="n"/>
      <c r="S245" s="30">
        <f>IF(Table1[[#This Row],[SKU]]="",0,24-Table1[[#This Row],[Legal Non-Operating Time]]-Table1[[#This Row],[No Demand Time]]-Table1[[#This Row],[Force Majeure]])</f>
        <v/>
      </c>
      <c r="T245" s="26" t="n"/>
      <c r="U245" s="26" t="n"/>
      <c r="V245" s="26" t="n"/>
      <c r="W245" s="26" t="n"/>
      <c r="X245" s="26" t="n"/>
      <c r="Y245" s="26" t="n"/>
      <c r="Z245" s="26" t="n"/>
      <c r="AA245" s="30">
        <f>Table1[[#This Row],[Hours Used]]-SUM(Table1[[#This Row],[Planned Maintenance]:[Start and Finish Production]])</f>
        <v/>
      </c>
      <c r="AB245" s="26" t="n"/>
      <c r="AC245" s="26" t="n"/>
      <c r="AD245" s="26" t="n"/>
      <c r="AE245" s="26" t="n"/>
      <c r="AF245" s="26" t="n"/>
      <c r="AG245" s="26" t="n"/>
      <c r="AH245" s="24">
        <f>Table1[[#This Row],[Hours Used]]-SUM(Table1[[#This Row],[Planned Maintenance]:[Start and Finish Production]])-SUM(Table1[[#This Row],[Minor Stoppages]:[Material Shortages]])-Table1[[#This Row],[Quality Loss (Hrs)]]-Table1[[#This Row],[Operating Time]]</f>
        <v/>
      </c>
      <c r="AI245" s="24">
        <f>IFERROR(IF(Table1[[#This Row],[SKU]]="",0,Table1[[#This Row],[Quality Loss (T)]]/(Table1[[#This Row],[SOC (TPD)]]/24)),"")</f>
        <v/>
      </c>
      <c r="AJ245" s="31">
        <f>IFERROR(IF(Table1[[#This Row],[SKU]]="",0,Table1[[#This Row],[Volume Delivered (T)]]/(Table1[[#This Row],[SOC (TPD)]]/24)),"")</f>
        <v/>
      </c>
      <c r="AK245" s="31">
        <f>IFERROR(Table1[[#This Row],[Operating Time]]/Table1[[#This Row],[PRODUCTION HOURS]],"")</f>
        <v/>
      </c>
      <c r="AL245" s="32" t="n"/>
      <c r="AM245" s="32" t="inlineStr">
        <is>
          <t>YES</t>
        </is>
      </c>
      <c r="AN245" s="32" t="inlineStr">
        <is>
          <t>YES</t>
        </is>
      </c>
      <c r="AO245" s="32" t="n">
        <v>0</v>
      </c>
      <c r="AP245" s="32" t="n">
        <v>0</v>
      </c>
      <c r="AQ245" s="32" t="n"/>
      <c r="AR245" s="32">
        <f>IFERROR(SUMIFS(#REF!,#REF!,'Data Sheet'!A:A,#REF!,"Samridhi Perk Line")/SUMIFS(#REF!,#REF!,'Data Sheet'!A:A,#REF!,"Samridhi Perk Line"),"")</f>
        <v/>
      </c>
      <c r="AS245" s="32" t="n"/>
      <c r="AT245" s="32" t="n"/>
      <c r="AU245" s="203">
        <f>IFERROR(VLOOKUP(Table1[[#This Row],[Date]],'Overweight Data'!A243:G1338,6,FALSE),"")</f>
        <v/>
      </c>
      <c r="AV245" s="213">
        <f>IFERROR(
   IF(
      OR(Table1[[#This Row],[Operating Time]]=0, (Table1[[#This Row],[Operating Time]]/IF(AC245&lt;=1,AC245+1,AC245))*60=0),
      1,
      ((Table1[[#This Row],[Operating Time]])/IF(AC245&lt;=1,AC245+1,AC245))*60
   ),
"_")</f>
        <v/>
      </c>
      <c r="AW245" s="213">
        <f>COUNTIFS('Downtime Data'!A:A,Table1[[#This Row],[Date]])</f>
        <v/>
      </c>
      <c r="AX245" s="211">
        <f>IFERROR((SUM(Table1[[#This Row],[Minor Stoppages]:[Material Shortages]])/Table1[[#This Row],['# Stops]])*60,"")</f>
        <v/>
      </c>
      <c r="AY245" s="211" t="n"/>
      <c r="AZ245" s="33" t="n">
        <v>46260</v>
      </c>
    </row>
    <row r="246" ht="20.15" customHeight="1" s="452">
      <c r="A246" s="21" t="n">
        <v>46263</v>
      </c>
      <c r="B246" s="22">
        <f>IF(A246="","",TEXT(A246,"dddddd"))</f>
        <v/>
      </c>
      <c r="C246" s="23" t="inlineStr">
        <is>
          <t>_10.3GM_HT</t>
        </is>
      </c>
      <c r="D246" s="24">
        <f t="array" ref="D246">IFERROR(INDIRECT(C246),"")</f>
        <v/>
      </c>
      <c r="E246" s="25" t="n"/>
      <c r="F246" s="26" t="n">
        <v>4.3</v>
      </c>
      <c r="G246" s="27">
        <f>IFERROR((Table1[[#This Row],[Plan]]/Table1[[#This Row],[Hours Used]])/(Table1[[#This Row],[SOC (TPD)]]/24),"")</f>
        <v/>
      </c>
      <c r="H246" s="27">
        <f>IFERROR((Table1[[#This Row],[Volume Delivered (T)]]/Table1[[#This Row],[Hours Used]])/(Table1[[#This Row],[SOC (TPD)]]/24),"")</f>
        <v/>
      </c>
      <c r="I246" s="28" t="n"/>
      <c r="J246" s="28" t="n"/>
      <c r="K246" s="28" t="n"/>
      <c r="L246" s="25" t="n"/>
      <c r="M246" s="29" t="n"/>
      <c r="N246" s="83" t="n"/>
      <c r="O246" s="25" t="n"/>
      <c r="P246" s="25" t="n"/>
      <c r="Q246" s="69" t="n"/>
      <c r="R246" s="70" t="n"/>
      <c r="S246" s="30">
        <f>IF(Table1[[#This Row],[SKU]]="",0,24-Table1[[#This Row],[Legal Non-Operating Time]]-Table1[[#This Row],[No Demand Time]]-Table1[[#This Row],[Force Majeure]])</f>
        <v/>
      </c>
      <c r="T246" s="26" t="n"/>
      <c r="U246" s="26" t="n"/>
      <c r="V246" s="26" t="n"/>
      <c r="W246" s="26" t="n"/>
      <c r="X246" s="26" t="n"/>
      <c r="Y246" s="26" t="n"/>
      <c r="Z246" s="26" t="n"/>
      <c r="AA246" s="30">
        <f>Table1[[#This Row],[Hours Used]]-SUM(Table1[[#This Row],[Planned Maintenance]:[Start and Finish Production]])</f>
        <v/>
      </c>
      <c r="AB246" s="26" t="n"/>
      <c r="AC246" s="26" t="n"/>
      <c r="AD246" s="26" t="n"/>
      <c r="AE246" s="26" t="n"/>
      <c r="AF246" s="26" t="n"/>
      <c r="AG246" s="26" t="n"/>
      <c r="AH246" s="24">
        <f>Table1[[#This Row],[Hours Used]]-SUM(Table1[[#This Row],[Planned Maintenance]:[Start and Finish Production]])-SUM(Table1[[#This Row],[Minor Stoppages]:[Material Shortages]])-Table1[[#This Row],[Quality Loss (Hrs)]]-Table1[[#This Row],[Operating Time]]</f>
        <v/>
      </c>
      <c r="AI246" s="24">
        <f>IFERROR(IF(Table1[[#This Row],[SKU]]="",0,Table1[[#This Row],[Quality Loss (T)]]/(Table1[[#This Row],[SOC (TPD)]]/24)),"")</f>
        <v/>
      </c>
      <c r="AJ246" s="31">
        <f>IFERROR(IF(Table1[[#This Row],[SKU]]="",0,Table1[[#This Row],[Volume Delivered (T)]]/(Table1[[#This Row],[SOC (TPD)]]/24)),"")</f>
        <v/>
      </c>
      <c r="AK246" s="31">
        <f>IFERROR(Table1[[#This Row],[Operating Time]]/Table1[[#This Row],[PRODUCTION HOURS]],"")</f>
        <v/>
      </c>
      <c r="AL246" s="32" t="n"/>
      <c r="AM246" s="32" t="inlineStr">
        <is>
          <t>YES</t>
        </is>
      </c>
      <c r="AN246" s="32" t="inlineStr">
        <is>
          <t>YES</t>
        </is>
      </c>
      <c r="AO246" s="32" t="n">
        <v>0</v>
      </c>
      <c r="AP246" s="32" t="n">
        <v>0</v>
      </c>
      <c r="AQ246" s="32" t="n"/>
      <c r="AR246" s="32">
        <f>IFERROR(SUMIFS(#REF!,#REF!,'Data Sheet'!A:A,#REF!,"Samridhi Perk Line")/SUMIFS(#REF!,#REF!,'Data Sheet'!A:A,#REF!,"Samridhi Perk Line"),"")</f>
        <v/>
      </c>
      <c r="AS246" s="32" t="n"/>
      <c r="AT246" s="32" t="n"/>
      <c r="AU246" s="203">
        <f>IFERROR(VLOOKUP(Table1[[#This Row],[Date]],'Overweight Data'!A244:G1339,6,FALSE),"")</f>
        <v/>
      </c>
      <c r="AV246" s="213">
        <f>IFERROR(
   IF(
      OR(Table1[[#This Row],[Operating Time]]=0, (Table1[[#This Row],[Operating Time]]/IF(AC246&lt;=1,AC246+1,AC246))*60=0),
      1,
      ((Table1[[#This Row],[Operating Time]])/IF(AC246&lt;=1,AC246+1,AC246))*60
   ),
"_")</f>
        <v/>
      </c>
      <c r="AW246" s="213">
        <f>COUNTIFS('Downtime Data'!A:A,Table1[[#This Row],[Date]])</f>
        <v/>
      </c>
      <c r="AX246" s="211">
        <f>IFERROR((SUM(Table1[[#This Row],[Minor Stoppages]:[Material Shortages]])/Table1[[#This Row],['# Stops]])*60,"")</f>
        <v/>
      </c>
      <c r="AY246" s="211" t="n"/>
      <c r="AZ246" s="33" t="n">
        <v>46260</v>
      </c>
    </row>
    <row r="247" ht="20.15" customHeight="1" s="452">
      <c r="A247" s="21" t="n">
        <v>46264</v>
      </c>
      <c r="B247" s="22">
        <f>IF(A247="","",TEXT(A247,"dddddd"))</f>
        <v/>
      </c>
      <c r="C247" s="23" t="inlineStr">
        <is>
          <t>_10.3GM_HT</t>
        </is>
      </c>
      <c r="D247" s="24">
        <f t="array" ref="D247">IFERROR(INDIRECT(C247),"")</f>
        <v/>
      </c>
      <c r="E247" s="25" t="n"/>
      <c r="F247" s="26" t="n">
        <v>20</v>
      </c>
      <c r="G247" s="27">
        <f>IFERROR((Table1[[#This Row],[Plan]]/Table1[[#This Row],[Hours Used]])/(Table1[[#This Row],[SOC (TPD)]]/24),"")</f>
        <v/>
      </c>
      <c r="H247" s="27">
        <f>IFERROR((Table1[[#This Row],[Volume Delivered (T)]]/Table1[[#This Row],[Hours Used]])/(Table1[[#This Row],[SOC (TPD)]]/24),"")</f>
        <v/>
      </c>
      <c r="I247" s="28" t="n"/>
      <c r="J247" s="28" t="n"/>
      <c r="K247" s="28" t="n"/>
      <c r="L247" s="25" t="n"/>
      <c r="M247" s="29" t="n"/>
      <c r="N247" s="83" t="n"/>
      <c r="O247" s="25" t="n"/>
      <c r="P247" s="25" t="n"/>
      <c r="Q247" s="69" t="n"/>
      <c r="R247" s="70" t="n"/>
      <c r="S247" s="30">
        <f>IF(Table1[[#This Row],[SKU]]="",0,24-Table1[[#This Row],[Legal Non-Operating Time]]-Table1[[#This Row],[No Demand Time]]-Table1[[#This Row],[Force Majeure]])</f>
        <v/>
      </c>
      <c r="T247" s="26" t="n"/>
      <c r="U247" s="26" t="n"/>
      <c r="V247" s="26" t="n"/>
      <c r="W247" s="26" t="n"/>
      <c r="X247" s="26" t="n"/>
      <c r="Y247" s="26" t="n"/>
      <c r="Z247" s="26" t="n"/>
      <c r="AA247" s="30">
        <f>Table1[[#This Row],[Hours Used]]-SUM(Table1[[#This Row],[Planned Maintenance]:[Start and Finish Production]])</f>
        <v/>
      </c>
      <c r="AB247" s="26" t="n"/>
      <c r="AC247" s="26" t="n"/>
      <c r="AD247" s="26" t="n"/>
      <c r="AE247" s="26" t="n"/>
      <c r="AF247" s="26" t="n"/>
      <c r="AG247" s="26" t="n"/>
      <c r="AH247" s="24">
        <f>Table1[[#This Row],[Hours Used]]-SUM(Table1[[#This Row],[Planned Maintenance]:[Start and Finish Production]])-SUM(Table1[[#This Row],[Minor Stoppages]:[Material Shortages]])-Table1[[#This Row],[Quality Loss (Hrs)]]-Table1[[#This Row],[Operating Time]]</f>
        <v/>
      </c>
      <c r="AI247" s="24">
        <f>IFERROR(IF(Table1[[#This Row],[SKU]]="",0,Table1[[#This Row],[Quality Loss (T)]]/(Table1[[#This Row],[SOC (TPD)]]/24)),"")</f>
        <v/>
      </c>
      <c r="AJ247" s="31">
        <f>IFERROR(IF(Table1[[#This Row],[SKU]]="",0,Table1[[#This Row],[Volume Delivered (T)]]/(Table1[[#This Row],[SOC (TPD)]]/24)),"")</f>
        <v/>
      </c>
      <c r="AK247" s="31">
        <f>IFERROR(Table1[[#This Row],[Operating Time]]/Table1[[#This Row],[PRODUCTION HOURS]],"")</f>
        <v/>
      </c>
      <c r="AL247" s="32" t="n"/>
      <c r="AM247" s="32" t="inlineStr">
        <is>
          <t>YES</t>
        </is>
      </c>
      <c r="AN247" s="32" t="inlineStr">
        <is>
          <t>YES</t>
        </is>
      </c>
      <c r="AO247" s="32" t="n">
        <v>14</v>
      </c>
      <c r="AP247" s="32" t="n">
        <v>0</v>
      </c>
      <c r="AQ247" s="32" t="n"/>
      <c r="AR247" s="32">
        <f>IFERROR(SUMIFS(#REF!,#REF!,'Data Sheet'!A:A,#REF!,"Samridhi Perk Line")/SUMIFS(#REF!,#REF!,'Data Sheet'!A:A,#REF!,"Samridhi Perk Line"),"")</f>
        <v/>
      </c>
      <c r="AS247" s="32" t="n"/>
      <c r="AT247" s="32" t="n"/>
      <c r="AU247" s="203">
        <f>IFERROR(VLOOKUP(Table1[[#This Row],[Date]],'Overweight Data'!A245:G1340,6,FALSE),"")</f>
        <v/>
      </c>
      <c r="AV247" s="213">
        <f>IFERROR(
   IF(
      OR(Table1[[#This Row],[Operating Time]]=0, (Table1[[#This Row],[Operating Time]]/IF(AC247&lt;=1,AC247+1,AC247))*60=0),
      1,
      ((Table1[[#This Row],[Operating Time]])/IF(AC247&lt;=1,AC247+1,AC247))*60
   ),
"_")</f>
        <v/>
      </c>
      <c r="AW247" s="213">
        <f>COUNTIFS('Downtime Data'!A:A,Table1[[#This Row],[Date]])</f>
        <v/>
      </c>
      <c r="AX247" s="211">
        <f>IFERROR((SUM(Table1[[#This Row],[Minor Stoppages]:[Material Shortages]])/Table1[[#This Row],['# Stops]])*60,"")</f>
        <v/>
      </c>
      <c r="AY247" s="211" t="n"/>
      <c r="AZ247" s="33" t="n">
        <v>46260</v>
      </c>
    </row>
    <row r="248" ht="20.15" customHeight="1" s="452">
      <c r="A248" s="21" t="n">
        <v>46265</v>
      </c>
      <c r="B248" s="22">
        <f>IF(A248="","",TEXT(A248,"dddddd"))</f>
        <v/>
      </c>
      <c r="C248" s="23" t="inlineStr">
        <is>
          <t>_10.3GM_HT</t>
        </is>
      </c>
      <c r="D248" s="24">
        <f t="array" ref="D248">IFERROR(INDIRECT(C248),"")</f>
        <v/>
      </c>
      <c r="E248" s="25" t="n"/>
      <c r="F248" s="26" t="n">
        <v>26.9</v>
      </c>
      <c r="G248" s="27">
        <f>IFERROR((Table1[[#This Row],[Plan]]/Table1[[#This Row],[Hours Used]])/(Table1[[#This Row],[SOC (TPD)]]/24),"")</f>
        <v/>
      </c>
      <c r="H248" s="27">
        <f>IFERROR((Table1[[#This Row],[Volume Delivered (T)]]/Table1[[#This Row],[Hours Used]])/(Table1[[#This Row],[SOC (TPD)]]/24),"")</f>
        <v/>
      </c>
      <c r="I248" s="28" t="n"/>
      <c r="J248" s="28" t="n"/>
      <c r="K248" s="28" t="n"/>
      <c r="L248" s="25" t="n"/>
      <c r="M248" s="29" t="n"/>
      <c r="N248" s="83" t="n"/>
      <c r="O248" s="25" t="n"/>
      <c r="P248" s="25" t="n"/>
      <c r="Q248" s="69" t="n"/>
      <c r="R248" s="70" t="n"/>
      <c r="S248" s="30">
        <f>IF(Table1[[#This Row],[SKU]]="",0,24-Table1[[#This Row],[Legal Non-Operating Time]]-Table1[[#This Row],[No Demand Time]]-Table1[[#This Row],[Force Majeure]])</f>
        <v/>
      </c>
      <c r="T248" s="26" t="n"/>
      <c r="U248" s="26" t="n"/>
      <c r="V248" s="26" t="n"/>
      <c r="W248" s="26" t="n"/>
      <c r="X248" s="26" t="n"/>
      <c r="Y248" s="26" t="n"/>
      <c r="Z248" s="26" t="n"/>
      <c r="AA248" s="30">
        <f>Table1[[#This Row],[Hours Used]]-SUM(Table1[[#This Row],[Planned Maintenance]:[Start and Finish Production]])</f>
        <v/>
      </c>
      <c r="AB248" s="26" t="n"/>
      <c r="AC248" s="26" t="n"/>
      <c r="AD248" s="26" t="n"/>
      <c r="AE248" s="26" t="n"/>
      <c r="AF248" s="26" t="n"/>
      <c r="AG248" s="26" t="n"/>
      <c r="AH248" s="24">
        <f>Table1[[#This Row],[Hours Used]]-SUM(Table1[[#This Row],[Planned Maintenance]:[Start and Finish Production]])-SUM(Table1[[#This Row],[Minor Stoppages]:[Material Shortages]])-Table1[[#This Row],[Quality Loss (Hrs)]]-Table1[[#This Row],[Operating Time]]</f>
        <v/>
      </c>
      <c r="AI248" s="24">
        <f>IFERROR(IF(Table1[[#This Row],[SKU]]="",0,Table1[[#This Row],[Quality Loss (T)]]/(Table1[[#This Row],[SOC (TPD)]]/24)),"")</f>
        <v/>
      </c>
      <c r="AJ248" s="31">
        <f>IFERROR(IF(Table1[[#This Row],[SKU]]="",0,Table1[[#This Row],[Volume Delivered (T)]]/(Table1[[#This Row],[SOC (TPD)]]/24)),"")</f>
        <v/>
      </c>
      <c r="AK248" s="31">
        <f>IFERROR(Table1[[#This Row],[Operating Time]]/Table1[[#This Row],[PRODUCTION HOURS]],"")</f>
        <v/>
      </c>
      <c r="AL248" s="32" t="n"/>
      <c r="AM248" s="32" t="inlineStr">
        <is>
          <t>YES</t>
        </is>
      </c>
      <c r="AN248" s="32" t="inlineStr">
        <is>
          <t>YES</t>
        </is>
      </c>
      <c r="AO248" s="32" t="n">
        <v>0</v>
      </c>
      <c r="AP248" s="32" t="n">
        <v>0</v>
      </c>
      <c r="AQ248" s="32" t="n"/>
      <c r="AR248" s="32">
        <f>IFERROR(SUMIFS(#REF!,#REF!,'Data Sheet'!A:A,#REF!,"Samridhi Perk Line")/SUMIFS(#REF!,#REF!,'Data Sheet'!A:A,#REF!,"Samridhi Perk Line"),"")</f>
        <v/>
      </c>
      <c r="AS248" s="32" t="n"/>
      <c r="AT248" s="32" t="n"/>
      <c r="AU248" s="203">
        <f>IFERROR(VLOOKUP(Table1[[#This Row],[Date]],'Overweight Data'!A246:G1341,6,FALSE),"")</f>
        <v/>
      </c>
      <c r="AV248" s="213">
        <f>IFERROR(
   IF(
      OR(Table1[[#This Row],[Operating Time]]=0, (Table1[[#This Row],[Operating Time]]/IF(AC248&lt;=1,AC248+1,AC248))*60=0),
      1,
      ((Table1[[#This Row],[Operating Time]])/IF(AC248&lt;=1,AC248+1,AC248))*60
   ),
"_")</f>
        <v/>
      </c>
      <c r="AW248" s="213">
        <f>COUNTIFS('Downtime Data'!A:A,Table1[[#This Row],[Date]])</f>
        <v/>
      </c>
      <c r="AX248" s="211">
        <f>IFERROR((SUM(Table1[[#This Row],[Minor Stoppages]:[Material Shortages]])/Table1[[#This Row],['# Stops]])*60,"")</f>
        <v/>
      </c>
      <c r="AY248" s="211" t="n"/>
      <c r="AZ248" s="33" t="n">
        <v>46291</v>
      </c>
    </row>
    <row r="249" ht="20.15" customHeight="1" s="452">
      <c r="A249" s="21" t="n">
        <v>46266</v>
      </c>
      <c r="B249" s="22">
        <f>IF(A249="","",TEXT(A249,"dddddd"))</f>
        <v/>
      </c>
      <c r="C249" s="23" t="inlineStr">
        <is>
          <t>_10.3GM_HT</t>
        </is>
      </c>
      <c r="D249" s="24">
        <f t="array" ref="D249">IFERROR(INDIRECT(C249),"")</f>
        <v/>
      </c>
      <c r="E249" s="25" t="n">
        <v>30</v>
      </c>
      <c r="F249" s="26" t="n">
        <v>21.4</v>
      </c>
      <c r="G249" s="27">
        <f>IFERROR((Table1[[#This Row],[Plan]]/Table1[[#This Row],[Hours Used]])/(Table1[[#This Row],[SOC (TPD)]]/24),"")</f>
        <v/>
      </c>
      <c r="H249" s="27">
        <f>IFERROR((Table1[[#This Row],[Volume Delivered (T)]]/Table1[[#This Row],[Hours Used]])/(Table1[[#This Row],[SOC (TPD)]]/24),"")</f>
        <v/>
      </c>
      <c r="I249" s="28" t="n"/>
      <c r="J249" s="28" t="n"/>
      <c r="K249" s="28" t="n"/>
      <c r="L249" s="25" t="n"/>
      <c r="M249" s="29" t="n"/>
      <c r="N249" s="83" t="n"/>
      <c r="O249" s="25" t="n"/>
      <c r="P249" s="25" t="n"/>
      <c r="Q249" s="69" t="n"/>
      <c r="R249" s="70" t="n"/>
      <c r="S249" s="30">
        <f>IF(Table1[[#This Row],[SKU]]="",0,24-Table1[[#This Row],[Legal Non-Operating Time]]-Table1[[#This Row],[No Demand Time]]-Table1[[#This Row],[Force Majeure]])</f>
        <v/>
      </c>
      <c r="T249" s="26" t="n"/>
      <c r="U249" s="26" t="n"/>
      <c r="V249" s="26" t="n"/>
      <c r="W249" s="26" t="n"/>
      <c r="X249" s="26" t="n"/>
      <c r="Y249" s="26" t="n"/>
      <c r="Z249" s="26" t="n"/>
      <c r="AA249" s="30">
        <f>Table1[[#This Row],[Hours Used]]-SUM(Table1[[#This Row],[Planned Maintenance]:[Start and Finish Production]])</f>
        <v/>
      </c>
      <c r="AB249" s="26" t="n"/>
      <c r="AC249" s="26" t="n"/>
      <c r="AD249" s="26" t="n"/>
      <c r="AE249" s="26" t="n"/>
      <c r="AF249" s="26" t="n"/>
      <c r="AG249" s="26" t="n"/>
      <c r="AH249" s="24">
        <f>Table1[[#This Row],[Hours Used]]-SUM(Table1[[#This Row],[Planned Maintenance]:[Start and Finish Production]])-SUM(Table1[[#This Row],[Minor Stoppages]:[Material Shortages]])-Table1[[#This Row],[Quality Loss (Hrs)]]-Table1[[#This Row],[Operating Time]]</f>
        <v/>
      </c>
      <c r="AI249" s="24">
        <f>IFERROR(IF(Table1[[#This Row],[SKU]]="",0,Table1[[#This Row],[Quality Loss (T)]]/(Table1[[#This Row],[SOC (TPD)]]/24)),"")</f>
        <v/>
      </c>
      <c r="AJ249" s="31">
        <f>IFERROR(IF(Table1[[#This Row],[SKU]]="",0,Table1[[#This Row],[Volume Delivered (T)]]/(Table1[[#This Row],[SOC (TPD)]]/24)),"")</f>
        <v/>
      </c>
      <c r="AK249" s="31">
        <f>IFERROR(Table1[[#This Row],[Operating Time]]/Table1[[#This Row],[PRODUCTION HOURS]],"")</f>
        <v/>
      </c>
      <c r="AL249" s="32" t="n"/>
      <c r="AM249" s="32" t="inlineStr">
        <is>
          <t>YES</t>
        </is>
      </c>
      <c r="AN249" s="32" t="inlineStr">
        <is>
          <t>YES</t>
        </is>
      </c>
      <c r="AO249" s="32" t="n">
        <v>0</v>
      </c>
      <c r="AP249" s="32" t="n">
        <v>0</v>
      </c>
      <c r="AQ249" s="32" t="n"/>
      <c r="AR249" s="32">
        <f>IFERROR(SUMIFS(#REF!,#REF!,'Data Sheet'!A:A,#REF!,"Samridhi Perk Line")/SUMIFS(#REF!,#REF!,'Data Sheet'!A:A,#REF!,"Samridhi Perk Line"),"")</f>
        <v/>
      </c>
      <c r="AS249" s="32" t="n"/>
      <c r="AT249" s="32" t="n"/>
      <c r="AU249" s="203">
        <f>IFERROR(VLOOKUP(Table1[[#This Row],[Date]],'Overweight Data'!A247:G1342,6,FALSE),"")</f>
        <v/>
      </c>
      <c r="AV249" s="213">
        <f>IFERROR(
   IF(
      OR(Table1[[#This Row],[Operating Time]]=0, (Table1[[#This Row],[Operating Time]]/IF(AC249&lt;=1,AC249+1,AC249))*60=0),
      1,
      ((Table1[[#This Row],[Operating Time]])/IF(AC249&lt;=1,AC249+1,AC249))*60
   ),
"_")</f>
        <v/>
      </c>
      <c r="AW249" s="213">
        <f>COUNTIFS('Downtime Data'!A:A,Table1[[#This Row],[Date]])</f>
        <v/>
      </c>
      <c r="AX249" s="211">
        <f>IFERROR((SUM(Table1[[#This Row],[Minor Stoppages]:[Material Shortages]])/Table1[[#This Row],['# Stops]])*60,"")</f>
        <v/>
      </c>
      <c r="AY249" s="211" t="n"/>
      <c r="AZ249" s="33" t="n">
        <v>46291</v>
      </c>
    </row>
    <row r="250" ht="20.15" customHeight="1" s="452">
      <c r="A250" s="21" t="n">
        <v>46267</v>
      </c>
      <c r="B250" s="22">
        <f>IF(A250="","",TEXT(A250,"dddddd"))</f>
        <v/>
      </c>
      <c r="C250" s="23" t="inlineStr">
        <is>
          <t>_10.3GM_HT</t>
        </is>
      </c>
      <c r="D250" s="24">
        <f t="array" ref="D250">IFERROR(INDIRECT(C250),"")</f>
        <v/>
      </c>
      <c r="E250" s="25" t="n">
        <v>30</v>
      </c>
      <c r="F250" s="26" t="n">
        <v>22.8</v>
      </c>
      <c r="G250" s="27">
        <f>IFERROR((Table1[[#This Row],[Plan]]/Table1[[#This Row],[Hours Used]])/(Table1[[#This Row],[SOC (TPD)]]/24),"")</f>
        <v/>
      </c>
      <c r="H250" s="27">
        <f>IFERROR((Table1[[#This Row],[Volume Delivered (T)]]/Table1[[#This Row],[Hours Used]])/(Table1[[#This Row],[SOC (TPD)]]/24),"")</f>
        <v/>
      </c>
      <c r="I250" s="28" t="n"/>
      <c r="J250" s="28" t="n"/>
      <c r="K250" s="28" t="n"/>
      <c r="L250" s="25">
        <f>0.6+1.5+0.17+0.34-0.2-0.66</f>
        <v/>
      </c>
      <c r="M250" s="29" t="n"/>
      <c r="N250" s="83" t="n"/>
      <c r="O250" s="25" t="n"/>
      <c r="P250" s="25" t="n"/>
      <c r="Q250" s="69" t="n"/>
      <c r="R250" s="70" t="n"/>
      <c r="S250" s="30">
        <f>IF(Table1[[#This Row],[SKU]]="",0,24-Table1[[#This Row],[Legal Non-Operating Time]]-Table1[[#This Row],[No Demand Time]]-Table1[[#This Row],[Force Majeure]])</f>
        <v/>
      </c>
      <c r="T250" s="26" t="n"/>
      <c r="U250" s="26" t="n">
        <v>0.75</v>
      </c>
      <c r="V250" s="26" t="n"/>
      <c r="W250" s="26" t="n"/>
      <c r="X250" s="26" t="n"/>
      <c r="Y250" s="26" t="n"/>
      <c r="Z250" s="26" t="n"/>
      <c r="AA250" s="30">
        <f>Table1[[#This Row],[Hours Used]]-SUM(Table1[[#This Row],[Planned Maintenance]:[Start and Finish Production]])</f>
        <v/>
      </c>
      <c r="AB250" s="26" t="n">
        <v>1.5</v>
      </c>
      <c r="AC250" s="26">
        <f>170/60</f>
        <v/>
      </c>
      <c r="AD250" s="26">
        <f>47/60</f>
        <v/>
      </c>
      <c r="AE250" s="26" t="n"/>
      <c r="AF250" s="26" t="n"/>
      <c r="AG250" s="26" t="n"/>
      <c r="AH250" s="24">
        <f>Table1[[#This Row],[Hours Used]]-SUM(Table1[[#This Row],[Planned Maintenance]:[Start and Finish Production]])-SUM(Table1[[#This Row],[Minor Stoppages]:[Material Shortages]])-Table1[[#This Row],[Quality Loss (Hrs)]]-Table1[[#This Row],[Operating Time]]</f>
        <v/>
      </c>
      <c r="AI250" s="24">
        <f>IFERROR(IF(Table1[[#This Row],[SKU]]="",0,Table1[[#This Row],[Quality Loss (T)]]/(Table1[[#This Row],[SOC (TPD)]]/24)),"")</f>
        <v/>
      </c>
      <c r="AJ250" s="31">
        <f>IFERROR(IF(Table1[[#This Row],[SKU]]="",0,Table1[[#This Row],[Volume Delivered (T)]]/(Table1[[#This Row],[SOC (TPD)]]/24)),"")</f>
        <v/>
      </c>
      <c r="AK250" s="31">
        <f>IFERROR(Table1[[#This Row],[Operating Time]]/Table1[[#This Row],[PRODUCTION HOURS]],"")</f>
        <v/>
      </c>
      <c r="AL250" s="32" t="n"/>
      <c r="AM250" s="32" t="inlineStr">
        <is>
          <t>YES</t>
        </is>
      </c>
      <c r="AN250" s="32" t="inlineStr">
        <is>
          <t>YES</t>
        </is>
      </c>
      <c r="AO250" s="32" t="n">
        <v>0</v>
      </c>
      <c r="AP250" s="32" t="n">
        <v>0</v>
      </c>
      <c r="AQ250" s="32" t="n"/>
      <c r="AR250" s="32">
        <f>IFERROR(SUMIFS(#REF!,#REF!,'Data Sheet'!A:A,#REF!,"Samridhi Perk Line")/SUMIFS(#REF!,#REF!,'Data Sheet'!A:A,#REF!,"Samridhi Perk Line"),"")</f>
        <v/>
      </c>
      <c r="AS250" s="32" t="n"/>
      <c r="AT250" s="32" t="n"/>
      <c r="AU250" s="203">
        <f>IFERROR(VLOOKUP(Table1[[#This Row],[Date]],'Overweight Data'!A248:G1343,6,FALSE),"")</f>
        <v/>
      </c>
      <c r="AV250" s="213">
        <f>IFERROR(
   IF(
      OR(Table1[[#This Row],[Operating Time]]=0, (Table1[[#This Row],[Operating Time]]/IF(AC250&lt;=1,AC250+1,AC250))*60=0),
      1,
      ((Table1[[#This Row],[Operating Time]])/IF(AC250&lt;=1,AC250+1,AC250))*60
   ),
"_")</f>
        <v/>
      </c>
      <c r="AW250" s="213">
        <f>COUNTIFS('Downtime Data'!A:A,Table1[[#This Row],[Date]])</f>
        <v/>
      </c>
      <c r="AX250" s="211">
        <f>IFERROR((SUM(Table1[[#This Row],[Minor Stoppages]:[Material Shortages]])/Table1[[#This Row],['# Stops]])*60,"")</f>
        <v/>
      </c>
      <c r="AY250" s="211" t="n"/>
      <c r="AZ250" s="33" t="n">
        <v>46291</v>
      </c>
    </row>
    <row r="251" ht="20.15" customHeight="1" s="452">
      <c r="A251" s="21" t="n">
        <v>46268</v>
      </c>
      <c r="B251" s="22">
        <f>IF(A251="","",TEXT(A251,"dddddd"))</f>
        <v/>
      </c>
      <c r="C251" s="23" t="inlineStr">
        <is>
          <t>_10.3GM_HT</t>
        </is>
      </c>
      <c r="D251" s="24">
        <f t="array" ref="D251">IFERROR(INDIRECT(C251),"")</f>
        <v/>
      </c>
      <c r="E251" s="25" t="n">
        <v>20</v>
      </c>
      <c r="F251" s="26" t="n">
        <v>15.7</v>
      </c>
      <c r="G251" s="27">
        <f>IFERROR((Table1[[#This Row],[Plan]]/Table1[[#This Row],[Hours Used]])/(Table1[[#This Row],[SOC (TPD)]]/24),"")</f>
        <v/>
      </c>
      <c r="H251" s="27">
        <f>IFERROR((Table1[[#This Row],[Volume Delivered (T)]]/Table1[[#This Row],[Hours Used]])/(Table1[[#This Row],[SOC (TPD)]]/24),"")</f>
        <v/>
      </c>
      <c r="I251" s="28" t="n"/>
      <c r="J251" s="28" t="n">
        <v>3</v>
      </c>
      <c r="K251" s="28" t="n"/>
      <c r="L251" s="25">
        <f>0.77+1.68+0.18+0.08-0.32-0.71</f>
        <v/>
      </c>
      <c r="M251" s="29" t="n"/>
      <c r="N251" s="83" t="n"/>
      <c r="O251" s="25" t="n"/>
      <c r="P251" s="25" t="n"/>
      <c r="Q251" s="69" t="n"/>
      <c r="R251" s="70" t="n"/>
      <c r="S251" s="30">
        <f>IF(Table1[[#This Row],[SKU]]="",0,24-Table1[[#This Row],[Legal Non-Operating Time]]-Table1[[#This Row],[No Demand Time]]-Table1[[#This Row],[Force Majeure]])</f>
        <v/>
      </c>
      <c r="T251" s="26" t="n"/>
      <c r="U251" s="26" t="n">
        <v>1</v>
      </c>
      <c r="V251" s="26" t="n"/>
      <c r="W251" s="26" t="n"/>
      <c r="X251" s="26" t="n"/>
      <c r="Y251" s="26" t="n"/>
      <c r="Z251" s="26" t="n">
        <v>2.5</v>
      </c>
      <c r="AA251" s="30">
        <f>Table1[[#This Row],[Hours Used]]-SUM(Table1[[#This Row],[Planned Maintenance]:[Start and Finish Production]])</f>
        <v/>
      </c>
      <c r="AB251" s="26">
        <f>152/60</f>
        <v/>
      </c>
      <c r="AC251" s="26" t="n">
        <v>1.5</v>
      </c>
      <c r="AD251" s="26" t="n">
        <v>1.5</v>
      </c>
      <c r="AE251" s="26">
        <f>100/60</f>
        <v/>
      </c>
      <c r="AF251" s="26" t="n"/>
      <c r="AG251" s="26" t="n"/>
      <c r="AH251" s="24">
        <f>Table1[[#This Row],[Hours Used]]-SUM(Table1[[#This Row],[Planned Maintenance]:[Start and Finish Production]])-SUM(Table1[[#This Row],[Minor Stoppages]:[Material Shortages]])-Table1[[#This Row],[Quality Loss (Hrs)]]-Table1[[#This Row],[Operating Time]]</f>
        <v/>
      </c>
      <c r="AI251" s="24">
        <f>IFERROR(IF(Table1[[#This Row],[SKU]]="",0,Table1[[#This Row],[Quality Loss (T)]]/(Table1[[#This Row],[SOC (TPD)]]/24)),"")</f>
        <v/>
      </c>
      <c r="AJ251" s="31">
        <f>IFERROR(IF(Table1[[#This Row],[SKU]]="",0,Table1[[#This Row],[Volume Delivered (T)]]/(Table1[[#This Row],[SOC (TPD)]]/24)),"")</f>
        <v/>
      </c>
      <c r="AK251" s="31">
        <f>IFERROR(Table1[[#This Row],[Operating Time]]/Table1[[#This Row],[PRODUCTION HOURS]],"")</f>
        <v/>
      </c>
      <c r="AL251" s="32" t="n"/>
      <c r="AM251" s="32" t="inlineStr">
        <is>
          <t>YES</t>
        </is>
      </c>
      <c r="AN251" s="32" t="inlineStr">
        <is>
          <t>YES</t>
        </is>
      </c>
      <c r="AO251" s="32" t="n">
        <v>0</v>
      </c>
      <c r="AP251" s="32" t="n">
        <v>0</v>
      </c>
      <c r="AQ251" s="32" t="n"/>
      <c r="AR251" s="32">
        <f>IFERROR(SUMIFS(#REF!,#REF!,'Data Sheet'!A:A,#REF!,"Samridhi Perk Line")/SUMIFS(#REF!,#REF!,'Data Sheet'!A:A,#REF!,"Samridhi Perk Line"),"")</f>
        <v/>
      </c>
      <c r="AS251" s="32" t="n"/>
      <c r="AT251" s="32" t="n"/>
      <c r="AU251" s="203">
        <f>IFERROR(VLOOKUP(Table1[[#This Row],[Date]],'Overweight Data'!A249:G1344,6,FALSE),"")</f>
        <v/>
      </c>
      <c r="AV251" s="213">
        <f>IFERROR(
   IF(
      OR(Table1[[#This Row],[Operating Time]]=0, (Table1[[#This Row],[Operating Time]]/IF(AC251&lt;=1,AC251+1,AC251))*60=0),
      1,
      ((Table1[[#This Row],[Operating Time]])/IF(AC251&lt;=1,AC251+1,AC251))*60
   ),
"_")</f>
        <v/>
      </c>
      <c r="AW251" s="213">
        <f>COUNTIFS('Downtime Data'!A:A,Table1[[#This Row],[Date]])</f>
        <v/>
      </c>
      <c r="AX251" s="211">
        <f>IFERROR((SUM(Table1[[#This Row],[Minor Stoppages]:[Material Shortages]])/Table1[[#This Row],['# Stops]])*60,"")</f>
        <v/>
      </c>
      <c r="AY251" s="211" t="n"/>
      <c r="AZ251" s="33" t="n">
        <v>46291</v>
      </c>
    </row>
    <row r="252" ht="20.15" customHeight="1" s="452">
      <c r="A252" s="21" t="n">
        <v>46269</v>
      </c>
      <c r="B252" s="22">
        <f>IF(A252="","",TEXT(A252,"dddddd"))</f>
        <v/>
      </c>
      <c r="C252" s="23" t="n"/>
      <c r="D252" s="24">
        <f t="array" ref="D252">IFERROR(INDIRECT(C252),"")</f>
        <v/>
      </c>
      <c r="E252" s="25" t="n"/>
      <c r="F252" s="26" t="n"/>
      <c r="G252" s="27">
        <f>IFERROR((Table1[[#This Row],[Plan]]/Table1[[#This Row],[Hours Used]])/(Table1[[#This Row],[SOC (TPD)]]/24),"")</f>
        <v/>
      </c>
      <c r="H252" s="27">
        <f>IFERROR((Table1[[#This Row],[Volume Delivered (T)]]/Table1[[#This Row],[Hours Used]])/(Table1[[#This Row],[SOC (TPD)]]/24),"")</f>
        <v/>
      </c>
      <c r="I252" s="28" t="n"/>
      <c r="J252" s="28" t="n"/>
      <c r="K252" s="28" t="n"/>
      <c r="L252" s="25" t="n"/>
      <c r="M252" s="29" t="n"/>
      <c r="N252" s="83" t="n"/>
      <c r="O252" s="25" t="n"/>
      <c r="P252" s="25" t="n"/>
      <c r="Q252" s="69" t="n"/>
      <c r="R252" s="70" t="n"/>
      <c r="S252" s="30">
        <f>IF(Table1[[#This Row],[SKU]]="",0,24-Table1[[#This Row],[Legal Non-Operating Time]]-Table1[[#This Row],[No Demand Time]]-Table1[[#This Row],[Force Majeure]])</f>
        <v/>
      </c>
      <c r="T252" s="26" t="n"/>
      <c r="U252" s="26" t="n"/>
      <c r="V252" s="26" t="n"/>
      <c r="W252" s="26" t="n"/>
      <c r="X252" s="26" t="n"/>
      <c r="Y252" s="26" t="n"/>
      <c r="Z252" s="26" t="n"/>
      <c r="AA252" s="30">
        <f>Table1[[#This Row],[Hours Used]]-SUM(Table1[[#This Row],[Planned Maintenance]:[Start and Finish Production]])</f>
        <v/>
      </c>
      <c r="AB252" s="26" t="n"/>
      <c r="AC252" s="26" t="n"/>
      <c r="AD252" s="26" t="n"/>
      <c r="AE252" s="26" t="n"/>
      <c r="AF252" s="26" t="n"/>
      <c r="AG252" s="26" t="n"/>
      <c r="AH252" s="24">
        <f>Table1[[#This Row],[Hours Used]]-SUM(Table1[[#This Row],[Planned Maintenance]:[Start and Finish Production]])-SUM(Table1[[#This Row],[Minor Stoppages]:[Material Shortages]])-Table1[[#This Row],[Quality Loss (Hrs)]]-Table1[[#This Row],[Operating Time]]</f>
        <v/>
      </c>
      <c r="AI252" s="24">
        <f>IFERROR(IF(Table1[[#This Row],[SKU]]="",0,Table1[[#This Row],[Quality Loss (T)]]/(Table1[[#This Row],[SOC (TPD)]]/24)),"")</f>
        <v/>
      </c>
      <c r="AJ252" s="31">
        <f>IFERROR(IF(Table1[[#This Row],[SKU]]="",0,Table1[[#This Row],[Volume Delivered (T)]]/(Table1[[#This Row],[SOC (TPD)]]/24)),"")</f>
        <v/>
      </c>
      <c r="AK252" s="31">
        <f>IFERROR(Table1[[#This Row],[Operating Time]]/Table1[[#This Row],[PRODUCTION HOURS]],"")</f>
        <v/>
      </c>
      <c r="AL252" s="32" t="n"/>
      <c r="AM252" s="32" t="inlineStr">
        <is>
          <t>YES</t>
        </is>
      </c>
      <c r="AN252" s="32" t="inlineStr">
        <is>
          <t>YES</t>
        </is>
      </c>
      <c r="AO252" s="32" t="n">
        <v>0</v>
      </c>
      <c r="AP252" s="32" t="n">
        <v>0</v>
      </c>
      <c r="AQ252" s="32" t="n"/>
      <c r="AR252" s="32">
        <f>IFERROR(SUMIFS(#REF!,#REF!,'Data Sheet'!A:A,#REF!,"Samridhi Perk Line")/SUMIFS(#REF!,#REF!,'Data Sheet'!A:A,#REF!,"Samridhi Perk Line"),"")</f>
        <v/>
      </c>
      <c r="AS252" s="32" t="n"/>
      <c r="AT252" s="32" t="n"/>
      <c r="AU252" s="203">
        <f>IFERROR(VLOOKUP(Table1[[#This Row],[Date]],'Overweight Data'!A250:G1345,6,FALSE),"")</f>
        <v/>
      </c>
      <c r="AV252" s="213">
        <f>IFERROR(
   IF(
      OR(Table1[[#This Row],[Operating Time]]=0, (Table1[[#This Row],[Operating Time]]/IF(AC252&lt;=1,AC252+1,AC252))*60=0),
      1,
      ((Table1[[#This Row],[Operating Time]])/IF(AC252&lt;=1,AC252+1,AC252))*60
   ),
"_")</f>
        <v/>
      </c>
      <c r="AW252" s="213">
        <f>COUNTIFS('Downtime Data'!A:A,Table1[[#This Row],[Date]])</f>
        <v/>
      </c>
      <c r="AX252" s="211">
        <f>IFERROR((SUM(Table1[[#This Row],[Minor Stoppages]:[Material Shortages]])/Table1[[#This Row],['# Stops]])*60,"")</f>
        <v/>
      </c>
      <c r="AY252" s="211" t="n"/>
      <c r="AZ252" s="33" t="n">
        <v>46291</v>
      </c>
    </row>
    <row r="253" ht="20.15" customHeight="1" s="452">
      <c r="A253" s="21" t="n">
        <v>46270</v>
      </c>
      <c r="B253" s="22">
        <f>IF(A253="","",TEXT(A253,"dddddd"))</f>
        <v/>
      </c>
      <c r="C253" s="23" t="inlineStr">
        <is>
          <t>_10.3GM_HT</t>
        </is>
      </c>
      <c r="D253" s="24">
        <f t="array" ref="D253">IFERROR(INDIRECT(C253),"")</f>
        <v/>
      </c>
      <c r="E253" s="25">
        <f>17.3+4.4</f>
        <v/>
      </c>
      <c r="F253" s="26" t="n">
        <v>21.7</v>
      </c>
      <c r="G253" s="27">
        <f>IFERROR((Table1[[#This Row],[Plan]]/Table1[[#This Row],[Hours Used]])/(Table1[[#This Row],[SOC (TPD)]]/24),"")</f>
        <v/>
      </c>
      <c r="H253" s="27">
        <f>IFERROR((Table1[[#This Row],[Volume Delivered (T)]]/Table1[[#This Row],[Hours Used]])/(Table1[[#This Row],[SOC (TPD)]]/24),"")</f>
        <v/>
      </c>
      <c r="I253" s="28" t="n"/>
      <c r="J253" s="28" t="n"/>
      <c r="K253" s="28" t="n"/>
      <c r="L253" s="25">
        <f>0.5+1.26+0.11+0.27-0.1-0.37</f>
        <v/>
      </c>
      <c r="M253" s="29" t="n"/>
      <c r="N253" s="83" t="n"/>
      <c r="O253" s="25" t="n"/>
      <c r="P253" s="25" t="n"/>
      <c r="Q253" s="69" t="n"/>
      <c r="R253" s="70" t="n"/>
      <c r="S253" s="30">
        <f>IF(Table1[[#This Row],[SKU]]="",0,24-Table1[[#This Row],[Legal Non-Operating Time]]-Table1[[#This Row],[No Demand Time]]-Table1[[#This Row],[Force Majeure]])</f>
        <v/>
      </c>
      <c r="T253" s="26" t="n"/>
      <c r="U253" s="26" t="n"/>
      <c r="V253" s="26" t="n"/>
      <c r="W253" s="26" t="n"/>
      <c r="X253" s="26" t="n"/>
      <c r="Y253" s="26" t="n"/>
      <c r="Z253" s="26" t="n">
        <v>4.5</v>
      </c>
      <c r="AA253" s="30">
        <f>Table1[[#This Row],[Hours Used]]-SUM(Table1[[#This Row],[Planned Maintenance]:[Start and Finish Production]])</f>
        <v/>
      </c>
      <c r="AB253" s="26" t="n">
        <v>1.1</v>
      </c>
      <c r="AC253" s="26" t="n">
        <v>2</v>
      </c>
      <c r="AD253" s="26" t="n"/>
      <c r="AE253" s="26" t="n"/>
      <c r="AF253" s="26" t="n"/>
      <c r="AG253" s="26" t="n"/>
      <c r="AH253" s="24">
        <f>Table1[[#This Row],[Hours Used]]-SUM(Table1[[#This Row],[Planned Maintenance]:[Start and Finish Production]])-SUM(Table1[[#This Row],[Minor Stoppages]:[Material Shortages]])-Table1[[#This Row],[Quality Loss (Hrs)]]-Table1[[#This Row],[Operating Time]]</f>
        <v/>
      </c>
      <c r="AI253" s="24">
        <f>IFERROR(IF(Table1[[#This Row],[SKU]]="",0,Table1[[#This Row],[Quality Loss (T)]]/(Table1[[#This Row],[SOC (TPD)]]/24)),"")</f>
        <v/>
      </c>
      <c r="AJ253" s="31">
        <f>IFERROR(IF(Table1[[#This Row],[SKU]]="",0,Table1[[#This Row],[Volume Delivered (T)]]/(Table1[[#This Row],[SOC (TPD)]]/24)),"")</f>
        <v/>
      </c>
      <c r="AK253" s="31">
        <f>IFERROR(Table1[[#This Row],[Operating Time]]/Table1[[#This Row],[PRODUCTION HOURS]],"")</f>
        <v/>
      </c>
      <c r="AL253" s="32" t="n"/>
      <c r="AM253" s="32" t="inlineStr">
        <is>
          <t>YES</t>
        </is>
      </c>
      <c r="AN253" s="32" t="inlineStr">
        <is>
          <t>YES</t>
        </is>
      </c>
      <c r="AO253" s="32" t="n">
        <v>0</v>
      </c>
      <c r="AP253" s="32" t="n">
        <v>0</v>
      </c>
      <c r="AQ253" s="32" t="n"/>
      <c r="AR253" s="32">
        <f>IFERROR(SUMIFS(#REF!,#REF!,'Data Sheet'!A:A,#REF!,"Samridhi Perk Line")/SUMIFS(#REF!,#REF!,'Data Sheet'!A:A,#REF!,"Samridhi Perk Line"),"")</f>
        <v/>
      </c>
      <c r="AS253" s="32" t="n"/>
      <c r="AT253" s="32" t="n"/>
      <c r="AU253" s="203">
        <f>IFERROR(VLOOKUP(Table1[[#This Row],[Date]],'Overweight Data'!A251:G1346,6,FALSE),"")</f>
        <v/>
      </c>
      <c r="AV253" s="213">
        <f>IFERROR(
   IF(
      OR(Table1[[#This Row],[Operating Time]]=0, (Table1[[#This Row],[Operating Time]]/IF(AC253&lt;=1,AC253+1,AC253))*60=0),
      1,
      ((Table1[[#This Row],[Operating Time]])/IF(AC253&lt;=1,AC253+1,AC253))*60
   ),
"_")</f>
        <v/>
      </c>
      <c r="AW253" s="213">
        <f>COUNTIFS('Downtime Data'!A:A,Table1[[#This Row],[Date]])</f>
        <v/>
      </c>
      <c r="AX253" s="211">
        <f>IFERROR((SUM(Table1[[#This Row],[Minor Stoppages]:[Material Shortages]])/Table1[[#This Row],['# Stops]])*60,"")</f>
        <v/>
      </c>
      <c r="AY253" s="211" t="n"/>
      <c r="AZ253" s="33" t="n">
        <v>46291</v>
      </c>
    </row>
    <row r="254" ht="20.15" customHeight="1" s="452">
      <c r="A254" s="21" t="n">
        <v>46271</v>
      </c>
      <c r="B254" s="22">
        <f>IF(A254="","",TEXT(A254,"dddddd"))</f>
        <v/>
      </c>
      <c r="C254" s="23" t="inlineStr">
        <is>
          <t>_10.3GM</t>
        </is>
      </c>
      <c r="D254" s="24">
        <f t="array" ref="D254">IFERROR(INDIRECT(C254),"")</f>
        <v/>
      </c>
      <c r="E254" s="25" t="n">
        <v>31</v>
      </c>
      <c r="F254" s="26" t="n">
        <v>26.7</v>
      </c>
      <c r="G254" s="27">
        <f>IFERROR((Table1[[#This Row],[Plan]]/Table1[[#This Row],[Hours Used]])/(Table1[[#This Row],[SOC (TPD)]]/24),"")</f>
        <v/>
      </c>
      <c r="H254" s="27">
        <f>IFERROR((Table1[[#This Row],[Volume Delivered (T)]]/Table1[[#This Row],[Hours Used]])/(Table1[[#This Row],[SOC (TPD)]]/24),"")</f>
        <v/>
      </c>
      <c r="I254" s="28" t="n"/>
      <c r="J254" s="28" t="n"/>
      <c r="K254" s="28" t="n"/>
      <c r="L254" s="25">
        <f>0.57+1.8+0.17+0.33-0.3-0.6</f>
        <v/>
      </c>
      <c r="M254" s="29" t="n"/>
      <c r="N254" s="83" t="n"/>
      <c r="O254" s="25" t="n"/>
      <c r="P254" s="25" t="n"/>
      <c r="Q254" s="69" t="n"/>
      <c r="R254" s="70" t="n"/>
      <c r="S254" s="30">
        <f>IF(Table1[[#This Row],[SKU]]="",0,24-Table1[[#This Row],[Legal Non-Operating Time]]-Table1[[#This Row],[No Demand Time]]-Table1[[#This Row],[Force Majeure]])</f>
        <v/>
      </c>
      <c r="T254" s="26" t="n"/>
      <c r="U254" s="26" t="n">
        <v>0.5</v>
      </c>
      <c r="V254" s="26" t="n"/>
      <c r="W254" s="26" t="n"/>
      <c r="X254" s="26" t="n"/>
      <c r="Y254" s="26" t="n"/>
      <c r="Z254" s="26" t="n"/>
      <c r="AA254" s="30">
        <f>Table1[[#This Row],[Hours Used]]-SUM(Table1[[#This Row],[Planned Maintenance]:[Start and Finish Production]])</f>
        <v/>
      </c>
      <c r="AB254" s="26" t="n">
        <v>2</v>
      </c>
      <c r="AC254" s="26" t="n">
        <v>3.3</v>
      </c>
      <c r="AD254" s="26" t="n"/>
      <c r="AE254" s="26" t="n"/>
      <c r="AF254" s="26" t="n"/>
      <c r="AG254" s="26" t="n">
        <v>0.5</v>
      </c>
      <c r="AH254" s="24">
        <f>Table1[[#This Row],[Hours Used]]-SUM(Table1[[#This Row],[Planned Maintenance]:[Start and Finish Production]])-SUM(Table1[[#This Row],[Minor Stoppages]:[Material Shortages]])-Table1[[#This Row],[Quality Loss (Hrs)]]-Table1[[#This Row],[Operating Time]]</f>
        <v/>
      </c>
      <c r="AI254" s="24">
        <f>IFERROR(IF(Table1[[#This Row],[SKU]]="",0,Table1[[#This Row],[Quality Loss (T)]]/(Table1[[#This Row],[SOC (TPD)]]/24)),"")</f>
        <v/>
      </c>
      <c r="AJ254" s="31">
        <f>IFERROR(IF(Table1[[#This Row],[SKU]]="",0,Table1[[#This Row],[Volume Delivered (T)]]/(Table1[[#This Row],[SOC (TPD)]]/24)),"")</f>
        <v/>
      </c>
      <c r="AK254" s="31">
        <f>IFERROR(Table1[[#This Row],[Operating Time]]/Table1[[#This Row],[PRODUCTION HOURS]],"")</f>
        <v/>
      </c>
      <c r="AL254" s="32" t="n"/>
      <c r="AM254" s="32" t="inlineStr">
        <is>
          <t>YES</t>
        </is>
      </c>
      <c r="AN254" s="32" t="inlineStr">
        <is>
          <t>YES</t>
        </is>
      </c>
      <c r="AO254" s="32" t="n">
        <v>0</v>
      </c>
      <c r="AP254" s="32" t="n">
        <v>0</v>
      </c>
      <c r="AQ254" s="32" t="n"/>
      <c r="AR254" s="32">
        <f>IFERROR(SUMIFS(#REF!,#REF!,'Data Sheet'!A:A,#REF!,"Samridhi Perk Line")/SUMIFS(#REF!,#REF!,'Data Sheet'!A:A,#REF!,"Samridhi Perk Line"),"")</f>
        <v/>
      </c>
      <c r="AS254" s="32" t="n"/>
      <c r="AT254" s="32" t="n"/>
      <c r="AU254" s="203">
        <f>IFERROR(VLOOKUP(Table1[[#This Row],[Date]],'Overweight Data'!A252:G1347,6,FALSE),"")</f>
        <v/>
      </c>
      <c r="AV254" s="213">
        <f>IFERROR(
   IF(
      OR(Table1[[#This Row],[Operating Time]]=0, (Table1[[#This Row],[Operating Time]]/IF(AC254&lt;=1,AC254+1,AC254))*60=0),
      1,
      ((Table1[[#This Row],[Operating Time]])/IF(AC254&lt;=1,AC254+1,AC254))*60
   ),
"_")</f>
        <v/>
      </c>
      <c r="AW254" s="213">
        <f>COUNTIFS('Downtime Data'!A:A,Table1[[#This Row],[Date]])</f>
        <v/>
      </c>
      <c r="AX254" s="211">
        <f>IFERROR((SUM(Table1[[#This Row],[Minor Stoppages]:[Material Shortages]])/Table1[[#This Row],['# Stops]])*60,"")</f>
        <v/>
      </c>
      <c r="AY254" s="211" t="n"/>
      <c r="AZ254" s="33" t="n">
        <v>46291</v>
      </c>
    </row>
    <row r="255" ht="20.15" customHeight="1" s="452">
      <c r="A255" s="21" t="n">
        <v>46272</v>
      </c>
      <c r="B255" s="22">
        <f>IF(A255="","",TEXT(A255,"dddddd"))</f>
        <v/>
      </c>
      <c r="C255" s="23" t="inlineStr">
        <is>
          <t>_10.3GM</t>
        </is>
      </c>
      <c r="D255" s="24">
        <f t="array" ref="D255">IFERROR(INDIRECT(C255),"")</f>
        <v/>
      </c>
      <c r="E255" s="25" t="n">
        <v>31</v>
      </c>
      <c r="F255" s="26">
        <f>25.2+6.2</f>
        <v/>
      </c>
      <c r="G255" s="27">
        <f>IFERROR((Table1[[#This Row],[Plan]]/Table1[[#This Row],[Hours Used]])/(Table1[[#This Row],[SOC (TPD)]]/24),"")</f>
        <v/>
      </c>
      <c r="H255" s="27">
        <f>IFERROR((Table1[[#This Row],[Volume Delivered (T)]]/Table1[[#This Row],[Hours Used]])/(Table1[[#This Row],[SOC (TPD)]]/24),"")</f>
        <v/>
      </c>
      <c r="I255" s="28" t="n"/>
      <c r="J255" s="28" t="n"/>
      <c r="K255" s="28" t="n"/>
      <c r="L255" s="25">
        <f>0.54+1.38+0.15+0.39-0.25-0.49</f>
        <v/>
      </c>
      <c r="M255" s="29" t="n"/>
      <c r="N255" s="83" t="n"/>
      <c r="O255" s="25" t="n"/>
      <c r="P255" s="25" t="n"/>
      <c r="Q255" s="69" t="n"/>
      <c r="R255" s="70" t="n"/>
      <c r="S255" s="30">
        <f>IF(Table1[[#This Row],[SKU]]="",0,24-Table1[[#This Row],[Legal Non-Operating Time]]-Table1[[#This Row],[No Demand Time]]-Table1[[#This Row],[Force Majeure]])</f>
        <v/>
      </c>
      <c r="T255" s="26" t="n"/>
      <c r="U255" s="26" t="n"/>
      <c r="V255" s="26" t="n"/>
      <c r="W255" s="26" t="n"/>
      <c r="X255" s="26" t="n"/>
      <c r="Y255" s="26" t="n"/>
      <c r="Z255" s="26" t="n"/>
      <c r="AA255" s="30">
        <f>Table1[[#This Row],[Hours Used]]-SUM(Table1[[#This Row],[Planned Maintenance]:[Start and Finish Production]])</f>
        <v/>
      </c>
      <c r="AB255" s="26" t="n"/>
      <c r="AC255" s="26" t="n"/>
      <c r="AD255" s="26" t="n"/>
      <c r="AE255" s="26" t="n"/>
      <c r="AF255" s="26" t="n"/>
      <c r="AG255" s="26" t="n"/>
      <c r="AH255" s="24">
        <f>Table1[[#This Row],[Hours Used]]-SUM(Table1[[#This Row],[Planned Maintenance]:[Start and Finish Production]])-SUM(Table1[[#This Row],[Minor Stoppages]:[Material Shortages]])-Table1[[#This Row],[Quality Loss (Hrs)]]-Table1[[#This Row],[Operating Time]]</f>
        <v/>
      </c>
      <c r="AI255" s="24">
        <f>IFERROR(IF(Table1[[#This Row],[SKU]]="",0,Table1[[#This Row],[Quality Loss (T)]]/(Table1[[#This Row],[SOC (TPD)]]/24)),"")</f>
        <v/>
      </c>
      <c r="AJ255" s="31">
        <f>IFERROR(IF(Table1[[#This Row],[SKU]]="",0,Table1[[#This Row],[Volume Delivered (T)]]/(Table1[[#This Row],[SOC (TPD)]]/24)),"")</f>
        <v/>
      </c>
      <c r="AK255" s="31">
        <f>IFERROR(Table1[[#This Row],[Operating Time]]/Table1[[#This Row],[PRODUCTION HOURS]],"")</f>
        <v/>
      </c>
      <c r="AL255" s="32" t="n"/>
      <c r="AM255" s="32" t="inlineStr">
        <is>
          <t>YES</t>
        </is>
      </c>
      <c r="AN255" s="32" t="inlineStr">
        <is>
          <t>YES</t>
        </is>
      </c>
      <c r="AO255" s="32" t="n">
        <v>0</v>
      </c>
      <c r="AP255" s="32" t="n">
        <v>0</v>
      </c>
      <c r="AQ255" s="32" t="n"/>
      <c r="AR255" s="32">
        <f>IFERROR(SUMIFS(#REF!,#REF!,'Data Sheet'!A:A,#REF!,"Samridhi Perk Line")/SUMIFS(#REF!,#REF!,'Data Sheet'!A:A,#REF!,"Samridhi Perk Line"),"")</f>
        <v/>
      </c>
      <c r="AS255" s="32" t="n"/>
      <c r="AT255" s="32" t="n"/>
      <c r="AU255" s="203">
        <f>IFERROR(VLOOKUP(Table1[[#This Row],[Date]],'Overweight Data'!A253:G1348,6,FALSE),"")</f>
        <v/>
      </c>
      <c r="AV255" s="213">
        <f>IFERROR(
   IF(
      OR(Table1[[#This Row],[Operating Time]]=0, (Table1[[#This Row],[Operating Time]]/IF(AC255&lt;=1,AC255+1,AC255))*60=0),
      1,
      ((Table1[[#This Row],[Operating Time]])/IF(AC255&lt;=1,AC255+1,AC255))*60
   ),
"_")</f>
        <v/>
      </c>
      <c r="AW255" s="213">
        <f>COUNTIFS('Downtime Data'!A:A,Table1[[#This Row],[Date]])</f>
        <v/>
      </c>
      <c r="AX255" s="211">
        <f>IFERROR((SUM(Table1[[#This Row],[Minor Stoppages]:[Material Shortages]])/Table1[[#This Row],['# Stops]])*60,"")</f>
        <v/>
      </c>
      <c r="AY255" s="211" t="n"/>
      <c r="AZ255" s="33" t="n">
        <v>46291</v>
      </c>
    </row>
    <row r="256" ht="20.15" customHeight="1" s="452">
      <c r="A256" s="21" t="n">
        <v>46273</v>
      </c>
      <c r="B256" s="22">
        <f>IF(A256="","",TEXT(A256,"dddddd"))</f>
        <v/>
      </c>
      <c r="C256" s="23" t="inlineStr">
        <is>
          <t>_10.3GM</t>
        </is>
      </c>
      <c r="D256" s="24">
        <f t="array" ref="D256">IFERROR(INDIRECT(C256),"")</f>
        <v/>
      </c>
      <c r="E256" s="25" t="n">
        <v>33</v>
      </c>
      <c r="F256" s="26" t="n">
        <v>34.8</v>
      </c>
      <c r="G256" s="27">
        <f>IFERROR((Table1[[#This Row],[Plan]]/Table1[[#This Row],[Hours Used]])/(Table1[[#This Row],[SOC (TPD)]]/24),"")</f>
        <v/>
      </c>
      <c r="H256" s="27">
        <f>IFERROR((Table1[[#This Row],[Volume Delivered (T)]]/Table1[[#This Row],[Hours Used]])/(Table1[[#This Row],[SOC (TPD)]]/24),"")</f>
        <v/>
      </c>
      <c r="I256" s="28" t="n"/>
      <c r="J256" s="28" t="n"/>
      <c r="K256" s="28" t="n"/>
      <c r="L256" s="25">
        <f>0.54+1.38+0.15+0.39-0.25-0.49</f>
        <v/>
      </c>
      <c r="M256" s="29" t="n"/>
      <c r="N256" s="83" t="n"/>
      <c r="O256" s="25" t="n"/>
      <c r="P256" s="25" t="n"/>
      <c r="Q256" s="69" t="n"/>
      <c r="R256" s="70" t="n"/>
      <c r="S256" s="30">
        <f>IF(Table1[[#This Row],[SKU]]="",0,24-Table1[[#This Row],[Legal Non-Operating Time]]-Table1[[#This Row],[No Demand Time]]-Table1[[#This Row],[Force Majeure]])</f>
        <v/>
      </c>
      <c r="T256" s="26" t="n"/>
      <c r="U256" s="26" t="n">
        <v>0.75</v>
      </c>
      <c r="V256" s="26" t="n"/>
      <c r="W256" s="26" t="n"/>
      <c r="X256" s="26" t="n"/>
      <c r="Y256" s="26" t="n"/>
      <c r="Z256" s="26" t="n"/>
      <c r="AA256" s="30">
        <f>Table1[[#This Row],[Hours Used]]-SUM(Table1[[#This Row],[Planned Maintenance]:[Start and Finish Production]])</f>
        <v/>
      </c>
      <c r="AB256" s="26" t="n"/>
      <c r="AC256" s="26" t="n"/>
      <c r="AD256" s="26" t="n">
        <v>0.5</v>
      </c>
      <c r="AE256" s="26" t="n"/>
      <c r="AF256" s="26" t="n"/>
      <c r="AG256" s="26" t="n"/>
      <c r="AH256" s="24">
        <f>Table1[[#This Row],[Hours Used]]-SUM(Table1[[#This Row],[Planned Maintenance]:[Start and Finish Production]])-SUM(Table1[[#This Row],[Minor Stoppages]:[Material Shortages]])-Table1[[#This Row],[Quality Loss (Hrs)]]-Table1[[#This Row],[Operating Time]]</f>
        <v/>
      </c>
      <c r="AI256" s="24">
        <f>IFERROR(IF(Table1[[#This Row],[SKU]]="",0,Table1[[#This Row],[Quality Loss (T)]]/(Table1[[#This Row],[SOC (TPD)]]/24)),"")</f>
        <v/>
      </c>
      <c r="AJ256" s="31">
        <f>IFERROR(IF(Table1[[#This Row],[SKU]]="",0,Table1[[#This Row],[Volume Delivered (T)]]/(Table1[[#This Row],[SOC (TPD)]]/24)),"")</f>
        <v/>
      </c>
      <c r="AK256" s="31">
        <f>IFERROR(Table1[[#This Row],[Operating Time]]/Table1[[#This Row],[PRODUCTION HOURS]],"")</f>
        <v/>
      </c>
      <c r="AL256" s="32" t="n"/>
      <c r="AM256" s="32" t="inlineStr">
        <is>
          <t>YES</t>
        </is>
      </c>
      <c r="AN256" s="32" t="inlineStr">
        <is>
          <t>YES</t>
        </is>
      </c>
      <c r="AO256" s="32" t="n">
        <v>1</v>
      </c>
      <c r="AP256" s="32" t="n">
        <v>0</v>
      </c>
      <c r="AQ256" s="32" t="n"/>
      <c r="AR256" s="32">
        <f>IFERROR(SUMIFS(#REF!,#REF!,'Data Sheet'!A:A,#REF!,"Samridhi Perk Line")/SUMIFS(#REF!,#REF!,'Data Sheet'!A:A,#REF!,"Samridhi Perk Line"),"")</f>
        <v/>
      </c>
      <c r="AS256" s="32" t="n"/>
      <c r="AT256" s="32" t="n"/>
      <c r="AU256" s="203">
        <f>IFERROR(VLOOKUP(Table1[[#This Row],[Date]],'Overweight Data'!A254:G1349,6,FALSE),"")</f>
        <v/>
      </c>
      <c r="AV256" s="213">
        <f>IFERROR(
   IF(
      OR(Table1[[#This Row],[Operating Time]]=0, (Table1[[#This Row],[Operating Time]]/IF(AC256&lt;=1,AC256+1,AC256))*60=0),
      1,
      ((Table1[[#This Row],[Operating Time]])/IF(AC256&lt;=1,AC256+1,AC256))*60
   ),
"_")</f>
        <v/>
      </c>
      <c r="AW256" s="213">
        <f>COUNTIFS('Downtime Data'!A:A,Table1[[#This Row],[Date]])</f>
        <v/>
      </c>
      <c r="AX256" s="211">
        <f>IFERROR((SUM(Table1[[#This Row],[Minor Stoppages]:[Material Shortages]])/Table1[[#This Row],['# Stops]])*60,"")</f>
        <v/>
      </c>
      <c r="AY256" s="211" t="n"/>
      <c r="AZ256" s="33" t="n">
        <v>46291</v>
      </c>
    </row>
    <row r="257" ht="20.15" customHeight="1" s="452">
      <c r="A257" s="21" t="n">
        <v>46274</v>
      </c>
      <c r="B257" s="22">
        <f>IF(A257="","",TEXT(A257,"dddddd"))</f>
        <v/>
      </c>
      <c r="C257" s="23" t="inlineStr">
        <is>
          <t>_10.3GM</t>
        </is>
      </c>
      <c r="D257" s="24">
        <f t="array" ref="D257">IFERROR(INDIRECT(C257),"")</f>
        <v/>
      </c>
      <c r="E257" s="25" t="n">
        <v>33</v>
      </c>
      <c r="F257" s="26" t="n">
        <v>31.9</v>
      </c>
      <c r="G257" s="27">
        <f>IFERROR((Table1[[#This Row],[Plan]]/Table1[[#This Row],[Hours Used]])/(Table1[[#This Row],[SOC (TPD)]]/24),"")</f>
        <v/>
      </c>
      <c r="H257" s="27">
        <f>IFERROR((Table1[[#This Row],[Volume Delivered (T)]]/Table1[[#This Row],[Hours Used]])/(Table1[[#This Row],[SOC (TPD)]]/24),"")</f>
        <v/>
      </c>
      <c r="I257" s="28" t="n"/>
      <c r="J257" s="28" t="n"/>
      <c r="K257" s="28" t="n"/>
      <c r="L257" s="25">
        <f>0.47+1.34+0.17+0.34-0.25-0.44</f>
        <v/>
      </c>
      <c r="M257" s="29" t="n"/>
      <c r="N257" s="83" t="n"/>
      <c r="O257" s="25" t="n"/>
      <c r="P257" s="25" t="n"/>
      <c r="Q257" s="69" t="n"/>
      <c r="R257" s="70" t="n"/>
      <c r="S257" s="30">
        <f>IF(Table1[[#This Row],[SKU]]="",0,24-Table1[[#This Row],[Legal Non-Operating Time]]-Table1[[#This Row],[No Demand Time]]-Table1[[#This Row],[Force Majeure]])</f>
        <v/>
      </c>
      <c r="T257" s="26" t="n"/>
      <c r="U257" s="26" t="n">
        <v>0.75</v>
      </c>
      <c r="V257" s="26" t="n"/>
      <c r="W257" s="26" t="n"/>
      <c r="X257" s="26" t="n"/>
      <c r="Y257" s="26" t="n"/>
      <c r="Z257" s="26" t="n"/>
      <c r="AA257" s="30">
        <f>Table1[[#This Row],[Hours Used]]-SUM(Table1[[#This Row],[Planned Maintenance]:[Start and Finish Production]])</f>
        <v/>
      </c>
      <c r="AB257" s="26" t="n">
        <v>1.5</v>
      </c>
      <c r="AC257" s="26" t="n"/>
      <c r="AD257" s="26">
        <f>63/60</f>
        <v/>
      </c>
      <c r="AE257" s="26" t="n"/>
      <c r="AF257" s="26" t="n"/>
      <c r="AG257" s="26" t="n"/>
      <c r="AH257" s="24">
        <f>Table1[[#This Row],[Hours Used]]-SUM(Table1[[#This Row],[Planned Maintenance]:[Start and Finish Production]])-SUM(Table1[[#This Row],[Minor Stoppages]:[Material Shortages]])-Table1[[#This Row],[Quality Loss (Hrs)]]-Table1[[#This Row],[Operating Time]]</f>
        <v/>
      </c>
      <c r="AI257" s="24">
        <f>IFERROR(IF(Table1[[#This Row],[SKU]]="",0,Table1[[#This Row],[Quality Loss (T)]]/(Table1[[#This Row],[SOC (TPD)]]/24)),"")</f>
        <v/>
      </c>
      <c r="AJ257" s="31">
        <f>IFERROR(IF(Table1[[#This Row],[SKU]]="",0,Table1[[#This Row],[Volume Delivered (T)]]/(Table1[[#This Row],[SOC (TPD)]]/24)),"")</f>
        <v/>
      </c>
      <c r="AK257" s="31">
        <f>IFERROR(Table1[[#This Row],[Operating Time]]/Table1[[#This Row],[PRODUCTION HOURS]],"")</f>
        <v/>
      </c>
      <c r="AL257" s="32" t="n"/>
      <c r="AM257" s="32" t="inlineStr">
        <is>
          <t>YES</t>
        </is>
      </c>
      <c r="AN257" s="32" t="inlineStr">
        <is>
          <t>YES</t>
        </is>
      </c>
      <c r="AO257" s="32" t="n">
        <v>0</v>
      </c>
      <c r="AP257" s="32" t="n">
        <v>0</v>
      </c>
      <c r="AQ257" s="32" t="n"/>
      <c r="AR257" s="32">
        <f>IFERROR(SUMIFS(#REF!,#REF!,'Data Sheet'!A:A,#REF!,"Samridhi Perk Line")/SUMIFS(#REF!,#REF!,'Data Sheet'!A:A,#REF!,"Samridhi Perk Line"),"")</f>
        <v/>
      </c>
      <c r="AS257" s="32" t="n"/>
      <c r="AT257" s="32" t="n"/>
      <c r="AU257" s="203">
        <f>IFERROR(VLOOKUP(Table1[[#This Row],[Date]],'Overweight Data'!A255:G1350,6,FALSE),"")</f>
        <v/>
      </c>
      <c r="AV257" s="213">
        <f>IFERROR(
   IF(
      OR(Table1[[#This Row],[Operating Time]]=0, (Table1[[#This Row],[Operating Time]]/IF(AC257&lt;=1,AC257+1,AC257))*60=0),
      1,
      ((Table1[[#This Row],[Operating Time]])/IF(AC257&lt;=1,AC257+1,AC257))*60
   ),
"_")</f>
        <v/>
      </c>
      <c r="AW257" s="213">
        <f>COUNTIFS('Downtime Data'!A:A,Table1[[#This Row],[Date]])</f>
        <v/>
      </c>
      <c r="AX257" s="211">
        <f>IFERROR((SUM(Table1[[#This Row],[Minor Stoppages]:[Material Shortages]])/Table1[[#This Row],['# Stops]])*60,"")</f>
        <v/>
      </c>
      <c r="AY257" s="211" t="n"/>
      <c r="AZ257" s="33" t="n">
        <v>46291</v>
      </c>
    </row>
    <row r="258" ht="20.15" customHeight="1" s="452">
      <c r="A258" s="21" t="n">
        <v>46275</v>
      </c>
      <c r="B258" s="22">
        <f>IF(A258="","",TEXT(A258,"dddddd"))</f>
        <v/>
      </c>
      <c r="C258" s="23" t="inlineStr">
        <is>
          <t>_10.3GM</t>
        </is>
      </c>
      <c r="D258" s="24">
        <f t="array" ref="D258">IFERROR(INDIRECT(C258),"")</f>
        <v/>
      </c>
      <c r="E258" s="25" t="n">
        <v>15</v>
      </c>
      <c r="F258" s="26">
        <f>13.2+2.1</f>
        <v/>
      </c>
      <c r="G258" s="27">
        <f>IFERROR((Table1[[#This Row],[Plan]]/Table1[[#This Row],[Hours Used]])/(Table1[[#This Row],[SOC (TPD)]]/24),"")</f>
        <v/>
      </c>
      <c r="H258" s="27">
        <f>IFERROR((Table1[[#This Row],[Volume Delivered (T)]]/Table1[[#This Row],[Hours Used]])/(Table1[[#This Row],[SOC (TPD)]]/24),"")</f>
        <v/>
      </c>
      <c r="I258" s="28" t="n"/>
      <c r="J258" s="28" t="n"/>
      <c r="K258" s="28" t="n"/>
      <c r="L258" s="25">
        <f>0.16+0.73+0.05+0.21-0.1-0.4</f>
        <v/>
      </c>
      <c r="M258" s="29" t="n"/>
      <c r="N258" s="83" t="n"/>
      <c r="O258" s="25" t="n"/>
      <c r="P258" s="25" t="n"/>
      <c r="Q258" s="69" t="n"/>
      <c r="R258" s="70" t="n"/>
      <c r="S258" s="30">
        <f>IF(Table1[[#This Row],[SKU]]="",0,24-Table1[[#This Row],[Legal Non-Operating Time]]-Table1[[#This Row],[No Demand Time]]-Table1[[#This Row],[Force Majeure]])</f>
        <v/>
      </c>
      <c r="T258" s="26" t="n"/>
      <c r="U258" s="26" t="n"/>
      <c r="V258" s="26" t="n">
        <v>12</v>
      </c>
      <c r="W258" s="26" t="n"/>
      <c r="X258" s="26" t="n"/>
      <c r="Y258" s="26" t="n"/>
      <c r="Z258" s="26" t="n"/>
      <c r="AA258" s="30">
        <f>Table1[[#This Row],[Hours Used]]-SUM(Table1[[#This Row],[Planned Maintenance]:[Start and Finish Production]])</f>
        <v/>
      </c>
      <c r="AB258" s="26" t="n"/>
      <c r="AC258" s="26" t="n">
        <v>2.15</v>
      </c>
      <c r="AD258" s="26" t="n"/>
      <c r="AE258" s="26" t="n"/>
      <c r="AF258" s="26" t="n"/>
      <c r="AG258" s="26" t="n"/>
      <c r="AH258" s="24">
        <f>Table1[[#This Row],[Hours Used]]-SUM(Table1[[#This Row],[Planned Maintenance]:[Start and Finish Production]])-SUM(Table1[[#This Row],[Minor Stoppages]:[Material Shortages]])-Table1[[#This Row],[Quality Loss (Hrs)]]-Table1[[#This Row],[Operating Time]]</f>
        <v/>
      </c>
      <c r="AI258" s="24">
        <f>IFERROR(IF(Table1[[#This Row],[SKU]]="",0,Table1[[#This Row],[Quality Loss (T)]]/(Table1[[#This Row],[SOC (TPD)]]/24)),"")</f>
        <v/>
      </c>
      <c r="AJ258" s="31">
        <f>IFERROR(IF(Table1[[#This Row],[SKU]]="",0,Table1[[#This Row],[Volume Delivered (T)]]/(Table1[[#This Row],[SOC (TPD)]]/24)),"")</f>
        <v/>
      </c>
      <c r="AK258" s="31">
        <f>IFERROR(Table1[[#This Row],[Operating Time]]/Table1[[#This Row],[PRODUCTION HOURS]],"")</f>
        <v/>
      </c>
      <c r="AL258" s="32" t="n"/>
      <c r="AM258" s="32" t="inlineStr">
        <is>
          <t>YES</t>
        </is>
      </c>
      <c r="AN258" s="32" t="inlineStr">
        <is>
          <t>YES</t>
        </is>
      </c>
      <c r="AO258" s="32" t="n">
        <v>0</v>
      </c>
      <c r="AP258" s="32" t="n">
        <v>0</v>
      </c>
      <c r="AQ258" s="32" t="n"/>
      <c r="AR258" s="32">
        <f>IFERROR(SUMIFS(#REF!,#REF!,'Data Sheet'!A:A,#REF!,"Samridhi Perk Line")/SUMIFS(#REF!,#REF!,'Data Sheet'!A:A,#REF!,"Samridhi Perk Line"),"")</f>
        <v/>
      </c>
      <c r="AS258" s="32" t="n"/>
      <c r="AT258" s="32" t="n"/>
      <c r="AU258" s="203">
        <f>IFERROR(VLOOKUP(Table1[[#This Row],[Date]],'Overweight Data'!A256:G1351,6,FALSE),"")</f>
        <v/>
      </c>
      <c r="AV258" s="213">
        <f>IFERROR(
   IF(
      OR(Table1[[#This Row],[Operating Time]]=0, (Table1[[#This Row],[Operating Time]]/IF(AC258&lt;=1,AC258+1,AC258))*60=0),
      1,
      ((Table1[[#This Row],[Operating Time]])/IF(AC258&lt;=1,AC258+1,AC258))*60
   ),
"_")</f>
        <v/>
      </c>
      <c r="AW258" s="213">
        <f>COUNTIFS('Downtime Data'!A:A,Table1[[#This Row],[Date]])</f>
        <v/>
      </c>
      <c r="AX258" s="211">
        <f>IFERROR((SUM(Table1[[#This Row],[Minor Stoppages]:[Material Shortages]])/Table1[[#This Row],['# Stops]])*60,"")</f>
        <v/>
      </c>
      <c r="AY258" s="211" t="n"/>
      <c r="AZ258" s="33" t="n">
        <v>46291</v>
      </c>
    </row>
    <row r="259" ht="20.15" customHeight="1" s="452">
      <c r="A259" s="21" t="n">
        <v>46276</v>
      </c>
      <c r="B259" s="22">
        <f>IF(A259="","",TEXT(A259,"dddddd"))</f>
        <v/>
      </c>
      <c r="C259" s="23" t="inlineStr">
        <is>
          <t>_10.3GM</t>
        </is>
      </c>
      <c r="D259" s="24">
        <f t="array" ref="D259">IFERROR(INDIRECT(C259),"")</f>
        <v/>
      </c>
      <c r="E259" s="25" t="n">
        <v>31.5</v>
      </c>
      <c r="F259" s="26">
        <f>22.9+5</f>
        <v/>
      </c>
      <c r="G259" s="27">
        <f>IFERROR((Table1[[#This Row],[Plan]]/Table1[[#This Row],[Hours Used]])/(Table1[[#This Row],[SOC (TPD)]]/24),"")</f>
        <v/>
      </c>
      <c r="H259" s="27">
        <f>IFERROR((Table1[[#This Row],[Volume Delivered (T)]]/Table1[[#This Row],[Hours Used]])/(Table1[[#This Row],[SOC (TPD)]]/24),"")</f>
        <v/>
      </c>
      <c r="I259" s="28" t="n"/>
      <c r="J259" s="28" t="n"/>
      <c r="K259" s="28" t="n"/>
      <c r="L259" s="25">
        <f>0.5+1.4+0.15+0.4-0.24-0.58</f>
        <v/>
      </c>
      <c r="M259" s="29" t="n"/>
      <c r="N259" s="83" t="n"/>
      <c r="O259" s="25" t="n"/>
      <c r="P259" s="25" t="n"/>
      <c r="Q259" s="69" t="n"/>
      <c r="R259" s="70" t="n"/>
      <c r="S259" s="30">
        <f>IF(Table1[[#This Row],[SKU]]="",0,24-Table1[[#This Row],[Legal Non-Operating Time]]-Table1[[#This Row],[No Demand Time]]-Table1[[#This Row],[Force Majeure]])</f>
        <v/>
      </c>
      <c r="T259" s="26" t="n"/>
      <c r="U259" s="26" t="n">
        <v>0.75</v>
      </c>
      <c r="V259" s="26" t="n"/>
      <c r="W259" s="26" t="n"/>
      <c r="X259" s="26" t="n"/>
      <c r="Y259" s="26" t="n"/>
      <c r="Z259" s="26" t="n"/>
      <c r="AA259" s="30">
        <f>Table1[[#This Row],[Hours Used]]-SUM(Table1[[#This Row],[Planned Maintenance]:[Start and Finish Production]])</f>
        <v/>
      </c>
      <c r="AB259" s="26" t="n"/>
      <c r="AC259" s="26" t="n">
        <v>5</v>
      </c>
      <c r="AD259" s="26" t="n"/>
      <c r="AE259" s="26" t="n"/>
      <c r="AF259" s="26" t="n"/>
      <c r="AG259" s="26" t="n"/>
      <c r="AH259" s="24">
        <f>Table1[[#This Row],[Hours Used]]-SUM(Table1[[#This Row],[Planned Maintenance]:[Start and Finish Production]])-SUM(Table1[[#This Row],[Minor Stoppages]:[Material Shortages]])-Table1[[#This Row],[Quality Loss (Hrs)]]-Table1[[#This Row],[Operating Time]]</f>
        <v/>
      </c>
      <c r="AI259" s="24">
        <f>IFERROR(IF(Table1[[#This Row],[SKU]]="",0,Table1[[#This Row],[Quality Loss (T)]]/(Table1[[#This Row],[SOC (TPD)]]/24)),"")</f>
        <v/>
      </c>
      <c r="AJ259" s="31">
        <f>IFERROR(IF(Table1[[#This Row],[SKU]]="",0,Table1[[#This Row],[Volume Delivered (T)]]/(Table1[[#This Row],[SOC (TPD)]]/24)),"")</f>
        <v/>
      </c>
      <c r="AK259" s="31">
        <f>IFERROR(Table1[[#This Row],[Operating Time]]/Table1[[#This Row],[PRODUCTION HOURS]],"")</f>
        <v/>
      </c>
      <c r="AL259" s="32" t="n"/>
      <c r="AM259" s="32" t="inlineStr">
        <is>
          <t>YES</t>
        </is>
      </c>
      <c r="AN259" s="32" t="inlineStr">
        <is>
          <t>YES</t>
        </is>
      </c>
      <c r="AO259" s="32" t="n">
        <v>0</v>
      </c>
      <c r="AP259" s="32" t="n">
        <v>0</v>
      </c>
      <c r="AQ259" s="32" t="n"/>
      <c r="AR259" s="32">
        <f>IFERROR(SUMIFS(#REF!,#REF!,'Data Sheet'!A:A,#REF!,"Samridhi Perk Line")/SUMIFS(#REF!,#REF!,'Data Sheet'!A:A,#REF!,"Samridhi Perk Line"),"")</f>
        <v/>
      </c>
      <c r="AS259" s="32" t="n"/>
      <c r="AT259" s="32" t="n"/>
      <c r="AU259" s="203">
        <f>IFERROR(VLOOKUP(Table1[[#This Row],[Date]],'Overweight Data'!A257:G1352,6,FALSE),"")</f>
        <v/>
      </c>
      <c r="AV259" s="213">
        <f>IFERROR(
   IF(
      OR(Table1[[#This Row],[Operating Time]]=0, (Table1[[#This Row],[Operating Time]]/IF(AC259&lt;=1,AC259+1,AC259))*60=0),
      1,
      ((Table1[[#This Row],[Operating Time]])/IF(AC259&lt;=1,AC259+1,AC259))*60
   ),
"_")</f>
        <v/>
      </c>
      <c r="AW259" s="213">
        <f>COUNTIFS('Downtime Data'!A:A,Table1[[#This Row],[Date]])</f>
        <v/>
      </c>
      <c r="AX259" s="211">
        <f>IFERROR((SUM(Table1[[#This Row],[Minor Stoppages]:[Material Shortages]])/Table1[[#This Row],['# Stops]])*60,"")</f>
        <v/>
      </c>
      <c r="AY259" s="211" t="n"/>
      <c r="AZ259" s="33" t="n">
        <v>46291</v>
      </c>
    </row>
    <row r="260" ht="20.15" customHeight="1" s="452">
      <c r="A260" s="21" t="n">
        <v>46277</v>
      </c>
      <c r="B260" s="22">
        <f>IF(A260="","",TEXT(A260,"dddddd"))</f>
        <v/>
      </c>
      <c r="C260" s="23" t="inlineStr">
        <is>
          <t>_10.3GM_HT</t>
        </is>
      </c>
      <c r="D260" s="24">
        <f t="array" ref="D260">IFERROR(INDIRECT(C260),"")</f>
        <v/>
      </c>
      <c r="E260" s="25" t="n">
        <v>30</v>
      </c>
      <c r="F260" s="26">
        <f>24.2+4.5</f>
        <v/>
      </c>
      <c r="G260" s="27">
        <f>IFERROR((Table1[[#This Row],[Plan]]/Table1[[#This Row],[Hours Used]])/(Table1[[#This Row],[SOC (TPD)]]/24),"")</f>
        <v/>
      </c>
      <c r="H260" s="27">
        <f>IFERROR((Table1[[#This Row],[Volume Delivered (T)]]/Table1[[#This Row],[Hours Used]])/(Table1[[#This Row],[SOC (TPD)]]/24),"")</f>
        <v/>
      </c>
      <c r="I260" s="28" t="n"/>
      <c r="J260" s="28" t="n"/>
      <c r="K260" s="28" t="n"/>
      <c r="L260" s="25">
        <f>0.5+1.67+0.18+0.43-0.17-0.68</f>
        <v/>
      </c>
      <c r="M260" s="29" t="n"/>
      <c r="N260" s="83" t="n"/>
      <c r="O260" s="25" t="n"/>
      <c r="P260" s="25" t="n"/>
      <c r="Q260" s="69" t="n"/>
      <c r="R260" s="70" t="n"/>
      <c r="S260" s="30">
        <f>IF(Table1[[#This Row],[SKU]]="",0,24-Table1[[#This Row],[Legal Non-Operating Time]]-Table1[[#This Row],[No Demand Time]]-Table1[[#This Row],[Force Majeure]])</f>
        <v/>
      </c>
      <c r="T260" s="26" t="n"/>
      <c r="U260" s="26" t="n">
        <v>0.75</v>
      </c>
      <c r="V260" s="26" t="n"/>
      <c r="W260" s="26" t="n">
        <v>1.75</v>
      </c>
      <c r="X260" s="26" t="n"/>
      <c r="Y260" s="26" t="n"/>
      <c r="Z260" s="26" t="n"/>
      <c r="AA260" s="30">
        <f>Table1[[#This Row],[Hours Used]]-SUM(Table1[[#This Row],[Planned Maintenance]:[Start and Finish Production]])</f>
        <v/>
      </c>
      <c r="AB260" s="26" t="n"/>
      <c r="AC260" s="26" t="n"/>
      <c r="AD260" s="26" t="n"/>
      <c r="AE260" s="26" t="n"/>
      <c r="AF260" s="26" t="n"/>
      <c r="AG260" s="26" t="n"/>
      <c r="AH260" s="24">
        <f>Table1[[#This Row],[Hours Used]]-SUM(Table1[[#This Row],[Planned Maintenance]:[Start and Finish Production]])-SUM(Table1[[#This Row],[Minor Stoppages]:[Material Shortages]])-Table1[[#This Row],[Quality Loss (Hrs)]]-Table1[[#This Row],[Operating Time]]</f>
        <v/>
      </c>
      <c r="AI260" s="24">
        <f>IFERROR(IF(Table1[[#This Row],[SKU]]="",0,Table1[[#This Row],[Quality Loss (T)]]/(Table1[[#This Row],[SOC (TPD)]]/24)),"")</f>
        <v/>
      </c>
      <c r="AJ260" s="31">
        <f>IFERROR(IF(Table1[[#This Row],[SKU]]="",0,Table1[[#This Row],[Volume Delivered (T)]]/(Table1[[#This Row],[SOC (TPD)]]/24)),"")</f>
        <v/>
      </c>
      <c r="AK260" s="31">
        <f>IFERROR(Table1[[#This Row],[Operating Time]]/Table1[[#This Row],[PRODUCTION HOURS]],"")</f>
        <v/>
      </c>
      <c r="AL260" s="32" t="n"/>
      <c r="AM260" s="32" t="inlineStr">
        <is>
          <t>YES</t>
        </is>
      </c>
      <c r="AN260" s="32" t="inlineStr">
        <is>
          <t>YES</t>
        </is>
      </c>
      <c r="AO260" s="32" t="n">
        <v>0</v>
      </c>
      <c r="AP260" s="32" t="n">
        <v>0</v>
      </c>
      <c r="AQ260" s="32" t="n"/>
      <c r="AR260" s="32">
        <f>IFERROR(SUMIFS(#REF!,#REF!,'Data Sheet'!A:A,#REF!,"Samridhi Perk Line")/SUMIFS(#REF!,#REF!,'Data Sheet'!A:A,#REF!,"Samridhi Perk Line"),"")</f>
        <v/>
      </c>
      <c r="AS260" s="32" t="n"/>
      <c r="AT260" s="32" t="n"/>
      <c r="AU260" s="203">
        <f>IFERROR(VLOOKUP(Table1[[#This Row],[Date]],'Overweight Data'!A258:G1353,6,FALSE),"")</f>
        <v/>
      </c>
      <c r="AV260" s="213">
        <f>IFERROR(
   IF(
      OR(Table1[[#This Row],[Operating Time]]=0, (Table1[[#This Row],[Operating Time]]/IF(AC260&lt;=1,AC260+1,AC260))*60=0),
      1,
      ((Table1[[#This Row],[Operating Time]])/IF(AC260&lt;=1,AC260+1,AC260))*60
   ),
"_")</f>
        <v/>
      </c>
      <c r="AW260" s="213">
        <f>COUNTIFS('Downtime Data'!A:A,Table1[[#This Row],[Date]])</f>
        <v/>
      </c>
      <c r="AX260" s="211">
        <f>IFERROR((SUM(Table1[[#This Row],[Minor Stoppages]:[Material Shortages]])/Table1[[#This Row],['# Stops]])*60,"")</f>
        <v/>
      </c>
      <c r="AY260" s="211" t="n"/>
      <c r="AZ260" s="33" t="n">
        <v>46291</v>
      </c>
    </row>
    <row r="261" ht="20.15" customHeight="1" s="452">
      <c r="A261" s="21" t="n">
        <v>46278</v>
      </c>
      <c r="B261" s="22">
        <f>IF(A261="","",TEXT(A261,"dddddd"))</f>
        <v/>
      </c>
      <c r="C261" s="23" t="inlineStr">
        <is>
          <t>_10.3GM_HT</t>
        </is>
      </c>
      <c r="D261" s="24">
        <f t="array" ref="D261">IFERROR(INDIRECT(C261),"")</f>
        <v/>
      </c>
      <c r="E261" s="25" t="n">
        <v>30</v>
      </c>
      <c r="F261" s="26" t="n">
        <v>25</v>
      </c>
      <c r="G261" s="27">
        <f>IFERROR((Table1[[#This Row],[Plan]]/Table1[[#This Row],[Hours Used]])/(Table1[[#This Row],[SOC (TPD)]]/24),"")</f>
        <v/>
      </c>
      <c r="H261" s="27">
        <f>IFERROR((Table1[[#This Row],[Volume Delivered (T)]]/Table1[[#This Row],[Hours Used]])/(Table1[[#This Row],[SOC (TPD)]]/24),"")</f>
        <v/>
      </c>
      <c r="I261" s="28" t="n"/>
      <c r="J261" s="28" t="n"/>
      <c r="K261" s="28" t="n"/>
      <c r="L261" s="25">
        <f>0.64+2.02+0.16+0.52-0.2-0.5</f>
        <v/>
      </c>
      <c r="M261" s="29" t="n"/>
      <c r="N261" s="83" t="n"/>
      <c r="O261" s="25" t="n"/>
      <c r="P261" s="25" t="n"/>
      <c r="Q261" s="69" t="n"/>
      <c r="R261" s="70" t="n"/>
      <c r="S261" s="30">
        <f>IF(Table1[[#This Row],[SKU]]="",0,24-Table1[[#This Row],[Legal Non-Operating Time]]-Table1[[#This Row],[No Demand Time]]-Table1[[#This Row],[Force Majeure]])</f>
        <v/>
      </c>
      <c r="T261" s="26" t="n"/>
      <c r="U261" s="26" t="n">
        <v>0.75</v>
      </c>
      <c r="V261" s="26" t="n"/>
      <c r="W261" s="26" t="n">
        <v>1.5</v>
      </c>
      <c r="X261" s="26" t="n"/>
      <c r="Y261" s="26" t="n"/>
      <c r="Z261" s="26" t="n"/>
      <c r="AA261" s="30">
        <f>Table1[[#This Row],[Hours Used]]-SUM(Table1[[#This Row],[Planned Maintenance]:[Start and Finish Production]])</f>
        <v/>
      </c>
      <c r="AB261" s="26" t="n"/>
      <c r="AC261" s="26" t="n">
        <v>0.5</v>
      </c>
      <c r="AD261" s="26" t="n">
        <v>0.5</v>
      </c>
      <c r="AE261" s="26" t="n"/>
      <c r="AF261" s="26" t="n"/>
      <c r="AG261" s="26" t="n"/>
      <c r="AH261" s="24">
        <f>Table1[[#This Row],[Hours Used]]-SUM(Table1[[#This Row],[Planned Maintenance]:[Start and Finish Production]])-SUM(Table1[[#This Row],[Minor Stoppages]:[Material Shortages]])-Table1[[#This Row],[Quality Loss (Hrs)]]-Table1[[#This Row],[Operating Time]]</f>
        <v/>
      </c>
      <c r="AI261" s="24">
        <f>IFERROR(IF(Table1[[#This Row],[SKU]]="",0,Table1[[#This Row],[Quality Loss (T)]]/(Table1[[#This Row],[SOC (TPD)]]/24)),"")</f>
        <v/>
      </c>
      <c r="AJ261" s="31">
        <f>IFERROR(IF(Table1[[#This Row],[SKU]]="",0,Table1[[#This Row],[Volume Delivered (T)]]/(Table1[[#This Row],[SOC (TPD)]]/24)),"")</f>
        <v/>
      </c>
      <c r="AK261" s="31">
        <f>IFERROR(Table1[[#This Row],[Operating Time]]/Table1[[#This Row],[PRODUCTION HOURS]],"")</f>
        <v/>
      </c>
      <c r="AL261" s="32" t="n"/>
      <c r="AM261" s="32" t="inlineStr">
        <is>
          <t>YES</t>
        </is>
      </c>
      <c r="AN261" s="32" t="inlineStr">
        <is>
          <t>YES</t>
        </is>
      </c>
      <c r="AO261" s="32" t="n">
        <v>0</v>
      </c>
      <c r="AP261" s="32" t="n">
        <v>0</v>
      </c>
      <c r="AQ261" s="32" t="n"/>
      <c r="AR261" s="32">
        <f>IFERROR(SUMIFS(#REF!,#REF!,'Data Sheet'!A:A,#REF!,"Samridhi Perk Line")/SUMIFS(#REF!,#REF!,'Data Sheet'!A:A,#REF!,"Samridhi Perk Line"),"")</f>
        <v/>
      </c>
      <c r="AS261" s="32" t="n"/>
      <c r="AT261" s="32" t="n"/>
      <c r="AU261" s="203">
        <f>IFERROR(VLOOKUP(Table1[[#This Row],[Date]],'Overweight Data'!A259:G1354,6,FALSE),"")</f>
        <v/>
      </c>
      <c r="AV261" s="213">
        <f>IFERROR(
   IF(
      OR(Table1[[#This Row],[Operating Time]]=0, (Table1[[#This Row],[Operating Time]]/IF(AC261&lt;=1,AC261+1,AC261))*60=0),
      1,
      ((Table1[[#This Row],[Operating Time]])/IF(AC261&lt;=1,AC261+1,AC261))*60
   ),
"_")</f>
        <v/>
      </c>
      <c r="AW261" s="213">
        <f>COUNTIFS('Downtime Data'!A:A,Table1[[#This Row],[Date]])</f>
        <v/>
      </c>
      <c r="AX261" s="211">
        <f>IFERROR((SUM(Table1[[#This Row],[Minor Stoppages]:[Material Shortages]])/Table1[[#This Row],['# Stops]])*60,"")</f>
        <v/>
      </c>
      <c r="AY261" s="211" t="n"/>
      <c r="AZ261" s="33" t="n">
        <v>46291</v>
      </c>
    </row>
    <row r="262" ht="20.15" customHeight="1" s="452">
      <c r="A262" s="21" t="n">
        <v>46279</v>
      </c>
      <c r="B262" s="22">
        <f>IF(A262="","",TEXT(A262,"dddddd"))</f>
        <v/>
      </c>
      <c r="C262" s="23" t="inlineStr">
        <is>
          <t>_10.3GM_HT</t>
        </is>
      </c>
      <c r="D262" s="24">
        <f t="array" ref="D262">IFERROR(INDIRECT(C262),"")</f>
        <v/>
      </c>
      <c r="E262" s="25" t="n">
        <v>30</v>
      </c>
      <c r="F262" s="26" t="n">
        <v>28.7</v>
      </c>
      <c r="G262" s="27">
        <f>IFERROR((Table1[[#This Row],[Plan]]/Table1[[#This Row],[Hours Used]])/(Table1[[#This Row],[SOC (TPD)]]/24),"")</f>
        <v/>
      </c>
      <c r="H262" s="27">
        <f>IFERROR((Table1[[#This Row],[Volume Delivered (T)]]/Table1[[#This Row],[Hours Used]])/(Table1[[#This Row],[SOC (TPD)]]/24),"")</f>
        <v/>
      </c>
      <c r="I262" s="28" t="n"/>
      <c r="J262" s="28" t="n"/>
      <c r="K262" s="28" t="n"/>
      <c r="L262" s="25">
        <f>0.59+1.67+0.15+0.74-0.26-0.63</f>
        <v/>
      </c>
      <c r="M262" s="29" t="n"/>
      <c r="N262" s="83" t="n"/>
      <c r="O262" s="25" t="n"/>
      <c r="P262" s="25" t="n"/>
      <c r="Q262" s="69" t="n"/>
      <c r="R262" s="70" t="n"/>
      <c r="S262" s="30">
        <f>IF(Table1[[#This Row],[SKU]]="",0,24-Table1[[#This Row],[Legal Non-Operating Time]]-Table1[[#This Row],[No Demand Time]]-Table1[[#This Row],[Force Majeure]])</f>
        <v/>
      </c>
      <c r="T262" s="26" t="n">
        <v>1</v>
      </c>
      <c r="U262" s="26" t="n">
        <v>0.75</v>
      </c>
      <c r="V262" s="26" t="n"/>
      <c r="W262" s="26" t="n"/>
      <c r="X262" s="26" t="n"/>
      <c r="Y262" s="26" t="n"/>
      <c r="Z262" s="26" t="n"/>
      <c r="AA262" s="30">
        <f>Table1[[#This Row],[Hours Used]]-SUM(Table1[[#This Row],[Planned Maintenance]:[Start and Finish Production]])</f>
        <v/>
      </c>
      <c r="AB262" s="26" t="n"/>
      <c r="AC262" s="26" t="n">
        <v>0.5</v>
      </c>
      <c r="AD262" s="26" t="n"/>
      <c r="AE262" s="26" t="n"/>
      <c r="AF262" s="26" t="n"/>
      <c r="AG262" s="26" t="n"/>
      <c r="AH262" s="24">
        <f>Table1[[#This Row],[Hours Used]]-SUM(Table1[[#This Row],[Planned Maintenance]:[Start and Finish Production]])-SUM(Table1[[#This Row],[Minor Stoppages]:[Material Shortages]])-Table1[[#This Row],[Quality Loss (Hrs)]]-Table1[[#This Row],[Operating Time]]</f>
        <v/>
      </c>
      <c r="AI262" s="24">
        <f>IFERROR(IF(Table1[[#This Row],[SKU]]="",0,Table1[[#This Row],[Quality Loss (T)]]/(Table1[[#This Row],[SOC (TPD)]]/24)),"")</f>
        <v/>
      </c>
      <c r="AJ262" s="31">
        <f>IFERROR(IF(Table1[[#This Row],[SKU]]="",0,Table1[[#This Row],[Volume Delivered (T)]]/(Table1[[#This Row],[SOC (TPD)]]/24)),"")</f>
        <v/>
      </c>
      <c r="AK262" s="31">
        <f>IFERROR(Table1[[#This Row],[Operating Time]]/Table1[[#This Row],[PRODUCTION HOURS]],"")</f>
        <v/>
      </c>
      <c r="AL262" s="32" t="n"/>
      <c r="AM262" s="32" t="inlineStr">
        <is>
          <t>YES</t>
        </is>
      </c>
      <c r="AN262" s="32" t="inlineStr">
        <is>
          <t>YES</t>
        </is>
      </c>
      <c r="AO262" s="32" t="n">
        <v>0</v>
      </c>
      <c r="AP262" s="32" t="n">
        <v>0</v>
      </c>
      <c r="AQ262" s="32" t="n"/>
      <c r="AR262" s="32">
        <f>IFERROR(SUMIFS(#REF!,#REF!,'Data Sheet'!A:A,#REF!,"Samridhi Perk Line")/SUMIFS(#REF!,#REF!,'Data Sheet'!A:A,#REF!,"Samridhi Perk Line"),"")</f>
        <v/>
      </c>
      <c r="AS262" s="32" t="n"/>
      <c r="AT262" s="32" t="n"/>
      <c r="AU262" s="203">
        <f>IFERROR(VLOOKUP(Table1[[#This Row],[Date]],'Overweight Data'!A260:G1355,6,FALSE),"")</f>
        <v/>
      </c>
      <c r="AV262" s="213">
        <f>IFERROR(
   IF(
      OR(Table1[[#This Row],[Operating Time]]=0, (Table1[[#This Row],[Operating Time]]/IF(AC262&lt;=1,AC262+1,AC262))*60=0),
      1,
      ((Table1[[#This Row],[Operating Time]])/IF(AC262&lt;=1,AC262+1,AC262))*60
   ),
"_")</f>
        <v/>
      </c>
      <c r="AW262" s="213">
        <f>COUNTIFS('Downtime Data'!A:A,Table1[[#This Row],[Date]])</f>
        <v/>
      </c>
      <c r="AX262" s="211">
        <f>IFERROR((SUM(Table1[[#This Row],[Minor Stoppages]:[Material Shortages]])/Table1[[#This Row],['# Stops]])*60,"")</f>
        <v/>
      </c>
      <c r="AY262" s="211" t="n"/>
      <c r="AZ262" s="33" t="n">
        <v>46291</v>
      </c>
    </row>
    <row r="263" ht="20.15" customHeight="1" s="452">
      <c r="A263" s="21" t="n">
        <v>46280</v>
      </c>
      <c r="B263" s="22">
        <f>IF(A263="","",TEXT(A263,"dddddd"))</f>
        <v/>
      </c>
      <c r="C263" s="23" t="inlineStr">
        <is>
          <t>_10.3GM_HT</t>
        </is>
      </c>
      <c r="D263" s="24">
        <f t="array" ref="D263">IFERROR(INDIRECT(C263),"")</f>
        <v/>
      </c>
      <c r="E263" s="25" t="n">
        <v>30</v>
      </c>
      <c r="F263" s="26" t="n">
        <v>29.7</v>
      </c>
      <c r="G263" s="27">
        <f>IFERROR((Table1[[#This Row],[Plan]]/Table1[[#This Row],[Hours Used]])/(Table1[[#This Row],[SOC (TPD)]]/24),"")</f>
        <v/>
      </c>
      <c r="H263" s="27">
        <f>IFERROR((Table1[[#This Row],[Volume Delivered (T)]]/Table1[[#This Row],[Hours Used]])/(Table1[[#This Row],[SOC (TPD)]]/24),"")</f>
        <v/>
      </c>
      <c r="I263" s="28" t="n"/>
      <c r="J263" s="28" t="n"/>
      <c r="K263" s="28" t="n"/>
      <c r="L263" s="25">
        <f>0.6+1.61+0.14+0.6-0.17-0.44</f>
        <v/>
      </c>
      <c r="M263" s="29" t="n"/>
      <c r="N263" s="83" t="n"/>
      <c r="O263" s="25" t="n"/>
      <c r="P263" s="25" t="n"/>
      <c r="Q263" s="69" t="n"/>
      <c r="R263" s="70" t="n"/>
      <c r="S263" s="30">
        <f>IF(Table1[[#This Row],[SKU]]="",0,24-Table1[[#This Row],[Legal Non-Operating Time]]-Table1[[#This Row],[No Demand Time]]-Table1[[#This Row],[Force Majeure]])</f>
        <v/>
      </c>
      <c r="T263" s="26" t="n"/>
      <c r="U263" s="26" t="n">
        <v>0.75</v>
      </c>
      <c r="V263" s="26" t="n"/>
      <c r="W263" s="26" t="n"/>
      <c r="X263" s="26" t="n"/>
      <c r="Y263" s="26" t="n"/>
      <c r="Z263" s="26" t="n"/>
      <c r="AA263" s="30">
        <f>Table1[[#This Row],[Hours Used]]-SUM(Table1[[#This Row],[Planned Maintenance]:[Start and Finish Production]])</f>
        <v/>
      </c>
      <c r="AB263" s="26" t="n"/>
      <c r="AC263" s="26" t="n"/>
      <c r="AD263" s="26" t="n"/>
      <c r="AE263" s="26" t="n"/>
      <c r="AF263" s="26" t="n"/>
      <c r="AG263" s="26" t="n"/>
      <c r="AH263" s="24">
        <f>Table1[[#This Row],[Hours Used]]-SUM(Table1[[#This Row],[Planned Maintenance]:[Start and Finish Production]])-SUM(Table1[[#This Row],[Minor Stoppages]:[Material Shortages]])-Table1[[#This Row],[Quality Loss (Hrs)]]-Table1[[#This Row],[Operating Time]]</f>
        <v/>
      </c>
      <c r="AI263" s="24">
        <f>IFERROR(IF(Table1[[#This Row],[SKU]]="",0,Table1[[#This Row],[Quality Loss (T)]]/(Table1[[#This Row],[SOC (TPD)]]/24)),"")</f>
        <v/>
      </c>
      <c r="AJ263" s="31">
        <f>IFERROR(IF(Table1[[#This Row],[SKU]]="",0,Table1[[#This Row],[Volume Delivered (T)]]/(Table1[[#This Row],[SOC (TPD)]]/24)),"")</f>
        <v/>
      </c>
      <c r="AK263" s="31">
        <f>IFERROR(Table1[[#This Row],[Operating Time]]/Table1[[#This Row],[PRODUCTION HOURS]],"")</f>
        <v/>
      </c>
      <c r="AL263" s="32" t="n"/>
      <c r="AM263" s="32" t="inlineStr">
        <is>
          <t>YES</t>
        </is>
      </c>
      <c r="AN263" s="32" t="inlineStr">
        <is>
          <t>YES</t>
        </is>
      </c>
      <c r="AO263" s="32" t="n">
        <v>0</v>
      </c>
      <c r="AP263" s="32" t="n">
        <v>0</v>
      </c>
      <c r="AQ263" s="32" t="n"/>
      <c r="AR263" s="32">
        <f>IFERROR(SUMIFS(#REF!,#REF!,'Data Sheet'!A:A,#REF!,"Samridhi Perk Line")/SUMIFS(#REF!,#REF!,'Data Sheet'!A:A,#REF!,"Samridhi Perk Line"),"")</f>
        <v/>
      </c>
      <c r="AS263" s="32" t="n"/>
      <c r="AT263" s="32" t="n"/>
      <c r="AU263" s="203">
        <f>IFERROR(VLOOKUP(Table1[[#This Row],[Date]],'Overweight Data'!A261:G1356,6,FALSE),"")</f>
        <v/>
      </c>
      <c r="AV263" s="213">
        <f>IFERROR(
   IF(
      OR(Table1[[#This Row],[Operating Time]]=0, (Table1[[#This Row],[Operating Time]]/IF(AC263&lt;=1,AC263+1,AC263))*60=0),
      1,
      ((Table1[[#This Row],[Operating Time]])/IF(AC263&lt;=1,AC263+1,AC263))*60
   ),
"_")</f>
        <v/>
      </c>
      <c r="AW263" s="213">
        <f>COUNTIFS('Downtime Data'!A:A,Table1[[#This Row],[Date]])</f>
        <v/>
      </c>
      <c r="AX263" s="211">
        <f>IFERROR((SUM(Table1[[#This Row],[Minor Stoppages]:[Material Shortages]])/Table1[[#This Row],['# Stops]])*60,"")</f>
        <v/>
      </c>
      <c r="AY263" s="211" t="n"/>
      <c r="AZ263" s="33" t="n">
        <v>46291</v>
      </c>
    </row>
    <row r="264" ht="20.15" customHeight="1" s="452">
      <c r="A264" s="21" t="n">
        <v>46281</v>
      </c>
      <c r="B264" s="22">
        <f>IF(A264="","",TEXT(A264,"dddddd"))</f>
        <v/>
      </c>
      <c r="C264" s="23" t="inlineStr">
        <is>
          <t>_10.3GM_HT</t>
        </is>
      </c>
      <c r="D264" s="24">
        <f t="array" ref="D264">IFERROR(INDIRECT(C264),"")</f>
        <v/>
      </c>
      <c r="E264" s="25" t="n">
        <v>30</v>
      </c>
      <c r="F264" s="26" t="n">
        <v>27.5</v>
      </c>
      <c r="G264" s="27">
        <f>IFERROR((Table1[[#This Row],[Plan]]/Table1[[#This Row],[Hours Used]])/(Table1[[#This Row],[SOC (TPD)]]/24),"")</f>
        <v/>
      </c>
      <c r="H264" s="27">
        <f>IFERROR((Table1[[#This Row],[Volume Delivered (T)]]/Table1[[#This Row],[Hours Used]])/(Table1[[#This Row],[SOC (TPD)]]/24),"")</f>
        <v/>
      </c>
      <c r="I264" s="28" t="n"/>
      <c r="J264" s="28" t="n"/>
      <c r="K264" s="28" t="n"/>
      <c r="L264" s="25" t="n">
        <v>0.75</v>
      </c>
      <c r="M264" s="29" t="n"/>
      <c r="N264" s="83" t="n"/>
      <c r="O264" s="25" t="n"/>
      <c r="P264" s="25" t="n"/>
      <c r="Q264" s="69" t="n"/>
      <c r="R264" s="70" t="n"/>
      <c r="S264" s="30">
        <f>IF(Table1[[#This Row],[SKU]]="",0,24-Table1[[#This Row],[Legal Non-Operating Time]]-Table1[[#This Row],[No Demand Time]]-Table1[[#This Row],[Force Majeure]])</f>
        <v/>
      </c>
      <c r="T264" s="26" t="n"/>
      <c r="U264" s="26" t="n"/>
      <c r="V264" s="26" t="n"/>
      <c r="W264" s="26" t="n"/>
      <c r="X264" s="26" t="n"/>
      <c r="Y264" s="26" t="n"/>
      <c r="Z264" s="26" t="n"/>
      <c r="AA264" s="30">
        <f>Table1[[#This Row],[Hours Used]]-SUM(Table1[[#This Row],[Planned Maintenance]:[Start and Finish Production]])</f>
        <v/>
      </c>
      <c r="AB264" s="26" t="n"/>
      <c r="AC264" s="26" t="n"/>
      <c r="AD264" s="26" t="n"/>
      <c r="AE264" s="26" t="n"/>
      <c r="AF264" s="26" t="n"/>
      <c r="AG264" s="26" t="n"/>
      <c r="AH264" s="24">
        <f>Table1[[#This Row],[Hours Used]]-SUM(Table1[[#This Row],[Planned Maintenance]:[Start and Finish Production]])-SUM(Table1[[#This Row],[Minor Stoppages]:[Material Shortages]])-Table1[[#This Row],[Quality Loss (Hrs)]]-Table1[[#This Row],[Operating Time]]</f>
        <v/>
      </c>
      <c r="AI264" s="24">
        <f>IFERROR(IF(Table1[[#This Row],[SKU]]="",0,Table1[[#This Row],[Quality Loss (T)]]/(Table1[[#This Row],[SOC (TPD)]]/24)),"")</f>
        <v/>
      </c>
      <c r="AJ264" s="31">
        <f>IFERROR(IF(Table1[[#This Row],[SKU]]="",0,Table1[[#This Row],[Volume Delivered (T)]]/(Table1[[#This Row],[SOC (TPD)]]/24)),"")</f>
        <v/>
      </c>
      <c r="AK264" s="31">
        <f>IFERROR(Table1[[#This Row],[Operating Time]]/Table1[[#This Row],[PRODUCTION HOURS]],"")</f>
        <v/>
      </c>
      <c r="AL264" s="32" t="n"/>
      <c r="AM264" s="32" t="inlineStr">
        <is>
          <t>YES</t>
        </is>
      </c>
      <c r="AN264" s="32" t="inlineStr">
        <is>
          <t>YES</t>
        </is>
      </c>
      <c r="AO264" s="32" t="n">
        <v>3</v>
      </c>
      <c r="AP264" s="32" t="n">
        <v>0</v>
      </c>
      <c r="AQ264" s="32" t="n"/>
      <c r="AR264" s="32">
        <f>IFERROR(SUMIFS(#REF!,#REF!,'Data Sheet'!A:A,#REF!,"Samridhi Perk Line")/SUMIFS(#REF!,#REF!,'Data Sheet'!A:A,#REF!,"Samridhi Perk Line"),"")</f>
        <v/>
      </c>
      <c r="AS264" s="32" t="n"/>
      <c r="AT264" s="32" t="n"/>
      <c r="AU264" s="203">
        <f>IFERROR(VLOOKUP(Table1[[#This Row],[Date]],'Overweight Data'!A262:G1357,6,FALSE),"")</f>
        <v/>
      </c>
      <c r="AV264" s="213">
        <f>IFERROR(
   IF(
      OR(Table1[[#This Row],[Operating Time]]=0, (Table1[[#This Row],[Operating Time]]/IF(AC264&lt;=1,AC264+1,AC264))*60=0),
      1,
      ((Table1[[#This Row],[Operating Time]])/IF(AC264&lt;=1,AC264+1,AC264))*60
   ),
"_")</f>
        <v/>
      </c>
      <c r="AW264" s="213">
        <f>COUNTIFS('Downtime Data'!A:A,Table1[[#This Row],[Date]])</f>
        <v/>
      </c>
      <c r="AX264" s="211">
        <f>IFERROR((SUM(Table1[[#This Row],[Minor Stoppages]:[Material Shortages]])/Table1[[#This Row],['# Stops]])*60,"")</f>
        <v/>
      </c>
      <c r="AY264" s="211" t="n"/>
      <c r="AZ264" s="33" t="n">
        <v>46291</v>
      </c>
    </row>
    <row r="265" ht="20.15" customHeight="1" s="452">
      <c r="A265" s="21" t="n">
        <v>46282</v>
      </c>
      <c r="B265" s="22">
        <f>IF(A265="","",TEXT(A265,"dddddd"))</f>
        <v/>
      </c>
      <c r="C265" s="23" t="n"/>
      <c r="D265" s="24">
        <f t="array" ref="D265">IFERROR(INDIRECT(C265),"")</f>
        <v/>
      </c>
      <c r="E265" s="25" t="n"/>
      <c r="F265" s="26" t="n"/>
      <c r="G265" s="27">
        <f>IFERROR((Table1[[#This Row],[Plan]]/Table1[[#This Row],[Hours Used]])/(Table1[[#This Row],[SOC (TPD)]]/24),"")</f>
        <v/>
      </c>
      <c r="H265" s="27">
        <f>IFERROR((Table1[[#This Row],[Volume Delivered (T)]]/Table1[[#This Row],[Hours Used]])/(Table1[[#This Row],[SOC (TPD)]]/24),"")</f>
        <v/>
      </c>
      <c r="I265" s="28" t="n"/>
      <c r="J265" s="28" t="n"/>
      <c r="K265" s="28" t="n"/>
      <c r="L265" s="25" t="n"/>
      <c r="M265" s="29" t="n"/>
      <c r="N265" s="83" t="n"/>
      <c r="O265" s="25" t="n"/>
      <c r="P265" s="25" t="n"/>
      <c r="Q265" s="69" t="n"/>
      <c r="R265" s="70" t="n"/>
      <c r="S265" s="30">
        <f>IF(Table1[[#This Row],[SKU]]="",0,24-Table1[[#This Row],[Legal Non-Operating Time]]-Table1[[#This Row],[No Demand Time]]-Table1[[#This Row],[Force Majeure]])</f>
        <v/>
      </c>
      <c r="T265" s="26" t="n"/>
      <c r="U265" s="26" t="n"/>
      <c r="V265" s="26" t="n"/>
      <c r="W265" s="26" t="n"/>
      <c r="X265" s="26" t="n"/>
      <c r="Y265" s="26" t="n"/>
      <c r="Z265" s="26" t="n"/>
      <c r="AA265" s="30">
        <f>Table1[[#This Row],[Hours Used]]-SUM(Table1[[#This Row],[Planned Maintenance]:[Start and Finish Production]])</f>
        <v/>
      </c>
      <c r="AB265" s="26" t="n"/>
      <c r="AC265" s="26" t="n"/>
      <c r="AD265" s="26" t="n"/>
      <c r="AE265" s="26" t="n"/>
      <c r="AF265" s="26" t="n"/>
      <c r="AG265" s="26" t="n"/>
      <c r="AH265" s="24">
        <f>Table1[[#This Row],[Hours Used]]-SUM(Table1[[#This Row],[Planned Maintenance]:[Start and Finish Production]])-SUM(Table1[[#This Row],[Minor Stoppages]:[Material Shortages]])-Table1[[#This Row],[Quality Loss (Hrs)]]-Table1[[#This Row],[Operating Time]]</f>
        <v/>
      </c>
      <c r="AI265" s="24">
        <f>IFERROR(IF(Table1[[#This Row],[SKU]]="",0,Table1[[#This Row],[Quality Loss (T)]]/(Table1[[#This Row],[SOC (TPD)]]/24)),"")</f>
        <v/>
      </c>
      <c r="AJ265" s="31">
        <f>IFERROR(IF(Table1[[#This Row],[SKU]]="",0,Table1[[#This Row],[Volume Delivered (T)]]/(Table1[[#This Row],[SOC (TPD)]]/24)),"")</f>
        <v/>
      </c>
      <c r="AK265" s="31">
        <f>IFERROR(Table1[[#This Row],[Operating Time]]/Table1[[#This Row],[PRODUCTION HOURS]],"")</f>
        <v/>
      </c>
      <c r="AL265" s="32" t="n"/>
      <c r="AM265" s="32" t="n"/>
      <c r="AN265" s="32" t="n"/>
      <c r="AO265" s="32" t="n">
        <v>0</v>
      </c>
      <c r="AP265" s="32" t="n">
        <v>0</v>
      </c>
      <c r="AQ265" s="32" t="n"/>
      <c r="AR265" s="32">
        <f>IFERROR(SUMIFS(#REF!,#REF!,'Data Sheet'!A:A,#REF!,"Samridhi Perk Line")/SUMIFS(#REF!,#REF!,'Data Sheet'!A:A,#REF!,"Samridhi Perk Line"),"")</f>
        <v/>
      </c>
      <c r="AS265" s="32" t="n"/>
      <c r="AT265" s="32" t="n"/>
      <c r="AU265" s="203">
        <f>IFERROR(VLOOKUP(Table1[[#This Row],[Date]],'Overweight Data'!A263:G1358,6,FALSE),"")</f>
        <v/>
      </c>
      <c r="AV265" s="213">
        <f>IFERROR(
   IF(
      OR(Table1[[#This Row],[Operating Time]]=0, (Table1[[#This Row],[Operating Time]]/IF(AC265&lt;=1,AC265+1,AC265))*60=0),
      1,
      ((Table1[[#This Row],[Operating Time]])/IF(AC265&lt;=1,AC265+1,AC265))*60
   ),
"_")</f>
        <v/>
      </c>
      <c r="AW265" s="213">
        <f>COUNTIFS('Downtime Data'!A:A,Table1[[#This Row],[Date]])</f>
        <v/>
      </c>
      <c r="AX265" s="211">
        <f>IFERROR((SUM(Table1[[#This Row],[Minor Stoppages]:[Material Shortages]])/Table1[[#This Row],['# Stops]])*60,"")</f>
        <v/>
      </c>
      <c r="AY265" s="211" t="n"/>
      <c r="AZ265" s="33" t="n">
        <v>46291</v>
      </c>
    </row>
    <row r="266" ht="20.15" customHeight="1" s="452">
      <c r="A266" s="21" t="n">
        <v>46283</v>
      </c>
      <c r="B266" s="22">
        <f>IF(A266="","",TEXT(A266,"dddddd"))</f>
        <v/>
      </c>
      <c r="C266" s="23" t="inlineStr">
        <is>
          <t>_10.3GM_HT</t>
        </is>
      </c>
      <c r="D266" s="24">
        <f t="array" ref="D266">IFERROR(INDIRECT(C266),"")</f>
        <v/>
      </c>
      <c r="E266" s="25" t="n">
        <v>30</v>
      </c>
      <c r="F266" s="26" t="n">
        <v>24</v>
      </c>
      <c r="G266" s="27">
        <f>IFERROR((Table1[[#This Row],[Plan]]/Table1[[#This Row],[Hours Used]])/(Table1[[#This Row],[SOC (TPD)]]/24),"")</f>
        <v/>
      </c>
      <c r="H266" s="27">
        <f>IFERROR((Table1[[#This Row],[Volume Delivered (T)]]/Table1[[#This Row],[Hours Used]])/(Table1[[#This Row],[SOC (TPD)]]/24),"")</f>
        <v/>
      </c>
      <c r="I266" s="28" t="n"/>
      <c r="J266" s="28" t="n"/>
      <c r="K266" s="28" t="n"/>
      <c r="L266" s="25" t="n">
        <v>1</v>
      </c>
      <c r="M266" s="29" t="n"/>
      <c r="N266" s="83" t="n"/>
      <c r="O266" s="25" t="n"/>
      <c r="P266" s="25" t="n"/>
      <c r="Q266" s="69" t="n"/>
      <c r="R266" s="70" t="n"/>
      <c r="S266" s="30">
        <f>IF(Table1[[#This Row],[SKU]]="",0,24-Table1[[#This Row],[Legal Non-Operating Time]]-Table1[[#This Row],[No Demand Time]]-Table1[[#This Row],[Force Majeure]])</f>
        <v/>
      </c>
      <c r="T266" s="26" t="n">
        <v>2.45</v>
      </c>
      <c r="U266" s="26" t="n"/>
      <c r="V266" s="26" t="n"/>
      <c r="W266" s="26" t="n"/>
      <c r="X266" s="26" t="n"/>
      <c r="Y266" s="26" t="n"/>
      <c r="Z266" s="26" t="n">
        <v>4</v>
      </c>
      <c r="AA266" s="30">
        <f>Table1[[#This Row],[Hours Used]]-SUM(Table1[[#This Row],[Planned Maintenance]:[Start and Finish Production]])</f>
        <v/>
      </c>
      <c r="AB266" s="26" t="n"/>
      <c r="AC266" s="26" t="n"/>
      <c r="AD266" s="26" t="n"/>
      <c r="AE266" s="26" t="n"/>
      <c r="AF266" s="26" t="n"/>
      <c r="AG266" s="26" t="n"/>
      <c r="AH266" s="24">
        <f>Table1[[#This Row],[Hours Used]]-SUM(Table1[[#This Row],[Planned Maintenance]:[Start and Finish Production]])-SUM(Table1[[#This Row],[Minor Stoppages]:[Material Shortages]])-Table1[[#This Row],[Quality Loss (Hrs)]]-Table1[[#This Row],[Operating Time]]</f>
        <v/>
      </c>
      <c r="AI266" s="24">
        <f>IFERROR(IF(Table1[[#This Row],[SKU]]="",0,Table1[[#This Row],[Quality Loss (T)]]/(Table1[[#This Row],[SOC (TPD)]]/24)),"")</f>
        <v/>
      </c>
      <c r="AJ266" s="31">
        <f>IFERROR(IF(Table1[[#This Row],[SKU]]="",0,Table1[[#This Row],[Volume Delivered (T)]]/(Table1[[#This Row],[SOC (TPD)]]/24)),"")</f>
        <v/>
      </c>
      <c r="AK266" s="31">
        <f>IFERROR(Table1[[#This Row],[Operating Time]]/Table1[[#This Row],[PRODUCTION HOURS]],"")</f>
        <v/>
      </c>
      <c r="AL266" s="32" t="n"/>
      <c r="AM266" s="32" t="inlineStr">
        <is>
          <t>YES</t>
        </is>
      </c>
      <c r="AN266" s="32" t="inlineStr">
        <is>
          <t>YES</t>
        </is>
      </c>
      <c r="AO266" s="32" t="n">
        <v>0</v>
      </c>
      <c r="AP266" s="32" t="n">
        <v>0</v>
      </c>
      <c r="AQ266" s="32" t="n"/>
      <c r="AR266" s="32">
        <f>IFERROR(SUMIFS(#REF!,#REF!,'Data Sheet'!A:A,#REF!,"Samridhi Perk Line")/SUMIFS(#REF!,#REF!,'Data Sheet'!A:A,#REF!,"Samridhi Perk Line"),"")</f>
        <v/>
      </c>
      <c r="AS266" s="32" t="n"/>
      <c r="AT266" s="32" t="n"/>
      <c r="AU266" s="203">
        <f>IFERROR(VLOOKUP(Table1[[#This Row],[Date]],'Overweight Data'!A264:G1359,6,FALSE),"")</f>
        <v/>
      </c>
      <c r="AV266" s="213">
        <f>IFERROR(
   IF(
      OR(Table1[[#This Row],[Operating Time]]=0, (Table1[[#This Row],[Operating Time]]/IF(AC266&lt;=1,AC266+1,AC266))*60=0),
      1,
      ((Table1[[#This Row],[Operating Time]])/IF(AC266&lt;=1,AC266+1,AC266))*60
   ),
"_")</f>
        <v/>
      </c>
      <c r="AW266" s="213">
        <f>COUNTIFS('Downtime Data'!A:A,Table1[[#This Row],[Date]])</f>
        <v/>
      </c>
      <c r="AX266" s="211">
        <f>IFERROR((SUM(Table1[[#This Row],[Minor Stoppages]:[Material Shortages]])/Table1[[#This Row],['# Stops]])*60,"")</f>
        <v/>
      </c>
      <c r="AY266" s="211" t="n"/>
      <c r="AZ266" s="33" t="n">
        <v>46291</v>
      </c>
    </row>
    <row r="267" ht="20.15" customHeight="1" s="452">
      <c r="A267" s="21" t="n">
        <v>46284</v>
      </c>
      <c r="B267" s="22">
        <f>IF(A267="","",TEXT(A267,"dddddd"))</f>
        <v/>
      </c>
      <c r="C267" s="23" t="inlineStr">
        <is>
          <t>_10.3GM_HT</t>
        </is>
      </c>
      <c r="D267" s="24">
        <f t="array" ref="D267">IFERROR(INDIRECT(C267),"")</f>
        <v/>
      </c>
      <c r="E267" s="25" t="n">
        <v>30</v>
      </c>
      <c r="F267" s="26" t="n">
        <v>25.4</v>
      </c>
      <c r="G267" s="27">
        <f>IFERROR((Table1[[#This Row],[Plan]]/Table1[[#This Row],[Hours Used]])/(Table1[[#This Row],[SOC (TPD)]]/24),"")</f>
        <v/>
      </c>
      <c r="H267" s="27">
        <f>IFERROR((Table1[[#This Row],[Volume Delivered (T)]]/Table1[[#This Row],[Hours Used]])/(Table1[[#This Row],[SOC (TPD)]]/24),"")</f>
        <v/>
      </c>
      <c r="I267" s="28" t="n"/>
      <c r="J267" s="28" t="n">
        <v>2</v>
      </c>
      <c r="K267" s="28" t="n"/>
      <c r="L267" s="25" t="n"/>
      <c r="M267" s="29" t="n"/>
      <c r="N267" s="83" t="n"/>
      <c r="O267" s="25" t="n"/>
      <c r="P267" s="25" t="n"/>
      <c r="Q267" s="69" t="n"/>
      <c r="R267" s="70" t="n"/>
      <c r="S267" s="30">
        <f>IF(Table1[[#This Row],[SKU]]="",0,24-Table1[[#This Row],[Legal Non-Operating Time]]-Table1[[#This Row],[No Demand Time]]-Table1[[#This Row],[Force Majeure]])</f>
        <v/>
      </c>
      <c r="T267" s="26" t="n"/>
      <c r="U267" s="26" t="n"/>
      <c r="V267" s="26" t="n"/>
      <c r="W267" s="26" t="n"/>
      <c r="X267" s="26" t="n"/>
      <c r="Y267" s="26" t="n"/>
      <c r="Z267" s="26" t="n"/>
      <c r="AA267" s="30">
        <f>Table1[[#This Row],[Hours Used]]-SUM(Table1[[#This Row],[Planned Maintenance]:[Start and Finish Production]])</f>
        <v/>
      </c>
      <c r="AB267" s="26" t="n"/>
      <c r="AC267" s="26" t="n"/>
      <c r="AD267" s="26" t="n"/>
      <c r="AE267" s="26" t="n"/>
      <c r="AF267" s="26" t="n"/>
      <c r="AG267" s="26" t="n"/>
      <c r="AH267" s="24">
        <f>Table1[[#This Row],[Hours Used]]-SUM(Table1[[#This Row],[Planned Maintenance]:[Start and Finish Production]])-SUM(Table1[[#This Row],[Minor Stoppages]:[Material Shortages]])-Table1[[#This Row],[Quality Loss (Hrs)]]-Table1[[#This Row],[Operating Time]]</f>
        <v/>
      </c>
      <c r="AI267" s="24">
        <f>IFERROR(IF(Table1[[#This Row],[SKU]]="",0,Table1[[#This Row],[Quality Loss (T)]]/(Table1[[#This Row],[SOC (TPD)]]/24)),"")</f>
        <v/>
      </c>
      <c r="AJ267" s="31">
        <f>IFERROR(IF(Table1[[#This Row],[SKU]]="",0,Table1[[#This Row],[Volume Delivered (T)]]/(Table1[[#This Row],[SOC (TPD)]]/24)),"")</f>
        <v/>
      </c>
      <c r="AK267" s="31">
        <f>IFERROR(Table1[[#This Row],[Operating Time]]/Table1[[#This Row],[PRODUCTION HOURS]],"")</f>
        <v/>
      </c>
      <c r="AL267" s="32" t="n"/>
      <c r="AM267" s="32" t="n"/>
      <c r="AN267" s="32" t="n"/>
      <c r="AO267" s="32" t="n">
        <v>17</v>
      </c>
      <c r="AP267" s="32" t="n">
        <v>0</v>
      </c>
      <c r="AQ267" s="32" t="n"/>
      <c r="AR267" s="32">
        <f>IFERROR(SUMIFS(#REF!,#REF!,'Data Sheet'!A:A,#REF!,"Samridhi Perk Line")/SUMIFS(#REF!,#REF!,'Data Sheet'!A:A,#REF!,"Samridhi Perk Line"),"")</f>
        <v/>
      </c>
      <c r="AS267" s="32" t="n"/>
      <c r="AT267" s="32" t="n"/>
      <c r="AU267" s="203">
        <f>IFERROR(VLOOKUP(Table1[[#This Row],[Date]],'Overweight Data'!A265:G1360,6,FALSE),"")</f>
        <v/>
      </c>
      <c r="AV267" s="213">
        <f>IFERROR(
   IF(
      OR(Table1[[#This Row],[Operating Time]]=0, (Table1[[#This Row],[Operating Time]]/IF(AC267&lt;=1,AC267+1,AC267))*60=0),
      1,
      ((Table1[[#This Row],[Operating Time]])/IF(AC267&lt;=1,AC267+1,AC267))*60
   ),
"_")</f>
        <v/>
      </c>
      <c r="AW267" s="213">
        <f>COUNTIFS('Downtime Data'!A:A,Table1[[#This Row],[Date]])</f>
        <v/>
      </c>
      <c r="AX267" s="211">
        <f>IFERROR((SUM(Table1[[#This Row],[Minor Stoppages]:[Material Shortages]])/Table1[[#This Row],['# Stops]])*60,"")</f>
        <v/>
      </c>
      <c r="AY267" s="211" t="n"/>
      <c r="AZ267" s="33" t="n">
        <v>46291</v>
      </c>
    </row>
    <row r="268" ht="20.15" customHeight="1" s="452">
      <c r="A268" s="21" t="n">
        <v>46285</v>
      </c>
      <c r="B268" s="22">
        <f>IF(A268="","",TEXT(A268,"dddddd"))</f>
        <v/>
      </c>
      <c r="C268" s="23" t="n"/>
      <c r="D268" s="24">
        <f t="array" ref="D268">IFERROR(INDIRECT(C268),"")</f>
        <v/>
      </c>
      <c r="E268" s="25" t="n"/>
      <c r="F268" s="26" t="n"/>
      <c r="G268" s="27">
        <f>IFERROR((Table1[[#This Row],[Plan]]/Table1[[#This Row],[Hours Used]])/(Table1[[#This Row],[SOC (TPD)]]/24),"")</f>
        <v/>
      </c>
      <c r="H268" s="27">
        <f>IFERROR((Table1[[#This Row],[Volume Delivered (T)]]/Table1[[#This Row],[Hours Used]])/(Table1[[#This Row],[SOC (TPD)]]/24),"")</f>
        <v/>
      </c>
      <c r="I268" s="28" t="n"/>
      <c r="J268" s="28" t="n"/>
      <c r="K268" s="28" t="n"/>
      <c r="L268" s="25" t="n"/>
      <c r="M268" s="29" t="n"/>
      <c r="N268" s="83" t="n"/>
      <c r="O268" s="25" t="n"/>
      <c r="P268" s="25" t="n"/>
      <c r="Q268" s="69" t="n"/>
      <c r="R268" s="70" t="n"/>
      <c r="S268" s="30">
        <f>IF(Table1[[#This Row],[SKU]]="",0,24-Table1[[#This Row],[Legal Non-Operating Time]]-Table1[[#This Row],[No Demand Time]]-Table1[[#This Row],[Force Majeure]])</f>
        <v/>
      </c>
      <c r="T268" s="26" t="n"/>
      <c r="U268" s="26" t="n"/>
      <c r="V268" s="26" t="n"/>
      <c r="W268" s="26" t="n"/>
      <c r="X268" s="26" t="n"/>
      <c r="Y268" s="26" t="n"/>
      <c r="Z268" s="26" t="n"/>
      <c r="AA268" s="30">
        <f>Table1[[#This Row],[Hours Used]]-SUM(Table1[[#This Row],[Planned Maintenance]:[Start and Finish Production]])</f>
        <v/>
      </c>
      <c r="AB268" s="26" t="n"/>
      <c r="AC268" s="26" t="n"/>
      <c r="AD268" s="26" t="n"/>
      <c r="AE268" s="26" t="n"/>
      <c r="AF268" s="26" t="n"/>
      <c r="AG268" s="26" t="n"/>
      <c r="AH268" s="24">
        <f>Table1[[#This Row],[Hours Used]]-SUM(Table1[[#This Row],[Planned Maintenance]:[Start and Finish Production]])-SUM(Table1[[#This Row],[Minor Stoppages]:[Material Shortages]])-Table1[[#This Row],[Quality Loss (Hrs)]]-Table1[[#This Row],[Operating Time]]</f>
        <v/>
      </c>
      <c r="AI268" s="24">
        <f>IFERROR(IF(Table1[[#This Row],[SKU]]="",0,Table1[[#This Row],[Quality Loss (T)]]/(Table1[[#This Row],[SOC (TPD)]]/24)),"")</f>
        <v/>
      </c>
      <c r="AJ268" s="31">
        <f>IFERROR(IF(Table1[[#This Row],[SKU]]="",0,Table1[[#This Row],[Volume Delivered (T)]]/(Table1[[#This Row],[SOC (TPD)]]/24)),"")</f>
        <v/>
      </c>
      <c r="AK268" s="31">
        <f>IFERROR(Table1[[#This Row],[Operating Time]]/Table1[[#This Row],[PRODUCTION HOURS]],"")</f>
        <v/>
      </c>
      <c r="AL268" s="32" t="n"/>
      <c r="AM268" s="32" t="n"/>
      <c r="AN268" s="32" t="n"/>
      <c r="AO268" s="32" t="n">
        <v>10</v>
      </c>
      <c r="AP268" s="32" t="n">
        <v>0</v>
      </c>
      <c r="AQ268" s="32" t="n"/>
      <c r="AR268" s="32">
        <f>IFERROR(SUMIFS(#REF!,#REF!,'Data Sheet'!A:A,#REF!,"Samridhi Perk Line")/SUMIFS(#REF!,#REF!,'Data Sheet'!A:A,#REF!,"Samridhi Perk Line"),"")</f>
        <v/>
      </c>
      <c r="AS268" s="32" t="n"/>
      <c r="AT268" s="32" t="n"/>
      <c r="AU268" s="203">
        <f>IFERROR(VLOOKUP(Table1[[#This Row],[Date]],'Overweight Data'!A266:G1361,6,FALSE),"")</f>
        <v/>
      </c>
      <c r="AV268" s="213">
        <f>IFERROR(
   IF(
      OR(Table1[[#This Row],[Operating Time]]=0, (Table1[[#This Row],[Operating Time]]/IF(AC268&lt;=1,AC268+1,AC268))*60=0),
      1,
      ((Table1[[#This Row],[Operating Time]])/IF(AC268&lt;=1,AC268+1,AC268))*60
   ),
"_")</f>
        <v/>
      </c>
      <c r="AW268" s="213">
        <f>COUNTIFS('Downtime Data'!A:A,Table1[[#This Row],[Date]])</f>
        <v/>
      </c>
      <c r="AX268" s="211">
        <f>IFERROR((SUM(Table1[[#This Row],[Minor Stoppages]:[Material Shortages]])/Table1[[#This Row],['# Stops]])*60,"")</f>
        <v/>
      </c>
      <c r="AY268" s="211" t="n"/>
      <c r="AZ268" s="33" t="n">
        <v>46291</v>
      </c>
    </row>
    <row r="269" ht="20.15" customHeight="1" s="452">
      <c r="A269" s="21" t="n">
        <v>46286</v>
      </c>
      <c r="B269" s="22">
        <f>IF(A269="","",TEXT(A269,"dddddd"))</f>
        <v/>
      </c>
      <c r="C269" s="23" t="n"/>
      <c r="D269" s="24">
        <f t="array" ref="D269">IFERROR(INDIRECT(C269),"")</f>
        <v/>
      </c>
      <c r="E269" s="25" t="n"/>
      <c r="F269" s="26" t="n"/>
      <c r="G269" s="27">
        <f>IFERROR((Table1[[#This Row],[Plan]]/Table1[[#This Row],[Hours Used]])/(Table1[[#This Row],[SOC (TPD)]]/24),"")</f>
        <v/>
      </c>
      <c r="H269" s="27">
        <f>IFERROR((Table1[[#This Row],[Volume Delivered (T)]]/Table1[[#This Row],[Hours Used]])/(Table1[[#This Row],[SOC (TPD)]]/24),"")</f>
        <v/>
      </c>
      <c r="I269" s="28" t="n"/>
      <c r="J269" s="28" t="n"/>
      <c r="K269" s="28" t="n"/>
      <c r="L269" s="25" t="n"/>
      <c r="M269" s="29" t="n"/>
      <c r="N269" s="83" t="n"/>
      <c r="O269" s="25" t="n"/>
      <c r="P269" s="25" t="n"/>
      <c r="Q269" s="69" t="n"/>
      <c r="R269" s="70" t="n"/>
      <c r="S269" s="30">
        <f>IF(Table1[[#This Row],[SKU]]="",0,24-Table1[[#This Row],[Legal Non-Operating Time]]-Table1[[#This Row],[No Demand Time]]-Table1[[#This Row],[Force Majeure]])</f>
        <v/>
      </c>
      <c r="T269" s="26" t="n"/>
      <c r="U269" s="26" t="n"/>
      <c r="V269" s="26" t="n"/>
      <c r="W269" s="26" t="n"/>
      <c r="X269" s="26" t="n"/>
      <c r="Y269" s="26" t="n"/>
      <c r="Z269" s="26" t="n"/>
      <c r="AA269" s="30">
        <f>Table1[[#This Row],[Hours Used]]-SUM(Table1[[#This Row],[Planned Maintenance]:[Start and Finish Production]])</f>
        <v/>
      </c>
      <c r="AB269" s="26" t="n"/>
      <c r="AC269" s="26" t="n"/>
      <c r="AD269" s="26" t="n"/>
      <c r="AE269" s="26" t="n"/>
      <c r="AF269" s="26" t="n"/>
      <c r="AG269" s="26" t="n"/>
      <c r="AH269" s="24">
        <f>Table1[[#This Row],[Hours Used]]-SUM(Table1[[#This Row],[Planned Maintenance]:[Start and Finish Production]])-SUM(Table1[[#This Row],[Minor Stoppages]:[Material Shortages]])-Table1[[#This Row],[Quality Loss (Hrs)]]-Table1[[#This Row],[Operating Time]]</f>
        <v/>
      </c>
      <c r="AI269" s="24">
        <f>IFERROR(IF(Table1[[#This Row],[SKU]]="",0,Table1[[#This Row],[Quality Loss (T)]]/(Table1[[#This Row],[SOC (TPD)]]/24)),"")</f>
        <v/>
      </c>
      <c r="AJ269" s="31">
        <f>IFERROR(IF(Table1[[#This Row],[SKU]]="",0,Table1[[#This Row],[Volume Delivered (T)]]/(Table1[[#This Row],[SOC (TPD)]]/24)),"")</f>
        <v/>
      </c>
      <c r="AK269" s="31">
        <f>IFERROR(Table1[[#This Row],[Operating Time]]/Table1[[#This Row],[PRODUCTION HOURS]],"")</f>
        <v/>
      </c>
      <c r="AL269" s="32" t="n"/>
      <c r="AM269" s="32" t="n"/>
      <c r="AN269" s="32" t="n"/>
      <c r="AO269" s="32" t="n">
        <v>0</v>
      </c>
      <c r="AP269" s="32" t="n">
        <v>0</v>
      </c>
      <c r="AQ269" s="32" t="n"/>
      <c r="AR269" s="32">
        <f>IFERROR(SUMIFS(#REF!,#REF!,'Data Sheet'!A:A,#REF!,"Samridhi Perk Line")/SUMIFS(#REF!,#REF!,'Data Sheet'!A:A,#REF!,"Samridhi Perk Line"),"")</f>
        <v/>
      </c>
      <c r="AS269" s="32" t="n"/>
      <c r="AT269" s="32" t="n"/>
      <c r="AU269" s="203">
        <f>IFERROR(VLOOKUP(Table1[[#This Row],[Date]],'Overweight Data'!A267:G1362,6,FALSE),"")</f>
        <v/>
      </c>
      <c r="AV269" s="213">
        <f>IFERROR(
   IF(
      OR(Table1[[#This Row],[Operating Time]]=0, (Table1[[#This Row],[Operating Time]]/IF(AC269&lt;=1,AC269+1,AC269))*60=0),
      1,
      ((Table1[[#This Row],[Operating Time]])/IF(AC269&lt;=1,AC269+1,AC269))*60
   ),
"_")</f>
        <v/>
      </c>
      <c r="AW269" s="213">
        <f>COUNTIFS('Downtime Data'!A:A,Table1[[#This Row],[Date]])</f>
        <v/>
      </c>
      <c r="AX269" s="211">
        <f>IFERROR((SUM(Table1[[#This Row],[Minor Stoppages]:[Material Shortages]])/Table1[[#This Row],['# Stops]])*60,"")</f>
        <v/>
      </c>
      <c r="AY269" s="211" t="n"/>
      <c r="AZ269" s="33" t="n">
        <v>46291</v>
      </c>
    </row>
    <row r="270" ht="20.15" customHeight="1" s="452">
      <c r="A270" s="21" t="n">
        <v>46287</v>
      </c>
      <c r="B270" s="22">
        <f>IF(A270="","",TEXT(A270,"dddddd"))</f>
        <v/>
      </c>
      <c r="C270" s="23" t="n"/>
      <c r="D270" s="24">
        <f t="array" ref="D270">IFERROR(INDIRECT(C270),"")</f>
        <v/>
      </c>
      <c r="E270" s="25" t="n"/>
      <c r="F270" s="26" t="n"/>
      <c r="G270" s="27">
        <f>IFERROR((Table1[[#This Row],[Plan]]/Table1[[#This Row],[Hours Used]])/(Table1[[#This Row],[SOC (TPD)]]/24),"")</f>
        <v/>
      </c>
      <c r="H270" s="27">
        <f>IFERROR((Table1[[#This Row],[Volume Delivered (T)]]/Table1[[#This Row],[Hours Used]])/(Table1[[#This Row],[SOC (TPD)]]/24),"")</f>
        <v/>
      </c>
      <c r="I270" s="28" t="n"/>
      <c r="J270" s="28" t="n"/>
      <c r="K270" s="28" t="n"/>
      <c r="L270" s="25" t="n"/>
      <c r="M270" s="29" t="n"/>
      <c r="N270" s="83" t="n"/>
      <c r="O270" s="25" t="n"/>
      <c r="P270" s="25" t="n"/>
      <c r="Q270" s="69" t="n"/>
      <c r="R270" s="70" t="n"/>
      <c r="S270" s="30">
        <f>IF(Table1[[#This Row],[SKU]]="",0,24-Table1[[#This Row],[Legal Non-Operating Time]]-Table1[[#This Row],[No Demand Time]]-Table1[[#This Row],[Force Majeure]])</f>
        <v/>
      </c>
      <c r="T270" s="26" t="n"/>
      <c r="U270" s="26" t="n"/>
      <c r="V270" s="26" t="n"/>
      <c r="W270" s="26" t="n"/>
      <c r="X270" s="26" t="n"/>
      <c r="Y270" s="26" t="n"/>
      <c r="Z270" s="26" t="n"/>
      <c r="AA270" s="30">
        <f>Table1[[#This Row],[Hours Used]]-SUM(Table1[[#This Row],[Planned Maintenance]:[Start and Finish Production]])</f>
        <v/>
      </c>
      <c r="AB270" s="26" t="n"/>
      <c r="AC270" s="26" t="n"/>
      <c r="AD270" s="26" t="n"/>
      <c r="AE270" s="26" t="n"/>
      <c r="AF270" s="26" t="n"/>
      <c r="AG270" s="26" t="n"/>
      <c r="AH270" s="24">
        <f>Table1[[#This Row],[Hours Used]]-SUM(Table1[[#This Row],[Planned Maintenance]:[Start and Finish Production]])-SUM(Table1[[#This Row],[Minor Stoppages]:[Material Shortages]])-Table1[[#This Row],[Quality Loss (Hrs)]]-Table1[[#This Row],[Operating Time]]</f>
        <v/>
      </c>
      <c r="AI270" s="24">
        <f>IFERROR(IF(Table1[[#This Row],[SKU]]="",0,Table1[[#This Row],[Quality Loss (T)]]/(Table1[[#This Row],[SOC (TPD)]]/24)),"")</f>
        <v/>
      </c>
      <c r="AJ270" s="31">
        <f>IFERROR(IF(Table1[[#This Row],[SKU]]="",0,Table1[[#This Row],[Volume Delivered (T)]]/(Table1[[#This Row],[SOC (TPD)]]/24)),"")</f>
        <v/>
      </c>
      <c r="AK270" s="31">
        <f>IFERROR(Table1[[#This Row],[Operating Time]]/Table1[[#This Row],[PRODUCTION HOURS]],"")</f>
        <v/>
      </c>
      <c r="AL270" s="32" t="n"/>
      <c r="AM270" s="32" t="n"/>
      <c r="AN270" s="32" t="n"/>
      <c r="AO270" s="32" t="n">
        <v>0</v>
      </c>
      <c r="AP270" s="32" t="n">
        <v>0</v>
      </c>
      <c r="AQ270" s="32" t="n"/>
      <c r="AR270" s="32">
        <f>IFERROR(SUMIFS(#REF!,#REF!,'Data Sheet'!A:A,#REF!,"Samridhi Perk Line")/SUMIFS(#REF!,#REF!,'Data Sheet'!A:A,#REF!,"Samridhi Perk Line"),"")</f>
        <v/>
      </c>
      <c r="AS270" s="32" t="n"/>
      <c r="AT270" s="32" t="n"/>
      <c r="AU270" s="203">
        <f>IFERROR(VLOOKUP(Table1[[#This Row],[Date]],'Overweight Data'!A268:G1363,6,FALSE),"")</f>
        <v/>
      </c>
      <c r="AV270" s="213">
        <f>IFERROR(
   IF(
      OR(Table1[[#This Row],[Operating Time]]=0, (Table1[[#This Row],[Operating Time]]/IF(AC270&lt;=1,AC270+1,AC270))*60=0),
      1,
      ((Table1[[#This Row],[Operating Time]])/IF(AC270&lt;=1,AC270+1,AC270))*60
   ),
"_")</f>
        <v/>
      </c>
      <c r="AW270" s="213">
        <f>COUNTIFS('Downtime Data'!A:A,Table1[[#This Row],[Date]])</f>
        <v/>
      </c>
      <c r="AX270" s="211">
        <f>IFERROR((SUM(Table1[[#This Row],[Minor Stoppages]:[Material Shortages]])/Table1[[#This Row],['# Stops]])*60,"")</f>
        <v/>
      </c>
      <c r="AY270" s="211" t="n"/>
      <c r="AZ270" s="33" t="n">
        <v>46291</v>
      </c>
    </row>
    <row r="271" ht="20.15" customHeight="1" s="452">
      <c r="A271" s="21" t="n">
        <v>46288</v>
      </c>
      <c r="B271" s="22">
        <f>IF(A271="","",TEXT(A271,"dddddd"))</f>
        <v/>
      </c>
      <c r="C271" s="23" t="n"/>
      <c r="D271" s="24">
        <f t="array" ref="D271">IFERROR(INDIRECT(C271),"")</f>
        <v/>
      </c>
      <c r="E271" s="25" t="n"/>
      <c r="F271" s="26" t="n"/>
      <c r="G271" s="27">
        <f>IFERROR((Table1[[#This Row],[Plan]]/Table1[[#This Row],[Hours Used]])/(Table1[[#This Row],[SOC (TPD)]]/24),"")</f>
        <v/>
      </c>
      <c r="H271" s="27">
        <f>IFERROR((Table1[[#This Row],[Volume Delivered (T)]]/Table1[[#This Row],[Hours Used]])/(Table1[[#This Row],[SOC (TPD)]]/24),"")</f>
        <v/>
      </c>
      <c r="I271" s="28" t="n"/>
      <c r="J271" s="28" t="n"/>
      <c r="K271" s="28" t="n"/>
      <c r="L271" s="25" t="n"/>
      <c r="M271" s="29" t="n"/>
      <c r="N271" s="83" t="n"/>
      <c r="O271" s="25" t="n"/>
      <c r="P271" s="25" t="n"/>
      <c r="Q271" s="69" t="n"/>
      <c r="R271" s="70" t="n"/>
      <c r="S271" s="30">
        <f>IF(Table1[[#This Row],[SKU]]="",0,24-Table1[[#This Row],[Legal Non-Operating Time]]-Table1[[#This Row],[No Demand Time]]-Table1[[#This Row],[Force Majeure]])</f>
        <v/>
      </c>
      <c r="T271" s="26" t="n"/>
      <c r="U271" s="26" t="n"/>
      <c r="V271" s="26" t="n"/>
      <c r="W271" s="26" t="n"/>
      <c r="X271" s="26" t="n"/>
      <c r="Y271" s="26" t="n"/>
      <c r="Z271" s="26" t="n"/>
      <c r="AA271" s="30">
        <f>Table1[[#This Row],[Hours Used]]-SUM(Table1[[#This Row],[Planned Maintenance]:[Start and Finish Production]])</f>
        <v/>
      </c>
      <c r="AB271" s="26" t="n"/>
      <c r="AC271" s="26" t="n"/>
      <c r="AD271" s="26" t="n"/>
      <c r="AE271" s="26" t="n"/>
      <c r="AF271" s="26" t="n"/>
      <c r="AG271" s="26" t="n"/>
      <c r="AH271" s="24">
        <f>Table1[[#This Row],[Hours Used]]-SUM(Table1[[#This Row],[Planned Maintenance]:[Start and Finish Production]])-SUM(Table1[[#This Row],[Minor Stoppages]:[Material Shortages]])-Table1[[#This Row],[Quality Loss (Hrs)]]-Table1[[#This Row],[Operating Time]]</f>
        <v/>
      </c>
      <c r="AI271" s="24">
        <f>IFERROR(IF(Table1[[#This Row],[SKU]]="",0,Table1[[#This Row],[Quality Loss (T)]]/(Table1[[#This Row],[SOC (TPD)]]/24)),"")</f>
        <v/>
      </c>
      <c r="AJ271" s="31">
        <f>IFERROR(IF(Table1[[#This Row],[SKU]]="",0,Table1[[#This Row],[Volume Delivered (T)]]/(Table1[[#This Row],[SOC (TPD)]]/24)),"")</f>
        <v/>
      </c>
      <c r="AK271" s="31">
        <f>IFERROR(Table1[[#This Row],[Operating Time]]/Table1[[#This Row],[PRODUCTION HOURS]],"")</f>
        <v/>
      </c>
      <c r="AL271" s="32" t="n"/>
      <c r="AM271" s="32" t="n"/>
      <c r="AN271" s="32" t="n"/>
      <c r="AO271" s="32" t="n">
        <v>0</v>
      </c>
      <c r="AP271" s="32" t="n">
        <v>0</v>
      </c>
      <c r="AQ271" s="32" t="n"/>
      <c r="AR271" s="32">
        <f>IFERROR(SUMIFS(#REF!,#REF!,'Data Sheet'!A:A,#REF!,"Samridhi Perk Line")/SUMIFS(#REF!,#REF!,'Data Sheet'!A:A,#REF!,"Samridhi Perk Line"),"")</f>
        <v/>
      </c>
      <c r="AS271" s="32" t="n"/>
      <c r="AT271" s="32" t="n"/>
      <c r="AU271" s="203">
        <f>IFERROR(VLOOKUP(Table1[[#This Row],[Date]],'Overweight Data'!A269:G1364,6,FALSE),"")</f>
        <v/>
      </c>
      <c r="AV271" s="213">
        <f>IFERROR(
   IF(
      OR(Table1[[#This Row],[Operating Time]]=0, (Table1[[#This Row],[Operating Time]]/IF(AC271&lt;=1,AC271+1,AC271))*60=0),
      1,
      ((Table1[[#This Row],[Operating Time]])/IF(AC271&lt;=1,AC271+1,AC271))*60
   ),
"_")</f>
        <v/>
      </c>
      <c r="AW271" s="213">
        <f>COUNTIFS('Downtime Data'!A:A,Table1[[#This Row],[Date]])</f>
        <v/>
      </c>
      <c r="AX271" s="211">
        <f>IFERROR((SUM(Table1[[#This Row],[Minor Stoppages]:[Material Shortages]])/Table1[[#This Row],['# Stops]])*60,"")</f>
        <v/>
      </c>
      <c r="AY271" s="211" t="n"/>
      <c r="AZ271" s="33" t="n">
        <v>46291</v>
      </c>
    </row>
    <row r="272" ht="20.15" customHeight="1" s="452">
      <c r="A272" s="21" t="n">
        <v>46289</v>
      </c>
      <c r="B272" s="22">
        <f>IF(A272="","",TEXT(A272,"dddddd"))</f>
        <v/>
      </c>
      <c r="C272" s="23" t="n"/>
      <c r="D272" s="24">
        <f t="array" ref="D272">IFERROR(INDIRECT(C272),"")</f>
        <v/>
      </c>
      <c r="E272" s="25" t="n"/>
      <c r="F272" s="26" t="n"/>
      <c r="G272" s="27">
        <f>IFERROR((Table1[[#This Row],[Plan]]/Table1[[#This Row],[Hours Used]])/(Table1[[#This Row],[SOC (TPD)]]/24),"")</f>
        <v/>
      </c>
      <c r="H272" s="27">
        <f>IFERROR((Table1[[#This Row],[Volume Delivered (T)]]/Table1[[#This Row],[Hours Used]])/(Table1[[#This Row],[SOC (TPD)]]/24),"")</f>
        <v/>
      </c>
      <c r="I272" s="28" t="n"/>
      <c r="J272" s="28" t="n"/>
      <c r="K272" s="28" t="n"/>
      <c r="L272" s="25" t="n"/>
      <c r="M272" s="29" t="n"/>
      <c r="N272" s="83" t="n"/>
      <c r="O272" s="25" t="n"/>
      <c r="P272" s="25" t="n"/>
      <c r="Q272" s="69" t="n"/>
      <c r="R272" s="70" t="n"/>
      <c r="S272" s="30">
        <f>IF(Table1[[#This Row],[SKU]]="",0,24-Table1[[#This Row],[Legal Non-Operating Time]]-Table1[[#This Row],[No Demand Time]]-Table1[[#This Row],[Force Majeure]])</f>
        <v/>
      </c>
      <c r="T272" s="26" t="n"/>
      <c r="U272" s="26" t="n"/>
      <c r="V272" s="26" t="n"/>
      <c r="W272" s="26" t="n"/>
      <c r="X272" s="26" t="n"/>
      <c r="Y272" s="26" t="n"/>
      <c r="Z272" s="26" t="n"/>
      <c r="AA272" s="30">
        <f>Table1[[#This Row],[Hours Used]]-SUM(Table1[[#This Row],[Planned Maintenance]:[Start and Finish Production]])</f>
        <v/>
      </c>
      <c r="AB272" s="26" t="n"/>
      <c r="AC272" s="26" t="n"/>
      <c r="AD272" s="26" t="n"/>
      <c r="AE272" s="26" t="n"/>
      <c r="AF272" s="26" t="n"/>
      <c r="AG272" s="26" t="n"/>
      <c r="AH272" s="24">
        <f>Table1[[#This Row],[Hours Used]]-SUM(Table1[[#This Row],[Planned Maintenance]:[Start and Finish Production]])-SUM(Table1[[#This Row],[Minor Stoppages]:[Material Shortages]])-Table1[[#This Row],[Quality Loss (Hrs)]]-Table1[[#This Row],[Operating Time]]</f>
        <v/>
      </c>
      <c r="AI272" s="24">
        <f>IFERROR(IF(Table1[[#This Row],[SKU]]="",0,Table1[[#This Row],[Quality Loss (T)]]/(Table1[[#This Row],[SOC (TPD)]]/24)),"")</f>
        <v/>
      </c>
      <c r="AJ272" s="31">
        <f>IFERROR(IF(Table1[[#This Row],[SKU]]="",0,Table1[[#This Row],[Volume Delivered (T)]]/(Table1[[#This Row],[SOC (TPD)]]/24)),"")</f>
        <v/>
      </c>
      <c r="AK272" s="31">
        <f>IFERROR(Table1[[#This Row],[Operating Time]]/Table1[[#This Row],[PRODUCTION HOURS]],"")</f>
        <v/>
      </c>
      <c r="AL272" s="32" t="n"/>
      <c r="AM272" s="32" t="n"/>
      <c r="AN272" s="32" t="n"/>
      <c r="AO272" s="32" t="n">
        <v>0</v>
      </c>
      <c r="AP272" s="32" t="n">
        <v>0</v>
      </c>
      <c r="AQ272" s="32" t="n"/>
      <c r="AR272" s="32">
        <f>IFERROR(SUMIFS(#REF!,#REF!,'Data Sheet'!A:A,#REF!,"Samridhi Perk Line")/SUMIFS(#REF!,#REF!,'Data Sheet'!A:A,#REF!,"Samridhi Perk Line"),"")</f>
        <v/>
      </c>
      <c r="AS272" s="32" t="n"/>
      <c r="AT272" s="32" t="n"/>
      <c r="AU272" s="203">
        <f>IFERROR(VLOOKUP(Table1[[#This Row],[Date]],'Overweight Data'!A270:G1365,6,FALSE),"")</f>
        <v/>
      </c>
      <c r="AV272" s="213">
        <f>IFERROR(
   IF(
      OR(Table1[[#This Row],[Operating Time]]=0, (Table1[[#This Row],[Operating Time]]/IF(AC272&lt;=1,AC272+1,AC272))*60=0),
      1,
      ((Table1[[#This Row],[Operating Time]])/IF(AC272&lt;=1,AC272+1,AC272))*60
   ),
"_")</f>
        <v/>
      </c>
      <c r="AW272" s="213">
        <f>COUNTIFS('Downtime Data'!A:A,Table1[[#This Row],[Date]])</f>
        <v/>
      </c>
      <c r="AX272" s="211">
        <f>IFERROR((SUM(Table1[[#This Row],[Minor Stoppages]:[Material Shortages]])/Table1[[#This Row],['# Stops]])*60,"")</f>
        <v/>
      </c>
      <c r="AY272" s="211" t="n"/>
      <c r="AZ272" s="33" t="n">
        <v>46291</v>
      </c>
    </row>
    <row r="273" ht="20.15" customHeight="1" s="452">
      <c r="A273" s="21" t="n">
        <v>46290</v>
      </c>
      <c r="B273" s="22">
        <f>IF(A273="","",TEXT(A273,"dddddd"))</f>
        <v/>
      </c>
      <c r="C273" s="23" t="n"/>
      <c r="D273" s="24">
        <f t="array" ref="D273">IFERROR(INDIRECT(C273),"")</f>
        <v/>
      </c>
      <c r="E273" s="25" t="n"/>
      <c r="F273" s="26" t="n"/>
      <c r="G273" s="27">
        <f>IFERROR((Table1[[#This Row],[Plan]]/Table1[[#This Row],[Hours Used]])/(Table1[[#This Row],[SOC (TPD)]]/24),"")</f>
        <v/>
      </c>
      <c r="H273" s="27">
        <f>IFERROR((Table1[[#This Row],[Volume Delivered (T)]]/Table1[[#This Row],[Hours Used]])/(Table1[[#This Row],[SOC (TPD)]]/24),"")</f>
        <v/>
      </c>
      <c r="I273" s="28" t="n"/>
      <c r="J273" s="28" t="n"/>
      <c r="K273" s="28" t="n"/>
      <c r="L273" s="25" t="n"/>
      <c r="M273" s="29" t="n"/>
      <c r="N273" s="83" t="n"/>
      <c r="O273" s="25" t="n"/>
      <c r="P273" s="25" t="n"/>
      <c r="Q273" s="69" t="n"/>
      <c r="R273" s="70" t="n"/>
      <c r="S273" s="30">
        <f>IF(Table1[[#This Row],[SKU]]="",0,24-Table1[[#This Row],[Legal Non-Operating Time]]-Table1[[#This Row],[No Demand Time]]-Table1[[#This Row],[Force Majeure]])</f>
        <v/>
      </c>
      <c r="T273" s="26" t="n"/>
      <c r="U273" s="26" t="n"/>
      <c r="V273" s="26" t="n"/>
      <c r="W273" s="26" t="n"/>
      <c r="X273" s="26" t="n"/>
      <c r="Y273" s="26" t="n"/>
      <c r="Z273" s="26" t="n"/>
      <c r="AA273" s="30">
        <f>Table1[[#This Row],[Hours Used]]-SUM(Table1[[#This Row],[Planned Maintenance]:[Start and Finish Production]])</f>
        <v/>
      </c>
      <c r="AB273" s="26" t="n"/>
      <c r="AC273" s="26" t="n"/>
      <c r="AD273" s="26" t="n"/>
      <c r="AE273" s="26" t="n"/>
      <c r="AF273" s="26" t="n"/>
      <c r="AG273" s="26" t="n"/>
      <c r="AH273" s="24">
        <f>Table1[[#This Row],[Hours Used]]-SUM(Table1[[#This Row],[Planned Maintenance]:[Start and Finish Production]])-SUM(Table1[[#This Row],[Minor Stoppages]:[Material Shortages]])-Table1[[#This Row],[Quality Loss (Hrs)]]-Table1[[#This Row],[Operating Time]]</f>
        <v/>
      </c>
      <c r="AI273" s="24">
        <f>IFERROR(IF(Table1[[#This Row],[SKU]]="",0,Table1[[#This Row],[Quality Loss (T)]]/(Table1[[#This Row],[SOC (TPD)]]/24)),"")</f>
        <v/>
      </c>
      <c r="AJ273" s="31">
        <f>IFERROR(IF(Table1[[#This Row],[SKU]]="",0,Table1[[#This Row],[Volume Delivered (T)]]/(Table1[[#This Row],[SOC (TPD)]]/24)),"")</f>
        <v/>
      </c>
      <c r="AK273" s="31">
        <f>IFERROR(Table1[[#This Row],[Operating Time]]/Table1[[#This Row],[PRODUCTION HOURS]],"")</f>
        <v/>
      </c>
      <c r="AL273" s="32" t="n"/>
      <c r="AM273" s="32" t="n"/>
      <c r="AN273" s="32" t="n"/>
      <c r="AO273" s="32" t="n">
        <v>2</v>
      </c>
      <c r="AP273" s="32" t="n">
        <v>0</v>
      </c>
      <c r="AQ273" s="32" t="n"/>
      <c r="AR273" s="32">
        <f>IFERROR(SUMIFS(#REF!,#REF!,'Data Sheet'!A:A,#REF!,"Samridhi Perk Line")/SUMIFS(#REF!,#REF!,'Data Sheet'!A:A,#REF!,"Samridhi Perk Line"),"")</f>
        <v/>
      </c>
      <c r="AS273" s="32" t="n"/>
      <c r="AT273" s="32" t="n"/>
      <c r="AU273" s="203">
        <f>IFERROR(VLOOKUP(Table1[[#This Row],[Date]],'Overweight Data'!A271:G1366,6,FALSE),"")</f>
        <v/>
      </c>
      <c r="AV273" s="213">
        <f>IFERROR(
   IF(
      OR(Table1[[#This Row],[Operating Time]]=0, (Table1[[#This Row],[Operating Time]]/IF(AC273&lt;=1,AC273+1,AC273))*60=0),
      1,
      ((Table1[[#This Row],[Operating Time]])/IF(AC273&lt;=1,AC273+1,AC273))*60
   ),
"_")</f>
        <v/>
      </c>
      <c r="AW273" s="213">
        <f>COUNTIFS('Downtime Data'!A:A,Table1[[#This Row],[Date]])</f>
        <v/>
      </c>
      <c r="AX273" s="211">
        <f>IFERROR((SUM(Table1[[#This Row],[Minor Stoppages]:[Material Shortages]])/Table1[[#This Row],['# Stops]])*60,"")</f>
        <v/>
      </c>
      <c r="AY273" s="211" t="n"/>
      <c r="AZ273" s="33" t="n">
        <v>46291</v>
      </c>
    </row>
    <row r="274" ht="20.15" customHeight="1" s="452">
      <c r="A274" s="21" t="n">
        <v>46291</v>
      </c>
      <c r="B274" s="22">
        <f>IF(A274="","",TEXT(A274,"dddddd"))</f>
        <v/>
      </c>
      <c r="C274" s="23" t="n"/>
      <c r="D274" s="24">
        <f t="array" ref="D274">IFERROR(INDIRECT(C274),"")</f>
        <v/>
      </c>
      <c r="E274" s="25" t="n"/>
      <c r="F274" s="26" t="n"/>
      <c r="G274" s="27">
        <f>IFERROR((Table1[[#This Row],[Plan]]/Table1[[#This Row],[Hours Used]])/(Table1[[#This Row],[SOC (TPD)]]/24),"")</f>
        <v/>
      </c>
      <c r="H274" s="27">
        <f>IFERROR((Table1[[#This Row],[Volume Delivered (T)]]/Table1[[#This Row],[Hours Used]])/(Table1[[#This Row],[SOC (TPD)]]/24),"")</f>
        <v/>
      </c>
      <c r="I274" s="28" t="n"/>
      <c r="J274" s="28" t="n"/>
      <c r="K274" s="28" t="n"/>
      <c r="L274" s="25" t="n"/>
      <c r="M274" s="29" t="n"/>
      <c r="N274" s="83" t="n"/>
      <c r="O274" s="25" t="n"/>
      <c r="P274" s="25" t="n"/>
      <c r="Q274" s="69" t="n"/>
      <c r="R274" s="70" t="n"/>
      <c r="S274" s="30">
        <f>IF(Table1[[#This Row],[SKU]]="",0,24-Table1[[#This Row],[Legal Non-Operating Time]]-Table1[[#This Row],[No Demand Time]]-Table1[[#This Row],[Force Majeure]])</f>
        <v/>
      </c>
      <c r="T274" s="26" t="n"/>
      <c r="U274" s="26" t="n"/>
      <c r="V274" s="26" t="n"/>
      <c r="W274" s="26" t="n"/>
      <c r="X274" s="26" t="n"/>
      <c r="Y274" s="26" t="n"/>
      <c r="Z274" s="26" t="n"/>
      <c r="AA274" s="30">
        <f>Table1[[#This Row],[Hours Used]]-SUM(Table1[[#This Row],[Planned Maintenance]:[Start and Finish Production]])</f>
        <v/>
      </c>
      <c r="AB274" s="26" t="n"/>
      <c r="AC274" s="26" t="n"/>
      <c r="AD274" s="26" t="n"/>
      <c r="AE274" s="26" t="n"/>
      <c r="AF274" s="26" t="n"/>
      <c r="AG274" s="26" t="n"/>
      <c r="AH274" s="24">
        <f>Table1[[#This Row],[Hours Used]]-SUM(Table1[[#This Row],[Planned Maintenance]:[Start and Finish Production]])-SUM(Table1[[#This Row],[Minor Stoppages]:[Material Shortages]])-Table1[[#This Row],[Quality Loss (Hrs)]]-Table1[[#This Row],[Operating Time]]</f>
        <v/>
      </c>
      <c r="AI274" s="24">
        <f>IFERROR(IF(Table1[[#This Row],[SKU]]="",0,Table1[[#This Row],[Quality Loss (T)]]/(Table1[[#This Row],[SOC (TPD)]]/24)),"")</f>
        <v/>
      </c>
      <c r="AJ274" s="31">
        <f>IFERROR(IF(Table1[[#This Row],[SKU]]="",0,Table1[[#This Row],[Volume Delivered (T)]]/(Table1[[#This Row],[SOC (TPD)]]/24)),"")</f>
        <v/>
      </c>
      <c r="AK274" s="31">
        <f>IFERROR(Table1[[#This Row],[Operating Time]]/Table1[[#This Row],[PRODUCTION HOURS]],"")</f>
        <v/>
      </c>
      <c r="AL274" s="32" t="n"/>
      <c r="AM274" s="32" t="n"/>
      <c r="AN274" s="32" t="n"/>
      <c r="AO274" s="32" t="n">
        <v>1</v>
      </c>
      <c r="AP274" s="32" t="n">
        <v>0</v>
      </c>
      <c r="AQ274" s="32" t="n"/>
      <c r="AR274" s="32">
        <f>IFERROR(SUMIFS(#REF!,#REF!,'Data Sheet'!A:A,#REF!,"Samridhi Perk Line")/SUMIFS(#REF!,#REF!,'Data Sheet'!A:A,#REF!,"Samridhi Perk Line"),"")</f>
        <v/>
      </c>
      <c r="AS274" s="32" t="n"/>
      <c r="AT274" s="32" t="n"/>
      <c r="AU274" s="203">
        <f>IFERROR(VLOOKUP(Table1[[#This Row],[Date]],'Overweight Data'!A272:G1367,6,FALSE),"")</f>
        <v/>
      </c>
      <c r="AV274" s="213">
        <f>IFERROR(
   IF(
      OR(Table1[[#This Row],[Operating Time]]=0, (Table1[[#This Row],[Operating Time]]/IF(AC274&lt;=1,AC274+1,AC274))*60=0),
      1,
      ((Table1[[#This Row],[Operating Time]])/IF(AC274&lt;=1,AC274+1,AC274))*60
   ),
"_")</f>
        <v/>
      </c>
      <c r="AW274" s="213">
        <f>COUNTIFS('Downtime Data'!A:A,Table1[[#This Row],[Date]])</f>
        <v/>
      </c>
      <c r="AX274" s="211">
        <f>IFERROR((SUM(Table1[[#This Row],[Minor Stoppages]:[Material Shortages]])/Table1[[#This Row],['# Stops]])*60,"")</f>
        <v/>
      </c>
      <c r="AY274" s="211" t="n"/>
      <c r="AZ274" s="33" t="n">
        <v>46291</v>
      </c>
    </row>
    <row r="275" ht="20.15" customHeight="1" s="452">
      <c r="A275" s="21" t="n">
        <v>46292</v>
      </c>
      <c r="B275" s="22">
        <f>IF(A275="","",TEXT(A275,"dddddd"))</f>
        <v/>
      </c>
      <c r="C275" s="23" t="n"/>
      <c r="D275" s="24">
        <f t="array" ref="D275">IFERROR(INDIRECT(C275),"")</f>
        <v/>
      </c>
      <c r="E275" s="25" t="n"/>
      <c r="F275" s="26" t="n"/>
      <c r="G275" s="27">
        <f>IFERROR((Table1[[#This Row],[Plan]]/Table1[[#This Row],[Hours Used]])/(Table1[[#This Row],[SOC (TPD)]]/24),"")</f>
        <v/>
      </c>
      <c r="H275" s="27">
        <f>IFERROR((Table1[[#This Row],[Volume Delivered (T)]]/Table1[[#This Row],[Hours Used]])/(Table1[[#This Row],[SOC (TPD)]]/24),"")</f>
        <v/>
      </c>
      <c r="I275" s="28" t="n"/>
      <c r="J275" s="28" t="n"/>
      <c r="K275" s="28" t="n"/>
      <c r="L275" s="25" t="n"/>
      <c r="M275" s="29" t="n"/>
      <c r="N275" s="83" t="n"/>
      <c r="O275" s="25" t="n"/>
      <c r="P275" s="25" t="n"/>
      <c r="Q275" s="69" t="n"/>
      <c r="R275" s="70" t="n"/>
      <c r="S275" s="30">
        <f>IF(Table1[[#This Row],[SKU]]="",0,24-Table1[[#This Row],[Legal Non-Operating Time]]-Table1[[#This Row],[No Demand Time]]-Table1[[#This Row],[Force Majeure]])</f>
        <v/>
      </c>
      <c r="T275" s="26" t="n"/>
      <c r="U275" s="26" t="n"/>
      <c r="V275" s="26" t="n"/>
      <c r="W275" s="26" t="n"/>
      <c r="X275" s="26" t="n"/>
      <c r="Y275" s="26" t="n"/>
      <c r="Z275" s="26" t="n"/>
      <c r="AA275" s="30">
        <f>Table1[[#This Row],[Hours Used]]-SUM(Table1[[#This Row],[Planned Maintenance]:[Start and Finish Production]])</f>
        <v/>
      </c>
      <c r="AB275" s="26" t="n"/>
      <c r="AC275" s="26" t="n"/>
      <c r="AD275" s="26" t="n"/>
      <c r="AE275" s="26" t="n"/>
      <c r="AF275" s="26" t="n"/>
      <c r="AG275" s="26" t="n"/>
      <c r="AH275" s="24">
        <f>Table1[[#This Row],[Hours Used]]-SUM(Table1[[#This Row],[Planned Maintenance]:[Start and Finish Production]])-SUM(Table1[[#This Row],[Minor Stoppages]:[Material Shortages]])-Table1[[#This Row],[Quality Loss (Hrs)]]-Table1[[#This Row],[Operating Time]]</f>
        <v/>
      </c>
      <c r="AI275" s="24">
        <f>IFERROR(IF(Table1[[#This Row],[SKU]]="",0,Table1[[#This Row],[Quality Loss (T)]]/(Table1[[#This Row],[SOC (TPD)]]/24)),"")</f>
        <v/>
      </c>
      <c r="AJ275" s="31">
        <f>IFERROR(IF(Table1[[#This Row],[SKU]]="",0,Table1[[#This Row],[Volume Delivered (T)]]/(Table1[[#This Row],[SOC (TPD)]]/24)),"")</f>
        <v/>
      </c>
      <c r="AK275" s="31">
        <f>IFERROR(Table1[[#This Row],[Operating Time]]/Table1[[#This Row],[PRODUCTION HOURS]],"")</f>
        <v/>
      </c>
      <c r="AL275" s="32" t="n"/>
      <c r="AM275" s="32" t="n"/>
      <c r="AN275" s="32" t="n"/>
      <c r="AO275" s="32" t="n">
        <v>0</v>
      </c>
      <c r="AP275" s="32" t="n">
        <v>0</v>
      </c>
      <c r="AQ275" s="32" t="n"/>
      <c r="AR275" s="32">
        <f>IFERROR(SUMIFS(#REF!,#REF!,'Data Sheet'!A:A,#REF!,"Samridhi Perk Line")/SUMIFS(#REF!,#REF!,'Data Sheet'!A:A,#REF!,"Samridhi Perk Line"),"")</f>
        <v/>
      </c>
      <c r="AS275" s="32" t="n"/>
      <c r="AT275" s="32" t="n"/>
      <c r="AU275" s="203">
        <f>IFERROR(VLOOKUP(Table1[[#This Row],[Date]],'Overweight Data'!A273:G1368,6,FALSE),"")</f>
        <v/>
      </c>
      <c r="AV275" s="213">
        <f>IFERROR(
   IF(
      OR(Table1[[#This Row],[Operating Time]]=0, (Table1[[#This Row],[Operating Time]]/IF(AC275&lt;=1,AC275+1,AC275))*60=0),
      1,
      ((Table1[[#This Row],[Operating Time]])/IF(AC275&lt;=1,AC275+1,AC275))*60
   ),
"_")</f>
        <v/>
      </c>
      <c r="AW275" s="213">
        <f>COUNTIFS('Downtime Data'!A:A,Table1[[#This Row],[Date]])</f>
        <v/>
      </c>
      <c r="AX275" s="211">
        <f>IFERROR((SUM(Table1[[#This Row],[Minor Stoppages]:[Material Shortages]])/Table1[[#This Row],['# Stops]])*60,"")</f>
        <v/>
      </c>
      <c r="AY275" s="211" t="n"/>
      <c r="AZ275" s="33" t="n">
        <v>46291</v>
      </c>
    </row>
    <row r="276" ht="20.15" customHeight="1" s="452">
      <c r="A276" s="21" t="n">
        <v>46293</v>
      </c>
      <c r="B276" s="22">
        <f>IF(A276="","",TEXT(A276,"dddddd"))</f>
        <v/>
      </c>
      <c r="C276" s="23" t="n"/>
      <c r="D276" s="24">
        <f t="array" ref="D276">IFERROR(INDIRECT(C276),"")</f>
        <v/>
      </c>
      <c r="E276" s="25" t="n"/>
      <c r="F276" s="26" t="n"/>
      <c r="G276" s="27">
        <f>IFERROR((Table1[[#This Row],[Plan]]/Table1[[#This Row],[Hours Used]])/(Table1[[#This Row],[SOC (TPD)]]/24),"")</f>
        <v/>
      </c>
      <c r="H276" s="27">
        <f>IFERROR((Table1[[#This Row],[Volume Delivered (T)]]/Table1[[#This Row],[Hours Used]])/(Table1[[#This Row],[SOC (TPD)]]/24),"")</f>
        <v/>
      </c>
      <c r="I276" s="28" t="n"/>
      <c r="J276" s="28" t="n"/>
      <c r="K276" s="28" t="n"/>
      <c r="L276" s="25" t="n"/>
      <c r="M276" s="29" t="n"/>
      <c r="N276" s="83" t="n"/>
      <c r="O276" s="25" t="n"/>
      <c r="P276" s="25" t="n"/>
      <c r="Q276" s="69" t="n"/>
      <c r="R276" s="70" t="n"/>
      <c r="S276" s="30">
        <f>IF(Table1[[#This Row],[SKU]]="",0,24-Table1[[#This Row],[Legal Non-Operating Time]]-Table1[[#This Row],[No Demand Time]]-Table1[[#This Row],[Force Majeure]])</f>
        <v/>
      </c>
      <c r="T276" s="26" t="n"/>
      <c r="U276" s="26" t="n"/>
      <c r="V276" s="26" t="n"/>
      <c r="W276" s="26" t="n"/>
      <c r="X276" s="26" t="n"/>
      <c r="Y276" s="26" t="n"/>
      <c r="Z276" s="26" t="n"/>
      <c r="AA276" s="30">
        <f>Table1[[#This Row],[Hours Used]]-SUM(Table1[[#This Row],[Planned Maintenance]:[Start and Finish Production]])</f>
        <v/>
      </c>
      <c r="AB276" s="26" t="n"/>
      <c r="AC276" s="26" t="n"/>
      <c r="AD276" s="26" t="n"/>
      <c r="AE276" s="26" t="n"/>
      <c r="AF276" s="26" t="n"/>
      <c r="AG276" s="26" t="n"/>
      <c r="AH276" s="24">
        <f>Table1[[#This Row],[Hours Used]]-SUM(Table1[[#This Row],[Planned Maintenance]:[Start and Finish Production]])-SUM(Table1[[#This Row],[Minor Stoppages]:[Material Shortages]])-Table1[[#This Row],[Quality Loss (Hrs)]]-Table1[[#This Row],[Operating Time]]</f>
        <v/>
      </c>
      <c r="AI276" s="24">
        <f>IFERROR(IF(Table1[[#This Row],[SKU]]="",0,Table1[[#This Row],[Quality Loss (T)]]/(Table1[[#This Row],[SOC (TPD)]]/24)),"")</f>
        <v/>
      </c>
      <c r="AJ276" s="31">
        <f>IFERROR(IF(Table1[[#This Row],[SKU]]="",0,Table1[[#This Row],[Volume Delivered (T)]]/(Table1[[#This Row],[SOC (TPD)]]/24)),"")</f>
        <v/>
      </c>
      <c r="AK276" s="31">
        <f>IFERROR(Table1[[#This Row],[Operating Time]]/Table1[[#This Row],[PRODUCTION HOURS]],"")</f>
        <v/>
      </c>
      <c r="AL276" s="32" t="n"/>
      <c r="AM276" s="32" t="n"/>
      <c r="AN276" s="32" t="n"/>
      <c r="AO276" s="32" t="n">
        <v>23</v>
      </c>
      <c r="AP276" s="32" t="n">
        <v>0</v>
      </c>
      <c r="AQ276" s="32" t="n"/>
      <c r="AR276" s="32">
        <f>IFERROR(SUMIFS(#REF!,#REF!,'Data Sheet'!A:A,#REF!,"Samridhi Perk Line")/SUMIFS(#REF!,#REF!,'Data Sheet'!A:A,#REF!,"Samridhi Perk Line"),"")</f>
        <v/>
      </c>
      <c r="AS276" s="32" t="n"/>
      <c r="AT276" s="32" t="n"/>
      <c r="AU276" s="203">
        <f>IFERROR(VLOOKUP(Table1[[#This Row],[Date]],'Overweight Data'!A274:G1369,6,FALSE),"")</f>
        <v/>
      </c>
      <c r="AV276" s="213">
        <f>IFERROR(
   IF(
      OR(Table1[[#This Row],[Operating Time]]=0, (Table1[[#This Row],[Operating Time]]/IF(AC276&lt;=1,AC276+1,AC276))*60=0),
      1,
      ((Table1[[#This Row],[Operating Time]])/IF(AC276&lt;=1,AC276+1,AC276))*60
   ),
"_")</f>
        <v/>
      </c>
      <c r="AW276" s="213">
        <f>COUNTIFS('Downtime Data'!A:A,Table1[[#This Row],[Date]])</f>
        <v/>
      </c>
      <c r="AX276" s="211">
        <f>IFERROR((SUM(Table1[[#This Row],[Minor Stoppages]:[Material Shortages]])/Table1[[#This Row],['# Stops]])*60,"")</f>
        <v/>
      </c>
      <c r="AY276" s="211" t="n"/>
      <c r="AZ276" s="33" t="n">
        <v>46321</v>
      </c>
    </row>
    <row r="277" ht="20.15" customHeight="1" s="452">
      <c r="A277" s="21" t="n">
        <v>46294</v>
      </c>
      <c r="B277" s="22">
        <f>IF(A277="","",TEXT(A277,"dddddd"))</f>
        <v/>
      </c>
      <c r="C277" s="23" t="n"/>
      <c r="D277" s="24">
        <f t="array" ref="D277">IFERROR(INDIRECT(C277),"")</f>
        <v/>
      </c>
      <c r="E277" s="25" t="n"/>
      <c r="F277" s="26" t="n"/>
      <c r="G277" s="27">
        <f>IFERROR((Table1[[#This Row],[Plan]]/Table1[[#This Row],[Hours Used]])/(Table1[[#This Row],[SOC (TPD)]]/24),"")</f>
        <v/>
      </c>
      <c r="H277" s="27">
        <f>IFERROR((Table1[[#This Row],[Volume Delivered (T)]]/Table1[[#This Row],[Hours Used]])/(Table1[[#This Row],[SOC (TPD)]]/24),"")</f>
        <v/>
      </c>
      <c r="I277" s="28" t="n"/>
      <c r="J277" s="28" t="n"/>
      <c r="K277" s="28" t="n"/>
      <c r="L277" s="25" t="n"/>
      <c r="M277" s="29" t="n"/>
      <c r="N277" s="83" t="n"/>
      <c r="O277" s="25" t="n"/>
      <c r="P277" s="25" t="n"/>
      <c r="Q277" s="69" t="n"/>
      <c r="R277" s="70" t="n"/>
      <c r="S277" s="30">
        <f>IF(Table1[[#This Row],[SKU]]="",0,24-Table1[[#This Row],[Legal Non-Operating Time]]-Table1[[#This Row],[No Demand Time]]-Table1[[#This Row],[Force Majeure]])</f>
        <v/>
      </c>
      <c r="T277" s="26" t="n"/>
      <c r="U277" s="26" t="n"/>
      <c r="V277" s="26" t="n"/>
      <c r="W277" s="26" t="n"/>
      <c r="X277" s="26" t="n"/>
      <c r="Y277" s="26" t="n"/>
      <c r="Z277" s="26" t="n"/>
      <c r="AA277" s="30">
        <f>Table1[[#This Row],[Hours Used]]-SUM(Table1[[#This Row],[Planned Maintenance]:[Start and Finish Production]])</f>
        <v/>
      </c>
      <c r="AB277" s="26" t="n"/>
      <c r="AC277" s="26" t="n"/>
      <c r="AD277" s="26" t="n"/>
      <c r="AE277" s="26" t="n"/>
      <c r="AF277" s="26" t="n"/>
      <c r="AG277" s="26" t="n"/>
      <c r="AH277" s="24">
        <f>Table1[[#This Row],[Hours Used]]-SUM(Table1[[#This Row],[Planned Maintenance]:[Start and Finish Production]])-SUM(Table1[[#This Row],[Minor Stoppages]:[Material Shortages]])-Table1[[#This Row],[Quality Loss (Hrs)]]-Table1[[#This Row],[Operating Time]]</f>
        <v/>
      </c>
      <c r="AI277" s="24">
        <f>IFERROR(IF(Table1[[#This Row],[SKU]]="",0,Table1[[#This Row],[Quality Loss (T)]]/(Table1[[#This Row],[SOC (TPD)]]/24)),"")</f>
        <v/>
      </c>
      <c r="AJ277" s="31">
        <f>IFERROR(IF(Table1[[#This Row],[SKU]]="",0,Table1[[#This Row],[Volume Delivered (T)]]/(Table1[[#This Row],[SOC (TPD)]]/24)),"")</f>
        <v/>
      </c>
      <c r="AK277" s="31">
        <f>IFERROR(Table1[[#This Row],[Operating Time]]/Table1[[#This Row],[PRODUCTION HOURS]],"")</f>
        <v/>
      </c>
      <c r="AL277" s="32" t="n"/>
      <c r="AM277" s="32" t="n"/>
      <c r="AN277" s="32" t="n"/>
      <c r="AO277" s="32" t="n">
        <v>25</v>
      </c>
      <c r="AP277" s="32" t="n">
        <v>0</v>
      </c>
      <c r="AQ277" s="32" t="n"/>
      <c r="AR277" s="32">
        <f>IFERROR(SUMIFS(#REF!,#REF!,'Data Sheet'!A:A,#REF!,"Samridhi Perk Line")/SUMIFS(#REF!,#REF!,'Data Sheet'!A:A,#REF!,"Samridhi Perk Line"),"")</f>
        <v/>
      </c>
      <c r="AS277" s="32" t="n"/>
      <c r="AT277" s="32" t="n"/>
      <c r="AU277" s="203">
        <f>IFERROR(VLOOKUP(Table1[[#This Row],[Date]],'Overweight Data'!A275:G1370,6,FALSE),"")</f>
        <v/>
      </c>
      <c r="AV277" s="213">
        <f>IFERROR(
   IF(
      OR(Table1[[#This Row],[Operating Time]]=0, (Table1[[#This Row],[Operating Time]]/IF(AC277&lt;=1,AC277+1,AC277))*60=0),
      1,
      ((Table1[[#This Row],[Operating Time]])/IF(AC277&lt;=1,AC277+1,AC277))*60
   ),
"_")</f>
        <v/>
      </c>
      <c r="AW277" s="213">
        <f>COUNTIFS('Downtime Data'!A:A,Table1[[#This Row],[Date]])</f>
        <v/>
      </c>
      <c r="AX277" s="211">
        <f>IFERROR((SUM(Table1[[#This Row],[Minor Stoppages]:[Material Shortages]])/Table1[[#This Row],['# Stops]])*60,"")</f>
        <v/>
      </c>
      <c r="AY277" s="211" t="n"/>
      <c r="AZ277" s="33" t="n">
        <v>46321</v>
      </c>
    </row>
    <row r="278" ht="20.15" customHeight="1" s="452">
      <c r="A278" s="21" t="n">
        <v>46295</v>
      </c>
      <c r="B278" s="22">
        <f>IF(A278="","",TEXT(A278,"dddddd"))</f>
        <v/>
      </c>
      <c r="C278" s="23" t="n"/>
      <c r="D278" s="24">
        <f t="array" ref="D278">IFERROR(INDIRECT(C278),"")</f>
        <v/>
      </c>
      <c r="E278" s="25" t="n"/>
      <c r="F278" s="26" t="n"/>
      <c r="G278" s="27">
        <f>IFERROR((Table1[[#This Row],[Plan]]/Table1[[#This Row],[Hours Used]])/(Table1[[#This Row],[SOC (TPD)]]/24),"")</f>
        <v/>
      </c>
      <c r="H278" s="27">
        <f>IFERROR((Table1[[#This Row],[Volume Delivered (T)]]/Table1[[#This Row],[Hours Used]])/(Table1[[#This Row],[SOC (TPD)]]/24),"")</f>
        <v/>
      </c>
      <c r="I278" s="28" t="n"/>
      <c r="J278" s="28" t="n"/>
      <c r="K278" s="28" t="n"/>
      <c r="L278" s="25" t="n"/>
      <c r="M278" s="29" t="n"/>
      <c r="N278" s="83" t="n"/>
      <c r="O278" s="25" t="n"/>
      <c r="P278" s="25" t="n"/>
      <c r="Q278" s="69" t="n"/>
      <c r="R278" s="70" t="n"/>
      <c r="S278" s="30">
        <f>IF(Table1[[#This Row],[SKU]]="",0,24-Table1[[#This Row],[Legal Non-Operating Time]]-Table1[[#This Row],[No Demand Time]]-Table1[[#This Row],[Force Majeure]])</f>
        <v/>
      </c>
      <c r="T278" s="26" t="n"/>
      <c r="U278" s="26" t="n"/>
      <c r="V278" s="26" t="n"/>
      <c r="W278" s="26" t="n"/>
      <c r="X278" s="26" t="n"/>
      <c r="Y278" s="26" t="n"/>
      <c r="Z278" s="26" t="n"/>
      <c r="AA278" s="30">
        <f>Table1[[#This Row],[Hours Used]]-SUM(Table1[[#This Row],[Planned Maintenance]:[Start and Finish Production]])</f>
        <v/>
      </c>
      <c r="AB278" s="26" t="n"/>
      <c r="AC278" s="26" t="n"/>
      <c r="AD278" s="26" t="n"/>
      <c r="AE278" s="26" t="n"/>
      <c r="AF278" s="26" t="n"/>
      <c r="AG278" s="26" t="n"/>
      <c r="AH278" s="24">
        <f>Table1[[#This Row],[Hours Used]]-SUM(Table1[[#This Row],[Planned Maintenance]:[Start and Finish Production]])-SUM(Table1[[#This Row],[Minor Stoppages]:[Material Shortages]])-Table1[[#This Row],[Quality Loss (Hrs)]]-Table1[[#This Row],[Operating Time]]</f>
        <v/>
      </c>
      <c r="AI278" s="24">
        <f>IFERROR(IF(Table1[[#This Row],[SKU]]="",0,Table1[[#This Row],[Quality Loss (T)]]/(Table1[[#This Row],[SOC (TPD)]]/24)),"")</f>
        <v/>
      </c>
      <c r="AJ278" s="31">
        <f>IFERROR(IF(Table1[[#This Row],[SKU]]="",0,Table1[[#This Row],[Volume Delivered (T)]]/(Table1[[#This Row],[SOC (TPD)]]/24)),"")</f>
        <v/>
      </c>
      <c r="AK278" s="31">
        <f>IFERROR(Table1[[#This Row],[Operating Time]]/Table1[[#This Row],[PRODUCTION HOURS]],"")</f>
        <v/>
      </c>
      <c r="AL278" s="32" t="n"/>
      <c r="AM278" s="32" t="n"/>
      <c r="AN278" s="32" t="n"/>
      <c r="AO278" s="32" t="n">
        <v>0</v>
      </c>
      <c r="AP278" s="32" t="n">
        <v>0</v>
      </c>
      <c r="AQ278" s="32" t="n"/>
      <c r="AR278" s="32">
        <f>IFERROR(SUMIFS(#REF!,#REF!,'Data Sheet'!A:A,#REF!,"Samridhi Perk Line")/SUMIFS(#REF!,#REF!,'Data Sheet'!A:A,#REF!,"Samridhi Perk Line"),"")</f>
        <v/>
      </c>
      <c r="AS278" s="32" t="n"/>
      <c r="AT278" s="32" t="n"/>
      <c r="AU278" s="203">
        <f>IFERROR(VLOOKUP(Table1[[#This Row],[Date]],'Overweight Data'!A276:G1371,6,FALSE),"")</f>
        <v/>
      </c>
      <c r="AV278" s="213">
        <f>IFERROR(
   IF(
      OR(Table1[[#This Row],[Operating Time]]=0, (Table1[[#This Row],[Operating Time]]/IF(AC278&lt;=1,AC278+1,AC278))*60=0),
      1,
      ((Table1[[#This Row],[Operating Time]])/IF(AC278&lt;=1,AC278+1,AC278))*60
   ),
"_")</f>
        <v/>
      </c>
      <c r="AW278" s="213">
        <f>COUNTIFS('Downtime Data'!A:A,Table1[[#This Row],[Date]])</f>
        <v/>
      </c>
      <c r="AX278" s="211">
        <f>IFERROR((SUM(Table1[[#This Row],[Minor Stoppages]:[Material Shortages]])/Table1[[#This Row],['# Stops]])*60,"")</f>
        <v/>
      </c>
      <c r="AY278" s="211" t="n"/>
      <c r="AZ278" s="33" t="n">
        <v>46321</v>
      </c>
    </row>
    <row r="279" ht="20.15" customHeight="1" s="452">
      <c r="A279" s="21" t="n">
        <v>46296</v>
      </c>
      <c r="B279" s="22">
        <f>IF(A279="","",TEXT(A279,"dddddd"))</f>
        <v/>
      </c>
      <c r="C279" s="23" t="n"/>
      <c r="D279" s="24">
        <f t="array" ref="D279">IFERROR(INDIRECT(C279),"")</f>
        <v/>
      </c>
      <c r="E279" s="25" t="n"/>
      <c r="F279" s="26" t="n"/>
      <c r="G279" s="27">
        <f>IFERROR((Table1[[#This Row],[Plan]]/Table1[[#This Row],[Hours Used]])/(Table1[[#This Row],[SOC (TPD)]]/24),"")</f>
        <v/>
      </c>
      <c r="H279" s="27">
        <f>IFERROR((Table1[[#This Row],[Volume Delivered (T)]]/Table1[[#This Row],[Hours Used]])/(Table1[[#This Row],[SOC (TPD)]]/24),"")</f>
        <v/>
      </c>
      <c r="I279" s="28" t="n"/>
      <c r="J279" s="28" t="n"/>
      <c r="K279" s="28" t="n"/>
      <c r="L279" s="25" t="n"/>
      <c r="M279" s="29" t="n"/>
      <c r="N279" s="83" t="n"/>
      <c r="O279" s="25" t="n"/>
      <c r="P279" s="25" t="n"/>
      <c r="Q279" s="69" t="n"/>
      <c r="R279" s="70" t="n"/>
      <c r="S279" s="30">
        <f>IF(Table1[[#This Row],[SKU]]="",0,24-Table1[[#This Row],[Legal Non-Operating Time]]-Table1[[#This Row],[No Demand Time]]-Table1[[#This Row],[Force Majeure]])</f>
        <v/>
      </c>
      <c r="T279" s="26" t="n"/>
      <c r="U279" s="26" t="n"/>
      <c r="V279" s="26" t="n"/>
      <c r="W279" s="26" t="n"/>
      <c r="X279" s="26" t="n"/>
      <c r="Y279" s="26" t="n"/>
      <c r="Z279" s="26" t="n"/>
      <c r="AA279" s="30">
        <f>Table1[[#This Row],[Hours Used]]-SUM(Table1[[#This Row],[Planned Maintenance]:[Start and Finish Production]])</f>
        <v/>
      </c>
      <c r="AB279" s="26" t="n"/>
      <c r="AC279" s="26" t="n"/>
      <c r="AD279" s="26" t="n"/>
      <c r="AE279" s="26" t="n"/>
      <c r="AF279" s="26" t="n"/>
      <c r="AG279" s="26" t="n"/>
      <c r="AH279" s="24">
        <f>Table1[[#This Row],[Hours Used]]-SUM(Table1[[#This Row],[Planned Maintenance]:[Start and Finish Production]])-SUM(Table1[[#This Row],[Minor Stoppages]:[Material Shortages]])-Table1[[#This Row],[Quality Loss (Hrs)]]-Table1[[#This Row],[Operating Time]]</f>
        <v/>
      </c>
      <c r="AI279" s="24">
        <f>IFERROR(IF(Table1[[#This Row],[SKU]]="",0,Table1[[#This Row],[Quality Loss (T)]]/(Table1[[#This Row],[SOC (TPD)]]/24)),"")</f>
        <v/>
      </c>
      <c r="AJ279" s="31">
        <f>IFERROR(IF(Table1[[#This Row],[SKU]]="",0,Table1[[#This Row],[Volume Delivered (T)]]/(Table1[[#This Row],[SOC (TPD)]]/24)),"")</f>
        <v/>
      </c>
      <c r="AK279" s="31">
        <f>IFERROR(Table1[[#This Row],[Operating Time]]/Table1[[#This Row],[PRODUCTION HOURS]],"")</f>
        <v/>
      </c>
      <c r="AL279" s="32" t="n"/>
      <c r="AM279" s="32" t="n"/>
      <c r="AN279" s="32" t="n"/>
      <c r="AO279" s="32" t="n">
        <v>4</v>
      </c>
      <c r="AP279" s="32" t="n">
        <v>0</v>
      </c>
      <c r="AQ279" s="32" t="n"/>
      <c r="AR279" s="32">
        <f>IFERROR(SUMIFS(#REF!,#REF!,'Data Sheet'!A:A,#REF!,"Samridhi Perk Line")/SUMIFS(#REF!,#REF!,'Data Sheet'!A:A,#REF!,"Samridhi Perk Line"),"")</f>
        <v/>
      </c>
      <c r="AS279" s="32" t="n"/>
      <c r="AT279" s="32" t="n"/>
      <c r="AU279" s="203">
        <f>IFERROR(VLOOKUP(Table1[[#This Row],[Date]],'Overweight Data'!A277:G1372,6,FALSE),"")</f>
        <v/>
      </c>
      <c r="AV279" s="213">
        <f>IFERROR(
   IF(
      OR(Table1[[#This Row],[Operating Time]]=0, (Table1[[#This Row],[Operating Time]]/IF(AC279&lt;=1,AC279+1,AC279))*60=0),
      1,
      ((Table1[[#This Row],[Operating Time]])/IF(AC279&lt;=1,AC279+1,AC279))*60
   ),
"_")</f>
        <v/>
      </c>
      <c r="AW279" s="213">
        <f>COUNTIFS('Downtime Data'!A:A,Table1[[#This Row],[Date]])</f>
        <v/>
      </c>
      <c r="AX279" s="211">
        <f>IFERROR((SUM(Table1[[#This Row],[Minor Stoppages]:[Material Shortages]])/Table1[[#This Row],['# Stops]])*60,"")</f>
        <v/>
      </c>
      <c r="AY279" s="211" t="n"/>
      <c r="AZ279" s="33" t="n">
        <v>46321</v>
      </c>
    </row>
    <row r="280" ht="20.15" customHeight="1" s="452">
      <c r="A280" s="21" t="n">
        <v>46297</v>
      </c>
      <c r="B280" s="22">
        <f>IF(A280="","",TEXT(A280,"dddddd"))</f>
        <v/>
      </c>
      <c r="C280" s="23" t="n"/>
      <c r="D280" s="24">
        <f t="array" ref="D280">IFERROR(INDIRECT(C280),"")</f>
        <v/>
      </c>
      <c r="E280" s="25" t="n"/>
      <c r="F280" s="26" t="n"/>
      <c r="G280" s="27">
        <f>IFERROR((Table1[[#This Row],[Plan]]/Table1[[#This Row],[Hours Used]])/(Table1[[#This Row],[SOC (TPD)]]/24),"")</f>
        <v/>
      </c>
      <c r="H280" s="27">
        <f>IFERROR((Table1[[#This Row],[Volume Delivered (T)]]/Table1[[#This Row],[Hours Used]])/(Table1[[#This Row],[SOC (TPD)]]/24),"")</f>
        <v/>
      </c>
      <c r="I280" s="28" t="n"/>
      <c r="J280" s="28" t="n"/>
      <c r="K280" s="28" t="n"/>
      <c r="L280" s="25" t="n"/>
      <c r="M280" s="29" t="n"/>
      <c r="N280" s="83" t="n"/>
      <c r="O280" s="25" t="n"/>
      <c r="P280" s="25" t="n"/>
      <c r="Q280" s="69" t="n"/>
      <c r="R280" s="70" t="n"/>
      <c r="S280" s="30">
        <f>IF(Table1[[#This Row],[SKU]]="",0,24-Table1[[#This Row],[Legal Non-Operating Time]]-Table1[[#This Row],[No Demand Time]]-Table1[[#This Row],[Force Majeure]])</f>
        <v/>
      </c>
      <c r="T280" s="26" t="n"/>
      <c r="U280" s="26" t="n"/>
      <c r="V280" s="26" t="n"/>
      <c r="W280" s="26" t="n"/>
      <c r="X280" s="26" t="n"/>
      <c r="Y280" s="26" t="n"/>
      <c r="Z280" s="26" t="n"/>
      <c r="AA280" s="30">
        <f>Table1[[#This Row],[Hours Used]]-SUM(Table1[[#This Row],[Planned Maintenance]:[Start and Finish Production]])</f>
        <v/>
      </c>
      <c r="AB280" s="26" t="n"/>
      <c r="AC280" s="26" t="n"/>
      <c r="AD280" s="26" t="n"/>
      <c r="AE280" s="26" t="n"/>
      <c r="AF280" s="26" t="n"/>
      <c r="AG280" s="26" t="n"/>
      <c r="AH280" s="24">
        <f>Table1[[#This Row],[Hours Used]]-SUM(Table1[[#This Row],[Planned Maintenance]:[Start and Finish Production]])-SUM(Table1[[#This Row],[Minor Stoppages]:[Material Shortages]])-Table1[[#This Row],[Quality Loss (Hrs)]]-Table1[[#This Row],[Operating Time]]</f>
        <v/>
      </c>
      <c r="AI280" s="24">
        <f>IFERROR(IF(Table1[[#This Row],[SKU]]="",0,Table1[[#This Row],[Quality Loss (T)]]/(Table1[[#This Row],[SOC (TPD)]]/24)),"")</f>
        <v/>
      </c>
      <c r="AJ280" s="31">
        <f>IFERROR(IF(Table1[[#This Row],[SKU]]="",0,Table1[[#This Row],[Volume Delivered (T)]]/(Table1[[#This Row],[SOC (TPD)]]/24)),"")</f>
        <v/>
      </c>
      <c r="AK280" s="31">
        <f>IFERROR(Table1[[#This Row],[Operating Time]]/Table1[[#This Row],[PRODUCTION HOURS]],"")</f>
        <v/>
      </c>
      <c r="AL280" s="32" t="n"/>
      <c r="AM280" s="32" t="n"/>
      <c r="AN280" s="32" t="n"/>
      <c r="AO280" s="32" t="n">
        <v>0</v>
      </c>
      <c r="AP280" s="32" t="n">
        <v>0</v>
      </c>
      <c r="AQ280" s="32" t="n"/>
      <c r="AR280" s="32">
        <f>IFERROR(SUMIFS(#REF!,#REF!,'Data Sheet'!A:A,#REF!,"Samridhi Perk Line")/SUMIFS(#REF!,#REF!,'Data Sheet'!A:A,#REF!,"Samridhi Perk Line"),"")</f>
        <v/>
      </c>
      <c r="AS280" s="32" t="n"/>
      <c r="AT280" s="32" t="n"/>
      <c r="AU280" s="203">
        <f>IFERROR(VLOOKUP(Table1[[#This Row],[Date]],'Overweight Data'!A278:G1373,6,FALSE),"")</f>
        <v/>
      </c>
      <c r="AV280" s="213">
        <f>IFERROR(
   IF(
      OR(Table1[[#This Row],[Operating Time]]=0, (Table1[[#This Row],[Operating Time]]/IF(AC280&lt;=1,AC280+1,AC280))*60=0),
      1,
      ((Table1[[#This Row],[Operating Time]])/IF(AC280&lt;=1,AC280+1,AC280))*60
   ),
"_")</f>
        <v/>
      </c>
      <c r="AW280" s="213">
        <f>COUNTIFS('Downtime Data'!A:A,Table1[[#This Row],[Date]])</f>
        <v/>
      </c>
      <c r="AX280" s="211">
        <f>IFERROR((SUM(Table1[[#This Row],[Minor Stoppages]:[Material Shortages]])/Table1[[#This Row],['# Stops]])*60,"")</f>
        <v/>
      </c>
      <c r="AY280" s="211" t="n"/>
      <c r="AZ280" s="33" t="n">
        <v>46321</v>
      </c>
    </row>
    <row r="281" ht="20.15" customHeight="1" s="452">
      <c r="A281" s="21" t="n">
        <v>46298</v>
      </c>
      <c r="B281" s="22">
        <f>IF(A281="","",TEXT(A281,"dddddd"))</f>
        <v/>
      </c>
      <c r="C281" s="23" t="n"/>
      <c r="D281" s="24">
        <f t="array" ref="D281">IFERROR(INDIRECT(C281),"")</f>
        <v/>
      </c>
      <c r="E281" s="25" t="n"/>
      <c r="F281" s="26" t="n"/>
      <c r="G281" s="27">
        <f>IFERROR((Table1[[#This Row],[Plan]]/Table1[[#This Row],[Hours Used]])/(Table1[[#This Row],[SOC (TPD)]]/24),"")</f>
        <v/>
      </c>
      <c r="H281" s="27">
        <f>IFERROR((Table1[[#This Row],[Volume Delivered (T)]]/Table1[[#This Row],[Hours Used]])/(Table1[[#This Row],[SOC (TPD)]]/24),"")</f>
        <v/>
      </c>
      <c r="I281" s="28" t="n"/>
      <c r="J281" s="28" t="n"/>
      <c r="K281" s="28" t="n"/>
      <c r="L281" s="25" t="n"/>
      <c r="M281" s="29" t="n"/>
      <c r="N281" s="83" t="n"/>
      <c r="O281" s="25" t="n"/>
      <c r="P281" s="25" t="n"/>
      <c r="Q281" s="69" t="n"/>
      <c r="R281" s="70" t="n"/>
      <c r="S281" s="30">
        <f>IF(Table1[[#This Row],[SKU]]="",0,24-Table1[[#This Row],[Legal Non-Operating Time]]-Table1[[#This Row],[No Demand Time]]-Table1[[#This Row],[Force Majeure]])</f>
        <v/>
      </c>
      <c r="T281" s="26" t="n"/>
      <c r="U281" s="26" t="n"/>
      <c r="V281" s="26" t="n"/>
      <c r="W281" s="26" t="n"/>
      <c r="X281" s="26" t="n"/>
      <c r="Y281" s="26" t="n"/>
      <c r="Z281" s="26" t="n"/>
      <c r="AA281" s="30">
        <f>Table1[[#This Row],[Hours Used]]-SUM(Table1[[#This Row],[Planned Maintenance]:[Start and Finish Production]])</f>
        <v/>
      </c>
      <c r="AB281" s="26" t="n"/>
      <c r="AC281" s="26" t="n"/>
      <c r="AD281" s="26" t="n"/>
      <c r="AE281" s="26" t="n"/>
      <c r="AF281" s="26" t="n"/>
      <c r="AG281" s="26" t="n"/>
      <c r="AH281" s="24">
        <f>Table1[[#This Row],[Hours Used]]-SUM(Table1[[#This Row],[Planned Maintenance]:[Start and Finish Production]])-SUM(Table1[[#This Row],[Minor Stoppages]:[Material Shortages]])-Table1[[#This Row],[Quality Loss (Hrs)]]-Table1[[#This Row],[Operating Time]]</f>
        <v/>
      </c>
      <c r="AI281" s="24">
        <f>IFERROR(IF(Table1[[#This Row],[SKU]]="",0,Table1[[#This Row],[Quality Loss (T)]]/(Table1[[#This Row],[SOC (TPD)]]/24)),"")</f>
        <v/>
      </c>
      <c r="AJ281" s="31">
        <f>IFERROR(IF(Table1[[#This Row],[SKU]]="",0,Table1[[#This Row],[Volume Delivered (T)]]/(Table1[[#This Row],[SOC (TPD)]]/24)),"")</f>
        <v/>
      </c>
      <c r="AK281" s="31">
        <f>IFERROR(Table1[[#This Row],[Operating Time]]/Table1[[#This Row],[PRODUCTION HOURS]],"")</f>
        <v/>
      </c>
      <c r="AL281" s="32" t="n"/>
      <c r="AM281" s="32" t="n"/>
      <c r="AN281" s="32" t="n"/>
      <c r="AO281" s="32" t="n">
        <v>60</v>
      </c>
      <c r="AP281" s="32" t="n">
        <v>0</v>
      </c>
      <c r="AQ281" s="32" t="n"/>
      <c r="AR281" s="32">
        <f>IFERROR(SUMIFS(#REF!,#REF!,'Data Sheet'!A:A,#REF!,"Samridhi Perk Line")/SUMIFS(#REF!,#REF!,'Data Sheet'!A:A,#REF!,"Samridhi Perk Line"),"")</f>
        <v/>
      </c>
      <c r="AS281" s="32" t="n"/>
      <c r="AT281" s="32" t="n"/>
      <c r="AU281" s="203">
        <f>IFERROR(VLOOKUP(Table1[[#This Row],[Date]],'Overweight Data'!A279:G1374,6,FALSE),"")</f>
        <v/>
      </c>
      <c r="AV281" s="213">
        <f>IFERROR(
   IF(
      OR(Table1[[#This Row],[Operating Time]]=0, (Table1[[#This Row],[Operating Time]]/IF(AC281&lt;=1,AC281+1,AC281))*60=0),
      1,
      ((Table1[[#This Row],[Operating Time]])/IF(AC281&lt;=1,AC281+1,AC281))*60
   ),
"_")</f>
        <v/>
      </c>
      <c r="AW281" s="213">
        <f>COUNTIFS('Downtime Data'!A:A,Table1[[#This Row],[Date]])</f>
        <v/>
      </c>
      <c r="AX281" s="211">
        <f>IFERROR((SUM(Table1[[#This Row],[Minor Stoppages]:[Material Shortages]])/Table1[[#This Row],['# Stops]])*60,"")</f>
        <v/>
      </c>
      <c r="AY281" s="211" t="n"/>
      <c r="AZ281" s="33" t="n">
        <v>46321</v>
      </c>
    </row>
    <row r="282" ht="20.15" customHeight="1" s="452">
      <c r="A282" s="21" t="n">
        <v>46299</v>
      </c>
      <c r="B282" s="22">
        <f>IF(A282="","",TEXT(A282,"dddddd"))</f>
        <v/>
      </c>
      <c r="C282" s="23" t="n"/>
      <c r="D282" s="24">
        <f t="array" ref="D282">IFERROR(INDIRECT(C282),"")</f>
        <v/>
      </c>
      <c r="E282" s="25" t="n"/>
      <c r="F282" s="26" t="n"/>
      <c r="G282" s="27">
        <f>IFERROR((Table1[[#This Row],[Plan]]/Table1[[#This Row],[Hours Used]])/(Table1[[#This Row],[SOC (TPD)]]/24),"")</f>
        <v/>
      </c>
      <c r="H282" s="27">
        <f>IFERROR((Table1[[#This Row],[Volume Delivered (T)]]/Table1[[#This Row],[Hours Used]])/(Table1[[#This Row],[SOC (TPD)]]/24),"")</f>
        <v/>
      </c>
      <c r="I282" s="28" t="n"/>
      <c r="J282" s="28" t="n"/>
      <c r="K282" s="28" t="n"/>
      <c r="L282" s="25" t="n"/>
      <c r="M282" s="29" t="n"/>
      <c r="N282" s="83" t="n"/>
      <c r="O282" s="25" t="n"/>
      <c r="P282" s="25" t="n"/>
      <c r="Q282" s="69" t="n"/>
      <c r="R282" s="70" t="n"/>
      <c r="S282" s="30">
        <f>IF(Table1[[#This Row],[SKU]]="",0,24-Table1[[#This Row],[Legal Non-Operating Time]]-Table1[[#This Row],[No Demand Time]]-Table1[[#This Row],[Force Majeure]])</f>
        <v/>
      </c>
      <c r="T282" s="26" t="n"/>
      <c r="U282" s="26" t="n"/>
      <c r="V282" s="26" t="n"/>
      <c r="W282" s="26" t="n"/>
      <c r="X282" s="26" t="n"/>
      <c r="Y282" s="26" t="n"/>
      <c r="Z282" s="26" t="n"/>
      <c r="AA282" s="30">
        <f>Table1[[#This Row],[Hours Used]]-SUM(Table1[[#This Row],[Planned Maintenance]:[Start and Finish Production]])</f>
        <v/>
      </c>
      <c r="AB282" s="26" t="n"/>
      <c r="AC282" s="26" t="n"/>
      <c r="AD282" s="26" t="n"/>
      <c r="AE282" s="26" t="n"/>
      <c r="AF282" s="26" t="n"/>
      <c r="AG282" s="26" t="n"/>
      <c r="AH282" s="24">
        <f>Table1[[#This Row],[Hours Used]]-SUM(Table1[[#This Row],[Planned Maintenance]:[Start and Finish Production]])-SUM(Table1[[#This Row],[Minor Stoppages]:[Material Shortages]])-Table1[[#This Row],[Quality Loss (Hrs)]]-Table1[[#This Row],[Operating Time]]</f>
        <v/>
      </c>
      <c r="AI282" s="24">
        <f>IFERROR(IF(Table1[[#This Row],[SKU]]="",0,Table1[[#This Row],[Quality Loss (T)]]/(Table1[[#This Row],[SOC (TPD)]]/24)),"")</f>
        <v/>
      </c>
      <c r="AJ282" s="31">
        <f>IFERROR(IF(Table1[[#This Row],[SKU]]="",0,Table1[[#This Row],[Volume Delivered (T)]]/(Table1[[#This Row],[SOC (TPD)]]/24)),"")</f>
        <v/>
      </c>
      <c r="AK282" s="31">
        <f>IFERROR(Table1[[#This Row],[Operating Time]]/Table1[[#This Row],[PRODUCTION HOURS]],"")</f>
        <v/>
      </c>
      <c r="AL282" s="32" t="n"/>
      <c r="AM282" s="32" t="n"/>
      <c r="AN282" s="32" t="n"/>
      <c r="AO282" s="32" t="n">
        <v>0</v>
      </c>
      <c r="AP282" s="32" t="n">
        <v>0</v>
      </c>
      <c r="AQ282" s="32" t="n"/>
      <c r="AR282" s="32">
        <f>IFERROR(SUMIFS(#REF!,#REF!,'Data Sheet'!A:A,#REF!,"Samridhi Perk Line")/SUMIFS(#REF!,#REF!,'Data Sheet'!A:A,#REF!,"Samridhi Perk Line"),"")</f>
        <v/>
      </c>
      <c r="AS282" s="32" t="n"/>
      <c r="AT282" s="32" t="n"/>
      <c r="AU282" s="203">
        <f>IFERROR(VLOOKUP(Table1[[#This Row],[Date]],'Overweight Data'!A280:G1375,6,FALSE),"")</f>
        <v/>
      </c>
      <c r="AV282" s="213">
        <f>IFERROR(
   IF(
      OR(Table1[[#This Row],[Operating Time]]=0, (Table1[[#This Row],[Operating Time]]/IF(AC282&lt;=1,AC282+1,AC282))*60=0),
      1,
      ((Table1[[#This Row],[Operating Time]])/IF(AC282&lt;=1,AC282+1,AC282))*60
   ),
"_")</f>
        <v/>
      </c>
      <c r="AW282" s="213">
        <f>COUNTIFS('Downtime Data'!A:A,Table1[[#This Row],[Date]])</f>
        <v/>
      </c>
      <c r="AX282" s="211">
        <f>IFERROR((SUM(Table1[[#This Row],[Minor Stoppages]:[Material Shortages]])/Table1[[#This Row],['# Stops]])*60,"")</f>
        <v/>
      </c>
      <c r="AY282" s="211" t="n"/>
      <c r="AZ282" s="33" t="n">
        <v>46321</v>
      </c>
    </row>
    <row r="283" ht="20.15" customHeight="1" s="452">
      <c r="A283" s="21" t="n">
        <v>46300</v>
      </c>
      <c r="B283" s="22">
        <f>IF(A283="","",TEXT(A283,"dddddd"))</f>
        <v/>
      </c>
      <c r="C283" s="23" t="n"/>
      <c r="D283" s="24">
        <f t="array" ref="D283">IFERROR(INDIRECT(C283),"")</f>
        <v/>
      </c>
      <c r="E283" s="25" t="n"/>
      <c r="F283" s="26" t="n"/>
      <c r="G283" s="27">
        <f>IFERROR((Table1[[#This Row],[Plan]]/Table1[[#This Row],[Hours Used]])/(Table1[[#This Row],[SOC (TPD)]]/24),"")</f>
        <v/>
      </c>
      <c r="H283" s="27">
        <f>IFERROR((Table1[[#This Row],[Volume Delivered (T)]]/Table1[[#This Row],[Hours Used]])/(Table1[[#This Row],[SOC (TPD)]]/24),"")</f>
        <v/>
      </c>
      <c r="I283" s="28" t="n"/>
      <c r="J283" s="28" t="n"/>
      <c r="K283" s="28" t="n"/>
      <c r="L283" s="25" t="n"/>
      <c r="M283" s="29" t="n"/>
      <c r="N283" s="83" t="n"/>
      <c r="O283" s="25" t="n"/>
      <c r="P283" s="25" t="n"/>
      <c r="Q283" s="69" t="n"/>
      <c r="R283" s="70" t="n"/>
      <c r="S283" s="30">
        <f>IF(Table1[[#This Row],[SKU]]="",0,24-Table1[[#This Row],[Legal Non-Operating Time]]-Table1[[#This Row],[No Demand Time]]-Table1[[#This Row],[Force Majeure]])</f>
        <v/>
      </c>
      <c r="T283" s="26" t="n"/>
      <c r="U283" s="26" t="n"/>
      <c r="V283" s="26" t="n"/>
      <c r="W283" s="26" t="n"/>
      <c r="X283" s="26" t="n"/>
      <c r="Y283" s="26" t="n"/>
      <c r="Z283" s="26" t="n"/>
      <c r="AA283" s="30">
        <f>Table1[[#This Row],[Hours Used]]-SUM(Table1[[#This Row],[Planned Maintenance]:[Start and Finish Production]])</f>
        <v/>
      </c>
      <c r="AB283" s="26" t="n"/>
      <c r="AC283" s="26" t="n"/>
      <c r="AD283" s="26" t="n"/>
      <c r="AE283" s="26" t="n"/>
      <c r="AF283" s="26" t="n"/>
      <c r="AG283" s="26" t="n"/>
      <c r="AH283" s="24">
        <f>Table1[[#This Row],[Hours Used]]-SUM(Table1[[#This Row],[Planned Maintenance]:[Start and Finish Production]])-SUM(Table1[[#This Row],[Minor Stoppages]:[Material Shortages]])-Table1[[#This Row],[Quality Loss (Hrs)]]-Table1[[#This Row],[Operating Time]]</f>
        <v/>
      </c>
      <c r="AI283" s="24">
        <f>IFERROR(IF(Table1[[#This Row],[SKU]]="",0,Table1[[#This Row],[Quality Loss (T)]]/(Table1[[#This Row],[SOC (TPD)]]/24)),"")</f>
        <v/>
      </c>
      <c r="AJ283" s="31">
        <f>IFERROR(IF(Table1[[#This Row],[SKU]]="",0,Table1[[#This Row],[Volume Delivered (T)]]/(Table1[[#This Row],[SOC (TPD)]]/24)),"")</f>
        <v/>
      </c>
      <c r="AK283" s="31">
        <f>IFERROR(Table1[[#This Row],[Operating Time]]/Table1[[#This Row],[PRODUCTION HOURS]],"")</f>
        <v/>
      </c>
      <c r="AL283" s="32" t="n"/>
      <c r="AM283" s="32" t="n"/>
      <c r="AN283" s="32" t="n"/>
      <c r="AO283" s="32" t="n">
        <v>1</v>
      </c>
      <c r="AP283" s="32" t="n">
        <v>0</v>
      </c>
      <c r="AQ283" s="32" t="n"/>
      <c r="AR283" s="32">
        <f>IFERROR(SUMIFS(#REF!,#REF!,'Data Sheet'!A:A,#REF!,"Samridhi Perk Line")/SUMIFS(#REF!,#REF!,'Data Sheet'!A:A,#REF!,"Samridhi Perk Line"),"")</f>
        <v/>
      </c>
      <c r="AS283" s="32" t="n"/>
      <c r="AT283" s="32" t="n"/>
      <c r="AU283" s="203">
        <f>IFERROR(VLOOKUP(Table1[[#This Row],[Date]],'Overweight Data'!A281:G1376,6,FALSE),"")</f>
        <v/>
      </c>
      <c r="AV283" s="213">
        <f>IFERROR(
   IF(
      OR(Table1[[#This Row],[Operating Time]]=0, (Table1[[#This Row],[Operating Time]]/IF(AC283&lt;=1,AC283+1,AC283))*60=0),
      1,
      ((Table1[[#This Row],[Operating Time]])/IF(AC283&lt;=1,AC283+1,AC283))*60
   ),
"_")</f>
        <v/>
      </c>
      <c r="AW283" s="213">
        <f>COUNTIFS('Downtime Data'!A:A,Table1[[#This Row],[Date]])</f>
        <v/>
      </c>
      <c r="AX283" s="211">
        <f>IFERROR((SUM(Table1[[#This Row],[Minor Stoppages]:[Material Shortages]])/Table1[[#This Row],['# Stops]])*60,"")</f>
        <v/>
      </c>
      <c r="AY283" s="211" t="n"/>
      <c r="AZ283" s="33" t="n">
        <v>46321</v>
      </c>
    </row>
    <row r="284" ht="20.15" customHeight="1" s="452">
      <c r="A284" s="21" t="n">
        <v>46301</v>
      </c>
      <c r="B284" s="22">
        <f>IF(A284="","",TEXT(A284,"dddddd"))</f>
        <v/>
      </c>
      <c r="C284" s="23" t="n"/>
      <c r="D284" s="24">
        <f t="array" ref="D284">IFERROR(INDIRECT(C284),"")</f>
        <v/>
      </c>
      <c r="E284" s="25" t="n"/>
      <c r="F284" s="26" t="n"/>
      <c r="G284" s="27">
        <f>IFERROR((Table1[[#This Row],[Plan]]/Table1[[#This Row],[Hours Used]])/(Table1[[#This Row],[SOC (TPD)]]/24),"")</f>
        <v/>
      </c>
      <c r="H284" s="27">
        <f>IFERROR((Table1[[#This Row],[Volume Delivered (T)]]/Table1[[#This Row],[Hours Used]])/(Table1[[#This Row],[SOC (TPD)]]/24),"")</f>
        <v/>
      </c>
      <c r="I284" s="28" t="n"/>
      <c r="J284" s="28" t="n"/>
      <c r="K284" s="28" t="n"/>
      <c r="L284" s="25" t="n"/>
      <c r="M284" s="29" t="n"/>
      <c r="N284" s="83" t="n"/>
      <c r="O284" s="25" t="n"/>
      <c r="P284" s="25" t="n"/>
      <c r="Q284" s="69" t="n"/>
      <c r="R284" s="70" t="n"/>
      <c r="S284" s="30">
        <f>IF(Table1[[#This Row],[SKU]]="",0,24-Table1[[#This Row],[Legal Non-Operating Time]]-Table1[[#This Row],[No Demand Time]]-Table1[[#This Row],[Force Majeure]])</f>
        <v/>
      </c>
      <c r="T284" s="26" t="n"/>
      <c r="U284" s="26" t="n"/>
      <c r="V284" s="26" t="n"/>
      <c r="W284" s="26" t="n"/>
      <c r="X284" s="26" t="n"/>
      <c r="Y284" s="26" t="n"/>
      <c r="Z284" s="26" t="n"/>
      <c r="AA284" s="30">
        <f>Table1[[#This Row],[Hours Used]]-SUM(Table1[[#This Row],[Planned Maintenance]:[Start and Finish Production]])</f>
        <v/>
      </c>
      <c r="AB284" s="26" t="n"/>
      <c r="AC284" s="26" t="n"/>
      <c r="AD284" s="26" t="n"/>
      <c r="AE284" s="26" t="n"/>
      <c r="AF284" s="26" t="n"/>
      <c r="AG284" s="26" t="n"/>
      <c r="AH284" s="24">
        <f>Table1[[#This Row],[Hours Used]]-SUM(Table1[[#This Row],[Planned Maintenance]:[Start and Finish Production]])-SUM(Table1[[#This Row],[Minor Stoppages]:[Material Shortages]])-Table1[[#This Row],[Quality Loss (Hrs)]]-Table1[[#This Row],[Operating Time]]</f>
        <v/>
      </c>
      <c r="AI284" s="24">
        <f>IFERROR(IF(Table1[[#This Row],[SKU]]="",0,Table1[[#This Row],[Quality Loss (T)]]/(Table1[[#This Row],[SOC (TPD)]]/24)),"")</f>
        <v/>
      </c>
      <c r="AJ284" s="31">
        <f>IFERROR(IF(Table1[[#This Row],[SKU]]="",0,Table1[[#This Row],[Volume Delivered (T)]]/(Table1[[#This Row],[SOC (TPD)]]/24)),"")</f>
        <v/>
      </c>
      <c r="AK284" s="31">
        <f>IFERROR(Table1[[#This Row],[Operating Time]]/Table1[[#This Row],[PRODUCTION HOURS]],"")</f>
        <v/>
      </c>
      <c r="AL284" s="32" t="n"/>
      <c r="AM284" s="32" t="n"/>
      <c r="AN284" s="32" t="n"/>
      <c r="AO284" s="32" t="n">
        <v>0</v>
      </c>
      <c r="AP284" s="32" t="n">
        <v>0</v>
      </c>
      <c r="AQ284" s="32" t="n"/>
      <c r="AR284" s="32">
        <f>IFERROR(SUMIFS(#REF!,#REF!,'Data Sheet'!A:A,#REF!,"Samridhi Perk Line")/SUMIFS(#REF!,#REF!,'Data Sheet'!A:A,#REF!,"Samridhi Perk Line"),"")</f>
        <v/>
      </c>
      <c r="AS284" s="32" t="n"/>
      <c r="AT284" s="32" t="n"/>
      <c r="AU284" s="203">
        <f>IFERROR(VLOOKUP(Table1[[#This Row],[Date]],'Overweight Data'!A282:G1377,6,FALSE),"")</f>
        <v/>
      </c>
      <c r="AV284" s="213">
        <f>IFERROR(
   IF(
      OR(Table1[[#This Row],[Operating Time]]=0, (Table1[[#This Row],[Operating Time]]/IF(AC284&lt;=1,AC284+1,AC284))*60=0),
      1,
      ((Table1[[#This Row],[Operating Time]])/IF(AC284&lt;=1,AC284+1,AC284))*60
   ),
"_")</f>
        <v/>
      </c>
      <c r="AW284" s="213">
        <f>COUNTIFS('Downtime Data'!A:A,Table1[[#This Row],[Date]])</f>
        <v/>
      </c>
      <c r="AX284" s="211">
        <f>IFERROR((SUM(Table1[[#This Row],[Minor Stoppages]:[Material Shortages]])/Table1[[#This Row],['# Stops]])*60,"")</f>
        <v/>
      </c>
      <c r="AY284" s="211" t="n"/>
      <c r="AZ284" s="33" t="n">
        <v>46321</v>
      </c>
    </row>
    <row r="285" ht="20.15" customHeight="1" s="452">
      <c r="A285" s="21" t="n">
        <v>46302</v>
      </c>
      <c r="B285" s="22">
        <f>IF(A285="","",TEXT(A285,"dddddd"))</f>
        <v/>
      </c>
      <c r="C285" s="23" t="n"/>
      <c r="D285" s="24">
        <f t="array" ref="D285">IFERROR(INDIRECT(C285),"")</f>
        <v/>
      </c>
      <c r="E285" s="25" t="n"/>
      <c r="F285" s="26" t="n"/>
      <c r="G285" s="27">
        <f>IFERROR((Table1[[#This Row],[Plan]]/Table1[[#This Row],[Hours Used]])/(Table1[[#This Row],[SOC (TPD)]]/24),"")</f>
        <v/>
      </c>
      <c r="H285" s="27">
        <f>IFERROR((Table1[[#This Row],[Volume Delivered (T)]]/Table1[[#This Row],[Hours Used]])/(Table1[[#This Row],[SOC (TPD)]]/24),"")</f>
        <v/>
      </c>
      <c r="I285" s="28" t="n"/>
      <c r="J285" s="28" t="n"/>
      <c r="K285" s="28" t="n"/>
      <c r="L285" s="25" t="n"/>
      <c r="M285" s="29" t="n"/>
      <c r="N285" s="83" t="n"/>
      <c r="O285" s="25" t="n"/>
      <c r="P285" s="25" t="n"/>
      <c r="Q285" s="69" t="n"/>
      <c r="R285" s="70" t="n"/>
      <c r="S285" s="30">
        <f>IF(Table1[[#This Row],[SKU]]="",0,24-Table1[[#This Row],[Legal Non-Operating Time]]-Table1[[#This Row],[No Demand Time]]-Table1[[#This Row],[Force Majeure]])</f>
        <v/>
      </c>
      <c r="T285" s="26" t="n"/>
      <c r="U285" s="26" t="n"/>
      <c r="V285" s="26" t="n"/>
      <c r="W285" s="26" t="n"/>
      <c r="X285" s="26" t="n"/>
      <c r="Y285" s="26" t="n"/>
      <c r="Z285" s="26" t="n"/>
      <c r="AA285" s="30">
        <f>Table1[[#This Row],[Hours Used]]-SUM(Table1[[#This Row],[Planned Maintenance]:[Start and Finish Production]])</f>
        <v/>
      </c>
      <c r="AB285" s="26" t="n"/>
      <c r="AC285" s="26" t="n"/>
      <c r="AD285" s="26" t="n"/>
      <c r="AE285" s="26" t="n"/>
      <c r="AF285" s="26" t="n"/>
      <c r="AG285" s="26" t="n"/>
      <c r="AH285" s="24">
        <f>Table1[[#This Row],[Hours Used]]-SUM(Table1[[#This Row],[Planned Maintenance]:[Start and Finish Production]])-SUM(Table1[[#This Row],[Minor Stoppages]:[Material Shortages]])-Table1[[#This Row],[Quality Loss (Hrs)]]-Table1[[#This Row],[Operating Time]]</f>
        <v/>
      </c>
      <c r="AI285" s="24">
        <f>IFERROR(IF(Table1[[#This Row],[SKU]]="",0,Table1[[#This Row],[Quality Loss (T)]]/(Table1[[#This Row],[SOC (TPD)]]/24)),"")</f>
        <v/>
      </c>
      <c r="AJ285" s="31">
        <f>IFERROR(IF(Table1[[#This Row],[SKU]]="",0,Table1[[#This Row],[Volume Delivered (T)]]/(Table1[[#This Row],[SOC (TPD)]]/24)),"")</f>
        <v/>
      </c>
      <c r="AK285" s="31">
        <f>IFERROR(Table1[[#This Row],[Operating Time]]/Table1[[#This Row],[PRODUCTION HOURS]],"")</f>
        <v/>
      </c>
      <c r="AL285" s="32" t="n"/>
      <c r="AM285" s="32" t="n"/>
      <c r="AN285" s="32" t="n"/>
      <c r="AO285" s="32" t="n">
        <v>0</v>
      </c>
      <c r="AP285" s="32" t="n">
        <v>0</v>
      </c>
      <c r="AQ285" s="32" t="n"/>
      <c r="AR285" s="32">
        <f>IFERROR(SUMIFS(#REF!,#REF!,'Data Sheet'!A:A,#REF!,"Samridhi Perk Line")/SUMIFS(#REF!,#REF!,'Data Sheet'!A:A,#REF!,"Samridhi Perk Line"),"")</f>
        <v/>
      </c>
      <c r="AS285" s="32" t="n"/>
      <c r="AT285" s="32" t="n"/>
      <c r="AU285" s="203">
        <f>IFERROR(VLOOKUP(Table1[[#This Row],[Date]],'Overweight Data'!A283:G1378,6,FALSE),"")</f>
        <v/>
      </c>
      <c r="AV285" s="213">
        <f>IFERROR(
   IF(
      OR(Table1[[#This Row],[Operating Time]]=0, (Table1[[#This Row],[Operating Time]]/IF(AC285&lt;=1,AC285+1,AC285))*60=0),
      1,
      ((Table1[[#This Row],[Operating Time]])/IF(AC285&lt;=1,AC285+1,AC285))*60
   ),
"_")</f>
        <v/>
      </c>
      <c r="AW285" s="213">
        <f>COUNTIFS('Downtime Data'!A:A,Table1[[#This Row],[Date]])</f>
        <v/>
      </c>
      <c r="AX285" s="211">
        <f>IFERROR((SUM(Table1[[#This Row],[Minor Stoppages]:[Material Shortages]])/Table1[[#This Row],['# Stops]])*60,"")</f>
        <v/>
      </c>
      <c r="AY285" s="211" t="n"/>
      <c r="AZ285" s="33" t="n">
        <v>46321</v>
      </c>
    </row>
    <row r="286" ht="20.15" customHeight="1" s="452">
      <c r="A286" s="21" t="n">
        <v>46303</v>
      </c>
      <c r="B286" s="22">
        <f>IF(A286="","",TEXT(A286,"dddddd"))</f>
        <v/>
      </c>
      <c r="C286" s="23" t="n"/>
      <c r="D286" s="24">
        <f t="array" ref="D286">IFERROR(INDIRECT(C286),"")</f>
        <v/>
      </c>
      <c r="E286" s="25" t="n"/>
      <c r="F286" s="26" t="n"/>
      <c r="G286" s="27">
        <f>IFERROR((Table1[[#This Row],[Plan]]/Table1[[#This Row],[Hours Used]])/(Table1[[#This Row],[SOC (TPD)]]/24),"")</f>
        <v/>
      </c>
      <c r="H286" s="27">
        <f>IFERROR((Table1[[#This Row],[Volume Delivered (T)]]/Table1[[#This Row],[Hours Used]])/(Table1[[#This Row],[SOC (TPD)]]/24),"")</f>
        <v/>
      </c>
      <c r="I286" s="28" t="n"/>
      <c r="J286" s="28" t="n"/>
      <c r="K286" s="28" t="n"/>
      <c r="L286" s="25" t="n"/>
      <c r="M286" s="29" t="n"/>
      <c r="N286" s="83" t="n"/>
      <c r="O286" s="25" t="n"/>
      <c r="P286" s="25" t="n"/>
      <c r="Q286" s="69" t="n"/>
      <c r="R286" s="70" t="n"/>
      <c r="S286" s="30">
        <f>IF(Table1[[#This Row],[SKU]]="",0,24-Table1[[#This Row],[Legal Non-Operating Time]]-Table1[[#This Row],[No Demand Time]]-Table1[[#This Row],[Force Majeure]])</f>
        <v/>
      </c>
      <c r="T286" s="26" t="n"/>
      <c r="U286" s="26" t="n"/>
      <c r="V286" s="26" t="n"/>
      <c r="W286" s="26" t="n"/>
      <c r="X286" s="26" t="n"/>
      <c r="Y286" s="26" t="n"/>
      <c r="Z286" s="26" t="n"/>
      <c r="AA286" s="30">
        <f>Table1[[#This Row],[Hours Used]]-SUM(Table1[[#This Row],[Planned Maintenance]:[Start and Finish Production]])</f>
        <v/>
      </c>
      <c r="AB286" s="26" t="n"/>
      <c r="AC286" s="26" t="n"/>
      <c r="AD286" s="26" t="n"/>
      <c r="AE286" s="26" t="n"/>
      <c r="AF286" s="26" t="n"/>
      <c r="AG286" s="26" t="n"/>
      <c r="AH286" s="24">
        <f>Table1[[#This Row],[Hours Used]]-SUM(Table1[[#This Row],[Planned Maintenance]:[Start and Finish Production]])-SUM(Table1[[#This Row],[Minor Stoppages]:[Material Shortages]])-Table1[[#This Row],[Quality Loss (Hrs)]]-Table1[[#This Row],[Operating Time]]</f>
        <v/>
      </c>
      <c r="AI286" s="24">
        <f>IFERROR(IF(Table1[[#This Row],[SKU]]="",0,Table1[[#This Row],[Quality Loss (T)]]/(Table1[[#This Row],[SOC (TPD)]]/24)),"")</f>
        <v/>
      </c>
      <c r="AJ286" s="31">
        <f>IFERROR(IF(Table1[[#This Row],[SKU]]="",0,Table1[[#This Row],[Volume Delivered (T)]]/(Table1[[#This Row],[SOC (TPD)]]/24)),"")</f>
        <v/>
      </c>
      <c r="AK286" s="31">
        <f>IFERROR(Table1[[#This Row],[Operating Time]]/Table1[[#This Row],[PRODUCTION HOURS]],"")</f>
        <v/>
      </c>
      <c r="AL286" s="32" t="n"/>
      <c r="AM286" s="32" t="n"/>
      <c r="AN286" s="32" t="n"/>
      <c r="AO286" s="32" t="n">
        <v>4</v>
      </c>
      <c r="AP286" s="32" t="n">
        <v>0</v>
      </c>
      <c r="AQ286" s="32" t="n"/>
      <c r="AR286" s="32">
        <f>IFERROR(SUMIFS(#REF!,#REF!,'Data Sheet'!A:A,#REF!,"Samridhi Perk Line")/SUMIFS(#REF!,#REF!,'Data Sheet'!A:A,#REF!,"Samridhi Perk Line"),"")</f>
        <v/>
      </c>
      <c r="AS286" s="32" t="n"/>
      <c r="AT286" s="32" t="n"/>
      <c r="AU286" s="203">
        <f>IFERROR(VLOOKUP(Table1[[#This Row],[Date]],'Overweight Data'!A284:G1379,6,FALSE),"")</f>
        <v/>
      </c>
      <c r="AV286" s="213">
        <f>IFERROR(
   IF(
      OR(Table1[[#This Row],[Operating Time]]=0, (Table1[[#This Row],[Operating Time]]/IF(AC286&lt;=1,AC286+1,AC286))*60=0),
      1,
      ((Table1[[#This Row],[Operating Time]])/IF(AC286&lt;=1,AC286+1,AC286))*60
   ),
"_")</f>
        <v/>
      </c>
      <c r="AW286" s="213">
        <f>COUNTIFS('Downtime Data'!A:A,Table1[[#This Row],[Date]])</f>
        <v/>
      </c>
      <c r="AX286" s="211">
        <f>IFERROR((SUM(Table1[[#This Row],[Minor Stoppages]:[Material Shortages]])/Table1[[#This Row],['# Stops]])*60,"")</f>
        <v/>
      </c>
      <c r="AY286" s="211" t="n"/>
      <c r="AZ286" s="33" t="n">
        <v>46321</v>
      </c>
    </row>
    <row r="287" ht="20.15" customHeight="1" s="452">
      <c r="A287" s="21" t="n">
        <v>46304</v>
      </c>
      <c r="B287" s="22">
        <f>IF(A287="","",TEXT(A287,"dddddd"))</f>
        <v/>
      </c>
      <c r="C287" s="23" t="n"/>
      <c r="D287" s="24">
        <f t="array" ref="D287">IFERROR(INDIRECT(C287),"")</f>
        <v/>
      </c>
      <c r="E287" s="25" t="n"/>
      <c r="F287" s="26" t="n"/>
      <c r="G287" s="27">
        <f>IFERROR((Table1[[#This Row],[Plan]]/Table1[[#This Row],[Hours Used]])/(Table1[[#This Row],[SOC (TPD)]]/24),"")</f>
        <v/>
      </c>
      <c r="H287" s="27">
        <f>IFERROR((Table1[[#This Row],[Volume Delivered (T)]]/Table1[[#This Row],[Hours Used]])/(Table1[[#This Row],[SOC (TPD)]]/24),"")</f>
        <v/>
      </c>
      <c r="I287" s="28" t="n"/>
      <c r="J287" s="28" t="n"/>
      <c r="K287" s="28" t="n"/>
      <c r="L287" s="25" t="n"/>
      <c r="M287" s="29" t="n"/>
      <c r="N287" s="83" t="n"/>
      <c r="O287" s="25" t="n"/>
      <c r="P287" s="25" t="n"/>
      <c r="Q287" s="69" t="n"/>
      <c r="R287" s="70" t="n"/>
      <c r="S287" s="30">
        <f>IF(Table1[[#This Row],[SKU]]="",0,24-Table1[[#This Row],[Legal Non-Operating Time]]-Table1[[#This Row],[No Demand Time]]-Table1[[#This Row],[Force Majeure]])</f>
        <v/>
      </c>
      <c r="T287" s="26" t="n"/>
      <c r="U287" s="26" t="n"/>
      <c r="V287" s="26" t="n"/>
      <c r="W287" s="26" t="n"/>
      <c r="X287" s="26" t="n"/>
      <c r="Y287" s="26" t="n"/>
      <c r="Z287" s="26" t="n"/>
      <c r="AA287" s="30">
        <f>Table1[[#This Row],[Hours Used]]-SUM(Table1[[#This Row],[Planned Maintenance]:[Start and Finish Production]])</f>
        <v/>
      </c>
      <c r="AB287" s="26" t="n"/>
      <c r="AC287" s="26" t="n"/>
      <c r="AD287" s="26" t="n"/>
      <c r="AE287" s="26" t="n"/>
      <c r="AF287" s="26" t="n"/>
      <c r="AG287" s="26" t="n"/>
      <c r="AH287" s="24">
        <f>Table1[[#This Row],[Hours Used]]-SUM(Table1[[#This Row],[Planned Maintenance]:[Start and Finish Production]])-SUM(Table1[[#This Row],[Minor Stoppages]:[Material Shortages]])-Table1[[#This Row],[Quality Loss (Hrs)]]-Table1[[#This Row],[Operating Time]]</f>
        <v/>
      </c>
      <c r="AI287" s="24">
        <f>IFERROR(IF(Table1[[#This Row],[SKU]]="",0,Table1[[#This Row],[Quality Loss (T)]]/(Table1[[#This Row],[SOC (TPD)]]/24)),"")</f>
        <v/>
      </c>
      <c r="AJ287" s="31">
        <f>IFERROR(IF(Table1[[#This Row],[SKU]]="",0,Table1[[#This Row],[Volume Delivered (T)]]/(Table1[[#This Row],[SOC (TPD)]]/24)),"")</f>
        <v/>
      </c>
      <c r="AK287" s="31">
        <f>IFERROR(Table1[[#This Row],[Operating Time]]/Table1[[#This Row],[PRODUCTION HOURS]],"")</f>
        <v/>
      </c>
      <c r="AL287" s="32" t="n"/>
      <c r="AM287" s="32" t="n"/>
      <c r="AN287" s="32" t="n"/>
      <c r="AO287" s="32" t="n">
        <v>0</v>
      </c>
      <c r="AP287" s="32" t="n">
        <v>0</v>
      </c>
      <c r="AQ287" s="32" t="n"/>
      <c r="AR287" s="32">
        <f>IFERROR(SUMIFS(#REF!,#REF!,'Data Sheet'!A:A,#REF!,"Samridhi Perk Line")/SUMIFS(#REF!,#REF!,'Data Sheet'!A:A,#REF!,"Samridhi Perk Line"),"")</f>
        <v/>
      </c>
      <c r="AS287" s="32" t="n"/>
      <c r="AT287" s="32" t="n"/>
      <c r="AU287" s="203">
        <f>IFERROR(VLOOKUP(Table1[[#This Row],[Date]],'Overweight Data'!A285:G1380,6,FALSE),"")</f>
        <v/>
      </c>
      <c r="AV287" s="213">
        <f>IFERROR(
   IF(
      OR(Table1[[#This Row],[Operating Time]]=0, (Table1[[#This Row],[Operating Time]]/IF(AC287&lt;=1,AC287+1,AC287))*60=0),
      1,
      ((Table1[[#This Row],[Operating Time]])/IF(AC287&lt;=1,AC287+1,AC287))*60
   ),
"_")</f>
        <v/>
      </c>
      <c r="AW287" s="213">
        <f>COUNTIFS('Downtime Data'!A:A,Table1[[#This Row],[Date]])</f>
        <v/>
      </c>
      <c r="AX287" s="211">
        <f>IFERROR((SUM(Table1[[#This Row],[Minor Stoppages]:[Material Shortages]])/Table1[[#This Row],['# Stops]])*60,"")</f>
        <v/>
      </c>
      <c r="AY287" s="211" t="n"/>
      <c r="AZ287" s="33" t="n">
        <v>46321</v>
      </c>
    </row>
    <row r="288" ht="20.15" customHeight="1" s="452">
      <c r="A288" s="21" t="n">
        <v>46305</v>
      </c>
      <c r="B288" s="22">
        <f>IF(A288="","",TEXT(A288,"dddddd"))</f>
        <v/>
      </c>
      <c r="C288" s="23" t="n"/>
      <c r="D288" s="24">
        <f t="array" ref="D288">IFERROR(INDIRECT(C288),"")</f>
        <v/>
      </c>
      <c r="E288" s="25" t="n"/>
      <c r="F288" s="26" t="n"/>
      <c r="G288" s="27">
        <f>IFERROR((Table1[[#This Row],[Plan]]/Table1[[#This Row],[Hours Used]])/(Table1[[#This Row],[SOC (TPD)]]/24),"")</f>
        <v/>
      </c>
      <c r="H288" s="27">
        <f>IFERROR((Table1[[#This Row],[Volume Delivered (T)]]/Table1[[#This Row],[Hours Used]])/(Table1[[#This Row],[SOC (TPD)]]/24),"")</f>
        <v/>
      </c>
      <c r="I288" s="28" t="n"/>
      <c r="J288" s="28" t="n"/>
      <c r="K288" s="28" t="n"/>
      <c r="L288" s="25" t="n"/>
      <c r="M288" s="29" t="n"/>
      <c r="N288" s="83" t="n"/>
      <c r="O288" s="25" t="n"/>
      <c r="P288" s="25" t="n"/>
      <c r="Q288" s="69" t="n"/>
      <c r="R288" s="70" t="n"/>
      <c r="S288" s="30">
        <f>IF(Table1[[#This Row],[SKU]]="",0,24-Table1[[#This Row],[Legal Non-Operating Time]]-Table1[[#This Row],[No Demand Time]]-Table1[[#This Row],[Force Majeure]])</f>
        <v/>
      </c>
      <c r="T288" s="26" t="n"/>
      <c r="U288" s="26" t="n"/>
      <c r="V288" s="26" t="n"/>
      <c r="W288" s="26" t="n"/>
      <c r="X288" s="26" t="n"/>
      <c r="Y288" s="26" t="n"/>
      <c r="Z288" s="26" t="n"/>
      <c r="AA288" s="30">
        <f>Table1[[#This Row],[Hours Used]]-SUM(Table1[[#This Row],[Planned Maintenance]:[Start and Finish Production]])</f>
        <v/>
      </c>
      <c r="AB288" s="26" t="n"/>
      <c r="AC288" s="26" t="n"/>
      <c r="AD288" s="26" t="n"/>
      <c r="AE288" s="26" t="n"/>
      <c r="AF288" s="26" t="n"/>
      <c r="AG288" s="26" t="n"/>
      <c r="AH288" s="24">
        <f>Table1[[#This Row],[Hours Used]]-SUM(Table1[[#This Row],[Planned Maintenance]:[Start and Finish Production]])-SUM(Table1[[#This Row],[Minor Stoppages]:[Material Shortages]])-Table1[[#This Row],[Quality Loss (Hrs)]]-Table1[[#This Row],[Operating Time]]</f>
        <v/>
      </c>
      <c r="AI288" s="24">
        <f>IFERROR(IF(Table1[[#This Row],[SKU]]="",0,Table1[[#This Row],[Quality Loss (T)]]/(Table1[[#This Row],[SOC (TPD)]]/24)),"")</f>
        <v/>
      </c>
      <c r="AJ288" s="31">
        <f>IFERROR(IF(Table1[[#This Row],[SKU]]="",0,Table1[[#This Row],[Volume Delivered (T)]]/(Table1[[#This Row],[SOC (TPD)]]/24)),"")</f>
        <v/>
      </c>
      <c r="AK288" s="31">
        <f>IFERROR(Table1[[#This Row],[Operating Time]]/Table1[[#This Row],[PRODUCTION HOURS]],"")</f>
        <v/>
      </c>
      <c r="AL288" s="32" t="n"/>
      <c r="AM288" s="32" t="n"/>
      <c r="AN288" s="32" t="n"/>
      <c r="AO288" s="32" t="n">
        <v>46</v>
      </c>
      <c r="AP288" s="32" t="n">
        <v>0</v>
      </c>
      <c r="AQ288" s="32" t="n"/>
      <c r="AR288" s="32">
        <f>IFERROR(SUMIFS(#REF!,#REF!,'Data Sheet'!A:A,#REF!,"Samridhi Perk Line")/SUMIFS(#REF!,#REF!,'Data Sheet'!A:A,#REF!,"Samridhi Perk Line"),"")</f>
        <v/>
      </c>
      <c r="AS288" s="32" t="n"/>
      <c r="AT288" s="32" t="n"/>
      <c r="AU288" s="203">
        <f>IFERROR(VLOOKUP(Table1[[#This Row],[Date]],'Overweight Data'!A286:G1381,6,FALSE),"")</f>
        <v/>
      </c>
      <c r="AV288" s="213">
        <f>IFERROR(
   IF(
      OR(Table1[[#This Row],[Operating Time]]=0, (Table1[[#This Row],[Operating Time]]/IF(AC288&lt;=1,AC288+1,AC288))*60=0),
      1,
      ((Table1[[#This Row],[Operating Time]])/IF(AC288&lt;=1,AC288+1,AC288))*60
   ),
"_")</f>
        <v/>
      </c>
      <c r="AW288" s="213">
        <f>COUNTIFS('Downtime Data'!A:A,Table1[[#This Row],[Date]])</f>
        <v/>
      </c>
      <c r="AX288" s="211">
        <f>IFERROR((SUM(Table1[[#This Row],[Minor Stoppages]:[Material Shortages]])/Table1[[#This Row],['# Stops]])*60,"")</f>
        <v/>
      </c>
      <c r="AY288" s="211" t="n"/>
      <c r="AZ288" s="33" t="n">
        <v>46321</v>
      </c>
    </row>
    <row r="289" ht="20.15" customHeight="1" s="452">
      <c r="A289" s="21" t="n">
        <v>46306</v>
      </c>
      <c r="B289" s="22">
        <f>IF(A289="","",TEXT(A289,"dddddd"))</f>
        <v/>
      </c>
      <c r="C289" s="23" t="n"/>
      <c r="D289" s="24">
        <f t="array" ref="D289">IFERROR(INDIRECT(C289),"")</f>
        <v/>
      </c>
      <c r="E289" s="25" t="n"/>
      <c r="F289" s="26" t="n"/>
      <c r="G289" s="27">
        <f>IFERROR((Table1[[#This Row],[Plan]]/Table1[[#This Row],[Hours Used]])/(Table1[[#This Row],[SOC (TPD)]]/24),"")</f>
        <v/>
      </c>
      <c r="H289" s="27">
        <f>IFERROR((Table1[[#This Row],[Volume Delivered (T)]]/Table1[[#This Row],[Hours Used]])/(Table1[[#This Row],[SOC (TPD)]]/24),"")</f>
        <v/>
      </c>
      <c r="I289" s="28" t="n"/>
      <c r="J289" s="28" t="n"/>
      <c r="K289" s="28" t="n"/>
      <c r="L289" s="25" t="n"/>
      <c r="M289" s="29" t="n"/>
      <c r="N289" s="83" t="n"/>
      <c r="O289" s="25" t="n"/>
      <c r="P289" s="25" t="n"/>
      <c r="Q289" s="69" t="n"/>
      <c r="R289" s="70" t="n"/>
      <c r="S289" s="30">
        <f>IF(Table1[[#This Row],[SKU]]="",0,24-Table1[[#This Row],[Legal Non-Operating Time]]-Table1[[#This Row],[No Demand Time]]-Table1[[#This Row],[Force Majeure]])</f>
        <v/>
      </c>
      <c r="T289" s="26" t="n"/>
      <c r="U289" s="26" t="n"/>
      <c r="V289" s="26" t="n"/>
      <c r="W289" s="26" t="n"/>
      <c r="X289" s="26" t="n"/>
      <c r="Y289" s="26" t="n"/>
      <c r="Z289" s="26" t="n"/>
      <c r="AA289" s="30">
        <f>Table1[[#This Row],[Hours Used]]-SUM(Table1[[#This Row],[Planned Maintenance]:[Start and Finish Production]])</f>
        <v/>
      </c>
      <c r="AB289" s="26" t="n"/>
      <c r="AC289" s="26" t="n"/>
      <c r="AD289" s="26" t="n"/>
      <c r="AE289" s="26" t="n"/>
      <c r="AF289" s="26" t="n"/>
      <c r="AG289" s="26" t="n"/>
      <c r="AH289" s="24">
        <f>Table1[[#This Row],[Hours Used]]-SUM(Table1[[#This Row],[Planned Maintenance]:[Start and Finish Production]])-SUM(Table1[[#This Row],[Minor Stoppages]:[Material Shortages]])-Table1[[#This Row],[Quality Loss (Hrs)]]-Table1[[#This Row],[Operating Time]]</f>
        <v/>
      </c>
      <c r="AI289" s="24">
        <f>IFERROR(IF(Table1[[#This Row],[SKU]]="",0,Table1[[#This Row],[Quality Loss (T)]]/(Table1[[#This Row],[SOC (TPD)]]/24)),"")</f>
        <v/>
      </c>
      <c r="AJ289" s="31">
        <f>IFERROR(IF(Table1[[#This Row],[SKU]]="",0,Table1[[#This Row],[Volume Delivered (T)]]/(Table1[[#This Row],[SOC (TPD)]]/24)),"")</f>
        <v/>
      </c>
      <c r="AK289" s="31">
        <f>IFERROR(Table1[[#This Row],[Operating Time]]/Table1[[#This Row],[PRODUCTION HOURS]],"")</f>
        <v/>
      </c>
      <c r="AL289" s="32" t="n"/>
      <c r="AM289" s="32" t="n"/>
      <c r="AN289" s="32" t="n"/>
      <c r="AO289" s="32" t="n">
        <v>0</v>
      </c>
      <c r="AP289" s="32" t="n">
        <v>0</v>
      </c>
      <c r="AQ289" s="32" t="n"/>
      <c r="AR289" s="32">
        <f>IFERROR(SUMIFS(#REF!,#REF!,'Data Sheet'!A:A,#REF!,"Samridhi Perk Line")/SUMIFS(#REF!,#REF!,'Data Sheet'!A:A,#REF!,"Samridhi Perk Line"),"")</f>
        <v/>
      </c>
      <c r="AS289" s="32" t="n"/>
      <c r="AT289" s="32" t="n"/>
      <c r="AU289" s="203">
        <f>IFERROR(VLOOKUP(Table1[[#This Row],[Date]],'Overweight Data'!A287:G1382,6,FALSE),"")</f>
        <v/>
      </c>
      <c r="AV289" s="213">
        <f>IFERROR(
   IF(
      OR(Table1[[#This Row],[Operating Time]]=0, (Table1[[#This Row],[Operating Time]]/IF(AC289&lt;=1,AC289+1,AC289))*60=0),
      1,
      ((Table1[[#This Row],[Operating Time]])/IF(AC289&lt;=1,AC289+1,AC289))*60
   ),
"_")</f>
        <v/>
      </c>
      <c r="AW289" s="213">
        <f>COUNTIFS('Downtime Data'!A:A,Table1[[#This Row],[Date]])</f>
        <v/>
      </c>
      <c r="AX289" s="211">
        <f>IFERROR((SUM(Table1[[#This Row],[Minor Stoppages]:[Material Shortages]])/Table1[[#This Row],['# Stops]])*60,"")</f>
        <v/>
      </c>
      <c r="AY289" s="211" t="n"/>
      <c r="AZ289" s="33" t="n">
        <v>46321</v>
      </c>
    </row>
    <row r="290" ht="20.15" customHeight="1" s="452">
      <c r="A290" s="21" t="n">
        <v>46307</v>
      </c>
      <c r="B290" s="22">
        <f>IF(A290="","",TEXT(A290,"dddddd"))</f>
        <v/>
      </c>
      <c r="C290" s="23" t="n"/>
      <c r="D290" s="24">
        <f t="array" ref="D290">IFERROR(INDIRECT(C290),"")</f>
        <v/>
      </c>
      <c r="E290" s="25" t="n"/>
      <c r="F290" s="26" t="n"/>
      <c r="G290" s="27">
        <f>IFERROR((Table1[[#This Row],[Plan]]/Table1[[#This Row],[Hours Used]])/(Table1[[#This Row],[SOC (TPD)]]/24),"")</f>
        <v/>
      </c>
      <c r="H290" s="27">
        <f>IFERROR((Table1[[#This Row],[Volume Delivered (T)]]/Table1[[#This Row],[Hours Used]])/(Table1[[#This Row],[SOC (TPD)]]/24),"")</f>
        <v/>
      </c>
      <c r="I290" s="28" t="n"/>
      <c r="J290" s="28" t="n"/>
      <c r="K290" s="28" t="n"/>
      <c r="L290" s="25" t="n"/>
      <c r="M290" s="29" t="n"/>
      <c r="N290" s="83" t="n"/>
      <c r="O290" s="25" t="n"/>
      <c r="P290" s="25" t="n"/>
      <c r="Q290" s="69" t="n"/>
      <c r="R290" s="70" t="n"/>
      <c r="S290" s="30">
        <f>IF(Table1[[#This Row],[SKU]]="",0,24-Table1[[#This Row],[Legal Non-Operating Time]]-Table1[[#This Row],[No Demand Time]]-Table1[[#This Row],[Force Majeure]])</f>
        <v/>
      </c>
      <c r="T290" s="26" t="n"/>
      <c r="U290" s="26" t="n"/>
      <c r="V290" s="26" t="n"/>
      <c r="W290" s="26" t="n"/>
      <c r="X290" s="26" t="n"/>
      <c r="Y290" s="26" t="n"/>
      <c r="Z290" s="26" t="n"/>
      <c r="AA290" s="30">
        <f>Table1[[#This Row],[Hours Used]]-SUM(Table1[[#This Row],[Planned Maintenance]:[Start and Finish Production]])</f>
        <v/>
      </c>
      <c r="AB290" s="26" t="n"/>
      <c r="AC290" s="26" t="n"/>
      <c r="AD290" s="26" t="n"/>
      <c r="AE290" s="26" t="n"/>
      <c r="AF290" s="26" t="n"/>
      <c r="AG290" s="26" t="n"/>
      <c r="AH290" s="24">
        <f>Table1[[#This Row],[Hours Used]]-SUM(Table1[[#This Row],[Planned Maintenance]:[Start and Finish Production]])-SUM(Table1[[#This Row],[Minor Stoppages]:[Material Shortages]])-Table1[[#This Row],[Quality Loss (Hrs)]]-Table1[[#This Row],[Operating Time]]</f>
        <v/>
      </c>
      <c r="AI290" s="24">
        <f>IFERROR(IF(Table1[[#This Row],[SKU]]="",0,Table1[[#This Row],[Quality Loss (T)]]/(Table1[[#This Row],[SOC (TPD)]]/24)),"")</f>
        <v/>
      </c>
      <c r="AJ290" s="31">
        <f>IFERROR(IF(Table1[[#This Row],[SKU]]="",0,Table1[[#This Row],[Volume Delivered (T)]]/(Table1[[#This Row],[SOC (TPD)]]/24)),"")</f>
        <v/>
      </c>
      <c r="AK290" s="31">
        <f>IFERROR(Table1[[#This Row],[Operating Time]]/Table1[[#This Row],[PRODUCTION HOURS]],"")</f>
        <v/>
      </c>
      <c r="AL290" s="32" t="n"/>
      <c r="AM290" s="32" t="n"/>
      <c r="AN290" s="32" t="n"/>
      <c r="AO290" s="32" t="n">
        <v>3</v>
      </c>
      <c r="AP290" s="32" t="n">
        <v>0</v>
      </c>
      <c r="AQ290" s="32" t="n"/>
      <c r="AR290" s="32">
        <f>IFERROR(SUMIFS(#REF!,#REF!,'Data Sheet'!A:A,#REF!,"Samridhi Perk Line")/SUMIFS(#REF!,#REF!,'Data Sheet'!A:A,#REF!,"Samridhi Perk Line"),"")</f>
        <v/>
      </c>
      <c r="AS290" s="32" t="n"/>
      <c r="AT290" s="32" t="n"/>
      <c r="AU290" s="203">
        <f>IFERROR(VLOOKUP(Table1[[#This Row],[Date]],'Overweight Data'!A288:G1383,6,FALSE),"")</f>
        <v/>
      </c>
      <c r="AV290" s="213">
        <f>IFERROR(
   IF(
      OR(Table1[[#This Row],[Operating Time]]=0, (Table1[[#This Row],[Operating Time]]/IF(AC290&lt;=1,AC290+1,AC290))*60=0),
      1,
      ((Table1[[#This Row],[Operating Time]])/IF(AC290&lt;=1,AC290+1,AC290))*60
   ),
"_")</f>
        <v/>
      </c>
      <c r="AW290" s="213">
        <f>COUNTIFS('Downtime Data'!A:A,Table1[[#This Row],[Date]])</f>
        <v/>
      </c>
      <c r="AX290" s="211">
        <f>IFERROR((SUM(Table1[[#This Row],[Minor Stoppages]:[Material Shortages]])/Table1[[#This Row],['# Stops]])*60,"")</f>
        <v/>
      </c>
      <c r="AY290" s="211" t="n"/>
      <c r="AZ290" s="33" t="n">
        <v>46321</v>
      </c>
    </row>
    <row r="291" ht="20.15" customHeight="1" s="452">
      <c r="A291" s="21" t="n">
        <v>46308</v>
      </c>
      <c r="B291" s="22">
        <f>IF(A291="","",TEXT(A291,"dddddd"))</f>
        <v/>
      </c>
      <c r="C291" s="23" t="n"/>
      <c r="D291" s="24">
        <f t="array" ref="D291">IFERROR(INDIRECT(C291),"")</f>
        <v/>
      </c>
      <c r="E291" s="25" t="n"/>
      <c r="F291" s="26" t="n"/>
      <c r="G291" s="27">
        <f>IFERROR((Table1[[#This Row],[Plan]]/Table1[[#This Row],[Hours Used]])/(Table1[[#This Row],[SOC (TPD)]]/24),"")</f>
        <v/>
      </c>
      <c r="H291" s="27">
        <f>IFERROR((Table1[[#This Row],[Volume Delivered (T)]]/Table1[[#This Row],[Hours Used]])/(Table1[[#This Row],[SOC (TPD)]]/24),"")</f>
        <v/>
      </c>
      <c r="I291" s="28" t="n"/>
      <c r="J291" s="28" t="n"/>
      <c r="K291" s="28" t="n"/>
      <c r="L291" s="25" t="n"/>
      <c r="M291" s="29" t="n"/>
      <c r="N291" s="83" t="n"/>
      <c r="O291" s="25" t="n"/>
      <c r="P291" s="25" t="n"/>
      <c r="Q291" s="69" t="n"/>
      <c r="R291" s="70" t="n"/>
      <c r="S291" s="30">
        <f>IF(Table1[[#This Row],[SKU]]="",0,24-Table1[[#This Row],[Legal Non-Operating Time]]-Table1[[#This Row],[No Demand Time]]-Table1[[#This Row],[Force Majeure]])</f>
        <v/>
      </c>
      <c r="T291" s="26" t="n"/>
      <c r="U291" s="26" t="n"/>
      <c r="V291" s="26" t="n"/>
      <c r="W291" s="26" t="n"/>
      <c r="X291" s="26" t="n"/>
      <c r="Y291" s="26" t="n"/>
      <c r="Z291" s="26" t="n"/>
      <c r="AA291" s="30">
        <f>Table1[[#This Row],[Hours Used]]-SUM(Table1[[#This Row],[Planned Maintenance]:[Start and Finish Production]])</f>
        <v/>
      </c>
      <c r="AB291" s="26" t="n"/>
      <c r="AC291" s="26" t="n"/>
      <c r="AD291" s="26" t="n"/>
      <c r="AE291" s="26" t="n"/>
      <c r="AF291" s="26" t="n"/>
      <c r="AG291" s="26" t="n"/>
      <c r="AH291" s="24">
        <f>Table1[[#This Row],[Hours Used]]-SUM(Table1[[#This Row],[Planned Maintenance]:[Start and Finish Production]])-SUM(Table1[[#This Row],[Minor Stoppages]:[Material Shortages]])-Table1[[#This Row],[Quality Loss (Hrs)]]-Table1[[#This Row],[Operating Time]]</f>
        <v/>
      </c>
      <c r="AI291" s="24">
        <f>IFERROR(IF(Table1[[#This Row],[SKU]]="",0,Table1[[#This Row],[Quality Loss (T)]]/(Table1[[#This Row],[SOC (TPD)]]/24)),"")</f>
        <v/>
      </c>
      <c r="AJ291" s="31">
        <f>IFERROR(IF(Table1[[#This Row],[SKU]]="",0,Table1[[#This Row],[Volume Delivered (T)]]/(Table1[[#This Row],[SOC (TPD)]]/24)),"")</f>
        <v/>
      </c>
      <c r="AK291" s="31">
        <f>IFERROR(Table1[[#This Row],[Operating Time]]/Table1[[#This Row],[PRODUCTION HOURS]],"")</f>
        <v/>
      </c>
      <c r="AL291" s="32" t="n"/>
      <c r="AM291" s="32" t="n"/>
      <c r="AN291" s="32" t="n"/>
      <c r="AO291" s="32" t="n">
        <v>13</v>
      </c>
      <c r="AP291" s="32" t="n">
        <v>0</v>
      </c>
      <c r="AQ291" s="32" t="n"/>
      <c r="AR291" s="32">
        <f>IFERROR(SUMIFS(#REF!,#REF!,'Data Sheet'!A:A,#REF!,"Samridhi Perk Line")/SUMIFS(#REF!,#REF!,'Data Sheet'!A:A,#REF!,"Samridhi Perk Line"),"")</f>
        <v/>
      </c>
      <c r="AS291" s="32" t="n"/>
      <c r="AT291" s="32" t="n"/>
      <c r="AU291" s="203">
        <f>IFERROR(VLOOKUP(Table1[[#This Row],[Date]],'Overweight Data'!A289:G1384,6,FALSE),"")</f>
        <v/>
      </c>
      <c r="AV291" s="213">
        <f>IFERROR(
   IF(
      OR(Table1[[#This Row],[Operating Time]]=0, (Table1[[#This Row],[Operating Time]]/IF(AC291&lt;=1,AC291+1,AC291))*60=0),
      1,
      ((Table1[[#This Row],[Operating Time]])/IF(AC291&lt;=1,AC291+1,AC291))*60
   ),
"_")</f>
        <v/>
      </c>
      <c r="AW291" s="213">
        <f>COUNTIFS('Downtime Data'!A:A,Table1[[#This Row],[Date]])</f>
        <v/>
      </c>
      <c r="AX291" s="211">
        <f>IFERROR((SUM(Table1[[#This Row],[Minor Stoppages]:[Material Shortages]])/Table1[[#This Row],['# Stops]])*60,"")</f>
        <v/>
      </c>
      <c r="AY291" s="211" t="n"/>
      <c r="AZ291" s="33" t="n">
        <v>46321</v>
      </c>
    </row>
    <row r="292" ht="20.15" customHeight="1" s="452">
      <c r="A292" s="21" t="n">
        <v>46309</v>
      </c>
      <c r="B292" s="22">
        <f>IF(A292="","",TEXT(A292,"dddddd"))</f>
        <v/>
      </c>
      <c r="C292" s="23" t="n"/>
      <c r="D292" s="24">
        <f t="array" ref="D292">IFERROR(INDIRECT(C292),"")</f>
        <v/>
      </c>
      <c r="E292" s="25" t="n"/>
      <c r="F292" s="26" t="n"/>
      <c r="G292" s="27">
        <f>IFERROR((Table1[[#This Row],[Plan]]/Table1[[#This Row],[Hours Used]])/(Table1[[#This Row],[SOC (TPD)]]/24),"")</f>
        <v/>
      </c>
      <c r="H292" s="27">
        <f>IFERROR((Table1[[#This Row],[Volume Delivered (T)]]/Table1[[#This Row],[Hours Used]])/(Table1[[#This Row],[SOC (TPD)]]/24),"")</f>
        <v/>
      </c>
      <c r="I292" s="28" t="n"/>
      <c r="J292" s="28" t="n"/>
      <c r="K292" s="28" t="n"/>
      <c r="L292" s="25" t="n"/>
      <c r="M292" s="29" t="n"/>
      <c r="N292" s="83" t="n"/>
      <c r="O292" s="25" t="n"/>
      <c r="P292" s="25" t="n"/>
      <c r="Q292" s="69" t="n"/>
      <c r="R292" s="70" t="n"/>
      <c r="S292" s="30">
        <f>IF(Table1[[#This Row],[SKU]]="",0,24-Table1[[#This Row],[Legal Non-Operating Time]]-Table1[[#This Row],[No Demand Time]]-Table1[[#This Row],[Force Majeure]])</f>
        <v/>
      </c>
      <c r="T292" s="26" t="n"/>
      <c r="U292" s="26" t="n"/>
      <c r="V292" s="26" t="n"/>
      <c r="W292" s="26" t="n"/>
      <c r="X292" s="26" t="n"/>
      <c r="Y292" s="26" t="n"/>
      <c r="Z292" s="26" t="n"/>
      <c r="AA292" s="30">
        <f>Table1[[#This Row],[Hours Used]]-SUM(Table1[[#This Row],[Planned Maintenance]:[Start and Finish Production]])</f>
        <v/>
      </c>
      <c r="AB292" s="26" t="n"/>
      <c r="AC292" s="26" t="n"/>
      <c r="AD292" s="26" t="n"/>
      <c r="AE292" s="26" t="n"/>
      <c r="AF292" s="26" t="n"/>
      <c r="AG292" s="26" t="n"/>
      <c r="AH292" s="24">
        <f>Table1[[#This Row],[Hours Used]]-SUM(Table1[[#This Row],[Planned Maintenance]:[Start and Finish Production]])-SUM(Table1[[#This Row],[Minor Stoppages]:[Material Shortages]])-Table1[[#This Row],[Quality Loss (Hrs)]]-Table1[[#This Row],[Operating Time]]</f>
        <v/>
      </c>
      <c r="AI292" s="24">
        <f>IFERROR(IF(Table1[[#This Row],[SKU]]="",0,Table1[[#This Row],[Quality Loss (T)]]/(Table1[[#This Row],[SOC (TPD)]]/24)),"")</f>
        <v/>
      </c>
      <c r="AJ292" s="31">
        <f>IFERROR(IF(Table1[[#This Row],[SKU]]="",0,Table1[[#This Row],[Volume Delivered (T)]]/(Table1[[#This Row],[SOC (TPD)]]/24)),"")</f>
        <v/>
      </c>
      <c r="AK292" s="31">
        <f>IFERROR(Table1[[#This Row],[Operating Time]]/Table1[[#This Row],[PRODUCTION HOURS]],"")</f>
        <v/>
      </c>
      <c r="AL292" s="32" t="n"/>
      <c r="AM292" s="32" t="n"/>
      <c r="AN292" s="32" t="n"/>
      <c r="AO292" s="32" t="n">
        <v>0</v>
      </c>
      <c r="AP292" s="32" t="n">
        <v>0</v>
      </c>
      <c r="AQ292" s="32" t="n"/>
      <c r="AR292" s="32">
        <f>IFERROR(SUMIFS(#REF!,#REF!,'Data Sheet'!A:A,#REF!,"Samridhi Perk Line")/SUMIFS(#REF!,#REF!,'Data Sheet'!A:A,#REF!,"Samridhi Perk Line"),"")</f>
        <v/>
      </c>
      <c r="AS292" s="32" t="n"/>
      <c r="AT292" s="32" t="n"/>
      <c r="AU292" s="203">
        <f>IFERROR(VLOOKUP(Table1[[#This Row],[Date]],'Overweight Data'!A290:G1385,6,FALSE),"")</f>
        <v/>
      </c>
      <c r="AV292" s="213">
        <f>IFERROR(
   IF(
      OR(Table1[[#This Row],[Operating Time]]=0, (Table1[[#This Row],[Operating Time]]/IF(AC292&lt;=1,AC292+1,AC292))*60=0),
      1,
      ((Table1[[#This Row],[Operating Time]])/IF(AC292&lt;=1,AC292+1,AC292))*60
   ),
"_")</f>
        <v/>
      </c>
      <c r="AW292" s="213">
        <f>COUNTIFS('Downtime Data'!A:A,Table1[[#This Row],[Date]])</f>
        <v/>
      </c>
      <c r="AX292" s="211">
        <f>IFERROR((SUM(Table1[[#This Row],[Minor Stoppages]:[Material Shortages]])/Table1[[#This Row],['# Stops]])*60,"")</f>
        <v/>
      </c>
      <c r="AY292" s="211" t="n"/>
      <c r="AZ292" s="33" t="n">
        <v>46321</v>
      </c>
    </row>
    <row r="293" ht="20.15" customHeight="1" s="452">
      <c r="A293" s="21" t="n">
        <v>46310</v>
      </c>
      <c r="B293" s="22">
        <f>IF(A293="","",TEXT(A293,"dddddd"))</f>
        <v/>
      </c>
      <c r="C293" s="23" t="n"/>
      <c r="D293" s="24">
        <f t="array" ref="D293">IFERROR(INDIRECT(C293),"")</f>
        <v/>
      </c>
      <c r="E293" s="25" t="n"/>
      <c r="F293" s="26" t="n"/>
      <c r="G293" s="27">
        <f>IFERROR((Table1[[#This Row],[Plan]]/Table1[[#This Row],[Hours Used]])/(Table1[[#This Row],[SOC (TPD)]]/24),"")</f>
        <v/>
      </c>
      <c r="H293" s="27">
        <f>IFERROR((Table1[[#This Row],[Volume Delivered (T)]]/Table1[[#This Row],[Hours Used]])/(Table1[[#This Row],[SOC (TPD)]]/24),"")</f>
        <v/>
      </c>
      <c r="I293" s="28" t="n"/>
      <c r="J293" s="28" t="n"/>
      <c r="K293" s="28" t="n"/>
      <c r="L293" s="25" t="n"/>
      <c r="M293" s="29" t="n"/>
      <c r="N293" s="83" t="n"/>
      <c r="O293" s="25" t="n"/>
      <c r="P293" s="25" t="n"/>
      <c r="Q293" s="69" t="n"/>
      <c r="R293" s="70" t="n"/>
      <c r="S293" s="30">
        <f>IF(Table1[[#This Row],[SKU]]="",0,24-Table1[[#This Row],[Legal Non-Operating Time]]-Table1[[#This Row],[No Demand Time]]-Table1[[#This Row],[Force Majeure]])</f>
        <v/>
      </c>
      <c r="T293" s="26" t="n"/>
      <c r="U293" s="26" t="n"/>
      <c r="V293" s="26" t="n"/>
      <c r="W293" s="26" t="n"/>
      <c r="X293" s="26" t="n"/>
      <c r="Y293" s="26" t="n"/>
      <c r="Z293" s="26" t="n"/>
      <c r="AA293" s="30">
        <f>Table1[[#This Row],[Hours Used]]-SUM(Table1[[#This Row],[Planned Maintenance]:[Start and Finish Production]])</f>
        <v/>
      </c>
      <c r="AB293" s="26" t="n"/>
      <c r="AC293" s="26" t="n"/>
      <c r="AD293" s="26" t="n"/>
      <c r="AE293" s="26" t="n"/>
      <c r="AF293" s="26" t="n"/>
      <c r="AG293" s="26" t="n"/>
      <c r="AH293" s="24">
        <f>Table1[[#This Row],[Hours Used]]-SUM(Table1[[#This Row],[Planned Maintenance]:[Start and Finish Production]])-SUM(Table1[[#This Row],[Minor Stoppages]:[Material Shortages]])-Table1[[#This Row],[Quality Loss (Hrs)]]-Table1[[#This Row],[Operating Time]]</f>
        <v/>
      </c>
      <c r="AI293" s="24">
        <f>IFERROR(IF(Table1[[#This Row],[SKU]]="",0,Table1[[#This Row],[Quality Loss (T)]]/(Table1[[#This Row],[SOC (TPD)]]/24)),"")</f>
        <v/>
      </c>
      <c r="AJ293" s="31">
        <f>IFERROR(IF(Table1[[#This Row],[SKU]]="",0,Table1[[#This Row],[Volume Delivered (T)]]/(Table1[[#This Row],[SOC (TPD)]]/24)),"")</f>
        <v/>
      </c>
      <c r="AK293" s="31">
        <f>IFERROR(Table1[[#This Row],[Operating Time]]/Table1[[#This Row],[PRODUCTION HOURS]],"")</f>
        <v/>
      </c>
      <c r="AL293" s="32" t="n"/>
      <c r="AM293" s="32" t="n"/>
      <c r="AN293" s="32" t="n"/>
      <c r="AO293" s="32" t="n">
        <v>0</v>
      </c>
      <c r="AP293" s="32" t="n">
        <v>0</v>
      </c>
      <c r="AQ293" s="32" t="n"/>
      <c r="AR293" s="32">
        <f>IFERROR(SUMIFS(#REF!,#REF!,'Data Sheet'!A:A,#REF!,"Samridhi Perk Line")/SUMIFS(#REF!,#REF!,'Data Sheet'!A:A,#REF!,"Samridhi Perk Line"),"")</f>
        <v/>
      </c>
      <c r="AS293" s="32" t="n"/>
      <c r="AT293" s="32" t="n"/>
      <c r="AU293" s="203">
        <f>IFERROR(VLOOKUP(Table1[[#This Row],[Date]],'Overweight Data'!A291:G1386,6,FALSE),"")</f>
        <v/>
      </c>
      <c r="AV293" s="213">
        <f>IFERROR(
   IF(
      OR(Table1[[#This Row],[Operating Time]]=0, (Table1[[#This Row],[Operating Time]]/IF(AC293&lt;=1,AC293+1,AC293))*60=0),
      1,
      ((Table1[[#This Row],[Operating Time]])/IF(AC293&lt;=1,AC293+1,AC293))*60
   ),
"_")</f>
        <v/>
      </c>
      <c r="AW293" s="213">
        <f>COUNTIFS('Downtime Data'!A:A,Table1[[#This Row],[Date]])</f>
        <v/>
      </c>
      <c r="AX293" s="211">
        <f>IFERROR((SUM(Table1[[#This Row],[Minor Stoppages]:[Material Shortages]])/Table1[[#This Row],['# Stops]])*60,"")</f>
        <v/>
      </c>
      <c r="AY293" s="211" t="n"/>
      <c r="AZ293" s="33" t="n">
        <v>46321</v>
      </c>
    </row>
    <row r="294" ht="20.15" customHeight="1" s="452">
      <c r="A294" s="21" t="n">
        <v>46311</v>
      </c>
      <c r="B294" s="22">
        <f>IF(A294="","",TEXT(A294,"dddddd"))</f>
        <v/>
      </c>
      <c r="C294" s="23" t="n"/>
      <c r="D294" s="24">
        <f t="array" ref="D294">IFERROR(INDIRECT(C294),"")</f>
        <v/>
      </c>
      <c r="E294" s="25" t="n"/>
      <c r="F294" s="26" t="n"/>
      <c r="G294" s="27">
        <f>IFERROR((Table1[[#This Row],[Plan]]/Table1[[#This Row],[Hours Used]])/(Table1[[#This Row],[SOC (TPD)]]/24),"")</f>
        <v/>
      </c>
      <c r="H294" s="27">
        <f>IFERROR((Table1[[#This Row],[Volume Delivered (T)]]/Table1[[#This Row],[Hours Used]])/(Table1[[#This Row],[SOC (TPD)]]/24),"")</f>
        <v/>
      </c>
      <c r="I294" s="28" t="n"/>
      <c r="J294" s="28" t="n"/>
      <c r="K294" s="28" t="n"/>
      <c r="L294" s="25" t="n"/>
      <c r="M294" s="29" t="n"/>
      <c r="N294" s="83" t="n"/>
      <c r="O294" s="25" t="n"/>
      <c r="P294" s="25" t="n"/>
      <c r="Q294" s="69" t="n"/>
      <c r="R294" s="70" t="n"/>
      <c r="S294" s="30">
        <f>IF(Table1[[#This Row],[SKU]]="",0,24-Table1[[#This Row],[Legal Non-Operating Time]]-Table1[[#This Row],[No Demand Time]]-Table1[[#This Row],[Force Majeure]])</f>
        <v/>
      </c>
      <c r="T294" s="26" t="n"/>
      <c r="U294" s="26" t="n"/>
      <c r="V294" s="26" t="n"/>
      <c r="W294" s="26" t="n"/>
      <c r="X294" s="26" t="n"/>
      <c r="Y294" s="26" t="n"/>
      <c r="Z294" s="26" t="n"/>
      <c r="AA294" s="30">
        <f>Table1[[#This Row],[Hours Used]]-SUM(Table1[[#This Row],[Planned Maintenance]:[Start and Finish Production]])</f>
        <v/>
      </c>
      <c r="AB294" s="26" t="n"/>
      <c r="AC294" s="26" t="n"/>
      <c r="AD294" s="26" t="n"/>
      <c r="AE294" s="26" t="n"/>
      <c r="AF294" s="26" t="n"/>
      <c r="AG294" s="26" t="n"/>
      <c r="AH294" s="24">
        <f>Table1[[#This Row],[Hours Used]]-SUM(Table1[[#This Row],[Planned Maintenance]:[Start and Finish Production]])-SUM(Table1[[#This Row],[Minor Stoppages]:[Material Shortages]])-Table1[[#This Row],[Quality Loss (Hrs)]]-Table1[[#This Row],[Operating Time]]</f>
        <v/>
      </c>
      <c r="AI294" s="24">
        <f>IFERROR(IF(Table1[[#This Row],[SKU]]="",0,Table1[[#This Row],[Quality Loss (T)]]/(Table1[[#This Row],[SOC (TPD)]]/24)),"")</f>
        <v/>
      </c>
      <c r="AJ294" s="31">
        <f>IFERROR(IF(Table1[[#This Row],[SKU]]="",0,Table1[[#This Row],[Volume Delivered (T)]]/(Table1[[#This Row],[SOC (TPD)]]/24)),"")</f>
        <v/>
      </c>
      <c r="AK294" s="31">
        <f>IFERROR(Table1[[#This Row],[Operating Time]]/Table1[[#This Row],[PRODUCTION HOURS]],"")</f>
        <v/>
      </c>
      <c r="AL294" s="32" t="n"/>
      <c r="AM294" s="32" t="n"/>
      <c r="AN294" s="32" t="n"/>
      <c r="AO294" s="32" t="n">
        <v>3</v>
      </c>
      <c r="AP294" s="32" t="n">
        <v>0</v>
      </c>
      <c r="AQ294" s="32" t="n"/>
      <c r="AR294" s="32">
        <f>IFERROR(SUMIFS(#REF!,#REF!,'Data Sheet'!A:A,#REF!,"Samridhi Perk Line")/SUMIFS(#REF!,#REF!,'Data Sheet'!A:A,#REF!,"Samridhi Perk Line"),"")</f>
        <v/>
      </c>
      <c r="AS294" s="32" t="n"/>
      <c r="AT294" s="32" t="n"/>
      <c r="AU294" s="203">
        <f>IFERROR(VLOOKUP(Table1[[#This Row],[Date]],'Overweight Data'!A292:G1387,6,FALSE),"")</f>
        <v/>
      </c>
      <c r="AV294" s="213">
        <f>IFERROR(
   IF(
      OR(Table1[[#This Row],[Operating Time]]=0, (Table1[[#This Row],[Operating Time]]/IF(AC294&lt;=1,AC294+1,AC294))*60=0),
      1,
      ((Table1[[#This Row],[Operating Time]])/IF(AC294&lt;=1,AC294+1,AC294))*60
   ),
"_")</f>
        <v/>
      </c>
      <c r="AW294" s="213">
        <f>COUNTIFS('Downtime Data'!A:A,Table1[[#This Row],[Date]])</f>
        <v/>
      </c>
      <c r="AX294" s="211">
        <f>IFERROR((SUM(Table1[[#This Row],[Minor Stoppages]:[Material Shortages]])/Table1[[#This Row],['# Stops]])*60,"")</f>
        <v/>
      </c>
      <c r="AY294" s="211" t="n"/>
      <c r="AZ294" s="33" t="n">
        <v>46321</v>
      </c>
    </row>
    <row r="295" ht="20.15" customHeight="1" s="452">
      <c r="A295" s="21" t="n">
        <v>46312</v>
      </c>
      <c r="B295" s="22">
        <f>IF(A295="","",TEXT(A295,"dddddd"))</f>
        <v/>
      </c>
      <c r="C295" s="23" t="n"/>
      <c r="D295" s="24">
        <f t="array" ref="D295">IFERROR(INDIRECT(C295),"")</f>
        <v/>
      </c>
      <c r="E295" s="25" t="n"/>
      <c r="F295" s="26" t="n"/>
      <c r="G295" s="27">
        <f>IFERROR((Table1[[#This Row],[Plan]]/Table1[[#This Row],[Hours Used]])/(Table1[[#This Row],[SOC (TPD)]]/24),"")</f>
        <v/>
      </c>
      <c r="H295" s="27">
        <f>IFERROR((Table1[[#This Row],[Volume Delivered (T)]]/Table1[[#This Row],[Hours Used]])/(Table1[[#This Row],[SOC (TPD)]]/24),"")</f>
        <v/>
      </c>
      <c r="I295" s="28" t="n"/>
      <c r="J295" s="28" t="n"/>
      <c r="K295" s="28" t="n"/>
      <c r="L295" s="25" t="n"/>
      <c r="M295" s="29" t="n"/>
      <c r="N295" s="83" t="n"/>
      <c r="O295" s="25" t="n"/>
      <c r="P295" s="25" t="n"/>
      <c r="Q295" s="69" t="n"/>
      <c r="R295" s="70" t="n"/>
      <c r="S295" s="30">
        <f>IF(Table1[[#This Row],[SKU]]="",0,24-Table1[[#This Row],[Legal Non-Operating Time]]-Table1[[#This Row],[No Demand Time]]-Table1[[#This Row],[Force Majeure]])</f>
        <v/>
      </c>
      <c r="T295" s="26" t="n"/>
      <c r="U295" s="26" t="n"/>
      <c r="V295" s="26" t="n"/>
      <c r="W295" s="26" t="n"/>
      <c r="X295" s="26" t="n"/>
      <c r="Y295" s="26" t="n"/>
      <c r="Z295" s="26" t="n"/>
      <c r="AA295" s="30">
        <f>Table1[[#This Row],[Hours Used]]-SUM(Table1[[#This Row],[Planned Maintenance]:[Start and Finish Production]])</f>
        <v/>
      </c>
      <c r="AB295" s="26" t="n"/>
      <c r="AC295" s="26" t="n"/>
      <c r="AD295" s="26" t="n"/>
      <c r="AE295" s="26" t="n"/>
      <c r="AF295" s="26" t="n"/>
      <c r="AG295" s="26" t="n"/>
      <c r="AH295" s="24">
        <f>Table1[[#This Row],[Hours Used]]-SUM(Table1[[#This Row],[Planned Maintenance]:[Start and Finish Production]])-SUM(Table1[[#This Row],[Minor Stoppages]:[Material Shortages]])-Table1[[#This Row],[Quality Loss (Hrs)]]-Table1[[#This Row],[Operating Time]]</f>
        <v/>
      </c>
      <c r="AI295" s="24">
        <f>IFERROR(IF(Table1[[#This Row],[SKU]]="",0,Table1[[#This Row],[Quality Loss (T)]]/(Table1[[#This Row],[SOC (TPD)]]/24)),"")</f>
        <v/>
      </c>
      <c r="AJ295" s="31">
        <f>IFERROR(IF(Table1[[#This Row],[SKU]]="",0,Table1[[#This Row],[Volume Delivered (T)]]/(Table1[[#This Row],[SOC (TPD)]]/24)),"")</f>
        <v/>
      </c>
      <c r="AK295" s="31">
        <f>IFERROR(Table1[[#This Row],[Operating Time]]/Table1[[#This Row],[PRODUCTION HOURS]],"")</f>
        <v/>
      </c>
      <c r="AL295" s="32" t="n"/>
      <c r="AM295" s="32" t="n"/>
      <c r="AN295" s="32" t="n"/>
      <c r="AO295" s="32" t="n">
        <v>0</v>
      </c>
      <c r="AP295" s="32" t="n">
        <v>0</v>
      </c>
      <c r="AQ295" s="32" t="n"/>
      <c r="AR295" s="32">
        <f>IFERROR(SUMIFS(#REF!,#REF!,'Data Sheet'!A:A,#REF!,"Samridhi Perk Line")/SUMIFS(#REF!,#REF!,'Data Sheet'!A:A,#REF!,"Samridhi Perk Line"),"")</f>
        <v/>
      </c>
      <c r="AS295" s="32" t="n"/>
      <c r="AT295" s="32" t="n"/>
      <c r="AU295" s="203">
        <f>IFERROR(VLOOKUP(Table1[[#This Row],[Date]],'Overweight Data'!A293:G1388,6,FALSE),"")</f>
        <v/>
      </c>
      <c r="AV295" s="213">
        <f>IFERROR(
   IF(
      OR(Table1[[#This Row],[Operating Time]]=0, (Table1[[#This Row],[Operating Time]]/IF(AC295&lt;=1,AC295+1,AC295))*60=0),
      1,
      ((Table1[[#This Row],[Operating Time]])/IF(AC295&lt;=1,AC295+1,AC295))*60
   ),
"_")</f>
        <v/>
      </c>
      <c r="AW295" s="213">
        <f>COUNTIFS('Downtime Data'!A:A,Table1[[#This Row],[Date]])</f>
        <v/>
      </c>
      <c r="AX295" s="211">
        <f>IFERROR((SUM(Table1[[#This Row],[Minor Stoppages]:[Material Shortages]])/Table1[[#This Row],['# Stops]])*60,"")</f>
        <v/>
      </c>
      <c r="AY295" s="211" t="n"/>
      <c r="AZ295" s="33" t="n">
        <v>46321</v>
      </c>
    </row>
    <row r="296" ht="20.15" customHeight="1" s="452">
      <c r="A296" s="21" t="n">
        <v>46313</v>
      </c>
      <c r="B296" s="22">
        <f>IF(A296="","",TEXT(A296,"dddddd"))</f>
        <v/>
      </c>
      <c r="C296" s="23" t="n"/>
      <c r="D296" s="24">
        <f t="array" ref="D296">IFERROR(INDIRECT(C296),"")</f>
        <v/>
      </c>
      <c r="E296" s="25" t="n"/>
      <c r="F296" s="26" t="n"/>
      <c r="G296" s="27">
        <f>IFERROR((Table1[[#This Row],[Plan]]/Table1[[#This Row],[Hours Used]])/(Table1[[#This Row],[SOC (TPD)]]/24),"")</f>
        <v/>
      </c>
      <c r="H296" s="27">
        <f>IFERROR((Table1[[#This Row],[Volume Delivered (T)]]/Table1[[#This Row],[Hours Used]])/(Table1[[#This Row],[SOC (TPD)]]/24),"")</f>
        <v/>
      </c>
      <c r="I296" s="28" t="n"/>
      <c r="J296" s="28" t="n"/>
      <c r="K296" s="28" t="n"/>
      <c r="L296" s="25" t="n"/>
      <c r="M296" s="29" t="n"/>
      <c r="N296" s="83" t="n"/>
      <c r="O296" s="25" t="n"/>
      <c r="P296" s="25" t="n"/>
      <c r="Q296" s="69" t="n"/>
      <c r="R296" s="70" t="n"/>
      <c r="S296" s="30">
        <f>IF(Table1[[#This Row],[SKU]]="",0,24-Table1[[#This Row],[Legal Non-Operating Time]]-Table1[[#This Row],[No Demand Time]]-Table1[[#This Row],[Force Majeure]])</f>
        <v/>
      </c>
      <c r="T296" s="26" t="n"/>
      <c r="U296" s="26" t="n"/>
      <c r="V296" s="26" t="n"/>
      <c r="W296" s="26" t="n"/>
      <c r="X296" s="26" t="n"/>
      <c r="Y296" s="26" t="n"/>
      <c r="Z296" s="26" t="n"/>
      <c r="AA296" s="30">
        <f>Table1[[#This Row],[Hours Used]]-SUM(Table1[[#This Row],[Planned Maintenance]:[Start and Finish Production]])</f>
        <v/>
      </c>
      <c r="AB296" s="26" t="n"/>
      <c r="AC296" s="26" t="n"/>
      <c r="AD296" s="26" t="n"/>
      <c r="AE296" s="26" t="n"/>
      <c r="AF296" s="26" t="n"/>
      <c r="AG296" s="26" t="n"/>
      <c r="AH296" s="24">
        <f>Table1[[#This Row],[Hours Used]]-SUM(Table1[[#This Row],[Planned Maintenance]:[Start and Finish Production]])-SUM(Table1[[#This Row],[Minor Stoppages]:[Material Shortages]])-Table1[[#This Row],[Quality Loss (Hrs)]]-Table1[[#This Row],[Operating Time]]</f>
        <v/>
      </c>
      <c r="AI296" s="24">
        <f>IFERROR(IF(Table1[[#This Row],[SKU]]="",0,Table1[[#This Row],[Quality Loss (T)]]/(Table1[[#This Row],[SOC (TPD)]]/24)),"")</f>
        <v/>
      </c>
      <c r="AJ296" s="31">
        <f>IFERROR(IF(Table1[[#This Row],[SKU]]="",0,Table1[[#This Row],[Volume Delivered (T)]]/(Table1[[#This Row],[SOC (TPD)]]/24)),"")</f>
        <v/>
      </c>
      <c r="AK296" s="31">
        <f>IFERROR(Table1[[#This Row],[Operating Time]]/Table1[[#This Row],[PRODUCTION HOURS]],"")</f>
        <v/>
      </c>
      <c r="AL296" s="32" t="n"/>
      <c r="AM296" s="32" t="n"/>
      <c r="AN296" s="32" t="n"/>
      <c r="AO296" s="32" t="n">
        <v>18</v>
      </c>
      <c r="AP296" s="32" t="n">
        <v>0</v>
      </c>
      <c r="AQ296" s="32" t="n"/>
      <c r="AR296" s="32">
        <f>IFERROR(SUMIFS(#REF!,#REF!,'Data Sheet'!A:A,#REF!,"Samridhi Perk Line")/SUMIFS(#REF!,#REF!,'Data Sheet'!A:A,#REF!,"Samridhi Perk Line"),"")</f>
        <v/>
      </c>
      <c r="AS296" s="32" t="n"/>
      <c r="AT296" s="32" t="n"/>
      <c r="AU296" s="203">
        <f>IFERROR(VLOOKUP(Table1[[#This Row],[Date]],'Overweight Data'!A294:G1389,6,FALSE),"")</f>
        <v/>
      </c>
      <c r="AV296" s="213">
        <f>IFERROR(
   IF(
      OR(Table1[[#This Row],[Operating Time]]=0, (Table1[[#This Row],[Operating Time]]/IF(AC296&lt;=1,AC296+1,AC296))*60=0),
      1,
      ((Table1[[#This Row],[Operating Time]])/IF(AC296&lt;=1,AC296+1,AC296))*60
   ),
"_")</f>
        <v/>
      </c>
      <c r="AW296" s="213">
        <f>COUNTIFS('Downtime Data'!A:A,Table1[[#This Row],[Date]])</f>
        <v/>
      </c>
      <c r="AX296" s="211">
        <f>IFERROR((SUM(Table1[[#This Row],[Minor Stoppages]:[Material Shortages]])/Table1[[#This Row],['# Stops]])*60,"")</f>
        <v/>
      </c>
      <c r="AY296" s="211" t="n"/>
      <c r="AZ296" s="33" t="n">
        <v>46321</v>
      </c>
    </row>
    <row r="297" ht="20.15" customHeight="1" s="452">
      <c r="A297" s="21" t="n">
        <v>46314</v>
      </c>
      <c r="B297" s="22">
        <f>IF(A297="","",TEXT(A297,"dddddd"))</f>
        <v/>
      </c>
      <c r="C297" s="23" t="n"/>
      <c r="D297" s="24">
        <f t="array" ref="D297">IFERROR(INDIRECT(C297),"")</f>
        <v/>
      </c>
      <c r="E297" s="25" t="n"/>
      <c r="F297" s="26" t="n"/>
      <c r="G297" s="27">
        <f>IFERROR((Table1[[#This Row],[Plan]]/Table1[[#This Row],[Hours Used]])/(Table1[[#This Row],[SOC (TPD)]]/24),"")</f>
        <v/>
      </c>
      <c r="H297" s="27">
        <f>IFERROR((Table1[[#This Row],[Volume Delivered (T)]]/Table1[[#This Row],[Hours Used]])/(Table1[[#This Row],[SOC (TPD)]]/24),"")</f>
        <v/>
      </c>
      <c r="I297" s="28" t="n"/>
      <c r="J297" s="28" t="n"/>
      <c r="K297" s="28" t="n"/>
      <c r="L297" s="25" t="n"/>
      <c r="M297" s="29" t="n"/>
      <c r="N297" s="83" t="n"/>
      <c r="O297" s="25" t="n"/>
      <c r="P297" s="25" t="n"/>
      <c r="Q297" s="69" t="n"/>
      <c r="R297" s="70" t="n"/>
      <c r="S297" s="30">
        <f>IF(Table1[[#This Row],[SKU]]="",0,24-Table1[[#This Row],[Legal Non-Operating Time]]-Table1[[#This Row],[No Demand Time]]-Table1[[#This Row],[Force Majeure]])</f>
        <v/>
      </c>
      <c r="T297" s="26" t="n"/>
      <c r="U297" s="26" t="n"/>
      <c r="V297" s="26" t="n"/>
      <c r="W297" s="26" t="n"/>
      <c r="X297" s="26" t="n"/>
      <c r="Y297" s="26" t="n"/>
      <c r="Z297" s="26" t="n"/>
      <c r="AA297" s="30">
        <f>Table1[[#This Row],[Hours Used]]-SUM(Table1[[#This Row],[Planned Maintenance]:[Start and Finish Production]])</f>
        <v/>
      </c>
      <c r="AB297" s="26" t="n"/>
      <c r="AC297" s="26" t="n"/>
      <c r="AD297" s="26" t="n"/>
      <c r="AE297" s="26" t="n"/>
      <c r="AF297" s="26" t="n"/>
      <c r="AG297" s="26" t="n"/>
      <c r="AH297" s="24">
        <f>Table1[[#This Row],[Hours Used]]-SUM(Table1[[#This Row],[Planned Maintenance]:[Start and Finish Production]])-SUM(Table1[[#This Row],[Minor Stoppages]:[Material Shortages]])-Table1[[#This Row],[Quality Loss (Hrs)]]-Table1[[#This Row],[Operating Time]]</f>
        <v/>
      </c>
      <c r="AI297" s="24">
        <f>IFERROR(IF(Table1[[#This Row],[SKU]]="",0,Table1[[#This Row],[Quality Loss (T)]]/(Table1[[#This Row],[SOC (TPD)]]/24)),"")</f>
        <v/>
      </c>
      <c r="AJ297" s="31">
        <f>IFERROR(IF(Table1[[#This Row],[SKU]]="",0,Table1[[#This Row],[Volume Delivered (T)]]/(Table1[[#This Row],[SOC (TPD)]]/24)),"")</f>
        <v/>
      </c>
      <c r="AK297" s="31">
        <f>IFERROR(Table1[[#This Row],[Operating Time]]/Table1[[#This Row],[PRODUCTION HOURS]],"")</f>
        <v/>
      </c>
      <c r="AL297" s="32" t="n"/>
      <c r="AM297" s="32" t="n"/>
      <c r="AN297" s="32" t="n"/>
      <c r="AO297" s="32" t="n">
        <v>1</v>
      </c>
      <c r="AP297" s="32" t="n">
        <v>0</v>
      </c>
      <c r="AQ297" s="32" t="n"/>
      <c r="AR297" s="32">
        <f>IFERROR(SUMIFS(#REF!,#REF!,'Data Sheet'!A:A,#REF!,"Samridhi Perk Line")/SUMIFS(#REF!,#REF!,'Data Sheet'!A:A,#REF!,"Samridhi Perk Line"),"")</f>
        <v/>
      </c>
      <c r="AS297" s="32" t="n"/>
      <c r="AT297" s="32" t="n"/>
      <c r="AU297" s="203">
        <f>IFERROR(VLOOKUP(Table1[[#This Row],[Date]],'Overweight Data'!A295:G1390,6,FALSE),"")</f>
        <v/>
      </c>
      <c r="AV297" s="213">
        <f>IFERROR(
   IF(
      OR(Table1[[#This Row],[Operating Time]]=0, (Table1[[#This Row],[Operating Time]]/IF(AC297&lt;=1,AC297+1,AC297))*60=0),
      1,
      ((Table1[[#This Row],[Operating Time]])/IF(AC297&lt;=1,AC297+1,AC297))*60
   ),
"_")</f>
        <v/>
      </c>
      <c r="AW297" s="213">
        <f>COUNTIFS('Downtime Data'!A:A,Table1[[#This Row],[Date]])</f>
        <v/>
      </c>
      <c r="AX297" s="211">
        <f>IFERROR((SUM(Table1[[#This Row],[Minor Stoppages]:[Material Shortages]])/Table1[[#This Row],['# Stops]])*60,"")</f>
        <v/>
      </c>
      <c r="AY297" s="211" t="n"/>
      <c r="AZ297" s="33" t="n">
        <v>46321</v>
      </c>
    </row>
    <row r="298" ht="20.15" customHeight="1" s="452">
      <c r="A298" s="21" t="n">
        <v>46315</v>
      </c>
      <c r="B298" s="22">
        <f>IF(A298="","",TEXT(A298,"dddddd"))</f>
        <v/>
      </c>
      <c r="C298" s="23" t="n"/>
      <c r="D298" s="24">
        <f t="array" ref="D298">IFERROR(INDIRECT(C298),"")</f>
        <v/>
      </c>
      <c r="E298" s="25" t="n"/>
      <c r="F298" s="26" t="n"/>
      <c r="G298" s="27">
        <f>IFERROR((Table1[[#This Row],[Plan]]/Table1[[#This Row],[Hours Used]])/(Table1[[#This Row],[SOC (TPD)]]/24),"")</f>
        <v/>
      </c>
      <c r="H298" s="27">
        <f>IFERROR((Table1[[#This Row],[Volume Delivered (T)]]/Table1[[#This Row],[Hours Used]])/(Table1[[#This Row],[SOC (TPD)]]/24),"")</f>
        <v/>
      </c>
      <c r="I298" s="28" t="n"/>
      <c r="J298" s="28" t="n"/>
      <c r="K298" s="28" t="n"/>
      <c r="L298" s="25" t="n"/>
      <c r="M298" s="29" t="n"/>
      <c r="N298" s="83" t="n"/>
      <c r="O298" s="25" t="n"/>
      <c r="P298" s="25" t="n"/>
      <c r="Q298" s="69" t="n"/>
      <c r="R298" s="70" t="n"/>
      <c r="S298" s="30">
        <f>IF(Table1[[#This Row],[SKU]]="",0,24-Table1[[#This Row],[Legal Non-Operating Time]]-Table1[[#This Row],[No Demand Time]]-Table1[[#This Row],[Force Majeure]])</f>
        <v/>
      </c>
      <c r="T298" s="26" t="n"/>
      <c r="U298" s="26" t="n"/>
      <c r="V298" s="26" t="n"/>
      <c r="W298" s="26" t="n"/>
      <c r="X298" s="26" t="n"/>
      <c r="Y298" s="26" t="n"/>
      <c r="Z298" s="26" t="n"/>
      <c r="AA298" s="30">
        <f>Table1[[#This Row],[Hours Used]]-SUM(Table1[[#This Row],[Planned Maintenance]:[Start and Finish Production]])</f>
        <v/>
      </c>
      <c r="AB298" s="26" t="n"/>
      <c r="AC298" s="26" t="n"/>
      <c r="AD298" s="26" t="n"/>
      <c r="AE298" s="26" t="n"/>
      <c r="AF298" s="26" t="n"/>
      <c r="AG298" s="26" t="n"/>
      <c r="AH298" s="24">
        <f>Table1[[#This Row],[Hours Used]]-SUM(Table1[[#This Row],[Planned Maintenance]:[Start and Finish Production]])-SUM(Table1[[#This Row],[Minor Stoppages]:[Material Shortages]])-Table1[[#This Row],[Quality Loss (Hrs)]]-Table1[[#This Row],[Operating Time]]</f>
        <v/>
      </c>
      <c r="AI298" s="24">
        <f>IFERROR(IF(Table1[[#This Row],[SKU]]="",0,Table1[[#This Row],[Quality Loss (T)]]/(Table1[[#This Row],[SOC (TPD)]]/24)),"")</f>
        <v/>
      </c>
      <c r="AJ298" s="31">
        <f>IFERROR(IF(Table1[[#This Row],[SKU]]="",0,Table1[[#This Row],[Volume Delivered (T)]]/(Table1[[#This Row],[SOC (TPD)]]/24)),"")</f>
        <v/>
      </c>
      <c r="AK298" s="31">
        <f>IFERROR(Table1[[#This Row],[Operating Time]]/Table1[[#This Row],[PRODUCTION HOURS]],"")</f>
        <v/>
      </c>
      <c r="AL298" s="32" t="n"/>
      <c r="AM298" s="32" t="n"/>
      <c r="AN298" s="32" t="n"/>
      <c r="AO298" s="32" t="n">
        <v>0</v>
      </c>
      <c r="AP298" s="32" t="n">
        <v>0</v>
      </c>
      <c r="AQ298" s="32" t="n"/>
      <c r="AR298" s="32">
        <f>IFERROR(SUMIFS(#REF!,#REF!,'Data Sheet'!A:A,#REF!,"Samridhi Perk Line")/SUMIFS(#REF!,#REF!,'Data Sheet'!A:A,#REF!,"Samridhi Perk Line"),"")</f>
        <v/>
      </c>
      <c r="AS298" s="32" t="n"/>
      <c r="AT298" s="32" t="n"/>
      <c r="AU298" s="203">
        <f>IFERROR(VLOOKUP(Table1[[#This Row],[Date]],'Overweight Data'!A296:G1391,6,FALSE),"")</f>
        <v/>
      </c>
      <c r="AV298" s="213">
        <f>IFERROR(
   IF(
      OR(Table1[[#This Row],[Operating Time]]=0, (Table1[[#This Row],[Operating Time]]/IF(AC298&lt;=1,AC298+1,AC298))*60=0),
      1,
      ((Table1[[#This Row],[Operating Time]])/IF(AC298&lt;=1,AC298+1,AC298))*60
   ),
"_")</f>
        <v/>
      </c>
      <c r="AW298" s="213">
        <f>COUNTIFS('Downtime Data'!A:A,Table1[[#This Row],[Date]])</f>
        <v/>
      </c>
      <c r="AX298" s="211">
        <f>IFERROR((SUM(Table1[[#This Row],[Minor Stoppages]:[Material Shortages]])/Table1[[#This Row],['# Stops]])*60,"")</f>
        <v/>
      </c>
      <c r="AY298" s="211" t="n"/>
      <c r="AZ298" s="33" t="n">
        <v>46321</v>
      </c>
    </row>
    <row r="299" ht="20.15" customHeight="1" s="452">
      <c r="A299" s="21" t="n">
        <v>46316</v>
      </c>
      <c r="B299" s="22">
        <f>IF(A299="","",TEXT(A299,"dddddd"))</f>
        <v/>
      </c>
      <c r="C299" s="23" t="n"/>
      <c r="D299" s="24">
        <f t="array" ref="D299">IFERROR(INDIRECT(C299),"")</f>
        <v/>
      </c>
      <c r="E299" s="25" t="n"/>
      <c r="F299" s="26" t="n"/>
      <c r="G299" s="27">
        <f>IFERROR((Table1[[#This Row],[Plan]]/Table1[[#This Row],[Hours Used]])/(Table1[[#This Row],[SOC (TPD)]]/24),"")</f>
        <v/>
      </c>
      <c r="H299" s="27">
        <f>IFERROR((Table1[[#This Row],[Volume Delivered (T)]]/Table1[[#This Row],[Hours Used]])/(Table1[[#This Row],[SOC (TPD)]]/24),"")</f>
        <v/>
      </c>
      <c r="I299" s="28" t="n"/>
      <c r="J299" s="28" t="n"/>
      <c r="K299" s="28" t="n"/>
      <c r="L299" s="25" t="n"/>
      <c r="M299" s="29" t="n"/>
      <c r="N299" s="83" t="n"/>
      <c r="O299" s="25" t="n"/>
      <c r="P299" s="25" t="n"/>
      <c r="Q299" s="69" t="n"/>
      <c r="R299" s="70" t="n"/>
      <c r="S299" s="30">
        <f>IF(Table1[[#This Row],[SKU]]="",0,24-Table1[[#This Row],[Legal Non-Operating Time]]-Table1[[#This Row],[No Demand Time]]-Table1[[#This Row],[Force Majeure]])</f>
        <v/>
      </c>
      <c r="T299" s="26" t="n"/>
      <c r="U299" s="26" t="n"/>
      <c r="V299" s="26" t="n"/>
      <c r="W299" s="26" t="n"/>
      <c r="X299" s="26" t="n"/>
      <c r="Y299" s="26" t="n"/>
      <c r="Z299" s="26" t="n"/>
      <c r="AA299" s="30">
        <f>Table1[[#This Row],[Hours Used]]-SUM(Table1[[#This Row],[Planned Maintenance]:[Start and Finish Production]])</f>
        <v/>
      </c>
      <c r="AB299" s="26" t="n"/>
      <c r="AC299" s="26" t="n"/>
      <c r="AD299" s="26" t="n"/>
      <c r="AE299" s="26" t="n"/>
      <c r="AF299" s="26" t="n"/>
      <c r="AG299" s="26" t="n"/>
      <c r="AH299" s="24">
        <f>Table1[[#This Row],[Hours Used]]-SUM(Table1[[#This Row],[Planned Maintenance]:[Start and Finish Production]])-SUM(Table1[[#This Row],[Minor Stoppages]:[Material Shortages]])-Table1[[#This Row],[Quality Loss (Hrs)]]-Table1[[#This Row],[Operating Time]]</f>
        <v/>
      </c>
      <c r="AI299" s="24">
        <f>IFERROR(IF(Table1[[#This Row],[SKU]]="",0,Table1[[#This Row],[Quality Loss (T)]]/(Table1[[#This Row],[SOC (TPD)]]/24)),"")</f>
        <v/>
      </c>
      <c r="AJ299" s="31">
        <f>IFERROR(IF(Table1[[#This Row],[SKU]]="",0,Table1[[#This Row],[Volume Delivered (T)]]/(Table1[[#This Row],[SOC (TPD)]]/24)),"")</f>
        <v/>
      </c>
      <c r="AK299" s="31">
        <f>IFERROR(Table1[[#This Row],[Operating Time]]/Table1[[#This Row],[PRODUCTION HOURS]],"")</f>
        <v/>
      </c>
      <c r="AL299" s="32" t="n"/>
      <c r="AM299" s="32" t="n"/>
      <c r="AN299" s="32" t="n"/>
      <c r="AO299" s="32" t="n">
        <v>0</v>
      </c>
      <c r="AP299" s="32" t="n">
        <v>0</v>
      </c>
      <c r="AQ299" s="32" t="n"/>
      <c r="AR299" s="32">
        <f>IFERROR(SUMIFS(#REF!,#REF!,'Data Sheet'!A:A,#REF!,"Samridhi Perk Line")/SUMIFS(#REF!,#REF!,'Data Sheet'!A:A,#REF!,"Samridhi Perk Line"),"")</f>
        <v/>
      </c>
      <c r="AS299" s="32" t="n"/>
      <c r="AT299" s="32" t="n"/>
      <c r="AU299" s="203">
        <f>IFERROR(VLOOKUP(Table1[[#This Row],[Date]],'Overweight Data'!A297:G1392,6,FALSE),"")</f>
        <v/>
      </c>
      <c r="AV299" s="213">
        <f>IFERROR(
   IF(
      OR(Table1[[#This Row],[Operating Time]]=0, (Table1[[#This Row],[Operating Time]]/IF(AC299&lt;=1,AC299+1,AC299))*60=0),
      1,
      ((Table1[[#This Row],[Operating Time]])/IF(AC299&lt;=1,AC299+1,AC299))*60
   ),
"_")</f>
        <v/>
      </c>
      <c r="AW299" s="213">
        <f>COUNTIFS('Downtime Data'!A:A,Table1[[#This Row],[Date]])</f>
        <v/>
      </c>
      <c r="AX299" s="211">
        <f>IFERROR((SUM(Table1[[#This Row],[Minor Stoppages]:[Material Shortages]])/Table1[[#This Row],['# Stops]])*60,"")</f>
        <v/>
      </c>
      <c r="AY299" s="211" t="n"/>
      <c r="AZ299" s="33" t="n">
        <v>46321</v>
      </c>
    </row>
    <row r="300" ht="20.15" customHeight="1" s="452">
      <c r="A300" s="21" t="n">
        <v>46317</v>
      </c>
      <c r="B300" s="22">
        <f>IF(A300="","",TEXT(A300,"dddddd"))</f>
        <v/>
      </c>
      <c r="C300" s="23" t="n"/>
      <c r="D300" s="24">
        <f t="array" ref="D300">IFERROR(INDIRECT(C300),"")</f>
        <v/>
      </c>
      <c r="E300" s="25" t="n"/>
      <c r="F300" s="26" t="n"/>
      <c r="G300" s="27">
        <f>IFERROR((Table1[[#This Row],[Plan]]/Table1[[#This Row],[Hours Used]])/(Table1[[#This Row],[SOC (TPD)]]/24),"")</f>
        <v/>
      </c>
      <c r="H300" s="27">
        <f>IFERROR((Table1[[#This Row],[Volume Delivered (T)]]/Table1[[#This Row],[Hours Used]])/(Table1[[#This Row],[SOC (TPD)]]/24),"")</f>
        <v/>
      </c>
      <c r="I300" s="28" t="n"/>
      <c r="J300" s="28" t="n"/>
      <c r="K300" s="28" t="n"/>
      <c r="L300" s="25" t="n"/>
      <c r="M300" s="29" t="n"/>
      <c r="N300" s="83" t="n"/>
      <c r="O300" s="25" t="n"/>
      <c r="P300" s="25" t="n"/>
      <c r="Q300" s="69" t="n"/>
      <c r="R300" s="70" t="n"/>
      <c r="S300" s="30">
        <f>IF(Table1[[#This Row],[SKU]]="",0,24-Table1[[#This Row],[Legal Non-Operating Time]]-Table1[[#This Row],[No Demand Time]]-Table1[[#This Row],[Force Majeure]])</f>
        <v/>
      </c>
      <c r="T300" s="26" t="n"/>
      <c r="U300" s="26" t="n"/>
      <c r="V300" s="26" t="n"/>
      <c r="W300" s="26" t="n"/>
      <c r="X300" s="26" t="n"/>
      <c r="Y300" s="26" t="n"/>
      <c r="Z300" s="26" t="n"/>
      <c r="AA300" s="30">
        <f>Table1[[#This Row],[Hours Used]]-SUM(Table1[[#This Row],[Planned Maintenance]:[Start and Finish Production]])</f>
        <v/>
      </c>
      <c r="AB300" s="26" t="n"/>
      <c r="AC300" s="26" t="n"/>
      <c r="AD300" s="26" t="n"/>
      <c r="AE300" s="26" t="n"/>
      <c r="AF300" s="26" t="n"/>
      <c r="AG300" s="26" t="n"/>
      <c r="AH300" s="24">
        <f>Table1[[#This Row],[Hours Used]]-SUM(Table1[[#This Row],[Planned Maintenance]:[Start and Finish Production]])-SUM(Table1[[#This Row],[Minor Stoppages]:[Material Shortages]])-Table1[[#This Row],[Quality Loss (Hrs)]]-Table1[[#This Row],[Operating Time]]</f>
        <v/>
      </c>
      <c r="AI300" s="24">
        <f>IFERROR(IF(Table1[[#This Row],[SKU]]="",0,Table1[[#This Row],[Quality Loss (T)]]/(Table1[[#This Row],[SOC (TPD)]]/24)),"")</f>
        <v/>
      </c>
      <c r="AJ300" s="31">
        <f>IFERROR(IF(Table1[[#This Row],[SKU]]="",0,Table1[[#This Row],[Volume Delivered (T)]]/(Table1[[#This Row],[SOC (TPD)]]/24)),"")</f>
        <v/>
      </c>
      <c r="AK300" s="31">
        <f>IFERROR(Table1[[#This Row],[Operating Time]]/Table1[[#This Row],[PRODUCTION HOURS]],"")</f>
        <v/>
      </c>
      <c r="AL300" s="32" t="n"/>
      <c r="AM300" s="32" t="n"/>
      <c r="AN300" s="32" t="n"/>
      <c r="AO300" s="32" t="n">
        <v>0</v>
      </c>
      <c r="AP300" s="32" t="n">
        <v>0</v>
      </c>
      <c r="AQ300" s="32" t="n"/>
      <c r="AR300" s="32">
        <f>IFERROR(SUMIFS(#REF!,#REF!,'Data Sheet'!A:A,#REF!,"Samridhi Perk Line")/SUMIFS(#REF!,#REF!,'Data Sheet'!A:A,#REF!,"Samridhi Perk Line"),"")</f>
        <v/>
      </c>
      <c r="AS300" s="32" t="n"/>
      <c r="AT300" s="32" t="n"/>
      <c r="AU300" s="203">
        <f>IFERROR(VLOOKUP(Table1[[#This Row],[Date]],'Overweight Data'!A298:G1393,6,FALSE),"")</f>
        <v/>
      </c>
      <c r="AV300" s="213">
        <f>IFERROR(
   IF(
      OR(Table1[[#This Row],[Operating Time]]=0, (Table1[[#This Row],[Operating Time]]/IF(AC300&lt;=1,AC300+1,AC300))*60=0),
      1,
      ((Table1[[#This Row],[Operating Time]])/IF(AC300&lt;=1,AC300+1,AC300))*60
   ),
"_")</f>
        <v/>
      </c>
      <c r="AW300" s="213">
        <f>COUNTIFS('Downtime Data'!A:A,Table1[[#This Row],[Date]])</f>
        <v/>
      </c>
      <c r="AX300" s="211">
        <f>IFERROR((SUM(Table1[[#This Row],[Minor Stoppages]:[Material Shortages]])/Table1[[#This Row],['# Stops]])*60,"")</f>
        <v/>
      </c>
      <c r="AY300" s="211" t="n"/>
      <c r="AZ300" s="33" t="n">
        <v>46321</v>
      </c>
    </row>
    <row r="301" ht="20.15" customHeight="1" s="452">
      <c r="A301" s="21" t="n">
        <v>46318</v>
      </c>
      <c r="B301" s="22">
        <f>IF(A301="","",TEXT(A301,"dddddd"))</f>
        <v/>
      </c>
      <c r="C301" s="23" t="n"/>
      <c r="D301" s="24">
        <f t="array" ref="D301">IFERROR(INDIRECT(C301),"")</f>
        <v/>
      </c>
      <c r="E301" s="25" t="n"/>
      <c r="F301" s="26" t="n"/>
      <c r="G301" s="27">
        <f>IFERROR((Table1[[#This Row],[Plan]]/Table1[[#This Row],[Hours Used]])/(Table1[[#This Row],[SOC (TPD)]]/24),"")</f>
        <v/>
      </c>
      <c r="H301" s="27">
        <f>IFERROR((Table1[[#This Row],[Volume Delivered (T)]]/Table1[[#This Row],[Hours Used]])/(Table1[[#This Row],[SOC (TPD)]]/24),"")</f>
        <v/>
      </c>
      <c r="I301" s="28" t="n"/>
      <c r="J301" s="28" t="n"/>
      <c r="K301" s="28" t="n"/>
      <c r="L301" s="25" t="n"/>
      <c r="M301" s="29" t="n"/>
      <c r="N301" s="83" t="n"/>
      <c r="O301" s="25" t="n"/>
      <c r="P301" s="25" t="n"/>
      <c r="Q301" s="69" t="n"/>
      <c r="R301" s="70" t="n"/>
      <c r="S301" s="30">
        <f>IF(Table1[[#This Row],[SKU]]="",0,24-Table1[[#This Row],[Legal Non-Operating Time]]-Table1[[#This Row],[No Demand Time]]-Table1[[#This Row],[Force Majeure]])</f>
        <v/>
      </c>
      <c r="T301" s="26" t="n"/>
      <c r="U301" s="26" t="n"/>
      <c r="V301" s="26" t="n"/>
      <c r="W301" s="26" t="n"/>
      <c r="X301" s="26" t="n"/>
      <c r="Y301" s="26" t="n"/>
      <c r="Z301" s="26" t="n"/>
      <c r="AA301" s="30">
        <f>Table1[[#This Row],[Hours Used]]-SUM(Table1[[#This Row],[Planned Maintenance]:[Start and Finish Production]])</f>
        <v/>
      </c>
      <c r="AB301" s="26" t="n"/>
      <c r="AC301" s="26" t="n"/>
      <c r="AD301" s="26" t="n"/>
      <c r="AE301" s="26" t="n"/>
      <c r="AF301" s="26" t="n"/>
      <c r="AG301" s="26" t="n"/>
      <c r="AH301" s="24">
        <f>Table1[[#This Row],[Hours Used]]-SUM(Table1[[#This Row],[Planned Maintenance]:[Start and Finish Production]])-SUM(Table1[[#This Row],[Minor Stoppages]:[Material Shortages]])-Table1[[#This Row],[Quality Loss (Hrs)]]-Table1[[#This Row],[Operating Time]]</f>
        <v/>
      </c>
      <c r="AI301" s="24">
        <f>IFERROR(IF(Table1[[#This Row],[SKU]]="",0,Table1[[#This Row],[Quality Loss (T)]]/(Table1[[#This Row],[SOC (TPD)]]/24)),"")</f>
        <v/>
      </c>
      <c r="AJ301" s="31">
        <f>IFERROR(IF(Table1[[#This Row],[SKU]]="",0,Table1[[#This Row],[Volume Delivered (T)]]/(Table1[[#This Row],[SOC (TPD)]]/24)),"")</f>
        <v/>
      </c>
      <c r="AK301" s="31">
        <f>IFERROR(Table1[[#This Row],[Operating Time]]/Table1[[#This Row],[PRODUCTION HOURS]],"")</f>
        <v/>
      </c>
      <c r="AL301" s="32" t="n"/>
      <c r="AM301" s="32" t="n"/>
      <c r="AN301" s="32" t="n"/>
      <c r="AO301" s="32" t="n">
        <v>0</v>
      </c>
      <c r="AP301" s="32" t="n">
        <v>0</v>
      </c>
      <c r="AQ301" s="32" t="n"/>
      <c r="AR301" s="32">
        <f>IFERROR(SUMIFS(#REF!,#REF!,'Data Sheet'!A:A,#REF!,"Samridhi Perk Line")/SUMIFS(#REF!,#REF!,'Data Sheet'!A:A,#REF!,"Samridhi Perk Line"),"")</f>
        <v/>
      </c>
      <c r="AS301" s="32" t="n"/>
      <c r="AT301" s="32" t="n"/>
      <c r="AU301" s="203">
        <f>IFERROR(VLOOKUP(Table1[[#This Row],[Date]],'Overweight Data'!A299:G1394,6,FALSE),"")</f>
        <v/>
      </c>
      <c r="AV301" s="213">
        <f>IFERROR(
   IF(
      OR(Table1[[#This Row],[Operating Time]]=0, (Table1[[#This Row],[Operating Time]]/IF(AC301&lt;=1,AC301+1,AC301))*60=0),
      1,
      ((Table1[[#This Row],[Operating Time]])/IF(AC301&lt;=1,AC301+1,AC301))*60
   ),
"_")</f>
        <v/>
      </c>
      <c r="AW301" s="213">
        <f>COUNTIFS('Downtime Data'!A:A,Table1[[#This Row],[Date]])</f>
        <v/>
      </c>
      <c r="AX301" s="211">
        <f>IFERROR((SUM(Table1[[#This Row],[Minor Stoppages]:[Material Shortages]])/Table1[[#This Row],['# Stops]])*60,"")</f>
        <v/>
      </c>
      <c r="AY301" s="211" t="n"/>
      <c r="AZ301" s="33" t="n">
        <v>46321</v>
      </c>
    </row>
    <row r="302" ht="20.15" customHeight="1" s="452">
      <c r="A302" s="21" t="n">
        <v>46319</v>
      </c>
      <c r="B302" s="22">
        <f>IF(A302="","",TEXT(A302,"dddddd"))</f>
        <v/>
      </c>
      <c r="C302" s="23" t="n"/>
      <c r="D302" s="24">
        <f t="array" ref="D302">IFERROR(INDIRECT(C302),"")</f>
        <v/>
      </c>
      <c r="E302" s="25" t="n"/>
      <c r="F302" s="26" t="n"/>
      <c r="G302" s="27">
        <f>IFERROR((Table1[[#This Row],[Plan]]/Table1[[#This Row],[Hours Used]])/(Table1[[#This Row],[SOC (TPD)]]/24),"")</f>
        <v/>
      </c>
      <c r="H302" s="27">
        <f>IFERROR((Table1[[#This Row],[Volume Delivered (T)]]/Table1[[#This Row],[Hours Used]])/(Table1[[#This Row],[SOC (TPD)]]/24),"")</f>
        <v/>
      </c>
      <c r="I302" s="28" t="n"/>
      <c r="J302" s="28" t="n"/>
      <c r="K302" s="28" t="n"/>
      <c r="L302" s="25" t="n"/>
      <c r="M302" s="29" t="n"/>
      <c r="N302" s="83" t="n"/>
      <c r="O302" s="25" t="n"/>
      <c r="P302" s="25" t="n"/>
      <c r="Q302" s="69" t="n"/>
      <c r="R302" s="70" t="n"/>
      <c r="S302" s="30">
        <f>IF(Table1[[#This Row],[SKU]]="",0,24-Table1[[#This Row],[Legal Non-Operating Time]]-Table1[[#This Row],[No Demand Time]]-Table1[[#This Row],[Force Majeure]])</f>
        <v/>
      </c>
      <c r="T302" s="26" t="n"/>
      <c r="U302" s="26" t="n"/>
      <c r="V302" s="26" t="n"/>
      <c r="W302" s="26" t="n"/>
      <c r="X302" s="26" t="n"/>
      <c r="Y302" s="26" t="n"/>
      <c r="Z302" s="26" t="n"/>
      <c r="AA302" s="30">
        <f>Table1[[#This Row],[Hours Used]]-SUM(Table1[[#This Row],[Planned Maintenance]:[Start and Finish Production]])</f>
        <v/>
      </c>
      <c r="AB302" s="26" t="n"/>
      <c r="AC302" s="26" t="n"/>
      <c r="AD302" s="26" t="n"/>
      <c r="AE302" s="26" t="n"/>
      <c r="AF302" s="26" t="n"/>
      <c r="AG302" s="26" t="n"/>
      <c r="AH302" s="24">
        <f>Table1[[#This Row],[Hours Used]]-SUM(Table1[[#This Row],[Planned Maintenance]:[Start and Finish Production]])-SUM(Table1[[#This Row],[Minor Stoppages]:[Material Shortages]])-Table1[[#This Row],[Quality Loss (Hrs)]]-Table1[[#This Row],[Operating Time]]</f>
        <v/>
      </c>
      <c r="AI302" s="24">
        <f>IFERROR(IF(Table1[[#This Row],[SKU]]="",0,Table1[[#This Row],[Quality Loss (T)]]/(Table1[[#This Row],[SOC (TPD)]]/24)),"")</f>
        <v/>
      </c>
      <c r="AJ302" s="31">
        <f>IFERROR(IF(Table1[[#This Row],[SKU]]="",0,Table1[[#This Row],[Volume Delivered (T)]]/(Table1[[#This Row],[SOC (TPD)]]/24)),"")</f>
        <v/>
      </c>
      <c r="AK302" s="31">
        <f>IFERROR(Table1[[#This Row],[Operating Time]]/Table1[[#This Row],[PRODUCTION HOURS]],"")</f>
        <v/>
      </c>
      <c r="AL302" s="32" t="n"/>
      <c r="AM302" s="32" t="n"/>
      <c r="AN302" s="32" t="n"/>
      <c r="AO302" s="32" t="n">
        <v>0</v>
      </c>
      <c r="AP302" s="32" t="n">
        <v>0</v>
      </c>
      <c r="AQ302" s="32" t="n"/>
      <c r="AR302" s="32">
        <f>IFERROR(SUMIFS(#REF!,#REF!,'Data Sheet'!A:A,#REF!,"Samridhi Perk Line")/SUMIFS(#REF!,#REF!,'Data Sheet'!A:A,#REF!,"Samridhi Perk Line"),"")</f>
        <v/>
      </c>
      <c r="AS302" s="32" t="n"/>
      <c r="AT302" s="32" t="n"/>
      <c r="AU302" s="203">
        <f>IFERROR(VLOOKUP(Table1[[#This Row],[Date]],'Overweight Data'!A300:G1395,6,FALSE),"")</f>
        <v/>
      </c>
      <c r="AV302" s="213">
        <f>IFERROR(
   IF(
      OR(Table1[[#This Row],[Operating Time]]=0, (Table1[[#This Row],[Operating Time]]/IF(AC302&lt;=1,AC302+1,AC302))*60=0),
      1,
      ((Table1[[#This Row],[Operating Time]])/IF(AC302&lt;=1,AC302+1,AC302))*60
   ),
"_")</f>
        <v/>
      </c>
      <c r="AW302" s="213">
        <f>COUNTIFS('Downtime Data'!A:A,Table1[[#This Row],[Date]])</f>
        <v/>
      </c>
      <c r="AX302" s="211">
        <f>IFERROR((SUM(Table1[[#This Row],[Minor Stoppages]:[Material Shortages]])/Table1[[#This Row],['# Stops]])*60,"")</f>
        <v/>
      </c>
      <c r="AY302" s="211" t="n"/>
      <c r="AZ302" s="33" t="n">
        <v>46321</v>
      </c>
    </row>
    <row r="303" ht="20.15" customHeight="1" s="452">
      <c r="A303" s="21" t="n">
        <v>46320</v>
      </c>
      <c r="B303" s="22">
        <f>IF(A303="","",TEXT(A303,"dddddd"))</f>
        <v/>
      </c>
      <c r="C303" s="23" t="n"/>
      <c r="D303" s="24">
        <f t="array" ref="D303">IFERROR(INDIRECT(C303),"")</f>
        <v/>
      </c>
      <c r="E303" s="25" t="n"/>
      <c r="F303" s="26" t="n"/>
      <c r="G303" s="27">
        <f>IFERROR((Table1[[#This Row],[Plan]]/Table1[[#This Row],[Hours Used]])/(Table1[[#This Row],[SOC (TPD)]]/24),"")</f>
        <v/>
      </c>
      <c r="H303" s="27">
        <f>IFERROR((Table1[[#This Row],[Volume Delivered (T)]]/Table1[[#This Row],[Hours Used]])/(Table1[[#This Row],[SOC (TPD)]]/24),"")</f>
        <v/>
      </c>
      <c r="I303" s="28" t="n"/>
      <c r="J303" s="28" t="n"/>
      <c r="K303" s="28" t="n"/>
      <c r="L303" s="25" t="n"/>
      <c r="M303" s="29" t="n"/>
      <c r="N303" s="83" t="n"/>
      <c r="O303" s="25" t="n"/>
      <c r="P303" s="25" t="n"/>
      <c r="Q303" s="69" t="n"/>
      <c r="R303" s="70" t="n"/>
      <c r="S303" s="30">
        <f>IF(Table1[[#This Row],[SKU]]="",0,24-Table1[[#This Row],[Legal Non-Operating Time]]-Table1[[#This Row],[No Demand Time]]-Table1[[#This Row],[Force Majeure]])</f>
        <v/>
      </c>
      <c r="T303" s="26" t="n"/>
      <c r="U303" s="26" t="n"/>
      <c r="V303" s="26" t="n"/>
      <c r="W303" s="26" t="n"/>
      <c r="X303" s="26" t="n"/>
      <c r="Y303" s="26" t="n"/>
      <c r="Z303" s="26" t="n"/>
      <c r="AA303" s="30">
        <f>Table1[[#This Row],[Hours Used]]-SUM(Table1[[#This Row],[Planned Maintenance]:[Start and Finish Production]])</f>
        <v/>
      </c>
      <c r="AB303" s="26" t="n"/>
      <c r="AC303" s="26" t="n"/>
      <c r="AD303" s="26" t="n"/>
      <c r="AE303" s="26" t="n"/>
      <c r="AF303" s="26" t="n"/>
      <c r="AG303" s="26" t="n"/>
      <c r="AH303" s="24">
        <f>Table1[[#This Row],[Hours Used]]-SUM(Table1[[#This Row],[Planned Maintenance]:[Start and Finish Production]])-SUM(Table1[[#This Row],[Minor Stoppages]:[Material Shortages]])-Table1[[#This Row],[Quality Loss (Hrs)]]-Table1[[#This Row],[Operating Time]]</f>
        <v/>
      </c>
      <c r="AI303" s="24">
        <f>IFERROR(IF(Table1[[#This Row],[SKU]]="",0,Table1[[#This Row],[Quality Loss (T)]]/(Table1[[#This Row],[SOC (TPD)]]/24)),"")</f>
        <v/>
      </c>
      <c r="AJ303" s="31">
        <f>IFERROR(IF(Table1[[#This Row],[SKU]]="",0,Table1[[#This Row],[Volume Delivered (T)]]/(Table1[[#This Row],[SOC (TPD)]]/24)),"")</f>
        <v/>
      </c>
      <c r="AK303" s="31">
        <f>IFERROR(Table1[[#This Row],[Operating Time]]/Table1[[#This Row],[PRODUCTION HOURS]],"")</f>
        <v/>
      </c>
      <c r="AL303" s="32" t="n"/>
      <c r="AM303" s="32" t="n"/>
      <c r="AN303" s="32" t="n"/>
      <c r="AO303" s="32" t="n">
        <v>18</v>
      </c>
      <c r="AP303" s="32" t="n">
        <v>0</v>
      </c>
      <c r="AQ303" s="32" t="n"/>
      <c r="AR303" s="32">
        <f>IFERROR(SUMIFS(#REF!,#REF!,'Data Sheet'!A:A,#REF!,"Samridhi Perk Line")/SUMIFS(#REF!,#REF!,'Data Sheet'!A:A,#REF!,"Samridhi Perk Line"),"")</f>
        <v/>
      </c>
      <c r="AS303" s="32" t="n"/>
      <c r="AT303" s="32" t="n"/>
      <c r="AU303" s="203">
        <f>IFERROR(VLOOKUP(Table1[[#This Row],[Date]],'Overweight Data'!A301:G1396,6,FALSE),"")</f>
        <v/>
      </c>
      <c r="AV303" s="213">
        <f>IFERROR(
   IF(
      OR(Table1[[#This Row],[Operating Time]]=0, (Table1[[#This Row],[Operating Time]]/IF(AC303&lt;=1,AC303+1,AC303))*60=0),
      1,
      ((Table1[[#This Row],[Operating Time]])/IF(AC303&lt;=1,AC303+1,AC303))*60
   ),
"_")</f>
        <v/>
      </c>
      <c r="AW303" s="213">
        <f>COUNTIFS('Downtime Data'!A:A,Table1[[#This Row],[Date]])</f>
        <v/>
      </c>
      <c r="AX303" s="211">
        <f>IFERROR((SUM(Table1[[#This Row],[Minor Stoppages]:[Material Shortages]])/Table1[[#This Row],['# Stops]])*60,"")</f>
        <v/>
      </c>
      <c r="AY303" s="211" t="n"/>
      <c r="AZ303" s="33" t="n">
        <v>46321</v>
      </c>
    </row>
    <row r="304" ht="20.15" customHeight="1" s="452">
      <c r="A304" s="21" t="n">
        <v>46321</v>
      </c>
      <c r="B304" s="22">
        <f>IF(A304="","",TEXT(A304,"dddddd"))</f>
        <v/>
      </c>
      <c r="C304" s="23" t="n"/>
      <c r="D304" s="24">
        <f t="array" ref="D304">IFERROR(INDIRECT(C304),"")</f>
        <v/>
      </c>
      <c r="E304" s="25" t="n"/>
      <c r="F304" s="26" t="n"/>
      <c r="G304" s="27">
        <f>IFERROR((Table1[[#This Row],[Plan]]/Table1[[#This Row],[Hours Used]])/(Table1[[#This Row],[SOC (TPD)]]/24),"")</f>
        <v/>
      </c>
      <c r="H304" s="27">
        <f>IFERROR((Table1[[#This Row],[Volume Delivered (T)]]/Table1[[#This Row],[Hours Used]])/(Table1[[#This Row],[SOC (TPD)]]/24),"")</f>
        <v/>
      </c>
      <c r="I304" s="28" t="n"/>
      <c r="J304" s="28" t="n"/>
      <c r="K304" s="28" t="n"/>
      <c r="L304" s="25" t="n"/>
      <c r="M304" s="29" t="n"/>
      <c r="N304" s="83" t="n"/>
      <c r="O304" s="25" t="n"/>
      <c r="P304" s="25" t="n"/>
      <c r="Q304" s="69" t="n"/>
      <c r="R304" s="70" t="n"/>
      <c r="S304" s="30">
        <f>IF(Table1[[#This Row],[SKU]]="",0,24-Table1[[#This Row],[Legal Non-Operating Time]]-Table1[[#This Row],[No Demand Time]]-Table1[[#This Row],[Force Majeure]])</f>
        <v/>
      </c>
      <c r="T304" s="26" t="n"/>
      <c r="U304" s="26" t="n"/>
      <c r="V304" s="26" t="n"/>
      <c r="W304" s="26" t="n"/>
      <c r="X304" s="26" t="n"/>
      <c r="Y304" s="26" t="n"/>
      <c r="Z304" s="26" t="n"/>
      <c r="AA304" s="30">
        <f>Table1[[#This Row],[Hours Used]]-SUM(Table1[[#This Row],[Planned Maintenance]:[Start and Finish Production]])</f>
        <v/>
      </c>
      <c r="AB304" s="26" t="n"/>
      <c r="AC304" s="26" t="n"/>
      <c r="AD304" s="26" t="n"/>
      <c r="AE304" s="26" t="n"/>
      <c r="AF304" s="26" t="n"/>
      <c r="AG304" s="26" t="n"/>
      <c r="AH304" s="24">
        <f>Table1[[#This Row],[Hours Used]]-SUM(Table1[[#This Row],[Planned Maintenance]:[Start and Finish Production]])-SUM(Table1[[#This Row],[Minor Stoppages]:[Material Shortages]])-Table1[[#This Row],[Quality Loss (Hrs)]]-Table1[[#This Row],[Operating Time]]</f>
        <v/>
      </c>
      <c r="AI304" s="24">
        <f>IFERROR(IF(Table1[[#This Row],[SKU]]="",0,Table1[[#This Row],[Quality Loss (T)]]/(Table1[[#This Row],[SOC (TPD)]]/24)),"")</f>
        <v/>
      </c>
      <c r="AJ304" s="31">
        <f>IFERROR(IF(Table1[[#This Row],[SKU]]="",0,Table1[[#This Row],[Volume Delivered (T)]]/(Table1[[#This Row],[SOC (TPD)]]/24)),"")</f>
        <v/>
      </c>
      <c r="AK304" s="31">
        <f>IFERROR(Table1[[#This Row],[Operating Time]]/Table1[[#This Row],[PRODUCTION HOURS]],"")</f>
        <v/>
      </c>
      <c r="AL304" s="32" t="n"/>
      <c r="AM304" s="32" t="n"/>
      <c r="AN304" s="32" t="n"/>
      <c r="AO304" s="32" t="n">
        <v>1</v>
      </c>
      <c r="AP304" s="32" t="n">
        <v>0</v>
      </c>
      <c r="AQ304" s="32" t="n"/>
      <c r="AR304" s="32">
        <f>IFERROR(SUMIFS(#REF!,#REF!,'Data Sheet'!A:A,#REF!,"Samridhi Perk Line")/SUMIFS(#REF!,#REF!,'Data Sheet'!A:A,#REF!,"Samridhi Perk Line"),"")</f>
        <v/>
      </c>
      <c r="AS304" s="32" t="n"/>
      <c r="AT304" s="32" t="n"/>
      <c r="AU304" s="203">
        <f>IFERROR(VLOOKUP(Table1[[#This Row],[Date]],'Overweight Data'!A302:G1397,6,FALSE),"")</f>
        <v/>
      </c>
      <c r="AV304" s="213">
        <f>IFERROR(
   IF(
      OR(Table1[[#This Row],[Operating Time]]=0, (Table1[[#This Row],[Operating Time]]/IF(AC304&lt;=1,AC304+1,AC304))*60=0),
      1,
      ((Table1[[#This Row],[Operating Time]])/IF(AC304&lt;=1,AC304+1,AC304))*60
   ),
"_")</f>
        <v/>
      </c>
      <c r="AW304" s="213">
        <f>COUNTIFS('Downtime Data'!A:A,Table1[[#This Row],[Date]])</f>
        <v/>
      </c>
      <c r="AX304" s="211">
        <f>IFERROR((SUM(Table1[[#This Row],[Minor Stoppages]:[Material Shortages]])/Table1[[#This Row],['# Stops]])*60,"")</f>
        <v/>
      </c>
      <c r="AY304" s="211" t="n"/>
      <c r="AZ304" s="33" t="n">
        <v>46321</v>
      </c>
    </row>
    <row r="305" ht="20.15" customHeight="1" s="452">
      <c r="A305" s="21" t="n">
        <v>46322</v>
      </c>
      <c r="B305" s="22">
        <f>IF(A305="","",TEXT(A305,"dddddd"))</f>
        <v/>
      </c>
      <c r="C305" s="23" t="n"/>
      <c r="D305" s="24">
        <f t="array" ref="D305">IFERROR(INDIRECT(C305),"")</f>
        <v/>
      </c>
      <c r="E305" s="25" t="n"/>
      <c r="F305" s="26" t="n"/>
      <c r="G305" s="27">
        <f>IFERROR((Table1[[#This Row],[Plan]]/Table1[[#This Row],[Hours Used]])/(Table1[[#This Row],[SOC (TPD)]]/24),"")</f>
        <v/>
      </c>
      <c r="H305" s="27">
        <f>IFERROR((Table1[[#This Row],[Volume Delivered (T)]]/Table1[[#This Row],[Hours Used]])/(Table1[[#This Row],[SOC (TPD)]]/24),"")</f>
        <v/>
      </c>
      <c r="I305" s="28" t="n"/>
      <c r="J305" s="28" t="n"/>
      <c r="K305" s="28" t="n"/>
      <c r="L305" s="25" t="n"/>
      <c r="M305" s="29" t="n"/>
      <c r="N305" s="83" t="n"/>
      <c r="O305" s="25" t="n"/>
      <c r="P305" s="25" t="n"/>
      <c r="Q305" s="69" t="n"/>
      <c r="R305" s="70" t="n"/>
      <c r="S305" s="30">
        <f>IF(Table1[[#This Row],[SKU]]="",0,24-Table1[[#This Row],[Legal Non-Operating Time]]-Table1[[#This Row],[No Demand Time]]-Table1[[#This Row],[Force Majeure]])</f>
        <v/>
      </c>
      <c r="T305" s="26" t="n"/>
      <c r="U305" s="26" t="n"/>
      <c r="V305" s="26" t="n"/>
      <c r="W305" s="26" t="n"/>
      <c r="X305" s="26" t="n"/>
      <c r="Y305" s="26" t="n"/>
      <c r="Z305" s="26" t="n"/>
      <c r="AA305" s="30">
        <f>Table1[[#This Row],[Hours Used]]-SUM(Table1[[#This Row],[Planned Maintenance]:[Start and Finish Production]])</f>
        <v/>
      </c>
      <c r="AB305" s="26" t="n"/>
      <c r="AC305" s="26" t="n"/>
      <c r="AD305" s="26" t="n"/>
      <c r="AE305" s="26" t="n"/>
      <c r="AF305" s="26" t="n"/>
      <c r="AG305" s="26" t="n"/>
      <c r="AH305" s="24">
        <f>Table1[[#This Row],[Hours Used]]-SUM(Table1[[#This Row],[Planned Maintenance]:[Start and Finish Production]])-SUM(Table1[[#This Row],[Minor Stoppages]:[Material Shortages]])-Table1[[#This Row],[Quality Loss (Hrs)]]-Table1[[#This Row],[Operating Time]]</f>
        <v/>
      </c>
      <c r="AI305" s="24">
        <f>IFERROR(IF(Table1[[#This Row],[SKU]]="",0,Table1[[#This Row],[Quality Loss (T)]]/(Table1[[#This Row],[SOC (TPD)]]/24)),"")</f>
        <v/>
      </c>
      <c r="AJ305" s="31">
        <f>IFERROR(IF(Table1[[#This Row],[SKU]]="",0,Table1[[#This Row],[Volume Delivered (T)]]/(Table1[[#This Row],[SOC (TPD)]]/24)),"")</f>
        <v/>
      </c>
      <c r="AK305" s="31">
        <f>IFERROR(Table1[[#This Row],[Operating Time]]/Table1[[#This Row],[PRODUCTION HOURS]],"")</f>
        <v/>
      </c>
      <c r="AL305" s="32" t="n"/>
      <c r="AM305" s="32" t="n"/>
      <c r="AN305" s="32" t="n"/>
      <c r="AO305" s="32" t="n">
        <v>1</v>
      </c>
      <c r="AP305" s="32" t="n">
        <v>0</v>
      </c>
      <c r="AQ305" s="32" t="n"/>
      <c r="AR305" s="32">
        <f>IFERROR(SUMIFS(#REF!,#REF!,'Data Sheet'!A:A,#REF!,"Samridhi Perk Line")/SUMIFS(#REF!,#REF!,'Data Sheet'!A:A,#REF!,"Samridhi Perk Line"),"")</f>
        <v/>
      </c>
      <c r="AS305" s="32" t="n"/>
      <c r="AT305" s="32" t="n"/>
      <c r="AU305" s="203">
        <f>IFERROR(VLOOKUP(Table1[[#This Row],[Date]],'Overweight Data'!A303:G1398,6,FALSE),"")</f>
        <v/>
      </c>
      <c r="AV305" s="213">
        <f>IFERROR(
   IF(
      OR(Table1[[#This Row],[Operating Time]]=0, (Table1[[#This Row],[Operating Time]]/IF(AC305&lt;=1,AC305+1,AC305))*60=0),
      1,
      ((Table1[[#This Row],[Operating Time]])/IF(AC305&lt;=1,AC305+1,AC305))*60
   ),
"_")</f>
        <v/>
      </c>
      <c r="AW305" s="213">
        <f>COUNTIFS('Downtime Data'!A:A,Table1[[#This Row],[Date]])</f>
        <v/>
      </c>
      <c r="AX305" s="211">
        <f>IFERROR((SUM(Table1[[#This Row],[Minor Stoppages]:[Material Shortages]])/Table1[[#This Row],['# Stops]])*60,"")</f>
        <v/>
      </c>
      <c r="AY305" s="211" t="n"/>
      <c r="AZ305" s="33" t="n">
        <v>46321</v>
      </c>
    </row>
    <row r="306" ht="20.15" customHeight="1" s="452">
      <c r="A306" s="21" t="n">
        <v>46323</v>
      </c>
      <c r="B306" s="22">
        <f>IF(A306="","",TEXT(A306,"dddddd"))</f>
        <v/>
      </c>
      <c r="C306" s="23" t="n"/>
      <c r="D306" s="24">
        <f t="array" ref="D306">IFERROR(INDIRECT(C306),"")</f>
        <v/>
      </c>
      <c r="E306" s="25" t="n"/>
      <c r="F306" s="26" t="n"/>
      <c r="G306" s="27">
        <f>IFERROR((Table1[[#This Row],[Plan]]/Table1[[#This Row],[Hours Used]])/(Table1[[#This Row],[SOC (TPD)]]/24),"")</f>
        <v/>
      </c>
      <c r="H306" s="27">
        <f>IFERROR((Table1[[#This Row],[Volume Delivered (T)]]/Table1[[#This Row],[Hours Used]])/(Table1[[#This Row],[SOC (TPD)]]/24),"")</f>
        <v/>
      </c>
      <c r="I306" s="28" t="n"/>
      <c r="J306" s="28" t="n"/>
      <c r="K306" s="28" t="n"/>
      <c r="L306" s="25" t="n"/>
      <c r="M306" s="29" t="n"/>
      <c r="N306" s="83" t="n"/>
      <c r="O306" s="25" t="n"/>
      <c r="P306" s="25" t="n"/>
      <c r="Q306" s="69" t="n"/>
      <c r="R306" s="70" t="n"/>
      <c r="S306" s="30">
        <f>IF(Table1[[#This Row],[SKU]]="",0,24-Table1[[#This Row],[Legal Non-Operating Time]]-Table1[[#This Row],[No Demand Time]]-Table1[[#This Row],[Force Majeure]])</f>
        <v/>
      </c>
      <c r="T306" s="26" t="n"/>
      <c r="U306" s="26" t="n"/>
      <c r="V306" s="26" t="n"/>
      <c r="W306" s="26" t="n"/>
      <c r="X306" s="26" t="n"/>
      <c r="Y306" s="26" t="n"/>
      <c r="Z306" s="26" t="n"/>
      <c r="AA306" s="30">
        <f>Table1[[#This Row],[Hours Used]]-SUM(Table1[[#This Row],[Planned Maintenance]:[Start and Finish Production]])</f>
        <v/>
      </c>
      <c r="AB306" s="26" t="n"/>
      <c r="AC306" s="26" t="n"/>
      <c r="AD306" s="26" t="n"/>
      <c r="AE306" s="26" t="n"/>
      <c r="AF306" s="26" t="n"/>
      <c r="AG306" s="26" t="n"/>
      <c r="AH306" s="24">
        <f>Table1[[#This Row],[Hours Used]]-SUM(Table1[[#This Row],[Planned Maintenance]:[Start and Finish Production]])-SUM(Table1[[#This Row],[Minor Stoppages]:[Material Shortages]])-Table1[[#This Row],[Quality Loss (Hrs)]]-Table1[[#This Row],[Operating Time]]</f>
        <v/>
      </c>
      <c r="AI306" s="24">
        <f>IFERROR(IF(Table1[[#This Row],[SKU]]="",0,Table1[[#This Row],[Quality Loss (T)]]/(Table1[[#This Row],[SOC (TPD)]]/24)),"")</f>
        <v/>
      </c>
      <c r="AJ306" s="31">
        <f>IFERROR(IF(Table1[[#This Row],[SKU]]="",0,Table1[[#This Row],[Volume Delivered (T)]]/(Table1[[#This Row],[SOC (TPD)]]/24)),"")</f>
        <v/>
      </c>
      <c r="AK306" s="31">
        <f>IFERROR(Table1[[#This Row],[Operating Time]]/Table1[[#This Row],[PRODUCTION HOURS]],"")</f>
        <v/>
      </c>
      <c r="AL306" s="32" t="n"/>
      <c r="AM306" s="32" t="n"/>
      <c r="AN306" s="32" t="n"/>
      <c r="AO306" s="32" t="n">
        <v>0</v>
      </c>
      <c r="AP306" s="32" t="n">
        <v>0</v>
      </c>
      <c r="AQ306" s="32" t="n"/>
      <c r="AR306" s="32">
        <f>IFERROR(SUMIFS(#REF!,#REF!,'Data Sheet'!A:A,#REF!,"Samridhi Perk Line")/SUMIFS(#REF!,#REF!,'Data Sheet'!A:A,#REF!,"Samridhi Perk Line"),"")</f>
        <v/>
      </c>
      <c r="AS306" s="32" t="n"/>
      <c r="AT306" s="32" t="n"/>
      <c r="AU306" s="203">
        <f>IFERROR(VLOOKUP(Table1[[#This Row],[Date]],'Overweight Data'!A304:G1399,6,FALSE),"")</f>
        <v/>
      </c>
      <c r="AV306" s="213">
        <f>IFERROR(
   IF(
      OR(Table1[[#This Row],[Operating Time]]=0, (Table1[[#This Row],[Operating Time]]/IF(AC306&lt;=1,AC306+1,AC306))*60=0),
      1,
      ((Table1[[#This Row],[Operating Time]])/IF(AC306&lt;=1,AC306+1,AC306))*60
   ),
"_")</f>
        <v/>
      </c>
      <c r="AW306" s="213">
        <f>COUNTIFS('Downtime Data'!A:A,Table1[[#This Row],[Date]])</f>
        <v/>
      </c>
      <c r="AX306" s="211">
        <f>IFERROR((SUM(Table1[[#This Row],[Minor Stoppages]:[Material Shortages]])/Table1[[#This Row],['# Stops]])*60,"")</f>
        <v/>
      </c>
      <c r="AY306" s="211" t="n"/>
      <c r="AZ306" s="33" t="n">
        <v>46321</v>
      </c>
    </row>
    <row r="307" ht="20.15" customHeight="1" s="452">
      <c r="A307" s="21" t="n">
        <v>46324</v>
      </c>
      <c r="B307" s="22">
        <f>IF(A307="","",TEXT(A307,"dddddd"))</f>
        <v/>
      </c>
      <c r="C307" s="23" t="n"/>
      <c r="D307" s="24">
        <f t="array" ref="D307">IFERROR(INDIRECT(C307),"")</f>
        <v/>
      </c>
      <c r="E307" s="25" t="n"/>
      <c r="F307" s="26" t="n"/>
      <c r="G307" s="27">
        <f>IFERROR((Table1[[#This Row],[Plan]]/Table1[[#This Row],[Hours Used]])/(Table1[[#This Row],[SOC (TPD)]]/24),"")</f>
        <v/>
      </c>
      <c r="H307" s="27">
        <f>IFERROR((Table1[[#This Row],[Volume Delivered (T)]]/Table1[[#This Row],[Hours Used]])/(Table1[[#This Row],[SOC (TPD)]]/24),"")</f>
        <v/>
      </c>
      <c r="I307" s="28" t="n"/>
      <c r="J307" s="28" t="n"/>
      <c r="K307" s="28" t="n"/>
      <c r="L307" s="25" t="n"/>
      <c r="M307" s="29" t="n"/>
      <c r="N307" s="83" t="n"/>
      <c r="O307" s="25" t="n"/>
      <c r="P307" s="25" t="n"/>
      <c r="Q307" s="69" t="n"/>
      <c r="R307" s="70" t="n"/>
      <c r="S307" s="30">
        <f>IF(Table1[[#This Row],[SKU]]="",0,24-Table1[[#This Row],[Legal Non-Operating Time]]-Table1[[#This Row],[No Demand Time]]-Table1[[#This Row],[Force Majeure]])</f>
        <v/>
      </c>
      <c r="T307" s="26" t="n"/>
      <c r="U307" s="26" t="n"/>
      <c r="V307" s="26" t="n"/>
      <c r="W307" s="26" t="n"/>
      <c r="X307" s="26" t="n"/>
      <c r="Y307" s="26" t="n"/>
      <c r="Z307" s="26" t="n"/>
      <c r="AA307" s="30">
        <f>Table1[[#This Row],[Hours Used]]-SUM(Table1[[#This Row],[Planned Maintenance]:[Start and Finish Production]])</f>
        <v/>
      </c>
      <c r="AB307" s="26" t="n"/>
      <c r="AC307" s="26" t="n"/>
      <c r="AD307" s="26" t="n"/>
      <c r="AE307" s="26" t="n"/>
      <c r="AF307" s="26" t="n"/>
      <c r="AG307" s="26" t="n"/>
      <c r="AH307" s="24">
        <f>Table1[[#This Row],[Hours Used]]-SUM(Table1[[#This Row],[Planned Maintenance]:[Start and Finish Production]])-SUM(Table1[[#This Row],[Minor Stoppages]:[Material Shortages]])-Table1[[#This Row],[Quality Loss (Hrs)]]-Table1[[#This Row],[Operating Time]]</f>
        <v/>
      </c>
      <c r="AI307" s="24">
        <f>IFERROR(IF(Table1[[#This Row],[SKU]]="",0,Table1[[#This Row],[Quality Loss (T)]]/(Table1[[#This Row],[SOC (TPD)]]/24)),"")</f>
        <v/>
      </c>
      <c r="AJ307" s="31">
        <f>IFERROR(IF(Table1[[#This Row],[SKU]]="",0,Table1[[#This Row],[Volume Delivered (T)]]/(Table1[[#This Row],[SOC (TPD)]]/24)),"")</f>
        <v/>
      </c>
      <c r="AK307" s="31">
        <f>IFERROR(Table1[[#This Row],[Operating Time]]/Table1[[#This Row],[PRODUCTION HOURS]],"")</f>
        <v/>
      </c>
      <c r="AL307" s="32" t="n"/>
      <c r="AM307" s="32" t="n"/>
      <c r="AN307" s="32" t="n"/>
      <c r="AO307" s="32" t="n">
        <v>1</v>
      </c>
      <c r="AP307" s="32" t="n">
        <v>0</v>
      </c>
      <c r="AQ307" s="32" t="n"/>
      <c r="AR307" s="32">
        <f>IFERROR(SUMIFS(#REF!,#REF!,'Data Sheet'!A:A,#REF!,"Samridhi Perk Line")/SUMIFS(#REF!,#REF!,'Data Sheet'!A:A,#REF!,"Samridhi Perk Line"),"")</f>
        <v/>
      </c>
      <c r="AS307" s="32" t="n"/>
      <c r="AT307" s="32" t="n"/>
      <c r="AU307" s="203">
        <f>IFERROR(VLOOKUP(Table1[[#This Row],[Date]],'Overweight Data'!A305:G1400,6,FALSE),"")</f>
        <v/>
      </c>
      <c r="AV307" s="213">
        <f>IFERROR(
   IF(
      OR(Table1[[#This Row],[Operating Time]]=0, (Table1[[#This Row],[Operating Time]]/IF(AC307&lt;=1,AC307+1,AC307))*60=0),
      1,
      ((Table1[[#This Row],[Operating Time]])/IF(AC307&lt;=1,AC307+1,AC307))*60
   ),
"_")</f>
        <v/>
      </c>
      <c r="AW307" s="213">
        <f>COUNTIFS('Downtime Data'!A:A,Table1[[#This Row],[Date]])</f>
        <v/>
      </c>
      <c r="AX307" s="211">
        <f>IFERROR((SUM(Table1[[#This Row],[Minor Stoppages]:[Material Shortages]])/Table1[[#This Row],['# Stops]])*60,"")</f>
        <v/>
      </c>
      <c r="AY307" s="211" t="n"/>
      <c r="AZ307" s="33" t="n">
        <v>46321</v>
      </c>
    </row>
    <row r="308" ht="20.15" customHeight="1" s="452">
      <c r="A308" s="21" t="n">
        <v>46325</v>
      </c>
      <c r="B308" s="22">
        <f>IF(A308="","",TEXT(A308,"dddddd"))</f>
        <v/>
      </c>
      <c r="C308" s="23" t="n"/>
      <c r="D308" s="24">
        <f t="array" ref="D308">IFERROR(INDIRECT(C308),"")</f>
        <v/>
      </c>
      <c r="E308" s="25" t="n"/>
      <c r="F308" s="26" t="n"/>
      <c r="G308" s="27">
        <f>IFERROR((Table1[[#This Row],[Plan]]/Table1[[#This Row],[Hours Used]])/(Table1[[#This Row],[SOC (TPD)]]/24),"")</f>
        <v/>
      </c>
      <c r="H308" s="27">
        <f>IFERROR((Table1[[#This Row],[Volume Delivered (T)]]/Table1[[#This Row],[Hours Used]])/(Table1[[#This Row],[SOC (TPD)]]/24),"")</f>
        <v/>
      </c>
      <c r="I308" s="28" t="n"/>
      <c r="J308" s="28" t="n"/>
      <c r="K308" s="28" t="n"/>
      <c r="L308" s="25" t="n"/>
      <c r="M308" s="29" t="n"/>
      <c r="N308" s="83" t="n"/>
      <c r="O308" s="25" t="n"/>
      <c r="P308" s="25" t="n"/>
      <c r="Q308" s="69" t="n"/>
      <c r="R308" s="70" t="n"/>
      <c r="S308" s="30">
        <f>IF(Table1[[#This Row],[SKU]]="",0,24-Table1[[#This Row],[Legal Non-Operating Time]]-Table1[[#This Row],[No Demand Time]]-Table1[[#This Row],[Force Majeure]])</f>
        <v/>
      </c>
      <c r="T308" s="26" t="n"/>
      <c r="U308" s="26" t="n"/>
      <c r="V308" s="26" t="n"/>
      <c r="W308" s="26" t="n"/>
      <c r="X308" s="26" t="n"/>
      <c r="Y308" s="26" t="n"/>
      <c r="Z308" s="26" t="n"/>
      <c r="AA308" s="30">
        <f>Table1[[#This Row],[Hours Used]]-SUM(Table1[[#This Row],[Planned Maintenance]:[Start and Finish Production]])</f>
        <v/>
      </c>
      <c r="AB308" s="26" t="n"/>
      <c r="AC308" s="26" t="n"/>
      <c r="AD308" s="26" t="n"/>
      <c r="AE308" s="26" t="n"/>
      <c r="AF308" s="26" t="n"/>
      <c r="AG308" s="26" t="n"/>
      <c r="AH308" s="24">
        <f>Table1[[#This Row],[Hours Used]]-SUM(Table1[[#This Row],[Planned Maintenance]:[Start and Finish Production]])-SUM(Table1[[#This Row],[Minor Stoppages]:[Material Shortages]])-Table1[[#This Row],[Quality Loss (Hrs)]]-Table1[[#This Row],[Operating Time]]</f>
        <v/>
      </c>
      <c r="AI308" s="24">
        <f>IFERROR(IF(Table1[[#This Row],[SKU]]="",0,Table1[[#This Row],[Quality Loss (T)]]/(Table1[[#This Row],[SOC (TPD)]]/24)),"")</f>
        <v/>
      </c>
      <c r="AJ308" s="31">
        <f>IFERROR(IF(Table1[[#This Row],[SKU]]="",0,Table1[[#This Row],[Volume Delivered (T)]]/(Table1[[#This Row],[SOC (TPD)]]/24)),"")</f>
        <v/>
      </c>
      <c r="AK308" s="31">
        <f>IFERROR(Table1[[#This Row],[Operating Time]]/Table1[[#This Row],[PRODUCTION HOURS]],"")</f>
        <v/>
      </c>
      <c r="AL308" s="32" t="n"/>
      <c r="AM308" s="32" t="n"/>
      <c r="AN308" s="32" t="n"/>
      <c r="AO308" s="32" t="n">
        <v>5</v>
      </c>
      <c r="AP308" s="32" t="n">
        <v>0</v>
      </c>
      <c r="AQ308" s="32" t="n"/>
      <c r="AR308" s="32">
        <f>IFERROR(SUMIFS(#REF!,#REF!,'Data Sheet'!A:A,#REF!,"Samridhi Perk Line")/SUMIFS(#REF!,#REF!,'Data Sheet'!A:A,#REF!,"Samridhi Perk Line"),"")</f>
        <v/>
      </c>
      <c r="AS308" s="32" t="n"/>
      <c r="AT308" s="32" t="n"/>
      <c r="AU308" s="203">
        <f>IFERROR(VLOOKUP(Table1[[#This Row],[Date]],'Overweight Data'!A306:G1401,6,FALSE),"")</f>
        <v/>
      </c>
      <c r="AV308" s="213">
        <f>IFERROR(
   IF(
      OR(Table1[[#This Row],[Operating Time]]=0, (Table1[[#This Row],[Operating Time]]/IF(AC308&lt;=1,AC308+1,AC308))*60=0),
      1,
      ((Table1[[#This Row],[Operating Time]])/IF(AC308&lt;=1,AC308+1,AC308))*60
   ),
"_")</f>
        <v/>
      </c>
      <c r="AW308" s="213">
        <f>COUNTIFS('Downtime Data'!A:A,Table1[[#This Row],[Date]])</f>
        <v/>
      </c>
      <c r="AX308" s="211">
        <f>IFERROR((SUM(Table1[[#This Row],[Minor Stoppages]:[Material Shortages]])/Table1[[#This Row],['# Stops]])*60,"")</f>
        <v/>
      </c>
      <c r="AY308" s="211" t="n"/>
      <c r="AZ308" s="33" t="n">
        <v>46321</v>
      </c>
    </row>
    <row r="309" ht="20.15" customHeight="1" s="452">
      <c r="A309" s="21" t="n">
        <v>46326</v>
      </c>
      <c r="B309" s="22">
        <f>IF(A309="","",TEXT(A309,"dddddd"))</f>
        <v/>
      </c>
      <c r="C309" s="23" t="n"/>
      <c r="D309" s="24">
        <f t="array" ref="D309">IFERROR(INDIRECT(C309),"")</f>
        <v/>
      </c>
      <c r="E309" s="25" t="n"/>
      <c r="F309" s="26" t="n"/>
      <c r="G309" s="27">
        <f>IFERROR((Table1[[#This Row],[Plan]]/Table1[[#This Row],[Hours Used]])/(Table1[[#This Row],[SOC (TPD)]]/24),"")</f>
        <v/>
      </c>
      <c r="H309" s="27">
        <f>IFERROR((Table1[[#This Row],[Volume Delivered (T)]]/Table1[[#This Row],[Hours Used]])/(Table1[[#This Row],[SOC (TPD)]]/24),"")</f>
        <v/>
      </c>
      <c r="I309" s="28" t="n"/>
      <c r="J309" s="28" t="n"/>
      <c r="K309" s="28" t="n"/>
      <c r="L309" s="25" t="n"/>
      <c r="M309" s="29" t="n"/>
      <c r="N309" s="83" t="n"/>
      <c r="O309" s="25" t="n"/>
      <c r="P309" s="25" t="n"/>
      <c r="Q309" s="69" t="n"/>
      <c r="R309" s="70" t="n"/>
      <c r="S309" s="30">
        <f>IF(Table1[[#This Row],[SKU]]="",0,24-Table1[[#This Row],[Legal Non-Operating Time]]-Table1[[#This Row],[No Demand Time]]-Table1[[#This Row],[Force Majeure]])</f>
        <v/>
      </c>
      <c r="T309" s="26" t="n"/>
      <c r="U309" s="26" t="n"/>
      <c r="V309" s="26" t="n"/>
      <c r="W309" s="26" t="n"/>
      <c r="X309" s="26" t="n"/>
      <c r="Y309" s="26" t="n"/>
      <c r="Z309" s="26" t="n"/>
      <c r="AA309" s="30">
        <f>Table1[[#This Row],[Hours Used]]-SUM(Table1[[#This Row],[Planned Maintenance]:[Start and Finish Production]])</f>
        <v/>
      </c>
      <c r="AB309" s="26" t="n"/>
      <c r="AC309" s="26" t="n"/>
      <c r="AD309" s="26" t="n"/>
      <c r="AE309" s="26" t="n"/>
      <c r="AF309" s="26" t="n"/>
      <c r="AG309" s="26" t="n"/>
      <c r="AH309" s="24">
        <f>Table1[[#This Row],[Hours Used]]-SUM(Table1[[#This Row],[Planned Maintenance]:[Start and Finish Production]])-SUM(Table1[[#This Row],[Minor Stoppages]:[Material Shortages]])-Table1[[#This Row],[Quality Loss (Hrs)]]-Table1[[#This Row],[Operating Time]]</f>
        <v/>
      </c>
      <c r="AI309" s="24">
        <f>IFERROR(IF(Table1[[#This Row],[SKU]]="",0,Table1[[#This Row],[Quality Loss (T)]]/(Table1[[#This Row],[SOC (TPD)]]/24)),"")</f>
        <v/>
      </c>
      <c r="AJ309" s="31">
        <f>IFERROR(IF(Table1[[#This Row],[SKU]]="",0,Table1[[#This Row],[Volume Delivered (T)]]/(Table1[[#This Row],[SOC (TPD)]]/24)),"")</f>
        <v/>
      </c>
      <c r="AK309" s="31">
        <f>IFERROR(Table1[[#This Row],[Operating Time]]/Table1[[#This Row],[PRODUCTION HOURS]],"")</f>
        <v/>
      </c>
      <c r="AL309" s="32" t="n"/>
      <c r="AM309" s="32" t="n"/>
      <c r="AN309" s="32" t="n"/>
      <c r="AO309" s="32" t="n">
        <v>0</v>
      </c>
      <c r="AP309" s="32" t="n">
        <v>0</v>
      </c>
      <c r="AQ309" s="32" t="n"/>
      <c r="AR309" s="32">
        <f>IFERROR(SUMIFS(#REF!,#REF!,'Data Sheet'!A:A,#REF!,"Samridhi Perk Line")/SUMIFS(#REF!,#REF!,'Data Sheet'!A:A,#REF!,"Samridhi Perk Line"),"")</f>
        <v/>
      </c>
      <c r="AS309" s="32" t="n"/>
      <c r="AT309" s="32" t="n"/>
      <c r="AU309" s="203">
        <f>IFERROR(VLOOKUP(Table1[[#This Row],[Date]],'Overweight Data'!A307:G1402,6,FALSE),"")</f>
        <v/>
      </c>
      <c r="AV309" s="213">
        <f>IFERROR(
   IF(
      OR(Table1[[#This Row],[Operating Time]]=0, (Table1[[#This Row],[Operating Time]]/IF(AC309&lt;=1,AC309+1,AC309))*60=0),
      1,
      ((Table1[[#This Row],[Operating Time]])/IF(AC309&lt;=1,AC309+1,AC309))*60
   ),
"_")</f>
        <v/>
      </c>
      <c r="AW309" s="213">
        <f>COUNTIFS('Downtime Data'!A:A,Table1[[#This Row],[Date]])</f>
        <v/>
      </c>
      <c r="AX309" s="211">
        <f>IFERROR((SUM(Table1[[#This Row],[Minor Stoppages]:[Material Shortages]])/Table1[[#This Row],['# Stops]])*60,"")</f>
        <v/>
      </c>
      <c r="AY309" s="211" t="n"/>
      <c r="AZ309" s="33" t="n">
        <v>46321</v>
      </c>
    </row>
    <row r="310" ht="20.15" customHeight="1" s="452">
      <c r="A310" s="21" t="n">
        <v>46327</v>
      </c>
      <c r="B310" s="22">
        <f>IF(A310="","",TEXT(A310,"dddddd"))</f>
        <v/>
      </c>
      <c r="C310" s="23" t="n"/>
      <c r="D310" s="24">
        <f t="array" ref="D310">IFERROR(INDIRECT(C310),"")</f>
        <v/>
      </c>
      <c r="E310" s="25" t="n"/>
      <c r="F310" s="26" t="n"/>
      <c r="G310" s="27">
        <f>IFERROR((Table1[[#This Row],[Plan]]/Table1[[#This Row],[Hours Used]])/(Table1[[#This Row],[SOC (TPD)]]/24),"")</f>
        <v/>
      </c>
      <c r="H310" s="27">
        <f>IFERROR((Table1[[#This Row],[Volume Delivered (T)]]/Table1[[#This Row],[Hours Used]])/(Table1[[#This Row],[SOC (TPD)]]/24),"")</f>
        <v/>
      </c>
      <c r="I310" s="28" t="n"/>
      <c r="J310" s="28" t="n"/>
      <c r="K310" s="28" t="n"/>
      <c r="L310" s="25" t="n"/>
      <c r="M310" s="29" t="n"/>
      <c r="N310" s="83" t="n"/>
      <c r="O310" s="25" t="n"/>
      <c r="P310" s="25" t="n"/>
      <c r="Q310" s="69" t="n"/>
      <c r="R310" s="70" t="n"/>
      <c r="S310" s="30">
        <f>IF(Table1[[#This Row],[SKU]]="",0,24-Table1[[#This Row],[Legal Non-Operating Time]]-Table1[[#This Row],[No Demand Time]]-Table1[[#This Row],[Force Majeure]])</f>
        <v/>
      </c>
      <c r="T310" s="26" t="n"/>
      <c r="U310" s="26" t="n"/>
      <c r="V310" s="26" t="n"/>
      <c r="W310" s="26" t="n"/>
      <c r="X310" s="26" t="n"/>
      <c r="Y310" s="26" t="n"/>
      <c r="Z310" s="26" t="n"/>
      <c r="AA310" s="30">
        <f>Table1[[#This Row],[Hours Used]]-SUM(Table1[[#This Row],[Planned Maintenance]:[Start and Finish Production]])</f>
        <v/>
      </c>
      <c r="AB310" s="26" t="n"/>
      <c r="AC310" s="26" t="n"/>
      <c r="AD310" s="26" t="n"/>
      <c r="AE310" s="26" t="n"/>
      <c r="AF310" s="26" t="n"/>
      <c r="AG310" s="26" t="n"/>
      <c r="AH310" s="24">
        <f>Table1[[#This Row],[Hours Used]]-SUM(Table1[[#This Row],[Planned Maintenance]:[Start and Finish Production]])-SUM(Table1[[#This Row],[Minor Stoppages]:[Material Shortages]])-Table1[[#This Row],[Quality Loss (Hrs)]]-Table1[[#This Row],[Operating Time]]</f>
        <v/>
      </c>
      <c r="AI310" s="24">
        <f>IFERROR(IF(Table1[[#This Row],[SKU]]="",0,Table1[[#This Row],[Quality Loss (T)]]/(Table1[[#This Row],[SOC (TPD)]]/24)),"")</f>
        <v/>
      </c>
      <c r="AJ310" s="31">
        <f>IFERROR(IF(Table1[[#This Row],[SKU]]="",0,Table1[[#This Row],[Volume Delivered (T)]]/(Table1[[#This Row],[SOC (TPD)]]/24)),"")</f>
        <v/>
      </c>
      <c r="AK310" s="31">
        <f>IFERROR(Table1[[#This Row],[Operating Time]]/Table1[[#This Row],[PRODUCTION HOURS]],"")</f>
        <v/>
      </c>
      <c r="AL310" s="32" t="n"/>
      <c r="AM310" s="32" t="n"/>
      <c r="AN310" s="32" t="n"/>
      <c r="AO310" s="32" t="n">
        <v>0</v>
      </c>
      <c r="AP310" s="32" t="n">
        <v>0</v>
      </c>
      <c r="AQ310" s="32" t="n"/>
      <c r="AR310" s="32">
        <f>IFERROR(SUMIFS(#REF!,#REF!,'Data Sheet'!A:A,#REF!,"Samridhi Perk Line")/SUMIFS(#REF!,#REF!,'Data Sheet'!A:A,#REF!,"Samridhi Perk Line"),"")</f>
        <v/>
      </c>
      <c r="AS310" s="32" t="n"/>
      <c r="AT310" s="32" t="n"/>
      <c r="AU310" s="203">
        <f>IFERROR(VLOOKUP(Table1[[#This Row],[Date]],'Overweight Data'!A308:G1403,6,FALSE),"")</f>
        <v/>
      </c>
      <c r="AV310" s="213">
        <f>IFERROR(
   IF(
      OR(Table1[[#This Row],[Operating Time]]=0, (Table1[[#This Row],[Operating Time]]/IF(AC310&lt;=1,AC310+1,AC310))*60=0),
      1,
      ((Table1[[#This Row],[Operating Time]])/IF(AC310&lt;=1,AC310+1,AC310))*60
   ),
"_")</f>
        <v/>
      </c>
      <c r="AW310" s="213">
        <f>COUNTIFS('Downtime Data'!A:A,Table1[[#This Row],[Date]])</f>
        <v/>
      </c>
      <c r="AX310" s="211">
        <f>IFERROR((SUM(Table1[[#This Row],[Minor Stoppages]:[Material Shortages]])/Table1[[#This Row],['# Stops]])*60,"")</f>
        <v/>
      </c>
      <c r="AY310" s="211" t="n"/>
      <c r="AZ310" s="33" t="n">
        <v>46321</v>
      </c>
    </row>
    <row r="311" ht="20.15" customHeight="1" s="452">
      <c r="A311" s="21" t="n">
        <v>46328</v>
      </c>
      <c r="B311" s="22">
        <f>IF(A311="","",TEXT(A311,"dddddd"))</f>
        <v/>
      </c>
      <c r="C311" s="23" t="n"/>
      <c r="D311" s="24">
        <f t="array" ref="D311">IFERROR(INDIRECT(C311),"")</f>
        <v/>
      </c>
      <c r="E311" s="25" t="n"/>
      <c r="F311" s="26" t="n"/>
      <c r="G311" s="27">
        <f>IFERROR((Table1[[#This Row],[Plan]]/Table1[[#This Row],[Hours Used]])/(Table1[[#This Row],[SOC (TPD)]]/24),"")</f>
        <v/>
      </c>
      <c r="H311" s="27">
        <f>IFERROR((Table1[[#This Row],[Volume Delivered (T)]]/Table1[[#This Row],[Hours Used]])/(Table1[[#This Row],[SOC (TPD)]]/24),"")</f>
        <v/>
      </c>
      <c r="I311" s="28" t="n"/>
      <c r="J311" s="28" t="n"/>
      <c r="K311" s="28" t="n"/>
      <c r="L311" s="25" t="n"/>
      <c r="M311" s="29" t="n"/>
      <c r="N311" s="83" t="n"/>
      <c r="O311" s="25" t="n"/>
      <c r="P311" s="25" t="n"/>
      <c r="Q311" s="69" t="n"/>
      <c r="R311" s="70" t="n"/>
      <c r="S311" s="30">
        <f>IF(Table1[[#This Row],[SKU]]="",0,24-Table1[[#This Row],[Legal Non-Operating Time]]-Table1[[#This Row],[No Demand Time]]-Table1[[#This Row],[Force Majeure]])</f>
        <v/>
      </c>
      <c r="T311" s="26" t="n"/>
      <c r="U311" s="26" t="n"/>
      <c r="V311" s="26" t="n"/>
      <c r="W311" s="26" t="n"/>
      <c r="X311" s="26" t="n"/>
      <c r="Y311" s="26" t="n"/>
      <c r="Z311" s="26" t="n"/>
      <c r="AA311" s="30">
        <f>Table1[[#This Row],[Hours Used]]-SUM(Table1[[#This Row],[Planned Maintenance]:[Start and Finish Production]])</f>
        <v/>
      </c>
      <c r="AB311" s="26" t="n"/>
      <c r="AC311" s="26" t="n"/>
      <c r="AD311" s="26" t="n"/>
      <c r="AE311" s="26" t="n"/>
      <c r="AF311" s="26" t="n"/>
      <c r="AG311" s="26" t="n"/>
      <c r="AH311" s="24">
        <f>Table1[[#This Row],[Hours Used]]-SUM(Table1[[#This Row],[Planned Maintenance]:[Start and Finish Production]])-SUM(Table1[[#This Row],[Minor Stoppages]:[Material Shortages]])-Table1[[#This Row],[Quality Loss (Hrs)]]-Table1[[#This Row],[Operating Time]]</f>
        <v/>
      </c>
      <c r="AI311" s="24">
        <f>IFERROR(IF(Table1[[#This Row],[SKU]]="",0,Table1[[#This Row],[Quality Loss (T)]]/(Table1[[#This Row],[SOC (TPD)]]/24)),"")</f>
        <v/>
      </c>
      <c r="AJ311" s="31">
        <f>IFERROR(IF(Table1[[#This Row],[SKU]]="",0,Table1[[#This Row],[Volume Delivered (T)]]/(Table1[[#This Row],[SOC (TPD)]]/24)),"")</f>
        <v/>
      </c>
      <c r="AK311" s="31">
        <f>IFERROR(Table1[[#This Row],[Operating Time]]/Table1[[#This Row],[PRODUCTION HOURS]],"")</f>
        <v/>
      </c>
      <c r="AL311" s="32" t="n"/>
      <c r="AM311" s="32" t="n"/>
      <c r="AN311" s="32" t="n"/>
      <c r="AO311" s="32" t="n">
        <v>0</v>
      </c>
      <c r="AP311" s="32" t="n">
        <v>0</v>
      </c>
      <c r="AQ311" s="32" t="n"/>
      <c r="AR311" s="32">
        <f>IFERROR(SUMIFS(#REF!,#REF!,'Data Sheet'!A:A,#REF!,"Samridhi Perk Line")/SUMIFS(#REF!,#REF!,'Data Sheet'!A:A,#REF!,"Samridhi Perk Line"),"")</f>
        <v/>
      </c>
      <c r="AS311" s="32" t="n"/>
      <c r="AT311" s="32" t="n"/>
      <c r="AU311" s="203">
        <f>IFERROR(VLOOKUP(Table1[[#This Row],[Date]],'Overweight Data'!A309:G1404,6,FALSE),"")</f>
        <v/>
      </c>
      <c r="AV311" s="213">
        <f>IFERROR(
   IF(
      OR(Table1[[#This Row],[Operating Time]]=0, (Table1[[#This Row],[Operating Time]]/IF(AC311&lt;=1,AC311+1,AC311))*60=0),
      1,
      ((Table1[[#This Row],[Operating Time]])/IF(AC311&lt;=1,AC311+1,AC311))*60
   ),
"_")</f>
        <v/>
      </c>
      <c r="AW311" s="213">
        <f>COUNTIFS('Downtime Data'!A:A,Table1[[#This Row],[Date]])</f>
        <v/>
      </c>
      <c r="AX311" s="211">
        <f>IFERROR((SUM(Table1[[#This Row],[Minor Stoppages]:[Material Shortages]])/Table1[[#This Row],['# Stops]])*60,"")</f>
        <v/>
      </c>
      <c r="AY311" s="211" t="n"/>
      <c r="AZ311" s="33" t="n">
        <v>46352</v>
      </c>
    </row>
    <row r="312" ht="20.15" customHeight="1" s="452">
      <c r="A312" s="21" t="n">
        <v>46329</v>
      </c>
      <c r="B312" s="22">
        <f>IF(A312="","",TEXT(A312,"dddddd"))</f>
        <v/>
      </c>
      <c r="C312" s="23" t="n"/>
      <c r="D312" s="24">
        <f t="array" ref="D312">IFERROR(INDIRECT(C312),"")</f>
        <v/>
      </c>
      <c r="E312" s="25" t="n"/>
      <c r="F312" s="26" t="n"/>
      <c r="G312" s="27">
        <f>IFERROR((Table1[[#This Row],[Plan]]/Table1[[#This Row],[Hours Used]])/(Table1[[#This Row],[SOC (TPD)]]/24),"")</f>
        <v/>
      </c>
      <c r="H312" s="27">
        <f>IFERROR((Table1[[#This Row],[Volume Delivered (T)]]/Table1[[#This Row],[Hours Used]])/(Table1[[#This Row],[SOC (TPD)]]/24),"")</f>
        <v/>
      </c>
      <c r="I312" s="28" t="n"/>
      <c r="J312" s="28" t="n"/>
      <c r="K312" s="28" t="n"/>
      <c r="L312" s="25" t="n"/>
      <c r="M312" s="29" t="n"/>
      <c r="N312" s="83" t="n"/>
      <c r="O312" s="25" t="n"/>
      <c r="P312" s="25" t="n"/>
      <c r="Q312" s="69" t="n"/>
      <c r="R312" s="70" t="n"/>
      <c r="S312" s="30">
        <f>IF(Table1[[#This Row],[SKU]]="",0,24-Table1[[#This Row],[Legal Non-Operating Time]]-Table1[[#This Row],[No Demand Time]]-Table1[[#This Row],[Force Majeure]])</f>
        <v/>
      </c>
      <c r="T312" s="26" t="n"/>
      <c r="U312" s="26" t="n"/>
      <c r="V312" s="26" t="n"/>
      <c r="W312" s="26" t="n"/>
      <c r="X312" s="26" t="n"/>
      <c r="Y312" s="26" t="n"/>
      <c r="Z312" s="26" t="n"/>
      <c r="AA312" s="30">
        <f>Table1[[#This Row],[Hours Used]]-SUM(Table1[[#This Row],[Planned Maintenance]:[Start and Finish Production]])</f>
        <v/>
      </c>
      <c r="AB312" s="26" t="n"/>
      <c r="AC312" s="26" t="n"/>
      <c r="AD312" s="26" t="n"/>
      <c r="AE312" s="26" t="n"/>
      <c r="AF312" s="26" t="n"/>
      <c r="AG312" s="26" t="n"/>
      <c r="AH312" s="24">
        <f>Table1[[#This Row],[Hours Used]]-SUM(Table1[[#This Row],[Planned Maintenance]:[Start and Finish Production]])-SUM(Table1[[#This Row],[Minor Stoppages]:[Material Shortages]])-Table1[[#This Row],[Quality Loss (Hrs)]]-Table1[[#This Row],[Operating Time]]</f>
        <v/>
      </c>
      <c r="AI312" s="24">
        <f>IFERROR(IF(Table1[[#This Row],[SKU]]="",0,Table1[[#This Row],[Quality Loss (T)]]/(Table1[[#This Row],[SOC (TPD)]]/24)),"")</f>
        <v/>
      </c>
      <c r="AJ312" s="31">
        <f>IFERROR(IF(Table1[[#This Row],[SKU]]="",0,Table1[[#This Row],[Volume Delivered (T)]]/(Table1[[#This Row],[SOC (TPD)]]/24)),"")</f>
        <v/>
      </c>
      <c r="AK312" s="31">
        <f>IFERROR(Table1[[#This Row],[Operating Time]]/Table1[[#This Row],[PRODUCTION HOURS]],"")</f>
        <v/>
      </c>
      <c r="AL312" s="32" t="n"/>
      <c r="AM312" s="32" t="n"/>
      <c r="AN312" s="32" t="n"/>
      <c r="AO312" s="32" t="n">
        <v>18</v>
      </c>
      <c r="AP312" s="32" t="n">
        <v>0</v>
      </c>
      <c r="AQ312" s="32" t="n"/>
      <c r="AR312" s="32">
        <f>IFERROR(SUMIFS(#REF!,#REF!,'Data Sheet'!A:A,#REF!,"Samridhi Perk Line")/SUMIFS(#REF!,#REF!,'Data Sheet'!A:A,#REF!,"Samridhi Perk Line"),"")</f>
        <v/>
      </c>
      <c r="AS312" s="32" t="n"/>
      <c r="AT312" s="32" t="n"/>
      <c r="AU312" s="203">
        <f>IFERROR(VLOOKUP(Table1[[#This Row],[Date]],'Overweight Data'!A310:G1405,6,FALSE),"")</f>
        <v/>
      </c>
      <c r="AV312" s="213">
        <f>IFERROR(
   IF(
      OR(Table1[[#This Row],[Operating Time]]=0, (Table1[[#This Row],[Operating Time]]/IF(AC312&lt;=1,AC312+1,AC312))*60=0),
      1,
      ((Table1[[#This Row],[Operating Time]])/IF(AC312&lt;=1,AC312+1,AC312))*60
   ),
"_")</f>
        <v/>
      </c>
      <c r="AW312" s="213">
        <f>COUNTIFS('Downtime Data'!A:A,Table1[[#This Row],[Date]])</f>
        <v/>
      </c>
      <c r="AX312" s="211">
        <f>IFERROR((SUM(Table1[[#This Row],[Minor Stoppages]:[Material Shortages]])/Table1[[#This Row],['# Stops]])*60,"")</f>
        <v/>
      </c>
      <c r="AY312" s="211" t="n"/>
      <c r="AZ312" s="33" t="n">
        <v>46352</v>
      </c>
    </row>
    <row r="313" ht="20.15" customHeight="1" s="452">
      <c r="A313" s="21" t="n">
        <v>46330</v>
      </c>
      <c r="B313" s="22">
        <f>IF(A313="","",TEXT(A313,"dddddd"))</f>
        <v/>
      </c>
      <c r="C313" s="23" t="n"/>
      <c r="D313" s="24">
        <f t="array" ref="D313">IFERROR(INDIRECT(C313),"")</f>
        <v/>
      </c>
      <c r="E313" s="25" t="n"/>
      <c r="F313" s="26" t="n"/>
      <c r="G313" s="27">
        <f>IFERROR((Table1[[#This Row],[Plan]]/Table1[[#This Row],[Hours Used]])/(Table1[[#This Row],[SOC (TPD)]]/24),"")</f>
        <v/>
      </c>
      <c r="H313" s="27">
        <f>IFERROR((Table1[[#This Row],[Volume Delivered (T)]]/Table1[[#This Row],[Hours Used]])/(Table1[[#This Row],[SOC (TPD)]]/24),"")</f>
        <v/>
      </c>
      <c r="I313" s="28" t="n"/>
      <c r="J313" s="28" t="n"/>
      <c r="K313" s="28" t="n"/>
      <c r="L313" s="25" t="n"/>
      <c r="M313" s="29" t="n"/>
      <c r="N313" s="83" t="n"/>
      <c r="O313" s="25" t="n"/>
      <c r="P313" s="25" t="n"/>
      <c r="Q313" s="69" t="n"/>
      <c r="R313" s="70" t="n"/>
      <c r="S313" s="30">
        <f>IF(Table1[[#This Row],[SKU]]="",0,24-Table1[[#This Row],[Legal Non-Operating Time]]-Table1[[#This Row],[No Demand Time]]-Table1[[#This Row],[Force Majeure]])</f>
        <v/>
      </c>
      <c r="T313" s="26" t="n"/>
      <c r="U313" s="26" t="n"/>
      <c r="V313" s="26" t="n"/>
      <c r="W313" s="26" t="n"/>
      <c r="X313" s="26" t="n"/>
      <c r="Y313" s="26" t="n"/>
      <c r="Z313" s="26" t="n"/>
      <c r="AA313" s="30">
        <f>Table1[[#This Row],[Hours Used]]-SUM(Table1[[#This Row],[Planned Maintenance]:[Start and Finish Production]])</f>
        <v/>
      </c>
      <c r="AB313" s="26" t="n"/>
      <c r="AC313" s="26" t="n"/>
      <c r="AD313" s="26" t="n"/>
      <c r="AE313" s="26" t="n"/>
      <c r="AF313" s="26" t="n"/>
      <c r="AG313" s="26" t="n"/>
      <c r="AH313" s="24">
        <f>Table1[[#This Row],[Hours Used]]-SUM(Table1[[#This Row],[Planned Maintenance]:[Start and Finish Production]])-SUM(Table1[[#This Row],[Minor Stoppages]:[Material Shortages]])-Table1[[#This Row],[Quality Loss (Hrs)]]-Table1[[#This Row],[Operating Time]]</f>
        <v/>
      </c>
      <c r="AI313" s="24">
        <f>IFERROR(IF(Table1[[#This Row],[SKU]]="",0,Table1[[#This Row],[Quality Loss (T)]]/(Table1[[#This Row],[SOC (TPD)]]/24)),"")</f>
        <v/>
      </c>
      <c r="AJ313" s="31">
        <f>IFERROR(IF(Table1[[#This Row],[SKU]]="",0,Table1[[#This Row],[Volume Delivered (T)]]/(Table1[[#This Row],[SOC (TPD)]]/24)),"")</f>
        <v/>
      </c>
      <c r="AK313" s="31">
        <f>IFERROR(Table1[[#This Row],[Operating Time]]/Table1[[#This Row],[PRODUCTION HOURS]],"")</f>
        <v/>
      </c>
      <c r="AL313" s="32" t="n"/>
      <c r="AM313" s="32" t="n"/>
      <c r="AN313" s="32" t="n"/>
      <c r="AO313" s="32" t="n">
        <v>2</v>
      </c>
      <c r="AP313" s="32" t="n">
        <v>0</v>
      </c>
      <c r="AQ313" s="32" t="n"/>
      <c r="AR313" s="32">
        <f>IFERROR(SUMIFS(#REF!,#REF!,'Data Sheet'!A:A,#REF!,"Samridhi Perk Line")/SUMIFS(#REF!,#REF!,'Data Sheet'!A:A,#REF!,"Samridhi Perk Line"),"")</f>
        <v/>
      </c>
      <c r="AS313" s="32" t="n"/>
      <c r="AT313" s="32" t="n"/>
      <c r="AU313" s="203">
        <f>IFERROR(VLOOKUP(Table1[[#This Row],[Date]],'Overweight Data'!A311:G1406,6,FALSE),"")</f>
        <v/>
      </c>
      <c r="AV313" s="213">
        <f>IFERROR(
   IF(
      OR(Table1[[#This Row],[Operating Time]]=0, (Table1[[#This Row],[Operating Time]]/IF(AC313&lt;=1,AC313+1,AC313))*60=0),
      1,
      ((Table1[[#This Row],[Operating Time]])/IF(AC313&lt;=1,AC313+1,AC313))*60
   ),
"_")</f>
        <v/>
      </c>
      <c r="AW313" s="213">
        <f>COUNTIFS('Downtime Data'!A:A,Table1[[#This Row],[Date]])</f>
        <v/>
      </c>
      <c r="AX313" s="211">
        <f>IFERROR((SUM(Table1[[#This Row],[Minor Stoppages]:[Material Shortages]])/Table1[[#This Row],['# Stops]])*60,"")</f>
        <v/>
      </c>
      <c r="AY313" s="211" t="n"/>
      <c r="AZ313" s="33" t="n">
        <v>46352</v>
      </c>
    </row>
    <row r="314" ht="20.15" customHeight="1" s="452">
      <c r="A314" s="21" t="n">
        <v>46331</v>
      </c>
      <c r="B314" s="22">
        <f>IF(A314="","",TEXT(A314,"dddddd"))</f>
        <v/>
      </c>
      <c r="C314" s="23" t="n"/>
      <c r="D314" s="24">
        <f t="array" ref="D314">IFERROR(INDIRECT(C314),"")</f>
        <v/>
      </c>
      <c r="E314" s="25" t="n"/>
      <c r="F314" s="26" t="n"/>
      <c r="G314" s="27">
        <f>IFERROR((Table1[[#This Row],[Plan]]/Table1[[#This Row],[Hours Used]])/(Table1[[#This Row],[SOC (TPD)]]/24),"")</f>
        <v/>
      </c>
      <c r="H314" s="27">
        <f>IFERROR((Table1[[#This Row],[Volume Delivered (T)]]/Table1[[#This Row],[Hours Used]])/(Table1[[#This Row],[SOC (TPD)]]/24),"")</f>
        <v/>
      </c>
      <c r="I314" s="28" t="n"/>
      <c r="J314" s="28" t="n"/>
      <c r="K314" s="28" t="n"/>
      <c r="L314" s="25" t="n"/>
      <c r="M314" s="29" t="n"/>
      <c r="N314" s="83" t="n"/>
      <c r="O314" s="25" t="n"/>
      <c r="P314" s="25" t="n"/>
      <c r="Q314" s="69" t="n"/>
      <c r="R314" s="70" t="n"/>
      <c r="S314" s="30">
        <f>IF(Table1[[#This Row],[SKU]]="",0,24-Table1[[#This Row],[Legal Non-Operating Time]]-Table1[[#This Row],[No Demand Time]]-Table1[[#This Row],[Force Majeure]])</f>
        <v/>
      </c>
      <c r="T314" s="26" t="n"/>
      <c r="U314" s="26" t="n"/>
      <c r="V314" s="26" t="n"/>
      <c r="W314" s="26" t="n"/>
      <c r="X314" s="26" t="n"/>
      <c r="Y314" s="26" t="n"/>
      <c r="Z314" s="26" t="n"/>
      <c r="AA314" s="30">
        <f>Table1[[#This Row],[Hours Used]]-SUM(Table1[[#This Row],[Planned Maintenance]:[Start and Finish Production]])</f>
        <v/>
      </c>
      <c r="AB314" s="26" t="n"/>
      <c r="AC314" s="26" t="n"/>
      <c r="AD314" s="26" t="n"/>
      <c r="AE314" s="26" t="n"/>
      <c r="AF314" s="26" t="n"/>
      <c r="AG314" s="26" t="n"/>
      <c r="AH314" s="24">
        <f>Table1[[#This Row],[Hours Used]]-SUM(Table1[[#This Row],[Planned Maintenance]:[Start and Finish Production]])-SUM(Table1[[#This Row],[Minor Stoppages]:[Material Shortages]])-Table1[[#This Row],[Quality Loss (Hrs)]]-Table1[[#This Row],[Operating Time]]</f>
        <v/>
      </c>
      <c r="AI314" s="24">
        <f>IFERROR(IF(Table1[[#This Row],[SKU]]="",0,Table1[[#This Row],[Quality Loss (T)]]/(Table1[[#This Row],[SOC (TPD)]]/24)),"")</f>
        <v/>
      </c>
      <c r="AJ314" s="31">
        <f>IFERROR(IF(Table1[[#This Row],[SKU]]="",0,Table1[[#This Row],[Volume Delivered (T)]]/(Table1[[#This Row],[SOC (TPD)]]/24)),"")</f>
        <v/>
      </c>
      <c r="AK314" s="31">
        <f>IFERROR(Table1[[#This Row],[Operating Time]]/Table1[[#This Row],[PRODUCTION HOURS]],"")</f>
        <v/>
      </c>
      <c r="AL314" s="32" t="n"/>
      <c r="AM314" s="32" t="n"/>
      <c r="AN314" s="32" t="n"/>
      <c r="AO314" s="32" t="n">
        <v>0</v>
      </c>
      <c r="AP314" s="32" t="n">
        <v>0</v>
      </c>
      <c r="AQ314" s="32" t="n"/>
      <c r="AR314" s="32">
        <f>IFERROR(SUMIFS(#REF!,#REF!,'Data Sheet'!A:A,#REF!,"Samridhi Perk Line")/SUMIFS(#REF!,#REF!,'Data Sheet'!A:A,#REF!,"Samridhi Perk Line"),"")</f>
        <v/>
      </c>
      <c r="AS314" s="32" t="n"/>
      <c r="AT314" s="32" t="n"/>
      <c r="AU314" s="203">
        <f>IFERROR(VLOOKUP(Table1[[#This Row],[Date]],'Overweight Data'!A312:G1407,6,FALSE),"")</f>
        <v/>
      </c>
      <c r="AV314" s="213">
        <f>IFERROR(
   IF(
      OR(Table1[[#This Row],[Operating Time]]=0, (Table1[[#This Row],[Operating Time]]/IF(AC314&lt;=1,AC314+1,AC314))*60=0),
      1,
      ((Table1[[#This Row],[Operating Time]])/IF(AC314&lt;=1,AC314+1,AC314))*60
   ),
"_")</f>
        <v/>
      </c>
      <c r="AW314" s="213">
        <f>COUNTIFS('Downtime Data'!A:A,Table1[[#This Row],[Date]])</f>
        <v/>
      </c>
      <c r="AX314" s="211">
        <f>IFERROR((SUM(Table1[[#This Row],[Minor Stoppages]:[Material Shortages]])/Table1[[#This Row],['# Stops]])*60,"")</f>
        <v/>
      </c>
      <c r="AY314" s="211" t="n"/>
      <c r="AZ314" s="33" t="n">
        <v>46352</v>
      </c>
    </row>
    <row r="315" ht="20.15" customHeight="1" s="452">
      <c r="A315" s="21" t="n">
        <v>46332</v>
      </c>
      <c r="B315" s="22">
        <f>IF(A315="","",TEXT(A315,"dddddd"))</f>
        <v/>
      </c>
      <c r="C315" s="23" t="n"/>
      <c r="D315" s="24">
        <f t="array" ref="D315">IFERROR(INDIRECT(C315),"")</f>
        <v/>
      </c>
      <c r="E315" s="25" t="n"/>
      <c r="F315" s="26" t="n"/>
      <c r="G315" s="27">
        <f>IFERROR((Table1[[#This Row],[Plan]]/Table1[[#This Row],[Hours Used]])/(Table1[[#This Row],[SOC (TPD)]]/24),"")</f>
        <v/>
      </c>
      <c r="H315" s="27">
        <f>IFERROR((Table1[[#This Row],[Volume Delivered (T)]]/Table1[[#This Row],[Hours Used]])/(Table1[[#This Row],[SOC (TPD)]]/24),"")</f>
        <v/>
      </c>
      <c r="I315" s="28" t="n"/>
      <c r="J315" s="28" t="n"/>
      <c r="K315" s="28" t="n"/>
      <c r="L315" s="25" t="n"/>
      <c r="M315" s="29" t="n"/>
      <c r="N315" s="83" t="n"/>
      <c r="O315" s="25" t="n"/>
      <c r="P315" s="25" t="n"/>
      <c r="Q315" s="69" t="n"/>
      <c r="R315" s="70" t="n"/>
      <c r="S315" s="30">
        <f>IF(Table1[[#This Row],[SKU]]="",0,24-Table1[[#This Row],[Legal Non-Operating Time]]-Table1[[#This Row],[No Demand Time]]-Table1[[#This Row],[Force Majeure]])</f>
        <v/>
      </c>
      <c r="T315" s="26" t="n"/>
      <c r="U315" s="26" t="n"/>
      <c r="V315" s="26" t="n"/>
      <c r="W315" s="26" t="n"/>
      <c r="X315" s="26" t="n"/>
      <c r="Y315" s="26" t="n"/>
      <c r="Z315" s="26" t="n"/>
      <c r="AA315" s="30">
        <f>Table1[[#This Row],[Hours Used]]-SUM(Table1[[#This Row],[Planned Maintenance]:[Start and Finish Production]])</f>
        <v/>
      </c>
      <c r="AB315" s="26" t="n"/>
      <c r="AC315" s="26" t="n"/>
      <c r="AD315" s="26" t="n"/>
      <c r="AE315" s="26" t="n"/>
      <c r="AF315" s="26" t="n"/>
      <c r="AG315" s="26" t="n"/>
      <c r="AH315" s="24">
        <f>Table1[[#This Row],[Hours Used]]-SUM(Table1[[#This Row],[Planned Maintenance]:[Start and Finish Production]])-SUM(Table1[[#This Row],[Minor Stoppages]:[Material Shortages]])-Table1[[#This Row],[Quality Loss (Hrs)]]-Table1[[#This Row],[Operating Time]]</f>
        <v/>
      </c>
      <c r="AI315" s="24">
        <f>IFERROR(IF(Table1[[#This Row],[SKU]]="",0,Table1[[#This Row],[Quality Loss (T)]]/(Table1[[#This Row],[SOC (TPD)]]/24)),"")</f>
        <v/>
      </c>
      <c r="AJ315" s="31">
        <f>IFERROR(IF(Table1[[#This Row],[SKU]]="",0,Table1[[#This Row],[Volume Delivered (T)]]/(Table1[[#This Row],[SOC (TPD)]]/24)),"")</f>
        <v/>
      </c>
      <c r="AK315" s="31">
        <f>IFERROR(Table1[[#This Row],[Operating Time]]/Table1[[#This Row],[PRODUCTION HOURS]],"")</f>
        <v/>
      </c>
      <c r="AL315" s="32" t="n"/>
      <c r="AM315" s="32" t="n"/>
      <c r="AN315" s="32" t="n"/>
      <c r="AO315" s="32" t="n">
        <v>0</v>
      </c>
      <c r="AP315" s="32" t="n">
        <v>0</v>
      </c>
      <c r="AQ315" s="32" t="n"/>
      <c r="AR315" s="32">
        <f>IFERROR(SUMIFS(#REF!,#REF!,'Data Sheet'!A:A,#REF!,"Samridhi Perk Line")/SUMIFS(#REF!,#REF!,'Data Sheet'!A:A,#REF!,"Samridhi Perk Line"),"")</f>
        <v/>
      </c>
      <c r="AS315" s="32" t="n"/>
      <c r="AT315" s="32" t="n"/>
      <c r="AU315" s="203">
        <f>IFERROR(VLOOKUP(Table1[[#This Row],[Date]],'Overweight Data'!A313:G1408,6,FALSE),"")</f>
        <v/>
      </c>
      <c r="AV315" s="213">
        <f>IFERROR(
   IF(
      OR(Table1[[#This Row],[Operating Time]]=0, (Table1[[#This Row],[Operating Time]]/IF(AC315&lt;=1,AC315+1,AC315))*60=0),
      1,
      ((Table1[[#This Row],[Operating Time]])/IF(AC315&lt;=1,AC315+1,AC315))*60
   ),
"_")</f>
        <v/>
      </c>
      <c r="AW315" s="213">
        <f>COUNTIFS('Downtime Data'!A:A,Table1[[#This Row],[Date]])</f>
        <v/>
      </c>
      <c r="AX315" s="211">
        <f>IFERROR((SUM(Table1[[#This Row],[Minor Stoppages]:[Material Shortages]])/Table1[[#This Row],['# Stops]])*60,"")</f>
        <v/>
      </c>
      <c r="AY315" s="211" t="n"/>
      <c r="AZ315" s="33" t="n">
        <v>46352</v>
      </c>
    </row>
    <row r="316" ht="20.15" customHeight="1" s="452">
      <c r="A316" s="21" t="n">
        <v>46333</v>
      </c>
      <c r="B316" s="22">
        <f>IF(A316="","",TEXT(A316,"dddddd"))</f>
        <v/>
      </c>
      <c r="C316" s="23" t="n"/>
      <c r="D316" s="24">
        <f t="array" ref="D316">IFERROR(INDIRECT(C316),"")</f>
        <v/>
      </c>
      <c r="E316" s="25" t="n"/>
      <c r="F316" s="26" t="n"/>
      <c r="G316" s="27">
        <f>IFERROR((Table1[[#This Row],[Plan]]/Table1[[#This Row],[Hours Used]])/(Table1[[#This Row],[SOC (TPD)]]/24),"")</f>
        <v/>
      </c>
      <c r="H316" s="27">
        <f>IFERROR((Table1[[#This Row],[Volume Delivered (T)]]/Table1[[#This Row],[Hours Used]])/(Table1[[#This Row],[SOC (TPD)]]/24),"")</f>
        <v/>
      </c>
      <c r="I316" s="28" t="n"/>
      <c r="J316" s="28" t="n"/>
      <c r="K316" s="28" t="n"/>
      <c r="L316" s="25" t="n"/>
      <c r="M316" s="29" t="n"/>
      <c r="N316" s="83" t="n"/>
      <c r="O316" s="25" t="n"/>
      <c r="P316" s="25" t="n"/>
      <c r="Q316" s="69" t="n"/>
      <c r="R316" s="70" t="n"/>
      <c r="S316" s="30">
        <f>IF(Table1[[#This Row],[SKU]]="",0,24-Table1[[#This Row],[Legal Non-Operating Time]]-Table1[[#This Row],[No Demand Time]]-Table1[[#This Row],[Force Majeure]])</f>
        <v/>
      </c>
      <c r="T316" s="26" t="n"/>
      <c r="U316" s="26" t="n"/>
      <c r="V316" s="26" t="n"/>
      <c r="W316" s="26" t="n"/>
      <c r="X316" s="26" t="n"/>
      <c r="Y316" s="26" t="n"/>
      <c r="Z316" s="26" t="n"/>
      <c r="AA316" s="30">
        <f>Table1[[#This Row],[Hours Used]]-SUM(Table1[[#This Row],[Planned Maintenance]:[Start and Finish Production]])</f>
        <v/>
      </c>
      <c r="AB316" s="26" t="n"/>
      <c r="AC316" s="26" t="n"/>
      <c r="AD316" s="26" t="n"/>
      <c r="AE316" s="26" t="n"/>
      <c r="AF316" s="26" t="n"/>
      <c r="AG316" s="26" t="n"/>
      <c r="AH316" s="24">
        <f>Table1[[#This Row],[Hours Used]]-SUM(Table1[[#This Row],[Planned Maintenance]:[Start and Finish Production]])-SUM(Table1[[#This Row],[Minor Stoppages]:[Material Shortages]])-Table1[[#This Row],[Quality Loss (Hrs)]]-Table1[[#This Row],[Operating Time]]</f>
        <v/>
      </c>
      <c r="AI316" s="24">
        <f>IFERROR(IF(Table1[[#This Row],[SKU]]="",0,Table1[[#This Row],[Quality Loss (T)]]/(Table1[[#This Row],[SOC (TPD)]]/24)),"")</f>
        <v/>
      </c>
      <c r="AJ316" s="31">
        <f>IFERROR(IF(Table1[[#This Row],[SKU]]="",0,Table1[[#This Row],[Volume Delivered (T)]]/(Table1[[#This Row],[SOC (TPD)]]/24)),"")</f>
        <v/>
      </c>
      <c r="AK316" s="31">
        <f>IFERROR(Table1[[#This Row],[Operating Time]]/Table1[[#This Row],[PRODUCTION HOURS]],"")</f>
        <v/>
      </c>
      <c r="AL316" s="32" t="n"/>
      <c r="AM316" s="32" t="n"/>
      <c r="AN316" s="32" t="n"/>
      <c r="AO316" s="32" t="n">
        <v>1</v>
      </c>
      <c r="AP316" s="32" t="n">
        <v>0</v>
      </c>
      <c r="AQ316" s="32" t="n"/>
      <c r="AR316" s="32">
        <f>IFERROR(SUMIFS(#REF!,#REF!,'Data Sheet'!A:A,#REF!,"Samridhi Perk Line")/SUMIFS(#REF!,#REF!,'Data Sheet'!A:A,#REF!,"Samridhi Perk Line"),"")</f>
        <v/>
      </c>
      <c r="AS316" s="32" t="n"/>
      <c r="AT316" s="32" t="n"/>
      <c r="AU316" s="203">
        <f>IFERROR(VLOOKUP(Table1[[#This Row],[Date]],'Overweight Data'!A314:G1409,6,FALSE),"")</f>
        <v/>
      </c>
      <c r="AV316" s="213">
        <f>IFERROR(
   IF(
      OR(Table1[[#This Row],[Operating Time]]=0, (Table1[[#This Row],[Operating Time]]/IF(AC316&lt;=1,AC316+1,AC316))*60=0),
      1,
      ((Table1[[#This Row],[Operating Time]])/IF(AC316&lt;=1,AC316+1,AC316))*60
   ),
"_")</f>
        <v/>
      </c>
      <c r="AW316" s="213">
        <f>COUNTIFS('Downtime Data'!A:A,Table1[[#This Row],[Date]])</f>
        <v/>
      </c>
      <c r="AX316" s="211">
        <f>IFERROR((SUM(Table1[[#This Row],[Minor Stoppages]:[Material Shortages]])/Table1[[#This Row],['# Stops]])*60,"")</f>
        <v/>
      </c>
      <c r="AY316" s="211" t="n"/>
      <c r="AZ316" s="33" t="n">
        <v>46352</v>
      </c>
    </row>
    <row r="317" ht="20.15" customHeight="1" s="452">
      <c r="A317" s="21" t="n">
        <v>46334</v>
      </c>
      <c r="B317" s="22">
        <f>IF(A317="","",TEXT(A317,"dddddd"))</f>
        <v/>
      </c>
      <c r="C317" s="23" t="n"/>
      <c r="D317" s="24">
        <f t="array" ref="D317">IFERROR(INDIRECT(C317),"")</f>
        <v/>
      </c>
      <c r="E317" s="25" t="n"/>
      <c r="F317" s="26" t="n"/>
      <c r="G317" s="27">
        <f>IFERROR((Table1[[#This Row],[Plan]]/Table1[[#This Row],[Hours Used]])/(Table1[[#This Row],[SOC (TPD)]]/24),"")</f>
        <v/>
      </c>
      <c r="H317" s="27">
        <f>IFERROR((Table1[[#This Row],[Volume Delivered (T)]]/Table1[[#This Row],[Hours Used]])/(Table1[[#This Row],[SOC (TPD)]]/24),"")</f>
        <v/>
      </c>
      <c r="I317" s="28" t="n"/>
      <c r="J317" s="28" t="n"/>
      <c r="K317" s="28" t="n"/>
      <c r="L317" s="25" t="n"/>
      <c r="M317" s="29" t="n"/>
      <c r="N317" s="83" t="n"/>
      <c r="O317" s="25" t="n"/>
      <c r="P317" s="25" t="n"/>
      <c r="Q317" s="69" t="n"/>
      <c r="R317" s="70" t="n"/>
      <c r="S317" s="30">
        <f>IF(Table1[[#This Row],[SKU]]="",0,24-Table1[[#This Row],[Legal Non-Operating Time]]-Table1[[#This Row],[No Demand Time]]-Table1[[#This Row],[Force Majeure]])</f>
        <v/>
      </c>
      <c r="T317" s="26" t="n"/>
      <c r="U317" s="26" t="n"/>
      <c r="V317" s="26" t="n"/>
      <c r="W317" s="26" t="n"/>
      <c r="X317" s="26" t="n"/>
      <c r="Y317" s="26" t="n"/>
      <c r="Z317" s="26" t="n"/>
      <c r="AA317" s="30">
        <f>Table1[[#This Row],[Hours Used]]-SUM(Table1[[#This Row],[Planned Maintenance]:[Start and Finish Production]])</f>
        <v/>
      </c>
      <c r="AB317" s="26" t="n"/>
      <c r="AC317" s="26" t="n"/>
      <c r="AD317" s="26" t="n"/>
      <c r="AE317" s="26" t="n"/>
      <c r="AF317" s="26" t="n"/>
      <c r="AG317" s="26" t="n"/>
      <c r="AH317" s="24">
        <f>Table1[[#This Row],[Hours Used]]-SUM(Table1[[#This Row],[Planned Maintenance]:[Start and Finish Production]])-SUM(Table1[[#This Row],[Minor Stoppages]:[Material Shortages]])-Table1[[#This Row],[Quality Loss (Hrs)]]-Table1[[#This Row],[Operating Time]]</f>
        <v/>
      </c>
      <c r="AI317" s="24">
        <f>IFERROR(IF(Table1[[#This Row],[SKU]]="",0,Table1[[#This Row],[Quality Loss (T)]]/(Table1[[#This Row],[SOC (TPD)]]/24)),"")</f>
        <v/>
      </c>
      <c r="AJ317" s="31">
        <f>IFERROR(IF(Table1[[#This Row],[SKU]]="",0,Table1[[#This Row],[Volume Delivered (T)]]/(Table1[[#This Row],[SOC (TPD)]]/24)),"")</f>
        <v/>
      </c>
      <c r="AK317" s="31">
        <f>IFERROR(Table1[[#This Row],[Operating Time]]/Table1[[#This Row],[PRODUCTION HOURS]],"")</f>
        <v/>
      </c>
      <c r="AL317" s="32" t="n"/>
      <c r="AM317" s="32" t="n"/>
      <c r="AN317" s="32" t="n"/>
      <c r="AO317" s="32" t="n">
        <v>0</v>
      </c>
      <c r="AP317" s="32" t="n">
        <v>0</v>
      </c>
      <c r="AQ317" s="32" t="n"/>
      <c r="AR317" s="32">
        <f>IFERROR(SUMIFS(#REF!,#REF!,'Data Sheet'!A:A,#REF!,"Samridhi Perk Line")/SUMIFS(#REF!,#REF!,'Data Sheet'!A:A,#REF!,"Samridhi Perk Line"),"")</f>
        <v/>
      </c>
      <c r="AS317" s="32" t="n"/>
      <c r="AT317" s="32" t="n"/>
      <c r="AU317" s="203">
        <f>IFERROR(VLOOKUP(Table1[[#This Row],[Date]],'Overweight Data'!A315:G1410,6,FALSE),"")</f>
        <v/>
      </c>
      <c r="AV317" s="213">
        <f>IFERROR(
   IF(
      OR(Table1[[#This Row],[Operating Time]]=0, (Table1[[#This Row],[Operating Time]]/IF(AC317&lt;=1,AC317+1,AC317))*60=0),
      1,
      ((Table1[[#This Row],[Operating Time]])/IF(AC317&lt;=1,AC317+1,AC317))*60
   ),
"_")</f>
        <v/>
      </c>
      <c r="AW317" s="213">
        <f>COUNTIFS('Downtime Data'!A:A,Table1[[#This Row],[Date]])</f>
        <v/>
      </c>
      <c r="AX317" s="211">
        <f>IFERROR((SUM(Table1[[#This Row],[Minor Stoppages]:[Material Shortages]])/Table1[[#This Row],['# Stops]])*60,"")</f>
        <v/>
      </c>
      <c r="AY317" s="211" t="n"/>
      <c r="AZ317" s="33" t="n">
        <v>46352</v>
      </c>
    </row>
    <row r="318" ht="20.15" customHeight="1" s="452">
      <c r="A318" s="21" t="n">
        <v>46335</v>
      </c>
      <c r="B318" s="22">
        <f>IF(A318="","",TEXT(A318,"dddddd"))</f>
        <v/>
      </c>
      <c r="C318" s="23" t="n"/>
      <c r="D318" s="24">
        <f t="array" ref="D318">IFERROR(INDIRECT(C318),"")</f>
        <v/>
      </c>
      <c r="E318" s="25" t="n"/>
      <c r="F318" s="26" t="n"/>
      <c r="G318" s="27">
        <f>IFERROR((Table1[[#This Row],[Plan]]/Table1[[#This Row],[Hours Used]])/(Table1[[#This Row],[SOC (TPD)]]/24),"")</f>
        <v/>
      </c>
      <c r="H318" s="27">
        <f>IFERROR((Table1[[#This Row],[Volume Delivered (T)]]/Table1[[#This Row],[Hours Used]])/(Table1[[#This Row],[SOC (TPD)]]/24),"")</f>
        <v/>
      </c>
      <c r="I318" s="28" t="n"/>
      <c r="J318" s="28" t="n"/>
      <c r="K318" s="28" t="n"/>
      <c r="L318" s="25" t="n"/>
      <c r="M318" s="29" t="n"/>
      <c r="N318" s="83" t="n"/>
      <c r="O318" s="25" t="n"/>
      <c r="P318" s="25" t="n"/>
      <c r="Q318" s="69" t="n"/>
      <c r="R318" s="70" t="n"/>
      <c r="S318" s="30">
        <f>IF(Table1[[#This Row],[SKU]]="",0,24-Table1[[#This Row],[Legal Non-Operating Time]]-Table1[[#This Row],[No Demand Time]]-Table1[[#This Row],[Force Majeure]])</f>
        <v/>
      </c>
      <c r="T318" s="26" t="n"/>
      <c r="U318" s="26" t="n"/>
      <c r="V318" s="26" t="n"/>
      <c r="W318" s="26" t="n"/>
      <c r="X318" s="26" t="n"/>
      <c r="Y318" s="26" t="n"/>
      <c r="Z318" s="26" t="n"/>
      <c r="AA318" s="30">
        <f>Table1[[#This Row],[Hours Used]]-SUM(Table1[[#This Row],[Planned Maintenance]:[Start and Finish Production]])</f>
        <v/>
      </c>
      <c r="AB318" s="26" t="n"/>
      <c r="AC318" s="26" t="n"/>
      <c r="AD318" s="26" t="n"/>
      <c r="AE318" s="26" t="n"/>
      <c r="AF318" s="26" t="n"/>
      <c r="AG318" s="26" t="n"/>
      <c r="AH318" s="24">
        <f>Table1[[#This Row],[Hours Used]]-SUM(Table1[[#This Row],[Planned Maintenance]:[Start and Finish Production]])-SUM(Table1[[#This Row],[Minor Stoppages]:[Material Shortages]])-Table1[[#This Row],[Quality Loss (Hrs)]]-Table1[[#This Row],[Operating Time]]</f>
        <v/>
      </c>
      <c r="AI318" s="24">
        <f>IFERROR(IF(Table1[[#This Row],[SKU]]="",0,Table1[[#This Row],[Quality Loss (T)]]/(Table1[[#This Row],[SOC (TPD)]]/24)),"")</f>
        <v/>
      </c>
      <c r="AJ318" s="31">
        <f>IFERROR(IF(Table1[[#This Row],[SKU]]="",0,Table1[[#This Row],[Volume Delivered (T)]]/(Table1[[#This Row],[SOC (TPD)]]/24)),"")</f>
        <v/>
      </c>
      <c r="AK318" s="31">
        <f>IFERROR(Table1[[#This Row],[Operating Time]]/Table1[[#This Row],[PRODUCTION HOURS]],"")</f>
        <v/>
      </c>
      <c r="AL318" s="32" t="n"/>
      <c r="AM318" s="32" t="n"/>
      <c r="AN318" s="32" t="n"/>
      <c r="AO318" s="32" t="n">
        <v>0</v>
      </c>
      <c r="AP318" s="32" t="n">
        <v>0</v>
      </c>
      <c r="AQ318" s="32" t="n"/>
      <c r="AR318" s="32">
        <f>IFERROR(SUMIFS(#REF!,#REF!,'Data Sheet'!A:A,#REF!,"Samridhi Perk Line")/SUMIFS(#REF!,#REF!,'Data Sheet'!A:A,#REF!,"Samridhi Perk Line"),"")</f>
        <v/>
      </c>
      <c r="AS318" s="32" t="n"/>
      <c r="AT318" s="32" t="n"/>
      <c r="AU318" s="203">
        <f>IFERROR(VLOOKUP(Table1[[#This Row],[Date]],'Overweight Data'!A316:G1411,6,FALSE),"")</f>
        <v/>
      </c>
      <c r="AV318" s="213">
        <f>IFERROR(
   IF(
      OR(Table1[[#This Row],[Operating Time]]=0, (Table1[[#This Row],[Operating Time]]/IF(AC318&lt;=1,AC318+1,AC318))*60=0),
      1,
      ((Table1[[#This Row],[Operating Time]])/IF(AC318&lt;=1,AC318+1,AC318))*60
   ),
"_")</f>
        <v/>
      </c>
      <c r="AW318" s="213">
        <f>COUNTIFS('Downtime Data'!A:A,Table1[[#This Row],[Date]])</f>
        <v/>
      </c>
      <c r="AX318" s="211">
        <f>IFERROR((SUM(Table1[[#This Row],[Minor Stoppages]:[Material Shortages]])/Table1[[#This Row],['# Stops]])*60,"")</f>
        <v/>
      </c>
      <c r="AY318" s="211" t="n"/>
      <c r="AZ318" s="33" t="n">
        <v>46352</v>
      </c>
    </row>
    <row r="319" ht="20.15" customHeight="1" s="452">
      <c r="A319" s="21" t="n">
        <v>46336</v>
      </c>
      <c r="B319" s="22">
        <f>IF(A319="","",TEXT(A319,"dddddd"))</f>
        <v/>
      </c>
      <c r="C319" s="23" t="n"/>
      <c r="D319" s="24">
        <f t="array" ref="D319">IFERROR(INDIRECT(C319),"")</f>
        <v/>
      </c>
      <c r="E319" s="25" t="n"/>
      <c r="F319" s="26" t="n"/>
      <c r="G319" s="27">
        <f>IFERROR((Table1[[#This Row],[Plan]]/Table1[[#This Row],[Hours Used]])/(Table1[[#This Row],[SOC (TPD)]]/24),"")</f>
        <v/>
      </c>
      <c r="H319" s="27">
        <f>IFERROR((Table1[[#This Row],[Volume Delivered (T)]]/Table1[[#This Row],[Hours Used]])/(Table1[[#This Row],[SOC (TPD)]]/24),"")</f>
        <v/>
      </c>
      <c r="I319" s="28" t="n"/>
      <c r="J319" s="28" t="n"/>
      <c r="K319" s="28" t="n"/>
      <c r="L319" s="25" t="n"/>
      <c r="M319" s="29" t="n"/>
      <c r="N319" s="83" t="n"/>
      <c r="O319" s="25" t="n"/>
      <c r="P319" s="25" t="n"/>
      <c r="Q319" s="69" t="n"/>
      <c r="R319" s="70" t="n"/>
      <c r="S319" s="30">
        <f>IF(Table1[[#This Row],[SKU]]="",0,24-Table1[[#This Row],[Legal Non-Operating Time]]-Table1[[#This Row],[No Demand Time]]-Table1[[#This Row],[Force Majeure]])</f>
        <v/>
      </c>
      <c r="T319" s="26" t="n"/>
      <c r="U319" s="26" t="n"/>
      <c r="V319" s="26" t="n"/>
      <c r="W319" s="26" t="n"/>
      <c r="X319" s="26" t="n"/>
      <c r="Y319" s="26" t="n"/>
      <c r="Z319" s="26" t="n"/>
      <c r="AA319" s="30">
        <f>Table1[[#This Row],[Hours Used]]-SUM(Table1[[#This Row],[Planned Maintenance]:[Start and Finish Production]])</f>
        <v/>
      </c>
      <c r="AB319" s="26" t="n"/>
      <c r="AC319" s="26" t="n"/>
      <c r="AD319" s="26" t="n"/>
      <c r="AE319" s="26" t="n"/>
      <c r="AF319" s="26" t="n"/>
      <c r="AG319" s="26" t="n"/>
      <c r="AH319" s="24">
        <f>Table1[[#This Row],[Hours Used]]-SUM(Table1[[#This Row],[Planned Maintenance]:[Start and Finish Production]])-SUM(Table1[[#This Row],[Minor Stoppages]:[Material Shortages]])-Table1[[#This Row],[Quality Loss (Hrs)]]-Table1[[#This Row],[Operating Time]]</f>
        <v/>
      </c>
      <c r="AI319" s="24">
        <f>IFERROR(IF(Table1[[#This Row],[SKU]]="",0,Table1[[#This Row],[Quality Loss (T)]]/(Table1[[#This Row],[SOC (TPD)]]/24)),"")</f>
        <v/>
      </c>
      <c r="AJ319" s="31">
        <f>IFERROR(IF(Table1[[#This Row],[SKU]]="",0,Table1[[#This Row],[Volume Delivered (T)]]/(Table1[[#This Row],[SOC (TPD)]]/24)),"")</f>
        <v/>
      </c>
      <c r="AK319" s="31">
        <f>IFERROR(Table1[[#This Row],[Operating Time]]/Table1[[#This Row],[PRODUCTION HOURS]],"")</f>
        <v/>
      </c>
      <c r="AL319" s="32" t="n"/>
      <c r="AM319" s="32" t="n"/>
      <c r="AN319" s="32" t="n"/>
      <c r="AO319" s="32" t="n">
        <v>23</v>
      </c>
      <c r="AP319" s="32" t="n">
        <v>0</v>
      </c>
      <c r="AQ319" s="32" t="n"/>
      <c r="AR319" s="32">
        <f>IFERROR(SUMIFS(#REF!,#REF!,'Data Sheet'!A:A,#REF!,"Samridhi Perk Line")/SUMIFS(#REF!,#REF!,'Data Sheet'!A:A,#REF!,"Samridhi Perk Line"),"")</f>
        <v/>
      </c>
      <c r="AS319" s="32" t="n"/>
      <c r="AT319" s="32" t="n"/>
      <c r="AU319" s="203">
        <f>IFERROR(VLOOKUP(Table1[[#This Row],[Date]],'Overweight Data'!A317:G1412,6,FALSE),"")</f>
        <v/>
      </c>
      <c r="AV319" s="213">
        <f>IFERROR(
   IF(
      OR(Table1[[#This Row],[Operating Time]]=0, (Table1[[#This Row],[Operating Time]]/IF(AC319&lt;=1,AC319+1,AC319))*60=0),
      1,
      ((Table1[[#This Row],[Operating Time]])/IF(AC319&lt;=1,AC319+1,AC319))*60
   ),
"_")</f>
        <v/>
      </c>
      <c r="AW319" s="213">
        <f>COUNTIFS('Downtime Data'!A:A,Table1[[#This Row],[Date]])</f>
        <v/>
      </c>
      <c r="AX319" s="211">
        <f>IFERROR((SUM(Table1[[#This Row],[Minor Stoppages]:[Material Shortages]])/Table1[[#This Row],['# Stops]])*60,"")</f>
        <v/>
      </c>
      <c r="AY319" s="211" t="n"/>
      <c r="AZ319" s="33" t="n">
        <v>46352</v>
      </c>
    </row>
    <row r="320" ht="20.15" customHeight="1" s="452">
      <c r="A320" s="21" t="n">
        <v>46337</v>
      </c>
      <c r="B320" s="22">
        <f>IF(A320="","",TEXT(A320,"dddddd"))</f>
        <v/>
      </c>
      <c r="C320" s="23" t="n"/>
      <c r="D320" s="24">
        <f t="array" ref="D320">IFERROR(INDIRECT(C320),"")</f>
        <v/>
      </c>
      <c r="E320" s="25" t="n"/>
      <c r="F320" s="26" t="n"/>
      <c r="G320" s="27">
        <f>IFERROR((Table1[[#This Row],[Plan]]/Table1[[#This Row],[Hours Used]])/(Table1[[#This Row],[SOC (TPD)]]/24),"")</f>
        <v/>
      </c>
      <c r="H320" s="27">
        <f>IFERROR((Table1[[#This Row],[Volume Delivered (T)]]/Table1[[#This Row],[Hours Used]])/(Table1[[#This Row],[SOC (TPD)]]/24),"")</f>
        <v/>
      </c>
      <c r="I320" s="28" t="n"/>
      <c r="J320" s="28" t="n"/>
      <c r="K320" s="28" t="n"/>
      <c r="L320" s="25" t="n"/>
      <c r="M320" s="29" t="n"/>
      <c r="N320" s="83" t="n"/>
      <c r="O320" s="25" t="n"/>
      <c r="P320" s="25" t="n"/>
      <c r="Q320" s="69" t="n"/>
      <c r="R320" s="70" t="n"/>
      <c r="S320" s="30">
        <f>IF(Table1[[#This Row],[SKU]]="",0,24-Table1[[#This Row],[Legal Non-Operating Time]]-Table1[[#This Row],[No Demand Time]]-Table1[[#This Row],[Force Majeure]])</f>
        <v/>
      </c>
      <c r="T320" s="26" t="n"/>
      <c r="U320" s="26" t="n"/>
      <c r="V320" s="26" t="n"/>
      <c r="W320" s="26" t="n"/>
      <c r="X320" s="26" t="n"/>
      <c r="Y320" s="26" t="n"/>
      <c r="Z320" s="26" t="n"/>
      <c r="AA320" s="30">
        <f>Table1[[#This Row],[Hours Used]]-SUM(Table1[[#This Row],[Planned Maintenance]:[Start and Finish Production]])</f>
        <v/>
      </c>
      <c r="AB320" s="26" t="n"/>
      <c r="AC320" s="26" t="n"/>
      <c r="AD320" s="26" t="n"/>
      <c r="AE320" s="26" t="n"/>
      <c r="AF320" s="26" t="n"/>
      <c r="AG320" s="26" t="n"/>
      <c r="AH320" s="24">
        <f>Table1[[#This Row],[Hours Used]]-SUM(Table1[[#This Row],[Planned Maintenance]:[Start and Finish Production]])-SUM(Table1[[#This Row],[Minor Stoppages]:[Material Shortages]])-Table1[[#This Row],[Quality Loss (Hrs)]]-Table1[[#This Row],[Operating Time]]</f>
        <v/>
      </c>
      <c r="AI320" s="24">
        <f>IFERROR(IF(Table1[[#This Row],[SKU]]="",0,Table1[[#This Row],[Quality Loss (T)]]/(Table1[[#This Row],[SOC (TPD)]]/24)),"")</f>
        <v/>
      </c>
      <c r="AJ320" s="31">
        <f>IFERROR(IF(Table1[[#This Row],[SKU]]="",0,Table1[[#This Row],[Volume Delivered (T)]]/(Table1[[#This Row],[SOC (TPD)]]/24)),"")</f>
        <v/>
      </c>
      <c r="AK320" s="31">
        <f>IFERROR(Table1[[#This Row],[Operating Time]]/Table1[[#This Row],[PRODUCTION HOURS]],"")</f>
        <v/>
      </c>
      <c r="AL320" s="32" t="n"/>
      <c r="AM320" s="32" t="n"/>
      <c r="AN320" s="32" t="n"/>
      <c r="AO320" s="32" t="n">
        <v>0</v>
      </c>
      <c r="AP320" s="32" t="n">
        <v>0</v>
      </c>
      <c r="AQ320" s="32" t="n"/>
      <c r="AR320" s="32">
        <f>IFERROR(SUMIFS(#REF!,#REF!,'Data Sheet'!A:A,#REF!,"Samridhi Perk Line")/SUMIFS(#REF!,#REF!,'Data Sheet'!A:A,#REF!,"Samridhi Perk Line"),"")</f>
        <v/>
      </c>
      <c r="AS320" s="32" t="n"/>
      <c r="AT320" s="32" t="n"/>
      <c r="AU320" s="203">
        <f>IFERROR(VLOOKUP(Table1[[#This Row],[Date]],'Overweight Data'!A318:G1413,6,FALSE),"")</f>
        <v/>
      </c>
      <c r="AV320" s="213">
        <f>IFERROR(
   IF(
      OR(Table1[[#This Row],[Operating Time]]=0, (Table1[[#This Row],[Operating Time]]/IF(AC320&lt;=1,AC320+1,AC320))*60=0),
      1,
      ((Table1[[#This Row],[Operating Time]])/IF(AC320&lt;=1,AC320+1,AC320))*60
   ),
"_")</f>
        <v/>
      </c>
      <c r="AW320" s="213">
        <f>COUNTIFS('Downtime Data'!A:A,Table1[[#This Row],[Date]])</f>
        <v/>
      </c>
      <c r="AX320" s="211">
        <f>IFERROR((SUM(Table1[[#This Row],[Minor Stoppages]:[Material Shortages]])/Table1[[#This Row],['# Stops]])*60,"")</f>
        <v/>
      </c>
      <c r="AY320" s="211" t="n"/>
      <c r="AZ320" s="33" t="n">
        <v>46352</v>
      </c>
    </row>
    <row r="321" ht="20.15" customHeight="1" s="452">
      <c r="A321" s="21" t="n">
        <v>46338</v>
      </c>
      <c r="B321" s="22">
        <f>IF(A321="","",TEXT(A321,"dddddd"))</f>
        <v/>
      </c>
      <c r="C321" s="23" t="n"/>
      <c r="D321" s="24">
        <f t="array" ref="D321">IFERROR(INDIRECT(C321),"")</f>
        <v/>
      </c>
      <c r="E321" s="25" t="n"/>
      <c r="F321" s="26" t="n"/>
      <c r="G321" s="27">
        <f>IFERROR((Table1[[#This Row],[Plan]]/Table1[[#This Row],[Hours Used]])/(Table1[[#This Row],[SOC (TPD)]]/24),"")</f>
        <v/>
      </c>
      <c r="H321" s="27">
        <f>IFERROR((Table1[[#This Row],[Volume Delivered (T)]]/Table1[[#This Row],[Hours Used]])/(Table1[[#This Row],[SOC (TPD)]]/24),"")</f>
        <v/>
      </c>
      <c r="I321" s="28" t="n"/>
      <c r="J321" s="28" t="n"/>
      <c r="K321" s="28" t="n"/>
      <c r="L321" s="25" t="n"/>
      <c r="M321" s="29" t="n"/>
      <c r="N321" s="83" t="n"/>
      <c r="O321" s="25" t="n"/>
      <c r="P321" s="25" t="n"/>
      <c r="Q321" s="69" t="n"/>
      <c r="R321" s="70" t="n"/>
      <c r="S321" s="30">
        <f>IF(Table1[[#This Row],[SKU]]="",0,24-Table1[[#This Row],[Legal Non-Operating Time]]-Table1[[#This Row],[No Demand Time]]-Table1[[#This Row],[Force Majeure]])</f>
        <v/>
      </c>
      <c r="T321" s="26" t="n"/>
      <c r="U321" s="26" t="n"/>
      <c r="V321" s="26" t="n"/>
      <c r="W321" s="26" t="n"/>
      <c r="X321" s="26" t="n"/>
      <c r="Y321" s="26" t="n"/>
      <c r="Z321" s="26" t="n"/>
      <c r="AA321" s="30">
        <f>Table1[[#This Row],[Hours Used]]-SUM(Table1[[#This Row],[Planned Maintenance]:[Start and Finish Production]])</f>
        <v/>
      </c>
      <c r="AB321" s="26" t="n"/>
      <c r="AC321" s="26" t="n"/>
      <c r="AD321" s="26" t="n"/>
      <c r="AE321" s="26" t="n"/>
      <c r="AF321" s="26" t="n"/>
      <c r="AG321" s="26" t="n"/>
      <c r="AH321" s="24">
        <f>Table1[[#This Row],[Hours Used]]-SUM(Table1[[#This Row],[Planned Maintenance]:[Start and Finish Production]])-SUM(Table1[[#This Row],[Minor Stoppages]:[Material Shortages]])-Table1[[#This Row],[Quality Loss (Hrs)]]-Table1[[#This Row],[Operating Time]]</f>
        <v/>
      </c>
      <c r="AI321" s="24">
        <f>IFERROR(IF(Table1[[#This Row],[SKU]]="",0,Table1[[#This Row],[Quality Loss (T)]]/(Table1[[#This Row],[SOC (TPD)]]/24)),"")</f>
        <v/>
      </c>
      <c r="AJ321" s="31">
        <f>IFERROR(IF(Table1[[#This Row],[SKU]]="",0,Table1[[#This Row],[Volume Delivered (T)]]/(Table1[[#This Row],[SOC (TPD)]]/24)),"")</f>
        <v/>
      </c>
      <c r="AK321" s="31">
        <f>IFERROR(Table1[[#This Row],[Operating Time]]/Table1[[#This Row],[PRODUCTION HOURS]],"")</f>
        <v/>
      </c>
      <c r="AL321" s="32" t="n"/>
      <c r="AM321" s="32" t="n"/>
      <c r="AN321" s="32" t="n"/>
      <c r="AO321" s="32" t="n">
        <v>0</v>
      </c>
      <c r="AP321" s="32" t="n">
        <v>0</v>
      </c>
      <c r="AQ321" s="32" t="n"/>
      <c r="AR321" s="32">
        <f>IFERROR(SUMIFS(#REF!,#REF!,'Data Sheet'!A:A,#REF!,"Samridhi Perk Line")/SUMIFS(#REF!,#REF!,'Data Sheet'!A:A,#REF!,"Samridhi Perk Line"),"")</f>
        <v/>
      </c>
      <c r="AS321" s="32" t="n"/>
      <c r="AT321" s="32" t="n"/>
      <c r="AU321" s="203">
        <f>IFERROR(VLOOKUP(Table1[[#This Row],[Date]],'Overweight Data'!A319:G1414,6,FALSE),"")</f>
        <v/>
      </c>
      <c r="AV321" s="213">
        <f>IFERROR(
   IF(
      OR(Table1[[#This Row],[Operating Time]]=0, (Table1[[#This Row],[Operating Time]]/IF(AC321&lt;=1,AC321+1,AC321))*60=0),
      1,
      ((Table1[[#This Row],[Operating Time]])/IF(AC321&lt;=1,AC321+1,AC321))*60
   ),
"_")</f>
        <v/>
      </c>
      <c r="AW321" s="213">
        <f>COUNTIFS('Downtime Data'!A:A,Table1[[#This Row],[Date]])</f>
        <v/>
      </c>
      <c r="AX321" s="211">
        <f>IFERROR((SUM(Table1[[#This Row],[Minor Stoppages]:[Material Shortages]])/Table1[[#This Row],['# Stops]])*60,"")</f>
        <v/>
      </c>
      <c r="AY321" s="211" t="n"/>
      <c r="AZ321" s="33" t="n">
        <v>46352</v>
      </c>
    </row>
    <row r="322" ht="20.15" customHeight="1" s="452">
      <c r="A322" s="21" t="n">
        <v>46339</v>
      </c>
      <c r="B322" s="22">
        <f>IF(A322="","",TEXT(A322,"dddddd"))</f>
        <v/>
      </c>
      <c r="C322" s="23" t="n"/>
      <c r="D322" s="24">
        <f t="array" ref="D322">IFERROR(INDIRECT(C322),"")</f>
        <v/>
      </c>
      <c r="E322" s="25" t="n"/>
      <c r="F322" s="26" t="n"/>
      <c r="G322" s="27">
        <f>IFERROR((Table1[[#This Row],[Plan]]/Table1[[#This Row],[Hours Used]])/(Table1[[#This Row],[SOC (TPD)]]/24),"")</f>
        <v/>
      </c>
      <c r="H322" s="27">
        <f>IFERROR((Table1[[#This Row],[Volume Delivered (T)]]/Table1[[#This Row],[Hours Used]])/(Table1[[#This Row],[SOC (TPD)]]/24),"")</f>
        <v/>
      </c>
      <c r="I322" s="28" t="n"/>
      <c r="J322" s="28" t="n"/>
      <c r="K322" s="28" t="n"/>
      <c r="L322" s="25" t="n"/>
      <c r="M322" s="29" t="n"/>
      <c r="N322" s="83" t="n"/>
      <c r="O322" s="25" t="n"/>
      <c r="P322" s="25" t="n"/>
      <c r="Q322" s="69" t="n"/>
      <c r="R322" s="70" t="n"/>
      <c r="S322" s="30">
        <f>IF(Table1[[#This Row],[SKU]]="",0,24-Table1[[#This Row],[Legal Non-Operating Time]]-Table1[[#This Row],[No Demand Time]]-Table1[[#This Row],[Force Majeure]])</f>
        <v/>
      </c>
      <c r="T322" s="26" t="n"/>
      <c r="U322" s="26" t="n"/>
      <c r="V322" s="26" t="n"/>
      <c r="W322" s="26" t="n"/>
      <c r="X322" s="26" t="n"/>
      <c r="Y322" s="26" t="n"/>
      <c r="Z322" s="26" t="n"/>
      <c r="AA322" s="30">
        <f>Table1[[#This Row],[Hours Used]]-SUM(Table1[[#This Row],[Planned Maintenance]:[Start and Finish Production]])</f>
        <v/>
      </c>
      <c r="AB322" s="26" t="n"/>
      <c r="AC322" s="26" t="n"/>
      <c r="AD322" s="26" t="n"/>
      <c r="AE322" s="26" t="n"/>
      <c r="AF322" s="26" t="n"/>
      <c r="AG322" s="26" t="n"/>
      <c r="AH322" s="24">
        <f>Table1[[#This Row],[Hours Used]]-SUM(Table1[[#This Row],[Planned Maintenance]:[Start and Finish Production]])-SUM(Table1[[#This Row],[Minor Stoppages]:[Material Shortages]])-Table1[[#This Row],[Quality Loss (Hrs)]]-Table1[[#This Row],[Operating Time]]</f>
        <v/>
      </c>
      <c r="AI322" s="24">
        <f>IFERROR(IF(Table1[[#This Row],[SKU]]="",0,Table1[[#This Row],[Quality Loss (T)]]/(Table1[[#This Row],[SOC (TPD)]]/24)),"")</f>
        <v/>
      </c>
      <c r="AJ322" s="31">
        <f>IFERROR(IF(Table1[[#This Row],[SKU]]="",0,Table1[[#This Row],[Volume Delivered (T)]]/(Table1[[#This Row],[SOC (TPD)]]/24)),"")</f>
        <v/>
      </c>
      <c r="AK322" s="31">
        <f>IFERROR(Table1[[#This Row],[Operating Time]]/Table1[[#This Row],[PRODUCTION HOURS]],"")</f>
        <v/>
      </c>
      <c r="AL322" s="32" t="n"/>
      <c r="AM322" s="32" t="n"/>
      <c r="AN322" s="32" t="n"/>
      <c r="AO322" s="32" t="n">
        <v>0</v>
      </c>
      <c r="AP322" s="32" t="n">
        <v>0</v>
      </c>
      <c r="AQ322" s="32" t="n"/>
      <c r="AR322" s="32">
        <f>IFERROR(SUMIFS(#REF!,#REF!,'Data Sheet'!A:A,#REF!,"Samridhi Perk Line")/SUMIFS(#REF!,#REF!,'Data Sheet'!A:A,#REF!,"Samridhi Perk Line"),"")</f>
        <v/>
      </c>
      <c r="AS322" s="32" t="n"/>
      <c r="AT322" s="32" t="n"/>
      <c r="AU322" s="203">
        <f>IFERROR(VLOOKUP(Table1[[#This Row],[Date]],'Overweight Data'!A320:G1415,6,FALSE),"")</f>
        <v/>
      </c>
      <c r="AV322" s="213">
        <f>IFERROR(
   IF(
      OR(Table1[[#This Row],[Operating Time]]=0, (Table1[[#This Row],[Operating Time]]/IF(AC322&lt;=1,AC322+1,AC322))*60=0),
      1,
      ((Table1[[#This Row],[Operating Time]])/IF(AC322&lt;=1,AC322+1,AC322))*60
   ),
"_")</f>
        <v/>
      </c>
      <c r="AW322" s="213">
        <f>COUNTIFS('Downtime Data'!A:A,Table1[[#This Row],[Date]])</f>
        <v/>
      </c>
      <c r="AX322" s="211">
        <f>IFERROR((SUM(Table1[[#This Row],[Minor Stoppages]:[Material Shortages]])/Table1[[#This Row],['# Stops]])*60,"")</f>
        <v/>
      </c>
      <c r="AY322" s="211" t="n"/>
      <c r="AZ322" s="33" t="n">
        <v>46352</v>
      </c>
    </row>
    <row r="323" ht="20.15" customHeight="1" s="452">
      <c r="A323" s="21" t="n">
        <v>46340</v>
      </c>
      <c r="B323" s="22">
        <f>IF(A323="","",TEXT(A323,"dddddd"))</f>
        <v/>
      </c>
      <c r="C323" s="23" t="n"/>
      <c r="D323" s="24">
        <f t="array" ref="D323">IFERROR(INDIRECT(C323),"")</f>
        <v/>
      </c>
      <c r="E323" s="25" t="n"/>
      <c r="F323" s="26" t="n"/>
      <c r="G323" s="27">
        <f>IFERROR((Table1[[#This Row],[Plan]]/Table1[[#This Row],[Hours Used]])/(Table1[[#This Row],[SOC (TPD)]]/24),"")</f>
        <v/>
      </c>
      <c r="H323" s="27">
        <f>IFERROR((Table1[[#This Row],[Volume Delivered (T)]]/Table1[[#This Row],[Hours Used]])/(Table1[[#This Row],[SOC (TPD)]]/24),"")</f>
        <v/>
      </c>
      <c r="I323" s="28" t="n"/>
      <c r="J323" s="28" t="n"/>
      <c r="K323" s="28" t="n"/>
      <c r="L323" s="25" t="n"/>
      <c r="M323" s="29" t="n"/>
      <c r="N323" s="83" t="n"/>
      <c r="O323" s="25" t="n"/>
      <c r="P323" s="25" t="n"/>
      <c r="Q323" s="69" t="n"/>
      <c r="R323" s="70" t="n"/>
      <c r="S323" s="30">
        <f>IF(Table1[[#This Row],[SKU]]="",0,24-Table1[[#This Row],[Legal Non-Operating Time]]-Table1[[#This Row],[No Demand Time]]-Table1[[#This Row],[Force Majeure]])</f>
        <v/>
      </c>
      <c r="T323" s="26" t="n"/>
      <c r="U323" s="26" t="n"/>
      <c r="V323" s="26" t="n"/>
      <c r="W323" s="26" t="n"/>
      <c r="X323" s="26" t="n"/>
      <c r="Y323" s="26" t="n"/>
      <c r="Z323" s="26" t="n"/>
      <c r="AA323" s="30">
        <f>Table1[[#This Row],[Hours Used]]-SUM(Table1[[#This Row],[Planned Maintenance]:[Start and Finish Production]])</f>
        <v/>
      </c>
      <c r="AB323" s="26" t="n"/>
      <c r="AC323" s="26" t="n"/>
      <c r="AD323" s="26" t="n"/>
      <c r="AE323" s="26" t="n"/>
      <c r="AF323" s="26" t="n"/>
      <c r="AG323" s="26" t="n"/>
      <c r="AH323" s="24">
        <f>Table1[[#This Row],[Hours Used]]-SUM(Table1[[#This Row],[Planned Maintenance]:[Start and Finish Production]])-SUM(Table1[[#This Row],[Minor Stoppages]:[Material Shortages]])-Table1[[#This Row],[Quality Loss (Hrs)]]-Table1[[#This Row],[Operating Time]]</f>
        <v/>
      </c>
      <c r="AI323" s="24">
        <f>IFERROR(IF(Table1[[#This Row],[SKU]]="",0,Table1[[#This Row],[Quality Loss (T)]]/(Table1[[#This Row],[SOC (TPD)]]/24)),"")</f>
        <v/>
      </c>
      <c r="AJ323" s="31">
        <f>IFERROR(IF(Table1[[#This Row],[SKU]]="",0,Table1[[#This Row],[Volume Delivered (T)]]/(Table1[[#This Row],[SOC (TPD)]]/24)),"")</f>
        <v/>
      </c>
      <c r="AK323" s="31">
        <f>IFERROR(Table1[[#This Row],[Operating Time]]/Table1[[#This Row],[PRODUCTION HOURS]],"")</f>
        <v/>
      </c>
      <c r="AL323" s="32" t="n"/>
      <c r="AM323" s="32" t="n"/>
      <c r="AN323" s="32" t="n"/>
      <c r="AO323" s="32" t="n">
        <v>0</v>
      </c>
      <c r="AP323" s="32" t="n">
        <v>0</v>
      </c>
      <c r="AQ323" s="32" t="n"/>
      <c r="AR323" s="32">
        <f>IFERROR(SUMIFS(#REF!,#REF!,'Data Sheet'!A:A,#REF!,"Samridhi Perk Line")/SUMIFS(#REF!,#REF!,'Data Sheet'!A:A,#REF!,"Samridhi Perk Line"),"")</f>
        <v/>
      </c>
      <c r="AS323" s="32" t="n"/>
      <c r="AT323" s="32" t="n"/>
      <c r="AU323" s="203">
        <f>IFERROR(VLOOKUP(Table1[[#This Row],[Date]],'Overweight Data'!A321:G1416,6,FALSE),"")</f>
        <v/>
      </c>
      <c r="AV323" s="213">
        <f>IFERROR(
   IF(
      OR(Table1[[#This Row],[Operating Time]]=0, (Table1[[#This Row],[Operating Time]]/IF(AC323&lt;=1,AC323+1,AC323))*60=0),
      1,
      ((Table1[[#This Row],[Operating Time]])/IF(AC323&lt;=1,AC323+1,AC323))*60
   ),
"_")</f>
        <v/>
      </c>
      <c r="AW323" s="213">
        <f>COUNTIFS('Downtime Data'!A:A,Table1[[#This Row],[Date]])</f>
        <v/>
      </c>
      <c r="AX323" s="211">
        <f>IFERROR((SUM(Table1[[#This Row],[Minor Stoppages]:[Material Shortages]])/Table1[[#This Row],['# Stops]])*60,"")</f>
        <v/>
      </c>
      <c r="AY323" s="211" t="n"/>
      <c r="AZ323" s="33" t="n">
        <v>46352</v>
      </c>
    </row>
    <row r="324" ht="20.15" customHeight="1" s="452">
      <c r="A324" s="21" t="n">
        <v>46341</v>
      </c>
      <c r="B324" s="22">
        <f>IF(A324="","",TEXT(A324,"dddddd"))</f>
        <v/>
      </c>
      <c r="C324" s="23" t="n"/>
      <c r="D324" s="24">
        <f t="array" ref="D324">IFERROR(INDIRECT(C324),"")</f>
        <v/>
      </c>
      <c r="E324" s="25" t="n"/>
      <c r="F324" s="26" t="n"/>
      <c r="G324" s="27">
        <f>IFERROR((Table1[[#This Row],[Plan]]/Table1[[#This Row],[Hours Used]])/(Table1[[#This Row],[SOC (TPD)]]/24),"")</f>
        <v/>
      </c>
      <c r="H324" s="27">
        <f>IFERROR((Table1[[#This Row],[Volume Delivered (T)]]/Table1[[#This Row],[Hours Used]])/(Table1[[#This Row],[SOC (TPD)]]/24),"")</f>
        <v/>
      </c>
      <c r="I324" s="28" t="n"/>
      <c r="J324" s="28" t="n"/>
      <c r="K324" s="28" t="n"/>
      <c r="L324" s="25" t="n"/>
      <c r="M324" s="29" t="n"/>
      <c r="N324" s="83" t="n"/>
      <c r="O324" s="25" t="n"/>
      <c r="P324" s="25" t="n"/>
      <c r="Q324" s="69" t="n"/>
      <c r="R324" s="70" t="n"/>
      <c r="S324" s="30">
        <f>IF(Table1[[#This Row],[SKU]]="",0,24-Table1[[#This Row],[Legal Non-Operating Time]]-Table1[[#This Row],[No Demand Time]]-Table1[[#This Row],[Force Majeure]])</f>
        <v/>
      </c>
      <c r="T324" s="26" t="n"/>
      <c r="U324" s="26" t="n"/>
      <c r="V324" s="26" t="n"/>
      <c r="W324" s="26" t="n"/>
      <c r="X324" s="26" t="n"/>
      <c r="Y324" s="26" t="n"/>
      <c r="Z324" s="26" t="n"/>
      <c r="AA324" s="30">
        <f>Table1[[#This Row],[Hours Used]]-SUM(Table1[[#This Row],[Planned Maintenance]:[Start and Finish Production]])</f>
        <v/>
      </c>
      <c r="AB324" s="26" t="n"/>
      <c r="AC324" s="26" t="n"/>
      <c r="AD324" s="26" t="n"/>
      <c r="AE324" s="26" t="n"/>
      <c r="AF324" s="26" t="n"/>
      <c r="AG324" s="26" t="n"/>
      <c r="AH324" s="24">
        <f>Table1[[#This Row],[Hours Used]]-SUM(Table1[[#This Row],[Planned Maintenance]:[Start and Finish Production]])-SUM(Table1[[#This Row],[Minor Stoppages]:[Material Shortages]])-Table1[[#This Row],[Quality Loss (Hrs)]]-Table1[[#This Row],[Operating Time]]</f>
        <v/>
      </c>
      <c r="AI324" s="24">
        <f>IFERROR(IF(Table1[[#This Row],[SKU]]="",0,Table1[[#This Row],[Quality Loss (T)]]/(Table1[[#This Row],[SOC (TPD)]]/24)),"")</f>
        <v/>
      </c>
      <c r="AJ324" s="31">
        <f>IFERROR(IF(Table1[[#This Row],[SKU]]="",0,Table1[[#This Row],[Volume Delivered (T)]]/(Table1[[#This Row],[SOC (TPD)]]/24)),"")</f>
        <v/>
      </c>
      <c r="AK324" s="31">
        <f>IFERROR(Table1[[#This Row],[Operating Time]]/Table1[[#This Row],[PRODUCTION HOURS]],"")</f>
        <v/>
      </c>
      <c r="AL324" s="32" t="n"/>
      <c r="AM324" s="32" t="n"/>
      <c r="AN324" s="32" t="n"/>
      <c r="AO324" s="32" t="n">
        <v>4</v>
      </c>
      <c r="AP324" s="32" t="n">
        <v>0</v>
      </c>
      <c r="AQ324" s="32" t="n"/>
      <c r="AR324" s="32">
        <f>IFERROR(SUMIFS(#REF!,#REF!,'Data Sheet'!A:A,#REF!,"Samridhi Perk Line")/SUMIFS(#REF!,#REF!,'Data Sheet'!A:A,#REF!,"Samridhi Perk Line"),"")</f>
        <v/>
      </c>
      <c r="AS324" s="32" t="n"/>
      <c r="AT324" s="32" t="n"/>
      <c r="AU324" s="203">
        <f>IFERROR(VLOOKUP(Table1[[#This Row],[Date]],'Overweight Data'!A322:G1417,6,FALSE),"")</f>
        <v/>
      </c>
      <c r="AV324" s="213">
        <f>IFERROR(
   IF(
      OR(Table1[[#This Row],[Operating Time]]=0, (Table1[[#This Row],[Operating Time]]/IF(AC324&lt;=1,AC324+1,AC324))*60=0),
      1,
      ((Table1[[#This Row],[Operating Time]])/IF(AC324&lt;=1,AC324+1,AC324))*60
   ),
"_")</f>
        <v/>
      </c>
      <c r="AW324" s="213">
        <f>COUNTIFS('Downtime Data'!A:A,Table1[[#This Row],[Date]])</f>
        <v/>
      </c>
      <c r="AX324" s="211">
        <f>IFERROR((SUM(Table1[[#This Row],[Minor Stoppages]:[Material Shortages]])/Table1[[#This Row],['# Stops]])*60,"")</f>
        <v/>
      </c>
      <c r="AY324" s="211" t="n"/>
      <c r="AZ324" s="33" t="n">
        <v>46352</v>
      </c>
    </row>
    <row r="325" ht="20.15" customHeight="1" s="452">
      <c r="A325" s="21" t="n">
        <v>46342</v>
      </c>
      <c r="B325" s="22">
        <f>IF(A325="","",TEXT(A325,"dddddd"))</f>
        <v/>
      </c>
      <c r="C325" s="23" t="n"/>
      <c r="D325" s="24">
        <f t="array" ref="D325">IFERROR(INDIRECT(C325),"")</f>
        <v/>
      </c>
      <c r="E325" s="25" t="n"/>
      <c r="F325" s="26" t="n"/>
      <c r="G325" s="27">
        <f>IFERROR((Table1[[#This Row],[Plan]]/Table1[[#This Row],[Hours Used]])/(Table1[[#This Row],[SOC (TPD)]]/24),"")</f>
        <v/>
      </c>
      <c r="H325" s="27">
        <f>IFERROR((Table1[[#This Row],[Volume Delivered (T)]]/Table1[[#This Row],[Hours Used]])/(Table1[[#This Row],[SOC (TPD)]]/24),"")</f>
        <v/>
      </c>
      <c r="I325" s="28" t="n"/>
      <c r="J325" s="28" t="n"/>
      <c r="K325" s="28" t="n"/>
      <c r="L325" s="25" t="n"/>
      <c r="M325" s="29" t="n"/>
      <c r="N325" s="83" t="n"/>
      <c r="O325" s="25" t="n"/>
      <c r="P325" s="25" t="n"/>
      <c r="Q325" s="69" t="n"/>
      <c r="R325" s="70" t="n"/>
      <c r="S325" s="30">
        <f>IF(Table1[[#This Row],[SKU]]="",0,24-Table1[[#This Row],[Legal Non-Operating Time]]-Table1[[#This Row],[No Demand Time]]-Table1[[#This Row],[Force Majeure]])</f>
        <v/>
      </c>
      <c r="T325" s="26" t="n"/>
      <c r="U325" s="26" t="n"/>
      <c r="V325" s="26" t="n"/>
      <c r="W325" s="26" t="n"/>
      <c r="X325" s="26" t="n"/>
      <c r="Y325" s="26" t="n"/>
      <c r="Z325" s="26" t="n"/>
      <c r="AA325" s="30">
        <f>Table1[[#This Row],[Hours Used]]-SUM(Table1[[#This Row],[Planned Maintenance]:[Start and Finish Production]])</f>
        <v/>
      </c>
      <c r="AB325" s="26" t="n"/>
      <c r="AC325" s="26" t="n"/>
      <c r="AD325" s="26" t="n"/>
      <c r="AE325" s="26" t="n"/>
      <c r="AF325" s="26" t="n"/>
      <c r="AG325" s="26" t="n"/>
      <c r="AH325" s="24">
        <f>Table1[[#This Row],[Hours Used]]-SUM(Table1[[#This Row],[Planned Maintenance]:[Start and Finish Production]])-SUM(Table1[[#This Row],[Minor Stoppages]:[Material Shortages]])-Table1[[#This Row],[Quality Loss (Hrs)]]-Table1[[#This Row],[Operating Time]]</f>
        <v/>
      </c>
      <c r="AI325" s="24">
        <f>IFERROR(IF(Table1[[#This Row],[SKU]]="",0,Table1[[#This Row],[Quality Loss (T)]]/(Table1[[#This Row],[SOC (TPD)]]/24)),"")</f>
        <v/>
      </c>
      <c r="AJ325" s="31">
        <f>IFERROR(IF(Table1[[#This Row],[SKU]]="",0,Table1[[#This Row],[Volume Delivered (T)]]/(Table1[[#This Row],[SOC (TPD)]]/24)),"")</f>
        <v/>
      </c>
      <c r="AK325" s="31">
        <f>IFERROR(Table1[[#This Row],[Operating Time]]/Table1[[#This Row],[PRODUCTION HOURS]],"")</f>
        <v/>
      </c>
      <c r="AL325" s="32" t="n"/>
      <c r="AM325" s="32" t="n"/>
      <c r="AN325" s="32" t="n"/>
      <c r="AO325" s="32" t="n">
        <v>0</v>
      </c>
      <c r="AP325" s="32" t="n">
        <v>0</v>
      </c>
      <c r="AQ325" s="32" t="n"/>
      <c r="AR325" s="32">
        <f>IFERROR(SUMIFS(#REF!,#REF!,'Data Sheet'!A:A,#REF!,"Samridhi Perk Line")/SUMIFS(#REF!,#REF!,'Data Sheet'!A:A,#REF!,"Samridhi Perk Line"),"")</f>
        <v/>
      </c>
      <c r="AS325" s="32" t="n"/>
      <c r="AT325" s="32" t="n"/>
      <c r="AU325" s="203">
        <f>IFERROR(VLOOKUP(Table1[[#This Row],[Date]],'Overweight Data'!A323:G1418,6,FALSE),"")</f>
        <v/>
      </c>
      <c r="AV325" s="213">
        <f>IFERROR(
   IF(
      OR(Table1[[#This Row],[Operating Time]]=0, (Table1[[#This Row],[Operating Time]]/IF(AC325&lt;=1,AC325+1,AC325))*60=0),
      1,
      ((Table1[[#This Row],[Operating Time]])/IF(AC325&lt;=1,AC325+1,AC325))*60
   ),
"_")</f>
        <v/>
      </c>
      <c r="AW325" s="213">
        <f>COUNTIFS('Downtime Data'!A:A,Table1[[#This Row],[Date]])</f>
        <v/>
      </c>
      <c r="AX325" s="211">
        <f>IFERROR((SUM(Table1[[#This Row],[Minor Stoppages]:[Material Shortages]])/Table1[[#This Row],['# Stops]])*60,"")</f>
        <v/>
      </c>
      <c r="AY325" s="211" t="n"/>
      <c r="AZ325" s="33" t="n">
        <v>46352</v>
      </c>
    </row>
    <row r="326" ht="20.15" customHeight="1" s="452">
      <c r="A326" s="21" t="n">
        <v>46343</v>
      </c>
      <c r="B326" s="22">
        <f>IF(A326="","",TEXT(A326,"dddddd"))</f>
        <v/>
      </c>
      <c r="C326" s="23" t="n"/>
      <c r="D326" s="24">
        <f t="array" ref="D326">IFERROR(INDIRECT(C326),"")</f>
        <v/>
      </c>
      <c r="E326" s="25" t="n"/>
      <c r="F326" s="26" t="n"/>
      <c r="G326" s="27">
        <f>IFERROR((Table1[[#This Row],[Plan]]/Table1[[#This Row],[Hours Used]])/(Table1[[#This Row],[SOC (TPD)]]/24),"")</f>
        <v/>
      </c>
      <c r="H326" s="27">
        <f>IFERROR((Table1[[#This Row],[Volume Delivered (T)]]/Table1[[#This Row],[Hours Used]])/(Table1[[#This Row],[SOC (TPD)]]/24),"")</f>
        <v/>
      </c>
      <c r="I326" s="28" t="n"/>
      <c r="J326" s="28" t="n"/>
      <c r="K326" s="28" t="n"/>
      <c r="L326" s="25" t="n"/>
      <c r="M326" s="29" t="n"/>
      <c r="N326" s="83" t="n"/>
      <c r="O326" s="25" t="n"/>
      <c r="P326" s="25" t="n"/>
      <c r="Q326" s="69" t="n"/>
      <c r="R326" s="70" t="n"/>
      <c r="S326" s="30">
        <f>IF(Table1[[#This Row],[SKU]]="",0,24-Table1[[#This Row],[Legal Non-Operating Time]]-Table1[[#This Row],[No Demand Time]]-Table1[[#This Row],[Force Majeure]])</f>
        <v/>
      </c>
      <c r="T326" s="26" t="n"/>
      <c r="U326" s="26" t="n"/>
      <c r="V326" s="26" t="n"/>
      <c r="W326" s="26" t="n"/>
      <c r="X326" s="26" t="n"/>
      <c r="Y326" s="26" t="n"/>
      <c r="Z326" s="26" t="n"/>
      <c r="AA326" s="30">
        <f>Table1[[#This Row],[Hours Used]]-SUM(Table1[[#This Row],[Planned Maintenance]:[Start and Finish Production]])</f>
        <v/>
      </c>
      <c r="AB326" s="26" t="n"/>
      <c r="AC326" s="26" t="n"/>
      <c r="AD326" s="26" t="n"/>
      <c r="AE326" s="26" t="n"/>
      <c r="AF326" s="26" t="n"/>
      <c r="AG326" s="26" t="n"/>
      <c r="AH326" s="24">
        <f>Table1[[#This Row],[Hours Used]]-SUM(Table1[[#This Row],[Planned Maintenance]:[Start and Finish Production]])-SUM(Table1[[#This Row],[Minor Stoppages]:[Material Shortages]])-Table1[[#This Row],[Quality Loss (Hrs)]]-Table1[[#This Row],[Operating Time]]</f>
        <v/>
      </c>
      <c r="AI326" s="24">
        <f>IFERROR(IF(Table1[[#This Row],[SKU]]="",0,Table1[[#This Row],[Quality Loss (T)]]/(Table1[[#This Row],[SOC (TPD)]]/24)),"")</f>
        <v/>
      </c>
      <c r="AJ326" s="31">
        <f>IFERROR(IF(Table1[[#This Row],[SKU]]="",0,Table1[[#This Row],[Volume Delivered (T)]]/(Table1[[#This Row],[SOC (TPD)]]/24)),"")</f>
        <v/>
      </c>
      <c r="AK326" s="31">
        <f>IFERROR(Table1[[#This Row],[Operating Time]]/Table1[[#This Row],[PRODUCTION HOURS]],"")</f>
        <v/>
      </c>
      <c r="AL326" s="32" t="n"/>
      <c r="AM326" s="32" t="n"/>
      <c r="AN326" s="32" t="n"/>
      <c r="AO326" s="32" t="n">
        <v>0</v>
      </c>
      <c r="AP326" s="32" t="n">
        <v>0</v>
      </c>
      <c r="AQ326" s="32" t="n"/>
      <c r="AR326" s="32">
        <f>IFERROR(SUMIFS(#REF!,#REF!,'Data Sheet'!A:A,#REF!,"Samridhi Perk Line")/SUMIFS(#REF!,#REF!,'Data Sheet'!A:A,#REF!,"Samridhi Perk Line"),"")</f>
        <v/>
      </c>
      <c r="AS326" s="32" t="n"/>
      <c r="AT326" s="32" t="n"/>
      <c r="AU326" s="203">
        <f>IFERROR(VLOOKUP(Table1[[#This Row],[Date]],'Overweight Data'!A324:G1419,6,FALSE),"")</f>
        <v/>
      </c>
      <c r="AV326" s="213">
        <f>IFERROR(
   IF(
      OR(Table1[[#This Row],[Operating Time]]=0, (Table1[[#This Row],[Operating Time]]/IF(AC326&lt;=1,AC326+1,AC326))*60=0),
      1,
      ((Table1[[#This Row],[Operating Time]])/IF(AC326&lt;=1,AC326+1,AC326))*60
   ),
"_")</f>
        <v/>
      </c>
      <c r="AW326" s="213">
        <f>COUNTIFS('Downtime Data'!A:A,Table1[[#This Row],[Date]])</f>
        <v/>
      </c>
      <c r="AX326" s="211">
        <f>IFERROR((SUM(Table1[[#This Row],[Minor Stoppages]:[Material Shortages]])/Table1[[#This Row],['# Stops]])*60,"")</f>
        <v/>
      </c>
      <c r="AY326" s="211" t="n"/>
      <c r="AZ326" s="33" t="n">
        <v>46352</v>
      </c>
    </row>
    <row r="327" ht="20.15" customHeight="1" s="452">
      <c r="A327" s="21" t="n">
        <v>46344</v>
      </c>
      <c r="B327" s="22">
        <f>IF(A327="","",TEXT(A327,"dddddd"))</f>
        <v/>
      </c>
      <c r="C327" s="23" t="n"/>
      <c r="D327" s="24">
        <f t="array" ref="D327">IFERROR(INDIRECT(C327),"")</f>
        <v/>
      </c>
      <c r="E327" s="25" t="n"/>
      <c r="F327" s="26" t="n"/>
      <c r="G327" s="27">
        <f>IFERROR((Table1[[#This Row],[Plan]]/Table1[[#This Row],[Hours Used]])/(Table1[[#This Row],[SOC (TPD)]]/24),"")</f>
        <v/>
      </c>
      <c r="H327" s="27">
        <f>IFERROR((Table1[[#This Row],[Volume Delivered (T)]]/Table1[[#This Row],[Hours Used]])/(Table1[[#This Row],[SOC (TPD)]]/24),"")</f>
        <v/>
      </c>
      <c r="I327" s="28" t="n"/>
      <c r="J327" s="28" t="n"/>
      <c r="K327" s="28" t="n"/>
      <c r="L327" s="25" t="n"/>
      <c r="M327" s="29" t="n"/>
      <c r="N327" s="83" t="n"/>
      <c r="O327" s="25" t="n"/>
      <c r="P327" s="25" t="n"/>
      <c r="Q327" s="69" t="n"/>
      <c r="R327" s="70" t="n"/>
      <c r="S327" s="30">
        <f>IF(Table1[[#This Row],[SKU]]="",0,24-Table1[[#This Row],[Legal Non-Operating Time]]-Table1[[#This Row],[No Demand Time]]-Table1[[#This Row],[Force Majeure]])</f>
        <v/>
      </c>
      <c r="T327" s="26" t="n"/>
      <c r="U327" s="26" t="n"/>
      <c r="V327" s="26" t="n"/>
      <c r="W327" s="26" t="n"/>
      <c r="X327" s="26" t="n"/>
      <c r="Y327" s="26" t="n"/>
      <c r="Z327" s="26" t="n"/>
      <c r="AA327" s="30">
        <f>Table1[[#This Row],[Hours Used]]-SUM(Table1[[#This Row],[Planned Maintenance]:[Start and Finish Production]])</f>
        <v/>
      </c>
      <c r="AB327" s="26" t="n"/>
      <c r="AC327" s="26" t="n"/>
      <c r="AD327" s="26" t="n"/>
      <c r="AE327" s="26" t="n"/>
      <c r="AF327" s="26" t="n"/>
      <c r="AG327" s="26" t="n"/>
      <c r="AH327" s="24">
        <f>Table1[[#This Row],[Hours Used]]-SUM(Table1[[#This Row],[Planned Maintenance]:[Start and Finish Production]])-SUM(Table1[[#This Row],[Minor Stoppages]:[Material Shortages]])-Table1[[#This Row],[Quality Loss (Hrs)]]-Table1[[#This Row],[Operating Time]]</f>
        <v/>
      </c>
      <c r="AI327" s="24">
        <f>IFERROR(IF(Table1[[#This Row],[SKU]]="",0,Table1[[#This Row],[Quality Loss (T)]]/(Table1[[#This Row],[SOC (TPD)]]/24)),"")</f>
        <v/>
      </c>
      <c r="AJ327" s="31">
        <f>IFERROR(IF(Table1[[#This Row],[SKU]]="",0,Table1[[#This Row],[Volume Delivered (T)]]/(Table1[[#This Row],[SOC (TPD)]]/24)),"")</f>
        <v/>
      </c>
      <c r="AK327" s="31">
        <f>IFERROR(Table1[[#This Row],[Operating Time]]/Table1[[#This Row],[PRODUCTION HOURS]],"")</f>
        <v/>
      </c>
      <c r="AL327" s="32" t="n"/>
      <c r="AM327" s="32" t="n"/>
      <c r="AN327" s="32" t="n"/>
      <c r="AO327" s="32" t="n">
        <v>0</v>
      </c>
      <c r="AP327" s="32" t="n">
        <v>0</v>
      </c>
      <c r="AQ327" s="32" t="n"/>
      <c r="AR327" s="32">
        <f>IFERROR(SUMIFS(#REF!,#REF!,'Data Sheet'!A:A,#REF!,"Samridhi Perk Line")/SUMIFS(#REF!,#REF!,'Data Sheet'!A:A,#REF!,"Samridhi Perk Line"),"")</f>
        <v/>
      </c>
      <c r="AS327" s="32" t="n"/>
      <c r="AT327" s="32" t="n"/>
      <c r="AU327" s="203">
        <f>IFERROR(VLOOKUP(Table1[[#This Row],[Date]],'Overweight Data'!A325:G1420,6,FALSE),"")</f>
        <v/>
      </c>
      <c r="AV327" s="213">
        <f>IFERROR(
   IF(
      OR(Table1[[#This Row],[Operating Time]]=0, (Table1[[#This Row],[Operating Time]]/IF(AC327&lt;=1,AC327+1,AC327))*60=0),
      1,
      ((Table1[[#This Row],[Operating Time]])/IF(AC327&lt;=1,AC327+1,AC327))*60
   ),
"_")</f>
        <v/>
      </c>
      <c r="AW327" s="213">
        <f>COUNTIFS('Downtime Data'!A:A,Table1[[#This Row],[Date]])</f>
        <v/>
      </c>
      <c r="AX327" s="211">
        <f>IFERROR((SUM(Table1[[#This Row],[Minor Stoppages]:[Material Shortages]])/Table1[[#This Row],['# Stops]])*60,"")</f>
        <v/>
      </c>
      <c r="AY327" s="211" t="n"/>
      <c r="AZ327" s="33" t="n">
        <v>46352</v>
      </c>
    </row>
    <row r="328" ht="20.15" customHeight="1" s="452">
      <c r="A328" s="21" t="n">
        <v>46345</v>
      </c>
      <c r="B328" s="22">
        <f>IF(A328="","",TEXT(A328,"dddddd"))</f>
        <v/>
      </c>
      <c r="C328" s="23" t="n"/>
      <c r="D328" s="24">
        <f t="array" ref="D328">IFERROR(INDIRECT(C328),"")</f>
        <v/>
      </c>
      <c r="E328" s="25" t="n"/>
      <c r="F328" s="26" t="n"/>
      <c r="G328" s="27">
        <f>IFERROR((Table1[[#This Row],[Plan]]/Table1[[#This Row],[Hours Used]])/(Table1[[#This Row],[SOC (TPD)]]/24),"")</f>
        <v/>
      </c>
      <c r="H328" s="27">
        <f>IFERROR((Table1[[#This Row],[Volume Delivered (T)]]/Table1[[#This Row],[Hours Used]])/(Table1[[#This Row],[SOC (TPD)]]/24),"")</f>
        <v/>
      </c>
      <c r="I328" s="28" t="n"/>
      <c r="J328" s="28" t="n"/>
      <c r="K328" s="28" t="n"/>
      <c r="L328" s="25" t="n"/>
      <c r="M328" s="29" t="n"/>
      <c r="N328" s="83" t="n"/>
      <c r="O328" s="25" t="n"/>
      <c r="P328" s="25" t="n"/>
      <c r="Q328" s="69" t="n"/>
      <c r="R328" s="70" t="n"/>
      <c r="S328" s="30">
        <f>IF(Table1[[#This Row],[SKU]]="",0,24-Table1[[#This Row],[Legal Non-Operating Time]]-Table1[[#This Row],[No Demand Time]]-Table1[[#This Row],[Force Majeure]])</f>
        <v/>
      </c>
      <c r="T328" s="26" t="n"/>
      <c r="U328" s="26" t="n"/>
      <c r="V328" s="26" t="n"/>
      <c r="W328" s="26" t="n"/>
      <c r="X328" s="26" t="n"/>
      <c r="Y328" s="26" t="n"/>
      <c r="Z328" s="26" t="n"/>
      <c r="AA328" s="30">
        <f>Table1[[#This Row],[Hours Used]]-SUM(Table1[[#This Row],[Planned Maintenance]:[Start and Finish Production]])</f>
        <v/>
      </c>
      <c r="AB328" s="26" t="n"/>
      <c r="AC328" s="26" t="n"/>
      <c r="AD328" s="26" t="n"/>
      <c r="AE328" s="26" t="n"/>
      <c r="AF328" s="26" t="n"/>
      <c r="AG328" s="26" t="n"/>
      <c r="AH328" s="24">
        <f>Table1[[#This Row],[Hours Used]]-SUM(Table1[[#This Row],[Planned Maintenance]:[Start and Finish Production]])-SUM(Table1[[#This Row],[Minor Stoppages]:[Material Shortages]])-Table1[[#This Row],[Quality Loss (Hrs)]]-Table1[[#This Row],[Operating Time]]</f>
        <v/>
      </c>
      <c r="AI328" s="24">
        <f>IFERROR(IF(Table1[[#This Row],[SKU]]="",0,Table1[[#This Row],[Quality Loss (T)]]/(Table1[[#This Row],[SOC (TPD)]]/24)),"")</f>
        <v/>
      </c>
      <c r="AJ328" s="31">
        <f>IFERROR(IF(Table1[[#This Row],[SKU]]="",0,Table1[[#This Row],[Volume Delivered (T)]]/(Table1[[#This Row],[SOC (TPD)]]/24)),"")</f>
        <v/>
      </c>
      <c r="AK328" s="31">
        <f>IFERROR(Table1[[#This Row],[Operating Time]]/Table1[[#This Row],[PRODUCTION HOURS]],"")</f>
        <v/>
      </c>
      <c r="AL328" s="32" t="n"/>
      <c r="AM328" s="32" t="n"/>
      <c r="AN328" s="32" t="n"/>
      <c r="AO328" s="32" t="n">
        <v>0</v>
      </c>
      <c r="AP328" s="32" t="n">
        <v>0</v>
      </c>
      <c r="AQ328" s="32" t="n"/>
      <c r="AR328" s="32">
        <f>IFERROR(SUMIFS(#REF!,#REF!,'Data Sheet'!A:A,#REF!,"Samridhi Perk Line")/SUMIFS(#REF!,#REF!,'Data Sheet'!A:A,#REF!,"Samridhi Perk Line"),"")</f>
        <v/>
      </c>
      <c r="AS328" s="32" t="n"/>
      <c r="AT328" s="32" t="n"/>
      <c r="AU328" s="203">
        <f>IFERROR(VLOOKUP(Table1[[#This Row],[Date]],'Overweight Data'!A326:G1421,6,FALSE),"")</f>
        <v/>
      </c>
      <c r="AV328" s="213">
        <f>IFERROR(
   IF(
      OR(Table1[[#This Row],[Operating Time]]=0, (Table1[[#This Row],[Operating Time]]/IF(AC328&lt;=1,AC328+1,AC328))*60=0),
      1,
      ((Table1[[#This Row],[Operating Time]])/IF(AC328&lt;=1,AC328+1,AC328))*60
   ),
"_")</f>
        <v/>
      </c>
      <c r="AW328" s="213">
        <f>COUNTIFS('Downtime Data'!A:A,Table1[[#This Row],[Date]])</f>
        <v/>
      </c>
      <c r="AX328" s="211">
        <f>IFERROR((SUM(Table1[[#This Row],[Minor Stoppages]:[Material Shortages]])/Table1[[#This Row],['# Stops]])*60,"")</f>
        <v/>
      </c>
      <c r="AY328" s="211" t="n"/>
      <c r="AZ328" s="33" t="n">
        <v>46352</v>
      </c>
    </row>
    <row r="329" ht="20.15" customHeight="1" s="452">
      <c r="A329" s="21" t="n">
        <v>46346</v>
      </c>
      <c r="B329" s="22">
        <f>IF(A329="","",TEXT(A329,"dddddd"))</f>
        <v/>
      </c>
      <c r="C329" s="23" t="n"/>
      <c r="D329" s="24">
        <f t="array" ref="D329">IFERROR(INDIRECT(C329),"")</f>
        <v/>
      </c>
      <c r="E329" s="25" t="n"/>
      <c r="F329" s="26" t="n"/>
      <c r="G329" s="27">
        <f>IFERROR((Table1[[#This Row],[Plan]]/Table1[[#This Row],[Hours Used]])/(Table1[[#This Row],[SOC (TPD)]]/24),"")</f>
        <v/>
      </c>
      <c r="H329" s="27">
        <f>IFERROR((Table1[[#This Row],[Volume Delivered (T)]]/Table1[[#This Row],[Hours Used]])/(Table1[[#This Row],[SOC (TPD)]]/24),"")</f>
        <v/>
      </c>
      <c r="I329" s="28" t="n"/>
      <c r="J329" s="28" t="n"/>
      <c r="K329" s="28" t="n"/>
      <c r="L329" s="25" t="n"/>
      <c r="M329" s="29" t="n"/>
      <c r="N329" s="83" t="n"/>
      <c r="O329" s="25" t="n"/>
      <c r="P329" s="25" t="n"/>
      <c r="Q329" s="69" t="n"/>
      <c r="R329" s="70" t="n"/>
      <c r="S329" s="30">
        <f>IF(Table1[[#This Row],[SKU]]="",0,24-Table1[[#This Row],[Legal Non-Operating Time]]-Table1[[#This Row],[No Demand Time]]-Table1[[#This Row],[Force Majeure]])</f>
        <v/>
      </c>
      <c r="T329" s="26" t="n"/>
      <c r="U329" s="26" t="n"/>
      <c r="V329" s="26" t="n"/>
      <c r="W329" s="26" t="n"/>
      <c r="X329" s="26" t="n"/>
      <c r="Y329" s="26" t="n"/>
      <c r="Z329" s="26" t="n"/>
      <c r="AA329" s="30">
        <f>Table1[[#This Row],[Hours Used]]-SUM(Table1[[#This Row],[Planned Maintenance]:[Start and Finish Production]])</f>
        <v/>
      </c>
      <c r="AB329" s="26" t="n"/>
      <c r="AC329" s="26" t="n"/>
      <c r="AD329" s="26" t="n"/>
      <c r="AE329" s="26" t="n"/>
      <c r="AF329" s="26" t="n"/>
      <c r="AG329" s="26" t="n"/>
      <c r="AH329" s="24">
        <f>Table1[[#This Row],[Hours Used]]-SUM(Table1[[#This Row],[Planned Maintenance]:[Start and Finish Production]])-SUM(Table1[[#This Row],[Minor Stoppages]:[Material Shortages]])-Table1[[#This Row],[Quality Loss (Hrs)]]-Table1[[#This Row],[Operating Time]]</f>
        <v/>
      </c>
      <c r="AI329" s="24">
        <f>IFERROR(IF(Table1[[#This Row],[SKU]]="",0,Table1[[#This Row],[Quality Loss (T)]]/(Table1[[#This Row],[SOC (TPD)]]/24)),"")</f>
        <v/>
      </c>
      <c r="AJ329" s="31">
        <f>IFERROR(IF(Table1[[#This Row],[SKU]]="",0,Table1[[#This Row],[Volume Delivered (T)]]/(Table1[[#This Row],[SOC (TPD)]]/24)),"")</f>
        <v/>
      </c>
      <c r="AK329" s="31">
        <f>IFERROR(Table1[[#This Row],[Operating Time]]/Table1[[#This Row],[PRODUCTION HOURS]],"")</f>
        <v/>
      </c>
      <c r="AL329" s="32" t="n"/>
      <c r="AM329" s="32" t="n"/>
      <c r="AN329" s="32" t="n"/>
      <c r="AO329" s="32" t="n">
        <v>4</v>
      </c>
      <c r="AP329" s="32" t="n">
        <v>0</v>
      </c>
      <c r="AQ329" s="32" t="n"/>
      <c r="AR329" s="32">
        <f>IFERROR(SUMIFS(#REF!,#REF!,'Data Sheet'!A:A,#REF!,"Samridhi Perk Line")/SUMIFS(#REF!,#REF!,'Data Sheet'!A:A,#REF!,"Samridhi Perk Line"),"")</f>
        <v/>
      </c>
      <c r="AS329" s="32" t="n"/>
      <c r="AT329" s="32" t="n"/>
      <c r="AU329" s="203">
        <f>IFERROR(VLOOKUP(Table1[[#This Row],[Date]],'Overweight Data'!A327:G1422,6,FALSE),"")</f>
        <v/>
      </c>
      <c r="AV329" s="213">
        <f>IFERROR(
   IF(
      OR(Table1[[#This Row],[Operating Time]]=0, (Table1[[#This Row],[Operating Time]]/IF(AC329&lt;=1,AC329+1,AC329))*60=0),
      1,
      ((Table1[[#This Row],[Operating Time]])/IF(AC329&lt;=1,AC329+1,AC329))*60
   ),
"_")</f>
        <v/>
      </c>
      <c r="AW329" s="213">
        <f>COUNTIFS('Downtime Data'!A:A,Table1[[#This Row],[Date]])</f>
        <v/>
      </c>
      <c r="AX329" s="211">
        <f>IFERROR((SUM(Table1[[#This Row],[Minor Stoppages]:[Material Shortages]])/Table1[[#This Row],['# Stops]])*60,"")</f>
        <v/>
      </c>
      <c r="AY329" s="211" t="n"/>
      <c r="AZ329" s="33" t="n">
        <v>46352</v>
      </c>
    </row>
    <row r="330" ht="20.15" customHeight="1" s="452">
      <c r="A330" s="21" t="n">
        <v>46347</v>
      </c>
      <c r="B330" s="22">
        <f>IF(A330="","",TEXT(A330,"dddddd"))</f>
        <v/>
      </c>
      <c r="C330" s="23" t="n"/>
      <c r="D330" s="24">
        <f t="array" ref="D330">IFERROR(INDIRECT(C330),"")</f>
        <v/>
      </c>
      <c r="E330" s="25" t="n"/>
      <c r="F330" s="26" t="n"/>
      <c r="G330" s="27">
        <f>IFERROR((Table1[[#This Row],[Plan]]/Table1[[#This Row],[Hours Used]])/(Table1[[#This Row],[SOC (TPD)]]/24),"")</f>
        <v/>
      </c>
      <c r="H330" s="27">
        <f>IFERROR((Table1[[#This Row],[Volume Delivered (T)]]/Table1[[#This Row],[Hours Used]])/(Table1[[#This Row],[SOC (TPD)]]/24),"")</f>
        <v/>
      </c>
      <c r="I330" s="28" t="n"/>
      <c r="J330" s="28" t="n"/>
      <c r="K330" s="28" t="n"/>
      <c r="L330" s="25" t="n"/>
      <c r="M330" s="29" t="n"/>
      <c r="N330" s="83" t="n"/>
      <c r="O330" s="25" t="n"/>
      <c r="P330" s="25" t="n"/>
      <c r="Q330" s="69" t="n"/>
      <c r="R330" s="70" t="n"/>
      <c r="S330" s="30">
        <f>IF(Table1[[#This Row],[SKU]]="",0,24-Table1[[#This Row],[Legal Non-Operating Time]]-Table1[[#This Row],[No Demand Time]]-Table1[[#This Row],[Force Majeure]])</f>
        <v/>
      </c>
      <c r="T330" s="26" t="n"/>
      <c r="U330" s="26" t="n"/>
      <c r="V330" s="26" t="n"/>
      <c r="W330" s="26" t="n"/>
      <c r="X330" s="26" t="n"/>
      <c r="Y330" s="26" t="n"/>
      <c r="Z330" s="26" t="n"/>
      <c r="AA330" s="30">
        <f>Table1[[#This Row],[Hours Used]]-SUM(Table1[[#This Row],[Planned Maintenance]:[Start and Finish Production]])</f>
        <v/>
      </c>
      <c r="AB330" s="26" t="n"/>
      <c r="AC330" s="26" t="n"/>
      <c r="AD330" s="26" t="n"/>
      <c r="AE330" s="26" t="n"/>
      <c r="AF330" s="26" t="n"/>
      <c r="AG330" s="26" t="n"/>
      <c r="AH330" s="24">
        <f>Table1[[#This Row],[Hours Used]]-SUM(Table1[[#This Row],[Planned Maintenance]:[Start and Finish Production]])-SUM(Table1[[#This Row],[Minor Stoppages]:[Material Shortages]])-Table1[[#This Row],[Quality Loss (Hrs)]]-Table1[[#This Row],[Operating Time]]</f>
        <v/>
      </c>
      <c r="AI330" s="24">
        <f>IFERROR(IF(Table1[[#This Row],[SKU]]="",0,Table1[[#This Row],[Quality Loss (T)]]/(Table1[[#This Row],[SOC (TPD)]]/24)),"")</f>
        <v/>
      </c>
      <c r="AJ330" s="31">
        <f>IFERROR(IF(Table1[[#This Row],[SKU]]="",0,Table1[[#This Row],[Volume Delivered (T)]]/(Table1[[#This Row],[SOC (TPD)]]/24)),"")</f>
        <v/>
      </c>
      <c r="AK330" s="31">
        <f>IFERROR(Table1[[#This Row],[Operating Time]]/Table1[[#This Row],[PRODUCTION HOURS]],"")</f>
        <v/>
      </c>
      <c r="AL330" s="32" t="n"/>
      <c r="AM330" s="32" t="n"/>
      <c r="AN330" s="32" t="n"/>
      <c r="AO330" s="32" t="n">
        <v>0</v>
      </c>
      <c r="AP330" s="32" t="n">
        <v>0</v>
      </c>
      <c r="AQ330" s="32" t="n"/>
      <c r="AR330" s="32">
        <f>IFERROR(SUMIFS(#REF!,#REF!,'Data Sheet'!A:A,#REF!,"Samridhi Perk Line")/SUMIFS(#REF!,#REF!,'Data Sheet'!A:A,#REF!,"Samridhi Perk Line"),"")</f>
        <v/>
      </c>
      <c r="AS330" s="32" t="n"/>
      <c r="AT330" s="32" t="n"/>
      <c r="AU330" s="203">
        <f>IFERROR(VLOOKUP(Table1[[#This Row],[Date]],'Overweight Data'!A328:G1423,6,FALSE),"")</f>
        <v/>
      </c>
      <c r="AV330" s="213">
        <f>IFERROR(
   IF(
      OR(Table1[[#This Row],[Operating Time]]=0, (Table1[[#This Row],[Operating Time]]/IF(AC330&lt;=1,AC330+1,AC330))*60=0),
      1,
      ((Table1[[#This Row],[Operating Time]])/IF(AC330&lt;=1,AC330+1,AC330))*60
   ),
"_")</f>
        <v/>
      </c>
      <c r="AW330" s="213">
        <f>COUNTIFS('Downtime Data'!A:A,Table1[[#This Row],[Date]])</f>
        <v/>
      </c>
      <c r="AX330" s="211">
        <f>IFERROR((SUM(Table1[[#This Row],[Minor Stoppages]:[Material Shortages]])/Table1[[#This Row],['# Stops]])*60,"")</f>
        <v/>
      </c>
      <c r="AY330" s="211" t="n"/>
      <c r="AZ330" s="33" t="n">
        <v>46352</v>
      </c>
    </row>
    <row r="331" ht="20.15" customHeight="1" s="452">
      <c r="A331" s="21" t="n">
        <v>46348</v>
      </c>
      <c r="B331" s="22">
        <f>IF(A331="","",TEXT(A331,"dddddd"))</f>
        <v/>
      </c>
      <c r="C331" s="23" t="n"/>
      <c r="D331" s="24">
        <f t="array" ref="D331">IFERROR(INDIRECT(C331),"")</f>
        <v/>
      </c>
      <c r="E331" s="25" t="n"/>
      <c r="F331" s="26" t="n"/>
      <c r="G331" s="27">
        <f>IFERROR((Table1[[#This Row],[Plan]]/Table1[[#This Row],[Hours Used]])/(Table1[[#This Row],[SOC (TPD)]]/24),"")</f>
        <v/>
      </c>
      <c r="H331" s="27">
        <f>IFERROR((Table1[[#This Row],[Volume Delivered (T)]]/Table1[[#This Row],[Hours Used]])/(Table1[[#This Row],[SOC (TPD)]]/24),"")</f>
        <v/>
      </c>
      <c r="I331" s="28" t="n"/>
      <c r="J331" s="28" t="n"/>
      <c r="K331" s="28" t="n"/>
      <c r="L331" s="25" t="n"/>
      <c r="M331" s="29" t="n"/>
      <c r="N331" s="83" t="n"/>
      <c r="O331" s="25" t="n"/>
      <c r="P331" s="25" t="n"/>
      <c r="Q331" s="69" t="n"/>
      <c r="R331" s="70" t="n"/>
      <c r="S331" s="30">
        <f>IF(Table1[[#This Row],[SKU]]="",0,24-Table1[[#This Row],[Legal Non-Operating Time]]-Table1[[#This Row],[No Demand Time]]-Table1[[#This Row],[Force Majeure]])</f>
        <v/>
      </c>
      <c r="T331" s="26" t="n"/>
      <c r="U331" s="26" t="n"/>
      <c r="V331" s="26" t="n"/>
      <c r="W331" s="26" t="n"/>
      <c r="X331" s="26" t="n"/>
      <c r="Y331" s="26" t="n"/>
      <c r="Z331" s="26" t="n"/>
      <c r="AA331" s="30">
        <f>Table1[[#This Row],[Hours Used]]-SUM(Table1[[#This Row],[Planned Maintenance]:[Start and Finish Production]])</f>
        <v/>
      </c>
      <c r="AB331" s="26" t="n"/>
      <c r="AC331" s="26" t="n"/>
      <c r="AD331" s="26" t="n"/>
      <c r="AE331" s="26" t="n"/>
      <c r="AF331" s="26" t="n"/>
      <c r="AG331" s="26" t="n"/>
      <c r="AH331" s="24">
        <f>Table1[[#This Row],[Hours Used]]-SUM(Table1[[#This Row],[Planned Maintenance]:[Start and Finish Production]])-SUM(Table1[[#This Row],[Minor Stoppages]:[Material Shortages]])-Table1[[#This Row],[Quality Loss (Hrs)]]-Table1[[#This Row],[Operating Time]]</f>
        <v/>
      </c>
      <c r="AI331" s="24">
        <f>IFERROR(IF(Table1[[#This Row],[SKU]]="",0,Table1[[#This Row],[Quality Loss (T)]]/(Table1[[#This Row],[SOC (TPD)]]/24)),"")</f>
        <v/>
      </c>
      <c r="AJ331" s="31">
        <f>IFERROR(IF(Table1[[#This Row],[SKU]]="",0,Table1[[#This Row],[Volume Delivered (T)]]/(Table1[[#This Row],[SOC (TPD)]]/24)),"")</f>
        <v/>
      </c>
      <c r="AK331" s="31">
        <f>IFERROR(Table1[[#This Row],[Operating Time]]/Table1[[#This Row],[PRODUCTION HOURS]],"")</f>
        <v/>
      </c>
      <c r="AL331" s="32" t="n"/>
      <c r="AM331" s="32" t="n"/>
      <c r="AN331" s="32" t="n"/>
      <c r="AO331" s="32" t="n">
        <v>6</v>
      </c>
      <c r="AP331" s="32" t="n">
        <v>0</v>
      </c>
      <c r="AQ331" s="32" t="n"/>
      <c r="AR331" s="32">
        <f>IFERROR(SUMIFS(#REF!,#REF!,'Data Sheet'!A:A,#REF!,"Samridhi Perk Line")/SUMIFS(#REF!,#REF!,'Data Sheet'!A:A,#REF!,"Samridhi Perk Line"),"")</f>
        <v/>
      </c>
      <c r="AS331" s="32" t="n"/>
      <c r="AT331" s="32" t="n"/>
      <c r="AU331" s="203">
        <f>IFERROR(VLOOKUP(Table1[[#This Row],[Date]],'Overweight Data'!A329:G1424,6,FALSE),"")</f>
        <v/>
      </c>
      <c r="AV331" s="213">
        <f>IFERROR(
   IF(
      OR(Table1[[#This Row],[Operating Time]]=0, (Table1[[#This Row],[Operating Time]]/IF(AC331&lt;=1,AC331+1,AC331))*60=0),
      1,
      ((Table1[[#This Row],[Operating Time]])/IF(AC331&lt;=1,AC331+1,AC331))*60
   ),
"_")</f>
        <v/>
      </c>
      <c r="AW331" s="213">
        <f>COUNTIFS('Downtime Data'!A:A,Table1[[#This Row],[Date]])</f>
        <v/>
      </c>
      <c r="AX331" s="211">
        <f>IFERROR((SUM(Table1[[#This Row],[Minor Stoppages]:[Material Shortages]])/Table1[[#This Row],['# Stops]])*60,"")</f>
        <v/>
      </c>
      <c r="AY331" s="211" t="n"/>
      <c r="AZ331" s="33" t="n">
        <v>46352</v>
      </c>
    </row>
    <row r="332" ht="20.15" customHeight="1" s="452">
      <c r="A332" s="21" t="n">
        <v>46349</v>
      </c>
      <c r="B332" s="22">
        <f>IF(A332="","",TEXT(A332,"dddddd"))</f>
        <v/>
      </c>
      <c r="C332" s="23" t="n"/>
      <c r="D332" s="24">
        <f t="array" ref="D332">IFERROR(INDIRECT(C332),"")</f>
        <v/>
      </c>
      <c r="E332" s="25" t="n"/>
      <c r="F332" s="26" t="n"/>
      <c r="G332" s="27">
        <f>IFERROR((Table1[[#This Row],[Plan]]/Table1[[#This Row],[Hours Used]])/(Table1[[#This Row],[SOC (TPD)]]/24),"")</f>
        <v/>
      </c>
      <c r="H332" s="27">
        <f>IFERROR((Table1[[#This Row],[Volume Delivered (T)]]/Table1[[#This Row],[Hours Used]])/(Table1[[#This Row],[SOC (TPD)]]/24),"")</f>
        <v/>
      </c>
      <c r="I332" s="28" t="n"/>
      <c r="J332" s="28" t="n"/>
      <c r="K332" s="28" t="n"/>
      <c r="L332" s="25" t="n"/>
      <c r="M332" s="29" t="n"/>
      <c r="N332" s="83" t="n"/>
      <c r="O332" s="25" t="n"/>
      <c r="P332" s="25" t="n"/>
      <c r="Q332" s="69" t="n"/>
      <c r="R332" s="70" t="n"/>
      <c r="S332" s="30">
        <f>IF(Table1[[#This Row],[SKU]]="",0,24-Table1[[#This Row],[Legal Non-Operating Time]]-Table1[[#This Row],[No Demand Time]]-Table1[[#This Row],[Force Majeure]])</f>
        <v/>
      </c>
      <c r="T332" s="26" t="n"/>
      <c r="U332" s="26" t="n"/>
      <c r="V332" s="26" t="n"/>
      <c r="W332" s="26" t="n"/>
      <c r="X332" s="26" t="n"/>
      <c r="Y332" s="26" t="n"/>
      <c r="Z332" s="26" t="n"/>
      <c r="AA332" s="30">
        <f>Table1[[#This Row],[Hours Used]]-SUM(Table1[[#This Row],[Planned Maintenance]:[Start and Finish Production]])</f>
        <v/>
      </c>
      <c r="AB332" s="26" t="n"/>
      <c r="AC332" s="26" t="n"/>
      <c r="AD332" s="26" t="n"/>
      <c r="AE332" s="26" t="n"/>
      <c r="AF332" s="26" t="n"/>
      <c r="AG332" s="26" t="n"/>
      <c r="AH332" s="24">
        <f>Table1[[#This Row],[Hours Used]]-SUM(Table1[[#This Row],[Planned Maintenance]:[Start and Finish Production]])-SUM(Table1[[#This Row],[Minor Stoppages]:[Material Shortages]])-Table1[[#This Row],[Quality Loss (Hrs)]]-Table1[[#This Row],[Operating Time]]</f>
        <v/>
      </c>
      <c r="AI332" s="24">
        <f>IFERROR(IF(Table1[[#This Row],[SKU]]="",0,Table1[[#This Row],[Quality Loss (T)]]/(Table1[[#This Row],[SOC (TPD)]]/24)),"")</f>
        <v/>
      </c>
      <c r="AJ332" s="31">
        <f>IFERROR(IF(Table1[[#This Row],[SKU]]="",0,Table1[[#This Row],[Volume Delivered (T)]]/(Table1[[#This Row],[SOC (TPD)]]/24)),"")</f>
        <v/>
      </c>
      <c r="AK332" s="31">
        <f>IFERROR(Table1[[#This Row],[Operating Time]]/Table1[[#This Row],[PRODUCTION HOURS]],"")</f>
        <v/>
      </c>
      <c r="AL332" s="32" t="n"/>
      <c r="AM332" s="32" t="n"/>
      <c r="AN332" s="32" t="n"/>
      <c r="AO332" s="32" t="n">
        <v>0</v>
      </c>
      <c r="AP332" s="32" t="n">
        <v>0</v>
      </c>
      <c r="AQ332" s="32" t="n"/>
      <c r="AR332" s="32">
        <f>IFERROR(SUMIFS(#REF!,#REF!,'Data Sheet'!A:A,#REF!,"Samridhi Perk Line")/SUMIFS(#REF!,#REF!,'Data Sheet'!A:A,#REF!,"Samridhi Perk Line"),"")</f>
        <v/>
      </c>
      <c r="AS332" s="32" t="n"/>
      <c r="AT332" s="32" t="n"/>
      <c r="AU332" s="203">
        <f>IFERROR(VLOOKUP(Table1[[#This Row],[Date]],'Overweight Data'!A330:G1425,6,FALSE),"")</f>
        <v/>
      </c>
      <c r="AV332" s="213">
        <f>IFERROR(
   IF(
      OR(Table1[[#This Row],[Operating Time]]=0, (Table1[[#This Row],[Operating Time]]/IF(AC332&lt;=1,AC332+1,AC332))*60=0),
      1,
      ((Table1[[#This Row],[Operating Time]])/IF(AC332&lt;=1,AC332+1,AC332))*60
   ),
"_")</f>
        <v/>
      </c>
      <c r="AW332" s="213">
        <f>COUNTIFS('Downtime Data'!A:A,Table1[[#This Row],[Date]])</f>
        <v/>
      </c>
      <c r="AX332" s="211">
        <f>IFERROR((SUM(Table1[[#This Row],[Minor Stoppages]:[Material Shortages]])/Table1[[#This Row],['# Stops]])*60,"")</f>
        <v/>
      </c>
      <c r="AY332" s="211" t="n"/>
      <c r="AZ332" s="33" t="n">
        <v>46352</v>
      </c>
    </row>
    <row r="333" ht="20.15" customHeight="1" s="452">
      <c r="A333" s="21" t="n">
        <v>46350</v>
      </c>
      <c r="B333" s="22">
        <f>IF(A333="","",TEXT(A333,"dddddd"))</f>
        <v/>
      </c>
      <c r="C333" s="23" t="n"/>
      <c r="D333" s="24">
        <f t="array" ref="D333">IFERROR(INDIRECT(C333),"")</f>
        <v/>
      </c>
      <c r="E333" s="25" t="n"/>
      <c r="F333" s="26" t="n"/>
      <c r="G333" s="27">
        <f>IFERROR((Table1[[#This Row],[Plan]]/Table1[[#This Row],[Hours Used]])/(Table1[[#This Row],[SOC (TPD)]]/24),"")</f>
        <v/>
      </c>
      <c r="H333" s="27">
        <f>IFERROR((Table1[[#This Row],[Volume Delivered (T)]]/Table1[[#This Row],[Hours Used]])/(Table1[[#This Row],[SOC (TPD)]]/24),"")</f>
        <v/>
      </c>
      <c r="I333" s="28" t="n"/>
      <c r="J333" s="28" t="n"/>
      <c r="K333" s="28" t="n"/>
      <c r="L333" s="25" t="n"/>
      <c r="M333" s="29" t="n"/>
      <c r="N333" s="83" t="n"/>
      <c r="O333" s="25" t="n"/>
      <c r="P333" s="25" t="n"/>
      <c r="Q333" s="69" t="n"/>
      <c r="R333" s="70" t="n"/>
      <c r="S333" s="30">
        <f>IF(Table1[[#This Row],[SKU]]="",0,24-Table1[[#This Row],[Legal Non-Operating Time]]-Table1[[#This Row],[No Demand Time]]-Table1[[#This Row],[Force Majeure]])</f>
        <v/>
      </c>
      <c r="T333" s="26" t="n"/>
      <c r="U333" s="26" t="n"/>
      <c r="V333" s="26" t="n"/>
      <c r="W333" s="26" t="n"/>
      <c r="X333" s="26" t="n"/>
      <c r="Y333" s="26" t="n"/>
      <c r="Z333" s="26" t="n"/>
      <c r="AA333" s="30">
        <f>Table1[[#This Row],[Hours Used]]-SUM(Table1[[#This Row],[Planned Maintenance]:[Start and Finish Production]])</f>
        <v/>
      </c>
      <c r="AB333" s="26" t="n"/>
      <c r="AC333" s="26" t="n"/>
      <c r="AD333" s="26" t="n"/>
      <c r="AE333" s="26" t="n"/>
      <c r="AF333" s="26" t="n"/>
      <c r="AG333" s="26" t="n"/>
      <c r="AH333" s="24">
        <f>Table1[[#This Row],[Hours Used]]-SUM(Table1[[#This Row],[Planned Maintenance]:[Start and Finish Production]])-SUM(Table1[[#This Row],[Minor Stoppages]:[Material Shortages]])-Table1[[#This Row],[Quality Loss (Hrs)]]-Table1[[#This Row],[Operating Time]]</f>
        <v/>
      </c>
      <c r="AI333" s="24">
        <f>IFERROR(IF(Table1[[#This Row],[SKU]]="",0,Table1[[#This Row],[Quality Loss (T)]]/(Table1[[#This Row],[SOC (TPD)]]/24)),"")</f>
        <v/>
      </c>
      <c r="AJ333" s="31">
        <f>IFERROR(IF(Table1[[#This Row],[SKU]]="",0,Table1[[#This Row],[Volume Delivered (T)]]/(Table1[[#This Row],[SOC (TPD)]]/24)),"")</f>
        <v/>
      </c>
      <c r="AK333" s="31">
        <f>IFERROR(Table1[[#This Row],[Operating Time]]/Table1[[#This Row],[PRODUCTION HOURS]],"")</f>
        <v/>
      </c>
      <c r="AL333" s="32" t="n"/>
      <c r="AM333" s="32" t="n"/>
      <c r="AN333" s="32" t="n"/>
      <c r="AO333" s="32" t="n">
        <v>0</v>
      </c>
      <c r="AP333" s="32" t="n">
        <v>0</v>
      </c>
      <c r="AQ333" s="32" t="n"/>
      <c r="AR333" s="32">
        <f>IFERROR(SUMIFS(#REF!,#REF!,'Data Sheet'!A:A,#REF!,"Samridhi Perk Line")/SUMIFS(#REF!,#REF!,'Data Sheet'!A:A,#REF!,"Samridhi Perk Line"),"")</f>
        <v/>
      </c>
      <c r="AS333" s="32" t="n"/>
      <c r="AT333" s="32" t="n"/>
      <c r="AU333" s="203">
        <f>IFERROR(VLOOKUP(Table1[[#This Row],[Date]],'Overweight Data'!A331:G1426,6,FALSE),"")</f>
        <v/>
      </c>
      <c r="AV333" s="213">
        <f>IFERROR(
   IF(
      OR(Table1[[#This Row],[Operating Time]]=0, (Table1[[#This Row],[Operating Time]]/IF(AC333&lt;=1,AC333+1,AC333))*60=0),
      1,
      ((Table1[[#This Row],[Operating Time]])/IF(AC333&lt;=1,AC333+1,AC333))*60
   ),
"_")</f>
        <v/>
      </c>
      <c r="AW333" s="213">
        <f>COUNTIFS('Downtime Data'!A:A,Table1[[#This Row],[Date]])</f>
        <v/>
      </c>
      <c r="AX333" s="211">
        <f>IFERROR((SUM(Table1[[#This Row],[Minor Stoppages]:[Material Shortages]])/Table1[[#This Row],['# Stops]])*60,"")</f>
        <v/>
      </c>
      <c r="AY333" s="211" t="n"/>
      <c r="AZ333" s="33" t="n">
        <v>46352</v>
      </c>
    </row>
    <row r="334" ht="20.15" customHeight="1" s="452">
      <c r="A334" s="21" t="n">
        <v>46351</v>
      </c>
      <c r="B334" s="22">
        <f>IF(A334="","",TEXT(A334,"dddddd"))</f>
        <v/>
      </c>
      <c r="C334" s="23" t="n"/>
      <c r="D334" s="24">
        <f t="array" ref="D334">IFERROR(INDIRECT(C334),"")</f>
        <v/>
      </c>
      <c r="E334" s="25" t="n"/>
      <c r="F334" s="26" t="n"/>
      <c r="G334" s="27">
        <f>IFERROR((Table1[[#This Row],[Plan]]/Table1[[#This Row],[Hours Used]])/(Table1[[#This Row],[SOC (TPD)]]/24),"")</f>
        <v/>
      </c>
      <c r="H334" s="27">
        <f>IFERROR((Table1[[#This Row],[Volume Delivered (T)]]/Table1[[#This Row],[Hours Used]])/(Table1[[#This Row],[SOC (TPD)]]/24),"")</f>
        <v/>
      </c>
      <c r="I334" s="28" t="n"/>
      <c r="J334" s="28" t="n"/>
      <c r="K334" s="28" t="n"/>
      <c r="L334" s="25" t="n"/>
      <c r="M334" s="29" t="n"/>
      <c r="N334" s="83" t="n"/>
      <c r="O334" s="25" t="n"/>
      <c r="P334" s="25" t="n"/>
      <c r="Q334" s="69" t="n"/>
      <c r="R334" s="70" t="n"/>
      <c r="S334" s="30">
        <f>IF(Table1[[#This Row],[SKU]]="",0,24-Table1[[#This Row],[Legal Non-Operating Time]]-Table1[[#This Row],[No Demand Time]]-Table1[[#This Row],[Force Majeure]])</f>
        <v/>
      </c>
      <c r="T334" s="26" t="n"/>
      <c r="U334" s="26" t="n"/>
      <c r="V334" s="26" t="n"/>
      <c r="W334" s="26" t="n"/>
      <c r="X334" s="26" t="n"/>
      <c r="Y334" s="26" t="n"/>
      <c r="Z334" s="26" t="n"/>
      <c r="AA334" s="30">
        <f>Table1[[#This Row],[Hours Used]]-SUM(Table1[[#This Row],[Planned Maintenance]:[Start and Finish Production]])</f>
        <v/>
      </c>
      <c r="AB334" s="26" t="n"/>
      <c r="AC334" s="26" t="n"/>
      <c r="AD334" s="26" t="n"/>
      <c r="AE334" s="26" t="n"/>
      <c r="AF334" s="26" t="n"/>
      <c r="AG334" s="26" t="n"/>
      <c r="AH334" s="24">
        <f>Table1[[#This Row],[Hours Used]]-SUM(Table1[[#This Row],[Planned Maintenance]:[Start and Finish Production]])-SUM(Table1[[#This Row],[Minor Stoppages]:[Material Shortages]])-Table1[[#This Row],[Quality Loss (Hrs)]]-Table1[[#This Row],[Operating Time]]</f>
        <v/>
      </c>
      <c r="AI334" s="24">
        <f>IFERROR(IF(Table1[[#This Row],[SKU]]="",0,Table1[[#This Row],[Quality Loss (T)]]/(Table1[[#This Row],[SOC (TPD)]]/24)),"")</f>
        <v/>
      </c>
      <c r="AJ334" s="31">
        <f>IFERROR(IF(Table1[[#This Row],[SKU]]="",0,Table1[[#This Row],[Volume Delivered (T)]]/(Table1[[#This Row],[SOC (TPD)]]/24)),"")</f>
        <v/>
      </c>
      <c r="AK334" s="31">
        <f>IFERROR(Table1[[#This Row],[Operating Time]]/Table1[[#This Row],[PRODUCTION HOURS]],"")</f>
        <v/>
      </c>
      <c r="AL334" s="32" t="n"/>
      <c r="AM334" s="32" t="n"/>
      <c r="AN334" s="32" t="n"/>
      <c r="AO334" s="32" t="n">
        <v>1</v>
      </c>
      <c r="AP334" s="32" t="n">
        <v>0</v>
      </c>
      <c r="AQ334" s="32" t="n"/>
      <c r="AR334" s="32">
        <f>IFERROR(SUMIFS(#REF!,#REF!,'Data Sheet'!A:A,#REF!,"Samridhi Perk Line")/SUMIFS(#REF!,#REF!,'Data Sheet'!A:A,#REF!,"Samridhi Perk Line"),"")</f>
        <v/>
      </c>
      <c r="AS334" s="32" t="n"/>
      <c r="AT334" s="32" t="n"/>
      <c r="AU334" s="203">
        <f>IFERROR(VLOOKUP(Table1[[#This Row],[Date]],'Overweight Data'!A332:G1427,6,FALSE),"")</f>
        <v/>
      </c>
      <c r="AV334" s="213">
        <f>IFERROR(
   IF(
      OR(Table1[[#This Row],[Operating Time]]=0, (Table1[[#This Row],[Operating Time]]/IF(AC334&lt;=1,AC334+1,AC334))*60=0),
      1,
      ((Table1[[#This Row],[Operating Time]])/IF(AC334&lt;=1,AC334+1,AC334))*60
   ),
"_")</f>
        <v/>
      </c>
      <c r="AW334" s="213">
        <f>COUNTIFS('Downtime Data'!A:A,Table1[[#This Row],[Date]])</f>
        <v/>
      </c>
      <c r="AX334" s="211">
        <f>IFERROR((SUM(Table1[[#This Row],[Minor Stoppages]:[Material Shortages]])/Table1[[#This Row],['# Stops]])*60,"")</f>
        <v/>
      </c>
      <c r="AY334" s="211" t="n"/>
      <c r="AZ334" s="33" t="n">
        <v>46352</v>
      </c>
    </row>
    <row r="335" ht="20.15" customHeight="1" s="452">
      <c r="A335" s="21" t="n">
        <v>46352</v>
      </c>
      <c r="B335" s="22">
        <f>IF(A335="","",TEXT(A335,"dddddd"))</f>
        <v/>
      </c>
      <c r="C335" s="23" t="n"/>
      <c r="D335" s="24">
        <f t="array" ref="D335">IFERROR(INDIRECT(C335),"")</f>
        <v/>
      </c>
      <c r="E335" s="25" t="n"/>
      <c r="F335" s="26" t="n"/>
      <c r="G335" s="27">
        <f>IFERROR((Table1[[#This Row],[Plan]]/Table1[[#This Row],[Hours Used]])/(Table1[[#This Row],[SOC (TPD)]]/24),"")</f>
        <v/>
      </c>
      <c r="H335" s="27">
        <f>IFERROR((Table1[[#This Row],[Volume Delivered (T)]]/Table1[[#This Row],[Hours Used]])/(Table1[[#This Row],[SOC (TPD)]]/24),"")</f>
        <v/>
      </c>
      <c r="I335" s="28" t="n"/>
      <c r="J335" s="28" t="n"/>
      <c r="K335" s="28" t="n"/>
      <c r="L335" s="25" t="n"/>
      <c r="M335" s="29" t="n"/>
      <c r="N335" s="83" t="n"/>
      <c r="O335" s="25" t="n"/>
      <c r="P335" s="25" t="n"/>
      <c r="Q335" s="69" t="n"/>
      <c r="R335" s="70" t="n"/>
      <c r="S335" s="30">
        <f>IF(Table1[[#This Row],[SKU]]="",0,24-Table1[[#This Row],[Legal Non-Operating Time]]-Table1[[#This Row],[No Demand Time]]-Table1[[#This Row],[Force Majeure]])</f>
        <v/>
      </c>
      <c r="T335" s="26" t="n"/>
      <c r="U335" s="26" t="n"/>
      <c r="V335" s="26" t="n"/>
      <c r="W335" s="26" t="n"/>
      <c r="X335" s="26" t="n"/>
      <c r="Y335" s="26" t="n"/>
      <c r="Z335" s="26" t="n"/>
      <c r="AA335" s="30">
        <f>Table1[[#This Row],[Hours Used]]-SUM(Table1[[#This Row],[Planned Maintenance]:[Start and Finish Production]])</f>
        <v/>
      </c>
      <c r="AB335" s="26" t="n"/>
      <c r="AC335" s="26" t="n"/>
      <c r="AD335" s="26" t="n"/>
      <c r="AE335" s="26" t="n"/>
      <c r="AF335" s="26" t="n"/>
      <c r="AG335" s="26" t="n"/>
      <c r="AH335" s="24">
        <f>Table1[[#This Row],[Hours Used]]-SUM(Table1[[#This Row],[Planned Maintenance]:[Start and Finish Production]])-SUM(Table1[[#This Row],[Minor Stoppages]:[Material Shortages]])-Table1[[#This Row],[Quality Loss (Hrs)]]-Table1[[#This Row],[Operating Time]]</f>
        <v/>
      </c>
      <c r="AI335" s="24">
        <f>IFERROR(IF(Table1[[#This Row],[SKU]]="",0,Table1[[#This Row],[Quality Loss (T)]]/(Table1[[#This Row],[SOC (TPD)]]/24)),"")</f>
        <v/>
      </c>
      <c r="AJ335" s="31">
        <f>IFERROR(IF(Table1[[#This Row],[SKU]]="",0,Table1[[#This Row],[Volume Delivered (T)]]/(Table1[[#This Row],[SOC (TPD)]]/24)),"")</f>
        <v/>
      </c>
      <c r="AK335" s="31">
        <f>IFERROR(Table1[[#This Row],[Operating Time]]/Table1[[#This Row],[PRODUCTION HOURS]],"")</f>
        <v/>
      </c>
      <c r="AL335" s="32" t="n"/>
      <c r="AM335" s="32" t="n"/>
      <c r="AN335" s="32" t="n"/>
      <c r="AO335" s="32" t="n">
        <v>1</v>
      </c>
      <c r="AP335" s="32" t="n">
        <v>0</v>
      </c>
      <c r="AQ335" s="32" t="n"/>
      <c r="AR335" s="32">
        <f>IFERROR(SUMIFS(#REF!,#REF!,'Data Sheet'!A:A,#REF!,"Samridhi Perk Line")/SUMIFS(#REF!,#REF!,'Data Sheet'!A:A,#REF!,"Samridhi Perk Line"),"")</f>
        <v/>
      </c>
      <c r="AS335" s="32" t="n"/>
      <c r="AT335" s="32" t="n"/>
      <c r="AU335" s="203">
        <f>IFERROR(VLOOKUP(Table1[[#This Row],[Date]],'Overweight Data'!A333:G1428,6,FALSE),"")</f>
        <v/>
      </c>
      <c r="AV335" s="213">
        <f>IFERROR(
   IF(
      OR(Table1[[#This Row],[Operating Time]]=0, (Table1[[#This Row],[Operating Time]]/IF(AC335&lt;=1,AC335+1,AC335))*60=0),
      1,
      ((Table1[[#This Row],[Operating Time]])/IF(AC335&lt;=1,AC335+1,AC335))*60
   ),
"_")</f>
        <v/>
      </c>
      <c r="AW335" s="213">
        <f>COUNTIFS('Downtime Data'!A:A,Table1[[#This Row],[Date]])</f>
        <v/>
      </c>
      <c r="AX335" s="211">
        <f>IFERROR((SUM(Table1[[#This Row],[Minor Stoppages]:[Material Shortages]])/Table1[[#This Row],['# Stops]])*60,"")</f>
        <v/>
      </c>
      <c r="AY335" s="211" t="n"/>
      <c r="AZ335" s="33" t="n">
        <v>46352</v>
      </c>
    </row>
    <row r="336" ht="20.15" customHeight="1" s="452">
      <c r="A336" s="21" t="n">
        <v>46353</v>
      </c>
      <c r="B336" s="22">
        <f>IF(A336="","",TEXT(A336,"dddddd"))</f>
        <v/>
      </c>
      <c r="C336" s="23" t="n"/>
      <c r="D336" s="24">
        <f t="array" ref="D336">IFERROR(INDIRECT(C336),"")</f>
        <v/>
      </c>
      <c r="E336" s="25" t="n"/>
      <c r="F336" s="26" t="n"/>
      <c r="G336" s="27">
        <f>IFERROR((Table1[[#This Row],[Plan]]/Table1[[#This Row],[Hours Used]])/(Table1[[#This Row],[SOC (TPD)]]/24),"")</f>
        <v/>
      </c>
      <c r="H336" s="27">
        <f>IFERROR((Table1[[#This Row],[Volume Delivered (T)]]/Table1[[#This Row],[Hours Used]])/(Table1[[#This Row],[SOC (TPD)]]/24),"")</f>
        <v/>
      </c>
      <c r="I336" s="28" t="n"/>
      <c r="J336" s="28" t="n"/>
      <c r="K336" s="28" t="n"/>
      <c r="L336" s="25" t="n"/>
      <c r="M336" s="29" t="n"/>
      <c r="N336" s="83" t="n"/>
      <c r="O336" s="25" t="n"/>
      <c r="P336" s="25" t="n"/>
      <c r="Q336" s="69" t="n"/>
      <c r="R336" s="70" t="n"/>
      <c r="S336" s="30">
        <f>IF(Table1[[#This Row],[SKU]]="",0,24-Table1[[#This Row],[Legal Non-Operating Time]]-Table1[[#This Row],[No Demand Time]]-Table1[[#This Row],[Force Majeure]])</f>
        <v/>
      </c>
      <c r="T336" s="26" t="n"/>
      <c r="U336" s="26" t="n"/>
      <c r="V336" s="26" t="n"/>
      <c r="W336" s="26" t="n"/>
      <c r="X336" s="26" t="n"/>
      <c r="Y336" s="26" t="n"/>
      <c r="Z336" s="26" t="n"/>
      <c r="AA336" s="30">
        <f>Table1[[#This Row],[Hours Used]]-SUM(Table1[[#This Row],[Planned Maintenance]:[Start and Finish Production]])</f>
        <v/>
      </c>
      <c r="AB336" s="26" t="n"/>
      <c r="AC336" s="26" t="n"/>
      <c r="AD336" s="26" t="n"/>
      <c r="AE336" s="26" t="n"/>
      <c r="AF336" s="26" t="n"/>
      <c r="AG336" s="26" t="n"/>
      <c r="AH336" s="24">
        <f>Table1[[#This Row],[Hours Used]]-SUM(Table1[[#This Row],[Planned Maintenance]:[Start and Finish Production]])-SUM(Table1[[#This Row],[Minor Stoppages]:[Material Shortages]])-Table1[[#This Row],[Quality Loss (Hrs)]]-Table1[[#This Row],[Operating Time]]</f>
        <v/>
      </c>
      <c r="AI336" s="24">
        <f>IFERROR(IF(Table1[[#This Row],[SKU]]="",0,Table1[[#This Row],[Quality Loss (T)]]/(Table1[[#This Row],[SOC (TPD)]]/24)),"")</f>
        <v/>
      </c>
      <c r="AJ336" s="31">
        <f>IFERROR(IF(Table1[[#This Row],[SKU]]="",0,Table1[[#This Row],[Volume Delivered (T)]]/(Table1[[#This Row],[SOC (TPD)]]/24)),"")</f>
        <v/>
      </c>
      <c r="AK336" s="31">
        <f>IFERROR(Table1[[#This Row],[Operating Time]]/Table1[[#This Row],[PRODUCTION HOURS]],"")</f>
        <v/>
      </c>
      <c r="AL336" s="32" t="n"/>
      <c r="AM336" s="32" t="n"/>
      <c r="AN336" s="32" t="n"/>
      <c r="AO336" s="32" t="n">
        <v>26</v>
      </c>
      <c r="AP336" s="32" t="n">
        <v>0</v>
      </c>
      <c r="AQ336" s="32" t="n"/>
      <c r="AR336" s="32">
        <f>IFERROR(SUMIFS(#REF!,#REF!,'Data Sheet'!A:A,#REF!,"Samridhi Perk Line")/SUMIFS(#REF!,#REF!,'Data Sheet'!A:A,#REF!,"Samridhi Perk Line"),"")</f>
        <v/>
      </c>
      <c r="AS336" s="32" t="n"/>
      <c r="AT336" s="32" t="n"/>
      <c r="AU336" s="203">
        <f>IFERROR(VLOOKUP(Table1[[#This Row],[Date]],'Overweight Data'!A334:G1429,6,FALSE),"")</f>
        <v/>
      </c>
      <c r="AV336" s="213">
        <f>IFERROR(
   IF(
      OR(Table1[[#This Row],[Operating Time]]=0, (Table1[[#This Row],[Operating Time]]/IF(AC336&lt;=1,AC336+1,AC336))*60=0),
      1,
      ((Table1[[#This Row],[Operating Time]])/IF(AC336&lt;=1,AC336+1,AC336))*60
   ),
"_")</f>
        <v/>
      </c>
      <c r="AW336" s="213">
        <f>COUNTIFS('Downtime Data'!A:A,Table1[[#This Row],[Date]])</f>
        <v/>
      </c>
      <c r="AX336" s="211">
        <f>IFERROR((SUM(Table1[[#This Row],[Minor Stoppages]:[Material Shortages]])/Table1[[#This Row],['# Stops]])*60,"")</f>
        <v/>
      </c>
      <c r="AY336" s="211" t="n"/>
      <c r="AZ336" s="33" t="n">
        <v>46352</v>
      </c>
    </row>
    <row r="337" ht="20.15" customHeight="1" s="452">
      <c r="A337" s="21" t="n">
        <v>46354</v>
      </c>
      <c r="B337" s="22">
        <f>IF(A337="","",TEXT(A337,"dddddd"))</f>
        <v/>
      </c>
      <c r="C337" s="23" t="n"/>
      <c r="D337" s="24">
        <f t="array" ref="D337">IFERROR(INDIRECT(C337),"")</f>
        <v/>
      </c>
      <c r="E337" s="25" t="n"/>
      <c r="F337" s="26" t="n"/>
      <c r="G337" s="27">
        <f>IFERROR((Table1[[#This Row],[Plan]]/Table1[[#This Row],[Hours Used]])/(Table1[[#This Row],[SOC (TPD)]]/24),"")</f>
        <v/>
      </c>
      <c r="H337" s="27">
        <f>IFERROR((Table1[[#This Row],[Volume Delivered (T)]]/Table1[[#This Row],[Hours Used]])/(Table1[[#This Row],[SOC (TPD)]]/24),"")</f>
        <v/>
      </c>
      <c r="I337" s="28" t="n"/>
      <c r="J337" s="28" t="n"/>
      <c r="K337" s="28" t="n"/>
      <c r="L337" s="25" t="n"/>
      <c r="M337" s="29" t="n"/>
      <c r="N337" s="83" t="n"/>
      <c r="O337" s="25" t="n"/>
      <c r="P337" s="25" t="n"/>
      <c r="Q337" s="69" t="n"/>
      <c r="R337" s="70" t="n"/>
      <c r="S337" s="30">
        <f>IF(Table1[[#This Row],[SKU]]="",0,24-Table1[[#This Row],[Legal Non-Operating Time]]-Table1[[#This Row],[No Demand Time]]-Table1[[#This Row],[Force Majeure]])</f>
        <v/>
      </c>
      <c r="T337" s="26" t="n"/>
      <c r="U337" s="26" t="n"/>
      <c r="V337" s="26" t="n"/>
      <c r="W337" s="26" t="n"/>
      <c r="X337" s="26" t="n"/>
      <c r="Y337" s="26" t="n"/>
      <c r="Z337" s="26" t="n"/>
      <c r="AA337" s="30">
        <f>Table1[[#This Row],[Hours Used]]-SUM(Table1[[#This Row],[Planned Maintenance]:[Start and Finish Production]])</f>
        <v/>
      </c>
      <c r="AB337" s="26" t="n"/>
      <c r="AC337" s="26" t="n"/>
      <c r="AD337" s="26" t="n"/>
      <c r="AE337" s="26" t="n"/>
      <c r="AF337" s="26" t="n"/>
      <c r="AG337" s="26" t="n"/>
      <c r="AH337" s="24">
        <f>Table1[[#This Row],[Hours Used]]-SUM(Table1[[#This Row],[Planned Maintenance]:[Start and Finish Production]])-SUM(Table1[[#This Row],[Minor Stoppages]:[Material Shortages]])-Table1[[#This Row],[Quality Loss (Hrs)]]-Table1[[#This Row],[Operating Time]]</f>
        <v/>
      </c>
      <c r="AI337" s="24">
        <f>IFERROR(IF(Table1[[#This Row],[SKU]]="",0,Table1[[#This Row],[Quality Loss (T)]]/(Table1[[#This Row],[SOC (TPD)]]/24)),"")</f>
        <v/>
      </c>
      <c r="AJ337" s="31">
        <f>IFERROR(IF(Table1[[#This Row],[SKU]]="",0,Table1[[#This Row],[Volume Delivered (T)]]/(Table1[[#This Row],[SOC (TPD)]]/24)),"")</f>
        <v/>
      </c>
      <c r="AK337" s="31">
        <f>IFERROR(Table1[[#This Row],[Operating Time]]/Table1[[#This Row],[PRODUCTION HOURS]],"")</f>
        <v/>
      </c>
      <c r="AL337" s="32" t="n"/>
      <c r="AM337" s="32" t="n"/>
      <c r="AN337" s="32" t="n"/>
      <c r="AO337" s="32" t="n">
        <v>25</v>
      </c>
      <c r="AP337" s="32" t="n">
        <v>0</v>
      </c>
      <c r="AQ337" s="32" t="n"/>
      <c r="AR337" s="32">
        <f>IFERROR(SUMIFS(#REF!,#REF!,'Data Sheet'!A:A,#REF!,"Samridhi Perk Line")/SUMIFS(#REF!,#REF!,'Data Sheet'!A:A,#REF!,"Samridhi Perk Line"),"")</f>
        <v/>
      </c>
      <c r="AS337" s="32" t="n"/>
      <c r="AT337" s="32" t="n"/>
      <c r="AU337" s="203">
        <f>IFERROR(VLOOKUP(Table1[[#This Row],[Date]],'Overweight Data'!A335:G1430,6,FALSE),"")</f>
        <v/>
      </c>
      <c r="AV337" s="213">
        <f>IFERROR(
   IF(
      OR(Table1[[#This Row],[Operating Time]]=0, (Table1[[#This Row],[Operating Time]]/IF(AC337&lt;=1,AC337+1,AC337))*60=0),
      1,
      ((Table1[[#This Row],[Operating Time]])/IF(AC337&lt;=1,AC337+1,AC337))*60
   ),
"_")</f>
        <v/>
      </c>
      <c r="AW337" s="213">
        <f>COUNTIFS('Downtime Data'!A:A,Table1[[#This Row],[Date]])</f>
        <v/>
      </c>
      <c r="AX337" s="211">
        <f>IFERROR((SUM(Table1[[#This Row],[Minor Stoppages]:[Material Shortages]])/Table1[[#This Row],['# Stops]])*60,"")</f>
        <v/>
      </c>
      <c r="AY337" s="211" t="n"/>
      <c r="AZ337" s="33" t="n">
        <v>46352</v>
      </c>
    </row>
    <row r="338" ht="20.15" customHeight="1" s="452">
      <c r="A338" s="21" t="n">
        <v>46355</v>
      </c>
      <c r="B338" s="22">
        <f>IF(A338="","",TEXT(A338,"dddddd"))</f>
        <v/>
      </c>
      <c r="C338" s="23" t="n"/>
      <c r="D338" s="24">
        <f t="array" ref="D338">IFERROR(INDIRECT(C338),"")</f>
        <v/>
      </c>
      <c r="E338" s="25" t="n"/>
      <c r="F338" s="26" t="n"/>
      <c r="G338" s="27">
        <f>IFERROR((Table1[[#This Row],[Plan]]/Table1[[#This Row],[Hours Used]])/(Table1[[#This Row],[SOC (TPD)]]/24),"")</f>
        <v/>
      </c>
      <c r="H338" s="27">
        <f>IFERROR((Table1[[#This Row],[Volume Delivered (T)]]/Table1[[#This Row],[Hours Used]])/(Table1[[#This Row],[SOC (TPD)]]/24),"")</f>
        <v/>
      </c>
      <c r="I338" s="28" t="n"/>
      <c r="J338" s="28" t="n"/>
      <c r="K338" s="28" t="n"/>
      <c r="L338" s="25" t="n"/>
      <c r="M338" s="29" t="n"/>
      <c r="N338" s="83" t="n"/>
      <c r="O338" s="25" t="n"/>
      <c r="P338" s="25" t="n"/>
      <c r="Q338" s="69" t="n"/>
      <c r="R338" s="70" t="n"/>
      <c r="S338" s="30">
        <f>IF(Table1[[#This Row],[SKU]]="",0,24-Table1[[#This Row],[Legal Non-Operating Time]]-Table1[[#This Row],[No Demand Time]]-Table1[[#This Row],[Force Majeure]])</f>
        <v/>
      </c>
      <c r="T338" s="26" t="n"/>
      <c r="U338" s="26" t="n"/>
      <c r="V338" s="26" t="n"/>
      <c r="W338" s="26" t="n"/>
      <c r="X338" s="26" t="n"/>
      <c r="Y338" s="26" t="n"/>
      <c r="Z338" s="26" t="n"/>
      <c r="AA338" s="30">
        <f>Table1[[#This Row],[Hours Used]]-SUM(Table1[[#This Row],[Planned Maintenance]:[Start and Finish Production]])</f>
        <v/>
      </c>
      <c r="AB338" s="26" t="n"/>
      <c r="AC338" s="26" t="n"/>
      <c r="AD338" s="26" t="n"/>
      <c r="AE338" s="26" t="n"/>
      <c r="AF338" s="26" t="n"/>
      <c r="AG338" s="26" t="n"/>
      <c r="AH338" s="24">
        <f>Table1[[#This Row],[Hours Used]]-SUM(Table1[[#This Row],[Planned Maintenance]:[Start and Finish Production]])-SUM(Table1[[#This Row],[Minor Stoppages]:[Material Shortages]])-Table1[[#This Row],[Quality Loss (Hrs)]]-Table1[[#This Row],[Operating Time]]</f>
        <v/>
      </c>
      <c r="AI338" s="24">
        <f>IFERROR(IF(Table1[[#This Row],[SKU]]="",0,Table1[[#This Row],[Quality Loss (T)]]/(Table1[[#This Row],[SOC (TPD)]]/24)),"")</f>
        <v/>
      </c>
      <c r="AJ338" s="31">
        <f>IFERROR(IF(Table1[[#This Row],[SKU]]="",0,Table1[[#This Row],[Volume Delivered (T)]]/(Table1[[#This Row],[SOC (TPD)]]/24)),"")</f>
        <v/>
      </c>
      <c r="AK338" s="31">
        <f>IFERROR(Table1[[#This Row],[Operating Time]]/Table1[[#This Row],[PRODUCTION HOURS]],"")</f>
        <v/>
      </c>
      <c r="AL338" s="32" t="n"/>
      <c r="AM338" s="32" t="n"/>
      <c r="AN338" s="32" t="n"/>
      <c r="AO338" s="32" t="n">
        <v>2</v>
      </c>
      <c r="AP338" s="32" t="n">
        <v>0</v>
      </c>
      <c r="AQ338" s="32" t="n"/>
      <c r="AR338" s="32">
        <f>IFERROR(SUMIFS(#REF!,#REF!,'Data Sheet'!A:A,#REF!,"Samridhi Perk Line")/SUMIFS(#REF!,#REF!,'Data Sheet'!A:A,#REF!,"Samridhi Perk Line"),"")</f>
        <v/>
      </c>
      <c r="AS338" s="32" t="n"/>
      <c r="AT338" s="32" t="n"/>
      <c r="AU338" s="203">
        <f>IFERROR(VLOOKUP(Table1[[#This Row],[Date]],'Overweight Data'!A336:G1431,6,FALSE),"")</f>
        <v/>
      </c>
      <c r="AV338" s="213">
        <f>IFERROR(
   IF(
      OR(Table1[[#This Row],[Operating Time]]=0, (Table1[[#This Row],[Operating Time]]/IF(AC338&lt;=1,AC338+1,AC338))*60=0),
      1,
      ((Table1[[#This Row],[Operating Time]])/IF(AC338&lt;=1,AC338+1,AC338))*60
   ),
"_")</f>
        <v/>
      </c>
      <c r="AW338" s="213">
        <f>COUNTIFS('Downtime Data'!A:A,Table1[[#This Row],[Date]])</f>
        <v/>
      </c>
      <c r="AX338" s="211">
        <f>IFERROR((SUM(Table1[[#This Row],[Minor Stoppages]:[Material Shortages]])/Table1[[#This Row],['# Stops]])*60,"")</f>
        <v/>
      </c>
      <c r="AY338" s="211" t="n"/>
      <c r="AZ338" s="33" t="n">
        <v>46352</v>
      </c>
    </row>
    <row r="339" ht="20.15" customHeight="1" s="452">
      <c r="A339" s="21" t="n">
        <v>46356</v>
      </c>
      <c r="B339" s="22">
        <f>IF(A339="","",TEXT(A339,"dddddd"))</f>
        <v/>
      </c>
      <c r="C339" s="23" t="n"/>
      <c r="D339" s="24">
        <f t="array" ref="D339">IFERROR(INDIRECT(C339),"")</f>
        <v/>
      </c>
      <c r="E339" s="25" t="n"/>
      <c r="F339" s="26" t="n"/>
      <c r="G339" s="27">
        <f>IFERROR((Table1[[#This Row],[Plan]]/Table1[[#This Row],[Hours Used]])/(Table1[[#This Row],[SOC (TPD)]]/24),"")</f>
        <v/>
      </c>
      <c r="H339" s="27">
        <f>IFERROR((Table1[[#This Row],[Volume Delivered (T)]]/Table1[[#This Row],[Hours Used]])/(Table1[[#This Row],[SOC (TPD)]]/24),"")</f>
        <v/>
      </c>
      <c r="I339" s="28" t="n"/>
      <c r="J339" s="28" t="n"/>
      <c r="K339" s="28" t="n"/>
      <c r="L339" s="25" t="n"/>
      <c r="M339" s="29" t="n"/>
      <c r="N339" s="83" t="n"/>
      <c r="O339" s="25" t="n"/>
      <c r="P339" s="25" t="n"/>
      <c r="Q339" s="69" t="n"/>
      <c r="R339" s="70" t="n"/>
      <c r="S339" s="30">
        <f>IF(Table1[[#This Row],[SKU]]="",0,24-Table1[[#This Row],[Legal Non-Operating Time]]-Table1[[#This Row],[No Demand Time]]-Table1[[#This Row],[Force Majeure]])</f>
        <v/>
      </c>
      <c r="T339" s="26" t="n"/>
      <c r="U339" s="26" t="n"/>
      <c r="V339" s="26" t="n"/>
      <c r="W339" s="26" t="n"/>
      <c r="X339" s="26" t="n"/>
      <c r="Y339" s="26" t="n"/>
      <c r="Z339" s="26" t="n"/>
      <c r="AA339" s="30">
        <f>Table1[[#This Row],[Hours Used]]-SUM(Table1[[#This Row],[Planned Maintenance]:[Start and Finish Production]])</f>
        <v/>
      </c>
      <c r="AB339" s="26" t="n"/>
      <c r="AC339" s="26" t="n"/>
      <c r="AD339" s="26" t="n"/>
      <c r="AE339" s="26" t="n"/>
      <c r="AF339" s="26" t="n"/>
      <c r="AG339" s="26" t="n"/>
      <c r="AH339" s="24">
        <f>Table1[[#This Row],[Hours Used]]-SUM(Table1[[#This Row],[Planned Maintenance]:[Start and Finish Production]])-SUM(Table1[[#This Row],[Minor Stoppages]:[Material Shortages]])-Table1[[#This Row],[Quality Loss (Hrs)]]-Table1[[#This Row],[Operating Time]]</f>
        <v/>
      </c>
      <c r="AI339" s="24">
        <f>IFERROR(IF(Table1[[#This Row],[SKU]]="",0,Table1[[#This Row],[Quality Loss (T)]]/(Table1[[#This Row],[SOC (TPD)]]/24)),"")</f>
        <v/>
      </c>
      <c r="AJ339" s="31">
        <f>IFERROR(IF(Table1[[#This Row],[SKU]]="",0,Table1[[#This Row],[Volume Delivered (T)]]/(Table1[[#This Row],[SOC (TPD)]]/24)),"")</f>
        <v/>
      </c>
      <c r="AK339" s="31">
        <f>IFERROR(Table1[[#This Row],[Operating Time]]/Table1[[#This Row],[PRODUCTION HOURS]],"")</f>
        <v/>
      </c>
      <c r="AL339" s="32" t="n"/>
      <c r="AM339" s="32" t="n"/>
      <c r="AN339" s="32" t="n"/>
      <c r="AO339" s="32" t="n">
        <v>4</v>
      </c>
      <c r="AP339" s="32" t="n">
        <v>0</v>
      </c>
      <c r="AQ339" s="32" t="n"/>
      <c r="AR339" s="32">
        <f>IFERROR(SUMIFS(#REF!,#REF!,'Data Sheet'!A:A,#REF!,"Samridhi Perk Line")/SUMIFS(#REF!,#REF!,'Data Sheet'!A:A,#REF!,"Samridhi Perk Line"),"")</f>
        <v/>
      </c>
      <c r="AS339" s="32" t="n"/>
      <c r="AT339" s="32" t="n"/>
      <c r="AU339" s="203">
        <f>IFERROR(VLOOKUP(Table1[[#This Row],[Date]],'Overweight Data'!A337:G1432,6,FALSE),"")</f>
        <v/>
      </c>
      <c r="AV339" s="213">
        <f>IFERROR(
   IF(
      OR(Table1[[#This Row],[Operating Time]]=0, (Table1[[#This Row],[Operating Time]]/IF(AC339&lt;=1,AC339+1,AC339))*60=0),
      1,
      ((Table1[[#This Row],[Operating Time]])/IF(AC339&lt;=1,AC339+1,AC339))*60
   ),
"_")</f>
        <v/>
      </c>
      <c r="AW339" s="213">
        <f>COUNTIFS('Downtime Data'!A:A,Table1[[#This Row],[Date]])</f>
        <v/>
      </c>
      <c r="AX339" s="211">
        <f>IFERROR((SUM(Table1[[#This Row],[Minor Stoppages]:[Material Shortages]])/Table1[[#This Row],['# Stops]])*60,"")</f>
        <v/>
      </c>
      <c r="AY339" s="211" t="n"/>
      <c r="AZ339" s="33" t="n">
        <v>46382</v>
      </c>
    </row>
    <row r="340" ht="20.15" customHeight="1" s="452">
      <c r="A340" s="21" t="n">
        <v>46357</v>
      </c>
      <c r="B340" s="22">
        <f>IF(A340="","",TEXT(A340,"dddddd"))</f>
        <v/>
      </c>
      <c r="C340" s="23" t="n"/>
      <c r="D340" s="24">
        <f t="array" ref="D340">IFERROR(INDIRECT(C340),"")</f>
        <v/>
      </c>
      <c r="E340" s="25" t="n"/>
      <c r="F340" s="26" t="n"/>
      <c r="G340" s="27">
        <f>IFERROR((Table1[[#This Row],[Plan]]/Table1[[#This Row],[Hours Used]])/(Table1[[#This Row],[SOC (TPD)]]/24),"")</f>
        <v/>
      </c>
      <c r="H340" s="27">
        <f>IFERROR((Table1[[#This Row],[Volume Delivered (T)]]/Table1[[#This Row],[Hours Used]])/(Table1[[#This Row],[SOC (TPD)]]/24),"")</f>
        <v/>
      </c>
      <c r="I340" s="28" t="n"/>
      <c r="J340" s="28" t="n"/>
      <c r="K340" s="28" t="n"/>
      <c r="L340" s="25" t="n"/>
      <c r="M340" s="29" t="n"/>
      <c r="N340" s="83" t="n"/>
      <c r="O340" s="25" t="n"/>
      <c r="P340" s="25" t="n"/>
      <c r="Q340" s="69" t="n"/>
      <c r="R340" s="70" t="n"/>
      <c r="S340" s="30">
        <f>IF(Table1[[#This Row],[SKU]]="",0,24-Table1[[#This Row],[Legal Non-Operating Time]]-Table1[[#This Row],[No Demand Time]]-Table1[[#This Row],[Force Majeure]])</f>
        <v/>
      </c>
      <c r="T340" s="26" t="n"/>
      <c r="U340" s="26" t="n"/>
      <c r="V340" s="26" t="n"/>
      <c r="W340" s="26" t="n"/>
      <c r="X340" s="26" t="n"/>
      <c r="Y340" s="26" t="n"/>
      <c r="Z340" s="26" t="n"/>
      <c r="AA340" s="30">
        <f>Table1[[#This Row],[Hours Used]]-SUM(Table1[[#This Row],[Planned Maintenance]:[Start and Finish Production]])</f>
        <v/>
      </c>
      <c r="AB340" s="26" t="n"/>
      <c r="AC340" s="26" t="n"/>
      <c r="AD340" s="26" t="n"/>
      <c r="AE340" s="26" t="n"/>
      <c r="AF340" s="26" t="n"/>
      <c r="AG340" s="26" t="n"/>
      <c r="AH340" s="24">
        <f>Table1[[#This Row],[Hours Used]]-SUM(Table1[[#This Row],[Planned Maintenance]:[Start and Finish Production]])-SUM(Table1[[#This Row],[Minor Stoppages]:[Material Shortages]])-Table1[[#This Row],[Quality Loss (Hrs)]]-Table1[[#This Row],[Operating Time]]</f>
        <v/>
      </c>
      <c r="AI340" s="24">
        <f>IFERROR(IF(Table1[[#This Row],[SKU]]="",0,Table1[[#This Row],[Quality Loss (T)]]/(Table1[[#This Row],[SOC (TPD)]]/24)),"")</f>
        <v/>
      </c>
      <c r="AJ340" s="31">
        <f>IFERROR(IF(Table1[[#This Row],[SKU]]="",0,Table1[[#This Row],[Volume Delivered (T)]]/(Table1[[#This Row],[SOC (TPD)]]/24)),"")</f>
        <v/>
      </c>
      <c r="AK340" s="31">
        <f>IFERROR(Table1[[#This Row],[Operating Time]]/Table1[[#This Row],[PRODUCTION HOURS]],"")</f>
        <v/>
      </c>
      <c r="AL340" s="32" t="n"/>
      <c r="AM340" s="32" t="n"/>
      <c r="AN340" s="32" t="n"/>
      <c r="AO340" s="32" t="n">
        <v>0</v>
      </c>
      <c r="AP340" s="32" t="n">
        <v>0</v>
      </c>
      <c r="AQ340" s="32" t="n"/>
      <c r="AR340" s="32">
        <f>IFERROR(SUMIFS(#REF!,#REF!,'Data Sheet'!A:A,#REF!,"Samridhi Perk Line")/SUMIFS(#REF!,#REF!,'Data Sheet'!A:A,#REF!,"Samridhi Perk Line"),"")</f>
        <v/>
      </c>
      <c r="AS340" s="32" t="n"/>
      <c r="AT340" s="32" t="n"/>
      <c r="AU340" s="203">
        <f>IFERROR(VLOOKUP(Table1[[#This Row],[Date]],'Overweight Data'!A338:G1433,6,FALSE),"")</f>
        <v/>
      </c>
      <c r="AV340" s="213">
        <f>IFERROR(
   IF(
      OR(Table1[[#This Row],[Operating Time]]=0, (Table1[[#This Row],[Operating Time]]/IF(AC340&lt;=1,AC340+1,AC340))*60=0),
      1,
      ((Table1[[#This Row],[Operating Time]])/IF(AC340&lt;=1,AC340+1,AC340))*60
   ),
"_")</f>
        <v/>
      </c>
      <c r="AW340" s="213">
        <f>COUNTIFS('Downtime Data'!A:A,Table1[[#This Row],[Date]])</f>
        <v/>
      </c>
      <c r="AX340" s="211">
        <f>IFERROR((SUM(Table1[[#This Row],[Minor Stoppages]:[Material Shortages]])/Table1[[#This Row],['# Stops]])*60,"")</f>
        <v/>
      </c>
      <c r="AY340" s="211" t="n"/>
      <c r="AZ340" s="33" t="n">
        <v>46382</v>
      </c>
    </row>
    <row r="341" ht="20.15" customHeight="1" s="452">
      <c r="A341" s="21" t="n">
        <v>46358</v>
      </c>
      <c r="B341" s="22">
        <f>IF(A341="","",TEXT(A341,"dddddd"))</f>
        <v/>
      </c>
      <c r="C341" s="23" t="n"/>
      <c r="D341" s="24">
        <f t="array" ref="D341">IFERROR(INDIRECT(C341),"")</f>
        <v/>
      </c>
      <c r="E341" s="25" t="n"/>
      <c r="F341" s="26" t="n"/>
      <c r="G341" s="27">
        <f>IFERROR((Table1[[#This Row],[Plan]]/Table1[[#This Row],[Hours Used]])/(Table1[[#This Row],[SOC (TPD)]]/24),"")</f>
        <v/>
      </c>
      <c r="H341" s="27">
        <f>IFERROR((Table1[[#This Row],[Volume Delivered (T)]]/Table1[[#This Row],[Hours Used]])/(Table1[[#This Row],[SOC (TPD)]]/24),"")</f>
        <v/>
      </c>
      <c r="I341" s="28" t="n"/>
      <c r="J341" s="28" t="n"/>
      <c r="K341" s="28" t="n"/>
      <c r="L341" s="25" t="n"/>
      <c r="M341" s="29" t="n"/>
      <c r="N341" s="83" t="n"/>
      <c r="O341" s="25" t="n"/>
      <c r="P341" s="25" t="n"/>
      <c r="Q341" s="69" t="n"/>
      <c r="R341" s="70" t="n"/>
      <c r="S341" s="30">
        <f>IF(Table1[[#This Row],[SKU]]="",0,24-Table1[[#This Row],[Legal Non-Operating Time]]-Table1[[#This Row],[No Demand Time]]-Table1[[#This Row],[Force Majeure]])</f>
        <v/>
      </c>
      <c r="T341" s="26" t="n"/>
      <c r="U341" s="26" t="n"/>
      <c r="V341" s="26" t="n"/>
      <c r="W341" s="26" t="n"/>
      <c r="X341" s="26" t="n"/>
      <c r="Y341" s="26" t="n"/>
      <c r="Z341" s="26" t="n"/>
      <c r="AA341" s="30">
        <f>Table1[[#This Row],[Hours Used]]-SUM(Table1[[#This Row],[Planned Maintenance]:[Start and Finish Production]])</f>
        <v/>
      </c>
      <c r="AB341" s="26" t="n"/>
      <c r="AC341" s="26" t="n"/>
      <c r="AD341" s="26" t="n"/>
      <c r="AE341" s="26" t="n"/>
      <c r="AF341" s="26" t="n"/>
      <c r="AG341" s="26" t="n"/>
      <c r="AH341" s="24">
        <f>Table1[[#This Row],[Hours Used]]-SUM(Table1[[#This Row],[Planned Maintenance]:[Start and Finish Production]])-SUM(Table1[[#This Row],[Minor Stoppages]:[Material Shortages]])-Table1[[#This Row],[Quality Loss (Hrs)]]-Table1[[#This Row],[Operating Time]]</f>
        <v/>
      </c>
      <c r="AI341" s="24">
        <f>IFERROR(IF(Table1[[#This Row],[SKU]]="",0,Table1[[#This Row],[Quality Loss (T)]]/(Table1[[#This Row],[SOC (TPD)]]/24)),"")</f>
        <v/>
      </c>
      <c r="AJ341" s="31">
        <f>IFERROR(IF(Table1[[#This Row],[SKU]]="",0,Table1[[#This Row],[Volume Delivered (T)]]/(Table1[[#This Row],[SOC (TPD)]]/24)),"")</f>
        <v/>
      </c>
      <c r="AK341" s="31">
        <f>IFERROR(Table1[[#This Row],[Operating Time]]/Table1[[#This Row],[PRODUCTION HOURS]],"")</f>
        <v/>
      </c>
      <c r="AL341" s="32" t="n"/>
      <c r="AM341" s="32" t="n"/>
      <c r="AN341" s="32" t="n"/>
      <c r="AO341" s="32" t="n">
        <v>0</v>
      </c>
      <c r="AP341" s="32" t="n">
        <v>0</v>
      </c>
      <c r="AQ341" s="32" t="n"/>
      <c r="AR341" s="32">
        <f>IFERROR(SUMIFS(#REF!,#REF!,'Data Sheet'!A:A,#REF!,"Samridhi Perk Line")/SUMIFS(#REF!,#REF!,'Data Sheet'!A:A,#REF!,"Samridhi Perk Line"),"")</f>
        <v/>
      </c>
      <c r="AS341" s="32" t="n"/>
      <c r="AT341" s="32" t="n"/>
      <c r="AU341" s="203">
        <f>IFERROR(VLOOKUP(Table1[[#This Row],[Date]],'Overweight Data'!A339:G1434,6,FALSE),"")</f>
        <v/>
      </c>
      <c r="AV341" s="213">
        <f>IFERROR(
   IF(
      OR(Table1[[#This Row],[Operating Time]]=0, (Table1[[#This Row],[Operating Time]]/IF(AC341&lt;=1,AC341+1,AC341))*60=0),
      1,
      ((Table1[[#This Row],[Operating Time]])/IF(AC341&lt;=1,AC341+1,AC341))*60
   ),
"_")</f>
        <v/>
      </c>
      <c r="AW341" s="213">
        <f>COUNTIFS('Downtime Data'!A:A,Table1[[#This Row],[Date]])</f>
        <v/>
      </c>
      <c r="AX341" s="211">
        <f>IFERROR((SUM(Table1[[#This Row],[Minor Stoppages]:[Material Shortages]])/Table1[[#This Row],['# Stops]])*60,"")</f>
        <v/>
      </c>
      <c r="AY341" s="211" t="n"/>
      <c r="AZ341" s="33" t="n">
        <v>46382</v>
      </c>
    </row>
    <row r="342" ht="20.15" customHeight="1" s="452">
      <c r="A342" s="21" t="n">
        <v>46359</v>
      </c>
      <c r="B342" s="22">
        <f>IF(A342="","",TEXT(A342,"dddddd"))</f>
        <v/>
      </c>
      <c r="C342" s="23" t="n"/>
      <c r="D342" s="24">
        <f t="array" ref="D342">IFERROR(INDIRECT(C342),"")</f>
        <v/>
      </c>
      <c r="E342" s="25" t="n"/>
      <c r="F342" s="26" t="n"/>
      <c r="G342" s="27">
        <f>IFERROR((Table1[[#This Row],[Plan]]/Table1[[#This Row],[Hours Used]])/(Table1[[#This Row],[SOC (TPD)]]/24),"")</f>
        <v/>
      </c>
      <c r="H342" s="27">
        <f>IFERROR((Table1[[#This Row],[Volume Delivered (T)]]/Table1[[#This Row],[Hours Used]])/(Table1[[#This Row],[SOC (TPD)]]/24),"")</f>
        <v/>
      </c>
      <c r="I342" s="28" t="n"/>
      <c r="J342" s="28" t="n"/>
      <c r="K342" s="28" t="n"/>
      <c r="L342" s="25" t="n"/>
      <c r="M342" s="29" t="n"/>
      <c r="N342" s="83" t="n"/>
      <c r="O342" s="25" t="n"/>
      <c r="P342" s="25" t="n"/>
      <c r="Q342" s="69" t="n"/>
      <c r="R342" s="70" t="n"/>
      <c r="S342" s="30">
        <f>IF(Table1[[#This Row],[SKU]]="",0,24-Table1[[#This Row],[Legal Non-Operating Time]]-Table1[[#This Row],[No Demand Time]]-Table1[[#This Row],[Force Majeure]])</f>
        <v/>
      </c>
      <c r="T342" s="26" t="n"/>
      <c r="U342" s="26" t="n"/>
      <c r="V342" s="26" t="n"/>
      <c r="W342" s="26" t="n"/>
      <c r="X342" s="26" t="n"/>
      <c r="Y342" s="26" t="n"/>
      <c r="Z342" s="26" t="n"/>
      <c r="AA342" s="30">
        <f>Table1[[#This Row],[Hours Used]]-SUM(Table1[[#This Row],[Planned Maintenance]:[Start and Finish Production]])</f>
        <v/>
      </c>
      <c r="AB342" s="26" t="n"/>
      <c r="AC342" s="26" t="n"/>
      <c r="AD342" s="26" t="n"/>
      <c r="AE342" s="26" t="n"/>
      <c r="AF342" s="26" t="n"/>
      <c r="AG342" s="26" t="n"/>
      <c r="AH342" s="24">
        <f>Table1[[#This Row],[Hours Used]]-SUM(Table1[[#This Row],[Planned Maintenance]:[Start and Finish Production]])-SUM(Table1[[#This Row],[Minor Stoppages]:[Material Shortages]])-Table1[[#This Row],[Quality Loss (Hrs)]]-Table1[[#This Row],[Operating Time]]</f>
        <v/>
      </c>
      <c r="AI342" s="24">
        <f>IFERROR(IF(Table1[[#This Row],[SKU]]="",0,Table1[[#This Row],[Quality Loss (T)]]/(Table1[[#This Row],[SOC (TPD)]]/24)),"")</f>
        <v/>
      </c>
      <c r="AJ342" s="31">
        <f>IFERROR(IF(Table1[[#This Row],[SKU]]="",0,Table1[[#This Row],[Volume Delivered (T)]]/(Table1[[#This Row],[SOC (TPD)]]/24)),"")</f>
        <v/>
      </c>
      <c r="AK342" s="31">
        <f>IFERROR(Table1[[#This Row],[Operating Time]]/Table1[[#This Row],[PRODUCTION HOURS]],"")</f>
        <v/>
      </c>
      <c r="AL342" s="32" t="n"/>
      <c r="AM342" s="32" t="n"/>
      <c r="AN342" s="32" t="n"/>
      <c r="AO342" s="32" t="n">
        <v>0</v>
      </c>
      <c r="AP342" s="32" t="n">
        <v>0</v>
      </c>
      <c r="AQ342" s="32" t="n"/>
      <c r="AR342" s="32">
        <f>IFERROR(SUMIFS(#REF!,#REF!,'Data Sheet'!A:A,#REF!,"Samridhi Perk Line")/SUMIFS(#REF!,#REF!,'Data Sheet'!A:A,#REF!,"Samridhi Perk Line"),"")</f>
        <v/>
      </c>
      <c r="AS342" s="32" t="n"/>
      <c r="AT342" s="32" t="n"/>
      <c r="AU342" s="203">
        <f>IFERROR(VLOOKUP(Table1[[#This Row],[Date]],'Overweight Data'!A340:G1435,6,FALSE),"")</f>
        <v/>
      </c>
      <c r="AV342" s="213">
        <f>IFERROR(
   IF(
      OR(Table1[[#This Row],[Operating Time]]=0, (Table1[[#This Row],[Operating Time]]/IF(AC342&lt;=1,AC342+1,AC342))*60=0),
      1,
      ((Table1[[#This Row],[Operating Time]])/IF(AC342&lt;=1,AC342+1,AC342))*60
   ),
"_")</f>
        <v/>
      </c>
      <c r="AW342" s="213">
        <f>COUNTIFS('Downtime Data'!A:A,Table1[[#This Row],[Date]])</f>
        <v/>
      </c>
      <c r="AX342" s="211">
        <f>IFERROR((SUM(Table1[[#This Row],[Minor Stoppages]:[Material Shortages]])/Table1[[#This Row],['# Stops]])*60,"")</f>
        <v/>
      </c>
      <c r="AY342" s="211" t="n"/>
      <c r="AZ342" s="33" t="n">
        <v>46382</v>
      </c>
    </row>
    <row r="343" ht="20.15" customHeight="1" s="452">
      <c r="A343" s="21" t="n">
        <v>46360</v>
      </c>
      <c r="B343" s="22">
        <f>IF(A343="","",TEXT(A343,"dddddd"))</f>
        <v/>
      </c>
      <c r="C343" s="23" t="n"/>
      <c r="D343" s="24">
        <f t="array" ref="D343">IFERROR(INDIRECT(C343),"")</f>
        <v/>
      </c>
      <c r="E343" s="25" t="n"/>
      <c r="F343" s="26" t="n"/>
      <c r="G343" s="27">
        <f>IFERROR((Table1[[#This Row],[Plan]]/Table1[[#This Row],[Hours Used]])/(Table1[[#This Row],[SOC (TPD)]]/24),"")</f>
        <v/>
      </c>
      <c r="H343" s="27">
        <f>IFERROR((Table1[[#This Row],[Volume Delivered (T)]]/Table1[[#This Row],[Hours Used]])/(Table1[[#This Row],[SOC (TPD)]]/24),"")</f>
        <v/>
      </c>
      <c r="I343" s="28" t="n"/>
      <c r="J343" s="28" t="n"/>
      <c r="K343" s="28" t="n"/>
      <c r="L343" s="25" t="n"/>
      <c r="M343" s="29" t="n"/>
      <c r="N343" s="83" t="n"/>
      <c r="O343" s="25" t="n"/>
      <c r="P343" s="25" t="n"/>
      <c r="Q343" s="69" t="n"/>
      <c r="R343" s="70" t="n"/>
      <c r="S343" s="30">
        <f>IF(Table1[[#This Row],[SKU]]="",0,24-Table1[[#This Row],[Legal Non-Operating Time]]-Table1[[#This Row],[No Demand Time]]-Table1[[#This Row],[Force Majeure]])</f>
        <v/>
      </c>
      <c r="T343" s="26" t="n"/>
      <c r="U343" s="26" t="n"/>
      <c r="V343" s="26" t="n"/>
      <c r="W343" s="26" t="n"/>
      <c r="X343" s="26" t="n"/>
      <c r="Y343" s="26" t="n"/>
      <c r="Z343" s="26" t="n"/>
      <c r="AA343" s="30">
        <f>Table1[[#This Row],[Hours Used]]-SUM(Table1[[#This Row],[Planned Maintenance]:[Start and Finish Production]])</f>
        <v/>
      </c>
      <c r="AB343" s="26" t="n"/>
      <c r="AC343" s="26" t="n"/>
      <c r="AD343" s="26" t="n"/>
      <c r="AE343" s="26" t="n"/>
      <c r="AF343" s="26" t="n"/>
      <c r="AG343" s="26" t="n"/>
      <c r="AH343" s="24">
        <f>Table1[[#This Row],[Hours Used]]-SUM(Table1[[#This Row],[Planned Maintenance]:[Start and Finish Production]])-SUM(Table1[[#This Row],[Minor Stoppages]:[Material Shortages]])-Table1[[#This Row],[Quality Loss (Hrs)]]-Table1[[#This Row],[Operating Time]]</f>
        <v/>
      </c>
      <c r="AI343" s="24">
        <f>IFERROR(IF(Table1[[#This Row],[SKU]]="",0,Table1[[#This Row],[Quality Loss (T)]]/(Table1[[#This Row],[SOC (TPD)]]/24)),"")</f>
        <v/>
      </c>
      <c r="AJ343" s="31">
        <f>IFERROR(IF(Table1[[#This Row],[SKU]]="",0,Table1[[#This Row],[Volume Delivered (T)]]/(Table1[[#This Row],[SOC (TPD)]]/24)),"")</f>
        <v/>
      </c>
      <c r="AK343" s="31">
        <f>IFERROR(Table1[[#This Row],[Operating Time]]/Table1[[#This Row],[PRODUCTION HOURS]],"")</f>
        <v/>
      </c>
      <c r="AL343" s="32" t="n"/>
      <c r="AM343" s="32" t="n"/>
      <c r="AN343" s="32" t="n"/>
      <c r="AO343" s="32" t="n">
        <v>1</v>
      </c>
      <c r="AP343" s="32" t="n">
        <v>0</v>
      </c>
      <c r="AQ343" s="32" t="n"/>
      <c r="AR343" s="32">
        <f>IFERROR(SUMIFS(#REF!,#REF!,'Data Sheet'!A:A,#REF!,"Samridhi Perk Line")/SUMIFS(#REF!,#REF!,'Data Sheet'!A:A,#REF!,"Samridhi Perk Line"),"")</f>
        <v/>
      </c>
      <c r="AS343" s="32" t="n"/>
      <c r="AT343" s="32" t="n"/>
      <c r="AU343" s="203">
        <f>IFERROR(VLOOKUP(Table1[[#This Row],[Date]],'Overweight Data'!A341:G1436,6,FALSE),"")</f>
        <v/>
      </c>
      <c r="AV343" s="213">
        <f>IFERROR(
   IF(
      OR(Table1[[#This Row],[Operating Time]]=0, (Table1[[#This Row],[Operating Time]]/IF(AC343&lt;=1,AC343+1,AC343))*60=0),
      1,
      ((Table1[[#This Row],[Operating Time]])/IF(AC343&lt;=1,AC343+1,AC343))*60
   ),
"_")</f>
        <v/>
      </c>
      <c r="AW343" s="213">
        <f>COUNTIFS('Downtime Data'!A:A,Table1[[#This Row],[Date]])</f>
        <v/>
      </c>
      <c r="AX343" s="211">
        <f>IFERROR((SUM(Table1[[#This Row],[Minor Stoppages]:[Material Shortages]])/Table1[[#This Row],['# Stops]])*60,"")</f>
        <v/>
      </c>
      <c r="AY343" s="211" t="n"/>
      <c r="AZ343" s="33" t="n">
        <v>46382</v>
      </c>
    </row>
    <row r="344" ht="20.15" customHeight="1" s="452">
      <c r="A344" s="21" t="n">
        <v>46361</v>
      </c>
      <c r="B344" s="22">
        <f>IF(A344="","",TEXT(A344,"dddddd"))</f>
        <v/>
      </c>
      <c r="C344" s="23" t="n"/>
      <c r="D344" s="24">
        <f t="array" ref="D344">IFERROR(INDIRECT(C344),"")</f>
        <v/>
      </c>
      <c r="E344" s="25" t="n"/>
      <c r="F344" s="26" t="n"/>
      <c r="G344" s="27">
        <f>IFERROR((Table1[[#This Row],[Plan]]/Table1[[#This Row],[Hours Used]])/(Table1[[#This Row],[SOC (TPD)]]/24),"")</f>
        <v/>
      </c>
      <c r="H344" s="27">
        <f>IFERROR((Table1[[#This Row],[Volume Delivered (T)]]/Table1[[#This Row],[Hours Used]])/(Table1[[#This Row],[SOC (TPD)]]/24),"")</f>
        <v/>
      </c>
      <c r="I344" s="28" t="n"/>
      <c r="J344" s="28" t="n"/>
      <c r="K344" s="28" t="n"/>
      <c r="L344" s="25" t="n"/>
      <c r="M344" s="29" t="n"/>
      <c r="N344" s="83" t="n"/>
      <c r="O344" s="25" t="n"/>
      <c r="P344" s="25" t="n"/>
      <c r="Q344" s="69" t="n"/>
      <c r="R344" s="70" t="n"/>
      <c r="S344" s="30">
        <f>IF(Table1[[#This Row],[SKU]]="",0,24-Table1[[#This Row],[Legal Non-Operating Time]]-Table1[[#This Row],[No Demand Time]]-Table1[[#This Row],[Force Majeure]])</f>
        <v/>
      </c>
      <c r="T344" s="26" t="n"/>
      <c r="U344" s="26" t="n"/>
      <c r="V344" s="26" t="n"/>
      <c r="W344" s="26" t="n"/>
      <c r="X344" s="26" t="n"/>
      <c r="Y344" s="26" t="n"/>
      <c r="Z344" s="26" t="n"/>
      <c r="AA344" s="30">
        <f>Table1[[#This Row],[Hours Used]]-SUM(Table1[[#This Row],[Planned Maintenance]:[Start and Finish Production]])</f>
        <v/>
      </c>
      <c r="AB344" s="26" t="n"/>
      <c r="AC344" s="26" t="n"/>
      <c r="AD344" s="26" t="n"/>
      <c r="AE344" s="26" t="n"/>
      <c r="AF344" s="26" t="n"/>
      <c r="AG344" s="26" t="n"/>
      <c r="AH344" s="24">
        <f>Table1[[#This Row],[Hours Used]]-SUM(Table1[[#This Row],[Planned Maintenance]:[Start and Finish Production]])-SUM(Table1[[#This Row],[Minor Stoppages]:[Material Shortages]])-Table1[[#This Row],[Quality Loss (Hrs)]]-Table1[[#This Row],[Operating Time]]</f>
        <v/>
      </c>
      <c r="AI344" s="24">
        <f>IFERROR(IF(Table1[[#This Row],[SKU]]="",0,Table1[[#This Row],[Quality Loss (T)]]/(Table1[[#This Row],[SOC (TPD)]]/24)),"")</f>
        <v/>
      </c>
      <c r="AJ344" s="31">
        <f>IFERROR(IF(Table1[[#This Row],[SKU]]="",0,Table1[[#This Row],[Volume Delivered (T)]]/(Table1[[#This Row],[SOC (TPD)]]/24)),"")</f>
        <v/>
      </c>
      <c r="AK344" s="31">
        <f>IFERROR(Table1[[#This Row],[Operating Time]]/Table1[[#This Row],[PRODUCTION HOURS]],"")</f>
        <v/>
      </c>
      <c r="AL344" s="32" t="n"/>
      <c r="AM344" s="32" t="n"/>
      <c r="AN344" s="32" t="n"/>
      <c r="AO344" s="32" t="n">
        <v>0</v>
      </c>
      <c r="AP344" s="32" t="n">
        <v>0</v>
      </c>
      <c r="AQ344" s="32" t="n"/>
      <c r="AR344" s="32">
        <f>IFERROR(SUMIFS(#REF!,#REF!,'Data Sheet'!A:A,#REF!,"Samridhi Perk Line")/SUMIFS(#REF!,#REF!,'Data Sheet'!A:A,#REF!,"Samridhi Perk Line"),"")</f>
        <v/>
      </c>
      <c r="AS344" s="32" t="n"/>
      <c r="AT344" s="32" t="n"/>
      <c r="AU344" s="203">
        <f>IFERROR(VLOOKUP(Table1[[#This Row],[Date]],'Overweight Data'!A342:G1437,6,FALSE),"")</f>
        <v/>
      </c>
      <c r="AV344" s="213">
        <f>IFERROR(
   IF(
      OR(Table1[[#This Row],[Operating Time]]=0, (Table1[[#This Row],[Operating Time]]/IF(AC344&lt;=1,AC344+1,AC344))*60=0),
      1,
      ((Table1[[#This Row],[Operating Time]])/IF(AC344&lt;=1,AC344+1,AC344))*60
   ),
"_")</f>
        <v/>
      </c>
      <c r="AW344" s="213">
        <f>COUNTIFS('Downtime Data'!A:A,Table1[[#This Row],[Date]])</f>
        <v/>
      </c>
      <c r="AX344" s="211">
        <f>IFERROR((SUM(Table1[[#This Row],[Minor Stoppages]:[Material Shortages]])/Table1[[#This Row],['# Stops]])*60,"")</f>
        <v/>
      </c>
      <c r="AY344" s="211" t="n"/>
      <c r="AZ344" s="33" t="n">
        <v>46382</v>
      </c>
    </row>
    <row r="345" ht="20.15" customHeight="1" s="452">
      <c r="A345" s="21" t="n">
        <v>46362</v>
      </c>
      <c r="B345" s="22">
        <f>IF(A345="","",TEXT(A345,"dddddd"))</f>
        <v/>
      </c>
      <c r="C345" s="23" t="n"/>
      <c r="D345" s="24">
        <f t="array" ref="D345">IFERROR(INDIRECT(C345),"")</f>
        <v/>
      </c>
      <c r="E345" s="25" t="n"/>
      <c r="F345" s="26" t="n"/>
      <c r="G345" s="27">
        <f>IFERROR((Table1[[#This Row],[Plan]]/Table1[[#This Row],[Hours Used]])/(Table1[[#This Row],[SOC (TPD)]]/24),"")</f>
        <v/>
      </c>
      <c r="H345" s="27">
        <f>IFERROR((Table1[[#This Row],[Volume Delivered (T)]]/Table1[[#This Row],[Hours Used]])/(Table1[[#This Row],[SOC (TPD)]]/24),"")</f>
        <v/>
      </c>
      <c r="I345" s="28" t="n"/>
      <c r="J345" s="28" t="n"/>
      <c r="K345" s="28" t="n"/>
      <c r="L345" s="25" t="n"/>
      <c r="M345" s="29" t="n"/>
      <c r="N345" s="83" t="n"/>
      <c r="O345" s="25" t="n"/>
      <c r="P345" s="25" t="n"/>
      <c r="Q345" s="69" t="n"/>
      <c r="R345" s="70" t="n"/>
      <c r="S345" s="30">
        <f>IF(Table1[[#This Row],[SKU]]="",0,24-Table1[[#This Row],[Legal Non-Operating Time]]-Table1[[#This Row],[No Demand Time]]-Table1[[#This Row],[Force Majeure]])</f>
        <v/>
      </c>
      <c r="T345" s="26" t="n"/>
      <c r="U345" s="26" t="n"/>
      <c r="V345" s="26" t="n"/>
      <c r="W345" s="26" t="n"/>
      <c r="X345" s="26" t="n"/>
      <c r="Y345" s="26" t="n"/>
      <c r="Z345" s="26" t="n"/>
      <c r="AA345" s="30">
        <f>Table1[[#This Row],[Hours Used]]-SUM(Table1[[#This Row],[Planned Maintenance]:[Start and Finish Production]])</f>
        <v/>
      </c>
      <c r="AB345" s="26" t="n"/>
      <c r="AC345" s="26" t="n"/>
      <c r="AD345" s="26" t="n"/>
      <c r="AE345" s="26" t="n"/>
      <c r="AF345" s="26" t="n"/>
      <c r="AG345" s="26" t="n"/>
      <c r="AH345" s="24">
        <f>Table1[[#This Row],[Hours Used]]-SUM(Table1[[#This Row],[Planned Maintenance]:[Start and Finish Production]])-SUM(Table1[[#This Row],[Minor Stoppages]:[Material Shortages]])-Table1[[#This Row],[Quality Loss (Hrs)]]-Table1[[#This Row],[Operating Time]]</f>
        <v/>
      </c>
      <c r="AI345" s="24">
        <f>IFERROR(IF(Table1[[#This Row],[SKU]]="",0,Table1[[#This Row],[Quality Loss (T)]]/(Table1[[#This Row],[SOC (TPD)]]/24)),"")</f>
        <v/>
      </c>
      <c r="AJ345" s="31">
        <f>IFERROR(IF(Table1[[#This Row],[SKU]]="",0,Table1[[#This Row],[Volume Delivered (T)]]/(Table1[[#This Row],[SOC (TPD)]]/24)),"")</f>
        <v/>
      </c>
      <c r="AK345" s="31">
        <f>IFERROR(Table1[[#This Row],[Operating Time]]/Table1[[#This Row],[PRODUCTION HOURS]],"")</f>
        <v/>
      </c>
      <c r="AL345" s="32" t="n"/>
      <c r="AM345" s="32" t="n"/>
      <c r="AN345" s="32" t="n"/>
      <c r="AO345" s="32" t="n">
        <v>0</v>
      </c>
      <c r="AP345" s="32" t="n">
        <v>0</v>
      </c>
      <c r="AQ345" s="32" t="n"/>
      <c r="AR345" s="32">
        <f>IFERROR(SUMIFS(#REF!,#REF!,'Data Sheet'!A:A,#REF!,"Samridhi Perk Line")/SUMIFS(#REF!,#REF!,'Data Sheet'!A:A,#REF!,"Samridhi Perk Line"),"")</f>
        <v/>
      </c>
      <c r="AS345" s="32" t="n"/>
      <c r="AT345" s="32" t="n"/>
      <c r="AU345" s="203">
        <f>IFERROR(VLOOKUP(Table1[[#This Row],[Date]],'Overweight Data'!A343:G1438,6,FALSE),"")</f>
        <v/>
      </c>
      <c r="AV345" s="213">
        <f>IFERROR(
   IF(
      OR(Table1[[#This Row],[Operating Time]]=0, (Table1[[#This Row],[Operating Time]]/IF(AC345&lt;=1,AC345+1,AC345))*60=0),
      1,
      ((Table1[[#This Row],[Operating Time]])/IF(AC345&lt;=1,AC345+1,AC345))*60
   ),
"_")</f>
        <v/>
      </c>
      <c r="AW345" s="213">
        <f>COUNTIFS('Downtime Data'!A:A,Table1[[#This Row],[Date]])</f>
        <v/>
      </c>
      <c r="AX345" s="211">
        <f>IFERROR((SUM(Table1[[#This Row],[Minor Stoppages]:[Material Shortages]])/Table1[[#This Row],['# Stops]])*60,"")</f>
        <v/>
      </c>
      <c r="AY345" s="211" t="n"/>
      <c r="AZ345" s="33" t="n">
        <v>46382</v>
      </c>
    </row>
    <row r="346" ht="20.15" customHeight="1" s="452">
      <c r="A346" s="21" t="n">
        <v>46363</v>
      </c>
      <c r="B346" s="22">
        <f>IF(A346="","",TEXT(A346,"dddddd"))</f>
        <v/>
      </c>
      <c r="C346" s="23" t="n"/>
      <c r="D346" s="24">
        <f t="array" ref="D346">IFERROR(INDIRECT(C346),"")</f>
        <v/>
      </c>
      <c r="E346" s="25" t="n"/>
      <c r="F346" s="26" t="n"/>
      <c r="G346" s="27">
        <f>IFERROR((Table1[[#This Row],[Plan]]/Table1[[#This Row],[Hours Used]])/(Table1[[#This Row],[SOC (TPD)]]/24),"")</f>
        <v/>
      </c>
      <c r="H346" s="27">
        <f>IFERROR((Table1[[#This Row],[Volume Delivered (T)]]/Table1[[#This Row],[Hours Used]])/(Table1[[#This Row],[SOC (TPD)]]/24),"")</f>
        <v/>
      </c>
      <c r="I346" s="28" t="n"/>
      <c r="J346" s="28" t="n"/>
      <c r="K346" s="28" t="n"/>
      <c r="L346" s="25" t="n"/>
      <c r="M346" s="29" t="n"/>
      <c r="N346" s="83" t="n"/>
      <c r="O346" s="25" t="n"/>
      <c r="P346" s="25" t="n"/>
      <c r="Q346" s="69" t="n"/>
      <c r="R346" s="70" t="n"/>
      <c r="S346" s="30">
        <f>IF(Table1[[#This Row],[SKU]]="",0,24-Table1[[#This Row],[Legal Non-Operating Time]]-Table1[[#This Row],[No Demand Time]]-Table1[[#This Row],[Force Majeure]])</f>
        <v/>
      </c>
      <c r="T346" s="26" t="n"/>
      <c r="U346" s="26" t="n"/>
      <c r="V346" s="26" t="n"/>
      <c r="W346" s="26" t="n"/>
      <c r="X346" s="26" t="n"/>
      <c r="Y346" s="26" t="n"/>
      <c r="Z346" s="26" t="n"/>
      <c r="AA346" s="30">
        <f>Table1[[#This Row],[Hours Used]]-SUM(Table1[[#This Row],[Planned Maintenance]:[Start and Finish Production]])</f>
        <v/>
      </c>
      <c r="AB346" s="26" t="n"/>
      <c r="AC346" s="26" t="n"/>
      <c r="AD346" s="26" t="n"/>
      <c r="AE346" s="26" t="n"/>
      <c r="AF346" s="26" t="n"/>
      <c r="AG346" s="26" t="n"/>
      <c r="AH346" s="24">
        <f>Table1[[#This Row],[Hours Used]]-SUM(Table1[[#This Row],[Planned Maintenance]:[Start and Finish Production]])-SUM(Table1[[#This Row],[Minor Stoppages]:[Material Shortages]])-Table1[[#This Row],[Quality Loss (Hrs)]]-Table1[[#This Row],[Operating Time]]</f>
        <v/>
      </c>
      <c r="AI346" s="24">
        <f>IFERROR(IF(Table1[[#This Row],[SKU]]="",0,Table1[[#This Row],[Quality Loss (T)]]/(Table1[[#This Row],[SOC (TPD)]]/24)),"")</f>
        <v/>
      </c>
      <c r="AJ346" s="31">
        <f>IFERROR(IF(Table1[[#This Row],[SKU]]="",0,Table1[[#This Row],[Volume Delivered (T)]]/(Table1[[#This Row],[SOC (TPD)]]/24)),"")</f>
        <v/>
      </c>
      <c r="AK346" s="31">
        <f>IFERROR(Table1[[#This Row],[Operating Time]]/Table1[[#This Row],[PRODUCTION HOURS]],"")</f>
        <v/>
      </c>
      <c r="AL346" s="32" t="n"/>
      <c r="AM346" s="32" t="n"/>
      <c r="AN346" s="32" t="n"/>
      <c r="AO346" s="32" t="n">
        <v>0</v>
      </c>
      <c r="AP346" s="32" t="n">
        <v>0</v>
      </c>
      <c r="AQ346" s="32" t="n"/>
      <c r="AR346" s="32">
        <f>IFERROR(SUMIFS(#REF!,#REF!,'Data Sheet'!A:A,#REF!,"Samridhi Perk Line")/SUMIFS(#REF!,#REF!,'Data Sheet'!A:A,#REF!,"Samridhi Perk Line"),"")</f>
        <v/>
      </c>
      <c r="AS346" s="32" t="n"/>
      <c r="AT346" s="32" t="n"/>
      <c r="AU346" s="203">
        <f>IFERROR(VLOOKUP(Table1[[#This Row],[Date]],'Overweight Data'!A344:G1439,6,FALSE),"")</f>
        <v/>
      </c>
      <c r="AV346" s="213">
        <f>IFERROR(
   IF(
      OR(Table1[[#This Row],[Operating Time]]=0, (Table1[[#This Row],[Operating Time]]/IF(AC346&lt;=1,AC346+1,AC346))*60=0),
      1,
      ((Table1[[#This Row],[Operating Time]])/IF(AC346&lt;=1,AC346+1,AC346))*60
   ),
"_")</f>
        <v/>
      </c>
      <c r="AW346" s="213">
        <f>COUNTIFS('Downtime Data'!A:A,Table1[[#This Row],[Date]])</f>
        <v/>
      </c>
      <c r="AX346" s="211">
        <f>IFERROR((SUM(Table1[[#This Row],[Minor Stoppages]:[Material Shortages]])/Table1[[#This Row],['# Stops]])*60,"")</f>
        <v/>
      </c>
      <c r="AY346" s="211" t="n"/>
      <c r="AZ346" s="33" t="n">
        <v>46382</v>
      </c>
    </row>
    <row r="347" ht="20.15" customHeight="1" s="452">
      <c r="A347" s="21" t="n">
        <v>46364</v>
      </c>
      <c r="B347" s="22">
        <f>IF(A347="","",TEXT(A347,"dddddd"))</f>
        <v/>
      </c>
      <c r="C347" s="23" t="n"/>
      <c r="D347" s="24">
        <f t="array" ref="D347">IFERROR(INDIRECT(C347),"")</f>
        <v/>
      </c>
      <c r="E347" s="25" t="n"/>
      <c r="F347" s="26" t="n"/>
      <c r="G347" s="27">
        <f>IFERROR((Table1[[#This Row],[Plan]]/Table1[[#This Row],[Hours Used]])/(Table1[[#This Row],[SOC (TPD)]]/24),"")</f>
        <v/>
      </c>
      <c r="H347" s="27">
        <f>IFERROR((Table1[[#This Row],[Volume Delivered (T)]]/Table1[[#This Row],[Hours Used]])/(Table1[[#This Row],[SOC (TPD)]]/24),"")</f>
        <v/>
      </c>
      <c r="I347" s="28" t="n"/>
      <c r="J347" s="28" t="n"/>
      <c r="K347" s="28" t="n"/>
      <c r="L347" s="25" t="n"/>
      <c r="M347" s="29" t="n"/>
      <c r="N347" s="83" t="n"/>
      <c r="O347" s="25" t="n"/>
      <c r="P347" s="25" t="n"/>
      <c r="Q347" s="69" t="n"/>
      <c r="R347" s="70" t="n"/>
      <c r="S347" s="30">
        <f>IF(Table1[[#This Row],[SKU]]="",0,24-Table1[[#This Row],[Legal Non-Operating Time]]-Table1[[#This Row],[No Demand Time]]-Table1[[#This Row],[Force Majeure]])</f>
        <v/>
      </c>
      <c r="T347" s="26" t="n"/>
      <c r="U347" s="26" t="n"/>
      <c r="V347" s="26" t="n"/>
      <c r="W347" s="26" t="n"/>
      <c r="X347" s="26" t="n"/>
      <c r="Y347" s="26" t="n"/>
      <c r="Z347" s="26" t="n"/>
      <c r="AA347" s="30">
        <f>Table1[[#This Row],[Hours Used]]-SUM(Table1[[#This Row],[Planned Maintenance]:[Start and Finish Production]])</f>
        <v/>
      </c>
      <c r="AB347" s="26" t="n"/>
      <c r="AC347" s="26" t="n"/>
      <c r="AD347" s="26" t="n"/>
      <c r="AE347" s="26" t="n"/>
      <c r="AF347" s="26" t="n"/>
      <c r="AG347" s="26" t="n"/>
      <c r="AH347" s="24">
        <f>Table1[[#This Row],[Hours Used]]-SUM(Table1[[#This Row],[Planned Maintenance]:[Start and Finish Production]])-SUM(Table1[[#This Row],[Minor Stoppages]:[Material Shortages]])-Table1[[#This Row],[Quality Loss (Hrs)]]-Table1[[#This Row],[Operating Time]]</f>
        <v/>
      </c>
      <c r="AI347" s="24">
        <f>IFERROR(IF(Table1[[#This Row],[SKU]]="",0,Table1[[#This Row],[Quality Loss (T)]]/(Table1[[#This Row],[SOC (TPD)]]/24)),"")</f>
        <v/>
      </c>
      <c r="AJ347" s="31">
        <f>IFERROR(IF(Table1[[#This Row],[SKU]]="",0,Table1[[#This Row],[Volume Delivered (T)]]/(Table1[[#This Row],[SOC (TPD)]]/24)),"")</f>
        <v/>
      </c>
      <c r="AK347" s="31">
        <f>IFERROR(Table1[[#This Row],[Operating Time]]/Table1[[#This Row],[PRODUCTION HOURS]],"")</f>
        <v/>
      </c>
      <c r="AL347" s="32" t="n"/>
      <c r="AM347" s="32" t="n"/>
      <c r="AN347" s="32" t="n"/>
      <c r="AO347" s="32" t="n">
        <v>0</v>
      </c>
      <c r="AP347" s="32" t="n">
        <v>0</v>
      </c>
      <c r="AQ347" s="32" t="n"/>
      <c r="AR347" s="32">
        <f>IFERROR(SUMIFS(#REF!,#REF!,'Data Sheet'!A:A,#REF!,"Samridhi Perk Line")/SUMIFS(#REF!,#REF!,'Data Sheet'!A:A,#REF!,"Samridhi Perk Line"),"")</f>
        <v/>
      </c>
      <c r="AS347" s="32" t="n"/>
      <c r="AT347" s="32" t="n"/>
      <c r="AU347" s="203">
        <f>IFERROR(VLOOKUP(Table1[[#This Row],[Date]],'Overweight Data'!A345:G1440,6,FALSE),"")</f>
        <v/>
      </c>
      <c r="AV347" s="213">
        <f>IFERROR(
   IF(
      OR(Table1[[#This Row],[Operating Time]]=0, (Table1[[#This Row],[Operating Time]]/IF(AC347&lt;=1,AC347+1,AC347))*60=0),
      1,
      ((Table1[[#This Row],[Operating Time]])/IF(AC347&lt;=1,AC347+1,AC347))*60
   ),
"_")</f>
        <v/>
      </c>
      <c r="AW347" s="213">
        <f>COUNTIFS('Downtime Data'!A:A,Table1[[#This Row],[Date]])</f>
        <v/>
      </c>
      <c r="AX347" s="211">
        <f>IFERROR((SUM(Table1[[#This Row],[Minor Stoppages]:[Material Shortages]])/Table1[[#This Row],['# Stops]])*60,"")</f>
        <v/>
      </c>
      <c r="AY347" s="211" t="n"/>
      <c r="AZ347" s="33" t="n">
        <v>46382</v>
      </c>
    </row>
    <row r="348" ht="20.15" customHeight="1" s="452">
      <c r="A348" s="21" t="n">
        <v>46365</v>
      </c>
      <c r="B348" s="22">
        <f>IF(A348="","",TEXT(A348,"dddddd"))</f>
        <v/>
      </c>
      <c r="C348" s="23" t="n"/>
      <c r="D348" s="24">
        <f t="array" ref="D348">IFERROR(INDIRECT(C348),"")</f>
        <v/>
      </c>
      <c r="E348" s="25" t="n"/>
      <c r="F348" s="26" t="n"/>
      <c r="G348" s="27">
        <f>IFERROR((Table1[[#This Row],[Plan]]/Table1[[#This Row],[Hours Used]])/(Table1[[#This Row],[SOC (TPD)]]/24),"")</f>
        <v/>
      </c>
      <c r="H348" s="27">
        <f>IFERROR((Table1[[#This Row],[Volume Delivered (T)]]/Table1[[#This Row],[Hours Used]])/(Table1[[#This Row],[SOC (TPD)]]/24),"")</f>
        <v/>
      </c>
      <c r="I348" s="28" t="n"/>
      <c r="J348" s="28" t="n"/>
      <c r="K348" s="28" t="n"/>
      <c r="L348" s="25" t="n"/>
      <c r="M348" s="29" t="n"/>
      <c r="N348" s="83" t="n"/>
      <c r="O348" s="25" t="n"/>
      <c r="P348" s="25" t="n"/>
      <c r="Q348" s="69" t="n"/>
      <c r="R348" s="70" t="n"/>
      <c r="S348" s="30">
        <f>IF(Table1[[#This Row],[SKU]]="",0,24-Table1[[#This Row],[Legal Non-Operating Time]]-Table1[[#This Row],[No Demand Time]]-Table1[[#This Row],[Force Majeure]])</f>
        <v/>
      </c>
      <c r="T348" s="26" t="n"/>
      <c r="U348" s="26" t="n"/>
      <c r="V348" s="26" t="n"/>
      <c r="W348" s="26" t="n"/>
      <c r="X348" s="26" t="n"/>
      <c r="Y348" s="26" t="n"/>
      <c r="Z348" s="26" t="n"/>
      <c r="AA348" s="30">
        <f>Table1[[#This Row],[Hours Used]]-SUM(Table1[[#This Row],[Planned Maintenance]:[Start and Finish Production]])</f>
        <v/>
      </c>
      <c r="AB348" s="26" t="n"/>
      <c r="AC348" s="26" t="n"/>
      <c r="AD348" s="26" t="n"/>
      <c r="AE348" s="26" t="n"/>
      <c r="AF348" s="26" t="n"/>
      <c r="AG348" s="26" t="n"/>
      <c r="AH348" s="24">
        <f>Table1[[#This Row],[Hours Used]]-SUM(Table1[[#This Row],[Planned Maintenance]:[Start and Finish Production]])-SUM(Table1[[#This Row],[Minor Stoppages]:[Material Shortages]])-Table1[[#This Row],[Quality Loss (Hrs)]]-Table1[[#This Row],[Operating Time]]</f>
        <v/>
      </c>
      <c r="AI348" s="24">
        <f>IFERROR(IF(Table1[[#This Row],[SKU]]="",0,Table1[[#This Row],[Quality Loss (T)]]/(Table1[[#This Row],[SOC (TPD)]]/24)),"")</f>
        <v/>
      </c>
      <c r="AJ348" s="31">
        <f>IFERROR(IF(Table1[[#This Row],[SKU]]="",0,Table1[[#This Row],[Volume Delivered (T)]]/(Table1[[#This Row],[SOC (TPD)]]/24)),"")</f>
        <v/>
      </c>
      <c r="AK348" s="31">
        <f>IFERROR(Table1[[#This Row],[Operating Time]]/Table1[[#This Row],[PRODUCTION HOURS]],"")</f>
        <v/>
      </c>
      <c r="AL348" s="32" t="n"/>
      <c r="AM348" s="32" t="n"/>
      <c r="AN348" s="32" t="n"/>
      <c r="AO348" s="32" t="n">
        <v>0</v>
      </c>
      <c r="AP348" s="32" t="n">
        <v>0</v>
      </c>
      <c r="AQ348" s="32" t="n"/>
      <c r="AR348" s="32">
        <f>IFERROR(SUMIFS(#REF!,#REF!,'Data Sheet'!A:A,#REF!,"Samridhi Perk Line")/SUMIFS(#REF!,#REF!,'Data Sheet'!A:A,#REF!,"Samridhi Perk Line"),"")</f>
        <v/>
      </c>
      <c r="AS348" s="32" t="n"/>
      <c r="AT348" s="32" t="n"/>
      <c r="AU348" s="203">
        <f>IFERROR(VLOOKUP(Table1[[#This Row],[Date]],'Overweight Data'!A346:G1441,6,FALSE),"")</f>
        <v/>
      </c>
      <c r="AV348" s="213">
        <f>IFERROR(
   IF(
      OR(Table1[[#This Row],[Operating Time]]=0, (Table1[[#This Row],[Operating Time]]/IF(AC348&lt;=1,AC348+1,AC348))*60=0),
      1,
      ((Table1[[#This Row],[Operating Time]])/IF(AC348&lt;=1,AC348+1,AC348))*60
   ),
"_")</f>
        <v/>
      </c>
      <c r="AW348" s="213">
        <f>COUNTIFS('Downtime Data'!A:A,Table1[[#This Row],[Date]])</f>
        <v/>
      </c>
      <c r="AX348" s="211">
        <f>IFERROR((SUM(Table1[[#This Row],[Minor Stoppages]:[Material Shortages]])/Table1[[#This Row],['# Stops]])*60,"")</f>
        <v/>
      </c>
      <c r="AY348" s="211" t="n"/>
      <c r="AZ348" s="33" t="n">
        <v>46382</v>
      </c>
    </row>
    <row r="349" ht="20.15" customHeight="1" s="452">
      <c r="A349" s="21" t="n">
        <v>46366</v>
      </c>
      <c r="B349" s="22">
        <f>IF(A349="","",TEXT(A349,"dddddd"))</f>
        <v/>
      </c>
      <c r="C349" s="23" t="n"/>
      <c r="D349" s="24">
        <f t="array" ref="D349">IFERROR(INDIRECT(C349),"")</f>
        <v/>
      </c>
      <c r="E349" s="25" t="n"/>
      <c r="F349" s="26" t="n"/>
      <c r="G349" s="27">
        <f>IFERROR((Table1[[#This Row],[Plan]]/Table1[[#This Row],[Hours Used]])/(Table1[[#This Row],[SOC (TPD)]]/24),"")</f>
        <v/>
      </c>
      <c r="H349" s="27">
        <f>IFERROR((Table1[[#This Row],[Volume Delivered (T)]]/Table1[[#This Row],[Hours Used]])/(Table1[[#This Row],[SOC (TPD)]]/24),"")</f>
        <v/>
      </c>
      <c r="I349" s="28" t="n"/>
      <c r="J349" s="28" t="n"/>
      <c r="K349" s="28" t="n"/>
      <c r="L349" s="25" t="n"/>
      <c r="M349" s="29" t="n"/>
      <c r="N349" s="83" t="n"/>
      <c r="O349" s="25" t="n"/>
      <c r="P349" s="25" t="n"/>
      <c r="Q349" s="69" t="n"/>
      <c r="R349" s="70" t="n"/>
      <c r="S349" s="30">
        <f>IF(Table1[[#This Row],[SKU]]="",0,24-Table1[[#This Row],[Legal Non-Operating Time]]-Table1[[#This Row],[No Demand Time]]-Table1[[#This Row],[Force Majeure]])</f>
        <v/>
      </c>
      <c r="T349" s="26" t="n"/>
      <c r="U349" s="26" t="n"/>
      <c r="V349" s="26" t="n"/>
      <c r="W349" s="26" t="n"/>
      <c r="X349" s="26" t="n"/>
      <c r="Y349" s="26" t="n"/>
      <c r="Z349" s="26" t="n"/>
      <c r="AA349" s="30">
        <f>Table1[[#This Row],[Hours Used]]-SUM(Table1[[#This Row],[Planned Maintenance]:[Start and Finish Production]])</f>
        <v/>
      </c>
      <c r="AB349" s="26" t="n"/>
      <c r="AC349" s="26" t="n"/>
      <c r="AD349" s="26" t="n"/>
      <c r="AE349" s="26" t="n"/>
      <c r="AF349" s="26" t="n"/>
      <c r="AG349" s="26" t="n"/>
      <c r="AH349" s="24">
        <f>Table1[[#This Row],[Hours Used]]-SUM(Table1[[#This Row],[Planned Maintenance]:[Start and Finish Production]])-SUM(Table1[[#This Row],[Minor Stoppages]:[Material Shortages]])-Table1[[#This Row],[Quality Loss (Hrs)]]-Table1[[#This Row],[Operating Time]]</f>
        <v/>
      </c>
      <c r="AI349" s="24">
        <f>IFERROR(IF(Table1[[#This Row],[SKU]]="",0,Table1[[#This Row],[Quality Loss (T)]]/(Table1[[#This Row],[SOC (TPD)]]/24)),"")</f>
        <v/>
      </c>
      <c r="AJ349" s="31">
        <f>IFERROR(IF(Table1[[#This Row],[SKU]]="",0,Table1[[#This Row],[Volume Delivered (T)]]/(Table1[[#This Row],[SOC (TPD)]]/24)),"")</f>
        <v/>
      </c>
      <c r="AK349" s="31">
        <f>IFERROR(Table1[[#This Row],[Operating Time]]/Table1[[#This Row],[PRODUCTION HOURS]],"")</f>
        <v/>
      </c>
      <c r="AL349" s="32" t="n"/>
      <c r="AM349" s="32" t="n"/>
      <c r="AN349" s="32" t="n"/>
      <c r="AO349" s="32" t="n">
        <v>0</v>
      </c>
      <c r="AP349" s="32" t="n">
        <v>0</v>
      </c>
      <c r="AQ349" s="32" t="n"/>
      <c r="AR349" s="32">
        <f>IFERROR(SUMIFS(#REF!,#REF!,'Data Sheet'!A:A,#REF!,"Samridhi Perk Line")/SUMIFS(#REF!,#REF!,'Data Sheet'!A:A,#REF!,"Samridhi Perk Line"),"")</f>
        <v/>
      </c>
      <c r="AS349" s="32" t="n"/>
      <c r="AT349" s="32" t="n"/>
      <c r="AU349" s="203">
        <f>IFERROR(VLOOKUP(Table1[[#This Row],[Date]],'Overweight Data'!A347:G1442,6,FALSE),"")</f>
        <v/>
      </c>
      <c r="AV349" s="213">
        <f>IFERROR(
   IF(
      OR(Table1[[#This Row],[Operating Time]]=0, (Table1[[#This Row],[Operating Time]]/IF(AC349&lt;=1,AC349+1,AC349))*60=0),
      1,
      ((Table1[[#This Row],[Operating Time]])/IF(AC349&lt;=1,AC349+1,AC349))*60
   ),
"_")</f>
        <v/>
      </c>
      <c r="AW349" s="213">
        <f>COUNTIFS('Downtime Data'!A:A,Table1[[#This Row],[Date]])</f>
        <v/>
      </c>
      <c r="AX349" s="211">
        <f>IFERROR((SUM(Table1[[#This Row],[Minor Stoppages]:[Material Shortages]])/Table1[[#This Row],['# Stops]])*60,"")</f>
        <v/>
      </c>
      <c r="AY349" s="211" t="n"/>
      <c r="AZ349" s="33" t="n">
        <v>46382</v>
      </c>
    </row>
    <row r="350" ht="20.15" customHeight="1" s="452">
      <c r="A350" s="21" t="n">
        <v>46367</v>
      </c>
      <c r="B350" s="22">
        <f>IF(A350="","",TEXT(A350,"dddddd"))</f>
        <v/>
      </c>
      <c r="C350" s="23" t="n"/>
      <c r="D350" s="24">
        <f t="array" ref="D350">IFERROR(INDIRECT(C350),"")</f>
        <v/>
      </c>
      <c r="E350" s="25" t="n"/>
      <c r="F350" s="26" t="n"/>
      <c r="G350" s="27">
        <f>IFERROR((Table1[[#This Row],[Plan]]/Table1[[#This Row],[Hours Used]])/(Table1[[#This Row],[SOC (TPD)]]/24),"")</f>
        <v/>
      </c>
      <c r="H350" s="27">
        <f>IFERROR((Table1[[#This Row],[Volume Delivered (T)]]/Table1[[#This Row],[Hours Used]])/(Table1[[#This Row],[SOC (TPD)]]/24),"")</f>
        <v/>
      </c>
      <c r="I350" s="28" t="n"/>
      <c r="J350" s="28" t="n"/>
      <c r="K350" s="28" t="n"/>
      <c r="L350" s="25" t="n"/>
      <c r="M350" s="29" t="n"/>
      <c r="N350" s="83" t="n"/>
      <c r="O350" s="25" t="n"/>
      <c r="P350" s="25" t="n"/>
      <c r="Q350" s="69" t="n"/>
      <c r="R350" s="70" t="n"/>
      <c r="S350" s="30">
        <f>IF(Table1[[#This Row],[SKU]]="",0,24-Table1[[#This Row],[Legal Non-Operating Time]]-Table1[[#This Row],[No Demand Time]]-Table1[[#This Row],[Force Majeure]])</f>
        <v/>
      </c>
      <c r="T350" s="26" t="n"/>
      <c r="U350" s="26" t="n"/>
      <c r="V350" s="26" t="n"/>
      <c r="W350" s="26" t="n"/>
      <c r="X350" s="26" t="n"/>
      <c r="Y350" s="26" t="n"/>
      <c r="Z350" s="26" t="n"/>
      <c r="AA350" s="30">
        <f>Table1[[#This Row],[Hours Used]]-SUM(Table1[[#This Row],[Planned Maintenance]:[Start and Finish Production]])</f>
        <v/>
      </c>
      <c r="AB350" s="26" t="n"/>
      <c r="AC350" s="26" t="n"/>
      <c r="AD350" s="26" t="n"/>
      <c r="AE350" s="26" t="n"/>
      <c r="AF350" s="26" t="n"/>
      <c r="AG350" s="26" t="n"/>
      <c r="AH350" s="24">
        <f>Table1[[#This Row],[Hours Used]]-SUM(Table1[[#This Row],[Planned Maintenance]:[Start and Finish Production]])-SUM(Table1[[#This Row],[Minor Stoppages]:[Material Shortages]])-Table1[[#This Row],[Quality Loss (Hrs)]]-Table1[[#This Row],[Operating Time]]</f>
        <v/>
      </c>
      <c r="AI350" s="24">
        <f>IFERROR(IF(Table1[[#This Row],[SKU]]="",0,Table1[[#This Row],[Quality Loss (T)]]/(Table1[[#This Row],[SOC (TPD)]]/24)),"")</f>
        <v/>
      </c>
      <c r="AJ350" s="31">
        <f>IFERROR(IF(Table1[[#This Row],[SKU]]="",0,Table1[[#This Row],[Volume Delivered (T)]]/(Table1[[#This Row],[SOC (TPD)]]/24)),"")</f>
        <v/>
      </c>
      <c r="AK350" s="31">
        <f>IFERROR(Table1[[#This Row],[Operating Time]]/Table1[[#This Row],[PRODUCTION HOURS]],"")</f>
        <v/>
      </c>
      <c r="AL350" s="32" t="n"/>
      <c r="AM350" s="32" t="n"/>
      <c r="AN350" s="32" t="n"/>
      <c r="AO350" s="32" t="n">
        <v>1</v>
      </c>
      <c r="AP350" s="32" t="n">
        <v>0</v>
      </c>
      <c r="AQ350" s="32" t="n"/>
      <c r="AR350" s="32">
        <f>IFERROR(SUMIFS(#REF!,#REF!,'Data Sheet'!A:A,#REF!,"Samridhi Perk Line")/SUMIFS(#REF!,#REF!,'Data Sheet'!A:A,#REF!,"Samridhi Perk Line"),"")</f>
        <v/>
      </c>
      <c r="AS350" s="32" t="n"/>
      <c r="AT350" s="32" t="n"/>
      <c r="AU350" s="203">
        <f>IFERROR(VLOOKUP(Table1[[#This Row],[Date]],'Overweight Data'!A348:G1443,6,FALSE),"")</f>
        <v/>
      </c>
      <c r="AV350" s="213">
        <f>IFERROR(
   IF(
      OR(Table1[[#This Row],[Operating Time]]=0, (Table1[[#This Row],[Operating Time]]/IF(AC350&lt;=1,AC350+1,AC350))*60=0),
      1,
      ((Table1[[#This Row],[Operating Time]])/IF(AC350&lt;=1,AC350+1,AC350))*60
   ),
"_")</f>
        <v/>
      </c>
      <c r="AW350" s="213">
        <f>COUNTIFS('Downtime Data'!A:A,Table1[[#This Row],[Date]])</f>
        <v/>
      </c>
      <c r="AX350" s="211">
        <f>IFERROR((SUM(Table1[[#This Row],[Minor Stoppages]:[Material Shortages]])/Table1[[#This Row],['# Stops]])*60,"")</f>
        <v/>
      </c>
      <c r="AY350" s="211" t="n"/>
      <c r="AZ350" s="33" t="n">
        <v>46382</v>
      </c>
    </row>
    <row r="351" ht="20.15" customHeight="1" s="452">
      <c r="A351" s="21" t="n">
        <v>46368</v>
      </c>
      <c r="B351" s="22">
        <f>IF(A351="","",TEXT(A351,"dddddd"))</f>
        <v/>
      </c>
      <c r="C351" s="23" t="n"/>
      <c r="D351" s="24">
        <f t="array" ref="D351">IFERROR(INDIRECT(C351),"")</f>
        <v/>
      </c>
      <c r="E351" s="25" t="n"/>
      <c r="F351" s="26" t="n"/>
      <c r="G351" s="27">
        <f>IFERROR((Table1[[#This Row],[Plan]]/Table1[[#This Row],[Hours Used]])/(Table1[[#This Row],[SOC (TPD)]]/24),"")</f>
        <v/>
      </c>
      <c r="H351" s="27">
        <f>IFERROR((Table1[[#This Row],[Volume Delivered (T)]]/Table1[[#This Row],[Hours Used]])/(Table1[[#This Row],[SOC (TPD)]]/24),"")</f>
        <v/>
      </c>
      <c r="I351" s="28" t="n"/>
      <c r="J351" s="28" t="n"/>
      <c r="K351" s="28" t="n"/>
      <c r="L351" s="25" t="n"/>
      <c r="M351" s="29" t="n"/>
      <c r="N351" s="83" t="n"/>
      <c r="O351" s="25" t="n"/>
      <c r="P351" s="25" t="n"/>
      <c r="Q351" s="69" t="n"/>
      <c r="R351" s="70" t="n"/>
      <c r="S351" s="30">
        <f>IF(Table1[[#This Row],[SKU]]="",0,24-Table1[[#This Row],[Legal Non-Operating Time]]-Table1[[#This Row],[No Demand Time]]-Table1[[#This Row],[Force Majeure]])</f>
        <v/>
      </c>
      <c r="T351" s="26" t="n"/>
      <c r="U351" s="26" t="n"/>
      <c r="V351" s="26" t="n"/>
      <c r="W351" s="26" t="n"/>
      <c r="X351" s="26" t="n"/>
      <c r="Y351" s="26" t="n"/>
      <c r="Z351" s="26" t="n"/>
      <c r="AA351" s="30">
        <f>Table1[[#This Row],[Hours Used]]-SUM(Table1[[#This Row],[Planned Maintenance]:[Start and Finish Production]])</f>
        <v/>
      </c>
      <c r="AB351" s="26" t="n"/>
      <c r="AC351" s="26" t="n"/>
      <c r="AD351" s="26" t="n"/>
      <c r="AE351" s="26" t="n"/>
      <c r="AF351" s="26" t="n"/>
      <c r="AG351" s="26" t="n"/>
      <c r="AH351" s="24">
        <f>Table1[[#This Row],[Hours Used]]-SUM(Table1[[#This Row],[Planned Maintenance]:[Start and Finish Production]])-SUM(Table1[[#This Row],[Minor Stoppages]:[Material Shortages]])-Table1[[#This Row],[Quality Loss (Hrs)]]-Table1[[#This Row],[Operating Time]]</f>
        <v/>
      </c>
      <c r="AI351" s="24">
        <f>IFERROR(IF(Table1[[#This Row],[SKU]]="",0,Table1[[#This Row],[Quality Loss (T)]]/(Table1[[#This Row],[SOC (TPD)]]/24)),"")</f>
        <v/>
      </c>
      <c r="AJ351" s="31">
        <f>IFERROR(IF(Table1[[#This Row],[SKU]]="",0,Table1[[#This Row],[Volume Delivered (T)]]/(Table1[[#This Row],[SOC (TPD)]]/24)),"")</f>
        <v/>
      </c>
      <c r="AK351" s="31">
        <f>IFERROR(Table1[[#This Row],[Operating Time]]/Table1[[#This Row],[PRODUCTION HOURS]],"")</f>
        <v/>
      </c>
      <c r="AL351" s="32" t="n"/>
      <c r="AM351" s="32" t="n"/>
      <c r="AN351" s="32" t="n"/>
      <c r="AO351" s="32" t="n">
        <v>0</v>
      </c>
      <c r="AP351" s="32" t="n">
        <v>0</v>
      </c>
      <c r="AQ351" s="32" t="n"/>
      <c r="AR351" s="32">
        <f>IFERROR(SUMIFS(#REF!,#REF!,'Data Sheet'!A:A,#REF!,"Samridhi Perk Line")/SUMIFS(#REF!,#REF!,'Data Sheet'!A:A,#REF!,"Samridhi Perk Line"),"")</f>
        <v/>
      </c>
      <c r="AS351" s="32" t="n"/>
      <c r="AT351" s="32" t="n"/>
      <c r="AU351" s="203">
        <f>IFERROR(VLOOKUP(Table1[[#This Row],[Date]],'Overweight Data'!A349:G1444,6,FALSE),"")</f>
        <v/>
      </c>
      <c r="AV351" s="213">
        <f>IFERROR(
   IF(
      OR(Table1[[#This Row],[Operating Time]]=0, (Table1[[#This Row],[Operating Time]]/IF(AC351&lt;=1,AC351+1,AC351))*60=0),
      1,
      ((Table1[[#This Row],[Operating Time]])/IF(AC351&lt;=1,AC351+1,AC351))*60
   ),
"_")</f>
        <v/>
      </c>
      <c r="AW351" s="213">
        <f>COUNTIFS('Downtime Data'!A:A,Table1[[#This Row],[Date]])</f>
        <v/>
      </c>
      <c r="AX351" s="211">
        <f>IFERROR((SUM(Table1[[#This Row],[Minor Stoppages]:[Material Shortages]])/Table1[[#This Row],['# Stops]])*60,"")</f>
        <v/>
      </c>
      <c r="AY351" s="211" t="n"/>
      <c r="AZ351" s="33" t="n">
        <v>46382</v>
      </c>
    </row>
    <row r="352" ht="20.15" customHeight="1" s="452">
      <c r="A352" s="21" t="n">
        <v>46369</v>
      </c>
      <c r="B352" s="22">
        <f>IF(A352="","",TEXT(A352,"dddddd"))</f>
        <v/>
      </c>
      <c r="C352" s="23" t="n"/>
      <c r="D352" s="24">
        <f t="array" ref="D352">IFERROR(INDIRECT(C352),"")</f>
        <v/>
      </c>
      <c r="E352" s="25" t="n"/>
      <c r="F352" s="26" t="n"/>
      <c r="G352" s="27">
        <f>IFERROR((Table1[[#This Row],[Plan]]/Table1[[#This Row],[Hours Used]])/(Table1[[#This Row],[SOC (TPD)]]/24),"")</f>
        <v/>
      </c>
      <c r="H352" s="27">
        <f>IFERROR((Table1[[#This Row],[Volume Delivered (T)]]/Table1[[#This Row],[Hours Used]])/(Table1[[#This Row],[SOC (TPD)]]/24),"")</f>
        <v/>
      </c>
      <c r="I352" s="28" t="n"/>
      <c r="J352" s="28" t="n"/>
      <c r="K352" s="28" t="n"/>
      <c r="L352" s="25" t="n"/>
      <c r="M352" s="29" t="n"/>
      <c r="N352" s="83" t="n"/>
      <c r="O352" s="25" t="n"/>
      <c r="P352" s="25" t="n"/>
      <c r="Q352" s="69" t="n"/>
      <c r="R352" s="70" t="n"/>
      <c r="S352" s="30">
        <f>IF(Table1[[#This Row],[SKU]]="",0,24-Table1[[#This Row],[Legal Non-Operating Time]]-Table1[[#This Row],[No Demand Time]]-Table1[[#This Row],[Force Majeure]])</f>
        <v/>
      </c>
      <c r="T352" s="26" t="n"/>
      <c r="U352" s="26" t="n"/>
      <c r="V352" s="26" t="n"/>
      <c r="W352" s="26" t="n"/>
      <c r="X352" s="26" t="n"/>
      <c r="Y352" s="26" t="n"/>
      <c r="Z352" s="26" t="n"/>
      <c r="AA352" s="30">
        <f>Table1[[#This Row],[Hours Used]]-SUM(Table1[[#This Row],[Planned Maintenance]:[Start and Finish Production]])</f>
        <v/>
      </c>
      <c r="AB352" s="26" t="n"/>
      <c r="AC352" s="26" t="n"/>
      <c r="AD352" s="26" t="n"/>
      <c r="AE352" s="26" t="n"/>
      <c r="AF352" s="26" t="n"/>
      <c r="AG352" s="26" t="n"/>
      <c r="AH352" s="24">
        <f>Table1[[#This Row],[Hours Used]]-SUM(Table1[[#This Row],[Planned Maintenance]:[Start and Finish Production]])-SUM(Table1[[#This Row],[Minor Stoppages]:[Material Shortages]])-Table1[[#This Row],[Quality Loss (Hrs)]]-Table1[[#This Row],[Operating Time]]</f>
        <v/>
      </c>
      <c r="AI352" s="24">
        <f>IFERROR(IF(Table1[[#This Row],[SKU]]="",0,Table1[[#This Row],[Quality Loss (T)]]/(Table1[[#This Row],[SOC (TPD)]]/24)),"")</f>
        <v/>
      </c>
      <c r="AJ352" s="31">
        <f>IFERROR(IF(Table1[[#This Row],[SKU]]="",0,Table1[[#This Row],[Volume Delivered (T)]]/(Table1[[#This Row],[SOC (TPD)]]/24)),"")</f>
        <v/>
      </c>
      <c r="AK352" s="31">
        <f>IFERROR(Table1[[#This Row],[Operating Time]]/Table1[[#This Row],[PRODUCTION HOURS]],"")</f>
        <v/>
      </c>
      <c r="AL352" s="32" t="n"/>
      <c r="AM352" s="32" t="n"/>
      <c r="AN352" s="32" t="n"/>
      <c r="AO352" s="32" t="n">
        <v>0</v>
      </c>
      <c r="AP352" s="32" t="n">
        <v>0</v>
      </c>
      <c r="AQ352" s="32" t="n"/>
      <c r="AR352" s="32">
        <f>IFERROR(SUMIFS(#REF!,#REF!,'Data Sheet'!A:A,#REF!,"Samridhi Perk Line")/SUMIFS(#REF!,#REF!,'Data Sheet'!A:A,#REF!,"Samridhi Perk Line"),"")</f>
        <v/>
      </c>
      <c r="AS352" s="32" t="n"/>
      <c r="AT352" s="32" t="n"/>
      <c r="AU352" s="203">
        <f>IFERROR(VLOOKUP(Table1[[#This Row],[Date]],'Overweight Data'!A350:G1445,6,FALSE),"")</f>
        <v/>
      </c>
      <c r="AV352" s="213">
        <f>IFERROR(
   IF(
      OR(Table1[[#This Row],[Operating Time]]=0, (Table1[[#This Row],[Operating Time]]/IF(AC352&lt;=1,AC352+1,AC352))*60=0),
      1,
      ((Table1[[#This Row],[Operating Time]])/IF(AC352&lt;=1,AC352+1,AC352))*60
   ),
"_")</f>
        <v/>
      </c>
      <c r="AW352" s="213">
        <f>COUNTIFS('Downtime Data'!A:A,Table1[[#This Row],[Date]])</f>
        <v/>
      </c>
      <c r="AX352" s="211">
        <f>IFERROR((SUM(Table1[[#This Row],[Minor Stoppages]:[Material Shortages]])/Table1[[#This Row],['# Stops]])*60,"")</f>
        <v/>
      </c>
      <c r="AY352" s="211" t="n"/>
      <c r="AZ352" s="33" t="n">
        <v>46382</v>
      </c>
    </row>
    <row r="353" ht="20.15" customHeight="1" s="452">
      <c r="A353" s="21" t="n">
        <v>46370</v>
      </c>
      <c r="B353" s="22">
        <f>IF(A353="","",TEXT(A353,"dddddd"))</f>
        <v/>
      </c>
      <c r="C353" s="23" t="n"/>
      <c r="D353" s="24">
        <f t="array" ref="D353">IFERROR(INDIRECT(C353),"")</f>
        <v/>
      </c>
      <c r="E353" s="25" t="n"/>
      <c r="F353" s="26" t="n"/>
      <c r="G353" s="27">
        <f>IFERROR((Table1[[#This Row],[Plan]]/Table1[[#This Row],[Hours Used]])/(Table1[[#This Row],[SOC (TPD)]]/24),"")</f>
        <v/>
      </c>
      <c r="H353" s="27">
        <f>IFERROR((Table1[[#This Row],[Volume Delivered (T)]]/Table1[[#This Row],[Hours Used]])/(Table1[[#This Row],[SOC (TPD)]]/24),"")</f>
        <v/>
      </c>
      <c r="I353" s="28" t="n"/>
      <c r="J353" s="28" t="n"/>
      <c r="K353" s="28" t="n"/>
      <c r="L353" s="25" t="n"/>
      <c r="M353" s="29" t="n"/>
      <c r="N353" s="83" t="n"/>
      <c r="O353" s="25" t="n"/>
      <c r="P353" s="25" t="n"/>
      <c r="Q353" s="69" t="n"/>
      <c r="R353" s="70" t="n"/>
      <c r="S353" s="30">
        <f>IF(Table1[[#This Row],[SKU]]="",0,24-Table1[[#This Row],[Legal Non-Operating Time]]-Table1[[#This Row],[No Demand Time]]-Table1[[#This Row],[Force Majeure]])</f>
        <v/>
      </c>
      <c r="T353" s="26" t="n"/>
      <c r="U353" s="26" t="n"/>
      <c r="V353" s="26" t="n"/>
      <c r="W353" s="26" t="n"/>
      <c r="X353" s="26" t="n"/>
      <c r="Y353" s="26" t="n"/>
      <c r="Z353" s="26" t="n"/>
      <c r="AA353" s="30">
        <f>Table1[[#This Row],[Hours Used]]-SUM(Table1[[#This Row],[Planned Maintenance]:[Start and Finish Production]])</f>
        <v/>
      </c>
      <c r="AB353" s="26" t="n"/>
      <c r="AC353" s="26" t="n"/>
      <c r="AD353" s="26" t="n"/>
      <c r="AE353" s="26" t="n"/>
      <c r="AF353" s="26" t="n"/>
      <c r="AG353" s="26" t="n"/>
      <c r="AH353" s="24">
        <f>Table1[[#This Row],[Hours Used]]-SUM(Table1[[#This Row],[Planned Maintenance]:[Start and Finish Production]])-SUM(Table1[[#This Row],[Minor Stoppages]:[Material Shortages]])-Table1[[#This Row],[Quality Loss (Hrs)]]-Table1[[#This Row],[Operating Time]]</f>
        <v/>
      </c>
      <c r="AI353" s="24">
        <f>IFERROR(IF(Table1[[#This Row],[SKU]]="",0,Table1[[#This Row],[Quality Loss (T)]]/(Table1[[#This Row],[SOC (TPD)]]/24)),"")</f>
        <v/>
      </c>
      <c r="AJ353" s="31">
        <f>IFERROR(IF(Table1[[#This Row],[SKU]]="",0,Table1[[#This Row],[Volume Delivered (T)]]/(Table1[[#This Row],[SOC (TPD)]]/24)),"")</f>
        <v/>
      </c>
      <c r="AK353" s="31">
        <f>IFERROR(Table1[[#This Row],[Operating Time]]/Table1[[#This Row],[PRODUCTION HOURS]],"")</f>
        <v/>
      </c>
      <c r="AL353" s="32" t="n"/>
      <c r="AM353" s="32" t="n"/>
      <c r="AN353" s="32" t="n"/>
      <c r="AO353" s="32" t="n">
        <v>0</v>
      </c>
      <c r="AP353" s="32" t="n">
        <v>0</v>
      </c>
      <c r="AQ353" s="32" t="n"/>
      <c r="AR353" s="32">
        <f>IFERROR(SUMIFS(#REF!,#REF!,'Data Sheet'!A:A,#REF!,"Samridhi Perk Line")/SUMIFS(#REF!,#REF!,'Data Sheet'!A:A,#REF!,"Samridhi Perk Line"),"")</f>
        <v/>
      </c>
      <c r="AS353" s="32" t="n"/>
      <c r="AT353" s="32" t="n"/>
      <c r="AU353" s="203">
        <f>IFERROR(VLOOKUP(Table1[[#This Row],[Date]],'Overweight Data'!A351:G1446,6,FALSE),"")</f>
        <v/>
      </c>
      <c r="AV353" s="213">
        <f>IFERROR(
   IF(
      OR(Table1[[#This Row],[Operating Time]]=0, (Table1[[#This Row],[Operating Time]]/IF(AC353&lt;=1,AC353+1,AC353))*60=0),
      1,
      ((Table1[[#This Row],[Operating Time]])/IF(AC353&lt;=1,AC353+1,AC353))*60
   ),
"_")</f>
        <v/>
      </c>
      <c r="AW353" s="213">
        <f>COUNTIFS('Downtime Data'!A:A,Table1[[#This Row],[Date]])</f>
        <v/>
      </c>
      <c r="AX353" s="211">
        <f>IFERROR((SUM(Table1[[#This Row],[Minor Stoppages]:[Material Shortages]])/Table1[[#This Row],['# Stops]])*60,"")</f>
        <v/>
      </c>
      <c r="AY353" s="211" t="n"/>
      <c r="AZ353" s="33" t="n">
        <v>46382</v>
      </c>
    </row>
    <row r="354" ht="20.15" customHeight="1" s="452">
      <c r="A354" s="21" t="n">
        <v>46371</v>
      </c>
      <c r="B354" s="22">
        <f>IF(A354="","",TEXT(A354,"dddddd"))</f>
        <v/>
      </c>
      <c r="C354" s="23" t="n"/>
      <c r="D354" s="24">
        <f t="array" ref="D354">IFERROR(INDIRECT(C354),"")</f>
        <v/>
      </c>
      <c r="E354" s="25" t="n"/>
      <c r="F354" s="26" t="n"/>
      <c r="G354" s="27">
        <f>IFERROR((Table1[[#This Row],[Plan]]/Table1[[#This Row],[Hours Used]])/(Table1[[#This Row],[SOC (TPD)]]/24),"")</f>
        <v/>
      </c>
      <c r="H354" s="27">
        <f>IFERROR((Table1[[#This Row],[Volume Delivered (T)]]/Table1[[#This Row],[Hours Used]])/(Table1[[#This Row],[SOC (TPD)]]/24),"")</f>
        <v/>
      </c>
      <c r="I354" s="28" t="n"/>
      <c r="J354" s="28" t="n"/>
      <c r="K354" s="28" t="n"/>
      <c r="L354" s="25" t="n"/>
      <c r="M354" s="29" t="n"/>
      <c r="N354" s="83" t="n"/>
      <c r="O354" s="25" t="n"/>
      <c r="P354" s="25" t="n"/>
      <c r="Q354" s="69" t="n"/>
      <c r="R354" s="70" t="n"/>
      <c r="S354" s="30">
        <f>IF(Table1[[#This Row],[SKU]]="",0,24-Table1[[#This Row],[Legal Non-Operating Time]]-Table1[[#This Row],[No Demand Time]]-Table1[[#This Row],[Force Majeure]])</f>
        <v/>
      </c>
      <c r="T354" s="26" t="n"/>
      <c r="U354" s="26" t="n"/>
      <c r="V354" s="26" t="n"/>
      <c r="W354" s="26" t="n"/>
      <c r="X354" s="26" t="n"/>
      <c r="Y354" s="26" t="n"/>
      <c r="Z354" s="26" t="n"/>
      <c r="AA354" s="30">
        <f>Table1[[#This Row],[Hours Used]]-SUM(Table1[[#This Row],[Planned Maintenance]:[Start and Finish Production]])</f>
        <v/>
      </c>
      <c r="AB354" s="26" t="n"/>
      <c r="AC354" s="26" t="n"/>
      <c r="AD354" s="26" t="n"/>
      <c r="AE354" s="26" t="n"/>
      <c r="AF354" s="26" t="n"/>
      <c r="AG354" s="26" t="n"/>
      <c r="AH354" s="24">
        <f>Table1[[#This Row],[Hours Used]]-SUM(Table1[[#This Row],[Planned Maintenance]:[Start and Finish Production]])-SUM(Table1[[#This Row],[Minor Stoppages]:[Material Shortages]])-Table1[[#This Row],[Quality Loss (Hrs)]]-Table1[[#This Row],[Operating Time]]</f>
        <v/>
      </c>
      <c r="AI354" s="24">
        <f>IFERROR(IF(Table1[[#This Row],[SKU]]="",0,Table1[[#This Row],[Quality Loss (T)]]/(Table1[[#This Row],[SOC (TPD)]]/24)),"")</f>
        <v/>
      </c>
      <c r="AJ354" s="31">
        <f>IFERROR(IF(Table1[[#This Row],[SKU]]="",0,Table1[[#This Row],[Volume Delivered (T)]]/(Table1[[#This Row],[SOC (TPD)]]/24)),"")</f>
        <v/>
      </c>
      <c r="AK354" s="31">
        <f>IFERROR(Table1[[#This Row],[Operating Time]]/Table1[[#This Row],[PRODUCTION HOURS]],"")</f>
        <v/>
      </c>
      <c r="AL354" s="32" t="n"/>
      <c r="AM354" s="32" t="n"/>
      <c r="AN354" s="32" t="n"/>
      <c r="AO354" s="32" t="n">
        <v>3</v>
      </c>
      <c r="AP354" s="32" t="n">
        <v>0</v>
      </c>
      <c r="AQ354" s="32" t="n"/>
      <c r="AR354" s="32">
        <f>IFERROR(SUMIFS(#REF!,#REF!,'Data Sheet'!A:A,#REF!,"Samridhi Perk Line")/SUMIFS(#REF!,#REF!,'Data Sheet'!A:A,#REF!,"Samridhi Perk Line"),"")</f>
        <v/>
      </c>
      <c r="AS354" s="32" t="n"/>
      <c r="AT354" s="32" t="n"/>
      <c r="AU354" s="203">
        <f>IFERROR(VLOOKUP(Table1[[#This Row],[Date]],'Overweight Data'!A352:G1447,6,FALSE),"")</f>
        <v/>
      </c>
      <c r="AV354" s="213">
        <f>IFERROR(
   IF(
      OR(Table1[[#This Row],[Operating Time]]=0, (Table1[[#This Row],[Operating Time]]/IF(AC354&lt;=1,AC354+1,AC354))*60=0),
      1,
      ((Table1[[#This Row],[Operating Time]])/IF(AC354&lt;=1,AC354+1,AC354))*60
   ),
"_")</f>
        <v/>
      </c>
      <c r="AW354" s="213">
        <f>COUNTIFS('Downtime Data'!A:A,Table1[[#This Row],[Date]])</f>
        <v/>
      </c>
      <c r="AX354" s="211">
        <f>IFERROR((SUM(Table1[[#This Row],[Minor Stoppages]:[Material Shortages]])/Table1[[#This Row],['# Stops]])*60,"")</f>
        <v/>
      </c>
      <c r="AY354" s="211" t="n"/>
      <c r="AZ354" s="33" t="n">
        <v>46382</v>
      </c>
    </row>
    <row r="355" ht="20.15" customHeight="1" s="452">
      <c r="A355" s="21" t="n">
        <v>46372</v>
      </c>
      <c r="B355" s="22">
        <f>IF(A355="","",TEXT(A355,"dddddd"))</f>
        <v/>
      </c>
      <c r="C355" s="23" t="n"/>
      <c r="D355" s="24">
        <f t="array" ref="D355">IFERROR(INDIRECT(C355),"")</f>
        <v/>
      </c>
      <c r="E355" s="25" t="n"/>
      <c r="F355" s="26" t="n"/>
      <c r="G355" s="27">
        <f>IFERROR((Table1[[#This Row],[Plan]]/Table1[[#This Row],[Hours Used]])/(Table1[[#This Row],[SOC (TPD)]]/24),"")</f>
        <v/>
      </c>
      <c r="H355" s="27">
        <f>IFERROR((Table1[[#This Row],[Volume Delivered (T)]]/Table1[[#This Row],[Hours Used]])/(Table1[[#This Row],[SOC (TPD)]]/24),"")</f>
        <v/>
      </c>
      <c r="I355" s="28" t="n"/>
      <c r="J355" s="28" t="n"/>
      <c r="K355" s="28" t="n"/>
      <c r="L355" s="25" t="n"/>
      <c r="M355" s="29" t="n"/>
      <c r="N355" s="83" t="n"/>
      <c r="O355" s="25" t="n"/>
      <c r="P355" s="25" t="n"/>
      <c r="Q355" s="69" t="n"/>
      <c r="R355" s="70" t="n"/>
      <c r="S355" s="30">
        <f>IF(Table1[[#This Row],[SKU]]="",0,24-Table1[[#This Row],[Legal Non-Operating Time]]-Table1[[#This Row],[No Demand Time]]-Table1[[#This Row],[Force Majeure]])</f>
        <v/>
      </c>
      <c r="T355" s="26" t="n"/>
      <c r="U355" s="26" t="n"/>
      <c r="V355" s="26" t="n"/>
      <c r="W355" s="26" t="n"/>
      <c r="X355" s="26" t="n"/>
      <c r="Y355" s="26" t="n"/>
      <c r="Z355" s="26" t="n"/>
      <c r="AA355" s="30">
        <f>Table1[[#This Row],[Hours Used]]-SUM(Table1[[#This Row],[Planned Maintenance]:[Start and Finish Production]])</f>
        <v/>
      </c>
      <c r="AB355" s="26" t="n"/>
      <c r="AC355" s="26" t="n"/>
      <c r="AD355" s="26" t="n"/>
      <c r="AE355" s="26" t="n"/>
      <c r="AF355" s="26" t="n"/>
      <c r="AG355" s="26" t="n"/>
      <c r="AH355" s="24">
        <f>Table1[[#This Row],[Hours Used]]-SUM(Table1[[#This Row],[Planned Maintenance]:[Start and Finish Production]])-SUM(Table1[[#This Row],[Minor Stoppages]:[Material Shortages]])-Table1[[#This Row],[Quality Loss (Hrs)]]-Table1[[#This Row],[Operating Time]]</f>
        <v/>
      </c>
      <c r="AI355" s="24">
        <f>IFERROR(IF(Table1[[#This Row],[SKU]]="",0,Table1[[#This Row],[Quality Loss (T)]]/(Table1[[#This Row],[SOC (TPD)]]/24)),"")</f>
        <v/>
      </c>
      <c r="AJ355" s="31">
        <f>IFERROR(IF(Table1[[#This Row],[SKU]]="",0,Table1[[#This Row],[Volume Delivered (T)]]/(Table1[[#This Row],[SOC (TPD)]]/24)),"")</f>
        <v/>
      </c>
      <c r="AK355" s="31">
        <f>IFERROR(Table1[[#This Row],[Operating Time]]/Table1[[#This Row],[PRODUCTION HOURS]],"")</f>
        <v/>
      </c>
      <c r="AL355" s="32" t="n"/>
      <c r="AM355" s="32" t="n"/>
      <c r="AN355" s="32" t="n"/>
      <c r="AO355" s="32" t="n">
        <v>0</v>
      </c>
      <c r="AP355" s="32" t="n">
        <v>0</v>
      </c>
      <c r="AQ355" s="32" t="n"/>
      <c r="AR355" s="32">
        <f>IFERROR(SUMIFS(#REF!,#REF!,'Data Sheet'!A:A,#REF!,"Samridhi Perk Line")/SUMIFS(#REF!,#REF!,'Data Sheet'!A:A,#REF!,"Samridhi Perk Line"),"")</f>
        <v/>
      </c>
      <c r="AS355" s="32" t="n"/>
      <c r="AT355" s="32" t="n"/>
      <c r="AU355" s="203">
        <f>IFERROR(VLOOKUP(Table1[[#This Row],[Date]],'Overweight Data'!A353:G1448,6,FALSE),"")</f>
        <v/>
      </c>
      <c r="AV355" s="213">
        <f>IFERROR(
   IF(
      OR(Table1[[#This Row],[Operating Time]]=0, (Table1[[#This Row],[Operating Time]]/IF(AC355&lt;=1,AC355+1,AC355))*60=0),
      1,
      ((Table1[[#This Row],[Operating Time]])/IF(AC355&lt;=1,AC355+1,AC355))*60
   ),
"_")</f>
        <v/>
      </c>
      <c r="AW355" s="213">
        <f>COUNTIFS('Downtime Data'!A:A,Table1[[#This Row],[Date]])</f>
        <v/>
      </c>
      <c r="AX355" s="211">
        <f>IFERROR((SUM(Table1[[#This Row],[Minor Stoppages]:[Material Shortages]])/Table1[[#This Row],['# Stops]])*60,"")</f>
        <v/>
      </c>
      <c r="AY355" s="211" t="n"/>
      <c r="AZ355" s="33" t="n">
        <v>46382</v>
      </c>
    </row>
    <row r="356" ht="20.15" customHeight="1" s="452">
      <c r="A356" s="21" t="n">
        <v>46373</v>
      </c>
      <c r="B356" s="22">
        <f>IF(A356="","",TEXT(A356,"dddddd"))</f>
        <v/>
      </c>
      <c r="C356" s="23" t="n"/>
      <c r="D356" s="24">
        <f t="array" ref="D356">IFERROR(INDIRECT(C356),"")</f>
        <v/>
      </c>
      <c r="E356" s="25" t="n"/>
      <c r="F356" s="26" t="n"/>
      <c r="G356" s="27">
        <f>IFERROR((Table1[[#This Row],[Plan]]/Table1[[#This Row],[Hours Used]])/(Table1[[#This Row],[SOC (TPD)]]/24),"")</f>
        <v/>
      </c>
      <c r="H356" s="27">
        <f>IFERROR((Table1[[#This Row],[Volume Delivered (T)]]/Table1[[#This Row],[Hours Used]])/(Table1[[#This Row],[SOC (TPD)]]/24),"")</f>
        <v/>
      </c>
      <c r="I356" s="28" t="n"/>
      <c r="J356" s="28" t="n"/>
      <c r="K356" s="28" t="n"/>
      <c r="L356" s="25" t="n"/>
      <c r="M356" s="29" t="n"/>
      <c r="N356" s="83" t="n"/>
      <c r="O356" s="25" t="n"/>
      <c r="P356" s="25" t="n"/>
      <c r="Q356" s="69" t="n"/>
      <c r="R356" s="70" t="n"/>
      <c r="S356" s="30">
        <f>IF(Table1[[#This Row],[SKU]]="",0,24-Table1[[#This Row],[Legal Non-Operating Time]]-Table1[[#This Row],[No Demand Time]]-Table1[[#This Row],[Force Majeure]])</f>
        <v/>
      </c>
      <c r="T356" s="26" t="n"/>
      <c r="U356" s="26" t="n"/>
      <c r="V356" s="26" t="n"/>
      <c r="W356" s="26" t="n"/>
      <c r="X356" s="26" t="n"/>
      <c r="Y356" s="26" t="n"/>
      <c r="Z356" s="26" t="n"/>
      <c r="AA356" s="30">
        <f>Table1[[#This Row],[Hours Used]]-SUM(Table1[[#This Row],[Planned Maintenance]:[Start and Finish Production]])</f>
        <v/>
      </c>
      <c r="AB356" s="26" t="n"/>
      <c r="AC356" s="26" t="n"/>
      <c r="AD356" s="26" t="n"/>
      <c r="AE356" s="26" t="n"/>
      <c r="AF356" s="26" t="n"/>
      <c r="AG356" s="26" t="n"/>
      <c r="AH356" s="24">
        <f>Table1[[#This Row],[Hours Used]]-SUM(Table1[[#This Row],[Planned Maintenance]:[Start and Finish Production]])-SUM(Table1[[#This Row],[Minor Stoppages]:[Material Shortages]])-Table1[[#This Row],[Quality Loss (Hrs)]]-Table1[[#This Row],[Operating Time]]</f>
        <v/>
      </c>
      <c r="AI356" s="24">
        <f>IFERROR(IF(Table1[[#This Row],[SKU]]="",0,Table1[[#This Row],[Quality Loss (T)]]/(Table1[[#This Row],[SOC (TPD)]]/24)),"")</f>
        <v/>
      </c>
      <c r="AJ356" s="31">
        <f>IFERROR(IF(Table1[[#This Row],[SKU]]="",0,Table1[[#This Row],[Volume Delivered (T)]]/(Table1[[#This Row],[SOC (TPD)]]/24)),"")</f>
        <v/>
      </c>
      <c r="AK356" s="31">
        <f>IFERROR(Table1[[#This Row],[Operating Time]]/Table1[[#This Row],[PRODUCTION HOURS]],"")</f>
        <v/>
      </c>
      <c r="AL356" s="32" t="n"/>
      <c r="AM356" s="32" t="n"/>
      <c r="AN356" s="32" t="n"/>
      <c r="AO356" s="32" t="n">
        <v>0</v>
      </c>
      <c r="AP356" s="32" t="n">
        <v>0</v>
      </c>
      <c r="AQ356" s="32" t="n"/>
      <c r="AR356" s="32">
        <f>IFERROR(SUMIFS(#REF!,#REF!,'Data Sheet'!A:A,#REF!,"Samridhi Perk Line")/SUMIFS(#REF!,#REF!,'Data Sheet'!A:A,#REF!,"Samridhi Perk Line"),"")</f>
        <v/>
      </c>
      <c r="AS356" s="32" t="n"/>
      <c r="AT356" s="32" t="n"/>
      <c r="AU356" s="203">
        <f>IFERROR(VLOOKUP(Table1[[#This Row],[Date]],'Overweight Data'!A354:G1449,6,FALSE),"")</f>
        <v/>
      </c>
      <c r="AV356" s="213">
        <f>IFERROR(
   IF(
      OR(Table1[[#This Row],[Operating Time]]=0, (Table1[[#This Row],[Operating Time]]/IF(AC356&lt;=1,AC356+1,AC356))*60=0),
      1,
      ((Table1[[#This Row],[Operating Time]])/IF(AC356&lt;=1,AC356+1,AC356))*60
   ),
"_")</f>
        <v/>
      </c>
      <c r="AW356" s="213">
        <f>COUNTIFS('Downtime Data'!A:A,Table1[[#This Row],[Date]])</f>
        <v/>
      </c>
      <c r="AX356" s="211">
        <f>IFERROR((SUM(Table1[[#This Row],[Minor Stoppages]:[Material Shortages]])/Table1[[#This Row],['# Stops]])*60,"")</f>
        <v/>
      </c>
      <c r="AY356" s="211" t="n"/>
      <c r="AZ356" s="33" t="n">
        <v>46382</v>
      </c>
    </row>
    <row r="357" ht="20.15" customHeight="1" s="452">
      <c r="A357" s="21" t="n">
        <v>46374</v>
      </c>
      <c r="B357" s="22">
        <f>IF(A357="","",TEXT(A357,"dddddd"))</f>
        <v/>
      </c>
      <c r="C357" s="23" t="n"/>
      <c r="D357" s="24">
        <f t="array" ref="D357">IFERROR(INDIRECT(C357),"")</f>
        <v/>
      </c>
      <c r="E357" s="25" t="n"/>
      <c r="F357" s="26" t="n"/>
      <c r="G357" s="27">
        <f>IFERROR((Table1[[#This Row],[Plan]]/Table1[[#This Row],[Hours Used]])/(Table1[[#This Row],[SOC (TPD)]]/24),"")</f>
        <v/>
      </c>
      <c r="H357" s="27">
        <f>IFERROR((Table1[[#This Row],[Volume Delivered (T)]]/Table1[[#This Row],[Hours Used]])/(Table1[[#This Row],[SOC (TPD)]]/24),"")</f>
        <v/>
      </c>
      <c r="I357" s="28" t="n"/>
      <c r="J357" s="28" t="n"/>
      <c r="K357" s="28" t="n"/>
      <c r="L357" s="25" t="n"/>
      <c r="M357" s="29" t="n"/>
      <c r="N357" s="83" t="n"/>
      <c r="O357" s="25" t="n"/>
      <c r="P357" s="25" t="n"/>
      <c r="Q357" s="69" t="n"/>
      <c r="R357" s="70" t="n"/>
      <c r="S357" s="30">
        <f>IF(Table1[[#This Row],[SKU]]="",0,24-Table1[[#This Row],[Legal Non-Operating Time]]-Table1[[#This Row],[No Demand Time]]-Table1[[#This Row],[Force Majeure]])</f>
        <v/>
      </c>
      <c r="T357" s="26" t="n"/>
      <c r="U357" s="26" t="n"/>
      <c r="V357" s="26" t="n"/>
      <c r="W357" s="26" t="n"/>
      <c r="X357" s="26" t="n"/>
      <c r="Y357" s="26" t="n"/>
      <c r="Z357" s="26" t="n"/>
      <c r="AA357" s="30">
        <f>Table1[[#This Row],[Hours Used]]-SUM(Table1[[#This Row],[Planned Maintenance]:[Start and Finish Production]])</f>
        <v/>
      </c>
      <c r="AB357" s="26" t="n"/>
      <c r="AC357" s="26" t="n"/>
      <c r="AD357" s="26" t="n"/>
      <c r="AE357" s="26" t="n"/>
      <c r="AF357" s="26" t="n"/>
      <c r="AG357" s="26" t="n"/>
      <c r="AH357" s="24">
        <f>Table1[[#This Row],[Hours Used]]-SUM(Table1[[#This Row],[Planned Maintenance]:[Start and Finish Production]])-SUM(Table1[[#This Row],[Minor Stoppages]:[Material Shortages]])-Table1[[#This Row],[Quality Loss (Hrs)]]-Table1[[#This Row],[Operating Time]]</f>
        <v/>
      </c>
      <c r="AI357" s="24">
        <f>IFERROR(IF(Table1[[#This Row],[SKU]]="",0,Table1[[#This Row],[Quality Loss (T)]]/(Table1[[#This Row],[SOC (TPD)]]/24)),"")</f>
        <v/>
      </c>
      <c r="AJ357" s="31">
        <f>IFERROR(IF(Table1[[#This Row],[SKU]]="",0,Table1[[#This Row],[Volume Delivered (T)]]/(Table1[[#This Row],[SOC (TPD)]]/24)),"")</f>
        <v/>
      </c>
      <c r="AK357" s="31">
        <f>IFERROR(Table1[[#This Row],[Operating Time]]/Table1[[#This Row],[PRODUCTION HOURS]],"")</f>
        <v/>
      </c>
      <c r="AL357" s="32" t="n"/>
      <c r="AM357" s="32" t="n"/>
      <c r="AN357" s="32" t="n"/>
      <c r="AO357" s="32" t="n">
        <v>19</v>
      </c>
      <c r="AP357" s="32" t="n">
        <v>0</v>
      </c>
      <c r="AQ357" s="32" t="n"/>
      <c r="AR357" s="32">
        <f>IFERROR(SUMIFS(#REF!,#REF!,'Data Sheet'!A:A,#REF!,"Samridhi Perk Line")/SUMIFS(#REF!,#REF!,'Data Sheet'!A:A,#REF!,"Samridhi Perk Line"),"")</f>
        <v/>
      </c>
      <c r="AS357" s="32" t="n"/>
      <c r="AT357" s="32" t="n"/>
      <c r="AU357" s="203">
        <f>IFERROR(VLOOKUP(Table1[[#This Row],[Date]],'Overweight Data'!A355:G1450,6,FALSE),"")</f>
        <v/>
      </c>
      <c r="AV357" s="213">
        <f>IFERROR(
   IF(
      OR(Table1[[#This Row],[Operating Time]]=0, (Table1[[#This Row],[Operating Time]]/IF(AC357&lt;=1,AC357+1,AC357))*60=0),
      1,
      ((Table1[[#This Row],[Operating Time]])/IF(AC357&lt;=1,AC357+1,AC357))*60
   ),
"_")</f>
        <v/>
      </c>
      <c r="AW357" s="213">
        <f>COUNTIFS('Downtime Data'!A:A,Table1[[#This Row],[Date]])</f>
        <v/>
      </c>
      <c r="AX357" s="211">
        <f>IFERROR((SUM(Table1[[#This Row],[Minor Stoppages]:[Material Shortages]])/Table1[[#This Row],['# Stops]])*60,"")</f>
        <v/>
      </c>
      <c r="AY357" s="211" t="n"/>
      <c r="AZ357" s="33" t="n">
        <v>46382</v>
      </c>
    </row>
    <row r="358" ht="20.15" customHeight="1" s="452">
      <c r="A358" s="21" t="n">
        <v>46375</v>
      </c>
      <c r="B358" s="22">
        <f>IF(A358="","",TEXT(A358,"dddddd"))</f>
        <v/>
      </c>
      <c r="C358" s="23" t="n"/>
      <c r="D358" s="24">
        <f t="array" ref="D358">IFERROR(INDIRECT(C358),"")</f>
        <v/>
      </c>
      <c r="E358" s="25" t="n"/>
      <c r="F358" s="26" t="n"/>
      <c r="G358" s="27">
        <f>IFERROR((Table1[[#This Row],[Plan]]/Table1[[#This Row],[Hours Used]])/(Table1[[#This Row],[SOC (TPD)]]/24),"")</f>
        <v/>
      </c>
      <c r="H358" s="27">
        <f>IFERROR((Table1[[#This Row],[Volume Delivered (T)]]/Table1[[#This Row],[Hours Used]])/(Table1[[#This Row],[SOC (TPD)]]/24),"")</f>
        <v/>
      </c>
      <c r="I358" s="28" t="n"/>
      <c r="J358" s="28" t="n"/>
      <c r="K358" s="28" t="n"/>
      <c r="L358" s="25" t="n"/>
      <c r="M358" s="29" t="n"/>
      <c r="N358" s="83" t="n"/>
      <c r="O358" s="25" t="n"/>
      <c r="P358" s="25" t="n"/>
      <c r="Q358" s="69" t="n"/>
      <c r="R358" s="70" t="n"/>
      <c r="S358" s="30">
        <f>IF(Table1[[#This Row],[SKU]]="",0,24-Table1[[#This Row],[Legal Non-Operating Time]]-Table1[[#This Row],[No Demand Time]]-Table1[[#This Row],[Force Majeure]])</f>
        <v/>
      </c>
      <c r="T358" s="26" t="n"/>
      <c r="U358" s="26" t="n"/>
      <c r="V358" s="26" t="n"/>
      <c r="W358" s="26" t="n"/>
      <c r="X358" s="26" t="n"/>
      <c r="Y358" s="26" t="n"/>
      <c r="Z358" s="26" t="n"/>
      <c r="AA358" s="30">
        <f>Table1[[#This Row],[Hours Used]]-SUM(Table1[[#This Row],[Planned Maintenance]:[Start and Finish Production]])</f>
        <v/>
      </c>
      <c r="AB358" s="26" t="n"/>
      <c r="AC358" s="26" t="n"/>
      <c r="AD358" s="26" t="n"/>
      <c r="AE358" s="26" t="n"/>
      <c r="AF358" s="26" t="n"/>
      <c r="AG358" s="26" t="n"/>
      <c r="AH358" s="24">
        <f>Table1[[#This Row],[Hours Used]]-SUM(Table1[[#This Row],[Planned Maintenance]:[Start and Finish Production]])-SUM(Table1[[#This Row],[Minor Stoppages]:[Material Shortages]])-Table1[[#This Row],[Quality Loss (Hrs)]]-Table1[[#This Row],[Operating Time]]</f>
        <v/>
      </c>
      <c r="AI358" s="24">
        <f>IFERROR(IF(Table1[[#This Row],[SKU]]="",0,Table1[[#This Row],[Quality Loss (T)]]/(Table1[[#This Row],[SOC (TPD)]]/24)),"")</f>
        <v/>
      </c>
      <c r="AJ358" s="31">
        <f>IFERROR(IF(Table1[[#This Row],[SKU]]="",0,Table1[[#This Row],[Volume Delivered (T)]]/(Table1[[#This Row],[SOC (TPD)]]/24)),"")</f>
        <v/>
      </c>
      <c r="AK358" s="31">
        <f>IFERROR(Table1[[#This Row],[Operating Time]]/Table1[[#This Row],[PRODUCTION HOURS]],"")</f>
        <v/>
      </c>
      <c r="AL358" s="32" t="n"/>
      <c r="AM358" s="32" t="n"/>
      <c r="AN358" s="32" t="n"/>
      <c r="AO358" s="32" t="n">
        <v>10</v>
      </c>
      <c r="AP358" s="32" t="n">
        <v>0</v>
      </c>
      <c r="AQ358" s="32" t="n"/>
      <c r="AR358" s="32">
        <f>IFERROR(SUMIFS(#REF!,#REF!,'Data Sheet'!A:A,#REF!,"Samridhi Perk Line")/SUMIFS(#REF!,#REF!,'Data Sheet'!A:A,#REF!,"Samridhi Perk Line"),"")</f>
        <v/>
      </c>
      <c r="AS358" s="32" t="n"/>
      <c r="AT358" s="32" t="n"/>
      <c r="AU358" s="203">
        <f>IFERROR(VLOOKUP(Table1[[#This Row],[Date]],'Overweight Data'!A356:G1451,6,FALSE),"")</f>
        <v/>
      </c>
      <c r="AV358" s="213">
        <f>IFERROR(
   IF(
      OR(Table1[[#This Row],[Operating Time]]=0, (Table1[[#This Row],[Operating Time]]/IF(AC358&lt;=1,AC358+1,AC358))*60=0),
      1,
      ((Table1[[#This Row],[Operating Time]])/IF(AC358&lt;=1,AC358+1,AC358))*60
   ),
"_")</f>
        <v/>
      </c>
      <c r="AW358" s="213">
        <f>COUNTIFS('Downtime Data'!A:A,Table1[[#This Row],[Date]])</f>
        <v/>
      </c>
      <c r="AX358" s="211">
        <f>IFERROR((SUM(Table1[[#This Row],[Minor Stoppages]:[Material Shortages]])/Table1[[#This Row],['# Stops]])*60,"")</f>
        <v/>
      </c>
      <c r="AY358" s="211" t="n"/>
      <c r="AZ358" s="33" t="n">
        <v>46382</v>
      </c>
    </row>
    <row r="359" ht="20.15" customHeight="1" s="452">
      <c r="A359" s="21" t="n">
        <v>46376</v>
      </c>
      <c r="B359" s="22">
        <f>IF(A359="","",TEXT(A359,"dddddd"))</f>
        <v/>
      </c>
      <c r="C359" s="23" t="n"/>
      <c r="D359" s="24">
        <f t="array" ref="D359">IFERROR(INDIRECT(C359),"")</f>
        <v/>
      </c>
      <c r="E359" s="25" t="n"/>
      <c r="F359" s="26" t="n"/>
      <c r="G359" s="27">
        <f>IFERROR((Table1[[#This Row],[Plan]]/Table1[[#This Row],[Hours Used]])/(Table1[[#This Row],[SOC (TPD)]]/24),"")</f>
        <v/>
      </c>
      <c r="H359" s="27">
        <f>IFERROR((Table1[[#This Row],[Volume Delivered (T)]]/Table1[[#This Row],[Hours Used]])/(Table1[[#This Row],[SOC (TPD)]]/24),"")</f>
        <v/>
      </c>
      <c r="I359" s="28" t="n"/>
      <c r="J359" s="28" t="n"/>
      <c r="K359" s="28" t="n"/>
      <c r="L359" s="25" t="n"/>
      <c r="M359" s="29" t="n"/>
      <c r="N359" s="83" t="n"/>
      <c r="O359" s="25" t="n"/>
      <c r="P359" s="25" t="n"/>
      <c r="Q359" s="69" t="n"/>
      <c r="R359" s="70" t="n"/>
      <c r="S359" s="30">
        <f>IF(Table1[[#This Row],[SKU]]="",0,24-Table1[[#This Row],[Legal Non-Operating Time]]-Table1[[#This Row],[No Demand Time]]-Table1[[#This Row],[Force Majeure]])</f>
        <v/>
      </c>
      <c r="T359" s="26" t="n"/>
      <c r="U359" s="26" t="n"/>
      <c r="V359" s="26" t="n"/>
      <c r="W359" s="26" t="n"/>
      <c r="X359" s="26" t="n"/>
      <c r="Y359" s="26" t="n"/>
      <c r="Z359" s="26" t="n"/>
      <c r="AA359" s="30">
        <f>Table1[[#This Row],[Hours Used]]-SUM(Table1[[#This Row],[Planned Maintenance]:[Start and Finish Production]])</f>
        <v/>
      </c>
      <c r="AB359" s="26" t="n"/>
      <c r="AC359" s="26" t="n"/>
      <c r="AD359" s="26" t="n"/>
      <c r="AE359" s="26" t="n"/>
      <c r="AF359" s="26" t="n"/>
      <c r="AG359" s="26" t="n"/>
      <c r="AH359" s="24">
        <f>Table1[[#This Row],[Hours Used]]-SUM(Table1[[#This Row],[Planned Maintenance]:[Start and Finish Production]])-SUM(Table1[[#This Row],[Minor Stoppages]:[Material Shortages]])-Table1[[#This Row],[Quality Loss (Hrs)]]-Table1[[#This Row],[Operating Time]]</f>
        <v/>
      </c>
      <c r="AI359" s="24">
        <f>IFERROR(IF(Table1[[#This Row],[SKU]]="",0,Table1[[#This Row],[Quality Loss (T)]]/(Table1[[#This Row],[SOC (TPD)]]/24)),"")</f>
        <v/>
      </c>
      <c r="AJ359" s="31">
        <f>IFERROR(IF(Table1[[#This Row],[SKU]]="",0,Table1[[#This Row],[Volume Delivered (T)]]/(Table1[[#This Row],[SOC (TPD)]]/24)),"")</f>
        <v/>
      </c>
      <c r="AK359" s="31">
        <f>IFERROR(Table1[[#This Row],[Operating Time]]/Table1[[#This Row],[PRODUCTION HOURS]],"")</f>
        <v/>
      </c>
      <c r="AL359" s="32" t="n"/>
      <c r="AM359" s="32" t="n"/>
      <c r="AN359" s="32" t="n"/>
      <c r="AO359" s="32" t="n">
        <v>0</v>
      </c>
      <c r="AP359" s="32" t="n">
        <v>0</v>
      </c>
      <c r="AQ359" s="32" t="n"/>
      <c r="AR359" s="32">
        <f>IFERROR(SUMIFS(#REF!,#REF!,'Data Sheet'!A:A,#REF!,"Samridhi Perk Line")/SUMIFS(#REF!,#REF!,'Data Sheet'!A:A,#REF!,"Samridhi Perk Line"),"")</f>
        <v/>
      </c>
      <c r="AS359" s="32" t="n"/>
      <c r="AT359" s="32" t="n"/>
      <c r="AU359" s="203">
        <f>IFERROR(VLOOKUP(Table1[[#This Row],[Date]],'Overweight Data'!A357:G1452,6,FALSE),"")</f>
        <v/>
      </c>
      <c r="AV359" s="213">
        <f>IFERROR(
   IF(
      OR(Table1[[#This Row],[Operating Time]]=0, (Table1[[#This Row],[Operating Time]]/IF(AC359&lt;=1,AC359+1,AC359))*60=0),
      1,
      ((Table1[[#This Row],[Operating Time]])/IF(AC359&lt;=1,AC359+1,AC359))*60
   ),
"_")</f>
        <v/>
      </c>
      <c r="AW359" s="213">
        <f>COUNTIFS('Downtime Data'!A:A,Table1[[#This Row],[Date]])</f>
        <v/>
      </c>
      <c r="AX359" s="211">
        <f>IFERROR((SUM(Table1[[#This Row],[Minor Stoppages]:[Material Shortages]])/Table1[[#This Row],['# Stops]])*60,"")</f>
        <v/>
      </c>
      <c r="AY359" s="211" t="n"/>
      <c r="AZ359" s="33" t="n">
        <v>46382</v>
      </c>
    </row>
    <row r="360" ht="20.15" customHeight="1" s="452">
      <c r="A360" s="21" t="n">
        <v>46377</v>
      </c>
      <c r="B360" s="22">
        <f>IF(A360="","",TEXT(A360,"dddddd"))</f>
        <v/>
      </c>
      <c r="C360" s="23" t="n"/>
      <c r="D360" s="24">
        <f t="array" ref="D360">IFERROR(INDIRECT(C360),"")</f>
        <v/>
      </c>
      <c r="E360" s="25" t="n"/>
      <c r="F360" s="26" t="n"/>
      <c r="G360" s="27">
        <f>IFERROR((Table1[[#This Row],[Plan]]/Table1[[#This Row],[Hours Used]])/(Table1[[#This Row],[SOC (TPD)]]/24),"")</f>
        <v/>
      </c>
      <c r="H360" s="27">
        <f>IFERROR((Table1[[#This Row],[Volume Delivered (T)]]/Table1[[#This Row],[Hours Used]])/(Table1[[#This Row],[SOC (TPD)]]/24),"")</f>
        <v/>
      </c>
      <c r="I360" s="28" t="n"/>
      <c r="J360" s="28" t="n"/>
      <c r="K360" s="28" t="n"/>
      <c r="L360" s="25" t="n"/>
      <c r="M360" s="29" t="n"/>
      <c r="N360" s="83" t="n"/>
      <c r="O360" s="25" t="n"/>
      <c r="P360" s="25" t="n"/>
      <c r="Q360" s="69" t="n"/>
      <c r="R360" s="70" t="n"/>
      <c r="S360" s="30">
        <f>IF(Table1[[#This Row],[SKU]]="",0,24-Table1[[#This Row],[Legal Non-Operating Time]]-Table1[[#This Row],[No Demand Time]]-Table1[[#This Row],[Force Majeure]])</f>
        <v/>
      </c>
      <c r="T360" s="26" t="n"/>
      <c r="U360" s="26" t="n"/>
      <c r="V360" s="26" t="n"/>
      <c r="W360" s="26" t="n"/>
      <c r="X360" s="26" t="n"/>
      <c r="Y360" s="26" t="n"/>
      <c r="Z360" s="26" t="n"/>
      <c r="AA360" s="30">
        <f>Table1[[#This Row],[Hours Used]]-SUM(Table1[[#This Row],[Planned Maintenance]:[Start and Finish Production]])</f>
        <v/>
      </c>
      <c r="AB360" s="26" t="n"/>
      <c r="AC360" s="26" t="n"/>
      <c r="AD360" s="26" t="n"/>
      <c r="AE360" s="26" t="n"/>
      <c r="AF360" s="26" t="n"/>
      <c r="AG360" s="26" t="n"/>
      <c r="AH360" s="24">
        <f>Table1[[#This Row],[Hours Used]]-SUM(Table1[[#This Row],[Planned Maintenance]:[Start and Finish Production]])-SUM(Table1[[#This Row],[Minor Stoppages]:[Material Shortages]])-Table1[[#This Row],[Quality Loss (Hrs)]]-Table1[[#This Row],[Operating Time]]</f>
        <v/>
      </c>
      <c r="AI360" s="24">
        <f>IFERROR(IF(Table1[[#This Row],[SKU]]="",0,Table1[[#This Row],[Quality Loss (T)]]/(Table1[[#This Row],[SOC (TPD)]]/24)),"")</f>
        <v/>
      </c>
      <c r="AJ360" s="31">
        <f>IFERROR(IF(Table1[[#This Row],[SKU]]="",0,Table1[[#This Row],[Volume Delivered (T)]]/(Table1[[#This Row],[SOC (TPD)]]/24)),"")</f>
        <v/>
      </c>
      <c r="AK360" s="31">
        <f>IFERROR(Table1[[#This Row],[Operating Time]]/Table1[[#This Row],[PRODUCTION HOURS]],"")</f>
        <v/>
      </c>
      <c r="AL360" s="32" t="n"/>
      <c r="AM360" s="32" t="n"/>
      <c r="AN360" s="32" t="n"/>
      <c r="AO360" s="32" t="n">
        <v>0</v>
      </c>
      <c r="AP360" s="32" t="n">
        <v>0</v>
      </c>
      <c r="AQ360" s="32" t="n"/>
      <c r="AR360" s="32">
        <f>IFERROR(SUMIFS(#REF!,#REF!,'Data Sheet'!A:A,#REF!,"Samridhi Perk Line")/SUMIFS(#REF!,#REF!,'Data Sheet'!A:A,#REF!,"Samridhi Perk Line"),"")</f>
        <v/>
      </c>
      <c r="AS360" s="32" t="n"/>
      <c r="AT360" s="32" t="n"/>
      <c r="AU360" s="203">
        <f>IFERROR(VLOOKUP(Table1[[#This Row],[Date]],'Overweight Data'!A358:G1453,6,FALSE),"")</f>
        <v/>
      </c>
      <c r="AV360" s="213">
        <f>IFERROR(
   IF(
      OR(Table1[[#This Row],[Operating Time]]=0, (Table1[[#This Row],[Operating Time]]/IF(AC360&lt;=1,AC360+1,AC360))*60=0),
      1,
      ((Table1[[#This Row],[Operating Time]])/IF(AC360&lt;=1,AC360+1,AC360))*60
   ),
"_")</f>
        <v/>
      </c>
      <c r="AW360" s="213">
        <f>COUNTIFS('Downtime Data'!A:A,Table1[[#This Row],[Date]])</f>
        <v/>
      </c>
      <c r="AX360" s="211">
        <f>IFERROR((SUM(Table1[[#This Row],[Minor Stoppages]:[Material Shortages]])/Table1[[#This Row],['# Stops]])*60,"")</f>
        <v/>
      </c>
      <c r="AY360" s="211" t="n"/>
      <c r="AZ360" s="33" t="n">
        <v>46382</v>
      </c>
    </row>
    <row r="361" ht="20.15" customHeight="1" s="452">
      <c r="A361" s="21" t="n">
        <v>46378</v>
      </c>
      <c r="B361" s="22">
        <f>IF(A361="","",TEXT(A361,"dddddd"))</f>
        <v/>
      </c>
      <c r="C361" s="23" t="n"/>
      <c r="D361" s="24">
        <f t="array" ref="D361">IFERROR(INDIRECT(C361),"")</f>
        <v/>
      </c>
      <c r="E361" s="25" t="n"/>
      <c r="F361" s="26" t="n"/>
      <c r="G361" s="27">
        <f>IFERROR((Table1[[#This Row],[Plan]]/Table1[[#This Row],[Hours Used]])/(Table1[[#This Row],[SOC (TPD)]]/24),"")</f>
        <v/>
      </c>
      <c r="H361" s="27">
        <f>IFERROR((Table1[[#This Row],[Volume Delivered (T)]]/Table1[[#This Row],[Hours Used]])/(Table1[[#This Row],[SOC (TPD)]]/24),"")</f>
        <v/>
      </c>
      <c r="I361" s="28" t="n"/>
      <c r="J361" s="28" t="n"/>
      <c r="K361" s="28" t="n"/>
      <c r="L361" s="25" t="n"/>
      <c r="M361" s="29" t="n"/>
      <c r="N361" s="83" t="n"/>
      <c r="O361" s="25" t="n"/>
      <c r="P361" s="25" t="n"/>
      <c r="Q361" s="69" t="n"/>
      <c r="R361" s="70" t="n"/>
      <c r="S361" s="30">
        <f>IF(Table1[[#This Row],[SKU]]="",0,24-Table1[[#This Row],[Legal Non-Operating Time]]-Table1[[#This Row],[No Demand Time]]-Table1[[#This Row],[Force Majeure]])</f>
        <v/>
      </c>
      <c r="T361" s="26" t="n"/>
      <c r="U361" s="26" t="n"/>
      <c r="V361" s="26" t="n"/>
      <c r="W361" s="26" t="n"/>
      <c r="X361" s="26" t="n"/>
      <c r="Y361" s="26" t="n"/>
      <c r="Z361" s="26" t="n"/>
      <c r="AA361" s="30">
        <f>Table1[[#This Row],[Hours Used]]-SUM(Table1[[#This Row],[Planned Maintenance]:[Start and Finish Production]])</f>
        <v/>
      </c>
      <c r="AB361" s="26" t="n"/>
      <c r="AC361" s="26" t="n"/>
      <c r="AD361" s="26" t="n"/>
      <c r="AE361" s="26" t="n"/>
      <c r="AF361" s="26" t="n"/>
      <c r="AG361" s="26" t="n"/>
      <c r="AH361" s="24">
        <f>Table1[[#This Row],[Hours Used]]-SUM(Table1[[#This Row],[Planned Maintenance]:[Start and Finish Production]])-SUM(Table1[[#This Row],[Minor Stoppages]:[Material Shortages]])-Table1[[#This Row],[Quality Loss (Hrs)]]-Table1[[#This Row],[Operating Time]]</f>
        <v/>
      </c>
      <c r="AI361" s="24">
        <f>IFERROR(IF(Table1[[#This Row],[SKU]]="",0,Table1[[#This Row],[Quality Loss (T)]]/(Table1[[#This Row],[SOC (TPD)]]/24)),"")</f>
        <v/>
      </c>
      <c r="AJ361" s="31">
        <f>IFERROR(IF(Table1[[#This Row],[SKU]]="",0,Table1[[#This Row],[Volume Delivered (T)]]/(Table1[[#This Row],[SOC (TPD)]]/24)),"")</f>
        <v/>
      </c>
      <c r="AK361" s="31">
        <f>IFERROR(Table1[[#This Row],[Operating Time]]/Table1[[#This Row],[PRODUCTION HOURS]],"")</f>
        <v/>
      </c>
      <c r="AL361" s="32" t="n"/>
      <c r="AM361" s="32" t="n"/>
      <c r="AN361" s="32" t="n"/>
      <c r="AO361" s="32" t="n">
        <v>0</v>
      </c>
      <c r="AP361" s="32" t="n">
        <v>0</v>
      </c>
      <c r="AQ361" s="32" t="n"/>
      <c r="AR361" s="32">
        <f>IFERROR(SUMIFS(#REF!,#REF!,'Data Sheet'!A:A,#REF!,"Samridhi Perk Line")/SUMIFS(#REF!,#REF!,'Data Sheet'!A:A,#REF!,"Samridhi Perk Line"),"")</f>
        <v/>
      </c>
      <c r="AS361" s="32" t="n"/>
      <c r="AT361" s="32" t="n"/>
      <c r="AU361" s="203">
        <f>IFERROR(VLOOKUP(Table1[[#This Row],[Date]],'Overweight Data'!A359:G1454,6,FALSE),"")</f>
        <v/>
      </c>
      <c r="AV361" s="213">
        <f>IFERROR(
   IF(
      OR(Table1[[#This Row],[Operating Time]]=0, (Table1[[#This Row],[Operating Time]]/IF(AC361&lt;=1,AC361+1,AC361))*60=0),
      1,
      ((Table1[[#This Row],[Operating Time]])/IF(AC361&lt;=1,AC361+1,AC361))*60
   ),
"_")</f>
        <v/>
      </c>
      <c r="AW361" s="213">
        <f>COUNTIFS('Downtime Data'!A:A,Table1[[#This Row],[Date]])</f>
        <v/>
      </c>
      <c r="AX361" s="211">
        <f>IFERROR((SUM(Table1[[#This Row],[Minor Stoppages]:[Material Shortages]])/Table1[[#This Row],['# Stops]])*60,"")</f>
        <v/>
      </c>
      <c r="AY361" s="211" t="n"/>
      <c r="AZ361" s="33" t="n">
        <v>46382</v>
      </c>
    </row>
    <row r="362" ht="20.15" customHeight="1" s="452">
      <c r="A362" s="21" t="n">
        <v>46379</v>
      </c>
      <c r="B362" s="22">
        <f>IF(A362="","",TEXT(A362,"dddddd"))</f>
        <v/>
      </c>
      <c r="C362" s="23" t="n"/>
      <c r="D362" s="24">
        <f t="array" ref="D362">IFERROR(INDIRECT(C362),"")</f>
        <v/>
      </c>
      <c r="E362" s="25" t="n"/>
      <c r="F362" s="26" t="n"/>
      <c r="G362" s="27">
        <f>IFERROR((Table1[[#This Row],[Plan]]/Table1[[#This Row],[Hours Used]])/(Table1[[#This Row],[SOC (TPD)]]/24),"")</f>
        <v/>
      </c>
      <c r="H362" s="27">
        <f>IFERROR((Table1[[#This Row],[Volume Delivered (T)]]/Table1[[#This Row],[Hours Used]])/(Table1[[#This Row],[SOC (TPD)]]/24),"")</f>
        <v/>
      </c>
      <c r="I362" s="28" t="n"/>
      <c r="J362" s="28" t="n"/>
      <c r="K362" s="28" t="n"/>
      <c r="L362" s="25" t="n"/>
      <c r="M362" s="29" t="n"/>
      <c r="N362" s="83" t="n"/>
      <c r="O362" s="25" t="n"/>
      <c r="P362" s="25" t="n"/>
      <c r="Q362" s="69" t="n"/>
      <c r="R362" s="70" t="n"/>
      <c r="S362" s="30">
        <f>IF(Table1[[#This Row],[SKU]]="",0,24-Table1[[#This Row],[Legal Non-Operating Time]]-Table1[[#This Row],[No Demand Time]]-Table1[[#This Row],[Force Majeure]])</f>
        <v/>
      </c>
      <c r="T362" s="26" t="n"/>
      <c r="U362" s="26" t="n"/>
      <c r="V362" s="26" t="n"/>
      <c r="W362" s="26" t="n"/>
      <c r="X362" s="26" t="n"/>
      <c r="Y362" s="26" t="n"/>
      <c r="Z362" s="26" t="n"/>
      <c r="AA362" s="30">
        <f>Table1[[#This Row],[Hours Used]]-SUM(Table1[[#This Row],[Planned Maintenance]:[Start and Finish Production]])</f>
        <v/>
      </c>
      <c r="AB362" s="26" t="n"/>
      <c r="AC362" s="26" t="n"/>
      <c r="AD362" s="26" t="n"/>
      <c r="AE362" s="26" t="n"/>
      <c r="AF362" s="26" t="n"/>
      <c r="AG362" s="26" t="n"/>
      <c r="AH362" s="24">
        <f>Table1[[#This Row],[Hours Used]]-SUM(Table1[[#This Row],[Planned Maintenance]:[Start and Finish Production]])-SUM(Table1[[#This Row],[Minor Stoppages]:[Material Shortages]])-Table1[[#This Row],[Quality Loss (Hrs)]]-Table1[[#This Row],[Operating Time]]</f>
        <v/>
      </c>
      <c r="AI362" s="24">
        <f>IFERROR(IF(Table1[[#This Row],[SKU]]="",0,Table1[[#This Row],[Quality Loss (T)]]/(Table1[[#This Row],[SOC (TPD)]]/24)),"")</f>
        <v/>
      </c>
      <c r="AJ362" s="31">
        <f>IFERROR(IF(Table1[[#This Row],[SKU]]="",0,Table1[[#This Row],[Volume Delivered (T)]]/(Table1[[#This Row],[SOC (TPD)]]/24)),"")</f>
        <v/>
      </c>
      <c r="AK362" s="31">
        <f>IFERROR(Table1[[#This Row],[Operating Time]]/Table1[[#This Row],[PRODUCTION HOURS]],"")</f>
        <v/>
      </c>
      <c r="AL362" s="32" t="n"/>
      <c r="AM362" s="32" t="n"/>
      <c r="AN362" s="32" t="n"/>
      <c r="AO362" s="32" t="n">
        <v>2</v>
      </c>
      <c r="AP362" s="32" t="n">
        <v>0</v>
      </c>
      <c r="AQ362" s="32" t="n"/>
      <c r="AR362" s="32">
        <f>IFERROR(SUMIFS(#REF!,#REF!,'Data Sheet'!A:A,#REF!,"Samridhi Perk Line")/SUMIFS(#REF!,#REF!,'Data Sheet'!A:A,#REF!,"Samridhi Perk Line"),"")</f>
        <v/>
      </c>
      <c r="AS362" s="32" t="n"/>
      <c r="AT362" s="32" t="n"/>
      <c r="AU362" s="203">
        <f>IFERROR(VLOOKUP(Table1[[#This Row],[Date]],'Overweight Data'!A360:G1455,6,FALSE),"")</f>
        <v/>
      </c>
      <c r="AV362" s="213">
        <f>IFERROR(
   IF(
      OR(Table1[[#This Row],[Operating Time]]=0, (Table1[[#This Row],[Operating Time]]/IF(AC362&lt;=1,AC362+1,AC362))*60=0),
      1,
      ((Table1[[#This Row],[Operating Time]])/IF(AC362&lt;=1,AC362+1,AC362))*60
   ),
"_")</f>
        <v/>
      </c>
      <c r="AW362" s="213">
        <f>COUNTIFS('Downtime Data'!A:A,Table1[[#This Row],[Date]])</f>
        <v/>
      </c>
      <c r="AX362" s="211">
        <f>IFERROR((SUM(Table1[[#This Row],[Minor Stoppages]:[Material Shortages]])/Table1[[#This Row],['# Stops]])*60,"")</f>
        <v/>
      </c>
      <c r="AY362" s="211" t="n"/>
      <c r="AZ362" s="33" t="n">
        <v>46382</v>
      </c>
    </row>
    <row r="363" ht="20.15" customHeight="1" s="452">
      <c r="A363" s="21" t="n">
        <v>46380</v>
      </c>
      <c r="B363" s="22">
        <f>IF(A363="","",TEXT(A363,"dddddd"))</f>
        <v/>
      </c>
      <c r="C363" s="23" t="n"/>
      <c r="D363" s="24">
        <f t="array" ref="D363">IFERROR(INDIRECT(C363),"")</f>
        <v/>
      </c>
      <c r="E363" s="25" t="n"/>
      <c r="F363" s="26" t="n"/>
      <c r="G363" s="27">
        <f>IFERROR((Table1[[#This Row],[Plan]]/Table1[[#This Row],[Hours Used]])/(Table1[[#This Row],[SOC (TPD)]]/24),"")</f>
        <v/>
      </c>
      <c r="H363" s="27">
        <f>IFERROR((Table1[[#This Row],[Volume Delivered (T)]]/Table1[[#This Row],[Hours Used]])/(Table1[[#This Row],[SOC (TPD)]]/24),"")</f>
        <v/>
      </c>
      <c r="I363" s="28" t="n"/>
      <c r="J363" s="28" t="n"/>
      <c r="K363" s="28" t="n"/>
      <c r="L363" s="25" t="n"/>
      <c r="M363" s="29" t="n"/>
      <c r="N363" s="83" t="n"/>
      <c r="O363" s="25" t="n"/>
      <c r="P363" s="25" t="n"/>
      <c r="Q363" s="69" t="n"/>
      <c r="R363" s="70" t="n"/>
      <c r="S363" s="30">
        <f>IF(Table1[[#This Row],[SKU]]="",0,24-Table1[[#This Row],[Legal Non-Operating Time]]-Table1[[#This Row],[No Demand Time]]-Table1[[#This Row],[Force Majeure]])</f>
        <v/>
      </c>
      <c r="T363" s="26" t="n"/>
      <c r="U363" s="26" t="n"/>
      <c r="V363" s="26" t="n"/>
      <c r="W363" s="26" t="n"/>
      <c r="X363" s="26" t="n"/>
      <c r="Y363" s="26" t="n"/>
      <c r="Z363" s="26" t="n"/>
      <c r="AA363" s="30">
        <f>Table1[[#This Row],[Hours Used]]-SUM(Table1[[#This Row],[Planned Maintenance]:[Start and Finish Production]])</f>
        <v/>
      </c>
      <c r="AB363" s="26" t="n"/>
      <c r="AC363" s="26" t="n"/>
      <c r="AD363" s="26" t="n"/>
      <c r="AE363" s="26" t="n"/>
      <c r="AF363" s="26" t="n"/>
      <c r="AG363" s="26" t="n"/>
      <c r="AH363" s="24">
        <f>Table1[[#This Row],[Hours Used]]-SUM(Table1[[#This Row],[Planned Maintenance]:[Start and Finish Production]])-SUM(Table1[[#This Row],[Minor Stoppages]:[Material Shortages]])-Table1[[#This Row],[Quality Loss (Hrs)]]-Table1[[#This Row],[Operating Time]]</f>
        <v/>
      </c>
      <c r="AI363" s="24">
        <f>IFERROR(IF(Table1[[#This Row],[SKU]]="",0,Table1[[#This Row],[Quality Loss (T)]]/(Table1[[#This Row],[SOC (TPD)]]/24)),"")</f>
        <v/>
      </c>
      <c r="AJ363" s="31">
        <f>IFERROR(IF(Table1[[#This Row],[SKU]]="",0,Table1[[#This Row],[Volume Delivered (T)]]/(Table1[[#This Row],[SOC (TPD)]]/24)),"")</f>
        <v/>
      </c>
      <c r="AK363" s="31">
        <f>IFERROR(Table1[[#This Row],[Operating Time]]/Table1[[#This Row],[PRODUCTION HOURS]],"")</f>
        <v/>
      </c>
      <c r="AL363" s="32" t="n"/>
      <c r="AM363" s="32" t="n"/>
      <c r="AN363" s="32" t="n"/>
      <c r="AO363" s="32" t="n">
        <v>4</v>
      </c>
      <c r="AP363" s="32" t="n">
        <v>0</v>
      </c>
      <c r="AQ363" s="32" t="n"/>
      <c r="AR363" s="32">
        <f>IFERROR(SUMIFS(#REF!,#REF!,'Data Sheet'!A:A,#REF!,"Samridhi Perk Line")/SUMIFS(#REF!,#REF!,'Data Sheet'!A:A,#REF!,"Samridhi Perk Line"),"")</f>
        <v/>
      </c>
      <c r="AS363" s="32" t="n"/>
      <c r="AT363" s="32" t="n"/>
      <c r="AU363" s="203">
        <f>IFERROR(VLOOKUP(Table1[[#This Row],[Date]],'Overweight Data'!A361:G1456,6,FALSE),"")</f>
        <v/>
      </c>
      <c r="AV363" s="213">
        <f>IFERROR(
   IF(
      OR(Table1[[#This Row],[Operating Time]]=0, (Table1[[#This Row],[Operating Time]]/IF(AC363&lt;=1,AC363+1,AC363))*60=0),
      1,
      ((Table1[[#This Row],[Operating Time]])/IF(AC363&lt;=1,AC363+1,AC363))*60
   ),
"_")</f>
        <v/>
      </c>
      <c r="AW363" s="213">
        <f>COUNTIFS('Downtime Data'!A:A,Table1[[#This Row],[Date]])</f>
        <v/>
      </c>
      <c r="AX363" s="211">
        <f>IFERROR((SUM(Table1[[#This Row],[Minor Stoppages]:[Material Shortages]])/Table1[[#This Row],['# Stops]])*60,"")</f>
        <v/>
      </c>
      <c r="AY363" s="211" t="n"/>
      <c r="AZ363" s="33" t="n">
        <v>46382</v>
      </c>
    </row>
    <row r="364" ht="20.15" customHeight="1" s="452">
      <c r="A364" s="21" t="n">
        <v>46381</v>
      </c>
      <c r="B364" s="22">
        <f>IF(A364="","",TEXT(A364,"dddddd"))</f>
        <v/>
      </c>
      <c r="C364" s="23" t="n"/>
      <c r="D364" s="24">
        <f t="array" ref="D364">IFERROR(INDIRECT(C364),"")</f>
        <v/>
      </c>
      <c r="E364" s="25" t="n"/>
      <c r="F364" s="26" t="n"/>
      <c r="G364" s="27">
        <f>IFERROR((Table1[[#This Row],[Plan]]/Table1[[#This Row],[Hours Used]])/(Table1[[#This Row],[SOC (TPD)]]/24),"")</f>
        <v/>
      </c>
      <c r="H364" s="27">
        <f>IFERROR((Table1[[#This Row],[Volume Delivered (T)]]/Table1[[#This Row],[Hours Used]])/(Table1[[#This Row],[SOC (TPD)]]/24),"")</f>
        <v/>
      </c>
      <c r="I364" s="28" t="n"/>
      <c r="J364" s="28" t="n"/>
      <c r="K364" s="28" t="n"/>
      <c r="L364" s="25" t="n"/>
      <c r="M364" s="29" t="n"/>
      <c r="N364" s="83" t="n"/>
      <c r="O364" s="25" t="n"/>
      <c r="P364" s="25" t="n"/>
      <c r="Q364" s="69" t="n"/>
      <c r="R364" s="70" t="n"/>
      <c r="S364" s="30">
        <f>IF(Table1[[#This Row],[SKU]]="",0,24-Table1[[#This Row],[Legal Non-Operating Time]]-Table1[[#This Row],[No Demand Time]]-Table1[[#This Row],[Force Majeure]])</f>
        <v/>
      </c>
      <c r="T364" s="26" t="n"/>
      <c r="U364" s="26" t="n"/>
      <c r="V364" s="26" t="n"/>
      <c r="W364" s="26" t="n"/>
      <c r="X364" s="26" t="n"/>
      <c r="Y364" s="26" t="n"/>
      <c r="Z364" s="26" t="n"/>
      <c r="AA364" s="30">
        <f>Table1[[#This Row],[Hours Used]]-SUM(Table1[[#This Row],[Planned Maintenance]:[Start and Finish Production]])</f>
        <v/>
      </c>
      <c r="AB364" s="26" t="n"/>
      <c r="AC364" s="26" t="n"/>
      <c r="AD364" s="26" t="n"/>
      <c r="AE364" s="26" t="n"/>
      <c r="AF364" s="26" t="n"/>
      <c r="AG364" s="26" t="n"/>
      <c r="AH364" s="24">
        <f>Table1[[#This Row],[Hours Used]]-SUM(Table1[[#This Row],[Planned Maintenance]:[Start and Finish Production]])-SUM(Table1[[#This Row],[Minor Stoppages]:[Material Shortages]])-Table1[[#This Row],[Quality Loss (Hrs)]]-Table1[[#This Row],[Operating Time]]</f>
        <v/>
      </c>
      <c r="AI364" s="24">
        <f>IFERROR(IF(Table1[[#This Row],[SKU]]="",0,Table1[[#This Row],[Quality Loss (T)]]/(Table1[[#This Row],[SOC (TPD)]]/24)),"")</f>
        <v/>
      </c>
      <c r="AJ364" s="31">
        <f>IFERROR(IF(Table1[[#This Row],[SKU]]="",0,Table1[[#This Row],[Volume Delivered (T)]]/(Table1[[#This Row],[SOC (TPD)]]/24)),"")</f>
        <v/>
      </c>
      <c r="AK364" s="31">
        <f>IFERROR(Table1[[#This Row],[Operating Time]]/Table1[[#This Row],[PRODUCTION HOURS]],"")</f>
        <v/>
      </c>
      <c r="AL364" s="32" t="n"/>
      <c r="AM364" s="32" t="n"/>
      <c r="AN364" s="32" t="n"/>
      <c r="AO364" s="32" t="n">
        <v>1</v>
      </c>
      <c r="AP364" s="32" t="n">
        <v>0</v>
      </c>
      <c r="AQ364" s="32" t="n"/>
      <c r="AR364" s="32">
        <f>IFERROR(SUMIFS(#REF!,#REF!,'Data Sheet'!A:A,#REF!,"Samridhi Perk Line")/SUMIFS(#REF!,#REF!,'Data Sheet'!A:A,#REF!,"Samridhi Perk Line"),"")</f>
        <v/>
      </c>
      <c r="AS364" s="32" t="n"/>
      <c r="AT364" s="32" t="n"/>
      <c r="AU364" s="203">
        <f>IFERROR(VLOOKUP(Table1[[#This Row],[Date]],'Overweight Data'!A362:G1457,6,FALSE),"")</f>
        <v/>
      </c>
      <c r="AV364" s="213">
        <f>IFERROR(
   IF(
      OR(Table1[[#This Row],[Operating Time]]=0, (Table1[[#This Row],[Operating Time]]/IF(AC364&lt;=1,AC364+1,AC364))*60=0),
      1,
      ((Table1[[#This Row],[Operating Time]])/IF(AC364&lt;=1,AC364+1,AC364))*60
   ),
"_")</f>
        <v/>
      </c>
      <c r="AW364" s="213">
        <f>COUNTIFS('Downtime Data'!A:A,Table1[[#This Row],[Date]])</f>
        <v/>
      </c>
      <c r="AX364" s="211">
        <f>IFERROR((SUM(Table1[[#This Row],[Minor Stoppages]:[Material Shortages]])/Table1[[#This Row],['# Stops]])*60,"")</f>
        <v/>
      </c>
      <c r="AY364" s="211" t="n"/>
      <c r="AZ364" s="33" t="n">
        <v>46382</v>
      </c>
    </row>
    <row r="365" ht="20.15" customHeight="1" s="452">
      <c r="A365" s="21" t="n">
        <v>46382</v>
      </c>
      <c r="B365" s="22">
        <f>IF(A365="","",TEXT(A365,"dddddd"))</f>
        <v/>
      </c>
      <c r="C365" s="23" t="n"/>
      <c r="D365" s="24">
        <f t="array" ref="D365">IFERROR(INDIRECT(C365),"")</f>
        <v/>
      </c>
      <c r="E365" s="25" t="n"/>
      <c r="F365" s="26" t="n"/>
      <c r="G365" s="27">
        <f>IFERROR((Table1[[#This Row],[Plan]]/Table1[[#This Row],[Hours Used]])/(Table1[[#This Row],[SOC (TPD)]]/24),"")</f>
        <v/>
      </c>
      <c r="H365" s="27">
        <f>IFERROR((Table1[[#This Row],[Volume Delivered (T)]]/Table1[[#This Row],[Hours Used]])/(Table1[[#This Row],[SOC (TPD)]]/24),"")</f>
        <v/>
      </c>
      <c r="I365" s="28" t="n"/>
      <c r="J365" s="28" t="n"/>
      <c r="K365" s="28" t="n"/>
      <c r="L365" s="25" t="n"/>
      <c r="M365" s="29" t="n"/>
      <c r="N365" s="83" t="n"/>
      <c r="O365" s="25" t="n"/>
      <c r="P365" s="25" t="n"/>
      <c r="Q365" s="69" t="n"/>
      <c r="R365" s="70" t="n"/>
      <c r="S365" s="30">
        <f>IF(Table1[[#This Row],[SKU]]="",0,24-Table1[[#This Row],[Legal Non-Operating Time]]-Table1[[#This Row],[No Demand Time]]-Table1[[#This Row],[Force Majeure]])</f>
        <v/>
      </c>
      <c r="T365" s="26" t="n"/>
      <c r="U365" s="26" t="n"/>
      <c r="V365" s="26" t="n"/>
      <c r="W365" s="26" t="n"/>
      <c r="X365" s="26" t="n"/>
      <c r="Y365" s="26" t="n"/>
      <c r="Z365" s="26" t="n"/>
      <c r="AA365" s="30">
        <f>Table1[[#This Row],[Hours Used]]-SUM(Table1[[#This Row],[Planned Maintenance]:[Start and Finish Production]])</f>
        <v/>
      </c>
      <c r="AB365" s="26" t="n"/>
      <c r="AC365" s="26" t="n"/>
      <c r="AD365" s="26" t="n"/>
      <c r="AE365" s="26" t="n"/>
      <c r="AF365" s="26" t="n"/>
      <c r="AG365" s="26" t="n"/>
      <c r="AH365" s="24">
        <f>Table1[[#This Row],[Hours Used]]-SUM(Table1[[#This Row],[Planned Maintenance]:[Start and Finish Production]])-SUM(Table1[[#This Row],[Minor Stoppages]:[Material Shortages]])-Table1[[#This Row],[Quality Loss (Hrs)]]-Table1[[#This Row],[Operating Time]]</f>
        <v/>
      </c>
      <c r="AI365" s="24">
        <f>IFERROR(IF(Table1[[#This Row],[SKU]]="",0,Table1[[#This Row],[Quality Loss (T)]]/(Table1[[#This Row],[SOC (TPD)]]/24)),"")</f>
        <v/>
      </c>
      <c r="AJ365" s="31">
        <f>IFERROR(IF(Table1[[#This Row],[SKU]]="",0,Table1[[#This Row],[Volume Delivered (T)]]/(Table1[[#This Row],[SOC (TPD)]]/24)),"")</f>
        <v/>
      </c>
      <c r="AK365" s="31">
        <f>IFERROR(Table1[[#This Row],[Operating Time]]/Table1[[#This Row],[PRODUCTION HOURS]],"")</f>
        <v/>
      </c>
      <c r="AL365" s="32" t="n"/>
      <c r="AM365" s="32" t="n"/>
      <c r="AN365" s="32" t="n"/>
      <c r="AO365" s="32" t="n">
        <v>0</v>
      </c>
      <c r="AP365" s="32" t="n">
        <v>0</v>
      </c>
      <c r="AQ365" s="32" t="n"/>
      <c r="AR365" s="32">
        <f>IFERROR(SUMIFS(#REF!,#REF!,'Data Sheet'!A:A,#REF!,"Samridhi Perk Line")/SUMIFS(#REF!,#REF!,'Data Sheet'!A:A,#REF!,"Samridhi Perk Line"),"")</f>
        <v/>
      </c>
      <c r="AS365" s="32" t="n"/>
      <c r="AT365" s="32" t="n"/>
      <c r="AU365" s="203">
        <f>IFERROR(VLOOKUP(Table1[[#This Row],[Date]],'Overweight Data'!A363:G1458,6,FALSE),"")</f>
        <v/>
      </c>
      <c r="AV365" s="213">
        <f>IFERROR(
   IF(
      OR(Table1[[#This Row],[Operating Time]]=0, (Table1[[#This Row],[Operating Time]]/IF(AC365&lt;=1,AC365+1,AC365))*60=0),
      1,
      ((Table1[[#This Row],[Operating Time]])/IF(AC365&lt;=1,AC365+1,AC365))*60
   ),
"_")</f>
        <v/>
      </c>
      <c r="AW365" s="213">
        <f>COUNTIFS('Downtime Data'!A:A,Table1[[#This Row],[Date]])</f>
        <v/>
      </c>
      <c r="AX365" s="211">
        <f>IFERROR((SUM(Table1[[#This Row],[Minor Stoppages]:[Material Shortages]])/Table1[[#This Row],['# Stops]])*60,"")</f>
        <v/>
      </c>
      <c r="AY365" s="211" t="n"/>
      <c r="AZ365" s="33" t="n">
        <v>46382</v>
      </c>
    </row>
    <row r="366" ht="20.15" customHeight="1" s="452">
      <c r="A366" s="21" t="n">
        <v>46383</v>
      </c>
      <c r="B366" s="22">
        <f>IF(A366="","",TEXT(A366,"dddddd"))</f>
        <v/>
      </c>
      <c r="C366" s="23" t="n"/>
      <c r="D366" s="24">
        <f t="array" ref="D366">IFERROR(INDIRECT(C366),"")</f>
        <v/>
      </c>
      <c r="E366" s="25" t="n"/>
      <c r="F366" s="26" t="n"/>
      <c r="G366" s="27">
        <f>IFERROR((Table1[[#This Row],[Plan]]/Table1[[#This Row],[Hours Used]])/(Table1[[#This Row],[SOC (TPD)]]/24),"")</f>
        <v/>
      </c>
      <c r="H366" s="27">
        <f>IFERROR((Table1[[#This Row],[Volume Delivered (T)]]/Table1[[#This Row],[Hours Used]])/(Table1[[#This Row],[SOC (TPD)]]/24),"")</f>
        <v/>
      </c>
      <c r="I366" s="28" t="n"/>
      <c r="J366" s="28" t="n"/>
      <c r="K366" s="28" t="n"/>
      <c r="L366" s="25" t="n"/>
      <c r="M366" s="29" t="n"/>
      <c r="N366" s="83" t="n"/>
      <c r="O366" s="25" t="n"/>
      <c r="P366" s="25" t="n"/>
      <c r="Q366" s="69" t="n"/>
      <c r="R366" s="70" t="n"/>
      <c r="S366" s="30">
        <f>IF(Table1[[#This Row],[SKU]]="",0,24-Table1[[#This Row],[Legal Non-Operating Time]]-Table1[[#This Row],[No Demand Time]]-Table1[[#This Row],[Force Majeure]])</f>
        <v/>
      </c>
      <c r="T366" s="26" t="n"/>
      <c r="U366" s="26" t="n"/>
      <c r="V366" s="26" t="n"/>
      <c r="W366" s="26" t="n"/>
      <c r="X366" s="26" t="n"/>
      <c r="Y366" s="26" t="n"/>
      <c r="Z366" s="26" t="n"/>
      <c r="AA366" s="30">
        <f>Table1[[#This Row],[Hours Used]]-SUM(Table1[[#This Row],[Planned Maintenance]:[Start and Finish Production]])</f>
        <v/>
      </c>
      <c r="AB366" s="26" t="n"/>
      <c r="AC366" s="26" t="n"/>
      <c r="AD366" s="26" t="n"/>
      <c r="AE366" s="26" t="n"/>
      <c r="AF366" s="26" t="n"/>
      <c r="AG366" s="26" t="n"/>
      <c r="AH366" s="24">
        <f>Table1[[#This Row],[Hours Used]]-SUM(Table1[[#This Row],[Planned Maintenance]:[Start and Finish Production]])-SUM(Table1[[#This Row],[Minor Stoppages]:[Material Shortages]])-Table1[[#This Row],[Quality Loss (Hrs)]]-Table1[[#This Row],[Operating Time]]</f>
        <v/>
      </c>
      <c r="AI366" s="24">
        <f>IFERROR(IF(Table1[[#This Row],[SKU]]="",0,Table1[[#This Row],[Quality Loss (T)]]/(Table1[[#This Row],[SOC (TPD)]]/24)),"")</f>
        <v/>
      </c>
      <c r="AJ366" s="31">
        <f>IFERROR(IF(Table1[[#This Row],[SKU]]="",0,Table1[[#This Row],[Volume Delivered (T)]]/(Table1[[#This Row],[SOC (TPD)]]/24)),"")</f>
        <v/>
      </c>
      <c r="AK366" s="31">
        <f>IFERROR(Table1[[#This Row],[Operating Time]]/Table1[[#This Row],[PRODUCTION HOURS]],"")</f>
        <v/>
      </c>
      <c r="AL366" s="32" t="n"/>
      <c r="AM366" s="32" t="n"/>
      <c r="AN366" s="32" t="n"/>
      <c r="AO366" s="32" t="n">
        <v>23</v>
      </c>
      <c r="AP366" s="32" t="n">
        <v>0</v>
      </c>
      <c r="AQ366" s="32" t="n"/>
      <c r="AR366" s="32">
        <f>IFERROR(SUMIFS(#REF!,#REF!,'Data Sheet'!A:A,#REF!,"Samridhi Perk Line")/SUMIFS(#REF!,#REF!,'Data Sheet'!A:A,#REF!,"Samridhi Perk Line"),"")</f>
        <v/>
      </c>
      <c r="AS366" s="32" t="n"/>
      <c r="AT366" s="32" t="n"/>
      <c r="AU366" s="203">
        <f>IFERROR(VLOOKUP(Table1[[#This Row],[Date]],'Overweight Data'!A364:G1459,6,FALSE),"")</f>
        <v/>
      </c>
      <c r="AV366" s="213">
        <f>IFERROR(
   IF(
      OR(Table1[[#This Row],[Operating Time]]=0, (Table1[[#This Row],[Operating Time]]/IF(AC366&lt;=1,AC366+1,AC366))*60=0),
      1,
      ((Table1[[#This Row],[Operating Time]])/IF(AC366&lt;=1,AC366+1,AC366))*60
   ),
"_")</f>
        <v/>
      </c>
      <c r="AW366" s="213">
        <f>COUNTIFS('Downtime Data'!A:A,Table1[[#This Row],[Date]])</f>
        <v/>
      </c>
      <c r="AX366" s="211">
        <f>IFERROR((SUM(Table1[[#This Row],[Minor Stoppages]:[Material Shortages]])/Table1[[#This Row],['# Stops]])*60,"")</f>
        <v/>
      </c>
      <c r="AY366" s="211" t="n"/>
      <c r="AZ366" s="33" t="n">
        <v>46382</v>
      </c>
    </row>
    <row r="367" ht="20.15" customHeight="1" s="452">
      <c r="A367" s="21" t="n">
        <v>46384</v>
      </c>
      <c r="B367" s="22">
        <f>IF(A367="","",TEXT(A367,"dddddd"))</f>
        <v/>
      </c>
      <c r="C367" s="23" t="n"/>
      <c r="D367" s="24">
        <f t="array" ref="D367">IFERROR(INDIRECT(C367),"")</f>
        <v/>
      </c>
      <c r="E367" s="25" t="n"/>
      <c r="F367" s="26" t="n"/>
      <c r="G367" s="27">
        <f>IFERROR((Table1[[#This Row],[Plan]]/Table1[[#This Row],[Hours Used]])/(Table1[[#This Row],[SOC (TPD)]]/24),"")</f>
        <v/>
      </c>
      <c r="H367" s="27">
        <f>IFERROR((Table1[[#This Row],[Volume Delivered (T)]]/Table1[[#This Row],[Hours Used]])/(Table1[[#This Row],[SOC (TPD)]]/24),"")</f>
        <v/>
      </c>
      <c r="I367" s="28" t="n"/>
      <c r="J367" s="28" t="n"/>
      <c r="K367" s="28" t="n"/>
      <c r="L367" s="25" t="n"/>
      <c r="M367" s="29" t="n"/>
      <c r="N367" s="83" t="n"/>
      <c r="O367" s="25" t="n"/>
      <c r="P367" s="25" t="n"/>
      <c r="Q367" s="69" t="n"/>
      <c r="R367" s="70" t="n"/>
      <c r="S367" s="30">
        <f>IF(Table1[[#This Row],[SKU]]="",0,24-Table1[[#This Row],[Legal Non-Operating Time]]-Table1[[#This Row],[No Demand Time]]-Table1[[#This Row],[Force Majeure]])</f>
        <v/>
      </c>
      <c r="T367" s="26" t="n"/>
      <c r="U367" s="26" t="n"/>
      <c r="V367" s="26" t="n"/>
      <c r="W367" s="26" t="n"/>
      <c r="X367" s="26" t="n"/>
      <c r="Y367" s="26" t="n"/>
      <c r="Z367" s="26" t="n"/>
      <c r="AA367" s="30">
        <f>Table1[[#This Row],[Hours Used]]-SUM(Table1[[#This Row],[Planned Maintenance]:[Start and Finish Production]])</f>
        <v/>
      </c>
      <c r="AB367" s="26" t="n"/>
      <c r="AC367" s="26" t="n"/>
      <c r="AD367" s="26" t="n"/>
      <c r="AE367" s="26" t="n"/>
      <c r="AF367" s="26" t="n"/>
      <c r="AG367" s="26" t="n"/>
      <c r="AH367" s="24">
        <f>Table1[[#This Row],[Hours Used]]-SUM(Table1[[#This Row],[Planned Maintenance]:[Start and Finish Production]])-SUM(Table1[[#This Row],[Minor Stoppages]:[Material Shortages]])-Table1[[#This Row],[Quality Loss (Hrs)]]-Table1[[#This Row],[Operating Time]]</f>
        <v/>
      </c>
      <c r="AI367" s="24">
        <f>IFERROR(IF(Table1[[#This Row],[SKU]]="",0,Table1[[#This Row],[Quality Loss (T)]]/(Table1[[#This Row],[SOC (TPD)]]/24)),"")</f>
        <v/>
      </c>
      <c r="AJ367" s="31">
        <f>IFERROR(IF(Table1[[#This Row],[SKU]]="",0,Table1[[#This Row],[Volume Delivered (T)]]/(Table1[[#This Row],[SOC (TPD)]]/24)),"")</f>
        <v/>
      </c>
      <c r="AK367" s="31">
        <f>IFERROR(Table1[[#This Row],[Operating Time]]/Table1[[#This Row],[PRODUCTION HOURS]],"")</f>
        <v/>
      </c>
      <c r="AL367" s="32" t="n"/>
      <c r="AM367" s="32" t="n"/>
      <c r="AN367" s="32" t="n"/>
      <c r="AO367" s="32" t="n"/>
      <c r="AP367" s="32" t="n"/>
      <c r="AQ367" s="32" t="n"/>
      <c r="AR367" s="32">
        <f>IFERROR(SUMIFS(#REF!,#REF!,'Data Sheet'!A:A,#REF!,"Samridhi Perk Line")/SUMIFS(#REF!,#REF!,'Data Sheet'!A:A,#REF!,"Samridhi Perk Line"),"")</f>
        <v/>
      </c>
      <c r="AS367" s="32" t="n"/>
      <c r="AT367" s="32" t="n"/>
      <c r="AU367" s="203">
        <f>IFERROR(VLOOKUP(Table1[[#This Row],[Date]],'Overweight Data'!A365:G1460,6,FALSE),"")</f>
        <v/>
      </c>
      <c r="AV367" s="213">
        <f>IFERROR(
   IF(
      OR(Table1[[#This Row],[Operating Time]]=0, (Table1[[#This Row],[Operating Time]]/IF(AC367&lt;=1,AC367+1,AC367))*60=0),
      1,
      ((Table1[[#This Row],[Operating Time]])/IF(AC367&lt;=1,AC367+1,AC367))*60
   ),
"_")</f>
        <v/>
      </c>
      <c r="AW367" s="213">
        <f>COUNTIFS('Downtime Data'!A:A,Table1[[#This Row],[Date]])</f>
        <v/>
      </c>
      <c r="AX367" s="211">
        <f>IFERROR((SUM(Table1[[#This Row],[Minor Stoppages]:[Material Shortages]])/Table1[[#This Row],['# Stops]])*60,"")</f>
        <v/>
      </c>
      <c r="AY367" s="211" t="n"/>
      <c r="AZ367" s="33" t="n">
        <v>46382</v>
      </c>
    </row>
    <row r="368" ht="20.15" customHeight="1" s="452">
      <c r="A368" s="21" t="n">
        <v>46385</v>
      </c>
      <c r="B368" s="22">
        <f>IF(A368="","",TEXT(A368,"dddddd"))</f>
        <v/>
      </c>
      <c r="C368" s="23" t="n"/>
      <c r="D368" s="24">
        <f t="array" ref="D368">IFERROR(INDIRECT(C368),"")</f>
        <v/>
      </c>
      <c r="E368" s="25" t="n"/>
      <c r="F368" s="26" t="n"/>
      <c r="G368" s="27">
        <f>IFERROR((Table1[[#This Row],[Plan]]/Table1[[#This Row],[Hours Used]])/(Table1[[#This Row],[SOC (TPD)]]/24),"")</f>
        <v/>
      </c>
      <c r="H368" s="27">
        <f>IFERROR((Table1[[#This Row],[Volume Delivered (T)]]/Table1[[#This Row],[Hours Used]])/(Table1[[#This Row],[SOC (TPD)]]/24),"")</f>
        <v/>
      </c>
      <c r="I368" s="28" t="n"/>
      <c r="J368" s="28" t="n"/>
      <c r="K368" s="28" t="n"/>
      <c r="L368" s="25" t="n"/>
      <c r="M368" s="29" t="n"/>
      <c r="N368" s="83" t="n"/>
      <c r="O368" s="25" t="n"/>
      <c r="P368" s="25" t="n"/>
      <c r="Q368" s="69" t="n"/>
      <c r="R368" s="70" t="n"/>
      <c r="S368" s="30">
        <f>IF(Table1[[#This Row],[SKU]]="",0,24-Table1[[#This Row],[Legal Non-Operating Time]]-Table1[[#This Row],[No Demand Time]]-Table1[[#This Row],[Force Majeure]])</f>
        <v/>
      </c>
      <c r="T368" s="26" t="n"/>
      <c r="U368" s="26" t="n"/>
      <c r="V368" s="26" t="n"/>
      <c r="W368" s="26" t="n"/>
      <c r="X368" s="26" t="n"/>
      <c r="Y368" s="26" t="n"/>
      <c r="Z368" s="26" t="n"/>
      <c r="AA368" s="30">
        <f>Table1[[#This Row],[Hours Used]]-SUM(Table1[[#This Row],[Planned Maintenance]:[Start and Finish Production]])</f>
        <v/>
      </c>
      <c r="AB368" s="26" t="n"/>
      <c r="AC368" s="26" t="n"/>
      <c r="AD368" s="26" t="n"/>
      <c r="AE368" s="26" t="n"/>
      <c r="AF368" s="26" t="n"/>
      <c r="AG368" s="26" t="n"/>
      <c r="AH368" s="24">
        <f>Table1[[#This Row],[Hours Used]]-SUM(Table1[[#This Row],[Planned Maintenance]:[Start and Finish Production]])-SUM(Table1[[#This Row],[Minor Stoppages]:[Material Shortages]])-Table1[[#This Row],[Quality Loss (Hrs)]]-Table1[[#This Row],[Operating Time]]</f>
        <v/>
      </c>
      <c r="AI368" s="24">
        <f>IFERROR(IF(Table1[[#This Row],[SKU]]="",0,Table1[[#This Row],[Quality Loss (T)]]/(Table1[[#This Row],[SOC (TPD)]]/24)),"")</f>
        <v/>
      </c>
      <c r="AJ368" s="31">
        <f>IFERROR(IF(Table1[[#This Row],[SKU]]="",0,Table1[[#This Row],[Volume Delivered (T)]]/(Table1[[#This Row],[SOC (TPD)]]/24)),"")</f>
        <v/>
      </c>
      <c r="AK368" s="31">
        <f>IFERROR(Table1[[#This Row],[Operating Time]]/Table1[[#This Row],[PRODUCTION HOURS]],"")</f>
        <v/>
      </c>
      <c r="AL368" s="32" t="n"/>
      <c r="AM368" s="32" t="n"/>
      <c r="AN368" s="32" t="n"/>
      <c r="AO368" s="32" t="n"/>
      <c r="AP368" s="32" t="n"/>
      <c r="AQ368" s="32" t="n"/>
      <c r="AR368" s="32">
        <f>IFERROR(SUMIFS(#REF!,#REF!,'Data Sheet'!A:A,#REF!,"Samridhi Perk Line")/SUMIFS(#REF!,#REF!,'Data Sheet'!A:A,#REF!,"Samridhi Perk Line"),"")</f>
        <v/>
      </c>
      <c r="AS368" s="32" t="n"/>
      <c r="AT368" s="32" t="n"/>
      <c r="AU368" s="203">
        <f>IFERROR(VLOOKUP(Table1[[#This Row],[Date]],'Overweight Data'!A366:G1461,6,FALSE),"")</f>
        <v/>
      </c>
      <c r="AV368" s="213">
        <f>IFERROR(
   IF(
      OR(Table1[[#This Row],[Operating Time]]=0, (Table1[[#This Row],[Operating Time]]/IF(AC368&lt;=1,AC368+1,AC368))*60=0),
      1,
      ((Table1[[#This Row],[Operating Time]])/IF(AC368&lt;=1,AC368+1,AC368))*60
   ),
"_")</f>
        <v/>
      </c>
      <c r="AW368" s="213">
        <f>COUNTIFS('Downtime Data'!A:A,Table1[[#This Row],[Date]])</f>
        <v/>
      </c>
      <c r="AX368" s="211">
        <f>IFERROR((SUM(Table1[[#This Row],[Minor Stoppages]:[Material Shortages]])/Table1[[#This Row],['# Stops]])*60,"")</f>
        <v/>
      </c>
      <c r="AY368" s="211" t="n"/>
      <c r="AZ368" s="33" t="n">
        <v>46382</v>
      </c>
    </row>
    <row r="369" ht="20.15" customHeight="1" s="452">
      <c r="A369" s="21" t="n">
        <v>46386</v>
      </c>
      <c r="B369" s="22">
        <f>IF(A369="","",TEXT(A369,"dddddd"))</f>
        <v/>
      </c>
      <c r="C369" s="23" t="n"/>
      <c r="D369" s="24">
        <f t="array" ref="D369">IFERROR(INDIRECT(C369),"")</f>
        <v/>
      </c>
      <c r="E369" s="25" t="n"/>
      <c r="F369" s="26" t="n"/>
      <c r="G369" s="27">
        <f>IFERROR((Table1[[#This Row],[Plan]]/Table1[[#This Row],[Hours Used]])/(Table1[[#This Row],[SOC (TPD)]]/24),"")</f>
        <v/>
      </c>
      <c r="H369" s="27">
        <f>IFERROR((Table1[[#This Row],[Volume Delivered (T)]]/Table1[[#This Row],[Hours Used]])/(Table1[[#This Row],[SOC (TPD)]]/24),"")</f>
        <v/>
      </c>
      <c r="I369" s="28" t="n"/>
      <c r="J369" s="28" t="n"/>
      <c r="K369" s="28" t="n"/>
      <c r="L369" s="25" t="n"/>
      <c r="M369" s="29" t="n"/>
      <c r="N369" s="83" t="n"/>
      <c r="O369" s="25" t="n"/>
      <c r="P369" s="25" t="n"/>
      <c r="Q369" s="69" t="n"/>
      <c r="R369" s="70" t="n"/>
      <c r="S369" s="30">
        <f>IF(Table1[[#This Row],[SKU]]="",0,24-Table1[[#This Row],[Legal Non-Operating Time]]-Table1[[#This Row],[No Demand Time]]-Table1[[#This Row],[Force Majeure]])</f>
        <v/>
      </c>
      <c r="T369" s="26" t="n"/>
      <c r="U369" s="26" t="n"/>
      <c r="V369" s="26" t="n"/>
      <c r="W369" s="26" t="n"/>
      <c r="X369" s="26" t="n"/>
      <c r="Y369" s="26" t="n"/>
      <c r="Z369" s="26" t="n"/>
      <c r="AA369" s="30">
        <f>Table1[[#This Row],[Hours Used]]-SUM(Table1[[#This Row],[Planned Maintenance]:[Start and Finish Production]])</f>
        <v/>
      </c>
      <c r="AB369" s="26" t="n"/>
      <c r="AC369" s="26" t="n"/>
      <c r="AD369" s="26" t="n"/>
      <c r="AE369" s="26" t="n"/>
      <c r="AF369" s="26" t="n"/>
      <c r="AG369" s="26" t="n"/>
      <c r="AH369" s="24">
        <f>Table1[[#This Row],[Hours Used]]-SUM(Table1[[#This Row],[Planned Maintenance]:[Start and Finish Production]])-SUM(Table1[[#This Row],[Minor Stoppages]:[Material Shortages]])-Table1[[#This Row],[Quality Loss (Hrs)]]-Table1[[#This Row],[Operating Time]]</f>
        <v/>
      </c>
      <c r="AI369" s="24">
        <f>IFERROR(IF(Table1[[#This Row],[SKU]]="",0,Table1[[#This Row],[Quality Loss (T)]]/(Table1[[#This Row],[SOC (TPD)]]/24)),"")</f>
        <v/>
      </c>
      <c r="AJ369" s="31">
        <f>IFERROR(IF(Table1[[#This Row],[SKU]]="",0,Table1[[#This Row],[Volume Delivered (T)]]/(Table1[[#This Row],[SOC (TPD)]]/24)),"")</f>
        <v/>
      </c>
      <c r="AK369" s="31">
        <f>IFERROR(Table1[[#This Row],[Operating Time]]/Table1[[#This Row],[PRODUCTION HOURS]],"")</f>
        <v/>
      </c>
      <c r="AL369" s="32" t="n"/>
      <c r="AM369" s="32" t="n"/>
      <c r="AN369" s="32" t="n"/>
      <c r="AO369" s="32" t="n"/>
      <c r="AP369" s="32" t="n"/>
      <c r="AQ369" s="32" t="n"/>
      <c r="AR369" s="32">
        <f>IFERROR(SUMIFS(#REF!,#REF!,'Data Sheet'!A:A,#REF!,"Samridhi Perk Line")/SUMIFS(#REF!,#REF!,'Data Sheet'!A:A,#REF!,"Samridhi Perk Line"),"")</f>
        <v/>
      </c>
      <c r="AS369" s="32" t="n"/>
      <c r="AT369" s="32" t="n"/>
      <c r="AU369" s="203">
        <f>IFERROR(VLOOKUP(Table1[[#This Row],[Date]],'Overweight Data'!A367:G1462,6,FALSE),"")</f>
        <v/>
      </c>
      <c r="AV369" s="213">
        <f>IFERROR(
   IF(
      OR(Table1[[#This Row],[Operating Time]]=0, (Table1[[#This Row],[Operating Time]]/IF(AC369&lt;=1,AC369+1,AC369))*60=0),
      1,
      ((Table1[[#This Row],[Operating Time]])/IF(AC369&lt;=1,AC369+1,AC369))*60
   ),
"_")</f>
        <v/>
      </c>
      <c r="AW369" s="213">
        <f>COUNTIFS('Downtime Data'!A:A,Table1[[#This Row],[Date]])</f>
        <v/>
      </c>
      <c r="AX369" s="211">
        <f>IFERROR((SUM(Table1[[#This Row],[Minor Stoppages]:[Material Shortages]])/Table1[[#This Row],['# Stops]])*60,"")</f>
        <v/>
      </c>
      <c r="AY369" s="211" t="n"/>
      <c r="AZ369" s="33" t="n">
        <v>46382</v>
      </c>
    </row>
    <row r="370" ht="20.15" customHeight="1" s="452">
      <c r="A370" s="21" t="n">
        <v>46387</v>
      </c>
      <c r="B370" s="22">
        <f>IF(A370="","",TEXT(A370,"dddddd"))</f>
        <v/>
      </c>
      <c r="C370" s="23" t="n"/>
      <c r="D370" s="24">
        <f t="array" ref="D370">IFERROR(INDIRECT(C370),"")</f>
        <v/>
      </c>
      <c r="E370" s="25" t="n"/>
      <c r="F370" s="26" t="n"/>
      <c r="G370" s="27">
        <f>IFERROR((Table1[[#This Row],[Plan]]/Table1[[#This Row],[Hours Used]])/(Table1[[#This Row],[SOC (TPD)]]/24),"")</f>
        <v/>
      </c>
      <c r="H370" s="27">
        <f>IFERROR((Table1[[#This Row],[Volume Delivered (T)]]/Table1[[#This Row],[Hours Used]])/(Table1[[#This Row],[SOC (TPD)]]/24),"")</f>
        <v/>
      </c>
      <c r="I370" s="28" t="n"/>
      <c r="J370" s="28" t="n"/>
      <c r="K370" s="28" t="n"/>
      <c r="L370" s="25" t="n"/>
      <c r="M370" s="29" t="n"/>
      <c r="N370" s="83" t="n"/>
      <c r="O370" s="25" t="n"/>
      <c r="P370" s="25" t="n"/>
      <c r="Q370" s="69" t="n"/>
      <c r="R370" s="70" t="n"/>
      <c r="S370" s="30">
        <f>IF(Table1[[#This Row],[SKU]]="",0,24-Table1[[#This Row],[Legal Non-Operating Time]]-Table1[[#This Row],[No Demand Time]]-Table1[[#This Row],[Force Majeure]])</f>
        <v/>
      </c>
      <c r="T370" s="26" t="n"/>
      <c r="U370" s="26" t="n"/>
      <c r="V370" s="26" t="n"/>
      <c r="W370" s="26" t="n"/>
      <c r="X370" s="26" t="n"/>
      <c r="Y370" s="26" t="n"/>
      <c r="Z370" s="26" t="n"/>
      <c r="AA370" s="30">
        <f>Table1[[#This Row],[Hours Used]]-SUM(Table1[[#This Row],[Planned Maintenance]:[Start and Finish Production]])</f>
        <v/>
      </c>
      <c r="AB370" s="26" t="n"/>
      <c r="AC370" s="26" t="n"/>
      <c r="AD370" s="26" t="n"/>
      <c r="AE370" s="26" t="n"/>
      <c r="AF370" s="26" t="n"/>
      <c r="AG370" s="26" t="n"/>
      <c r="AH370" s="24">
        <f>Table1[[#This Row],[Hours Used]]-SUM(Table1[[#This Row],[Planned Maintenance]:[Start and Finish Production]])-SUM(Table1[[#This Row],[Minor Stoppages]:[Material Shortages]])-Table1[[#This Row],[Quality Loss (Hrs)]]-Table1[[#This Row],[Operating Time]]</f>
        <v/>
      </c>
      <c r="AI370" s="24">
        <f>IFERROR(IF(Table1[[#This Row],[SKU]]="",0,Table1[[#This Row],[Quality Loss (T)]]/(Table1[[#This Row],[SOC (TPD)]]/24)),"")</f>
        <v/>
      </c>
      <c r="AJ370" s="31">
        <f>IFERROR(IF(Table1[[#This Row],[SKU]]="",0,Table1[[#This Row],[Volume Delivered (T)]]/(Table1[[#This Row],[SOC (TPD)]]/24)),"")</f>
        <v/>
      </c>
      <c r="AK370" s="31">
        <f>IFERROR(Table1[[#This Row],[Operating Time]]/Table1[[#This Row],[PRODUCTION HOURS]],"")</f>
        <v/>
      </c>
      <c r="AL370" s="32" t="n"/>
      <c r="AM370" s="32" t="n"/>
      <c r="AN370" s="32" t="n"/>
      <c r="AO370" s="32" t="n"/>
      <c r="AP370" s="32" t="n"/>
      <c r="AQ370" s="32" t="n"/>
      <c r="AR370" s="32">
        <f>IFERROR(SUMIFS(#REF!,#REF!,'Data Sheet'!A:A,#REF!,"Samridhi Perk Line")/SUMIFS(#REF!,#REF!,'Data Sheet'!A:A,#REF!,"Samridhi Perk Line"),"")</f>
        <v/>
      </c>
      <c r="AS370" s="32" t="n"/>
      <c r="AT370" s="32" t="n"/>
      <c r="AU370" s="203">
        <f>IFERROR(VLOOKUP(Table1[[#This Row],[Date]],'Overweight Data'!A368:G1463,6,FALSE),"")</f>
        <v/>
      </c>
      <c r="AV370" s="213">
        <f>IFERROR(
   IF(
      OR(Table1[[#This Row],[Operating Time]]=0, (Table1[[#This Row],[Operating Time]]/IF(AC370&lt;=1,AC370+1,AC370))*60=0),
      1,
      ((Table1[[#This Row],[Operating Time]])/IF(AC370&lt;=1,AC370+1,AC370))*60
   ),
"_")</f>
        <v/>
      </c>
      <c r="AW370" s="213">
        <f>COUNTIFS('Downtime Data'!A:A,Table1[[#This Row],[Date]])</f>
        <v/>
      </c>
      <c r="AX370" s="211">
        <f>IFERROR((SUM(Table1[[#This Row],[Minor Stoppages]:[Material Shortages]])/Table1[[#This Row],['# Stops]])*60,"")</f>
        <v/>
      </c>
      <c r="AY370" s="211" t="n"/>
      <c r="AZ370" s="33" t="n">
        <v>46382</v>
      </c>
    </row>
    <row r="371" ht="20.15" customHeight="1" s="452">
      <c r="A371" s="21" t="n">
        <v>46388</v>
      </c>
      <c r="B371" s="22">
        <f>IF(A371="","",TEXT(A371,"dddddd"))</f>
        <v/>
      </c>
      <c r="C371" s="23" t="n"/>
      <c r="D371" s="24">
        <f t="array" ref="D371">IFERROR(INDIRECT(C371),"")</f>
        <v/>
      </c>
      <c r="E371" s="25" t="n"/>
      <c r="F371" s="26" t="n"/>
      <c r="G371" s="27">
        <f>IFERROR((Table1[[#This Row],[Plan]]/Table1[[#This Row],[Hours Used]])/(Table1[[#This Row],[SOC (TPD)]]/24),"")</f>
        <v/>
      </c>
      <c r="H371" s="27">
        <f>IFERROR((Table1[[#This Row],[Volume Delivered (T)]]/Table1[[#This Row],[Hours Used]])/(Table1[[#This Row],[SOC (TPD)]]/24),"")</f>
        <v/>
      </c>
      <c r="I371" s="28" t="n"/>
      <c r="J371" s="28" t="n"/>
      <c r="K371" s="28" t="n"/>
      <c r="L371" s="25" t="n"/>
      <c r="M371" s="29" t="n"/>
      <c r="N371" s="83" t="n"/>
      <c r="O371" s="25" t="n"/>
      <c r="P371" s="25" t="n"/>
      <c r="Q371" s="69" t="n"/>
      <c r="R371" s="70" t="n"/>
      <c r="S371" s="30">
        <f>IF(Table1[[#This Row],[SKU]]="",0,24-Table1[[#This Row],[Legal Non-Operating Time]]-Table1[[#This Row],[No Demand Time]]-Table1[[#This Row],[Force Majeure]])</f>
        <v/>
      </c>
      <c r="T371" s="26" t="n"/>
      <c r="U371" s="26" t="n"/>
      <c r="V371" s="26" t="n"/>
      <c r="W371" s="26" t="n"/>
      <c r="X371" s="26" t="n"/>
      <c r="Y371" s="26" t="n"/>
      <c r="Z371" s="26" t="n"/>
      <c r="AA371" s="30">
        <f>Table1[[#This Row],[Hours Used]]-SUM(Table1[[#This Row],[Planned Maintenance]:[Start and Finish Production]])</f>
        <v/>
      </c>
      <c r="AB371" s="26" t="n"/>
      <c r="AC371" s="26" t="n"/>
      <c r="AD371" s="26" t="n"/>
      <c r="AE371" s="26" t="n"/>
      <c r="AF371" s="26" t="n"/>
      <c r="AG371" s="26" t="n"/>
      <c r="AH371" s="24">
        <f>Table1[[#This Row],[Hours Used]]-SUM(Table1[[#This Row],[Planned Maintenance]:[Start and Finish Production]])-SUM(Table1[[#This Row],[Minor Stoppages]:[Material Shortages]])-Table1[[#This Row],[Quality Loss (Hrs)]]-Table1[[#This Row],[Operating Time]]</f>
        <v/>
      </c>
      <c r="AI371" s="24">
        <f>IFERROR(IF(Table1[[#This Row],[SKU]]="",0,Table1[[#This Row],[Quality Loss (T)]]/(Table1[[#This Row],[SOC (TPD)]]/24)),"")</f>
        <v/>
      </c>
      <c r="AJ371" s="31">
        <f>IFERROR(IF(Table1[[#This Row],[SKU]]="",0,Table1[[#This Row],[Volume Delivered (T)]]/(Table1[[#This Row],[SOC (TPD)]]/24)),"")</f>
        <v/>
      </c>
      <c r="AK371" s="31">
        <f>IFERROR(Table1[[#This Row],[Operating Time]]/Table1[[#This Row],[PRODUCTION HOURS]],"")</f>
        <v/>
      </c>
      <c r="AL371" s="32" t="n"/>
      <c r="AM371" s="32" t="n"/>
      <c r="AN371" s="32" t="n"/>
      <c r="AO371" s="32" t="n"/>
      <c r="AP371" s="32" t="n"/>
      <c r="AQ371" s="32" t="n"/>
      <c r="AR371" s="32">
        <f>IFERROR(SUMIFS(#REF!,#REF!,'Data Sheet'!A:A,#REF!,"Samridhi Perk Line")/SUMIFS(#REF!,#REF!,'Data Sheet'!A:A,#REF!,"Samridhi Perk Line"),"")</f>
        <v/>
      </c>
      <c r="AS371" s="32" t="n"/>
      <c r="AT371" s="32" t="n"/>
      <c r="AU371" s="203">
        <f>IFERROR(VLOOKUP(Table1[[#This Row],[Date]],'Overweight Data'!A369:G1464,6,FALSE),"")</f>
        <v/>
      </c>
      <c r="AV371" s="213">
        <f>IFERROR(
   IF(
      OR(Table1[[#This Row],[Operating Time]]=0, (Table1[[#This Row],[Operating Time]]/IF(AC371&lt;=1,AC371+1,AC371))*60=0),
      1,
      ((Table1[[#This Row],[Operating Time]])/IF(AC371&lt;=1,AC371+1,AC371))*60
   ),
"_")</f>
        <v/>
      </c>
      <c r="AW371" s="213">
        <f>COUNTIFS('Downtime Data'!A:A,Table1[[#This Row],[Date]])</f>
        <v/>
      </c>
      <c r="AX371" s="211">
        <f>IFERROR((SUM(Table1[[#This Row],[Minor Stoppages]:[Material Shortages]])/Table1[[#This Row],['# Stops]])*60,"")</f>
        <v/>
      </c>
      <c r="AY371" s="211" t="n"/>
      <c r="AZ371" s="33" t="n">
        <v>46382</v>
      </c>
    </row>
    <row r="372" ht="20.15" customHeight="1" s="452">
      <c r="A372" s="21" t="n">
        <v>46389</v>
      </c>
      <c r="B372" s="22">
        <f>IF(A372="","",TEXT(A372,"dddddd"))</f>
        <v/>
      </c>
      <c r="C372" s="23" t="n"/>
      <c r="D372" s="24">
        <f t="array" ref="D372">IFERROR(INDIRECT(C372),"")</f>
        <v/>
      </c>
      <c r="E372" s="25" t="n"/>
      <c r="F372" s="26" t="n"/>
      <c r="G372" s="27">
        <f>IFERROR((Table1[[#This Row],[Plan]]/Table1[[#This Row],[Hours Used]])/(Table1[[#This Row],[SOC (TPD)]]/24),"")</f>
        <v/>
      </c>
      <c r="H372" s="27">
        <f>IFERROR((Table1[[#This Row],[Volume Delivered (T)]]/Table1[[#This Row],[Hours Used]])/(Table1[[#This Row],[SOC (TPD)]]/24),"")</f>
        <v/>
      </c>
      <c r="I372" s="28" t="n"/>
      <c r="J372" s="28" t="n"/>
      <c r="K372" s="28" t="n"/>
      <c r="L372" s="25" t="n"/>
      <c r="M372" s="29" t="n"/>
      <c r="N372" s="83" t="n"/>
      <c r="O372" s="25" t="n"/>
      <c r="P372" s="25" t="n"/>
      <c r="Q372" s="69" t="n"/>
      <c r="R372" s="70" t="n"/>
      <c r="S372" s="30">
        <f>IF(Table1[[#This Row],[SKU]]="",0,24-Table1[[#This Row],[Legal Non-Operating Time]]-Table1[[#This Row],[No Demand Time]]-Table1[[#This Row],[Force Majeure]])</f>
        <v/>
      </c>
      <c r="T372" s="26" t="n"/>
      <c r="U372" s="26" t="n"/>
      <c r="V372" s="26" t="n"/>
      <c r="W372" s="26" t="n"/>
      <c r="X372" s="26" t="n"/>
      <c r="Y372" s="26" t="n"/>
      <c r="Z372" s="26" t="n"/>
      <c r="AA372" s="30">
        <f>Table1[[#This Row],[Hours Used]]-SUM(Table1[[#This Row],[Planned Maintenance]:[Start and Finish Production]])</f>
        <v/>
      </c>
      <c r="AB372" s="26" t="n"/>
      <c r="AC372" s="26" t="n"/>
      <c r="AD372" s="26" t="n"/>
      <c r="AE372" s="26" t="n"/>
      <c r="AF372" s="26" t="n"/>
      <c r="AG372" s="26" t="n"/>
      <c r="AH372" s="24">
        <f>Table1[[#This Row],[Hours Used]]-SUM(Table1[[#This Row],[Planned Maintenance]:[Start and Finish Production]])-SUM(Table1[[#This Row],[Minor Stoppages]:[Material Shortages]])-Table1[[#This Row],[Quality Loss (Hrs)]]-Table1[[#This Row],[Operating Time]]</f>
        <v/>
      </c>
      <c r="AI372" s="24">
        <f>IFERROR(IF(Table1[[#This Row],[SKU]]="",0,Table1[[#This Row],[Quality Loss (T)]]/(Table1[[#This Row],[SOC (TPD)]]/24)),"")</f>
        <v/>
      </c>
      <c r="AJ372" s="31">
        <f>IFERROR(IF(Table1[[#This Row],[SKU]]="",0,Table1[[#This Row],[Volume Delivered (T)]]/(Table1[[#This Row],[SOC (TPD)]]/24)),"")</f>
        <v/>
      </c>
      <c r="AK372" s="31">
        <f>IFERROR(Table1[[#This Row],[Operating Time]]/Table1[[#This Row],[PRODUCTION HOURS]],"")</f>
        <v/>
      </c>
      <c r="AL372" s="32" t="n"/>
      <c r="AM372" s="32" t="n"/>
      <c r="AN372" s="32" t="n"/>
      <c r="AO372" s="32" t="n"/>
      <c r="AP372" s="32" t="n"/>
      <c r="AQ372" s="32" t="n"/>
      <c r="AR372" s="32">
        <f>IFERROR(SUMIFS(#REF!,#REF!,'Data Sheet'!A:A,#REF!,"Samridhi Perk Line")/SUMIFS(#REF!,#REF!,'Data Sheet'!A:A,#REF!,"Samridhi Perk Line"),"")</f>
        <v/>
      </c>
      <c r="AS372" s="32" t="n"/>
      <c r="AT372" s="32" t="n"/>
      <c r="AU372" s="203">
        <f>IFERROR(VLOOKUP(Table1[[#This Row],[Date]],'Overweight Data'!A370:G1465,6,FALSE),"")</f>
        <v/>
      </c>
      <c r="AV372" s="213">
        <f>IFERROR(
   IF(
      OR(Table1[[#This Row],[Operating Time]]=0, (Table1[[#This Row],[Operating Time]]/IF(AC372&lt;=1,AC372+1,AC372))*60=0),
      1,
      ((Table1[[#This Row],[Operating Time]])/IF(AC372&lt;=1,AC372+1,AC372))*60
   ),
"_")</f>
        <v/>
      </c>
      <c r="AW372" s="213">
        <f>COUNTIFS('Downtime Data'!A:A,Table1[[#This Row],[Date]])</f>
        <v/>
      </c>
      <c r="AX372" s="211">
        <f>IFERROR((SUM(Table1[[#This Row],[Minor Stoppages]:[Material Shortages]])/Table1[[#This Row],['# Stops]])*60,"")</f>
        <v/>
      </c>
      <c r="AY372" s="211" t="n"/>
      <c r="AZ372" s="33" t="n">
        <v>46382</v>
      </c>
    </row>
    <row r="373" ht="20.15" customHeight="1" s="452">
      <c r="A373" s="21" t="n">
        <v>46390</v>
      </c>
      <c r="B373" s="22">
        <f>IF(A373="","",TEXT(A373,"dddddd"))</f>
        <v/>
      </c>
      <c r="C373" s="23" t="n"/>
      <c r="D373" s="24">
        <f t="array" ref="D373">IFERROR(INDIRECT(C373),"")</f>
        <v/>
      </c>
      <c r="E373" s="25" t="n"/>
      <c r="F373" s="26" t="n"/>
      <c r="G373" s="27">
        <f>IFERROR((Table1[[#This Row],[Plan]]/Table1[[#This Row],[Hours Used]])/(Table1[[#This Row],[SOC (TPD)]]/24),"")</f>
        <v/>
      </c>
      <c r="H373" s="27">
        <f>IFERROR((Table1[[#This Row],[Volume Delivered (T)]]/Table1[[#This Row],[Hours Used]])/(Table1[[#This Row],[SOC (TPD)]]/24),"")</f>
        <v/>
      </c>
      <c r="I373" s="28" t="n"/>
      <c r="J373" s="28" t="n"/>
      <c r="K373" s="28" t="n"/>
      <c r="L373" s="25" t="n"/>
      <c r="M373" s="29" t="n"/>
      <c r="N373" s="83" t="n"/>
      <c r="O373" s="25" t="n"/>
      <c r="P373" s="25" t="n"/>
      <c r="Q373" s="69" t="n"/>
      <c r="R373" s="70" t="n"/>
      <c r="S373" s="30">
        <f>IF(Table1[[#This Row],[SKU]]="",0,24-Table1[[#This Row],[Legal Non-Operating Time]]-Table1[[#This Row],[No Demand Time]]-Table1[[#This Row],[Force Majeure]])</f>
        <v/>
      </c>
      <c r="T373" s="26" t="n"/>
      <c r="U373" s="26" t="n"/>
      <c r="V373" s="26" t="n"/>
      <c r="W373" s="26" t="n"/>
      <c r="X373" s="26" t="n"/>
      <c r="Y373" s="26" t="n"/>
      <c r="Z373" s="26" t="n"/>
      <c r="AA373" s="30">
        <f>Table1[[#This Row],[Hours Used]]-SUM(Table1[[#This Row],[Planned Maintenance]:[Start and Finish Production]])</f>
        <v/>
      </c>
      <c r="AB373" s="26" t="n"/>
      <c r="AC373" s="26" t="n"/>
      <c r="AD373" s="26" t="n"/>
      <c r="AE373" s="26" t="n"/>
      <c r="AF373" s="26" t="n"/>
      <c r="AG373" s="26" t="n"/>
      <c r="AH373" s="24">
        <f>Table1[[#This Row],[Hours Used]]-SUM(Table1[[#This Row],[Planned Maintenance]:[Start and Finish Production]])-SUM(Table1[[#This Row],[Minor Stoppages]:[Material Shortages]])-Table1[[#This Row],[Quality Loss (Hrs)]]-Table1[[#This Row],[Operating Time]]</f>
        <v/>
      </c>
      <c r="AI373" s="24">
        <f>IFERROR(IF(Table1[[#This Row],[SKU]]="",0,Table1[[#This Row],[Quality Loss (T)]]/(Table1[[#This Row],[SOC (TPD)]]/24)),"")</f>
        <v/>
      </c>
      <c r="AJ373" s="31">
        <f>IFERROR(IF(Table1[[#This Row],[SKU]]="",0,Table1[[#This Row],[Volume Delivered (T)]]/(Table1[[#This Row],[SOC (TPD)]]/24)),"")</f>
        <v/>
      </c>
      <c r="AK373" s="31">
        <f>IFERROR(Table1[[#This Row],[Operating Time]]/Table1[[#This Row],[PRODUCTION HOURS]],"")</f>
        <v/>
      </c>
      <c r="AL373" s="32" t="n"/>
      <c r="AM373" s="32" t="n"/>
      <c r="AN373" s="32" t="n"/>
      <c r="AO373" s="32" t="n"/>
      <c r="AP373" s="32" t="n"/>
      <c r="AQ373" s="32" t="n"/>
      <c r="AR373" s="32">
        <f>IFERROR(SUMIFS(#REF!,#REF!,'Data Sheet'!A:A,#REF!,"Samridhi Perk Line")/SUMIFS(#REF!,#REF!,'Data Sheet'!A:A,#REF!,"Samridhi Perk Line"),"")</f>
        <v/>
      </c>
      <c r="AS373" s="32" t="n"/>
      <c r="AT373" s="32" t="n"/>
      <c r="AU373" s="203">
        <f>IFERROR(VLOOKUP(Table1[[#This Row],[Date]],'Overweight Data'!A371:G1466,6,FALSE),"")</f>
        <v/>
      </c>
      <c r="AV373" s="213">
        <f>IFERROR(
   IF(
      OR(Table1[[#This Row],[Operating Time]]=0, (Table1[[#This Row],[Operating Time]]/IF(AC373&lt;=1,AC373+1,AC373))*60=0),
      1,
      ((Table1[[#This Row],[Operating Time]])/IF(AC373&lt;=1,AC373+1,AC373))*60
   ),
"_")</f>
        <v/>
      </c>
      <c r="AW373" s="213">
        <f>COUNTIFS('Downtime Data'!A:A,Table1[[#This Row],[Date]])</f>
        <v/>
      </c>
      <c r="AX373" s="211">
        <f>IFERROR((SUM(Table1[[#This Row],[Minor Stoppages]:[Material Shortages]])/Table1[[#This Row],['# Stops]])*60,"")</f>
        <v/>
      </c>
      <c r="AY373" s="211" t="n"/>
      <c r="AZ373" s="33" t="n">
        <v>46382</v>
      </c>
    </row>
  </sheetData>
  <conditionalFormatting sqref="F3:F112 F130:F373">
    <cfRule type="cellIs" priority="27" operator="lessThan" dxfId="210">
      <formula>$E3</formula>
    </cfRule>
    <cfRule type="cellIs" priority="28" operator="greaterThan" dxfId="211">
      <formula>$E$3</formula>
    </cfRule>
    <cfRule type="cellIs" priority="29" operator="lessThan" dxfId="210">
      <formula>$G3</formula>
    </cfRule>
    <cfRule type="containsBlanks" priority="30" dxfId="215" stopIfTrue="1">
      <formula>LEN(TRIM(F3))=0</formula>
    </cfRule>
    <cfRule type="cellIs" priority="31" operator="greaterThanOrEqual" dxfId="214">
      <formula>$G3</formula>
    </cfRule>
  </conditionalFormatting>
  <conditionalFormatting sqref="F113:F121">
    <cfRule type="cellIs" priority="10" operator="lessThan" dxfId="210">
      <formula>$E113</formula>
    </cfRule>
    <cfRule type="cellIs" priority="11" operator="greaterThan" dxfId="211">
      <formula>$E$3</formula>
    </cfRule>
    <cfRule type="cellIs" priority="12" operator="lessThan" dxfId="210">
      <formula>$G113</formula>
    </cfRule>
    <cfRule type="containsBlanks" priority="13" dxfId="215" stopIfTrue="1">
      <formula>LEN(TRIM(F113))=0</formula>
    </cfRule>
    <cfRule type="cellIs" priority="14" operator="greaterThanOrEqual" dxfId="214">
      <formula>$G113</formula>
    </cfRule>
  </conditionalFormatting>
  <conditionalFormatting sqref="A3:D373 F3:AZ112 F130:AZ151 F152:K152 F153:AZ199 F200:AC200 F201:AZ373 G113:S121 G122:AZ129 M152:AZ152 AA113:AZ121 AE200:AZ200 AL150:AN152 AL200:AN203 AM112:AN121 AM129:AN132">
    <cfRule type="expression" priority="15" dxfId="213">
      <formula>ROW()=CELL("row")</formula>
    </cfRule>
  </conditionalFormatting>
  <conditionalFormatting sqref="H3:H373">
    <cfRule type="containsBlanks" priority="51" dxfId="212" stopIfTrue="1">
      <formula>LEN(TRIM(H3))=0</formula>
    </cfRule>
    <cfRule type="cellIs" priority="52" operator="greaterThan" dxfId="211">
      <formula>$I3</formula>
    </cfRule>
    <cfRule type="cellIs" priority="53" operator="lessThan" dxfId="210">
      <formula>$I3</formula>
    </cfRule>
  </conditionalFormatting>
  <conditionalFormatting sqref="O3:P373">
    <cfRule type="dataBar" priority="58">
      <dataBar>
        <cfvo type="min"/>
        <cfvo type="max"/>
        <color rgb="FF008AEF"/>
      </dataBar>
    </cfRule>
  </conditionalFormatting>
  <conditionalFormatting sqref="R3:R373">
    <cfRule type="dataBar" priority="57">
      <dataBar>
        <cfvo type="min"/>
        <cfvo type="max"/>
        <color rgb="FFFFB628"/>
      </dataBar>
    </cfRule>
  </conditionalFormatting>
  <conditionalFormatting sqref="T3:Z112 T122:Z373 AB3:AG199 AB200:AC200 AB201:AG373 AE200:AG200">
    <cfRule type="cellIs" priority="60" operator="equal" dxfId="202">
      <formula>0</formula>
    </cfRule>
    <cfRule type="cellIs" priority="61" operator="greaterThan" dxfId="206">
      <formula>0</formula>
    </cfRule>
  </conditionalFormatting>
  <conditionalFormatting sqref="T113:Z121">
    <cfRule type="cellIs" priority="7" operator="equal" dxfId="202">
      <formula>0</formula>
    </cfRule>
    <cfRule type="cellIs" priority="8" operator="greaterThan" dxfId="206">
      <formula>0</formula>
    </cfRule>
  </conditionalFormatting>
  <conditionalFormatting sqref="AH3:AH373">
    <cfRule type="cellIs" priority="50" operator="equal" dxfId="202" stopIfTrue="1">
      <formula>0</formula>
    </cfRule>
    <cfRule type="cellIs" priority="62" operator="lessThan" dxfId="204">
      <formula>0</formula>
    </cfRule>
    <cfRule type="cellIs" priority="63" operator="greaterThanOrEqual" dxfId="37">
      <formula>0</formula>
    </cfRule>
  </conditionalFormatting>
  <conditionalFormatting sqref="AJ3:AK373">
    <cfRule type="cellIs" priority="49" operator="equal" dxfId="202">
      <formula>0</formula>
    </cfRule>
  </conditionalFormatting>
  <dataValidations count="1">
    <dataValidation sqref="AM3:AN373" showDropDown="0" showInputMessage="1" showErrorMessage="1" allowBlank="1" type="list">
      <formula1>"YES,NO"</formula1>
    </dataValidation>
  </dataValidations>
  <pageMargins left="0.7" right="0.7" top="0.75" bottom="0.75" header="0.3" footer="0.3"/>
  <headerFooter>
    <oddHeader/>
    <oddFooter>&amp;C&amp;"Calibri"&amp;10 &amp;K000000_x000d_# Mondelez International Internal_x000d_&amp;1#&amp;"Aptos"&amp;10 &amp;K000000 Mondelez International Internal</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codeName="Sheet1">
    <outlinePr summaryBelow="1" summaryRight="1"/>
    <pageSetUpPr/>
  </sheetPr>
  <dimension ref="A1:V26"/>
  <sheetViews>
    <sheetView showGridLines="0" topLeftCell="A14" workbookViewId="0">
      <selection activeCell="A23" sqref="A23"/>
    </sheetView>
  </sheetViews>
  <sheetFormatPr baseColWidth="8" defaultRowHeight="14.5"/>
  <cols>
    <col width="11.453125" customWidth="1" style="452" min="1" max="1"/>
    <col width="14.81640625" customWidth="1" style="452" min="2" max="2"/>
    <col width="10.7265625" customWidth="1" style="452" min="3" max="3"/>
    <col width="14.453125" customWidth="1" style="452" min="4" max="4"/>
    <col width="19.26953125" customWidth="1" style="452" min="5" max="5"/>
    <col width="29.1796875" customWidth="1" style="452" min="6" max="6"/>
    <col width="18.453125" customWidth="1" style="452" min="7" max="9"/>
    <col width="22.7265625" customWidth="1" style="452" min="10" max="10"/>
    <col width="23.453125" customWidth="1" style="452" min="11" max="11"/>
    <col width="18.453125" customWidth="1" style="452" min="12" max="16"/>
    <col width="22.54296875" customWidth="1" style="452" min="17" max="17"/>
    <col width="18.453125" customWidth="1" style="452" min="18" max="21"/>
    <col width="14.453125" customWidth="1" style="452" min="22" max="22"/>
  </cols>
  <sheetData>
    <row r="1" hidden="1" ht="27" customHeight="1" s="452">
      <c r="A1" s="4" t="inlineStr">
        <is>
          <t>Month</t>
        </is>
      </c>
      <c r="B1" s="5" t="inlineStr">
        <is>
          <t>GE (Target)</t>
        </is>
      </c>
      <c r="C1" s="6" t="inlineStr">
        <is>
          <t>GE(Actual)</t>
        </is>
      </c>
      <c r="D1" s="6" t="inlineStr">
        <is>
          <t>Hours Used</t>
        </is>
      </c>
      <c r="E1" s="7" t="inlineStr">
        <is>
          <t>Planned Maintenance</t>
        </is>
      </c>
      <c r="F1" s="8" t="inlineStr">
        <is>
          <t>Planned Autonomous Maintenance</t>
        </is>
      </c>
      <c r="G1" s="8" t="inlineStr">
        <is>
          <t>Sanitation</t>
        </is>
      </c>
      <c r="H1" s="8" t="inlineStr">
        <is>
          <t>Changeovers</t>
        </is>
      </c>
      <c r="I1" s="8" t="inlineStr">
        <is>
          <t>Planned Stops</t>
        </is>
      </c>
      <c r="J1" s="8" t="inlineStr">
        <is>
          <t>Consumables replacement</t>
        </is>
      </c>
      <c r="K1" s="9" t="inlineStr">
        <is>
          <t>Start and Finish Production</t>
        </is>
      </c>
      <c r="M1" s="10" t="inlineStr">
        <is>
          <t>Minor Stoppages</t>
        </is>
      </c>
      <c r="N1" s="11" t="inlineStr">
        <is>
          <t>Breakdowns</t>
        </is>
      </c>
      <c r="O1" s="11" t="inlineStr">
        <is>
          <t>Operational Losses</t>
        </is>
      </c>
      <c r="P1" s="11" t="inlineStr">
        <is>
          <t>Line Delays</t>
        </is>
      </c>
      <c r="Q1" s="11" t="inlineStr">
        <is>
          <t>Labor Management Losses</t>
        </is>
      </c>
      <c r="R1" s="11" t="inlineStr">
        <is>
          <t>Material Shortages</t>
        </is>
      </c>
      <c r="S1" s="11" t="inlineStr">
        <is>
          <t>Speed Loss</t>
        </is>
      </c>
      <c r="T1" s="12" t="inlineStr">
        <is>
          <t>Quality Loss</t>
        </is>
      </c>
      <c r="U1" s="17" t="n"/>
      <c r="V1" s="17" t="inlineStr">
        <is>
          <t>Operating Time</t>
        </is>
      </c>
    </row>
    <row r="2" hidden="1" s="452">
      <c r="A2" s="16" t="n">
        <v>46048</v>
      </c>
      <c r="B2" s="14" t="n">
        <v>0.82</v>
      </c>
      <c r="C2" s="20">
        <f>IFERROR(V2/D2,"")</f>
        <v/>
      </c>
      <c r="D2" s="15">
        <f t="array" ref="D2">SUMPRODUCT(('Data Sheet'!S$3:S$373)*(MONTH('Data Sheet'!$AZ$3:$AZ$373)=MONTH($A2)))</f>
        <v/>
      </c>
      <c r="E2" s="15">
        <f t="array" ref="E2">SUMPRODUCT(('Data Sheet'!T$3:T$373)*(MONTH('Data Sheet'!$AZ$3:$AZ$373)=MONTH($A2)))</f>
        <v/>
      </c>
      <c r="F2" s="15">
        <f t="array" ref="F2">SUMPRODUCT(('Data Sheet'!U$3:U$373)*(MONTH('Data Sheet'!$AZ$3:$AZ$373)=MONTH($A2)))</f>
        <v/>
      </c>
      <c r="G2" s="15">
        <f t="array" ref="G2">SUMPRODUCT(('Data Sheet'!V$3:V$373)*(MONTH('Data Sheet'!$AZ$3:$AZ$373)=MONTH($A2)))</f>
        <v/>
      </c>
      <c r="H2" s="15">
        <f t="array" ref="H2">SUMPRODUCT(('Data Sheet'!W$3:W$373)*(MONTH('Data Sheet'!$AZ$3:$AZ$373)=MONTH($A2)))</f>
        <v/>
      </c>
      <c r="I2" s="15">
        <f t="array" ref="I2">SUMPRODUCT(('Data Sheet'!X$3:X$373)*(MONTH('Data Sheet'!$AZ$3:$AZ$373)=MONTH($A2)))</f>
        <v/>
      </c>
      <c r="J2" s="15">
        <f t="array" ref="J2">SUMPRODUCT(('Data Sheet'!Y$3:Y$373)*(MONTH('Data Sheet'!$AZ$3:$AZ$373)=MONTH($A2)))</f>
        <v/>
      </c>
      <c r="K2" s="15">
        <f t="array" ref="K2">SUMPRODUCT(('Data Sheet'!Z$3:Z$373)*(MONTH('Data Sheet'!$AZ$3:$AZ$373)=MONTH($A2)))</f>
        <v/>
      </c>
      <c r="M2" s="15">
        <f t="array" ref="M2">SUMPRODUCT(('Data Sheet'!AB$3:AB$373)*(MONTH('Data Sheet'!$AZ$3:$AZ$373)=MONTH($A2)))</f>
        <v/>
      </c>
      <c r="N2" s="15">
        <f t="array" ref="N2">SUMPRODUCT(('Data Sheet'!AC$3:AC$373)*(MONTH('Data Sheet'!$AZ$3:$AZ$373)=MONTH($A2)))</f>
        <v/>
      </c>
      <c r="O2" s="15">
        <f t="array" ref="O2">SUMPRODUCT(('Data Sheet'!AD$3:AD$373)*(MONTH('Data Sheet'!$AZ$3:$AZ$373)=MONTH($A2)))</f>
        <v/>
      </c>
      <c r="P2" s="15">
        <f t="array" ref="P2">SUMPRODUCT(('Data Sheet'!AE$3:AE$373)*(MONTH('Data Sheet'!$AZ$3:$AZ$373)=MONTH($A2)))</f>
        <v/>
      </c>
      <c r="Q2" s="15">
        <f t="array" ref="Q2">SUMPRODUCT(('Data Sheet'!AF$3:AF$373)*(MONTH('Data Sheet'!$AZ$3:$AZ$373)=MONTH($A2)))</f>
        <v/>
      </c>
      <c r="R2" s="15">
        <f t="array" ref="R2">SUMPRODUCT(('Data Sheet'!AG$3:AG$373)*(MONTH('Data Sheet'!$AZ$3:$AZ$373)=MONTH($A2)))</f>
        <v/>
      </c>
      <c r="S2" s="18">
        <f t="array" ref="S2">SUMPRODUCT(('Data Sheet'!AH$3:AH$373)*(MONTH('Data Sheet'!$AZ$3:$AZ$373)=MONTH($A2)))</f>
        <v/>
      </c>
      <c r="T2" s="18">
        <f t="array" ref="T2">SUMPRODUCT(('Data Sheet'!AI$3:AI$373)*(MONTH('Data Sheet'!$AZ$3:$AZ$373)=MONTH($A2)))</f>
        <v/>
      </c>
      <c r="U2" s="18" t="n"/>
      <c r="V2" s="19">
        <f t="array" ref="V2">SUMPRODUCT(('Data Sheet'!AJ$3:AJ$373)*(MONTH('Data Sheet'!$AZ$3:$AZ$373)=MONTH($A2)))</f>
        <v/>
      </c>
    </row>
    <row r="3" hidden="1" s="452">
      <c r="A3" s="16" t="n">
        <v>46079</v>
      </c>
      <c r="B3" s="14" t="n">
        <v>0.82</v>
      </c>
      <c r="C3" s="20">
        <f>IFERROR(V3/D3,"")</f>
        <v/>
      </c>
      <c r="D3" s="15">
        <f t="array" ref="D3">SUMPRODUCT(('Data Sheet'!S$3:S$373)*(MONTH('Data Sheet'!$AZ$3:$AZ$373)=MONTH($A3)))</f>
        <v/>
      </c>
      <c r="E3" s="15">
        <f t="array" ref="E3">SUMPRODUCT(('Data Sheet'!T$3:T$373)*(MONTH('Data Sheet'!$AZ$3:$AZ$373)=MONTH($A3)))</f>
        <v/>
      </c>
      <c r="F3" s="15">
        <f t="array" ref="F3">SUMPRODUCT(('Data Sheet'!U$3:U$373)*(MONTH('Data Sheet'!$AZ$3:$AZ$373)=MONTH($A3)))</f>
        <v/>
      </c>
      <c r="G3" s="15">
        <f t="array" ref="G3">SUMPRODUCT(('Data Sheet'!V$3:V$373)*(MONTH('Data Sheet'!$AZ$3:$AZ$373)=MONTH($A3)))</f>
        <v/>
      </c>
      <c r="H3" s="15">
        <f t="array" ref="H3">SUMPRODUCT(('Data Sheet'!W$3:W$373)*(MONTH('Data Sheet'!$AZ$3:$AZ$373)=MONTH($A3)))</f>
        <v/>
      </c>
      <c r="I3" s="15">
        <f t="array" ref="I3">SUMPRODUCT(('Data Sheet'!X$3:X$373)*(MONTH('Data Sheet'!$AZ$3:$AZ$373)=MONTH($A3)))</f>
        <v/>
      </c>
      <c r="J3" s="15">
        <f t="array" ref="J3">SUMPRODUCT(('Data Sheet'!Y$3:Y$373)*(MONTH('Data Sheet'!$AZ$3:$AZ$373)=MONTH($A3)))</f>
        <v/>
      </c>
      <c r="K3" s="15">
        <f t="array" ref="K3">SUMPRODUCT(('Data Sheet'!Z$3:Z$373)*(MONTH('Data Sheet'!$AZ$3:$AZ$373)=MONTH($A3)))</f>
        <v/>
      </c>
      <c r="M3" s="15">
        <f t="array" ref="M3">SUMPRODUCT(('Data Sheet'!AB$3:AB$373)*(MONTH('Data Sheet'!$AZ$3:$AZ$373)=MONTH($A3)))</f>
        <v/>
      </c>
      <c r="N3" s="15">
        <f t="array" ref="N3">SUMPRODUCT(('Data Sheet'!AC$3:AC$373)*(MONTH('Data Sheet'!$AZ$3:$AZ$373)=MONTH($A3)))</f>
        <v/>
      </c>
      <c r="O3" s="15">
        <f t="array" ref="O3">SUMPRODUCT(('Data Sheet'!AD$3:AD$373)*(MONTH('Data Sheet'!$AZ$3:$AZ$373)=MONTH($A3)))</f>
        <v/>
      </c>
      <c r="P3" s="15">
        <f t="array" ref="P3">SUMPRODUCT(('Data Sheet'!AE$3:AE$373)*(MONTH('Data Sheet'!$AZ$3:$AZ$373)=MONTH($A3)))</f>
        <v/>
      </c>
      <c r="Q3" s="15">
        <f t="array" ref="Q3">SUMPRODUCT(('Data Sheet'!AF$3:AF$373)*(MONTH('Data Sheet'!$AZ$3:$AZ$373)=MONTH($A3)))</f>
        <v/>
      </c>
      <c r="R3" s="15">
        <f t="array" ref="R3">SUMPRODUCT(('Data Sheet'!AG$3:AG$373)*(MONTH('Data Sheet'!$AZ$3:$AZ$373)=MONTH($A3)))</f>
        <v/>
      </c>
      <c r="S3" s="15">
        <f t="array" ref="S3">SUMPRODUCT(('Data Sheet'!AH$3:AH$373)*(MONTH('Data Sheet'!$AZ$3:$AZ$373)=MONTH($A3)))</f>
        <v/>
      </c>
      <c r="T3" s="15">
        <f t="array" ref="T3">SUMPRODUCT(('Data Sheet'!AI$3:AI$373)*(MONTH('Data Sheet'!$AZ$3:$AZ$373)=MONTH($A3)))</f>
        <v/>
      </c>
      <c r="U3" s="15" t="n"/>
      <c r="V3" s="19">
        <f t="array" ref="V3">SUMPRODUCT(('Data Sheet'!AJ$3:AJ$373)*(MONTH('Data Sheet'!$AZ$3:$AZ$373)=MONTH($A3)))</f>
        <v/>
      </c>
    </row>
    <row r="4" hidden="1" s="452">
      <c r="A4" s="16" t="n">
        <v>46107</v>
      </c>
      <c r="B4" s="14" t="n">
        <v>0.82</v>
      </c>
      <c r="C4" s="20">
        <f>IFERROR(V4/D4,"")</f>
        <v/>
      </c>
      <c r="D4" s="15">
        <f t="array" ref="D4">SUMPRODUCT(('Data Sheet'!S$3:S$373)*(MONTH('Data Sheet'!$AZ$3:$AZ$373)=MONTH($A4)))</f>
        <v/>
      </c>
      <c r="E4" s="15">
        <f t="array" ref="E4">SUMPRODUCT(('Data Sheet'!T$3:T$373)*(MONTH('Data Sheet'!$AZ$3:$AZ$373)=MONTH($A4)))</f>
        <v/>
      </c>
      <c r="F4" s="15">
        <f t="array" ref="F4">SUMPRODUCT(('Data Sheet'!U$3:U$373)*(MONTH('Data Sheet'!$AZ$3:$AZ$373)=MONTH($A4)))</f>
        <v/>
      </c>
      <c r="G4" s="15">
        <f t="array" ref="G4">SUMPRODUCT(('Data Sheet'!V$3:V$373)*(MONTH('Data Sheet'!$AZ$3:$AZ$373)=MONTH($A4)))</f>
        <v/>
      </c>
      <c r="H4" s="15">
        <f t="array" ref="H4">SUMPRODUCT(('Data Sheet'!W$3:W$373)*(MONTH('Data Sheet'!$AZ$3:$AZ$373)=MONTH($A4)))</f>
        <v/>
      </c>
      <c r="I4" s="15">
        <f t="array" ref="I4">SUMPRODUCT(('Data Sheet'!X$3:X$373)*(MONTH('Data Sheet'!$AZ$3:$AZ$373)=MONTH($A4)))</f>
        <v/>
      </c>
      <c r="J4" s="15">
        <f t="array" ref="J4">SUMPRODUCT(('Data Sheet'!Y$3:Y$373)*(MONTH('Data Sheet'!$AZ$3:$AZ$373)=MONTH($A4)))</f>
        <v/>
      </c>
      <c r="K4" s="15">
        <f t="array" ref="K4">SUMPRODUCT(('Data Sheet'!Z$3:Z$373)*(MONTH('Data Sheet'!$AZ$3:$AZ$373)=MONTH($A4)))</f>
        <v/>
      </c>
      <c r="M4" s="15">
        <f t="array" ref="M4">SUMPRODUCT(('Data Sheet'!AB$3:AB$373)*(MONTH('Data Sheet'!$AZ$3:$AZ$373)=MONTH($A4)))</f>
        <v/>
      </c>
      <c r="N4" s="15">
        <f t="array" ref="N4">SUMPRODUCT(('Data Sheet'!AC$3:AC$373)*(MONTH('Data Sheet'!$AZ$3:$AZ$373)=MONTH($A4)))</f>
        <v/>
      </c>
      <c r="O4" s="15">
        <f t="array" ref="O4">SUMPRODUCT(('Data Sheet'!AD$3:AD$373)*(MONTH('Data Sheet'!$AZ$3:$AZ$373)=MONTH($A4)))</f>
        <v/>
      </c>
      <c r="P4" s="15">
        <f t="array" ref="P4">SUMPRODUCT(('Data Sheet'!AE$3:AE$373)*(MONTH('Data Sheet'!$AZ$3:$AZ$373)=MONTH($A4)))</f>
        <v/>
      </c>
      <c r="Q4" s="15">
        <f t="array" ref="Q4">SUMPRODUCT(('Data Sheet'!AF$3:AF$373)*(MONTH('Data Sheet'!$AZ$3:$AZ$373)=MONTH($A4)))</f>
        <v/>
      </c>
      <c r="R4" s="15">
        <f t="array" ref="R4">SUMPRODUCT(('Data Sheet'!AG$3:AG$373)*(MONTH('Data Sheet'!$AZ$3:$AZ$373)=MONTH($A4)))</f>
        <v/>
      </c>
      <c r="S4" s="15">
        <f t="array" ref="S4">SUMPRODUCT(('Data Sheet'!AH$3:AH$373)*(MONTH('Data Sheet'!$AZ$3:$AZ$373)=MONTH($A4)))</f>
        <v/>
      </c>
      <c r="T4" s="15">
        <f t="array" ref="T4">SUMPRODUCT(('Data Sheet'!AI$3:AI$373)*(MONTH('Data Sheet'!$AZ$3:$AZ$373)=MONTH($A4)))</f>
        <v/>
      </c>
      <c r="U4" s="15" t="n"/>
      <c r="V4" s="19">
        <f t="array" ref="V4">SUMPRODUCT(('Data Sheet'!AJ$3:AJ$373)*(MONTH('Data Sheet'!$AZ$3:$AZ$373)=MONTH($A4)))</f>
        <v/>
      </c>
    </row>
    <row r="5" hidden="1" s="452">
      <c r="A5" s="16" t="n">
        <v>46138</v>
      </c>
      <c r="B5" s="14" t="n">
        <v>0.83</v>
      </c>
      <c r="C5" s="20">
        <f>IFERROR(V5/D5,"")</f>
        <v/>
      </c>
      <c r="D5" s="15">
        <f t="array" ref="D5">SUMPRODUCT(('Data Sheet'!S$3:S$373)*(MONTH('Data Sheet'!$AZ$3:$AZ$373)=MONTH($A5)))</f>
        <v/>
      </c>
      <c r="E5" s="15">
        <f t="array" ref="E5">SUMPRODUCT(('Data Sheet'!T$3:T$373)*(MONTH('Data Sheet'!$AZ$3:$AZ$373)=MONTH($A5)))</f>
        <v/>
      </c>
      <c r="F5" s="15">
        <f t="array" ref="F5">SUMPRODUCT(('Data Sheet'!U$3:U$373)*(MONTH('Data Sheet'!$AZ$3:$AZ$373)=MONTH($A5)))</f>
        <v/>
      </c>
      <c r="G5" s="15">
        <f t="array" ref="G5">SUMPRODUCT(('Data Sheet'!V$3:V$373)*(MONTH('Data Sheet'!$AZ$3:$AZ$373)=MONTH($A5)))</f>
        <v/>
      </c>
      <c r="H5" s="15">
        <f t="array" ref="H5">SUMPRODUCT(('Data Sheet'!W$3:W$373)*(MONTH('Data Sheet'!$AZ$3:$AZ$373)=MONTH($A5)))</f>
        <v/>
      </c>
      <c r="I5" s="15">
        <f t="array" ref="I5">SUMPRODUCT(('Data Sheet'!X$3:X$373)*(MONTH('Data Sheet'!$AZ$3:$AZ$373)=MONTH($A5)))</f>
        <v/>
      </c>
      <c r="J5" s="15">
        <f t="array" ref="J5">SUMPRODUCT(('Data Sheet'!Y$3:Y$373)*(MONTH('Data Sheet'!$AZ$3:$AZ$373)=MONTH($A5)))</f>
        <v/>
      </c>
      <c r="K5" s="15">
        <f t="array" ref="K5">SUMPRODUCT(('Data Sheet'!Z$3:Z$373)*(MONTH('Data Sheet'!$AZ$3:$AZ$373)=MONTH($A5)))</f>
        <v/>
      </c>
      <c r="M5" s="15">
        <f t="array" ref="M5">SUMPRODUCT(('Data Sheet'!AB$3:AB$373)*(MONTH('Data Sheet'!$AZ$3:$AZ$373)=MONTH($A5)))</f>
        <v/>
      </c>
      <c r="N5" s="15">
        <f t="array" ref="N5">SUMPRODUCT(('Data Sheet'!AC$3:AC$373)*(MONTH('Data Sheet'!$AZ$3:$AZ$373)=MONTH($A5)))</f>
        <v/>
      </c>
      <c r="O5" s="15">
        <f t="array" ref="O5">SUMPRODUCT(('Data Sheet'!AD$3:AD$373)*(MONTH('Data Sheet'!$AZ$3:$AZ$373)=MONTH($A5)))</f>
        <v/>
      </c>
      <c r="P5" s="15">
        <f t="array" ref="P5">SUMPRODUCT(('Data Sheet'!AE$3:AE$373)*(MONTH('Data Sheet'!$AZ$3:$AZ$373)=MONTH($A5)))</f>
        <v/>
      </c>
      <c r="Q5" s="15">
        <f t="array" ref="Q5">SUMPRODUCT(('Data Sheet'!AF$3:AF$373)*(MONTH('Data Sheet'!$AZ$3:$AZ$373)=MONTH($A5)))</f>
        <v/>
      </c>
      <c r="R5" s="15">
        <f t="array" ref="R5">SUMPRODUCT(('Data Sheet'!AG$3:AG$373)*(MONTH('Data Sheet'!$AZ$3:$AZ$373)=MONTH($A5)))</f>
        <v/>
      </c>
      <c r="S5" s="15">
        <f t="array" ref="S5">SUMPRODUCT(('Data Sheet'!AH$3:AH$373)*(MONTH('Data Sheet'!$AZ$3:$AZ$373)=MONTH($A5)))</f>
        <v/>
      </c>
      <c r="T5" s="15">
        <f t="array" ref="T5">SUMPRODUCT(('Data Sheet'!AI$3:AI$373)*(MONTH('Data Sheet'!$AZ$3:$AZ$373)=MONTH($A5)))</f>
        <v/>
      </c>
      <c r="U5" s="15" t="n"/>
      <c r="V5" s="19">
        <f t="array" ref="V5">SUMPRODUCT(('Data Sheet'!AJ$3:AJ$373)*(MONTH('Data Sheet'!$AZ$3:$AZ$373)=MONTH($A5)))</f>
        <v/>
      </c>
    </row>
    <row r="6" hidden="1" s="452">
      <c r="A6" s="16" t="n">
        <v>46168</v>
      </c>
      <c r="B6" s="14" t="n">
        <v>0.83</v>
      </c>
      <c r="C6" s="20">
        <f>IFERROR(V6/D6,"")</f>
        <v/>
      </c>
      <c r="D6" s="15">
        <f t="array" ref="D6">SUMPRODUCT(('Data Sheet'!S$3:S$373)*(MONTH('Data Sheet'!$AZ$3:$AZ$373)=MONTH($A6)))</f>
        <v/>
      </c>
      <c r="E6" s="15">
        <f t="array" ref="E6">SUMPRODUCT(('Data Sheet'!T$3:T$373)*(MONTH('Data Sheet'!$AZ$3:$AZ$373)=MONTH($A6)))</f>
        <v/>
      </c>
      <c r="F6" s="15">
        <f t="array" ref="F6">SUMPRODUCT(('Data Sheet'!U$3:U$373)*(MONTH('Data Sheet'!$AZ$3:$AZ$373)=MONTH($A6)))</f>
        <v/>
      </c>
      <c r="G6" s="15">
        <f t="array" ref="G6">SUMPRODUCT(('Data Sheet'!V$3:V$373)*(MONTH('Data Sheet'!$AZ$3:$AZ$373)=MONTH($A6)))</f>
        <v/>
      </c>
      <c r="H6" s="15">
        <f t="array" ref="H6">SUMPRODUCT(('Data Sheet'!W$3:W$373)*(MONTH('Data Sheet'!$AZ$3:$AZ$373)=MONTH($A6)))</f>
        <v/>
      </c>
      <c r="I6" s="15">
        <f t="array" ref="I6">SUMPRODUCT(('Data Sheet'!X$3:X$373)*(MONTH('Data Sheet'!$AZ$3:$AZ$373)=MONTH($A6)))</f>
        <v/>
      </c>
      <c r="J6" s="15">
        <f t="array" ref="J6">SUMPRODUCT(('Data Sheet'!Y$3:Y$373)*(MONTH('Data Sheet'!$AZ$3:$AZ$373)=MONTH($A6)))</f>
        <v/>
      </c>
      <c r="K6" s="15">
        <f t="array" ref="K6">SUMPRODUCT(('Data Sheet'!Z$3:Z$373)*(MONTH('Data Sheet'!$AZ$3:$AZ$373)=MONTH($A6)))</f>
        <v/>
      </c>
      <c r="M6" s="15">
        <f t="array" ref="M6">SUMPRODUCT(('Data Sheet'!AB$3:AB$373)*(MONTH('Data Sheet'!$AZ$3:$AZ$373)=MONTH($A6)))</f>
        <v/>
      </c>
      <c r="N6" s="15">
        <f t="array" ref="N6">SUMPRODUCT(('Data Sheet'!AC$3:AC$373)*(MONTH('Data Sheet'!$AZ$3:$AZ$373)=MONTH($A6)))</f>
        <v/>
      </c>
      <c r="O6" s="15">
        <f t="array" ref="O6">SUMPRODUCT(('Data Sheet'!AD$3:AD$373)*(MONTH('Data Sheet'!$AZ$3:$AZ$373)=MONTH($A6)))</f>
        <v/>
      </c>
      <c r="P6" s="15">
        <f t="array" ref="P6">SUMPRODUCT(('Data Sheet'!AE$3:AE$373)*(MONTH('Data Sheet'!$AZ$3:$AZ$373)=MONTH($A6)))</f>
        <v/>
      </c>
      <c r="Q6" s="15">
        <f t="array" ref="Q6">SUMPRODUCT(('Data Sheet'!AF$3:AF$373)*(MONTH('Data Sheet'!$AZ$3:$AZ$373)=MONTH($A6)))</f>
        <v/>
      </c>
      <c r="R6" s="15">
        <f t="array" ref="R6">SUMPRODUCT(('Data Sheet'!AG$3:AG$373)*(MONTH('Data Sheet'!$AZ$3:$AZ$373)=MONTH($A6)))</f>
        <v/>
      </c>
      <c r="S6" s="15">
        <f t="array" ref="S6">SUMPRODUCT(('Data Sheet'!AH$3:AH$373)*(MONTH('Data Sheet'!$AZ$3:$AZ$373)=MONTH($A6)))</f>
        <v/>
      </c>
      <c r="T6" s="15">
        <f t="array" ref="T6">SUMPRODUCT(('Data Sheet'!AI$3:AI$373)*(MONTH('Data Sheet'!$AZ$3:$AZ$373)=MONTH($A6)))</f>
        <v/>
      </c>
      <c r="U6" s="15" t="n"/>
      <c r="V6" s="19">
        <f t="array" ref="V6">SUMPRODUCT(('Data Sheet'!AJ$3:AJ$373)*(MONTH('Data Sheet'!$AZ$3:$AZ$373)=MONTH($A6)))</f>
        <v/>
      </c>
    </row>
    <row r="7" hidden="1" s="452">
      <c r="A7" s="16" t="n">
        <v>46199</v>
      </c>
      <c r="B7" s="14" t="n">
        <v>0.83</v>
      </c>
      <c r="C7" s="20">
        <f>IFERROR(V7/D7,"")</f>
        <v/>
      </c>
      <c r="D7" s="15">
        <f t="array" ref="D7">SUMPRODUCT(('Data Sheet'!S$3:S$373)*(MONTH('Data Sheet'!$AZ$3:$AZ$373)=MONTH($A7)))</f>
        <v/>
      </c>
      <c r="E7" s="15">
        <f t="array" ref="E7">SUMPRODUCT(('Data Sheet'!T$3:T$373)*(MONTH('Data Sheet'!$AZ$3:$AZ$373)=MONTH($A7)))</f>
        <v/>
      </c>
      <c r="F7" s="15">
        <f t="array" ref="F7">SUMPRODUCT(('Data Sheet'!U$3:U$373)*(MONTH('Data Sheet'!$AZ$3:$AZ$373)=MONTH($A7)))</f>
        <v/>
      </c>
      <c r="G7" s="15">
        <f t="array" ref="G7">SUMPRODUCT(('Data Sheet'!V$3:V$373)*(MONTH('Data Sheet'!$AZ$3:$AZ$373)=MONTH($A7)))</f>
        <v/>
      </c>
      <c r="H7" s="15">
        <f t="array" ref="H7">SUMPRODUCT(('Data Sheet'!W$3:W$373)*(MONTH('Data Sheet'!$AZ$3:$AZ$373)=MONTH($A7)))</f>
        <v/>
      </c>
      <c r="I7" s="15">
        <f t="array" ref="I7">SUMPRODUCT(('Data Sheet'!X$3:X$373)*(MONTH('Data Sheet'!$AZ$3:$AZ$373)=MONTH($A7)))</f>
        <v/>
      </c>
      <c r="J7" s="15">
        <f t="array" ref="J7">SUMPRODUCT(('Data Sheet'!Y$3:Y$373)*(MONTH('Data Sheet'!$AZ$3:$AZ$373)=MONTH($A7)))</f>
        <v/>
      </c>
      <c r="K7" s="15">
        <f t="array" ref="K7">SUMPRODUCT(('Data Sheet'!Z$3:Z$373)*(MONTH('Data Sheet'!$AZ$3:$AZ$373)=MONTH($A7)))</f>
        <v/>
      </c>
      <c r="M7" s="15">
        <f t="array" ref="M7">SUMPRODUCT(('Data Sheet'!AB$3:AB$373)*(MONTH('Data Sheet'!$AZ$3:$AZ$373)=MONTH($A7)))</f>
        <v/>
      </c>
      <c r="N7" s="15">
        <f t="array" ref="N7">SUMPRODUCT(('Data Sheet'!AC$3:AC$373)*(MONTH('Data Sheet'!$AZ$3:$AZ$373)=MONTH($A7)))</f>
        <v/>
      </c>
      <c r="O7" s="15">
        <f t="array" ref="O7">SUMPRODUCT(('Data Sheet'!AD$3:AD$373)*(MONTH('Data Sheet'!$AZ$3:$AZ$373)=MONTH($A7)))</f>
        <v/>
      </c>
      <c r="P7" s="15">
        <f t="array" ref="P7">SUMPRODUCT(('Data Sheet'!AE$3:AE$373)*(MONTH('Data Sheet'!$AZ$3:$AZ$373)=MONTH($A7)))</f>
        <v/>
      </c>
      <c r="Q7" s="15">
        <f t="array" ref="Q7">SUMPRODUCT(('Data Sheet'!AF$3:AF$373)*(MONTH('Data Sheet'!$AZ$3:$AZ$373)=MONTH($A7)))</f>
        <v/>
      </c>
      <c r="R7" s="15">
        <f t="array" ref="R7">SUMPRODUCT(('Data Sheet'!AG$3:AG$373)*(MONTH('Data Sheet'!$AZ$3:$AZ$373)=MONTH($A7)))</f>
        <v/>
      </c>
      <c r="S7" s="15">
        <f t="array" ref="S7">SUMPRODUCT(('Data Sheet'!AH$3:AH$373)*(MONTH('Data Sheet'!$AZ$3:$AZ$373)=MONTH($A7)))</f>
        <v/>
      </c>
      <c r="T7" s="15">
        <f t="array" ref="T7">SUMPRODUCT(('Data Sheet'!AI$3:AI$373)*(MONTH('Data Sheet'!$AZ$3:$AZ$373)=MONTH($A7)))</f>
        <v/>
      </c>
      <c r="U7" s="15" t="n"/>
      <c r="V7" s="19">
        <f t="array" ref="V7">SUMPRODUCT(('Data Sheet'!AJ$3:AJ$373)*(MONTH('Data Sheet'!$AZ$3:$AZ$373)=MONTH($A7)))</f>
        <v/>
      </c>
    </row>
    <row r="8" hidden="1" s="452">
      <c r="A8" s="16" t="n">
        <v>46229</v>
      </c>
      <c r="B8" s="14" t="n">
        <v>0.84</v>
      </c>
      <c r="C8" s="20">
        <f>IFERROR(V8/D8,"")</f>
        <v/>
      </c>
      <c r="D8" s="15">
        <f t="array" ref="D8">SUMPRODUCT(('Data Sheet'!S$3:S$373)*(MONTH('Data Sheet'!$AZ$3:$AZ$373)=MONTH($A8)))</f>
        <v/>
      </c>
      <c r="E8" s="15">
        <f t="array" ref="E8">SUMPRODUCT(('Data Sheet'!T$3:T$373)*(MONTH('Data Sheet'!$AZ$3:$AZ$373)=MONTH($A8)))</f>
        <v/>
      </c>
      <c r="F8" s="15">
        <f t="array" ref="F8">SUMPRODUCT(('Data Sheet'!U$3:U$373)*(MONTH('Data Sheet'!$AZ$3:$AZ$373)=MONTH($A8)))</f>
        <v/>
      </c>
      <c r="G8" s="15">
        <f t="array" ref="G8">SUMPRODUCT(('Data Sheet'!V$3:V$373)*(MONTH('Data Sheet'!$AZ$3:$AZ$373)=MONTH($A8)))</f>
        <v/>
      </c>
      <c r="H8" s="15">
        <f t="array" ref="H8">SUMPRODUCT(('Data Sheet'!W$3:W$373)*(MONTH('Data Sheet'!$AZ$3:$AZ$373)=MONTH($A8)))</f>
        <v/>
      </c>
      <c r="I8" s="15">
        <f t="array" ref="I8">SUMPRODUCT(('Data Sheet'!X$3:X$373)*(MONTH('Data Sheet'!$AZ$3:$AZ$373)=MONTH($A8)))</f>
        <v/>
      </c>
      <c r="J8" s="15">
        <f t="array" ref="J8">SUMPRODUCT(('Data Sheet'!Y$3:Y$373)*(MONTH('Data Sheet'!$AZ$3:$AZ$373)=MONTH($A8)))</f>
        <v/>
      </c>
      <c r="K8" s="15">
        <f t="array" ref="K8">SUMPRODUCT(('Data Sheet'!Z$3:Z$373)*(MONTH('Data Sheet'!$AZ$3:$AZ$373)=MONTH($A8)))</f>
        <v/>
      </c>
      <c r="M8" s="15">
        <f t="array" ref="M8">SUMPRODUCT(('Data Sheet'!AB$3:AB$373)*(MONTH('Data Sheet'!$AZ$3:$AZ$373)=MONTH($A8)))</f>
        <v/>
      </c>
      <c r="N8" s="15">
        <f t="array" ref="N8">SUMPRODUCT(('Data Sheet'!AC$3:AC$373)*(MONTH('Data Sheet'!$AZ$3:$AZ$373)=MONTH($A8)))</f>
        <v/>
      </c>
      <c r="O8" s="15">
        <f t="array" ref="O8">SUMPRODUCT(('Data Sheet'!AD$3:AD$373)*(MONTH('Data Sheet'!$AZ$3:$AZ$373)=MONTH($A8)))</f>
        <v/>
      </c>
      <c r="P8" s="15">
        <f t="array" ref="P8">SUMPRODUCT(('Data Sheet'!AE$3:AE$373)*(MONTH('Data Sheet'!$AZ$3:$AZ$373)=MONTH($A8)))</f>
        <v/>
      </c>
      <c r="Q8" s="15">
        <f t="array" ref="Q8">SUMPRODUCT(('Data Sheet'!AF$3:AF$373)*(MONTH('Data Sheet'!$AZ$3:$AZ$373)=MONTH($A8)))</f>
        <v/>
      </c>
      <c r="R8" s="15">
        <f t="array" ref="R8">SUMPRODUCT(('Data Sheet'!AG$3:AG$373)*(MONTH('Data Sheet'!$AZ$3:$AZ$373)=MONTH($A8)))</f>
        <v/>
      </c>
      <c r="S8" s="15">
        <f t="array" ref="S8">SUMPRODUCT(('Data Sheet'!AH$3:AH$373)*(MONTH('Data Sheet'!$AZ$3:$AZ$373)=MONTH($A8)))</f>
        <v/>
      </c>
      <c r="T8" s="15">
        <f t="array" ref="T8">SUMPRODUCT(('Data Sheet'!AI$3:AI$373)*(MONTH('Data Sheet'!$AZ$3:$AZ$373)=MONTH($A8)))</f>
        <v/>
      </c>
      <c r="U8" s="15" t="n"/>
      <c r="V8" s="19">
        <f t="array" ref="V8">SUMPRODUCT(('Data Sheet'!AJ$3:AJ$373)*(MONTH('Data Sheet'!$AZ$3:$AZ$373)=MONTH($A8)))</f>
        <v/>
      </c>
    </row>
    <row r="9" hidden="1" s="452">
      <c r="A9" s="16" t="n">
        <v>46260</v>
      </c>
      <c r="B9" s="14" t="n">
        <v>0.84</v>
      </c>
      <c r="C9" s="20">
        <f>IFERROR(V9/D9,"")</f>
        <v/>
      </c>
      <c r="D9" s="15">
        <f t="array" ref="D9">SUMPRODUCT(('Data Sheet'!S$3:S$373)*(MONTH('Data Sheet'!$AZ$3:$AZ$373)=MONTH($A9)))</f>
        <v/>
      </c>
      <c r="E9" s="15">
        <f t="array" ref="E9">SUMPRODUCT(('Data Sheet'!T$3:T$373)*(MONTH('Data Sheet'!$AZ$3:$AZ$373)=MONTH($A9)))</f>
        <v/>
      </c>
      <c r="F9" s="15">
        <f t="array" ref="F9">SUMPRODUCT(('Data Sheet'!U$3:U$373)*(MONTH('Data Sheet'!$AZ$3:$AZ$373)=MONTH($A9)))</f>
        <v/>
      </c>
      <c r="G9" s="15">
        <f t="array" ref="G9">SUMPRODUCT(('Data Sheet'!V$3:V$373)*(MONTH('Data Sheet'!$AZ$3:$AZ$373)=MONTH($A9)))</f>
        <v/>
      </c>
      <c r="H9" s="15">
        <f t="array" ref="H9">SUMPRODUCT(('Data Sheet'!W$3:W$373)*(MONTH('Data Sheet'!$AZ$3:$AZ$373)=MONTH($A9)))</f>
        <v/>
      </c>
      <c r="I9" s="15">
        <f t="array" ref="I9">SUMPRODUCT(('Data Sheet'!X$3:X$373)*(MONTH('Data Sheet'!$AZ$3:$AZ$373)=MONTH($A9)))</f>
        <v/>
      </c>
      <c r="J9" s="15">
        <f t="array" ref="J9">SUMPRODUCT(('Data Sheet'!Y$3:Y$373)*(MONTH('Data Sheet'!$AZ$3:$AZ$373)=MONTH($A9)))</f>
        <v/>
      </c>
      <c r="K9" s="15">
        <f t="array" ref="K9">SUMPRODUCT(('Data Sheet'!Z$3:Z$373)*(MONTH('Data Sheet'!$AZ$3:$AZ$373)=MONTH($A9)))</f>
        <v/>
      </c>
      <c r="M9" s="15">
        <f t="array" ref="M9">SUMPRODUCT(('Data Sheet'!AB$3:AB$373)*(MONTH('Data Sheet'!$AZ$3:$AZ$373)=MONTH($A9)))</f>
        <v/>
      </c>
      <c r="N9" s="15">
        <f t="array" ref="N9">SUMPRODUCT(('Data Sheet'!AC$3:AC$373)*(MONTH('Data Sheet'!$AZ$3:$AZ$373)=MONTH($A9)))</f>
        <v/>
      </c>
      <c r="O9" s="15">
        <f t="array" ref="O9">SUMPRODUCT(('Data Sheet'!AD$3:AD$373)*(MONTH('Data Sheet'!$AZ$3:$AZ$373)=MONTH($A9)))</f>
        <v/>
      </c>
      <c r="P9" s="15">
        <f t="array" ref="P9">SUMPRODUCT(('Data Sheet'!AE$3:AE$373)*(MONTH('Data Sheet'!$AZ$3:$AZ$373)=MONTH($A9)))</f>
        <v/>
      </c>
      <c r="Q9" s="15">
        <f t="array" ref="Q9">SUMPRODUCT(('Data Sheet'!AF$3:AF$373)*(MONTH('Data Sheet'!$AZ$3:$AZ$373)=MONTH($A9)))</f>
        <v/>
      </c>
      <c r="R9" s="15">
        <f t="array" ref="R9">SUMPRODUCT(('Data Sheet'!AG$3:AG$373)*(MONTH('Data Sheet'!$AZ$3:$AZ$373)=MONTH($A9)))</f>
        <v/>
      </c>
      <c r="S9" s="15">
        <f t="array" ref="S9">SUMPRODUCT(('Data Sheet'!AH$3:AH$373)*(MONTH('Data Sheet'!$AZ$3:$AZ$373)=MONTH($A9)))</f>
        <v/>
      </c>
      <c r="T9" s="15">
        <f t="array" ref="T9">SUMPRODUCT(('Data Sheet'!AI$3:AI$373)*(MONTH('Data Sheet'!$AZ$3:$AZ$373)=MONTH($A9)))</f>
        <v/>
      </c>
      <c r="U9" s="15" t="n"/>
      <c r="V9" s="19">
        <f t="array" ref="V9">SUMPRODUCT(('Data Sheet'!AJ$3:AJ$373)*(MONTH('Data Sheet'!$AZ$3:$AZ$373)=MONTH($A9)))</f>
        <v/>
      </c>
    </row>
    <row r="10" hidden="1" s="452">
      <c r="A10" s="16" t="n">
        <v>46291</v>
      </c>
      <c r="B10" s="14" t="n">
        <v>0.84</v>
      </c>
      <c r="C10" s="20">
        <f>IFERROR(V10/D10,"")</f>
        <v/>
      </c>
      <c r="D10" s="15">
        <f t="array" ref="D10">SUMPRODUCT(('Data Sheet'!S$3:S$373)*(MONTH('Data Sheet'!$AZ$3:$AZ$373)=MONTH($A10)))</f>
        <v/>
      </c>
      <c r="E10" s="15">
        <f t="array" ref="E10">SUMPRODUCT(('Data Sheet'!T$3:T$373)*(MONTH('Data Sheet'!$AZ$3:$AZ$373)=MONTH($A10)))</f>
        <v/>
      </c>
      <c r="F10" s="15">
        <f t="array" ref="F10">SUMPRODUCT(('Data Sheet'!U$3:U$373)*(MONTH('Data Sheet'!$AZ$3:$AZ$373)=MONTH($A10)))</f>
        <v/>
      </c>
      <c r="G10" s="15">
        <f t="array" ref="G10">SUMPRODUCT(('Data Sheet'!V$3:V$373)*(MONTH('Data Sheet'!$AZ$3:$AZ$373)=MONTH($A10)))</f>
        <v/>
      </c>
      <c r="H10" s="15">
        <f t="array" ref="H10">SUMPRODUCT(('Data Sheet'!W$3:W$373)*(MONTH('Data Sheet'!$AZ$3:$AZ$373)=MONTH($A10)))</f>
        <v/>
      </c>
      <c r="I10" s="15">
        <f t="array" ref="I10">SUMPRODUCT(('Data Sheet'!X$3:X$373)*(MONTH('Data Sheet'!$AZ$3:$AZ$373)=MONTH($A10)))</f>
        <v/>
      </c>
      <c r="J10" s="15">
        <f t="array" ref="J10">SUMPRODUCT(('Data Sheet'!Y$3:Y$373)*(MONTH('Data Sheet'!$AZ$3:$AZ$373)=MONTH($A10)))</f>
        <v/>
      </c>
      <c r="K10" s="15">
        <f t="array" ref="K10">SUMPRODUCT(('Data Sheet'!Z$3:Z$373)*(MONTH('Data Sheet'!$AZ$3:$AZ$373)=MONTH($A10)))</f>
        <v/>
      </c>
      <c r="M10" s="15">
        <f t="array" ref="M10">SUMPRODUCT(('Data Sheet'!AB$3:AB$373)*(MONTH('Data Sheet'!$AZ$3:$AZ$373)=MONTH($A10)))</f>
        <v/>
      </c>
      <c r="N10" s="15">
        <f t="array" ref="N10">SUMPRODUCT(('Data Sheet'!AC$3:AC$373)*(MONTH('Data Sheet'!$AZ$3:$AZ$373)=MONTH($A10)))</f>
        <v/>
      </c>
      <c r="O10" s="15">
        <f t="array" ref="O10">SUMPRODUCT(('Data Sheet'!AD$3:AD$373)*(MONTH('Data Sheet'!$AZ$3:$AZ$373)=MONTH($A10)))</f>
        <v/>
      </c>
      <c r="P10" s="15">
        <f t="array" ref="P10">SUMPRODUCT(('Data Sheet'!AE$3:AE$373)*(MONTH('Data Sheet'!$AZ$3:$AZ$373)=MONTH($A10)))</f>
        <v/>
      </c>
      <c r="Q10" s="15">
        <f t="array" ref="Q10">SUMPRODUCT(('Data Sheet'!AF$3:AF$373)*(MONTH('Data Sheet'!$AZ$3:$AZ$373)=MONTH($A10)))</f>
        <v/>
      </c>
      <c r="R10" s="15">
        <f t="array" ref="R10">SUMPRODUCT(('Data Sheet'!AG$3:AG$373)*(MONTH('Data Sheet'!$AZ$3:$AZ$373)=MONTH($A10)))</f>
        <v/>
      </c>
      <c r="S10" s="15">
        <f t="array" ref="S10">SUMPRODUCT(('Data Sheet'!AH$3:AH$373)*(MONTH('Data Sheet'!$AZ$3:$AZ$373)=MONTH($A10)))</f>
        <v/>
      </c>
      <c r="T10" s="15">
        <f t="array" ref="T10">SUMPRODUCT(('Data Sheet'!AI$3:AI$373)*(MONTH('Data Sheet'!$AZ$3:$AZ$373)=MONTH($A10)))</f>
        <v/>
      </c>
      <c r="U10" s="15" t="n"/>
      <c r="V10" s="19">
        <f t="array" ref="V10">SUMPRODUCT(('Data Sheet'!AJ$3:AJ$373)*(MONTH('Data Sheet'!$AZ$3:$AZ$373)=MONTH($A10)))</f>
        <v/>
      </c>
    </row>
    <row r="11" hidden="1" s="452">
      <c r="A11" s="16" t="n">
        <v>46321</v>
      </c>
      <c r="B11" s="14" t="n">
        <v>0.85</v>
      </c>
      <c r="C11" s="20">
        <f>IFERROR(V11/D11,"")</f>
        <v/>
      </c>
      <c r="D11" s="15">
        <f t="array" ref="D11">SUMPRODUCT(('Data Sheet'!S$3:S$373)*(MONTH('Data Sheet'!$AZ$3:$AZ$373)=MONTH($A11)))</f>
        <v/>
      </c>
      <c r="E11" s="15">
        <f t="array" ref="E11">SUMPRODUCT(('Data Sheet'!T$3:T$373)*(MONTH('Data Sheet'!$AZ$3:$AZ$373)=MONTH($A11)))</f>
        <v/>
      </c>
      <c r="F11" s="15">
        <f t="array" ref="F11">SUMPRODUCT(('Data Sheet'!U$3:U$373)*(MONTH('Data Sheet'!$AZ$3:$AZ$373)=MONTH($A11)))</f>
        <v/>
      </c>
      <c r="G11" s="15">
        <f t="array" ref="G11">SUMPRODUCT(('Data Sheet'!V$3:V$373)*(MONTH('Data Sheet'!$AZ$3:$AZ$373)=MONTH($A11)))</f>
        <v/>
      </c>
      <c r="H11" s="15">
        <f t="array" ref="H11">SUMPRODUCT(('Data Sheet'!W$3:W$373)*(MONTH('Data Sheet'!$AZ$3:$AZ$373)=MONTH($A11)))</f>
        <v/>
      </c>
      <c r="I11" s="15">
        <f t="array" ref="I11">SUMPRODUCT(('Data Sheet'!X$3:X$373)*(MONTH('Data Sheet'!$AZ$3:$AZ$373)=MONTH($A11)))</f>
        <v/>
      </c>
      <c r="J11" s="15">
        <f t="array" ref="J11">SUMPRODUCT(('Data Sheet'!Y$3:Y$373)*(MONTH('Data Sheet'!$AZ$3:$AZ$373)=MONTH($A11)))</f>
        <v/>
      </c>
      <c r="K11" s="15">
        <f t="array" ref="K11">SUMPRODUCT(('Data Sheet'!Z$3:Z$373)*(MONTH('Data Sheet'!$AZ$3:$AZ$373)=MONTH($A11)))</f>
        <v/>
      </c>
      <c r="M11" s="15">
        <f t="array" ref="M11">SUMPRODUCT(('Data Sheet'!AB$3:AB$373)*(MONTH('Data Sheet'!$AZ$3:$AZ$373)=MONTH($A11)))</f>
        <v/>
      </c>
      <c r="N11" s="15">
        <f t="array" ref="N11">SUMPRODUCT(('Data Sheet'!AC$3:AC$373)*(MONTH('Data Sheet'!$AZ$3:$AZ$373)=MONTH($A11)))</f>
        <v/>
      </c>
      <c r="O11" s="15">
        <f t="array" ref="O11">SUMPRODUCT(('Data Sheet'!AD$3:AD$373)*(MONTH('Data Sheet'!$AZ$3:$AZ$373)=MONTH($A11)))</f>
        <v/>
      </c>
      <c r="P11" s="15">
        <f t="array" ref="P11">SUMPRODUCT(('Data Sheet'!AE$3:AE$373)*(MONTH('Data Sheet'!$AZ$3:$AZ$373)=MONTH($A11)))</f>
        <v/>
      </c>
      <c r="Q11" s="15">
        <f t="array" ref="Q11">SUMPRODUCT(('Data Sheet'!AF$3:AF$373)*(MONTH('Data Sheet'!$AZ$3:$AZ$373)=MONTH($A11)))</f>
        <v/>
      </c>
      <c r="R11" s="15">
        <f t="array" ref="R11">SUMPRODUCT(('Data Sheet'!AG$3:AG$373)*(MONTH('Data Sheet'!$AZ$3:$AZ$373)=MONTH($A11)))</f>
        <v/>
      </c>
      <c r="S11" s="15">
        <f t="array" ref="S11">SUMPRODUCT(('Data Sheet'!AH$3:AH$373)*(MONTH('Data Sheet'!$AZ$3:$AZ$373)=MONTH($A11)))</f>
        <v/>
      </c>
      <c r="T11" s="15">
        <f t="array" ref="T11">SUMPRODUCT(('Data Sheet'!AI$3:AI$373)*(MONTH('Data Sheet'!$AZ$3:$AZ$373)=MONTH($A11)))</f>
        <v/>
      </c>
      <c r="U11" s="15" t="n"/>
      <c r="V11" s="19">
        <f t="array" ref="V11">SUMPRODUCT(('Data Sheet'!AJ$3:AJ$373)*(MONTH('Data Sheet'!$AZ$3:$AZ$373)=MONTH($A11)))</f>
        <v/>
      </c>
    </row>
    <row r="12" hidden="1" s="452">
      <c r="A12" s="16" t="n">
        <v>46352</v>
      </c>
      <c r="B12" s="14" t="n">
        <v>0.85</v>
      </c>
      <c r="C12" s="20">
        <f>IFERROR(V12/D12,"")</f>
        <v/>
      </c>
      <c r="D12" s="15">
        <f t="array" ref="D12">SUMPRODUCT(('Data Sheet'!S$3:S$373)*(MONTH('Data Sheet'!$AZ$3:$AZ$373)=MONTH($A12)))</f>
        <v/>
      </c>
      <c r="E12" s="15">
        <f t="array" ref="E12">SUMPRODUCT(('Data Sheet'!T$3:T$373)*(MONTH('Data Sheet'!$AZ$3:$AZ$373)=MONTH($A12)))</f>
        <v/>
      </c>
      <c r="F12" s="15">
        <f t="array" ref="F12">SUMPRODUCT(('Data Sheet'!U$3:U$373)*(MONTH('Data Sheet'!$AZ$3:$AZ$373)=MONTH($A12)))</f>
        <v/>
      </c>
      <c r="G12" s="15">
        <f t="array" ref="G12">SUMPRODUCT(('Data Sheet'!V$3:V$373)*(MONTH('Data Sheet'!$AZ$3:$AZ$373)=MONTH($A12)))</f>
        <v/>
      </c>
      <c r="H12" s="15">
        <f t="array" ref="H12">SUMPRODUCT(('Data Sheet'!W$3:W$373)*(MONTH('Data Sheet'!$AZ$3:$AZ$373)=MONTH($A12)))</f>
        <v/>
      </c>
      <c r="I12" s="15">
        <f t="array" ref="I12">SUMPRODUCT(('Data Sheet'!X$3:X$373)*(MONTH('Data Sheet'!$AZ$3:$AZ$373)=MONTH($A12)))</f>
        <v/>
      </c>
      <c r="J12" s="15">
        <f t="array" ref="J12">SUMPRODUCT(('Data Sheet'!Y$3:Y$373)*(MONTH('Data Sheet'!$AZ$3:$AZ$373)=MONTH($A12)))</f>
        <v/>
      </c>
      <c r="K12" s="15">
        <f t="array" ref="K12">SUMPRODUCT(('Data Sheet'!Z$3:Z$373)*(MONTH('Data Sheet'!$AZ$3:$AZ$373)=MONTH($A12)))</f>
        <v/>
      </c>
      <c r="M12" s="15">
        <f t="array" ref="M12">SUMPRODUCT(('Data Sheet'!AB$3:AB$373)*(MONTH('Data Sheet'!$AZ$3:$AZ$373)=MONTH($A12)))</f>
        <v/>
      </c>
      <c r="N12" s="15">
        <f t="array" ref="N12">SUMPRODUCT(('Data Sheet'!AC$3:AC$373)*(MONTH('Data Sheet'!$AZ$3:$AZ$373)=MONTH($A12)))</f>
        <v/>
      </c>
      <c r="O12" s="15">
        <f t="array" ref="O12">SUMPRODUCT(('Data Sheet'!AD$3:AD$373)*(MONTH('Data Sheet'!$AZ$3:$AZ$373)=MONTH($A12)))</f>
        <v/>
      </c>
      <c r="P12" s="15">
        <f t="array" ref="P12">SUMPRODUCT(('Data Sheet'!AE$3:AE$373)*(MONTH('Data Sheet'!$AZ$3:$AZ$373)=MONTH($A12)))</f>
        <v/>
      </c>
      <c r="Q12" s="15">
        <f t="array" ref="Q12">SUMPRODUCT(('Data Sheet'!AF$3:AF$373)*(MONTH('Data Sheet'!$AZ$3:$AZ$373)=MONTH($A12)))</f>
        <v/>
      </c>
      <c r="R12" s="15">
        <f t="array" ref="R12">SUMPRODUCT(('Data Sheet'!AG$3:AG$373)*(MONTH('Data Sheet'!$AZ$3:$AZ$373)=MONTH($A12)))</f>
        <v/>
      </c>
      <c r="S12" s="15">
        <f t="array" ref="S12">SUMPRODUCT(('Data Sheet'!AH$3:AH$373)*(MONTH('Data Sheet'!$AZ$3:$AZ$373)=MONTH($A12)))</f>
        <v/>
      </c>
      <c r="T12" s="15">
        <f t="array" ref="T12">SUMPRODUCT(('Data Sheet'!AI$3:AI$373)*(MONTH('Data Sheet'!$AZ$3:$AZ$373)=MONTH($A12)))</f>
        <v/>
      </c>
      <c r="U12" s="15" t="n"/>
      <c r="V12" s="19">
        <f t="array" ref="V12">SUMPRODUCT(('Data Sheet'!AJ$3:AJ$373)*(MONTH('Data Sheet'!$AZ$3:$AZ$373)=MONTH($A12)))</f>
        <v/>
      </c>
    </row>
    <row r="13" hidden="1" ht="15" customHeight="1" s="452" thickBot="1">
      <c r="A13" s="16" t="n">
        <v>46382</v>
      </c>
      <c r="B13" s="14" t="n">
        <v>0.85</v>
      </c>
      <c r="C13" s="20">
        <f>IFERROR(V13/D13,"")</f>
        <v/>
      </c>
      <c r="D13" s="15">
        <f t="array" ref="D13">SUMPRODUCT(('Data Sheet'!S$3:S$373)*(MONTH('Data Sheet'!$AZ$3:$AZ$373)=MONTH($A13)))</f>
        <v/>
      </c>
      <c r="E13" s="15">
        <f t="array" ref="E13">SUMPRODUCT(('Data Sheet'!T$3:T$373)*(MONTH('Data Sheet'!$AZ$3:$AZ$373)=MONTH($A13)))</f>
        <v/>
      </c>
      <c r="F13" s="15">
        <f t="array" ref="F13">SUMPRODUCT(('Data Sheet'!U$3:U$373)*(MONTH('Data Sheet'!$AZ$3:$AZ$373)=MONTH($A13)))</f>
        <v/>
      </c>
      <c r="G13" s="15">
        <f t="array" ref="G13">SUMPRODUCT(('Data Sheet'!V$3:V$373)*(MONTH('Data Sheet'!$AZ$3:$AZ$373)=MONTH($A13)))</f>
        <v/>
      </c>
      <c r="H13" s="15">
        <f t="array" ref="H13">SUMPRODUCT(('Data Sheet'!W$3:W$373)*(MONTH('Data Sheet'!$AZ$3:$AZ$373)=MONTH($A13)))</f>
        <v/>
      </c>
      <c r="I13" s="15">
        <f t="array" ref="I13">SUMPRODUCT(('Data Sheet'!X$3:X$373)*(MONTH('Data Sheet'!$AZ$3:$AZ$373)=MONTH($A13)))</f>
        <v/>
      </c>
      <c r="J13" s="15">
        <f t="array" ref="J13">SUMPRODUCT(('Data Sheet'!Y$3:Y$373)*(MONTH('Data Sheet'!$AZ$3:$AZ$373)=MONTH($A13)))</f>
        <v/>
      </c>
      <c r="K13" s="15">
        <f t="array" ref="K13">SUMPRODUCT(('Data Sheet'!Z$3:Z$373)*(MONTH('Data Sheet'!$AZ$3:$AZ$373)=MONTH($A13)))</f>
        <v/>
      </c>
      <c r="M13" s="15">
        <f t="array" ref="M13">SUMPRODUCT(('Data Sheet'!AB$3:AB$373)*(MONTH('Data Sheet'!$AZ$3:$AZ$373)=MONTH($A13)))</f>
        <v/>
      </c>
      <c r="N13" s="15">
        <f t="array" ref="N13">SUMPRODUCT(('Data Sheet'!AC$3:AC$373)*(MONTH('Data Sheet'!$AZ$3:$AZ$373)=MONTH($A13)))</f>
        <v/>
      </c>
      <c r="O13" s="15">
        <f t="array" ref="O13">SUMPRODUCT(('Data Sheet'!AD$3:AD$373)*(MONTH('Data Sheet'!$AZ$3:$AZ$373)=MONTH($A13)))</f>
        <v/>
      </c>
      <c r="P13" s="15">
        <f t="array" ref="P13">SUMPRODUCT(('Data Sheet'!AE$3:AE$373)*(MONTH('Data Sheet'!$AZ$3:$AZ$373)=MONTH($A13)))</f>
        <v/>
      </c>
      <c r="Q13" s="15">
        <f t="array" ref="Q13">SUMPRODUCT(('Data Sheet'!AF$3:AF$373)*(MONTH('Data Sheet'!$AZ$3:$AZ$373)=MONTH($A13)))</f>
        <v/>
      </c>
      <c r="R13" s="15">
        <f t="array" ref="R13">SUMPRODUCT(('Data Sheet'!AG$3:AG$373)*(MONTH('Data Sheet'!$AZ$3:$AZ$373)=MONTH($A13)))</f>
        <v/>
      </c>
      <c r="S13" s="15">
        <f t="array" ref="S13">SUMPRODUCT(('Data Sheet'!AH$3:AH$373)*(MONTH('Data Sheet'!$AZ$3:$AZ$373)=MONTH($A13)))</f>
        <v/>
      </c>
      <c r="T13" s="15">
        <f t="array" ref="T13">SUMPRODUCT(('Data Sheet'!AI$3:AI$373)*(MONTH('Data Sheet'!$AZ$3:$AZ$373)=MONTH($A13)))</f>
        <v/>
      </c>
      <c r="U13" s="15" t="n"/>
      <c r="V13" s="19">
        <f t="array" ref="V13">SUMPRODUCT(('Data Sheet'!AJ$3:AJ$373)*(MONTH('Data Sheet'!$AZ$3:$AZ$373)=MONTH($A13)))</f>
        <v/>
      </c>
    </row>
    <row r="14">
      <c r="A14" s="4" t="inlineStr">
        <is>
          <t>Month</t>
        </is>
      </c>
      <c r="B14" s="5" t="inlineStr">
        <is>
          <t>GE (Target)</t>
        </is>
      </c>
      <c r="C14" s="6" t="inlineStr">
        <is>
          <t>GE(Actual)</t>
        </is>
      </c>
      <c r="D14" s="6" t="inlineStr">
        <is>
          <t>Hours Used</t>
        </is>
      </c>
      <c r="E14" s="7" t="inlineStr">
        <is>
          <t>Planned Maintenance</t>
        </is>
      </c>
      <c r="F14" s="8" t="inlineStr">
        <is>
          <t>Planned Autonomous Maintenance</t>
        </is>
      </c>
      <c r="G14" s="8" t="inlineStr">
        <is>
          <t>Sanitation</t>
        </is>
      </c>
      <c r="H14" s="8" t="inlineStr">
        <is>
          <t>Changeovers</t>
        </is>
      </c>
      <c r="I14" s="8" t="inlineStr">
        <is>
          <t>Planned Stops</t>
        </is>
      </c>
      <c r="J14" s="8" t="inlineStr">
        <is>
          <t>Consumables replacement</t>
        </is>
      </c>
      <c r="K14" s="9" t="inlineStr">
        <is>
          <t>Start and Finish Production</t>
        </is>
      </c>
      <c r="L14" s="34" t="inlineStr">
        <is>
          <t>Planned Loss</t>
        </is>
      </c>
      <c r="M14" s="10" t="inlineStr">
        <is>
          <t>Minor Stoppages</t>
        </is>
      </c>
      <c r="N14" s="11" t="inlineStr">
        <is>
          <t>Breakdowns</t>
        </is>
      </c>
      <c r="O14" s="11" t="inlineStr">
        <is>
          <t>Operational Losses</t>
        </is>
      </c>
      <c r="P14" s="11" t="inlineStr">
        <is>
          <t>Line Delays</t>
        </is>
      </c>
      <c r="Q14" s="11" t="inlineStr">
        <is>
          <t>Labor Management Losses</t>
        </is>
      </c>
      <c r="R14" s="11" t="inlineStr">
        <is>
          <t>Material Shortages</t>
        </is>
      </c>
      <c r="S14" s="11" t="inlineStr">
        <is>
          <t>Speed Loss</t>
        </is>
      </c>
      <c r="T14" s="12" t="inlineStr">
        <is>
          <t>Quality Loss</t>
        </is>
      </c>
      <c r="U14" s="17" t="inlineStr">
        <is>
          <t>Unplanned Loss</t>
        </is>
      </c>
      <c r="V14" s="17" t="inlineStr">
        <is>
          <t>Operating Time</t>
        </is>
      </c>
    </row>
    <row r="15">
      <c r="A15" s="16" t="n">
        <v>46048</v>
      </c>
      <c r="B15" s="14" t="n">
        <v>0.8100000000000001</v>
      </c>
      <c r="C15" s="66">
        <f>C2</f>
        <v/>
      </c>
      <c r="D15" s="15">
        <f>D2</f>
        <v/>
      </c>
      <c r="E15" s="20">
        <f>IFERROR(E2/$D15,"")</f>
        <v/>
      </c>
      <c r="F15" s="20">
        <f>IFERROR(F2/$D15,"")</f>
        <v/>
      </c>
      <c r="G15" s="20">
        <f>IFERROR(G2/$D15,"")</f>
        <v/>
      </c>
      <c r="H15" s="20">
        <f>IFERROR(H2/$D15,"")</f>
        <v/>
      </c>
      <c r="I15" s="20">
        <f>IFERROR(I2/$D15,"")</f>
        <v/>
      </c>
      <c r="J15" s="20">
        <f>IFERROR(J2/$D15,"")</f>
        <v/>
      </c>
      <c r="K15" s="20">
        <f>IFERROR(K2/$D15,"")</f>
        <v/>
      </c>
      <c r="L15" s="66">
        <f>SUM(E15:K15)</f>
        <v/>
      </c>
      <c r="M15" s="20">
        <f>IFERROR(M2/$D15,"")</f>
        <v/>
      </c>
      <c r="N15" s="20">
        <f>IFERROR(N2/$D15,"")</f>
        <v/>
      </c>
      <c r="O15" s="20">
        <f>IFERROR(O2/$D15,"")</f>
        <v/>
      </c>
      <c r="P15" s="20">
        <f>IFERROR(P2/$D15,"")</f>
        <v/>
      </c>
      <c r="Q15" s="20">
        <f>IFERROR(Q2/$D15,"")</f>
        <v/>
      </c>
      <c r="R15" s="20">
        <f>IFERROR(R2/$D15,"")</f>
        <v/>
      </c>
      <c r="S15" s="20">
        <f>IFERROR(S2/$D15,"")</f>
        <v/>
      </c>
      <c r="T15" s="20">
        <f>IFERROR(T2/$D15,"")</f>
        <v/>
      </c>
      <c r="U15" s="20">
        <f>IFERROR(SUM(M15:T15),"")</f>
        <v/>
      </c>
    </row>
    <row r="16">
      <c r="A16" s="16" t="n">
        <v>46079</v>
      </c>
      <c r="B16" s="14" t="n">
        <v>0.8100000000000001</v>
      </c>
      <c r="C16" s="66">
        <f>C3</f>
        <v/>
      </c>
      <c r="D16" s="15">
        <f>D3</f>
        <v/>
      </c>
      <c r="E16" s="20">
        <f>IFERROR(E3/$D16,"")</f>
        <v/>
      </c>
      <c r="F16" s="20">
        <f>IFERROR(F3/$D16,"")</f>
        <v/>
      </c>
      <c r="G16" s="20">
        <f>IFERROR(G3/$D16,"")</f>
        <v/>
      </c>
      <c r="H16" s="20">
        <f>IFERROR(H3/$D16,"")</f>
        <v/>
      </c>
      <c r="I16" s="20">
        <f>IFERROR(I3/$D16,"")</f>
        <v/>
      </c>
      <c r="J16" s="20">
        <f>IFERROR(J3/$D16,"")</f>
        <v/>
      </c>
      <c r="K16" s="20">
        <f>IFERROR(K3/$D16,"")</f>
        <v/>
      </c>
      <c r="L16" s="66">
        <f>SUM(E16:K16)</f>
        <v/>
      </c>
      <c r="M16" s="20">
        <f>IFERROR(M3/$D16,"")</f>
        <v/>
      </c>
      <c r="N16" s="20">
        <f>IFERROR(N3/$D16,"")</f>
        <v/>
      </c>
      <c r="O16" s="20">
        <f>IFERROR(O3/$D16,"")</f>
        <v/>
      </c>
      <c r="P16" s="20">
        <f>IFERROR(P3/$D16,"")</f>
        <v/>
      </c>
      <c r="Q16" s="20">
        <f>IFERROR(Q3/$D16,"")</f>
        <v/>
      </c>
      <c r="R16" s="20">
        <f>IFERROR(R3/$D16,"")</f>
        <v/>
      </c>
      <c r="S16" s="20">
        <f>IFERROR(S3/$D16,"")</f>
        <v/>
      </c>
      <c r="T16" s="20">
        <f>IFERROR(T3/$D16,"")</f>
        <v/>
      </c>
      <c r="U16" s="20">
        <f>IFERROR(SUM(M16:T16),"")</f>
        <v/>
      </c>
    </row>
    <row r="17">
      <c r="A17" s="16" t="n">
        <v>46107</v>
      </c>
      <c r="B17" s="14" t="n">
        <v>0.82</v>
      </c>
      <c r="C17" s="66">
        <f>C4</f>
        <v/>
      </c>
      <c r="D17" s="15">
        <f>D4</f>
        <v/>
      </c>
      <c r="E17" s="20">
        <f>IFERROR(E4/$D17,"")</f>
        <v/>
      </c>
      <c r="F17" s="20">
        <f>IFERROR(F4/$D17,"")</f>
        <v/>
      </c>
      <c r="G17" s="20">
        <f>IFERROR(G4/$D17,"")</f>
        <v/>
      </c>
      <c r="H17" s="20">
        <f>IFERROR(H4/$D17,"")</f>
        <v/>
      </c>
      <c r="I17" s="20">
        <f>IFERROR(I4/$D17,"")</f>
        <v/>
      </c>
      <c r="J17" s="20">
        <f>IFERROR(J4/$D17,"")</f>
        <v/>
      </c>
      <c r="K17" s="20">
        <f>IFERROR(K4/$D17,"")</f>
        <v/>
      </c>
      <c r="L17" s="14">
        <f>SUM(E17:K17)</f>
        <v/>
      </c>
      <c r="M17" s="20">
        <f>IFERROR(M4/$D17,"")</f>
        <v/>
      </c>
      <c r="N17" s="20">
        <f>IFERROR(N4/$D17,"")</f>
        <v/>
      </c>
      <c r="O17" s="20">
        <f>IFERROR(O4/$D17,"")</f>
        <v/>
      </c>
      <c r="P17" s="20">
        <f>IFERROR(P4/$D17,"")</f>
        <v/>
      </c>
      <c r="Q17" s="20">
        <f>IFERROR(Q4/$D17,"")</f>
        <v/>
      </c>
      <c r="R17" s="20">
        <f>IFERROR(R4/$D17,"")</f>
        <v/>
      </c>
      <c r="S17" s="20">
        <f>IFERROR(S4/$D17,"")</f>
        <v/>
      </c>
      <c r="T17" s="20">
        <f>IFERROR(T4/$D17,"")</f>
        <v/>
      </c>
      <c r="U17" s="20">
        <f>IFERROR(SUM(M17:T17),"")</f>
        <v/>
      </c>
    </row>
    <row r="18">
      <c r="A18" s="16" t="n">
        <v>46138</v>
      </c>
      <c r="B18" s="14" t="n">
        <v>0.83</v>
      </c>
      <c r="C18" s="66">
        <f>C5</f>
        <v/>
      </c>
      <c r="D18" s="15">
        <f>D5</f>
        <v/>
      </c>
      <c r="E18" s="20">
        <f>IFERROR(E5/$D18,"")</f>
        <v/>
      </c>
      <c r="F18" s="20">
        <f>IFERROR(F5/$D18,"")</f>
        <v/>
      </c>
      <c r="G18" s="20">
        <f>IFERROR(G5/$D18,"")</f>
        <v/>
      </c>
      <c r="H18" s="20">
        <f>IFERROR(H5/$D18,"")</f>
        <v/>
      </c>
      <c r="I18" s="20">
        <f>IFERROR(I5/$D18,"")</f>
        <v/>
      </c>
      <c r="J18" s="20">
        <f>IFERROR(J5/$D18,"")</f>
        <v/>
      </c>
      <c r="K18" s="20">
        <f>IFERROR(K5/$D18,"")</f>
        <v/>
      </c>
      <c r="L18" s="14">
        <f>SUM(E18:K18)</f>
        <v/>
      </c>
      <c r="M18" s="20">
        <f>IFERROR(M5/$D18,"")</f>
        <v/>
      </c>
      <c r="N18" s="20">
        <f>IFERROR(N5/$D18,"")</f>
        <v/>
      </c>
      <c r="O18" s="20">
        <f>IFERROR(O5/$D18,"")</f>
        <v/>
      </c>
      <c r="P18" s="20">
        <f>IFERROR(P5/$D18,"")</f>
        <v/>
      </c>
      <c r="Q18" s="20">
        <f>IFERROR(Q5/$D18,"")</f>
        <v/>
      </c>
      <c r="R18" s="20">
        <f>IFERROR(R5/$D18,"")</f>
        <v/>
      </c>
      <c r="S18" s="20">
        <f>IFERROR(S5/$D18,"")</f>
        <v/>
      </c>
      <c r="T18" s="20">
        <f>IFERROR(T5/$D18,"")</f>
        <v/>
      </c>
      <c r="U18" s="20">
        <f>IFERROR(SUM(M18:T18),"")</f>
        <v/>
      </c>
    </row>
    <row r="19">
      <c r="A19" s="16" t="n">
        <v>46168</v>
      </c>
      <c r="B19" s="14" t="n">
        <v>0.83</v>
      </c>
      <c r="C19" s="66">
        <f>C6</f>
        <v/>
      </c>
      <c r="D19" s="15">
        <f>D6</f>
        <v/>
      </c>
      <c r="E19" s="20">
        <f>IFERROR(E6/$D19,"")</f>
        <v/>
      </c>
      <c r="F19" s="20">
        <f>IFERROR(F6/$D19,"")</f>
        <v/>
      </c>
      <c r="G19" s="20">
        <f>IFERROR(G6/$D19,"")</f>
        <v/>
      </c>
      <c r="H19" s="20">
        <f>IFERROR(H6/$D19,"")</f>
        <v/>
      </c>
      <c r="I19" s="20">
        <f>IFERROR(I6/$D19,"")</f>
        <v/>
      </c>
      <c r="J19" s="20">
        <f>IFERROR(J6/$D19,"")</f>
        <v/>
      </c>
      <c r="K19" s="20">
        <f>IFERROR(K6/$D19,"")</f>
        <v/>
      </c>
      <c r="L19" s="14">
        <f>SUM(E19:K19)</f>
        <v/>
      </c>
      <c r="M19" s="20">
        <f>IFERROR(M6/$D19,"")</f>
        <v/>
      </c>
      <c r="N19" s="20">
        <f>IFERROR(N6/$D19,"")</f>
        <v/>
      </c>
      <c r="O19" s="20">
        <f>IFERROR(O6/$D19,"")</f>
        <v/>
      </c>
      <c r="P19" s="20">
        <f>IFERROR(P6/$D19,"")</f>
        <v/>
      </c>
      <c r="Q19" s="20">
        <f>IFERROR(Q6/$D19,"")</f>
        <v/>
      </c>
      <c r="R19" s="20">
        <f>IFERROR(R6/$D19,"")</f>
        <v/>
      </c>
      <c r="S19" s="20">
        <f>IFERROR(S6/$D19,"")</f>
        <v/>
      </c>
      <c r="T19" s="20">
        <f>IFERROR(T6/$D19,"")</f>
        <v/>
      </c>
      <c r="U19" s="20">
        <f>IFERROR(SUM(M19:T19),"")</f>
        <v/>
      </c>
    </row>
    <row r="20">
      <c r="A20" s="16" t="n">
        <v>46199</v>
      </c>
      <c r="B20" s="14" t="n">
        <v>0.83</v>
      </c>
      <c r="C20" s="66">
        <f>C7</f>
        <v/>
      </c>
      <c r="D20" s="15">
        <f>D7</f>
        <v/>
      </c>
      <c r="E20" s="20">
        <f>IFERROR(E7/$D20,"")</f>
        <v/>
      </c>
      <c r="F20" s="20">
        <f>IFERROR(F7/$D20,"")</f>
        <v/>
      </c>
      <c r="G20" s="20">
        <f>IFERROR(G7/$D20,"")</f>
        <v/>
      </c>
      <c r="H20" s="20">
        <f>IFERROR(H7/$D20,"")</f>
        <v/>
      </c>
      <c r="I20" s="20">
        <f>IFERROR(I7/$D20,"")</f>
        <v/>
      </c>
      <c r="J20" s="20">
        <f>IFERROR(J7/$D20,"")</f>
        <v/>
      </c>
      <c r="K20" s="20">
        <f>IFERROR(K7/$D20,"")</f>
        <v/>
      </c>
      <c r="L20" s="14">
        <f>SUM(E20:K20)</f>
        <v/>
      </c>
      <c r="M20" s="20">
        <f>IFERROR(M7/$D20,"")</f>
        <v/>
      </c>
      <c r="N20" s="20">
        <f>IFERROR(N7/$D20,"")</f>
        <v/>
      </c>
      <c r="O20" s="20">
        <f>IFERROR(O7/$D20,"")</f>
        <v/>
      </c>
      <c r="P20" s="20">
        <f>IFERROR(P7/$D20,"")</f>
        <v/>
      </c>
      <c r="Q20" s="20">
        <f>IFERROR(Q7/$D20,"")</f>
        <v/>
      </c>
      <c r="R20" s="20">
        <f>IFERROR(R7/$D20,"")</f>
        <v/>
      </c>
      <c r="S20" s="20">
        <f>IFERROR(S7/$D20,"")</f>
        <v/>
      </c>
      <c r="T20" s="20">
        <f>IFERROR(T7/$D20,"")</f>
        <v/>
      </c>
      <c r="U20" s="20">
        <f>IFERROR(SUM(M20:T20),"")</f>
        <v/>
      </c>
    </row>
    <row r="21">
      <c r="A21" s="16" t="n">
        <v>46229</v>
      </c>
      <c r="B21" s="14" t="n">
        <v>0.84</v>
      </c>
      <c r="C21" s="66">
        <f>C8</f>
        <v/>
      </c>
      <c r="D21" s="15">
        <f>D8</f>
        <v/>
      </c>
      <c r="E21" s="20">
        <f>IFERROR(E8/$D21,"")</f>
        <v/>
      </c>
      <c r="F21" s="20">
        <f>IFERROR(F8/$D21,"")</f>
        <v/>
      </c>
      <c r="G21" s="20">
        <f>IFERROR(G8/$D21,"")</f>
        <v/>
      </c>
      <c r="H21" s="20">
        <f>IFERROR(H8/$D21,"")</f>
        <v/>
      </c>
      <c r="I21" s="20">
        <f>IFERROR(I8/$D21,"")</f>
        <v/>
      </c>
      <c r="J21" s="20">
        <f>IFERROR(J8/$D21,"")</f>
        <v/>
      </c>
      <c r="K21" s="20">
        <f>IFERROR(K8/$D21,"")</f>
        <v/>
      </c>
      <c r="L21" s="14">
        <f>SUM(E21:K21)</f>
        <v/>
      </c>
      <c r="M21" s="20">
        <f>IFERROR(M8/$D21,"")</f>
        <v/>
      </c>
      <c r="N21" s="20">
        <f>IFERROR(N8/$D21,"")</f>
        <v/>
      </c>
      <c r="O21" s="20">
        <f>IFERROR(O8/$D21,"")</f>
        <v/>
      </c>
      <c r="P21" s="20">
        <f>IFERROR(P8/$D21,"")</f>
        <v/>
      </c>
      <c r="Q21" s="20">
        <f>IFERROR(Q8/$D21,"")</f>
        <v/>
      </c>
      <c r="R21" s="20">
        <f>IFERROR(R8/$D21,"")</f>
        <v/>
      </c>
      <c r="S21" s="20">
        <f>IFERROR(S8/$D21,"")</f>
        <v/>
      </c>
      <c r="T21" s="20">
        <f>IFERROR(T8/$D21,"")</f>
        <v/>
      </c>
      <c r="U21" s="20">
        <f>IFERROR(SUM(M21:T21),"")</f>
        <v/>
      </c>
    </row>
    <row r="22">
      <c r="A22" s="16" t="n">
        <v>46260</v>
      </c>
      <c r="B22" s="14" t="n">
        <v>0.84</v>
      </c>
      <c r="C22" s="66">
        <f>C9</f>
        <v/>
      </c>
      <c r="D22" s="15">
        <f>D9</f>
        <v/>
      </c>
      <c r="E22" s="20">
        <f>IFERROR(E9/$D22,"")</f>
        <v/>
      </c>
      <c r="F22" s="20">
        <f>IFERROR(F9/$D22,"")</f>
        <v/>
      </c>
      <c r="G22" s="20">
        <f>IFERROR(G9/$D22,"")</f>
        <v/>
      </c>
      <c r="H22" s="20">
        <f>IFERROR(H9/$D22,"")</f>
        <v/>
      </c>
      <c r="I22" s="20">
        <f>IFERROR(I9/$D22,"")</f>
        <v/>
      </c>
      <c r="J22" s="20">
        <f>IFERROR(J9/$D22,"")</f>
        <v/>
      </c>
      <c r="K22" s="20">
        <f>IFERROR(K9/$D22,"")</f>
        <v/>
      </c>
      <c r="L22" s="14">
        <f>SUM(E22:K22)</f>
        <v/>
      </c>
      <c r="M22" s="20">
        <f>IFERROR(M9/$D22,"")</f>
        <v/>
      </c>
      <c r="N22" s="20">
        <f>IFERROR(N9/$D22,"")</f>
        <v/>
      </c>
      <c r="O22" s="20">
        <f>IFERROR(O9/$D22,"")</f>
        <v/>
      </c>
      <c r="P22" s="20">
        <f>IFERROR(P9/$D22,"")</f>
        <v/>
      </c>
      <c r="Q22" s="20">
        <f>IFERROR(Q9/$D22,"")</f>
        <v/>
      </c>
      <c r="R22" s="20">
        <f>IFERROR(R9/$D22,"")</f>
        <v/>
      </c>
      <c r="S22" s="20">
        <f>IFERROR(S9/$D22,"")</f>
        <v/>
      </c>
      <c r="T22" s="20">
        <f>IFERROR(T9/$D22,"")</f>
        <v/>
      </c>
      <c r="U22" s="20">
        <f>IFERROR(SUM(M22:T22),"")</f>
        <v/>
      </c>
    </row>
    <row r="23">
      <c r="A23" s="16" t="n">
        <v>46291</v>
      </c>
      <c r="B23" s="14" t="n">
        <v>0.84</v>
      </c>
      <c r="C23" s="66">
        <f>C10</f>
        <v/>
      </c>
      <c r="D23" s="15">
        <f>D10</f>
        <v/>
      </c>
      <c r="E23" s="20">
        <f>IFERROR(E10/$D23,"")</f>
        <v/>
      </c>
      <c r="F23" s="20">
        <f>IFERROR(F10/$D23,"")</f>
        <v/>
      </c>
      <c r="G23" s="20">
        <f>IFERROR(G10/$D23,"")</f>
        <v/>
      </c>
      <c r="H23" s="20">
        <f>IFERROR(H10/$D23,"")</f>
        <v/>
      </c>
      <c r="I23" s="20">
        <f>IFERROR(I10/$D23,"")</f>
        <v/>
      </c>
      <c r="J23" s="20">
        <f>IFERROR(J10/$D23,"")</f>
        <v/>
      </c>
      <c r="K23" s="20">
        <f>IFERROR(K10/$D23,"")</f>
        <v/>
      </c>
      <c r="L23" s="14">
        <f>SUM(E23:K23)</f>
        <v/>
      </c>
      <c r="M23" s="20">
        <f>IFERROR(M10/$D23,"")</f>
        <v/>
      </c>
      <c r="N23" s="20">
        <f>IFERROR(N10/$D23,"")</f>
        <v/>
      </c>
      <c r="O23" s="20">
        <f>IFERROR(O10/$D23,"")</f>
        <v/>
      </c>
      <c r="P23" s="20">
        <f>IFERROR(P10/$D23,"")</f>
        <v/>
      </c>
      <c r="Q23" s="20">
        <f>IFERROR(Q10/$D23,"")</f>
        <v/>
      </c>
      <c r="R23" s="20">
        <f>IFERROR(R10/$D23,"")</f>
        <v/>
      </c>
      <c r="S23" s="20">
        <f>IFERROR(S10/$D23,"")</f>
        <v/>
      </c>
      <c r="T23" s="20">
        <f>IFERROR(T10/$D23,"")</f>
        <v/>
      </c>
      <c r="U23" s="20">
        <f>IFERROR(SUM(M23:T23),"")</f>
        <v/>
      </c>
    </row>
    <row r="24">
      <c r="A24" s="16" t="n">
        <v>46321</v>
      </c>
      <c r="B24" s="14" t="n">
        <v>0.85</v>
      </c>
      <c r="C24" s="66">
        <f>C11</f>
        <v/>
      </c>
      <c r="D24" s="15">
        <f>D11</f>
        <v/>
      </c>
      <c r="E24" s="20">
        <f>IFERROR(E11/$D24,"")</f>
        <v/>
      </c>
      <c r="F24" s="20">
        <f>IFERROR(F11/$D24,"")</f>
        <v/>
      </c>
      <c r="G24" s="20">
        <f>IFERROR(G11/$D24,"")</f>
        <v/>
      </c>
      <c r="H24" s="20">
        <f>IFERROR(H11/$D24,"")</f>
        <v/>
      </c>
      <c r="I24" s="20">
        <f>IFERROR(I11/$D24,"")</f>
        <v/>
      </c>
      <c r="J24" s="20">
        <f>IFERROR(J11/$D24,"")</f>
        <v/>
      </c>
      <c r="K24" s="20">
        <f>IFERROR(K11/$D24,"")</f>
        <v/>
      </c>
      <c r="L24" s="14">
        <f>SUM(E24:K24)</f>
        <v/>
      </c>
      <c r="M24" s="20">
        <f>IFERROR(M11/$D24,"")</f>
        <v/>
      </c>
      <c r="N24" s="20">
        <f>IFERROR(N11/$D24,"")</f>
        <v/>
      </c>
      <c r="O24" s="20">
        <f>IFERROR(O11/$D24,"")</f>
        <v/>
      </c>
      <c r="P24" s="20">
        <f>IFERROR(P11/$D24,"")</f>
        <v/>
      </c>
      <c r="Q24" s="20">
        <f>IFERROR(Q11/$D24,"")</f>
        <v/>
      </c>
      <c r="R24" s="20">
        <f>IFERROR(R11/$D24,"")</f>
        <v/>
      </c>
      <c r="S24" s="20">
        <f>IFERROR(S11/$D24,"")</f>
        <v/>
      </c>
      <c r="T24" s="20">
        <f>IFERROR(T11/$D24,"")</f>
        <v/>
      </c>
      <c r="U24" s="20">
        <f>IFERROR(SUM(M24:T24),"")</f>
        <v/>
      </c>
    </row>
    <row r="25">
      <c r="A25" s="16" t="n">
        <v>46352</v>
      </c>
      <c r="B25" s="14" t="n">
        <v>0.85</v>
      </c>
      <c r="C25" s="66">
        <f>C12</f>
        <v/>
      </c>
      <c r="D25" s="15">
        <f>D12</f>
        <v/>
      </c>
      <c r="E25" s="20">
        <f>IFERROR(E12/$D25,"")</f>
        <v/>
      </c>
      <c r="F25" s="20">
        <f>IFERROR(F12/$D25,"")</f>
        <v/>
      </c>
      <c r="G25" s="20">
        <f>IFERROR(G12/$D25,"")</f>
        <v/>
      </c>
      <c r="H25" s="20">
        <f>IFERROR(H12/$D25,"")</f>
        <v/>
      </c>
      <c r="I25" s="20">
        <f>IFERROR(I12/$D25,"")</f>
        <v/>
      </c>
      <c r="J25" s="20">
        <f>IFERROR(J12/$D25,"")</f>
        <v/>
      </c>
      <c r="K25" s="20">
        <f>IFERROR(K12/$D25,"")</f>
        <v/>
      </c>
      <c r="L25" s="14">
        <f>SUM(E25:K25)</f>
        <v/>
      </c>
      <c r="M25" s="20">
        <f>IFERROR(M12/$D25,"")</f>
        <v/>
      </c>
      <c r="N25" s="20">
        <f>IFERROR(N12/$D25,"")</f>
        <v/>
      </c>
      <c r="O25" s="20">
        <f>IFERROR(O12/$D25,"")</f>
        <v/>
      </c>
      <c r="P25" s="20">
        <f>IFERROR(P12/$D25,"")</f>
        <v/>
      </c>
      <c r="Q25" s="20">
        <f>IFERROR(Q12/$D25,"")</f>
        <v/>
      </c>
      <c r="R25" s="20">
        <f>IFERROR(R12/$D25,"")</f>
        <v/>
      </c>
      <c r="S25" s="20">
        <f>IFERROR(S12/$D25,"")</f>
        <v/>
      </c>
      <c r="T25" s="20">
        <f>IFERROR(T12/$D25,"")</f>
        <v/>
      </c>
      <c r="U25" s="20">
        <f>IFERROR(SUM(M25:T25),"")</f>
        <v/>
      </c>
    </row>
    <row r="26">
      <c r="A26" s="16" t="n">
        <v>46382</v>
      </c>
      <c r="B26" s="14" t="n">
        <v>0.85</v>
      </c>
      <c r="C26" s="66">
        <f>C13</f>
        <v/>
      </c>
      <c r="D26" s="15">
        <f>D13</f>
        <v/>
      </c>
      <c r="E26" s="20">
        <f>IFERROR(E13/$D26,"")</f>
        <v/>
      </c>
      <c r="F26" s="20">
        <f>IFERROR(F13/$D26,"")</f>
        <v/>
      </c>
      <c r="G26" s="20">
        <f>IFERROR(G13/$D26,"")</f>
        <v/>
      </c>
      <c r="H26" s="20">
        <f>IFERROR(H13/$D26,"")</f>
        <v/>
      </c>
      <c r="I26" s="20">
        <f>IFERROR(I13/$D26,"")</f>
        <v/>
      </c>
      <c r="J26" s="20">
        <f>IFERROR(J13/$D26,"")</f>
        <v/>
      </c>
      <c r="K26" s="20">
        <f>IFERROR(K13/$D26,"")</f>
        <v/>
      </c>
      <c r="L26" s="14">
        <f>SUM(E26:K26)</f>
        <v/>
      </c>
      <c r="M26" s="20">
        <f>IFERROR(M13/$D26,"")</f>
        <v/>
      </c>
      <c r="N26" s="20">
        <f>IFERROR(N13/$D26,"")</f>
        <v/>
      </c>
      <c r="O26" s="20">
        <f>IFERROR(O13/$D26,"")</f>
        <v/>
      </c>
      <c r="P26" s="20">
        <f>IFERROR(P13/$D26,"")</f>
        <v/>
      </c>
      <c r="Q26" s="20">
        <f>IFERROR(Q13/$D26,"")</f>
        <v/>
      </c>
      <c r="R26" s="20">
        <f>IFERROR(R13/$D26,"")</f>
        <v/>
      </c>
      <c r="S26" s="20">
        <f>IFERROR(S13/$D26,"")</f>
        <v/>
      </c>
      <c r="T26" s="20">
        <f>IFERROR(T13/$D26,"")</f>
        <v/>
      </c>
      <c r="U26" s="20">
        <f>IFERROR(SUM(M26:T26),"")</f>
        <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codeName="Sheet3">
    <outlinePr summaryBelow="1" summaryRight="1"/>
    <pageSetUpPr/>
  </sheetPr>
  <dimension ref="A1:Y132"/>
  <sheetViews>
    <sheetView showGridLines="0" workbookViewId="0">
      <selection activeCell="B12" sqref="B12"/>
    </sheetView>
  </sheetViews>
  <sheetFormatPr baseColWidth="8" defaultRowHeight="14.5"/>
  <cols>
    <col width="46.54296875" bestFit="1" customWidth="1" style="452" min="1" max="1"/>
    <col width="19.08984375" bestFit="1" customWidth="1" style="452" min="2" max="2"/>
    <col width="20.08984375" bestFit="1" customWidth="1" style="452" min="3" max="3"/>
    <col width="10.1796875" bestFit="1" customWidth="1" style="452" min="4" max="4"/>
    <col width="8.90625" bestFit="1" customWidth="1" style="452" min="5" max="5"/>
    <col width="10.26953125" bestFit="1" customWidth="1" style="452" min="6" max="6"/>
    <col width="12" bestFit="1" customWidth="1" style="452" min="7" max="7"/>
    <col width="29.26953125" bestFit="1" customWidth="1" style="452" min="8" max="8"/>
    <col width="10" bestFit="1" customWidth="1" style="452" min="9" max="9"/>
    <col width="14.81640625" bestFit="1" customWidth="1" style="452" min="10" max="10"/>
    <col width="11" bestFit="1" customWidth="1" style="452" min="11" max="11"/>
    <col width="18.08984375" bestFit="1" customWidth="1" style="452" min="12" max="12"/>
    <col width="11.7265625" bestFit="1" customWidth="1" style="452" min="13" max="13"/>
    <col width="22.6328125" bestFit="1" customWidth="1" style="452" min="14" max="14"/>
    <col width="24.54296875" bestFit="1" customWidth="1" style="452" min="15" max="15"/>
    <col width="9.453125" bestFit="1" customWidth="1" style="452" min="16" max="16"/>
    <col width="20.90625" bestFit="1" customWidth="1" style="452" min="17" max="17"/>
    <col width="15.453125" bestFit="1" customWidth="1" style="452" min="18" max="18"/>
    <col width="9.26953125" bestFit="1" customWidth="1" style="452" min="19" max="19"/>
    <col width="17.1796875" bestFit="1" customWidth="1" style="452" min="20" max="20"/>
    <col width="12.453125" bestFit="1" customWidth="1" style="452" min="21" max="21"/>
    <col width="18.90625" bestFit="1" customWidth="1" style="452" min="22" max="22"/>
    <col width="12.54296875" bestFit="1" customWidth="1" style="452" min="24" max="24"/>
    <col width="19.08984375" bestFit="1" customWidth="1" style="452" min="25" max="25"/>
    <col width="20" bestFit="1" customWidth="1" style="452" min="26" max="26"/>
  </cols>
  <sheetData>
    <row r="1">
      <c r="E1" s="62" t="inlineStr">
        <is>
          <t>Month</t>
        </is>
      </c>
      <c r="F1" t="inlineStr">
        <is>
          <t>(All)</t>
        </is>
      </c>
    </row>
    <row r="2">
      <c r="A2" s="62" t="inlineStr">
        <is>
          <t>Operation</t>
        </is>
      </c>
      <c r="B2" t="inlineStr">
        <is>
          <t>(All)</t>
        </is>
      </c>
      <c r="U2" s="62" t="inlineStr">
        <is>
          <t>Row Labels</t>
        </is>
      </c>
      <c r="V2" t="inlineStr">
        <is>
          <t>Average of GE - Actual</t>
        </is>
      </c>
    </row>
    <row r="3">
      <c r="A3" s="62" t="inlineStr">
        <is>
          <t>Loss Category</t>
        </is>
      </c>
      <c r="B3" t="inlineStr">
        <is>
          <t>(Multiple Items)</t>
        </is>
      </c>
      <c r="E3" s="62" t="inlineStr">
        <is>
          <t>Values</t>
        </is>
      </c>
      <c r="U3" s="63" t="inlineStr">
        <is>
          <t>_10.3GM</t>
        </is>
      </c>
      <c r="V3" s="13" t="n">
        <v>0.7921351670951156</v>
      </c>
    </row>
    <row r="4">
      <c r="E4" t="inlineStr">
        <is>
          <t>Santation</t>
        </is>
      </c>
      <c r="F4" t="inlineStr">
        <is>
          <t xml:space="preserve"> Qulity Loss</t>
        </is>
      </c>
      <c r="G4" t="inlineStr">
        <is>
          <t xml:space="preserve"> Changeovars</t>
        </is>
      </c>
      <c r="H4" t="inlineStr">
        <is>
          <t>Planed Autonomous Maintenance</t>
        </is>
      </c>
      <c r="I4" t="inlineStr">
        <is>
          <t>Brakdowns</t>
        </is>
      </c>
      <c r="J4" t="inlineStr">
        <is>
          <t>Operational Loss</t>
        </is>
      </c>
      <c r="K4" t="inlineStr">
        <is>
          <t xml:space="preserve"> Minor Stops</t>
        </is>
      </c>
      <c r="L4" t="inlineStr">
        <is>
          <t>Planed Maintenance</t>
        </is>
      </c>
      <c r="M4" t="inlineStr">
        <is>
          <t>Planed Stops</t>
        </is>
      </c>
      <c r="N4" t="inlineStr">
        <is>
          <t>Consumables replacment</t>
        </is>
      </c>
      <c r="O4" t="inlineStr">
        <is>
          <t>Sum of Start and Finish Prod</t>
        </is>
      </c>
      <c r="P4" t="inlineStr">
        <is>
          <t>Line Delay</t>
        </is>
      </c>
      <c r="Q4" t="inlineStr">
        <is>
          <t>Labor Management Loss</t>
        </is>
      </c>
      <c r="R4" t="inlineStr">
        <is>
          <t>Material Shortage</t>
        </is>
      </c>
      <c r="S4" t="inlineStr">
        <is>
          <t>Speed Los</t>
        </is>
      </c>
      <c r="U4" s="63" t="inlineStr">
        <is>
          <t>_10.3GM_HT</t>
        </is>
      </c>
      <c r="V4" s="13" t="n">
        <v>0.7688632653779512</v>
      </c>
      <c r="X4" s="62" t="inlineStr">
        <is>
          <t>Loss Category</t>
        </is>
      </c>
      <c r="Y4" t="inlineStr">
        <is>
          <t>Unplanned_Loss</t>
        </is>
      </c>
    </row>
    <row r="5">
      <c r="B5" s="62" t="inlineStr">
        <is>
          <t>Values</t>
        </is>
      </c>
      <c r="E5" s="13" t="n">
        <v>0.4299033228349885</v>
      </c>
      <c r="F5" s="363" t="n">
        <v>0.2913214236111111</v>
      </c>
      <c r="G5" s="13" t="n">
        <v>0.05781075616503426</v>
      </c>
      <c r="H5" s="13" t="n">
        <v>0.09873603388547839</v>
      </c>
      <c r="I5" s="363" t="n">
        <v>0.3555371527777778</v>
      </c>
      <c r="J5" s="363" t="n">
        <v>0.09477694444444444</v>
      </c>
      <c r="K5" s="363" t="n">
        <v>0.05112534722222221</v>
      </c>
      <c r="L5" s="13" t="n">
        <v>0.07978031950552228</v>
      </c>
      <c r="M5" s="13" t="n">
        <v>0.003028321201091901</v>
      </c>
      <c r="N5" s="13" t="n">
        <v>0</v>
      </c>
      <c r="O5" s="13" t="n">
        <v>0.05892207879088761</v>
      </c>
      <c r="P5" s="363" t="n">
        <v>0.01483549768518519</v>
      </c>
      <c r="Q5" s="363" t="n">
        <v>0.03841391203703703</v>
      </c>
      <c r="R5" s="363" t="n">
        <v>0.00488875</v>
      </c>
      <c r="S5" s="363" t="n">
        <v>0.7576853819444445</v>
      </c>
      <c r="U5" s="63" t="inlineStr">
        <is>
          <t>Grand Total</t>
        </is>
      </c>
      <c r="V5" s="13" t="n">
        <v>0.779754056821944</v>
      </c>
    </row>
    <row r="6">
      <c r="A6" s="62" t="inlineStr">
        <is>
          <t>Row Labels</t>
        </is>
      </c>
      <c r="B6" t="inlineStr">
        <is>
          <t>Sum of line downtime</t>
        </is>
      </c>
      <c r="C6" t="inlineStr">
        <is>
          <t>Sum of line downtime2</t>
        </is>
      </c>
      <c r="E6" s="67">
        <f>E3</f>
        <v/>
      </c>
      <c r="F6" s="67">
        <f>F3</f>
        <v/>
      </c>
      <c r="G6" s="67">
        <f>G3</f>
        <v/>
      </c>
      <c r="H6" s="67">
        <f>H3</f>
        <v/>
      </c>
      <c r="I6" s="67">
        <f>I3</f>
        <v/>
      </c>
      <c r="J6" s="67">
        <f>J3</f>
        <v/>
      </c>
      <c r="K6" s="67">
        <f>K3</f>
        <v/>
      </c>
      <c r="L6" s="67">
        <f>L3</f>
        <v/>
      </c>
      <c r="M6" s="67">
        <f>M3</f>
        <v/>
      </c>
      <c r="N6" s="67">
        <f>N3</f>
        <v/>
      </c>
      <c r="O6" s="67">
        <f>O3</f>
        <v/>
      </c>
      <c r="P6" s="67">
        <f>P3</f>
        <v/>
      </c>
      <c r="Q6" s="67">
        <f>Q3</f>
        <v/>
      </c>
      <c r="R6" s="67">
        <f>R3</f>
        <v/>
      </c>
      <c r="S6" s="67">
        <f>S3</f>
        <v/>
      </c>
      <c r="X6" s="62" t="inlineStr">
        <is>
          <t>Row Labels</t>
        </is>
      </c>
      <c r="Y6" t="inlineStr">
        <is>
          <t>Sum of line downtime</t>
        </is>
      </c>
    </row>
    <row r="7">
      <c r="A7" s="63" t="inlineStr">
        <is>
          <t>Die Scrapper striking with Dies</t>
        </is>
      </c>
      <c r="B7" t="n">
        <v>1760</v>
      </c>
      <c r="C7" s="64" t="n">
        <v>1760</v>
      </c>
      <c r="E7" s="67">
        <f>E4</f>
        <v/>
      </c>
      <c r="F7" s="67">
        <f>F4</f>
        <v/>
      </c>
      <c r="G7" s="67">
        <f>G4</f>
        <v/>
      </c>
      <c r="H7" s="67">
        <f>H4</f>
        <v/>
      </c>
      <c r="I7" s="67">
        <f>I4</f>
        <v/>
      </c>
      <c r="J7" s="67">
        <f>J4</f>
        <v/>
      </c>
      <c r="K7" s="67">
        <f>K4</f>
        <v/>
      </c>
      <c r="L7" s="67">
        <f>L4</f>
        <v/>
      </c>
      <c r="M7" s="67">
        <f>M4</f>
        <v/>
      </c>
      <c r="N7" s="67">
        <f>N4</f>
        <v/>
      </c>
      <c r="O7" s="67">
        <f>O4</f>
        <v/>
      </c>
      <c r="P7" s="67">
        <f>P4</f>
        <v/>
      </c>
      <c r="Q7" s="67">
        <f>Q4</f>
        <v/>
      </c>
      <c r="R7" s="67">
        <f>R4</f>
        <v/>
      </c>
      <c r="S7" s="67">
        <f>S4</f>
        <v/>
      </c>
      <c r="X7" s="63" t="inlineStr">
        <is>
          <t>Oven_</t>
        </is>
      </c>
      <c r="Y7" t="n">
        <v>4410</v>
      </c>
    </row>
    <row r="8">
      <c r="A8" s="63" t="inlineStr">
        <is>
          <t>Unskilled Manpower</t>
        </is>
      </c>
      <c r="B8" t="n">
        <v>930</v>
      </c>
      <c r="C8" s="64" t="n">
        <v>930</v>
      </c>
      <c r="P8" s="13" t="n"/>
      <c r="X8" s="63" t="inlineStr">
        <is>
          <t>HCM_</t>
        </is>
      </c>
      <c r="Y8" t="n">
        <v>2026.7390875</v>
      </c>
    </row>
    <row r="9">
      <c r="A9" s="63" t="inlineStr">
        <is>
          <t>Exhaust Pressure Switch Fault</t>
        </is>
      </c>
      <c r="B9" t="n">
        <v>840</v>
      </c>
      <c r="C9" s="64" t="n">
        <v>840</v>
      </c>
      <c r="P9" s="13" t="n"/>
      <c r="X9" s="63" t="inlineStr">
        <is>
          <t>TTLI_</t>
        </is>
      </c>
      <c r="Y9" t="n">
        <v>1731.659800000001</v>
      </c>
    </row>
    <row r="10">
      <c r="A10" s="63" t="inlineStr">
        <is>
          <t>Cutter Wire broken</t>
        </is>
      </c>
      <c r="B10" t="n">
        <v>751</v>
      </c>
      <c r="C10" s="64" t="n">
        <v>751</v>
      </c>
      <c r="P10" s="3" t="n"/>
      <c r="X10" s="63" t="inlineStr">
        <is>
          <t>Cutter_</t>
        </is>
      </c>
      <c r="Y10" t="n">
        <v>1631</v>
      </c>
    </row>
    <row r="11">
      <c r="A11" s="63" t="inlineStr">
        <is>
          <t>Batter Transfer Pump Jam</t>
        </is>
      </c>
      <c r="B11" t="n">
        <v>690</v>
      </c>
      <c r="C11" s="64" t="n">
        <v>690</v>
      </c>
      <c r="P11" s="13" t="n"/>
      <c r="X11" s="63" t="inlineStr">
        <is>
          <t>Laminator_</t>
        </is>
      </c>
      <c r="Y11" t="n">
        <v>1445</v>
      </c>
    </row>
    <row r="12">
      <c r="A12" s="63" t="inlineStr">
        <is>
          <t>Die bolt broken</t>
        </is>
      </c>
      <c r="B12" t="n">
        <v>660</v>
      </c>
      <c r="C12" s="64" t="n">
        <v>660</v>
      </c>
      <c r="P12" s="13" t="n"/>
      <c r="X12" s="63" t="inlineStr">
        <is>
          <t>Line_</t>
        </is>
      </c>
      <c r="Y12" t="n">
        <v>1335</v>
      </c>
    </row>
    <row r="13">
      <c r="A13" s="63" t="inlineStr">
        <is>
          <t>Crème Transfer Pump Jam</t>
        </is>
      </c>
      <c r="B13" t="n">
        <v>620</v>
      </c>
      <c r="C13" s="64" t="n">
        <v>620</v>
      </c>
      <c r="P13" s="13" t="n"/>
      <c r="X13" s="63" t="inlineStr">
        <is>
          <t>Book_Cooler_</t>
        </is>
      </c>
      <c r="Y13" t="n">
        <v>1310</v>
      </c>
    </row>
    <row r="14">
      <c r="A14" s="63" t="inlineStr">
        <is>
          <t>Book cooler chain damage</t>
        </is>
      </c>
      <c r="B14" t="n">
        <v>600</v>
      </c>
      <c r="C14" s="64" t="n">
        <v>600</v>
      </c>
      <c r="P14" s="13" t="n"/>
      <c r="X14" s="63" t="inlineStr">
        <is>
          <t>Enrober_</t>
        </is>
      </c>
      <c r="Y14" t="n">
        <v>962</v>
      </c>
    </row>
    <row r="15">
      <c r="A15" s="63" t="inlineStr">
        <is>
          <t>Batching Scada Malfunctioning</t>
        </is>
      </c>
      <c r="B15" t="n">
        <v>540</v>
      </c>
      <c r="C15" s="64" t="n">
        <v>540</v>
      </c>
      <c r="P15" s="3" t="n"/>
      <c r="X15" s="63" t="inlineStr">
        <is>
          <t>Batching</t>
        </is>
      </c>
      <c r="Y15" t="n">
        <v>900</v>
      </c>
    </row>
    <row r="16">
      <c r="A16" s="63" t="inlineStr">
        <is>
          <t>DU4R belt tracking issue</t>
        </is>
      </c>
      <c r="B16" t="n">
        <v>521.0436833333333</v>
      </c>
      <c r="C16" s="64" t="n">
        <v>521.0436833333333</v>
      </c>
      <c r="P16" s="3" t="n"/>
      <c r="X16" s="63" t="inlineStr">
        <is>
          <t>Utility_</t>
        </is>
      </c>
      <c r="Y16" t="n">
        <v>880</v>
      </c>
    </row>
    <row r="17">
      <c r="A17" s="63" t="inlineStr">
        <is>
          <t>Code Misprint issue</t>
        </is>
      </c>
      <c r="B17" t="n">
        <v>410</v>
      </c>
      <c r="C17" s="64" t="n">
        <v>410</v>
      </c>
      <c r="P17" s="3" t="n"/>
      <c r="X17" s="63" t="inlineStr">
        <is>
          <t>ADS_</t>
        </is>
      </c>
      <c r="Y17" t="n">
        <v>756.3348541666667</v>
      </c>
    </row>
    <row r="18">
      <c r="A18" s="63" t="inlineStr">
        <is>
          <t>Power Failure</t>
        </is>
      </c>
      <c r="B18" t="n">
        <v>405</v>
      </c>
      <c r="C18" s="64" t="n">
        <v>405</v>
      </c>
      <c r="P18" s="3" t="n"/>
      <c r="X18" s="63" t="inlineStr">
        <is>
          <t>CoolingTunnel</t>
        </is>
      </c>
      <c r="Y18" t="n">
        <v>593.5</v>
      </c>
    </row>
    <row r="19">
      <c r="A19" s="63" t="inlineStr">
        <is>
          <t>Overdumping issue</t>
        </is>
      </c>
      <c r="B19" t="n">
        <v>395</v>
      </c>
      <c r="C19" s="64" t="n">
        <v>395</v>
      </c>
      <c r="P19" s="3" t="n"/>
      <c r="X19" s="63" t="inlineStr">
        <is>
          <t>MetalDetector</t>
        </is>
      </c>
      <c r="Y19" t="n">
        <v>395</v>
      </c>
    </row>
    <row r="20">
      <c r="A20" s="63" t="inlineStr">
        <is>
          <t>Pressing Station motion control</t>
        </is>
      </c>
      <c r="B20" t="n">
        <v>390</v>
      </c>
      <c r="C20" s="64" t="n">
        <v>390</v>
      </c>
      <c r="P20" s="3" t="n"/>
      <c r="X20" s="63" t="inlineStr">
        <is>
          <t>TippingStation</t>
        </is>
      </c>
      <c r="Y20" t="n">
        <v>90</v>
      </c>
    </row>
    <row r="21">
      <c r="A21" s="63" t="inlineStr">
        <is>
          <t>Packing End Support roller broken and belt torn</t>
        </is>
      </c>
      <c r="B21" t="n">
        <v>360</v>
      </c>
      <c r="C21" s="64" t="n">
        <v>360</v>
      </c>
      <c r="X21" s="63" t="inlineStr">
        <is>
          <t>Grand Total</t>
        </is>
      </c>
      <c r="Y21" t="n">
        <v>18466.23374166667</v>
      </c>
    </row>
    <row r="22">
      <c r="A22" s="63" t="inlineStr">
        <is>
          <t>Book Cooler chain length correction</t>
        </is>
      </c>
      <c r="B22" t="n">
        <v>355</v>
      </c>
      <c r="C22" s="64" t="n">
        <v>355</v>
      </c>
    </row>
    <row r="23">
      <c r="A23" s="63" t="inlineStr">
        <is>
          <t>Film Tracking issue</t>
        </is>
      </c>
      <c r="B23" t="n">
        <v>337</v>
      </c>
      <c r="C23" s="64" t="n">
        <v>337</v>
      </c>
    </row>
    <row r="24">
      <c r="A24" s="63" t="inlineStr">
        <is>
          <t>Bar breakage issue</t>
        </is>
      </c>
      <c r="B24" t="n">
        <v>330</v>
      </c>
      <c r="C24" s="64" t="n">
        <v>330</v>
      </c>
    </row>
    <row r="25">
      <c r="A25" s="63" t="inlineStr">
        <is>
          <t>Fire Tripping issue</t>
        </is>
      </c>
      <c r="B25" t="n">
        <v>300</v>
      </c>
      <c r="C25" s="64" t="n">
        <v>300</v>
      </c>
    </row>
    <row r="26">
      <c r="A26" s="63" t="inlineStr">
        <is>
          <t>Bubble Scrapper Jam</t>
        </is>
      </c>
      <c r="B26" t="n">
        <v>255</v>
      </c>
      <c r="C26" s="64" t="n">
        <v>255</v>
      </c>
    </row>
    <row r="27">
      <c r="A27" s="63" t="inlineStr">
        <is>
          <t>Pusher Foundation bolt broken</t>
        </is>
      </c>
      <c r="B27" t="n">
        <v>240</v>
      </c>
      <c r="C27" s="64" t="n">
        <v>240</v>
      </c>
    </row>
    <row r="28">
      <c r="A28" s="63" t="inlineStr">
        <is>
          <t>Detailer Jam</t>
        </is>
      </c>
      <c r="B28" t="n">
        <v>240</v>
      </c>
      <c r="C28" s="64" t="n">
        <v>240</v>
      </c>
    </row>
    <row r="29">
      <c r="A29" s="63" t="inlineStr">
        <is>
          <t>(blank)</t>
        </is>
      </c>
      <c r="B29" t="n">
        <v>225.7142857142857</v>
      </c>
      <c r="C29" s="64" t="n">
        <v>225.7142857142857</v>
      </c>
    </row>
    <row r="30">
      <c r="A30" s="63" t="inlineStr">
        <is>
          <t>Book CoolerChain derailed</t>
        </is>
      </c>
      <c r="B30" t="n">
        <v>215</v>
      </c>
      <c r="C30" s="64" t="n">
        <v>215</v>
      </c>
    </row>
    <row r="31">
      <c r="A31" s="63" t="inlineStr">
        <is>
          <t>Crème Transfer Line Jam</t>
        </is>
      </c>
      <c r="B31" t="n">
        <v>210</v>
      </c>
      <c r="C31" s="64" t="n">
        <v>210</v>
      </c>
    </row>
    <row r="32">
      <c r="A32" s="63" t="inlineStr">
        <is>
          <t>Book Jamming @ Cutter</t>
        </is>
      </c>
      <c r="B32" t="n">
        <v>195</v>
      </c>
      <c r="C32" s="64" t="n">
        <v>195</v>
      </c>
    </row>
    <row r="33">
      <c r="A33" s="63" t="inlineStr">
        <is>
          <t>Cooling Tunnel drive chain broken</t>
        </is>
      </c>
      <c r="B33" t="n">
        <v>190</v>
      </c>
      <c r="C33" s="64" t="n">
        <v>190</v>
      </c>
    </row>
    <row r="34">
      <c r="A34" s="63" t="inlineStr">
        <is>
          <t>Chocolate Line jamming issue</t>
        </is>
      </c>
      <c r="B34" t="n">
        <v>180</v>
      </c>
      <c r="C34" s="64" t="n">
        <v>180</v>
      </c>
    </row>
    <row r="35">
      <c r="A35" s="63" t="inlineStr">
        <is>
          <t>High batter Viscosity</t>
        </is>
      </c>
      <c r="B35" t="n">
        <v>180</v>
      </c>
      <c r="C35" s="64" t="n">
        <v>180</v>
      </c>
    </row>
    <row r="36">
      <c r="A36" s="63" t="inlineStr">
        <is>
          <t>Laminate Shortage</t>
        </is>
      </c>
      <c r="B36" t="n">
        <v>180</v>
      </c>
      <c r="C36" s="64" t="n">
        <v>180</v>
      </c>
    </row>
    <row r="37">
      <c r="A37" s="63" t="inlineStr">
        <is>
          <t>Changeover to HT @ Samridhi Line</t>
        </is>
      </c>
      <c r="B37" t="n">
        <v>180</v>
      </c>
      <c r="C37" s="64" t="n">
        <v>180</v>
      </c>
    </row>
    <row r="38">
      <c r="A38" s="63" t="inlineStr">
        <is>
          <t>OverHeight Product Detected</t>
        </is>
      </c>
      <c r="B38" t="n">
        <v>168.9678851190477</v>
      </c>
      <c r="C38" s="64" t="n">
        <v>168.9678851190477</v>
      </c>
    </row>
    <row r="39">
      <c r="A39" s="63" t="inlineStr">
        <is>
          <t>Cover Folding Box Open</t>
        </is>
      </c>
      <c r="B39" t="n">
        <v>156.0586583333334</v>
      </c>
      <c r="C39" s="64" t="n">
        <v>156.0586583333334</v>
      </c>
    </row>
    <row r="40">
      <c r="A40" s="63" t="inlineStr">
        <is>
          <t>Transport belt Gear box Jam</t>
        </is>
      </c>
      <c r="B40" t="n">
        <v>150</v>
      </c>
      <c r="C40" s="64" t="n">
        <v>150</v>
      </c>
    </row>
    <row r="41">
      <c r="A41" s="63" t="inlineStr">
        <is>
          <t>Book Jamming in book cooler</t>
        </is>
      </c>
      <c r="B41" t="n">
        <v>140</v>
      </c>
      <c r="C41" s="64" t="n">
        <v>140</v>
      </c>
    </row>
    <row r="42">
      <c r="A42" s="63" t="inlineStr">
        <is>
          <t>Product jam detected at flow wrapper infeed</t>
        </is>
      </c>
      <c r="B42" t="n">
        <v>133.666481547619</v>
      </c>
      <c r="C42" s="64" t="n">
        <v>133.666481547619</v>
      </c>
    </row>
    <row r="43">
      <c r="A43" s="63" t="inlineStr">
        <is>
          <t>Wirebelt link broken</t>
        </is>
      </c>
      <c r="B43" t="n">
        <v>132</v>
      </c>
      <c r="C43" s="64" t="n">
        <v>132</v>
      </c>
    </row>
    <row r="44">
      <c r="A44" s="63" t="inlineStr">
        <is>
          <t>Wrapper main guard open FW-01</t>
        </is>
      </c>
      <c r="B44" t="n">
        <v>125.6030857142858</v>
      </c>
      <c r="C44" s="64" t="n">
        <v>125.6030857142858</v>
      </c>
    </row>
    <row r="45">
      <c r="A45" s="63" t="inlineStr">
        <is>
          <t>TP-11 Drive Fault</t>
        </is>
      </c>
      <c r="B45" t="n">
        <v>120</v>
      </c>
      <c r="C45" s="64" t="n">
        <v>120</v>
      </c>
    </row>
    <row r="46">
      <c r="A46" s="63" t="inlineStr">
        <is>
          <t>Vaccum Formation issue @ Pressing Station</t>
        </is>
      </c>
      <c r="B46" t="n">
        <v>120</v>
      </c>
      <c r="C46" s="64" t="n">
        <v>120</v>
      </c>
    </row>
    <row r="47">
      <c r="A47" s="63" t="inlineStr">
        <is>
          <t>PGR sockets broken</t>
        </is>
      </c>
      <c r="B47" t="n">
        <v>120</v>
      </c>
      <c r="C47" s="64" t="n">
        <v>120</v>
      </c>
    </row>
    <row r="48">
      <c r="A48" s="63" t="inlineStr">
        <is>
          <t>PGR Shaft worn out</t>
        </is>
      </c>
      <c r="B48" t="n">
        <v>120</v>
      </c>
      <c r="C48" s="64" t="n">
        <v>120</v>
      </c>
    </row>
    <row r="49">
      <c r="A49" s="63" t="inlineStr">
        <is>
          <t>Enrober Heater not working</t>
        </is>
      </c>
      <c r="B49" t="n">
        <v>120</v>
      </c>
      <c r="C49" s="64" t="n">
        <v>120</v>
      </c>
    </row>
    <row r="50">
      <c r="A50" s="63" t="inlineStr">
        <is>
          <t>Cutter Infeed belt roller worn out</t>
        </is>
      </c>
      <c r="B50" t="n">
        <v>120</v>
      </c>
      <c r="C50" s="64" t="n">
        <v>120</v>
      </c>
    </row>
    <row r="51">
      <c r="A51" s="63" t="inlineStr">
        <is>
          <t>Air Pressure Low</t>
        </is>
      </c>
      <c r="B51" t="n">
        <v>115</v>
      </c>
      <c r="C51" s="64" t="n">
        <v>115</v>
      </c>
    </row>
    <row r="52">
      <c r="A52" s="63" t="inlineStr">
        <is>
          <t>Wiremesh Link damage</t>
        </is>
      </c>
      <c r="B52" t="n">
        <v>110</v>
      </c>
      <c r="C52" s="64" t="n">
        <v>110</v>
      </c>
    </row>
    <row r="53">
      <c r="A53" s="63" t="inlineStr">
        <is>
          <t>Cutter Drive Chain lock bearing broken</t>
        </is>
      </c>
      <c r="B53" t="n">
        <v>110</v>
      </c>
      <c r="C53" s="64" t="n">
        <v>110</v>
      </c>
    </row>
    <row r="54">
      <c r="A54" s="63" t="inlineStr">
        <is>
          <t>Batter Deposition Pump Tripping</t>
        </is>
      </c>
      <c r="B54" t="n">
        <v>95</v>
      </c>
      <c r="C54" s="64" t="n">
        <v>95</v>
      </c>
    </row>
    <row r="55">
      <c r="A55" s="63" t="inlineStr">
        <is>
          <t>RWF Silo agitator broken</t>
        </is>
      </c>
      <c r="B55" t="n">
        <v>90</v>
      </c>
      <c r="C55" s="64" t="n">
        <v>90</v>
      </c>
    </row>
    <row r="56">
      <c r="A56" s="63" t="inlineStr">
        <is>
          <t>Chocolate Line jamming issue(Temperor to Enrober)</t>
        </is>
      </c>
      <c r="B56" t="n">
        <v>90</v>
      </c>
      <c r="C56" s="64" t="n">
        <v>90</v>
      </c>
    </row>
    <row r="57">
      <c r="A57" s="63" t="inlineStr">
        <is>
          <t>Overhead Safety Switch Fault</t>
        </is>
      </c>
      <c r="B57" t="n">
        <v>90</v>
      </c>
      <c r="C57" s="64" t="n">
        <v>90</v>
      </c>
    </row>
    <row r="58">
      <c r="A58" s="63" t="inlineStr">
        <is>
          <t>Infeed Stopper Malfunctioning</t>
        </is>
      </c>
      <c r="B58" t="n">
        <v>90</v>
      </c>
      <c r="C58" s="64" t="n">
        <v>90</v>
      </c>
    </row>
    <row r="59">
      <c r="A59" s="63" t="inlineStr">
        <is>
          <t>Discharge Valve Malfunctioning</t>
        </is>
      </c>
      <c r="B59" t="n">
        <v>90</v>
      </c>
      <c r="C59" s="64" t="n">
        <v>90</v>
      </c>
    </row>
    <row r="60">
      <c r="A60" s="63" t="inlineStr">
        <is>
          <t>Wafer Sticking issue</t>
        </is>
      </c>
      <c r="B60" t="n">
        <v>90</v>
      </c>
      <c r="C60" s="64" t="n">
        <v>90</v>
      </c>
    </row>
    <row r="61">
      <c r="A61" s="63" t="inlineStr">
        <is>
          <t>HXX: Outfeed Belt Drive Fault</t>
        </is>
      </c>
      <c r="B61" t="n">
        <v>90</v>
      </c>
      <c r="C61" s="64" t="n">
        <v>90</v>
      </c>
    </row>
    <row r="62">
      <c r="A62" s="63" t="inlineStr">
        <is>
          <t>FOR/BP11: Hand Over Of Blank Failed</t>
        </is>
      </c>
      <c r="B62" t="n">
        <v>78.3741226190476</v>
      </c>
      <c r="C62" s="64" t="n">
        <v>78.3741226190476</v>
      </c>
    </row>
    <row r="63">
      <c r="A63" s="63" t="inlineStr">
        <is>
          <t>Discharge belt jam</t>
        </is>
      </c>
      <c r="B63" t="n">
        <v>77.5</v>
      </c>
      <c r="C63" s="64" t="n">
        <v>77.5</v>
      </c>
    </row>
    <row r="64">
      <c r="A64" s="63" t="inlineStr">
        <is>
          <t>FBX: Jam At Infeed</t>
        </is>
      </c>
      <c r="B64" t="n">
        <v>76.04311547619054</v>
      </c>
      <c r="C64" s="64" t="n">
        <v>76.04311547619054</v>
      </c>
    </row>
    <row r="65">
      <c r="A65" s="63" t="inlineStr">
        <is>
          <t>Fin Wheel Drive fault</t>
        </is>
      </c>
      <c r="B65" t="n">
        <v>75</v>
      </c>
      <c r="C65" s="64" t="n">
        <v>75</v>
      </c>
    </row>
    <row r="66">
      <c r="A66" s="63" t="inlineStr">
        <is>
          <t>Metering belt Drive Fault</t>
        </is>
      </c>
      <c r="B66" t="n">
        <v>75</v>
      </c>
      <c r="C66" s="64" t="n">
        <v>75</v>
      </c>
    </row>
    <row r="67">
      <c r="A67" s="63" t="inlineStr">
        <is>
          <t>DU-2 belt tracking</t>
        </is>
      </c>
      <c r="B67" t="n">
        <v>75</v>
      </c>
      <c r="C67" s="64" t="n">
        <v>75</v>
      </c>
    </row>
    <row r="68">
      <c r="A68" s="63" t="inlineStr">
        <is>
          <t>Outer Tilting issue</t>
        </is>
      </c>
      <c r="B68" t="n">
        <v>75</v>
      </c>
      <c r="C68" s="64" t="n">
        <v>75</v>
      </c>
    </row>
    <row r="69">
      <c r="A69" s="63" t="inlineStr">
        <is>
          <t>CLO/CT11: Axis1 Position Error</t>
        </is>
      </c>
      <c r="B69" t="n">
        <v>69.24163095238097</v>
      </c>
      <c r="C69" s="64" t="n">
        <v>69.24163095238097</v>
      </c>
    </row>
    <row r="70">
      <c r="A70" s="63" t="inlineStr">
        <is>
          <t>Paper Out Of Register</t>
        </is>
      </c>
      <c r="B70" t="n">
        <v>68.92206726190477</v>
      </c>
      <c r="C70" s="64" t="n">
        <v>68.92206726190477</v>
      </c>
    </row>
    <row r="71">
      <c r="A71" s="63" t="inlineStr">
        <is>
          <t>Chocolate transfer pump tripped</t>
        </is>
      </c>
      <c r="B71" t="n">
        <v>60</v>
      </c>
      <c r="C71" s="64" t="n">
        <v>60</v>
      </c>
    </row>
    <row r="72">
      <c r="A72" s="63" t="inlineStr">
        <is>
          <t>BT-Idler Pulley worn out</t>
        </is>
      </c>
      <c r="B72" t="n">
        <v>60</v>
      </c>
      <c r="C72" s="64" t="n">
        <v>60</v>
      </c>
    </row>
    <row r="73">
      <c r="A73" s="63" t="inlineStr">
        <is>
          <t>Transfer Conveyor Gearbox replacement</t>
        </is>
      </c>
      <c r="B73" t="n">
        <v>60</v>
      </c>
      <c r="C73" s="64" t="n">
        <v>60</v>
      </c>
    </row>
    <row r="74">
      <c r="A74" s="63" t="inlineStr">
        <is>
          <t>Crème not spreading properly</t>
        </is>
      </c>
      <c r="B74" t="n">
        <v>60</v>
      </c>
      <c r="C74" s="64" t="n">
        <v>60</v>
      </c>
    </row>
    <row r="75">
      <c r="A75" s="63" t="inlineStr">
        <is>
          <t>FWV Gripper worn out</t>
        </is>
      </c>
      <c r="B75" t="n">
        <v>50</v>
      </c>
      <c r="C75" s="64" t="n">
        <v>50</v>
      </c>
    </row>
    <row r="76">
      <c r="A76" s="63" t="inlineStr">
        <is>
          <t>CLO/TFXX: Backdoor Hor. Actuator Not ON</t>
        </is>
      </c>
      <c r="B76" t="n">
        <v>47.1866375</v>
      </c>
      <c r="C76" s="64" t="n">
        <v>47.1866375</v>
      </c>
    </row>
    <row r="77">
      <c r="A77" s="63" t="inlineStr">
        <is>
          <t>Open/CutPouch issue</t>
        </is>
      </c>
      <c r="B77" t="n">
        <v>45</v>
      </c>
      <c r="C77" s="64" t="n">
        <v>45</v>
      </c>
    </row>
    <row r="78">
      <c r="A78" s="63" t="inlineStr">
        <is>
          <t>Manpower Shortage</t>
        </is>
      </c>
      <c r="B78" t="n">
        <v>45</v>
      </c>
      <c r="C78" s="64" t="n">
        <v>45</v>
      </c>
    </row>
    <row r="79">
      <c r="A79" s="63" t="inlineStr">
        <is>
          <t>Pusher Mounting Broken</t>
        </is>
      </c>
      <c r="B79" t="n">
        <v>45</v>
      </c>
      <c r="C79" s="64" t="n">
        <v>45</v>
      </c>
    </row>
    <row r="80">
      <c r="A80" s="63" t="inlineStr">
        <is>
          <t>Aigner-1 Malfunctioning</t>
        </is>
      </c>
      <c r="B80" t="n">
        <v>45</v>
      </c>
      <c r="C80" s="64" t="n">
        <v>45</v>
      </c>
    </row>
    <row r="81">
      <c r="A81" s="63" t="inlineStr">
        <is>
          <t>HXX: Infeed Rejection Consecutive</t>
        </is>
      </c>
      <c r="B81" t="n">
        <v>40.66713749999999</v>
      </c>
      <c r="C81" s="64" t="n">
        <v>40.66713749999999</v>
      </c>
    </row>
    <row r="82">
      <c r="A82" s="63" t="inlineStr">
        <is>
          <t>HXX: Film Is Broken</t>
        </is>
      </c>
      <c r="B82" t="n">
        <v>36.71995595238094</v>
      </c>
      <c r="C82" s="64" t="n">
        <v>36.71995595238094</v>
      </c>
    </row>
    <row r="83">
      <c r="A83" s="63" t="inlineStr">
        <is>
          <t>Glue unit not ready</t>
        </is>
      </c>
      <c r="B83" t="n">
        <v>36.25</v>
      </c>
      <c r="C83" s="64" t="n">
        <v>36.25</v>
      </c>
    </row>
    <row r="84">
      <c r="A84" s="63" t="inlineStr">
        <is>
          <t>U-1 Belt Tracking</t>
        </is>
      </c>
      <c r="B84" t="n">
        <v>35</v>
      </c>
      <c r="C84" s="64" t="n">
        <v>35</v>
      </c>
    </row>
    <row r="85">
      <c r="A85" s="63" t="inlineStr">
        <is>
          <t>Cross Seal Drive Fault</t>
        </is>
      </c>
      <c r="B85" t="n">
        <v>35</v>
      </c>
      <c r="C85" s="64" t="n">
        <v>35</v>
      </c>
    </row>
    <row r="86">
      <c r="A86" s="63" t="inlineStr">
        <is>
          <t>DU-1 Pusher Jam</t>
        </is>
      </c>
      <c r="B86" t="n">
        <v>35</v>
      </c>
      <c r="C86" s="64" t="n">
        <v>35</v>
      </c>
    </row>
    <row r="87">
      <c r="A87" s="63" t="inlineStr">
        <is>
          <t>Abnormal Sound from Oven-Die Opener base plate loose</t>
        </is>
      </c>
      <c r="B87" t="n">
        <v>30</v>
      </c>
      <c r="C87" s="64" t="n">
        <v>30</v>
      </c>
    </row>
    <row r="88">
      <c r="A88" s="63" t="inlineStr">
        <is>
          <t>Arch Conveyor Speed sync issue</t>
        </is>
      </c>
      <c r="B88" t="n">
        <v>30</v>
      </c>
      <c r="C88" s="64" t="n">
        <v>30</v>
      </c>
    </row>
    <row r="89">
      <c r="A89" s="63" t="inlineStr">
        <is>
          <t>Crème shortage from chocolate Plant</t>
        </is>
      </c>
      <c r="B89" t="n">
        <v>30</v>
      </c>
      <c r="C89" s="64" t="n">
        <v>30</v>
      </c>
    </row>
    <row r="90">
      <c r="A90" s="63" t="inlineStr">
        <is>
          <t>Emergency button malfunctioning</t>
        </is>
      </c>
      <c r="B90" t="n">
        <v>30</v>
      </c>
      <c r="C90" s="64" t="n">
        <v>30</v>
      </c>
    </row>
    <row r="91">
      <c r="A91" s="63" t="inlineStr">
        <is>
          <t>DU-1 Belt Tracking</t>
        </is>
      </c>
      <c r="B91" t="n">
        <v>30</v>
      </c>
      <c r="C91" s="64" t="n">
        <v>30</v>
      </c>
    </row>
    <row r="92">
      <c r="A92" s="63" t="inlineStr">
        <is>
          <t>Chocolate solidification issue</t>
        </is>
      </c>
      <c r="B92" t="n">
        <v>30</v>
      </c>
      <c r="C92" s="64" t="n">
        <v>30</v>
      </c>
    </row>
    <row r="93">
      <c r="A93" s="63" t="inlineStr">
        <is>
          <t>FBX: Overflow At Infeed</t>
        </is>
      </c>
      <c r="B93" t="n">
        <v>26.38608630952381</v>
      </c>
      <c r="C93" s="64" t="n">
        <v>26.38608630952381</v>
      </c>
    </row>
    <row r="94">
      <c r="A94" s="63" t="inlineStr">
        <is>
          <t>PGR-Top guide Cyliner mounting broken</t>
        </is>
      </c>
      <c r="B94" t="n">
        <v>25</v>
      </c>
      <c r="C94" s="64" t="n">
        <v>25</v>
      </c>
    </row>
    <row r="95">
      <c r="A95" s="63" t="inlineStr">
        <is>
          <t xml:space="preserve">Glue not coming in closing </t>
        </is>
      </c>
      <c r="B95" t="n">
        <v>25</v>
      </c>
      <c r="C95" s="64" t="n">
        <v>25</v>
      </c>
    </row>
    <row r="96">
      <c r="A96" s="63" t="inlineStr">
        <is>
          <t>Closing unit chain homing issue</t>
        </is>
      </c>
      <c r="B96" t="n">
        <v>25</v>
      </c>
      <c r="C96" s="64" t="n">
        <v>25</v>
      </c>
    </row>
    <row r="97">
      <c r="A97" s="63" t="inlineStr">
        <is>
          <t>Acceleration Belt Drive fault</t>
        </is>
      </c>
      <c r="B97" t="n">
        <v>25</v>
      </c>
      <c r="C97" s="64" t="n">
        <v>25</v>
      </c>
    </row>
    <row r="98">
      <c r="A98" s="63" t="inlineStr">
        <is>
          <t>Fwv Not Picking Bars ,Outer Rejection</t>
        </is>
      </c>
      <c r="B98" t="n">
        <v>22.65122916666667</v>
      </c>
      <c r="C98" s="64" t="n">
        <v>22.65122916666667</v>
      </c>
    </row>
    <row r="99">
      <c r="A99" s="63" t="inlineStr">
        <is>
          <t>DU4-R Station hang</t>
        </is>
      </c>
      <c r="B99" t="n">
        <v>20</v>
      </c>
      <c r="C99" s="64" t="n">
        <v>20</v>
      </c>
    </row>
    <row r="100">
      <c r="A100" s="63" t="inlineStr">
        <is>
          <t>FT Cylinder broken</t>
        </is>
      </c>
      <c r="B100" t="n">
        <v>20</v>
      </c>
      <c r="C100" s="64" t="n">
        <v>20</v>
      </c>
    </row>
    <row r="101">
      <c r="A101" s="63" t="inlineStr">
        <is>
          <t>Batter Gun choking</t>
        </is>
      </c>
      <c r="B101" t="n">
        <v>20</v>
      </c>
      <c r="C101" s="64" t="n">
        <v>20</v>
      </c>
    </row>
    <row r="102">
      <c r="A102" s="63" t="inlineStr">
        <is>
          <t>Rope Conveyor guides setting</t>
        </is>
      </c>
      <c r="B102" t="n">
        <v>15</v>
      </c>
      <c r="C102" s="64" t="n">
        <v>15</v>
      </c>
    </row>
    <row r="103">
      <c r="A103" s="63" t="inlineStr">
        <is>
          <t>RBLT Tracking issue</t>
        </is>
      </c>
      <c r="B103" t="n">
        <v>15</v>
      </c>
      <c r="C103" s="64" t="n">
        <v>15</v>
      </c>
    </row>
    <row r="104">
      <c r="A104" s="63" t="inlineStr">
        <is>
          <t>Face Feeder belt Jam</t>
        </is>
      </c>
      <c r="B104" t="n">
        <v>15</v>
      </c>
      <c r="C104" s="64" t="n">
        <v>15</v>
      </c>
    </row>
    <row r="105">
      <c r="A105" s="63" t="inlineStr">
        <is>
          <t>Vaccum belt Jam</t>
        </is>
      </c>
      <c r="B105" t="n">
        <v>15</v>
      </c>
      <c r="C105" s="64" t="n">
        <v>15</v>
      </c>
    </row>
    <row r="106">
      <c r="A106" s="63" t="inlineStr">
        <is>
          <t>LOD/TPG11: Move Time Out</t>
        </is>
      </c>
      <c r="B106" t="n">
        <v>14.56313571428571</v>
      </c>
      <c r="C106" s="64" t="n">
        <v>14.56313571428571</v>
      </c>
    </row>
    <row r="107">
      <c r="A107" s="63" t="inlineStr">
        <is>
          <t>Cooling tunnel belt track</t>
        </is>
      </c>
      <c r="B107" t="n">
        <v>13.5</v>
      </c>
      <c r="C107" s="64" t="n">
        <v>13.5</v>
      </c>
    </row>
    <row r="108">
      <c r="A108" s="63" t="inlineStr">
        <is>
          <t>LOD/TGR11: Robot-Gripper Sensor Fault</t>
        </is>
      </c>
      <c r="B108" t="n">
        <v>13.33599583333332</v>
      </c>
      <c r="C108" s="64" t="n">
        <v>13.33599583333332</v>
      </c>
    </row>
    <row r="109">
      <c r="A109" s="63" t="inlineStr">
        <is>
          <t>FOR/FT11: Hand Over Failure Of Tray</t>
        </is>
      </c>
      <c r="B109" t="n">
        <v>11.95916488095239</v>
      </c>
      <c r="C109" s="64" t="n">
        <v>11.95916488095239</v>
      </c>
    </row>
    <row r="110">
      <c r="A110" s="63" t="inlineStr">
        <is>
          <t>HXX: Film Registration Error</t>
        </is>
      </c>
      <c r="B110" t="n">
        <v>10.90653333333332</v>
      </c>
      <c r="C110" s="64" t="n">
        <v>10.90653333333332</v>
      </c>
    </row>
    <row r="111">
      <c r="A111" s="63" t="inlineStr">
        <is>
          <t>Handover blank fail</t>
        </is>
      </c>
      <c r="B111" t="n">
        <v>10</v>
      </c>
      <c r="C111" s="64" t="n">
        <v>10</v>
      </c>
    </row>
    <row r="112">
      <c r="A112" s="63" t="inlineStr">
        <is>
          <t>Triangular belt drive belt broken</t>
        </is>
      </c>
      <c r="B112" t="n">
        <v>10</v>
      </c>
      <c r="C112" s="64" t="n">
        <v>10</v>
      </c>
    </row>
    <row r="113">
      <c r="A113" s="63" t="inlineStr">
        <is>
          <t>Laminate Opening issue</t>
        </is>
      </c>
      <c r="B113" t="n">
        <v>9.285714285714286</v>
      </c>
      <c r="C113" s="64" t="n">
        <v>9.285714285714286</v>
      </c>
    </row>
    <row r="114">
      <c r="A114" s="63" t="inlineStr">
        <is>
          <t>LOD/EM: Emergency Stop HMI 11</t>
        </is>
      </c>
      <c r="B114" t="n">
        <v>8.680847023809523</v>
      </c>
      <c r="C114" s="64" t="n">
        <v>8.680847023809523</v>
      </c>
    </row>
    <row r="115">
      <c r="A115" s="63" t="inlineStr">
        <is>
          <t>HXX: Both Film Reels Are Empty</t>
        </is>
      </c>
      <c r="B115" t="n">
        <v>8.639733333333321</v>
      </c>
      <c r="C115" s="64" t="n">
        <v>8.639733333333321</v>
      </c>
    </row>
    <row r="116">
      <c r="A116" s="63" t="inlineStr">
        <is>
          <t>CLO/CSC11: Tray Validation Failed</t>
        </is>
      </c>
      <c r="B116" t="n">
        <v>7.0897</v>
      </c>
      <c r="C116" s="64" t="n">
        <v>7.0897</v>
      </c>
    </row>
    <row r="117">
      <c r="A117" s="63" t="inlineStr">
        <is>
          <t>Cover Machine Discharge Open</t>
        </is>
      </c>
      <c r="B117" t="n">
        <v>6.722508333333325</v>
      </c>
      <c r="C117" s="64" t="n">
        <v>6.722508333333325</v>
      </c>
    </row>
    <row r="118">
      <c r="A118" s="63" t="inlineStr">
        <is>
          <t>Wrapper Discharge Reject Sensor Blocked Alarm</t>
        </is>
      </c>
      <c r="B118" t="n">
        <v>3.692641666666675</v>
      </c>
      <c r="C118" s="64" t="n">
        <v>3.692641666666675</v>
      </c>
    </row>
    <row r="119">
      <c r="A119" s="63" t="inlineStr">
        <is>
          <t>LOD/DH: State Decel Not Leave In Time</t>
        </is>
      </c>
      <c r="B119" t="n">
        <v>3.254391666666668</v>
      </c>
      <c r="C119" s="64" t="n">
        <v>3.254391666666668</v>
      </c>
    </row>
    <row r="120">
      <c r="A120" s="63" t="inlineStr">
        <is>
          <t>LOD/TPL11: Axis 1 HW Positive Overtravel</t>
        </is>
      </c>
      <c r="B120" t="n">
        <v>2.419493452380951</v>
      </c>
      <c r="C120" s="64" t="n">
        <v>2.419493452380951</v>
      </c>
    </row>
    <row r="121">
      <c r="A121" s="63" t="inlineStr">
        <is>
          <t>LOD/SAF: Safety Circuit Not Ready</t>
        </is>
      </c>
      <c r="B121" t="n">
        <v>1.969473214285716</v>
      </c>
      <c r="C121" s="64" t="n">
        <v>1.969473214285716</v>
      </c>
    </row>
    <row r="122">
      <c r="A122" s="63" t="inlineStr">
        <is>
          <t>HXX: Data Printer Not Ready</t>
        </is>
      </c>
      <c r="B122" t="n">
        <v>1.454152380952386</v>
      </c>
      <c r="C122" s="64" t="n">
        <v>1.454152380952386</v>
      </c>
    </row>
    <row r="123">
      <c r="A123" s="63" t="inlineStr">
        <is>
          <t>CLO/TFXX: Jam On Tray Infeed</t>
        </is>
      </c>
      <c r="B123" t="n">
        <v>0.8241333333333325</v>
      </c>
      <c r="C123" s="64" t="n">
        <v>0.8241333333333325</v>
      </c>
    </row>
    <row r="124">
      <c r="A124" s="63" t="inlineStr">
        <is>
          <t>FOR/BM11: No Carton In Magazine</t>
        </is>
      </c>
      <c r="B124" t="n">
        <v>0.6072833333333325</v>
      </c>
      <c r="C124" s="64" t="n">
        <v>0.6072833333333325</v>
      </c>
    </row>
    <row r="125">
      <c r="A125" s="63" t="inlineStr">
        <is>
          <t>LOD/EM: Emergency Stop Button 1</t>
        </is>
      </c>
      <c r="B125" t="n">
        <v>0.3200500000000004</v>
      </c>
      <c r="C125" s="64" t="n">
        <v>0.3200500000000004</v>
      </c>
    </row>
    <row r="126">
      <c r="A126" s="63" t="inlineStr">
        <is>
          <t>System Init Active</t>
        </is>
      </c>
      <c r="B126" t="n">
        <v>0.2911708333333325</v>
      </c>
      <c r="C126" s="64" t="n">
        <v>0.2911708333333325</v>
      </c>
    </row>
    <row r="127">
      <c r="A127" s="63" t="inlineStr">
        <is>
          <t>LOD/PGR11: Axis Gearing Error</t>
        </is>
      </c>
      <c r="B127" t="n">
        <v>0.2439041666666668</v>
      </c>
      <c r="C127" s="64" t="n">
        <v>0.2439041666666668</v>
      </c>
    </row>
    <row r="128">
      <c r="A128" s="63" t="inlineStr">
        <is>
          <t>LOD/FWV11: Position Trigger Sensor Fail</t>
        </is>
      </c>
      <c r="B128" t="n">
        <v>0.19882619047619</v>
      </c>
      <c r="C128" s="64" t="n">
        <v>0.19882619047619</v>
      </c>
    </row>
    <row r="129">
      <c r="A129" s="63" t="inlineStr">
        <is>
          <t>LOD/PGR11: Product Frequency Too High</t>
        </is>
      </c>
      <c r="B129" t="n">
        <v>0.1209178571428572</v>
      </c>
      <c r="C129" s="64" t="n">
        <v>0.1209178571428572</v>
      </c>
    </row>
    <row r="130">
      <c r="A130" s="63" t="inlineStr">
        <is>
          <t>LOD/PGR11: Train Reached Estop Distance</t>
        </is>
      </c>
      <c r="B130" t="n">
        <v>0.09052083333333324</v>
      </c>
      <c r="C130" s="64" t="n">
        <v>0.09052083333333324</v>
      </c>
    </row>
    <row r="131">
      <c r="A131" s="63" t="inlineStr">
        <is>
          <t>LOD/EM: Emergency Stop Button 2</t>
        </is>
      </c>
      <c r="B131" t="n">
        <v>0.0673875</v>
      </c>
      <c r="C131" s="64" t="n">
        <v>0.0673875</v>
      </c>
    </row>
    <row r="132">
      <c r="A132" s="63" t="inlineStr">
        <is>
          <t>Grand Total</t>
        </is>
      </c>
      <c r="B132" t="n">
        <v>18466.23374166666</v>
      </c>
      <c r="C132" s="64" t="n">
        <v>18466.23374166666</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9.xml><?xml version="1.0" encoding="utf-8"?>
<worksheet xmlns="http://schemas.openxmlformats.org/spreadsheetml/2006/main">
  <sheetPr codeName="Sheet6">
    <outlinePr summaryBelow="1" summaryRight="1"/>
    <pageSetUpPr/>
  </sheetPr>
  <dimension ref="A1:AD76"/>
  <sheetViews>
    <sheetView showGridLines="0" showRowColHeaders="0" topLeftCell="D3" zoomScale="75" zoomScaleNormal="75" workbookViewId="0">
      <selection activeCell="K6" sqref="K6"/>
    </sheetView>
  </sheetViews>
  <sheetFormatPr baseColWidth="8" defaultColWidth="0" defaultRowHeight="14.9" customHeight="1" zeroHeight="1"/>
  <cols>
    <col width="1.453125" customWidth="1" style="88" min="1" max="1"/>
    <col width="18.453125" customWidth="1" style="93" min="2" max="2"/>
    <col width="4.453125" customWidth="1" style="396" min="3" max="3"/>
    <col width="18.453125" customWidth="1" style="88" min="4" max="4"/>
    <col width="31.453125" customWidth="1" style="88" min="5" max="5"/>
    <col width="8.453125" customWidth="1" style="88" min="6" max="8"/>
    <col width="28.453125" customWidth="1" style="88" min="9" max="9"/>
    <col width="8.453125" customWidth="1" style="88" min="10" max="12"/>
    <col width="32.453125" customWidth="1" style="88" min="13" max="13"/>
    <col width="8.453125" customWidth="1" style="396" min="14" max="14"/>
    <col width="8.453125" customWidth="1" style="88" min="15" max="16"/>
    <col width="2.453125" customWidth="1" style="88" min="17" max="17"/>
    <col hidden="1" width="16.453125" customWidth="1" style="396" min="18" max="18"/>
    <col hidden="1" width="9.453125" customWidth="1" style="88" min="19" max="21"/>
    <col hidden="1" width="36.453125" customWidth="1" style="88" min="22" max="22"/>
    <col hidden="1" width="9.453125" customWidth="1" style="88" min="23" max="25"/>
    <col hidden="1" width="1.453125" customWidth="1" style="88" min="26" max="30"/>
    <col hidden="1" width="9.453125" customWidth="1" style="88" min="31" max="69"/>
    <col hidden="1" width="13" customWidth="1" style="88" min="70" max="79"/>
    <col hidden="1" width="13" customWidth="1" style="88" min="80" max="16384"/>
  </cols>
  <sheetData>
    <row r="1" ht="11.25" customHeight="1" s="452">
      <c r="A1" s="84" t="inlineStr">
        <is>
          <t>``````````````````````````````</t>
        </is>
      </c>
      <c r="B1" s="85" t="n"/>
      <c r="C1" s="86" t="n"/>
      <c r="D1" s="84" t="n"/>
      <c r="E1" s="84" t="n"/>
      <c r="F1" s="84" t="n"/>
      <c r="G1" s="84" t="n"/>
      <c r="H1" s="84" t="n"/>
      <c r="I1" s="84" t="n"/>
      <c r="J1" s="84" t="n"/>
      <c r="K1" s="84" t="n"/>
      <c r="L1" s="84" t="n"/>
      <c r="M1" s="84" t="n"/>
      <c r="N1" s="86" t="n"/>
      <c r="O1" s="84" t="n"/>
      <c r="P1" s="84" t="n"/>
      <c r="Q1" s="84" t="n"/>
      <c r="Z1" s="88" t="inlineStr">
        <is>
          <t>Min</t>
        </is>
      </c>
      <c r="AA1" s="400" t="inlineStr">
        <is>
          <t xml:space="preserve"> :  -  </t>
        </is>
      </c>
      <c r="AB1" s="377" t="n"/>
      <c r="AC1" s="377" t="n"/>
      <c r="AD1" s="377" t="n"/>
    </row>
    <row r="2" ht="50.15" customHeight="1" s="452">
      <c r="A2" s="84" t="n"/>
      <c r="B2" s="390" t="n"/>
      <c r="C2" s="377" t="n"/>
      <c r="D2" s="410" t="inlineStr">
        <is>
          <t>LINE PERFORMANCE SCORECARD</t>
        </is>
      </c>
      <c r="E2" s="377" t="n"/>
      <c r="F2" s="377" t="n"/>
      <c r="G2" s="377" t="n"/>
      <c r="H2" s="377" t="n"/>
      <c r="I2" s="377" t="n"/>
      <c r="J2" s="377" t="n"/>
      <c r="K2" s="377" t="n"/>
      <c r="L2" s="377" t="n"/>
      <c r="M2" s="377" t="n"/>
      <c r="N2" s="377" t="n"/>
      <c r="O2" s="377" t="n"/>
      <c r="P2" s="377" t="n"/>
      <c r="Q2" s="89" t="n"/>
      <c r="R2" s="90" t="n"/>
      <c r="T2" s="91" t="inlineStr">
        <is>
          <t>Date</t>
        </is>
      </c>
      <c r="U2" s="91" t="inlineStr">
        <is>
          <t>Equipment</t>
        </is>
      </c>
      <c r="V2" s="91" t="inlineStr">
        <is>
          <t>Failure Description</t>
        </is>
      </c>
      <c r="W2" s="91" t="inlineStr">
        <is>
          <t>Loss Time</t>
        </is>
      </c>
      <c r="X2" s="92" t="n"/>
    </row>
    <row r="3" ht="3" customHeight="1" s="452" thickBot="1">
      <c r="A3" s="84" t="n"/>
      <c r="Q3" s="84" t="n"/>
      <c r="T3" s="94" t="n"/>
      <c r="W3" s="95" t="n"/>
      <c r="X3" s="92" t="n"/>
    </row>
    <row r="4" ht="34.4" customHeight="1" s="452" thickBot="1">
      <c r="A4" s="84" t="n"/>
      <c r="B4" s="404" t="inlineStr">
        <is>
          <t>Data Sheet</t>
        </is>
      </c>
      <c r="C4" s="405" t="n"/>
      <c r="D4" s="394">
        <f>TODAY()-1</f>
        <v/>
      </c>
      <c r="E4" s="381" t="inlineStr">
        <is>
          <t>Safety</t>
        </is>
      </c>
      <c r="F4" s="382" t="n"/>
      <c r="G4" s="382" t="n"/>
      <c r="H4" s="383" t="n"/>
      <c r="I4" s="381" t="inlineStr">
        <is>
          <t>Delivery</t>
        </is>
      </c>
      <c r="J4" s="382" t="n"/>
      <c r="K4" s="382" t="n"/>
      <c r="L4" s="383" t="n"/>
      <c r="M4" s="391" t="inlineStr">
        <is>
          <t>Quality &amp; Cost</t>
        </is>
      </c>
      <c r="N4" s="385" t="n"/>
      <c r="O4" s="385" t="n"/>
      <c r="P4" s="392" t="n"/>
      <c r="Q4" s="84" t="n"/>
      <c r="R4" s="88" t="n"/>
      <c r="T4" s="96">
        <f>TODAY()-1</f>
        <v/>
      </c>
      <c r="U4" s="97">
        <f t="array" ref="U4">IF(ROWS(U$4:U4)&lt;=COUNTIF(#REF!,$T$4),INDEX(#REF!,SMALL(IF(#REF!=$T$4,ROW(#REF!)-ROW($A$5)+1),ROWS(U$4:U4)),1),"")</f>
        <v/>
      </c>
      <c r="V4" s="98">
        <f t="array" ref="V4">IF(ROWS(V$4:V4)&lt;=COUNTIF(#REF!,$T$4),INDEX(#REF!,SMALL(IF(#REF!=$T$4,ROW(#REF!)-ROW($A$5)+1),ROWS(V$4:V4)),1),"")</f>
        <v/>
      </c>
      <c r="W4" s="99">
        <f t="array" ref="W4">IF(ROWS(W$4:W4)&lt;=COUNTIF(#REF!,$T$4),INDEX(#REF!,SMALL(IF(#REF!=$T$4,ROW(#REF!)-ROW($A$5)+1),ROWS(W$4:W4)),1),"")</f>
        <v/>
      </c>
      <c r="X4" s="92">
        <f>IF(W4="","",$Z$1)</f>
        <v/>
      </c>
    </row>
    <row r="5" ht="18" customHeight="1" s="452" thickBot="1">
      <c r="A5" s="84" t="n"/>
      <c r="B5" s="406" t="n"/>
      <c r="C5" s="407" t="n"/>
      <c r="D5" s="395" t="n"/>
      <c r="E5" s="100" t="inlineStr">
        <is>
          <t>KPI</t>
        </is>
      </c>
      <c r="F5" s="101">
        <f>$D$4</f>
        <v/>
      </c>
      <c r="G5" s="102" t="inlineStr">
        <is>
          <t>MTD</t>
        </is>
      </c>
      <c r="H5" s="103" t="inlineStr">
        <is>
          <t>YTD</t>
        </is>
      </c>
      <c r="I5" s="104" t="inlineStr">
        <is>
          <t>KPI</t>
        </is>
      </c>
      <c r="J5" s="105">
        <f>$D$4</f>
        <v/>
      </c>
      <c r="K5" s="106" t="inlineStr">
        <is>
          <t>MTD</t>
        </is>
      </c>
      <c r="L5" s="107" t="inlineStr">
        <is>
          <t>YTD</t>
        </is>
      </c>
      <c r="M5" s="100" t="inlineStr">
        <is>
          <t>KPI</t>
        </is>
      </c>
      <c r="N5" s="384" t="inlineStr">
        <is>
          <t>MTD</t>
        </is>
      </c>
      <c r="O5" s="385" t="n"/>
      <c r="P5" s="386" t="n"/>
      <c r="Q5" s="84" t="n"/>
      <c r="R5" s="88" t="n"/>
      <c r="T5" s="96">
        <f>TODAY()-1</f>
        <v/>
      </c>
      <c r="U5" s="97">
        <f t="array" ref="U5">IF(ROWS(U$4:U5)&lt;=COUNTIF(#REF!,$T$4),INDEX(#REF!,SMALL(IF(#REF!=$T$4,ROW(#REF!)-ROW($A$5)+1),ROWS(U$4:U5)),1),"")</f>
        <v/>
      </c>
      <c r="V5" s="98">
        <f t="array" ref="V5">IF(ROWS(V$4:V5)&lt;=COUNTIF(#REF!,$T$4),INDEX(#REF!,SMALL(IF(#REF!=$T$4,ROW(#REF!)-ROW($A$5)+1),ROWS(V$4:V5)),1),"")</f>
        <v/>
      </c>
      <c r="W5" s="99">
        <f t="array" ref="W5">IF(ROWS(W$4:W5)&lt;=COUNTIF(#REF!,$T$4),INDEX(#REF!,SMALL(IF(#REF!=$T$4,ROW(#REF!)-ROW($A$5)+1),ROWS(W$4:W5)),1),"")</f>
        <v/>
      </c>
      <c r="X5" s="92">
        <f>IF(W5="","",$Z$1)</f>
        <v/>
      </c>
    </row>
    <row r="6" ht="35.15" customHeight="1" s="452" thickBot="1">
      <c r="A6" s="84" t="n"/>
      <c r="B6" s="417" t="inlineStr">
        <is>
          <t>No Demand Time</t>
        </is>
      </c>
      <c r="C6" s="418" t="n"/>
      <c r="D6" s="108" t="n"/>
      <c r="E6" s="109" t="inlineStr">
        <is>
          <t>CIL-COMPLIANCE</t>
        </is>
      </c>
      <c r="G6" s="110">
        <f>COUNTIFS(Table1[Date],"&gt;="&amp;EOMONTH('Line Name'!$D$4,-1)+1,Table1[Date],"&lt;="&amp;EOMONTH('Line Name'!$D$4,0),Table1[CIL-DONE],"YES")/((COUNTIFS(Table1[Date],"&gt;="&amp;EOMONTH('Line Name'!$D$4,-1)+1,Table1[Date],"&lt;="&amp;EOMONTH('Line Name'!$D$4,0),Table1[CIL-DONE],"YES"))+(COUNTIFS(Table1[Date],"&gt;="&amp;EOMONTH('Line Name'!$D$4,-1)+1,Table1[Date],"&lt;="&amp;EOMONTH('Line Name'!$D$4,0),Table1[CIL-DONE],"NO")))</f>
        <v/>
      </c>
      <c r="H6" s="111" t="e">
        <v>#REF!</v>
      </c>
      <c r="I6" s="112" t="inlineStr">
        <is>
          <t>FIN</t>
        </is>
      </c>
      <c r="J6" s="113">
        <f>VLOOKUP(TODAY()-1,Table1[[#All],[Date]]:Table1[Plan],5,FALSE)</f>
        <v/>
      </c>
      <c r="K6" s="113">
        <f>SUMIFS('Data Sheet'!E:E,'Data Sheet'!A:A,"&gt;="&amp;EOMONTH(TODAY(),-1)+1)</f>
        <v/>
      </c>
      <c r="L6" s="114">
        <f>SUM('Data Sheet'!E:E)</f>
        <v/>
      </c>
      <c r="M6" s="109" t="inlineStr">
        <is>
          <t>Day Overweight%</t>
        </is>
      </c>
      <c r="N6" s="401" t="n">
        <v>0.014</v>
      </c>
      <c r="O6" s="402" t="n"/>
      <c r="P6" s="403" t="n"/>
      <c r="Q6" s="84" t="n"/>
      <c r="R6" s="88" t="n"/>
      <c r="T6" s="96">
        <f>TODAY()-1</f>
        <v/>
      </c>
      <c r="U6" s="97">
        <f t="array" ref="U6">IF(ROWS(U$4:U6)&lt;=COUNTIF(#REF!,$T$4),INDEX(#REF!,SMALL(IF(#REF!=$T$4,ROW(#REF!)-ROW($A$5)+1),ROWS(U$4:U6)),1),"")</f>
        <v/>
      </c>
      <c r="V6" s="98">
        <f t="array" ref="V6">IF(ROWS(V$4:V6)&lt;=COUNTIF(#REF!,$T$4),INDEX(#REF!,SMALL(IF(#REF!=$T$4,ROW(#REF!)-ROW($A$5)+1),ROWS(V$4:V6)),1),"")</f>
        <v/>
      </c>
      <c r="W6" s="99">
        <f t="array" ref="W6">IF(ROWS(W$4:W6)&lt;=COUNTIF(#REF!,$T$4),INDEX(#REF!,SMALL(IF(#REF!=$T$4,ROW(#REF!)-ROW($A$5)+1),ROWS(W$4:W6)),1),"")</f>
        <v/>
      </c>
      <c r="X6" s="92">
        <f>IF(W6="","",$Z$1)</f>
        <v/>
      </c>
    </row>
    <row r="7" ht="35.15" customHeight="1" s="452">
      <c r="A7" s="84" t="n"/>
      <c r="B7" s="379" t="inlineStr">
        <is>
          <t>SOC (TPD)</t>
        </is>
      </c>
      <c r="C7" s="380" t="n"/>
      <c r="D7" s="115" t="n"/>
      <c r="E7" s="116" t="inlineStr">
        <is>
          <t>CL-COMPLIANCE</t>
        </is>
      </c>
      <c r="F7" s="117" t="n"/>
      <c r="G7" s="110">
        <f>COUNTIFS(Table1[Date],"&gt;="&amp;EOMONTH('Line Name'!$D$4,-1)+1,Table1[Date],"&lt;="&amp;EOMONTH('Line Name'!$D$4,0),Table1[[centreline check ]],"YES")/((COUNTIFS(Table1[Date],"&gt;="&amp;EOMONTH('Line Name'!$D$4,-1)+1,Table1[Date],"&lt;="&amp;EOMONTH('Line Name'!$D$4,0),Table1[[centreline check ]],"YES"))+(COUNTIFS(Table1[Date],"&gt;="&amp;EOMONTH('Line Name'!$D$4,-1)+1,Table1[Date],"&lt;="&amp;EOMONTH('Line Name'!$D$4,0),Table1[[centreline check ]],"NO")))</f>
        <v/>
      </c>
      <c r="H7" s="118" t="e">
        <v>#REF!</v>
      </c>
      <c r="I7" s="119" t="inlineStr">
        <is>
          <t>Volume Delivered (T)</t>
        </is>
      </c>
      <c r="J7" s="416">
        <f>VLOOKUP(TODAY()-1,Table1[[#All],[Date]]:Table1[Volume Delivered (T)],6,FALSE)</f>
        <v/>
      </c>
      <c r="K7" s="416">
        <f>SUMIFS('Data Sheet'!F:F,'Data Sheet'!A:A,"&gt;="&amp;EOMONTH(TODAY(),-1)+1)</f>
        <v/>
      </c>
      <c r="L7" s="115">
        <f>SUM('Data Sheet'!F:F)</f>
        <v/>
      </c>
      <c r="M7" s="116" t="inlineStr">
        <is>
          <t>Bulk on Floor (T)</t>
        </is>
      </c>
      <c r="N7" s="416">
        <f>VLOOKUP(D4,Table1[],14,FALSE)</f>
        <v/>
      </c>
      <c r="O7" s="388" t="n"/>
      <c r="P7" s="389" t="n"/>
      <c r="Q7" s="84" t="n"/>
      <c r="R7" s="88" t="n"/>
      <c r="T7" s="96">
        <f>TODAY()-1</f>
        <v/>
      </c>
      <c r="U7" s="97">
        <f t="array" ref="U7">IF(ROWS(U$4:U7)&lt;=COUNTIF(#REF!,$T$4),INDEX(#REF!,SMALL(IF(#REF!=$T$4,ROW(#REF!)-ROW($A$5)+1),ROWS(U$4:U7)),1),"")</f>
        <v/>
      </c>
      <c r="V7" s="98">
        <f t="array" ref="V7">IF(ROWS(V$4:V7)&lt;=COUNTIF(#REF!,$T$4),INDEX(#REF!,SMALL(IF(#REF!=$T$4,ROW(#REF!)-ROW($A$5)+1),ROWS(V$4:V7)),1),"")</f>
        <v/>
      </c>
      <c r="W7" s="99">
        <f t="array" ref="W7">IF(ROWS(W$4:W7)&lt;=COUNTIF(#REF!,$T$4),INDEX(#REF!,SMALL(IF(#REF!=$T$4,ROW(#REF!)-ROW($A$5)+1),ROWS(W$4:W7)),1),"")</f>
        <v/>
      </c>
      <c r="X7" s="92">
        <f>IF(W7="","",$Z$1)</f>
        <v/>
      </c>
    </row>
    <row r="8" ht="35.15" customHeight="1" s="452" thickBot="1">
      <c r="A8" s="84" t="n"/>
      <c r="B8" s="398" t="inlineStr">
        <is>
          <t>SKU</t>
        </is>
      </c>
      <c r="C8" s="399" t="n"/>
      <c r="D8" s="416">
        <f>VLOOKUP(TODAY()-1,Table1[[#All],[Date]]:Table1[SKU],3,FALSE)</f>
        <v/>
      </c>
      <c r="E8" s="121" t="inlineStr">
        <is>
          <t>CIL-STATUS (DAY)</t>
        </is>
      </c>
      <c r="F8" s="122">
        <f>VLOOKUP(D4,Table1[#All],39,FALSE)</f>
        <v/>
      </c>
      <c r="G8" s="122">
        <f>IFERROR(G7/#REF!,"")</f>
        <v/>
      </c>
      <c r="H8" s="123">
        <f>IFERROR(H7/H6,"")</f>
        <v/>
      </c>
      <c r="I8" s="112" t="inlineStr">
        <is>
          <t>GE (Target)</t>
        </is>
      </c>
      <c r="J8" s="124">
        <f>VLOOKUP(TODAY()-1,Table1[[#All],[Date]]:Table1[GE - Target],7,FALSE)</f>
        <v/>
      </c>
      <c r="K8" s="127">
        <f>AVERAGEIFS('GE Loss%'!C:C,'GE Loss%'!A:A,"&gt;="&amp;EOMONTH(TODAY(),-1)+1)</f>
        <v/>
      </c>
      <c r="L8" s="125">
        <f>AVERAGE('GE Loss%'!B:B)</f>
        <v/>
      </c>
      <c r="M8" s="116" t="inlineStr">
        <is>
          <t>Yield Loss (%) - MTD</t>
        </is>
      </c>
      <c r="N8" s="387">
        <f>VLOOKUP(TODAY()-1,Table1[[#All],[Date]]:Table1[waste (%) - MTD],13,FALSE)</f>
        <v/>
      </c>
      <c r="O8" s="388" t="n"/>
      <c r="P8" s="389" t="n"/>
      <c r="Q8" s="84" t="n"/>
      <c r="R8" s="88" t="n"/>
      <c r="T8" s="96">
        <f>TODAY()-1</f>
        <v/>
      </c>
      <c r="U8" s="97">
        <f t="array" ref="U8">IF(ROWS(U$4:U8)&lt;=COUNTIF(#REF!,$T$4),INDEX(#REF!,SMALL(IF(#REF!=$T$4,ROW(#REF!)-ROW($A$5)+1),ROWS(U$4:U8)),1),"")</f>
        <v/>
      </c>
      <c r="V8" s="98">
        <f t="array" ref="V8">IF(ROWS(V$4:V8)&lt;=COUNTIF(#REF!,$T$4),INDEX(#REF!,SMALL(IF(#REF!=$T$4,ROW(#REF!)-ROW($A$5)+1),ROWS(V$4:V8)),1),"")</f>
        <v/>
      </c>
      <c r="W8" s="99">
        <f t="array" ref="W8">IF(ROWS(W$4:W8)&lt;=COUNTIF(#REF!,$T$4),INDEX(#REF!,SMALL(IF(#REF!=$T$4,ROW(#REF!)-ROW($A$5)+1),ROWS(W$4:W8)),1),"")</f>
        <v/>
      </c>
      <c r="X8" s="92">
        <f>IF(W8="","",$Z$1)</f>
        <v/>
      </c>
    </row>
    <row r="9" ht="35.15" customHeight="1" s="452" thickBot="1">
      <c r="A9" s="84" t="n"/>
      <c r="E9" s="126" t="inlineStr">
        <is>
          <t>CL-STATUS (DAY)</t>
        </is>
      </c>
      <c r="F9" s="122">
        <f>VLOOKUP(D4,Table1[#All],39,FALSE)</f>
        <v/>
      </c>
      <c r="I9" s="121" t="inlineStr">
        <is>
          <t>GE (Actual)</t>
        </is>
      </c>
      <c r="J9" s="127">
        <f>VLOOKUP(D4,Table1[],8,FALSE)</f>
        <v/>
      </c>
      <c r="K9" s="128">
        <f t="array" ref="K9">IFERROR(
  _xlfn.XLOOKUP(
    1,
    (MONTH('GE Loss%'!A:A)=MONTH(TODAY()))*
    (YEAR('GE Loss%'!A:A)=YEAR(TODAY())),
    'GE Loss%'!C:C
  ),
"")</f>
        <v/>
      </c>
      <c r="L9" s="129">
        <f>AVERAGE('GE Loss%'!C:C)</f>
        <v/>
      </c>
      <c r="M9" s="116" t="inlineStr">
        <is>
          <t>Offline Packing % (MTD)</t>
        </is>
      </c>
      <c r="N9" s="387" t="n"/>
      <c r="O9" s="388" t="n"/>
      <c r="P9" s="389" t="n"/>
      <c r="Q9" s="84" t="n"/>
      <c r="T9" s="96">
        <f>TODAY()-1</f>
        <v/>
      </c>
      <c r="U9" s="97">
        <f t="array" ref="U9">IF(ROWS(U$4:U9)&lt;=COUNTIF(#REF!,$T$4),INDEX(#REF!,SMALL(IF(#REF!=$T$4,ROW(#REF!)-ROW($A$5)+1),ROWS(U$4:U9)),1),"")</f>
        <v/>
      </c>
      <c r="V9" s="98">
        <f t="array" ref="V9">IF(ROWS(V$4:V9)&lt;=COUNTIF(#REF!,$T$4),INDEX(#REF!,SMALL(IF(#REF!=$T$4,ROW(#REF!)-ROW($A$5)+1),ROWS(V$4:V9)),1),"")</f>
        <v/>
      </c>
      <c r="W9" s="99">
        <f t="array" ref="W9">IF(ROWS(W$4:W9)&lt;=COUNTIF(#REF!,$T$4),INDEX(#REF!,SMALL(IF(#REF!=$T$4,ROW(#REF!)-ROW($A$5)+1),ROWS(W$4:W9)),1),"")</f>
        <v/>
      </c>
      <c r="X9" s="92">
        <f>IF(W9="","",$Z$1)</f>
        <v/>
      </c>
    </row>
    <row r="10" ht="35.15" customHeight="1" s="452">
      <c r="A10" s="84" t="n"/>
      <c r="E10" s="126" t="inlineStr">
        <is>
          <t>BOS</t>
        </is>
      </c>
      <c r="F10" s="88">
        <f>VLOOKUP(D4,Table1[],45,FALSE)</f>
        <v/>
      </c>
      <c r="G10" s="88">
        <f>SUMIFS('Data Sheet'!AS:AS,'Data Sheet'!A:A,"&gt;="&amp;EOMONTH(TODAY(),-1)+1)</f>
        <v/>
      </c>
      <c r="M10" s="116" t="inlineStr">
        <is>
          <t>CL Deployed at Line (Day)</t>
        </is>
      </c>
      <c r="N10" s="393">
        <f>VLOOKUP(TODAY()-1,Table1[[#All],[Date]]:Table1[CL Deployed at Line],38,FALSE)</f>
        <v/>
      </c>
      <c r="O10" s="388" t="n"/>
      <c r="P10" s="389" t="n"/>
      <c r="Q10" s="84" t="n"/>
      <c r="T10" s="96">
        <f>TODAY()-1</f>
        <v/>
      </c>
      <c r="U10" s="97">
        <f t="array" ref="U10">IF(ROWS(U$4:U10)&lt;=COUNTIF(#REF!,$T$4),INDEX(#REF!,SMALL(IF(#REF!=$T$4,ROW(#REF!)-ROW($A$5)+1),ROWS(U$4:U10)),1),"")</f>
        <v/>
      </c>
      <c r="V10" s="98">
        <f t="array" ref="V10">IF(ROWS(V$4:V10)&lt;=COUNTIF(#REF!,$T$4),INDEX(#REF!,SMALL(IF(#REF!=$T$4,ROW(#REF!)-ROW($A$5)+1),ROWS(V$4:V10)),1),"")</f>
        <v/>
      </c>
      <c r="W10" s="99">
        <f t="array" ref="W10">IF(ROWS(W$4:W10)&lt;=COUNTIF(#REF!,$T$4),INDEX(#REF!,SMALL(IF(#REF!=$T$4,ROW(#REF!)-ROW($A$5)+1),ROWS(W$4:W10)),1),"")</f>
        <v/>
      </c>
      <c r="X10" s="92">
        <f>IF(W10="","",$Z$1)</f>
        <v/>
      </c>
    </row>
    <row r="11" ht="35.15" customHeight="1" s="452" thickBot="1">
      <c r="A11" s="84" t="n"/>
      <c r="B11" s="408" t="n"/>
      <c r="C11" s="377" t="n"/>
      <c r="D11" s="378" t="n"/>
      <c r="E11" s="126" t="inlineStr">
        <is>
          <t>MTBB</t>
        </is>
      </c>
      <c r="F11" s="88">
        <f>VLOOKUP(D4,Table1[],48,FALSE)</f>
        <v/>
      </c>
      <c r="G11" s="224">
        <f>SUMIFS(Table1[MTBB],Table1[Date],"&gt;="&amp;EOMONTH(TODAY(),-1)+1)/DAY(TODAY())-1</f>
        <v/>
      </c>
      <c r="M11" s="121" t="inlineStr">
        <is>
          <t>CL Deployed at Line (MTD Average)</t>
        </is>
      </c>
      <c r="N11" s="413" t="n">
        <v>88</v>
      </c>
      <c r="O11" s="414" t="n"/>
      <c r="P11" s="415" t="n"/>
      <c r="Q11" s="84" t="n"/>
      <c r="T11" s="96">
        <f>TODAY()-1</f>
        <v/>
      </c>
      <c r="U11" s="97">
        <f t="array" ref="U11">IF(ROWS(U$4:U11)&lt;=COUNTIF(#REF!,$T$4),INDEX(#REF!,SMALL(IF(#REF!=$T$4,ROW(#REF!)-ROW($A$5)+1),ROWS(U$4:U11)),1),"")</f>
        <v/>
      </c>
      <c r="V11" s="98">
        <f t="array" ref="V11">IF(ROWS(V$4:V11)&lt;=COUNTIF(#REF!,$T$4),INDEX(#REF!,SMALL(IF(#REF!=$T$4,ROW(#REF!)-ROW($A$5)+1),ROWS(V$4:V11)),1),"")</f>
        <v/>
      </c>
      <c r="W11" s="99">
        <f t="array" ref="W11">IF(ROWS(W$4:W11)&lt;=COUNTIF(#REF!,$T$4),INDEX(#REF!,SMALL(IF(#REF!=$T$4,ROW(#REF!)-ROW($A$5)+1),ROWS(W$4:W11)),1),"")</f>
        <v/>
      </c>
      <c r="X11" s="92">
        <f>IF(W11="","",$Z$1)</f>
        <v/>
      </c>
    </row>
    <row r="12" ht="35.15" customHeight="1" s="452" thickBot="1">
      <c r="A12" s="84" t="n"/>
      <c r="B12" s="377" t="n"/>
      <c r="C12" s="377" t="n"/>
      <c r="D12" s="378" t="n"/>
      <c r="E12" s="126" t="inlineStr">
        <is>
          <t>MTTR</t>
        </is>
      </c>
      <c r="F12" s="88">
        <f>VLOOKUP(D4,Table1[],50,FALSE)</f>
        <v/>
      </c>
      <c r="G12" s="224">
        <f>AVERAGEIFS(Table1[MTTR],Table1[Date],"&gt;="&amp;EOMONTH(TODAY(),-1)+1)</f>
        <v/>
      </c>
      <c r="J12" s="126" t="n"/>
      <c r="M12" s="126" t="inlineStr">
        <is>
          <t>TBM COMPLIANCE%</t>
        </is>
      </c>
      <c r="N12" s="419">
        <f>IFERROR(SUMIFS(Table1[TBM ACTIVITIES COMPLETED2],Table1[Date],"&gt;="&amp;EOMONTH(D4,-1)+1,Table1[Date],"&lt;"&amp;D4)/SUMIFS(Table1[TBM ACTIVITIES PLANNED2],Table1[Date],"&gt;="&amp;EOMONTH(D4,-1)+1,Table1[Date],"&lt;"&amp;D4),"")</f>
        <v/>
      </c>
      <c r="O12" s="382" t="n"/>
      <c r="P12" s="382" t="n"/>
      <c r="Q12" s="84" t="n"/>
      <c r="T12" s="130">
        <f>TODAY()-1</f>
        <v/>
      </c>
      <c r="U12" s="131">
        <f t="array" ref="U12">IF(ROWS(U$4:U12)&lt;=COUNTIF(#REF!,$T$4),INDEX(#REF!,SMALL(IF(#REF!=$T$4,ROW(#REF!)-ROW($A$5)+1),ROWS(U$4:U12)),1),"")</f>
        <v/>
      </c>
      <c r="V12" s="132">
        <f t="array" ref="V12">IF(ROWS(V$4:V12)&lt;=COUNTIF(#REF!,$T$4),INDEX(#REF!,SMALL(IF(#REF!=$T$4,ROW(#REF!)-ROW($A$5)+1),ROWS(V$4:V12)),1),"")</f>
        <v/>
      </c>
      <c r="W12" s="133">
        <f t="array" ref="W12">IF(ROWS(W$4:W12)&lt;=COUNTIF(#REF!,$T$4),INDEX(#REF!,SMALL(IF(#REF!=$T$4,ROW(#REF!)-ROW($A$5)+1),ROWS(W$4:W12)),1),"")</f>
        <v/>
      </c>
      <c r="X12" s="88">
        <f>IF(W12="","",$Z$1)</f>
        <v/>
      </c>
    </row>
    <row r="13" ht="35.15" customHeight="1" s="452">
      <c r="A13" s="84" t="n"/>
      <c r="B13" s="377" t="n"/>
      <c r="C13" s="377" t="n"/>
      <c r="D13" s="378" t="n"/>
      <c r="M13" s="126" t="inlineStr">
        <is>
          <t>REWORK ON FLOOR</t>
        </is>
      </c>
      <c r="N13" s="396">
        <f>VLOOKUP(D4,Table1[],16,FALSE)</f>
        <v/>
      </c>
      <c r="O13" s="377" t="n"/>
      <c r="P13" s="377" t="n"/>
      <c r="Q13" s="84" t="n"/>
    </row>
    <row r="14" ht="35.15" customHeight="1" s="452">
      <c r="A14" s="84" t="n"/>
      <c r="B14" s="377" t="n"/>
      <c r="C14" s="377" t="n"/>
      <c r="D14" s="378" t="n"/>
      <c r="O14" s="134" t="n"/>
      <c r="P14" s="134" t="n"/>
      <c r="Q14" s="135" t="n"/>
      <c r="R14" s="136" t="n"/>
    </row>
    <row r="15" ht="6" customHeight="1" s="452">
      <c r="A15" s="84" t="n"/>
      <c r="B15" s="84" t="n"/>
      <c r="C15" s="84" t="n"/>
      <c r="D15" s="84" t="n"/>
      <c r="E15" s="137" t="n"/>
      <c r="F15" s="137" t="n"/>
      <c r="G15" s="137" t="n"/>
      <c r="H15" s="137" t="n"/>
      <c r="I15" s="84" t="n"/>
      <c r="J15" s="84" t="n"/>
      <c r="K15" s="84" t="n"/>
      <c r="L15" s="84" t="n"/>
      <c r="M15" s="137" t="n"/>
      <c r="N15" s="137" t="n"/>
      <c r="O15" s="137" t="n"/>
      <c r="P15" s="137" t="n"/>
      <c r="Q15" s="138" t="n"/>
      <c r="R15" s="139" t="n"/>
    </row>
    <row r="16" hidden="1" ht="18" customHeight="1" s="452">
      <c r="B16" s="88" t="n"/>
      <c r="C16" s="88" t="n"/>
      <c r="E16" s="140" t="n"/>
      <c r="F16" s="140" t="n"/>
      <c r="G16" s="140" t="n"/>
      <c r="H16" s="140" t="n"/>
      <c r="M16" s="140" t="n"/>
      <c r="N16" s="140" t="n"/>
      <c r="O16" s="140" t="n"/>
      <c r="P16" s="140" t="n"/>
    </row>
    <row r="17" hidden="1" ht="32.15" customHeight="1" s="452">
      <c r="B17" s="88" t="n"/>
      <c r="C17" s="88" t="n"/>
      <c r="N17" s="88" t="n"/>
    </row>
    <row r="18" hidden="1" ht="32.15" customHeight="1" s="452">
      <c r="B18" s="88" t="n"/>
      <c r="C18" s="88" t="n"/>
      <c r="M18" s="141" t="n"/>
      <c r="N18" s="142" t="n"/>
      <c r="O18" s="141" t="n"/>
      <c r="P18" s="141" t="n"/>
    </row>
    <row r="19" hidden="1" ht="15.75" customHeight="1" s="452">
      <c r="B19" s="88" t="n"/>
      <c r="C19" s="88" t="n"/>
    </row>
    <row r="20" hidden="1" ht="14.5" customHeight="1" s="452">
      <c r="B20" s="88" t="n"/>
    </row>
    <row r="21" hidden="1" ht="14.5" customHeight="1" s="452">
      <c r="B21" s="88" t="n"/>
    </row>
    <row r="22" hidden="1" ht="14.5" customHeight="1" s="452">
      <c r="B22" s="88" t="n"/>
    </row>
    <row r="23" hidden="1" ht="14.5" customHeight="1" s="452">
      <c r="B23" s="88" t="n"/>
    </row>
    <row r="24" hidden="1" ht="14.5" customHeight="1" s="452">
      <c r="B24" s="88" t="n"/>
    </row>
    <row r="25" hidden="1" ht="14.5" customHeight="1" s="452">
      <c r="B25" s="88" t="n"/>
      <c r="F25" s="143" t="n"/>
    </row>
    <row r="26" hidden="1" ht="14.5" customHeight="1" s="452">
      <c r="B26" s="88" t="n"/>
    </row>
    <row r="27" hidden="1" ht="14.5" customHeight="1" s="452">
      <c r="B27" s="88" t="n"/>
    </row>
    <row r="28" hidden="1" ht="14.5" customHeight="1" s="452">
      <c r="B28" s="88" t="n"/>
    </row>
    <row r="29" hidden="1" ht="14.5" customHeight="1" s="452">
      <c r="B29" s="88" t="n"/>
    </row>
    <row r="30" hidden="1" ht="14.5" customHeight="1" s="452">
      <c r="B30" s="88" t="n"/>
    </row>
    <row r="31" hidden="1" ht="14.5" customHeight="1" s="452">
      <c r="B31" s="88" t="n"/>
    </row>
    <row r="32" hidden="1" ht="14.5" customHeight="1" s="452">
      <c r="B32" s="88" t="n"/>
    </row>
    <row r="34" hidden="1" ht="14.5" customHeight="1" s="452">
      <c r="B34" s="88" t="n"/>
    </row>
    <row r="35" hidden="1" ht="14.5" customHeight="1" s="452">
      <c r="B35" s="88" t="n"/>
    </row>
    <row r="36" hidden="1" ht="14.5" customHeight="1" s="452">
      <c r="B36" s="88" t="n"/>
    </row>
    <row r="37" hidden="1" ht="14.5" customHeight="1" s="452">
      <c r="B37" s="88" t="n"/>
    </row>
    <row r="38" hidden="1" ht="14.5" customHeight="1" s="452">
      <c r="B38" s="88" t="n"/>
    </row>
    <row r="39" hidden="1" ht="14.5" customHeight="1" s="452">
      <c r="B39" s="88" t="n"/>
    </row>
    <row r="40" hidden="1" ht="14.5" customHeight="1" s="452">
      <c r="B40" s="88" t="n"/>
    </row>
    <row r="41" hidden="1" ht="14.5" customHeight="1" s="452">
      <c r="B41" s="88" t="n"/>
    </row>
    <row r="42" hidden="1" ht="14.5" customHeight="1" s="452">
      <c r="B42" s="88" t="n"/>
    </row>
    <row r="43" hidden="1" ht="14.5" customHeight="1" s="452">
      <c r="B43" s="88" t="n"/>
    </row>
    <row r="44" hidden="1" ht="14.5" customHeight="1" s="452">
      <c r="B44" s="88" t="n"/>
    </row>
    <row r="45" hidden="1" ht="14.5" customHeight="1" s="452">
      <c r="B45" s="88" t="n"/>
    </row>
    <row r="46" hidden="1" ht="14.5" customHeight="1" s="452">
      <c r="B46" s="88" t="n"/>
    </row>
    <row r="47" hidden="1" ht="14.5" customHeight="1" s="452">
      <c r="B47" s="88" t="n"/>
    </row>
    <row r="48" hidden="1" ht="14.5" customHeight="1" s="452">
      <c r="B48" s="88" t="n"/>
    </row>
    <row r="49" hidden="1" ht="14.5" customHeight="1" s="452">
      <c r="B49" s="88" t="n"/>
    </row>
    <row r="50" hidden="1" ht="14.5" customHeight="1" s="452">
      <c r="B50" s="88" t="n"/>
    </row>
    <row r="51" hidden="1" ht="14.5" customHeight="1" s="452">
      <c r="B51" s="88" t="n"/>
    </row>
    <row r="52" hidden="1" ht="14.5" customHeight="1" s="452">
      <c r="B52" s="88" t="n"/>
    </row>
    <row r="54" hidden="1" ht="14.5" customHeight="1" s="452">
      <c r="D54" s="144" t="inlineStr">
        <is>
          <t>Date</t>
        </is>
      </c>
      <c r="E54" s="397" t="inlineStr">
        <is>
          <t>Equipment</t>
        </is>
      </c>
      <c r="F54" s="397" t="inlineStr">
        <is>
          <t>Failure Description</t>
        </is>
      </c>
      <c r="G54" s="382" t="n"/>
      <c r="H54" s="382" t="n"/>
      <c r="I54" s="382" t="n"/>
      <c r="J54" s="382" t="n"/>
      <c r="K54" s="382" t="n"/>
      <c r="L54" s="382" t="n"/>
      <c r="M54" s="146" t="inlineStr">
        <is>
          <t>Loss Time</t>
        </is>
      </c>
    </row>
    <row r="55" hidden="1" ht="14.5" customHeight="1" s="452">
      <c r="D55" s="147">
        <f>TODAY()-1</f>
        <v/>
      </c>
      <c r="E55" s="148" t="e">
        <v>#REF!</v>
      </c>
      <c r="F55" s="149" t="e">
        <v>#REF!</v>
      </c>
      <c r="G55" s="150" t="n"/>
      <c r="H55" s="150" t="n"/>
      <c r="I55" s="150" t="n"/>
      <c r="J55" s="150" t="n"/>
      <c r="K55" s="150" t="n"/>
      <c r="L55" s="151" t="n"/>
      <c r="M55" s="152" t="e">
        <v>#REF!</v>
      </c>
    </row>
    <row r="56" hidden="1" ht="14.5" customHeight="1" s="452">
      <c r="D56" s="153">
        <f>D55</f>
        <v/>
      </c>
      <c r="E56" s="154" t="e">
        <v>#REF!</v>
      </c>
      <c r="F56" s="155" t="e">
        <v>#REF!</v>
      </c>
      <c r="L56" s="156" t="n"/>
      <c r="M56" s="157" t="e">
        <v>#REF!</v>
      </c>
    </row>
    <row r="57" hidden="1" ht="14.5" customHeight="1" s="452">
      <c r="D57" s="153">
        <f>D56</f>
        <v/>
      </c>
      <c r="E57" s="154" t="e">
        <v>#REF!</v>
      </c>
      <c r="F57" s="155" t="e">
        <v>#REF!</v>
      </c>
      <c r="L57" s="156" t="n"/>
      <c r="M57" s="157" t="e">
        <v>#REF!</v>
      </c>
    </row>
    <row r="58" hidden="1" ht="14.5" customHeight="1" s="452">
      <c r="D58" s="153">
        <f>D57</f>
        <v/>
      </c>
      <c r="E58" s="154" t="e">
        <v>#REF!</v>
      </c>
      <c r="F58" s="155" t="e">
        <v>#REF!</v>
      </c>
      <c r="L58" s="156" t="n"/>
      <c r="M58" s="157" t="e">
        <v>#REF!</v>
      </c>
    </row>
    <row r="59" hidden="1" ht="14.5" customHeight="1" s="452">
      <c r="D59" s="153">
        <f>D58</f>
        <v/>
      </c>
      <c r="E59" s="154" t="e">
        <v>#REF!</v>
      </c>
      <c r="F59" s="155" t="e">
        <v>#REF!</v>
      </c>
      <c r="L59" s="156" t="n"/>
      <c r="M59" s="157" t="e">
        <v>#REF!</v>
      </c>
    </row>
    <row r="60" hidden="1" ht="14.5" customHeight="1" s="452">
      <c r="D60" s="153">
        <f>D59</f>
        <v/>
      </c>
      <c r="E60" s="154" t="e">
        <v>#REF!</v>
      </c>
      <c r="F60" s="155" t="e">
        <v>#REF!</v>
      </c>
      <c r="L60" s="156" t="n"/>
      <c r="M60" s="157" t="e">
        <v>#REF!</v>
      </c>
    </row>
    <row r="61" hidden="1" ht="14.5" customHeight="1" s="452">
      <c r="D61" s="153">
        <f>D60</f>
        <v/>
      </c>
      <c r="E61" s="154" t="e">
        <v>#REF!</v>
      </c>
      <c r="F61" s="155" t="e">
        <v>#REF!</v>
      </c>
      <c r="L61" s="156" t="n"/>
      <c r="M61" s="157" t="e">
        <v>#REF!</v>
      </c>
    </row>
    <row r="62" hidden="1" ht="14.5" customHeight="1" s="452">
      <c r="D62" s="153">
        <f>D61</f>
        <v/>
      </c>
      <c r="E62" s="154" t="e">
        <v>#REF!</v>
      </c>
      <c r="F62" s="155" t="e">
        <v>#REF!</v>
      </c>
      <c r="L62" s="156" t="n"/>
      <c r="M62" s="157" t="e">
        <v>#REF!</v>
      </c>
    </row>
    <row r="63" hidden="1" ht="15" customHeight="1" s="452" thickBot="1">
      <c r="D63" s="158">
        <f>D62</f>
        <v/>
      </c>
      <c r="E63" s="159" t="e">
        <v>#REF!</v>
      </c>
      <c r="F63" s="160" t="e">
        <v>#REF!</v>
      </c>
      <c r="G63" s="161" t="n"/>
      <c r="H63" s="161" t="n"/>
      <c r="I63" s="161" t="n"/>
      <c r="J63" s="161" t="n"/>
      <c r="K63" s="161" t="n"/>
      <c r="L63" s="162" t="n"/>
      <c r="M63" s="163" t="e">
        <v>#REF!</v>
      </c>
    </row>
    <row r="65" hidden="1" ht="16" customHeight="1" s="452">
      <c r="D65" s="409">
        <f>IF(E55="","",IF(_xlfn.CONCAT(E55," ",":"," ",F55," ","-"," ",M55," ",H55&amp;"Min")=$BJ$1,"",_xlfn.CONCAT(E55," ",":"," ",F55," ","-"," ",M55," ",H55&amp;"Min")))</f>
        <v/>
      </c>
      <c r="E65" s="382" t="n"/>
      <c r="F65" s="382" t="n"/>
      <c r="G65" s="382" t="n"/>
      <c r="H65" s="382" t="n"/>
      <c r="I65" s="382" t="n"/>
      <c r="J65" s="382" t="n"/>
      <c r="K65" s="382" t="n"/>
      <c r="L65" s="382" t="n"/>
      <c r="M65" s="405" t="n"/>
    </row>
    <row r="66" hidden="1" ht="16" customHeight="1" s="452">
      <c r="D66" s="376">
        <f>IF(E56="","",IF(_xlfn.CONCAT(E56," ",":"," ",F56," ","-"," ",M56," ",H56&amp;"Min")=$BJ$1,"",_xlfn.CONCAT(E56," ",":"," ",F56," ","-"," ",M56," ",H56&amp;"Min")))</f>
        <v/>
      </c>
      <c r="E66" s="377" t="n"/>
      <c r="F66" s="377" t="n"/>
      <c r="G66" s="377" t="n"/>
      <c r="H66" s="377" t="n"/>
      <c r="I66" s="377" t="n"/>
      <c r="J66" s="377" t="n"/>
      <c r="K66" s="377" t="n"/>
      <c r="L66" s="377" t="n"/>
      <c r="M66" s="378" t="n"/>
    </row>
    <row r="67" hidden="1" ht="16" customHeight="1" s="452">
      <c r="D67" s="376">
        <f>IF(E57="","",IF(_xlfn.CONCAT(E57," ",":"," ",F57," ","-"," ",M57," ",H57&amp;"Min")=$BJ$1,"",_xlfn.CONCAT(E57," ",":"," ",F57," ","-"," ",M57," ",H57&amp;"Min")))</f>
        <v/>
      </c>
      <c r="E67" s="377" t="n"/>
      <c r="F67" s="377" t="n"/>
      <c r="G67" s="377" t="n"/>
      <c r="H67" s="377" t="n"/>
      <c r="I67" s="377" t="n"/>
      <c r="J67" s="377" t="n"/>
      <c r="K67" s="377" t="n"/>
      <c r="L67" s="377" t="n"/>
      <c r="M67" s="378" t="n"/>
    </row>
    <row r="68" hidden="1" ht="16" customHeight="1" s="452">
      <c r="D68" s="376">
        <f>IF(E58="","",IF(_xlfn.CONCAT(E58," ",":"," ",F58," ","-"," ",M58," ",H58&amp;"Min")=$BJ$1,"",_xlfn.CONCAT(E58," ",":"," ",F58," ","-"," ",M58," ",H58&amp;"Min")))</f>
        <v/>
      </c>
      <c r="E68" s="377" t="n"/>
      <c r="F68" s="377" t="n"/>
      <c r="G68" s="377" t="n"/>
      <c r="H68" s="377" t="n"/>
      <c r="I68" s="377" t="n"/>
      <c r="J68" s="377" t="n"/>
      <c r="K68" s="377" t="n"/>
      <c r="L68" s="377" t="n"/>
      <c r="M68" s="378" t="n"/>
    </row>
    <row r="69" hidden="1" ht="16" customHeight="1" s="452">
      <c r="D69" s="376">
        <f>IF(E59="","",IF(_xlfn.CONCAT(E59," ",":"," ",F59," ","-"," ",M59," ",H59&amp;"Min")=$BJ$1,"",_xlfn.CONCAT(E59," ",":"," ",F59," ","-"," ",M59," ",H59&amp;"Min")))</f>
        <v/>
      </c>
      <c r="E69" s="377" t="n"/>
      <c r="F69" s="377" t="n"/>
      <c r="G69" s="377" t="n"/>
      <c r="H69" s="377" t="n"/>
      <c r="I69" s="377" t="n"/>
      <c r="J69" s="377" t="n"/>
      <c r="K69" s="377" t="n"/>
      <c r="L69" s="377" t="n"/>
      <c r="M69" s="378" t="n"/>
    </row>
    <row r="70" hidden="1" ht="16" customHeight="1" s="452">
      <c r="D70" s="376">
        <f>IF(E60="","",IF(_xlfn.CONCAT(E60," ",":"," ",F60," ","-"," ",M60," ",H60&amp;"Min")=$BJ$1,"",_xlfn.CONCAT(E60," ",":"," ",F60," ","-"," ",M60," ",H60&amp;"Min")))</f>
        <v/>
      </c>
      <c r="E70" s="377" t="n"/>
      <c r="F70" s="377" t="n"/>
      <c r="G70" s="377" t="n"/>
      <c r="H70" s="377" t="n"/>
      <c r="I70" s="377" t="n"/>
      <c r="J70" s="377" t="n"/>
      <c r="K70" s="377" t="n"/>
      <c r="L70" s="377" t="n"/>
      <c r="M70" s="378" t="n"/>
    </row>
    <row r="71" hidden="1" ht="16" customHeight="1" s="452">
      <c r="D71" s="376">
        <f>IF(E61="","",IF(_xlfn.CONCAT(E61," ",":"," ",F61," ","-"," ",M61," ",H61&amp;"Min")=$BJ$1,"",_xlfn.CONCAT(E61," ",":"," ",F61," ","-"," ",M61," ",H61&amp;"Min")))</f>
        <v/>
      </c>
      <c r="E71" s="377" t="n"/>
      <c r="F71" s="377" t="n"/>
      <c r="G71" s="377" t="n"/>
      <c r="H71" s="377" t="n"/>
      <c r="I71" s="377" t="n"/>
      <c r="J71" s="377" t="n"/>
      <c r="K71" s="377" t="n"/>
      <c r="L71" s="377" t="n"/>
      <c r="M71" s="378" t="n"/>
    </row>
    <row r="72" hidden="1" ht="16" customHeight="1" s="452">
      <c r="D72" s="376">
        <f>IF(E62="","",IF(_xlfn.CONCAT(E62," ",":"," ",F62," ","-"," ",M62," ",H62&amp;"Min")=$BJ$1,"",_xlfn.CONCAT(E62," ",":"," ",F62," ","-"," ",M62," ",H62&amp;"Min")))</f>
        <v/>
      </c>
      <c r="E72" s="377" t="n"/>
      <c r="F72" s="377" t="n"/>
      <c r="G72" s="377" t="n"/>
      <c r="H72" s="377" t="n"/>
      <c r="I72" s="377" t="n"/>
      <c r="J72" s="377" t="n"/>
      <c r="K72" s="377" t="n"/>
      <c r="L72" s="377" t="n"/>
      <c r="M72" s="378" t="n"/>
    </row>
    <row r="73" hidden="1" ht="16" customHeight="1" s="452">
      <c r="D73" s="376">
        <f>IF(E63="","",IF(_xlfn.CONCAT(E63," ",":"," ",F63," ","-"," ",M63," ",H63&amp;"Min")=$BJ$1,"",_xlfn.CONCAT(E63," ",":"," ",F63," ","-"," ",M63," ",H63&amp;"Min")))</f>
        <v/>
      </c>
      <c r="E73" s="377" t="n"/>
      <c r="F73" s="377" t="n"/>
      <c r="G73" s="377" t="n"/>
      <c r="H73" s="377" t="n"/>
      <c r="I73" s="377" t="n"/>
      <c r="J73" s="377" t="n"/>
      <c r="K73" s="377" t="n"/>
      <c r="L73" s="377" t="n"/>
      <c r="M73" s="378" t="n"/>
    </row>
    <row r="74" hidden="1" ht="16" customHeight="1" s="452">
      <c r="D74" s="376">
        <f>IF(E64="","",IF(_xlfn.CONCAT(E64," ",":"," ",F64," ","-"," ",M64," ",H64&amp;"Min")=$BJ$1,"",_xlfn.CONCAT(E64," ",":"," ",F64," ","-"," ",M64," ",H64&amp;"Min")))</f>
        <v/>
      </c>
      <c r="E74" s="377" t="n"/>
      <c r="F74" s="377" t="n"/>
      <c r="G74" s="377" t="n"/>
      <c r="H74" s="377" t="n"/>
      <c r="I74" s="377" t="n"/>
      <c r="J74" s="377" t="n"/>
      <c r="K74" s="377" t="n"/>
      <c r="L74" s="377" t="n"/>
      <c r="M74" s="378" t="n"/>
    </row>
    <row r="75" hidden="1" ht="16" customHeight="1" s="452">
      <c r="D75" s="376">
        <f>IF(E65="","",IF(_xlfn.CONCAT(E65," ",":"," ",F65," ","-"," ",M65," ",H65&amp;"Min")=$BJ$1,"",_xlfn.CONCAT(E65," ",":"," ",F65," ","-"," ",M65," ",H65&amp;"Min")))</f>
        <v/>
      </c>
      <c r="E75" s="377" t="n"/>
      <c r="F75" s="377" t="n"/>
      <c r="G75" s="377" t="n"/>
      <c r="H75" s="377" t="n"/>
      <c r="I75" s="377" t="n"/>
      <c r="J75" s="377" t="n"/>
      <c r="K75" s="377" t="n"/>
      <c r="L75" s="377" t="n"/>
      <c r="M75" s="378" t="n"/>
    </row>
    <row r="76" hidden="1" ht="16.5" customHeight="1" s="452" thickBot="1">
      <c r="D76" s="411">
        <f>IF(E66="","",IF(_xlfn.CONCAT(E66," ",":"," ",F66," ","-"," ",M66," ",H66&amp;"Min")=$BJ$1,"",_xlfn.CONCAT(E66," ",":"," ",F66," ","-"," ",M66," ",H66&amp;"Min")))</f>
        <v/>
      </c>
      <c r="E76" s="412" t="n"/>
      <c r="F76" s="412" t="n"/>
      <c r="G76" s="412" t="n"/>
      <c r="H76" s="412" t="n"/>
      <c r="I76" s="412" t="n"/>
      <c r="J76" s="412" t="n"/>
      <c r="K76" s="412" t="n"/>
      <c r="L76" s="412" t="n"/>
      <c r="M76" s="407" t="n"/>
    </row>
    <row r="1048526" hidden="1" ht="14.5" customFormat="1" customHeight="1" s="88"/>
    <row r="1048527" hidden="1" ht="14.5" customFormat="1" customHeight="1" s="88"/>
    <row r="1048528" hidden="1" ht="14.5" customFormat="1" customHeight="1" s="88"/>
    <row r="1048529" hidden="1" ht="14.5" customFormat="1" customHeight="1" s="88"/>
  </sheetData>
  <mergeCells count="34">
    <mergeCell ref="D71:M71"/>
    <mergeCell ref="B7:C7"/>
    <mergeCell ref="D74:M74"/>
    <mergeCell ref="I4:L4"/>
    <mergeCell ref="N5:P5"/>
    <mergeCell ref="D68:M68"/>
    <mergeCell ref="N8:P8"/>
    <mergeCell ref="D73:M73"/>
    <mergeCell ref="D67:M67"/>
    <mergeCell ref="B2:C2"/>
    <mergeCell ref="M4:P4"/>
    <mergeCell ref="N10:P10"/>
    <mergeCell ref="D4:D5"/>
    <mergeCell ref="N13:P13"/>
    <mergeCell ref="N9:P9"/>
    <mergeCell ref="D69:M69"/>
    <mergeCell ref="F54:L54"/>
    <mergeCell ref="B8:C8"/>
    <mergeCell ref="AA1:AD1"/>
    <mergeCell ref="N6:P6"/>
    <mergeCell ref="B4:C5"/>
    <mergeCell ref="B11:D14"/>
    <mergeCell ref="D65:M65"/>
    <mergeCell ref="E4:H4"/>
    <mergeCell ref="D72:M72"/>
    <mergeCell ref="D2:P2"/>
    <mergeCell ref="D76:M76"/>
    <mergeCell ref="N11:P11"/>
    <mergeCell ref="N7:P7"/>
    <mergeCell ref="B6:C6"/>
    <mergeCell ref="D70:M70"/>
    <mergeCell ref="D66:M66"/>
    <mergeCell ref="D75:M75"/>
    <mergeCell ref="N12:P12"/>
  </mergeCells>
  <conditionalFormatting sqref="D8">
    <cfRule type="containsBlanks" priority="1" dxfId="195">
      <formula>LEN(TRIM(D8))=0</formula>
    </cfRule>
    <cfRule type="cellIs" priority="2" operator="greaterThanOrEqual" dxfId="194">
      <formula>D7</formula>
    </cfRule>
    <cfRule type="cellIs" priority="3" operator="lessThan" dxfId="193">
      <formula>D7</formula>
    </cfRule>
  </conditionalFormatting>
  <conditionalFormatting sqref="J7 L7">
    <cfRule type="containsBlanks" priority="19" dxfId="195">
      <formula>LEN(TRIM(J7))=0</formula>
    </cfRule>
    <cfRule type="cellIs" priority="20" operator="greaterThanOrEqual" dxfId="194">
      <formula>J6</formula>
    </cfRule>
    <cfRule type="cellIs" priority="21" operator="lessThan" dxfId="193">
      <formula>J6</formula>
    </cfRule>
  </conditionalFormatting>
  <conditionalFormatting sqref="J9:L9">
    <cfRule type="containsBlanks" priority="13" dxfId="195">
      <formula>LEN(TRIM(J9))=0</formula>
    </cfRule>
    <cfRule type="cellIs" priority="14" operator="greaterThanOrEqual" dxfId="194">
      <formula>J8</formula>
    </cfRule>
    <cfRule type="cellIs" priority="15" operator="lessThan" dxfId="193">
      <formula>J8</formula>
    </cfRule>
  </conditionalFormatting>
  <hyperlinks>
    <hyperlink ref="B4" location="'Data Sheet'!A1" display="Data Sheet"/>
  </hyperlinks>
  <pageMargins left="0.7" right="0.7" top="0.75" bottom="0.75" header="0.3" footer="0.3"/>
  <pageSetup orientation="portrait" paperSize="9"/>
  <headerFooter>
    <oddHeader/>
    <oddFooter>&amp;C&amp;"Calibri"&amp;10 &amp;K000000_x000d_# Mondelez International Internal_x000d_&amp;1#&amp;"Aptos"&amp;10 &amp;K000000 Mondelez International Internal</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F200"/>
  <sheetViews>
    <sheetView showGridLines="0" topLeftCell="A161" workbookViewId="0">
      <selection activeCell="D177" sqref="D177"/>
    </sheetView>
  </sheetViews>
  <sheetFormatPr baseColWidth="8" defaultRowHeight="14.5"/>
  <cols>
    <col width="9.08984375" bestFit="1" customWidth="1" style="452" min="1" max="1"/>
    <col width="9.453125" bestFit="1" customWidth="1" style="452" min="2" max="2"/>
    <col width="12.36328125" bestFit="1" customWidth="1" style="452" min="3" max="3"/>
    <col width="9" bestFit="1" customWidth="1" style="452" min="4" max="4"/>
    <col width="15.36328125" bestFit="1" customWidth="1" style="452" min="5" max="5"/>
    <col width="13.90625" bestFit="1" customWidth="1" style="452" min="6" max="6"/>
  </cols>
  <sheetData>
    <row r="1">
      <c r="A1" t="inlineStr">
        <is>
          <t>DATE</t>
        </is>
      </c>
      <c r="B1" t="inlineStr">
        <is>
          <t>Volume</t>
        </is>
      </c>
      <c r="C1" t="inlineStr">
        <is>
          <t>Generation</t>
        </is>
      </c>
      <c r="D1" t="inlineStr">
        <is>
          <t>Refeed</t>
        </is>
      </c>
      <c r="E1" t="inlineStr">
        <is>
          <t>Net generation</t>
        </is>
      </c>
      <c r="F1" t="inlineStr">
        <is>
          <t>Generation%</t>
        </is>
      </c>
    </row>
    <row r="2">
      <c r="A2" s="82" t="n">
        <v>46023</v>
      </c>
      <c r="B2" t="n">
        <v>31.024</v>
      </c>
      <c r="C2" t="n">
        <v>2496</v>
      </c>
      <c r="D2" t="n">
        <v>740</v>
      </c>
      <c r="E2" t="n">
        <v>1756</v>
      </c>
      <c r="F2" s="67" t="n">
        <v>0.05660134089736978</v>
      </c>
    </row>
    <row r="3">
      <c r="A3" s="82" t="n">
        <v>46024</v>
      </c>
      <c r="B3" t="n">
        <v>32.111</v>
      </c>
      <c r="C3" t="n">
        <v>2169</v>
      </c>
      <c r="D3" t="n">
        <v>783</v>
      </c>
      <c r="E3" t="n">
        <v>1386</v>
      </c>
      <c r="F3" s="67" t="n">
        <v>0.04316277910996232</v>
      </c>
    </row>
    <row r="4">
      <c r="A4" s="82" t="n">
        <v>46025</v>
      </c>
      <c r="B4" t="n">
        <v>32.083</v>
      </c>
      <c r="C4" t="n">
        <v>2711</v>
      </c>
      <c r="D4" t="n">
        <v>673</v>
      </c>
      <c r="E4" t="n">
        <v>2038</v>
      </c>
      <c r="F4" s="67" t="n">
        <v>0.06352273789857557</v>
      </c>
    </row>
    <row r="5">
      <c r="A5" s="82" t="n">
        <v>46026</v>
      </c>
      <c r="B5" t="n">
        <v>41.13800000000001</v>
      </c>
      <c r="C5" t="n">
        <v>2911</v>
      </c>
      <c r="D5" t="n">
        <v>882</v>
      </c>
      <c r="E5" t="n">
        <v>2029</v>
      </c>
      <c r="F5" s="67" t="n">
        <v>0.04932179493412416</v>
      </c>
    </row>
    <row r="6">
      <c r="A6" s="82" t="n">
        <v>46027</v>
      </c>
      <c r="B6" t="n">
        <v>29.741</v>
      </c>
      <c r="C6" t="n">
        <v>2428</v>
      </c>
      <c r="D6" t="n">
        <v>1061</v>
      </c>
      <c r="E6" t="n">
        <v>1367</v>
      </c>
      <c r="F6" s="67" t="n">
        <v>0.04596348475168958</v>
      </c>
    </row>
    <row r="7">
      <c r="A7" s="82" t="n">
        <v>46028</v>
      </c>
      <c r="B7" t="n">
        <v>29.885</v>
      </c>
      <c r="C7" t="n">
        <v>2474</v>
      </c>
      <c r="D7" t="n">
        <v>779</v>
      </c>
      <c r="E7" t="n">
        <v>1695</v>
      </c>
      <c r="F7" s="67" t="n">
        <v>0.05671741676426301</v>
      </c>
    </row>
    <row r="8">
      <c r="A8" s="82" t="n">
        <v>46029</v>
      </c>
      <c r="B8" t="n">
        <v>28.848</v>
      </c>
      <c r="C8" t="n">
        <v>2525</v>
      </c>
      <c r="D8" t="n">
        <v>916</v>
      </c>
      <c r="E8" t="n">
        <v>1609</v>
      </c>
      <c r="F8" s="67" t="n">
        <v>0.0557750970604548</v>
      </c>
    </row>
    <row r="9">
      <c r="A9" s="82" t="n">
        <v>46030</v>
      </c>
      <c r="B9" t="n">
        <v>32.848</v>
      </c>
      <c r="C9" t="n">
        <v>2336</v>
      </c>
      <c r="D9" t="n">
        <v>802</v>
      </c>
      <c r="E9" t="n">
        <v>1534</v>
      </c>
      <c r="F9" s="67" t="n">
        <v>0.04669995129079396</v>
      </c>
    </row>
    <row r="10">
      <c r="A10" s="82" t="n">
        <v>46031</v>
      </c>
      <c r="B10" t="n">
        <v>25.177</v>
      </c>
      <c r="C10" t="n">
        <v>2091</v>
      </c>
      <c r="D10" t="n">
        <v>728</v>
      </c>
      <c r="E10" t="n">
        <v>1363</v>
      </c>
      <c r="F10" s="67" t="n">
        <v>0.05413671207848433</v>
      </c>
    </row>
    <row r="11">
      <c r="A11" s="82" t="n">
        <v>46032</v>
      </c>
      <c r="B11" t="n">
        <v>15.062</v>
      </c>
      <c r="C11" t="n">
        <v>1402</v>
      </c>
      <c r="D11" t="n">
        <v>312</v>
      </c>
      <c r="E11" t="n">
        <v>1090</v>
      </c>
      <c r="F11" s="67" t="n">
        <v>0.07236754747045546</v>
      </c>
    </row>
    <row r="12">
      <c r="A12" s="82" t="n">
        <v>46033</v>
      </c>
      <c r="B12" t="n">
        <v>31.505</v>
      </c>
      <c r="C12" t="n">
        <v>2269</v>
      </c>
      <c r="D12" t="n">
        <v>666</v>
      </c>
      <c r="E12" t="n">
        <v>1603</v>
      </c>
      <c r="F12" s="67" t="n">
        <v>0.05088081256943342</v>
      </c>
    </row>
    <row r="13">
      <c r="A13" s="82" t="n">
        <v>46034</v>
      </c>
      <c r="B13" t="n">
        <v>25.976</v>
      </c>
      <c r="C13" t="n">
        <v>2102</v>
      </c>
      <c r="D13" t="n">
        <v>820</v>
      </c>
      <c r="E13" t="n">
        <v>1282</v>
      </c>
      <c r="F13" s="67" t="n">
        <v>0.04935324915306437</v>
      </c>
    </row>
    <row r="14">
      <c r="A14" s="82" t="n">
        <v>46035</v>
      </c>
      <c r="B14" t="n">
        <v>35.39899999999999</v>
      </c>
      <c r="C14" t="n">
        <v>2198</v>
      </c>
      <c r="D14" t="n">
        <v>836</v>
      </c>
      <c r="E14" t="n">
        <v>1362</v>
      </c>
      <c r="F14" s="67" t="n">
        <v>0.0384756631543264</v>
      </c>
    </row>
    <row r="15">
      <c r="A15" s="82" t="n">
        <v>46036</v>
      </c>
      <c r="B15" t="n">
        <v>26.611</v>
      </c>
      <c r="C15" t="n">
        <v>3041</v>
      </c>
      <c r="D15" t="n">
        <v>914</v>
      </c>
      <c r="E15" t="n">
        <v>2127</v>
      </c>
      <c r="F15" s="67" t="n">
        <v>0.07992935252339257</v>
      </c>
    </row>
    <row r="16">
      <c r="A16" s="82" t="n">
        <v>46037</v>
      </c>
      <c r="B16" t="n">
        <v>35.313</v>
      </c>
      <c r="C16" t="n">
        <v>2556</v>
      </c>
      <c r="D16" t="n">
        <v>858</v>
      </c>
      <c r="E16" t="n">
        <v>1698</v>
      </c>
      <c r="F16" s="67" t="n">
        <v>0.04808427491292159</v>
      </c>
    </row>
    <row r="17">
      <c r="A17" s="82" t="n">
        <v>46038</v>
      </c>
      <c r="B17" t="n">
        <v>39.581</v>
      </c>
      <c r="C17" t="n">
        <v>2254</v>
      </c>
      <c r="D17" t="n">
        <v>862</v>
      </c>
      <c r="E17" t="n">
        <v>1392</v>
      </c>
      <c r="F17" s="67" t="n">
        <v>0.03516838887344939</v>
      </c>
    </row>
    <row r="18">
      <c r="A18" s="82" t="n">
        <v>46039</v>
      </c>
      <c r="B18" t="n">
        <v>17.106</v>
      </c>
      <c r="C18" t="n">
        <v>2753</v>
      </c>
      <c r="D18" t="n">
        <v>830</v>
      </c>
      <c r="E18" t="n">
        <v>1923</v>
      </c>
      <c r="F18" s="67" t="n">
        <v>0.1124166958961768</v>
      </c>
    </row>
    <row r="19">
      <c r="A19" s="82" t="n">
        <v>46040</v>
      </c>
      <c r="B19" t="n">
        <v>32.561</v>
      </c>
      <c r="C19" t="n">
        <v>2465</v>
      </c>
      <c r="D19" t="n">
        <v>745</v>
      </c>
      <c r="E19" t="n">
        <v>1720</v>
      </c>
      <c r="F19" s="67" t="n">
        <v>0.05282393046896594</v>
      </c>
    </row>
    <row r="20">
      <c r="A20" s="82" t="n">
        <v>46041</v>
      </c>
      <c r="B20" t="n">
        <v>33.08</v>
      </c>
      <c r="C20" t="n">
        <v>2956</v>
      </c>
      <c r="D20" t="n">
        <v>908</v>
      </c>
      <c r="E20" t="n">
        <v>2048</v>
      </c>
      <c r="F20" s="67" t="n">
        <v>0.06191051995163241</v>
      </c>
    </row>
    <row r="21">
      <c r="A21" s="82" t="n">
        <v>46042</v>
      </c>
      <c r="B21" t="n">
        <v>36.36</v>
      </c>
      <c r="C21" t="n">
        <v>2462</v>
      </c>
      <c r="D21" t="n">
        <v>339</v>
      </c>
      <c r="E21" t="n">
        <v>2123</v>
      </c>
      <c r="F21" s="67" t="n">
        <v>0.05838833883388339</v>
      </c>
    </row>
    <row r="22">
      <c r="A22" s="82" t="n">
        <v>46043</v>
      </c>
      <c r="B22" t="n">
        <v>7.890000000000001</v>
      </c>
      <c r="C22" t="n">
        <v>1586</v>
      </c>
      <c r="D22" t="n">
        <v>326</v>
      </c>
      <c r="E22" t="n">
        <v>1260</v>
      </c>
      <c r="F22" s="67" t="n">
        <v>0.1596958174904943</v>
      </c>
    </row>
    <row r="23">
      <c r="A23" s="82" t="n">
        <v>46044</v>
      </c>
      <c r="B23" t="n">
        <v>12.14</v>
      </c>
      <c r="C23" t="n">
        <v>2619</v>
      </c>
      <c r="D23" t="n">
        <v>691</v>
      </c>
      <c r="E23" t="n">
        <v>1928</v>
      </c>
      <c r="F23" s="67" t="n">
        <v>0.1588138385502471</v>
      </c>
    </row>
    <row r="24">
      <c r="A24" s="82" t="n">
        <v>46045</v>
      </c>
      <c r="B24" t="n">
        <v>13.496</v>
      </c>
      <c r="C24" t="n">
        <v>2971</v>
      </c>
      <c r="D24" t="n">
        <v>840</v>
      </c>
      <c r="E24" t="n">
        <v>2131</v>
      </c>
      <c r="F24" s="67" t="n">
        <v>0.1578986366330765</v>
      </c>
    </row>
    <row r="25">
      <c r="A25" s="82" t="n">
        <v>46046</v>
      </c>
      <c r="B25" t="n">
        <v>16.083</v>
      </c>
      <c r="C25" t="n">
        <v>2567</v>
      </c>
      <c r="D25" t="n">
        <v>841</v>
      </c>
      <c r="E25" t="n">
        <v>1726</v>
      </c>
      <c r="F25" s="67" t="n">
        <v>0.1073182863893552</v>
      </c>
    </row>
    <row r="26">
      <c r="A26" s="82" t="n">
        <v>46047</v>
      </c>
      <c r="B26" t="n">
        <v>13.587</v>
      </c>
      <c r="C26" t="n">
        <v>2433</v>
      </c>
      <c r="D26" t="n">
        <v>797</v>
      </c>
      <c r="E26" t="n">
        <v>1636</v>
      </c>
      <c r="F26" s="67" t="n">
        <v>0.120409214690513</v>
      </c>
    </row>
    <row r="27">
      <c r="A27" s="82" t="n">
        <v>46049</v>
      </c>
      <c r="B27" t="n">
        <v>16.752</v>
      </c>
      <c r="C27" t="n">
        <v>2044</v>
      </c>
      <c r="D27" t="n">
        <v>178</v>
      </c>
      <c r="E27" t="n">
        <v>1866</v>
      </c>
      <c r="F27" s="67" t="n">
        <v>0.1113896848137536</v>
      </c>
    </row>
    <row r="28">
      <c r="A28" s="82" t="n">
        <v>46050</v>
      </c>
      <c r="B28" t="n">
        <v>31.683</v>
      </c>
      <c r="C28" t="n">
        <v>2653</v>
      </c>
      <c r="D28" t="n">
        <v>713</v>
      </c>
      <c r="E28" t="n">
        <v>1940</v>
      </c>
      <c r="F28" s="67" t="n">
        <v>0.06123157529274374</v>
      </c>
    </row>
    <row r="29">
      <c r="A29" s="82" t="n">
        <v>46051</v>
      </c>
      <c r="B29" t="n">
        <v>32.004</v>
      </c>
      <c r="C29" t="n">
        <v>2584</v>
      </c>
      <c r="D29" t="n">
        <v>740</v>
      </c>
      <c r="E29" t="n">
        <v>1844</v>
      </c>
      <c r="F29" s="67" t="n">
        <v>0.0576177977752781</v>
      </c>
    </row>
    <row r="30">
      <c r="A30" s="82" t="n">
        <v>46052</v>
      </c>
      <c r="B30" t="n">
        <v>38.449</v>
      </c>
      <c r="C30" t="n">
        <v>2788</v>
      </c>
      <c r="D30" t="n">
        <v>300</v>
      </c>
      <c r="E30" t="n">
        <v>2488</v>
      </c>
      <c r="F30" s="67" t="n">
        <v>0.06470909516502379</v>
      </c>
    </row>
    <row r="31">
      <c r="A31" s="82" t="n">
        <v>46053</v>
      </c>
      <c r="B31" t="n">
        <v>29.403</v>
      </c>
      <c r="C31" t="n">
        <v>2933</v>
      </c>
      <c r="D31" t="n">
        <v>340</v>
      </c>
      <c r="E31" t="n">
        <v>2593</v>
      </c>
      <c r="F31" s="67" t="n">
        <v>0.08818828010747203</v>
      </c>
    </row>
    <row r="32">
      <c r="A32" s="82" t="n">
        <v>46054</v>
      </c>
      <c r="B32" t="n">
        <v>28.799</v>
      </c>
      <c r="C32" t="n">
        <v>3628</v>
      </c>
      <c r="D32" t="n">
        <v>855</v>
      </c>
      <c r="E32" t="n">
        <v>2773</v>
      </c>
      <c r="F32" s="67" t="n">
        <v>0.09628806555783188</v>
      </c>
    </row>
    <row r="33">
      <c r="A33" s="82" t="n">
        <v>46055</v>
      </c>
      <c r="B33" t="n">
        <v>19.172</v>
      </c>
      <c r="C33" t="n">
        <v>1553</v>
      </c>
      <c r="D33" t="n">
        <v>302</v>
      </c>
      <c r="E33" t="n">
        <v>1251</v>
      </c>
      <c r="F33" s="67" t="n">
        <v>0.06525140830377635</v>
      </c>
    </row>
    <row r="34">
      <c r="A34" s="82" t="n">
        <v>46056</v>
      </c>
      <c r="B34" t="n">
        <v>26.468</v>
      </c>
      <c r="C34" t="n">
        <v>2888</v>
      </c>
      <c r="D34" t="n">
        <v>703</v>
      </c>
      <c r="E34" t="n">
        <v>2185</v>
      </c>
      <c r="F34" s="67" t="n">
        <v>0.08255251624603295</v>
      </c>
    </row>
    <row r="35">
      <c r="A35" s="82" t="n">
        <v>46057</v>
      </c>
      <c r="B35" t="n">
        <v>26.854</v>
      </c>
      <c r="C35" t="n">
        <v>2448</v>
      </c>
      <c r="D35" t="n">
        <v>768</v>
      </c>
      <c r="E35" t="n">
        <v>1680</v>
      </c>
      <c r="F35" s="67" t="n">
        <v>0.06256051240038728</v>
      </c>
    </row>
    <row r="36">
      <c r="A36" s="82" t="n">
        <v>46058</v>
      </c>
      <c r="B36" t="n">
        <v>24.436</v>
      </c>
      <c r="C36" t="n">
        <v>2578</v>
      </c>
      <c r="D36" t="n">
        <v>930</v>
      </c>
      <c r="E36" t="n">
        <v>1648</v>
      </c>
      <c r="F36" s="67" t="n">
        <v>0.06744147978392535</v>
      </c>
    </row>
    <row r="37">
      <c r="A37" s="82" t="n">
        <v>46059</v>
      </c>
      <c r="B37" t="n">
        <v>25.571</v>
      </c>
      <c r="C37" t="n">
        <v>2680</v>
      </c>
      <c r="D37" t="n">
        <v>831</v>
      </c>
      <c r="E37" t="n">
        <v>1849</v>
      </c>
      <c r="F37" s="67" t="n">
        <v>0.07230847444370576</v>
      </c>
    </row>
    <row r="38">
      <c r="A38" s="82" t="n">
        <v>46060</v>
      </c>
      <c r="B38" t="n">
        <v>24.286</v>
      </c>
      <c r="C38" t="n">
        <v>2750</v>
      </c>
      <c r="D38" t="n">
        <v>927</v>
      </c>
      <c r="E38" t="n">
        <v>1823</v>
      </c>
      <c r="F38" s="67" t="n">
        <v>0.07506382277855554</v>
      </c>
    </row>
    <row r="39">
      <c r="A39" s="82" t="n">
        <v>46061</v>
      </c>
      <c r="B39" t="n">
        <v>27.077</v>
      </c>
      <c r="C39" t="n">
        <v>2562</v>
      </c>
      <c r="D39" t="n">
        <v>677</v>
      </c>
      <c r="E39" t="n">
        <v>1885</v>
      </c>
      <c r="F39" s="67" t="n">
        <v>0.06961627949920597</v>
      </c>
    </row>
    <row r="40">
      <c r="A40" s="82" t="n">
        <v>46062</v>
      </c>
      <c r="B40" t="n">
        <v>26.075</v>
      </c>
      <c r="C40" t="n">
        <v>2228</v>
      </c>
      <c r="D40" t="n">
        <v>921</v>
      </c>
      <c r="E40" t="n">
        <v>1307</v>
      </c>
      <c r="F40" s="67" t="n">
        <v>0.05012464046021093</v>
      </c>
    </row>
    <row r="41">
      <c r="A41" s="82" t="n">
        <v>46063</v>
      </c>
      <c r="B41" t="n">
        <v>21.755</v>
      </c>
      <c r="C41" t="n">
        <v>2398</v>
      </c>
      <c r="D41" t="n">
        <v>979</v>
      </c>
      <c r="E41" t="n">
        <v>1419</v>
      </c>
      <c r="F41" s="67" t="n">
        <v>0.06522638473914043</v>
      </c>
    </row>
    <row r="42">
      <c r="A42" s="82" t="n">
        <v>46064</v>
      </c>
      <c r="B42" t="n">
        <v>17.351</v>
      </c>
      <c r="C42" t="n">
        <v>2397</v>
      </c>
      <c r="D42" t="n">
        <v>808</v>
      </c>
      <c r="E42" t="n">
        <v>1589</v>
      </c>
      <c r="F42" s="67" t="n">
        <v>0.09157973603826869</v>
      </c>
    </row>
    <row r="43">
      <c r="A43" s="82" t="n">
        <v>46065</v>
      </c>
      <c r="B43" t="n">
        <v>24.058</v>
      </c>
      <c r="C43" t="n">
        <v>2493</v>
      </c>
      <c r="D43" t="n">
        <v>422</v>
      </c>
      <c r="E43" t="n">
        <v>2071</v>
      </c>
      <c r="F43" s="67" t="n">
        <v>0.08608363122454069</v>
      </c>
    </row>
    <row r="44">
      <c r="A44" s="82" t="n">
        <v>46066</v>
      </c>
      <c r="B44" t="n">
        <v>28.078</v>
      </c>
      <c r="C44" t="n">
        <v>2498</v>
      </c>
      <c r="D44" t="n">
        <v>724</v>
      </c>
      <c r="E44" t="n">
        <v>1774</v>
      </c>
      <c r="F44" s="67" t="n">
        <v>0.06318113825771066</v>
      </c>
    </row>
    <row r="45">
      <c r="A45" s="82" t="n">
        <v>46067</v>
      </c>
      <c r="B45" t="n">
        <v>15.553</v>
      </c>
      <c r="C45" t="n">
        <v>1500</v>
      </c>
      <c r="D45" t="n">
        <v>336</v>
      </c>
      <c r="E45" t="n">
        <v>1164</v>
      </c>
      <c r="F45" s="67" t="n">
        <v>0.07484086671381728</v>
      </c>
    </row>
    <row r="46">
      <c r="A46" s="82" t="n">
        <v>46068</v>
      </c>
      <c r="B46" t="n">
        <v>30.719</v>
      </c>
      <c r="C46" t="n">
        <v>2401</v>
      </c>
      <c r="D46" t="n">
        <v>578</v>
      </c>
      <c r="E46" t="n">
        <v>1823</v>
      </c>
      <c r="F46" s="67" t="n">
        <v>0.05934437969986002</v>
      </c>
    </row>
    <row r="47">
      <c r="A47" s="82" t="n">
        <v>46069</v>
      </c>
      <c r="B47" t="n">
        <v>35.71899999999999</v>
      </c>
      <c r="C47" t="n">
        <v>2452</v>
      </c>
      <c r="D47" t="n">
        <v>884</v>
      </c>
      <c r="E47" t="n">
        <v>1568</v>
      </c>
      <c r="F47" s="67" t="n">
        <v>0.04389820543688234</v>
      </c>
    </row>
    <row r="48">
      <c r="A48" s="82" t="n">
        <v>46070</v>
      </c>
      <c r="B48" t="n">
        <v>36.929</v>
      </c>
      <c r="C48" t="n">
        <v>2171</v>
      </c>
      <c r="D48" t="n">
        <v>891</v>
      </c>
      <c r="E48" t="n">
        <v>1280</v>
      </c>
      <c r="F48" s="67" t="n">
        <v>0.03466110644750738</v>
      </c>
    </row>
    <row r="49">
      <c r="A49" s="82" t="n">
        <v>46071</v>
      </c>
      <c r="B49" t="n">
        <v>34.98399999999999</v>
      </c>
      <c r="C49" t="n">
        <v>2695</v>
      </c>
      <c r="D49" t="n">
        <v>801</v>
      </c>
      <c r="E49" t="n">
        <v>1894</v>
      </c>
      <c r="F49" s="67" t="n">
        <v>0.05413903498742283</v>
      </c>
    </row>
    <row r="50">
      <c r="A50" s="82" t="n">
        <v>46072</v>
      </c>
      <c r="B50" t="n">
        <v>36.533</v>
      </c>
      <c r="C50" t="n">
        <v>2399</v>
      </c>
      <c r="D50" t="n">
        <v>828</v>
      </c>
      <c r="E50" t="n">
        <v>1571</v>
      </c>
      <c r="F50" s="67" t="n">
        <v>0.04300221717351436</v>
      </c>
    </row>
    <row r="51">
      <c r="A51" s="82" t="n">
        <v>46073</v>
      </c>
      <c r="B51" t="n">
        <v>35.913</v>
      </c>
      <c r="C51" t="n">
        <v>2668</v>
      </c>
      <c r="D51" t="n">
        <v>1004</v>
      </c>
      <c r="E51" t="n">
        <v>1664</v>
      </c>
      <c r="F51" s="67" t="n">
        <v>0.04633419653050427</v>
      </c>
    </row>
    <row r="52">
      <c r="A52" s="82" t="n">
        <v>46074</v>
      </c>
      <c r="B52" t="n">
        <v>34.729</v>
      </c>
      <c r="C52" t="n">
        <v>2995</v>
      </c>
      <c r="D52" t="n">
        <v>811</v>
      </c>
      <c r="E52" t="n">
        <v>2184</v>
      </c>
      <c r="F52" s="67" t="n">
        <v>0.06288692447234299</v>
      </c>
    </row>
    <row r="53">
      <c r="A53" s="82" t="n">
        <v>46075</v>
      </c>
      <c r="B53" t="n">
        <v>18.138</v>
      </c>
      <c r="C53" t="n">
        <v>2606</v>
      </c>
      <c r="D53" t="n">
        <v>885</v>
      </c>
      <c r="E53" t="n">
        <v>1721</v>
      </c>
      <c r="F53" s="67" t="n">
        <v>0.09488366964384166</v>
      </c>
    </row>
    <row r="54">
      <c r="A54" s="82" t="n">
        <v>46076</v>
      </c>
      <c r="B54" t="n">
        <v>51.30099999999999</v>
      </c>
      <c r="C54" t="n">
        <v>2068</v>
      </c>
      <c r="D54" t="n">
        <v>648</v>
      </c>
      <c r="E54" t="n">
        <v>1420</v>
      </c>
      <c r="F54" s="67" t="n">
        <v>0.02767977232412624</v>
      </c>
    </row>
    <row r="55">
      <c r="A55" s="82" t="n">
        <v>46077</v>
      </c>
      <c r="B55" t="n">
        <v>29.688</v>
      </c>
      <c r="C55" t="n">
        <v>2147</v>
      </c>
      <c r="D55" t="n">
        <v>1061</v>
      </c>
      <c r="E55" t="n">
        <v>1086</v>
      </c>
      <c r="F55" s="67" t="n">
        <v>0.03658043654001618</v>
      </c>
    </row>
    <row r="56">
      <c r="A56" s="82" t="n">
        <v>46078</v>
      </c>
      <c r="B56" t="n">
        <v>26.127</v>
      </c>
      <c r="C56" t="n">
        <v>2549</v>
      </c>
      <c r="D56" t="n">
        <v>934</v>
      </c>
      <c r="E56" t="n">
        <v>1615</v>
      </c>
      <c r="F56" s="67" t="n">
        <v>0.06181344968806216</v>
      </c>
    </row>
    <row r="57">
      <c r="A57" s="82" t="n">
        <v>46079</v>
      </c>
      <c r="B57" t="n">
        <v>24.029</v>
      </c>
      <c r="C57" t="n">
        <v>3106</v>
      </c>
      <c r="D57" t="n">
        <v>990</v>
      </c>
      <c r="E57" t="n">
        <v>2116</v>
      </c>
      <c r="F57" s="67" t="n">
        <v>0.0880602605185401</v>
      </c>
    </row>
    <row r="58">
      <c r="A58" s="82" t="n">
        <v>46080</v>
      </c>
      <c r="B58" t="n">
        <v>2.373</v>
      </c>
      <c r="C58" t="n">
        <v>0</v>
      </c>
      <c r="D58" t="n">
        <v>0</v>
      </c>
      <c r="E58" t="n">
        <v>0</v>
      </c>
      <c r="F58" s="67" t="n">
        <v>0</v>
      </c>
    </row>
    <row r="59">
      <c r="A59" s="82" t="n">
        <v>46081</v>
      </c>
      <c r="B59" t="n">
        <v>4.956</v>
      </c>
      <c r="C59" t="n">
        <v>0</v>
      </c>
      <c r="D59" t="n">
        <v>0</v>
      </c>
      <c r="E59" t="n">
        <v>0</v>
      </c>
      <c r="F59" s="67" t="n">
        <v>0</v>
      </c>
    </row>
    <row r="60">
      <c r="A60" s="82" t="n">
        <v>46082</v>
      </c>
      <c r="B60" t="n">
        <v>6.669</v>
      </c>
      <c r="C60" t="n">
        <v>0</v>
      </c>
      <c r="D60" t="n">
        <v>0</v>
      </c>
      <c r="E60" t="n">
        <v>0</v>
      </c>
      <c r="F60" s="67" t="n">
        <v>0</v>
      </c>
    </row>
    <row r="61">
      <c r="A61" s="82" t="n">
        <v>46083</v>
      </c>
      <c r="B61" t="n">
        <v>4.397</v>
      </c>
      <c r="C61" t="n">
        <v>685</v>
      </c>
      <c r="D61" t="n">
        <v>40</v>
      </c>
      <c r="E61" t="n">
        <v>645</v>
      </c>
      <c r="F61" s="67" t="n">
        <v>0.1466909256311121</v>
      </c>
    </row>
    <row r="62">
      <c r="A62" s="82" t="n">
        <v>46084</v>
      </c>
      <c r="B62" t="n">
        <v>26.835</v>
      </c>
      <c r="C62" t="n">
        <v>2757</v>
      </c>
      <c r="D62" t="n">
        <v>828</v>
      </c>
      <c r="E62" t="n">
        <v>1929</v>
      </c>
      <c r="F62" s="67" t="n">
        <v>0.07188373392956959</v>
      </c>
    </row>
    <row r="63">
      <c r="A63" s="82" t="n">
        <v>46086</v>
      </c>
      <c r="B63" t="n">
        <v>23.518</v>
      </c>
      <c r="C63" t="n">
        <v>2807</v>
      </c>
      <c r="D63" t="n">
        <v>597</v>
      </c>
      <c r="E63" t="n">
        <v>2210</v>
      </c>
      <c r="F63" s="67" t="n">
        <v>0.09397057572922868</v>
      </c>
    </row>
    <row r="64">
      <c r="A64" s="82" t="n">
        <v>46087</v>
      </c>
      <c r="B64" t="n">
        <v>30.522</v>
      </c>
      <c r="C64" t="n">
        <v>2253</v>
      </c>
      <c r="D64" t="n">
        <v>924</v>
      </c>
      <c r="E64" t="n">
        <v>1329</v>
      </c>
      <c r="F64" s="67" t="n">
        <v>0.0435423628857873</v>
      </c>
    </row>
    <row r="65">
      <c r="A65" s="82" t="n">
        <v>46088</v>
      </c>
      <c r="B65" t="n">
        <v>31.857</v>
      </c>
      <c r="C65" t="n">
        <v>2619</v>
      </c>
      <c r="D65" t="n">
        <v>909</v>
      </c>
      <c r="E65" t="n">
        <v>1710</v>
      </c>
      <c r="F65" s="67" t="n">
        <v>0.05367737075054149</v>
      </c>
    </row>
    <row r="66">
      <c r="A66" s="82" t="n">
        <v>46089</v>
      </c>
      <c r="B66" t="n">
        <v>31.325</v>
      </c>
      <c r="C66" t="n">
        <v>2578</v>
      </c>
      <c r="D66" t="n">
        <v>975</v>
      </c>
      <c r="E66" t="n">
        <v>1603</v>
      </c>
      <c r="F66" s="67" t="n">
        <v>0.0511731843575419</v>
      </c>
    </row>
    <row r="67">
      <c r="A67" s="82" t="n">
        <v>46090</v>
      </c>
      <c r="B67" t="n">
        <v>25.385</v>
      </c>
      <c r="C67" t="n">
        <v>2527</v>
      </c>
      <c r="D67" t="n">
        <v>852</v>
      </c>
      <c r="E67" t="n">
        <v>1675</v>
      </c>
      <c r="F67" s="67" t="n">
        <v>0.06598384872956471</v>
      </c>
    </row>
    <row r="68">
      <c r="A68" s="82" t="n">
        <v>46091</v>
      </c>
      <c r="B68" t="n">
        <v>31.263</v>
      </c>
      <c r="C68" t="n">
        <v>2284</v>
      </c>
      <c r="D68" t="n">
        <v>870</v>
      </c>
      <c r="E68" t="n">
        <v>1414</v>
      </c>
      <c r="F68" s="67" t="n">
        <v>0.04522918465918178</v>
      </c>
    </row>
    <row r="69">
      <c r="A69" s="82" t="n">
        <v>46092</v>
      </c>
      <c r="B69" t="n">
        <v>33.09399999999999</v>
      </c>
      <c r="C69" t="n">
        <v>2804</v>
      </c>
      <c r="D69" t="n">
        <v>808</v>
      </c>
      <c r="E69" t="n">
        <v>1996</v>
      </c>
      <c r="F69" s="67" t="n">
        <v>0.06031304768235935</v>
      </c>
    </row>
    <row r="70">
      <c r="A70" s="82" t="n">
        <v>46093</v>
      </c>
      <c r="B70" t="n">
        <v>26.738</v>
      </c>
      <c r="C70" t="n">
        <v>2324</v>
      </c>
      <c r="D70" t="n">
        <v>745</v>
      </c>
      <c r="E70" t="n">
        <v>1579</v>
      </c>
      <c r="F70" s="67" t="n">
        <v>0.05905452913456504</v>
      </c>
    </row>
    <row r="71">
      <c r="A71" s="82" t="n">
        <v>46094</v>
      </c>
      <c r="B71" t="n">
        <v>30.992</v>
      </c>
      <c r="C71" t="n">
        <v>2530</v>
      </c>
      <c r="D71" t="n">
        <v>894</v>
      </c>
      <c r="E71" t="n">
        <v>1636</v>
      </c>
      <c r="F71" s="67" t="n">
        <v>0.05278781621063501</v>
      </c>
    </row>
    <row r="72">
      <c r="A72" s="82" t="n">
        <v>46095</v>
      </c>
      <c r="B72" t="n">
        <v>11.534</v>
      </c>
      <c r="C72" t="n">
        <v>1728</v>
      </c>
      <c r="D72" t="n">
        <v>427</v>
      </c>
      <c r="E72" t="n">
        <v>1301</v>
      </c>
      <c r="F72" s="67" t="n">
        <v>0.1127969481532859</v>
      </c>
    </row>
    <row r="73">
      <c r="A73" s="82" t="n">
        <v>46096</v>
      </c>
      <c r="B73" t="n">
        <v>22.746</v>
      </c>
      <c r="C73" t="n">
        <v>2344</v>
      </c>
      <c r="D73" t="n">
        <v>834</v>
      </c>
      <c r="E73" t="n">
        <v>1510</v>
      </c>
      <c r="F73" s="67" t="n">
        <v>0.06638529851402444</v>
      </c>
    </row>
    <row r="74">
      <c r="A74" s="82" t="n">
        <v>46097</v>
      </c>
      <c r="B74" t="n">
        <v>26.188</v>
      </c>
      <c r="C74" t="n">
        <v>2044</v>
      </c>
      <c r="D74" t="n">
        <v>821</v>
      </c>
      <c r="E74" t="n">
        <v>1223</v>
      </c>
      <c r="F74" s="67" t="n">
        <v>0.04670077898274019</v>
      </c>
    </row>
    <row r="75">
      <c r="A75" s="82" t="n">
        <v>46098</v>
      </c>
      <c r="B75" t="n">
        <v>27.544</v>
      </c>
      <c r="C75" t="n">
        <v>2600</v>
      </c>
      <c r="D75" t="n">
        <v>859</v>
      </c>
      <c r="E75" t="n">
        <v>1741</v>
      </c>
      <c r="F75" s="67" t="n">
        <v>0.0632079581760093</v>
      </c>
    </row>
    <row r="76">
      <c r="A76" s="82" t="n">
        <v>46099</v>
      </c>
      <c r="B76" t="n">
        <v>30.247</v>
      </c>
      <c r="C76" t="n">
        <v>2504</v>
      </c>
      <c r="D76" t="n">
        <v>935</v>
      </c>
      <c r="E76" t="n">
        <v>1569</v>
      </c>
      <c r="F76" s="67" t="n">
        <v>0.05187291301616689</v>
      </c>
    </row>
    <row r="77">
      <c r="A77" s="82" t="n">
        <v>46100</v>
      </c>
      <c r="B77" t="n">
        <v>28.507</v>
      </c>
      <c r="C77" t="n">
        <v>2313</v>
      </c>
      <c r="D77" t="n">
        <v>941</v>
      </c>
      <c r="E77" t="n">
        <v>1372</v>
      </c>
      <c r="F77" s="67" t="n">
        <v>0.04812852983477742</v>
      </c>
    </row>
    <row r="78">
      <c r="A78" s="82" t="n">
        <v>46101</v>
      </c>
      <c r="B78" t="n">
        <v>29.002</v>
      </c>
      <c r="C78" t="n">
        <v>2730</v>
      </c>
      <c r="D78" t="n">
        <v>839</v>
      </c>
      <c r="E78" t="n">
        <v>1891</v>
      </c>
      <c r="F78" s="67" t="n">
        <v>0.06520239983449416</v>
      </c>
    </row>
    <row r="79">
      <c r="A79" s="82" t="n">
        <v>46102</v>
      </c>
      <c r="B79" t="n">
        <v>25.161</v>
      </c>
      <c r="C79" t="n">
        <v>2433</v>
      </c>
      <c r="D79" t="n">
        <v>838</v>
      </c>
      <c r="E79" t="n">
        <v>1595</v>
      </c>
      <c r="F79" s="67" t="n">
        <v>0.06339175708437661</v>
      </c>
    </row>
    <row r="80">
      <c r="A80" s="82" t="n">
        <v>46103</v>
      </c>
      <c r="B80" t="n">
        <v>31.883</v>
      </c>
      <c r="C80" t="n">
        <v>1950</v>
      </c>
      <c r="D80" t="n">
        <v>878</v>
      </c>
      <c r="E80" t="n">
        <v>1072</v>
      </c>
      <c r="F80" s="67" t="n">
        <v>0.03362293385189599</v>
      </c>
    </row>
    <row r="81">
      <c r="A81" s="82" t="n">
        <v>46104</v>
      </c>
      <c r="B81" t="n">
        <v>14.124</v>
      </c>
      <c r="C81" t="n">
        <v>2886</v>
      </c>
      <c r="D81" t="n">
        <v>858</v>
      </c>
      <c r="E81" t="n">
        <v>2028</v>
      </c>
      <c r="F81" s="67" t="n">
        <v>0.1435853865760408</v>
      </c>
    </row>
    <row r="82">
      <c r="A82" s="82" t="n">
        <v>46105</v>
      </c>
      <c r="B82" t="n">
        <v>18.901</v>
      </c>
      <c r="C82" t="n">
        <v>1246</v>
      </c>
      <c r="D82" t="n">
        <v>636</v>
      </c>
      <c r="E82" t="n">
        <v>610</v>
      </c>
      <c r="F82" s="67" t="n">
        <v>0.03227342468652453</v>
      </c>
    </row>
    <row r="83">
      <c r="A83" s="82" t="n">
        <v>46106</v>
      </c>
      <c r="B83" t="n">
        <v>39.721</v>
      </c>
      <c r="C83" t="n">
        <v>1889</v>
      </c>
      <c r="D83" t="n">
        <v>1018</v>
      </c>
      <c r="E83" t="n">
        <v>871</v>
      </c>
      <c r="F83" s="67" t="n">
        <v>0.0219279474333476</v>
      </c>
    </row>
    <row r="84">
      <c r="A84" s="82" t="n">
        <v>46107</v>
      </c>
      <c r="B84" t="n">
        <v>27.024</v>
      </c>
      <c r="C84" t="n">
        <v>2432</v>
      </c>
      <c r="D84" t="n">
        <v>766</v>
      </c>
      <c r="E84" t="n">
        <v>1666</v>
      </c>
      <c r="F84" s="67" t="n">
        <v>0.06164890467732386</v>
      </c>
    </row>
    <row r="85">
      <c r="A85" s="82" t="n">
        <v>46108</v>
      </c>
      <c r="B85" t="n">
        <v>50.858</v>
      </c>
      <c r="C85" t="n">
        <v>1963</v>
      </c>
      <c r="D85" t="n">
        <v>842</v>
      </c>
      <c r="E85" t="n">
        <v>1121</v>
      </c>
      <c r="F85" s="67" t="n">
        <v>0.02204176334106728</v>
      </c>
    </row>
    <row r="86">
      <c r="A86" s="82" t="n">
        <v>46109</v>
      </c>
      <c r="B86" t="n">
        <v>33.621</v>
      </c>
      <c r="C86" t="n">
        <v>2515</v>
      </c>
      <c r="D86" t="n">
        <v>777</v>
      </c>
      <c r="E86" t="n">
        <v>1738</v>
      </c>
      <c r="F86" s="67" t="n">
        <v>0.05169388180006543</v>
      </c>
    </row>
    <row r="87">
      <c r="A87" s="82" t="n">
        <v>46110</v>
      </c>
      <c r="B87" t="n">
        <v>37.576</v>
      </c>
      <c r="C87" t="n">
        <v>2439</v>
      </c>
      <c r="D87" t="n">
        <v>851</v>
      </c>
      <c r="E87" t="n">
        <v>1588</v>
      </c>
      <c r="F87" s="67" t="n">
        <v>0.04226101767085374</v>
      </c>
    </row>
    <row r="88">
      <c r="A88" s="82" t="n">
        <v>46111</v>
      </c>
      <c r="B88" t="n">
        <v>26.764</v>
      </c>
      <c r="C88" t="n">
        <v>2391</v>
      </c>
      <c r="D88" t="n">
        <v>745</v>
      </c>
      <c r="E88" t="n">
        <v>1646</v>
      </c>
      <c r="F88" s="67" t="n">
        <v>0.06150052309071888</v>
      </c>
    </row>
    <row r="89">
      <c r="A89" s="82" t="n">
        <v>46112</v>
      </c>
      <c r="B89" t="n">
        <v>31.056</v>
      </c>
      <c r="C89" t="n">
        <v>2450</v>
      </c>
      <c r="D89" t="n">
        <v>787</v>
      </c>
      <c r="E89" t="n">
        <v>1663</v>
      </c>
      <c r="F89" s="67" t="n">
        <v>0.05354842864502834</v>
      </c>
    </row>
    <row r="90">
      <c r="A90" s="82" t="n">
        <v>46113</v>
      </c>
      <c r="B90" t="n">
        <v>35.327</v>
      </c>
      <c r="C90" t="n">
        <v>2826</v>
      </c>
      <c r="D90" t="n">
        <v>1012</v>
      </c>
      <c r="E90" t="n">
        <v>1814</v>
      </c>
      <c r="F90" s="67" t="n">
        <v>0.05134882667647975</v>
      </c>
    </row>
    <row r="91">
      <c r="A91" s="82" t="n">
        <v>46114</v>
      </c>
      <c r="B91" t="n">
        <v>35.056</v>
      </c>
      <c r="C91" t="n">
        <v>2475</v>
      </c>
      <c r="D91" t="n">
        <v>846</v>
      </c>
      <c r="E91" t="n">
        <v>1629</v>
      </c>
      <c r="F91" s="67" t="n">
        <v>0.04646850753080784</v>
      </c>
    </row>
    <row r="92">
      <c r="A92" s="82" t="n">
        <v>46115</v>
      </c>
      <c r="B92" t="n">
        <v>24.759</v>
      </c>
      <c r="C92" t="n">
        <v>2216</v>
      </c>
      <c r="D92" t="n">
        <v>704</v>
      </c>
      <c r="E92" t="n">
        <v>1512</v>
      </c>
      <c r="F92" s="67" t="n">
        <v>0.06106870229007633</v>
      </c>
    </row>
    <row r="93">
      <c r="A93" s="82" t="n">
        <v>46116</v>
      </c>
      <c r="B93" t="n">
        <v>20.399</v>
      </c>
      <c r="C93" t="n">
        <v>1951</v>
      </c>
      <c r="D93" t="n">
        <v>401</v>
      </c>
      <c r="E93" t="n">
        <v>1550</v>
      </c>
      <c r="F93" s="67" t="n">
        <v>0.07598411686847395</v>
      </c>
    </row>
    <row r="94">
      <c r="A94" s="82" t="n">
        <v>46117</v>
      </c>
      <c r="B94" t="n">
        <v>32.67299999999999</v>
      </c>
      <c r="C94" t="n">
        <v>2516</v>
      </c>
      <c r="D94" t="n">
        <v>886</v>
      </c>
      <c r="E94" t="n">
        <v>1630</v>
      </c>
      <c r="F94" s="67" t="n">
        <v>0.04988828696477214</v>
      </c>
    </row>
    <row r="95">
      <c r="A95" s="82" t="n">
        <v>46118</v>
      </c>
      <c r="B95" t="n">
        <v>12.311</v>
      </c>
      <c r="C95" t="n">
        <v>2123</v>
      </c>
      <c r="D95" t="n">
        <v>870</v>
      </c>
      <c r="E95" t="n">
        <v>1253</v>
      </c>
      <c r="F95" s="67" t="n">
        <v>0.1017788969214524</v>
      </c>
    </row>
    <row r="96">
      <c r="A96" s="82" t="n">
        <v>46119</v>
      </c>
      <c r="B96" t="n">
        <v>28.977</v>
      </c>
      <c r="C96" t="n">
        <v>2474</v>
      </c>
      <c r="D96" t="n">
        <v>779</v>
      </c>
      <c r="E96" t="n">
        <v>1695</v>
      </c>
      <c r="F96" s="67" t="n">
        <v>0.05849466818511233</v>
      </c>
    </row>
    <row r="97">
      <c r="A97" s="82" t="n">
        <v>46120</v>
      </c>
      <c r="B97" t="n">
        <v>23.362</v>
      </c>
      <c r="C97" t="n">
        <v>2650</v>
      </c>
      <c r="D97" t="n">
        <v>969</v>
      </c>
      <c r="E97" t="n">
        <v>1681</v>
      </c>
      <c r="F97" s="67" t="n">
        <v>0.07195445595411351</v>
      </c>
    </row>
    <row r="98">
      <c r="A98" s="82" t="n">
        <v>46121</v>
      </c>
      <c r="B98" t="n">
        <v>29.499</v>
      </c>
      <c r="C98" t="n">
        <v>2507</v>
      </c>
      <c r="D98" t="n">
        <v>832</v>
      </c>
      <c r="E98" t="n">
        <v>1675</v>
      </c>
      <c r="F98" s="67" t="n">
        <v>0.05678158581646835</v>
      </c>
    </row>
    <row r="99">
      <c r="A99" s="82" t="n">
        <v>46122</v>
      </c>
      <c r="B99" t="n">
        <v>28.244</v>
      </c>
      <c r="C99" t="n">
        <v>2229</v>
      </c>
      <c r="D99" t="n">
        <v>846</v>
      </c>
      <c r="E99" t="n">
        <v>1383</v>
      </c>
      <c r="F99" s="67" t="n">
        <v>0.04896615210310155</v>
      </c>
    </row>
    <row r="100">
      <c r="A100" s="82" t="n">
        <v>46123</v>
      </c>
      <c r="B100" t="n">
        <v>32.203</v>
      </c>
      <c r="C100" t="n">
        <v>2549</v>
      </c>
      <c r="D100" t="n">
        <v>902</v>
      </c>
      <c r="E100" t="n">
        <v>1647</v>
      </c>
      <c r="F100" s="67" t="n">
        <v>0.05114430332577709</v>
      </c>
    </row>
    <row r="101">
      <c r="A101" s="82" t="n">
        <v>46124</v>
      </c>
      <c r="B101" t="n">
        <v>29.828</v>
      </c>
      <c r="C101" t="n">
        <v>2611</v>
      </c>
      <c r="D101" t="n">
        <v>1087</v>
      </c>
      <c r="E101" t="n">
        <v>1524</v>
      </c>
      <c r="F101" s="67" t="n">
        <v>0.05109293281480489</v>
      </c>
    </row>
    <row r="102">
      <c r="A102" s="82" t="n">
        <v>46125</v>
      </c>
      <c r="B102" t="n">
        <v>28.278</v>
      </c>
      <c r="C102" t="n">
        <v>2185</v>
      </c>
      <c r="D102" t="n">
        <v>927</v>
      </c>
      <c r="E102" t="n">
        <v>1258</v>
      </c>
      <c r="F102" s="67" t="n">
        <v>0.04448688026027301</v>
      </c>
    </row>
    <row r="103">
      <c r="A103" s="82" t="n">
        <v>46126</v>
      </c>
      <c r="B103" t="n">
        <v>30.227</v>
      </c>
      <c r="C103" t="n">
        <v>1741</v>
      </c>
      <c r="D103" t="n">
        <v>929</v>
      </c>
      <c r="E103" t="n">
        <v>812</v>
      </c>
      <c r="F103" s="67" t="n">
        <v>0.02686340027128064</v>
      </c>
    </row>
    <row r="104">
      <c r="A104" s="82" t="n">
        <v>46127</v>
      </c>
      <c r="B104" t="n">
        <v>27.381</v>
      </c>
      <c r="C104" t="n">
        <v>1955</v>
      </c>
      <c r="D104" t="n">
        <v>1682</v>
      </c>
      <c r="E104" t="n">
        <v>273</v>
      </c>
      <c r="F104" s="67" t="n">
        <v>0.009970417442752273</v>
      </c>
    </row>
    <row r="105">
      <c r="A105" s="82" t="n">
        <v>46128</v>
      </c>
      <c r="B105" t="n">
        <v>12.111</v>
      </c>
      <c r="C105" t="n">
        <v>1347</v>
      </c>
      <c r="D105" t="n">
        <v>1057</v>
      </c>
      <c r="E105" t="n">
        <v>290</v>
      </c>
      <c r="F105" s="67" t="n">
        <v>0.02394517380893403</v>
      </c>
    </row>
    <row r="106">
      <c r="A106" s="82" t="n">
        <v>46129</v>
      </c>
      <c r="B106" t="n">
        <v>23.329</v>
      </c>
      <c r="C106" t="n">
        <v>2263</v>
      </c>
      <c r="D106" t="n">
        <v>1014</v>
      </c>
      <c r="E106" t="n">
        <v>1249</v>
      </c>
      <c r="F106" s="67" t="n">
        <v>0.05353851429551203</v>
      </c>
    </row>
    <row r="107">
      <c r="A107" s="82" t="n">
        <v>46130</v>
      </c>
      <c r="B107" t="n">
        <v>23.943</v>
      </c>
      <c r="C107" t="n">
        <v>2456</v>
      </c>
      <c r="D107" t="n">
        <v>903</v>
      </c>
      <c r="E107" t="n">
        <v>1553</v>
      </c>
      <c r="F107" s="67" t="n">
        <v>0.06486238148937058</v>
      </c>
    </row>
    <row r="108">
      <c r="A108" s="82" t="n">
        <v>46131</v>
      </c>
      <c r="B108" t="n">
        <v>29.922</v>
      </c>
      <c r="C108" t="n">
        <v>2098</v>
      </c>
      <c r="D108" t="n">
        <v>1029</v>
      </c>
      <c r="E108" t="n">
        <v>1069</v>
      </c>
      <c r="F108" s="67" t="n">
        <v>0.0357262215092574</v>
      </c>
    </row>
    <row r="109">
      <c r="A109" s="82" t="n">
        <v>46132</v>
      </c>
      <c r="B109" t="n">
        <v>22.033</v>
      </c>
      <c r="C109" t="n">
        <v>1866</v>
      </c>
      <c r="D109" t="n">
        <v>795</v>
      </c>
      <c r="E109" t="n">
        <v>1071</v>
      </c>
      <c r="F109" s="67" t="n">
        <v>0.04860890482458131</v>
      </c>
    </row>
    <row r="110">
      <c r="A110" s="82" t="n">
        <v>46133</v>
      </c>
      <c r="B110" t="n">
        <v>25.9</v>
      </c>
      <c r="C110" t="n">
        <v>2531</v>
      </c>
      <c r="D110" t="n">
        <v>1052</v>
      </c>
      <c r="E110" t="n">
        <v>1479</v>
      </c>
      <c r="F110" s="67" t="n">
        <v>0.0571042471042471</v>
      </c>
    </row>
    <row r="111">
      <c r="A111" s="82" t="n">
        <v>46134</v>
      </c>
      <c r="B111" t="n">
        <v>26.595</v>
      </c>
      <c r="C111" t="n">
        <v>2039</v>
      </c>
      <c r="D111" t="n">
        <v>934</v>
      </c>
      <c r="E111" t="n">
        <v>1105</v>
      </c>
      <c r="F111" s="67" t="n">
        <v>0.04154916337657454</v>
      </c>
    </row>
    <row r="112">
      <c r="A112" s="82" t="n">
        <v>46135</v>
      </c>
      <c r="B112" t="n">
        <v>30.05</v>
      </c>
      <c r="C112" t="n">
        <v>1590</v>
      </c>
      <c r="D112" t="n">
        <v>1001</v>
      </c>
      <c r="E112" t="n">
        <v>589</v>
      </c>
      <c r="F112" s="67" t="n">
        <v>0.01960066555740433</v>
      </c>
    </row>
    <row r="113">
      <c r="A113" s="82" t="n">
        <v>46136</v>
      </c>
      <c r="B113" t="n">
        <v>31.232</v>
      </c>
      <c r="C113" t="n">
        <v>2162</v>
      </c>
      <c r="D113" t="n">
        <v>921</v>
      </c>
      <c r="E113" t="n">
        <v>1241</v>
      </c>
      <c r="F113" s="67" t="n">
        <v>0.03973488729508197</v>
      </c>
    </row>
    <row r="114">
      <c r="A114" s="82" t="n">
        <v>46137</v>
      </c>
      <c r="B114" t="n">
        <v>29.563</v>
      </c>
      <c r="C114" t="n">
        <v>2361</v>
      </c>
      <c r="D114" t="n">
        <v>963</v>
      </c>
      <c r="E114" t="n">
        <v>1398</v>
      </c>
      <c r="F114" s="67" t="n">
        <v>0.0472888407807056</v>
      </c>
    </row>
    <row r="115">
      <c r="A115" s="82" t="n">
        <v>46138</v>
      </c>
      <c r="B115" t="n">
        <v>38.97199999999999</v>
      </c>
      <c r="C115" t="n">
        <v>2294</v>
      </c>
      <c r="D115" t="n">
        <v>854</v>
      </c>
      <c r="E115" t="n">
        <v>1440</v>
      </c>
      <c r="F115" s="67" t="n">
        <v>0.03694960484450376</v>
      </c>
    </row>
    <row r="116">
      <c r="A116" s="82" t="n">
        <v>46139</v>
      </c>
      <c r="B116" t="n">
        <v>43.871</v>
      </c>
      <c r="C116" t="n">
        <v>2383</v>
      </c>
      <c r="D116" t="n">
        <v>997</v>
      </c>
      <c r="E116" t="n">
        <v>1386</v>
      </c>
      <c r="F116" s="67" t="n">
        <v>0.03159262382895307</v>
      </c>
    </row>
    <row r="117">
      <c r="A117" s="82" t="n">
        <v>46140</v>
      </c>
      <c r="B117" t="n">
        <v>22.841</v>
      </c>
      <c r="C117" t="n">
        <v>1442</v>
      </c>
      <c r="D117" t="n">
        <v>436</v>
      </c>
      <c r="E117" t="n">
        <v>1006</v>
      </c>
      <c r="F117" s="67" t="n">
        <v>0.04404360579659385</v>
      </c>
    </row>
    <row r="118">
      <c r="A118" s="82" t="n">
        <v>46141</v>
      </c>
      <c r="B118" t="n">
        <v>28.954</v>
      </c>
      <c r="C118" t="n">
        <v>2811</v>
      </c>
      <c r="D118" t="n">
        <v>968</v>
      </c>
      <c r="E118" t="n">
        <v>1843</v>
      </c>
      <c r="F118" s="67" t="n">
        <v>0.06365269047454584</v>
      </c>
    </row>
    <row r="119">
      <c r="A119" s="82" t="n">
        <v>46142</v>
      </c>
      <c r="B119" t="n">
        <v>23.812</v>
      </c>
      <c r="C119" t="n">
        <v>3046</v>
      </c>
      <c r="D119" t="n">
        <v>990</v>
      </c>
      <c r="E119" t="n">
        <v>2056</v>
      </c>
      <c r="F119" s="67" t="n">
        <v>0.08634302032588612</v>
      </c>
    </row>
    <row r="120">
      <c r="A120" s="82" t="n">
        <v>46143</v>
      </c>
      <c r="B120" t="n">
        <v>30.718</v>
      </c>
      <c r="C120" t="n">
        <v>2268</v>
      </c>
      <c r="D120" t="n">
        <v>844</v>
      </c>
      <c r="E120" t="n">
        <v>1424</v>
      </c>
      <c r="F120" s="67" t="n">
        <v>0.04635718471254639</v>
      </c>
    </row>
    <row r="121">
      <c r="A121" s="82" t="n">
        <v>46144</v>
      </c>
      <c r="B121" t="n">
        <v>28.755</v>
      </c>
      <c r="C121" t="n">
        <v>2335</v>
      </c>
      <c r="D121" t="n">
        <v>763</v>
      </c>
      <c r="E121" t="n">
        <v>1572</v>
      </c>
      <c r="F121" s="67" t="n">
        <v>0.05466875326030256</v>
      </c>
    </row>
    <row r="122">
      <c r="A122" s="82" t="n">
        <v>46145</v>
      </c>
      <c r="B122" t="n">
        <v>30.585</v>
      </c>
      <c r="C122" t="n">
        <v>2180</v>
      </c>
      <c r="D122" t="n">
        <v>796</v>
      </c>
      <c r="E122" t="n">
        <v>1384</v>
      </c>
      <c r="F122" s="67" t="n">
        <v>0.04525094000326958</v>
      </c>
    </row>
    <row r="123">
      <c r="A123" s="82" t="n">
        <v>46146</v>
      </c>
      <c r="B123" t="n">
        <v>33.552</v>
      </c>
      <c r="C123" t="n">
        <v>2302</v>
      </c>
      <c r="D123" t="n">
        <v>751</v>
      </c>
      <c r="E123" t="n">
        <v>1551</v>
      </c>
      <c r="F123" s="67" t="n">
        <v>0.04622675250357654</v>
      </c>
    </row>
    <row r="124">
      <c r="A124" s="82" t="n">
        <v>46147</v>
      </c>
      <c r="B124" t="n">
        <v>29.622</v>
      </c>
      <c r="C124" t="n">
        <v>2091</v>
      </c>
      <c r="D124" t="n">
        <v>909</v>
      </c>
      <c r="E124" t="n">
        <v>1182</v>
      </c>
      <c r="F124" s="67" t="n">
        <v>0.03990277496455337</v>
      </c>
    </row>
    <row r="125">
      <c r="A125" s="82" t="n">
        <v>46148</v>
      </c>
      <c r="B125" t="n">
        <v>30.228</v>
      </c>
      <c r="C125" t="n">
        <v>2038</v>
      </c>
      <c r="D125" t="n">
        <v>781</v>
      </c>
      <c r="E125" t="n">
        <v>1257</v>
      </c>
      <c r="F125" s="67" t="n">
        <v>0.04158396188963875</v>
      </c>
    </row>
    <row r="126">
      <c r="A126" s="82" t="n">
        <v>46149</v>
      </c>
      <c r="B126" t="n">
        <v>30.522</v>
      </c>
      <c r="C126" t="n">
        <v>2078</v>
      </c>
      <c r="D126" t="n">
        <v>797</v>
      </c>
      <c r="E126" t="n">
        <v>1281</v>
      </c>
      <c r="F126" s="67" t="n">
        <v>0.04196972675447218</v>
      </c>
    </row>
    <row r="127">
      <c r="A127" s="82" t="n">
        <v>46150</v>
      </c>
      <c r="B127" t="n">
        <v>34.698</v>
      </c>
      <c r="C127" t="n">
        <v>2464</v>
      </c>
      <c r="D127" t="n">
        <v>941</v>
      </c>
      <c r="E127" t="n">
        <v>1523</v>
      </c>
      <c r="F127" s="67" t="n">
        <v>0.04389301977059197</v>
      </c>
    </row>
    <row r="128">
      <c r="A128" s="82" t="n">
        <v>46151</v>
      </c>
      <c r="B128" t="n">
        <v>30.769</v>
      </c>
      <c r="C128" t="n">
        <v>2927</v>
      </c>
      <c r="D128" t="n">
        <v>935</v>
      </c>
      <c r="E128" t="n">
        <v>1992</v>
      </c>
      <c r="F128" s="67" t="n">
        <v>0.06474048555364165</v>
      </c>
    </row>
    <row r="129">
      <c r="A129" s="82" t="n">
        <v>46152</v>
      </c>
      <c r="B129" t="n">
        <v>25.963</v>
      </c>
      <c r="C129" t="n">
        <v>2192</v>
      </c>
      <c r="D129" t="n">
        <v>944</v>
      </c>
      <c r="E129" t="n">
        <v>1248</v>
      </c>
      <c r="F129" s="67" t="n">
        <v>0.04806840503793861</v>
      </c>
    </row>
    <row r="130">
      <c r="A130" s="82" t="n">
        <v>46153</v>
      </c>
      <c r="B130" t="n">
        <v>12.594</v>
      </c>
      <c r="C130" t="n">
        <v>1648</v>
      </c>
      <c r="D130" t="n">
        <v>528</v>
      </c>
      <c r="E130" t="n">
        <v>1120</v>
      </c>
      <c r="F130" s="67" t="n">
        <v>0.08893123709703034</v>
      </c>
    </row>
    <row r="131">
      <c r="A131" s="82" t="n">
        <v>46154</v>
      </c>
      <c r="B131" t="n">
        <v>28.447</v>
      </c>
      <c r="C131" t="n">
        <v>2065</v>
      </c>
      <c r="D131" t="n">
        <v>1022</v>
      </c>
      <c r="E131" t="n">
        <v>1043</v>
      </c>
      <c r="F131" s="67" t="n">
        <v>0.03666467465813618</v>
      </c>
    </row>
    <row r="132">
      <c r="A132" s="82" t="n">
        <v>46155</v>
      </c>
      <c r="B132" t="n">
        <v>34.035</v>
      </c>
      <c r="C132" t="n">
        <v>2129</v>
      </c>
      <c r="D132" t="n">
        <v>766</v>
      </c>
      <c r="E132" t="n">
        <v>1363</v>
      </c>
      <c r="F132" s="67" t="n">
        <v>0.04004701043043925</v>
      </c>
    </row>
    <row r="133">
      <c r="A133" s="82" t="n">
        <v>46156</v>
      </c>
      <c r="B133" t="n">
        <v>33.39400000000001</v>
      </c>
      <c r="C133" t="n">
        <v>2148</v>
      </c>
      <c r="D133" t="n">
        <v>978</v>
      </c>
      <c r="E133" t="n">
        <v>1170</v>
      </c>
      <c r="F133" s="67" t="n">
        <v>0.03503623405402168</v>
      </c>
    </row>
    <row r="134">
      <c r="A134" s="82" t="n">
        <v>46157</v>
      </c>
      <c r="B134" t="n">
        <v>30.186</v>
      </c>
      <c r="C134" t="n">
        <v>2292</v>
      </c>
      <c r="D134" t="n">
        <v>904</v>
      </c>
      <c r="E134" t="n">
        <v>1388</v>
      </c>
      <c r="F134" s="67" t="n">
        <v>0.0459815808653018</v>
      </c>
    </row>
    <row r="135">
      <c r="A135" s="82" t="n">
        <v>46158</v>
      </c>
      <c r="B135" t="n">
        <v>30.754</v>
      </c>
      <c r="C135" t="n">
        <v>2320</v>
      </c>
      <c r="D135" t="n">
        <v>1037</v>
      </c>
      <c r="E135" t="n">
        <v>1283</v>
      </c>
      <c r="F135" s="67" t="n">
        <v>0.04171815048448983</v>
      </c>
    </row>
    <row r="136">
      <c r="A136" s="82" t="n">
        <v>46159</v>
      </c>
      <c r="B136" t="n">
        <v>42.816</v>
      </c>
      <c r="C136" t="n">
        <v>2255</v>
      </c>
      <c r="D136" t="n">
        <v>1140</v>
      </c>
      <c r="E136" t="n">
        <v>1115</v>
      </c>
      <c r="F136" s="67" t="n">
        <v>0.02604166666666667</v>
      </c>
    </row>
    <row r="137">
      <c r="A137" s="82" t="n">
        <v>46160</v>
      </c>
      <c r="B137" t="n">
        <v>30.385</v>
      </c>
      <c r="C137" t="n">
        <v>2011</v>
      </c>
      <c r="D137" t="n">
        <v>964</v>
      </c>
      <c r="E137" t="n">
        <v>1047</v>
      </c>
      <c r="F137" s="67" t="n">
        <v>0.03445779167352312</v>
      </c>
    </row>
    <row r="138">
      <c r="A138" s="82" t="n">
        <v>46161</v>
      </c>
      <c r="B138" t="n">
        <v>29.837</v>
      </c>
      <c r="C138" t="n">
        <v>2097</v>
      </c>
      <c r="D138" t="n">
        <v>965</v>
      </c>
      <c r="E138" t="n">
        <v>1132</v>
      </c>
      <c r="F138" s="67" t="n">
        <v>0.03793947112645372</v>
      </c>
    </row>
    <row r="139">
      <c r="A139" s="82" t="n">
        <v>46162</v>
      </c>
      <c r="B139" t="n">
        <v>32.598</v>
      </c>
      <c r="C139" t="n">
        <v>2310</v>
      </c>
      <c r="D139" t="n">
        <v>795</v>
      </c>
      <c r="E139" t="n">
        <v>1515</v>
      </c>
      <c r="F139" s="67" t="n">
        <v>0.04647524387999264</v>
      </c>
    </row>
    <row r="140">
      <c r="A140" s="82" t="n">
        <v>46163</v>
      </c>
      <c r="B140" t="n">
        <v>28.116</v>
      </c>
      <c r="C140" t="n">
        <v>2179</v>
      </c>
      <c r="D140" t="n">
        <v>847</v>
      </c>
      <c r="E140" t="n">
        <v>1332</v>
      </c>
      <c r="F140" s="67" t="n">
        <v>0.04737516005121638</v>
      </c>
    </row>
    <row r="141">
      <c r="A141" s="82" t="n">
        <v>46164</v>
      </c>
      <c r="B141" t="n">
        <v>28.075</v>
      </c>
      <c r="C141" t="n">
        <v>2044</v>
      </c>
      <c r="D141" t="n">
        <v>899</v>
      </c>
      <c r="E141" t="n">
        <v>1145</v>
      </c>
      <c r="F141" s="67" t="n">
        <v>0.04078361531611754</v>
      </c>
    </row>
    <row r="142">
      <c r="A142" s="82" t="n">
        <v>46165</v>
      </c>
      <c r="B142" t="n">
        <v>17.63</v>
      </c>
      <c r="C142" t="n">
        <v>1731</v>
      </c>
      <c r="D142" t="n">
        <v>586</v>
      </c>
      <c r="E142" t="n">
        <v>1145</v>
      </c>
      <c r="F142" s="67" t="n">
        <v>0.06494611457742484</v>
      </c>
    </row>
    <row r="143">
      <c r="A143" s="82" t="n">
        <v>46166</v>
      </c>
      <c r="B143" t="n">
        <v>28.72</v>
      </c>
      <c r="C143" t="n">
        <v>2110</v>
      </c>
      <c r="D143" t="n">
        <v>797</v>
      </c>
      <c r="E143" t="n">
        <v>1313</v>
      </c>
      <c r="F143" s="67" t="n">
        <v>0.04571727019498607</v>
      </c>
    </row>
    <row r="144">
      <c r="A144" s="82" t="n">
        <v>46167</v>
      </c>
      <c r="B144" t="n">
        <v>30.061</v>
      </c>
      <c r="C144" t="n">
        <v>2501</v>
      </c>
      <c r="D144" t="n">
        <v>712</v>
      </c>
      <c r="E144" t="n">
        <v>1789</v>
      </c>
      <c r="F144" s="67" t="n">
        <v>0.05951232493929011</v>
      </c>
    </row>
    <row r="145">
      <c r="A145" s="82" t="n">
        <v>46168</v>
      </c>
      <c r="B145" t="n">
        <v>33.905</v>
      </c>
      <c r="C145" t="n">
        <v>2387</v>
      </c>
      <c r="D145" t="n">
        <v>816</v>
      </c>
      <c r="E145" t="n">
        <v>1571</v>
      </c>
      <c r="F145" s="67" t="n">
        <v>0.0463353487686182</v>
      </c>
    </row>
    <row r="146">
      <c r="A146" s="82" t="n">
        <v>46169</v>
      </c>
      <c r="B146" t="n">
        <v>27.918</v>
      </c>
      <c r="C146" t="n">
        <v>2590</v>
      </c>
      <c r="D146" t="n">
        <v>828</v>
      </c>
      <c r="E146" t="n">
        <v>1762</v>
      </c>
      <c r="F146" s="67" t="n">
        <v>0.06311340353893545</v>
      </c>
    </row>
    <row r="147">
      <c r="A147" s="82" t="n">
        <v>46170</v>
      </c>
      <c r="B147" t="n">
        <v>34.02</v>
      </c>
      <c r="C147" t="n">
        <v>2075</v>
      </c>
      <c r="D147" t="n">
        <v>855</v>
      </c>
      <c r="E147" t="n">
        <v>1220</v>
      </c>
      <c r="F147" s="67" t="n">
        <v>0.03586125808348031</v>
      </c>
    </row>
    <row r="148">
      <c r="A148" s="82" t="n">
        <v>46171</v>
      </c>
      <c r="B148" t="n">
        <v>29.547</v>
      </c>
      <c r="C148" t="n">
        <v>2497</v>
      </c>
      <c r="D148" t="n">
        <v>917</v>
      </c>
      <c r="E148" t="n">
        <v>1580</v>
      </c>
      <c r="F148" s="67" t="n">
        <v>0.05347412596879549</v>
      </c>
    </row>
    <row r="149">
      <c r="A149" s="82" t="n">
        <v>46172</v>
      </c>
      <c r="B149" t="n">
        <v>30.473</v>
      </c>
      <c r="C149" t="n">
        <v>2233</v>
      </c>
      <c r="D149" t="n">
        <v>871</v>
      </c>
      <c r="E149" t="n">
        <v>1362</v>
      </c>
      <c r="F149" s="67" t="n">
        <v>0.04469530403964165</v>
      </c>
    </row>
    <row r="150">
      <c r="A150" s="82" t="n">
        <v>46173</v>
      </c>
      <c r="B150" t="n">
        <v>25.278</v>
      </c>
      <c r="C150" t="n">
        <v>2723</v>
      </c>
      <c r="D150" t="n">
        <v>823</v>
      </c>
      <c r="E150" t="n">
        <v>1900</v>
      </c>
      <c r="F150" s="67" t="n">
        <v>0.07516417438088456</v>
      </c>
    </row>
    <row r="151">
      <c r="A151" s="82" t="n">
        <v>46174</v>
      </c>
      <c r="B151" t="n">
        <v>2.229</v>
      </c>
      <c r="C151" t="n">
        <v>0</v>
      </c>
      <c r="D151" t="n">
        <v>0</v>
      </c>
      <c r="E151" t="n">
        <v>0</v>
      </c>
      <c r="F151" s="67" t="n">
        <v>0</v>
      </c>
    </row>
    <row r="152">
      <c r="A152" s="82" t="n">
        <v>46175</v>
      </c>
      <c r="B152" t="n">
        <v>3.145</v>
      </c>
      <c r="C152" t="n">
        <v>0</v>
      </c>
      <c r="D152" t="n">
        <v>0</v>
      </c>
      <c r="E152" t="n">
        <v>0</v>
      </c>
      <c r="F152" s="67" t="n">
        <v>0</v>
      </c>
    </row>
    <row r="153">
      <c r="A153" s="82" t="n">
        <v>46176</v>
      </c>
      <c r="B153" t="n">
        <v>2.72</v>
      </c>
      <c r="C153" t="n">
        <v>0</v>
      </c>
      <c r="D153" t="n">
        <v>0</v>
      </c>
      <c r="E153" t="n">
        <v>0</v>
      </c>
      <c r="F153" s="67" t="n">
        <v>0</v>
      </c>
    </row>
    <row r="154">
      <c r="A154" s="82" t="n">
        <v>46177</v>
      </c>
      <c r="B154" t="n">
        <v>3.304</v>
      </c>
      <c r="C154" t="n">
        <v>0</v>
      </c>
      <c r="D154" t="n">
        <v>0</v>
      </c>
      <c r="E154" t="n">
        <v>0</v>
      </c>
      <c r="F154" s="67" t="n">
        <v>0</v>
      </c>
    </row>
    <row r="155">
      <c r="A155" s="82" t="n">
        <v>46178</v>
      </c>
      <c r="B155" t="n">
        <v>6.661999999999999</v>
      </c>
      <c r="C155" t="n">
        <v>1691</v>
      </c>
      <c r="D155" t="n">
        <v>276</v>
      </c>
      <c r="E155" t="n">
        <v>1415</v>
      </c>
      <c r="F155" s="67" t="n">
        <v>0.2123986790753528</v>
      </c>
    </row>
    <row r="156">
      <c r="A156" s="82" t="n">
        <v>46179</v>
      </c>
      <c r="B156" t="n">
        <v>13.23</v>
      </c>
      <c r="C156" t="n">
        <v>2290</v>
      </c>
      <c r="D156" t="n">
        <v>764</v>
      </c>
      <c r="E156" t="n">
        <v>1526</v>
      </c>
      <c r="F156" s="67" t="n">
        <v>0.1153439153439153</v>
      </c>
    </row>
    <row r="157">
      <c r="A157" s="82" t="n">
        <v>46180</v>
      </c>
      <c r="B157" t="n">
        <v>17.464</v>
      </c>
      <c r="C157" t="n">
        <v>2320</v>
      </c>
      <c r="D157" t="n">
        <v>765</v>
      </c>
      <c r="E157" t="n">
        <v>1555</v>
      </c>
      <c r="F157" s="67" t="n">
        <v>0.08904031149793862</v>
      </c>
    </row>
    <row r="158">
      <c r="A158" s="82" t="n">
        <v>46181</v>
      </c>
      <c r="B158" t="n">
        <v>17.352</v>
      </c>
      <c r="C158" t="n">
        <v>2542</v>
      </c>
      <c r="D158" t="n">
        <v>846</v>
      </c>
      <c r="E158" t="n">
        <v>1696</v>
      </c>
      <c r="F158" s="67" t="n">
        <v>0.09774089442139235</v>
      </c>
    </row>
    <row r="159">
      <c r="A159" s="82" t="n">
        <v>46182</v>
      </c>
      <c r="B159" t="n">
        <v>19.694</v>
      </c>
      <c r="C159" t="n">
        <v>1971</v>
      </c>
      <c r="D159" t="n">
        <v>575</v>
      </c>
      <c r="E159" t="n">
        <v>1396</v>
      </c>
      <c r="F159" s="67" t="n">
        <v>0.07088453336041432</v>
      </c>
    </row>
    <row r="160">
      <c r="A160" s="82" t="n">
        <v>46183</v>
      </c>
      <c r="B160" t="n">
        <v>14.676</v>
      </c>
      <c r="C160" t="n">
        <v>1715</v>
      </c>
      <c r="D160" t="n">
        <v>703</v>
      </c>
      <c r="E160" t="n">
        <v>1012</v>
      </c>
      <c r="F160" s="67" t="n">
        <v>0.06895611883346962</v>
      </c>
    </row>
    <row r="161">
      <c r="A161" s="82" t="n">
        <v>46184</v>
      </c>
      <c r="B161" t="n">
        <v>9.966000000000001</v>
      </c>
      <c r="C161" t="n">
        <v>1730</v>
      </c>
      <c r="D161" t="n">
        <v>626</v>
      </c>
      <c r="E161" t="n">
        <v>1104</v>
      </c>
      <c r="F161" s="67" t="n">
        <v>0.1107766405779651</v>
      </c>
    </row>
    <row r="162">
      <c r="A162" s="82" t="n">
        <v>46185</v>
      </c>
      <c r="B162" t="n">
        <v>9.365</v>
      </c>
      <c r="C162" t="n">
        <v>2282</v>
      </c>
      <c r="D162" t="n">
        <v>727</v>
      </c>
      <c r="E162" t="n">
        <v>1555</v>
      </c>
      <c r="F162" s="67" t="n">
        <v>0.1660437800320342</v>
      </c>
    </row>
    <row r="163">
      <c r="A163" s="82" t="n">
        <v>46186</v>
      </c>
      <c r="B163" t="n">
        <v>19.05</v>
      </c>
      <c r="C163" t="n">
        <v>2334</v>
      </c>
      <c r="D163" t="n">
        <v>768</v>
      </c>
      <c r="E163" t="n">
        <v>1566</v>
      </c>
      <c r="F163" s="67" t="n">
        <v>0.08220472440944881</v>
      </c>
    </row>
    <row r="164">
      <c r="A164" s="82" t="n">
        <v>46187</v>
      </c>
      <c r="B164" t="n">
        <v>24.002</v>
      </c>
      <c r="C164" t="n">
        <v>2427</v>
      </c>
      <c r="D164" t="n">
        <v>888</v>
      </c>
      <c r="E164" t="n">
        <v>1539</v>
      </c>
      <c r="F164" s="67" t="n">
        <v>0.06411965669527539</v>
      </c>
    </row>
    <row r="165">
      <c r="A165" s="82" t="n">
        <v>46188</v>
      </c>
      <c r="B165" t="n">
        <v>27.145</v>
      </c>
      <c r="C165" t="n">
        <v>2528</v>
      </c>
      <c r="D165" t="n">
        <v>769</v>
      </c>
      <c r="E165" t="n">
        <v>1759</v>
      </c>
      <c r="F165" s="67" t="n">
        <v>0.06480014735678763</v>
      </c>
    </row>
    <row r="166">
      <c r="A166" s="82" t="n">
        <v>46189</v>
      </c>
      <c r="B166" t="n">
        <v>31.492</v>
      </c>
      <c r="C166" t="n">
        <v>2724</v>
      </c>
      <c r="D166" t="n">
        <v>956</v>
      </c>
      <c r="E166" t="n">
        <v>1768</v>
      </c>
      <c r="F166" s="67" t="n">
        <v>0.05614124222024641</v>
      </c>
    </row>
    <row r="167">
      <c r="A167" s="82" t="n">
        <v>46190</v>
      </c>
      <c r="B167" t="n">
        <v>26.912</v>
      </c>
      <c r="C167" t="n">
        <v>2354</v>
      </c>
      <c r="D167" t="n">
        <v>779</v>
      </c>
      <c r="E167" t="n">
        <v>1575</v>
      </c>
      <c r="F167" s="67" t="n">
        <v>0.05852407847800238</v>
      </c>
    </row>
    <row r="168">
      <c r="A168" s="82" t="n">
        <v>46191</v>
      </c>
      <c r="B168" t="n">
        <v>33.974</v>
      </c>
      <c r="C168" t="n">
        <v>2285</v>
      </c>
      <c r="D168" t="n">
        <v>847</v>
      </c>
      <c r="E168" t="n">
        <v>1438</v>
      </c>
      <c r="F168" s="67" t="n">
        <v>0.04232648495908635</v>
      </c>
    </row>
    <row r="169">
      <c r="A169" s="82" t="n">
        <v>46192</v>
      </c>
      <c r="B169" t="n">
        <v>34.001</v>
      </c>
      <c r="C169" t="n">
        <v>2480</v>
      </c>
      <c r="D169" t="n">
        <v>843</v>
      </c>
      <c r="E169" t="n">
        <v>1637</v>
      </c>
      <c r="F169" s="67" t="n">
        <v>0.04814564277521249</v>
      </c>
    </row>
    <row r="170">
      <c r="A170" s="82" t="n">
        <v>46193</v>
      </c>
      <c r="B170" t="n">
        <v>22.863</v>
      </c>
      <c r="C170" t="n">
        <v>1521</v>
      </c>
      <c r="D170" t="n">
        <v>452</v>
      </c>
      <c r="E170" t="n">
        <v>1069</v>
      </c>
      <c r="F170" s="67" t="n">
        <v>0.04675676857805187</v>
      </c>
    </row>
    <row r="171">
      <c r="A171" s="82" t="n">
        <v>46194</v>
      </c>
      <c r="B171" t="n">
        <v>40.237</v>
      </c>
      <c r="C171" t="n">
        <v>2345</v>
      </c>
      <c r="D171" t="n">
        <v>576</v>
      </c>
      <c r="E171" t="n">
        <v>1769</v>
      </c>
      <c r="F171" s="3" t="n">
        <v>0.04396451027661108</v>
      </c>
    </row>
    <row r="172">
      <c r="A172" s="82" t="n">
        <v>46195</v>
      </c>
      <c r="B172" t="n">
        <v>34</v>
      </c>
      <c r="C172" t="n">
        <v>2391</v>
      </c>
      <c r="D172" t="n">
        <v>979</v>
      </c>
      <c r="E172" t="n">
        <v>1412</v>
      </c>
      <c r="F172" s="3" t="n">
        <v>0.04152941176470589</v>
      </c>
    </row>
    <row r="173">
      <c r="A173" s="82" t="n">
        <v>46196</v>
      </c>
      <c r="B173" t="n">
        <v>33.511</v>
      </c>
      <c r="C173" t="n">
        <v>2381</v>
      </c>
      <c r="D173" t="n">
        <v>984</v>
      </c>
      <c r="E173" t="n">
        <v>1397</v>
      </c>
      <c r="F173" s="3" t="n">
        <v>0.04168780400465518</v>
      </c>
    </row>
    <row r="174">
      <c r="A174" s="82" t="n">
        <v>46197</v>
      </c>
      <c r="B174" t="n">
        <v>34.869</v>
      </c>
      <c r="C174" t="n">
        <v>2303</v>
      </c>
      <c r="D174" t="n">
        <v>816</v>
      </c>
      <c r="E174" t="n">
        <v>1487</v>
      </c>
      <c r="F174" s="3" t="n">
        <v>0.04264532966245089</v>
      </c>
    </row>
    <row r="175">
      <c r="A175" s="82" t="n">
        <v>46198</v>
      </c>
      <c r="B175" t="n">
        <v>34.548</v>
      </c>
      <c r="C175" t="n">
        <v>2406</v>
      </c>
      <c r="D175" t="n">
        <v>972</v>
      </c>
      <c r="E175" t="n">
        <v>1434</v>
      </c>
      <c r="F175" s="3" t="n">
        <v>0.04150746787078846</v>
      </c>
    </row>
    <row r="176">
      <c r="A176" s="82" t="n">
        <v>46199</v>
      </c>
      <c r="B176" t="n">
        <v>29.932</v>
      </c>
      <c r="C176" t="n">
        <v>2379</v>
      </c>
      <c r="D176" t="n">
        <v>739</v>
      </c>
      <c r="E176" t="n">
        <v>1640</v>
      </c>
      <c r="F176" s="3" t="n">
        <v>0.05479085928103701</v>
      </c>
    </row>
    <row r="177">
      <c r="A177" s="82" t="n">
        <v>46200</v>
      </c>
      <c r="B177" t="n">
        <v>31.306</v>
      </c>
      <c r="C177" t="n">
        <v>2330</v>
      </c>
      <c r="D177" t="n">
        <v>701</v>
      </c>
      <c r="E177" t="n">
        <v>1629</v>
      </c>
      <c r="F177" s="3" t="n">
        <v>0.05203475372133138</v>
      </c>
    </row>
    <row r="178">
      <c r="A178" s="82" t="n">
        <v>46201</v>
      </c>
      <c r="B178" t="n">
        <v>32.85</v>
      </c>
      <c r="C178" t="n">
        <v>2384</v>
      </c>
      <c r="D178" t="n">
        <v>858</v>
      </c>
      <c r="E178" t="n">
        <v>1526</v>
      </c>
      <c r="F178" s="3" t="n">
        <v>0.04645357686453577</v>
      </c>
    </row>
    <row r="179">
      <c r="A179" s="82" t="n">
        <v>46202</v>
      </c>
      <c r="B179" t="n">
        <v>32.491</v>
      </c>
      <c r="C179" t="n">
        <v>2222</v>
      </c>
      <c r="D179" t="n">
        <v>894</v>
      </c>
      <c r="E179" t="n">
        <v>1328</v>
      </c>
      <c r="F179" s="3" t="n">
        <v>0.04087285709888892</v>
      </c>
    </row>
    <row r="180">
      <c r="A180" s="82" t="n">
        <v>46203</v>
      </c>
      <c r="B180" t="n">
        <v>29.307</v>
      </c>
      <c r="C180" t="n">
        <v>2341</v>
      </c>
      <c r="D180" t="n">
        <v>774</v>
      </c>
      <c r="E180" t="n">
        <v>1567</v>
      </c>
      <c r="F180" s="3" t="n">
        <v>0.05346845463541133</v>
      </c>
    </row>
    <row r="181">
      <c r="A181" s="82" t="n">
        <v>46204</v>
      </c>
      <c r="B181" t="n">
        <v>28.835</v>
      </c>
      <c r="C181" t="n">
        <v>2291</v>
      </c>
      <c r="D181" t="n">
        <v>735</v>
      </c>
      <c r="E181" t="n">
        <v>1556</v>
      </c>
      <c r="F181" s="3" t="n">
        <v>0.05396219871683718</v>
      </c>
    </row>
    <row r="182">
      <c r="A182" s="82" t="n">
        <v>46205</v>
      </c>
      <c r="B182" t="n">
        <v>30.336</v>
      </c>
      <c r="C182" t="n">
        <v>2344</v>
      </c>
      <c r="D182" t="n">
        <v>895</v>
      </c>
      <c r="E182" t="n">
        <v>1449</v>
      </c>
      <c r="F182" s="3" t="n">
        <v>0.04776503164556962</v>
      </c>
    </row>
    <row r="183">
      <c r="A183" s="82" t="n">
        <v>46206</v>
      </c>
      <c r="B183" t="n">
        <v>12.34</v>
      </c>
      <c r="C183" t="n">
        <v>1468</v>
      </c>
      <c r="D183" t="n">
        <v>335</v>
      </c>
      <c r="E183" t="n">
        <v>1133</v>
      </c>
      <c r="F183" s="3" t="n">
        <v>0.09181523500810372</v>
      </c>
    </row>
    <row r="184">
      <c r="A184" s="82" t="n">
        <v>46207</v>
      </c>
      <c r="B184" t="n">
        <v>16.39</v>
      </c>
      <c r="C184" t="n">
        <v>2110</v>
      </c>
      <c r="D184" t="n">
        <v>859</v>
      </c>
      <c r="E184" t="n">
        <v>1251</v>
      </c>
      <c r="F184" s="3" t="n">
        <v>0.07632702867602197</v>
      </c>
    </row>
    <row r="185">
      <c r="A185" s="82" t="n">
        <v>46208</v>
      </c>
      <c r="B185" t="n">
        <v>19.821</v>
      </c>
      <c r="C185" t="n">
        <v>2099</v>
      </c>
      <c r="D185" t="n">
        <v>825</v>
      </c>
      <c r="E185" t="n">
        <v>1274</v>
      </c>
      <c r="F185" s="3" t="n">
        <v>0.06427526360930326</v>
      </c>
    </row>
    <row r="186">
      <c r="A186" s="82" t="n">
        <v>46209</v>
      </c>
      <c r="B186" t="n">
        <v>28.183</v>
      </c>
      <c r="C186" t="n">
        <v>2453</v>
      </c>
      <c r="D186" t="n">
        <v>779</v>
      </c>
      <c r="E186" t="n">
        <v>1674</v>
      </c>
      <c r="F186" s="3" t="n">
        <v>0.05939750913671362</v>
      </c>
    </row>
    <row r="187">
      <c r="A187" s="82" t="n">
        <v>46210</v>
      </c>
      <c r="B187" t="n">
        <v>25.476</v>
      </c>
      <c r="C187" t="n">
        <v>2195</v>
      </c>
      <c r="D187" t="n">
        <v>810</v>
      </c>
      <c r="E187" t="n">
        <v>1385</v>
      </c>
      <c r="F187" s="3" t="n">
        <v>0.054364892447794</v>
      </c>
    </row>
    <row r="188">
      <c r="A188" s="82" t="n">
        <v>46211</v>
      </c>
      <c r="B188" t="n">
        <v>20.01</v>
      </c>
      <c r="C188" t="n">
        <v>1903</v>
      </c>
      <c r="D188" t="n">
        <v>883</v>
      </c>
      <c r="E188" t="n">
        <v>1020</v>
      </c>
      <c r="F188" s="3" t="n">
        <v>0.05097451274362819</v>
      </c>
    </row>
    <row r="189">
      <c r="A189" s="82" t="n">
        <v>46212</v>
      </c>
      <c r="B189" t="n">
        <v>26.503</v>
      </c>
      <c r="C189" t="n">
        <v>2619</v>
      </c>
      <c r="D189" t="n">
        <v>767</v>
      </c>
      <c r="E189" t="n">
        <v>1852</v>
      </c>
      <c r="F189" s="3" t="n">
        <v>0.06987888163604121</v>
      </c>
    </row>
    <row r="190">
      <c r="A190" s="82" t="n">
        <v>46213</v>
      </c>
      <c r="B190" t="n">
        <v>17.49</v>
      </c>
      <c r="C190" t="n">
        <v>1481</v>
      </c>
      <c r="D190" t="n">
        <v>663</v>
      </c>
      <c r="E190" t="n">
        <v>818</v>
      </c>
      <c r="F190" s="3" t="n">
        <v>0.04676958261863921</v>
      </c>
    </row>
    <row r="191">
      <c r="A191" s="82" t="n">
        <v>46214</v>
      </c>
      <c r="B191" t="n">
        <v>30.468</v>
      </c>
      <c r="C191" t="n">
        <v>2282</v>
      </c>
      <c r="D191" t="n">
        <v>692</v>
      </c>
      <c r="E191" t="n">
        <v>1590</v>
      </c>
      <c r="F191" s="3" t="n">
        <v>0.05218589996061441</v>
      </c>
    </row>
    <row r="192">
      <c r="A192" s="82" t="n">
        <v>46215</v>
      </c>
      <c r="B192" t="n">
        <v>32.308</v>
      </c>
      <c r="C192" t="n">
        <v>2213</v>
      </c>
      <c r="D192" t="n">
        <v>750</v>
      </c>
      <c r="E192" t="n">
        <v>1463</v>
      </c>
      <c r="F192" s="3" t="n">
        <v>0.04528290206759936</v>
      </c>
    </row>
    <row r="193">
      <c r="A193" s="82" t="n">
        <v>46216</v>
      </c>
      <c r="B193" t="n">
        <v>33.77800000000001</v>
      </c>
      <c r="C193" t="n">
        <v>2146</v>
      </c>
      <c r="D193" t="n">
        <v>859</v>
      </c>
      <c r="E193" t="n">
        <v>1287</v>
      </c>
      <c r="F193" s="3" t="n">
        <v>0.03810172301498015</v>
      </c>
    </row>
    <row r="194">
      <c r="A194" s="82" t="n">
        <v>46217</v>
      </c>
      <c r="B194" t="n">
        <v>34.036</v>
      </c>
      <c r="C194" t="n">
        <v>2350</v>
      </c>
      <c r="D194" t="n">
        <v>721</v>
      </c>
      <c r="E194" t="n">
        <v>1629</v>
      </c>
      <c r="F194" s="3" t="n">
        <v>0.04786108825948995</v>
      </c>
    </row>
    <row r="195">
      <c r="A195" s="82" t="n">
        <v>46218</v>
      </c>
      <c r="B195" t="n">
        <v>34.082</v>
      </c>
      <c r="C195" t="n">
        <v>2797</v>
      </c>
      <c r="D195" t="n">
        <v>966</v>
      </c>
      <c r="E195" t="n">
        <v>1831</v>
      </c>
      <c r="F195" s="3" t="n">
        <v>0.05372337304148818</v>
      </c>
    </row>
    <row r="196">
      <c r="A196" s="82" t="n">
        <v>46219</v>
      </c>
      <c r="B196" t="n">
        <v>5.945</v>
      </c>
      <c r="C196" t="n">
        <v>1081</v>
      </c>
      <c r="D196" t="n">
        <v>333</v>
      </c>
      <c r="E196" t="n">
        <v>748</v>
      </c>
      <c r="F196" s="3" t="n">
        <v>0.1258200168208579</v>
      </c>
    </row>
    <row r="197">
      <c r="A197" s="82" t="n">
        <v>46220</v>
      </c>
      <c r="B197" t="n">
        <v>28.777</v>
      </c>
      <c r="C197" t="n">
        <v>2394</v>
      </c>
      <c r="D197" t="n">
        <v>745</v>
      </c>
      <c r="E197" t="n">
        <v>1649</v>
      </c>
      <c r="F197" s="3" t="n">
        <v>0.05730270702296974</v>
      </c>
    </row>
    <row r="198">
      <c r="A198" s="82" t="n">
        <v>46221</v>
      </c>
      <c r="B198" t="n">
        <v>33.461</v>
      </c>
      <c r="C198" t="n">
        <v>2195</v>
      </c>
      <c r="D198" t="n">
        <v>875</v>
      </c>
      <c r="E198" t="n">
        <v>1320</v>
      </c>
      <c r="F198" s="3" t="n">
        <v>0.03944891067212576</v>
      </c>
    </row>
    <row r="199">
      <c r="A199" s="82" t="n"/>
      <c r="F199" s="3" t="n"/>
    </row>
    <row r="200">
      <c r="A200" s="82" t="n"/>
      <c r="F200" s="3" t="n"/>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N688"/>
  <sheetViews>
    <sheetView showGridLines="0" topLeftCell="A659" zoomScale="70" zoomScaleNormal="70" workbookViewId="0">
      <selection activeCell="B688" sqref="B688"/>
    </sheetView>
  </sheetViews>
  <sheetFormatPr baseColWidth="8" defaultRowHeight="14.5"/>
  <cols>
    <col width="7.6328125" bestFit="1" customWidth="1" style="452" min="1" max="1"/>
    <col width="9.08984375" bestFit="1" customWidth="1" style="452" min="2" max="2"/>
    <col width="13.81640625" bestFit="1" customWidth="1" style="452" min="3" max="3"/>
    <col width="80.7265625" bestFit="1" customWidth="1" style="452" min="4" max="4"/>
    <col width="42" bestFit="1" customWidth="1" style="452" min="5" max="5"/>
    <col width="25.7265625" bestFit="1" customWidth="1" style="452" min="6" max="6"/>
    <col width="21" bestFit="1" customWidth="1" style="452" min="7" max="7"/>
    <col width="80.7265625" bestFit="1" customWidth="1" style="452" min="8" max="8"/>
    <col width="6.81640625" bestFit="1" customWidth="1" style="452" min="9" max="9"/>
    <col width="17.08984375" bestFit="1" customWidth="1" style="452" min="10" max="10"/>
    <col width="9.26953125" bestFit="1" customWidth="1" style="452" min="11" max="11"/>
    <col width="25.90625" bestFit="1" customWidth="1" style="452" min="12" max="12"/>
    <col width="14.90625" bestFit="1" customWidth="1" style="452" min="13" max="13"/>
    <col width="80.7265625" bestFit="1" customWidth="1" style="452" min="14" max="14"/>
  </cols>
  <sheetData>
    <row r="1">
      <c r="A1" t="inlineStr">
        <is>
          <t>ID</t>
        </is>
      </c>
      <c r="B1" t="inlineStr">
        <is>
          <t>Date</t>
        </is>
      </c>
      <c r="C1" t="inlineStr">
        <is>
          <t>Line</t>
        </is>
      </c>
      <c r="D1" t="inlineStr">
        <is>
          <t>Machine</t>
        </is>
      </c>
      <c r="E1" t="inlineStr">
        <is>
          <t>Reported By</t>
        </is>
      </c>
      <c r="F1" t="inlineStr">
        <is>
          <t>Type</t>
        </is>
      </c>
      <c r="G1" t="inlineStr">
        <is>
          <t>Source of Escalation</t>
        </is>
      </c>
      <c r="H1" t="inlineStr">
        <is>
          <t>Description</t>
        </is>
      </c>
      <c r="I1" t="inlineStr">
        <is>
          <t>Tag</t>
        </is>
      </c>
      <c r="J1" t="inlineStr">
        <is>
          <t>FPR</t>
        </is>
      </c>
      <c r="K1" t="inlineStr">
        <is>
          <t>Status</t>
        </is>
      </c>
      <c r="L1" t="inlineStr">
        <is>
          <t>Closed By</t>
        </is>
      </c>
      <c r="M1" t="inlineStr">
        <is>
          <t>Closure Date</t>
        </is>
      </c>
      <c r="N1" t="inlineStr">
        <is>
          <t>Remarks/Actions</t>
        </is>
      </c>
    </row>
    <row r="2">
      <c r="A2" t="inlineStr">
        <is>
          <t>AB-102</t>
        </is>
      </c>
      <c r="B2" s="82" t="n">
        <v>46097</v>
      </c>
      <c r="C2" t="inlineStr">
        <is>
          <t>Co-Ex</t>
        </is>
      </c>
      <c r="D2" t="inlineStr">
        <is>
          <t xml:space="preserve">Rework blender area </t>
        </is>
      </c>
      <c r="E2" t="inlineStr">
        <is>
          <t>Rinku sharma</t>
        </is>
      </c>
      <c r="F2" t="inlineStr">
        <is>
          <t>Lack Of Base Condition</t>
        </is>
      </c>
      <c r="G2" t="inlineStr">
        <is>
          <t>GEMBA</t>
        </is>
      </c>
      <c r="H2" t="inlineStr">
        <is>
          <t xml:space="preserve">Entrance door edge are damaged </t>
        </is>
      </c>
      <c r="I2" t="inlineStr">
        <is>
          <t>PM</t>
        </is>
      </c>
      <c r="J2" t="inlineStr">
        <is>
          <t>Deepesh</t>
        </is>
      </c>
      <c r="K2" t="inlineStr">
        <is>
          <t>done</t>
        </is>
      </c>
    </row>
    <row r="3">
      <c r="A3" t="inlineStr">
        <is>
          <t>AB-74</t>
        </is>
      </c>
      <c r="B3" s="82" t="n">
        <v>46110</v>
      </c>
      <c r="C3" t="inlineStr">
        <is>
          <t>Perk</t>
        </is>
      </c>
      <c r="D3" t="inlineStr">
        <is>
          <t>HCM-1</t>
        </is>
      </c>
      <c r="E3" t="inlineStr">
        <is>
          <t>Rahul Gehlot</t>
        </is>
      </c>
      <c r="F3" t="inlineStr">
        <is>
          <t>Source Of Quality Defect</t>
        </is>
      </c>
      <c r="G3" t="inlineStr">
        <is>
          <t>CIL</t>
        </is>
      </c>
      <c r="H3" t="inlineStr">
        <is>
          <t>Pouch Leakage issue</t>
        </is>
      </c>
      <c r="I3" t="inlineStr">
        <is>
          <t>AM</t>
        </is>
      </c>
      <c r="J3" t="inlineStr">
        <is>
          <t>Himanshu Chauhan</t>
        </is>
      </c>
      <c r="K3" t="inlineStr">
        <is>
          <t>Done</t>
        </is>
      </c>
      <c r="L3" t="inlineStr">
        <is>
          <t>HIMANSHU CHAUHAN</t>
        </is>
      </c>
      <c r="M3" t="n">
        <v>46113</v>
      </c>
    </row>
    <row r="4">
      <c r="A4" t="inlineStr">
        <is>
          <t>AB-72</t>
        </is>
      </c>
      <c r="B4" s="82" t="n">
        <v>46110</v>
      </c>
      <c r="C4" t="inlineStr">
        <is>
          <t>Co-Ex</t>
        </is>
      </c>
      <c r="D4" t="inlineStr">
        <is>
          <t>Cutter</t>
        </is>
      </c>
      <c r="E4" t="inlineStr">
        <is>
          <t>Tarun</t>
        </is>
      </c>
      <c r="F4" t="inlineStr">
        <is>
          <t>Minor Flaws</t>
        </is>
      </c>
      <c r="G4" t="inlineStr">
        <is>
          <t>GEMBA</t>
        </is>
      </c>
      <c r="H4" t="inlineStr">
        <is>
          <t>Gear box damaged</t>
        </is>
      </c>
      <c r="I4" t="inlineStr">
        <is>
          <t>PM</t>
        </is>
      </c>
      <c r="J4" t="inlineStr">
        <is>
          <t>Deepesh</t>
        </is>
      </c>
      <c r="K4" t="inlineStr">
        <is>
          <t>done</t>
        </is>
      </c>
    </row>
    <row r="5">
      <c r="A5" t="inlineStr">
        <is>
          <t>AB-71</t>
        </is>
      </c>
      <c r="B5" s="82" t="n">
        <v>46110</v>
      </c>
      <c r="C5" t="inlineStr">
        <is>
          <t>Perk</t>
        </is>
      </c>
      <c r="D5" t="inlineStr">
        <is>
          <t>Cutter</t>
        </is>
      </c>
      <c r="E5" t="inlineStr">
        <is>
          <t xml:space="preserve">Arvind </t>
        </is>
      </c>
      <c r="F5" t="inlineStr">
        <is>
          <t>Source Of Quality Defect</t>
        </is>
      </c>
      <c r="G5" t="inlineStr">
        <is>
          <t>CIL</t>
        </is>
      </c>
      <c r="H5" t="inlineStr">
        <is>
          <t>Broken bars</t>
        </is>
      </c>
      <c r="I5" t="inlineStr">
        <is>
          <t>AM</t>
        </is>
      </c>
      <c r="J5" t="inlineStr">
        <is>
          <t>Himanshu Chauhan</t>
        </is>
      </c>
      <c r="K5" t="inlineStr">
        <is>
          <t>Done</t>
        </is>
      </c>
      <c r="L5" t="inlineStr">
        <is>
          <t>HIMANSHU CHAUHAN</t>
        </is>
      </c>
      <c r="M5" t="n">
        <v>46113</v>
      </c>
    </row>
    <row r="6">
      <c r="A6" t="inlineStr">
        <is>
          <t>AB-70</t>
        </is>
      </c>
      <c r="B6" s="82" t="n">
        <v>46110</v>
      </c>
      <c r="C6" t="inlineStr">
        <is>
          <t>Perk</t>
        </is>
      </c>
      <c r="D6" t="inlineStr">
        <is>
          <t>Cutter</t>
        </is>
      </c>
      <c r="E6" t="inlineStr">
        <is>
          <t>Arvind</t>
        </is>
      </c>
      <c r="F6" t="inlineStr">
        <is>
          <t>Source Of Quality Defect</t>
        </is>
      </c>
      <c r="G6" t="inlineStr">
        <is>
          <t>CIL</t>
        </is>
      </c>
      <c r="H6" t="inlineStr">
        <is>
          <t>Broken bars</t>
        </is>
      </c>
      <c r="I6" t="inlineStr">
        <is>
          <t>AM</t>
        </is>
      </c>
      <c r="J6" t="inlineStr">
        <is>
          <t>Himanshu Chauhan</t>
        </is>
      </c>
      <c r="K6" t="inlineStr">
        <is>
          <t>Done</t>
        </is>
      </c>
      <c r="L6" t="inlineStr">
        <is>
          <t>HIMANSHU CHAUHAN</t>
        </is>
      </c>
      <c r="M6" t="n">
        <v>46113</v>
      </c>
    </row>
    <row r="7">
      <c r="A7" t="inlineStr">
        <is>
          <t>AB-69</t>
        </is>
      </c>
      <c r="B7" s="82" t="n">
        <v>46110</v>
      </c>
      <c r="C7" t="inlineStr">
        <is>
          <t>Perk</t>
        </is>
      </c>
      <c r="D7" t="inlineStr">
        <is>
          <t>Cutter</t>
        </is>
      </c>
      <c r="E7" t="inlineStr">
        <is>
          <t>Arvind</t>
        </is>
      </c>
      <c r="F7" t="inlineStr">
        <is>
          <t>Source Of Quality Defect</t>
        </is>
      </c>
      <c r="G7" t="inlineStr">
        <is>
          <t>CIL</t>
        </is>
      </c>
      <c r="H7" t="inlineStr">
        <is>
          <t>Broken bars</t>
        </is>
      </c>
      <c r="I7" t="inlineStr">
        <is>
          <t>AM</t>
        </is>
      </c>
      <c r="J7" t="inlineStr">
        <is>
          <t>Himanshu Chauhan</t>
        </is>
      </c>
      <c r="K7" t="inlineStr">
        <is>
          <t>Done</t>
        </is>
      </c>
      <c r="L7" t="inlineStr">
        <is>
          <t>HIMANSHU CHAUHAN</t>
        </is>
      </c>
      <c r="M7" t="n">
        <v>46113</v>
      </c>
    </row>
    <row r="8">
      <c r="A8" t="inlineStr">
        <is>
          <t>AB-68</t>
        </is>
      </c>
      <c r="B8" s="82" t="n">
        <v>46110</v>
      </c>
      <c r="C8" t="inlineStr">
        <is>
          <t>Perk</t>
        </is>
      </c>
      <c r="D8" t="inlineStr">
        <is>
          <t>Cutter</t>
        </is>
      </c>
      <c r="E8" t="inlineStr">
        <is>
          <t>Arvind</t>
        </is>
      </c>
      <c r="F8" t="inlineStr">
        <is>
          <t>Source Of Quality Defect</t>
        </is>
      </c>
      <c r="G8" t="inlineStr">
        <is>
          <t>CIL</t>
        </is>
      </c>
      <c r="H8" t="inlineStr">
        <is>
          <t>Broken bars</t>
        </is>
      </c>
      <c r="I8" t="inlineStr">
        <is>
          <t>AM</t>
        </is>
      </c>
      <c r="J8" t="inlineStr">
        <is>
          <t>Himanshu Chauhan</t>
        </is>
      </c>
      <c r="K8" t="inlineStr">
        <is>
          <t>Done</t>
        </is>
      </c>
      <c r="L8" t="inlineStr">
        <is>
          <t>HIMANSHU CHAUHAN</t>
        </is>
      </c>
      <c r="M8" t="n">
        <v>46113</v>
      </c>
    </row>
    <row r="9">
      <c r="A9" t="inlineStr">
        <is>
          <t>AB-67</t>
        </is>
      </c>
      <c r="B9" s="82" t="n">
        <v>46110</v>
      </c>
      <c r="C9" t="inlineStr">
        <is>
          <t>Perk</t>
        </is>
      </c>
      <c r="D9" t="inlineStr">
        <is>
          <t>Cutter</t>
        </is>
      </c>
      <c r="E9" t="inlineStr">
        <is>
          <t>Arvind</t>
        </is>
      </c>
      <c r="F9" t="inlineStr">
        <is>
          <t>Source Of Quality Defect</t>
        </is>
      </c>
      <c r="G9" t="inlineStr">
        <is>
          <t>CIL</t>
        </is>
      </c>
      <c r="H9" t="inlineStr">
        <is>
          <t>Broken bars</t>
        </is>
      </c>
      <c r="I9" t="inlineStr">
        <is>
          <t>AM</t>
        </is>
      </c>
      <c r="J9" t="inlineStr">
        <is>
          <t>Himanshu Chauhan</t>
        </is>
      </c>
      <c r="K9" t="inlineStr">
        <is>
          <t>Done</t>
        </is>
      </c>
      <c r="L9" t="inlineStr">
        <is>
          <t>HIMANSHU CHAUHAN</t>
        </is>
      </c>
      <c r="M9" t="n">
        <v>46113</v>
      </c>
    </row>
    <row r="10">
      <c r="A10" t="inlineStr">
        <is>
          <t>AB-66</t>
        </is>
      </c>
      <c r="B10" s="82" t="n">
        <v>46110</v>
      </c>
      <c r="C10" t="inlineStr">
        <is>
          <t>Utility</t>
        </is>
      </c>
      <c r="D10" t="inlineStr">
        <is>
          <t>HCM-1</t>
        </is>
      </c>
      <c r="E10" t="inlineStr">
        <is>
          <t>Tarun</t>
        </is>
      </c>
      <c r="F10" t="inlineStr">
        <is>
          <t>Hard To Reach-HTR</t>
        </is>
      </c>
      <c r="G10" t="inlineStr">
        <is>
          <t>CIL</t>
        </is>
      </c>
      <c r="H10" t="inlineStr">
        <is>
          <t>Leakage</t>
        </is>
      </c>
      <c r="I10" t="inlineStr">
        <is>
          <t>PM</t>
        </is>
      </c>
      <c r="J10" t="inlineStr">
        <is>
          <t>Devendra Patidar</t>
        </is>
      </c>
      <c r="K10" t="inlineStr">
        <is>
          <t>Done</t>
        </is>
      </c>
      <c r="L10" t="inlineStr">
        <is>
          <t>Himanshu</t>
        </is>
      </c>
      <c r="M10" t="n">
        <v>46162</v>
      </c>
      <c r="N10" t="inlineStr">
        <is>
          <t>Closed</t>
        </is>
      </c>
    </row>
    <row r="11">
      <c r="A11" t="inlineStr">
        <is>
          <t>AB-75</t>
        </is>
      </c>
      <c r="B11" s="82" t="n">
        <v>46112</v>
      </c>
      <c r="C11" t="inlineStr">
        <is>
          <t>Perk</t>
        </is>
      </c>
      <c r="D11" t="inlineStr">
        <is>
          <t>HCM-1</t>
        </is>
      </c>
      <c r="E11" t="inlineStr">
        <is>
          <t>Himanshu Chauhan</t>
        </is>
      </c>
      <c r="F11" t="inlineStr">
        <is>
          <t>Lack Of Base Condition</t>
        </is>
      </c>
      <c r="G11" t="inlineStr">
        <is>
          <t>CIL</t>
        </is>
      </c>
      <c r="H11" t="inlineStr">
        <is>
          <t>Crumb box broken</t>
        </is>
      </c>
      <c r="I11" t="inlineStr">
        <is>
          <t>PM</t>
        </is>
      </c>
      <c r="J11" t="inlineStr">
        <is>
          <t>Deepesh</t>
        </is>
      </c>
      <c r="K11" t="inlineStr">
        <is>
          <t>done</t>
        </is>
      </c>
    </row>
    <row r="12">
      <c r="A12" t="inlineStr">
        <is>
          <t>AB-97</t>
        </is>
      </c>
      <c r="B12" s="82" t="n">
        <v>46113</v>
      </c>
      <c r="C12" t="inlineStr">
        <is>
          <t>Perk</t>
        </is>
      </c>
      <c r="D12" t="inlineStr">
        <is>
          <t>HCM-4</t>
        </is>
      </c>
      <c r="E12" t="inlineStr">
        <is>
          <t>Brij kisjor</t>
        </is>
      </c>
      <c r="F12" t="inlineStr">
        <is>
          <t>Lack Of Base Condition</t>
        </is>
      </c>
      <c r="G12" t="inlineStr">
        <is>
          <t>GEMBA</t>
        </is>
      </c>
      <c r="H12" t="inlineStr">
        <is>
          <t>B shift me bhi DMS hona chaiye</t>
        </is>
      </c>
      <c r="I12" t="inlineStr">
        <is>
          <t>AM</t>
        </is>
      </c>
      <c r="J12" t="inlineStr">
        <is>
          <t>Himanshu Chauhan</t>
        </is>
      </c>
      <c r="K12" t="inlineStr">
        <is>
          <t>DONE</t>
        </is>
      </c>
    </row>
    <row r="13">
      <c r="A13" t="inlineStr">
        <is>
          <t>AB-96</t>
        </is>
      </c>
      <c r="B13" s="82" t="n">
        <v>46113</v>
      </c>
      <c r="C13" t="inlineStr">
        <is>
          <t>Perk</t>
        </is>
      </c>
      <c r="D13" t="inlineStr">
        <is>
          <t>Cutter</t>
        </is>
      </c>
      <c r="E13" t="inlineStr">
        <is>
          <t>Girish</t>
        </is>
      </c>
      <c r="F13" t="inlineStr">
        <is>
          <t>Minor Flaws</t>
        </is>
      </c>
      <c r="G13" t="inlineStr">
        <is>
          <t>GEMBA</t>
        </is>
      </c>
      <c r="H13" t="inlineStr">
        <is>
          <t>Cutter Wire breaking frequently</t>
        </is>
      </c>
      <c r="I13" t="inlineStr">
        <is>
          <t>PM</t>
        </is>
      </c>
      <c r="J13" t="inlineStr">
        <is>
          <t>Deepesh</t>
        </is>
      </c>
      <c r="K13" t="inlineStr">
        <is>
          <t>DONE</t>
        </is>
      </c>
      <c r="L13" t="inlineStr">
        <is>
          <t>SHAYAD KHAN</t>
        </is>
      </c>
      <c r="M13" t="n">
        <v>46113</v>
      </c>
      <c r="N13" t="inlineStr">
        <is>
          <t>All cutter wires replaced</t>
        </is>
      </c>
    </row>
    <row r="14">
      <c r="A14" t="inlineStr">
        <is>
          <t>AB-95</t>
        </is>
      </c>
      <c r="B14" s="82" t="n">
        <v>46113</v>
      </c>
      <c r="C14" t="inlineStr">
        <is>
          <t>Perk</t>
        </is>
      </c>
      <c r="D14" t="inlineStr">
        <is>
          <t>Book Cooler</t>
        </is>
      </c>
      <c r="E14" t="inlineStr">
        <is>
          <t>Himanshu Chauhan</t>
        </is>
      </c>
      <c r="F14" t="inlineStr">
        <is>
          <t>Source Of Contamination-SOC</t>
        </is>
      </c>
      <c r="G14" t="inlineStr">
        <is>
          <t>CIL</t>
        </is>
      </c>
      <c r="H14" t="inlineStr">
        <is>
          <t>Book Cooler entry rollers getting dirty frequently</t>
        </is>
      </c>
      <c r="I14" t="inlineStr">
        <is>
          <t>AM</t>
        </is>
      </c>
      <c r="J14" t="inlineStr">
        <is>
          <t>Ravinder Gaur</t>
        </is>
      </c>
      <c r="K14" t="inlineStr">
        <is>
          <t>PENDING</t>
        </is>
      </c>
    </row>
    <row r="15">
      <c r="A15" t="inlineStr">
        <is>
          <t>AB-94</t>
        </is>
      </c>
      <c r="B15" s="82" t="n">
        <v>46113</v>
      </c>
      <c r="C15" t="inlineStr">
        <is>
          <t>Utility</t>
        </is>
      </c>
      <c r="D15" t="inlineStr">
        <is>
          <t>Compressor</t>
        </is>
      </c>
      <c r="E15" t="inlineStr">
        <is>
          <t>xxxxx</t>
        </is>
      </c>
      <c r="F15" t="inlineStr">
        <is>
          <t>Hard To Reach-HTR</t>
        </is>
      </c>
      <c r="G15" t="inlineStr">
        <is>
          <t>GEMBA</t>
        </is>
      </c>
      <c r="H15" t="inlineStr">
        <is>
          <t>xxxxxxxx</t>
        </is>
      </c>
      <c r="I15" t="inlineStr">
        <is>
          <t>PM</t>
        </is>
      </c>
      <c r="J15" t="inlineStr">
        <is>
          <t>Devendra Patidar</t>
        </is>
      </c>
      <c r="K15" t="inlineStr">
        <is>
          <t>PENDING</t>
        </is>
      </c>
    </row>
    <row r="16">
      <c r="A16" t="inlineStr">
        <is>
          <t>AB-93</t>
        </is>
      </c>
      <c r="B16" s="82" t="n">
        <v>46113</v>
      </c>
      <c r="C16" t="inlineStr">
        <is>
          <t>5-Star</t>
        </is>
      </c>
      <c r="D16" t="inlineStr">
        <is>
          <t xml:space="preserve">Enrober </t>
        </is>
      </c>
      <c r="E16" t="inlineStr">
        <is>
          <t>Ajeet verma</t>
        </is>
      </c>
      <c r="F16" t="inlineStr">
        <is>
          <t>Source Of Contamination-SOC</t>
        </is>
      </c>
      <c r="G16" t="inlineStr">
        <is>
          <t>CIL</t>
        </is>
      </c>
      <c r="H16" t="inlineStr">
        <is>
          <t>Water leakage from chocolate return pipe jumper</t>
        </is>
      </c>
      <c r="I16" t="inlineStr">
        <is>
          <t>PM</t>
        </is>
      </c>
      <c r="J16" t="inlineStr">
        <is>
          <t>Satish Mishra</t>
        </is>
      </c>
      <c r="K16" t="inlineStr">
        <is>
          <t>Done</t>
        </is>
      </c>
      <c r="L16" t="inlineStr">
        <is>
          <t xml:space="preserve">Satish </t>
        </is>
      </c>
      <c r="M16" t="n">
        <v>46116</v>
      </c>
      <c r="N16" t="inlineStr">
        <is>
          <t>Pipe replaced</t>
        </is>
      </c>
    </row>
    <row r="17">
      <c r="A17" t="inlineStr">
        <is>
          <t>AB-92</t>
        </is>
      </c>
      <c r="B17" s="82" t="n">
        <v>46113</v>
      </c>
      <c r="C17" t="inlineStr">
        <is>
          <t>Perk</t>
        </is>
      </c>
      <c r="D17" t="inlineStr">
        <is>
          <t>TTLI-1</t>
        </is>
      </c>
      <c r="E17" t="inlineStr">
        <is>
          <t>Tarun Gulati</t>
        </is>
      </c>
      <c r="F17" t="inlineStr">
        <is>
          <t>Hard To Reach-HTR</t>
        </is>
      </c>
      <c r="G17" t="inlineStr">
        <is>
          <t>CIL</t>
        </is>
      </c>
      <c r="H17" t="inlineStr">
        <is>
          <t>Glue leakage</t>
        </is>
      </c>
      <c r="I17" t="inlineStr">
        <is>
          <t>AM</t>
        </is>
      </c>
      <c r="J17" t="inlineStr">
        <is>
          <t>Ravinder Gaur</t>
        </is>
      </c>
      <c r="K17" t="inlineStr">
        <is>
          <t>done</t>
        </is>
      </c>
    </row>
    <row r="18">
      <c r="A18" t="inlineStr">
        <is>
          <t>AB-91</t>
        </is>
      </c>
      <c r="B18" s="82" t="n">
        <v>46113</v>
      </c>
      <c r="C18" t="inlineStr">
        <is>
          <t>Perk</t>
        </is>
      </c>
      <c r="D18" t="inlineStr">
        <is>
          <t>HCM-3</t>
        </is>
      </c>
      <c r="E18" t="inlineStr">
        <is>
          <t xml:space="preserve">Brij kishor </t>
        </is>
      </c>
      <c r="F18" t="inlineStr">
        <is>
          <t>Lack Of Base Condition</t>
        </is>
      </c>
      <c r="G18" t="inlineStr">
        <is>
          <t>GEMBA</t>
        </is>
      </c>
      <c r="H18" t="inlineStr">
        <is>
          <t>Machine PR Ed code available nhi hai</t>
        </is>
      </c>
      <c r="I18" t="inlineStr">
        <is>
          <t>PM</t>
        </is>
      </c>
      <c r="J18" t="inlineStr">
        <is>
          <t>Deepesh</t>
        </is>
      </c>
      <c r="K18" t="inlineStr">
        <is>
          <t>PENDING</t>
        </is>
      </c>
    </row>
    <row r="19">
      <c r="A19" t="inlineStr">
        <is>
          <t>AB-90</t>
        </is>
      </c>
      <c r="B19" s="82" t="n">
        <v>46113</v>
      </c>
      <c r="C19" t="inlineStr">
        <is>
          <t>Perk</t>
        </is>
      </c>
      <c r="D19" t="inlineStr">
        <is>
          <t>HCM-4</t>
        </is>
      </c>
      <c r="E19" t="inlineStr">
        <is>
          <t xml:space="preserve">Brij kishor </t>
        </is>
      </c>
      <c r="F19" t="inlineStr">
        <is>
          <t>Minor Flaws</t>
        </is>
      </c>
      <c r="G19" t="inlineStr">
        <is>
          <t>GEMBA</t>
        </is>
      </c>
      <c r="H19" t="inlineStr">
        <is>
          <t>Hcm 4 ki jaw cutting blade problem kr rhi hai.</t>
        </is>
      </c>
      <c r="I19" t="inlineStr">
        <is>
          <t>PM</t>
        </is>
      </c>
      <c r="J19" t="inlineStr">
        <is>
          <t>Deepesh</t>
        </is>
      </c>
      <c r="K19" t="inlineStr">
        <is>
          <t>done</t>
        </is>
      </c>
    </row>
    <row r="20">
      <c r="A20" t="inlineStr">
        <is>
          <t>AB-88</t>
        </is>
      </c>
      <c r="B20" s="82" t="n">
        <v>46113</v>
      </c>
      <c r="C20" t="inlineStr">
        <is>
          <t>5-Star</t>
        </is>
      </c>
      <c r="D20" t="inlineStr">
        <is>
          <t>Compression belt</t>
        </is>
      </c>
      <c r="E20" t="inlineStr">
        <is>
          <t>Pramod Verma</t>
        </is>
      </c>
      <c r="F20" t="inlineStr">
        <is>
          <t>Lack Of Base Condition</t>
        </is>
      </c>
      <c r="G20" t="inlineStr">
        <is>
          <t>DMS</t>
        </is>
      </c>
      <c r="H20" t="inlineStr">
        <is>
          <t xml:space="preserve">Misalign bars leading to row disturbance </t>
        </is>
      </c>
      <c r="I20" t="inlineStr">
        <is>
          <t>PM</t>
        </is>
      </c>
      <c r="J20" t="inlineStr">
        <is>
          <t>Satish Mishra</t>
        </is>
      </c>
      <c r="K20" t="inlineStr">
        <is>
          <t>Done</t>
        </is>
      </c>
      <c r="L20" t="inlineStr">
        <is>
          <t>Satish</t>
        </is>
      </c>
      <c r="M20" t="n">
        <v>46118</v>
      </c>
      <c r="N20" t="inlineStr">
        <is>
          <t>Alignment done</t>
        </is>
      </c>
    </row>
    <row r="21">
      <c r="A21" t="inlineStr">
        <is>
          <t>AB-86</t>
        </is>
      </c>
      <c r="B21" s="82" t="n">
        <v>46113</v>
      </c>
      <c r="C21" t="inlineStr">
        <is>
          <t>Perk</t>
        </is>
      </c>
      <c r="D21" t="inlineStr">
        <is>
          <t>Oven</t>
        </is>
      </c>
      <c r="E21" t="inlineStr">
        <is>
          <t>Devendra singh</t>
        </is>
      </c>
      <c r="F21" t="inlineStr">
        <is>
          <t>Source Of Contamination-SOC</t>
        </is>
      </c>
      <c r="G21" t="inlineStr">
        <is>
          <t>GEMBA</t>
        </is>
      </c>
      <c r="H21" t="inlineStr">
        <is>
          <t>Cream hopper overflow .</t>
        </is>
      </c>
      <c r="I21" t="inlineStr">
        <is>
          <t>AM</t>
        </is>
      </c>
      <c r="J21" t="inlineStr">
        <is>
          <t>Ravinder Gaur</t>
        </is>
      </c>
      <c r="K21" t="inlineStr">
        <is>
          <t>done</t>
        </is>
      </c>
    </row>
    <row r="22">
      <c r="A22" t="inlineStr">
        <is>
          <t>AB-84</t>
        </is>
      </c>
      <c r="B22" s="82" t="n">
        <v>46113</v>
      </c>
      <c r="C22" t="inlineStr">
        <is>
          <t>Perk</t>
        </is>
      </c>
      <c r="D22" t="inlineStr">
        <is>
          <t>Arch Conveyor</t>
        </is>
      </c>
      <c r="E22" t="inlineStr">
        <is>
          <t>Mohd. Waseem</t>
        </is>
      </c>
      <c r="F22" t="inlineStr">
        <is>
          <t>Lack Of Base Condition</t>
        </is>
      </c>
      <c r="G22" t="inlineStr">
        <is>
          <t>GEMBA</t>
        </is>
      </c>
      <c r="H22" t="inlineStr">
        <is>
          <t>Arch Conveyor Guard handle broken</t>
        </is>
      </c>
      <c r="I22" t="inlineStr">
        <is>
          <t>PM</t>
        </is>
      </c>
      <c r="J22" t="inlineStr">
        <is>
          <t>Deepesh</t>
        </is>
      </c>
      <c r="K22" t="inlineStr">
        <is>
          <t>Done</t>
        </is>
      </c>
      <c r="L22" t="inlineStr">
        <is>
          <t xml:space="preserve">Deepesh </t>
        </is>
      </c>
      <c r="M22" t="n">
        <v>46113</v>
      </c>
      <c r="N22" t="inlineStr">
        <is>
          <t>Handle bolt replaced</t>
        </is>
      </c>
    </row>
    <row r="23">
      <c r="A23" t="inlineStr">
        <is>
          <t>AB-83</t>
        </is>
      </c>
      <c r="B23" s="82" t="n">
        <v>46113</v>
      </c>
      <c r="C23" t="inlineStr">
        <is>
          <t>5-Star</t>
        </is>
      </c>
      <c r="D23" t="inlineStr">
        <is>
          <t>Caramel Hopper</t>
        </is>
      </c>
      <c r="E23" t="inlineStr">
        <is>
          <t>Pramod Verma</t>
        </is>
      </c>
      <c r="F23" t="inlineStr">
        <is>
          <t>Lack Of Base Condition</t>
        </is>
      </c>
      <c r="G23" t="inlineStr">
        <is>
          <t>DMS</t>
        </is>
      </c>
      <c r="H23" t="inlineStr">
        <is>
          <t>Hopper imbalance</t>
        </is>
      </c>
      <c r="I23" t="inlineStr">
        <is>
          <t>PM</t>
        </is>
      </c>
      <c r="J23" t="inlineStr">
        <is>
          <t>Satish Mishra</t>
        </is>
      </c>
      <c r="K23" t="inlineStr">
        <is>
          <t>Done</t>
        </is>
      </c>
      <c r="L23" t="inlineStr">
        <is>
          <t>Pramod verma</t>
        </is>
      </c>
      <c r="M23" t="n">
        <v>46116</v>
      </c>
      <c r="N23" t="inlineStr">
        <is>
          <t xml:space="preserve">Hopper dismantled &amp; side support provided </t>
        </is>
      </c>
    </row>
    <row r="24">
      <c r="A24" t="inlineStr">
        <is>
          <t>AB-81</t>
        </is>
      </c>
      <c r="B24" s="82" t="n">
        <v>46113</v>
      </c>
      <c r="C24" t="inlineStr">
        <is>
          <t>Perk</t>
        </is>
      </c>
      <c r="D24" t="inlineStr">
        <is>
          <t>HCM-1</t>
        </is>
      </c>
      <c r="E24" t="inlineStr">
        <is>
          <t xml:space="preserve">Sandeep Kumar Barmase </t>
        </is>
      </c>
      <c r="F24" t="inlineStr">
        <is>
          <t>Lack Of Base Condition</t>
        </is>
      </c>
      <c r="G24" t="inlineStr">
        <is>
          <t>DMS</t>
        </is>
      </c>
      <c r="H24" t="inlineStr">
        <is>
          <t>Outoslyaging</t>
        </is>
      </c>
      <c r="I24" t="inlineStr">
        <is>
          <t>PM</t>
        </is>
      </c>
      <c r="J24" t="inlineStr">
        <is>
          <t>Deepesh</t>
        </is>
      </c>
      <c r="K24" t="inlineStr">
        <is>
          <t>Done</t>
        </is>
      </c>
      <c r="L24" t="inlineStr">
        <is>
          <t>P. D. Chandel</t>
        </is>
      </c>
      <c r="M24" t="n">
        <v>46113</v>
      </c>
      <c r="N24" t="inlineStr">
        <is>
          <t>Auyosplicing sensor replaced</t>
        </is>
      </c>
    </row>
    <row r="25">
      <c r="A25" t="inlineStr">
        <is>
          <t>AB-80</t>
        </is>
      </c>
      <c r="B25" s="82" t="n">
        <v>46113</v>
      </c>
      <c r="C25" t="inlineStr">
        <is>
          <t>Perk</t>
        </is>
      </c>
      <c r="D25" t="inlineStr">
        <is>
          <t>HCM-4</t>
        </is>
      </c>
      <c r="E25" t="inlineStr">
        <is>
          <t>Wasim khan</t>
        </is>
      </c>
      <c r="F25" t="inlineStr">
        <is>
          <t>UnSafe Condition</t>
        </is>
      </c>
      <c r="G25" t="inlineStr">
        <is>
          <t>DMS</t>
        </is>
      </c>
      <c r="H25" t="inlineStr">
        <is>
          <t>Hcm 4 me laser printer ka vaccum kaam ni kar raha he jisse waha smoke se problem ho Rahi he</t>
        </is>
      </c>
      <c r="I25" t="inlineStr">
        <is>
          <t>AM</t>
        </is>
      </c>
      <c r="J25" t="inlineStr">
        <is>
          <t>Manoj Mathur</t>
        </is>
      </c>
      <c r="K25" t="inlineStr">
        <is>
          <t>done</t>
        </is>
      </c>
      <c r="L25" t="inlineStr">
        <is>
          <t>deepesh</t>
        </is>
      </c>
      <c r="M25" t="n">
        <v>46128</v>
      </c>
    </row>
    <row r="26">
      <c r="A26" t="inlineStr">
        <is>
          <t>AB-78</t>
        </is>
      </c>
      <c r="B26" s="82" t="n">
        <v>46113</v>
      </c>
      <c r="C26" t="inlineStr">
        <is>
          <t>Perk</t>
        </is>
      </c>
      <c r="D26" t="inlineStr">
        <is>
          <t>C-Box Cinveyor</t>
        </is>
      </c>
      <c r="E26" t="inlineStr">
        <is>
          <t>Mahaveer</t>
        </is>
      </c>
      <c r="F26" t="inlineStr">
        <is>
          <t>Source Of Quality Defect</t>
        </is>
      </c>
      <c r="G26" t="inlineStr">
        <is>
          <t>GEMBA</t>
        </is>
      </c>
      <c r="H26" t="inlineStr">
        <is>
          <t>C-Box conveyor not working causing Print failure</t>
        </is>
      </c>
      <c r="I26" t="inlineStr">
        <is>
          <t>AM</t>
        </is>
      </c>
      <c r="J26" t="inlineStr">
        <is>
          <t>Himanshu Chauhan</t>
        </is>
      </c>
      <c r="K26" t="inlineStr">
        <is>
          <t>Done</t>
        </is>
      </c>
      <c r="L26" t="inlineStr">
        <is>
          <t>Deepesh</t>
        </is>
      </c>
      <c r="M26" t="n">
        <v>46118</v>
      </c>
      <c r="N26" t="inlineStr">
        <is>
          <t>Roller motor replaced</t>
        </is>
      </c>
    </row>
    <row r="27">
      <c r="A27" t="inlineStr">
        <is>
          <t>AB-76</t>
        </is>
      </c>
      <c r="B27" s="82" t="n">
        <v>46113</v>
      </c>
      <c r="C27" t="inlineStr">
        <is>
          <t>Perk</t>
        </is>
      </c>
      <c r="D27" t="inlineStr">
        <is>
          <t>Laminator</t>
        </is>
      </c>
      <c r="E27" t="inlineStr">
        <is>
          <t>Himanshu</t>
        </is>
      </c>
      <c r="F27" t="inlineStr">
        <is>
          <t>Minor Flaws</t>
        </is>
      </c>
      <c r="G27" t="inlineStr">
        <is>
          <t>DMS</t>
        </is>
      </c>
      <c r="H27" t="inlineStr">
        <is>
          <t>Pressing station motor overheating issue</t>
        </is>
      </c>
      <c r="I27" t="inlineStr">
        <is>
          <t>PM</t>
        </is>
      </c>
      <c r="J27" t="inlineStr">
        <is>
          <t>Deepesh</t>
        </is>
      </c>
      <c r="K27" t="inlineStr">
        <is>
          <t>Done</t>
        </is>
      </c>
      <c r="L27" t="inlineStr">
        <is>
          <t>Sachin</t>
        </is>
      </c>
      <c r="M27" t="n">
        <v>46111</v>
      </c>
      <c r="N27" t="inlineStr">
        <is>
          <t>Motor Replaced</t>
        </is>
      </c>
    </row>
    <row r="28">
      <c r="A28" t="inlineStr">
        <is>
          <t>AB-108</t>
        </is>
      </c>
      <c r="B28" s="82" t="n">
        <v>46113</v>
      </c>
      <c r="C28" t="inlineStr">
        <is>
          <t>5-Star</t>
        </is>
      </c>
      <c r="D28" t="inlineStr">
        <is>
          <t>HCM-2</t>
        </is>
      </c>
      <c r="E28" t="inlineStr">
        <is>
          <t xml:space="preserve">Executive </t>
        </is>
      </c>
      <c r="F28" t="inlineStr">
        <is>
          <t>Lack Of Base Condition</t>
        </is>
      </c>
      <c r="G28" t="inlineStr">
        <is>
          <t>DMS</t>
        </is>
      </c>
      <c r="H28" t="inlineStr">
        <is>
          <t xml:space="preserve">Outfeed belt problem </t>
        </is>
      </c>
      <c r="I28" t="inlineStr">
        <is>
          <t>PM</t>
        </is>
      </c>
      <c r="J28" t="inlineStr">
        <is>
          <t>Satish Mishra</t>
        </is>
      </c>
      <c r="K28" t="inlineStr">
        <is>
          <t>Done</t>
        </is>
      </c>
      <c r="L28" t="inlineStr">
        <is>
          <t>Ranveer singh</t>
        </is>
      </c>
      <c r="M28" t="n">
        <v>46121</v>
      </c>
      <c r="N28" t="inlineStr">
        <is>
          <t xml:space="preserve">Outfeed belt nd bearing replaced </t>
        </is>
      </c>
    </row>
    <row r="29">
      <c r="A29" t="inlineStr">
        <is>
          <t>AB-98</t>
        </is>
      </c>
      <c r="B29" s="82" t="n">
        <v>46114</v>
      </c>
      <c r="C29" t="inlineStr">
        <is>
          <t>Co-Ex</t>
        </is>
      </c>
      <c r="D29" t="inlineStr">
        <is>
          <t xml:space="preserve">Rework Blender </t>
        </is>
      </c>
      <c r="E29" t="inlineStr">
        <is>
          <t>Kuldeep Ojha</t>
        </is>
      </c>
      <c r="F29" t="inlineStr">
        <is>
          <t>Lack Of Base Condition</t>
        </is>
      </c>
      <c r="G29" t="inlineStr">
        <is>
          <t>GEMBA</t>
        </is>
      </c>
      <c r="H29" t="inlineStr">
        <is>
          <t>Entrance gate par emergency exit par tape ka nishan</t>
        </is>
      </c>
      <c r="I29" t="inlineStr">
        <is>
          <t>PM</t>
        </is>
      </c>
      <c r="J29" t="inlineStr">
        <is>
          <t>Deepesh</t>
        </is>
      </c>
      <c r="K29" t="inlineStr">
        <is>
          <t>Done</t>
        </is>
      </c>
      <c r="L29" t="inlineStr">
        <is>
          <t>Ravinder Gaur</t>
        </is>
      </c>
      <c r="M29" t="n">
        <v>46114</v>
      </c>
      <c r="N29" t="inlineStr">
        <is>
          <t xml:space="preserve">Tape removed </t>
        </is>
      </c>
    </row>
    <row r="30">
      <c r="A30" t="inlineStr">
        <is>
          <t>AB-89</t>
        </is>
      </c>
      <c r="B30" s="82" t="n">
        <v>46114</v>
      </c>
      <c r="C30" t="inlineStr">
        <is>
          <t>Perk</t>
        </is>
      </c>
      <c r="D30" t="inlineStr">
        <is>
          <t>HCM-4</t>
        </is>
      </c>
      <c r="E30" t="inlineStr">
        <is>
          <t>Manjeet</t>
        </is>
      </c>
      <c r="F30" t="inlineStr">
        <is>
          <t>Minor Flaws</t>
        </is>
      </c>
      <c r="G30" t="inlineStr">
        <is>
          <t>GEMBA</t>
        </is>
      </c>
      <c r="H30" t="inlineStr">
        <is>
          <t>Face feeder belt ka roller mounting kharab h</t>
        </is>
      </c>
      <c r="I30" t="inlineStr">
        <is>
          <t>PM</t>
        </is>
      </c>
      <c r="J30" t="inlineStr">
        <is>
          <t>Deepesh</t>
        </is>
      </c>
      <c r="K30" t="inlineStr">
        <is>
          <t>done</t>
        </is>
      </c>
    </row>
    <row r="31">
      <c r="A31" t="inlineStr">
        <is>
          <t>AB-107</t>
        </is>
      </c>
      <c r="B31" s="82" t="n">
        <v>46114</v>
      </c>
      <c r="C31" t="inlineStr">
        <is>
          <t>Perk</t>
        </is>
      </c>
      <c r="D31" t="inlineStr">
        <is>
          <t>HCM-4</t>
        </is>
      </c>
      <c r="E31" t="inlineStr">
        <is>
          <t xml:space="preserve">Manjeet Kumar </t>
        </is>
      </c>
      <c r="F31" t="inlineStr">
        <is>
          <t>Minor Flaws</t>
        </is>
      </c>
      <c r="G31" t="inlineStr">
        <is>
          <t>DMS</t>
        </is>
      </c>
      <c r="H31" t="inlineStr">
        <is>
          <t>Film fedar drive fault alarm aa rha hai shift mai bar  bar .</t>
        </is>
      </c>
      <c r="I31" t="inlineStr">
        <is>
          <t>PM</t>
        </is>
      </c>
      <c r="J31" t="inlineStr">
        <is>
          <t>Deepesh</t>
        </is>
      </c>
      <c r="K31" t="inlineStr">
        <is>
          <t>done</t>
        </is>
      </c>
    </row>
    <row r="32">
      <c r="A32" t="inlineStr">
        <is>
          <t>AB-106</t>
        </is>
      </c>
      <c r="B32" s="82" t="n">
        <v>46114</v>
      </c>
      <c r="C32" t="inlineStr">
        <is>
          <t>5-Star</t>
        </is>
      </c>
      <c r="D32" t="inlineStr">
        <is>
          <t xml:space="preserve">HRM-5 </t>
        </is>
      </c>
      <c r="E32" t="inlineStr">
        <is>
          <t>Rajpal varman</t>
        </is>
      </c>
      <c r="F32" t="inlineStr">
        <is>
          <t>Minor Flaws</t>
        </is>
      </c>
      <c r="G32" t="inlineStr">
        <is>
          <t>CIL</t>
        </is>
      </c>
      <c r="H32" t="inlineStr">
        <is>
          <t>Vacuum pipe damag and vacuum filters chouk.</t>
        </is>
      </c>
      <c r="I32" t="inlineStr">
        <is>
          <t>AM</t>
        </is>
      </c>
      <c r="J32" t="inlineStr">
        <is>
          <t>Amit Tripathi</t>
        </is>
      </c>
      <c r="K32" t="inlineStr">
        <is>
          <t>Done</t>
        </is>
      </c>
      <c r="L32" t="inlineStr">
        <is>
          <t xml:space="preserve">Satish Mishra </t>
        </is>
      </c>
      <c r="M32" t="n">
        <v>46116</v>
      </c>
      <c r="N32" t="inlineStr">
        <is>
          <t xml:space="preserve">Pipe replaced </t>
        </is>
      </c>
    </row>
    <row r="33">
      <c r="A33" t="inlineStr">
        <is>
          <t>AB-105</t>
        </is>
      </c>
      <c r="B33" s="82" t="n">
        <v>46114</v>
      </c>
      <c r="C33" t="inlineStr">
        <is>
          <t>5-Star</t>
        </is>
      </c>
      <c r="D33" t="inlineStr">
        <is>
          <t xml:space="preserve">HRM-5 </t>
        </is>
      </c>
      <c r="E33" t="inlineStr">
        <is>
          <t>Rajpal varman</t>
        </is>
      </c>
      <c r="F33" t="inlineStr">
        <is>
          <t>Minor Flaws</t>
        </is>
      </c>
      <c r="G33" t="inlineStr">
        <is>
          <t>CIL</t>
        </is>
      </c>
      <c r="H33" t="inlineStr">
        <is>
          <t>Outfeed belt door damage</t>
        </is>
      </c>
      <c r="I33" t="inlineStr">
        <is>
          <t>AM</t>
        </is>
      </c>
      <c r="J33" t="inlineStr">
        <is>
          <t>Amit Tripathi</t>
        </is>
      </c>
      <c r="K33" t="inlineStr">
        <is>
          <t>Done</t>
        </is>
      </c>
      <c r="L33" t="inlineStr">
        <is>
          <t>Ramanuj Dubey</t>
        </is>
      </c>
      <c r="M33" t="n">
        <v>46128</v>
      </c>
      <c r="N33" t="inlineStr">
        <is>
          <t>Door corrected.</t>
        </is>
      </c>
    </row>
    <row r="34">
      <c r="A34" t="inlineStr">
        <is>
          <t>AB-104</t>
        </is>
      </c>
      <c r="B34" s="82" t="n">
        <v>46114</v>
      </c>
      <c r="C34" t="inlineStr">
        <is>
          <t>5-Star</t>
        </is>
      </c>
      <c r="D34" t="inlineStr">
        <is>
          <t xml:space="preserve">HRM-5 </t>
        </is>
      </c>
      <c r="E34" t="inlineStr">
        <is>
          <t xml:space="preserve">Mukesh Upadhyay </t>
        </is>
      </c>
      <c r="F34" t="inlineStr">
        <is>
          <t>Minor Flaws</t>
        </is>
      </c>
      <c r="G34" t="inlineStr">
        <is>
          <t>CIL</t>
        </is>
      </c>
      <c r="H34" t="inlineStr">
        <is>
          <t xml:space="preserve">Glue unit body damage need barricading </t>
        </is>
      </c>
      <c r="I34" t="inlineStr">
        <is>
          <t>AM</t>
        </is>
      </c>
      <c r="J34" t="inlineStr">
        <is>
          <t>Amit Tripathi</t>
        </is>
      </c>
      <c r="K34" t="inlineStr">
        <is>
          <t>Done</t>
        </is>
      </c>
      <c r="L34" t="inlineStr">
        <is>
          <t>Satish Mishra</t>
        </is>
      </c>
      <c r="M34" t="n">
        <v>46136</v>
      </c>
      <c r="N34" t="inlineStr">
        <is>
          <t>Glue unit provided with railing</t>
        </is>
      </c>
    </row>
    <row r="35">
      <c r="A35" t="inlineStr">
        <is>
          <t>AB-100</t>
        </is>
      </c>
      <c r="B35" s="82" t="n">
        <v>46114</v>
      </c>
      <c r="C35" t="inlineStr">
        <is>
          <t>Co-Ex</t>
        </is>
      </c>
      <c r="D35" t="inlineStr">
        <is>
          <t>Cooling tunnel</t>
        </is>
      </c>
      <c r="E35" t="inlineStr">
        <is>
          <t>Mukesh Patel</t>
        </is>
      </c>
      <c r="F35" t="inlineStr">
        <is>
          <t>Minor Flaws</t>
        </is>
      </c>
      <c r="G35" t="inlineStr">
        <is>
          <t>GEMBA</t>
        </is>
      </c>
      <c r="H35" t="inlineStr">
        <is>
          <t>Temprorary fixture</t>
        </is>
      </c>
      <c r="I35" t="inlineStr">
        <is>
          <t>PM</t>
        </is>
      </c>
      <c r="J35" t="inlineStr">
        <is>
          <t>Deepesh</t>
        </is>
      </c>
      <c r="K35" t="inlineStr">
        <is>
          <t>done</t>
        </is>
      </c>
    </row>
    <row r="36">
      <c r="A36" t="inlineStr">
        <is>
          <t>AB-118</t>
        </is>
      </c>
      <c r="B36" s="82" t="n">
        <v>46115</v>
      </c>
      <c r="C36" t="inlineStr">
        <is>
          <t>5-Star</t>
        </is>
      </c>
      <c r="D36" t="inlineStr">
        <is>
          <t>HCM-1</t>
        </is>
      </c>
      <c r="E36" t="inlineStr">
        <is>
          <t>Tikaram singh choudhary</t>
        </is>
      </c>
      <c r="F36" t="inlineStr">
        <is>
          <t>Lack Of Base Condition</t>
        </is>
      </c>
      <c r="G36" t="inlineStr">
        <is>
          <t>CIL</t>
        </is>
      </c>
      <c r="H36" t="inlineStr">
        <is>
          <t>FT cylinder change required 9.8g chocolate bar</t>
        </is>
      </c>
      <c r="I36" t="inlineStr">
        <is>
          <t>PM</t>
        </is>
      </c>
      <c r="J36" t="inlineStr">
        <is>
          <t>Satish Mishra</t>
        </is>
      </c>
      <c r="K36" t="inlineStr">
        <is>
          <t>Done</t>
        </is>
      </c>
      <c r="L36" t="inlineStr">
        <is>
          <t>Upendra</t>
        </is>
      </c>
      <c r="M36" t="n">
        <v>46116</v>
      </c>
      <c r="N36" t="inlineStr">
        <is>
          <t>Ft cylinder changed</t>
        </is>
      </c>
    </row>
    <row r="37">
      <c r="A37" t="inlineStr">
        <is>
          <t>AB-117</t>
        </is>
      </c>
      <c r="B37" s="82" t="n">
        <v>46115</v>
      </c>
      <c r="C37" t="inlineStr">
        <is>
          <t>5-Star</t>
        </is>
      </c>
      <c r="D37" t="inlineStr">
        <is>
          <t>HCM-1</t>
        </is>
      </c>
      <c r="E37" t="inlineStr">
        <is>
          <t>Tikaram singh choudhary</t>
        </is>
      </c>
      <c r="F37" t="inlineStr">
        <is>
          <t>Lack Of Base Condition</t>
        </is>
      </c>
      <c r="G37" t="inlineStr">
        <is>
          <t>CIL</t>
        </is>
      </c>
      <c r="H37" t="inlineStr">
        <is>
          <t>FT 1&amp;2sylinder change hona h , bar bar oil dalna padta h</t>
        </is>
      </c>
      <c r="I37" t="inlineStr">
        <is>
          <t>PM</t>
        </is>
      </c>
      <c r="J37" t="inlineStr">
        <is>
          <t>Satish Mishra</t>
        </is>
      </c>
      <c r="K37" t="inlineStr">
        <is>
          <t>Done</t>
        </is>
      </c>
      <c r="L37" t="inlineStr">
        <is>
          <t>Ramanuj</t>
        </is>
      </c>
      <c r="M37" t="n">
        <v>46119</v>
      </c>
      <c r="N37" t="inlineStr">
        <is>
          <t xml:space="preserve">Cylinder replaced </t>
        </is>
      </c>
    </row>
    <row r="38">
      <c r="A38" t="inlineStr">
        <is>
          <t>AB-116</t>
        </is>
      </c>
      <c r="B38" s="82" t="n">
        <v>46115</v>
      </c>
      <c r="C38" t="inlineStr">
        <is>
          <t>5-Star</t>
        </is>
      </c>
      <c r="D38" t="inlineStr">
        <is>
          <t>HCM-1</t>
        </is>
      </c>
      <c r="E38" t="inlineStr">
        <is>
          <t>Pramod Verma</t>
        </is>
      </c>
      <c r="F38" t="inlineStr">
        <is>
          <t>Source Of Contamination-SOC</t>
        </is>
      </c>
      <c r="G38" t="inlineStr">
        <is>
          <t>CIL</t>
        </is>
      </c>
      <c r="H38" t="inlineStr">
        <is>
          <t xml:space="preserve">Vacuum filter not cleaned </t>
        </is>
      </c>
      <c r="I38" t="inlineStr">
        <is>
          <t>PM</t>
        </is>
      </c>
      <c r="J38" t="inlineStr">
        <is>
          <t>Satish Mishra</t>
        </is>
      </c>
      <c r="K38" t="inlineStr">
        <is>
          <t>Done</t>
        </is>
      </c>
      <c r="L38" t="inlineStr">
        <is>
          <t xml:space="preserve">Ranveer </t>
        </is>
      </c>
      <c r="M38" t="n">
        <v>46116</v>
      </c>
      <c r="N38" t="inlineStr">
        <is>
          <t xml:space="preserve">Filter replaced </t>
        </is>
      </c>
    </row>
    <row r="39">
      <c r="A39" t="inlineStr">
        <is>
          <t>AB-114</t>
        </is>
      </c>
      <c r="B39" s="82" t="n">
        <v>46115</v>
      </c>
      <c r="C39" t="inlineStr">
        <is>
          <t>Perk</t>
        </is>
      </c>
      <c r="D39" t="inlineStr">
        <is>
          <t>TTLI-1</t>
        </is>
      </c>
      <c r="E39" t="inlineStr">
        <is>
          <t xml:space="preserve">Sandeep Kumar Barmase </t>
        </is>
      </c>
      <c r="F39" t="inlineStr">
        <is>
          <t>Lack Of Base Condition</t>
        </is>
      </c>
      <c r="G39" t="inlineStr">
        <is>
          <t>DMS</t>
        </is>
      </c>
      <c r="H39" t="inlineStr">
        <is>
          <t>Gej broker</t>
        </is>
      </c>
      <c r="I39" t="inlineStr">
        <is>
          <t>PM</t>
        </is>
      </c>
      <c r="J39" t="inlineStr">
        <is>
          <t>Deepesh</t>
        </is>
      </c>
      <c r="K39" t="inlineStr">
        <is>
          <t>PENDING</t>
        </is>
      </c>
    </row>
    <row r="40">
      <c r="A40" t="inlineStr">
        <is>
          <t>AB-113</t>
        </is>
      </c>
      <c r="B40" s="82" t="n">
        <v>46115</v>
      </c>
      <c r="C40" t="inlineStr">
        <is>
          <t>Perk</t>
        </is>
      </c>
      <c r="D40" t="inlineStr">
        <is>
          <t>HCM-1</t>
        </is>
      </c>
      <c r="E40" t="inlineStr">
        <is>
          <t>Ramcharan</t>
        </is>
      </c>
      <c r="F40" t="inlineStr">
        <is>
          <t>Minor Flaws</t>
        </is>
      </c>
      <c r="G40" t="inlineStr">
        <is>
          <t>CIL</t>
        </is>
      </c>
      <c r="H40" t="inlineStr">
        <is>
          <t>Closing unit lifting table loose</t>
        </is>
      </c>
      <c r="I40" t="inlineStr">
        <is>
          <t>PM</t>
        </is>
      </c>
      <c r="J40" t="inlineStr">
        <is>
          <t>Deepesh</t>
        </is>
      </c>
      <c r="K40" t="inlineStr">
        <is>
          <t>done</t>
        </is>
      </c>
    </row>
    <row r="41">
      <c r="A41" t="inlineStr">
        <is>
          <t>AB-112</t>
        </is>
      </c>
      <c r="B41" s="82" t="n">
        <v>46115</v>
      </c>
      <c r="C41" t="inlineStr">
        <is>
          <t>5-Star</t>
        </is>
      </c>
      <c r="D41" t="inlineStr">
        <is>
          <t>HCM-1</t>
        </is>
      </c>
      <c r="E41" t="inlineStr">
        <is>
          <t>Budha Ram</t>
        </is>
      </c>
      <c r="F41" t="inlineStr">
        <is>
          <t>Lack Of Base Condition</t>
        </is>
      </c>
      <c r="G41" t="inlineStr">
        <is>
          <t>CIL</t>
        </is>
      </c>
      <c r="H41" t="inlineStr">
        <is>
          <t>TGR block hole inlarge</t>
        </is>
      </c>
      <c r="I41" t="inlineStr">
        <is>
          <t>PM</t>
        </is>
      </c>
      <c r="J41" t="inlineStr">
        <is>
          <t>Satish Mishra</t>
        </is>
      </c>
      <c r="K41" t="inlineStr">
        <is>
          <t>Done</t>
        </is>
      </c>
      <c r="L41" t="inlineStr">
        <is>
          <t>Rajesh j</t>
        </is>
      </c>
      <c r="M41" t="n">
        <v>46119</v>
      </c>
      <c r="N41" t="inlineStr">
        <is>
          <t>Repair d</t>
        </is>
      </c>
    </row>
    <row r="42">
      <c r="A42" t="inlineStr">
        <is>
          <t>AB-111</t>
        </is>
      </c>
      <c r="B42" s="82" t="n">
        <v>46115</v>
      </c>
      <c r="C42" t="inlineStr">
        <is>
          <t>5-Star</t>
        </is>
      </c>
      <c r="D42" t="inlineStr">
        <is>
          <t>HCM-1</t>
        </is>
      </c>
      <c r="E42" t="inlineStr">
        <is>
          <t>Hariom</t>
        </is>
      </c>
      <c r="F42" t="inlineStr">
        <is>
          <t>Lack Of Base Condition</t>
        </is>
      </c>
      <c r="G42" t="inlineStr">
        <is>
          <t>CIL</t>
        </is>
      </c>
      <c r="H42" t="inlineStr">
        <is>
          <t xml:space="preserve">FT air connector is broken </t>
        </is>
      </c>
      <c r="I42" t="inlineStr">
        <is>
          <t>PM</t>
        </is>
      </c>
      <c r="J42" t="inlineStr">
        <is>
          <t>Satish Mishra</t>
        </is>
      </c>
      <c r="K42" t="inlineStr">
        <is>
          <t>Done</t>
        </is>
      </c>
      <c r="L42" t="inlineStr">
        <is>
          <t>Sunil</t>
        </is>
      </c>
      <c r="M42" t="n">
        <v>46115</v>
      </c>
      <c r="N42" t="inlineStr">
        <is>
          <t xml:space="preserve">Air connector replaced </t>
        </is>
      </c>
    </row>
    <row r="43">
      <c r="A43" t="inlineStr">
        <is>
          <t>AB-110</t>
        </is>
      </c>
      <c r="B43" s="82" t="n">
        <v>46115</v>
      </c>
      <c r="C43" t="inlineStr">
        <is>
          <t>Perk</t>
        </is>
      </c>
      <c r="D43" t="inlineStr">
        <is>
          <t>Laminator</t>
        </is>
      </c>
      <c r="E43" t="inlineStr">
        <is>
          <t>Girish giridkar</t>
        </is>
      </c>
      <c r="F43" t="inlineStr">
        <is>
          <t>Source Of Quality Defect</t>
        </is>
      </c>
      <c r="G43" t="inlineStr">
        <is>
          <t>CIL</t>
        </is>
      </c>
      <c r="H43" t="inlineStr">
        <is>
          <t>Cream hopper over flow</t>
        </is>
      </c>
      <c r="I43" t="inlineStr">
        <is>
          <t>PM</t>
        </is>
      </c>
      <c r="J43" t="inlineStr">
        <is>
          <t>deepesh</t>
        </is>
      </c>
      <c r="K43" t="inlineStr">
        <is>
          <t>done</t>
        </is>
      </c>
    </row>
    <row r="44">
      <c r="A44" t="inlineStr">
        <is>
          <t>AB-109</t>
        </is>
      </c>
      <c r="B44" s="82" t="n">
        <v>46115</v>
      </c>
      <c r="C44" t="inlineStr">
        <is>
          <t>Perk</t>
        </is>
      </c>
      <c r="D44" t="inlineStr">
        <is>
          <t>Book cooler</t>
        </is>
      </c>
      <c r="E44" t="inlineStr">
        <is>
          <t>Girish giridkar</t>
        </is>
      </c>
      <c r="F44" t="inlineStr">
        <is>
          <t>Lack Of Base Condition</t>
        </is>
      </c>
      <c r="G44" t="inlineStr">
        <is>
          <t>CIL</t>
        </is>
      </c>
      <c r="H44" t="inlineStr">
        <is>
          <t>Book cooler chain tensioning marking scale broken</t>
        </is>
      </c>
      <c r="I44" t="inlineStr">
        <is>
          <t>PM</t>
        </is>
      </c>
      <c r="J44" t="inlineStr">
        <is>
          <t>Deepesh</t>
        </is>
      </c>
      <c r="K44" t="inlineStr">
        <is>
          <t>done</t>
        </is>
      </c>
      <c r="L44" t="inlineStr">
        <is>
          <t xml:space="preserve">Deepesh </t>
        </is>
      </c>
      <c r="M44" t="inlineStr">
        <is>
          <t>scale replaced</t>
        </is>
      </c>
    </row>
    <row r="45">
      <c r="A45" t="inlineStr">
        <is>
          <t>AB-148</t>
        </is>
      </c>
      <c r="B45" s="82" t="n">
        <v>46116</v>
      </c>
      <c r="C45" t="inlineStr">
        <is>
          <t>5-Star</t>
        </is>
      </c>
      <c r="D45" t="inlineStr">
        <is>
          <t>HCM-2</t>
        </is>
      </c>
      <c r="E45" t="inlineStr">
        <is>
          <t>Tikaram singh choudhary</t>
        </is>
      </c>
      <c r="F45" t="inlineStr">
        <is>
          <t>Lack Of Base Condition</t>
        </is>
      </c>
      <c r="G45" t="inlineStr">
        <is>
          <t>DMS</t>
        </is>
      </c>
      <c r="H45" t="inlineStr">
        <is>
          <t>vaccum filter bax(printer) garam ho raha h temp55°c show kar raha h, normal 26°c rahta h</t>
        </is>
      </c>
      <c r="I45" t="inlineStr">
        <is>
          <t>PM</t>
        </is>
      </c>
      <c r="J45" t="inlineStr">
        <is>
          <t>Satish Mishra</t>
        </is>
      </c>
      <c r="K45" t="inlineStr">
        <is>
          <t>Done</t>
        </is>
      </c>
      <c r="L45" t="inlineStr">
        <is>
          <t>Meshram</t>
        </is>
      </c>
      <c r="M45" t="n">
        <v>46115</v>
      </c>
      <c r="N45" t="inlineStr">
        <is>
          <t>Replaced filter</t>
        </is>
      </c>
    </row>
    <row r="46">
      <c r="A46" t="inlineStr">
        <is>
          <t>AB-147</t>
        </is>
      </c>
      <c r="B46" s="82" t="n">
        <v>46116</v>
      </c>
      <c r="C46" t="inlineStr">
        <is>
          <t>5-Star</t>
        </is>
      </c>
      <c r="D46" t="inlineStr">
        <is>
          <t>HCM-2</t>
        </is>
      </c>
      <c r="E46" t="inlineStr">
        <is>
          <t>Tikaram singh choudhary</t>
        </is>
      </c>
      <c r="F46" t="inlineStr">
        <is>
          <t>Lack Of Base Condition</t>
        </is>
      </c>
      <c r="G46" t="inlineStr">
        <is>
          <t>DMS</t>
        </is>
      </c>
      <c r="H46" t="inlineStr">
        <is>
          <t>printer me bar bar problem aati h aur running me bhi machine full speed par nahi chal pa rahi h</t>
        </is>
      </c>
      <c r="I46" t="inlineStr">
        <is>
          <t>PM</t>
        </is>
      </c>
      <c r="J46" t="inlineStr">
        <is>
          <t>Satish Mishra</t>
        </is>
      </c>
      <c r="K46" t="inlineStr">
        <is>
          <t>Done</t>
        </is>
      </c>
      <c r="L46" t="inlineStr">
        <is>
          <t>Sachin</t>
        </is>
      </c>
      <c r="M46" t="n">
        <v>46207</v>
      </c>
      <c r="N46" t="inlineStr">
        <is>
          <t>Setting done</t>
        </is>
      </c>
    </row>
    <row r="47">
      <c r="A47" t="inlineStr">
        <is>
          <t>AB-146</t>
        </is>
      </c>
      <c r="B47" s="82" t="n">
        <v>46116</v>
      </c>
      <c r="C47" t="inlineStr">
        <is>
          <t>5-Star</t>
        </is>
      </c>
      <c r="D47" t="inlineStr">
        <is>
          <t>HCM-2</t>
        </is>
      </c>
      <c r="E47" t="inlineStr">
        <is>
          <t>Tikaram singh choudhary</t>
        </is>
      </c>
      <c r="F47" t="inlineStr">
        <is>
          <t>Lack Of Base Condition</t>
        </is>
      </c>
      <c r="G47" t="inlineStr">
        <is>
          <t>DMS</t>
        </is>
      </c>
      <c r="H47" t="inlineStr">
        <is>
          <t>1 mahine se outfeed belt drive fault ki problem 1 shift me 3-5 tak aa rahi h power off karna padta h</t>
        </is>
      </c>
      <c r="I47" t="inlineStr">
        <is>
          <t>PM</t>
        </is>
      </c>
      <c r="J47" t="inlineStr">
        <is>
          <t>Satish Mishra</t>
        </is>
      </c>
      <c r="K47" t="inlineStr">
        <is>
          <t>Done</t>
        </is>
      </c>
      <c r="L47" t="inlineStr">
        <is>
          <t>Satish</t>
        </is>
      </c>
      <c r="M47" t="n">
        <v>46211</v>
      </c>
      <c r="N47" t="inlineStr">
        <is>
          <t xml:space="preserve">Motor replaced </t>
        </is>
      </c>
    </row>
    <row r="48">
      <c r="A48" t="inlineStr">
        <is>
          <t>AB-145</t>
        </is>
      </c>
      <c r="B48" s="82" t="n">
        <v>46116</v>
      </c>
      <c r="C48" t="inlineStr">
        <is>
          <t>5-Star</t>
        </is>
      </c>
      <c r="D48" t="inlineStr">
        <is>
          <t>HCM-2</t>
        </is>
      </c>
      <c r="E48" t="inlineStr">
        <is>
          <t>Tikaram singh choudhary</t>
        </is>
      </c>
      <c r="F48" t="inlineStr">
        <is>
          <t>Minor Flaws</t>
        </is>
      </c>
      <c r="G48" t="inlineStr">
        <is>
          <t>DMS</t>
        </is>
      </c>
      <c r="H48" t="inlineStr">
        <is>
          <t>outfeed belt drive fault (F 8023)</t>
        </is>
      </c>
      <c r="I48" t="inlineStr">
        <is>
          <t>AM</t>
        </is>
      </c>
      <c r="J48" t="inlineStr">
        <is>
          <t>Amit Tripathi</t>
        </is>
      </c>
      <c r="K48" t="inlineStr">
        <is>
          <t>Done</t>
        </is>
      </c>
      <c r="L48" t="inlineStr">
        <is>
          <t>Satish Pandey</t>
        </is>
      </c>
      <c r="M48" t="n">
        <v>46128</v>
      </c>
      <c r="N48" t="inlineStr">
        <is>
          <t>Drive fault reset</t>
        </is>
      </c>
    </row>
    <row r="49">
      <c r="A49" t="inlineStr">
        <is>
          <t>AB-143</t>
        </is>
      </c>
      <c r="B49" s="82" t="n">
        <v>46116</v>
      </c>
      <c r="C49" t="inlineStr">
        <is>
          <t>5-Star</t>
        </is>
      </c>
      <c r="D49" t="inlineStr">
        <is>
          <t xml:space="preserve">HRM-5 </t>
        </is>
      </c>
      <c r="E49" t="inlineStr">
        <is>
          <t xml:space="preserve">Rajpal vaman </t>
        </is>
      </c>
      <c r="F49" t="inlineStr">
        <is>
          <t>Lack Of Base Condition</t>
        </is>
      </c>
      <c r="G49" t="inlineStr">
        <is>
          <t>DMS</t>
        </is>
      </c>
      <c r="H49" t="inlineStr">
        <is>
          <t xml:space="preserve">HRM-5 Out feed cover guard lock issue </t>
        </is>
      </c>
      <c r="I49" t="inlineStr">
        <is>
          <t>PM</t>
        </is>
      </c>
      <c r="J49" t="inlineStr">
        <is>
          <t>Satish Mishra</t>
        </is>
      </c>
      <c r="K49" t="inlineStr">
        <is>
          <t>Done</t>
        </is>
      </c>
      <c r="L49" t="inlineStr">
        <is>
          <t>Idea team</t>
        </is>
      </c>
      <c r="M49" t="n">
        <v>46127</v>
      </c>
      <c r="N49" t="inlineStr">
        <is>
          <t>Lock repaird</t>
        </is>
      </c>
    </row>
    <row r="50">
      <c r="A50" t="inlineStr">
        <is>
          <t>AB-141</t>
        </is>
      </c>
      <c r="B50" s="82" t="n">
        <v>46116</v>
      </c>
      <c r="C50" t="inlineStr">
        <is>
          <t>Perk</t>
        </is>
      </c>
      <c r="D50" t="inlineStr">
        <is>
          <t>HCM-3</t>
        </is>
      </c>
      <c r="E50" t="inlineStr">
        <is>
          <t>Banna nath</t>
        </is>
      </c>
      <c r="F50" t="inlineStr">
        <is>
          <t>Lack Of Base Condition</t>
        </is>
      </c>
      <c r="G50" t="inlineStr">
        <is>
          <t>GEMBA</t>
        </is>
      </c>
      <c r="H50" t="inlineStr">
        <is>
          <t>Metering belt taflone roller damage</t>
        </is>
      </c>
      <c r="I50" t="inlineStr">
        <is>
          <t>PM</t>
        </is>
      </c>
      <c r="J50" t="inlineStr">
        <is>
          <t>Deepesh</t>
        </is>
      </c>
      <c r="K50" t="inlineStr">
        <is>
          <t>done</t>
        </is>
      </c>
    </row>
    <row r="51">
      <c r="A51" t="inlineStr">
        <is>
          <t>AB-140</t>
        </is>
      </c>
      <c r="B51" s="82" t="n">
        <v>46116</v>
      </c>
      <c r="C51" t="inlineStr">
        <is>
          <t>5-Star</t>
        </is>
      </c>
      <c r="D51" t="inlineStr">
        <is>
          <t xml:space="preserve">HRM-5 </t>
        </is>
      </c>
      <c r="E51" t="inlineStr">
        <is>
          <t>Rajpal vaman</t>
        </is>
      </c>
      <c r="F51" t="inlineStr">
        <is>
          <t>Lack Of Base Condition</t>
        </is>
      </c>
      <c r="G51" t="inlineStr">
        <is>
          <t>DMS</t>
        </is>
      </c>
      <c r="H51" t="inlineStr">
        <is>
          <t xml:space="preserve">HRM-5 seal wheel disturbed position issue </t>
        </is>
      </c>
      <c r="I51" t="inlineStr">
        <is>
          <t>PM</t>
        </is>
      </c>
      <c r="J51" t="inlineStr">
        <is>
          <t>Satish Mishra</t>
        </is>
      </c>
      <c r="K51" t="inlineStr">
        <is>
          <t>Done</t>
        </is>
      </c>
      <c r="L51" t="inlineStr">
        <is>
          <t xml:space="preserve">Pushpendra </t>
        </is>
      </c>
      <c r="M51" t="n">
        <v>46116</v>
      </c>
      <c r="N51" t="inlineStr">
        <is>
          <t>Setting done</t>
        </is>
      </c>
    </row>
    <row r="52">
      <c r="A52" t="inlineStr">
        <is>
          <t>AB-139</t>
        </is>
      </c>
      <c r="B52" s="82" t="n">
        <v>46116</v>
      </c>
      <c r="C52" t="inlineStr">
        <is>
          <t>5-Star</t>
        </is>
      </c>
      <c r="D52" t="inlineStr">
        <is>
          <t xml:space="preserve">HRM-5 </t>
        </is>
      </c>
      <c r="E52" t="inlineStr">
        <is>
          <t xml:space="preserve">Rajpal Vaman </t>
        </is>
      </c>
      <c r="F52" t="inlineStr">
        <is>
          <t>Minor Flaws</t>
        </is>
      </c>
      <c r="G52" t="inlineStr">
        <is>
          <t>DMS</t>
        </is>
      </c>
      <c r="H52" t="inlineStr">
        <is>
          <t>Vacuum filter need to be clean in HRM-5</t>
        </is>
      </c>
      <c r="I52" t="inlineStr">
        <is>
          <t>AM</t>
        </is>
      </c>
      <c r="J52" t="inlineStr">
        <is>
          <t>Amit Tripathi</t>
        </is>
      </c>
      <c r="K52" t="inlineStr">
        <is>
          <t>Done</t>
        </is>
      </c>
      <c r="L52" t="inlineStr">
        <is>
          <t>Rajpal verman</t>
        </is>
      </c>
      <c r="M52" t="n">
        <v>46239</v>
      </c>
      <c r="N52" t="inlineStr">
        <is>
          <t>HRM vaccum filter cleaned</t>
        </is>
      </c>
    </row>
    <row r="53">
      <c r="A53" t="inlineStr">
        <is>
          <t>AB-138</t>
        </is>
      </c>
      <c r="B53" s="82" t="n">
        <v>46116</v>
      </c>
      <c r="C53" t="inlineStr">
        <is>
          <t>5-Star</t>
        </is>
      </c>
      <c r="D53" t="inlineStr">
        <is>
          <t xml:space="preserve">HRM-5 </t>
        </is>
      </c>
      <c r="E53" t="inlineStr">
        <is>
          <t xml:space="preserve">Rajpal vaman </t>
        </is>
      </c>
      <c r="F53" t="inlineStr">
        <is>
          <t>Minor Flaws</t>
        </is>
      </c>
      <c r="G53" t="inlineStr">
        <is>
          <t>DMS</t>
        </is>
      </c>
      <c r="H53" t="inlineStr">
        <is>
          <t>Vacuum air pipe need to be change in HRM-5</t>
        </is>
      </c>
      <c r="I53" t="inlineStr">
        <is>
          <t>AM</t>
        </is>
      </c>
      <c r="J53" t="inlineStr">
        <is>
          <t>Amit Tripathi</t>
        </is>
      </c>
      <c r="K53" t="inlineStr">
        <is>
          <t>Done</t>
        </is>
      </c>
      <c r="L53" t="inlineStr">
        <is>
          <t>Amit Tripathi</t>
        </is>
      </c>
      <c r="M53" t="n">
        <v>46122</v>
      </c>
      <c r="N53" t="inlineStr">
        <is>
          <t>HRM 5 vaccum pipe changed.</t>
        </is>
      </c>
    </row>
    <row r="54">
      <c r="A54" t="inlineStr">
        <is>
          <t>AB-137</t>
        </is>
      </c>
      <c r="B54" s="82" t="n">
        <v>46116</v>
      </c>
      <c r="C54" t="inlineStr">
        <is>
          <t>Perk</t>
        </is>
      </c>
      <c r="D54" t="inlineStr">
        <is>
          <t>HCM-3</t>
        </is>
      </c>
      <c r="E54" t="inlineStr">
        <is>
          <t xml:space="preserve">Banna nath </t>
        </is>
      </c>
      <c r="F54" t="inlineStr">
        <is>
          <t>Lack Of Base Condition</t>
        </is>
      </c>
      <c r="G54" t="inlineStr">
        <is>
          <t>GEMBA</t>
        </is>
      </c>
      <c r="H54" t="inlineStr">
        <is>
          <t xml:space="preserve">Aligning belt roller bearing found damage during cleaning </t>
        </is>
      </c>
      <c r="I54" t="inlineStr">
        <is>
          <t>PM</t>
        </is>
      </c>
      <c r="J54" t="inlineStr">
        <is>
          <t>Deepesh</t>
        </is>
      </c>
      <c r="K54" t="inlineStr">
        <is>
          <t>Done</t>
        </is>
      </c>
      <c r="L54" t="inlineStr">
        <is>
          <t xml:space="preserve">Farid Qureshi </t>
        </is>
      </c>
      <c r="M54" t="n">
        <v>46116</v>
      </c>
      <c r="N54" t="inlineStr">
        <is>
          <t>Bearing replaced</t>
        </is>
      </c>
    </row>
    <row r="55">
      <c r="A55" t="inlineStr">
        <is>
          <t>AB-136</t>
        </is>
      </c>
      <c r="B55" s="82" t="n">
        <v>46116</v>
      </c>
      <c r="C55" t="inlineStr">
        <is>
          <t>5-Star</t>
        </is>
      </c>
      <c r="D55" t="inlineStr">
        <is>
          <t>HCM-2</t>
        </is>
      </c>
      <c r="E55" t="inlineStr">
        <is>
          <t>Pramod verma</t>
        </is>
      </c>
      <c r="F55" t="inlineStr">
        <is>
          <t>Lack Of Base Condition</t>
        </is>
      </c>
      <c r="G55" t="inlineStr">
        <is>
          <t>CIL</t>
        </is>
      </c>
      <c r="H55" t="inlineStr">
        <is>
          <t xml:space="preserve">Machine is not running at Source Of Contamination-SOC speed due to printer not supporting </t>
        </is>
      </c>
      <c r="I55" t="inlineStr">
        <is>
          <t>PM</t>
        </is>
      </c>
      <c r="J55" t="inlineStr">
        <is>
          <t>Satish Mishra</t>
        </is>
      </c>
      <c r="K55" t="inlineStr">
        <is>
          <t>Done</t>
        </is>
      </c>
      <c r="L55" t="inlineStr">
        <is>
          <t>Sachin</t>
        </is>
      </c>
      <c r="M55" t="n">
        <v>46119</v>
      </c>
      <c r="N55" t="inlineStr">
        <is>
          <t>Setting done</t>
        </is>
      </c>
    </row>
    <row r="56">
      <c r="A56" t="inlineStr">
        <is>
          <t>AB-135</t>
        </is>
      </c>
      <c r="B56" s="82" t="n">
        <v>46116</v>
      </c>
      <c r="C56" t="inlineStr">
        <is>
          <t>5-Star</t>
        </is>
      </c>
      <c r="D56" t="inlineStr">
        <is>
          <t xml:space="preserve">TTM-5 </t>
        </is>
      </c>
      <c r="E56" t="inlineStr">
        <is>
          <t xml:space="preserve">Rajpal vaman </t>
        </is>
      </c>
      <c r="F56" t="inlineStr">
        <is>
          <t>Minor Flaws</t>
        </is>
      </c>
      <c r="G56" t="inlineStr">
        <is>
          <t>DMS</t>
        </is>
      </c>
      <c r="H56" t="inlineStr">
        <is>
          <t xml:space="preserve">TTM-5 Area reset safety door button damage </t>
        </is>
      </c>
      <c r="I56" t="inlineStr">
        <is>
          <t>AM</t>
        </is>
      </c>
      <c r="J56" t="inlineStr">
        <is>
          <t>Amit Tripathi</t>
        </is>
      </c>
      <c r="K56" t="inlineStr">
        <is>
          <t>Done</t>
        </is>
      </c>
      <c r="L56" t="inlineStr">
        <is>
          <t>Krishna kumar</t>
        </is>
      </c>
      <c r="M56" t="n">
        <v>46126</v>
      </c>
      <c r="N56" t="inlineStr">
        <is>
          <t>TTM 5 safety door reset button changed.</t>
        </is>
      </c>
    </row>
    <row r="57">
      <c r="A57" t="inlineStr">
        <is>
          <t>AB-134</t>
        </is>
      </c>
      <c r="B57" s="82" t="n">
        <v>46116</v>
      </c>
      <c r="C57" t="inlineStr">
        <is>
          <t>5-Star</t>
        </is>
      </c>
      <c r="D57" t="inlineStr">
        <is>
          <t>HCM-2</t>
        </is>
      </c>
      <c r="E57" t="inlineStr">
        <is>
          <t xml:space="preserve">Chetan Chauhan </t>
        </is>
      </c>
      <c r="F57" t="inlineStr">
        <is>
          <t>Minor Flaws</t>
        </is>
      </c>
      <c r="G57" t="inlineStr">
        <is>
          <t>CIL</t>
        </is>
      </c>
      <c r="H57" t="inlineStr">
        <is>
          <t>Operating panel does not lock properly</t>
        </is>
      </c>
      <c r="I57" t="inlineStr">
        <is>
          <t>AM</t>
        </is>
      </c>
      <c r="J57" t="inlineStr">
        <is>
          <t>Amit Tripathi</t>
        </is>
      </c>
      <c r="K57" t="inlineStr">
        <is>
          <t>Done</t>
        </is>
      </c>
      <c r="L57" t="inlineStr">
        <is>
          <t>Ranveer singh</t>
        </is>
      </c>
      <c r="M57" t="n">
        <v>46123</v>
      </c>
      <c r="N57" t="inlineStr">
        <is>
          <t>HCM 2 operating panel lock corrected.</t>
        </is>
      </c>
    </row>
    <row r="58">
      <c r="A58" t="inlineStr">
        <is>
          <t>AB-133</t>
        </is>
      </c>
      <c r="B58" s="82" t="n">
        <v>46116</v>
      </c>
      <c r="C58" t="inlineStr">
        <is>
          <t>5-Star</t>
        </is>
      </c>
      <c r="D58" t="inlineStr">
        <is>
          <t xml:space="preserve">Libra </t>
        </is>
      </c>
      <c r="E58" t="inlineStr">
        <is>
          <t xml:space="preserve">Ajeet verma </t>
        </is>
      </c>
      <c r="F58" t="inlineStr">
        <is>
          <t>Lack Of Base Condition</t>
        </is>
      </c>
      <c r="G58" t="inlineStr">
        <is>
          <t>DMS</t>
        </is>
      </c>
      <c r="H58" t="inlineStr">
        <is>
          <t xml:space="preserve">Libra charger cabel provide at sheeter side </t>
        </is>
      </c>
      <c r="I58" t="inlineStr">
        <is>
          <t>PM</t>
        </is>
      </c>
      <c r="J58" t="inlineStr">
        <is>
          <t>Satish Mishra</t>
        </is>
      </c>
      <c r="K58" t="inlineStr">
        <is>
          <t>Done</t>
        </is>
      </c>
      <c r="L58" t="inlineStr">
        <is>
          <t>Sachin</t>
        </is>
      </c>
      <c r="M58" t="n">
        <v>46156</v>
      </c>
      <c r="N58" t="inlineStr">
        <is>
          <t>Cable provided</t>
        </is>
      </c>
    </row>
    <row r="59">
      <c r="A59" t="inlineStr">
        <is>
          <t>AB-132</t>
        </is>
      </c>
      <c r="B59" s="82" t="n">
        <v>46116</v>
      </c>
      <c r="C59" t="inlineStr">
        <is>
          <t>5-Star</t>
        </is>
      </c>
      <c r="D59" t="inlineStr">
        <is>
          <t xml:space="preserve">Caramel hopper </t>
        </is>
      </c>
      <c r="E59" t="inlineStr">
        <is>
          <t>Ajeet verma</t>
        </is>
      </c>
      <c r="F59" t="inlineStr">
        <is>
          <t>Lack Of Base Condition</t>
        </is>
      </c>
      <c r="G59" t="inlineStr">
        <is>
          <t>DMS</t>
        </is>
      </c>
      <c r="H59" t="inlineStr">
        <is>
          <t xml:space="preserve">Caramel wright variation non-operating side at cutter section </t>
        </is>
      </c>
      <c r="I59" t="inlineStr">
        <is>
          <t>PM</t>
        </is>
      </c>
      <c r="J59" t="inlineStr">
        <is>
          <t>Satish Mishra</t>
        </is>
      </c>
      <c r="K59" t="inlineStr">
        <is>
          <t>Done</t>
        </is>
      </c>
      <c r="L59" t="inlineStr">
        <is>
          <t>Rajesh</t>
        </is>
      </c>
      <c r="M59" t="n">
        <v>46135</v>
      </c>
      <c r="N59" t="inlineStr">
        <is>
          <t>Setting done</t>
        </is>
      </c>
    </row>
    <row r="60">
      <c r="A60" t="inlineStr">
        <is>
          <t>AB-130</t>
        </is>
      </c>
      <c r="B60" s="82" t="n">
        <v>46116</v>
      </c>
      <c r="C60" t="inlineStr">
        <is>
          <t>5-Star</t>
        </is>
      </c>
      <c r="D60" t="inlineStr">
        <is>
          <t xml:space="preserve">Blender seive </t>
        </is>
      </c>
      <c r="E60" t="inlineStr">
        <is>
          <t xml:space="preserve">Dinesh dewangan </t>
        </is>
      </c>
      <c r="F60" t="inlineStr">
        <is>
          <t>Minor Flaws</t>
        </is>
      </c>
      <c r="G60" t="inlineStr">
        <is>
          <t>DMS</t>
        </is>
      </c>
      <c r="H60" t="inlineStr">
        <is>
          <t xml:space="preserve">Blender seive lock damge </t>
        </is>
      </c>
      <c r="I60" t="inlineStr">
        <is>
          <t>AM</t>
        </is>
      </c>
      <c r="J60" t="inlineStr">
        <is>
          <t>Amit Tripathi</t>
        </is>
      </c>
      <c r="K60" t="inlineStr">
        <is>
          <t>Done</t>
        </is>
      </c>
      <c r="L60" t="inlineStr">
        <is>
          <t>Satish Mishra</t>
        </is>
      </c>
      <c r="M60" t="n">
        <v>46126</v>
      </c>
      <c r="N60" t="inlineStr">
        <is>
          <t>Blender sieve lock corrected.</t>
        </is>
      </c>
    </row>
    <row r="61">
      <c r="A61" t="inlineStr">
        <is>
          <t>AB-129</t>
        </is>
      </c>
      <c r="B61" s="82" t="n">
        <v>46116</v>
      </c>
      <c r="C61" t="inlineStr">
        <is>
          <t>5-Star</t>
        </is>
      </c>
      <c r="D61" t="inlineStr">
        <is>
          <t>TBT-1&amp; TBT-2</t>
        </is>
      </c>
      <c r="E61" t="inlineStr">
        <is>
          <t xml:space="preserve">Dinesh dewangan </t>
        </is>
      </c>
      <c r="F61" t="inlineStr">
        <is>
          <t>UnSafe Condition</t>
        </is>
      </c>
      <c r="G61" t="inlineStr">
        <is>
          <t>DMS</t>
        </is>
      </c>
      <c r="H61" t="inlineStr">
        <is>
          <t xml:space="preserve">TBT-1&amp;TBT-2 Steam leakage issue </t>
        </is>
      </c>
      <c r="I61" t="inlineStr">
        <is>
          <t>AM</t>
        </is>
      </c>
      <c r="J61" t="inlineStr">
        <is>
          <t>Vikas Verma</t>
        </is>
      </c>
      <c r="K61" t="inlineStr">
        <is>
          <t>Done</t>
        </is>
      </c>
      <c r="L61" t="inlineStr">
        <is>
          <t>Satish</t>
        </is>
      </c>
      <c r="M61" t="n">
        <v>46120</v>
      </c>
      <c r="N61" t="inlineStr">
        <is>
          <t xml:space="preserve">Leakage arrested </t>
        </is>
      </c>
    </row>
    <row r="62">
      <c r="A62" t="inlineStr">
        <is>
          <t>AB-128</t>
        </is>
      </c>
      <c r="B62" s="82" t="n">
        <v>46116</v>
      </c>
      <c r="C62" t="inlineStr">
        <is>
          <t>5-Star</t>
        </is>
      </c>
      <c r="D62" t="inlineStr">
        <is>
          <t>HCM-2</t>
        </is>
      </c>
      <c r="E62" t="inlineStr">
        <is>
          <t>Vikas verma</t>
        </is>
      </c>
      <c r="F62" t="inlineStr">
        <is>
          <t>Lack Of Base Condition</t>
        </is>
      </c>
      <c r="G62" t="inlineStr">
        <is>
          <t>CIL</t>
        </is>
      </c>
      <c r="H62" t="inlineStr">
        <is>
          <t xml:space="preserve">Run stop button have same color near to aligner conveyor </t>
        </is>
      </c>
      <c r="I62" t="inlineStr">
        <is>
          <t>PM</t>
        </is>
      </c>
      <c r="J62" t="inlineStr">
        <is>
          <t>Satish Mishra</t>
        </is>
      </c>
      <c r="K62" t="inlineStr">
        <is>
          <t>PENDING</t>
        </is>
      </c>
    </row>
    <row r="63">
      <c r="A63" t="inlineStr">
        <is>
          <t>AB-127</t>
        </is>
      </c>
      <c r="B63" s="82" t="n">
        <v>46116</v>
      </c>
      <c r="C63" t="inlineStr">
        <is>
          <t>5-Star</t>
        </is>
      </c>
      <c r="D63" t="inlineStr">
        <is>
          <t>TTLI-4</t>
        </is>
      </c>
      <c r="E63" t="inlineStr">
        <is>
          <t xml:space="preserve">Vivek Dubey </t>
        </is>
      </c>
      <c r="F63" t="inlineStr">
        <is>
          <t>Lack Of Base Condition</t>
        </is>
      </c>
      <c r="G63" t="inlineStr">
        <is>
          <t>DMS</t>
        </is>
      </c>
      <c r="H63" t="inlineStr">
        <is>
          <t>Emergency display is not proper working in TTLI-3 ( electrical issue )</t>
        </is>
      </c>
      <c r="I63" t="inlineStr">
        <is>
          <t>PM</t>
        </is>
      </c>
      <c r="J63" t="inlineStr">
        <is>
          <t>Satish Mishra</t>
        </is>
      </c>
      <c r="K63" t="inlineStr">
        <is>
          <t>Done</t>
        </is>
      </c>
      <c r="L63" t="inlineStr">
        <is>
          <t xml:space="preserve">Electrical team </t>
        </is>
      </c>
      <c r="M63" t="n">
        <v>46142</v>
      </c>
      <c r="N63" t="inlineStr">
        <is>
          <t>Done</t>
        </is>
      </c>
    </row>
    <row r="64">
      <c r="A64" t="inlineStr">
        <is>
          <t>AB-126</t>
        </is>
      </c>
      <c r="B64" s="82" t="n">
        <v>46116</v>
      </c>
      <c r="C64" t="inlineStr">
        <is>
          <t>5-Star</t>
        </is>
      </c>
      <c r="D64" t="inlineStr">
        <is>
          <t>HCM-2</t>
        </is>
      </c>
      <c r="E64" t="inlineStr">
        <is>
          <t>Vikas verma</t>
        </is>
      </c>
      <c r="F64" t="inlineStr">
        <is>
          <t>Lack Of Base Condition</t>
        </is>
      </c>
      <c r="G64" t="inlineStr">
        <is>
          <t>CIL</t>
        </is>
      </c>
      <c r="H64" t="inlineStr">
        <is>
          <t>Printer cable dressing is not proper</t>
        </is>
      </c>
      <c r="I64" t="inlineStr">
        <is>
          <t>PM</t>
        </is>
      </c>
      <c r="J64" t="inlineStr">
        <is>
          <t>Satish Mishra</t>
        </is>
      </c>
      <c r="K64" t="inlineStr">
        <is>
          <t>Done</t>
        </is>
      </c>
      <c r="L64" t="inlineStr">
        <is>
          <t>Electrical team</t>
        </is>
      </c>
      <c r="M64" t="n">
        <v>46155</v>
      </c>
      <c r="N64" t="inlineStr">
        <is>
          <t>Dressing done</t>
        </is>
      </c>
    </row>
    <row r="65">
      <c r="A65" t="inlineStr">
        <is>
          <t>AB-124</t>
        </is>
      </c>
      <c r="B65" s="82" t="n">
        <v>46116</v>
      </c>
      <c r="C65" t="inlineStr">
        <is>
          <t>5-Star</t>
        </is>
      </c>
      <c r="D65" t="inlineStr">
        <is>
          <t>TTLI-3</t>
        </is>
      </c>
      <c r="E65" t="inlineStr">
        <is>
          <t xml:space="preserve">Vivek Dubey </t>
        </is>
      </c>
      <c r="F65" t="inlineStr">
        <is>
          <t>Lack Of Base Condition</t>
        </is>
      </c>
      <c r="G65" t="inlineStr">
        <is>
          <t>DMS</t>
        </is>
      </c>
      <c r="H65" t="inlineStr">
        <is>
          <t xml:space="preserve">TTLI-3 TGR correct position (lost tray slidding area ) </t>
        </is>
      </c>
      <c r="I65" t="inlineStr">
        <is>
          <t>PM</t>
        </is>
      </c>
      <c r="J65" t="inlineStr">
        <is>
          <t>Satish Mishra</t>
        </is>
      </c>
      <c r="K65" t="inlineStr">
        <is>
          <t>Done</t>
        </is>
      </c>
      <c r="L65" t="inlineStr">
        <is>
          <t xml:space="preserve">Electrical team </t>
        </is>
      </c>
      <c r="M65" t="n">
        <v>46128</v>
      </c>
      <c r="N65" t="inlineStr">
        <is>
          <t xml:space="preserve">Setting done </t>
        </is>
      </c>
    </row>
    <row r="66">
      <c r="A66" t="inlineStr">
        <is>
          <t>AB-123</t>
        </is>
      </c>
      <c r="B66" s="82" t="n">
        <v>46116</v>
      </c>
      <c r="C66" t="inlineStr">
        <is>
          <t>5-Star</t>
        </is>
      </c>
      <c r="D66" t="inlineStr">
        <is>
          <t xml:space="preserve">TTLI-2 </t>
        </is>
      </c>
      <c r="E66" t="inlineStr">
        <is>
          <t xml:space="preserve">Rajendra kumar </t>
        </is>
      </c>
      <c r="F66" t="inlineStr">
        <is>
          <t>Minor Flaws</t>
        </is>
      </c>
      <c r="G66" t="inlineStr">
        <is>
          <t>DMS</t>
        </is>
      </c>
      <c r="H66" t="inlineStr">
        <is>
          <t>Triangular belt need to correct the position ( disturb belt )</t>
        </is>
      </c>
      <c r="I66" t="inlineStr">
        <is>
          <t>AM</t>
        </is>
      </c>
      <c r="J66" t="inlineStr">
        <is>
          <t>Amit Tripathi</t>
        </is>
      </c>
      <c r="K66" t="inlineStr">
        <is>
          <t>Done</t>
        </is>
      </c>
      <c r="L66" t="inlineStr">
        <is>
          <t>Amit Tripathi</t>
        </is>
      </c>
      <c r="M66" t="n">
        <v>46125</v>
      </c>
      <c r="N66" t="inlineStr">
        <is>
          <t>HCM 2 triangular belt corrected.</t>
        </is>
      </c>
    </row>
    <row r="67">
      <c r="A67" t="inlineStr">
        <is>
          <t>AB-122</t>
        </is>
      </c>
      <c r="B67" s="82" t="n">
        <v>46116</v>
      </c>
      <c r="C67" t="inlineStr">
        <is>
          <t>5-Star</t>
        </is>
      </c>
      <c r="D67" t="inlineStr">
        <is>
          <t>HCM-1</t>
        </is>
      </c>
      <c r="E67" t="inlineStr">
        <is>
          <t xml:space="preserve">Vivek Dubey </t>
        </is>
      </c>
      <c r="F67" t="inlineStr">
        <is>
          <t>Lack Of Base Condition</t>
        </is>
      </c>
      <c r="G67" t="inlineStr">
        <is>
          <t>DMS</t>
        </is>
      </c>
      <c r="H67" t="inlineStr">
        <is>
          <t>Robot gripper sensor fault issue in HCM-1</t>
        </is>
      </c>
      <c r="I67" t="inlineStr">
        <is>
          <t>PM</t>
        </is>
      </c>
      <c r="J67" t="inlineStr">
        <is>
          <t>Satish Mishra</t>
        </is>
      </c>
      <c r="K67" t="inlineStr">
        <is>
          <t>Done</t>
        </is>
      </c>
      <c r="L67" t="inlineStr">
        <is>
          <t xml:space="preserve">Electrical team </t>
        </is>
      </c>
      <c r="M67" t="n">
        <v>46142</v>
      </c>
      <c r="N67" t="inlineStr">
        <is>
          <t xml:space="preserve">Resolved </t>
        </is>
      </c>
    </row>
    <row r="68">
      <c r="A68" t="inlineStr">
        <is>
          <t>AB-121</t>
        </is>
      </c>
      <c r="B68" s="82" t="n">
        <v>46116</v>
      </c>
      <c r="C68" t="inlineStr">
        <is>
          <t>5-Star</t>
        </is>
      </c>
      <c r="D68" t="inlineStr">
        <is>
          <t>TTLI-1</t>
        </is>
      </c>
      <c r="E68" t="inlineStr">
        <is>
          <t xml:space="preserve">Rajpal vaman </t>
        </is>
      </c>
      <c r="F68" t="inlineStr">
        <is>
          <t>Lack Of Base Condition</t>
        </is>
      </c>
      <c r="G68" t="inlineStr">
        <is>
          <t>DMS</t>
        </is>
      </c>
      <c r="H68" t="inlineStr">
        <is>
          <t>Hand over black pick issue in TTLI-1</t>
        </is>
      </c>
      <c r="I68" t="inlineStr">
        <is>
          <t>PM</t>
        </is>
      </c>
      <c r="J68" t="inlineStr">
        <is>
          <t>Satish Mishra</t>
        </is>
      </c>
      <c r="K68" t="inlineStr">
        <is>
          <t>Done</t>
        </is>
      </c>
      <c r="L68" t="inlineStr">
        <is>
          <t>Amit</t>
        </is>
      </c>
      <c r="M68" t="n">
        <v>46127</v>
      </c>
      <c r="N68" t="inlineStr">
        <is>
          <t xml:space="preserve">Resolved </t>
        </is>
      </c>
    </row>
    <row r="69">
      <c r="A69" t="inlineStr">
        <is>
          <t>AB-120</t>
        </is>
      </c>
      <c r="B69" s="82" t="n">
        <v>46116</v>
      </c>
      <c r="C69" t="inlineStr">
        <is>
          <t>5-Star</t>
        </is>
      </c>
      <c r="D69" t="inlineStr">
        <is>
          <t>HCM-1</t>
        </is>
      </c>
      <c r="E69" t="inlineStr">
        <is>
          <t xml:space="preserve">Vivek Dubey </t>
        </is>
      </c>
      <c r="F69" t="inlineStr">
        <is>
          <t>Lack Of Base Condition</t>
        </is>
      </c>
      <c r="G69" t="inlineStr">
        <is>
          <t>DMS</t>
        </is>
      </c>
      <c r="H69" t="inlineStr">
        <is>
          <t>Flim is broken in HCM-1</t>
        </is>
      </c>
      <c r="I69" t="inlineStr">
        <is>
          <t>PM</t>
        </is>
      </c>
      <c r="J69" t="inlineStr">
        <is>
          <t>Satish Mishra</t>
        </is>
      </c>
      <c r="K69" t="inlineStr">
        <is>
          <t>Done</t>
        </is>
      </c>
      <c r="L69" t="inlineStr">
        <is>
          <t>Ranveer</t>
        </is>
      </c>
      <c r="M69" t="n">
        <v>46135</v>
      </c>
      <c r="N69" t="inlineStr">
        <is>
          <t>Aultosplicing started</t>
        </is>
      </c>
    </row>
    <row r="70">
      <c r="A70" t="inlineStr">
        <is>
          <t>AB-119</t>
        </is>
      </c>
      <c r="B70" s="82" t="n">
        <v>46116</v>
      </c>
      <c r="C70" t="inlineStr">
        <is>
          <t>5-Star</t>
        </is>
      </c>
      <c r="D70" t="inlineStr">
        <is>
          <t xml:space="preserve">Cutter area </t>
        </is>
      </c>
      <c r="E70" t="inlineStr">
        <is>
          <t xml:space="preserve">Satish Mishra </t>
        </is>
      </c>
      <c r="F70" t="inlineStr">
        <is>
          <t>UnSafe Condition</t>
        </is>
      </c>
      <c r="G70" t="inlineStr">
        <is>
          <t>DMS</t>
        </is>
      </c>
      <c r="H70" t="inlineStr">
        <is>
          <t xml:space="preserve">Cutter area 85.c water gun pipe demeg </t>
        </is>
      </c>
      <c r="I70" t="inlineStr">
        <is>
          <t>AM</t>
        </is>
      </c>
      <c r="J70" t="inlineStr">
        <is>
          <t>Vikas Verma</t>
        </is>
      </c>
      <c r="K70" t="inlineStr">
        <is>
          <t>Done</t>
        </is>
      </c>
      <c r="L70" t="inlineStr">
        <is>
          <t>Satish</t>
        </is>
      </c>
      <c r="M70" t="n">
        <v>46116</v>
      </c>
      <c r="N70" t="inlineStr">
        <is>
          <t xml:space="preserve">Resolved </t>
        </is>
      </c>
    </row>
    <row r="71">
      <c r="A71" t="inlineStr">
        <is>
          <t>AB-115</t>
        </is>
      </c>
      <c r="B71" s="82" t="n">
        <v>46116</v>
      </c>
      <c r="C71" t="inlineStr">
        <is>
          <t>Perk</t>
        </is>
      </c>
      <c r="D71" t="inlineStr">
        <is>
          <t>TTLI-1</t>
        </is>
      </c>
      <c r="E71" t="inlineStr">
        <is>
          <t xml:space="preserve">Sandeep Kumar Barmase </t>
        </is>
      </c>
      <c r="F71" t="inlineStr">
        <is>
          <t>Minor Flaws</t>
        </is>
      </c>
      <c r="G71" t="inlineStr">
        <is>
          <t>DMS</t>
        </is>
      </c>
      <c r="H71" t="inlineStr">
        <is>
          <t>Outfid jaam baar aa raha hai</t>
        </is>
      </c>
      <c r="I71" t="inlineStr">
        <is>
          <t>PM</t>
        </is>
      </c>
      <c r="J71" t="inlineStr">
        <is>
          <t>Deepesh</t>
        </is>
      </c>
      <c r="K71" t="inlineStr">
        <is>
          <t>done</t>
        </is>
      </c>
      <c r="L71" t="inlineStr">
        <is>
          <t>HIMANSHU CHAUHAN</t>
        </is>
      </c>
    </row>
    <row r="72">
      <c r="A72" t="inlineStr">
        <is>
          <t>AB-150</t>
        </is>
      </c>
      <c r="B72" s="82" t="n">
        <v>46117</v>
      </c>
      <c r="C72" t="inlineStr">
        <is>
          <t>5-Star</t>
        </is>
      </c>
      <c r="D72" t="inlineStr">
        <is>
          <t>HCM-2</t>
        </is>
      </c>
      <c r="E72" t="inlineStr">
        <is>
          <t>Anoop mishra</t>
        </is>
      </c>
      <c r="F72" t="inlineStr">
        <is>
          <t>Lack Of Base Condition</t>
        </is>
      </c>
      <c r="G72" t="inlineStr">
        <is>
          <t>CIL</t>
        </is>
      </c>
      <c r="H72" t="inlineStr">
        <is>
          <t>Outfeed belt drive fault , printer smoke , cross seal film shrinking at jaw  , film tracking issue , printer off when machine reset</t>
        </is>
      </c>
      <c r="I72" t="inlineStr">
        <is>
          <t>PM</t>
        </is>
      </c>
      <c r="J72" t="inlineStr">
        <is>
          <t>Satish Mishra</t>
        </is>
      </c>
      <c r="K72" t="inlineStr">
        <is>
          <t>Done</t>
        </is>
      </c>
      <c r="M72" t="n">
        <v>46127</v>
      </c>
      <c r="N72" t="inlineStr">
        <is>
          <t>Resolved</t>
        </is>
      </c>
    </row>
    <row r="73">
      <c r="A73" t="inlineStr">
        <is>
          <t>AB-149</t>
        </is>
      </c>
      <c r="B73" s="82" t="n">
        <v>46117</v>
      </c>
      <c r="C73" t="inlineStr">
        <is>
          <t>5-Star</t>
        </is>
      </c>
      <c r="D73" t="inlineStr">
        <is>
          <t xml:space="preserve">HRM-5 </t>
        </is>
      </c>
      <c r="E73" t="inlineStr">
        <is>
          <t xml:space="preserve">Mukesh Kumar Upadhyay </t>
        </is>
      </c>
      <c r="F73" t="inlineStr">
        <is>
          <t>Minor Flaws</t>
        </is>
      </c>
      <c r="G73" t="inlineStr">
        <is>
          <t>CIL</t>
        </is>
      </c>
      <c r="H73" t="inlineStr">
        <is>
          <t>Ttm  former  glue extra flow</t>
        </is>
      </c>
      <c r="I73" t="inlineStr">
        <is>
          <t>AM</t>
        </is>
      </c>
      <c r="J73" t="inlineStr">
        <is>
          <t>Amit Tripathi</t>
        </is>
      </c>
      <c r="K73" t="inlineStr">
        <is>
          <t>Done</t>
        </is>
      </c>
      <c r="L73" t="inlineStr">
        <is>
          <t>Anil patel</t>
        </is>
      </c>
      <c r="M73" t="n">
        <v>46118</v>
      </c>
      <c r="N73" t="inlineStr">
        <is>
          <t>TTM former section glue centerlining done</t>
        </is>
      </c>
    </row>
    <row r="74">
      <c r="A74" t="inlineStr">
        <is>
          <t>AB-169</t>
        </is>
      </c>
      <c r="B74" s="82" t="n">
        <v>46118</v>
      </c>
      <c r="C74" t="inlineStr">
        <is>
          <t>Co-Ex</t>
        </is>
      </c>
      <c r="D74" t="inlineStr">
        <is>
          <t>HCM-1</t>
        </is>
      </c>
      <c r="E74" t="inlineStr">
        <is>
          <t xml:space="preserve">KK Vishwakarma </t>
        </is>
      </c>
      <c r="F74" t="inlineStr">
        <is>
          <t>Lack Of Base Condition</t>
        </is>
      </c>
      <c r="G74" t="inlineStr">
        <is>
          <t>CIL</t>
        </is>
      </c>
      <c r="H74" t="inlineStr">
        <is>
          <t>Distance to the product infeed side 2 mm or Discharge side 1 mm not distance so damage band</t>
        </is>
      </c>
      <c r="I74" t="inlineStr">
        <is>
          <t>PM</t>
        </is>
      </c>
      <c r="J74" t="inlineStr">
        <is>
          <t>Deepesh</t>
        </is>
      </c>
      <c r="K74" t="inlineStr">
        <is>
          <t>PENDING</t>
        </is>
      </c>
    </row>
    <row r="75">
      <c r="A75" t="inlineStr">
        <is>
          <t>AB-167</t>
        </is>
      </c>
      <c r="B75" s="82" t="n">
        <v>46118</v>
      </c>
      <c r="C75" t="inlineStr">
        <is>
          <t>5-Star</t>
        </is>
      </c>
      <c r="D75" t="inlineStr">
        <is>
          <t>HCM-2</t>
        </is>
      </c>
      <c r="E75" t="inlineStr">
        <is>
          <t>Anoop kumar mishra</t>
        </is>
      </c>
      <c r="F75" t="inlineStr">
        <is>
          <t>Lack Of Base Condition</t>
        </is>
      </c>
      <c r="G75" t="inlineStr">
        <is>
          <t>CIL</t>
        </is>
      </c>
      <c r="H75" t="inlineStr">
        <is>
          <t>Outfeed belt problem, printer problem, cross seal problem,</t>
        </is>
      </c>
      <c r="I75" t="inlineStr">
        <is>
          <t>PM</t>
        </is>
      </c>
      <c r="J75" t="inlineStr">
        <is>
          <t>Satish Mishra</t>
        </is>
      </c>
      <c r="K75" t="inlineStr">
        <is>
          <t>Done</t>
        </is>
      </c>
      <c r="L75" t="inlineStr">
        <is>
          <t>Meshram</t>
        </is>
      </c>
      <c r="M75" t="n">
        <v>46122</v>
      </c>
      <c r="N75" t="inlineStr">
        <is>
          <t xml:space="preserve">Resolved filter replaced </t>
        </is>
      </c>
    </row>
    <row r="76">
      <c r="A76" t="inlineStr">
        <is>
          <t>AB-166</t>
        </is>
      </c>
      <c r="B76" s="82" t="n">
        <v>46118</v>
      </c>
      <c r="C76" t="inlineStr">
        <is>
          <t>Perk</t>
        </is>
      </c>
      <c r="D76" t="inlineStr">
        <is>
          <t>HCM-3</t>
        </is>
      </c>
      <c r="E76" t="inlineStr">
        <is>
          <t>Shanti La</t>
        </is>
      </c>
      <c r="F76" t="inlineStr">
        <is>
          <t>Minor Flaws</t>
        </is>
      </c>
      <c r="G76" t="inlineStr">
        <is>
          <t>DMS</t>
        </is>
      </c>
      <c r="H76" t="inlineStr">
        <is>
          <t>Auto splicing not working machine 3</t>
        </is>
      </c>
      <c r="I76" t="inlineStr">
        <is>
          <t>PM</t>
        </is>
      </c>
      <c r="J76" t="inlineStr">
        <is>
          <t>Deepesh</t>
        </is>
      </c>
      <c r="K76" t="inlineStr">
        <is>
          <t>done</t>
        </is>
      </c>
    </row>
    <row r="77">
      <c r="A77" t="inlineStr">
        <is>
          <t>AB-165</t>
        </is>
      </c>
      <c r="B77" s="82" t="n">
        <v>46118</v>
      </c>
      <c r="C77" t="inlineStr">
        <is>
          <t>Co-Ex</t>
        </is>
      </c>
      <c r="D77" t="inlineStr">
        <is>
          <t xml:space="preserve">Leg1 </t>
        </is>
      </c>
      <c r="E77" t="inlineStr">
        <is>
          <t xml:space="preserve">Kk vishwakarma </t>
        </is>
      </c>
      <c r="F77" t="inlineStr">
        <is>
          <t>Source Of Quality Defect</t>
        </is>
      </c>
      <c r="G77" t="inlineStr">
        <is>
          <t>CIL</t>
        </is>
      </c>
      <c r="H77" t="inlineStr">
        <is>
          <t xml:space="preserve">Vaccum belt torn out </t>
        </is>
      </c>
      <c r="I77" t="inlineStr">
        <is>
          <t>AM</t>
        </is>
      </c>
      <c r="J77" t="inlineStr">
        <is>
          <t>Himanshu Chauhan</t>
        </is>
      </c>
      <c r="K77" t="inlineStr">
        <is>
          <t>done</t>
        </is>
      </c>
    </row>
    <row r="78">
      <c r="A78" t="inlineStr">
        <is>
          <t>AB-164</t>
        </is>
      </c>
      <c r="B78" s="82" t="n">
        <v>46118</v>
      </c>
      <c r="C78" t="inlineStr">
        <is>
          <t>Co-Ex</t>
        </is>
      </c>
      <c r="D78" t="inlineStr">
        <is>
          <t>Leg 1</t>
        </is>
      </c>
      <c r="E78" t="inlineStr">
        <is>
          <t xml:space="preserve">Girish hingawe </t>
        </is>
      </c>
      <c r="F78" t="inlineStr">
        <is>
          <t>Lack Of Base Condition</t>
        </is>
      </c>
      <c r="G78" t="inlineStr">
        <is>
          <t>CIL</t>
        </is>
      </c>
      <c r="H78" t="inlineStr">
        <is>
          <t xml:space="preserve">Pusher chain's link pitch increase </t>
        </is>
      </c>
      <c r="I78" t="inlineStr">
        <is>
          <t>PM</t>
        </is>
      </c>
      <c r="J78" t="inlineStr">
        <is>
          <t>Deepesh</t>
        </is>
      </c>
      <c r="K78" t="inlineStr">
        <is>
          <t>done</t>
        </is>
      </c>
    </row>
    <row r="79">
      <c r="A79" t="inlineStr">
        <is>
          <t>AB-163</t>
        </is>
      </c>
      <c r="B79" s="82" t="n">
        <v>46118</v>
      </c>
      <c r="C79" t="inlineStr">
        <is>
          <t>5-Star</t>
        </is>
      </c>
      <c r="D79" t="inlineStr">
        <is>
          <t>HCM-4</t>
        </is>
      </c>
      <c r="E79" t="inlineStr">
        <is>
          <t>Pramod Verma</t>
        </is>
      </c>
      <c r="F79" t="inlineStr">
        <is>
          <t>Lack Of Base Condition</t>
        </is>
      </c>
      <c r="G79" t="inlineStr">
        <is>
          <t>CIL</t>
        </is>
      </c>
      <c r="H79" t="inlineStr">
        <is>
          <t>All safety covers need numbering so that we can refit timely after CIL</t>
        </is>
      </c>
      <c r="I79" t="inlineStr">
        <is>
          <t>PM</t>
        </is>
      </c>
      <c r="J79" t="inlineStr">
        <is>
          <t>Satish Mishra</t>
        </is>
      </c>
      <c r="K79" t="inlineStr">
        <is>
          <t>PENDING</t>
        </is>
      </c>
    </row>
    <row r="80">
      <c r="A80" t="inlineStr">
        <is>
          <t>AB-162</t>
        </is>
      </c>
      <c r="B80" s="82" t="n">
        <v>46118</v>
      </c>
      <c r="C80" t="inlineStr">
        <is>
          <t>5-Star</t>
        </is>
      </c>
      <c r="D80" t="inlineStr">
        <is>
          <t>HCM-4</t>
        </is>
      </c>
      <c r="E80" t="inlineStr">
        <is>
          <t>Saurav Bansal</t>
        </is>
      </c>
      <c r="F80" t="inlineStr">
        <is>
          <t>Lack Of Base Condition</t>
        </is>
      </c>
      <c r="G80" t="inlineStr">
        <is>
          <t>CIL</t>
        </is>
      </c>
      <c r="H80" t="inlineStr">
        <is>
          <t>Green push button provided for Reset in place of blue button</t>
        </is>
      </c>
      <c r="I80" t="inlineStr">
        <is>
          <t>PM</t>
        </is>
      </c>
      <c r="J80" t="inlineStr">
        <is>
          <t>Satish Mishra</t>
        </is>
      </c>
      <c r="K80" t="inlineStr">
        <is>
          <t>PENDING</t>
        </is>
      </c>
    </row>
    <row r="81">
      <c r="A81" t="inlineStr">
        <is>
          <t>AB-161</t>
        </is>
      </c>
      <c r="B81" s="82" t="n">
        <v>46118</v>
      </c>
      <c r="C81" t="inlineStr">
        <is>
          <t>5-Star</t>
        </is>
      </c>
      <c r="D81" t="inlineStr">
        <is>
          <t>HCM-4</t>
        </is>
      </c>
      <c r="E81" t="inlineStr">
        <is>
          <t>Saurav Bansal</t>
        </is>
      </c>
      <c r="F81" t="inlineStr">
        <is>
          <t>Unnecessary Equipment/item</t>
        </is>
      </c>
      <c r="G81" t="inlineStr">
        <is>
          <t>CIL</t>
        </is>
      </c>
      <c r="H81" t="inlineStr">
        <is>
          <t>Unnecessary cable below printer head</t>
        </is>
      </c>
      <c r="I81" t="inlineStr">
        <is>
          <t>PM</t>
        </is>
      </c>
      <c r="J81" t="inlineStr">
        <is>
          <t>Satish Mishra</t>
        </is>
      </c>
      <c r="K81" t="inlineStr">
        <is>
          <t>Done</t>
        </is>
      </c>
      <c r="L81" t="inlineStr">
        <is>
          <t>Sachin</t>
        </is>
      </c>
      <c r="M81" t="n">
        <v>46134</v>
      </c>
      <c r="N81" t="inlineStr">
        <is>
          <t>Removed extra cable</t>
        </is>
      </c>
    </row>
    <row r="82">
      <c r="A82" t="inlineStr">
        <is>
          <t>AB-160</t>
        </is>
      </c>
      <c r="B82" s="82" t="n">
        <v>46118</v>
      </c>
      <c r="C82" t="inlineStr">
        <is>
          <t>5-Star</t>
        </is>
      </c>
      <c r="D82" t="inlineStr">
        <is>
          <t>HCM-4</t>
        </is>
      </c>
      <c r="E82" t="inlineStr">
        <is>
          <t>Saurav Bansal</t>
        </is>
      </c>
      <c r="F82" t="inlineStr">
        <is>
          <t>Lack Of Base Condition</t>
        </is>
      </c>
      <c r="G82" t="inlineStr">
        <is>
          <t>CIL</t>
        </is>
      </c>
      <c r="H82" t="inlineStr">
        <is>
          <t>Temperary fixture at upper turning belt</t>
        </is>
      </c>
      <c r="I82" t="inlineStr">
        <is>
          <t>PM</t>
        </is>
      </c>
      <c r="J82" t="inlineStr">
        <is>
          <t>Satish Mishra</t>
        </is>
      </c>
      <c r="K82" t="inlineStr">
        <is>
          <t>Done</t>
        </is>
      </c>
      <c r="L82" t="inlineStr">
        <is>
          <t>Kuldeep</t>
        </is>
      </c>
      <c r="M82" t="n">
        <v>46118</v>
      </c>
      <c r="N82" t="inlineStr">
        <is>
          <t>AB-160</t>
        </is>
      </c>
    </row>
    <row r="83">
      <c r="A83" t="inlineStr">
        <is>
          <t>AB-159</t>
        </is>
      </c>
      <c r="B83" s="82" t="n">
        <v>46118</v>
      </c>
      <c r="C83" t="inlineStr">
        <is>
          <t>Perk</t>
        </is>
      </c>
      <c r="D83" t="inlineStr">
        <is>
          <t>HCM-3</t>
        </is>
      </c>
      <c r="E83" t="inlineStr">
        <is>
          <t>Banna nath</t>
        </is>
      </c>
      <c r="F83" t="inlineStr">
        <is>
          <t>Lack Of Base Condition</t>
        </is>
      </c>
      <c r="G83" t="inlineStr">
        <is>
          <t>GEMBA</t>
        </is>
      </c>
      <c r="H83" t="inlineStr">
        <is>
          <t>Data printer vacuum pipe damage</t>
        </is>
      </c>
      <c r="I83" t="inlineStr">
        <is>
          <t>PM</t>
        </is>
      </c>
      <c r="J83" t="inlineStr">
        <is>
          <t>Deepesh</t>
        </is>
      </c>
      <c r="K83" t="inlineStr">
        <is>
          <t>done</t>
        </is>
      </c>
    </row>
    <row r="84">
      <c r="A84" t="inlineStr">
        <is>
          <t>AB-158</t>
        </is>
      </c>
      <c r="B84" s="82" t="n">
        <v>46118</v>
      </c>
      <c r="C84" t="inlineStr">
        <is>
          <t>5-Star</t>
        </is>
      </c>
      <c r="D84" t="inlineStr">
        <is>
          <t xml:space="preserve">HMI display </t>
        </is>
      </c>
      <c r="E84" t="inlineStr">
        <is>
          <t xml:space="preserve">Ravi Shivhare </t>
        </is>
      </c>
      <c r="F84" t="inlineStr">
        <is>
          <t>Lack Of Base Condition</t>
        </is>
      </c>
      <c r="G84" t="inlineStr">
        <is>
          <t>DMS</t>
        </is>
      </c>
      <c r="H84" t="inlineStr">
        <is>
          <t xml:space="preserve">HMI display date reference issue in cutter area </t>
        </is>
      </c>
      <c r="I84" t="inlineStr">
        <is>
          <t>PM</t>
        </is>
      </c>
      <c r="J84" t="inlineStr">
        <is>
          <t>Satish Mishra</t>
        </is>
      </c>
      <c r="K84" t="inlineStr">
        <is>
          <t>PENDING</t>
        </is>
      </c>
    </row>
    <row r="85">
      <c r="A85" t="inlineStr">
        <is>
          <t>AB-157</t>
        </is>
      </c>
      <c r="B85" s="82" t="n">
        <v>46118</v>
      </c>
      <c r="C85" t="inlineStr">
        <is>
          <t>5-Star</t>
        </is>
      </c>
      <c r="D85" t="inlineStr">
        <is>
          <t xml:space="preserve">TTM-5 </t>
        </is>
      </c>
      <c r="E85" t="inlineStr">
        <is>
          <t xml:space="preserve">Rajpal vaman </t>
        </is>
      </c>
      <c r="F85" t="inlineStr">
        <is>
          <t>Lack Of Base Condition</t>
        </is>
      </c>
      <c r="G85" t="inlineStr">
        <is>
          <t>DMS</t>
        </is>
      </c>
      <c r="H85" t="inlineStr">
        <is>
          <t>Change over trolly provided in TTM-5</t>
        </is>
      </c>
      <c r="I85" t="inlineStr">
        <is>
          <t>PM</t>
        </is>
      </c>
      <c r="J85" t="inlineStr">
        <is>
          <t>Satish Mishra</t>
        </is>
      </c>
      <c r="K85" t="inlineStr">
        <is>
          <t>Done</t>
        </is>
      </c>
      <c r="L85" t="inlineStr">
        <is>
          <t>Kundan</t>
        </is>
      </c>
      <c r="M85" t="n">
        <v>46172</v>
      </c>
      <c r="N85" t="inlineStr">
        <is>
          <t>Trolley provided</t>
        </is>
      </c>
    </row>
    <row r="86">
      <c r="A86" t="inlineStr">
        <is>
          <t>AB-156</t>
        </is>
      </c>
      <c r="B86" s="82" t="n">
        <v>46118</v>
      </c>
      <c r="C86" t="inlineStr">
        <is>
          <t>5-Star</t>
        </is>
      </c>
      <c r="D86" t="inlineStr">
        <is>
          <t>HCM-2</t>
        </is>
      </c>
      <c r="E86" t="inlineStr">
        <is>
          <t xml:space="preserve">Rajendra thakur </t>
        </is>
      </c>
      <c r="F86" t="inlineStr">
        <is>
          <t>UnSafe Condition</t>
        </is>
      </c>
      <c r="G86" t="inlineStr">
        <is>
          <t>DMS</t>
        </is>
      </c>
      <c r="H86" t="inlineStr">
        <is>
          <t>Laser printer is smoke issue in HCM-2</t>
        </is>
      </c>
      <c r="I86" t="inlineStr">
        <is>
          <t>AM</t>
        </is>
      </c>
      <c r="J86" t="inlineStr">
        <is>
          <t>Vikas Verma</t>
        </is>
      </c>
      <c r="K86" t="inlineStr">
        <is>
          <t>Done</t>
        </is>
      </c>
      <c r="L86" t="inlineStr">
        <is>
          <t>Satish</t>
        </is>
      </c>
      <c r="M86" t="n">
        <v>46119</v>
      </c>
      <c r="N86" t="inlineStr">
        <is>
          <t xml:space="preserve">Resolved </t>
        </is>
      </c>
    </row>
    <row r="87">
      <c r="A87" t="inlineStr">
        <is>
          <t>AB-155</t>
        </is>
      </c>
      <c r="B87" s="82" t="n">
        <v>46118</v>
      </c>
      <c r="C87" t="inlineStr">
        <is>
          <t>5-Star</t>
        </is>
      </c>
      <c r="D87" t="inlineStr">
        <is>
          <t>HCM-2</t>
        </is>
      </c>
      <c r="E87" t="inlineStr">
        <is>
          <t xml:space="preserve">Rajendra Thakur </t>
        </is>
      </c>
      <c r="F87" t="inlineStr">
        <is>
          <t>Lack Of Base Condition</t>
        </is>
      </c>
      <c r="G87" t="inlineStr">
        <is>
          <t>DMS</t>
        </is>
      </c>
      <c r="H87" t="inlineStr">
        <is>
          <t>Chain drive fault in HCM-2</t>
        </is>
      </c>
      <c r="I87" t="inlineStr">
        <is>
          <t>PM</t>
        </is>
      </c>
      <c r="J87" t="inlineStr">
        <is>
          <t>Satish Mishra</t>
        </is>
      </c>
      <c r="K87" t="inlineStr">
        <is>
          <t>Done</t>
        </is>
      </c>
      <c r="L87" t="inlineStr">
        <is>
          <t xml:space="preserve">Ranveer </t>
        </is>
      </c>
      <c r="M87" t="n">
        <v>46128</v>
      </c>
      <c r="N87" t="inlineStr">
        <is>
          <t>Resoved</t>
        </is>
      </c>
    </row>
    <row r="88">
      <c r="A88" t="inlineStr">
        <is>
          <t>AB-154</t>
        </is>
      </c>
      <c r="B88" s="82" t="n">
        <v>46118</v>
      </c>
      <c r="C88" t="inlineStr">
        <is>
          <t>5-Star</t>
        </is>
      </c>
      <c r="D88" t="inlineStr">
        <is>
          <t xml:space="preserve">Nauga roller </t>
        </is>
      </c>
      <c r="E88" t="inlineStr">
        <is>
          <t xml:space="preserve">Ravi Shivhare </t>
        </is>
      </c>
      <c r="F88" t="inlineStr">
        <is>
          <t>Lack Of Base Condition</t>
        </is>
      </c>
      <c r="G88" t="inlineStr">
        <is>
          <t>DMS</t>
        </is>
      </c>
      <c r="H88" t="inlineStr">
        <is>
          <t xml:space="preserve">Nauga weight variation issue in cutter section </t>
        </is>
      </c>
      <c r="I88" t="inlineStr">
        <is>
          <t>PM</t>
        </is>
      </c>
      <c r="J88" t="inlineStr">
        <is>
          <t>Satish Mishra</t>
        </is>
      </c>
      <c r="K88" t="inlineStr">
        <is>
          <t>Done</t>
        </is>
      </c>
      <c r="L88" t="inlineStr">
        <is>
          <t>Pramod</t>
        </is>
      </c>
      <c r="M88" t="n">
        <v>46148</v>
      </c>
      <c r="N88" t="inlineStr">
        <is>
          <t>Done</t>
        </is>
      </c>
    </row>
    <row r="89">
      <c r="A89" t="inlineStr">
        <is>
          <t>AB-153</t>
        </is>
      </c>
      <c r="B89" s="82" t="n">
        <v>46118</v>
      </c>
      <c r="C89" t="inlineStr">
        <is>
          <t>5-Star</t>
        </is>
      </c>
      <c r="D89" t="inlineStr">
        <is>
          <t xml:space="preserve">Enrober </t>
        </is>
      </c>
      <c r="E89" t="inlineStr">
        <is>
          <t xml:space="preserve">Ravi Shivhare </t>
        </is>
      </c>
      <c r="F89" t="inlineStr">
        <is>
          <t>Lack Of Base Condition</t>
        </is>
      </c>
      <c r="G89" t="inlineStr">
        <is>
          <t>DMS</t>
        </is>
      </c>
      <c r="H89" t="inlineStr">
        <is>
          <t xml:space="preserve">Enrober chocolate is jamming </t>
        </is>
      </c>
      <c r="I89" t="inlineStr">
        <is>
          <t>PM</t>
        </is>
      </c>
      <c r="J89" t="inlineStr">
        <is>
          <t>Satish Mishra</t>
        </is>
      </c>
      <c r="K89" t="inlineStr">
        <is>
          <t>Done</t>
        </is>
      </c>
      <c r="L89" t="inlineStr">
        <is>
          <t xml:space="preserve">Operator </t>
        </is>
      </c>
      <c r="M89" t="n">
        <v>46119</v>
      </c>
      <c r="N89" t="inlineStr">
        <is>
          <t>Resolved</t>
        </is>
      </c>
    </row>
    <row r="90">
      <c r="A90" t="inlineStr">
        <is>
          <t>AB-152</t>
        </is>
      </c>
      <c r="B90" s="82" t="n">
        <v>46118</v>
      </c>
      <c r="C90" t="inlineStr">
        <is>
          <t>5-Star</t>
        </is>
      </c>
      <c r="D90" t="inlineStr">
        <is>
          <t xml:space="preserve">Blender </t>
        </is>
      </c>
      <c r="E90" t="inlineStr">
        <is>
          <t xml:space="preserve">Dinesh dewangan </t>
        </is>
      </c>
      <c r="F90" t="inlineStr">
        <is>
          <t>Lack Of Base Condition</t>
        </is>
      </c>
      <c r="G90" t="inlineStr">
        <is>
          <t>DMS</t>
        </is>
      </c>
      <c r="H90" t="inlineStr">
        <is>
          <t xml:space="preserve">Blender above the reset button is not working </t>
        </is>
      </c>
      <c r="I90" t="inlineStr">
        <is>
          <t>PM</t>
        </is>
      </c>
      <c r="J90" t="inlineStr">
        <is>
          <t>Satish Mishra</t>
        </is>
      </c>
      <c r="K90" t="inlineStr">
        <is>
          <t>Done</t>
        </is>
      </c>
      <c r="L90" t="inlineStr">
        <is>
          <t>Meshram</t>
        </is>
      </c>
      <c r="M90" t="n">
        <v>46127</v>
      </c>
      <c r="N90" t="inlineStr">
        <is>
          <t>Provided new</t>
        </is>
      </c>
    </row>
    <row r="91">
      <c r="A91" t="inlineStr">
        <is>
          <t>AB-151</t>
        </is>
      </c>
      <c r="B91" s="82" t="n">
        <v>46118</v>
      </c>
      <c r="C91" t="inlineStr">
        <is>
          <t>5-Star</t>
        </is>
      </c>
      <c r="D91" t="inlineStr">
        <is>
          <t xml:space="preserve">TBT-1 </t>
        </is>
      </c>
      <c r="E91" t="inlineStr">
        <is>
          <t xml:space="preserve">Dinesh dewangan </t>
        </is>
      </c>
      <c r="F91" t="inlineStr">
        <is>
          <t>Lack Of Base Condition</t>
        </is>
      </c>
      <c r="G91" t="inlineStr">
        <is>
          <t>DMS</t>
        </is>
      </c>
      <c r="H91" t="inlineStr">
        <is>
          <t xml:space="preserve">TBT-1 cooker cooking time high </t>
        </is>
      </c>
      <c r="I91" t="inlineStr">
        <is>
          <t>PM</t>
        </is>
      </c>
      <c r="J91" t="inlineStr">
        <is>
          <t>Satish Mishra</t>
        </is>
      </c>
      <c r="K91" t="inlineStr">
        <is>
          <t>Done</t>
        </is>
      </c>
      <c r="L91" t="inlineStr">
        <is>
          <t xml:space="preserve">Operator </t>
        </is>
      </c>
      <c r="M91" t="n">
        <v>46128</v>
      </c>
      <c r="N91" t="inlineStr">
        <is>
          <t>Cleaning done</t>
        </is>
      </c>
    </row>
    <row r="92">
      <c r="A92" t="inlineStr">
        <is>
          <t>AB-178</t>
        </is>
      </c>
      <c r="B92" s="82" t="n">
        <v>46119</v>
      </c>
      <c r="C92" t="inlineStr">
        <is>
          <t>5-Star</t>
        </is>
      </c>
      <c r="D92" t="inlineStr">
        <is>
          <t>Sugar syrup transfer pump</t>
        </is>
      </c>
      <c r="E92" t="inlineStr">
        <is>
          <t xml:space="preserve">Pramod verma </t>
        </is>
      </c>
      <c r="F92" t="inlineStr">
        <is>
          <t>Source Of Contamination-SOC</t>
        </is>
      </c>
      <c r="G92" t="inlineStr">
        <is>
          <t>CIL</t>
        </is>
      </c>
      <c r="H92" t="inlineStr">
        <is>
          <t>Sugar syrup transfer pump leakage</t>
        </is>
      </c>
      <c r="I92" t="inlineStr">
        <is>
          <t>PM</t>
        </is>
      </c>
      <c r="J92" t="inlineStr">
        <is>
          <t>Satish Mishra</t>
        </is>
      </c>
      <c r="K92" t="inlineStr">
        <is>
          <t>Done</t>
        </is>
      </c>
      <c r="L92" t="inlineStr">
        <is>
          <t>Ravindra sharma</t>
        </is>
      </c>
      <c r="M92" t="n">
        <v>46146</v>
      </c>
      <c r="N92" t="inlineStr">
        <is>
          <t xml:space="preserve">Pump replaced </t>
        </is>
      </c>
    </row>
    <row r="93">
      <c r="A93" t="inlineStr">
        <is>
          <t>AB-177</t>
        </is>
      </c>
      <c r="B93" s="82" t="n">
        <v>46119</v>
      </c>
      <c r="C93" t="inlineStr">
        <is>
          <t>5-Star</t>
        </is>
      </c>
      <c r="D93" t="inlineStr">
        <is>
          <t xml:space="preserve">TTLI-2 </t>
        </is>
      </c>
      <c r="E93" t="inlineStr">
        <is>
          <t xml:space="preserve">Sonu singh </t>
        </is>
      </c>
      <c r="F93" t="inlineStr">
        <is>
          <t>Minor Flaws</t>
        </is>
      </c>
      <c r="G93" t="inlineStr">
        <is>
          <t>DMS</t>
        </is>
      </c>
      <c r="H93" t="inlineStr">
        <is>
          <t xml:space="preserve">TTLI-2 Outer conveyor is stopping issue </t>
        </is>
      </c>
      <c r="I93" t="inlineStr">
        <is>
          <t>AM</t>
        </is>
      </c>
      <c r="J93" t="inlineStr">
        <is>
          <t>Amit Tripathi</t>
        </is>
      </c>
      <c r="K93" t="inlineStr">
        <is>
          <t>Done</t>
        </is>
      </c>
      <c r="L93" t="inlineStr">
        <is>
          <t>Sonu singh</t>
        </is>
      </c>
      <c r="M93" t="n">
        <v>46120</v>
      </c>
      <c r="N93" t="inlineStr">
        <is>
          <t>TTLI 2 outer conveyor corrected.</t>
        </is>
      </c>
    </row>
    <row r="94">
      <c r="A94" t="inlineStr">
        <is>
          <t>AB-176</t>
        </is>
      </c>
      <c r="B94" s="82" t="n">
        <v>46119</v>
      </c>
      <c r="C94" t="inlineStr">
        <is>
          <t>5-Star</t>
        </is>
      </c>
      <c r="D94" t="inlineStr">
        <is>
          <t xml:space="preserve">TTLI-4 </t>
        </is>
      </c>
      <c r="E94" t="inlineStr">
        <is>
          <t xml:space="preserve">Atul gour </t>
        </is>
      </c>
      <c r="F94" t="inlineStr">
        <is>
          <t>Minor Flaws</t>
        </is>
      </c>
      <c r="G94" t="inlineStr">
        <is>
          <t>DMS</t>
        </is>
      </c>
      <c r="H94" t="inlineStr">
        <is>
          <t xml:space="preserve">TTLI-4 Conveyor outer trapping issue </t>
        </is>
      </c>
      <c r="I94" t="inlineStr">
        <is>
          <t>AM</t>
        </is>
      </c>
      <c r="J94" t="inlineStr">
        <is>
          <t>Amit Tripathi</t>
        </is>
      </c>
      <c r="K94" t="inlineStr">
        <is>
          <t>Done</t>
        </is>
      </c>
      <c r="L94" t="inlineStr">
        <is>
          <t>Sanjay sahu</t>
        </is>
      </c>
      <c r="M94" t="n">
        <v>46127</v>
      </c>
      <c r="N94" t="inlineStr">
        <is>
          <t xml:space="preserve">Corrected </t>
        </is>
      </c>
    </row>
    <row r="95">
      <c r="A95" t="inlineStr">
        <is>
          <t>AB-175</t>
        </is>
      </c>
      <c r="B95" s="82" t="n">
        <v>46119</v>
      </c>
      <c r="C95" t="inlineStr">
        <is>
          <t>5-Star</t>
        </is>
      </c>
      <c r="D95" t="inlineStr">
        <is>
          <t xml:space="preserve">TTM-5 </t>
        </is>
      </c>
      <c r="E95" t="inlineStr">
        <is>
          <t xml:space="preserve">Shivshankar driwedi </t>
        </is>
      </c>
      <c r="F95" t="inlineStr">
        <is>
          <t>Lack Of Base Condition</t>
        </is>
      </c>
      <c r="G95" t="inlineStr">
        <is>
          <t>DMS</t>
        </is>
      </c>
      <c r="H95" t="inlineStr">
        <is>
          <t xml:space="preserve">TTM-5 Glue naugle leakage on head </t>
        </is>
      </c>
      <c r="I95" t="inlineStr">
        <is>
          <t>PM</t>
        </is>
      </c>
      <c r="J95" t="inlineStr">
        <is>
          <t>Satish Mishra</t>
        </is>
      </c>
      <c r="K95" t="inlineStr">
        <is>
          <t>Done</t>
        </is>
      </c>
      <c r="L95" t="inlineStr">
        <is>
          <t>Sanjay</t>
        </is>
      </c>
      <c r="M95" t="n">
        <v>46119</v>
      </c>
      <c r="N95" t="inlineStr">
        <is>
          <t>Arrested</t>
        </is>
      </c>
    </row>
    <row r="96">
      <c r="A96" t="inlineStr">
        <is>
          <t>AB-174</t>
        </is>
      </c>
      <c r="B96" s="82" t="n">
        <v>46119</v>
      </c>
      <c r="C96" t="inlineStr">
        <is>
          <t>5-Star</t>
        </is>
      </c>
      <c r="D96" t="inlineStr">
        <is>
          <t>HCM-1</t>
        </is>
      </c>
      <c r="E96" t="inlineStr">
        <is>
          <t xml:space="preserve">Sonu singh </t>
        </is>
      </c>
      <c r="F96" t="inlineStr">
        <is>
          <t>Lack Of Base Condition</t>
        </is>
      </c>
      <c r="G96" t="inlineStr">
        <is>
          <t>DMS</t>
        </is>
      </c>
      <c r="H96" t="inlineStr">
        <is>
          <t xml:space="preserve">HCM-1 drive fault issue </t>
        </is>
      </c>
      <c r="I96" t="inlineStr">
        <is>
          <t>PM</t>
        </is>
      </c>
      <c r="J96" t="inlineStr">
        <is>
          <t>Satish Mishra</t>
        </is>
      </c>
      <c r="K96" t="inlineStr">
        <is>
          <t>Done</t>
        </is>
      </c>
      <c r="L96" t="inlineStr">
        <is>
          <t xml:space="preserve">Electrician </t>
        </is>
      </c>
      <c r="M96" t="n">
        <v>46119</v>
      </c>
      <c r="N96" t="inlineStr">
        <is>
          <t>Resolved</t>
        </is>
      </c>
    </row>
    <row r="97">
      <c r="A97" t="inlineStr">
        <is>
          <t>AB-173</t>
        </is>
      </c>
      <c r="B97" s="82" t="n">
        <v>46119</v>
      </c>
      <c r="C97" t="inlineStr">
        <is>
          <t>5-Star</t>
        </is>
      </c>
      <c r="D97" t="inlineStr">
        <is>
          <t>ADS</t>
        </is>
      </c>
      <c r="E97" t="inlineStr">
        <is>
          <t xml:space="preserve">Harikesh </t>
        </is>
      </c>
      <c r="F97" t="inlineStr">
        <is>
          <t>Lack Of Base Condition</t>
        </is>
      </c>
      <c r="G97" t="inlineStr">
        <is>
          <t>DMS</t>
        </is>
      </c>
      <c r="H97" t="inlineStr">
        <is>
          <t>Bottom bar issue</t>
        </is>
      </c>
      <c r="I97" t="inlineStr">
        <is>
          <t>PM</t>
        </is>
      </c>
      <c r="J97" t="inlineStr">
        <is>
          <t>Satish Mishra</t>
        </is>
      </c>
      <c r="K97" t="inlineStr">
        <is>
          <t>Done</t>
        </is>
      </c>
      <c r="L97" t="inlineStr">
        <is>
          <t>Vermaji</t>
        </is>
      </c>
      <c r="M97" t="n">
        <v>46119</v>
      </c>
      <c r="N97" t="inlineStr">
        <is>
          <t>Resolved</t>
        </is>
      </c>
    </row>
    <row r="98">
      <c r="A98" t="inlineStr">
        <is>
          <t>AB-172</t>
        </is>
      </c>
      <c r="B98" s="82" t="n">
        <v>46119</v>
      </c>
      <c r="C98" t="inlineStr">
        <is>
          <t>5-Star</t>
        </is>
      </c>
      <c r="D98" t="inlineStr">
        <is>
          <t>Libra</t>
        </is>
      </c>
      <c r="E98" t="inlineStr">
        <is>
          <t xml:space="preserve">Harikesh </t>
        </is>
      </c>
      <c r="F98" t="inlineStr">
        <is>
          <t>Lack Of Base Condition</t>
        </is>
      </c>
      <c r="G98" t="inlineStr">
        <is>
          <t>DMS</t>
        </is>
      </c>
      <c r="H98" t="inlineStr">
        <is>
          <t xml:space="preserve">Wrighting machine provided adaptor at sheeter area </t>
        </is>
      </c>
      <c r="I98" t="inlineStr">
        <is>
          <t>PM</t>
        </is>
      </c>
      <c r="J98" t="inlineStr">
        <is>
          <t>Satish Mishra</t>
        </is>
      </c>
      <c r="K98" t="inlineStr">
        <is>
          <t>Done</t>
        </is>
      </c>
      <c r="L98" t="inlineStr">
        <is>
          <t>Sachin</t>
        </is>
      </c>
      <c r="M98" t="n">
        <v>46127</v>
      </c>
      <c r="N98" t="inlineStr">
        <is>
          <t>Adoptor provided</t>
        </is>
      </c>
    </row>
    <row r="99">
      <c r="A99" t="inlineStr">
        <is>
          <t>AB-171</t>
        </is>
      </c>
      <c r="B99" s="82" t="n">
        <v>46119</v>
      </c>
      <c r="C99" t="inlineStr">
        <is>
          <t>5-Star</t>
        </is>
      </c>
      <c r="D99" t="inlineStr">
        <is>
          <t>Telephone box</t>
        </is>
      </c>
      <c r="E99" t="inlineStr">
        <is>
          <t xml:space="preserve">Harikesh </t>
        </is>
      </c>
      <c r="F99" t="inlineStr">
        <is>
          <t>Lack Of Base Condition</t>
        </is>
      </c>
      <c r="G99" t="inlineStr">
        <is>
          <t>DMS</t>
        </is>
      </c>
      <c r="H99" t="inlineStr">
        <is>
          <t xml:space="preserve">Sheeter area telephone box to be check </t>
        </is>
      </c>
      <c r="I99" t="inlineStr">
        <is>
          <t>PM</t>
        </is>
      </c>
      <c r="J99" t="inlineStr">
        <is>
          <t>Satish Mishra</t>
        </is>
      </c>
      <c r="K99" t="inlineStr">
        <is>
          <t>Done</t>
        </is>
      </c>
      <c r="L99" t="inlineStr">
        <is>
          <t>Satish</t>
        </is>
      </c>
      <c r="M99" t="n">
        <v>46121</v>
      </c>
      <c r="N99" t="inlineStr">
        <is>
          <t xml:space="preserve">Provided </t>
        </is>
      </c>
    </row>
    <row r="100">
      <c r="A100" t="inlineStr">
        <is>
          <t>AB-170</t>
        </is>
      </c>
      <c r="B100" s="82" t="n">
        <v>46119</v>
      </c>
      <c r="C100" t="inlineStr">
        <is>
          <t>5-Star</t>
        </is>
      </c>
      <c r="D100" t="inlineStr">
        <is>
          <t xml:space="preserve">SKID-A &amp; SKID-B </t>
        </is>
      </c>
      <c r="E100" t="inlineStr">
        <is>
          <t xml:space="preserve">Harikesh </t>
        </is>
      </c>
      <c r="F100" t="inlineStr">
        <is>
          <t>Lack Of Base Condition</t>
        </is>
      </c>
      <c r="G100" t="inlineStr">
        <is>
          <t>DMS</t>
        </is>
      </c>
      <c r="H100" t="inlineStr">
        <is>
          <t xml:space="preserve">Frappe density to be check </t>
        </is>
      </c>
      <c r="I100" t="inlineStr">
        <is>
          <t>PM</t>
        </is>
      </c>
      <c r="J100" t="inlineStr">
        <is>
          <t>Satish Mishra</t>
        </is>
      </c>
      <c r="K100" t="inlineStr">
        <is>
          <t>Done</t>
        </is>
      </c>
      <c r="L100" t="inlineStr">
        <is>
          <t xml:space="preserve">Operator </t>
        </is>
      </c>
      <c r="M100" t="n">
        <v>46210</v>
      </c>
      <c r="N100" t="inlineStr">
        <is>
          <t>Checked</t>
        </is>
      </c>
    </row>
    <row r="101">
      <c r="A101" t="inlineStr">
        <is>
          <t>AB-168</t>
        </is>
      </c>
      <c r="B101" s="82" t="n">
        <v>46119</v>
      </c>
      <c r="C101" t="inlineStr">
        <is>
          <t>Co-Ex</t>
        </is>
      </c>
      <c r="D101" t="inlineStr">
        <is>
          <t>HCM-2</t>
        </is>
      </c>
      <c r="E101" t="inlineStr">
        <is>
          <t xml:space="preserve">KK Vishwakarma </t>
        </is>
      </c>
      <c r="F101" t="inlineStr">
        <is>
          <t>Source Of Quality Defect</t>
        </is>
      </c>
      <c r="G101" t="inlineStr">
        <is>
          <t>CIL</t>
        </is>
      </c>
      <c r="H101" t="inlineStr">
        <is>
          <t xml:space="preserve">Continue every day Dirt belt </t>
        </is>
      </c>
      <c r="I101" t="inlineStr">
        <is>
          <t>AM</t>
        </is>
      </c>
      <c r="J101" t="inlineStr">
        <is>
          <t>Himanshu Chauhan</t>
        </is>
      </c>
      <c r="K101" t="inlineStr">
        <is>
          <t>Done</t>
        </is>
      </c>
      <c r="L101" t="inlineStr">
        <is>
          <t>Himanshu</t>
        </is>
      </c>
      <c r="M101" t="n">
        <v>46119</v>
      </c>
      <c r="N101" t="inlineStr">
        <is>
          <t>CORRECTED</t>
        </is>
      </c>
    </row>
    <row r="102">
      <c r="A102" t="inlineStr">
        <is>
          <t>AB-195</t>
        </is>
      </c>
      <c r="B102" s="82" t="n">
        <v>46119</v>
      </c>
      <c r="C102" t="inlineStr">
        <is>
          <t>Co-Ex</t>
        </is>
      </c>
      <c r="D102" t="inlineStr">
        <is>
          <t>HCM-2</t>
        </is>
      </c>
      <c r="E102" t="inlineStr">
        <is>
          <t>Tarun</t>
        </is>
      </c>
      <c r="F102" t="inlineStr">
        <is>
          <t>UnSafe Condition</t>
        </is>
      </c>
      <c r="G102" t="inlineStr">
        <is>
          <t>CIL</t>
        </is>
      </c>
      <c r="H102" t="inlineStr">
        <is>
          <t>Glue leakage</t>
        </is>
      </c>
      <c r="I102" t="inlineStr">
        <is>
          <t>AM</t>
        </is>
      </c>
      <c r="J102" t="inlineStr">
        <is>
          <t>Manoj Mathur</t>
        </is>
      </c>
      <c r="K102" t="inlineStr">
        <is>
          <t>done</t>
        </is>
      </c>
    </row>
    <row r="103">
      <c r="A103" t="inlineStr">
        <is>
          <t>AB-201</t>
        </is>
      </c>
      <c r="B103" s="82" t="n">
        <v>46120</v>
      </c>
      <c r="C103" t="inlineStr">
        <is>
          <t>5-Star</t>
        </is>
      </c>
      <c r="D103" t="inlineStr">
        <is>
          <t>Leg5</t>
        </is>
      </c>
      <c r="E103" t="inlineStr">
        <is>
          <t xml:space="preserve">Umesh Sahu </t>
        </is>
      </c>
      <c r="F103" t="inlineStr">
        <is>
          <t>Source Of Contamination-SOC</t>
        </is>
      </c>
      <c r="G103" t="inlineStr">
        <is>
          <t>DMS</t>
        </is>
      </c>
      <c r="H103" t="inlineStr">
        <is>
          <t>Glue leakage in TTM</t>
        </is>
      </c>
      <c r="I103" t="inlineStr">
        <is>
          <t>PM</t>
        </is>
      </c>
      <c r="J103" t="inlineStr">
        <is>
          <t>Satish Mishra</t>
        </is>
      </c>
      <c r="K103" t="inlineStr">
        <is>
          <t>Done</t>
        </is>
      </c>
      <c r="L103" t="inlineStr">
        <is>
          <t>Ranveer singh</t>
        </is>
      </c>
      <c r="M103" t="n">
        <v>46134</v>
      </c>
      <c r="N103" t="inlineStr">
        <is>
          <t>Glue leakage arrested</t>
        </is>
      </c>
    </row>
    <row r="104">
      <c r="A104" t="inlineStr">
        <is>
          <t>AB-202</t>
        </is>
      </c>
      <c r="B104" s="82" t="n">
        <v>46120</v>
      </c>
      <c r="C104" t="inlineStr">
        <is>
          <t>5-Star</t>
        </is>
      </c>
      <c r="D104" t="inlineStr">
        <is>
          <t xml:space="preserve">TTLI-2 </t>
        </is>
      </c>
      <c r="E104" t="inlineStr">
        <is>
          <t xml:space="preserve">Sonu singh </t>
        </is>
      </c>
      <c r="F104" t="inlineStr">
        <is>
          <t>Minor Flaws</t>
        </is>
      </c>
      <c r="G104" t="inlineStr">
        <is>
          <t>DMS</t>
        </is>
      </c>
      <c r="H104" t="inlineStr">
        <is>
          <t xml:space="preserve">HCM -1 printer display is hang </t>
        </is>
      </c>
      <c r="I104" t="inlineStr">
        <is>
          <t>AM</t>
        </is>
      </c>
      <c r="J104" t="inlineStr">
        <is>
          <t>Amit Tripathi</t>
        </is>
      </c>
      <c r="K104" t="inlineStr">
        <is>
          <t>Done</t>
        </is>
      </c>
      <c r="L104" t="inlineStr">
        <is>
          <t>Sachin</t>
        </is>
      </c>
      <c r="M104" t="n">
        <v>46127</v>
      </c>
      <c r="N104" t="inlineStr">
        <is>
          <t xml:space="preserve">Corrected </t>
        </is>
      </c>
    </row>
    <row r="105">
      <c r="A105" t="inlineStr">
        <is>
          <t>AB-203</t>
        </is>
      </c>
      <c r="B105" s="82" t="n">
        <v>46120</v>
      </c>
      <c r="C105" t="inlineStr">
        <is>
          <t>5-Star</t>
        </is>
      </c>
      <c r="D105" t="inlineStr">
        <is>
          <t xml:space="preserve">TTLI-2 </t>
        </is>
      </c>
      <c r="E105" t="inlineStr">
        <is>
          <t xml:space="preserve">Sonu singh </t>
        </is>
      </c>
      <c r="F105" t="inlineStr">
        <is>
          <t>Minor Flaws</t>
        </is>
      </c>
      <c r="G105" t="inlineStr">
        <is>
          <t>DMS</t>
        </is>
      </c>
      <c r="H105" t="inlineStr">
        <is>
          <t>Outer box is jamming in TTLI-2</t>
        </is>
      </c>
      <c r="I105" t="inlineStr">
        <is>
          <t>AM</t>
        </is>
      </c>
      <c r="J105" t="inlineStr">
        <is>
          <t>Amit Tripathi</t>
        </is>
      </c>
      <c r="K105" t="inlineStr">
        <is>
          <t>Done</t>
        </is>
      </c>
      <c r="L105" t="inlineStr">
        <is>
          <t xml:space="preserve">Meshram </t>
        </is>
      </c>
      <c r="M105" t="n">
        <v>46128</v>
      </c>
      <c r="N105" t="inlineStr">
        <is>
          <t>Corrected</t>
        </is>
      </c>
    </row>
    <row r="106">
      <c r="A106" t="inlineStr">
        <is>
          <t>AB-205</t>
        </is>
      </c>
      <c r="B106" s="82" t="n">
        <v>46120</v>
      </c>
      <c r="C106" t="inlineStr">
        <is>
          <t>5-Star</t>
        </is>
      </c>
      <c r="D106" t="inlineStr">
        <is>
          <t xml:space="preserve">Enrobber </t>
        </is>
      </c>
      <c r="E106" t="inlineStr">
        <is>
          <t>Arjun Gaud</t>
        </is>
      </c>
      <c r="F106" t="inlineStr">
        <is>
          <t>UnSafe Condition</t>
        </is>
      </c>
      <c r="G106" t="inlineStr">
        <is>
          <t>GEMBA</t>
        </is>
      </c>
      <c r="H106" t="inlineStr">
        <is>
          <t xml:space="preserve">Electrical LOTO Isolation point is not working </t>
        </is>
      </c>
      <c r="I106" t="inlineStr">
        <is>
          <t>AM</t>
        </is>
      </c>
      <c r="J106" t="inlineStr">
        <is>
          <t>Vikas Verma</t>
        </is>
      </c>
      <c r="K106" t="inlineStr">
        <is>
          <t>PENDING</t>
        </is>
      </c>
    </row>
    <row r="107">
      <c r="A107" t="inlineStr">
        <is>
          <t>AB-206</t>
        </is>
      </c>
      <c r="B107" s="82" t="n">
        <v>46120</v>
      </c>
      <c r="C107" t="inlineStr">
        <is>
          <t>Chocolate Plant</t>
        </is>
      </c>
      <c r="D107" t="inlineStr">
        <is>
          <t xml:space="preserve">Refiner </t>
        </is>
      </c>
      <c r="E107" t="inlineStr">
        <is>
          <t>Pushkar</t>
        </is>
      </c>
      <c r="F107" t="inlineStr">
        <is>
          <t>UnSafe Condition</t>
        </is>
      </c>
      <c r="G107" t="inlineStr">
        <is>
          <t>CIL</t>
        </is>
      </c>
      <c r="H107" t="inlineStr">
        <is>
          <t>Safety guard open</t>
        </is>
      </c>
      <c r="I107" t="inlineStr">
        <is>
          <t>PM</t>
        </is>
      </c>
      <c r="J107" t="inlineStr">
        <is>
          <t>Ashish Atri</t>
        </is>
      </c>
      <c r="K107" t="inlineStr">
        <is>
          <t>Done</t>
        </is>
      </c>
      <c r="L107" t="inlineStr">
        <is>
          <t>Pushkar</t>
        </is>
      </c>
      <c r="M107" t="n">
        <v>46120</v>
      </c>
      <c r="N107" t="inlineStr">
        <is>
          <t>Safety guard was reinstalled</t>
        </is>
      </c>
    </row>
    <row r="108">
      <c r="A108" t="inlineStr">
        <is>
          <t>AB-207</t>
        </is>
      </c>
      <c r="B108" s="82" t="n">
        <v>46120</v>
      </c>
      <c r="C108" t="inlineStr">
        <is>
          <t>Perk</t>
        </is>
      </c>
      <c r="D108" t="inlineStr">
        <is>
          <t>Oven</t>
        </is>
      </c>
      <c r="E108" t="inlineStr">
        <is>
          <t>Arjun Gaud</t>
        </is>
      </c>
      <c r="F108" t="inlineStr">
        <is>
          <t>UnSafe Condition</t>
        </is>
      </c>
      <c r="G108" t="inlineStr">
        <is>
          <t>GEMBA</t>
        </is>
      </c>
      <c r="H108" t="inlineStr">
        <is>
          <t xml:space="preserve">Bubble collection conveyor, fixed guard is not proper </t>
        </is>
      </c>
      <c r="I108" t="inlineStr">
        <is>
          <t>AM</t>
        </is>
      </c>
      <c r="J108" t="inlineStr">
        <is>
          <t>Manoj Mathur</t>
        </is>
      </c>
      <c r="K108" t="inlineStr">
        <is>
          <t>PENDING</t>
        </is>
      </c>
    </row>
    <row r="109">
      <c r="A109" t="inlineStr">
        <is>
          <t>AB-210</t>
        </is>
      </c>
      <c r="B109" s="82" t="n">
        <v>46120</v>
      </c>
      <c r="C109" t="inlineStr">
        <is>
          <t>5-Star</t>
        </is>
      </c>
      <c r="D109" t="inlineStr">
        <is>
          <t>ADS</t>
        </is>
      </c>
      <c r="E109" t="inlineStr">
        <is>
          <t>Tikaram singh choudhary</t>
        </is>
      </c>
      <c r="F109" t="inlineStr">
        <is>
          <t>Source Of Quality Defect</t>
        </is>
      </c>
      <c r="G109" t="inlineStr">
        <is>
          <t>CIL</t>
        </is>
      </c>
      <c r="H109" t="inlineStr">
        <is>
          <t>Aligner no.3 ka  belt surface abnormal he, please change karwa deejiye</t>
        </is>
      </c>
      <c r="I109" t="inlineStr">
        <is>
          <t>AM</t>
        </is>
      </c>
      <c r="J109" t="inlineStr">
        <is>
          <t>Pramod Verma</t>
        </is>
      </c>
      <c r="K109" t="inlineStr">
        <is>
          <t>Done</t>
        </is>
      </c>
      <c r="L109" t="inlineStr">
        <is>
          <t>Satish Mishra</t>
        </is>
      </c>
      <c r="M109" t="n">
        <v>46202</v>
      </c>
      <c r="N109" t="inlineStr">
        <is>
          <t>Belt changed</t>
        </is>
      </c>
    </row>
    <row r="110">
      <c r="A110" t="inlineStr">
        <is>
          <t>AB-204</t>
        </is>
      </c>
      <c r="B110" s="82" t="n">
        <v>46121</v>
      </c>
      <c r="C110" t="inlineStr">
        <is>
          <t>5-Star</t>
        </is>
      </c>
      <c r="D110" t="inlineStr">
        <is>
          <t>HCM-1</t>
        </is>
      </c>
      <c r="E110" t="inlineStr">
        <is>
          <t xml:space="preserve">Pramod verma </t>
        </is>
      </c>
      <c r="F110" t="inlineStr">
        <is>
          <t>Lack Of Base Condition</t>
        </is>
      </c>
      <c r="G110" t="inlineStr">
        <is>
          <t>CIL</t>
        </is>
      </c>
      <c r="H110" t="inlineStr">
        <is>
          <t xml:space="preserve">Vaccum belt found damaged </t>
        </is>
      </c>
      <c r="I110" t="inlineStr">
        <is>
          <t>PM</t>
        </is>
      </c>
      <c r="J110" t="inlineStr">
        <is>
          <t>Satish Mishra</t>
        </is>
      </c>
      <c r="K110" t="inlineStr">
        <is>
          <t>Done</t>
        </is>
      </c>
      <c r="L110" t="inlineStr">
        <is>
          <t>Fitter</t>
        </is>
      </c>
      <c r="M110" t="n">
        <v>46122</v>
      </c>
      <c r="N110" t="inlineStr">
        <is>
          <t xml:space="preserve">Replaced </t>
        </is>
      </c>
    </row>
    <row r="111">
      <c r="A111" t="inlineStr">
        <is>
          <t>AB-211</t>
        </is>
      </c>
      <c r="B111" s="82" t="n">
        <v>46121</v>
      </c>
      <c r="C111" t="inlineStr">
        <is>
          <t>5-Star</t>
        </is>
      </c>
      <c r="D111" t="inlineStr">
        <is>
          <t>Sheeter area</t>
        </is>
      </c>
      <c r="E111" t="inlineStr">
        <is>
          <t>Arjun Gaud</t>
        </is>
      </c>
      <c r="F111" t="inlineStr">
        <is>
          <t>UnSafe Condition</t>
        </is>
      </c>
      <c r="G111" t="inlineStr">
        <is>
          <t>GEMBA</t>
        </is>
      </c>
      <c r="H111" t="inlineStr">
        <is>
          <t xml:space="preserve">85 * C hose reel is blocking the pathway </t>
        </is>
      </c>
      <c r="I111" t="inlineStr">
        <is>
          <t>AM</t>
        </is>
      </c>
      <c r="J111" t="inlineStr">
        <is>
          <t>Vikas Verma</t>
        </is>
      </c>
      <c r="K111" t="inlineStr">
        <is>
          <t>Done</t>
        </is>
      </c>
      <c r="L111" t="inlineStr">
        <is>
          <t>Satish</t>
        </is>
      </c>
      <c r="M111" t="n">
        <v>46121</v>
      </c>
      <c r="N111" t="inlineStr">
        <is>
          <t xml:space="preserve">Resolved </t>
        </is>
      </c>
    </row>
    <row r="112">
      <c r="A112" t="inlineStr">
        <is>
          <t>AB-212</t>
        </is>
      </c>
      <c r="B112" s="82" t="n">
        <v>46121</v>
      </c>
      <c r="C112" t="inlineStr">
        <is>
          <t>5-Star</t>
        </is>
      </c>
      <c r="D112" t="inlineStr">
        <is>
          <t>HCM-2</t>
        </is>
      </c>
      <c r="E112" t="inlineStr">
        <is>
          <t>Pramod Verma</t>
        </is>
      </c>
      <c r="F112" t="inlineStr">
        <is>
          <t>Lack Of Base Condition</t>
        </is>
      </c>
      <c r="G112" t="inlineStr">
        <is>
          <t>CIL</t>
        </is>
      </c>
      <c r="H112" t="inlineStr">
        <is>
          <t>Metering belt one fastner is wrong size</t>
        </is>
      </c>
      <c r="I112" t="inlineStr">
        <is>
          <t>PM</t>
        </is>
      </c>
      <c r="J112" t="inlineStr">
        <is>
          <t>Satish Mishra</t>
        </is>
      </c>
      <c r="K112" t="inlineStr">
        <is>
          <t>Done</t>
        </is>
      </c>
      <c r="L112" t="inlineStr">
        <is>
          <t>Meshram</t>
        </is>
      </c>
      <c r="M112" t="n">
        <v>46124</v>
      </c>
      <c r="N112" t="inlineStr">
        <is>
          <t xml:space="preserve">Replaced </t>
        </is>
      </c>
    </row>
    <row r="113">
      <c r="A113" t="inlineStr">
        <is>
          <t>AB-214</t>
        </is>
      </c>
      <c r="B113" s="82" t="n">
        <v>46121</v>
      </c>
      <c r="C113" t="inlineStr">
        <is>
          <t>5-Star</t>
        </is>
      </c>
      <c r="D113" t="inlineStr">
        <is>
          <t>HCM-2</t>
        </is>
      </c>
      <c r="E113" t="inlineStr">
        <is>
          <t xml:space="preserve">Amit Chowdhury </t>
        </is>
      </c>
      <c r="F113" t="inlineStr">
        <is>
          <t>Lack Of Base Condition</t>
        </is>
      </c>
      <c r="G113" t="inlineStr">
        <is>
          <t>DMS</t>
        </is>
      </c>
      <c r="H113" t="inlineStr">
        <is>
          <t>Control belt 2 gear box abnormal sound.</t>
        </is>
      </c>
      <c r="I113" t="inlineStr">
        <is>
          <t>PM</t>
        </is>
      </c>
      <c r="J113" t="inlineStr">
        <is>
          <t>Satish Mishra</t>
        </is>
      </c>
      <c r="K113" t="inlineStr">
        <is>
          <t>Done</t>
        </is>
      </c>
      <c r="L113" t="inlineStr">
        <is>
          <t>Satish</t>
        </is>
      </c>
      <c r="M113" t="n">
        <v>46127</v>
      </c>
      <c r="N113" t="inlineStr">
        <is>
          <t xml:space="preserve">Replaced </t>
        </is>
      </c>
    </row>
    <row r="114">
      <c r="A114" t="inlineStr">
        <is>
          <t>AB-215</t>
        </is>
      </c>
      <c r="B114" s="82" t="n">
        <v>46121</v>
      </c>
      <c r="C114" t="inlineStr">
        <is>
          <t>5-Star</t>
        </is>
      </c>
      <c r="D114" t="inlineStr">
        <is>
          <t>Lag no.5 ttm</t>
        </is>
      </c>
      <c r="E114" t="inlineStr">
        <is>
          <t>Safty</t>
        </is>
      </c>
      <c r="F114" t="inlineStr">
        <is>
          <t>UnSafe Condition</t>
        </is>
      </c>
      <c r="G114" t="inlineStr">
        <is>
          <t>GEMBA</t>
        </is>
      </c>
      <c r="H114" t="inlineStr">
        <is>
          <t>TTM reset button damge</t>
        </is>
      </c>
      <c r="I114" t="inlineStr">
        <is>
          <t>AM</t>
        </is>
      </c>
      <c r="J114" t="inlineStr">
        <is>
          <t>Vikas Verma</t>
        </is>
      </c>
      <c r="K114" t="inlineStr">
        <is>
          <t>Done</t>
        </is>
      </c>
      <c r="L114" t="inlineStr">
        <is>
          <t>Satish Mishra</t>
        </is>
      </c>
      <c r="M114" t="n">
        <v>46214</v>
      </c>
      <c r="N114" t="inlineStr">
        <is>
          <t>Replaced</t>
        </is>
      </c>
    </row>
    <row r="115">
      <c r="A115" t="inlineStr">
        <is>
          <t>AB-216</t>
        </is>
      </c>
      <c r="B115" s="82" t="n">
        <v>46122</v>
      </c>
      <c r="C115" t="inlineStr">
        <is>
          <t>Perk</t>
        </is>
      </c>
      <c r="D115" t="inlineStr">
        <is>
          <t>HCM-3</t>
        </is>
      </c>
      <c r="E115" t="inlineStr">
        <is>
          <t xml:space="preserve">Shantilal </t>
        </is>
      </c>
      <c r="F115" t="inlineStr">
        <is>
          <t>Lack Of Base Condition</t>
        </is>
      </c>
      <c r="G115" t="inlineStr">
        <is>
          <t>DMS</t>
        </is>
      </c>
      <c r="H115" t="inlineStr">
        <is>
          <t>Machine 3 par lage Belt cleaning Screper sab kharab ho gye he jis belt bhi jaldi fat jati he oe belt clean bhi nhi ho pati he</t>
        </is>
      </c>
      <c r="I115" t="inlineStr">
        <is>
          <t>PM</t>
        </is>
      </c>
      <c r="J115" t="inlineStr">
        <is>
          <t>Deepesh</t>
        </is>
      </c>
      <c r="K115" t="inlineStr">
        <is>
          <t>PENDING</t>
        </is>
      </c>
    </row>
    <row r="116">
      <c r="A116" t="inlineStr">
        <is>
          <t>AB-217</t>
        </is>
      </c>
      <c r="B116" s="82" t="n">
        <v>46122</v>
      </c>
      <c r="C116" t="inlineStr">
        <is>
          <t>Perk</t>
        </is>
      </c>
      <c r="D116" t="inlineStr">
        <is>
          <t>HCM-1</t>
        </is>
      </c>
      <c r="E116" t="inlineStr">
        <is>
          <t>Himanshu Chauhan</t>
        </is>
      </c>
      <c r="F116" t="inlineStr">
        <is>
          <t>UnSafe Condition</t>
        </is>
      </c>
      <c r="G116" t="inlineStr">
        <is>
          <t>GEMBA</t>
        </is>
      </c>
      <c r="H116" t="inlineStr">
        <is>
          <t>HCM-1 guard lock loose</t>
        </is>
      </c>
      <c r="I116" t="inlineStr">
        <is>
          <t>AM</t>
        </is>
      </c>
      <c r="J116" t="inlineStr">
        <is>
          <t>Manoj Mathur</t>
        </is>
      </c>
      <c r="K116" t="inlineStr">
        <is>
          <t>DONE</t>
        </is>
      </c>
      <c r="L116" t="inlineStr">
        <is>
          <t>HIMANSHU</t>
        </is>
      </c>
      <c r="M116" t="n">
        <v>46122</v>
      </c>
      <c r="N116" t="inlineStr">
        <is>
          <t>TIGHTENED</t>
        </is>
      </c>
    </row>
    <row r="117">
      <c r="A117" t="inlineStr">
        <is>
          <t>AB-218</t>
        </is>
      </c>
      <c r="B117" s="82" t="n">
        <v>46122</v>
      </c>
      <c r="C117" t="inlineStr">
        <is>
          <t>5-Star</t>
        </is>
      </c>
      <c r="D117" t="inlineStr">
        <is>
          <t>HCM-1</t>
        </is>
      </c>
      <c r="E117" t="inlineStr">
        <is>
          <t>Arjun Gaud</t>
        </is>
      </c>
      <c r="F117" t="inlineStr">
        <is>
          <t>UnSafe Condition</t>
        </is>
      </c>
      <c r="G117" t="inlineStr">
        <is>
          <t>DMS</t>
        </is>
      </c>
      <c r="H117" t="inlineStr">
        <is>
          <t>90 degree conveyor, motor cooling fan is not getting off. During machine energy lockout.</t>
        </is>
      </c>
      <c r="I117" t="inlineStr">
        <is>
          <t>AM</t>
        </is>
      </c>
      <c r="J117" t="inlineStr">
        <is>
          <t>Vikas Verma</t>
        </is>
      </c>
      <c r="K117" t="inlineStr">
        <is>
          <t>Done</t>
        </is>
      </c>
      <c r="L117" t="inlineStr">
        <is>
          <t xml:space="preserve">Satish </t>
        </is>
      </c>
      <c r="M117" t="n">
        <v>46123</v>
      </c>
      <c r="N117" t="inlineStr">
        <is>
          <t xml:space="preserve">Resolved </t>
        </is>
      </c>
    </row>
    <row r="118">
      <c r="A118" t="inlineStr">
        <is>
          <t>AB-220</t>
        </is>
      </c>
      <c r="B118" s="82" t="n">
        <v>46122</v>
      </c>
      <c r="C118" t="inlineStr">
        <is>
          <t>Perk</t>
        </is>
      </c>
      <c r="D118" t="inlineStr">
        <is>
          <t>Oven</t>
        </is>
      </c>
      <c r="E118" t="inlineStr">
        <is>
          <t>Devendra singh</t>
        </is>
      </c>
      <c r="F118" t="inlineStr">
        <is>
          <t>UnSafe Condition</t>
        </is>
      </c>
      <c r="G118" t="inlineStr">
        <is>
          <t>GEMBA</t>
        </is>
      </c>
      <c r="H118" t="inlineStr">
        <is>
          <t>ओवन के ड्राइव साइड पर हेंड वाश एरिया में गीजर  नल के ठीक ऊपर लगा है जिससे सिर में चोट लगने का खतरा बना रहता है इसको दूसरी जगह शिफ्ट करना है।</t>
        </is>
      </c>
      <c r="I118" t="inlineStr">
        <is>
          <t>AM</t>
        </is>
      </c>
      <c r="J118" t="inlineStr">
        <is>
          <t>Manoj Mathur</t>
        </is>
      </c>
      <c r="K118" t="inlineStr">
        <is>
          <t>PENDING</t>
        </is>
      </c>
    </row>
    <row r="119">
      <c r="A119" t="inlineStr">
        <is>
          <t>AB-224</t>
        </is>
      </c>
      <c r="B119" s="82" t="n">
        <v>46122</v>
      </c>
      <c r="C119" t="inlineStr">
        <is>
          <t>Perk</t>
        </is>
      </c>
      <c r="D119" t="inlineStr">
        <is>
          <t>Oven</t>
        </is>
      </c>
      <c r="E119" t="inlineStr">
        <is>
          <t xml:space="preserve">Abhishek (HSE) </t>
        </is>
      </c>
      <c r="F119" t="inlineStr">
        <is>
          <t>UnSafe Condition</t>
        </is>
      </c>
      <c r="G119" t="inlineStr">
        <is>
          <t>GEMBA</t>
        </is>
      </c>
      <c r="H119" t="inlineStr">
        <is>
          <t>Oven ka 17 no. Gate lock nhi ho rha he</t>
        </is>
      </c>
      <c r="I119" t="inlineStr">
        <is>
          <t>AM</t>
        </is>
      </c>
      <c r="J119" t="inlineStr">
        <is>
          <t>Manoj Mathur</t>
        </is>
      </c>
      <c r="K119" t="inlineStr">
        <is>
          <t>PENDING</t>
        </is>
      </c>
    </row>
    <row r="120">
      <c r="A120" t="inlineStr">
        <is>
          <t>AB-221</t>
        </is>
      </c>
      <c r="B120" s="82" t="n">
        <v>46122</v>
      </c>
      <c r="C120" t="inlineStr">
        <is>
          <t>5-Star</t>
        </is>
      </c>
      <c r="D120" t="inlineStr">
        <is>
          <t>HCM-3</t>
        </is>
      </c>
      <c r="E120" t="inlineStr">
        <is>
          <t>Akhilesh Dwivedi</t>
        </is>
      </c>
      <c r="F120" t="inlineStr">
        <is>
          <t>Lack Of Base Condition</t>
        </is>
      </c>
      <c r="G120" t="inlineStr">
        <is>
          <t>CIL</t>
        </is>
      </c>
      <c r="H120" t="inlineStr">
        <is>
          <t>Triangular belt assembly having play</t>
        </is>
      </c>
      <c r="I120" t="inlineStr">
        <is>
          <t>PM</t>
        </is>
      </c>
      <c r="J120" t="inlineStr">
        <is>
          <t>Satish Mishra</t>
        </is>
      </c>
      <c r="K120" t="inlineStr">
        <is>
          <t>Done</t>
        </is>
      </c>
      <c r="L120" t="inlineStr">
        <is>
          <t xml:space="preserve">Ranveer </t>
        </is>
      </c>
      <c r="M120" t="n">
        <v>46156</v>
      </c>
      <c r="N120" t="inlineStr">
        <is>
          <t>Repaired</t>
        </is>
      </c>
    </row>
    <row r="121">
      <c r="A121" t="inlineStr">
        <is>
          <t>AB-222</t>
        </is>
      </c>
      <c r="B121" s="82" t="n">
        <v>46122</v>
      </c>
      <c r="C121" t="inlineStr">
        <is>
          <t>5-Star</t>
        </is>
      </c>
      <c r="D121" t="inlineStr">
        <is>
          <t>TTLI 3</t>
        </is>
      </c>
      <c r="E121" t="inlineStr">
        <is>
          <t>Akhilesh Dwivedi</t>
        </is>
      </c>
      <c r="F121" t="inlineStr">
        <is>
          <t>Lack Of Base Condition</t>
        </is>
      </c>
      <c r="G121" t="inlineStr">
        <is>
          <t>CIL</t>
        </is>
      </c>
      <c r="H121" t="inlineStr">
        <is>
          <t>Closing unit chain pusher block getting dislocated frequently</t>
        </is>
      </c>
      <c r="I121" t="inlineStr">
        <is>
          <t>PM</t>
        </is>
      </c>
      <c r="J121" t="inlineStr">
        <is>
          <t>Satish Mishra</t>
        </is>
      </c>
      <c r="K121" t="inlineStr">
        <is>
          <t>Done</t>
        </is>
      </c>
      <c r="L121" t="inlineStr">
        <is>
          <t xml:space="preserve">Pushpendra </t>
        </is>
      </c>
      <c r="M121" t="n">
        <v>46129</v>
      </c>
      <c r="N121" t="inlineStr">
        <is>
          <t>Resolved</t>
        </is>
      </c>
    </row>
    <row r="122">
      <c r="A122" t="inlineStr">
        <is>
          <t>AB-223</t>
        </is>
      </c>
      <c r="B122" s="82" t="n">
        <v>46122</v>
      </c>
      <c r="C122" t="inlineStr">
        <is>
          <t>Perk</t>
        </is>
      </c>
      <c r="D122" t="inlineStr">
        <is>
          <t>Oven</t>
        </is>
      </c>
      <c r="E122" t="inlineStr">
        <is>
          <t xml:space="preserve">Abhishek (HSE) </t>
        </is>
      </c>
      <c r="F122" t="inlineStr">
        <is>
          <t>UnSafe Condition</t>
        </is>
      </c>
      <c r="G122" t="inlineStr">
        <is>
          <t>GEMBA</t>
        </is>
      </c>
      <c r="H122" t="inlineStr">
        <is>
          <t>55 degree hot water line ka wheel duster se bandha hua he</t>
        </is>
      </c>
      <c r="I122" t="inlineStr">
        <is>
          <t>AM</t>
        </is>
      </c>
      <c r="J122" t="inlineStr">
        <is>
          <t>Manoj Mathur</t>
        </is>
      </c>
      <c r="K122" t="inlineStr">
        <is>
          <t>done</t>
        </is>
      </c>
    </row>
    <row r="123">
      <c r="A123" t="inlineStr">
        <is>
          <t>AB-225</t>
        </is>
      </c>
      <c r="B123" s="82" t="n">
        <v>46122</v>
      </c>
      <c r="C123" t="inlineStr">
        <is>
          <t>Co-Ex</t>
        </is>
      </c>
      <c r="D123" t="inlineStr">
        <is>
          <t>HCM-1</t>
        </is>
      </c>
      <c r="E123" t="inlineStr">
        <is>
          <t xml:space="preserve">Kuldeep Singh </t>
        </is>
      </c>
      <c r="F123" t="inlineStr">
        <is>
          <t>Lack Of Base Condition</t>
        </is>
      </c>
      <c r="G123" t="inlineStr">
        <is>
          <t>CIL</t>
        </is>
      </c>
      <c r="H123" t="inlineStr">
        <is>
          <t xml:space="preserve">Gap between infeed belt conveyor and transport belt is less than 2 mm due to which belt torn out frequently </t>
        </is>
      </c>
      <c r="I123" t="inlineStr">
        <is>
          <t>PM</t>
        </is>
      </c>
      <c r="J123" t="inlineStr">
        <is>
          <t>Deepesh</t>
        </is>
      </c>
      <c r="K123" t="inlineStr">
        <is>
          <t>PENDING</t>
        </is>
      </c>
    </row>
    <row r="124">
      <c r="A124" t="inlineStr">
        <is>
          <t>AB-226</t>
        </is>
      </c>
      <c r="B124" s="82" t="n">
        <v>46122</v>
      </c>
      <c r="C124" t="inlineStr">
        <is>
          <t>Co-Ex</t>
        </is>
      </c>
      <c r="D124" t="inlineStr">
        <is>
          <t xml:space="preserve">Leg2 </t>
        </is>
      </c>
      <c r="E124" t="inlineStr">
        <is>
          <t xml:space="preserve">Dinesh Gaur </t>
        </is>
      </c>
      <c r="F124" t="inlineStr">
        <is>
          <t>Lack Of Base Condition</t>
        </is>
      </c>
      <c r="G124" t="inlineStr">
        <is>
          <t>CIL</t>
        </is>
      </c>
      <c r="H124" t="inlineStr">
        <is>
          <t>Outfeed belt conveyor drive gearbox overheat</t>
        </is>
      </c>
      <c r="I124" t="inlineStr">
        <is>
          <t>PM</t>
        </is>
      </c>
      <c r="J124" t="inlineStr">
        <is>
          <t>Deepesh</t>
        </is>
      </c>
      <c r="K124" t="inlineStr">
        <is>
          <t>done</t>
        </is>
      </c>
    </row>
    <row r="125">
      <c r="A125" t="inlineStr">
        <is>
          <t>AB-142</t>
        </is>
      </c>
      <c r="B125" s="82" t="n">
        <v>46123</v>
      </c>
      <c r="C125" t="inlineStr">
        <is>
          <t>5-Star</t>
        </is>
      </c>
      <c r="D125" t="inlineStr">
        <is>
          <t xml:space="preserve">HRM -5 </t>
        </is>
      </c>
      <c r="E125" t="inlineStr">
        <is>
          <t xml:space="preserve">Rajpal vaman </t>
        </is>
      </c>
      <c r="F125" t="inlineStr">
        <is>
          <t>Minor Flaws</t>
        </is>
      </c>
      <c r="G125" t="inlineStr">
        <is>
          <t>DMS</t>
        </is>
      </c>
      <c r="H125" t="inlineStr">
        <is>
          <t>Out feed back door damage /bolt need to be change in HRM-5</t>
        </is>
      </c>
      <c r="I125" t="inlineStr">
        <is>
          <t>AM</t>
        </is>
      </c>
      <c r="J125" t="inlineStr">
        <is>
          <t>Amit Tripathi</t>
        </is>
      </c>
      <c r="K125" t="inlineStr">
        <is>
          <t>Done</t>
        </is>
      </c>
    </row>
    <row r="126">
      <c r="A126" t="inlineStr">
        <is>
          <t>AB-227</t>
        </is>
      </c>
      <c r="B126" s="82" t="n">
        <v>46124</v>
      </c>
      <c r="C126" t="inlineStr">
        <is>
          <t>5-Star</t>
        </is>
      </c>
      <c r="D126" t="inlineStr">
        <is>
          <t xml:space="preserve">Kitchen </t>
        </is>
      </c>
      <c r="E126" t="inlineStr">
        <is>
          <t xml:space="preserve">Sourav bansal </t>
        </is>
      </c>
      <c r="F126" t="inlineStr">
        <is>
          <t>UnSafe Condition</t>
        </is>
      </c>
      <c r="G126" t="inlineStr">
        <is>
          <t>CIL</t>
        </is>
      </c>
      <c r="H126" t="inlineStr">
        <is>
          <t xml:space="preserve">Jecket water line damage, water continue drain </t>
        </is>
      </c>
      <c r="I126" t="inlineStr">
        <is>
          <t>AM</t>
        </is>
      </c>
      <c r="J126" t="inlineStr">
        <is>
          <t>Vikas Verma</t>
        </is>
      </c>
      <c r="K126" t="inlineStr">
        <is>
          <t>Done</t>
        </is>
      </c>
      <c r="L126" t="inlineStr">
        <is>
          <t>Satish</t>
        </is>
      </c>
      <c r="M126" t="n">
        <v>46127</v>
      </c>
      <c r="N126" t="inlineStr">
        <is>
          <t xml:space="preserve">Resolved </t>
        </is>
      </c>
    </row>
    <row r="127">
      <c r="A127" t="inlineStr">
        <is>
          <t>AB-228</t>
        </is>
      </c>
      <c r="B127" s="82" t="n">
        <v>46124</v>
      </c>
      <c r="C127" t="inlineStr">
        <is>
          <t>5-Star</t>
        </is>
      </c>
      <c r="D127" t="inlineStr">
        <is>
          <t>HCM-1</t>
        </is>
      </c>
      <c r="E127" t="inlineStr">
        <is>
          <t xml:space="preserve">Anurag Maurya </t>
        </is>
      </c>
      <c r="F127" t="inlineStr">
        <is>
          <t>Lack Of Base Condition</t>
        </is>
      </c>
      <c r="G127" t="inlineStr">
        <is>
          <t>CIL</t>
        </is>
      </c>
      <c r="H127" t="inlineStr">
        <is>
          <t xml:space="preserve">Lock damaged 99, printer screen hack problem. </t>
        </is>
      </c>
      <c r="I127" t="inlineStr">
        <is>
          <t>PM</t>
        </is>
      </c>
      <c r="J127" t="inlineStr">
        <is>
          <t>Satish Mishra</t>
        </is>
      </c>
      <c r="K127" t="inlineStr">
        <is>
          <t>Done</t>
        </is>
      </c>
      <c r="L127" t="inlineStr">
        <is>
          <t>Sachin</t>
        </is>
      </c>
      <c r="M127" t="n">
        <v>46156</v>
      </c>
      <c r="N127" t="inlineStr">
        <is>
          <t>Resolved</t>
        </is>
      </c>
    </row>
    <row r="128">
      <c r="A128" t="inlineStr">
        <is>
          <t>AB-229</t>
        </is>
      </c>
      <c r="B128" s="82" t="n">
        <v>46124</v>
      </c>
      <c r="C128" t="inlineStr">
        <is>
          <t>5-Star</t>
        </is>
      </c>
      <c r="D128" t="inlineStr">
        <is>
          <t xml:space="preserve">HRM-5 </t>
        </is>
      </c>
      <c r="E128" t="inlineStr">
        <is>
          <t xml:space="preserve">Mukesh Kumar Upadhyay </t>
        </is>
      </c>
      <c r="F128" t="inlineStr">
        <is>
          <t>Minor Flaws</t>
        </is>
      </c>
      <c r="G128" t="inlineStr">
        <is>
          <t>CIL</t>
        </is>
      </c>
      <c r="H128" t="inlineStr">
        <is>
          <t xml:space="preserve">Ham me wrapper ko feeling wheel not open </t>
        </is>
      </c>
      <c r="I128" t="inlineStr">
        <is>
          <t>AM</t>
        </is>
      </c>
      <c r="J128" t="inlineStr">
        <is>
          <t>Amit Tripathi</t>
        </is>
      </c>
      <c r="K128" t="inlineStr">
        <is>
          <t>Done</t>
        </is>
      </c>
      <c r="L128" t="inlineStr">
        <is>
          <t>Rajesh</t>
        </is>
      </c>
      <c r="M128" t="n">
        <v>46134</v>
      </c>
      <c r="N128" t="inlineStr">
        <is>
          <t xml:space="preserve">Corrected </t>
        </is>
      </c>
    </row>
    <row r="129">
      <c r="A129" t="inlineStr">
        <is>
          <t>AB-230</t>
        </is>
      </c>
      <c r="B129" s="82" t="n">
        <v>46124</v>
      </c>
      <c r="C129" t="inlineStr">
        <is>
          <t>5-Star</t>
        </is>
      </c>
      <c r="D129" t="inlineStr">
        <is>
          <t>HCM-1</t>
        </is>
      </c>
      <c r="E129" t="inlineStr">
        <is>
          <t>Anoop kumar mishra</t>
        </is>
      </c>
      <c r="F129" t="inlineStr">
        <is>
          <t>Lack Of Base Condition</t>
        </is>
      </c>
      <c r="G129" t="inlineStr">
        <is>
          <t>CIL</t>
        </is>
      </c>
      <c r="H129" t="inlineStr">
        <is>
          <t>Loader ka last sensor kharab hai , printer ki screen hack ho jati hai .</t>
        </is>
      </c>
      <c r="I129" t="inlineStr">
        <is>
          <t>PM</t>
        </is>
      </c>
      <c r="J129" t="inlineStr">
        <is>
          <t>Satish Mishra</t>
        </is>
      </c>
      <c r="K129" t="inlineStr">
        <is>
          <t>Done</t>
        </is>
      </c>
      <c r="L129" t="inlineStr">
        <is>
          <t>Sachin</t>
        </is>
      </c>
      <c r="M129" t="n">
        <v>46135</v>
      </c>
      <c r="N129" t="inlineStr">
        <is>
          <t>Resolved</t>
        </is>
      </c>
    </row>
    <row r="130">
      <c r="A130" t="inlineStr">
        <is>
          <t>AB-231</t>
        </is>
      </c>
      <c r="B130" s="82" t="n">
        <v>46124</v>
      </c>
      <c r="C130" t="inlineStr">
        <is>
          <t>Co-Ex</t>
        </is>
      </c>
      <c r="D130" t="inlineStr">
        <is>
          <t>Leg2</t>
        </is>
      </c>
      <c r="E130" t="inlineStr">
        <is>
          <t xml:space="preserve">Krishna K Narware </t>
        </is>
      </c>
      <c r="F130" t="inlineStr">
        <is>
          <t>Lack Of Base Condition</t>
        </is>
      </c>
      <c r="G130" t="inlineStr">
        <is>
          <t>CIL</t>
        </is>
      </c>
      <c r="H130" t="inlineStr">
        <is>
          <t xml:space="preserve">Vaccum system not working properly ,high rejection </t>
        </is>
      </c>
      <c r="I130" t="inlineStr">
        <is>
          <t>PM</t>
        </is>
      </c>
      <c r="J130" t="inlineStr">
        <is>
          <t>Deepesh</t>
        </is>
      </c>
      <c r="K130" t="inlineStr">
        <is>
          <t>done</t>
        </is>
      </c>
    </row>
    <row r="131">
      <c r="A131" t="inlineStr">
        <is>
          <t>AB-232</t>
        </is>
      </c>
      <c r="B131" s="82" t="n">
        <v>46124</v>
      </c>
      <c r="C131" t="inlineStr">
        <is>
          <t>Co-Ex</t>
        </is>
      </c>
      <c r="D131" t="inlineStr">
        <is>
          <t>Lag1</t>
        </is>
      </c>
      <c r="E131" t="inlineStr">
        <is>
          <t xml:space="preserve">Krishna Kumar narware </t>
        </is>
      </c>
      <c r="F131" t="inlineStr">
        <is>
          <t>UnSafe Condition</t>
        </is>
      </c>
      <c r="G131" t="inlineStr">
        <is>
          <t>CIL</t>
        </is>
      </c>
      <c r="H131" t="inlineStr">
        <is>
          <t>Laser printer vacuum not working</t>
        </is>
      </c>
      <c r="I131" t="inlineStr">
        <is>
          <t>AM</t>
        </is>
      </c>
      <c r="J131" t="inlineStr">
        <is>
          <t>Manoj Mathur</t>
        </is>
      </c>
      <c r="K131" t="inlineStr">
        <is>
          <t>done</t>
        </is>
      </c>
    </row>
    <row r="132">
      <c r="A132" t="inlineStr">
        <is>
          <t>AB-233</t>
        </is>
      </c>
      <c r="B132" s="82" t="n">
        <v>46125</v>
      </c>
      <c r="C132" t="inlineStr">
        <is>
          <t>5-Star</t>
        </is>
      </c>
      <c r="D132" t="inlineStr">
        <is>
          <t>HCM-1</t>
        </is>
      </c>
      <c r="E132" t="inlineStr">
        <is>
          <t>Arjun gaud</t>
        </is>
      </c>
      <c r="F132" t="inlineStr">
        <is>
          <t>UnSafe Condition</t>
        </is>
      </c>
      <c r="G132" t="inlineStr">
        <is>
          <t>DMS</t>
        </is>
      </c>
      <c r="H132" t="inlineStr">
        <is>
          <t xml:space="preserve">Reset button is not in function </t>
        </is>
      </c>
      <c r="I132" t="inlineStr">
        <is>
          <t>AM</t>
        </is>
      </c>
      <c r="J132" t="inlineStr">
        <is>
          <t>Vikas Verma</t>
        </is>
      </c>
      <c r="K132" t="inlineStr">
        <is>
          <t>Done</t>
        </is>
      </c>
      <c r="L132" t="inlineStr">
        <is>
          <t>Sachin</t>
        </is>
      </c>
      <c r="M132" t="n">
        <v>46142</v>
      </c>
      <c r="N132" t="inlineStr">
        <is>
          <t xml:space="preserve">Resolved </t>
        </is>
      </c>
    </row>
    <row r="133">
      <c r="A133" t="inlineStr">
        <is>
          <t>AB-234</t>
        </is>
      </c>
      <c r="B133" s="82" t="n">
        <v>46125</v>
      </c>
      <c r="C133" t="inlineStr">
        <is>
          <t>5-Star</t>
        </is>
      </c>
      <c r="D133" t="inlineStr">
        <is>
          <t>HRM</t>
        </is>
      </c>
      <c r="E133" t="inlineStr">
        <is>
          <t>Pramod Verma</t>
        </is>
      </c>
      <c r="F133" t="inlineStr">
        <is>
          <t>Minor Flaws</t>
        </is>
      </c>
      <c r="G133" t="inlineStr">
        <is>
          <t>CIL</t>
        </is>
      </c>
      <c r="H133" t="inlineStr">
        <is>
          <t>Gate safety sensor cable fix with tie</t>
        </is>
      </c>
      <c r="I133" t="inlineStr">
        <is>
          <t>AM</t>
        </is>
      </c>
      <c r="J133" t="inlineStr">
        <is>
          <t>Amit Tripathi</t>
        </is>
      </c>
      <c r="K133" t="inlineStr">
        <is>
          <t>Done</t>
        </is>
      </c>
      <c r="L133" t="inlineStr">
        <is>
          <t>Ranveer</t>
        </is>
      </c>
      <c r="M133" t="n">
        <v>46134</v>
      </c>
      <c r="N133" t="inlineStr">
        <is>
          <t xml:space="preserve">Corrected </t>
        </is>
      </c>
    </row>
    <row r="134">
      <c r="A134" t="inlineStr">
        <is>
          <t>AB-235</t>
        </is>
      </c>
      <c r="B134" s="82" t="n">
        <v>46125</v>
      </c>
      <c r="C134" t="inlineStr">
        <is>
          <t>Co-Ex</t>
        </is>
      </c>
      <c r="D134" t="inlineStr">
        <is>
          <t>Rework Blender</t>
        </is>
      </c>
      <c r="E134" t="inlineStr">
        <is>
          <t xml:space="preserve">Ravinder </t>
        </is>
      </c>
      <c r="F134" t="inlineStr">
        <is>
          <t>Lack Of Base Condition</t>
        </is>
      </c>
      <c r="G134" t="inlineStr">
        <is>
          <t>GEMBA</t>
        </is>
      </c>
      <c r="H134" t="inlineStr">
        <is>
          <t>Rework Blender jacket water circulation not happening</t>
        </is>
      </c>
      <c r="I134" t="inlineStr">
        <is>
          <t>PM</t>
        </is>
      </c>
      <c r="J134" t="inlineStr">
        <is>
          <t>Deepesh</t>
        </is>
      </c>
      <c r="K134" t="inlineStr">
        <is>
          <t>done</t>
        </is>
      </c>
    </row>
    <row r="135">
      <c r="A135" t="inlineStr">
        <is>
          <t>AB-236</t>
        </is>
      </c>
      <c r="B135" s="82" t="n">
        <v>46125</v>
      </c>
      <c r="C135" t="inlineStr">
        <is>
          <t>Co-Ex</t>
        </is>
      </c>
      <c r="D135" t="inlineStr">
        <is>
          <t xml:space="preserve">Rework Blender </t>
        </is>
      </c>
      <c r="E135" t="inlineStr">
        <is>
          <t>Ravinder Gaur</t>
        </is>
      </c>
      <c r="F135" t="inlineStr">
        <is>
          <t>Minor Flaws</t>
        </is>
      </c>
      <c r="G135" t="inlineStr">
        <is>
          <t>GEMBA</t>
        </is>
      </c>
      <c r="H135" t="inlineStr">
        <is>
          <t xml:space="preserve">Rework Blender pipeline modification </t>
        </is>
      </c>
      <c r="I135" t="inlineStr">
        <is>
          <t>PM</t>
        </is>
      </c>
      <c r="J135" t="inlineStr">
        <is>
          <t>Deepesh</t>
        </is>
      </c>
      <c r="K135" t="inlineStr">
        <is>
          <t>done</t>
        </is>
      </c>
    </row>
    <row r="136">
      <c r="A136" t="inlineStr">
        <is>
          <t>AB-237</t>
        </is>
      </c>
      <c r="B136" s="82" t="n">
        <v>46125</v>
      </c>
      <c r="C136" t="inlineStr">
        <is>
          <t>Co-Ex</t>
        </is>
      </c>
      <c r="D136" t="inlineStr">
        <is>
          <t>Rework blender</t>
        </is>
      </c>
      <c r="E136" t="inlineStr">
        <is>
          <t>Ravinder Gaur</t>
        </is>
      </c>
      <c r="F136" t="inlineStr">
        <is>
          <t>Lack Of Base Condition</t>
        </is>
      </c>
      <c r="G136" t="inlineStr">
        <is>
          <t>GEMBA</t>
        </is>
      </c>
      <c r="H136" t="inlineStr">
        <is>
          <t>Rework Blender to tank jacket water circulation not working</t>
        </is>
      </c>
      <c r="I136" t="inlineStr">
        <is>
          <t>PM</t>
        </is>
      </c>
      <c r="J136" t="inlineStr">
        <is>
          <t>Deepesh</t>
        </is>
      </c>
      <c r="K136" t="inlineStr">
        <is>
          <t>done</t>
        </is>
      </c>
    </row>
    <row r="137">
      <c r="A137" t="inlineStr">
        <is>
          <t>AB-238</t>
        </is>
      </c>
      <c r="B137" s="82" t="n">
        <v>46126</v>
      </c>
      <c r="C137" t="inlineStr">
        <is>
          <t>Perk</t>
        </is>
      </c>
      <c r="D137" t="inlineStr">
        <is>
          <t>HCM-4</t>
        </is>
      </c>
      <c r="E137" t="inlineStr">
        <is>
          <t>Banna nath</t>
        </is>
      </c>
      <c r="F137" t="inlineStr">
        <is>
          <t>Lack Of Base Condition</t>
        </is>
      </c>
      <c r="G137" t="inlineStr">
        <is>
          <t>GEMBA</t>
        </is>
      </c>
      <c r="H137" t="inlineStr">
        <is>
          <t>Film feeder drive fault</t>
        </is>
      </c>
      <c r="I137" t="inlineStr">
        <is>
          <t>PM</t>
        </is>
      </c>
      <c r="J137" t="inlineStr">
        <is>
          <t>Deepesh</t>
        </is>
      </c>
      <c r="K137" t="inlineStr">
        <is>
          <t>done</t>
        </is>
      </c>
    </row>
    <row r="138">
      <c r="A138" t="inlineStr">
        <is>
          <t>AB-239</t>
        </is>
      </c>
      <c r="B138" s="82" t="n">
        <v>46126</v>
      </c>
      <c r="C138" t="inlineStr">
        <is>
          <t>Perk</t>
        </is>
      </c>
      <c r="D138" t="inlineStr">
        <is>
          <t>TTLI-4</t>
        </is>
      </c>
      <c r="E138" t="inlineStr">
        <is>
          <t>Banna nath</t>
        </is>
      </c>
      <c r="F138" t="inlineStr">
        <is>
          <t>UnSafe Condition</t>
        </is>
      </c>
      <c r="G138" t="inlineStr">
        <is>
          <t>GEMBA</t>
        </is>
      </c>
      <c r="H138" t="inlineStr">
        <is>
          <t>TTLI 04, DOOR 7 &amp; 8 KE BICH KA PART TUTA HUA H</t>
        </is>
      </c>
      <c r="I138" t="inlineStr">
        <is>
          <t>AM</t>
        </is>
      </c>
      <c r="J138" t="inlineStr">
        <is>
          <t>Manoj Mathur</t>
        </is>
      </c>
      <c r="K138" t="inlineStr">
        <is>
          <t>done</t>
        </is>
      </c>
    </row>
    <row r="139">
      <c r="A139" t="inlineStr">
        <is>
          <t>AB-240</t>
        </is>
      </c>
      <c r="B139" s="82" t="n">
        <v>46126</v>
      </c>
      <c r="C139" t="inlineStr">
        <is>
          <t>Perk</t>
        </is>
      </c>
      <c r="D139" t="inlineStr">
        <is>
          <t>HCM-4</t>
        </is>
      </c>
      <c r="E139" t="inlineStr">
        <is>
          <t>Banna nath</t>
        </is>
      </c>
      <c r="F139" t="inlineStr">
        <is>
          <t>Lack Of Base Condition</t>
        </is>
      </c>
      <c r="G139" t="inlineStr">
        <is>
          <t>GEMBA</t>
        </is>
      </c>
      <c r="H139" t="inlineStr">
        <is>
          <t>Control belt 01 broken</t>
        </is>
      </c>
      <c r="I139" t="inlineStr">
        <is>
          <t>PM</t>
        </is>
      </c>
      <c r="J139" t="inlineStr">
        <is>
          <t>Deepesh</t>
        </is>
      </c>
      <c r="K139" t="inlineStr">
        <is>
          <t>done</t>
        </is>
      </c>
    </row>
    <row r="140">
      <c r="A140" t="inlineStr">
        <is>
          <t>AB-241</t>
        </is>
      </c>
      <c r="B140" s="82" t="n">
        <v>46126</v>
      </c>
      <c r="C140" t="inlineStr">
        <is>
          <t>5-Star</t>
        </is>
      </c>
      <c r="D140" t="inlineStr">
        <is>
          <t>HCM-3</t>
        </is>
      </c>
      <c r="E140" t="inlineStr">
        <is>
          <t xml:space="preserve">Akhilesh Dwivedi </t>
        </is>
      </c>
      <c r="F140" t="inlineStr">
        <is>
          <t>UnSafe Condition</t>
        </is>
      </c>
      <c r="G140" t="inlineStr">
        <is>
          <t>GEMBA</t>
        </is>
      </c>
      <c r="H140" t="inlineStr">
        <is>
          <t>Un usable leader in place</t>
        </is>
      </c>
      <c r="I140" t="inlineStr">
        <is>
          <t>AM</t>
        </is>
      </c>
      <c r="J140" t="inlineStr">
        <is>
          <t>Vikas Verma</t>
        </is>
      </c>
      <c r="K140" t="inlineStr">
        <is>
          <t>Done</t>
        </is>
      </c>
      <c r="L140" t="inlineStr">
        <is>
          <t>Satish</t>
        </is>
      </c>
      <c r="M140" t="n">
        <v>46142</v>
      </c>
      <c r="N140" t="inlineStr">
        <is>
          <t xml:space="preserve">Resolved </t>
        </is>
      </c>
    </row>
    <row r="141">
      <c r="A141" t="inlineStr">
        <is>
          <t>AB-242</t>
        </is>
      </c>
      <c r="B141" s="82" t="n">
        <v>46126</v>
      </c>
      <c r="C141" t="inlineStr">
        <is>
          <t>5-Star</t>
        </is>
      </c>
      <c r="D141" t="inlineStr">
        <is>
          <t>HCM-1</t>
        </is>
      </c>
      <c r="E141" t="inlineStr">
        <is>
          <t>Anoop kumar mishra</t>
        </is>
      </c>
      <c r="F141" t="inlineStr">
        <is>
          <t>Lack Of Base Condition</t>
        </is>
      </c>
      <c r="G141" t="inlineStr">
        <is>
          <t>CIL</t>
        </is>
      </c>
      <c r="H141" t="inlineStr">
        <is>
          <t>90 degree turning belt damage after 6 months,</t>
        </is>
      </c>
      <c r="I141" t="inlineStr">
        <is>
          <t>PM</t>
        </is>
      </c>
      <c r="J141" t="inlineStr">
        <is>
          <t>Satish Mishra</t>
        </is>
      </c>
      <c r="K141" t="inlineStr">
        <is>
          <t>Done</t>
        </is>
      </c>
      <c r="L141" t="inlineStr">
        <is>
          <t>Sanjay</t>
        </is>
      </c>
      <c r="M141" t="n">
        <v>46192</v>
      </c>
      <c r="N141" t="inlineStr">
        <is>
          <t xml:space="preserve">Replaced </t>
        </is>
      </c>
    </row>
    <row r="142">
      <c r="A142" t="inlineStr">
        <is>
          <t>AB-243</t>
        </is>
      </c>
      <c r="B142" s="82" t="n">
        <v>46126</v>
      </c>
      <c r="C142" t="inlineStr">
        <is>
          <t>5-Star</t>
        </is>
      </c>
      <c r="D142" t="inlineStr">
        <is>
          <t>Enrober</t>
        </is>
      </c>
      <c r="E142" t="inlineStr">
        <is>
          <t xml:space="preserve">Harikesh Gurjar </t>
        </is>
      </c>
      <c r="F142" t="inlineStr">
        <is>
          <t>Lack Of Base Condition</t>
        </is>
      </c>
      <c r="G142" t="inlineStr">
        <is>
          <t>CIL</t>
        </is>
      </c>
      <c r="H142" t="inlineStr">
        <is>
          <t xml:space="preserve">Enrober hopper manual handle to be loose and one side guide us broken </t>
        </is>
      </c>
      <c r="I142" t="inlineStr">
        <is>
          <t>PM</t>
        </is>
      </c>
      <c r="J142" t="inlineStr">
        <is>
          <t>Satish Mishra</t>
        </is>
      </c>
      <c r="K142" t="inlineStr">
        <is>
          <t>Done</t>
        </is>
      </c>
      <c r="L142" t="inlineStr">
        <is>
          <t>Rajesh joshi</t>
        </is>
      </c>
      <c r="M142" t="n">
        <v>46267</v>
      </c>
      <c r="N142" t="inlineStr">
        <is>
          <t xml:space="preserve">Handle replaced </t>
        </is>
      </c>
    </row>
    <row r="143">
      <c r="A143" t="inlineStr">
        <is>
          <t>AB-245</t>
        </is>
      </c>
      <c r="B143" s="82" t="n">
        <v>46128</v>
      </c>
      <c r="C143" t="inlineStr">
        <is>
          <t>Perk</t>
        </is>
      </c>
      <c r="D143" t="inlineStr">
        <is>
          <t>Oven</t>
        </is>
      </c>
      <c r="E143" t="inlineStr">
        <is>
          <t xml:space="preserve">Anurag mishra </t>
        </is>
      </c>
      <c r="F143" t="inlineStr">
        <is>
          <t>Source Of Contamination-SOC</t>
        </is>
      </c>
      <c r="G143" t="inlineStr">
        <is>
          <t>CIL</t>
        </is>
      </c>
      <c r="H143" t="inlineStr">
        <is>
          <t>Oven ki bubble plates loose hai</t>
        </is>
      </c>
      <c r="I143" t="inlineStr">
        <is>
          <t>AM</t>
        </is>
      </c>
      <c r="J143" t="inlineStr">
        <is>
          <t>Ravinder Gaur</t>
        </is>
      </c>
      <c r="K143" t="inlineStr">
        <is>
          <t>PENDING</t>
        </is>
      </c>
    </row>
    <row r="144">
      <c r="A144" t="inlineStr">
        <is>
          <t>AB-246</t>
        </is>
      </c>
      <c r="B144" s="82" t="n">
        <v>46128</v>
      </c>
      <c r="C144" t="inlineStr">
        <is>
          <t>Perk</t>
        </is>
      </c>
      <c r="D144" t="inlineStr">
        <is>
          <t>Oven</t>
        </is>
      </c>
      <c r="E144" t="inlineStr">
        <is>
          <t>Girish giridkar</t>
        </is>
      </c>
      <c r="F144" t="inlineStr">
        <is>
          <t>Lack Of Base Condition</t>
        </is>
      </c>
      <c r="G144" t="inlineStr">
        <is>
          <t>CIL</t>
        </is>
      </c>
      <c r="H144" t="inlineStr">
        <is>
          <t>Die no 48 bubble plate broken</t>
        </is>
      </c>
      <c r="I144" t="inlineStr">
        <is>
          <t>PM</t>
        </is>
      </c>
      <c r="J144" t="inlineStr">
        <is>
          <t>Deepesh</t>
        </is>
      </c>
      <c r="K144" t="inlineStr">
        <is>
          <t>PENDING</t>
        </is>
      </c>
    </row>
    <row r="145">
      <c r="A145" t="inlineStr">
        <is>
          <t>AB-247</t>
        </is>
      </c>
      <c r="B145" s="82" t="n">
        <v>46128</v>
      </c>
      <c r="C145" t="inlineStr">
        <is>
          <t>Perk</t>
        </is>
      </c>
      <c r="D145" t="inlineStr">
        <is>
          <t>Oven</t>
        </is>
      </c>
      <c r="E145" t="inlineStr">
        <is>
          <t>Girish giridkar</t>
        </is>
      </c>
      <c r="F145" t="inlineStr">
        <is>
          <t>Lack Of Base Condition</t>
        </is>
      </c>
      <c r="G145" t="inlineStr">
        <is>
          <t>CIL</t>
        </is>
      </c>
      <c r="H145" t="inlineStr">
        <is>
          <t xml:space="preserve">Fire transfer plate missing </t>
        </is>
      </c>
      <c r="I145" t="inlineStr">
        <is>
          <t>PM</t>
        </is>
      </c>
      <c r="J145" t="inlineStr">
        <is>
          <t>Deepesh</t>
        </is>
      </c>
      <c r="K145" t="inlineStr">
        <is>
          <t>PENDING</t>
        </is>
      </c>
    </row>
    <row r="146">
      <c r="A146" t="inlineStr">
        <is>
          <t>AB-249</t>
        </is>
      </c>
      <c r="B146" s="82" t="n">
        <v>46129</v>
      </c>
      <c r="C146" t="inlineStr">
        <is>
          <t>Perk</t>
        </is>
      </c>
      <c r="D146" t="inlineStr">
        <is>
          <t>HCM-3</t>
        </is>
      </c>
      <c r="E146" t="inlineStr">
        <is>
          <t xml:space="preserve">Manjeet Kumar </t>
        </is>
      </c>
      <c r="F146" t="inlineStr">
        <is>
          <t>Source Of Quality Defect</t>
        </is>
      </c>
      <c r="G146" t="inlineStr">
        <is>
          <t>CIL</t>
        </is>
      </c>
      <c r="H146" t="inlineStr">
        <is>
          <t xml:space="preserve">Ttli me wating belt track ho rha hai </t>
        </is>
      </c>
      <c r="I146" t="inlineStr">
        <is>
          <t>AM</t>
        </is>
      </c>
      <c r="J146" t="inlineStr">
        <is>
          <t>Himanshu Chauhan</t>
        </is>
      </c>
      <c r="K146" t="inlineStr">
        <is>
          <t>done</t>
        </is>
      </c>
    </row>
    <row r="147">
      <c r="A147" t="inlineStr">
        <is>
          <t>AB-250</t>
        </is>
      </c>
      <c r="B147" s="82" t="n">
        <v>46129</v>
      </c>
      <c r="C147" t="inlineStr">
        <is>
          <t>Perk</t>
        </is>
      </c>
      <c r="D147" t="inlineStr">
        <is>
          <t>HCM-3</t>
        </is>
      </c>
      <c r="E147" t="inlineStr">
        <is>
          <t>Banna nath</t>
        </is>
      </c>
      <c r="F147" t="inlineStr">
        <is>
          <t>Lack Of Base Condition</t>
        </is>
      </c>
      <c r="G147" t="inlineStr">
        <is>
          <t>GEMBA</t>
        </is>
      </c>
      <c r="H147" t="inlineStr">
        <is>
          <t>Vaccum crub box damage</t>
        </is>
      </c>
      <c r="I147" t="inlineStr">
        <is>
          <t>PM</t>
        </is>
      </c>
      <c r="J147" t="inlineStr">
        <is>
          <t>Deepesh</t>
        </is>
      </c>
      <c r="K147" t="inlineStr">
        <is>
          <t>PENDING</t>
        </is>
      </c>
    </row>
    <row r="148">
      <c r="A148" t="inlineStr">
        <is>
          <t>AB-251</t>
        </is>
      </c>
      <c r="B148" s="82" t="n">
        <v>46129</v>
      </c>
      <c r="C148" t="inlineStr">
        <is>
          <t>Co-Ex</t>
        </is>
      </c>
      <c r="D148" t="inlineStr">
        <is>
          <t>Extruder</t>
        </is>
      </c>
      <c r="E148" t="inlineStr">
        <is>
          <t>B s dodiya</t>
        </is>
      </c>
      <c r="F148" t="inlineStr">
        <is>
          <t>UnSafe Condition</t>
        </is>
      </c>
      <c r="G148" t="inlineStr">
        <is>
          <t>GEMBA</t>
        </is>
      </c>
      <c r="H148" t="inlineStr">
        <is>
          <t>Extruder, up down not working, filter are not available to use tools</t>
        </is>
      </c>
      <c r="I148" t="inlineStr">
        <is>
          <t>AM</t>
        </is>
      </c>
      <c r="J148" t="inlineStr">
        <is>
          <t>Manoj Mathur</t>
        </is>
      </c>
      <c r="K148" t="inlineStr">
        <is>
          <t>Done</t>
        </is>
      </c>
    </row>
    <row r="149">
      <c r="A149" t="inlineStr">
        <is>
          <t>AB-252</t>
        </is>
      </c>
      <c r="B149" s="82" t="n">
        <v>46129</v>
      </c>
      <c r="C149" t="inlineStr">
        <is>
          <t>Perk</t>
        </is>
      </c>
      <c r="D149" t="inlineStr">
        <is>
          <t>oven</t>
        </is>
      </c>
      <c r="E149" t="inlineStr">
        <is>
          <t xml:space="preserve">Waseem </t>
        </is>
      </c>
      <c r="F149" t="inlineStr">
        <is>
          <t>Source Of Quality Defect</t>
        </is>
      </c>
      <c r="G149" t="inlineStr">
        <is>
          <t>GEMBA</t>
        </is>
      </c>
      <c r="H149" t="inlineStr">
        <is>
          <t>batter transfer range 60 se 80% karne se viscosity maintain karne me help hogi</t>
        </is>
      </c>
      <c r="I149" t="inlineStr">
        <is>
          <t>AM</t>
        </is>
      </c>
      <c r="J149" t="inlineStr">
        <is>
          <t>Himanshu Chauhan</t>
        </is>
      </c>
      <c r="K149" t="inlineStr">
        <is>
          <t>done</t>
        </is>
      </c>
    </row>
    <row r="150">
      <c r="A150" t="inlineStr">
        <is>
          <t>AB-254</t>
        </is>
      </c>
      <c r="B150" s="82" t="n">
        <v>46129</v>
      </c>
      <c r="C150" t="inlineStr">
        <is>
          <t>5-Star</t>
        </is>
      </c>
      <c r="D150" t="inlineStr">
        <is>
          <t>HCM-4</t>
        </is>
      </c>
      <c r="E150" t="inlineStr">
        <is>
          <t>Vivek dubey</t>
        </is>
      </c>
      <c r="F150" t="inlineStr">
        <is>
          <t>Source Of Quality Defect</t>
        </is>
      </c>
      <c r="G150" t="inlineStr">
        <is>
          <t>DMS</t>
        </is>
      </c>
      <c r="H150" t="inlineStr">
        <is>
          <t xml:space="preserve">9.8 gm laminate I mark problem because automatic code shifting problem </t>
        </is>
      </c>
      <c r="I150" t="inlineStr">
        <is>
          <t>AM</t>
        </is>
      </c>
      <c r="J150" t="inlineStr">
        <is>
          <t>Pramod Verma</t>
        </is>
      </c>
      <c r="K150" t="inlineStr">
        <is>
          <t>Done</t>
        </is>
      </c>
      <c r="L150" t="inlineStr">
        <is>
          <t>Sachin</t>
        </is>
      </c>
      <c r="M150" t="n">
        <v>46191</v>
      </c>
      <c r="N150" t="inlineStr">
        <is>
          <t>Delay time adjusted</t>
        </is>
      </c>
    </row>
    <row r="151">
      <c r="A151" t="inlineStr">
        <is>
          <t>AB-256</t>
        </is>
      </c>
      <c r="B151" s="82" t="n">
        <v>46129</v>
      </c>
      <c r="C151" t="inlineStr">
        <is>
          <t>5-Star</t>
        </is>
      </c>
      <c r="D151" t="inlineStr">
        <is>
          <t>Kitchen</t>
        </is>
      </c>
      <c r="E151" t="inlineStr">
        <is>
          <t>Vikas verma</t>
        </is>
      </c>
      <c r="F151" t="inlineStr">
        <is>
          <t>Lack Of Base Condition</t>
        </is>
      </c>
      <c r="G151" t="inlineStr">
        <is>
          <t>GEMBA</t>
        </is>
      </c>
      <c r="H151" t="inlineStr">
        <is>
          <t>No place to tie up rework bag waste or threads at rework melter</t>
        </is>
      </c>
      <c r="I151" t="inlineStr">
        <is>
          <t>PM</t>
        </is>
      </c>
      <c r="J151" t="inlineStr">
        <is>
          <t>Satish Mishra</t>
        </is>
      </c>
      <c r="K151" t="inlineStr">
        <is>
          <t>Done</t>
        </is>
      </c>
      <c r="L151" t="inlineStr">
        <is>
          <t>Satish</t>
        </is>
      </c>
      <c r="M151" t="n">
        <v>46142</v>
      </c>
      <c r="N151" t="inlineStr">
        <is>
          <t xml:space="preserve">Resolved </t>
        </is>
      </c>
    </row>
    <row r="152">
      <c r="A152" t="inlineStr">
        <is>
          <t>AB-257</t>
        </is>
      </c>
      <c r="B152" s="82" t="n">
        <v>46129</v>
      </c>
      <c r="C152" t="inlineStr">
        <is>
          <t>5-Star</t>
        </is>
      </c>
      <c r="D152" t="inlineStr">
        <is>
          <t>Kitchen</t>
        </is>
      </c>
      <c r="E152" t="inlineStr">
        <is>
          <t>Vikas verma</t>
        </is>
      </c>
      <c r="F152" t="inlineStr">
        <is>
          <t>Lack Of Base Condition</t>
        </is>
      </c>
      <c r="G152" t="inlineStr">
        <is>
          <t>GEMBA</t>
        </is>
      </c>
      <c r="H152" t="inlineStr">
        <is>
          <t>Unwanted wire near bag lifter at rework area</t>
        </is>
      </c>
      <c r="I152" t="inlineStr">
        <is>
          <t>PM</t>
        </is>
      </c>
      <c r="J152" t="inlineStr">
        <is>
          <t>Satish Mishra</t>
        </is>
      </c>
      <c r="K152" t="inlineStr">
        <is>
          <t>Done</t>
        </is>
      </c>
      <c r="L152" t="inlineStr">
        <is>
          <t>Satish</t>
        </is>
      </c>
      <c r="M152" t="n">
        <v>46135</v>
      </c>
      <c r="N152" t="inlineStr">
        <is>
          <t xml:space="preserve">Resolved </t>
        </is>
      </c>
    </row>
    <row r="153">
      <c r="A153" t="inlineStr">
        <is>
          <t>AB-261</t>
        </is>
      </c>
      <c r="B153" s="82" t="n">
        <v>46129</v>
      </c>
      <c r="C153" t="inlineStr">
        <is>
          <t>5-Star</t>
        </is>
      </c>
      <c r="D153" t="inlineStr">
        <is>
          <t>Kitchen</t>
        </is>
      </c>
      <c r="E153" t="inlineStr">
        <is>
          <t>Vikas verma</t>
        </is>
      </c>
      <c r="F153" t="inlineStr">
        <is>
          <t>Lack Of Base Condition</t>
        </is>
      </c>
      <c r="G153" t="inlineStr">
        <is>
          <t>GEMBA</t>
        </is>
      </c>
      <c r="H153" t="inlineStr">
        <is>
          <t>Invert syrup pump leak</t>
        </is>
      </c>
      <c r="I153" t="inlineStr">
        <is>
          <t>PM</t>
        </is>
      </c>
      <c r="J153" t="inlineStr">
        <is>
          <t>Satish Mishra</t>
        </is>
      </c>
      <c r="K153" t="inlineStr">
        <is>
          <t>Done</t>
        </is>
      </c>
      <c r="L153" t="inlineStr">
        <is>
          <t>Kuldeep</t>
        </is>
      </c>
      <c r="M153" t="n">
        <v>46129</v>
      </c>
      <c r="N153" t="inlineStr">
        <is>
          <t>Pump repaired</t>
        </is>
      </c>
    </row>
    <row r="154">
      <c r="A154" t="inlineStr">
        <is>
          <t>AB-281</t>
        </is>
      </c>
      <c r="B154" s="82" t="n">
        <v>46129</v>
      </c>
      <c r="C154" t="inlineStr">
        <is>
          <t>5-Star</t>
        </is>
      </c>
      <c r="D154" t="inlineStr">
        <is>
          <t>E milk holding tank discharge valve leakage</t>
        </is>
      </c>
      <c r="E154" t="inlineStr">
        <is>
          <t>Satish Mishra</t>
        </is>
      </c>
      <c r="F154" t="inlineStr">
        <is>
          <t>Source Of Quality Defect</t>
        </is>
      </c>
      <c r="G154" t="inlineStr">
        <is>
          <t>GEMBA</t>
        </is>
      </c>
      <c r="H154" t="inlineStr">
        <is>
          <t xml:space="preserve">Leakage arrested on 20th APR </t>
        </is>
      </c>
      <c r="I154" t="inlineStr">
        <is>
          <t>AM</t>
        </is>
      </c>
      <c r="J154" t="inlineStr">
        <is>
          <t>Pramod Verma</t>
        </is>
      </c>
      <c r="K154" t="inlineStr">
        <is>
          <t>Done</t>
        </is>
      </c>
      <c r="L154" t="inlineStr">
        <is>
          <t>Satish Mishra</t>
        </is>
      </c>
      <c r="M154" t="n">
        <v>46132</v>
      </c>
      <c r="N154" t="inlineStr">
        <is>
          <t>Leakage arrested</t>
        </is>
      </c>
    </row>
    <row r="155">
      <c r="A155" t="inlineStr">
        <is>
          <t>AB-248</t>
        </is>
      </c>
      <c r="B155" s="82" t="n">
        <v>46130</v>
      </c>
      <c r="C155" t="inlineStr">
        <is>
          <t>5-Star</t>
        </is>
      </c>
      <c r="D155" t="inlineStr">
        <is>
          <t xml:space="preserve">Kitchen </t>
        </is>
      </c>
      <c r="E155" t="inlineStr">
        <is>
          <t xml:space="preserve">Naman maheswari </t>
        </is>
      </c>
      <c r="F155" t="inlineStr">
        <is>
          <t>UnSafe Condition</t>
        </is>
      </c>
      <c r="G155" t="inlineStr">
        <is>
          <t>GEMBA</t>
        </is>
      </c>
      <c r="H155" t="inlineStr">
        <is>
          <t xml:space="preserve">Till Sunday abnormality not close </t>
        </is>
      </c>
      <c r="I155" t="inlineStr">
        <is>
          <t>AM</t>
        </is>
      </c>
      <c r="J155" t="inlineStr">
        <is>
          <t>Vikas Verma</t>
        </is>
      </c>
      <c r="K155" t="inlineStr">
        <is>
          <t>Done</t>
        </is>
      </c>
      <c r="L155" t="inlineStr">
        <is>
          <t xml:space="preserve">Satish </t>
        </is>
      </c>
      <c r="M155" t="n">
        <v>46142</v>
      </c>
      <c r="N155" t="inlineStr">
        <is>
          <t xml:space="preserve">Resolved </t>
        </is>
      </c>
    </row>
    <row r="156">
      <c r="A156" t="inlineStr">
        <is>
          <t>AB-253</t>
        </is>
      </c>
      <c r="B156" s="82" t="n">
        <v>46130</v>
      </c>
      <c r="C156" t="inlineStr">
        <is>
          <t>5-Star</t>
        </is>
      </c>
      <c r="D156" t="inlineStr">
        <is>
          <t>HCM-3</t>
        </is>
      </c>
      <c r="E156" t="inlineStr">
        <is>
          <t xml:space="preserve">Rajaram chourey </t>
        </is>
      </c>
      <c r="F156" t="inlineStr">
        <is>
          <t>Source Of Quality Defect</t>
        </is>
      </c>
      <c r="G156" t="inlineStr">
        <is>
          <t>GEMBA</t>
        </is>
      </c>
      <c r="H156" t="inlineStr">
        <is>
          <t xml:space="preserve">Laminate me Code shift ho raha hai </t>
        </is>
      </c>
      <c r="I156" t="inlineStr">
        <is>
          <t>AM</t>
        </is>
      </c>
      <c r="J156" t="inlineStr">
        <is>
          <t>Pramod Verma</t>
        </is>
      </c>
      <c r="K156" t="inlineStr">
        <is>
          <t>Done</t>
        </is>
      </c>
      <c r="L156" t="inlineStr">
        <is>
          <t>Sachin</t>
        </is>
      </c>
      <c r="M156" t="n">
        <v>46191</v>
      </c>
      <c r="N156" t="inlineStr">
        <is>
          <t>Corrected</t>
        </is>
      </c>
    </row>
    <row r="157">
      <c r="A157" t="inlineStr">
        <is>
          <t>AB-255</t>
        </is>
      </c>
      <c r="B157" s="82" t="n">
        <v>46130</v>
      </c>
      <c r="C157" t="inlineStr">
        <is>
          <t>5-Star</t>
        </is>
      </c>
      <c r="D157" t="inlineStr">
        <is>
          <t>Kitchen</t>
        </is>
      </c>
      <c r="E157" t="inlineStr">
        <is>
          <t>Vikas verma</t>
        </is>
      </c>
      <c r="F157" t="inlineStr">
        <is>
          <t>Lack Of Base Condition</t>
        </is>
      </c>
      <c r="G157" t="inlineStr">
        <is>
          <t>GEMBA</t>
        </is>
      </c>
      <c r="H157" t="inlineStr">
        <is>
          <t>E Milk leak from discharge valve</t>
        </is>
      </c>
      <c r="I157" t="inlineStr">
        <is>
          <t>PM</t>
        </is>
      </c>
      <c r="J157" t="inlineStr">
        <is>
          <t>Satish Mishra</t>
        </is>
      </c>
      <c r="K157" t="inlineStr">
        <is>
          <t>Done</t>
        </is>
      </c>
      <c r="L157" t="inlineStr">
        <is>
          <t xml:space="preserve">Meshram </t>
        </is>
      </c>
      <c r="M157" t="n">
        <v>46130</v>
      </c>
      <c r="N157" t="inlineStr">
        <is>
          <t>Resolved</t>
        </is>
      </c>
    </row>
    <row r="158">
      <c r="A158" t="inlineStr">
        <is>
          <t>AB-258</t>
        </is>
      </c>
      <c r="B158" s="82" t="n">
        <v>46130</v>
      </c>
      <c r="C158" t="inlineStr">
        <is>
          <t>5-Star</t>
        </is>
      </c>
      <c r="D158" t="inlineStr">
        <is>
          <t>HCM-2</t>
        </is>
      </c>
      <c r="E158" t="inlineStr">
        <is>
          <t>Anoop mishra</t>
        </is>
      </c>
      <c r="F158" t="inlineStr">
        <is>
          <t>Lack Of Base Condition</t>
        </is>
      </c>
      <c r="G158" t="inlineStr">
        <is>
          <t>CIL</t>
        </is>
      </c>
      <c r="H158" t="inlineStr">
        <is>
          <t>Safety lock tuta hua hai</t>
        </is>
      </c>
      <c r="I158" t="inlineStr">
        <is>
          <t>PM</t>
        </is>
      </c>
      <c r="J158" t="inlineStr">
        <is>
          <t>Satish Mishra</t>
        </is>
      </c>
      <c r="K158" t="inlineStr">
        <is>
          <t>Done</t>
        </is>
      </c>
      <c r="L158" t="inlineStr">
        <is>
          <t xml:space="preserve">Meshram </t>
        </is>
      </c>
      <c r="M158" t="n">
        <v>46210</v>
      </c>
      <c r="N158" t="inlineStr">
        <is>
          <t xml:space="preserve">Replaced </t>
        </is>
      </c>
    </row>
    <row r="159">
      <c r="A159" t="inlineStr">
        <is>
          <t>AB-262</t>
        </is>
      </c>
      <c r="B159" s="82" t="n">
        <v>46130</v>
      </c>
      <c r="C159" t="inlineStr">
        <is>
          <t>5-Star</t>
        </is>
      </c>
      <c r="D159" t="inlineStr">
        <is>
          <t>HRM</t>
        </is>
      </c>
      <c r="E159" t="inlineStr">
        <is>
          <t>Rajesh pandey</t>
        </is>
      </c>
      <c r="F159" t="inlineStr">
        <is>
          <t>Lack Of Base Condition</t>
        </is>
      </c>
      <c r="G159" t="inlineStr">
        <is>
          <t>CIL</t>
        </is>
      </c>
      <c r="H159" t="inlineStr">
        <is>
          <t>Seam wheel not opening</t>
        </is>
      </c>
      <c r="I159" t="inlineStr">
        <is>
          <t>PM</t>
        </is>
      </c>
      <c r="J159" t="inlineStr">
        <is>
          <t>Satish Mishra</t>
        </is>
      </c>
      <c r="K159" t="inlineStr">
        <is>
          <t>Done</t>
        </is>
      </c>
      <c r="L159" t="inlineStr">
        <is>
          <t xml:space="preserve">Shift fitter </t>
        </is>
      </c>
      <c r="M159" t="n">
        <v>46130</v>
      </c>
      <c r="N159" t="inlineStr">
        <is>
          <t>Setting done</t>
        </is>
      </c>
    </row>
    <row r="160">
      <c r="A160" t="inlineStr">
        <is>
          <t>AB-263</t>
        </is>
      </c>
      <c r="B160" s="82" t="n">
        <v>46130</v>
      </c>
      <c r="C160" t="inlineStr">
        <is>
          <t>5-Star</t>
        </is>
      </c>
      <c r="D160" t="inlineStr">
        <is>
          <t>E.milk hoding tank</t>
        </is>
      </c>
      <c r="E160" t="inlineStr">
        <is>
          <t>Pramod verma</t>
        </is>
      </c>
      <c r="F160" t="inlineStr">
        <is>
          <t>Lack Of Base Condition</t>
        </is>
      </c>
      <c r="G160" t="inlineStr">
        <is>
          <t>DMS</t>
        </is>
      </c>
      <c r="H160" t="inlineStr">
        <is>
          <t>Discharge valve leakage</t>
        </is>
      </c>
      <c r="I160" t="inlineStr">
        <is>
          <t>PM</t>
        </is>
      </c>
      <c r="J160" t="inlineStr">
        <is>
          <t>Satish Mishra</t>
        </is>
      </c>
      <c r="K160" t="inlineStr">
        <is>
          <t>Done</t>
        </is>
      </c>
      <c r="L160" t="inlineStr">
        <is>
          <t xml:space="preserve">Pushpendra </t>
        </is>
      </c>
      <c r="M160" t="n">
        <v>46130</v>
      </c>
      <c r="N160" t="inlineStr">
        <is>
          <t xml:space="preserve">Leakage arrested </t>
        </is>
      </c>
    </row>
    <row r="161">
      <c r="A161" t="inlineStr">
        <is>
          <t>AB-264</t>
        </is>
      </c>
      <c r="B161" s="82" t="n">
        <v>46130</v>
      </c>
      <c r="C161" t="inlineStr">
        <is>
          <t>Perk</t>
        </is>
      </c>
      <c r="D161" t="inlineStr">
        <is>
          <t>TTLI-4</t>
        </is>
      </c>
      <c r="E161" t="inlineStr">
        <is>
          <t xml:space="preserve">Naman Maheshwari </t>
        </is>
      </c>
      <c r="F161" t="inlineStr">
        <is>
          <t>Lack Of Base Condition</t>
        </is>
      </c>
      <c r="G161" t="inlineStr">
        <is>
          <t>CIL</t>
        </is>
      </c>
      <c r="H161" t="inlineStr">
        <is>
          <t xml:space="preserve">BT belt damage </t>
        </is>
      </c>
      <c r="I161" t="inlineStr">
        <is>
          <t>PM</t>
        </is>
      </c>
      <c r="J161" t="inlineStr">
        <is>
          <t>Deepesh</t>
        </is>
      </c>
      <c r="K161" t="inlineStr">
        <is>
          <t>done</t>
        </is>
      </c>
    </row>
    <row r="162">
      <c r="A162" t="inlineStr">
        <is>
          <t>AB-265</t>
        </is>
      </c>
      <c r="B162" s="82" t="n">
        <v>46130</v>
      </c>
      <c r="C162" t="inlineStr">
        <is>
          <t>Perk</t>
        </is>
      </c>
      <c r="D162" t="inlineStr">
        <is>
          <t>TTLI-4</t>
        </is>
      </c>
      <c r="E162" t="inlineStr">
        <is>
          <t xml:space="preserve">Naman maheshwari </t>
        </is>
      </c>
      <c r="F162" t="inlineStr">
        <is>
          <t>Lack Of Base Condition</t>
        </is>
      </c>
      <c r="G162" t="inlineStr">
        <is>
          <t>CIL</t>
        </is>
      </c>
      <c r="H162" t="inlineStr">
        <is>
          <t xml:space="preserve">BT sensor loose . </t>
        </is>
      </c>
      <c r="I162" t="inlineStr">
        <is>
          <t>PM</t>
        </is>
      </c>
      <c r="J162" t="inlineStr">
        <is>
          <t>Deepesh</t>
        </is>
      </c>
      <c r="K162" t="inlineStr">
        <is>
          <t>done</t>
        </is>
      </c>
    </row>
    <row r="163">
      <c r="A163" t="inlineStr">
        <is>
          <t>AB-266</t>
        </is>
      </c>
      <c r="B163" s="82" t="n">
        <v>46130</v>
      </c>
      <c r="C163" t="inlineStr">
        <is>
          <t>Perk</t>
        </is>
      </c>
      <c r="D163" t="inlineStr">
        <is>
          <t>TTLI-4</t>
        </is>
      </c>
      <c r="E163" t="inlineStr">
        <is>
          <t xml:space="preserve">Naman Maheshwari </t>
        </is>
      </c>
      <c r="F163" t="inlineStr">
        <is>
          <t>Lack Of Base Condition</t>
        </is>
      </c>
      <c r="G163" t="inlineStr">
        <is>
          <t>CIL</t>
        </is>
      </c>
      <c r="H163" t="inlineStr">
        <is>
          <t xml:space="preserve">Forming glue deposition plate missing. </t>
        </is>
      </c>
      <c r="I163" t="inlineStr">
        <is>
          <t>PM</t>
        </is>
      </c>
      <c r="J163" t="inlineStr">
        <is>
          <t>Deepesh</t>
        </is>
      </c>
      <c r="K163" t="inlineStr">
        <is>
          <t>done</t>
        </is>
      </c>
    </row>
    <row r="164">
      <c r="A164" t="inlineStr">
        <is>
          <t>AB-267</t>
        </is>
      </c>
      <c r="B164" s="82" t="n">
        <v>46130</v>
      </c>
      <c r="C164" t="inlineStr">
        <is>
          <t>5-Star</t>
        </is>
      </c>
      <c r="D164" t="inlineStr">
        <is>
          <t xml:space="preserve">HRM </t>
        </is>
      </c>
      <c r="E164" t="inlineStr">
        <is>
          <t>Sachin sir</t>
        </is>
      </c>
      <c r="F164" t="inlineStr">
        <is>
          <t>Minor Flaws</t>
        </is>
      </c>
      <c r="G164" t="inlineStr">
        <is>
          <t>CIL</t>
        </is>
      </c>
      <c r="H164" t="inlineStr">
        <is>
          <t xml:space="preserve">HRM Auto splice is not working </t>
        </is>
      </c>
      <c r="I164" t="inlineStr">
        <is>
          <t>AM</t>
        </is>
      </c>
      <c r="J164" t="inlineStr">
        <is>
          <t>Amit Tripathi</t>
        </is>
      </c>
      <c r="K164" t="inlineStr">
        <is>
          <t>Done</t>
        </is>
      </c>
      <c r="L164" t="inlineStr">
        <is>
          <t>Sachin</t>
        </is>
      </c>
      <c r="M164" t="n">
        <v>46141</v>
      </c>
      <c r="N164" t="inlineStr">
        <is>
          <t xml:space="preserve">Corrected </t>
        </is>
      </c>
    </row>
    <row r="165">
      <c r="A165" t="inlineStr">
        <is>
          <t>AB-268</t>
        </is>
      </c>
      <c r="B165" s="82" t="n">
        <v>46130</v>
      </c>
      <c r="C165" t="inlineStr">
        <is>
          <t>5-Star</t>
        </is>
      </c>
      <c r="D165" t="inlineStr">
        <is>
          <t>किचन स्किद होत एयर hazard</t>
        </is>
      </c>
      <c r="E165" t="inlineStr">
        <is>
          <t xml:space="preserve">ह्यूमन लाल </t>
        </is>
      </c>
      <c r="F165" t="inlineStr">
        <is>
          <t>Source Of Quality Defect</t>
        </is>
      </c>
      <c r="G165" t="inlineStr">
        <is>
          <t>GEMBA</t>
        </is>
      </c>
      <c r="H165" t="inlineStr">
        <is>
          <t>Kitche area Skid A better air released pipe not proper down hot air direct floor release.&amp; air pipe upeer the floor... Instaal box and fill air pipe mouth this box...</t>
        </is>
      </c>
      <c r="I165" t="inlineStr">
        <is>
          <t>AM</t>
        </is>
      </c>
      <c r="J165" t="inlineStr">
        <is>
          <t>Pramod Verma</t>
        </is>
      </c>
      <c r="K165" t="inlineStr">
        <is>
          <t>Done</t>
        </is>
      </c>
      <c r="L165" t="inlineStr">
        <is>
          <t xml:space="preserve">Sunil gaur </t>
        </is>
      </c>
      <c r="M165" t="n">
        <v>46134</v>
      </c>
      <c r="N165" t="inlineStr">
        <is>
          <t xml:space="preserve">Corrected </t>
        </is>
      </c>
    </row>
    <row r="166">
      <c r="A166" t="inlineStr">
        <is>
          <t>AB-269</t>
        </is>
      </c>
      <c r="B166" s="82" t="n">
        <v>46130</v>
      </c>
      <c r="C166" t="inlineStr">
        <is>
          <t>5-Star</t>
        </is>
      </c>
      <c r="D166" t="inlineStr">
        <is>
          <t>Temprer</t>
        </is>
      </c>
      <c r="E166" t="inlineStr">
        <is>
          <t xml:space="preserve">Bhajaman batham </t>
        </is>
      </c>
      <c r="F166" t="inlineStr">
        <is>
          <t>Lack Of Base Condition</t>
        </is>
      </c>
      <c r="G166" t="inlineStr">
        <is>
          <t>GEMBA</t>
        </is>
      </c>
      <c r="H166" t="inlineStr">
        <is>
          <t xml:space="preserve">Temprer water reheat temp. Heater  and water cooling temp. Heater not proper heating on heating mode consume more time to heating </t>
        </is>
      </c>
      <c r="I166" t="inlineStr">
        <is>
          <t>PM</t>
        </is>
      </c>
      <c r="J166" t="inlineStr">
        <is>
          <t>Satish Mishra</t>
        </is>
      </c>
      <c r="K166" t="inlineStr">
        <is>
          <t>Done</t>
        </is>
      </c>
      <c r="M166" t="n">
        <v>46163</v>
      </c>
      <c r="N166" t="inlineStr">
        <is>
          <t>Heater replaced</t>
        </is>
      </c>
    </row>
    <row r="167">
      <c r="A167" t="inlineStr">
        <is>
          <t>AB-270</t>
        </is>
      </c>
      <c r="B167" s="82" t="n">
        <v>46130</v>
      </c>
      <c r="C167" t="inlineStr">
        <is>
          <t>5-Star</t>
        </is>
      </c>
      <c r="D167" t="inlineStr">
        <is>
          <t>Circular cutter</t>
        </is>
      </c>
      <c r="E167" t="inlineStr">
        <is>
          <t xml:space="preserve">Bhajaman batham </t>
        </is>
      </c>
      <c r="F167" t="inlineStr">
        <is>
          <t>Lack Of Base Condition</t>
        </is>
      </c>
      <c r="G167" t="inlineStr">
        <is>
          <t>GEMBA</t>
        </is>
      </c>
      <c r="H167" t="inlineStr">
        <is>
          <t>Circular cutter guard broken</t>
        </is>
      </c>
      <c r="I167" t="inlineStr">
        <is>
          <t>PM</t>
        </is>
      </c>
      <c r="J167" t="inlineStr">
        <is>
          <t>Satish Mishra</t>
        </is>
      </c>
      <c r="K167" t="inlineStr">
        <is>
          <t>Done</t>
        </is>
      </c>
      <c r="L167" t="inlineStr">
        <is>
          <t>Idea team</t>
        </is>
      </c>
      <c r="M167" t="n">
        <v>46156</v>
      </c>
      <c r="N167" t="inlineStr">
        <is>
          <t>Repaired</t>
        </is>
      </c>
    </row>
    <row r="168">
      <c r="A168" t="inlineStr">
        <is>
          <t>AB-271</t>
        </is>
      </c>
      <c r="B168" s="82" t="n">
        <v>46130</v>
      </c>
      <c r="C168" t="inlineStr">
        <is>
          <t>5-Star</t>
        </is>
      </c>
      <c r="D168" t="inlineStr">
        <is>
          <t>Cooling tunnel</t>
        </is>
      </c>
      <c r="E168" t="inlineStr">
        <is>
          <t xml:space="preserve">Bhajaman batham </t>
        </is>
      </c>
      <c r="F168" t="inlineStr">
        <is>
          <t>Lack Of Base Condition</t>
        </is>
      </c>
      <c r="G168" t="inlineStr">
        <is>
          <t>GEMBA</t>
        </is>
      </c>
      <c r="H168" t="inlineStr">
        <is>
          <t>1 cooling tunnel belt demage non operating side</t>
        </is>
      </c>
      <c r="I168" t="inlineStr">
        <is>
          <t>PM</t>
        </is>
      </c>
      <c r="J168" t="inlineStr">
        <is>
          <t>Satish Mishra</t>
        </is>
      </c>
      <c r="K168" t="inlineStr">
        <is>
          <t>Done</t>
        </is>
      </c>
      <c r="L168" t="inlineStr">
        <is>
          <t>Kuldeep senger</t>
        </is>
      </c>
      <c r="M168" t="n">
        <v>46184</v>
      </c>
      <c r="N168" t="inlineStr">
        <is>
          <t xml:space="preserve">New belt replaced </t>
        </is>
      </c>
    </row>
    <row r="169">
      <c r="A169" t="inlineStr">
        <is>
          <t>AB-272</t>
        </is>
      </c>
      <c r="B169" s="82" t="n">
        <v>46130</v>
      </c>
      <c r="C169" t="inlineStr">
        <is>
          <t>5-Star</t>
        </is>
      </c>
      <c r="D169" t="inlineStr">
        <is>
          <t>Circular cutter 85° water pipe demage</t>
        </is>
      </c>
      <c r="E169" t="inlineStr">
        <is>
          <t xml:space="preserve">Bhajaman batham </t>
        </is>
      </c>
      <c r="F169" t="inlineStr">
        <is>
          <t>Lack Of Base Condition</t>
        </is>
      </c>
      <c r="G169" t="inlineStr">
        <is>
          <t>GEMBA</t>
        </is>
      </c>
      <c r="H169" t="inlineStr">
        <is>
          <t xml:space="preserve">Circular cutter 85° water pipe demage </t>
        </is>
      </c>
      <c r="I169" t="inlineStr">
        <is>
          <t>PM</t>
        </is>
      </c>
      <c r="J169" t="inlineStr">
        <is>
          <t>Satish Mishra</t>
        </is>
      </c>
      <c r="K169" t="inlineStr">
        <is>
          <t>Done</t>
        </is>
      </c>
      <c r="L169" t="inlineStr">
        <is>
          <t>Idea team</t>
        </is>
      </c>
      <c r="M169" t="n">
        <v>46130</v>
      </c>
      <c r="N169" t="inlineStr">
        <is>
          <t>Pipe repaird</t>
        </is>
      </c>
    </row>
    <row r="170">
      <c r="A170" t="inlineStr">
        <is>
          <t>AB-273</t>
        </is>
      </c>
      <c r="B170" s="82" t="n">
        <v>46130</v>
      </c>
      <c r="C170" t="inlineStr">
        <is>
          <t>Co-Ex</t>
        </is>
      </c>
      <c r="D170" t="inlineStr">
        <is>
          <t xml:space="preserve">Rework Blinder Agitetar Macking More Noice </t>
        </is>
      </c>
      <c r="E170" t="inlineStr">
        <is>
          <t xml:space="preserve">Bhupendra Singh Dodiya </t>
        </is>
      </c>
      <c r="F170" t="inlineStr">
        <is>
          <t>Lack Of Base Condition</t>
        </is>
      </c>
      <c r="G170" t="inlineStr">
        <is>
          <t>GEMBA</t>
        </is>
      </c>
      <c r="H170" t="inlineStr">
        <is>
          <t xml:space="preserve">Rework Blinder Agitetar Is Not Proper working </t>
        </is>
      </c>
      <c r="I170" t="inlineStr">
        <is>
          <t>PM</t>
        </is>
      </c>
      <c r="J170" t="inlineStr">
        <is>
          <t>Deepesh</t>
        </is>
      </c>
      <c r="K170" t="inlineStr">
        <is>
          <t>done</t>
        </is>
      </c>
    </row>
    <row r="171">
      <c r="A171" t="inlineStr">
        <is>
          <t>AB-274</t>
        </is>
      </c>
      <c r="B171" s="82" t="n">
        <v>46131</v>
      </c>
      <c r="C171" t="inlineStr">
        <is>
          <t>Perk</t>
        </is>
      </c>
      <c r="D171" t="inlineStr">
        <is>
          <t>HCM-4</t>
        </is>
      </c>
      <c r="E171" t="inlineStr">
        <is>
          <t xml:space="preserve">Anurag mishra </t>
        </is>
      </c>
      <c r="F171" t="inlineStr">
        <is>
          <t>Lack Of Base Condition</t>
        </is>
      </c>
      <c r="G171" t="inlineStr">
        <is>
          <t>CIL</t>
        </is>
      </c>
      <c r="H171" t="inlineStr">
        <is>
          <t xml:space="preserve">Discharge belt damage hai </t>
        </is>
      </c>
      <c r="I171" t="inlineStr">
        <is>
          <t>PM</t>
        </is>
      </c>
      <c r="J171" t="inlineStr">
        <is>
          <t>Deepesh</t>
        </is>
      </c>
      <c r="K171" t="inlineStr">
        <is>
          <t>done</t>
        </is>
      </c>
    </row>
    <row r="172">
      <c r="A172" t="inlineStr">
        <is>
          <t>AB-275</t>
        </is>
      </c>
      <c r="B172" s="82" t="n">
        <v>46131</v>
      </c>
      <c r="C172" t="inlineStr">
        <is>
          <t>5-Star</t>
        </is>
      </c>
      <c r="D172" t="inlineStr">
        <is>
          <t>M/C-5 TTM Former</t>
        </is>
      </c>
      <c r="E172" t="inlineStr">
        <is>
          <t>Rajpal varman</t>
        </is>
      </c>
      <c r="F172" t="inlineStr">
        <is>
          <t>Minor Flaws</t>
        </is>
      </c>
      <c r="G172" t="inlineStr">
        <is>
          <t>GEMBA</t>
        </is>
      </c>
      <c r="H172" t="inlineStr">
        <is>
          <t>Ttm forme cylinder change but not proper working</t>
        </is>
      </c>
      <c r="I172" t="inlineStr">
        <is>
          <t>AM</t>
        </is>
      </c>
      <c r="J172" t="inlineStr">
        <is>
          <t>Amit Tripathi</t>
        </is>
      </c>
      <c r="K172" t="inlineStr">
        <is>
          <t>Done</t>
        </is>
      </c>
      <c r="L172" t="inlineStr">
        <is>
          <t>Fitter</t>
        </is>
      </c>
      <c r="M172" t="n">
        <v>46148</v>
      </c>
      <c r="N172" t="inlineStr">
        <is>
          <t xml:space="preserve">Corrected </t>
        </is>
      </c>
    </row>
    <row r="173">
      <c r="A173" t="inlineStr">
        <is>
          <t>AB-276</t>
        </is>
      </c>
      <c r="B173" s="82" t="n">
        <v>46132</v>
      </c>
      <c r="C173" t="inlineStr">
        <is>
          <t>5-Star</t>
        </is>
      </c>
      <c r="D173" t="inlineStr">
        <is>
          <t xml:space="preserve">HRM-5 </t>
        </is>
      </c>
      <c r="E173" t="inlineStr">
        <is>
          <t>Mukesh Kumar Upadhyay and brahmjeet sharma</t>
        </is>
      </c>
      <c r="F173" t="inlineStr">
        <is>
          <t>Minor Flaws</t>
        </is>
      </c>
      <c r="G173" t="inlineStr">
        <is>
          <t>DMS</t>
        </is>
      </c>
      <c r="H173" t="inlineStr">
        <is>
          <t xml:space="preserve">Hrm me auto splicing nhi ho rhi </t>
        </is>
      </c>
      <c r="I173" t="inlineStr">
        <is>
          <t>AM</t>
        </is>
      </c>
      <c r="J173" t="inlineStr">
        <is>
          <t>Amit Tripathi</t>
        </is>
      </c>
      <c r="K173" t="inlineStr">
        <is>
          <t>Done</t>
        </is>
      </c>
      <c r="L173" t="inlineStr">
        <is>
          <t>Sachin</t>
        </is>
      </c>
      <c r="M173" t="n">
        <v>46141</v>
      </c>
      <c r="N173" t="inlineStr">
        <is>
          <t xml:space="preserve">Corrected </t>
        </is>
      </c>
    </row>
    <row r="174">
      <c r="A174" t="inlineStr">
        <is>
          <t>AB-277</t>
        </is>
      </c>
      <c r="B174" s="82" t="n">
        <v>46132</v>
      </c>
      <c r="C174" t="inlineStr">
        <is>
          <t>5-Star</t>
        </is>
      </c>
      <c r="D174" t="inlineStr">
        <is>
          <t>Ttm-5</t>
        </is>
      </c>
      <c r="E174" t="inlineStr">
        <is>
          <t>Mukesh Kumar Upadhyay and brahmjeet  sharma</t>
        </is>
      </c>
      <c r="F174" t="inlineStr">
        <is>
          <t>UnSafe Condition</t>
        </is>
      </c>
      <c r="G174" t="inlineStr">
        <is>
          <t>CIL</t>
        </is>
      </c>
      <c r="H174" t="inlineStr">
        <is>
          <t xml:space="preserve">TTM ME RESET BUTTON DAMAGE REMOVE THE OK RESET BUTTON </t>
        </is>
      </c>
      <c r="I174" t="inlineStr">
        <is>
          <t>AM</t>
        </is>
      </c>
      <c r="J174" t="inlineStr">
        <is>
          <t>Vikas Verma</t>
        </is>
      </c>
      <c r="K174" t="inlineStr">
        <is>
          <t>Done</t>
        </is>
      </c>
      <c r="L174" t="inlineStr">
        <is>
          <t>Satish M</t>
        </is>
      </c>
      <c r="M174" t="n">
        <v>46214</v>
      </c>
      <c r="N174" t="inlineStr">
        <is>
          <t>Changed</t>
        </is>
      </c>
    </row>
    <row r="175">
      <c r="A175" t="inlineStr">
        <is>
          <t>AB-278</t>
        </is>
      </c>
      <c r="B175" s="82" t="n">
        <v>46132</v>
      </c>
      <c r="C175" t="inlineStr">
        <is>
          <t>5-Star</t>
        </is>
      </c>
      <c r="D175" t="inlineStr">
        <is>
          <t>Hrm</t>
        </is>
      </c>
      <c r="E175" t="inlineStr">
        <is>
          <t>B j sharma</t>
        </is>
      </c>
      <c r="F175" t="inlineStr">
        <is>
          <t>Minor Flaws</t>
        </is>
      </c>
      <c r="G175" t="inlineStr">
        <is>
          <t>GEMBA</t>
        </is>
      </c>
      <c r="H175" t="inlineStr">
        <is>
          <t xml:space="preserve">Hrm machine me auto splicing not working </t>
        </is>
      </c>
      <c r="I175" t="inlineStr">
        <is>
          <t>AM</t>
        </is>
      </c>
      <c r="J175" t="inlineStr">
        <is>
          <t>Amit Tripathi</t>
        </is>
      </c>
      <c r="K175" t="inlineStr">
        <is>
          <t>Done</t>
        </is>
      </c>
      <c r="L175" t="inlineStr">
        <is>
          <t>Sachin</t>
        </is>
      </c>
      <c r="M175" t="n">
        <v>46141</v>
      </c>
      <c r="N175" t="inlineStr">
        <is>
          <t xml:space="preserve">Corrected </t>
        </is>
      </c>
    </row>
    <row r="176">
      <c r="A176" t="inlineStr">
        <is>
          <t>AB-279</t>
        </is>
      </c>
      <c r="B176" s="82" t="n">
        <v>46132</v>
      </c>
      <c r="C176" t="inlineStr">
        <is>
          <t>5-Star</t>
        </is>
      </c>
      <c r="D176" t="inlineStr">
        <is>
          <t>Ttm 5</t>
        </is>
      </c>
      <c r="E176" t="inlineStr">
        <is>
          <t xml:space="preserve">Bj sharma </t>
        </is>
      </c>
      <c r="F176" t="inlineStr">
        <is>
          <t>UnSafe Condition</t>
        </is>
      </c>
      <c r="G176" t="inlineStr">
        <is>
          <t>GEMBA</t>
        </is>
      </c>
      <c r="H176" t="inlineStr">
        <is>
          <t>1 no gate ka ak bolt nahi laga he niche bala</t>
        </is>
      </c>
      <c r="I176" t="inlineStr">
        <is>
          <t>AM</t>
        </is>
      </c>
      <c r="J176" t="inlineStr">
        <is>
          <t>Vikas Verma</t>
        </is>
      </c>
      <c r="K176" t="inlineStr">
        <is>
          <t>Done</t>
        </is>
      </c>
      <c r="L176" t="inlineStr">
        <is>
          <t>Satish</t>
        </is>
      </c>
      <c r="M176" t="n">
        <v>46135</v>
      </c>
      <c r="N176" t="inlineStr">
        <is>
          <t xml:space="preserve">Resolved </t>
        </is>
      </c>
    </row>
    <row r="177">
      <c r="A177" t="inlineStr">
        <is>
          <t>AB-280</t>
        </is>
      </c>
      <c r="B177" s="82" t="n">
        <v>46132</v>
      </c>
      <c r="C177" t="inlineStr">
        <is>
          <t>5-Star</t>
        </is>
      </c>
      <c r="D177" t="inlineStr">
        <is>
          <t>Ttm 5</t>
        </is>
      </c>
      <c r="E177" t="inlineStr">
        <is>
          <t xml:space="preserve">Bj sharma </t>
        </is>
      </c>
      <c r="F177" t="inlineStr">
        <is>
          <t>Minor Flaws</t>
        </is>
      </c>
      <c r="G177" t="inlineStr">
        <is>
          <t>CIL</t>
        </is>
      </c>
      <c r="H177" t="inlineStr">
        <is>
          <t>Formar me box banta he jis jow me uski steel ki pate ak baar karab hui jab se fir lagi nahi .fir se Esko nayi lagai jaye.</t>
        </is>
      </c>
      <c r="I177" t="inlineStr">
        <is>
          <t>AM</t>
        </is>
      </c>
      <c r="J177" t="inlineStr">
        <is>
          <t>Amit Tripathi</t>
        </is>
      </c>
      <c r="K177" t="inlineStr">
        <is>
          <t>Done</t>
        </is>
      </c>
      <c r="L177" t="inlineStr">
        <is>
          <t>Amit</t>
        </is>
      </c>
      <c r="M177" t="n">
        <v>46144</v>
      </c>
      <c r="N177" t="inlineStr">
        <is>
          <t xml:space="preserve">Repaired </t>
        </is>
      </c>
    </row>
    <row r="178">
      <c r="A178" t="inlineStr">
        <is>
          <t>AB-282</t>
        </is>
      </c>
      <c r="B178" s="82" t="n">
        <v>46132</v>
      </c>
      <c r="C178" t="inlineStr">
        <is>
          <t>5-Star</t>
        </is>
      </c>
      <c r="D178" t="inlineStr">
        <is>
          <t>Cream blender</t>
        </is>
      </c>
      <c r="E178" t="inlineStr">
        <is>
          <t>Satish Mishra</t>
        </is>
      </c>
      <c r="F178" t="inlineStr">
        <is>
          <t>Source Of Contamination-SOC</t>
        </is>
      </c>
      <c r="G178" t="inlineStr">
        <is>
          <t>DMS</t>
        </is>
      </c>
      <c r="H178" t="inlineStr">
        <is>
          <t>Leakage arrested same day</t>
        </is>
      </c>
      <c r="I178" t="inlineStr">
        <is>
          <t>PM</t>
        </is>
      </c>
      <c r="J178" t="inlineStr">
        <is>
          <t>Satish Mishra</t>
        </is>
      </c>
      <c r="K178" t="inlineStr">
        <is>
          <t>Done</t>
        </is>
      </c>
      <c r="L178" t="inlineStr">
        <is>
          <t>Meshram</t>
        </is>
      </c>
      <c r="M178" t="n">
        <v>46132</v>
      </c>
      <c r="N178" t="inlineStr">
        <is>
          <t xml:space="preserve">Leakage arrested </t>
        </is>
      </c>
    </row>
    <row r="179">
      <c r="A179" t="inlineStr">
        <is>
          <t>AB-283</t>
        </is>
      </c>
      <c r="B179" s="82" t="n">
        <v>46132</v>
      </c>
      <c r="C179" t="inlineStr">
        <is>
          <t>5-Star</t>
        </is>
      </c>
      <c r="D179" t="inlineStr">
        <is>
          <t>Frappe skid B steam leakage</t>
        </is>
      </c>
      <c r="E179" t="inlineStr">
        <is>
          <t>Satish Mishra</t>
        </is>
      </c>
      <c r="F179" t="inlineStr">
        <is>
          <t>UnSafe Condition</t>
        </is>
      </c>
      <c r="G179" t="inlineStr">
        <is>
          <t>GEMBA</t>
        </is>
      </c>
      <c r="H179" t="inlineStr">
        <is>
          <t>Arrested</t>
        </is>
      </c>
      <c r="I179" t="inlineStr">
        <is>
          <t>AM</t>
        </is>
      </c>
      <c r="J179" t="inlineStr">
        <is>
          <t>Vikas Verma</t>
        </is>
      </c>
      <c r="K179" t="inlineStr">
        <is>
          <t>Done</t>
        </is>
      </c>
      <c r="L179" t="inlineStr">
        <is>
          <t xml:space="preserve">Resolved </t>
        </is>
      </c>
      <c r="M179" t="n">
        <v>46138</v>
      </c>
      <c r="N179" t="inlineStr">
        <is>
          <t xml:space="preserve">Resolved </t>
        </is>
      </c>
    </row>
    <row r="180">
      <c r="A180" t="inlineStr">
        <is>
          <t>AB-284</t>
        </is>
      </c>
      <c r="B180" s="82" t="n">
        <v>46132</v>
      </c>
      <c r="C180" t="inlineStr">
        <is>
          <t>Perk</t>
        </is>
      </c>
      <c r="D180" t="inlineStr">
        <is>
          <t>TTLI-4</t>
        </is>
      </c>
      <c r="E180" t="inlineStr">
        <is>
          <t>Wasim khan</t>
        </is>
      </c>
      <c r="F180" t="inlineStr">
        <is>
          <t>Lack Of Base Condition</t>
        </is>
      </c>
      <c r="G180" t="inlineStr">
        <is>
          <t>GEMBA</t>
        </is>
      </c>
      <c r="H180" t="inlineStr">
        <is>
          <t>Forming unit me glue bahut kam aa raha he jisse outer baar baar open ho raha he or closing me fas raha he</t>
        </is>
      </c>
      <c r="I180" t="inlineStr">
        <is>
          <t>PM</t>
        </is>
      </c>
      <c r="J180" t="inlineStr">
        <is>
          <t>Deepesh</t>
        </is>
      </c>
      <c r="K180" t="inlineStr">
        <is>
          <t>done</t>
        </is>
      </c>
    </row>
    <row r="181">
      <c r="A181" t="inlineStr">
        <is>
          <t>AB-285</t>
        </is>
      </c>
      <c r="B181" s="82" t="n">
        <v>46132</v>
      </c>
      <c r="C181" t="inlineStr">
        <is>
          <t>Perk</t>
        </is>
      </c>
      <c r="D181" t="inlineStr">
        <is>
          <t>TTLI-4</t>
        </is>
      </c>
      <c r="E181" t="inlineStr">
        <is>
          <t>Wasim khan</t>
        </is>
      </c>
      <c r="F181" t="inlineStr">
        <is>
          <t>Lack Of Base Condition</t>
        </is>
      </c>
      <c r="G181" t="inlineStr">
        <is>
          <t>GEMBA</t>
        </is>
      </c>
      <c r="H181" t="inlineStr">
        <is>
          <t xml:space="preserve">Ttli 4 me closing unit me chain pusher ki chain baar baar utar rahi he </t>
        </is>
      </c>
      <c r="I181" t="inlineStr">
        <is>
          <t>PM</t>
        </is>
      </c>
      <c r="J181" t="inlineStr">
        <is>
          <t>Deepesh</t>
        </is>
      </c>
      <c r="K181" t="inlineStr">
        <is>
          <t>done</t>
        </is>
      </c>
    </row>
    <row r="182">
      <c r="A182" t="inlineStr">
        <is>
          <t>AB-286</t>
        </is>
      </c>
      <c r="B182" s="82" t="n">
        <v>46133</v>
      </c>
      <c r="C182" t="inlineStr">
        <is>
          <t>Perk</t>
        </is>
      </c>
      <c r="D182" t="inlineStr">
        <is>
          <t xml:space="preserve">Enrober </t>
        </is>
      </c>
      <c r="E182" t="inlineStr">
        <is>
          <t>Jayprakash Suryawanshi</t>
        </is>
      </c>
      <c r="F182" t="inlineStr">
        <is>
          <t>UnSafe Condition</t>
        </is>
      </c>
      <c r="G182" t="inlineStr">
        <is>
          <t>DMS</t>
        </is>
      </c>
      <c r="H182" t="inlineStr">
        <is>
          <t>Door cylinder are not working</t>
        </is>
      </c>
      <c r="I182" t="inlineStr">
        <is>
          <t>AM</t>
        </is>
      </c>
      <c r="J182" t="inlineStr">
        <is>
          <t>Manoj Mathur</t>
        </is>
      </c>
      <c r="K182" t="inlineStr">
        <is>
          <t>done</t>
        </is>
      </c>
    </row>
    <row r="183">
      <c r="A183" t="inlineStr">
        <is>
          <t>AB-288</t>
        </is>
      </c>
      <c r="B183" s="82" t="n">
        <v>46133</v>
      </c>
      <c r="C183" t="inlineStr">
        <is>
          <t>5-Star</t>
        </is>
      </c>
      <c r="D183" t="inlineStr">
        <is>
          <t>Enrober</t>
        </is>
      </c>
      <c r="E183" t="inlineStr">
        <is>
          <t xml:space="preserve">Bhajaman batham </t>
        </is>
      </c>
      <c r="F183" t="inlineStr">
        <is>
          <t>Lack Of Base Condition</t>
        </is>
      </c>
      <c r="G183" t="inlineStr">
        <is>
          <t>GEMBA</t>
        </is>
      </c>
      <c r="H183" t="inlineStr">
        <is>
          <t xml:space="preserve">Enrober non operating side guard lock issue </t>
        </is>
      </c>
      <c r="I183" t="inlineStr">
        <is>
          <t>PM</t>
        </is>
      </c>
      <c r="J183" t="inlineStr">
        <is>
          <t>Satish Mishra</t>
        </is>
      </c>
      <c r="K183" t="inlineStr">
        <is>
          <t>Done</t>
        </is>
      </c>
      <c r="L183" t="inlineStr">
        <is>
          <t>Idea team</t>
        </is>
      </c>
      <c r="M183" t="n">
        <v>46164</v>
      </c>
      <c r="N183" t="inlineStr">
        <is>
          <t xml:space="preserve">Lock provided </t>
        </is>
      </c>
    </row>
    <row r="184">
      <c r="A184" t="inlineStr">
        <is>
          <t>AB-287</t>
        </is>
      </c>
      <c r="B184" s="82" t="n">
        <v>46134</v>
      </c>
      <c r="C184" t="inlineStr">
        <is>
          <t>5-Star</t>
        </is>
      </c>
      <c r="D184" t="inlineStr">
        <is>
          <t>HCM-3</t>
        </is>
      </c>
      <c r="E184" t="inlineStr">
        <is>
          <t>Budha</t>
        </is>
      </c>
      <c r="F184" t="inlineStr">
        <is>
          <t>UnSafe Condition</t>
        </is>
      </c>
      <c r="G184" t="inlineStr">
        <is>
          <t>GEMBA</t>
        </is>
      </c>
      <c r="H184" t="inlineStr">
        <is>
          <t>Door lock damge face feeder belt area hcm machine 3</t>
        </is>
      </c>
      <c r="I184" t="inlineStr">
        <is>
          <t>AM</t>
        </is>
      </c>
      <c r="J184" t="inlineStr">
        <is>
          <t>Vikas Verma</t>
        </is>
      </c>
      <c r="K184" t="inlineStr">
        <is>
          <t>Done</t>
        </is>
      </c>
      <c r="L184" t="inlineStr">
        <is>
          <t xml:space="preserve">Satish </t>
        </is>
      </c>
      <c r="M184" t="n">
        <v>46141</v>
      </c>
      <c r="N184" t="inlineStr">
        <is>
          <t xml:space="preserve">Resolved </t>
        </is>
      </c>
    </row>
    <row r="185">
      <c r="A185" t="inlineStr">
        <is>
          <t>AB-289</t>
        </is>
      </c>
      <c r="B185" s="82" t="n">
        <v>46134</v>
      </c>
      <c r="C185" t="inlineStr">
        <is>
          <t>Perk</t>
        </is>
      </c>
      <c r="D185" t="inlineStr">
        <is>
          <t>HCM-4</t>
        </is>
      </c>
      <c r="E185" t="inlineStr">
        <is>
          <t>Wasim khan</t>
        </is>
      </c>
      <c r="F185" t="inlineStr">
        <is>
          <t>Source Of Quality Defect</t>
        </is>
      </c>
      <c r="G185" t="inlineStr">
        <is>
          <t>DMS</t>
        </is>
      </c>
      <c r="H185" t="inlineStr">
        <is>
          <t>MC/4 machine ke scraper damage ho gye he jisse belt baar baar fat rahe he</t>
        </is>
      </c>
      <c r="I185" t="inlineStr">
        <is>
          <t>AM</t>
        </is>
      </c>
      <c r="J185" t="inlineStr">
        <is>
          <t>Himanshu Chauhan</t>
        </is>
      </c>
      <c r="K185" t="inlineStr">
        <is>
          <t>done</t>
        </is>
      </c>
    </row>
    <row r="186">
      <c r="A186" t="inlineStr">
        <is>
          <t>AB-294</t>
        </is>
      </c>
      <c r="B186" s="82" t="n">
        <v>46134</v>
      </c>
      <c r="C186" t="inlineStr">
        <is>
          <t>Perk</t>
        </is>
      </c>
      <c r="D186" t="inlineStr">
        <is>
          <t>HCM-4</t>
        </is>
      </c>
      <c r="E186" t="inlineStr">
        <is>
          <t>Himanshu Chauhan</t>
        </is>
      </c>
      <c r="F186" t="inlineStr">
        <is>
          <t>Source Of Quality Defect</t>
        </is>
      </c>
      <c r="G186" t="inlineStr">
        <is>
          <t>DMS</t>
        </is>
      </c>
      <c r="H186" t="inlineStr">
        <is>
          <t>Chain pusar guard problem</t>
        </is>
      </c>
      <c r="I186" t="inlineStr">
        <is>
          <t>AM</t>
        </is>
      </c>
      <c r="J186" t="inlineStr">
        <is>
          <t>Himanshu Chauhan</t>
        </is>
      </c>
      <c r="K186" t="inlineStr">
        <is>
          <t>DONE</t>
        </is>
      </c>
    </row>
    <row r="187">
      <c r="A187" t="inlineStr">
        <is>
          <t>AB-290</t>
        </is>
      </c>
      <c r="B187" s="82" t="n">
        <v>46135</v>
      </c>
      <c r="C187" t="inlineStr">
        <is>
          <t>Perk</t>
        </is>
      </c>
      <c r="D187" t="inlineStr">
        <is>
          <t>HCM-2</t>
        </is>
      </c>
      <c r="E187" t="inlineStr">
        <is>
          <t xml:space="preserve">Sandeep Kumar Barmase </t>
        </is>
      </c>
      <c r="F187" t="inlineStr">
        <is>
          <t>Minor Flaws</t>
        </is>
      </c>
      <c r="G187" t="inlineStr">
        <is>
          <t>DMS</t>
        </is>
      </c>
      <c r="H187" t="inlineStr">
        <is>
          <t>Laminate jow baar baar jark le raha hai</t>
        </is>
      </c>
      <c r="I187" t="inlineStr">
        <is>
          <t>PM</t>
        </is>
      </c>
      <c r="J187" t="inlineStr">
        <is>
          <t>Deepesh</t>
        </is>
      </c>
      <c r="K187" t="inlineStr">
        <is>
          <t>done</t>
        </is>
      </c>
    </row>
    <row r="188">
      <c r="A188" t="inlineStr">
        <is>
          <t>AB-291</t>
        </is>
      </c>
      <c r="B188" s="82" t="n">
        <v>46135</v>
      </c>
      <c r="C188" t="inlineStr">
        <is>
          <t>Perk</t>
        </is>
      </c>
      <c r="D188" t="inlineStr">
        <is>
          <t>HCM-1</t>
        </is>
      </c>
      <c r="E188" t="inlineStr">
        <is>
          <t xml:space="preserve">Sandeep Kumar Barmase </t>
        </is>
      </c>
      <c r="F188" t="inlineStr">
        <is>
          <t>Minor Flaws</t>
        </is>
      </c>
      <c r="G188" t="inlineStr">
        <is>
          <t>DMS</t>
        </is>
      </c>
      <c r="H188" t="inlineStr">
        <is>
          <t>Laminate roller jam</t>
        </is>
      </c>
      <c r="I188" t="inlineStr">
        <is>
          <t>PM</t>
        </is>
      </c>
      <c r="J188" t="inlineStr">
        <is>
          <t>Deepesh</t>
        </is>
      </c>
      <c r="K188" t="inlineStr">
        <is>
          <t>done</t>
        </is>
      </c>
    </row>
    <row r="189">
      <c r="A189" t="inlineStr">
        <is>
          <t>AB-292</t>
        </is>
      </c>
      <c r="B189" s="82" t="n">
        <v>46135</v>
      </c>
      <c r="C189" t="inlineStr">
        <is>
          <t>Co-Ex</t>
        </is>
      </c>
      <c r="D189" t="inlineStr">
        <is>
          <t>HCM-1</t>
        </is>
      </c>
      <c r="E189" t="inlineStr">
        <is>
          <t>Krishna Kumar narware</t>
        </is>
      </c>
      <c r="F189" t="inlineStr">
        <is>
          <t>Source Of Contamination-SOC</t>
        </is>
      </c>
      <c r="G189" t="inlineStr">
        <is>
          <t>CIL</t>
        </is>
      </c>
      <c r="H189" t="inlineStr">
        <is>
          <t>Jaw gear  box oil leakage</t>
        </is>
      </c>
      <c r="I189" t="inlineStr">
        <is>
          <t>AM</t>
        </is>
      </c>
      <c r="J189" t="inlineStr">
        <is>
          <t>Ravinder Gaur</t>
        </is>
      </c>
      <c r="K189" t="inlineStr">
        <is>
          <t>done</t>
        </is>
      </c>
    </row>
    <row r="190">
      <c r="A190" t="inlineStr">
        <is>
          <t>AB-293</t>
        </is>
      </c>
      <c r="B190" s="82" t="n">
        <v>46135</v>
      </c>
      <c r="C190" t="inlineStr">
        <is>
          <t>5-Star</t>
        </is>
      </c>
      <c r="D190" t="inlineStr">
        <is>
          <t>Cooling tunnel</t>
        </is>
      </c>
      <c r="E190" t="inlineStr">
        <is>
          <t xml:space="preserve">Bhajaman batham </t>
        </is>
      </c>
      <c r="F190" t="inlineStr">
        <is>
          <t>UnSafe Condition</t>
        </is>
      </c>
      <c r="G190" t="inlineStr">
        <is>
          <t>GEMBA</t>
        </is>
      </c>
      <c r="H190" t="inlineStr">
        <is>
          <t>Guard not fixed in moving part</t>
        </is>
      </c>
      <c r="I190" t="inlineStr">
        <is>
          <t>AM</t>
        </is>
      </c>
      <c r="J190" t="inlineStr">
        <is>
          <t>Vikas Verma</t>
        </is>
      </c>
      <c r="K190" t="inlineStr">
        <is>
          <t>Done</t>
        </is>
      </c>
      <c r="L190" t="inlineStr">
        <is>
          <t>Satish</t>
        </is>
      </c>
      <c r="M190" t="n">
        <v>46232</v>
      </c>
      <c r="N190" t="inlineStr">
        <is>
          <t>Fixed</t>
        </is>
      </c>
    </row>
    <row r="191">
      <c r="A191" t="inlineStr">
        <is>
          <t>AB-295</t>
        </is>
      </c>
      <c r="B191" s="82" t="n">
        <v>46135</v>
      </c>
      <c r="C191" t="inlineStr">
        <is>
          <t>5-Star</t>
        </is>
      </c>
      <c r="D191" t="inlineStr">
        <is>
          <t>Compression belt</t>
        </is>
      </c>
      <c r="E191" t="inlineStr">
        <is>
          <t xml:space="preserve">Amit chowdhary </t>
        </is>
      </c>
      <c r="F191" t="inlineStr">
        <is>
          <t>Lack Of Base Condition</t>
        </is>
      </c>
      <c r="G191" t="inlineStr">
        <is>
          <t>CIL</t>
        </is>
      </c>
      <c r="H191" t="inlineStr">
        <is>
          <t>Belt damage (cracked)</t>
        </is>
      </c>
      <c r="I191" t="inlineStr">
        <is>
          <t>PM</t>
        </is>
      </c>
      <c r="J191" t="inlineStr">
        <is>
          <t>Satish Mishra</t>
        </is>
      </c>
      <c r="K191" t="inlineStr">
        <is>
          <t>Done</t>
        </is>
      </c>
      <c r="L191" t="inlineStr">
        <is>
          <t>Satish</t>
        </is>
      </c>
      <c r="M191" t="n">
        <v>46155</v>
      </c>
      <c r="N191" t="inlineStr">
        <is>
          <t>New tech belt replacement done</t>
        </is>
      </c>
    </row>
    <row r="192">
      <c r="A192" t="inlineStr">
        <is>
          <t>AB-296</t>
        </is>
      </c>
      <c r="B192" s="82" t="n">
        <v>46140</v>
      </c>
      <c r="C192" t="inlineStr">
        <is>
          <t>5-Star</t>
        </is>
      </c>
      <c r="D192" t="inlineStr">
        <is>
          <t xml:space="preserve">HRM-5 </t>
        </is>
      </c>
      <c r="E192" t="inlineStr">
        <is>
          <t>Rajendra Mishra</t>
        </is>
      </c>
      <c r="F192" t="inlineStr">
        <is>
          <t>Lack Of Base Condition</t>
        </is>
      </c>
      <c r="G192" t="inlineStr">
        <is>
          <t>CIL</t>
        </is>
      </c>
      <c r="H192" t="inlineStr">
        <is>
          <t>Vaccum case found damage</t>
        </is>
      </c>
      <c r="I192" t="inlineStr">
        <is>
          <t>PM</t>
        </is>
      </c>
      <c r="J192" t="inlineStr">
        <is>
          <t>Satish Mishra</t>
        </is>
      </c>
      <c r="K192" t="inlineStr">
        <is>
          <t>Done</t>
        </is>
      </c>
      <c r="L192" t="inlineStr">
        <is>
          <t>Shift fitter</t>
        </is>
      </c>
      <c r="N192" t="inlineStr">
        <is>
          <t xml:space="preserve">Case replaced </t>
        </is>
      </c>
    </row>
    <row r="193">
      <c r="A193" t="inlineStr">
        <is>
          <t>AB-297</t>
        </is>
      </c>
      <c r="B193" s="82" t="n">
        <v>46140</v>
      </c>
      <c r="C193" t="inlineStr">
        <is>
          <t>5-Star</t>
        </is>
      </c>
      <c r="D193" t="inlineStr">
        <is>
          <t xml:space="preserve">HRM-5 </t>
        </is>
      </c>
      <c r="E193" t="inlineStr">
        <is>
          <t>Rajendra Mishra</t>
        </is>
      </c>
      <c r="F193" t="inlineStr">
        <is>
          <t>Lack Of Base Condition</t>
        </is>
      </c>
      <c r="G193" t="inlineStr">
        <is>
          <t>CIL</t>
        </is>
      </c>
      <c r="H193" t="inlineStr">
        <is>
          <t>Temporary fixes on facefeeder assembly</t>
        </is>
      </c>
      <c r="I193" t="inlineStr">
        <is>
          <t>PM</t>
        </is>
      </c>
      <c r="J193" t="inlineStr">
        <is>
          <t>Satish Mishra</t>
        </is>
      </c>
      <c r="K193" t="inlineStr">
        <is>
          <t>Done</t>
        </is>
      </c>
      <c r="L193" t="inlineStr">
        <is>
          <t>Ranveer</t>
        </is>
      </c>
      <c r="M193" t="n">
        <v>46140</v>
      </c>
      <c r="N193" t="inlineStr">
        <is>
          <t>Setting done</t>
        </is>
      </c>
    </row>
    <row r="194">
      <c r="A194" t="inlineStr">
        <is>
          <t>AB-298</t>
        </is>
      </c>
      <c r="B194" s="82" t="n">
        <v>46140</v>
      </c>
      <c r="C194" t="inlineStr">
        <is>
          <t>5-Star</t>
        </is>
      </c>
      <c r="D194" t="inlineStr">
        <is>
          <t>TTM</t>
        </is>
      </c>
      <c r="E194" t="inlineStr">
        <is>
          <t>Rajendra Mishra</t>
        </is>
      </c>
      <c r="F194" t="inlineStr">
        <is>
          <t>Lack Of Base Condition</t>
        </is>
      </c>
      <c r="G194" t="inlineStr">
        <is>
          <t>CIL</t>
        </is>
      </c>
      <c r="H194" t="inlineStr">
        <is>
          <t>PGR socket damage</t>
        </is>
      </c>
      <c r="I194" t="inlineStr">
        <is>
          <t>PM</t>
        </is>
      </c>
      <c r="J194" t="inlineStr">
        <is>
          <t>Satish Mishra</t>
        </is>
      </c>
      <c r="K194" t="inlineStr">
        <is>
          <t>Done</t>
        </is>
      </c>
      <c r="L194" t="inlineStr">
        <is>
          <t>Shift fitter</t>
        </is>
      </c>
      <c r="M194" t="n">
        <v>46140</v>
      </c>
      <c r="N194" t="inlineStr">
        <is>
          <t>Replaced damage one</t>
        </is>
      </c>
    </row>
    <row r="195">
      <c r="A195" t="inlineStr">
        <is>
          <t>AB-299</t>
        </is>
      </c>
      <c r="B195" s="82" t="n">
        <v>46140</v>
      </c>
      <c r="C195" t="inlineStr">
        <is>
          <t>5-Star</t>
        </is>
      </c>
      <c r="D195" t="inlineStr">
        <is>
          <t xml:space="preserve">Circular cutter </t>
        </is>
      </c>
      <c r="E195" t="inlineStr">
        <is>
          <t xml:space="preserve">Bhajaman batham </t>
        </is>
      </c>
      <c r="F195" t="inlineStr">
        <is>
          <t>UnSafe Condition</t>
        </is>
      </c>
      <c r="G195" t="inlineStr">
        <is>
          <t>GEMBA</t>
        </is>
      </c>
      <c r="H195" t="inlineStr">
        <is>
          <t>Circular cutter moter fixed guard remove</t>
        </is>
      </c>
      <c r="I195" t="inlineStr">
        <is>
          <t>AM</t>
        </is>
      </c>
      <c r="J195" t="inlineStr">
        <is>
          <t>Vikas Verma</t>
        </is>
      </c>
      <c r="K195" t="inlineStr">
        <is>
          <t>Done</t>
        </is>
      </c>
      <c r="L195" t="inlineStr">
        <is>
          <t>Satish</t>
        </is>
      </c>
      <c r="M195" t="n">
        <v>46233</v>
      </c>
      <c r="N195" t="inlineStr">
        <is>
          <t>Fixed</t>
        </is>
      </c>
    </row>
    <row r="196">
      <c r="A196" t="inlineStr">
        <is>
          <t>AB-300</t>
        </is>
      </c>
      <c r="B196" s="82" t="n">
        <v>46140</v>
      </c>
      <c r="C196" t="inlineStr">
        <is>
          <t>5-Star</t>
        </is>
      </c>
      <c r="D196" t="inlineStr">
        <is>
          <t>ADS</t>
        </is>
      </c>
      <c r="E196" t="inlineStr">
        <is>
          <t>Rajendra potter</t>
        </is>
      </c>
      <c r="F196" t="inlineStr">
        <is>
          <t>Lack Of Base Condition</t>
        </is>
      </c>
      <c r="G196" t="inlineStr">
        <is>
          <t>DMS</t>
        </is>
      </c>
      <c r="H196" t="inlineStr">
        <is>
          <t xml:space="preserve">Aligner 2 not functioning </t>
        </is>
      </c>
      <c r="I196" t="inlineStr">
        <is>
          <t>PM</t>
        </is>
      </c>
      <c r="J196" t="inlineStr">
        <is>
          <t>Satish Mishra</t>
        </is>
      </c>
      <c r="K196" t="inlineStr">
        <is>
          <t>Done</t>
        </is>
      </c>
      <c r="L196" t="inlineStr">
        <is>
          <t>Sachin</t>
        </is>
      </c>
      <c r="M196" t="n">
        <v>46140</v>
      </c>
      <c r="N196" t="inlineStr">
        <is>
          <t xml:space="preserve">Motor replaced </t>
        </is>
      </c>
    </row>
    <row r="197">
      <c r="A197" t="inlineStr">
        <is>
          <t>AB-301</t>
        </is>
      </c>
      <c r="B197" s="82" t="n">
        <v>46141</v>
      </c>
      <c r="C197" t="inlineStr">
        <is>
          <t>5-Star</t>
        </is>
      </c>
      <c r="D197" t="inlineStr">
        <is>
          <t>HCM-2</t>
        </is>
      </c>
      <c r="E197" t="inlineStr">
        <is>
          <t>Anoop mishra</t>
        </is>
      </c>
      <c r="F197" t="inlineStr">
        <is>
          <t>Lack Of Base Condition</t>
        </is>
      </c>
      <c r="G197" t="inlineStr">
        <is>
          <t>DMS</t>
        </is>
      </c>
      <c r="H197" t="inlineStr">
        <is>
          <t xml:space="preserve">Cross seal problem </t>
        </is>
      </c>
      <c r="I197" t="inlineStr">
        <is>
          <t>PM</t>
        </is>
      </c>
      <c r="J197" t="inlineStr">
        <is>
          <t>Satish Mishra</t>
        </is>
      </c>
      <c r="K197" t="inlineStr">
        <is>
          <t>Done</t>
        </is>
      </c>
      <c r="L197" t="inlineStr">
        <is>
          <t>Shift fitter</t>
        </is>
      </c>
      <c r="M197" t="n">
        <v>46141</v>
      </c>
      <c r="N197" t="inlineStr">
        <is>
          <t>Setting done</t>
        </is>
      </c>
    </row>
    <row r="198">
      <c r="A198" t="inlineStr">
        <is>
          <t>AB-302</t>
        </is>
      </c>
      <c r="B198" s="82" t="n">
        <v>46141</v>
      </c>
      <c r="C198" t="inlineStr">
        <is>
          <t>Chocolate Plant</t>
        </is>
      </c>
      <c r="D198" t="inlineStr">
        <is>
          <t>Ground flore fitter room</t>
        </is>
      </c>
      <c r="E198" t="inlineStr">
        <is>
          <t>Abhishek HSE</t>
        </is>
      </c>
      <c r="F198" t="inlineStr">
        <is>
          <t>UnSafe Condition</t>
        </is>
      </c>
      <c r="G198" t="inlineStr">
        <is>
          <t>GEMBA</t>
        </is>
      </c>
      <c r="H198" t="inlineStr">
        <is>
          <t>Fitter room door is blocked by pilate</t>
        </is>
      </c>
      <c r="I198" t="inlineStr">
        <is>
          <t>PM</t>
        </is>
      </c>
      <c r="J198" t="inlineStr">
        <is>
          <t>Ashish Atri</t>
        </is>
      </c>
      <c r="K198" t="inlineStr">
        <is>
          <t>Done</t>
        </is>
      </c>
      <c r="L198" t="inlineStr">
        <is>
          <t>Pushkar Sharma</t>
        </is>
      </c>
      <c r="M198" t="n">
        <v>46141</v>
      </c>
      <c r="N198" t="inlineStr">
        <is>
          <t xml:space="preserve">pilate removed </t>
        </is>
      </c>
    </row>
    <row r="199">
      <c r="A199" t="inlineStr">
        <is>
          <t>AB-303</t>
        </is>
      </c>
      <c r="B199" s="82" t="n">
        <v>46141</v>
      </c>
      <c r="C199" t="inlineStr">
        <is>
          <t>5-Star</t>
        </is>
      </c>
      <c r="D199" t="inlineStr">
        <is>
          <t>HCM-1</t>
        </is>
      </c>
      <c r="E199" t="inlineStr">
        <is>
          <t>Sonu singh</t>
        </is>
      </c>
      <c r="F199" t="inlineStr">
        <is>
          <t>Lack Of Base Condition</t>
        </is>
      </c>
      <c r="G199" t="inlineStr">
        <is>
          <t>CIL</t>
        </is>
      </c>
      <c r="H199" t="inlineStr">
        <is>
          <t>Triangular belt assembly loose</t>
        </is>
      </c>
      <c r="I199" t="inlineStr">
        <is>
          <t>PM</t>
        </is>
      </c>
      <c r="J199" t="inlineStr">
        <is>
          <t>Satish Mishra</t>
        </is>
      </c>
      <c r="K199" t="inlineStr">
        <is>
          <t>Done</t>
        </is>
      </c>
      <c r="L199" t="inlineStr">
        <is>
          <t xml:space="preserve">Meshram </t>
        </is>
      </c>
      <c r="M199" t="n">
        <v>46141</v>
      </c>
      <c r="N199" t="inlineStr">
        <is>
          <t>Setting done</t>
        </is>
      </c>
    </row>
    <row r="200">
      <c r="A200" t="inlineStr">
        <is>
          <t>AB-304</t>
        </is>
      </c>
      <c r="B200" s="82" t="n">
        <v>46141</v>
      </c>
      <c r="C200" t="inlineStr">
        <is>
          <t>5-Star</t>
        </is>
      </c>
      <c r="D200" t="inlineStr">
        <is>
          <t>HCM-1</t>
        </is>
      </c>
      <c r="E200" t="inlineStr">
        <is>
          <t>Sonu singh</t>
        </is>
      </c>
      <c r="F200" t="inlineStr">
        <is>
          <t>Lack Of Base Condition</t>
        </is>
      </c>
      <c r="G200" t="inlineStr">
        <is>
          <t>CIL</t>
        </is>
      </c>
      <c r="H200" t="inlineStr">
        <is>
          <t>Triangular belt assembly loose</t>
        </is>
      </c>
      <c r="I200" t="inlineStr">
        <is>
          <t>PM</t>
        </is>
      </c>
      <c r="J200" t="inlineStr">
        <is>
          <t>Satish Mishra</t>
        </is>
      </c>
      <c r="K200" t="inlineStr">
        <is>
          <t>Done</t>
        </is>
      </c>
      <c r="L200" t="inlineStr">
        <is>
          <t xml:space="preserve">Ranveer </t>
        </is>
      </c>
      <c r="M200" t="n">
        <v>46155</v>
      </c>
      <c r="N200" t="inlineStr">
        <is>
          <t xml:space="preserve">Resolved </t>
        </is>
      </c>
    </row>
    <row r="201">
      <c r="A201" t="inlineStr">
        <is>
          <t>AB-305</t>
        </is>
      </c>
      <c r="B201" s="82" t="n">
        <v>46141</v>
      </c>
      <c r="C201" t="inlineStr">
        <is>
          <t>5-Star</t>
        </is>
      </c>
      <c r="D201" t="inlineStr">
        <is>
          <t>TTLI-1</t>
        </is>
      </c>
      <c r="E201" t="inlineStr">
        <is>
          <t>Sonu singh</t>
        </is>
      </c>
      <c r="F201" t="inlineStr">
        <is>
          <t>Lack Of Base Condition</t>
        </is>
      </c>
      <c r="G201" t="inlineStr">
        <is>
          <t>CIL</t>
        </is>
      </c>
      <c r="H201" t="inlineStr">
        <is>
          <t>PGR guard damaging pgr drive belt.</t>
        </is>
      </c>
      <c r="I201" t="inlineStr">
        <is>
          <t>PM</t>
        </is>
      </c>
      <c r="J201" t="inlineStr">
        <is>
          <t>Satish Mishra</t>
        </is>
      </c>
      <c r="K201" t="inlineStr">
        <is>
          <t>Done</t>
        </is>
      </c>
      <c r="L201" t="inlineStr">
        <is>
          <t>Sunil gaur</t>
        </is>
      </c>
      <c r="M201" t="n">
        <v>46141</v>
      </c>
      <c r="N201" t="inlineStr">
        <is>
          <t xml:space="preserve">Guard lock replaced </t>
        </is>
      </c>
    </row>
    <row r="202">
      <c r="A202" t="inlineStr">
        <is>
          <t>AB-306</t>
        </is>
      </c>
      <c r="B202" s="82" t="n">
        <v>46141</v>
      </c>
      <c r="C202" t="inlineStr">
        <is>
          <t>5-Star</t>
        </is>
      </c>
      <c r="D202" t="inlineStr">
        <is>
          <t>TTLI-1</t>
        </is>
      </c>
      <c r="E202" t="inlineStr">
        <is>
          <t>Hariom patel</t>
        </is>
      </c>
      <c r="F202" t="inlineStr">
        <is>
          <t>Lack Of Base Condition</t>
        </is>
      </c>
      <c r="G202" t="inlineStr">
        <is>
          <t>CIL</t>
        </is>
      </c>
      <c r="H202" t="inlineStr">
        <is>
          <t>TGR block loose</t>
        </is>
      </c>
      <c r="I202" t="inlineStr">
        <is>
          <t>PM</t>
        </is>
      </c>
      <c r="J202" t="inlineStr">
        <is>
          <t>Satish Mishra</t>
        </is>
      </c>
      <c r="K202" t="inlineStr">
        <is>
          <t>Done</t>
        </is>
      </c>
      <c r="L202" t="inlineStr">
        <is>
          <t>Shift fitter</t>
        </is>
      </c>
      <c r="M202" t="n">
        <v>46141</v>
      </c>
      <c r="N202" t="inlineStr">
        <is>
          <t>Block fixed</t>
        </is>
      </c>
    </row>
    <row r="203">
      <c r="A203" t="inlineStr">
        <is>
          <t>AB-307</t>
        </is>
      </c>
      <c r="B203" s="82" t="n">
        <v>46142</v>
      </c>
      <c r="C203" t="inlineStr">
        <is>
          <t>5-Star</t>
        </is>
      </c>
      <c r="D203" t="inlineStr">
        <is>
          <t xml:space="preserve">Cutter </t>
        </is>
      </c>
      <c r="E203" t="inlineStr">
        <is>
          <t>Satish Mishra ji</t>
        </is>
      </c>
      <c r="F203" t="inlineStr">
        <is>
          <t>UnSafe Condition</t>
        </is>
      </c>
      <c r="G203" t="inlineStr">
        <is>
          <t>GEMBA</t>
        </is>
      </c>
      <c r="H203" t="inlineStr">
        <is>
          <t xml:space="preserve">85.c house pipe demeg </t>
        </is>
      </c>
      <c r="I203" t="inlineStr">
        <is>
          <t>AM</t>
        </is>
      </c>
      <c r="J203" t="inlineStr">
        <is>
          <t>Vikas Verma</t>
        </is>
      </c>
      <c r="K203" t="inlineStr">
        <is>
          <t>Done</t>
        </is>
      </c>
      <c r="L203" t="inlineStr">
        <is>
          <t xml:space="preserve">Satish </t>
        </is>
      </c>
      <c r="M203" t="n">
        <v>46149</v>
      </c>
      <c r="N203" t="inlineStr">
        <is>
          <t>Repaired</t>
        </is>
      </c>
    </row>
    <row r="204">
      <c r="A204" t="inlineStr">
        <is>
          <t>AB-308</t>
        </is>
      </c>
      <c r="B204" s="82" t="n">
        <v>46143</v>
      </c>
      <c r="C204" t="inlineStr">
        <is>
          <t>Perk</t>
        </is>
      </c>
      <c r="D204" t="inlineStr">
        <is>
          <t>TTLI-1</t>
        </is>
      </c>
      <c r="E204" t="inlineStr">
        <is>
          <t xml:space="preserve">Sandeep Kumar Barmase </t>
        </is>
      </c>
      <c r="F204" t="inlineStr">
        <is>
          <t>Minor Flaws</t>
        </is>
      </c>
      <c r="G204" t="inlineStr">
        <is>
          <t>GEMBA</t>
        </is>
      </c>
      <c r="H204" t="inlineStr">
        <is>
          <t>Production loss</t>
        </is>
      </c>
      <c r="I204" t="inlineStr">
        <is>
          <t>PM</t>
        </is>
      </c>
      <c r="J204" t="inlineStr">
        <is>
          <t>Deepesh</t>
        </is>
      </c>
      <c r="K204" t="inlineStr">
        <is>
          <t>done</t>
        </is>
      </c>
    </row>
    <row r="205">
      <c r="A205" t="inlineStr">
        <is>
          <t>AB-309</t>
        </is>
      </c>
      <c r="B205" s="82" t="n">
        <v>46144</v>
      </c>
      <c r="C205" t="inlineStr">
        <is>
          <t>5-Star</t>
        </is>
      </c>
      <c r="D205" t="inlineStr">
        <is>
          <t>HCM-3</t>
        </is>
      </c>
      <c r="E205" t="inlineStr">
        <is>
          <t>Arjun gaud</t>
        </is>
      </c>
      <c r="F205" t="inlineStr">
        <is>
          <t>UnSafe Condition</t>
        </is>
      </c>
      <c r="G205" t="inlineStr">
        <is>
          <t>GEMBA</t>
        </is>
      </c>
      <c r="H205" t="inlineStr">
        <is>
          <t>Sharp edges of SS plate at bottom side of pillar between HCM3&amp;4</t>
        </is>
      </c>
      <c r="I205" t="inlineStr">
        <is>
          <t>AM</t>
        </is>
      </c>
      <c r="J205" t="inlineStr">
        <is>
          <t>Vikas Verma</t>
        </is>
      </c>
      <c r="K205" t="inlineStr">
        <is>
          <t>Done</t>
        </is>
      </c>
      <c r="L205" t="inlineStr">
        <is>
          <t xml:space="preserve">Resolved </t>
        </is>
      </c>
      <c r="M205" t="n">
        <v>46149</v>
      </c>
      <c r="N205" t="inlineStr">
        <is>
          <t>Repaired</t>
        </is>
      </c>
    </row>
    <row r="206">
      <c r="A206" t="inlineStr">
        <is>
          <t>AB-310</t>
        </is>
      </c>
      <c r="B206" s="82" t="n">
        <v>46145</v>
      </c>
      <c r="C206" t="inlineStr">
        <is>
          <t>Perk</t>
        </is>
      </c>
      <c r="D206" t="inlineStr">
        <is>
          <t>HCM-1</t>
        </is>
      </c>
      <c r="E206" t="inlineStr">
        <is>
          <t>Rahul gahlot</t>
        </is>
      </c>
      <c r="F206" t="inlineStr">
        <is>
          <t>UnSafe Condition</t>
        </is>
      </c>
      <c r="G206" t="inlineStr">
        <is>
          <t>DMS</t>
        </is>
      </c>
      <c r="H206" t="inlineStr">
        <is>
          <t>Glue likeg</t>
        </is>
      </c>
      <c r="I206" t="inlineStr">
        <is>
          <t>AM</t>
        </is>
      </c>
      <c r="J206" t="inlineStr">
        <is>
          <t>Manoj Mathur</t>
        </is>
      </c>
      <c r="K206" t="inlineStr">
        <is>
          <t>done</t>
        </is>
      </c>
    </row>
    <row r="207">
      <c r="A207" t="inlineStr">
        <is>
          <t>AB-311</t>
        </is>
      </c>
      <c r="B207" s="82" t="n">
        <v>46146</v>
      </c>
      <c r="C207" t="inlineStr">
        <is>
          <t>5-Star</t>
        </is>
      </c>
      <c r="D207" t="inlineStr">
        <is>
          <t>Caramel cooling drum</t>
        </is>
      </c>
      <c r="E207" t="inlineStr">
        <is>
          <t>Satish mishra</t>
        </is>
      </c>
      <c r="F207" t="inlineStr">
        <is>
          <t>Lack Of Base Condition</t>
        </is>
      </c>
      <c r="G207" t="inlineStr">
        <is>
          <t>GEMBA</t>
        </is>
      </c>
      <c r="H207" t="inlineStr">
        <is>
          <t>Drive side rotary  union having minor leakage</t>
        </is>
      </c>
      <c r="I207" t="inlineStr">
        <is>
          <t>PM</t>
        </is>
      </c>
      <c r="J207" t="inlineStr">
        <is>
          <t>Satish Mishra</t>
        </is>
      </c>
      <c r="K207" t="inlineStr">
        <is>
          <t>Done</t>
        </is>
      </c>
      <c r="L207" t="inlineStr">
        <is>
          <t>Meshram</t>
        </is>
      </c>
      <c r="M207" t="n">
        <v>46146</v>
      </c>
      <c r="N207" t="inlineStr">
        <is>
          <t xml:space="preserve">Rotary union replaced </t>
        </is>
      </c>
    </row>
    <row r="208">
      <c r="A208" t="inlineStr">
        <is>
          <t>AB-312</t>
        </is>
      </c>
      <c r="B208" s="82" t="n">
        <v>46146</v>
      </c>
      <c r="C208" t="inlineStr">
        <is>
          <t>Perk</t>
        </is>
      </c>
      <c r="D208" t="inlineStr">
        <is>
          <t>HCM-1</t>
        </is>
      </c>
      <c r="E208" t="inlineStr">
        <is>
          <t xml:space="preserve">Sandeep Kumar Barmase </t>
        </is>
      </c>
      <c r="F208" t="inlineStr">
        <is>
          <t>Minor Flaws</t>
        </is>
      </c>
      <c r="G208" t="inlineStr">
        <is>
          <t>GEMBA</t>
        </is>
      </c>
      <c r="H208" t="inlineStr">
        <is>
          <t>Production los</t>
        </is>
      </c>
      <c r="I208" t="inlineStr">
        <is>
          <t>PM</t>
        </is>
      </c>
      <c r="J208" t="inlineStr">
        <is>
          <t>Deepesh</t>
        </is>
      </c>
      <c r="K208" t="inlineStr">
        <is>
          <t>done</t>
        </is>
      </c>
    </row>
    <row r="209">
      <c r="A209" t="inlineStr">
        <is>
          <t>AB-313</t>
        </is>
      </c>
      <c r="B209" s="82" t="n">
        <v>46147</v>
      </c>
      <c r="C209" t="inlineStr">
        <is>
          <t>Perk</t>
        </is>
      </c>
      <c r="D209" t="inlineStr">
        <is>
          <t>TTLI-1</t>
        </is>
      </c>
      <c r="E209" t="inlineStr">
        <is>
          <t>NAMAN SIR</t>
        </is>
      </c>
      <c r="F209" t="inlineStr">
        <is>
          <t>UnSafe Condition</t>
        </is>
      </c>
      <c r="G209" t="inlineStr">
        <is>
          <t>DMS</t>
        </is>
      </c>
      <c r="H209" t="inlineStr">
        <is>
          <t>Product losse</t>
        </is>
      </c>
      <c r="I209" t="inlineStr">
        <is>
          <t>AM</t>
        </is>
      </c>
      <c r="J209" t="inlineStr">
        <is>
          <t>Manoj Mathur</t>
        </is>
      </c>
      <c r="K209" t="inlineStr">
        <is>
          <t>PENDING</t>
        </is>
      </c>
    </row>
    <row r="210">
      <c r="A210" t="inlineStr">
        <is>
          <t>AB-314</t>
        </is>
      </c>
      <c r="B210" s="82" t="n">
        <v>46147</v>
      </c>
      <c r="C210" t="inlineStr">
        <is>
          <t>Perk</t>
        </is>
      </c>
      <c r="D210" t="inlineStr">
        <is>
          <t xml:space="preserve">TTLI-2 </t>
        </is>
      </c>
      <c r="E210" t="inlineStr">
        <is>
          <t xml:space="preserve">Shashikant mishra </t>
        </is>
      </c>
      <c r="F210" t="inlineStr">
        <is>
          <t>UnSafe Condition</t>
        </is>
      </c>
      <c r="G210" t="inlineStr">
        <is>
          <t>DMS</t>
        </is>
      </c>
      <c r="H210" t="inlineStr">
        <is>
          <t xml:space="preserve">Unsafe condition </t>
        </is>
      </c>
      <c r="I210" t="inlineStr">
        <is>
          <t>AM</t>
        </is>
      </c>
      <c r="J210" t="inlineStr">
        <is>
          <t>Manoj Mathur</t>
        </is>
      </c>
      <c r="K210" t="inlineStr">
        <is>
          <t>done</t>
        </is>
      </c>
    </row>
    <row r="211">
      <c r="A211" t="inlineStr">
        <is>
          <t>AB-315</t>
        </is>
      </c>
      <c r="B211" s="82" t="n">
        <v>46147</v>
      </c>
      <c r="C211" t="inlineStr">
        <is>
          <t>Perk</t>
        </is>
      </c>
      <c r="D211" t="inlineStr">
        <is>
          <t>TTLI-1</t>
        </is>
      </c>
      <c r="E211" t="inlineStr">
        <is>
          <t xml:space="preserve">Sandeep Kumar Barmase </t>
        </is>
      </c>
      <c r="F211" t="inlineStr">
        <is>
          <t>Source Of Quality Defect</t>
        </is>
      </c>
      <c r="G211" t="inlineStr">
        <is>
          <t>DMS</t>
        </is>
      </c>
      <c r="H211" t="inlineStr">
        <is>
          <t>TTLI NO. 1 LODER MISPICK NOTABELEVEL</t>
        </is>
      </c>
      <c r="I211" t="inlineStr">
        <is>
          <t>AM</t>
        </is>
      </c>
      <c r="J211" t="inlineStr">
        <is>
          <t>Himanshu Chauhan</t>
        </is>
      </c>
      <c r="K211" t="inlineStr">
        <is>
          <t>done</t>
        </is>
      </c>
    </row>
    <row r="212">
      <c r="A212" t="inlineStr">
        <is>
          <t>AB-316</t>
        </is>
      </c>
      <c r="B212" s="82" t="n">
        <v>46147</v>
      </c>
      <c r="C212" t="inlineStr">
        <is>
          <t>Perk</t>
        </is>
      </c>
      <c r="D212" t="inlineStr">
        <is>
          <t xml:space="preserve">TTLI-2 </t>
        </is>
      </c>
      <c r="E212" t="inlineStr">
        <is>
          <t xml:space="preserve">Sandeep Kumar Barmase </t>
        </is>
      </c>
      <c r="F212" t="inlineStr">
        <is>
          <t>Minor Flaws</t>
        </is>
      </c>
      <c r="G212" t="inlineStr">
        <is>
          <t>GEMBA</t>
        </is>
      </c>
      <c r="H212" t="inlineStr">
        <is>
          <t xml:space="preserve">Forming unit play </t>
        </is>
      </c>
      <c r="I212" t="inlineStr">
        <is>
          <t>PM</t>
        </is>
      </c>
      <c r="J212" t="inlineStr">
        <is>
          <t>Deepesh</t>
        </is>
      </c>
      <c r="K212" t="inlineStr">
        <is>
          <t>PENDING</t>
        </is>
      </c>
    </row>
    <row r="213">
      <c r="A213" t="inlineStr">
        <is>
          <t>AB-317</t>
        </is>
      </c>
      <c r="B213" s="82" t="n">
        <v>46148</v>
      </c>
      <c r="C213" t="inlineStr">
        <is>
          <t>Perk</t>
        </is>
      </c>
      <c r="D213" t="inlineStr">
        <is>
          <t>Arch Conveyor</t>
        </is>
      </c>
      <c r="E213" t="inlineStr">
        <is>
          <t xml:space="preserve">Girish </t>
        </is>
      </c>
      <c r="F213" t="inlineStr">
        <is>
          <t>Lack Of Base Condition</t>
        </is>
      </c>
      <c r="G213" t="inlineStr">
        <is>
          <t>GEMBA</t>
        </is>
      </c>
      <c r="H213" t="inlineStr">
        <is>
          <t>Arch Conveyor exit belt pulley 3 No worn out</t>
        </is>
      </c>
      <c r="I213" t="inlineStr">
        <is>
          <t>PM</t>
        </is>
      </c>
      <c r="J213" t="inlineStr">
        <is>
          <t>Deepesh</t>
        </is>
      </c>
      <c r="K213" t="inlineStr">
        <is>
          <t>done</t>
        </is>
      </c>
    </row>
    <row r="214">
      <c r="A214" t="inlineStr">
        <is>
          <t>AB-318</t>
        </is>
      </c>
      <c r="B214" s="82" t="n">
        <v>46148</v>
      </c>
      <c r="C214" t="inlineStr">
        <is>
          <t>Perk</t>
        </is>
      </c>
      <c r="D214" t="inlineStr">
        <is>
          <t>Enrober</t>
        </is>
      </c>
      <c r="E214" t="inlineStr">
        <is>
          <t>Guljari</t>
        </is>
      </c>
      <c r="F214" t="inlineStr">
        <is>
          <t>Lack Of Base Condition</t>
        </is>
      </c>
      <c r="G214" t="inlineStr">
        <is>
          <t>GEMBA</t>
        </is>
      </c>
      <c r="H214" t="inlineStr">
        <is>
          <t xml:space="preserve">Enrober Vibrator mounting bolt thread worn out. </t>
        </is>
      </c>
      <c r="I214" t="inlineStr">
        <is>
          <t>PM</t>
        </is>
      </c>
      <c r="J214" t="inlineStr">
        <is>
          <t>Deepesh</t>
        </is>
      </c>
      <c r="K214" t="inlineStr">
        <is>
          <t>PENDING</t>
        </is>
      </c>
    </row>
    <row r="215">
      <c r="A215" t="inlineStr">
        <is>
          <t>AB-319</t>
        </is>
      </c>
      <c r="B215" s="82" t="n">
        <v>46148</v>
      </c>
      <c r="C215" t="inlineStr">
        <is>
          <t>Perk</t>
        </is>
      </c>
      <c r="D215" t="inlineStr">
        <is>
          <t>Oven</t>
        </is>
      </c>
      <c r="E215" t="inlineStr">
        <is>
          <t>Girish giridkar</t>
        </is>
      </c>
      <c r="F215" t="inlineStr">
        <is>
          <t>Lack Of Base Condition</t>
        </is>
      </c>
      <c r="G215" t="inlineStr">
        <is>
          <t>GEMBA</t>
        </is>
      </c>
      <c r="H215" t="inlineStr">
        <is>
          <t>Oven better gun modification for die stacking problem solve</t>
        </is>
      </c>
      <c r="I215" t="inlineStr">
        <is>
          <t>PM</t>
        </is>
      </c>
      <c r="J215" t="inlineStr">
        <is>
          <t>Deepesh</t>
        </is>
      </c>
      <c r="K215" t="inlineStr">
        <is>
          <t>done</t>
        </is>
      </c>
    </row>
    <row r="216">
      <c r="A216" t="inlineStr">
        <is>
          <t>AB-321</t>
        </is>
      </c>
      <c r="B216" s="82" t="n">
        <v>46149</v>
      </c>
      <c r="C216" t="inlineStr">
        <is>
          <t>Perk</t>
        </is>
      </c>
      <c r="D216" t="inlineStr">
        <is>
          <t>TTME</t>
        </is>
      </c>
      <c r="E216" t="inlineStr">
        <is>
          <t xml:space="preserve">Sunil Dwivedi </t>
        </is>
      </c>
      <c r="F216" t="inlineStr">
        <is>
          <t>Lack Of Base Condition</t>
        </is>
      </c>
      <c r="G216" t="inlineStr">
        <is>
          <t>DMS</t>
        </is>
      </c>
      <c r="H216" t="inlineStr">
        <is>
          <t xml:space="preserve">Magazine empathy problem </t>
        </is>
      </c>
      <c r="I216" t="inlineStr">
        <is>
          <t>PM</t>
        </is>
      </c>
      <c r="J216" t="inlineStr">
        <is>
          <t>Deepesh</t>
        </is>
      </c>
      <c r="K216" t="inlineStr">
        <is>
          <t>done</t>
        </is>
      </c>
    </row>
    <row r="217">
      <c r="A217" t="inlineStr">
        <is>
          <t>AB-342</t>
        </is>
      </c>
      <c r="B217" s="82" t="n">
        <v>46151</v>
      </c>
      <c r="C217" t="inlineStr">
        <is>
          <t>Chocolate Plant</t>
        </is>
      </c>
      <c r="D217" t="inlineStr">
        <is>
          <t>SCP conch 1</t>
        </is>
      </c>
      <c r="E217" t="inlineStr">
        <is>
          <t>Pushkar Sharma</t>
        </is>
      </c>
      <c r="F217" t="inlineStr">
        <is>
          <t>Lack Of Base Condition</t>
        </is>
      </c>
      <c r="G217" t="inlineStr">
        <is>
          <t>GEMBA</t>
        </is>
      </c>
      <c r="H217" t="inlineStr">
        <is>
          <t>conche 1 leakage</t>
        </is>
      </c>
      <c r="I217" t="inlineStr">
        <is>
          <t>AM</t>
        </is>
      </c>
      <c r="J217" t="inlineStr">
        <is>
          <t>O.P.Singh</t>
        </is>
      </c>
      <c r="K217" t="inlineStr">
        <is>
          <t>Done</t>
        </is>
      </c>
      <c r="L217" t="inlineStr">
        <is>
          <t>Vijay thakur</t>
        </is>
      </c>
      <c r="M217" t="n">
        <v>46155</v>
      </c>
      <c r="N217" t="inlineStr">
        <is>
          <t>leakage arrested</t>
        </is>
      </c>
    </row>
    <row r="218">
      <c r="A218" t="inlineStr">
        <is>
          <t>AB-343</t>
        </is>
      </c>
      <c r="B218" s="82" t="n">
        <v>46151</v>
      </c>
      <c r="C218" t="inlineStr">
        <is>
          <t>Chocolate Plant</t>
        </is>
      </c>
      <c r="D218" t="inlineStr">
        <is>
          <t>OCP conch 3 tube chain</t>
        </is>
      </c>
      <c r="E218" t="inlineStr">
        <is>
          <t>Pushkar Sharma</t>
        </is>
      </c>
      <c r="F218" t="inlineStr">
        <is>
          <t>Lack Of Base Condition</t>
        </is>
      </c>
      <c r="G218" t="inlineStr">
        <is>
          <t>GEMBA</t>
        </is>
      </c>
      <c r="H218" t="inlineStr">
        <is>
          <t>Conch 3 Tube chain tripping</t>
        </is>
      </c>
      <c r="I218" t="inlineStr">
        <is>
          <t>AM</t>
        </is>
      </c>
      <c r="J218" t="inlineStr">
        <is>
          <t>O.P.Singh</t>
        </is>
      </c>
      <c r="K218" t="inlineStr">
        <is>
          <t>PENDING</t>
        </is>
      </c>
    </row>
    <row r="219">
      <c r="A219" t="inlineStr">
        <is>
          <t>AB-322</t>
        </is>
      </c>
      <c r="B219" s="82" t="n">
        <v>46153</v>
      </c>
      <c r="C219" t="inlineStr">
        <is>
          <t>5-Star</t>
        </is>
      </c>
      <c r="D219" t="inlineStr">
        <is>
          <t>HCM-2</t>
        </is>
      </c>
      <c r="E219" t="inlineStr">
        <is>
          <t>Anoop mishra</t>
        </is>
      </c>
      <c r="F219" t="inlineStr">
        <is>
          <t>Lack Of Base Condition</t>
        </is>
      </c>
      <c r="G219" t="inlineStr">
        <is>
          <t>DMS</t>
        </is>
      </c>
      <c r="H219" t="inlineStr">
        <is>
          <t>Cross seal problem, triangular belt problem.</t>
        </is>
      </c>
      <c r="I219" t="inlineStr">
        <is>
          <t>PM</t>
        </is>
      </c>
      <c r="J219" t="inlineStr">
        <is>
          <t>Satish Mishra</t>
        </is>
      </c>
      <c r="K219" t="inlineStr">
        <is>
          <t>Done</t>
        </is>
      </c>
      <c r="L219" t="inlineStr">
        <is>
          <t>Ranveer singh</t>
        </is>
      </c>
      <c r="M219" t="n">
        <v>46153</v>
      </c>
      <c r="N219" t="inlineStr">
        <is>
          <t>Setting done</t>
        </is>
      </c>
    </row>
    <row r="220">
      <c r="A220" t="inlineStr">
        <is>
          <t>AB-323</t>
        </is>
      </c>
      <c r="B220" s="82" t="n">
        <v>46153</v>
      </c>
      <c r="C220" t="inlineStr">
        <is>
          <t>5-Star</t>
        </is>
      </c>
      <c r="D220" t="inlineStr">
        <is>
          <t xml:space="preserve">TTLI-2 </t>
        </is>
      </c>
      <c r="E220" t="inlineStr">
        <is>
          <t xml:space="preserve">Ashutosh kacher </t>
        </is>
      </c>
      <c r="F220" t="inlineStr">
        <is>
          <t>Lack Of Base Condition</t>
        </is>
      </c>
      <c r="G220" t="inlineStr">
        <is>
          <t>DMS</t>
        </is>
      </c>
      <c r="H220" t="inlineStr">
        <is>
          <t xml:space="preserve">Loader over vibrtion </t>
        </is>
      </c>
      <c r="I220" t="inlineStr">
        <is>
          <t>PM</t>
        </is>
      </c>
      <c r="J220" t="inlineStr">
        <is>
          <t>Satish Mishra</t>
        </is>
      </c>
      <c r="K220" t="inlineStr">
        <is>
          <t>Done</t>
        </is>
      </c>
      <c r="L220" t="inlineStr">
        <is>
          <t>Rajesh joshi</t>
        </is>
      </c>
      <c r="M220" t="n">
        <v>46153</v>
      </c>
      <c r="N220" t="inlineStr">
        <is>
          <t xml:space="preserve">Bearing replaced </t>
        </is>
      </c>
    </row>
    <row r="221">
      <c r="A221" t="inlineStr">
        <is>
          <t>AB-324</t>
        </is>
      </c>
      <c r="B221" s="82" t="n">
        <v>46153</v>
      </c>
      <c r="C221" t="inlineStr">
        <is>
          <t>5-Star</t>
        </is>
      </c>
      <c r="D221" t="inlineStr">
        <is>
          <t>HCM-2</t>
        </is>
      </c>
      <c r="E221" t="inlineStr">
        <is>
          <t xml:space="preserve">Ashutosh kacher </t>
        </is>
      </c>
      <c r="F221" t="inlineStr">
        <is>
          <t>Lack Of Base Condition</t>
        </is>
      </c>
      <c r="G221" t="inlineStr">
        <is>
          <t>GEMBA</t>
        </is>
      </c>
      <c r="H221" t="inlineStr">
        <is>
          <t xml:space="preserve">Cross seal problem before 4 month </t>
        </is>
      </c>
      <c r="I221" t="inlineStr">
        <is>
          <t>PM</t>
        </is>
      </c>
      <c r="J221" t="inlineStr">
        <is>
          <t>Satish Mishra</t>
        </is>
      </c>
      <c r="K221" t="inlineStr">
        <is>
          <t>Done</t>
        </is>
      </c>
      <c r="L221" t="inlineStr">
        <is>
          <t>Ranveer</t>
        </is>
      </c>
      <c r="M221" t="n">
        <v>46159</v>
      </c>
      <c r="N221" t="inlineStr">
        <is>
          <t xml:space="preserve">Roller replaced </t>
        </is>
      </c>
    </row>
    <row r="222">
      <c r="A222" t="inlineStr">
        <is>
          <t>AB-325</t>
        </is>
      </c>
      <c r="B222" s="82" t="n">
        <v>46153</v>
      </c>
      <c r="C222" t="inlineStr">
        <is>
          <t>Perk</t>
        </is>
      </c>
      <c r="D222" t="inlineStr">
        <is>
          <t>Oven</t>
        </is>
      </c>
      <c r="E222" t="inlineStr">
        <is>
          <t>Girish giridkar</t>
        </is>
      </c>
      <c r="F222" t="inlineStr">
        <is>
          <t>Lack Of Base Condition</t>
        </is>
      </c>
      <c r="G222" t="inlineStr">
        <is>
          <t>CIL</t>
        </is>
      </c>
      <c r="H222" t="inlineStr">
        <is>
          <t>Oven base bolt louse</t>
        </is>
      </c>
      <c r="I222" t="inlineStr">
        <is>
          <t>PM</t>
        </is>
      </c>
      <c r="J222" t="inlineStr">
        <is>
          <t>Deepesh</t>
        </is>
      </c>
      <c r="K222" t="inlineStr">
        <is>
          <t>done</t>
        </is>
      </c>
    </row>
    <row r="223">
      <c r="A223" t="inlineStr">
        <is>
          <t>AB-327</t>
        </is>
      </c>
      <c r="B223" s="82" t="n">
        <v>46153</v>
      </c>
      <c r="C223" t="inlineStr">
        <is>
          <t>Perk</t>
        </is>
      </c>
      <c r="D223" t="inlineStr">
        <is>
          <t>Oven</t>
        </is>
      </c>
      <c r="E223" t="inlineStr">
        <is>
          <t>Girish giridkar</t>
        </is>
      </c>
      <c r="F223" t="inlineStr">
        <is>
          <t>Lack Of Base Condition</t>
        </is>
      </c>
      <c r="G223" t="inlineStr">
        <is>
          <t>CIL</t>
        </is>
      </c>
      <c r="H223" t="inlineStr">
        <is>
          <t xml:space="preserve">Oven bubble scrapper broken </t>
        </is>
      </c>
      <c r="I223" t="inlineStr">
        <is>
          <t>PM</t>
        </is>
      </c>
      <c r="J223" t="inlineStr">
        <is>
          <t>Deepesh</t>
        </is>
      </c>
      <c r="K223" t="inlineStr">
        <is>
          <t>done</t>
        </is>
      </c>
    </row>
    <row r="224">
      <c r="A224" t="inlineStr">
        <is>
          <t>AB-326</t>
        </is>
      </c>
      <c r="B224" s="82" t="n">
        <v>46153</v>
      </c>
      <c r="C224" t="inlineStr">
        <is>
          <t>Perk</t>
        </is>
      </c>
      <c r="D224" t="inlineStr">
        <is>
          <t>Oven</t>
        </is>
      </c>
      <c r="E224" t="inlineStr">
        <is>
          <t>Girish giridkar</t>
        </is>
      </c>
      <c r="F224" t="inlineStr">
        <is>
          <t>Lack Of Base Condition</t>
        </is>
      </c>
      <c r="G224" t="inlineStr">
        <is>
          <t>CIL</t>
        </is>
      </c>
      <c r="H224" t="inlineStr">
        <is>
          <t xml:space="preserve">Oven bubble scrapper broken </t>
        </is>
      </c>
      <c r="I224" t="inlineStr">
        <is>
          <t>PM</t>
        </is>
      </c>
      <c r="J224" t="inlineStr">
        <is>
          <t>Deepesh</t>
        </is>
      </c>
      <c r="K224" t="inlineStr">
        <is>
          <t>done</t>
        </is>
      </c>
    </row>
    <row r="225">
      <c r="A225" t="inlineStr">
        <is>
          <t>AB-328</t>
        </is>
      </c>
      <c r="B225" s="82" t="n">
        <v>46153</v>
      </c>
      <c r="C225" t="inlineStr">
        <is>
          <t>Perk</t>
        </is>
      </c>
      <c r="D225" t="inlineStr">
        <is>
          <t>Laminator</t>
        </is>
      </c>
      <c r="E225" t="inlineStr">
        <is>
          <t>Girish giridkar</t>
        </is>
      </c>
      <c r="F225" t="inlineStr">
        <is>
          <t>Lack Of Base Condition</t>
        </is>
      </c>
      <c r="G225" t="inlineStr">
        <is>
          <t>CIL</t>
        </is>
      </c>
      <c r="H225" t="inlineStr">
        <is>
          <t>Leminator curtain hopper scrapper dammage</t>
        </is>
      </c>
      <c r="I225" t="inlineStr">
        <is>
          <t>PM</t>
        </is>
      </c>
      <c r="J225" t="inlineStr">
        <is>
          <t>Deepesh</t>
        </is>
      </c>
      <c r="K225" t="inlineStr">
        <is>
          <t>done</t>
        </is>
      </c>
    </row>
    <row r="226">
      <c r="A226" t="inlineStr">
        <is>
          <t>AB-329</t>
        </is>
      </c>
      <c r="B226" s="82" t="n">
        <v>46153</v>
      </c>
      <c r="C226" t="inlineStr">
        <is>
          <t>5-Star</t>
        </is>
      </c>
      <c r="D226" t="inlineStr">
        <is>
          <t>Chocolate return line</t>
        </is>
      </c>
      <c r="E226" t="inlineStr">
        <is>
          <t xml:space="preserve">Bhajaman batham </t>
        </is>
      </c>
      <c r="F226" t="inlineStr">
        <is>
          <t>UnSafe Condition</t>
        </is>
      </c>
      <c r="G226" t="inlineStr">
        <is>
          <t>GEMBA</t>
        </is>
      </c>
      <c r="H226" t="inlineStr">
        <is>
          <t xml:space="preserve">Chocolate return line one pipe over Head not  support engle available </t>
        </is>
      </c>
      <c r="I226" t="inlineStr">
        <is>
          <t>AM</t>
        </is>
      </c>
      <c r="J226" t="inlineStr">
        <is>
          <t>Vikas Verma</t>
        </is>
      </c>
      <c r="K226" t="inlineStr">
        <is>
          <t>PENDING</t>
        </is>
      </c>
    </row>
    <row r="227">
      <c r="A227" t="inlineStr">
        <is>
          <t>AB-330</t>
        </is>
      </c>
      <c r="B227" s="82" t="n">
        <v>46154</v>
      </c>
      <c r="C227" t="inlineStr">
        <is>
          <t>Perk</t>
        </is>
      </c>
      <c r="D227" t="inlineStr">
        <is>
          <t>Oven</t>
        </is>
      </c>
      <c r="E227" t="inlineStr">
        <is>
          <t>Shakti Singh</t>
        </is>
      </c>
      <c r="F227" t="inlineStr">
        <is>
          <t>Lack Of Base Condition</t>
        </is>
      </c>
      <c r="G227" t="inlineStr">
        <is>
          <t>GEMBA</t>
        </is>
      </c>
      <c r="H227" t="inlineStr">
        <is>
          <t>Product weights to be displayed</t>
        </is>
      </c>
      <c r="I227" t="inlineStr">
        <is>
          <t>PM</t>
        </is>
      </c>
      <c r="J227" t="inlineStr">
        <is>
          <t>Deepesh</t>
        </is>
      </c>
      <c r="K227" t="inlineStr">
        <is>
          <t>Done</t>
        </is>
      </c>
    </row>
    <row r="228">
      <c r="A228" t="inlineStr">
        <is>
          <t>AB-331</t>
        </is>
      </c>
      <c r="B228" s="82" t="n">
        <v>46154</v>
      </c>
      <c r="C228" t="inlineStr">
        <is>
          <t>5-Star</t>
        </is>
      </c>
      <c r="D228" t="inlineStr">
        <is>
          <t>TTLI-1</t>
        </is>
      </c>
      <c r="E228" t="inlineStr">
        <is>
          <t xml:space="preserve">tikaram singh choudhary </t>
        </is>
      </c>
      <c r="F228" t="inlineStr">
        <is>
          <t>Minor Flaws</t>
        </is>
      </c>
      <c r="G228" t="inlineStr">
        <is>
          <t>DMS</t>
        </is>
      </c>
      <c r="H228" t="inlineStr">
        <is>
          <t>robot gripper sensor fault, 1 shift me 15 bar aata h</t>
        </is>
      </c>
      <c r="I228" t="inlineStr">
        <is>
          <t>AM</t>
        </is>
      </c>
      <c r="J228" t="inlineStr">
        <is>
          <t>Amit Tripathi</t>
        </is>
      </c>
      <c r="K228" t="inlineStr">
        <is>
          <t>Done</t>
        </is>
      </c>
      <c r="L228" t="inlineStr">
        <is>
          <t>Amit</t>
        </is>
      </c>
      <c r="M228" t="n">
        <v>46190</v>
      </c>
      <c r="N228" t="inlineStr">
        <is>
          <t>Replaced senso cable</t>
        </is>
      </c>
    </row>
    <row r="229">
      <c r="A229" t="inlineStr">
        <is>
          <t>AB-332</t>
        </is>
      </c>
      <c r="B229" s="82" t="n">
        <v>46154</v>
      </c>
      <c r="C229" t="inlineStr">
        <is>
          <t>5-Star</t>
        </is>
      </c>
      <c r="D229" t="inlineStr">
        <is>
          <t>Cooling tunnel</t>
        </is>
      </c>
      <c r="E229" t="inlineStr">
        <is>
          <t xml:space="preserve">Bhajaman batham </t>
        </is>
      </c>
      <c r="F229" t="inlineStr">
        <is>
          <t>Lack Of Base Condition</t>
        </is>
      </c>
      <c r="G229" t="inlineStr">
        <is>
          <t>GEMBA</t>
        </is>
      </c>
      <c r="H229" t="inlineStr">
        <is>
          <t xml:space="preserve">Air cooling not down in 11°c  set point not match </t>
        </is>
      </c>
      <c r="I229" t="inlineStr">
        <is>
          <t>PM</t>
        </is>
      </c>
      <c r="J229" t="inlineStr">
        <is>
          <t>Satish Mishra</t>
        </is>
      </c>
      <c r="K229" t="inlineStr">
        <is>
          <t>Done</t>
        </is>
      </c>
      <c r="L229" t="inlineStr">
        <is>
          <t>Satish</t>
        </is>
      </c>
      <c r="M229" t="n">
        <v>46154</v>
      </c>
      <c r="N229" t="inlineStr">
        <is>
          <t>Setting done</t>
        </is>
      </c>
    </row>
    <row r="230">
      <c r="A230" t="inlineStr">
        <is>
          <t>AB-333</t>
        </is>
      </c>
      <c r="B230" s="82" t="n">
        <v>46155</v>
      </c>
      <c r="C230" t="inlineStr">
        <is>
          <t>Perk</t>
        </is>
      </c>
      <c r="D230" t="inlineStr">
        <is>
          <t>ENROBER</t>
        </is>
      </c>
      <c r="E230" t="inlineStr">
        <is>
          <t xml:space="preserve">Mithunjay pandit </t>
        </is>
      </c>
      <c r="F230" t="inlineStr">
        <is>
          <t>Source Of Contamination-SOC</t>
        </is>
      </c>
      <c r="G230" t="inlineStr">
        <is>
          <t>CIL</t>
        </is>
      </c>
      <c r="H230" t="inlineStr">
        <is>
          <t xml:space="preserve">Enrober return pump abnormal sound </t>
        </is>
      </c>
      <c r="I230" t="inlineStr">
        <is>
          <t>AM</t>
        </is>
      </c>
      <c r="J230" t="inlineStr">
        <is>
          <t>Ravinder Gaur</t>
        </is>
      </c>
      <c r="K230" t="inlineStr">
        <is>
          <t>done</t>
        </is>
      </c>
    </row>
    <row r="231">
      <c r="A231" t="inlineStr">
        <is>
          <t>AB-334</t>
        </is>
      </c>
      <c r="B231" s="82" t="n">
        <v>46155</v>
      </c>
      <c r="C231" t="inlineStr">
        <is>
          <t>Perk</t>
        </is>
      </c>
      <c r="D231" t="inlineStr">
        <is>
          <t>TTLI-1</t>
        </is>
      </c>
      <c r="E231" t="inlineStr">
        <is>
          <t>Deepesh</t>
        </is>
      </c>
      <c r="F231" t="inlineStr">
        <is>
          <t>Unnecessary Equipment/item</t>
        </is>
      </c>
      <c r="G231" t="inlineStr">
        <is>
          <t>GEMBA</t>
        </is>
      </c>
      <c r="H231" t="inlineStr">
        <is>
          <t>Cooling fan filter clean  nahi hai</t>
        </is>
      </c>
      <c r="I231" t="inlineStr">
        <is>
          <t>PM</t>
        </is>
      </c>
      <c r="J231" t="inlineStr">
        <is>
          <t>Deepesh</t>
        </is>
      </c>
      <c r="K231" t="inlineStr">
        <is>
          <t>PENDING</t>
        </is>
      </c>
    </row>
    <row r="232">
      <c r="A232" t="inlineStr">
        <is>
          <t>AB-335</t>
        </is>
      </c>
      <c r="B232" s="82" t="n">
        <v>46155</v>
      </c>
      <c r="C232" t="inlineStr">
        <is>
          <t>Perk</t>
        </is>
      </c>
      <c r="D232" t="inlineStr">
        <is>
          <t>TTLI-1</t>
        </is>
      </c>
      <c r="E232" t="inlineStr">
        <is>
          <t>Deepesh</t>
        </is>
      </c>
      <c r="F232" t="inlineStr">
        <is>
          <t>UnSafe Condition</t>
        </is>
      </c>
      <c r="G232" t="inlineStr">
        <is>
          <t>GEMBA</t>
        </is>
      </c>
      <c r="H232" t="inlineStr">
        <is>
          <t>Panel cooling fan filter cleani nhi hai</t>
        </is>
      </c>
      <c r="I232" t="inlineStr">
        <is>
          <t>AM</t>
        </is>
      </c>
      <c r="J232" t="inlineStr">
        <is>
          <t>Manoj Mathur</t>
        </is>
      </c>
      <c r="K232" t="inlineStr">
        <is>
          <t>done</t>
        </is>
      </c>
    </row>
    <row r="233">
      <c r="A233" t="inlineStr">
        <is>
          <t>AB-337</t>
        </is>
      </c>
      <c r="B233" s="82" t="n">
        <v>46155</v>
      </c>
      <c r="C233" t="inlineStr">
        <is>
          <t>5-Star</t>
        </is>
      </c>
      <c r="D233" t="inlineStr">
        <is>
          <t>HCM-4</t>
        </is>
      </c>
      <c r="E233" t="inlineStr">
        <is>
          <t>Budha</t>
        </is>
      </c>
      <c r="F233" t="inlineStr">
        <is>
          <t>UnSafe Condition</t>
        </is>
      </c>
      <c r="G233" t="inlineStr">
        <is>
          <t>GEMBA</t>
        </is>
      </c>
      <c r="H233" t="inlineStr">
        <is>
          <t xml:space="preserve">Air pipe ka gun nhi lga huwa h normal tie lga huwa safety issue </t>
        </is>
      </c>
      <c r="I233" t="inlineStr">
        <is>
          <t>AM</t>
        </is>
      </c>
      <c r="J233" t="inlineStr">
        <is>
          <t>Vikas Verma</t>
        </is>
      </c>
      <c r="K233" t="inlineStr">
        <is>
          <t>Done</t>
        </is>
      </c>
      <c r="L233" t="inlineStr">
        <is>
          <t xml:space="preserve">Satish </t>
        </is>
      </c>
      <c r="M233" t="n">
        <v>46155</v>
      </c>
      <c r="N233" t="inlineStr">
        <is>
          <t xml:space="preserve">Resolved </t>
        </is>
      </c>
    </row>
    <row r="234">
      <c r="A234" t="inlineStr">
        <is>
          <t>AB-338</t>
        </is>
      </c>
      <c r="B234" s="82" t="n">
        <v>46156</v>
      </c>
      <c r="C234" t="inlineStr">
        <is>
          <t>Chocolate Plant</t>
        </is>
      </c>
      <c r="D234" t="inlineStr">
        <is>
          <t>5RR no 2</t>
        </is>
      </c>
      <c r="E234" t="inlineStr">
        <is>
          <t>Pushkar Sharma</t>
        </is>
      </c>
      <c r="F234" t="inlineStr">
        <is>
          <t>Lack Of Base Condition</t>
        </is>
      </c>
      <c r="G234" t="inlineStr">
        <is>
          <t>GEMBA</t>
        </is>
      </c>
      <c r="H234" t="inlineStr">
        <is>
          <t>5RR roll no2 drive failed</t>
        </is>
      </c>
      <c r="I234" t="inlineStr">
        <is>
          <t>AM</t>
        </is>
      </c>
      <c r="J234" t="inlineStr">
        <is>
          <t>O.P.Singh</t>
        </is>
      </c>
      <c r="K234" t="inlineStr">
        <is>
          <t>PENDING</t>
        </is>
      </c>
    </row>
    <row r="235">
      <c r="A235" t="inlineStr">
        <is>
          <t>AB-339</t>
        </is>
      </c>
      <c r="B235" s="82" t="n">
        <v>46156</v>
      </c>
      <c r="C235" t="inlineStr">
        <is>
          <t>Chocolate Plant</t>
        </is>
      </c>
      <c r="D235" t="inlineStr">
        <is>
          <t>OCP conch2</t>
        </is>
      </c>
      <c r="E235" t="inlineStr">
        <is>
          <t>Pushkar Sharma</t>
        </is>
      </c>
      <c r="F235" t="inlineStr">
        <is>
          <t>Lack Of Base Condition</t>
        </is>
      </c>
      <c r="G235" t="inlineStr">
        <is>
          <t>GEMBA</t>
        </is>
      </c>
      <c r="H235" t="inlineStr">
        <is>
          <t>conch 2 gate valve read switch not working</t>
        </is>
      </c>
      <c r="I235" t="inlineStr">
        <is>
          <t>AM</t>
        </is>
      </c>
      <c r="J235" t="inlineStr">
        <is>
          <t>O.P.Singh</t>
        </is>
      </c>
      <c r="K235" t="inlineStr">
        <is>
          <t>PENDING</t>
        </is>
      </c>
    </row>
    <row r="236">
      <c r="A236" t="inlineStr">
        <is>
          <t>AB-340</t>
        </is>
      </c>
      <c r="B236" s="82" t="n">
        <v>46156</v>
      </c>
      <c r="C236" t="inlineStr">
        <is>
          <t>Chocolate Plant</t>
        </is>
      </c>
      <c r="D236" t="inlineStr">
        <is>
          <t xml:space="preserve">Nigeria 5RR </t>
        </is>
      </c>
      <c r="E236" t="inlineStr">
        <is>
          <t>Pushkar Sharma</t>
        </is>
      </c>
      <c r="F236" t="inlineStr">
        <is>
          <t>Lack Of Base Condition</t>
        </is>
      </c>
      <c r="G236" t="inlineStr">
        <is>
          <t>GEMBA</t>
        </is>
      </c>
      <c r="H236" t="inlineStr">
        <is>
          <t>discharge hopper cylinder air leakage</t>
        </is>
      </c>
      <c r="I236" t="inlineStr">
        <is>
          <t>AM</t>
        </is>
      </c>
      <c r="J236" t="inlineStr">
        <is>
          <t>O.P.Singh</t>
        </is>
      </c>
      <c r="K236" t="inlineStr">
        <is>
          <t>Done</t>
        </is>
      </c>
      <c r="L236" t="inlineStr">
        <is>
          <t>Pushkar Sharma</t>
        </is>
      </c>
      <c r="M236" t="n">
        <v>46187</v>
      </c>
      <c r="N236" t="inlineStr">
        <is>
          <t>air leakage closed</t>
        </is>
      </c>
    </row>
    <row r="237">
      <c r="A237" t="inlineStr">
        <is>
          <t>AB-341</t>
        </is>
      </c>
      <c r="B237" s="82" t="n">
        <v>46156</v>
      </c>
      <c r="C237" t="inlineStr">
        <is>
          <t>Chocolate Plant</t>
        </is>
      </c>
      <c r="D237" t="inlineStr">
        <is>
          <t>SCP Chocolate transfer pump</t>
        </is>
      </c>
      <c r="E237" t="inlineStr">
        <is>
          <t>Pushkar Sharma</t>
        </is>
      </c>
      <c r="F237" t="inlineStr">
        <is>
          <t>UnSafe Condition</t>
        </is>
      </c>
      <c r="G237" t="inlineStr">
        <is>
          <t>GEMBA</t>
        </is>
      </c>
      <c r="H237" t="inlineStr">
        <is>
          <t>Chocolate transfer pump coupling cover not fitted</t>
        </is>
      </c>
      <c r="I237" t="inlineStr">
        <is>
          <t>PM</t>
        </is>
      </c>
      <c r="J237" t="inlineStr">
        <is>
          <t>Ashish Atri</t>
        </is>
      </c>
      <c r="K237" t="inlineStr">
        <is>
          <t>Done</t>
        </is>
      </c>
      <c r="L237" t="inlineStr">
        <is>
          <t>Pushkar Sharma</t>
        </is>
      </c>
      <c r="M237" t="n">
        <v>46156</v>
      </c>
      <c r="N237" t="inlineStr">
        <is>
          <t>pump cover fitted</t>
        </is>
      </c>
    </row>
    <row r="238">
      <c r="A238" t="inlineStr">
        <is>
          <t>AB-344</t>
        </is>
      </c>
      <c r="B238" s="82" t="n">
        <v>46156</v>
      </c>
      <c r="C238" t="inlineStr">
        <is>
          <t>Co-Ex</t>
        </is>
      </c>
      <c r="D238" t="inlineStr">
        <is>
          <t xml:space="preserve">White cream holding tenk Agitetar </t>
        </is>
      </c>
      <c r="E238" t="inlineStr">
        <is>
          <t xml:space="preserve">Bhupendra Singh Dodiya </t>
        </is>
      </c>
      <c r="F238" t="inlineStr">
        <is>
          <t>Lack Of Base Condition</t>
        </is>
      </c>
      <c r="G238" t="inlineStr">
        <is>
          <t>GEMBA</t>
        </is>
      </c>
      <c r="H238" t="inlineStr">
        <is>
          <t xml:space="preserve">White cream holding tenk Agitetar in bairing problem </t>
        </is>
      </c>
      <c r="I238" t="inlineStr">
        <is>
          <t>PM</t>
        </is>
      </c>
      <c r="J238" t="inlineStr">
        <is>
          <t>Deepesh</t>
        </is>
      </c>
      <c r="K238" t="inlineStr">
        <is>
          <t>PENDING</t>
        </is>
      </c>
    </row>
    <row r="239">
      <c r="A239" t="inlineStr">
        <is>
          <t>AB-345</t>
        </is>
      </c>
      <c r="B239" s="82" t="n">
        <v>46156</v>
      </c>
      <c r="C239" t="inlineStr">
        <is>
          <t>Perk</t>
        </is>
      </c>
      <c r="D239" t="inlineStr">
        <is>
          <t>HCM-1</t>
        </is>
      </c>
      <c r="E239" t="inlineStr">
        <is>
          <t>Deepesh</t>
        </is>
      </c>
      <c r="F239" t="inlineStr">
        <is>
          <t>Source Of Contamination-SOC</t>
        </is>
      </c>
      <c r="G239" t="inlineStr">
        <is>
          <t>GEMBA</t>
        </is>
      </c>
      <c r="H239" t="inlineStr">
        <is>
          <t xml:space="preserve">Control belt and face feeader belt se cream clean nhi ho rahi en belto ke scraper sahi karaye </t>
        </is>
      </c>
      <c r="I239" t="inlineStr">
        <is>
          <t>AM</t>
        </is>
      </c>
      <c r="J239" t="inlineStr">
        <is>
          <t>Ravinder Gaur</t>
        </is>
      </c>
      <c r="K239" t="inlineStr">
        <is>
          <t>PENDING</t>
        </is>
      </c>
    </row>
    <row r="240">
      <c r="A240" t="inlineStr">
        <is>
          <t>AB-346</t>
        </is>
      </c>
      <c r="B240" s="82" t="n">
        <v>46156</v>
      </c>
      <c r="C240" t="inlineStr">
        <is>
          <t>Co-Ex</t>
        </is>
      </c>
      <c r="D240" t="inlineStr">
        <is>
          <t>HCM-3</t>
        </is>
      </c>
      <c r="E240" t="inlineStr">
        <is>
          <t>Kuldeep singh</t>
        </is>
      </c>
      <c r="F240" t="inlineStr">
        <is>
          <t>Lack Of Base Condition</t>
        </is>
      </c>
      <c r="G240" t="inlineStr">
        <is>
          <t>CIL</t>
        </is>
      </c>
      <c r="H240" t="inlineStr">
        <is>
          <t xml:space="preserve">Gap between between turning belt and accerelation is more than standard </t>
        </is>
      </c>
      <c r="I240" t="inlineStr">
        <is>
          <t>PM</t>
        </is>
      </c>
      <c r="J240" t="inlineStr">
        <is>
          <t>Deepesh</t>
        </is>
      </c>
      <c r="K240" t="inlineStr">
        <is>
          <t>done</t>
        </is>
      </c>
    </row>
    <row r="241">
      <c r="A241" t="inlineStr">
        <is>
          <t>AB-336</t>
        </is>
      </c>
      <c r="B241" s="82" t="n">
        <v>46162</v>
      </c>
      <c r="C241" t="inlineStr">
        <is>
          <t>5-Star</t>
        </is>
      </c>
      <c r="D241" t="inlineStr">
        <is>
          <t>HCM-2</t>
        </is>
      </c>
      <c r="E241" t="inlineStr">
        <is>
          <t>tikaram singh choudhary</t>
        </is>
      </c>
      <c r="F241" t="inlineStr">
        <is>
          <t>Lack Of Base Condition</t>
        </is>
      </c>
      <c r="G241" t="inlineStr">
        <is>
          <t>DMS</t>
        </is>
      </c>
      <c r="H241" t="inlineStr">
        <is>
          <t>trangular belt assembly play</t>
        </is>
      </c>
      <c r="I241" t="inlineStr">
        <is>
          <t>PM</t>
        </is>
      </c>
      <c r="J241" t="inlineStr">
        <is>
          <t>Satish Mishra</t>
        </is>
      </c>
      <c r="K241" t="inlineStr">
        <is>
          <t>Done</t>
        </is>
      </c>
      <c r="L241" t="inlineStr">
        <is>
          <t xml:space="preserve">Farid </t>
        </is>
      </c>
      <c r="M241" t="n">
        <v>46182</v>
      </c>
      <c r="N241" t="inlineStr">
        <is>
          <t xml:space="preserve">Bearing replaced </t>
        </is>
      </c>
    </row>
    <row r="242">
      <c r="A242" t="inlineStr">
        <is>
          <t>AB-209</t>
        </is>
      </c>
      <c r="B242" s="82" t="n"/>
      <c r="C242" t="inlineStr">
        <is>
          <t>5-Star</t>
        </is>
      </c>
      <c r="D242" t="inlineStr">
        <is>
          <t>ADS</t>
        </is>
      </c>
      <c r="E242" t="inlineStr">
        <is>
          <t>Tikaram singh choudhary</t>
        </is>
      </c>
      <c r="F242" t="inlineStr">
        <is>
          <t>Lack Of Base Condition</t>
        </is>
      </c>
      <c r="G242" t="inlineStr">
        <is>
          <t>CIL</t>
        </is>
      </c>
      <c r="H242" t="inlineStr">
        <is>
          <t>Aligner no.3 ka  belt surface abnormal he, please change karwa deejiye</t>
        </is>
      </c>
      <c r="I242" t="inlineStr">
        <is>
          <t>PM</t>
        </is>
      </c>
      <c r="J242" t="inlineStr">
        <is>
          <t>Satish Mishra</t>
        </is>
      </c>
      <c r="K242" t="inlineStr">
        <is>
          <t>Done</t>
        </is>
      </c>
      <c r="L242" t="inlineStr">
        <is>
          <t>Fitter</t>
        </is>
      </c>
      <c r="M242" t="n">
        <v>46156</v>
      </c>
      <c r="N242" t="inlineStr">
        <is>
          <t xml:space="preserve">Belt replaced </t>
        </is>
      </c>
    </row>
    <row r="243">
      <c r="A243" t="inlineStr">
        <is>
          <t>AB-219</t>
        </is>
      </c>
      <c r="B243" s="82" t="n">
        <v>46158</v>
      </c>
      <c r="C243" t="inlineStr">
        <is>
          <t>Perk</t>
        </is>
      </c>
      <c r="D243" t="inlineStr">
        <is>
          <t>HCM-3</t>
        </is>
      </c>
      <c r="E243" t="inlineStr">
        <is>
          <t xml:space="preserve">Anurag mishra </t>
        </is>
      </c>
      <c r="F243" t="inlineStr">
        <is>
          <t>UnSafe Condition</t>
        </is>
      </c>
      <c r="G243" t="inlineStr">
        <is>
          <t>DMS</t>
        </is>
      </c>
      <c r="H243" t="inlineStr">
        <is>
          <t xml:space="preserve">Lazer printer ka Smoke suction kam nahi kar raha hai </t>
        </is>
      </c>
      <c r="I243" t="inlineStr">
        <is>
          <t>AM</t>
        </is>
      </c>
      <c r="J243" t="inlineStr">
        <is>
          <t>Manoj Mathur</t>
        </is>
      </c>
      <c r="K243" t="inlineStr">
        <is>
          <t>done</t>
        </is>
      </c>
      <c r="L243" t="inlineStr">
        <is>
          <t>deepesh</t>
        </is>
      </c>
      <c r="M243" t="n">
        <v>46128</v>
      </c>
    </row>
    <row r="244">
      <c r="A244" t="inlineStr">
        <is>
          <t>AB-259</t>
        </is>
      </c>
      <c r="B244" s="82" t="n"/>
      <c r="C244" t="inlineStr">
        <is>
          <t>5-Star</t>
        </is>
      </c>
      <c r="D244" t="inlineStr">
        <is>
          <t xml:space="preserve">Kitchen </t>
        </is>
      </c>
      <c r="E244" t="inlineStr">
        <is>
          <t>Vikas vemra</t>
        </is>
      </c>
      <c r="F244" t="inlineStr">
        <is>
          <t>Lack Of Base Condition</t>
        </is>
      </c>
      <c r="G244" t="inlineStr">
        <is>
          <t>GEMBA</t>
        </is>
      </c>
      <c r="H244" t="inlineStr">
        <is>
          <t>Sugar syrup pump leakage</t>
        </is>
      </c>
      <c r="I244" t="inlineStr">
        <is>
          <t>PM</t>
        </is>
      </c>
      <c r="J244" t="inlineStr">
        <is>
          <t>Satish Mishra</t>
        </is>
      </c>
      <c r="K244" t="inlineStr">
        <is>
          <t>Done</t>
        </is>
      </c>
      <c r="L244" t="inlineStr">
        <is>
          <t>Ravindra</t>
        </is>
      </c>
      <c r="M244" t="n">
        <v>46191</v>
      </c>
      <c r="N244" t="inlineStr">
        <is>
          <t xml:space="preserve">Pump replaced </t>
        </is>
      </c>
    </row>
    <row r="245">
      <c r="A245" t="inlineStr">
        <is>
          <t>AB-260</t>
        </is>
      </c>
      <c r="B245" s="82" t="n"/>
      <c r="C245" t="inlineStr">
        <is>
          <t>5-Star</t>
        </is>
      </c>
      <c r="D245" t="inlineStr">
        <is>
          <t xml:space="preserve">Kitchen </t>
        </is>
      </c>
      <c r="E245" t="inlineStr">
        <is>
          <t>Vikas verma</t>
        </is>
      </c>
      <c r="F245" t="inlineStr">
        <is>
          <t>Lack Of Base Condition</t>
        </is>
      </c>
      <c r="G245" t="inlineStr">
        <is>
          <t>GEMBA</t>
        </is>
      </c>
      <c r="H245" t="inlineStr">
        <is>
          <t>Invert syrup making tank discharge valve leak</t>
        </is>
      </c>
      <c r="I245" t="inlineStr">
        <is>
          <t>PM</t>
        </is>
      </c>
      <c r="J245" t="inlineStr">
        <is>
          <t>Satish Mishra</t>
        </is>
      </c>
      <c r="K245" t="inlineStr">
        <is>
          <t>Done</t>
        </is>
      </c>
      <c r="L245" t="inlineStr">
        <is>
          <t>Meshram</t>
        </is>
      </c>
      <c r="M245" t="n">
        <v>46197</v>
      </c>
      <c r="N245" t="inlineStr">
        <is>
          <t>Arrested</t>
        </is>
      </c>
    </row>
    <row r="246">
      <c r="A246" t="inlineStr">
        <is>
          <t>AB-347</t>
        </is>
      </c>
      <c r="B246" s="82" t="n">
        <v>46160</v>
      </c>
      <c r="C246" t="inlineStr">
        <is>
          <t>5-Star</t>
        </is>
      </c>
      <c r="D246" t="inlineStr">
        <is>
          <t xml:space="preserve">Skid A&amp;B better discharge line  skid A&amp;B DISCHARGE pipe line flow sensor not working and skid B wired  no connection </t>
        </is>
      </c>
      <c r="E246" t="inlineStr">
        <is>
          <t>HUMAN LALA</t>
        </is>
      </c>
      <c r="F246" t="inlineStr">
        <is>
          <t>Lack Of Base Condition</t>
        </is>
      </c>
      <c r="G246" t="inlineStr">
        <is>
          <t>GEMBA</t>
        </is>
      </c>
      <c r="H246" t="inlineStr">
        <is>
          <t xml:space="preserve">Connection sensor and working properly </t>
        </is>
      </c>
      <c r="I246" t="inlineStr">
        <is>
          <t>PM</t>
        </is>
      </c>
      <c r="J246" t="inlineStr">
        <is>
          <t>Satish Mishra</t>
        </is>
      </c>
    </row>
    <row r="247">
      <c r="A247" t="inlineStr">
        <is>
          <t>AB-348</t>
        </is>
      </c>
      <c r="B247" s="82" t="n">
        <v>46158</v>
      </c>
      <c r="C247" t="inlineStr">
        <is>
          <t>5-Star</t>
        </is>
      </c>
      <c r="D247" t="inlineStr">
        <is>
          <t xml:space="preserve">TBT 1 caramal cooker discharge line steem leakage </t>
        </is>
      </c>
      <c r="E247" t="inlineStr">
        <is>
          <t xml:space="preserve">HUMANLAL </t>
        </is>
      </c>
      <c r="F247" t="inlineStr">
        <is>
          <t>Source Of Quality Defect</t>
        </is>
      </c>
      <c r="G247" t="inlineStr">
        <is>
          <t>DMS</t>
        </is>
      </c>
      <c r="H247" t="inlineStr">
        <is>
          <t xml:space="preserve">Line valve leakage this line cover also but leakage steem so loss the and proper solved problem </t>
        </is>
      </c>
      <c r="I247" t="inlineStr">
        <is>
          <t>AM</t>
        </is>
      </c>
      <c r="J247" t="inlineStr">
        <is>
          <t>Pramod Verma</t>
        </is>
      </c>
      <c r="K247" t="inlineStr">
        <is>
          <t>Done</t>
        </is>
      </c>
      <c r="L247" t="inlineStr">
        <is>
          <t>Ravindra</t>
        </is>
      </c>
      <c r="M247" t="n">
        <v>46158</v>
      </c>
      <c r="N247" t="inlineStr">
        <is>
          <t xml:space="preserve">Corrected </t>
        </is>
      </c>
    </row>
    <row r="248">
      <c r="A248" t="inlineStr">
        <is>
          <t>AB-349</t>
        </is>
      </c>
      <c r="B248" s="82" t="n">
        <v>46161</v>
      </c>
      <c r="C248" t="inlineStr">
        <is>
          <t>Perk</t>
        </is>
      </c>
      <c r="D248" t="inlineStr">
        <is>
          <t xml:space="preserve">TTLI-2 </t>
        </is>
      </c>
      <c r="E248" t="inlineStr">
        <is>
          <t xml:space="preserve">Shashikant mishra </t>
        </is>
      </c>
      <c r="F248" t="inlineStr">
        <is>
          <t>Lack Of Base Condition</t>
        </is>
      </c>
      <c r="G248" t="inlineStr">
        <is>
          <t>GEMBA</t>
        </is>
      </c>
      <c r="H248" t="inlineStr">
        <is>
          <t xml:space="preserve"> Plz Plate lagwaye </t>
        </is>
      </c>
      <c r="I248" t="inlineStr">
        <is>
          <t>PM</t>
        </is>
      </c>
      <c r="J248" t="inlineStr">
        <is>
          <t>Deepesh</t>
        </is>
      </c>
    </row>
    <row r="249">
      <c r="A249" t="inlineStr">
        <is>
          <t>AB-350</t>
        </is>
      </c>
      <c r="B249" s="82" t="n">
        <v>46161</v>
      </c>
      <c r="C249" t="inlineStr">
        <is>
          <t>Perk</t>
        </is>
      </c>
      <c r="D249" t="inlineStr">
        <is>
          <t>HCM-2</t>
        </is>
      </c>
      <c r="E249" t="inlineStr">
        <is>
          <t>Rahul</t>
        </is>
      </c>
      <c r="F249" t="inlineStr">
        <is>
          <t>UnSafe Condition</t>
        </is>
      </c>
      <c r="G249" t="inlineStr">
        <is>
          <t>GEMBA</t>
        </is>
      </c>
      <c r="H249" t="inlineStr">
        <is>
          <t>Mc no 2 aur 2 ke beech me ipa box galat sthan me laga hai</t>
        </is>
      </c>
      <c r="I249" t="inlineStr">
        <is>
          <t>AM</t>
        </is>
      </c>
      <c r="J249" t="inlineStr">
        <is>
          <t>Manoj Mathur</t>
        </is>
      </c>
      <c r="K249" t="inlineStr">
        <is>
          <t>PENDING</t>
        </is>
      </c>
    </row>
    <row r="250">
      <c r="A250" t="inlineStr">
        <is>
          <t>AB-351</t>
        </is>
      </c>
      <c r="B250" s="82" t="n">
        <v>46161</v>
      </c>
      <c r="C250" t="inlineStr">
        <is>
          <t>Perk</t>
        </is>
      </c>
      <c r="D250" t="inlineStr">
        <is>
          <t>HCM-2</t>
        </is>
      </c>
      <c r="E250" t="inlineStr">
        <is>
          <t xml:space="preserve">Shashikant mishra </t>
        </is>
      </c>
      <c r="F250" t="inlineStr">
        <is>
          <t>Source Of Quality Defect</t>
        </is>
      </c>
      <c r="G250" t="inlineStr">
        <is>
          <t>GEMBA</t>
        </is>
      </c>
      <c r="H250" t="inlineStr">
        <is>
          <t>Drive fault theek karaye</t>
        </is>
      </c>
      <c r="I250" t="inlineStr">
        <is>
          <t>AM</t>
        </is>
      </c>
      <c r="J250" t="inlineStr">
        <is>
          <t>Himanshu Chauhan</t>
        </is>
      </c>
    </row>
    <row r="251">
      <c r="A251" t="inlineStr">
        <is>
          <t>AB-352</t>
        </is>
      </c>
      <c r="B251" s="82" t="n">
        <v>46161</v>
      </c>
      <c r="C251" t="inlineStr">
        <is>
          <t>5-Star</t>
        </is>
      </c>
      <c r="D251" t="inlineStr">
        <is>
          <t>ADS</t>
        </is>
      </c>
      <c r="E251" t="inlineStr">
        <is>
          <t xml:space="preserve">Tikaram singh choudhary </t>
        </is>
      </c>
      <c r="F251" t="inlineStr">
        <is>
          <t>Lack Of Base Condition</t>
        </is>
      </c>
      <c r="G251" t="inlineStr">
        <is>
          <t>CIL</t>
        </is>
      </c>
      <c r="H251" t="inlineStr">
        <is>
          <t xml:space="preserve">Aligner 3 belt conveyor joint break </t>
        </is>
      </c>
      <c r="I251" t="inlineStr">
        <is>
          <t>PM</t>
        </is>
      </c>
      <c r="J251" t="inlineStr">
        <is>
          <t>Satish Mishra</t>
        </is>
      </c>
      <c r="K251" t="inlineStr">
        <is>
          <t>Done</t>
        </is>
      </c>
      <c r="L251" t="inlineStr">
        <is>
          <t>Upendra sharma</t>
        </is>
      </c>
      <c r="M251" t="n">
        <v>46173</v>
      </c>
      <c r="N251" t="inlineStr">
        <is>
          <t xml:space="preserve">Belt replaced </t>
        </is>
      </c>
    </row>
    <row r="252">
      <c r="A252" t="inlineStr">
        <is>
          <t>AB-354</t>
        </is>
      </c>
      <c r="B252" s="82" t="n">
        <v>46162</v>
      </c>
      <c r="C252" t="inlineStr">
        <is>
          <t>Perk</t>
        </is>
      </c>
      <c r="D252" t="inlineStr">
        <is>
          <t>TTLI-1</t>
        </is>
      </c>
      <c r="E252" t="inlineStr">
        <is>
          <t>Rahul Gehlot</t>
        </is>
      </c>
      <c r="F252" t="inlineStr">
        <is>
          <t>Lack Of Base Condition</t>
        </is>
      </c>
      <c r="G252" t="inlineStr">
        <is>
          <t>CIL</t>
        </is>
      </c>
      <c r="H252" t="inlineStr">
        <is>
          <t>Outer palat raha h</t>
        </is>
      </c>
      <c r="I252" t="inlineStr">
        <is>
          <t>PM</t>
        </is>
      </c>
      <c r="J252" t="inlineStr">
        <is>
          <t>Deepesh</t>
        </is>
      </c>
      <c r="K252" t="inlineStr">
        <is>
          <t>done</t>
        </is>
      </c>
    </row>
    <row r="253">
      <c r="A253" t="inlineStr">
        <is>
          <t>AB-355</t>
        </is>
      </c>
      <c r="B253" s="82" t="n">
        <v>46162</v>
      </c>
      <c r="C253" t="inlineStr">
        <is>
          <t>Perk</t>
        </is>
      </c>
      <c r="D253" t="inlineStr">
        <is>
          <t>TTLI-4</t>
        </is>
      </c>
      <c r="E253" t="inlineStr">
        <is>
          <t xml:space="preserve">Manjeet Kumar </t>
        </is>
      </c>
      <c r="F253" t="inlineStr">
        <is>
          <t>Minor Flaws</t>
        </is>
      </c>
      <c r="G253" t="inlineStr">
        <is>
          <t>GEMBA</t>
        </is>
      </c>
      <c r="H253" t="inlineStr">
        <is>
          <t xml:space="preserve">Closing aria ki glue gadi ko harver laga ke tait karna hai aur closing me chain bar bar utar rahi hai </t>
        </is>
      </c>
      <c r="I253" t="inlineStr">
        <is>
          <t>PM</t>
        </is>
      </c>
      <c r="J253" t="inlineStr">
        <is>
          <t>Deepesh</t>
        </is>
      </c>
    </row>
    <row r="254">
      <c r="A254" t="inlineStr">
        <is>
          <t>AB-356</t>
        </is>
      </c>
      <c r="B254" s="82" t="n">
        <v>46162</v>
      </c>
      <c r="C254" t="inlineStr">
        <is>
          <t>Perk</t>
        </is>
      </c>
      <c r="D254" t="inlineStr">
        <is>
          <t>HCM-3</t>
        </is>
      </c>
      <c r="E254" t="inlineStr">
        <is>
          <t xml:space="preserve">Manjeet Kumar </t>
        </is>
      </c>
      <c r="F254" t="inlineStr">
        <is>
          <t>Minor Flaws</t>
        </is>
      </c>
      <c r="G254" t="inlineStr">
        <is>
          <t>GEMBA</t>
        </is>
      </c>
      <c r="H254" t="inlineStr">
        <is>
          <t xml:space="preserve">Machine me fecfeeder belt ka roller kharab hai aur closing me nosal position distarb hai </t>
        </is>
      </c>
      <c r="I254" t="inlineStr">
        <is>
          <t>PM</t>
        </is>
      </c>
      <c r="J254" t="inlineStr">
        <is>
          <t>Deepesh</t>
        </is>
      </c>
      <c r="K254" t="inlineStr">
        <is>
          <t>done</t>
        </is>
      </c>
    </row>
    <row r="255">
      <c r="A255" t="inlineStr">
        <is>
          <t>AB-357</t>
        </is>
      </c>
      <c r="B255" s="82" t="n">
        <v>46162</v>
      </c>
      <c r="C255" t="inlineStr">
        <is>
          <t>Perk</t>
        </is>
      </c>
      <c r="D255" t="inlineStr">
        <is>
          <t>TTLI-1</t>
        </is>
      </c>
      <c r="E255" t="inlineStr">
        <is>
          <t>राहुल गहलोत</t>
        </is>
      </c>
      <c r="F255" t="inlineStr">
        <is>
          <t>Lack Of Base Condition</t>
        </is>
      </c>
      <c r="G255" t="inlineStr">
        <is>
          <t>DMS</t>
        </is>
      </c>
      <c r="H255" t="inlineStr">
        <is>
          <t>ग्लू मशीन में ग्लू मैनुअल डालना पड़ रहा हे</t>
        </is>
      </c>
      <c r="I255" t="inlineStr">
        <is>
          <t>PM</t>
        </is>
      </c>
      <c r="J255" t="inlineStr">
        <is>
          <t>Deepesh</t>
        </is>
      </c>
    </row>
    <row r="256">
      <c r="A256" t="inlineStr">
        <is>
          <t>AB-358</t>
        </is>
      </c>
      <c r="B256" s="82" t="n">
        <v>46162</v>
      </c>
      <c r="C256" t="inlineStr">
        <is>
          <t>Co-Ex</t>
        </is>
      </c>
      <c r="D256" t="inlineStr">
        <is>
          <t>Packing machin 3</t>
        </is>
      </c>
      <c r="E256" t="inlineStr">
        <is>
          <t>Rahul gahlot</t>
        </is>
      </c>
      <c r="F256" t="inlineStr">
        <is>
          <t>UnSafe Condition</t>
        </is>
      </c>
      <c r="G256" t="inlineStr">
        <is>
          <t>DMS</t>
        </is>
      </c>
      <c r="H256" t="inlineStr">
        <is>
          <t>C box पर प्रिंट होने के बाद कार्बन वेक्यूम का काम नहीं करना</t>
        </is>
      </c>
      <c r="I256" t="inlineStr">
        <is>
          <t>AM</t>
        </is>
      </c>
      <c r="J256" t="inlineStr">
        <is>
          <t>Manoj Mathur</t>
        </is>
      </c>
    </row>
    <row r="257">
      <c r="A257" t="inlineStr">
        <is>
          <t>AB-359</t>
        </is>
      </c>
      <c r="B257" s="82" t="n">
        <v>46163</v>
      </c>
      <c r="C257" t="inlineStr">
        <is>
          <t>Perk</t>
        </is>
      </c>
      <c r="D257" t="inlineStr">
        <is>
          <t>HCM-1</t>
        </is>
      </c>
      <c r="E257" t="inlineStr">
        <is>
          <t xml:space="preserve">Rahul GAHLOT </t>
        </is>
      </c>
      <c r="F257" t="inlineStr">
        <is>
          <t>Lack Of Base Condition</t>
        </is>
      </c>
      <c r="G257" t="inlineStr">
        <is>
          <t>CIL</t>
        </is>
      </c>
      <c r="H257" t="inlineStr">
        <is>
          <t>Pauch cutter system se abnormal sound aa rha he</t>
        </is>
      </c>
      <c r="I257" t="inlineStr">
        <is>
          <t>PM</t>
        </is>
      </c>
      <c r="J257" t="inlineStr">
        <is>
          <t>Deepesh</t>
        </is>
      </c>
    </row>
    <row r="258">
      <c r="A258" t="inlineStr">
        <is>
          <t>AB-360</t>
        </is>
      </c>
      <c r="B258" s="82" t="n">
        <v>46163</v>
      </c>
      <c r="C258" t="inlineStr">
        <is>
          <t>5-Star</t>
        </is>
      </c>
      <c r="D258" t="inlineStr">
        <is>
          <t xml:space="preserve">Cream making blender screw conveyor jaming issue </t>
        </is>
      </c>
      <c r="E258" t="inlineStr">
        <is>
          <t>HUMAN LAL</t>
        </is>
      </c>
      <c r="F258" t="inlineStr">
        <is>
          <t>Lack Of Base Condition</t>
        </is>
      </c>
      <c r="G258" t="inlineStr">
        <is>
          <t>GEMBA</t>
        </is>
      </c>
      <c r="H258" t="inlineStr">
        <is>
          <t xml:space="preserve"> Cream making  screw conveyor pipe and pri blender mouth size not ok. </t>
        </is>
      </c>
      <c r="I258" t="inlineStr">
        <is>
          <t>PM</t>
        </is>
      </c>
      <c r="J258" t="inlineStr">
        <is>
          <t>Satish Mishra</t>
        </is>
      </c>
      <c r="K258" t="inlineStr">
        <is>
          <t>Done</t>
        </is>
      </c>
      <c r="L258" t="inlineStr">
        <is>
          <t>Meshra</t>
        </is>
      </c>
      <c r="M258" t="n">
        <v>46160</v>
      </c>
      <c r="N258" t="inlineStr">
        <is>
          <t xml:space="preserve">Corrected </t>
        </is>
      </c>
    </row>
    <row r="259">
      <c r="A259" t="inlineStr">
        <is>
          <t>AB-361</t>
        </is>
      </c>
      <c r="B259" s="82" t="n">
        <v>46164</v>
      </c>
      <c r="C259" t="inlineStr">
        <is>
          <t>Perk</t>
        </is>
      </c>
      <c r="D259" t="inlineStr">
        <is>
          <t xml:space="preserve">TTLI-2 </t>
        </is>
      </c>
      <c r="E259" t="inlineStr">
        <is>
          <t xml:space="preserve">Animesh pandey </t>
        </is>
      </c>
      <c r="F259" t="inlineStr">
        <is>
          <t>Lack Of Base Condition</t>
        </is>
      </c>
      <c r="G259" t="inlineStr">
        <is>
          <t>DMS</t>
        </is>
      </c>
      <c r="H259" t="inlineStr">
        <is>
          <t>Turnwheel ko manually ghumane per tight ghoom raha hai</t>
        </is>
      </c>
      <c r="I259" t="inlineStr">
        <is>
          <t>PM</t>
        </is>
      </c>
      <c r="J259" t="inlineStr">
        <is>
          <t>Deepesh</t>
        </is>
      </c>
    </row>
    <row r="260">
      <c r="A260" t="inlineStr">
        <is>
          <t>AB-362</t>
        </is>
      </c>
      <c r="B260" s="82" t="n">
        <v>46164</v>
      </c>
      <c r="C260" t="inlineStr">
        <is>
          <t>Perk</t>
        </is>
      </c>
      <c r="D260" t="inlineStr">
        <is>
          <t>HCM-1</t>
        </is>
      </c>
      <c r="E260" t="inlineStr">
        <is>
          <t xml:space="preserve">Animesh pandey </t>
        </is>
      </c>
      <c r="F260" t="inlineStr">
        <is>
          <t>Lack Of Base Condition</t>
        </is>
      </c>
      <c r="G260" t="inlineStr">
        <is>
          <t>CIL</t>
        </is>
      </c>
      <c r="H260" t="inlineStr">
        <is>
          <t xml:space="preserve">Roll change hone ke baad control belt drive fault ka Alarm Aata hai Aur reset let hota hai </t>
        </is>
      </c>
      <c r="I260" t="inlineStr">
        <is>
          <t>PM</t>
        </is>
      </c>
      <c r="J260" t="inlineStr">
        <is>
          <t>Deepesh</t>
        </is>
      </c>
    </row>
    <row r="261">
      <c r="A261" t="inlineStr">
        <is>
          <t>AB-363</t>
        </is>
      </c>
      <c r="B261" s="82" t="n">
        <v>46164</v>
      </c>
      <c r="C261" t="inlineStr">
        <is>
          <t>Perk</t>
        </is>
      </c>
      <c r="D261" t="inlineStr">
        <is>
          <t>HCM-1</t>
        </is>
      </c>
      <c r="E261" t="inlineStr">
        <is>
          <t xml:space="preserve">Animesh pandey </t>
        </is>
      </c>
      <c r="F261" t="inlineStr">
        <is>
          <t>UnSafe Condition</t>
        </is>
      </c>
      <c r="G261" t="inlineStr">
        <is>
          <t>CIL</t>
        </is>
      </c>
      <c r="H261" t="inlineStr">
        <is>
          <t>Vacuum Hose pipe hard hone ke Karan cleaning mein samasya aati Hai</t>
        </is>
      </c>
      <c r="I261" t="inlineStr">
        <is>
          <t>AM</t>
        </is>
      </c>
      <c r="J261" t="inlineStr">
        <is>
          <t>Manoj Mathur</t>
        </is>
      </c>
    </row>
    <row r="262">
      <c r="A262" t="inlineStr">
        <is>
          <t>AB-364</t>
        </is>
      </c>
      <c r="B262" s="82" t="n">
        <v>46164</v>
      </c>
      <c r="C262" t="inlineStr">
        <is>
          <t>Perk</t>
        </is>
      </c>
      <c r="D262" t="inlineStr">
        <is>
          <t>HCM-1</t>
        </is>
      </c>
      <c r="E262" t="inlineStr">
        <is>
          <t xml:space="preserve">Animesh pandey </t>
        </is>
      </c>
      <c r="F262" t="inlineStr">
        <is>
          <t>Source Of Quality Defect</t>
        </is>
      </c>
      <c r="G262" t="inlineStr">
        <is>
          <t>CIL</t>
        </is>
      </c>
      <c r="H262" t="inlineStr">
        <is>
          <t>Roll chalte chalte  fat jata Hai va Toot jata Hai</t>
        </is>
      </c>
      <c r="I262" t="inlineStr">
        <is>
          <t>AM</t>
        </is>
      </c>
      <c r="J262" t="inlineStr">
        <is>
          <t>Himanshu Chauhan</t>
        </is>
      </c>
    </row>
    <row r="263">
      <c r="A263" t="inlineStr">
        <is>
          <t>AB-365</t>
        </is>
      </c>
      <c r="B263" s="82" t="n">
        <v>46164</v>
      </c>
      <c r="C263" t="inlineStr">
        <is>
          <t>Perk</t>
        </is>
      </c>
      <c r="D263" t="inlineStr">
        <is>
          <t>HCM-1</t>
        </is>
      </c>
      <c r="E263" t="inlineStr">
        <is>
          <t xml:space="preserve">Animesh pandey </t>
        </is>
      </c>
      <c r="F263" t="inlineStr">
        <is>
          <t>Lack Of Base Condition</t>
        </is>
      </c>
      <c r="G263" t="inlineStr">
        <is>
          <t>CIL</t>
        </is>
      </c>
      <c r="H263" t="inlineStr">
        <is>
          <t xml:space="preserve">Cutting jaw se abnormal sound A raha hai </t>
        </is>
      </c>
      <c r="I263" t="inlineStr">
        <is>
          <t>PM</t>
        </is>
      </c>
      <c r="J263" t="inlineStr">
        <is>
          <t>Deepesh</t>
        </is>
      </c>
    </row>
    <row r="264">
      <c r="A264" t="inlineStr">
        <is>
          <t>AB-367</t>
        </is>
      </c>
      <c r="B264" s="82" t="n">
        <v>46166</v>
      </c>
      <c r="C264" t="inlineStr">
        <is>
          <t>Perk</t>
        </is>
      </c>
      <c r="D264" t="inlineStr">
        <is>
          <t>HCM-3</t>
        </is>
      </c>
      <c r="E264" t="inlineStr">
        <is>
          <t xml:space="preserve">Aliment guide </t>
        </is>
      </c>
      <c r="F264" t="inlineStr">
        <is>
          <t>Minor Flaws</t>
        </is>
      </c>
      <c r="G264" t="inlineStr">
        <is>
          <t>GEMBA</t>
        </is>
      </c>
      <c r="H264" t="inlineStr">
        <is>
          <t>Alignment belt Kai uper guide ko tide karwana thred kr</t>
        </is>
      </c>
      <c r="I264" t="inlineStr">
        <is>
          <t>PM</t>
        </is>
      </c>
      <c r="J264" t="inlineStr">
        <is>
          <t>Deepesh</t>
        </is>
      </c>
    </row>
    <row r="265">
      <c r="A265" t="inlineStr">
        <is>
          <t>AB-368</t>
        </is>
      </c>
      <c r="B265" s="82" t="n">
        <v>46166</v>
      </c>
      <c r="C265" t="inlineStr">
        <is>
          <t>Perk</t>
        </is>
      </c>
      <c r="D265" t="inlineStr">
        <is>
          <t>book cooler</t>
        </is>
      </c>
      <c r="E265" t="inlineStr">
        <is>
          <t>waseem</t>
        </is>
      </c>
      <c r="F265" t="inlineStr">
        <is>
          <t>Lack Of Base Condition</t>
        </is>
      </c>
      <c r="G265" t="inlineStr">
        <is>
          <t>GEMBA</t>
        </is>
      </c>
      <c r="H265" t="inlineStr">
        <is>
          <t xml:space="preserve">book cooler outfeed tefflon roller got damaged </t>
        </is>
      </c>
      <c r="I265" t="inlineStr">
        <is>
          <t>PM</t>
        </is>
      </c>
      <c r="J265" t="inlineStr">
        <is>
          <t>Deepesh</t>
        </is>
      </c>
      <c r="K265" t="inlineStr">
        <is>
          <t>done</t>
        </is>
      </c>
    </row>
    <row r="266">
      <c r="A266" t="inlineStr">
        <is>
          <t>AB-369</t>
        </is>
      </c>
      <c r="B266" s="82" t="n">
        <v>46167</v>
      </c>
      <c r="C266" t="inlineStr">
        <is>
          <t>Perk</t>
        </is>
      </c>
      <c r="D266" t="inlineStr">
        <is>
          <t>TTLI-4</t>
        </is>
      </c>
      <c r="E266" t="inlineStr">
        <is>
          <t xml:space="preserve">Shanti Lal </t>
        </is>
      </c>
      <c r="F266" t="inlineStr">
        <is>
          <t>Minor Flaws</t>
        </is>
      </c>
      <c r="G266" t="inlineStr">
        <is>
          <t>DMS</t>
        </is>
      </c>
      <c r="H266" t="inlineStr">
        <is>
          <t xml:space="preserve">Closing me chain </t>
        </is>
      </c>
      <c r="I266" t="inlineStr">
        <is>
          <t>PM</t>
        </is>
      </c>
      <c r="J266" t="inlineStr">
        <is>
          <t>Deepesh</t>
        </is>
      </c>
    </row>
    <row r="267">
      <c r="A267" t="inlineStr">
        <is>
          <t>AB-370</t>
        </is>
      </c>
      <c r="B267" s="82" t="n">
        <v>46167</v>
      </c>
      <c r="C267" t="inlineStr">
        <is>
          <t>Perk</t>
        </is>
      </c>
      <c r="D267" t="inlineStr">
        <is>
          <t xml:space="preserve">TTLI-2 </t>
        </is>
      </c>
      <c r="E267" t="inlineStr">
        <is>
          <t xml:space="preserve">Sandeep Kumar Barmase </t>
        </is>
      </c>
      <c r="F267" t="inlineStr">
        <is>
          <t>Minor Flaws</t>
        </is>
      </c>
      <c r="G267" t="inlineStr">
        <is>
          <t>DMS</t>
        </is>
      </c>
      <c r="H267" t="inlineStr">
        <is>
          <t xml:space="preserve">Discharge belt rukh rukh ke chal raha hai jiske karan closing me fas jata hai Outer </t>
        </is>
      </c>
      <c r="I267" t="inlineStr">
        <is>
          <t>PM</t>
        </is>
      </c>
      <c r="J267" t="inlineStr">
        <is>
          <t>Deepesh</t>
        </is>
      </c>
    </row>
    <row r="268">
      <c r="A268" t="inlineStr">
        <is>
          <t>AB-371</t>
        </is>
      </c>
      <c r="B268" s="82" t="n">
        <v>46167</v>
      </c>
      <c r="C268" t="inlineStr">
        <is>
          <t>5-Star</t>
        </is>
      </c>
      <c r="D268" t="inlineStr">
        <is>
          <t>Hrm</t>
        </is>
      </c>
      <c r="E268" t="inlineStr">
        <is>
          <t xml:space="preserve">M k Upadhyay </t>
        </is>
      </c>
      <c r="F268" t="inlineStr">
        <is>
          <t>Minor Flaws</t>
        </is>
      </c>
      <c r="G268" t="inlineStr">
        <is>
          <t>GEMBA</t>
        </is>
      </c>
      <c r="H268" t="inlineStr">
        <is>
          <t>Ttm me former robot ft plat rod damge</t>
        </is>
      </c>
      <c r="I268" t="inlineStr">
        <is>
          <t>AM</t>
        </is>
      </c>
      <c r="J268" t="inlineStr">
        <is>
          <t>Amit Tripathi</t>
        </is>
      </c>
      <c r="K268" t="inlineStr">
        <is>
          <t>Done</t>
        </is>
      </c>
      <c r="L268" t="inlineStr">
        <is>
          <t>Rajesh</t>
        </is>
      </c>
      <c r="M268" t="n">
        <v>46167</v>
      </c>
      <c r="N268" t="inlineStr">
        <is>
          <t xml:space="preserve">Corrected </t>
        </is>
      </c>
    </row>
    <row r="269">
      <c r="A269" t="inlineStr">
        <is>
          <t>AB-372</t>
        </is>
      </c>
      <c r="B269" s="82" t="n">
        <v>46168</v>
      </c>
      <c r="C269" t="inlineStr">
        <is>
          <t>5-Star</t>
        </is>
      </c>
      <c r="D269" t="inlineStr">
        <is>
          <t>M/C NO-04</t>
        </is>
      </c>
      <c r="E269" t="inlineStr">
        <is>
          <t xml:space="preserve">Vivek dubey </t>
        </is>
      </c>
      <c r="F269" t="inlineStr">
        <is>
          <t>Lack Of Base Condition</t>
        </is>
      </c>
      <c r="G269" t="inlineStr">
        <is>
          <t>DMS</t>
        </is>
      </c>
      <c r="H269" t="inlineStr">
        <is>
          <t>Hcm discharge belt problem during running machine bar misaline so change this belt</t>
        </is>
      </c>
      <c r="I269" t="inlineStr">
        <is>
          <t>PM</t>
        </is>
      </c>
      <c r="J269" t="inlineStr">
        <is>
          <t>Satish Mishra</t>
        </is>
      </c>
      <c r="K269" t="inlineStr">
        <is>
          <t>Done</t>
        </is>
      </c>
      <c r="L269" t="inlineStr">
        <is>
          <t>Shift fitter</t>
        </is>
      </c>
      <c r="M269" t="n">
        <v>46183</v>
      </c>
      <c r="N269" t="inlineStr">
        <is>
          <t xml:space="preserve">Belt replaced </t>
        </is>
      </c>
    </row>
    <row r="270">
      <c r="A270" t="inlineStr">
        <is>
          <t>AB-373</t>
        </is>
      </c>
      <c r="B270" s="82" t="n">
        <v>46168</v>
      </c>
      <c r="C270" t="inlineStr">
        <is>
          <t>5-Star</t>
        </is>
      </c>
      <c r="D270" t="inlineStr">
        <is>
          <t>E milk charging ho0er</t>
        </is>
      </c>
      <c r="E270" t="inlineStr">
        <is>
          <t>Deepak sharma</t>
        </is>
      </c>
      <c r="F270" t="inlineStr">
        <is>
          <t>Lack Of Base Condition</t>
        </is>
      </c>
      <c r="G270" t="inlineStr">
        <is>
          <t>DMS</t>
        </is>
      </c>
      <c r="H270" t="inlineStr">
        <is>
          <t>Hopper seive damaged</t>
        </is>
      </c>
      <c r="I270" t="inlineStr">
        <is>
          <t>PM</t>
        </is>
      </c>
      <c r="J270" t="inlineStr">
        <is>
          <t>Satish Mishra</t>
        </is>
      </c>
      <c r="K270" t="inlineStr">
        <is>
          <t>Done</t>
        </is>
      </c>
      <c r="L270" t="inlineStr">
        <is>
          <t>Shift fitter</t>
        </is>
      </c>
      <c r="M270" t="n">
        <v>46168</v>
      </c>
      <c r="N270" t="inlineStr">
        <is>
          <t xml:space="preserve">Sieve replaced </t>
        </is>
      </c>
    </row>
    <row r="271">
      <c r="A271" t="inlineStr">
        <is>
          <t>AB-374</t>
        </is>
      </c>
      <c r="B271" s="82" t="n">
        <v>46168</v>
      </c>
      <c r="C271" t="inlineStr">
        <is>
          <t>5-Star</t>
        </is>
      </c>
      <c r="D271" t="inlineStr">
        <is>
          <t>HCM2</t>
        </is>
      </c>
      <c r="E271" t="inlineStr">
        <is>
          <t xml:space="preserve">Nirmal </t>
        </is>
      </c>
      <c r="F271" t="inlineStr">
        <is>
          <t>Lack Of Base Condition</t>
        </is>
      </c>
      <c r="G271" t="inlineStr">
        <is>
          <t>DMS</t>
        </is>
      </c>
      <c r="H271" t="inlineStr">
        <is>
          <t>At high speed bar jumping from discharge belt fr</t>
        </is>
      </c>
      <c r="I271" t="inlineStr">
        <is>
          <t>PM</t>
        </is>
      </c>
      <c r="J271" t="inlineStr">
        <is>
          <t>Satish Mishra</t>
        </is>
      </c>
      <c r="K271" t="inlineStr">
        <is>
          <t>Done</t>
        </is>
      </c>
      <c r="L271" t="inlineStr">
        <is>
          <t>Rajesh</t>
        </is>
      </c>
      <c r="M271" t="n">
        <v>46168</v>
      </c>
      <c r="N271" t="inlineStr">
        <is>
          <t>Triangular belt setting done</t>
        </is>
      </c>
    </row>
    <row r="272">
      <c r="A272" t="inlineStr">
        <is>
          <t>AB-375</t>
        </is>
      </c>
      <c r="B272" s="82" t="n">
        <v>46168</v>
      </c>
      <c r="C272" t="inlineStr">
        <is>
          <t>5-Star</t>
        </is>
      </c>
      <c r="D272" t="inlineStr">
        <is>
          <t>TTM</t>
        </is>
      </c>
      <c r="E272" t="inlineStr">
        <is>
          <t>Akhilesh sharma</t>
        </is>
      </c>
      <c r="F272" t="inlineStr">
        <is>
          <t>Lack Of Base Condition</t>
        </is>
      </c>
      <c r="G272" t="inlineStr">
        <is>
          <t>DMS</t>
        </is>
      </c>
      <c r="H272" t="inlineStr">
        <is>
          <t xml:space="preserve">High outer rejection </t>
        </is>
      </c>
      <c r="I272" t="inlineStr">
        <is>
          <t>PM</t>
        </is>
      </c>
      <c r="J272" t="inlineStr">
        <is>
          <t>Satish Mishra</t>
        </is>
      </c>
      <c r="K272" t="inlineStr">
        <is>
          <t>Done</t>
        </is>
      </c>
      <c r="L272" t="inlineStr">
        <is>
          <t>Shift fitter</t>
        </is>
      </c>
      <c r="M272" t="n">
        <v>46169</v>
      </c>
      <c r="N272" t="inlineStr">
        <is>
          <t>Setting done</t>
        </is>
      </c>
    </row>
    <row r="273">
      <c r="A273" t="inlineStr">
        <is>
          <t>AB-376</t>
        </is>
      </c>
      <c r="B273" s="82" t="n">
        <v>46168</v>
      </c>
      <c r="C273" t="inlineStr">
        <is>
          <t>5-Star</t>
        </is>
      </c>
      <c r="D273" t="inlineStr">
        <is>
          <t>TTM</t>
        </is>
      </c>
      <c r="E273" t="inlineStr">
        <is>
          <t>Akhilesh sharma</t>
        </is>
      </c>
      <c r="F273" t="inlineStr">
        <is>
          <t>Lack Of Base Condition</t>
        </is>
      </c>
      <c r="G273" t="inlineStr">
        <is>
          <t>DMS</t>
        </is>
      </c>
      <c r="H273" t="inlineStr">
        <is>
          <t xml:space="preserve">High outer rejection </t>
        </is>
      </c>
      <c r="I273" t="inlineStr">
        <is>
          <t>PM</t>
        </is>
      </c>
      <c r="J273" t="inlineStr">
        <is>
          <t>Satish Mishra</t>
        </is>
      </c>
      <c r="K273" t="inlineStr">
        <is>
          <t>Done</t>
        </is>
      </c>
      <c r="L273" t="inlineStr">
        <is>
          <t>Ranveer</t>
        </is>
      </c>
      <c r="M273" t="n">
        <v>46168</v>
      </c>
      <c r="N273" t="inlineStr">
        <is>
          <t>Setting done</t>
        </is>
      </c>
    </row>
    <row r="274">
      <c r="A274" t="inlineStr">
        <is>
          <t>AB-377</t>
        </is>
      </c>
      <c r="B274" s="82" t="n">
        <v>46168</v>
      </c>
      <c r="C274" t="inlineStr">
        <is>
          <t>5-Star</t>
        </is>
      </c>
      <c r="D274" t="inlineStr">
        <is>
          <t>Hrm-5</t>
        </is>
      </c>
      <c r="E274" t="inlineStr">
        <is>
          <t>Mukesh Kumar Upadhyay and brahmajeet sharma</t>
        </is>
      </c>
      <c r="F274" t="inlineStr">
        <is>
          <t>Minor Flaws</t>
        </is>
      </c>
      <c r="G274" t="inlineStr">
        <is>
          <t>GEMBA</t>
        </is>
      </c>
      <c r="H274" t="inlineStr">
        <is>
          <t>Ttm. Auto glue not work</t>
        </is>
      </c>
      <c r="I274" t="inlineStr">
        <is>
          <t>AM</t>
        </is>
      </c>
      <c r="J274" t="inlineStr">
        <is>
          <t>Amit Tripathi</t>
        </is>
      </c>
      <c r="K274" t="inlineStr">
        <is>
          <t>Done</t>
        </is>
      </c>
      <c r="L274" t="inlineStr">
        <is>
          <t xml:space="preserve">Electrician </t>
        </is>
      </c>
      <c r="M274" t="n">
        <v>46168</v>
      </c>
      <c r="N274" t="inlineStr">
        <is>
          <t xml:space="preserve">Corrected </t>
        </is>
      </c>
    </row>
    <row r="275">
      <c r="A275" t="inlineStr">
        <is>
          <t>AB-378</t>
        </is>
      </c>
      <c r="B275" s="82" t="n">
        <v>46168</v>
      </c>
      <c r="C275" t="inlineStr">
        <is>
          <t>Perk</t>
        </is>
      </c>
      <c r="D275" t="inlineStr">
        <is>
          <t>HCM-1</t>
        </is>
      </c>
      <c r="E275" t="inlineStr">
        <is>
          <t xml:space="preserve">Sandeep Kumar Barmase </t>
        </is>
      </c>
      <c r="F275" t="inlineStr">
        <is>
          <t>Minor Flaws</t>
        </is>
      </c>
      <c r="G275" t="inlineStr">
        <is>
          <t>CIL</t>
        </is>
      </c>
      <c r="H275" t="inlineStr">
        <is>
          <t>All roller and check and damage scraper change karna hai</t>
        </is>
      </c>
      <c r="I275" t="inlineStr">
        <is>
          <t>PM</t>
        </is>
      </c>
      <c r="J275" t="inlineStr">
        <is>
          <t>Deepesh</t>
        </is>
      </c>
    </row>
    <row r="276">
      <c r="A276" t="inlineStr">
        <is>
          <t>AB-386</t>
        </is>
      </c>
      <c r="B276" s="82" t="n">
        <v>46169</v>
      </c>
      <c r="C276" t="inlineStr">
        <is>
          <t>Chocolate Plant</t>
        </is>
      </c>
      <c r="D276" t="inlineStr">
        <is>
          <t>OCP Batching</t>
        </is>
      </c>
      <c r="E276" t="inlineStr">
        <is>
          <t>Pushkar Sharma</t>
        </is>
      </c>
      <c r="F276" t="inlineStr">
        <is>
          <t>Lack Of Base Condition</t>
        </is>
      </c>
      <c r="G276" t="inlineStr">
        <is>
          <t>GEMBA</t>
        </is>
      </c>
      <c r="H276" t="inlineStr">
        <is>
          <t>exhaust fan not present at batching floor</t>
        </is>
      </c>
      <c r="I276" t="inlineStr">
        <is>
          <t>AM</t>
        </is>
      </c>
      <c r="J276" t="inlineStr">
        <is>
          <t>O.P.Singh</t>
        </is>
      </c>
      <c r="K276" t="inlineStr">
        <is>
          <t>Done</t>
        </is>
      </c>
      <c r="L276" t="inlineStr">
        <is>
          <t>Pushkar, Janki, Unique</t>
        </is>
      </c>
      <c r="M276" t="n">
        <v>46195</v>
      </c>
      <c r="N276" t="inlineStr">
        <is>
          <t>exhaust fan put up</t>
        </is>
      </c>
    </row>
    <row r="277">
      <c r="A277" t="inlineStr">
        <is>
          <t>AB-387</t>
        </is>
      </c>
      <c r="B277" s="82" t="n">
        <v>46169</v>
      </c>
      <c r="C277" t="inlineStr">
        <is>
          <t>Chocolate Plant</t>
        </is>
      </c>
      <c r="D277" t="inlineStr">
        <is>
          <t>SCP 5RR</t>
        </is>
      </c>
      <c r="E277" t="inlineStr">
        <is>
          <t>Pushkar Sharma</t>
        </is>
      </c>
      <c r="F277" t="inlineStr">
        <is>
          <t>Lack Of Base Condition</t>
        </is>
      </c>
      <c r="G277" t="inlineStr">
        <is>
          <t>GEMBA</t>
        </is>
      </c>
      <c r="H277" t="inlineStr">
        <is>
          <t>bearing abnormal vibration</t>
        </is>
      </c>
      <c r="I277" t="inlineStr">
        <is>
          <t>AM</t>
        </is>
      </c>
      <c r="J277" t="inlineStr">
        <is>
          <t>O.P.Singh</t>
        </is>
      </c>
    </row>
    <row r="278">
      <c r="A278" t="inlineStr">
        <is>
          <t>AB-388</t>
        </is>
      </c>
      <c r="B278" s="82" t="n">
        <v>46169</v>
      </c>
      <c r="C278" t="inlineStr">
        <is>
          <t>Chocolate Plant</t>
        </is>
      </c>
      <c r="D278" t="inlineStr">
        <is>
          <t>OCP Conch 3 tube chain</t>
        </is>
      </c>
      <c r="E278" t="inlineStr">
        <is>
          <t>Pushkar Sharma</t>
        </is>
      </c>
      <c r="F278" t="inlineStr">
        <is>
          <t>Lack Of Base Condition</t>
        </is>
      </c>
      <c r="G278" t="inlineStr">
        <is>
          <t>DMS</t>
        </is>
      </c>
      <c r="H278" t="inlineStr">
        <is>
          <t>Conche 3 tube chain to be cleaned and discs to be replaced</t>
        </is>
      </c>
      <c r="I278" t="inlineStr">
        <is>
          <t>AM</t>
        </is>
      </c>
      <c r="J278" t="inlineStr">
        <is>
          <t>O.P.Singh</t>
        </is>
      </c>
    </row>
    <row r="279">
      <c r="A279" t="inlineStr">
        <is>
          <t>AB-389</t>
        </is>
      </c>
      <c r="B279" s="82" t="n">
        <v>46169</v>
      </c>
      <c r="C279" t="inlineStr">
        <is>
          <t>Chocolate Plant</t>
        </is>
      </c>
      <c r="D279" t="inlineStr">
        <is>
          <t>OCP Fuse chocolate tank</t>
        </is>
      </c>
      <c r="E279" t="inlineStr">
        <is>
          <t>Pushkar Sharma</t>
        </is>
      </c>
      <c r="F279" t="inlineStr">
        <is>
          <t>Lack Of Base Condition</t>
        </is>
      </c>
      <c r="G279" t="inlineStr">
        <is>
          <t>DMS</t>
        </is>
      </c>
      <c r="H279" t="inlineStr">
        <is>
          <t>Fuse chocolate tank new transfer line to be modified</t>
        </is>
      </c>
      <c r="I279" t="inlineStr">
        <is>
          <t>AM</t>
        </is>
      </c>
      <c r="J279" t="inlineStr">
        <is>
          <t>O.P.Singh</t>
        </is>
      </c>
      <c r="K279" t="inlineStr">
        <is>
          <t>Done</t>
        </is>
      </c>
      <c r="L279" t="inlineStr">
        <is>
          <t>Pushkar Sharma</t>
        </is>
      </c>
      <c r="M279" t="n">
        <v>46184</v>
      </c>
      <c r="N279" t="inlineStr">
        <is>
          <t xml:space="preserve">Old tank restored </t>
        </is>
      </c>
    </row>
    <row r="280">
      <c r="A280" t="inlineStr">
        <is>
          <t>AB-390</t>
        </is>
      </c>
      <c r="B280" s="82" t="n">
        <v>46170</v>
      </c>
      <c r="C280" t="inlineStr">
        <is>
          <t>Co-Ex</t>
        </is>
      </c>
      <c r="D280" t="inlineStr">
        <is>
          <t>1</t>
        </is>
      </c>
      <c r="E280" t="inlineStr">
        <is>
          <t>Girish hingawe</t>
        </is>
      </c>
      <c r="F280" t="inlineStr">
        <is>
          <t>Lack Of Base Condition</t>
        </is>
      </c>
      <c r="G280" t="inlineStr">
        <is>
          <t>DMS</t>
        </is>
      </c>
      <c r="H280" t="inlineStr">
        <is>
          <t xml:space="preserve">3d assembly cylinder </t>
        </is>
      </c>
      <c r="I280" t="inlineStr">
        <is>
          <t>PM</t>
        </is>
      </c>
      <c r="J280" t="inlineStr">
        <is>
          <t>Deepesh</t>
        </is>
      </c>
    </row>
    <row r="281">
      <c r="A281" t="inlineStr">
        <is>
          <t>AB-391</t>
        </is>
      </c>
      <c r="B281" s="82" t="n">
        <v>46170</v>
      </c>
      <c r="C281" t="inlineStr">
        <is>
          <t>Co-Ex</t>
        </is>
      </c>
      <c r="D281" t="inlineStr">
        <is>
          <t>Leg 2</t>
        </is>
      </c>
      <c r="E281" t="inlineStr">
        <is>
          <t>Girish hingawe</t>
        </is>
      </c>
      <c r="F281" t="inlineStr">
        <is>
          <t>Minor Flaws</t>
        </is>
      </c>
      <c r="G281" t="inlineStr">
        <is>
          <t>CIL</t>
        </is>
      </c>
      <c r="H281" t="inlineStr">
        <is>
          <t xml:space="preserve">Laminate bobbin tight to operate </t>
        </is>
      </c>
      <c r="I281" t="inlineStr">
        <is>
          <t>PM</t>
        </is>
      </c>
      <c r="J281" t="inlineStr">
        <is>
          <t>Deepesh</t>
        </is>
      </c>
    </row>
    <row r="282">
      <c r="A282" t="inlineStr">
        <is>
          <t>AB-392</t>
        </is>
      </c>
      <c r="B282" s="82" t="n">
        <v>46170</v>
      </c>
      <c r="C282" t="inlineStr">
        <is>
          <t>Perk</t>
        </is>
      </c>
      <c r="D282" t="inlineStr">
        <is>
          <t>Laminator</t>
        </is>
      </c>
      <c r="E282" t="inlineStr">
        <is>
          <t xml:space="preserve">Shakti Singh </t>
        </is>
      </c>
      <c r="F282" t="inlineStr">
        <is>
          <t>Minor Flaws</t>
        </is>
      </c>
      <c r="G282" t="inlineStr">
        <is>
          <t>CIL</t>
        </is>
      </c>
      <c r="H282" t="inlineStr">
        <is>
          <t>Laminator per rope wale wheel change hone hai</t>
        </is>
      </c>
      <c r="I282" t="inlineStr">
        <is>
          <t>PM</t>
        </is>
      </c>
      <c r="J282" t="inlineStr">
        <is>
          <t>Deepesh</t>
        </is>
      </c>
      <c r="K282" t="inlineStr">
        <is>
          <t>done</t>
        </is>
      </c>
    </row>
    <row r="283">
      <c r="A283" t="inlineStr">
        <is>
          <t>AB-393</t>
        </is>
      </c>
      <c r="B283" s="82" t="n">
        <v>46170</v>
      </c>
      <c r="C283" t="inlineStr">
        <is>
          <t>Perk</t>
        </is>
      </c>
      <c r="D283" t="inlineStr">
        <is>
          <t>Laminator</t>
        </is>
      </c>
      <c r="E283" t="inlineStr">
        <is>
          <t xml:space="preserve">Shakti Singh </t>
        </is>
      </c>
      <c r="F283" t="inlineStr">
        <is>
          <t>Minor Flaws</t>
        </is>
      </c>
      <c r="G283" t="inlineStr">
        <is>
          <t>CIL</t>
        </is>
      </c>
      <c r="H283" t="inlineStr">
        <is>
          <t>Laminator per rope wale wheel change hone hai</t>
        </is>
      </c>
      <c r="I283" t="inlineStr">
        <is>
          <t>PM</t>
        </is>
      </c>
      <c r="J283" t="inlineStr">
        <is>
          <t>Deepesh</t>
        </is>
      </c>
      <c r="K283" t="inlineStr">
        <is>
          <t>done</t>
        </is>
      </c>
    </row>
    <row r="284">
      <c r="A284" t="inlineStr">
        <is>
          <t>AB-394</t>
        </is>
      </c>
      <c r="B284" s="82" t="n">
        <v>46170</v>
      </c>
      <c r="C284" t="inlineStr">
        <is>
          <t>Perk</t>
        </is>
      </c>
      <c r="D284" t="inlineStr">
        <is>
          <t>Laminator</t>
        </is>
      </c>
      <c r="E284" t="inlineStr">
        <is>
          <t>Shakti Singh</t>
        </is>
      </c>
      <c r="F284" t="inlineStr">
        <is>
          <t>UnSafe Condition</t>
        </is>
      </c>
      <c r="G284" t="inlineStr">
        <is>
          <t>CIL</t>
        </is>
      </c>
      <c r="H284" t="inlineStr">
        <is>
          <t>Laminator reject diverter Outfeed safety gaurd ki magnet sahi se kam nahi kar rhi hai</t>
        </is>
      </c>
      <c r="I284" t="inlineStr">
        <is>
          <t>AM</t>
        </is>
      </c>
      <c r="J284" t="inlineStr">
        <is>
          <t>Manoj Mathur</t>
        </is>
      </c>
    </row>
    <row r="285">
      <c r="A285" t="inlineStr">
        <is>
          <t>AB-395</t>
        </is>
      </c>
      <c r="B285" s="82" t="n">
        <v>46170</v>
      </c>
      <c r="C285" t="inlineStr">
        <is>
          <t>Perk</t>
        </is>
      </c>
      <c r="D285" t="inlineStr">
        <is>
          <t>Book Cooler</t>
        </is>
      </c>
      <c r="E285" t="inlineStr">
        <is>
          <t xml:space="preserve">Shakti Singh </t>
        </is>
      </c>
      <c r="F285" t="inlineStr">
        <is>
          <t>Minor Flaws</t>
        </is>
      </c>
      <c r="G285" t="inlineStr">
        <is>
          <t>CIL</t>
        </is>
      </c>
      <c r="H285" t="inlineStr">
        <is>
          <t xml:space="preserve">Book Cooler ke kuch geto ki megnet kharab ho gayi hai use change karwani hai </t>
        </is>
      </c>
      <c r="I285" t="inlineStr">
        <is>
          <t>PM</t>
        </is>
      </c>
      <c r="J285" t="inlineStr">
        <is>
          <t>Deepesh</t>
        </is>
      </c>
    </row>
    <row r="286">
      <c r="A286" t="inlineStr">
        <is>
          <t>AB-396</t>
        </is>
      </c>
      <c r="B286" s="82" t="n">
        <v>46170</v>
      </c>
      <c r="C286" t="inlineStr">
        <is>
          <t>Perk</t>
        </is>
      </c>
      <c r="D286" t="inlineStr">
        <is>
          <t xml:space="preserve">Book Cooler </t>
        </is>
      </c>
      <c r="E286" t="inlineStr">
        <is>
          <t xml:space="preserve">Shakti Singh </t>
        </is>
      </c>
      <c r="F286" t="inlineStr">
        <is>
          <t>Lack Of Base Condition</t>
        </is>
      </c>
      <c r="G286" t="inlineStr">
        <is>
          <t>CIL</t>
        </is>
      </c>
      <c r="H286" t="inlineStr">
        <is>
          <t>Book Cooler ki chain conveyer aage piche (tirchi) ho gayi hai use sidha karwana hai</t>
        </is>
      </c>
      <c r="I286" t="inlineStr">
        <is>
          <t>PM</t>
        </is>
      </c>
      <c r="J286" t="inlineStr">
        <is>
          <t>Deepesh</t>
        </is>
      </c>
      <c r="K286" t="inlineStr">
        <is>
          <t>done</t>
        </is>
      </c>
    </row>
    <row r="287">
      <c r="A287" t="inlineStr">
        <is>
          <t>AB-397</t>
        </is>
      </c>
      <c r="B287" s="82" t="n">
        <v>46170</v>
      </c>
      <c r="C287" t="inlineStr">
        <is>
          <t>Perk</t>
        </is>
      </c>
      <c r="D287" t="inlineStr">
        <is>
          <t>Batching</t>
        </is>
      </c>
      <c r="E287" t="inlineStr">
        <is>
          <t xml:space="preserve">Shakti Singh </t>
        </is>
      </c>
      <c r="F287" t="inlineStr">
        <is>
          <t>Minor Flaws</t>
        </is>
      </c>
      <c r="G287" t="inlineStr">
        <is>
          <t>CIL</t>
        </is>
      </c>
      <c r="H287" t="inlineStr">
        <is>
          <t xml:space="preserve">Batter Transfer pump leakage ho rha hai use sahi karwana hai </t>
        </is>
      </c>
      <c r="I287" t="inlineStr">
        <is>
          <t>PM</t>
        </is>
      </c>
      <c r="J287" t="inlineStr">
        <is>
          <t>Deepesh</t>
        </is>
      </c>
      <c r="K287" t="inlineStr">
        <is>
          <t>done</t>
        </is>
      </c>
    </row>
    <row r="288">
      <c r="A288" t="inlineStr">
        <is>
          <t>AB-398</t>
        </is>
      </c>
      <c r="B288" s="82" t="n">
        <v>46170</v>
      </c>
      <c r="C288" t="inlineStr">
        <is>
          <t>Perk</t>
        </is>
      </c>
      <c r="D288" t="inlineStr">
        <is>
          <t xml:space="preserve">Cutter </t>
        </is>
      </c>
      <c r="E288" t="inlineStr">
        <is>
          <t xml:space="preserve">Sunil </t>
        </is>
      </c>
      <c r="F288" t="inlineStr">
        <is>
          <t>Lack Of Base Condition</t>
        </is>
      </c>
      <c r="G288" t="inlineStr">
        <is>
          <t>GEMBA</t>
        </is>
      </c>
      <c r="H288" t="inlineStr">
        <is>
          <t>चॉकलेट का टेंपरेचर सही नहीं चलता</t>
        </is>
      </c>
      <c r="I288" t="inlineStr">
        <is>
          <t>PM</t>
        </is>
      </c>
      <c r="J288" t="inlineStr">
        <is>
          <t>Deepesh</t>
        </is>
      </c>
      <c r="K288" t="inlineStr">
        <is>
          <t>PENDING</t>
        </is>
      </c>
    </row>
    <row r="289">
      <c r="A289" t="inlineStr">
        <is>
          <t>AB-399</t>
        </is>
      </c>
      <c r="B289" s="82" t="n">
        <v>46170</v>
      </c>
      <c r="C289" t="inlineStr">
        <is>
          <t>Perk</t>
        </is>
      </c>
      <c r="D289" t="inlineStr">
        <is>
          <t>HCM-1</t>
        </is>
      </c>
      <c r="E289" t="inlineStr">
        <is>
          <t>RAHUL GAHLOT</t>
        </is>
      </c>
      <c r="F289" t="inlineStr">
        <is>
          <t>Lack Of Base Condition</t>
        </is>
      </c>
      <c r="G289" t="inlineStr">
        <is>
          <t>CIL</t>
        </is>
      </c>
      <c r="H289" t="inlineStr">
        <is>
          <t>Vaccum रोलर से आवाज आ रही है</t>
        </is>
      </c>
      <c r="I289" t="inlineStr">
        <is>
          <t>PM</t>
        </is>
      </c>
      <c r="J289" t="inlineStr">
        <is>
          <t>Deepesh</t>
        </is>
      </c>
    </row>
    <row r="290">
      <c r="A290" t="inlineStr">
        <is>
          <t>AB-400</t>
        </is>
      </c>
      <c r="B290" s="82" t="n">
        <v>46171</v>
      </c>
      <c r="C290" t="inlineStr">
        <is>
          <t>Perk</t>
        </is>
      </c>
      <c r="D290" t="inlineStr">
        <is>
          <t xml:space="preserve">TTLI-2 </t>
        </is>
      </c>
      <c r="E290" t="inlineStr">
        <is>
          <t xml:space="preserve">Ramcharan Chaudhary </t>
        </is>
      </c>
      <c r="F290" t="inlineStr">
        <is>
          <t>Lack Of Base Condition</t>
        </is>
      </c>
      <c r="G290" t="inlineStr">
        <is>
          <t>CIL</t>
        </is>
      </c>
      <c r="H290" t="inlineStr">
        <is>
          <t>Unsafe (risk of work)</t>
        </is>
      </c>
      <c r="I290" t="inlineStr">
        <is>
          <t>PM</t>
        </is>
      </c>
      <c r="J290" t="inlineStr">
        <is>
          <t>Deepesh</t>
        </is>
      </c>
    </row>
    <row r="291">
      <c r="A291" t="inlineStr">
        <is>
          <t>AB-401</t>
        </is>
      </c>
      <c r="B291" s="82" t="n">
        <v>46170</v>
      </c>
      <c r="C291" t="inlineStr">
        <is>
          <t>Perk</t>
        </is>
      </c>
      <c r="D291" t="inlineStr">
        <is>
          <t>Cutter</t>
        </is>
      </c>
      <c r="E291" t="inlineStr">
        <is>
          <t>Krishna mishra</t>
        </is>
      </c>
      <c r="F291" t="inlineStr">
        <is>
          <t>Minor Flaws</t>
        </is>
      </c>
      <c r="G291" t="inlineStr">
        <is>
          <t>GEMBA</t>
        </is>
      </c>
      <c r="H291" t="inlineStr">
        <is>
          <t>Mounting bolt thread lost operating side cutter</t>
        </is>
      </c>
      <c r="I291" t="inlineStr">
        <is>
          <t>PM</t>
        </is>
      </c>
      <c r="J291" t="inlineStr">
        <is>
          <t>Deepesh</t>
        </is>
      </c>
      <c r="K291" t="inlineStr">
        <is>
          <t>done</t>
        </is>
      </c>
    </row>
    <row r="292">
      <c r="A292" t="inlineStr">
        <is>
          <t>AB-402</t>
        </is>
      </c>
      <c r="B292" s="82" t="n">
        <v>46172</v>
      </c>
      <c r="C292" t="inlineStr">
        <is>
          <t>Perk</t>
        </is>
      </c>
      <c r="D292" t="inlineStr">
        <is>
          <t>HCM-3</t>
        </is>
      </c>
      <c r="E292" t="inlineStr">
        <is>
          <t xml:space="preserve">Manjeet Kumar </t>
        </is>
      </c>
      <c r="F292" t="inlineStr">
        <is>
          <t>Source Of Quality Defect</t>
        </is>
      </c>
      <c r="G292" t="inlineStr">
        <is>
          <t>GEMBA</t>
        </is>
      </c>
      <c r="H292" t="inlineStr">
        <is>
          <t xml:space="preserve">In machine no.3, the final wheel drive fault is occurring again and again, which is a big problem Sir, so Mr. Mohaday, please get it fixed as soon as possible. </t>
        </is>
      </c>
      <c r="I292" t="inlineStr">
        <is>
          <t>AM</t>
        </is>
      </c>
      <c r="J292" t="inlineStr">
        <is>
          <t>Himanshu Chauhan</t>
        </is>
      </c>
    </row>
    <row r="293">
      <c r="A293" t="inlineStr">
        <is>
          <t>AB-403</t>
        </is>
      </c>
      <c r="B293" s="82" t="n">
        <v>46173</v>
      </c>
      <c r="C293" t="inlineStr">
        <is>
          <t>Co-Ex</t>
        </is>
      </c>
      <c r="D293" t="inlineStr">
        <is>
          <t>Leg1</t>
        </is>
      </c>
      <c r="E293" t="inlineStr">
        <is>
          <t xml:space="preserve">Jeetmal Suryavanshi </t>
        </is>
      </c>
      <c r="F293" t="inlineStr">
        <is>
          <t>UnSafe Condition</t>
        </is>
      </c>
      <c r="G293" t="inlineStr">
        <is>
          <t>CIL</t>
        </is>
      </c>
      <c r="H293" t="inlineStr">
        <is>
          <t xml:space="preserve">Leg1 front guard lock pin damaged </t>
        </is>
      </c>
      <c r="I293" t="inlineStr">
        <is>
          <t>AM</t>
        </is>
      </c>
      <c r="J293" t="inlineStr">
        <is>
          <t>Manoj Mathur</t>
        </is>
      </c>
      <c r="K293" t="inlineStr">
        <is>
          <t>done</t>
        </is>
      </c>
    </row>
    <row r="294">
      <c r="A294" t="inlineStr">
        <is>
          <t>AB-404</t>
        </is>
      </c>
      <c r="B294" s="82" t="n">
        <v>46173</v>
      </c>
      <c r="C294" t="inlineStr">
        <is>
          <t>Co-Ex</t>
        </is>
      </c>
      <c r="D294" t="inlineStr">
        <is>
          <t>Leg2</t>
        </is>
      </c>
      <c r="E294" t="inlineStr">
        <is>
          <t xml:space="preserve">Kuldeep Singh </t>
        </is>
      </c>
      <c r="F294" t="inlineStr">
        <is>
          <t>Source Of Contamination-SOC</t>
        </is>
      </c>
      <c r="G294" t="inlineStr">
        <is>
          <t>CIL</t>
        </is>
      </c>
      <c r="H294" t="inlineStr">
        <is>
          <t xml:space="preserve">Need to make SS covers for acceleration motor and gearbox for preventing chocolate accumulation on it </t>
        </is>
      </c>
      <c r="I294" t="inlineStr">
        <is>
          <t>AM</t>
        </is>
      </c>
      <c r="J294" t="inlineStr">
        <is>
          <t>Ravinder Gaur</t>
        </is>
      </c>
    </row>
    <row r="295">
      <c r="A295" t="inlineStr">
        <is>
          <t>AB-406</t>
        </is>
      </c>
      <c r="B295" s="82" t="n">
        <v>46174</v>
      </c>
      <c r="C295" t="inlineStr">
        <is>
          <t>5-Star</t>
        </is>
      </c>
      <c r="D295" t="inlineStr">
        <is>
          <t>Mix2</t>
        </is>
      </c>
      <c r="E295" t="inlineStr">
        <is>
          <t>Satish mishra</t>
        </is>
      </c>
      <c r="F295" t="inlineStr">
        <is>
          <t>Source Of Quality Defect</t>
        </is>
      </c>
      <c r="G295" t="inlineStr">
        <is>
          <t>GEMBA</t>
        </is>
      </c>
      <c r="H295" t="inlineStr">
        <is>
          <t>Sugar bellow found torn at mix 2 inlet</t>
        </is>
      </c>
      <c r="I295" t="inlineStr">
        <is>
          <t>AM</t>
        </is>
      </c>
      <c r="J295" t="inlineStr">
        <is>
          <t>Pramod Verma</t>
        </is>
      </c>
      <c r="K295" t="inlineStr">
        <is>
          <t>Done</t>
        </is>
      </c>
      <c r="L295" t="inlineStr">
        <is>
          <t xml:space="preserve">Ravindra </t>
        </is>
      </c>
      <c r="M295" t="n">
        <v>46175</v>
      </c>
      <c r="N295" t="inlineStr">
        <is>
          <t xml:space="preserve">Replaced </t>
        </is>
      </c>
    </row>
    <row r="296">
      <c r="A296" t="inlineStr">
        <is>
          <t>AB-409</t>
        </is>
      </c>
      <c r="B296" s="82" t="n">
        <v>46174</v>
      </c>
      <c r="C296" t="inlineStr">
        <is>
          <t>Co-Ex</t>
        </is>
      </c>
      <c r="D296" t="inlineStr">
        <is>
          <t xml:space="preserve">Old Cookar Steem Line Leackeg Problem </t>
        </is>
      </c>
      <c r="E296" t="inlineStr">
        <is>
          <t xml:space="preserve">Bhupendra Singh Dodiya </t>
        </is>
      </c>
      <c r="F296" t="inlineStr">
        <is>
          <t>UnSafe Condition</t>
        </is>
      </c>
      <c r="G296" t="inlineStr">
        <is>
          <t>GEMBA</t>
        </is>
      </c>
      <c r="H296" t="inlineStr">
        <is>
          <t xml:space="preserve">Old Cookar Steem Line Leackeg Problem </t>
        </is>
      </c>
      <c r="I296" t="inlineStr">
        <is>
          <t>AM</t>
        </is>
      </c>
      <c r="J296" t="inlineStr">
        <is>
          <t>Manoj Mathur</t>
        </is>
      </c>
      <c r="K296" t="inlineStr">
        <is>
          <t>done</t>
        </is>
      </c>
    </row>
    <row r="297">
      <c r="A297" t="inlineStr">
        <is>
          <t>AB-410</t>
        </is>
      </c>
      <c r="B297" s="82" t="n">
        <v>46174</v>
      </c>
      <c r="C297" t="inlineStr">
        <is>
          <t>Co-Ex</t>
        </is>
      </c>
      <c r="D297" t="inlineStr">
        <is>
          <t>Peanut rework inclined belt conveyor 1</t>
        </is>
      </c>
      <c r="E297" t="inlineStr">
        <is>
          <t xml:space="preserve">Bhupendra Singh Dodiya </t>
        </is>
      </c>
      <c r="F297" t="inlineStr">
        <is>
          <t>Lack Of Base Condition</t>
        </is>
      </c>
      <c r="G297" t="inlineStr">
        <is>
          <t>GEMBA</t>
        </is>
      </c>
      <c r="H297" t="inlineStr">
        <is>
          <t xml:space="preserve">Peanut rework inclined belt conveyor tracking and running touched with rotating guide </t>
        </is>
      </c>
      <c r="I297" t="inlineStr">
        <is>
          <t>PM</t>
        </is>
      </c>
      <c r="J297" t="inlineStr">
        <is>
          <t>Deepesh</t>
        </is>
      </c>
    </row>
    <row r="298">
      <c r="A298" t="inlineStr">
        <is>
          <t>AB-411</t>
        </is>
      </c>
      <c r="B298" s="82" t="n">
        <v>46176</v>
      </c>
      <c r="C298" t="inlineStr">
        <is>
          <t>Co-Ex</t>
        </is>
      </c>
      <c r="D298" t="inlineStr">
        <is>
          <t>Leg 1</t>
        </is>
      </c>
      <c r="E298" t="inlineStr">
        <is>
          <t xml:space="preserve">Ravindra gour </t>
        </is>
      </c>
      <c r="F298" t="inlineStr">
        <is>
          <t>Minor Flaws</t>
        </is>
      </c>
      <c r="G298" t="inlineStr">
        <is>
          <t>CIL</t>
        </is>
      </c>
      <c r="H298" t="inlineStr">
        <is>
          <t xml:space="preserve">3d system reject bar air nozzal problem </t>
        </is>
      </c>
      <c r="I298" t="inlineStr">
        <is>
          <t>PM</t>
        </is>
      </c>
      <c r="J298" t="inlineStr">
        <is>
          <t>Deepesh</t>
        </is>
      </c>
      <c r="K298" t="inlineStr">
        <is>
          <t>done</t>
        </is>
      </c>
    </row>
    <row r="299">
      <c r="A299" t="inlineStr">
        <is>
          <t>AB-412</t>
        </is>
      </c>
      <c r="B299" s="82" t="n">
        <v>46177</v>
      </c>
      <c r="C299" t="inlineStr">
        <is>
          <t>5-Star</t>
        </is>
      </c>
      <c r="D299" t="inlineStr">
        <is>
          <t xml:space="preserve">Cooker </t>
        </is>
      </c>
      <c r="E299" t="inlineStr">
        <is>
          <t xml:space="preserve">Devendra Patidar </t>
        </is>
      </c>
      <c r="F299" t="inlineStr">
        <is>
          <t>Lack Of Base Condition</t>
        </is>
      </c>
      <c r="G299" t="inlineStr">
        <is>
          <t>GEMBA</t>
        </is>
      </c>
      <c r="H299" t="inlineStr">
        <is>
          <t xml:space="preserve">Cooker NRV is not working,need to be replaced </t>
        </is>
      </c>
      <c r="I299" t="inlineStr">
        <is>
          <t>PM</t>
        </is>
      </c>
      <c r="J299" t="inlineStr">
        <is>
          <t>Satish Mishra</t>
        </is>
      </c>
      <c r="K299" t="inlineStr">
        <is>
          <t>Done</t>
        </is>
      </c>
      <c r="L299" t="inlineStr">
        <is>
          <t>Meshram</t>
        </is>
      </c>
      <c r="M299" t="n">
        <v>46177</v>
      </c>
      <c r="N299" t="inlineStr">
        <is>
          <t xml:space="preserve">NRV replaced </t>
        </is>
      </c>
    </row>
    <row r="300">
      <c r="A300" t="inlineStr">
        <is>
          <t>AB-413</t>
        </is>
      </c>
      <c r="B300" s="82" t="n">
        <v>46177</v>
      </c>
      <c r="C300" t="inlineStr">
        <is>
          <t>5-Star</t>
        </is>
      </c>
      <c r="D300" t="inlineStr">
        <is>
          <t>TBT2</t>
        </is>
      </c>
      <c r="E300" t="inlineStr">
        <is>
          <t>Pramod Verma</t>
        </is>
      </c>
      <c r="F300" t="inlineStr">
        <is>
          <t>Lack Of Base Condition</t>
        </is>
      </c>
      <c r="G300" t="inlineStr">
        <is>
          <t>DMS</t>
        </is>
      </c>
      <c r="H300" t="inlineStr">
        <is>
          <t>TBT taking more time</t>
        </is>
      </c>
      <c r="I300" t="inlineStr">
        <is>
          <t>PM</t>
        </is>
      </c>
      <c r="J300" t="inlineStr">
        <is>
          <t>Satish Mishra</t>
        </is>
      </c>
      <c r="K300" t="inlineStr">
        <is>
          <t>Done</t>
        </is>
      </c>
      <c r="L300" t="inlineStr">
        <is>
          <t>Operator</t>
        </is>
      </c>
      <c r="M300" t="n">
        <v>46179</v>
      </c>
      <c r="N300" t="inlineStr">
        <is>
          <t>Cooker cleaning done</t>
        </is>
      </c>
    </row>
    <row r="301">
      <c r="A301" t="inlineStr">
        <is>
          <t>AB-414</t>
        </is>
      </c>
      <c r="B301" s="82" t="n">
        <v>46177</v>
      </c>
      <c r="C301" t="inlineStr">
        <is>
          <t>5-Star</t>
        </is>
      </c>
      <c r="D301" t="inlineStr">
        <is>
          <t>Mix#1</t>
        </is>
      </c>
      <c r="E301" t="inlineStr">
        <is>
          <t>Satish Mishra</t>
        </is>
      </c>
      <c r="F301" t="inlineStr">
        <is>
          <t>Lack Of Base Condition</t>
        </is>
      </c>
      <c r="G301" t="inlineStr">
        <is>
          <t>GEMBA</t>
        </is>
      </c>
      <c r="H301" t="inlineStr">
        <is>
          <t>Mix #1 batch temperature found 45 deg,it's jacket found chock</t>
        </is>
      </c>
      <c r="I301" t="inlineStr">
        <is>
          <t>PM</t>
        </is>
      </c>
      <c r="J301" t="inlineStr">
        <is>
          <t>Satish Mishra</t>
        </is>
      </c>
      <c r="K301" t="inlineStr">
        <is>
          <t>Done</t>
        </is>
      </c>
      <c r="L301" t="inlineStr">
        <is>
          <t>Pramod meshra</t>
        </is>
      </c>
      <c r="M301" t="n">
        <v>46177</v>
      </c>
      <c r="N301" t="inlineStr">
        <is>
          <t>Pipe cleaning done</t>
        </is>
      </c>
    </row>
    <row r="302">
      <c r="A302" t="inlineStr">
        <is>
          <t>AB-415</t>
        </is>
      </c>
      <c r="B302" s="82" t="n">
        <v>46176</v>
      </c>
      <c r="C302" t="inlineStr">
        <is>
          <t>Co-Ex</t>
        </is>
      </c>
      <c r="D302" t="inlineStr">
        <is>
          <t>Pl 1</t>
        </is>
      </c>
      <c r="E302" t="inlineStr">
        <is>
          <t>KRISHNA MISHRA</t>
        </is>
      </c>
      <c r="F302" t="inlineStr">
        <is>
          <t>Source Of Quality Defect</t>
        </is>
      </c>
      <c r="G302" t="inlineStr">
        <is>
          <t>CIL</t>
        </is>
      </c>
      <c r="H302" t="inlineStr">
        <is>
          <t xml:space="preserve">Pre vacuum belt was torn replaced immediately </t>
        </is>
      </c>
      <c r="I302" t="inlineStr">
        <is>
          <t>AM</t>
        </is>
      </c>
      <c r="J302" t="inlineStr">
        <is>
          <t>Himanshu Chauhan</t>
        </is>
      </c>
      <c r="K302" t="inlineStr">
        <is>
          <t>done</t>
        </is>
      </c>
    </row>
    <row r="303">
      <c r="A303" t="inlineStr">
        <is>
          <t>AB-416</t>
        </is>
      </c>
      <c r="B303" s="82" t="n">
        <v>46177</v>
      </c>
      <c r="C303" t="inlineStr">
        <is>
          <t>Utility</t>
        </is>
      </c>
      <c r="D303" t="inlineStr">
        <is>
          <t>Flange Steam leakage at PRV station of samridhi 5 star line</t>
        </is>
      </c>
      <c r="E303" t="inlineStr">
        <is>
          <t xml:space="preserve">Ram Prasad Pal </t>
        </is>
      </c>
      <c r="F303" t="inlineStr">
        <is>
          <t>Source Of Quality Defect</t>
        </is>
      </c>
      <c r="G303" t="inlineStr">
        <is>
          <t>DMS</t>
        </is>
      </c>
      <c r="H303" t="inlineStr">
        <is>
          <t xml:space="preserve">Steam leakage to be arrested </t>
        </is>
      </c>
      <c r="I303" t="inlineStr">
        <is>
          <t>PM</t>
        </is>
      </c>
      <c r="J303" t="inlineStr">
        <is>
          <t>Devendra Patidar</t>
        </is>
      </c>
    </row>
    <row r="304">
      <c r="A304" t="inlineStr">
        <is>
          <t>AB-418</t>
        </is>
      </c>
      <c r="B304" s="82" t="n">
        <v>46178</v>
      </c>
      <c r="C304" t="inlineStr">
        <is>
          <t>5-Star</t>
        </is>
      </c>
      <c r="D304" t="inlineStr">
        <is>
          <t>TTLI2</t>
        </is>
      </c>
      <c r="E304" t="inlineStr">
        <is>
          <t>Pramod verma</t>
        </is>
      </c>
      <c r="F304" t="inlineStr">
        <is>
          <t>Lack Of Base Condition</t>
        </is>
      </c>
      <c r="G304" t="inlineStr">
        <is>
          <t>DMS</t>
        </is>
      </c>
      <c r="H304" t="inlineStr">
        <is>
          <t xml:space="preserve">Vacuum pump abnormal sound is coming </t>
        </is>
      </c>
      <c r="I304" t="inlineStr">
        <is>
          <t>PM</t>
        </is>
      </c>
      <c r="J304" t="inlineStr">
        <is>
          <t>Satish Mishra</t>
        </is>
      </c>
      <c r="K304" t="inlineStr">
        <is>
          <t>Done</t>
        </is>
      </c>
      <c r="L304" t="inlineStr">
        <is>
          <t>Ranveer singh</t>
        </is>
      </c>
      <c r="M304" t="n">
        <v>46191</v>
      </c>
      <c r="N304" t="inlineStr">
        <is>
          <t xml:space="preserve">Spare pump replaced </t>
        </is>
      </c>
    </row>
    <row r="305">
      <c r="A305" t="inlineStr">
        <is>
          <t>AB-419</t>
        </is>
      </c>
      <c r="B305" s="82" t="n">
        <v>46178</v>
      </c>
      <c r="C305" t="inlineStr">
        <is>
          <t>Utility</t>
        </is>
      </c>
      <c r="D305" t="inlineStr">
        <is>
          <t xml:space="preserve">Steam line </t>
        </is>
      </c>
      <c r="E305" t="inlineStr">
        <is>
          <t xml:space="preserve">Ram Prasad </t>
        </is>
      </c>
      <c r="F305" t="inlineStr">
        <is>
          <t>Lack Of Base Condition</t>
        </is>
      </c>
      <c r="G305" t="inlineStr">
        <is>
          <t>GEMBA</t>
        </is>
      </c>
      <c r="H305" t="inlineStr">
        <is>
          <t xml:space="preserve">Steam leakage from flanges </t>
        </is>
      </c>
      <c r="I305" t="inlineStr">
        <is>
          <t>PM</t>
        </is>
      </c>
      <c r="J305" t="inlineStr">
        <is>
          <t>Devendra Patidar</t>
        </is>
      </c>
    </row>
    <row r="306">
      <c r="A306" t="inlineStr">
        <is>
          <t>AB-420</t>
        </is>
      </c>
      <c r="B306" s="82" t="n">
        <v>46179</v>
      </c>
      <c r="C306" t="inlineStr">
        <is>
          <t>Co-Ex</t>
        </is>
      </c>
      <c r="D306" t="inlineStr">
        <is>
          <t xml:space="preserve">Caramel drum rollar chilled water tharmo regulater is not working properly </t>
        </is>
      </c>
      <c r="E306" t="inlineStr">
        <is>
          <t xml:space="preserve">Bhupendra Singh Dodiya </t>
        </is>
      </c>
      <c r="F306" t="inlineStr">
        <is>
          <t>Minor Flaws</t>
        </is>
      </c>
      <c r="G306" t="inlineStr">
        <is>
          <t>GEMBA</t>
        </is>
      </c>
      <c r="H306" t="inlineStr">
        <is>
          <t xml:space="preserve">Caramel drum rollar chilled water tharmo regulater is not working properly </t>
        </is>
      </c>
      <c r="I306" t="inlineStr">
        <is>
          <t>PM</t>
        </is>
      </c>
      <c r="J306" t="inlineStr">
        <is>
          <t>Deepesh</t>
        </is>
      </c>
      <c r="K306" t="inlineStr">
        <is>
          <t>done</t>
        </is>
      </c>
    </row>
    <row r="307">
      <c r="A307" t="inlineStr">
        <is>
          <t>AB-421</t>
        </is>
      </c>
      <c r="B307" s="82" t="n">
        <v>46179</v>
      </c>
      <c r="C307" t="inlineStr">
        <is>
          <t>Co-Ex</t>
        </is>
      </c>
      <c r="D307" t="inlineStr">
        <is>
          <t xml:space="preserve">Caramel new cookar pid walve steem Leackeg Problem </t>
        </is>
      </c>
      <c r="E307" t="inlineStr">
        <is>
          <t xml:space="preserve">Bhupendra Singh Dodiya </t>
        </is>
      </c>
      <c r="F307" t="inlineStr">
        <is>
          <t>Minor Flaws</t>
        </is>
      </c>
      <c r="G307" t="inlineStr">
        <is>
          <t>GEMBA</t>
        </is>
      </c>
      <c r="H307" t="inlineStr">
        <is>
          <t xml:space="preserve">Caramel new cookar pid walve steem Leackeg Problem </t>
        </is>
      </c>
      <c r="I307" t="inlineStr">
        <is>
          <t>PM</t>
        </is>
      </c>
      <c r="J307" t="inlineStr">
        <is>
          <t>Deepesh</t>
        </is>
      </c>
      <c r="K307" t="inlineStr">
        <is>
          <t>done</t>
        </is>
      </c>
    </row>
    <row r="308">
      <c r="A308" t="inlineStr">
        <is>
          <t>AB-422</t>
        </is>
      </c>
      <c r="B308" s="82" t="n">
        <v>46178</v>
      </c>
      <c r="C308" t="inlineStr">
        <is>
          <t>Chocolate Plant</t>
        </is>
      </c>
      <c r="D308" t="inlineStr">
        <is>
          <t>MCP Conch 2</t>
        </is>
      </c>
      <c r="E308" t="inlineStr">
        <is>
          <t>Pushkar Sharma</t>
        </is>
      </c>
      <c r="F308" t="inlineStr">
        <is>
          <t>Lack Of Base Condition</t>
        </is>
      </c>
      <c r="G308" t="inlineStr">
        <is>
          <t>GEMBA</t>
        </is>
      </c>
      <c r="H308" t="inlineStr">
        <is>
          <t>reed switch not working</t>
        </is>
      </c>
      <c r="I308" t="inlineStr">
        <is>
          <t>AM</t>
        </is>
      </c>
      <c r="J308" t="inlineStr">
        <is>
          <t>O.P.Singh</t>
        </is>
      </c>
      <c r="K308" t="inlineStr">
        <is>
          <t>Done</t>
        </is>
      </c>
      <c r="L308" t="inlineStr">
        <is>
          <t>Sachin, Janki</t>
        </is>
      </c>
      <c r="M308" t="n">
        <v>46195</v>
      </c>
      <c r="N308" t="inlineStr">
        <is>
          <t>reed switch replaced</t>
        </is>
      </c>
    </row>
    <row r="309">
      <c r="A309" t="inlineStr">
        <is>
          <t>AB-423</t>
        </is>
      </c>
      <c r="B309" s="82" t="n">
        <v>46177</v>
      </c>
      <c r="C309" t="inlineStr">
        <is>
          <t>Chocolate Plant</t>
        </is>
      </c>
      <c r="D309" t="inlineStr">
        <is>
          <t>RMC Paste Mixer</t>
        </is>
      </c>
      <c r="E309" t="inlineStr">
        <is>
          <t>Pushkar Sharma</t>
        </is>
      </c>
      <c r="F309" t="inlineStr">
        <is>
          <t>UnSafe Condition</t>
        </is>
      </c>
      <c r="G309" t="inlineStr">
        <is>
          <t>GEMBA</t>
        </is>
      </c>
      <c r="H309" t="inlineStr">
        <is>
          <t>PSM screw conveyor support not in place</t>
        </is>
      </c>
      <c r="I309" t="inlineStr">
        <is>
          <t>PM</t>
        </is>
      </c>
      <c r="J309" t="inlineStr">
        <is>
          <t>Ashish Atri</t>
        </is>
      </c>
      <c r="K309" t="inlineStr">
        <is>
          <t>Done</t>
        </is>
      </c>
      <c r="L309" t="inlineStr">
        <is>
          <t>Pushkar Sharma, Shekhar</t>
        </is>
      </c>
      <c r="M309" t="n">
        <v>46177</v>
      </c>
      <c r="N309" t="inlineStr">
        <is>
          <t>new support provided to RMC PSM screw conveyor</t>
        </is>
      </c>
    </row>
    <row r="310">
      <c r="A310" t="inlineStr">
        <is>
          <t>AB-424</t>
        </is>
      </c>
      <c r="B310" s="82" t="n">
        <v>46175</v>
      </c>
      <c r="C310" t="inlineStr">
        <is>
          <t>Chocolate Plant</t>
        </is>
      </c>
      <c r="D310" t="inlineStr">
        <is>
          <t>OCP Conch 3 hot water line</t>
        </is>
      </c>
      <c r="E310" t="inlineStr">
        <is>
          <t>Pushkar Sharma</t>
        </is>
      </c>
      <c r="F310" t="inlineStr">
        <is>
          <t>Lack Of Base Condition</t>
        </is>
      </c>
      <c r="G310" t="inlineStr">
        <is>
          <t>GEMBA</t>
        </is>
      </c>
      <c r="H310" t="inlineStr">
        <is>
          <t xml:space="preserve">low pressure of hot water line </t>
        </is>
      </c>
      <c r="I310" t="inlineStr">
        <is>
          <t>AM</t>
        </is>
      </c>
      <c r="J310" t="inlineStr">
        <is>
          <t>O.P.Singh</t>
        </is>
      </c>
      <c r="K310" t="inlineStr">
        <is>
          <t>Done</t>
        </is>
      </c>
      <c r="L310" t="inlineStr">
        <is>
          <t>Pushkar Sharma</t>
        </is>
      </c>
      <c r="M310" t="n">
        <v>46175</v>
      </c>
      <c r="N310" t="inlineStr">
        <is>
          <t>hot water line pressure restored</t>
        </is>
      </c>
    </row>
    <row r="311">
      <c r="A311" t="inlineStr">
        <is>
          <t>AB-428</t>
        </is>
      </c>
      <c r="B311" s="82" t="n">
        <v>46180</v>
      </c>
      <c r="C311" t="inlineStr">
        <is>
          <t>Perk</t>
        </is>
      </c>
      <c r="D311" t="inlineStr">
        <is>
          <t>HCM-2</t>
        </is>
      </c>
      <c r="E311" t="inlineStr">
        <is>
          <t xml:space="preserve">Shashikant mishra </t>
        </is>
      </c>
      <c r="F311" t="inlineStr">
        <is>
          <t>UnSafe Condition</t>
        </is>
      </c>
      <c r="G311" t="inlineStr">
        <is>
          <t>GEMBA</t>
        </is>
      </c>
      <c r="H311" t="inlineStr">
        <is>
          <t xml:space="preserve">Plz solve problem </t>
        </is>
      </c>
      <c r="I311" t="inlineStr">
        <is>
          <t>AM</t>
        </is>
      </c>
      <c r="J311" t="inlineStr">
        <is>
          <t>Manoj Mathur</t>
        </is>
      </c>
      <c r="K311" t="inlineStr">
        <is>
          <t>DONE</t>
        </is>
      </c>
    </row>
    <row r="312">
      <c r="A312" t="inlineStr">
        <is>
          <t>AB-429</t>
        </is>
      </c>
      <c r="B312" s="82" t="n">
        <v>46180</v>
      </c>
      <c r="C312" t="inlineStr">
        <is>
          <t>Co-Ex</t>
        </is>
      </c>
      <c r="D312" t="inlineStr">
        <is>
          <t xml:space="preserve">Leg 1 </t>
        </is>
      </c>
      <c r="E312" t="inlineStr">
        <is>
          <t>Jeetmal suryavanshi</t>
        </is>
      </c>
      <c r="F312" t="inlineStr">
        <is>
          <t>Minor Flaws</t>
        </is>
      </c>
      <c r="G312" t="inlineStr">
        <is>
          <t>CIL</t>
        </is>
      </c>
      <c r="H312" t="inlineStr">
        <is>
          <t xml:space="preserve">Longitudinal sealing jaw play seal damage </t>
        </is>
      </c>
      <c r="I312" t="inlineStr">
        <is>
          <t>PM</t>
        </is>
      </c>
      <c r="J312" t="inlineStr">
        <is>
          <t>Deepesh</t>
        </is>
      </c>
      <c r="K312" t="inlineStr">
        <is>
          <t>done</t>
        </is>
      </c>
    </row>
    <row r="313">
      <c r="A313" t="inlineStr">
        <is>
          <t>AB-430</t>
        </is>
      </c>
      <c r="B313" s="82" t="n">
        <v>46180</v>
      </c>
      <c r="C313" t="inlineStr">
        <is>
          <t>Co-Ex</t>
        </is>
      </c>
      <c r="D313" t="inlineStr">
        <is>
          <t xml:space="preserve">Leg 1 </t>
        </is>
      </c>
      <c r="E313" t="inlineStr">
        <is>
          <t xml:space="preserve">Jitmal suryavanshi </t>
        </is>
      </c>
      <c r="F313" t="inlineStr">
        <is>
          <t>Lack Of Base Condition</t>
        </is>
      </c>
      <c r="G313" t="inlineStr">
        <is>
          <t>CIL</t>
        </is>
      </c>
      <c r="H313" t="inlineStr">
        <is>
          <t xml:space="preserve">Transverse sealing side supporting plate bolt loose </t>
        </is>
      </c>
      <c r="I313" t="inlineStr">
        <is>
          <t>PM</t>
        </is>
      </c>
      <c r="J313" t="inlineStr">
        <is>
          <t>Deepesh</t>
        </is>
      </c>
      <c r="K313" t="inlineStr">
        <is>
          <t>done</t>
        </is>
      </c>
    </row>
    <row r="314">
      <c r="A314" t="inlineStr">
        <is>
          <t>AB-431</t>
        </is>
      </c>
      <c r="B314" s="82" t="n">
        <v>46181</v>
      </c>
      <c r="C314" t="inlineStr">
        <is>
          <t>Co-Ex</t>
        </is>
      </c>
      <c r="D314" t="inlineStr">
        <is>
          <t xml:space="preserve">Leg 3 </t>
        </is>
      </c>
      <c r="E314" t="inlineStr">
        <is>
          <t xml:space="preserve">Randheer Singh </t>
        </is>
      </c>
      <c r="F314" t="inlineStr">
        <is>
          <t>Source Of Quality Defect</t>
        </is>
      </c>
      <c r="G314" t="inlineStr">
        <is>
          <t>DMS</t>
        </is>
      </c>
      <c r="H314" t="inlineStr">
        <is>
          <t xml:space="preserve">3D sensor malfunctioning from long time </t>
        </is>
      </c>
      <c r="I314" t="inlineStr">
        <is>
          <t>AM</t>
        </is>
      </c>
      <c r="J314" t="inlineStr">
        <is>
          <t>Himanshu Chauhan</t>
        </is>
      </c>
    </row>
    <row r="315">
      <c r="A315" t="inlineStr">
        <is>
          <t>AB-433</t>
        </is>
      </c>
      <c r="B315" s="82" t="n">
        <v>46181</v>
      </c>
      <c r="C315" t="inlineStr">
        <is>
          <t>Co-Ex</t>
        </is>
      </c>
      <c r="D315" t="inlineStr">
        <is>
          <t xml:space="preserve">Leg1 </t>
        </is>
      </c>
      <c r="E315" t="inlineStr">
        <is>
          <t xml:space="preserve">Ravindra gaur </t>
        </is>
      </c>
      <c r="F315" t="inlineStr">
        <is>
          <t>Lack Of Base Condition</t>
        </is>
      </c>
      <c r="G315" t="inlineStr">
        <is>
          <t>CIL</t>
        </is>
      </c>
      <c r="H315" t="inlineStr">
        <is>
          <t xml:space="preserve">Gauge missing in rejection system suction pipe </t>
        </is>
      </c>
      <c r="I315" t="inlineStr">
        <is>
          <t>PM</t>
        </is>
      </c>
      <c r="J315" t="inlineStr">
        <is>
          <t>Deepesh</t>
        </is>
      </c>
    </row>
    <row r="316">
      <c r="A316" t="inlineStr">
        <is>
          <t>AB-434</t>
        </is>
      </c>
      <c r="B316" s="82" t="n">
        <v>46181</v>
      </c>
      <c r="C316" t="inlineStr">
        <is>
          <t>Co-Ex</t>
        </is>
      </c>
      <c r="D316" t="inlineStr">
        <is>
          <t xml:space="preserve">Leg 1 </t>
        </is>
      </c>
      <c r="E316" t="inlineStr">
        <is>
          <t xml:space="preserve">Kuldeep singh </t>
        </is>
      </c>
      <c r="F316" t="inlineStr">
        <is>
          <t>Lack Of Base Condition</t>
        </is>
      </c>
      <c r="G316" t="inlineStr">
        <is>
          <t>CIL</t>
        </is>
      </c>
      <c r="H316" t="inlineStr">
        <is>
          <t xml:space="preserve">Sensor fitted on one bolt only </t>
        </is>
      </c>
      <c r="I316" t="inlineStr">
        <is>
          <t>PM</t>
        </is>
      </c>
      <c r="J316" t="inlineStr">
        <is>
          <t>Deepesh</t>
        </is>
      </c>
      <c r="K316" t="inlineStr">
        <is>
          <t>done</t>
        </is>
      </c>
    </row>
    <row r="317">
      <c r="A317" t="inlineStr">
        <is>
          <t>AB-435</t>
        </is>
      </c>
      <c r="B317" s="82" t="n">
        <v>46182</v>
      </c>
      <c r="C317" t="inlineStr">
        <is>
          <t>Co-Ex</t>
        </is>
      </c>
      <c r="D317" t="inlineStr">
        <is>
          <t xml:space="preserve">After Outer tapping machine flex conveyor damaged </t>
        </is>
      </c>
      <c r="E317" t="inlineStr">
        <is>
          <t xml:space="preserve">Jitendra Sen </t>
        </is>
      </c>
      <c r="F317" t="inlineStr">
        <is>
          <t>Lack Of Base Condition</t>
        </is>
      </c>
      <c r="G317" t="inlineStr">
        <is>
          <t>DMS</t>
        </is>
      </c>
      <c r="H317" t="inlineStr">
        <is>
          <t xml:space="preserve">Many flex link were damaged </t>
        </is>
      </c>
      <c r="I317" t="inlineStr">
        <is>
          <t>PM</t>
        </is>
      </c>
      <c r="J317" t="inlineStr">
        <is>
          <t>Deepesh</t>
        </is>
      </c>
      <c r="K317" t="inlineStr">
        <is>
          <t>done</t>
        </is>
      </c>
    </row>
    <row r="318">
      <c r="A318" t="inlineStr">
        <is>
          <t>AB-436</t>
        </is>
      </c>
      <c r="B318" s="82" t="n">
        <v>46182</v>
      </c>
      <c r="C318" t="inlineStr">
        <is>
          <t>Chocolate Plant</t>
        </is>
      </c>
      <c r="D318" t="inlineStr">
        <is>
          <t>SCP belt 5</t>
        </is>
      </c>
      <c r="E318" t="inlineStr">
        <is>
          <t>Digvijay yadav</t>
        </is>
      </c>
      <c r="F318" t="inlineStr">
        <is>
          <t>Lack Of Base Condition</t>
        </is>
      </c>
      <c r="G318" t="inlineStr">
        <is>
          <t>CIL</t>
        </is>
      </c>
      <c r="H318" t="inlineStr">
        <is>
          <t>Scraper not present due to which RMC accumulation on belt</t>
        </is>
      </c>
      <c r="I318" t="inlineStr">
        <is>
          <t>AM</t>
        </is>
      </c>
      <c r="J318" t="inlineStr">
        <is>
          <t>O.P.Singh</t>
        </is>
      </c>
    </row>
    <row r="319">
      <c r="A319" t="inlineStr">
        <is>
          <t>AB-437</t>
        </is>
      </c>
      <c r="B319" s="82" t="n">
        <v>46183</v>
      </c>
      <c r="C319" t="inlineStr">
        <is>
          <t>Utility</t>
        </is>
      </c>
      <c r="D319" t="inlineStr">
        <is>
          <t xml:space="preserve">Nml cooling tower </t>
        </is>
      </c>
      <c r="E319" t="inlineStr">
        <is>
          <t xml:space="preserve">मोबाइल </t>
        </is>
      </c>
      <c r="F319" t="inlineStr">
        <is>
          <t>UnSafe Condition</t>
        </is>
      </c>
      <c r="G319" t="inlineStr">
        <is>
          <t>CIL</t>
        </is>
      </c>
      <c r="H319" t="inlineStr">
        <is>
          <t xml:space="preserve">कूलिंग टावर फैन को देखने के लिए जो  फाइबर की शीट लगी वह बिल्कुल हल्की है अगर कोई उसके ऊपर चढ़कर फैन देखता है की चल रहा के नही या कोई कार्य करना हो तो वह सुरक्षित नहीं है </t>
        </is>
      </c>
      <c r="I319" t="inlineStr">
        <is>
          <t>PM</t>
        </is>
      </c>
      <c r="J319" t="inlineStr">
        <is>
          <t>Devendra Patidar</t>
        </is>
      </c>
    </row>
    <row r="320">
      <c r="A320" t="inlineStr">
        <is>
          <t>AB-438</t>
        </is>
      </c>
      <c r="B320" s="82" t="n">
        <v>46179</v>
      </c>
      <c r="C320" t="inlineStr">
        <is>
          <t>5-Star</t>
        </is>
      </c>
      <c r="D320" t="inlineStr">
        <is>
          <t>Caramel holding tank pump leakage</t>
        </is>
      </c>
      <c r="E320" t="inlineStr">
        <is>
          <t xml:space="preserve">Dinesh devangan </t>
        </is>
      </c>
      <c r="F320" t="inlineStr">
        <is>
          <t>Source Of Contamination-SOC</t>
        </is>
      </c>
      <c r="G320" t="inlineStr">
        <is>
          <t>DMS</t>
        </is>
      </c>
      <c r="H320" t="inlineStr">
        <is>
          <t>Pump is leakage</t>
        </is>
      </c>
      <c r="I320" t="inlineStr">
        <is>
          <t>PM</t>
        </is>
      </c>
      <c r="J320" t="inlineStr">
        <is>
          <t>Satish Mishra</t>
        </is>
      </c>
      <c r="K320" t="inlineStr">
        <is>
          <t>Done</t>
        </is>
      </c>
      <c r="L320" t="inlineStr">
        <is>
          <t>Ravindra sharma</t>
        </is>
      </c>
      <c r="M320" t="n">
        <v>46186</v>
      </c>
      <c r="N320" t="inlineStr">
        <is>
          <t xml:space="preserve">Pump replaced </t>
        </is>
      </c>
    </row>
    <row r="321">
      <c r="A321" t="inlineStr">
        <is>
          <t>AB-439</t>
        </is>
      </c>
      <c r="B321" s="82" t="n">
        <v>46183</v>
      </c>
      <c r="C321" t="inlineStr">
        <is>
          <t>5-Star</t>
        </is>
      </c>
      <c r="D321" t="inlineStr">
        <is>
          <t xml:space="preserve">Flex link outer conveyor </t>
        </is>
      </c>
      <c r="E321" t="inlineStr">
        <is>
          <t>Pramod verma</t>
        </is>
      </c>
      <c r="F321" t="inlineStr">
        <is>
          <t>Lack Of Base Condition</t>
        </is>
      </c>
      <c r="G321" t="inlineStr">
        <is>
          <t>GEMBA</t>
        </is>
      </c>
      <c r="H321" t="inlineStr">
        <is>
          <t xml:space="preserve">Outer jamming </t>
        </is>
      </c>
      <c r="I321" t="inlineStr">
        <is>
          <t>PM</t>
        </is>
      </c>
      <c r="J321" t="inlineStr">
        <is>
          <t>Satish Mishra</t>
        </is>
      </c>
      <c r="K321" t="inlineStr">
        <is>
          <t>Done</t>
        </is>
      </c>
      <c r="L321" t="inlineStr">
        <is>
          <t>Sanjay</t>
        </is>
      </c>
      <c r="M321" t="n">
        <v>46183</v>
      </c>
      <c r="N321" t="inlineStr">
        <is>
          <t xml:space="preserve">Corrected </t>
        </is>
      </c>
    </row>
    <row r="322">
      <c r="A322" t="inlineStr">
        <is>
          <t>AB-440</t>
        </is>
      </c>
      <c r="B322" s="82" t="n">
        <v>46183</v>
      </c>
      <c r="C322" t="inlineStr">
        <is>
          <t>5-Star</t>
        </is>
      </c>
      <c r="D322" t="inlineStr">
        <is>
          <t>Aligner 3 Belt Supper Setting issue.</t>
        </is>
      </c>
      <c r="E322" t="inlineStr">
        <is>
          <t xml:space="preserve">Amit </t>
        </is>
      </c>
      <c r="F322" t="inlineStr">
        <is>
          <t>Source Of Quality Defect</t>
        </is>
      </c>
      <c r="G322" t="inlineStr">
        <is>
          <t>GEMBA</t>
        </is>
      </c>
      <c r="H322" t="inlineStr">
        <is>
          <t xml:space="preserve">Aligner </t>
        </is>
      </c>
      <c r="I322" t="inlineStr">
        <is>
          <t>AM</t>
        </is>
      </c>
      <c r="J322" t="inlineStr">
        <is>
          <t>Pramod Verma</t>
        </is>
      </c>
      <c r="K322" t="inlineStr">
        <is>
          <t>Done</t>
        </is>
      </c>
      <c r="L322" t="inlineStr">
        <is>
          <t>Ranveer</t>
        </is>
      </c>
      <c r="M322" t="n">
        <v>46183</v>
      </c>
      <c r="N322" t="inlineStr">
        <is>
          <t xml:space="preserve">Corrected </t>
        </is>
      </c>
    </row>
    <row r="323">
      <c r="A323" t="inlineStr">
        <is>
          <t>AB-441</t>
        </is>
      </c>
      <c r="B323" s="82" t="n">
        <v>46183</v>
      </c>
      <c r="C323" t="inlineStr">
        <is>
          <t>5-Star</t>
        </is>
      </c>
      <c r="D323" t="inlineStr">
        <is>
          <t xml:space="preserve">Hcm 3 auto splicing issue </t>
        </is>
      </c>
      <c r="E323" t="inlineStr">
        <is>
          <t>Sonu</t>
        </is>
      </c>
      <c r="F323" t="inlineStr">
        <is>
          <t>Minor Flaws</t>
        </is>
      </c>
      <c r="G323" t="inlineStr">
        <is>
          <t>GEMBA</t>
        </is>
      </c>
      <c r="H323" t="inlineStr">
        <is>
          <t>Atul</t>
        </is>
      </c>
      <c r="I323" t="inlineStr">
        <is>
          <t>AM</t>
        </is>
      </c>
      <c r="J323" t="inlineStr">
        <is>
          <t>Amit Tripathi</t>
        </is>
      </c>
      <c r="K323" t="inlineStr">
        <is>
          <t>Done</t>
        </is>
      </c>
      <c r="L323" t="inlineStr">
        <is>
          <t>Sachin</t>
        </is>
      </c>
      <c r="M323" t="n">
        <v>46183</v>
      </c>
      <c r="N323" t="inlineStr">
        <is>
          <t xml:space="preserve">Corrected </t>
        </is>
      </c>
    </row>
    <row r="324">
      <c r="A324" t="inlineStr">
        <is>
          <t>AB-442</t>
        </is>
      </c>
      <c r="B324" s="82" t="n">
        <v>46178</v>
      </c>
      <c r="C324" t="inlineStr">
        <is>
          <t>5-Star</t>
        </is>
      </c>
      <c r="D324" t="inlineStr">
        <is>
          <t xml:space="preserve">Enable return line jumper cleaning </t>
        </is>
      </c>
      <c r="E324" t="inlineStr">
        <is>
          <t>Adesh Mishra</t>
        </is>
      </c>
      <c r="F324" t="inlineStr">
        <is>
          <t>Lack Of Base Condition</t>
        </is>
      </c>
      <c r="G324" t="inlineStr">
        <is>
          <t>DMS</t>
        </is>
      </c>
      <c r="H324" t="inlineStr">
        <is>
          <t>Return line jumper cleaning</t>
        </is>
      </c>
      <c r="I324" t="inlineStr">
        <is>
          <t>PM</t>
        </is>
      </c>
      <c r="J324" t="inlineStr">
        <is>
          <t>Satish Mishra</t>
        </is>
      </c>
      <c r="K324" t="inlineStr">
        <is>
          <t>Done</t>
        </is>
      </c>
      <c r="L324" t="inlineStr">
        <is>
          <t xml:space="preserve">Ravindra </t>
        </is>
      </c>
      <c r="M324" t="n">
        <v>46178</v>
      </c>
      <c r="N324" t="inlineStr">
        <is>
          <t>Cleaning done</t>
        </is>
      </c>
    </row>
    <row r="325">
      <c r="A325" t="inlineStr">
        <is>
          <t>AB-443</t>
        </is>
      </c>
      <c r="B325" s="82" t="n">
        <v>46186</v>
      </c>
      <c r="C325" t="inlineStr">
        <is>
          <t>5-Star</t>
        </is>
      </c>
      <c r="D325" t="inlineStr">
        <is>
          <t>5</t>
        </is>
      </c>
      <c r="E325" t="inlineStr">
        <is>
          <t xml:space="preserve">Vivek Dubey </t>
        </is>
      </c>
      <c r="F325" t="inlineStr">
        <is>
          <t>Lack Of Base Condition</t>
        </is>
      </c>
      <c r="G325" t="inlineStr">
        <is>
          <t>DMS</t>
        </is>
      </c>
      <c r="H325" t="inlineStr">
        <is>
          <t xml:space="preserve">Base condition </t>
        </is>
      </c>
      <c r="I325" t="inlineStr">
        <is>
          <t>PM</t>
        </is>
      </c>
      <c r="J325" t="inlineStr">
        <is>
          <t>Satish Mishra</t>
        </is>
      </c>
    </row>
    <row r="326">
      <c r="A326" t="inlineStr">
        <is>
          <t>AB-444</t>
        </is>
      </c>
      <c r="B326" s="82" t="n">
        <v>46182</v>
      </c>
      <c r="C326" t="inlineStr">
        <is>
          <t>5-Star</t>
        </is>
      </c>
      <c r="D326" t="inlineStr">
        <is>
          <t xml:space="preserve">Compression belt tension setting  </t>
        </is>
      </c>
      <c r="E326" t="inlineStr">
        <is>
          <t xml:space="preserve">Umesh Sahu  </t>
        </is>
      </c>
      <c r="F326" t="inlineStr">
        <is>
          <t>Lack Of Base Condition</t>
        </is>
      </c>
      <c r="G326" t="inlineStr">
        <is>
          <t>DMS</t>
        </is>
      </c>
      <c r="H326" t="inlineStr">
        <is>
          <t xml:space="preserve">Compression belt tension setting  issue </t>
        </is>
      </c>
      <c r="I326" t="inlineStr">
        <is>
          <t>PM</t>
        </is>
      </c>
      <c r="J326" t="inlineStr">
        <is>
          <t>Satish Mishra</t>
        </is>
      </c>
      <c r="K326" t="inlineStr">
        <is>
          <t>Done</t>
        </is>
      </c>
      <c r="L326" t="inlineStr">
        <is>
          <t>Satish</t>
        </is>
      </c>
      <c r="M326" t="n">
        <v>46183</v>
      </c>
      <c r="N326" t="inlineStr">
        <is>
          <t>Setting done</t>
        </is>
      </c>
    </row>
    <row r="327">
      <c r="A327" t="inlineStr">
        <is>
          <t>AB-445</t>
        </is>
      </c>
      <c r="B327" s="82" t="n">
        <v>46183</v>
      </c>
      <c r="C327" t="inlineStr">
        <is>
          <t>5-Star</t>
        </is>
      </c>
      <c r="D327" t="inlineStr">
        <is>
          <t>Temperor</t>
        </is>
      </c>
      <c r="E327" t="inlineStr">
        <is>
          <t>Harikesh Gurjar</t>
        </is>
      </c>
      <c r="F327" t="inlineStr">
        <is>
          <t>Lack Of Base Condition</t>
        </is>
      </c>
      <c r="G327" t="inlineStr">
        <is>
          <t>CIL</t>
        </is>
      </c>
      <c r="H327" t="inlineStr">
        <is>
          <t xml:space="preserve">Leakage from agitator </t>
        </is>
      </c>
      <c r="I327" t="inlineStr">
        <is>
          <t>PM</t>
        </is>
      </c>
      <c r="J327" t="inlineStr">
        <is>
          <t>Satish Mishra</t>
        </is>
      </c>
      <c r="K327" t="inlineStr">
        <is>
          <t>Done</t>
        </is>
      </c>
      <c r="L327" t="inlineStr">
        <is>
          <t>Rajesh</t>
        </is>
      </c>
      <c r="M327" t="n">
        <v>46183</v>
      </c>
      <c r="N327" t="inlineStr">
        <is>
          <t xml:space="preserve">Corrected </t>
        </is>
      </c>
    </row>
    <row r="328">
      <c r="A328" t="inlineStr">
        <is>
          <t>AB-446</t>
        </is>
      </c>
      <c r="B328" s="82" t="n">
        <v>46183</v>
      </c>
      <c r="C328" t="inlineStr">
        <is>
          <t>5-Star</t>
        </is>
      </c>
      <c r="D328" t="inlineStr">
        <is>
          <t xml:space="preserve">Cream blender screw conveyor </t>
        </is>
      </c>
      <c r="E328" t="inlineStr">
        <is>
          <t>Pramod verma</t>
        </is>
      </c>
      <c r="F328" t="inlineStr">
        <is>
          <t>Lack Of Base Condition</t>
        </is>
      </c>
      <c r="G328" t="inlineStr">
        <is>
          <t>GEMBA</t>
        </is>
      </c>
      <c r="H328" t="inlineStr">
        <is>
          <t>Screw conveyor discharge pipe deshaped</t>
        </is>
      </c>
      <c r="I328" t="inlineStr">
        <is>
          <t>PM</t>
        </is>
      </c>
      <c r="J328" t="inlineStr">
        <is>
          <t>Satish Mishra</t>
        </is>
      </c>
      <c r="K328" t="inlineStr">
        <is>
          <t>Done</t>
        </is>
      </c>
      <c r="L328" t="inlineStr">
        <is>
          <t>Meshram</t>
        </is>
      </c>
      <c r="M328" t="n">
        <v>46183</v>
      </c>
      <c r="N328" t="inlineStr">
        <is>
          <t xml:space="preserve">Corrected </t>
        </is>
      </c>
    </row>
    <row r="329">
      <c r="A329" t="inlineStr">
        <is>
          <t>AB-447</t>
        </is>
      </c>
      <c r="B329" s="82" t="n">
        <v>46183</v>
      </c>
      <c r="C329" t="inlineStr">
        <is>
          <t>5-Star</t>
        </is>
      </c>
      <c r="D329" t="inlineStr">
        <is>
          <t xml:space="preserve">Princess enrober table damaje handel </t>
        </is>
      </c>
      <c r="E329" t="inlineStr">
        <is>
          <t xml:space="preserve">Harikesh Gurjar </t>
        </is>
      </c>
      <c r="F329" t="inlineStr">
        <is>
          <t>UnSafe Condition</t>
        </is>
      </c>
      <c r="G329" t="inlineStr">
        <is>
          <t>CIL</t>
        </is>
      </c>
      <c r="H329" t="inlineStr">
        <is>
          <t xml:space="preserve">Chanj Handel </t>
        </is>
      </c>
      <c r="I329" t="inlineStr">
        <is>
          <t>AM</t>
        </is>
      </c>
      <c r="J329" t="inlineStr">
        <is>
          <t>Vikas Verma</t>
        </is>
      </c>
      <c r="K329" t="inlineStr">
        <is>
          <t>Done</t>
        </is>
      </c>
      <c r="L329" t="inlineStr">
        <is>
          <t>Upendra</t>
        </is>
      </c>
      <c r="M329" t="n">
        <v>46183</v>
      </c>
      <c r="N329" t="inlineStr">
        <is>
          <t xml:space="preserve">Replaced </t>
        </is>
      </c>
    </row>
    <row r="330">
      <c r="A330" t="inlineStr">
        <is>
          <t>AB-448</t>
        </is>
      </c>
      <c r="B330" s="82" t="n">
        <v>46183</v>
      </c>
      <c r="C330" t="inlineStr">
        <is>
          <t>Perk</t>
        </is>
      </c>
      <c r="D330" t="inlineStr">
        <is>
          <t>HCM-2</t>
        </is>
      </c>
      <c r="E330" t="inlineStr">
        <is>
          <t>Rahul gahlot</t>
        </is>
      </c>
      <c r="F330" t="inlineStr">
        <is>
          <t>Lack Of Base Condition</t>
        </is>
      </c>
      <c r="G330" t="inlineStr">
        <is>
          <t>DMS</t>
        </is>
      </c>
      <c r="H330" t="inlineStr">
        <is>
          <t xml:space="preserve">Cross seal drive fault </t>
        </is>
      </c>
      <c r="I330" t="inlineStr">
        <is>
          <t>PM</t>
        </is>
      </c>
      <c r="J330" t="inlineStr">
        <is>
          <t>Deepesh</t>
        </is>
      </c>
      <c r="K330" t="inlineStr">
        <is>
          <t>DONE</t>
        </is>
      </c>
    </row>
    <row r="331">
      <c r="A331" t="inlineStr">
        <is>
          <t>AB-449</t>
        </is>
      </c>
      <c r="B331" s="82" t="n">
        <v>46183</v>
      </c>
      <c r="C331" t="inlineStr">
        <is>
          <t>Perk</t>
        </is>
      </c>
      <c r="D331" t="inlineStr">
        <is>
          <t>HCM-1</t>
        </is>
      </c>
      <c r="E331" t="inlineStr">
        <is>
          <t>Rahul gahlot</t>
        </is>
      </c>
      <c r="F331" t="inlineStr">
        <is>
          <t>Lack Of Base Condition</t>
        </is>
      </c>
      <c r="G331" t="inlineStr">
        <is>
          <t>CIL</t>
        </is>
      </c>
      <c r="H331" t="inlineStr">
        <is>
          <t>Ads pusser ubnormal sound</t>
        </is>
      </c>
      <c r="I331" t="inlineStr">
        <is>
          <t>PM</t>
        </is>
      </c>
      <c r="J331" t="inlineStr">
        <is>
          <t>Deepesh</t>
        </is>
      </c>
      <c r="K331" t="inlineStr">
        <is>
          <t>DONE</t>
        </is>
      </c>
    </row>
    <row r="332">
      <c r="A332" t="inlineStr">
        <is>
          <t>AB-450</t>
        </is>
      </c>
      <c r="B332" s="82" t="n">
        <v>46184</v>
      </c>
      <c r="C332" t="inlineStr">
        <is>
          <t>Co-Ex</t>
        </is>
      </c>
      <c r="D332" t="inlineStr">
        <is>
          <t xml:space="preserve">Brown cream rework Blinder sieve </t>
        </is>
      </c>
      <c r="E332" t="inlineStr">
        <is>
          <t xml:space="preserve">Bhupendra Singh Dodiya </t>
        </is>
      </c>
      <c r="F332" t="inlineStr">
        <is>
          <t>UnSafe Condition</t>
        </is>
      </c>
      <c r="G332" t="inlineStr">
        <is>
          <t>GEMBA</t>
        </is>
      </c>
      <c r="H332" t="inlineStr">
        <is>
          <t>Due to the absence of two springs in the Brown Cream Rework Balinder sieve, the sieve body is repeatedly striking the main body.</t>
        </is>
      </c>
      <c r="I332" t="inlineStr">
        <is>
          <t>AM</t>
        </is>
      </c>
      <c r="J332" t="inlineStr">
        <is>
          <t>Manoj Mathur</t>
        </is>
      </c>
    </row>
    <row r="333">
      <c r="A333" t="inlineStr">
        <is>
          <t>AB-451</t>
        </is>
      </c>
      <c r="B333" s="82" t="n">
        <v>46184</v>
      </c>
      <c r="C333" t="inlineStr">
        <is>
          <t>Perk</t>
        </is>
      </c>
      <c r="D333" t="inlineStr">
        <is>
          <t>HCM-2</t>
        </is>
      </c>
      <c r="E333" t="inlineStr">
        <is>
          <t>Rahul gahlot</t>
        </is>
      </c>
      <c r="F333" t="inlineStr">
        <is>
          <t>Lack Of Base Condition</t>
        </is>
      </c>
      <c r="G333" t="inlineStr">
        <is>
          <t>GEMBA</t>
        </is>
      </c>
      <c r="H333" t="inlineStr">
        <is>
          <t xml:space="preserve">Control belt ke roller ka bearing change </t>
        </is>
      </c>
      <c r="I333" t="inlineStr">
        <is>
          <t>PM</t>
        </is>
      </c>
      <c r="J333" t="inlineStr">
        <is>
          <t>Deepesh</t>
        </is>
      </c>
      <c r="K333" t="inlineStr">
        <is>
          <t>DONE</t>
        </is>
      </c>
    </row>
    <row r="334">
      <c r="A334" t="inlineStr">
        <is>
          <t>AB-452</t>
        </is>
      </c>
      <c r="B334" s="82" t="n">
        <v>46184</v>
      </c>
      <c r="C334" t="inlineStr">
        <is>
          <t>Perk</t>
        </is>
      </c>
      <c r="D334" t="inlineStr">
        <is>
          <t>HCM-1</t>
        </is>
      </c>
      <c r="E334" t="inlineStr">
        <is>
          <t>Shashikant mishra</t>
        </is>
      </c>
      <c r="F334" t="inlineStr">
        <is>
          <t>Source Of Quality Defect</t>
        </is>
      </c>
      <c r="G334" t="inlineStr">
        <is>
          <t>GEMBA</t>
        </is>
      </c>
      <c r="H334" t="inlineStr">
        <is>
          <t>Turning belt me dhuri jayada ho gyi he</t>
        </is>
      </c>
      <c r="I334" t="inlineStr">
        <is>
          <t>AM</t>
        </is>
      </c>
      <c r="J334" t="inlineStr">
        <is>
          <t>Himanshu Chauhan</t>
        </is>
      </c>
    </row>
    <row r="335">
      <c r="A335" t="inlineStr">
        <is>
          <t>AB-453</t>
        </is>
      </c>
      <c r="B335" s="82" t="n">
        <v>46184</v>
      </c>
      <c r="C335" t="inlineStr">
        <is>
          <t>5-Star</t>
        </is>
      </c>
      <c r="D335" t="inlineStr">
        <is>
          <t>Chocklet tf line  hosepipe foundation damaj</t>
        </is>
      </c>
      <c r="E335" t="inlineStr">
        <is>
          <t xml:space="preserve">Harikesh Gurjar </t>
        </is>
      </c>
      <c r="F335" t="inlineStr">
        <is>
          <t>Source Of Quality Defect</t>
        </is>
      </c>
      <c r="G335" t="inlineStr">
        <is>
          <t>CIL</t>
        </is>
      </c>
      <c r="H335" t="inlineStr">
        <is>
          <t xml:space="preserve">Chanje line </t>
        </is>
      </c>
      <c r="I335" t="inlineStr">
        <is>
          <t>AM</t>
        </is>
      </c>
      <c r="J335" t="inlineStr">
        <is>
          <t>Pramod Verma</t>
        </is>
      </c>
    </row>
    <row r="336">
      <c r="A336" t="inlineStr">
        <is>
          <t>AB-454</t>
        </is>
      </c>
      <c r="B336" s="82" t="n">
        <v>46184</v>
      </c>
      <c r="C336" t="inlineStr">
        <is>
          <t>5-Star</t>
        </is>
      </c>
      <c r="D336" t="inlineStr">
        <is>
          <t xml:space="preserve">Ultra Sonic cutter  air pipe damaje </t>
        </is>
      </c>
      <c r="E336" t="inlineStr">
        <is>
          <t xml:space="preserve">Harikesh Gurjar </t>
        </is>
      </c>
      <c r="F336" t="inlineStr">
        <is>
          <t>Lack Of Base Condition</t>
        </is>
      </c>
      <c r="G336" t="inlineStr">
        <is>
          <t>CIL</t>
        </is>
      </c>
      <c r="H336" t="inlineStr">
        <is>
          <t xml:space="preserve">Chanje pipe </t>
        </is>
      </c>
      <c r="I336" t="inlineStr">
        <is>
          <t>PM</t>
        </is>
      </c>
      <c r="J336" t="inlineStr">
        <is>
          <t>Satish Mishra</t>
        </is>
      </c>
      <c r="K336" t="inlineStr">
        <is>
          <t>Done</t>
        </is>
      </c>
      <c r="L336" t="inlineStr">
        <is>
          <t xml:space="preserve">Pushpendra </t>
        </is>
      </c>
      <c r="M336" t="n">
        <v>46184</v>
      </c>
      <c r="N336" t="inlineStr">
        <is>
          <t xml:space="preserve">Pipe replaced </t>
        </is>
      </c>
    </row>
    <row r="337">
      <c r="A337" t="inlineStr">
        <is>
          <t>AB-455</t>
        </is>
      </c>
      <c r="B337" s="82" t="n">
        <v>46185</v>
      </c>
      <c r="C337" t="inlineStr">
        <is>
          <t>Co-Ex</t>
        </is>
      </c>
      <c r="D337" t="inlineStr">
        <is>
          <t xml:space="preserve">Primix PD seive stand loose </t>
        </is>
      </c>
      <c r="E337" t="inlineStr">
        <is>
          <t xml:space="preserve">Bhupendra Singh Dodiya </t>
        </is>
      </c>
      <c r="F337" t="inlineStr">
        <is>
          <t>UnSafe Condition</t>
        </is>
      </c>
      <c r="G337" t="inlineStr">
        <is>
          <t>GEMBA</t>
        </is>
      </c>
      <c r="H337" t="inlineStr">
        <is>
          <t xml:space="preserve">primix holding tenk or pd ke bich me jis stand par seive lagi hai wo stand dhila hogya hai jab bhi seive band hoti to us seive ke vibration se seive ka stand ek taraf se uth jata hai jisse seive girne ka khatra hai </t>
        </is>
      </c>
      <c r="I337" t="inlineStr">
        <is>
          <t>AM</t>
        </is>
      </c>
      <c r="J337" t="inlineStr">
        <is>
          <t>Manoj Mathur</t>
        </is>
      </c>
    </row>
    <row r="338">
      <c r="A338" t="inlineStr">
        <is>
          <t>AB-458</t>
        </is>
      </c>
      <c r="B338" s="82" t="n">
        <v>46188</v>
      </c>
      <c r="C338" t="inlineStr">
        <is>
          <t>5-Star</t>
        </is>
      </c>
      <c r="D338" t="inlineStr">
        <is>
          <t xml:space="preserve">Kitchen </t>
        </is>
      </c>
      <c r="E338" t="inlineStr">
        <is>
          <t xml:space="preserve">Ravi shivhare </t>
        </is>
      </c>
      <c r="F338" t="inlineStr">
        <is>
          <t>UnSafe Condition</t>
        </is>
      </c>
      <c r="G338" t="inlineStr">
        <is>
          <t>GEMBA</t>
        </is>
      </c>
      <c r="H338" t="inlineStr">
        <is>
          <t>Cleaning Hoss pipe damage hai casual hot water se jal sakte hai</t>
        </is>
      </c>
      <c r="I338" t="inlineStr">
        <is>
          <t>AM</t>
        </is>
      </c>
      <c r="J338" t="inlineStr">
        <is>
          <t>Vikas Verma</t>
        </is>
      </c>
    </row>
    <row r="339">
      <c r="A339" t="inlineStr">
        <is>
          <t>AB-459</t>
        </is>
      </c>
      <c r="B339" s="82" t="n">
        <v>46188</v>
      </c>
      <c r="C339" t="inlineStr">
        <is>
          <t>5-Star</t>
        </is>
      </c>
      <c r="D339" t="inlineStr">
        <is>
          <t xml:space="preserve">Kitchen </t>
        </is>
      </c>
      <c r="E339" t="inlineStr">
        <is>
          <t xml:space="preserve">Ravi shivhare </t>
        </is>
      </c>
      <c r="F339" t="inlineStr">
        <is>
          <t>UnSafe Condition</t>
        </is>
      </c>
      <c r="G339" t="inlineStr">
        <is>
          <t>GEMBA</t>
        </is>
      </c>
      <c r="H339" t="inlineStr">
        <is>
          <t>Coated rework tank ke pass Ladder fix nahi hai , cleaning karte time injury ho sakti hai</t>
        </is>
      </c>
      <c r="I339" t="inlineStr">
        <is>
          <t>AM</t>
        </is>
      </c>
      <c r="J339" t="inlineStr">
        <is>
          <t>Vikas Verma</t>
        </is>
      </c>
    </row>
    <row r="340">
      <c r="A340" t="inlineStr">
        <is>
          <t>AB-460</t>
        </is>
      </c>
      <c r="B340" s="82" t="n">
        <v>46189</v>
      </c>
      <c r="C340" t="inlineStr">
        <is>
          <t>Utility</t>
        </is>
      </c>
      <c r="D340" t="inlineStr">
        <is>
          <t xml:space="preserve">Co ex line D.H. main इंट्रेंस </t>
        </is>
      </c>
      <c r="E340" t="inlineStr">
        <is>
          <t>Dinesh Kumar patidar</t>
        </is>
      </c>
      <c r="F340" t="inlineStr">
        <is>
          <t>UnSafe Condition</t>
        </is>
      </c>
      <c r="G340" t="inlineStr">
        <is>
          <t>DMS</t>
        </is>
      </c>
      <c r="H340" t="inlineStr">
        <is>
          <t>मैन गेट पर ट्रेन पाइप लाइन सड़ गई है जिससे वो कभी भी गिर सकती है</t>
        </is>
      </c>
      <c r="I340" t="inlineStr">
        <is>
          <t>PM</t>
        </is>
      </c>
      <c r="J340" t="inlineStr">
        <is>
          <t>Devendra Patidar</t>
        </is>
      </c>
    </row>
    <row r="341">
      <c r="A341" t="inlineStr">
        <is>
          <t>AB-461</t>
        </is>
      </c>
      <c r="B341" s="82" t="n">
        <v>46189</v>
      </c>
      <c r="C341" t="inlineStr">
        <is>
          <t>Chocolate Plant</t>
        </is>
      </c>
      <c r="D341" t="inlineStr">
        <is>
          <t>SCP 5RR no2</t>
        </is>
      </c>
      <c r="E341" t="inlineStr">
        <is>
          <t>Digvijay Singh Yadav</t>
        </is>
      </c>
      <c r="F341" t="inlineStr">
        <is>
          <t>Lack Of Base Condition</t>
        </is>
      </c>
      <c r="G341" t="inlineStr">
        <is>
          <t>GEMBA</t>
        </is>
      </c>
      <c r="H341" t="inlineStr">
        <is>
          <t>High abnormal sound from refiner rollers 90db+</t>
        </is>
      </c>
      <c r="I341" t="inlineStr">
        <is>
          <t>AM</t>
        </is>
      </c>
      <c r="J341" t="inlineStr">
        <is>
          <t>O.P.Singh</t>
        </is>
      </c>
    </row>
    <row r="342">
      <c r="A342" t="inlineStr">
        <is>
          <t>AB-462</t>
        </is>
      </c>
      <c r="B342" s="82" t="n">
        <v>46189</v>
      </c>
      <c r="C342" t="inlineStr">
        <is>
          <t>Perk</t>
        </is>
      </c>
      <c r="D342" t="inlineStr">
        <is>
          <t>HCM-2</t>
        </is>
      </c>
      <c r="E342" t="inlineStr">
        <is>
          <t xml:space="preserve">Shashikant mishra </t>
        </is>
      </c>
      <c r="F342" t="inlineStr">
        <is>
          <t>Source Of Quality Defect</t>
        </is>
      </c>
      <c r="G342" t="inlineStr">
        <is>
          <t>GEMBA</t>
        </is>
      </c>
      <c r="H342" t="inlineStr">
        <is>
          <t xml:space="preserve">Letral alining belt change </t>
        </is>
      </c>
      <c r="I342" t="inlineStr">
        <is>
          <t>AM</t>
        </is>
      </c>
      <c r="J342" t="inlineStr">
        <is>
          <t>Himanshu Chauhan</t>
        </is>
      </c>
    </row>
    <row r="343">
      <c r="A343" t="inlineStr">
        <is>
          <t>AB-466</t>
        </is>
      </c>
      <c r="B343" s="82" t="n">
        <v>46190</v>
      </c>
      <c r="C343" t="inlineStr">
        <is>
          <t>Utility</t>
        </is>
      </c>
      <c r="D343" t="inlineStr">
        <is>
          <t>Cantin</t>
        </is>
      </c>
      <c r="E343" t="inlineStr">
        <is>
          <t>Sanjeev Rathore</t>
        </is>
      </c>
      <c r="F343" t="inlineStr">
        <is>
          <t>Source Of Quality Defect</t>
        </is>
      </c>
      <c r="G343" t="inlineStr">
        <is>
          <t>GEMBA</t>
        </is>
      </c>
      <c r="H343" t="inlineStr">
        <is>
          <t>Cantin blower sive  machine guarding</t>
        </is>
      </c>
      <c r="I343" t="inlineStr">
        <is>
          <t>PM</t>
        </is>
      </c>
      <c r="J343" t="inlineStr">
        <is>
          <t>Devendra Patidar</t>
        </is>
      </c>
      <c r="K343" t="inlineStr">
        <is>
          <t>Done</t>
        </is>
      </c>
      <c r="L343" t="inlineStr">
        <is>
          <t>Devendra patidar</t>
        </is>
      </c>
      <c r="M343" t="n">
        <v>46204</v>
      </c>
      <c r="N343" t="inlineStr">
        <is>
          <t>Done</t>
        </is>
      </c>
    </row>
    <row r="344">
      <c r="A344" t="inlineStr">
        <is>
          <t>AB-467</t>
        </is>
      </c>
      <c r="B344" s="82" t="n">
        <v>46190</v>
      </c>
      <c r="C344" t="inlineStr">
        <is>
          <t>5-Star</t>
        </is>
      </c>
      <c r="D344" t="inlineStr">
        <is>
          <t xml:space="preserve">Fanning belt 1and 2 </t>
        </is>
      </c>
      <c r="E344" t="inlineStr">
        <is>
          <t xml:space="preserve">Harikesh Gurjar </t>
        </is>
      </c>
      <c r="F344" t="inlineStr">
        <is>
          <t>UnSafe Condition</t>
        </is>
      </c>
      <c r="G344" t="inlineStr">
        <is>
          <t>CIL</t>
        </is>
      </c>
      <c r="H344" t="inlineStr">
        <is>
          <t xml:space="preserve">Oprenting and non oprenting side floor pr oil fail rha h countinue running line </t>
        </is>
      </c>
      <c r="I344" t="inlineStr">
        <is>
          <t>AM</t>
        </is>
      </c>
      <c r="J344" t="inlineStr">
        <is>
          <t>Vikas Verma</t>
        </is>
      </c>
    </row>
    <row r="345">
      <c r="A345" t="inlineStr">
        <is>
          <t>AB-468</t>
        </is>
      </c>
      <c r="B345" s="82" t="n">
        <v>46192</v>
      </c>
      <c r="C345" t="inlineStr">
        <is>
          <t>Perk</t>
        </is>
      </c>
      <c r="D345" t="inlineStr">
        <is>
          <t>HCM-3</t>
        </is>
      </c>
      <c r="E345" t="inlineStr">
        <is>
          <t xml:space="preserve">Manjeet Kumar </t>
        </is>
      </c>
      <c r="F345" t="inlineStr">
        <is>
          <t>Lack Of Base Condition</t>
        </is>
      </c>
      <c r="G345" t="inlineStr">
        <is>
          <t>GEMBA</t>
        </is>
      </c>
      <c r="H345" t="inlineStr">
        <is>
          <t>This problem has been occurring for a long time. And the closing guide in TTLI is not set properly, due to which the outer part is getting stuck, Sir, I hope that you will get both these problems of MC3 fixed as soon as possible, Sir.</t>
        </is>
      </c>
      <c r="I345" t="inlineStr">
        <is>
          <t>PM</t>
        </is>
      </c>
      <c r="J345" t="inlineStr">
        <is>
          <t>Deepesh</t>
        </is>
      </c>
    </row>
    <row r="346">
      <c r="A346" t="inlineStr">
        <is>
          <t>AB-469</t>
        </is>
      </c>
      <c r="B346" s="82" t="n">
        <v>46191</v>
      </c>
      <c r="C346" t="inlineStr">
        <is>
          <t>Perk</t>
        </is>
      </c>
      <c r="D346" t="inlineStr">
        <is>
          <t>HCM-3</t>
        </is>
      </c>
      <c r="E346" t="inlineStr">
        <is>
          <t xml:space="preserve">Manjeet Kumar </t>
        </is>
      </c>
      <c r="F346" t="inlineStr">
        <is>
          <t>Lack Of Base Condition</t>
        </is>
      </c>
      <c r="G346" t="inlineStr">
        <is>
          <t>GEMBA</t>
        </is>
      </c>
      <c r="H346" t="inlineStr">
        <is>
          <t>Finewhel drave folt</t>
        </is>
      </c>
      <c r="I346" t="inlineStr">
        <is>
          <t>PM</t>
        </is>
      </c>
      <c r="J346" t="inlineStr">
        <is>
          <t>Deepesh</t>
        </is>
      </c>
    </row>
    <row r="347">
      <c r="A347" t="inlineStr">
        <is>
          <t>AB-470</t>
        </is>
      </c>
      <c r="B347" s="82" t="n">
        <v>46191</v>
      </c>
      <c r="C347" t="inlineStr">
        <is>
          <t>Co-Ex</t>
        </is>
      </c>
      <c r="D347" t="inlineStr">
        <is>
          <t xml:space="preserve">White cream melting chest  </t>
        </is>
      </c>
      <c r="E347" t="inlineStr">
        <is>
          <t xml:space="preserve">Bhupendra Singh Dodiya </t>
        </is>
      </c>
      <c r="F347" t="inlineStr">
        <is>
          <t>Lack Of Base Condition</t>
        </is>
      </c>
      <c r="G347" t="inlineStr">
        <is>
          <t>GEMBA</t>
        </is>
      </c>
      <c r="H347" t="inlineStr">
        <is>
          <t xml:space="preserve">White cream melting chest cream Leackeg problem </t>
        </is>
      </c>
      <c r="I347" t="inlineStr">
        <is>
          <t>PM</t>
        </is>
      </c>
      <c r="J347" t="inlineStr">
        <is>
          <t>Deepesh</t>
        </is>
      </c>
    </row>
    <row r="348">
      <c r="A348" t="inlineStr">
        <is>
          <t>AB-471</t>
        </is>
      </c>
      <c r="B348" s="82" t="n">
        <v>46192</v>
      </c>
      <c r="C348" t="inlineStr">
        <is>
          <t>Perk</t>
        </is>
      </c>
      <c r="D348" t="inlineStr">
        <is>
          <t>HCM-3</t>
        </is>
      </c>
      <c r="E348" t="inlineStr">
        <is>
          <t xml:space="preserve">Manjeet Kumar </t>
        </is>
      </c>
      <c r="F348" t="inlineStr">
        <is>
          <t>Minor Flaws</t>
        </is>
      </c>
      <c r="G348" t="inlineStr">
        <is>
          <t>GEMBA</t>
        </is>
      </c>
      <c r="H348" t="inlineStr">
        <is>
          <t>Alainer belt ke upar ke gaide ka harwer nahi hai aur vah jayatar machine pe kharab hi hai use plz thik karva digeeyega sir</t>
        </is>
      </c>
      <c r="I348" t="inlineStr">
        <is>
          <t>PM</t>
        </is>
      </c>
      <c r="J348" t="inlineStr">
        <is>
          <t>Deepesh</t>
        </is>
      </c>
    </row>
    <row r="349">
      <c r="A349" t="inlineStr">
        <is>
          <t>AB-472</t>
        </is>
      </c>
      <c r="B349" s="82" t="n">
        <v>46192</v>
      </c>
      <c r="C349" t="inlineStr">
        <is>
          <t>Perk</t>
        </is>
      </c>
      <c r="D349" t="inlineStr">
        <is>
          <t xml:space="preserve">Perk packing area entrance </t>
        </is>
      </c>
      <c r="E349" t="inlineStr">
        <is>
          <t xml:space="preserve">Arjun gaud </t>
        </is>
      </c>
      <c r="F349" t="inlineStr">
        <is>
          <t>UnSafe Condition</t>
        </is>
      </c>
      <c r="G349" t="inlineStr">
        <is>
          <t>DMS</t>
        </is>
      </c>
      <c r="H349" t="inlineStr">
        <is>
          <t xml:space="preserve">PVC Curtain strips got blind, at entrance of perk packing area, critical unsafe condition.  As PIV movement is there. </t>
        </is>
      </c>
      <c r="I349" t="inlineStr">
        <is>
          <t>AM</t>
        </is>
      </c>
      <c r="J349" t="inlineStr">
        <is>
          <t>Manoj Mathur</t>
        </is>
      </c>
    </row>
    <row r="350">
      <c r="A350" t="inlineStr">
        <is>
          <t>AB-473</t>
        </is>
      </c>
      <c r="B350" s="82" t="n">
        <v>46192</v>
      </c>
      <c r="C350" t="inlineStr">
        <is>
          <t>Perk</t>
        </is>
      </c>
      <c r="D350" t="inlineStr">
        <is>
          <t>Hass link aw no. 3</t>
        </is>
      </c>
      <c r="E350" t="inlineStr">
        <is>
          <t xml:space="preserve">Virendra Gupta </t>
        </is>
      </c>
      <c r="F350" t="inlineStr">
        <is>
          <t>UnSafe Condition</t>
        </is>
      </c>
      <c r="G350" t="inlineStr">
        <is>
          <t>GEMBA</t>
        </is>
      </c>
      <c r="H350" t="inlineStr">
        <is>
          <t>Reject belt ka cylinder kam nahi kar raha hai. Kisi ke bhi hath me chot lag sakti hai</t>
        </is>
      </c>
      <c r="I350" t="inlineStr">
        <is>
          <t>AM</t>
        </is>
      </c>
      <c r="J350" t="inlineStr">
        <is>
          <t>Manoj Mathur</t>
        </is>
      </c>
    </row>
    <row r="351">
      <c r="A351" t="inlineStr">
        <is>
          <t>AB-474</t>
        </is>
      </c>
      <c r="B351" s="82" t="n">
        <v>46192</v>
      </c>
      <c r="C351" t="inlineStr">
        <is>
          <t>Perk</t>
        </is>
      </c>
      <c r="D351" t="inlineStr">
        <is>
          <t>TTME</t>
        </is>
      </c>
      <c r="E351" t="inlineStr">
        <is>
          <t xml:space="preserve">Ajit Singh sisodiya </t>
        </is>
      </c>
      <c r="F351" t="inlineStr">
        <is>
          <t>Lack Of Base Condition</t>
        </is>
      </c>
      <c r="G351" t="inlineStr">
        <is>
          <t>GEMBA</t>
        </is>
      </c>
      <c r="H351" t="inlineStr">
        <is>
          <t>Glue unit se  air nikar rhi hai</t>
        </is>
      </c>
      <c r="I351" t="inlineStr">
        <is>
          <t>PM</t>
        </is>
      </c>
      <c r="J351" t="inlineStr">
        <is>
          <t>Deepesh</t>
        </is>
      </c>
    </row>
    <row r="352">
      <c r="A352" t="inlineStr">
        <is>
          <t>AB-475</t>
        </is>
      </c>
      <c r="B352" s="82" t="n">
        <v>46192</v>
      </c>
      <c r="C352" t="inlineStr">
        <is>
          <t>5-Star</t>
        </is>
      </c>
      <c r="D352" t="inlineStr">
        <is>
          <t>Coated rework storage tank</t>
        </is>
      </c>
      <c r="E352" t="inlineStr">
        <is>
          <t>Ravi shivhare</t>
        </is>
      </c>
      <c r="F352" t="inlineStr">
        <is>
          <t>UnSafe Condition</t>
        </is>
      </c>
      <c r="G352" t="inlineStr">
        <is>
          <t>DMS</t>
        </is>
      </c>
      <c r="H352" t="inlineStr">
        <is>
          <t xml:space="preserve">Coated rework tank ladder to be corrected </t>
        </is>
      </c>
      <c r="I352" t="inlineStr">
        <is>
          <t>AM</t>
        </is>
      </c>
      <c r="J352" t="inlineStr">
        <is>
          <t>Vikas Verma</t>
        </is>
      </c>
    </row>
    <row r="353">
      <c r="A353" t="inlineStr">
        <is>
          <t>AB-476</t>
        </is>
      </c>
      <c r="B353" s="82" t="n">
        <v>46192</v>
      </c>
      <c r="C353" t="inlineStr">
        <is>
          <t>5-Star</t>
        </is>
      </c>
      <c r="D353" t="inlineStr">
        <is>
          <t>Cream making blender</t>
        </is>
      </c>
      <c r="E353" t="inlineStr">
        <is>
          <t>Ravi shivhare</t>
        </is>
      </c>
      <c r="F353" t="inlineStr">
        <is>
          <t>Lack Of Base Condition</t>
        </is>
      </c>
      <c r="G353" t="inlineStr">
        <is>
          <t>DMS</t>
        </is>
      </c>
      <c r="H353" t="inlineStr">
        <is>
          <t>Cream blender level sensor not working</t>
        </is>
      </c>
      <c r="I353" t="inlineStr">
        <is>
          <t>PM</t>
        </is>
      </c>
      <c r="J353" t="inlineStr">
        <is>
          <t>Satish Mishra</t>
        </is>
      </c>
    </row>
    <row r="354">
      <c r="A354" t="inlineStr">
        <is>
          <t>AB-477</t>
        </is>
      </c>
      <c r="B354" s="82" t="n">
        <v>46192</v>
      </c>
      <c r="C354" t="inlineStr">
        <is>
          <t>5-Star</t>
        </is>
      </c>
      <c r="D354" t="inlineStr">
        <is>
          <t>HCM2</t>
        </is>
      </c>
      <c r="E354" t="inlineStr">
        <is>
          <t>Anoop Mishra</t>
        </is>
      </c>
      <c r="F354" t="inlineStr">
        <is>
          <t>Lack Of Base Condition</t>
        </is>
      </c>
      <c r="G354" t="inlineStr">
        <is>
          <t>DMS</t>
        </is>
      </c>
      <c r="H354" t="inlineStr">
        <is>
          <t xml:space="preserve">Film tracking issue </t>
        </is>
      </c>
      <c r="I354" t="inlineStr">
        <is>
          <t>PM</t>
        </is>
      </c>
      <c r="J354" t="inlineStr">
        <is>
          <t>Satish Mishra</t>
        </is>
      </c>
      <c r="K354" t="inlineStr">
        <is>
          <t>Done</t>
        </is>
      </c>
      <c r="L354" t="inlineStr">
        <is>
          <t xml:space="preserve">Rajesh j </t>
        </is>
      </c>
      <c r="M354" t="n">
        <v>46192</v>
      </c>
      <c r="N354" t="inlineStr">
        <is>
          <t>Setting done</t>
        </is>
      </c>
    </row>
    <row r="355">
      <c r="A355" t="inlineStr">
        <is>
          <t>AB-478</t>
        </is>
      </c>
      <c r="B355" s="82" t="n">
        <v>46192</v>
      </c>
      <c r="C355" t="inlineStr">
        <is>
          <t>5-Star</t>
        </is>
      </c>
      <c r="D355" t="inlineStr">
        <is>
          <t>ADS</t>
        </is>
      </c>
      <c r="E355" t="inlineStr">
        <is>
          <t>Pramod verma</t>
        </is>
      </c>
      <c r="F355" t="inlineStr">
        <is>
          <t>UnSafe Condition</t>
        </is>
      </c>
      <c r="G355" t="inlineStr">
        <is>
          <t>CIL</t>
        </is>
      </c>
      <c r="H355" t="inlineStr">
        <is>
          <t>HCM4 rear side door to be repaire</t>
        </is>
      </c>
      <c r="I355" t="inlineStr">
        <is>
          <t>AM</t>
        </is>
      </c>
      <c r="J355" t="inlineStr">
        <is>
          <t>Vikas Verma</t>
        </is>
      </c>
    </row>
    <row r="356">
      <c r="A356" t="inlineStr">
        <is>
          <t>AB-479</t>
        </is>
      </c>
      <c r="B356" s="82" t="n">
        <v>46192</v>
      </c>
      <c r="C356" t="inlineStr">
        <is>
          <t>5-Star</t>
        </is>
      </c>
      <c r="D356" t="inlineStr">
        <is>
          <t>Temperor</t>
        </is>
      </c>
      <c r="E356" t="inlineStr">
        <is>
          <t>Rakesh verma</t>
        </is>
      </c>
      <c r="F356" t="inlineStr">
        <is>
          <t>Source Of Quality Defect</t>
        </is>
      </c>
      <c r="G356" t="inlineStr">
        <is>
          <t>DMS</t>
        </is>
      </c>
      <c r="H356" t="inlineStr">
        <is>
          <t>Chocolate leakage from top</t>
        </is>
      </c>
      <c r="I356" t="inlineStr">
        <is>
          <t>AM</t>
        </is>
      </c>
      <c r="J356" t="inlineStr">
        <is>
          <t>Pramod Verma</t>
        </is>
      </c>
    </row>
    <row r="357">
      <c r="A357" t="inlineStr">
        <is>
          <t>AB-480</t>
        </is>
      </c>
      <c r="B357" s="82" t="n">
        <v>46192</v>
      </c>
      <c r="C357" t="inlineStr">
        <is>
          <t>5-Star</t>
        </is>
      </c>
      <c r="D357" t="inlineStr">
        <is>
          <t>CT1</t>
        </is>
      </c>
      <c r="E357" t="inlineStr">
        <is>
          <t>Pramod verma</t>
        </is>
      </c>
      <c r="F357" t="inlineStr">
        <is>
          <t>Lack Of Base Condition</t>
        </is>
      </c>
      <c r="G357" t="inlineStr">
        <is>
          <t>GEMBA</t>
        </is>
      </c>
      <c r="H357" t="inlineStr">
        <is>
          <t>Zone 2 bottom cooling temperature not meeting</t>
        </is>
      </c>
      <c r="I357" t="inlineStr">
        <is>
          <t>PM</t>
        </is>
      </c>
      <c r="J357" t="inlineStr">
        <is>
          <t>Satish Mishra</t>
        </is>
      </c>
      <c r="K357" t="inlineStr">
        <is>
          <t>Done</t>
        </is>
      </c>
      <c r="L357" t="inlineStr">
        <is>
          <t>Satish</t>
        </is>
      </c>
      <c r="M357" t="n">
        <v>46192</v>
      </c>
      <c r="N357" t="inlineStr">
        <is>
          <t>Valve setting done</t>
        </is>
      </c>
    </row>
    <row r="358">
      <c r="A358" t="inlineStr">
        <is>
          <t>AB-481</t>
        </is>
      </c>
      <c r="B358" s="82" t="n">
        <v>46193</v>
      </c>
      <c r="C358" t="inlineStr">
        <is>
          <t>Perk</t>
        </is>
      </c>
      <c r="D358" t="inlineStr">
        <is>
          <t>TTME</t>
        </is>
      </c>
      <c r="E358" t="inlineStr">
        <is>
          <t xml:space="preserve">TTME glue problem </t>
        </is>
      </c>
      <c r="F358" t="inlineStr">
        <is>
          <t>Minor Flaws</t>
        </is>
      </c>
      <c r="G358" t="inlineStr">
        <is>
          <t>GEMBA</t>
        </is>
      </c>
      <c r="H358" t="inlineStr">
        <is>
          <t xml:space="preserve">Glue leakage at different location or parts inside TTME with glue unit </t>
        </is>
      </c>
      <c r="I358" t="inlineStr">
        <is>
          <t>PM</t>
        </is>
      </c>
      <c r="J358" t="inlineStr">
        <is>
          <t>Deepesh</t>
        </is>
      </c>
    </row>
    <row r="359">
      <c r="A359" t="inlineStr">
        <is>
          <t>AB-482</t>
        </is>
      </c>
      <c r="B359" s="82" t="n">
        <v>46193</v>
      </c>
      <c r="C359" t="inlineStr">
        <is>
          <t>Perk</t>
        </is>
      </c>
      <c r="D359" t="inlineStr">
        <is>
          <t>HCM-1</t>
        </is>
      </c>
      <c r="E359" t="inlineStr">
        <is>
          <t>Vijay panday</t>
        </is>
      </c>
      <c r="F359" t="inlineStr">
        <is>
          <t>Source Of Quality Defect</t>
        </is>
      </c>
      <c r="G359" t="inlineStr">
        <is>
          <t>GEMBA</t>
        </is>
      </c>
      <c r="H359" t="inlineStr">
        <is>
          <t>Chain me lock nhi hai</t>
        </is>
      </c>
      <c r="I359" t="inlineStr">
        <is>
          <t>AM</t>
        </is>
      </c>
      <c r="J359" t="inlineStr">
        <is>
          <t>Himanshu Chauhan</t>
        </is>
      </c>
    </row>
    <row r="360">
      <c r="A360" t="inlineStr">
        <is>
          <t>AB-483</t>
        </is>
      </c>
      <c r="B360" s="82" t="n">
        <v>46193</v>
      </c>
      <c r="C360" t="inlineStr">
        <is>
          <t>Perk</t>
        </is>
      </c>
      <c r="D360" t="inlineStr">
        <is>
          <t>oven</t>
        </is>
      </c>
      <c r="E360" t="inlineStr">
        <is>
          <t>waseem</t>
        </is>
      </c>
      <c r="F360" t="inlineStr">
        <is>
          <t>Source Of Contamination-SOC</t>
        </is>
      </c>
      <c r="G360" t="inlineStr">
        <is>
          <t>CIL</t>
        </is>
      </c>
      <c r="H360" t="inlineStr">
        <is>
          <t xml:space="preserve">oven batter pupm oil leakage </t>
        </is>
      </c>
      <c r="I360" t="inlineStr">
        <is>
          <t>AM</t>
        </is>
      </c>
      <c r="J360" t="inlineStr">
        <is>
          <t>Ravinder Gaur</t>
        </is>
      </c>
    </row>
    <row r="361">
      <c r="A361" t="inlineStr">
        <is>
          <t>AB-484</t>
        </is>
      </c>
      <c r="B361" s="82" t="n">
        <v>46193</v>
      </c>
      <c r="C361" t="inlineStr">
        <is>
          <t>Utility</t>
        </is>
      </c>
      <c r="D361" t="inlineStr">
        <is>
          <t xml:space="preserve">Boiler feed water control valve </t>
        </is>
      </c>
      <c r="E361" t="inlineStr">
        <is>
          <t xml:space="preserve">Jitendra Sharma </t>
        </is>
      </c>
      <c r="F361" t="inlineStr">
        <is>
          <t>Source Of Contamination-SOC</t>
        </is>
      </c>
      <c r="G361" t="inlineStr">
        <is>
          <t>DMS</t>
        </is>
      </c>
      <c r="H361" t="inlineStr">
        <is>
          <t xml:space="preserve">Boiler feed water control valve leakage in gland </t>
        </is>
      </c>
      <c r="I361" t="inlineStr">
        <is>
          <t>PM</t>
        </is>
      </c>
      <c r="J361" t="inlineStr">
        <is>
          <t>Devendra Patidar</t>
        </is>
      </c>
    </row>
    <row r="362">
      <c r="A362" t="inlineStr">
        <is>
          <t>AB-485</t>
        </is>
      </c>
      <c r="B362" s="82" t="n">
        <v>46193</v>
      </c>
      <c r="C362" t="inlineStr">
        <is>
          <t>Utility</t>
        </is>
      </c>
      <c r="D362" t="inlineStr">
        <is>
          <t>Boiler blowdown valve</t>
        </is>
      </c>
      <c r="E362" t="inlineStr">
        <is>
          <t xml:space="preserve">Jitendra Sharma </t>
        </is>
      </c>
      <c r="F362" t="inlineStr">
        <is>
          <t>Source Of Contamination-SOC</t>
        </is>
      </c>
      <c r="G362" t="inlineStr">
        <is>
          <t>GEMBA</t>
        </is>
      </c>
      <c r="H362" t="inlineStr">
        <is>
          <t xml:space="preserve">10 tph boiler both blowdown boiler shell and downcumer header  miner leakage  </t>
        </is>
      </c>
      <c r="I362" t="inlineStr">
        <is>
          <t>PM</t>
        </is>
      </c>
      <c r="J362" t="inlineStr">
        <is>
          <t>Devendra Patidar</t>
        </is>
      </c>
    </row>
    <row r="363">
      <c r="A363" t="inlineStr">
        <is>
          <t>AB-486</t>
        </is>
      </c>
      <c r="B363" s="82" t="n">
        <v>46194</v>
      </c>
      <c r="C363" t="inlineStr">
        <is>
          <t>Co-Ex</t>
        </is>
      </c>
      <c r="D363" t="inlineStr">
        <is>
          <t xml:space="preserve">Ads belt damage near by metal detector </t>
        </is>
      </c>
      <c r="E363" t="inlineStr">
        <is>
          <t xml:space="preserve">K K Vishwakarma </t>
        </is>
      </c>
      <c r="F363" t="inlineStr">
        <is>
          <t>Source Of Quality Defect</t>
        </is>
      </c>
      <c r="G363" t="inlineStr">
        <is>
          <t>DMS</t>
        </is>
      </c>
      <c r="H363" t="inlineStr">
        <is>
          <t>2 day</t>
        </is>
      </c>
      <c r="I363" t="inlineStr">
        <is>
          <t>AM</t>
        </is>
      </c>
      <c r="J363" t="inlineStr">
        <is>
          <t>Himanshu Chauhan</t>
        </is>
      </c>
    </row>
    <row r="364">
      <c r="A364" t="inlineStr">
        <is>
          <t>AB-487</t>
        </is>
      </c>
      <c r="B364" s="82" t="n">
        <v>46194</v>
      </c>
      <c r="C364" t="inlineStr">
        <is>
          <t>Perk</t>
        </is>
      </c>
      <c r="D364" t="inlineStr">
        <is>
          <t>oven</t>
        </is>
      </c>
      <c r="E364" t="inlineStr">
        <is>
          <t>waseem</t>
        </is>
      </c>
      <c r="F364" t="inlineStr">
        <is>
          <t>Source Of Contamination-SOC</t>
        </is>
      </c>
      <c r="G364" t="inlineStr">
        <is>
          <t>GEMBA</t>
        </is>
      </c>
      <c r="H364" t="inlineStr">
        <is>
          <t>batter bump leaked</t>
        </is>
      </c>
      <c r="I364" t="inlineStr">
        <is>
          <t>AM</t>
        </is>
      </c>
      <c r="J364" t="inlineStr">
        <is>
          <t>Ravinder Gaur</t>
        </is>
      </c>
    </row>
    <row r="365">
      <c r="A365" t="inlineStr">
        <is>
          <t>AB-488</t>
        </is>
      </c>
      <c r="B365" s="82" t="n">
        <v>46195</v>
      </c>
      <c r="C365" t="inlineStr">
        <is>
          <t>Utility</t>
        </is>
      </c>
      <c r="D365" t="inlineStr">
        <is>
          <t>DMS room</t>
        </is>
      </c>
      <c r="E365" t="inlineStr">
        <is>
          <t xml:space="preserve">Devendra Patidar </t>
        </is>
      </c>
      <c r="F365" t="inlineStr">
        <is>
          <t>Lack Of Base Condition</t>
        </is>
      </c>
      <c r="G365" t="inlineStr">
        <is>
          <t>GEMBA</t>
        </is>
      </c>
      <c r="H365" t="inlineStr">
        <is>
          <t xml:space="preserve">Cable not dressing properly </t>
        </is>
      </c>
      <c r="I365" t="inlineStr">
        <is>
          <t>PM</t>
        </is>
      </c>
      <c r="J365" t="inlineStr">
        <is>
          <t>Devendra Patidar</t>
        </is>
      </c>
    </row>
    <row r="366">
      <c r="A366" t="inlineStr">
        <is>
          <t>AB-489</t>
        </is>
      </c>
      <c r="B366" s="82" t="n">
        <v>46195</v>
      </c>
      <c r="C366" t="inlineStr">
        <is>
          <t>Utility</t>
        </is>
      </c>
      <c r="D366" t="inlineStr">
        <is>
          <t xml:space="preserve">DMS room </t>
        </is>
      </c>
      <c r="E366" t="inlineStr">
        <is>
          <t xml:space="preserve">Devendra Patidar </t>
        </is>
      </c>
      <c r="F366" t="inlineStr">
        <is>
          <t>Lack Of Base Condition</t>
        </is>
      </c>
      <c r="G366" t="inlineStr">
        <is>
          <t>GEMBA</t>
        </is>
      </c>
      <c r="H366" t="inlineStr">
        <is>
          <t xml:space="preserve">Tube lights faulty </t>
        </is>
      </c>
      <c r="I366" t="inlineStr">
        <is>
          <t>PM</t>
        </is>
      </c>
      <c r="J366" t="inlineStr">
        <is>
          <t>Devendra Patidar</t>
        </is>
      </c>
    </row>
    <row r="367">
      <c r="A367" t="inlineStr">
        <is>
          <t>AB-490</t>
        </is>
      </c>
      <c r="B367" s="82" t="n">
        <v>46195</v>
      </c>
      <c r="C367" t="inlineStr">
        <is>
          <t>Utility</t>
        </is>
      </c>
      <c r="D367" t="inlineStr">
        <is>
          <t xml:space="preserve">DMS room </t>
        </is>
      </c>
      <c r="E367" t="inlineStr">
        <is>
          <t xml:space="preserve">Devendra Patidar </t>
        </is>
      </c>
      <c r="F367" t="inlineStr">
        <is>
          <t>Lack Of Base Condition</t>
        </is>
      </c>
      <c r="G367" t="inlineStr">
        <is>
          <t>GEMBA</t>
        </is>
      </c>
      <c r="H367" t="inlineStr">
        <is>
          <t xml:space="preserve">Filles not properly keept in almirah </t>
        </is>
      </c>
      <c r="I367" t="inlineStr">
        <is>
          <t>PM</t>
        </is>
      </c>
      <c r="J367" t="inlineStr">
        <is>
          <t>Devendra Patidar</t>
        </is>
      </c>
    </row>
    <row r="368">
      <c r="A368" t="inlineStr">
        <is>
          <t>AB-491</t>
        </is>
      </c>
      <c r="B368" s="82" t="n">
        <v>46195</v>
      </c>
      <c r="C368" t="inlineStr">
        <is>
          <t>Utility</t>
        </is>
      </c>
      <c r="D368" t="inlineStr">
        <is>
          <t xml:space="preserve">Idle pu pipe removal </t>
        </is>
      </c>
      <c r="E368" t="inlineStr">
        <is>
          <t>Done</t>
        </is>
      </c>
      <c r="F368" t="inlineStr">
        <is>
          <t>Unnecessary Equipment/item</t>
        </is>
      </c>
      <c r="G368" t="inlineStr">
        <is>
          <t>GEMBA</t>
        </is>
      </c>
      <c r="H368" t="inlineStr">
        <is>
          <t>Un use pu pipe remooved</t>
        </is>
      </c>
      <c r="I368" t="inlineStr">
        <is>
          <t>PM</t>
        </is>
      </c>
      <c r="J368" t="inlineStr">
        <is>
          <t>Devendra Patidar</t>
        </is>
      </c>
    </row>
    <row r="369">
      <c r="A369" t="inlineStr">
        <is>
          <t>AB-492</t>
        </is>
      </c>
      <c r="B369" s="82" t="n">
        <v>46196</v>
      </c>
      <c r="C369" t="inlineStr">
        <is>
          <t>Utility</t>
        </is>
      </c>
      <c r="D369" t="inlineStr">
        <is>
          <t xml:space="preserve">Boiler </t>
        </is>
      </c>
      <c r="E369" t="inlineStr">
        <is>
          <t xml:space="preserve">Devendra Patidar </t>
        </is>
      </c>
      <c r="F369" t="inlineStr">
        <is>
          <t>Lack Of Base Condition</t>
        </is>
      </c>
      <c r="G369" t="inlineStr">
        <is>
          <t>GEMBA</t>
        </is>
      </c>
      <c r="H369" t="inlineStr">
        <is>
          <t>Pu pipe damaged</t>
        </is>
      </c>
      <c r="I369" t="inlineStr">
        <is>
          <t>PM</t>
        </is>
      </c>
      <c r="J369" t="inlineStr">
        <is>
          <t>Devendra Patidar</t>
        </is>
      </c>
      <c r="K369" t="inlineStr">
        <is>
          <t>Done</t>
        </is>
      </c>
      <c r="L369" t="inlineStr">
        <is>
          <t xml:space="preserve">Keshav singh </t>
        </is>
      </c>
      <c r="M369" t="n">
        <v>46196</v>
      </c>
      <c r="N369" t="inlineStr">
        <is>
          <t xml:space="preserve">Replace the pu pipe </t>
        </is>
      </c>
    </row>
    <row r="370">
      <c r="A370" t="inlineStr">
        <is>
          <t>AB-493</t>
        </is>
      </c>
      <c r="B370" s="82" t="n">
        <v>46196</v>
      </c>
      <c r="C370" t="inlineStr">
        <is>
          <t>Utility</t>
        </is>
      </c>
      <c r="D370" t="inlineStr">
        <is>
          <t>Boiler</t>
        </is>
      </c>
      <c r="E370" t="inlineStr">
        <is>
          <t xml:space="preserve">Ram Prasad Pal </t>
        </is>
      </c>
      <c r="F370" t="inlineStr">
        <is>
          <t>Minor Flaws</t>
        </is>
      </c>
      <c r="G370" t="inlineStr">
        <is>
          <t>GEMBA</t>
        </is>
      </c>
      <c r="H370" t="inlineStr">
        <is>
          <t>Contamination area</t>
        </is>
      </c>
      <c r="I370" t="inlineStr">
        <is>
          <t>PM</t>
        </is>
      </c>
      <c r="J370" t="inlineStr">
        <is>
          <t>Devendra Patidar</t>
        </is>
      </c>
    </row>
    <row r="371">
      <c r="A371" t="inlineStr">
        <is>
          <t>AB-494</t>
        </is>
      </c>
      <c r="B371" s="82" t="n">
        <v>46193</v>
      </c>
      <c r="C371" t="inlineStr">
        <is>
          <t>Utility</t>
        </is>
      </c>
      <c r="D371" t="inlineStr">
        <is>
          <t xml:space="preserve">Hot water line leakage </t>
        </is>
      </c>
      <c r="E371" t="inlineStr">
        <is>
          <t xml:space="preserve">Sanjay Pritmani </t>
        </is>
      </c>
      <c r="F371" t="inlineStr">
        <is>
          <t>UnSafe Condition</t>
        </is>
      </c>
      <c r="G371" t="inlineStr">
        <is>
          <t>GEMBA</t>
        </is>
      </c>
      <c r="H371" t="inlineStr">
        <is>
          <t xml:space="preserve">New tank farm area hot water line leakage </t>
        </is>
      </c>
      <c r="I371" t="inlineStr">
        <is>
          <t>PM</t>
        </is>
      </c>
      <c r="J371" t="inlineStr">
        <is>
          <t>Devendra Patidar</t>
        </is>
      </c>
    </row>
    <row r="372">
      <c r="A372" t="inlineStr">
        <is>
          <t>AB-495</t>
        </is>
      </c>
      <c r="B372" s="82" t="n">
        <v>46196</v>
      </c>
      <c r="C372" t="inlineStr">
        <is>
          <t>Utility</t>
        </is>
      </c>
      <c r="D372" t="inlineStr">
        <is>
          <t xml:space="preserve">Boiler </t>
        </is>
      </c>
      <c r="E372" t="inlineStr">
        <is>
          <t xml:space="preserve">Salauddin mohammad </t>
        </is>
      </c>
      <c r="F372" t="inlineStr">
        <is>
          <t>UnSafe Condition</t>
        </is>
      </c>
      <c r="G372" t="inlineStr">
        <is>
          <t>GEMBA</t>
        </is>
      </c>
      <c r="H372" t="inlineStr">
        <is>
          <t>Material jagah par nahi tha surakshit jagah per rkha</t>
        </is>
      </c>
      <c r="I372" t="inlineStr">
        <is>
          <t>PM</t>
        </is>
      </c>
      <c r="J372" t="inlineStr">
        <is>
          <t>Devendra Patidar</t>
        </is>
      </c>
    </row>
    <row r="373">
      <c r="A373" t="inlineStr">
        <is>
          <t>AB-496</t>
        </is>
      </c>
      <c r="B373" s="82" t="n">
        <v>46195</v>
      </c>
      <c r="C373" t="inlineStr">
        <is>
          <t>Utility</t>
        </is>
      </c>
      <c r="D373" t="inlineStr">
        <is>
          <t xml:space="preserve">Akvn line leakage </t>
        </is>
      </c>
      <c r="E373" t="inlineStr">
        <is>
          <t xml:space="preserve">Sanjay Pritmani </t>
        </is>
      </c>
      <c r="F373" t="inlineStr">
        <is>
          <t>UnSafe Condition</t>
        </is>
      </c>
      <c r="G373" t="inlineStr">
        <is>
          <t>GEMBA</t>
        </is>
      </c>
      <c r="H373" t="inlineStr">
        <is>
          <t xml:space="preserve">Found akvn line leakage under the line support </t>
        </is>
      </c>
      <c r="I373" t="inlineStr">
        <is>
          <t>PM</t>
        </is>
      </c>
      <c r="J373" t="inlineStr">
        <is>
          <t>Devendra Patidar</t>
        </is>
      </c>
      <c r="K373" t="inlineStr">
        <is>
          <t>Done</t>
        </is>
      </c>
      <c r="L373" t="inlineStr">
        <is>
          <t xml:space="preserve">Sanjay Pritmani </t>
        </is>
      </c>
      <c r="M373" t="n">
        <v>46195</v>
      </c>
      <c r="N373" t="inlineStr">
        <is>
          <t xml:space="preserve">Line lift with the help of jack, remove old support,line patch work to line and install new line support </t>
        </is>
      </c>
    </row>
    <row r="374">
      <c r="A374" t="inlineStr">
        <is>
          <t>AB-499</t>
        </is>
      </c>
      <c r="B374" s="82" t="n">
        <v>46196</v>
      </c>
      <c r="C374" t="inlineStr">
        <is>
          <t>Perk</t>
        </is>
      </c>
      <c r="D374" t="inlineStr">
        <is>
          <t>Cutter</t>
        </is>
      </c>
      <c r="E374" t="inlineStr">
        <is>
          <t xml:space="preserve">Manmohit Chourasiya </t>
        </is>
      </c>
      <c r="F374" t="inlineStr">
        <is>
          <t>Source Of Contamination-SOC</t>
        </is>
      </c>
      <c r="G374" t="inlineStr">
        <is>
          <t>CIL</t>
        </is>
      </c>
      <c r="H374" t="inlineStr">
        <is>
          <t>कटर के नों ऑपरेटिंग साइट फर्स्ट कट की बुक काटने पर जो ट्रीमिंग निकलती है वह नीचे ट्रे में नहीं गिर पा रही है ट्रीमिंग गाइड में वेल्डिंग गलत तरीके से हो गई है</t>
        </is>
      </c>
      <c r="I374" t="inlineStr">
        <is>
          <t>AM</t>
        </is>
      </c>
      <c r="J374" t="inlineStr">
        <is>
          <t>Ravinder Gaur</t>
        </is>
      </c>
    </row>
    <row r="375">
      <c r="A375" t="inlineStr">
        <is>
          <t>AB-500</t>
        </is>
      </c>
      <c r="B375" s="82" t="n">
        <v>46196</v>
      </c>
      <c r="C375" t="inlineStr">
        <is>
          <t>Utility</t>
        </is>
      </c>
      <c r="D375" t="inlineStr">
        <is>
          <t>Boiler</t>
        </is>
      </c>
      <c r="E375" t="inlineStr">
        <is>
          <t>Jitendra sharma</t>
        </is>
      </c>
      <c r="F375" t="inlineStr">
        <is>
          <t>Lack Of Base Condition</t>
        </is>
      </c>
      <c r="G375" t="inlineStr">
        <is>
          <t>GEMBA</t>
        </is>
      </c>
      <c r="H375" t="inlineStr">
        <is>
          <t xml:space="preserve">10 tph boiler furness no.2 screw feedar gearbox lubricant leakage </t>
        </is>
      </c>
      <c r="I375" t="inlineStr">
        <is>
          <t>PM</t>
        </is>
      </c>
      <c r="J375" t="inlineStr">
        <is>
          <t>Devendra Patidar</t>
        </is>
      </c>
    </row>
    <row r="376">
      <c r="A376" t="inlineStr">
        <is>
          <t>AB-502</t>
        </is>
      </c>
      <c r="B376" s="82" t="n">
        <v>46198</v>
      </c>
      <c r="C376" t="inlineStr">
        <is>
          <t>5-Star</t>
        </is>
      </c>
      <c r="D376" t="inlineStr">
        <is>
          <t>HRM</t>
        </is>
      </c>
      <c r="E376" t="inlineStr">
        <is>
          <t xml:space="preserve">Avnish vishwakarma </t>
        </is>
      </c>
      <c r="F376" t="inlineStr">
        <is>
          <t>Lack Of Base Condition</t>
        </is>
      </c>
      <c r="G376" t="inlineStr">
        <is>
          <t>DMS</t>
        </is>
      </c>
      <c r="H376" t="inlineStr">
        <is>
          <t>Seem wheel kam nahi kar raha hai auto main</t>
        </is>
      </c>
      <c r="I376" t="inlineStr">
        <is>
          <t>PM</t>
        </is>
      </c>
      <c r="J376" t="inlineStr">
        <is>
          <t>Satish Mishra</t>
        </is>
      </c>
      <c r="K376" t="inlineStr">
        <is>
          <t>Done</t>
        </is>
      </c>
      <c r="L376" t="inlineStr">
        <is>
          <t xml:space="preserve">Ranveer </t>
        </is>
      </c>
      <c r="M376" t="n">
        <v>46198</v>
      </c>
      <c r="N376" t="inlineStr">
        <is>
          <t>Setting done</t>
        </is>
      </c>
    </row>
    <row r="377">
      <c r="A377" t="inlineStr">
        <is>
          <t>AB-503</t>
        </is>
      </c>
      <c r="B377" s="82" t="n">
        <v>46198</v>
      </c>
      <c r="C377" t="inlineStr">
        <is>
          <t>5-Star</t>
        </is>
      </c>
      <c r="D377" t="inlineStr">
        <is>
          <t>Hcm 3</t>
        </is>
      </c>
      <c r="E377" t="inlineStr">
        <is>
          <t xml:space="preserve">Manoj dhakar </t>
        </is>
      </c>
      <c r="F377" t="inlineStr">
        <is>
          <t>Lack Of Base Condition</t>
        </is>
      </c>
      <c r="G377" t="inlineStr">
        <is>
          <t>DMS</t>
        </is>
      </c>
      <c r="H377" t="inlineStr">
        <is>
          <t>Auto splice not working sensor praplam</t>
        </is>
      </c>
      <c r="I377" t="inlineStr">
        <is>
          <t>PM</t>
        </is>
      </c>
      <c r="J377" t="inlineStr">
        <is>
          <t>Satish Mishra</t>
        </is>
      </c>
      <c r="K377" t="inlineStr">
        <is>
          <t>Done</t>
        </is>
      </c>
      <c r="L377" t="inlineStr">
        <is>
          <t>Electrician</t>
        </is>
      </c>
      <c r="M377" t="n">
        <v>46198</v>
      </c>
      <c r="N377" t="inlineStr">
        <is>
          <t>Sensor setting done</t>
        </is>
      </c>
    </row>
    <row r="378">
      <c r="A378" t="inlineStr">
        <is>
          <t>AB-504</t>
        </is>
      </c>
      <c r="B378" s="82" t="n">
        <v>46198</v>
      </c>
      <c r="C378" t="inlineStr">
        <is>
          <t>5-Star</t>
        </is>
      </c>
      <c r="D378" t="inlineStr">
        <is>
          <t>HCM2</t>
        </is>
      </c>
      <c r="E378" t="inlineStr">
        <is>
          <t xml:space="preserve">Ashutosh kacher </t>
        </is>
      </c>
      <c r="F378" t="inlineStr">
        <is>
          <t>Lack Of Base Condition</t>
        </is>
      </c>
      <c r="G378" t="inlineStr">
        <is>
          <t>DMS</t>
        </is>
      </c>
      <c r="H378" t="inlineStr">
        <is>
          <t xml:space="preserve">Film ट्रैकिंग हो रही है </t>
        </is>
      </c>
      <c r="I378" t="inlineStr">
        <is>
          <t>PM</t>
        </is>
      </c>
      <c r="J378" t="inlineStr">
        <is>
          <t>Satish Mishra</t>
        </is>
      </c>
      <c r="K378" t="inlineStr">
        <is>
          <t>Done</t>
        </is>
      </c>
      <c r="L378" t="inlineStr">
        <is>
          <t>Ranveer singh</t>
        </is>
      </c>
      <c r="M378" t="n">
        <v>46207</v>
      </c>
      <c r="N378" t="inlineStr">
        <is>
          <t xml:space="preserve">Setting done nd rollers bearing replaced </t>
        </is>
      </c>
    </row>
    <row r="379">
      <c r="A379" t="inlineStr">
        <is>
          <t>AB-505</t>
        </is>
      </c>
      <c r="B379" s="82" t="n">
        <v>46198</v>
      </c>
      <c r="C379" t="inlineStr">
        <is>
          <t>Utility</t>
        </is>
      </c>
      <c r="D379" t="inlineStr">
        <is>
          <t>Centri chillar</t>
        </is>
      </c>
      <c r="E379" t="inlineStr">
        <is>
          <t xml:space="preserve">Chandra shekhar namdeo </t>
        </is>
      </c>
      <c r="F379" t="inlineStr">
        <is>
          <t>UnSafe Condition</t>
        </is>
      </c>
      <c r="G379" t="inlineStr">
        <is>
          <t>GEMBA</t>
        </is>
      </c>
      <c r="H379" t="inlineStr">
        <is>
          <t>Centri cooling tower makup valve at hight and unsafe to reach for opration</t>
        </is>
      </c>
      <c r="I379" t="inlineStr">
        <is>
          <t>PM</t>
        </is>
      </c>
      <c r="J379" t="inlineStr">
        <is>
          <t>Devendra Patidar</t>
        </is>
      </c>
    </row>
    <row r="380">
      <c r="A380" t="inlineStr">
        <is>
          <t>AB-506</t>
        </is>
      </c>
      <c r="B380" s="82" t="n">
        <v>46198</v>
      </c>
      <c r="C380" t="inlineStr">
        <is>
          <t>Utility</t>
        </is>
      </c>
      <c r="D380" t="inlineStr">
        <is>
          <t xml:space="preserve">3D treser </t>
        </is>
      </c>
      <c r="E380" t="inlineStr">
        <is>
          <t xml:space="preserve">Mangal yadav </t>
        </is>
      </c>
      <c r="F380" t="inlineStr">
        <is>
          <t>UnSafe Condition</t>
        </is>
      </c>
      <c r="G380" t="inlineStr">
        <is>
          <t>DMS</t>
        </is>
      </c>
      <c r="H380" t="inlineStr">
        <is>
          <t xml:space="preserve">3D treser shed damage </t>
        </is>
      </c>
      <c r="I380" t="inlineStr">
        <is>
          <t>PM</t>
        </is>
      </c>
      <c r="J380" t="inlineStr">
        <is>
          <t>Devendra Patidar</t>
        </is>
      </c>
    </row>
    <row r="381">
      <c r="A381" t="inlineStr">
        <is>
          <t>AB-507</t>
        </is>
      </c>
      <c r="B381" s="82" t="n">
        <v>46198</v>
      </c>
      <c r="C381" t="inlineStr">
        <is>
          <t>5-Star</t>
        </is>
      </c>
      <c r="D381" t="inlineStr">
        <is>
          <t>Choklet service to enrober choklet tranfer line jacket tem.  Veri low</t>
        </is>
      </c>
      <c r="E381" t="inlineStr">
        <is>
          <t xml:space="preserve">Harikesh Gurjar </t>
        </is>
      </c>
      <c r="F381" t="inlineStr">
        <is>
          <t>Lack Of Base Condition</t>
        </is>
      </c>
      <c r="G381" t="inlineStr">
        <is>
          <t>CIL</t>
        </is>
      </c>
      <c r="H381" t="inlineStr">
        <is>
          <t xml:space="preserve">Veri risky problem </t>
        </is>
      </c>
      <c r="I381" t="inlineStr">
        <is>
          <t>PM</t>
        </is>
      </c>
      <c r="J381" t="inlineStr">
        <is>
          <t>Satish Mishra</t>
        </is>
      </c>
      <c r="K381" t="inlineStr">
        <is>
          <t>Done</t>
        </is>
      </c>
      <c r="L381" t="inlineStr">
        <is>
          <t>Idea team nd Ravindra sharma</t>
        </is>
      </c>
      <c r="M381" t="n">
        <v>46200</v>
      </c>
      <c r="N381" t="inlineStr">
        <is>
          <t xml:space="preserve">Jacket line chocked hose nd nipple replaced </t>
        </is>
      </c>
    </row>
    <row r="382">
      <c r="A382" t="inlineStr">
        <is>
          <t>AB-508</t>
        </is>
      </c>
      <c r="B382" s="82" t="n">
        <v>46199</v>
      </c>
      <c r="C382" t="inlineStr">
        <is>
          <t>Utility</t>
        </is>
      </c>
      <c r="D382" t="inlineStr">
        <is>
          <t>Oph</t>
        </is>
      </c>
      <c r="E382" t="inlineStr">
        <is>
          <t xml:space="preserve">Jitendra Sharma </t>
        </is>
      </c>
      <c r="F382" t="inlineStr">
        <is>
          <t>Source Of Contamination-SOC</t>
        </is>
      </c>
      <c r="G382" t="inlineStr">
        <is>
          <t>GEMBA</t>
        </is>
      </c>
      <c r="H382" t="inlineStr">
        <is>
          <t xml:space="preserve">08 tph boiler oph safety valve miner passed </t>
        </is>
      </c>
      <c r="I382" t="inlineStr">
        <is>
          <t>PM</t>
        </is>
      </c>
      <c r="J382" t="inlineStr">
        <is>
          <t>Devendra Patidar</t>
        </is>
      </c>
    </row>
    <row r="383">
      <c r="A383" t="inlineStr">
        <is>
          <t>AB-509</t>
        </is>
      </c>
      <c r="B383" s="82" t="n">
        <v>46199</v>
      </c>
      <c r="C383" t="inlineStr">
        <is>
          <t>5-Star</t>
        </is>
      </c>
      <c r="D383" t="inlineStr">
        <is>
          <t>TTLI 2</t>
        </is>
      </c>
      <c r="E383" t="inlineStr">
        <is>
          <t xml:space="preserve">Ashutosh kacher </t>
        </is>
      </c>
      <c r="F383" t="inlineStr">
        <is>
          <t>Lack Of Base Condition</t>
        </is>
      </c>
      <c r="G383" t="inlineStr">
        <is>
          <t>DMS</t>
        </is>
      </c>
      <c r="H383" t="inlineStr">
        <is>
          <t xml:space="preserve">चैन pusher से आवाज आई है </t>
        </is>
      </c>
      <c r="I383" t="inlineStr">
        <is>
          <t>PM</t>
        </is>
      </c>
      <c r="J383" t="inlineStr">
        <is>
          <t>Satish Mishra</t>
        </is>
      </c>
      <c r="K383" t="inlineStr">
        <is>
          <t>Done</t>
        </is>
      </c>
      <c r="L383" t="inlineStr">
        <is>
          <t>Shift fitter sanjay sahu</t>
        </is>
      </c>
      <c r="M383" t="n">
        <v>46199</v>
      </c>
      <c r="N383" t="inlineStr">
        <is>
          <t>Alignment done</t>
        </is>
      </c>
    </row>
    <row r="384">
      <c r="A384" t="inlineStr">
        <is>
          <t>AB-510</t>
        </is>
      </c>
      <c r="B384" s="82" t="n">
        <v>46199</v>
      </c>
      <c r="C384" t="inlineStr">
        <is>
          <t>Utility</t>
        </is>
      </c>
      <c r="D384" t="inlineStr">
        <is>
          <t xml:space="preserve">DMS room </t>
        </is>
      </c>
      <c r="E384" t="inlineStr">
        <is>
          <t xml:space="preserve">Devendra Patidar </t>
        </is>
      </c>
      <c r="F384" t="inlineStr">
        <is>
          <t>Lack Of Base Condition</t>
        </is>
      </c>
      <c r="G384" t="inlineStr">
        <is>
          <t>GEMBA</t>
        </is>
      </c>
      <c r="H384" t="inlineStr">
        <is>
          <t xml:space="preserve">Network rack cable dreshing not properly </t>
        </is>
      </c>
      <c r="I384" t="inlineStr">
        <is>
          <t>PM</t>
        </is>
      </c>
      <c r="J384" t="inlineStr">
        <is>
          <t>Devendra Patidar</t>
        </is>
      </c>
      <c r="K384" t="inlineStr">
        <is>
          <t>Done</t>
        </is>
      </c>
      <c r="L384" t="inlineStr">
        <is>
          <t xml:space="preserve">Harsha gupta </t>
        </is>
      </c>
      <c r="M384" t="n">
        <v>46199</v>
      </c>
      <c r="N384" t="inlineStr">
        <is>
          <t xml:space="preserve">Cables dressing done </t>
        </is>
      </c>
    </row>
    <row r="385">
      <c r="A385" t="inlineStr">
        <is>
          <t>AB-512</t>
        </is>
      </c>
      <c r="B385" s="82" t="n">
        <v>46199</v>
      </c>
      <c r="C385" t="inlineStr">
        <is>
          <t>Utility</t>
        </is>
      </c>
      <c r="D385" t="inlineStr">
        <is>
          <t>टेलीफोन</t>
        </is>
      </c>
      <c r="E385" t="inlineStr">
        <is>
          <t>Jitendra sharma</t>
        </is>
      </c>
      <c r="F385" t="inlineStr">
        <is>
          <t>Lack Of Base Condition</t>
        </is>
      </c>
      <c r="G385" t="inlineStr">
        <is>
          <t>GEMBA</t>
        </is>
      </c>
      <c r="H385" t="inlineStr">
        <is>
          <t xml:space="preserve">Teliphone is not working during power faluare please teliphone connect ups supply </t>
        </is>
      </c>
      <c r="I385" t="inlineStr">
        <is>
          <t>PM</t>
        </is>
      </c>
      <c r="J385" t="inlineStr">
        <is>
          <t>Devendra Patidar</t>
        </is>
      </c>
    </row>
    <row r="386">
      <c r="A386" t="inlineStr">
        <is>
          <t>AB-513</t>
        </is>
      </c>
      <c r="B386" s="82" t="n">
        <v>46199</v>
      </c>
      <c r="C386" t="inlineStr">
        <is>
          <t>Utility</t>
        </is>
      </c>
      <c r="D386" t="inlineStr">
        <is>
          <t>Vibresiv seive</t>
        </is>
      </c>
      <c r="E386" t="inlineStr">
        <is>
          <t xml:space="preserve">Keshav </t>
        </is>
      </c>
      <c r="F386" t="inlineStr">
        <is>
          <t>Lack Of Base Condition</t>
        </is>
      </c>
      <c r="G386" t="inlineStr">
        <is>
          <t>GEMBA</t>
        </is>
      </c>
      <c r="H386" t="inlineStr">
        <is>
          <t xml:space="preserve">Vibreseive not proper working during bed matairial filtration </t>
        </is>
      </c>
      <c r="I386" t="inlineStr">
        <is>
          <t>PM</t>
        </is>
      </c>
      <c r="J386" t="inlineStr">
        <is>
          <t>Devendra Patidar</t>
        </is>
      </c>
    </row>
    <row r="387">
      <c r="A387" t="inlineStr">
        <is>
          <t>AB-514</t>
        </is>
      </c>
      <c r="B387" s="82" t="n">
        <v>46200</v>
      </c>
      <c r="C387" t="inlineStr">
        <is>
          <t>Utility</t>
        </is>
      </c>
      <c r="D387" t="inlineStr">
        <is>
          <t xml:space="preserve">Boiler </t>
        </is>
      </c>
      <c r="E387" t="inlineStr">
        <is>
          <t xml:space="preserve">Jitendra Sharma </t>
        </is>
      </c>
      <c r="F387" t="inlineStr">
        <is>
          <t>UnSafe Condition</t>
        </is>
      </c>
      <c r="G387" t="inlineStr">
        <is>
          <t>GEMBA</t>
        </is>
      </c>
      <c r="H387" t="inlineStr">
        <is>
          <t xml:space="preserve">10 tph boiler riser header insulation demige  please change  grasswool and insulation </t>
        </is>
      </c>
      <c r="I387" t="inlineStr">
        <is>
          <t>PM</t>
        </is>
      </c>
      <c r="J387" t="inlineStr">
        <is>
          <t>Devendra Patidar</t>
        </is>
      </c>
    </row>
    <row r="388">
      <c r="A388" t="inlineStr">
        <is>
          <t>AB-515</t>
        </is>
      </c>
      <c r="B388" s="82" t="n">
        <v>46200</v>
      </c>
      <c r="C388" t="inlineStr">
        <is>
          <t>Perk</t>
        </is>
      </c>
      <c r="D388" t="inlineStr">
        <is>
          <t>HCM-1</t>
        </is>
      </c>
      <c r="E388" t="inlineStr">
        <is>
          <t>Rahul gahlot</t>
        </is>
      </c>
      <c r="F388" t="inlineStr">
        <is>
          <t>Lack Of Base Condition</t>
        </is>
      </c>
      <c r="G388" t="inlineStr">
        <is>
          <t>CIL</t>
        </is>
      </c>
      <c r="H388" t="inlineStr">
        <is>
          <t>ट्रनिंग  बेल्ट का बार बार ट्रेक होना</t>
        </is>
      </c>
      <c r="I388" t="inlineStr">
        <is>
          <t>PM</t>
        </is>
      </c>
      <c r="J388" t="inlineStr">
        <is>
          <t>Deepesh</t>
        </is>
      </c>
    </row>
    <row r="389">
      <c r="A389" t="inlineStr">
        <is>
          <t>AB-516</t>
        </is>
      </c>
      <c r="B389" s="82" t="n">
        <v>46200</v>
      </c>
      <c r="C389" t="inlineStr">
        <is>
          <t>Perk</t>
        </is>
      </c>
      <c r="D389" t="inlineStr">
        <is>
          <t xml:space="preserve">TTLI-1 </t>
        </is>
      </c>
      <c r="E389" t="inlineStr">
        <is>
          <t>Rahul gahlot</t>
        </is>
      </c>
      <c r="F389" t="inlineStr">
        <is>
          <t>Source Of Quality Defect</t>
        </is>
      </c>
      <c r="G389" t="inlineStr">
        <is>
          <t>DMS</t>
        </is>
      </c>
      <c r="H389" t="inlineStr">
        <is>
          <t>TTLI-1 मे जो डिस्चार्ज बेल्ट उसका क्वॉलिटी सही नहीं हे वो सही वाला कब आएगा</t>
        </is>
      </c>
      <c r="I389" t="inlineStr">
        <is>
          <t>AM</t>
        </is>
      </c>
      <c r="J389" t="inlineStr">
        <is>
          <t>Himanshu Chauhan</t>
        </is>
      </c>
    </row>
    <row r="390">
      <c r="A390" t="inlineStr">
        <is>
          <t>AB-517</t>
        </is>
      </c>
      <c r="B390" s="82" t="n">
        <v>46200</v>
      </c>
      <c r="C390" t="inlineStr">
        <is>
          <t>Perk</t>
        </is>
      </c>
      <c r="D390" t="inlineStr">
        <is>
          <t>HCM-1</t>
        </is>
      </c>
      <c r="E390" t="inlineStr">
        <is>
          <t xml:space="preserve">Shashikant mishra </t>
        </is>
      </c>
      <c r="F390" t="inlineStr">
        <is>
          <t>UnSafe Condition</t>
        </is>
      </c>
      <c r="G390" t="inlineStr">
        <is>
          <t>GEMBA</t>
        </is>
      </c>
      <c r="H390" t="inlineStr">
        <is>
          <t>IPA STATION GALAT JAGAH ME LHA HAI</t>
        </is>
      </c>
      <c r="I390" t="inlineStr">
        <is>
          <t>AM</t>
        </is>
      </c>
      <c r="J390" t="inlineStr">
        <is>
          <t>Manoj Mathur</t>
        </is>
      </c>
    </row>
    <row r="391">
      <c r="A391" t="inlineStr">
        <is>
          <t>AB-518</t>
        </is>
      </c>
      <c r="B391" s="82" t="n">
        <v>46200</v>
      </c>
      <c r="C391" t="inlineStr">
        <is>
          <t>Perk</t>
        </is>
      </c>
      <c r="D391" t="inlineStr">
        <is>
          <t>HCM-1</t>
        </is>
      </c>
      <c r="E391" t="inlineStr">
        <is>
          <t xml:space="preserve">Shashikant mishra </t>
        </is>
      </c>
      <c r="F391" t="inlineStr">
        <is>
          <t>UnSafe Condition</t>
        </is>
      </c>
      <c r="G391" t="inlineStr">
        <is>
          <t>GEMBA</t>
        </is>
      </c>
      <c r="H391" t="inlineStr">
        <is>
          <t>Air gun ka air conectur nhi hai</t>
        </is>
      </c>
      <c r="I391" t="inlineStr">
        <is>
          <t>AM</t>
        </is>
      </c>
      <c r="J391" t="inlineStr">
        <is>
          <t>Manoj Mathur</t>
        </is>
      </c>
    </row>
    <row r="392">
      <c r="A392" t="inlineStr">
        <is>
          <t>AB-519</t>
        </is>
      </c>
      <c r="B392" s="82" t="n">
        <v>46200</v>
      </c>
      <c r="C392" t="inlineStr">
        <is>
          <t>Utility</t>
        </is>
      </c>
      <c r="D392" t="inlineStr">
        <is>
          <t xml:space="preserve">Samaridhi perk cabin cable is not proper dressing </t>
        </is>
      </c>
      <c r="E392" t="inlineStr">
        <is>
          <t xml:space="preserve">Anil yogi </t>
        </is>
      </c>
      <c r="F392" t="inlineStr">
        <is>
          <t>UnSafe Condition</t>
        </is>
      </c>
      <c r="G392" t="inlineStr">
        <is>
          <t>GEMBA</t>
        </is>
      </c>
      <c r="H392" t="inlineStr">
        <is>
          <t>Not proper Cable dressing in operator cabin in samridhi perk</t>
        </is>
      </c>
      <c r="I392" t="inlineStr">
        <is>
          <t>PM</t>
        </is>
      </c>
      <c r="J392" t="inlineStr">
        <is>
          <t>Devendra Patidar</t>
        </is>
      </c>
    </row>
    <row r="393">
      <c r="A393" t="inlineStr">
        <is>
          <t>AB-520</t>
        </is>
      </c>
      <c r="B393" s="82" t="n">
        <v>46202</v>
      </c>
      <c r="C393" t="inlineStr">
        <is>
          <t>Utility</t>
        </is>
      </c>
      <c r="D393" t="inlineStr">
        <is>
          <t xml:space="preserve">Canteen wash areas </t>
        </is>
      </c>
      <c r="E393" t="inlineStr">
        <is>
          <t>Arjun Gour</t>
        </is>
      </c>
      <c r="F393" t="inlineStr">
        <is>
          <t>UnSafe Condition</t>
        </is>
      </c>
      <c r="G393" t="inlineStr">
        <is>
          <t>GEMBA</t>
        </is>
      </c>
      <c r="H393" t="inlineStr">
        <is>
          <t xml:space="preserve">Wash area Damage </t>
        </is>
      </c>
      <c r="I393" t="inlineStr">
        <is>
          <t>PM</t>
        </is>
      </c>
      <c r="J393" t="inlineStr">
        <is>
          <t>Devendra Patidar</t>
        </is>
      </c>
    </row>
    <row r="394">
      <c r="A394" t="inlineStr">
        <is>
          <t>AB-521</t>
        </is>
      </c>
      <c r="B394" s="82" t="n">
        <v>46202</v>
      </c>
      <c r="C394" t="inlineStr">
        <is>
          <t>HT</t>
        </is>
      </c>
      <c r="D394" t="inlineStr">
        <is>
          <t xml:space="preserve"> PCC4 &amp; PCC5 at DG</t>
        </is>
      </c>
      <c r="E394" t="inlineStr">
        <is>
          <t>Satyendra kumar vishwakarma</t>
        </is>
      </c>
      <c r="F394" t="inlineStr">
        <is>
          <t>UnSafe Condition</t>
        </is>
      </c>
      <c r="G394" t="inlineStr">
        <is>
          <t>DMS</t>
        </is>
      </c>
      <c r="H394" t="inlineStr">
        <is>
          <t>There is no fire suppression system on PCC4 &amp; PCC5 At DG.</t>
        </is>
      </c>
      <c r="I394" t="inlineStr">
        <is>
          <t>AM</t>
        </is>
      </c>
      <c r="J394" t="inlineStr">
        <is>
          <t>Vikas Verma</t>
        </is>
      </c>
    </row>
    <row r="395">
      <c r="A395" t="inlineStr">
        <is>
          <t>AB-522</t>
        </is>
      </c>
      <c r="B395" s="82" t="n">
        <v>46201</v>
      </c>
      <c r="C395" t="inlineStr">
        <is>
          <t>Chocolate Plant</t>
        </is>
      </c>
      <c r="D395" t="inlineStr">
        <is>
          <t xml:space="preserve">Tube chai  hopper </t>
        </is>
      </c>
      <c r="E395" t="inlineStr">
        <is>
          <t xml:space="preserve">Arjun singh mewada </t>
        </is>
      </c>
      <c r="F395" t="inlineStr">
        <is>
          <t>Source Of Quality Defect</t>
        </is>
      </c>
      <c r="G395" t="inlineStr">
        <is>
          <t>GEMBA</t>
        </is>
      </c>
      <c r="H395" t="inlineStr">
        <is>
          <t xml:space="preserve">RMC continue lickege due to gap between hopper and it's foundation during conch loding </t>
        </is>
      </c>
      <c r="I395" t="inlineStr">
        <is>
          <t>PM</t>
        </is>
      </c>
      <c r="J395" t="inlineStr">
        <is>
          <t>Janki Patel</t>
        </is>
      </c>
    </row>
    <row r="396">
      <c r="A396" t="inlineStr">
        <is>
          <t>AB-523</t>
        </is>
      </c>
      <c r="B396" s="82" t="n">
        <v>46202</v>
      </c>
      <c r="C396" t="inlineStr">
        <is>
          <t>Utility</t>
        </is>
      </c>
      <c r="D396" t="inlineStr">
        <is>
          <t>Bus</t>
        </is>
      </c>
      <c r="E396" t="inlineStr">
        <is>
          <t xml:space="preserve">Prakash Magaraiya </t>
        </is>
      </c>
      <c r="F396" t="inlineStr">
        <is>
          <t>UnSafe Condition</t>
        </is>
      </c>
      <c r="G396" t="inlineStr">
        <is>
          <t>GEMBA</t>
        </is>
      </c>
      <c r="H396" t="inlineStr">
        <is>
          <t xml:space="preserve">Neeraj travels New Bus emergency gate black </t>
        </is>
      </c>
      <c r="I396" t="inlineStr">
        <is>
          <t>PM</t>
        </is>
      </c>
      <c r="J396" t="inlineStr">
        <is>
          <t>Devendra Patidar</t>
        </is>
      </c>
    </row>
    <row r="397">
      <c r="A397" t="inlineStr">
        <is>
          <t>AB-524</t>
        </is>
      </c>
      <c r="B397" s="82" t="n"/>
      <c r="C397" t="inlineStr">
        <is>
          <t>Chocolate Plant</t>
        </is>
      </c>
      <c r="D397" t="inlineStr">
        <is>
          <t>Nigeria paste mixer panel</t>
        </is>
      </c>
      <c r="E397" t="inlineStr">
        <is>
          <t>Sachin kumar</t>
        </is>
      </c>
      <c r="F397" t="inlineStr">
        <is>
          <t>UnSafe Condition</t>
        </is>
      </c>
      <c r="G397" t="inlineStr">
        <is>
          <t>DMS</t>
        </is>
      </c>
      <c r="H397" t="inlineStr">
        <is>
          <t>Bus baar open so mount acralic seat</t>
        </is>
      </c>
      <c r="I397" t="inlineStr">
        <is>
          <t>PM</t>
        </is>
      </c>
      <c r="J397" t="inlineStr">
        <is>
          <t>Ashish Atri</t>
        </is>
      </c>
    </row>
    <row r="398">
      <c r="A398" t="inlineStr">
        <is>
          <t>AB-525</t>
        </is>
      </c>
      <c r="B398" s="82" t="n">
        <v>46202</v>
      </c>
      <c r="C398" t="inlineStr">
        <is>
          <t>Co-Ex</t>
        </is>
      </c>
      <c r="D398" t="inlineStr">
        <is>
          <t>Pnut charging</t>
        </is>
      </c>
      <c r="E398" t="inlineStr">
        <is>
          <t>Sk pal</t>
        </is>
      </c>
      <c r="F398" t="inlineStr">
        <is>
          <t>UnSafe Condition</t>
        </is>
      </c>
      <c r="G398" t="inlineStr">
        <is>
          <t>GEMBA</t>
        </is>
      </c>
      <c r="H398" t="inlineStr">
        <is>
          <t>Ye point jaldi se close Kiya jaye</t>
        </is>
      </c>
      <c r="I398" t="inlineStr">
        <is>
          <t>AM</t>
        </is>
      </c>
      <c r="J398" t="inlineStr">
        <is>
          <t>Manoj Mathur</t>
        </is>
      </c>
    </row>
    <row r="399">
      <c r="A399" t="inlineStr">
        <is>
          <t>AB-526</t>
        </is>
      </c>
      <c r="B399" s="82" t="n">
        <v>46202</v>
      </c>
      <c r="C399" t="inlineStr">
        <is>
          <t>HT</t>
        </is>
      </c>
      <c r="D399" t="inlineStr">
        <is>
          <t xml:space="preserve">PCC 5  AREA </t>
        </is>
      </c>
      <c r="E399" t="inlineStr">
        <is>
          <t>Satyendra kumar vishwakarma</t>
        </is>
      </c>
      <c r="F399" t="inlineStr">
        <is>
          <t>UnSafe Condition</t>
        </is>
      </c>
      <c r="G399" t="inlineStr">
        <is>
          <t>DMS</t>
        </is>
      </c>
      <c r="H399" t="inlineStr">
        <is>
          <t>There is so much heat and moisture are emmiting by the pannel especially in summer season so one more exaust fan or any other cooling system should be provided.</t>
        </is>
      </c>
      <c r="I399" t="inlineStr">
        <is>
          <t>AM</t>
        </is>
      </c>
      <c r="J399" t="inlineStr">
        <is>
          <t>Vikas Verma</t>
        </is>
      </c>
    </row>
    <row r="400">
      <c r="A400" t="inlineStr">
        <is>
          <t>AB-527</t>
        </is>
      </c>
      <c r="B400" s="82" t="n">
        <v>46202</v>
      </c>
      <c r="C400" t="inlineStr">
        <is>
          <t>Co-Ex</t>
        </is>
      </c>
      <c r="D400" t="inlineStr">
        <is>
          <t>1</t>
        </is>
      </c>
      <c r="E400" t="inlineStr">
        <is>
          <t xml:space="preserve">K.K Vishwakarma </t>
        </is>
      </c>
      <c r="F400" t="inlineStr">
        <is>
          <t>Minor Flaws</t>
        </is>
      </c>
      <c r="G400" t="inlineStr">
        <is>
          <t>CIL</t>
        </is>
      </c>
      <c r="H400" t="inlineStr">
        <is>
          <t>Laser printer smoke vaccum pipe found broken</t>
        </is>
      </c>
      <c r="I400" t="inlineStr">
        <is>
          <t>PM</t>
        </is>
      </c>
      <c r="J400" t="inlineStr">
        <is>
          <t>Deepesh</t>
        </is>
      </c>
    </row>
    <row r="401">
      <c r="A401" t="inlineStr">
        <is>
          <t>AB-528</t>
        </is>
      </c>
      <c r="B401" s="82" t="n">
        <v>46202</v>
      </c>
      <c r="C401" t="inlineStr">
        <is>
          <t>Co-Ex</t>
        </is>
      </c>
      <c r="D401" t="inlineStr">
        <is>
          <t>1</t>
        </is>
      </c>
      <c r="E401" t="inlineStr">
        <is>
          <t xml:space="preserve">KK Vishwakarma </t>
        </is>
      </c>
      <c r="F401" t="inlineStr">
        <is>
          <t>Source Of Contamination-SOC</t>
        </is>
      </c>
      <c r="G401" t="inlineStr">
        <is>
          <t>CIL</t>
        </is>
      </c>
      <c r="H401" t="inlineStr">
        <is>
          <t xml:space="preserve">Metallic dust inside </t>
        </is>
      </c>
      <c r="I401" t="inlineStr">
        <is>
          <t>AM</t>
        </is>
      </c>
      <c r="J401" t="inlineStr">
        <is>
          <t>Ravinder Gaur</t>
        </is>
      </c>
    </row>
    <row r="402">
      <c r="A402" t="inlineStr">
        <is>
          <t>AB-529</t>
        </is>
      </c>
      <c r="B402" s="82" t="n">
        <v>46031</v>
      </c>
      <c r="C402" t="inlineStr">
        <is>
          <t>Chocolate Plant</t>
        </is>
      </c>
      <c r="D402" t="inlineStr">
        <is>
          <t>RMC hopper</t>
        </is>
      </c>
      <c r="E402" t="inlineStr">
        <is>
          <t>Gautam kumar</t>
        </is>
      </c>
      <c r="F402" t="inlineStr">
        <is>
          <t>Source Of Contamination-SOC</t>
        </is>
      </c>
      <c r="G402" t="inlineStr">
        <is>
          <t>DMS</t>
        </is>
      </c>
      <c r="H402" t="inlineStr">
        <is>
          <t>RMC leakage from Hopper</t>
        </is>
      </c>
      <c r="I402" t="inlineStr">
        <is>
          <t>PM</t>
        </is>
      </c>
      <c r="J402" t="inlineStr">
        <is>
          <t>Janki Patel</t>
        </is>
      </c>
    </row>
    <row r="403">
      <c r="A403" t="inlineStr">
        <is>
          <t>AB-530</t>
        </is>
      </c>
      <c r="B403" s="82" t="n">
        <v>46035</v>
      </c>
      <c r="C403" t="inlineStr">
        <is>
          <t>Chocolate Plant</t>
        </is>
      </c>
      <c r="D403" t="inlineStr">
        <is>
          <t>5RR</t>
        </is>
      </c>
      <c r="E403" t="inlineStr">
        <is>
          <t>Kuldeep</t>
        </is>
      </c>
      <c r="F403" t="inlineStr">
        <is>
          <t>Lack Of Base Condition</t>
        </is>
      </c>
      <c r="G403" t="inlineStr">
        <is>
          <t>DMS</t>
        </is>
      </c>
      <c r="H403" t="inlineStr">
        <is>
          <t xml:space="preserve">5RR hopper flap cylinder not working </t>
        </is>
      </c>
      <c r="I403" t="inlineStr">
        <is>
          <t>AM</t>
        </is>
      </c>
      <c r="J403" t="inlineStr">
        <is>
          <t>O.P.Singh</t>
        </is>
      </c>
    </row>
    <row r="404">
      <c r="A404" t="inlineStr">
        <is>
          <t>AB-531</t>
        </is>
      </c>
      <c r="B404" s="82" t="n">
        <v>46037</v>
      </c>
      <c r="C404" t="inlineStr">
        <is>
          <t>Chocolate Plant</t>
        </is>
      </c>
      <c r="D404" t="inlineStr">
        <is>
          <t>Refiner-2 MCP</t>
        </is>
      </c>
      <c r="E404" t="inlineStr">
        <is>
          <t xml:space="preserve">Sachin , Gautam Kumar </t>
        </is>
      </c>
      <c r="F404" t="inlineStr">
        <is>
          <t>Source Of Quality Defect</t>
        </is>
      </c>
      <c r="G404" t="inlineStr">
        <is>
          <t>DMS</t>
        </is>
      </c>
      <c r="H404" t="inlineStr">
        <is>
          <t xml:space="preserve">Refiner-2 -5 roll bottom roller jamming /tripping issue (HMI restart issue)- Synergy batching getting delayed </t>
        </is>
      </c>
      <c r="I404" t="inlineStr">
        <is>
          <t>PM</t>
        </is>
      </c>
      <c r="J404" t="inlineStr">
        <is>
          <t>Janki Patel</t>
        </is>
      </c>
    </row>
    <row r="405">
      <c r="A405" t="inlineStr">
        <is>
          <t>AB-532</t>
        </is>
      </c>
      <c r="B405" s="82" t="n">
        <v>46188</v>
      </c>
      <c r="C405" t="inlineStr">
        <is>
          <t>Chocolate Plant</t>
        </is>
      </c>
      <c r="D405" t="inlineStr">
        <is>
          <t xml:space="preserve">HPKS Tank- MCP Plant </t>
        </is>
      </c>
      <c r="E405" t="inlineStr">
        <is>
          <t xml:space="preserve">Sachin Kumar, Amit Tripathi </t>
        </is>
      </c>
      <c r="F405" t="inlineStr">
        <is>
          <t>Lack Of Base Condition</t>
        </is>
      </c>
      <c r="G405" t="inlineStr">
        <is>
          <t>DMS</t>
        </is>
      </c>
      <c r="H405" t="inlineStr">
        <is>
          <t xml:space="preserve">HPKS tank fat set qty not getting cutoff issue </t>
        </is>
      </c>
      <c r="I405" t="inlineStr">
        <is>
          <t>AM</t>
        </is>
      </c>
      <c r="J405" t="inlineStr">
        <is>
          <t>O.P.Singh</t>
        </is>
      </c>
    </row>
    <row r="406">
      <c r="A406" t="inlineStr">
        <is>
          <t>AB-533</t>
        </is>
      </c>
      <c r="B406" s="82" t="n">
        <v>46037</v>
      </c>
      <c r="C406" t="inlineStr">
        <is>
          <t>Chocolate Plant</t>
        </is>
      </c>
      <c r="D406" t="inlineStr">
        <is>
          <t>Refiner-1 Mcp</t>
        </is>
      </c>
      <c r="E406" t="inlineStr">
        <is>
          <t xml:space="preserve">Amit Tripathi </t>
        </is>
      </c>
      <c r="F406" t="inlineStr">
        <is>
          <t>Lack Of Base Condition</t>
        </is>
      </c>
      <c r="G406" t="inlineStr">
        <is>
          <t>DMS</t>
        </is>
      </c>
      <c r="H406" t="inlineStr">
        <is>
          <t xml:space="preserve">Refiner-1 dry run sensor/ level sensor to be replaced, RMC spillage issue </t>
        </is>
      </c>
      <c r="I406" t="inlineStr">
        <is>
          <t>AM</t>
        </is>
      </c>
      <c r="J406" t="inlineStr">
        <is>
          <t>O.P.Singh</t>
        </is>
      </c>
    </row>
    <row r="407">
      <c r="A407" t="inlineStr">
        <is>
          <t>AB-534</t>
        </is>
      </c>
      <c r="B407" s="82" t="n">
        <v>46037</v>
      </c>
      <c r="C407" t="inlineStr">
        <is>
          <t>Chocolate Plant</t>
        </is>
      </c>
      <c r="D407" t="inlineStr">
        <is>
          <t>Conch- 3 MCP</t>
        </is>
      </c>
      <c r="E407" t="inlineStr">
        <is>
          <t xml:space="preserve">Sachin Kumar </t>
        </is>
      </c>
      <c r="F407" t="inlineStr">
        <is>
          <t>Minor Flaws</t>
        </is>
      </c>
      <c r="G407" t="inlineStr">
        <is>
          <t>DMS</t>
        </is>
      </c>
      <c r="H407" t="inlineStr">
        <is>
          <t>Conch- 3 tube chain tripping issue and interlock to be check with refiner</t>
        </is>
      </c>
      <c r="I407" t="inlineStr">
        <is>
          <t>AM</t>
        </is>
      </c>
      <c r="J407" t="inlineStr">
        <is>
          <t>O.P.Singh</t>
        </is>
      </c>
    </row>
    <row r="408">
      <c r="A408" t="inlineStr">
        <is>
          <t>AB-535</t>
        </is>
      </c>
      <c r="B408" s="82" t="n">
        <v>46037</v>
      </c>
      <c r="C408" t="inlineStr">
        <is>
          <t>Chocolate Plant</t>
        </is>
      </c>
      <c r="D408" t="inlineStr">
        <is>
          <t xml:space="preserve">Refiner 2 - SCP </t>
        </is>
      </c>
      <c r="E408" t="inlineStr">
        <is>
          <t xml:space="preserve">Sachin Kumar </t>
        </is>
      </c>
      <c r="F408" t="inlineStr">
        <is>
          <t>UnSafe Condition</t>
        </is>
      </c>
      <c r="G408" t="inlineStr">
        <is>
          <t>DMS</t>
        </is>
      </c>
      <c r="H408" t="inlineStr">
        <is>
          <t xml:space="preserve">Refiner 2 high pressure alarm B31, B32 Issue </t>
        </is>
      </c>
      <c r="I408" t="inlineStr">
        <is>
          <t>PM</t>
        </is>
      </c>
      <c r="J408" t="inlineStr">
        <is>
          <t>Ashish Atri</t>
        </is>
      </c>
    </row>
    <row r="409">
      <c r="A409" t="inlineStr">
        <is>
          <t>AB-536</t>
        </is>
      </c>
      <c r="B409" s="82" t="n">
        <v>46037</v>
      </c>
      <c r="C409" t="inlineStr">
        <is>
          <t>Chocolate Plant</t>
        </is>
      </c>
      <c r="D409" t="inlineStr">
        <is>
          <t>Refiner 1- MCP</t>
        </is>
      </c>
      <c r="E409" t="inlineStr">
        <is>
          <t xml:space="preserve">Gautam Kumar kumar </t>
        </is>
      </c>
      <c r="F409" t="inlineStr">
        <is>
          <t>Source Of Contamination-SOC</t>
        </is>
      </c>
      <c r="G409" t="inlineStr">
        <is>
          <t>DMS</t>
        </is>
      </c>
      <c r="H409" t="inlineStr">
        <is>
          <t xml:space="preserve">Refiner 1 Material sticking issue, RMC dropping issue </t>
        </is>
      </c>
      <c r="I409" t="inlineStr">
        <is>
          <t>PM</t>
        </is>
      </c>
      <c r="J409" t="inlineStr">
        <is>
          <t>Janki Patel</t>
        </is>
      </c>
    </row>
    <row r="410">
      <c r="A410" t="inlineStr">
        <is>
          <t>AB-537</t>
        </is>
      </c>
      <c r="B410" s="82" t="n">
        <v>46041</v>
      </c>
      <c r="C410" t="inlineStr">
        <is>
          <t>Chocolate Plant</t>
        </is>
      </c>
      <c r="D410" t="inlineStr">
        <is>
          <t xml:space="preserve">Conveyor belt - RMC </t>
        </is>
      </c>
      <c r="E410" t="inlineStr">
        <is>
          <t>Jnaki</t>
        </is>
      </c>
      <c r="F410" t="inlineStr">
        <is>
          <t>UnSafe Condition</t>
        </is>
      </c>
      <c r="G410" t="inlineStr">
        <is>
          <t>DMS</t>
        </is>
      </c>
      <c r="H410" t="inlineStr">
        <is>
          <t xml:space="preserve">Belt sproket worn out </t>
        </is>
      </c>
      <c r="I410" t="inlineStr">
        <is>
          <t>PM</t>
        </is>
      </c>
      <c r="J410" t="inlineStr">
        <is>
          <t>Ashish Atri</t>
        </is>
      </c>
    </row>
    <row r="411">
      <c r="A411" t="inlineStr">
        <is>
          <t>AB-538</t>
        </is>
      </c>
      <c r="B411" s="82" t="n">
        <v>46041</v>
      </c>
      <c r="C411" t="inlineStr">
        <is>
          <t>Chocolate Plant</t>
        </is>
      </c>
      <c r="D411" t="inlineStr">
        <is>
          <t>New PSM -MCP</t>
        </is>
      </c>
      <c r="E411" t="inlineStr">
        <is>
          <t>Janki</t>
        </is>
      </c>
      <c r="F411" t="inlineStr">
        <is>
          <t>Minor Flaws</t>
        </is>
      </c>
      <c r="G411" t="inlineStr">
        <is>
          <t>DMS</t>
        </is>
      </c>
      <c r="H411" t="inlineStr">
        <is>
          <t>New paste mixer discharge valve stucking</t>
        </is>
      </c>
      <c r="I411" t="inlineStr">
        <is>
          <t>AM</t>
        </is>
      </c>
      <c r="J411" t="inlineStr">
        <is>
          <t>O.P.Singh</t>
        </is>
      </c>
    </row>
    <row r="412">
      <c r="A412" t="inlineStr">
        <is>
          <t>AB-539</t>
        </is>
      </c>
      <c r="B412" s="82" t="n">
        <v>46041</v>
      </c>
      <c r="C412" t="inlineStr">
        <is>
          <t>Chocolate Plant</t>
        </is>
      </c>
      <c r="D412" t="inlineStr">
        <is>
          <t xml:space="preserve">Yolkin and PGPR Calibration issue </t>
        </is>
      </c>
      <c r="E412" t="inlineStr">
        <is>
          <t xml:space="preserve">Sachin Kumar </t>
        </is>
      </c>
      <c r="F412" t="inlineStr">
        <is>
          <t>Lack Of Base Condition</t>
        </is>
      </c>
      <c r="G412" t="inlineStr">
        <is>
          <t>DMS</t>
        </is>
      </c>
      <c r="H412" t="inlineStr">
        <is>
          <t>Yolkin and PGPR showing negative value</t>
        </is>
      </c>
      <c r="I412" t="inlineStr">
        <is>
          <t>AM</t>
        </is>
      </c>
      <c r="J412" t="inlineStr">
        <is>
          <t>O.P.Singh</t>
        </is>
      </c>
    </row>
    <row r="413">
      <c r="A413" t="inlineStr">
        <is>
          <t>AB-540</t>
        </is>
      </c>
      <c r="B413" s="82" t="n">
        <v>46042</v>
      </c>
      <c r="C413" t="inlineStr">
        <is>
          <t>Chocolate Plant</t>
        </is>
      </c>
      <c r="D413" t="inlineStr">
        <is>
          <t>Batching- MCP</t>
        </is>
      </c>
      <c r="E413" t="inlineStr">
        <is>
          <t xml:space="preserve">Amit Tripathi </t>
        </is>
      </c>
      <c r="F413" t="inlineStr">
        <is>
          <t>Source Of Contamination-SOC</t>
        </is>
      </c>
      <c r="G413" t="inlineStr">
        <is>
          <t>DMS</t>
        </is>
      </c>
      <c r="H413" t="inlineStr">
        <is>
          <t xml:space="preserve">Old batching fat leakage </t>
        </is>
      </c>
      <c r="I413" t="inlineStr">
        <is>
          <t>PM</t>
        </is>
      </c>
      <c r="J413" t="inlineStr">
        <is>
          <t>Janki Patel</t>
        </is>
      </c>
    </row>
    <row r="414">
      <c r="A414" t="inlineStr">
        <is>
          <t>AB-541</t>
        </is>
      </c>
      <c r="B414" s="82" t="n">
        <v>46051</v>
      </c>
      <c r="C414" t="inlineStr">
        <is>
          <t>Chocolate Plant</t>
        </is>
      </c>
      <c r="D414" t="inlineStr">
        <is>
          <t>Conch 3- MCP</t>
        </is>
      </c>
      <c r="E414" t="inlineStr">
        <is>
          <t xml:space="preserve">O P Singh </t>
        </is>
      </c>
      <c r="F414" t="inlineStr">
        <is>
          <t>Source Of Contamination-SOC</t>
        </is>
      </c>
      <c r="G414" t="inlineStr">
        <is>
          <t>DMS</t>
        </is>
      </c>
      <c r="H414" t="inlineStr">
        <is>
          <t xml:space="preserve">Conch 3 transfer pump leakage </t>
        </is>
      </c>
      <c r="I414" t="inlineStr">
        <is>
          <t>PM</t>
        </is>
      </c>
      <c r="J414" t="inlineStr">
        <is>
          <t>Janki Patel</t>
        </is>
      </c>
    </row>
    <row r="415">
      <c r="A415" t="inlineStr">
        <is>
          <t>AB-542</t>
        </is>
      </c>
      <c r="B415" s="82" t="n">
        <v>46051</v>
      </c>
      <c r="C415" t="inlineStr">
        <is>
          <t>Chocolate Plant</t>
        </is>
      </c>
      <c r="D415" t="inlineStr">
        <is>
          <t>Conch 1- SCP</t>
        </is>
      </c>
      <c r="E415" t="inlineStr">
        <is>
          <t xml:space="preserve">O P Singh </t>
        </is>
      </c>
      <c r="F415" t="inlineStr">
        <is>
          <t>Source Of Contamination-SOC</t>
        </is>
      </c>
      <c r="G415" t="inlineStr">
        <is>
          <t>DMS</t>
        </is>
      </c>
      <c r="H415" t="inlineStr">
        <is>
          <t>C-1 leakage non drive side</t>
        </is>
      </c>
      <c r="I415" t="inlineStr">
        <is>
          <t>PM</t>
        </is>
      </c>
      <c r="J415" t="inlineStr">
        <is>
          <t>Janki Patel</t>
        </is>
      </c>
    </row>
    <row r="416">
      <c r="A416" t="inlineStr">
        <is>
          <t>AB-543</t>
        </is>
      </c>
      <c r="B416" s="82" t="n">
        <v>46051</v>
      </c>
      <c r="C416" t="inlineStr">
        <is>
          <t>Chocolate Plant</t>
        </is>
      </c>
      <c r="D416" t="inlineStr">
        <is>
          <t>Fat H 48 line</t>
        </is>
      </c>
      <c r="E416" t="inlineStr">
        <is>
          <t xml:space="preserve">O P Singh </t>
        </is>
      </c>
      <c r="F416" t="inlineStr">
        <is>
          <t>Minor Flaws</t>
        </is>
      </c>
      <c r="G416" t="inlineStr">
        <is>
          <t>DMS</t>
        </is>
      </c>
      <c r="H416" t="inlineStr">
        <is>
          <t>Fat H48 line jamming issue</t>
        </is>
      </c>
      <c r="I416" t="inlineStr">
        <is>
          <t>AM</t>
        </is>
      </c>
      <c r="J416" t="inlineStr">
        <is>
          <t>O.P.Singh</t>
        </is>
      </c>
    </row>
    <row r="417">
      <c r="A417" t="inlineStr">
        <is>
          <t>AB-544</t>
        </is>
      </c>
      <c r="B417" s="82" t="n">
        <v>46052</v>
      </c>
      <c r="C417" t="inlineStr">
        <is>
          <t>Chocolate Plant</t>
        </is>
      </c>
      <c r="D417" t="inlineStr">
        <is>
          <t xml:space="preserve">Emulsifier tank - MCP </t>
        </is>
      </c>
      <c r="E417" t="inlineStr">
        <is>
          <t xml:space="preserve">O P Singh </t>
        </is>
      </c>
      <c r="F417" t="inlineStr">
        <is>
          <t>Source Of Contamination-SOC</t>
        </is>
      </c>
      <c r="G417" t="inlineStr">
        <is>
          <t>DMS</t>
        </is>
      </c>
      <c r="H417" t="inlineStr">
        <is>
          <t xml:space="preserve">Emulsifier tank leakage </t>
        </is>
      </c>
      <c r="I417" t="inlineStr">
        <is>
          <t>PM</t>
        </is>
      </c>
      <c r="J417" t="inlineStr">
        <is>
          <t>Janki Patel</t>
        </is>
      </c>
    </row>
    <row r="418">
      <c r="A418" t="inlineStr">
        <is>
          <t>AB-545</t>
        </is>
      </c>
      <c r="B418" s="82" t="n">
        <v>46052</v>
      </c>
      <c r="C418" t="inlineStr">
        <is>
          <t>Chocolate Plant</t>
        </is>
      </c>
      <c r="D418" t="inlineStr">
        <is>
          <t xml:space="preserve">Conch no 3 Tube chain - MCP </t>
        </is>
      </c>
      <c r="E418" t="inlineStr">
        <is>
          <t xml:space="preserve">O P Singh </t>
        </is>
      </c>
      <c r="F418" t="inlineStr">
        <is>
          <t>Minor Flaws</t>
        </is>
      </c>
      <c r="G418" t="inlineStr">
        <is>
          <t>DMS</t>
        </is>
      </c>
      <c r="H418" t="inlineStr">
        <is>
          <t xml:space="preserve">Conch no 3 Tube chain jamming </t>
        </is>
      </c>
      <c r="I418" t="inlineStr">
        <is>
          <t>AM</t>
        </is>
      </c>
      <c r="J418" t="inlineStr">
        <is>
          <t>O.P.Singh</t>
        </is>
      </c>
    </row>
    <row r="419">
      <c r="A419" t="inlineStr">
        <is>
          <t>AB-546</t>
        </is>
      </c>
      <c r="B419" s="82" t="n">
        <v>46055</v>
      </c>
      <c r="C419" t="inlineStr">
        <is>
          <t>Co-Ex</t>
        </is>
      </c>
      <c r="D419" t="inlineStr">
        <is>
          <t>Coex  line choclate storage tank</t>
        </is>
      </c>
      <c r="E419" t="inlineStr">
        <is>
          <t xml:space="preserve">O P Singh </t>
        </is>
      </c>
      <c r="F419" t="inlineStr">
        <is>
          <t>Lack Of Base Condition</t>
        </is>
      </c>
      <c r="G419" t="inlineStr">
        <is>
          <t>DMS</t>
        </is>
      </c>
      <c r="H419" t="inlineStr">
        <is>
          <t>Coex line choco storage tank calibration is out</t>
        </is>
      </c>
      <c r="I419" t="inlineStr">
        <is>
          <t>PM</t>
        </is>
      </c>
      <c r="J419" t="inlineStr">
        <is>
          <t>Deepesh</t>
        </is>
      </c>
    </row>
    <row r="420">
      <c r="A420" t="inlineStr">
        <is>
          <t>AB-547</t>
        </is>
      </c>
      <c r="B420" s="82" t="n">
        <v>46055</v>
      </c>
      <c r="C420" t="inlineStr">
        <is>
          <t>Chocolate Plant</t>
        </is>
      </c>
      <c r="D420" t="inlineStr">
        <is>
          <t>Fuse choclate storage tank</t>
        </is>
      </c>
      <c r="E420" t="inlineStr">
        <is>
          <t xml:space="preserve">O P Singh </t>
        </is>
      </c>
      <c r="F420" t="inlineStr">
        <is>
          <t>Source Of Contamination-SOC</t>
        </is>
      </c>
      <c r="G420" t="inlineStr">
        <is>
          <t>DMS</t>
        </is>
      </c>
      <c r="H420" t="inlineStr">
        <is>
          <t>Air leakage in fuse choco discharge tank</t>
        </is>
      </c>
      <c r="I420" t="inlineStr">
        <is>
          <t>PM</t>
        </is>
      </c>
      <c r="J420" t="inlineStr">
        <is>
          <t>Janki Patel</t>
        </is>
      </c>
    </row>
    <row r="421">
      <c r="A421" t="inlineStr">
        <is>
          <t>AB-548</t>
        </is>
      </c>
      <c r="B421" s="82" t="n">
        <v>46055</v>
      </c>
      <c r="C421" t="inlineStr">
        <is>
          <t>Chocolate Plant</t>
        </is>
      </c>
      <c r="D421" t="inlineStr">
        <is>
          <t>Hot water line -SCP</t>
        </is>
      </c>
      <c r="E421" t="inlineStr">
        <is>
          <t xml:space="preserve">O P Singh </t>
        </is>
      </c>
      <c r="F421" t="inlineStr">
        <is>
          <t>Source Of Contamination-SOC</t>
        </is>
      </c>
      <c r="G421" t="inlineStr">
        <is>
          <t>DMS</t>
        </is>
      </c>
      <c r="H421" t="inlineStr">
        <is>
          <t xml:space="preserve">Hot water line header leakage </t>
        </is>
      </c>
      <c r="I421" t="inlineStr">
        <is>
          <t>PM</t>
        </is>
      </c>
      <c r="J421" t="inlineStr">
        <is>
          <t>Janki Patel</t>
        </is>
      </c>
    </row>
    <row r="422">
      <c r="A422" t="inlineStr">
        <is>
          <t>AB-550</t>
        </is>
      </c>
      <c r="B422" s="82" t="n">
        <v>46058</v>
      </c>
      <c r="C422" t="inlineStr">
        <is>
          <t>Chocolate Plant</t>
        </is>
      </c>
      <c r="D422" t="inlineStr">
        <is>
          <t>PHE no. 1  - SCP</t>
        </is>
      </c>
      <c r="E422" t="inlineStr">
        <is>
          <t xml:space="preserve">O P Singh </t>
        </is>
      </c>
      <c r="F422" t="inlineStr">
        <is>
          <t>Minor Flaws</t>
        </is>
      </c>
      <c r="G422" t="inlineStr">
        <is>
          <t>DMS</t>
        </is>
      </c>
      <c r="H422" t="inlineStr">
        <is>
          <t>PHE no. 1 water over flow</t>
        </is>
      </c>
      <c r="I422" t="inlineStr">
        <is>
          <t>AM</t>
        </is>
      </c>
      <c r="J422" t="inlineStr">
        <is>
          <t>O.P.Singh</t>
        </is>
      </c>
    </row>
    <row r="423">
      <c r="A423" t="inlineStr">
        <is>
          <t>AB-549</t>
        </is>
      </c>
      <c r="B423" s="82" t="n">
        <v>46056</v>
      </c>
      <c r="C423" t="inlineStr">
        <is>
          <t>Chocolate Plant</t>
        </is>
      </c>
      <c r="D423" t="inlineStr">
        <is>
          <t>Yolkin and PGPR Tank - SCP</t>
        </is>
      </c>
      <c r="E423" t="inlineStr">
        <is>
          <t xml:space="preserve">O P Singh </t>
        </is>
      </c>
      <c r="F423" t="inlineStr">
        <is>
          <t>Lack Of Base Condition</t>
        </is>
      </c>
      <c r="G423" t="inlineStr">
        <is>
          <t>DMS</t>
        </is>
      </c>
      <c r="H423" t="inlineStr">
        <is>
          <t xml:space="preserve">Yolkin and PGPR calibration showing negative value </t>
        </is>
      </c>
      <c r="I423" t="inlineStr">
        <is>
          <t>AM</t>
        </is>
      </c>
      <c r="J423" t="inlineStr">
        <is>
          <t>O.P.Singh</t>
        </is>
      </c>
    </row>
    <row r="424">
      <c r="A424" t="inlineStr">
        <is>
          <t>AB-551</t>
        </is>
      </c>
      <c r="B424" s="82" t="n">
        <v>46059</v>
      </c>
      <c r="C424" t="inlineStr">
        <is>
          <t>Chocolate Plant</t>
        </is>
      </c>
      <c r="D424" t="inlineStr">
        <is>
          <t>Petzolt Refiner 2 - SCP</t>
        </is>
      </c>
      <c r="E424" t="inlineStr">
        <is>
          <t xml:space="preserve">O P Singh </t>
        </is>
      </c>
      <c r="F424" t="inlineStr">
        <is>
          <t>Lack Of Base Condition</t>
        </is>
      </c>
      <c r="G424" t="inlineStr">
        <is>
          <t>DMS</t>
        </is>
      </c>
      <c r="H424" t="inlineStr">
        <is>
          <t>Petzolt Refiner 2 is not working - protection breakage alarm</t>
        </is>
      </c>
      <c r="I424" t="inlineStr">
        <is>
          <t>AM</t>
        </is>
      </c>
      <c r="J424" t="inlineStr">
        <is>
          <t>O.P.Singh</t>
        </is>
      </c>
    </row>
    <row r="425">
      <c r="A425" t="inlineStr">
        <is>
          <t>AB-552</t>
        </is>
      </c>
      <c r="B425" s="82" t="n">
        <v>46059</v>
      </c>
      <c r="C425" t="inlineStr">
        <is>
          <t>Chocolate Plant</t>
        </is>
      </c>
      <c r="D425" t="inlineStr">
        <is>
          <t xml:space="preserve">CBS fat line - SCP </t>
        </is>
      </c>
      <c r="E425" t="inlineStr">
        <is>
          <t xml:space="preserve">O P Singh </t>
        </is>
      </c>
      <c r="F425" t="inlineStr">
        <is>
          <t>Lack Of Base Condition</t>
        </is>
      </c>
      <c r="G425" t="inlineStr">
        <is>
          <t>DMS</t>
        </is>
      </c>
      <c r="H425" t="inlineStr">
        <is>
          <t xml:space="preserve">CBS fat line jamming </t>
        </is>
      </c>
      <c r="I425" t="inlineStr">
        <is>
          <t>AM</t>
        </is>
      </c>
      <c r="J425" t="inlineStr">
        <is>
          <t>O.P.Singh</t>
        </is>
      </c>
    </row>
    <row r="426">
      <c r="A426" t="inlineStr">
        <is>
          <t>AB-553</t>
        </is>
      </c>
      <c r="B426" s="82" t="n">
        <v>46203</v>
      </c>
      <c r="C426" t="inlineStr">
        <is>
          <t>5-Star</t>
        </is>
      </c>
      <c r="D426" t="inlineStr">
        <is>
          <t xml:space="preserve">Cutter aria  85 hot water gun damaj </t>
        </is>
      </c>
      <c r="E426" t="inlineStr">
        <is>
          <t xml:space="preserve">Harikesh Gurjar </t>
        </is>
      </c>
      <c r="F426" t="inlineStr">
        <is>
          <t>UnSafe Condition</t>
        </is>
      </c>
      <c r="G426" t="inlineStr">
        <is>
          <t>CIL</t>
        </is>
      </c>
      <c r="H426" t="inlineStr">
        <is>
          <t>85 water hose pipe in connect the gun</t>
        </is>
      </c>
      <c r="I426" t="inlineStr">
        <is>
          <t>AM</t>
        </is>
      </c>
      <c r="J426" t="inlineStr">
        <is>
          <t>Vikas Verma</t>
        </is>
      </c>
    </row>
    <row r="427">
      <c r="A427" t="inlineStr">
        <is>
          <t>AB-554</t>
        </is>
      </c>
      <c r="B427" s="82" t="n">
        <v>46203</v>
      </c>
      <c r="C427" t="inlineStr">
        <is>
          <t>Perk</t>
        </is>
      </c>
      <c r="D427" t="inlineStr">
        <is>
          <t xml:space="preserve">Enrober </t>
        </is>
      </c>
      <c r="E427" t="inlineStr">
        <is>
          <t xml:space="preserve">Manmohit Chourasiya </t>
        </is>
      </c>
      <c r="F427" t="inlineStr">
        <is>
          <t>Source Of Quality Defect</t>
        </is>
      </c>
      <c r="G427" t="inlineStr">
        <is>
          <t>CIL</t>
        </is>
      </c>
      <c r="H427" t="inlineStr">
        <is>
          <t>Enrober में WCI_1 के वाटर सर्किट का वाटर प्रेशर बार-बार ड्रॉप हो जा रहा है जिसके कारण टेंपरेचर मेंटेन होने में प्रॉब्लम आ रही है और ऐसा लग रहा है कि पानी चॉकलेट में मिक्स हो रहा है इसे जल्द से जल्द ठीक करवाना पड़ेगा नहीं तो बड़ा ब्रेकडाउन आ सकता है</t>
        </is>
      </c>
      <c r="I427" t="inlineStr">
        <is>
          <t>AM</t>
        </is>
      </c>
      <c r="J427" t="inlineStr">
        <is>
          <t>Himanshu Chauhan</t>
        </is>
      </c>
    </row>
    <row r="428">
      <c r="A428" t="inlineStr">
        <is>
          <t>AB-555</t>
        </is>
      </c>
      <c r="B428" s="82" t="n">
        <v>46203</v>
      </c>
      <c r="C428" t="inlineStr">
        <is>
          <t>Utility</t>
        </is>
      </c>
      <c r="D428" t="inlineStr">
        <is>
          <t>Fuel yard</t>
        </is>
      </c>
      <c r="E428" t="inlineStr">
        <is>
          <t>Jitendra sharma</t>
        </is>
      </c>
      <c r="F428" t="inlineStr">
        <is>
          <t>Lack Of Base Condition</t>
        </is>
      </c>
      <c r="G428" t="inlineStr">
        <is>
          <t>GEMBA</t>
        </is>
      </c>
      <c r="H428" t="inlineStr">
        <is>
          <t xml:space="preserve">Fuel yard main entry gate ke pass deewal demige h </t>
        </is>
      </c>
      <c r="I428" t="inlineStr">
        <is>
          <t>PM</t>
        </is>
      </c>
      <c r="J428" t="inlineStr">
        <is>
          <t>Devendra Patidar</t>
        </is>
      </c>
    </row>
    <row r="429">
      <c r="A429" t="inlineStr">
        <is>
          <t>AB-556</t>
        </is>
      </c>
      <c r="B429" s="82" t="n">
        <v>46203</v>
      </c>
      <c r="C429" t="inlineStr">
        <is>
          <t>Utility</t>
        </is>
      </c>
      <c r="D429" t="inlineStr">
        <is>
          <t xml:space="preserve">Boiler </t>
        </is>
      </c>
      <c r="E429" t="inlineStr">
        <is>
          <t xml:space="preserve">Devendra Patidar </t>
        </is>
      </c>
      <c r="F429" t="inlineStr">
        <is>
          <t>Lack Of Base Condition</t>
        </is>
      </c>
      <c r="G429" t="inlineStr">
        <is>
          <t>GEMBA</t>
        </is>
      </c>
      <c r="H429" t="inlineStr">
        <is>
          <t xml:space="preserve">Blow down line water leak continue </t>
        </is>
      </c>
      <c r="I429" t="inlineStr">
        <is>
          <t>PM</t>
        </is>
      </c>
      <c r="J429" t="inlineStr">
        <is>
          <t>Devendra Patidar</t>
        </is>
      </c>
    </row>
    <row r="430">
      <c r="A430" t="inlineStr">
        <is>
          <t>AB-557</t>
        </is>
      </c>
      <c r="B430" s="82" t="n">
        <v>46059</v>
      </c>
      <c r="C430" t="inlineStr">
        <is>
          <t>Chocolate Plant</t>
        </is>
      </c>
      <c r="D430" t="inlineStr">
        <is>
          <t>Fat transfer line- SCP</t>
        </is>
      </c>
      <c r="E430" t="inlineStr">
        <is>
          <t xml:space="preserve">O P singh </t>
        </is>
      </c>
      <c r="F430" t="inlineStr">
        <is>
          <t>Lack Of Base Condition</t>
        </is>
      </c>
      <c r="G430" t="inlineStr">
        <is>
          <t>DMS</t>
        </is>
      </c>
      <c r="H430" t="inlineStr">
        <is>
          <t>CBS fat line jamming</t>
        </is>
      </c>
      <c r="I430" t="inlineStr">
        <is>
          <t>AM</t>
        </is>
      </c>
      <c r="J430" t="inlineStr">
        <is>
          <t>O.P.Singh</t>
        </is>
      </c>
    </row>
    <row r="431">
      <c r="A431" t="inlineStr">
        <is>
          <t>AB-558</t>
        </is>
      </c>
      <c r="B431" s="82" t="n">
        <v>46059</v>
      </c>
      <c r="C431" t="inlineStr">
        <is>
          <t>Chocolate Plant</t>
        </is>
      </c>
      <c r="D431" t="inlineStr">
        <is>
          <t>Conch no.4 - SCP</t>
        </is>
      </c>
      <c r="E431" t="inlineStr">
        <is>
          <t xml:space="preserve">O P singh </t>
        </is>
      </c>
      <c r="F431" t="inlineStr">
        <is>
          <t>Minor Flaws</t>
        </is>
      </c>
      <c r="G431" t="inlineStr">
        <is>
          <t>DMS</t>
        </is>
      </c>
      <c r="H431" t="inlineStr">
        <is>
          <t xml:space="preserve">Conch no 4 programming issue </t>
        </is>
      </c>
      <c r="I431" t="inlineStr">
        <is>
          <t>AM</t>
        </is>
      </c>
      <c r="J431" t="inlineStr">
        <is>
          <t>O.P.Singh</t>
        </is>
      </c>
    </row>
    <row r="432">
      <c r="A432" t="inlineStr">
        <is>
          <t>AB-559</t>
        </is>
      </c>
      <c r="B432" s="82" t="n">
        <v>46059</v>
      </c>
      <c r="C432" t="inlineStr">
        <is>
          <t>Chocolate Plant</t>
        </is>
      </c>
      <c r="D432" t="inlineStr">
        <is>
          <t>Conch no.1 - SCP</t>
        </is>
      </c>
      <c r="E432" t="inlineStr">
        <is>
          <t>O P Singh</t>
        </is>
      </c>
      <c r="F432" t="inlineStr">
        <is>
          <t>Lack Of Base Condition</t>
        </is>
      </c>
      <c r="G432" t="inlineStr">
        <is>
          <t>DMS</t>
        </is>
      </c>
      <c r="H432" t="inlineStr">
        <is>
          <t>Conch no 1 leakage non drive side</t>
        </is>
      </c>
      <c r="I432" t="inlineStr">
        <is>
          <t>AM</t>
        </is>
      </c>
      <c r="J432" t="inlineStr">
        <is>
          <t>O.P.Singh</t>
        </is>
      </c>
    </row>
    <row r="433">
      <c r="A433" t="inlineStr">
        <is>
          <t>AB-560</t>
        </is>
      </c>
      <c r="B433" s="82" t="n">
        <v>46062</v>
      </c>
      <c r="C433" t="inlineStr">
        <is>
          <t>Chocolate Plant</t>
        </is>
      </c>
      <c r="D433" t="inlineStr">
        <is>
          <t>Conch no. 3 - OCP</t>
        </is>
      </c>
      <c r="E433" t="inlineStr">
        <is>
          <t xml:space="preserve">O P Singh </t>
        </is>
      </c>
      <c r="F433" t="inlineStr">
        <is>
          <t>Minor Flaws</t>
        </is>
      </c>
      <c r="G433" t="inlineStr">
        <is>
          <t>DMS</t>
        </is>
      </c>
      <c r="H433" t="inlineStr">
        <is>
          <t>Conch no 3 tube change conveyor tripping</t>
        </is>
      </c>
      <c r="I433" t="inlineStr">
        <is>
          <t>AM</t>
        </is>
      </c>
      <c r="J433" t="inlineStr">
        <is>
          <t>O.P.Singh</t>
        </is>
      </c>
    </row>
    <row r="434">
      <c r="A434" t="inlineStr">
        <is>
          <t>AB-561</t>
        </is>
      </c>
      <c r="B434" s="82" t="n">
        <v>46203</v>
      </c>
      <c r="C434" t="inlineStr">
        <is>
          <t>Co-Ex</t>
        </is>
      </c>
      <c r="D434" t="inlineStr">
        <is>
          <t>1</t>
        </is>
      </c>
      <c r="E434" t="inlineStr">
        <is>
          <t xml:space="preserve">KK Vishwakarma </t>
        </is>
      </c>
      <c r="F434" t="inlineStr">
        <is>
          <t>Source Of Quality Defect</t>
        </is>
      </c>
      <c r="G434" t="inlineStr">
        <is>
          <t>CIL</t>
        </is>
      </c>
      <c r="H434" t="inlineStr">
        <is>
          <t xml:space="preserve"> Turning belt chain loose can cause loss of both belt and chain.</t>
        </is>
      </c>
      <c r="I434" t="inlineStr">
        <is>
          <t>AM</t>
        </is>
      </c>
      <c r="J434" t="inlineStr">
        <is>
          <t>Himanshu Chauhan</t>
        </is>
      </c>
    </row>
    <row r="435">
      <c r="A435" t="inlineStr">
        <is>
          <t>AB-562</t>
        </is>
      </c>
      <c r="B435" s="82" t="n">
        <v>46062</v>
      </c>
      <c r="C435" t="inlineStr">
        <is>
          <t>Chocolate Plant</t>
        </is>
      </c>
      <c r="D435" t="inlineStr">
        <is>
          <t>Hot water line - MCP</t>
        </is>
      </c>
      <c r="E435" t="inlineStr">
        <is>
          <t>Janki</t>
        </is>
      </c>
      <c r="F435" t="inlineStr">
        <is>
          <t>Minor Flaws</t>
        </is>
      </c>
      <c r="G435" t="inlineStr">
        <is>
          <t>DMS</t>
        </is>
      </c>
      <c r="H435" t="inlineStr">
        <is>
          <t xml:space="preserve">Hot water line leakage behind 15k tank </t>
        </is>
      </c>
      <c r="I435" t="inlineStr">
        <is>
          <t>AM</t>
        </is>
      </c>
      <c r="J435" t="inlineStr">
        <is>
          <t>O.P.Singh</t>
        </is>
      </c>
    </row>
    <row r="436">
      <c r="A436" t="inlineStr">
        <is>
          <t>AB-563</t>
        </is>
      </c>
      <c r="B436" s="82" t="n">
        <v>46065</v>
      </c>
      <c r="C436" t="inlineStr">
        <is>
          <t>Chocolate Plant</t>
        </is>
      </c>
      <c r="D436" t="inlineStr">
        <is>
          <t>Batching silo - RMC</t>
        </is>
      </c>
      <c r="E436" t="inlineStr">
        <is>
          <t xml:space="preserve">O P Singh </t>
        </is>
      </c>
      <c r="F436" t="inlineStr">
        <is>
          <t>Minor Flaws</t>
        </is>
      </c>
      <c r="G436" t="inlineStr">
        <is>
          <t>DMS</t>
        </is>
      </c>
      <c r="H436" t="inlineStr">
        <is>
          <t>New batching silo calibration out</t>
        </is>
      </c>
      <c r="I436" t="inlineStr">
        <is>
          <t>AM</t>
        </is>
      </c>
      <c r="J436" t="inlineStr">
        <is>
          <t>O.P.Singh</t>
        </is>
      </c>
    </row>
    <row r="437">
      <c r="A437" t="inlineStr">
        <is>
          <t>AB-564</t>
        </is>
      </c>
      <c r="B437" s="82" t="n">
        <v>46065</v>
      </c>
      <c r="C437" t="inlineStr">
        <is>
          <t>Chocolate Plant</t>
        </is>
      </c>
      <c r="D437" t="inlineStr">
        <is>
          <t>Storage tank - MCP</t>
        </is>
      </c>
      <c r="E437" t="inlineStr">
        <is>
          <t xml:space="preserve">O P Singh </t>
        </is>
      </c>
      <c r="F437" t="inlineStr">
        <is>
          <t>Source Of Contamination-SOC</t>
        </is>
      </c>
      <c r="G437" t="inlineStr">
        <is>
          <t>DMS</t>
        </is>
      </c>
      <c r="H437" t="inlineStr">
        <is>
          <t xml:space="preserve">Casopia choco storage tank jacket leakage </t>
        </is>
      </c>
      <c r="I437" t="inlineStr">
        <is>
          <t>PM</t>
        </is>
      </c>
      <c r="J437" t="inlineStr">
        <is>
          <t>Janki Patel</t>
        </is>
      </c>
    </row>
    <row r="438">
      <c r="A438" t="inlineStr">
        <is>
          <t>AB-565</t>
        </is>
      </c>
      <c r="B438" s="82" t="n">
        <v>46065</v>
      </c>
      <c r="C438" t="inlineStr">
        <is>
          <t>Chocolate Plant</t>
        </is>
      </c>
      <c r="D438" t="inlineStr">
        <is>
          <t>Jacket water leakage- SCP</t>
        </is>
      </c>
      <c r="E438" t="inlineStr">
        <is>
          <t>O P Singh</t>
        </is>
      </c>
      <c r="F438" t="inlineStr">
        <is>
          <t>Source Of Contamination-SOC</t>
        </is>
      </c>
      <c r="G438" t="inlineStr">
        <is>
          <t>DMS</t>
        </is>
      </c>
      <c r="H438" t="inlineStr">
        <is>
          <t>Jacket water leakage below chocolate storage tank</t>
        </is>
      </c>
      <c r="I438" t="inlineStr">
        <is>
          <t>PM</t>
        </is>
      </c>
      <c r="J438" t="inlineStr">
        <is>
          <t>Janki Patel</t>
        </is>
      </c>
    </row>
    <row r="439">
      <c r="A439" t="inlineStr">
        <is>
          <t>AB-566</t>
        </is>
      </c>
      <c r="B439" s="82" t="n">
        <v>46066</v>
      </c>
      <c r="C439" t="inlineStr">
        <is>
          <t>Chocolate Plant</t>
        </is>
      </c>
      <c r="D439" t="inlineStr">
        <is>
          <t>Fat tank - SCP</t>
        </is>
      </c>
      <c r="E439" t="inlineStr">
        <is>
          <t xml:space="preserve">O P Singh </t>
        </is>
      </c>
      <c r="F439" t="inlineStr">
        <is>
          <t>Source Of Contamination-SOC</t>
        </is>
      </c>
      <c r="G439" t="inlineStr">
        <is>
          <t>DMS</t>
        </is>
      </c>
      <c r="H439" t="inlineStr">
        <is>
          <t xml:space="preserve">CBS36 storage tank jacket leakage </t>
        </is>
      </c>
      <c r="I439" t="inlineStr">
        <is>
          <t>PM</t>
        </is>
      </c>
      <c r="J439" t="inlineStr">
        <is>
          <t>Janki Patel</t>
        </is>
      </c>
    </row>
    <row r="440">
      <c r="A440" t="inlineStr">
        <is>
          <t>AB-567</t>
        </is>
      </c>
      <c r="B440" s="82" t="n">
        <v>46066</v>
      </c>
      <c r="C440" t="inlineStr">
        <is>
          <t>Chocolate Plant</t>
        </is>
      </c>
      <c r="D440" t="inlineStr">
        <is>
          <t xml:space="preserve">Paste mixture - MCP </t>
        </is>
      </c>
      <c r="E440" t="inlineStr">
        <is>
          <t xml:space="preserve">O P Singh </t>
        </is>
      </c>
      <c r="F440" t="inlineStr">
        <is>
          <t>Lack Of Base Condition</t>
        </is>
      </c>
      <c r="G440" t="inlineStr">
        <is>
          <t>DMS</t>
        </is>
      </c>
      <c r="H440" t="inlineStr">
        <is>
          <t>Paste mixture discharge valve cylinder air leakage</t>
        </is>
      </c>
      <c r="I440" t="inlineStr">
        <is>
          <t>AM</t>
        </is>
      </c>
      <c r="J440" t="inlineStr">
        <is>
          <t>O.P.Singh</t>
        </is>
      </c>
    </row>
    <row r="441">
      <c r="A441" t="inlineStr">
        <is>
          <t>AB-568</t>
        </is>
      </c>
      <c r="B441" s="82" t="n">
        <v>46065</v>
      </c>
      <c r="C441" t="inlineStr">
        <is>
          <t>Chocolate Plant</t>
        </is>
      </c>
      <c r="D441" t="inlineStr">
        <is>
          <t>Cream transfer line- SCP</t>
        </is>
      </c>
      <c r="E441" t="inlineStr">
        <is>
          <t xml:space="preserve">Dilip sharma </t>
        </is>
      </c>
      <c r="F441" t="inlineStr">
        <is>
          <t>Source Of Contamination-SOC</t>
        </is>
      </c>
      <c r="G441" t="inlineStr">
        <is>
          <t>DMS</t>
        </is>
      </c>
      <c r="H441" t="inlineStr">
        <is>
          <t>Water leakage above cream transfer pump</t>
        </is>
      </c>
      <c r="I441" t="inlineStr">
        <is>
          <t>PM</t>
        </is>
      </c>
      <c r="J441" t="inlineStr">
        <is>
          <t>Janki Patel</t>
        </is>
      </c>
    </row>
    <row r="442">
      <c r="A442" t="inlineStr">
        <is>
          <t>AB-569</t>
        </is>
      </c>
      <c r="B442" s="82" t="n">
        <v>46065</v>
      </c>
      <c r="C442" t="inlineStr">
        <is>
          <t>Chocolate Plant</t>
        </is>
      </c>
      <c r="D442" t="inlineStr">
        <is>
          <t>Hose pipe - MCP</t>
        </is>
      </c>
      <c r="E442" t="inlineStr">
        <is>
          <t xml:space="preserve">Imran khan </t>
        </is>
      </c>
      <c r="F442" t="inlineStr">
        <is>
          <t>Minor Flaws</t>
        </is>
      </c>
      <c r="G442" t="inlineStr">
        <is>
          <t>DMS</t>
        </is>
      </c>
      <c r="H442" t="inlineStr">
        <is>
          <t xml:space="preserve">Leakage from hose pipe </t>
        </is>
      </c>
      <c r="I442" t="inlineStr">
        <is>
          <t>AM</t>
        </is>
      </c>
      <c r="J442" t="inlineStr">
        <is>
          <t>O.P.Singh</t>
        </is>
      </c>
    </row>
    <row r="443">
      <c r="A443" t="inlineStr">
        <is>
          <t>AB-570</t>
        </is>
      </c>
      <c r="B443" s="82" t="n">
        <v>46065</v>
      </c>
      <c r="C443" t="inlineStr">
        <is>
          <t>Chocolate Plant</t>
        </is>
      </c>
      <c r="D443" t="inlineStr">
        <is>
          <t>Hose pipe - MCP</t>
        </is>
      </c>
      <c r="E443" t="inlineStr">
        <is>
          <t xml:space="preserve">Imran khan </t>
        </is>
      </c>
      <c r="F443" t="inlineStr">
        <is>
          <t>Minor Flaws</t>
        </is>
      </c>
      <c r="G443" t="inlineStr">
        <is>
          <t>DMS</t>
        </is>
      </c>
      <c r="H443" t="inlineStr">
        <is>
          <t xml:space="preserve">Leakage from hose pipe </t>
        </is>
      </c>
      <c r="I443" t="inlineStr">
        <is>
          <t>AM</t>
        </is>
      </c>
      <c r="J443" t="inlineStr">
        <is>
          <t>O.P.Singh</t>
        </is>
      </c>
    </row>
    <row r="444">
      <c r="A444" t="inlineStr">
        <is>
          <t>AB-571</t>
        </is>
      </c>
      <c r="B444" s="82" t="n">
        <v>46065</v>
      </c>
      <c r="C444" t="inlineStr">
        <is>
          <t>Chocolate Plant</t>
        </is>
      </c>
      <c r="D444" t="inlineStr">
        <is>
          <t>PSM - MCP</t>
        </is>
      </c>
      <c r="E444" t="inlineStr">
        <is>
          <t xml:space="preserve">Imran Khan </t>
        </is>
      </c>
      <c r="F444" t="inlineStr">
        <is>
          <t>Source Of Contamination-SOC</t>
        </is>
      </c>
      <c r="G444" t="inlineStr">
        <is>
          <t>DMS</t>
        </is>
      </c>
      <c r="H444" t="inlineStr">
        <is>
          <t>Water leakage from new PSM</t>
        </is>
      </c>
      <c r="I444" t="inlineStr">
        <is>
          <t>PM</t>
        </is>
      </c>
      <c r="J444" t="inlineStr">
        <is>
          <t>Janki Patel</t>
        </is>
      </c>
    </row>
    <row r="445">
      <c r="A445" t="inlineStr">
        <is>
          <t>AB-572</t>
        </is>
      </c>
      <c r="B445" s="82" t="n">
        <v>46065</v>
      </c>
      <c r="C445" t="inlineStr">
        <is>
          <t>Chocolate Plant</t>
        </is>
      </c>
      <c r="D445" t="inlineStr">
        <is>
          <t>Silo - MCP</t>
        </is>
      </c>
      <c r="E445" t="inlineStr">
        <is>
          <t xml:space="preserve">Imran Khan </t>
        </is>
      </c>
      <c r="F445" t="inlineStr">
        <is>
          <t>Minor Flaws</t>
        </is>
      </c>
      <c r="G445" t="inlineStr">
        <is>
          <t>DMS</t>
        </is>
      </c>
      <c r="H445" t="inlineStr">
        <is>
          <t>Lactose silo leakage rotatry valve</t>
        </is>
      </c>
      <c r="I445" t="inlineStr">
        <is>
          <t>AM</t>
        </is>
      </c>
      <c r="J445" t="inlineStr">
        <is>
          <t>O.P.Singh</t>
        </is>
      </c>
    </row>
    <row r="446">
      <c r="A446" t="inlineStr">
        <is>
          <t>AB-573</t>
        </is>
      </c>
      <c r="B446" s="82" t="n">
        <v>46074</v>
      </c>
      <c r="C446" t="inlineStr">
        <is>
          <t>Chocolate Plant</t>
        </is>
      </c>
      <c r="D446" t="inlineStr">
        <is>
          <t xml:space="preserve">Yolkin tank </t>
        </is>
      </c>
      <c r="E446" t="inlineStr">
        <is>
          <t xml:space="preserve">Vikas Gupta </t>
        </is>
      </c>
      <c r="F446" t="inlineStr">
        <is>
          <t>Minor Flaws</t>
        </is>
      </c>
      <c r="G446" t="inlineStr">
        <is>
          <t>DMS</t>
        </is>
      </c>
      <c r="H446" t="inlineStr">
        <is>
          <t xml:space="preserve">Yolkin tank Valve leakage </t>
        </is>
      </c>
      <c r="I446" t="inlineStr">
        <is>
          <t>AM</t>
        </is>
      </c>
      <c r="J446" t="inlineStr">
        <is>
          <t>O.P.Singh</t>
        </is>
      </c>
    </row>
    <row r="447">
      <c r="A447" t="inlineStr">
        <is>
          <t>AB-574</t>
        </is>
      </c>
      <c r="B447" s="82" t="n">
        <v>46073</v>
      </c>
      <c r="C447" t="inlineStr">
        <is>
          <t>Chocolate Plant</t>
        </is>
      </c>
      <c r="D447" t="inlineStr">
        <is>
          <t>Tube chain - MCP</t>
        </is>
      </c>
      <c r="E447" t="inlineStr">
        <is>
          <t>OP Singh</t>
        </is>
      </c>
      <c r="F447" t="inlineStr">
        <is>
          <t>Minor Flaws</t>
        </is>
      </c>
      <c r="G447" t="inlineStr">
        <is>
          <t>DMS</t>
        </is>
      </c>
      <c r="H447" t="inlineStr">
        <is>
          <t>Tube chains motor support broken</t>
        </is>
      </c>
      <c r="I447" t="inlineStr">
        <is>
          <t>AM</t>
        </is>
      </c>
      <c r="J447" t="inlineStr">
        <is>
          <t>O.P.Singh</t>
        </is>
      </c>
    </row>
    <row r="448">
      <c r="A448" t="inlineStr">
        <is>
          <t>AB-575</t>
        </is>
      </c>
      <c r="B448" s="82" t="n">
        <v>46203</v>
      </c>
      <c r="C448" t="inlineStr">
        <is>
          <t>HT</t>
        </is>
      </c>
      <c r="D448" t="inlineStr">
        <is>
          <t>Above the ups room</t>
        </is>
      </c>
      <c r="E448" t="inlineStr">
        <is>
          <t>Satyendra kumar vishwakarma</t>
        </is>
      </c>
      <c r="F448" t="inlineStr">
        <is>
          <t>Lack Of Base Condition</t>
        </is>
      </c>
      <c r="G448" t="inlineStr">
        <is>
          <t>DMS</t>
        </is>
      </c>
      <c r="H448" t="inlineStr">
        <is>
          <t>A tinshede block (acrylic sheet )is open above the ups room near DG cabin so rainy water and birds or insects are entering inside.</t>
        </is>
      </c>
      <c r="I448" t="inlineStr">
        <is>
          <t>AM</t>
        </is>
      </c>
      <c r="J448" t="inlineStr">
        <is>
          <t>Amit Tripathi</t>
        </is>
      </c>
    </row>
    <row r="449">
      <c r="A449" t="inlineStr">
        <is>
          <t>AB-576</t>
        </is>
      </c>
      <c r="B449" s="82" t="n">
        <v>46202</v>
      </c>
      <c r="C449" t="inlineStr">
        <is>
          <t>Co-Ex</t>
        </is>
      </c>
      <c r="D449" t="inlineStr">
        <is>
          <t xml:space="preserve">Flex conveyor </t>
        </is>
      </c>
      <c r="E449" t="inlineStr">
        <is>
          <t>Kuldeep singh</t>
        </is>
      </c>
      <c r="F449" t="inlineStr">
        <is>
          <t>UnSafe Condition</t>
        </is>
      </c>
      <c r="G449" t="inlineStr">
        <is>
          <t>CIL</t>
        </is>
      </c>
      <c r="H449" t="inlineStr">
        <is>
          <t xml:space="preserve">Emergency switch top broken front of leg3 flex conveyor </t>
        </is>
      </c>
      <c r="I449" t="inlineStr">
        <is>
          <t>AM</t>
        </is>
      </c>
      <c r="J449" t="inlineStr">
        <is>
          <t>Manoj Mathur</t>
        </is>
      </c>
    </row>
    <row r="450">
      <c r="A450" t="inlineStr">
        <is>
          <t>AB-578</t>
        </is>
      </c>
      <c r="B450" s="82" t="n">
        <v>46202</v>
      </c>
      <c r="C450" t="inlineStr">
        <is>
          <t>Co-Ex</t>
        </is>
      </c>
      <c r="D450" t="inlineStr">
        <is>
          <t xml:space="preserve">Leg 2 </t>
        </is>
      </c>
      <c r="E450" t="inlineStr">
        <is>
          <t xml:space="preserve">Kuldeep singh chouhan </t>
        </is>
      </c>
      <c r="F450" t="inlineStr">
        <is>
          <t>Source Of Contamination-SOC</t>
        </is>
      </c>
      <c r="G450" t="inlineStr">
        <is>
          <t>CIL</t>
        </is>
      </c>
      <c r="H450" t="inlineStr">
        <is>
          <t xml:space="preserve">Motors not covered due to chocolate accumulation on it </t>
        </is>
      </c>
      <c r="I450" t="inlineStr">
        <is>
          <t>AM</t>
        </is>
      </c>
      <c r="J450" t="inlineStr">
        <is>
          <t>Ravinder Gaur</t>
        </is>
      </c>
    </row>
    <row r="451">
      <c r="A451" t="inlineStr">
        <is>
          <t>AB-579</t>
        </is>
      </c>
      <c r="B451" s="82" t="n">
        <v>46202</v>
      </c>
      <c r="C451" t="inlineStr">
        <is>
          <t>Co-Ex</t>
        </is>
      </c>
      <c r="D451" t="inlineStr">
        <is>
          <t xml:space="preserve">Leg1 </t>
        </is>
      </c>
      <c r="E451" t="inlineStr">
        <is>
          <t xml:space="preserve">Kuldeep singh </t>
        </is>
      </c>
      <c r="F451" t="inlineStr">
        <is>
          <t>Source Of Quality Defect</t>
        </is>
      </c>
      <c r="G451" t="inlineStr">
        <is>
          <t>CIL</t>
        </is>
      </c>
      <c r="H451" t="inlineStr">
        <is>
          <t xml:space="preserve">Vacuum belt torn out </t>
        </is>
      </c>
      <c r="I451" t="inlineStr">
        <is>
          <t>AM</t>
        </is>
      </c>
      <c r="J451" t="inlineStr">
        <is>
          <t>Himanshu Chauhan</t>
        </is>
      </c>
    </row>
    <row r="452">
      <c r="A452" t="inlineStr">
        <is>
          <t>AB-580</t>
        </is>
      </c>
      <c r="B452" s="82" t="n">
        <v>46202</v>
      </c>
      <c r="C452" t="inlineStr">
        <is>
          <t>Co-Ex</t>
        </is>
      </c>
      <c r="D452" t="inlineStr">
        <is>
          <t xml:space="preserve">Leg 2 </t>
        </is>
      </c>
      <c r="E452" t="inlineStr">
        <is>
          <t xml:space="preserve">Kuldeep singh chouhan </t>
        </is>
      </c>
      <c r="F452" t="inlineStr">
        <is>
          <t>Source Of Contamination-SOC</t>
        </is>
      </c>
      <c r="G452" t="inlineStr">
        <is>
          <t>CIL</t>
        </is>
      </c>
      <c r="H452" t="inlineStr">
        <is>
          <t xml:space="preserve">Metallic burr found during CIL at transverse and unwinding unit drive unit cleaning </t>
        </is>
      </c>
      <c r="I452" t="inlineStr">
        <is>
          <t>AM</t>
        </is>
      </c>
      <c r="J452" t="inlineStr">
        <is>
          <t>Ravinder Gaur</t>
        </is>
      </c>
    </row>
    <row r="453">
      <c r="A453" t="inlineStr">
        <is>
          <t>AB-577</t>
        </is>
      </c>
      <c r="B453" s="82" t="n">
        <v>46202</v>
      </c>
      <c r="C453" t="inlineStr">
        <is>
          <t>Co-Ex</t>
        </is>
      </c>
      <c r="D453" t="inlineStr">
        <is>
          <t xml:space="preserve">ADS </t>
        </is>
      </c>
      <c r="E453" t="inlineStr">
        <is>
          <t xml:space="preserve">Kuldeep Singh </t>
        </is>
      </c>
      <c r="F453" t="inlineStr">
        <is>
          <t>Minor Flaws</t>
        </is>
      </c>
      <c r="G453" t="inlineStr">
        <is>
          <t>CIL</t>
        </is>
      </c>
      <c r="H453" t="inlineStr">
        <is>
          <t xml:space="preserve">Timing belt of pusher (ADS Leg 2 ) crack </t>
        </is>
      </c>
      <c r="I453" t="inlineStr">
        <is>
          <t>PM</t>
        </is>
      </c>
      <c r="J453" t="inlineStr">
        <is>
          <t>Deepesh</t>
        </is>
      </c>
    </row>
    <row r="454">
      <c r="A454" t="inlineStr">
        <is>
          <t>AB-581</t>
        </is>
      </c>
      <c r="B454" s="82" t="n">
        <v>46174</v>
      </c>
      <c r="C454" t="inlineStr">
        <is>
          <t>Co-Ex</t>
        </is>
      </c>
      <c r="D454" t="inlineStr">
        <is>
          <t xml:space="preserve">Leg 2 </t>
        </is>
      </c>
      <c r="E454" t="inlineStr">
        <is>
          <t xml:space="preserve">Kuldeep singh chouhan </t>
        </is>
      </c>
      <c r="F454" t="inlineStr">
        <is>
          <t>Source Of Quality Defect</t>
        </is>
      </c>
      <c r="G454" t="inlineStr">
        <is>
          <t>CIL</t>
        </is>
      </c>
      <c r="H454" t="inlineStr">
        <is>
          <t xml:space="preserve">Print head level is even from base resulting code issues </t>
        </is>
      </c>
      <c r="I454" t="inlineStr">
        <is>
          <t>AM</t>
        </is>
      </c>
      <c r="J454" t="inlineStr">
        <is>
          <t>Himanshu Chauhan</t>
        </is>
      </c>
    </row>
    <row r="455">
      <c r="A455" t="inlineStr">
        <is>
          <t>AB-582</t>
        </is>
      </c>
      <c r="B455" s="82" t="n">
        <v>46182</v>
      </c>
      <c r="C455" t="inlineStr">
        <is>
          <t>Co-Ex</t>
        </is>
      </c>
      <c r="D455" t="inlineStr">
        <is>
          <t xml:space="preserve">Leg 1 </t>
        </is>
      </c>
      <c r="E455" t="inlineStr">
        <is>
          <t xml:space="preserve">Kuldeep singh chouhan </t>
        </is>
      </c>
      <c r="F455" t="inlineStr">
        <is>
          <t>Minor Flaws</t>
        </is>
      </c>
      <c r="G455" t="inlineStr">
        <is>
          <t>CIL</t>
        </is>
      </c>
      <c r="H455" t="inlineStr">
        <is>
          <t xml:space="preserve">02 Nose roller bearing damaged of reject belt </t>
        </is>
      </c>
      <c r="I455" t="inlineStr">
        <is>
          <t>PM</t>
        </is>
      </c>
      <c r="J455" t="inlineStr">
        <is>
          <t>Deepesh</t>
        </is>
      </c>
    </row>
    <row r="456">
      <c r="A456" t="inlineStr">
        <is>
          <t>AB-583</t>
        </is>
      </c>
      <c r="B456" s="82" t="n">
        <v>46182</v>
      </c>
      <c r="C456" t="inlineStr">
        <is>
          <t>Co-Ex</t>
        </is>
      </c>
      <c r="D456" t="inlineStr">
        <is>
          <t>Leg1</t>
        </is>
      </c>
      <c r="E456" t="inlineStr">
        <is>
          <t xml:space="preserve">Kuldeep singh </t>
        </is>
      </c>
      <c r="F456" t="inlineStr">
        <is>
          <t>Lack Of Base Condition</t>
        </is>
      </c>
      <c r="G456" t="inlineStr">
        <is>
          <t>CIL</t>
        </is>
      </c>
      <c r="H456" t="inlineStr">
        <is>
          <t xml:space="preserve">Reject belt sensor bolt loose </t>
        </is>
      </c>
      <c r="I456" t="inlineStr">
        <is>
          <t>PM</t>
        </is>
      </c>
      <c r="J456" t="inlineStr">
        <is>
          <t>Deepesh</t>
        </is>
      </c>
      <c r="K456" t="inlineStr">
        <is>
          <t>Done</t>
        </is>
      </c>
      <c r="L456" t="inlineStr">
        <is>
          <t xml:space="preserve">Jitendra sen </t>
        </is>
      </c>
      <c r="M456" t="n">
        <v>46212</v>
      </c>
      <c r="N456" t="inlineStr">
        <is>
          <t xml:space="preserve">Sensor fixed with both bolts </t>
        </is>
      </c>
    </row>
    <row r="457">
      <c r="A457" t="inlineStr">
        <is>
          <t>AB-584</t>
        </is>
      </c>
      <c r="B457" s="82" t="n">
        <v>46182</v>
      </c>
      <c r="C457" t="inlineStr">
        <is>
          <t>Co-Ex</t>
        </is>
      </c>
      <c r="D457" t="inlineStr">
        <is>
          <t>Leg 2</t>
        </is>
      </c>
      <c r="E457" t="inlineStr">
        <is>
          <t xml:space="preserve">Kuldeep singh </t>
        </is>
      </c>
      <c r="F457" t="inlineStr">
        <is>
          <t>Lack Of Base Condition</t>
        </is>
      </c>
      <c r="G457" t="inlineStr">
        <is>
          <t>CIL</t>
        </is>
      </c>
      <c r="H457" t="inlineStr">
        <is>
          <t>Infeed belt (just after ads ) nose roller broken</t>
        </is>
      </c>
      <c r="I457" t="inlineStr">
        <is>
          <t>PM</t>
        </is>
      </c>
      <c r="J457" t="inlineStr">
        <is>
          <t>Deepesh</t>
        </is>
      </c>
    </row>
    <row r="458">
      <c r="A458" t="inlineStr">
        <is>
          <t>AB-585</t>
        </is>
      </c>
      <c r="B458" s="82" t="n">
        <v>46181</v>
      </c>
      <c r="C458" t="inlineStr">
        <is>
          <t>Co-Ex</t>
        </is>
      </c>
      <c r="D458" t="inlineStr">
        <is>
          <t xml:space="preserve">Leg 1 </t>
        </is>
      </c>
      <c r="E458" t="inlineStr">
        <is>
          <t xml:space="preserve">Kuldeep singh </t>
        </is>
      </c>
      <c r="F458" t="inlineStr">
        <is>
          <t>Minor Flaws</t>
        </is>
      </c>
      <c r="G458" t="inlineStr">
        <is>
          <t>CIL</t>
        </is>
      </c>
      <c r="H458" t="inlineStr">
        <is>
          <t xml:space="preserve">Reject belt motor overheat due to huge dirt found on tail fan and fines </t>
        </is>
      </c>
      <c r="I458" t="inlineStr">
        <is>
          <t>PM</t>
        </is>
      </c>
      <c r="J458" t="inlineStr">
        <is>
          <t>Deepesh</t>
        </is>
      </c>
    </row>
    <row r="459">
      <c r="A459" t="inlineStr">
        <is>
          <t>AB-586</t>
        </is>
      </c>
      <c r="B459" s="82" t="n">
        <v>46181</v>
      </c>
      <c r="C459" t="inlineStr">
        <is>
          <t>Co-Ex</t>
        </is>
      </c>
      <c r="D459" t="inlineStr">
        <is>
          <t>Leg 1</t>
        </is>
      </c>
      <c r="E459" t="inlineStr">
        <is>
          <t xml:space="preserve">Kuldeep singh </t>
        </is>
      </c>
      <c r="F459" t="inlineStr">
        <is>
          <t>Source Of Contamination-SOC</t>
        </is>
      </c>
      <c r="G459" t="inlineStr">
        <is>
          <t>CIL</t>
        </is>
      </c>
      <c r="H459" t="inlineStr">
        <is>
          <t xml:space="preserve">Roller scrapper gap with roller is more than standard </t>
        </is>
      </c>
      <c r="I459" t="inlineStr">
        <is>
          <t>AM</t>
        </is>
      </c>
      <c r="J459" t="inlineStr">
        <is>
          <t>Ravinder Gaur</t>
        </is>
      </c>
      <c r="K459" t="inlineStr">
        <is>
          <t>Done</t>
        </is>
      </c>
      <c r="L459" t="inlineStr">
        <is>
          <t xml:space="preserve">Jitendra Sen </t>
        </is>
      </c>
      <c r="M459" t="n">
        <v>46221</v>
      </c>
      <c r="N459" t="inlineStr">
        <is>
          <t xml:space="preserve">Gap between scrapper and Roller maintained </t>
        </is>
      </c>
    </row>
    <row r="460">
      <c r="A460" t="inlineStr">
        <is>
          <t>AB-587</t>
        </is>
      </c>
      <c r="B460" s="82" t="n">
        <v>46202</v>
      </c>
      <c r="C460" t="inlineStr">
        <is>
          <t>Co-Ex</t>
        </is>
      </c>
      <c r="D460" t="inlineStr">
        <is>
          <t xml:space="preserve">Leg2 </t>
        </is>
      </c>
      <c r="E460" t="inlineStr">
        <is>
          <t xml:space="preserve">Kuldeep singh chouhan </t>
        </is>
      </c>
      <c r="F460" t="inlineStr">
        <is>
          <t>Minor Flaws</t>
        </is>
      </c>
      <c r="G460" t="inlineStr">
        <is>
          <t>DMS</t>
        </is>
      </c>
      <c r="H460" t="inlineStr">
        <is>
          <t xml:space="preserve">Cable tray faul in laser  printer head movement </t>
        </is>
      </c>
      <c r="I460" t="inlineStr">
        <is>
          <t>PM</t>
        </is>
      </c>
      <c r="J460" t="inlineStr">
        <is>
          <t>Deepesh</t>
        </is>
      </c>
    </row>
    <row r="461">
      <c r="A461" t="inlineStr">
        <is>
          <t>AB-588</t>
        </is>
      </c>
      <c r="B461" s="82" t="n">
        <v>46204</v>
      </c>
      <c r="C461" t="inlineStr">
        <is>
          <t>5-Star</t>
        </is>
      </c>
      <c r="D461" t="inlineStr">
        <is>
          <t>TBT2</t>
        </is>
      </c>
      <c r="E461" t="inlineStr">
        <is>
          <t>Human Lal</t>
        </is>
      </c>
      <c r="F461" t="inlineStr">
        <is>
          <t>Lack Of Base Condition</t>
        </is>
      </c>
      <c r="G461" t="inlineStr">
        <is>
          <t>DMS</t>
        </is>
      </c>
      <c r="H461" t="inlineStr">
        <is>
          <t>TBT 2 caramel cooker cycle time high 55 min</t>
        </is>
      </c>
      <c r="I461" t="inlineStr">
        <is>
          <t>PM</t>
        </is>
      </c>
      <c r="J461" t="inlineStr">
        <is>
          <t>Satish Mishra</t>
        </is>
      </c>
    </row>
    <row r="462">
      <c r="A462" t="inlineStr">
        <is>
          <t>AB-589</t>
        </is>
      </c>
      <c r="B462" s="82" t="n">
        <v>46204</v>
      </c>
      <c r="C462" t="inlineStr">
        <is>
          <t>5-Star</t>
        </is>
      </c>
      <c r="D462" t="inlineStr">
        <is>
          <t xml:space="preserve">Rework water volumetric tank </t>
        </is>
      </c>
      <c r="E462" t="inlineStr">
        <is>
          <t>Human lal</t>
        </is>
      </c>
      <c r="F462" t="inlineStr">
        <is>
          <t>Lack Of Base Condition</t>
        </is>
      </c>
      <c r="G462" t="inlineStr">
        <is>
          <t>DMS</t>
        </is>
      </c>
      <c r="H462" t="inlineStr">
        <is>
          <t xml:space="preserve">Level sensor to be installed </t>
        </is>
      </c>
      <c r="I462" t="inlineStr">
        <is>
          <t>PM</t>
        </is>
      </c>
      <c r="J462" t="inlineStr">
        <is>
          <t>Satish Mishra</t>
        </is>
      </c>
    </row>
    <row r="463">
      <c r="A463" t="inlineStr">
        <is>
          <t>AB-590</t>
        </is>
      </c>
      <c r="B463" s="82" t="n">
        <v>46204</v>
      </c>
      <c r="C463" t="inlineStr">
        <is>
          <t>5-Star</t>
        </is>
      </c>
      <c r="D463" t="inlineStr">
        <is>
          <t>Cutter 85 hoze reel</t>
        </is>
      </c>
      <c r="E463" t="inlineStr">
        <is>
          <t>Harikesh</t>
        </is>
      </c>
      <c r="F463" t="inlineStr">
        <is>
          <t>UnSafe Condition</t>
        </is>
      </c>
      <c r="G463" t="inlineStr">
        <is>
          <t>DMS</t>
        </is>
      </c>
      <c r="H463" t="inlineStr">
        <is>
          <t xml:space="preserve">Hoze reel damaged wire open </t>
        </is>
      </c>
      <c r="I463" t="inlineStr">
        <is>
          <t>AM</t>
        </is>
      </c>
      <c r="J463" t="inlineStr">
        <is>
          <t>Vikas Verma</t>
        </is>
      </c>
    </row>
    <row r="464">
      <c r="A464" t="inlineStr">
        <is>
          <t>AB-591</t>
        </is>
      </c>
      <c r="B464" s="82" t="n">
        <v>46204</v>
      </c>
      <c r="C464" t="inlineStr">
        <is>
          <t>5-Star</t>
        </is>
      </c>
      <c r="D464" t="inlineStr">
        <is>
          <t>Enrober</t>
        </is>
      </c>
      <c r="E464" t="inlineStr">
        <is>
          <t>Harikesh</t>
        </is>
      </c>
      <c r="F464" t="inlineStr">
        <is>
          <t>Source Of Quality Defect</t>
        </is>
      </c>
      <c r="G464" t="inlineStr">
        <is>
          <t>DMS</t>
        </is>
      </c>
      <c r="H464" t="inlineStr">
        <is>
          <t xml:space="preserve">Chocolate mass temp is increasing </t>
        </is>
      </c>
      <c r="I464" t="inlineStr">
        <is>
          <t>AM</t>
        </is>
      </c>
      <c r="J464" t="inlineStr">
        <is>
          <t>Pramod Verma</t>
        </is>
      </c>
    </row>
    <row r="465">
      <c r="A465" t="inlineStr">
        <is>
          <t>AB-592</t>
        </is>
      </c>
      <c r="B465" s="82" t="n">
        <v>46204</v>
      </c>
      <c r="C465" t="inlineStr">
        <is>
          <t>5-Star</t>
        </is>
      </c>
      <c r="D465" t="inlineStr">
        <is>
          <t>TTLI3</t>
        </is>
      </c>
      <c r="E465" t="inlineStr">
        <is>
          <t>Vishnu nimje</t>
        </is>
      </c>
      <c r="F465" t="inlineStr">
        <is>
          <t>Lack Of Base Condition</t>
        </is>
      </c>
      <c r="G465" t="inlineStr">
        <is>
          <t>DMS</t>
        </is>
      </c>
      <c r="H465" t="inlineStr">
        <is>
          <t>Bar jumping at PGR resulting high outer rejection</t>
        </is>
      </c>
      <c r="I465" t="inlineStr">
        <is>
          <t>PM</t>
        </is>
      </c>
      <c r="J465" t="inlineStr">
        <is>
          <t>Satish Mishra</t>
        </is>
      </c>
      <c r="K465" t="inlineStr">
        <is>
          <t>Done</t>
        </is>
      </c>
      <c r="L465" t="inlineStr">
        <is>
          <t>Rajesh joshi</t>
        </is>
      </c>
      <c r="M465" t="n">
        <v>46204</v>
      </c>
      <c r="N465" t="inlineStr">
        <is>
          <t xml:space="preserve">Triangular belt toothed belt replaced </t>
        </is>
      </c>
    </row>
    <row r="466">
      <c r="A466" t="inlineStr">
        <is>
          <t>AB-593</t>
        </is>
      </c>
      <c r="B466" s="82" t="n">
        <v>46205</v>
      </c>
      <c r="C466" t="inlineStr">
        <is>
          <t>Perk</t>
        </is>
      </c>
      <c r="D466" t="inlineStr">
        <is>
          <t>HCM-6</t>
        </is>
      </c>
      <c r="E466" t="inlineStr">
        <is>
          <t xml:space="preserve">Mukesh lodha </t>
        </is>
      </c>
      <c r="F466" t="inlineStr">
        <is>
          <t>Minor Flaws</t>
        </is>
      </c>
      <c r="G466" t="inlineStr">
        <is>
          <t>GEMBA</t>
        </is>
      </c>
      <c r="H466" t="inlineStr">
        <is>
          <t>Uper turning belt not ablebal</t>
        </is>
      </c>
      <c r="I466" t="inlineStr">
        <is>
          <t>PM</t>
        </is>
      </c>
      <c r="J466" t="inlineStr">
        <is>
          <t>Deepesh</t>
        </is>
      </c>
    </row>
    <row r="467">
      <c r="A467" t="inlineStr">
        <is>
          <t>AB-594</t>
        </is>
      </c>
      <c r="B467" s="82" t="n">
        <v>46204</v>
      </c>
      <c r="C467" t="inlineStr">
        <is>
          <t>5-Star</t>
        </is>
      </c>
      <c r="D467" t="inlineStr">
        <is>
          <t>Chocolate return line over Head pipe</t>
        </is>
      </c>
      <c r="E467" t="inlineStr">
        <is>
          <t xml:space="preserve">Bhajaman batham </t>
        </is>
      </c>
      <c r="F467" t="inlineStr">
        <is>
          <t>UnSafe Condition</t>
        </is>
      </c>
      <c r="G467" t="inlineStr">
        <is>
          <t>GEMBA</t>
        </is>
      </c>
      <c r="H467" t="inlineStr">
        <is>
          <t xml:space="preserve">Chocolate return line over Head pipe line not mounted in angle </t>
        </is>
      </c>
      <c r="I467" t="inlineStr">
        <is>
          <t>AM</t>
        </is>
      </c>
      <c r="J467" t="inlineStr">
        <is>
          <t>Vikas Verma</t>
        </is>
      </c>
    </row>
    <row r="468">
      <c r="A468" t="inlineStr">
        <is>
          <t>AB-596</t>
        </is>
      </c>
      <c r="B468" s="82" t="n">
        <v>46204</v>
      </c>
      <c r="C468" t="inlineStr">
        <is>
          <t>5-Star</t>
        </is>
      </c>
      <c r="D468" t="inlineStr">
        <is>
          <t>Temperor</t>
        </is>
      </c>
      <c r="E468" t="inlineStr">
        <is>
          <t>Harikesh</t>
        </is>
      </c>
      <c r="F468" t="inlineStr">
        <is>
          <t>Source Of Contamination-SOC</t>
        </is>
      </c>
      <c r="G468" t="inlineStr">
        <is>
          <t>CIL</t>
        </is>
      </c>
      <c r="H468" t="inlineStr">
        <is>
          <t>Chocolate leakage from temperor agitator top</t>
        </is>
      </c>
      <c r="I468" t="inlineStr">
        <is>
          <t>PM</t>
        </is>
      </c>
      <c r="J468" t="inlineStr">
        <is>
          <t>Satish Mishra</t>
        </is>
      </c>
    </row>
    <row r="469">
      <c r="A469" t="inlineStr">
        <is>
          <t>AB-597</t>
        </is>
      </c>
      <c r="B469" s="82" t="n">
        <v>46204</v>
      </c>
      <c r="C469" t="inlineStr">
        <is>
          <t>5-Star</t>
        </is>
      </c>
      <c r="D469" t="inlineStr">
        <is>
          <t>Temperer</t>
        </is>
      </c>
      <c r="E469" t="inlineStr">
        <is>
          <t xml:space="preserve">Harikesh Gurjar </t>
        </is>
      </c>
      <c r="F469" t="inlineStr">
        <is>
          <t>Source Of Contamination-SOC</t>
        </is>
      </c>
      <c r="G469" t="inlineStr">
        <is>
          <t>CIL</t>
        </is>
      </c>
      <c r="H469" t="inlineStr">
        <is>
          <t xml:space="preserve">Choklet floor pr fail rhi h temperer ke top se </t>
        </is>
      </c>
      <c r="I469" t="inlineStr">
        <is>
          <t>PM</t>
        </is>
      </c>
      <c r="J469" t="inlineStr">
        <is>
          <t>Satish Mishra</t>
        </is>
      </c>
    </row>
    <row r="470">
      <c r="A470" t="inlineStr">
        <is>
          <t>AB-598</t>
        </is>
      </c>
      <c r="B470" s="82" t="n">
        <v>46204</v>
      </c>
      <c r="C470" t="inlineStr">
        <is>
          <t>Utility</t>
        </is>
      </c>
      <c r="D470" t="inlineStr">
        <is>
          <t>Wtp</t>
        </is>
      </c>
      <c r="E470" t="inlineStr">
        <is>
          <t xml:space="preserve">Devendra Patidar </t>
        </is>
      </c>
      <c r="F470" t="inlineStr">
        <is>
          <t>UnSafe Condition</t>
        </is>
      </c>
      <c r="G470" t="inlineStr">
        <is>
          <t>GEMBA</t>
        </is>
      </c>
      <c r="H470" t="inlineStr">
        <is>
          <t xml:space="preserve">Cable dreshing not properly and laying on floor </t>
        </is>
      </c>
      <c r="I470" t="inlineStr">
        <is>
          <t>PM</t>
        </is>
      </c>
      <c r="J470" t="inlineStr">
        <is>
          <t>Devendra Patidar</t>
        </is>
      </c>
    </row>
    <row r="471">
      <c r="A471" t="inlineStr">
        <is>
          <t>AB-599</t>
        </is>
      </c>
      <c r="B471" s="82" t="n">
        <v>46204</v>
      </c>
      <c r="C471" t="inlineStr">
        <is>
          <t>Utility</t>
        </is>
      </c>
      <c r="D471" t="inlineStr">
        <is>
          <t xml:space="preserve">Boiler </t>
        </is>
      </c>
      <c r="E471" t="inlineStr">
        <is>
          <t xml:space="preserve">Devendra Patidar </t>
        </is>
      </c>
      <c r="F471" t="inlineStr">
        <is>
          <t>Lack Of Base Condition</t>
        </is>
      </c>
      <c r="G471" t="inlineStr">
        <is>
          <t>GEMBA</t>
        </is>
      </c>
      <c r="H471" t="inlineStr">
        <is>
          <t xml:space="preserve">Unwanted cable near dust collectors </t>
        </is>
      </c>
      <c r="I471" t="inlineStr">
        <is>
          <t>PM</t>
        </is>
      </c>
      <c r="J471" t="inlineStr">
        <is>
          <t>Devendra Patidar</t>
        </is>
      </c>
    </row>
    <row r="472">
      <c r="A472" t="inlineStr">
        <is>
          <t>AB-600</t>
        </is>
      </c>
      <c r="B472" s="82" t="n">
        <v>46205</v>
      </c>
      <c r="C472" t="inlineStr">
        <is>
          <t>5-Star</t>
        </is>
      </c>
      <c r="D472" t="inlineStr">
        <is>
          <t xml:space="preserve">Circuler cutter </t>
        </is>
      </c>
      <c r="E472" t="inlineStr">
        <is>
          <t xml:space="preserve">Harikesh Gurjar </t>
        </is>
      </c>
      <c r="F472" t="inlineStr">
        <is>
          <t>UnSafe Condition</t>
        </is>
      </c>
      <c r="G472" t="inlineStr">
        <is>
          <t>CIL</t>
        </is>
      </c>
      <c r="H472" t="inlineStr">
        <is>
          <t>Circuler cutter ka sefty cover damaj h</t>
        </is>
      </c>
      <c r="I472" t="inlineStr">
        <is>
          <t>AM</t>
        </is>
      </c>
      <c r="J472" t="inlineStr">
        <is>
          <t>Vikas Verma</t>
        </is>
      </c>
    </row>
    <row r="473">
      <c r="A473" t="inlineStr">
        <is>
          <t>AB-601</t>
        </is>
      </c>
      <c r="B473" s="82" t="n">
        <v>46205</v>
      </c>
      <c r="C473" t="inlineStr">
        <is>
          <t>5-Star</t>
        </is>
      </c>
      <c r="D473" t="inlineStr">
        <is>
          <t xml:space="preserve">Temperor </t>
        </is>
      </c>
      <c r="E473" t="inlineStr">
        <is>
          <t xml:space="preserve">Harikesh Gurjar </t>
        </is>
      </c>
      <c r="F473" t="inlineStr">
        <is>
          <t>UnSafe Condition</t>
        </is>
      </c>
      <c r="G473" t="inlineStr">
        <is>
          <t>CIL</t>
        </is>
      </c>
      <c r="H473" t="inlineStr">
        <is>
          <t xml:space="preserve">Temperer jacket ka heater leakage </t>
        </is>
      </c>
      <c r="I473" t="inlineStr">
        <is>
          <t>AM</t>
        </is>
      </c>
      <c r="J473" t="inlineStr">
        <is>
          <t>Vikas Verma</t>
        </is>
      </c>
    </row>
    <row r="474">
      <c r="A474" t="inlineStr">
        <is>
          <t>AB-602</t>
        </is>
      </c>
      <c r="B474" s="82" t="n">
        <v>46205</v>
      </c>
      <c r="C474" t="inlineStr">
        <is>
          <t>Utility</t>
        </is>
      </c>
      <c r="D474" t="inlineStr">
        <is>
          <t>Ppppu pump</t>
        </is>
      </c>
      <c r="E474" t="inlineStr">
        <is>
          <t>Jitendra sharma</t>
        </is>
      </c>
      <c r="F474" t="inlineStr">
        <is>
          <t>Lack Of Base Condition</t>
        </is>
      </c>
      <c r="G474" t="inlineStr">
        <is>
          <t>GEMBA</t>
        </is>
      </c>
      <c r="H474" t="inlineStr">
        <is>
          <t>Ppppu exhust high flush steam</t>
        </is>
      </c>
      <c r="I474" t="inlineStr">
        <is>
          <t>PM</t>
        </is>
      </c>
      <c r="J474" t="inlineStr">
        <is>
          <t>Devendra Patidar</t>
        </is>
      </c>
    </row>
    <row r="475">
      <c r="A475" t="inlineStr">
        <is>
          <t>AB-605</t>
        </is>
      </c>
      <c r="B475" s="82" t="n">
        <v>46168</v>
      </c>
      <c r="C475" t="inlineStr">
        <is>
          <t>Chocolate Plant</t>
        </is>
      </c>
      <c r="D475" t="inlineStr">
        <is>
          <t>5 RR- SCP</t>
        </is>
      </c>
      <c r="E475" t="inlineStr">
        <is>
          <t xml:space="preserve">Janki </t>
        </is>
      </c>
      <c r="F475" t="inlineStr">
        <is>
          <t>Lack Of Base Condition</t>
        </is>
      </c>
      <c r="G475" t="inlineStr">
        <is>
          <t>DMS</t>
        </is>
      </c>
      <c r="H475" t="inlineStr">
        <is>
          <t>5 RR bearing vibration</t>
        </is>
      </c>
      <c r="I475" t="inlineStr">
        <is>
          <t>AM</t>
        </is>
      </c>
      <c r="J475" t="inlineStr">
        <is>
          <t>O.P.Singh</t>
        </is>
      </c>
    </row>
    <row r="476">
      <c r="A476" t="inlineStr">
        <is>
          <t>AB-606</t>
        </is>
      </c>
      <c r="B476" s="82" t="n">
        <v>46169</v>
      </c>
      <c r="C476" t="inlineStr">
        <is>
          <t>Chocolate Plant</t>
        </is>
      </c>
      <c r="D476" t="inlineStr">
        <is>
          <t>5 RR- SCP</t>
        </is>
      </c>
      <c r="E476" t="inlineStr">
        <is>
          <t xml:space="preserve">Janki </t>
        </is>
      </c>
      <c r="F476" t="inlineStr">
        <is>
          <t>Lack Of Base Condition</t>
        </is>
      </c>
      <c r="G476" t="inlineStr">
        <is>
          <t>DMS</t>
        </is>
      </c>
      <c r="H476" t="inlineStr">
        <is>
          <t>5 RR bearing vibration</t>
        </is>
      </c>
      <c r="I476" t="inlineStr">
        <is>
          <t>AM</t>
        </is>
      </c>
      <c r="J476" t="inlineStr">
        <is>
          <t>O.P.Singh</t>
        </is>
      </c>
    </row>
    <row r="477">
      <c r="A477" t="inlineStr">
        <is>
          <t>AB-607</t>
        </is>
      </c>
      <c r="B477" s="82" t="n">
        <v>46205</v>
      </c>
      <c r="C477" t="inlineStr">
        <is>
          <t>Utility</t>
        </is>
      </c>
      <c r="D477" t="inlineStr">
        <is>
          <t>Ahu</t>
        </is>
      </c>
      <c r="E477" t="inlineStr">
        <is>
          <t>Sanjeev Rathore</t>
        </is>
      </c>
      <c r="F477" t="inlineStr">
        <is>
          <t>Source Of Quality Defect</t>
        </is>
      </c>
      <c r="G477" t="inlineStr">
        <is>
          <t>GEMBA</t>
        </is>
      </c>
      <c r="H477" t="inlineStr">
        <is>
          <t>डक्ट पर इन्सुलेशन करना है</t>
        </is>
      </c>
      <c r="I477" t="inlineStr">
        <is>
          <t>PM</t>
        </is>
      </c>
      <c r="J477" t="inlineStr">
        <is>
          <t>Devendra Patidar</t>
        </is>
      </c>
    </row>
    <row r="478">
      <c r="A478" t="inlineStr">
        <is>
          <t>AB-609</t>
        </is>
      </c>
      <c r="B478" s="82" t="n">
        <v>46205</v>
      </c>
      <c r="C478" t="inlineStr">
        <is>
          <t>Co-Ex</t>
        </is>
      </c>
      <c r="D478" t="inlineStr">
        <is>
          <t>Kitchen exhaust fan mesh</t>
        </is>
      </c>
      <c r="E478" t="inlineStr">
        <is>
          <t>Sanjeev Rathore</t>
        </is>
      </c>
      <c r="F478" t="inlineStr">
        <is>
          <t>Source Of Quality Defect</t>
        </is>
      </c>
      <c r="G478" t="inlineStr">
        <is>
          <t>GEMBA</t>
        </is>
      </c>
      <c r="H478" t="inlineStr">
        <is>
          <t>Mesh dirty</t>
        </is>
      </c>
      <c r="I478" t="inlineStr">
        <is>
          <t>AM</t>
        </is>
      </c>
      <c r="J478" t="inlineStr">
        <is>
          <t>Himanshu Chauhan</t>
        </is>
      </c>
    </row>
    <row r="479">
      <c r="A479" t="inlineStr">
        <is>
          <t>AB-608</t>
        </is>
      </c>
      <c r="B479" s="82" t="n">
        <v>46169</v>
      </c>
      <c r="C479" t="inlineStr">
        <is>
          <t>Chocolate Plant</t>
        </is>
      </c>
      <c r="D479" t="inlineStr">
        <is>
          <t>Starch Silo-SCP</t>
        </is>
      </c>
      <c r="E479" t="inlineStr">
        <is>
          <t xml:space="preserve">Janki </t>
        </is>
      </c>
      <c r="F479" t="inlineStr">
        <is>
          <t>Lack Of Base Condition</t>
        </is>
      </c>
      <c r="G479" t="inlineStr">
        <is>
          <t>DMS</t>
        </is>
      </c>
      <c r="H479" t="inlineStr">
        <is>
          <t xml:space="preserve">Starch silo rupture disc broken </t>
        </is>
      </c>
      <c r="I479" t="inlineStr">
        <is>
          <t>AM</t>
        </is>
      </c>
      <c r="J479" t="inlineStr">
        <is>
          <t>O.P.Singh</t>
        </is>
      </c>
    </row>
    <row r="480">
      <c r="A480" t="inlineStr">
        <is>
          <t>AB-610</t>
        </is>
      </c>
      <c r="B480" s="82" t="n">
        <v>46171</v>
      </c>
      <c r="C480" t="inlineStr">
        <is>
          <t>Chocolate Plant</t>
        </is>
      </c>
      <c r="D480" t="inlineStr">
        <is>
          <t>5 RR no.1 - SCP</t>
        </is>
      </c>
      <c r="E480" t="inlineStr">
        <is>
          <t xml:space="preserve">Janki </t>
        </is>
      </c>
      <c r="F480" t="inlineStr">
        <is>
          <t>Minor Flaws</t>
        </is>
      </c>
      <c r="G480" t="inlineStr">
        <is>
          <t>DMS</t>
        </is>
      </c>
      <c r="H480" t="inlineStr">
        <is>
          <t>5RR number 1 hopper cylinder seal unavailable</t>
        </is>
      </c>
      <c r="I480" t="inlineStr">
        <is>
          <t>AM</t>
        </is>
      </c>
      <c r="J480" t="inlineStr">
        <is>
          <t>O.P.Singh</t>
        </is>
      </c>
    </row>
    <row r="481">
      <c r="A481" t="inlineStr">
        <is>
          <t>AB-611</t>
        </is>
      </c>
      <c r="B481" s="82" t="n">
        <v>46174</v>
      </c>
      <c r="C481" t="inlineStr">
        <is>
          <t>Chocolate Plant</t>
        </is>
      </c>
      <c r="D481" t="inlineStr">
        <is>
          <t>2 RR- OCP</t>
        </is>
      </c>
      <c r="E481" t="inlineStr">
        <is>
          <t xml:space="preserve">Janki </t>
        </is>
      </c>
      <c r="F481" t="inlineStr">
        <is>
          <t>Source Of Contamination-SOC</t>
        </is>
      </c>
      <c r="G481" t="inlineStr">
        <is>
          <t>DMS</t>
        </is>
      </c>
      <c r="H481" t="inlineStr">
        <is>
          <t xml:space="preserve">2 RR Oil leakage </t>
        </is>
      </c>
      <c r="I481" t="inlineStr">
        <is>
          <t>PM</t>
        </is>
      </c>
      <c r="J481" t="inlineStr">
        <is>
          <t>Janki Patel</t>
        </is>
      </c>
    </row>
    <row r="482">
      <c r="A482" t="inlineStr">
        <is>
          <t>AB-612</t>
        </is>
      </c>
      <c r="B482" s="82" t="n">
        <v>46175</v>
      </c>
      <c r="C482" t="inlineStr">
        <is>
          <t>Chocolate Plant</t>
        </is>
      </c>
      <c r="D482" t="inlineStr">
        <is>
          <t>5 RR no. 2- SCP</t>
        </is>
      </c>
      <c r="E482" t="inlineStr">
        <is>
          <t xml:space="preserve">Janki </t>
        </is>
      </c>
      <c r="F482" t="inlineStr">
        <is>
          <t>Source Of Contamination-SOC</t>
        </is>
      </c>
      <c r="G482" t="inlineStr">
        <is>
          <t>DMS</t>
        </is>
      </c>
      <c r="H482" t="inlineStr">
        <is>
          <t xml:space="preserve">5 RR no 2 oil leakage </t>
        </is>
      </c>
      <c r="I482" t="inlineStr">
        <is>
          <t>PM</t>
        </is>
      </c>
      <c r="J482" t="inlineStr">
        <is>
          <t>Janki Patel</t>
        </is>
      </c>
    </row>
    <row r="483">
      <c r="A483" t="inlineStr">
        <is>
          <t>AB-613</t>
        </is>
      </c>
      <c r="B483" s="82" t="n">
        <v>46178</v>
      </c>
      <c r="C483" t="inlineStr">
        <is>
          <t>Chocolate Plant</t>
        </is>
      </c>
      <c r="D483" t="inlineStr">
        <is>
          <t>Conch-2 - OCP</t>
        </is>
      </c>
      <c r="E483" t="inlineStr">
        <is>
          <t xml:space="preserve">Janki </t>
        </is>
      </c>
      <c r="F483" t="inlineStr">
        <is>
          <t>Minor Flaws</t>
        </is>
      </c>
      <c r="G483" t="inlineStr">
        <is>
          <t>DMS</t>
        </is>
      </c>
      <c r="H483" t="inlineStr">
        <is>
          <t xml:space="preserve">Conch 2 reed switch not working </t>
        </is>
      </c>
      <c r="I483" t="inlineStr">
        <is>
          <t>AM</t>
        </is>
      </c>
      <c r="J483" t="inlineStr">
        <is>
          <t>O.P.Singh</t>
        </is>
      </c>
      <c r="K483" t="inlineStr">
        <is>
          <t>Done</t>
        </is>
      </c>
      <c r="L483" t="inlineStr">
        <is>
          <t>Sachin, Janki</t>
        </is>
      </c>
      <c r="M483" t="n">
        <v>46195</v>
      </c>
      <c r="N483" t="inlineStr">
        <is>
          <t>reed switch replaced</t>
        </is>
      </c>
    </row>
    <row r="484">
      <c r="A484" t="inlineStr">
        <is>
          <t>AB-614</t>
        </is>
      </c>
      <c r="B484" s="82" t="n">
        <v>46184</v>
      </c>
      <c r="C484" t="inlineStr">
        <is>
          <t>Chocolate Plant</t>
        </is>
      </c>
      <c r="D484" t="inlineStr">
        <is>
          <t>Cream Jacket - SCP</t>
        </is>
      </c>
      <c r="E484" t="inlineStr">
        <is>
          <t xml:space="preserve">Janki </t>
        </is>
      </c>
      <c r="F484" t="inlineStr">
        <is>
          <t>Source Of Contamination-SOC</t>
        </is>
      </c>
      <c r="G484" t="inlineStr">
        <is>
          <t>DMS</t>
        </is>
      </c>
      <c r="H484" t="inlineStr">
        <is>
          <t xml:space="preserve">Cream Jacket water discharge valve position safety issue </t>
        </is>
      </c>
      <c r="I484" t="inlineStr">
        <is>
          <t>PM</t>
        </is>
      </c>
      <c r="J484" t="inlineStr">
        <is>
          <t>Janki Patel</t>
        </is>
      </c>
    </row>
    <row r="485">
      <c r="A485" t="inlineStr">
        <is>
          <t>AB-615</t>
        </is>
      </c>
      <c r="B485" s="82" t="n">
        <v>46182</v>
      </c>
      <c r="C485" t="inlineStr">
        <is>
          <t>Chocolate Plant</t>
        </is>
      </c>
      <c r="D485" t="inlineStr">
        <is>
          <t>5RR  - RMC</t>
        </is>
      </c>
      <c r="E485" t="inlineStr">
        <is>
          <t xml:space="preserve">Janki </t>
        </is>
      </c>
      <c r="F485" t="inlineStr">
        <is>
          <t>UnSafe Condition</t>
        </is>
      </c>
      <c r="G485" t="inlineStr">
        <is>
          <t>DMS</t>
        </is>
      </c>
      <c r="H485" t="inlineStr">
        <is>
          <t xml:space="preserve">5 RR Safety guide for infeed hopper crashing </t>
        </is>
      </c>
      <c r="I485" t="inlineStr">
        <is>
          <t>PM</t>
        </is>
      </c>
      <c r="J485" t="inlineStr">
        <is>
          <t>Ashish Atri</t>
        </is>
      </c>
    </row>
    <row r="486">
      <c r="A486" t="inlineStr">
        <is>
          <t>AB-616</t>
        </is>
      </c>
      <c r="B486" s="82" t="n">
        <v>46182</v>
      </c>
      <c r="C486" t="inlineStr">
        <is>
          <t>Chocolate Plant</t>
        </is>
      </c>
      <c r="D486" t="inlineStr">
        <is>
          <t>Steel belt no. 5 - SCP</t>
        </is>
      </c>
      <c r="E486" t="inlineStr">
        <is>
          <t xml:space="preserve">Janki </t>
        </is>
      </c>
      <c r="F486" t="inlineStr">
        <is>
          <t>Minor Flaws</t>
        </is>
      </c>
      <c r="G486" t="inlineStr">
        <is>
          <t>DMS</t>
        </is>
      </c>
      <c r="H486" t="inlineStr">
        <is>
          <t>Scraper missing on steel belt 5</t>
        </is>
      </c>
      <c r="I486" t="inlineStr">
        <is>
          <t>AM</t>
        </is>
      </c>
      <c r="J486" t="inlineStr">
        <is>
          <t>O.P.Singh</t>
        </is>
      </c>
    </row>
    <row r="487">
      <c r="A487" t="inlineStr">
        <is>
          <t>AB-617</t>
        </is>
      </c>
      <c r="B487" s="82" t="n">
        <v>46183</v>
      </c>
      <c r="C487" t="inlineStr">
        <is>
          <t>Chocolate Plant</t>
        </is>
      </c>
      <c r="D487" t="inlineStr">
        <is>
          <t>Sugar rotary - OCP</t>
        </is>
      </c>
      <c r="E487" t="inlineStr">
        <is>
          <t xml:space="preserve">Janki </t>
        </is>
      </c>
      <c r="F487" t="inlineStr">
        <is>
          <t>Source Of Contamination-SOC</t>
        </is>
      </c>
      <c r="G487" t="inlineStr">
        <is>
          <t>DMS</t>
        </is>
      </c>
      <c r="H487" t="inlineStr">
        <is>
          <t xml:space="preserve">Sugar rotary leakage seal broken </t>
        </is>
      </c>
      <c r="I487" t="inlineStr">
        <is>
          <t>PM</t>
        </is>
      </c>
      <c r="J487" t="inlineStr">
        <is>
          <t>Janki Patel</t>
        </is>
      </c>
    </row>
    <row r="488">
      <c r="A488" t="inlineStr">
        <is>
          <t>AB-618</t>
        </is>
      </c>
      <c r="B488" s="82" t="n">
        <v>46205</v>
      </c>
      <c r="C488" t="inlineStr">
        <is>
          <t>Co-Ex</t>
        </is>
      </c>
      <c r="D488" t="inlineStr">
        <is>
          <t>Lag 03</t>
        </is>
      </c>
      <c r="E488" t="inlineStr">
        <is>
          <t>जितेंद्र सिंह भदोरिया</t>
        </is>
      </c>
      <c r="F488" t="inlineStr">
        <is>
          <t>Lack Of Base Condition</t>
        </is>
      </c>
      <c r="G488" t="inlineStr">
        <is>
          <t>DMS</t>
        </is>
      </c>
      <c r="H488" t="inlineStr">
        <is>
          <t>3D control air measure system not working</t>
        </is>
      </c>
      <c r="I488" t="inlineStr">
        <is>
          <t>PM</t>
        </is>
      </c>
      <c r="J488" t="inlineStr">
        <is>
          <t>Deepesh</t>
        </is>
      </c>
    </row>
    <row r="489">
      <c r="A489" t="inlineStr">
        <is>
          <t>AB-619</t>
        </is>
      </c>
      <c r="B489" s="82" t="n">
        <v>46205</v>
      </c>
      <c r="C489" t="inlineStr">
        <is>
          <t>Co-Ex</t>
        </is>
      </c>
      <c r="D489" t="inlineStr">
        <is>
          <t>Lag 03</t>
        </is>
      </c>
      <c r="E489" t="inlineStr">
        <is>
          <t>जितेंद्र सिंह भदोरिया</t>
        </is>
      </c>
      <c r="F489" t="inlineStr">
        <is>
          <t>Lack Of Base Condition</t>
        </is>
      </c>
      <c r="G489" t="inlineStr">
        <is>
          <t>DMS</t>
        </is>
      </c>
      <c r="H489" t="inlineStr">
        <is>
          <t>Reject belt reset switch is to be change</t>
        </is>
      </c>
      <c r="I489" t="inlineStr">
        <is>
          <t>PM</t>
        </is>
      </c>
      <c r="J489" t="inlineStr">
        <is>
          <t>Deepesh</t>
        </is>
      </c>
    </row>
    <row r="490">
      <c r="A490" t="inlineStr">
        <is>
          <t>AB-620</t>
        </is>
      </c>
      <c r="B490" s="82" t="n">
        <v>46206</v>
      </c>
      <c r="C490" t="inlineStr">
        <is>
          <t>Utility</t>
        </is>
      </c>
      <c r="D490" t="inlineStr">
        <is>
          <t xml:space="preserve">Asset material </t>
        </is>
      </c>
      <c r="E490" t="inlineStr">
        <is>
          <t>Keshav sf0600</t>
        </is>
      </c>
      <c r="F490" t="inlineStr">
        <is>
          <t>UnSafe Condition</t>
        </is>
      </c>
      <c r="G490" t="inlineStr">
        <is>
          <t>GEMBA</t>
        </is>
      </c>
      <c r="H490" t="inlineStr">
        <is>
          <t xml:space="preserve">Asset material laid in walkway </t>
        </is>
      </c>
      <c r="I490" t="inlineStr">
        <is>
          <t>PM</t>
        </is>
      </c>
      <c r="J490" t="inlineStr">
        <is>
          <t>Devendra Patidar</t>
        </is>
      </c>
    </row>
    <row r="491">
      <c r="A491" t="inlineStr">
        <is>
          <t>AB-621</t>
        </is>
      </c>
      <c r="B491" s="82" t="n">
        <v>46207</v>
      </c>
      <c r="C491" t="inlineStr">
        <is>
          <t>5-Star</t>
        </is>
      </c>
      <c r="D491" t="inlineStr">
        <is>
          <t>TTM</t>
        </is>
      </c>
      <c r="E491" t="inlineStr">
        <is>
          <t>S S Dwevedi</t>
        </is>
      </c>
      <c r="F491" t="inlineStr">
        <is>
          <t>Minor Flaws</t>
        </is>
      </c>
      <c r="G491" t="inlineStr">
        <is>
          <t>DMS</t>
        </is>
      </c>
      <c r="H491" t="inlineStr">
        <is>
          <t>Bar jerking on PGR</t>
        </is>
      </c>
      <c r="I491" t="inlineStr">
        <is>
          <t>AM</t>
        </is>
      </c>
      <c r="J491" t="inlineStr">
        <is>
          <t>Amit Tripathi</t>
        </is>
      </c>
    </row>
    <row r="492">
      <c r="A492" t="inlineStr">
        <is>
          <t>AB-622</t>
        </is>
      </c>
      <c r="B492" s="82" t="n">
        <v>46207</v>
      </c>
      <c r="C492" t="inlineStr">
        <is>
          <t>5-Star</t>
        </is>
      </c>
      <c r="D492" t="inlineStr">
        <is>
          <t>HRM</t>
        </is>
      </c>
      <c r="E492" t="inlineStr">
        <is>
          <t>Hariom patel</t>
        </is>
      </c>
      <c r="F492" t="inlineStr">
        <is>
          <t>Lack Of Base Condition</t>
        </is>
      </c>
      <c r="G492" t="inlineStr">
        <is>
          <t>DMS</t>
        </is>
      </c>
      <c r="H492" t="inlineStr">
        <is>
          <t>Discharge belt taking jerk resulting bar is tilting</t>
        </is>
      </c>
      <c r="I492" t="inlineStr">
        <is>
          <t>PM</t>
        </is>
      </c>
      <c r="J492" t="inlineStr">
        <is>
          <t>Satish Mishra</t>
        </is>
      </c>
    </row>
    <row r="493">
      <c r="A493" t="inlineStr">
        <is>
          <t>AB-623</t>
        </is>
      </c>
      <c r="B493" s="82" t="n">
        <v>46207</v>
      </c>
      <c r="C493" t="inlineStr">
        <is>
          <t>5-Star</t>
        </is>
      </c>
      <c r="D493" t="inlineStr">
        <is>
          <t>TBT-2</t>
        </is>
      </c>
      <c r="E493" t="inlineStr">
        <is>
          <t>Laxman Ram</t>
        </is>
      </c>
      <c r="F493" t="inlineStr">
        <is>
          <t>Lack Of Base Condition</t>
        </is>
      </c>
      <c r="G493" t="inlineStr">
        <is>
          <t>DMS</t>
        </is>
      </c>
      <c r="H493" t="inlineStr">
        <is>
          <t xml:space="preserve">High cooking time </t>
        </is>
      </c>
      <c r="I493" t="inlineStr">
        <is>
          <t>PM</t>
        </is>
      </c>
      <c r="J493" t="inlineStr">
        <is>
          <t>Satish Mishra</t>
        </is>
      </c>
    </row>
    <row r="494">
      <c r="A494" t="inlineStr">
        <is>
          <t>AB-624</t>
        </is>
      </c>
      <c r="B494" s="82" t="n">
        <v>46207</v>
      </c>
      <c r="C494" t="inlineStr">
        <is>
          <t>5-Star</t>
        </is>
      </c>
      <c r="D494" t="inlineStr">
        <is>
          <t>TTLI1</t>
        </is>
      </c>
      <c r="E494" t="inlineStr">
        <is>
          <t>Hariom patel</t>
        </is>
      </c>
      <c r="F494" t="inlineStr">
        <is>
          <t>Lack Of Base Condition</t>
        </is>
      </c>
      <c r="G494" t="inlineStr">
        <is>
          <t>CIL</t>
        </is>
      </c>
      <c r="H494" t="inlineStr">
        <is>
          <t>Pgr guide setting handle not ok changeover main pareshan karte hai</t>
        </is>
      </c>
      <c r="I494" t="inlineStr">
        <is>
          <t>PM</t>
        </is>
      </c>
      <c r="J494" t="inlineStr">
        <is>
          <t>Satish Mishra</t>
        </is>
      </c>
    </row>
    <row r="495">
      <c r="A495" t="inlineStr">
        <is>
          <t>AB-625</t>
        </is>
      </c>
      <c r="B495" s="82" t="n">
        <v>46207</v>
      </c>
      <c r="C495" t="inlineStr">
        <is>
          <t>5-Star</t>
        </is>
      </c>
      <c r="D495" t="inlineStr">
        <is>
          <t>HCM2</t>
        </is>
      </c>
      <c r="E495" t="inlineStr">
        <is>
          <t>Manoj dhakar</t>
        </is>
      </c>
      <c r="F495" t="inlineStr">
        <is>
          <t>Lack Of Base Condition</t>
        </is>
      </c>
      <c r="G495" t="inlineStr">
        <is>
          <t>CIL</t>
        </is>
      </c>
      <c r="H495" t="inlineStr">
        <is>
          <t xml:space="preserve">Control belt ka roller jam he </t>
        </is>
      </c>
      <c r="I495" t="inlineStr">
        <is>
          <t>PM</t>
        </is>
      </c>
      <c r="J495" t="inlineStr">
        <is>
          <t>Satish Mishra</t>
        </is>
      </c>
    </row>
    <row r="496">
      <c r="A496" t="inlineStr">
        <is>
          <t>AB-626</t>
        </is>
      </c>
      <c r="B496" s="82" t="n">
        <v>46207</v>
      </c>
      <c r="C496" t="inlineStr">
        <is>
          <t>5-Star</t>
        </is>
      </c>
      <c r="D496" t="inlineStr">
        <is>
          <t>TTLI1</t>
        </is>
      </c>
      <c r="E496" t="inlineStr">
        <is>
          <t xml:space="preserve">Hariom patel </t>
        </is>
      </c>
      <c r="F496" t="inlineStr">
        <is>
          <t>UnSafe Condition</t>
        </is>
      </c>
      <c r="G496" t="inlineStr">
        <is>
          <t>CIL</t>
        </is>
      </c>
      <c r="H496" t="inlineStr">
        <is>
          <t xml:space="preserve">Pgr guide setting me lga handl tuta hua hai </t>
        </is>
      </c>
      <c r="I496" t="inlineStr">
        <is>
          <t>AM</t>
        </is>
      </c>
      <c r="J496" t="inlineStr">
        <is>
          <t>Vikas Verma</t>
        </is>
      </c>
    </row>
    <row r="497">
      <c r="A497" t="inlineStr">
        <is>
          <t>AB-627</t>
        </is>
      </c>
      <c r="B497" s="82" t="n">
        <v>46207</v>
      </c>
      <c r="C497" t="inlineStr">
        <is>
          <t>5-Star</t>
        </is>
      </c>
      <c r="D497" t="inlineStr">
        <is>
          <t>Ttli3</t>
        </is>
      </c>
      <c r="E497" t="inlineStr">
        <is>
          <t>Budha</t>
        </is>
      </c>
      <c r="F497" t="inlineStr">
        <is>
          <t>UnSafe Condition</t>
        </is>
      </c>
      <c r="G497" t="inlineStr">
        <is>
          <t>DMS</t>
        </is>
      </c>
      <c r="H497" t="inlineStr">
        <is>
          <t xml:space="preserve">Forming unit reading lock damage </t>
        </is>
      </c>
      <c r="I497" t="inlineStr">
        <is>
          <t>AM</t>
        </is>
      </c>
      <c r="J497" t="inlineStr">
        <is>
          <t>Vikas Verma</t>
        </is>
      </c>
    </row>
    <row r="498">
      <c r="A498" t="inlineStr">
        <is>
          <t>AB-628</t>
        </is>
      </c>
      <c r="B498" s="82" t="n">
        <v>46207</v>
      </c>
      <c r="C498" t="inlineStr">
        <is>
          <t>5-Star</t>
        </is>
      </c>
      <c r="D498" t="inlineStr">
        <is>
          <t>Ttli3</t>
        </is>
      </c>
      <c r="E498" t="inlineStr">
        <is>
          <t xml:space="preserve">Akhilesh Dwivedi </t>
        </is>
      </c>
      <c r="F498" t="inlineStr">
        <is>
          <t>Lack Of Base Condition</t>
        </is>
      </c>
      <c r="G498" t="inlineStr">
        <is>
          <t>CIL</t>
        </is>
      </c>
      <c r="H498" t="inlineStr">
        <is>
          <t xml:space="preserve">Rt. Side Ft cylender proper not working </t>
        </is>
      </c>
      <c r="I498" t="inlineStr">
        <is>
          <t>PM</t>
        </is>
      </c>
      <c r="J498" t="inlineStr">
        <is>
          <t>Satish Mishra</t>
        </is>
      </c>
    </row>
    <row r="499">
      <c r="A499" t="inlineStr">
        <is>
          <t>AB-629</t>
        </is>
      </c>
      <c r="B499" s="82" t="n">
        <v>46207</v>
      </c>
      <c r="C499" t="inlineStr">
        <is>
          <t>5-Star</t>
        </is>
      </c>
      <c r="D499" t="inlineStr">
        <is>
          <t>Enrober</t>
        </is>
      </c>
      <c r="E499" t="inlineStr">
        <is>
          <t>Narendra patel</t>
        </is>
      </c>
      <c r="F499" t="inlineStr">
        <is>
          <t>UnSafe Condition</t>
        </is>
      </c>
      <c r="G499" t="inlineStr">
        <is>
          <t>CIL</t>
        </is>
      </c>
      <c r="H499" t="inlineStr">
        <is>
          <t>Chilled water line ka insulation kharab hai</t>
        </is>
      </c>
      <c r="I499" t="inlineStr">
        <is>
          <t>AM</t>
        </is>
      </c>
      <c r="J499" t="inlineStr">
        <is>
          <t>Vikas Verma</t>
        </is>
      </c>
    </row>
    <row r="500">
      <c r="A500" t="inlineStr">
        <is>
          <t>AB-630</t>
        </is>
      </c>
      <c r="B500" s="82" t="n">
        <v>46207</v>
      </c>
      <c r="C500" t="inlineStr">
        <is>
          <t>5-Star</t>
        </is>
      </c>
      <c r="D500" t="inlineStr">
        <is>
          <t>fanning belt 2</t>
        </is>
      </c>
      <c r="E500" t="inlineStr">
        <is>
          <t>Rakesh kumar verma</t>
        </is>
      </c>
      <c r="F500" t="inlineStr">
        <is>
          <t>UnSafe Condition</t>
        </is>
      </c>
      <c r="G500" t="inlineStr">
        <is>
          <t>CIL</t>
        </is>
      </c>
      <c r="H500" t="inlineStr">
        <is>
          <t xml:space="preserve">fanning belt cover demag opreting side </t>
        </is>
      </c>
      <c r="I500" t="inlineStr">
        <is>
          <t>AM</t>
        </is>
      </c>
      <c r="J500" t="inlineStr">
        <is>
          <t>Vikas Verma</t>
        </is>
      </c>
    </row>
    <row r="501">
      <c r="A501" t="inlineStr">
        <is>
          <t>AB-686</t>
        </is>
      </c>
      <c r="B501" s="82" t="n">
        <v>46207</v>
      </c>
      <c r="C501" t="inlineStr">
        <is>
          <t>5-Star</t>
        </is>
      </c>
      <c r="D501" t="inlineStr">
        <is>
          <t xml:space="preserve">Kitchen </t>
        </is>
      </c>
      <c r="E501" t="inlineStr">
        <is>
          <t xml:space="preserve">Deepak Sharma </t>
        </is>
      </c>
      <c r="F501" t="inlineStr">
        <is>
          <t>Minor Flaws</t>
        </is>
      </c>
      <c r="G501" t="inlineStr">
        <is>
          <t>GEMBA</t>
        </is>
      </c>
      <c r="H501" t="inlineStr">
        <is>
          <t>Frappe pump leakage</t>
        </is>
      </c>
      <c r="I501" t="inlineStr">
        <is>
          <t>AM</t>
        </is>
      </c>
      <c r="J501" t="inlineStr">
        <is>
          <t>Amit Tripathi</t>
        </is>
      </c>
    </row>
    <row r="502">
      <c r="A502" t="inlineStr">
        <is>
          <t>AB-696</t>
        </is>
      </c>
      <c r="B502" s="82" t="n">
        <v>46208</v>
      </c>
      <c r="C502" t="inlineStr">
        <is>
          <t>Perk</t>
        </is>
      </c>
      <c r="D502" t="inlineStr">
        <is>
          <t xml:space="preserve">TTLI-2 </t>
        </is>
      </c>
      <c r="E502" t="inlineStr">
        <is>
          <t xml:space="preserve">Shashikant mishra </t>
        </is>
      </c>
      <c r="F502" t="inlineStr">
        <is>
          <t>UnSafe Condition</t>
        </is>
      </c>
      <c r="G502" t="inlineStr">
        <is>
          <t>GEMBA</t>
        </is>
      </c>
      <c r="H502" t="inlineStr">
        <is>
          <t>Ft ka bolt karab hai</t>
        </is>
      </c>
      <c r="I502" t="inlineStr">
        <is>
          <t>AM</t>
        </is>
      </c>
      <c r="J502" t="inlineStr">
        <is>
          <t>Manoj Mathur</t>
        </is>
      </c>
      <c r="K502" t="inlineStr">
        <is>
          <t>Done</t>
        </is>
      </c>
    </row>
    <row r="503">
      <c r="A503" t="inlineStr">
        <is>
          <t>AB-697</t>
        </is>
      </c>
      <c r="B503" s="82" t="n">
        <v>46208</v>
      </c>
      <c r="C503" t="inlineStr">
        <is>
          <t>5-Star</t>
        </is>
      </c>
      <c r="D503" t="inlineStr">
        <is>
          <t>Hcm 3</t>
        </is>
      </c>
      <c r="E503" t="inlineStr">
        <is>
          <t>Akhilesh Dwivedi</t>
        </is>
      </c>
      <c r="F503" t="inlineStr">
        <is>
          <t>Lack Of Base Condition</t>
        </is>
      </c>
      <c r="G503" t="inlineStr">
        <is>
          <t>CIL</t>
        </is>
      </c>
      <c r="H503" t="inlineStr">
        <is>
          <t xml:space="preserve">Alignment belt roller jam </t>
        </is>
      </c>
      <c r="I503" t="inlineStr">
        <is>
          <t>PM</t>
        </is>
      </c>
      <c r="J503" t="inlineStr">
        <is>
          <t>Satish Mishra</t>
        </is>
      </c>
    </row>
    <row r="504">
      <c r="A504" t="inlineStr">
        <is>
          <t>AB-698</t>
        </is>
      </c>
      <c r="B504" s="82" t="n">
        <v>46208</v>
      </c>
      <c r="C504" t="inlineStr">
        <is>
          <t>5-Star</t>
        </is>
      </c>
      <c r="D504" t="inlineStr">
        <is>
          <t>Hcm3</t>
        </is>
      </c>
      <c r="E504" t="inlineStr">
        <is>
          <t>Akhilesh Dwivedi</t>
        </is>
      </c>
      <c r="F504" t="inlineStr">
        <is>
          <t>Lack Of Base Condition</t>
        </is>
      </c>
      <c r="G504" t="inlineStr">
        <is>
          <t>CIL</t>
        </is>
      </c>
      <c r="H504" t="inlineStr">
        <is>
          <t>Alining belt torn</t>
        </is>
      </c>
      <c r="I504" t="inlineStr">
        <is>
          <t>PM</t>
        </is>
      </c>
      <c r="J504" t="inlineStr">
        <is>
          <t>Satish Mishra</t>
        </is>
      </c>
    </row>
    <row r="505">
      <c r="A505" t="inlineStr">
        <is>
          <t>AB-699</t>
        </is>
      </c>
      <c r="B505" s="82" t="n">
        <v>46208</v>
      </c>
      <c r="C505" t="inlineStr">
        <is>
          <t>5-Star</t>
        </is>
      </c>
      <c r="D505" t="inlineStr">
        <is>
          <t>Hcm3</t>
        </is>
      </c>
      <c r="E505" t="inlineStr">
        <is>
          <t>Akhilesh Dwivedi</t>
        </is>
      </c>
      <c r="F505" t="inlineStr">
        <is>
          <t>Lack Of Base Condition</t>
        </is>
      </c>
      <c r="G505" t="inlineStr">
        <is>
          <t>CIL</t>
        </is>
      </c>
      <c r="H505" t="inlineStr">
        <is>
          <t>Encoder pulley o-ring crack</t>
        </is>
      </c>
      <c r="I505" t="inlineStr">
        <is>
          <t>PM</t>
        </is>
      </c>
      <c r="J505" t="inlineStr">
        <is>
          <t>Satish Mishra</t>
        </is>
      </c>
    </row>
    <row r="506">
      <c r="A506" t="inlineStr">
        <is>
          <t>AB-700</t>
        </is>
      </c>
      <c r="B506" s="82" t="n">
        <v>46208</v>
      </c>
      <c r="C506" t="inlineStr">
        <is>
          <t>Utility</t>
        </is>
      </c>
      <c r="D506" t="inlineStr">
        <is>
          <t xml:space="preserve">Idle pipe line remooved </t>
        </is>
      </c>
      <c r="E506" t="inlineStr">
        <is>
          <t>Keshav sf0600</t>
        </is>
      </c>
      <c r="F506" t="inlineStr">
        <is>
          <t>Unnecessary Equipment/item</t>
        </is>
      </c>
      <c r="G506" t="inlineStr">
        <is>
          <t>GEMBA</t>
        </is>
      </c>
      <c r="H506" t="inlineStr">
        <is>
          <t xml:space="preserve">Idle pipe line remooved </t>
        </is>
      </c>
      <c r="I506" t="inlineStr">
        <is>
          <t>PM</t>
        </is>
      </c>
      <c r="J506" t="inlineStr">
        <is>
          <t>Devendra Patidar</t>
        </is>
      </c>
    </row>
    <row r="507">
      <c r="A507" t="inlineStr">
        <is>
          <t>AB-701</t>
        </is>
      </c>
      <c r="B507" s="82" t="n">
        <v>46207</v>
      </c>
      <c r="C507" t="inlineStr">
        <is>
          <t>Utility</t>
        </is>
      </c>
      <c r="D507" t="inlineStr">
        <is>
          <t xml:space="preserve">Akvn water pipeline leakage </t>
        </is>
      </c>
      <c r="E507" t="inlineStr">
        <is>
          <t>Keshav sf0600</t>
        </is>
      </c>
      <c r="F507" t="inlineStr">
        <is>
          <t>Source Of Contamination-SOC</t>
        </is>
      </c>
      <c r="G507" t="inlineStr">
        <is>
          <t>GEMBA</t>
        </is>
      </c>
      <c r="H507" t="inlineStr">
        <is>
          <t>Pipeline leakage close by clamp</t>
        </is>
      </c>
      <c r="I507" t="inlineStr">
        <is>
          <t>PM</t>
        </is>
      </c>
      <c r="J507" t="inlineStr">
        <is>
          <t>Devendra Patidar</t>
        </is>
      </c>
    </row>
    <row r="508">
      <c r="A508" t="inlineStr">
        <is>
          <t>AB-702</t>
        </is>
      </c>
      <c r="B508" s="82" t="n">
        <v>46208</v>
      </c>
      <c r="C508" t="inlineStr">
        <is>
          <t>5-Star</t>
        </is>
      </c>
      <c r="D508" t="inlineStr">
        <is>
          <t xml:space="preserve">Enrober </t>
        </is>
      </c>
      <c r="E508" t="inlineStr">
        <is>
          <t xml:space="preserve">Bhajaman batham </t>
        </is>
      </c>
      <c r="F508" t="inlineStr">
        <is>
          <t>Lack Of Base Condition</t>
        </is>
      </c>
      <c r="G508" t="inlineStr">
        <is>
          <t>GEMBA</t>
        </is>
      </c>
      <c r="H508" t="inlineStr">
        <is>
          <t>Enrober wiremess belt tention roller cut cut sound continuous come</t>
        </is>
      </c>
      <c r="I508" t="inlineStr">
        <is>
          <t>PM</t>
        </is>
      </c>
      <c r="J508" t="inlineStr">
        <is>
          <t>Satish Mishra</t>
        </is>
      </c>
    </row>
    <row r="509">
      <c r="A509" t="inlineStr">
        <is>
          <t>AB-703</t>
        </is>
      </c>
      <c r="B509" s="82" t="n">
        <v>46209</v>
      </c>
      <c r="C509" t="inlineStr">
        <is>
          <t>Co-Ex</t>
        </is>
      </c>
      <c r="D509" t="inlineStr">
        <is>
          <t>Extruder conveyor</t>
        </is>
      </c>
      <c r="E509" t="inlineStr">
        <is>
          <t>Mahesh sharma</t>
        </is>
      </c>
      <c r="F509" t="inlineStr">
        <is>
          <t>UnSafe Condition</t>
        </is>
      </c>
      <c r="G509" t="inlineStr">
        <is>
          <t>DMS</t>
        </is>
      </c>
      <c r="H509" t="inlineStr">
        <is>
          <t>Isolotor fix nahi hai</t>
        </is>
      </c>
      <c r="I509" t="inlineStr">
        <is>
          <t>AM</t>
        </is>
      </c>
      <c r="J509" t="inlineStr">
        <is>
          <t>Manoj Mathur</t>
        </is>
      </c>
    </row>
    <row r="510">
      <c r="A510" t="inlineStr">
        <is>
          <t>AB-704</t>
        </is>
      </c>
      <c r="B510" s="82" t="n">
        <v>46209</v>
      </c>
      <c r="C510" t="inlineStr">
        <is>
          <t>Co-Ex</t>
        </is>
      </c>
      <c r="D510" t="inlineStr">
        <is>
          <t>Lag 03 ads hang prib</t>
        </is>
      </c>
      <c r="E510" t="inlineStr">
        <is>
          <t>जितेंद्र सिंह भदोरिया</t>
        </is>
      </c>
      <c r="F510" t="inlineStr">
        <is>
          <t>UnSafe Condition</t>
        </is>
      </c>
      <c r="G510" t="inlineStr">
        <is>
          <t>DMS</t>
        </is>
      </c>
      <c r="H510" t="inlineStr">
        <is>
          <t>Almost ads pivot hang prob</t>
        </is>
      </c>
      <c r="I510" t="inlineStr">
        <is>
          <t>AM</t>
        </is>
      </c>
      <c r="J510" t="inlineStr">
        <is>
          <t>Manoj Mathur</t>
        </is>
      </c>
    </row>
    <row r="511">
      <c r="A511" t="inlineStr">
        <is>
          <t>AB-706</t>
        </is>
      </c>
      <c r="B511" s="82" t="n">
        <v>46209</v>
      </c>
      <c r="C511" t="inlineStr">
        <is>
          <t>Utility</t>
        </is>
      </c>
      <c r="D511" t="inlineStr">
        <is>
          <t xml:space="preserve">Unloading point near utility stairs </t>
        </is>
      </c>
      <c r="E511" t="inlineStr">
        <is>
          <t>Girjesh kumar</t>
        </is>
      </c>
      <c r="F511" t="inlineStr">
        <is>
          <t>UnSafe Condition</t>
        </is>
      </c>
      <c r="G511" t="inlineStr">
        <is>
          <t>DMS</t>
        </is>
      </c>
      <c r="H511" t="inlineStr">
        <is>
          <t>Metalic sheet fall down on the road,</t>
        </is>
      </c>
      <c r="I511" t="inlineStr">
        <is>
          <t>PM</t>
        </is>
      </c>
      <c r="J511" t="inlineStr">
        <is>
          <t>Devendra Patidar</t>
        </is>
      </c>
    </row>
    <row r="512">
      <c r="A512" t="inlineStr">
        <is>
          <t>AB-707</t>
        </is>
      </c>
      <c r="B512" s="82" t="n">
        <v>46209</v>
      </c>
      <c r="C512" t="inlineStr">
        <is>
          <t>5-Star</t>
        </is>
      </c>
      <c r="D512" t="inlineStr">
        <is>
          <t>Machine no.2</t>
        </is>
      </c>
      <c r="E512" t="inlineStr">
        <is>
          <t>Anoop mishra</t>
        </is>
      </c>
      <c r="F512" t="inlineStr">
        <is>
          <t>Lack Of Base Condition</t>
        </is>
      </c>
      <c r="G512" t="inlineStr">
        <is>
          <t>CIL</t>
        </is>
      </c>
      <c r="H512" t="inlineStr">
        <is>
          <t xml:space="preserve">Cross seal problem </t>
        </is>
      </c>
      <c r="I512" t="inlineStr">
        <is>
          <t>PM</t>
        </is>
      </c>
      <c r="J512" t="inlineStr">
        <is>
          <t>Satish Mishra</t>
        </is>
      </c>
    </row>
    <row r="513">
      <c r="A513" t="inlineStr">
        <is>
          <t>AB-708</t>
        </is>
      </c>
      <c r="B513" s="82" t="n">
        <v>46209</v>
      </c>
      <c r="C513" t="inlineStr">
        <is>
          <t>5-Star</t>
        </is>
      </c>
      <c r="D513" t="inlineStr">
        <is>
          <t xml:space="preserve">Machine no.2 </t>
        </is>
      </c>
      <c r="E513" t="inlineStr">
        <is>
          <t xml:space="preserve">Anoop mishra </t>
        </is>
      </c>
      <c r="F513" t="inlineStr">
        <is>
          <t>Unnecessary Equipment/item</t>
        </is>
      </c>
      <c r="G513" t="inlineStr">
        <is>
          <t>DMS</t>
        </is>
      </c>
      <c r="H513" t="inlineStr">
        <is>
          <t xml:space="preserve">Printer problem </t>
        </is>
      </c>
      <c r="I513" t="inlineStr">
        <is>
          <t>PM</t>
        </is>
      </c>
      <c r="J513" t="inlineStr">
        <is>
          <t>Satish Mishra</t>
        </is>
      </c>
    </row>
    <row r="514">
      <c r="A514" t="inlineStr">
        <is>
          <t>AB-709</t>
        </is>
      </c>
      <c r="B514" s="82" t="n">
        <v>46209</v>
      </c>
      <c r="C514" t="inlineStr">
        <is>
          <t>5-Star</t>
        </is>
      </c>
      <c r="D514" t="inlineStr">
        <is>
          <t>Machine no.1</t>
        </is>
      </c>
      <c r="E514" t="inlineStr">
        <is>
          <t xml:space="preserve">Anoop mishra </t>
        </is>
      </c>
      <c r="F514" t="inlineStr">
        <is>
          <t>Lack Of Base Condition</t>
        </is>
      </c>
      <c r="G514" t="inlineStr">
        <is>
          <t>DMS</t>
        </is>
      </c>
      <c r="H514" t="inlineStr">
        <is>
          <t xml:space="preserve">Ttli no.1 ke guard lock brocken </t>
        </is>
      </c>
      <c r="I514" t="inlineStr">
        <is>
          <t>PM</t>
        </is>
      </c>
      <c r="J514" t="inlineStr">
        <is>
          <t>Satish Mishra</t>
        </is>
      </c>
    </row>
    <row r="515">
      <c r="A515" t="inlineStr">
        <is>
          <t>AB-710</t>
        </is>
      </c>
      <c r="B515" s="82" t="n">
        <v>46209</v>
      </c>
      <c r="C515" t="inlineStr">
        <is>
          <t>Utility</t>
        </is>
      </c>
      <c r="D515" t="inlineStr">
        <is>
          <t xml:space="preserve">Air leakage  close </t>
        </is>
      </c>
      <c r="E515" t="inlineStr">
        <is>
          <t>Keshav</t>
        </is>
      </c>
      <c r="F515" t="inlineStr">
        <is>
          <t>UnSafe Condition</t>
        </is>
      </c>
      <c r="G515" t="inlineStr">
        <is>
          <t>GEMBA</t>
        </is>
      </c>
      <c r="H515" t="inlineStr">
        <is>
          <t xml:space="preserve">Air leakage close </t>
        </is>
      </c>
      <c r="I515" t="inlineStr">
        <is>
          <t>PM</t>
        </is>
      </c>
      <c r="J515" t="inlineStr">
        <is>
          <t>Devendra Patidar</t>
        </is>
      </c>
    </row>
    <row r="516">
      <c r="A516" t="inlineStr">
        <is>
          <t>AB-711</t>
        </is>
      </c>
      <c r="B516" s="82" t="n">
        <v>46210</v>
      </c>
      <c r="C516" t="inlineStr">
        <is>
          <t>5-Star</t>
        </is>
      </c>
      <c r="D516" t="inlineStr">
        <is>
          <t>HCM2</t>
        </is>
      </c>
      <c r="E516" t="inlineStr">
        <is>
          <t>Rajendra Nirmal</t>
        </is>
      </c>
      <c r="F516" t="inlineStr">
        <is>
          <t>Lack Of Base Condition</t>
        </is>
      </c>
      <c r="G516" t="inlineStr">
        <is>
          <t>DMS</t>
        </is>
      </c>
      <c r="H516" t="inlineStr">
        <is>
          <t>Left side reel holder not ok</t>
        </is>
      </c>
      <c r="I516" t="inlineStr">
        <is>
          <t>PM</t>
        </is>
      </c>
      <c r="J516" t="inlineStr">
        <is>
          <t>Satish Mishra</t>
        </is>
      </c>
      <c r="K516" t="inlineStr">
        <is>
          <t>Done</t>
        </is>
      </c>
      <c r="L516" t="inlineStr">
        <is>
          <t>Ranveer</t>
        </is>
      </c>
      <c r="M516" t="n">
        <v>46211</v>
      </c>
      <c r="N516" t="inlineStr">
        <is>
          <t xml:space="preserve">Resolved </t>
        </is>
      </c>
    </row>
    <row r="517">
      <c r="A517" t="inlineStr">
        <is>
          <t>AB-712</t>
        </is>
      </c>
      <c r="B517" s="82" t="n">
        <v>46210</v>
      </c>
      <c r="C517" t="inlineStr">
        <is>
          <t>5-Star</t>
        </is>
      </c>
      <c r="D517" t="inlineStr">
        <is>
          <t>SCADA room</t>
        </is>
      </c>
      <c r="E517" t="inlineStr">
        <is>
          <t>Deepak sharma</t>
        </is>
      </c>
      <c r="F517" t="inlineStr">
        <is>
          <t>Minor Flaws</t>
        </is>
      </c>
      <c r="G517" t="inlineStr">
        <is>
          <t>DMS</t>
        </is>
      </c>
      <c r="H517" t="inlineStr">
        <is>
          <t xml:space="preserve">Phone not working </t>
        </is>
      </c>
      <c r="I517" t="inlineStr">
        <is>
          <t>AM</t>
        </is>
      </c>
      <c r="J517" t="inlineStr">
        <is>
          <t>Amit Tripathi</t>
        </is>
      </c>
    </row>
    <row r="518">
      <c r="A518" t="inlineStr">
        <is>
          <t>AB-713</t>
        </is>
      </c>
      <c r="B518" s="82" t="n">
        <v>46211</v>
      </c>
      <c r="C518" t="inlineStr">
        <is>
          <t>5-Star</t>
        </is>
      </c>
      <c r="D518" t="inlineStr">
        <is>
          <t xml:space="preserve">Kitchen </t>
        </is>
      </c>
      <c r="E518" t="inlineStr">
        <is>
          <t xml:space="preserve">Ravi shivhare </t>
        </is>
      </c>
      <c r="F518" t="inlineStr">
        <is>
          <t>Minor Flaws</t>
        </is>
      </c>
      <c r="G518" t="inlineStr">
        <is>
          <t>GEMBA</t>
        </is>
      </c>
      <c r="H518" t="inlineStr">
        <is>
          <t>Cream leakage inTransfer line</t>
        </is>
      </c>
      <c r="I518" t="inlineStr">
        <is>
          <t>AM</t>
        </is>
      </c>
      <c r="J518" t="inlineStr">
        <is>
          <t>Amit Tripathi</t>
        </is>
      </c>
    </row>
    <row r="519">
      <c r="A519" t="inlineStr">
        <is>
          <t>AB-714</t>
        </is>
      </c>
      <c r="B519" s="82" t="n">
        <v>46210</v>
      </c>
      <c r="C519" t="inlineStr">
        <is>
          <t>5-Star</t>
        </is>
      </c>
      <c r="D519" t="inlineStr">
        <is>
          <t xml:space="preserve">Kitchen </t>
        </is>
      </c>
      <c r="E519" t="inlineStr">
        <is>
          <t xml:space="preserve">Ravi shivhare </t>
        </is>
      </c>
      <c r="F519" t="inlineStr">
        <is>
          <t>UnSafe Condition</t>
        </is>
      </c>
      <c r="G519" t="inlineStr">
        <is>
          <t>GEMBA</t>
        </is>
      </c>
      <c r="H519" t="inlineStr">
        <is>
          <t xml:space="preserve">Tipping Area AHU not maintain area humidity and temperature ,so moisture in row material like sugar,and smp material jam in vibro sieve </t>
        </is>
      </c>
      <c r="I519" t="inlineStr">
        <is>
          <t>AM</t>
        </is>
      </c>
      <c r="J519" t="inlineStr">
        <is>
          <t>Vikas Verma</t>
        </is>
      </c>
    </row>
    <row r="520">
      <c r="A520" t="inlineStr">
        <is>
          <t>AB-715</t>
        </is>
      </c>
      <c r="B520" s="82" t="n">
        <v>46210</v>
      </c>
      <c r="C520" t="inlineStr">
        <is>
          <t>5-Star</t>
        </is>
      </c>
      <c r="D520" t="inlineStr">
        <is>
          <t>Hrm-5</t>
        </is>
      </c>
      <c r="E520" t="inlineStr">
        <is>
          <t xml:space="preserve">Mukesh Kumar Upadhyay </t>
        </is>
      </c>
      <c r="F520" t="inlineStr">
        <is>
          <t>Source Of Quality Defect</t>
        </is>
      </c>
      <c r="G520" t="inlineStr">
        <is>
          <t>GEMBA</t>
        </is>
      </c>
      <c r="H520" t="inlineStr">
        <is>
          <t xml:space="preserve">Ttm  closer glue unit extra flow not packed auter  </t>
        </is>
      </c>
      <c r="I520" t="inlineStr">
        <is>
          <t>AM</t>
        </is>
      </c>
      <c r="J520" t="inlineStr">
        <is>
          <t>Pramod Verma</t>
        </is>
      </c>
    </row>
    <row r="521">
      <c r="A521" t="inlineStr">
        <is>
          <t>AB-717</t>
        </is>
      </c>
      <c r="B521" s="82" t="n">
        <v>46211</v>
      </c>
      <c r="C521" t="inlineStr">
        <is>
          <t>Perk</t>
        </is>
      </c>
      <c r="D521" t="inlineStr">
        <is>
          <t xml:space="preserve">Enrober </t>
        </is>
      </c>
      <c r="E521" t="inlineStr">
        <is>
          <t>Varghese</t>
        </is>
      </c>
      <c r="F521" t="inlineStr">
        <is>
          <t>Source Of Contamination-SOC</t>
        </is>
      </c>
      <c r="G521" t="inlineStr">
        <is>
          <t>CIL</t>
        </is>
      </c>
      <c r="H521" t="inlineStr">
        <is>
          <t>Electrical panel k Ander wafer dust ja rahi h</t>
        </is>
      </c>
      <c r="I521" t="inlineStr">
        <is>
          <t>AM</t>
        </is>
      </c>
      <c r="J521" t="inlineStr">
        <is>
          <t>Ravinder Gaur</t>
        </is>
      </c>
    </row>
    <row r="522">
      <c r="A522" t="inlineStr">
        <is>
          <t>AB-718</t>
        </is>
      </c>
      <c r="B522" s="82" t="n">
        <v>46211</v>
      </c>
      <c r="C522" t="inlineStr">
        <is>
          <t>5-Star</t>
        </is>
      </c>
      <c r="D522" t="inlineStr">
        <is>
          <t>TTLI-1</t>
        </is>
      </c>
      <c r="E522" t="inlineStr">
        <is>
          <t xml:space="preserve">Ritesh gadekar </t>
        </is>
      </c>
      <c r="F522" t="inlineStr">
        <is>
          <t>Lack Of Base Condition</t>
        </is>
      </c>
      <c r="G522" t="inlineStr">
        <is>
          <t>CIL</t>
        </is>
      </c>
      <c r="H522" t="inlineStr">
        <is>
          <t>Blank pik magjin ko pichhe dakel rha hai</t>
        </is>
      </c>
      <c r="I522" t="inlineStr">
        <is>
          <t>PM</t>
        </is>
      </c>
      <c r="J522" t="inlineStr">
        <is>
          <t>Satish Mishra</t>
        </is>
      </c>
      <c r="K522" t="inlineStr">
        <is>
          <t>Done</t>
        </is>
      </c>
      <c r="L522" t="inlineStr">
        <is>
          <t>Rajesh j</t>
        </is>
      </c>
      <c r="M522" t="n">
        <v>46182</v>
      </c>
      <c r="N522" t="inlineStr">
        <is>
          <t xml:space="preserve">Resolved </t>
        </is>
      </c>
    </row>
    <row r="523">
      <c r="A523" t="inlineStr">
        <is>
          <t>AB-719</t>
        </is>
      </c>
      <c r="B523" s="82" t="n">
        <v>46211</v>
      </c>
      <c r="C523" t="inlineStr">
        <is>
          <t>Perk</t>
        </is>
      </c>
      <c r="D523" t="inlineStr">
        <is>
          <t>Cutter</t>
        </is>
      </c>
      <c r="E523" t="inlineStr">
        <is>
          <t>RAJESH NARWARE</t>
        </is>
      </c>
      <c r="F523" t="inlineStr">
        <is>
          <t>Source Of Quality Defect</t>
        </is>
      </c>
      <c r="G523" t="inlineStr">
        <is>
          <t>CIL</t>
        </is>
      </c>
      <c r="H523" t="inlineStr">
        <is>
          <t>Cutter bsb belt k neeche wali trolley jyada lambi h ise katwana h</t>
        </is>
      </c>
      <c r="I523" t="inlineStr">
        <is>
          <t>AM</t>
        </is>
      </c>
      <c r="J523" t="inlineStr">
        <is>
          <t>Himanshu Chauhan</t>
        </is>
      </c>
      <c r="K523" t="inlineStr">
        <is>
          <t>done</t>
        </is>
      </c>
    </row>
    <row r="524">
      <c r="A524" t="inlineStr">
        <is>
          <t>AB-720</t>
        </is>
      </c>
      <c r="B524" s="82" t="n">
        <v>46211</v>
      </c>
      <c r="C524" t="inlineStr">
        <is>
          <t>Chocolate Plant</t>
        </is>
      </c>
      <c r="D524" t="inlineStr">
        <is>
          <t>5 RR1</t>
        </is>
      </c>
      <c r="E524" t="inlineStr">
        <is>
          <t xml:space="preserve">Arjun Singh and </t>
        </is>
      </c>
      <c r="F524" t="inlineStr">
        <is>
          <t>Lack Of Base Condition</t>
        </is>
      </c>
      <c r="G524" t="inlineStr">
        <is>
          <t>CIL</t>
        </is>
      </c>
      <c r="H524" t="inlineStr">
        <is>
          <t xml:space="preserve">Safety grill loose </t>
        </is>
      </c>
      <c r="I524" t="inlineStr">
        <is>
          <t>AM</t>
        </is>
      </c>
      <c r="J524" t="inlineStr">
        <is>
          <t>O.P.Singh</t>
        </is>
      </c>
    </row>
    <row r="525">
      <c r="A525" t="inlineStr">
        <is>
          <t>AB-721</t>
        </is>
      </c>
      <c r="B525" s="82" t="n">
        <v>46211</v>
      </c>
      <c r="C525" t="inlineStr">
        <is>
          <t>Chocolate Plant</t>
        </is>
      </c>
      <c r="D525" t="inlineStr">
        <is>
          <t>5 RR1</t>
        </is>
      </c>
      <c r="E525" t="inlineStr">
        <is>
          <t xml:space="preserve">Arjun Singh and </t>
        </is>
      </c>
      <c r="F525" t="inlineStr">
        <is>
          <t>Lack Of Base Condition</t>
        </is>
      </c>
      <c r="G525" t="inlineStr">
        <is>
          <t>CIL</t>
        </is>
      </c>
      <c r="H525" t="inlineStr">
        <is>
          <t xml:space="preserve">Safety grill loose </t>
        </is>
      </c>
      <c r="I525" t="inlineStr">
        <is>
          <t>AM</t>
        </is>
      </c>
      <c r="J525" t="inlineStr">
        <is>
          <t>O.P.Singh</t>
        </is>
      </c>
    </row>
    <row r="526">
      <c r="A526" t="inlineStr">
        <is>
          <t>AB-722</t>
        </is>
      </c>
      <c r="B526" s="82" t="n">
        <v>46211</v>
      </c>
      <c r="C526" t="inlineStr">
        <is>
          <t>5-Star</t>
        </is>
      </c>
      <c r="D526" t="inlineStr">
        <is>
          <t>Lag 5 ttm</t>
        </is>
      </c>
      <c r="E526" t="inlineStr">
        <is>
          <t>Rajpal varman</t>
        </is>
      </c>
      <c r="F526" t="inlineStr">
        <is>
          <t>Minor Flaws</t>
        </is>
      </c>
      <c r="G526" t="inlineStr">
        <is>
          <t>GEMBA</t>
        </is>
      </c>
      <c r="H526" t="inlineStr">
        <is>
          <t>TTm closer Glue unit not auto sucking</t>
        </is>
      </c>
      <c r="I526" t="inlineStr">
        <is>
          <t>AM</t>
        </is>
      </c>
      <c r="J526" t="inlineStr">
        <is>
          <t>Amit Tripathi</t>
        </is>
      </c>
    </row>
    <row r="527">
      <c r="A527" t="inlineStr">
        <is>
          <t>AB-723</t>
        </is>
      </c>
      <c r="B527" s="82" t="n">
        <v>46211</v>
      </c>
      <c r="C527" t="inlineStr">
        <is>
          <t>Utility</t>
        </is>
      </c>
      <c r="D527" t="inlineStr">
        <is>
          <t xml:space="preserve">F O cleaning at platform </t>
        </is>
      </c>
      <c r="E527" t="inlineStr">
        <is>
          <t>Keshav</t>
        </is>
      </c>
      <c r="F527" t="inlineStr">
        <is>
          <t>Source Of Quality Defect</t>
        </is>
      </c>
      <c r="G527" t="inlineStr">
        <is>
          <t>GEMBA</t>
        </is>
      </c>
      <c r="H527" t="inlineStr">
        <is>
          <t xml:space="preserve">F O c leaning at platform </t>
        </is>
      </c>
      <c r="I527" t="inlineStr">
        <is>
          <t>PM</t>
        </is>
      </c>
      <c r="J527" t="inlineStr">
        <is>
          <t>Devendra Patidar</t>
        </is>
      </c>
    </row>
    <row r="528">
      <c r="A528" t="inlineStr">
        <is>
          <t>AB-724</t>
        </is>
      </c>
      <c r="B528" s="82" t="n">
        <v>46212</v>
      </c>
      <c r="C528" t="inlineStr">
        <is>
          <t>Chocolate Plant</t>
        </is>
      </c>
      <c r="D528" t="inlineStr">
        <is>
          <t>Naiziriya thrmodrive belt</t>
        </is>
      </c>
      <c r="E528" t="inlineStr">
        <is>
          <t>Surendra singh rathore</t>
        </is>
      </c>
      <c r="F528" t="inlineStr">
        <is>
          <t>Lack Of Base Condition</t>
        </is>
      </c>
      <c r="G528" t="inlineStr">
        <is>
          <t>CIL</t>
        </is>
      </c>
      <c r="H528" t="inlineStr">
        <is>
          <t>Belt joint done</t>
        </is>
      </c>
      <c r="I528" t="inlineStr">
        <is>
          <t>AM</t>
        </is>
      </c>
      <c r="J528" t="inlineStr">
        <is>
          <t>O.P.Singh</t>
        </is>
      </c>
    </row>
    <row r="529">
      <c r="A529" t="inlineStr">
        <is>
          <t>AB-725</t>
        </is>
      </c>
      <c r="B529" s="82" t="n">
        <v>46212</v>
      </c>
      <c r="C529" t="inlineStr">
        <is>
          <t>5-Star</t>
        </is>
      </c>
      <c r="D529" t="inlineStr">
        <is>
          <t>TTM</t>
        </is>
      </c>
      <c r="E529" t="inlineStr">
        <is>
          <t>Akhilesh sharma</t>
        </is>
      </c>
      <c r="F529" t="inlineStr">
        <is>
          <t>Lack Of Base Condition</t>
        </is>
      </c>
      <c r="G529" t="inlineStr">
        <is>
          <t>DMS</t>
        </is>
      </c>
      <c r="H529" t="inlineStr">
        <is>
          <t>Glue to taking auto mode</t>
        </is>
      </c>
      <c r="I529" t="inlineStr">
        <is>
          <t>PM</t>
        </is>
      </c>
      <c r="J529" t="inlineStr">
        <is>
          <t>Satish Mishra</t>
        </is>
      </c>
      <c r="K529" t="inlineStr">
        <is>
          <t>Done</t>
        </is>
      </c>
      <c r="L529" t="inlineStr">
        <is>
          <t>Meshram</t>
        </is>
      </c>
      <c r="M529" t="n">
        <v>46212</v>
      </c>
      <c r="N529" t="inlineStr">
        <is>
          <t xml:space="preserve">Resolved </t>
        </is>
      </c>
    </row>
    <row r="530">
      <c r="A530" t="inlineStr">
        <is>
          <t>AB-726</t>
        </is>
      </c>
      <c r="B530" s="82" t="n">
        <v>46212</v>
      </c>
      <c r="C530" t="inlineStr">
        <is>
          <t>5-Star</t>
        </is>
      </c>
      <c r="D530" t="inlineStr">
        <is>
          <t>TTM</t>
        </is>
      </c>
      <c r="E530" t="inlineStr">
        <is>
          <t xml:space="preserve">Akhilesh sharma </t>
        </is>
      </c>
      <c r="F530" t="inlineStr">
        <is>
          <t>Lack Of Base Condition</t>
        </is>
      </c>
      <c r="G530" t="inlineStr">
        <is>
          <t>DMS</t>
        </is>
      </c>
      <c r="H530" t="inlineStr">
        <is>
          <t>Glue to coming in one nozzle</t>
        </is>
      </c>
      <c r="I530" t="inlineStr">
        <is>
          <t>PM</t>
        </is>
      </c>
      <c r="J530" t="inlineStr">
        <is>
          <t>Satish Mishra</t>
        </is>
      </c>
      <c r="K530" t="inlineStr">
        <is>
          <t>Done</t>
        </is>
      </c>
      <c r="L530" t="inlineStr">
        <is>
          <t>Ranveer</t>
        </is>
      </c>
      <c r="M530" t="n">
        <v>46212</v>
      </c>
      <c r="N530" t="inlineStr">
        <is>
          <t xml:space="preserve">Resolved,glue nozzle replaced </t>
        </is>
      </c>
    </row>
    <row r="531">
      <c r="A531" t="inlineStr">
        <is>
          <t>AB-727</t>
        </is>
      </c>
      <c r="B531" s="82" t="n">
        <v>46212</v>
      </c>
      <c r="C531" t="inlineStr">
        <is>
          <t>Perk</t>
        </is>
      </c>
      <c r="D531" t="inlineStr">
        <is>
          <t>HCM-4</t>
        </is>
      </c>
      <c r="E531" t="inlineStr">
        <is>
          <t xml:space="preserve">Sheetal </t>
        </is>
      </c>
      <c r="F531" t="inlineStr">
        <is>
          <t>Lack Of Base Condition</t>
        </is>
      </c>
      <c r="G531" t="inlineStr">
        <is>
          <t>CIL</t>
        </is>
      </c>
      <c r="H531" t="inlineStr">
        <is>
          <t xml:space="preserve">Tracking system not properly working </t>
        </is>
      </c>
      <c r="I531" t="inlineStr">
        <is>
          <t>PM</t>
        </is>
      </c>
      <c r="J531" t="inlineStr">
        <is>
          <t>Deepesh</t>
        </is>
      </c>
    </row>
    <row r="532">
      <c r="A532" t="inlineStr">
        <is>
          <t>AB-728</t>
        </is>
      </c>
      <c r="B532" s="82" t="n">
        <v>46212</v>
      </c>
      <c r="C532" t="inlineStr">
        <is>
          <t>Co-Ex</t>
        </is>
      </c>
      <c r="D532" t="inlineStr">
        <is>
          <t>Lag 03</t>
        </is>
      </c>
      <c r="E532" t="inlineStr">
        <is>
          <t>जितेंद्र सिंह भदोरिया</t>
        </is>
      </c>
      <c r="F532" t="inlineStr">
        <is>
          <t>Lack Of Base Condition</t>
        </is>
      </c>
      <c r="G532" t="inlineStr">
        <is>
          <t>DMS</t>
        </is>
      </c>
      <c r="H532" t="inlineStr">
        <is>
          <t>REJECT BELT SE ERROR ALARM(SERVO MOTOR GETTING HOT)</t>
        </is>
      </c>
      <c r="I532" t="inlineStr">
        <is>
          <t>PM</t>
        </is>
      </c>
      <c r="J532" t="inlineStr">
        <is>
          <t>Deepesh</t>
        </is>
      </c>
    </row>
    <row r="533">
      <c r="A533" t="inlineStr">
        <is>
          <t>AB-729</t>
        </is>
      </c>
      <c r="B533" s="82" t="n">
        <v>46212</v>
      </c>
      <c r="C533" t="inlineStr">
        <is>
          <t>Utility</t>
        </is>
      </c>
      <c r="D533" t="inlineStr">
        <is>
          <t>Old hvac hend wash station near cable burn</t>
        </is>
      </c>
      <c r="E533" t="inlineStr">
        <is>
          <t>Dinesh patidar</t>
        </is>
      </c>
      <c r="F533" t="inlineStr">
        <is>
          <t>UnSafe Condition</t>
        </is>
      </c>
      <c r="G533" t="inlineStr">
        <is>
          <t>CIL</t>
        </is>
      </c>
      <c r="H533" t="inlineStr">
        <is>
          <t>Cable burn</t>
        </is>
      </c>
      <c r="I533" t="inlineStr">
        <is>
          <t>PM</t>
        </is>
      </c>
      <c r="J533" t="inlineStr">
        <is>
          <t>Devendra Patidar</t>
        </is>
      </c>
    </row>
    <row r="534">
      <c r="A534" t="inlineStr">
        <is>
          <t>AB-730</t>
        </is>
      </c>
      <c r="B534" s="82" t="n">
        <v>46212</v>
      </c>
      <c r="C534" t="inlineStr">
        <is>
          <t>Utility</t>
        </is>
      </c>
      <c r="D534" t="inlineStr">
        <is>
          <t xml:space="preserve">Idle equipment </t>
        </is>
      </c>
      <c r="E534" t="inlineStr">
        <is>
          <t xml:space="preserve">Harendra Singh </t>
        </is>
      </c>
      <c r="F534" t="inlineStr">
        <is>
          <t>Unnecessary Equipment/item</t>
        </is>
      </c>
      <c r="G534" t="inlineStr">
        <is>
          <t>GEMBA</t>
        </is>
      </c>
      <c r="H534" t="inlineStr">
        <is>
          <t xml:space="preserve">Idle equipment remove </t>
        </is>
      </c>
      <c r="I534" t="inlineStr">
        <is>
          <t>PM</t>
        </is>
      </c>
      <c r="J534" t="inlineStr">
        <is>
          <t>Devendra Patidar</t>
        </is>
      </c>
    </row>
    <row r="535">
      <c r="A535" t="inlineStr">
        <is>
          <t>AB-731</t>
        </is>
      </c>
      <c r="B535" s="82" t="n">
        <v>46213</v>
      </c>
      <c r="C535" t="inlineStr">
        <is>
          <t>5-Star</t>
        </is>
      </c>
      <c r="D535" t="inlineStr">
        <is>
          <t>Hcm3</t>
        </is>
      </c>
      <c r="E535" t="inlineStr">
        <is>
          <t>Manish kumar vishwakarma</t>
        </is>
      </c>
      <c r="F535" t="inlineStr">
        <is>
          <t>Lack Of Base Condition</t>
        </is>
      </c>
      <c r="G535" t="inlineStr">
        <is>
          <t>CIL</t>
        </is>
      </c>
      <c r="H535" t="inlineStr">
        <is>
          <t>Chain pushar play</t>
        </is>
      </c>
      <c r="I535" t="inlineStr">
        <is>
          <t>PM</t>
        </is>
      </c>
      <c r="J535" t="inlineStr">
        <is>
          <t>Satish Mishra</t>
        </is>
      </c>
      <c r="K535" t="inlineStr">
        <is>
          <t>Done</t>
        </is>
      </c>
      <c r="L535" t="inlineStr">
        <is>
          <t>Sanjay</t>
        </is>
      </c>
      <c r="M535" t="n">
        <v>46213</v>
      </c>
      <c r="N535" t="inlineStr">
        <is>
          <t xml:space="preserve">Resolved </t>
        </is>
      </c>
    </row>
    <row r="536">
      <c r="A536" t="inlineStr">
        <is>
          <t>AB-732</t>
        </is>
      </c>
      <c r="B536" s="82" t="n">
        <v>46213</v>
      </c>
      <c r="C536" t="inlineStr">
        <is>
          <t>5-Star</t>
        </is>
      </c>
      <c r="D536" t="inlineStr">
        <is>
          <t>Hcm 3</t>
        </is>
      </c>
      <c r="E536" t="inlineStr">
        <is>
          <t>Manish kumar vishwakarma</t>
        </is>
      </c>
      <c r="F536" t="inlineStr">
        <is>
          <t>Lack Of Base Condition</t>
        </is>
      </c>
      <c r="G536" t="inlineStr">
        <is>
          <t>CIL</t>
        </is>
      </c>
      <c r="H536" t="inlineStr">
        <is>
          <t>Auto spliceing no working</t>
        </is>
      </c>
      <c r="I536" t="inlineStr">
        <is>
          <t>PM</t>
        </is>
      </c>
      <c r="J536" t="inlineStr">
        <is>
          <t>Satish Mishra</t>
        </is>
      </c>
      <c r="K536" t="inlineStr">
        <is>
          <t>Done</t>
        </is>
      </c>
      <c r="L536" t="inlineStr">
        <is>
          <t>Ranveer</t>
        </is>
      </c>
      <c r="M536" t="n">
        <v>46218</v>
      </c>
      <c r="N536" t="inlineStr">
        <is>
          <t xml:space="preserve">Resolved </t>
        </is>
      </c>
    </row>
    <row r="537">
      <c r="A537" t="inlineStr">
        <is>
          <t>AB-733</t>
        </is>
      </c>
      <c r="B537" s="82" t="n">
        <v>46213</v>
      </c>
      <c r="C537" t="inlineStr">
        <is>
          <t>5-Star</t>
        </is>
      </c>
      <c r="D537" t="inlineStr">
        <is>
          <t>Ttli 3</t>
        </is>
      </c>
      <c r="E537" t="inlineStr">
        <is>
          <t>Manish kumar vishwakarma</t>
        </is>
      </c>
      <c r="F537" t="inlineStr">
        <is>
          <t>Minor Flaws</t>
        </is>
      </c>
      <c r="G537" t="inlineStr">
        <is>
          <t>CIL</t>
        </is>
      </c>
      <c r="H537" t="inlineStr">
        <is>
          <t xml:space="preserve"> Mispick mIssing</t>
        </is>
      </c>
      <c r="I537" t="inlineStr">
        <is>
          <t>AM</t>
        </is>
      </c>
      <c r="J537" t="inlineStr">
        <is>
          <t>Amit Tripathi</t>
        </is>
      </c>
    </row>
    <row r="538">
      <c r="A538" t="inlineStr">
        <is>
          <t>AB-734</t>
        </is>
      </c>
      <c r="B538" s="82" t="n">
        <v>46213</v>
      </c>
      <c r="C538" t="inlineStr">
        <is>
          <t>5-Star</t>
        </is>
      </c>
      <c r="D538" t="inlineStr">
        <is>
          <t>Hcm3</t>
        </is>
      </c>
      <c r="E538" t="inlineStr">
        <is>
          <t>Manish kumar vishwakarma</t>
        </is>
      </c>
      <c r="F538" t="inlineStr">
        <is>
          <t>Source Of Quality Defect</t>
        </is>
      </c>
      <c r="G538" t="inlineStr">
        <is>
          <t>CIL</t>
        </is>
      </c>
      <c r="H538" t="inlineStr">
        <is>
          <t>Dust collector box damage</t>
        </is>
      </c>
      <c r="I538" t="inlineStr">
        <is>
          <t>AM</t>
        </is>
      </c>
      <c r="J538" t="inlineStr">
        <is>
          <t>Pramod Verma</t>
        </is>
      </c>
    </row>
    <row r="539">
      <c r="A539" t="inlineStr">
        <is>
          <t>AB-756</t>
        </is>
      </c>
      <c r="B539" s="82" t="n">
        <v>46213</v>
      </c>
      <c r="C539" t="inlineStr">
        <is>
          <t>Co-Ex</t>
        </is>
      </c>
      <c r="D539" t="inlineStr">
        <is>
          <t xml:space="preserve">White cream melting chest Agitetar moter </t>
        </is>
      </c>
      <c r="E539" t="inlineStr">
        <is>
          <t xml:space="preserve">Bhupendra Singh Dodiya </t>
        </is>
      </c>
      <c r="F539" t="inlineStr">
        <is>
          <t>Lack Of Base Condition</t>
        </is>
      </c>
      <c r="G539" t="inlineStr">
        <is>
          <t>GEMBA</t>
        </is>
      </c>
      <c r="H539" t="inlineStr">
        <is>
          <t>A noise comes from the agitator motor of the white cream melting chest when we switch it off and on.</t>
        </is>
      </c>
      <c r="I539" t="inlineStr">
        <is>
          <t>PM</t>
        </is>
      </c>
      <c r="J539" t="inlineStr">
        <is>
          <t>Deepesh</t>
        </is>
      </c>
    </row>
    <row r="540">
      <c r="A540" t="inlineStr">
        <is>
          <t>AB-770</t>
        </is>
      </c>
      <c r="B540" s="82" t="n">
        <v>46213</v>
      </c>
      <c r="C540" t="inlineStr">
        <is>
          <t>Utility</t>
        </is>
      </c>
      <c r="D540" t="inlineStr">
        <is>
          <t xml:space="preserve">Live unused pipeline </t>
        </is>
      </c>
      <c r="E540" t="inlineStr">
        <is>
          <t>Keshav</t>
        </is>
      </c>
      <c r="F540" t="inlineStr">
        <is>
          <t>Source Of Quality Defect</t>
        </is>
      </c>
      <c r="G540" t="inlineStr">
        <is>
          <t>GEMBA</t>
        </is>
      </c>
      <c r="H540" t="inlineStr">
        <is>
          <t>Pipe line to be cutting and dummy</t>
        </is>
      </c>
      <c r="I540" t="inlineStr">
        <is>
          <t>PM</t>
        </is>
      </c>
      <c r="J540" t="inlineStr">
        <is>
          <t>Devendra Patidar</t>
        </is>
      </c>
    </row>
    <row r="541">
      <c r="A541" t="inlineStr">
        <is>
          <t>AB-772</t>
        </is>
      </c>
      <c r="B541" s="82" t="n">
        <v>46214</v>
      </c>
      <c r="C541" t="inlineStr">
        <is>
          <t>5-Star</t>
        </is>
      </c>
      <c r="D541" t="inlineStr">
        <is>
          <t xml:space="preserve">TBT2 </t>
        </is>
      </c>
      <c r="E541" t="inlineStr">
        <is>
          <t>Ravi shivhare</t>
        </is>
      </c>
      <c r="F541" t="inlineStr">
        <is>
          <t>Lack Of Base Condition</t>
        </is>
      </c>
      <c r="G541" t="inlineStr">
        <is>
          <t>DMS</t>
        </is>
      </c>
      <c r="H541" t="inlineStr">
        <is>
          <t>Taking high cooking time</t>
        </is>
      </c>
      <c r="I541" t="inlineStr">
        <is>
          <t>PM</t>
        </is>
      </c>
      <c r="J541" t="inlineStr">
        <is>
          <t>Satish Mishra</t>
        </is>
      </c>
      <c r="K541" t="inlineStr">
        <is>
          <t>Done</t>
        </is>
      </c>
      <c r="L541" t="inlineStr">
        <is>
          <t>Satish</t>
        </is>
      </c>
      <c r="M541" t="n">
        <v>46226</v>
      </c>
      <c r="N541" t="inlineStr">
        <is>
          <t xml:space="preserve">Resolved </t>
        </is>
      </c>
    </row>
    <row r="542">
      <c r="A542" t="inlineStr">
        <is>
          <t>AB-773</t>
        </is>
      </c>
      <c r="B542" s="82" t="n">
        <v>46214</v>
      </c>
      <c r="C542" t="inlineStr">
        <is>
          <t>5-Star</t>
        </is>
      </c>
      <c r="D542" t="inlineStr">
        <is>
          <t>Cream making screw</t>
        </is>
      </c>
      <c r="E542" t="inlineStr">
        <is>
          <t>Deepak sharma</t>
        </is>
      </c>
      <c r="F542" t="inlineStr">
        <is>
          <t>Lack Of Base Condition</t>
        </is>
      </c>
      <c r="G542" t="inlineStr">
        <is>
          <t>DMS</t>
        </is>
      </c>
      <c r="H542" t="inlineStr">
        <is>
          <t>Cream ingredients changing slow</t>
        </is>
      </c>
      <c r="I542" t="inlineStr">
        <is>
          <t>PM</t>
        </is>
      </c>
      <c r="J542" t="inlineStr">
        <is>
          <t>Satish Mishra</t>
        </is>
      </c>
    </row>
    <row r="543">
      <c r="A543" t="inlineStr">
        <is>
          <t>AB-774</t>
        </is>
      </c>
      <c r="B543" s="82" t="n">
        <v>46212</v>
      </c>
      <c r="C543" t="inlineStr">
        <is>
          <t>Utility</t>
        </is>
      </c>
      <c r="D543" t="inlineStr">
        <is>
          <t xml:space="preserve">Boiler </t>
        </is>
      </c>
      <c r="E543" t="inlineStr">
        <is>
          <t xml:space="preserve">Salauddin mohammad </t>
        </is>
      </c>
      <c r="F543" t="inlineStr">
        <is>
          <t>Unnecessary Equipment/item</t>
        </is>
      </c>
      <c r="G543" t="inlineStr">
        <is>
          <t>GEMBA</t>
        </is>
      </c>
      <c r="H543" t="inlineStr">
        <is>
          <t xml:space="preserve">Unwanted material </t>
        </is>
      </c>
      <c r="I543" t="inlineStr">
        <is>
          <t>PM</t>
        </is>
      </c>
      <c r="J543" t="inlineStr">
        <is>
          <t>Devendra Patidar</t>
        </is>
      </c>
    </row>
    <row r="544">
      <c r="A544" t="inlineStr">
        <is>
          <t>AB-775</t>
        </is>
      </c>
      <c r="B544" s="82" t="n">
        <v>46214</v>
      </c>
      <c r="C544" t="inlineStr">
        <is>
          <t>Utility</t>
        </is>
      </c>
      <c r="D544" t="inlineStr">
        <is>
          <t xml:space="preserve">Boiler </t>
        </is>
      </c>
      <c r="E544" t="inlineStr">
        <is>
          <t xml:space="preserve">Salauddin mohammad </t>
        </is>
      </c>
      <c r="F544" t="inlineStr">
        <is>
          <t>UnSafe Condition</t>
        </is>
      </c>
      <c r="G544" t="inlineStr">
        <is>
          <t>GEMBA</t>
        </is>
      </c>
      <c r="H544" t="inlineStr">
        <is>
          <t xml:space="preserve">Without safety work </t>
        </is>
      </c>
      <c r="I544" t="inlineStr">
        <is>
          <t>PM</t>
        </is>
      </c>
      <c r="J544" t="inlineStr">
        <is>
          <t>Devendra Patidar</t>
        </is>
      </c>
    </row>
    <row r="545">
      <c r="A545" t="inlineStr">
        <is>
          <t>AB-779</t>
        </is>
      </c>
      <c r="B545" s="82" t="n">
        <v>46210</v>
      </c>
      <c r="C545" t="inlineStr">
        <is>
          <t>Chocolate Plant</t>
        </is>
      </c>
      <c r="D545" t="inlineStr">
        <is>
          <t>cocoa powder silo</t>
        </is>
      </c>
      <c r="E545" t="inlineStr">
        <is>
          <t>Pushkar Sharma</t>
        </is>
      </c>
      <c r="F545" t="inlineStr">
        <is>
          <t>Lack Of Base Condition</t>
        </is>
      </c>
      <c r="G545" t="inlineStr">
        <is>
          <t>DMS</t>
        </is>
      </c>
      <c r="H545" t="inlineStr">
        <is>
          <t>cocoa powder silo calibration frequently out</t>
        </is>
      </c>
      <c r="I545" t="inlineStr">
        <is>
          <t>AM</t>
        </is>
      </c>
      <c r="J545" t="inlineStr">
        <is>
          <t>O.P.Singh</t>
        </is>
      </c>
    </row>
    <row r="546">
      <c r="A546" t="inlineStr">
        <is>
          <t>AB-780</t>
        </is>
      </c>
      <c r="B546" s="82" t="n">
        <v>46215</v>
      </c>
      <c r="C546" t="inlineStr">
        <is>
          <t>5-Star</t>
        </is>
      </c>
      <c r="D546" t="inlineStr">
        <is>
          <t>Enrober Choklet viskocity down</t>
        </is>
      </c>
      <c r="E546" t="inlineStr">
        <is>
          <t xml:space="preserve">Harikesh Gurjar </t>
        </is>
      </c>
      <c r="F546" t="inlineStr">
        <is>
          <t>Source Of Quality Defect</t>
        </is>
      </c>
      <c r="G546" t="inlineStr">
        <is>
          <t>CIL</t>
        </is>
      </c>
      <c r="H546" t="inlineStr">
        <is>
          <t xml:space="preserve">Viskocity down hone ki wjh se weight control ke liye blower slow chlana pd rha h eski wjh se bottam ka  and waibs ka issue aa rha h </t>
        </is>
      </c>
      <c r="I546" t="inlineStr">
        <is>
          <t>AM</t>
        </is>
      </c>
      <c r="J546" t="inlineStr">
        <is>
          <t>Pramod Verma</t>
        </is>
      </c>
    </row>
    <row r="547">
      <c r="A547" t="inlineStr">
        <is>
          <t>AB-781</t>
        </is>
      </c>
      <c r="B547" s="82" t="n">
        <v>46215</v>
      </c>
      <c r="C547" t="inlineStr">
        <is>
          <t>5-Star</t>
        </is>
      </c>
      <c r="D547" t="inlineStr">
        <is>
          <t xml:space="preserve">Enrober </t>
        </is>
      </c>
      <c r="E547" t="inlineStr">
        <is>
          <t xml:space="preserve">Harikesh </t>
        </is>
      </c>
      <c r="F547" t="inlineStr">
        <is>
          <t>Source Of Quality Defect</t>
        </is>
      </c>
      <c r="G547" t="inlineStr">
        <is>
          <t>GEMBA</t>
        </is>
      </c>
      <c r="H547" t="inlineStr">
        <is>
          <t xml:space="preserve">Enrober me choklet jmne ke karan side se choklet floor pr leakage ho rha h </t>
        </is>
      </c>
      <c r="I547" t="inlineStr">
        <is>
          <t>AM</t>
        </is>
      </c>
      <c r="J547" t="inlineStr">
        <is>
          <t>Pramod Verma</t>
        </is>
      </c>
    </row>
    <row r="548">
      <c r="A548" t="inlineStr">
        <is>
          <t>AB-783</t>
        </is>
      </c>
      <c r="B548" s="82" t="n">
        <v>46216</v>
      </c>
      <c r="C548" t="inlineStr">
        <is>
          <t>Utility</t>
        </is>
      </c>
      <c r="D548" t="inlineStr">
        <is>
          <t xml:space="preserve">Screw convening system </t>
        </is>
      </c>
      <c r="E548" t="inlineStr">
        <is>
          <t xml:space="preserve">Salauddin mohammad </t>
        </is>
      </c>
      <c r="F548" t="inlineStr">
        <is>
          <t>Source Of Quality Defect</t>
        </is>
      </c>
      <c r="G548" t="inlineStr">
        <is>
          <t>GEMBA</t>
        </is>
      </c>
      <c r="H548" t="inlineStr">
        <is>
          <t>Air pu pipe replaced</t>
        </is>
      </c>
      <c r="I548" t="inlineStr">
        <is>
          <t>PM</t>
        </is>
      </c>
      <c r="J548" t="inlineStr">
        <is>
          <t>Devendra Patidar</t>
        </is>
      </c>
    </row>
    <row r="549">
      <c r="A549" t="inlineStr">
        <is>
          <t>AB-784</t>
        </is>
      </c>
      <c r="B549" s="82" t="n">
        <v>46215</v>
      </c>
      <c r="C549" t="inlineStr">
        <is>
          <t>Utility</t>
        </is>
      </c>
      <c r="D549" t="inlineStr">
        <is>
          <t>Boiler area</t>
        </is>
      </c>
      <c r="E549" t="inlineStr">
        <is>
          <t xml:space="preserve">Salauddin mohammad </t>
        </is>
      </c>
      <c r="F549" t="inlineStr">
        <is>
          <t>UnSafe Condition</t>
        </is>
      </c>
      <c r="G549" t="inlineStr">
        <is>
          <t>GEMBA</t>
        </is>
      </c>
      <c r="H549" t="inlineStr">
        <is>
          <t>Material was not proper area</t>
        </is>
      </c>
      <c r="I549" t="inlineStr">
        <is>
          <t>PM</t>
        </is>
      </c>
      <c r="J549" t="inlineStr">
        <is>
          <t>Devendra Patidar</t>
        </is>
      </c>
    </row>
    <row r="550">
      <c r="A550" t="inlineStr">
        <is>
          <t>AB-789</t>
        </is>
      </c>
      <c r="B550" s="82" t="n"/>
      <c r="C550" t="inlineStr">
        <is>
          <t>Perk</t>
        </is>
      </c>
      <c r="D550" t="inlineStr">
        <is>
          <t>Hass link cutter</t>
        </is>
      </c>
      <c r="E550" t="inlineStr">
        <is>
          <t>Arjun gaud</t>
        </is>
      </c>
      <c r="F550" t="inlineStr">
        <is>
          <t>UnSafe Condition</t>
        </is>
      </c>
      <c r="G550" t="inlineStr">
        <is>
          <t>GEMBA</t>
        </is>
      </c>
      <c r="H550" t="inlineStr">
        <is>
          <t>Cutter top cover &amp; front cover is not interlocked. Need to provide cat 3/4 interlocking in both gaurds</t>
        </is>
      </c>
      <c r="I550" t="inlineStr">
        <is>
          <t>AM</t>
        </is>
      </c>
      <c r="J550" t="inlineStr">
        <is>
          <t>Manoj Mathur</t>
        </is>
      </c>
    </row>
    <row r="551">
      <c r="A551" t="inlineStr">
        <is>
          <t>AB-808</t>
        </is>
      </c>
      <c r="B551" s="82" t="n">
        <v>46216</v>
      </c>
      <c r="C551" t="inlineStr">
        <is>
          <t>5-Star</t>
        </is>
      </c>
      <c r="D551" t="inlineStr">
        <is>
          <t xml:space="preserve">Enrober </t>
        </is>
      </c>
      <c r="E551" t="inlineStr">
        <is>
          <t xml:space="preserve">Harikesh Gurjar </t>
        </is>
      </c>
      <c r="F551" t="inlineStr">
        <is>
          <t>Lack Of Base Condition</t>
        </is>
      </c>
      <c r="G551" t="inlineStr">
        <is>
          <t>GEMBA</t>
        </is>
      </c>
      <c r="H551" t="inlineStr">
        <is>
          <t xml:space="preserve">Enrober waire belt and drive gearbox and moter over heet in running process </t>
        </is>
      </c>
      <c r="I551" t="inlineStr">
        <is>
          <t>PM</t>
        </is>
      </c>
      <c r="J551" t="inlineStr">
        <is>
          <t>Satish Mishra</t>
        </is>
      </c>
      <c r="K551" t="inlineStr">
        <is>
          <t>Done</t>
        </is>
      </c>
      <c r="L551" t="inlineStr">
        <is>
          <t>Ravindra sharma</t>
        </is>
      </c>
      <c r="M551" t="n">
        <v>46216</v>
      </c>
      <c r="N551" t="inlineStr">
        <is>
          <t>Replacement done</t>
        </is>
      </c>
    </row>
    <row r="552">
      <c r="A552" t="inlineStr">
        <is>
          <t>AB-809</t>
        </is>
      </c>
      <c r="B552" s="82" t="n">
        <v>46217</v>
      </c>
      <c r="C552" t="inlineStr">
        <is>
          <t>Perk</t>
        </is>
      </c>
      <c r="D552" t="inlineStr">
        <is>
          <t xml:space="preserve">TTLI-2 </t>
        </is>
      </c>
      <c r="E552" t="inlineStr">
        <is>
          <t xml:space="preserve">Shashikant mishra </t>
        </is>
      </c>
      <c r="F552" t="inlineStr">
        <is>
          <t>UnSafe Condition</t>
        </is>
      </c>
      <c r="G552" t="inlineStr">
        <is>
          <t>DMS</t>
        </is>
      </c>
      <c r="H552" t="inlineStr">
        <is>
          <t>Ttli 2 me cuminction fail baar baar aa rha hai</t>
        </is>
      </c>
      <c r="I552" t="inlineStr">
        <is>
          <t>AM</t>
        </is>
      </c>
      <c r="J552" t="inlineStr">
        <is>
          <t>Manoj Mathur</t>
        </is>
      </c>
      <c r="K552" t="inlineStr">
        <is>
          <t>done</t>
        </is>
      </c>
    </row>
    <row r="553">
      <c r="A553" t="inlineStr">
        <is>
          <t>AB-810</t>
        </is>
      </c>
      <c r="B553" s="82" t="n">
        <v>46217</v>
      </c>
      <c r="C553" t="inlineStr">
        <is>
          <t>5-Star</t>
        </is>
      </c>
      <c r="D553" t="inlineStr">
        <is>
          <t xml:space="preserve">Temperer </t>
        </is>
      </c>
      <c r="E553" t="inlineStr">
        <is>
          <t xml:space="preserve">Harikesh Gurjar </t>
        </is>
      </c>
      <c r="F553" t="inlineStr">
        <is>
          <t>Lack Of Base Condition</t>
        </is>
      </c>
      <c r="G553" t="inlineStr">
        <is>
          <t>CIL</t>
        </is>
      </c>
      <c r="H553" t="inlineStr">
        <is>
          <t xml:space="preserve">Temperer ke Ajitetar gearbox se oil leakage ho rha h </t>
        </is>
      </c>
      <c r="I553" t="inlineStr">
        <is>
          <t>PM</t>
        </is>
      </c>
      <c r="J553" t="inlineStr">
        <is>
          <t>Satish Mishra</t>
        </is>
      </c>
      <c r="K553" t="inlineStr">
        <is>
          <t>Done</t>
        </is>
      </c>
      <c r="L553" t="inlineStr">
        <is>
          <t>Rajesh</t>
        </is>
      </c>
      <c r="M553" t="n">
        <v>46217</v>
      </c>
      <c r="N553" t="inlineStr">
        <is>
          <t xml:space="preserve">Resolved </t>
        </is>
      </c>
    </row>
    <row r="554">
      <c r="A554" t="inlineStr">
        <is>
          <t>AB-813</t>
        </is>
      </c>
      <c r="B554" s="82" t="n">
        <v>46217</v>
      </c>
      <c r="C554" t="inlineStr">
        <is>
          <t>Utility</t>
        </is>
      </c>
      <c r="D554" t="inlineStr">
        <is>
          <t xml:space="preserve">Boiler convening system </t>
        </is>
      </c>
      <c r="E554" t="inlineStr">
        <is>
          <t xml:space="preserve">Salauddin mohammad </t>
        </is>
      </c>
      <c r="F554" t="inlineStr">
        <is>
          <t>UnSafe Condition</t>
        </is>
      </c>
      <c r="G554" t="inlineStr">
        <is>
          <t>GEMBA</t>
        </is>
      </c>
      <c r="H554" t="inlineStr">
        <is>
          <t xml:space="preserve">Air pu pipe was not kept on proper area </t>
        </is>
      </c>
      <c r="I554" t="inlineStr">
        <is>
          <t>PM</t>
        </is>
      </c>
      <c r="J554" t="inlineStr">
        <is>
          <t>Devendra Patidar</t>
        </is>
      </c>
    </row>
    <row r="555">
      <c r="A555" t="inlineStr">
        <is>
          <t>AB-814</t>
        </is>
      </c>
      <c r="B555" s="82" t="n">
        <v>46218</v>
      </c>
      <c r="C555" t="inlineStr">
        <is>
          <t>Utility</t>
        </is>
      </c>
      <c r="D555" t="inlineStr">
        <is>
          <t xml:space="preserve">Boiler area </t>
        </is>
      </c>
      <c r="E555" t="inlineStr">
        <is>
          <t xml:space="preserve">Salauddin mohammad </t>
        </is>
      </c>
      <c r="F555" t="inlineStr">
        <is>
          <t>UnSafe Condition</t>
        </is>
      </c>
      <c r="G555" t="inlineStr">
        <is>
          <t>GEMBA</t>
        </is>
      </c>
      <c r="H555" t="inlineStr">
        <is>
          <t xml:space="preserve">Hose pipe was not kept on proper area </t>
        </is>
      </c>
      <c r="I555" t="inlineStr">
        <is>
          <t>PM</t>
        </is>
      </c>
      <c r="J555" t="inlineStr">
        <is>
          <t>Devendra Patidar</t>
        </is>
      </c>
    </row>
    <row r="556">
      <c r="A556" t="inlineStr">
        <is>
          <t>AB-815</t>
        </is>
      </c>
      <c r="B556" s="82" t="n">
        <v>46218</v>
      </c>
      <c r="C556" t="inlineStr">
        <is>
          <t>5-Star</t>
        </is>
      </c>
      <c r="D556" t="inlineStr">
        <is>
          <t>TTLI 3</t>
        </is>
      </c>
      <c r="E556" t="inlineStr">
        <is>
          <t xml:space="preserve">Rajaram chourey </t>
        </is>
      </c>
      <c r="F556" t="inlineStr">
        <is>
          <t>Minor Flaws</t>
        </is>
      </c>
      <c r="G556" t="inlineStr">
        <is>
          <t>GEMBA</t>
        </is>
      </c>
      <c r="H556" t="inlineStr">
        <is>
          <t xml:space="preserve">No feedback from vacuum pump </t>
        </is>
      </c>
      <c r="I556" t="inlineStr">
        <is>
          <t>AM</t>
        </is>
      </c>
      <c r="J556" t="inlineStr">
        <is>
          <t>Amit Tripathi</t>
        </is>
      </c>
    </row>
    <row r="557">
      <c r="A557" t="inlineStr">
        <is>
          <t>AB-816</t>
        </is>
      </c>
      <c r="B557" s="82" t="n">
        <v>46218</v>
      </c>
      <c r="C557" t="inlineStr">
        <is>
          <t>Perk</t>
        </is>
      </c>
      <c r="D557" t="inlineStr">
        <is>
          <t xml:space="preserve">TTLI-2 </t>
        </is>
      </c>
      <c r="E557" t="inlineStr">
        <is>
          <t xml:space="preserve">Shashikant mishra </t>
        </is>
      </c>
      <c r="F557" t="inlineStr">
        <is>
          <t>UnSafe Condition</t>
        </is>
      </c>
      <c r="G557" t="inlineStr">
        <is>
          <t>GEMBA</t>
        </is>
      </c>
      <c r="H557" t="inlineStr">
        <is>
          <t>Ttli 2  closing unit me glue leckege bahut jyada ho rha hai</t>
        </is>
      </c>
      <c r="I557" t="inlineStr">
        <is>
          <t>AM</t>
        </is>
      </c>
      <c r="J557" t="inlineStr">
        <is>
          <t>Manoj Mathur</t>
        </is>
      </c>
    </row>
    <row r="558">
      <c r="A558" t="inlineStr">
        <is>
          <t>AB-817</t>
        </is>
      </c>
      <c r="B558" s="82" t="n">
        <v>46218</v>
      </c>
      <c r="C558" t="inlineStr">
        <is>
          <t>5-Star</t>
        </is>
      </c>
      <c r="D558" t="inlineStr">
        <is>
          <t>HCM2</t>
        </is>
      </c>
      <c r="E558" t="inlineStr">
        <is>
          <t>Ashutosh kacher</t>
        </is>
      </c>
      <c r="F558" t="inlineStr">
        <is>
          <t>Lack Of Base Condition</t>
        </is>
      </c>
      <c r="G558" t="inlineStr">
        <is>
          <t>DMS</t>
        </is>
      </c>
      <c r="H558" t="inlineStr">
        <is>
          <t>Bar stucking at jaw &amp; paper breaking</t>
        </is>
      </c>
      <c r="I558" t="inlineStr">
        <is>
          <t>PM</t>
        </is>
      </c>
      <c r="J558" t="inlineStr">
        <is>
          <t>Satish Mishra</t>
        </is>
      </c>
      <c r="K558" t="inlineStr">
        <is>
          <t>Done</t>
        </is>
      </c>
      <c r="L558" t="inlineStr">
        <is>
          <t>Sunil</t>
        </is>
      </c>
      <c r="M558" t="n">
        <v>46218</v>
      </c>
      <c r="N558" t="inlineStr">
        <is>
          <t xml:space="preserve">Resolved </t>
        </is>
      </c>
    </row>
    <row r="559">
      <c r="A559" t="inlineStr">
        <is>
          <t>AB-818</t>
        </is>
      </c>
      <c r="B559" s="82" t="n">
        <v>46218</v>
      </c>
      <c r="C559" t="inlineStr">
        <is>
          <t>5-Star</t>
        </is>
      </c>
      <c r="D559" t="inlineStr">
        <is>
          <t>HCM2</t>
        </is>
      </c>
      <c r="E559" t="inlineStr">
        <is>
          <t>Ashutosh Kacher</t>
        </is>
      </c>
      <c r="F559" t="inlineStr">
        <is>
          <t>Lack Of Base Condition</t>
        </is>
      </c>
      <c r="G559" t="inlineStr">
        <is>
          <t>DMS</t>
        </is>
      </c>
      <c r="H559" t="inlineStr">
        <is>
          <t>Film feeder drive fault is coming</t>
        </is>
      </c>
      <c r="I559" t="inlineStr">
        <is>
          <t>PM</t>
        </is>
      </c>
      <c r="J559" t="inlineStr">
        <is>
          <t>Satish Mishra</t>
        </is>
      </c>
      <c r="K559" t="inlineStr">
        <is>
          <t>Done</t>
        </is>
      </c>
      <c r="L559" t="inlineStr">
        <is>
          <t>Ranveer</t>
        </is>
      </c>
      <c r="M559" t="n">
        <v>46221</v>
      </c>
      <c r="N559" t="inlineStr">
        <is>
          <t xml:space="preserve">Corrected </t>
        </is>
      </c>
    </row>
    <row r="560">
      <c r="A560" t="inlineStr">
        <is>
          <t>AB-819</t>
        </is>
      </c>
      <c r="B560" s="82" t="n">
        <v>46218</v>
      </c>
      <c r="C560" t="inlineStr">
        <is>
          <t>5-Star</t>
        </is>
      </c>
      <c r="D560" t="inlineStr">
        <is>
          <t>TTLI2</t>
        </is>
      </c>
      <c r="E560" t="inlineStr">
        <is>
          <t>Aashutosh Kacher</t>
        </is>
      </c>
      <c r="F560" t="inlineStr">
        <is>
          <t>Lack Of Base Condition</t>
        </is>
      </c>
      <c r="G560" t="inlineStr">
        <is>
          <t>DMS</t>
        </is>
      </c>
      <c r="H560" t="inlineStr">
        <is>
          <t>TTLI2 Hang without alram</t>
        </is>
      </c>
      <c r="I560" t="inlineStr">
        <is>
          <t>PM</t>
        </is>
      </c>
      <c r="J560" t="inlineStr">
        <is>
          <t>Satish Mishra</t>
        </is>
      </c>
    </row>
    <row r="561">
      <c r="A561" t="inlineStr">
        <is>
          <t>AB-820</t>
        </is>
      </c>
      <c r="B561" s="82" t="n">
        <v>46218</v>
      </c>
      <c r="C561" t="inlineStr">
        <is>
          <t>5-Star</t>
        </is>
      </c>
      <c r="D561" t="inlineStr">
        <is>
          <t xml:space="preserve">TTLI3 </t>
        </is>
      </c>
      <c r="E561" t="inlineStr">
        <is>
          <t>Manoj Dhakad</t>
        </is>
      </c>
      <c r="F561" t="inlineStr">
        <is>
          <t>Lack Of Base Condition</t>
        </is>
      </c>
      <c r="G561" t="inlineStr">
        <is>
          <t>DMS</t>
        </is>
      </c>
      <c r="H561" t="inlineStr">
        <is>
          <t>No alaram during vacuum fault</t>
        </is>
      </c>
      <c r="I561" t="inlineStr">
        <is>
          <t>PM</t>
        </is>
      </c>
      <c r="J561" t="inlineStr">
        <is>
          <t>Satish Mishra</t>
        </is>
      </c>
      <c r="K561" t="inlineStr">
        <is>
          <t>Done</t>
        </is>
      </c>
      <c r="L561" t="inlineStr">
        <is>
          <t xml:space="preserve">Electrician </t>
        </is>
      </c>
      <c r="M561" t="n">
        <v>46219</v>
      </c>
      <c r="N561" t="inlineStr">
        <is>
          <t xml:space="preserve">Resolved </t>
        </is>
      </c>
    </row>
    <row r="562">
      <c r="A562" t="inlineStr">
        <is>
          <t>AB-821</t>
        </is>
      </c>
      <c r="B562" s="82" t="n">
        <v>46218</v>
      </c>
      <c r="C562" t="inlineStr">
        <is>
          <t>5-Star</t>
        </is>
      </c>
      <c r="D562" t="inlineStr">
        <is>
          <t>HCM 3</t>
        </is>
      </c>
      <c r="E562" t="inlineStr">
        <is>
          <t xml:space="preserve">Rajaram chourey </t>
        </is>
      </c>
      <c r="F562" t="inlineStr">
        <is>
          <t>Lack Of Base Condition</t>
        </is>
      </c>
      <c r="G562" t="inlineStr">
        <is>
          <t>CIL</t>
        </is>
      </c>
      <c r="H562" t="inlineStr">
        <is>
          <t xml:space="preserve">Turning belt scraper not working </t>
        </is>
      </c>
      <c r="I562" t="inlineStr">
        <is>
          <t>PM</t>
        </is>
      </c>
      <c r="J562" t="inlineStr">
        <is>
          <t>Satish Mishra</t>
        </is>
      </c>
    </row>
    <row r="563">
      <c r="A563" t="inlineStr">
        <is>
          <t>AB-822</t>
        </is>
      </c>
      <c r="B563" s="82" t="n">
        <v>46218</v>
      </c>
      <c r="C563" t="inlineStr">
        <is>
          <t>Perk</t>
        </is>
      </c>
      <c r="D563" t="inlineStr">
        <is>
          <t>HCM-3</t>
        </is>
      </c>
      <c r="E563" t="inlineStr">
        <is>
          <t>Wasim khan</t>
        </is>
      </c>
      <c r="F563" t="inlineStr">
        <is>
          <t>Lack Of Base Condition</t>
        </is>
      </c>
      <c r="G563" t="inlineStr">
        <is>
          <t>CIL</t>
        </is>
      </c>
      <c r="H563" t="inlineStr">
        <is>
          <t>Belt ke scraper damage he jisse belt me cut or cleaning ni ho rahi he</t>
        </is>
      </c>
      <c r="I563" t="inlineStr">
        <is>
          <t>PM</t>
        </is>
      </c>
      <c r="J563" t="inlineStr">
        <is>
          <t>Deepesh</t>
        </is>
      </c>
    </row>
    <row r="564">
      <c r="A564" t="inlineStr">
        <is>
          <t>AB-823</t>
        </is>
      </c>
      <c r="B564" s="82" t="n">
        <v>46218</v>
      </c>
      <c r="C564" t="inlineStr">
        <is>
          <t>Perk</t>
        </is>
      </c>
      <c r="D564" t="inlineStr">
        <is>
          <t>HCM-3</t>
        </is>
      </c>
      <c r="E564" t="inlineStr">
        <is>
          <t>Wasim khan</t>
        </is>
      </c>
      <c r="F564" t="inlineStr">
        <is>
          <t>Lack Of Base Condition</t>
        </is>
      </c>
      <c r="G564" t="inlineStr">
        <is>
          <t>CIL</t>
        </is>
      </c>
      <c r="H564" t="inlineStr">
        <is>
          <t>Vaccum belt ka roller damage ho raha he</t>
        </is>
      </c>
      <c r="I564" t="inlineStr">
        <is>
          <t>PM</t>
        </is>
      </c>
      <c r="J564" t="inlineStr">
        <is>
          <t>Deepesh</t>
        </is>
      </c>
    </row>
    <row r="565">
      <c r="A565" t="inlineStr">
        <is>
          <t>AB-824</t>
        </is>
      </c>
      <c r="B565" s="82" t="n">
        <v>46218</v>
      </c>
      <c r="C565" t="inlineStr">
        <is>
          <t>Perk</t>
        </is>
      </c>
      <c r="D565" t="inlineStr">
        <is>
          <t xml:space="preserve">Enrober </t>
        </is>
      </c>
      <c r="E565" t="inlineStr">
        <is>
          <t xml:space="preserve">Manmohit Chourasiya </t>
        </is>
      </c>
      <c r="F565" t="inlineStr">
        <is>
          <t>Source Of Contamination-SOC</t>
        </is>
      </c>
      <c r="G565" t="inlineStr">
        <is>
          <t>CIL</t>
        </is>
      </c>
      <c r="H565" t="inlineStr">
        <is>
          <t>रिटर्न पंप में से चॉकलेट लीकेज हो रही है जिससे चॉकलेट वेस्टेज भी हो रही है और मशीन भी गंदी हो रही है</t>
        </is>
      </c>
      <c r="I565" t="inlineStr">
        <is>
          <t>AM</t>
        </is>
      </c>
      <c r="J565" t="inlineStr">
        <is>
          <t>Ravinder Gaur</t>
        </is>
      </c>
      <c r="K565" t="inlineStr">
        <is>
          <t>done</t>
        </is>
      </c>
    </row>
    <row r="566">
      <c r="A566" t="inlineStr">
        <is>
          <t>AB-825</t>
        </is>
      </c>
      <c r="B566" s="82" t="n">
        <v>46219</v>
      </c>
      <c r="C566" t="inlineStr">
        <is>
          <t>5-Star</t>
        </is>
      </c>
      <c r="D566" t="inlineStr">
        <is>
          <t>Rework making</t>
        </is>
      </c>
      <c r="E566" t="inlineStr">
        <is>
          <t>Dinesh devangan</t>
        </is>
      </c>
      <c r="F566" t="inlineStr">
        <is>
          <t>Lack Of Base Condition</t>
        </is>
      </c>
      <c r="G566" t="inlineStr">
        <is>
          <t>DMS</t>
        </is>
      </c>
      <c r="H566" t="inlineStr">
        <is>
          <t>Rework process water not cuting off</t>
        </is>
      </c>
      <c r="I566" t="inlineStr">
        <is>
          <t>PM</t>
        </is>
      </c>
      <c r="J566" t="inlineStr">
        <is>
          <t>Satish Mishra</t>
        </is>
      </c>
      <c r="K566" t="inlineStr">
        <is>
          <t>Done</t>
        </is>
      </c>
      <c r="L566" t="inlineStr">
        <is>
          <t>Sachin</t>
        </is>
      </c>
      <c r="M566" t="n">
        <v>46261</v>
      </c>
      <c r="N566" t="inlineStr">
        <is>
          <t>Level sensor provided</t>
        </is>
      </c>
    </row>
    <row r="567">
      <c r="A567" t="inlineStr">
        <is>
          <t>AB-826</t>
        </is>
      </c>
      <c r="B567" s="82" t="n">
        <v>46219</v>
      </c>
      <c r="C567" t="inlineStr">
        <is>
          <t>5-Star</t>
        </is>
      </c>
      <c r="D567" t="inlineStr">
        <is>
          <t>HCM1</t>
        </is>
      </c>
      <c r="E567" t="inlineStr">
        <is>
          <t>Ashutosh kacher</t>
        </is>
      </c>
      <c r="F567" t="inlineStr">
        <is>
          <t>Lack Of Base Condition</t>
        </is>
      </c>
      <c r="G567" t="inlineStr">
        <is>
          <t>DMS</t>
        </is>
      </c>
      <c r="H567" t="inlineStr">
        <is>
          <t xml:space="preserve">Auto splicing not working </t>
        </is>
      </c>
      <c r="I567" t="inlineStr">
        <is>
          <t>PM</t>
        </is>
      </c>
      <c r="J567" t="inlineStr">
        <is>
          <t>Satish Mishra</t>
        </is>
      </c>
      <c r="K567" t="inlineStr">
        <is>
          <t>Done</t>
        </is>
      </c>
      <c r="L567" t="inlineStr">
        <is>
          <t>Ranveer</t>
        </is>
      </c>
      <c r="M567" t="n">
        <v>46226</v>
      </c>
      <c r="N567" t="inlineStr">
        <is>
          <t xml:space="preserve">Corrected </t>
        </is>
      </c>
    </row>
    <row r="568">
      <c r="A568" t="inlineStr">
        <is>
          <t>AB-827</t>
        </is>
      </c>
      <c r="B568" s="82" t="n">
        <v>46219</v>
      </c>
      <c r="C568" t="inlineStr">
        <is>
          <t>5-Star</t>
        </is>
      </c>
      <c r="D568" t="inlineStr">
        <is>
          <t xml:space="preserve">Rework blender </t>
        </is>
      </c>
      <c r="E568" t="inlineStr">
        <is>
          <t xml:space="preserve">Dinesh Kumar </t>
        </is>
      </c>
      <c r="F568" t="inlineStr">
        <is>
          <t>Lack Of Base Condition</t>
        </is>
      </c>
      <c r="G568" t="inlineStr">
        <is>
          <t>DMS</t>
        </is>
      </c>
      <c r="H568" t="inlineStr">
        <is>
          <t xml:space="preserve">Interlocking not working </t>
        </is>
      </c>
      <c r="I568" t="inlineStr">
        <is>
          <t>PM</t>
        </is>
      </c>
      <c r="J568" t="inlineStr">
        <is>
          <t>Satish Mishra</t>
        </is>
      </c>
      <c r="K568" t="inlineStr">
        <is>
          <t>Done</t>
        </is>
      </c>
      <c r="L568" t="inlineStr">
        <is>
          <t>Electrician</t>
        </is>
      </c>
      <c r="M568" t="n">
        <v>46219</v>
      </c>
      <c r="N568" t="inlineStr">
        <is>
          <t xml:space="preserve">Resolved </t>
        </is>
      </c>
    </row>
    <row r="569">
      <c r="A569" t="inlineStr">
        <is>
          <t>AB-828</t>
        </is>
      </c>
      <c r="B569" s="82" t="n">
        <v>46219</v>
      </c>
      <c r="C569" t="inlineStr">
        <is>
          <t>Utility</t>
        </is>
      </c>
      <c r="D569" t="inlineStr">
        <is>
          <t xml:space="preserve">Ro 85 skied </t>
        </is>
      </c>
      <c r="E569" t="inlineStr">
        <is>
          <t>Lekage line</t>
        </is>
      </c>
      <c r="F569" t="inlineStr">
        <is>
          <t>Lack Of Base Condition</t>
        </is>
      </c>
      <c r="G569" t="inlineStr">
        <is>
          <t>GEMBA</t>
        </is>
      </c>
      <c r="H569" t="inlineStr">
        <is>
          <t xml:space="preserve">Ro 85 skid condeset line likage </t>
        </is>
      </c>
      <c r="I569" t="inlineStr">
        <is>
          <t>PM</t>
        </is>
      </c>
      <c r="J569" t="inlineStr">
        <is>
          <t>Devendra Patidar</t>
        </is>
      </c>
    </row>
    <row r="570">
      <c r="A570" t="inlineStr">
        <is>
          <t>AB-829</t>
        </is>
      </c>
      <c r="B570" s="82" t="n">
        <v>46219</v>
      </c>
      <c r="C570" t="inlineStr">
        <is>
          <t>Co-Ex</t>
        </is>
      </c>
      <c r="D570" t="inlineStr">
        <is>
          <t xml:space="preserve">Rework pump </t>
        </is>
      </c>
      <c r="E570" t="inlineStr">
        <is>
          <t xml:space="preserve">Bhupendra Singh Dodiya </t>
        </is>
      </c>
      <c r="F570" t="inlineStr">
        <is>
          <t>Minor Flaws</t>
        </is>
      </c>
      <c r="G570" t="inlineStr">
        <is>
          <t>GEMBA</t>
        </is>
      </c>
      <c r="H570" t="inlineStr">
        <is>
          <t xml:space="preserve">Rework pump oil Leackeg problem </t>
        </is>
      </c>
      <c r="I570" t="inlineStr">
        <is>
          <t>PM</t>
        </is>
      </c>
      <c r="J570" t="inlineStr">
        <is>
          <t>Deepesh</t>
        </is>
      </c>
    </row>
    <row r="571">
      <c r="A571" t="inlineStr">
        <is>
          <t>AB-830</t>
        </is>
      </c>
      <c r="B571" s="82" t="n">
        <v>46219</v>
      </c>
      <c r="C571" t="inlineStr">
        <is>
          <t>Co-Ex</t>
        </is>
      </c>
      <c r="D571" t="inlineStr">
        <is>
          <t xml:space="preserve">Brown cream rewark blinder </t>
        </is>
      </c>
      <c r="E571" t="inlineStr">
        <is>
          <t xml:space="preserve">Bhupendra Singh Dodiya </t>
        </is>
      </c>
      <c r="F571" t="inlineStr">
        <is>
          <t>Minor Flaws</t>
        </is>
      </c>
      <c r="G571" t="inlineStr">
        <is>
          <t>GEMBA</t>
        </is>
      </c>
      <c r="H571" t="inlineStr">
        <is>
          <t xml:space="preserve">Brown cream rework Blinder cream and rework Leackeg problem </t>
        </is>
      </c>
      <c r="I571" t="inlineStr">
        <is>
          <t>PM</t>
        </is>
      </c>
      <c r="J571" t="inlineStr">
        <is>
          <t>Deepesh</t>
        </is>
      </c>
    </row>
    <row r="572">
      <c r="A572" t="inlineStr">
        <is>
          <t>AB-831</t>
        </is>
      </c>
      <c r="B572" s="82" t="n">
        <v>46219</v>
      </c>
      <c r="C572" t="inlineStr">
        <is>
          <t>Co-Ex</t>
        </is>
      </c>
      <c r="D572" t="inlineStr">
        <is>
          <t xml:space="preserve">A/W machine 2 </t>
        </is>
      </c>
      <c r="E572" t="inlineStr">
        <is>
          <t xml:space="preserve">Bhupendra Singh Dodiya </t>
        </is>
      </c>
      <c r="F572" t="inlineStr">
        <is>
          <t>Minor Flaws</t>
        </is>
      </c>
      <c r="G572" t="inlineStr">
        <is>
          <t>GEMBA</t>
        </is>
      </c>
      <c r="H572" t="inlineStr">
        <is>
          <t xml:space="preserve">A/W machine 2 accumulation belt 2 chocolate clean acrepar is not propar working </t>
        </is>
      </c>
      <c r="I572" t="inlineStr">
        <is>
          <t>PM</t>
        </is>
      </c>
      <c r="J572" t="inlineStr">
        <is>
          <t>Deepesh</t>
        </is>
      </c>
    </row>
    <row r="573">
      <c r="A573" t="inlineStr">
        <is>
          <t>AB-832</t>
        </is>
      </c>
      <c r="B573" s="82" t="n">
        <v>46219</v>
      </c>
      <c r="C573" t="inlineStr">
        <is>
          <t>Co-Ex</t>
        </is>
      </c>
      <c r="D573" t="inlineStr">
        <is>
          <t xml:space="preserve">A/W 2 machine flex conveyor belt moter </t>
        </is>
      </c>
      <c r="E573" t="inlineStr">
        <is>
          <t xml:space="preserve">Bhupendra Singh Dodiya </t>
        </is>
      </c>
      <c r="F573" t="inlineStr">
        <is>
          <t>Lack Of Base Condition</t>
        </is>
      </c>
      <c r="G573" t="inlineStr">
        <is>
          <t>CIL</t>
        </is>
      </c>
      <c r="H573" t="inlineStr">
        <is>
          <t>A/W 2 machine flex conveyor belt motor overheat</t>
        </is>
      </c>
      <c r="I573" t="inlineStr">
        <is>
          <t>PM</t>
        </is>
      </c>
      <c r="J573" t="inlineStr">
        <is>
          <t>Deepesh</t>
        </is>
      </c>
    </row>
    <row r="574">
      <c r="A574" t="inlineStr">
        <is>
          <t>AB-833</t>
        </is>
      </c>
      <c r="B574" s="82" t="n">
        <v>46219</v>
      </c>
      <c r="C574" t="inlineStr">
        <is>
          <t>5-Star</t>
        </is>
      </c>
      <c r="D574" t="inlineStr">
        <is>
          <t xml:space="preserve">Temperer </t>
        </is>
      </c>
      <c r="E574" t="inlineStr">
        <is>
          <t xml:space="preserve">Bhajaman batham </t>
        </is>
      </c>
      <c r="F574" t="inlineStr">
        <is>
          <t>UnSafe Condition</t>
        </is>
      </c>
      <c r="G574" t="inlineStr">
        <is>
          <t>GEMBA</t>
        </is>
      </c>
      <c r="H574" t="inlineStr">
        <is>
          <t xml:space="preserve">Temperer water heater leakage </t>
        </is>
      </c>
      <c r="I574" t="inlineStr">
        <is>
          <t>AM</t>
        </is>
      </c>
      <c r="J574" t="inlineStr">
        <is>
          <t>Vikas Verma</t>
        </is>
      </c>
      <c r="K574" t="inlineStr">
        <is>
          <t>Done</t>
        </is>
      </c>
      <c r="L574" t="inlineStr">
        <is>
          <t xml:space="preserve">Satish mishra </t>
        </is>
      </c>
      <c r="M574" t="n">
        <v>46247</v>
      </c>
      <c r="N574" t="inlineStr">
        <is>
          <t xml:space="preserve">Heater housing modified </t>
        </is>
      </c>
    </row>
    <row r="575">
      <c r="A575" t="inlineStr">
        <is>
          <t>AB-834</t>
        </is>
      </c>
      <c r="B575" s="82" t="n">
        <v>46219</v>
      </c>
      <c r="C575" t="inlineStr">
        <is>
          <t>Utility</t>
        </is>
      </c>
      <c r="D575" t="inlineStr">
        <is>
          <t>350 tr chiller no. 1 s. Perk</t>
        </is>
      </c>
      <c r="E575" t="inlineStr">
        <is>
          <t>Sanjeev Rathore</t>
        </is>
      </c>
      <c r="F575" t="inlineStr">
        <is>
          <t>Lack Of Base Condition</t>
        </is>
      </c>
      <c r="G575" t="inlineStr">
        <is>
          <t>CIL</t>
        </is>
      </c>
      <c r="H575" t="inlineStr">
        <is>
          <t>350 tr chiller no. 1  condensar coil leakage.</t>
        </is>
      </c>
      <c r="I575" t="inlineStr">
        <is>
          <t>PM</t>
        </is>
      </c>
      <c r="J575" t="inlineStr">
        <is>
          <t>Devendra Patidar</t>
        </is>
      </c>
    </row>
    <row r="576">
      <c r="A576" t="inlineStr">
        <is>
          <t>AB-835</t>
        </is>
      </c>
      <c r="B576" s="82" t="n">
        <v>46220</v>
      </c>
      <c r="C576" t="inlineStr">
        <is>
          <t>5-Star</t>
        </is>
      </c>
      <c r="D576" t="inlineStr">
        <is>
          <t>HCM 1</t>
        </is>
      </c>
      <c r="E576" t="inlineStr">
        <is>
          <t xml:space="preserve">Anurag Maurya </t>
        </is>
      </c>
      <c r="F576" t="inlineStr">
        <is>
          <t>Lack Of Base Condition</t>
        </is>
      </c>
      <c r="G576" t="inlineStr">
        <is>
          <t>DMS</t>
        </is>
      </c>
      <c r="H576" t="inlineStr">
        <is>
          <t>HCM 1 autosplicing locking lever roller damage</t>
        </is>
      </c>
      <c r="I576" t="inlineStr">
        <is>
          <t>PM</t>
        </is>
      </c>
      <c r="J576" t="inlineStr">
        <is>
          <t>Satish Mishra</t>
        </is>
      </c>
      <c r="K576" t="inlineStr">
        <is>
          <t>Done</t>
        </is>
      </c>
      <c r="L576" t="inlineStr">
        <is>
          <t>Rajesh joshi</t>
        </is>
      </c>
      <c r="M576" t="n">
        <v>46222</v>
      </c>
      <c r="N576" t="inlineStr">
        <is>
          <t>Resolved</t>
        </is>
      </c>
    </row>
    <row r="577">
      <c r="A577" t="inlineStr">
        <is>
          <t>AB-836</t>
        </is>
      </c>
      <c r="B577" s="82" t="n">
        <v>46220</v>
      </c>
      <c r="C577" t="inlineStr">
        <is>
          <t>5-Star</t>
        </is>
      </c>
      <c r="D577" t="inlineStr">
        <is>
          <t>Har-5</t>
        </is>
      </c>
      <c r="E577" t="inlineStr">
        <is>
          <t xml:space="preserve">Mukesh Kumar Upadhyay </t>
        </is>
      </c>
      <c r="F577" t="inlineStr">
        <is>
          <t>Minor Flaws</t>
        </is>
      </c>
      <c r="G577" t="inlineStr">
        <is>
          <t>GEMBA</t>
        </is>
      </c>
      <c r="H577" t="inlineStr">
        <is>
          <t xml:space="preserve">Turning belt torn </t>
        </is>
      </c>
      <c r="I577" t="inlineStr">
        <is>
          <t>AM</t>
        </is>
      </c>
      <c r="J577" t="inlineStr">
        <is>
          <t>Amit Tripathi</t>
        </is>
      </c>
      <c r="K577" t="inlineStr">
        <is>
          <t>Done</t>
        </is>
      </c>
      <c r="L577" t="inlineStr">
        <is>
          <t xml:space="preserve">Kuldeep </t>
        </is>
      </c>
      <c r="M577" t="n">
        <v>46220</v>
      </c>
      <c r="N577" t="inlineStr">
        <is>
          <t xml:space="preserve">Replaced </t>
        </is>
      </c>
    </row>
    <row r="578">
      <c r="A578" t="inlineStr">
        <is>
          <t>AB-837</t>
        </is>
      </c>
      <c r="B578" s="82" t="n">
        <v>46220</v>
      </c>
      <c r="C578" t="inlineStr">
        <is>
          <t>Co-Ex</t>
        </is>
      </c>
      <c r="D578" t="inlineStr">
        <is>
          <t>Leg3</t>
        </is>
      </c>
      <c r="E578" t="inlineStr">
        <is>
          <t xml:space="preserve">Sanjay Chaudhary </t>
        </is>
      </c>
      <c r="F578" t="inlineStr">
        <is>
          <t>Lack Of Base Condition</t>
        </is>
      </c>
      <c r="G578" t="inlineStr">
        <is>
          <t>CIL</t>
        </is>
      </c>
      <c r="H578" t="inlineStr">
        <is>
          <t>Acceleration belt pulley having play</t>
        </is>
      </c>
      <c r="I578" t="inlineStr">
        <is>
          <t>PM</t>
        </is>
      </c>
      <c r="J578" t="inlineStr">
        <is>
          <t>Deepesh</t>
        </is>
      </c>
    </row>
    <row r="579">
      <c r="A579" t="inlineStr">
        <is>
          <t>AB-838</t>
        </is>
      </c>
      <c r="B579" s="82" t="n">
        <v>46220</v>
      </c>
      <c r="C579" t="inlineStr">
        <is>
          <t>Co-Ex</t>
        </is>
      </c>
      <c r="D579" t="inlineStr">
        <is>
          <t>Lag 1</t>
        </is>
      </c>
      <c r="E579" t="inlineStr">
        <is>
          <t xml:space="preserve">Krishna Kumar </t>
        </is>
      </c>
      <c r="F579" t="inlineStr">
        <is>
          <t>Lack Of Base Condition</t>
        </is>
      </c>
      <c r="G579" t="inlineStr">
        <is>
          <t>CIL</t>
        </is>
      </c>
      <c r="H579" t="inlineStr">
        <is>
          <t xml:space="preserve">Jaw setting </t>
        </is>
      </c>
      <c r="I579" t="inlineStr">
        <is>
          <t>PM</t>
        </is>
      </c>
      <c r="J579" t="inlineStr">
        <is>
          <t>Deepesh</t>
        </is>
      </c>
    </row>
    <row r="580">
      <c r="A580" t="inlineStr">
        <is>
          <t>AB-839</t>
        </is>
      </c>
      <c r="B580" s="82" t="n">
        <v>46220</v>
      </c>
      <c r="C580" t="inlineStr">
        <is>
          <t>Co-Ex</t>
        </is>
      </c>
      <c r="D580" t="inlineStr">
        <is>
          <t>Lag 3</t>
        </is>
      </c>
      <c r="E580" t="inlineStr">
        <is>
          <t xml:space="preserve">Sanjay Chaudhary </t>
        </is>
      </c>
      <c r="F580" t="inlineStr">
        <is>
          <t>Lack Of Base Condition</t>
        </is>
      </c>
      <c r="G580" t="inlineStr">
        <is>
          <t>CIL</t>
        </is>
      </c>
      <c r="H580" t="inlineStr">
        <is>
          <t xml:space="preserve">Accumulation belt changed </t>
        </is>
      </c>
      <c r="I580" t="inlineStr">
        <is>
          <t>PM</t>
        </is>
      </c>
      <c r="J580" t="inlineStr">
        <is>
          <t>Deepesh</t>
        </is>
      </c>
    </row>
    <row r="581">
      <c r="A581" t="inlineStr">
        <is>
          <t>AB-840</t>
        </is>
      </c>
      <c r="B581" s="82" t="n">
        <v>46217</v>
      </c>
      <c r="C581" t="inlineStr">
        <is>
          <t>Co-Ex</t>
        </is>
      </c>
      <c r="D581" t="inlineStr">
        <is>
          <t>Lag1</t>
        </is>
      </c>
      <c r="E581" t="inlineStr">
        <is>
          <t xml:space="preserve">Krishna Kumar </t>
        </is>
      </c>
      <c r="F581" t="inlineStr">
        <is>
          <t>Lack Of Base Condition</t>
        </is>
      </c>
      <c r="G581" t="inlineStr">
        <is>
          <t>GEMBA</t>
        </is>
      </c>
      <c r="H581" t="inlineStr">
        <is>
          <t>Outfit belt change</t>
        </is>
      </c>
      <c r="I581" t="inlineStr">
        <is>
          <t>PM</t>
        </is>
      </c>
      <c r="J581" t="inlineStr">
        <is>
          <t>Deepesh</t>
        </is>
      </c>
    </row>
    <row r="582">
      <c r="A582" t="inlineStr">
        <is>
          <t>AB-841</t>
        </is>
      </c>
      <c r="B582" s="82" t="n">
        <v>46220</v>
      </c>
      <c r="C582" t="inlineStr">
        <is>
          <t>Co-Ex</t>
        </is>
      </c>
      <c r="D582" t="inlineStr">
        <is>
          <t>Lag 2</t>
        </is>
      </c>
      <c r="E582" t="inlineStr">
        <is>
          <t>krishna kumar Narware</t>
        </is>
      </c>
      <c r="F582" t="inlineStr">
        <is>
          <t>Lack Of Base Condition</t>
        </is>
      </c>
      <c r="G582" t="inlineStr">
        <is>
          <t>DMS</t>
        </is>
      </c>
      <c r="H582" t="inlineStr">
        <is>
          <t xml:space="preserve">Vacuum not working progress   vacuum ko shai kiya gaya </t>
        </is>
      </c>
      <c r="I582" t="inlineStr">
        <is>
          <t>PM</t>
        </is>
      </c>
      <c r="J582" t="inlineStr">
        <is>
          <t>Deepesh</t>
        </is>
      </c>
      <c r="K582" t="inlineStr">
        <is>
          <t>Done</t>
        </is>
      </c>
      <c r="L582" t="inlineStr">
        <is>
          <t>Babulal barpate</t>
        </is>
      </c>
      <c r="M582" t="n">
        <v>46222</v>
      </c>
      <c r="N582" t="inlineStr">
        <is>
          <t>Teflon guide replace kiye aur filter clean kiye gye</t>
        </is>
      </c>
    </row>
    <row r="583">
      <c r="A583" t="inlineStr">
        <is>
          <t>AB-842</t>
        </is>
      </c>
      <c r="B583" s="82" t="n">
        <v>46220</v>
      </c>
      <c r="C583" t="inlineStr">
        <is>
          <t>5-Star</t>
        </is>
      </c>
      <c r="D583" t="inlineStr">
        <is>
          <t>Harm</t>
        </is>
      </c>
      <c r="E583" t="inlineStr">
        <is>
          <t xml:space="preserve">Mukesh Kumar Upadhyay </t>
        </is>
      </c>
      <c r="F583" t="inlineStr">
        <is>
          <t>Lack Of Base Condition</t>
        </is>
      </c>
      <c r="G583" t="inlineStr">
        <is>
          <t>CIL</t>
        </is>
      </c>
      <c r="H583" t="inlineStr">
        <is>
          <t xml:space="preserve">Control belt scrap damage hai and meterning belt damage </t>
        </is>
      </c>
      <c r="I583" t="inlineStr">
        <is>
          <t>PM</t>
        </is>
      </c>
      <c r="J583" t="inlineStr">
        <is>
          <t>Satish Mishra</t>
        </is>
      </c>
    </row>
    <row r="584">
      <c r="A584" t="inlineStr">
        <is>
          <t>AB-843</t>
        </is>
      </c>
      <c r="B584" s="82" t="n">
        <v>46220</v>
      </c>
      <c r="C584" t="inlineStr">
        <is>
          <t>5-Star</t>
        </is>
      </c>
      <c r="D584" t="inlineStr">
        <is>
          <t>HCM 1</t>
        </is>
      </c>
      <c r="E584" t="inlineStr">
        <is>
          <t>Anurag maurya</t>
        </is>
      </c>
      <c r="F584" t="inlineStr">
        <is>
          <t>Lack Of Base Condition</t>
        </is>
      </c>
      <c r="G584" t="inlineStr">
        <is>
          <t>CIL</t>
        </is>
      </c>
      <c r="H584" t="inlineStr">
        <is>
          <t xml:space="preserve"> guard no 7 door finwheel maunting loose </t>
        </is>
      </c>
      <c r="I584" t="inlineStr">
        <is>
          <t>PM</t>
        </is>
      </c>
      <c r="J584" t="inlineStr">
        <is>
          <t>Satish Mishra</t>
        </is>
      </c>
      <c r="K584" t="inlineStr">
        <is>
          <t>Done</t>
        </is>
      </c>
      <c r="L584" t="inlineStr">
        <is>
          <t>Ranveer</t>
        </is>
      </c>
      <c r="M584" t="n">
        <v>46221</v>
      </c>
      <c r="N584" t="inlineStr">
        <is>
          <t>Corrected</t>
        </is>
      </c>
    </row>
    <row r="585">
      <c r="A585" t="inlineStr">
        <is>
          <t>AB-844</t>
        </is>
      </c>
      <c r="B585" s="82" t="n">
        <v>46220</v>
      </c>
      <c r="C585" t="inlineStr">
        <is>
          <t>5-Star</t>
        </is>
      </c>
      <c r="D585" t="inlineStr">
        <is>
          <t>Hram-5</t>
        </is>
      </c>
      <c r="E585" t="inlineStr">
        <is>
          <t xml:space="preserve">Mukesh Kumar Upadhyay </t>
        </is>
      </c>
      <c r="F585" t="inlineStr">
        <is>
          <t>Lack Of Base Condition</t>
        </is>
      </c>
      <c r="G585" t="inlineStr">
        <is>
          <t>CIL</t>
        </is>
      </c>
      <c r="H585" t="inlineStr">
        <is>
          <t>Turning belt damag, control belt  and meeting belt ke scraper shi kam nhi kar rhe hai,alignment belt scrp damag , 3d rejection ke reset and start button same hai change colour button ,vacume  cover me polythene lagi hui hai  Esko hatana shi cover lagaye, face feeder become cover me bhi polythene lagi hui hai use hataye aur shi cover lagaye,  face feeder tracking belt me polythene lagi hui use hataye aur tracking shi kare dhanwad ji</t>
        </is>
      </c>
      <c r="I585" t="inlineStr">
        <is>
          <t>PM</t>
        </is>
      </c>
      <c r="J585" t="inlineStr">
        <is>
          <t>Satish Mishra</t>
        </is>
      </c>
    </row>
    <row r="586">
      <c r="A586" t="inlineStr">
        <is>
          <t>AB-845</t>
        </is>
      </c>
      <c r="B586" s="82" t="n">
        <v>46221</v>
      </c>
      <c r="C586" t="inlineStr">
        <is>
          <t>Perk</t>
        </is>
      </c>
      <c r="D586" t="inlineStr">
        <is>
          <t>ADS</t>
        </is>
      </c>
      <c r="E586" t="inlineStr">
        <is>
          <t xml:space="preserve">Anurag mishra </t>
        </is>
      </c>
      <c r="F586" t="inlineStr">
        <is>
          <t>UnSafe Condition</t>
        </is>
      </c>
      <c r="G586" t="inlineStr">
        <is>
          <t>DMS</t>
        </is>
      </c>
      <c r="H586" t="inlineStr">
        <is>
          <t xml:space="preserve">Ads DU -3 STATION  door guard not working properly </t>
        </is>
      </c>
      <c r="I586" t="inlineStr">
        <is>
          <t>AM</t>
        </is>
      </c>
      <c r="J586" t="inlineStr">
        <is>
          <t>Manoj Mathur</t>
        </is>
      </c>
    </row>
    <row r="587">
      <c r="A587" t="inlineStr">
        <is>
          <t>AB-846</t>
        </is>
      </c>
      <c r="B587" s="82" t="n">
        <v>46221</v>
      </c>
      <c r="C587" t="inlineStr">
        <is>
          <t>Perk</t>
        </is>
      </c>
      <c r="D587" t="inlineStr">
        <is>
          <t>HCM-2</t>
        </is>
      </c>
      <c r="E587" t="inlineStr">
        <is>
          <t xml:space="preserve">Ramcharan Chaudhary </t>
        </is>
      </c>
      <c r="F587" t="inlineStr">
        <is>
          <t>Source Of Quality Defect</t>
        </is>
      </c>
      <c r="G587" t="inlineStr">
        <is>
          <t>GEMBA</t>
        </is>
      </c>
      <c r="H587" t="inlineStr">
        <is>
          <t xml:space="preserve">Dono turning belt ke tracking system kam nahi kar rahe kaafi dino se </t>
        </is>
      </c>
      <c r="I587" t="inlineStr">
        <is>
          <t>AM</t>
        </is>
      </c>
      <c r="J587" t="inlineStr">
        <is>
          <t>Himanshu Chauhan</t>
        </is>
      </c>
    </row>
    <row r="588">
      <c r="A588" t="inlineStr">
        <is>
          <t>AB-847</t>
        </is>
      </c>
      <c r="B588" s="82" t="n">
        <v>46221</v>
      </c>
      <c r="C588" t="inlineStr">
        <is>
          <t>Perk</t>
        </is>
      </c>
      <c r="D588" t="inlineStr">
        <is>
          <t>HCM-1</t>
        </is>
      </c>
      <c r="E588" t="inlineStr">
        <is>
          <t xml:space="preserve">Arvind ivnati </t>
        </is>
      </c>
      <c r="F588" t="inlineStr">
        <is>
          <t>UnSafe Condition</t>
        </is>
      </c>
      <c r="G588" t="inlineStr">
        <is>
          <t>CIL</t>
        </is>
      </c>
      <c r="H588" t="inlineStr">
        <is>
          <t>Paper roll tight karne wale taflon wheel jaam hai</t>
        </is>
      </c>
      <c r="I588" t="inlineStr">
        <is>
          <t>AM</t>
        </is>
      </c>
      <c r="J588" t="inlineStr">
        <is>
          <t>Manoj Mathur</t>
        </is>
      </c>
    </row>
    <row r="589">
      <c r="A589" t="inlineStr">
        <is>
          <t>AB-848</t>
        </is>
      </c>
      <c r="B589" s="82" t="n">
        <v>46221</v>
      </c>
      <c r="C589" t="inlineStr">
        <is>
          <t>Perk</t>
        </is>
      </c>
      <c r="D589" t="inlineStr">
        <is>
          <t xml:space="preserve">TTLI-2 </t>
        </is>
      </c>
      <c r="E589" t="inlineStr">
        <is>
          <t xml:space="preserve">Ramcharan Chaudhary </t>
        </is>
      </c>
      <c r="F589" t="inlineStr">
        <is>
          <t>UnSafe Condition</t>
        </is>
      </c>
      <c r="G589" t="inlineStr">
        <is>
          <t>CIL</t>
        </is>
      </c>
      <c r="H589" t="inlineStr">
        <is>
          <t>Glue tank outo filling wala pipe bar bar jam ho jata h jisse outo filling system kam nahi karta h manually fill karte time tank se jahrili gas nikalti or jalne ka khatra rahta h</t>
        </is>
      </c>
      <c r="I589" t="inlineStr">
        <is>
          <t>AM</t>
        </is>
      </c>
      <c r="J589" t="inlineStr">
        <is>
          <t>Manoj Mathur</t>
        </is>
      </c>
    </row>
    <row r="590">
      <c r="A590" t="inlineStr">
        <is>
          <t>AB-849</t>
        </is>
      </c>
      <c r="B590" s="82" t="n">
        <v>46221</v>
      </c>
      <c r="C590" t="inlineStr">
        <is>
          <t>Perk</t>
        </is>
      </c>
      <c r="D590" t="inlineStr">
        <is>
          <t>Dms room</t>
        </is>
      </c>
      <c r="E590" t="inlineStr">
        <is>
          <t xml:space="preserve">Shashikant mishra </t>
        </is>
      </c>
      <c r="F590" t="inlineStr">
        <is>
          <t>UnSafe Condition</t>
        </is>
      </c>
      <c r="G590" t="inlineStr">
        <is>
          <t>DMS</t>
        </is>
      </c>
      <c r="H590" t="inlineStr">
        <is>
          <t>Dms room me bahut jayada garmi hoti hai waha fan aur exhaust lagbaye</t>
        </is>
      </c>
      <c r="I590" t="inlineStr">
        <is>
          <t>AM</t>
        </is>
      </c>
      <c r="J590" t="inlineStr">
        <is>
          <t>Manoj Mathur</t>
        </is>
      </c>
    </row>
    <row r="591">
      <c r="A591" t="inlineStr">
        <is>
          <t>AB-850</t>
        </is>
      </c>
      <c r="B591" s="82" t="n">
        <v>46221</v>
      </c>
      <c r="C591" t="inlineStr">
        <is>
          <t>Perk</t>
        </is>
      </c>
      <c r="D591" t="inlineStr">
        <is>
          <t>HCM-2</t>
        </is>
      </c>
      <c r="E591" t="inlineStr">
        <is>
          <t xml:space="preserve">Shashikant mishra </t>
        </is>
      </c>
      <c r="F591" t="inlineStr">
        <is>
          <t>UnSafe Condition</t>
        </is>
      </c>
      <c r="G591" t="inlineStr">
        <is>
          <t>CIL</t>
        </is>
      </c>
      <c r="H591" t="inlineStr">
        <is>
          <t xml:space="preserve">Letral belt chota hai sahi size ka hona chahiye </t>
        </is>
      </c>
      <c r="I591" t="inlineStr">
        <is>
          <t>AM</t>
        </is>
      </c>
      <c r="J591" t="inlineStr">
        <is>
          <t>Manoj Mathur</t>
        </is>
      </c>
    </row>
    <row r="592">
      <c r="A592" t="inlineStr">
        <is>
          <t>AB-851</t>
        </is>
      </c>
      <c r="B592" s="82" t="n">
        <v>46222</v>
      </c>
      <c r="C592" t="inlineStr">
        <is>
          <t>Perk</t>
        </is>
      </c>
      <c r="D592" t="inlineStr">
        <is>
          <t xml:space="preserve">Mc no 2 </t>
        </is>
      </c>
      <c r="E592" t="inlineStr">
        <is>
          <t xml:space="preserve">Shashikant mishra </t>
        </is>
      </c>
      <c r="F592" t="inlineStr">
        <is>
          <t>Source Of Quality Defect</t>
        </is>
      </c>
      <c r="G592" t="inlineStr">
        <is>
          <t>CIL</t>
        </is>
      </c>
      <c r="H592" t="inlineStr">
        <is>
          <t xml:space="preserve">Turning belt trak ho rha hai roller not available </t>
        </is>
      </c>
      <c r="I592" t="inlineStr">
        <is>
          <t>AM</t>
        </is>
      </c>
      <c r="J592" t="inlineStr">
        <is>
          <t>Himanshu Chauhan</t>
        </is>
      </c>
      <c r="K592" t="inlineStr">
        <is>
          <t>done</t>
        </is>
      </c>
    </row>
    <row r="593">
      <c r="A593" t="inlineStr">
        <is>
          <t>AB-852</t>
        </is>
      </c>
      <c r="B593" s="82" t="n">
        <v>46222</v>
      </c>
      <c r="C593" t="inlineStr">
        <is>
          <t>Perk</t>
        </is>
      </c>
      <c r="D593" t="inlineStr">
        <is>
          <t xml:space="preserve">HCM3 </t>
        </is>
      </c>
      <c r="E593" t="inlineStr">
        <is>
          <t xml:space="preserve">Wasim khan </t>
        </is>
      </c>
      <c r="F593" t="inlineStr">
        <is>
          <t>Lack Of Base Condition</t>
        </is>
      </c>
      <c r="G593" t="inlineStr">
        <is>
          <t>CIL</t>
        </is>
      </c>
      <c r="H593" t="inlineStr">
        <is>
          <t xml:space="preserve">Turning belt 1 or turning belt 2 ke roller jam he jiske wajah he belt track ho rahe he </t>
        </is>
      </c>
      <c r="I593" t="inlineStr">
        <is>
          <t>PM</t>
        </is>
      </c>
      <c r="J593" t="inlineStr">
        <is>
          <t>Deepesh</t>
        </is>
      </c>
    </row>
    <row r="594">
      <c r="A594" t="inlineStr">
        <is>
          <t>AB-853</t>
        </is>
      </c>
      <c r="B594" s="82" t="n">
        <v>46222</v>
      </c>
      <c r="C594" t="inlineStr">
        <is>
          <t>Utility</t>
        </is>
      </c>
      <c r="D594" t="inlineStr">
        <is>
          <t xml:space="preserve">Air leakage close </t>
        </is>
      </c>
      <c r="E594" t="inlineStr">
        <is>
          <t>Keshav</t>
        </is>
      </c>
      <c r="F594" t="inlineStr">
        <is>
          <t>Lack Of Base Condition</t>
        </is>
      </c>
      <c r="G594" t="inlineStr">
        <is>
          <t>GEMBA</t>
        </is>
      </c>
      <c r="H594" t="inlineStr">
        <is>
          <t xml:space="preserve">Air leakage close </t>
        </is>
      </c>
      <c r="I594" t="inlineStr">
        <is>
          <t>PM</t>
        </is>
      </c>
      <c r="J594" t="inlineStr">
        <is>
          <t>Devendra Patidar</t>
        </is>
      </c>
    </row>
    <row r="595">
      <c r="A595" t="inlineStr">
        <is>
          <t>AB-854</t>
        </is>
      </c>
      <c r="B595" s="82" t="n">
        <v>46223</v>
      </c>
      <c r="C595" t="inlineStr">
        <is>
          <t>Perk</t>
        </is>
      </c>
      <c r="D595" t="inlineStr">
        <is>
          <t>HCM-4</t>
        </is>
      </c>
      <c r="E595" t="inlineStr">
        <is>
          <t xml:space="preserve">Farid Qureshi </t>
        </is>
      </c>
      <c r="F595" t="inlineStr">
        <is>
          <t>Source Of Quality Defect</t>
        </is>
      </c>
      <c r="G595" t="inlineStr">
        <is>
          <t>CIL</t>
        </is>
      </c>
      <c r="H595" t="inlineStr">
        <is>
          <t>Turning belt worn out</t>
        </is>
      </c>
      <c r="I595" t="inlineStr">
        <is>
          <t>AM</t>
        </is>
      </c>
      <c r="J595" t="inlineStr">
        <is>
          <t>Himanshu Chauhan</t>
        </is>
      </c>
    </row>
    <row r="596">
      <c r="A596" t="inlineStr">
        <is>
          <t>AB-855</t>
        </is>
      </c>
      <c r="B596" s="82" t="n">
        <v>46223</v>
      </c>
      <c r="C596" t="inlineStr">
        <is>
          <t>Perk</t>
        </is>
      </c>
      <c r="D596" t="inlineStr">
        <is>
          <t>TTLI-4</t>
        </is>
      </c>
      <c r="E596" t="inlineStr">
        <is>
          <t>Sandeep Mishra</t>
        </is>
      </c>
      <c r="F596" t="inlineStr">
        <is>
          <t>Source Of Contamination-SOC</t>
        </is>
      </c>
      <c r="G596" t="inlineStr">
        <is>
          <t>CIL</t>
        </is>
      </c>
      <c r="H596" t="inlineStr">
        <is>
          <t>FT Cylinder Jam due to glue deposition</t>
        </is>
      </c>
      <c r="I596" t="inlineStr">
        <is>
          <t>AM</t>
        </is>
      </c>
      <c r="J596" t="inlineStr">
        <is>
          <t>Ravinder Gaur</t>
        </is>
      </c>
    </row>
    <row r="597">
      <c r="A597" t="inlineStr">
        <is>
          <t>AB-856</t>
        </is>
      </c>
      <c r="B597" s="82" t="n">
        <v>46223</v>
      </c>
      <c r="C597" t="inlineStr">
        <is>
          <t>Perk</t>
        </is>
      </c>
      <c r="D597" t="inlineStr">
        <is>
          <t>TTLI-4</t>
        </is>
      </c>
      <c r="E597" t="inlineStr">
        <is>
          <t>Wasim Khan</t>
        </is>
      </c>
      <c r="F597" t="inlineStr">
        <is>
          <t>Minor Flaws</t>
        </is>
      </c>
      <c r="G597" t="inlineStr">
        <is>
          <t>CIL</t>
        </is>
      </c>
      <c r="H597" t="inlineStr">
        <is>
          <t>FWV Sucker cup no 4 assembly Jam</t>
        </is>
      </c>
      <c r="I597" t="inlineStr">
        <is>
          <t>PM</t>
        </is>
      </c>
      <c r="J597" t="inlineStr">
        <is>
          <t>Deepesh</t>
        </is>
      </c>
    </row>
    <row r="598">
      <c r="A598" t="inlineStr">
        <is>
          <t>AB-857</t>
        </is>
      </c>
      <c r="B598" s="82" t="n">
        <v>46223</v>
      </c>
      <c r="C598" t="inlineStr">
        <is>
          <t>5-Star</t>
        </is>
      </c>
      <c r="D598" t="inlineStr">
        <is>
          <t>Leg 3</t>
        </is>
      </c>
      <c r="E598" t="inlineStr">
        <is>
          <t>Vishnu Nimje</t>
        </is>
      </c>
      <c r="F598" t="inlineStr">
        <is>
          <t>Lack Of Base Condition</t>
        </is>
      </c>
      <c r="G598" t="inlineStr">
        <is>
          <t>CIL</t>
        </is>
      </c>
      <c r="H598" t="inlineStr">
        <is>
          <t xml:space="preserve">TTLI 3 Vaccum 5 nos cup damage </t>
        </is>
      </c>
      <c r="I598" t="inlineStr">
        <is>
          <t>PM</t>
        </is>
      </c>
      <c r="J598" t="inlineStr">
        <is>
          <t>Satish Mishra</t>
        </is>
      </c>
      <c r="K598" t="inlineStr">
        <is>
          <t>Done</t>
        </is>
      </c>
      <c r="L598" t="inlineStr">
        <is>
          <t xml:space="preserve">Operator </t>
        </is>
      </c>
      <c r="M598" t="n">
        <v>46223</v>
      </c>
      <c r="N598" t="inlineStr">
        <is>
          <t xml:space="preserve">Suc cup replaced </t>
        </is>
      </c>
    </row>
    <row r="599">
      <c r="A599" t="inlineStr">
        <is>
          <t>AB-858</t>
        </is>
      </c>
      <c r="B599" s="82" t="n">
        <v>46223</v>
      </c>
      <c r="C599" t="inlineStr">
        <is>
          <t>5-Star</t>
        </is>
      </c>
      <c r="D599" t="inlineStr">
        <is>
          <t>HCM 3</t>
        </is>
      </c>
      <c r="E599" t="inlineStr">
        <is>
          <t>Visnu Nimje</t>
        </is>
      </c>
      <c r="F599" t="inlineStr">
        <is>
          <t>Lack Of Base Condition</t>
        </is>
      </c>
      <c r="G599" t="inlineStr">
        <is>
          <t>CIL</t>
        </is>
      </c>
      <c r="H599" t="inlineStr">
        <is>
          <t>HCM 3 aligment belt scrapper not working</t>
        </is>
      </c>
      <c r="I599" t="inlineStr">
        <is>
          <t>PM</t>
        </is>
      </c>
      <c r="J599" t="inlineStr">
        <is>
          <t>Satish Mishra</t>
        </is>
      </c>
    </row>
    <row r="600">
      <c r="A600" t="inlineStr">
        <is>
          <t>AB-859</t>
        </is>
      </c>
      <c r="B600" s="82" t="n">
        <v>46223</v>
      </c>
      <c r="C600" t="inlineStr">
        <is>
          <t>Perk</t>
        </is>
      </c>
      <c r="D600" t="inlineStr">
        <is>
          <t xml:space="preserve">Ttli no 2 </t>
        </is>
      </c>
      <c r="E600" t="inlineStr">
        <is>
          <t xml:space="preserve">Shashikant mishra </t>
        </is>
      </c>
      <c r="F600" t="inlineStr">
        <is>
          <t>Source Of Quality Defect</t>
        </is>
      </c>
      <c r="G600" t="inlineStr">
        <is>
          <t>GEMBA</t>
        </is>
      </c>
      <c r="H600" t="inlineStr">
        <is>
          <t>Ttli no2  ke closing unit me ek hi jagah me glue aa rha hai</t>
        </is>
      </c>
      <c r="I600" t="inlineStr">
        <is>
          <t>AM</t>
        </is>
      </c>
      <c r="J600" t="inlineStr">
        <is>
          <t>Himanshu Chauhan</t>
        </is>
      </c>
    </row>
    <row r="601">
      <c r="A601" t="inlineStr">
        <is>
          <t>AB-860</t>
        </is>
      </c>
      <c r="B601" s="82" t="n">
        <v>46224</v>
      </c>
      <c r="C601" t="inlineStr">
        <is>
          <t>Utility</t>
        </is>
      </c>
      <c r="D601" t="inlineStr">
        <is>
          <t xml:space="preserve">Railing </t>
        </is>
      </c>
      <c r="E601" t="inlineStr">
        <is>
          <t xml:space="preserve">Jitendra Sharma </t>
        </is>
      </c>
      <c r="F601" t="inlineStr">
        <is>
          <t>Lack Of Base Condition</t>
        </is>
      </c>
      <c r="G601" t="inlineStr">
        <is>
          <t>GEMBA</t>
        </is>
      </c>
      <c r="H601" t="inlineStr">
        <is>
          <t xml:space="preserve">Walk way railing in front of 10 tph boiler unsafe condition due to not proper fitting </t>
        </is>
      </c>
      <c r="I601" t="inlineStr">
        <is>
          <t>PM</t>
        </is>
      </c>
      <c r="J601" t="inlineStr">
        <is>
          <t>Devendra Patidar</t>
        </is>
      </c>
    </row>
    <row r="602">
      <c r="A602" t="inlineStr">
        <is>
          <t>AB-862</t>
        </is>
      </c>
      <c r="B602" s="82" t="n">
        <v>46225</v>
      </c>
      <c r="C602" t="inlineStr">
        <is>
          <t>5-Star</t>
        </is>
      </c>
      <c r="D602" t="inlineStr">
        <is>
          <t xml:space="preserve">HCM 1 </t>
        </is>
      </c>
      <c r="E602" t="inlineStr">
        <is>
          <t xml:space="preserve">Hariom patel </t>
        </is>
      </c>
      <c r="F602" t="inlineStr">
        <is>
          <t>Lack Of Base Condition</t>
        </is>
      </c>
      <c r="G602" t="inlineStr">
        <is>
          <t>CIL</t>
        </is>
      </c>
      <c r="H602" t="inlineStr">
        <is>
          <t>90 degree belt ki motor se sound aa rha hai</t>
        </is>
      </c>
      <c r="I602" t="inlineStr">
        <is>
          <t>PM</t>
        </is>
      </c>
      <c r="J602" t="inlineStr">
        <is>
          <t>Satish Mishra</t>
        </is>
      </c>
      <c r="K602" t="inlineStr">
        <is>
          <t>Done</t>
        </is>
      </c>
      <c r="L602" t="inlineStr">
        <is>
          <t xml:space="preserve">Ranveer </t>
        </is>
      </c>
      <c r="M602" t="n">
        <v>46226</v>
      </c>
      <c r="N602" t="inlineStr">
        <is>
          <t xml:space="preserve">Resolved </t>
        </is>
      </c>
    </row>
    <row r="603">
      <c r="A603" t="inlineStr">
        <is>
          <t>AB-863</t>
        </is>
      </c>
      <c r="B603" s="82" t="n">
        <v>46225</v>
      </c>
      <c r="C603" t="inlineStr">
        <is>
          <t>5-Star</t>
        </is>
      </c>
      <c r="D603" t="inlineStr">
        <is>
          <t>ADS</t>
        </is>
      </c>
      <c r="E603" t="inlineStr">
        <is>
          <t xml:space="preserve">Harikesh Gurjar </t>
        </is>
      </c>
      <c r="F603" t="inlineStr">
        <is>
          <t>UnSafe Condition</t>
        </is>
      </c>
      <c r="G603" t="inlineStr">
        <is>
          <t>GEMBA</t>
        </is>
      </c>
      <c r="H603" t="inlineStr">
        <is>
          <t>Ads me mattel director ke pas me sefti cover open h</t>
        </is>
      </c>
      <c r="I603" t="inlineStr">
        <is>
          <t>AM</t>
        </is>
      </c>
      <c r="J603" t="inlineStr">
        <is>
          <t>Vikas Verma</t>
        </is>
      </c>
      <c r="K603" t="inlineStr">
        <is>
          <t>Done</t>
        </is>
      </c>
      <c r="L603" t="inlineStr">
        <is>
          <t xml:space="preserve">Kuldeep </t>
        </is>
      </c>
      <c r="M603" t="n">
        <v>46256</v>
      </c>
      <c r="N603" t="inlineStr">
        <is>
          <t xml:space="preserve">Resolved </t>
        </is>
      </c>
    </row>
    <row r="604">
      <c r="A604" t="inlineStr">
        <is>
          <t>AB-864</t>
        </is>
      </c>
      <c r="B604" s="82" t="n">
        <v>46225</v>
      </c>
      <c r="C604" t="inlineStr">
        <is>
          <t>5-Star</t>
        </is>
      </c>
      <c r="D604" t="inlineStr">
        <is>
          <t>TTLI 2</t>
        </is>
      </c>
      <c r="E604" t="inlineStr">
        <is>
          <t xml:space="preserve">Hariom patel </t>
        </is>
      </c>
      <c r="F604" t="inlineStr">
        <is>
          <t>Lack Of Base Condition</t>
        </is>
      </c>
      <c r="G604" t="inlineStr">
        <is>
          <t>CIL</t>
        </is>
      </c>
      <c r="H604" t="inlineStr">
        <is>
          <t xml:space="preserve">Cartoon magazine timeing belt cylinder air leakage </t>
        </is>
      </c>
      <c r="I604" t="inlineStr">
        <is>
          <t>PM</t>
        </is>
      </c>
      <c r="J604" t="inlineStr">
        <is>
          <t>Satish Mishra</t>
        </is>
      </c>
      <c r="K604" t="inlineStr">
        <is>
          <t>Done</t>
        </is>
      </c>
      <c r="L604" t="inlineStr">
        <is>
          <t>Ranveer</t>
        </is>
      </c>
      <c r="M604" t="n">
        <v>46256</v>
      </c>
      <c r="N604" t="inlineStr">
        <is>
          <t xml:space="preserve">Resolved </t>
        </is>
      </c>
    </row>
    <row r="605">
      <c r="A605" t="inlineStr">
        <is>
          <t>AB-865</t>
        </is>
      </c>
      <c r="B605" s="82" t="n">
        <v>46225</v>
      </c>
      <c r="C605" t="inlineStr">
        <is>
          <t>5-Star</t>
        </is>
      </c>
      <c r="D605" t="inlineStr">
        <is>
          <t xml:space="preserve">Sugar lifting vacuum system </t>
        </is>
      </c>
      <c r="E605" t="inlineStr">
        <is>
          <t>Human lal</t>
        </is>
      </c>
      <c r="F605" t="inlineStr">
        <is>
          <t>Lack Of Base Condition</t>
        </is>
      </c>
      <c r="G605" t="inlineStr">
        <is>
          <t>DMS</t>
        </is>
      </c>
      <c r="H605" t="inlineStr">
        <is>
          <t xml:space="preserve">Lifting vacuum is not working </t>
        </is>
      </c>
      <c r="I605" t="inlineStr">
        <is>
          <t>PM</t>
        </is>
      </c>
      <c r="J605" t="inlineStr">
        <is>
          <t>Satish Mishra</t>
        </is>
      </c>
      <c r="K605" t="inlineStr">
        <is>
          <t>Done</t>
        </is>
      </c>
      <c r="L605" t="inlineStr">
        <is>
          <t>Sunil gaur</t>
        </is>
      </c>
      <c r="M605" t="n">
        <v>46225</v>
      </c>
      <c r="N605" t="inlineStr">
        <is>
          <t>Filter cleaned</t>
        </is>
      </c>
    </row>
    <row r="606">
      <c r="A606" t="inlineStr">
        <is>
          <t>AB-866</t>
        </is>
      </c>
      <c r="B606" s="82" t="n">
        <v>46225</v>
      </c>
      <c r="C606" t="inlineStr">
        <is>
          <t>5-Star</t>
        </is>
      </c>
      <c r="D606" t="inlineStr">
        <is>
          <t>Rework lift</t>
        </is>
      </c>
      <c r="E606" t="inlineStr">
        <is>
          <t>Human Lal</t>
        </is>
      </c>
      <c r="F606" t="inlineStr">
        <is>
          <t>Lack Of Base Condition</t>
        </is>
      </c>
      <c r="G606" t="inlineStr">
        <is>
          <t>DMS</t>
        </is>
      </c>
      <c r="H606" t="inlineStr">
        <is>
          <t>It bolt broken</t>
        </is>
      </c>
      <c r="I606" t="inlineStr">
        <is>
          <t>PM</t>
        </is>
      </c>
      <c r="J606" t="inlineStr">
        <is>
          <t>Satish Mishra</t>
        </is>
      </c>
      <c r="K606" t="inlineStr">
        <is>
          <t>Done</t>
        </is>
      </c>
      <c r="L606" t="inlineStr">
        <is>
          <t>Meshram</t>
        </is>
      </c>
      <c r="M606" t="n">
        <v>46225</v>
      </c>
      <c r="N606" t="inlineStr">
        <is>
          <t xml:space="preserve">Bolt replaced </t>
        </is>
      </c>
    </row>
    <row r="607">
      <c r="A607" t="inlineStr">
        <is>
          <t>AB-867</t>
        </is>
      </c>
      <c r="B607" s="82" t="n">
        <v>46225</v>
      </c>
      <c r="C607" t="inlineStr">
        <is>
          <t>5-Star</t>
        </is>
      </c>
      <c r="D607" t="inlineStr">
        <is>
          <t>Cutter</t>
        </is>
      </c>
      <c r="E607" t="inlineStr">
        <is>
          <t>Harikesh Gurjar</t>
        </is>
      </c>
      <c r="F607" t="inlineStr">
        <is>
          <t>Source Of Contamination-SOC</t>
        </is>
      </c>
      <c r="G607" t="inlineStr">
        <is>
          <t>DMS</t>
        </is>
      </c>
      <c r="H607" t="inlineStr">
        <is>
          <t>Water connection at handwash station</t>
        </is>
      </c>
      <c r="I607" t="inlineStr">
        <is>
          <t>PM</t>
        </is>
      </c>
      <c r="J607" t="inlineStr">
        <is>
          <t>Satish Mishra</t>
        </is>
      </c>
    </row>
    <row r="608">
      <c r="A608" t="inlineStr">
        <is>
          <t>AB-868</t>
        </is>
      </c>
      <c r="B608" s="82" t="n">
        <v>46225</v>
      </c>
      <c r="C608" t="inlineStr">
        <is>
          <t>5-Star</t>
        </is>
      </c>
      <c r="D608" t="inlineStr">
        <is>
          <t>HRM</t>
        </is>
      </c>
      <c r="E608" t="inlineStr">
        <is>
          <t>S S Dwavedi</t>
        </is>
      </c>
      <c r="F608" t="inlineStr">
        <is>
          <t>Lack Of Base Condition</t>
        </is>
      </c>
      <c r="G608" t="inlineStr">
        <is>
          <t>DMS</t>
        </is>
      </c>
      <c r="H608" t="inlineStr">
        <is>
          <t xml:space="preserve">Film tracking issue </t>
        </is>
      </c>
      <c r="I608" t="inlineStr">
        <is>
          <t>PM</t>
        </is>
      </c>
      <c r="J608" t="inlineStr">
        <is>
          <t>Satish Mishra</t>
        </is>
      </c>
      <c r="K608" t="inlineStr">
        <is>
          <t>Done</t>
        </is>
      </c>
      <c r="L608" t="inlineStr">
        <is>
          <t>Satish</t>
        </is>
      </c>
      <c r="M608" t="n">
        <v>46225</v>
      </c>
      <c r="N608" t="inlineStr">
        <is>
          <t xml:space="preserve">Resolved </t>
        </is>
      </c>
    </row>
    <row r="609">
      <c r="A609" t="inlineStr">
        <is>
          <t>AB-871</t>
        </is>
      </c>
      <c r="B609" s="82" t="n">
        <v>46226</v>
      </c>
      <c r="C609" t="inlineStr">
        <is>
          <t>5-Star</t>
        </is>
      </c>
      <c r="D609" t="inlineStr">
        <is>
          <t>TTM</t>
        </is>
      </c>
      <c r="E609" t="inlineStr">
        <is>
          <t>SS Dwavedi</t>
        </is>
      </c>
      <c r="F609" t="inlineStr">
        <is>
          <t>Lack Of Base Condition</t>
        </is>
      </c>
      <c r="G609" t="inlineStr">
        <is>
          <t>DMS</t>
        </is>
      </c>
      <c r="H609" t="inlineStr">
        <is>
          <t>PGR taking jerk</t>
        </is>
      </c>
      <c r="I609" t="inlineStr">
        <is>
          <t>PM</t>
        </is>
      </c>
      <c r="J609" t="inlineStr">
        <is>
          <t>Satish Mishra</t>
        </is>
      </c>
      <c r="K609" t="inlineStr">
        <is>
          <t>Done</t>
        </is>
      </c>
      <c r="L609" t="inlineStr">
        <is>
          <t>Ranveer</t>
        </is>
      </c>
      <c r="M609" t="n">
        <v>46226</v>
      </c>
      <c r="N609" t="inlineStr">
        <is>
          <t>Resolved</t>
        </is>
      </c>
    </row>
    <row r="610">
      <c r="A610" t="inlineStr">
        <is>
          <t>AB-872</t>
        </is>
      </c>
      <c r="B610" s="82" t="n"/>
      <c r="C610" t="inlineStr">
        <is>
          <t>5-Star</t>
        </is>
      </c>
      <c r="D610" t="inlineStr">
        <is>
          <t>Packing legs</t>
        </is>
      </c>
      <c r="E610" t="inlineStr">
        <is>
          <t>Atul Gaud</t>
        </is>
      </c>
      <c r="F610" t="inlineStr">
        <is>
          <t>Source Of Quality Defect</t>
        </is>
      </c>
      <c r="G610" t="inlineStr">
        <is>
          <t>DMS</t>
        </is>
      </c>
      <c r="H610" t="inlineStr">
        <is>
          <t>Outer are different type which are creating handover of blank</t>
        </is>
      </c>
      <c r="I610" t="inlineStr">
        <is>
          <t>AM</t>
        </is>
      </c>
      <c r="J610" t="inlineStr">
        <is>
          <t>Pramod Verma</t>
        </is>
      </c>
    </row>
    <row r="611">
      <c r="A611" t="inlineStr">
        <is>
          <t>AB-873</t>
        </is>
      </c>
      <c r="B611" s="82" t="n">
        <v>46226</v>
      </c>
      <c r="C611" t="inlineStr">
        <is>
          <t>5-Star</t>
        </is>
      </c>
      <c r="D611" t="inlineStr">
        <is>
          <t>HCM2</t>
        </is>
      </c>
      <c r="E611" t="inlineStr">
        <is>
          <t>Rajendra Nirmal</t>
        </is>
      </c>
      <c r="F611" t="inlineStr">
        <is>
          <t>Lack Of Base Condition</t>
        </is>
      </c>
      <c r="G611" t="inlineStr">
        <is>
          <t>DMS</t>
        </is>
      </c>
      <c r="H611" t="inlineStr">
        <is>
          <t>Running at 700 PPM</t>
        </is>
      </c>
      <c r="I611" t="inlineStr">
        <is>
          <t>PM</t>
        </is>
      </c>
      <c r="J611" t="inlineStr">
        <is>
          <t>Satish Mishra</t>
        </is>
      </c>
      <c r="K611" t="inlineStr">
        <is>
          <t>Done</t>
        </is>
      </c>
      <c r="L611" t="inlineStr">
        <is>
          <t>Rajesh  j</t>
        </is>
      </c>
      <c r="M611" t="n">
        <v>46226</v>
      </c>
      <c r="N611" t="inlineStr">
        <is>
          <t xml:space="preserve">Resolved </t>
        </is>
      </c>
    </row>
    <row r="612">
      <c r="A612" t="inlineStr">
        <is>
          <t>AB-874</t>
        </is>
      </c>
      <c r="B612" s="82" t="n">
        <v>46226</v>
      </c>
      <c r="C612" t="inlineStr">
        <is>
          <t>5-Star</t>
        </is>
      </c>
      <c r="D612" t="inlineStr">
        <is>
          <t>First Fanning belt</t>
        </is>
      </c>
      <c r="E612" t="inlineStr">
        <is>
          <t>Ajeet</t>
        </is>
      </c>
      <c r="F612" t="inlineStr">
        <is>
          <t>Lack Of Base Condition</t>
        </is>
      </c>
      <c r="G612" t="inlineStr">
        <is>
          <t>DMS</t>
        </is>
      </c>
      <c r="H612" t="inlineStr">
        <is>
          <t xml:space="preserve">Undesirable sound is coming </t>
        </is>
      </c>
      <c r="I612" t="inlineStr">
        <is>
          <t>PM</t>
        </is>
      </c>
      <c r="J612" t="inlineStr">
        <is>
          <t>Satish Mishra</t>
        </is>
      </c>
      <c r="K612" t="inlineStr">
        <is>
          <t>Done</t>
        </is>
      </c>
      <c r="L612" t="inlineStr">
        <is>
          <t>Rajesh joshi</t>
        </is>
      </c>
      <c r="M612" t="n">
        <v>46240</v>
      </c>
      <c r="N612" t="inlineStr">
        <is>
          <t xml:space="preserve">Guide replaced </t>
        </is>
      </c>
    </row>
    <row r="613">
      <c r="A613" t="inlineStr">
        <is>
          <t>AB-875</t>
        </is>
      </c>
      <c r="B613" s="82" t="n">
        <v>46226</v>
      </c>
      <c r="C613" t="inlineStr">
        <is>
          <t>5-Star</t>
        </is>
      </c>
      <c r="D613" t="inlineStr">
        <is>
          <t>Rework water volumetric tank</t>
        </is>
      </c>
      <c r="E613" t="inlineStr">
        <is>
          <t>Human Lal</t>
        </is>
      </c>
      <c r="F613" t="inlineStr">
        <is>
          <t>Lack Of Base Condition</t>
        </is>
      </c>
      <c r="G613" t="inlineStr">
        <is>
          <t>DMS</t>
        </is>
      </c>
      <c r="H613" t="inlineStr">
        <is>
          <t xml:space="preserve">Water popup not coming </t>
        </is>
      </c>
      <c r="I613" t="inlineStr">
        <is>
          <t>PM</t>
        </is>
      </c>
      <c r="J613" t="inlineStr">
        <is>
          <t>Satish Mishra</t>
        </is>
      </c>
      <c r="K613" t="inlineStr">
        <is>
          <t>Done</t>
        </is>
      </c>
      <c r="L613" t="inlineStr">
        <is>
          <t>Satish</t>
        </is>
      </c>
      <c r="M613" t="n">
        <v>46227</v>
      </c>
      <c r="N613" t="inlineStr">
        <is>
          <t xml:space="preserve">Resolved </t>
        </is>
      </c>
    </row>
    <row r="614">
      <c r="A614" t="inlineStr">
        <is>
          <t>AB-878</t>
        </is>
      </c>
      <c r="B614" s="82" t="n">
        <v>46227</v>
      </c>
      <c r="C614" t="inlineStr">
        <is>
          <t>Co-Ex</t>
        </is>
      </c>
      <c r="D614" t="inlineStr">
        <is>
          <t xml:space="preserve">New cookar steem PID walve </t>
        </is>
      </c>
      <c r="E614" t="inlineStr">
        <is>
          <t xml:space="preserve">Bhupendra Singh Dodiya </t>
        </is>
      </c>
      <c r="F614" t="inlineStr">
        <is>
          <t>Lack Of Base Condition</t>
        </is>
      </c>
      <c r="G614" t="inlineStr">
        <is>
          <t>CIL</t>
        </is>
      </c>
      <c r="H614" t="inlineStr">
        <is>
          <t xml:space="preserve">New cookar steem PID walve steem Leackeg </t>
        </is>
      </c>
      <c r="I614" t="inlineStr">
        <is>
          <t>PM</t>
        </is>
      </c>
      <c r="J614" t="inlineStr">
        <is>
          <t>Deepesh</t>
        </is>
      </c>
    </row>
    <row r="615">
      <c r="A615" t="inlineStr">
        <is>
          <t>AB-884</t>
        </is>
      </c>
      <c r="B615" s="82" t="n">
        <v>46227</v>
      </c>
      <c r="C615" t="inlineStr">
        <is>
          <t>Co-Ex</t>
        </is>
      </c>
      <c r="D615" t="inlineStr">
        <is>
          <t xml:space="preserve">PD near primix sieve </t>
        </is>
      </c>
      <c r="E615" t="inlineStr">
        <is>
          <t xml:space="preserve">Bhupendra Singh Dodiya </t>
        </is>
      </c>
      <c r="F615" t="inlineStr">
        <is>
          <t>Lack Of Base Condition</t>
        </is>
      </c>
      <c r="G615" t="inlineStr">
        <is>
          <t>CIL</t>
        </is>
      </c>
      <c r="H615" t="inlineStr">
        <is>
          <t xml:space="preserve">PD ke pas jb primix sieve outo me chalti hai usme spring ka balence bigadne ke karan thodi der tak primix sieve PD ki body se takrati hai fir thodi der bad takrana band hojati hai </t>
        </is>
      </c>
      <c r="I615" t="inlineStr">
        <is>
          <t>PM</t>
        </is>
      </c>
      <c r="J615" t="inlineStr">
        <is>
          <t>Deepesh</t>
        </is>
      </c>
    </row>
    <row r="616">
      <c r="A616" t="inlineStr">
        <is>
          <t>AB-885</t>
        </is>
      </c>
      <c r="B616" s="82" t="n">
        <v>46227</v>
      </c>
      <c r="C616" t="inlineStr">
        <is>
          <t>5-Star</t>
        </is>
      </c>
      <c r="D616" t="inlineStr">
        <is>
          <t>HRM</t>
        </is>
      </c>
      <c r="E616" t="inlineStr">
        <is>
          <t>Mukesh Upadhaya</t>
        </is>
      </c>
      <c r="F616" t="inlineStr">
        <is>
          <t>Minor Flaws</t>
        </is>
      </c>
      <c r="G616" t="inlineStr">
        <is>
          <t>GEMBA</t>
        </is>
      </c>
      <c r="H616" t="inlineStr">
        <is>
          <t>Loto cabinet alarm issue in running machine</t>
        </is>
      </c>
      <c r="I616" t="inlineStr">
        <is>
          <t>AM</t>
        </is>
      </c>
      <c r="J616" t="inlineStr">
        <is>
          <t>Amit Tripathi</t>
        </is>
      </c>
      <c r="K616" t="inlineStr">
        <is>
          <t>Done</t>
        </is>
      </c>
      <c r="L616" t="inlineStr">
        <is>
          <t xml:space="preserve">Electrician </t>
        </is>
      </c>
      <c r="M616" t="n">
        <v>46227</v>
      </c>
      <c r="N616" t="inlineStr">
        <is>
          <t xml:space="preserve">Corrected </t>
        </is>
      </c>
    </row>
    <row r="617">
      <c r="A617" t="inlineStr">
        <is>
          <t>AB-886</t>
        </is>
      </c>
      <c r="B617" s="82" t="n">
        <v>46227</v>
      </c>
      <c r="C617" t="inlineStr">
        <is>
          <t>5-Star</t>
        </is>
      </c>
      <c r="D617" t="inlineStr">
        <is>
          <t xml:space="preserve">Bag filter </t>
        </is>
      </c>
      <c r="E617" t="inlineStr">
        <is>
          <t xml:space="preserve">Jitendra Sharma </t>
        </is>
      </c>
      <c r="F617" t="inlineStr">
        <is>
          <t>Lack Of Base Condition</t>
        </is>
      </c>
      <c r="G617" t="inlineStr">
        <is>
          <t>GEMBA</t>
        </is>
      </c>
      <c r="H617" t="inlineStr">
        <is>
          <t xml:space="preserve">Bag filter pulsing control pannel cover demige </t>
        </is>
      </c>
      <c r="I617" t="inlineStr">
        <is>
          <t>PM</t>
        </is>
      </c>
      <c r="J617" t="inlineStr">
        <is>
          <t>Satish Mishra</t>
        </is>
      </c>
      <c r="K617" t="inlineStr">
        <is>
          <t>Done</t>
        </is>
      </c>
      <c r="L617" t="inlineStr">
        <is>
          <t>Rajesh joshi</t>
        </is>
      </c>
      <c r="M617" t="n">
        <v>46228</v>
      </c>
      <c r="N617" t="inlineStr">
        <is>
          <t xml:space="preserve">Resolved </t>
        </is>
      </c>
    </row>
    <row r="618">
      <c r="A618" t="inlineStr">
        <is>
          <t>AB-887</t>
        </is>
      </c>
      <c r="B618" s="82" t="n">
        <v>46227</v>
      </c>
      <c r="C618" t="inlineStr">
        <is>
          <t>5-Star</t>
        </is>
      </c>
      <c r="D618" t="inlineStr">
        <is>
          <t xml:space="preserve">HCM 2 </t>
        </is>
      </c>
      <c r="E618" t="inlineStr">
        <is>
          <t>Rajendra Nirmal</t>
        </is>
      </c>
      <c r="F618" t="inlineStr">
        <is>
          <t>Lack Of Base Condition</t>
        </is>
      </c>
      <c r="G618" t="inlineStr">
        <is>
          <t>CIL</t>
        </is>
      </c>
      <c r="H618" t="inlineStr">
        <is>
          <t>Triangular belt assembly getting loose.</t>
        </is>
      </c>
      <c r="I618" t="inlineStr">
        <is>
          <t>PM</t>
        </is>
      </c>
      <c r="J618" t="inlineStr">
        <is>
          <t>Satish Mishra</t>
        </is>
      </c>
      <c r="K618" t="inlineStr">
        <is>
          <t>Done</t>
        </is>
      </c>
      <c r="L618" t="inlineStr">
        <is>
          <t>Sanjay s</t>
        </is>
      </c>
      <c r="M618" t="n">
        <v>46228</v>
      </c>
      <c r="N618" t="inlineStr">
        <is>
          <t>Resolved</t>
        </is>
      </c>
    </row>
    <row r="619">
      <c r="A619" t="inlineStr">
        <is>
          <t>AB-888</t>
        </is>
      </c>
      <c r="B619" s="82" t="n">
        <v>46227</v>
      </c>
      <c r="C619" t="inlineStr">
        <is>
          <t>5-Star</t>
        </is>
      </c>
      <c r="D619" t="inlineStr">
        <is>
          <t>HCM 2</t>
        </is>
      </c>
      <c r="E619" t="inlineStr">
        <is>
          <t>Hariom Patel</t>
        </is>
      </c>
      <c r="F619" t="inlineStr">
        <is>
          <t>Lack Of Base Condition</t>
        </is>
      </c>
      <c r="G619" t="inlineStr">
        <is>
          <t>DMS</t>
        </is>
      </c>
      <c r="H619" t="inlineStr">
        <is>
          <t>HCM 2 outfeed belt tracking issue.</t>
        </is>
      </c>
      <c r="I619" t="inlineStr">
        <is>
          <t>PM</t>
        </is>
      </c>
      <c r="J619" t="inlineStr">
        <is>
          <t>Satish Mishra</t>
        </is>
      </c>
      <c r="K619" t="inlineStr">
        <is>
          <t>Done</t>
        </is>
      </c>
      <c r="L619" t="inlineStr">
        <is>
          <t>Ranveer</t>
        </is>
      </c>
      <c r="M619" t="n">
        <v>46232</v>
      </c>
      <c r="N619" t="inlineStr">
        <is>
          <t>Resolved</t>
        </is>
      </c>
    </row>
    <row r="620">
      <c r="A620" t="inlineStr">
        <is>
          <t>AB-890</t>
        </is>
      </c>
      <c r="B620" s="82" t="n">
        <v>46228</v>
      </c>
      <c r="C620" t="inlineStr">
        <is>
          <t>Utility</t>
        </is>
      </c>
      <c r="D620" t="inlineStr">
        <is>
          <t xml:space="preserve">Hot water skid area </t>
        </is>
      </c>
      <c r="E620" t="inlineStr">
        <is>
          <t>Saisank</t>
        </is>
      </c>
      <c r="F620" t="inlineStr">
        <is>
          <t>UnSafe Condition</t>
        </is>
      </c>
      <c r="G620" t="inlineStr">
        <is>
          <t>DMS</t>
        </is>
      </c>
      <c r="H620" t="inlineStr">
        <is>
          <t>Steam leakage found near HVAC Lift area.</t>
        </is>
      </c>
      <c r="I620" t="inlineStr">
        <is>
          <t>PM</t>
        </is>
      </c>
      <c r="J620" t="inlineStr">
        <is>
          <t>Devendra Patidar</t>
        </is>
      </c>
    </row>
    <row r="621">
      <c r="A621" t="inlineStr">
        <is>
          <t>AB-891</t>
        </is>
      </c>
      <c r="B621" s="82" t="n">
        <v>46229</v>
      </c>
      <c r="C621" t="inlineStr">
        <is>
          <t>Co-Ex</t>
        </is>
      </c>
      <c r="D621" t="inlineStr">
        <is>
          <t xml:space="preserve">Tharmo regulater contrimix jeket water line hitter </t>
        </is>
      </c>
      <c r="E621" t="inlineStr">
        <is>
          <t xml:space="preserve">Bhupendra Singh Dodiya </t>
        </is>
      </c>
      <c r="F621" t="inlineStr">
        <is>
          <t>Minor Flaws</t>
        </is>
      </c>
      <c r="G621" t="inlineStr">
        <is>
          <t>CIL</t>
        </is>
      </c>
      <c r="H621" t="inlineStr">
        <is>
          <t xml:space="preserve">Tharmo regulater contrimix jeket water line hitter Leackeg problem </t>
        </is>
      </c>
      <c r="I621" t="inlineStr">
        <is>
          <t>PM</t>
        </is>
      </c>
      <c r="J621" t="inlineStr">
        <is>
          <t>Deepesh</t>
        </is>
      </c>
    </row>
    <row r="622">
      <c r="A622" t="inlineStr">
        <is>
          <t>AB-892</t>
        </is>
      </c>
      <c r="B622" s="82" t="n">
        <v>46230</v>
      </c>
      <c r="C622" t="inlineStr">
        <is>
          <t>5-Star</t>
        </is>
      </c>
      <c r="D622" t="inlineStr">
        <is>
          <t>Kitchen making ariya 1st floor</t>
        </is>
      </c>
      <c r="E622" t="inlineStr">
        <is>
          <t xml:space="preserve">Harikesh Gurjar </t>
        </is>
      </c>
      <c r="F622" t="inlineStr">
        <is>
          <t>Lack Of Base Condition</t>
        </is>
      </c>
      <c r="G622" t="inlineStr">
        <is>
          <t>GEMBA</t>
        </is>
      </c>
      <c r="H622" t="inlineStr">
        <is>
          <t xml:space="preserve">Air leakage </t>
        </is>
      </c>
      <c r="I622" t="inlineStr">
        <is>
          <t>PM</t>
        </is>
      </c>
      <c r="J622" t="inlineStr">
        <is>
          <t>Satish Mishra</t>
        </is>
      </c>
      <c r="K622" t="inlineStr">
        <is>
          <t>Done</t>
        </is>
      </c>
      <c r="L622" t="inlineStr">
        <is>
          <t xml:space="preserve">Meshram </t>
        </is>
      </c>
      <c r="M622" t="n">
        <v>46234</v>
      </c>
      <c r="N622" t="inlineStr">
        <is>
          <t xml:space="preserve">Corrected </t>
        </is>
      </c>
    </row>
    <row r="623">
      <c r="A623" t="inlineStr">
        <is>
          <t>AB-893</t>
        </is>
      </c>
      <c r="B623" s="82" t="n">
        <v>46230</v>
      </c>
      <c r="C623" t="inlineStr">
        <is>
          <t>5-Star</t>
        </is>
      </c>
      <c r="D623" t="inlineStr">
        <is>
          <t xml:space="preserve">Enrober </t>
        </is>
      </c>
      <c r="E623" t="inlineStr">
        <is>
          <t xml:space="preserve">Harikesh Gurjar </t>
        </is>
      </c>
      <c r="F623" t="inlineStr">
        <is>
          <t>UnSafe Condition</t>
        </is>
      </c>
      <c r="G623" t="inlineStr">
        <is>
          <t>GEMBA</t>
        </is>
      </c>
      <c r="H623" t="inlineStr">
        <is>
          <t xml:space="preserve">Non opretiing side enrober sefty cover Open </t>
        </is>
      </c>
      <c r="I623" t="inlineStr">
        <is>
          <t>AM</t>
        </is>
      </c>
      <c r="J623" t="inlineStr">
        <is>
          <t>Vikas Verma</t>
        </is>
      </c>
    </row>
    <row r="624">
      <c r="A624" t="inlineStr">
        <is>
          <t>AB-894</t>
        </is>
      </c>
      <c r="B624" s="82" t="n">
        <v>46230</v>
      </c>
      <c r="C624" t="inlineStr">
        <is>
          <t>5-Star</t>
        </is>
      </c>
      <c r="D624" t="inlineStr">
        <is>
          <t>HCM2</t>
        </is>
      </c>
      <c r="E624" t="inlineStr">
        <is>
          <t>Rajendra Nirmal</t>
        </is>
      </c>
      <c r="F624" t="inlineStr">
        <is>
          <t>Lack Of Base Condition</t>
        </is>
      </c>
      <c r="G624" t="inlineStr">
        <is>
          <t>DMS</t>
        </is>
      </c>
      <c r="H624" t="inlineStr">
        <is>
          <t>Triangular belt is loose &amp; running at 600 ppm</t>
        </is>
      </c>
      <c r="I624" t="inlineStr">
        <is>
          <t>PM</t>
        </is>
      </c>
      <c r="J624" t="inlineStr">
        <is>
          <t>Satish Mishra</t>
        </is>
      </c>
      <c r="K624" t="inlineStr">
        <is>
          <t>Done</t>
        </is>
      </c>
      <c r="L624" t="inlineStr">
        <is>
          <t>Ranveer</t>
        </is>
      </c>
      <c r="M624" t="n">
        <v>46232</v>
      </c>
      <c r="N624" t="inlineStr">
        <is>
          <t xml:space="preserve">Corrected </t>
        </is>
      </c>
    </row>
    <row r="625">
      <c r="A625" t="inlineStr">
        <is>
          <t>AB-895</t>
        </is>
      </c>
      <c r="B625" s="82" t="n">
        <v>46230</v>
      </c>
      <c r="C625" t="inlineStr">
        <is>
          <t>5-Star</t>
        </is>
      </c>
      <c r="D625" t="inlineStr">
        <is>
          <t>Skid-B</t>
        </is>
      </c>
      <c r="E625" t="inlineStr">
        <is>
          <t>Laxman Ram</t>
        </is>
      </c>
      <c r="F625" t="inlineStr">
        <is>
          <t>Lack Of Base Condition</t>
        </is>
      </c>
      <c r="G625" t="inlineStr">
        <is>
          <t>DMS</t>
        </is>
      </c>
      <c r="H625" t="inlineStr">
        <is>
          <t>Water is not coming in skid during CIP</t>
        </is>
      </c>
      <c r="I625" t="inlineStr">
        <is>
          <t>PM</t>
        </is>
      </c>
      <c r="J625" t="inlineStr">
        <is>
          <t>Satish Mishra</t>
        </is>
      </c>
    </row>
    <row r="626">
      <c r="A626" t="inlineStr">
        <is>
          <t>AB-896</t>
        </is>
      </c>
      <c r="B626" s="82" t="n">
        <v>46231</v>
      </c>
      <c r="C626" t="inlineStr">
        <is>
          <t>5-Star</t>
        </is>
      </c>
      <c r="D626" t="inlineStr">
        <is>
          <t>TTM</t>
        </is>
      </c>
      <c r="E626" t="inlineStr">
        <is>
          <t>Umesh Sahu</t>
        </is>
      </c>
      <c r="F626" t="inlineStr">
        <is>
          <t>Lack Of Base Condition</t>
        </is>
      </c>
      <c r="G626" t="inlineStr">
        <is>
          <t>DMS</t>
        </is>
      </c>
      <c r="H626" t="inlineStr">
        <is>
          <t>High outer rejection</t>
        </is>
      </c>
      <c r="I626" t="inlineStr">
        <is>
          <t>PM</t>
        </is>
      </c>
      <c r="J626" t="inlineStr">
        <is>
          <t>Satish Mishra</t>
        </is>
      </c>
      <c r="K626" t="inlineStr">
        <is>
          <t>Done</t>
        </is>
      </c>
      <c r="L626" t="inlineStr">
        <is>
          <t xml:space="preserve">Ranveer </t>
        </is>
      </c>
      <c r="M626" t="n">
        <v>46232</v>
      </c>
      <c r="N626" t="inlineStr">
        <is>
          <t xml:space="preserve">Corrected </t>
        </is>
      </c>
    </row>
    <row r="627">
      <c r="A627" t="inlineStr">
        <is>
          <t>AB-897</t>
        </is>
      </c>
      <c r="B627" s="82" t="n">
        <v>46230</v>
      </c>
      <c r="C627" t="inlineStr">
        <is>
          <t>Perk</t>
        </is>
      </c>
      <c r="D627" t="inlineStr">
        <is>
          <t>Book cooler area</t>
        </is>
      </c>
      <c r="E627" t="inlineStr">
        <is>
          <t xml:space="preserve">Girish giridkar </t>
        </is>
      </c>
      <c r="F627" t="inlineStr">
        <is>
          <t>Source Of Contamination-SOC</t>
        </is>
      </c>
      <c r="G627" t="inlineStr">
        <is>
          <t>CIL</t>
        </is>
      </c>
      <c r="H627" t="inlineStr">
        <is>
          <t xml:space="preserve">Air valve heavy leckage from three months book cooler area </t>
        </is>
      </c>
      <c r="I627" t="inlineStr">
        <is>
          <t>AM</t>
        </is>
      </c>
      <c r="J627" t="inlineStr">
        <is>
          <t>Ravinder Gaur</t>
        </is>
      </c>
    </row>
    <row r="628">
      <c r="A628" t="inlineStr">
        <is>
          <t>AB-899</t>
        </is>
      </c>
      <c r="B628" s="82" t="n">
        <v>46230</v>
      </c>
      <c r="C628" t="inlineStr">
        <is>
          <t>Perk</t>
        </is>
      </c>
      <c r="D628" t="inlineStr">
        <is>
          <t>Cutter</t>
        </is>
      </c>
      <c r="E628" t="inlineStr">
        <is>
          <t>Jayprakash</t>
        </is>
      </c>
      <c r="F628" t="inlineStr">
        <is>
          <t>Source Of Quality Defect</t>
        </is>
      </c>
      <c r="G628" t="inlineStr">
        <is>
          <t>CIL</t>
        </is>
      </c>
      <c r="H628" t="inlineStr">
        <is>
          <t>Enrobber chocolate return pump leakage</t>
        </is>
      </c>
      <c r="I628" t="inlineStr">
        <is>
          <t>AM</t>
        </is>
      </c>
      <c r="J628" t="inlineStr">
        <is>
          <t>Himanshu Chauhan</t>
        </is>
      </c>
    </row>
    <row r="629">
      <c r="A629" t="inlineStr">
        <is>
          <t>AB-900</t>
        </is>
      </c>
      <c r="B629" s="82" t="n">
        <v>46232</v>
      </c>
      <c r="C629" t="inlineStr">
        <is>
          <t>Utility</t>
        </is>
      </c>
      <c r="D629" t="inlineStr">
        <is>
          <t>Ash silo screw feedar</t>
        </is>
      </c>
      <c r="E629" t="inlineStr">
        <is>
          <t xml:space="preserve">Jitendra Sharma </t>
        </is>
      </c>
      <c r="F629" t="inlineStr">
        <is>
          <t>UnSafe Condition</t>
        </is>
      </c>
      <c r="G629" t="inlineStr">
        <is>
          <t>GEMBA</t>
        </is>
      </c>
      <c r="H629" t="inlineStr">
        <is>
          <t xml:space="preserve">Screw feedar demige body demige </t>
        </is>
      </c>
      <c r="I629" t="inlineStr">
        <is>
          <t>PM</t>
        </is>
      </c>
      <c r="J629" t="inlineStr">
        <is>
          <t>Devendra Patidar</t>
        </is>
      </c>
    </row>
    <row r="630">
      <c r="A630" t="inlineStr">
        <is>
          <t>AB-901</t>
        </is>
      </c>
      <c r="B630" s="82" t="n">
        <v>46232</v>
      </c>
      <c r="C630" t="inlineStr">
        <is>
          <t>Utility</t>
        </is>
      </c>
      <c r="D630" t="inlineStr">
        <is>
          <t>Urility coridor</t>
        </is>
      </c>
      <c r="E630" t="inlineStr">
        <is>
          <t>Asif husain</t>
        </is>
      </c>
      <c r="F630" t="inlineStr">
        <is>
          <t>UnSafe Condition</t>
        </is>
      </c>
      <c r="G630" t="inlineStr">
        <is>
          <t>DMS</t>
        </is>
      </c>
      <c r="H630" t="inlineStr">
        <is>
          <t xml:space="preserve">Steem line leakage </t>
        </is>
      </c>
      <c r="I630" t="inlineStr">
        <is>
          <t>PM</t>
        </is>
      </c>
      <c r="J630" t="inlineStr">
        <is>
          <t>Devendra Patidar</t>
        </is>
      </c>
    </row>
    <row r="631">
      <c r="A631" t="inlineStr">
        <is>
          <t>AB-902</t>
        </is>
      </c>
      <c r="B631" s="82" t="n">
        <v>46232</v>
      </c>
      <c r="C631" t="inlineStr">
        <is>
          <t>5-Star</t>
        </is>
      </c>
      <c r="D631" t="inlineStr">
        <is>
          <t xml:space="preserve">Temperor </t>
        </is>
      </c>
      <c r="E631" t="inlineStr">
        <is>
          <t xml:space="preserve">Harikesh Gurjar </t>
        </is>
      </c>
      <c r="F631" t="inlineStr">
        <is>
          <t>UnSafe Condition</t>
        </is>
      </c>
      <c r="G631" t="inlineStr">
        <is>
          <t>CIL</t>
        </is>
      </c>
      <c r="H631" t="inlineStr">
        <is>
          <t xml:space="preserve">Temperor agitator gear box oil leakage </t>
        </is>
      </c>
      <c r="I631" t="inlineStr">
        <is>
          <t>AM</t>
        </is>
      </c>
      <c r="J631" t="inlineStr">
        <is>
          <t>Vikas Verma</t>
        </is>
      </c>
      <c r="K631" t="inlineStr">
        <is>
          <t>Done</t>
        </is>
      </c>
      <c r="L631" t="inlineStr">
        <is>
          <t>Rajesh</t>
        </is>
      </c>
      <c r="M631" t="n">
        <v>46232</v>
      </c>
      <c r="N631" t="inlineStr">
        <is>
          <t xml:space="preserve">Corrected </t>
        </is>
      </c>
    </row>
    <row r="632">
      <c r="A632" t="inlineStr">
        <is>
          <t>AB-904</t>
        </is>
      </c>
      <c r="B632" s="82" t="n">
        <v>46233</v>
      </c>
      <c r="C632" t="inlineStr">
        <is>
          <t>5-Star</t>
        </is>
      </c>
      <c r="D632" t="inlineStr">
        <is>
          <t xml:space="preserve">2ed cooling tunnel </t>
        </is>
      </c>
      <c r="E632" t="inlineStr">
        <is>
          <t xml:space="preserve">Harikesh Gurjar </t>
        </is>
      </c>
      <c r="F632" t="inlineStr">
        <is>
          <t>UnSafe Condition</t>
        </is>
      </c>
      <c r="G632" t="inlineStr">
        <is>
          <t>CIL</t>
        </is>
      </c>
      <c r="H632" t="inlineStr">
        <is>
          <t>2ed cooling tunnel me rubber sheel demej h</t>
        </is>
      </c>
      <c r="I632" t="inlineStr">
        <is>
          <t>AM</t>
        </is>
      </c>
      <c r="J632" t="inlineStr">
        <is>
          <t>Vikas Verma</t>
        </is>
      </c>
    </row>
    <row r="633">
      <c r="A633" t="inlineStr">
        <is>
          <t>AB-905</t>
        </is>
      </c>
      <c r="B633" s="82" t="n">
        <v>46233</v>
      </c>
      <c r="C633" t="inlineStr">
        <is>
          <t>Utility</t>
        </is>
      </c>
      <c r="D633" t="inlineStr">
        <is>
          <t xml:space="preserve">Condenset pipeline leakage close </t>
        </is>
      </c>
      <c r="E633" t="inlineStr">
        <is>
          <t>Keshav</t>
        </is>
      </c>
      <c r="F633" t="inlineStr">
        <is>
          <t>UnSafe Condition</t>
        </is>
      </c>
      <c r="G633" t="inlineStr">
        <is>
          <t>GEMBA</t>
        </is>
      </c>
      <c r="H633" t="inlineStr">
        <is>
          <t xml:space="preserve">Condenset pipeline leakage close </t>
        </is>
      </c>
      <c r="I633" t="inlineStr">
        <is>
          <t>PM</t>
        </is>
      </c>
      <c r="J633" t="inlineStr">
        <is>
          <t>Devendra Patidar</t>
        </is>
      </c>
    </row>
    <row r="634">
      <c r="A634" t="inlineStr">
        <is>
          <t>AB-906</t>
        </is>
      </c>
      <c r="B634" s="82" t="n">
        <v>46235</v>
      </c>
      <c r="C634" t="inlineStr">
        <is>
          <t>Utility</t>
        </is>
      </c>
      <c r="D634" t="inlineStr">
        <is>
          <t xml:space="preserve">Boiler area </t>
        </is>
      </c>
      <c r="E634" t="inlineStr">
        <is>
          <t xml:space="preserve">Salauddin mohammad </t>
        </is>
      </c>
      <c r="F634" t="inlineStr">
        <is>
          <t>UnSafe Condition</t>
        </is>
      </c>
      <c r="G634" t="inlineStr">
        <is>
          <t>GEMBA</t>
        </is>
      </c>
      <c r="H634" t="inlineStr">
        <is>
          <t xml:space="preserve">Unwanted material </t>
        </is>
      </c>
      <c r="I634" t="inlineStr">
        <is>
          <t>PM</t>
        </is>
      </c>
      <c r="J634" t="inlineStr">
        <is>
          <t>Devendra Patidar</t>
        </is>
      </c>
    </row>
    <row r="635">
      <c r="A635" t="inlineStr">
        <is>
          <t>AB-907</t>
        </is>
      </c>
      <c r="B635" s="82" t="n">
        <v>46236</v>
      </c>
      <c r="C635" t="inlineStr">
        <is>
          <t>Utility</t>
        </is>
      </c>
      <c r="D635" t="inlineStr">
        <is>
          <t xml:space="preserve">Boiler area </t>
        </is>
      </c>
      <c r="E635" t="inlineStr">
        <is>
          <t xml:space="preserve">Salauddin mohammad </t>
        </is>
      </c>
      <c r="F635" t="inlineStr">
        <is>
          <t>Unnecessary Equipment/item</t>
        </is>
      </c>
      <c r="G635" t="inlineStr">
        <is>
          <t>GEMBA</t>
        </is>
      </c>
      <c r="H635" t="inlineStr">
        <is>
          <t xml:space="preserve">Stopper to be not proper area </t>
        </is>
      </c>
      <c r="I635" t="inlineStr">
        <is>
          <t>PM</t>
        </is>
      </c>
      <c r="J635" t="inlineStr">
        <is>
          <t>Devendra Patidar</t>
        </is>
      </c>
    </row>
    <row r="636">
      <c r="A636" t="inlineStr">
        <is>
          <t>AB-908</t>
        </is>
      </c>
      <c r="B636" s="82" t="n">
        <v>46237</v>
      </c>
      <c r="C636" t="inlineStr">
        <is>
          <t>5-Star</t>
        </is>
      </c>
      <c r="D636" t="inlineStr">
        <is>
          <t>Choklet service tank to temror choklet tf ki e</t>
        </is>
      </c>
      <c r="E636" t="inlineStr">
        <is>
          <t xml:space="preserve">Harikesh Gurjar </t>
        </is>
      </c>
      <c r="F636" t="inlineStr">
        <is>
          <t>UnSafe Condition</t>
        </is>
      </c>
      <c r="G636" t="inlineStr">
        <is>
          <t>CIL</t>
        </is>
      </c>
      <c r="H636" t="inlineStr">
        <is>
          <t>Choklet tf ke floor spotr stand me floor pr fashner nhi lga h</t>
        </is>
      </c>
      <c r="I636" t="inlineStr">
        <is>
          <t>AM</t>
        </is>
      </c>
      <c r="J636" t="inlineStr">
        <is>
          <t>Vikas Verma</t>
        </is>
      </c>
    </row>
    <row r="637">
      <c r="A637" t="inlineStr">
        <is>
          <t>AB-910</t>
        </is>
      </c>
      <c r="B637" s="82" t="n">
        <v>46244</v>
      </c>
      <c r="C637" t="inlineStr">
        <is>
          <t>Perk</t>
        </is>
      </c>
      <c r="D637" t="inlineStr">
        <is>
          <t xml:space="preserve">Cooling tunnel </t>
        </is>
      </c>
      <c r="E637" t="inlineStr">
        <is>
          <t xml:space="preserve">Sangeeta Yadav </t>
        </is>
      </c>
      <c r="F637" t="inlineStr">
        <is>
          <t>Lack Of Base Condition</t>
        </is>
      </c>
      <c r="G637" t="inlineStr">
        <is>
          <t>GEMBA</t>
        </is>
      </c>
      <c r="H637" t="inlineStr">
        <is>
          <t>Cooling tunnel cover no. 6 broken from one end</t>
        </is>
      </c>
      <c r="I637" t="inlineStr">
        <is>
          <t>PM</t>
        </is>
      </c>
      <c r="J637" t="inlineStr">
        <is>
          <t>Deepesh</t>
        </is>
      </c>
    </row>
    <row r="638">
      <c r="A638" t="inlineStr">
        <is>
          <t>AB-911</t>
        </is>
      </c>
      <c r="B638" s="82" t="n">
        <v>46245</v>
      </c>
      <c r="C638" t="inlineStr">
        <is>
          <t>5-Star</t>
        </is>
      </c>
      <c r="D638" t="inlineStr">
        <is>
          <t>Enrober riturn choklet tf line</t>
        </is>
      </c>
      <c r="E638" t="inlineStr">
        <is>
          <t xml:space="preserve">Harikesh Gurjar </t>
        </is>
      </c>
      <c r="F638" t="inlineStr">
        <is>
          <t>UnSafe Condition</t>
        </is>
      </c>
      <c r="G638" t="inlineStr">
        <is>
          <t>CIL</t>
        </is>
      </c>
      <c r="H638" t="inlineStr">
        <is>
          <t>Choklet tf line ka floor to saport stand nhi h</t>
        </is>
      </c>
      <c r="I638" t="inlineStr">
        <is>
          <t>AM</t>
        </is>
      </c>
      <c r="J638" t="inlineStr">
        <is>
          <t>Vikas Verma</t>
        </is>
      </c>
    </row>
    <row r="639">
      <c r="A639" t="inlineStr">
        <is>
          <t>AB-912</t>
        </is>
      </c>
      <c r="B639" s="82" t="n">
        <v>46247</v>
      </c>
      <c r="C639" t="inlineStr">
        <is>
          <t>5-Star</t>
        </is>
      </c>
      <c r="D639" t="inlineStr">
        <is>
          <t>CT 1</t>
        </is>
      </c>
      <c r="E639" t="inlineStr">
        <is>
          <t>Manish</t>
        </is>
      </c>
      <c r="F639" t="inlineStr">
        <is>
          <t>UnSafe Condition</t>
        </is>
      </c>
      <c r="G639" t="inlineStr">
        <is>
          <t>CIL</t>
        </is>
      </c>
      <c r="H639" t="inlineStr">
        <is>
          <t>Tunnel cover cylender damage (non operatin)</t>
        </is>
      </c>
      <c r="I639" t="inlineStr">
        <is>
          <t>AM</t>
        </is>
      </c>
      <c r="J639" t="inlineStr">
        <is>
          <t>Vikas Verma</t>
        </is>
      </c>
      <c r="K639" t="inlineStr">
        <is>
          <t>Done</t>
        </is>
      </c>
      <c r="L639" t="inlineStr">
        <is>
          <t xml:space="preserve">Ranveer </t>
        </is>
      </c>
      <c r="M639" t="n">
        <v>46248</v>
      </c>
      <c r="N639" t="inlineStr">
        <is>
          <t xml:space="preserve">Corrected </t>
        </is>
      </c>
    </row>
    <row r="640">
      <c r="A640" t="inlineStr">
        <is>
          <t>AB-913</t>
        </is>
      </c>
      <c r="B640" s="82" t="n">
        <v>46247</v>
      </c>
      <c r="C640" t="inlineStr">
        <is>
          <t>5-Star</t>
        </is>
      </c>
      <c r="D640" t="inlineStr">
        <is>
          <t>Enrober</t>
        </is>
      </c>
      <c r="E640" t="inlineStr">
        <is>
          <t>Manish vishwakarma</t>
        </is>
      </c>
      <c r="F640" t="inlineStr">
        <is>
          <t>Lack Of Base Condition</t>
        </is>
      </c>
      <c r="G640" t="inlineStr">
        <is>
          <t>CIL</t>
        </is>
      </c>
      <c r="H640" t="inlineStr">
        <is>
          <t>Air blower kafi time se auto me up down function bnd h ,blowoer ko chain se hang kiya hua h thik karayen</t>
        </is>
      </c>
      <c r="I640" t="inlineStr">
        <is>
          <t>PM</t>
        </is>
      </c>
      <c r="J640" t="inlineStr">
        <is>
          <t>Satish Mishra</t>
        </is>
      </c>
    </row>
    <row r="641">
      <c r="A641" t="inlineStr">
        <is>
          <t>AB-913</t>
        </is>
      </c>
      <c r="B641" s="82" t="n">
        <v>46247</v>
      </c>
      <c r="C641" t="inlineStr">
        <is>
          <t>5-Star</t>
        </is>
      </c>
      <c r="D641" t="inlineStr">
        <is>
          <t>Enrober</t>
        </is>
      </c>
      <c r="E641" t="inlineStr">
        <is>
          <t>Manish vishwakarma</t>
        </is>
      </c>
      <c r="F641" t="inlineStr">
        <is>
          <t>Lack Of Base Condition</t>
        </is>
      </c>
      <c r="G641" t="inlineStr">
        <is>
          <t>CIL</t>
        </is>
      </c>
      <c r="H641" t="inlineStr">
        <is>
          <t>Air blower kafi time se auto me up down function bnd h ,blowoer ko chain se hang kiya hua h thik karayen</t>
        </is>
      </c>
      <c r="I641" t="inlineStr">
        <is>
          <t>PM</t>
        </is>
      </c>
      <c r="J641" t="inlineStr">
        <is>
          <t>Satish Mishra</t>
        </is>
      </c>
    </row>
    <row r="642">
      <c r="A642" t="inlineStr">
        <is>
          <t>AB-912</t>
        </is>
      </c>
      <c r="B642" s="82" t="n">
        <v>46247</v>
      </c>
      <c r="C642" t="inlineStr">
        <is>
          <t>5-Star</t>
        </is>
      </c>
      <c r="D642" t="inlineStr">
        <is>
          <t>CT 1</t>
        </is>
      </c>
      <c r="E642" t="inlineStr">
        <is>
          <t>Manish</t>
        </is>
      </c>
      <c r="F642" t="inlineStr">
        <is>
          <t>UnSafe Condition</t>
        </is>
      </c>
      <c r="G642" t="inlineStr">
        <is>
          <t>CIL</t>
        </is>
      </c>
      <c r="H642" t="inlineStr">
        <is>
          <t>Tunnel cover cylender damage (non operatin)</t>
        </is>
      </c>
      <c r="I642" t="inlineStr">
        <is>
          <t>AM</t>
        </is>
      </c>
      <c r="J642" t="inlineStr">
        <is>
          <t>Vikas Verma</t>
        </is>
      </c>
    </row>
    <row r="643">
      <c r="A643" t="inlineStr">
        <is>
          <t>AB-914</t>
        </is>
      </c>
      <c r="B643" s="82" t="n">
        <v>46256</v>
      </c>
      <c r="C643" t="inlineStr">
        <is>
          <t>Utility</t>
        </is>
      </c>
      <c r="D643" t="inlineStr">
        <is>
          <t>Bed matairial hendling proces in 10 tph boiler</t>
        </is>
      </c>
      <c r="E643" t="inlineStr">
        <is>
          <t xml:space="preserve">Jitendra sharma </t>
        </is>
      </c>
      <c r="F643" t="inlineStr">
        <is>
          <t>UnSafe Condition</t>
        </is>
      </c>
      <c r="G643" t="inlineStr">
        <is>
          <t>GEMBA</t>
        </is>
      </c>
      <c r="H643" t="inlineStr">
        <is>
          <t xml:space="preserve">Furness me jb bed matairial drain karte h to usme clinker mix rahta h jis karan usko seive dwara chana jata h uske bad usko dobara furnees ke liye uper le  jana padta jo ki unsafe h </t>
        </is>
      </c>
      <c r="I643" t="inlineStr">
        <is>
          <t>PM</t>
        </is>
      </c>
      <c r="J643" t="inlineStr">
        <is>
          <t>Devendra Patidar</t>
        </is>
      </c>
    </row>
    <row r="644">
      <c r="A644" t="inlineStr">
        <is>
          <t>AB-915</t>
        </is>
      </c>
      <c r="B644" s="82" t="n">
        <v>46250</v>
      </c>
      <c r="C644" t="inlineStr">
        <is>
          <t>Chocolate Plant</t>
        </is>
      </c>
      <c r="D644" t="inlineStr">
        <is>
          <t>Chocolate Tank</t>
        </is>
      </c>
      <c r="E644" t="inlineStr">
        <is>
          <t>Parth Singh Chauhan</t>
        </is>
      </c>
      <c r="F644" t="inlineStr">
        <is>
          <t>Lack Of Base Condition</t>
        </is>
      </c>
      <c r="G644" t="inlineStr">
        <is>
          <t>DMS</t>
        </is>
      </c>
      <c r="H644" t="inlineStr">
        <is>
          <t>Control Valve Not Fixed on Chocolate Discharge Line</t>
        </is>
      </c>
      <c r="I644" t="inlineStr">
        <is>
          <t>AM</t>
        </is>
      </c>
      <c r="J644" t="inlineStr">
        <is>
          <t>O.P.Singh</t>
        </is>
      </c>
    </row>
    <row r="645">
      <c r="A645" t="inlineStr">
        <is>
          <t>AB-915</t>
        </is>
      </c>
      <c r="B645" s="82" t="n">
        <v>46250</v>
      </c>
      <c r="C645" t="inlineStr">
        <is>
          <t>Chocolate Plant</t>
        </is>
      </c>
      <c r="D645" t="inlineStr">
        <is>
          <t>Chocolate Tank</t>
        </is>
      </c>
      <c r="E645" t="inlineStr">
        <is>
          <t>Parth Singh Chauhan</t>
        </is>
      </c>
      <c r="F645" t="inlineStr">
        <is>
          <t>Lack Of Base Condition</t>
        </is>
      </c>
      <c r="G645" t="inlineStr">
        <is>
          <t>DMS</t>
        </is>
      </c>
      <c r="H645" t="inlineStr">
        <is>
          <t>Control Valve Not Fixed on Chocolate Discharge Line</t>
        </is>
      </c>
      <c r="I645" t="inlineStr">
        <is>
          <t>AM</t>
        </is>
      </c>
      <c r="J645" t="inlineStr">
        <is>
          <t>O.P.Singh</t>
        </is>
      </c>
    </row>
    <row r="646">
      <c r="A646" t="inlineStr">
        <is>
          <t>AB-916</t>
        </is>
      </c>
      <c r="B646" s="82" t="n">
        <v>46250</v>
      </c>
      <c r="C646" t="inlineStr">
        <is>
          <t>Chocolate Plant</t>
        </is>
      </c>
      <c r="D646" t="inlineStr">
        <is>
          <t>SCP Conche No. 1</t>
        </is>
      </c>
      <c r="E646" t="inlineStr">
        <is>
          <t>Pushkar Sharma</t>
        </is>
      </c>
      <c r="F646" t="inlineStr">
        <is>
          <t>Minor Flaws</t>
        </is>
      </c>
      <c r="G646" t="inlineStr">
        <is>
          <t>GEMBA</t>
        </is>
      </c>
      <c r="H646" t="inlineStr">
        <is>
          <t>Conche 1 Diverter Air Pipe Leakage</t>
        </is>
      </c>
      <c r="I646" t="inlineStr">
        <is>
          <t>AM</t>
        </is>
      </c>
      <c r="J646" t="inlineStr">
        <is>
          <t>O.P.Singh</t>
        </is>
      </c>
    </row>
    <row r="647">
      <c r="A647" t="inlineStr">
        <is>
          <t>AB-916</t>
        </is>
      </c>
      <c r="B647" s="82" t="n">
        <v>46250</v>
      </c>
      <c r="C647" t="inlineStr">
        <is>
          <t>Chocolate Plant</t>
        </is>
      </c>
      <c r="D647" t="inlineStr">
        <is>
          <t>SCP Conche No. 1</t>
        </is>
      </c>
      <c r="E647" t="inlineStr">
        <is>
          <t>Pushkar Sharma</t>
        </is>
      </c>
      <c r="F647" t="inlineStr">
        <is>
          <t>Minor Flaws</t>
        </is>
      </c>
      <c r="G647" t="inlineStr">
        <is>
          <t>GEMBA</t>
        </is>
      </c>
      <c r="H647" t="inlineStr">
        <is>
          <t>Conche 1 Diverter Air Pipe Leakage</t>
        </is>
      </c>
      <c r="I647" t="inlineStr">
        <is>
          <t>AM</t>
        </is>
      </c>
      <c r="J647" t="inlineStr">
        <is>
          <t>O.P.Singh</t>
        </is>
      </c>
    </row>
    <row r="648">
      <c r="A648" t="inlineStr">
        <is>
          <t>AB-917</t>
        </is>
      </c>
      <c r="B648" s="82" t="n">
        <v>46250</v>
      </c>
      <c r="C648" t="inlineStr">
        <is>
          <t>Chocolate Plant</t>
        </is>
      </c>
      <c r="D648" t="inlineStr">
        <is>
          <t>SCP Powder Line Diverter Cylinder</t>
        </is>
      </c>
      <c r="E648" t="inlineStr">
        <is>
          <t>Pushkar Sharma</t>
        </is>
      </c>
      <c r="F648" t="inlineStr">
        <is>
          <t>Lack Of Base Condition</t>
        </is>
      </c>
      <c r="G648" t="inlineStr">
        <is>
          <t>GEMBA</t>
        </is>
      </c>
      <c r="H648" t="inlineStr">
        <is>
          <t>Cylinder jamming issue</t>
        </is>
      </c>
      <c r="I648" t="inlineStr">
        <is>
          <t>AM</t>
        </is>
      </c>
      <c r="J648" t="inlineStr">
        <is>
          <t>O.P.Singh</t>
        </is>
      </c>
    </row>
    <row r="649">
      <c r="A649" t="inlineStr">
        <is>
          <t>AB-915</t>
        </is>
      </c>
      <c r="B649" s="82" t="n">
        <v>46250</v>
      </c>
      <c r="C649" t="inlineStr">
        <is>
          <t>Chocolate Plant</t>
        </is>
      </c>
      <c r="D649" t="inlineStr">
        <is>
          <t>Chocolate Tank</t>
        </is>
      </c>
      <c r="E649" t="inlineStr">
        <is>
          <t>Parth Singh Chauhan</t>
        </is>
      </c>
      <c r="F649" t="inlineStr">
        <is>
          <t>Lack Of Base Condition</t>
        </is>
      </c>
      <c r="G649" t="inlineStr">
        <is>
          <t>DMS</t>
        </is>
      </c>
      <c r="H649" t="inlineStr">
        <is>
          <t>Control Valve Not Fixed on Chocolate Discharge Line</t>
        </is>
      </c>
      <c r="I649" t="inlineStr">
        <is>
          <t>AM</t>
        </is>
      </c>
      <c r="J649" t="inlineStr">
        <is>
          <t>O.P.Singh</t>
        </is>
      </c>
    </row>
    <row r="650">
      <c r="A650" t="inlineStr">
        <is>
          <t>AB-915</t>
        </is>
      </c>
      <c r="B650" s="82" t="n">
        <v>46250</v>
      </c>
      <c r="C650" t="inlineStr">
        <is>
          <t>Chocolate Plant</t>
        </is>
      </c>
      <c r="D650" t="inlineStr">
        <is>
          <t>Chocolate Tank</t>
        </is>
      </c>
      <c r="E650" t="inlineStr">
        <is>
          <t>Parth Singh Chauhan</t>
        </is>
      </c>
      <c r="F650" t="inlineStr">
        <is>
          <t>Lack Of Base Condition</t>
        </is>
      </c>
      <c r="G650" t="inlineStr">
        <is>
          <t>DMS</t>
        </is>
      </c>
      <c r="H650" t="inlineStr">
        <is>
          <t>Control Valve Not Fixed on Chocolate Discharge Line</t>
        </is>
      </c>
      <c r="I650" t="inlineStr">
        <is>
          <t>AM</t>
        </is>
      </c>
      <c r="J650" t="inlineStr">
        <is>
          <t>O.P.Singh</t>
        </is>
      </c>
    </row>
    <row r="651">
      <c r="A651" t="inlineStr">
        <is>
          <t>AB-916</t>
        </is>
      </c>
      <c r="B651" s="82" t="n">
        <v>46250</v>
      </c>
      <c r="C651" t="inlineStr">
        <is>
          <t>Chocolate Plant</t>
        </is>
      </c>
      <c r="D651" t="inlineStr">
        <is>
          <t>SCP Conche No. 1</t>
        </is>
      </c>
      <c r="E651" t="inlineStr">
        <is>
          <t>Pushkar Sharma</t>
        </is>
      </c>
      <c r="F651" t="inlineStr">
        <is>
          <t>Minor Flaws</t>
        </is>
      </c>
      <c r="G651" t="inlineStr">
        <is>
          <t>GEMBA</t>
        </is>
      </c>
      <c r="H651" t="inlineStr">
        <is>
          <t>Conche 1 Diverter Air Pipe Leakage</t>
        </is>
      </c>
      <c r="I651" t="inlineStr">
        <is>
          <t>AM</t>
        </is>
      </c>
      <c r="J651" t="inlineStr">
        <is>
          <t>O.P.Singh</t>
        </is>
      </c>
    </row>
    <row r="652">
      <c r="A652" t="inlineStr">
        <is>
          <t>AB-916</t>
        </is>
      </c>
      <c r="B652" s="82" t="n">
        <v>46250</v>
      </c>
      <c r="C652" t="inlineStr">
        <is>
          <t>Chocolate Plant</t>
        </is>
      </c>
      <c r="D652" t="inlineStr">
        <is>
          <t>SCP Conche No. 1</t>
        </is>
      </c>
      <c r="E652" t="inlineStr">
        <is>
          <t>Pushkar Sharma</t>
        </is>
      </c>
      <c r="F652" t="inlineStr">
        <is>
          <t>Minor Flaws</t>
        </is>
      </c>
      <c r="G652" t="inlineStr">
        <is>
          <t>GEMBA</t>
        </is>
      </c>
      <c r="H652" t="inlineStr">
        <is>
          <t>Conche 1 Diverter Air Pipe Leakage</t>
        </is>
      </c>
      <c r="I652" t="inlineStr">
        <is>
          <t>AM</t>
        </is>
      </c>
      <c r="J652" t="inlineStr">
        <is>
          <t>O.P.Singh</t>
        </is>
      </c>
    </row>
    <row r="653">
      <c r="A653" t="inlineStr">
        <is>
          <t>AB-918</t>
        </is>
      </c>
      <c r="B653" s="82" t="n">
        <v>46250</v>
      </c>
      <c r="C653" t="inlineStr">
        <is>
          <t>Chocolate Plant</t>
        </is>
      </c>
      <c r="D653" t="inlineStr">
        <is>
          <t>SCP Belt No. 1</t>
        </is>
      </c>
      <c r="E653" t="inlineStr">
        <is>
          <t>Pushkar Sharma</t>
        </is>
      </c>
      <c r="F653" t="inlineStr">
        <is>
          <t>Lack Of Base Condition</t>
        </is>
      </c>
      <c r="G653" t="inlineStr">
        <is>
          <t>GEMBA</t>
        </is>
      </c>
      <c r="H653" t="inlineStr">
        <is>
          <t>SCP Belt No. 1 Scrapper and Scrapper Guard not fixed</t>
        </is>
      </c>
      <c r="I653" t="inlineStr">
        <is>
          <t>AM</t>
        </is>
      </c>
      <c r="J653" t="inlineStr">
        <is>
          <t>O.P.Singh</t>
        </is>
      </c>
    </row>
    <row r="654">
      <c r="A654" t="inlineStr">
        <is>
          <t>AB-919</t>
        </is>
      </c>
      <c r="B654" s="82" t="n">
        <v>46251</v>
      </c>
      <c r="C654" t="inlineStr">
        <is>
          <t>5-Star</t>
        </is>
      </c>
      <c r="D654" t="inlineStr">
        <is>
          <t>HCM no .1</t>
        </is>
      </c>
      <c r="E654" t="inlineStr">
        <is>
          <t>Anoop mishra</t>
        </is>
      </c>
      <c r="F654" t="inlineStr">
        <is>
          <t>Lack Of Base Condition</t>
        </is>
      </c>
      <c r="G654" t="inlineStr">
        <is>
          <t>DMS</t>
        </is>
      </c>
      <c r="H654" t="inlineStr">
        <is>
          <t>Air pipe short</t>
        </is>
      </c>
      <c r="I654" t="inlineStr">
        <is>
          <t>PM</t>
        </is>
      </c>
      <c r="J654" t="inlineStr">
        <is>
          <t>Satish Mishra</t>
        </is>
      </c>
      <c r="K654" t="inlineStr">
        <is>
          <t>Done</t>
        </is>
      </c>
      <c r="L654" t="inlineStr">
        <is>
          <t xml:space="preserve">Meshram </t>
        </is>
      </c>
      <c r="M654" t="n">
        <v>46254</v>
      </c>
      <c r="N654" t="inlineStr">
        <is>
          <t>Provided new pipe</t>
        </is>
      </c>
    </row>
    <row r="655">
      <c r="A655" t="inlineStr">
        <is>
          <t>AB-927</t>
        </is>
      </c>
      <c r="B655" s="82" t="n">
        <v>46256</v>
      </c>
      <c r="C655" t="inlineStr">
        <is>
          <t>5-Star</t>
        </is>
      </c>
      <c r="D655" t="inlineStr">
        <is>
          <t xml:space="preserve">TTLI1 </t>
        </is>
      </c>
      <c r="E655" t="inlineStr">
        <is>
          <t xml:space="preserve">Hariom patel </t>
        </is>
      </c>
      <c r="F655" t="inlineStr">
        <is>
          <t>Lack Of Base Condition</t>
        </is>
      </c>
      <c r="G655" t="inlineStr">
        <is>
          <t>CIL</t>
        </is>
      </c>
      <c r="H655" t="inlineStr">
        <is>
          <t xml:space="preserve">Outer magzine timeing belt left side cylinder air leakage </t>
        </is>
      </c>
      <c r="I655" t="inlineStr">
        <is>
          <t>PM</t>
        </is>
      </c>
      <c r="J655" t="inlineStr">
        <is>
          <t>Satish Mishra</t>
        </is>
      </c>
      <c r="K655" t="inlineStr">
        <is>
          <t>Done</t>
        </is>
      </c>
      <c r="L655" t="inlineStr">
        <is>
          <t>Sunil gaur</t>
        </is>
      </c>
      <c r="M655" t="n">
        <v>46259</v>
      </c>
      <c r="N655" t="inlineStr">
        <is>
          <t xml:space="preserve">Corrected </t>
        </is>
      </c>
    </row>
    <row r="656">
      <c r="A656" t="inlineStr">
        <is>
          <t>AB-928</t>
        </is>
      </c>
      <c r="B656" s="82" t="n">
        <v>46256</v>
      </c>
      <c r="C656" t="inlineStr">
        <is>
          <t>Co-Ex</t>
        </is>
      </c>
      <c r="D656" t="inlineStr">
        <is>
          <t xml:space="preserve">Caremal drum rollar thermo reguletar </t>
        </is>
      </c>
      <c r="E656" t="inlineStr">
        <is>
          <t xml:space="preserve">Bhupendra Singh Dodiya </t>
        </is>
      </c>
      <c r="F656" t="inlineStr">
        <is>
          <t>Minor Flaws</t>
        </is>
      </c>
      <c r="G656" t="inlineStr">
        <is>
          <t>CIL</t>
        </is>
      </c>
      <c r="H656" t="inlineStr">
        <is>
          <t xml:space="preserve">Caremal drum rollar thermo reguletar is not working </t>
        </is>
      </c>
      <c r="I656" t="inlineStr">
        <is>
          <t>PM</t>
        </is>
      </c>
      <c r="J656" t="inlineStr">
        <is>
          <t>Deepesh</t>
        </is>
      </c>
    </row>
    <row r="657">
      <c r="A657" t="inlineStr">
        <is>
          <t>AB-929</t>
        </is>
      </c>
      <c r="B657" s="82" t="n">
        <v>46256</v>
      </c>
      <c r="C657" t="inlineStr">
        <is>
          <t>Co-Ex</t>
        </is>
      </c>
      <c r="D657" t="inlineStr">
        <is>
          <t xml:space="preserve">Rework creem transfar hopper </t>
        </is>
      </c>
      <c r="E657" t="inlineStr">
        <is>
          <t xml:space="preserve">Bhupendra Singh Dodiya </t>
        </is>
      </c>
      <c r="F657" t="inlineStr">
        <is>
          <t>Lack Of Base Condition</t>
        </is>
      </c>
      <c r="G657" t="inlineStr">
        <is>
          <t>CIL</t>
        </is>
      </c>
      <c r="H657" t="inlineStr">
        <is>
          <t xml:space="preserve">Rework creem transfar hopper jeket water Leackeg problem </t>
        </is>
      </c>
      <c r="I657" t="inlineStr">
        <is>
          <t>PM</t>
        </is>
      </c>
      <c r="J657" t="inlineStr">
        <is>
          <t>Deepesh</t>
        </is>
      </c>
    </row>
    <row r="658">
      <c r="A658" t="inlineStr">
        <is>
          <t>AB-930</t>
        </is>
      </c>
      <c r="B658" s="82" t="n">
        <v>46256</v>
      </c>
      <c r="C658" t="inlineStr">
        <is>
          <t>Co-Ex</t>
        </is>
      </c>
      <c r="D658" t="inlineStr">
        <is>
          <t xml:space="preserve">Stifan mixer rework holding hopper </t>
        </is>
      </c>
      <c r="E658" t="inlineStr">
        <is>
          <t xml:space="preserve">Bhupendra Singh Dodiya </t>
        </is>
      </c>
      <c r="F658" t="inlineStr">
        <is>
          <t>Minor Flaws</t>
        </is>
      </c>
      <c r="G658" t="inlineStr">
        <is>
          <t>CIL</t>
        </is>
      </c>
      <c r="H658" t="inlineStr">
        <is>
          <t xml:space="preserve">Stifan mixer rework holding hopper jeket water Leackeg problem </t>
        </is>
      </c>
      <c r="I658" t="inlineStr">
        <is>
          <t>PM</t>
        </is>
      </c>
      <c r="J658" t="inlineStr">
        <is>
          <t>Deepesh</t>
        </is>
      </c>
    </row>
    <row r="659">
      <c r="A659" t="inlineStr">
        <is>
          <t>AB-931</t>
        </is>
      </c>
      <c r="B659" s="82" t="n">
        <v>46256</v>
      </c>
      <c r="C659" t="inlineStr">
        <is>
          <t>Co-Ex</t>
        </is>
      </c>
      <c r="D659" t="inlineStr">
        <is>
          <t xml:space="preserve">Packing machine no.1 and no.2 </t>
        </is>
      </c>
      <c r="E659" t="inlineStr">
        <is>
          <t xml:space="preserve">Bhupendra Singh Dodiya </t>
        </is>
      </c>
      <c r="F659" t="inlineStr">
        <is>
          <t>Lack Of Base Condition</t>
        </is>
      </c>
      <c r="G659" t="inlineStr">
        <is>
          <t>CIL</t>
        </is>
      </c>
      <c r="H659" t="inlineStr">
        <is>
          <t xml:space="preserve">Packing machine no.1 and no.2  veckum belt chocolate clean acrepar is not propar working </t>
        </is>
      </c>
      <c r="I659" t="inlineStr">
        <is>
          <t>PM</t>
        </is>
      </c>
      <c r="J659" t="inlineStr">
        <is>
          <t>Deepesh</t>
        </is>
      </c>
    </row>
    <row r="660">
      <c r="A660" t="inlineStr">
        <is>
          <t>AB-932</t>
        </is>
      </c>
      <c r="B660" s="82" t="n">
        <v>46256</v>
      </c>
      <c r="C660" t="inlineStr">
        <is>
          <t>5-Star</t>
        </is>
      </c>
      <c r="D660" t="inlineStr">
        <is>
          <t xml:space="preserve">Ultra soniq cutter </t>
        </is>
      </c>
      <c r="E660" t="inlineStr">
        <is>
          <t xml:space="preserve">Harikesh Gurjar </t>
        </is>
      </c>
      <c r="F660" t="inlineStr">
        <is>
          <t>UnSafe Condition</t>
        </is>
      </c>
      <c r="G660" t="inlineStr">
        <is>
          <t>CIL</t>
        </is>
      </c>
      <c r="H660" t="inlineStr">
        <is>
          <t>Ultra soniq cutter opreting side over vaibretion ho rha h</t>
        </is>
      </c>
      <c r="I660" t="inlineStr">
        <is>
          <t>AM</t>
        </is>
      </c>
      <c r="J660" t="inlineStr">
        <is>
          <t>Vikas Verma</t>
        </is>
      </c>
    </row>
    <row r="661">
      <c r="A661" t="inlineStr">
        <is>
          <t>AB-933</t>
        </is>
      </c>
      <c r="B661" s="82" t="n">
        <v>46255</v>
      </c>
      <c r="C661" t="inlineStr">
        <is>
          <t>Utility</t>
        </is>
      </c>
      <c r="D661" t="inlineStr">
        <is>
          <t xml:space="preserve">8 TPH boiler </t>
        </is>
      </c>
      <c r="E661" t="inlineStr">
        <is>
          <t xml:space="preserve">Salauddin mohammad </t>
        </is>
      </c>
      <c r="F661" t="inlineStr">
        <is>
          <t>Unnecessary Equipment/item</t>
        </is>
      </c>
      <c r="G661" t="inlineStr">
        <is>
          <t>GEMBA</t>
        </is>
      </c>
      <c r="H661" t="inlineStr">
        <is>
          <t xml:space="preserve">Unwanted material exit </t>
        </is>
      </c>
      <c r="I661" t="inlineStr">
        <is>
          <t>PM</t>
        </is>
      </c>
      <c r="J661" t="inlineStr">
        <is>
          <t>Devendra Patidar</t>
        </is>
      </c>
    </row>
    <row r="662">
      <c r="A662" t="inlineStr">
        <is>
          <t>AB-934</t>
        </is>
      </c>
      <c r="B662" s="82" t="n">
        <v>46256</v>
      </c>
      <c r="C662" t="inlineStr">
        <is>
          <t>Utility</t>
        </is>
      </c>
      <c r="D662" t="inlineStr">
        <is>
          <t xml:space="preserve">8 TPH boiler </t>
        </is>
      </c>
      <c r="E662" t="inlineStr">
        <is>
          <t xml:space="preserve">Salauddin mohammad </t>
        </is>
      </c>
      <c r="F662" t="inlineStr">
        <is>
          <t>Lack Of Base Condition</t>
        </is>
      </c>
      <c r="G662" t="inlineStr">
        <is>
          <t>GEMBA</t>
        </is>
      </c>
      <c r="H662" t="inlineStr">
        <is>
          <t xml:space="preserve"> machine and floor cleaning work done </t>
        </is>
      </c>
      <c r="I662" t="inlineStr">
        <is>
          <t>PM</t>
        </is>
      </c>
      <c r="J662" t="inlineStr">
        <is>
          <t>Devendra Patidar</t>
        </is>
      </c>
    </row>
    <row r="663">
      <c r="A663" t="inlineStr">
        <is>
          <t>AB-935</t>
        </is>
      </c>
      <c r="B663" s="82" t="n">
        <v>46257</v>
      </c>
      <c r="C663" t="inlineStr">
        <is>
          <t>Perk</t>
        </is>
      </c>
      <c r="D663" t="inlineStr">
        <is>
          <t>oven</t>
        </is>
      </c>
      <c r="E663" t="inlineStr">
        <is>
          <t>waseem</t>
        </is>
      </c>
      <c r="F663" t="inlineStr">
        <is>
          <t>Lack Of Base Condition</t>
        </is>
      </c>
      <c r="G663" t="inlineStr">
        <is>
          <t>GEMBA</t>
        </is>
      </c>
      <c r="H663" t="inlineStr">
        <is>
          <t>abnormal sound in die no 33</t>
        </is>
      </c>
      <c r="I663" t="inlineStr">
        <is>
          <t>PM</t>
        </is>
      </c>
      <c r="J663" t="inlineStr">
        <is>
          <t>Deepesh</t>
        </is>
      </c>
    </row>
    <row r="664">
      <c r="A664" t="inlineStr">
        <is>
          <t>AB-936</t>
        </is>
      </c>
      <c r="B664" s="82" t="n">
        <v>46258</v>
      </c>
      <c r="C664" t="inlineStr">
        <is>
          <t>5-Star</t>
        </is>
      </c>
      <c r="D664" t="inlineStr">
        <is>
          <t>HCM2</t>
        </is>
      </c>
      <c r="E664" t="inlineStr">
        <is>
          <t>Ashutosh</t>
        </is>
      </c>
      <c r="F664" t="inlineStr">
        <is>
          <t>Lack Of Base Condition</t>
        </is>
      </c>
      <c r="G664" t="inlineStr">
        <is>
          <t>DMS</t>
        </is>
      </c>
      <c r="H664" t="inlineStr">
        <is>
          <t xml:space="preserve">Triangular belt getting loose </t>
        </is>
      </c>
      <c r="I664" t="inlineStr">
        <is>
          <t>PM</t>
        </is>
      </c>
      <c r="J664" t="inlineStr">
        <is>
          <t>Satish Mishra</t>
        </is>
      </c>
      <c r="K664" t="inlineStr">
        <is>
          <t>Done</t>
        </is>
      </c>
      <c r="L664" t="inlineStr">
        <is>
          <t>Ranveer</t>
        </is>
      </c>
      <c r="M664" t="n">
        <v>46260</v>
      </c>
      <c r="N664" t="inlineStr">
        <is>
          <t xml:space="preserve">Corrected </t>
        </is>
      </c>
    </row>
    <row r="665">
      <c r="A665" t="inlineStr">
        <is>
          <t>AB-937</t>
        </is>
      </c>
      <c r="B665" s="82" t="n">
        <v>46258</v>
      </c>
      <c r="C665" t="inlineStr">
        <is>
          <t>5-Star</t>
        </is>
      </c>
      <c r="D665" t="inlineStr">
        <is>
          <t>TTLI1</t>
        </is>
      </c>
      <c r="E665" t="inlineStr">
        <is>
          <t>Anurag morya</t>
        </is>
      </c>
      <c r="F665" t="inlineStr">
        <is>
          <t>Lack Of Base Condition</t>
        </is>
      </c>
      <c r="G665" t="inlineStr">
        <is>
          <t>DMS</t>
        </is>
      </c>
      <c r="H665" t="inlineStr">
        <is>
          <t>Outer jamming at discharge flex link</t>
        </is>
      </c>
      <c r="I665" t="inlineStr">
        <is>
          <t>PM</t>
        </is>
      </c>
      <c r="J665" t="inlineStr">
        <is>
          <t>Satish Mishra</t>
        </is>
      </c>
      <c r="K665" t="inlineStr">
        <is>
          <t>Done</t>
        </is>
      </c>
      <c r="L665" t="inlineStr">
        <is>
          <t xml:space="preserve">Meshram </t>
        </is>
      </c>
      <c r="M665" t="n">
        <v>46258</v>
      </c>
      <c r="N665" t="inlineStr">
        <is>
          <t xml:space="preserve">Corrected </t>
        </is>
      </c>
    </row>
    <row r="666">
      <c r="A666" t="inlineStr">
        <is>
          <t>AB-938</t>
        </is>
      </c>
      <c r="B666" s="82" t="n">
        <v>46258</v>
      </c>
      <c r="C666" t="inlineStr">
        <is>
          <t>5-Star</t>
        </is>
      </c>
      <c r="D666" t="inlineStr">
        <is>
          <t xml:space="preserve">HCM 3 </t>
        </is>
      </c>
      <c r="E666" t="inlineStr">
        <is>
          <t xml:space="preserve">Rajaram chourey </t>
        </is>
      </c>
      <c r="F666" t="inlineStr">
        <is>
          <t>Minor Flaws</t>
        </is>
      </c>
      <c r="G666" t="inlineStr">
        <is>
          <t>DMS</t>
        </is>
      </c>
      <c r="H666" t="inlineStr">
        <is>
          <t xml:space="preserve">Waiting belt tracking  and aligning belt tracking problem </t>
        </is>
      </c>
      <c r="I666" t="inlineStr">
        <is>
          <t>AM</t>
        </is>
      </c>
      <c r="J666" t="inlineStr">
        <is>
          <t>Amit Tripathi</t>
        </is>
      </c>
      <c r="K666" t="inlineStr">
        <is>
          <t>Done</t>
        </is>
      </c>
      <c r="L666" t="inlineStr">
        <is>
          <t>Meshram</t>
        </is>
      </c>
      <c r="M666" t="n">
        <v>46261</v>
      </c>
      <c r="N666" t="inlineStr">
        <is>
          <t xml:space="preserve">Corrected </t>
        </is>
      </c>
    </row>
    <row r="667">
      <c r="A667" t="inlineStr">
        <is>
          <t>AB-939</t>
        </is>
      </c>
      <c r="B667" s="82" t="n">
        <v>46258</v>
      </c>
      <c r="C667" t="inlineStr">
        <is>
          <t>5-Star</t>
        </is>
      </c>
      <c r="D667" t="inlineStr">
        <is>
          <t>HCM3</t>
        </is>
      </c>
      <c r="E667" t="inlineStr">
        <is>
          <t xml:space="preserve">Rajaram </t>
        </is>
      </c>
      <c r="F667" t="inlineStr">
        <is>
          <t>Lack Of Base Condition</t>
        </is>
      </c>
      <c r="G667" t="inlineStr">
        <is>
          <t>DMS</t>
        </is>
      </c>
      <c r="H667" t="inlineStr">
        <is>
          <t>Aligning belt tracking issue</t>
        </is>
      </c>
      <c r="I667" t="inlineStr">
        <is>
          <t>PM</t>
        </is>
      </c>
      <c r="J667" t="inlineStr">
        <is>
          <t>Satish Mishra</t>
        </is>
      </c>
      <c r="K667" t="inlineStr">
        <is>
          <t>Done</t>
        </is>
      </c>
      <c r="L667" t="inlineStr">
        <is>
          <t>Rajesh joshi</t>
        </is>
      </c>
      <c r="M667" t="n">
        <v>46261</v>
      </c>
      <c r="N667" t="inlineStr">
        <is>
          <t>Setting done</t>
        </is>
      </c>
    </row>
    <row r="668">
      <c r="A668" t="inlineStr">
        <is>
          <t>AB-948</t>
        </is>
      </c>
      <c r="B668" s="82" t="n">
        <v>46259</v>
      </c>
      <c r="C668" t="inlineStr">
        <is>
          <t>5-Star</t>
        </is>
      </c>
      <c r="D668" t="inlineStr">
        <is>
          <t xml:space="preserve">Ttli </t>
        </is>
      </c>
      <c r="E668" t="inlineStr">
        <is>
          <t xml:space="preserve">Hard to reach </t>
        </is>
      </c>
      <c r="F668" t="inlineStr">
        <is>
          <t>Hard To Reach-HTR</t>
        </is>
      </c>
      <c r="G668" t="inlineStr">
        <is>
          <t>CIL</t>
        </is>
      </c>
      <c r="H668" t="inlineStr">
        <is>
          <t xml:space="preserve">सुधार की जरूरत है </t>
        </is>
      </c>
      <c r="I668" t="inlineStr">
        <is>
          <t>PM</t>
        </is>
      </c>
      <c r="J668" t="inlineStr">
        <is>
          <t>Satish Mishra</t>
        </is>
      </c>
      <c r="K668" t="inlineStr">
        <is>
          <t>Done</t>
        </is>
      </c>
      <c r="L668" t="inlineStr">
        <is>
          <t>Fitter</t>
        </is>
      </c>
      <c r="M668" t="n">
        <v>46259</v>
      </c>
      <c r="N668" t="inlineStr">
        <is>
          <t xml:space="preserve">Corrected </t>
        </is>
      </c>
    </row>
    <row r="669">
      <c r="A669" t="inlineStr">
        <is>
          <t>AB-949</t>
        </is>
      </c>
      <c r="B669" s="82" t="n">
        <v>46259</v>
      </c>
      <c r="C669" t="inlineStr">
        <is>
          <t>Co-Ex</t>
        </is>
      </c>
      <c r="D669" t="inlineStr">
        <is>
          <t>3</t>
        </is>
      </c>
      <c r="E669" t="inlineStr">
        <is>
          <t>B,c,tyagi</t>
        </is>
      </c>
      <c r="F669" t="inlineStr">
        <is>
          <t>Hard To Reach-HTR</t>
        </is>
      </c>
      <c r="G669" t="inlineStr">
        <is>
          <t>CIL</t>
        </is>
      </c>
      <c r="H669" t="inlineStr">
        <is>
          <t>चॉकलेट अंदर फसी है</t>
        </is>
      </c>
      <c r="I669" t="inlineStr">
        <is>
          <t>AM</t>
        </is>
      </c>
      <c r="J669" t="inlineStr">
        <is>
          <t>Ravinder Gaur</t>
        </is>
      </c>
    </row>
    <row r="670">
      <c r="A670" t="inlineStr">
        <is>
          <t>AB-949</t>
        </is>
      </c>
      <c r="B670" s="82" t="n">
        <v>46259</v>
      </c>
      <c r="C670" t="inlineStr">
        <is>
          <t>Co-Ex</t>
        </is>
      </c>
      <c r="D670" t="inlineStr">
        <is>
          <t>3</t>
        </is>
      </c>
      <c r="E670" t="inlineStr">
        <is>
          <t>B,c,tyagi</t>
        </is>
      </c>
      <c r="F670" t="inlineStr">
        <is>
          <t>Hard To Reach-HTR</t>
        </is>
      </c>
      <c r="G670" t="inlineStr">
        <is>
          <t>CIL</t>
        </is>
      </c>
      <c r="H670" t="inlineStr">
        <is>
          <t>चॉकलेट अंदर फसी है</t>
        </is>
      </c>
      <c r="I670" t="inlineStr">
        <is>
          <t>AM</t>
        </is>
      </c>
      <c r="J670" t="inlineStr">
        <is>
          <t>Ravinder Gaur</t>
        </is>
      </c>
    </row>
    <row r="671">
      <c r="A671" t="inlineStr">
        <is>
          <t>AB-952</t>
        </is>
      </c>
      <c r="B671" s="82" t="n">
        <v>46259</v>
      </c>
      <c r="C671" t="inlineStr">
        <is>
          <t>5-Star</t>
        </is>
      </c>
      <c r="D671" t="inlineStr">
        <is>
          <t xml:space="preserve">Packing machine </t>
        </is>
      </c>
      <c r="E671" t="inlineStr">
        <is>
          <t xml:space="preserve">Operator </t>
        </is>
      </c>
      <c r="F671" t="inlineStr">
        <is>
          <t>Hard To Reach-HTR</t>
        </is>
      </c>
      <c r="G671" t="inlineStr">
        <is>
          <t>CIL</t>
        </is>
      </c>
      <c r="H671" t="inlineStr">
        <is>
          <t>Centre belt roller soile inside.</t>
        </is>
      </c>
      <c r="I671" t="inlineStr">
        <is>
          <t>PM</t>
        </is>
      </c>
      <c r="J671" t="inlineStr">
        <is>
          <t>Satish Mishra</t>
        </is>
      </c>
    </row>
    <row r="672">
      <c r="A672" t="inlineStr">
        <is>
          <t>AB-950</t>
        </is>
      </c>
      <c r="B672" s="82" t="n">
        <v>46259</v>
      </c>
      <c r="C672" t="inlineStr">
        <is>
          <t>Perk</t>
        </is>
      </c>
      <c r="D672" t="inlineStr">
        <is>
          <t>Ttme</t>
        </is>
      </c>
      <c r="E672" t="inlineStr">
        <is>
          <t>Sanjeev</t>
        </is>
      </c>
      <c r="F672" t="inlineStr">
        <is>
          <t>Source Of Contamination-SOC</t>
        </is>
      </c>
      <c r="G672" t="inlineStr">
        <is>
          <t>GEMBA</t>
        </is>
      </c>
      <c r="H672" t="inlineStr">
        <is>
          <t>Scale match nhi kar rha</t>
        </is>
      </c>
      <c r="I672" t="inlineStr">
        <is>
          <t>AM</t>
        </is>
      </c>
      <c r="J672" t="inlineStr">
        <is>
          <t>Ravinder Gaur</t>
        </is>
      </c>
    </row>
    <row r="673">
      <c r="A673" t="inlineStr">
        <is>
          <t>AB-954</t>
        </is>
      </c>
      <c r="B673" s="82" t="n">
        <v>46264</v>
      </c>
      <c r="C673" t="inlineStr">
        <is>
          <t>Co-Ex</t>
        </is>
      </c>
      <c r="D673" t="inlineStr">
        <is>
          <t xml:space="preserve">Kitchen steem walve </t>
        </is>
      </c>
      <c r="E673" t="inlineStr">
        <is>
          <t xml:space="preserve">Bhupendra Singh Dodiya </t>
        </is>
      </c>
      <c r="F673" t="inlineStr">
        <is>
          <t>Minor Flaws</t>
        </is>
      </c>
      <c r="G673" t="inlineStr">
        <is>
          <t>CIL</t>
        </is>
      </c>
      <c r="H673" t="inlineStr">
        <is>
          <t xml:space="preserve">Kitchen steem walve countinue steem Leackeg problem  </t>
        </is>
      </c>
      <c r="I673" t="inlineStr">
        <is>
          <t>PM</t>
        </is>
      </c>
      <c r="J673" t="inlineStr">
        <is>
          <t>Deepesh</t>
        </is>
      </c>
    </row>
    <row r="674">
      <c r="A674" t="inlineStr">
        <is>
          <t>AB-955</t>
        </is>
      </c>
      <c r="B674" s="82" t="n">
        <v>46264</v>
      </c>
      <c r="C674" t="inlineStr">
        <is>
          <t>Co-Ex</t>
        </is>
      </c>
      <c r="D674" t="inlineStr">
        <is>
          <t>2</t>
        </is>
      </c>
      <c r="E674" t="inlineStr">
        <is>
          <t xml:space="preserve">Naman Maheswari </t>
        </is>
      </c>
      <c r="F674" t="inlineStr">
        <is>
          <t>Lack Of Base Condition</t>
        </is>
      </c>
      <c r="G674" t="inlineStr">
        <is>
          <t>DMS</t>
        </is>
      </c>
      <c r="H674" t="inlineStr">
        <is>
          <t xml:space="preserve">Leg -2 vs/10 M10 servo motor high hitting Problem </t>
        </is>
      </c>
      <c r="I674" t="inlineStr">
        <is>
          <t>PM</t>
        </is>
      </c>
      <c r="J674" t="inlineStr">
        <is>
          <t>Deepesh</t>
        </is>
      </c>
    </row>
    <row r="675">
      <c r="A675" t="inlineStr">
        <is>
          <t>AB-956</t>
        </is>
      </c>
      <c r="B675" s="82" t="n">
        <v>46265</v>
      </c>
      <c r="C675" t="inlineStr">
        <is>
          <t>5-Star</t>
        </is>
      </c>
      <c r="D675" t="inlineStr">
        <is>
          <t>Frappe skid B</t>
        </is>
      </c>
      <c r="E675" t="inlineStr">
        <is>
          <t>Devangan</t>
        </is>
      </c>
      <c r="F675" t="inlineStr">
        <is>
          <t>Lack Of Base Condition</t>
        </is>
      </c>
      <c r="G675" t="inlineStr">
        <is>
          <t>DMS</t>
        </is>
      </c>
      <c r="H675" t="inlineStr">
        <is>
          <t>TSC taking high discharge time</t>
        </is>
      </c>
      <c r="I675" t="inlineStr">
        <is>
          <t>PM</t>
        </is>
      </c>
      <c r="J675" t="inlineStr">
        <is>
          <t>Satish Mishra</t>
        </is>
      </c>
      <c r="K675" t="inlineStr">
        <is>
          <t>Done</t>
        </is>
      </c>
      <c r="L675" t="inlineStr">
        <is>
          <t xml:space="preserve">Sunil gaur </t>
        </is>
      </c>
      <c r="M675" t="n">
        <v>46265</v>
      </c>
      <c r="N675" t="inlineStr">
        <is>
          <t>Jacket steam pressure increased nd cleaning done</t>
        </is>
      </c>
    </row>
    <row r="676">
      <c r="A676" t="inlineStr">
        <is>
          <t>AB-957</t>
        </is>
      </c>
      <c r="B676" s="82" t="n">
        <v>46265</v>
      </c>
      <c r="C676" t="inlineStr">
        <is>
          <t>5-Star</t>
        </is>
      </c>
      <c r="D676" t="inlineStr">
        <is>
          <t>HCM 1</t>
        </is>
      </c>
      <c r="E676" t="inlineStr">
        <is>
          <t xml:space="preserve">Shift incharge </t>
        </is>
      </c>
      <c r="F676" t="inlineStr">
        <is>
          <t>UnSafe Condition</t>
        </is>
      </c>
      <c r="G676" t="inlineStr">
        <is>
          <t>DMS</t>
        </is>
      </c>
      <c r="H676" t="inlineStr">
        <is>
          <t xml:space="preserve">Code printer vecum pipe broken </t>
        </is>
      </c>
      <c r="I676" t="inlineStr">
        <is>
          <t>AM</t>
        </is>
      </c>
      <c r="J676" t="inlineStr">
        <is>
          <t>Vikas Verma</t>
        </is>
      </c>
      <c r="K676" t="inlineStr">
        <is>
          <t>Done</t>
        </is>
      </c>
      <c r="L676" t="inlineStr">
        <is>
          <t>Ranveer</t>
        </is>
      </c>
      <c r="M676" t="n">
        <v>46265</v>
      </c>
      <c r="N676" t="inlineStr">
        <is>
          <t>Corrected</t>
        </is>
      </c>
    </row>
    <row r="677">
      <c r="A677" t="inlineStr">
        <is>
          <t>AB-1000</t>
        </is>
      </c>
      <c r="B677" s="82" t="n">
        <v>46265</v>
      </c>
      <c r="C677" t="inlineStr">
        <is>
          <t>5-Star</t>
        </is>
      </c>
      <c r="D677" t="inlineStr">
        <is>
          <t>HCM 2</t>
        </is>
      </c>
      <c r="E677" t="inlineStr">
        <is>
          <t>Anoop mishra</t>
        </is>
      </c>
      <c r="F677" t="inlineStr">
        <is>
          <t>Lack Of Base Condition</t>
        </is>
      </c>
      <c r="G677" t="inlineStr">
        <is>
          <t>DMS</t>
        </is>
      </c>
      <c r="H677" t="inlineStr">
        <is>
          <t xml:space="preserve">Cross seal problem </t>
        </is>
      </c>
      <c r="I677" t="inlineStr">
        <is>
          <t>PM</t>
        </is>
      </c>
      <c r="J677" t="inlineStr">
        <is>
          <t>Satish Mishra</t>
        </is>
      </c>
      <c r="K677" t="inlineStr">
        <is>
          <t>Done</t>
        </is>
      </c>
      <c r="L677" t="inlineStr">
        <is>
          <t>Ranveer</t>
        </is>
      </c>
      <c r="M677" t="n">
        <v>46265</v>
      </c>
      <c r="N677" t="inlineStr">
        <is>
          <t xml:space="preserve">Resolved </t>
        </is>
      </c>
    </row>
    <row r="678">
      <c r="A678" t="inlineStr">
        <is>
          <t>AB-1001</t>
        </is>
      </c>
      <c r="B678" s="82" t="n">
        <v>46267</v>
      </c>
      <c r="C678" t="inlineStr">
        <is>
          <t>5-Star</t>
        </is>
      </c>
      <c r="D678" t="inlineStr">
        <is>
          <t xml:space="preserve">Cutter area outer weight  screen </t>
        </is>
      </c>
      <c r="E678" t="inlineStr">
        <is>
          <t xml:space="preserve">Bhajaman batham </t>
        </is>
      </c>
      <c r="F678" t="inlineStr">
        <is>
          <t>Lack Of Base Condition</t>
        </is>
      </c>
      <c r="G678" t="inlineStr">
        <is>
          <t>GEMBA</t>
        </is>
      </c>
      <c r="H678" t="inlineStr">
        <is>
          <t xml:space="preserve">Cutter area outer weight screen not working many days </t>
        </is>
      </c>
      <c r="I678" t="inlineStr">
        <is>
          <t>PM</t>
        </is>
      </c>
      <c r="J678" t="inlineStr">
        <is>
          <t>Satish Mishra</t>
        </is>
      </c>
    </row>
    <row r="679">
      <c r="A679" t="inlineStr">
        <is>
          <t>AB-1002</t>
        </is>
      </c>
      <c r="B679" s="82" t="n">
        <v>46267</v>
      </c>
      <c r="C679" t="inlineStr">
        <is>
          <t>Perk</t>
        </is>
      </c>
      <c r="D679" t="inlineStr">
        <is>
          <t>2</t>
        </is>
      </c>
      <c r="E679" t="inlineStr">
        <is>
          <t xml:space="preserve">Ramcharan Chaudhary </t>
        </is>
      </c>
      <c r="F679" t="inlineStr">
        <is>
          <t>Lack Of Base Condition</t>
        </is>
      </c>
      <c r="G679" t="inlineStr">
        <is>
          <t>CIL</t>
        </is>
      </c>
      <c r="H679" t="inlineStr">
        <is>
          <t xml:space="preserve">HCM No 2 turning belt 1 tracking roller missing </t>
        </is>
      </c>
      <c r="I679" t="inlineStr">
        <is>
          <t>PM</t>
        </is>
      </c>
      <c r="J679" t="inlineStr">
        <is>
          <t>Deepesh</t>
        </is>
      </c>
    </row>
    <row r="680">
      <c r="A680" t="inlineStr">
        <is>
          <t>AB-1002</t>
        </is>
      </c>
      <c r="B680" s="82" t="n">
        <v>46267</v>
      </c>
      <c r="C680" t="inlineStr">
        <is>
          <t>Perk</t>
        </is>
      </c>
      <c r="D680" t="inlineStr">
        <is>
          <t>2</t>
        </is>
      </c>
      <c r="E680" t="inlineStr">
        <is>
          <t xml:space="preserve">Ramcharan Chaudhary </t>
        </is>
      </c>
      <c r="F680" t="inlineStr">
        <is>
          <t>Lack Of Base Condition</t>
        </is>
      </c>
      <c r="G680" t="inlineStr">
        <is>
          <t>CIL</t>
        </is>
      </c>
      <c r="H680" t="inlineStr">
        <is>
          <t xml:space="preserve">HCM No 2 turning belt 1 tracking roller missing </t>
        </is>
      </c>
      <c r="I680" t="inlineStr">
        <is>
          <t>PM</t>
        </is>
      </c>
      <c r="J680" t="inlineStr">
        <is>
          <t>Deepesh</t>
        </is>
      </c>
    </row>
    <row r="681">
      <c r="A681" t="inlineStr">
        <is>
          <t>AB-1003</t>
        </is>
      </c>
      <c r="B681" s="82" t="n">
        <v>46268</v>
      </c>
      <c r="C681" t="inlineStr">
        <is>
          <t>5-Star</t>
        </is>
      </c>
      <c r="D681" t="inlineStr">
        <is>
          <t>Cream pump</t>
        </is>
      </c>
      <c r="E681" t="inlineStr">
        <is>
          <t>Human lal</t>
        </is>
      </c>
      <c r="F681" t="inlineStr">
        <is>
          <t>Lack Of Base Condition</t>
        </is>
      </c>
      <c r="G681" t="inlineStr">
        <is>
          <t>GEMBA</t>
        </is>
      </c>
      <c r="H681" t="inlineStr">
        <is>
          <t>Less cream was coming in naugatine</t>
        </is>
      </c>
      <c r="I681" t="inlineStr">
        <is>
          <t>PM</t>
        </is>
      </c>
      <c r="J681" t="inlineStr">
        <is>
          <t>Satish Mishra</t>
        </is>
      </c>
      <c r="K681" t="inlineStr">
        <is>
          <t>Done</t>
        </is>
      </c>
      <c r="L681" t="inlineStr">
        <is>
          <t>Kuldeep</t>
        </is>
      </c>
      <c r="M681" t="n">
        <v>46268</v>
      </c>
      <c r="N681" t="inlineStr">
        <is>
          <t xml:space="preserve">Spider replaced </t>
        </is>
      </c>
    </row>
    <row r="682">
      <c r="A682" t="inlineStr">
        <is>
          <t>AB-1004</t>
        </is>
      </c>
      <c r="B682" s="82" t="n">
        <v>46268</v>
      </c>
      <c r="C682" t="inlineStr">
        <is>
          <t>5-Star</t>
        </is>
      </c>
      <c r="D682" t="inlineStr">
        <is>
          <t>Cream blender</t>
        </is>
      </c>
      <c r="E682" t="inlineStr">
        <is>
          <t>Human lan</t>
        </is>
      </c>
      <c r="F682" t="inlineStr">
        <is>
          <t>Lack Of Base Condition</t>
        </is>
      </c>
      <c r="G682" t="inlineStr">
        <is>
          <t>DMS</t>
        </is>
      </c>
      <c r="H682" t="inlineStr">
        <is>
          <t xml:space="preserve">Cream blender not showing right level </t>
        </is>
      </c>
      <c r="I682" t="inlineStr">
        <is>
          <t>PM</t>
        </is>
      </c>
      <c r="J682" t="inlineStr">
        <is>
          <t>Satish Mishra</t>
        </is>
      </c>
    </row>
    <row r="683">
      <c r="A683" t="inlineStr">
        <is>
          <t>AB-1004</t>
        </is>
      </c>
      <c r="B683" s="82" t="n">
        <v>46268</v>
      </c>
      <c r="C683" t="inlineStr">
        <is>
          <t>5-Star</t>
        </is>
      </c>
      <c r="D683" t="inlineStr">
        <is>
          <t>Cream blender</t>
        </is>
      </c>
      <c r="E683" t="inlineStr">
        <is>
          <t>Human lan</t>
        </is>
      </c>
      <c r="F683" t="inlineStr">
        <is>
          <t>Lack Of Base Condition</t>
        </is>
      </c>
      <c r="G683" t="inlineStr">
        <is>
          <t>DMS</t>
        </is>
      </c>
      <c r="H683" t="inlineStr">
        <is>
          <t xml:space="preserve">Cream blender not showing right level </t>
        </is>
      </c>
      <c r="I683" t="inlineStr">
        <is>
          <t>PM</t>
        </is>
      </c>
      <c r="J683" t="inlineStr">
        <is>
          <t>Satish Mishra</t>
        </is>
      </c>
    </row>
    <row r="684">
      <c r="A684" t="inlineStr">
        <is>
          <t>AB-1005</t>
        </is>
      </c>
      <c r="B684" s="82" t="n">
        <v>46268</v>
      </c>
      <c r="C684" t="inlineStr">
        <is>
          <t>5-Star</t>
        </is>
      </c>
      <c r="D684" t="inlineStr">
        <is>
          <t>Sugar charging area</t>
        </is>
      </c>
      <c r="E684" t="inlineStr">
        <is>
          <t>Human lal</t>
        </is>
      </c>
      <c r="F684" t="inlineStr">
        <is>
          <t>Lack Of Base Condition</t>
        </is>
      </c>
      <c r="G684" t="inlineStr">
        <is>
          <t>GEMBA</t>
        </is>
      </c>
      <c r="H684" t="inlineStr">
        <is>
          <t xml:space="preserve">Vaccum valter not working </t>
        </is>
      </c>
      <c r="I684" t="inlineStr">
        <is>
          <t>PM</t>
        </is>
      </c>
      <c r="J684" t="inlineStr">
        <is>
          <t>Satish Mishra</t>
        </is>
      </c>
      <c r="K684" t="inlineStr">
        <is>
          <t>Done</t>
        </is>
      </c>
      <c r="L684" t="inlineStr">
        <is>
          <t>Ranveer</t>
        </is>
      </c>
      <c r="M684" t="n">
        <v>46274</v>
      </c>
      <c r="N684" t="inlineStr">
        <is>
          <t>Repaired vacuum lifter nd filter cleaned</t>
        </is>
      </c>
    </row>
    <row r="685">
      <c r="A685" t="inlineStr">
        <is>
          <t>AB-1006</t>
        </is>
      </c>
      <c r="B685" s="82" t="n">
        <v>46268</v>
      </c>
      <c r="C685" t="inlineStr">
        <is>
          <t>Perk</t>
        </is>
      </c>
      <c r="D685" t="inlineStr">
        <is>
          <t>TTLI-4</t>
        </is>
      </c>
      <c r="E685" t="inlineStr">
        <is>
          <t>Harinhushan</t>
        </is>
      </c>
      <c r="F685" t="inlineStr">
        <is>
          <t>Minor Flaws</t>
        </is>
      </c>
      <c r="G685" t="inlineStr">
        <is>
          <t>CIL</t>
        </is>
      </c>
      <c r="H685" t="inlineStr">
        <is>
          <t>Outer discharge closing unit black rollers worn out</t>
        </is>
      </c>
      <c r="I685" t="inlineStr">
        <is>
          <t>PM</t>
        </is>
      </c>
      <c r="J685" t="inlineStr">
        <is>
          <t>Deepesh</t>
        </is>
      </c>
    </row>
    <row r="686">
      <c r="A686" t="inlineStr">
        <is>
          <t>AB-1011</t>
        </is>
      </c>
      <c r="B686" s="82" t="n">
        <v>46272</v>
      </c>
      <c r="C686" t="inlineStr">
        <is>
          <t>Co-Ex</t>
        </is>
      </c>
      <c r="D686" t="inlineStr">
        <is>
          <t>ELCB121</t>
        </is>
      </c>
      <c r="E686" t="inlineStr">
        <is>
          <t>Parth Singh Chauhan</t>
        </is>
      </c>
      <c r="F686" t="inlineStr">
        <is>
          <t>Minor Flaws</t>
        </is>
      </c>
      <c r="G686" t="inlineStr">
        <is>
          <t>GEMBA</t>
        </is>
      </c>
      <c r="H686" t="inlineStr">
        <is>
          <t xml:space="preserve">The lock of the ELCB121 is not there. </t>
        </is>
      </c>
      <c r="I686" t="inlineStr">
        <is>
          <t>PM</t>
        </is>
      </c>
      <c r="J686" t="inlineStr">
        <is>
          <t>Deepesh</t>
        </is>
      </c>
    </row>
    <row r="687">
      <c r="A687" t="inlineStr">
        <is>
          <t>AB-1025</t>
        </is>
      </c>
      <c r="B687" s="82" t="n">
        <v>46273</v>
      </c>
      <c r="C687" t="inlineStr">
        <is>
          <t>Co-Ex</t>
        </is>
      </c>
      <c r="D687" t="inlineStr">
        <is>
          <t>Leg 2</t>
        </is>
      </c>
      <c r="E687" t="inlineStr">
        <is>
          <t>Girish hingawe</t>
        </is>
      </c>
      <c r="F687" t="inlineStr">
        <is>
          <t>Lack Of Base Condition</t>
        </is>
      </c>
      <c r="G687" t="inlineStr">
        <is>
          <t>CIL</t>
        </is>
      </c>
      <c r="H687" t="inlineStr">
        <is>
          <t xml:space="preserve">Laminate roll holder thread damage </t>
        </is>
      </c>
      <c r="I687" t="inlineStr">
        <is>
          <t>PM</t>
        </is>
      </c>
      <c r="J687" t="inlineStr">
        <is>
          <t>Deepesh</t>
        </is>
      </c>
    </row>
    <row r="688">
      <c r="A688" t="inlineStr">
        <is>
          <t>AB-1030</t>
        </is>
      </c>
      <c r="B688" s="82" t="n">
        <v>46275</v>
      </c>
      <c r="C688" t="inlineStr">
        <is>
          <t>Perk</t>
        </is>
      </c>
      <c r="D688" t="inlineStr">
        <is>
          <t>HCM 1</t>
        </is>
      </c>
      <c r="E688" t="inlineStr">
        <is>
          <t xml:space="preserve">Sandeep Kumar Barmase </t>
        </is>
      </c>
      <c r="F688" t="inlineStr">
        <is>
          <t>Source Of Quality Defect</t>
        </is>
      </c>
      <c r="G688" t="inlineStr">
        <is>
          <t>DMS</t>
        </is>
      </c>
      <c r="H688" t="inlineStr">
        <is>
          <t>Control belt roller jam</t>
        </is>
      </c>
      <c r="I688" t="inlineStr">
        <is>
          <t>AM</t>
        </is>
      </c>
      <c r="J688" t="inlineStr">
        <is>
          <t>Himanshu Chauhan</t>
        </is>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12.xml><?xml version="1.0" encoding="utf-8"?>
<worksheet xmlns="http://schemas.openxmlformats.org/spreadsheetml/2006/main">
  <sheetPr codeName="Sheet13">
    <outlinePr summaryBelow="1" summaryRight="1"/>
    <pageSetUpPr/>
  </sheetPr>
  <dimension ref="A1:AH33"/>
  <sheetViews>
    <sheetView showGridLines="0" zoomScale="90" zoomScaleNormal="90" workbookViewId="0">
      <pane ySplit="4" topLeftCell="A9" activePane="bottomLeft" state="frozen"/>
      <selection activeCell="B1" sqref="B1"/>
      <selection pane="bottomLeft" activeCell="A26" sqref="A26"/>
    </sheetView>
  </sheetViews>
  <sheetFormatPr baseColWidth="8" defaultRowHeight="14.5"/>
  <cols>
    <col width="1.453125" customWidth="1" style="452" min="1" max="1"/>
    <col width="17.453125" customWidth="1" style="452" min="2" max="2"/>
    <col width="20.453125" customWidth="1" style="452" min="4" max="4"/>
    <col width="10.453125" customWidth="1" style="452" min="5" max="5"/>
    <col width="0.81640625" customWidth="1" style="452" min="6" max="6"/>
    <col width="10.453125" customWidth="1" style="15" min="7" max="7"/>
    <col width="12.453125" customWidth="1" style="15" min="8" max="8"/>
    <col width="0.81640625" customWidth="1" style="15" min="9" max="9"/>
    <col width="10.453125" customWidth="1" style="15" min="10" max="10"/>
    <col width="12.453125" customWidth="1" style="15" min="11" max="11"/>
    <col width="0.453125" customWidth="1" style="15" min="12" max="12"/>
    <col width="8.7265625" customWidth="1" style="15" min="13" max="13"/>
    <col width="11.1796875" customWidth="1" style="15" min="14" max="14"/>
    <col width="0.453125" customWidth="1" style="15" min="15" max="15"/>
    <col width="8.7265625" customWidth="1" style="15" min="16" max="17"/>
    <col width="0.453125" customWidth="1" style="15" min="18" max="18"/>
    <col width="8.7265625" customWidth="1" style="15" min="19" max="20"/>
    <col width="0.453125" customWidth="1" style="15" min="21" max="21"/>
    <col width="8.7265625" customWidth="1" style="15" min="22" max="23"/>
    <col width="2" customWidth="1" style="452" min="24" max="24"/>
    <col width="0.453125" customWidth="1" style="452" min="25" max="25"/>
    <col width="10.453125" bestFit="1" customWidth="1" style="452" min="34" max="34"/>
  </cols>
  <sheetData>
    <row r="1" ht="9" customHeight="1" s="452" thickBot="1">
      <c r="A1" s="438" t="n"/>
      <c r="B1" s="439" t="n"/>
      <c r="C1" s="439" t="n"/>
      <c r="D1" s="439" t="n"/>
      <c r="E1" s="439" t="n"/>
      <c r="F1" s="439" t="n"/>
      <c r="G1" s="439" t="n"/>
      <c r="H1" s="439" t="n"/>
      <c r="I1" s="439" t="n"/>
      <c r="J1" s="439" t="n"/>
      <c r="K1" s="439" t="n"/>
      <c r="L1" s="439" t="n"/>
      <c r="M1" s="439" t="n"/>
      <c r="N1" s="439" t="n"/>
      <c r="O1" s="439" t="n"/>
      <c r="P1" s="439" t="n"/>
      <c r="Q1" s="439" t="n"/>
      <c r="R1" s="439" t="n"/>
      <c r="S1" s="439" t="n"/>
      <c r="T1" s="439" t="n"/>
      <c r="U1" s="439" t="n"/>
      <c r="V1" s="439" t="n"/>
      <c r="W1" s="439" t="n"/>
      <c r="X1" s="440" t="n"/>
    </row>
    <row r="2" ht="30" customHeight="1" s="452">
      <c r="A2" s="302" t="n"/>
      <c r="B2" s="305" t="inlineStr">
        <is>
          <t>DMS - 2 board PERK</t>
        </is>
      </c>
      <c r="C2" s="305" t="n"/>
      <c r="D2" s="305" t="n"/>
      <c r="E2" s="305" t="n"/>
      <c r="F2" s="305" t="n"/>
      <c r="G2" s="305" t="n"/>
      <c r="H2" s="305" t="n"/>
      <c r="I2" s="305" t="n"/>
      <c r="J2" s="305" t="n"/>
      <c r="K2" s="305" t="n"/>
      <c r="L2" s="305" t="n"/>
      <c r="M2" s="305" t="n"/>
      <c r="N2" s="305" t="n"/>
      <c r="O2" s="305" t="n"/>
      <c r="P2" s="305" t="n"/>
      <c r="Q2" s="305" t="n"/>
      <c r="R2" s="305" t="n"/>
      <c r="S2" s="305" t="n"/>
      <c r="T2" s="305" t="n"/>
      <c r="U2" s="305" t="n"/>
      <c r="V2" s="305" t="n"/>
      <c r="W2" s="305" t="n"/>
      <c r="X2" s="306" t="n"/>
    </row>
    <row r="3" ht="5.15" customHeight="1" s="452" thickBot="1">
      <c r="A3" s="303" t="n"/>
      <c r="X3" s="307" t="n"/>
    </row>
    <row r="4" ht="23.9" customHeight="1" s="452" thickBot="1">
      <c r="A4" s="303" t="n"/>
      <c r="B4" s="197">
        <f>TODAY()-1</f>
        <v/>
      </c>
      <c r="C4" s="309" t="inlineStr">
        <is>
          <t>KPI / KAI</t>
        </is>
      </c>
      <c r="D4" s="310" t="n"/>
      <c r="E4" s="311" t="n"/>
      <c r="F4" s="312" t="n"/>
      <c r="G4" s="420">
        <f>TODAY()-1</f>
        <v/>
      </c>
      <c r="H4" s="421" t="n"/>
      <c r="I4" s="196" t="n"/>
      <c r="J4" s="420">
        <f>TODAY()-2</f>
        <v/>
      </c>
      <c r="K4" s="421" t="n"/>
      <c r="L4" s="195" t="n"/>
      <c r="M4" s="420">
        <f>TODAY()-3</f>
        <v/>
      </c>
      <c r="N4" s="421" t="n"/>
      <c r="O4" s="195" t="n"/>
      <c r="P4" s="420">
        <f>TODAY()-4</f>
        <v/>
      </c>
      <c r="Q4" s="421" t="n"/>
      <c r="R4" s="194" t="n"/>
      <c r="S4" s="420">
        <f>TODAY()-5</f>
        <v/>
      </c>
      <c r="T4" s="421" t="n"/>
      <c r="U4" s="193" t="n"/>
      <c r="V4" s="433">
        <f>TODAY()-6</f>
        <v/>
      </c>
      <c r="W4" s="427" t="n"/>
      <c r="X4" s="307" t="n"/>
    </row>
    <row r="5" ht="17.25" customHeight="1" s="452" thickBot="1">
      <c r="A5" s="303" t="n"/>
      <c r="B5" s="192">
        <f>NOW()</f>
        <v/>
      </c>
      <c r="C5" s="191" t="n"/>
      <c r="D5" s="191" t="n"/>
      <c r="E5" s="190" t="n"/>
      <c r="F5" s="313" t="n"/>
      <c r="G5" s="425">
        <f>IF(G4="","",TEXT(G4,"dddd"))</f>
        <v/>
      </c>
      <c r="H5" s="421" t="n"/>
      <c r="I5" s="189" t="n"/>
      <c r="J5" s="425">
        <f>IF(J4="","",TEXT(J4,"dddd"))</f>
        <v/>
      </c>
      <c r="K5" s="421" t="n"/>
      <c r="L5" s="188" t="n"/>
      <c r="M5" s="429">
        <f>IF(M4="","",TEXT(M4,"dddd"))</f>
        <v/>
      </c>
      <c r="N5" s="421" t="n"/>
      <c r="O5" s="188" t="n"/>
      <c r="P5" s="429">
        <f>IF(P4="","",TEXT(P4,"dddd"))</f>
        <v/>
      </c>
      <c r="Q5" s="421" t="n"/>
      <c r="R5" s="188" t="n"/>
      <c r="S5" s="426">
        <f>IF(S4="","",TEXT(S4,"dddd"))</f>
        <v/>
      </c>
      <c r="T5" s="427" t="n"/>
      <c r="U5" s="188" t="n"/>
      <c r="V5" s="426">
        <f>IF(V4="","",TEXT(V4,"dddd"))</f>
        <v/>
      </c>
      <c r="W5" s="427" t="n"/>
      <c r="X5" s="307" t="n"/>
    </row>
    <row r="6" ht="15.65" customHeight="1" s="452" thickBot="1">
      <c r="A6" s="303" t="n"/>
      <c r="B6" s="187" t="n"/>
      <c r="C6" s="186" t="n"/>
      <c r="D6" s="185" t="n"/>
      <c r="E6" s="184" t="n"/>
      <c r="F6" s="314" t="n"/>
      <c r="G6" s="183" t="inlineStr">
        <is>
          <t>target</t>
        </is>
      </c>
      <c r="H6" s="183" t="inlineStr">
        <is>
          <t>actual</t>
        </is>
      </c>
      <c r="I6" s="168" t="n"/>
      <c r="J6" s="183" t="inlineStr">
        <is>
          <t>target</t>
        </is>
      </c>
      <c r="K6" s="183" t="inlineStr">
        <is>
          <t>actual</t>
        </is>
      </c>
      <c r="L6" s="60" t="n"/>
      <c r="M6" s="183" t="inlineStr">
        <is>
          <t>target</t>
        </is>
      </c>
      <c r="N6" s="183" t="inlineStr">
        <is>
          <t>actual</t>
        </is>
      </c>
      <c r="O6" s="60" t="n"/>
      <c r="P6" s="183" t="inlineStr">
        <is>
          <t>target</t>
        </is>
      </c>
      <c r="Q6" s="183" t="inlineStr">
        <is>
          <t>actual</t>
        </is>
      </c>
      <c r="R6" s="298" t="n">
        <v>120</v>
      </c>
      <c r="S6" s="183" t="inlineStr">
        <is>
          <t>target</t>
        </is>
      </c>
      <c r="T6" s="183" t="inlineStr">
        <is>
          <t>actual</t>
        </is>
      </c>
      <c r="U6" s="60" t="n"/>
      <c r="V6" s="183" t="inlineStr">
        <is>
          <t>target</t>
        </is>
      </c>
      <c r="W6" s="183" t="inlineStr">
        <is>
          <t>actual</t>
        </is>
      </c>
      <c r="X6" s="307" t="n"/>
      <c r="Y6" s="173" t="n"/>
    </row>
    <row r="7" ht="17.15" customHeight="1" s="452" thickBot="1" thickTop="1">
      <c r="A7" s="304" t="n"/>
      <c r="B7" s="301" t="inlineStr">
        <is>
          <t>SAFETY</t>
        </is>
      </c>
      <c r="C7" s="436" t="inlineStr">
        <is>
          <t xml:space="preserve">BOS </t>
        </is>
      </c>
      <c r="D7" s="431" t="n"/>
      <c r="E7" s="182" t="inlineStr">
        <is>
          <t>Nos</t>
        </is>
      </c>
      <c r="F7" s="315" t="n"/>
      <c r="G7" s="176" t="n"/>
      <c r="H7" s="179">
        <f>VLOOKUP(G4,Table1[],44,FALSE)</f>
        <v/>
      </c>
      <c r="I7" s="168" t="n"/>
      <c r="J7" s="176" t="n"/>
      <c r="K7" s="179">
        <f>VLOOKUP(J4,Table1[],44,FALSE)</f>
        <v/>
      </c>
      <c r="L7" s="60" t="n"/>
      <c r="M7" s="176" t="n"/>
      <c r="N7" s="179">
        <f>VLOOKUP(M4,Table1[],44,FALSE)</f>
        <v/>
      </c>
      <c r="O7" s="60" t="n"/>
      <c r="P7" s="176" t="n"/>
      <c r="Q7" s="179">
        <f>VLOOKUP(P4,Table1[],44,FALSE)</f>
        <v/>
      </c>
      <c r="R7" s="298" t="n"/>
      <c r="S7" s="176" t="n"/>
      <c r="T7" s="179">
        <f>VLOOKUP(S4,Table1[],44,FALSE)</f>
        <v/>
      </c>
      <c r="U7" s="60" t="n"/>
      <c r="V7" s="176" t="n"/>
      <c r="W7" s="179">
        <f>VLOOKUP(V4,Table1[],44,FALSE)</f>
        <v/>
      </c>
      <c r="X7" s="307" t="n"/>
    </row>
    <row r="8" ht="17.15" customHeight="1" s="452" thickBot="1" thickTop="1">
      <c r="A8" s="304" t="n"/>
      <c r="B8" s="316" t="n"/>
      <c r="C8" s="435" t="inlineStr">
        <is>
          <t>UNSAFE CONDITIONS</t>
        </is>
      </c>
      <c r="D8" s="431" t="n"/>
      <c r="E8" s="182" t="inlineStr">
        <is>
          <t>Nos</t>
        </is>
      </c>
      <c r="F8" s="315" t="n"/>
      <c r="G8" s="176" t="n"/>
      <c r="H8" s="179">
        <f>VLOOKUP(G4,Table1[],45,FALSE)</f>
        <v/>
      </c>
      <c r="I8" s="168" t="n"/>
      <c r="J8" s="176" t="n"/>
      <c r="K8" s="179">
        <f>VLOOKUP(J4,Table1[],45,FALSE)</f>
        <v/>
      </c>
      <c r="L8" s="60" t="n"/>
      <c r="M8" s="176" t="n"/>
      <c r="N8" s="179">
        <f>VLOOKUP(M4,Table1[],45,FALSE)</f>
        <v/>
      </c>
      <c r="O8" s="60" t="n"/>
      <c r="P8" s="176" t="n"/>
      <c r="Q8" s="179">
        <f>VLOOKUP(P4,Table1[],45,FALSE)</f>
        <v/>
      </c>
      <c r="R8" s="298" t="n"/>
      <c r="S8" s="176" t="n"/>
      <c r="T8" s="179">
        <f>VLOOKUP(S4,Table1[],45,FALSE)</f>
        <v/>
      </c>
      <c r="U8" s="60" t="n"/>
      <c r="V8" s="176" t="n"/>
      <c r="W8" s="179">
        <f>VLOOKUP(V4,Table1[],45,FALSE)</f>
        <v/>
      </c>
      <c r="X8" s="307" t="n"/>
    </row>
    <row r="9" ht="18.65" customHeight="1" s="452" thickBot="1" thickTop="1">
      <c r="A9" s="304" t="n"/>
      <c r="B9" s="317" t="inlineStr">
        <is>
          <t>quality</t>
        </is>
      </c>
      <c r="C9" s="434" t="inlineStr">
        <is>
          <t xml:space="preserve">Quality Loss </t>
        </is>
      </c>
      <c r="D9" s="431" t="n"/>
      <c r="E9" s="181" t="inlineStr">
        <is>
          <t>MT</t>
        </is>
      </c>
      <c r="F9" s="315" t="n"/>
      <c r="G9" s="202" t="n">
        <v>1</v>
      </c>
      <c r="H9" s="180">
        <f>VLOOKUP(G4,Table1[],12,FALSE)</f>
        <v/>
      </c>
      <c r="I9" s="168" t="n"/>
      <c r="J9" s="176" t="n"/>
      <c r="K9" s="180">
        <f>VLOOKUP(J4,Table1[],12,FALSE)</f>
        <v/>
      </c>
      <c r="L9" s="60" t="n"/>
      <c r="M9" s="176" t="n"/>
      <c r="N9" s="180">
        <f>VLOOKUP(M4,Table1[],12,FALSE)</f>
        <v/>
      </c>
      <c r="O9" s="60" t="n"/>
      <c r="P9" s="176" t="n"/>
      <c r="Q9" s="180">
        <f>VLOOKUP(P4,Table1[],12,FALSE)</f>
        <v/>
      </c>
      <c r="R9" s="298" t="n"/>
      <c r="S9" s="176" t="n"/>
      <c r="T9" s="180">
        <f>VLOOKUP(S4,Table1[],12,FALSE)</f>
        <v/>
      </c>
      <c r="U9" s="60" t="n"/>
      <c r="V9" s="176" t="n"/>
      <c r="W9" s="180">
        <f>VLOOKUP(V4,Table1[],12,FALSE)</f>
        <v/>
      </c>
      <c r="X9" s="307" t="n"/>
      <c r="Y9" s="173" t="n"/>
    </row>
    <row r="10" ht="18.65" customHeight="1" s="452" thickBot="1" thickTop="1">
      <c r="A10" s="304" t="n"/>
      <c r="B10" s="318" t="n"/>
      <c r="C10" s="434" t="inlineStr">
        <is>
          <t>Chocolate Viscosity</t>
        </is>
      </c>
      <c r="D10" s="431" t="n"/>
      <c r="E10" s="181" t="inlineStr">
        <is>
          <t>%</t>
        </is>
      </c>
      <c r="F10" s="315" t="n"/>
      <c r="G10" s="176" t="n"/>
      <c r="H10" s="180" t="n"/>
      <c r="I10" s="168" t="n"/>
      <c r="J10" s="176" t="n"/>
      <c r="K10" s="180" t="n"/>
      <c r="L10" s="60" t="n"/>
      <c r="M10" s="176" t="n"/>
      <c r="N10" s="179" t="n"/>
      <c r="O10" s="60" t="n"/>
      <c r="P10" s="176" t="n"/>
      <c r="Q10" s="179" t="n"/>
      <c r="R10" s="298" t="n"/>
      <c r="S10" s="176" t="n"/>
      <c r="T10" s="179" t="n"/>
      <c r="U10" s="60" t="n"/>
      <c r="V10" s="176" t="n"/>
      <c r="W10" s="178" t="n"/>
      <c r="X10" s="307" t="n"/>
      <c r="Y10" s="173" t="n"/>
    </row>
    <row r="11" ht="17.25" customHeight="1" s="452" thickBot="1" thickTop="1">
      <c r="A11" s="304" t="n"/>
      <c r="B11" s="319" t="inlineStr">
        <is>
          <t>DELIVERY</t>
        </is>
      </c>
      <c r="C11" s="299" t="inlineStr">
        <is>
          <t>Minor Stops(No)</t>
        </is>
      </c>
      <c r="D11" s="300" t="n"/>
      <c r="E11" s="170" t="inlineStr">
        <is>
          <t>Hrs</t>
        </is>
      </c>
      <c r="F11" s="315" t="n"/>
      <c r="G11" s="202" t="n">
        <v>12</v>
      </c>
      <c r="H11" s="330">
        <f>(SUMIFS('Minor Stops (2)'!$F:$F, 'Minor Stops (2)'!$C:$C, G$4, 'Minor Stops (2)'!$B:$B, "Samridhi Perk Line"))/7</f>
        <v/>
      </c>
      <c r="I11" s="201" t="n">
        <v>0.5</v>
      </c>
      <c r="J11" s="201" t="n">
        <v>0.5</v>
      </c>
      <c r="K11" s="330">
        <f>(SUMIFS('Minor Stops (2)'!$F:$F, 'Minor Stops (2)'!$C:$C, J$4, 'Minor Stops (2)'!$B:$B, "Samridhi Perk Line"))/7</f>
        <v/>
      </c>
      <c r="L11" s="330">
        <f>(SUMIFS('Minor Stops (2)'!$F:$F, 'Minor Stops (2)'!$C:$C, K$4, 'Minor Stops (2)'!$B:$B, "Samridhi Perk Line"))/7</f>
        <v/>
      </c>
      <c r="M11" s="202" t="n">
        <v>0.5</v>
      </c>
      <c r="N11" s="330">
        <f>(SUMIFS('Minor Stops (2)'!$F:$F, 'Minor Stops (2)'!$C:$C, M$4, 'Minor Stops (2)'!$B:$B, "Samridhi Perk Line"))/7</f>
        <v/>
      </c>
      <c r="O11" s="60" t="n"/>
      <c r="P11" s="202" t="n">
        <v>0.5</v>
      </c>
      <c r="Q11" s="330">
        <f>(SUMIFS('Minor Stops (2)'!$F:$F, 'Minor Stops (2)'!$C:$C, P$4, 'Minor Stops (2)'!$B:$B, "Samridhi Perk Line"))/7</f>
        <v/>
      </c>
      <c r="R11" s="298" t="n"/>
      <c r="S11" s="202" t="n">
        <v>0.5</v>
      </c>
      <c r="T11" s="330">
        <f>(SUMIFS('Minor Stops (2)'!$F:$F, 'Minor Stops (2)'!$C:$C, S$4, 'Minor Stops (2)'!$B:$B, "Samridhi Perk Line"))/7</f>
        <v/>
      </c>
      <c r="U11" s="60" t="n"/>
      <c r="V11" s="202" t="n">
        <v>0.5</v>
      </c>
      <c r="W11" s="330">
        <f>(SUMIFS('Minor Stops (2)'!$F:$F, 'Minor Stops (2)'!$C:$C, V$4, 'Minor Stops (2)'!$B:$B, "Samridhi Perk Line"))/7</f>
        <v/>
      </c>
      <c r="X11" s="307" t="n"/>
      <c r="Y11" s="173" t="n"/>
      <c r="AH11" s="174" t="n"/>
    </row>
    <row r="12" ht="17.25" customHeight="1" s="452" thickBot="1" thickTop="1">
      <c r="A12" s="304" t="n"/>
      <c r="B12" s="320" t="n"/>
      <c r="C12" s="299" t="inlineStr">
        <is>
          <t>Breakdowns(hrs)</t>
        </is>
      </c>
      <c r="D12" s="300" t="n"/>
      <c r="E12" s="170" t="inlineStr">
        <is>
          <t>Hrs</t>
        </is>
      </c>
      <c r="F12" s="315" t="n"/>
      <c r="G12" s="202" t="n">
        <v>0.5</v>
      </c>
      <c r="H12" s="198">
        <f>VLOOKUP(G4,Table1[],29,FALSE)</f>
        <v/>
      </c>
      <c r="I12" s="168" t="n"/>
      <c r="J12" s="165" t="n"/>
      <c r="K12" s="198">
        <f>VLOOKUP(J4,Table1[],29,FALSE)</f>
        <v/>
      </c>
      <c r="L12" s="60" t="n"/>
      <c r="M12" s="202" t="n"/>
      <c r="N12" s="198">
        <f>VLOOKUP(M4,Table1[],29,FALSE)</f>
        <v/>
      </c>
      <c r="O12" s="60" t="n"/>
      <c r="P12" s="202" t="n"/>
      <c r="Q12" s="198">
        <f>VLOOKUP(P4,Table1[],29,FALSE)</f>
        <v/>
      </c>
      <c r="R12" s="298" t="n"/>
      <c r="S12" s="202" t="n"/>
      <c r="T12" s="198">
        <f>VLOOKUP(S4,Table1[],29,FALSE)</f>
        <v/>
      </c>
      <c r="U12" s="60" t="n"/>
      <c r="V12" s="202" t="n"/>
      <c r="W12" s="198">
        <f>VLOOKUP(V4,Table1[],29,FALSE)</f>
        <v/>
      </c>
      <c r="X12" s="307" t="n"/>
      <c r="Y12" s="173" t="n"/>
    </row>
    <row r="13" ht="17.25" customHeight="1" s="452" thickBot="1" thickTop="1">
      <c r="A13" s="304" t="n"/>
      <c r="B13" s="320" t="n"/>
      <c r="C13" s="291" t="inlineStr">
        <is>
          <t>Production (Day)</t>
        </is>
      </c>
      <c r="D13" s="291" t="n"/>
      <c r="E13" s="170" t="inlineStr">
        <is>
          <t>MT</t>
        </is>
      </c>
      <c r="F13" s="315" t="n"/>
      <c r="G13" s="202">
        <f>VLOOKUP(G4,Table1[],5,FALSE)</f>
        <v/>
      </c>
      <c r="H13" s="200">
        <f>VLOOKUP(G4,Table1[],6,FALSE)</f>
        <v/>
      </c>
      <c r="I13" s="168" t="n"/>
      <c r="J13" s="202">
        <f>VLOOKUP(J4,Table1[],5,FALSE)</f>
        <v/>
      </c>
      <c r="K13" s="200">
        <f>VLOOKUP(J4,Table1[],6,FALSE)</f>
        <v/>
      </c>
      <c r="L13" s="60" t="n"/>
      <c r="M13" s="202">
        <f>VLOOKUP(M4,Table1[],5,FALSE)</f>
        <v/>
      </c>
      <c r="N13" s="200">
        <f>VLOOKUP(M4,Table1[],6,FALSE)</f>
        <v/>
      </c>
      <c r="O13" s="60" t="n"/>
      <c r="P13" s="202">
        <f>VLOOKUP(P4,Table1[],5,FALSE)</f>
        <v/>
      </c>
      <c r="Q13" s="200">
        <f>VLOOKUP(P4,Table1[],6,FALSE)</f>
        <v/>
      </c>
      <c r="R13" s="298" t="n"/>
      <c r="S13" s="202">
        <f>VLOOKUP(S4,Table1[],5,FALSE)</f>
        <v/>
      </c>
      <c r="T13" s="200">
        <f>VLOOKUP(S4,Table1[],6,FALSE)</f>
        <v/>
      </c>
      <c r="U13" s="60" t="n"/>
      <c r="V13" s="202">
        <f>VLOOKUP(V4,Table1[],5,FALSE)</f>
        <v/>
      </c>
      <c r="W13" s="200">
        <f>VLOOKUP(V4,Table1[],6,FALSE)</f>
        <v/>
      </c>
      <c r="X13" s="307" t="n"/>
      <c r="Z13" s="171" t="n"/>
    </row>
    <row r="14" hidden="1" ht="17.25" customHeight="1" s="452" thickBot="1" thickTop="1">
      <c r="A14" s="304" t="n"/>
      <c r="B14" s="320" t="n"/>
      <c r="C14" s="291" t="inlineStr">
        <is>
          <t>AC Volume (For the month)</t>
        </is>
      </c>
      <c r="D14" s="291" t="n"/>
      <c r="E14" s="170" t="inlineStr">
        <is>
          <t>MT</t>
        </is>
      </c>
      <c r="F14" s="315" t="n"/>
      <c r="G14" s="292" t="n"/>
      <c r="H14" s="293" t="n"/>
      <c r="I14" s="168" t="n"/>
      <c r="J14" s="292" t="n"/>
      <c r="K14" s="293" t="n"/>
      <c r="L14" s="60" t="n"/>
      <c r="M14" s="292" t="n"/>
      <c r="N14" s="295" t="n"/>
      <c r="O14" s="60" t="n"/>
      <c r="P14" s="292" t="n"/>
      <c r="Q14" s="295" t="n"/>
      <c r="R14" s="298" t="n"/>
      <c r="S14" s="292" t="n"/>
      <c r="T14" s="295" t="n"/>
      <c r="U14" s="60" t="n"/>
      <c r="V14" s="292" t="n"/>
      <c r="W14" s="294" t="n"/>
      <c r="X14" s="307" t="n"/>
    </row>
    <row r="15" ht="17.25" customHeight="1" s="452" thickBot="1" thickTop="1">
      <c r="A15" s="304" t="n"/>
      <c r="B15" s="321" t="n"/>
      <c r="C15" s="291" t="inlineStr">
        <is>
          <t>Production (MTD)</t>
        </is>
      </c>
      <c r="D15" s="291" t="n"/>
      <c r="E15" s="170" t="n"/>
      <c r="F15" s="315" t="n"/>
      <c r="G15" s="202">
        <f>SUMIFS(Table1[Plan],Table1[Date],"&gt;="&amp;EOMONTH('DMS-2'!G4,-1)+1,Table1[Date],"&lt;"&amp;G4)</f>
        <v/>
      </c>
      <c r="H15" s="215">
        <f>SUMIFS(Table1[Volume Delivered (T)],Table1[Date],"&gt;="&amp;EOMONTH('DMS-2'!G4,-1)+1,Table1[Date],"&lt;"&amp;G4)</f>
        <v/>
      </c>
      <c r="I15" s="168" t="n"/>
      <c r="J15" s="214">
        <f>SUMIFS(Table1[Plan],Table1[Date],"&gt;="&amp;EOMONTH('DMS-2'!J4,-1)+1,Table1[Date],"&lt;"&amp;J4)</f>
        <v/>
      </c>
      <c r="K15" s="215">
        <f>SUMIFS(Table1[Volume Delivered (T)],Table1[Date],"&gt;="&amp;EOMONTH('DMS-2'!J4,-1)+1,Table1[Date],"&lt;"&amp;J4)</f>
        <v/>
      </c>
      <c r="L15" s="60" t="n"/>
      <c r="M15" s="202">
        <f>SUMIFS(Table1[Plan],Table1[Date],"&gt;="&amp;EOMONTH('DMS-2'!M4,-1)+1,Table1[Date],"&lt;"&amp;M4)</f>
        <v/>
      </c>
      <c r="N15" s="215">
        <f>SUMIFS(Table1[Volume Delivered (T)],Table1[Date],"&gt;="&amp;EOMONTH('DMS-2'!M4,-1)+1,Table1[Date],"&lt;"&amp;M4)</f>
        <v/>
      </c>
      <c r="O15" s="60" t="n"/>
      <c r="P15" s="202">
        <f>SUMIFS(Table1[Plan],Table1[Date],"&gt;="&amp;EOMONTH('DMS-2'!P4,-1)+1,Table1[Date],"&lt;"&amp;P4)</f>
        <v/>
      </c>
      <c r="Q15" s="215">
        <f>SUMIFS(Table1[Volume Delivered (T)],Table1[Date],"&gt;="&amp;EOMONTH('DMS-2'!P4,-1)+1,Table1[Date],"&lt;"&amp;P4)</f>
        <v/>
      </c>
      <c r="R15" s="298" t="n"/>
      <c r="S15" s="202">
        <f>SUMIFS(Table1[Plan],Table1[Date],"&gt;="&amp;EOMONTH('DMS-2'!S4,-1)+1,Table1[Date],"&lt;"&amp;S4)</f>
        <v/>
      </c>
      <c r="T15" s="215">
        <f>SUMIFS(Table1[Volume Delivered (T)],Table1[Date],"&gt;="&amp;EOMONTH('DMS-2'!S4,-1)+1,Table1[Date],"&lt;"&amp;S4)</f>
        <v/>
      </c>
      <c r="U15" s="60" t="n"/>
      <c r="V15" s="202">
        <f>SUMIFS(Table1[Plan],Table1[Date],"&gt;="&amp;EOMONTH('DMS-2'!V4,-1)+1,Table1[Date],"&lt;"&amp;V4)</f>
        <v/>
      </c>
      <c r="W15" s="215">
        <f>SUMIFS(Table1[Volume Delivered (T)],Table1[Date],"&gt;="&amp;EOMONTH('DMS-2'!V4,-1)+1,Table1[Date],"&lt;"&amp;V4)</f>
        <v/>
      </c>
      <c r="X15" s="307" t="n"/>
    </row>
    <row r="16" ht="17.15" customFormat="1" customHeight="1" s="67" thickBot="1" thickTop="1">
      <c r="A16" s="304" t="n"/>
      <c r="B16" s="428" t="inlineStr">
        <is>
          <t>COST</t>
        </is>
      </c>
      <c r="C16" s="289" t="inlineStr">
        <is>
          <t>Waste cost (%)</t>
        </is>
      </c>
      <c r="D16" s="289" t="n"/>
      <c r="E16" s="216" t="inlineStr">
        <is>
          <t>%</t>
        </is>
      </c>
      <c r="F16" s="315" t="n"/>
      <c r="G16" s="202" t="n">
        <v>0.025</v>
      </c>
      <c r="H16" s="198">
        <f>VLOOKUP(G4,Table1[],13,FALSE)</f>
        <v/>
      </c>
      <c r="I16" s="20" t="n"/>
      <c r="J16" s="165" t="n">
        <v>0.025</v>
      </c>
      <c r="K16" s="198">
        <f>VLOOKUP(J4,Table1[],13,FALSE)</f>
        <v/>
      </c>
      <c r="L16" s="60" t="n"/>
      <c r="M16" s="202" t="n">
        <v>0.025</v>
      </c>
      <c r="N16" s="198">
        <f>VLOOKUP(M4,Table1[],13,FALSE)</f>
        <v/>
      </c>
      <c r="O16" s="60" t="n"/>
      <c r="P16" s="202" t="n">
        <v>0.025</v>
      </c>
      <c r="Q16" s="198">
        <f>VLOOKUP(P4,Table1[],13,FALSE)</f>
        <v/>
      </c>
      <c r="R16" s="298" t="n"/>
      <c r="S16" s="202" t="n">
        <v>0.025</v>
      </c>
      <c r="T16" s="198">
        <f>VLOOKUP(S4,Table1[],13,FALSE)</f>
        <v/>
      </c>
      <c r="U16" s="60" t="n"/>
      <c r="V16" s="202" t="n">
        <v>0.025</v>
      </c>
      <c r="W16" s="198">
        <f>VLOOKUP(V4,Table1[],13,FALSE)</f>
        <v/>
      </c>
      <c r="X16" s="307" t="n"/>
    </row>
    <row r="17" ht="17.15" customFormat="1" customHeight="1" s="67" thickBot="1" thickTop="1">
      <c r="A17" s="304" t="n"/>
      <c r="B17" s="423" t="n"/>
      <c r="C17" s="432" t="inlineStr">
        <is>
          <t>Wafer Weight</t>
        </is>
      </c>
      <c r="D17" s="431" t="n"/>
      <c r="E17" s="216" t="inlineStr">
        <is>
          <t>g</t>
        </is>
      </c>
      <c r="F17" s="315" t="n"/>
      <c r="G17" s="202" t="n">
        <v>132</v>
      </c>
      <c r="H17" s="198">
        <f>AVERAGEIFS('Composition Sheet'!$C:$C, 'Composition Sheet'!$B:$B, G$4)/3</f>
        <v/>
      </c>
      <c r="I17" s="20" t="n"/>
      <c r="J17" s="201" t="n">
        <v>132</v>
      </c>
      <c r="K17" s="198">
        <f>AVERAGEIFS('Composition Sheet'!$C:$C, 'Composition Sheet'!$B:$B, J$4)/3</f>
        <v/>
      </c>
      <c r="L17" s="60" t="n"/>
      <c r="M17" s="202" t="n">
        <v>132</v>
      </c>
      <c r="N17" s="198">
        <f>AVERAGEIFS('Composition Sheet'!$C:$C, 'Composition Sheet'!$B:$B, M$4)/3</f>
        <v/>
      </c>
      <c r="O17" s="60" t="n"/>
      <c r="P17" s="202" t="n">
        <v>132</v>
      </c>
      <c r="Q17" s="198">
        <f>AVERAGEIFS('Composition Sheet'!$C:$C, 'Composition Sheet'!$B:$B, P$4)/3</f>
        <v/>
      </c>
      <c r="R17" s="298" t="n"/>
      <c r="S17" s="202" t="n">
        <v>132</v>
      </c>
      <c r="T17" s="198">
        <f>AVERAGEIFS('Composition Sheet'!$C:$C, 'Composition Sheet'!$B:$B, S$4)/3</f>
        <v/>
      </c>
      <c r="U17" s="60" t="n"/>
      <c r="V17" s="202" t="n">
        <v>132</v>
      </c>
      <c r="W17" s="198">
        <f>AVERAGEIFS('Composition Sheet'!$C:$C, 'Composition Sheet'!$B:$B, V$4)/3</f>
        <v/>
      </c>
      <c r="X17" s="307" t="n"/>
    </row>
    <row r="18" ht="17.15" customFormat="1" customHeight="1" s="67" thickBot="1" thickTop="1">
      <c r="A18" s="304" t="n"/>
      <c r="B18" s="423" t="n"/>
      <c r="C18" s="432" t="inlineStr">
        <is>
          <t>Book Weight</t>
        </is>
      </c>
      <c r="D18" s="431" t="n"/>
      <c r="E18" s="216" t="inlineStr">
        <is>
          <t>g</t>
        </is>
      </c>
      <c r="F18" s="315" t="n"/>
      <c r="G18" s="202" t="n">
        <v>830</v>
      </c>
      <c r="H18" s="198">
        <f>AVERAGEIFS('Composition Sheet'!$D:$D, 'Composition Sheet'!$B:$B, G$4)</f>
        <v/>
      </c>
      <c r="I18" s="20" t="n"/>
      <c r="J18" s="165" t="n"/>
      <c r="K18" s="198">
        <f>AVERAGEIFS('Composition Sheet'!$D:$D, 'Composition Sheet'!$B:$B, J$4)</f>
        <v/>
      </c>
      <c r="L18" s="60" t="n"/>
      <c r="M18" s="202" t="n"/>
      <c r="N18" s="198">
        <f>AVERAGEIFS('Composition Sheet'!$D:$D, 'Composition Sheet'!$B:$B, M$4)</f>
        <v/>
      </c>
      <c r="O18" s="60" t="n"/>
      <c r="P18" s="202" t="n"/>
      <c r="Q18" s="198">
        <f>AVERAGEIFS('Composition Sheet'!$D:$D, 'Composition Sheet'!$B:$B, P$4)</f>
        <v/>
      </c>
      <c r="R18" s="298" t="n"/>
      <c r="S18" s="202" t="n"/>
      <c r="T18" s="198">
        <f>AVERAGEIFS('Composition Sheet'!$D:$D, 'Composition Sheet'!$B:$B, S$4)</f>
        <v/>
      </c>
      <c r="U18" s="60" t="n"/>
      <c r="V18" s="202" t="n"/>
      <c r="W18" s="198">
        <f>AVERAGEIFS('Composition Sheet'!$D:$D, 'Composition Sheet'!$B:$B, V$4)</f>
        <v/>
      </c>
      <c r="X18" s="307" t="n"/>
    </row>
    <row r="19" ht="17.15" customFormat="1" customHeight="1" s="67" thickBot="1" thickTop="1">
      <c r="A19" s="304" t="n"/>
      <c r="B19" s="423" t="n"/>
      <c r="C19" s="432" t="inlineStr">
        <is>
          <t>Centre Weight</t>
        </is>
      </c>
      <c r="D19" s="431" t="n"/>
      <c r="E19" s="216" t="inlineStr">
        <is>
          <t>g</t>
        </is>
      </c>
      <c r="F19" s="315" t="n"/>
      <c r="G19" s="202" t="n">
        <v>5.15</v>
      </c>
      <c r="H19" s="198">
        <f>AVERAGEIFS('Composition Sheet'!$E:$E, 'Composition Sheet'!$B:$B, G$4)</f>
        <v/>
      </c>
      <c r="I19" s="20" t="n"/>
      <c r="J19" s="201" t="n">
        <v>5.15</v>
      </c>
      <c r="K19" s="198">
        <f>AVERAGEIFS('Composition Sheet'!$E:$E, 'Composition Sheet'!$B:$B, J$4)</f>
        <v/>
      </c>
      <c r="L19" s="60" t="n"/>
      <c r="M19" s="202" t="n">
        <v>5.15</v>
      </c>
      <c r="N19" s="198">
        <f>AVERAGEIFS('Composition Sheet'!$E:$E, 'Composition Sheet'!$B:$B, M$4)</f>
        <v/>
      </c>
      <c r="O19" s="60" t="n"/>
      <c r="P19" s="202" t="n">
        <v>5.15</v>
      </c>
      <c r="Q19" s="198">
        <f>AVERAGEIFS('Composition Sheet'!$E:$E, 'Composition Sheet'!$B:$B, P$4)</f>
        <v/>
      </c>
      <c r="R19" s="298" t="n"/>
      <c r="S19" s="202" t="n">
        <v>5.15</v>
      </c>
      <c r="T19" s="198">
        <f>AVERAGEIFS('Composition Sheet'!$E:$E, 'Composition Sheet'!$B:$B, S$4)</f>
        <v/>
      </c>
      <c r="U19" s="60" t="n"/>
      <c r="V19" s="202" t="n">
        <v>5.15</v>
      </c>
      <c r="W19" s="198">
        <f>AVERAGEIFS('Composition Sheet'!$E:$E, 'Composition Sheet'!$B:$B, V$4)</f>
        <v/>
      </c>
      <c r="X19" s="307" t="n"/>
    </row>
    <row r="20" ht="17.15" customFormat="1" customHeight="1" s="67" thickBot="1" thickTop="1">
      <c r="A20" s="304" t="n"/>
      <c r="B20" s="423" t="n"/>
      <c r="C20" s="432" t="inlineStr">
        <is>
          <t>Final Weight</t>
        </is>
      </c>
      <c r="D20" s="431" t="n"/>
      <c r="E20" s="216" t="inlineStr">
        <is>
          <t>g</t>
        </is>
      </c>
      <c r="F20" s="315" t="n"/>
      <c r="G20" s="202" t="n">
        <v>10.3</v>
      </c>
      <c r="H20" s="198">
        <f>AVERAGEIFS('Composition Sheet'!$F:$F, 'Composition Sheet'!$B:$B, G$4)</f>
        <v/>
      </c>
      <c r="I20" s="20" t="n"/>
      <c r="J20" s="201" t="n">
        <v>10.3</v>
      </c>
      <c r="K20" s="198">
        <f>AVERAGEIFS('Composition Sheet'!$F:$F, 'Composition Sheet'!$B:$B, J$4)</f>
        <v/>
      </c>
      <c r="L20" s="60" t="n"/>
      <c r="M20" s="202" t="n">
        <v>10.3</v>
      </c>
      <c r="N20" s="198">
        <f>AVERAGEIFS('Composition Sheet'!$F:$F, 'Composition Sheet'!$B:$B, M$4)</f>
        <v/>
      </c>
      <c r="O20" s="60" t="n"/>
      <c r="P20" s="202" t="n">
        <v>10.3</v>
      </c>
      <c r="Q20" s="198">
        <f>AVERAGEIFS('Composition Sheet'!$F:$F, 'Composition Sheet'!$B:$B, P$4)</f>
        <v/>
      </c>
      <c r="R20" s="298" t="n"/>
      <c r="S20" s="202" t="n">
        <v>10.3</v>
      </c>
      <c r="T20" s="198">
        <f>AVERAGEIFS('Composition Sheet'!$F:$F, 'Composition Sheet'!$B:$B, S$4)</f>
        <v/>
      </c>
      <c r="U20" s="60" t="n"/>
      <c r="V20" s="202" t="n">
        <v>10.3</v>
      </c>
      <c r="W20" s="198">
        <f>AVERAGEIFS('Composition Sheet'!$F:$F, 'Composition Sheet'!$B:$B, V$4)</f>
        <v/>
      </c>
      <c r="X20" s="307" t="n"/>
    </row>
    <row r="21" ht="17.15" customHeight="1" s="452" thickBot="1" thickTop="1">
      <c r="A21" s="304" t="n"/>
      <c r="B21" s="424" t="n"/>
      <c r="C21" s="290" t="inlineStr">
        <is>
          <t>Overweight (Day)</t>
        </is>
      </c>
      <c r="D21" s="290" t="n"/>
      <c r="E21" s="169" t="inlineStr">
        <is>
          <t>%</t>
        </is>
      </c>
      <c r="F21" s="315" t="n"/>
      <c r="G21" s="202" t="n">
        <v>0.015</v>
      </c>
      <c r="H21" s="166">
        <f>VLOOKUP(G4,Table4[],6,FALSE)</f>
        <v/>
      </c>
      <c r="I21" s="168" t="n"/>
      <c r="J21" s="165" t="n">
        <v>0.015</v>
      </c>
      <c r="K21" s="166">
        <f>VLOOKUP(J4,Table4[],6,FALSE)</f>
        <v/>
      </c>
      <c r="L21" s="297" t="n"/>
      <c r="M21" s="202" t="n">
        <v>0.015</v>
      </c>
      <c r="N21" s="166">
        <f>VLOOKUP(M4,Table4[],6,FALSE)</f>
        <v/>
      </c>
      <c r="O21" s="60" t="n"/>
      <c r="P21" s="202" t="n">
        <v>0.015</v>
      </c>
      <c r="Q21" s="166">
        <f>VLOOKUP(P4,Table4[],6,FALSE)</f>
        <v/>
      </c>
      <c r="R21" s="298" t="n"/>
      <c r="S21" s="202" t="n">
        <v>0.015</v>
      </c>
      <c r="T21" s="166">
        <f>VLOOKUP(S4,Table4[],6,FALSE)</f>
        <v/>
      </c>
      <c r="U21" s="60" t="n"/>
      <c r="V21" s="202" t="n">
        <v>0.015</v>
      </c>
      <c r="W21" s="166">
        <f>VLOOKUP(V4,Table4[],6,FALSE)</f>
        <v/>
      </c>
      <c r="X21" s="307" t="n"/>
    </row>
    <row r="22" ht="17.25" customHeight="1" s="452" thickBot="1" thickTop="1">
      <c r="A22" s="304" t="n"/>
      <c r="B22" s="422" t="inlineStr">
        <is>
          <t>SUSTAINABILITY</t>
        </is>
      </c>
      <c r="C22" s="296" t="inlineStr">
        <is>
          <t>CIL-Compliance (MTD)</t>
        </is>
      </c>
      <c r="D22" s="285" t="n"/>
      <c r="E22" s="296" t="inlineStr">
        <is>
          <t>%</t>
        </is>
      </c>
      <c r="F22" s="315" t="n"/>
      <c r="G22" s="202" t="n">
        <v>0.9</v>
      </c>
      <c r="H22" s="177">
        <f>IFERROR('Line Name'!$G$6,"")</f>
        <v/>
      </c>
      <c r="I22" s="168" t="n"/>
      <c r="J22" s="167" t="n">
        <v>0.9</v>
      </c>
      <c r="K22" s="177">
        <f>IFERROR('Line Name'!$G$6,"")</f>
        <v/>
      </c>
      <c r="L22" s="60" t="n"/>
      <c r="M22" s="202" t="n">
        <v>0.9</v>
      </c>
      <c r="N22" s="177">
        <f>IFERROR('Line Name'!$G$6,"")</f>
        <v/>
      </c>
      <c r="O22" s="60" t="n"/>
      <c r="P22" s="202" t="n">
        <v>0.9</v>
      </c>
      <c r="Q22" s="177">
        <f>IFERROR('Line Name'!$G$6,"")</f>
        <v/>
      </c>
      <c r="R22" s="298" t="n"/>
      <c r="S22" s="202" t="n">
        <v>0.9</v>
      </c>
      <c r="T22" s="177">
        <f>IFERROR('Line Name'!$G$6,"")</f>
        <v/>
      </c>
      <c r="U22" s="60" t="n"/>
      <c r="V22" s="202" t="n">
        <v>0.9</v>
      </c>
      <c r="W22" s="177">
        <f>IFERROR('Line Name'!$G$6,"")</f>
        <v/>
      </c>
      <c r="X22" s="307" t="n"/>
      <c r="Y22" s="173" t="n"/>
    </row>
    <row r="23" ht="17.25" customHeight="1" s="452" thickBot="1" thickTop="1">
      <c r="A23" s="304" t="n"/>
      <c r="B23" s="423" t="n"/>
      <c r="C23" s="296" t="inlineStr">
        <is>
          <t>CL-Compliance (MTD)</t>
        </is>
      </c>
      <c r="D23" s="296" t="n"/>
      <c r="E23" s="296" t="n"/>
      <c r="F23" s="315" t="n"/>
      <c r="G23" s="202" t="n">
        <v>0.9</v>
      </c>
      <c r="H23" s="177">
        <f>IFERROR('Line Name'!$G$7,"")</f>
        <v/>
      </c>
      <c r="I23" s="168" t="n"/>
      <c r="J23" s="167" t="n">
        <v>0.9</v>
      </c>
      <c r="K23" s="177">
        <f>IFERROR('Line Name'!$G$7,"")</f>
        <v/>
      </c>
      <c r="L23" s="60" t="n"/>
      <c r="M23" s="202" t="n">
        <v>0.9</v>
      </c>
      <c r="N23" s="177">
        <f>IFERROR('Line Name'!$G$7,"")</f>
        <v/>
      </c>
      <c r="O23" s="60" t="n"/>
      <c r="P23" s="202" t="n">
        <v>0.9</v>
      </c>
      <c r="Q23" s="177">
        <f>IFERROR('Line Name'!$G$7,"")</f>
        <v/>
      </c>
      <c r="R23" s="298" t="n"/>
      <c r="S23" s="202" t="n">
        <v>0.9</v>
      </c>
      <c r="T23" s="177">
        <f>IFERROR('Line Name'!$G$7,"")</f>
        <v/>
      </c>
      <c r="U23" s="60" t="n"/>
      <c r="V23" s="202" t="n">
        <v>0.9</v>
      </c>
      <c r="W23" s="177">
        <f>IFERROR('Line Name'!$G$7,"")</f>
        <v/>
      </c>
      <c r="X23" s="307" t="n"/>
      <c r="Y23" s="173" t="n"/>
      <c r="Z23" s="175" t="n"/>
    </row>
    <row r="24" ht="17.25" customHeight="1" s="452" thickBot="1" thickTop="1">
      <c r="A24" s="304" t="n"/>
      <c r="B24" s="423" t="n"/>
      <c r="C24" s="296" t="inlineStr">
        <is>
          <t>PM Compliance(MTD)</t>
        </is>
      </c>
      <c r="D24" s="296" t="n"/>
      <c r="E24" s="296" t="inlineStr">
        <is>
          <t>%</t>
        </is>
      </c>
      <c r="F24" s="315" t="n"/>
      <c r="G24" s="202" t="n">
        <v>0.95</v>
      </c>
      <c r="H24" s="199">
        <f>IFERROR('Line Name'!$N$12,"")</f>
        <v/>
      </c>
      <c r="I24" s="168" t="n"/>
      <c r="J24" s="172" t="n"/>
      <c r="K24" s="199">
        <f>IFERROR('Line Name'!$N$12,"")</f>
        <v/>
      </c>
      <c r="L24" s="60" t="n"/>
      <c r="M24" s="202" t="n"/>
      <c r="N24" s="331">
        <f>IFERROR('Line Name'!$N$12,"")</f>
        <v/>
      </c>
      <c r="O24" s="60" t="n"/>
      <c r="P24" s="202" t="n"/>
      <c r="Q24" s="199">
        <f>IFERROR('Line Name'!$N$12,"")</f>
        <v/>
      </c>
      <c r="R24" s="298" t="n"/>
      <c r="S24" s="202" t="n"/>
      <c r="T24" s="199">
        <f>IFERROR('Line Name'!$N$12,"")</f>
        <v/>
      </c>
      <c r="U24" s="60" t="n"/>
      <c r="V24" s="202" t="n"/>
      <c r="W24" s="199">
        <f>IFERROR('Line Name'!$N$12,"")</f>
        <v/>
      </c>
      <c r="X24" s="307" t="n"/>
      <c r="Y24" s="173" t="n"/>
    </row>
    <row r="25" ht="17.15" customHeight="1" s="452" thickBot="1" thickTop="1">
      <c r="A25" s="207" t="n"/>
      <c r="B25" s="423" t="n"/>
      <c r="C25" s="296" t="inlineStr">
        <is>
          <t>Abnormality Identified</t>
        </is>
      </c>
      <c r="D25" s="296" t="n"/>
      <c r="E25" s="296" t="inlineStr">
        <is>
          <t>Nos</t>
        </is>
      </c>
      <c r="F25" s="208" t="n"/>
      <c r="G25" s="202" t="n"/>
      <c r="H25" s="324">
        <f>COUNTIFS(Abnormality_Table!$B:$B, G$4, Abnormality_Table!$C:$C, "Perk")</f>
        <v/>
      </c>
      <c r="I25" s="168" t="n"/>
      <c r="J25" s="201" t="n"/>
      <c r="K25" s="324">
        <f>COUNTIFS(Abnormality_Table!$B:$B, J$4, Abnormality_Table!$C:$C, "Perk")</f>
        <v/>
      </c>
      <c r="L25" s="209" t="n"/>
      <c r="M25" s="202" t="n"/>
      <c r="N25" s="324">
        <f>COUNTIFS(Abnormality_Table!$B:$B, M$4, Abnormality_Table!$C:$C, "Perk")</f>
        <v/>
      </c>
      <c r="O25" s="168" t="n"/>
      <c r="P25" s="202" t="n"/>
      <c r="Q25" s="324">
        <f>COUNTIFS(Abnormality_Table!$B:$B, P$4, Abnormality_Table!$C:$C, "Perk")</f>
        <v/>
      </c>
      <c r="R25" s="210" t="n"/>
      <c r="S25" s="202" t="n"/>
      <c r="T25" s="324">
        <f>COUNTIFS(Abnormality_Table!$B:$B, S$4, Abnormality_Table!$C:$C, "Perk")</f>
        <v/>
      </c>
      <c r="U25" s="168" t="n"/>
      <c r="V25" s="202" t="n"/>
      <c r="W25" s="324">
        <f>COUNTIFS(Abnormality_Table!$B:$B, V$4, Abnormality_Table!$C:$C, "Perk")</f>
        <v/>
      </c>
      <c r="X25" s="307" t="n"/>
    </row>
    <row r="26" ht="17.15" customHeight="1" s="452" thickBot="1" thickTop="1">
      <c r="A26" s="207" t="n"/>
      <c r="B26" s="423" t="n"/>
      <c r="C26" s="430" t="inlineStr">
        <is>
          <t>Abnormality Fixed</t>
        </is>
      </c>
      <c r="D26" s="431" t="n"/>
      <c r="E26" s="296" t="inlineStr">
        <is>
          <t>Nos</t>
        </is>
      </c>
      <c r="F26" s="208" t="n"/>
      <c r="G26" s="202" t="n"/>
      <c r="H26" s="325">
        <f>COUNTIFS(Abnormality_Table!$B:$B, G$4, Abnormality_Table!$C:$C, "Perk", Abnormality_Table!$K:$K, "Done")</f>
        <v/>
      </c>
      <c r="I26" s="168" t="n"/>
      <c r="J26" s="201" t="n"/>
      <c r="K26" s="325">
        <f>COUNTIFS(Abnormality_Table!$B:$B, J$4, Abnormality_Table!$C:$C, "Perk", Abnormality_Table!$K:$K, "Done")</f>
        <v/>
      </c>
      <c r="L26" s="209" t="n"/>
      <c r="M26" s="202" t="n"/>
      <c r="N26" s="325">
        <f>COUNTIFS(Abnormality_Table!$B:$B, M$4, Abnormality_Table!$C:$C, "Perk", Abnormality_Table!$K:$K, "Done")</f>
        <v/>
      </c>
      <c r="O26" s="168" t="n"/>
      <c r="P26" s="202" t="n"/>
      <c r="Q26" s="325">
        <f>COUNTIFS(Abnormality_Table!$B:$B, P$4, Abnormality_Table!$C:$C, "Perk", Abnormality_Table!$K:$K, "Done")</f>
        <v/>
      </c>
      <c r="R26" s="210" t="n"/>
      <c r="S26" s="202" t="n"/>
      <c r="T26" s="325">
        <f>COUNTIFS(Abnormality_Table!$B:$B, S$4, Abnormality_Table!$C:$C, "Perk", Abnormality_Table!$K:$K, "Done")</f>
        <v/>
      </c>
      <c r="U26" s="168" t="n"/>
      <c r="V26" s="202" t="n"/>
      <c r="W26" s="325">
        <f>COUNTIFS(Abnormality_Table!$B:$B, V$4, Abnormality_Table!$C:$C, "Perk", Abnormality_Table!$K:$K, "Done")</f>
        <v/>
      </c>
      <c r="X26" s="307" t="n"/>
    </row>
    <row r="27" ht="17.15" customHeight="1" s="452" thickBot="1" thickTop="1">
      <c r="A27" s="207" t="n"/>
      <c r="B27" s="424" t="n"/>
      <c r="C27" s="296" t="inlineStr">
        <is>
          <t>RLNG Consumption</t>
        </is>
      </c>
      <c r="D27" s="296" t="n"/>
      <c r="E27" s="296" t="inlineStr">
        <is>
          <t>MMBTU</t>
        </is>
      </c>
      <c r="F27" s="208" t="n"/>
      <c r="G27" s="202" t="n">
        <v>2.5</v>
      </c>
      <c r="H27" s="166" t="n"/>
      <c r="I27" s="168" t="n"/>
      <c r="J27" s="201" t="n">
        <v>2.5</v>
      </c>
      <c r="K27" s="166" t="n"/>
      <c r="L27" s="209" t="n"/>
      <c r="M27" s="202" t="n">
        <v>2.5</v>
      </c>
      <c r="N27" s="166" t="n"/>
      <c r="O27" s="168" t="n"/>
      <c r="P27" s="202" t="n">
        <v>2.5</v>
      </c>
      <c r="Q27" s="166" t="n"/>
      <c r="R27" s="210" t="n"/>
      <c r="S27" s="202" t="n">
        <v>2.5</v>
      </c>
      <c r="T27" s="166" t="n"/>
      <c r="U27" s="168" t="n"/>
      <c r="V27" s="202" t="n">
        <v>2.5</v>
      </c>
      <c r="W27" s="166" t="n"/>
      <c r="X27" s="307" t="n"/>
    </row>
    <row r="28" ht="17.15" customHeight="1" s="452" thickBot="1" thickTop="1">
      <c r="A28" s="207" t="n"/>
      <c r="B28" s="322" t="inlineStr">
        <is>
          <t>morale</t>
        </is>
      </c>
      <c r="C28" s="437" t="inlineStr">
        <is>
          <t>Attendance%</t>
        </is>
      </c>
      <c r="D28" s="431" t="n"/>
      <c r="E28" s="223" t="n"/>
      <c r="F28" s="208" t="n"/>
      <c r="G28" s="329" t="n">
        <v>1</v>
      </c>
      <c r="H28" s="222" t="n"/>
      <c r="I28" s="168" t="n"/>
      <c r="J28" s="221" t="n"/>
      <c r="K28" s="222" t="n"/>
      <c r="L28" s="209" t="n"/>
      <c r="M28" s="329" t="n"/>
      <c r="N28" s="222" t="n"/>
      <c r="O28" s="168" t="n"/>
      <c r="P28" s="329" t="n"/>
      <c r="Q28" s="222" t="n"/>
      <c r="R28" s="210" t="n"/>
      <c r="S28" s="329" t="n"/>
      <c r="T28" s="222" t="n"/>
      <c r="U28" s="168" t="n"/>
      <c r="V28" s="329" t="n"/>
      <c r="W28" s="222" t="n"/>
      <c r="X28" s="307" t="n"/>
    </row>
    <row r="29" ht="9" customHeight="1" s="452" thickBot="1" thickTop="1">
      <c r="A29" s="286" t="n"/>
      <c r="B29" s="287" t="n"/>
      <c r="C29" s="287" t="n"/>
      <c r="D29" s="287" t="n"/>
      <c r="E29" s="287" t="n"/>
      <c r="F29" s="288" t="n"/>
      <c r="G29" s="287" t="n"/>
      <c r="H29" s="287" t="n"/>
      <c r="I29" s="288" t="n"/>
      <c r="J29" s="287" t="n"/>
      <c r="K29" s="287" t="n"/>
      <c r="L29" s="288" t="n"/>
      <c r="M29" s="287" t="n"/>
      <c r="N29" s="287" t="n"/>
      <c r="O29" s="288" t="n"/>
      <c r="P29" s="287" t="n"/>
      <c r="Q29" s="287" t="n"/>
      <c r="R29" s="288" t="n"/>
      <c r="S29" s="287" t="n"/>
      <c r="T29" s="287" t="n"/>
      <c r="U29" s="288" t="n"/>
      <c r="V29" s="287" t="n"/>
      <c r="W29" s="287" t="n"/>
      <c r="X29" s="308" t="n"/>
    </row>
    <row r="33">
      <c r="D33" s="164" t="n"/>
    </row>
  </sheetData>
  <sheetProtection selectLockedCells="0" selectUnlockedCells="0" algorithmName="SHA-512" sheet="1" objects="1" insertRows="1" insertHyperlinks="1" autoFilter="1" scenarios="1" formatColumns="1" deleteColumns="1" insertColumns="1" pivotTables="1" deleteRows="1" formatCells="1" saltValue="bh79ymfNkLbkAI02TIIhtQ==" formatRows="1" sort="1" spinCount="100000" hashValue="hqaDbmBKot7DXVATF4M4yOd8t+1Sik5ybiCAAW+GxGLyk0a89cD1pPqaGuAvE8vj88d1YhEv4hROBINV+nE/dg=="/>
  <mergeCells count="25">
    <mergeCell ref="P4:Q4"/>
    <mergeCell ref="B22:B27"/>
    <mergeCell ref="J5:K5"/>
    <mergeCell ref="V5:W5"/>
    <mergeCell ref="B16:B21"/>
    <mergeCell ref="M5:N5"/>
    <mergeCell ref="C26:D26"/>
    <mergeCell ref="C18:D18"/>
    <mergeCell ref="C20:D20"/>
    <mergeCell ref="V4:W4"/>
    <mergeCell ref="C10:D10"/>
    <mergeCell ref="C9:D9"/>
    <mergeCell ref="J4:K4"/>
    <mergeCell ref="G5:H5"/>
    <mergeCell ref="C17:D17"/>
    <mergeCell ref="C8:D8"/>
    <mergeCell ref="G4:H4"/>
    <mergeCell ref="C7:D7"/>
    <mergeCell ref="S5:T5"/>
    <mergeCell ref="C19:D19"/>
    <mergeCell ref="C28:D28"/>
    <mergeCell ref="A1:X1"/>
    <mergeCell ref="P5:Q5"/>
    <mergeCell ref="M4:N4"/>
    <mergeCell ref="S4:T4"/>
  </mergeCells>
  <conditionalFormatting sqref="H9">
    <cfRule type="cellIs" priority="211" operator="greaterThan" dxfId="36">
      <formula>1</formula>
    </cfRule>
    <cfRule type="cellIs" priority="210" operator="lessThan" dxfId="37">
      <formula>1</formula>
    </cfRule>
  </conditionalFormatting>
  <conditionalFormatting sqref="H11:H12">
    <cfRule type="cellIs" priority="457" operator="greaterThan" dxfId="41">
      <formula>0.5</formula>
    </cfRule>
    <cfRule type="cellIs" priority="456" operator="lessThan" dxfId="40">
      <formula>0.6</formula>
    </cfRule>
  </conditionalFormatting>
  <conditionalFormatting sqref="H13">
    <cfRule type="cellIs" priority="470" operator="lessThan" dxfId="41">
      <formula>$G$13</formula>
    </cfRule>
    <cfRule type="cellIs" priority="471" operator="greaterThan" dxfId="40">
      <formula>$G$13</formula>
    </cfRule>
  </conditionalFormatting>
  <conditionalFormatting sqref="H15">
    <cfRule type="cellIs" priority="395" operator="greaterThan" dxfId="40">
      <formula>$G$15</formula>
    </cfRule>
    <cfRule type="cellIs" priority="394" operator="lessThan" dxfId="41">
      <formula>$G$15</formula>
    </cfRule>
  </conditionalFormatting>
  <conditionalFormatting sqref="H17:H18">
    <cfRule type="cellIs" priority="109" operator="lessThan" dxfId="36">
      <formula>132</formula>
    </cfRule>
    <cfRule type="cellIs" priority="110" operator="greaterThan" dxfId="40">
      <formula>131</formula>
    </cfRule>
  </conditionalFormatting>
  <conditionalFormatting sqref="H19">
    <cfRule type="cellIs" priority="67" operator="lessThan" dxfId="36">
      <formula>5.15</formula>
    </cfRule>
    <cfRule type="cellIs" priority="68" operator="greaterThan" dxfId="37">
      <formula>5.14</formula>
    </cfRule>
  </conditionalFormatting>
  <conditionalFormatting sqref="H20">
    <cfRule type="cellIs" priority="55" operator="lessThan" dxfId="37">
      <formula>10.6</formula>
    </cfRule>
    <cfRule type="cellIs" priority="56" operator="greaterThan" dxfId="36">
      <formula>10.5</formula>
    </cfRule>
  </conditionalFormatting>
  <conditionalFormatting sqref="H21">
    <cfRule type="cellIs" priority="340" operator="greaterThan" dxfId="36">
      <formula>0.015</formula>
    </cfRule>
  </conditionalFormatting>
  <conditionalFormatting sqref="H22:H23 K22:K23 N22:N23 Q22:Q23 T22:T23 W22:W23">
    <cfRule type="containsText" priority="159" operator="containsText" dxfId="40" text="YES">
      <formula>NOT(ISERROR(SEARCH("YES",H22)))</formula>
    </cfRule>
    <cfRule type="containsText" priority="158" operator="containsText" dxfId="41" text="NO">
      <formula>NOT(ISERROR(SEARCH("NO",H22)))</formula>
    </cfRule>
  </conditionalFormatting>
  <conditionalFormatting sqref="H23">
    <cfRule type="cellIs" priority="155" operator="greaterThan" dxfId="37">
      <formula>0.89</formula>
    </cfRule>
    <cfRule type="cellIs" priority="154" operator="lessThan" dxfId="36">
      <formula>0.9</formula>
    </cfRule>
  </conditionalFormatting>
  <conditionalFormatting sqref="H24">
    <cfRule type="cellIs" priority="157" operator="greaterThan" dxfId="40">
      <formula>0.94</formula>
    </cfRule>
    <cfRule type="cellIs" priority="156" operator="lessThan" dxfId="41">
      <formula>0.95</formula>
    </cfRule>
  </conditionalFormatting>
  <conditionalFormatting sqref="H26:H27">
    <cfRule type="cellIs" priority="333" operator="lessThan" dxfId="37">
      <formula>2.6</formula>
    </cfRule>
    <cfRule type="cellIs" priority="334" operator="greaterThan" dxfId="36">
      <formula>2.5</formula>
    </cfRule>
  </conditionalFormatting>
  <conditionalFormatting sqref="H28">
    <cfRule type="cellIs" priority="321" operator="lessThan" dxfId="36">
      <formula>1</formula>
    </cfRule>
    <cfRule type="cellIs" priority="322" operator="greaterThan" dxfId="37">
      <formula>0.99</formula>
    </cfRule>
  </conditionalFormatting>
  <conditionalFormatting sqref="K9">
    <cfRule type="cellIs" priority="209" operator="greaterThan" dxfId="36">
      <formula>1</formula>
    </cfRule>
    <cfRule type="cellIs" priority="208" operator="lessThan" dxfId="37">
      <formula>1</formula>
    </cfRule>
  </conditionalFormatting>
  <conditionalFormatting sqref="K11:K12">
    <cfRule type="cellIs" priority="11" operator="lessThan" dxfId="40">
      <formula>0.6</formula>
    </cfRule>
    <cfRule type="cellIs" priority="12" operator="greaterThan" dxfId="41">
      <formula>0.5</formula>
    </cfRule>
  </conditionalFormatting>
  <conditionalFormatting sqref="K13">
    <cfRule type="cellIs" priority="466" operator="lessThan" dxfId="41">
      <formula>$J$13</formula>
    </cfRule>
    <cfRule type="cellIs" priority="467" operator="greaterThan" dxfId="40">
      <formula>$J$13</formula>
    </cfRule>
  </conditionalFormatting>
  <conditionalFormatting sqref="K15">
    <cfRule type="cellIs" priority="389" operator="greaterThan" dxfId="37">
      <formula>$J$15</formula>
    </cfRule>
    <cfRule type="cellIs" priority="392" operator="lessThan" dxfId="41">
      <formula>$G$15</formula>
    </cfRule>
    <cfRule type="cellIs" priority="393" operator="greaterThan" dxfId="40">
      <formula>$G$15</formula>
    </cfRule>
    <cfRule type="cellIs" priority="388" operator="lessThan" dxfId="36">
      <formula>$J$15</formula>
    </cfRule>
  </conditionalFormatting>
  <conditionalFormatting sqref="K16">
    <cfRule type="cellIs" priority="130" operator="lessThan" dxfId="40">
      <formula>0.6</formula>
    </cfRule>
    <cfRule type="cellIs" priority="131" operator="greaterThan" dxfId="41">
      <formula>0.5</formula>
    </cfRule>
  </conditionalFormatting>
  <conditionalFormatting sqref="K17:K18">
    <cfRule type="cellIs" priority="98" operator="greaterThan" dxfId="40">
      <formula>131</formula>
    </cfRule>
    <cfRule type="cellIs" priority="97" operator="lessThan" dxfId="36">
      <formula>132</formula>
    </cfRule>
  </conditionalFormatting>
  <conditionalFormatting sqref="K19">
    <cfRule type="cellIs" priority="65" operator="lessThan" dxfId="36">
      <formula>5.15</formula>
    </cfRule>
    <cfRule type="cellIs" priority="66" operator="greaterThan" dxfId="37">
      <formula>5.14</formula>
    </cfRule>
  </conditionalFormatting>
  <conditionalFormatting sqref="K20">
    <cfRule type="cellIs" priority="43" operator="lessThan" dxfId="37">
      <formula>10.6</formula>
    </cfRule>
    <cfRule type="cellIs" priority="44" operator="greaterThan" dxfId="36">
      <formula>10.5</formula>
    </cfRule>
  </conditionalFormatting>
  <conditionalFormatting sqref="K21">
    <cfRule type="cellIs" priority="339" operator="greaterThan" dxfId="36">
      <formula>0.015</formula>
    </cfRule>
  </conditionalFormatting>
  <conditionalFormatting sqref="K23">
    <cfRule type="cellIs" priority="152" operator="lessThan" dxfId="36">
      <formula>0.9</formula>
    </cfRule>
    <cfRule type="cellIs" priority="153" operator="greaterThan" dxfId="37">
      <formula>0.89</formula>
    </cfRule>
  </conditionalFormatting>
  <conditionalFormatting sqref="K24">
    <cfRule type="cellIs" priority="143" operator="greaterThan" dxfId="40">
      <formula>0.94</formula>
    </cfRule>
    <cfRule type="cellIs" priority="142" operator="lessThan" dxfId="41">
      <formula>0.95</formula>
    </cfRule>
  </conditionalFormatting>
  <conditionalFormatting sqref="K26:K27">
    <cfRule type="cellIs" priority="31" operator="lessThan" dxfId="37">
      <formula>2.6</formula>
    </cfRule>
    <cfRule type="cellIs" priority="32" operator="greaterThan" dxfId="36">
      <formula>2.5</formula>
    </cfRule>
  </conditionalFormatting>
  <conditionalFormatting sqref="K28">
    <cfRule type="cellIs" priority="319" operator="lessThan" dxfId="36">
      <formula>1</formula>
    </cfRule>
    <cfRule type="cellIs" priority="320" operator="greaterThan" dxfId="37">
      <formula>0.99</formula>
    </cfRule>
  </conditionalFormatting>
  <conditionalFormatting sqref="L11">
    <cfRule type="cellIs" priority="9" operator="lessThan" dxfId="40">
      <formula>0.6</formula>
    </cfRule>
    <cfRule type="cellIs" priority="10" operator="greaterThan" dxfId="41">
      <formula>0.5</formula>
    </cfRule>
  </conditionalFormatting>
  <conditionalFormatting sqref="N9">
    <cfRule type="cellIs" priority="207" operator="greaterThan" dxfId="36">
      <formula>1</formula>
    </cfRule>
    <cfRule type="cellIs" priority="206" operator="lessThan" dxfId="37">
      <formula>1</formula>
    </cfRule>
  </conditionalFormatting>
  <conditionalFormatting sqref="N11:N12">
    <cfRule type="cellIs" priority="8" operator="greaterThan" dxfId="41">
      <formula>0.5</formula>
    </cfRule>
    <cfRule type="cellIs" priority="7" operator="lessThan" dxfId="40">
      <formula>0.6</formula>
    </cfRule>
  </conditionalFormatting>
  <conditionalFormatting sqref="N13">
    <cfRule type="cellIs" priority="465" operator="greaterThan" dxfId="40">
      <formula>$M$13</formula>
    </cfRule>
    <cfRule type="cellIs" priority="464" operator="lessThan" dxfId="41">
      <formula>$M$13</formula>
    </cfRule>
  </conditionalFormatting>
  <conditionalFormatting sqref="N15">
    <cfRule type="cellIs" priority="387" operator="greaterThan" dxfId="37">
      <formula>$M$15</formula>
    </cfRule>
    <cfRule type="cellIs" priority="386" operator="lessThan" dxfId="36">
      <formula>$M$15</formula>
    </cfRule>
    <cfRule type="cellIs" priority="390" operator="lessThan" dxfId="41">
      <formula>$G$15</formula>
    </cfRule>
    <cfRule type="cellIs" priority="391" operator="greaterThan" dxfId="40">
      <formula>$G$15</formula>
    </cfRule>
  </conditionalFormatting>
  <conditionalFormatting sqref="N16">
    <cfRule type="cellIs" priority="128" operator="lessThan" dxfId="40">
      <formula>0.6</formula>
    </cfRule>
    <cfRule type="cellIs" priority="129" operator="greaterThan" dxfId="41">
      <formula>0.5</formula>
    </cfRule>
  </conditionalFormatting>
  <conditionalFormatting sqref="N17:N18">
    <cfRule type="cellIs" priority="95" operator="lessThan" dxfId="36">
      <formula>132</formula>
    </cfRule>
    <cfRule type="cellIs" priority="96" operator="greaterThan" dxfId="40">
      <formula>131</formula>
    </cfRule>
  </conditionalFormatting>
  <conditionalFormatting sqref="N19">
    <cfRule type="cellIs" priority="64" operator="greaterThan" dxfId="37">
      <formula>5.14</formula>
    </cfRule>
    <cfRule type="cellIs" priority="63" operator="lessThan" dxfId="36">
      <formula>5.15</formula>
    </cfRule>
  </conditionalFormatting>
  <conditionalFormatting sqref="N20">
    <cfRule type="cellIs" priority="51" operator="lessThan" dxfId="37">
      <formula>10.6</formula>
    </cfRule>
    <cfRule type="cellIs" priority="52" operator="greaterThan" dxfId="36">
      <formula>10.5</formula>
    </cfRule>
  </conditionalFormatting>
  <conditionalFormatting sqref="N21">
    <cfRule type="cellIs" priority="338" operator="greaterThan" dxfId="36">
      <formula>0.015</formula>
    </cfRule>
  </conditionalFormatting>
  <conditionalFormatting sqref="N23">
    <cfRule type="cellIs" priority="151" operator="greaterThan" dxfId="37">
      <formula>0.89</formula>
    </cfRule>
    <cfRule type="cellIs" priority="150" operator="lessThan" dxfId="36">
      <formula>0.9</formula>
    </cfRule>
  </conditionalFormatting>
  <conditionalFormatting sqref="N24">
    <cfRule type="cellIs" priority="141" operator="greaterThan" dxfId="40">
      <formula>0.94</formula>
    </cfRule>
    <cfRule type="cellIs" priority="140" operator="lessThan" dxfId="41">
      <formula>0.95</formula>
    </cfRule>
  </conditionalFormatting>
  <conditionalFormatting sqref="N26:N27">
    <cfRule type="cellIs" priority="29" operator="lessThan" dxfId="37">
      <formula>2.6</formula>
    </cfRule>
    <cfRule type="cellIs" priority="30" operator="greaterThan" dxfId="36">
      <formula>2.5</formula>
    </cfRule>
  </conditionalFormatting>
  <conditionalFormatting sqref="N28">
    <cfRule type="cellIs" priority="318" operator="greaterThan" dxfId="37">
      <formula>0.99</formula>
    </cfRule>
    <cfRule type="cellIs" priority="317" operator="lessThan" dxfId="36">
      <formula>1</formula>
    </cfRule>
  </conditionalFormatting>
  <conditionalFormatting sqref="Q9">
    <cfRule type="cellIs" priority="204" operator="lessThan" dxfId="37">
      <formula>1</formula>
    </cfRule>
    <cfRule type="cellIs" priority="205" operator="greaterThan" dxfId="36">
      <formula>1</formula>
    </cfRule>
  </conditionalFormatting>
  <conditionalFormatting sqref="Q11:Q12">
    <cfRule type="cellIs" priority="6" operator="greaterThan" dxfId="41">
      <formula>0.5</formula>
    </cfRule>
    <cfRule type="cellIs" priority="5" operator="lessThan" dxfId="40">
      <formula>0.6</formula>
    </cfRule>
  </conditionalFormatting>
  <conditionalFormatting sqref="Q13">
    <cfRule type="cellIs" priority="462" operator="lessThan" dxfId="41">
      <formula>$P$13</formula>
    </cfRule>
    <cfRule type="cellIs" priority="463" operator="greaterThan" dxfId="40">
      <formula>$P$13</formula>
    </cfRule>
  </conditionalFormatting>
  <conditionalFormatting sqref="Q15">
    <cfRule type="cellIs" priority="383" operator="greaterThan" dxfId="37">
      <formula>$P$15</formula>
    </cfRule>
    <cfRule type="cellIs" priority="384" operator="lessThan" dxfId="36">
      <formula>$P$15</formula>
    </cfRule>
    <cfRule type="cellIs" priority="385" operator="greaterThan" dxfId="37">
      <formula>"685$P$22"</formula>
    </cfRule>
  </conditionalFormatting>
  <conditionalFormatting sqref="Q16">
    <cfRule type="cellIs" priority="127" operator="greaterThan" dxfId="41">
      <formula>0.5</formula>
    </cfRule>
    <cfRule type="cellIs" priority="126" operator="lessThan" dxfId="40">
      <formula>0.6</formula>
    </cfRule>
  </conditionalFormatting>
  <conditionalFormatting sqref="Q17:Q18">
    <cfRule type="cellIs" priority="94" operator="greaterThan" dxfId="40">
      <formula>131</formula>
    </cfRule>
    <cfRule type="cellIs" priority="93" operator="lessThan" dxfId="36">
      <formula>132</formula>
    </cfRule>
  </conditionalFormatting>
  <conditionalFormatting sqref="Q19">
    <cfRule type="cellIs" priority="61" operator="lessThan" dxfId="36">
      <formula>5.15</formula>
    </cfRule>
    <cfRule type="cellIs" priority="62" operator="greaterThan" dxfId="37">
      <formula>5.14</formula>
    </cfRule>
  </conditionalFormatting>
  <conditionalFormatting sqref="Q20">
    <cfRule type="cellIs" priority="50" operator="greaterThan" dxfId="36">
      <formula>10.5</formula>
    </cfRule>
    <cfRule type="cellIs" priority="49" operator="lessThan" dxfId="37">
      <formula>10.6</formula>
    </cfRule>
  </conditionalFormatting>
  <conditionalFormatting sqref="Q21">
    <cfRule type="cellIs" priority="337" operator="greaterThan" dxfId="36">
      <formula>0.015</formula>
    </cfRule>
  </conditionalFormatting>
  <conditionalFormatting sqref="Q23">
    <cfRule type="cellIs" priority="149" operator="greaterThan" dxfId="37">
      <formula>0.89</formula>
    </cfRule>
    <cfRule type="cellIs" priority="148" operator="lessThan" dxfId="36">
      <formula>0.9</formula>
    </cfRule>
  </conditionalFormatting>
  <conditionalFormatting sqref="Q24">
    <cfRule type="cellIs" priority="138" operator="lessThan" dxfId="41">
      <formula>0.95</formula>
    </cfRule>
    <cfRule type="cellIs" priority="139" operator="greaterThan" dxfId="40">
      <formula>0.94</formula>
    </cfRule>
  </conditionalFormatting>
  <conditionalFormatting sqref="Q26:Q27">
    <cfRule type="cellIs" priority="27" operator="lessThan" dxfId="37">
      <formula>2.6</formula>
    </cfRule>
    <cfRule type="cellIs" priority="28" operator="greaterThan" dxfId="36">
      <formula>2.5</formula>
    </cfRule>
  </conditionalFormatting>
  <conditionalFormatting sqref="Q28">
    <cfRule type="cellIs" priority="315" operator="lessThan" dxfId="36">
      <formula>1</formula>
    </cfRule>
    <cfRule type="cellIs" priority="316" operator="greaterThan" dxfId="37">
      <formula>0.99</formula>
    </cfRule>
  </conditionalFormatting>
  <conditionalFormatting sqref="T9">
    <cfRule type="cellIs" priority="202" operator="lessThan" dxfId="37">
      <formula>1</formula>
    </cfRule>
    <cfRule type="cellIs" priority="203" operator="greaterThan" dxfId="36">
      <formula>1</formula>
    </cfRule>
  </conditionalFormatting>
  <conditionalFormatting sqref="T11:T12">
    <cfRule type="cellIs" priority="4" operator="greaterThan" dxfId="41">
      <formula>0.5</formula>
    </cfRule>
    <cfRule type="cellIs" priority="3" operator="lessThan" dxfId="40">
      <formula>0.6</formula>
    </cfRule>
  </conditionalFormatting>
  <conditionalFormatting sqref="T13">
    <cfRule type="cellIs" priority="461" operator="greaterThan" dxfId="40">
      <formula>$S$13</formula>
    </cfRule>
    <cfRule type="cellIs" priority="460" operator="lessThan" dxfId="41">
      <formula>$S$13</formula>
    </cfRule>
  </conditionalFormatting>
  <conditionalFormatting sqref="T15">
    <cfRule type="cellIs" priority="381" operator="lessThan" dxfId="36">
      <formula>$S$15</formula>
    </cfRule>
    <cfRule type="cellIs" priority="382" operator="greaterThan" dxfId="37">
      <formula>$S$15</formula>
    </cfRule>
  </conditionalFormatting>
  <conditionalFormatting sqref="T16">
    <cfRule type="cellIs" priority="124" operator="lessThan" dxfId="40">
      <formula>0.6</formula>
    </cfRule>
    <cfRule type="cellIs" priority="125" operator="greaterThan" dxfId="41">
      <formula>0.5</formula>
    </cfRule>
  </conditionalFormatting>
  <conditionalFormatting sqref="T17:T18">
    <cfRule type="cellIs" priority="92" operator="greaterThan" dxfId="40">
      <formula>131</formula>
    </cfRule>
    <cfRule type="cellIs" priority="91" operator="lessThan" dxfId="36">
      <formula>132</formula>
    </cfRule>
  </conditionalFormatting>
  <conditionalFormatting sqref="T19">
    <cfRule type="cellIs" priority="59" operator="lessThan" dxfId="36">
      <formula>5.15</formula>
    </cfRule>
    <cfRule type="cellIs" priority="60" operator="greaterThan" dxfId="37">
      <formula>5.14</formula>
    </cfRule>
  </conditionalFormatting>
  <conditionalFormatting sqref="T20">
    <cfRule type="cellIs" priority="48" operator="greaterThan" dxfId="36">
      <formula>10.5</formula>
    </cfRule>
    <cfRule type="cellIs" priority="47" operator="lessThan" dxfId="37">
      <formula>10.6</formula>
    </cfRule>
  </conditionalFormatting>
  <conditionalFormatting sqref="T21">
    <cfRule type="cellIs" priority="336" operator="greaterThan" dxfId="36">
      <formula>0.015</formula>
    </cfRule>
  </conditionalFormatting>
  <conditionalFormatting sqref="T23">
    <cfRule type="cellIs" priority="147" operator="greaterThan" dxfId="37">
      <formula>0.89</formula>
    </cfRule>
    <cfRule type="cellIs" priority="146" operator="lessThan" dxfId="36">
      <formula>0.9</formula>
    </cfRule>
  </conditionalFormatting>
  <conditionalFormatting sqref="T24">
    <cfRule type="cellIs" priority="136" operator="lessThan" dxfId="41">
      <formula>0.95</formula>
    </cfRule>
    <cfRule type="cellIs" priority="137" operator="greaterThan" dxfId="40">
      <formula>0.94</formula>
    </cfRule>
  </conditionalFormatting>
  <conditionalFormatting sqref="T26:T27">
    <cfRule type="cellIs" priority="25" operator="lessThan" dxfId="37">
      <formula>2.6</formula>
    </cfRule>
    <cfRule type="cellIs" priority="26" operator="greaterThan" dxfId="36">
      <formula>2.5</formula>
    </cfRule>
  </conditionalFormatting>
  <conditionalFormatting sqref="T28">
    <cfRule type="cellIs" priority="313" operator="lessThan" dxfId="36">
      <formula>1</formula>
    </cfRule>
    <cfRule type="cellIs" priority="314" operator="greaterThan" dxfId="37">
      <formula>0.99</formula>
    </cfRule>
  </conditionalFormatting>
  <conditionalFormatting sqref="W9">
    <cfRule type="cellIs" priority="200" operator="lessThan" dxfId="37">
      <formula>1</formula>
    </cfRule>
    <cfRule type="cellIs" priority="201" operator="greaterThan" dxfId="36">
      <formula>1</formula>
    </cfRule>
  </conditionalFormatting>
  <conditionalFormatting sqref="W11:W12">
    <cfRule type="cellIs" priority="1" operator="lessThan" dxfId="40">
      <formula>0.6</formula>
    </cfRule>
    <cfRule type="cellIs" priority="2" operator="greaterThan" dxfId="41">
      <formula>0.5</formula>
    </cfRule>
  </conditionalFormatting>
  <conditionalFormatting sqref="W13">
    <cfRule type="cellIs" priority="458" operator="lessThan" dxfId="41">
      <formula>$V$13</formula>
    </cfRule>
    <cfRule type="cellIs" priority="459" operator="greaterThan" dxfId="40">
      <formula>$V$13</formula>
    </cfRule>
  </conditionalFormatting>
  <conditionalFormatting sqref="W15">
    <cfRule type="cellIs" priority="379" operator="lessThan" dxfId="36">
      <formula>$V$15</formula>
    </cfRule>
    <cfRule type="cellIs" priority="380" operator="greaterThan" dxfId="37">
      <formula>$V$15</formula>
    </cfRule>
  </conditionalFormatting>
  <conditionalFormatting sqref="W16">
    <cfRule type="cellIs" priority="123" operator="greaterThan" dxfId="41">
      <formula>0.5</formula>
    </cfRule>
    <cfRule type="cellIs" priority="122" operator="lessThan" dxfId="40">
      <formula>0.6</formula>
    </cfRule>
  </conditionalFormatting>
  <conditionalFormatting sqref="W17:W18">
    <cfRule type="cellIs" priority="89" operator="lessThan" dxfId="36">
      <formula>132</formula>
    </cfRule>
    <cfRule type="cellIs" priority="90" operator="greaterThan" dxfId="40">
      <formula>131</formula>
    </cfRule>
  </conditionalFormatting>
  <conditionalFormatting sqref="W19">
    <cfRule type="cellIs" priority="57" operator="lessThan" dxfId="36">
      <formula>5.15</formula>
    </cfRule>
    <cfRule type="cellIs" priority="58" operator="greaterThan" dxfId="37">
      <formula>5.14</formula>
    </cfRule>
  </conditionalFormatting>
  <conditionalFormatting sqref="W20">
    <cfRule type="cellIs" priority="46" operator="greaterThan" dxfId="36">
      <formula>10.5</formula>
    </cfRule>
    <cfRule type="cellIs" priority="45" operator="lessThan" dxfId="37">
      <formula>10.6</formula>
    </cfRule>
  </conditionalFormatting>
  <conditionalFormatting sqref="W21">
    <cfRule type="cellIs" priority="335" operator="greaterThan" dxfId="36">
      <formula>0.015</formula>
    </cfRule>
  </conditionalFormatting>
  <conditionalFormatting sqref="W23">
    <cfRule type="cellIs" priority="145" operator="greaterThan" dxfId="37">
      <formula>0.89</formula>
    </cfRule>
    <cfRule type="cellIs" priority="144" operator="lessThan" dxfId="36">
      <formula>0.9</formula>
    </cfRule>
  </conditionalFormatting>
  <conditionalFormatting sqref="W24">
    <cfRule type="cellIs" priority="134" operator="lessThan" dxfId="41">
      <formula>0.95</formula>
    </cfRule>
    <cfRule type="cellIs" priority="135" operator="greaterThan" dxfId="40">
      <formula>0.94</formula>
    </cfRule>
  </conditionalFormatting>
  <conditionalFormatting sqref="W26:W27">
    <cfRule type="cellIs" priority="23" operator="lessThan" dxfId="37">
      <formula>2.6</formula>
    </cfRule>
    <cfRule type="cellIs" priority="24" operator="greaterThan" dxfId="36">
      <formula>2.5</formula>
    </cfRule>
  </conditionalFormatting>
  <conditionalFormatting sqref="W28">
    <cfRule type="cellIs" priority="312" operator="greaterThan" dxfId="37">
      <formula>0.99</formula>
    </cfRule>
    <cfRule type="cellIs" priority="311" operator="lessThan" dxfId="36">
      <formula>1</formula>
    </cfRule>
  </conditionalFormatting>
  <pageMargins left="0.7" right="0.7" top="0.75" bottom="0.75" header="0.3" footer="0.3"/>
  <headerFooter>
    <oddHeader/>
    <oddFooter>&amp;C&amp;"Calibri"&amp;10 &amp;K000000_x000d_# Mondelez International Internal_x000d_&amp;1#&amp;"Aptos"&amp;10 &amp;K000000 Mondelez International Internal</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A16"/>
  <sheetViews>
    <sheetView showGridLines="0" workbookViewId="0">
      <selection activeCell="H11" sqref="H11"/>
    </sheetView>
  </sheetViews>
  <sheetFormatPr baseColWidth="8" defaultRowHeight="14.5"/>
  <cols>
    <col width="15.1796875" customWidth="1" style="15" min="1" max="1"/>
    <col width="16.453125" customWidth="1" style="15" min="2" max="2"/>
    <col width="15.1796875" customWidth="1" style="15" min="3" max="27"/>
  </cols>
  <sheetData>
    <row r="1" customFormat="1" s="246">
      <c r="A1" s="326" t="inlineStr">
        <is>
          <t>Name</t>
        </is>
      </c>
      <c r="B1" s="326" t="inlineStr">
        <is>
          <t>Attendance%</t>
        </is>
      </c>
      <c r="C1" s="328" t="inlineStr">
        <is>
          <t>12-Sep</t>
        </is>
      </c>
      <c r="D1" s="328" t="inlineStr">
        <is>
          <t>13-Sep</t>
        </is>
      </c>
      <c r="E1" s="327" t="inlineStr">
        <is>
          <t>14-Sep</t>
        </is>
      </c>
      <c r="F1" s="327" t="inlineStr">
        <is>
          <t>15-Sep</t>
        </is>
      </c>
      <c r="G1" s="327" t="inlineStr">
        <is>
          <t>16-Sep</t>
        </is>
      </c>
      <c r="H1" s="327" t="inlineStr">
        <is>
          <t>17-Sep</t>
        </is>
      </c>
      <c r="I1" s="327" t="inlineStr">
        <is>
          <t>18-Sep</t>
        </is>
      </c>
      <c r="J1" s="327" t="inlineStr">
        <is>
          <t>19-Sep</t>
        </is>
      </c>
      <c r="K1" s="327" t="inlineStr">
        <is>
          <t>4-Jun</t>
        </is>
      </c>
      <c r="L1" s="327" t="inlineStr">
        <is>
          <t>5-Jun</t>
        </is>
      </c>
      <c r="M1" s="327" t="inlineStr">
        <is>
          <t>6-Jun</t>
        </is>
      </c>
      <c r="N1" s="327" t="inlineStr">
        <is>
          <t>7-Jun</t>
        </is>
      </c>
      <c r="O1" s="327" t="inlineStr">
        <is>
          <t>8-Jun</t>
        </is>
      </c>
      <c r="P1" s="327" t="inlineStr">
        <is>
          <t>9-Jun</t>
        </is>
      </c>
      <c r="Q1" s="327" t="inlineStr">
        <is>
          <t>10-Jun</t>
        </is>
      </c>
      <c r="R1" s="327" t="inlineStr">
        <is>
          <t>11-Jun</t>
        </is>
      </c>
      <c r="S1" s="327" t="inlineStr">
        <is>
          <t>12-Jun</t>
        </is>
      </c>
      <c r="T1" s="327" t="inlineStr">
        <is>
          <t>13-Jun</t>
        </is>
      </c>
      <c r="U1" s="327" t="inlineStr">
        <is>
          <t>14-Jun</t>
        </is>
      </c>
      <c r="V1" s="327" t="inlineStr">
        <is>
          <t>15-Jun</t>
        </is>
      </c>
      <c r="W1" s="327" t="inlineStr">
        <is>
          <t>16-Jun</t>
        </is>
      </c>
      <c r="X1" s="327" t="inlineStr">
        <is>
          <t>17-Jun</t>
        </is>
      </c>
      <c r="Y1" s="327" t="inlineStr">
        <is>
          <t>18-Jun</t>
        </is>
      </c>
      <c r="Z1" s="327" t="inlineStr">
        <is>
          <t>19-Jun</t>
        </is>
      </c>
      <c r="AA1" s="327" t="inlineStr">
        <is>
          <t>20-Jun</t>
        </is>
      </c>
    </row>
    <row r="2">
      <c r="A2" s="63" t="inlineStr">
        <is>
          <t>Manoj Mathur</t>
        </is>
      </c>
      <c r="B2" s="245">
        <f>COUNTIF(Table8[[#This Row],[12-Sep]:[20-Jun]],TRUE)/COUNTA(Table8[[#This Row],[12-Sep]:[20-Jun]])</f>
        <v/>
      </c>
      <c r="C2" s="15" t="b">
        <v>1</v>
      </c>
      <c r="D2" s="15" t="b">
        <v>0</v>
      </c>
      <c r="E2" s="15" t="b">
        <v>1</v>
      </c>
      <c r="F2" s="15" t="b">
        <v>1</v>
      </c>
    </row>
    <row r="3">
      <c r="A3" s="63" t="inlineStr">
        <is>
          <t>Deepesh</t>
        </is>
      </c>
      <c r="B3" s="245">
        <f>COUNTIF(Table8[[#This Row],[12-Sep]:[20-Jun]],TRUE)/COUNTA(Table8[[#This Row],[12-Sep]:[20-Jun]])</f>
        <v/>
      </c>
      <c r="C3" s="15" t="b">
        <v>1</v>
      </c>
      <c r="D3" s="15" t="b">
        <v>0</v>
      </c>
      <c r="E3" s="15" t="b">
        <v>1</v>
      </c>
      <c r="F3" s="15" t="b">
        <v>1</v>
      </c>
    </row>
    <row r="4">
      <c r="A4" s="63" t="inlineStr">
        <is>
          <t>Himanshu</t>
        </is>
      </c>
      <c r="B4" s="245">
        <f>COUNTIF(Table8[[#This Row],[12-Sep]:[20-Jun]],TRUE)/COUNTA(Table8[[#This Row],[12-Sep]:[20-Jun]])</f>
        <v/>
      </c>
      <c r="C4" s="15" t="b">
        <v>1</v>
      </c>
      <c r="D4" s="15" t="b">
        <v>0</v>
      </c>
      <c r="E4" s="15" t="b">
        <v>1</v>
      </c>
      <c r="F4" s="15" t="b">
        <v>1</v>
      </c>
    </row>
    <row r="5">
      <c r="A5" s="63" t="inlineStr">
        <is>
          <t>Shift Lead</t>
        </is>
      </c>
      <c r="B5" s="245">
        <f>COUNTIF(Table8[[#This Row],[12-Sep]:[20-Jun]],TRUE)/COUNTA(Table8[[#This Row],[12-Sep]:[20-Jun]])</f>
        <v/>
      </c>
      <c r="C5" s="15" t="b">
        <v>0</v>
      </c>
      <c r="D5" s="15" t="b">
        <v>0</v>
      </c>
      <c r="E5" s="15" t="b">
        <v>0</v>
      </c>
      <c r="F5" s="15" t="b">
        <v>0</v>
      </c>
    </row>
    <row r="6">
      <c r="A6" s="63" t="inlineStr">
        <is>
          <t>Safety</t>
        </is>
      </c>
      <c r="B6" s="20">
        <f>COUNTIF(Table8[[#This Row],[12-Sep]:[20-Jun]],TRUE)/COUNTA(Table8[[#This Row],[12-Sep]:[20-Jun]])</f>
        <v/>
      </c>
      <c r="C6" s="15" t="b">
        <v>0</v>
      </c>
      <c r="D6" s="15" t="b">
        <v>0</v>
      </c>
      <c r="E6" s="15" t="b">
        <v>0</v>
      </c>
      <c r="F6" s="15" t="b">
        <v>0</v>
      </c>
    </row>
    <row r="7">
      <c r="A7" s="63" t="inlineStr">
        <is>
          <t>Quality</t>
        </is>
      </c>
      <c r="B7" s="20">
        <f>COUNTIF(Table8[[#This Row],[12-Sep]:[20-Jun]],TRUE)/COUNTA(Table8[[#This Row],[12-Sep]:[20-Jun]])</f>
        <v/>
      </c>
      <c r="C7" s="15" t="b">
        <v>0</v>
      </c>
      <c r="D7" s="15" t="b">
        <v>0</v>
      </c>
      <c r="E7" s="15" t="b">
        <v>0</v>
      </c>
      <c r="F7" s="15" t="b">
        <v>1</v>
      </c>
    </row>
    <row r="8">
      <c r="A8" s="63" t="inlineStr">
        <is>
          <t>Kitchen</t>
        </is>
      </c>
      <c r="B8" s="245">
        <f>COUNTIF(Table8[[#This Row],[12-Sep]:[20-Jun]],TRUE)/COUNTA(Table8[[#This Row],[12-Sep]:[20-Jun]])</f>
        <v/>
      </c>
      <c r="C8" s="15" t="b">
        <v>0</v>
      </c>
      <c r="D8" s="15" t="b">
        <v>0</v>
      </c>
      <c r="E8" s="15" t="b">
        <v>0</v>
      </c>
      <c r="F8" s="15" t="b">
        <v>0</v>
      </c>
    </row>
    <row r="9">
      <c r="A9" s="63" t="inlineStr">
        <is>
          <t>Oven</t>
        </is>
      </c>
      <c r="B9" s="245">
        <f>COUNTIF(Table8[[#This Row],[12-Sep]:[20-Jun]],TRUE)/COUNTA(Table8[[#This Row],[12-Sep]:[20-Jun]])</f>
        <v/>
      </c>
      <c r="C9" s="15" t="b">
        <v>1</v>
      </c>
      <c r="D9" s="15" t="b">
        <v>1</v>
      </c>
      <c r="E9" s="15" t="b">
        <v>0</v>
      </c>
      <c r="F9" s="15" t="b">
        <v>0</v>
      </c>
    </row>
    <row r="10">
      <c r="A10" s="63" t="inlineStr">
        <is>
          <t>Cutter</t>
        </is>
      </c>
      <c r="B10" s="245">
        <f>COUNTIF(Table8[[#This Row],[12-Sep]:[20-Jun]],TRUE)/COUNTA(Table8[[#This Row],[12-Sep]:[20-Jun]])</f>
        <v/>
      </c>
      <c r="C10" s="15" t="b">
        <v>1</v>
      </c>
      <c r="D10" s="15" t="b">
        <v>1</v>
      </c>
      <c r="E10" s="15" t="b">
        <v>0</v>
      </c>
      <c r="F10" s="15" t="b">
        <v>1</v>
      </c>
    </row>
    <row r="11">
      <c r="A11" s="63" t="inlineStr">
        <is>
          <t>HLL-Cutter</t>
        </is>
      </c>
      <c r="B11" s="245">
        <f>COUNTIF(Table8[[#This Row],[12-Sep]:[20-Jun]],TRUE)/COUNTA(Table8[[#This Row],[12-Sep]:[20-Jun]])</f>
        <v/>
      </c>
      <c r="C11" s="15" t="b">
        <v>1</v>
      </c>
      <c r="D11" s="15" t="b">
        <v>0</v>
      </c>
      <c r="E11" s="15" t="b">
        <v>1</v>
      </c>
      <c r="F11" s="15" t="b">
        <v>0</v>
      </c>
    </row>
    <row r="12">
      <c r="A12" s="63" t="inlineStr">
        <is>
          <t>Leg1&amp;2</t>
        </is>
      </c>
      <c r="B12" s="245">
        <f>COUNTIF(Table8[[#This Row],[12-Sep]:[20-Jun]],TRUE)/COUNTA(Table8[[#This Row],[12-Sep]:[20-Jun]])</f>
        <v/>
      </c>
      <c r="C12" s="15" t="b">
        <v>1</v>
      </c>
      <c r="D12" s="15" t="b">
        <v>1</v>
      </c>
      <c r="E12" s="15" t="b">
        <v>1</v>
      </c>
      <c r="F12" s="15" t="b">
        <v>1</v>
      </c>
    </row>
    <row r="13">
      <c r="A13" s="63" t="inlineStr">
        <is>
          <t>Leg-3&amp;4</t>
        </is>
      </c>
      <c r="B13" s="245">
        <f>COUNTIF(Table8[[#This Row],[12-Sep]:[20-Jun]],TRUE)/COUNTA(Table8[[#This Row],[12-Sep]:[20-Jun]])</f>
        <v/>
      </c>
      <c r="C13" s="15" t="b">
        <v>1</v>
      </c>
      <c r="D13" s="15" t="b">
        <v>1</v>
      </c>
      <c r="E13" s="15" t="b">
        <v>1</v>
      </c>
      <c r="F13" s="15" t="b">
        <v>1</v>
      </c>
    </row>
    <row r="14">
      <c r="A14" s="63" t="inlineStr">
        <is>
          <t>Leg5&amp;6&amp;7</t>
        </is>
      </c>
      <c r="B14" s="245">
        <f>COUNTIF(Table8[[#This Row],[12-Sep]:[20-Jun]],TRUE)/COUNTA(Table8[[#This Row],[12-Sep]:[20-Jun]])</f>
        <v/>
      </c>
      <c r="C14" s="15" t="b">
        <v>0</v>
      </c>
      <c r="D14" s="15" t="b">
        <v>0</v>
      </c>
      <c r="E14" s="15" t="b">
        <v>1</v>
      </c>
      <c r="F14" s="15" t="b">
        <v>0</v>
      </c>
    </row>
    <row r="15">
      <c r="A15" s="63" t="inlineStr">
        <is>
          <t>Fitter</t>
        </is>
      </c>
      <c r="B15" s="20">
        <f>COUNTIF(Table8[[#This Row],[12-Sep]:[20-Jun]],TRUE)/COUNTA(Table8[[#This Row],[12-Sep]:[20-Jun]])</f>
        <v/>
      </c>
      <c r="C15" s="15" t="b">
        <v>1</v>
      </c>
      <c r="D15" s="15" t="b">
        <v>1</v>
      </c>
      <c r="E15" s="15" t="b">
        <v>1</v>
      </c>
      <c r="F15" s="15" t="b">
        <v>1</v>
      </c>
    </row>
    <row r="16">
      <c r="A16" s="63" t="n"/>
      <c r="B16" s="66" t="n"/>
      <c r="C16" s="14">
        <f>IFERROR(COUNTIF(Table8[12-Sep],TRUE)/COUNTA(Table8[12-Sep])+0.25,"")</f>
        <v/>
      </c>
      <c r="D16" s="14">
        <f>IFERROR(COUNTIF(Table8[13-Sep],TRUE)/COUNTA(Table8[13-Sep])+0.25,"")</f>
        <v/>
      </c>
      <c r="E16" s="14">
        <f>IFERROR(COUNTIF(Table8[14-Sep],TRUE)/COUNTA(Table8[14-Sep])+0.25,"")</f>
        <v/>
      </c>
      <c r="F16" s="14">
        <f>IFERROR(COUNTIF(Table8[15-Sep],TRUE)/COUNTA(Table8[15-Sep])+0.25,"")</f>
        <v/>
      </c>
      <c r="G16" s="14">
        <f>IFERROR(COUNTIF(Table8[16-Sep],TRUE)/COUNTA(Table8[16-Sep]),"")</f>
        <v/>
      </c>
      <c r="H16" s="14">
        <f>IFERROR(COUNTIF(Table8[17-Sep],TRUE)/COUNTA(Table8[17-Sep]),"")</f>
        <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codeName="Sheet7">
    <outlinePr summaryBelow="1" summaryRight="1"/>
    <pageSetUpPr/>
  </sheetPr>
  <dimension ref="A1:N1096"/>
  <sheetViews>
    <sheetView topLeftCell="A764" workbookViewId="0">
      <selection activeCell="I782" sqref="I782"/>
    </sheetView>
  </sheetViews>
  <sheetFormatPr baseColWidth="8" defaultRowHeight="14.5"/>
  <cols>
    <col width="8.7265625" customWidth="1" style="80" min="1" max="1"/>
    <col width="8.7265625" customWidth="1" style="452" min="2" max="2"/>
    <col width="16.453125" customWidth="1" style="15" min="3" max="3"/>
    <col width="14.453125" customWidth="1" style="18" min="4" max="4"/>
    <col width="14.1796875" customWidth="1" style="15" min="5" max="5"/>
    <col width="17.1796875" customWidth="1" style="49" min="6" max="6"/>
    <col width="11.81640625" bestFit="1" customWidth="1" style="452" min="7" max="7"/>
  </cols>
  <sheetData>
    <row r="1">
      <c r="A1" s="217" t="inlineStr">
        <is>
          <t>Date</t>
        </is>
      </c>
      <c r="B1" s="72" t="inlineStr">
        <is>
          <t>Shift</t>
        </is>
      </c>
      <c r="C1" s="73" t="inlineStr">
        <is>
          <t>Standard Weight</t>
        </is>
      </c>
      <c r="D1" s="74" t="inlineStr">
        <is>
          <t>Actual Weight</t>
        </is>
      </c>
      <c r="E1" s="72" t="inlineStr">
        <is>
          <t>Overweight %</t>
        </is>
      </c>
      <c r="F1" s="75" t="inlineStr">
        <is>
          <t>Day Overweight%</t>
        </is>
      </c>
      <c r="G1" s="75" t="inlineStr">
        <is>
          <t>Target</t>
        </is>
      </c>
    </row>
    <row r="2">
      <c r="A2" s="218" t="n">
        <v>46023</v>
      </c>
      <c r="B2" s="61" t="inlineStr">
        <is>
          <t>A</t>
        </is>
      </c>
      <c r="C2" s="61" t="n"/>
      <c r="D2" s="76" t="n"/>
      <c r="E2" s="77">
        <f>IF(D2="","",(D2-C2)/C2)</f>
        <v/>
      </c>
      <c r="F2" s="441">
        <f>IFERROR(AVERAGE(E2:E4),"")</f>
        <v/>
      </c>
      <c r="G2" s="204" t="n">
        <v>0.015</v>
      </c>
    </row>
    <row r="3">
      <c r="A3" s="219" t="n"/>
      <c r="B3" s="61" t="inlineStr">
        <is>
          <t>B</t>
        </is>
      </c>
      <c r="C3" s="61" t="n"/>
      <c r="D3" s="76" t="n"/>
      <c r="E3" s="77">
        <f>IF(D3="","",(D3-C3)/C3)</f>
        <v/>
      </c>
      <c r="F3" s="206" t="n"/>
      <c r="G3" s="204" t="n"/>
    </row>
    <row r="4">
      <c r="A4" s="220" t="n"/>
      <c r="B4" s="61" t="inlineStr">
        <is>
          <t>C</t>
        </is>
      </c>
      <c r="C4" s="61" t="n">
        <v>574</v>
      </c>
      <c r="D4" s="76" t="n">
        <v>583.8</v>
      </c>
      <c r="E4" s="77">
        <f>IF(D4="","",(D4-C4)/C4)</f>
        <v/>
      </c>
      <c r="F4" s="206" t="n"/>
      <c r="G4" s="204" t="n"/>
    </row>
    <row r="5">
      <c r="A5" s="218" t="n">
        <v>46024</v>
      </c>
      <c r="B5" s="61" t="inlineStr">
        <is>
          <t>A</t>
        </is>
      </c>
      <c r="C5" s="61" t="n">
        <v>574</v>
      </c>
      <c r="D5" s="76" t="n">
        <v>589.62</v>
      </c>
      <c r="E5" s="77">
        <f>IF(D5="","",(D5-C5)/C5)</f>
        <v/>
      </c>
      <c r="F5" s="441">
        <f>IFERROR(AVERAGE(E5:E7),"")</f>
        <v/>
      </c>
      <c r="G5" s="204" t="n">
        <v>0.015</v>
      </c>
    </row>
    <row r="6">
      <c r="A6" s="219" t="n"/>
      <c r="B6" s="61" t="inlineStr">
        <is>
          <t>B</t>
        </is>
      </c>
      <c r="C6" s="61" t="n">
        <v>574</v>
      </c>
      <c r="D6" s="76" t="n">
        <v>592.46</v>
      </c>
      <c r="E6" s="77">
        <f>IF(D6="","",(D6-C6)/C6)</f>
        <v/>
      </c>
      <c r="F6" s="206" t="n"/>
      <c r="G6" s="204" t="n"/>
    </row>
    <row r="7">
      <c r="A7" s="220" t="n"/>
      <c r="B7" s="61" t="inlineStr">
        <is>
          <t>C</t>
        </is>
      </c>
      <c r="C7" s="61" t="n">
        <v>574</v>
      </c>
      <c r="D7" s="76" t="n">
        <v>589.65</v>
      </c>
      <c r="E7" s="77">
        <f>IF(D7="","",(D7-C7)/C7)</f>
        <v/>
      </c>
      <c r="F7" s="206" t="n"/>
      <c r="G7" s="204" t="n"/>
    </row>
    <row r="8">
      <c r="A8" s="218" t="n">
        <v>46025</v>
      </c>
      <c r="B8" s="61" t="inlineStr">
        <is>
          <t>A</t>
        </is>
      </c>
      <c r="C8" s="61" t="n">
        <v>574</v>
      </c>
      <c r="D8" s="76" t="n">
        <v>592.48</v>
      </c>
      <c r="E8" s="77">
        <f>IF(D8="","",(D8-C8)/C8)</f>
        <v/>
      </c>
      <c r="F8" s="441">
        <f>IFERROR(AVERAGE(E8:E10),"")</f>
        <v/>
      </c>
      <c r="G8" s="204" t="n">
        <v>0.015</v>
      </c>
    </row>
    <row r="9">
      <c r="A9" s="219" t="n"/>
      <c r="B9" s="61" t="inlineStr">
        <is>
          <t>B</t>
        </is>
      </c>
      <c r="C9" s="61" t="n">
        <v>574</v>
      </c>
      <c r="D9" s="76" t="n">
        <v>596.9400000000001</v>
      </c>
      <c r="E9" s="77">
        <f>IF(D9="","",(D9-C9)/C9)</f>
        <v/>
      </c>
      <c r="F9" s="206" t="n"/>
      <c r="G9" s="204" t="n"/>
    </row>
    <row r="10">
      <c r="A10" s="220" t="n"/>
      <c r="B10" s="61" t="inlineStr">
        <is>
          <t>C</t>
        </is>
      </c>
      <c r="C10" s="61" t="n">
        <v>574</v>
      </c>
      <c r="D10" s="76" t="n">
        <v>594.89</v>
      </c>
      <c r="E10" s="77">
        <f>IF(D10="","",(D10-C10)/C10)</f>
        <v/>
      </c>
      <c r="F10" s="206" t="n"/>
      <c r="G10" s="204" t="n"/>
    </row>
    <row r="11">
      <c r="A11" s="218" t="n">
        <v>46026</v>
      </c>
      <c r="B11" s="61" t="inlineStr">
        <is>
          <t>A</t>
        </is>
      </c>
      <c r="C11" s="61" t="n">
        <v>574</v>
      </c>
      <c r="D11" s="76" t="n">
        <v>588.92</v>
      </c>
      <c r="E11" s="77">
        <f>IF(D11="","",(D11-C11)/C11)</f>
        <v/>
      </c>
      <c r="F11" s="441">
        <f>IFERROR(AVERAGE(E11:E13),"")</f>
        <v/>
      </c>
      <c r="G11" s="204" t="n">
        <v>0.015</v>
      </c>
    </row>
    <row r="12">
      <c r="A12" s="219" t="n"/>
      <c r="B12" s="61" t="inlineStr">
        <is>
          <t>B</t>
        </is>
      </c>
      <c r="C12" s="61" t="n">
        <v>574</v>
      </c>
      <c r="D12" s="76" t="n">
        <v>588.11</v>
      </c>
      <c r="E12" s="77">
        <f>IF(D12="","",(D12-C12)/C12)</f>
        <v/>
      </c>
      <c r="F12" s="206" t="n"/>
      <c r="G12" s="204" t="n"/>
    </row>
    <row r="13">
      <c r="A13" s="220" t="n"/>
      <c r="B13" s="61" t="inlineStr">
        <is>
          <t>C</t>
        </is>
      </c>
      <c r="C13" s="61" t="n">
        <v>574</v>
      </c>
      <c r="D13" s="76" t="n">
        <v>592.26</v>
      </c>
      <c r="E13" s="77">
        <f>IF(D13="","",(D13-C13)/C13)</f>
        <v/>
      </c>
      <c r="F13" s="206" t="n"/>
      <c r="G13" s="204" t="n"/>
    </row>
    <row r="14">
      <c r="A14" s="218" t="n">
        <v>46027</v>
      </c>
      <c r="B14" s="61" t="inlineStr">
        <is>
          <t>A</t>
        </is>
      </c>
      <c r="C14" s="61" t="n">
        <v>574</v>
      </c>
      <c r="D14" s="76" t="n">
        <v>589.3</v>
      </c>
      <c r="E14" s="77">
        <f>IF(D14="","",(D14-C14)/C14)</f>
        <v/>
      </c>
      <c r="F14" s="441">
        <f>IFERROR(AVERAGE(E14:E16),"")</f>
        <v/>
      </c>
      <c r="G14" s="204" t="n">
        <v>0.015</v>
      </c>
    </row>
    <row r="15">
      <c r="A15" s="219" t="n"/>
      <c r="B15" s="61" t="inlineStr">
        <is>
          <t>B</t>
        </is>
      </c>
      <c r="C15" s="61" t="n">
        <v>574</v>
      </c>
      <c r="D15" s="76" t="n">
        <v>585.9</v>
      </c>
      <c r="E15" s="77">
        <f>IF(D15="","",(D15-C15)/C15)</f>
        <v/>
      </c>
      <c r="F15" s="206" t="n"/>
      <c r="G15" s="204" t="n"/>
    </row>
    <row r="16">
      <c r="A16" s="220" t="n"/>
      <c r="B16" s="61" t="inlineStr">
        <is>
          <t>C</t>
        </is>
      </c>
      <c r="C16" s="61" t="n">
        <v>574</v>
      </c>
      <c r="D16" s="76" t="n">
        <v>585.8</v>
      </c>
      <c r="E16" s="77">
        <f>IF(D16="","",(D16-C16)/C16)</f>
        <v/>
      </c>
      <c r="F16" s="206" t="n"/>
      <c r="G16" s="204" t="n"/>
    </row>
    <row r="17">
      <c r="A17" s="218" t="n">
        <v>46028</v>
      </c>
      <c r="B17" s="61" t="inlineStr">
        <is>
          <t>A</t>
        </is>
      </c>
      <c r="C17" s="61" t="n">
        <v>574</v>
      </c>
      <c r="D17" s="76" t="n">
        <v>580.16</v>
      </c>
      <c r="E17" s="77">
        <f>IF(D17="","",(D17-C17)/C17)</f>
        <v/>
      </c>
      <c r="F17" s="441">
        <f>IFERROR(AVERAGE(E17:E19),"")</f>
        <v/>
      </c>
      <c r="G17" s="204" t="n">
        <v>0.015</v>
      </c>
    </row>
    <row r="18">
      <c r="A18" s="219" t="n"/>
      <c r="B18" s="61" t="inlineStr">
        <is>
          <t>B</t>
        </is>
      </c>
      <c r="C18" s="61" t="n">
        <v>574</v>
      </c>
      <c r="D18" s="76" t="n">
        <v>580.16</v>
      </c>
      <c r="E18" s="77">
        <f>IF(D18="","",(D18-C18)/C18)</f>
        <v/>
      </c>
      <c r="F18" s="206" t="n"/>
      <c r="G18" s="204" t="n"/>
    </row>
    <row r="19">
      <c r="A19" s="220" t="n"/>
      <c r="B19" s="61" t="inlineStr">
        <is>
          <t>C</t>
        </is>
      </c>
      <c r="C19" s="61" t="n">
        <v>362</v>
      </c>
      <c r="D19" s="76" t="n">
        <v>374.2</v>
      </c>
      <c r="E19" s="77">
        <f>IF(D19="","",(D19-C19)/C19)</f>
        <v/>
      </c>
      <c r="F19" s="206" t="n"/>
      <c r="G19" s="204" t="n"/>
    </row>
    <row r="20">
      <c r="A20" s="218" t="n">
        <v>46029</v>
      </c>
      <c r="B20" s="61" t="inlineStr">
        <is>
          <t>A</t>
        </is>
      </c>
      <c r="C20" s="61" t="n">
        <v>362</v>
      </c>
      <c r="D20" s="76" t="n">
        <v>367.31</v>
      </c>
      <c r="E20" s="77">
        <f>IF(D20="","",(D20-C20)/C20)</f>
        <v/>
      </c>
      <c r="F20" s="441">
        <f>IFERROR(AVERAGE(E20:E22),"")</f>
        <v/>
      </c>
      <c r="G20" s="204" t="n">
        <v>0.015</v>
      </c>
    </row>
    <row r="21">
      <c r="A21" s="219" t="n"/>
      <c r="B21" s="61" t="inlineStr">
        <is>
          <t>B</t>
        </is>
      </c>
      <c r="C21" s="61" t="n">
        <v>362</v>
      </c>
      <c r="D21" s="76" t="n">
        <v>368.58</v>
      </c>
      <c r="E21" s="77">
        <f>IF(D21="","",(D21-C21)/C21)</f>
        <v/>
      </c>
      <c r="F21" s="206" t="n"/>
      <c r="G21" s="204" t="n"/>
    </row>
    <row r="22">
      <c r="A22" s="220" t="n"/>
      <c r="B22" s="61" t="inlineStr">
        <is>
          <t>C</t>
        </is>
      </c>
      <c r="C22" s="61" t="n">
        <v>362</v>
      </c>
      <c r="D22" s="76" t="n">
        <v>369.51</v>
      </c>
      <c r="E22" s="77">
        <f>IF(D22="","",(D22-C22)/C22)</f>
        <v/>
      </c>
      <c r="F22" s="206" t="n"/>
      <c r="G22" s="204" t="n"/>
    </row>
    <row r="23">
      <c r="A23" s="218" t="n">
        <v>46030</v>
      </c>
      <c r="B23" s="61" t="inlineStr">
        <is>
          <t>A</t>
        </is>
      </c>
      <c r="C23" s="61" t="n">
        <v>362</v>
      </c>
      <c r="D23" s="76" t="n">
        <v>371.1</v>
      </c>
      <c r="E23" s="77">
        <f>IF(D23="","",(D23-C23)/C23)</f>
        <v/>
      </c>
      <c r="F23" s="441">
        <f>IFERROR(AVERAGE(E23:E25),"")</f>
        <v/>
      </c>
      <c r="G23" s="204" t="n">
        <v>0.015</v>
      </c>
    </row>
    <row r="24">
      <c r="A24" s="219" t="n"/>
      <c r="B24" s="61" t="inlineStr">
        <is>
          <t>B</t>
        </is>
      </c>
      <c r="C24" s="61" t="n">
        <v>362</v>
      </c>
      <c r="D24" s="76" t="n">
        <v>369.03</v>
      </c>
      <c r="E24" s="77">
        <f>IF(D24="","",(D24-C24)/C24)</f>
        <v/>
      </c>
      <c r="F24" s="206" t="n"/>
      <c r="G24" s="204" t="n"/>
    </row>
    <row r="25">
      <c r="A25" s="220" t="n"/>
      <c r="B25" s="61" t="inlineStr">
        <is>
          <t>C</t>
        </is>
      </c>
      <c r="C25" s="61" t="n">
        <v>362</v>
      </c>
      <c r="D25" s="76" t="n">
        <v>373.56</v>
      </c>
      <c r="E25" s="77">
        <f>IF(D25="","",(D25-C25)/C25)</f>
        <v/>
      </c>
      <c r="F25" s="206" t="n"/>
      <c r="G25" s="204" t="n"/>
    </row>
    <row r="26">
      <c r="A26" s="218" t="n">
        <v>46031</v>
      </c>
      <c r="B26" s="61" t="inlineStr">
        <is>
          <t>A</t>
        </is>
      </c>
      <c r="C26" s="61" t="n">
        <v>362</v>
      </c>
      <c r="D26" s="76" t="n">
        <v>366.54</v>
      </c>
      <c r="E26" s="77">
        <f>IF(D26="","",(D26-C26)/C26)</f>
        <v/>
      </c>
      <c r="F26" s="441">
        <f>IFERROR(AVERAGE(E26:E28),"")</f>
        <v/>
      </c>
      <c r="G26" s="204" t="n">
        <v>0.015</v>
      </c>
    </row>
    <row r="27">
      <c r="A27" s="219" t="n"/>
      <c r="B27" s="61" t="inlineStr">
        <is>
          <t>B</t>
        </is>
      </c>
      <c r="C27" s="61" t="n">
        <v>362</v>
      </c>
      <c r="D27" s="76" t="n">
        <v>375.3</v>
      </c>
      <c r="E27" s="77">
        <f>IF(D27="","",(D27-C27)/C27)</f>
        <v/>
      </c>
      <c r="F27" s="206" t="n"/>
      <c r="G27" s="204" t="n"/>
    </row>
    <row r="28">
      <c r="A28" s="220" t="n"/>
      <c r="B28" s="61" t="inlineStr">
        <is>
          <t>C</t>
        </is>
      </c>
      <c r="C28" s="61" t="n">
        <v>362</v>
      </c>
      <c r="D28" s="76" t="n">
        <v>373.6</v>
      </c>
      <c r="E28" s="77">
        <f>IF(D28="","",(D28-C28)/C28)</f>
        <v/>
      </c>
      <c r="F28" s="206" t="n"/>
      <c r="G28" s="204" t="n"/>
    </row>
    <row r="29">
      <c r="A29" s="218" t="n">
        <v>46032</v>
      </c>
      <c r="B29" s="61" t="inlineStr">
        <is>
          <t>A</t>
        </is>
      </c>
      <c r="C29" s="61" t="n">
        <v>362</v>
      </c>
      <c r="D29" s="76" t="n">
        <v>372.14</v>
      </c>
      <c r="E29" s="77">
        <f>IF(D29="","",(D29-C29)/C29)</f>
        <v/>
      </c>
      <c r="F29" s="441">
        <f>IFERROR(AVERAGE(E29:E31),"")</f>
        <v/>
      </c>
      <c r="G29" s="204" t="n">
        <v>0.015</v>
      </c>
    </row>
    <row r="30">
      <c r="A30" s="219" t="n"/>
      <c r="B30" s="61" t="inlineStr">
        <is>
          <t>B</t>
        </is>
      </c>
      <c r="C30" s="61" t="n">
        <v>362</v>
      </c>
      <c r="D30" s="76" t="n">
        <v>374.66</v>
      </c>
      <c r="E30" s="77">
        <f>IF(D30="","",(D30-C30)/C30)</f>
        <v/>
      </c>
      <c r="F30" s="206" t="n"/>
      <c r="G30" s="204" t="n"/>
    </row>
    <row r="31">
      <c r="A31" s="220" t="n"/>
      <c r="B31" s="61" t="inlineStr">
        <is>
          <t>C</t>
        </is>
      </c>
      <c r="C31" s="61" t="n">
        <v>362</v>
      </c>
      <c r="D31" s="76" t="n">
        <v>373.27</v>
      </c>
      <c r="E31" s="77">
        <f>IF(D31="","",(D31-C31)/C31)</f>
        <v/>
      </c>
      <c r="F31" s="206" t="n"/>
      <c r="G31" s="204" t="n"/>
    </row>
    <row r="32">
      <c r="A32" s="218" t="n">
        <v>46033</v>
      </c>
      <c r="B32" s="61" t="inlineStr">
        <is>
          <t>A</t>
        </is>
      </c>
      <c r="C32" s="61" t="n">
        <v>362</v>
      </c>
      <c r="D32" s="76" t="n">
        <v>365.37</v>
      </c>
      <c r="E32" s="77">
        <f>IF(D32="","",(D32-C32)/C32)</f>
        <v/>
      </c>
      <c r="F32" s="441">
        <f>IFERROR(AVERAGE(E32:E34),"")</f>
        <v/>
      </c>
      <c r="G32" s="204" t="n">
        <v>0.015</v>
      </c>
    </row>
    <row r="33">
      <c r="A33" s="219" t="n"/>
      <c r="B33" s="61" t="inlineStr">
        <is>
          <t>B</t>
        </is>
      </c>
      <c r="C33" s="61" t="n">
        <v>362</v>
      </c>
      <c r="D33" s="76" t="n">
        <v>366.91</v>
      </c>
      <c r="E33" s="77">
        <f>IF(D33="","",(D33-C33)/C33)</f>
        <v/>
      </c>
      <c r="F33" s="206" t="n"/>
      <c r="G33" s="204" t="n"/>
    </row>
    <row r="34">
      <c r="A34" s="220" t="n"/>
      <c r="B34" s="61" t="inlineStr">
        <is>
          <t>C</t>
        </is>
      </c>
      <c r="C34" s="61" t="n">
        <v>362</v>
      </c>
      <c r="D34" s="76" t="n">
        <v>368.44</v>
      </c>
      <c r="E34" s="77">
        <f>IF(D34="","",(D34-C34)/C34)</f>
        <v/>
      </c>
      <c r="F34" s="206" t="n"/>
      <c r="G34" s="204" t="n"/>
    </row>
    <row r="35">
      <c r="A35" s="218" t="n">
        <v>46034</v>
      </c>
      <c r="B35" s="61" t="inlineStr">
        <is>
          <t>A</t>
        </is>
      </c>
      <c r="C35" s="61" t="n">
        <v>362</v>
      </c>
      <c r="D35" s="76" t="n">
        <v>378.87</v>
      </c>
      <c r="E35" s="77">
        <f>IF(D35="","",(D35-C35)/C35)</f>
        <v/>
      </c>
      <c r="F35" s="441">
        <f>IFERROR(AVERAGE(E35:E37),"")</f>
        <v/>
      </c>
      <c r="G35" s="204" t="n">
        <v>0.015</v>
      </c>
    </row>
    <row r="36">
      <c r="A36" s="219" t="n"/>
      <c r="B36" s="61" t="inlineStr">
        <is>
          <t>B</t>
        </is>
      </c>
      <c r="C36" s="61" t="n">
        <v>574</v>
      </c>
      <c r="D36" s="76" t="n">
        <v>575.54</v>
      </c>
      <c r="E36" s="77">
        <f>IF(D36="","",(D36-C36)/C36)</f>
        <v/>
      </c>
      <c r="F36" s="206" t="n"/>
      <c r="G36" s="204" t="n"/>
    </row>
    <row r="37">
      <c r="A37" s="220" t="n"/>
      <c r="B37" s="61" t="inlineStr">
        <is>
          <t>C</t>
        </is>
      </c>
      <c r="C37" s="61" t="n">
        <v>574</v>
      </c>
      <c r="D37" s="76" t="n">
        <v>585.84</v>
      </c>
      <c r="E37" s="77">
        <f>IF(D37="","",(D37-C37)/C37)</f>
        <v/>
      </c>
      <c r="F37" s="206" t="n"/>
      <c r="G37" s="204" t="n"/>
    </row>
    <row r="38">
      <c r="A38" s="218" t="n">
        <v>46035</v>
      </c>
      <c r="B38" s="61" t="inlineStr">
        <is>
          <t>A</t>
        </is>
      </c>
      <c r="C38" s="61" t="n">
        <v>574</v>
      </c>
      <c r="D38" s="76" t="n">
        <v>582.77</v>
      </c>
      <c r="E38" s="77">
        <f>IF(D38="","",(D38-C38)/C38)</f>
        <v/>
      </c>
      <c r="F38" s="441">
        <f>IFERROR(AVERAGE(E38:E40),"")</f>
        <v/>
      </c>
      <c r="G38" s="204" t="n">
        <v>0.015</v>
      </c>
    </row>
    <row r="39">
      <c r="A39" s="219" t="n"/>
      <c r="B39" s="61" t="inlineStr">
        <is>
          <t>B</t>
        </is>
      </c>
      <c r="C39" s="61" t="n">
        <v>574</v>
      </c>
      <c r="D39" s="76" t="n">
        <v>591.66</v>
      </c>
      <c r="E39" s="77">
        <f>IF(D39="","",(D39-C39)/C39)</f>
        <v/>
      </c>
      <c r="F39" s="206" t="n"/>
      <c r="G39" s="204" t="n"/>
    </row>
    <row r="40">
      <c r="A40" s="220" t="n"/>
      <c r="B40" s="61" t="inlineStr">
        <is>
          <t>C</t>
        </is>
      </c>
      <c r="C40" s="61" t="n">
        <v>574</v>
      </c>
      <c r="D40" s="76" t="n">
        <v>585.2</v>
      </c>
      <c r="E40" s="77">
        <f>IF(D40="","",(D40-C40)/C40)</f>
        <v/>
      </c>
      <c r="F40" s="206" t="n"/>
      <c r="G40" s="204" t="n"/>
    </row>
    <row r="41">
      <c r="A41" s="218" t="n">
        <v>46036</v>
      </c>
      <c r="B41" s="61" t="inlineStr">
        <is>
          <t>A</t>
        </is>
      </c>
      <c r="C41" s="61" t="n">
        <v>574</v>
      </c>
      <c r="D41" s="76" t="n">
        <v>584.8</v>
      </c>
      <c r="E41" s="77">
        <f>IF(D41="","",(D41-C41)/C41)</f>
        <v/>
      </c>
      <c r="F41" s="441">
        <f>IFERROR(AVERAGE(E41:E43),"")</f>
        <v/>
      </c>
      <c r="G41" s="204" t="n">
        <v>0.015</v>
      </c>
    </row>
    <row r="42">
      <c r="A42" s="219" t="n"/>
      <c r="B42" s="61" t="inlineStr">
        <is>
          <t>B</t>
        </is>
      </c>
      <c r="C42" s="61" t="n">
        <v>362</v>
      </c>
      <c r="D42" s="76" t="n"/>
      <c r="E42" s="77">
        <f>IF(D42="","",(D42-C42)/C42)</f>
        <v/>
      </c>
      <c r="F42" s="206" t="n"/>
      <c r="G42" s="204" t="n"/>
    </row>
    <row r="43">
      <c r="A43" s="220" t="n"/>
      <c r="B43" s="61" t="inlineStr">
        <is>
          <t>C</t>
        </is>
      </c>
      <c r="C43" s="61" t="n">
        <v>362</v>
      </c>
      <c r="D43" s="76" t="n">
        <v>369.4</v>
      </c>
      <c r="E43" s="77">
        <f>IF(D43="","",(D43-C43)/C43)</f>
        <v/>
      </c>
      <c r="F43" s="206" t="n"/>
      <c r="G43" s="204" t="n"/>
    </row>
    <row r="44">
      <c r="A44" s="218" t="n">
        <v>46037</v>
      </c>
      <c r="B44" s="61" t="inlineStr">
        <is>
          <t>A</t>
        </is>
      </c>
      <c r="C44" s="61" t="n">
        <v>362</v>
      </c>
      <c r="D44" s="76" t="n">
        <v>368.76</v>
      </c>
      <c r="E44" s="77">
        <f>IF(D44="","",(D44-C44)/C44)</f>
        <v/>
      </c>
      <c r="F44" s="441">
        <f>IFERROR(AVERAGE(E44:E46),"")</f>
        <v/>
      </c>
      <c r="G44" s="204" t="n">
        <v>0.015</v>
      </c>
    </row>
    <row r="45">
      <c r="A45" s="219" t="n"/>
      <c r="B45" s="61" t="inlineStr">
        <is>
          <t>B</t>
        </is>
      </c>
      <c r="C45" s="61" t="n">
        <v>362</v>
      </c>
      <c r="D45" s="76" t="n">
        <v>371.36</v>
      </c>
      <c r="E45" s="77">
        <f>IF(D45="","",(D45-C45)/C45)</f>
        <v/>
      </c>
      <c r="F45" s="206" t="n"/>
      <c r="G45" s="204" t="n"/>
    </row>
    <row r="46">
      <c r="A46" s="220" t="n"/>
      <c r="B46" s="61" t="inlineStr">
        <is>
          <t>C</t>
        </is>
      </c>
      <c r="C46" s="61" t="n">
        <v>362</v>
      </c>
      <c r="D46" s="76" t="n">
        <v>371.17</v>
      </c>
      <c r="E46" s="77">
        <f>IF(D46="","",(D46-C46)/C46)</f>
        <v/>
      </c>
      <c r="F46" s="206" t="n"/>
      <c r="G46" s="204" t="n"/>
    </row>
    <row r="47">
      <c r="A47" s="218" t="n">
        <v>46038</v>
      </c>
      <c r="B47" s="61" t="inlineStr">
        <is>
          <t>A</t>
        </is>
      </c>
      <c r="C47" s="61" t="n">
        <v>362</v>
      </c>
      <c r="D47" s="76" t="n">
        <v>369.87</v>
      </c>
      <c r="E47" s="77">
        <f>IF(D47="","",(D47-C47)/C47)</f>
        <v/>
      </c>
      <c r="F47" s="441">
        <f>IFERROR(AVERAGE(E47:E49),"")</f>
        <v/>
      </c>
      <c r="G47" s="204" t="n">
        <v>0.015</v>
      </c>
    </row>
    <row r="48">
      <c r="A48" s="219" t="n"/>
      <c r="B48" s="61" t="inlineStr">
        <is>
          <t>B</t>
        </is>
      </c>
      <c r="C48" s="61" t="n">
        <v>362</v>
      </c>
      <c r="D48" s="76" t="n">
        <v>371.55</v>
      </c>
      <c r="E48" s="77">
        <f>IF(D48="","",(D48-C48)/C48)</f>
        <v/>
      </c>
      <c r="F48" s="206" t="n"/>
      <c r="G48" s="204" t="n"/>
    </row>
    <row r="49">
      <c r="A49" s="220" t="n"/>
      <c r="B49" s="61" t="inlineStr">
        <is>
          <t>C</t>
        </is>
      </c>
      <c r="C49" s="61" t="n">
        <v>362</v>
      </c>
      <c r="D49" s="76" t="n">
        <v>372.36</v>
      </c>
      <c r="E49" s="77">
        <f>IF(D49="","",(D49-C49)/C49)</f>
        <v/>
      </c>
      <c r="F49" s="206" t="n"/>
      <c r="G49" s="204" t="n"/>
    </row>
    <row r="50">
      <c r="A50" s="218" t="n">
        <v>46039</v>
      </c>
      <c r="B50" s="61" t="inlineStr">
        <is>
          <t>A</t>
        </is>
      </c>
      <c r="C50" s="61" t="n">
        <v>362</v>
      </c>
      <c r="D50" s="76" t="n">
        <v>374.88</v>
      </c>
      <c r="E50" s="77">
        <f>IF(D50="","",(D50-C50)/C50)</f>
        <v/>
      </c>
      <c r="F50" s="441">
        <f>IFERROR(AVERAGE(E50:E52),"")</f>
        <v/>
      </c>
      <c r="G50" s="204" t="n">
        <v>0.015</v>
      </c>
    </row>
    <row r="51">
      <c r="A51" s="219" t="n"/>
      <c r="B51" s="61" t="inlineStr">
        <is>
          <t>B</t>
        </is>
      </c>
      <c r="C51" s="61" t="n">
        <v>362</v>
      </c>
      <c r="D51" s="76" t="n">
        <v>373.32</v>
      </c>
      <c r="E51" s="77">
        <f>IF(D51="","",(D51-C51)/C51)</f>
        <v/>
      </c>
      <c r="F51" s="206" t="n"/>
      <c r="G51" s="204" t="n"/>
    </row>
    <row r="52">
      <c r="A52" s="220" t="n"/>
      <c r="B52" s="61" t="inlineStr">
        <is>
          <t>C</t>
        </is>
      </c>
      <c r="C52" s="61" t="n">
        <v>362</v>
      </c>
      <c r="D52" s="76" t="n">
        <v>371.53</v>
      </c>
      <c r="E52" s="77">
        <f>IF(D52="","",(D52-C52)/C52)</f>
        <v/>
      </c>
      <c r="F52" s="206" t="n"/>
      <c r="G52" s="204" t="n"/>
    </row>
    <row r="53">
      <c r="A53" s="218" t="n">
        <v>46040</v>
      </c>
      <c r="B53" s="61" t="inlineStr">
        <is>
          <t>A</t>
        </is>
      </c>
      <c r="C53" s="61" t="n">
        <v>362</v>
      </c>
      <c r="D53" s="76" t="n">
        <v>368.76</v>
      </c>
      <c r="E53" s="77">
        <f>IF(D53="","",(D53-C53)/C53)</f>
        <v/>
      </c>
      <c r="F53" s="441">
        <f>IFERROR(AVERAGE(E53:E55),"")</f>
        <v/>
      </c>
      <c r="G53" s="204" t="n">
        <v>0.015</v>
      </c>
    </row>
    <row r="54">
      <c r="A54" s="219" t="n"/>
      <c r="B54" s="61" t="inlineStr">
        <is>
          <t>B</t>
        </is>
      </c>
      <c r="C54" s="61" t="n">
        <v>362</v>
      </c>
      <c r="D54" s="76" t="n">
        <v>366.4</v>
      </c>
      <c r="E54" s="77">
        <f>IF(D54="","",(D54-C54)/C54)</f>
        <v/>
      </c>
      <c r="F54" s="206" t="n"/>
      <c r="G54" s="204" t="n"/>
    </row>
    <row r="55">
      <c r="A55" s="220" t="n"/>
      <c r="B55" s="61" t="inlineStr">
        <is>
          <t>C</t>
        </is>
      </c>
      <c r="C55" s="61" t="n">
        <v>362</v>
      </c>
      <c r="D55" s="76" t="n">
        <v>370.47</v>
      </c>
      <c r="E55" s="77">
        <f>IF(D55="","",(D55-C55)/C55)</f>
        <v/>
      </c>
      <c r="F55" s="206" t="n"/>
      <c r="G55" s="204" t="n"/>
    </row>
    <row r="56">
      <c r="A56" s="218" t="n">
        <v>46041</v>
      </c>
      <c r="B56" s="61" t="inlineStr">
        <is>
          <t>A</t>
        </is>
      </c>
      <c r="C56" s="61" t="n">
        <v>362</v>
      </c>
      <c r="D56" s="76" t="n">
        <v>369.75</v>
      </c>
      <c r="E56" s="77">
        <f>IF(D56="","",(D56-C56)/C56)</f>
        <v/>
      </c>
      <c r="F56" s="441">
        <f>IFERROR(AVERAGE(E56:E58),"")</f>
        <v/>
      </c>
      <c r="G56" s="204" t="n">
        <v>0.015</v>
      </c>
    </row>
    <row r="57">
      <c r="A57" s="219" t="n"/>
      <c r="B57" s="61" t="inlineStr">
        <is>
          <t>B</t>
        </is>
      </c>
      <c r="C57" s="61" t="n">
        <v>362</v>
      </c>
      <c r="D57" s="76" t="n">
        <v>371.16</v>
      </c>
      <c r="E57" s="77">
        <f>IF(D57="","",(D57-C57)/C57)</f>
        <v/>
      </c>
      <c r="F57" s="206" t="n"/>
      <c r="G57" s="204" t="n"/>
    </row>
    <row r="58">
      <c r="A58" s="220" t="n"/>
      <c r="B58" s="61" t="inlineStr">
        <is>
          <t>C</t>
        </is>
      </c>
      <c r="C58" s="61" t="n">
        <v>362</v>
      </c>
      <c r="D58" s="76" t="n">
        <v>367.74</v>
      </c>
      <c r="E58" s="77">
        <f>IF(D58="","",(D58-C58)/C58)</f>
        <v/>
      </c>
      <c r="F58" s="206" t="n"/>
      <c r="G58" s="204" t="n"/>
    </row>
    <row r="59">
      <c r="A59" s="218" t="n">
        <v>46042</v>
      </c>
      <c r="B59" s="61" t="inlineStr">
        <is>
          <t>A</t>
        </is>
      </c>
      <c r="C59" s="61" t="n">
        <v>362</v>
      </c>
      <c r="D59" s="76" t="n">
        <v>370.7</v>
      </c>
      <c r="E59" s="77">
        <f>IF(D59="","",(D59-C59)/C59)</f>
        <v/>
      </c>
      <c r="F59" s="441">
        <f>IFERROR(AVERAGE(E59:E61),"")</f>
        <v/>
      </c>
      <c r="G59" s="204" t="n">
        <v>0.015</v>
      </c>
    </row>
    <row r="60">
      <c r="A60" s="219" t="n"/>
      <c r="B60" s="61" t="inlineStr">
        <is>
          <t>B</t>
        </is>
      </c>
      <c r="C60" s="61" t="n">
        <v>362</v>
      </c>
      <c r="D60" s="76" t="n">
        <v>372.25</v>
      </c>
      <c r="E60" s="77">
        <f>IF(D60="","",(D60-C60)/C60)</f>
        <v/>
      </c>
      <c r="F60" s="206" t="n"/>
      <c r="G60" s="204" t="n"/>
    </row>
    <row r="61">
      <c r="A61" s="220" t="n"/>
      <c r="B61" s="61" t="inlineStr">
        <is>
          <t>C</t>
        </is>
      </c>
      <c r="C61" s="61" t="n">
        <v>362</v>
      </c>
      <c r="D61" s="76" t="n">
        <v>374.3</v>
      </c>
      <c r="E61" s="77">
        <f>IF(D61="","",(D61-C61)/C61)</f>
        <v/>
      </c>
      <c r="F61" s="206" t="n"/>
      <c r="G61" s="204" t="n"/>
    </row>
    <row r="62">
      <c r="A62" s="218" t="n">
        <v>46043</v>
      </c>
      <c r="B62" s="61" t="inlineStr">
        <is>
          <t>A</t>
        </is>
      </c>
      <c r="C62" s="61" t="n">
        <v>362</v>
      </c>
      <c r="D62" s="76" t="n">
        <v>372.2</v>
      </c>
      <c r="E62" s="77">
        <f>IF(D62="","",(D62-C62)/C62)</f>
        <v/>
      </c>
      <c r="F62" s="441">
        <f>IFERROR(AVERAGE(E62:E64),"")</f>
        <v/>
      </c>
      <c r="G62" s="204" t="n">
        <v>0.015</v>
      </c>
    </row>
    <row r="63">
      <c r="A63" s="219" t="n"/>
      <c r="B63" s="61" t="inlineStr">
        <is>
          <t>B</t>
        </is>
      </c>
      <c r="C63" s="61" t="n"/>
      <c r="D63" s="76" t="n"/>
      <c r="E63" s="77" t="n"/>
      <c r="F63" s="206" t="n"/>
      <c r="G63" s="204" t="n"/>
    </row>
    <row r="64">
      <c r="A64" s="220" t="n"/>
      <c r="B64" s="61" t="inlineStr">
        <is>
          <t>C</t>
        </is>
      </c>
      <c r="C64" s="61" t="n">
        <v>572</v>
      </c>
      <c r="D64" s="76" t="n">
        <v>581.98</v>
      </c>
      <c r="E64" s="77">
        <f>IF(D64="","",(D64-C64)/C64)</f>
        <v/>
      </c>
      <c r="F64" s="206" t="n"/>
      <c r="G64" s="204" t="n"/>
    </row>
    <row r="65">
      <c r="A65" s="218" t="n">
        <v>46044</v>
      </c>
      <c r="B65" s="61" t="inlineStr">
        <is>
          <t>A</t>
        </is>
      </c>
      <c r="C65" s="61" t="n"/>
      <c r="D65" s="76" t="n"/>
      <c r="E65" s="77">
        <f>IF(D65="","",(D65-C65)/C65)</f>
        <v/>
      </c>
      <c r="F65" s="441">
        <f>IFERROR(AVERAGE(E65:E67),"")</f>
        <v/>
      </c>
      <c r="G65" s="204" t="n">
        <v>0.015</v>
      </c>
    </row>
    <row r="66">
      <c r="A66" s="219" t="n"/>
      <c r="B66" s="61" t="inlineStr">
        <is>
          <t>B</t>
        </is>
      </c>
      <c r="C66" s="61" t="n"/>
      <c r="D66" s="76" t="n"/>
      <c r="E66" s="77">
        <f>IF(D66="","",(D66-C66)/C66)</f>
        <v/>
      </c>
      <c r="F66" s="206" t="n"/>
      <c r="G66" s="204" t="n"/>
    </row>
    <row r="67">
      <c r="A67" s="220" t="n"/>
      <c r="B67" s="61" t="inlineStr">
        <is>
          <t>C</t>
        </is>
      </c>
      <c r="C67" s="61" t="n"/>
      <c r="D67" s="76" t="n"/>
      <c r="E67" s="77">
        <f>IF(D67="","",(D67-C67)/C67)</f>
        <v/>
      </c>
      <c r="F67" s="206" t="n"/>
      <c r="G67" s="204" t="n"/>
    </row>
    <row r="68">
      <c r="A68" s="218" t="n">
        <v>46045</v>
      </c>
      <c r="B68" s="61" t="inlineStr">
        <is>
          <t>A</t>
        </is>
      </c>
      <c r="C68" s="61" t="n"/>
      <c r="D68" s="76" t="n"/>
      <c r="E68" s="77">
        <f>IF(D68="","",(D68-C68)/C68)</f>
        <v/>
      </c>
      <c r="F68" s="441">
        <f>IFERROR(AVERAGE(E68:E70),"")</f>
        <v/>
      </c>
      <c r="G68" s="204" t="n">
        <v>0.015</v>
      </c>
    </row>
    <row r="69">
      <c r="A69" s="219" t="n"/>
      <c r="B69" s="61" t="inlineStr">
        <is>
          <t>B</t>
        </is>
      </c>
      <c r="C69" s="61" t="n"/>
      <c r="D69" s="76" t="n"/>
      <c r="E69" s="77">
        <f>IF(D69="","",(D69-C69)/C69)</f>
        <v/>
      </c>
      <c r="F69" s="206" t="n"/>
      <c r="G69" s="204" t="n"/>
    </row>
    <row r="70">
      <c r="A70" s="220" t="n"/>
      <c r="B70" s="61" t="inlineStr">
        <is>
          <t>C</t>
        </is>
      </c>
      <c r="C70" s="61" t="n"/>
      <c r="D70" s="76" t="n"/>
      <c r="E70" s="77">
        <f>IF(D70="","",(D70-C70)/C70)</f>
        <v/>
      </c>
      <c r="F70" s="206" t="n"/>
      <c r="G70" s="204" t="n"/>
    </row>
    <row r="71">
      <c r="A71" s="218" t="n">
        <v>46046</v>
      </c>
      <c r="B71" s="61" t="inlineStr">
        <is>
          <t>A</t>
        </is>
      </c>
      <c r="C71" s="61" t="n"/>
      <c r="D71" s="76" t="n"/>
      <c r="E71" s="77">
        <f>IF(D71="","",(D71-C71)/C71)</f>
        <v/>
      </c>
      <c r="F71" s="441">
        <f>IFERROR(AVERAGE(E71:E73),"")</f>
        <v/>
      </c>
      <c r="G71" s="204" t="n">
        <v>0.015</v>
      </c>
    </row>
    <row r="72">
      <c r="A72" s="219" t="n"/>
      <c r="B72" s="61" t="inlineStr">
        <is>
          <t>B</t>
        </is>
      </c>
      <c r="C72" s="61" t="n"/>
      <c r="D72" s="76" t="n"/>
      <c r="E72" s="77">
        <f>IF(D72="","",(D72-C72)/C72)</f>
        <v/>
      </c>
      <c r="F72" s="206" t="n"/>
      <c r="G72" s="204" t="n"/>
    </row>
    <row r="73">
      <c r="A73" s="220" t="n"/>
      <c r="B73" s="61" t="inlineStr">
        <is>
          <t>C</t>
        </is>
      </c>
      <c r="C73" s="61" t="n"/>
      <c r="D73" s="76" t="n"/>
      <c r="E73" s="77">
        <f>IF(D73="","",(D73-C73)/C73)</f>
        <v/>
      </c>
      <c r="F73" s="206" t="n"/>
      <c r="G73" s="204" t="n"/>
    </row>
    <row r="74">
      <c r="A74" s="218" t="n">
        <v>46047</v>
      </c>
      <c r="B74" s="61" t="inlineStr">
        <is>
          <t>A</t>
        </is>
      </c>
      <c r="C74" s="61" t="n"/>
      <c r="D74" s="76" t="n"/>
      <c r="E74" s="77">
        <f>IF(D74="","",(D74-C74)/C74)</f>
        <v/>
      </c>
      <c r="F74" s="441">
        <f>IFERROR(AVERAGE(E74:E76),"")</f>
        <v/>
      </c>
      <c r="G74" s="204" t="n">
        <v>0.015</v>
      </c>
    </row>
    <row r="75">
      <c r="A75" s="219" t="n"/>
      <c r="B75" s="61" t="inlineStr">
        <is>
          <t>B</t>
        </is>
      </c>
      <c r="C75" s="61" t="n"/>
      <c r="D75" s="76" t="n"/>
      <c r="E75" s="77">
        <f>IF(D75="","",(D75-C75)/C75)</f>
        <v/>
      </c>
      <c r="F75" s="206" t="n"/>
      <c r="G75" s="204" t="n"/>
    </row>
    <row r="76">
      <c r="A76" s="220" t="n"/>
      <c r="B76" s="61" t="inlineStr">
        <is>
          <t>C</t>
        </is>
      </c>
      <c r="C76" s="61" t="n"/>
      <c r="D76" s="76" t="n"/>
      <c r="E76" s="77">
        <f>IF(D76="","",(D76-C76)/C76)</f>
        <v/>
      </c>
      <c r="F76" s="206" t="n"/>
      <c r="G76" s="204" t="n"/>
    </row>
    <row r="77">
      <c r="A77" s="218" t="n">
        <v>46048</v>
      </c>
      <c r="B77" s="61" t="inlineStr">
        <is>
          <t>A</t>
        </is>
      </c>
      <c r="C77" s="61" t="n"/>
      <c r="D77" s="76" t="n"/>
      <c r="E77" s="77">
        <f>IF(D77="","",(D77-C77)/C77)</f>
        <v/>
      </c>
      <c r="F77" s="441">
        <f>IFERROR(AVERAGE(E77:E79),"")</f>
        <v/>
      </c>
      <c r="G77" s="204" t="n">
        <v>0.015</v>
      </c>
    </row>
    <row r="78">
      <c r="A78" s="219" t="n"/>
      <c r="B78" s="61" t="inlineStr">
        <is>
          <t>B</t>
        </is>
      </c>
      <c r="C78" s="61" t="n"/>
      <c r="D78" s="76" t="n"/>
      <c r="E78" s="77">
        <f>IF(D78="","",(D78-C78)/C78)</f>
        <v/>
      </c>
      <c r="F78" s="206" t="n"/>
      <c r="G78" s="204" t="n"/>
    </row>
    <row r="79">
      <c r="A79" s="220" t="n"/>
      <c r="B79" s="61" t="inlineStr">
        <is>
          <t>C</t>
        </is>
      </c>
      <c r="C79" s="61" t="n"/>
      <c r="D79" s="76" t="n"/>
      <c r="E79" s="77">
        <f>IF(D79="","",(D79-C79)/C79)</f>
        <v/>
      </c>
      <c r="F79" s="206" t="n"/>
      <c r="G79" s="204" t="n"/>
    </row>
    <row r="80">
      <c r="A80" s="218" t="n">
        <v>46049</v>
      </c>
      <c r="B80" s="61" t="inlineStr">
        <is>
          <t>A</t>
        </is>
      </c>
      <c r="C80" s="61" t="n">
        <v>574</v>
      </c>
      <c r="D80" s="76" t="n">
        <v>601.26</v>
      </c>
      <c r="E80" s="77">
        <f>IF(D80="","",(D80-C80)/C80)</f>
        <v/>
      </c>
      <c r="F80" s="441">
        <f>IFERROR(AVERAGE(E80:E82),"")</f>
        <v/>
      </c>
      <c r="G80" s="204" t="n">
        <v>0.015</v>
      </c>
    </row>
    <row r="81">
      <c r="A81" s="219" t="n"/>
      <c r="B81" s="61" t="inlineStr">
        <is>
          <t>B</t>
        </is>
      </c>
      <c r="C81" s="61" t="n">
        <v>574</v>
      </c>
      <c r="D81" s="76" t="n"/>
      <c r="E81" s="77">
        <f>IF(D81="","",(D81-C81)/C81)</f>
        <v/>
      </c>
      <c r="F81" s="206" t="n"/>
      <c r="G81" s="204" t="n"/>
    </row>
    <row r="82">
      <c r="A82" s="220" t="n"/>
      <c r="B82" s="61" t="inlineStr">
        <is>
          <t>C</t>
        </is>
      </c>
      <c r="C82" s="61" t="n">
        <v>574</v>
      </c>
      <c r="D82" s="76" t="n">
        <v>602.29</v>
      </c>
      <c r="E82" s="77">
        <f>IF(D82="","",(D82-C82)/C82)</f>
        <v/>
      </c>
      <c r="F82" s="206" t="n"/>
      <c r="G82" s="204" t="n"/>
    </row>
    <row r="83">
      <c r="A83" s="218" t="n">
        <v>46050</v>
      </c>
      <c r="B83" s="61" t="inlineStr">
        <is>
          <t>A</t>
        </is>
      </c>
      <c r="C83" s="61" t="n">
        <v>574</v>
      </c>
      <c r="D83" s="76" t="n">
        <v>589.28</v>
      </c>
      <c r="E83" s="77">
        <f>IF(D83="","",(D83-C83)/C83)</f>
        <v/>
      </c>
      <c r="F83" s="441">
        <f>IFERROR(AVERAGE(E83:E85),"")</f>
        <v/>
      </c>
      <c r="G83" s="204" t="n">
        <v>0.015</v>
      </c>
    </row>
    <row r="84">
      <c r="A84" s="219" t="n"/>
      <c r="B84" s="61" t="inlineStr">
        <is>
          <t>B</t>
        </is>
      </c>
      <c r="C84" s="61" t="n">
        <v>574</v>
      </c>
      <c r="D84" s="76" t="n">
        <v>600.95</v>
      </c>
      <c r="E84" s="77">
        <f>IF(D84="","",(D84-C84)/C84)</f>
        <v/>
      </c>
      <c r="F84" s="206" t="n"/>
      <c r="G84" s="204" t="n"/>
    </row>
    <row r="85">
      <c r="A85" s="220" t="n"/>
      <c r="B85" s="61" t="inlineStr">
        <is>
          <t>C</t>
        </is>
      </c>
      <c r="C85" s="61" t="n">
        <v>574</v>
      </c>
      <c r="D85" s="76" t="n">
        <v>586.38</v>
      </c>
      <c r="E85" s="77">
        <f>IF(D85="","",(D85-C85)/C85)</f>
        <v/>
      </c>
      <c r="F85" s="206" t="n"/>
      <c r="G85" s="204" t="n"/>
    </row>
    <row r="86">
      <c r="A86" s="218" t="n">
        <v>46051</v>
      </c>
      <c r="B86" s="61" t="inlineStr">
        <is>
          <t>A</t>
        </is>
      </c>
      <c r="C86" s="61" t="n"/>
      <c r="D86" s="76" t="n"/>
      <c r="E86" s="77">
        <f>IF(D86="","",(D86-C86)/C86)</f>
        <v/>
      </c>
      <c r="F86" s="441">
        <f>IFERROR(AVERAGE(E86:E88),"")</f>
        <v/>
      </c>
      <c r="G86" s="204" t="n">
        <v>0.015</v>
      </c>
    </row>
    <row r="87">
      <c r="A87" s="219" t="n"/>
      <c r="B87" s="61" t="inlineStr">
        <is>
          <t>B</t>
        </is>
      </c>
      <c r="C87" s="61" t="n"/>
      <c r="D87" s="76" t="n"/>
      <c r="E87" s="77">
        <f>IF(D87="","",(D87-C87)/C87)</f>
        <v/>
      </c>
      <c r="F87" s="206" t="n"/>
      <c r="G87" s="204" t="n"/>
    </row>
    <row r="88">
      <c r="A88" s="220" t="n"/>
      <c r="B88" s="61" t="inlineStr">
        <is>
          <t>C</t>
        </is>
      </c>
      <c r="C88" s="61" t="n"/>
      <c r="D88" s="76" t="n"/>
      <c r="E88" s="77">
        <f>IF(D88="","",(D88-C88)/C88)</f>
        <v/>
      </c>
      <c r="F88" s="206" t="n"/>
      <c r="G88" s="204" t="n"/>
    </row>
    <row r="89">
      <c r="A89" s="218" t="n">
        <v>46052</v>
      </c>
      <c r="B89" s="61" t="inlineStr">
        <is>
          <t>A</t>
        </is>
      </c>
      <c r="C89" s="61" t="n">
        <v>362</v>
      </c>
      <c r="D89" s="76" t="n">
        <v>369.08</v>
      </c>
      <c r="E89" s="77">
        <f>IF(D89="","",(D89-C89)/C89)</f>
        <v/>
      </c>
      <c r="F89" s="441">
        <f>IFERROR(AVERAGE(E89:E91),"")</f>
        <v/>
      </c>
      <c r="G89" s="204" t="n">
        <v>0.015</v>
      </c>
    </row>
    <row r="90">
      <c r="A90" s="219" t="n"/>
      <c r="B90" s="61" t="inlineStr">
        <is>
          <t>B</t>
        </is>
      </c>
      <c r="C90" s="61" t="n">
        <v>362</v>
      </c>
      <c r="D90" s="76" t="n">
        <v>375.4</v>
      </c>
      <c r="E90" s="77">
        <f>IF(D90="","",(D90-C90)/C90)</f>
        <v/>
      </c>
      <c r="F90" s="206" t="n"/>
      <c r="G90" s="204" t="n"/>
    </row>
    <row r="91">
      <c r="A91" s="220" t="n"/>
      <c r="B91" s="61" t="inlineStr">
        <is>
          <t>C</t>
        </is>
      </c>
      <c r="C91" s="61" t="n">
        <v>362</v>
      </c>
      <c r="D91" s="76" t="n">
        <v>372.07</v>
      </c>
      <c r="E91" s="77">
        <f>IF(D91="","",(D91-C91)/C91)</f>
        <v/>
      </c>
      <c r="F91" s="206" t="n"/>
      <c r="G91" s="204" t="n"/>
    </row>
    <row r="92">
      <c r="A92" s="218" t="n">
        <v>46053</v>
      </c>
      <c r="B92" s="61" t="inlineStr">
        <is>
          <t>A</t>
        </is>
      </c>
      <c r="C92" s="61" t="n"/>
      <c r="D92" s="76" t="n"/>
      <c r="E92" s="77">
        <f>IF(D92="","",(D92-C92)/C92)</f>
        <v/>
      </c>
      <c r="F92" s="441">
        <f>IFERROR(AVERAGE(E92:E94),"")</f>
        <v/>
      </c>
      <c r="G92" s="204" t="n">
        <v>0.015</v>
      </c>
    </row>
    <row r="93">
      <c r="A93" s="219" t="n"/>
      <c r="B93" s="61" t="inlineStr">
        <is>
          <t>B</t>
        </is>
      </c>
      <c r="C93" s="61" t="n"/>
      <c r="D93" s="76" t="n"/>
      <c r="E93" s="77">
        <f>IF(D93="","",(D93-C93)/C93)</f>
        <v/>
      </c>
      <c r="F93" s="206" t="n"/>
      <c r="G93" s="204" t="n"/>
    </row>
    <row r="94">
      <c r="A94" s="220" t="n"/>
      <c r="B94" s="61" t="inlineStr">
        <is>
          <t>C</t>
        </is>
      </c>
      <c r="C94" s="61" t="n"/>
      <c r="D94" s="76" t="n"/>
      <c r="E94" s="77">
        <f>IF(D94="","",(D94-C94)/C94)</f>
        <v/>
      </c>
      <c r="F94" s="206" t="n"/>
      <c r="G94" s="204" t="n"/>
      <c r="I94" s="81" t="n"/>
    </row>
    <row r="95">
      <c r="A95" s="218" t="n">
        <v>46054</v>
      </c>
      <c r="B95" s="61" t="inlineStr">
        <is>
          <t>A</t>
        </is>
      </c>
      <c r="C95" s="61" t="n"/>
      <c r="D95" s="76" t="n"/>
      <c r="E95" s="77">
        <f>IF(D95="","",(D95-C95)/C95)</f>
        <v/>
      </c>
      <c r="F95" s="441">
        <f>IFERROR(AVERAGE(E95:E97),"")</f>
        <v/>
      </c>
      <c r="G95" s="204" t="n">
        <v>0.015</v>
      </c>
    </row>
    <row r="96">
      <c r="A96" s="219" t="n"/>
      <c r="B96" s="61" t="inlineStr">
        <is>
          <t>B</t>
        </is>
      </c>
      <c r="C96" s="61" t="n"/>
      <c r="D96" s="76" t="n"/>
      <c r="E96" s="77">
        <f>IF(D96="","",(D96-C96)/C96)</f>
        <v/>
      </c>
      <c r="F96" s="206" t="n"/>
      <c r="G96" s="204" t="n"/>
    </row>
    <row r="97">
      <c r="A97" s="220" t="n"/>
      <c r="B97" s="61" t="inlineStr">
        <is>
          <t>C</t>
        </is>
      </c>
      <c r="C97" s="61" t="n"/>
      <c r="D97" s="76" t="n"/>
      <c r="E97" s="77">
        <f>IF(D97="","",(D97-C97)/C97)</f>
        <v/>
      </c>
      <c r="F97" s="206" t="n"/>
      <c r="G97" s="204" t="n"/>
    </row>
    <row r="98">
      <c r="A98" s="218" t="n">
        <v>46055</v>
      </c>
      <c r="B98" s="61" t="inlineStr">
        <is>
          <t>A</t>
        </is>
      </c>
      <c r="C98" s="61" t="n">
        <v>362</v>
      </c>
      <c r="D98" s="76" t="n">
        <v>371.5</v>
      </c>
      <c r="E98" s="77">
        <f>IF(D98="","",(D98-C98)/C98)</f>
        <v/>
      </c>
      <c r="F98" s="441">
        <f>IFERROR(AVERAGE(E98:E100),"")</f>
        <v/>
      </c>
      <c r="G98" s="204" t="n">
        <v>0.015</v>
      </c>
    </row>
    <row r="99">
      <c r="A99" s="219" t="n"/>
      <c r="B99" s="61" t="inlineStr">
        <is>
          <t>B</t>
        </is>
      </c>
      <c r="C99" s="61" t="n">
        <v>362</v>
      </c>
      <c r="D99" s="76" t="n"/>
      <c r="E99" s="77">
        <f>IF(D99="","",(D99-C99)/C99)</f>
        <v/>
      </c>
      <c r="F99" s="206" t="n"/>
      <c r="G99" s="204" t="n"/>
    </row>
    <row r="100">
      <c r="A100" s="220" t="n"/>
      <c r="B100" s="61" t="inlineStr">
        <is>
          <t>C</t>
        </is>
      </c>
      <c r="C100" s="61" t="n">
        <v>362</v>
      </c>
      <c r="D100" s="76" t="n">
        <v>373.66</v>
      </c>
      <c r="E100" s="77">
        <f>IF(D100="","",(D100-C100)/C100)</f>
        <v/>
      </c>
      <c r="F100" s="206" t="n"/>
      <c r="G100" s="204" t="n"/>
    </row>
    <row r="101">
      <c r="A101" s="218" t="n">
        <v>46056</v>
      </c>
      <c r="B101" s="61" t="inlineStr">
        <is>
          <t>A</t>
        </is>
      </c>
      <c r="C101" s="61" t="n">
        <v>362</v>
      </c>
      <c r="D101" s="76" t="n">
        <v>368.23</v>
      </c>
      <c r="E101" s="77">
        <f>IF(D101="","",(D101-C101)/C101)</f>
        <v/>
      </c>
      <c r="F101" s="441">
        <f>IFERROR(AVERAGE(E101:E103),"")</f>
        <v/>
      </c>
      <c r="G101" s="204" t="n">
        <v>0.015</v>
      </c>
    </row>
    <row r="102">
      <c r="A102" s="219" t="n"/>
      <c r="B102" s="61" t="inlineStr">
        <is>
          <t>B</t>
        </is>
      </c>
      <c r="C102" s="61" t="n">
        <v>362</v>
      </c>
      <c r="D102" s="76" t="n">
        <v>375.99</v>
      </c>
      <c r="E102" s="77">
        <f>IF(D102="","",(D102-C102)/C102)</f>
        <v/>
      </c>
      <c r="F102" s="206" t="n"/>
      <c r="G102" s="204" t="n"/>
    </row>
    <row r="103">
      <c r="A103" s="220" t="n"/>
      <c r="B103" s="61" t="inlineStr">
        <is>
          <t>C</t>
        </is>
      </c>
      <c r="C103" s="61" t="n">
        <v>362</v>
      </c>
      <c r="D103" s="76" t="n">
        <v>374.71</v>
      </c>
      <c r="E103" s="77">
        <f>IF(D103="","",(D103-C103)/C103)</f>
        <v/>
      </c>
      <c r="F103" s="206" t="n"/>
      <c r="G103" s="204" t="n"/>
    </row>
    <row r="104">
      <c r="A104" s="218" t="n">
        <v>46057</v>
      </c>
      <c r="B104" s="61" t="inlineStr">
        <is>
          <t>A</t>
        </is>
      </c>
      <c r="C104" s="61" t="n">
        <v>362</v>
      </c>
      <c r="D104" s="76" t="n">
        <v>375.14</v>
      </c>
      <c r="E104" s="77">
        <f>IF(D104="","",(D104-C104)/C104)</f>
        <v/>
      </c>
      <c r="F104" s="441">
        <f>IFERROR(AVERAGE(E104:E106),"")</f>
        <v/>
      </c>
      <c r="G104" s="204" t="n">
        <v>0.015</v>
      </c>
    </row>
    <row r="105">
      <c r="A105" s="219" t="n"/>
      <c r="B105" s="61" t="inlineStr">
        <is>
          <t>B</t>
        </is>
      </c>
      <c r="C105" s="61" t="n">
        <v>362</v>
      </c>
      <c r="D105" s="76" t="n">
        <v>374.81</v>
      </c>
      <c r="E105" s="77">
        <f>IF(D105="","",(D105-C105)/C105)</f>
        <v/>
      </c>
      <c r="F105" s="206" t="n"/>
      <c r="G105" s="204" t="n"/>
    </row>
    <row r="106">
      <c r="A106" s="220" t="n"/>
      <c r="B106" s="61" t="inlineStr">
        <is>
          <t>C</t>
        </is>
      </c>
      <c r="C106" s="61" t="n">
        <v>362</v>
      </c>
      <c r="D106" s="76" t="n">
        <v>373.26</v>
      </c>
      <c r="E106" s="77">
        <f>IF(D106="","",(D106-C106)/C106)</f>
        <v/>
      </c>
      <c r="F106" s="206" t="n"/>
      <c r="G106" s="204" t="n"/>
    </row>
    <row r="107">
      <c r="A107" s="218" t="n">
        <v>46058</v>
      </c>
      <c r="B107" s="61" t="inlineStr">
        <is>
          <t>A</t>
        </is>
      </c>
      <c r="C107" s="61" t="n">
        <v>362</v>
      </c>
      <c r="D107" s="76" t="n">
        <v>375.14</v>
      </c>
      <c r="E107" s="77">
        <f>IF(D107="","",(D107-C107)/C107)</f>
        <v/>
      </c>
      <c r="F107" s="441">
        <f>IFERROR(AVERAGE(E107:E109),"")</f>
        <v/>
      </c>
      <c r="G107" s="204" t="n">
        <v>0.015</v>
      </c>
    </row>
    <row r="108">
      <c r="A108" s="219" t="n"/>
      <c r="B108" s="61" t="inlineStr">
        <is>
          <t>B</t>
        </is>
      </c>
      <c r="C108" s="61" t="n">
        <v>362</v>
      </c>
      <c r="D108" s="76" t="n">
        <v>374.81</v>
      </c>
      <c r="E108" s="77">
        <f>IF(D108="","",(D108-C108)/C108)</f>
        <v/>
      </c>
      <c r="F108" s="206" t="n"/>
      <c r="G108" s="204" t="n"/>
    </row>
    <row r="109">
      <c r="A109" s="220" t="n"/>
      <c r="B109" s="61" t="inlineStr">
        <is>
          <t>C</t>
        </is>
      </c>
      <c r="C109" s="61" t="n">
        <v>362</v>
      </c>
      <c r="D109" s="76" t="n">
        <v>372.26</v>
      </c>
      <c r="E109" s="77">
        <f>IF(D109="","",(D109-C109)/C109)</f>
        <v/>
      </c>
      <c r="F109" s="206" t="n"/>
      <c r="G109" s="204" t="n"/>
    </row>
    <row r="110">
      <c r="A110" s="218" t="n">
        <v>46059</v>
      </c>
      <c r="B110" s="61" t="inlineStr">
        <is>
          <t>A</t>
        </is>
      </c>
      <c r="C110" s="61" t="n">
        <v>362</v>
      </c>
      <c r="D110" s="76" t="n">
        <v>378.3</v>
      </c>
      <c r="E110" s="77">
        <f>IF(D110="","",(D110-C110)/C110)</f>
        <v/>
      </c>
      <c r="F110" s="441">
        <f>IFERROR(AVERAGE(E110:E112),"")</f>
        <v/>
      </c>
      <c r="G110" s="204" t="n">
        <v>0.015</v>
      </c>
    </row>
    <row r="111">
      <c r="A111" s="219" t="n"/>
      <c r="B111" s="61" t="inlineStr">
        <is>
          <t>B</t>
        </is>
      </c>
      <c r="C111" s="61" t="n">
        <v>362</v>
      </c>
      <c r="D111" s="76" t="n">
        <v>373.96</v>
      </c>
      <c r="E111" s="77">
        <f>IF(D111="","",(D111-C111)/C111)</f>
        <v/>
      </c>
      <c r="F111" s="206" t="n"/>
      <c r="G111" s="204" t="n"/>
    </row>
    <row r="112">
      <c r="A112" s="220" t="n"/>
      <c r="B112" s="61" t="inlineStr">
        <is>
          <t>C</t>
        </is>
      </c>
      <c r="C112" s="61" t="n">
        <v>362</v>
      </c>
      <c r="D112" s="76" t="n">
        <v>381.96</v>
      </c>
      <c r="E112" s="77">
        <f>IF(D112="","",(D112-C112)/C112)</f>
        <v/>
      </c>
      <c r="F112" s="206" t="n"/>
      <c r="G112" s="204" t="n"/>
    </row>
    <row r="113">
      <c r="A113" s="218" t="n">
        <v>46060</v>
      </c>
      <c r="B113" s="61" t="inlineStr">
        <is>
          <t>A</t>
        </is>
      </c>
      <c r="C113" s="61" t="n">
        <v>362</v>
      </c>
      <c r="D113" s="76" t="n">
        <v>379.74</v>
      </c>
      <c r="E113" s="77">
        <f>IF(D113="","",(D113-C113)/C113)</f>
        <v/>
      </c>
      <c r="F113" s="441">
        <f>IFERROR(AVERAGE(E113:E115),"")</f>
        <v/>
      </c>
      <c r="G113" s="204" t="n">
        <v>0.015</v>
      </c>
    </row>
    <row r="114">
      <c r="A114" s="219" t="n"/>
      <c r="B114" s="61" t="inlineStr">
        <is>
          <t>B</t>
        </is>
      </c>
      <c r="C114" s="61" t="n">
        <v>362</v>
      </c>
      <c r="D114" s="76" t="n">
        <v>377.09</v>
      </c>
      <c r="E114" s="77">
        <f>IF(D114="","",(D114-C114)/C114)</f>
        <v/>
      </c>
      <c r="F114" s="206" t="n"/>
      <c r="G114" s="204" t="n"/>
    </row>
    <row r="115">
      <c r="A115" s="220" t="n"/>
      <c r="B115" s="61" t="inlineStr">
        <is>
          <t>C</t>
        </is>
      </c>
      <c r="C115" s="61" t="n">
        <v>362</v>
      </c>
      <c r="D115" s="76" t="n">
        <v>378.07</v>
      </c>
      <c r="E115" s="77">
        <f>IF(D115="","",(D115-C115)/C115)</f>
        <v/>
      </c>
      <c r="F115" s="206" t="n"/>
      <c r="G115" s="204" t="n"/>
    </row>
    <row r="116">
      <c r="A116" s="218" t="n">
        <v>46061</v>
      </c>
      <c r="B116" s="61" t="inlineStr">
        <is>
          <t>A</t>
        </is>
      </c>
      <c r="C116" s="61" t="n">
        <v>362</v>
      </c>
      <c r="D116" s="76" t="n">
        <v>378.6</v>
      </c>
      <c r="E116" s="77">
        <f>IF(D116="","",(D116-C116)/C116)</f>
        <v/>
      </c>
      <c r="F116" s="441">
        <f>IFERROR(AVERAGE(E116:E118),"")</f>
        <v/>
      </c>
      <c r="G116" s="204" t="n">
        <v>0.015</v>
      </c>
    </row>
    <row r="117">
      <c r="A117" s="219" t="n"/>
      <c r="B117" s="61" t="inlineStr">
        <is>
          <t>B</t>
        </is>
      </c>
      <c r="C117" s="61" t="n">
        <v>362</v>
      </c>
      <c r="D117" s="76" t="n">
        <v>376.14</v>
      </c>
      <c r="E117" s="77">
        <f>IF(D117="","",(D117-C117)/C117)</f>
        <v/>
      </c>
      <c r="F117" s="206" t="n"/>
      <c r="G117" s="204" t="n"/>
    </row>
    <row r="118">
      <c r="A118" s="220" t="n"/>
      <c r="B118" s="61" t="inlineStr">
        <is>
          <t>C</t>
        </is>
      </c>
      <c r="C118" s="61" t="n">
        <v>574</v>
      </c>
      <c r="D118" s="76" t="n">
        <v>592.5</v>
      </c>
      <c r="E118" s="77">
        <f>IF(D118="","",(D118-C118)/C118)</f>
        <v/>
      </c>
      <c r="F118" s="206" t="n"/>
      <c r="G118" s="204" t="n"/>
    </row>
    <row r="119">
      <c r="A119" s="218" t="n">
        <v>46062</v>
      </c>
      <c r="B119" s="61" t="inlineStr">
        <is>
          <t>A</t>
        </is>
      </c>
      <c r="C119" s="61" t="n">
        <v>574</v>
      </c>
      <c r="D119" s="76" t="n">
        <v>592.41</v>
      </c>
      <c r="E119" s="77">
        <f>IF(D119="","",(D119-C119)/C119)</f>
        <v/>
      </c>
      <c r="F119" s="441">
        <f>IFERROR(AVERAGE(E119:E121),"")</f>
        <v/>
      </c>
      <c r="G119" s="204" t="n">
        <v>0.015</v>
      </c>
    </row>
    <row r="120">
      <c r="A120" s="219" t="n"/>
      <c r="B120" s="61" t="inlineStr">
        <is>
          <t>B</t>
        </is>
      </c>
      <c r="C120" s="61" t="n">
        <v>574</v>
      </c>
      <c r="D120" s="76" t="n">
        <v>597.86</v>
      </c>
      <c r="E120" s="77">
        <f>IF(D120="","",(D120-C120)/C120)</f>
        <v/>
      </c>
      <c r="F120" s="206" t="n"/>
      <c r="G120" s="204" t="n"/>
    </row>
    <row r="121">
      <c r="A121" s="220" t="n"/>
      <c r="B121" s="61" t="inlineStr">
        <is>
          <t>C</t>
        </is>
      </c>
      <c r="C121" s="61" t="n">
        <v>574</v>
      </c>
      <c r="D121" s="76" t="n">
        <v>589.15</v>
      </c>
      <c r="E121" s="77">
        <f>IF(D121="","",(D121-C121)/C121)</f>
        <v/>
      </c>
      <c r="F121" s="206" t="n"/>
      <c r="G121" s="204" t="n"/>
    </row>
    <row r="122">
      <c r="A122" s="218" t="n">
        <v>46063</v>
      </c>
      <c r="B122" s="61" t="inlineStr">
        <is>
          <t>A</t>
        </is>
      </c>
      <c r="C122" s="61" t="n">
        <v>574</v>
      </c>
      <c r="D122" s="76" t="n">
        <v>587.17</v>
      </c>
      <c r="E122" s="77">
        <f>IF(D122="","",(D122-C122)/C122)</f>
        <v/>
      </c>
      <c r="F122" s="441">
        <f>IFERROR(AVERAGE(E122:E124),"")</f>
        <v/>
      </c>
      <c r="G122" s="204" t="n">
        <v>0.015</v>
      </c>
    </row>
    <row r="123">
      <c r="A123" s="219" t="n"/>
      <c r="B123" s="61" t="inlineStr">
        <is>
          <t>B</t>
        </is>
      </c>
      <c r="C123" s="61" t="n">
        <v>574</v>
      </c>
      <c r="D123" s="76" t="n">
        <v>583.49</v>
      </c>
      <c r="E123" s="77">
        <f>IF(D123="","",(D123-C123)/C123)</f>
        <v/>
      </c>
      <c r="F123" s="206" t="n"/>
      <c r="G123" s="204" t="n"/>
    </row>
    <row r="124">
      <c r="A124" s="220" t="n"/>
      <c r="B124" s="61" t="inlineStr">
        <is>
          <t>C</t>
        </is>
      </c>
      <c r="C124" s="61" t="n">
        <v>574</v>
      </c>
      <c r="D124" s="76" t="n">
        <v>593.75</v>
      </c>
      <c r="E124" s="77">
        <f>IF(D124="","",(D124-C124)/C124)</f>
        <v/>
      </c>
      <c r="F124" s="206" t="n"/>
      <c r="G124" s="204" t="n"/>
    </row>
    <row r="125">
      <c r="A125" s="218" t="n">
        <v>46064</v>
      </c>
      <c r="B125" s="61" t="inlineStr">
        <is>
          <t>A</t>
        </is>
      </c>
      <c r="C125" s="61" t="n"/>
      <c r="D125" s="76" t="n"/>
      <c r="E125" s="77">
        <f>IF(D125="","",(D125-C125)/C125)</f>
        <v/>
      </c>
      <c r="F125" s="441">
        <f>IFERROR(AVERAGE(E125:E127),"")</f>
        <v/>
      </c>
      <c r="G125" s="204" t="n">
        <v>0.015</v>
      </c>
    </row>
    <row r="126">
      <c r="A126" s="219" t="n"/>
      <c r="B126" s="61" t="inlineStr">
        <is>
          <t>B</t>
        </is>
      </c>
      <c r="C126" s="61" t="n"/>
      <c r="D126" s="76" t="n"/>
      <c r="E126" s="77">
        <f>IF(D126="","",(D126-C126)/C126)</f>
        <v/>
      </c>
      <c r="F126" s="206" t="n"/>
      <c r="G126" s="204" t="n"/>
    </row>
    <row r="127">
      <c r="A127" s="220" t="n"/>
      <c r="B127" s="61" t="inlineStr">
        <is>
          <t>C</t>
        </is>
      </c>
      <c r="C127" s="61" t="n"/>
      <c r="D127" s="76" t="n"/>
      <c r="E127" s="77">
        <f>IF(D127="","",(D127-C127)/C127)</f>
        <v/>
      </c>
      <c r="F127" s="206" t="n"/>
      <c r="G127" s="204" t="n"/>
    </row>
    <row r="128">
      <c r="A128" s="218" t="n">
        <v>46065</v>
      </c>
      <c r="B128" s="61" t="inlineStr">
        <is>
          <t>A</t>
        </is>
      </c>
      <c r="C128" s="61" t="n">
        <v>362</v>
      </c>
      <c r="D128" s="76" t="n">
        <v>371.5</v>
      </c>
      <c r="E128" s="77">
        <f>IF(D128="","",(D128-C128)/C128)</f>
        <v/>
      </c>
      <c r="F128" s="441">
        <f>IFERROR(AVERAGE(E128:E130),"")</f>
        <v/>
      </c>
      <c r="G128" s="204" t="n">
        <v>0.015</v>
      </c>
    </row>
    <row r="129">
      <c r="A129" s="219" t="n"/>
      <c r="B129" s="61" t="inlineStr">
        <is>
          <t>B</t>
        </is>
      </c>
      <c r="C129" s="61" t="n">
        <v>574</v>
      </c>
      <c r="D129" s="76" t="n">
        <v>582.4</v>
      </c>
      <c r="E129" s="77">
        <f>IF(D129="","",(D129-C129)/C129)</f>
        <v/>
      </c>
      <c r="F129" s="206" t="n"/>
      <c r="G129" s="204" t="n"/>
    </row>
    <row r="130">
      <c r="A130" s="220" t="n"/>
      <c r="B130" s="61" t="inlineStr">
        <is>
          <t>C</t>
        </is>
      </c>
      <c r="C130" s="61" t="n"/>
      <c r="D130" s="76" t="n"/>
      <c r="E130" s="77">
        <f>IF(D130="","",(D130-C130)/C130)</f>
        <v/>
      </c>
      <c r="F130" s="206" t="n"/>
      <c r="G130" s="204" t="n"/>
    </row>
    <row r="131">
      <c r="A131" s="218" t="n">
        <v>46066</v>
      </c>
      <c r="B131" s="61" t="inlineStr">
        <is>
          <t>A</t>
        </is>
      </c>
      <c r="C131" s="61" t="n">
        <v>362</v>
      </c>
      <c r="D131" s="76" t="n">
        <v>376.97</v>
      </c>
      <c r="E131" s="77">
        <f>IF(D131="","",(D131-C131)/C131)</f>
        <v/>
      </c>
      <c r="F131" s="441">
        <f>IFERROR(AVERAGE(E131:E133),"")</f>
        <v/>
      </c>
      <c r="G131" s="204" t="n">
        <v>0.015</v>
      </c>
    </row>
    <row r="132">
      <c r="A132" s="219" t="n"/>
      <c r="B132" s="61" t="inlineStr">
        <is>
          <t>B</t>
        </is>
      </c>
      <c r="C132" s="61" t="n">
        <v>362</v>
      </c>
      <c r="D132" s="76" t="n">
        <v>369.87</v>
      </c>
      <c r="E132" s="77">
        <f>IF(D132="","",(D132-C132)/C132)</f>
        <v/>
      </c>
      <c r="F132" s="206" t="n"/>
      <c r="G132" s="204" t="n"/>
    </row>
    <row r="133">
      <c r="A133" s="220" t="n"/>
      <c r="B133" s="61" t="inlineStr">
        <is>
          <t>C</t>
        </is>
      </c>
      <c r="C133" s="61" t="n">
        <v>362</v>
      </c>
      <c r="D133" s="76" t="n">
        <v>368.87</v>
      </c>
      <c r="E133" s="77">
        <f>IF(D133="","",(D133-C133)/C133)</f>
        <v/>
      </c>
      <c r="F133" s="206" t="n"/>
      <c r="G133" s="204" t="n"/>
    </row>
    <row r="134">
      <c r="A134" s="218" t="n">
        <v>46067</v>
      </c>
      <c r="B134" s="61" t="inlineStr">
        <is>
          <t>A</t>
        </is>
      </c>
      <c r="C134" s="61" t="n">
        <v>362</v>
      </c>
      <c r="D134" s="76" t="n">
        <v>372.39</v>
      </c>
      <c r="E134" s="77">
        <f>IF(D134="","",(D134-C134)/C134)</f>
        <v/>
      </c>
      <c r="F134" s="441">
        <f>IFERROR(AVERAGE(E134:E136),"")</f>
        <v/>
      </c>
      <c r="G134" s="204" t="n">
        <v>0.015</v>
      </c>
    </row>
    <row r="135">
      <c r="A135" s="219" t="n"/>
      <c r="B135" s="61" t="inlineStr">
        <is>
          <t>B</t>
        </is>
      </c>
      <c r="C135" s="61" t="n">
        <v>362</v>
      </c>
      <c r="D135" s="76" t="n">
        <v>390.86</v>
      </c>
      <c r="E135" s="77">
        <f>IF(D135="","",(D135-C135)/C135)</f>
        <v/>
      </c>
      <c r="F135" s="206" t="n"/>
      <c r="G135" s="204" t="n"/>
    </row>
    <row r="136">
      <c r="A136" s="220" t="n"/>
      <c r="B136" s="61" t="inlineStr">
        <is>
          <t>C</t>
        </is>
      </c>
      <c r="C136" s="61" t="n">
        <v>362</v>
      </c>
      <c r="D136" s="76" t="n">
        <v>374.5</v>
      </c>
      <c r="E136" s="77">
        <f>IF(D136="","",(D136-C136)/C136)</f>
        <v/>
      </c>
      <c r="F136" s="206" t="n"/>
      <c r="G136" s="204" t="n"/>
    </row>
    <row r="137">
      <c r="A137" s="218" t="n">
        <v>46068</v>
      </c>
      <c r="B137" s="61" t="inlineStr">
        <is>
          <t>A</t>
        </is>
      </c>
      <c r="C137" s="61" t="n">
        <v>362</v>
      </c>
      <c r="D137" s="76" t="n">
        <v>382.12</v>
      </c>
      <c r="E137" s="77">
        <f>IF(D137="","",(D137-C137)/C137)</f>
        <v/>
      </c>
      <c r="F137" s="441">
        <f>IFERROR(AVERAGE(E137:E139),"")</f>
        <v/>
      </c>
      <c r="G137" s="204" t="n">
        <v>0.015</v>
      </c>
    </row>
    <row r="138">
      <c r="A138" s="219" t="n"/>
      <c r="B138" s="61" t="inlineStr">
        <is>
          <t>B</t>
        </is>
      </c>
      <c r="C138" s="61" t="n">
        <v>362</v>
      </c>
      <c r="D138" s="76" t="n">
        <v>375.73</v>
      </c>
      <c r="E138" s="77">
        <f>IF(D138="","",(D138-C138)/C138)</f>
        <v/>
      </c>
      <c r="F138" s="206" t="n"/>
      <c r="G138" s="204" t="n"/>
    </row>
    <row r="139">
      <c r="A139" s="220" t="n"/>
      <c r="B139" s="61" t="inlineStr">
        <is>
          <t>C</t>
        </is>
      </c>
      <c r="C139" s="61" t="n">
        <v>362</v>
      </c>
      <c r="D139" s="76" t="n">
        <v>372.76</v>
      </c>
      <c r="E139" s="77">
        <f>IF(D139="","",(D139-C139)/C139)</f>
        <v/>
      </c>
      <c r="F139" s="206" t="n"/>
      <c r="G139" s="204" t="n"/>
    </row>
    <row r="140">
      <c r="A140" s="218" t="n">
        <v>46069</v>
      </c>
      <c r="B140" s="61" t="inlineStr">
        <is>
          <t>A</t>
        </is>
      </c>
      <c r="C140" s="61" t="n">
        <v>362</v>
      </c>
      <c r="D140" s="76" t="n">
        <v>379.77</v>
      </c>
      <c r="E140" s="77">
        <f>IF(D140="","",(D140-C140)/C140)</f>
        <v/>
      </c>
      <c r="F140" s="441">
        <f>IFERROR(AVERAGE(E140:E142),"")</f>
        <v/>
      </c>
      <c r="G140" s="204" t="n">
        <v>0.015</v>
      </c>
    </row>
    <row r="141">
      <c r="A141" s="219" t="n"/>
      <c r="B141" s="61" t="inlineStr">
        <is>
          <t>B</t>
        </is>
      </c>
      <c r="C141" s="61" t="n">
        <v>362</v>
      </c>
      <c r="D141" s="76" t="n">
        <v>378.15</v>
      </c>
      <c r="E141" s="77">
        <f>IF(D141="","",(D141-C141)/C141)</f>
        <v/>
      </c>
      <c r="F141" s="206" t="n"/>
      <c r="G141" s="204" t="n"/>
    </row>
    <row r="142">
      <c r="A142" s="220" t="n"/>
      <c r="B142" s="61" t="inlineStr">
        <is>
          <t>C</t>
        </is>
      </c>
      <c r="C142" s="61" t="n">
        <v>362</v>
      </c>
      <c r="D142" s="76" t="n">
        <v>378.13</v>
      </c>
      <c r="E142" s="77">
        <f>IF(D142="","",(D142-C142)/C142)</f>
        <v/>
      </c>
      <c r="F142" s="206" t="n"/>
      <c r="G142" s="204" t="n"/>
    </row>
    <row r="143">
      <c r="A143" s="218" t="n">
        <v>46070</v>
      </c>
      <c r="B143" s="61" t="inlineStr">
        <is>
          <t>A</t>
        </is>
      </c>
      <c r="C143" s="61" t="n">
        <v>362</v>
      </c>
      <c r="D143" s="76" t="n">
        <v>373.32</v>
      </c>
      <c r="E143" s="77">
        <f>IF(D143="","",(D143-C143)/C143)</f>
        <v/>
      </c>
      <c r="F143" s="441">
        <f>IFERROR(AVERAGE(E143:E145),"")</f>
        <v/>
      </c>
      <c r="G143" s="204" t="n">
        <v>0.015</v>
      </c>
    </row>
    <row r="144">
      <c r="A144" s="219" t="n"/>
      <c r="B144" s="61" t="inlineStr">
        <is>
          <t>B</t>
        </is>
      </c>
      <c r="C144" s="61" t="n">
        <v>362</v>
      </c>
      <c r="D144" s="76" t="n">
        <v>369.29</v>
      </c>
      <c r="E144" s="77">
        <f>IF(D144="","",(D144-C144)/C144)</f>
        <v/>
      </c>
      <c r="F144" s="206" t="n"/>
      <c r="G144" s="204" t="n"/>
    </row>
    <row r="145">
      <c r="A145" s="220" t="n"/>
      <c r="B145" s="61" t="inlineStr">
        <is>
          <t>C</t>
        </is>
      </c>
      <c r="C145" s="61" t="n">
        <v>362</v>
      </c>
      <c r="D145" s="76" t="n">
        <v>371.9</v>
      </c>
      <c r="E145" s="77">
        <f>IF(D145="","",(D145-C145)/C145)</f>
        <v/>
      </c>
      <c r="F145" s="206" t="n"/>
      <c r="G145" s="204" t="n"/>
    </row>
    <row r="146">
      <c r="A146" s="218" t="n">
        <v>46071</v>
      </c>
      <c r="B146" s="61" t="inlineStr">
        <is>
          <t>A</t>
        </is>
      </c>
      <c r="C146" s="61" t="n">
        <v>362</v>
      </c>
      <c r="D146" s="76" t="n">
        <v>371.33</v>
      </c>
      <c r="E146" s="77">
        <f>IF(D146="","",(D146-C146)/C146)</f>
        <v/>
      </c>
      <c r="F146" s="441">
        <f>IFERROR(AVERAGE(E146:E148),"")</f>
        <v/>
      </c>
      <c r="G146" s="204" t="n">
        <v>0.015</v>
      </c>
    </row>
    <row r="147">
      <c r="A147" s="219" t="n"/>
      <c r="B147" s="61" t="inlineStr">
        <is>
          <t>B</t>
        </is>
      </c>
      <c r="C147" s="61" t="n">
        <v>362</v>
      </c>
      <c r="D147" s="76" t="n">
        <v>369.8</v>
      </c>
      <c r="E147" s="77">
        <f>IF(D147="","",(D147-C147)/C147)</f>
        <v/>
      </c>
      <c r="F147" s="206" t="n"/>
      <c r="G147" s="204" t="n"/>
    </row>
    <row r="148">
      <c r="A148" s="220" t="n"/>
      <c r="B148" s="61" t="inlineStr">
        <is>
          <t>C</t>
        </is>
      </c>
      <c r="C148" s="61" t="n">
        <v>362</v>
      </c>
      <c r="D148" s="76" t="n">
        <v>379.17</v>
      </c>
      <c r="E148" s="77">
        <f>IF(D148="","",(D148-C148)/C148)</f>
        <v/>
      </c>
      <c r="F148" s="206" t="n"/>
      <c r="G148" s="204" t="n"/>
    </row>
    <row r="149">
      <c r="A149" s="218" t="n">
        <v>46072</v>
      </c>
      <c r="B149" s="61" t="inlineStr">
        <is>
          <t>A</t>
        </is>
      </c>
      <c r="C149" s="61" t="n">
        <v>362</v>
      </c>
      <c r="D149" s="76" t="n">
        <v>375.48</v>
      </c>
      <c r="E149" s="77">
        <f>IF(D149="","",(D149-C149)/C149)</f>
        <v/>
      </c>
      <c r="F149" s="441">
        <f>IFERROR(AVERAGE(E149:E151),"")</f>
        <v/>
      </c>
      <c r="G149" s="204" t="n">
        <v>0.015</v>
      </c>
    </row>
    <row r="150">
      <c r="A150" s="219" t="n"/>
      <c r="B150" s="61" t="inlineStr">
        <is>
          <t>B</t>
        </is>
      </c>
      <c r="C150" s="61" t="n"/>
      <c r="D150" s="76" t="n"/>
      <c r="E150" s="77">
        <f>IF(D150="","",(D150-C150)/C150)</f>
        <v/>
      </c>
      <c r="F150" s="206" t="n"/>
      <c r="G150" s="204" t="n"/>
    </row>
    <row r="151">
      <c r="A151" s="220" t="n"/>
      <c r="B151" s="61" t="inlineStr">
        <is>
          <t>C</t>
        </is>
      </c>
      <c r="C151" s="61" t="n">
        <v>574</v>
      </c>
      <c r="D151" s="76" t="n">
        <v>595.86</v>
      </c>
      <c r="E151" s="77">
        <f>IF(D151="","",(D151-C151)/C151)</f>
        <v/>
      </c>
      <c r="F151" s="206" t="n"/>
      <c r="G151" s="204" t="n"/>
    </row>
    <row r="152">
      <c r="A152" s="218" t="n">
        <v>46073</v>
      </c>
      <c r="B152" s="61" t="inlineStr">
        <is>
          <t>A</t>
        </is>
      </c>
      <c r="C152" s="61" t="n">
        <v>574</v>
      </c>
      <c r="D152" s="76" t="n">
        <v>594.59</v>
      </c>
      <c r="E152" s="77">
        <f>IF(D152="","",(D152-C152)/C152)</f>
        <v/>
      </c>
      <c r="F152" s="441">
        <f>IFERROR(AVERAGE(E152:E154),"")</f>
        <v/>
      </c>
      <c r="G152" s="204" t="n">
        <v>0.015</v>
      </c>
    </row>
    <row r="153">
      <c r="A153" s="219" t="n"/>
      <c r="B153" s="61" t="inlineStr">
        <is>
          <t>B</t>
        </is>
      </c>
      <c r="C153" s="61" t="n">
        <v>574</v>
      </c>
      <c r="D153" s="76" t="n">
        <v>590</v>
      </c>
      <c r="E153" s="77">
        <f>IF(D153="","",(D153-C153)/C153)</f>
        <v/>
      </c>
      <c r="F153" s="206" t="n"/>
      <c r="G153" s="204" t="n"/>
    </row>
    <row r="154">
      <c r="A154" s="220" t="n"/>
      <c r="B154" s="61" t="inlineStr">
        <is>
          <t>C</t>
        </is>
      </c>
      <c r="C154" s="61" t="n">
        <v>574</v>
      </c>
      <c r="D154" s="76" t="n">
        <v>601.52</v>
      </c>
      <c r="E154" s="77">
        <f>IF(D154="","",(D154-C154)/C154)</f>
        <v/>
      </c>
      <c r="F154" s="206" t="n"/>
      <c r="G154" s="204" t="n"/>
    </row>
    <row r="155">
      <c r="A155" s="218" t="n">
        <v>46074</v>
      </c>
      <c r="B155" s="61" t="inlineStr">
        <is>
          <t>A</t>
        </is>
      </c>
      <c r="C155" s="61" t="n">
        <v>574</v>
      </c>
      <c r="D155" s="76" t="n">
        <v>596.02</v>
      </c>
      <c r="E155" s="77">
        <f>IF(D155="","",(D155-C155)/C155)</f>
        <v/>
      </c>
      <c r="F155" s="441">
        <f>IFERROR(AVERAGE(E155:E157),"")</f>
        <v/>
      </c>
      <c r="G155" s="204" t="n">
        <v>0.015</v>
      </c>
    </row>
    <row r="156">
      <c r="A156" s="219" t="n"/>
      <c r="B156" s="61" t="inlineStr">
        <is>
          <t>B</t>
        </is>
      </c>
      <c r="C156" s="61" t="n">
        <v>574</v>
      </c>
      <c r="D156" s="76" t="n">
        <v>590.61</v>
      </c>
      <c r="E156" s="77">
        <f>IF(D156="","",(D156-C156)/C156)</f>
        <v/>
      </c>
      <c r="F156" s="206" t="n"/>
      <c r="G156" s="204" t="n"/>
    </row>
    <row r="157">
      <c r="A157" s="220" t="n"/>
      <c r="B157" s="61" t="inlineStr">
        <is>
          <t>C</t>
        </is>
      </c>
      <c r="C157" s="61" t="n"/>
      <c r="D157" s="76" t="n"/>
      <c r="E157" s="77">
        <f>IF(D157="","",(D157-C157)/C157)</f>
        <v/>
      </c>
      <c r="F157" s="206" t="n"/>
      <c r="G157" s="204" t="n"/>
    </row>
    <row r="158">
      <c r="A158" s="218" t="n">
        <v>46075</v>
      </c>
      <c r="B158" s="61" t="inlineStr">
        <is>
          <t>A</t>
        </is>
      </c>
      <c r="C158" s="61" t="n">
        <v>362</v>
      </c>
      <c r="D158" s="76" t="n">
        <v>376.41</v>
      </c>
      <c r="E158" s="77">
        <f>IF(D158="","",(D158-C158)/C158)</f>
        <v/>
      </c>
      <c r="F158" s="441">
        <f>IFERROR(AVERAGE(E158:E160),"")</f>
        <v/>
      </c>
      <c r="G158" s="204" t="n">
        <v>0.015</v>
      </c>
    </row>
    <row r="159">
      <c r="A159" s="219" t="n"/>
      <c r="B159" s="61" t="inlineStr">
        <is>
          <t>B</t>
        </is>
      </c>
      <c r="C159" s="61" t="n">
        <v>362</v>
      </c>
      <c r="D159" s="76" t="n">
        <v>374.17</v>
      </c>
      <c r="E159" s="77">
        <f>IF(D159="","",(D159-C159)/C159)</f>
        <v/>
      </c>
      <c r="F159" s="206" t="n"/>
      <c r="G159" s="204" t="n"/>
    </row>
    <row r="160">
      <c r="A160" s="220" t="n"/>
      <c r="B160" s="61" t="inlineStr">
        <is>
          <t>C</t>
        </is>
      </c>
      <c r="C160" s="61" t="n">
        <v>362</v>
      </c>
      <c r="D160" s="76" t="n">
        <v>381.35</v>
      </c>
      <c r="E160" s="77">
        <f>IF(D160="","",(D160-C160)/C160)</f>
        <v/>
      </c>
      <c r="F160" s="206" t="n"/>
      <c r="G160" s="204" t="n"/>
    </row>
    <row r="161">
      <c r="A161" s="218" t="n">
        <v>46076</v>
      </c>
      <c r="B161" s="61" t="inlineStr">
        <is>
          <t>A</t>
        </is>
      </c>
      <c r="C161" s="61" t="n">
        <v>362</v>
      </c>
      <c r="D161" s="76" t="n">
        <v>373.28</v>
      </c>
      <c r="E161" s="77">
        <f>IF(D161="","",(D161-C161)/C161)</f>
        <v/>
      </c>
      <c r="F161" s="441">
        <f>IFERROR(AVERAGE(E161:E163),"")</f>
        <v/>
      </c>
      <c r="G161" s="204" t="n">
        <v>0.015</v>
      </c>
    </row>
    <row r="162">
      <c r="A162" s="219" t="n"/>
      <c r="B162" s="61" t="inlineStr">
        <is>
          <t>B</t>
        </is>
      </c>
      <c r="C162" s="61" t="n">
        <v>362</v>
      </c>
      <c r="D162" s="76" t="n">
        <v>373.27</v>
      </c>
      <c r="E162" s="77">
        <f>IF(D162="","",(D162-C162)/C162)</f>
        <v/>
      </c>
      <c r="F162" s="206" t="n"/>
      <c r="G162" s="204" t="n"/>
    </row>
    <row r="163">
      <c r="A163" s="220" t="n"/>
      <c r="B163" s="61" t="inlineStr">
        <is>
          <t>C</t>
        </is>
      </c>
      <c r="C163" s="61" t="n">
        <v>362</v>
      </c>
      <c r="D163" s="76" t="n">
        <v>367.87</v>
      </c>
      <c r="E163" s="77">
        <f>IF(D163="","",(D163-C163)/C163)</f>
        <v/>
      </c>
      <c r="F163" s="206" t="n"/>
      <c r="G163" s="204" t="n"/>
    </row>
    <row r="164">
      <c r="A164" s="218" t="n">
        <v>46077</v>
      </c>
      <c r="B164" s="61" t="inlineStr">
        <is>
          <t>A</t>
        </is>
      </c>
      <c r="C164" s="61" t="n">
        <v>362</v>
      </c>
      <c r="D164" s="76" t="n">
        <v>370.79</v>
      </c>
      <c r="E164" s="77">
        <f>IF(D164="","",(D164-C164)/C164)</f>
        <v/>
      </c>
      <c r="F164" s="441">
        <f>IFERROR(AVERAGE(E164:E166),"")</f>
        <v/>
      </c>
      <c r="G164" s="204" t="n">
        <v>0.015</v>
      </c>
    </row>
    <row r="165">
      <c r="A165" s="219" t="n"/>
      <c r="B165" s="61" t="inlineStr">
        <is>
          <t>B</t>
        </is>
      </c>
      <c r="C165" s="61" t="n">
        <v>362</v>
      </c>
      <c r="D165" s="76" t="n">
        <v>372.03</v>
      </c>
      <c r="E165" s="77">
        <f>IF(D165="","",(D165-C165)/C165)</f>
        <v/>
      </c>
      <c r="F165" s="206" t="n"/>
      <c r="G165" s="204" t="n"/>
    </row>
    <row r="166">
      <c r="A166" s="220" t="n"/>
      <c r="B166" s="61" t="inlineStr">
        <is>
          <t>C</t>
        </is>
      </c>
      <c r="C166" s="61" t="n">
        <v>362</v>
      </c>
      <c r="D166" s="76" t="n">
        <v>374.88</v>
      </c>
      <c r="E166" s="77">
        <f>IF(D166="","",(D166-C166)/C166)</f>
        <v/>
      </c>
      <c r="F166" s="206" t="n"/>
      <c r="G166" s="204" t="n"/>
    </row>
    <row r="167">
      <c r="A167" s="218" t="n">
        <v>46078</v>
      </c>
      <c r="B167" s="61" t="inlineStr">
        <is>
          <t>A</t>
        </is>
      </c>
      <c r="C167" s="61" t="n"/>
      <c r="D167" s="76" t="n"/>
      <c r="E167" s="77">
        <f>IF(D167="","",(D167-C167)/C167)</f>
        <v/>
      </c>
      <c r="F167" s="441">
        <f>IFERROR(AVERAGE(E167:E169),"")</f>
        <v/>
      </c>
      <c r="G167" s="204" t="n">
        <v>0.015</v>
      </c>
    </row>
    <row r="168">
      <c r="A168" s="219" t="n"/>
      <c r="B168" s="61" t="inlineStr">
        <is>
          <t>B</t>
        </is>
      </c>
      <c r="C168" s="61" t="n"/>
      <c r="D168" s="76" t="n"/>
      <c r="E168" s="77">
        <f>IF(D168="","",(D168-C168)/C168)</f>
        <v/>
      </c>
      <c r="F168" s="206" t="n"/>
      <c r="G168" s="204" t="n"/>
    </row>
    <row r="169">
      <c r="A169" s="220" t="n"/>
      <c r="B169" s="61" t="inlineStr">
        <is>
          <t>C</t>
        </is>
      </c>
      <c r="C169" s="61" t="n"/>
      <c r="D169" s="76" t="n"/>
      <c r="E169" s="77">
        <f>IF(D169="","",(D169-C169)/C169)</f>
        <v/>
      </c>
      <c r="F169" s="206" t="n"/>
      <c r="G169" s="204" t="n"/>
    </row>
    <row r="170">
      <c r="A170" s="218" t="n">
        <v>46079</v>
      </c>
      <c r="B170" s="61" t="inlineStr">
        <is>
          <t>A</t>
        </is>
      </c>
      <c r="C170" s="61" t="n"/>
      <c r="D170" s="76" t="n"/>
      <c r="E170" s="77">
        <f>IF(D170="","",(D170-C170)/C170)</f>
        <v/>
      </c>
      <c r="F170" s="441">
        <f>IFERROR(AVERAGE(E170:E172),"")</f>
        <v/>
      </c>
      <c r="G170" s="204" t="n">
        <v>0.015</v>
      </c>
    </row>
    <row r="171">
      <c r="A171" s="219" t="n"/>
      <c r="B171" s="61" t="inlineStr">
        <is>
          <t>B</t>
        </is>
      </c>
      <c r="C171" s="61" t="n"/>
      <c r="D171" s="76" t="n"/>
      <c r="E171" s="77">
        <f>IF(D171="","",(D171-C171)/C171)</f>
        <v/>
      </c>
      <c r="F171" s="206" t="n"/>
      <c r="G171" s="204" t="n"/>
    </row>
    <row r="172">
      <c r="A172" s="220" t="n"/>
      <c r="B172" s="61" t="inlineStr">
        <is>
          <t>C</t>
        </is>
      </c>
      <c r="C172" s="61" t="n"/>
      <c r="D172" s="76" t="n"/>
      <c r="E172" s="77">
        <f>IF(D172="","",(D172-C172)/C172)</f>
        <v/>
      </c>
      <c r="F172" s="206" t="n"/>
      <c r="G172" s="204" t="n"/>
    </row>
    <row r="173">
      <c r="A173" s="218" t="n">
        <v>46080</v>
      </c>
      <c r="B173" s="61" t="inlineStr">
        <is>
          <t>A</t>
        </is>
      </c>
      <c r="C173" s="61" t="n"/>
      <c r="D173" s="76" t="n"/>
      <c r="E173" s="77">
        <f>IF(D173="","",(D173-C173)/C173)</f>
        <v/>
      </c>
      <c r="F173" s="441">
        <f>IFERROR(AVERAGE(E173:E175),"")</f>
        <v/>
      </c>
      <c r="G173" s="204" t="n">
        <v>0.015</v>
      </c>
    </row>
    <row r="174">
      <c r="A174" s="219" t="n"/>
      <c r="B174" s="61" t="inlineStr">
        <is>
          <t>B</t>
        </is>
      </c>
      <c r="C174" s="61" t="n"/>
      <c r="D174" s="76" t="n"/>
      <c r="E174" s="77">
        <f>IF(D174="","",(D174-C174)/C174)</f>
        <v/>
      </c>
      <c r="F174" s="206" t="n"/>
      <c r="G174" s="204" t="n"/>
    </row>
    <row r="175">
      <c r="A175" s="220" t="n"/>
      <c r="B175" s="61" t="inlineStr">
        <is>
          <t>C</t>
        </is>
      </c>
      <c r="C175" s="61" t="n"/>
      <c r="D175" s="76" t="n"/>
      <c r="E175" s="77">
        <f>IF(D175="","",(D175-C175)/C175)</f>
        <v/>
      </c>
      <c r="F175" s="206" t="n"/>
      <c r="G175" s="204" t="n"/>
    </row>
    <row r="176">
      <c r="A176" s="218" t="n">
        <v>46081</v>
      </c>
      <c r="B176" s="61" t="inlineStr">
        <is>
          <t>A</t>
        </is>
      </c>
      <c r="C176" s="61" t="n"/>
      <c r="D176" s="76" t="n"/>
      <c r="E176" s="77">
        <f>IF(D176="","",(D176-C176)/C176)</f>
        <v/>
      </c>
      <c r="F176" s="441">
        <f>IFERROR(AVERAGE(E176:E178),"")</f>
        <v/>
      </c>
      <c r="G176" s="204" t="n">
        <v>0.015</v>
      </c>
    </row>
    <row r="177">
      <c r="A177" s="219" t="n"/>
      <c r="B177" s="61" t="inlineStr">
        <is>
          <t>B</t>
        </is>
      </c>
      <c r="C177" s="61" t="n"/>
      <c r="D177" s="76" t="n"/>
      <c r="E177" s="77">
        <f>IF(D177="","",(D177-C177)/C177)</f>
        <v/>
      </c>
      <c r="F177" s="206" t="n"/>
      <c r="G177" s="204" t="n"/>
    </row>
    <row r="178">
      <c r="A178" s="220" t="n"/>
      <c r="B178" s="61" t="inlineStr">
        <is>
          <t>C</t>
        </is>
      </c>
      <c r="C178" s="61" t="n"/>
      <c r="D178" s="76" t="n"/>
      <c r="E178" s="77">
        <f>IF(D178="","",(D178-C178)/C178)</f>
        <v/>
      </c>
      <c r="F178" s="206" t="n"/>
      <c r="G178" s="204" t="n"/>
    </row>
    <row r="179">
      <c r="A179" s="218" t="n">
        <v>46082</v>
      </c>
      <c r="B179" s="61" t="inlineStr">
        <is>
          <t>A</t>
        </is>
      </c>
      <c r="C179" s="61" t="n"/>
      <c r="D179" s="76" t="n"/>
      <c r="E179" s="77">
        <f>IF(D179="","",(D179-C179)/C179)</f>
        <v/>
      </c>
      <c r="F179" s="441">
        <f>IFERROR(AVERAGE(E179:E181),"")</f>
        <v/>
      </c>
      <c r="G179" s="204" t="n">
        <v>0.015</v>
      </c>
    </row>
    <row r="180">
      <c r="A180" s="218" t="n">
        <v>46082</v>
      </c>
      <c r="B180" s="61" t="inlineStr">
        <is>
          <t>B</t>
        </is>
      </c>
      <c r="C180" s="61" t="n"/>
      <c r="D180" s="76" t="n"/>
      <c r="E180" s="77">
        <f>IF(D180="","",(D180-C180)/C180)</f>
        <v/>
      </c>
      <c r="F180" s="206" t="n"/>
      <c r="G180" s="204" t="n"/>
    </row>
    <row r="181">
      <c r="A181" s="218" t="n">
        <v>46082</v>
      </c>
      <c r="B181" s="61" t="inlineStr">
        <is>
          <t>C</t>
        </is>
      </c>
      <c r="C181" s="61" t="n"/>
      <c r="D181" s="76" t="n"/>
      <c r="E181" s="77">
        <f>IF(D181="","",(D181-C181)/C181)</f>
        <v/>
      </c>
      <c r="F181" s="206" t="n"/>
      <c r="G181" s="204" t="n"/>
    </row>
    <row r="182">
      <c r="A182" s="218" t="n">
        <v>46083</v>
      </c>
      <c r="B182" s="61" t="inlineStr">
        <is>
          <t>A</t>
        </is>
      </c>
      <c r="C182" s="61" t="n"/>
      <c r="D182" s="76" t="n"/>
      <c r="E182" s="77">
        <f>IF(D182="","",(D182-C182)/C182)</f>
        <v/>
      </c>
      <c r="F182" s="441">
        <f>IFERROR(AVERAGE(E182:E184),"")</f>
        <v/>
      </c>
      <c r="G182" s="204" t="n">
        <v>0.015</v>
      </c>
    </row>
    <row r="183">
      <c r="A183" s="218" t="n">
        <v>46083</v>
      </c>
      <c r="B183" s="61" t="inlineStr">
        <is>
          <t>B</t>
        </is>
      </c>
      <c r="C183" s="61" t="n"/>
      <c r="D183" s="76" t="n"/>
      <c r="E183" s="77">
        <f>IF(D183="","",(D183-C183)/C183)</f>
        <v/>
      </c>
      <c r="F183" s="206" t="n"/>
      <c r="G183" s="204" t="n"/>
    </row>
    <row r="184">
      <c r="A184" s="218" t="n">
        <v>46083</v>
      </c>
      <c r="B184" s="61" t="inlineStr">
        <is>
          <t>C</t>
        </is>
      </c>
      <c r="C184" s="61" t="n"/>
      <c r="D184" s="76" t="n"/>
      <c r="E184" s="77">
        <f>IF(D184="","",(D184-C184)/C184)</f>
        <v/>
      </c>
      <c r="F184" s="206" t="n"/>
      <c r="G184" s="204" t="n"/>
    </row>
    <row r="185">
      <c r="A185" s="218" t="n">
        <v>46084</v>
      </c>
      <c r="B185" s="61" t="inlineStr">
        <is>
          <t>A</t>
        </is>
      </c>
      <c r="C185" s="61" t="n"/>
      <c r="D185" s="76" t="n"/>
      <c r="E185" s="77">
        <f>IF(D185="","",(D185-C185)/C185)</f>
        <v/>
      </c>
      <c r="F185" s="441">
        <f>IFERROR(AVERAGE(E185:E187),"")</f>
        <v/>
      </c>
      <c r="G185" s="204" t="n">
        <v>0.015</v>
      </c>
    </row>
    <row r="186">
      <c r="A186" s="218" t="n">
        <v>46084</v>
      </c>
      <c r="B186" s="61" t="inlineStr">
        <is>
          <t>B</t>
        </is>
      </c>
      <c r="C186" s="61" t="n"/>
      <c r="D186" s="76" t="n"/>
      <c r="E186" s="77">
        <f>IF(D186="","",(D186-C186)/C186)</f>
        <v/>
      </c>
      <c r="F186" s="206" t="n"/>
      <c r="G186" s="204" t="n"/>
    </row>
    <row r="187">
      <c r="A187" s="218" t="n">
        <v>46084</v>
      </c>
      <c r="B187" s="61" t="inlineStr">
        <is>
          <t>C</t>
        </is>
      </c>
      <c r="C187" s="61" t="n"/>
      <c r="D187" s="76" t="n"/>
      <c r="E187" s="77">
        <f>IF(D187="","",(D187-C187)/C187)</f>
        <v/>
      </c>
      <c r="F187" s="206" t="n"/>
      <c r="G187" s="204" t="n"/>
    </row>
    <row r="188">
      <c r="A188" s="218" t="n">
        <v>46085</v>
      </c>
      <c r="B188" s="61" t="inlineStr">
        <is>
          <t>A</t>
        </is>
      </c>
      <c r="C188" s="61" t="n"/>
      <c r="D188" s="76" t="n"/>
      <c r="E188" s="77">
        <f>IF(D188="","",(D188-C188)/C188)</f>
        <v/>
      </c>
      <c r="F188" s="441">
        <f>IFERROR(AVERAGE(E188:E190),"")</f>
        <v/>
      </c>
      <c r="G188" s="204" t="n">
        <v>0.015</v>
      </c>
    </row>
    <row r="189">
      <c r="A189" s="218" t="n">
        <v>46085</v>
      </c>
      <c r="B189" s="61" t="inlineStr">
        <is>
          <t>B</t>
        </is>
      </c>
      <c r="C189" s="61" t="n"/>
      <c r="D189" s="76" t="n"/>
      <c r="E189" s="77">
        <f>IF(D189="","",(D189-C189)/C189)</f>
        <v/>
      </c>
      <c r="F189" s="206" t="n"/>
      <c r="G189" s="204" t="n"/>
    </row>
    <row r="190">
      <c r="A190" s="218" t="n">
        <v>46085</v>
      </c>
      <c r="B190" s="61" t="inlineStr">
        <is>
          <t>C</t>
        </is>
      </c>
      <c r="C190" s="61" t="n"/>
      <c r="D190" s="76" t="n"/>
      <c r="E190" s="77">
        <f>IF(D190="","",(D190-C190)/C190)</f>
        <v/>
      </c>
      <c r="F190" s="206" t="n"/>
      <c r="G190" s="204" t="n"/>
    </row>
    <row r="191">
      <c r="A191" s="218" t="n">
        <v>46086</v>
      </c>
      <c r="B191" s="61" t="inlineStr">
        <is>
          <t>A</t>
        </is>
      </c>
      <c r="C191" s="61" t="n"/>
      <c r="D191" s="76" t="n"/>
      <c r="E191" s="77">
        <f>IF(D191="","",(D191-C191)/C191)</f>
        <v/>
      </c>
      <c r="F191" s="441">
        <f>IFERROR(AVERAGE(E191:E193),"")</f>
        <v/>
      </c>
      <c r="G191" s="204" t="n">
        <v>0.015</v>
      </c>
    </row>
    <row r="192">
      <c r="A192" s="218" t="n">
        <v>46086</v>
      </c>
      <c r="B192" s="61" t="inlineStr">
        <is>
          <t>B</t>
        </is>
      </c>
      <c r="C192" s="61" t="n">
        <v>362</v>
      </c>
      <c r="D192" s="76" t="n">
        <v>373.11</v>
      </c>
      <c r="E192" s="77">
        <f>IF(D192="","",(D192-C192)/C192)</f>
        <v/>
      </c>
      <c r="F192" s="206" t="n"/>
      <c r="G192" s="204" t="n"/>
    </row>
    <row r="193">
      <c r="A193" s="218" t="n">
        <v>46086</v>
      </c>
      <c r="B193" s="61" t="inlineStr">
        <is>
          <t>C</t>
        </is>
      </c>
      <c r="C193" s="61" t="n">
        <v>362</v>
      </c>
      <c r="D193" s="76" t="n">
        <v>364</v>
      </c>
      <c r="E193" s="77">
        <f>IF(D193="","",(D193-C193)/C193)</f>
        <v/>
      </c>
      <c r="F193" s="206" t="n"/>
      <c r="G193" s="204" t="n"/>
    </row>
    <row r="194">
      <c r="A194" s="218" t="n">
        <v>46087</v>
      </c>
      <c r="B194" s="61" t="inlineStr">
        <is>
          <t>A</t>
        </is>
      </c>
      <c r="C194" s="61" t="n">
        <v>362</v>
      </c>
      <c r="D194" s="76" t="n">
        <v>367.57</v>
      </c>
      <c r="E194" s="77">
        <f>IF(D194="","",(D194-C194)/C194)</f>
        <v/>
      </c>
      <c r="F194" s="441">
        <f>IFERROR(AVERAGE(E194:E196),"")</f>
        <v/>
      </c>
      <c r="G194" s="204" t="n">
        <v>0.015</v>
      </c>
    </row>
    <row r="195">
      <c r="A195" s="218" t="n">
        <v>46087</v>
      </c>
      <c r="B195" s="61" t="inlineStr">
        <is>
          <t>B</t>
        </is>
      </c>
      <c r="C195" s="61" t="n">
        <v>362</v>
      </c>
      <c r="D195" s="76" t="n">
        <v>371.89</v>
      </c>
      <c r="E195" s="77">
        <f>IF(D195="","",(D195-C195)/C195)</f>
        <v/>
      </c>
      <c r="F195" s="206" t="n"/>
      <c r="G195" s="204" t="n"/>
    </row>
    <row r="196">
      <c r="A196" s="218" t="n">
        <v>46087</v>
      </c>
      <c r="B196" s="61" t="inlineStr">
        <is>
          <t>C</t>
        </is>
      </c>
      <c r="C196" s="61" t="n">
        <v>362</v>
      </c>
      <c r="D196" s="76" t="n">
        <v>370.8</v>
      </c>
      <c r="E196" s="77">
        <f>IF(D196="","",(D196-C196)/C196)</f>
        <v/>
      </c>
      <c r="F196" s="206" t="n"/>
      <c r="G196" s="204" t="n"/>
    </row>
    <row r="197">
      <c r="A197" s="218" t="n">
        <v>46088</v>
      </c>
      <c r="B197" s="61" t="inlineStr">
        <is>
          <t>A</t>
        </is>
      </c>
      <c r="C197" s="61" t="n">
        <v>572</v>
      </c>
      <c r="D197" s="76" t="n">
        <v>584.12</v>
      </c>
      <c r="E197" s="77">
        <f>IF(D197="","",(D197-C197)/C197)</f>
        <v/>
      </c>
      <c r="F197" s="441">
        <f>IFERROR(AVERAGE(E197:E199),"")</f>
        <v/>
      </c>
      <c r="G197" s="204" t="n">
        <v>0.015</v>
      </c>
    </row>
    <row r="198">
      <c r="A198" s="219" t="n"/>
      <c r="B198" s="61" t="inlineStr">
        <is>
          <t>B</t>
        </is>
      </c>
      <c r="C198" s="61" t="n">
        <v>572</v>
      </c>
      <c r="D198" s="76" t="n">
        <v>593.98</v>
      </c>
      <c r="E198" s="77">
        <f>IF(D198="","",(D198-C198)/C198)</f>
        <v/>
      </c>
      <c r="F198" s="206" t="n"/>
      <c r="G198" s="204" t="n"/>
    </row>
    <row r="199">
      <c r="A199" s="220" t="n"/>
      <c r="B199" s="61" t="inlineStr">
        <is>
          <t>C</t>
        </is>
      </c>
      <c r="C199" s="61" t="n">
        <v>572</v>
      </c>
      <c r="D199" s="76" t="n">
        <v>593.98</v>
      </c>
      <c r="E199" s="77">
        <f>IF(D199="","",(D199-C199)/C199)</f>
        <v/>
      </c>
      <c r="F199" s="206" t="n"/>
      <c r="G199" s="204" t="n"/>
    </row>
    <row r="200">
      <c r="A200" s="218" t="n">
        <v>46089</v>
      </c>
      <c r="B200" s="61" t="inlineStr">
        <is>
          <t>A</t>
        </is>
      </c>
      <c r="C200" s="61" t="n">
        <v>572</v>
      </c>
      <c r="D200" s="76" t="n">
        <v>580.17</v>
      </c>
      <c r="E200" s="77">
        <f>IF(D200="","",(D200-C200)/C200)</f>
        <v/>
      </c>
      <c r="F200" s="441">
        <f>IFERROR(AVERAGE(E200:E202),"")</f>
        <v/>
      </c>
      <c r="G200" s="204" t="n">
        <v>0.015</v>
      </c>
    </row>
    <row r="201">
      <c r="A201" s="219" t="n"/>
      <c r="B201" s="61" t="inlineStr">
        <is>
          <t>B</t>
        </is>
      </c>
      <c r="C201" s="61" t="n">
        <v>572</v>
      </c>
      <c r="D201" s="76" t="n">
        <v>586.6799999999999</v>
      </c>
      <c r="E201" s="77">
        <f>IF(D201="","",(D201-C201)/C201)</f>
        <v/>
      </c>
      <c r="F201" s="206" t="n"/>
      <c r="G201" s="204" t="n"/>
    </row>
    <row r="202">
      <c r="A202" s="220" t="n"/>
      <c r="B202" s="61" t="inlineStr">
        <is>
          <t>C</t>
        </is>
      </c>
      <c r="C202" s="61" t="n">
        <v>572</v>
      </c>
      <c r="D202" s="76" t="n">
        <v>586.25</v>
      </c>
      <c r="E202" s="77">
        <f>IF(D202="","",(D202-C202)/C202)</f>
        <v/>
      </c>
      <c r="F202" s="206" t="n"/>
      <c r="G202" s="204" t="n"/>
    </row>
    <row r="203">
      <c r="A203" s="218" t="n">
        <v>46090</v>
      </c>
      <c r="B203" s="61" t="inlineStr">
        <is>
          <t>A</t>
        </is>
      </c>
      <c r="C203" s="61" t="n">
        <v>572</v>
      </c>
      <c r="D203" s="76" t="n">
        <v>584.48</v>
      </c>
      <c r="E203" s="77">
        <f>IF(D203="","",(D203-C203)/C203)</f>
        <v/>
      </c>
      <c r="F203" s="441">
        <f>IFERROR(AVERAGE(E203:E205),"")</f>
        <v/>
      </c>
      <c r="G203" s="204" t="n">
        <v>0.015</v>
      </c>
    </row>
    <row r="204">
      <c r="A204" s="219" t="n"/>
      <c r="B204" s="61" t="inlineStr">
        <is>
          <t>B</t>
        </is>
      </c>
      <c r="C204" s="61" t="n"/>
      <c r="D204" s="76" t="n"/>
      <c r="E204" s="77">
        <f>IF(D204="","",(D204-C204)/C204)</f>
        <v/>
      </c>
      <c r="F204" s="206" t="n"/>
      <c r="G204" s="204" t="n"/>
    </row>
    <row r="205">
      <c r="A205" s="220" t="n"/>
      <c r="B205" s="61" t="inlineStr">
        <is>
          <t>C</t>
        </is>
      </c>
      <c r="C205" s="61" t="n">
        <v>572</v>
      </c>
      <c r="D205" s="76" t="n">
        <v>577.24</v>
      </c>
      <c r="E205" s="77">
        <f>IF(D205="","",(D205-C205)/C205)</f>
        <v/>
      </c>
      <c r="F205" s="206" t="n"/>
      <c r="G205" s="204" t="n"/>
    </row>
    <row r="206">
      <c r="A206" s="218" t="n">
        <v>46091</v>
      </c>
      <c r="B206" s="61" t="inlineStr">
        <is>
          <t>A</t>
        </is>
      </c>
      <c r="C206" s="61" t="n">
        <v>362</v>
      </c>
      <c r="D206" s="76" t="n">
        <v>370</v>
      </c>
      <c r="E206" s="77">
        <f>IF(D206="","",(D206-C206)/C206)</f>
        <v/>
      </c>
      <c r="F206" s="441">
        <f>IFERROR(AVERAGE(E206:E208),"")</f>
        <v/>
      </c>
      <c r="G206" s="204" t="n">
        <v>0.015</v>
      </c>
    </row>
    <row r="207">
      <c r="A207" s="219" t="n"/>
      <c r="B207" s="61" t="inlineStr">
        <is>
          <t>B</t>
        </is>
      </c>
      <c r="C207" s="61" t="n">
        <v>362</v>
      </c>
      <c r="D207" s="76" t="n">
        <v>371</v>
      </c>
      <c r="E207" s="77">
        <f>IF(D207="","",(D207-C207)/C207)</f>
        <v/>
      </c>
      <c r="F207" s="206" t="n"/>
      <c r="G207" s="204" t="n"/>
    </row>
    <row r="208">
      <c r="A208" s="220" t="n"/>
      <c r="B208" s="61" t="inlineStr">
        <is>
          <t>C</t>
        </is>
      </c>
      <c r="C208" s="61" t="n">
        <v>362</v>
      </c>
      <c r="D208" s="76" t="n">
        <v>370.89</v>
      </c>
      <c r="E208" s="77">
        <f>IF(D208="","",(D208-C208)/C208)</f>
        <v/>
      </c>
      <c r="F208" s="206" t="n"/>
      <c r="G208" s="204" t="n"/>
    </row>
    <row r="209">
      <c r="A209" s="218" t="n">
        <v>46092</v>
      </c>
      <c r="B209" s="61" t="inlineStr">
        <is>
          <t>A</t>
        </is>
      </c>
      <c r="C209" s="61" t="n">
        <v>362</v>
      </c>
      <c r="D209" s="76" t="n">
        <v>371</v>
      </c>
      <c r="E209" s="77">
        <f>IF(D209="","",(D209-C209)/C209)</f>
        <v/>
      </c>
      <c r="F209" s="441">
        <f>IFERROR(AVERAGE(E209:E211),"")</f>
        <v/>
      </c>
      <c r="G209" s="204" t="n">
        <v>0.015</v>
      </c>
    </row>
    <row r="210">
      <c r="A210" s="219" t="n"/>
      <c r="B210" s="61" t="inlineStr">
        <is>
          <t>B</t>
        </is>
      </c>
      <c r="C210" s="61" t="n">
        <v>362</v>
      </c>
      <c r="D210" s="76" t="n">
        <v>372</v>
      </c>
      <c r="E210" s="77">
        <f>IF(D210="","",(D210-C210)/C210)</f>
        <v/>
      </c>
      <c r="F210" s="206" t="n"/>
      <c r="G210" s="204" t="n"/>
    </row>
    <row r="211">
      <c r="A211" s="220" t="n"/>
      <c r="B211" s="61" t="inlineStr">
        <is>
          <t>C</t>
        </is>
      </c>
      <c r="C211" s="61" t="n">
        <v>362</v>
      </c>
      <c r="D211" s="76" t="n">
        <v>369</v>
      </c>
      <c r="E211" s="77">
        <f>IF(D211="","",(D211-C211)/C211)</f>
        <v/>
      </c>
      <c r="F211" s="206" t="n"/>
      <c r="G211" s="204" t="n"/>
    </row>
    <row r="212">
      <c r="A212" s="218" t="n">
        <v>46093</v>
      </c>
      <c r="B212" s="61" t="inlineStr">
        <is>
          <t>A</t>
        </is>
      </c>
      <c r="C212" s="61" t="n">
        <v>362</v>
      </c>
      <c r="D212" s="76" t="n">
        <v>374.69</v>
      </c>
      <c r="E212" s="77">
        <f>IF(D212="","",(D212-C212)/C212)</f>
        <v/>
      </c>
      <c r="F212" s="441">
        <f>IFERROR(AVERAGE(E212:E214),"")</f>
        <v/>
      </c>
      <c r="G212" s="204" t="n">
        <v>0.015</v>
      </c>
    </row>
    <row r="213">
      <c r="A213" s="219" t="n"/>
      <c r="B213" s="61" t="inlineStr">
        <is>
          <t>B</t>
        </is>
      </c>
      <c r="C213" s="61" t="n">
        <v>362</v>
      </c>
      <c r="D213" s="76" t="n">
        <v>372.27</v>
      </c>
      <c r="E213" s="77">
        <f>IF(D213="","",(D213-C213)/C213)</f>
        <v/>
      </c>
      <c r="F213" s="206" t="n"/>
      <c r="G213" s="204" t="n"/>
    </row>
    <row r="214">
      <c r="A214" s="220" t="n"/>
      <c r="B214" s="61" t="inlineStr">
        <is>
          <t>C</t>
        </is>
      </c>
      <c r="C214" s="61" t="n">
        <v>362</v>
      </c>
      <c r="D214" s="76" t="n">
        <v>379.09</v>
      </c>
      <c r="E214" s="77">
        <f>IF(D214="","",(D214-C214)/C214)</f>
        <v/>
      </c>
      <c r="F214" s="206" t="n"/>
      <c r="G214" s="204" t="n"/>
    </row>
    <row r="215">
      <c r="A215" s="218" t="n">
        <v>46094</v>
      </c>
      <c r="B215" s="61" t="inlineStr">
        <is>
          <t>A</t>
        </is>
      </c>
      <c r="C215" s="61" t="n">
        <v>362</v>
      </c>
      <c r="D215" s="76" t="n">
        <v>379.09</v>
      </c>
      <c r="E215" s="77">
        <f>IF(D215="","",(D215-C215)/C215)</f>
        <v/>
      </c>
      <c r="F215" s="441">
        <f>IFERROR(AVERAGE(E215:E217),"")</f>
        <v/>
      </c>
      <c r="G215" s="204" t="n">
        <v>0.015</v>
      </c>
    </row>
    <row r="216">
      <c r="A216" s="219" t="n"/>
      <c r="B216" s="61" t="inlineStr">
        <is>
          <t>B</t>
        </is>
      </c>
      <c r="C216" s="61" t="n">
        <v>362</v>
      </c>
      <c r="D216" s="76" t="n">
        <v>373.27</v>
      </c>
      <c r="E216" s="77">
        <f>IF(D216="","",(D216-C216)/C216)</f>
        <v/>
      </c>
      <c r="F216" s="206" t="n"/>
      <c r="G216" s="204" t="n"/>
    </row>
    <row r="217">
      <c r="A217" s="220" t="n"/>
      <c r="B217" s="61" t="inlineStr">
        <is>
          <t>C</t>
        </is>
      </c>
      <c r="C217" s="61" t="n">
        <v>362</v>
      </c>
      <c r="D217" s="76" t="n">
        <v>372.76</v>
      </c>
      <c r="E217" s="77">
        <f>IF(D217="","",(D217-C217)/C217)</f>
        <v/>
      </c>
      <c r="F217" s="206" t="n"/>
      <c r="G217" s="204" t="n"/>
    </row>
    <row r="218">
      <c r="A218" s="218" t="n">
        <v>46095</v>
      </c>
      <c r="B218" s="61" t="inlineStr">
        <is>
          <t>A</t>
        </is>
      </c>
      <c r="C218" s="61" t="n"/>
      <c r="D218" s="76" t="n"/>
      <c r="E218" s="77">
        <f>IF(D218="","",(D218-C218)/C218)</f>
        <v/>
      </c>
      <c r="F218" s="441">
        <f>IFERROR(AVERAGE(E218:E220),"")</f>
        <v/>
      </c>
      <c r="G218" s="204" t="n">
        <v>0.015</v>
      </c>
    </row>
    <row r="219">
      <c r="A219" s="219" t="n"/>
      <c r="B219" s="61" t="inlineStr">
        <is>
          <t>B</t>
        </is>
      </c>
      <c r="C219" s="61" t="n"/>
      <c r="D219" s="76" t="n"/>
      <c r="E219" s="77">
        <f>IF(D219="","",(D219-C219)/C219)</f>
        <v/>
      </c>
      <c r="F219" s="206" t="n"/>
      <c r="G219" s="204" t="n"/>
    </row>
    <row r="220">
      <c r="A220" s="220" t="n"/>
      <c r="B220" s="61" t="inlineStr">
        <is>
          <t>C</t>
        </is>
      </c>
      <c r="C220" s="61" t="n"/>
      <c r="D220" s="76" t="n"/>
      <c r="E220" s="77">
        <f>IF(D220="","",(D220-C220)/C220)</f>
        <v/>
      </c>
      <c r="F220" s="206" t="n"/>
      <c r="G220" s="204" t="n"/>
    </row>
    <row r="221">
      <c r="A221" s="218" t="n">
        <v>46096</v>
      </c>
      <c r="B221" s="61" t="inlineStr">
        <is>
          <t>A</t>
        </is>
      </c>
      <c r="C221" s="61" t="n">
        <v>572</v>
      </c>
      <c r="D221" s="76" t="n"/>
      <c r="E221" s="77">
        <f>IF(D221="","",(D221-C221)/C221)</f>
        <v/>
      </c>
      <c r="F221" s="441">
        <f>IFERROR(AVERAGE(E221:E223),"")</f>
        <v/>
      </c>
      <c r="G221" s="204" t="n">
        <v>0.015</v>
      </c>
    </row>
    <row r="222">
      <c r="A222" s="219" t="n"/>
      <c r="B222" s="61" t="inlineStr">
        <is>
          <t>B</t>
        </is>
      </c>
      <c r="C222" s="61" t="n">
        <v>572</v>
      </c>
      <c r="D222" s="76" t="n">
        <v>585.6900000000001</v>
      </c>
      <c r="E222" s="77">
        <f>IF(D222="","",(D222-C222)/C222)</f>
        <v/>
      </c>
      <c r="F222" s="206" t="n"/>
      <c r="G222" s="204" t="n"/>
    </row>
    <row r="223">
      <c r="A223" s="220" t="n"/>
      <c r="B223" s="61" t="inlineStr">
        <is>
          <t>C</t>
        </is>
      </c>
      <c r="C223" s="61" t="n">
        <v>572</v>
      </c>
      <c r="D223" s="76" t="n">
        <v>587.98</v>
      </c>
      <c r="E223" s="77">
        <f>IF(D223="","",(D223-C223)/C223)</f>
        <v/>
      </c>
      <c r="F223" s="206" t="n"/>
      <c r="G223" s="204" t="n"/>
    </row>
    <row r="224">
      <c r="A224" s="218" t="n">
        <v>46097</v>
      </c>
      <c r="B224" s="61" t="inlineStr">
        <is>
          <t>A</t>
        </is>
      </c>
      <c r="C224" s="61" t="n">
        <v>572</v>
      </c>
      <c r="D224" s="76" t="n">
        <v>581.21</v>
      </c>
      <c r="E224" s="77">
        <f>IF(D224="","",(D224-C224)/C224)</f>
        <v/>
      </c>
      <c r="F224" s="441">
        <f>IFERROR(AVERAGE(E224:E226),"")</f>
        <v/>
      </c>
      <c r="G224" s="204" t="n">
        <v>0.015</v>
      </c>
    </row>
    <row r="225">
      <c r="A225" s="219" t="n"/>
      <c r="B225" s="61" t="inlineStr">
        <is>
          <t>B</t>
        </is>
      </c>
      <c r="C225" s="61" t="n">
        <v>572</v>
      </c>
      <c r="D225" s="76" t="n">
        <v>587.5</v>
      </c>
      <c r="E225" s="77">
        <f>IF(D225="","",(D225-C225)/C225)</f>
        <v/>
      </c>
      <c r="F225" s="206" t="n"/>
      <c r="G225" s="204" t="n"/>
    </row>
    <row r="226">
      <c r="A226" s="220" t="n"/>
      <c r="B226" s="61" t="inlineStr">
        <is>
          <t>C</t>
        </is>
      </c>
      <c r="C226" s="61" t="n">
        <v>572</v>
      </c>
      <c r="D226" s="76" t="n">
        <v>581.7</v>
      </c>
      <c r="E226" s="77">
        <f>IF(D226="","",(D226-C226)/C226)</f>
        <v/>
      </c>
      <c r="F226" s="206" t="n"/>
      <c r="G226" s="204" t="n"/>
    </row>
    <row r="227">
      <c r="A227" s="218" t="n">
        <v>46098</v>
      </c>
      <c r="B227" s="61" t="inlineStr">
        <is>
          <t>A</t>
        </is>
      </c>
      <c r="C227" s="61" t="n"/>
      <c r="D227" s="76" t="n"/>
      <c r="E227" s="77">
        <f>IF(D227="","",(D227-C227)/C227)</f>
        <v/>
      </c>
      <c r="F227" s="441">
        <f>IFERROR(AVERAGE(E227:E229),"")</f>
        <v/>
      </c>
      <c r="G227" s="204" t="n">
        <v>0.015</v>
      </c>
    </row>
    <row r="228">
      <c r="A228" s="219" t="n"/>
      <c r="B228" s="61" t="inlineStr">
        <is>
          <t>B</t>
        </is>
      </c>
      <c r="C228" s="61" t="n">
        <v>362</v>
      </c>
      <c r="D228" s="76" t="n">
        <v>373.27</v>
      </c>
      <c r="E228" s="77">
        <f>IF(D228="","",(D228-C228)/C228)</f>
        <v/>
      </c>
      <c r="F228" s="206" t="n"/>
      <c r="G228" s="204" t="n"/>
    </row>
    <row r="229">
      <c r="A229" s="220" t="n"/>
      <c r="B229" s="61" t="inlineStr">
        <is>
          <t>C</t>
        </is>
      </c>
      <c r="C229" s="61" t="n">
        <v>362</v>
      </c>
      <c r="D229" s="76" t="n">
        <v>370.74</v>
      </c>
      <c r="E229" s="77">
        <f>IF(D229="","",(D229-C229)/C229)</f>
        <v/>
      </c>
      <c r="F229" s="206" t="n"/>
      <c r="G229" s="204" t="n"/>
    </row>
    <row r="230">
      <c r="A230" s="218" t="n">
        <v>46099</v>
      </c>
      <c r="B230" s="61" t="inlineStr">
        <is>
          <t>A</t>
        </is>
      </c>
      <c r="C230" s="61" t="n">
        <v>572</v>
      </c>
      <c r="D230" s="76" t="n">
        <v>585.09</v>
      </c>
      <c r="E230" s="77">
        <f>IF(D230="","",(D230-C230)/C230)</f>
        <v/>
      </c>
      <c r="F230" s="441">
        <f>IFERROR(AVERAGE(E230:E232),"")</f>
        <v/>
      </c>
      <c r="G230" s="204" t="n">
        <v>0.015</v>
      </c>
    </row>
    <row r="231">
      <c r="A231" s="219" t="n"/>
      <c r="B231" s="61" t="inlineStr">
        <is>
          <t>B</t>
        </is>
      </c>
      <c r="C231" s="61" t="n">
        <v>572</v>
      </c>
      <c r="D231" s="76" t="n">
        <v>592.3</v>
      </c>
      <c r="E231" s="77">
        <f>IF(D231="","",(D231-C231)/C231)</f>
        <v/>
      </c>
      <c r="F231" s="206" t="n"/>
      <c r="G231" s="204" t="n"/>
    </row>
    <row r="232">
      <c r="A232" s="220" t="n"/>
      <c r="B232" s="61" t="inlineStr">
        <is>
          <t>C</t>
        </is>
      </c>
      <c r="C232" s="61" t="n">
        <v>572</v>
      </c>
      <c r="D232" s="76" t="n">
        <v>583.89</v>
      </c>
      <c r="E232" s="77">
        <f>IF(D232="","",(D232-C232)/C232)</f>
        <v/>
      </c>
      <c r="F232" s="206" t="n"/>
      <c r="G232" s="204" t="n"/>
    </row>
    <row r="233">
      <c r="A233" s="218" t="n">
        <v>46100</v>
      </c>
      <c r="B233" s="61" t="inlineStr">
        <is>
          <t>A</t>
        </is>
      </c>
      <c r="C233" s="61" t="n">
        <v>572</v>
      </c>
      <c r="D233" s="76" t="n">
        <v>584.96</v>
      </c>
      <c r="E233" s="77">
        <f>IF(D233="","",(D233-C233)/C233)</f>
        <v/>
      </c>
      <c r="F233" s="441">
        <f>IFERROR(AVERAGE(E233:E235),"")</f>
        <v/>
      </c>
      <c r="G233" s="204" t="n">
        <v>0.015</v>
      </c>
    </row>
    <row r="234">
      <c r="A234" s="219" t="n"/>
      <c r="B234" s="61" t="inlineStr">
        <is>
          <t>B</t>
        </is>
      </c>
      <c r="C234" s="61" t="n">
        <v>572</v>
      </c>
      <c r="D234" s="76" t="n">
        <v>580.0700000000001</v>
      </c>
      <c r="E234" s="77">
        <f>IF(D234="","",(D234-C234)/C234)</f>
        <v/>
      </c>
      <c r="F234" s="206" t="n"/>
      <c r="G234" s="204" t="n"/>
    </row>
    <row r="235">
      <c r="A235" s="220" t="n"/>
      <c r="B235" s="61" t="inlineStr">
        <is>
          <t>C</t>
        </is>
      </c>
      <c r="C235" s="61" t="n">
        <v>572</v>
      </c>
      <c r="D235" s="76" t="n">
        <v>582.58</v>
      </c>
      <c r="E235" s="77">
        <f>IF(D235="","",(D235-C235)/C235)</f>
        <v/>
      </c>
      <c r="F235" s="206" t="n"/>
      <c r="G235" s="204" t="n"/>
    </row>
    <row r="236">
      <c r="A236" s="218" t="n">
        <v>46101</v>
      </c>
      <c r="B236" s="61" t="inlineStr">
        <is>
          <t>A</t>
        </is>
      </c>
      <c r="C236" s="61" t="n">
        <v>572</v>
      </c>
      <c r="D236" s="76" t="n">
        <v>578.1900000000001</v>
      </c>
      <c r="E236" s="77">
        <f>IF(D236="","",(D236-C236)/C236)</f>
        <v/>
      </c>
      <c r="F236" s="441">
        <f>IFERROR(AVERAGE(E236:E238),"")</f>
        <v/>
      </c>
      <c r="G236" s="204" t="n">
        <v>0.015</v>
      </c>
    </row>
    <row r="237">
      <c r="A237" s="219" t="n"/>
      <c r="B237" s="61" t="inlineStr">
        <is>
          <t>B</t>
        </is>
      </c>
      <c r="C237" s="61" t="n">
        <v>362</v>
      </c>
      <c r="D237" s="76" t="n">
        <v>372.4</v>
      </c>
      <c r="E237" s="77">
        <f>IF(D237="","",(D237-C237)/C237)</f>
        <v/>
      </c>
      <c r="F237" s="206" t="n"/>
      <c r="G237" s="204" t="n"/>
    </row>
    <row r="238">
      <c r="A238" s="220" t="n"/>
      <c r="B238" s="61" t="inlineStr">
        <is>
          <t>C</t>
        </is>
      </c>
      <c r="C238" s="61" t="n">
        <v>362</v>
      </c>
      <c r="D238" s="76" t="n">
        <v>375.59</v>
      </c>
      <c r="E238" s="77">
        <f>IF(D238="","",(D238-C238)/C238)</f>
        <v/>
      </c>
      <c r="F238" s="206" t="n"/>
      <c r="G238" s="204" t="n"/>
    </row>
    <row r="239">
      <c r="A239" s="218" t="n">
        <v>46102</v>
      </c>
      <c r="B239" s="61" t="inlineStr">
        <is>
          <t>A</t>
        </is>
      </c>
      <c r="C239" s="61" t="n">
        <v>362</v>
      </c>
      <c r="D239" s="76" t="n">
        <v>373.91</v>
      </c>
      <c r="E239" s="77">
        <f>IF(D239="","",(D239-C239)/C239)</f>
        <v/>
      </c>
      <c r="F239" s="441">
        <f>IFERROR(AVERAGE(E239:E241),"")</f>
        <v/>
      </c>
      <c r="G239" s="204" t="n">
        <v>0.015</v>
      </c>
    </row>
    <row r="240">
      <c r="A240" s="219" t="n"/>
      <c r="B240" s="61" t="inlineStr">
        <is>
          <t>B</t>
        </is>
      </c>
      <c r="C240" s="61" t="n">
        <v>362</v>
      </c>
      <c r="D240" s="76" t="n">
        <v>375.41</v>
      </c>
      <c r="E240" s="77">
        <f>IF(D240="","",(D240-C240)/C240)</f>
        <v/>
      </c>
      <c r="F240" s="206" t="n"/>
      <c r="G240" s="204" t="n"/>
    </row>
    <row r="241">
      <c r="A241" s="220" t="n"/>
      <c r="B241" s="61" t="inlineStr">
        <is>
          <t>C</t>
        </is>
      </c>
      <c r="C241" s="61" t="n">
        <v>362</v>
      </c>
      <c r="D241" s="76" t="n">
        <v>378</v>
      </c>
      <c r="E241" s="77">
        <f>IF(D241="","",(D241-C241)/C241)</f>
        <v/>
      </c>
      <c r="F241" s="206" t="n"/>
      <c r="G241" s="204" t="n"/>
    </row>
    <row r="242">
      <c r="A242" s="218" t="n">
        <v>46103</v>
      </c>
      <c r="B242" s="61" t="inlineStr">
        <is>
          <t>A</t>
        </is>
      </c>
      <c r="C242" s="61" t="n">
        <v>362</v>
      </c>
      <c r="D242" s="76" t="n">
        <v>369.91</v>
      </c>
      <c r="E242" s="77">
        <f>IF(D242="","",(D242-C242)/C242)</f>
        <v/>
      </c>
      <c r="F242" s="441">
        <f>IFERROR(AVERAGE(E242:E244),"")</f>
        <v/>
      </c>
      <c r="G242" s="204" t="n">
        <v>0.015</v>
      </c>
    </row>
    <row r="243">
      <c r="A243" s="219" t="n"/>
      <c r="B243" s="61" t="inlineStr">
        <is>
          <t>B</t>
        </is>
      </c>
      <c r="C243" s="61" t="n">
        <v>362</v>
      </c>
      <c r="D243" s="76" t="n">
        <v>368.58</v>
      </c>
      <c r="E243" s="77">
        <f>IF(D243="","",(D243-C243)/C243)</f>
        <v/>
      </c>
      <c r="F243" s="206" t="n"/>
      <c r="G243" s="204" t="n"/>
    </row>
    <row r="244">
      <c r="A244" s="220" t="n"/>
      <c r="B244" s="61" t="inlineStr">
        <is>
          <t>C</t>
        </is>
      </c>
      <c r="C244" s="61" t="n">
        <v>362</v>
      </c>
      <c r="D244" s="76" t="n">
        <v>371.79</v>
      </c>
      <c r="E244" s="77">
        <f>IF(D244="","",(D244-C244)/C244)</f>
        <v/>
      </c>
      <c r="F244" s="206" t="n"/>
      <c r="G244" s="204" t="n"/>
    </row>
    <row r="245">
      <c r="A245" s="218" t="n">
        <v>46104</v>
      </c>
      <c r="B245" s="61" t="inlineStr">
        <is>
          <t>A</t>
        </is>
      </c>
      <c r="C245" s="61" t="n"/>
      <c r="D245" s="76" t="n"/>
      <c r="E245" s="77">
        <f>IF(D245="","",(D245-C245)/C245)</f>
        <v/>
      </c>
      <c r="F245" s="441">
        <f>IFERROR(AVERAGE(E245:E247),"")</f>
        <v/>
      </c>
      <c r="G245" s="204" t="n">
        <v>0.015</v>
      </c>
    </row>
    <row r="246">
      <c r="A246" s="219" t="n"/>
      <c r="B246" s="61" t="inlineStr">
        <is>
          <t>B</t>
        </is>
      </c>
      <c r="C246" s="61" t="n"/>
      <c r="D246" s="76" t="n"/>
      <c r="E246" s="77">
        <f>IF(D246="","",(D246-C246)/C246)</f>
        <v/>
      </c>
      <c r="F246" s="206" t="n"/>
      <c r="G246" s="204" t="n"/>
    </row>
    <row r="247">
      <c r="A247" s="220" t="n"/>
      <c r="B247" s="61" t="inlineStr">
        <is>
          <t>C</t>
        </is>
      </c>
      <c r="C247" s="61" t="n"/>
      <c r="D247" s="76" t="n"/>
      <c r="E247" s="77">
        <f>IF(D247="","",(D247-C247)/C247)</f>
        <v/>
      </c>
      <c r="F247" s="206" t="n"/>
      <c r="G247" s="204" t="n"/>
    </row>
    <row r="248">
      <c r="A248" s="218" t="n">
        <v>46105</v>
      </c>
      <c r="B248" s="61" t="inlineStr">
        <is>
          <t>A</t>
        </is>
      </c>
      <c r="C248" s="61" t="n"/>
      <c r="D248" s="76" t="n"/>
      <c r="E248" s="77">
        <f>IF(D248="","",(D248-C248)/C248)</f>
        <v/>
      </c>
      <c r="F248" s="441">
        <f>IFERROR(AVERAGE(E248:E250),"")</f>
        <v/>
      </c>
      <c r="G248" s="204" t="n">
        <v>0.015</v>
      </c>
    </row>
    <row r="249">
      <c r="A249" s="219" t="n"/>
      <c r="B249" s="61" t="inlineStr">
        <is>
          <t>B</t>
        </is>
      </c>
      <c r="C249" s="61" t="n"/>
      <c r="D249" s="76" t="n"/>
      <c r="E249" s="77">
        <f>IF(D249="","",(D249-C249)/C249)</f>
        <v/>
      </c>
      <c r="F249" s="206" t="n"/>
      <c r="G249" s="204" t="n"/>
    </row>
    <row r="250">
      <c r="A250" s="220" t="n"/>
      <c r="B250" s="61" t="inlineStr">
        <is>
          <t>C</t>
        </is>
      </c>
      <c r="C250" s="61" t="n"/>
      <c r="D250" s="76" t="n"/>
      <c r="E250" s="77">
        <f>IF(D250="","",(D250-C250)/C250)</f>
        <v/>
      </c>
      <c r="F250" s="206" t="n"/>
      <c r="G250" s="204" t="n"/>
    </row>
    <row r="251">
      <c r="A251" s="218" t="n">
        <v>46106</v>
      </c>
      <c r="B251" s="61" t="inlineStr">
        <is>
          <t>A</t>
        </is>
      </c>
      <c r="C251" s="61" t="n">
        <v>362</v>
      </c>
      <c r="D251" s="76" t="n">
        <v>370.78</v>
      </c>
      <c r="E251" s="77">
        <f>IF(D251="","",(D251-C251)/C251)</f>
        <v/>
      </c>
      <c r="F251" s="441">
        <f>IFERROR(AVERAGE(E251:E253),"")</f>
        <v/>
      </c>
      <c r="G251" s="204" t="n">
        <v>0.015</v>
      </c>
    </row>
    <row r="252">
      <c r="A252" s="219" t="n"/>
      <c r="B252" s="61" t="inlineStr">
        <is>
          <t>B</t>
        </is>
      </c>
      <c r="C252" s="61" t="n">
        <v>362</v>
      </c>
      <c r="D252" s="76" t="n">
        <v>378.31</v>
      </c>
      <c r="E252" s="77">
        <f>IF(D252="","",(D252-C252)/C252)</f>
        <v/>
      </c>
      <c r="F252" s="206" t="n"/>
      <c r="G252" s="204" t="n"/>
    </row>
    <row r="253">
      <c r="A253" s="220" t="n"/>
      <c r="B253" s="61" t="inlineStr">
        <is>
          <t>C</t>
        </is>
      </c>
      <c r="C253" s="61" t="n">
        <v>362</v>
      </c>
      <c r="D253" s="76" t="n">
        <v>374.18</v>
      </c>
      <c r="E253" s="77">
        <f>IF(D253="","",(D253-C253)/C253)</f>
        <v/>
      </c>
      <c r="F253" s="206" t="n"/>
      <c r="G253" s="204" t="n"/>
    </row>
    <row r="254">
      <c r="A254" s="218" t="n">
        <v>46107</v>
      </c>
      <c r="B254" s="61" t="inlineStr">
        <is>
          <t>A</t>
        </is>
      </c>
      <c r="C254" s="61" t="n">
        <v>362</v>
      </c>
      <c r="D254" s="76" t="n">
        <v>371.85</v>
      </c>
      <c r="E254" s="77">
        <f>IF(D254="","",(D254-C254)/C254)</f>
        <v/>
      </c>
      <c r="F254" s="441">
        <f>IFERROR(AVERAGE(E254:E256),"")</f>
        <v/>
      </c>
      <c r="G254" s="204" t="n">
        <v>0.015</v>
      </c>
    </row>
    <row r="255">
      <c r="A255" s="219" t="n"/>
      <c r="B255" s="61" t="inlineStr">
        <is>
          <t>B</t>
        </is>
      </c>
      <c r="C255" s="61" t="n">
        <v>362</v>
      </c>
      <c r="D255" s="76" t="n">
        <v>370.9</v>
      </c>
      <c r="E255" s="77">
        <f>IF(D255="","",(D255-C255)/C255)</f>
        <v/>
      </c>
      <c r="F255" s="206" t="n"/>
      <c r="G255" s="204" t="n"/>
    </row>
    <row r="256">
      <c r="A256" s="220" t="n"/>
      <c r="B256" s="61" t="inlineStr">
        <is>
          <t>C</t>
        </is>
      </c>
      <c r="C256" s="61" t="n">
        <v>362</v>
      </c>
      <c r="D256" s="76" t="n">
        <v>371.39</v>
      </c>
      <c r="E256" s="77">
        <f>IF(D256="","",(D256-C256)/C256)</f>
        <v/>
      </c>
      <c r="F256" s="206" t="n"/>
      <c r="G256" s="204" t="n"/>
    </row>
    <row r="257">
      <c r="A257" s="218" t="n">
        <v>46108</v>
      </c>
      <c r="B257" s="61" t="inlineStr">
        <is>
          <t>A</t>
        </is>
      </c>
      <c r="C257" s="61" t="n">
        <v>362</v>
      </c>
      <c r="D257" s="76" t="n">
        <v>370.78</v>
      </c>
      <c r="E257" s="77">
        <f>IF(D257="","",(D257-C257)/C257)</f>
        <v/>
      </c>
      <c r="F257" s="441">
        <f>IFERROR(AVERAGE(E257:E259),"")</f>
        <v/>
      </c>
      <c r="G257" s="204" t="n">
        <v>0.015</v>
      </c>
    </row>
    <row r="258">
      <c r="A258" s="219" t="n"/>
      <c r="B258" s="61" t="inlineStr">
        <is>
          <t>B</t>
        </is>
      </c>
      <c r="C258" s="61" t="n">
        <v>362</v>
      </c>
      <c r="D258" s="76" t="n">
        <v>371.81</v>
      </c>
      <c r="E258" s="77">
        <f>IF(D258="","",(D258-C258)/C258)</f>
        <v/>
      </c>
      <c r="F258" s="206" t="n"/>
      <c r="G258" s="204" t="n"/>
    </row>
    <row r="259">
      <c r="A259" s="220" t="n"/>
      <c r="B259" s="61" t="inlineStr">
        <is>
          <t>C</t>
        </is>
      </c>
      <c r="C259" s="61" t="n">
        <v>362</v>
      </c>
      <c r="D259" s="76" t="n">
        <v>370.88</v>
      </c>
      <c r="E259" s="77">
        <f>IF(D259="","",(D259-C259)/C259)</f>
        <v/>
      </c>
      <c r="F259" s="206" t="n"/>
      <c r="G259" s="204" t="n"/>
    </row>
    <row r="260">
      <c r="A260" s="218" t="n">
        <v>46109</v>
      </c>
      <c r="B260" s="61" t="inlineStr">
        <is>
          <t>A</t>
        </is>
      </c>
      <c r="C260" s="61" t="n">
        <v>362</v>
      </c>
      <c r="D260" s="76" t="n">
        <v>373</v>
      </c>
      <c r="E260" s="77">
        <f>IF(D260="","",(D260-C260)/C260)</f>
        <v/>
      </c>
      <c r="F260" s="441">
        <f>IFERROR(AVERAGE(E260:E262),"")</f>
        <v/>
      </c>
      <c r="G260" s="204" t="n">
        <v>0.015</v>
      </c>
    </row>
    <row r="261">
      <c r="A261" s="219" t="n"/>
      <c r="B261" s="61" t="inlineStr">
        <is>
          <t>B</t>
        </is>
      </c>
      <c r="C261" s="61" t="n">
        <v>572</v>
      </c>
      <c r="D261" s="76" t="n">
        <v>586.47</v>
      </c>
      <c r="E261" s="77">
        <f>IF(D261="","",(D261-C261)/C261)</f>
        <v/>
      </c>
      <c r="F261" s="206" t="n"/>
      <c r="G261" s="204" t="n"/>
    </row>
    <row r="262">
      <c r="A262" s="220" t="n"/>
      <c r="B262" s="61" t="inlineStr">
        <is>
          <t>C</t>
        </is>
      </c>
      <c r="C262" s="61" t="n">
        <v>572</v>
      </c>
      <c r="D262" s="76" t="n">
        <v>584.61</v>
      </c>
      <c r="E262" s="77">
        <f>IF(D262="","",(D262-C262)/C262)</f>
        <v/>
      </c>
      <c r="F262" s="206" t="n"/>
      <c r="G262" s="204" t="n"/>
    </row>
    <row r="263">
      <c r="A263" s="218" t="n">
        <v>46110</v>
      </c>
      <c r="B263" s="61" t="inlineStr">
        <is>
          <t>A</t>
        </is>
      </c>
      <c r="C263" s="61" t="n">
        <v>572</v>
      </c>
      <c r="D263" s="76" t="n">
        <v>582.05</v>
      </c>
      <c r="E263" s="77">
        <f>IF(D263="","",(D263-C263)/C263)</f>
        <v/>
      </c>
      <c r="F263" s="441">
        <f>IFERROR(AVERAGE(E263:E265),"")</f>
        <v/>
      </c>
      <c r="G263" s="204" t="n">
        <v>0.015</v>
      </c>
    </row>
    <row r="264">
      <c r="A264" s="219" t="n"/>
      <c r="B264" s="61" t="inlineStr">
        <is>
          <t>B</t>
        </is>
      </c>
      <c r="C264" s="61" t="n">
        <v>572</v>
      </c>
      <c r="D264" s="76" t="n">
        <v>590.35</v>
      </c>
      <c r="E264" s="77">
        <f>IF(D264="","",(D264-C264)/C264)</f>
        <v/>
      </c>
      <c r="F264" s="206" t="n"/>
      <c r="G264" s="204" t="n"/>
    </row>
    <row r="265">
      <c r="A265" s="220" t="n"/>
      <c r="B265" s="61" t="inlineStr">
        <is>
          <t>C</t>
        </is>
      </c>
      <c r="C265" s="61" t="n">
        <v>572</v>
      </c>
      <c r="D265" s="76" t="n">
        <v>578.83</v>
      </c>
      <c r="E265" s="77">
        <f>IF(D265="","",(D265-C265)/C265)</f>
        <v/>
      </c>
      <c r="F265" s="206" t="n"/>
      <c r="G265" s="204" t="n"/>
    </row>
    <row r="266">
      <c r="A266" s="218" t="n">
        <v>46111</v>
      </c>
      <c r="B266" s="61" t="inlineStr">
        <is>
          <t>A</t>
        </is>
      </c>
      <c r="C266" s="61" t="n">
        <v>572</v>
      </c>
      <c r="D266" s="76" t="n"/>
      <c r="E266" s="77">
        <f>IF(D266="","",(D266-C266)/C266)</f>
        <v/>
      </c>
      <c r="F266" s="441">
        <f>IFERROR(AVERAGE(E266:E268),"")</f>
        <v/>
      </c>
      <c r="G266" s="204" t="n">
        <v>0.015</v>
      </c>
    </row>
    <row r="267">
      <c r="A267" s="219" t="n"/>
      <c r="B267" s="61" t="inlineStr">
        <is>
          <t>B</t>
        </is>
      </c>
      <c r="C267" s="61" t="n">
        <v>572</v>
      </c>
      <c r="D267" s="76" t="n">
        <v>585.33</v>
      </c>
      <c r="E267" s="77">
        <f>IF(D267="","",(D267-C267)/C267)</f>
        <v/>
      </c>
      <c r="F267" s="206" t="n"/>
      <c r="G267" s="204" t="n"/>
    </row>
    <row r="268">
      <c r="A268" s="220" t="n"/>
      <c r="B268" s="61" t="inlineStr">
        <is>
          <t>C</t>
        </is>
      </c>
      <c r="C268" s="61" t="n">
        <v>572</v>
      </c>
      <c r="D268" s="76" t="n">
        <v>594.14</v>
      </c>
      <c r="E268" s="77">
        <f>IF(D268="","",(D268-C268)/C268)</f>
        <v/>
      </c>
      <c r="F268" s="206" t="n"/>
      <c r="G268" s="204" t="n"/>
    </row>
    <row r="269">
      <c r="A269" s="218" t="n">
        <v>46112</v>
      </c>
      <c r="B269" s="61" t="inlineStr">
        <is>
          <t>A</t>
        </is>
      </c>
      <c r="C269" s="61" t="n">
        <v>362</v>
      </c>
      <c r="D269" s="76" t="n">
        <v>378.9</v>
      </c>
      <c r="E269" s="77">
        <f>IF(D269="","",(D269-C269)/C269)</f>
        <v/>
      </c>
      <c r="F269" s="441">
        <f>IFERROR(AVERAGE(E269:E271),"")</f>
        <v/>
      </c>
      <c r="G269" s="204" t="n">
        <v>0.015</v>
      </c>
    </row>
    <row r="270">
      <c r="A270" s="219" t="n"/>
      <c r="B270" s="61" t="inlineStr">
        <is>
          <t>B</t>
        </is>
      </c>
      <c r="C270" s="61" t="n">
        <v>362</v>
      </c>
      <c r="D270" s="76" t="n">
        <v>373.99</v>
      </c>
      <c r="E270" s="77">
        <f>IF(D270="","",(D270-C270)/C270)</f>
        <v/>
      </c>
      <c r="F270" s="206" t="n"/>
      <c r="G270" s="204" t="n"/>
    </row>
    <row r="271">
      <c r="A271" s="220" t="n"/>
      <c r="B271" s="61" t="inlineStr">
        <is>
          <t>C</t>
        </is>
      </c>
      <c r="C271" s="61" t="n">
        <v>362</v>
      </c>
      <c r="D271" s="76" t="n">
        <v>371.19</v>
      </c>
      <c r="E271" s="77">
        <f>IF(D271="","",(D271-C271)/C271)</f>
        <v/>
      </c>
      <c r="F271" s="206" t="n"/>
      <c r="G271" s="204" t="n"/>
    </row>
    <row r="272">
      <c r="A272" s="218" t="n">
        <v>46113</v>
      </c>
      <c r="B272" s="61" t="inlineStr">
        <is>
          <t>A</t>
        </is>
      </c>
      <c r="C272" s="61" t="n">
        <v>362</v>
      </c>
      <c r="D272" s="76" t="n">
        <v>372.64</v>
      </c>
      <c r="E272" s="77">
        <f>IF(D272="","",(D272-C272)/C272)</f>
        <v/>
      </c>
      <c r="F272" s="441">
        <f>IFERROR(AVERAGE(E272:E274),"")</f>
        <v/>
      </c>
      <c r="G272" s="204" t="n">
        <v>0.015</v>
      </c>
    </row>
    <row r="273">
      <c r="A273" s="219" t="n"/>
      <c r="B273" s="61" t="inlineStr">
        <is>
          <t>B</t>
        </is>
      </c>
      <c r="C273" s="61" t="n">
        <v>362</v>
      </c>
      <c r="D273" s="76" t="n">
        <v>381.52</v>
      </c>
      <c r="E273" s="77">
        <f>IF(D273="","",(D273-C273)/C273)</f>
        <v/>
      </c>
      <c r="F273" s="206" t="n"/>
      <c r="G273" s="204" t="n"/>
    </row>
    <row r="274">
      <c r="A274" s="220" t="n"/>
      <c r="B274" s="61" t="inlineStr">
        <is>
          <t>C</t>
        </is>
      </c>
      <c r="C274" s="61" t="n">
        <v>362</v>
      </c>
      <c r="D274" s="76" t="n">
        <v>371.36</v>
      </c>
      <c r="E274" s="77">
        <f>IF(D274="","",(D274-C274)/C274)</f>
        <v/>
      </c>
      <c r="F274" s="206" t="n"/>
      <c r="G274" s="204" t="n"/>
    </row>
    <row r="275">
      <c r="A275" s="218" t="n">
        <v>46114</v>
      </c>
      <c r="B275" s="61" t="inlineStr">
        <is>
          <t>A</t>
        </is>
      </c>
      <c r="C275" s="61" t="n">
        <v>362</v>
      </c>
      <c r="D275" s="76" t="n">
        <v>372.91</v>
      </c>
      <c r="E275" s="77">
        <f>IF(D275="","",(D275-C275)/C275)</f>
        <v/>
      </c>
      <c r="F275" s="441">
        <f>IFERROR(AVERAGE(E275:E277),"")</f>
        <v/>
      </c>
      <c r="G275" s="204" t="n">
        <v>0.015</v>
      </c>
    </row>
    <row r="276">
      <c r="A276" s="219" t="n"/>
      <c r="B276" s="61" t="inlineStr">
        <is>
          <t>B</t>
        </is>
      </c>
      <c r="C276" s="61" t="n">
        <v>362</v>
      </c>
      <c r="D276" s="76" t="n">
        <v>374.97</v>
      </c>
      <c r="E276" s="77">
        <f>IF(D276="","",(D276-C276)/C276)</f>
        <v/>
      </c>
      <c r="F276" s="206" t="n"/>
      <c r="G276" s="204" t="n"/>
    </row>
    <row r="277">
      <c r="A277" s="220" t="n"/>
      <c r="B277" s="61" t="inlineStr">
        <is>
          <t>C</t>
        </is>
      </c>
      <c r="C277" s="61" t="n">
        <v>362</v>
      </c>
      <c r="D277" s="76" t="n">
        <v>368.31</v>
      </c>
      <c r="E277" s="77">
        <f>IF(D277="","",(D277-C277)/C277)</f>
        <v/>
      </c>
      <c r="F277" s="206" t="n"/>
      <c r="G277" s="204" t="n"/>
    </row>
    <row r="278">
      <c r="A278" s="218" t="n">
        <v>46115</v>
      </c>
      <c r="B278" s="61" t="inlineStr">
        <is>
          <t>A</t>
        </is>
      </c>
      <c r="C278" s="61" t="n">
        <v>362</v>
      </c>
      <c r="D278" s="76" t="n">
        <v>376.6</v>
      </c>
      <c r="E278" s="77">
        <f>IF(D278="","",(D278-C278)/C278)</f>
        <v/>
      </c>
      <c r="F278" s="441">
        <f>IFERROR(AVERAGE(E278:E280),"")</f>
        <v/>
      </c>
      <c r="G278" s="204" t="n">
        <v>0.015</v>
      </c>
    </row>
    <row r="279">
      <c r="A279" s="219" t="n"/>
      <c r="B279" s="61" t="inlineStr">
        <is>
          <t>B</t>
        </is>
      </c>
      <c r="C279" s="61" t="n">
        <v>362</v>
      </c>
      <c r="D279" s="76" t="n">
        <v>371.4</v>
      </c>
      <c r="E279" s="77">
        <f>IF(D279="","",(D279-C279)/C279)</f>
        <v/>
      </c>
      <c r="F279" s="206" t="n"/>
      <c r="G279" s="204" t="n"/>
    </row>
    <row r="280">
      <c r="A280" s="220" t="n"/>
      <c r="B280" s="61" t="inlineStr">
        <is>
          <t>C</t>
        </is>
      </c>
      <c r="C280" s="61" t="n">
        <v>362</v>
      </c>
      <c r="D280" s="76" t="n">
        <v>368</v>
      </c>
      <c r="E280" s="77">
        <f>IF(D280="","",(D280-C280)/C280)</f>
        <v/>
      </c>
      <c r="F280" s="206" t="n"/>
      <c r="G280" s="204" t="n"/>
    </row>
    <row r="281">
      <c r="A281" s="218" t="n">
        <v>46116</v>
      </c>
      <c r="B281" s="61" t="inlineStr">
        <is>
          <t>A</t>
        </is>
      </c>
      <c r="C281" s="61" t="n">
        <v>362</v>
      </c>
      <c r="D281" s="76" t="n">
        <v>370.79</v>
      </c>
      <c r="E281" s="77">
        <f>IF(D281="","",(D281-C281)/C281)</f>
        <v/>
      </c>
      <c r="F281" s="441">
        <f>IFERROR(AVERAGE(E281:E283),"")</f>
        <v/>
      </c>
      <c r="G281" s="204" t="n">
        <v>0.015</v>
      </c>
    </row>
    <row r="282">
      <c r="A282" s="219" t="n"/>
      <c r="B282" s="61" t="inlineStr">
        <is>
          <t>B</t>
        </is>
      </c>
      <c r="C282" s="61" t="n">
        <v>362</v>
      </c>
      <c r="D282" s="76" t="n">
        <v>373.27</v>
      </c>
      <c r="E282" s="77">
        <f>IF(D282="","",(D282-C282)/C282)</f>
        <v/>
      </c>
      <c r="F282" s="206" t="n"/>
      <c r="G282" s="204" t="n"/>
    </row>
    <row r="283">
      <c r="A283" s="220" t="n"/>
      <c r="B283" s="61" t="inlineStr">
        <is>
          <t>C</t>
        </is>
      </c>
      <c r="C283" s="61" t="n">
        <v>362</v>
      </c>
      <c r="D283" s="76" t="n">
        <v>372.48</v>
      </c>
      <c r="E283" s="77">
        <f>IF(D283="","",(D283-C283)/C283)</f>
        <v/>
      </c>
      <c r="F283" s="206" t="n"/>
      <c r="G283" s="204" t="n"/>
    </row>
    <row r="284">
      <c r="A284" s="218" t="n">
        <v>46117</v>
      </c>
      <c r="B284" s="61" t="inlineStr">
        <is>
          <t>A</t>
        </is>
      </c>
      <c r="C284" s="61" t="n">
        <v>362</v>
      </c>
      <c r="D284" s="76" t="n">
        <v>374.6</v>
      </c>
      <c r="E284" s="77">
        <f>IF(D284="","",(D284-C284)/C284)</f>
        <v/>
      </c>
      <c r="F284" s="441">
        <f>IFERROR(AVERAGE(E284:E286),"")</f>
        <v/>
      </c>
      <c r="G284" s="204" t="n">
        <v>0.015</v>
      </c>
    </row>
    <row r="285">
      <c r="A285" s="219" t="n"/>
      <c r="B285" s="61" t="inlineStr">
        <is>
          <t>B</t>
        </is>
      </c>
      <c r="C285" s="61" t="n">
        <v>362</v>
      </c>
      <c r="D285" s="76" t="n">
        <v>375.07</v>
      </c>
      <c r="E285" s="77">
        <f>IF(D285="","",(D285-C285)/C285)</f>
        <v/>
      </c>
      <c r="F285" s="206" t="n"/>
      <c r="G285" s="204" t="n"/>
    </row>
    <row r="286">
      <c r="A286" s="220" t="n"/>
      <c r="B286" s="61" t="inlineStr">
        <is>
          <t>C</t>
        </is>
      </c>
      <c r="C286" s="61" t="n">
        <v>362</v>
      </c>
      <c r="D286" s="76" t="n">
        <v>374.39</v>
      </c>
      <c r="E286" s="77">
        <f>IF(D286="","",(D286-C286)/C286)</f>
        <v/>
      </c>
      <c r="F286" s="206" t="n"/>
      <c r="G286" s="204" t="n"/>
    </row>
    <row r="287">
      <c r="A287" s="218" t="n">
        <v>46118</v>
      </c>
      <c r="B287" s="61" t="inlineStr">
        <is>
          <t>A</t>
        </is>
      </c>
      <c r="C287" s="61" t="n">
        <v>362</v>
      </c>
      <c r="D287" s="76" t="n">
        <v>368.66</v>
      </c>
      <c r="E287" s="77">
        <f>IF(D287="","",(D287-C287)/C287)</f>
        <v/>
      </c>
      <c r="F287" s="441">
        <f>IFERROR(AVERAGE(E287:E289),"")</f>
        <v/>
      </c>
      <c r="G287" s="204" t="n">
        <v>0.015</v>
      </c>
    </row>
    <row r="288">
      <c r="A288" s="219" t="n"/>
      <c r="B288" s="61" t="inlineStr">
        <is>
          <t>B</t>
        </is>
      </c>
      <c r="C288" s="61" t="n"/>
      <c r="D288" s="76" t="n"/>
      <c r="E288" s="77">
        <f>IF(D288="","",(D288-C288)/C288)</f>
        <v/>
      </c>
      <c r="F288" s="206" t="n"/>
      <c r="G288" s="204" t="n"/>
    </row>
    <row r="289">
      <c r="A289" s="220" t="n"/>
      <c r="B289" s="61" t="inlineStr">
        <is>
          <t>C</t>
        </is>
      </c>
      <c r="C289" s="61" t="n">
        <v>572</v>
      </c>
      <c r="D289" s="76" t="n">
        <v>592.4400000000001</v>
      </c>
      <c r="E289" s="77">
        <f>IF(D289="","",(D289-C289)/C289)</f>
        <v/>
      </c>
      <c r="F289" s="206" t="n"/>
      <c r="G289" s="204" t="n"/>
    </row>
    <row r="290">
      <c r="A290" s="218" t="n">
        <v>46119</v>
      </c>
      <c r="B290" s="61" t="inlineStr">
        <is>
          <t>A</t>
        </is>
      </c>
      <c r="C290" s="61" t="n">
        <v>572</v>
      </c>
      <c r="D290" s="76" t="n">
        <v>592.4400000000001</v>
      </c>
      <c r="E290" s="77">
        <f>IF(D290="","",(D290-C290)/C290)</f>
        <v/>
      </c>
      <c r="F290" s="441">
        <f>IFERROR(AVERAGE(E290:E292),"")</f>
        <v/>
      </c>
      <c r="G290" s="204" t="n">
        <v>0.015</v>
      </c>
    </row>
    <row r="291">
      <c r="A291" s="219" t="n"/>
      <c r="B291" s="61" t="inlineStr">
        <is>
          <t>B</t>
        </is>
      </c>
      <c r="C291" s="61" t="n">
        <v>572</v>
      </c>
      <c r="D291" s="76" t="n">
        <v>592.4400000000001</v>
      </c>
      <c r="E291" s="77">
        <f>IF(D291="","",(D291-C291)/C291)</f>
        <v/>
      </c>
      <c r="F291" s="206" t="n"/>
      <c r="G291" s="204" t="n"/>
    </row>
    <row r="292">
      <c r="A292" s="220" t="n"/>
      <c r="B292" s="61" t="inlineStr">
        <is>
          <t>C</t>
        </is>
      </c>
      <c r="C292" s="61" t="n">
        <v>572</v>
      </c>
      <c r="D292" s="76" t="n">
        <v>592.4400000000001</v>
      </c>
      <c r="E292" s="77">
        <f>IF(D292="","",(D292-C292)/C292)</f>
        <v/>
      </c>
      <c r="F292" s="206" t="n"/>
      <c r="G292" s="204" t="n"/>
    </row>
    <row r="293">
      <c r="A293" s="218" t="n">
        <v>46120</v>
      </c>
      <c r="B293" s="61" t="inlineStr">
        <is>
          <t>A</t>
        </is>
      </c>
      <c r="C293" s="61" t="n">
        <v>572</v>
      </c>
      <c r="D293" s="76" t="n">
        <v>588.1900000000001</v>
      </c>
      <c r="E293" s="77">
        <f>IF(D293="","",(D293-C293)/C293)</f>
        <v/>
      </c>
      <c r="F293" s="441">
        <f>IFERROR(AVERAGE(E293:E295),"")</f>
        <v/>
      </c>
      <c r="G293" s="204" t="n">
        <v>0.015</v>
      </c>
    </row>
    <row r="294">
      <c r="A294" s="219" t="n"/>
      <c r="B294" s="61" t="inlineStr">
        <is>
          <t>B</t>
        </is>
      </c>
      <c r="C294" s="61" t="n">
        <v>572</v>
      </c>
      <c r="D294" s="76" t="n">
        <v>591.67</v>
      </c>
      <c r="E294" s="77">
        <f>IF(D294="","",(D294-C294)/C294)</f>
        <v/>
      </c>
      <c r="F294" s="206" t="n"/>
      <c r="G294" s="204" t="n"/>
    </row>
    <row r="295">
      <c r="A295" s="220" t="n"/>
      <c r="B295" s="61" t="inlineStr">
        <is>
          <t>C</t>
        </is>
      </c>
      <c r="C295" s="61" t="n">
        <v>572</v>
      </c>
      <c r="D295" s="76" t="n">
        <v>589.03</v>
      </c>
      <c r="E295" s="77">
        <f>IF(D295="","",(D295-C295)/C295)</f>
        <v/>
      </c>
      <c r="F295" s="206" t="n"/>
      <c r="G295" s="204" t="n"/>
    </row>
    <row r="296">
      <c r="A296" s="218" t="n">
        <v>46121</v>
      </c>
      <c r="B296" s="61" t="inlineStr">
        <is>
          <t>A</t>
        </is>
      </c>
      <c r="C296" s="61" t="n">
        <v>572</v>
      </c>
      <c r="D296" s="76" t="n">
        <v>580.3099999999999</v>
      </c>
      <c r="E296" s="77">
        <f>IF(D296="","",(D296-C296)/C296)</f>
        <v/>
      </c>
      <c r="F296" s="441">
        <f>IFERROR(AVERAGE(E296:E298),"")</f>
        <v/>
      </c>
      <c r="G296" s="204" t="n">
        <v>0.015</v>
      </c>
    </row>
    <row r="297">
      <c r="A297" s="219" t="n"/>
      <c r="B297" s="61" t="inlineStr">
        <is>
          <t>B</t>
        </is>
      </c>
      <c r="C297" s="61" t="n">
        <v>572</v>
      </c>
      <c r="D297" s="76" t="n">
        <v>583.5</v>
      </c>
      <c r="E297" s="77">
        <f>IF(D297="","",(D297-C297)/C297)</f>
        <v/>
      </c>
      <c r="F297" s="206" t="n"/>
      <c r="G297" s="204" t="n"/>
    </row>
    <row r="298">
      <c r="A298" s="220" t="n"/>
      <c r="B298" s="61" t="inlineStr">
        <is>
          <t>C</t>
        </is>
      </c>
      <c r="C298" s="61" t="n">
        <v>572</v>
      </c>
      <c r="D298" s="76" t="n">
        <v>589.36</v>
      </c>
      <c r="E298" s="77">
        <f>IF(D298="","",(D298-C298)/C298)</f>
        <v/>
      </c>
      <c r="F298" s="206" t="n"/>
      <c r="G298" s="204" t="n"/>
    </row>
    <row r="299">
      <c r="A299" s="218" t="n">
        <v>46122</v>
      </c>
      <c r="B299" s="61" t="inlineStr">
        <is>
          <t>A</t>
        </is>
      </c>
      <c r="C299" s="61" t="n">
        <v>572</v>
      </c>
      <c r="D299" s="76" t="n">
        <v>584.08</v>
      </c>
      <c r="E299" s="77">
        <f>IF(D299="","",(D299-C299)/C299)</f>
        <v/>
      </c>
      <c r="F299" s="441">
        <f>IFERROR(AVERAGE(E299:E301),"")</f>
        <v/>
      </c>
      <c r="G299" s="204" t="n">
        <v>0.015</v>
      </c>
    </row>
    <row r="300">
      <c r="A300" s="219" t="n"/>
      <c r="B300" s="61" t="inlineStr">
        <is>
          <t>B</t>
        </is>
      </c>
      <c r="C300" s="61" t="n">
        <v>572</v>
      </c>
      <c r="D300" s="76" t="n">
        <v>584.38</v>
      </c>
      <c r="E300" s="77">
        <f>IF(D300="","",(D300-C300)/C300)</f>
        <v/>
      </c>
      <c r="F300" s="206" t="n"/>
      <c r="G300" s="204" t="n"/>
    </row>
    <row r="301">
      <c r="A301" s="220" t="n"/>
      <c r="B301" s="61" t="inlineStr">
        <is>
          <t>C</t>
        </is>
      </c>
      <c r="C301" s="61" t="n">
        <v>572</v>
      </c>
      <c r="D301" s="76" t="n">
        <v>585.92</v>
      </c>
      <c r="E301" s="77">
        <f>IF(D301="","",(D301-C301)/C301)</f>
        <v/>
      </c>
      <c r="F301" s="206" t="n"/>
      <c r="G301" s="204" t="n"/>
    </row>
    <row r="302">
      <c r="A302" s="218" t="n">
        <v>46123</v>
      </c>
      <c r="B302" s="61" t="inlineStr">
        <is>
          <t>A</t>
        </is>
      </c>
      <c r="C302" s="61" t="n">
        <v>572</v>
      </c>
      <c r="D302" s="76" t="n">
        <v>581.98</v>
      </c>
      <c r="E302" s="77">
        <f>IF(D302="","",(D302-C302)/C302)</f>
        <v/>
      </c>
      <c r="F302" s="441">
        <f>IFERROR(AVERAGE(E302:E304),"")</f>
        <v/>
      </c>
      <c r="G302" s="204" t="n">
        <v>0.015</v>
      </c>
    </row>
    <row r="303">
      <c r="A303" s="219" t="n"/>
      <c r="B303" s="61" t="inlineStr">
        <is>
          <t>B</t>
        </is>
      </c>
      <c r="C303" s="61" t="n"/>
      <c r="D303" s="76" t="n"/>
      <c r="E303" s="77" t="n"/>
      <c r="F303" s="206" t="n"/>
      <c r="G303" s="204" t="n"/>
    </row>
    <row r="304">
      <c r="A304" s="220" t="n"/>
      <c r="B304" s="61" t="inlineStr">
        <is>
          <t>C</t>
        </is>
      </c>
      <c r="C304" s="61" t="n">
        <v>362</v>
      </c>
      <c r="D304" s="76" t="n">
        <v>370.85</v>
      </c>
      <c r="E304" s="77">
        <f>IF(D304="","",(D304-C304)/C304)</f>
        <v/>
      </c>
      <c r="F304" s="206" t="n"/>
      <c r="G304" s="204" t="n"/>
    </row>
    <row r="305">
      <c r="A305" s="218" t="n">
        <v>46124</v>
      </c>
      <c r="B305" s="61" t="inlineStr">
        <is>
          <t>A</t>
        </is>
      </c>
      <c r="C305" s="61" t="n">
        <v>362</v>
      </c>
      <c r="D305" s="76" t="n">
        <v>374.34</v>
      </c>
      <c r="E305" s="77">
        <f>IF(D305="","",(D305-C305)/C305)</f>
        <v/>
      </c>
      <c r="F305" s="441">
        <f>IFERROR(AVERAGE(E305:E307),"")</f>
        <v/>
      </c>
      <c r="G305" s="204" t="n">
        <v>0.015</v>
      </c>
    </row>
    <row r="306">
      <c r="A306" s="219" t="n"/>
      <c r="B306" s="61" t="inlineStr">
        <is>
          <t>B</t>
        </is>
      </c>
      <c r="C306" s="61" t="n">
        <v>362</v>
      </c>
      <c r="D306" s="76" t="n">
        <v>369.48</v>
      </c>
      <c r="E306" s="77">
        <f>IF(D306="","",(D306-C306)/C306)</f>
        <v/>
      </c>
      <c r="F306" s="206" t="n"/>
      <c r="G306" s="204" t="n"/>
    </row>
    <row r="307">
      <c r="A307" s="220" t="n"/>
      <c r="B307" s="61" t="inlineStr">
        <is>
          <t>C</t>
        </is>
      </c>
      <c r="C307" s="61" t="n">
        <v>362</v>
      </c>
      <c r="D307" s="76" t="n">
        <v>372.2</v>
      </c>
      <c r="E307" s="77">
        <f>IF(D307="","",(D307-C307)/C307)</f>
        <v/>
      </c>
      <c r="F307" s="206" t="n"/>
      <c r="G307" s="204" t="n"/>
    </row>
    <row r="308">
      <c r="A308" s="218" t="n">
        <v>46125</v>
      </c>
      <c r="B308" s="61" t="inlineStr">
        <is>
          <t>A</t>
        </is>
      </c>
      <c r="C308" s="61" t="n"/>
      <c r="D308" s="76" t="n"/>
      <c r="E308" s="77">
        <f>IF(D308="","",(D308-C308)/C308)</f>
        <v/>
      </c>
      <c r="F308" s="441">
        <f>IFERROR(AVERAGE(E308:E310),"")</f>
        <v/>
      </c>
      <c r="G308" s="204" t="n">
        <v>0.015</v>
      </c>
    </row>
    <row r="309">
      <c r="A309" s="219" t="n"/>
      <c r="B309" s="61" t="inlineStr">
        <is>
          <t>B</t>
        </is>
      </c>
      <c r="C309" s="61" t="n">
        <v>362</v>
      </c>
      <c r="D309" s="76" t="n">
        <v>368.47</v>
      </c>
      <c r="E309" s="77">
        <f>IF(D309="","",(D309-C309)/C309)</f>
        <v/>
      </c>
      <c r="F309" s="206" t="n"/>
      <c r="G309" s="204" t="n"/>
    </row>
    <row r="310">
      <c r="A310" s="220" t="n"/>
      <c r="B310" s="61" t="inlineStr">
        <is>
          <t>C</t>
        </is>
      </c>
      <c r="C310" s="61" t="n">
        <v>362</v>
      </c>
      <c r="D310" s="76" t="n">
        <v>370.71</v>
      </c>
      <c r="E310" s="77">
        <f>IF(D310="","",(D310-C310)/C310)</f>
        <v/>
      </c>
      <c r="F310" s="206" t="n"/>
      <c r="G310" s="204" t="n"/>
    </row>
    <row r="311">
      <c r="A311" s="218" t="n">
        <v>46126</v>
      </c>
      <c r="B311" s="61" t="inlineStr">
        <is>
          <t>A</t>
        </is>
      </c>
      <c r="C311" s="61" t="n">
        <v>362</v>
      </c>
      <c r="D311" s="76" t="n">
        <v>375.38</v>
      </c>
      <c r="E311" s="77">
        <f>IF(D311="","",(D311-C311)/C311)</f>
        <v/>
      </c>
      <c r="F311" s="441">
        <f>IFERROR(AVERAGE(E311:E313),"")</f>
        <v/>
      </c>
      <c r="G311" s="204" t="n">
        <v>0.015</v>
      </c>
    </row>
    <row r="312">
      <c r="A312" s="219" t="n"/>
      <c r="B312" s="61" t="inlineStr">
        <is>
          <t>B</t>
        </is>
      </c>
      <c r="C312" s="61" t="n">
        <v>362</v>
      </c>
      <c r="D312" s="76" t="n">
        <v>371.43</v>
      </c>
      <c r="E312" s="77">
        <f>IF(D312="","",(D312-C312)/C312)</f>
        <v/>
      </c>
      <c r="F312" s="206" t="n"/>
      <c r="G312" s="204" t="n"/>
    </row>
    <row r="313">
      <c r="A313" s="220" t="n"/>
      <c r="B313" s="61" t="inlineStr">
        <is>
          <t>C</t>
        </is>
      </c>
      <c r="C313" s="61" t="n">
        <v>362</v>
      </c>
      <c r="D313" s="76" t="n">
        <v>371.27</v>
      </c>
      <c r="E313" s="77">
        <f>IF(D313="","",(D313-C313)/C313)</f>
        <v/>
      </c>
      <c r="F313" s="206" t="n"/>
      <c r="G313" s="204" t="n"/>
    </row>
    <row r="314">
      <c r="A314" s="218" t="n">
        <v>46127</v>
      </c>
      <c r="B314" s="61" t="inlineStr">
        <is>
          <t>A</t>
        </is>
      </c>
      <c r="C314" s="61" t="n">
        <v>362</v>
      </c>
      <c r="D314" s="76" t="n">
        <v>371.37</v>
      </c>
      <c r="E314" s="77">
        <f>IF(D314="","",(D314-C314)/C314)</f>
        <v/>
      </c>
      <c r="F314" s="441">
        <f>IFERROR(AVERAGE(E314:E316),"")</f>
        <v/>
      </c>
      <c r="G314" s="204" t="n">
        <v>0.015</v>
      </c>
    </row>
    <row r="315">
      <c r="A315" s="219" t="n"/>
      <c r="B315" s="61" t="inlineStr">
        <is>
          <t>B</t>
        </is>
      </c>
      <c r="C315" s="61" t="n">
        <v>362</v>
      </c>
      <c r="D315" s="76" t="n">
        <v>373.39</v>
      </c>
      <c r="E315" s="77">
        <f>IF(D315="","",(D315-C315)/C315)</f>
        <v/>
      </c>
      <c r="F315" s="206" t="n"/>
      <c r="G315" s="204" t="n"/>
    </row>
    <row r="316">
      <c r="A316" s="220" t="n"/>
      <c r="B316" s="61" t="inlineStr">
        <is>
          <t>C</t>
        </is>
      </c>
      <c r="C316" s="61" t="n">
        <v>362</v>
      </c>
      <c r="D316" s="76" t="n">
        <v>371.8</v>
      </c>
      <c r="E316" s="77">
        <f>IF(D316="","",(D316-C316)/C316)</f>
        <v/>
      </c>
      <c r="F316" s="206" t="n"/>
      <c r="G316" s="204" t="n"/>
    </row>
    <row r="317">
      <c r="A317" s="218" t="n">
        <v>46128</v>
      </c>
      <c r="B317" s="61" t="inlineStr">
        <is>
          <t>A</t>
        </is>
      </c>
      <c r="C317" s="61" t="n">
        <v>362</v>
      </c>
      <c r="D317" s="76" t="n">
        <v>370.79</v>
      </c>
      <c r="E317" s="77">
        <f>IF(D317="","",(D317-C317)/C317)</f>
        <v/>
      </c>
      <c r="F317" s="441">
        <f>IFERROR(AVERAGE(E317:E319),"")</f>
        <v/>
      </c>
      <c r="G317" s="204" t="n">
        <v>0.015</v>
      </c>
    </row>
    <row r="318">
      <c r="A318" s="219" t="n"/>
      <c r="B318" s="61" t="inlineStr">
        <is>
          <t>B</t>
        </is>
      </c>
      <c r="C318" s="61" t="n">
        <v>362</v>
      </c>
      <c r="D318" s="76" t="n">
        <v>373.27</v>
      </c>
      <c r="E318" s="77">
        <f>IF(D318="","",(D318-C318)/C318)</f>
        <v/>
      </c>
      <c r="F318" s="206" t="n"/>
      <c r="G318" s="204" t="n"/>
    </row>
    <row r="319">
      <c r="A319" s="220" t="n"/>
      <c r="B319" s="61" t="inlineStr">
        <is>
          <t>C</t>
        </is>
      </c>
      <c r="C319" s="61" t="n">
        <v>362</v>
      </c>
      <c r="D319" s="76" t="n">
        <v>370.74</v>
      </c>
      <c r="E319" s="77">
        <f>IF(D319="","",(D319-C319)/C319)</f>
        <v/>
      </c>
      <c r="F319" s="206" t="n"/>
      <c r="G319" s="204" t="n"/>
    </row>
    <row r="320">
      <c r="A320" s="218" t="n">
        <v>46129</v>
      </c>
      <c r="B320" s="61" t="inlineStr">
        <is>
          <t>A</t>
        </is>
      </c>
      <c r="C320" s="61" t="n">
        <v>572</v>
      </c>
      <c r="D320" s="76" t="n">
        <v>590.17</v>
      </c>
      <c r="E320" s="77">
        <f>IF(D320="","",(D320-C320)/C320)</f>
        <v/>
      </c>
      <c r="F320" s="441">
        <f>IFERROR(AVERAGE(E320:E322),"")</f>
        <v/>
      </c>
      <c r="G320" s="204" t="n">
        <v>0.015</v>
      </c>
    </row>
    <row r="321">
      <c r="A321" s="219" t="n"/>
      <c r="B321" s="61" t="inlineStr">
        <is>
          <t>B</t>
        </is>
      </c>
      <c r="C321" s="61" t="n">
        <v>572</v>
      </c>
      <c r="D321" s="76" t="n">
        <v>587.89</v>
      </c>
      <c r="E321" s="77">
        <f>IF(D321="","",(D321-C321)/C321)</f>
        <v/>
      </c>
      <c r="F321" s="206" t="n"/>
      <c r="G321" s="204" t="n"/>
    </row>
    <row r="322">
      <c r="A322" s="220" t="n"/>
      <c r="B322" s="61" t="inlineStr">
        <is>
          <t>C</t>
        </is>
      </c>
      <c r="C322" s="61" t="n">
        <v>572</v>
      </c>
      <c r="D322" s="76" t="n">
        <v>579.79</v>
      </c>
      <c r="E322" s="77">
        <f>IF(D322="","",(D322-C322)/C322)</f>
        <v/>
      </c>
      <c r="F322" s="206" t="n"/>
      <c r="G322" s="204" t="n"/>
    </row>
    <row r="323">
      <c r="A323" s="218" t="n">
        <v>46130</v>
      </c>
      <c r="B323" s="61" t="inlineStr">
        <is>
          <t>A</t>
        </is>
      </c>
      <c r="C323" s="61" t="n">
        <v>572</v>
      </c>
      <c r="D323" s="76" t="n">
        <v>579.79</v>
      </c>
      <c r="E323" s="77">
        <f>IF(D323="","",(D323-C323)/C323)</f>
        <v/>
      </c>
      <c r="F323" s="441">
        <f>IFERROR(AVERAGE(E323:E325),"")</f>
        <v/>
      </c>
      <c r="G323" s="204" t="n">
        <v>0.015</v>
      </c>
    </row>
    <row r="324">
      <c r="A324" s="219" t="n"/>
      <c r="B324" s="61" t="inlineStr">
        <is>
          <t>B</t>
        </is>
      </c>
      <c r="C324" s="61" t="n">
        <v>572</v>
      </c>
      <c r="D324" s="76" t="n">
        <v>583.27</v>
      </c>
      <c r="E324" s="77">
        <f>IF(D324="","",(D324-C324)/C324)</f>
        <v/>
      </c>
      <c r="F324" s="206" t="n"/>
      <c r="G324" s="204" t="n"/>
    </row>
    <row r="325">
      <c r="A325" s="220" t="n"/>
      <c r="B325" s="61" t="inlineStr">
        <is>
          <t>C</t>
        </is>
      </c>
      <c r="C325" s="61" t="n">
        <v>572</v>
      </c>
      <c r="D325" s="76" t="n">
        <v>580.6</v>
      </c>
      <c r="E325" s="77">
        <f>IF(D325="","",(D325-C325)/C325)</f>
        <v/>
      </c>
      <c r="F325" s="206" t="n"/>
      <c r="G325" s="204" t="n"/>
    </row>
    <row r="326">
      <c r="A326" s="218" t="n">
        <v>46131</v>
      </c>
      <c r="B326" s="61" t="inlineStr">
        <is>
          <t>A</t>
        </is>
      </c>
      <c r="C326" s="61" t="n">
        <v>572</v>
      </c>
      <c r="D326" s="76" t="n">
        <v>581.0700000000001</v>
      </c>
      <c r="E326" s="77">
        <f>IF(D326="","",(D326-C326)/C326)</f>
        <v/>
      </c>
      <c r="F326" s="441">
        <f>IFERROR(AVERAGE(E326:E328),"")</f>
        <v/>
      </c>
      <c r="G326" s="204" t="n">
        <v>0.015</v>
      </c>
    </row>
    <row r="327">
      <c r="A327" s="219" t="n"/>
      <c r="B327" s="61" t="inlineStr">
        <is>
          <t>B</t>
        </is>
      </c>
      <c r="C327" s="61" t="n">
        <v>572</v>
      </c>
      <c r="D327" s="76" t="n">
        <v>583.27</v>
      </c>
      <c r="E327" s="77">
        <f>IF(D327="","",(D327-C327)/C327)</f>
        <v/>
      </c>
      <c r="F327" s="206" t="n"/>
      <c r="G327" s="204" t="n"/>
    </row>
    <row r="328">
      <c r="A328" s="220" t="n"/>
      <c r="B328" s="61" t="inlineStr">
        <is>
          <t>C</t>
        </is>
      </c>
      <c r="C328" s="61" t="n">
        <v>572</v>
      </c>
      <c r="D328" s="76" t="n">
        <v>580.6</v>
      </c>
      <c r="E328" s="77">
        <f>IF(D328="","",(D328-C328)/C328)</f>
        <v/>
      </c>
      <c r="F328" s="206" t="n"/>
      <c r="G328" s="204" t="n"/>
    </row>
    <row r="329">
      <c r="A329" s="218" t="n">
        <v>46132</v>
      </c>
      <c r="B329" s="61" t="inlineStr">
        <is>
          <t>A</t>
        </is>
      </c>
      <c r="C329" s="61" t="n">
        <v>572</v>
      </c>
      <c r="D329" s="76" t="n">
        <v>581.0700000000001</v>
      </c>
      <c r="E329" s="77">
        <f>IF(D329="","",(D329-C329)/C329)</f>
        <v/>
      </c>
      <c r="F329" s="441">
        <f>IFERROR(AVERAGE(E329:E331),"")</f>
        <v/>
      </c>
      <c r="G329" s="204" t="n">
        <v>0.015</v>
      </c>
    </row>
    <row r="330">
      <c r="A330" s="219" t="n"/>
      <c r="B330" s="61" t="inlineStr">
        <is>
          <t>B</t>
        </is>
      </c>
      <c r="C330" s="61" t="n">
        <v>572</v>
      </c>
      <c r="D330" s="76" t="n">
        <v>581.0599999999999</v>
      </c>
      <c r="E330" s="77">
        <f>IF(D330="","",(D330-C330)/C330)</f>
        <v/>
      </c>
      <c r="F330" s="206" t="n"/>
      <c r="G330" s="204" t="n"/>
    </row>
    <row r="331">
      <c r="A331" s="220" t="n"/>
      <c r="B331" s="61" t="inlineStr">
        <is>
          <t>C</t>
        </is>
      </c>
      <c r="C331" s="61" t="n">
        <v>572</v>
      </c>
      <c r="D331" s="76" t="n">
        <v>582.1799999999999</v>
      </c>
      <c r="E331" s="77">
        <f>IF(D331="","",(D331-C331)/C331)</f>
        <v/>
      </c>
      <c r="F331" s="206" t="n"/>
      <c r="G331" s="204" t="n"/>
    </row>
    <row r="332">
      <c r="A332" s="218" t="n">
        <v>46133</v>
      </c>
      <c r="B332" s="61" t="inlineStr">
        <is>
          <t>A</t>
        </is>
      </c>
      <c r="C332" s="61" t="n">
        <v>572</v>
      </c>
      <c r="D332" s="76" t="n">
        <v>581.92</v>
      </c>
      <c r="E332" s="77">
        <f>IF(D332="","",(D332-C332)/C332)</f>
        <v/>
      </c>
      <c r="F332" s="441">
        <f>IFERROR(AVERAGE(E332:E334),"")</f>
        <v/>
      </c>
      <c r="G332" s="204" t="n">
        <v>0.015</v>
      </c>
    </row>
    <row r="333">
      <c r="A333" s="219" t="n"/>
      <c r="B333" s="61" t="inlineStr">
        <is>
          <t>B</t>
        </is>
      </c>
      <c r="C333" s="61" t="n">
        <v>362</v>
      </c>
      <c r="D333" s="76" t="n">
        <v>372.88</v>
      </c>
      <c r="E333" s="77">
        <f>IF(D333="","",(D333-C333)/C333)</f>
        <v/>
      </c>
      <c r="F333" s="206" t="n"/>
      <c r="G333" s="204" t="n"/>
    </row>
    <row r="334">
      <c r="A334" s="220" t="n"/>
      <c r="B334" s="61" t="inlineStr">
        <is>
          <t>C</t>
        </is>
      </c>
      <c r="C334" s="61" t="n"/>
      <c r="D334" s="76" t="n"/>
      <c r="E334" s="77">
        <f>IF(D334="","",(D334-C334)/C334)</f>
        <v/>
      </c>
      <c r="F334" s="206" t="n"/>
      <c r="G334" s="204" t="n"/>
    </row>
    <row r="335">
      <c r="A335" s="218" t="n">
        <v>46134</v>
      </c>
      <c r="B335" s="61" t="inlineStr">
        <is>
          <t>A</t>
        </is>
      </c>
      <c r="C335" s="61" t="n">
        <v>362</v>
      </c>
      <c r="D335" s="76" t="n">
        <v>369.86</v>
      </c>
      <c r="E335" s="77">
        <f>IF(D335="","",(D335-C335)/C335)</f>
        <v/>
      </c>
      <c r="F335" s="441">
        <f>IFERROR(AVERAGE(E335:E337),"")</f>
        <v/>
      </c>
      <c r="G335" s="204" t="n">
        <v>0.015</v>
      </c>
    </row>
    <row r="336">
      <c r="A336" s="219" t="n"/>
      <c r="B336" s="61" t="inlineStr">
        <is>
          <t>B</t>
        </is>
      </c>
      <c r="C336" s="61" t="n">
        <v>362</v>
      </c>
      <c r="D336" s="76" t="n">
        <v>372.88</v>
      </c>
      <c r="E336" s="77">
        <f>IF(D336="","",(D336-C336)/C336)</f>
        <v/>
      </c>
      <c r="F336" s="206" t="n"/>
      <c r="G336" s="204" t="n"/>
    </row>
    <row r="337">
      <c r="A337" s="220" t="n"/>
      <c r="B337" s="61" t="inlineStr">
        <is>
          <t>C</t>
        </is>
      </c>
      <c r="C337" s="61" t="n">
        <v>362</v>
      </c>
      <c r="D337" s="76" t="n">
        <v>367.52</v>
      </c>
      <c r="E337" s="77">
        <f>IF(D337="","",(D337-C337)/C337)</f>
        <v/>
      </c>
      <c r="F337" s="206" t="n"/>
      <c r="G337" s="204" t="n"/>
    </row>
    <row r="338">
      <c r="A338" s="218" t="n">
        <v>46135</v>
      </c>
      <c r="B338" s="61" t="inlineStr">
        <is>
          <t>A</t>
        </is>
      </c>
      <c r="C338" s="61" t="n">
        <v>362</v>
      </c>
      <c r="D338" s="76" t="n">
        <v>373.4</v>
      </c>
      <c r="E338" s="77">
        <f>IF(D338="","",(D338-C338)/C338)</f>
        <v/>
      </c>
      <c r="F338" s="441">
        <f>IFERROR(AVERAGE(E338:E340),"")</f>
        <v/>
      </c>
      <c r="G338" s="204" t="n">
        <v>0.015</v>
      </c>
    </row>
    <row r="339">
      <c r="A339" s="219" t="n"/>
      <c r="B339" s="61" t="inlineStr">
        <is>
          <t>B</t>
        </is>
      </c>
      <c r="C339" s="61" t="n">
        <v>362</v>
      </c>
      <c r="D339" s="76" t="n">
        <v>378.28</v>
      </c>
      <c r="E339" s="77">
        <f>IF(D339="","",(D339-C339)/C339)</f>
        <v/>
      </c>
      <c r="F339" s="206" t="n"/>
      <c r="G339" s="204" t="n"/>
    </row>
    <row r="340">
      <c r="A340" s="220" t="n"/>
      <c r="B340" s="61" t="inlineStr">
        <is>
          <t>C</t>
        </is>
      </c>
      <c r="C340" s="61" t="n">
        <v>362</v>
      </c>
      <c r="D340" s="76" t="n">
        <v>368.4</v>
      </c>
      <c r="E340" s="77">
        <f>IF(D340="","",(D340-C340)/C340)</f>
        <v/>
      </c>
      <c r="F340" s="206" t="n"/>
      <c r="G340" s="204" t="n"/>
    </row>
    <row r="341">
      <c r="A341" s="218" t="n">
        <v>46136</v>
      </c>
      <c r="B341" s="61" t="inlineStr">
        <is>
          <t>A</t>
        </is>
      </c>
      <c r="C341" s="61" t="n">
        <v>362</v>
      </c>
      <c r="D341" s="76" t="n">
        <v>376.29</v>
      </c>
      <c r="E341" s="77">
        <f>IF(D341="","",(D341-C341)/C341)</f>
        <v/>
      </c>
      <c r="F341" s="441">
        <f>IFERROR(AVERAGE(E341:E343),"")</f>
        <v/>
      </c>
      <c r="G341" s="204" t="n">
        <v>0.015</v>
      </c>
    </row>
    <row r="342">
      <c r="A342" s="219" t="n"/>
      <c r="B342" s="61" t="inlineStr">
        <is>
          <t>B</t>
        </is>
      </c>
      <c r="C342" s="61" t="n">
        <v>362</v>
      </c>
      <c r="D342" s="76" t="n">
        <v>371.22</v>
      </c>
      <c r="E342" s="77">
        <f>IF(D342="","",(D342-C342)/C342)</f>
        <v/>
      </c>
      <c r="F342" s="206" t="n"/>
      <c r="G342" s="204" t="n"/>
    </row>
    <row r="343">
      <c r="A343" s="220" t="n"/>
      <c r="B343" s="61" t="inlineStr">
        <is>
          <t>C</t>
        </is>
      </c>
      <c r="C343" s="61" t="n">
        <v>362</v>
      </c>
      <c r="D343" s="76" t="n">
        <v>368.67</v>
      </c>
      <c r="E343" s="77">
        <f>IF(D343="","",(D343-C343)/C343)</f>
        <v/>
      </c>
      <c r="F343" s="206" t="n"/>
      <c r="G343" s="204" t="n"/>
    </row>
    <row r="344">
      <c r="A344" s="218" t="n">
        <v>46137</v>
      </c>
      <c r="B344" s="61" t="inlineStr">
        <is>
          <t>A</t>
        </is>
      </c>
      <c r="C344" s="61" t="n">
        <v>362</v>
      </c>
      <c r="D344" s="76" t="n">
        <v>371.44</v>
      </c>
      <c r="E344" s="77">
        <f>IF(D344="","",(D344-C344)/C344)</f>
        <v/>
      </c>
      <c r="F344" s="441">
        <f>IFERROR(AVERAGE(E344:E346),"")</f>
        <v/>
      </c>
      <c r="G344" s="204" t="n">
        <v>0.015</v>
      </c>
    </row>
    <row r="345">
      <c r="A345" s="219" t="n"/>
      <c r="B345" s="61" t="inlineStr">
        <is>
          <t>B</t>
        </is>
      </c>
      <c r="C345" s="61" t="n">
        <v>362</v>
      </c>
      <c r="D345" s="76" t="n">
        <v>371.49</v>
      </c>
      <c r="E345" s="77">
        <f>IF(D345="","",(D345-C345)/C345)</f>
        <v/>
      </c>
      <c r="F345" s="206" t="n"/>
      <c r="G345" s="204" t="n"/>
    </row>
    <row r="346">
      <c r="A346" s="220" t="n"/>
      <c r="B346" s="61" t="inlineStr">
        <is>
          <t>C</t>
        </is>
      </c>
      <c r="C346" s="61" t="n">
        <v>362</v>
      </c>
      <c r="D346" s="76" t="n">
        <v>369.23</v>
      </c>
      <c r="E346" s="77">
        <f>IF(D346="","",(D346-C346)/C346)</f>
        <v/>
      </c>
      <c r="F346" s="206" t="n"/>
      <c r="G346" s="204" t="n"/>
    </row>
    <row r="347">
      <c r="A347" s="218" t="n">
        <v>46138</v>
      </c>
      <c r="B347" s="61" t="inlineStr">
        <is>
          <t>A</t>
        </is>
      </c>
      <c r="C347" s="61" t="n">
        <v>362</v>
      </c>
      <c r="D347" s="76" t="n">
        <v>372.12</v>
      </c>
      <c r="E347" s="77">
        <f>IF(D347="","",(D347-C347)/C347)</f>
        <v/>
      </c>
      <c r="F347" s="441">
        <f>IFERROR(AVERAGE(E347:E349),"")</f>
        <v/>
      </c>
      <c r="G347" s="204" t="n">
        <v>0.015</v>
      </c>
    </row>
    <row r="348">
      <c r="A348" s="219" t="n"/>
      <c r="B348" s="61" t="inlineStr">
        <is>
          <t>B</t>
        </is>
      </c>
      <c r="C348" s="61" t="n">
        <v>362</v>
      </c>
      <c r="D348" s="76" t="n">
        <v>371.24</v>
      </c>
      <c r="E348" s="77">
        <f>IF(D348="","",(D348-C348)/C348)</f>
        <v/>
      </c>
      <c r="F348" s="206" t="n"/>
      <c r="G348" s="204" t="n"/>
    </row>
    <row r="349">
      <c r="A349" s="220" t="n"/>
      <c r="B349" s="61" t="inlineStr">
        <is>
          <t>C</t>
        </is>
      </c>
      <c r="C349" s="61" t="n">
        <v>362</v>
      </c>
      <c r="D349" s="76" t="n">
        <v>372.84</v>
      </c>
      <c r="E349" s="77">
        <f>IF(D349="","",(D349-C349)/C349)</f>
        <v/>
      </c>
      <c r="F349" s="206" t="n"/>
      <c r="G349" s="204" t="n"/>
    </row>
    <row r="350">
      <c r="A350" s="218" t="n">
        <v>46139</v>
      </c>
      <c r="B350" s="61" t="inlineStr">
        <is>
          <t>A</t>
        </is>
      </c>
      <c r="C350" s="61" t="n">
        <v>362</v>
      </c>
      <c r="D350" s="76" t="n">
        <v>374.88</v>
      </c>
      <c r="E350" s="77">
        <f>IF(D350="","",(D350-C350)/C350)</f>
        <v/>
      </c>
      <c r="F350" s="441">
        <f>IFERROR(AVERAGE(E350:E352),"")</f>
        <v/>
      </c>
      <c r="G350" s="204" t="n">
        <v>0.015</v>
      </c>
    </row>
    <row r="351">
      <c r="A351" s="219" t="n"/>
      <c r="B351" s="61" t="inlineStr">
        <is>
          <t>B</t>
        </is>
      </c>
      <c r="C351" s="61" t="n"/>
      <c r="D351" s="76" t="n"/>
      <c r="E351" s="77">
        <f>IF(D351="","",(D351-C351)/C351)</f>
        <v/>
      </c>
      <c r="F351" s="206" t="n"/>
      <c r="G351" s="204" t="n"/>
    </row>
    <row r="352">
      <c r="A352" s="220" t="n"/>
      <c r="B352" s="61" t="inlineStr">
        <is>
          <t>C</t>
        </is>
      </c>
      <c r="C352" s="61" t="n"/>
      <c r="D352" s="76" t="n"/>
      <c r="E352" s="77">
        <f>IF(D352="","",(D352-C352)/C352)</f>
        <v/>
      </c>
      <c r="F352" s="206" t="n"/>
      <c r="G352" s="204" t="n"/>
    </row>
    <row r="353">
      <c r="A353" s="218" t="n">
        <v>46140</v>
      </c>
      <c r="B353" s="61" t="inlineStr">
        <is>
          <t>A</t>
        </is>
      </c>
      <c r="C353" s="61" t="n">
        <v>362</v>
      </c>
      <c r="D353" s="76" t="n">
        <v>370.79</v>
      </c>
      <c r="E353" s="77">
        <f>IF(D353="","",(D353-C353)/C353)</f>
        <v/>
      </c>
      <c r="F353" s="441">
        <f>IFERROR(AVERAGE(E353:E355),"")</f>
        <v/>
      </c>
      <c r="G353" s="204" t="n">
        <v>0.015</v>
      </c>
    </row>
    <row r="354">
      <c r="A354" s="219" t="n"/>
      <c r="B354" s="61" t="inlineStr">
        <is>
          <t>B</t>
        </is>
      </c>
      <c r="C354" s="61" t="n">
        <v>362</v>
      </c>
      <c r="D354" s="76" t="n">
        <v>373.27</v>
      </c>
      <c r="E354" s="77" t="n"/>
      <c r="F354" s="206" t="n"/>
      <c r="G354" s="204" t="n"/>
    </row>
    <row r="355">
      <c r="A355" s="220" t="n"/>
      <c r="B355" s="61" t="inlineStr">
        <is>
          <t>C</t>
        </is>
      </c>
      <c r="C355" s="61" t="n">
        <v>362</v>
      </c>
      <c r="D355" s="76" t="n">
        <v>375.04</v>
      </c>
      <c r="E355" s="77">
        <f>IF(D355="","",(D355-C355)/C355)</f>
        <v/>
      </c>
      <c r="F355" s="206" t="n"/>
      <c r="G355" s="204" t="n"/>
    </row>
    <row r="356">
      <c r="A356" s="218" t="n">
        <v>46141</v>
      </c>
      <c r="B356" s="61" t="inlineStr">
        <is>
          <t>A</t>
        </is>
      </c>
      <c r="C356" s="61" t="n">
        <v>362</v>
      </c>
      <c r="D356" s="76" t="n">
        <v>370.42</v>
      </c>
      <c r="E356" s="77">
        <f>IF(D356="","",(D356-C356)/C356)</f>
        <v/>
      </c>
      <c r="F356" s="441">
        <f>IFERROR(AVERAGE(E356:E358),"")</f>
        <v/>
      </c>
      <c r="G356" s="204" t="n">
        <v>0.015</v>
      </c>
    </row>
    <row r="357">
      <c r="A357" s="219" t="n"/>
      <c r="B357" s="61" t="inlineStr">
        <is>
          <t>B</t>
        </is>
      </c>
      <c r="C357" s="61" t="n"/>
      <c r="D357" s="76" t="n"/>
      <c r="E357" s="77" t="n"/>
      <c r="F357" s="206" t="n"/>
      <c r="G357" s="204" t="n"/>
    </row>
    <row r="358">
      <c r="A358" s="220" t="n"/>
      <c r="B358" s="61" t="inlineStr">
        <is>
          <t>C</t>
        </is>
      </c>
      <c r="C358" s="61" t="n">
        <v>572</v>
      </c>
      <c r="D358" s="76" t="n">
        <v>581.03</v>
      </c>
      <c r="E358" s="77">
        <f>IF(D358="","",(D358-C358)/C358)</f>
        <v/>
      </c>
      <c r="F358" s="206" t="n"/>
      <c r="G358" s="204" t="n"/>
    </row>
    <row r="359">
      <c r="A359" s="218" t="n">
        <v>46142</v>
      </c>
      <c r="B359" s="61" t="inlineStr">
        <is>
          <t>A</t>
        </is>
      </c>
      <c r="C359" s="61" t="n">
        <v>572</v>
      </c>
      <c r="D359" s="76" t="n">
        <v>583.5</v>
      </c>
      <c r="E359" s="77">
        <f>IF(D359="","",(D359-C359)/C359)</f>
        <v/>
      </c>
      <c r="F359" s="441">
        <f>IFERROR(AVERAGE(E359:E361),"")</f>
        <v/>
      </c>
      <c r="G359" s="204" t="n">
        <v>0.015</v>
      </c>
    </row>
    <row r="360">
      <c r="A360" s="219" t="n"/>
      <c r="B360" s="61" t="inlineStr">
        <is>
          <t>B</t>
        </is>
      </c>
      <c r="C360" s="61" t="n">
        <v>572</v>
      </c>
      <c r="D360" s="76" t="n">
        <v>584.3</v>
      </c>
      <c r="E360" s="77">
        <f>IF(D360="","",(D360-C360)/C360)</f>
        <v/>
      </c>
      <c r="F360" s="206" t="n"/>
      <c r="G360" s="204" t="n"/>
    </row>
    <row r="361">
      <c r="A361" s="220" t="n"/>
      <c r="B361" s="61" t="inlineStr">
        <is>
          <t>C</t>
        </is>
      </c>
      <c r="C361" s="61" t="n">
        <v>572</v>
      </c>
      <c r="D361" s="76" t="n">
        <v>582.99</v>
      </c>
      <c r="E361" s="77">
        <f>IF(D361="","",(D361-C361)/C361)</f>
        <v/>
      </c>
      <c r="F361" s="206" t="n"/>
      <c r="G361" s="204" t="n"/>
    </row>
    <row r="362">
      <c r="A362" s="218" t="n">
        <v>46143</v>
      </c>
      <c r="B362" s="61" t="inlineStr">
        <is>
          <t>A</t>
        </is>
      </c>
      <c r="C362" s="61" t="n">
        <v>572</v>
      </c>
      <c r="D362" s="76" t="n">
        <v>584.41</v>
      </c>
      <c r="E362" s="77">
        <f>IF(D362="","",(D362-C362)/C362)</f>
        <v/>
      </c>
      <c r="F362" s="441">
        <f>IFERROR(AVERAGE(E362:E364),"")</f>
        <v/>
      </c>
      <c r="G362" s="204" t="n">
        <v>0.015</v>
      </c>
    </row>
    <row r="363">
      <c r="A363" s="219" t="n"/>
      <c r="B363" s="61" t="inlineStr">
        <is>
          <t>B</t>
        </is>
      </c>
      <c r="C363" s="61" t="n">
        <v>572</v>
      </c>
      <c r="D363" s="76" t="n">
        <v>581.89</v>
      </c>
      <c r="E363" s="77">
        <f>IF(D363="","",(D363-C363)/C363)</f>
        <v/>
      </c>
      <c r="F363" s="206" t="n"/>
      <c r="G363" s="204" t="n"/>
    </row>
    <row r="364">
      <c r="A364" s="220" t="n"/>
      <c r="B364" s="61" t="inlineStr">
        <is>
          <t>C</t>
        </is>
      </c>
      <c r="C364" s="61" t="n">
        <v>572</v>
      </c>
      <c r="D364" s="76" t="n">
        <v>581.1900000000001</v>
      </c>
      <c r="E364" s="77">
        <f>IF(D364="","",(D364-C364)/C364)</f>
        <v/>
      </c>
      <c r="F364" s="206" t="n"/>
      <c r="G364" s="204" t="n"/>
    </row>
    <row r="365">
      <c r="A365" s="218" t="n">
        <v>46144</v>
      </c>
      <c r="B365" s="61" t="inlineStr">
        <is>
          <t>A</t>
        </is>
      </c>
      <c r="C365" s="61" t="n">
        <v>572</v>
      </c>
      <c r="D365" s="76" t="n">
        <v>590.88</v>
      </c>
      <c r="E365" s="77">
        <f>IF(D365="","",(D365-C365)/C365)</f>
        <v/>
      </c>
      <c r="F365" s="441">
        <f>IFERROR(AVERAGE(E365:E367),"")</f>
        <v/>
      </c>
      <c r="G365" s="204" t="n">
        <v>0.015</v>
      </c>
    </row>
    <row r="366">
      <c r="A366" s="219" t="n"/>
      <c r="B366" s="61" t="inlineStr">
        <is>
          <t>B</t>
        </is>
      </c>
      <c r="C366" s="61" t="n">
        <v>572</v>
      </c>
      <c r="D366" s="76" t="n">
        <v>585.61</v>
      </c>
      <c r="E366" s="77">
        <f>IF(D366="","",(D366-C366)/C366)</f>
        <v/>
      </c>
      <c r="F366" s="206" t="n"/>
      <c r="G366" s="204" t="n"/>
    </row>
    <row r="367">
      <c r="A367" s="220" t="n"/>
      <c r="B367" s="61" t="inlineStr">
        <is>
          <t>C</t>
        </is>
      </c>
      <c r="C367" s="61" t="n">
        <v>572</v>
      </c>
      <c r="D367" s="76" t="n">
        <v>589.71</v>
      </c>
      <c r="E367" s="77">
        <f>IF(D367="","",(D367-C367)/C367)</f>
        <v/>
      </c>
      <c r="F367" s="206" t="n"/>
      <c r="G367" s="204" t="n"/>
    </row>
    <row r="368">
      <c r="A368" s="218" t="n">
        <v>46145</v>
      </c>
      <c r="B368" s="61" t="inlineStr">
        <is>
          <t>A</t>
        </is>
      </c>
      <c r="C368" s="61" t="n"/>
      <c r="D368" s="76" t="n"/>
      <c r="E368" s="77">
        <f>IF(D368="","",(D368-C368)/C368)</f>
        <v/>
      </c>
      <c r="F368" s="441">
        <f>IFERROR(AVERAGE(E368:E370),"")</f>
        <v/>
      </c>
      <c r="G368" s="204" t="n">
        <v>0.015</v>
      </c>
    </row>
    <row r="369">
      <c r="A369" s="219" t="n"/>
      <c r="B369" s="61" t="inlineStr">
        <is>
          <t>B</t>
        </is>
      </c>
      <c r="C369" s="61" t="n">
        <v>572</v>
      </c>
      <c r="D369" s="76" t="n">
        <v>589.55</v>
      </c>
      <c r="E369" s="77">
        <f>IF(D369="","",(D369-C369)/C369)</f>
        <v/>
      </c>
      <c r="F369" s="206" t="n"/>
      <c r="G369" s="204" t="n"/>
    </row>
    <row r="370">
      <c r="A370" s="220" t="n"/>
      <c r="B370" s="61" t="inlineStr">
        <is>
          <t>C</t>
        </is>
      </c>
      <c r="C370" s="61" t="n">
        <v>362</v>
      </c>
      <c r="D370" s="76" t="n">
        <v>370.8</v>
      </c>
      <c r="E370" s="77">
        <f>IF(D370="","",(D370-C370)/C370)</f>
        <v/>
      </c>
      <c r="F370" s="206" t="n"/>
      <c r="G370" s="204" t="n"/>
    </row>
    <row r="371">
      <c r="A371" s="218" t="n">
        <v>46146</v>
      </c>
      <c r="B371" s="61" t="inlineStr">
        <is>
          <t>A</t>
        </is>
      </c>
      <c r="C371" s="61" t="n">
        <v>362</v>
      </c>
      <c r="D371" s="76" t="n">
        <v>366.88</v>
      </c>
      <c r="E371" s="77">
        <f>IF(D371="","",(D371-C371)/C371)</f>
        <v/>
      </c>
      <c r="F371" s="441">
        <f>IFERROR(AVERAGE(E371:E373),"")</f>
        <v/>
      </c>
      <c r="G371" s="204" t="n">
        <v>0.015</v>
      </c>
    </row>
    <row r="372">
      <c r="A372" s="219" t="n"/>
      <c r="B372" s="61" t="inlineStr">
        <is>
          <t>B</t>
        </is>
      </c>
      <c r="C372" s="61" t="n">
        <v>362</v>
      </c>
      <c r="D372" s="76" t="n">
        <v>381.6</v>
      </c>
      <c r="E372" s="77">
        <f>IF(D372="","",(D372-C372)/C372)</f>
        <v/>
      </c>
      <c r="F372" s="206" t="n"/>
      <c r="G372" s="204" t="n"/>
    </row>
    <row r="373">
      <c r="A373" s="220" t="n"/>
      <c r="B373" s="61" t="inlineStr">
        <is>
          <t>C</t>
        </is>
      </c>
      <c r="C373" s="61" t="n">
        <v>362</v>
      </c>
      <c r="D373" s="76" t="n">
        <v>375.14</v>
      </c>
      <c r="E373" s="77">
        <f>IF(D373="","",(D373-C373)/C373)</f>
        <v/>
      </c>
      <c r="F373" s="206" t="n"/>
      <c r="G373" s="204" t="n"/>
    </row>
    <row r="374">
      <c r="A374" s="218" t="n">
        <v>46147</v>
      </c>
      <c r="B374" s="61" t="inlineStr">
        <is>
          <t>A</t>
        </is>
      </c>
      <c r="C374" s="61" t="n">
        <v>362</v>
      </c>
      <c r="D374" s="76" t="n">
        <v>373.85</v>
      </c>
      <c r="E374" s="77">
        <f>IF(D374="","",(D374-C374)/C374)</f>
        <v/>
      </c>
      <c r="F374" s="441">
        <f>IFERROR(AVERAGE(E374:E376),"")</f>
        <v/>
      </c>
      <c r="G374" s="204" t="n">
        <v>0.015</v>
      </c>
    </row>
    <row r="375">
      <c r="A375" s="219" t="n"/>
      <c r="B375" s="61" t="inlineStr">
        <is>
          <t>B</t>
        </is>
      </c>
      <c r="C375" s="61" t="n">
        <v>362</v>
      </c>
      <c r="D375" s="76" t="n">
        <v>373.76</v>
      </c>
      <c r="E375" s="77">
        <f>IF(D375="","",(D375-C375)/C375)</f>
        <v/>
      </c>
      <c r="F375" s="206" t="n"/>
      <c r="G375" s="204" t="n"/>
    </row>
    <row r="376">
      <c r="A376" s="220" t="n"/>
      <c r="B376" s="61" t="inlineStr">
        <is>
          <t>C</t>
        </is>
      </c>
      <c r="C376" s="61" t="n">
        <v>362</v>
      </c>
      <c r="D376" s="76" t="n">
        <v>380.98</v>
      </c>
      <c r="E376" s="77">
        <f>IF(D376="","",(D376-C376)/C376)</f>
        <v/>
      </c>
      <c r="F376" s="206" t="n"/>
      <c r="G376" s="204" t="n"/>
    </row>
    <row r="377">
      <c r="A377" s="218" t="n">
        <v>46148</v>
      </c>
      <c r="B377" s="61" t="inlineStr">
        <is>
          <t>A</t>
        </is>
      </c>
      <c r="C377" s="61" t="n">
        <v>362</v>
      </c>
      <c r="D377" s="76" t="n">
        <v>370.67</v>
      </c>
      <c r="E377" s="77">
        <f>IF(D377="","",(D377-C377)/C377)</f>
        <v/>
      </c>
      <c r="F377" s="441">
        <f>IFERROR(AVERAGE(E377:E379),"")</f>
        <v/>
      </c>
      <c r="G377" s="204" t="n">
        <v>0.015</v>
      </c>
    </row>
    <row r="378">
      <c r="A378" s="219" t="n"/>
      <c r="B378" s="61" t="inlineStr">
        <is>
          <t>B</t>
        </is>
      </c>
      <c r="C378" s="61" t="n">
        <v>362</v>
      </c>
      <c r="D378" s="76" t="n">
        <v>372.58</v>
      </c>
      <c r="E378" s="77">
        <f>IF(D378="","",(D378-C378)/C378)</f>
        <v/>
      </c>
      <c r="F378" s="206" t="n"/>
      <c r="G378" s="204" t="n"/>
    </row>
    <row r="379">
      <c r="A379" s="220" t="n"/>
      <c r="B379" s="61" t="inlineStr">
        <is>
          <t>C</t>
        </is>
      </c>
      <c r="C379" s="61" t="n">
        <v>362</v>
      </c>
      <c r="D379" s="76" t="n">
        <v>372.52</v>
      </c>
      <c r="E379" s="77">
        <f>IF(D379="","",(D379-C379)/C379)</f>
        <v/>
      </c>
      <c r="F379" s="206" t="n"/>
      <c r="G379" s="204" t="n"/>
    </row>
    <row r="380">
      <c r="A380" s="218" t="n">
        <v>46149</v>
      </c>
      <c r="B380" s="61" t="inlineStr">
        <is>
          <t>A</t>
        </is>
      </c>
      <c r="C380" s="61" t="n">
        <v>362</v>
      </c>
      <c r="D380" s="76" t="n"/>
      <c r="E380" s="77">
        <f>IF(D380="","",(D380-C380)/C380)</f>
        <v/>
      </c>
      <c r="F380" s="441">
        <f>IFERROR(AVERAGE(E380:E382),"")</f>
        <v/>
      </c>
      <c r="G380" s="204" t="n">
        <v>0.015</v>
      </c>
    </row>
    <row r="381">
      <c r="A381" s="219" t="n"/>
      <c r="B381" s="61" t="inlineStr">
        <is>
          <t>B</t>
        </is>
      </c>
      <c r="C381" s="61" t="n">
        <v>362</v>
      </c>
      <c r="D381" s="76" t="n">
        <v>374.9</v>
      </c>
      <c r="E381" s="77">
        <f>IF(D381="","",(D381-C381)/C381)</f>
        <v/>
      </c>
      <c r="F381" s="206" t="n"/>
      <c r="G381" s="204" t="n"/>
    </row>
    <row r="382">
      <c r="A382" s="220" t="n"/>
      <c r="B382" s="61" t="inlineStr">
        <is>
          <t>C</t>
        </is>
      </c>
      <c r="C382" s="61" t="n">
        <v>362</v>
      </c>
      <c r="D382" s="76" t="n">
        <v>370.1</v>
      </c>
      <c r="E382" s="77">
        <f>IF(D382="","",(D382-C382)/C382)</f>
        <v/>
      </c>
      <c r="F382" s="206" t="n"/>
      <c r="G382" s="204" t="n"/>
    </row>
    <row r="383">
      <c r="A383" s="218" t="n">
        <v>46150</v>
      </c>
      <c r="B383" s="61" t="inlineStr">
        <is>
          <t>A</t>
        </is>
      </c>
      <c r="C383" s="61" t="n">
        <v>362</v>
      </c>
      <c r="D383" s="76" t="n">
        <v>371.14</v>
      </c>
      <c r="E383" s="77">
        <f>IF(D383="","",(D383-C383)/C383)</f>
        <v/>
      </c>
      <c r="F383" s="441">
        <f>IFERROR(AVERAGE(E383:E385),"")</f>
        <v/>
      </c>
      <c r="G383" s="204" t="n">
        <v>0.015</v>
      </c>
    </row>
    <row r="384">
      <c r="A384" s="219" t="n"/>
      <c r="B384" s="61" t="inlineStr">
        <is>
          <t>B</t>
        </is>
      </c>
      <c r="C384" s="61" t="n">
        <v>362</v>
      </c>
      <c r="D384" s="76" t="n">
        <v>373.06</v>
      </c>
      <c r="E384" s="77">
        <f>IF(D384="","",(D384-C384)/C384)</f>
        <v/>
      </c>
      <c r="F384" s="206" t="n"/>
      <c r="G384" s="204" t="n"/>
    </row>
    <row r="385">
      <c r="A385" s="220" t="n"/>
      <c r="B385" s="61" t="inlineStr">
        <is>
          <t>C</t>
        </is>
      </c>
      <c r="C385" s="61" t="n">
        <v>362</v>
      </c>
      <c r="D385" s="76" t="n">
        <v>375.38</v>
      </c>
      <c r="E385" s="77">
        <f>IF(D385="","",(D385-C385)/C385)</f>
        <v/>
      </c>
      <c r="F385" s="206" t="n"/>
      <c r="G385" s="204" t="n"/>
    </row>
    <row r="386">
      <c r="A386" s="218" t="n">
        <v>46151</v>
      </c>
      <c r="B386" s="61" t="inlineStr">
        <is>
          <t>A</t>
        </is>
      </c>
      <c r="C386" s="61" t="n">
        <v>362</v>
      </c>
      <c r="D386" s="76" t="n">
        <v>373.36</v>
      </c>
      <c r="E386" s="77">
        <f>IF(D386="","",(D386-C386)/C386)</f>
        <v/>
      </c>
      <c r="F386" s="441">
        <f>IFERROR(AVERAGE(E386:E388),"")</f>
        <v/>
      </c>
      <c r="G386" s="204" t="n">
        <v>0.015</v>
      </c>
    </row>
    <row r="387">
      <c r="A387" s="219" t="n"/>
      <c r="B387" s="61" t="inlineStr">
        <is>
          <t>B</t>
        </is>
      </c>
      <c r="C387" s="61" t="n">
        <v>362</v>
      </c>
      <c r="D387" s="76" t="n">
        <v>370.47</v>
      </c>
      <c r="E387" s="77">
        <f>IF(D387="","",(D387-C387)/C387)</f>
        <v/>
      </c>
      <c r="F387" s="206" t="n"/>
      <c r="G387" s="204" t="n"/>
    </row>
    <row r="388">
      <c r="A388" s="220" t="n"/>
      <c r="B388" s="61" t="inlineStr">
        <is>
          <t>C</t>
        </is>
      </c>
      <c r="C388" s="61" t="n">
        <v>362</v>
      </c>
      <c r="D388" s="76" t="n">
        <v>370.59</v>
      </c>
      <c r="E388" s="77">
        <f>IF(D388="","",(D388-C388)/C388)</f>
        <v/>
      </c>
      <c r="F388" s="206" t="n"/>
      <c r="G388" s="204" t="n"/>
    </row>
    <row r="389">
      <c r="A389" s="218" t="n">
        <v>46152</v>
      </c>
      <c r="B389" s="61" t="inlineStr">
        <is>
          <t>A</t>
        </is>
      </c>
      <c r="C389" s="61" t="n">
        <v>362</v>
      </c>
      <c r="D389" s="76" t="n">
        <v>385</v>
      </c>
      <c r="E389" s="77">
        <f>IF(D389="","",(D389-C389)/C389)</f>
        <v/>
      </c>
      <c r="F389" s="441">
        <f>IFERROR(AVERAGE(E389:E391),"")</f>
        <v/>
      </c>
      <c r="G389" s="204" t="n">
        <v>0.015</v>
      </c>
    </row>
    <row r="390">
      <c r="A390" s="219" t="n"/>
      <c r="B390" s="61" t="inlineStr">
        <is>
          <t>B</t>
        </is>
      </c>
      <c r="C390" s="61" t="n">
        <v>362</v>
      </c>
      <c r="D390" s="76" t="n">
        <v>387.21</v>
      </c>
      <c r="E390" s="77">
        <f>IF(D390="","",(D390-C390)/C390)</f>
        <v/>
      </c>
      <c r="F390" s="206" t="n"/>
      <c r="G390" s="204" t="n"/>
    </row>
    <row r="391">
      <c r="A391" s="220" t="n"/>
      <c r="B391" s="61" t="inlineStr">
        <is>
          <t>C</t>
        </is>
      </c>
      <c r="C391" s="61" t="n">
        <v>362</v>
      </c>
      <c r="D391" s="76" t="n">
        <v>376.23</v>
      </c>
      <c r="E391" s="77">
        <f>IF(D391="","",(D391-C391)/C391)</f>
        <v/>
      </c>
      <c r="F391" s="206" t="n"/>
      <c r="G391" s="204" t="n"/>
    </row>
    <row r="392">
      <c r="A392" s="218" t="n">
        <v>46153</v>
      </c>
      <c r="B392" s="61" t="inlineStr">
        <is>
          <t>A</t>
        </is>
      </c>
      <c r="C392" s="61" t="n"/>
      <c r="D392" s="76" t="n"/>
      <c r="E392" s="77">
        <f>IF(D392="","",(D392-C392)/C392)</f>
        <v/>
      </c>
      <c r="F392" s="441">
        <f>IFERROR(AVERAGE(E392:E394),"")</f>
        <v/>
      </c>
      <c r="G392" s="204" t="n">
        <v>0.015</v>
      </c>
    </row>
    <row r="393">
      <c r="A393" s="219" t="n"/>
      <c r="B393" s="61" t="inlineStr">
        <is>
          <t>B</t>
        </is>
      </c>
      <c r="C393" s="61" t="n">
        <v>362</v>
      </c>
      <c r="D393" s="76" t="n">
        <v>377.97</v>
      </c>
      <c r="E393" s="77">
        <f>IF(D393="","",(D393-C393)/C393)</f>
        <v/>
      </c>
      <c r="F393" s="206" t="n"/>
      <c r="G393" s="204" t="n"/>
    </row>
    <row r="394">
      <c r="A394" s="220" t="n"/>
      <c r="B394" s="61" t="inlineStr">
        <is>
          <t>C</t>
        </is>
      </c>
      <c r="C394" s="61" t="n">
        <v>362</v>
      </c>
      <c r="D394" s="76" t="n">
        <v>382.13</v>
      </c>
      <c r="E394" s="77">
        <f>IF(D394="","",(D394-C394)/C394)</f>
        <v/>
      </c>
      <c r="F394" s="206" t="n"/>
      <c r="G394" s="204" t="n"/>
    </row>
    <row r="395">
      <c r="A395" s="218" t="n">
        <v>46154</v>
      </c>
      <c r="B395" s="61" t="inlineStr">
        <is>
          <t>A</t>
        </is>
      </c>
      <c r="C395" s="61" t="n">
        <v>362</v>
      </c>
      <c r="D395" s="76" t="n">
        <v>373.01</v>
      </c>
      <c r="E395" s="77">
        <f>IF(D395="","",(D395-C395)/C395)</f>
        <v/>
      </c>
      <c r="F395" s="441">
        <f>IFERROR(AVERAGE(E395:E397),"")</f>
        <v/>
      </c>
      <c r="G395" s="204" t="n">
        <v>0.015</v>
      </c>
    </row>
    <row r="396">
      <c r="A396" s="219" t="n"/>
      <c r="B396" s="61" t="inlineStr">
        <is>
          <t>B</t>
        </is>
      </c>
      <c r="C396" s="61" t="n">
        <v>362</v>
      </c>
      <c r="D396" s="76" t="n">
        <v>376.5</v>
      </c>
      <c r="E396" s="77">
        <f>IF(D396="","",(D396-C396)/C396)</f>
        <v/>
      </c>
      <c r="F396" s="206" t="n"/>
      <c r="G396" s="204" t="n"/>
    </row>
    <row r="397">
      <c r="A397" s="220" t="n"/>
      <c r="B397" s="61" t="inlineStr">
        <is>
          <t>C</t>
        </is>
      </c>
      <c r="C397" s="61" t="n">
        <v>362</v>
      </c>
      <c r="D397" s="76" t="n">
        <v>378.28</v>
      </c>
      <c r="E397" s="77">
        <f>IF(D397="","",(D397-C397)/C397)</f>
        <v/>
      </c>
      <c r="F397" s="206" t="n"/>
      <c r="G397" s="204" t="n"/>
    </row>
    <row r="398">
      <c r="A398" s="218" t="n">
        <v>46155</v>
      </c>
      <c r="B398" s="61" t="inlineStr">
        <is>
          <t>A</t>
        </is>
      </c>
      <c r="C398" s="61" t="n">
        <v>362</v>
      </c>
      <c r="D398" s="76" t="n">
        <v>369.03</v>
      </c>
      <c r="E398" s="77">
        <f>IF(D398="","",(D398-C398)/C398)</f>
        <v/>
      </c>
      <c r="F398" s="441">
        <f>IFERROR(AVERAGE(E398:E400),"")</f>
        <v/>
      </c>
      <c r="G398" s="204" t="n">
        <v>0.015</v>
      </c>
    </row>
    <row r="399">
      <c r="A399" s="219" t="n"/>
      <c r="B399" s="61" t="inlineStr">
        <is>
          <t>B</t>
        </is>
      </c>
      <c r="C399" s="61" t="n">
        <v>362</v>
      </c>
      <c r="D399" s="76" t="n">
        <v>376.24</v>
      </c>
      <c r="E399" s="77">
        <f>IF(D399="","",(D399-C399)/C399)</f>
        <v/>
      </c>
      <c r="F399" s="206" t="n"/>
      <c r="G399" s="204" t="n"/>
    </row>
    <row r="400">
      <c r="A400" s="220" t="n"/>
      <c r="B400" s="61" t="inlineStr">
        <is>
          <t>C</t>
        </is>
      </c>
      <c r="C400" s="61" t="n">
        <v>362</v>
      </c>
      <c r="D400" s="76" t="n">
        <v>370.22</v>
      </c>
      <c r="E400" s="77">
        <f>IF(D400="","",(D400-C400)/C400)</f>
        <v/>
      </c>
      <c r="F400" s="206" t="n"/>
      <c r="G400" s="204" t="n"/>
    </row>
    <row r="401">
      <c r="A401" s="218" t="n">
        <v>46156</v>
      </c>
      <c r="B401" s="61" t="inlineStr">
        <is>
          <t>A</t>
        </is>
      </c>
      <c r="C401" s="61" t="n">
        <v>362</v>
      </c>
      <c r="D401" s="76" t="n">
        <v>370.3</v>
      </c>
      <c r="E401" s="77">
        <f>IF(D401="","",(D401-C401)/C401)</f>
        <v/>
      </c>
      <c r="F401" s="441">
        <f>IFERROR(AVERAGE(E401:E403),"")</f>
        <v/>
      </c>
      <c r="G401" s="204" t="n">
        <v>0.015</v>
      </c>
    </row>
    <row r="402">
      <c r="A402" s="219" t="n"/>
      <c r="B402" s="61" t="inlineStr">
        <is>
          <t>B</t>
        </is>
      </c>
      <c r="C402" s="61" t="n">
        <v>362</v>
      </c>
      <c r="D402" s="76" t="n">
        <v>369.54</v>
      </c>
      <c r="E402" s="77">
        <f>IF(D402="","",(D402-C402)/C402)</f>
        <v/>
      </c>
      <c r="F402" s="206" t="n"/>
      <c r="G402" s="204" t="n"/>
    </row>
    <row r="403">
      <c r="A403" s="220" t="n"/>
      <c r="B403" s="61" t="inlineStr">
        <is>
          <t>C</t>
        </is>
      </c>
      <c r="C403" s="61" t="n">
        <v>362</v>
      </c>
      <c r="D403" s="76" t="n">
        <v>375.18</v>
      </c>
      <c r="E403" s="77">
        <f>IF(D403="","",(D403-C403)/C403)</f>
        <v/>
      </c>
      <c r="F403" s="206" t="n"/>
      <c r="G403" s="204" t="n"/>
    </row>
    <row r="404">
      <c r="A404" s="218" t="n">
        <v>46157</v>
      </c>
      <c r="B404" s="61" t="inlineStr">
        <is>
          <t>A</t>
        </is>
      </c>
      <c r="C404" s="61" t="n"/>
      <c r="D404" s="76" t="n"/>
      <c r="E404" s="77">
        <f>IF(D404="","",(D404-C404)/C404)</f>
        <v/>
      </c>
      <c r="F404" s="441">
        <f>IFERROR(AVERAGE(E404:E406),"")</f>
        <v/>
      </c>
      <c r="G404" s="204" t="n">
        <v>0.015</v>
      </c>
    </row>
    <row r="405">
      <c r="A405" s="219" t="n"/>
      <c r="B405" s="61" t="inlineStr">
        <is>
          <t>B</t>
        </is>
      </c>
      <c r="C405" s="61" t="n"/>
      <c r="D405" s="76" t="n"/>
      <c r="E405" s="77">
        <f>IF(D405="","",(D405-C405)/C405)</f>
        <v/>
      </c>
      <c r="F405" s="206" t="n"/>
      <c r="G405" s="204" t="n"/>
    </row>
    <row r="406">
      <c r="A406" s="220" t="n"/>
      <c r="B406" s="61" t="inlineStr">
        <is>
          <t>C</t>
        </is>
      </c>
      <c r="C406" s="61" t="n"/>
      <c r="D406" s="76" t="n"/>
      <c r="E406" s="77">
        <f>IF(D406="","",(D406-C406)/C406)</f>
        <v/>
      </c>
      <c r="F406" s="206" t="n"/>
      <c r="G406" s="204" t="n"/>
    </row>
    <row r="407">
      <c r="A407" s="218" t="n">
        <v>46158</v>
      </c>
      <c r="B407" s="61" t="inlineStr">
        <is>
          <t>A</t>
        </is>
      </c>
      <c r="C407" s="61" t="n">
        <v>572</v>
      </c>
      <c r="D407" s="76" t="n">
        <v>591.22</v>
      </c>
      <c r="E407" s="77">
        <f>IF(D407="","",(D407-C407)/C407)</f>
        <v/>
      </c>
      <c r="F407" s="441">
        <f>IFERROR(AVERAGE(E407:E409),"")</f>
        <v/>
      </c>
      <c r="G407" s="204" t="n">
        <v>0.015</v>
      </c>
    </row>
    <row r="408">
      <c r="A408" s="219" t="n"/>
      <c r="B408" s="61" t="inlineStr">
        <is>
          <t>B</t>
        </is>
      </c>
      <c r="C408" s="61" t="n">
        <v>572</v>
      </c>
      <c r="D408" s="76" t="n">
        <v>590.6900000000001</v>
      </c>
      <c r="E408" s="77">
        <f>IF(D408="","",(D408-C408)/C408)</f>
        <v/>
      </c>
      <c r="F408" s="206" t="n"/>
      <c r="G408" s="204" t="n"/>
    </row>
    <row r="409">
      <c r="A409" s="220" t="n"/>
      <c r="B409" s="61" t="inlineStr">
        <is>
          <t>C</t>
        </is>
      </c>
      <c r="C409" s="61" t="n">
        <v>572</v>
      </c>
      <c r="D409" s="76" t="n">
        <v>586.45</v>
      </c>
      <c r="E409" s="77">
        <f>IF(D409="","",(D409-C409)/C409)</f>
        <v/>
      </c>
      <c r="F409" s="206" t="n"/>
      <c r="G409" s="204" t="n"/>
    </row>
    <row r="410">
      <c r="A410" s="218" t="n">
        <v>46159</v>
      </c>
      <c r="B410" s="61" t="inlineStr">
        <is>
          <t>A</t>
        </is>
      </c>
      <c r="C410" s="61" t="n">
        <v>572</v>
      </c>
      <c r="D410" s="76" t="n">
        <v>588.83</v>
      </c>
      <c r="E410" s="77">
        <f>IF(D410="","",(D410-C410)/C410)</f>
        <v/>
      </c>
      <c r="F410" s="441">
        <f>IFERROR(AVERAGE(E410:E412),"")</f>
        <v/>
      </c>
      <c r="G410" s="204" t="n">
        <v>0.015</v>
      </c>
    </row>
    <row r="411">
      <c r="A411" s="219" t="n"/>
      <c r="B411" s="61" t="inlineStr">
        <is>
          <t>B</t>
        </is>
      </c>
      <c r="C411" s="61" t="n">
        <v>572</v>
      </c>
      <c r="D411" s="76" t="n">
        <v>590.26</v>
      </c>
      <c r="E411" s="77">
        <f>IF(D411="","",(D411-C411)/C411)</f>
        <v/>
      </c>
      <c r="F411" s="206" t="n"/>
      <c r="G411" s="204" t="n"/>
    </row>
    <row r="412">
      <c r="A412" s="220" t="n"/>
      <c r="B412" s="61" t="inlineStr">
        <is>
          <t>C</t>
        </is>
      </c>
      <c r="C412" s="61" t="n">
        <v>572</v>
      </c>
      <c r="D412" s="76" t="n">
        <v>586.45</v>
      </c>
      <c r="E412" s="77">
        <f>IF(D412="","",(D412-C412)/C412)</f>
        <v/>
      </c>
      <c r="F412" s="206" t="n"/>
      <c r="G412" s="204" t="n"/>
    </row>
    <row r="413">
      <c r="A413" s="218" t="n">
        <v>46160</v>
      </c>
      <c r="B413" s="61" t="inlineStr">
        <is>
          <t>A</t>
        </is>
      </c>
      <c r="C413" s="61" t="n">
        <v>572</v>
      </c>
      <c r="D413" s="76" t="n">
        <v>582.64</v>
      </c>
      <c r="E413" s="77">
        <f>IF(D413="","",(D413-C413)/C413)</f>
        <v/>
      </c>
      <c r="F413" s="441">
        <f>IFERROR(AVERAGE(E413:E415),"")</f>
        <v/>
      </c>
      <c r="G413" s="204" t="n">
        <v>0.015</v>
      </c>
    </row>
    <row r="414">
      <c r="A414" s="219" t="n"/>
      <c r="B414" s="61" t="inlineStr">
        <is>
          <t>B</t>
        </is>
      </c>
      <c r="C414" s="61" t="n">
        <v>572</v>
      </c>
      <c r="D414" s="76" t="n">
        <v>591.71</v>
      </c>
      <c r="E414" s="77">
        <f>IF(D414="","",(D414-C414)/C414)</f>
        <v/>
      </c>
      <c r="F414" s="206" t="n"/>
      <c r="G414" s="204" t="n"/>
    </row>
    <row r="415">
      <c r="A415" s="220" t="n"/>
      <c r="B415" s="61" t="inlineStr">
        <is>
          <t>C</t>
        </is>
      </c>
      <c r="C415" s="61" t="n">
        <v>572</v>
      </c>
      <c r="D415" s="76" t="n">
        <v>592.5</v>
      </c>
      <c r="E415" s="77">
        <f>IF(D415="","",(D415-C415)/C415)</f>
        <v/>
      </c>
      <c r="F415" s="206" t="n"/>
      <c r="G415" s="204" t="n"/>
    </row>
    <row r="416">
      <c r="A416" s="218" t="n">
        <v>46161</v>
      </c>
      <c r="B416" s="61" t="inlineStr">
        <is>
          <t>A</t>
        </is>
      </c>
      <c r="C416" s="61" t="n">
        <v>572</v>
      </c>
      <c r="D416" s="76" t="n">
        <v>586.1</v>
      </c>
      <c r="E416" s="77">
        <f>IF(D416="","",(D416-C416)/C416)</f>
        <v/>
      </c>
      <c r="F416" s="441">
        <f>IFERROR(AVERAGE(E416:E418),"")</f>
        <v/>
      </c>
      <c r="G416" s="204" t="n">
        <v>0.015</v>
      </c>
    </row>
    <row r="417">
      <c r="A417" s="219" t="n"/>
      <c r="B417" s="61" t="inlineStr">
        <is>
          <t>B</t>
        </is>
      </c>
      <c r="C417" s="61" t="n">
        <v>572</v>
      </c>
      <c r="D417" s="76" t="n">
        <v>585.7</v>
      </c>
      <c r="E417" s="77">
        <f>IF(D417="","",(D417-C417)/C417)</f>
        <v/>
      </c>
      <c r="F417" s="206" t="n"/>
      <c r="G417" s="204" t="n"/>
    </row>
    <row r="418">
      <c r="A418" s="220" t="n"/>
      <c r="B418" s="61" t="inlineStr">
        <is>
          <t>C</t>
        </is>
      </c>
      <c r="C418" s="61" t="n">
        <v>572</v>
      </c>
      <c r="D418" s="76" t="n">
        <v>584.9</v>
      </c>
      <c r="E418" s="77">
        <f>IF(D418="","",(D418-C418)/C418)</f>
        <v/>
      </c>
      <c r="F418" s="206" t="n"/>
      <c r="G418" s="204" t="n"/>
    </row>
    <row r="419">
      <c r="A419" s="218" t="n">
        <v>46162</v>
      </c>
      <c r="B419" s="61" t="inlineStr">
        <is>
          <t>A</t>
        </is>
      </c>
      <c r="C419" s="61" t="n">
        <v>572</v>
      </c>
      <c r="D419" s="76" t="n">
        <v>583</v>
      </c>
      <c r="E419" s="77">
        <f>IF(D419="","",(D419-C419)/C419)</f>
        <v/>
      </c>
      <c r="F419" s="441">
        <f>IFERROR(AVERAGE(E419:E421),"")</f>
        <v/>
      </c>
      <c r="G419" s="204" t="n">
        <v>0.015</v>
      </c>
    </row>
    <row r="420">
      <c r="A420" s="219" t="n"/>
      <c r="B420" s="61" t="inlineStr">
        <is>
          <t>B</t>
        </is>
      </c>
      <c r="C420" s="61" t="n">
        <v>572</v>
      </c>
      <c r="D420" s="76" t="n">
        <v>583.16</v>
      </c>
      <c r="E420" s="77">
        <f>IF(D420="","",(D420-C420)/C420)</f>
        <v/>
      </c>
      <c r="F420" s="206" t="n"/>
      <c r="G420" s="204" t="n"/>
    </row>
    <row r="421">
      <c r="A421" s="220" t="n"/>
      <c r="B421" s="61" t="inlineStr">
        <is>
          <t>C</t>
        </is>
      </c>
      <c r="C421" s="61" t="n">
        <v>572</v>
      </c>
      <c r="D421" s="76" t="n">
        <v>587.79</v>
      </c>
      <c r="E421" s="77">
        <f>IF(D421="","",(D421-C421)/C421)</f>
        <v/>
      </c>
      <c r="F421" s="206" t="n"/>
      <c r="G421" s="204" t="n"/>
    </row>
    <row r="422">
      <c r="A422" s="218" t="n">
        <v>46163</v>
      </c>
      <c r="B422" s="61" t="inlineStr">
        <is>
          <t>A</t>
        </is>
      </c>
      <c r="C422" s="61" t="n">
        <v>572</v>
      </c>
      <c r="D422" s="76" t="n">
        <v>582.9400000000001</v>
      </c>
      <c r="E422" s="77">
        <f>IF(D422="","",(D422-C422)/C422)</f>
        <v/>
      </c>
      <c r="F422" s="441">
        <f>IFERROR(AVERAGE(E422:E424),"")</f>
        <v/>
      </c>
      <c r="G422" s="204" t="n">
        <v>0.015</v>
      </c>
    </row>
    <row r="423">
      <c r="A423" s="219" t="n"/>
      <c r="B423" s="61" t="inlineStr">
        <is>
          <t>B</t>
        </is>
      </c>
      <c r="C423" s="61" t="n">
        <v>572</v>
      </c>
      <c r="D423" s="76" t="n">
        <v>587.6</v>
      </c>
      <c r="E423" s="77">
        <f>IF(D423="","",(D423-C423)/C423)</f>
        <v/>
      </c>
      <c r="F423" s="206" t="n"/>
      <c r="G423" s="204" t="n"/>
    </row>
    <row r="424">
      <c r="A424" s="220" t="n"/>
      <c r="B424" s="61" t="inlineStr">
        <is>
          <t>C</t>
        </is>
      </c>
      <c r="C424" s="61" t="n">
        <v>572</v>
      </c>
      <c r="D424" s="76" t="n">
        <v>579.89</v>
      </c>
      <c r="E424" s="77">
        <f>IF(D424="","",(D424-C424)/C424)</f>
        <v/>
      </c>
      <c r="F424" s="206" t="n"/>
      <c r="G424" s="204" t="n"/>
    </row>
    <row r="425">
      <c r="A425" s="218" t="n">
        <v>46164</v>
      </c>
      <c r="B425" s="61" t="inlineStr">
        <is>
          <t>A</t>
        </is>
      </c>
      <c r="C425" s="61" t="n">
        <v>572</v>
      </c>
      <c r="D425" s="76" t="n">
        <v>580.97</v>
      </c>
      <c r="E425" s="77">
        <f>IF(D425="","",(D425-C425)/C425)</f>
        <v/>
      </c>
      <c r="F425" s="441">
        <f>IFERROR(AVERAGE(E425:E427),"")</f>
        <v/>
      </c>
      <c r="G425" s="204" t="n">
        <v>0.015</v>
      </c>
    </row>
    <row r="426">
      <c r="A426" s="219" t="n"/>
      <c r="B426" s="61" t="inlineStr">
        <is>
          <t>B</t>
        </is>
      </c>
      <c r="C426" s="61" t="n">
        <v>572</v>
      </c>
      <c r="D426" s="76" t="n">
        <v>586.5700000000001</v>
      </c>
      <c r="E426" s="77">
        <f>IF(D426="","",(D426-C426)/C426)</f>
        <v/>
      </c>
      <c r="F426" s="206" t="n"/>
      <c r="G426" s="204" t="n"/>
    </row>
    <row r="427">
      <c r="A427" s="220" t="n"/>
      <c r="B427" s="61" t="inlineStr">
        <is>
          <t>C</t>
        </is>
      </c>
      <c r="C427" s="61" t="n">
        <v>572</v>
      </c>
      <c r="D427" s="76" t="n">
        <v>581.55</v>
      </c>
      <c r="E427" s="77">
        <f>IF(D427="","",(D427-C427)/C427)</f>
        <v/>
      </c>
      <c r="F427" s="206" t="n"/>
      <c r="G427" s="204" t="n"/>
    </row>
    <row r="428">
      <c r="A428" s="218" t="n">
        <v>46165</v>
      </c>
      <c r="B428" s="61" t="inlineStr">
        <is>
          <t>A</t>
        </is>
      </c>
      <c r="C428" s="61" t="n">
        <v>362</v>
      </c>
      <c r="D428" s="76" t="n">
        <v>370.03</v>
      </c>
      <c r="E428" s="77">
        <f>IF(D428="","",(D428-C428)/C428)</f>
        <v/>
      </c>
      <c r="F428" s="441">
        <f>IFERROR(AVERAGE(E428:E430),"")</f>
        <v/>
      </c>
      <c r="G428" s="204" t="n">
        <v>0.015</v>
      </c>
    </row>
    <row r="429">
      <c r="A429" s="219" t="n"/>
      <c r="B429" s="61" t="inlineStr">
        <is>
          <t>B</t>
        </is>
      </c>
      <c r="C429" s="61" t="n">
        <v>362</v>
      </c>
      <c r="D429" s="76" t="n">
        <v>373.27</v>
      </c>
      <c r="E429" s="77">
        <f>IF(D429="","",(D429-C429)/C429)</f>
        <v/>
      </c>
      <c r="F429" s="206" t="n"/>
      <c r="G429" s="204" t="n"/>
    </row>
    <row r="430">
      <c r="A430" s="220" t="n"/>
      <c r="B430" s="61" t="inlineStr">
        <is>
          <t>C</t>
        </is>
      </c>
      <c r="C430" s="61" t="n">
        <v>362</v>
      </c>
      <c r="D430" s="76" t="n">
        <v>378.26</v>
      </c>
      <c r="E430" s="77">
        <f>IF(D430="","",(D430-C430)/C430)</f>
        <v/>
      </c>
      <c r="F430" s="206" t="n"/>
      <c r="G430" s="204" t="n"/>
    </row>
    <row r="431">
      <c r="A431" s="218" t="n">
        <v>46166</v>
      </c>
      <c r="B431" s="61" t="inlineStr">
        <is>
          <t>A</t>
        </is>
      </c>
      <c r="C431" s="61" t="n">
        <v>362</v>
      </c>
      <c r="D431" s="76" t="n">
        <v>373.15</v>
      </c>
      <c r="E431" s="77">
        <f>IF(D431="","",(D431-C431)/C431)</f>
        <v/>
      </c>
      <c r="F431" s="441">
        <f>IFERROR(AVERAGE(E431:E433),"")</f>
        <v/>
      </c>
      <c r="G431" s="204" t="n">
        <v>0.015</v>
      </c>
    </row>
    <row r="432">
      <c r="A432" s="219" t="n"/>
      <c r="B432" s="61" t="inlineStr">
        <is>
          <t>B</t>
        </is>
      </c>
      <c r="C432" s="61" t="n">
        <v>362</v>
      </c>
      <c r="D432" s="76" t="n">
        <v>372.29</v>
      </c>
      <c r="E432" s="77">
        <f>IF(D432="","",(D432-C432)/C432)</f>
        <v/>
      </c>
      <c r="F432" s="206" t="n"/>
      <c r="G432" s="204" t="n"/>
    </row>
    <row r="433">
      <c r="A433" s="220" t="n"/>
      <c r="B433" s="61" t="inlineStr">
        <is>
          <t>C</t>
        </is>
      </c>
      <c r="C433" s="61" t="n">
        <v>362</v>
      </c>
      <c r="D433" s="76" t="n">
        <v>365.85</v>
      </c>
      <c r="E433" s="77">
        <f>IF(D433="","",(D433-C433)/C433)</f>
        <v/>
      </c>
      <c r="F433" s="206" t="n"/>
      <c r="G433" s="204" t="n"/>
    </row>
    <row r="434">
      <c r="A434" s="218" t="n">
        <v>46167</v>
      </c>
      <c r="B434" s="61" t="inlineStr">
        <is>
          <t>A</t>
        </is>
      </c>
      <c r="C434" s="61" t="n">
        <v>362</v>
      </c>
      <c r="D434" s="76" t="n">
        <v>369.43</v>
      </c>
      <c r="E434" s="77">
        <f>IF(D434="","",(D434-C434)/C434)</f>
        <v/>
      </c>
      <c r="F434" s="441">
        <f>IFERROR(AVERAGE(E434:E436),"")</f>
        <v/>
      </c>
      <c r="G434" s="204" t="n">
        <v>0.015</v>
      </c>
    </row>
    <row r="435">
      <c r="A435" s="219" t="n"/>
      <c r="B435" s="61" t="inlineStr">
        <is>
          <t>B</t>
        </is>
      </c>
      <c r="C435" s="61" t="n">
        <v>362</v>
      </c>
      <c r="D435" s="76" t="n">
        <v>372.5</v>
      </c>
      <c r="E435" s="77">
        <f>IF(D435="","",(D435-C435)/C435)</f>
        <v/>
      </c>
      <c r="F435" s="206" t="n"/>
      <c r="G435" s="204" t="n"/>
    </row>
    <row r="436">
      <c r="A436" s="220" t="n"/>
      <c r="B436" s="61" t="inlineStr">
        <is>
          <t>C</t>
        </is>
      </c>
      <c r="C436" s="61" t="n">
        <v>362</v>
      </c>
      <c r="D436" s="76" t="n">
        <v>367.32</v>
      </c>
      <c r="E436" s="77">
        <f>IF(D436="","",(D436-C436)/C436)</f>
        <v/>
      </c>
      <c r="F436" s="206" t="n"/>
      <c r="G436" s="204" t="n"/>
    </row>
    <row r="437">
      <c r="A437" s="218" t="n">
        <v>46168</v>
      </c>
      <c r="B437" s="61" t="inlineStr">
        <is>
          <t>A</t>
        </is>
      </c>
      <c r="C437" s="61" t="n">
        <v>362</v>
      </c>
      <c r="D437" s="76" t="n">
        <v>369.59</v>
      </c>
      <c r="E437" s="77">
        <f>IF(D437="","",(D437-C437)/C437)</f>
        <v/>
      </c>
      <c r="F437" s="441">
        <f>IFERROR(AVERAGE(E437:E439),"")</f>
        <v/>
      </c>
      <c r="G437" s="204" t="n">
        <v>0.015</v>
      </c>
    </row>
    <row r="438">
      <c r="A438" s="219" t="n"/>
      <c r="B438" s="61" t="inlineStr">
        <is>
          <t>B</t>
        </is>
      </c>
      <c r="C438" s="61" t="n">
        <v>362</v>
      </c>
      <c r="D438" s="76" t="n">
        <v>369.18</v>
      </c>
      <c r="E438" s="77">
        <f>IF(D438="","",(D438-C438)/C438)</f>
        <v/>
      </c>
      <c r="F438" s="206" t="n"/>
      <c r="G438" s="204" t="n"/>
    </row>
    <row r="439">
      <c r="A439" s="220" t="n"/>
      <c r="B439" s="61" t="inlineStr">
        <is>
          <t>C</t>
        </is>
      </c>
      <c r="C439" s="61" t="n">
        <v>362</v>
      </c>
      <c r="D439" s="76" t="n">
        <v>368.9</v>
      </c>
      <c r="E439" s="77">
        <f>IF(D439="","",(D439-C439)/C439)</f>
        <v/>
      </c>
      <c r="F439" s="206" t="n"/>
      <c r="G439" s="204" t="n"/>
    </row>
    <row r="440">
      <c r="A440" s="218" t="n">
        <v>46169</v>
      </c>
      <c r="B440" s="61" t="inlineStr">
        <is>
          <t>A</t>
        </is>
      </c>
      <c r="C440" s="61" t="n">
        <v>362</v>
      </c>
      <c r="D440" s="76" t="n">
        <v>368.44</v>
      </c>
      <c r="E440" s="77">
        <f>IF(D440="","",(D440-C440)/C440)</f>
        <v/>
      </c>
      <c r="F440" s="441">
        <f>IFERROR(AVERAGE(E440:E442),"")</f>
        <v/>
      </c>
      <c r="G440" s="204" t="n">
        <v>0.015</v>
      </c>
    </row>
    <row r="441">
      <c r="A441" s="219" t="n"/>
      <c r="B441" s="61" t="inlineStr">
        <is>
          <t>B</t>
        </is>
      </c>
      <c r="C441" s="61" t="n">
        <v>362</v>
      </c>
      <c r="D441" s="76" t="n">
        <v>370.02</v>
      </c>
      <c r="E441" s="77">
        <f>IF(D441="","",(D441-C441)/C441)</f>
        <v/>
      </c>
      <c r="F441" s="206" t="n"/>
      <c r="G441" s="204" t="n"/>
    </row>
    <row r="442">
      <c r="A442" s="220" t="n"/>
      <c r="B442" s="61" t="inlineStr">
        <is>
          <t>C</t>
        </is>
      </c>
      <c r="C442" s="61" t="n">
        <v>362</v>
      </c>
      <c r="D442" s="76" t="n">
        <v>368.4</v>
      </c>
      <c r="E442" s="77">
        <f>IF(D442="","",(D442-C442)/C442)</f>
        <v/>
      </c>
      <c r="F442" s="206" t="n"/>
      <c r="G442" s="204" t="n"/>
    </row>
    <row r="443">
      <c r="A443" s="218" t="n">
        <v>46170</v>
      </c>
      <c r="B443" s="61" t="inlineStr">
        <is>
          <t>A</t>
        </is>
      </c>
      <c r="C443" s="61" t="n">
        <v>362</v>
      </c>
      <c r="D443" s="76" t="n">
        <v>372.3</v>
      </c>
      <c r="E443" s="77">
        <f>IF(D443="","",(D443-C443)/C443)</f>
        <v/>
      </c>
      <c r="F443" s="441">
        <f>IFERROR(AVERAGE(E443:E445),"")</f>
        <v/>
      </c>
      <c r="G443" s="204" t="n">
        <v>0.015</v>
      </c>
    </row>
    <row r="444">
      <c r="A444" s="219" t="n"/>
      <c r="B444" s="61" t="inlineStr">
        <is>
          <t>B</t>
        </is>
      </c>
      <c r="C444" s="61" t="n">
        <v>362</v>
      </c>
      <c r="D444" s="76" t="n">
        <v>371.89</v>
      </c>
      <c r="E444" s="77">
        <f>IF(D444="","",(D444-C444)/C444)</f>
        <v/>
      </c>
      <c r="F444" s="206" t="n"/>
      <c r="G444" s="204" t="n"/>
    </row>
    <row r="445">
      <c r="A445" s="220" t="n"/>
      <c r="B445" s="61" t="inlineStr">
        <is>
          <t>C</t>
        </is>
      </c>
      <c r="C445" s="61" t="n">
        <v>362</v>
      </c>
      <c r="D445" s="76" t="n">
        <v>370.85</v>
      </c>
      <c r="E445" s="77">
        <f>IF(D445="","",(D445-C445)/C445)</f>
        <v/>
      </c>
      <c r="F445" s="206" t="n"/>
      <c r="G445" s="204" t="n"/>
    </row>
    <row r="446">
      <c r="A446" s="218" t="n">
        <v>46171</v>
      </c>
      <c r="B446" s="61" t="inlineStr">
        <is>
          <t>A</t>
        </is>
      </c>
      <c r="C446" s="61" t="n">
        <v>362</v>
      </c>
      <c r="D446" s="76" t="n">
        <v>370.75</v>
      </c>
      <c r="E446" s="77">
        <f>IF(D446="","",(D446-C446)/C446)</f>
        <v/>
      </c>
      <c r="F446" s="441">
        <f>IFERROR(AVERAGE(E446:E448),"")</f>
        <v/>
      </c>
      <c r="G446" s="204" t="n">
        <v>0.015</v>
      </c>
    </row>
    <row r="447">
      <c r="A447" s="219" t="n"/>
      <c r="B447" s="61" t="inlineStr">
        <is>
          <t>B</t>
        </is>
      </c>
      <c r="C447" s="61" t="n">
        <v>362</v>
      </c>
      <c r="D447" s="76" t="n">
        <v>372.18</v>
      </c>
      <c r="E447" s="77">
        <f>IF(D447="","",(D447-C447)/C447)</f>
        <v/>
      </c>
      <c r="F447" s="206" t="n"/>
      <c r="G447" s="204" t="n"/>
    </row>
    <row r="448">
      <c r="A448" s="220" t="n"/>
      <c r="B448" s="61" t="inlineStr">
        <is>
          <t>C</t>
        </is>
      </c>
      <c r="C448" s="61" t="n">
        <v>362</v>
      </c>
      <c r="D448" s="76" t="n">
        <v>366.14</v>
      </c>
      <c r="E448" s="77">
        <f>IF(D448="","",(D448-C448)/C448)</f>
        <v/>
      </c>
      <c r="F448" s="206" t="n"/>
      <c r="G448" s="204" t="n"/>
    </row>
    <row r="449">
      <c r="A449" s="218" t="n">
        <v>46172</v>
      </c>
      <c r="B449" s="61" t="inlineStr">
        <is>
          <t>A</t>
        </is>
      </c>
      <c r="C449" s="61" t="n">
        <v>362</v>
      </c>
      <c r="D449" s="76" t="n"/>
      <c r="E449" s="77">
        <f>IF(D449="","",(D449-C449)/C449)</f>
        <v/>
      </c>
      <c r="F449" s="441">
        <f>IFERROR(AVERAGE(E449:E451),"")</f>
        <v/>
      </c>
      <c r="G449" s="204" t="n">
        <v>0.015</v>
      </c>
    </row>
    <row r="450">
      <c r="A450" s="219" t="n"/>
      <c r="B450" s="61" t="inlineStr">
        <is>
          <t>B</t>
        </is>
      </c>
      <c r="C450" s="61" t="n">
        <v>362</v>
      </c>
      <c r="D450" s="76" t="n">
        <v>372.93</v>
      </c>
      <c r="E450" s="77">
        <f>IF(D450="","",(D450-C450)/C450)</f>
        <v/>
      </c>
      <c r="F450" s="206" t="n"/>
      <c r="G450" s="204" t="n"/>
    </row>
    <row r="451">
      <c r="A451" s="220" t="n"/>
      <c r="B451" s="61" t="inlineStr">
        <is>
          <t>C</t>
        </is>
      </c>
      <c r="C451" s="61" t="n">
        <v>362</v>
      </c>
      <c r="D451" s="76" t="n">
        <v>369.6</v>
      </c>
      <c r="E451" s="77">
        <f>IF(D451="","",(D451-C451)/C451)</f>
        <v/>
      </c>
      <c r="F451" s="206" t="n"/>
      <c r="G451" s="204" t="n"/>
    </row>
    <row r="452">
      <c r="A452" s="218" t="n">
        <v>46173</v>
      </c>
      <c r="B452" s="61" t="inlineStr">
        <is>
          <t>A</t>
        </is>
      </c>
      <c r="C452" s="61" t="n"/>
      <c r="D452" s="76" t="n"/>
      <c r="E452" s="77">
        <f>IF(D452="","",(D452-C452)/C452)</f>
        <v/>
      </c>
      <c r="F452" s="441">
        <f>IFERROR(AVERAGE(E452:E454),"")</f>
        <v/>
      </c>
      <c r="G452" s="204" t="n">
        <v>0.015</v>
      </c>
    </row>
    <row r="453">
      <c r="A453" s="219" t="n"/>
      <c r="B453" s="61" t="inlineStr">
        <is>
          <t>B</t>
        </is>
      </c>
      <c r="C453" s="61" t="n"/>
      <c r="D453" s="76" t="n"/>
      <c r="E453" s="77">
        <f>IF(D453="","",(D453-C453)/C453)</f>
        <v/>
      </c>
      <c r="F453" s="206" t="n"/>
      <c r="G453" s="204" t="n"/>
    </row>
    <row r="454">
      <c r="A454" s="220" t="n"/>
      <c r="B454" s="61" t="inlineStr">
        <is>
          <t>C</t>
        </is>
      </c>
      <c r="C454" s="61" t="n"/>
      <c r="D454" s="76" t="n"/>
      <c r="E454" s="77">
        <f>IF(D454="","",(D454-C454)/C454)</f>
        <v/>
      </c>
      <c r="F454" s="206" t="n"/>
      <c r="G454" s="204" t="n"/>
    </row>
    <row r="455">
      <c r="A455" s="218" t="n">
        <v>46174</v>
      </c>
      <c r="B455" s="61" t="inlineStr">
        <is>
          <t>A</t>
        </is>
      </c>
      <c r="C455" s="61" t="n"/>
      <c r="D455" s="76" t="n"/>
      <c r="E455" s="77">
        <f>IF(D455="","",(D455-C455)/C455)</f>
        <v/>
      </c>
      <c r="F455" s="441">
        <f>IFERROR(AVERAGE(E455:E457),"")</f>
        <v/>
      </c>
      <c r="G455" s="204" t="n">
        <v>0.015</v>
      </c>
    </row>
    <row r="456">
      <c r="A456" s="219" t="n"/>
      <c r="B456" s="61" t="inlineStr">
        <is>
          <t>B</t>
        </is>
      </c>
      <c r="C456" s="61" t="n"/>
      <c r="D456" s="76" t="n"/>
      <c r="E456" s="77">
        <f>IF(D456="","",(D456-C456)/C456)</f>
        <v/>
      </c>
      <c r="F456" s="206" t="n"/>
      <c r="G456" s="204" t="n"/>
    </row>
    <row r="457">
      <c r="A457" s="220" t="n"/>
      <c r="B457" s="61" t="inlineStr">
        <is>
          <t>C</t>
        </is>
      </c>
      <c r="C457" s="61" t="n"/>
      <c r="D457" s="76" t="n"/>
      <c r="E457" s="77">
        <f>IF(D457="","",(D457-C457)/C457)</f>
        <v/>
      </c>
      <c r="F457" s="206" t="n"/>
      <c r="G457" s="204" t="n"/>
    </row>
    <row r="458">
      <c r="A458" s="218" t="n">
        <v>46175</v>
      </c>
      <c r="B458" s="61" t="inlineStr">
        <is>
          <t>A</t>
        </is>
      </c>
      <c r="C458" s="61" t="n"/>
      <c r="D458" s="76" t="n"/>
      <c r="E458" s="77">
        <f>IF(D458="","",(D458-C458)/C458)</f>
        <v/>
      </c>
      <c r="F458" s="441">
        <f>IFERROR(AVERAGE(E458:E460),"")</f>
        <v/>
      </c>
      <c r="G458" s="204" t="n">
        <v>0.015</v>
      </c>
    </row>
    <row r="459">
      <c r="A459" s="219" t="n"/>
      <c r="B459" s="61" t="inlineStr">
        <is>
          <t>B</t>
        </is>
      </c>
      <c r="C459" s="61" t="n"/>
      <c r="D459" s="76" t="n"/>
      <c r="E459" s="77">
        <f>IF(D459="","",(D459-C459)/C459)</f>
        <v/>
      </c>
      <c r="F459" s="206" t="n"/>
      <c r="G459" s="204" t="n"/>
    </row>
    <row r="460">
      <c r="A460" s="220" t="n"/>
      <c r="B460" s="61" t="inlineStr">
        <is>
          <t>C</t>
        </is>
      </c>
      <c r="C460" s="61" t="n"/>
      <c r="D460" s="76" t="n"/>
      <c r="E460" s="77">
        <f>IF(D460="","",(D460-C460)/C460)</f>
        <v/>
      </c>
      <c r="F460" s="206" t="n"/>
      <c r="G460" s="204" t="n"/>
    </row>
    <row r="461">
      <c r="A461" s="218" t="n">
        <v>46176</v>
      </c>
      <c r="B461" s="61" t="inlineStr">
        <is>
          <t>A</t>
        </is>
      </c>
      <c r="C461" s="61" t="n"/>
      <c r="D461" s="76" t="n"/>
      <c r="E461" s="77">
        <f>IF(D461="","",(D461-C461)/C461)</f>
        <v/>
      </c>
      <c r="F461" s="441">
        <f>IFERROR(AVERAGE(E461:E463),"")</f>
        <v/>
      </c>
      <c r="G461" s="204" t="n">
        <v>0.015</v>
      </c>
    </row>
    <row r="462">
      <c r="A462" s="219" t="n"/>
      <c r="B462" s="61" t="inlineStr">
        <is>
          <t>B</t>
        </is>
      </c>
      <c r="C462" s="61" t="n"/>
      <c r="D462" s="76" t="n"/>
      <c r="E462" s="77">
        <f>IF(D462="","",(D462-C462)/C462)</f>
        <v/>
      </c>
      <c r="F462" s="206" t="n"/>
      <c r="G462" s="204" t="n"/>
    </row>
    <row r="463">
      <c r="A463" s="220" t="n"/>
      <c r="B463" s="61" t="inlineStr">
        <is>
          <t>C</t>
        </is>
      </c>
      <c r="C463" s="61" t="n"/>
      <c r="D463" s="76" t="n"/>
      <c r="E463" s="77">
        <f>IF(D463="","",(D463-C463)/C463)</f>
        <v/>
      </c>
      <c r="F463" s="206" t="n"/>
      <c r="G463" s="204" t="n"/>
    </row>
    <row r="464">
      <c r="A464" s="218" t="n">
        <v>46177</v>
      </c>
      <c r="B464" s="61" t="inlineStr">
        <is>
          <t>A</t>
        </is>
      </c>
      <c r="C464" s="61" t="n"/>
      <c r="D464" s="76" t="n"/>
      <c r="E464" s="77">
        <f>IF(D464="","",(D464-C464)/C464)</f>
        <v/>
      </c>
      <c r="F464" s="441">
        <f>IFERROR(AVERAGE(E464:E466),"")</f>
        <v/>
      </c>
      <c r="G464" s="204" t="n">
        <v>0.015</v>
      </c>
    </row>
    <row r="465">
      <c r="A465" s="219" t="n"/>
      <c r="B465" s="61" t="inlineStr">
        <is>
          <t>B</t>
        </is>
      </c>
      <c r="C465" s="61" t="n"/>
      <c r="D465" s="76" t="n"/>
      <c r="E465" s="77">
        <f>IF(D465="","",(D465-C465)/C465)</f>
        <v/>
      </c>
      <c r="F465" s="206" t="n"/>
      <c r="G465" s="204" t="n"/>
    </row>
    <row r="466">
      <c r="A466" s="220" t="n"/>
      <c r="B466" s="61" t="inlineStr">
        <is>
          <t>C</t>
        </is>
      </c>
      <c r="C466" s="61" t="n"/>
      <c r="D466" s="76" t="n"/>
      <c r="E466" s="77">
        <f>IF(D466="","",(D466-C466)/C466)</f>
        <v/>
      </c>
      <c r="F466" s="206" t="n"/>
      <c r="G466" s="204" t="n"/>
    </row>
    <row r="467">
      <c r="A467" s="218" t="n">
        <v>46178</v>
      </c>
      <c r="B467" s="61" t="inlineStr">
        <is>
          <t>A</t>
        </is>
      </c>
      <c r="C467" s="61" t="n"/>
      <c r="D467" s="76" t="n"/>
      <c r="E467" s="77">
        <f>IF(D467="","",(D467-C467)/C467)</f>
        <v/>
      </c>
      <c r="F467" s="441">
        <f>IFERROR(AVERAGE(E467:E469),"")</f>
        <v/>
      </c>
      <c r="G467" s="204" t="n">
        <v>0.015</v>
      </c>
    </row>
    <row r="468">
      <c r="A468" s="219" t="n"/>
      <c r="B468" s="61" t="inlineStr">
        <is>
          <t>B</t>
        </is>
      </c>
      <c r="C468" s="61" t="n"/>
      <c r="D468" s="76" t="n"/>
      <c r="E468" s="77">
        <f>IF(D468="","",(D468-C468)/C468)</f>
        <v/>
      </c>
      <c r="F468" s="206" t="n"/>
      <c r="G468" s="204" t="n"/>
    </row>
    <row r="469">
      <c r="A469" s="220" t="n"/>
      <c r="B469" s="61" t="inlineStr">
        <is>
          <t>C</t>
        </is>
      </c>
      <c r="C469" s="61" t="n"/>
      <c r="D469" s="76" t="n"/>
      <c r="E469" s="77">
        <f>IF(D469="","",(D469-C469)/C469)</f>
        <v/>
      </c>
      <c r="F469" s="206" t="n"/>
      <c r="G469" s="204" t="n"/>
    </row>
    <row r="470">
      <c r="A470" s="218" t="n">
        <v>46179</v>
      </c>
      <c r="B470" s="61" t="inlineStr">
        <is>
          <t>A</t>
        </is>
      </c>
      <c r="C470" s="61" t="n"/>
      <c r="D470" s="76" t="n"/>
      <c r="E470" s="77">
        <f>IF(D470="","",(D470-C470)/C470)</f>
        <v/>
      </c>
      <c r="F470" s="441">
        <f>IFERROR(AVERAGE(E470:E472),"")</f>
        <v/>
      </c>
      <c r="G470" s="204" t="n">
        <v>0.015</v>
      </c>
    </row>
    <row r="471">
      <c r="A471" s="219" t="n"/>
      <c r="B471" s="61" t="inlineStr">
        <is>
          <t>B</t>
        </is>
      </c>
      <c r="C471" s="61" t="n"/>
      <c r="D471" s="76" t="n"/>
      <c r="E471" s="77">
        <f>IF(D471="","",(D471-C471)/C471)</f>
        <v/>
      </c>
      <c r="F471" s="206" t="n"/>
      <c r="G471" s="204" t="n"/>
    </row>
    <row r="472">
      <c r="A472" s="220" t="n"/>
      <c r="B472" s="61" t="inlineStr">
        <is>
          <t>C</t>
        </is>
      </c>
      <c r="C472" s="61" t="n"/>
      <c r="D472" s="76" t="n"/>
      <c r="E472" s="77">
        <f>IF(D472="","",(D472-C472)/C472)</f>
        <v/>
      </c>
      <c r="F472" s="206" t="n"/>
      <c r="G472" s="204" t="n"/>
    </row>
    <row r="473">
      <c r="A473" s="218" t="n">
        <v>46180</v>
      </c>
      <c r="B473" s="61" t="inlineStr">
        <is>
          <t>A</t>
        </is>
      </c>
      <c r="C473" s="61" t="n"/>
      <c r="D473" s="76" t="n"/>
      <c r="E473" s="77">
        <f>IF(D473="","",(D473-C473)/C473)</f>
        <v/>
      </c>
      <c r="F473" s="441">
        <f>IFERROR(AVERAGE(E473:E475),"")</f>
        <v/>
      </c>
      <c r="G473" s="204" t="n">
        <v>0.015</v>
      </c>
    </row>
    <row r="474">
      <c r="A474" s="219" t="n"/>
      <c r="B474" s="61" t="inlineStr">
        <is>
          <t>B</t>
        </is>
      </c>
      <c r="C474" s="61" t="n"/>
      <c r="D474" s="76" t="n"/>
      <c r="E474" s="77">
        <f>IF(D474="","",(D474-C474)/C474)</f>
        <v/>
      </c>
      <c r="F474" s="206" t="n"/>
      <c r="G474" s="204" t="n"/>
    </row>
    <row r="475">
      <c r="A475" s="220" t="n"/>
      <c r="B475" s="61" t="inlineStr">
        <is>
          <t>C</t>
        </is>
      </c>
      <c r="C475" s="61" t="n"/>
      <c r="D475" s="76" t="n"/>
      <c r="E475" s="77">
        <f>IF(D475="","",(D475-C475)/C475)</f>
        <v/>
      </c>
      <c r="F475" s="206" t="n"/>
      <c r="G475" s="204" t="n"/>
    </row>
    <row r="476">
      <c r="A476" s="218" t="n">
        <v>46181</v>
      </c>
      <c r="B476" s="61" t="inlineStr">
        <is>
          <t>A</t>
        </is>
      </c>
      <c r="C476" s="61" t="n"/>
      <c r="D476" s="76" t="n"/>
      <c r="E476" s="77">
        <f>IF(D476="","",(D476-C476)/C476)</f>
        <v/>
      </c>
      <c r="F476" s="441">
        <f>IFERROR(AVERAGE(E476:E478),"")</f>
        <v/>
      </c>
      <c r="G476" s="204" t="n">
        <v>0.015</v>
      </c>
    </row>
    <row r="477">
      <c r="A477" s="219" t="n"/>
      <c r="B477" s="61" t="inlineStr">
        <is>
          <t>B</t>
        </is>
      </c>
      <c r="C477" s="61" t="n"/>
      <c r="D477" s="76" t="n"/>
      <c r="E477" s="77">
        <f>IF(D477="","",(D477-C477)/C477)</f>
        <v/>
      </c>
      <c r="F477" s="206" t="n"/>
      <c r="G477" s="204" t="n"/>
    </row>
    <row r="478">
      <c r="A478" s="220" t="n"/>
      <c r="B478" s="61" t="inlineStr">
        <is>
          <t>C</t>
        </is>
      </c>
      <c r="C478" s="61" t="n"/>
      <c r="D478" s="76" t="n"/>
      <c r="E478" s="77">
        <f>IF(D478="","",(D478-C478)/C478)</f>
        <v/>
      </c>
      <c r="F478" s="206" t="n"/>
      <c r="G478" s="204" t="n"/>
    </row>
    <row r="479">
      <c r="A479" s="218" t="n">
        <v>46182</v>
      </c>
      <c r="B479" s="61" t="inlineStr">
        <is>
          <t>A</t>
        </is>
      </c>
      <c r="C479" s="61" t="n"/>
      <c r="D479" s="76" t="n"/>
      <c r="E479" s="77">
        <f>IF(D479="","",(D479-C479)/C479)</f>
        <v/>
      </c>
      <c r="F479" s="441">
        <f>IFERROR(AVERAGE(E479:E481),"")</f>
        <v/>
      </c>
      <c r="G479" s="204" t="n">
        <v>0.015</v>
      </c>
    </row>
    <row r="480">
      <c r="A480" s="219" t="n"/>
      <c r="B480" s="61" t="inlineStr">
        <is>
          <t>B</t>
        </is>
      </c>
      <c r="C480" s="61" t="n"/>
      <c r="D480" s="76" t="n"/>
      <c r="E480" s="77">
        <f>IF(D480="","",(D480-C480)/C480)</f>
        <v/>
      </c>
      <c r="F480" s="206" t="n"/>
      <c r="G480" s="204" t="n"/>
    </row>
    <row r="481">
      <c r="A481" s="220" t="n"/>
      <c r="B481" s="61" t="inlineStr">
        <is>
          <t>C</t>
        </is>
      </c>
      <c r="C481" s="61" t="n"/>
      <c r="D481" s="76" t="n"/>
      <c r="E481" s="77">
        <f>IF(D481="","",(D481-C481)/C481)</f>
        <v/>
      </c>
      <c r="F481" s="206" t="n"/>
      <c r="G481" s="204" t="n"/>
    </row>
    <row r="482">
      <c r="A482" s="218" t="n">
        <v>46183</v>
      </c>
      <c r="B482" s="61" t="inlineStr">
        <is>
          <t>A</t>
        </is>
      </c>
      <c r="C482" s="61" t="n"/>
      <c r="D482" s="76" t="n"/>
      <c r="E482" s="77">
        <f>IF(D482="","",(D482-C482)/C482)</f>
        <v/>
      </c>
      <c r="F482" s="441">
        <f>IFERROR(AVERAGE(E482:E484),"")</f>
        <v/>
      </c>
      <c r="G482" s="204" t="n">
        <v>0.015</v>
      </c>
    </row>
    <row r="483">
      <c r="A483" s="219" t="n"/>
      <c r="B483" s="61" t="inlineStr">
        <is>
          <t>B</t>
        </is>
      </c>
      <c r="C483" s="61" t="n"/>
      <c r="D483" s="76" t="n"/>
      <c r="E483" s="77">
        <f>IF(D483="","",(D483-C483)/C483)</f>
        <v/>
      </c>
      <c r="F483" s="206" t="n"/>
      <c r="G483" s="204" t="n"/>
    </row>
    <row r="484">
      <c r="A484" s="220" t="n"/>
      <c r="B484" s="61" t="inlineStr">
        <is>
          <t>C</t>
        </is>
      </c>
      <c r="C484" s="61" t="n"/>
      <c r="D484" s="76" t="n"/>
      <c r="E484" s="77">
        <f>IF(D484="","",(D484-C484)/C484)</f>
        <v/>
      </c>
      <c r="F484" s="206" t="n"/>
      <c r="G484" s="204" t="n"/>
    </row>
    <row r="485">
      <c r="A485" s="218" t="n">
        <v>46184</v>
      </c>
      <c r="B485" s="61" t="inlineStr">
        <is>
          <t>A</t>
        </is>
      </c>
      <c r="C485" s="61" t="n"/>
      <c r="D485" s="76" t="n"/>
      <c r="E485" s="77">
        <f>IF(D485="","",(D485-C485)/C485)</f>
        <v/>
      </c>
      <c r="F485" s="441">
        <f>IFERROR(AVERAGE(E485:E487),"")</f>
        <v/>
      </c>
      <c r="G485" s="204" t="n">
        <v>0.015</v>
      </c>
    </row>
    <row r="486">
      <c r="A486" s="219" t="n"/>
      <c r="B486" s="61" t="inlineStr">
        <is>
          <t>B</t>
        </is>
      </c>
      <c r="C486" s="61" t="n"/>
      <c r="D486" s="76" t="n"/>
      <c r="E486" s="77">
        <f>IF(D486="","",(D486-C486)/C486)</f>
        <v/>
      </c>
      <c r="F486" s="206" t="n"/>
      <c r="G486" s="204" t="n"/>
    </row>
    <row r="487">
      <c r="A487" s="220" t="n"/>
      <c r="B487" s="61" t="inlineStr">
        <is>
          <t>C</t>
        </is>
      </c>
      <c r="C487" s="61" t="n"/>
      <c r="D487" s="76" t="n"/>
      <c r="E487" s="77">
        <f>IF(D487="","",(D487-C487)/C487)</f>
        <v/>
      </c>
      <c r="F487" s="206" t="n"/>
      <c r="G487" s="204" t="n"/>
    </row>
    <row r="488">
      <c r="A488" s="218" t="n">
        <v>46185</v>
      </c>
      <c r="B488" s="61" t="inlineStr">
        <is>
          <t>A</t>
        </is>
      </c>
      <c r="C488" s="61" t="n"/>
      <c r="D488" s="76" t="n"/>
      <c r="E488" s="77">
        <f>IF(D488="","",(D488-C488)/C488)</f>
        <v/>
      </c>
      <c r="F488" s="441">
        <f>IFERROR(AVERAGE(E488:E490),"")</f>
        <v/>
      </c>
      <c r="G488" s="204" t="n">
        <v>0.015</v>
      </c>
    </row>
    <row r="489">
      <c r="A489" s="219" t="n"/>
      <c r="B489" s="61" t="inlineStr">
        <is>
          <t>B</t>
        </is>
      </c>
      <c r="C489" s="61" t="n"/>
      <c r="D489" s="76" t="n"/>
      <c r="E489" s="77">
        <f>IF(D489="","",(D489-C489)/C489)</f>
        <v/>
      </c>
      <c r="F489" s="206" t="n"/>
      <c r="G489" s="204" t="n"/>
    </row>
    <row r="490">
      <c r="A490" s="220" t="n"/>
      <c r="B490" s="61" t="inlineStr">
        <is>
          <t>C</t>
        </is>
      </c>
      <c r="C490" s="61" t="n"/>
      <c r="D490" s="76" t="n"/>
      <c r="E490" s="77">
        <f>IF(D490="","",(D490-C490)/C490)</f>
        <v/>
      </c>
      <c r="F490" s="206" t="n"/>
      <c r="G490" s="204" t="n"/>
    </row>
    <row r="491">
      <c r="A491" s="218" t="n">
        <v>46186</v>
      </c>
      <c r="B491" s="61" t="inlineStr">
        <is>
          <t>A</t>
        </is>
      </c>
      <c r="C491" s="61" t="n">
        <v>362</v>
      </c>
      <c r="D491" s="76" t="n">
        <v>366.21</v>
      </c>
      <c r="E491" s="77">
        <f>IF(D491="","",(D491-C491)/C491)</f>
        <v/>
      </c>
      <c r="F491" s="441">
        <f>IFERROR(AVERAGE(E491:E493),"")</f>
        <v/>
      </c>
      <c r="G491" s="204" t="n">
        <v>0.015</v>
      </c>
    </row>
    <row r="492">
      <c r="A492" s="219" t="n"/>
      <c r="B492" s="61" t="inlineStr">
        <is>
          <t>B</t>
        </is>
      </c>
      <c r="C492" s="61" t="n">
        <v>362</v>
      </c>
      <c r="D492" s="76" t="n">
        <v>361.88</v>
      </c>
      <c r="E492" s="77">
        <f>IF(D492="","",(D492-C492)/C492)</f>
        <v/>
      </c>
      <c r="F492" s="206" t="n"/>
      <c r="G492" s="204" t="n"/>
    </row>
    <row r="493">
      <c r="A493" s="220" t="n"/>
      <c r="B493" s="61" t="inlineStr">
        <is>
          <t>C</t>
        </is>
      </c>
      <c r="C493" s="61" t="n">
        <v>362</v>
      </c>
      <c r="D493" s="76" t="n">
        <v>379.19</v>
      </c>
      <c r="E493" s="77">
        <f>IF(D493="","",(D493-C493)/C493)</f>
        <v/>
      </c>
      <c r="F493" s="206" t="n"/>
      <c r="G493" s="204" t="n"/>
    </row>
    <row r="494">
      <c r="A494" s="218" t="n">
        <v>46187</v>
      </c>
      <c r="B494" s="61" t="inlineStr">
        <is>
          <t>A</t>
        </is>
      </c>
      <c r="C494" s="61" t="n">
        <v>362</v>
      </c>
      <c r="D494" s="76" t="n">
        <v>380.13</v>
      </c>
      <c r="E494" s="77">
        <f>IF(D494="","",(D494-C494)/C494)</f>
        <v/>
      </c>
      <c r="F494" s="441">
        <f>IFERROR(AVERAGE(E494:E496),"")</f>
        <v/>
      </c>
      <c r="G494" s="204" t="n">
        <v>0.015</v>
      </c>
    </row>
    <row r="495">
      <c r="A495" s="219" t="n"/>
      <c r="B495" s="61" t="inlineStr">
        <is>
          <t>B</t>
        </is>
      </c>
      <c r="C495" s="61" t="n">
        <v>362</v>
      </c>
      <c r="D495" s="76" t="n">
        <v>373.08</v>
      </c>
      <c r="E495" s="77">
        <f>IF(D495="","",(D495-C495)/C495)</f>
        <v/>
      </c>
      <c r="F495" s="206" t="n"/>
      <c r="G495" s="204" t="n"/>
    </row>
    <row r="496">
      <c r="A496" s="220" t="n"/>
      <c r="B496" s="61" t="inlineStr">
        <is>
          <t>C</t>
        </is>
      </c>
      <c r="C496" s="61" t="n">
        <v>362</v>
      </c>
      <c r="D496" s="76" t="n">
        <v>367.06</v>
      </c>
      <c r="E496" s="77">
        <f>IF(D496="","",(D496-C496)/C496)</f>
        <v/>
      </c>
      <c r="F496" s="206" t="n"/>
      <c r="G496" s="204" t="n"/>
    </row>
    <row r="497">
      <c r="A497" s="218" t="n">
        <v>46188</v>
      </c>
      <c r="B497" s="61" t="inlineStr">
        <is>
          <t>A</t>
        </is>
      </c>
      <c r="C497" s="61" t="n">
        <v>362</v>
      </c>
      <c r="D497" s="76" t="n">
        <v>374.22</v>
      </c>
      <c r="E497" s="77">
        <f>IF(D497="","",(D497-C497)/C497)</f>
        <v/>
      </c>
      <c r="F497" s="441">
        <f>IFERROR(AVERAGE(E497:E499),"")</f>
        <v/>
      </c>
      <c r="G497" s="204" t="n">
        <v>0.015</v>
      </c>
    </row>
    <row r="498">
      <c r="A498" s="219" t="n"/>
      <c r="B498" s="61" t="inlineStr">
        <is>
          <t>B</t>
        </is>
      </c>
      <c r="C498" s="61" t="n">
        <v>362</v>
      </c>
      <c r="D498" s="76" t="n">
        <v>368.96</v>
      </c>
      <c r="E498" s="77">
        <f>IF(D498="","",(D498-C498)/C498)</f>
        <v/>
      </c>
      <c r="F498" s="206" t="n"/>
      <c r="G498" s="204" t="n"/>
    </row>
    <row r="499">
      <c r="A499" s="220" t="n"/>
      <c r="B499" s="61" t="inlineStr">
        <is>
          <t>C</t>
        </is>
      </c>
      <c r="C499" s="61" t="n">
        <v>362</v>
      </c>
      <c r="D499" s="76" t="n">
        <v>382.44</v>
      </c>
      <c r="E499" s="77">
        <f>IF(D499="","",(D499-C499)/C499)</f>
        <v/>
      </c>
      <c r="F499" s="206" t="n"/>
      <c r="G499" s="204" t="n"/>
    </row>
    <row r="500">
      <c r="A500" s="218" t="n">
        <v>46189</v>
      </c>
      <c r="B500" s="61" t="inlineStr">
        <is>
          <t>A</t>
        </is>
      </c>
      <c r="C500" s="61" t="n">
        <v>362</v>
      </c>
      <c r="D500" s="76" t="n"/>
      <c r="E500" s="77">
        <f>IF(D500="","",(D500-C500)/C500)</f>
        <v/>
      </c>
      <c r="F500" s="441">
        <f>IFERROR(AVERAGE(E500:E502),"")</f>
        <v/>
      </c>
      <c r="G500" s="204" t="n">
        <v>0.015</v>
      </c>
    </row>
    <row r="501">
      <c r="A501" s="219" t="n"/>
      <c r="B501" s="61" t="inlineStr">
        <is>
          <t>B</t>
        </is>
      </c>
      <c r="C501" s="61" t="n">
        <v>362</v>
      </c>
      <c r="D501" s="76" t="n">
        <v>368.29</v>
      </c>
      <c r="E501" s="77">
        <f>IF(D501="","",(D501-C501)/C501)</f>
        <v/>
      </c>
      <c r="F501" s="206" t="n"/>
      <c r="G501" s="204" t="n"/>
    </row>
    <row r="502">
      <c r="A502" s="220" t="n"/>
      <c r="B502" s="61" t="inlineStr">
        <is>
          <t>C</t>
        </is>
      </c>
      <c r="C502" s="61" t="n">
        <v>362</v>
      </c>
      <c r="D502" s="76" t="n">
        <v>371.02</v>
      </c>
      <c r="E502" s="77">
        <f>IF(D502="","",(D502-C502)/C502)</f>
        <v/>
      </c>
      <c r="F502" s="206" t="n"/>
      <c r="G502" s="204" t="n"/>
    </row>
    <row r="503">
      <c r="A503" s="218" t="n">
        <v>46190</v>
      </c>
      <c r="B503" s="61" t="inlineStr">
        <is>
          <t>A</t>
        </is>
      </c>
      <c r="C503" s="61" t="n">
        <v>362</v>
      </c>
      <c r="D503" s="76" t="n"/>
      <c r="E503" s="77">
        <f>IF(D503="","",(D503-C503)/C503)</f>
        <v/>
      </c>
      <c r="F503" s="441">
        <f>IFERROR(AVERAGE(E503:E505),"")</f>
        <v/>
      </c>
      <c r="G503" s="204" t="n">
        <v>0.015</v>
      </c>
    </row>
    <row r="504">
      <c r="A504" s="219" t="n"/>
      <c r="B504" s="61" t="inlineStr">
        <is>
          <t>B</t>
        </is>
      </c>
      <c r="C504" s="61" t="n">
        <v>362</v>
      </c>
      <c r="D504" s="76" t="n">
        <v>368.29</v>
      </c>
      <c r="E504" s="77">
        <f>IF(D504="","",(D504-C504)/C504)</f>
        <v/>
      </c>
      <c r="F504" s="206" t="n"/>
      <c r="G504" s="204" t="n"/>
    </row>
    <row r="505">
      <c r="A505" s="220" t="n"/>
      <c r="B505" s="61" t="inlineStr">
        <is>
          <t>C</t>
        </is>
      </c>
      <c r="C505" s="61" t="n">
        <v>362</v>
      </c>
      <c r="D505" s="76" t="n">
        <v>382.44</v>
      </c>
      <c r="E505" s="77">
        <f>IF(D505="","",(D505-C505)/C505)</f>
        <v/>
      </c>
      <c r="F505" s="206" t="n"/>
      <c r="G505" s="204" t="n"/>
    </row>
    <row r="506">
      <c r="A506" s="218" t="n">
        <v>46191</v>
      </c>
      <c r="B506" s="61" t="inlineStr">
        <is>
          <t>A</t>
        </is>
      </c>
      <c r="C506" s="61" t="n">
        <v>362</v>
      </c>
      <c r="D506" s="76" t="n">
        <v>370.21</v>
      </c>
      <c r="E506" s="77">
        <f>IF(D506="","",(D506-C506)/C506)</f>
        <v/>
      </c>
      <c r="F506" s="441">
        <f>IFERROR(AVERAGE(E506:E508),"")</f>
        <v/>
      </c>
      <c r="G506" s="204" t="n">
        <v>0.015</v>
      </c>
    </row>
    <row r="507">
      <c r="A507" s="219" t="n"/>
      <c r="B507" s="61" t="inlineStr">
        <is>
          <t>B</t>
        </is>
      </c>
      <c r="C507" s="61" t="n">
        <v>362</v>
      </c>
      <c r="D507" s="76" t="n">
        <v>369.31</v>
      </c>
      <c r="E507" s="77">
        <f>IF(D507="","",(D507-C507)/C507)</f>
        <v/>
      </c>
      <c r="F507" s="206" t="n"/>
      <c r="G507" s="204" t="n"/>
    </row>
    <row r="508">
      <c r="A508" s="220" t="n"/>
      <c r="B508" s="61" t="inlineStr">
        <is>
          <t>C</t>
        </is>
      </c>
      <c r="C508" s="61" t="n">
        <v>362</v>
      </c>
      <c r="D508" s="76" t="n">
        <v>369.51</v>
      </c>
      <c r="E508" s="77">
        <f>IF(D508="","",(D508-C508)/C508)</f>
        <v/>
      </c>
      <c r="F508" s="206" t="n"/>
      <c r="G508" s="204" t="n"/>
    </row>
    <row r="509">
      <c r="A509" s="218" t="n">
        <v>46192</v>
      </c>
      <c r="B509" s="61" t="inlineStr">
        <is>
          <t>A</t>
        </is>
      </c>
      <c r="C509" s="61" t="n">
        <v>362</v>
      </c>
      <c r="D509" s="76" t="n">
        <v>358.28</v>
      </c>
      <c r="E509" s="77">
        <f>IF(D509="","",(D509-C509)/C509)</f>
        <v/>
      </c>
      <c r="F509" s="441">
        <f>IFERROR(AVERAGE(E509:E511),"")</f>
        <v/>
      </c>
      <c r="G509" s="204" t="n">
        <v>0.015</v>
      </c>
    </row>
    <row r="510">
      <c r="A510" s="219" t="n"/>
      <c r="B510" s="61" t="inlineStr">
        <is>
          <t>B</t>
        </is>
      </c>
      <c r="C510" s="61" t="n">
        <v>362</v>
      </c>
      <c r="D510" s="76" t="n">
        <v>367.65</v>
      </c>
      <c r="E510" s="77">
        <f>IF(D510="","",(D510-C510)/C510)</f>
        <v/>
      </c>
      <c r="F510" s="206" t="n"/>
      <c r="G510" s="204" t="n"/>
    </row>
    <row r="511">
      <c r="A511" s="220" t="n"/>
      <c r="B511" s="61" t="inlineStr">
        <is>
          <t>C</t>
        </is>
      </c>
      <c r="C511" s="61" t="n">
        <v>362</v>
      </c>
      <c r="D511" s="76" t="n">
        <v>368.28</v>
      </c>
      <c r="E511" s="77">
        <f>IF(D511="","",(D511-C511)/C511)</f>
        <v/>
      </c>
      <c r="F511" s="206" t="n"/>
      <c r="G511" s="204" t="n"/>
    </row>
    <row r="512">
      <c r="A512" s="218" t="n">
        <v>46193</v>
      </c>
      <c r="B512" s="61" t="inlineStr">
        <is>
          <t>A</t>
        </is>
      </c>
      <c r="C512" s="61" t="n">
        <v>362</v>
      </c>
      <c r="D512" s="76" t="n">
        <v>368.28</v>
      </c>
      <c r="E512" s="77">
        <f>IF(D512="","",(D512-C512)/C512)</f>
        <v/>
      </c>
      <c r="F512" s="441">
        <f>IFERROR(AVERAGE(E512:E514),"")</f>
        <v/>
      </c>
      <c r="G512" s="204" t="n">
        <v>0.015</v>
      </c>
    </row>
    <row r="513">
      <c r="A513" s="219" t="n"/>
      <c r="B513" s="61" t="inlineStr">
        <is>
          <t>B</t>
        </is>
      </c>
      <c r="C513" s="61" t="n">
        <v>362</v>
      </c>
      <c r="D513" s="76" t="n">
        <v>367.75</v>
      </c>
      <c r="E513" s="77">
        <f>IF(D513="","",(D513-C513)/C513)</f>
        <v/>
      </c>
      <c r="F513" s="206" t="n"/>
      <c r="G513" s="204" t="n"/>
    </row>
    <row r="514">
      <c r="A514" s="220" t="n"/>
      <c r="B514" s="61" t="inlineStr">
        <is>
          <t>C</t>
        </is>
      </c>
      <c r="C514" s="61" t="n">
        <v>362</v>
      </c>
      <c r="D514" s="76" t="n">
        <v>368.28</v>
      </c>
      <c r="E514" s="77">
        <f>IF(D514="","",(D514-C514)/C514)</f>
        <v/>
      </c>
      <c r="F514" s="206" t="n"/>
      <c r="G514" s="204" t="n"/>
    </row>
    <row r="515">
      <c r="A515" s="218" t="n">
        <v>46194</v>
      </c>
      <c r="B515" s="61" t="inlineStr">
        <is>
          <t>A</t>
        </is>
      </c>
      <c r="C515" s="61" t="n">
        <v>362</v>
      </c>
      <c r="D515" s="76" t="n">
        <v>366.25</v>
      </c>
      <c r="E515" s="77">
        <f>IF(D515="","",(D515-C515)/C515)</f>
        <v/>
      </c>
      <c r="F515" s="441">
        <f>IFERROR(AVERAGE(E515:E517),"")</f>
        <v/>
      </c>
      <c r="G515" s="204" t="n">
        <v>0.015</v>
      </c>
    </row>
    <row r="516">
      <c r="A516" s="219" t="n"/>
      <c r="B516" s="61" t="inlineStr">
        <is>
          <t>B</t>
        </is>
      </c>
      <c r="C516" s="61" t="n">
        <v>362</v>
      </c>
      <c r="D516" s="76" t="n">
        <v>372.2</v>
      </c>
      <c r="E516" s="77">
        <f>IF(D516="","",(D516-C516)/C516)</f>
        <v/>
      </c>
      <c r="F516" s="206" t="n"/>
      <c r="G516" s="204" t="n"/>
    </row>
    <row r="517">
      <c r="A517" s="220" t="n"/>
      <c r="B517" s="61" t="inlineStr">
        <is>
          <t>C</t>
        </is>
      </c>
      <c r="C517" s="61" t="n">
        <v>362</v>
      </c>
      <c r="D517" s="76" t="n">
        <v>369.25</v>
      </c>
      <c r="E517" s="77">
        <f>IF(D517="","",(D517-C517)/C517)</f>
        <v/>
      </c>
      <c r="F517" s="206" t="n"/>
      <c r="G517" s="204" t="n"/>
    </row>
    <row r="518">
      <c r="A518" s="218" t="n">
        <v>46195</v>
      </c>
      <c r="B518" s="61" t="inlineStr">
        <is>
          <t>A</t>
        </is>
      </c>
      <c r="C518" s="61" t="n">
        <v>362</v>
      </c>
      <c r="D518" s="76" t="n">
        <v>369.86</v>
      </c>
      <c r="E518" s="77">
        <f>IF(D518="","",(D518-C518)/C518)</f>
        <v/>
      </c>
      <c r="F518" s="441">
        <f>IFERROR(AVERAGE(E518:E520),"")</f>
        <v/>
      </c>
      <c r="G518" s="204" t="n">
        <v>0.015</v>
      </c>
    </row>
    <row r="519">
      <c r="A519" s="219" t="n"/>
      <c r="B519" s="61" t="inlineStr">
        <is>
          <t>B</t>
        </is>
      </c>
      <c r="C519" s="61" t="n">
        <v>362</v>
      </c>
      <c r="D519" s="76" t="n">
        <v>369.11</v>
      </c>
      <c r="E519" s="77">
        <f>IF(D519="","",(D519-C519)/C519)</f>
        <v/>
      </c>
      <c r="F519" s="206" t="n"/>
      <c r="G519" s="204" t="n"/>
    </row>
    <row r="520">
      <c r="A520" s="220" t="n"/>
      <c r="B520" s="61" t="inlineStr">
        <is>
          <t>C</t>
        </is>
      </c>
      <c r="C520" s="61" t="n">
        <v>362</v>
      </c>
      <c r="D520" s="76" t="n">
        <v>380.79</v>
      </c>
      <c r="E520" s="77">
        <f>IF(D520="","",(D520-C520)/C520)</f>
        <v/>
      </c>
      <c r="F520" s="206" t="n"/>
      <c r="G520" s="204" t="n"/>
    </row>
    <row r="521">
      <c r="A521" s="218" t="n">
        <v>46196</v>
      </c>
      <c r="B521" s="61" t="inlineStr">
        <is>
          <t>A</t>
        </is>
      </c>
      <c r="C521" s="61" t="n">
        <v>362</v>
      </c>
      <c r="D521" s="76" t="n">
        <v>380.49</v>
      </c>
      <c r="E521" s="77">
        <f>IF(D521="","",(D521-C521)/C521)</f>
        <v/>
      </c>
      <c r="F521" s="441">
        <f>IFERROR(AVERAGE(E521:E523),"")</f>
        <v/>
      </c>
      <c r="G521" s="204" t="n">
        <v>0.015</v>
      </c>
    </row>
    <row r="522">
      <c r="A522" s="219" t="n"/>
      <c r="B522" s="61" t="inlineStr">
        <is>
          <t>B</t>
        </is>
      </c>
      <c r="C522" s="61" t="n">
        <v>362</v>
      </c>
      <c r="D522" s="76" t="n">
        <v>369.11</v>
      </c>
      <c r="E522" s="77">
        <f>IF(D522="","",(D522-C522)/C522)</f>
        <v/>
      </c>
      <c r="F522" s="206" t="n"/>
      <c r="G522" s="204" t="n"/>
    </row>
    <row r="523">
      <c r="A523" s="220" t="n"/>
      <c r="B523" s="61" t="inlineStr">
        <is>
          <t>C</t>
        </is>
      </c>
      <c r="C523" s="61" t="n">
        <v>362</v>
      </c>
      <c r="D523" s="76" t="n">
        <v>380.79</v>
      </c>
      <c r="E523" s="77">
        <f>IF(D523="","",(D523-C523)/C523)</f>
        <v/>
      </c>
      <c r="F523" s="206" t="n"/>
      <c r="G523" s="204" t="n"/>
    </row>
    <row r="524">
      <c r="A524" s="218" t="n">
        <v>46197</v>
      </c>
      <c r="B524" s="61" t="inlineStr">
        <is>
          <t>A</t>
        </is>
      </c>
      <c r="C524" s="61" t="n">
        <v>572</v>
      </c>
      <c r="D524" s="76" t="n">
        <v>585.71</v>
      </c>
      <c r="E524" s="77">
        <f>IF(D524="","",(D524-C524)/C524)</f>
        <v/>
      </c>
      <c r="F524" s="441">
        <f>IFERROR(AVERAGE(E524:E526),"")</f>
        <v/>
      </c>
      <c r="G524" s="204" t="n">
        <v>0.015</v>
      </c>
    </row>
    <row r="525">
      <c r="A525" s="219" t="n"/>
      <c r="B525" s="61" t="inlineStr">
        <is>
          <t>B</t>
        </is>
      </c>
      <c r="C525" s="61" t="n">
        <v>572</v>
      </c>
      <c r="D525" s="76" t="n">
        <v>588.78</v>
      </c>
      <c r="E525" s="77">
        <f>IF(D525="","",(D525-C525)/C525)</f>
        <v/>
      </c>
      <c r="F525" s="206" t="n"/>
      <c r="G525" s="204" t="n"/>
    </row>
    <row r="526">
      <c r="A526" s="220" t="n"/>
      <c r="B526" s="61" t="inlineStr">
        <is>
          <t>C</t>
        </is>
      </c>
      <c r="C526" s="61" t="n">
        <v>572</v>
      </c>
      <c r="D526" s="76" t="n">
        <v>593.11</v>
      </c>
      <c r="E526" s="77">
        <f>IF(D526="","",(D526-C526)/C526)</f>
        <v/>
      </c>
      <c r="F526" s="206" t="n"/>
      <c r="G526" s="204" t="n"/>
    </row>
    <row r="527">
      <c r="A527" s="218" t="n">
        <v>46198</v>
      </c>
      <c r="B527" s="61" t="inlineStr">
        <is>
          <t>A</t>
        </is>
      </c>
      <c r="C527" s="61" t="n">
        <v>572</v>
      </c>
      <c r="D527" s="76" t="n">
        <v>583.28</v>
      </c>
      <c r="E527" s="77">
        <f>IF(D527="","",(D527-C527)/C527)</f>
        <v/>
      </c>
      <c r="F527" s="441">
        <f>IFERROR(AVERAGE(E527:E529),"")</f>
        <v/>
      </c>
      <c r="G527" s="204" t="n">
        <v>0.015</v>
      </c>
    </row>
    <row r="528">
      <c r="A528" s="219" t="n"/>
      <c r="B528" s="61" t="inlineStr">
        <is>
          <t>B</t>
        </is>
      </c>
      <c r="C528" s="61" t="n">
        <v>572</v>
      </c>
      <c r="D528" s="76" t="n">
        <v>584.0700000000001</v>
      </c>
      <c r="E528" s="77">
        <f>IF(D528="","",(D528-C528)/C528)</f>
        <v/>
      </c>
      <c r="F528" s="206" t="n"/>
      <c r="G528" s="204" t="n"/>
    </row>
    <row r="529">
      <c r="A529" s="220" t="n"/>
      <c r="B529" s="61" t="inlineStr">
        <is>
          <t>C</t>
        </is>
      </c>
      <c r="C529" s="61" t="n">
        <v>572</v>
      </c>
      <c r="D529" s="76" t="n">
        <v>589.4400000000001</v>
      </c>
      <c r="E529" s="77">
        <f>IF(D529="","",(D529-C529)/C529)</f>
        <v/>
      </c>
      <c r="F529" s="206" t="n"/>
      <c r="G529" s="204" t="n"/>
    </row>
    <row r="530">
      <c r="A530" s="218" t="n">
        <v>46199</v>
      </c>
      <c r="B530" s="61" t="inlineStr">
        <is>
          <t>A</t>
        </is>
      </c>
      <c r="C530" s="61" t="n">
        <v>572</v>
      </c>
      <c r="D530" s="76" t="n">
        <v>588.84</v>
      </c>
      <c r="E530" s="77">
        <f>IF(D530="","",(D530-C530)/C530)</f>
        <v/>
      </c>
      <c r="F530" s="441">
        <f>IFERROR(AVERAGE(E530:E532),"")</f>
        <v/>
      </c>
      <c r="G530" s="204" t="n">
        <v>0.015</v>
      </c>
    </row>
    <row r="531">
      <c r="A531" s="219" t="n"/>
      <c r="B531" s="61" t="inlineStr">
        <is>
          <t>B</t>
        </is>
      </c>
      <c r="C531" s="61" t="n">
        <v>572</v>
      </c>
      <c r="D531" s="76" t="n">
        <v>586.4299999999999</v>
      </c>
      <c r="E531" s="77">
        <f>IF(D531="","",(D531-C531)/C531)</f>
        <v/>
      </c>
      <c r="F531" s="206" t="n"/>
      <c r="G531" s="204" t="n"/>
    </row>
    <row r="532">
      <c r="A532" s="220" t="n"/>
      <c r="B532" s="61" t="inlineStr">
        <is>
          <t>C</t>
        </is>
      </c>
      <c r="C532" s="61" t="n">
        <v>572</v>
      </c>
      <c r="D532" s="76" t="n">
        <v>587.5700000000001</v>
      </c>
      <c r="E532" s="77">
        <f>IF(D532="","",(D532-C532)/C532)</f>
        <v/>
      </c>
      <c r="F532" s="206" t="n"/>
      <c r="G532" s="204" t="n"/>
    </row>
    <row r="533">
      <c r="A533" s="218" t="n">
        <v>46200</v>
      </c>
      <c r="B533" s="61" t="inlineStr">
        <is>
          <t>A</t>
        </is>
      </c>
      <c r="C533" s="61" t="n"/>
      <c r="D533" s="76" t="n"/>
      <c r="E533" s="77">
        <f>IF(D533="","",(D533-C533)/C533)</f>
        <v/>
      </c>
      <c r="F533" s="441">
        <f>IFERROR(AVERAGE(E533:E535),"")</f>
        <v/>
      </c>
      <c r="G533" s="204" t="n">
        <v>0.015</v>
      </c>
    </row>
    <row r="534">
      <c r="A534" s="219" t="n"/>
      <c r="B534" s="61" t="inlineStr">
        <is>
          <t>B</t>
        </is>
      </c>
      <c r="C534" s="61" t="n">
        <v>572</v>
      </c>
      <c r="D534" s="76" t="n">
        <v>582.41</v>
      </c>
      <c r="E534" s="77">
        <f>IF(D534="","",(D534-C534)/C534)</f>
        <v/>
      </c>
      <c r="F534" s="206" t="n"/>
      <c r="G534" s="204" t="n"/>
    </row>
    <row r="535">
      <c r="A535" s="220" t="n"/>
      <c r="B535" s="61" t="inlineStr">
        <is>
          <t>C</t>
        </is>
      </c>
      <c r="C535" s="61" t="n">
        <v>572</v>
      </c>
      <c r="D535" s="76" t="n">
        <v>590.72</v>
      </c>
      <c r="E535" s="77">
        <f>IF(D535="","",(D535-C535)/C535)</f>
        <v/>
      </c>
      <c r="F535" s="206" t="n"/>
      <c r="G535" s="204" t="n"/>
    </row>
    <row r="536">
      <c r="A536" s="218" t="n">
        <v>46201</v>
      </c>
      <c r="B536" s="61" t="inlineStr">
        <is>
          <t>A</t>
        </is>
      </c>
      <c r="C536" s="61" t="n">
        <v>572</v>
      </c>
      <c r="D536" s="76" t="n">
        <v>586.15</v>
      </c>
      <c r="E536" s="77">
        <f>IF(D536="","",(D536-C536)/C536)</f>
        <v/>
      </c>
      <c r="F536" s="441">
        <f>IFERROR(AVERAGE(E536:E538),"")</f>
        <v/>
      </c>
      <c r="G536" s="204" t="n">
        <v>0.015</v>
      </c>
    </row>
    <row r="537">
      <c r="A537" s="219" t="n"/>
      <c r="B537" s="61" t="inlineStr">
        <is>
          <t>B</t>
        </is>
      </c>
      <c r="C537" s="61" t="n">
        <v>572</v>
      </c>
      <c r="D537" s="76" t="n">
        <v>595.79</v>
      </c>
      <c r="E537" s="77">
        <f>IF(D537="","",(D537-C537)/C537)</f>
        <v/>
      </c>
      <c r="F537" s="206" t="n"/>
      <c r="G537" s="204" t="n"/>
    </row>
    <row r="538">
      <c r="A538" s="220" t="n"/>
      <c r="B538" s="61" t="inlineStr">
        <is>
          <t>C</t>
        </is>
      </c>
      <c r="C538" s="61" t="n">
        <v>572</v>
      </c>
      <c r="D538" s="76" t="n">
        <v>585.84</v>
      </c>
      <c r="E538" s="77">
        <f>IF(D538="","",(D538-C538)/C538)</f>
        <v/>
      </c>
      <c r="F538" s="206" t="n"/>
      <c r="G538" s="204" t="n"/>
    </row>
    <row r="539">
      <c r="A539" s="218" t="n">
        <v>46202</v>
      </c>
      <c r="B539" s="61" t="inlineStr">
        <is>
          <t>A</t>
        </is>
      </c>
      <c r="C539" s="61" t="n">
        <v>572</v>
      </c>
      <c r="D539" s="76" t="n">
        <v>585.74</v>
      </c>
      <c r="E539" s="77">
        <f>IF(D539="","",(D539-C539)/C539)</f>
        <v/>
      </c>
      <c r="F539" s="441">
        <f>IFERROR(AVERAGE(E539:E541),"")</f>
        <v/>
      </c>
      <c r="G539" s="204" t="n">
        <v>0.015</v>
      </c>
    </row>
    <row r="540">
      <c r="A540" s="219" t="n"/>
      <c r="B540" s="61" t="inlineStr">
        <is>
          <t>B</t>
        </is>
      </c>
      <c r="C540" s="61" t="n">
        <v>572</v>
      </c>
      <c r="D540" s="76" t="n">
        <v>585.74</v>
      </c>
      <c r="E540" s="77">
        <f>IF(D540="","",(D540-C540)/C540)</f>
        <v/>
      </c>
      <c r="F540" s="206" t="n"/>
      <c r="G540" s="204" t="n"/>
    </row>
    <row r="541">
      <c r="A541" s="220" t="n"/>
      <c r="B541" s="61" t="inlineStr">
        <is>
          <t>C</t>
        </is>
      </c>
      <c r="C541" s="61" t="n">
        <v>572</v>
      </c>
      <c r="D541" s="76" t="n">
        <v>585.66</v>
      </c>
      <c r="E541" s="77">
        <f>IF(D541="","",(D541-C541)/C541)</f>
        <v/>
      </c>
      <c r="F541" s="206" t="n"/>
      <c r="G541" s="204" t="n"/>
    </row>
    <row r="542">
      <c r="A542" s="218" t="n">
        <v>46203</v>
      </c>
      <c r="B542" s="61" t="inlineStr">
        <is>
          <t>A</t>
        </is>
      </c>
      <c r="C542" s="61" t="n">
        <v>362</v>
      </c>
      <c r="D542" s="76" t="n">
        <v>364.12</v>
      </c>
      <c r="E542" s="77">
        <f>IF(D542="","",(D542-C542)/C542)</f>
        <v/>
      </c>
      <c r="F542" s="441">
        <f>IFERROR(AVERAGE(E542:E544),"")</f>
        <v/>
      </c>
      <c r="G542" s="204" t="n">
        <v>0.015</v>
      </c>
    </row>
    <row r="543">
      <c r="A543" s="219" t="n"/>
      <c r="B543" s="61" t="inlineStr">
        <is>
          <t>B</t>
        </is>
      </c>
      <c r="C543" s="61" t="n">
        <v>362</v>
      </c>
      <c r="D543" s="76" t="n">
        <v>370.73</v>
      </c>
      <c r="E543" s="77">
        <f>IF(D543="","",(D543-C543)/C543)</f>
        <v/>
      </c>
      <c r="F543" s="206" t="n"/>
      <c r="G543" s="204" t="n"/>
    </row>
    <row r="544">
      <c r="A544" s="220" t="n"/>
      <c r="B544" s="61" t="inlineStr">
        <is>
          <t>C</t>
        </is>
      </c>
      <c r="C544" s="61" t="n">
        <v>362</v>
      </c>
      <c r="D544" s="76" t="n">
        <v>369.02</v>
      </c>
      <c r="E544" s="77">
        <f>IF(D544="","",(D544-C544)/C544)</f>
        <v/>
      </c>
      <c r="F544" s="206" t="n"/>
      <c r="G544" s="204" t="n"/>
    </row>
    <row r="545">
      <c r="A545" s="218" t="n">
        <v>46204</v>
      </c>
      <c r="B545" s="61" t="inlineStr">
        <is>
          <t>A</t>
        </is>
      </c>
      <c r="C545" s="61" t="n">
        <v>362</v>
      </c>
      <c r="D545" s="76" t="n">
        <v>370.12</v>
      </c>
      <c r="E545" s="77">
        <f>IF(D545="","",(D545-C545)/C545)</f>
        <v/>
      </c>
      <c r="F545" s="441">
        <f>IFERROR(AVERAGE(E545:E547),"")</f>
        <v/>
      </c>
      <c r="G545" s="204" t="n">
        <v>0.015</v>
      </c>
    </row>
    <row r="546">
      <c r="A546" s="219" t="n"/>
      <c r="B546" s="61" t="inlineStr">
        <is>
          <t>B</t>
        </is>
      </c>
      <c r="C546" s="61" t="n">
        <v>362</v>
      </c>
      <c r="D546" s="76" t="n">
        <v>370.27</v>
      </c>
      <c r="E546" s="77">
        <f>IF(D546="","",(D546-C546)/C546)</f>
        <v/>
      </c>
      <c r="F546" s="206" t="n"/>
      <c r="G546" s="204" t="n"/>
    </row>
    <row r="547">
      <c r="A547" s="220" t="n"/>
      <c r="B547" s="61" t="inlineStr">
        <is>
          <t>C</t>
        </is>
      </c>
      <c r="C547" s="61" t="n">
        <v>362</v>
      </c>
      <c r="D547" s="76" t="n">
        <v>370.08</v>
      </c>
      <c r="E547" s="77">
        <f>IF(D547="","",(D547-C547)/C547)</f>
        <v/>
      </c>
      <c r="F547" s="206" t="n"/>
      <c r="G547" s="204" t="n"/>
    </row>
    <row r="548">
      <c r="A548" s="218" t="n">
        <v>46205</v>
      </c>
      <c r="B548" s="61" t="inlineStr">
        <is>
          <t>A</t>
        </is>
      </c>
      <c r="C548" s="61" t="n">
        <v>362</v>
      </c>
      <c r="D548" s="76" t="n"/>
      <c r="E548" s="77">
        <f>IF(D548="","",(D548-C548)/C548)</f>
        <v/>
      </c>
      <c r="F548" s="441">
        <f>IFERROR(AVERAGE(E548:E550),"")</f>
        <v/>
      </c>
      <c r="G548" s="204" t="n">
        <v>0.015</v>
      </c>
    </row>
    <row r="549">
      <c r="A549" s="219" t="n"/>
      <c r="B549" s="61" t="inlineStr">
        <is>
          <t>B</t>
        </is>
      </c>
      <c r="C549" s="61" t="n">
        <v>362</v>
      </c>
      <c r="D549" s="76" t="n">
        <v>374.98</v>
      </c>
      <c r="E549" s="77">
        <f>IF(D549="","",(D549-C549)/C549)</f>
        <v/>
      </c>
      <c r="F549" s="206" t="n"/>
      <c r="G549" s="204" t="n"/>
    </row>
    <row r="550">
      <c r="A550" s="220" t="n"/>
      <c r="B550" s="61" t="inlineStr">
        <is>
          <t>C</t>
        </is>
      </c>
      <c r="C550" s="61" t="n">
        <v>362</v>
      </c>
      <c r="D550" s="76" t="n">
        <v>374.65</v>
      </c>
      <c r="E550" s="77">
        <f>IF(D550="","",(D550-C550)/C550)</f>
        <v/>
      </c>
      <c r="F550" s="206" t="n"/>
      <c r="G550" s="204" t="n"/>
    </row>
    <row r="551">
      <c r="A551" s="218" t="n">
        <v>46206</v>
      </c>
      <c r="B551" s="61" t="inlineStr">
        <is>
          <t>A</t>
        </is>
      </c>
      <c r="C551" s="61" t="n">
        <v>362</v>
      </c>
      <c r="D551" s="76" t="n"/>
      <c r="E551" s="77">
        <f>IF(D551="","",(D551-C551)/C551)</f>
        <v/>
      </c>
      <c r="F551" s="441">
        <f>IFERROR(AVERAGE(E551:E553),"")</f>
        <v/>
      </c>
      <c r="G551" s="204" t="n">
        <v>0.015</v>
      </c>
    </row>
    <row r="552">
      <c r="A552" s="219" t="n"/>
      <c r="B552" s="61" t="inlineStr">
        <is>
          <t>B</t>
        </is>
      </c>
      <c r="C552" s="61" t="n">
        <v>362</v>
      </c>
      <c r="D552" s="76" t="n">
        <v>369.67</v>
      </c>
      <c r="E552" s="77">
        <f>IF(D552="","",(D552-C552)/C552)</f>
        <v/>
      </c>
      <c r="F552" s="206" t="n"/>
      <c r="G552" s="204" t="n"/>
    </row>
    <row r="553">
      <c r="A553" s="220" t="n"/>
      <c r="B553" s="61" t="inlineStr">
        <is>
          <t>C</t>
        </is>
      </c>
      <c r="C553" s="61" t="n">
        <v>362</v>
      </c>
      <c r="D553" s="76" t="n">
        <v>378.9</v>
      </c>
      <c r="E553" s="77">
        <f>IF(D553="","",(D553-C553)/C553)</f>
        <v/>
      </c>
      <c r="F553" s="206" t="n"/>
      <c r="G553" s="204" t="n"/>
    </row>
    <row r="554">
      <c r="A554" s="218" t="n">
        <v>46207</v>
      </c>
      <c r="B554" s="61" t="inlineStr">
        <is>
          <t>A</t>
        </is>
      </c>
      <c r="C554" s="61" t="n">
        <v>362</v>
      </c>
      <c r="D554" s="76" t="n"/>
      <c r="E554" s="77">
        <f>IF(D554="","",(D554-C554)/C554)</f>
        <v/>
      </c>
      <c r="F554" s="441">
        <f>IFERROR(AVERAGE(E554:E556),"")</f>
        <v/>
      </c>
      <c r="G554" s="204" t="n">
        <v>0.015</v>
      </c>
    </row>
    <row r="555">
      <c r="A555" s="219" t="n"/>
      <c r="B555" s="61" t="inlineStr">
        <is>
          <t>B</t>
        </is>
      </c>
      <c r="C555" s="61" t="n">
        <v>362</v>
      </c>
      <c r="D555" s="76" t="n">
        <v>383.65</v>
      </c>
      <c r="E555" s="77">
        <f>IF(D555="","",(D555-C555)/C555)</f>
        <v/>
      </c>
      <c r="F555" s="206" t="n"/>
      <c r="G555" s="204" t="n"/>
    </row>
    <row r="556">
      <c r="A556" s="220" t="n"/>
      <c r="B556" s="61" t="inlineStr">
        <is>
          <t>C</t>
        </is>
      </c>
      <c r="C556" s="61" t="n">
        <v>362</v>
      </c>
      <c r="D556" s="76" t="n">
        <v>378.9</v>
      </c>
      <c r="E556" s="77">
        <f>IF(D556="","",(D556-C556)/C556)</f>
        <v/>
      </c>
      <c r="F556" s="206" t="n"/>
      <c r="G556" s="204" t="n"/>
    </row>
    <row r="557">
      <c r="A557" s="218" t="n">
        <v>46208</v>
      </c>
      <c r="B557" s="61" t="inlineStr">
        <is>
          <t>A</t>
        </is>
      </c>
      <c r="C557" s="61" t="n">
        <v>362</v>
      </c>
      <c r="D557" s="76" t="n">
        <v>370</v>
      </c>
      <c r="E557" s="77">
        <f>IF(D557="","",(D557-C557)/C557)</f>
        <v/>
      </c>
      <c r="F557" s="441">
        <f>IFERROR(AVERAGE(E557:E559),"")</f>
        <v/>
      </c>
      <c r="G557" s="204" t="n">
        <v>0.015</v>
      </c>
    </row>
    <row r="558">
      <c r="A558" s="219" t="n"/>
      <c r="B558" s="61" t="inlineStr">
        <is>
          <t>B</t>
        </is>
      </c>
      <c r="C558" s="61" t="n">
        <v>362</v>
      </c>
      <c r="D558" s="76" t="n">
        <v>376.42</v>
      </c>
      <c r="E558" s="77">
        <f>IF(D558="","",(D558-C558)/C558)</f>
        <v/>
      </c>
      <c r="F558" s="206" t="n"/>
      <c r="G558" s="204" t="n"/>
    </row>
    <row r="559">
      <c r="A559" s="220" t="n"/>
      <c r="B559" s="61" t="inlineStr">
        <is>
          <t>C</t>
        </is>
      </c>
      <c r="C559" s="61" t="n">
        <v>362</v>
      </c>
      <c r="D559" s="76" t="n">
        <v>373.85</v>
      </c>
      <c r="E559" s="77">
        <f>IF(D559="","",(D559-C559)/C559)</f>
        <v/>
      </c>
      <c r="F559" s="206" t="n"/>
      <c r="G559" s="204" t="n"/>
    </row>
    <row r="560">
      <c r="A560" s="218" t="n">
        <v>46209</v>
      </c>
      <c r="B560" s="61" t="inlineStr">
        <is>
          <t>A</t>
        </is>
      </c>
      <c r="C560" s="61" t="n">
        <v>362</v>
      </c>
      <c r="D560" s="76" t="n">
        <v>370.42</v>
      </c>
      <c r="E560" s="77">
        <f>IF(D560="","",(D560-C560)/C560)</f>
        <v/>
      </c>
      <c r="F560" s="441">
        <f>IFERROR(AVERAGE(E560:E562),"")</f>
        <v/>
      </c>
      <c r="G560" s="204" t="n">
        <v>0.015</v>
      </c>
    </row>
    <row r="561">
      <c r="A561" s="219" t="n"/>
      <c r="B561" s="61" t="inlineStr">
        <is>
          <t>B</t>
        </is>
      </c>
      <c r="C561" s="61" t="n">
        <v>362</v>
      </c>
      <c r="D561" s="76" t="n">
        <v>370.44</v>
      </c>
      <c r="E561" s="77">
        <f>IF(D561="","",(D561-C561)/C561)</f>
        <v/>
      </c>
      <c r="F561" s="206" t="n"/>
      <c r="G561" s="204" t="n"/>
    </row>
    <row r="562">
      <c r="A562" s="220" t="n"/>
      <c r="B562" s="61" t="inlineStr">
        <is>
          <t>C</t>
        </is>
      </c>
      <c r="C562" s="61" t="n">
        <v>362</v>
      </c>
      <c r="D562" s="76" t="n">
        <v>371.71</v>
      </c>
      <c r="E562" s="77">
        <f>IF(D562="","",(D562-C562)/C562)</f>
        <v/>
      </c>
      <c r="F562" s="206" t="n"/>
      <c r="G562" s="204" t="n"/>
    </row>
    <row r="563">
      <c r="A563" s="218" t="n">
        <v>46210</v>
      </c>
      <c r="B563" s="61" t="inlineStr">
        <is>
          <t>A</t>
        </is>
      </c>
      <c r="C563" s="61" t="n">
        <v>362</v>
      </c>
      <c r="D563" s="76" t="n">
        <v>368.45</v>
      </c>
      <c r="E563" s="77">
        <f>IF(D563="","",(D563-C563)/C563)</f>
        <v/>
      </c>
      <c r="F563" s="441">
        <f>IFERROR(AVERAGE(E563:E565),"")</f>
        <v/>
      </c>
      <c r="G563" s="204" t="n">
        <v>0.015</v>
      </c>
    </row>
    <row r="564">
      <c r="A564" s="219" t="n"/>
      <c r="B564" s="61" t="inlineStr">
        <is>
          <t>B</t>
        </is>
      </c>
      <c r="C564" s="61" t="n">
        <v>362</v>
      </c>
      <c r="D564" s="76" t="n">
        <v>370.64</v>
      </c>
      <c r="E564" s="77">
        <f>IF(D564="","",(D564-C564)/C564)</f>
        <v/>
      </c>
      <c r="F564" s="206" t="n"/>
      <c r="G564" s="204" t="n"/>
    </row>
    <row r="565">
      <c r="A565" s="220" t="n"/>
      <c r="B565" s="61" t="inlineStr">
        <is>
          <t>C</t>
        </is>
      </c>
      <c r="C565" s="61" t="n">
        <v>362</v>
      </c>
      <c r="D565" s="76" t="n">
        <v>371.36</v>
      </c>
      <c r="E565" s="77">
        <f>IF(D565="","",(D565-C565)/C565)</f>
        <v/>
      </c>
      <c r="F565" s="206" t="n"/>
      <c r="G565" s="204" t="n"/>
    </row>
    <row r="566">
      <c r="A566" s="218" t="n">
        <v>46211</v>
      </c>
      <c r="B566" s="61" t="inlineStr">
        <is>
          <t>A</t>
        </is>
      </c>
      <c r="C566" s="61" t="n">
        <v>362</v>
      </c>
      <c r="D566" s="76" t="n">
        <v>372.98</v>
      </c>
      <c r="E566" s="77">
        <f>IF(D566="","",(D566-C566)/C566)</f>
        <v/>
      </c>
      <c r="F566" s="441">
        <f>IFERROR(AVERAGE(E566:E568),"")</f>
        <v/>
      </c>
      <c r="G566" s="204" t="n">
        <v>0.015</v>
      </c>
    </row>
    <row r="567">
      <c r="A567" s="219" t="n"/>
      <c r="B567" s="61" t="inlineStr">
        <is>
          <t>B</t>
        </is>
      </c>
      <c r="C567" s="61" t="n">
        <v>362</v>
      </c>
      <c r="D567" s="76" t="n">
        <v>371.49</v>
      </c>
      <c r="E567" s="77">
        <f>IF(D567="","",(D567-C567)/C567)</f>
        <v/>
      </c>
      <c r="F567" s="206" t="n"/>
      <c r="G567" s="204" t="n"/>
    </row>
    <row r="568">
      <c r="A568" s="220" t="n"/>
      <c r="B568" s="61" t="inlineStr">
        <is>
          <t>C</t>
        </is>
      </c>
      <c r="C568" s="61" t="n">
        <v>362</v>
      </c>
      <c r="D568" s="76" t="n">
        <v>377.25</v>
      </c>
      <c r="E568" s="77">
        <f>IF(D568="","",(D568-C568)/C568)</f>
        <v/>
      </c>
      <c r="F568" s="206" t="n"/>
      <c r="G568" s="204" t="n"/>
    </row>
    <row r="569">
      <c r="A569" s="218" t="n">
        <v>46212</v>
      </c>
      <c r="B569" s="61" t="inlineStr">
        <is>
          <t>A</t>
        </is>
      </c>
      <c r="C569" s="61" t="n">
        <v>362</v>
      </c>
      <c r="D569" s="76" t="n">
        <v>371.1</v>
      </c>
      <c r="E569" s="77">
        <f>IF(D569="","",(D569-C569)/C569)</f>
        <v/>
      </c>
      <c r="F569" s="441">
        <f>IFERROR(AVERAGE(E569:E571),"")</f>
        <v/>
      </c>
      <c r="G569" s="204" t="n">
        <v>0.015</v>
      </c>
    </row>
    <row r="570">
      <c r="A570" s="219" t="n"/>
      <c r="B570" s="61" t="inlineStr">
        <is>
          <t>B</t>
        </is>
      </c>
      <c r="C570" s="61" t="n">
        <v>362</v>
      </c>
      <c r="D570" s="76" t="n">
        <v>368.2</v>
      </c>
      <c r="E570" s="77">
        <f>IF(D570="","",(D570-C570)/C570)</f>
        <v/>
      </c>
      <c r="F570" s="206" t="n"/>
      <c r="G570" s="204" t="n"/>
    </row>
    <row r="571">
      <c r="A571" s="220" t="n"/>
      <c r="B571" s="61" t="inlineStr">
        <is>
          <t>C</t>
        </is>
      </c>
      <c r="C571" s="61" t="n">
        <v>362</v>
      </c>
      <c r="D571" s="76" t="n">
        <v>372.79</v>
      </c>
      <c r="E571" s="77">
        <f>IF(D571="","",(D571-C571)/C571)</f>
        <v/>
      </c>
      <c r="F571" s="206" t="n"/>
      <c r="G571" s="204" t="n"/>
    </row>
    <row r="572">
      <c r="A572" s="218" t="n">
        <v>46213</v>
      </c>
      <c r="B572" s="61" t="inlineStr">
        <is>
          <t>A</t>
        </is>
      </c>
      <c r="C572" s="61" t="n">
        <v>362</v>
      </c>
      <c r="D572" s="76" t="n">
        <v>370.19</v>
      </c>
      <c r="E572" s="77">
        <f>IF(D572="","",(D572-C572)/C572)</f>
        <v/>
      </c>
      <c r="F572" s="441">
        <f>IFERROR(AVERAGE(E572:E574),"")</f>
        <v/>
      </c>
      <c r="G572" s="204" t="n">
        <v>0.015</v>
      </c>
    </row>
    <row r="573">
      <c r="A573" s="219" t="n"/>
      <c r="B573" s="61" t="inlineStr">
        <is>
          <t>B</t>
        </is>
      </c>
      <c r="C573" s="61" t="n">
        <v>362</v>
      </c>
      <c r="D573" s="76" t="n">
        <v>369.16</v>
      </c>
      <c r="E573" s="77">
        <f>IF(D573="","",(D573-C573)/C573)</f>
        <v/>
      </c>
      <c r="F573" s="206" t="n"/>
      <c r="G573" s="204" t="n"/>
    </row>
    <row r="574">
      <c r="A574" s="220" t="n"/>
      <c r="B574" s="61" t="inlineStr">
        <is>
          <t>C</t>
        </is>
      </c>
      <c r="C574" s="61" t="n">
        <v>362</v>
      </c>
      <c r="D574" s="76" t="n">
        <v>388.06</v>
      </c>
      <c r="E574" s="77">
        <f>IF(D574="","",(D574-C574)/C574)</f>
        <v/>
      </c>
      <c r="F574" s="206" t="n"/>
      <c r="G574" s="204" t="n"/>
    </row>
    <row r="575">
      <c r="A575" s="218" t="n">
        <v>46214</v>
      </c>
      <c r="B575" s="61" t="inlineStr">
        <is>
          <t>A</t>
        </is>
      </c>
      <c r="C575" s="61" t="n">
        <v>362</v>
      </c>
      <c r="D575" s="76" t="n">
        <v>372.12</v>
      </c>
      <c r="E575" s="77">
        <f>IF(D575="","",(D575-C575)/C575)</f>
        <v/>
      </c>
      <c r="F575" s="441">
        <f>IFERROR(AVERAGE(E575:E577),"")</f>
        <v/>
      </c>
      <c r="G575" s="204" t="n">
        <v>0.015</v>
      </c>
    </row>
    <row r="576">
      <c r="A576" s="219" t="n"/>
      <c r="B576" s="61" t="inlineStr">
        <is>
          <t>B</t>
        </is>
      </c>
      <c r="C576" s="61" t="n">
        <v>572</v>
      </c>
      <c r="D576" s="76" t="n">
        <v>583.25</v>
      </c>
      <c r="E576" s="77">
        <f>IF(D576="","",(D576-C576)/C576)</f>
        <v/>
      </c>
      <c r="F576" s="206" t="n"/>
      <c r="G576" s="204" t="n"/>
    </row>
    <row r="577">
      <c r="A577" s="220" t="n"/>
      <c r="B577" s="61" t="inlineStr">
        <is>
          <t>C</t>
        </is>
      </c>
      <c r="C577" s="61" t="n">
        <v>572</v>
      </c>
      <c r="D577" s="76" t="n">
        <v>587.42</v>
      </c>
      <c r="E577" s="77">
        <f>IF(D577="","",(D577-C577)/C577)</f>
        <v/>
      </c>
      <c r="F577" s="206" t="n"/>
      <c r="G577" s="204" t="n"/>
    </row>
    <row r="578">
      <c r="A578" s="218" t="n">
        <v>46215</v>
      </c>
      <c r="B578" s="61" t="inlineStr">
        <is>
          <t>A</t>
        </is>
      </c>
      <c r="C578" s="61" t="n">
        <v>572</v>
      </c>
      <c r="D578" s="76" t="n">
        <v>586.4</v>
      </c>
      <c r="E578" s="77">
        <f>IF(D578="","",(D578-C578)/C578)</f>
        <v/>
      </c>
      <c r="F578" s="441">
        <f>IFERROR(AVERAGE(E578:E580),"")</f>
        <v/>
      </c>
      <c r="G578" s="204" t="n">
        <v>0.015</v>
      </c>
    </row>
    <row r="579">
      <c r="A579" s="219" t="n"/>
      <c r="B579" s="61" t="inlineStr">
        <is>
          <t>B</t>
        </is>
      </c>
      <c r="C579" s="61" t="n">
        <v>572</v>
      </c>
      <c r="D579" s="76" t="n">
        <v>585.58</v>
      </c>
      <c r="E579" s="77">
        <f>IF(D579="","",(D579-C579)/C579)</f>
        <v/>
      </c>
      <c r="F579" s="206" t="n"/>
      <c r="G579" s="204" t="n"/>
    </row>
    <row r="580">
      <c r="A580" s="220" t="n"/>
      <c r="B580" s="61" t="inlineStr">
        <is>
          <t>C</t>
        </is>
      </c>
      <c r="C580" s="61" t="n">
        <v>572</v>
      </c>
      <c r="D580" s="76" t="n">
        <v>581.88</v>
      </c>
      <c r="E580" s="77">
        <f>IF(D580="","",(D580-C580)/C580)</f>
        <v/>
      </c>
      <c r="F580" s="206" t="n"/>
      <c r="G580" s="204" t="n"/>
    </row>
    <row r="581">
      <c r="A581" s="218" t="n">
        <v>46216</v>
      </c>
      <c r="B581" s="61" t="inlineStr">
        <is>
          <t>A</t>
        </is>
      </c>
      <c r="C581" s="61" t="n">
        <v>572</v>
      </c>
      <c r="D581" s="76" t="n">
        <v>585.48</v>
      </c>
      <c r="E581" s="77">
        <f>IF(D581="","",(D581-C581)/C581)</f>
        <v/>
      </c>
      <c r="F581" s="441">
        <f>IFERROR(AVERAGE(E581:E583),"")</f>
        <v/>
      </c>
      <c r="G581" s="204" t="n">
        <v>0.015</v>
      </c>
    </row>
    <row r="582">
      <c r="A582" s="219" t="n"/>
      <c r="B582" s="61" t="inlineStr">
        <is>
          <t>B</t>
        </is>
      </c>
      <c r="C582" s="61" t="n">
        <v>572</v>
      </c>
      <c r="D582" s="76" t="n">
        <v>586.3</v>
      </c>
      <c r="E582" s="77">
        <f>IF(D582="","",(D582-C582)/C582)</f>
        <v/>
      </c>
      <c r="F582" s="206" t="n"/>
      <c r="G582" s="204" t="n"/>
    </row>
    <row r="583">
      <c r="A583" s="220" t="n"/>
      <c r="B583" s="61" t="inlineStr">
        <is>
          <t>C</t>
        </is>
      </c>
      <c r="C583" s="61" t="n">
        <v>572</v>
      </c>
      <c r="D583" s="76" t="n">
        <v>585.5599999999999</v>
      </c>
      <c r="E583" s="77">
        <f>IF(D583="","",(D583-C583)/C583)</f>
        <v/>
      </c>
      <c r="F583" s="206" t="n"/>
      <c r="G583" s="204" t="n"/>
    </row>
    <row r="584">
      <c r="A584" s="218" t="n">
        <v>46217</v>
      </c>
      <c r="B584" s="61" t="inlineStr">
        <is>
          <t>A</t>
        </is>
      </c>
      <c r="C584" s="61" t="n">
        <v>572</v>
      </c>
      <c r="D584" s="76" t="n">
        <v>585.48</v>
      </c>
      <c r="E584" s="77">
        <f>IF(D584="","",(D584-C584)/C584)</f>
        <v/>
      </c>
      <c r="F584" s="441">
        <f>IFERROR(AVERAGE(E584:E586),"")</f>
        <v/>
      </c>
      <c r="G584" s="204" t="n">
        <v>0.015</v>
      </c>
    </row>
    <row r="585">
      <c r="A585" s="219" t="n"/>
      <c r="B585" s="61" t="inlineStr">
        <is>
          <t>B</t>
        </is>
      </c>
      <c r="C585" s="61" t="n">
        <v>572</v>
      </c>
      <c r="D585" s="76" t="n">
        <v>586.3</v>
      </c>
      <c r="E585" s="77">
        <f>IF(D585="","",(D585-C585)/C585)</f>
        <v/>
      </c>
      <c r="F585" s="206" t="n"/>
      <c r="G585" s="204" t="n"/>
    </row>
    <row r="586">
      <c r="A586" s="220" t="n"/>
      <c r="B586" s="61" t="inlineStr">
        <is>
          <t>C</t>
        </is>
      </c>
      <c r="C586" s="61" t="n">
        <v>572</v>
      </c>
      <c r="D586" s="76" t="n">
        <v>585.5599999999999</v>
      </c>
      <c r="E586" s="77">
        <f>IF(D586="","",(D586-C586)/C586)</f>
        <v/>
      </c>
      <c r="F586" s="206" t="n"/>
      <c r="G586" s="204" t="n"/>
    </row>
    <row r="587">
      <c r="A587" s="218" t="n">
        <v>46218</v>
      </c>
      <c r="B587" s="61" t="inlineStr">
        <is>
          <t>A</t>
        </is>
      </c>
      <c r="C587" s="61" t="n">
        <v>572</v>
      </c>
      <c r="D587" s="76" t="n"/>
      <c r="E587" s="77">
        <f>IF(D587="","",(D587-C587)/C587)</f>
        <v/>
      </c>
      <c r="F587" s="441">
        <f>IFERROR(AVERAGE(E587:E589),"")</f>
        <v/>
      </c>
      <c r="G587" s="204" t="n">
        <v>0.015</v>
      </c>
    </row>
    <row r="588">
      <c r="A588" s="219" t="n"/>
      <c r="B588" s="61" t="inlineStr">
        <is>
          <t>B</t>
        </is>
      </c>
      <c r="C588" s="61" t="n">
        <v>572</v>
      </c>
      <c r="D588" s="76" t="n">
        <v>582.16</v>
      </c>
      <c r="E588" s="77">
        <f>IF(D588="","",(D588-C588)/C588)</f>
        <v/>
      </c>
      <c r="F588" s="206" t="n"/>
      <c r="G588" s="204" t="n"/>
    </row>
    <row r="589">
      <c r="A589" s="220" t="n"/>
      <c r="B589" s="61" t="inlineStr">
        <is>
          <t>C</t>
        </is>
      </c>
      <c r="C589" s="61" t="n">
        <v>572</v>
      </c>
      <c r="D589" s="76" t="n">
        <v>594.92</v>
      </c>
      <c r="E589" s="77">
        <f>IF(D589="","",(D589-C589)/C589)</f>
        <v/>
      </c>
      <c r="F589" s="206" t="n"/>
      <c r="G589" s="204" t="n"/>
    </row>
    <row r="590">
      <c r="A590" s="218" t="n">
        <v>46219</v>
      </c>
      <c r="B590" s="61" t="inlineStr">
        <is>
          <t>A</t>
        </is>
      </c>
      <c r="C590" s="61" t="n">
        <v>572</v>
      </c>
      <c r="D590" s="76" t="n"/>
      <c r="E590" s="77">
        <f>IF(D590="","",(D590-C590)/C590)</f>
        <v/>
      </c>
      <c r="F590" s="441">
        <f>IFERROR(AVERAGE(E590:E592),"")</f>
        <v/>
      </c>
      <c r="G590" s="204" t="n">
        <v>0.015</v>
      </c>
    </row>
    <row r="591">
      <c r="A591" s="219" t="n"/>
      <c r="B591" s="61" t="inlineStr">
        <is>
          <t>B</t>
        </is>
      </c>
      <c r="C591" s="61" t="n">
        <v>572</v>
      </c>
      <c r="D591" s="76" t="n">
        <v>586.74</v>
      </c>
      <c r="E591" s="77">
        <f>IF(D591="","",(D591-C591)/C591)</f>
        <v/>
      </c>
      <c r="F591" s="206" t="n"/>
      <c r="G591" s="204" t="n"/>
    </row>
    <row r="592">
      <c r="A592" s="220" t="n"/>
      <c r="B592" s="61" t="inlineStr">
        <is>
          <t>C</t>
        </is>
      </c>
      <c r="C592" s="61" t="n">
        <v>572</v>
      </c>
      <c r="D592" s="76" t="n">
        <v>584.01</v>
      </c>
      <c r="E592" s="77">
        <f>IF(D592="","",(D592-C592)/C592)</f>
        <v/>
      </c>
      <c r="F592" s="206" t="n"/>
      <c r="G592" s="204" t="n"/>
    </row>
    <row r="593">
      <c r="A593" s="218" t="n">
        <v>46220</v>
      </c>
      <c r="B593" s="61" t="inlineStr">
        <is>
          <t>A</t>
        </is>
      </c>
      <c r="C593" s="61" t="n">
        <v>572</v>
      </c>
      <c r="D593" s="76" t="n"/>
      <c r="E593" s="77">
        <f>IF(D593="","",(D593-C593)/C593)</f>
        <v/>
      </c>
      <c r="F593" s="441">
        <f>IFERROR(AVERAGE(E593:E595),"")</f>
        <v/>
      </c>
      <c r="G593" s="204" t="n">
        <v>0.015</v>
      </c>
    </row>
    <row r="594">
      <c r="A594" s="219" t="n"/>
      <c r="B594" s="61" t="inlineStr">
        <is>
          <t>B</t>
        </is>
      </c>
      <c r="C594" s="61" t="n">
        <v>572</v>
      </c>
      <c r="D594" s="76" t="n">
        <v>586.74</v>
      </c>
      <c r="E594" s="77">
        <f>IF(D594="","",(D594-C594)/C594)</f>
        <v/>
      </c>
      <c r="F594" s="206" t="n"/>
      <c r="G594" s="204" t="n"/>
    </row>
    <row r="595">
      <c r="A595" s="220" t="n"/>
      <c r="B595" s="61" t="inlineStr">
        <is>
          <t>C</t>
        </is>
      </c>
      <c r="C595" s="61" t="n">
        <v>572</v>
      </c>
      <c r="D595" s="76" t="n">
        <v>584.01</v>
      </c>
      <c r="E595" s="77">
        <f>IF(D595="","",(D595-C595)/C595)</f>
        <v/>
      </c>
      <c r="F595" s="206" t="n"/>
      <c r="G595" s="204" t="n"/>
    </row>
    <row r="596">
      <c r="A596" s="218" t="n">
        <v>46221</v>
      </c>
      <c r="B596" s="61" t="inlineStr">
        <is>
          <t>A</t>
        </is>
      </c>
      <c r="C596" s="61" t="n">
        <v>362</v>
      </c>
      <c r="D596" s="76" t="n">
        <v>370.9</v>
      </c>
      <c r="E596" s="77">
        <f>IF(D596="","",(D596-C596)/C596)</f>
        <v/>
      </c>
      <c r="F596" s="441">
        <f>IFERROR(AVERAGE(E596:E598),"")</f>
        <v/>
      </c>
      <c r="G596" s="204" t="n">
        <v>0.015</v>
      </c>
    </row>
    <row r="597">
      <c r="A597" s="219" t="n"/>
      <c r="B597" s="61" t="inlineStr">
        <is>
          <t>B</t>
        </is>
      </c>
      <c r="C597" s="61" t="n">
        <v>362</v>
      </c>
      <c r="D597" s="76" t="n">
        <v>368.27</v>
      </c>
      <c r="E597" s="77">
        <f>IF(D597="","",(D597-C597)/C597)</f>
        <v/>
      </c>
      <c r="F597" s="206" t="n"/>
      <c r="G597" s="204" t="n"/>
    </row>
    <row r="598">
      <c r="A598" s="220" t="n"/>
      <c r="B598" s="61" t="inlineStr">
        <is>
          <t>C</t>
        </is>
      </c>
      <c r="C598" s="61" t="n">
        <v>362</v>
      </c>
      <c r="D598" s="76" t="n">
        <v>376.53</v>
      </c>
      <c r="E598" s="77">
        <f>IF(D598="","",(D598-C598)/C598)</f>
        <v/>
      </c>
      <c r="F598" s="206" t="n"/>
      <c r="G598" s="204" t="n"/>
    </row>
    <row r="599">
      <c r="A599" s="218" t="n">
        <v>46222</v>
      </c>
      <c r="B599" s="61" t="inlineStr">
        <is>
          <t>A</t>
        </is>
      </c>
      <c r="C599" s="61" t="n">
        <v>362</v>
      </c>
      <c r="D599" s="76" t="n">
        <v>373.07</v>
      </c>
      <c r="E599" s="77">
        <f>IF(D599="","",(D599-C599)/C599)</f>
        <v/>
      </c>
      <c r="F599" s="441">
        <f>IFERROR(AVERAGE(E599:E601),"")</f>
        <v/>
      </c>
      <c r="G599" s="204" t="n">
        <v>0.015</v>
      </c>
    </row>
    <row r="600">
      <c r="A600" s="219" t="n"/>
      <c r="B600" s="61" t="inlineStr">
        <is>
          <t>B</t>
        </is>
      </c>
      <c r="C600" s="61" t="n">
        <v>362</v>
      </c>
      <c r="D600" s="76" t="n">
        <v>367.97</v>
      </c>
      <c r="E600" s="77">
        <f>IF(D600="","",(D600-C600)/C600)</f>
        <v/>
      </c>
      <c r="F600" s="206" t="n"/>
      <c r="G600" s="204" t="n"/>
    </row>
    <row r="601">
      <c r="A601" s="220" t="n"/>
      <c r="B601" s="61" t="inlineStr">
        <is>
          <t>C</t>
        </is>
      </c>
      <c r="C601" s="61" t="n">
        <v>362</v>
      </c>
      <c r="D601" s="76" t="n">
        <v>370.32</v>
      </c>
      <c r="E601" s="77">
        <f>IF(D601="","",(D601-C601)/C601)</f>
        <v/>
      </c>
      <c r="F601" s="206" t="n"/>
      <c r="G601" s="204" t="n"/>
    </row>
    <row r="602">
      <c r="A602" s="218" t="n">
        <v>46223</v>
      </c>
      <c r="B602" s="61" t="inlineStr">
        <is>
          <t>A</t>
        </is>
      </c>
      <c r="C602" s="61" t="n">
        <v>362</v>
      </c>
      <c r="D602" s="76" t="n">
        <v>369.31</v>
      </c>
      <c r="E602" s="77">
        <f>IF(D602="","",(D602-C602)/C602)</f>
        <v/>
      </c>
      <c r="F602" s="441">
        <f>IFERROR(AVERAGE(E602:E604),"")</f>
        <v/>
      </c>
      <c r="G602" s="204" t="n">
        <v>0.015</v>
      </c>
    </row>
    <row r="603">
      <c r="A603" s="219" t="n"/>
      <c r="B603" s="61" t="inlineStr">
        <is>
          <t>B</t>
        </is>
      </c>
      <c r="C603" s="61" t="n">
        <v>362</v>
      </c>
      <c r="D603" s="76" t="n">
        <v>376.56</v>
      </c>
      <c r="E603" s="77">
        <f>IF(D603="","",(D603-C603)/C603)</f>
        <v/>
      </c>
      <c r="F603" s="206" t="n"/>
      <c r="G603" s="204" t="n"/>
    </row>
    <row r="604">
      <c r="A604" s="220" t="n"/>
      <c r="B604" s="61" t="inlineStr">
        <is>
          <t>C</t>
        </is>
      </c>
      <c r="C604" s="61" t="n">
        <v>362</v>
      </c>
      <c r="D604" s="76" t="n">
        <v>371.25</v>
      </c>
      <c r="E604" s="77">
        <f>IF(D604="","",(D604-C604)/C604)</f>
        <v/>
      </c>
      <c r="F604" s="206" t="n"/>
      <c r="G604" s="204" t="n"/>
    </row>
    <row r="605">
      <c r="A605" s="218" t="n">
        <v>46224</v>
      </c>
      <c r="B605" s="61" t="inlineStr">
        <is>
          <t>A</t>
        </is>
      </c>
      <c r="C605" s="61" t="n"/>
      <c r="D605" s="76" t="n"/>
      <c r="E605" s="77">
        <f>IF(D605="","",(D605-C605)/C605)</f>
        <v/>
      </c>
      <c r="F605" s="441">
        <f>IFERROR(AVERAGE(E605:E607),"")</f>
        <v/>
      </c>
      <c r="G605" s="204" t="n">
        <v>0.015</v>
      </c>
    </row>
    <row r="606">
      <c r="A606" s="219" t="n"/>
      <c r="B606" s="61" t="inlineStr">
        <is>
          <t>B</t>
        </is>
      </c>
      <c r="C606" s="61" t="n"/>
      <c r="D606" s="76" t="n"/>
      <c r="E606" s="77">
        <f>IF(D606="","",(D606-C606)/C606)</f>
        <v/>
      </c>
      <c r="F606" s="206" t="n"/>
      <c r="G606" s="204" t="n"/>
    </row>
    <row r="607">
      <c r="A607" s="220" t="n"/>
      <c r="B607" s="61" t="inlineStr">
        <is>
          <t>C</t>
        </is>
      </c>
      <c r="C607" s="61" t="n"/>
      <c r="D607" s="76" t="n"/>
      <c r="E607" s="77">
        <f>IF(D607="","",(D607-C607)/C607)</f>
        <v/>
      </c>
      <c r="F607" s="206" t="n"/>
      <c r="G607" s="204" t="n"/>
    </row>
    <row r="608">
      <c r="A608" s="218" t="n">
        <v>46225</v>
      </c>
      <c r="B608" s="61" t="inlineStr">
        <is>
          <t>A</t>
        </is>
      </c>
      <c r="C608" s="61" t="n"/>
      <c r="D608" s="76" t="n"/>
      <c r="E608" s="77">
        <f>IF(D608="","",(D608-C608)/C608)</f>
        <v/>
      </c>
      <c r="F608" s="441">
        <f>IFERROR(AVERAGE(E608:E610),"")</f>
        <v/>
      </c>
      <c r="G608" s="204" t="n">
        <v>0.015</v>
      </c>
    </row>
    <row r="609">
      <c r="A609" s="219" t="n"/>
      <c r="B609" s="61" t="inlineStr">
        <is>
          <t>B</t>
        </is>
      </c>
      <c r="C609" s="61" t="n"/>
      <c r="D609" s="76" t="n"/>
      <c r="E609" s="77">
        <f>IF(D609="","",(D609-C609)/C609)</f>
        <v/>
      </c>
      <c r="F609" s="206" t="n"/>
      <c r="G609" s="204" t="n"/>
    </row>
    <row r="610">
      <c r="A610" s="220" t="n"/>
      <c r="B610" s="61" t="inlineStr">
        <is>
          <t>C</t>
        </is>
      </c>
      <c r="C610" s="61" t="n"/>
      <c r="D610" s="76" t="n"/>
      <c r="E610" s="77">
        <f>IF(D610="","",(D610-C610)/C610)</f>
        <v/>
      </c>
      <c r="F610" s="206" t="n"/>
      <c r="G610" s="204" t="n"/>
    </row>
    <row r="611">
      <c r="A611" s="218" t="n">
        <v>46226</v>
      </c>
      <c r="B611" s="61" t="inlineStr">
        <is>
          <t>A</t>
        </is>
      </c>
      <c r="C611" s="61" t="n"/>
      <c r="D611" s="76" t="n"/>
      <c r="E611" s="77">
        <f>IF(D611="","",(D611-C611)/C611)</f>
        <v/>
      </c>
      <c r="F611" s="441">
        <f>IFERROR(AVERAGE(E611:E613),"")</f>
        <v/>
      </c>
      <c r="G611" s="204" t="n">
        <v>0.015</v>
      </c>
    </row>
    <row r="612">
      <c r="A612" s="219" t="n"/>
      <c r="B612" s="61" t="inlineStr">
        <is>
          <t>B</t>
        </is>
      </c>
      <c r="C612" s="61" t="n"/>
      <c r="D612" s="76" t="n"/>
      <c r="E612" s="77">
        <f>IF(D612="","",(D612-C612)/C612)</f>
        <v/>
      </c>
      <c r="F612" s="206" t="n"/>
      <c r="G612" s="204" t="n"/>
    </row>
    <row r="613">
      <c r="A613" s="220" t="n"/>
      <c r="B613" s="61" t="inlineStr">
        <is>
          <t>C</t>
        </is>
      </c>
      <c r="C613" s="61" t="n"/>
      <c r="D613" s="76" t="n"/>
      <c r="E613" s="77">
        <f>IF(D613="","",(D613-C613)/C613)</f>
        <v/>
      </c>
      <c r="F613" s="206" t="n"/>
      <c r="G613" s="204" t="n"/>
    </row>
    <row r="614">
      <c r="A614" s="218" t="n">
        <v>46227</v>
      </c>
      <c r="B614" s="61" t="inlineStr">
        <is>
          <t>A</t>
        </is>
      </c>
      <c r="C614" s="61" t="n"/>
      <c r="D614" s="76" t="n"/>
      <c r="E614" s="77">
        <f>IF(D614="","",(D614-C614)/C614)</f>
        <v/>
      </c>
      <c r="F614" s="441">
        <f>IFERROR(AVERAGE(E614:E616),"")</f>
        <v/>
      </c>
      <c r="G614" s="204" t="n">
        <v>0.015</v>
      </c>
    </row>
    <row r="615">
      <c r="A615" s="219" t="n"/>
      <c r="B615" s="61" t="inlineStr">
        <is>
          <t>B</t>
        </is>
      </c>
      <c r="C615" s="61" t="n"/>
      <c r="D615" s="76" t="n"/>
      <c r="E615" s="77">
        <f>IF(D615="","",(D615-C615)/C615)</f>
        <v/>
      </c>
      <c r="F615" s="206" t="n"/>
      <c r="G615" s="204" t="n"/>
    </row>
    <row r="616">
      <c r="A616" s="220" t="n"/>
      <c r="B616" s="61" t="inlineStr">
        <is>
          <t>C</t>
        </is>
      </c>
      <c r="C616" s="61" t="n"/>
      <c r="D616" s="76" t="n"/>
      <c r="E616" s="77">
        <f>IF(D616="","",(D616-C616)/C616)</f>
        <v/>
      </c>
      <c r="F616" s="206" t="n"/>
      <c r="G616" s="204" t="n"/>
    </row>
    <row r="617">
      <c r="A617" s="218" t="n">
        <v>46228</v>
      </c>
      <c r="B617" s="61" t="inlineStr">
        <is>
          <t>A</t>
        </is>
      </c>
      <c r="C617" s="61" t="n"/>
      <c r="D617" s="76" t="n"/>
      <c r="E617" s="77">
        <f>IF(D617="","",(D617-C617)/C617)</f>
        <v/>
      </c>
      <c r="F617" s="441">
        <f>IFERROR(AVERAGE(E617:E619),"")</f>
        <v/>
      </c>
      <c r="G617" s="204" t="n">
        <v>0.015</v>
      </c>
    </row>
    <row r="618">
      <c r="A618" s="219" t="n"/>
      <c r="B618" s="61" t="inlineStr">
        <is>
          <t>B</t>
        </is>
      </c>
      <c r="C618" s="61" t="n"/>
      <c r="D618" s="76" t="n"/>
      <c r="E618" s="77">
        <f>IF(D618="","",(D618-C618)/C618)</f>
        <v/>
      </c>
      <c r="F618" s="206" t="n"/>
      <c r="G618" s="204" t="n"/>
    </row>
    <row r="619">
      <c r="A619" s="220" t="n"/>
      <c r="B619" s="61" t="inlineStr">
        <is>
          <t>C</t>
        </is>
      </c>
      <c r="C619" s="61" t="n"/>
      <c r="D619" s="76" t="n"/>
      <c r="E619" s="77">
        <f>IF(D619="","",(D619-C619)/C619)</f>
        <v/>
      </c>
      <c r="F619" s="206" t="n"/>
      <c r="G619" s="204" t="n"/>
    </row>
    <row r="620">
      <c r="A620" s="218" t="n">
        <v>46229</v>
      </c>
      <c r="B620" s="61" t="inlineStr">
        <is>
          <t>A</t>
        </is>
      </c>
      <c r="C620" s="61" t="n"/>
      <c r="D620" s="61" t="n"/>
      <c r="E620" s="77">
        <f>IF(D620="","",(D620-C620)/C620)</f>
        <v/>
      </c>
      <c r="F620" s="441">
        <f>IFERROR(AVERAGE(E620:E622),"")</f>
        <v/>
      </c>
      <c r="G620" s="204" t="n">
        <v>0.015</v>
      </c>
    </row>
    <row r="621">
      <c r="A621" s="219" t="n"/>
      <c r="B621" s="61" t="inlineStr">
        <is>
          <t>B</t>
        </is>
      </c>
      <c r="C621" s="61" t="n"/>
      <c r="D621" s="61" t="n"/>
      <c r="E621" s="77">
        <f>IF(D621="","",(D621-C621)/C621)</f>
        <v/>
      </c>
      <c r="F621" s="206" t="n"/>
      <c r="G621" s="204" t="n"/>
    </row>
    <row r="622">
      <c r="A622" s="220" t="n"/>
      <c r="B622" s="61" t="inlineStr">
        <is>
          <t>C</t>
        </is>
      </c>
      <c r="C622" s="61" t="n"/>
      <c r="D622" s="61" t="n"/>
      <c r="E622" s="77">
        <f>IF(D622="","",(D622-C622)/C622)</f>
        <v/>
      </c>
      <c r="F622" s="206" t="n"/>
      <c r="G622" s="204" t="n"/>
    </row>
    <row r="623">
      <c r="A623" s="218" t="n">
        <v>46230</v>
      </c>
      <c r="B623" s="61" t="inlineStr">
        <is>
          <t>A</t>
        </is>
      </c>
      <c r="C623" s="61" t="n"/>
      <c r="D623" s="61" t="n"/>
      <c r="E623" s="77">
        <f>IF(D623="","",(D623-C623)/C623)</f>
        <v/>
      </c>
      <c r="F623" s="441">
        <f>IFERROR(AVERAGE(E623:E625),"")</f>
        <v/>
      </c>
      <c r="G623" s="204" t="n">
        <v>0.015</v>
      </c>
    </row>
    <row r="624">
      <c r="A624" s="219" t="n"/>
      <c r="B624" s="61" t="inlineStr">
        <is>
          <t>B</t>
        </is>
      </c>
      <c r="C624" s="61" t="n"/>
      <c r="D624" s="61" t="n"/>
      <c r="E624" s="77">
        <f>IF(D624="","",(D624-C624)/C624)</f>
        <v/>
      </c>
      <c r="F624" s="206" t="n"/>
      <c r="G624" s="204" t="n"/>
    </row>
    <row r="625">
      <c r="A625" s="220" t="n"/>
      <c r="B625" s="61" t="inlineStr">
        <is>
          <t>C</t>
        </is>
      </c>
      <c r="C625" s="61" t="n"/>
      <c r="D625" s="61" t="n"/>
      <c r="E625" s="77">
        <f>IF(D625="","",(D625-C625)/C625)</f>
        <v/>
      </c>
      <c r="F625" s="206" t="n"/>
      <c r="G625" s="204" t="n"/>
    </row>
    <row r="626">
      <c r="A626" s="218" t="n">
        <v>46231</v>
      </c>
      <c r="B626" s="61" t="inlineStr">
        <is>
          <t>A</t>
        </is>
      </c>
      <c r="C626" s="61" t="n"/>
      <c r="D626" s="61" t="n"/>
      <c r="E626" s="77">
        <f>IF(D626="","",(D626-C626)/C626)</f>
        <v/>
      </c>
      <c r="F626" s="441">
        <f>IFERROR(AVERAGE(E626:E628),"")</f>
        <v/>
      </c>
      <c r="G626" s="204" t="n">
        <v>0.015</v>
      </c>
    </row>
    <row r="627">
      <c r="A627" s="219" t="n"/>
      <c r="B627" s="61" t="inlineStr">
        <is>
          <t>B</t>
        </is>
      </c>
      <c r="C627" s="61" t="n"/>
      <c r="D627" s="61" t="n"/>
      <c r="E627" s="77">
        <f>IF(D627="","",(D627-C627)/C627)</f>
        <v/>
      </c>
      <c r="F627" s="206" t="n"/>
      <c r="G627" s="204" t="n"/>
    </row>
    <row r="628">
      <c r="A628" s="220" t="n"/>
      <c r="B628" s="61" t="inlineStr">
        <is>
          <t>C</t>
        </is>
      </c>
      <c r="C628" s="61" t="n"/>
      <c r="D628" s="61" t="n"/>
      <c r="E628" s="77">
        <f>IF(D628="","",(D628-C628)/C628)</f>
        <v/>
      </c>
      <c r="F628" s="206" t="n"/>
      <c r="G628" s="204" t="n"/>
    </row>
    <row r="629">
      <c r="A629" s="218" t="n">
        <v>46232</v>
      </c>
      <c r="B629" s="61" t="inlineStr">
        <is>
          <t>A</t>
        </is>
      </c>
      <c r="C629" s="61" t="n"/>
      <c r="D629" s="61" t="n"/>
      <c r="E629" s="77">
        <f>IF(D629="","",(D629-C629)/C629)</f>
        <v/>
      </c>
      <c r="F629" s="441">
        <f>IFERROR(AVERAGE(E629:E631),"")</f>
        <v/>
      </c>
      <c r="G629" s="204" t="n">
        <v>0.015</v>
      </c>
    </row>
    <row r="630">
      <c r="A630" s="219" t="n"/>
      <c r="B630" s="61" t="inlineStr">
        <is>
          <t>B</t>
        </is>
      </c>
      <c r="C630" s="61" t="n"/>
      <c r="D630" s="61" t="n"/>
      <c r="E630" s="77">
        <f>IF(D630="","",(D630-C630)/C630)</f>
        <v/>
      </c>
      <c r="F630" s="206" t="n"/>
      <c r="G630" s="204" t="n"/>
    </row>
    <row r="631">
      <c r="A631" s="220" t="n"/>
      <c r="B631" s="61" t="inlineStr">
        <is>
          <t>C</t>
        </is>
      </c>
      <c r="C631" s="61" t="n"/>
      <c r="D631" s="61" t="n"/>
      <c r="E631" s="77">
        <f>IF(D631="","",(D631-C631)/C631)</f>
        <v/>
      </c>
      <c r="F631" s="206" t="n"/>
      <c r="G631" s="204" t="n"/>
    </row>
    <row r="632">
      <c r="A632" s="218" t="n">
        <v>46233</v>
      </c>
      <c r="B632" s="61" t="inlineStr">
        <is>
          <t>A</t>
        </is>
      </c>
      <c r="C632" s="61" t="n"/>
      <c r="D632" s="61" t="n"/>
      <c r="E632" s="77">
        <f>IF(D632="","",(D632-C632)/C632)</f>
        <v/>
      </c>
      <c r="F632" s="441">
        <f>IFERROR(AVERAGE(E632:E634),"")</f>
        <v/>
      </c>
      <c r="G632" s="204" t="n">
        <v>0.015</v>
      </c>
    </row>
    <row r="633">
      <c r="A633" s="219" t="n"/>
      <c r="B633" s="61" t="inlineStr">
        <is>
          <t>B</t>
        </is>
      </c>
      <c r="C633" s="61" t="n"/>
      <c r="D633" s="61" t="n"/>
      <c r="E633" s="77">
        <f>IF(D633="","",(D633-C633)/C633)</f>
        <v/>
      </c>
      <c r="F633" s="206" t="n"/>
      <c r="G633" s="204" t="n"/>
    </row>
    <row r="634">
      <c r="A634" s="220" t="n"/>
      <c r="B634" s="61" t="inlineStr">
        <is>
          <t>C</t>
        </is>
      </c>
      <c r="C634" s="61" t="n"/>
      <c r="D634" s="61" t="n"/>
      <c r="E634" s="77">
        <f>IF(D634="","",(D634-C634)/C634)</f>
        <v/>
      </c>
      <c r="F634" s="206" t="n"/>
      <c r="G634" s="204" t="n"/>
    </row>
    <row r="635">
      <c r="A635" s="218" t="n">
        <v>46234</v>
      </c>
      <c r="B635" s="61" t="inlineStr">
        <is>
          <t>A</t>
        </is>
      </c>
      <c r="C635" s="61" t="n"/>
      <c r="D635" s="61" t="n"/>
      <c r="E635" s="77">
        <f>IF(D635="","",(D635-C635)/C635)</f>
        <v/>
      </c>
      <c r="F635" s="441">
        <f>IFERROR(AVERAGE(E635:E637),"")</f>
        <v/>
      </c>
      <c r="G635" s="204" t="n">
        <v>0.015</v>
      </c>
    </row>
    <row r="636">
      <c r="A636" s="219" t="n"/>
      <c r="B636" s="61" t="inlineStr">
        <is>
          <t>B</t>
        </is>
      </c>
      <c r="C636" s="61" t="n"/>
      <c r="D636" s="61" t="n"/>
      <c r="E636" s="77">
        <f>IF(D636="","",(D636-C636)/C636)</f>
        <v/>
      </c>
      <c r="F636" s="206" t="n"/>
      <c r="G636" s="204" t="n"/>
    </row>
    <row r="637">
      <c r="A637" s="220" t="n"/>
      <c r="B637" s="61" t="inlineStr">
        <is>
          <t>C</t>
        </is>
      </c>
      <c r="C637" s="61" t="n"/>
      <c r="D637" s="61" t="n"/>
      <c r="E637" s="77">
        <f>IF(D637="","",(D637-C637)/C637)</f>
        <v/>
      </c>
      <c r="F637" s="206" t="n"/>
      <c r="G637" s="204" t="n"/>
    </row>
    <row r="638">
      <c r="A638" s="218" t="n">
        <v>46235</v>
      </c>
      <c r="B638" s="61" t="inlineStr">
        <is>
          <t>A</t>
        </is>
      </c>
      <c r="C638" s="61" t="n"/>
      <c r="D638" s="61" t="n"/>
      <c r="E638" s="77">
        <f>IF(D638="","",(D638-C638)/C638)</f>
        <v/>
      </c>
      <c r="F638" s="441">
        <f>IFERROR(AVERAGE(E638:E640),"")</f>
        <v/>
      </c>
      <c r="G638" s="204" t="n">
        <v>0.015</v>
      </c>
    </row>
    <row r="639">
      <c r="A639" s="219" t="n"/>
      <c r="B639" s="61" t="inlineStr">
        <is>
          <t>B</t>
        </is>
      </c>
      <c r="C639" s="61" t="n"/>
      <c r="D639" s="61" t="n"/>
      <c r="E639" s="77">
        <f>IF(D639="","",(D639-C639)/C639)</f>
        <v/>
      </c>
      <c r="F639" s="206" t="n"/>
      <c r="G639" s="204" t="n"/>
    </row>
    <row r="640">
      <c r="A640" s="220" t="n"/>
      <c r="B640" s="61" t="inlineStr">
        <is>
          <t>C</t>
        </is>
      </c>
      <c r="C640" s="61" t="n"/>
      <c r="D640" s="61" t="n"/>
      <c r="E640" s="77">
        <f>IF(D640="","",(D640-C640)/C640)</f>
        <v/>
      </c>
      <c r="F640" s="206" t="n"/>
      <c r="G640" s="204" t="n"/>
    </row>
    <row r="641">
      <c r="A641" s="218" t="n">
        <v>46236</v>
      </c>
      <c r="B641" s="61" t="inlineStr">
        <is>
          <t>A</t>
        </is>
      </c>
      <c r="F641" s="441">
        <f>IFERROR(AVERAGE(E734:E736),"")</f>
        <v/>
      </c>
      <c r="G641" s="204" t="n">
        <v>0.015</v>
      </c>
    </row>
    <row r="642">
      <c r="A642" s="219" t="n"/>
      <c r="B642" s="61" t="inlineStr">
        <is>
          <t>B</t>
        </is>
      </c>
      <c r="F642" s="206" t="n"/>
      <c r="G642" s="204" t="n"/>
    </row>
    <row r="643">
      <c r="A643" s="220" t="n"/>
      <c r="B643" s="61" t="inlineStr">
        <is>
          <t>C</t>
        </is>
      </c>
      <c r="F643" s="206" t="n"/>
      <c r="G643" s="204" t="n"/>
    </row>
    <row r="644">
      <c r="A644" s="218" t="n">
        <v>46237</v>
      </c>
      <c r="B644" s="61" t="inlineStr">
        <is>
          <t>A</t>
        </is>
      </c>
      <c r="C644" s="61" t="n"/>
      <c r="D644" s="76" t="n"/>
      <c r="E644" s="77">
        <f>IF(D644="","",(D644-C644)/C644)</f>
        <v/>
      </c>
      <c r="F644" s="441">
        <f>IFERROR(AVERAGE(E644:E646),"")</f>
        <v/>
      </c>
      <c r="G644" s="204" t="n">
        <v>0.015</v>
      </c>
    </row>
    <row r="645">
      <c r="A645" s="219" t="n"/>
      <c r="B645" s="61" t="inlineStr">
        <is>
          <t>B</t>
        </is>
      </c>
      <c r="C645" s="61" t="n"/>
      <c r="D645" s="76" t="n"/>
      <c r="E645" s="77">
        <f>IF(D645="","",(D645-C645)/C645)</f>
        <v/>
      </c>
      <c r="F645" s="206" t="n"/>
      <c r="G645" s="204" t="n"/>
    </row>
    <row r="646">
      <c r="A646" s="220" t="n"/>
      <c r="B646" s="61" t="inlineStr">
        <is>
          <t>C</t>
        </is>
      </c>
      <c r="C646" s="61" t="n"/>
      <c r="D646" s="76" t="n"/>
      <c r="E646" s="77">
        <f>IF(D646="","",(D646-C646)/C646)</f>
        <v/>
      </c>
      <c r="F646" s="206" t="n"/>
      <c r="G646" s="204" t="n"/>
    </row>
    <row r="647">
      <c r="A647" s="218" t="n">
        <v>46238</v>
      </c>
      <c r="B647" s="61" t="inlineStr">
        <is>
          <t>A</t>
        </is>
      </c>
      <c r="C647" s="61" t="n"/>
      <c r="D647" s="76" t="n"/>
      <c r="E647" s="77">
        <f>IF(D647="","",(D647-C647)/C647)</f>
        <v/>
      </c>
      <c r="F647" s="441">
        <f>IFERROR(AVERAGE(E647:E649),"")</f>
        <v/>
      </c>
      <c r="G647" s="204" t="n">
        <v>0.015</v>
      </c>
    </row>
    <row r="648">
      <c r="A648" s="219" t="n"/>
      <c r="B648" s="61" t="inlineStr">
        <is>
          <t>B</t>
        </is>
      </c>
      <c r="C648" s="61" t="n"/>
      <c r="D648" s="76" t="n"/>
      <c r="E648" s="77">
        <f>IF(D648="","",(D648-C648)/C648)</f>
        <v/>
      </c>
      <c r="F648" s="206" t="n"/>
      <c r="G648" s="204" t="n"/>
    </row>
    <row r="649">
      <c r="A649" s="220" t="n"/>
      <c r="B649" s="61" t="inlineStr">
        <is>
          <t>C</t>
        </is>
      </c>
      <c r="C649" s="61" t="n"/>
      <c r="D649" s="76" t="n"/>
      <c r="E649" s="77">
        <f>IF(D649="","",(D649-C649)/C649)</f>
        <v/>
      </c>
      <c r="F649" s="206" t="n"/>
      <c r="G649" s="204" t="n"/>
    </row>
    <row r="650">
      <c r="A650" s="218" t="n">
        <v>46239</v>
      </c>
      <c r="B650" s="61" t="inlineStr">
        <is>
          <t>A</t>
        </is>
      </c>
      <c r="C650" s="61" t="n"/>
      <c r="D650" s="76" t="n"/>
      <c r="E650" s="77">
        <f>IF(D650="","",(D650-C650)/C650)</f>
        <v/>
      </c>
      <c r="F650" s="441">
        <f>IFERROR(AVERAGE(E650:E652),"")</f>
        <v/>
      </c>
      <c r="G650" s="204" t="n">
        <v>0.015</v>
      </c>
    </row>
    <row r="651">
      <c r="A651" s="219" t="n"/>
      <c r="B651" s="61" t="inlineStr">
        <is>
          <t>B</t>
        </is>
      </c>
      <c r="C651" s="61" t="n"/>
      <c r="D651" s="76" t="n"/>
      <c r="E651" s="77">
        <f>IF(D651="","",(D651-C651)/C651)</f>
        <v/>
      </c>
      <c r="F651" s="206" t="n"/>
      <c r="G651" s="204" t="n"/>
    </row>
    <row r="652">
      <c r="A652" s="220" t="n"/>
      <c r="B652" s="61" t="inlineStr">
        <is>
          <t>C</t>
        </is>
      </c>
      <c r="C652" s="61" t="n"/>
      <c r="D652" s="76" t="n"/>
      <c r="E652" s="77">
        <f>IF(D652="","",(D652-C652)/C652)</f>
        <v/>
      </c>
      <c r="F652" s="206" t="n"/>
      <c r="G652" s="204" t="n"/>
    </row>
    <row r="653">
      <c r="A653" s="218" t="n">
        <v>46240</v>
      </c>
      <c r="B653" s="61" t="inlineStr">
        <is>
          <t>A</t>
        </is>
      </c>
      <c r="C653" s="61" t="n"/>
      <c r="D653" s="76" t="n"/>
      <c r="E653" s="77">
        <f>IF(D653="","",(D653-C653)/C653)</f>
        <v/>
      </c>
      <c r="F653" s="441">
        <f>IFERROR(AVERAGE(E653:E655),"")</f>
        <v/>
      </c>
      <c r="G653" s="204" t="n">
        <v>0.015</v>
      </c>
    </row>
    <row r="654">
      <c r="A654" s="219" t="n"/>
      <c r="B654" s="61" t="inlineStr">
        <is>
          <t>B</t>
        </is>
      </c>
      <c r="C654" s="61" t="n"/>
      <c r="D654" s="76" t="n"/>
      <c r="E654" s="77">
        <f>IF(D654="","",(D654-C654)/C654)</f>
        <v/>
      </c>
      <c r="F654" s="206" t="n"/>
      <c r="G654" s="204" t="n"/>
    </row>
    <row r="655">
      <c r="A655" s="220" t="n"/>
      <c r="B655" s="61" t="inlineStr">
        <is>
          <t>C</t>
        </is>
      </c>
      <c r="C655" s="61" t="n"/>
      <c r="D655" s="76" t="n"/>
      <c r="E655" s="77">
        <f>IF(D655="","",(D655-C655)/C655)</f>
        <v/>
      </c>
      <c r="F655" s="206" t="n"/>
      <c r="G655" s="204" t="n"/>
    </row>
    <row r="656">
      <c r="A656" s="218" t="n">
        <v>46241</v>
      </c>
      <c r="B656" s="61" t="inlineStr">
        <is>
          <t>A</t>
        </is>
      </c>
      <c r="C656" s="61" t="n"/>
      <c r="D656" s="76" t="n"/>
      <c r="E656" s="77">
        <f>IF(D656="","",(D656-C656)/C656)</f>
        <v/>
      </c>
      <c r="F656" s="441">
        <f>IFERROR(AVERAGE(E656:E658),"")</f>
        <v/>
      </c>
      <c r="G656" s="204" t="n">
        <v>0.015</v>
      </c>
    </row>
    <row r="657">
      <c r="A657" s="219" t="n"/>
      <c r="B657" s="61" t="inlineStr">
        <is>
          <t>B</t>
        </is>
      </c>
      <c r="C657" s="61" t="n"/>
      <c r="D657" s="76" t="n"/>
      <c r="E657" s="77">
        <f>IF(D657="","",(D657-C657)/C657)</f>
        <v/>
      </c>
      <c r="F657" s="206" t="n"/>
      <c r="G657" s="204" t="n"/>
    </row>
    <row r="658">
      <c r="A658" s="220" t="n"/>
      <c r="B658" s="61" t="inlineStr">
        <is>
          <t>C</t>
        </is>
      </c>
      <c r="C658" s="61" t="n"/>
      <c r="D658" s="76" t="n"/>
      <c r="E658" s="77">
        <f>IF(D658="","",(D658-C658)/C658)</f>
        <v/>
      </c>
      <c r="F658" s="206" t="n"/>
      <c r="G658" s="204" t="n"/>
    </row>
    <row r="659">
      <c r="A659" s="218" t="n">
        <v>46242</v>
      </c>
      <c r="B659" s="61" t="inlineStr">
        <is>
          <t>A</t>
        </is>
      </c>
      <c r="C659" s="61" t="n"/>
      <c r="D659" s="76" t="n"/>
      <c r="E659" s="77">
        <f>IF(D659="","",(D659-C659)/C659)</f>
        <v/>
      </c>
      <c r="F659" s="441">
        <f>IFERROR(AVERAGE(E659:E661),"")</f>
        <v/>
      </c>
      <c r="G659" s="204" t="n">
        <v>0.015</v>
      </c>
    </row>
    <row r="660">
      <c r="A660" s="219" t="n"/>
      <c r="B660" s="61" t="inlineStr">
        <is>
          <t>B</t>
        </is>
      </c>
      <c r="C660" s="61" t="n"/>
      <c r="D660" s="76" t="n"/>
      <c r="E660" s="77">
        <f>IF(D660="","",(D660-C660)/C660)</f>
        <v/>
      </c>
      <c r="F660" s="206" t="n"/>
      <c r="G660" s="204" t="n"/>
    </row>
    <row r="661">
      <c r="A661" s="220" t="n"/>
      <c r="B661" s="61" t="inlineStr">
        <is>
          <t>C</t>
        </is>
      </c>
      <c r="C661" s="61" t="n"/>
      <c r="D661" s="76" t="n"/>
      <c r="E661" s="77">
        <f>IF(D661="","",(D661-C661)/C661)</f>
        <v/>
      </c>
      <c r="F661" s="206" t="n"/>
      <c r="G661" s="204" t="n"/>
    </row>
    <row r="662">
      <c r="A662" s="218" t="n">
        <v>46243</v>
      </c>
      <c r="B662" s="61" t="inlineStr">
        <is>
          <t>A</t>
        </is>
      </c>
      <c r="C662" s="61" t="n"/>
      <c r="D662" s="76" t="n"/>
      <c r="E662" s="77">
        <f>IF(D662="","",(D662-C662)/C662)</f>
        <v/>
      </c>
      <c r="F662" s="441">
        <f>IFERROR(AVERAGE(E662:E664),"")</f>
        <v/>
      </c>
      <c r="G662" s="204" t="n">
        <v>0.015</v>
      </c>
    </row>
    <row r="663">
      <c r="A663" s="219" t="n"/>
      <c r="B663" s="61" t="inlineStr">
        <is>
          <t>B</t>
        </is>
      </c>
      <c r="C663" s="61" t="n"/>
      <c r="D663" s="76" t="n"/>
      <c r="E663" s="77">
        <f>IF(D663="","",(D663-C663)/C663)</f>
        <v/>
      </c>
      <c r="F663" s="206" t="n"/>
      <c r="G663" s="204" t="n"/>
    </row>
    <row r="664">
      <c r="A664" s="220" t="n"/>
      <c r="B664" s="61" t="inlineStr">
        <is>
          <t>C</t>
        </is>
      </c>
      <c r="C664" s="61" t="n"/>
      <c r="D664" s="76" t="n"/>
      <c r="E664" s="77">
        <f>IF(D664="","",(D664-C664)/C664)</f>
        <v/>
      </c>
      <c r="F664" s="206" t="n"/>
      <c r="G664" s="204" t="n"/>
    </row>
    <row r="665">
      <c r="A665" s="218" t="n">
        <v>46244</v>
      </c>
      <c r="B665" s="61" t="inlineStr">
        <is>
          <t>A</t>
        </is>
      </c>
      <c r="C665" s="61" t="n"/>
      <c r="D665" s="61" t="n"/>
      <c r="E665" s="77" t="n"/>
      <c r="F665" s="441" t="n"/>
      <c r="G665" s="204" t="n">
        <v>0.015</v>
      </c>
    </row>
    <row r="666">
      <c r="A666" s="219" t="n"/>
      <c r="B666" s="61" t="inlineStr">
        <is>
          <t>B</t>
        </is>
      </c>
      <c r="C666" s="61" t="n"/>
      <c r="D666" s="61" t="n"/>
      <c r="E666" s="77" t="n"/>
      <c r="F666" s="206" t="n"/>
      <c r="G666" s="204" t="n"/>
    </row>
    <row r="667">
      <c r="A667" s="220" t="n"/>
      <c r="B667" s="61" t="inlineStr">
        <is>
          <t>C</t>
        </is>
      </c>
      <c r="C667" s="61" t="n"/>
      <c r="D667" s="61" t="n"/>
      <c r="E667" s="77" t="n"/>
      <c r="F667" s="206" t="n"/>
      <c r="G667" s="204" t="n"/>
    </row>
    <row r="668">
      <c r="A668" s="218" t="n">
        <v>46245</v>
      </c>
      <c r="B668" s="61" t="inlineStr">
        <is>
          <t>A</t>
        </is>
      </c>
      <c r="C668" s="61" t="n"/>
      <c r="D668" s="61" t="n"/>
      <c r="E668" s="77">
        <f>IF(D668="","",(D668-C668)/C668)</f>
        <v/>
      </c>
      <c r="F668" s="441">
        <f>IFERROR(AVERAGE(E668:E670),"")</f>
        <v/>
      </c>
      <c r="G668" s="204" t="n">
        <v>0.015</v>
      </c>
    </row>
    <row r="669">
      <c r="A669" s="219" t="n"/>
      <c r="B669" s="61" t="inlineStr">
        <is>
          <t>B</t>
        </is>
      </c>
      <c r="C669" s="61" t="n"/>
      <c r="D669" s="61" t="n"/>
      <c r="E669" s="77">
        <f>IF(D669="","",(D669-C669)/C669)</f>
        <v/>
      </c>
      <c r="F669" s="206" t="n"/>
      <c r="G669" s="204" t="n"/>
    </row>
    <row r="670">
      <c r="A670" s="220" t="n"/>
      <c r="B670" s="61" t="inlineStr">
        <is>
          <t>C</t>
        </is>
      </c>
      <c r="C670" s="61" t="n"/>
      <c r="D670" s="61" t="n"/>
      <c r="E670" s="77">
        <f>IF(D670="","",(D670-C670)/C670)</f>
        <v/>
      </c>
      <c r="F670" s="206" t="n"/>
      <c r="G670" s="204" t="n"/>
    </row>
    <row r="671">
      <c r="A671" s="218" t="n">
        <v>46246</v>
      </c>
      <c r="B671" s="61" t="inlineStr">
        <is>
          <t>A</t>
        </is>
      </c>
      <c r="C671" s="61" t="n"/>
      <c r="D671" s="61" t="n"/>
      <c r="E671" s="77">
        <f>IF(D671="","",(D671-C671)/C671)</f>
        <v/>
      </c>
      <c r="F671" s="441">
        <f>IFERROR(AVERAGE(E671:E673),"")</f>
        <v/>
      </c>
      <c r="G671" s="204" t="n">
        <v>0.015</v>
      </c>
    </row>
    <row r="672">
      <c r="A672" s="219" t="n"/>
      <c r="B672" s="61" t="inlineStr">
        <is>
          <t>B</t>
        </is>
      </c>
      <c r="C672" s="61" t="n"/>
      <c r="D672" s="61" t="n"/>
      <c r="E672" s="77">
        <f>IF(D672="","",(D672-C672)/C672)</f>
        <v/>
      </c>
      <c r="F672" s="206" t="n"/>
      <c r="G672" s="204" t="n"/>
    </row>
    <row r="673">
      <c r="A673" s="220" t="n"/>
      <c r="B673" s="61" t="inlineStr">
        <is>
          <t>C</t>
        </is>
      </c>
      <c r="C673" s="61" t="n"/>
      <c r="D673" s="61" t="n"/>
      <c r="E673" s="77">
        <f>IF(D673="","",(D673-C673)/C673)</f>
        <v/>
      </c>
      <c r="F673" s="206" t="n"/>
      <c r="G673" s="204" t="n"/>
    </row>
    <row r="674">
      <c r="A674" s="218" t="n">
        <v>46247</v>
      </c>
      <c r="B674" s="61" t="inlineStr">
        <is>
          <t>A</t>
        </is>
      </c>
      <c r="C674" s="61" t="n"/>
      <c r="D674" s="61" t="n"/>
      <c r="E674" s="77">
        <f>IF(D674="","",(D674-C674)/C674)</f>
        <v/>
      </c>
      <c r="F674" s="441">
        <f>IFERROR(AVERAGE(E674:E676),"")</f>
        <v/>
      </c>
      <c r="G674" s="204" t="n">
        <v>0.015</v>
      </c>
    </row>
    <row r="675">
      <c r="A675" s="219" t="n"/>
      <c r="B675" s="61" t="inlineStr">
        <is>
          <t>B</t>
        </is>
      </c>
      <c r="C675" s="61" t="n"/>
      <c r="D675" s="61" t="n"/>
      <c r="E675" s="77">
        <f>IF(D675="","",(D675-C675)/C675)</f>
        <v/>
      </c>
      <c r="F675" s="206" t="n"/>
      <c r="G675" s="204" t="n"/>
    </row>
    <row r="676">
      <c r="A676" s="220" t="n"/>
      <c r="B676" s="61" t="inlineStr">
        <is>
          <t>C</t>
        </is>
      </c>
      <c r="C676" s="61" t="n"/>
      <c r="D676" s="61" t="n"/>
      <c r="E676" s="77">
        <f>IF(D676="","",(D676-C676)/C676)</f>
        <v/>
      </c>
      <c r="F676" s="206" t="n"/>
      <c r="G676" s="204" t="n"/>
    </row>
    <row r="677">
      <c r="A677" s="218" t="n">
        <v>46248</v>
      </c>
      <c r="B677" s="61" t="inlineStr">
        <is>
          <t>A</t>
        </is>
      </c>
      <c r="C677" s="61" t="n"/>
      <c r="D677" s="61" t="n"/>
      <c r="E677" s="77">
        <f>IF(D677="","",(D677-C677)/C677)</f>
        <v/>
      </c>
      <c r="F677" s="441">
        <f>IFERROR(AVERAGE(E677:E679),"")</f>
        <v/>
      </c>
      <c r="G677" s="204" t="n">
        <v>0.015</v>
      </c>
    </row>
    <row r="678">
      <c r="A678" s="219" t="n"/>
      <c r="B678" s="61" t="inlineStr">
        <is>
          <t>B</t>
        </is>
      </c>
      <c r="C678" s="61" t="n"/>
      <c r="D678" s="61" t="n"/>
      <c r="E678" s="77">
        <f>IF(D678="","",(D678-C678)/C678)</f>
        <v/>
      </c>
      <c r="F678" s="206" t="n"/>
      <c r="G678" s="204" t="n"/>
    </row>
    <row r="679">
      <c r="A679" s="220" t="n"/>
      <c r="B679" s="61" t="inlineStr">
        <is>
          <t>C</t>
        </is>
      </c>
      <c r="C679" s="61" t="n"/>
      <c r="D679" s="61" t="n"/>
      <c r="E679" s="77">
        <f>IF(D679="","",(D679-C679)/C679)</f>
        <v/>
      </c>
      <c r="F679" s="206" t="n"/>
      <c r="G679" s="204" t="n"/>
    </row>
    <row r="680">
      <c r="A680" s="218" t="n">
        <v>46249</v>
      </c>
      <c r="B680" s="61" t="inlineStr">
        <is>
          <t>A</t>
        </is>
      </c>
      <c r="C680" s="61" t="n"/>
      <c r="D680" s="61" t="n"/>
      <c r="E680" s="77">
        <f>IF(D680="","",(D680-C680)/C680)</f>
        <v/>
      </c>
      <c r="F680" s="441">
        <f>IFERROR(AVERAGE(E680:E682),"")</f>
        <v/>
      </c>
      <c r="G680" s="204" t="n">
        <v>0.015</v>
      </c>
    </row>
    <row r="681">
      <c r="A681" s="219" t="n"/>
      <c r="B681" s="61" t="inlineStr">
        <is>
          <t>B</t>
        </is>
      </c>
      <c r="C681" s="61" t="n"/>
      <c r="D681" s="61" t="n"/>
      <c r="E681" s="77">
        <f>IF(D681="","",(D681-C681)/C681)</f>
        <v/>
      </c>
      <c r="F681" s="206" t="n"/>
      <c r="G681" s="204" t="n"/>
    </row>
    <row r="682">
      <c r="A682" s="220" t="n"/>
      <c r="B682" s="61" t="inlineStr">
        <is>
          <t>C</t>
        </is>
      </c>
      <c r="C682" s="61" t="n"/>
      <c r="D682" s="61" t="n"/>
      <c r="E682" s="77">
        <f>IF(D682="","",(D682-C682)/C682)</f>
        <v/>
      </c>
      <c r="F682" s="206" t="n"/>
      <c r="G682" s="204" t="n"/>
    </row>
    <row r="683">
      <c r="A683" s="218" t="n">
        <v>46250</v>
      </c>
      <c r="B683" s="61" t="inlineStr">
        <is>
          <t>A</t>
        </is>
      </c>
      <c r="C683" s="61" t="n"/>
      <c r="D683" s="61" t="n"/>
      <c r="E683" s="77">
        <f>IF(D683="","",(D683-C683)/C683)</f>
        <v/>
      </c>
      <c r="F683" s="441">
        <f>IFERROR(AVERAGE(E683:E685),"")</f>
        <v/>
      </c>
      <c r="G683" s="204" t="n">
        <v>0.015</v>
      </c>
    </row>
    <row r="684">
      <c r="A684" s="219" t="n"/>
      <c r="B684" s="61" t="inlineStr">
        <is>
          <t>B</t>
        </is>
      </c>
      <c r="C684" s="61" t="n"/>
      <c r="D684" s="61" t="n"/>
      <c r="E684" s="77">
        <f>IF(D684="","",(D684-C684)/C684)</f>
        <v/>
      </c>
      <c r="F684" s="206" t="n"/>
      <c r="G684" s="204" t="n"/>
    </row>
    <row r="685">
      <c r="A685" s="220" t="n"/>
      <c r="B685" s="61" t="inlineStr">
        <is>
          <t>C</t>
        </is>
      </c>
      <c r="C685" s="61" t="n"/>
      <c r="D685" s="61" t="n"/>
      <c r="E685" s="77">
        <f>IF(D685="","",(D685-C685)/C685)</f>
        <v/>
      </c>
      <c r="F685" s="206" t="n"/>
      <c r="G685" s="204" t="n"/>
    </row>
    <row r="686">
      <c r="A686" s="218" t="n">
        <v>46251</v>
      </c>
      <c r="B686" s="61" t="inlineStr">
        <is>
          <t>A</t>
        </is>
      </c>
      <c r="C686" s="61" t="n"/>
      <c r="D686" s="61" t="n"/>
      <c r="E686" s="77">
        <f>IF(D686="","",(D686-C686)/C686)</f>
        <v/>
      </c>
      <c r="F686" s="441">
        <f>IFERROR(AVERAGE(E686:E688),"")</f>
        <v/>
      </c>
      <c r="G686" s="204" t="n">
        <v>0.015</v>
      </c>
    </row>
    <row r="687">
      <c r="A687" s="219" t="n"/>
      <c r="B687" s="61" t="inlineStr">
        <is>
          <t>B</t>
        </is>
      </c>
      <c r="C687" s="61" t="n"/>
      <c r="D687" s="61" t="n"/>
      <c r="E687" s="77">
        <f>IF(D687="","",(D687-C687)/C687)</f>
        <v/>
      </c>
      <c r="F687" s="206" t="n"/>
      <c r="G687" s="204" t="n"/>
    </row>
    <row r="688">
      <c r="A688" s="220" t="n"/>
      <c r="B688" s="61" t="inlineStr">
        <is>
          <t>C</t>
        </is>
      </c>
      <c r="C688" s="61" t="n"/>
      <c r="D688" s="61" t="n"/>
      <c r="E688" s="77">
        <f>IF(D688="","",(D688-C688)/C688)</f>
        <v/>
      </c>
      <c r="F688" s="206" t="n"/>
      <c r="G688" s="204" t="n"/>
    </row>
    <row r="689">
      <c r="A689" s="218" t="n">
        <v>46252</v>
      </c>
      <c r="B689" s="61" t="inlineStr">
        <is>
          <t>A</t>
        </is>
      </c>
      <c r="C689" s="61" t="n"/>
      <c r="D689" s="61" t="n"/>
      <c r="E689" s="77">
        <f>IF(D689="","",(D689-C689)/C689)</f>
        <v/>
      </c>
      <c r="F689" s="441">
        <f>IFERROR(AVERAGE(E689:E691),"")</f>
        <v/>
      </c>
      <c r="G689" s="204" t="n">
        <v>0.015</v>
      </c>
    </row>
    <row r="690">
      <c r="A690" s="219" t="n"/>
      <c r="B690" s="61" t="inlineStr">
        <is>
          <t>B</t>
        </is>
      </c>
      <c r="C690" s="61" t="n"/>
      <c r="D690" s="61" t="n"/>
      <c r="E690" s="77">
        <f>IF(D690="","",(D690-C690)/C690)</f>
        <v/>
      </c>
      <c r="F690" s="206" t="n"/>
      <c r="G690" s="204" t="n"/>
    </row>
    <row r="691">
      <c r="A691" s="220" t="n"/>
      <c r="B691" s="61" t="inlineStr">
        <is>
          <t>C</t>
        </is>
      </c>
      <c r="C691" s="61" t="n"/>
      <c r="D691" s="61" t="n"/>
      <c r="E691" s="77">
        <f>IF(D691="","",(D691-C691)/C691)</f>
        <v/>
      </c>
      <c r="F691" s="206" t="n"/>
      <c r="G691" s="204" t="n"/>
    </row>
    <row r="692">
      <c r="A692" s="218" t="n">
        <v>46253</v>
      </c>
      <c r="B692" s="61" t="inlineStr">
        <is>
          <t>A</t>
        </is>
      </c>
      <c r="C692" s="61" t="n"/>
      <c r="D692" s="61" t="n"/>
      <c r="E692" s="77">
        <f>IF(D692="","",(D692-C692)/C692)</f>
        <v/>
      </c>
      <c r="F692" s="441">
        <f>IFERROR(AVERAGE(E692:E694),"")</f>
        <v/>
      </c>
      <c r="G692" s="204" t="n">
        <v>0.015</v>
      </c>
    </row>
    <row r="693">
      <c r="A693" s="219" t="n"/>
      <c r="B693" s="61" t="inlineStr">
        <is>
          <t>B</t>
        </is>
      </c>
      <c r="C693" s="61" t="n"/>
      <c r="D693" s="61" t="n"/>
      <c r="E693" s="77">
        <f>IF(D693="","",(D693-C693)/C693)</f>
        <v/>
      </c>
      <c r="F693" s="206" t="n"/>
      <c r="G693" s="204" t="n"/>
    </row>
    <row r="694">
      <c r="A694" s="220" t="n"/>
      <c r="B694" s="61" t="inlineStr">
        <is>
          <t>C</t>
        </is>
      </c>
      <c r="C694" s="61" t="n"/>
      <c r="D694" s="61" t="n"/>
      <c r="E694" s="77">
        <f>IF(D694="","",(D694-C694)/C694)</f>
        <v/>
      </c>
      <c r="F694" s="206" t="n"/>
      <c r="G694" s="204" t="n"/>
    </row>
    <row r="695">
      <c r="A695" s="218" t="n">
        <v>46254</v>
      </c>
      <c r="B695" s="61" t="inlineStr">
        <is>
          <t>A</t>
        </is>
      </c>
      <c r="C695" s="61" t="n"/>
      <c r="D695" s="76" t="n"/>
      <c r="E695" s="77">
        <f>IF(D695="","",(D695-C695)/C695)</f>
        <v/>
      </c>
      <c r="F695" s="441">
        <f>IFERROR(AVERAGE(E695:E697),"")</f>
        <v/>
      </c>
      <c r="G695" s="204" t="n">
        <v>0.015</v>
      </c>
    </row>
    <row r="696">
      <c r="A696" s="219" t="n"/>
      <c r="B696" s="61" t="inlineStr">
        <is>
          <t>B</t>
        </is>
      </c>
      <c r="C696" s="61" t="n"/>
      <c r="D696" s="76" t="n"/>
      <c r="E696" s="77">
        <f>IF(D696="","",(D696-C696)/C696)</f>
        <v/>
      </c>
      <c r="F696" s="206" t="n"/>
      <c r="G696" s="204" t="n"/>
    </row>
    <row r="697">
      <c r="A697" s="220" t="n"/>
      <c r="B697" s="61" t="inlineStr">
        <is>
          <t>C</t>
        </is>
      </c>
      <c r="C697" s="61" t="n"/>
      <c r="D697" s="76" t="n"/>
      <c r="E697" s="77">
        <f>IF(D697="","",(D697-C697)/C697)</f>
        <v/>
      </c>
      <c r="F697" s="206" t="n"/>
      <c r="G697" s="204" t="n"/>
    </row>
    <row r="698">
      <c r="A698" s="218" t="n">
        <v>46255</v>
      </c>
      <c r="B698" s="61" t="inlineStr">
        <is>
          <t>A</t>
        </is>
      </c>
      <c r="C698" s="61" t="n"/>
      <c r="D698" s="76" t="n"/>
      <c r="E698" s="77">
        <f>IF(D698="","",(D698-C698)/C698)</f>
        <v/>
      </c>
      <c r="F698" s="441">
        <f>IFERROR(AVERAGE(E698:E700),"")</f>
        <v/>
      </c>
      <c r="G698" s="204" t="n">
        <v>0.015</v>
      </c>
    </row>
    <row r="699">
      <c r="A699" s="219" t="n"/>
      <c r="B699" s="61" t="inlineStr">
        <is>
          <t>B</t>
        </is>
      </c>
      <c r="C699" s="61" t="n"/>
      <c r="D699" s="76" t="n"/>
      <c r="E699" s="77">
        <f>IF(D699="","",(D699-C699)/C699)</f>
        <v/>
      </c>
      <c r="F699" s="206" t="n"/>
      <c r="G699" s="204" t="n"/>
    </row>
    <row r="700">
      <c r="A700" s="220" t="n"/>
      <c r="B700" s="61" t="inlineStr">
        <is>
          <t>C</t>
        </is>
      </c>
      <c r="C700" s="61" t="n"/>
      <c r="D700" s="76" t="n"/>
      <c r="E700" s="77">
        <f>IF(D700="","",(D700-C700)/C700)</f>
        <v/>
      </c>
      <c r="F700" s="206" t="n"/>
      <c r="G700" s="204" t="n"/>
    </row>
    <row r="701">
      <c r="A701" s="218" t="n">
        <v>46256</v>
      </c>
      <c r="B701" s="61" t="inlineStr">
        <is>
          <t>A</t>
        </is>
      </c>
      <c r="C701" s="61" t="n"/>
      <c r="D701" s="76" t="n"/>
      <c r="E701" s="77">
        <f>IF(D701="","",(D701-C701)/C701)</f>
        <v/>
      </c>
      <c r="F701" s="441">
        <f>IFERROR(AVERAGE(E701:E703),"")</f>
        <v/>
      </c>
      <c r="G701" s="204" t="n">
        <v>0.015</v>
      </c>
    </row>
    <row r="702">
      <c r="A702" s="219" t="n"/>
      <c r="B702" s="61" t="inlineStr">
        <is>
          <t>B</t>
        </is>
      </c>
      <c r="C702" s="61" t="n"/>
      <c r="D702" s="76" t="n"/>
      <c r="E702" s="77">
        <f>IF(D702="","",(D702-C702)/C702)</f>
        <v/>
      </c>
      <c r="F702" s="206" t="n"/>
      <c r="G702" s="204" t="n"/>
    </row>
    <row r="703">
      <c r="A703" s="220" t="n"/>
      <c r="B703" s="61" t="inlineStr">
        <is>
          <t>C</t>
        </is>
      </c>
      <c r="C703" s="61" t="n"/>
      <c r="D703" s="76" t="n"/>
      <c r="E703" s="77">
        <f>IF(D703="","",(D703-C703)/C703)</f>
        <v/>
      </c>
      <c r="F703" s="206" t="n"/>
      <c r="G703" s="204" t="n"/>
    </row>
    <row r="704">
      <c r="A704" s="218" t="n">
        <v>46257</v>
      </c>
      <c r="B704" s="61" t="inlineStr">
        <is>
          <t>A</t>
        </is>
      </c>
      <c r="C704" s="61" t="n"/>
      <c r="D704" s="76" t="n"/>
      <c r="E704" s="77">
        <f>IF(D704="","",(D704-C704)/C704)</f>
        <v/>
      </c>
      <c r="F704" s="441">
        <f>IFERROR(AVERAGE(E704:E706),"")</f>
        <v/>
      </c>
      <c r="G704" s="204" t="n">
        <v>0.015</v>
      </c>
    </row>
    <row r="705">
      <c r="A705" s="219" t="n"/>
      <c r="B705" s="61" t="inlineStr">
        <is>
          <t>B</t>
        </is>
      </c>
      <c r="C705" s="61" t="n"/>
      <c r="D705" s="76" t="n"/>
      <c r="E705" s="77">
        <f>IF(D705="","",(D705-C705)/C705)</f>
        <v/>
      </c>
      <c r="F705" s="206" t="n"/>
      <c r="G705" s="204" t="n"/>
    </row>
    <row r="706">
      <c r="A706" s="220" t="n"/>
      <c r="B706" s="61" t="inlineStr">
        <is>
          <t>C</t>
        </is>
      </c>
      <c r="C706" s="61" t="n"/>
      <c r="D706" s="76" t="n"/>
      <c r="E706" s="77">
        <f>IF(D706="","",(D706-C706)/C706)</f>
        <v/>
      </c>
      <c r="F706" s="206" t="n"/>
      <c r="G706" s="204" t="n"/>
    </row>
    <row r="707">
      <c r="A707" s="218" t="n">
        <v>46258</v>
      </c>
      <c r="B707" s="61" t="inlineStr">
        <is>
          <t>A</t>
        </is>
      </c>
      <c r="C707" s="61" t="n"/>
      <c r="D707" s="76" t="n"/>
      <c r="E707" s="77">
        <f>IF(D707="","",(D707-C707)/C707)</f>
        <v/>
      </c>
      <c r="F707" s="441">
        <f>IFERROR(AVERAGE(E707:E709),"")</f>
        <v/>
      </c>
      <c r="G707" s="204" t="n">
        <v>0.015</v>
      </c>
    </row>
    <row r="708">
      <c r="A708" s="219" t="n"/>
      <c r="B708" s="61" t="inlineStr">
        <is>
          <t>B</t>
        </is>
      </c>
      <c r="C708" s="61" t="n"/>
      <c r="D708" s="76" t="n"/>
      <c r="E708" s="77">
        <f>IF(D708="","",(D708-C708)/C708)</f>
        <v/>
      </c>
      <c r="F708" s="206" t="n"/>
      <c r="G708" s="204" t="n"/>
    </row>
    <row r="709">
      <c r="A709" s="220" t="n"/>
      <c r="B709" s="61" t="inlineStr">
        <is>
          <t>C</t>
        </is>
      </c>
      <c r="C709" s="61" t="n"/>
      <c r="D709" s="76" t="n"/>
      <c r="E709" s="77">
        <f>IF(D709="","",(D709-C709)/C709)</f>
        <v/>
      </c>
      <c r="F709" s="206" t="n"/>
      <c r="G709" s="204" t="n"/>
    </row>
    <row r="710">
      <c r="A710" s="218" t="n">
        <v>46259</v>
      </c>
      <c r="B710" s="61" t="inlineStr">
        <is>
          <t>A</t>
        </is>
      </c>
      <c r="C710" s="61" t="n"/>
      <c r="D710" s="76" t="n"/>
      <c r="E710" s="77">
        <f>IF(D710="","",(D710-C710)/C710)</f>
        <v/>
      </c>
      <c r="F710" s="441">
        <f>IFERROR(AVERAGE(E710:E712),"")</f>
        <v/>
      </c>
      <c r="G710" s="204" t="n">
        <v>0.015</v>
      </c>
    </row>
    <row r="711">
      <c r="A711" s="219" t="n"/>
      <c r="B711" s="61" t="inlineStr">
        <is>
          <t>B</t>
        </is>
      </c>
      <c r="C711" s="61" t="n"/>
      <c r="D711" s="76" t="n"/>
      <c r="E711" s="77">
        <f>IF(D711="","",(D711-C711)/C711)</f>
        <v/>
      </c>
      <c r="F711" s="206" t="n"/>
      <c r="G711" s="204" t="n"/>
    </row>
    <row r="712">
      <c r="A712" s="220" t="n"/>
      <c r="B712" s="61" t="inlineStr">
        <is>
          <t>C</t>
        </is>
      </c>
      <c r="C712" s="61" t="n"/>
      <c r="D712" s="76" t="n"/>
      <c r="E712" s="77">
        <f>IF(D712="","",(D712-C712)/C712)</f>
        <v/>
      </c>
      <c r="F712" s="206" t="n"/>
      <c r="G712" s="204" t="n"/>
    </row>
    <row r="713">
      <c r="A713" s="218" t="n">
        <v>46260</v>
      </c>
      <c r="B713" s="61" t="inlineStr">
        <is>
          <t>A</t>
        </is>
      </c>
      <c r="C713" s="61" t="n"/>
      <c r="D713" s="76" t="n"/>
      <c r="E713" s="77">
        <f>IF(D713="","",(D713-C713)/C713)</f>
        <v/>
      </c>
      <c r="F713" s="441">
        <f>IFERROR(AVERAGE(E713:E715),"")</f>
        <v/>
      </c>
      <c r="G713" s="204" t="n">
        <v>0.015</v>
      </c>
    </row>
    <row r="714">
      <c r="A714" s="219" t="n"/>
      <c r="B714" s="61" t="inlineStr">
        <is>
          <t>B</t>
        </is>
      </c>
      <c r="C714" s="61" t="n"/>
      <c r="D714" s="76" t="n"/>
      <c r="E714" s="77">
        <f>IF(D714="","",(D714-C714)/C714)</f>
        <v/>
      </c>
      <c r="F714" s="206" t="n"/>
      <c r="G714" s="204" t="n"/>
    </row>
    <row r="715">
      <c r="A715" s="220" t="n"/>
      <c r="B715" s="61" t="inlineStr">
        <is>
          <t>C</t>
        </is>
      </c>
      <c r="C715" s="61" t="n"/>
      <c r="D715" s="76" t="n"/>
      <c r="E715" s="77">
        <f>IF(D715="","",(D715-C715)/C715)</f>
        <v/>
      </c>
      <c r="F715" s="206" t="n"/>
      <c r="G715" s="204" t="n"/>
    </row>
    <row r="716">
      <c r="A716" s="218" t="n">
        <v>46261</v>
      </c>
      <c r="B716" s="61" t="inlineStr">
        <is>
          <t>A</t>
        </is>
      </c>
      <c r="C716" s="61" t="n"/>
      <c r="D716" s="76" t="n"/>
      <c r="E716" s="77">
        <f>IF(D716="","",(D716-C716)/C716)</f>
        <v/>
      </c>
      <c r="F716" s="441">
        <f>IFERROR(AVERAGE(E716:E718),"")</f>
        <v/>
      </c>
      <c r="G716" s="204" t="n">
        <v>0.015</v>
      </c>
    </row>
    <row r="717">
      <c r="A717" s="219" t="n"/>
      <c r="B717" s="61" t="inlineStr">
        <is>
          <t>B</t>
        </is>
      </c>
      <c r="C717" s="61" t="n"/>
      <c r="D717" s="76" t="n"/>
      <c r="E717" s="77">
        <f>IF(D717="","",(D717-C717)/C717)</f>
        <v/>
      </c>
      <c r="F717" s="206" t="n"/>
      <c r="G717" s="204" t="n"/>
    </row>
    <row r="718">
      <c r="A718" s="220" t="n"/>
      <c r="B718" s="61" t="inlineStr">
        <is>
          <t>C</t>
        </is>
      </c>
      <c r="C718" s="61" t="n"/>
      <c r="D718" s="76" t="n"/>
      <c r="E718" s="77">
        <f>IF(D718="","",(D718-C718)/C718)</f>
        <v/>
      </c>
      <c r="F718" s="206" t="n"/>
      <c r="G718" s="204" t="n"/>
    </row>
    <row r="719">
      <c r="A719" s="218" t="n">
        <v>46262</v>
      </c>
      <c r="B719" s="61" t="inlineStr">
        <is>
          <t>A</t>
        </is>
      </c>
      <c r="C719" s="61" t="n"/>
      <c r="D719" s="76" t="n"/>
      <c r="E719" s="77">
        <f>IF(D719="","",(D719-C719)/C719)</f>
        <v/>
      </c>
      <c r="F719" s="441">
        <f>IFERROR(AVERAGE(E719:E721),"")</f>
        <v/>
      </c>
      <c r="G719" s="204" t="n">
        <v>0.015</v>
      </c>
    </row>
    <row r="720">
      <c r="A720" s="219" t="n"/>
      <c r="B720" s="61" t="inlineStr">
        <is>
          <t>B</t>
        </is>
      </c>
      <c r="C720" s="61" t="n"/>
      <c r="D720" s="76" t="n"/>
      <c r="E720" s="77">
        <f>IF(D720="","",(D720-C720)/C720)</f>
        <v/>
      </c>
      <c r="F720" s="206" t="n"/>
      <c r="G720" s="204" t="n"/>
    </row>
    <row r="721">
      <c r="A721" s="220" t="n"/>
      <c r="B721" s="61" t="inlineStr">
        <is>
          <t>C</t>
        </is>
      </c>
      <c r="C721" s="61" t="n"/>
      <c r="D721" s="76" t="n"/>
      <c r="E721" s="77">
        <f>IF(D721="","",(D721-C721)/C721)</f>
        <v/>
      </c>
      <c r="F721" s="206" t="n"/>
      <c r="G721" s="204" t="n"/>
    </row>
    <row r="722">
      <c r="A722" s="218" t="n">
        <v>46263</v>
      </c>
      <c r="B722" s="61" t="inlineStr">
        <is>
          <t>A</t>
        </is>
      </c>
      <c r="C722" s="61" t="n"/>
      <c r="D722" s="76" t="n"/>
      <c r="E722" s="77">
        <f>IF(D722="","",(D722-C722)/C722)</f>
        <v/>
      </c>
      <c r="F722" s="441">
        <f>IFERROR(AVERAGE(E722:E724),"")</f>
        <v/>
      </c>
      <c r="G722" s="204" t="n">
        <v>0.015</v>
      </c>
      <c r="I722" s="443" t="n">
        <v>46023</v>
      </c>
      <c r="J722" s="61" t="inlineStr">
        <is>
          <t>A</t>
        </is>
      </c>
      <c r="K722" s="78" t="n"/>
      <c r="L722" s="79" t="n"/>
      <c r="M722" s="77">
        <f>IF(L722="","",(L722-K722)/K722)</f>
        <v/>
      </c>
      <c r="N722" s="441">
        <f>IFERROR(AVERAGE(M722:M724),"")</f>
        <v/>
      </c>
    </row>
    <row r="723">
      <c r="A723" s="219" t="n"/>
      <c r="B723" s="61" t="inlineStr">
        <is>
          <t>B</t>
        </is>
      </c>
      <c r="C723" s="61" t="n"/>
      <c r="D723" s="76" t="n"/>
      <c r="E723" s="77">
        <f>IF(D723="","",(D723-C723)/C723)</f>
        <v/>
      </c>
      <c r="F723" s="206" t="n"/>
      <c r="G723" s="204" t="n"/>
      <c r="I723" s="444" t="n"/>
      <c r="J723" s="61" t="inlineStr">
        <is>
          <t>B</t>
        </is>
      </c>
      <c r="K723" s="78" t="n"/>
      <c r="L723" s="79" t="n"/>
      <c r="M723" s="77">
        <f>IF(L723="","",(L723-K723)/K723)</f>
        <v/>
      </c>
      <c r="N723" s="442" t="n"/>
    </row>
    <row r="724">
      <c r="A724" s="220" t="n"/>
      <c r="B724" s="61" t="inlineStr">
        <is>
          <t>C</t>
        </is>
      </c>
      <c r="C724" s="61" t="n"/>
      <c r="D724" s="76" t="n"/>
      <c r="E724" s="77">
        <f>IF(D724="","",(D724-C724)/C724)</f>
        <v/>
      </c>
      <c r="F724" s="206" t="n"/>
      <c r="G724" s="204" t="n"/>
      <c r="I724" s="445" t="n"/>
      <c r="J724" s="61" t="inlineStr">
        <is>
          <t>C</t>
        </is>
      </c>
      <c r="K724" s="78" t="n">
        <v>574</v>
      </c>
      <c r="L724" s="79" t="n">
        <v>583.8</v>
      </c>
      <c r="M724" s="77">
        <f>IF(L724="","",(L724-K724)/K724)</f>
        <v/>
      </c>
      <c r="N724" s="442" t="n"/>
    </row>
    <row r="725">
      <c r="A725" s="218" t="n">
        <v>46264</v>
      </c>
      <c r="B725" s="61" t="inlineStr">
        <is>
          <t>A</t>
        </is>
      </c>
      <c r="C725" s="61" t="n"/>
      <c r="D725" s="76" t="n"/>
      <c r="E725" s="77">
        <f>IF(D725="","",(D725-C725)/C725)</f>
        <v/>
      </c>
      <c r="F725" s="441">
        <f>IFERROR(AVERAGE(E725:E727),"")</f>
        <v/>
      </c>
      <c r="G725" s="204" t="n">
        <v>0.015</v>
      </c>
      <c r="I725" s="443" t="n">
        <v>46024</v>
      </c>
      <c r="J725" s="61" t="inlineStr">
        <is>
          <t>A</t>
        </is>
      </c>
      <c r="K725" s="78" t="n">
        <v>574</v>
      </c>
      <c r="L725" s="79" t="n">
        <v>589.62</v>
      </c>
      <c r="M725" s="77">
        <f>IF(L725="","",(L725-K725)/K725)</f>
        <v/>
      </c>
      <c r="N725" s="441">
        <f>IFERROR(AVERAGE(M725:M727),"")</f>
        <v/>
      </c>
    </row>
    <row r="726">
      <c r="A726" s="219" t="n"/>
      <c r="B726" s="61" t="inlineStr">
        <is>
          <t>B</t>
        </is>
      </c>
      <c r="C726" s="61" t="n"/>
      <c r="D726" s="76" t="n"/>
      <c r="E726" s="77">
        <f>IF(D726="","",(D726-C726)/C726)</f>
        <v/>
      </c>
      <c r="F726" s="206" t="n"/>
      <c r="G726" s="204" t="n"/>
      <c r="I726" s="444" t="n"/>
      <c r="J726" s="61" t="inlineStr">
        <is>
          <t>B</t>
        </is>
      </c>
      <c r="K726" s="78" t="n">
        <v>574</v>
      </c>
      <c r="L726" s="79" t="n">
        <v>592.46</v>
      </c>
      <c r="M726" s="77">
        <f>IF(L726="","",(L726-K726)/K726)</f>
        <v/>
      </c>
      <c r="N726" s="442" t="n"/>
    </row>
    <row r="727">
      <c r="A727" s="220" t="n"/>
      <c r="B727" s="61" t="inlineStr">
        <is>
          <t>C</t>
        </is>
      </c>
      <c r="C727" s="61" t="n"/>
      <c r="D727" s="76" t="n"/>
      <c r="E727" s="77">
        <f>IF(D727="","",(D727-C727)/C727)</f>
        <v/>
      </c>
      <c r="F727" s="206" t="n"/>
      <c r="G727" s="204" t="n"/>
      <c r="I727" s="445" t="n"/>
      <c r="J727" s="61" t="inlineStr">
        <is>
          <t>C</t>
        </is>
      </c>
      <c r="K727" s="78" t="n">
        <v>574</v>
      </c>
      <c r="L727" s="79" t="n">
        <v>589.65</v>
      </c>
      <c r="M727" s="77">
        <f>IF(L727="","",(L727-K727)/K727)</f>
        <v/>
      </c>
      <c r="N727" s="442" t="n"/>
    </row>
    <row r="728">
      <c r="A728" s="218" t="n">
        <v>46265</v>
      </c>
      <c r="B728" s="61" t="inlineStr">
        <is>
          <t>A</t>
        </is>
      </c>
      <c r="C728" s="61" t="n"/>
      <c r="D728" s="76" t="n"/>
      <c r="E728" s="77">
        <f>IF(D728="","",(D728-C728)/C728)</f>
        <v/>
      </c>
      <c r="F728" s="441">
        <f>IFERROR(AVERAGE(E728:E730),"")</f>
        <v/>
      </c>
      <c r="G728" s="204" t="n">
        <v>0.015</v>
      </c>
    </row>
    <row r="729">
      <c r="A729" s="219" t="n"/>
      <c r="B729" s="61" t="inlineStr">
        <is>
          <t>B</t>
        </is>
      </c>
      <c r="C729" s="61" t="n"/>
      <c r="D729" s="76" t="n"/>
      <c r="E729" s="77">
        <f>IF(D729="","",(D729-C729)/C729)</f>
        <v/>
      </c>
      <c r="F729" s="206" t="n"/>
      <c r="G729" s="204" t="n"/>
    </row>
    <row r="730">
      <c r="A730" s="220" t="n"/>
      <c r="B730" s="61" t="inlineStr">
        <is>
          <t>C</t>
        </is>
      </c>
      <c r="C730" s="61" t="n"/>
      <c r="D730" s="76" t="n"/>
      <c r="E730" s="77">
        <f>IF(D730="","",(D730-C730)/C730)</f>
        <v/>
      </c>
      <c r="F730" s="206" t="n"/>
      <c r="G730" s="204" t="n"/>
    </row>
    <row r="731">
      <c r="A731" s="218" t="n">
        <v>46266</v>
      </c>
      <c r="B731" s="61" t="inlineStr">
        <is>
          <t>A</t>
        </is>
      </c>
      <c r="C731" s="61" t="n"/>
      <c r="D731" s="76" t="n"/>
      <c r="E731" s="77">
        <f>IF(D731="","",(D731-C731)/C731)</f>
        <v/>
      </c>
      <c r="F731" s="441">
        <f>IFERROR(AVERAGE(E731:E733),"")</f>
        <v/>
      </c>
      <c r="G731" s="204" t="n">
        <v>0.015</v>
      </c>
    </row>
    <row r="732">
      <c r="A732" s="219" t="n"/>
      <c r="B732" s="61" t="inlineStr">
        <is>
          <t>B</t>
        </is>
      </c>
      <c r="C732" s="61" t="n"/>
      <c r="D732" s="76" t="n"/>
      <c r="E732" s="77">
        <f>IF(D732="","",(D732-C732)/C732)</f>
        <v/>
      </c>
      <c r="F732" s="206" t="n"/>
      <c r="G732" s="204" t="n"/>
    </row>
    <row r="733">
      <c r="A733" s="220" t="n"/>
      <c r="B733" s="61" t="inlineStr">
        <is>
          <t>C</t>
        </is>
      </c>
      <c r="C733" s="61" t="n"/>
      <c r="D733" s="76" t="n"/>
      <c r="E733" s="77">
        <f>IF(D733="","",(D733-C733)/C733)</f>
        <v/>
      </c>
      <c r="F733" s="206" t="n"/>
      <c r="G733" s="204" t="n"/>
    </row>
    <row r="734">
      <c r="A734" s="218" t="n">
        <v>46267</v>
      </c>
      <c r="B734" s="61" t="inlineStr">
        <is>
          <t>A</t>
        </is>
      </c>
      <c r="C734" s="61" t="n">
        <v>362</v>
      </c>
      <c r="D734" s="76" t="n">
        <v>369.45</v>
      </c>
      <c r="E734" s="77">
        <f>IF(D734="","",(D734-C734)/C734)</f>
        <v/>
      </c>
      <c r="F734" s="441">
        <f>IFERROR(AVERAGE(E734:E736),"")</f>
        <v/>
      </c>
      <c r="G734" s="204" t="n">
        <v>0.015</v>
      </c>
    </row>
    <row r="735">
      <c r="A735" s="219" t="n"/>
      <c r="B735" s="61" t="inlineStr">
        <is>
          <t>B</t>
        </is>
      </c>
      <c r="C735" s="61" t="n">
        <v>362</v>
      </c>
      <c r="D735" s="76" t="n">
        <v>376.98</v>
      </c>
      <c r="E735" s="77">
        <f>IF(D735="","",(D735-C735)/C735)</f>
        <v/>
      </c>
      <c r="F735" s="206" t="n"/>
      <c r="G735" s="204" t="n"/>
    </row>
    <row r="736">
      <c r="A736" s="220" t="n"/>
      <c r="B736" s="61" t="inlineStr">
        <is>
          <t>C</t>
        </is>
      </c>
      <c r="C736" s="61" t="n">
        <v>362</v>
      </c>
      <c r="D736" s="76" t="n">
        <v>371.65</v>
      </c>
      <c r="E736" s="77">
        <f>IF(D736="","",(D736-C736)/C736)</f>
        <v/>
      </c>
      <c r="F736" s="206" t="n"/>
      <c r="G736" s="204" t="n"/>
    </row>
    <row r="737">
      <c r="A737" s="218" t="n">
        <v>46268</v>
      </c>
      <c r="B737" s="61" t="inlineStr">
        <is>
          <t>A</t>
        </is>
      </c>
      <c r="C737" s="61" t="n">
        <v>362</v>
      </c>
      <c r="D737" s="76" t="n">
        <v>369.45</v>
      </c>
      <c r="E737" s="77">
        <f>IF(D737="","",(D737-C737)/C737)</f>
        <v/>
      </c>
      <c r="F737" s="441">
        <f>IFERROR(AVERAGE(E737:E739),"")</f>
        <v/>
      </c>
      <c r="G737" s="204" t="n">
        <v>0.015</v>
      </c>
    </row>
    <row r="738">
      <c r="A738" s="219" t="n"/>
      <c r="B738" s="61" t="inlineStr">
        <is>
          <t>B</t>
        </is>
      </c>
      <c r="C738" s="61" t="n">
        <v>362</v>
      </c>
      <c r="D738" s="76" t="n">
        <v>376.98</v>
      </c>
      <c r="E738" s="77">
        <f>IF(D738="","",(D738-C738)/C738)</f>
        <v/>
      </c>
      <c r="F738" s="206" t="n"/>
      <c r="G738" s="204" t="n"/>
    </row>
    <row r="739">
      <c r="A739" s="220" t="n"/>
      <c r="B739" s="61" t="inlineStr">
        <is>
          <t>C</t>
        </is>
      </c>
      <c r="C739" s="61" t="n">
        <v>362</v>
      </c>
      <c r="D739" s="76" t="n">
        <v>371.65</v>
      </c>
      <c r="E739" s="77">
        <f>IF(D739="","",(D739-C739)/C739)</f>
        <v/>
      </c>
      <c r="F739" s="206" t="n"/>
      <c r="G739" s="204" t="n"/>
    </row>
    <row r="740">
      <c r="A740" s="218" t="n">
        <v>46269</v>
      </c>
      <c r="B740" s="61" t="inlineStr">
        <is>
          <t>A</t>
        </is>
      </c>
      <c r="C740" s="61" t="n"/>
      <c r="D740" s="76" t="n"/>
      <c r="E740" s="77">
        <f>IF(D740="","",(D740-C740)/C740)</f>
        <v/>
      </c>
      <c r="F740" s="441">
        <f>IFERROR(AVERAGE(E740:E742),"")</f>
        <v/>
      </c>
      <c r="G740" s="204" t="n">
        <v>0.015</v>
      </c>
    </row>
    <row r="741">
      <c r="A741" s="219" t="n"/>
      <c r="B741" s="61" t="inlineStr">
        <is>
          <t>B</t>
        </is>
      </c>
      <c r="C741" s="61" t="n"/>
      <c r="D741" s="76" t="n"/>
      <c r="E741" s="77">
        <f>IF(D741="","",(D741-C741)/C741)</f>
        <v/>
      </c>
      <c r="F741" s="206" t="n"/>
      <c r="G741" s="204" t="n"/>
    </row>
    <row r="742">
      <c r="A742" s="220" t="n"/>
      <c r="B742" s="61" t="inlineStr">
        <is>
          <t>C</t>
        </is>
      </c>
      <c r="C742" s="61" t="n"/>
      <c r="D742" s="76" t="n"/>
      <c r="E742" s="77">
        <f>IF(D742="","",(D742-C742)/C742)</f>
        <v/>
      </c>
      <c r="F742" s="206" t="n"/>
      <c r="G742" s="204" t="n"/>
    </row>
    <row r="743">
      <c r="A743" s="218" t="n">
        <v>46270</v>
      </c>
      <c r="B743" s="61" t="inlineStr">
        <is>
          <t>A</t>
        </is>
      </c>
      <c r="C743" s="61" t="n">
        <v>362</v>
      </c>
      <c r="D743" s="76" t="n">
        <v>371.36</v>
      </c>
      <c r="E743" s="77">
        <f>IF(D743="","",(D743-C743)/C743)</f>
        <v/>
      </c>
      <c r="F743" s="441">
        <f>IFERROR(AVERAGE(E743:E745),"")</f>
        <v/>
      </c>
      <c r="G743" s="204" t="n">
        <v>0.015</v>
      </c>
    </row>
    <row r="744">
      <c r="A744" s="219" t="n"/>
      <c r="B744" s="61" t="inlineStr">
        <is>
          <t>B</t>
        </is>
      </c>
      <c r="C744" s="61" t="n">
        <v>362</v>
      </c>
      <c r="D744" s="76" t="n">
        <v>373.2</v>
      </c>
      <c r="E744" s="77">
        <f>IF(D744="","",(D744-C744)/C744)</f>
        <v/>
      </c>
      <c r="F744" s="206" t="n"/>
      <c r="G744" s="204" t="n"/>
    </row>
    <row r="745">
      <c r="A745" s="220" t="n"/>
      <c r="B745" s="61" t="inlineStr">
        <is>
          <t>C</t>
        </is>
      </c>
      <c r="C745" s="61" t="n">
        <v>362</v>
      </c>
      <c r="D745" s="76" t="n">
        <v>370.56</v>
      </c>
      <c r="E745" s="77">
        <f>IF(D745="","",(D745-C745)/C745)</f>
        <v/>
      </c>
      <c r="F745" s="206" t="n"/>
      <c r="G745" s="204" t="n"/>
    </row>
    <row r="746">
      <c r="A746" s="218" t="n">
        <v>46271</v>
      </c>
      <c r="B746" s="61" t="inlineStr">
        <is>
          <t>A</t>
        </is>
      </c>
      <c r="C746" s="61" t="n">
        <v>362</v>
      </c>
      <c r="D746" s="76" t="n">
        <v>372.65</v>
      </c>
      <c r="E746" s="77">
        <f>IF(D746="","",(D746-C746)/C746)</f>
        <v/>
      </c>
      <c r="F746" s="441">
        <f>IFERROR(AVERAGE(E746:E748),"")</f>
        <v/>
      </c>
      <c r="G746" s="204" t="n">
        <v>0.015</v>
      </c>
    </row>
    <row r="747">
      <c r="A747" s="219" t="n"/>
      <c r="B747" s="61" t="inlineStr">
        <is>
          <t>B</t>
        </is>
      </c>
      <c r="C747" s="61" t="n">
        <v>362</v>
      </c>
      <c r="D747" s="76" t="n">
        <v>369.65</v>
      </c>
      <c r="E747" s="77">
        <f>IF(D747="","",(D747-C747)/C747)</f>
        <v/>
      </c>
      <c r="F747" s="206" t="n"/>
      <c r="G747" s="204" t="n"/>
    </row>
    <row r="748">
      <c r="A748" s="220" t="n"/>
      <c r="B748" s="61" t="inlineStr">
        <is>
          <t>C</t>
        </is>
      </c>
      <c r="C748" s="61" t="n">
        <v>362</v>
      </c>
      <c r="D748" s="76" t="n">
        <v>372.98</v>
      </c>
      <c r="E748" s="77">
        <f>IF(D748="","",(D748-C748)/C748)</f>
        <v/>
      </c>
      <c r="F748" s="206" t="n"/>
      <c r="G748" s="204" t="n"/>
    </row>
    <row r="749">
      <c r="A749" s="218" t="n">
        <v>46272</v>
      </c>
      <c r="B749" s="61" t="inlineStr">
        <is>
          <t>A</t>
        </is>
      </c>
      <c r="C749" s="61" t="n">
        <v>362</v>
      </c>
      <c r="D749" s="76" t="n">
        <v>370.87</v>
      </c>
      <c r="E749" s="77">
        <f>IF(D749="","",(D749-C749)/C749)</f>
        <v/>
      </c>
      <c r="F749" s="441">
        <f>IFERROR(AVERAGE(E749:E751),"")</f>
        <v/>
      </c>
      <c r="G749" s="204" t="n">
        <v>0.015</v>
      </c>
    </row>
    <row r="750">
      <c r="A750" s="219" t="n"/>
      <c r="B750" s="61" t="inlineStr">
        <is>
          <t>B</t>
        </is>
      </c>
      <c r="C750" s="61" t="n">
        <v>362</v>
      </c>
      <c r="D750" s="76" t="n">
        <v>375.86</v>
      </c>
      <c r="E750" s="77">
        <f>IF(D750="","",(D750-C750)/C750)</f>
        <v/>
      </c>
      <c r="G750" s="204" t="n"/>
    </row>
    <row r="751">
      <c r="A751" s="220" t="n"/>
      <c r="B751" s="61" t="inlineStr">
        <is>
          <t>C</t>
        </is>
      </c>
      <c r="C751" s="61" t="n">
        <v>362</v>
      </c>
      <c r="D751" s="76" t="n">
        <v>373.14</v>
      </c>
      <c r="E751" s="77">
        <f>IF(D751="","",(D751-C751)/C751)</f>
        <v/>
      </c>
      <c r="G751" s="204" t="n"/>
    </row>
    <row r="752">
      <c r="A752" s="218" t="n">
        <v>46273</v>
      </c>
      <c r="B752" s="61" t="inlineStr">
        <is>
          <t>A</t>
        </is>
      </c>
      <c r="C752" s="61" t="n">
        <v>362</v>
      </c>
      <c r="D752" s="76" t="n">
        <v>372.07</v>
      </c>
      <c r="E752" s="77">
        <f>IF(D752="","",(D752-C752)/C752)</f>
        <v/>
      </c>
      <c r="F752" s="441">
        <f>IFERROR(AVERAGE(E752:E754),"")</f>
        <v/>
      </c>
      <c r="G752" s="204" t="n">
        <v>0.015</v>
      </c>
    </row>
    <row r="753">
      <c r="A753" s="219" t="n"/>
      <c r="B753" s="61" t="inlineStr">
        <is>
          <t>B</t>
        </is>
      </c>
      <c r="C753" s="61" t="n">
        <v>362</v>
      </c>
      <c r="D753" s="76" t="n">
        <v>373.88</v>
      </c>
      <c r="E753" s="77">
        <f>IF(D753="","",(D753-C753)/C753)</f>
        <v/>
      </c>
      <c r="G753" s="204" t="n"/>
    </row>
    <row r="754">
      <c r="A754" s="220" t="n"/>
      <c r="B754" s="61" t="inlineStr">
        <is>
          <t>C</t>
        </is>
      </c>
      <c r="C754" s="61" t="n">
        <v>362</v>
      </c>
      <c r="D754" s="76" t="n">
        <v>371.72</v>
      </c>
      <c r="E754" s="77">
        <f>IF(D754="","",(D754-C754)/C754)</f>
        <v/>
      </c>
      <c r="G754" s="204" t="n"/>
    </row>
    <row r="755">
      <c r="A755" s="218" t="n">
        <v>46274</v>
      </c>
      <c r="B755" s="61" t="inlineStr">
        <is>
          <t>A</t>
        </is>
      </c>
      <c r="C755" s="61" t="n">
        <v>362</v>
      </c>
      <c r="D755" s="76" t="n">
        <v>370.51</v>
      </c>
      <c r="E755" s="77">
        <f>IF(D755="","",(D755-C755)/C755)</f>
        <v/>
      </c>
      <c r="F755" s="441">
        <f>IFERROR(AVERAGE(E755:E757),"")</f>
        <v/>
      </c>
      <c r="G755" s="204" t="n">
        <v>0.015</v>
      </c>
    </row>
    <row r="756">
      <c r="A756" s="219" t="n"/>
      <c r="B756" s="61" t="inlineStr">
        <is>
          <t>B</t>
        </is>
      </c>
      <c r="C756" s="61" t="n">
        <v>362</v>
      </c>
      <c r="D756" s="76" t="n">
        <v>373.97</v>
      </c>
      <c r="E756" s="77">
        <f>IF(D756="","",(D756-C756)/C756)</f>
        <v/>
      </c>
      <c r="G756" s="204" t="n"/>
    </row>
    <row r="757">
      <c r="A757" s="220" t="n"/>
      <c r="B757" s="61" t="inlineStr">
        <is>
          <t>C</t>
        </is>
      </c>
      <c r="C757" s="61" t="n">
        <v>362</v>
      </c>
      <c r="D757" s="76" t="n">
        <v>371.78</v>
      </c>
      <c r="E757" s="77">
        <f>IF(D757="","",(D757-C757)/C757)</f>
        <v/>
      </c>
      <c r="G757" s="204" t="n"/>
    </row>
    <row r="758">
      <c r="A758" s="218" t="n">
        <v>46275</v>
      </c>
      <c r="G758" s="204" t="n">
        <v>0.015</v>
      </c>
    </row>
    <row r="759">
      <c r="A759" s="219" t="n"/>
      <c r="G759" s="204" t="n"/>
    </row>
    <row r="760">
      <c r="A760" s="220" t="n"/>
      <c r="G760" s="204" t="n"/>
    </row>
    <row r="761">
      <c r="A761" s="218" t="n">
        <v>46276</v>
      </c>
      <c r="G761" s="204" t="n">
        <v>0.015</v>
      </c>
    </row>
    <row r="762">
      <c r="A762" s="219" t="n"/>
      <c r="G762" s="204" t="n"/>
    </row>
    <row r="763">
      <c r="A763" s="220" t="n"/>
      <c r="G763" s="204" t="n"/>
    </row>
    <row r="764">
      <c r="A764" s="218" t="n">
        <v>46277</v>
      </c>
      <c r="G764" s="204" t="n">
        <v>0.015</v>
      </c>
    </row>
    <row r="765">
      <c r="A765" s="219" t="n"/>
      <c r="G765" s="204" t="n"/>
    </row>
    <row r="766">
      <c r="A766" s="220" t="n"/>
      <c r="G766" s="204" t="n"/>
    </row>
    <row r="767">
      <c r="A767" s="218" t="n">
        <v>46278</v>
      </c>
      <c r="G767" s="204" t="n">
        <v>0.015</v>
      </c>
    </row>
    <row r="768">
      <c r="A768" s="219" t="n"/>
      <c r="G768" s="204" t="n"/>
    </row>
    <row r="769">
      <c r="A769" s="220" t="n"/>
      <c r="G769" s="204" t="n"/>
    </row>
    <row r="770">
      <c r="A770" s="218" t="n">
        <v>46279</v>
      </c>
      <c r="G770" s="204" t="n">
        <v>0.015</v>
      </c>
    </row>
    <row r="771">
      <c r="A771" s="219" t="n"/>
      <c r="G771" s="204" t="n"/>
    </row>
    <row r="772">
      <c r="A772" s="220" t="n"/>
      <c r="G772" s="204" t="n"/>
    </row>
    <row r="773">
      <c r="A773" s="218" t="n">
        <v>46280</v>
      </c>
      <c r="G773" s="204" t="n">
        <v>0.015</v>
      </c>
    </row>
    <row r="774">
      <c r="A774" s="219" t="n"/>
      <c r="G774" s="204" t="n"/>
    </row>
    <row r="775">
      <c r="A775" s="220" t="n"/>
      <c r="G775" s="204" t="n"/>
    </row>
    <row r="776">
      <c r="A776" s="218" t="n">
        <v>46281</v>
      </c>
      <c r="G776" s="204" t="n">
        <v>0.015</v>
      </c>
    </row>
    <row r="777">
      <c r="A777" s="219" t="n"/>
      <c r="G777" s="204" t="n"/>
    </row>
    <row r="778">
      <c r="A778" s="220" t="n"/>
      <c r="G778" s="204" t="n"/>
    </row>
    <row r="779">
      <c r="A779" s="218" t="n">
        <v>46282</v>
      </c>
      <c r="G779" s="204" t="n">
        <v>0.015</v>
      </c>
    </row>
    <row r="780">
      <c r="A780" s="219" t="n"/>
      <c r="G780" s="204" t="n"/>
    </row>
    <row r="781">
      <c r="A781" s="220" t="n"/>
      <c r="G781" s="204" t="n"/>
    </row>
    <row r="782">
      <c r="A782" s="218" t="n">
        <v>46283</v>
      </c>
      <c r="B782" s="61" t="inlineStr">
        <is>
          <t>A</t>
        </is>
      </c>
      <c r="C782" s="61" t="n"/>
      <c r="D782" s="76" t="n"/>
      <c r="E782" s="77">
        <f>IF(D782="","",(D782-C782)/C782)</f>
        <v/>
      </c>
      <c r="F782" s="441">
        <f>IFERROR(AVERAGE(E782:E784),"")</f>
        <v/>
      </c>
      <c r="G782" s="204" t="n">
        <v>0.015</v>
      </c>
    </row>
    <row r="783">
      <c r="A783" s="219" t="n"/>
      <c r="B783" s="61" t="inlineStr">
        <is>
          <t>B</t>
        </is>
      </c>
      <c r="C783" s="61" t="n">
        <v>572</v>
      </c>
      <c r="D783" s="76" t="n">
        <v>587.35</v>
      </c>
      <c r="E783" s="77">
        <f>IF(D783="","",(D783-C783)/C783)</f>
        <v/>
      </c>
      <c r="F783" s="206" t="n"/>
      <c r="G783" s="204" t="n"/>
    </row>
    <row r="784">
      <c r="A784" s="220" t="n"/>
      <c r="B784" s="61" t="inlineStr">
        <is>
          <t>C</t>
        </is>
      </c>
      <c r="C784" s="61" t="n">
        <v>572</v>
      </c>
      <c r="D784" s="76" t="n">
        <v>584.5</v>
      </c>
      <c r="E784" s="77">
        <f>IF(D784="","",(D784-C784)/C784)</f>
        <v/>
      </c>
      <c r="F784" s="206" t="n"/>
      <c r="G784" s="204" t="n"/>
    </row>
    <row r="785">
      <c r="A785" s="218" t="n">
        <v>46284</v>
      </c>
      <c r="G785" s="204" t="n">
        <v>0.015</v>
      </c>
    </row>
    <row r="786">
      <c r="A786" s="219" t="n"/>
      <c r="G786" s="204" t="n"/>
    </row>
    <row r="787">
      <c r="A787" s="220" t="n"/>
      <c r="G787" s="204" t="n"/>
    </row>
    <row r="788">
      <c r="A788" s="218" t="n">
        <v>46285</v>
      </c>
      <c r="G788" s="204" t="n">
        <v>0.015</v>
      </c>
    </row>
    <row r="789">
      <c r="A789" s="219" t="n"/>
      <c r="G789" s="204" t="n"/>
    </row>
    <row r="790">
      <c r="A790" s="220" t="n"/>
      <c r="G790" s="204" t="n"/>
    </row>
    <row r="791">
      <c r="A791" s="218" t="n">
        <v>46286</v>
      </c>
      <c r="G791" s="204" t="n">
        <v>0.015</v>
      </c>
    </row>
    <row r="792">
      <c r="A792" s="219" t="n"/>
      <c r="G792" s="204" t="n"/>
    </row>
    <row r="793">
      <c r="A793" s="220" t="n"/>
      <c r="G793" s="204" t="n"/>
    </row>
    <row r="794">
      <c r="A794" s="218" t="n">
        <v>46287</v>
      </c>
      <c r="G794" s="204" t="n">
        <v>0.015</v>
      </c>
    </row>
    <row r="795">
      <c r="A795" s="219" t="n"/>
      <c r="G795" s="204" t="n"/>
    </row>
    <row r="796">
      <c r="A796" s="220" t="n"/>
      <c r="G796" s="204" t="n"/>
    </row>
    <row r="797">
      <c r="A797" s="218" t="n">
        <v>46288</v>
      </c>
      <c r="G797" s="204" t="n">
        <v>0.015</v>
      </c>
    </row>
    <row r="798">
      <c r="A798" s="219" t="n"/>
      <c r="G798" s="204" t="n"/>
    </row>
    <row r="799">
      <c r="A799" s="220" t="n"/>
      <c r="G799" s="204" t="n"/>
    </row>
    <row r="800">
      <c r="A800" s="218" t="n">
        <v>46289</v>
      </c>
      <c r="G800" s="204" t="n">
        <v>0.015</v>
      </c>
    </row>
    <row r="801">
      <c r="A801" s="219" t="n"/>
      <c r="G801" s="204" t="n"/>
    </row>
    <row r="802">
      <c r="A802" s="220" t="n"/>
      <c r="G802" s="204" t="n"/>
    </row>
    <row r="803">
      <c r="A803" s="218" t="n">
        <v>46290</v>
      </c>
      <c r="G803" s="204" t="n">
        <v>0.015</v>
      </c>
    </row>
    <row r="804">
      <c r="A804" s="219" t="n"/>
      <c r="G804" s="204" t="n"/>
    </row>
    <row r="805">
      <c r="A805" s="220" t="n"/>
      <c r="G805" s="204" t="n"/>
    </row>
    <row r="806">
      <c r="A806" s="218" t="n">
        <v>46291</v>
      </c>
      <c r="G806" s="204" t="n">
        <v>0.015</v>
      </c>
    </row>
    <row r="807">
      <c r="A807" s="219" t="n"/>
      <c r="G807" s="204" t="n"/>
    </row>
    <row r="808">
      <c r="A808" s="220" t="n"/>
      <c r="G808" s="204" t="n"/>
    </row>
    <row r="809">
      <c r="A809" s="218" t="n">
        <v>46292</v>
      </c>
      <c r="G809" s="204" t="n">
        <v>0.015</v>
      </c>
    </row>
    <row r="810">
      <c r="A810" s="219" t="n"/>
      <c r="G810" s="204" t="n"/>
    </row>
    <row r="811">
      <c r="A811" s="220" t="n"/>
      <c r="G811" s="204" t="n"/>
    </row>
    <row r="812">
      <c r="A812" s="218" t="n">
        <v>46293</v>
      </c>
      <c r="G812" s="204" t="n">
        <v>0.015</v>
      </c>
    </row>
    <row r="813">
      <c r="A813" s="219" t="n"/>
      <c r="G813" s="204" t="n"/>
    </row>
    <row r="814">
      <c r="A814" s="220" t="n"/>
      <c r="G814" s="204" t="n"/>
    </row>
    <row r="815">
      <c r="A815" s="218" t="n">
        <v>46294</v>
      </c>
      <c r="G815" s="204" t="n">
        <v>0.015</v>
      </c>
    </row>
    <row r="816">
      <c r="A816" s="219" t="n"/>
      <c r="G816" s="204" t="n"/>
    </row>
    <row r="817">
      <c r="A817" s="220" t="n"/>
      <c r="G817" s="204" t="n"/>
    </row>
    <row r="818">
      <c r="A818" s="218" t="n">
        <v>46295</v>
      </c>
      <c r="G818" s="204" t="n">
        <v>0.015</v>
      </c>
    </row>
    <row r="819">
      <c r="A819" s="219" t="n"/>
      <c r="G819" s="204" t="n"/>
    </row>
    <row r="820">
      <c r="A820" s="220" t="n"/>
      <c r="G820" s="204" t="n"/>
    </row>
    <row r="821">
      <c r="A821" s="218" t="n">
        <v>46296</v>
      </c>
      <c r="G821" s="204" t="n">
        <v>0.015</v>
      </c>
    </row>
    <row r="822">
      <c r="A822" s="219" t="n"/>
      <c r="G822" s="204" t="n"/>
    </row>
    <row r="823">
      <c r="A823" s="220" t="n"/>
      <c r="G823" s="204" t="n"/>
    </row>
    <row r="824">
      <c r="A824" s="218" t="n">
        <v>46297</v>
      </c>
      <c r="G824" s="204" t="n">
        <v>0.015</v>
      </c>
    </row>
    <row r="825">
      <c r="A825" s="219" t="n"/>
      <c r="G825" s="204" t="n"/>
    </row>
    <row r="826">
      <c r="A826" s="220" t="n"/>
      <c r="G826" s="204" t="n"/>
    </row>
    <row r="827">
      <c r="A827" s="218" t="n">
        <v>46298</v>
      </c>
      <c r="G827" s="204" t="n">
        <v>0.015</v>
      </c>
    </row>
    <row r="828">
      <c r="A828" s="219" t="n"/>
      <c r="G828" s="204" t="n"/>
    </row>
    <row r="829">
      <c r="A829" s="220" t="n"/>
      <c r="G829" s="204" t="n"/>
    </row>
    <row r="830">
      <c r="A830" s="218" t="n">
        <v>46299</v>
      </c>
      <c r="G830" s="204" t="n">
        <v>0.015</v>
      </c>
    </row>
    <row r="831">
      <c r="A831" s="219" t="n"/>
      <c r="G831" s="204" t="n"/>
    </row>
    <row r="832">
      <c r="A832" s="220" t="n"/>
      <c r="G832" s="204" t="n"/>
    </row>
    <row r="833">
      <c r="A833" s="218" t="n">
        <v>46300</v>
      </c>
      <c r="G833" s="204" t="n">
        <v>0.015</v>
      </c>
    </row>
    <row r="834">
      <c r="A834" s="219" t="n"/>
      <c r="G834" s="204" t="n"/>
    </row>
    <row r="835">
      <c r="A835" s="220" t="n"/>
      <c r="G835" s="204" t="n"/>
    </row>
    <row r="836">
      <c r="A836" s="218" t="n">
        <v>46301</v>
      </c>
      <c r="G836" s="204" t="n">
        <v>0.015</v>
      </c>
    </row>
    <row r="837">
      <c r="A837" s="219" t="n"/>
      <c r="G837" s="204" t="n"/>
    </row>
    <row r="838">
      <c r="A838" s="220" t="n"/>
      <c r="G838" s="204" t="n"/>
    </row>
    <row r="839">
      <c r="A839" s="218" t="n">
        <v>46302</v>
      </c>
      <c r="G839" s="204" t="n">
        <v>0.015</v>
      </c>
    </row>
    <row r="840">
      <c r="A840" s="219" t="n"/>
      <c r="G840" s="204" t="n"/>
    </row>
    <row r="841">
      <c r="A841" s="220" t="n"/>
      <c r="G841" s="204" t="n"/>
    </row>
    <row r="842">
      <c r="A842" s="218" t="n">
        <v>46303</v>
      </c>
      <c r="G842" s="204" t="n">
        <v>0.015</v>
      </c>
    </row>
    <row r="843">
      <c r="A843" s="219" t="n"/>
      <c r="G843" s="204" t="n"/>
    </row>
    <row r="844">
      <c r="A844" s="220" t="n"/>
      <c r="G844" s="204" t="n"/>
    </row>
    <row r="845">
      <c r="A845" s="218" t="n">
        <v>46304</v>
      </c>
      <c r="G845" s="204" t="n">
        <v>0.015</v>
      </c>
    </row>
    <row r="846">
      <c r="A846" s="219" t="n"/>
      <c r="G846" s="204" t="n"/>
    </row>
    <row r="847">
      <c r="A847" s="220" t="n"/>
      <c r="G847" s="204" t="n"/>
    </row>
    <row r="848">
      <c r="A848" s="218" t="n">
        <v>46305</v>
      </c>
      <c r="G848" s="204" t="n">
        <v>0.015</v>
      </c>
    </row>
    <row r="849">
      <c r="A849" s="219" t="n"/>
      <c r="G849" s="204" t="n"/>
    </row>
    <row r="850">
      <c r="A850" s="220" t="n"/>
      <c r="G850" s="204" t="n"/>
    </row>
    <row r="851">
      <c r="A851" s="218" t="n">
        <v>46306</v>
      </c>
      <c r="G851" s="204" t="n">
        <v>0.015</v>
      </c>
    </row>
    <row r="852">
      <c r="A852" s="219" t="n"/>
      <c r="G852" s="204" t="n"/>
    </row>
    <row r="853">
      <c r="A853" s="220" t="n"/>
      <c r="G853" s="204" t="n"/>
    </row>
    <row r="854">
      <c r="A854" s="218" t="n">
        <v>46307</v>
      </c>
      <c r="G854" s="204" t="n">
        <v>0.015</v>
      </c>
    </row>
    <row r="855">
      <c r="A855" s="219" t="n"/>
      <c r="G855" s="204" t="n"/>
    </row>
    <row r="856">
      <c r="A856" s="220" t="n"/>
      <c r="G856" s="204" t="n"/>
    </row>
    <row r="857">
      <c r="A857" s="218" t="n">
        <v>46308</v>
      </c>
      <c r="G857" s="204" t="n">
        <v>0.015</v>
      </c>
    </row>
    <row r="858">
      <c r="A858" s="219" t="n"/>
      <c r="G858" s="204" t="n"/>
    </row>
    <row r="859">
      <c r="A859" s="220" t="n"/>
      <c r="G859" s="204" t="n"/>
    </row>
    <row r="860">
      <c r="A860" s="218" t="n">
        <v>46309</v>
      </c>
      <c r="G860" s="204" t="n">
        <v>0.015</v>
      </c>
    </row>
    <row r="861">
      <c r="A861" s="219" t="n"/>
      <c r="G861" s="204" t="n"/>
    </row>
    <row r="862">
      <c r="A862" s="220" t="n"/>
      <c r="G862" s="204" t="n"/>
    </row>
    <row r="863">
      <c r="A863" s="218" t="n">
        <v>46310</v>
      </c>
      <c r="G863" s="204" t="n">
        <v>0.015</v>
      </c>
    </row>
    <row r="864">
      <c r="A864" s="219" t="n"/>
      <c r="G864" s="204" t="n"/>
    </row>
    <row r="865">
      <c r="A865" s="220" t="n"/>
      <c r="G865" s="204" t="n"/>
    </row>
    <row r="866">
      <c r="A866" s="218" t="n">
        <v>46311</v>
      </c>
      <c r="G866" s="204" t="n">
        <v>0.015</v>
      </c>
    </row>
    <row r="867">
      <c r="A867" s="219" t="n"/>
      <c r="G867" s="204" t="n"/>
    </row>
    <row r="868">
      <c r="A868" s="220" t="n"/>
      <c r="G868" s="204" t="n"/>
    </row>
    <row r="869">
      <c r="A869" s="218" t="n">
        <v>46312</v>
      </c>
      <c r="G869" s="204" t="n">
        <v>0.015</v>
      </c>
    </row>
    <row r="870">
      <c r="A870" s="219" t="n"/>
      <c r="G870" s="204" t="n"/>
    </row>
    <row r="871">
      <c r="A871" s="220" t="n"/>
      <c r="G871" s="204" t="n"/>
    </row>
    <row r="872">
      <c r="A872" s="218" t="n">
        <v>46313</v>
      </c>
      <c r="G872" s="204" t="n">
        <v>0.015</v>
      </c>
    </row>
    <row r="873">
      <c r="A873" s="219" t="n"/>
      <c r="G873" s="204" t="n"/>
    </row>
    <row r="874">
      <c r="A874" s="220" t="n"/>
      <c r="G874" s="204" t="n"/>
    </row>
    <row r="875">
      <c r="A875" s="218" t="n">
        <v>46314</v>
      </c>
      <c r="G875" s="204" t="n">
        <v>0.015</v>
      </c>
    </row>
    <row r="876">
      <c r="A876" s="219" t="n"/>
      <c r="G876" s="204" t="n"/>
    </row>
    <row r="877">
      <c r="A877" s="220" t="n"/>
      <c r="G877" s="204" t="n"/>
    </row>
    <row r="878">
      <c r="A878" s="218" t="n">
        <v>46315</v>
      </c>
      <c r="G878" s="204" t="n">
        <v>0.015</v>
      </c>
    </row>
    <row r="879">
      <c r="A879" s="219" t="n"/>
      <c r="G879" s="204" t="n"/>
    </row>
    <row r="880">
      <c r="A880" s="220" t="n"/>
      <c r="G880" s="204" t="n"/>
    </row>
    <row r="881">
      <c r="A881" s="218" t="n">
        <v>46316</v>
      </c>
      <c r="G881" s="204" t="n">
        <v>0.015</v>
      </c>
    </row>
    <row r="882">
      <c r="A882" s="219" t="n"/>
      <c r="G882" s="204" t="n"/>
    </row>
    <row r="883">
      <c r="A883" s="220" t="n"/>
      <c r="G883" s="204" t="n"/>
    </row>
    <row r="884">
      <c r="A884" s="218" t="n">
        <v>46317</v>
      </c>
      <c r="G884" s="204" t="n">
        <v>0.015</v>
      </c>
    </row>
    <row r="885">
      <c r="A885" s="219" t="n"/>
      <c r="G885" s="204" t="n"/>
    </row>
    <row r="886">
      <c r="A886" s="220" t="n"/>
      <c r="G886" s="204" t="n"/>
    </row>
    <row r="887">
      <c r="A887" s="218" t="n">
        <v>46318</v>
      </c>
      <c r="G887" s="204" t="n">
        <v>0.015</v>
      </c>
    </row>
    <row r="888">
      <c r="A888" s="219" t="n"/>
      <c r="G888" s="204" t="n"/>
    </row>
    <row r="889">
      <c r="A889" s="220" t="n"/>
      <c r="G889" s="204" t="n"/>
    </row>
    <row r="890">
      <c r="A890" s="218" t="n">
        <v>46319</v>
      </c>
      <c r="G890" s="204" t="n">
        <v>0.015</v>
      </c>
    </row>
    <row r="891">
      <c r="A891" s="219" t="n"/>
      <c r="G891" s="204" t="n"/>
    </row>
    <row r="892">
      <c r="A892" s="220" t="n"/>
      <c r="G892" s="204" t="n"/>
    </row>
    <row r="893">
      <c r="A893" s="218" t="n">
        <v>46320</v>
      </c>
      <c r="G893" s="204" t="n">
        <v>0.015</v>
      </c>
    </row>
    <row r="894">
      <c r="A894" s="219" t="n"/>
      <c r="G894" s="204" t="n"/>
    </row>
    <row r="895">
      <c r="A895" s="220" t="n"/>
      <c r="G895" s="204" t="n"/>
    </row>
    <row r="896">
      <c r="A896" s="218" t="n">
        <v>46321</v>
      </c>
      <c r="G896" s="204" t="n">
        <v>0.015</v>
      </c>
    </row>
    <row r="897">
      <c r="A897" s="219" t="n"/>
      <c r="G897" s="204" t="n"/>
    </row>
    <row r="898">
      <c r="A898" s="220" t="n"/>
      <c r="G898" s="204" t="n"/>
    </row>
    <row r="899">
      <c r="A899" s="218" t="n">
        <v>46322</v>
      </c>
      <c r="G899" s="204" t="n">
        <v>0.015</v>
      </c>
    </row>
    <row r="900">
      <c r="A900" s="219" t="n"/>
      <c r="G900" s="204" t="n"/>
    </row>
    <row r="901">
      <c r="A901" s="220" t="n"/>
      <c r="G901" s="204" t="n"/>
    </row>
    <row r="902">
      <c r="A902" s="218" t="n">
        <v>46323</v>
      </c>
      <c r="G902" s="204" t="n">
        <v>0.015</v>
      </c>
    </row>
    <row r="903">
      <c r="A903" s="219" t="n"/>
      <c r="G903" s="204" t="n"/>
    </row>
    <row r="904">
      <c r="A904" s="220" t="n"/>
      <c r="G904" s="204" t="n"/>
    </row>
    <row r="905">
      <c r="A905" s="218" t="n">
        <v>46324</v>
      </c>
      <c r="G905" s="204" t="n">
        <v>0.015</v>
      </c>
    </row>
    <row r="906">
      <c r="A906" s="219" t="n"/>
      <c r="G906" s="204" t="n"/>
    </row>
    <row r="907">
      <c r="A907" s="220" t="n"/>
      <c r="G907" s="204" t="n"/>
    </row>
    <row r="908">
      <c r="A908" s="218" t="n">
        <v>46325</v>
      </c>
      <c r="G908" s="204" t="n">
        <v>0.015</v>
      </c>
    </row>
    <row r="909">
      <c r="A909" s="219" t="n"/>
      <c r="G909" s="204" t="n"/>
    </row>
    <row r="910">
      <c r="A910" s="220" t="n"/>
      <c r="G910" s="204" t="n"/>
    </row>
    <row r="911">
      <c r="A911" s="218" t="n">
        <v>46326</v>
      </c>
      <c r="G911" s="204" t="n">
        <v>0.015</v>
      </c>
    </row>
    <row r="912">
      <c r="A912" s="219" t="n"/>
      <c r="G912" s="204" t="n"/>
    </row>
    <row r="913">
      <c r="A913" s="220" t="n"/>
      <c r="G913" s="204" t="n"/>
    </row>
    <row r="914">
      <c r="A914" s="218" t="n">
        <v>46327</v>
      </c>
      <c r="G914" s="204" t="n">
        <v>0.015</v>
      </c>
    </row>
    <row r="915">
      <c r="A915" s="219" t="n"/>
      <c r="G915" s="204" t="n"/>
    </row>
    <row r="916">
      <c r="A916" s="220" t="n"/>
      <c r="G916" s="204" t="n"/>
    </row>
    <row r="917">
      <c r="A917" s="218" t="n">
        <v>46328</v>
      </c>
      <c r="G917" s="204" t="n">
        <v>0.015</v>
      </c>
    </row>
    <row r="918">
      <c r="A918" s="219" t="n"/>
      <c r="G918" s="204" t="n"/>
    </row>
    <row r="919">
      <c r="A919" s="220" t="n"/>
      <c r="G919" s="204" t="n"/>
    </row>
    <row r="920">
      <c r="A920" s="218" t="n">
        <v>46329</v>
      </c>
      <c r="G920" s="204" t="n">
        <v>0.015</v>
      </c>
    </row>
    <row r="921">
      <c r="A921" s="219" t="n"/>
      <c r="G921" s="204" t="n"/>
    </row>
    <row r="922">
      <c r="A922" s="220" t="n"/>
      <c r="G922" s="204" t="n"/>
    </row>
    <row r="923">
      <c r="A923" s="218" t="n">
        <v>46330</v>
      </c>
      <c r="G923" s="204" t="n">
        <v>0.015</v>
      </c>
    </row>
    <row r="924">
      <c r="A924" s="219" t="n"/>
      <c r="G924" s="204" t="n"/>
    </row>
    <row r="925">
      <c r="A925" s="220" t="n"/>
      <c r="G925" s="204" t="n"/>
    </row>
    <row r="926">
      <c r="A926" s="218" t="n">
        <v>46331</v>
      </c>
      <c r="G926" s="204" t="n">
        <v>0.015</v>
      </c>
    </row>
    <row r="927">
      <c r="A927" s="219" t="n"/>
      <c r="G927" s="204" t="n"/>
    </row>
    <row r="928">
      <c r="A928" s="220" t="n"/>
      <c r="G928" s="204" t="n"/>
    </row>
    <row r="929">
      <c r="A929" s="218" t="n">
        <v>46332</v>
      </c>
      <c r="G929" s="204" t="n">
        <v>0.015</v>
      </c>
    </row>
    <row r="930">
      <c r="A930" s="219" t="n"/>
      <c r="G930" s="204" t="n"/>
    </row>
    <row r="931">
      <c r="A931" s="220" t="n"/>
      <c r="G931" s="204" t="n"/>
    </row>
    <row r="932">
      <c r="A932" s="218" t="n">
        <v>46333</v>
      </c>
      <c r="G932" s="204" t="n">
        <v>0.015</v>
      </c>
    </row>
    <row r="933">
      <c r="A933" s="219" t="n"/>
      <c r="G933" s="204" t="n"/>
    </row>
    <row r="934">
      <c r="A934" s="220" t="n"/>
      <c r="G934" s="204" t="n"/>
    </row>
    <row r="935">
      <c r="A935" s="218" t="n">
        <v>46334</v>
      </c>
      <c r="G935" s="204" t="n">
        <v>0.015</v>
      </c>
    </row>
    <row r="936">
      <c r="A936" s="219" t="n"/>
      <c r="G936" s="204" t="n"/>
    </row>
    <row r="937">
      <c r="A937" s="220" t="n"/>
      <c r="G937" s="204" t="n"/>
    </row>
    <row r="938">
      <c r="A938" s="218" t="n">
        <v>46335</v>
      </c>
      <c r="G938" s="204" t="n">
        <v>0.015</v>
      </c>
    </row>
    <row r="939">
      <c r="A939" s="219" t="n"/>
      <c r="G939" s="204" t="n"/>
    </row>
    <row r="940">
      <c r="A940" s="220" t="n"/>
      <c r="G940" s="204" t="n"/>
    </row>
    <row r="941">
      <c r="A941" s="218" t="n">
        <v>46336</v>
      </c>
      <c r="G941" s="204" t="n">
        <v>0.015</v>
      </c>
    </row>
    <row r="942">
      <c r="A942" s="219" t="n"/>
      <c r="G942" s="204" t="n"/>
    </row>
    <row r="943">
      <c r="A943" s="220" t="n"/>
      <c r="G943" s="204" t="n"/>
    </row>
    <row r="944">
      <c r="A944" s="218" t="n">
        <v>46337</v>
      </c>
      <c r="G944" s="204" t="n">
        <v>0.015</v>
      </c>
    </row>
    <row r="945">
      <c r="A945" s="219" t="n"/>
      <c r="G945" s="204" t="n"/>
    </row>
    <row r="946">
      <c r="A946" s="220" t="n"/>
      <c r="G946" s="204" t="n"/>
    </row>
    <row r="947">
      <c r="A947" s="218" t="n">
        <v>46338</v>
      </c>
      <c r="G947" s="204" t="n">
        <v>0.015</v>
      </c>
    </row>
    <row r="948">
      <c r="A948" s="219" t="n"/>
      <c r="G948" s="204" t="n"/>
    </row>
    <row r="949">
      <c r="A949" s="220" t="n"/>
      <c r="G949" s="204" t="n"/>
    </row>
    <row r="950">
      <c r="A950" s="218" t="n">
        <v>46339</v>
      </c>
      <c r="G950" s="204" t="n">
        <v>0.015</v>
      </c>
    </row>
    <row r="951">
      <c r="A951" s="219" t="n"/>
      <c r="G951" s="204" t="n"/>
    </row>
    <row r="952">
      <c r="A952" s="220" t="n"/>
      <c r="G952" s="204" t="n"/>
    </row>
    <row r="953">
      <c r="A953" s="218" t="n">
        <v>46340</v>
      </c>
      <c r="G953" s="204" t="n">
        <v>0.015</v>
      </c>
    </row>
    <row r="954">
      <c r="A954" s="219" t="n"/>
      <c r="G954" s="204" t="n"/>
    </row>
    <row r="955">
      <c r="A955" s="220" t="n"/>
      <c r="G955" s="204" t="n"/>
    </row>
    <row r="956">
      <c r="A956" s="218" t="n">
        <v>46341</v>
      </c>
      <c r="G956" s="204" t="n">
        <v>0.015</v>
      </c>
    </row>
    <row r="957">
      <c r="A957" s="219" t="n"/>
      <c r="G957" s="204" t="n"/>
    </row>
    <row r="958">
      <c r="A958" s="220" t="n"/>
      <c r="G958" s="204" t="n"/>
    </row>
    <row r="959">
      <c r="A959" s="218" t="n">
        <v>46342</v>
      </c>
      <c r="G959" s="204" t="n">
        <v>0.015</v>
      </c>
    </row>
    <row r="960">
      <c r="A960" s="219" t="n"/>
      <c r="G960" s="204" t="n"/>
    </row>
    <row r="961">
      <c r="A961" s="220" t="n"/>
      <c r="G961" s="204" t="n"/>
    </row>
    <row r="962">
      <c r="A962" s="218" t="n">
        <v>46343</v>
      </c>
      <c r="G962" s="204" t="n">
        <v>0.015</v>
      </c>
    </row>
    <row r="963">
      <c r="A963" s="219" t="n"/>
      <c r="G963" s="204" t="n"/>
    </row>
    <row r="964">
      <c r="A964" s="220" t="n"/>
      <c r="G964" s="204" t="n"/>
    </row>
    <row r="965">
      <c r="A965" s="218" t="n">
        <v>46344</v>
      </c>
      <c r="G965" s="204" t="n">
        <v>0.015</v>
      </c>
    </row>
    <row r="966">
      <c r="A966" s="219" t="n"/>
      <c r="G966" s="204" t="n"/>
    </row>
    <row r="967">
      <c r="A967" s="220" t="n"/>
      <c r="G967" s="204" t="n"/>
    </row>
    <row r="968">
      <c r="A968" s="218" t="n">
        <v>46345</v>
      </c>
      <c r="G968" s="204" t="n">
        <v>0.015</v>
      </c>
    </row>
    <row r="969">
      <c r="A969" s="219" t="n"/>
      <c r="G969" s="204" t="n"/>
    </row>
    <row r="970">
      <c r="A970" s="220" t="n"/>
      <c r="G970" s="204" t="n"/>
    </row>
    <row r="971">
      <c r="A971" s="218" t="n">
        <v>46346</v>
      </c>
      <c r="G971" s="204" t="n">
        <v>0.015</v>
      </c>
    </row>
    <row r="972">
      <c r="A972" s="219" t="n"/>
      <c r="G972" s="204" t="n"/>
    </row>
    <row r="973">
      <c r="A973" s="220" t="n"/>
      <c r="G973" s="204" t="n"/>
    </row>
    <row r="974">
      <c r="A974" s="218" t="n">
        <v>46347</v>
      </c>
      <c r="G974" s="204" t="n">
        <v>0.015</v>
      </c>
    </row>
    <row r="975">
      <c r="A975" s="219" t="n"/>
      <c r="G975" s="204" t="n"/>
    </row>
    <row r="976">
      <c r="A976" s="220" t="n"/>
      <c r="G976" s="204" t="n"/>
    </row>
    <row r="977">
      <c r="A977" s="218" t="n">
        <v>46348</v>
      </c>
      <c r="G977" s="204" t="n">
        <v>0.015</v>
      </c>
    </row>
    <row r="978">
      <c r="A978" s="219" t="n"/>
      <c r="G978" s="204" t="n"/>
    </row>
    <row r="979">
      <c r="A979" s="220" t="n"/>
      <c r="G979" s="204" t="n"/>
    </row>
    <row r="980">
      <c r="A980" s="218" t="n">
        <v>46349</v>
      </c>
      <c r="G980" s="204" t="n">
        <v>0.015</v>
      </c>
    </row>
    <row r="981">
      <c r="A981" s="219" t="n"/>
      <c r="G981" s="204" t="n"/>
    </row>
    <row r="982">
      <c r="A982" s="220" t="n"/>
      <c r="G982" s="204" t="n"/>
    </row>
    <row r="983">
      <c r="A983" s="218" t="n">
        <v>46350</v>
      </c>
      <c r="G983" s="204" t="n">
        <v>0.015</v>
      </c>
    </row>
    <row r="984">
      <c r="A984" s="219" t="n"/>
      <c r="G984" s="204" t="n"/>
    </row>
    <row r="985">
      <c r="A985" s="220" t="n"/>
      <c r="G985" s="204" t="n"/>
    </row>
    <row r="986">
      <c r="A986" s="218" t="n">
        <v>46351</v>
      </c>
      <c r="G986" s="204" t="n">
        <v>0.015</v>
      </c>
    </row>
    <row r="987">
      <c r="A987" s="219" t="n"/>
      <c r="G987" s="204" t="n"/>
    </row>
    <row r="988">
      <c r="A988" s="220" t="n"/>
      <c r="G988" s="204" t="n"/>
    </row>
    <row r="989">
      <c r="A989" s="218" t="n">
        <v>46352</v>
      </c>
      <c r="G989" s="204" t="n">
        <v>0.015</v>
      </c>
    </row>
    <row r="990">
      <c r="A990" s="219" t="n"/>
      <c r="G990" s="204" t="n"/>
    </row>
    <row r="991">
      <c r="A991" s="220" t="n"/>
      <c r="G991" s="204" t="n"/>
    </row>
    <row r="992">
      <c r="A992" s="218" t="n">
        <v>46353</v>
      </c>
      <c r="G992" s="204" t="n">
        <v>0.015</v>
      </c>
    </row>
    <row r="993">
      <c r="A993" s="219" t="n"/>
      <c r="G993" s="204" t="n"/>
    </row>
    <row r="994">
      <c r="A994" s="220" t="n"/>
      <c r="G994" s="204" t="n"/>
    </row>
    <row r="995">
      <c r="A995" s="218" t="n">
        <v>46354</v>
      </c>
      <c r="G995" s="204" t="n">
        <v>0.015</v>
      </c>
    </row>
    <row r="996">
      <c r="A996" s="219" t="n"/>
      <c r="G996" s="204" t="n"/>
    </row>
    <row r="997">
      <c r="A997" s="220" t="n"/>
      <c r="G997" s="204" t="n"/>
    </row>
    <row r="998">
      <c r="A998" s="218" t="n">
        <v>46355</v>
      </c>
      <c r="G998" s="204" t="n">
        <v>0.015</v>
      </c>
    </row>
    <row r="999">
      <c r="A999" s="219" t="n"/>
      <c r="G999" s="204" t="n"/>
    </row>
    <row r="1000">
      <c r="A1000" s="220" t="n"/>
      <c r="G1000" s="204" t="n"/>
    </row>
    <row r="1001">
      <c r="A1001" s="218" t="n">
        <v>46356</v>
      </c>
      <c r="G1001" s="204" t="n">
        <v>0.015</v>
      </c>
    </row>
    <row r="1002">
      <c r="A1002" s="219" t="n"/>
      <c r="G1002" s="204" t="n"/>
    </row>
    <row r="1003">
      <c r="A1003" s="220" t="n"/>
      <c r="G1003" s="204" t="n"/>
    </row>
    <row r="1004">
      <c r="A1004" s="218" t="n">
        <v>46357</v>
      </c>
      <c r="G1004" s="204" t="n">
        <v>0.015</v>
      </c>
    </row>
    <row r="1005">
      <c r="A1005" s="219" t="n"/>
      <c r="G1005" s="204" t="n"/>
    </row>
    <row r="1006">
      <c r="A1006" s="220" t="n"/>
      <c r="G1006" s="204" t="n"/>
    </row>
    <row r="1007">
      <c r="A1007" s="218" t="n">
        <v>46358</v>
      </c>
      <c r="G1007" s="204" t="n">
        <v>0.015</v>
      </c>
    </row>
    <row r="1008">
      <c r="A1008" s="219" t="n"/>
      <c r="G1008" s="204" t="n"/>
    </row>
    <row r="1009">
      <c r="A1009" s="220" t="n"/>
      <c r="G1009" s="204" t="n"/>
    </row>
    <row r="1010">
      <c r="A1010" s="218" t="n">
        <v>46359</v>
      </c>
      <c r="G1010" s="204" t="n">
        <v>0.015</v>
      </c>
    </row>
    <row r="1011">
      <c r="A1011" s="219" t="n"/>
      <c r="G1011" s="204" t="n"/>
    </row>
    <row r="1012">
      <c r="A1012" s="220" t="n"/>
      <c r="G1012" s="204" t="n"/>
    </row>
    <row r="1013">
      <c r="A1013" s="218" t="n">
        <v>46360</v>
      </c>
      <c r="G1013" s="204" t="n">
        <v>0.015</v>
      </c>
    </row>
    <row r="1014">
      <c r="A1014" s="219" t="n"/>
      <c r="G1014" s="204" t="n"/>
    </row>
    <row r="1015">
      <c r="A1015" s="220" t="n"/>
      <c r="G1015" s="204" t="n"/>
    </row>
    <row r="1016">
      <c r="A1016" s="218" t="n">
        <v>46361</v>
      </c>
      <c r="G1016" s="204" t="n">
        <v>0.015</v>
      </c>
    </row>
    <row r="1017">
      <c r="A1017" s="219" t="n"/>
      <c r="G1017" s="204" t="n"/>
    </row>
    <row r="1018">
      <c r="A1018" s="220" t="n"/>
      <c r="G1018" s="204" t="n"/>
    </row>
    <row r="1019">
      <c r="A1019" s="218" t="n">
        <v>46362</v>
      </c>
      <c r="G1019" s="204" t="n">
        <v>0.015</v>
      </c>
    </row>
    <row r="1020">
      <c r="A1020" s="219" t="n"/>
      <c r="G1020" s="204" t="n"/>
    </row>
    <row r="1021">
      <c r="A1021" s="220" t="n"/>
      <c r="G1021" s="204" t="n"/>
    </row>
    <row r="1022">
      <c r="A1022" s="218" t="n">
        <v>46363</v>
      </c>
      <c r="G1022" s="204" t="n">
        <v>0.015</v>
      </c>
    </row>
    <row r="1023">
      <c r="A1023" s="219" t="n"/>
      <c r="G1023" s="204" t="n"/>
    </row>
    <row r="1024">
      <c r="A1024" s="220" t="n"/>
      <c r="G1024" s="204" t="n"/>
    </row>
    <row r="1025">
      <c r="A1025" s="218" t="n">
        <v>46364</v>
      </c>
      <c r="G1025" s="204" t="n">
        <v>0.015</v>
      </c>
    </row>
    <row r="1026">
      <c r="A1026" s="219" t="n"/>
      <c r="G1026" s="204" t="n"/>
    </row>
    <row r="1027">
      <c r="A1027" s="220" t="n"/>
      <c r="G1027" s="204" t="n"/>
    </row>
    <row r="1028">
      <c r="A1028" s="218" t="n">
        <v>46365</v>
      </c>
      <c r="G1028" s="204" t="n">
        <v>0.015</v>
      </c>
    </row>
    <row r="1029">
      <c r="A1029" s="219" t="n"/>
      <c r="G1029" s="204" t="n"/>
    </row>
    <row r="1030">
      <c r="A1030" s="220" t="n"/>
      <c r="G1030" s="204" t="n"/>
    </row>
    <row r="1031">
      <c r="A1031" s="218" t="n">
        <v>46366</v>
      </c>
      <c r="G1031" s="204" t="n">
        <v>0.015</v>
      </c>
    </row>
    <row r="1032">
      <c r="A1032" s="219" t="n"/>
      <c r="G1032" s="204" t="n"/>
    </row>
    <row r="1033">
      <c r="A1033" s="220" t="n"/>
      <c r="G1033" s="204" t="n"/>
    </row>
    <row r="1034">
      <c r="A1034" s="218" t="n">
        <v>46367</v>
      </c>
      <c r="G1034" s="204" t="n">
        <v>0.015</v>
      </c>
    </row>
    <row r="1035">
      <c r="A1035" s="219" t="n"/>
      <c r="G1035" s="204" t="n"/>
    </row>
    <row r="1036">
      <c r="A1036" s="220" t="n"/>
      <c r="G1036" s="204" t="n"/>
    </row>
    <row r="1037">
      <c r="A1037" s="218" t="n">
        <v>46368</v>
      </c>
      <c r="G1037" s="204" t="n">
        <v>0.015</v>
      </c>
    </row>
    <row r="1038">
      <c r="A1038" s="219" t="n"/>
      <c r="G1038" s="204" t="n"/>
    </row>
    <row r="1039">
      <c r="A1039" s="220" t="n"/>
      <c r="G1039" s="204" t="n"/>
    </row>
    <row r="1040">
      <c r="A1040" s="218" t="n">
        <v>46369</v>
      </c>
      <c r="G1040" s="204" t="n">
        <v>0.015</v>
      </c>
    </row>
    <row r="1041">
      <c r="A1041" s="219" t="n"/>
      <c r="G1041" s="204" t="n"/>
    </row>
    <row r="1042">
      <c r="A1042" s="220" t="n"/>
      <c r="G1042" s="204" t="n"/>
    </row>
    <row r="1043">
      <c r="A1043" s="218" t="n">
        <v>46370</v>
      </c>
      <c r="G1043" s="204" t="n">
        <v>0.015</v>
      </c>
    </row>
    <row r="1044">
      <c r="A1044" s="219" t="n"/>
      <c r="G1044" s="204" t="n"/>
    </row>
    <row r="1045">
      <c r="A1045" s="220" t="n"/>
      <c r="G1045" s="204" t="n"/>
    </row>
    <row r="1046">
      <c r="A1046" s="218" t="n">
        <v>46371</v>
      </c>
      <c r="G1046" s="204" t="n">
        <v>0.015</v>
      </c>
    </row>
    <row r="1047">
      <c r="A1047" s="219" t="n"/>
      <c r="G1047" s="204" t="n"/>
    </row>
    <row r="1048">
      <c r="A1048" s="220" t="n"/>
      <c r="G1048" s="204" t="n"/>
    </row>
    <row r="1049">
      <c r="A1049" s="218" t="n">
        <v>46372</v>
      </c>
      <c r="G1049" s="204" t="n">
        <v>0.015</v>
      </c>
    </row>
    <row r="1050">
      <c r="A1050" s="219" t="n"/>
      <c r="G1050" s="204" t="n"/>
    </row>
    <row r="1051">
      <c r="A1051" s="220" t="n"/>
      <c r="G1051" s="204" t="n"/>
    </row>
    <row r="1052">
      <c r="A1052" s="218" t="n">
        <v>46373</v>
      </c>
      <c r="G1052" s="204" t="n">
        <v>0.015</v>
      </c>
    </row>
    <row r="1053">
      <c r="A1053" s="219" t="n"/>
      <c r="G1053" s="204" t="n"/>
    </row>
    <row r="1054">
      <c r="A1054" s="220" t="n"/>
      <c r="G1054" s="204" t="n"/>
    </row>
    <row r="1055">
      <c r="A1055" s="218" t="n">
        <v>46374</v>
      </c>
      <c r="G1055" s="204" t="n">
        <v>0.015</v>
      </c>
    </row>
    <row r="1056">
      <c r="A1056" s="219" t="n"/>
      <c r="G1056" s="204" t="n"/>
    </row>
    <row r="1057">
      <c r="A1057" s="220" t="n"/>
      <c r="G1057" s="204" t="n"/>
    </row>
    <row r="1058">
      <c r="A1058" s="218" t="n">
        <v>46375</v>
      </c>
      <c r="G1058" s="204" t="n">
        <v>0.015</v>
      </c>
    </row>
    <row r="1059">
      <c r="A1059" s="219" t="n"/>
      <c r="G1059" s="204" t="n"/>
    </row>
    <row r="1060">
      <c r="A1060" s="220" t="n"/>
      <c r="G1060" s="204" t="n"/>
    </row>
    <row r="1061">
      <c r="A1061" s="218" t="n">
        <v>46376</v>
      </c>
      <c r="G1061" s="204" t="n">
        <v>0.015</v>
      </c>
    </row>
    <row r="1062">
      <c r="A1062" s="219" t="n"/>
      <c r="G1062" s="204" t="n"/>
    </row>
    <row r="1063">
      <c r="A1063" s="220" t="n"/>
      <c r="G1063" s="204" t="n"/>
    </row>
    <row r="1064">
      <c r="A1064" s="218" t="n">
        <v>46377</v>
      </c>
      <c r="G1064" s="204" t="n">
        <v>0.015</v>
      </c>
    </row>
    <row r="1065">
      <c r="A1065" s="219" t="n"/>
      <c r="G1065" s="204" t="n"/>
    </row>
    <row r="1066">
      <c r="A1066" s="220" t="n"/>
      <c r="G1066" s="204" t="n"/>
    </row>
    <row r="1067">
      <c r="A1067" s="218" t="n">
        <v>46378</v>
      </c>
      <c r="G1067" s="204" t="n">
        <v>0.015</v>
      </c>
    </row>
    <row r="1068">
      <c r="A1068" s="219" t="n"/>
      <c r="G1068" s="204" t="n"/>
    </row>
    <row r="1069">
      <c r="A1069" s="220" t="n"/>
      <c r="G1069" s="204" t="n"/>
    </row>
    <row r="1070">
      <c r="A1070" s="218" t="n">
        <v>46379</v>
      </c>
      <c r="G1070" s="204" t="n">
        <v>0.015</v>
      </c>
    </row>
    <row r="1071">
      <c r="A1071" s="219" t="n"/>
      <c r="G1071" s="204" t="n"/>
    </row>
    <row r="1072">
      <c r="A1072" s="220" t="n"/>
      <c r="G1072" s="204" t="n"/>
    </row>
    <row r="1073">
      <c r="A1073" s="218" t="n">
        <v>46380</v>
      </c>
      <c r="G1073" s="204" t="n">
        <v>0.015</v>
      </c>
    </row>
    <row r="1074">
      <c r="A1074" s="219" t="n"/>
      <c r="G1074" s="204" t="n"/>
    </row>
    <row r="1075">
      <c r="A1075" s="220" t="n"/>
      <c r="G1075" s="204" t="n"/>
    </row>
    <row r="1076">
      <c r="A1076" s="218" t="n">
        <v>46381</v>
      </c>
      <c r="G1076" s="204" t="n">
        <v>0.015</v>
      </c>
    </row>
    <row r="1077">
      <c r="A1077" s="219" t="n"/>
      <c r="G1077" s="204" t="n"/>
    </row>
    <row r="1078">
      <c r="A1078" s="220" t="n"/>
      <c r="G1078" s="204" t="n"/>
    </row>
    <row r="1079">
      <c r="A1079" s="218" t="n">
        <v>46382</v>
      </c>
      <c r="G1079" s="204" t="n">
        <v>0.015</v>
      </c>
    </row>
    <row r="1080">
      <c r="A1080" s="219" t="n"/>
      <c r="G1080" s="204" t="n"/>
    </row>
    <row r="1081">
      <c r="A1081" s="220" t="n"/>
      <c r="G1081" s="204" t="n"/>
    </row>
    <row r="1082">
      <c r="A1082" s="218" t="n">
        <v>46383</v>
      </c>
      <c r="G1082" s="204" t="n">
        <v>0.015</v>
      </c>
    </row>
    <row r="1083">
      <c r="A1083" s="219" t="n"/>
      <c r="G1083" s="204" t="n"/>
    </row>
    <row r="1084">
      <c r="A1084" s="220" t="n"/>
      <c r="G1084" s="204" t="n"/>
    </row>
    <row r="1085">
      <c r="A1085" s="218" t="n">
        <v>46384</v>
      </c>
      <c r="G1085" s="204" t="n">
        <v>0.015</v>
      </c>
    </row>
    <row r="1086">
      <c r="A1086" s="219" t="n"/>
      <c r="G1086" s="204" t="n"/>
    </row>
    <row r="1087">
      <c r="A1087" s="220" t="n"/>
      <c r="G1087" s="204" t="n"/>
    </row>
    <row r="1088">
      <c r="A1088" s="218" t="n">
        <v>46385</v>
      </c>
      <c r="G1088" s="204" t="n">
        <v>0.015</v>
      </c>
    </row>
    <row r="1089">
      <c r="A1089" s="219" t="n"/>
      <c r="G1089" s="204" t="n"/>
    </row>
    <row r="1090">
      <c r="A1090" s="220" t="n"/>
      <c r="G1090" s="204" t="n"/>
    </row>
    <row r="1091">
      <c r="A1091" s="218" t="n">
        <v>46386</v>
      </c>
      <c r="G1091" s="204" t="n">
        <v>0.015</v>
      </c>
    </row>
    <row r="1092">
      <c r="A1092" s="219" t="n"/>
      <c r="G1092" s="204" t="n"/>
    </row>
    <row r="1093">
      <c r="A1093" s="220" t="n"/>
      <c r="G1093" s="204" t="n"/>
    </row>
    <row r="1094">
      <c r="A1094" s="218" t="n">
        <v>46387</v>
      </c>
      <c r="G1094" s="204" t="n">
        <v>0.015</v>
      </c>
    </row>
    <row r="1095">
      <c r="A1095" s="219" t="n"/>
      <c r="G1095" s="204" t="n"/>
    </row>
    <row r="1096">
      <c r="A1096" s="220" t="n"/>
      <c r="G1096" s="204" t="n"/>
    </row>
  </sheetData>
  <mergeCells count="4">
    <mergeCell ref="N722:N724"/>
    <mergeCell ref="N725:N727"/>
    <mergeCell ref="I725:I727"/>
    <mergeCell ref="I722:I724"/>
  </mergeCells>
  <pageMargins left="0.7" right="0.7" top="0.75" bottom="0.75" header="0.3" footer="0.3"/>
  <pageSetup orientation="portrait"/>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S4017"/>
  <sheetViews>
    <sheetView showGridLines="0" topLeftCell="A3979" workbookViewId="0">
      <selection activeCell="F3985" sqref="F3985"/>
    </sheetView>
  </sheetViews>
  <sheetFormatPr baseColWidth="8" defaultRowHeight="14.5"/>
  <cols>
    <col width="15.26953125" bestFit="1" customWidth="1" style="323" min="1" max="1"/>
    <col width="10.08984375" bestFit="1" customWidth="1" style="452" min="2" max="2"/>
    <col width="22.26953125" bestFit="1" customWidth="1" style="452" min="3" max="3"/>
    <col width="13.36328125" bestFit="1" customWidth="1" style="452" min="4" max="4"/>
    <col width="20.6328125" bestFit="1" customWidth="1" style="452" min="5" max="5"/>
    <col width="18.453125" bestFit="1" customWidth="1" style="452" min="6" max="6"/>
    <col width="17.90625" bestFit="1" customWidth="1" style="452" min="7" max="7"/>
    <col width="18.26953125" bestFit="1" customWidth="1" style="452" min="8" max="8"/>
    <col width="19.7265625" bestFit="1" customWidth="1" style="452" min="9" max="9"/>
    <col width="23" bestFit="1" customWidth="1" style="452" min="10" max="10"/>
    <col width="18.90625" bestFit="1" customWidth="1" style="452" min="11" max="11"/>
    <col width="20" bestFit="1" customWidth="1" style="452" min="12" max="12"/>
    <col width="24.90625" bestFit="1" customWidth="1" style="452" min="13" max="13"/>
    <col width="11.7265625" bestFit="1" customWidth="1" style="452" min="14" max="14"/>
    <col width="11.81640625" bestFit="1" customWidth="1" style="452" min="15" max="15"/>
    <col width="11.7265625" bestFit="1" customWidth="1" style="452" min="16" max="19"/>
  </cols>
  <sheetData>
    <row r="1">
      <c r="A1" s="323" t="inlineStr">
        <is>
          <t>Date &amp; Time</t>
        </is>
      </c>
      <c r="B1" t="inlineStr">
        <is>
          <t>Date</t>
        </is>
      </c>
      <c r="C1" t="inlineStr">
        <is>
          <t>Wafer Weight (3 Wafer)</t>
        </is>
      </c>
      <c r="D1" t="inlineStr">
        <is>
          <t>Book Weight</t>
        </is>
      </c>
      <c r="E1" t="inlineStr">
        <is>
          <t>Uncoated Bar Weight</t>
        </is>
      </c>
      <c r="F1" t="inlineStr">
        <is>
          <t>Coated Bar Weight</t>
        </is>
      </c>
      <c r="G1" t="inlineStr">
        <is>
          <t>Wafer % @ Centre</t>
        </is>
      </c>
      <c r="H1" t="inlineStr">
        <is>
          <t>Crème % @ centre</t>
        </is>
      </c>
      <c r="I1" t="inlineStr">
        <is>
          <t>Centre % @ FG level</t>
        </is>
      </c>
      <c r="J1" t="inlineStr">
        <is>
          <t>Chocolate % @ FG Level</t>
        </is>
      </c>
      <c r="K1" t="inlineStr">
        <is>
          <t>Wafer% @ FG Level</t>
        </is>
      </c>
      <c r="L1" t="inlineStr">
        <is>
          <t>Crème % @ FG Level</t>
        </is>
      </c>
      <c r="M1" t="inlineStr">
        <is>
          <t>Chocolate % @ FG Level_1</t>
        </is>
      </c>
      <c r="N1" t="inlineStr">
        <is>
          <t>Column14</t>
        </is>
      </c>
      <c r="O1" t="inlineStr">
        <is>
          <t>Column15</t>
        </is>
      </c>
      <c r="P1" t="inlineStr">
        <is>
          <t>Column16</t>
        </is>
      </c>
      <c r="Q1" t="inlineStr">
        <is>
          <t>Column17</t>
        </is>
      </c>
      <c r="R1" t="inlineStr">
        <is>
          <t>Column18</t>
        </is>
      </c>
      <c r="S1" t="inlineStr">
        <is>
          <t>Column19</t>
        </is>
      </c>
    </row>
    <row r="2">
      <c r="A2" s="323" t="n">
        <v>45922.26675925926</v>
      </c>
      <c r="B2" s="82" t="n">
        <v>45922</v>
      </c>
      <c r="C2" t="n">
        <v>419.3</v>
      </c>
      <c r="D2" t="n">
        <v>826.3</v>
      </c>
      <c r="E2" t="n">
        <v>4.4</v>
      </c>
      <c r="F2" t="n">
        <v>9.199999999999999</v>
      </c>
      <c r="G2" t="n">
        <v>0.507442817378676</v>
      </c>
      <c r="H2" t="n">
        <v>0.4925571826213239</v>
      </c>
      <c r="I2" t="n">
        <v>0.4782608695652175</v>
      </c>
      <c r="J2" t="n">
        <v>0.5217391304347825</v>
      </c>
      <c r="K2" t="n">
        <v>0.2426900430941494</v>
      </c>
      <c r="L2" t="n">
        <v>0.235570826471068</v>
      </c>
      <c r="M2" t="n">
        <v>0.5217391304347825</v>
      </c>
    </row>
    <row r="3">
      <c r="A3" s="323" t="n">
        <v>45922.30310185185</v>
      </c>
      <c r="B3" s="82" t="n">
        <v>45922</v>
      </c>
      <c r="C3" t="n">
        <v>413</v>
      </c>
      <c r="D3" t="n">
        <v>831</v>
      </c>
      <c r="E3" t="n">
        <v>4.5</v>
      </c>
      <c r="F3" t="n">
        <v>9.4</v>
      </c>
      <c r="G3" t="n">
        <v>0.4969915764139591</v>
      </c>
      <c r="H3" t="n">
        <v>0.5030084235860409</v>
      </c>
      <c r="I3" t="n">
        <v>0.4787234042553191</v>
      </c>
      <c r="J3" t="n">
        <v>0.5212765957446809</v>
      </c>
      <c r="K3" t="n">
        <v>0.237921499347108</v>
      </c>
      <c r="L3" t="n">
        <v>0.2408019049082111</v>
      </c>
      <c r="M3" t="n">
        <v>0.5212765957446809</v>
      </c>
    </row>
    <row r="4">
      <c r="A4" s="323" t="n">
        <v>45922.34768518519</v>
      </c>
      <c r="B4" s="82" t="n">
        <v>45922</v>
      </c>
      <c r="C4" t="n">
        <v>410.2</v>
      </c>
      <c r="D4" t="n">
        <v>823.1</v>
      </c>
      <c r="E4" t="n">
        <v>4.3</v>
      </c>
      <c r="F4" t="n">
        <v>9.1</v>
      </c>
      <c r="G4" t="n">
        <v>0.4983598590693719</v>
      </c>
      <c r="H4" t="n">
        <v>0.5016401409306281</v>
      </c>
      <c r="I4" t="n">
        <v>0.4725274725274725</v>
      </c>
      <c r="J4" t="n">
        <v>0.5274725274725275</v>
      </c>
      <c r="K4" t="n">
        <v>0.2354887246151977</v>
      </c>
      <c r="L4" t="n">
        <v>0.2370387479122748</v>
      </c>
      <c r="M4" t="n">
        <v>0.5274725274725275</v>
      </c>
    </row>
    <row r="5">
      <c r="A5" s="323" t="n">
        <v>45922.40141203703</v>
      </c>
      <c r="B5" s="82" t="n">
        <v>45922</v>
      </c>
      <c r="C5" t="n">
        <v>408.8</v>
      </c>
      <c r="D5" t="n">
        <v>833.5</v>
      </c>
      <c r="E5" t="n">
        <v>4.4</v>
      </c>
      <c r="F5" t="n">
        <v>8.9</v>
      </c>
      <c r="G5" t="n">
        <v>0.4904619076184763</v>
      </c>
      <c r="H5" t="n">
        <v>0.5095380923815237</v>
      </c>
      <c r="I5" t="n">
        <v>0.4943820224719102</v>
      </c>
      <c r="J5" t="n">
        <v>0.5056179775280899</v>
      </c>
      <c r="K5" t="n">
        <v>0.2424755498338535</v>
      </c>
      <c r="L5" t="n">
        <v>0.2519064726380567</v>
      </c>
      <c r="M5" t="n">
        <v>0.5056179775280899</v>
      </c>
    </row>
    <row r="6">
      <c r="A6" s="323" t="n">
        <v>45922.45818287037</v>
      </c>
      <c r="B6" s="82" t="n">
        <v>45922</v>
      </c>
      <c r="C6" t="n">
        <v>409.2</v>
      </c>
      <c r="D6" t="n">
        <v>832.9</v>
      </c>
      <c r="E6" t="n">
        <v>4.6</v>
      </c>
      <c r="F6" t="n">
        <v>9.1</v>
      </c>
      <c r="G6" t="n">
        <v>0.4912954736462961</v>
      </c>
      <c r="H6" t="n">
        <v>0.5087045263537039</v>
      </c>
      <c r="I6" t="n">
        <v>0.5054945054945055</v>
      </c>
      <c r="J6" t="n">
        <v>0.4945054945054945</v>
      </c>
      <c r="K6" t="n">
        <v>0.2483471625025233</v>
      </c>
      <c r="L6" t="n">
        <v>0.2571473429919822</v>
      </c>
      <c r="M6" t="n">
        <v>0.4945054945054945</v>
      </c>
    </row>
    <row r="7">
      <c r="A7" s="323" t="n">
        <v>45922.49822916667</v>
      </c>
      <c r="B7" s="82" t="n">
        <v>45922</v>
      </c>
      <c r="C7" t="n">
        <v>411.6</v>
      </c>
      <c r="D7" t="n">
        <v>809.7</v>
      </c>
      <c r="E7" t="n">
        <v>4.4</v>
      </c>
      <c r="F7" t="n">
        <v>9.300000000000001</v>
      </c>
      <c r="G7" t="n">
        <v>0.5083364208966283</v>
      </c>
      <c r="H7" t="n">
        <v>0.4916635791033716</v>
      </c>
      <c r="I7" t="n">
        <v>0.4731182795698925</v>
      </c>
      <c r="J7" t="n">
        <v>0.5268817204301075</v>
      </c>
      <c r="K7" t="n">
        <v>0.2405032528973295</v>
      </c>
      <c r="L7" t="n">
        <v>0.2326150266725629</v>
      </c>
      <c r="M7" t="n">
        <v>0.5268817204301075</v>
      </c>
    </row>
    <row r="8">
      <c r="A8" s="323" t="n">
        <v>45922.54005787037</v>
      </c>
      <c r="B8" s="82" t="n">
        <v>45922</v>
      </c>
      <c r="C8" t="n">
        <v>394.3</v>
      </c>
      <c r="D8" t="n">
        <v>831.5</v>
      </c>
      <c r="E8" t="n">
        <v>4.9</v>
      </c>
      <c r="F8" t="n">
        <v>9.199999999999999</v>
      </c>
      <c r="G8" t="n">
        <v>0.4742032471437162</v>
      </c>
      <c r="H8" t="n">
        <v>0.5257967528562838</v>
      </c>
      <c r="I8" t="n">
        <v>0.5326086956521739</v>
      </c>
      <c r="J8" t="n">
        <v>0.467391304347826</v>
      </c>
      <c r="K8" t="n">
        <v>0.2525647729352402</v>
      </c>
      <c r="L8" t="n">
        <v>0.2800439227169338</v>
      </c>
      <c r="M8" t="n">
        <v>0.467391304347826</v>
      </c>
    </row>
    <row r="9">
      <c r="A9" s="323" t="n">
        <v>45922.57269675926</v>
      </c>
      <c r="B9" s="82" t="n">
        <v>45922</v>
      </c>
      <c r="C9" t="n">
        <v>422.2</v>
      </c>
      <c r="D9" t="n">
        <v>845.5</v>
      </c>
      <c r="E9" t="n">
        <v>4.1</v>
      </c>
      <c r="F9" t="n">
        <v>9.6</v>
      </c>
      <c r="G9" t="n">
        <v>0.4993494973388528</v>
      </c>
      <c r="H9" t="n">
        <v>0.5006505026611473</v>
      </c>
      <c r="I9" t="n">
        <v>0.4270833333333333</v>
      </c>
      <c r="J9" t="n">
        <v>0.5729166666666667</v>
      </c>
      <c r="K9" t="n">
        <v>0.2132638478218017</v>
      </c>
      <c r="L9" t="n">
        <v>0.2138194855115317</v>
      </c>
      <c r="M9" t="n">
        <v>0.5729166666666667</v>
      </c>
    </row>
    <row r="10">
      <c r="A10" s="323" t="n">
        <v>45922.64347222223</v>
      </c>
      <c r="B10" s="82" t="n">
        <v>45922</v>
      </c>
      <c r="C10" t="n">
        <v>408</v>
      </c>
      <c r="D10" t="n">
        <v>814.3</v>
      </c>
      <c r="E10" t="n">
        <v>4.5</v>
      </c>
      <c r="F10" t="n">
        <v>9</v>
      </c>
      <c r="G10" t="n">
        <v>0.5010438413361169</v>
      </c>
      <c r="H10" t="n">
        <v>0.498956158663883</v>
      </c>
      <c r="I10" t="n">
        <v>0.5</v>
      </c>
      <c r="J10" t="n">
        <v>0.5</v>
      </c>
      <c r="K10" t="n">
        <v>0.2505219206680585</v>
      </c>
      <c r="L10" t="n">
        <v>0.2494780793319415</v>
      </c>
      <c r="M10" t="n">
        <v>0.5</v>
      </c>
    </row>
    <row r="11">
      <c r="A11" s="323" t="n">
        <v>45922.67043981481</v>
      </c>
      <c r="B11" s="82" t="n">
        <v>45922</v>
      </c>
      <c r="C11" t="n">
        <v>410.6</v>
      </c>
      <c r="D11" t="n">
        <v>839.4</v>
      </c>
      <c r="E11" t="n">
        <v>4.32</v>
      </c>
      <c r="F11" t="n">
        <v>9.300000000000001</v>
      </c>
      <c r="G11" t="n">
        <v>0.4891589230402669</v>
      </c>
      <c r="H11" t="n">
        <v>0.5108410769597331</v>
      </c>
      <c r="I11" t="n">
        <v>0.4645161290322581</v>
      </c>
      <c r="J11" t="n">
        <v>0.535483870967742</v>
      </c>
      <c r="K11" t="n">
        <v>0.227222209412253</v>
      </c>
      <c r="L11" t="n">
        <v>0.2372939196200051</v>
      </c>
      <c r="M11" t="n">
        <v>0.535483870967742</v>
      </c>
    </row>
    <row r="12">
      <c r="A12" s="323" t="n">
        <v>45922.79884259259</v>
      </c>
      <c r="B12" s="82" t="n">
        <v>45922</v>
      </c>
      <c r="C12" t="n">
        <v>410</v>
      </c>
      <c r="D12" t="n">
        <v>818</v>
      </c>
      <c r="E12" t="n">
        <v>4.3</v>
      </c>
      <c r="F12" t="n">
        <v>9</v>
      </c>
      <c r="G12" t="n">
        <v>0.5012224938875306</v>
      </c>
      <c r="H12" t="n">
        <v>0.4987775061124695</v>
      </c>
      <c r="I12" t="n">
        <v>0.4777777777777777</v>
      </c>
      <c r="J12" t="n">
        <v>0.5222222222222223</v>
      </c>
      <c r="K12" t="n">
        <v>0.2394729693018202</v>
      </c>
      <c r="L12" t="n">
        <v>0.2383048084759576</v>
      </c>
      <c r="M12" t="n">
        <v>0.5222222222222223</v>
      </c>
    </row>
    <row r="13">
      <c r="A13" s="323" t="n">
        <v>45922.83115740741</v>
      </c>
      <c r="B13" s="82" t="n">
        <v>45922</v>
      </c>
      <c r="C13" t="n">
        <v>405.5</v>
      </c>
      <c r="D13" t="n">
        <v>815.7</v>
      </c>
      <c r="E13" t="n">
        <v>4.3</v>
      </c>
      <c r="F13" t="n">
        <v>9.300000000000001</v>
      </c>
      <c r="G13" t="n">
        <v>0.4971190388623268</v>
      </c>
      <c r="H13" t="n">
        <v>0.5028809611376732</v>
      </c>
      <c r="I13" t="n">
        <v>0.4623655913978494</v>
      </c>
      <c r="J13" t="n">
        <v>0.5376344086021506</v>
      </c>
      <c r="K13" t="n">
        <v>0.2298507383987102</v>
      </c>
      <c r="L13" t="n">
        <v>0.2325148529991392</v>
      </c>
      <c r="M13" t="n">
        <v>0.5376344086021506</v>
      </c>
    </row>
    <row r="14">
      <c r="A14" s="323" t="n">
        <v>45923.08445601852</v>
      </c>
      <c r="B14" s="82" t="n">
        <v>45923</v>
      </c>
      <c r="C14" t="n">
        <v>414.3</v>
      </c>
      <c r="D14" t="n">
        <v>820.62</v>
      </c>
      <c r="E14" t="n">
        <v>4.31</v>
      </c>
      <c r="F14" t="n">
        <v>9.34</v>
      </c>
      <c r="G14" t="n">
        <v>0.50486217737808</v>
      </c>
      <c r="H14" t="n">
        <v>0.49513782262192</v>
      </c>
      <c r="I14" t="n">
        <v>0.4614561027837259</v>
      </c>
      <c r="J14" t="n">
        <v>0.5385438972162742</v>
      </c>
      <c r="K14" t="n">
        <v>0.2329717328157949</v>
      </c>
      <c r="L14" t="n">
        <v>0.228484369967931</v>
      </c>
      <c r="M14" t="n">
        <v>0.5385438972162742</v>
      </c>
    </row>
    <row r="15">
      <c r="A15" s="323" t="n">
        <v>45923.31049768518</v>
      </c>
      <c r="B15" s="82" t="n">
        <v>45923</v>
      </c>
      <c r="C15" t="n">
        <v>400.1</v>
      </c>
      <c r="D15" t="n">
        <v>819.6</v>
      </c>
      <c r="E15" t="n">
        <v>4.9</v>
      </c>
      <c r="F15" t="n">
        <v>9</v>
      </c>
      <c r="G15" t="n">
        <v>0.4881649585163494</v>
      </c>
      <c r="H15" t="n">
        <v>0.5118350414836506</v>
      </c>
      <c r="I15" t="n">
        <v>0.5444444444444445</v>
      </c>
      <c r="J15" t="n">
        <v>0.4555555555555555</v>
      </c>
      <c r="K15" t="n">
        <v>0.2657786996366792</v>
      </c>
      <c r="L15" t="n">
        <v>0.2786657448077653</v>
      </c>
      <c r="M15" t="n">
        <v>0.4555555555555555</v>
      </c>
    </row>
    <row r="16">
      <c r="A16" s="323" t="n">
        <v>45923.35192129629</v>
      </c>
      <c r="B16" s="82" t="n">
        <v>45923</v>
      </c>
      <c r="C16" t="n">
        <v>406.3</v>
      </c>
      <c r="D16" t="n">
        <v>805.2</v>
      </c>
      <c r="E16" t="n">
        <v>4.4</v>
      </c>
      <c r="F16" t="n">
        <v>9.4</v>
      </c>
      <c r="G16" t="n">
        <v>0.5045951316443119</v>
      </c>
      <c r="H16" t="n">
        <v>0.495404868355688</v>
      </c>
      <c r="I16" t="n">
        <v>0.4680851063829787</v>
      </c>
      <c r="J16" t="n">
        <v>0.5319148936170213</v>
      </c>
      <c r="K16" t="n">
        <v>0.2361934658760609</v>
      </c>
      <c r="L16" t="n">
        <v>0.2318916405069178</v>
      </c>
      <c r="M16" t="n">
        <v>0.5319148936170213</v>
      </c>
    </row>
    <row r="17">
      <c r="A17" s="323" t="n">
        <v>45923.38892361111</v>
      </c>
      <c r="B17" s="82" t="n">
        <v>45923</v>
      </c>
      <c r="C17" t="n">
        <v>404.7</v>
      </c>
      <c r="D17" t="n">
        <v>823.8</v>
      </c>
      <c r="E17" t="n">
        <v>4.4</v>
      </c>
      <c r="F17" t="n">
        <v>9.199999999999999</v>
      </c>
      <c r="G17" t="n">
        <v>0.4912600145666424</v>
      </c>
      <c r="H17" t="n">
        <v>0.5087399854333576</v>
      </c>
      <c r="I17" t="n">
        <v>0.4782608695652175</v>
      </c>
      <c r="J17" t="n">
        <v>0.5217391304347825</v>
      </c>
      <c r="K17" t="n">
        <v>0.2349504417492638</v>
      </c>
      <c r="L17" t="n">
        <v>0.2433104278159537</v>
      </c>
      <c r="M17" t="n">
        <v>0.5217391304347825</v>
      </c>
    </row>
    <row r="18">
      <c r="A18" s="323" t="n">
        <v>45923.43160879629</v>
      </c>
      <c r="B18" s="82" t="n">
        <v>45923</v>
      </c>
      <c r="C18" t="n">
        <v>387.3</v>
      </c>
      <c r="D18" t="n">
        <v>800.7</v>
      </c>
      <c r="E18" t="n">
        <v>4.2</v>
      </c>
      <c r="F18" t="n">
        <v>9.6</v>
      </c>
      <c r="G18" t="n">
        <v>0.4837017609591607</v>
      </c>
      <c r="H18" t="n">
        <v>0.5162982390408393</v>
      </c>
      <c r="I18" t="n">
        <v>0.4375000000000001</v>
      </c>
      <c r="J18" t="n">
        <v>0.5625</v>
      </c>
      <c r="K18" t="n">
        <v>0.2116195204196328</v>
      </c>
      <c r="L18" t="n">
        <v>0.2258804795803672</v>
      </c>
      <c r="M18" t="n">
        <v>0.5625</v>
      </c>
    </row>
    <row r="19">
      <c r="A19" s="323" t="n">
        <v>45923.4759837963</v>
      </c>
      <c r="B19" s="82" t="n">
        <v>45923</v>
      </c>
      <c r="C19" t="n">
        <v>400.6</v>
      </c>
      <c r="D19" t="n">
        <v>825.2</v>
      </c>
      <c r="E19" t="n">
        <v>4.2</v>
      </c>
      <c r="F19" t="n">
        <v>9</v>
      </c>
      <c r="G19" t="n">
        <v>0.4854580707707222</v>
      </c>
      <c r="H19" t="n">
        <v>0.5145419292292778</v>
      </c>
      <c r="I19" t="n">
        <v>0.4666666666666667</v>
      </c>
      <c r="J19" t="n">
        <v>0.5333333333333333</v>
      </c>
      <c r="K19" t="n">
        <v>0.2265470996930037</v>
      </c>
      <c r="L19" t="n">
        <v>0.240119566973663</v>
      </c>
      <c r="M19" t="n">
        <v>0.5333333333333333</v>
      </c>
    </row>
    <row r="20">
      <c r="A20" s="323" t="n">
        <v>45923.52553240741</v>
      </c>
      <c r="B20" s="82" t="n">
        <v>45923</v>
      </c>
      <c r="C20" t="n">
        <v>412.9</v>
      </c>
      <c r="D20" t="n">
        <v>814.9</v>
      </c>
      <c r="E20" t="n">
        <v>4.3</v>
      </c>
      <c r="F20" t="n">
        <v>9.300000000000001</v>
      </c>
      <c r="G20" t="n">
        <v>0.5066879371702049</v>
      </c>
      <c r="H20" t="n">
        <v>0.4933120628297951</v>
      </c>
      <c r="I20" t="n">
        <v>0.4623655913978494</v>
      </c>
      <c r="J20" t="n">
        <v>0.5376344086021506</v>
      </c>
      <c r="K20" t="n">
        <v>0.2342750677238581</v>
      </c>
      <c r="L20" t="n">
        <v>0.2280905236739912</v>
      </c>
      <c r="M20" t="n">
        <v>0.5376344086021506</v>
      </c>
    </row>
    <row r="21">
      <c r="A21" s="323" t="n">
        <v>45923.6</v>
      </c>
      <c r="B21" s="82" t="n">
        <v>45923</v>
      </c>
      <c r="C21" t="n">
        <v>418.7</v>
      </c>
      <c r="D21" t="n">
        <v>830.9</v>
      </c>
      <c r="E21" t="n">
        <v>4.4</v>
      </c>
      <c r="F21" t="n">
        <v>9.4</v>
      </c>
      <c r="G21" t="n">
        <v>0.5039114213503429</v>
      </c>
      <c r="H21" t="n">
        <v>0.496088578649657</v>
      </c>
      <c r="I21" t="n">
        <v>0.4680851063829787</v>
      </c>
      <c r="J21" t="n">
        <v>0.5319148936170213</v>
      </c>
      <c r="K21" t="n">
        <v>0.2358734312703733</v>
      </c>
      <c r="L21" t="n">
        <v>0.2322116751126054</v>
      </c>
      <c r="M21" t="n">
        <v>0.5319148936170213</v>
      </c>
    </row>
    <row r="22">
      <c r="A22" s="323" t="n">
        <v>45923.66629629629</v>
      </c>
      <c r="B22" s="82" t="n">
        <v>45923</v>
      </c>
      <c r="C22" t="n">
        <v>406.2</v>
      </c>
      <c r="D22" t="n">
        <v>831.1</v>
      </c>
      <c r="E22" t="n">
        <v>4.4</v>
      </c>
      <c r="F22" t="n">
        <v>9.300000000000001</v>
      </c>
      <c r="G22" t="n">
        <v>0.4887498495969197</v>
      </c>
      <c r="H22" t="n">
        <v>0.5112501504030803</v>
      </c>
      <c r="I22" t="n">
        <v>0.4731182795698925</v>
      </c>
      <c r="J22" t="n">
        <v>0.5268817204301075</v>
      </c>
      <c r="K22" t="n">
        <v>0.2312364879813384</v>
      </c>
      <c r="L22" t="n">
        <v>0.2418817915885541</v>
      </c>
      <c r="M22" t="n">
        <v>0.5268817204301075</v>
      </c>
    </row>
    <row r="23">
      <c r="A23" s="323" t="n">
        <v>45923.77291666667</v>
      </c>
      <c r="B23" s="82" t="n">
        <v>45923</v>
      </c>
      <c r="C23" t="n">
        <v>398.8</v>
      </c>
      <c r="D23" t="n">
        <v>841.8</v>
      </c>
      <c r="E23" t="n">
        <v>4.7</v>
      </c>
      <c r="F23" t="n">
        <v>9.6</v>
      </c>
      <c r="G23" t="n">
        <v>0.4737467331907817</v>
      </c>
      <c r="H23" t="n">
        <v>0.5262532668092184</v>
      </c>
      <c r="I23" t="n">
        <v>0.4895833333333334</v>
      </c>
      <c r="J23" t="n">
        <v>0.5104166666666666</v>
      </c>
      <c r="K23" t="n">
        <v>0.2319385047913202</v>
      </c>
      <c r="L23" t="n">
        <v>0.2576448285420131</v>
      </c>
      <c r="M23" t="n">
        <v>0.5104166666666666</v>
      </c>
    </row>
    <row r="24">
      <c r="A24" s="323" t="n">
        <v>45923.82771990741</v>
      </c>
      <c r="B24" s="82" t="n">
        <v>45923</v>
      </c>
      <c r="C24" t="n">
        <v>402.5</v>
      </c>
      <c r="D24" t="n">
        <v>814.9</v>
      </c>
      <c r="E24" t="n">
        <v>4.4</v>
      </c>
      <c r="F24" t="n">
        <v>9.199999999999999</v>
      </c>
      <c r="G24" t="n">
        <v>0.4939256350472451</v>
      </c>
      <c r="H24" t="n">
        <v>0.5060743649527549</v>
      </c>
      <c r="I24" t="n">
        <v>0.4782608695652175</v>
      </c>
      <c r="J24" t="n">
        <v>0.5217391304347825</v>
      </c>
      <c r="K24" t="n">
        <v>0.2362253037182477</v>
      </c>
      <c r="L24" t="n">
        <v>0.2420355658469698</v>
      </c>
      <c r="M24" t="n">
        <v>0.5217391304347825</v>
      </c>
    </row>
    <row r="25">
      <c r="A25" s="323" t="n">
        <v>45923.91267361111</v>
      </c>
      <c r="B25" s="82" t="n">
        <v>45923</v>
      </c>
      <c r="C25" t="n">
        <v>413.2</v>
      </c>
      <c r="D25" t="n">
        <v>842.64</v>
      </c>
      <c r="E25" t="n">
        <v>4.5</v>
      </c>
      <c r="F25" t="n">
        <v>9.300000000000001</v>
      </c>
      <c r="G25" t="n">
        <v>0.4903636191018703</v>
      </c>
      <c r="H25" t="n">
        <v>0.5096363808981297</v>
      </c>
      <c r="I25" t="n">
        <v>0.4838709677419354</v>
      </c>
      <c r="J25" t="n">
        <v>0.5161290322580645</v>
      </c>
      <c r="K25" t="n">
        <v>0.2372727189202598</v>
      </c>
      <c r="L25" t="n">
        <v>0.2465982488216756</v>
      </c>
      <c r="M25" t="n">
        <v>0.5161290322580645</v>
      </c>
    </row>
    <row r="26">
      <c r="A26" s="323" t="n">
        <v>45923.99185185185</v>
      </c>
      <c r="B26" s="82" t="n">
        <v>45923</v>
      </c>
      <c r="C26" t="n">
        <v>409.1</v>
      </c>
      <c r="D26" t="n">
        <v>818.54</v>
      </c>
      <c r="E26" t="n">
        <v>4.4</v>
      </c>
      <c r="F26" t="n">
        <v>9.199999999999999</v>
      </c>
      <c r="G26" t="n">
        <v>0.4997923131429131</v>
      </c>
      <c r="H26" t="n">
        <v>0.5002076868570869</v>
      </c>
      <c r="I26" t="n">
        <v>0.4782608695652175</v>
      </c>
      <c r="J26" t="n">
        <v>0.5217391304347825</v>
      </c>
      <c r="K26" t="n">
        <v>0.2390311062857411</v>
      </c>
      <c r="L26" t="n">
        <v>0.2392297632794764</v>
      </c>
      <c r="M26" t="n">
        <v>0.5217391304347825</v>
      </c>
    </row>
    <row r="27">
      <c r="A27" s="323" t="n">
        <v>45924.11195601852</v>
      </c>
      <c r="B27" s="82" t="n">
        <v>45924</v>
      </c>
      <c r="C27" t="n">
        <v>410.1</v>
      </c>
      <c r="D27" t="n">
        <v>821.3200000000001</v>
      </c>
      <c r="E27" t="n">
        <v>4.4</v>
      </c>
      <c r="F27" t="n">
        <v>9.4</v>
      </c>
      <c r="G27" t="n">
        <v>0.4993181707495252</v>
      </c>
      <c r="H27" t="n">
        <v>0.5006818292504749</v>
      </c>
      <c r="I27" t="n">
        <v>0.4680851063829787</v>
      </c>
      <c r="J27" t="n">
        <v>0.5319148936170213</v>
      </c>
      <c r="K27" t="n">
        <v>0.2337233990742458</v>
      </c>
      <c r="L27" t="n">
        <v>0.2343617073087329</v>
      </c>
      <c r="M27" t="n">
        <v>0.5319148936170213</v>
      </c>
    </row>
    <row r="28">
      <c r="A28" s="323" t="n">
        <v>45924.17351851852</v>
      </c>
      <c r="B28" s="82" t="n">
        <v>45924</v>
      </c>
      <c r="C28" t="n">
        <v>408.1</v>
      </c>
      <c r="D28" t="n">
        <v>818.16</v>
      </c>
      <c r="E28" t="n">
        <v>4.3</v>
      </c>
      <c r="F28" t="n">
        <v>9.199999999999999</v>
      </c>
      <c r="G28" t="n">
        <v>0.4988021902806298</v>
      </c>
      <c r="H28" t="n">
        <v>0.5011978097193702</v>
      </c>
      <c r="I28" t="n">
        <v>0.4673913043478261</v>
      </c>
      <c r="J28" t="n">
        <v>0.5326086956521739</v>
      </c>
      <c r="K28" t="n">
        <v>0.2331358063268161</v>
      </c>
      <c r="L28" t="n">
        <v>0.23425549802101</v>
      </c>
      <c r="M28" t="n">
        <v>0.5326086956521739</v>
      </c>
    </row>
    <row r="29">
      <c r="A29" s="323" t="n">
        <v>45924.2542824074</v>
      </c>
      <c r="B29" s="82" t="n">
        <v>45924</v>
      </c>
      <c r="C29" t="n">
        <v>400.2</v>
      </c>
      <c r="D29" t="n">
        <v>823.2</v>
      </c>
      <c r="E29" t="n">
        <v>4.3</v>
      </c>
      <c r="F29" t="n">
        <v>9.5</v>
      </c>
      <c r="G29" t="n">
        <v>0.4861516034985423</v>
      </c>
      <c r="H29" t="n">
        <v>0.5138483965014577</v>
      </c>
      <c r="I29" t="n">
        <v>0.4526315789473684</v>
      </c>
      <c r="J29" t="n">
        <v>0.5473684210526316</v>
      </c>
      <c r="K29" t="n">
        <v>0.2200475678993402</v>
      </c>
      <c r="L29" t="n">
        <v>0.2325840110480282</v>
      </c>
      <c r="M29" t="n">
        <v>0.5473684210526316</v>
      </c>
    </row>
    <row r="30">
      <c r="A30" s="323" t="n">
        <v>45924.32747685185</v>
      </c>
      <c r="B30" s="82" t="n">
        <v>45924</v>
      </c>
      <c r="C30" t="n">
        <v>413.5</v>
      </c>
      <c r="D30" t="n">
        <v>820</v>
      </c>
      <c r="E30" t="n">
        <v>4.7</v>
      </c>
      <c r="F30" t="n">
        <v>9.5</v>
      </c>
      <c r="G30" t="n">
        <v>0.5042682926829268</v>
      </c>
      <c r="H30" t="n">
        <v>0.4957317073170732</v>
      </c>
      <c r="I30" t="n">
        <v>0.4947368421052632</v>
      </c>
      <c r="J30" t="n">
        <v>0.5052631578947369</v>
      </c>
      <c r="K30" t="n">
        <v>0.2494801026957638</v>
      </c>
      <c r="L30" t="n">
        <v>0.2452567394094994</v>
      </c>
      <c r="M30" t="n">
        <v>0.5052631578947369</v>
      </c>
    </row>
    <row r="31">
      <c r="A31" s="323" t="n">
        <v>45924.37119212963</v>
      </c>
      <c r="B31" s="82" t="n">
        <v>45924</v>
      </c>
      <c r="C31" t="n">
        <v>410.2</v>
      </c>
      <c r="D31" t="n">
        <v>824.4</v>
      </c>
      <c r="E31" t="n">
        <v>4.5</v>
      </c>
      <c r="F31" t="n">
        <v>9</v>
      </c>
      <c r="G31" t="n">
        <v>0.497573993207181</v>
      </c>
      <c r="H31" t="n">
        <v>0.502426006792819</v>
      </c>
      <c r="I31" t="n">
        <v>0.5</v>
      </c>
      <c r="J31" t="n">
        <v>0.5</v>
      </c>
      <c r="K31" t="n">
        <v>0.2487869966035905</v>
      </c>
      <c r="L31" t="n">
        <v>0.2512130033964095</v>
      </c>
      <c r="M31" t="n">
        <v>0.5</v>
      </c>
    </row>
    <row r="32">
      <c r="A32" s="323" t="n">
        <v>45924.39434027778</v>
      </c>
      <c r="B32" s="82" t="n">
        <v>45924</v>
      </c>
      <c r="C32" t="n">
        <v>414.7</v>
      </c>
      <c r="D32" t="n">
        <v>814.8</v>
      </c>
      <c r="E32" t="n">
        <v>4.5</v>
      </c>
      <c r="F32" t="n">
        <v>9.300000000000001</v>
      </c>
      <c r="G32" t="n">
        <v>0.5089592538046146</v>
      </c>
      <c r="H32" t="n">
        <v>0.4910407461953853</v>
      </c>
      <c r="I32" t="n">
        <v>0.4838709677419354</v>
      </c>
      <c r="J32" t="n">
        <v>0.5161290322580645</v>
      </c>
      <c r="K32" t="n">
        <v>0.2462706066796522</v>
      </c>
      <c r="L32" t="n">
        <v>0.2376003610622832</v>
      </c>
      <c r="M32" t="n">
        <v>0.5161290322580645</v>
      </c>
    </row>
    <row r="33">
      <c r="A33" s="323" t="n">
        <v>45924.43310185185</v>
      </c>
      <c r="B33" s="82" t="n">
        <v>45924</v>
      </c>
      <c r="C33" t="n">
        <v>404.1</v>
      </c>
      <c r="D33" t="n">
        <v>825.1</v>
      </c>
      <c r="E33" t="n">
        <v>4.6</v>
      </c>
      <c r="F33" t="n">
        <v>8.9</v>
      </c>
      <c r="G33" t="n">
        <v>0.4897588171130772</v>
      </c>
      <c r="H33" t="n">
        <v>0.5102411828869228</v>
      </c>
      <c r="I33" t="n">
        <v>0.5168539325842696</v>
      </c>
      <c r="J33" t="n">
        <v>0.4831460674157304</v>
      </c>
      <c r="K33" t="n">
        <v>0.253133770642714</v>
      </c>
      <c r="L33" t="n">
        <v>0.2637201619415556</v>
      </c>
      <c r="M33" t="n">
        <v>0.4831460674157304</v>
      </c>
    </row>
    <row r="34">
      <c r="A34" s="323" t="n">
        <v>45924.46916666667</v>
      </c>
      <c r="B34" s="82" t="n">
        <v>45924</v>
      </c>
      <c r="C34" t="n">
        <v>403.5</v>
      </c>
      <c r="D34" t="n">
        <v>809.9</v>
      </c>
      <c r="E34" t="n">
        <v>4.4</v>
      </c>
      <c r="F34" t="n">
        <v>9.5</v>
      </c>
      <c r="G34" t="n">
        <v>0.4982096555130263</v>
      </c>
      <c r="H34" t="n">
        <v>0.5017903444869737</v>
      </c>
      <c r="I34" t="n">
        <v>0.4631578947368422</v>
      </c>
      <c r="J34" t="n">
        <v>0.5368421052631579</v>
      </c>
      <c r="K34" t="n">
        <v>0.2307497351849806</v>
      </c>
      <c r="L34" t="n">
        <v>0.2324081595518615</v>
      </c>
      <c r="M34" t="n">
        <v>0.5368421052631579</v>
      </c>
    </row>
    <row r="35">
      <c r="A35" s="323" t="n">
        <v>45924.529375</v>
      </c>
      <c r="B35" s="82" t="n">
        <v>45924</v>
      </c>
      <c r="C35" t="n">
        <v>418.7</v>
      </c>
      <c r="D35" t="n">
        <v>823.6</v>
      </c>
      <c r="E35" t="n">
        <v>4.6</v>
      </c>
      <c r="F35" t="n">
        <v>9.199999999999999</v>
      </c>
      <c r="G35" t="n">
        <v>0.5083778533268577</v>
      </c>
      <c r="H35" t="n">
        <v>0.4916221466731424</v>
      </c>
      <c r="I35" t="n">
        <v>0.5</v>
      </c>
      <c r="J35" t="n">
        <v>0.5</v>
      </c>
      <c r="K35" t="n">
        <v>0.2541889266634288</v>
      </c>
      <c r="L35" t="n">
        <v>0.2458110733365712</v>
      </c>
      <c r="M35" t="n">
        <v>0.5</v>
      </c>
    </row>
    <row r="36">
      <c r="A36" s="323" t="n">
        <v>45924.61590277778</v>
      </c>
      <c r="B36" s="82" t="n">
        <v>45924</v>
      </c>
      <c r="C36" t="n">
        <v>400.7</v>
      </c>
      <c r="D36" t="n">
        <v>819.1</v>
      </c>
      <c r="E36" t="n">
        <v>4.6</v>
      </c>
      <c r="F36" t="n">
        <v>9.4</v>
      </c>
      <c r="G36" t="n">
        <v>0.4891954584299841</v>
      </c>
      <c r="H36" t="n">
        <v>0.5108045415700159</v>
      </c>
      <c r="I36" t="n">
        <v>0.4893617021276595</v>
      </c>
      <c r="J36" t="n">
        <v>0.5106382978723405</v>
      </c>
      <c r="K36" t="n">
        <v>0.2393935222104177</v>
      </c>
      <c r="L36" t="n">
        <v>0.2499681799172418</v>
      </c>
      <c r="M36" t="n">
        <v>0.5106382978723405</v>
      </c>
    </row>
    <row r="37">
      <c r="A37" s="323" t="n">
        <v>45924.66621527778</v>
      </c>
      <c r="B37" s="82" t="n">
        <v>45924</v>
      </c>
      <c r="C37" t="n">
        <v>416</v>
      </c>
      <c r="D37" t="n">
        <v>818.7</v>
      </c>
      <c r="E37" t="n">
        <v>4.5</v>
      </c>
      <c r="F37" t="n">
        <v>9.199999999999999</v>
      </c>
      <c r="G37" t="n">
        <v>0.5081226334432637</v>
      </c>
      <c r="H37" t="n">
        <v>0.4918773665567363</v>
      </c>
      <c r="I37" t="n">
        <v>0.4891304347826088</v>
      </c>
      <c r="J37" t="n">
        <v>0.5108695652173912</v>
      </c>
      <c r="K37" t="n">
        <v>0.2485382446189877</v>
      </c>
      <c r="L37" t="n">
        <v>0.240592190163621</v>
      </c>
      <c r="M37" t="n">
        <v>0.5108695652173912</v>
      </c>
    </row>
    <row r="38">
      <c r="A38" s="323" t="n">
        <v>45924.79784722222</v>
      </c>
      <c r="B38" s="82" t="n">
        <v>45924</v>
      </c>
      <c r="C38" t="n">
        <v>416.1</v>
      </c>
      <c r="D38" t="n">
        <v>821.6</v>
      </c>
      <c r="E38" t="n">
        <v>4.4</v>
      </c>
      <c r="F38" t="n">
        <v>9.1</v>
      </c>
      <c r="G38" t="n">
        <v>0.5064508276533594</v>
      </c>
      <c r="H38" t="n">
        <v>0.4935491723466407</v>
      </c>
      <c r="I38" t="n">
        <v>0.4835164835164836</v>
      </c>
      <c r="J38" t="n">
        <v>0.5164835164835164</v>
      </c>
      <c r="K38" t="n">
        <v>0.244877323260965</v>
      </c>
      <c r="L38" t="n">
        <v>0.2386391602555186</v>
      </c>
      <c r="M38" t="n">
        <v>0.5164835164835164</v>
      </c>
    </row>
    <row r="39">
      <c r="A39" s="323" t="n">
        <v>45924.84138888889</v>
      </c>
      <c r="B39" s="82" t="n">
        <v>45924</v>
      </c>
      <c r="C39" t="n">
        <v>419.2</v>
      </c>
      <c r="D39" t="n">
        <v>818.2</v>
      </c>
      <c r="E39" t="n">
        <v>4.3</v>
      </c>
      <c r="F39" t="n">
        <v>9.199999999999999</v>
      </c>
      <c r="G39" t="n">
        <v>0.5123441701295527</v>
      </c>
      <c r="H39" t="n">
        <v>0.4876558298704474</v>
      </c>
      <c r="I39" t="n">
        <v>0.4673913043478261</v>
      </c>
      <c r="J39" t="n">
        <v>0.5326086956521739</v>
      </c>
      <c r="K39" t="n">
        <v>0.2394652099518562</v>
      </c>
      <c r="L39" t="n">
        <v>0.22792609439597</v>
      </c>
      <c r="M39" t="n">
        <v>0.5326086956521739</v>
      </c>
    </row>
    <row r="40">
      <c r="A40" s="323" t="n">
        <v>45924.92822916667</v>
      </c>
      <c r="B40" s="82" t="n">
        <v>45924</v>
      </c>
      <c r="C40" t="n">
        <v>405.8</v>
      </c>
      <c r="D40" t="n">
        <v>812.006</v>
      </c>
      <c r="E40" t="n">
        <v>4.38</v>
      </c>
      <c r="F40" t="n">
        <v>9.09</v>
      </c>
      <c r="G40" t="n">
        <v>0.499750001847277</v>
      </c>
      <c r="H40" t="n">
        <v>0.500249998152723</v>
      </c>
      <c r="I40" t="n">
        <v>0.4818481848184819</v>
      </c>
      <c r="J40" t="n">
        <v>0.5181518151815182</v>
      </c>
      <c r="K40" t="n">
        <v>0.2408036312531434</v>
      </c>
      <c r="L40" t="n">
        <v>0.2410445535653385</v>
      </c>
      <c r="M40" t="n">
        <v>0.5181518151815182</v>
      </c>
    </row>
    <row r="41">
      <c r="A41" s="323" t="n">
        <v>45925.00666666667</v>
      </c>
      <c r="B41" s="82" t="n">
        <v>45925</v>
      </c>
      <c r="C41" t="n">
        <v>407.1</v>
      </c>
      <c r="D41" t="n">
        <v>826.38</v>
      </c>
      <c r="E41" t="n">
        <v>4.42</v>
      </c>
      <c r="F41" t="n">
        <v>9.35</v>
      </c>
      <c r="G41" t="n">
        <v>0.4926305089668191</v>
      </c>
      <c r="H41" t="n">
        <v>0.5073694910331809</v>
      </c>
      <c r="I41" t="n">
        <v>0.4727272727272727</v>
      </c>
      <c r="J41" t="n">
        <v>0.5272727272727272</v>
      </c>
      <c r="K41" t="n">
        <v>0.2328798769661327</v>
      </c>
      <c r="L41" t="n">
        <v>0.23984739576114</v>
      </c>
      <c r="M41" t="n">
        <v>0.5272727272727272</v>
      </c>
    </row>
    <row r="42">
      <c r="A42" s="323" t="n">
        <v>45925.08927083333</v>
      </c>
      <c r="B42" s="82" t="n">
        <v>45925</v>
      </c>
      <c r="C42" t="n">
        <v>408.4</v>
      </c>
      <c r="D42" t="n">
        <v>828.6</v>
      </c>
      <c r="E42" t="n">
        <v>4.51</v>
      </c>
      <c r="F42" t="n">
        <v>9.359999999999999</v>
      </c>
      <c r="G42" t="n">
        <v>0.4928795558773835</v>
      </c>
      <c r="H42" t="n">
        <v>0.5071204441226165</v>
      </c>
      <c r="I42" t="n">
        <v>0.4818376068376068</v>
      </c>
      <c r="J42" t="n">
        <v>0.5181623931623932</v>
      </c>
      <c r="K42" t="n">
        <v>0.237487905663141</v>
      </c>
      <c r="L42" t="n">
        <v>0.2443497011744659</v>
      </c>
      <c r="M42" t="n">
        <v>0.5181623931623932</v>
      </c>
    </row>
    <row r="43">
      <c r="A43" s="323" t="n">
        <v>45925.17415509259</v>
      </c>
      <c r="B43" s="82" t="n">
        <v>45925</v>
      </c>
      <c r="C43" t="n">
        <v>382.4</v>
      </c>
      <c r="D43" t="n">
        <v>806.14</v>
      </c>
      <c r="E43" t="n">
        <v>4.37</v>
      </c>
      <c r="F43" t="n">
        <v>9.34</v>
      </c>
      <c r="G43" t="n">
        <v>0.4743592924305952</v>
      </c>
      <c r="H43" t="n">
        <v>0.5256407075694048</v>
      </c>
      <c r="I43" t="n">
        <v>0.467880085653105</v>
      </c>
      <c r="J43" t="n">
        <v>0.5321199143468951</v>
      </c>
      <c r="K43" t="n">
        <v>0.2219432663727731</v>
      </c>
      <c r="L43" t="n">
        <v>0.2459368192803318</v>
      </c>
      <c r="M43" t="n">
        <v>0.5321199143468951</v>
      </c>
    </row>
    <row r="44">
      <c r="A44" s="323" t="n">
        <v>45925.27866898148</v>
      </c>
      <c r="B44" s="82" t="n">
        <v>45925</v>
      </c>
      <c r="C44" t="n">
        <v>418.3</v>
      </c>
      <c r="D44" t="n">
        <v>819.4</v>
      </c>
      <c r="E44" t="n">
        <v>4.5</v>
      </c>
      <c r="F44" t="n">
        <v>9.300000000000001</v>
      </c>
      <c r="G44" t="n">
        <v>0.5104954845008544</v>
      </c>
      <c r="H44" t="n">
        <v>0.4895045154991457</v>
      </c>
      <c r="I44" t="n">
        <v>0.4838709677419354</v>
      </c>
      <c r="J44" t="n">
        <v>0.5161290322580645</v>
      </c>
      <c r="K44" t="n">
        <v>0.2470139441133166</v>
      </c>
      <c r="L44" t="n">
        <v>0.2368570236286189</v>
      </c>
      <c r="M44" t="n">
        <v>0.5161290322580645</v>
      </c>
    </row>
    <row r="45">
      <c r="A45" s="323" t="n">
        <v>45925.32111111111</v>
      </c>
      <c r="B45" s="82" t="n">
        <v>45925</v>
      </c>
      <c r="C45" t="n">
        <v>425.7</v>
      </c>
      <c r="D45" t="n">
        <v>814.4</v>
      </c>
      <c r="E45" t="n">
        <v>4.6</v>
      </c>
      <c r="F45" t="n">
        <v>9.5</v>
      </c>
      <c r="G45" t="n">
        <v>0.5227161100196464</v>
      </c>
      <c r="H45" t="n">
        <v>0.4772838899803536</v>
      </c>
      <c r="I45" t="n">
        <v>0.4842105263157894</v>
      </c>
      <c r="J45" t="n">
        <v>0.5157894736842106</v>
      </c>
      <c r="K45" t="n">
        <v>0.253104642746355</v>
      </c>
      <c r="L45" t="n">
        <v>0.2311058835694344</v>
      </c>
      <c r="M45" t="n">
        <v>0.5157894736842106</v>
      </c>
    </row>
    <row r="46">
      <c r="A46" s="323" t="n">
        <v>45925.37828703703</v>
      </c>
      <c r="B46" s="82" t="n">
        <v>45925</v>
      </c>
      <c r="C46" t="n">
        <v>400.2</v>
      </c>
      <c r="D46" t="n">
        <v>817.4</v>
      </c>
      <c r="E46" t="n">
        <v>4.5</v>
      </c>
      <c r="F46" t="n">
        <v>9.6</v>
      </c>
      <c r="G46" t="n">
        <v>0.4896011744555909</v>
      </c>
      <c r="H46" t="n">
        <v>0.5103988255444091</v>
      </c>
      <c r="I46" t="n">
        <v>0.46875</v>
      </c>
      <c r="J46" t="n">
        <v>0.53125</v>
      </c>
      <c r="K46" t="n">
        <v>0.2295005505260582</v>
      </c>
      <c r="L46" t="n">
        <v>0.2392494494739417</v>
      </c>
      <c r="M46" t="n">
        <v>0.53125</v>
      </c>
    </row>
    <row r="47">
      <c r="A47" s="323" t="n">
        <v>45925.42583333333</v>
      </c>
      <c r="B47" s="82" t="n">
        <v>45925</v>
      </c>
      <c r="C47" t="n">
        <v>403.7</v>
      </c>
      <c r="D47" t="n">
        <v>819.1</v>
      </c>
      <c r="E47" t="n">
        <v>4.5</v>
      </c>
      <c r="F47" t="n">
        <v>9.5</v>
      </c>
      <c r="G47" t="n">
        <v>0.4928580148943962</v>
      </c>
      <c r="H47" t="n">
        <v>0.5071419851056037</v>
      </c>
      <c r="I47" t="n">
        <v>0.4736842105263158</v>
      </c>
      <c r="J47" t="n">
        <v>0.5263157894736842</v>
      </c>
      <c r="K47" t="n">
        <v>0.2334590596868193</v>
      </c>
      <c r="L47" t="n">
        <v>0.2402251508394965</v>
      </c>
      <c r="M47" t="n">
        <v>0.5263157894736842</v>
      </c>
    </row>
    <row r="48">
      <c r="A48" s="323" t="n">
        <v>45925.48548611111</v>
      </c>
      <c r="B48" s="82" t="n">
        <v>45925</v>
      </c>
      <c r="C48" t="n">
        <v>403.7</v>
      </c>
      <c r="D48" t="n">
        <v>813.4</v>
      </c>
      <c r="E48" t="n">
        <v>4.2</v>
      </c>
      <c r="F48" t="n">
        <v>9.6</v>
      </c>
      <c r="G48" t="n">
        <v>0.4963117777231374</v>
      </c>
      <c r="H48" t="n">
        <v>0.5036882222768626</v>
      </c>
      <c r="I48" t="n">
        <v>0.4375000000000001</v>
      </c>
      <c r="J48" t="n">
        <v>0.5625</v>
      </c>
      <c r="K48" t="n">
        <v>0.2171364027538727</v>
      </c>
      <c r="L48" t="n">
        <v>0.2203635972461274</v>
      </c>
      <c r="M48" t="n">
        <v>0.5625</v>
      </c>
    </row>
    <row r="49">
      <c r="A49" s="323" t="n">
        <v>45925.51436342593</v>
      </c>
      <c r="B49" s="82" t="n">
        <v>45925</v>
      </c>
      <c r="C49" t="n">
        <v>395</v>
      </c>
      <c r="D49" t="n">
        <v>815.2</v>
      </c>
      <c r="E49" t="n">
        <v>4.3</v>
      </c>
      <c r="F49" t="n">
        <v>9.4</v>
      </c>
      <c r="G49" t="n">
        <v>0.4845436702649656</v>
      </c>
      <c r="H49" t="n">
        <v>0.5154563297350344</v>
      </c>
      <c r="I49" t="n">
        <v>0.4574468085106382</v>
      </c>
      <c r="J49" t="n">
        <v>0.5425531914893618</v>
      </c>
      <c r="K49" t="n">
        <v>0.2216529555467396</v>
      </c>
      <c r="L49" t="n">
        <v>0.2357938529638987</v>
      </c>
      <c r="M49" t="n">
        <v>0.5425531914893618</v>
      </c>
    </row>
    <row r="50">
      <c r="A50" s="323" t="n">
        <v>45925.61417824074</v>
      </c>
      <c r="B50" s="82" t="n">
        <v>45925</v>
      </c>
      <c r="C50" t="n">
        <v>408.2</v>
      </c>
      <c r="D50" t="n">
        <v>824.3</v>
      </c>
      <c r="E50" t="n">
        <v>4.5</v>
      </c>
      <c r="F50" t="n">
        <v>9.199999999999999</v>
      </c>
      <c r="G50" t="n">
        <v>0.4952080553196652</v>
      </c>
      <c r="H50" t="n">
        <v>0.5047919446803348</v>
      </c>
      <c r="I50" t="n">
        <v>0.4891304347826088</v>
      </c>
      <c r="J50" t="n">
        <v>0.5108695652173912</v>
      </c>
      <c r="K50" t="n">
        <v>0.242221331406358</v>
      </c>
      <c r="L50" t="n">
        <v>0.2469091033762508</v>
      </c>
      <c r="M50" t="n">
        <v>0.5108695652173912</v>
      </c>
    </row>
    <row r="51">
      <c r="A51" s="323" t="n">
        <v>45925.69193287037</v>
      </c>
      <c r="B51" s="82" t="n">
        <v>45925</v>
      </c>
      <c r="C51" t="n">
        <v>411.2</v>
      </c>
      <c r="D51" t="n">
        <v>818.5</v>
      </c>
      <c r="E51" t="n">
        <v>4.4</v>
      </c>
      <c r="F51" t="n">
        <v>9.300000000000001</v>
      </c>
      <c r="G51" t="n">
        <v>0.5023824068417837</v>
      </c>
      <c r="H51" t="n">
        <v>0.4976175931582162</v>
      </c>
      <c r="I51" t="n">
        <v>0.4731182795698925</v>
      </c>
      <c r="J51" t="n">
        <v>0.5268817204301075</v>
      </c>
      <c r="K51" t="n">
        <v>0.2376863000111665</v>
      </c>
      <c r="L51" t="n">
        <v>0.235431979558726</v>
      </c>
      <c r="M51" t="n">
        <v>0.5268817204301075</v>
      </c>
      <c r="O51" t="n">
        <v>0.4838709677419354</v>
      </c>
    </row>
    <row r="52">
      <c r="A52" s="323" t="n">
        <v>45925.7699537037</v>
      </c>
      <c r="B52" s="82" t="n">
        <v>45925</v>
      </c>
      <c r="C52" t="n">
        <v>414.6</v>
      </c>
      <c r="D52" t="n">
        <v>826</v>
      </c>
      <c r="E52" t="n">
        <v>4.6</v>
      </c>
      <c r="F52" t="n">
        <v>9.300000000000001</v>
      </c>
      <c r="G52" t="n">
        <v>0.5019370460048427</v>
      </c>
      <c r="H52" t="n">
        <v>0.4980629539951574</v>
      </c>
      <c r="I52" t="n">
        <v>0.4946236559139784</v>
      </c>
      <c r="J52" t="n">
        <v>0.5053763440860216</v>
      </c>
      <c r="K52" t="n">
        <v>0.2482699367335781</v>
      </c>
      <c r="L52" t="n">
        <v>0.2463537191804004</v>
      </c>
      <c r="M52" t="n">
        <v>0.5053763440860216</v>
      </c>
    </row>
    <row r="53">
      <c r="A53" s="323" t="n">
        <v>45925.9540625</v>
      </c>
      <c r="B53" s="82" t="n">
        <v>45925</v>
      </c>
      <c r="C53" t="n">
        <v>406</v>
      </c>
      <c r="D53" t="n">
        <v>820.42</v>
      </c>
      <c r="E53" t="n">
        <v>4.4</v>
      </c>
      <c r="F53" t="n">
        <v>9.300000000000001</v>
      </c>
      <c r="G53" t="n">
        <v>0.4948684819970259</v>
      </c>
      <c r="H53" t="n">
        <v>0.5051315180029741</v>
      </c>
      <c r="I53" t="n">
        <v>0.4731182795698925</v>
      </c>
      <c r="J53" t="n">
        <v>0.5268817204301075</v>
      </c>
      <c r="K53" t="n">
        <v>0.2341313248157972</v>
      </c>
      <c r="L53" t="n">
        <v>0.2389869547540953</v>
      </c>
      <c r="M53" t="n">
        <v>0.5268817204301075</v>
      </c>
    </row>
    <row r="54">
      <c r="A54" s="323" t="n">
        <v>45926.03262731482</v>
      </c>
      <c r="B54" s="82" t="n">
        <v>45926</v>
      </c>
      <c r="C54" t="n">
        <v>410.2</v>
      </c>
      <c r="D54" t="n">
        <v>826.78</v>
      </c>
      <c r="E54" t="n">
        <v>4.27</v>
      </c>
      <c r="F54" t="n">
        <v>9.33</v>
      </c>
      <c r="G54" t="n">
        <v>0.4961416579985002</v>
      </c>
      <c r="H54" t="n">
        <v>0.5038583420014998</v>
      </c>
      <c r="I54" t="n">
        <v>0.457663451232583</v>
      </c>
      <c r="J54" t="n">
        <v>0.542336548767417</v>
      </c>
      <c r="K54" t="n">
        <v>0.2270659034998495</v>
      </c>
      <c r="L54" t="n">
        <v>0.2305975477327336</v>
      </c>
      <c r="M54" t="n">
        <v>0.542336548767417</v>
      </c>
    </row>
    <row r="55">
      <c r="A55" s="323" t="n">
        <v>45926.09554398148</v>
      </c>
      <c r="B55" s="82" t="n">
        <v>45926</v>
      </c>
      <c r="C55" t="n">
        <v>435.1</v>
      </c>
      <c r="D55" t="n">
        <v>820.3</v>
      </c>
      <c r="E55" t="n">
        <v>4.5</v>
      </c>
      <c r="F55" t="n">
        <v>9.4</v>
      </c>
      <c r="G55" t="n">
        <v>0.5304157015725954</v>
      </c>
      <c r="H55" t="n">
        <v>0.4695842984274046</v>
      </c>
      <c r="I55" t="n">
        <v>0.4787234042553191</v>
      </c>
      <c r="J55" t="n">
        <v>0.5212765957446809</v>
      </c>
      <c r="K55" t="n">
        <v>0.2539224103273063</v>
      </c>
      <c r="L55" t="n">
        <v>0.2248009939280128</v>
      </c>
      <c r="M55" t="n">
        <v>0.5212765957446809</v>
      </c>
    </row>
    <row r="56">
      <c r="A56" s="323" t="n">
        <v>45926.18861111111</v>
      </c>
      <c r="B56" s="82" t="n">
        <v>45926</v>
      </c>
      <c r="C56" t="n">
        <v>410.3</v>
      </c>
      <c r="D56" t="n">
        <v>823.4</v>
      </c>
      <c r="E56" t="n">
        <v>4.5</v>
      </c>
      <c r="F56" t="n">
        <v>9.4</v>
      </c>
      <c r="G56" t="n">
        <v>0.4982997328151567</v>
      </c>
      <c r="H56" t="n">
        <v>0.5017002671848433</v>
      </c>
      <c r="I56" t="n">
        <v>0.4787234042553191</v>
      </c>
      <c r="J56" t="n">
        <v>0.5212765957446809</v>
      </c>
      <c r="K56" t="n">
        <v>0.2385477444327878</v>
      </c>
      <c r="L56" t="n">
        <v>0.2401756598225313</v>
      </c>
      <c r="M56" t="n">
        <v>0.5212765957446809</v>
      </c>
    </row>
    <row r="57">
      <c r="A57" s="323" t="n">
        <v>45926.26925925926</v>
      </c>
      <c r="B57" s="82" t="n">
        <v>45926</v>
      </c>
      <c r="C57" t="n">
        <v>434.8</v>
      </c>
      <c r="D57" t="n">
        <v>820</v>
      </c>
      <c r="E57" t="n">
        <v>4.4</v>
      </c>
      <c r="F57" t="n">
        <v>8.9</v>
      </c>
      <c r="G57" t="n">
        <v>0.5302439024390244</v>
      </c>
      <c r="H57" t="n">
        <v>0.4697560975609756</v>
      </c>
      <c r="I57" t="n">
        <v>0.4943820224719102</v>
      </c>
      <c r="J57" t="n">
        <v>0.5056179775280899</v>
      </c>
      <c r="K57" t="n">
        <v>0.2621430528912031</v>
      </c>
      <c r="L57" t="n">
        <v>0.2322389695807071</v>
      </c>
      <c r="M57" t="n">
        <v>0.5056179775280899</v>
      </c>
    </row>
    <row r="58">
      <c r="A58" s="323" t="n">
        <v>45926.30665509259</v>
      </c>
      <c r="B58" s="82" t="n">
        <v>45926</v>
      </c>
      <c r="C58" t="n">
        <v>408.2</v>
      </c>
      <c r="D58" t="n">
        <v>810</v>
      </c>
      <c r="E58" t="n">
        <v>4.5</v>
      </c>
      <c r="F58" t="n">
        <v>9.4</v>
      </c>
      <c r="G58" t="n">
        <v>0.5039506172839506</v>
      </c>
      <c r="H58" t="n">
        <v>0.4960493827160494</v>
      </c>
      <c r="I58" t="n">
        <v>0.4787234042553191</v>
      </c>
      <c r="J58" t="n">
        <v>0.5212765957446809</v>
      </c>
      <c r="K58" t="n">
        <v>0.2412529550827423</v>
      </c>
      <c r="L58" t="n">
        <v>0.2374704491725768</v>
      </c>
      <c r="M58" t="n">
        <v>0.5212765957446809</v>
      </c>
    </row>
    <row r="59">
      <c r="A59" s="323" t="n">
        <v>45926.34140046296</v>
      </c>
      <c r="B59" s="82" t="n">
        <v>45926</v>
      </c>
      <c r="C59" t="n">
        <v>423.5</v>
      </c>
      <c r="D59" t="n">
        <v>797.5</v>
      </c>
      <c r="E59" t="n">
        <v>4.5</v>
      </c>
      <c r="F59" t="n">
        <v>9.699999999999999</v>
      </c>
      <c r="G59" t="n">
        <v>0.5310344827586206</v>
      </c>
      <c r="H59" t="n">
        <v>0.4689655172413793</v>
      </c>
      <c r="I59" t="n">
        <v>0.4639175257731959</v>
      </c>
      <c r="J59" t="n">
        <v>0.5360824742268041</v>
      </c>
      <c r="K59" t="n">
        <v>0.2463562033416281</v>
      </c>
      <c r="L59" t="n">
        <v>0.2175613224315677</v>
      </c>
      <c r="M59" t="n">
        <v>0.5360824742268041</v>
      </c>
    </row>
    <row r="60">
      <c r="A60" s="323" t="n">
        <v>45926.39351851852</v>
      </c>
      <c r="B60" s="82" t="n">
        <v>45926</v>
      </c>
      <c r="C60" t="n">
        <v>414.3</v>
      </c>
      <c r="D60" t="n">
        <v>841.1</v>
      </c>
      <c r="E60" t="n">
        <v>4.7</v>
      </c>
      <c r="F60" t="n">
        <v>9.5</v>
      </c>
      <c r="G60" t="n">
        <v>0.4925692545476162</v>
      </c>
      <c r="H60" t="n">
        <v>0.5074307454523838</v>
      </c>
      <c r="I60" t="n">
        <v>0.4947368421052632</v>
      </c>
      <c r="J60" t="n">
        <v>0.5052631578947369</v>
      </c>
      <c r="K60" t="n">
        <v>0.2436921575130312</v>
      </c>
      <c r="L60" t="n">
        <v>0.251044684592232</v>
      </c>
      <c r="M60" t="n">
        <v>0.5052631578947369</v>
      </c>
    </row>
    <row r="61">
      <c r="A61" s="323" t="n">
        <v>45926.4246875</v>
      </c>
      <c r="B61" s="82" t="n">
        <v>45926</v>
      </c>
      <c r="C61" t="n">
        <v>415.4</v>
      </c>
      <c r="D61" t="n">
        <v>807.2</v>
      </c>
      <c r="E61" t="n">
        <v>4.4</v>
      </c>
      <c r="F61" t="n">
        <v>8.800000000000001</v>
      </c>
      <c r="G61" t="n">
        <v>0.5146184340931614</v>
      </c>
      <c r="H61" t="n">
        <v>0.4853815659068385</v>
      </c>
      <c r="I61" t="n">
        <v>0.5</v>
      </c>
      <c r="J61" t="n">
        <v>0.5</v>
      </c>
      <c r="K61" t="n">
        <v>0.2573092170465807</v>
      </c>
      <c r="L61" t="n">
        <v>0.2426907829534193</v>
      </c>
      <c r="M61" t="n">
        <v>0.5</v>
      </c>
    </row>
    <row r="62">
      <c r="A62" s="323" t="n">
        <v>45926.46287037037</v>
      </c>
      <c r="B62" s="82" t="n">
        <v>45926</v>
      </c>
      <c r="C62" t="n">
        <v>405.4</v>
      </c>
      <c r="D62" t="n">
        <v>801.6</v>
      </c>
      <c r="E62" t="n">
        <v>4.5</v>
      </c>
      <c r="F62" t="n">
        <v>9.6</v>
      </c>
      <c r="G62" t="n">
        <v>0.5057385229540917</v>
      </c>
      <c r="H62" t="n">
        <v>0.4942614770459082</v>
      </c>
      <c r="I62" t="n">
        <v>0.46875</v>
      </c>
      <c r="J62" t="n">
        <v>0.53125</v>
      </c>
      <c r="K62" t="n">
        <v>0.2370649326347305</v>
      </c>
      <c r="L62" t="n">
        <v>0.2316850673652695</v>
      </c>
      <c r="M62" t="n">
        <v>0.53125</v>
      </c>
    </row>
    <row r="63">
      <c r="A63" s="323" t="n">
        <v>45926.50856481482</v>
      </c>
      <c r="B63" s="82" t="n">
        <v>45926</v>
      </c>
      <c r="C63" t="n">
        <v>412.9</v>
      </c>
      <c r="D63" t="n">
        <v>819.8</v>
      </c>
      <c r="E63" t="n">
        <v>4.4</v>
      </c>
      <c r="F63" t="n">
        <v>9.4</v>
      </c>
      <c r="G63" t="n">
        <v>0.5036594291290558</v>
      </c>
      <c r="H63" t="n">
        <v>0.4963405708709441</v>
      </c>
      <c r="I63" t="n">
        <v>0.4680851063829787</v>
      </c>
      <c r="J63" t="n">
        <v>0.5319148936170213</v>
      </c>
      <c r="K63" t="n">
        <v>0.2357554774646644</v>
      </c>
      <c r="L63" t="n">
        <v>0.2323296289183143</v>
      </c>
      <c r="M63" t="n">
        <v>0.5319148936170213</v>
      </c>
    </row>
    <row r="64">
      <c r="A64" s="323" t="n">
        <v>45926.93422453704</v>
      </c>
      <c r="B64" s="82" t="n">
        <v>45926</v>
      </c>
      <c r="C64" t="n">
        <v>390.6</v>
      </c>
      <c r="D64" t="n">
        <v>803.9</v>
      </c>
      <c r="E64" t="n">
        <v>4.4</v>
      </c>
      <c r="F64" t="n">
        <v>9.199999999999999</v>
      </c>
      <c r="G64" t="n">
        <v>0.4858813285234482</v>
      </c>
      <c r="H64" t="n">
        <v>0.5141186714765518</v>
      </c>
      <c r="I64" t="n">
        <v>0.4782608695652175</v>
      </c>
      <c r="J64" t="n">
        <v>0.5217391304347825</v>
      </c>
      <c r="K64" t="n">
        <v>0.2323780266851274</v>
      </c>
      <c r="L64" t="n">
        <v>0.24588284288009</v>
      </c>
      <c r="M64" t="n">
        <v>0.5217391304347825</v>
      </c>
    </row>
    <row r="65">
      <c r="A65" s="323" t="n">
        <v>45927.03710648148</v>
      </c>
      <c r="B65" s="82" t="n">
        <v>45927</v>
      </c>
      <c r="C65" t="n">
        <v>400.7</v>
      </c>
      <c r="D65" t="n">
        <v>812.6</v>
      </c>
      <c r="E65" t="n">
        <v>4.3</v>
      </c>
      <c r="F65" t="n">
        <v>9.300000000000001</v>
      </c>
      <c r="G65" t="n">
        <v>0.4931085404873246</v>
      </c>
      <c r="H65" t="n">
        <v>0.5068914595126754</v>
      </c>
      <c r="I65" t="n">
        <v>0.4623655913978494</v>
      </c>
      <c r="J65" t="n">
        <v>0.5376344086021506</v>
      </c>
      <c r="K65" t="n">
        <v>0.2279964219457522</v>
      </c>
      <c r="L65" t="n">
        <v>0.2343691694520972</v>
      </c>
      <c r="M65" t="n">
        <v>0.5376344086021506</v>
      </c>
    </row>
    <row r="66">
      <c r="A66" s="323" t="n">
        <v>45927.09565972222</v>
      </c>
      <c r="B66" s="82" t="n">
        <v>45927</v>
      </c>
      <c r="C66" t="n">
        <v>410.2</v>
      </c>
      <c r="D66" t="n">
        <v>823.2</v>
      </c>
      <c r="E66" t="n">
        <v>4.4</v>
      </c>
      <c r="F66" t="n">
        <v>9.300000000000001</v>
      </c>
      <c r="G66" t="n">
        <v>0.4982993197278911</v>
      </c>
      <c r="H66" t="n">
        <v>0.5017006802721089</v>
      </c>
      <c r="I66" t="n">
        <v>0.4731182795698925</v>
      </c>
      <c r="J66" t="n">
        <v>0.5268817204301075</v>
      </c>
      <c r="K66" t="n">
        <v>0.2357545168605076</v>
      </c>
      <c r="L66" t="n">
        <v>0.2373637627093849</v>
      </c>
      <c r="M66" t="n">
        <v>0.5268817204301075</v>
      </c>
    </row>
    <row r="67">
      <c r="A67" s="323" t="n">
        <v>45927.17996527778</v>
      </c>
      <c r="B67" s="82" t="n">
        <v>45927</v>
      </c>
      <c r="C67" t="n">
        <v>400.8</v>
      </c>
      <c r="D67" t="n">
        <v>816.04</v>
      </c>
      <c r="E67" t="n">
        <v>4.4</v>
      </c>
      <c r="F67" t="n">
        <v>9.300000000000001</v>
      </c>
      <c r="G67" t="n">
        <v>0.4911523944904662</v>
      </c>
      <c r="H67" t="n">
        <v>0.5088476055095338</v>
      </c>
      <c r="I67" t="n">
        <v>0.4731182795698925</v>
      </c>
      <c r="J67" t="n">
        <v>0.5268817204301075</v>
      </c>
      <c r="K67" t="n">
        <v>0.2323731758879625</v>
      </c>
      <c r="L67" t="n">
        <v>0.24074510368193</v>
      </c>
      <c r="M67" t="n">
        <v>0.5268817204301075</v>
      </c>
    </row>
    <row r="68">
      <c r="A68" s="323" t="n">
        <v>45927.26510416667</v>
      </c>
      <c r="B68" s="82" t="n">
        <v>45927</v>
      </c>
      <c r="C68" t="n">
        <v>413.5</v>
      </c>
      <c r="D68" t="n">
        <v>830.2</v>
      </c>
      <c r="E68" t="n">
        <v>4.7</v>
      </c>
      <c r="F68" t="n">
        <v>9.1</v>
      </c>
      <c r="G68" t="n">
        <v>0.4980727535533606</v>
      </c>
      <c r="H68" t="n">
        <v>0.5019272464466394</v>
      </c>
      <c r="I68" t="n">
        <v>0.5164835164835165</v>
      </c>
      <c r="J68" t="n">
        <v>0.4835164835164835</v>
      </c>
      <c r="K68" t="n">
        <v>0.2572463672198676</v>
      </c>
      <c r="L68" t="n">
        <v>0.259237149263649</v>
      </c>
      <c r="M68" t="n">
        <v>0.4835164835164835</v>
      </c>
    </row>
    <row r="69">
      <c r="A69" s="323" t="n">
        <v>45927.31026620371</v>
      </c>
      <c r="B69" s="82" t="n">
        <v>45927</v>
      </c>
      <c r="C69" t="n">
        <v>397.4</v>
      </c>
      <c r="D69" t="n">
        <v>816.6</v>
      </c>
      <c r="E69" t="n">
        <v>4.2</v>
      </c>
      <c r="F69" t="n">
        <v>9.1</v>
      </c>
      <c r="G69" t="n">
        <v>0.4866519715895175</v>
      </c>
      <c r="H69" t="n">
        <v>0.5133480284104825</v>
      </c>
      <c r="I69" t="n">
        <v>0.4615384615384616</v>
      </c>
      <c r="J69" t="n">
        <v>0.5384615384615384</v>
      </c>
      <c r="K69" t="n">
        <v>0.224608602272085</v>
      </c>
      <c r="L69" t="n">
        <v>0.2369298592663766</v>
      </c>
      <c r="M69" t="n">
        <v>0.5384615384615384</v>
      </c>
    </row>
    <row r="70">
      <c r="A70" s="323" t="n">
        <v>45927.341875</v>
      </c>
      <c r="B70" s="82" t="n">
        <v>45927</v>
      </c>
      <c r="C70" t="n">
        <v>400</v>
      </c>
      <c r="D70" t="n">
        <v>816.6</v>
      </c>
      <c r="E70" t="n">
        <v>4.4</v>
      </c>
      <c r="F70" t="n">
        <v>9.6</v>
      </c>
      <c r="G70" t="n">
        <v>0.4898359049718344</v>
      </c>
      <c r="H70" t="n">
        <v>0.5101640950281656</v>
      </c>
      <c r="I70" t="n">
        <v>0.4583333333333334</v>
      </c>
      <c r="J70" t="n">
        <v>0.5416666666666666</v>
      </c>
      <c r="K70" t="n">
        <v>0.2245081231120908</v>
      </c>
      <c r="L70" t="n">
        <v>0.2338252102212426</v>
      </c>
      <c r="M70" t="n">
        <v>0.5416666666666666</v>
      </c>
    </row>
    <row r="71">
      <c r="A71" s="323" t="n">
        <v>45927.38429398148</v>
      </c>
      <c r="B71" s="82" t="n">
        <v>45927</v>
      </c>
      <c r="C71" t="n">
        <v>393.1</v>
      </c>
      <c r="D71" t="n">
        <v>855.6</v>
      </c>
      <c r="E71" t="n">
        <v>4.6</v>
      </c>
      <c r="F71" t="n">
        <v>9.6</v>
      </c>
      <c r="G71" t="n">
        <v>0.4594436652641422</v>
      </c>
      <c r="H71" t="n">
        <v>0.5405563347358578</v>
      </c>
      <c r="I71" t="n">
        <v>0.4791666666666666</v>
      </c>
      <c r="J71" t="n">
        <v>0.5208333333333334</v>
      </c>
      <c r="K71" t="n">
        <v>0.2201500896057348</v>
      </c>
      <c r="L71" t="n">
        <v>0.2590165770609318</v>
      </c>
      <c r="M71" t="n">
        <v>0.5208333333333334</v>
      </c>
    </row>
    <row r="72">
      <c r="A72" s="323" t="n">
        <v>45927.48217592593</v>
      </c>
      <c r="B72" s="82" t="n">
        <v>45927</v>
      </c>
      <c r="C72" t="n">
        <v>408.2</v>
      </c>
      <c r="D72" t="n">
        <v>834.2</v>
      </c>
      <c r="E72" t="n">
        <v>4.7</v>
      </c>
      <c r="F72" t="n">
        <v>9.4</v>
      </c>
      <c r="G72" t="n">
        <v>0.489331095660513</v>
      </c>
      <c r="H72" t="n">
        <v>0.510668904339487</v>
      </c>
      <c r="I72" t="n">
        <v>0.5</v>
      </c>
      <c r="J72" t="n">
        <v>0.5</v>
      </c>
      <c r="K72" t="n">
        <v>0.2446655478302565</v>
      </c>
      <c r="L72" t="n">
        <v>0.2553344521697435</v>
      </c>
      <c r="M72" t="n">
        <v>0.5</v>
      </c>
    </row>
    <row r="73">
      <c r="A73" s="323" t="n">
        <v>45927.52418981482</v>
      </c>
      <c r="B73" s="82" t="n">
        <v>45927</v>
      </c>
      <c r="C73" t="n">
        <v>385</v>
      </c>
      <c r="D73" t="n">
        <v>791.5</v>
      </c>
      <c r="E73" t="n">
        <v>4.3</v>
      </c>
      <c r="F73" t="n">
        <v>9.4</v>
      </c>
      <c r="G73" t="n">
        <v>0.4864181933038534</v>
      </c>
      <c r="H73" t="n">
        <v>0.5135818066961465</v>
      </c>
      <c r="I73" t="n">
        <v>0.4574468085106382</v>
      </c>
      <c r="J73" t="n">
        <v>0.5425531914893618</v>
      </c>
      <c r="K73" t="n">
        <v>0.2225104501283585</v>
      </c>
      <c r="L73" t="n">
        <v>0.2349363583822797</v>
      </c>
      <c r="M73" t="n">
        <v>0.5425531914893618</v>
      </c>
    </row>
    <row r="74">
      <c r="A74" s="323" t="n">
        <v>45927.6175</v>
      </c>
      <c r="B74" s="82" t="n">
        <v>45927</v>
      </c>
      <c r="C74" t="n">
        <v>403.7</v>
      </c>
      <c r="D74" t="n">
        <v>814.7</v>
      </c>
      <c r="E74" t="n">
        <v>4.4</v>
      </c>
      <c r="F74" t="n">
        <v>9.1</v>
      </c>
      <c r="G74" t="n">
        <v>0.4955198232478212</v>
      </c>
      <c r="H74" t="n">
        <v>0.5044801767521787</v>
      </c>
      <c r="I74" t="n">
        <v>0.4835164835164836</v>
      </c>
      <c r="J74" t="n">
        <v>0.5164835164835164</v>
      </c>
      <c r="K74" t="n">
        <v>0.239592002449496</v>
      </c>
      <c r="L74" t="n">
        <v>0.2439244810669875</v>
      </c>
      <c r="M74" t="n">
        <v>0.5164835164835164</v>
      </c>
    </row>
    <row r="75">
      <c r="A75" s="323" t="n">
        <v>45927.70954861111</v>
      </c>
      <c r="B75" s="82" t="n">
        <v>45927</v>
      </c>
      <c r="C75" t="n">
        <v>408.1</v>
      </c>
      <c r="D75" t="n">
        <v>817.1</v>
      </c>
      <c r="E75" t="n">
        <v>4.3</v>
      </c>
      <c r="F75" t="n">
        <v>9.1</v>
      </c>
      <c r="G75" t="n">
        <v>0.4994492718149554</v>
      </c>
      <c r="H75" t="n">
        <v>0.5005507281850446</v>
      </c>
      <c r="I75" t="n">
        <v>0.4725274725274725</v>
      </c>
      <c r="J75" t="n">
        <v>0.5274725274725275</v>
      </c>
      <c r="K75" t="n">
        <v>0.2360035020664075</v>
      </c>
      <c r="L75" t="n">
        <v>0.236523970461065</v>
      </c>
      <c r="M75" t="n">
        <v>0.5274725274725275</v>
      </c>
    </row>
    <row r="76">
      <c r="A76" s="323" t="n">
        <v>45927.92851851852</v>
      </c>
      <c r="B76" s="82" t="n">
        <v>45927</v>
      </c>
      <c r="C76" t="n">
        <v>399.4</v>
      </c>
      <c r="D76" t="n">
        <v>817.2</v>
      </c>
      <c r="E76" t="n">
        <v>4.48</v>
      </c>
      <c r="F76" t="n">
        <v>9.31</v>
      </c>
      <c r="G76" t="n">
        <v>0.4887420460107684</v>
      </c>
      <c r="H76" t="n">
        <v>0.5112579539892316</v>
      </c>
      <c r="I76" t="n">
        <v>0.481203007518797</v>
      </c>
      <c r="J76" t="n">
        <v>0.518796992481203</v>
      </c>
      <c r="K76" t="n">
        <v>0.235184142441272</v>
      </c>
      <c r="L76" t="n">
        <v>0.246018865077525</v>
      </c>
      <c r="M76" t="n">
        <v>0.518796992481203</v>
      </c>
    </row>
    <row r="77">
      <c r="A77" s="323" t="n">
        <v>45927.99787037037</v>
      </c>
      <c r="B77" s="82" t="n">
        <v>45927</v>
      </c>
      <c r="C77" t="n">
        <v>386</v>
      </c>
      <c r="D77" t="n">
        <v>827.78</v>
      </c>
      <c r="E77" t="n">
        <v>4.48</v>
      </c>
      <c r="F77" t="n">
        <v>9.33</v>
      </c>
      <c r="G77" t="n">
        <v>0.4663074730000725</v>
      </c>
      <c r="H77" t="n">
        <v>0.5336925269999275</v>
      </c>
      <c r="I77" t="n">
        <v>0.4801714898177921</v>
      </c>
      <c r="J77" t="n">
        <v>0.5198285101822079</v>
      </c>
      <c r="K77" t="n">
        <v>0.2239075540236147</v>
      </c>
      <c r="L77" t="n">
        <v>0.2562639357941774</v>
      </c>
      <c r="M77" t="n">
        <v>0.5198285101822079</v>
      </c>
    </row>
    <row r="78">
      <c r="A78" s="323" t="n">
        <v>45928.1680324074</v>
      </c>
      <c r="B78" s="82" t="n">
        <v>45928</v>
      </c>
      <c r="C78" t="n">
        <v>401.5</v>
      </c>
      <c r="D78" t="n">
        <v>820.21</v>
      </c>
      <c r="E78" t="n">
        <v>4.41</v>
      </c>
      <c r="F78" t="n">
        <v>9.26</v>
      </c>
      <c r="G78" t="n">
        <v>0.4895087843357189</v>
      </c>
      <c r="H78" t="n">
        <v>0.5104912156642811</v>
      </c>
      <c r="I78" t="n">
        <v>0.4762419006479482</v>
      </c>
      <c r="J78" t="n">
        <v>0.5237580993520519</v>
      </c>
      <c r="K78" t="n">
        <v>0.2331245938359093</v>
      </c>
      <c r="L78" t="n">
        <v>0.2431173068120389</v>
      </c>
      <c r="M78" t="n">
        <v>0.5237580993520519</v>
      </c>
    </row>
    <row r="79">
      <c r="A79" s="323" t="n">
        <v>45928.27673611111</v>
      </c>
      <c r="B79" s="82" t="n">
        <v>45928</v>
      </c>
      <c r="C79" t="n">
        <v>415.9</v>
      </c>
      <c r="D79" t="n">
        <v>823.6</v>
      </c>
      <c r="E79" t="n">
        <v>4.7</v>
      </c>
      <c r="F79" t="n">
        <v>9.4</v>
      </c>
      <c r="G79" t="n">
        <v>0.5049781447304517</v>
      </c>
      <c r="H79" t="n">
        <v>0.4950218552695483</v>
      </c>
      <c r="I79" t="n">
        <v>0.5</v>
      </c>
      <c r="J79" t="n">
        <v>0.5</v>
      </c>
      <c r="K79" t="n">
        <v>0.2524890723652258</v>
      </c>
      <c r="L79" t="n">
        <v>0.2475109276347742</v>
      </c>
      <c r="M79" t="n">
        <v>0.5</v>
      </c>
    </row>
    <row r="80">
      <c r="A80" s="323" t="n">
        <v>45928.31145833333</v>
      </c>
      <c r="B80" s="82" t="n">
        <v>45928</v>
      </c>
      <c r="C80" t="n">
        <v>406.5</v>
      </c>
      <c r="D80" t="n">
        <v>824.4</v>
      </c>
      <c r="E80" t="n">
        <v>4.6</v>
      </c>
      <c r="F80" t="n">
        <v>9.300000000000001</v>
      </c>
      <c r="G80" t="n">
        <v>0.4930858806404658</v>
      </c>
      <c r="H80" t="n">
        <v>0.5069141193595342</v>
      </c>
      <c r="I80" t="n">
        <v>0.4946236559139784</v>
      </c>
      <c r="J80" t="n">
        <v>0.5053763440860216</v>
      </c>
      <c r="K80" t="n">
        <v>0.2438919409619508</v>
      </c>
      <c r="L80" t="n">
        <v>0.2507317149520277</v>
      </c>
      <c r="M80" t="n">
        <v>0.5053763440860216</v>
      </c>
    </row>
    <row r="81">
      <c r="A81" s="323" t="n">
        <v>45928.35179398148</v>
      </c>
      <c r="B81" s="82" t="n">
        <v>45928</v>
      </c>
      <c r="C81" t="n">
        <v>427.7</v>
      </c>
      <c r="D81" t="n">
        <v>837.5</v>
      </c>
      <c r="E81" t="n">
        <v>4.6</v>
      </c>
      <c r="F81" t="n">
        <v>9.199999999999999</v>
      </c>
      <c r="G81" t="n">
        <v>0.510686567164179</v>
      </c>
      <c r="H81" t="n">
        <v>0.4893134328358209</v>
      </c>
      <c r="I81" t="n">
        <v>0.5</v>
      </c>
      <c r="J81" t="n">
        <v>0.5</v>
      </c>
      <c r="K81" t="n">
        <v>0.2553432835820895</v>
      </c>
      <c r="L81" t="n">
        <v>0.2446567164179105</v>
      </c>
      <c r="M81" t="n">
        <v>0.5</v>
      </c>
    </row>
    <row r="82">
      <c r="A82" s="323" t="n">
        <v>45928.38703703704</v>
      </c>
      <c r="B82" s="82" t="n">
        <v>45928</v>
      </c>
      <c r="C82" t="n">
        <v>400.1</v>
      </c>
      <c r="D82" t="n">
        <v>810.4</v>
      </c>
      <c r="E82" t="n">
        <v>4.3</v>
      </c>
      <c r="F82" t="n">
        <v>9</v>
      </c>
      <c r="G82" t="n">
        <v>0.4937068114511353</v>
      </c>
      <c r="H82" t="n">
        <v>0.5062931885488647</v>
      </c>
      <c r="I82" t="n">
        <v>0.4777777777777777</v>
      </c>
      <c r="J82" t="n">
        <v>0.5222222222222223</v>
      </c>
      <c r="K82" t="n">
        <v>0.2358821432488757</v>
      </c>
      <c r="L82" t="n">
        <v>0.241895634528902</v>
      </c>
      <c r="M82" t="n">
        <v>0.5222222222222223</v>
      </c>
    </row>
    <row r="83">
      <c r="A83" s="323" t="n">
        <v>45928.43403935185</v>
      </c>
      <c r="B83" s="82" t="n">
        <v>45928</v>
      </c>
      <c r="C83" t="n">
        <v>405.6</v>
      </c>
      <c r="D83" t="n">
        <v>829</v>
      </c>
      <c r="E83" t="n">
        <v>4.6</v>
      </c>
      <c r="F83" t="n">
        <v>9.4</v>
      </c>
      <c r="G83" t="n">
        <v>0.489264173703257</v>
      </c>
      <c r="H83" t="n">
        <v>0.5107358262967431</v>
      </c>
      <c r="I83" t="n">
        <v>0.4893617021276595</v>
      </c>
      <c r="J83" t="n">
        <v>0.5106382978723405</v>
      </c>
      <c r="K83" t="n">
        <v>0.2394271488335087</v>
      </c>
      <c r="L83" t="n">
        <v>0.2499345532941508</v>
      </c>
      <c r="M83" t="n">
        <v>0.5106382978723405</v>
      </c>
    </row>
    <row r="84">
      <c r="A84" s="323" t="n">
        <v>45928.4724537037</v>
      </c>
      <c r="B84" s="82" t="n">
        <v>45928</v>
      </c>
      <c r="C84" t="n">
        <v>401.1</v>
      </c>
      <c r="D84" t="n">
        <v>857.8</v>
      </c>
      <c r="E84" t="n">
        <v>4.5</v>
      </c>
      <c r="F84" t="n">
        <v>9.4</v>
      </c>
      <c r="G84" t="n">
        <v>0.4675915131732339</v>
      </c>
      <c r="H84" t="n">
        <v>0.5324084868267661</v>
      </c>
      <c r="I84" t="n">
        <v>0.4787234042553191</v>
      </c>
      <c r="J84" t="n">
        <v>0.5212765957446809</v>
      </c>
      <c r="K84" t="n">
        <v>0.2238470009871864</v>
      </c>
      <c r="L84" t="n">
        <v>0.2548764032681327</v>
      </c>
      <c r="M84" t="n">
        <v>0.5212765957446809</v>
      </c>
    </row>
    <row r="85">
      <c r="A85" s="323" t="n">
        <v>45928.50701388889</v>
      </c>
      <c r="B85" s="82" t="n">
        <v>45928</v>
      </c>
      <c r="C85" t="n">
        <v>406.3</v>
      </c>
      <c r="D85" t="n">
        <v>806.6</v>
      </c>
      <c r="E85" t="n">
        <v>4.3</v>
      </c>
      <c r="F85" t="n">
        <v>9.300000000000001</v>
      </c>
      <c r="G85" t="n">
        <v>0.5037193156459211</v>
      </c>
      <c r="H85" t="n">
        <v>0.4962806843540788</v>
      </c>
      <c r="I85" t="n">
        <v>0.4623655913978494</v>
      </c>
      <c r="J85" t="n">
        <v>0.5376344086021506</v>
      </c>
      <c r="K85" t="n">
        <v>0.2329024792771463</v>
      </c>
      <c r="L85" t="n">
        <v>0.2294631121207031</v>
      </c>
      <c r="M85" t="n">
        <v>0.5376344086021506</v>
      </c>
    </row>
    <row r="86">
      <c r="A86" s="323" t="n">
        <v>45928.62144675926</v>
      </c>
      <c r="B86" s="82" t="n">
        <v>45928</v>
      </c>
      <c r="C86" t="n">
        <v>396.2</v>
      </c>
      <c r="D86" t="n">
        <v>832.8</v>
      </c>
      <c r="E86" t="n">
        <v>4.5</v>
      </c>
      <c r="F86" t="n">
        <v>9.4</v>
      </c>
      <c r="G86" t="n">
        <v>0.4757444764649376</v>
      </c>
      <c r="H86" t="n">
        <v>0.5242555235350624</v>
      </c>
      <c r="I86" t="n">
        <v>0.4787234042553191</v>
      </c>
      <c r="J86" t="n">
        <v>0.5212765957446809</v>
      </c>
      <c r="K86" t="n">
        <v>0.2277500153289594</v>
      </c>
      <c r="L86" t="n">
        <v>0.2509733889263597</v>
      </c>
      <c r="M86" t="n">
        <v>0.5212765957446809</v>
      </c>
    </row>
    <row r="87">
      <c r="A87" s="323" t="n">
        <v>45928.95416666667</v>
      </c>
      <c r="B87" s="82" t="n">
        <v>45928</v>
      </c>
      <c r="C87" t="n">
        <v>401</v>
      </c>
      <c r="D87" t="n">
        <v>834.8</v>
      </c>
      <c r="E87" t="n">
        <v>4.5</v>
      </c>
      <c r="F87" t="n">
        <v>9.300000000000001</v>
      </c>
      <c r="G87" t="n">
        <v>0.4803545759463345</v>
      </c>
      <c r="H87" t="n">
        <v>0.5196454240536655</v>
      </c>
      <c r="I87" t="n">
        <v>0.4838709677419354</v>
      </c>
      <c r="J87" t="n">
        <v>0.5161290322580645</v>
      </c>
      <c r="K87" t="n">
        <v>0.2324296335224199</v>
      </c>
      <c r="L87" t="n">
        <v>0.2514413342195156</v>
      </c>
      <c r="M87" t="n">
        <v>0.5161290322580645</v>
      </c>
    </row>
    <row r="88">
      <c r="A88" s="323" t="n">
        <v>45929.03376157407</v>
      </c>
      <c r="B88" s="82" t="n">
        <v>45929</v>
      </c>
      <c r="C88" t="n">
        <v>410.2</v>
      </c>
      <c r="D88" t="n">
        <v>820</v>
      </c>
      <c r="E88" t="n">
        <v>4.3</v>
      </c>
      <c r="F88" t="n">
        <v>9.4</v>
      </c>
      <c r="G88" t="n">
        <v>0.5002439024390244</v>
      </c>
      <c r="H88" t="n">
        <v>0.4997560975609756</v>
      </c>
      <c r="I88" t="n">
        <v>0.4574468085106382</v>
      </c>
      <c r="J88" t="n">
        <v>0.5425531914893618</v>
      </c>
      <c r="K88" t="n">
        <v>0.2288349766476388</v>
      </c>
      <c r="L88" t="n">
        <v>0.2286118318629994</v>
      </c>
      <c r="M88" t="n">
        <v>0.5425531914893618</v>
      </c>
    </row>
    <row r="89">
      <c r="A89" s="323" t="n">
        <v>45929.10920138889</v>
      </c>
      <c r="B89" s="82" t="n">
        <v>45929</v>
      </c>
      <c r="C89" t="n">
        <v>401</v>
      </c>
      <c r="D89" t="n">
        <v>836.5</v>
      </c>
      <c r="E89" t="n">
        <v>4.2</v>
      </c>
      <c r="F89" t="n">
        <v>9.199999999999999</v>
      </c>
      <c r="G89" t="n">
        <v>0.4793783622235505</v>
      </c>
      <c r="H89" t="n">
        <v>0.5206216377764495</v>
      </c>
      <c r="I89" t="n">
        <v>0.4565217391304348</v>
      </c>
      <c r="J89" t="n">
        <v>0.5434782608695652</v>
      </c>
      <c r="K89" t="n">
        <v>0.2188466436237948</v>
      </c>
      <c r="L89" t="n">
        <v>0.23767509550664</v>
      </c>
      <c r="M89" t="n">
        <v>0.5434782608695652</v>
      </c>
    </row>
    <row r="90">
      <c r="A90" s="323" t="n">
        <v>45929.18064814815</v>
      </c>
      <c r="B90" s="82" t="n">
        <v>45929</v>
      </c>
      <c r="C90" t="n">
        <v>420</v>
      </c>
      <c r="D90" t="n">
        <v>826</v>
      </c>
      <c r="E90" t="n">
        <v>4.2</v>
      </c>
      <c r="F90" t="n">
        <v>9.300000000000001</v>
      </c>
      <c r="G90" t="n">
        <v>0.5084745762711864</v>
      </c>
      <c r="H90" t="n">
        <v>0.4915254237288136</v>
      </c>
      <c r="I90" t="n">
        <v>0.4516129032258064</v>
      </c>
      <c r="J90" t="n">
        <v>0.5483870967741936</v>
      </c>
      <c r="K90" t="n">
        <v>0.2296336796063422</v>
      </c>
      <c r="L90" t="n">
        <v>0.2219792236194642</v>
      </c>
      <c r="M90" t="n">
        <v>0.5483870967741936</v>
      </c>
    </row>
    <row r="91">
      <c r="A91" s="323" t="n">
        <v>45929.26652777778</v>
      </c>
      <c r="B91" s="82" t="n">
        <v>45929</v>
      </c>
      <c r="C91" t="n">
        <v>396.4</v>
      </c>
      <c r="D91" t="n">
        <v>823.2</v>
      </c>
      <c r="E91" t="n">
        <v>4.4</v>
      </c>
      <c r="F91" t="n">
        <v>9.1</v>
      </c>
      <c r="G91" t="n">
        <v>0.4815354713313896</v>
      </c>
      <c r="H91" t="n">
        <v>0.5184645286686104</v>
      </c>
      <c r="I91" t="n">
        <v>0.4835164835164836</v>
      </c>
      <c r="J91" t="n">
        <v>0.5164835164835164</v>
      </c>
      <c r="K91" t="n">
        <v>0.232830337786606</v>
      </c>
      <c r="L91" t="n">
        <v>0.2506861457298776</v>
      </c>
      <c r="M91" t="n">
        <v>0.5164835164835164</v>
      </c>
    </row>
    <row r="92">
      <c r="A92" s="323" t="n">
        <v>45929.30787037037</v>
      </c>
      <c r="B92" s="82" t="n">
        <v>45929</v>
      </c>
      <c r="C92" t="n">
        <v>407.6</v>
      </c>
      <c r="D92" t="n">
        <v>848.2</v>
      </c>
      <c r="E92" t="n">
        <v>4.6</v>
      </c>
      <c r="F92" t="n">
        <v>9.199999999999999</v>
      </c>
      <c r="G92" t="n">
        <v>0.480547040792266</v>
      </c>
      <c r="H92" t="n">
        <v>0.519452959207734</v>
      </c>
      <c r="I92" t="n">
        <v>0.5</v>
      </c>
      <c r="J92" t="n">
        <v>0.5</v>
      </c>
      <c r="K92" t="n">
        <v>0.240273520396133</v>
      </c>
      <c r="L92" t="n">
        <v>0.259726479603867</v>
      </c>
      <c r="M92" t="n">
        <v>0.5</v>
      </c>
    </row>
    <row r="93">
      <c r="A93" s="323" t="n">
        <v>45929.34204861111</v>
      </c>
      <c r="B93" s="82" t="n">
        <v>45929</v>
      </c>
      <c r="C93" t="n">
        <v>428.2</v>
      </c>
      <c r="D93" t="n">
        <v>855.2</v>
      </c>
      <c r="E93" t="n">
        <v>4.6</v>
      </c>
      <c r="F93" t="n">
        <v>9.300000000000001</v>
      </c>
      <c r="G93" t="n">
        <v>0.5007015902712816</v>
      </c>
      <c r="H93" t="n">
        <v>0.4992984097287185</v>
      </c>
      <c r="I93" t="n">
        <v>0.4946236559139784</v>
      </c>
      <c r="J93" t="n">
        <v>0.5053763440860216</v>
      </c>
      <c r="K93" t="n">
        <v>0.2476588511019242</v>
      </c>
      <c r="L93" t="n">
        <v>0.2469648048120543</v>
      </c>
      <c r="M93" t="n">
        <v>0.5053763440860216</v>
      </c>
    </row>
    <row r="94">
      <c r="A94" s="323" t="n">
        <v>45930.65060185185</v>
      </c>
      <c r="B94" s="82" t="n">
        <v>45930</v>
      </c>
      <c r="C94" t="n">
        <v>393.8</v>
      </c>
      <c r="D94" t="n">
        <v>812.7</v>
      </c>
      <c r="E94" t="n">
        <v>5.1</v>
      </c>
      <c r="F94" t="n">
        <v>10.4</v>
      </c>
      <c r="G94" t="n">
        <v>0.484557647348345</v>
      </c>
      <c r="H94" t="n">
        <v>0.5154423526516549</v>
      </c>
      <c r="I94" t="n">
        <v>0.4903846153846153</v>
      </c>
      <c r="J94" t="n">
        <v>0.5096153846153847</v>
      </c>
      <c r="K94" t="n">
        <v>0.2376196155265922</v>
      </c>
      <c r="L94" t="n">
        <v>0.252764999858023</v>
      </c>
      <c r="M94" t="n">
        <v>0.5096153846153847</v>
      </c>
    </row>
    <row r="95">
      <c r="A95" s="323" t="n">
        <v>45930.70765046297</v>
      </c>
      <c r="B95" s="82" t="n">
        <v>45930</v>
      </c>
      <c r="C95" t="n">
        <v>403.1</v>
      </c>
      <c r="D95" t="n">
        <v>808.8</v>
      </c>
      <c r="E95" t="n">
        <v>5.6</v>
      </c>
      <c r="F95" t="n">
        <v>10.8</v>
      </c>
      <c r="G95" t="n">
        <v>0.4983926805143423</v>
      </c>
      <c r="H95" t="n">
        <v>0.5016073194856577</v>
      </c>
      <c r="I95" t="n">
        <v>0.5185185185185185</v>
      </c>
      <c r="J95" t="n">
        <v>0.4814814814814816</v>
      </c>
      <c r="K95" t="n">
        <v>0.25842583434077</v>
      </c>
      <c r="L95" t="n">
        <v>0.2600926841777484</v>
      </c>
      <c r="M95" t="n">
        <v>0.4814814814814816</v>
      </c>
    </row>
    <row r="96">
      <c r="A96" s="323" t="n">
        <v>45930.7641087963</v>
      </c>
      <c r="B96" s="82" t="n">
        <v>45930</v>
      </c>
      <c r="C96" t="n">
        <v>416.1</v>
      </c>
      <c r="D96" t="n">
        <v>810.8</v>
      </c>
      <c r="E96" t="n">
        <v>5.2</v>
      </c>
      <c r="F96" t="n">
        <v>10.6</v>
      </c>
      <c r="G96" t="n">
        <v>0.5131968426245684</v>
      </c>
      <c r="H96" t="n">
        <v>0.4868031573754316</v>
      </c>
      <c r="I96" t="n">
        <v>0.4905660377358491</v>
      </c>
      <c r="J96" t="n">
        <v>0.5094339622641509</v>
      </c>
      <c r="K96" t="n">
        <v>0.2517569416648827</v>
      </c>
      <c r="L96" t="n">
        <v>0.2388090960709665</v>
      </c>
      <c r="M96" t="n">
        <v>0.5094339622641509</v>
      </c>
    </row>
    <row r="97">
      <c r="A97" s="323" t="n">
        <v>45930.83241898148</v>
      </c>
      <c r="B97" s="82" t="n">
        <v>45930</v>
      </c>
      <c r="C97" t="n">
        <v>400</v>
      </c>
      <c r="D97" t="n">
        <v>816.5</v>
      </c>
      <c r="E97" t="n">
        <v>5.2</v>
      </c>
      <c r="F97" t="n">
        <v>10.4</v>
      </c>
      <c r="G97" t="n">
        <v>0.4898958971218616</v>
      </c>
      <c r="H97" t="n">
        <v>0.5101041028781383</v>
      </c>
      <c r="I97" t="n">
        <v>0.5</v>
      </c>
      <c r="J97" t="n">
        <v>0.5</v>
      </c>
      <c r="K97" t="n">
        <v>0.2449479485609308</v>
      </c>
      <c r="L97" t="n">
        <v>0.2550520514390692</v>
      </c>
      <c r="M97" t="n">
        <v>0.5</v>
      </c>
    </row>
    <row r="98">
      <c r="A98" s="323" t="n">
        <v>45930.93181712963</v>
      </c>
      <c r="B98" s="82" t="n">
        <v>45930</v>
      </c>
      <c r="C98" t="n">
        <v>416.2</v>
      </c>
      <c r="D98" t="n">
        <v>814.66</v>
      </c>
      <c r="E98" t="n">
        <v>5.15</v>
      </c>
      <c r="F98" t="n">
        <v>10.71</v>
      </c>
      <c r="G98" t="n">
        <v>0.5108879778066924</v>
      </c>
      <c r="H98" t="n">
        <v>0.4891120221933076</v>
      </c>
      <c r="I98" t="n">
        <v>0.480859010270775</v>
      </c>
      <c r="J98" t="n">
        <v>0.5191409897292251</v>
      </c>
      <c r="K98" t="n">
        <v>0.2456650873673638</v>
      </c>
      <c r="L98" t="n">
        <v>0.2351939229034112</v>
      </c>
      <c r="M98" t="n">
        <v>0.5191409897292251</v>
      </c>
    </row>
    <row r="99">
      <c r="A99" s="323" t="n">
        <v>45931.00543981481</v>
      </c>
      <c r="B99" s="82" t="n">
        <v>45931</v>
      </c>
      <c r="C99" t="n">
        <v>405.6</v>
      </c>
      <c r="D99" t="n">
        <v>816.02</v>
      </c>
      <c r="E99" t="n">
        <v>4.94</v>
      </c>
      <c r="F99" t="n">
        <v>10.56</v>
      </c>
      <c r="G99" t="n">
        <v>0.4970466410137007</v>
      </c>
      <c r="H99" t="n">
        <v>0.5029533589862993</v>
      </c>
      <c r="I99" t="n">
        <v>0.4678030303030303</v>
      </c>
      <c r="J99" t="n">
        <v>0.5321969696969697</v>
      </c>
      <c r="K99" t="n">
        <v>0.2325199248681517</v>
      </c>
      <c r="L99" t="n">
        <v>0.2352831054348787</v>
      </c>
      <c r="M99" t="n">
        <v>0.5321969696969697</v>
      </c>
    </row>
    <row r="100">
      <c r="A100" s="323" t="n">
        <v>45931.07067129629</v>
      </c>
      <c r="B100" s="82" t="n">
        <v>45931</v>
      </c>
      <c r="C100" t="n">
        <v>409.1</v>
      </c>
      <c r="D100" t="n">
        <v>821.9</v>
      </c>
      <c r="E100" t="n">
        <v>4.99</v>
      </c>
      <c r="F100" t="n">
        <v>10.61</v>
      </c>
      <c r="G100" t="n">
        <v>0.4977491178975545</v>
      </c>
      <c r="H100" t="n">
        <v>0.5022508821024455</v>
      </c>
      <c r="I100" t="n">
        <v>0.470311027332705</v>
      </c>
      <c r="J100" t="n">
        <v>0.529688972667295</v>
      </c>
      <c r="K100" t="n">
        <v>0.2340968989923466</v>
      </c>
      <c r="L100" t="n">
        <v>0.2362141283403585</v>
      </c>
      <c r="M100" t="n">
        <v>0.529688972667295</v>
      </c>
    </row>
    <row r="101">
      <c r="A101" s="323" t="n">
        <v>45931.15563657408</v>
      </c>
      <c r="B101" s="82" t="n">
        <v>45931</v>
      </c>
      <c r="C101" t="n">
        <v>407.9</v>
      </c>
      <c r="D101" t="n">
        <v>840.3</v>
      </c>
      <c r="E101" t="n">
        <v>5.13</v>
      </c>
      <c r="F101" t="n">
        <v>10.43</v>
      </c>
      <c r="G101" t="n">
        <v>0.485421873140545</v>
      </c>
      <c r="H101" t="n">
        <v>0.5145781268594549</v>
      </c>
      <c r="I101" t="n">
        <v>0.4918504314477469</v>
      </c>
      <c r="J101" t="n">
        <v>0.5081495685522531</v>
      </c>
      <c r="K101" t="n">
        <v>0.2387549577383505</v>
      </c>
      <c r="L101" t="n">
        <v>0.2530954737093963</v>
      </c>
      <c r="M101" t="n">
        <v>0.5081495685522531</v>
      </c>
    </row>
    <row r="102">
      <c r="A102" s="323" t="n">
        <v>45931.2646875</v>
      </c>
      <c r="B102" s="82" t="n">
        <v>45931</v>
      </c>
      <c r="C102" t="n">
        <v>407.9</v>
      </c>
      <c r="D102" t="n">
        <v>827.4</v>
      </c>
      <c r="E102" t="n">
        <v>5.4</v>
      </c>
      <c r="F102" t="n">
        <v>10.7</v>
      </c>
      <c r="G102" t="n">
        <v>0.49299008943679</v>
      </c>
      <c r="H102" t="n">
        <v>0.5070099105632101</v>
      </c>
      <c r="I102" t="n">
        <v>0.5046728971962617</v>
      </c>
      <c r="J102" t="n">
        <v>0.4953271028037383</v>
      </c>
      <c r="K102" t="n">
        <v>0.248798736725109</v>
      </c>
      <c r="L102" t="n">
        <v>0.2558741604711528</v>
      </c>
      <c r="M102" t="n">
        <v>0.4953271028037383</v>
      </c>
    </row>
    <row r="103">
      <c r="A103" s="323" t="n">
        <v>45931.30684027778</v>
      </c>
      <c r="B103" s="82" t="n">
        <v>45931</v>
      </c>
      <c r="C103" t="n">
        <v>395.5</v>
      </c>
      <c r="D103" t="n">
        <v>832.5</v>
      </c>
      <c r="E103" t="n">
        <v>5.3</v>
      </c>
      <c r="F103" t="n">
        <v>10.4</v>
      </c>
      <c r="G103" t="n">
        <v>0.4750750750750751</v>
      </c>
      <c r="H103" t="n">
        <v>0.5249249249249249</v>
      </c>
      <c r="I103" t="n">
        <v>0.5096153846153846</v>
      </c>
      <c r="J103" t="n">
        <v>0.4903846153846154</v>
      </c>
      <c r="K103" t="n">
        <v>0.2421055671055671</v>
      </c>
      <c r="L103" t="n">
        <v>0.2675098175098175</v>
      </c>
      <c r="M103" t="n">
        <v>0.4903846153846154</v>
      </c>
    </row>
    <row r="104">
      <c r="A104" s="323" t="n">
        <v>45931.34302083333</v>
      </c>
      <c r="B104" s="82" t="n">
        <v>45931</v>
      </c>
      <c r="C104" t="n">
        <v>397</v>
      </c>
      <c r="D104" t="n">
        <v>819.2</v>
      </c>
      <c r="E104" t="n">
        <v>5.3</v>
      </c>
      <c r="F104" t="n">
        <v>10.6</v>
      </c>
      <c r="G104" t="n">
        <v>0.484619140625</v>
      </c>
      <c r="H104" t="n">
        <v>0.515380859375</v>
      </c>
      <c r="I104" t="n">
        <v>0.5</v>
      </c>
      <c r="J104" t="n">
        <v>0.5</v>
      </c>
      <c r="K104" t="n">
        <v>0.2423095703125</v>
      </c>
      <c r="L104" t="n">
        <v>0.2576904296875</v>
      </c>
      <c r="M104" t="n">
        <v>0.5</v>
      </c>
    </row>
    <row r="105">
      <c r="A105" s="323" t="n">
        <v>45931.38422453704</v>
      </c>
      <c r="B105" s="82" t="n">
        <v>45931</v>
      </c>
      <c r="C105" t="n">
        <v>392.6</v>
      </c>
      <c r="D105" t="n">
        <v>824.8</v>
      </c>
      <c r="E105" t="n">
        <v>5.2</v>
      </c>
      <c r="F105" t="n">
        <v>10.9</v>
      </c>
      <c r="G105" t="n">
        <v>0.4759941804073715</v>
      </c>
      <c r="H105" t="n">
        <v>0.5240058195926285</v>
      </c>
      <c r="I105" t="n">
        <v>0.4770642201834863</v>
      </c>
      <c r="J105" t="n">
        <v>0.5229357798165137</v>
      </c>
      <c r="K105" t="n">
        <v>0.2270797924879204</v>
      </c>
      <c r="L105" t="n">
        <v>0.2499844276955659</v>
      </c>
      <c r="M105" t="n">
        <v>0.5229357798165137</v>
      </c>
    </row>
    <row r="106">
      <c r="A106" s="323" t="n">
        <v>45931.43763888889</v>
      </c>
      <c r="B106" s="82" t="n">
        <v>45931</v>
      </c>
      <c r="C106" t="n">
        <v>413.2</v>
      </c>
      <c r="D106" t="n">
        <v>825.2</v>
      </c>
      <c r="E106" t="n">
        <v>5.2</v>
      </c>
      <c r="F106" t="n">
        <v>10.6</v>
      </c>
      <c r="G106" t="n">
        <v>0.5007270964614638</v>
      </c>
      <c r="H106" t="n">
        <v>0.4992729035385362</v>
      </c>
      <c r="I106" t="n">
        <v>0.4905660377358491</v>
      </c>
      <c r="J106" t="n">
        <v>0.5094339622641509</v>
      </c>
      <c r="K106" t="n">
        <v>0.2456397076980766</v>
      </c>
      <c r="L106" t="n">
        <v>0.2449263300377725</v>
      </c>
      <c r="M106" t="n">
        <v>0.5094339622641509</v>
      </c>
    </row>
    <row r="107">
      <c r="A107" s="323" t="n">
        <v>45931.47016203704</v>
      </c>
      <c r="B107" s="82" t="n">
        <v>45931</v>
      </c>
      <c r="C107" t="n">
        <v>408.5</v>
      </c>
      <c r="D107" t="n">
        <v>842</v>
      </c>
      <c r="E107" t="n">
        <v>5.4</v>
      </c>
      <c r="F107" t="n">
        <v>10.2</v>
      </c>
      <c r="G107" t="n">
        <v>0.4851543942992874</v>
      </c>
      <c r="H107" t="n">
        <v>0.5148456057007126</v>
      </c>
      <c r="I107" t="n">
        <v>0.5294117647058825</v>
      </c>
      <c r="J107" t="n">
        <v>0.4705882352941176</v>
      </c>
      <c r="K107" t="n">
        <v>0.2568464440407993</v>
      </c>
      <c r="L107" t="n">
        <v>0.2725653206650832</v>
      </c>
      <c r="M107" t="n">
        <v>0.4705882352941176</v>
      </c>
    </row>
    <row r="108">
      <c r="A108" s="323" t="n">
        <v>45931.52049768518</v>
      </c>
      <c r="B108" s="82" t="n">
        <v>45931</v>
      </c>
      <c r="C108" t="n">
        <v>405.7</v>
      </c>
      <c r="D108" t="n">
        <v>804.4</v>
      </c>
      <c r="E108" t="n">
        <v>5.3</v>
      </c>
      <c r="F108" t="n">
        <v>11</v>
      </c>
      <c r="G108" t="n">
        <v>0.5043510691198408</v>
      </c>
      <c r="H108" t="n">
        <v>0.4956489308801591</v>
      </c>
      <c r="I108" t="n">
        <v>0.4818181818181818</v>
      </c>
      <c r="J108" t="n">
        <v>0.5181818181818182</v>
      </c>
      <c r="K108" t="n">
        <v>0.2430055151213779</v>
      </c>
      <c r="L108" t="n">
        <v>0.2388126666968039</v>
      </c>
      <c r="M108" t="n">
        <v>0.5181818181818182</v>
      </c>
    </row>
    <row r="109">
      <c r="A109" s="323" t="n">
        <v>45931.61789351852</v>
      </c>
      <c r="B109" s="82" t="n">
        <v>45931</v>
      </c>
      <c r="C109" t="n">
        <v>396.2</v>
      </c>
      <c r="D109" t="n">
        <v>806.1</v>
      </c>
      <c r="E109" t="n">
        <v>5.5</v>
      </c>
      <c r="F109" t="n">
        <v>10.2</v>
      </c>
      <c r="G109" t="n">
        <v>0.4915022950006203</v>
      </c>
      <c r="H109" t="n">
        <v>0.5084977049993797</v>
      </c>
      <c r="I109" t="n">
        <v>0.5392156862745099</v>
      </c>
      <c r="J109" t="n">
        <v>0.4607843137254902</v>
      </c>
      <c r="K109" t="n">
        <v>0.265025747304256</v>
      </c>
      <c r="L109" t="n">
        <v>0.2741899389702538</v>
      </c>
      <c r="M109" t="n">
        <v>0.4607843137254902</v>
      </c>
    </row>
    <row r="110">
      <c r="A110" s="323" t="n">
        <v>45931.71935185185</v>
      </c>
      <c r="B110" s="82" t="n">
        <v>45931</v>
      </c>
      <c r="C110" t="n">
        <v>402.9</v>
      </c>
      <c r="D110" t="n">
        <v>816.2</v>
      </c>
      <c r="E110" t="n">
        <v>5.1</v>
      </c>
      <c r="F110" t="n">
        <v>10.5</v>
      </c>
      <c r="G110" t="n">
        <v>0.493629012496937</v>
      </c>
      <c r="H110" t="n">
        <v>0.506370987503063</v>
      </c>
      <c r="I110" t="n">
        <v>0.4857142857142857</v>
      </c>
      <c r="J110" t="n">
        <v>0.5142857142857143</v>
      </c>
      <c r="K110" t="n">
        <v>0.2397626632127979</v>
      </c>
      <c r="L110" t="n">
        <v>0.2459516225014877</v>
      </c>
      <c r="M110" t="n">
        <v>0.5142857142857143</v>
      </c>
    </row>
    <row r="111">
      <c r="A111" s="323" t="n">
        <v>45931.80380787037</v>
      </c>
      <c r="B111" s="82" t="n">
        <v>45931</v>
      </c>
      <c r="C111" t="n">
        <v>417.8</v>
      </c>
      <c r="D111" t="n">
        <v>830.2</v>
      </c>
      <c r="E111" t="n">
        <v>5.5</v>
      </c>
      <c r="F111" t="n">
        <v>10.3</v>
      </c>
      <c r="G111" t="n">
        <v>0.5032522283787039</v>
      </c>
      <c r="H111" t="n">
        <v>0.4967477716212961</v>
      </c>
      <c r="I111" t="n">
        <v>0.5339805825242718</v>
      </c>
      <c r="J111" t="n">
        <v>0.4660194174757282</v>
      </c>
      <c r="K111" t="n">
        <v>0.2687269180662982</v>
      </c>
      <c r="L111" t="n">
        <v>0.2652536644579736</v>
      </c>
      <c r="M111" t="n">
        <v>0.4660194174757282</v>
      </c>
    </row>
    <row r="112">
      <c r="A112" s="323" t="n">
        <v>45931.83255787037</v>
      </c>
      <c r="B112" s="82" t="n">
        <v>45931</v>
      </c>
      <c r="C112" t="n">
        <v>412.2</v>
      </c>
      <c r="D112" t="n">
        <v>829.7</v>
      </c>
      <c r="E112" t="n">
        <v>5.1</v>
      </c>
      <c r="F112" t="n">
        <v>10.5</v>
      </c>
      <c r="G112" t="n">
        <v>0.4968060744847535</v>
      </c>
      <c r="H112" t="n">
        <v>0.5031939255152466</v>
      </c>
      <c r="I112" t="n">
        <v>0.4857142857142857</v>
      </c>
      <c r="J112" t="n">
        <v>0.5142857142857143</v>
      </c>
      <c r="K112" t="n">
        <v>0.2413058076068803</v>
      </c>
      <c r="L112" t="n">
        <v>0.2444084781074054</v>
      </c>
      <c r="M112" t="n">
        <v>0.5142857142857143</v>
      </c>
    </row>
    <row r="113">
      <c r="A113" s="323" t="n">
        <v>45931.93165509259</v>
      </c>
      <c r="B113" s="82" t="n">
        <v>45931</v>
      </c>
      <c r="C113" t="n">
        <v>398</v>
      </c>
      <c r="D113" t="n">
        <v>834.4400000000001</v>
      </c>
      <c r="E113" t="n">
        <v>5.3</v>
      </c>
      <c r="F113" t="n">
        <v>10.71</v>
      </c>
      <c r="G113" t="n">
        <v>0.4769665883706438</v>
      </c>
      <c r="H113" t="n">
        <v>0.5230334116293562</v>
      </c>
      <c r="I113" t="n">
        <v>0.4948646125116713</v>
      </c>
      <c r="J113" t="n">
        <v>0.5051353874883288</v>
      </c>
      <c r="K113" t="n">
        <v>0.2360338859350525</v>
      </c>
      <c r="L113" t="n">
        <v>0.2588307265766188</v>
      </c>
      <c r="M113" t="n">
        <v>0.5051353874883288</v>
      </c>
    </row>
    <row r="114">
      <c r="A114" s="323" t="n">
        <v>45932.01483796296</v>
      </c>
      <c r="B114" s="82" t="n">
        <v>45932</v>
      </c>
      <c r="C114" t="n">
        <v>405.4</v>
      </c>
      <c r="D114" t="n">
        <v>821.4299999999999</v>
      </c>
      <c r="E114" t="n">
        <v>5.23</v>
      </c>
      <c r="F114" t="n">
        <v>10.8</v>
      </c>
      <c r="G114" t="n">
        <v>0.4935295764703018</v>
      </c>
      <c r="H114" t="n">
        <v>0.5064704235296982</v>
      </c>
      <c r="I114" t="n">
        <v>0.4842592592592593</v>
      </c>
      <c r="J114" t="n">
        <v>0.5157407407407407</v>
      </c>
      <c r="K114" t="n">
        <v>0.2389962671240443</v>
      </c>
      <c r="L114" t="n">
        <v>0.245262992135215</v>
      </c>
      <c r="M114" t="n">
        <v>0.5157407407407407</v>
      </c>
    </row>
    <row r="115">
      <c r="A115" s="323" t="n">
        <v>45932.11636574074</v>
      </c>
      <c r="B115" s="82" t="n">
        <v>45932</v>
      </c>
      <c r="C115" t="n">
        <v>416.7</v>
      </c>
      <c r="D115" t="n">
        <v>816.08</v>
      </c>
      <c r="E115" t="n">
        <v>5.11</v>
      </c>
      <c r="F115" t="n">
        <v>10.61</v>
      </c>
      <c r="G115" t="n">
        <v>0.5106117047348299</v>
      </c>
      <c r="H115" t="n">
        <v>0.4893882952651701</v>
      </c>
      <c r="I115" t="n">
        <v>0.4816211121583412</v>
      </c>
      <c r="J115" t="n">
        <v>0.5183788878416588</v>
      </c>
      <c r="K115" t="n">
        <v>0.2459213771154553</v>
      </c>
      <c r="L115" t="n">
        <v>0.2356997350428859</v>
      </c>
      <c r="M115" t="n">
        <v>0.5183788878416588</v>
      </c>
    </row>
    <row r="116">
      <c r="A116" s="323" t="n">
        <v>45933.66773148148</v>
      </c>
      <c r="B116" s="82" t="n">
        <v>45933</v>
      </c>
      <c r="C116" t="n">
        <v>399.3</v>
      </c>
      <c r="D116" t="n">
        <v>832.3</v>
      </c>
      <c r="E116" t="n">
        <v>5.3</v>
      </c>
      <c r="F116" t="n">
        <v>10.5</v>
      </c>
      <c r="G116" t="n">
        <v>0.4797548960711283</v>
      </c>
      <c r="H116" t="n">
        <v>0.5202451039288718</v>
      </c>
      <c r="I116" t="n">
        <v>0.5047619047619047</v>
      </c>
      <c r="J116" t="n">
        <v>0.4952380952380953</v>
      </c>
      <c r="K116" t="n">
        <v>0.2421619951597123</v>
      </c>
      <c r="L116" t="n">
        <v>0.2625999096021924</v>
      </c>
      <c r="M116" t="n">
        <v>0.4952380952380953</v>
      </c>
    </row>
    <row r="117">
      <c r="A117" s="323" t="n">
        <v>45933.74556712963</v>
      </c>
      <c r="B117" s="82" t="n">
        <v>45933</v>
      </c>
      <c r="C117" t="n">
        <v>403.5</v>
      </c>
      <c r="D117" t="n">
        <v>811.8</v>
      </c>
      <c r="E117" t="n">
        <v>5.2</v>
      </c>
      <c r="F117" t="n">
        <v>10.3</v>
      </c>
      <c r="G117" t="n">
        <v>0.4970436067997044</v>
      </c>
      <c r="H117" t="n">
        <v>0.5029563932002956</v>
      </c>
      <c r="I117" t="n">
        <v>0.5048543689320388</v>
      </c>
      <c r="J117" t="n">
        <v>0.4951456310679612</v>
      </c>
      <c r="K117" t="n">
        <v>0.2509346364425692</v>
      </c>
      <c r="L117" t="n">
        <v>0.2539197324894696</v>
      </c>
      <c r="M117" t="n">
        <v>0.4951456310679612</v>
      </c>
    </row>
    <row r="118">
      <c r="A118" s="323" t="n">
        <v>45933.83604166667</v>
      </c>
      <c r="B118" s="82" t="n">
        <v>45933</v>
      </c>
      <c r="C118" t="n">
        <v>420.1</v>
      </c>
      <c r="D118" t="n">
        <v>818.9</v>
      </c>
      <c r="E118" t="n">
        <v>5.2</v>
      </c>
      <c r="F118" t="n">
        <v>10.5</v>
      </c>
      <c r="G118" t="n">
        <v>0.5130052509463915</v>
      </c>
      <c r="H118" t="n">
        <v>0.4869947490536085</v>
      </c>
      <c r="I118" t="n">
        <v>0.4952380952380953</v>
      </c>
      <c r="J118" t="n">
        <v>0.5047619047619047</v>
      </c>
      <c r="K118" t="n">
        <v>0.254059743325832</v>
      </c>
      <c r="L118" t="n">
        <v>0.2411783519122633</v>
      </c>
      <c r="M118" t="n">
        <v>0.5047619047619047</v>
      </c>
    </row>
    <row r="119">
      <c r="A119" s="323" t="n">
        <v>45933.92427083333</v>
      </c>
      <c r="B119" s="82" t="n">
        <v>45933</v>
      </c>
      <c r="C119" t="n">
        <v>392.4</v>
      </c>
      <c r="D119" t="n">
        <v>804.38</v>
      </c>
      <c r="E119" t="n">
        <v>4.97</v>
      </c>
      <c r="F119" t="n">
        <v>10.53</v>
      </c>
      <c r="G119" t="n">
        <v>0.4878291354832293</v>
      </c>
      <c r="H119" t="n">
        <v>0.5121708645167707</v>
      </c>
      <c r="I119" t="n">
        <v>0.4719848053181386</v>
      </c>
      <c r="J119" t="n">
        <v>0.5280151946818613</v>
      </c>
      <c r="K119" t="n">
        <v>0.2302479395395679</v>
      </c>
      <c r="L119" t="n">
        <v>0.2417368657785708</v>
      </c>
      <c r="M119" t="n">
        <v>0.5280151946818613</v>
      </c>
    </row>
    <row r="120">
      <c r="A120" s="323" t="n">
        <v>45933.99708333334</v>
      </c>
      <c r="B120" s="82" t="n">
        <v>45933</v>
      </c>
      <c r="C120" t="n">
        <v>410.1</v>
      </c>
      <c r="D120" t="n">
        <v>851.2</v>
      </c>
      <c r="E120" t="n">
        <v>5.31</v>
      </c>
      <c r="F120" t="n">
        <v>10.84</v>
      </c>
      <c r="G120" t="n">
        <v>0.4817904135338346</v>
      </c>
      <c r="H120" t="n">
        <v>0.5182095864661654</v>
      </c>
      <c r="I120" t="n">
        <v>0.4898523985239852</v>
      </c>
      <c r="J120" t="n">
        <v>0.5101476014760148</v>
      </c>
      <c r="K120" t="n">
        <v>0.2360061896554116</v>
      </c>
      <c r="L120" t="n">
        <v>0.2538462088685736</v>
      </c>
      <c r="M120" t="n">
        <v>0.5101476014760148</v>
      </c>
    </row>
    <row r="121">
      <c r="A121" s="323" t="n">
        <v>45934.08554398148</v>
      </c>
      <c r="B121" s="82" t="n">
        <v>45934</v>
      </c>
      <c r="C121" t="n">
        <v>415.4</v>
      </c>
      <c r="D121" t="n">
        <v>849</v>
      </c>
      <c r="E121" t="n">
        <v>5.14</v>
      </c>
      <c r="F121" t="n">
        <v>10.8</v>
      </c>
      <c r="G121" t="n">
        <v>0.4892815076560659</v>
      </c>
      <c r="H121" t="n">
        <v>0.5107184923439341</v>
      </c>
      <c r="I121" t="n">
        <v>0.4759259259259259</v>
      </c>
      <c r="J121" t="n">
        <v>0.5240740740740741</v>
      </c>
      <c r="K121" t="n">
        <v>0.2328617545696462</v>
      </c>
      <c r="L121" t="n">
        <v>0.2430641713562797</v>
      </c>
      <c r="M121" t="n">
        <v>0.5240740740740741</v>
      </c>
    </row>
    <row r="122">
      <c r="A122" s="323" t="n">
        <v>45934.17782407408</v>
      </c>
      <c r="B122" s="82" t="n">
        <v>45934</v>
      </c>
      <c r="C122" t="n">
        <v>407.1</v>
      </c>
      <c r="D122" t="n">
        <v>826.64</v>
      </c>
      <c r="E122" t="n">
        <v>4.96</v>
      </c>
      <c r="F122" t="n">
        <v>10.6</v>
      </c>
      <c r="G122" t="n">
        <v>0.4924755637278622</v>
      </c>
      <c r="H122" t="n">
        <v>0.5075244362721377</v>
      </c>
      <c r="I122" t="n">
        <v>0.4679245283018868</v>
      </c>
      <c r="J122" t="n">
        <v>0.5320754716981132</v>
      </c>
      <c r="K122" t="n">
        <v>0.2304413958575657</v>
      </c>
      <c r="L122" t="n">
        <v>0.2374831324443211</v>
      </c>
      <c r="M122" t="n">
        <v>0.5320754716981132</v>
      </c>
    </row>
    <row r="123">
      <c r="A123" s="323" t="n">
        <v>45934.27513888889</v>
      </c>
      <c r="B123" s="82" t="n">
        <v>45934</v>
      </c>
      <c r="C123" t="n">
        <v>412.2</v>
      </c>
      <c r="D123" t="n">
        <v>832.1</v>
      </c>
      <c r="E123" t="n">
        <v>5.1</v>
      </c>
      <c r="F123" t="n">
        <v>10.2</v>
      </c>
      <c r="G123" t="n">
        <v>0.4953731522653527</v>
      </c>
      <c r="H123" t="n">
        <v>0.5046268477346473</v>
      </c>
      <c r="I123" t="n">
        <v>0.5</v>
      </c>
      <c r="J123" t="n">
        <v>0.5</v>
      </c>
      <c r="K123" t="n">
        <v>0.2476865761326763</v>
      </c>
      <c r="L123" t="n">
        <v>0.2523134238673236</v>
      </c>
      <c r="M123" t="n">
        <v>0.5</v>
      </c>
    </row>
    <row r="124">
      <c r="A124" s="323" t="n">
        <v>45934.27518518519</v>
      </c>
      <c r="B124" s="82" t="n">
        <v>45934</v>
      </c>
      <c r="C124" t="n">
        <v>412.2</v>
      </c>
      <c r="D124" t="n">
        <v>832.1</v>
      </c>
      <c r="E124" t="n">
        <v>5.1</v>
      </c>
      <c r="F124" t="n">
        <v>10.2</v>
      </c>
      <c r="G124" t="n">
        <v>0.4953731522653527</v>
      </c>
      <c r="H124" t="n">
        <v>0.5046268477346473</v>
      </c>
      <c r="I124" t="n">
        <v>0.5</v>
      </c>
      <c r="J124" t="n">
        <v>0.5</v>
      </c>
      <c r="K124" t="n">
        <v>0.2476865761326763</v>
      </c>
      <c r="L124" t="n">
        <v>0.2523134238673236</v>
      </c>
      <c r="M124" t="n">
        <v>0.5</v>
      </c>
    </row>
    <row r="125">
      <c r="A125" s="323" t="n">
        <v>45934.35188657408</v>
      </c>
      <c r="B125" s="82" t="n">
        <v>45934</v>
      </c>
      <c r="C125" t="n">
        <v>375.7</v>
      </c>
      <c r="D125" t="n">
        <v>831.2</v>
      </c>
      <c r="E125" t="n">
        <v>4.9</v>
      </c>
      <c r="F125" t="n">
        <v>10</v>
      </c>
      <c r="G125" t="n">
        <v>0.4519971126082771</v>
      </c>
      <c r="H125" t="n">
        <v>0.5480028873917229</v>
      </c>
      <c r="I125" t="n">
        <v>0.49</v>
      </c>
      <c r="J125" t="n">
        <v>0.51</v>
      </c>
      <c r="K125" t="n">
        <v>0.2214785851780558</v>
      </c>
      <c r="L125" t="n">
        <v>0.2685214148219442</v>
      </c>
      <c r="M125" t="n">
        <v>0.51</v>
      </c>
    </row>
    <row r="126">
      <c r="A126" s="323" t="n">
        <v>45934.3784837963</v>
      </c>
      <c r="B126" s="82" t="n">
        <v>45934</v>
      </c>
      <c r="C126" t="n">
        <v>406.5</v>
      </c>
      <c r="D126" t="n">
        <v>852.9</v>
      </c>
      <c r="E126" t="n">
        <v>5.3</v>
      </c>
      <c r="F126" t="n">
        <v>10.8</v>
      </c>
      <c r="G126" t="n">
        <v>0.4766092156173057</v>
      </c>
      <c r="H126" t="n">
        <v>0.5233907843826944</v>
      </c>
      <c r="I126" t="n">
        <v>0.4907407407407407</v>
      </c>
      <c r="J126" t="n">
        <v>0.5092592592592593</v>
      </c>
      <c r="K126" t="n">
        <v>0.2338915595159</v>
      </c>
      <c r="L126" t="n">
        <v>0.2568491812248407</v>
      </c>
      <c r="M126" t="n">
        <v>0.5092592592592593</v>
      </c>
    </row>
    <row r="127">
      <c r="A127" s="323" t="n">
        <v>45934.42765046296</v>
      </c>
      <c r="B127" s="82" t="n">
        <v>45934</v>
      </c>
      <c r="C127" t="n">
        <v>407.3</v>
      </c>
      <c r="D127" t="n">
        <v>829.9</v>
      </c>
      <c r="E127" t="n">
        <v>5.2</v>
      </c>
      <c r="F127" t="n">
        <v>10.4</v>
      </c>
      <c r="G127" t="n">
        <v>0.4907820219303531</v>
      </c>
      <c r="H127" t="n">
        <v>0.509217978069647</v>
      </c>
      <c r="I127" t="n">
        <v>0.5</v>
      </c>
      <c r="J127" t="n">
        <v>0.5</v>
      </c>
      <c r="K127" t="n">
        <v>0.2453910109651765</v>
      </c>
      <c r="L127" t="n">
        <v>0.2546089890348235</v>
      </c>
      <c r="M127" t="n">
        <v>0.5</v>
      </c>
    </row>
    <row r="128">
      <c r="A128" s="323" t="n">
        <v>45934.46839120371</v>
      </c>
      <c r="B128" s="82" t="n">
        <v>45934</v>
      </c>
      <c r="C128" t="n">
        <v>411.3</v>
      </c>
      <c r="D128" t="n">
        <v>841.5</v>
      </c>
      <c r="E128" t="n">
        <v>5.1</v>
      </c>
      <c r="F128" t="n">
        <v>10.3</v>
      </c>
      <c r="G128" t="n">
        <v>0.4887700534759358</v>
      </c>
      <c r="H128" t="n">
        <v>0.5112299465240642</v>
      </c>
      <c r="I128" t="n">
        <v>0.4951456310679611</v>
      </c>
      <c r="J128" t="n">
        <v>0.5048543689320389</v>
      </c>
      <c r="K128" t="n">
        <v>0.2420123565754634</v>
      </c>
      <c r="L128" t="n">
        <v>0.2531332744924978</v>
      </c>
      <c r="M128" t="n">
        <v>0.5048543689320389</v>
      </c>
    </row>
    <row r="129">
      <c r="A129" s="323" t="n">
        <v>45934.92498842593</v>
      </c>
      <c r="B129" s="82" t="n">
        <v>45934</v>
      </c>
      <c r="C129" t="n">
        <v>390.8</v>
      </c>
      <c r="D129" t="n">
        <v>816.04</v>
      </c>
      <c r="E129" t="n">
        <v>5.03</v>
      </c>
      <c r="F129" t="n">
        <v>10.48</v>
      </c>
      <c r="G129" t="n">
        <v>0.478898093230724</v>
      </c>
      <c r="H129" t="n">
        <v>0.521101906769276</v>
      </c>
      <c r="I129" t="n">
        <v>0.4799618320610687</v>
      </c>
      <c r="J129" t="n">
        <v>0.5200381679389313</v>
      </c>
      <c r="K129" t="n">
        <v>0.2298528061975708</v>
      </c>
      <c r="L129" t="n">
        <v>0.2501090258634979</v>
      </c>
      <c r="M129" t="n">
        <v>0.5200381679389313</v>
      </c>
    </row>
    <row r="130">
      <c r="A130" s="323" t="n">
        <v>45935.0590162037</v>
      </c>
      <c r="B130" s="82" t="n">
        <v>45935</v>
      </c>
      <c r="C130" t="n">
        <v>402.8</v>
      </c>
      <c r="D130" t="n">
        <v>806.98</v>
      </c>
      <c r="E130" t="n">
        <v>5.15</v>
      </c>
      <c r="F130" t="n">
        <v>10.87</v>
      </c>
      <c r="G130" t="n">
        <v>0.4991449602220625</v>
      </c>
      <c r="H130" t="n">
        <v>0.5008550397779374</v>
      </c>
      <c r="I130" t="n">
        <v>0.4737810487580498</v>
      </c>
      <c r="J130" t="n">
        <v>0.5262189512419503</v>
      </c>
      <c r="K130" t="n">
        <v>0.2364854227363038</v>
      </c>
      <c r="L130" t="n">
        <v>0.2372956260217459</v>
      </c>
      <c r="M130" t="n">
        <v>0.5262189512419503</v>
      </c>
    </row>
    <row r="131">
      <c r="A131" s="323" t="n">
        <v>45935.08038194444</v>
      </c>
      <c r="B131" s="82" t="n">
        <v>45935</v>
      </c>
      <c r="C131" t="n">
        <v>399.4</v>
      </c>
      <c r="D131" t="n">
        <v>850.34</v>
      </c>
      <c r="E131" t="n">
        <v>5.26</v>
      </c>
      <c r="F131" t="n">
        <v>10.9</v>
      </c>
      <c r="G131" t="n">
        <v>0.469694475151116</v>
      </c>
      <c r="H131" t="n">
        <v>0.530305524848884</v>
      </c>
      <c r="I131" t="n">
        <v>0.4825688073394495</v>
      </c>
      <c r="J131" t="n">
        <v>0.5174311926605505</v>
      </c>
      <c r="K131" t="n">
        <v>0.2266599026876027</v>
      </c>
      <c r="L131" t="n">
        <v>0.2559089046518468</v>
      </c>
      <c r="M131" t="n">
        <v>0.5174311926605505</v>
      </c>
    </row>
    <row r="132">
      <c r="A132" s="323" t="n">
        <v>45935.17462962963</v>
      </c>
      <c r="B132" s="82" t="n">
        <v>45935</v>
      </c>
      <c r="C132" t="n">
        <v>401.9</v>
      </c>
      <c r="D132" t="n">
        <v>830.9400000000001</v>
      </c>
      <c r="E132" t="n">
        <v>4.92</v>
      </c>
      <c r="F132" t="n">
        <v>10.53</v>
      </c>
      <c r="G132" t="n">
        <v>0.4836690976484463</v>
      </c>
      <c r="H132" t="n">
        <v>0.5163309023515538</v>
      </c>
      <c r="I132" t="n">
        <v>0.4672364672364673</v>
      </c>
      <c r="J132" t="n">
        <v>0.5327635327635327</v>
      </c>
      <c r="K132" t="n">
        <v>0.22598784049671</v>
      </c>
      <c r="L132" t="n">
        <v>0.2412486267397573</v>
      </c>
      <c r="M132" t="n">
        <v>0.5327635327635327</v>
      </c>
    </row>
    <row r="133">
      <c r="A133" s="323" t="n">
        <v>45935.25439814815</v>
      </c>
      <c r="B133" s="82" t="n">
        <v>45935</v>
      </c>
      <c r="C133" t="n">
        <v>405.7</v>
      </c>
      <c r="D133" t="n">
        <v>828.3</v>
      </c>
      <c r="E133" t="n">
        <v>5.1</v>
      </c>
      <c r="F133" t="n">
        <v>10.8</v>
      </c>
      <c r="G133" t="n">
        <v>0.4897983822286611</v>
      </c>
      <c r="H133" t="n">
        <v>0.5102016177713389</v>
      </c>
      <c r="I133" t="n">
        <v>0.4722222222222222</v>
      </c>
      <c r="J133" t="n">
        <v>0.5277777777777778</v>
      </c>
      <c r="K133" t="n">
        <v>0.2312936804968677</v>
      </c>
      <c r="L133" t="n">
        <v>0.2409285417253544</v>
      </c>
      <c r="M133" t="n">
        <v>0.5277777777777778</v>
      </c>
    </row>
    <row r="134">
      <c r="A134" s="323" t="n">
        <v>45935.30637731482</v>
      </c>
      <c r="B134" s="82" t="n">
        <v>45935</v>
      </c>
      <c r="C134" t="n">
        <v>411.5</v>
      </c>
      <c r="D134" t="n">
        <v>846.4</v>
      </c>
      <c r="E134" t="n">
        <v>5.3</v>
      </c>
      <c r="F134" t="n">
        <v>10.5</v>
      </c>
      <c r="G134" t="n">
        <v>0.4861767485822306</v>
      </c>
      <c r="H134" t="n">
        <v>0.5138232514177694</v>
      </c>
      <c r="I134" t="n">
        <v>0.5047619047619047</v>
      </c>
      <c r="J134" t="n">
        <v>0.4952380952380953</v>
      </c>
      <c r="K134" t="n">
        <v>0.2454035016653164</v>
      </c>
      <c r="L134" t="n">
        <v>0.2593584030965884</v>
      </c>
      <c r="M134" t="n">
        <v>0.4952380952380953</v>
      </c>
    </row>
    <row r="135">
      <c r="A135" s="323" t="n">
        <v>45935.34633101852</v>
      </c>
      <c r="B135" s="82" t="n">
        <v>45935</v>
      </c>
      <c r="C135" t="n">
        <v>395</v>
      </c>
      <c r="D135" t="n">
        <v>826.6</v>
      </c>
      <c r="E135" t="n">
        <v>5.3</v>
      </c>
      <c r="F135" t="n">
        <v>10.6</v>
      </c>
      <c r="G135" t="n">
        <v>0.4778611178320832</v>
      </c>
      <c r="H135" t="n">
        <v>0.5221388821679168</v>
      </c>
      <c r="I135" t="n">
        <v>0.5</v>
      </c>
      <c r="J135" t="n">
        <v>0.5</v>
      </c>
      <c r="K135" t="n">
        <v>0.2389305589160416</v>
      </c>
      <c r="L135" t="n">
        <v>0.2610694410839584</v>
      </c>
      <c r="M135" t="n">
        <v>0.5</v>
      </c>
    </row>
    <row r="136">
      <c r="A136" s="323" t="n">
        <v>45935.38340277778</v>
      </c>
      <c r="B136" s="82" t="n">
        <v>45935</v>
      </c>
      <c r="C136" t="n">
        <v>393</v>
      </c>
      <c r="D136" t="n">
        <v>831.7</v>
      </c>
      <c r="E136" t="n">
        <v>5.2</v>
      </c>
      <c r="F136" t="n">
        <v>10.3</v>
      </c>
      <c r="G136" t="n">
        <v>0.4725261512564626</v>
      </c>
      <c r="H136" t="n">
        <v>0.5274738487435373</v>
      </c>
      <c r="I136" t="n">
        <v>0.5048543689320388</v>
      </c>
      <c r="J136" t="n">
        <v>0.4951456310679612</v>
      </c>
      <c r="K136" t="n">
        <v>0.2385568918964666</v>
      </c>
      <c r="L136" t="n">
        <v>0.2662974770355722</v>
      </c>
      <c r="M136" t="n">
        <v>0.4951456310679612</v>
      </c>
    </row>
    <row r="137">
      <c r="A137" s="323" t="n">
        <v>45935.43487268518</v>
      </c>
      <c r="B137" s="82" t="n">
        <v>45935</v>
      </c>
      <c r="C137" t="n">
        <v>423.5</v>
      </c>
      <c r="D137" t="n">
        <v>836.2</v>
      </c>
      <c r="E137" t="n">
        <v>5.5</v>
      </c>
      <c r="F137" t="n">
        <v>10.8</v>
      </c>
      <c r="G137" t="n">
        <v>0.5064577852188471</v>
      </c>
      <c r="H137" t="n">
        <v>0.4935422147811528</v>
      </c>
      <c r="I137" t="n">
        <v>0.5092592592592592</v>
      </c>
      <c r="J137" t="n">
        <v>0.4907407407407408</v>
      </c>
      <c r="K137" t="n">
        <v>0.2579183165466351</v>
      </c>
      <c r="L137" t="n">
        <v>0.2513409427126241</v>
      </c>
      <c r="M137" t="n">
        <v>0.4907407407407408</v>
      </c>
    </row>
    <row r="138">
      <c r="A138" s="323" t="n">
        <v>45935.46238425926</v>
      </c>
      <c r="B138" s="82" t="n">
        <v>45935</v>
      </c>
      <c r="C138" t="n">
        <v>401.4</v>
      </c>
      <c r="D138" t="n">
        <v>840.8</v>
      </c>
      <c r="E138" t="n">
        <v>5.2</v>
      </c>
      <c r="F138" t="n">
        <v>10.4</v>
      </c>
      <c r="G138" t="n">
        <v>0.4774024738344434</v>
      </c>
      <c r="H138" t="n">
        <v>0.5225975261655567</v>
      </c>
      <c r="I138" t="n">
        <v>0.5</v>
      </c>
      <c r="J138" t="n">
        <v>0.5</v>
      </c>
      <c r="K138" t="n">
        <v>0.2387012369172217</v>
      </c>
      <c r="L138" t="n">
        <v>0.2612987630827783</v>
      </c>
      <c r="M138" t="n">
        <v>0.5</v>
      </c>
    </row>
    <row r="139">
      <c r="A139" s="323" t="n">
        <v>45935.61474537037</v>
      </c>
      <c r="B139" s="82" t="n">
        <v>45935</v>
      </c>
      <c r="C139" t="n">
        <v>401.3</v>
      </c>
      <c r="D139" t="n">
        <v>822.4</v>
      </c>
      <c r="E139" t="n">
        <v>5.3</v>
      </c>
      <c r="F139" t="n">
        <v>10.4</v>
      </c>
      <c r="G139" t="n">
        <v>0.4879620622568094</v>
      </c>
      <c r="H139" t="n">
        <v>0.5120379377431906</v>
      </c>
      <c r="I139" t="n">
        <v>0.5096153846153846</v>
      </c>
      <c r="J139" t="n">
        <v>0.4903846153846154</v>
      </c>
      <c r="K139" t="n">
        <v>0.2486729740347202</v>
      </c>
      <c r="L139" t="n">
        <v>0.2609424105806644</v>
      </c>
      <c r="M139" t="n">
        <v>0.4903846153846154</v>
      </c>
    </row>
    <row r="140">
      <c r="A140" s="323" t="n">
        <v>45935.66677083333</v>
      </c>
      <c r="B140" s="82" t="n">
        <v>45935</v>
      </c>
      <c r="C140" t="n">
        <v>407.6</v>
      </c>
      <c r="D140" t="n">
        <v>838.8</v>
      </c>
      <c r="E140" t="n">
        <v>5.3</v>
      </c>
      <c r="F140" t="n">
        <v>10.3</v>
      </c>
      <c r="G140" t="n">
        <v>0.4859322842155461</v>
      </c>
      <c r="H140" t="n">
        <v>0.514067715784454</v>
      </c>
      <c r="I140" t="n">
        <v>0.5145631067961165</v>
      </c>
      <c r="J140" t="n">
        <v>0.4854368932038836</v>
      </c>
      <c r="K140" t="n">
        <v>0.2500428258584849</v>
      </c>
      <c r="L140" t="n">
        <v>0.2645202809376316</v>
      </c>
      <c r="M140" t="n">
        <v>0.4854368932038836</v>
      </c>
    </row>
    <row r="141">
      <c r="A141" s="323" t="n">
        <v>45935.7806712963</v>
      </c>
      <c r="B141" s="82" t="n">
        <v>45935</v>
      </c>
      <c r="C141" t="n">
        <v>425.6</v>
      </c>
      <c r="D141" t="n">
        <v>827.9</v>
      </c>
      <c r="E141" t="n">
        <v>5.2</v>
      </c>
      <c r="F141" t="n">
        <v>10.4</v>
      </c>
      <c r="G141" t="n">
        <v>0.5140717477956276</v>
      </c>
      <c r="H141" t="n">
        <v>0.4859282522043725</v>
      </c>
      <c r="I141" t="n">
        <v>0.5</v>
      </c>
      <c r="J141" t="n">
        <v>0.5</v>
      </c>
      <c r="K141" t="n">
        <v>0.2570358738978138</v>
      </c>
      <c r="L141" t="n">
        <v>0.2429641261021862</v>
      </c>
      <c r="M141" t="n">
        <v>0.5</v>
      </c>
    </row>
    <row r="142">
      <c r="A142" s="323" t="n">
        <v>45935.83649305555</v>
      </c>
      <c r="B142" s="82" t="n">
        <v>45935</v>
      </c>
      <c r="C142" t="n">
        <v>396.5</v>
      </c>
      <c r="D142" t="n">
        <v>825.6</v>
      </c>
      <c r="E142" t="n">
        <v>5.2</v>
      </c>
      <c r="F142" t="n">
        <v>10.5</v>
      </c>
      <c r="G142" t="n">
        <v>0.4802567829457364</v>
      </c>
      <c r="H142" t="n">
        <v>0.5197432170542636</v>
      </c>
      <c r="I142" t="n">
        <v>0.4952380952380953</v>
      </c>
      <c r="J142" t="n">
        <v>0.5047619047619047</v>
      </c>
      <c r="K142" t="n">
        <v>0.2378414544112219</v>
      </c>
      <c r="L142" t="n">
        <v>0.2573966408268734</v>
      </c>
      <c r="M142" t="n">
        <v>0.5047619047619047</v>
      </c>
    </row>
    <row r="143">
      <c r="A143" s="323" t="n">
        <v>45935.94719907407</v>
      </c>
      <c r="B143" s="82" t="n">
        <v>45935</v>
      </c>
      <c r="C143" t="n">
        <v>394.8</v>
      </c>
      <c r="D143" t="n">
        <v>814.8</v>
      </c>
      <c r="E143" t="n">
        <v>5.1</v>
      </c>
      <c r="F143" t="n">
        <v>10.2</v>
      </c>
      <c r="G143" t="n">
        <v>0.4845360824742269</v>
      </c>
      <c r="H143" t="n">
        <v>0.5154639175257731</v>
      </c>
      <c r="I143" t="n">
        <v>0.5</v>
      </c>
      <c r="J143" t="n">
        <v>0.5</v>
      </c>
      <c r="K143" t="n">
        <v>0.2422680412371134</v>
      </c>
      <c r="L143" t="n">
        <v>0.2577319587628866</v>
      </c>
      <c r="M143" t="n">
        <v>0.5</v>
      </c>
    </row>
    <row r="144">
      <c r="A144" s="323" t="n">
        <v>45936.01375</v>
      </c>
      <c r="B144" s="82" t="n">
        <v>45936</v>
      </c>
      <c r="C144" t="n">
        <v>407.6</v>
      </c>
      <c r="D144" t="n">
        <v>827.8</v>
      </c>
      <c r="E144" t="n">
        <v>5.2</v>
      </c>
      <c r="F144" t="n">
        <v>10.3</v>
      </c>
      <c r="G144" t="n">
        <v>0.4923894660546026</v>
      </c>
      <c r="H144" t="n">
        <v>0.5076105339453973</v>
      </c>
      <c r="I144" t="n">
        <v>0.5048543689320388</v>
      </c>
      <c r="J144" t="n">
        <v>0.4951456310679612</v>
      </c>
      <c r="K144" t="n">
        <v>0.2485849731537799</v>
      </c>
      <c r="L144" t="n">
        <v>0.2562693957782589</v>
      </c>
      <c r="M144" t="n">
        <v>0.4951456310679612</v>
      </c>
    </row>
    <row r="145">
      <c r="A145" s="323" t="n">
        <v>45936.09957175926</v>
      </c>
      <c r="B145" s="82" t="n">
        <v>45936</v>
      </c>
      <c r="C145" t="n">
        <v>401</v>
      </c>
      <c r="D145" t="n">
        <v>829.9</v>
      </c>
      <c r="E145" t="n">
        <v>5</v>
      </c>
      <c r="F145" t="n">
        <v>10.4</v>
      </c>
      <c r="G145" t="n">
        <v>0.4831907458729968</v>
      </c>
      <c r="H145" t="n">
        <v>0.5168092541270033</v>
      </c>
      <c r="I145" t="n">
        <v>0.4807692307692307</v>
      </c>
      <c r="J145" t="n">
        <v>0.5192307692307693</v>
      </c>
      <c r="K145" t="n">
        <v>0.2323032432081715</v>
      </c>
      <c r="L145" t="n">
        <v>0.2484659875610593</v>
      </c>
      <c r="M145" t="n">
        <v>0.5192307692307693</v>
      </c>
    </row>
    <row r="146">
      <c r="A146" s="323" t="n">
        <v>45936.17986111111</v>
      </c>
      <c r="B146" s="82" t="n">
        <v>45936</v>
      </c>
      <c r="C146" t="n">
        <v>399.5</v>
      </c>
      <c r="D146" t="n">
        <v>828.8</v>
      </c>
      <c r="E146" t="n">
        <v>5.3</v>
      </c>
      <c r="F146" t="n">
        <v>10.3</v>
      </c>
      <c r="G146" t="n">
        <v>0.4820222007722008</v>
      </c>
      <c r="H146" t="n">
        <v>0.5179777992277992</v>
      </c>
      <c r="I146" t="n">
        <v>0.5145631067961165</v>
      </c>
      <c r="J146" t="n">
        <v>0.4854368932038836</v>
      </c>
      <c r="K146" t="n">
        <v>0.2480308411740451</v>
      </c>
      <c r="L146" t="n">
        <v>0.2665322656220714</v>
      </c>
      <c r="M146" t="n">
        <v>0.4854368932038836</v>
      </c>
    </row>
    <row r="147">
      <c r="A147" s="323" t="n">
        <v>45936.28366898148</v>
      </c>
      <c r="B147" s="82" t="n">
        <v>45936</v>
      </c>
      <c r="C147" t="n">
        <v>403.2</v>
      </c>
      <c r="D147" t="n">
        <v>832.9</v>
      </c>
      <c r="E147" t="n">
        <v>5</v>
      </c>
      <c r="F147" t="n">
        <v>10</v>
      </c>
      <c r="G147" t="n">
        <v>0.4840917276984032</v>
      </c>
      <c r="H147" t="n">
        <v>0.5159082723015969</v>
      </c>
      <c r="I147" t="n">
        <v>0.5</v>
      </c>
      <c r="J147" t="n">
        <v>0.5</v>
      </c>
      <c r="K147" t="n">
        <v>0.2420458638492016</v>
      </c>
      <c r="L147" t="n">
        <v>0.2579541361507984</v>
      </c>
      <c r="M147" t="n">
        <v>0.5</v>
      </c>
    </row>
    <row r="148">
      <c r="A148" s="323" t="n">
        <v>45936.31931712963</v>
      </c>
      <c r="B148" s="82" t="n">
        <v>45936</v>
      </c>
      <c r="C148" t="n">
        <v>390</v>
      </c>
      <c r="D148" t="n">
        <v>830.5</v>
      </c>
      <c r="E148" t="n">
        <v>5.5</v>
      </c>
      <c r="F148" t="n">
        <v>10.6</v>
      </c>
      <c r="G148" t="n">
        <v>0.4695966285370259</v>
      </c>
      <c r="H148" t="n">
        <v>0.5304033714629741</v>
      </c>
      <c r="I148" t="n">
        <v>0.5188679245283019</v>
      </c>
      <c r="J148" t="n">
        <v>0.4811320754716981</v>
      </c>
      <c r="K148" t="n">
        <v>0.2436586280144946</v>
      </c>
      <c r="L148" t="n">
        <v>0.2752092965138073</v>
      </c>
      <c r="M148" t="n">
        <v>0.4811320754716981</v>
      </c>
    </row>
    <row r="149">
      <c r="A149" s="323" t="n">
        <v>45936.3509837963</v>
      </c>
      <c r="B149" s="82" t="n">
        <v>45936</v>
      </c>
      <c r="C149" t="n">
        <v>385</v>
      </c>
      <c r="D149" t="n">
        <v>828.7</v>
      </c>
      <c r="E149" t="n">
        <v>5.3</v>
      </c>
      <c r="F149" t="n">
        <v>10.6</v>
      </c>
      <c r="G149" t="n">
        <v>0.4645830819355617</v>
      </c>
      <c r="H149" t="n">
        <v>0.5354169180644383</v>
      </c>
      <c r="I149" t="n">
        <v>0.5</v>
      </c>
      <c r="J149" t="n">
        <v>0.5</v>
      </c>
      <c r="K149" t="n">
        <v>0.2322915409677808</v>
      </c>
      <c r="L149" t="n">
        <v>0.2677084590322191</v>
      </c>
      <c r="M149" t="n">
        <v>0.5</v>
      </c>
    </row>
    <row r="150">
      <c r="A150" s="323" t="n">
        <v>45936.33157407407</v>
      </c>
      <c r="B150" s="82" t="n">
        <v>45936</v>
      </c>
      <c r="C150" t="n">
        <v>384.7</v>
      </c>
      <c r="D150" t="n">
        <v>845.7</v>
      </c>
      <c r="E150" t="n">
        <v>5.4</v>
      </c>
      <c r="F150" t="n">
        <v>10.5</v>
      </c>
      <c r="G150" t="n">
        <v>0.4548894407000118</v>
      </c>
      <c r="H150" t="n">
        <v>0.5451105592999882</v>
      </c>
      <c r="I150" t="n">
        <v>0.5142857142857143</v>
      </c>
      <c r="J150" t="n">
        <v>0.4857142857142857</v>
      </c>
      <c r="K150" t="n">
        <v>0.2339431409314347</v>
      </c>
      <c r="L150" t="n">
        <v>0.2803425733542797</v>
      </c>
      <c r="M150" t="n">
        <v>0.4857142857142857</v>
      </c>
    </row>
    <row r="151">
      <c r="A151" s="323" t="n">
        <v>45936.3984375</v>
      </c>
      <c r="B151" s="82" t="n">
        <v>45936</v>
      </c>
      <c r="C151" t="n">
        <v>388.2</v>
      </c>
      <c r="D151" t="n">
        <v>838.2</v>
      </c>
      <c r="E151" t="n">
        <v>5.3</v>
      </c>
      <c r="F151" t="n">
        <v>10.4</v>
      </c>
      <c r="G151" t="n">
        <v>0.4631352899069434</v>
      </c>
      <c r="H151" t="n">
        <v>0.5368647100930566</v>
      </c>
      <c r="I151" t="n">
        <v>0.5096153846153846</v>
      </c>
      <c r="J151" t="n">
        <v>0.4903846153846154</v>
      </c>
      <c r="K151" t="n">
        <v>0.2360208688948846</v>
      </c>
      <c r="L151" t="n">
        <v>0.2735945157205</v>
      </c>
      <c r="M151" t="n">
        <v>0.4903846153846154</v>
      </c>
    </row>
    <row r="152">
      <c r="A152" s="323" t="n">
        <v>45936.49072916667</v>
      </c>
      <c r="B152" s="82" t="n">
        <v>45936</v>
      </c>
      <c r="C152" t="n">
        <v>379.3</v>
      </c>
      <c r="D152" t="n">
        <v>804.4</v>
      </c>
      <c r="E152" t="n">
        <v>5.6</v>
      </c>
      <c r="F152" t="n">
        <v>10.3</v>
      </c>
      <c r="G152" t="n">
        <v>0.471531576330184</v>
      </c>
      <c r="H152" t="n">
        <v>0.5284684236698159</v>
      </c>
      <c r="I152" t="n">
        <v>0.5436893203883495</v>
      </c>
      <c r="J152" t="n">
        <v>0.4563106796116506</v>
      </c>
      <c r="K152" t="n">
        <v>0.2563666822766049</v>
      </c>
      <c r="L152" t="n">
        <v>0.2873226381117446</v>
      </c>
      <c r="M152" t="n">
        <v>0.4563106796116506</v>
      </c>
    </row>
    <row r="153">
      <c r="A153" s="323" t="n">
        <v>45936.53351851852</v>
      </c>
      <c r="B153" s="82" t="n">
        <v>45936</v>
      </c>
      <c r="C153" t="n">
        <v>404.2</v>
      </c>
      <c r="D153" t="n">
        <v>822.9</v>
      </c>
      <c r="E153" t="n">
        <v>5</v>
      </c>
      <c r="F153" t="n">
        <v>10.6</v>
      </c>
      <c r="G153" t="n">
        <v>0.4911896949811642</v>
      </c>
      <c r="H153" t="n">
        <v>0.5088103050188358</v>
      </c>
      <c r="I153" t="n">
        <v>0.4716981132075472</v>
      </c>
      <c r="J153" t="n">
        <v>0.5283018867924528</v>
      </c>
      <c r="K153" t="n">
        <v>0.2316932523496057</v>
      </c>
      <c r="L153" t="n">
        <v>0.2400048608579414</v>
      </c>
      <c r="M153" t="n">
        <v>0.5283018867924528</v>
      </c>
    </row>
    <row r="154">
      <c r="A154" s="323" t="n">
        <v>45936.61670138889</v>
      </c>
      <c r="B154" s="82" t="n">
        <v>45936</v>
      </c>
      <c r="C154" t="n">
        <v>409</v>
      </c>
      <c r="D154" t="n">
        <v>832.4</v>
      </c>
      <c r="E154" t="n">
        <v>5.3</v>
      </c>
      <c r="F154" t="n">
        <v>10.5</v>
      </c>
      <c r="G154" t="n">
        <v>0.4913503123498318</v>
      </c>
      <c r="H154" t="n">
        <v>0.5086496876501682</v>
      </c>
      <c r="I154" t="n">
        <v>0.5047619047619047</v>
      </c>
      <c r="J154" t="n">
        <v>0.4952380952380953</v>
      </c>
      <c r="K154" t="n">
        <v>0.248014919567058</v>
      </c>
      <c r="L154" t="n">
        <v>0.2567469851948468</v>
      </c>
      <c r="M154" t="n">
        <v>0.4952380952380953</v>
      </c>
    </row>
    <row r="155">
      <c r="A155" s="323" t="n">
        <v>45936.70255787037</v>
      </c>
      <c r="B155" s="82" t="n">
        <v>45936</v>
      </c>
      <c r="C155" t="n">
        <v>399.7</v>
      </c>
      <c r="D155" t="n">
        <v>829.2</v>
      </c>
      <c r="E155" t="n">
        <v>5.3</v>
      </c>
      <c r="F155" t="n">
        <v>10.4</v>
      </c>
      <c r="G155" t="n">
        <v>0.4820308731307284</v>
      </c>
      <c r="H155" t="n">
        <v>0.5179691268692717</v>
      </c>
      <c r="I155" t="n">
        <v>0.5096153846153846</v>
      </c>
      <c r="J155" t="n">
        <v>0.4903846153846154</v>
      </c>
      <c r="K155" t="n">
        <v>0.2456503488070058</v>
      </c>
      <c r="L155" t="n">
        <v>0.2639650358083788</v>
      </c>
      <c r="M155" t="n">
        <v>0.4903846153846154</v>
      </c>
    </row>
    <row r="156">
      <c r="A156" s="323" t="n">
        <v>45936.79671296296</v>
      </c>
      <c r="B156" s="82" t="n">
        <v>45936</v>
      </c>
      <c r="C156" t="n">
        <v>399.6</v>
      </c>
      <c r="D156" t="n">
        <v>833.8</v>
      </c>
      <c r="E156" t="n">
        <v>5.1</v>
      </c>
      <c r="F156" t="n">
        <v>10.5</v>
      </c>
      <c r="G156" t="n">
        <v>0.4792516190933078</v>
      </c>
      <c r="H156" t="n">
        <v>0.5207483809066922</v>
      </c>
      <c r="I156" t="n">
        <v>0.4857142857142857</v>
      </c>
      <c r="J156" t="n">
        <v>0.5142857142857143</v>
      </c>
      <c r="K156" t="n">
        <v>0.2327793578453209</v>
      </c>
      <c r="L156" t="n">
        <v>0.2529349278689648</v>
      </c>
      <c r="M156" t="n">
        <v>0.5142857142857143</v>
      </c>
    </row>
    <row r="157">
      <c r="A157" s="323" t="n">
        <v>45936.83857638889</v>
      </c>
      <c r="B157" s="82" t="n">
        <v>45936</v>
      </c>
      <c r="C157" t="n">
        <v>409</v>
      </c>
      <c r="D157" t="n">
        <v>816.1</v>
      </c>
      <c r="E157" t="n">
        <v>5.3</v>
      </c>
      <c r="F157" t="n">
        <v>10.2</v>
      </c>
      <c r="G157" t="n">
        <v>0.5011640730302659</v>
      </c>
      <c r="H157" t="n">
        <v>0.4988359269697341</v>
      </c>
      <c r="I157" t="n">
        <v>0.5196078431372549</v>
      </c>
      <c r="J157" t="n">
        <v>0.4803921568627451</v>
      </c>
      <c r="K157" t="n">
        <v>0.2604087830451382</v>
      </c>
      <c r="L157" t="n">
        <v>0.2591990600921167</v>
      </c>
      <c r="M157" t="n">
        <v>0.4803921568627451</v>
      </c>
    </row>
    <row r="158">
      <c r="A158" s="323" t="n">
        <v>45936.9800925926</v>
      </c>
      <c r="B158" s="82" t="n">
        <v>45936</v>
      </c>
      <c r="C158" t="n">
        <v>390.2</v>
      </c>
      <c r="D158" t="n">
        <v>826.3</v>
      </c>
      <c r="E158" t="n">
        <v>5.4</v>
      </c>
      <c r="F158" t="n">
        <v>10.7</v>
      </c>
      <c r="G158" t="n">
        <v>0.4722255839283553</v>
      </c>
      <c r="H158" t="n">
        <v>0.5277744160716447</v>
      </c>
      <c r="I158" t="n">
        <v>0.5046728971962617</v>
      </c>
      <c r="J158" t="n">
        <v>0.4953271028037383</v>
      </c>
      <c r="K158" t="n">
        <v>0.2383194535713195</v>
      </c>
      <c r="L158" t="n">
        <v>0.2663534436249422</v>
      </c>
      <c r="M158" t="n">
        <v>0.4953271028037383</v>
      </c>
    </row>
    <row r="159">
      <c r="A159" s="323" t="n">
        <v>45937.03443287037</v>
      </c>
      <c r="B159" s="82" t="n">
        <v>45937</v>
      </c>
      <c r="C159" t="n">
        <v>398.6</v>
      </c>
      <c r="D159" t="n">
        <v>827.5</v>
      </c>
      <c r="E159" t="n">
        <v>5.3</v>
      </c>
      <c r="F159" t="n">
        <v>10.2</v>
      </c>
      <c r="G159" t="n">
        <v>0.4816918429003021</v>
      </c>
      <c r="H159" t="n">
        <v>0.5183081570996979</v>
      </c>
      <c r="I159" t="n">
        <v>0.5196078431372549</v>
      </c>
      <c r="J159" t="n">
        <v>0.4803921568627451</v>
      </c>
      <c r="K159" t="n">
        <v>0.2502908595462354</v>
      </c>
      <c r="L159" t="n">
        <v>0.2693169835910195</v>
      </c>
      <c r="M159" t="n">
        <v>0.4803921568627451</v>
      </c>
    </row>
    <row r="160">
      <c r="A160" s="323" t="n">
        <v>45937.14630787037</v>
      </c>
      <c r="B160" s="82" t="n">
        <v>45937</v>
      </c>
      <c r="C160" t="n">
        <v>401.4</v>
      </c>
      <c r="D160" t="n">
        <v>834.8</v>
      </c>
      <c r="E160" t="n">
        <v>5.2</v>
      </c>
      <c r="F160" t="n">
        <v>10.4</v>
      </c>
      <c r="G160" t="n">
        <v>0.4808337326305702</v>
      </c>
      <c r="H160" t="n">
        <v>0.5191662673694298</v>
      </c>
      <c r="I160" t="n">
        <v>0.5</v>
      </c>
      <c r="J160" t="n">
        <v>0.5</v>
      </c>
      <c r="K160" t="n">
        <v>0.2404168663152851</v>
      </c>
      <c r="L160" t="n">
        <v>0.2595831336847149</v>
      </c>
      <c r="M160" t="n">
        <v>0.5</v>
      </c>
    </row>
    <row r="161">
      <c r="A161" s="323" t="n">
        <v>45937.17938657408</v>
      </c>
      <c r="B161" s="82" t="n">
        <v>45937</v>
      </c>
      <c r="C161" t="n">
        <v>398.8</v>
      </c>
      <c r="D161" t="n">
        <v>829.8</v>
      </c>
      <c r="E161" t="n">
        <v>5.3</v>
      </c>
      <c r="F161" t="n">
        <v>10.3</v>
      </c>
      <c r="G161" t="n">
        <v>0.4805977343938299</v>
      </c>
      <c r="H161" t="n">
        <v>0.5194022656061701</v>
      </c>
      <c r="I161" t="n">
        <v>0.5145631067961165</v>
      </c>
      <c r="J161" t="n">
        <v>0.4854368932038836</v>
      </c>
      <c r="K161" t="n">
        <v>0.2472978633288639</v>
      </c>
      <c r="L161" t="n">
        <v>0.2672652434672526</v>
      </c>
      <c r="M161" t="n">
        <v>0.4854368932038836</v>
      </c>
    </row>
    <row r="162">
      <c r="A162" s="323" t="n">
        <v>45937.26181712963</v>
      </c>
      <c r="B162" s="82" t="n">
        <v>45937</v>
      </c>
      <c r="C162" t="n">
        <v>432.2</v>
      </c>
      <c r="D162" t="n">
        <v>827.2</v>
      </c>
      <c r="E162" t="n">
        <v>5.3</v>
      </c>
      <c r="F162" t="n">
        <v>10.8</v>
      </c>
      <c r="G162" t="n">
        <v>0.522485493230174</v>
      </c>
      <c r="H162" t="n">
        <v>0.477514506769826</v>
      </c>
      <c r="I162" t="n">
        <v>0.4907407407407407</v>
      </c>
      <c r="J162" t="n">
        <v>0.5092592592592593</v>
      </c>
      <c r="K162" t="n">
        <v>0.2564049179740668</v>
      </c>
      <c r="L162" t="n">
        <v>0.2343358227666738</v>
      </c>
      <c r="M162" t="n">
        <v>0.5092592592592593</v>
      </c>
    </row>
    <row r="163">
      <c r="A163" s="323" t="n">
        <v>45937.29744212963</v>
      </c>
      <c r="B163" s="82" t="n">
        <v>45937</v>
      </c>
      <c r="C163" t="n">
        <v>408.9</v>
      </c>
      <c r="D163" t="n">
        <v>826.7</v>
      </c>
      <c r="E163" t="n">
        <v>5.1</v>
      </c>
      <c r="F163" t="n">
        <v>10.6</v>
      </c>
      <c r="G163" t="n">
        <v>0.4946171525341719</v>
      </c>
      <c r="H163" t="n">
        <v>0.5053828474658281</v>
      </c>
      <c r="I163" t="n">
        <v>0.4811320754716981</v>
      </c>
      <c r="J163" t="n">
        <v>0.5188679245283019</v>
      </c>
      <c r="K163" t="n">
        <v>0.2379761771626676</v>
      </c>
      <c r="L163" t="n">
        <v>0.2431558983090305</v>
      </c>
      <c r="M163" t="n">
        <v>0.5188679245283019</v>
      </c>
    </row>
    <row r="164">
      <c r="A164" s="323" t="n">
        <v>45937.33527777778</v>
      </c>
      <c r="B164" s="82" t="n">
        <v>45937</v>
      </c>
      <c r="C164" t="n">
        <v>402.6</v>
      </c>
      <c r="D164" t="n">
        <v>834</v>
      </c>
      <c r="E164" t="n">
        <v>5.3</v>
      </c>
      <c r="F164" t="n">
        <v>10.7</v>
      </c>
      <c r="G164" t="n">
        <v>0.4827338129496403</v>
      </c>
      <c r="H164" t="n">
        <v>0.5172661870503596</v>
      </c>
      <c r="I164" t="n">
        <v>0.4953271028037383</v>
      </c>
      <c r="J164" t="n">
        <v>0.5046728971962616</v>
      </c>
      <c r="K164" t="n">
        <v>0.2391111409937471</v>
      </c>
      <c r="L164" t="n">
        <v>0.2562159618099912</v>
      </c>
      <c r="M164" t="n">
        <v>0.5046728971962616</v>
      </c>
    </row>
    <row r="165">
      <c r="A165" s="323" t="n">
        <v>45937.37885416667</v>
      </c>
      <c r="B165" s="82" t="n">
        <v>45937</v>
      </c>
      <c r="C165" t="n">
        <v>401.2</v>
      </c>
      <c r="D165" t="n">
        <v>809.7</v>
      </c>
      <c r="E165" t="n">
        <v>5.3</v>
      </c>
      <c r="F165" t="n">
        <v>10.6</v>
      </c>
      <c r="G165" t="n">
        <v>0.4954921575892305</v>
      </c>
      <c r="H165" t="n">
        <v>0.5045078424107695</v>
      </c>
      <c r="I165" t="n">
        <v>0.5</v>
      </c>
      <c r="J165" t="n">
        <v>0.5</v>
      </c>
      <c r="K165" t="n">
        <v>0.2477460787946153</v>
      </c>
      <c r="L165" t="n">
        <v>0.2522539212053848</v>
      </c>
      <c r="M165" t="n">
        <v>0.5</v>
      </c>
    </row>
    <row r="166">
      <c r="A166" s="323" t="n">
        <v>45937.42952546296</v>
      </c>
      <c r="B166" s="82" t="n">
        <v>45937</v>
      </c>
      <c r="C166" t="n">
        <v>401.9</v>
      </c>
      <c r="D166" t="n">
        <v>814.9</v>
      </c>
      <c r="E166" t="n">
        <v>5.3</v>
      </c>
      <c r="F166" t="n">
        <v>10.6</v>
      </c>
      <c r="G166" t="n">
        <v>0.4931893483863051</v>
      </c>
      <c r="H166" t="n">
        <v>0.506810651613695</v>
      </c>
      <c r="I166" t="n">
        <v>0.5</v>
      </c>
      <c r="J166" t="n">
        <v>0.5</v>
      </c>
      <c r="K166" t="n">
        <v>0.2465946741931525</v>
      </c>
      <c r="L166" t="n">
        <v>0.2534053258068475</v>
      </c>
      <c r="M166" t="n">
        <v>0.5</v>
      </c>
    </row>
    <row r="167">
      <c r="A167" s="323" t="n">
        <v>45937.47435185185</v>
      </c>
      <c r="B167" s="82" t="n">
        <v>45937</v>
      </c>
      <c r="C167" t="n">
        <v>388.4</v>
      </c>
      <c r="D167" t="n">
        <v>796.8</v>
      </c>
      <c r="E167" t="n">
        <v>5.2</v>
      </c>
      <c r="F167" t="n">
        <v>10.5</v>
      </c>
      <c r="G167" t="n">
        <v>0.4874497991967872</v>
      </c>
      <c r="H167" t="n">
        <v>0.5125502008032129</v>
      </c>
      <c r="I167" t="n">
        <v>0.4952380952380953</v>
      </c>
      <c r="J167" t="n">
        <v>0.5047619047619047</v>
      </c>
      <c r="K167" t="n">
        <v>0.2414037100784089</v>
      </c>
      <c r="L167" t="n">
        <v>0.2538343851596864</v>
      </c>
      <c r="M167" t="n">
        <v>0.5047619047619047</v>
      </c>
    </row>
    <row r="168">
      <c r="A168" s="323" t="n">
        <v>45937.50211805556</v>
      </c>
      <c r="B168" s="82" t="n">
        <v>45937</v>
      </c>
      <c r="C168" t="n">
        <v>401.7</v>
      </c>
      <c r="D168" t="n">
        <v>833.5</v>
      </c>
      <c r="E168" t="n">
        <v>5.2</v>
      </c>
      <c r="F168" t="n">
        <v>10.5</v>
      </c>
      <c r="G168" t="n">
        <v>0.4819436112777444</v>
      </c>
      <c r="H168" t="n">
        <v>0.5180563887222556</v>
      </c>
      <c r="I168" t="n">
        <v>0.4952380952380953</v>
      </c>
      <c r="J168" t="n">
        <v>0.5047619047619047</v>
      </c>
      <c r="K168" t="n">
        <v>0.2386768360613591</v>
      </c>
      <c r="L168" t="n">
        <v>0.2565612591767361</v>
      </c>
      <c r="M168" t="n">
        <v>0.5047619047619047</v>
      </c>
    </row>
    <row r="169">
      <c r="A169" s="323" t="n">
        <v>45937.62188657407</v>
      </c>
      <c r="B169" s="82" t="n">
        <v>45937</v>
      </c>
      <c r="C169" t="n">
        <v>398</v>
      </c>
      <c r="D169" t="n">
        <v>837.9</v>
      </c>
      <c r="E169" t="n">
        <v>5.3</v>
      </c>
      <c r="F169" t="n">
        <v>10.5</v>
      </c>
      <c r="G169" t="n">
        <v>0.4749970163503998</v>
      </c>
      <c r="H169" t="n">
        <v>0.5250029836496002</v>
      </c>
      <c r="I169" t="n">
        <v>0.5047619047619047</v>
      </c>
      <c r="J169" t="n">
        <v>0.4952380952380953</v>
      </c>
      <c r="K169" t="n">
        <v>0.2397603987292494</v>
      </c>
      <c r="L169" t="n">
        <v>0.2650015060326553</v>
      </c>
      <c r="M169" t="n">
        <v>0.4952380952380953</v>
      </c>
    </row>
    <row r="170">
      <c r="A170" s="323" t="n">
        <v>45937.71385416666</v>
      </c>
      <c r="B170" s="82" t="n">
        <v>45937</v>
      </c>
      <c r="C170" t="n">
        <v>405.3</v>
      </c>
      <c r="D170" t="n">
        <v>824.2</v>
      </c>
      <c r="E170" t="n">
        <v>5.2</v>
      </c>
      <c r="F170" t="n">
        <v>10.4</v>
      </c>
      <c r="G170" t="n">
        <v>0.4917495753457898</v>
      </c>
      <c r="H170" t="n">
        <v>0.5082504246542101</v>
      </c>
      <c r="I170" t="n">
        <v>0.5</v>
      </c>
      <c r="J170" t="n">
        <v>0.5</v>
      </c>
      <c r="K170" t="n">
        <v>0.2458747876728949</v>
      </c>
      <c r="L170" t="n">
        <v>0.2541252123271051</v>
      </c>
      <c r="M170" t="n">
        <v>0.5</v>
      </c>
    </row>
    <row r="171">
      <c r="A171" s="323" t="n">
        <v>45937.94219907407</v>
      </c>
      <c r="B171" s="82" t="n">
        <v>45937</v>
      </c>
      <c r="C171" t="n">
        <v>410.1</v>
      </c>
      <c r="D171" t="n">
        <v>829.8</v>
      </c>
      <c r="E171" t="n">
        <v>5.2</v>
      </c>
      <c r="F171" t="n">
        <v>10.4</v>
      </c>
      <c r="G171" t="n">
        <v>0.4942154736080984</v>
      </c>
      <c r="H171" t="n">
        <v>0.5057845263919016</v>
      </c>
      <c r="I171" t="n">
        <v>0.5</v>
      </c>
      <c r="J171" t="n">
        <v>0.5</v>
      </c>
      <c r="K171" t="n">
        <v>0.2471077368040492</v>
      </c>
      <c r="L171" t="n">
        <v>0.2528922631959508</v>
      </c>
      <c r="M171" t="n">
        <v>0.5</v>
      </c>
    </row>
    <row r="172">
      <c r="A172" s="323" t="n">
        <v>45938.03166666667</v>
      </c>
      <c r="B172" s="82" t="n">
        <v>45938</v>
      </c>
      <c r="C172" t="n">
        <v>401.4</v>
      </c>
      <c r="D172" t="n">
        <v>837.1</v>
      </c>
      <c r="E172" t="n">
        <v>5.2</v>
      </c>
      <c r="F172" t="n">
        <v>10.3</v>
      </c>
      <c r="G172" t="n">
        <v>0.479512603034285</v>
      </c>
      <c r="H172" t="n">
        <v>0.520487396965715</v>
      </c>
      <c r="I172" t="n">
        <v>0.5048543689320388</v>
      </c>
      <c r="J172" t="n">
        <v>0.4951456310679612</v>
      </c>
      <c r="K172" t="n">
        <v>0.2420840325998332</v>
      </c>
      <c r="L172" t="n">
        <v>0.2627703363322056</v>
      </c>
      <c r="M172" t="n">
        <v>0.4951456310679612</v>
      </c>
    </row>
    <row r="173">
      <c r="A173" s="323" t="n">
        <v>45938.11032407408</v>
      </c>
      <c r="B173" s="82" t="n">
        <v>45938</v>
      </c>
      <c r="C173" t="n">
        <v>399.8</v>
      </c>
      <c r="D173" t="n">
        <v>834.8</v>
      </c>
      <c r="E173" t="n">
        <v>5.2</v>
      </c>
      <c r="F173" t="n">
        <v>10.3</v>
      </c>
      <c r="G173" t="n">
        <v>0.4789171058936272</v>
      </c>
      <c r="H173" t="n">
        <v>0.5210828941063728</v>
      </c>
      <c r="I173" t="n">
        <v>0.5048543689320388</v>
      </c>
      <c r="J173" t="n">
        <v>0.4951456310679612</v>
      </c>
      <c r="K173" t="n">
        <v>0.2417833932666856</v>
      </c>
      <c r="L173" t="n">
        <v>0.2630709756653533</v>
      </c>
      <c r="M173" t="n">
        <v>0.4951456310679612</v>
      </c>
    </row>
    <row r="174">
      <c r="A174" s="323" t="n">
        <v>45938.14744212963</v>
      </c>
      <c r="B174" s="82" t="n">
        <v>45938</v>
      </c>
      <c r="C174" t="n">
        <v>399.9</v>
      </c>
      <c r="D174" t="n">
        <v>833.5</v>
      </c>
      <c r="E174" t="n">
        <v>5.2</v>
      </c>
      <c r="F174" t="n">
        <v>10.3</v>
      </c>
      <c r="G174" t="n">
        <v>0.4797840431913617</v>
      </c>
      <c r="H174" t="n">
        <v>0.5202159568086383</v>
      </c>
      <c r="I174" t="n">
        <v>0.5048543689320388</v>
      </c>
      <c r="J174" t="n">
        <v>0.4951456310679612</v>
      </c>
      <c r="K174" t="n">
        <v>0.242221070349037</v>
      </c>
      <c r="L174" t="n">
        <v>0.2626332985830019</v>
      </c>
      <c r="M174" t="n">
        <v>0.4951456310679612</v>
      </c>
    </row>
    <row r="175">
      <c r="A175" s="323" t="n">
        <v>45938.18039351852</v>
      </c>
      <c r="B175" s="82" t="n">
        <v>45938</v>
      </c>
      <c r="C175" t="n">
        <v>402.4</v>
      </c>
      <c r="D175" t="n">
        <v>834.5</v>
      </c>
      <c r="E175" t="n">
        <v>5.2</v>
      </c>
      <c r="F175" t="n">
        <v>10.3</v>
      </c>
      <c r="G175" t="n">
        <v>0.4822049131216297</v>
      </c>
      <c r="H175" t="n">
        <v>0.5177950868783703</v>
      </c>
      <c r="I175" t="n">
        <v>0.5048543689320388</v>
      </c>
      <c r="J175" t="n">
        <v>0.4951456310679612</v>
      </c>
      <c r="K175" t="n">
        <v>0.243443257109949</v>
      </c>
      <c r="L175" t="n">
        <v>0.2614111118220899</v>
      </c>
      <c r="M175" t="n">
        <v>0.4951456310679612</v>
      </c>
    </row>
    <row r="176">
      <c r="A176" s="323" t="n">
        <v>45938.31043981481</v>
      </c>
      <c r="B176" s="82" t="n">
        <v>45938</v>
      </c>
      <c r="C176" t="n">
        <v>393.1</v>
      </c>
      <c r="D176" t="n">
        <v>797.7</v>
      </c>
      <c r="E176" t="n">
        <v>5.2</v>
      </c>
      <c r="F176" t="n">
        <v>11.7</v>
      </c>
      <c r="G176" t="n">
        <v>0.4927917763570265</v>
      </c>
      <c r="H176" t="n">
        <v>0.5072082236429736</v>
      </c>
      <c r="I176" t="n">
        <v>0.4444444444444445</v>
      </c>
      <c r="J176" t="n">
        <v>0.5555555555555555</v>
      </c>
      <c r="K176" t="n">
        <v>0.2190185672697895</v>
      </c>
      <c r="L176" t="n">
        <v>0.2254258771746549</v>
      </c>
      <c r="M176" t="n">
        <v>0.5555555555555555</v>
      </c>
    </row>
    <row r="177">
      <c r="A177" s="323" t="n">
        <v>45938.31145833333</v>
      </c>
      <c r="B177" s="82" t="n">
        <v>45938</v>
      </c>
      <c r="C177" t="n">
        <v>385.2</v>
      </c>
      <c r="D177" t="n">
        <v>848.1</v>
      </c>
      <c r="E177" t="n">
        <v>5.2</v>
      </c>
      <c r="F177" t="n">
        <v>10.9</v>
      </c>
      <c r="G177" t="n">
        <v>0.4541917226742129</v>
      </c>
      <c r="H177" t="n">
        <v>0.5458082773257871</v>
      </c>
      <c r="I177" t="n">
        <v>0.4770642201834863</v>
      </c>
      <c r="J177" t="n">
        <v>0.5229357798165137</v>
      </c>
      <c r="K177" t="n">
        <v>0.2166786199913676</v>
      </c>
      <c r="L177" t="n">
        <v>0.2603856001921186</v>
      </c>
      <c r="M177" t="n">
        <v>0.5229357798165137</v>
      </c>
    </row>
    <row r="178">
      <c r="A178" s="323" t="n">
        <v>45938.41329861111</v>
      </c>
      <c r="B178" s="82" t="n">
        <v>45938</v>
      </c>
      <c r="C178" t="n">
        <v>375.6</v>
      </c>
      <c r="D178" t="n">
        <v>838.9</v>
      </c>
      <c r="E178" t="n">
        <v>5.3</v>
      </c>
      <c r="F178" t="n">
        <v>10.4</v>
      </c>
      <c r="G178" t="n">
        <v>0.4477291691500775</v>
      </c>
      <c r="H178" t="n">
        <v>0.5522708308499225</v>
      </c>
      <c r="I178" t="n">
        <v>0.5096153846153846</v>
      </c>
      <c r="J178" t="n">
        <v>0.4903846153846154</v>
      </c>
      <c r="K178" t="n">
        <v>0.2281696727399433</v>
      </c>
      <c r="L178" t="n">
        <v>0.2814457118754412</v>
      </c>
      <c r="M178" t="n">
        <v>0.4903846153846154</v>
      </c>
    </row>
    <row r="179">
      <c r="A179" s="323" t="n">
        <v>45938.46859953704</v>
      </c>
      <c r="B179" s="82" t="n">
        <v>45938</v>
      </c>
      <c r="C179" t="n">
        <v>373.1</v>
      </c>
      <c r="D179" t="n">
        <v>849.9</v>
      </c>
      <c r="E179" t="n">
        <v>5.6</v>
      </c>
      <c r="F179" t="n">
        <v>10.6</v>
      </c>
      <c r="G179" t="n">
        <v>0.4389928226850218</v>
      </c>
      <c r="H179" t="n">
        <v>0.5610071773149782</v>
      </c>
      <c r="I179" t="n">
        <v>0.5283018867924528</v>
      </c>
      <c r="J179" t="n">
        <v>0.4716981132075472</v>
      </c>
      <c r="K179" t="n">
        <v>0.2319207365128417</v>
      </c>
      <c r="L179" t="n">
        <v>0.2963811502796111</v>
      </c>
      <c r="M179" t="n">
        <v>0.4716981132075472</v>
      </c>
    </row>
    <row r="180">
      <c r="A180" s="323" t="n">
        <v>45938.50658564815</v>
      </c>
      <c r="B180" s="82" t="n">
        <v>45938</v>
      </c>
      <c r="C180" t="n">
        <v>378.3</v>
      </c>
      <c r="D180" t="n">
        <v>851.1</v>
      </c>
      <c r="E180" t="n">
        <v>5.3</v>
      </c>
      <c r="F180" t="n">
        <v>10.7</v>
      </c>
      <c r="G180" t="n">
        <v>0.4444836094465985</v>
      </c>
      <c r="H180" t="n">
        <v>0.5555163905534015</v>
      </c>
      <c r="I180" t="n">
        <v>0.4953271028037383</v>
      </c>
      <c r="J180" t="n">
        <v>0.5046728971962616</v>
      </c>
      <c r="K180" t="n">
        <v>0.220164778510932</v>
      </c>
      <c r="L180" t="n">
        <v>0.2751623242928063</v>
      </c>
      <c r="M180" t="n">
        <v>0.5046728971962616</v>
      </c>
    </row>
    <row r="181">
      <c r="A181" s="323" t="n">
        <v>45938.69111111111</v>
      </c>
      <c r="B181" s="82" t="n">
        <v>45938</v>
      </c>
      <c r="C181" t="n">
        <v>404.7</v>
      </c>
      <c r="D181" t="n">
        <v>835.4</v>
      </c>
      <c r="E181" t="n">
        <v>5.3</v>
      </c>
      <c r="F181" t="n">
        <v>10.4</v>
      </c>
      <c r="G181" t="n">
        <v>0.484438592291118</v>
      </c>
      <c r="H181" t="n">
        <v>0.5155614077088819</v>
      </c>
      <c r="I181" t="n">
        <v>0.5096153846153846</v>
      </c>
      <c r="J181" t="n">
        <v>0.4903846153846154</v>
      </c>
      <c r="K181" t="n">
        <v>0.2468773595329736</v>
      </c>
      <c r="L181" t="n">
        <v>0.262738025082411</v>
      </c>
      <c r="M181" t="n">
        <v>0.4903846153846154</v>
      </c>
    </row>
    <row r="182">
      <c r="A182" s="323" t="n">
        <v>45938.73815972222</v>
      </c>
      <c r="B182" s="82" t="n">
        <v>45938</v>
      </c>
      <c r="C182" t="n">
        <v>406.6</v>
      </c>
      <c r="D182" t="n">
        <v>830.3</v>
      </c>
      <c r="E182" t="n">
        <v>5.4</v>
      </c>
      <c r="F182" t="n">
        <v>10.3</v>
      </c>
      <c r="G182" t="n">
        <v>0.4897025171624714</v>
      </c>
      <c r="H182" t="n">
        <v>0.5102974828375285</v>
      </c>
      <c r="I182" t="n">
        <v>0.5242718446601942</v>
      </c>
      <c r="J182" t="n">
        <v>0.4757281553398058</v>
      </c>
      <c r="K182" t="n">
        <v>0.2567372420075093</v>
      </c>
      <c r="L182" t="n">
        <v>0.2675346026526849</v>
      </c>
      <c r="M182" t="n">
        <v>0.4757281553398058</v>
      </c>
    </row>
    <row r="183">
      <c r="A183" s="323" t="n">
        <v>45938.81802083334</v>
      </c>
      <c r="B183" s="82" t="n">
        <v>45938</v>
      </c>
      <c r="C183" t="n">
        <v>407.8</v>
      </c>
      <c r="D183" t="n">
        <v>823.2</v>
      </c>
      <c r="E183" t="n">
        <v>5.3</v>
      </c>
      <c r="F183" t="n">
        <v>10.5</v>
      </c>
      <c r="G183" t="n">
        <v>0.4953838678328474</v>
      </c>
      <c r="H183" t="n">
        <v>0.5046161321671526</v>
      </c>
      <c r="I183" t="n">
        <v>0.5047619047619047</v>
      </c>
      <c r="J183" t="n">
        <v>0.4952380952380953</v>
      </c>
      <c r="K183" t="n">
        <v>0.2500509047156277</v>
      </c>
      <c r="L183" t="n">
        <v>0.254711000046277</v>
      </c>
      <c r="M183" t="n">
        <v>0.4952380952380953</v>
      </c>
    </row>
    <row r="184">
      <c r="A184" s="323" t="n">
        <v>45938.94231481481</v>
      </c>
      <c r="B184" s="82" t="n">
        <v>45938</v>
      </c>
      <c r="C184" t="n">
        <v>392.4</v>
      </c>
      <c r="D184" t="n">
        <v>826.9</v>
      </c>
      <c r="E184" t="n">
        <v>5.2</v>
      </c>
      <c r="F184" t="n">
        <v>10.2</v>
      </c>
      <c r="G184" t="n">
        <v>0.4745434756318781</v>
      </c>
      <c r="H184" t="n">
        <v>0.525456524368122</v>
      </c>
      <c r="I184" t="n">
        <v>0.5098039215686275</v>
      </c>
      <c r="J184" t="n">
        <v>0.4901960784313725</v>
      </c>
      <c r="K184" t="n">
        <v>0.2419241248319379</v>
      </c>
      <c r="L184" t="n">
        <v>0.2678797967366897</v>
      </c>
      <c r="M184" t="n">
        <v>0.4901960784313725</v>
      </c>
    </row>
    <row r="185">
      <c r="A185" s="323" t="n">
        <v>45939.02686342593</v>
      </c>
      <c r="B185" s="82" t="n">
        <v>45939</v>
      </c>
      <c r="C185" t="n">
        <v>401.3</v>
      </c>
      <c r="D185" t="n">
        <v>826.9</v>
      </c>
      <c r="E185" t="n">
        <v>5.2</v>
      </c>
      <c r="F185" t="n">
        <v>10.3</v>
      </c>
      <c r="G185" t="n">
        <v>0.4853065666948845</v>
      </c>
      <c r="H185" t="n">
        <v>0.5146934333051154</v>
      </c>
      <c r="I185" t="n">
        <v>0.5048543689320388</v>
      </c>
      <c r="J185" t="n">
        <v>0.4951456310679612</v>
      </c>
      <c r="K185" t="n">
        <v>0.2450091404673203</v>
      </c>
      <c r="L185" t="n">
        <v>0.2598452284647185</v>
      </c>
      <c r="M185" t="n">
        <v>0.4951456310679612</v>
      </c>
    </row>
    <row r="186">
      <c r="A186" s="323" t="n">
        <v>45939.10548611111</v>
      </c>
      <c r="B186" s="82" t="n">
        <v>45939</v>
      </c>
      <c r="C186" t="n">
        <v>390.5</v>
      </c>
      <c r="D186" t="n">
        <v>839.4</v>
      </c>
      <c r="E186" t="n">
        <v>5.2</v>
      </c>
      <c r="F186" t="n">
        <v>10.4</v>
      </c>
      <c r="G186" t="n">
        <v>0.4652132475577794</v>
      </c>
      <c r="H186" t="n">
        <v>0.5347867524422206</v>
      </c>
      <c r="I186" t="n">
        <v>0.5</v>
      </c>
      <c r="J186" t="n">
        <v>0.5</v>
      </c>
      <c r="K186" t="n">
        <v>0.2326066237788897</v>
      </c>
      <c r="L186" t="n">
        <v>0.2673933762211103</v>
      </c>
      <c r="M186" t="n">
        <v>0.5</v>
      </c>
    </row>
    <row r="187">
      <c r="A187" s="323" t="n">
        <v>45939.19361111111</v>
      </c>
      <c r="B187" s="82" t="n">
        <v>45939</v>
      </c>
      <c r="C187" t="n">
        <v>410</v>
      </c>
      <c r="D187" t="n">
        <v>837.5</v>
      </c>
      <c r="E187" t="n">
        <v>5.2</v>
      </c>
      <c r="F187" t="n">
        <v>10.3</v>
      </c>
      <c r="G187" t="n">
        <v>0.4895522388059702</v>
      </c>
      <c r="H187" t="n">
        <v>0.5104477611940299</v>
      </c>
      <c r="I187" t="n">
        <v>0.5048543689320388</v>
      </c>
      <c r="J187" t="n">
        <v>0.4951456310679612</v>
      </c>
      <c r="K187" t="n">
        <v>0.2471525865816548</v>
      </c>
      <c r="L187" t="n">
        <v>0.257701782350384</v>
      </c>
      <c r="M187" t="n">
        <v>0.4951456310679612</v>
      </c>
    </row>
    <row r="188">
      <c r="A188" s="323" t="n">
        <v>45939.26699074074</v>
      </c>
      <c r="B188" s="82" t="n">
        <v>45939</v>
      </c>
      <c r="C188" t="n">
        <v>400.1</v>
      </c>
      <c r="D188" t="n">
        <v>886.2</v>
      </c>
      <c r="E188" t="n">
        <v>5.6</v>
      </c>
      <c r="F188" t="n">
        <v>10.9</v>
      </c>
      <c r="G188" t="n">
        <v>0.4514782216204017</v>
      </c>
      <c r="H188" t="n">
        <v>0.5485217783795983</v>
      </c>
      <c r="I188" t="n">
        <v>0.5137614678899082</v>
      </c>
      <c r="J188" t="n">
        <v>0.4862385321100918</v>
      </c>
      <c r="K188" t="n">
        <v>0.2319521138600229</v>
      </c>
      <c r="L188" t="n">
        <v>0.2818093540298853</v>
      </c>
      <c r="M188" t="n">
        <v>0.4862385321100918</v>
      </c>
    </row>
    <row r="189">
      <c r="A189" s="323" t="n">
        <v>45939.30737268519</v>
      </c>
      <c r="B189" s="82" t="n">
        <v>45939</v>
      </c>
      <c r="C189" t="n">
        <v>359.9</v>
      </c>
      <c r="D189" t="n">
        <v>813.3</v>
      </c>
      <c r="E189" t="n">
        <v>5</v>
      </c>
      <c r="F189" t="n">
        <v>10.8</v>
      </c>
      <c r="G189" t="n">
        <v>0.4425181359891799</v>
      </c>
      <c r="H189" t="n">
        <v>0.5574818640108201</v>
      </c>
      <c r="I189" t="n">
        <v>0.4629629629629629</v>
      </c>
      <c r="J189" t="n">
        <v>0.5370370370370371</v>
      </c>
      <c r="K189" t="n">
        <v>0.2048695074023981</v>
      </c>
      <c r="L189" t="n">
        <v>0.2580934555605648</v>
      </c>
      <c r="M189" t="n">
        <v>0.5370370370370371</v>
      </c>
    </row>
    <row r="190">
      <c r="A190" s="323" t="n">
        <v>45939.34854166667</v>
      </c>
      <c r="B190" s="82" t="n">
        <v>45939</v>
      </c>
      <c r="C190" t="n">
        <v>402.1</v>
      </c>
      <c r="D190" t="n">
        <v>837.4</v>
      </c>
      <c r="E190" t="n">
        <v>5.3</v>
      </c>
      <c r="F190" t="n">
        <v>10.6</v>
      </c>
      <c r="G190" t="n">
        <v>0.4801767375208981</v>
      </c>
      <c r="H190" t="n">
        <v>0.5198232624791019</v>
      </c>
      <c r="I190" t="n">
        <v>0.5</v>
      </c>
      <c r="J190" t="n">
        <v>0.5</v>
      </c>
      <c r="K190" t="n">
        <v>0.240088368760449</v>
      </c>
      <c r="L190" t="n">
        <v>0.259911631239551</v>
      </c>
      <c r="M190" t="n">
        <v>0.5</v>
      </c>
    </row>
    <row r="191">
      <c r="A191" s="323" t="n">
        <v>45939.39143518519</v>
      </c>
      <c r="B191" s="82" t="n">
        <v>45939</v>
      </c>
      <c r="C191" t="n">
        <v>392.2</v>
      </c>
      <c r="D191" t="n">
        <v>814.2</v>
      </c>
      <c r="E191" t="n">
        <v>5</v>
      </c>
      <c r="F191" t="n">
        <v>10.3</v>
      </c>
      <c r="G191" t="n">
        <v>0.4816998280520756</v>
      </c>
      <c r="H191" t="n">
        <v>0.5183001719479244</v>
      </c>
      <c r="I191" t="n">
        <v>0.4854368932038834</v>
      </c>
      <c r="J191" t="n">
        <v>0.5145631067961165</v>
      </c>
      <c r="K191" t="n">
        <v>0.2338348679864445</v>
      </c>
      <c r="L191" t="n">
        <v>0.251602025217439</v>
      </c>
      <c r="M191" t="n">
        <v>0.5145631067961165</v>
      </c>
    </row>
    <row r="192">
      <c r="A192" s="323" t="n">
        <v>45939.41681712963</v>
      </c>
      <c r="B192" s="82" t="n">
        <v>45939</v>
      </c>
      <c r="C192" t="n">
        <v>415.2</v>
      </c>
      <c r="D192" t="n">
        <v>841.1</v>
      </c>
      <c r="E192" t="n">
        <v>5.1</v>
      </c>
      <c r="F192" t="n">
        <v>10.6</v>
      </c>
      <c r="G192" t="n">
        <v>0.4936392818927595</v>
      </c>
      <c r="H192" t="n">
        <v>0.5063607181072406</v>
      </c>
      <c r="I192" t="n">
        <v>0.4811320754716981</v>
      </c>
      <c r="J192" t="n">
        <v>0.5188679245283019</v>
      </c>
      <c r="K192" t="n">
        <v>0.237505692231422</v>
      </c>
      <c r="L192" t="n">
        <v>0.2436263832402761</v>
      </c>
      <c r="M192" t="n">
        <v>0.5188679245283019</v>
      </c>
    </row>
    <row r="193">
      <c r="A193" s="323" t="n">
        <v>45939.47300925926</v>
      </c>
      <c r="B193" s="82" t="n">
        <v>45939</v>
      </c>
      <c r="C193" t="n">
        <v>385.2</v>
      </c>
      <c r="D193" t="n">
        <v>825.6</v>
      </c>
      <c r="E193" t="n">
        <v>5.2</v>
      </c>
      <c r="F193" t="n">
        <v>10.6</v>
      </c>
      <c r="G193" t="n">
        <v>0.4665697674418605</v>
      </c>
      <c r="H193" t="n">
        <v>0.5334302325581396</v>
      </c>
      <c r="I193" t="n">
        <v>0.4905660377358491</v>
      </c>
      <c r="J193" t="n">
        <v>0.5094339622641509</v>
      </c>
      <c r="K193" t="n">
        <v>0.2288832821412901</v>
      </c>
      <c r="L193" t="n">
        <v>0.2616827555945591</v>
      </c>
      <c r="M193" t="n">
        <v>0.5094339622641509</v>
      </c>
    </row>
    <row r="194">
      <c r="A194" s="323" t="n">
        <v>45939.50520833334</v>
      </c>
      <c r="B194" s="82" t="n">
        <v>45939</v>
      </c>
      <c r="C194" t="n">
        <v>405.7</v>
      </c>
      <c r="D194" t="n">
        <v>832.3</v>
      </c>
      <c r="E194" t="n">
        <v>5.4</v>
      </c>
      <c r="F194" t="n">
        <v>10.5</v>
      </c>
      <c r="G194" t="n">
        <v>0.4874444310945573</v>
      </c>
      <c r="H194" t="n">
        <v>0.5125555689054427</v>
      </c>
      <c r="I194" t="n">
        <v>0.5142857142857143</v>
      </c>
      <c r="J194" t="n">
        <v>0.4857142857142857</v>
      </c>
      <c r="K194" t="n">
        <v>0.250685707420058</v>
      </c>
      <c r="L194" t="n">
        <v>0.2636000068656563</v>
      </c>
      <c r="M194" t="n">
        <v>0.4857142857142857</v>
      </c>
    </row>
    <row r="195">
      <c r="A195" s="323" t="n">
        <v>45939.61104166666</v>
      </c>
      <c r="B195" s="82" t="n">
        <v>45939</v>
      </c>
      <c r="C195" t="n">
        <v>415.5</v>
      </c>
      <c r="D195" t="n">
        <v>832.4</v>
      </c>
      <c r="E195" t="n">
        <v>5.3</v>
      </c>
      <c r="F195" t="n">
        <v>10.3</v>
      </c>
      <c r="G195" t="n">
        <v>0.4991590581451226</v>
      </c>
      <c r="H195" t="n">
        <v>0.5008409418548775</v>
      </c>
      <c r="I195" t="n">
        <v>0.5145631067961165</v>
      </c>
      <c r="J195" t="n">
        <v>0.4854368932038836</v>
      </c>
      <c r="K195" t="n">
        <v>0.2568488357445776</v>
      </c>
      <c r="L195" t="n">
        <v>0.2577142710515389</v>
      </c>
      <c r="M195" t="n">
        <v>0.4854368932038836</v>
      </c>
    </row>
    <row r="196">
      <c r="A196" s="323" t="n">
        <v>45939.66828703704</v>
      </c>
      <c r="B196" s="82" t="n">
        <v>45939</v>
      </c>
      <c r="C196" t="n">
        <v>399.7</v>
      </c>
      <c r="D196" t="n">
        <v>818.4</v>
      </c>
      <c r="E196" t="n">
        <v>5.3</v>
      </c>
      <c r="F196" t="n">
        <v>10.5</v>
      </c>
      <c r="G196" t="n">
        <v>0.4883919843597263</v>
      </c>
      <c r="H196" t="n">
        <v>0.5116080156402737</v>
      </c>
      <c r="I196" t="n">
        <v>0.5047619047619047</v>
      </c>
      <c r="J196" t="n">
        <v>0.4952380952380953</v>
      </c>
      <c r="K196" t="n">
        <v>0.2465216682958618</v>
      </c>
      <c r="L196" t="n">
        <v>0.2582402364660429</v>
      </c>
      <c r="M196" t="n">
        <v>0.4952380952380953</v>
      </c>
    </row>
    <row r="197">
      <c r="A197" s="323" t="n">
        <v>45939.83194444444</v>
      </c>
      <c r="B197" s="82" t="n">
        <v>45939</v>
      </c>
      <c r="C197" t="n">
        <v>408.5</v>
      </c>
      <c r="D197" t="n">
        <v>827.8</v>
      </c>
      <c r="E197" t="n">
        <v>5.2</v>
      </c>
      <c r="F197" t="n">
        <v>10.4</v>
      </c>
      <c r="G197" t="n">
        <v>0.4934766851896594</v>
      </c>
      <c r="H197" t="n">
        <v>0.5065233148103406</v>
      </c>
      <c r="I197" t="n">
        <v>0.5</v>
      </c>
      <c r="J197" t="n">
        <v>0.5</v>
      </c>
      <c r="K197" t="n">
        <v>0.2467383425948297</v>
      </c>
      <c r="L197" t="n">
        <v>0.2532616574051703</v>
      </c>
      <c r="M197" t="n">
        <v>0.5</v>
      </c>
    </row>
    <row r="198">
      <c r="A198" s="323" t="n">
        <v>45939.9403125</v>
      </c>
      <c r="B198" s="82" t="n">
        <v>45939</v>
      </c>
      <c r="C198" t="n">
        <v>402.1</v>
      </c>
      <c r="D198" t="n">
        <v>833.3</v>
      </c>
      <c r="E198" t="n">
        <v>5.2</v>
      </c>
      <c r="F198" t="n">
        <v>10.4</v>
      </c>
      <c r="G198" t="n">
        <v>0.4825393015720629</v>
      </c>
      <c r="H198" t="n">
        <v>0.5174606984279371</v>
      </c>
      <c r="I198" t="n">
        <v>0.5</v>
      </c>
      <c r="J198" t="n">
        <v>0.5</v>
      </c>
      <c r="K198" t="n">
        <v>0.2412696507860315</v>
      </c>
      <c r="L198" t="n">
        <v>0.2587303492139685</v>
      </c>
      <c r="M198" t="n">
        <v>0.5</v>
      </c>
    </row>
    <row r="199">
      <c r="A199" s="323" t="n">
        <v>45940.02870370371</v>
      </c>
      <c r="B199" s="82" t="n">
        <v>45940</v>
      </c>
      <c r="C199" t="n">
        <v>396.9</v>
      </c>
      <c r="D199" t="n">
        <v>840.4</v>
      </c>
      <c r="E199" t="n">
        <v>5.4</v>
      </c>
      <c r="F199" t="n">
        <v>10.4</v>
      </c>
      <c r="G199" t="n">
        <v>0.472275107091861</v>
      </c>
      <c r="H199" t="n">
        <v>0.527724892908139</v>
      </c>
      <c r="I199" t="n">
        <v>0.5192307692307693</v>
      </c>
      <c r="J199" t="n">
        <v>0.4807692307692307</v>
      </c>
      <c r="K199" t="n">
        <v>0.2452197671438509</v>
      </c>
      <c r="L199" t="n">
        <v>0.2740110020869183</v>
      </c>
      <c r="M199" t="n">
        <v>0.4807692307692307</v>
      </c>
    </row>
    <row r="200">
      <c r="A200" s="323" t="n">
        <v>45940.07891203704</v>
      </c>
      <c r="B200" s="82" t="n">
        <v>45940</v>
      </c>
      <c r="C200" t="n">
        <v>410.1</v>
      </c>
      <c r="D200" t="n">
        <v>838.2</v>
      </c>
      <c r="E200" t="n">
        <v>5.3</v>
      </c>
      <c r="F200" t="n">
        <v>10.8</v>
      </c>
      <c r="G200" t="n">
        <v>0.4892627057981389</v>
      </c>
      <c r="H200" t="n">
        <v>0.5107372942018611</v>
      </c>
      <c r="I200" t="n">
        <v>0.4907407407407407</v>
      </c>
      <c r="J200" t="n">
        <v>0.5092592592592593</v>
      </c>
      <c r="K200" t="n">
        <v>0.2401011426601977</v>
      </c>
      <c r="L200" t="n">
        <v>0.2506395980805429</v>
      </c>
      <c r="M200" t="n">
        <v>0.5092592592592593</v>
      </c>
    </row>
    <row r="201">
      <c r="A201" s="323" t="n">
        <v>45940.19094907407</v>
      </c>
      <c r="B201" s="82" t="n">
        <v>45940</v>
      </c>
      <c r="C201" t="n">
        <v>410.1</v>
      </c>
      <c r="D201" t="n">
        <v>837.6</v>
      </c>
      <c r="E201" t="n">
        <v>5.3</v>
      </c>
      <c r="F201" t="n">
        <v>0</v>
      </c>
      <c r="G201" t="n">
        <v>0.4896131805157593</v>
      </c>
      <c r="H201" t="n">
        <v>0.5103868194842407</v>
      </c>
      <c r="I201" t="n">
        <v>0</v>
      </c>
      <c r="J201" t="n">
        <v>0</v>
      </c>
      <c r="K201" t="n">
        <v>0</v>
      </c>
      <c r="L201" t="n">
        <v>0</v>
      </c>
      <c r="M201" t="n">
        <v>0</v>
      </c>
    </row>
    <row r="202">
      <c r="A202" s="323" t="n">
        <v>45940.1916087963</v>
      </c>
      <c r="B202" s="82" t="n">
        <v>45940</v>
      </c>
      <c r="C202" t="n">
        <v>410.1</v>
      </c>
      <c r="D202" t="n">
        <v>830.5</v>
      </c>
      <c r="E202" t="n">
        <v>5.3</v>
      </c>
      <c r="F202" t="n">
        <v>10.6</v>
      </c>
      <c r="G202" t="n">
        <v>0.4937989163154726</v>
      </c>
      <c r="H202" t="n">
        <v>0.5062010836845273</v>
      </c>
      <c r="I202" t="n">
        <v>0.5</v>
      </c>
      <c r="J202" t="n">
        <v>0.5</v>
      </c>
      <c r="K202" t="n">
        <v>0.2468994581577363</v>
      </c>
      <c r="L202" t="n">
        <v>0.2531005418422637</v>
      </c>
      <c r="M202" t="n">
        <v>0.5</v>
      </c>
    </row>
    <row r="203">
      <c r="A203" s="323" t="n">
        <v>45940.25292824074</v>
      </c>
      <c r="B203" s="82" t="n">
        <v>45940</v>
      </c>
      <c r="C203" t="n">
        <v>421.7</v>
      </c>
      <c r="D203" t="n">
        <v>922</v>
      </c>
      <c r="E203" t="n">
        <v>5.4</v>
      </c>
      <c r="F203" t="n">
        <v>10.9</v>
      </c>
      <c r="G203" t="n">
        <v>0.4573752711496746</v>
      </c>
      <c r="H203" t="n">
        <v>0.5426247288503254</v>
      </c>
      <c r="I203" t="n">
        <v>0.4954128440366973</v>
      </c>
      <c r="J203" t="n">
        <v>0.5045871559633027</v>
      </c>
      <c r="K203" t="n">
        <v>0.2265895838723159</v>
      </c>
      <c r="L203" t="n">
        <v>0.2688232601643814</v>
      </c>
      <c r="M203" t="n">
        <v>0.5045871559633027</v>
      </c>
    </row>
    <row r="204">
      <c r="A204" s="323" t="n">
        <v>45940.29479166667</v>
      </c>
      <c r="B204" s="82" t="n">
        <v>45940</v>
      </c>
      <c r="C204" t="n">
        <v>400.5</v>
      </c>
      <c r="D204" t="n">
        <v>845</v>
      </c>
      <c r="E204" t="n">
        <v>5.7</v>
      </c>
      <c r="F204" t="n">
        <v>10.7</v>
      </c>
      <c r="G204" t="n">
        <v>0.4739644970414201</v>
      </c>
      <c r="H204" t="n">
        <v>0.5260355029585799</v>
      </c>
      <c r="I204" t="n">
        <v>0.5327102803738318</v>
      </c>
      <c r="J204" t="n">
        <v>0.4672897196261682</v>
      </c>
      <c r="K204" t="n">
        <v>0.2524857601061771</v>
      </c>
      <c r="L204" t="n">
        <v>0.2802245202676548</v>
      </c>
      <c r="M204" t="n">
        <v>0.4672897196261682</v>
      </c>
    </row>
    <row r="205">
      <c r="A205" s="323" t="n">
        <v>45940.33618055555</v>
      </c>
      <c r="B205" s="82" t="n">
        <v>45940</v>
      </c>
      <c r="C205" t="n">
        <v>397.5</v>
      </c>
      <c r="D205" t="n">
        <v>849</v>
      </c>
      <c r="E205" t="n">
        <v>5.7</v>
      </c>
      <c r="F205" t="n">
        <v>10.5</v>
      </c>
      <c r="G205" t="n">
        <v>0.4681978798586572</v>
      </c>
      <c r="H205" t="n">
        <v>0.5318021201413428</v>
      </c>
      <c r="I205" t="n">
        <v>0.5428571428571429</v>
      </c>
      <c r="J205" t="n">
        <v>0.4571428571428571</v>
      </c>
      <c r="K205" t="n">
        <v>0.2541645633518425</v>
      </c>
      <c r="L205" t="n">
        <v>0.2886925795053004</v>
      </c>
      <c r="M205" t="n">
        <v>0.4571428571428571</v>
      </c>
    </row>
    <row r="206">
      <c r="A206" s="323" t="n">
        <v>45940.37645833333</v>
      </c>
      <c r="B206" s="82" t="n">
        <v>45940</v>
      </c>
      <c r="C206" t="n">
        <v>403.5</v>
      </c>
      <c r="D206" t="n">
        <v>831.7</v>
      </c>
      <c r="E206" t="n">
        <v>5.7</v>
      </c>
      <c r="F206" t="n">
        <v>10.7</v>
      </c>
      <c r="G206" t="n">
        <v>0.4851508957556811</v>
      </c>
      <c r="H206" t="n">
        <v>0.5148491042443188</v>
      </c>
      <c r="I206" t="n">
        <v>0.5327102803738318</v>
      </c>
      <c r="J206" t="n">
        <v>0.4672897196261682</v>
      </c>
      <c r="K206" t="n">
        <v>0.2584448697016246</v>
      </c>
      <c r="L206" t="n">
        <v>0.2742654106722073</v>
      </c>
      <c r="M206" t="n">
        <v>0.4672897196261682</v>
      </c>
    </row>
    <row r="207">
      <c r="A207" s="323" t="n">
        <v>45940.43375</v>
      </c>
      <c r="B207" s="82" t="n">
        <v>45940</v>
      </c>
      <c r="C207" t="n">
        <v>386.5</v>
      </c>
      <c r="D207" t="n">
        <v>804.9</v>
      </c>
      <c r="E207" t="n">
        <v>5.3</v>
      </c>
      <c r="F207" t="n">
        <v>10.7</v>
      </c>
      <c r="G207" t="n">
        <v>0.4801838737731395</v>
      </c>
      <c r="H207" t="n">
        <v>0.5198161262268605</v>
      </c>
      <c r="I207" t="n">
        <v>0.4953271028037383</v>
      </c>
      <c r="J207" t="n">
        <v>0.5046728971962616</v>
      </c>
      <c r="K207" t="n">
        <v>0.2378480870091252</v>
      </c>
      <c r="L207" t="n">
        <v>0.2574790157946131</v>
      </c>
      <c r="M207" t="n">
        <v>0.5046728971962616</v>
      </c>
    </row>
    <row r="208">
      <c r="A208" s="323" t="n">
        <v>45940.46424768519</v>
      </c>
      <c r="B208" s="82" t="n">
        <v>45940</v>
      </c>
      <c r="C208" t="n">
        <v>393.8</v>
      </c>
      <c r="D208" t="n">
        <v>824.2</v>
      </c>
      <c r="E208" t="n">
        <v>5.3</v>
      </c>
      <c r="F208" t="n">
        <v>10.6</v>
      </c>
      <c r="G208" t="n">
        <v>0.4777966512982286</v>
      </c>
      <c r="H208" t="n">
        <v>0.5222033487017714</v>
      </c>
      <c r="I208" t="n">
        <v>0.5</v>
      </c>
      <c r="J208" t="n">
        <v>0.5</v>
      </c>
      <c r="K208" t="n">
        <v>0.2388983256491143</v>
      </c>
      <c r="L208" t="n">
        <v>0.2611016743508857</v>
      </c>
      <c r="M208" t="n">
        <v>0.5</v>
      </c>
    </row>
    <row r="209">
      <c r="A209" s="323" t="n">
        <v>45940.50446759259</v>
      </c>
      <c r="B209" s="82" t="n">
        <v>45940</v>
      </c>
      <c r="C209" t="n">
        <v>397.4</v>
      </c>
      <c r="D209" t="n">
        <v>850.4</v>
      </c>
      <c r="E209" t="n">
        <v>5.5</v>
      </c>
      <c r="F209" t="n">
        <v>10.7</v>
      </c>
      <c r="G209" t="n">
        <v>0.4673095014111007</v>
      </c>
      <c r="H209" t="n">
        <v>0.5326904985888994</v>
      </c>
      <c r="I209" t="n">
        <v>0.5140186915887851</v>
      </c>
      <c r="J209" t="n">
        <v>0.4859813084112149</v>
      </c>
      <c r="K209" t="n">
        <v>0.2402058184823415</v>
      </c>
      <c r="L209" t="n">
        <v>0.2738128731064436</v>
      </c>
      <c r="M209" t="n">
        <v>0.4859813084112149</v>
      </c>
    </row>
    <row r="210">
      <c r="A210" s="323" t="n">
        <v>45940.60931712963</v>
      </c>
      <c r="B210" s="82" t="n">
        <v>45940</v>
      </c>
      <c r="C210" t="n">
        <v>407.4</v>
      </c>
      <c r="D210" t="n">
        <v>830.2</v>
      </c>
      <c r="E210" t="n">
        <v>5.4</v>
      </c>
      <c r="F210" t="n">
        <v>10.3</v>
      </c>
      <c r="G210" t="n">
        <v>0.490725126475548</v>
      </c>
      <c r="H210" t="n">
        <v>0.509274873524452</v>
      </c>
      <c r="I210" t="n">
        <v>0.5242718446601942</v>
      </c>
      <c r="J210" t="n">
        <v>0.4757281553398058</v>
      </c>
      <c r="K210" t="n">
        <v>0.2572733672784426</v>
      </c>
      <c r="L210" t="n">
        <v>0.2669984773817515</v>
      </c>
      <c r="M210" t="n">
        <v>0.4757281553398058</v>
      </c>
    </row>
    <row r="211">
      <c r="A211" s="323" t="n">
        <v>45940.66484953704</v>
      </c>
      <c r="B211" s="82" t="n">
        <v>45940</v>
      </c>
      <c r="C211" t="n">
        <v>408.8</v>
      </c>
      <c r="D211" t="n">
        <v>835.2</v>
      </c>
      <c r="E211" t="n">
        <v>5.3</v>
      </c>
      <c r="F211" t="n">
        <v>10.2</v>
      </c>
      <c r="G211" t="n">
        <v>0.489463601532567</v>
      </c>
      <c r="H211" t="n">
        <v>0.5105363984674329</v>
      </c>
      <c r="I211" t="n">
        <v>0.5196078431372549</v>
      </c>
      <c r="J211" t="n">
        <v>0.4803921568627451</v>
      </c>
      <c r="K211" t="n">
        <v>0.2543291262865299</v>
      </c>
      <c r="L211" t="n">
        <v>0.265278716850725</v>
      </c>
      <c r="M211" t="n">
        <v>0.4803921568627451</v>
      </c>
    </row>
    <row r="212">
      <c r="A212" s="323" t="n">
        <v>45940.73512731482</v>
      </c>
      <c r="B212" s="82" t="n">
        <v>45940</v>
      </c>
      <c r="C212" t="n">
        <v>410.7</v>
      </c>
      <c r="D212" t="n">
        <v>830.2</v>
      </c>
      <c r="E212" t="n">
        <v>5.2</v>
      </c>
      <c r="F212" t="n">
        <v>10.2</v>
      </c>
      <c r="G212" t="n">
        <v>0.4947000722717417</v>
      </c>
      <c r="H212" t="n">
        <v>0.5052999277282583</v>
      </c>
      <c r="I212" t="n">
        <v>0.5098039215686275</v>
      </c>
      <c r="J212" t="n">
        <v>0.4901960784313725</v>
      </c>
      <c r="K212" t="n">
        <v>0.2522000368444174</v>
      </c>
      <c r="L212" t="n">
        <v>0.2576038847242101</v>
      </c>
      <c r="M212" t="n">
        <v>0.4901960784313725</v>
      </c>
    </row>
    <row r="213">
      <c r="A213" s="323" t="n">
        <v>45940.988125</v>
      </c>
      <c r="B213" s="82" t="n">
        <v>45940</v>
      </c>
      <c r="C213" t="n">
        <v>0</v>
      </c>
      <c r="D213" t="n">
        <v>835.6</v>
      </c>
      <c r="E213" t="n">
        <v>5.3</v>
      </c>
      <c r="F213" t="n">
        <v>10.4</v>
      </c>
      <c r="G213" t="n">
        <v>0</v>
      </c>
      <c r="H213" t="n">
        <v>1</v>
      </c>
      <c r="I213" t="n">
        <v>0.5096153846153846</v>
      </c>
      <c r="J213" t="n">
        <v>0.4903846153846154</v>
      </c>
      <c r="K213" t="n">
        <v>0</v>
      </c>
      <c r="L213" t="n">
        <v>0.5096153846153846</v>
      </c>
      <c r="M213" t="n">
        <v>0.4903846153846154</v>
      </c>
    </row>
    <row r="214">
      <c r="A214" s="323" t="n">
        <v>45941.03403935185</v>
      </c>
      <c r="B214" s="82" t="n">
        <v>45941</v>
      </c>
      <c r="C214" t="n">
        <v>403.2</v>
      </c>
      <c r="D214" t="n">
        <v>835.5</v>
      </c>
      <c r="E214" t="n">
        <v>5.3</v>
      </c>
      <c r="F214" t="n">
        <v>10.4</v>
      </c>
      <c r="G214" t="n">
        <v>0.4825852782764811</v>
      </c>
      <c r="H214" t="n">
        <v>0.5174147217235189</v>
      </c>
      <c r="I214" t="n">
        <v>0.5096153846153846</v>
      </c>
      <c r="J214" t="n">
        <v>0.4903846153846154</v>
      </c>
      <c r="K214" t="n">
        <v>0.2459328821985913</v>
      </c>
      <c r="L214" t="n">
        <v>0.2636825024167933</v>
      </c>
      <c r="M214" t="n">
        <v>0.4903846153846154</v>
      </c>
    </row>
    <row r="215">
      <c r="A215" s="323" t="n">
        <v>45941.0971412037</v>
      </c>
      <c r="B215" s="82" t="n">
        <v>45941</v>
      </c>
      <c r="C215" t="n">
        <v>410</v>
      </c>
      <c r="D215" t="n">
        <v>838.6</v>
      </c>
      <c r="E215" t="n">
        <v>5.3</v>
      </c>
      <c r="F215" t="n">
        <v>10.5</v>
      </c>
      <c r="G215" t="n">
        <v>0.4889100882423086</v>
      </c>
      <c r="H215" t="n">
        <v>0.5110899117576914</v>
      </c>
      <c r="I215" t="n">
        <v>0.5047619047619047</v>
      </c>
      <c r="J215" t="n">
        <v>0.4952380952380953</v>
      </c>
      <c r="K215" t="n">
        <v>0.2467831873984986</v>
      </c>
      <c r="L215" t="n">
        <v>0.2579787173634061</v>
      </c>
      <c r="M215" t="n">
        <v>0.4952380952380953</v>
      </c>
    </row>
    <row r="216">
      <c r="A216" s="323" t="n">
        <v>45941.17770833334</v>
      </c>
      <c r="B216" s="82" t="n">
        <v>45941</v>
      </c>
      <c r="C216" t="n">
        <v>402.1</v>
      </c>
      <c r="D216" t="n">
        <v>837.3</v>
      </c>
      <c r="E216" t="n">
        <v>5.4</v>
      </c>
      <c r="F216" t="n">
        <v>10.6</v>
      </c>
      <c r="G216" t="n">
        <v>0.4802340857518214</v>
      </c>
      <c r="H216" t="n">
        <v>0.5197659142481786</v>
      </c>
      <c r="I216" t="n">
        <v>0.5094339622641509</v>
      </c>
      <c r="J216" t="n">
        <v>0.490566037735849</v>
      </c>
      <c r="K216" t="n">
        <v>0.2446475531188524</v>
      </c>
      <c r="L216" t="n">
        <v>0.2647864091452986</v>
      </c>
      <c r="M216" t="n">
        <v>0.490566037735849</v>
      </c>
    </row>
    <row r="217">
      <c r="A217" s="323" t="n">
        <v>45941.25681712963</v>
      </c>
      <c r="B217" s="82" t="n">
        <v>45941</v>
      </c>
      <c r="C217" t="n">
        <v>402.1</v>
      </c>
      <c r="D217" t="n">
        <v>876.6</v>
      </c>
      <c r="E217" t="n">
        <v>5.4</v>
      </c>
      <c r="F217" t="n">
        <v>10.5</v>
      </c>
      <c r="G217" t="n">
        <v>0.4587040839607575</v>
      </c>
      <c r="H217" t="n">
        <v>0.5412959160392425</v>
      </c>
      <c r="I217" t="n">
        <v>0.5142857142857143</v>
      </c>
      <c r="J217" t="n">
        <v>0.4857142857142857</v>
      </c>
      <c r="K217" t="n">
        <v>0.2359049574655325</v>
      </c>
      <c r="L217" t="n">
        <v>0.2783807568201819</v>
      </c>
      <c r="M217" t="n">
        <v>0.4857142857142857</v>
      </c>
    </row>
    <row r="218">
      <c r="A218" s="323" t="n">
        <v>45942.06211805555</v>
      </c>
      <c r="B218" s="82" t="n">
        <v>45942</v>
      </c>
      <c r="C218" t="n">
        <v>374.7</v>
      </c>
      <c r="D218" t="n">
        <v>804.4</v>
      </c>
      <c r="E218" t="n">
        <v>5.02</v>
      </c>
      <c r="F218" t="n">
        <v>10.48</v>
      </c>
      <c r="G218" t="n">
        <v>0.4658130283441074</v>
      </c>
      <c r="H218" t="n">
        <v>0.5341869716558926</v>
      </c>
      <c r="I218" t="n">
        <v>0.4790076335877862</v>
      </c>
      <c r="J218" t="n">
        <v>0.5209923664122138</v>
      </c>
      <c r="K218" t="n">
        <v>0.2231279964014713</v>
      </c>
      <c r="L218" t="n">
        <v>0.2558796371863149</v>
      </c>
      <c r="M218" t="n">
        <v>0.5209923664122138</v>
      </c>
    </row>
    <row r="219">
      <c r="A219" s="323" t="n">
        <v>45942.47387731481</v>
      </c>
      <c r="B219" s="82" t="n">
        <v>45942</v>
      </c>
      <c r="C219" t="n">
        <v>392.6</v>
      </c>
      <c r="D219" t="n">
        <v>864.1</v>
      </c>
      <c r="E219" t="n">
        <v>6.2</v>
      </c>
      <c r="F219" t="n">
        <v>11.1</v>
      </c>
      <c r="G219" t="n">
        <v>0.4543455618562667</v>
      </c>
      <c r="H219" t="n">
        <v>0.5456544381437334</v>
      </c>
      <c r="I219" t="n">
        <v>0.5585585585585586</v>
      </c>
      <c r="J219" t="n">
        <v>0.4414414414414414</v>
      </c>
      <c r="K219" t="n">
        <v>0.2537786021179148</v>
      </c>
      <c r="L219" t="n">
        <v>0.3047799564406439</v>
      </c>
      <c r="M219" t="n">
        <v>0.4414414414414414</v>
      </c>
    </row>
    <row r="220">
      <c r="A220" s="323" t="n">
        <v>45942.50994212963</v>
      </c>
      <c r="B220" s="82" t="n">
        <v>45942</v>
      </c>
      <c r="C220" t="n">
        <v>407.1</v>
      </c>
      <c r="D220" t="n">
        <v>866.4</v>
      </c>
      <c r="E220" t="n">
        <v>5.5</v>
      </c>
      <c r="F220" t="n">
        <v>10.8</v>
      </c>
      <c r="G220" t="n">
        <v>0.4698753462603878</v>
      </c>
      <c r="H220" t="n">
        <v>0.5301246537396122</v>
      </c>
      <c r="I220" t="n">
        <v>0.5092592592592592</v>
      </c>
      <c r="J220" t="n">
        <v>0.4907407407407408</v>
      </c>
      <c r="K220" t="n">
        <v>0.239288370780753</v>
      </c>
      <c r="L220" t="n">
        <v>0.2699708884785061</v>
      </c>
      <c r="M220" t="n">
        <v>0.4907407407407408</v>
      </c>
    </row>
    <row r="221">
      <c r="A221" s="323" t="n">
        <v>45942.6285300926</v>
      </c>
      <c r="B221" s="82" t="n">
        <v>45942</v>
      </c>
      <c r="C221" t="n">
        <v>387.4</v>
      </c>
      <c r="D221" t="n">
        <v>834.1</v>
      </c>
      <c r="E221" t="n">
        <v>5.1</v>
      </c>
      <c r="F221" t="n">
        <v>10.4</v>
      </c>
      <c r="G221" t="n">
        <v>0.4644527035127682</v>
      </c>
      <c r="H221" t="n">
        <v>0.5355472964872318</v>
      </c>
      <c r="I221" t="n">
        <v>0.4903846153846153</v>
      </c>
      <c r="J221" t="n">
        <v>0.5096153846153847</v>
      </c>
      <c r="K221" t="n">
        <v>0.2277604603764536</v>
      </c>
      <c r="L221" t="n">
        <v>0.2626241550081617</v>
      </c>
      <c r="M221" t="n">
        <v>0.5096153846153847</v>
      </c>
    </row>
    <row r="222">
      <c r="A222" s="323" t="n">
        <v>45942.68140046296</v>
      </c>
      <c r="B222" s="82" t="n">
        <v>45942</v>
      </c>
      <c r="C222" t="n">
        <v>408.7</v>
      </c>
      <c r="D222" t="n">
        <v>844.5</v>
      </c>
      <c r="E222" t="n">
        <v>5.3</v>
      </c>
      <c r="F222" t="n">
        <v>10.3</v>
      </c>
      <c r="G222" t="n">
        <v>0.4839550029603316</v>
      </c>
      <c r="H222" t="n">
        <v>0.5160449970396684</v>
      </c>
      <c r="I222" t="n">
        <v>0.5145631067961165</v>
      </c>
      <c r="J222" t="n">
        <v>0.4854368932038836</v>
      </c>
      <c r="K222" t="n">
        <v>0.249025389872792</v>
      </c>
      <c r="L222" t="n">
        <v>0.2655377169233245</v>
      </c>
      <c r="M222" t="n">
        <v>0.4854368932038836</v>
      </c>
    </row>
    <row r="223">
      <c r="A223" s="323" t="n">
        <v>45942.74694444444</v>
      </c>
      <c r="B223" s="82" t="n">
        <v>45942</v>
      </c>
      <c r="C223" t="n">
        <v>398.8</v>
      </c>
      <c r="D223" t="n">
        <v>853.2</v>
      </c>
      <c r="E223" t="n">
        <v>5.4</v>
      </c>
      <c r="F223" t="n">
        <v>10.6</v>
      </c>
      <c r="G223" t="n">
        <v>0.4674167838724801</v>
      </c>
      <c r="H223" t="n">
        <v>0.5325832161275199</v>
      </c>
      <c r="I223" t="n">
        <v>0.5094339622641509</v>
      </c>
      <c r="J223" t="n">
        <v>0.490566037735849</v>
      </c>
      <c r="K223" t="n">
        <v>0.2381179842369238</v>
      </c>
      <c r="L223" t="n">
        <v>0.2713159780272271</v>
      </c>
      <c r="M223" t="n">
        <v>0.490566037735849</v>
      </c>
    </row>
    <row r="224">
      <c r="A224" s="323" t="n">
        <v>45942.92707175926</v>
      </c>
      <c r="B224" s="82" t="n">
        <v>45942</v>
      </c>
      <c r="C224" t="n">
        <v>409.1</v>
      </c>
      <c r="D224" t="n">
        <v>839.6</v>
      </c>
      <c r="E224" t="n">
        <v>5.5</v>
      </c>
      <c r="F224" t="n">
        <v>10.6</v>
      </c>
      <c r="G224" t="n">
        <v>0.4872558361124345</v>
      </c>
      <c r="H224" t="n">
        <v>0.5127441638875655</v>
      </c>
      <c r="I224" t="n">
        <v>0.5188679245283019</v>
      </c>
      <c r="J224" t="n">
        <v>0.4811320754716981</v>
      </c>
      <c r="K224" t="n">
        <v>0.2528214243979613</v>
      </c>
      <c r="L224" t="n">
        <v>0.2660465001303406</v>
      </c>
      <c r="M224" t="n">
        <v>0.4811320754716981</v>
      </c>
    </row>
    <row r="225">
      <c r="A225" s="323" t="n">
        <v>45943.01967592593</v>
      </c>
      <c r="B225" s="82" t="n">
        <v>45943</v>
      </c>
      <c r="C225" t="n">
        <v>410.1</v>
      </c>
      <c r="D225" t="n">
        <v>828.2</v>
      </c>
      <c r="E225" t="n">
        <v>5.5</v>
      </c>
      <c r="F225" t="n">
        <v>10.5</v>
      </c>
      <c r="G225" t="n">
        <v>0.4951702487321903</v>
      </c>
      <c r="H225" t="n">
        <v>0.5048297512678097</v>
      </c>
      <c r="I225" t="n">
        <v>0.5238095238095238</v>
      </c>
      <c r="J225" t="n">
        <v>0.4761904761904762</v>
      </c>
      <c r="K225" t="n">
        <v>0.259374892193052</v>
      </c>
      <c r="L225" t="n">
        <v>0.2644346316164718</v>
      </c>
      <c r="M225" t="n">
        <v>0.4761904761904762</v>
      </c>
    </row>
    <row r="226">
      <c r="A226" s="323" t="n">
        <v>45943.08175925926</v>
      </c>
      <c r="B226" s="82" t="n">
        <v>45943</v>
      </c>
      <c r="C226" t="n">
        <v>410.2</v>
      </c>
      <c r="D226" t="n">
        <v>841.8</v>
      </c>
      <c r="E226" t="n">
        <v>5.5</v>
      </c>
      <c r="F226" t="n">
        <v>10.8</v>
      </c>
      <c r="G226" t="n">
        <v>0.4872891423140889</v>
      </c>
      <c r="H226" t="n">
        <v>0.5127108576859112</v>
      </c>
      <c r="I226" t="n">
        <v>0.5092592592592592</v>
      </c>
      <c r="J226" t="n">
        <v>0.4907407407407408</v>
      </c>
      <c r="K226" t="n">
        <v>0.2481565076599526</v>
      </c>
      <c r="L226" t="n">
        <v>0.2611027515993066</v>
      </c>
      <c r="M226" t="n">
        <v>0.4907407407407408</v>
      </c>
    </row>
    <row r="227">
      <c r="A227" s="323" t="n">
        <v>45943.17395833333</v>
      </c>
      <c r="B227" s="82" t="n">
        <v>45943</v>
      </c>
      <c r="C227" t="n">
        <v>398.9</v>
      </c>
      <c r="D227" t="n">
        <v>840.4</v>
      </c>
      <c r="E227" t="n">
        <v>5.4</v>
      </c>
      <c r="F227" t="n">
        <v>10.6</v>
      </c>
      <c r="G227" t="n">
        <v>0.4746549262256068</v>
      </c>
      <c r="H227" t="n">
        <v>0.5253450737743932</v>
      </c>
      <c r="I227" t="n">
        <v>0.5094339622641509</v>
      </c>
      <c r="J227" t="n">
        <v>0.490566037735849</v>
      </c>
      <c r="K227" t="n">
        <v>0.2418053397753092</v>
      </c>
      <c r="L227" t="n">
        <v>0.2676286224888418</v>
      </c>
      <c r="M227" t="n">
        <v>0.490566037735849</v>
      </c>
    </row>
    <row r="228">
      <c r="A228" s="323" t="n">
        <v>45943.25263888889</v>
      </c>
      <c r="B228" s="82" t="n">
        <v>45943</v>
      </c>
      <c r="C228" t="n">
        <v>404.3</v>
      </c>
      <c r="D228" t="n">
        <v>834.3</v>
      </c>
      <c r="E228" t="n">
        <v>5.3</v>
      </c>
      <c r="F228" t="n">
        <v>10.7</v>
      </c>
      <c r="G228" t="n">
        <v>0.4845978664748892</v>
      </c>
      <c r="H228" t="n">
        <v>0.5154021335251109</v>
      </c>
      <c r="I228" t="n">
        <v>0.4953271028037383</v>
      </c>
      <c r="J228" t="n">
        <v>0.5046728971962616</v>
      </c>
      <c r="K228" t="n">
        <v>0.2400344572258797</v>
      </c>
      <c r="L228" t="n">
        <v>0.2552926455778586</v>
      </c>
      <c r="M228" t="n">
        <v>0.5046728971962616</v>
      </c>
    </row>
    <row r="229">
      <c r="A229" s="323" t="n">
        <v>45943.29482638889</v>
      </c>
      <c r="B229" s="82" t="n">
        <v>45943</v>
      </c>
      <c r="C229" t="n">
        <v>407.1</v>
      </c>
      <c r="D229" t="n">
        <v>822.1</v>
      </c>
      <c r="E229" t="n">
        <v>5.3</v>
      </c>
      <c r="F229" t="n">
        <v>10.6</v>
      </c>
      <c r="G229" t="n">
        <v>0.4951952317236346</v>
      </c>
      <c r="H229" t="n">
        <v>0.5048047682763654</v>
      </c>
      <c r="I229" t="n">
        <v>0.5</v>
      </c>
      <c r="J229" t="n">
        <v>0.5</v>
      </c>
      <c r="K229" t="n">
        <v>0.2475976158618173</v>
      </c>
      <c r="L229" t="n">
        <v>0.2524023841381827</v>
      </c>
      <c r="M229" t="n">
        <v>0.5</v>
      </c>
    </row>
    <row r="230">
      <c r="A230" s="323" t="n">
        <v>45943.34151620371</v>
      </c>
      <c r="B230" s="82" t="n">
        <v>45943</v>
      </c>
      <c r="C230" t="n">
        <v>416.8</v>
      </c>
      <c r="D230" t="n">
        <v>849</v>
      </c>
      <c r="E230" t="n">
        <v>5.5</v>
      </c>
      <c r="F230" t="n">
        <v>10.2</v>
      </c>
      <c r="G230" t="n">
        <v>0.4909305064782097</v>
      </c>
      <c r="H230" t="n">
        <v>0.5090694935217903</v>
      </c>
      <c r="I230" t="n">
        <v>0.5392156862745099</v>
      </c>
      <c r="J230" t="n">
        <v>0.4607843137254902</v>
      </c>
      <c r="K230" t="n">
        <v>0.2647174299637405</v>
      </c>
      <c r="L230" t="n">
        <v>0.2744982563107694</v>
      </c>
      <c r="M230" t="n">
        <v>0.4607843137254902</v>
      </c>
    </row>
    <row r="231">
      <c r="A231" s="323" t="n">
        <v>45943.38423611111</v>
      </c>
      <c r="B231" s="82" t="n">
        <v>45943</v>
      </c>
      <c r="C231" t="n">
        <v>441.7</v>
      </c>
      <c r="D231" t="n">
        <v>864.3</v>
      </c>
      <c r="E231" t="n">
        <v>5.2</v>
      </c>
      <c r="F231" t="n">
        <v>10.9</v>
      </c>
      <c r="G231" t="n">
        <v>0.5110494041420803</v>
      </c>
      <c r="H231" t="n">
        <v>0.4889505958579197</v>
      </c>
      <c r="I231" t="n">
        <v>0.4770642201834863</v>
      </c>
      <c r="J231" t="n">
        <v>0.5229357798165137</v>
      </c>
      <c r="K231" t="n">
        <v>0.2438033854622769</v>
      </c>
      <c r="L231" t="n">
        <v>0.2332608347212094</v>
      </c>
      <c r="M231" t="n">
        <v>0.5229357798165137</v>
      </c>
    </row>
    <row r="232">
      <c r="A232" s="323" t="n">
        <v>45943.42583333333</v>
      </c>
      <c r="B232" s="82" t="n">
        <v>45943</v>
      </c>
      <c r="C232" t="n">
        <v>395.2</v>
      </c>
      <c r="D232" t="n">
        <v>815.8</v>
      </c>
      <c r="E232" t="n">
        <v>5.2</v>
      </c>
      <c r="F232" t="n">
        <v>10.4</v>
      </c>
      <c r="G232" t="n">
        <v>0.4844324589360137</v>
      </c>
      <c r="H232" t="n">
        <v>0.5155675410639863</v>
      </c>
      <c r="I232" t="n">
        <v>0.5</v>
      </c>
      <c r="J232" t="n">
        <v>0.5</v>
      </c>
      <c r="K232" t="n">
        <v>0.2422162294680069</v>
      </c>
      <c r="L232" t="n">
        <v>0.2577837705319931</v>
      </c>
      <c r="M232" t="n">
        <v>0.5</v>
      </c>
    </row>
    <row r="233">
      <c r="A233" s="323" t="n">
        <v>45943.44798611111</v>
      </c>
      <c r="B233" s="82" t="n">
        <v>45943</v>
      </c>
      <c r="C233" t="n">
        <v>399.8</v>
      </c>
      <c r="D233" t="n">
        <v>836.8</v>
      </c>
      <c r="E233" t="n">
        <v>5.1</v>
      </c>
      <c r="F233" t="n">
        <v>10.7</v>
      </c>
      <c r="G233" t="n">
        <v>0.477772466539197</v>
      </c>
      <c r="H233" t="n">
        <v>0.522227533460803</v>
      </c>
      <c r="I233" t="n">
        <v>0.4766355140186916</v>
      </c>
      <c r="J233" t="n">
        <v>0.5233644859813084</v>
      </c>
      <c r="K233" t="n">
        <v>0.2277233251728883</v>
      </c>
      <c r="L233" t="n">
        <v>0.2489121888458033</v>
      </c>
      <c r="M233" t="n">
        <v>0.5233644859813084</v>
      </c>
    </row>
    <row r="234">
      <c r="A234" s="323" t="n">
        <v>45943.62444444445</v>
      </c>
      <c r="B234" s="82" t="n">
        <v>45943</v>
      </c>
      <c r="C234" t="n">
        <v>404.7</v>
      </c>
      <c r="D234" t="n">
        <v>870.5</v>
      </c>
      <c r="E234" t="n">
        <v>5.2</v>
      </c>
      <c r="F234" t="n">
        <v>10.5</v>
      </c>
      <c r="G234" t="n">
        <v>0.4649052268811028</v>
      </c>
      <c r="H234" t="n">
        <v>0.5350947731188972</v>
      </c>
      <c r="I234" t="n">
        <v>0.4952380952380953</v>
      </c>
      <c r="J234" t="n">
        <v>0.5047619047619047</v>
      </c>
      <c r="K234" t="n">
        <v>0.2302387790268319</v>
      </c>
      <c r="L234" t="n">
        <v>0.2649993162112634</v>
      </c>
      <c r="M234" t="n">
        <v>0.5047619047619047</v>
      </c>
    </row>
    <row r="235">
      <c r="A235" s="323" t="n">
        <v>45943.76375</v>
      </c>
      <c r="B235" s="82" t="n">
        <v>45943</v>
      </c>
      <c r="C235" t="n">
        <v>407.7</v>
      </c>
      <c r="D235" t="n">
        <v>835.6</v>
      </c>
      <c r="E235" t="n">
        <v>5.4</v>
      </c>
      <c r="F235" t="n">
        <v>10.5</v>
      </c>
      <c r="G235" t="n">
        <v>0.487912876974629</v>
      </c>
      <c r="H235" t="n">
        <v>0.5120871230253711</v>
      </c>
      <c r="I235" t="n">
        <v>0.5142857142857143</v>
      </c>
      <c r="J235" t="n">
        <v>0.4857142857142857</v>
      </c>
      <c r="K235" t="n">
        <v>0.2509266224440949</v>
      </c>
      <c r="L235" t="n">
        <v>0.2633590918416194</v>
      </c>
      <c r="M235" t="n">
        <v>0.4857142857142857</v>
      </c>
    </row>
    <row r="236">
      <c r="A236" s="323" t="n">
        <v>45943.83395833334</v>
      </c>
      <c r="B236" s="82" t="n">
        <v>45943</v>
      </c>
      <c r="C236" t="n">
        <v>404.6</v>
      </c>
      <c r="D236" t="n">
        <v>843</v>
      </c>
      <c r="E236" t="n">
        <v>5.3</v>
      </c>
      <c r="F236" t="n">
        <v>10.4</v>
      </c>
      <c r="G236" t="n">
        <v>0.4799525504151839</v>
      </c>
      <c r="H236" t="n">
        <v>0.5200474495848161</v>
      </c>
      <c r="I236" t="n">
        <v>0.5096153846153846</v>
      </c>
      <c r="J236" t="n">
        <v>0.4903846153846154</v>
      </c>
      <c r="K236" t="n">
        <v>0.2445912035769687</v>
      </c>
      <c r="L236" t="n">
        <v>0.2650241810384159</v>
      </c>
      <c r="M236" t="n">
        <v>0.4903846153846154</v>
      </c>
    </row>
    <row r="237">
      <c r="A237" s="323" t="n">
        <v>45943.92440972223</v>
      </c>
      <c r="B237" s="82" t="n">
        <v>45943</v>
      </c>
      <c r="C237" t="n">
        <v>388.4</v>
      </c>
      <c r="D237" t="n">
        <v>831.6799999999999</v>
      </c>
      <c r="E237" t="n">
        <v>5.27</v>
      </c>
      <c r="F237" t="n">
        <v>10.82</v>
      </c>
      <c r="G237" t="n">
        <v>0.467006540977299</v>
      </c>
      <c r="H237" t="n">
        <v>0.532993459022701</v>
      </c>
      <c r="I237" t="n">
        <v>0.4870609981515711</v>
      </c>
      <c r="J237" t="n">
        <v>0.5129390018484289</v>
      </c>
      <c r="K237" t="n">
        <v>0.2274606719917159</v>
      </c>
      <c r="L237" t="n">
        <v>0.2596003261598553</v>
      </c>
      <c r="M237" t="n">
        <v>0.5129390018484289</v>
      </c>
    </row>
    <row r="238">
      <c r="A238" s="323" t="n">
        <v>45943.96721064814</v>
      </c>
      <c r="B238" s="82" t="n">
        <v>45943</v>
      </c>
      <c r="C238" t="n">
        <v>384.1</v>
      </c>
      <c r="D238" t="n">
        <v>839.8200000000001</v>
      </c>
      <c r="E238" t="n">
        <v>5.1</v>
      </c>
      <c r="F238" t="n">
        <v>10.56</v>
      </c>
      <c r="G238" t="n">
        <v>0.4573599104570027</v>
      </c>
      <c r="H238" t="n">
        <v>0.5426400895429974</v>
      </c>
      <c r="I238" t="n">
        <v>0.4829545454545454</v>
      </c>
      <c r="J238" t="n">
        <v>0.5170454545454546</v>
      </c>
      <c r="K238" t="n">
        <v>0.2208840476638933</v>
      </c>
      <c r="L238" t="n">
        <v>0.2620704977906521</v>
      </c>
      <c r="M238" t="n">
        <v>0.5170454545454546</v>
      </c>
    </row>
    <row r="239">
      <c r="A239" s="323" t="n">
        <v>45944.05402777778</v>
      </c>
      <c r="B239" s="82" t="n">
        <v>45944</v>
      </c>
      <c r="C239" t="n">
        <v>396.5</v>
      </c>
      <c r="D239" t="n">
        <v>825.53</v>
      </c>
      <c r="E239" t="n">
        <v>5.1</v>
      </c>
      <c r="F239" t="n">
        <v>10.36</v>
      </c>
      <c r="G239" t="n">
        <v>0.4802975058447301</v>
      </c>
      <c r="H239" t="n">
        <v>0.5197024941552699</v>
      </c>
      <c r="I239" t="n">
        <v>0.4922779922779923</v>
      </c>
      <c r="J239" t="n">
        <v>0.5077220077220077</v>
      </c>
      <c r="K239" t="n">
        <v>0.236439891873371</v>
      </c>
      <c r="L239" t="n">
        <v>0.2558381004046213</v>
      </c>
      <c r="M239" t="n">
        <v>0.5077220077220077</v>
      </c>
    </row>
    <row r="240">
      <c r="A240" s="323" t="n">
        <v>45944.17834490741</v>
      </c>
      <c r="B240" s="82" t="n">
        <v>45944</v>
      </c>
      <c r="C240" t="n">
        <v>379.3</v>
      </c>
      <c r="D240" t="n">
        <v>819.98</v>
      </c>
      <c r="E240" t="n">
        <v>5.2</v>
      </c>
      <c r="F240" t="n">
        <v>10.74</v>
      </c>
      <c r="G240" t="n">
        <v>0.4625722578599478</v>
      </c>
      <c r="H240" t="n">
        <v>0.5374277421400522</v>
      </c>
      <c r="I240" t="n">
        <v>0.484171322160149</v>
      </c>
      <c r="J240" t="n">
        <v>0.515828677839851</v>
      </c>
      <c r="K240" t="n">
        <v>0.2239642216826563</v>
      </c>
      <c r="L240" t="n">
        <v>0.2602071004774927</v>
      </c>
      <c r="M240" t="n">
        <v>0.515828677839851</v>
      </c>
    </row>
    <row r="241">
      <c r="A241" s="323" t="n">
        <v>45944.25006944445</v>
      </c>
      <c r="B241" s="82" t="n">
        <v>45944</v>
      </c>
      <c r="C241" t="n">
        <v>399.2</v>
      </c>
      <c r="D241" t="n">
        <v>826.7</v>
      </c>
      <c r="E241" t="n">
        <v>5.2</v>
      </c>
      <c r="F241" t="n">
        <v>10.5</v>
      </c>
      <c r="G241" t="n">
        <v>0.4828837546873109</v>
      </c>
      <c r="H241" t="n">
        <v>0.5171162453126891</v>
      </c>
      <c r="I241" t="n">
        <v>0.4952380952380953</v>
      </c>
      <c r="J241" t="n">
        <v>0.5047619047619047</v>
      </c>
      <c r="K241" t="n">
        <v>0.2391424308927635</v>
      </c>
      <c r="L241" t="n">
        <v>0.2560956643453318</v>
      </c>
      <c r="M241" t="n">
        <v>0.5047619047619047</v>
      </c>
    </row>
    <row r="242">
      <c r="A242" s="323" t="n">
        <v>45944.29596064815</v>
      </c>
      <c r="B242" s="82" t="n">
        <v>45944</v>
      </c>
      <c r="C242" t="n">
        <v>370.5</v>
      </c>
      <c r="D242" t="n">
        <v>837.1</v>
      </c>
      <c r="E242" t="n">
        <v>5.2</v>
      </c>
      <c r="F242" t="n">
        <v>10.4</v>
      </c>
      <c r="G242" t="n">
        <v>0.4425994504838132</v>
      </c>
      <c r="H242" t="n">
        <v>0.5574005495161869</v>
      </c>
      <c r="I242" t="n">
        <v>0.5</v>
      </c>
      <c r="J242" t="n">
        <v>0.5</v>
      </c>
      <c r="K242" t="n">
        <v>0.2212997252419066</v>
      </c>
      <c r="L242" t="n">
        <v>0.2787002747580934</v>
      </c>
      <c r="M242" t="n">
        <v>0.5</v>
      </c>
    </row>
    <row r="243">
      <c r="A243" s="323" t="n">
        <v>45944.33417824074</v>
      </c>
      <c r="B243" s="82" t="n">
        <v>45944</v>
      </c>
      <c r="C243" t="n">
        <v>402.3</v>
      </c>
      <c r="D243" t="n">
        <v>841.2</v>
      </c>
      <c r="E243" t="n">
        <v>5.4</v>
      </c>
      <c r="F243" t="n">
        <v>10.9</v>
      </c>
      <c r="G243" t="n">
        <v>0.4782453637660485</v>
      </c>
      <c r="H243" t="n">
        <v>0.5217546362339515</v>
      </c>
      <c r="I243" t="n">
        <v>0.4954128440366973</v>
      </c>
      <c r="J243" t="n">
        <v>0.5045871559633027</v>
      </c>
      <c r="K243" t="n">
        <v>0.2369288958107029</v>
      </c>
      <c r="L243" t="n">
        <v>0.2584839482259943</v>
      </c>
      <c r="M243" t="n">
        <v>0.5045871559633027</v>
      </c>
    </row>
    <row r="244">
      <c r="A244" s="323" t="n">
        <v>45944.37947916667</v>
      </c>
      <c r="B244" s="82" t="n">
        <v>45944</v>
      </c>
      <c r="C244" t="n">
        <v>407.7</v>
      </c>
      <c r="D244" t="n">
        <v>815.9</v>
      </c>
      <c r="E244" t="n">
        <v>5.4</v>
      </c>
      <c r="F244" t="n">
        <v>11.2</v>
      </c>
      <c r="G244" t="n">
        <v>0.4996935899007231</v>
      </c>
      <c r="H244" t="n">
        <v>0.5003064100992769</v>
      </c>
      <c r="I244" t="n">
        <v>0.4821428571428572</v>
      </c>
      <c r="J244" t="n">
        <v>0.5178571428571428</v>
      </c>
      <c r="K244" t="n">
        <v>0.2409236951307058</v>
      </c>
      <c r="L244" t="n">
        <v>0.2412191620121514</v>
      </c>
      <c r="M244" t="n">
        <v>0.5178571428571428</v>
      </c>
    </row>
    <row r="245">
      <c r="A245" s="323" t="n">
        <v>45944.42349537037</v>
      </c>
      <c r="B245" s="82" t="n">
        <v>45944</v>
      </c>
      <c r="C245" t="n">
        <v>410.5</v>
      </c>
      <c r="D245" t="n">
        <v>834</v>
      </c>
      <c r="E245" t="n">
        <v>5.1</v>
      </c>
      <c r="F245" t="n">
        <v>10.7</v>
      </c>
      <c r="G245" t="n">
        <v>0.4922062350119904</v>
      </c>
      <c r="H245" t="n">
        <v>0.5077937649880095</v>
      </c>
      <c r="I245" t="n">
        <v>0.4766355140186916</v>
      </c>
      <c r="J245" t="n">
        <v>0.5233644859813084</v>
      </c>
      <c r="K245" t="n">
        <v>0.234602971828145</v>
      </c>
      <c r="L245" t="n">
        <v>0.2420325421905466</v>
      </c>
      <c r="M245" t="n">
        <v>0.5233644859813084</v>
      </c>
    </row>
    <row r="246">
      <c r="A246" s="323" t="n">
        <v>45944.48401620371</v>
      </c>
      <c r="B246" s="82" t="n">
        <v>45944</v>
      </c>
      <c r="C246" t="n">
        <v>408.8</v>
      </c>
      <c r="D246" t="n">
        <v>819</v>
      </c>
      <c r="E246" t="n">
        <v>5.3</v>
      </c>
      <c r="F246" t="n">
        <v>10.3</v>
      </c>
      <c r="G246" t="n">
        <v>0.4991452991452991</v>
      </c>
      <c r="H246" t="n">
        <v>0.5008547008547009</v>
      </c>
      <c r="I246" t="n">
        <v>0.5145631067961165</v>
      </c>
      <c r="J246" t="n">
        <v>0.4854368932038836</v>
      </c>
      <c r="K246" t="n">
        <v>0.2568417558708821</v>
      </c>
      <c r="L246" t="n">
        <v>0.2577213509252344</v>
      </c>
      <c r="M246" t="n">
        <v>0.4854368932038836</v>
      </c>
    </row>
    <row r="247">
      <c r="A247" s="323" t="n">
        <v>45944.65480324074</v>
      </c>
      <c r="B247" s="82" t="n">
        <v>45944</v>
      </c>
      <c r="C247" t="n">
        <v>401.9</v>
      </c>
      <c r="D247" t="n">
        <v>822.6</v>
      </c>
      <c r="E247" t="n">
        <v>5.2</v>
      </c>
      <c r="F247" t="n">
        <v>10.9</v>
      </c>
      <c r="G247" t="n">
        <v>0.4885728178944809</v>
      </c>
      <c r="H247" t="n">
        <v>0.5114271821055191</v>
      </c>
      <c r="I247" t="n">
        <v>0.4770642201834863</v>
      </c>
      <c r="J247" t="n">
        <v>0.5229357798165137</v>
      </c>
      <c r="K247" t="n">
        <v>0.233080610371679</v>
      </c>
      <c r="L247" t="n">
        <v>0.2439836098118073</v>
      </c>
      <c r="M247" t="n">
        <v>0.5229357798165137</v>
      </c>
    </row>
    <row r="248">
      <c r="A248" s="323" t="n">
        <v>45944.81732638889</v>
      </c>
      <c r="B248" s="82" t="n">
        <v>45944</v>
      </c>
      <c r="C248" t="n">
        <v>391.4</v>
      </c>
      <c r="D248" t="n">
        <v>822.1</v>
      </c>
      <c r="E248" t="n">
        <v>5.3</v>
      </c>
      <c r="F248" t="n">
        <v>10.6</v>
      </c>
      <c r="G248" t="n">
        <v>0.4760977983213721</v>
      </c>
      <c r="H248" t="n">
        <v>0.523902201678628</v>
      </c>
      <c r="I248" t="n">
        <v>0.5</v>
      </c>
      <c r="J248" t="n">
        <v>0.5</v>
      </c>
      <c r="K248" t="n">
        <v>0.238048899160686</v>
      </c>
      <c r="L248" t="n">
        <v>0.261951100839314</v>
      </c>
      <c r="M248" t="n">
        <v>0.5</v>
      </c>
    </row>
    <row r="249">
      <c r="A249" s="323" t="n">
        <v>45944.92447916666</v>
      </c>
      <c r="B249" s="82" t="n">
        <v>45944</v>
      </c>
      <c r="C249" t="n">
        <v>398.5</v>
      </c>
      <c r="D249" t="n">
        <v>837.5</v>
      </c>
      <c r="E249" t="n">
        <v>5.3</v>
      </c>
      <c r="F249" t="n">
        <v>10.4</v>
      </c>
      <c r="G249" t="n">
        <v>0.475820895522388</v>
      </c>
      <c r="H249" t="n">
        <v>0.524179104477612</v>
      </c>
      <c r="I249" t="n">
        <v>0.5096153846153846</v>
      </c>
      <c r="J249" t="n">
        <v>0.4903846153846154</v>
      </c>
      <c r="K249" t="n">
        <v>0.2424856486796785</v>
      </c>
      <c r="L249" t="n">
        <v>0.2671297359357061</v>
      </c>
      <c r="M249" t="n">
        <v>0.4903846153846154</v>
      </c>
    </row>
    <row r="250">
      <c r="A250" s="323" t="n">
        <v>45945.05832175926</v>
      </c>
      <c r="B250" s="82" t="n">
        <v>45945</v>
      </c>
      <c r="C250" t="n">
        <v>400.1</v>
      </c>
      <c r="D250" t="n">
        <v>828.9</v>
      </c>
      <c r="E250" t="n">
        <v>5.4</v>
      </c>
      <c r="F250" t="n">
        <v>10.6</v>
      </c>
      <c r="G250" t="n">
        <v>0.4826878996260104</v>
      </c>
      <c r="H250" t="n">
        <v>0.5173121003739896</v>
      </c>
      <c r="I250" t="n">
        <v>0.5094339622641509</v>
      </c>
      <c r="J250" t="n">
        <v>0.490566037735849</v>
      </c>
      <c r="K250" t="n">
        <v>0.2458976092434393</v>
      </c>
      <c r="L250" t="n">
        <v>0.2635363530207117</v>
      </c>
      <c r="M250" t="n">
        <v>0.490566037735849</v>
      </c>
    </row>
    <row r="251">
      <c r="A251" s="323" t="n">
        <v>45945.09134259259</v>
      </c>
      <c r="B251" s="82" t="n">
        <v>45945</v>
      </c>
      <c r="C251" t="n">
        <v>389.9</v>
      </c>
      <c r="D251" t="n">
        <v>826.9</v>
      </c>
      <c r="E251" t="n">
        <v>5.4</v>
      </c>
      <c r="F251" t="n">
        <v>10.6</v>
      </c>
      <c r="G251" t="n">
        <v>0.4715201354456403</v>
      </c>
      <c r="H251" t="n">
        <v>0.5284798645543597</v>
      </c>
      <c r="I251" t="n">
        <v>0.5094339622641509</v>
      </c>
      <c r="J251" t="n">
        <v>0.490566037735849</v>
      </c>
      <c r="K251" t="n">
        <v>0.2402083708874017</v>
      </c>
      <c r="L251" t="n">
        <v>0.2692255913767493</v>
      </c>
      <c r="M251" t="n">
        <v>0.490566037735849</v>
      </c>
    </row>
    <row r="252">
      <c r="A252" s="323" t="n">
        <v>45945.1865625</v>
      </c>
      <c r="B252" s="82" t="n">
        <v>45945</v>
      </c>
      <c r="C252" t="n">
        <v>410.1</v>
      </c>
      <c r="D252" t="n">
        <v>821.6</v>
      </c>
      <c r="E252" t="n">
        <v>5.3</v>
      </c>
      <c r="F252" t="n">
        <v>10.6</v>
      </c>
      <c r="G252" t="n">
        <v>0.4991480038948394</v>
      </c>
      <c r="H252" t="n">
        <v>0.5008519961051606</v>
      </c>
      <c r="I252" t="n">
        <v>0.5</v>
      </c>
      <c r="J252" t="n">
        <v>0.5</v>
      </c>
      <c r="K252" t="n">
        <v>0.2495740019474197</v>
      </c>
      <c r="L252" t="n">
        <v>0.2504259980525803</v>
      </c>
      <c r="M252" t="n">
        <v>0.5</v>
      </c>
    </row>
    <row r="253">
      <c r="A253" s="323" t="n">
        <v>45945.26498842592</v>
      </c>
      <c r="B253" s="82" t="n">
        <v>45945</v>
      </c>
      <c r="C253" t="n">
        <v>371.5</v>
      </c>
      <c r="D253" t="n">
        <v>831.2</v>
      </c>
      <c r="E253" t="n">
        <v>5.5</v>
      </c>
      <c r="F253" t="n">
        <v>10.2</v>
      </c>
      <c r="G253" t="n">
        <v>0.446944177093359</v>
      </c>
      <c r="H253" t="n">
        <v>0.553055822906641</v>
      </c>
      <c r="I253" t="n">
        <v>0.5392156862745099</v>
      </c>
      <c r="J253" t="n">
        <v>0.4607843137254902</v>
      </c>
      <c r="K253" t="n">
        <v>0.2409993111777916</v>
      </c>
      <c r="L253" t="n">
        <v>0.2982163750967182</v>
      </c>
      <c r="M253" t="n">
        <v>0.4607843137254902</v>
      </c>
    </row>
    <row r="254">
      <c r="A254" s="323" t="n">
        <v>45945.30923611111</v>
      </c>
      <c r="B254" s="82" t="n">
        <v>45945</v>
      </c>
      <c r="C254" t="n">
        <v>394.1</v>
      </c>
      <c r="D254" t="n">
        <v>848.3</v>
      </c>
      <c r="E254" t="n">
        <v>5.5</v>
      </c>
      <c r="F254" t="n">
        <v>10.7</v>
      </c>
      <c r="G254" t="n">
        <v>0.4645762112460215</v>
      </c>
      <c r="H254" t="n">
        <v>0.5354237887539784</v>
      </c>
      <c r="I254" t="n">
        <v>0.5140186915887851</v>
      </c>
      <c r="J254" t="n">
        <v>0.4859813084112149</v>
      </c>
      <c r="K254" t="n">
        <v>0.238800856247955</v>
      </c>
      <c r="L254" t="n">
        <v>0.2752178353408301</v>
      </c>
      <c r="M254" t="n">
        <v>0.4859813084112149</v>
      </c>
    </row>
    <row r="255">
      <c r="A255" s="323" t="n">
        <v>45945.34987268518</v>
      </c>
      <c r="B255" s="82" t="n">
        <v>45945</v>
      </c>
      <c r="C255" t="n">
        <v>375.4</v>
      </c>
      <c r="D255" t="n">
        <v>829.5</v>
      </c>
      <c r="E255" t="n">
        <v>5.8</v>
      </c>
      <c r="F255" t="n">
        <v>10.4</v>
      </c>
      <c r="G255" t="n">
        <v>0.4525617842073538</v>
      </c>
      <c r="H255" t="n">
        <v>0.5474382157926462</v>
      </c>
      <c r="I255" t="n">
        <v>0.5576923076923077</v>
      </c>
      <c r="J255" t="n">
        <v>0.4423076923076923</v>
      </c>
      <c r="K255" t="n">
        <v>0.2523902258079473</v>
      </c>
      <c r="L255" t="n">
        <v>0.3053020818843604</v>
      </c>
      <c r="M255" t="n">
        <v>0.4423076923076923</v>
      </c>
    </row>
    <row r="256">
      <c r="A256" s="323" t="n">
        <v>45945.38373842592</v>
      </c>
      <c r="B256" s="82" t="n">
        <v>45945</v>
      </c>
      <c r="C256" t="n">
        <v>387.3</v>
      </c>
      <c r="D256" t="n">
        <v>838.9</v>
      </c>
      <c r="E256" t="n">
        <v>6.1</v>
      </c>
      <c r="F256" t="n">
        <v>11.2</v>
      </c>
      <c r="G256" t="n">
        <v>0.4616760042913339</v>
      </c>
      <c r="H256" t="n">
        <v>0.5383239957086661</v>
      </c>
      <c r="I256" t="n">
        <v>0.5446428571428571</v>
      </c>
      <c r="J256" t="n">
        <v>0.4553571428571428</v>
      </c>
      <c r="K256" t="n">
        <v>0.2514485380515301</v>
      </c>
      <c r="L256" t="n">
        <v>0.293194319091327</v>
      </c>
      <c r="M256" t="n">
        <v>0.4553571428571428</v>
      </c>
    </row>
    <row r="257">
      <c r="A257" s="323" t="n">
        <v>45945.42979166667</v>
      </c>
      <c r="B257" s="82" t="n">
        <v>45945</v>
      </c>
      <c r="C257" t="n">
        <v>401.3</v>
      </c>
      <c r="D257" t="n">
        <v>862.5</v>
      </c>
      <c r="E257" t="n">
        <v>5.2</v>
      </c>
      <c r="F257" t="n">
        <v>10.6</v>
      </c>
      <c r="G257" t="n">
        <v>0.4652753623188406</v>
      </c>
      <c r="H257" t="n">
        <v>0.5347246376811594</v>
      </c>
      <c r="I257" t="n">
        <v>0.4905660377358491</v>
      </c>
      <c r="J257" t="n">
        <v>0.5094339622641509</v>
      </c>
      <c r="K257" t="n">
        <v>0.2282482909488652</v>
      </c>
      <c r="L257" t="n">
        <v>0.2623177467869839</v>
      </c>
      <c r="M257" t="n">
        <v>0.5094339622641509</v>
      </c>
    </row>
    <row r="258">
      <c r="A258" s="323" t="n">
        <v>45945.45978009259</v>
      </c>
      <c r="B258" s="82" t="n">
        <v>45945</v>
      </c>
      <c r="C258" t="n">
        <v>383.3</v>
      </c>
      <c r="D258" t="n">
        <v>848.2</v>
      </c>
      <c r="E258" t="n">
        <v>5.6</v>
      </c>
      <c r="F258" t="n">
        <v>10.9</v>
      </c>
      <c r="G258" t="n">
        <v>0.451898137231785</v>
      </c>
      <c r="H258" t="n">
        <v>0.548101862768215</v>
      </c>
      <c r="I258" t="n">
        <v>0.5137614678899082</v>
      </c>
      <c r="J258" t="n">
        <v>0.4862385321100918</v>
      </c>
      <c r="K258" t="n">
        <v>0.232167850320917</v>
      </c>
      <c r="L258" t="n">
        <v>0.2815936175689912</v>
      </c>
      <c r="M258" t="n">
        <v>0.4862385321100918</v>
      </c>
    </row>
    <row r="259">
      <c r="A259" s="323" t="n">
        <v>45945.48625</v>
      </c>
      <c r="B259" s="82" t="n">
        <v>45945</v>
      </c>
      <c r="C259" t="n">
        <v>401</v>
      </c>
      <c r="D259" t="n">
        <v>832.3</v>
      </c>
      <c r="E259" t="n">
        <v>5.7</v>
      </c>
      <c r="F259" t="n">
        <v>10.6</v>
      </c>
      <c r="G259" t="n">
        <v>0.4817974288117265</v>
      </c>
      <c r="H259" t="n">
        <v>0.5182025711882734</v>
      </c>
      <c r="I259" t="n">
        <v>0.5377358490566038</v>
      </c>
      <c r="J259" t="n">
        <v>0.4622641509433962</v>
      </c>
      <c r="K259" t="n">
        <v>0.2590797494553624</v>
      </c>
      <c r="L259" t="n">
        <v>0.2786560996012413</v>
      </c>
      <c r="M259" t="n">
        <v>0.4622641509433962</v>
      </c>
    </row>
    <row r="260">
      <c r="A260" s="323" t="n">
        <v>45945.51362268518</v>
      </c>
      <c r="B260" s="82" t="n">
        <v>45945</v>
      </c>
      <c r="C260" t="n">
        <v>403</v>
      </c>
      <c r="D260" t="n">
        <v>862.3</v>
      </c>
      <c r="E260" t="n">
        <v>5.5</v>
      </c>
      <c r="F260" t="n">
        <v>10.6</v>
      </c>
      <c r="G260" t="n">
        <v>0.4673547489272875</v>
      </c>
      <c r="H260" t="n">
        <v>0.5326452510727124</v>
      </c>
      <c r="I260" t="n">
        <v>0.5188679245283019</v>
      </c>
      <c r="J260" t="n">
        <v>0.4811320754716981</v>
      </c>
      <c r="K260" t="n">
        <v>0.2424953885943473</v>
      </c>
      <c r="L260" t="n">
        <v>0.2763725359339546</v>
      </c>
      <c r="M260" t="n">
        <v>0.4811320754716981</v>
      </c>
    </row>
    <row r="261">
      <c r="A261" s="323" t="n">
        <v>45945.62056712963</v>
      </c>
      <c r="B261" s="82" t="n">
        <v>45945</v>
      </c>
      <c r="C261" t="n">
        <v>391.6</v>
      </c>
      <c r="D261" t="n">
        <v>821.6</v>
      </c>
      <c r="E261" t="n">
        <v>5.4</v>
      </c>
      <c r="F261" t="n">
        <v>10.5</v>
      </c>
      <c r="G261" t="n">
        <v>0.4766309639727361</v>
      </c>
      <c r="H261" t="n">
        <v>0.5233690360272638</v>
      </c>
      <c r="I261" t="n">
        <v>0.5142857142857143</v>
      </c>
      <c r="J261" t="n">
        <v>0.4857142857142857</v>
      </c>
      <c r="K261" t="n">
        <v>0.2451244957574072</v>
      </c>
      <c r="L261" t="n">
        <v>0.2691612185283072</v>
      </c>
      <c r="M261" t="n">
        <v>0.4857142857142857</v>
      </c>
    </row>
    <row r="262">
      <c r="A262" s="323" t="n">
        <v>45945.71515046297</v>
      </c>
      <c r="B262" s="82" t="n">
        <v>45945</v>
      </c>
      <c r="C262" t="n">
        <v>399.1</v>
      </c>
      <c r="D262" t="n">
        <v>827.7</v>
      </c>
      <c r="E262" t="n">
        <v>5.3</v>
      </c>
      <c r="F262" t="n">
        <v>10.7</v>
      </c>
      <c r="G262" t="n">
        <v>0.4821795336474568</v>
      </c>
      <c r="H262" t="n">
        <v>0.5178204663525432</v>
      </c>
      <c r="I262" t="n">
        <v>0.4953271028037383</v>
      </c>
      <c r="J262" t="n">
        <v>0.5046728971962616</v>
      </c>
      <c r="K262" t="n">
        <v>0.2388365914328524</v>
      </c>
      <c r="L262" t="n">
        <v>0.2564905113708859</v>
      </c>
      <c r="M262" t="n">
        <v>0.5046728971962616</v>
      </c>
    </row>
    <row r="263">
      <c r="A263" s="323" t="n">
        <v>45945.78923611111</v>
      </c>
      <c r="B263" s="82" t="n">
        <v>45945</v>
      </c>
      <c r="C263" t="n">
        <v>402.7</v>
      </c>
      <c r="D263" t="n">
        <v>835.4</v>
      </c>
      <c r="E263" t="n">
        <v>5.3</v>
      </c>
      <c r="F263" t="n">
        <v>10.6</v>
      </c>
      <c r="G263" t="n">
        <v>0.4820445295666747</v>
      </c>
      <c r="H263" t="n">
        <v>0.5179554704333253</v>
      </c>
      <c r="I263" t="n">
        <v>0.5</v>
      </c>
      <c r="J263" t="n">
        <v>0.5</v>
      </c>
      <c r="K263" t="n">
        <v>0.2410222647833373</v>
      </c>
      <c r="L263" t="n">
        <v>0.2589777352166627</v>
      </c>
      <c r="M263" t="n">
        <v>0.5</v>
      </c>
    </row>
    <row r="264">
      <c r="A264" s="323" t="n">
        <v>45945.93883101852</v>
      </c>
      <c r="B264" s="82" t="n">
        <v>45945</v>
      </c>
      <c r="C264" t="n">
        <v>394.9</v>
      </c>
      <c r="D264" t="n">
        <v>835.4</v>
      </c>
      <c r="E264" t="n">
        <v>5.4</v>
      </c>
      <c r="F264" t="n">
        <v>10.6</v>
      </c>
      <c r="G264" t="n">
        <v>0.4727076849413455</v>
      </c>
      <c r="H264" t="n">
        <v>0.5272923150586546</v>
      </c>
      <c r="I264" t="n">
        <v>0.5094339622641509</v>
      </c>
      <c r="J264" t="n">
        <v>0.490566037735849</v>
      </c>
      <c r="K264" t="n">
        <v>0.2408133489323835</v>
      </c>
      <c r="L264" t="n">
        <v>0.2686206133317675</v>
      </c>
      <c r="M264" t="n">
        <v>0.490566037735849</v>
      </c>
    </row>
    <row r="265">
      <c r="A265" s="323" t="n">
        <v>45946.02990740741</v>
      </c>
      <c r="B265" s="82" t="n">
        <v>45946</v>
      </c>
      <c r="C265" t="n">
        <v>410.1</v>
      </c>
      <c r="D265" t="n">
        <v>826.6</v>
      </c>
      <c r="E265" t="n">
        <v>5.4</v>
      </c>
      <c r="F265" t="n">
        <v>10.6</v>
      </c>
      <c r="G265" t="n">
        <v>0.4961287200580692</v>
      </c>
      <c r="H265" t="n">
        <v>0.5038712799419308</v>
      </c>
      <c r="I265" t="n">
        <v>0.5094339622641509</v>
      </c>
      <c r="J265" t="n">
        <v>0.490566037735849</v>
      </c>
      <c r="K265" t="n">
        <v>0.252744819652224</v>
      </c>
      <c r="L265" t="n">
        <v>0.256689142611927</v>
      </c>
      <c r="M265" t="n">
        <v>0.490566037735849</v>
      </c>
    </row>
    <row r="266">
      <c r="A266" s="323" t="n">
        <v>45946.18658564815</v>
      </c>
      <c r="B266" s="82" t="n">
        <v>45946</v>
      </c>
      <c r="C266" t="n">
        <v>376.9</v>
      </c>
      <c r="D266" t="n">
        <v>832.6</v>
      </c>
      <c r="E266" t="n">
        <v>5.3</v>
      </c>
      <c r="F266" t="n">
        <v>10.6</v>
      </c>
      <c r="G266" t="n">
        <v>0.4526783569541196</v>
      </c>
      <c r="H266" t="n">
        <v>0.5473216430458804</v>
      </c>
      <c r="I266" t="n">
        <v>0.5</v>
      </c>
      <c r="J266" t="n">
        <v>0.5</v>
      </c>
      <c r="K266" t="n">
        <v>0.2263391784770598</v>
      </c>
      <c r="L266" t="n">
        <v>0.2736608215229402</v>
      </c>
      <c r="M266" t="n">
        <v>0.5</v>
      </c>
    </row>
    <row r="267">
      <c r="A267" s="323" t="n">
        <v>45946.28993055555</v>
      </c>
      <c r="B267" s="82" t="n">
        <v>45946</v>
      </c>
      <c r="C267" t="n">
        <v>398.8</v>
      </c>
      <c r="D267" t="n">
        <v>839.7</v>
      </c>
      <c r="E267" t="n">
        <v>5.3</v>
      </c>
      <c r="F267" t="n">
        <v>10.5</v>
      </c>
      <c r="G267" t="n">
        <v>0.4749315231630344</v>
      </c>
      <c r="H267" t="n">
        <v>0.5250684768369656</v>
      </c>
      <c r="I267" t="n">
        <v>0.5047619047619047</v>
      </c>
      <c r="J267" t="n">
        <v>0.4952380952380953</v>
      </c>
      <c r="K267" t="n">
        <v>0.2397273402632459</v>
      </c>
      <c r="L267" t="n">
        <v>0.2650345644986588</v>
      </c>
      <c r="M267" t="n">
        <v>0.4952380952380953</v>
      </c>
    </row>
    <row r="268">
      <c r="A268" s="323" t="n">
        <v>45946.33210648148</v>
      </c>
      <c r="B268" s="82" t="n">
        <v>45946</v>
      </c>
      <c r="C268" t="n">
        <v>411.1</v>
      </c>
      <c r="D268" t="n">
        <v>872.2</v>
      </c>
      <c r="E268" t="n">
        <v>5.5</v>
      </c>
      <c r="F268" t="n">
        <v>10.8</v>
      </c>
      <c r="G268" t="n">
        <v>0.4713368493464802</v>
      </c>
      <c r="H268" t="n">
        <v>0.5286631506535199</v>
      </c>
      <c r="I268" t="n">
        <v>0.5092592592592592</v>
      </c>
      <c r="J268" t="n">
        <v>0.4907407407407408</v>
      </c>
      <c r="K268" t="n">
        <v>0.2400326547597815</v>
      </c>
      <c r="L268" t="n">
        <v>0.2692266044994777</v>
      </c>
      <c r="M268" t="n">
        <v>0.4907407407407408</v>
      </c>
    </row>
    <row r="269">
      <c r="A269" s="323" t="n">
        <v>45946.38679398148</v>
      </c>
      <c r="B269" s="82" t="n">
        <v>45946</v>
      </c>
      <c r="C269" t="n">
        <v>423.6</v>
      </c>
      <c r="D269" t="n">
        <v>852.1</v>
      </c>
      <c r="E269" t="n">
        <v>5.3</v>
      </c>
      <c r="F269" t="n">
        <v>10.4</v>
      </c>
      <c r="G269" t="n">
        <v>0.4971247506161249</v>
      </c>
      <c r="H269" t="n">
        <v>0.5028752493838751</v>
      </c>
      <c r="I269" t="n">
        <v>0.5096153846153846</v>
      </c>
      <c r="J269" t="n">
        <v>0.4903846153846154</v>
      </c>
      <c r="K269" t="n">
        <v>0.2533424209870636</v>
      </c>
      <c r="L269" t="n">
        <v>0.2562729636283209</v>
      </c>
      <c r="M269" t="n">
        <v>0.4903846153846154</v>
      </c>
    </row>
    <row r="270">
      <c r="A270" s="323" t="n">
        <v>45946.64907407408</v>
      </c>
      <c r="B270" s="82" t="n">
        <v>45946</v>
      </c>
      <c r="C270" t="n">
        <v>414</v>
      </c>
      <c r="D270" t="n">
        <v>827</v>
      </c>
      <c r="E270" t="n">
        <v>5.1</v>
      </c>
      <c r="F270" t="n">
        <v>10.5</v>
      </c>
      <c r="G270" t="n">
        <v>0.5006045949214026</v>
      </c>
      <c r="H270" t="n">
        <v>0.4993954050785974</v>
      </c>
      <c r="I270" t="n">
        <v>0.4857142857142857</v>
      </c>
      <c r="J270" t="n">
        <v>0.5142857142857143</v>
      </c>
      <c r="K270" t="n">
        <v>0.2431508032475384</v>
      </c>
      <c r="L270" t="n">
        <v>0.2425634824667472</v>
      </c>
      <c r="M270" t="n">
        <v>0.5142857142857143</v>
      </c>
    </row>
    <row r="271">
      <c r="A271" s="323" t="n">
        <v>45946.69856481482</v>
      </c>
      <c r="B271" s="82" t="n">
        <v>45946</v>
      </c>
      <c r="C271" t="n">
        <v>376.9</v>
      </c>
      <c r="D271" t="n">
        <v>837.1</v>
      </c>
      <c r="E271" t="n">
        <v>5.3</v>
      </c>
      <c r="F271" t="n">
        <v>10.8</v>
      </c>
      <c r="G271" t="n">
        <v>0.4502448930832636</v>
      </c>
      <c r="H271" t="n">
        <v>0.5497551069167363</v>
      </c>
      <c r="I271" t="n">
        <v>0.4907407407407407</v>
      </c>
      <c r="J271" t="n">
        <v>0.5092592592592593</v>
      </c>
      <c r="K271" t="n">
        <v>0.2209535123464164</v>
      </c>
      <c r="L271" t="n">
        <v>0.2697872283943243</v>
      </c>
      <c r="M271" t="n">
        <v>0.5092592592592593</v>
      </c>
    </row>
    <row r="272">
      <c r="A272" s="323" t="n">
        <v>45946.74697916667</v>
      </c>
      <c r="B272" s="82" t="n">
        <v>45946</v>
      </c>
      <c r="C272" t="n">
        <v>382.5</v>
      </c>
      <c r="D272" t="n">
        <v>847.7</v>
      </c>
      <c r="E272" t="n">
        <v>5.3</v>
      </c>
      <c r="F272" t="n">
        <v>10.7</v>
      </c>
      <c r="G272" t="n">
        <v>0.4512209508080688</v>
      </c>
      <c r="H272" t="n">
        <v>0.5487790491919311</v>
      </c>
      <c r="I272" t="n">
        <v>0.4953271028037383</v>
      </c>
      <c r="J272" t="n">
        <v>0.5046728971962616</v>
      </c>
      <c r="K272" t="n">
        <v>0.2235019662881089</v>
      </c>
      <c r="L272" t="n">
        <v>0.2718251365156295</v>
      </c>
      <c r="M272" t="n">
        <v>0.5046728971962616</v>
      </c>
    </row>
    <row r="273">
      <c r="A273" s="323" t="n">
        <v>45946.93021990741</v>
      </c>
      <c r="B273" s="82" t="n">
        <v>45946</v>
      </c>
      <c r="C273" t="n">
        <v>396.8</v>
      </c>
      <c r="D273" t="n">
        <v>835.5</v>
      </c>
      <c r="E273" t="n">
        <v>5.4</v>
      </c>
      <c r="F273" t="n">
        <v>10.5</v>
      </c>
      <c r="G273" t="n">
        <v>0.4749251944943148</v>
      </c>
      <c r="H273" t="n">
        <v>0.5250748055056852</v>
      </c>
      <c r="I273" t="n">
        <v>0.5142857142857143</v>
      </c>
      <c r="J273" t="n">
        <v>0.4857142857142857</v>
      </c>
      <c r="K273" t="n">
        <v>0.2442472428827905</v>
      </c>
      <c r="L273" t="n">
        <v>0.2700384714029239</v>
      </c>
      <c r="M273" t="n">
        <v>0.4857142857142857</v>
      </c>
    </row>
    <row r="274">
      <c r="A274" s="323" t="n">
        <v>45947.02627314815</v>
      </c>
      <c r="B274" s="82" t="n">
        <v>45947</v>
      </c>
      <c r="C274" t="n">
        <v>399.4</v>
      </c>
      <c r="D274" t="n">
        <v>833.6</v>
      </c>
      <c r="E274" t="n">
        <v>5.4</v>
      </c>
      <c r="F274" t="n">
        <v>10.5</v>
      </c>
      <c r="G274" t="n">
        <v>0.4791266794625719</v>
      </c>
      <c r="H274" t="n">
        <v>0.5208733205374281</v>
      </c>
      <c r="I274" t="n">
        <v>0.5142857142857143</v>
      </c>
      <c r="J274" t="n">
        <v>0.4857142857142857</v>
      </c>
      <c r="K274" t="n">
        <v>0.2464080065807513</v>
      </c>
      <c r="L274" t="n">
        <v>0.2678777077049631</v>
      </c>
      <c r="M274" t="n">
        <v>0.4857142857142857</v>
      </c>
    </row>
    <row r="275">
      <c r="A275" s="323" t="n">
        <v>45947.17502314815</v>
      </c>
      <c r="B275" s="82" t="n">
        <v>45947</v>
      </c>
      <c r="C275" t="n">
        <v>403</v>
      </c>
      <c r="D275" t="n">
        <v>826.9</v>
      </c>
      <c r="E275" t="n">
        <v>5.3</v>
      </c>
      <c r="F275" t="n">
        <v>10.5</v>
      </c>
      <c r="G275" t="n">
        <v>0.4873624380215262</v>
      </c>
      <c r="H275" t="n">
        <v>0.5126375619784738</v>
      </c>
      <c r="I275" t="n">
        <v>0.5047619047619047</v>
      </c>
      <c r="J275" t="n">
        <v>0.4952380952380953</v>
      </c>
      <c r="K275" t="n">
        <v>0.2460019925251513</v>
      </c>
      <c r="L275" t="n">
        <v>0.2587599122367534</v>
      </c>
      <c r="M275" t="n">
        <v>0.4952380952380953</v>
      </c>
    </row>
    <row r="276">
      <c r="A276" s="323" t="n">
        <v>45947.25778935185</v>
      </c>
      <c r="B276" s="82" t="n">
        <v>45947</v>
      </c>
      <c r="C276" t="n">
        <v>397.4</v>
      </c>
      <c r="D276" t="n">
        <v>869.4</v>
      </c>
      <c r="E276" t="n">
        <v>5.7</v>
      </c>
      <c r="F276" t="n">
        <v>10.6</v>
      </c>
      <c r="G276" t="n">
        <v>0.4570968484011962</v>
      </c>
      <c r="H276" t="n">
        <v>0.5429031515988038</v>
      </c>
      <c r="I276" t="n">
        <v>0.5377358490566038</v>
      </c>
      <c r="J276" t="n">
        <v>0.4622641509433962</v>
      </c>
      <c r="K276" t="n">
        <v>0.2457973618761149</v>
      </c>
      <c r="L276" t="n">
        <v>0.2919384871804888</v>
      </c>
      <c r="M276" t="n">
        <v>0.4622641509433962</v>
      </c>
    </row>
    <row r="277">
      <c r="A277" s="323" t="n">
        <v>45947.29616898148</v>
      </c>
      <c r="B277" s="82" t="n">
        <v>45947</v>
      </c>
      <c r="C277" t="n">
        <v>397.2</v>
      </c>
      <c r="D277" t="n">
        <v>828.4</v>
      </c>
      <c r="E277" t="n">
        <v>5.4</v>
      </c>
      <c r="F277" t="n">
        <v>10.7</v>
      </c>
      <c r="G277" t="n">
        <v>0.4794785127957508</v>
      </c>
      <c r="H277" t="n">
        <v>0.5205214872042492</v>
      </c>
      <c r="I277" t="n">
        <v>0.5046728971962617</v>
      </c>
      <c r="J277" t="n">
        <v>0.4953271028037383</v>
      </c>
      <c r="K277" t="n">
        <v>0.2419798101959864</v>
      </c>
      <c r="L277" t="n">
        <v>0.2626930870002753</v>
      </c>
      <c r="M277" t="n">
        <v>0.4953271028037383</v>
      </c>
    </row>
    <row r="278">
      <c r="A278" s="323" t="n">
        <v>45947.34096064815</v>
      </c>
      <c r="B278" s="82" t="n">
        <v>45947</v>
      </c>
      <c r="C278" t="n">
        <v>424</v>
      </c>
      <c r="D278" t="n">
        <v>862.1</v>
      </c>
      <c r="E278" t="n">
        <v>5.6</v>
      </c>
      <c r="F278" t="n">
        <v>10.9</v>
      </c>
      <c r="G278" t="n">
        <v>0.4918222943974017</v>
      </c>
      <c r="H278" t="n">
        <v>0.5081777056025983</v>
      </c>
      <c r="I278" t="n">
        <v>0.5137614678899082</v>
      </c>
      <c r="J278" t="n">
        <v>0.4862385321100918</v>
      </c>
      <c r="K278" t="n">
        <v>0.2526793439105917</v>
      </c>
      <c r="L278" t="n">
        <v>0.2610821239793165</v>
      </c>
      <c r="M278" t="n">
        <v>0.4862385321100918</v>
      </c>
    </row>
    <row r="279">
      <c r="A279" s="323" t="n">
        <v>45947.3840162037</v>
      </c>
      <c r="B279" s="82" t="n">
        <v>45947</v>
      </c>
      <c r="C279" t="n">
        <v>389.5</v>
      </c>
      <c r="D279" t="n">
        <v>864.1</v>
      </c>
      <c r="E279" t="n">
        <v>5.5</v>
      </c>
      <c r="F279" t="n">
        <v>10.6</v>
      </c>
      <c r="G279" t="n">
        <v>0.4507580141187362</v>
      </c>
      <c r="H279" t="n">
        <v>0.5492419858812637</v>
      </c>
      <c r="I279" t="n">
        <v>0.5188679245283019</v>
      </c>
      <c r="J279" t="n">
        <v>0.4811320754716981</v>
      </c>
      <c r="K279" t="n">
        <v>0.2338838752502877</v>
      </c>
      <c r="L279" t="n">
        <v>0.2849840492780142</v>
      </c>
      <c r="M279" t="n">
        <v>0.4811320754716981</v>
      </c>
    </row>
    <row r="280">
      <c r="A280" s="323" t="n">
        <v>45947.42840277778</v>
      </c>
      <c r="B280" s="82" t="n">
        <v>45947</v>
      </c>
      <c r="C280" t="n">
        <v>394.7</v>
      </c>
      <c r="D280" t="n">
        <v>851.7</v>
      </c>
      <c r="E280" t="n">
        <v>5.4</v>
      </c>
      <c r="F280" t="n">
        <v>10.5</v>
      </c>
      <c r="G280" t="n">
        <v>0.4634260889984736</v>
      </c>
      <c r="H280" t="n">
        <v>0.5365739110015264</v>
      </c>
      <c r="I280" t="n">
        <v>0.5142857142857143</v>
      </c>
      <c r="J280" t="n">
        <v>0.4857142857142857</v>
      </c>
      <c r="K280" t="n">
        <v>0.238333417199215</v>
      </c>
      <c r="L280" t="n">
        <v>0.2759522970864993</v>
      </c>
      <c r="M280" t="n">
        <v>0.4857142857142857</v>
      </c>
    </row>
    <row r="281">
      <c r="A281" s="323" t="n">
        <v>45947.46211805556</v>
      </c>
      <c r="B281" s="82" t="n">
        <v>45947</v>
      </c>
      <c r="C281" t="n">
        <v>408.6</v>
      </c>
      <c r="D281" t="n">
        <v>853.5</v>
      </c>
      <c r="E281" t="n">
        <v>5.3</v>
      </c>
      <c r="F281" t="n">
        <v>10.5</v>
      </c>
      <c r="G281" t="n">
        <v>0.4787346221441125</v>
      </c>
      <c r="H281" t="n">
        <v>0.5212653778558874</v>
      </c>
      <c r="I281" t="n">
        <v>0.5047619047619047</v>
      </c>
      <c r="J281" t="n">
        <v>0.4952380952380953</v>
      </c>
      <c r="K281" t="n">
        <v>0.241646999748933</v>
      </c>
      <c r="L281" t="n">
        <v>0.2631149050129717</v>
      </c>
      <c r="M281" t="n">
        <v>0.4952380952380953</v>
      </c>
    </row>
    <row r="282">
      <c r="A282" s="323" t="n">
        <v>45947.5072337963</v>
      </c>
      <c r="B282" s="82" t="n">
        <v>45947</v>
      </c>
      <c r="C282" t="n">
        <v>408.3</v>
      </c>
      <c r="D282" t="n">
        <v>907.3</v>
      </c>
      <c r="E282" t="n">
        <v>5.6</v>
      </c>
      <c r="F282" t="n">
        <v>10.9</v>
      </c>
      <c r="G282" t="n">
        <v>0.4500165325691613</v>
      </c>
      <c r="H282" t="n">
        <v>0.5499834674308387</v>
      </c>
      <c r="I282" t="n">
        <v>0.5137614678899082</v>
      </c>
      <c r="J282" t="n">
        <v>0.4862385321100918</v>
      </c>
      <c r="K282" t="n">
        <v>0.231201154347459</v>
      </c>
      <c r="L282" t="n">
        <v>0.2825603135424492</v>
      </c>
      <c r="M282" t="n">
        <v>0.4862385321100918</v>
      </c>
    </row>
    <row r="283">
      <c r="A283" s="323" t="n">
        <v>45947.61993055556</v>
      </c>
      <c r="B283" s="82" t="n">
        <v>45947</v>
      </c>
      <c r="C283" t="n">
        <v>406.8</v>
      </c>
      <c r="D283" t="n">
        <v>855.7</v>
      </c>
      <c r="E283" t="n">
        <v>5.4</v>
      </c>
      <c r="F283" t="n">
        <v>10.9</v>
      </c>
      <c r="G283" t="n">
        <v>0.4754002570994507</v>
      </c>
      <c r="H283" t="n">
        <v>0.5245997429005492</v>
      </c>
      <c r="I283" t="n">
        <v>0.4954128440366973</v>
      </c>
      <c r="J283" t="n">
        <v>0.5045871559633027</v>
      </c>
      <c r="K283" t="n">
        <v>0.235519393425416</v>
      </c>
      <c r="L283" t="n">
        <v>0.2598934506112813</v>
      </c>
      <c r="M283" t="n">
        <v>0.5045871559633027</v>
      </c>
    </row>
    <row r="284">
      <c r="A284" s="323" t="n">
        <v>45947.71177083333</v>
      </c>
      <c r="B284" s="82" t="n">
        <v>45947</v>
      </c>
      <c r="C284" t="n">
        <v>395.4</v>
      </c>
      <c r="D284" t="n">
        <v>836.4</v>
      </c>
      <c r="E284" t="n">
        <v>5.3</v>
      </c>
      <c r="F284" t="n">
        <v>10.8</v>
      </c>
      <c r="G284" t="n">
        <v>0.4727403156384505</v>
      </c>
      <c r="H284" t="n">
        <v>0.5272596843615495</v>
      </c>
      <c r="I284" t="n">
        <v>0.4907407407407407</v>
      </c>
      <c r="J284" t="n">
        <v>0.5092592592592593</v>
      </c>
      <c r="K284" t="n">
        <v>0.2319929326744248</v>
      </c>
      <c r="L284" t="n">
        <v>0.2587478080663159</v>
      </c>
      <c r="M284" t="n">
        <v>0.5092592592592593</v>
      </c>
    </row>
    <row r="285">
      <c r="A285" s="323" t="n">
        <v>45947.92898148148</v>
      </c>
      <c r="B285" s="82" t="n">
        <v>45947</v>
      </c>
      <c r="C285" t="n">
        <v>409.2</v>
      </c>
      <c r="D285" t="n">
        <v>836.9</v>
      </c>
      <c r="E285" t="n">
        <v>5.4</v>
      </c>
      <c r="F285" t="n">
        <v>10.5</v>
      </c>
      <c r="G285" t="n">
        <v>0.4889473055323217</v>
      </c>
      <c r="H285" t="n">
        <v>0.5110526944676783</v>
      </c>
      <c r="I285" t="n">
        <v>0.5142857142857143</v>
      </c>
      <c r="J285" t="n">
        <v>0.4857142857142857</v>
      </c>
      <c r="K285" t="n">
        <v>0.2514586142737655</v>
      </c>
      <c r="L285" t="n">
        <v>0.2628271000119489</v>
      </c>
      <c r="M285" t="n">
        <v>0.4857142857142857</v>
      </c>
    </row>
    <row r="286">
      <c r="A286" s="323" t="n">
        <v>45948.01821759259</v>
      </c>
      <c r="B286" s="82" t="n">
        <v>45948</v>
      </c>
      <c r="C286" t="n">
        <v>396.4</v>
      </c>
      <c r="D286" t="n">
        <v>833.4</v>
      </c>
      <c r="E286" t="n">
        <v>5.3</v>
      </c>
      <c r="F286" t="n">
        <v>10.6</v>
      </c>
      <c r="G286" t="n">
        <v>0.4756419486441085</v>
      </c>
      <c r="H286" t="n">
        <v>0.5243580513558915</v>
      </c>
      <c r="I286" t="n">
        <v>0.5</v>
      </c>
      <c r="J286" t="n">
        <v>0.5</v>
      </c>
      <c r="K286" t="n">
        <v>0.2378209743220542</v>
      </c>
      <c r="L286" t="n">
        <v>0.2621790256779458</v>
      </c>
      <c r="M286" t="n">
        <v>0.5</v>
      </c>
    </row>
    <row r="287">
      <c r="A287" s="323" t="n">
        <v>45948.01880787037</v>
      </c>
      <c r="B287" s="82" t="n">
        <v>45948</v>
      </c>
      <c r="C287" t="n">
        <v>396.1</v>
      </c>
      <c r="D287" t="n">
        <v>833.4</v>
      </c>
      <c r="E287" t="n">
        <v>5.3</v>
      </c>
      <c r="F287" t="n">
        <v>10.5</v>
      </c>
      <c r="G287" t="n">
        <v>0.4752819774418047</v>
      </c>
      <c r="H287" t="n">
        <v>0.5247180225581953</v>
      </c>
      <c r="I287" t="n">
        <v>0.5047619047619047</v>
      </c>
      <c r="J287" t="n">
        <v>0.4952380952380953</v>
      </c>
      <c r="K287" t="n">
        <v>0.23990423623253</v>
      </c>
      <c r="L287" t="n">
        <v>0.2648576685293748</v>
      </c>
      <c r="M287" t="n">
        <v>0.4952380952380953</v>
      </c>
    </row>
    <row r="288">
      <c r="A288" s="323" t="n">
        <v>45948.10568287037</v>
      </c>
      <c r="B288" s="82" t="n">
        <v>45948</v>
      </c>
      <c r="C288" t="n">
        <v>398.8</v>
      </c>
      <c r="D288" t="n">
        <v>833.6</v>
      </c>
      <c r="E288" t="n">
        <v>5.4</v>
      </c>
      <c r="F288" t="n">
        <v>10.6</v>
      </c>
      <c r="G288" t="n">
        <v>0.4784069097888676</v>
      </c>
      <c r="H288" t="n">
        <v>0.5215930902111324</v>
      </c>
      <c r="I288" t="n">
        <v>0.5094339622641509</v>
      </c>
      <c r="J288" t="n">
        <v>0.490566037735849</v>
      </c>
      <c r="K288" t="n">
        <v>0.243716727628291</v>
      </c>
      <c r="L288" t="n">
        <v>0.2657172346358599</v>
      </c>
      <c r="M288" t="n">
        <v>0.490566037735849</v>
      </c>
    </row>
    <row r="289">
      <c r="A289" s="323" t="n">
        <v>45948.10642361111</v>
      </c>
      <c r="B289" s="82" t="n">
        <v>45948</v>
      </c>
      <c r="C289" t="n">
        <v>398.8</v>
      </c>
      <c r="D289" t="n">
        <v>832.6</v>
      </c>
      <c r="E289" t="n">
        <v>5.4</v>
      </c>
      <c r="F289" t="n">
        <v>10.54</v>
      </c>
      <c r="G289" t="n">
        <v>0.4789815037232765</v>
      </c>
      <c r="H289" t="n">
        <v>0.5210184962767235</v>
      </c>
      <c r="I289" t="n">
        <v>0.5123339658444024</v>
      </c>
      <c r="J289" t="n">
        <v>0.4876660341555977</v>
      </c>
      <c r="K289" t="n">
        <v>0.2453984933686616</v>
      </c>
      <c r="L289" t="n">
        <v>0.2669354724757407</v>
      </c>
      <c r="M289" t="n">
        <v>0.4876660341555977</v>
      </c>
    </row>
    <row r="290">
      <c r="A290" s="323" t="n">
        <v>45948.1866087963</v>
      </c>
      <c r="B290" s="82" t="n">
        <v>45948</v>
      </c>
      <c r="C290" t="n">
        <v>401</v>
      </c>
      <c r="D290" t="n">
        <v>832.6</v>
      </c>
      <c r="E290" t="n">
        <v>5.4</v>
      </c>
      <c r="F290" t="n">
        <v>10.5</v>
      </c>
      <c r="G290" t="n">
        <v>0.4816238289694931</v>
      </c>
      <c r="H290" t="n">
        <v>0.5183761710305068</v>
      </c>
      <c r="I290" t="n">
        <v>0.5142857142857143</v>
      </c>
      <c r="J290" t="n">
        <v>0.4857142857142857</v>
      </c>
      <c r="K290" t="n">
        <v>0.2476922548985965</v>
      </c>
      <c r="L290" t="n">
        <v>0.2665934593871178</v>
      </c>
      <c r="M290" t="n">
        <v>0.4857142857142857</v>
      </c>
    </row>
    <row r="291">
      <c r="A291" s="323" t="n">
        <v>45948.25489583334</v>
      </c>
      <c r="B291" s="82" t="n">
        <v>45948</v>
      </c>
      <c r="C291" t="n">
        <v>410.2</v>
      </c>
      <c r="D291" t="n">
        <v>856.3</v>
      </c>
      <c r="E291" t="n">
        <v>5.6</v>
      </c>
      <c r="F291" t="n">
        <v>10.3</v>
      </c>
      <c r="G291" t="n">
        <v>0.4790377204250847</v>
      </c>
      <c r="H291" t="n">
        <v>0.5209622795749154</v>
      </c>
      <c r="I291" t="n">
        <v>0.5436893203883495</v>
      </c>
      <c r="J291" t="n">
        <v>0.4563106796116506</v>
      </c>
      <c r="K291" t="n">
        <v>0.2604476926582985</v>
      </c>
      <c r="L291" t="n">
        <v>0.2832416277300511</v>
      </c>
      <c r="M291" t="n">
        <v>0.4563106796116506</v>
      </c>
    </row>
    <row r="292">
      <c r="A292" s="323" t="n">
        <v>45948.29465277777</v>
      </c>
      <c r="B292" s="82" t="n">
        <v>45948</v>
      </c>
      <c r="C292" t="n">
        <v>390.2</v>
      </c>
      <c r="D292" t="n">
        <v>869</v>
      </c>
      <c r="E292" t="n">
        <v>5.7</v>
      </c>
      <c r="F292" t="n">
        <v>10.6</v>
      </c>
      <c r="G292" t="n">
        <v>0.4490218642117376</v>
      </c>
      <c r="H292" t="n">
        <v>0.5509781357882624</v>
      </c>
      <c r="I292" t="n">
        <v>0.5377358490566038</v>
      </c>
      <c r="J292" t="n">
        <v>0.4622641509433962</v>
      </c>
      <c r="K292" t="n">
        <v>0.2414551533968778</v>
      </c>
      <c r="L292" t="n">
        <v>0.296280695659726</v>
      </c>
      <c r="M292" t="n">
        <v>0.4622641509433962</v>
      </c>
    </row>
    <row r="293">
      <c r="A293" s="323" t="n">
        <v>45948.33563657408</v>
      </c>
      <c r="B293" s="82" t="n">
        <v>45948</v>
      </c>
      <c r="C293" t="n">
        <v>435.3</v>
      </c>
      <c r="D293" t="n">
        <v>905.4</v>
      </c>
      <c r="E293" t="n">
        <v>5.6</v>
      </c>
      <c r="F293" t="n">
        <v>10.8</v>
      </c>
      <c r="G293" t="n">
        <v>0.4807819748177601</v>
      </c>
      <c r="H293" t="n">
        <v>0.5192180251822399</v>
      </c>
      <c r="I293" t="n">
        <v>0.5185185185185185</v>
      </c>
      <c r="J293" t="n">
        <v>0.4814814814814816</v>
      </c>
      <c r="K293" t="n">
        <v>0.2492943573129127</v>
      </c>
      <c r="L293" t="n">
        <v>0.2692241612056059</v>
      </c>
      <c r="M293" t="n">
        <v>0.4814814814814816</v>
      </c>
    </row>
    <row r="294">
      <c r="A294" s="323" t="n">
        <v>45948.37629629629</v>
      </c>
      <c r="B294" s="82" t="n">
        <v>45948</v>
      </c>
      <c r="C294" t="n">
        <v>389.7</v>
      </c>
      <c r="D294" t="n">
        <v>822.7</v>
      </c>
      <c r="E294" t="n">
        <v>5.2</v>
      </c>
      <c r="F294" t="n">
        <v>10.2</v>
      </c>
      <c r="G294" t="n">
        <v>0.4736842105263158</v>
      </c>
      <c r="H294" t="n">
        <v>0.5263157894736843</v>
      </c>
      <c r="I294" t="n">
        <v>0.5098039215686275</v>
      </c>
      <c r="J294" t="n">
        <v>0.4901960784313725</v>
      </c>
      <c r="K294" t="n">
        <v>0.2414860681114551</v>
      </c>
      <c r="L294" t="n">
        <v>0.2683178534571724</v>
      </c>
      <c r="M294" t="n">
        <v>0.4901960784313725</v>
      </c>
    </row>
    <row r="295">
      <c r="A295" s="323" t="n">
        <v>45948.4221412037</v>
      </c>
      <c r="B295" s="82" t="n">
        <v>45948</v>
      </c>
      <c r="C295" t="n">
        <v>417</v>
      </c>
      <c r="D295" t="n">
        <v>827.6</v>
      </c>
      <c r="E295" t="n">
        <v>5.4</v>
      </c>
      <c r="F295" t="n">
        <v>10.2</v>
      </c>
      <c r="G295" t="n">
        <v>0.5038666022232963</v>
      </c>
      <c r="H295" t="n">
        <v>0.4961333977767037</v>
      </c>
      <c r="I295" t="n">
        <v>0.5294117647058825</v>
      </c>
      <c r="J295" t="n">
        <v>0.4705882352941176</v>
      </c>
      <c r="K295" t="n">
        <v>0.2667529070593922</v>
      </c>
      <c r="L295" t="n">
        <v>0.2626588576464903</v>
      </c>
      <c r="M295" t="n">
        <v>0.4705882352941176</v>
      </c>
    </row>
    <row r="296">
      <c r="A296" s="323" t="n">
        <v>45948.46484953703</v>
      </c>
      <c r="B296" s="82" t="n">
        <v>45948</v>
      </c>
      <c r="C296" t="n">
        <v>415.3</v>
      </c>
      <c r="D296" t="n">
        <v>831.6</v>
      </c>
      <c r="E296" t="n">
        <v>5.2</v>
      </c>
      <c r="F296" t="n">
        <v>10.6</v>
      </c>
      <c r="G296" t="n">
        <v>0.4993987493987494</v>
      </c>
      <c r="H296" t="n">
        <v>0.5006012506012506</v>
      </c>
      <c r="I296" t="n">
        <v>0.4905660377358491</v>
      </c>
      <c r="J296" t="n">
        <v>0.5094339622641509</v>
      </c>
      <c r="K296" t="n">
        <v>0.2449880657427828</v>
      </c>
      <c r="L296" t="n">
        <v>0.2455779719930664</v>
      </c>
      <c r="M296" t="n">
        <v>0.5094339622641509</v>
      </c>
    </row>
    <row r="297">
      <c r="A297" s="323" t="n">
        <v>45948.50052083333</v>
      </c>
      <c r="B297" s="82" t="n">
        <v>45948</v>
      </c>
      <c r="C297" t="n">
        <v>394.6</v>
      </c>
      <c r="D297" t="n">
        <v>814.8</v>
      </c>
      <c r="E297" t="n">
        <v>5.3</v>
      </c>
      <c r="F297" t="n">
        <v>10.9</v>
      </c>
      <c r="G297" t="n">
        <v>0.4842906234658813</v>
      </c>
      <c r="H297" t="n">
        <v>0.5157093765341187</v>
      </c>
      <c r="I297" t="n">
        <v>0.4862385321100917</v>
      </c>
      <c r="J297" t="n">
        <v>0.5137614678899083</v>
      </c>
      <c r="K297" t="n">
        <v>0.2354807618687312</v>
      </c>
      <c r="L297" t="n">
        <v>0.2507577702413605</v>
      </c>
      <c r="M297" t="n">
        <v>0.5137614678899083</v>
      </c>
    </row>
    <row r="298">
      <c r="A298" s="323" t="n">
        <v>45948.92384259259</v>
      </c>
      <c r="B298" s="82" t="n">
        <v>45948</v>
      </c>
      <c r="C298" t="n">
        <v>396.4</v>
      </c>
      <c r="D298" t="n">
        <v>842.42</v>
      </c>
      <c r="E298" t="n">
        <v>5.3</v>
      </c>
      <c r="F298" t="n">
        <v>10.4</v>
      </c>
      <c r="G298" t="n">
        <v>0.4705491322618172</v>
      </c>
      <c r="H298" t="n">
        <v>0.5294508677381828</v>
      </c>
      <c r="I298" t="n">
        <v>0.5096153846153846</v>
      </c>
      <c r="J298" t="n">
        <v>0.4903846153846154</v>
      </c>
      <c r="K298" t="n">
        <v>0.2397990770180414</v>
      </c>
      <c r="L298" t="n">
        <v>0.2698163075973432</v>
      </c>
      <c r="M298" t="n">
        <v>0.4903846153846154</v>
      </c>
    </row>
    <row r="299">
      <c r="A299" s="323" t="n">
        <v>45948.97443287037</v>
      </c>
      <c r="B299" s="82" t="n">
        <v>45948</v>
      </c>
      <c r="C299" t="n">
        <v>391.9</v>
      </c>
      <c r="D299" t="n">
        <v>832.36</v>
      </c>
      <c r="E299" t="n">
        <v>4.97</v>
      </c>
      <c r="F299" t="n">
        <v>10.59</v>
      </c>
      <c r="G299" t="n">
        <v>0.4708299293574895</v>
      </c>
      <c r="H299" t="n">
        <v>0.5291700706425105</v>
      </c>
      <c r="I299" t="n">
        <v>0.4693106704438149</v>
      </c>
      <c r="J299" t="n">
        <v>0.5306893295561851</v>
      </c>
      <c r="K299" t="n">
        <v>0.2209655098117774</v>
      </c>
      <c r="L299" t="n">
        <v>0.2483451606320375</v>
      </c>
      <c r="M299" t="n">
        <v>0.5306893295561851</v>
      </c>
    </row>
    <row r="300">
      <c r="A300" s="323" t="n">
        <v>45949.04673611111</v>
      </c>
      <c r="B300" s="82" t="n">
        <v>45949</v>
      </c>
      <c r="C300" t="n">
        <v>393.1</v>
      </c>
      <c r="D300" t="n">
        <v>821.24</v>
      </c>
      <c r="E300" t="n">
        <v>5.26</v>
      </c>
      <c r="F300" t="n">
        <v>10.55</v>
      </c>
      <c r="G300" t="n">
        <v>0.4786664068968877</v>
      </c>
      <c r="H300" t="n">
        <v>0.5213335931031123</v>
      </c>
      <c r="I300" t="n">
        <v>0.4985781990521326</v>
      </c>
      <c r="J300" t="n">
        <v>0.5014218009478674</v>
      </c>
      <c r="K300" t="n">
        <v>0.2386526350974056</v>
      </c>
      <c r="L300" t="n">
        <v>0.259925563954727</v>
      </c>
      <c r="M300" t="n">
        <v>0.5014218009478674</v>
      </c>
    </row>
    <row r="301">
      <c r="A301" s="323" t="n">
        <v>45949.16489583333</v>
      </c>
      <c r="B301" s="82" t="n">
        <v>45949</v>
      </c>
      <c r="C301" t="n">
        <v>396.4</v>
      </c>
      <c r="D301" t="n">
        <v>821.22</v>
      </c>
      <c r="E301" t="n">
        <v>5.19</v>
      </c>
      <c r="F301" t="n">
        <v>10.59</v>
      </c>
      <c r="G301" t="n">
        <v>0.4826964759747692</v>
      </c>
      <c r="H301" t="n">
        <v>0.5173035240252308</v>
      </c>
      <c r="I301" t="n">
        <v>0.4900849858356941</v>
      </c>
      <c r="J301" t="n">
        <v>0.509915014164306</v>
      </c>
      <c r="K301" t="n">
        <v>0.2365622955910342</v>
      </c>
      <c r="L301" t="n">
        <v>0.2535226902446599</v>
      </c>
      <c r="M301" t="n">
        <v>0.509915014164306</v>
      </c>
    </row>
    <row r="302">
      <c r="A302" s="323" t="n">
        <v>45949.25703703704</v>
      </c>
      <c r="B302" s="82" t="n">
        <v>45949</v>
      </c>
      <c r="C302" t="n">
        <v>377.3</v>
      </c>
      <c r="D302" t="n">
        <v>835.1</v>
      </c>
      <c r="E302" t="n">
        <v>5.2</v>
      </c>
      <c r="F302" t="n">
        <v>10.4</v>
      </c>
      <c r="G302" t="n">
        <v>0.451802179379715</v>
      </c>
      <c r="H302" t="n">
        <v>0.548197820620285</v>
      </c>
      <c r="I302" t="n">
        <v>0.5</v>
      </c>
      <c r="J302" t="n">
        <v>0.5</v>
      </c>
      <c r="K302" t="n">
        <v>0.2259010896898575</v>
      </c>
      <c r="L302" t="n">
        <v>0.2740989103101425</v>
      </c>
      <c r="M302" t="n">
        <v>0.5</v>
      </c>
    </row>
    <row r="303">
      <c r="A303" s="323" t="n">
        <v>45949.30100694444</v>
      </c>
      <c r="B303" s="82" t="n">
        <v>45949</v>
      </c>
      <c r="C303" t="n">
        <v>391.5</v>
      </c>
      <c r="D303" t="n">
        <v>849.9</v>
      </c>
      <c r="E303" t="n">
        <v>5.4</v>
      </c>
      <c r="F303" t="n">
        <v>10.7</v>
      </c>
      <c r="G303" t="n">
        <v>0.4606424285210025</v>
      </c>
      <c r="H303" t="n">
        <v>0.5393575714789975</v>
      </c>
      <c r="I303" t="n">
        <v>0.5046728971962617</v>
      </c>
      <c r="J303" t="n">
        <v>0.4953271028037383</v>
      </c>
      <c r="K303" t="n">
        <v>0.2324737489732162</v>
      </c>
      <c r="L303" t="n">
        <v>0.2721991482230455</v>
      </c>
      <c r="M303" t="n">
        <v>0.4953271028037383</v>
      </c>
    </row>
    <row r="304">
      <c r="A304" s="323" t="n">
        <v>45949.34297453704</v>
      </c>
      <c r="B304" s="82" t="n">
        <v>45949</v>
      </c>
      <c r="C304" t="n">
        <v>400.8</v>
      </c>
      <c r="D304" t="n">
        <v>832.9</v>
      </c>
      <c r="E304" t="n">
        <v>5.2</v>
      </c>
      <c r="F304" t="n">
        <v>11.1</v>
      </c>
      <c r="G304" t="n">
        <v>0.481210229319246</v>
      </c>
      <c r="H304" t="n">
        <v>0.5187897706807539</v>
      </c>
      <c r="I304" t="n">
        <v>0.4684684684684685</v>
      </c>
      <c r="J304" t="n">
        <v>0.5315315315315315</v>
      </c>
      <c r="K304" t="n">
        <v>0.2254318191405477</v>
      </c>
      <c r="L304" t="n">
        <v>0.2430366493279208</v>
      </c>
      <c r="M304" t="n">
        <v>0.5315315315315315</v>
      </c>
    </row>
    <row r="305">
      <c r="A305" s="323" t="n">
        <v>45949.38459490741</v>
      </c>
      <c r="B305" s="82" t="n">
        <v>45949</v>
      </c>
      <c r="C305" t="n">
        <v>405.5</v>
      </c>
      <c r="D305" t="n">
        <v>907</v>
      </c>
      <c r="E305" t="n">
        <v>5.3</v>
      </c>
      <c r="F305" t="n">
        <v>11.1</v>
      </c>
      <c r="G305" t="n">
        <v>0.4470782800441014</v>
      </c>
      <c r="H305" t="n">
        <v>0.5529217199558986</v>
      </c>
      <c r="I305" t="n">
        <v>0.4774774774774775</v>
      </c>
      <c r="J305" t="n">
        <v>0.5225225225225225</v>
      </c>
      <c r="K305" t="n">
        <v>0.2134698093904268</v>
      </c>
      <c r="L305" t="n">
        <v>0.2640076680870507</v>
      </c>
      <c r="M305" t="n">
        <v>0.5225225225225225</v>
      </c>
    </row>
    <row r="306">
      <c r="A306" s="323" t="n">
        <v>45949.42510416666</v>
      </c>
      <c r="B306" s="82" t="n">
        <v>45949</v>
      </c>
      <c r="C306" t="n">
        <v>387.2</v>
      </c>
      <c r="D306" t="n">
        <v>863.2</v>
      </c>
      <c r="E306" t="n">
        <v>5.5</v>
      </c>
      <c r="F306" t="n">
        <v>11</v>
      </c>
      <c r="G306" t="n">
        <v>0.448563484708063</v>
      </c>
      <c r="H306" t="n">
        <v>0.551436515291937</v>
      </c>
      <c r="I306" t="n">
        <v>0.5</v>
      </c>
      <c r="J306" t="n">
        <v>0.5</v>
      </c>
      <c r="K306" t="n">
        <v>0.2242817423540315</v>
      </c>
      <c r="L306" t="n">
        <v>0.2757182576459685</v>
      </c>
      <c r="M306" t="n">
        <v>0.5</v>
      </c>
    </row>
    <row r="307">
      <c r="A307" s="323" t="n">
        <v>45949.4656712963</v>
      </c>
      <c r="B307" s="82" t="n">
        <v>45949</v>
      </c>
      <c r="C307" t="n">
        <v>396.4</v>
      </c>
      <c r="D307" t="n">
        <v>865.5</v>
      </c>
      <c r="E307" t="n">
        <v>5.5</v>
      </c>
      <c r="F307" t="n">
        <v>10.7</v>
      </c>
      <c r="G307" t="n">
        <v>0.458001155401502</v>
      </c>
      <c r="H307" t="n">
        <v>0.541998844598498</v>
      </c>
      <c r="I307" t="n">
        <v>0.5140186915887851</v>
      </c>
      <c r="J307" t="n">
        <v>0.4859813084112149</v>
      </c>
      <c r="K307" t="n">
        <v>0.2354211546456319</v>
      </c>
      <c r="L307" t="n">
        <v>0.2785975369431532</v>
      </c>
      <c r="M307" t="n">
        <v>0.4859813084112149</v>
      </c>
    </row>
    <row r="308">
      <c r="A308" s="323" t="n">
        <v>45949.51292824074</v>
      </c>
      <c r="B308" s="82" t="n">
        <v>45949</v>
      </c>
      <c r="C308" t="n">
        <v>375.2</v>
      </c>
      <c r="D308" t="n">
        <v>866.6</v>
      </c>
      <c r="E308" t="n">
        <v>5.4</v>
      </c>
      <c r="F308" t="n">
        <v>10.7</v>
      </c>
      <c r="G308" t="n">
        <v>0.4329563812600969</v>
      </c>
      <c r="H308" t="n">
        <v>0.5670436187399031</v>
      </c>
      <c r="I308" t="n">
        <v>0.5046728971962617</v>
      </c>
      <c r="J308" t="n">
        <v>0.4953271028037383</v>
      </c>
      <c r="K308" t="n">
        <v>0.2185013512901424</v>
      </c>
      <c r="L308" t="n">
        <v>0.2861715459061193</v>
      </c>
      <c r="M308" t="n">
        <v>0.4953271028037383</v>
      </c>
    </row>
    <row r="309">
      <c r="A309" s="323" t="n">
        <v>45949.92684027777</v>
      </c>
      <c r="B309" s="82" t="n">
        <v>45949</v>
      </c>
      <c r="C309" t="n">
        <v>399.8</v>
      </c>
      <c r="D309" t="n">
        <v>835.6</v>
      </c>
      <c r="E309" t="n">
        <v>5.4</v>
      </c>
      <c r="F309" t="n">
        <v>10.6</v>
      </c>
      <c r="G309" t="n">
        <v>0.4784585926280517</v>
      </c>
      <c r="H309" t="n">
        <v>0.5215414073719483</v>
      </c>
      <c r="I309" t="n">
        <v>0.5094339622641509</v>
      </c>
      <c r="J309" t="n">
        <v>0.490566037735849</v>
      </c>
      <c r="K309" t="n">
        <v>0.2437430566218377</v>
      </c>
      <c r="L309" t="n">
        <v>0.2656909056423133</v>
      </c>
      <c r="M309" t="n">
        <v>0.490566037735849</v>
      </c>
    </row>
    <row r="310">
      <c r="A310" s="323" t="n">
        <v>45950.04498842593</v>
      </c>
      <c r="B310" s="82" t="n">
        <v>45950</v>
      </c>
      <c r="C310" t="n">
        <v>401.1</v>
      </c>
      <c r="D310" t="n">
        <v>833.5</v>
      </c>
      <c r="E310" t="n">
        <v>5.3</v>
      </c>
      <c r="F310" t="n">
        <v>10.6</v>
      </c>
      <c r="G310" t="n">
        <v>0.4812237552489502</v>
      </c>
      <c r="H310" t="n">
        <v>0.5187762447510498</v>
      </c>
      <c r="I310" t="n">
        <v>0.5</v>
      </c>
      <c r="J310" t="n">
        <v>0.5</v>
      </c>
      <c r="K310" t="n">
        <v>0.2406118776244751</v>
      </c>
      <c r="L310" t="n">
        <v>0.2593881223755249</v>
      </c>
      <c r="M310" t="n">
        <v>0.5</v>
      </c>
    </row>
    <row r="311">
      <c r="A311" s="323" t="n">
        <v>45950.09674768519</v>
      </c>
      <c r="B311" s="82" t="n">
        <v>45950</v>
      </c>
      <c r="C311" t="n">
        <v>400</v>
      </c>
      <c r="D311" t="n">
        <v>828.9</v>
      </c>
      <c r="E311" t="n">
        <v>5.4</v>
      </c>
      <c r="F311" t="n">
        <v>10.5</v>
      </c>
      <c r="G311" t="n">
        <v>0.4825672578115575</v>
      </c>
      <c r="H311" t="n">
        <v>0.5174327421884425</v>
      </c>
      <c r="I311" t="n">
        <v>0.5142857142857143</v>
      </c>
      <c r="J311" t="n">
        <v>0.4857142857142857</v>
      </c>
      <c r="K311" t="n">
        <v>0.2481774468745153</v>
      </c>
      <c r="L311" t="n">
        <v>0.266108267411199</v>
      </c>
      <c r="M311" t="n">
        <v>0.4857142857142857</v>
      </c>
    </row>
    <row r="312">
      <c r="A312" s="323" t="n">
        <v>45953.14204861111</v>
      </c>
      <c r="B312" s="82" t="n">
        <v>45953</v>
      </c>
      <c r="C312" t="n">
        <v>400</v>
      </c>
      <c r="D312" t="n">
        <v>829.5</v>
      </c>
      <c r="E312" t="n">
        <v>5.3</v>
      </c>
      <c r="F312" t="n">
        <v>10.5</v>
      </c>
      <c r="G312" t="n">
        <v>0.4822182037371911</v>
      </c>
      <c r="H312" t="n">
        <v>0.517781796262809</v>
      </c>
      <c r="I312" t="n">
        <v>0.5047619047619047</v>
      </c>
      <c r="J312" t="n">
        <v>0.4952380952380953</v>
      </c>
      <c r="K312" t="n">
        <v>0.2434053790292488</v>
      </c>
      <c r="L312" t="n">
        <v>0.2613565257326559</v>
      </c>
      <c r="M312" t="n">
        <v>0.4952380952380953</v>
      </c>
    </row>
    <row r="313">
      <c r="A313" s="323" t="n">
        <v>45953.20190972222</v>
      </c>
      <c r="B313" s="82" t="n">
        <v>45953</v>
      </c>
      <c r="C313" t="n">
        <v>398.6</v>
      </c>
      <c r="D313" t="n">
        <v>835.3</v>
      </c>
      <c r="E313" t="n">
        <v>5.4</v>
      </c>
      <c r="F313" t="n">
        <v>10.7</v>
      </c>
      <c r="G313" t="n">
        <v>0.4771938225787143</v>
      </c>
      <c r="H313" t="n">
        <v>0.5228061774212858</v>
      </c>
      <c r="I313" t="n">
        <v>0.5046728971962617</v>
      </c>
      <c r="J313" t="n">
        <v>0.4953271028037383</v>
      </c>
      <c r="K313" t="n">
        <v>0.2408267889649586</v>
      </c>
      <c r="L313" t="n">
        <v>0.2638461082313031</v>
      </c>
      <c r="M313" t="n">
        <v>0.4953271028037383</v>
      </c>
    </row>
    <row r="314">
      <c r="A314" s="323" t="n">
        <v>45953.25449074074</v>
      </c>
      <c r="B314" s="82" t="n">
        <v>45953</v>
      </c>
      <c r="C314" t="n">
        <v>398.2</v>
      </c>
      <c r="D314" t="n">
        <v>861.5</v>
      </c>
      <c r="E314" t="n">
        <v>5.7</v>
      </c>
      <c r="F314" t="n">
        <v>11.1</v>
      </c>
      <c r="G314" t="n">
        <v>0.4622170632617528</v>
      </c>
      <c r="H314" t="n">
        <v>0.5377829367382473</v>
      </c>
      <c r="I314" t="n">
        <v>0.5135135135135136</v>
      </c>
      <c r="J314" t="n">
        <v>0.4864864864864865</v>
      </c>
      <c r="K314" t="n">
        <v>0.2373547081614407</v>
      </c>
      <c r="L314" t="n">
        <v>0.276158805352073</v>
      </c>
      <c r="M314" t="n">
        <v>0.4864864864864865</v>
      </c>
    </row>
    <row r="315">
      <c r="A315" s="323" t="n">
        <v>45953.29782407408</v>
      </c>
      <c r="B315" s="82" t="n">
        <v>45953</v>
      </c>
      <c r="C315" t="n">
        <v>406.9</v>
      </c>
      <c r="D315" t="n">
        <v>875.7</v>
      </c>
      <c r="E315" t="n">
        <v>5.5</v>
      </c>
      <c r="F315" t="n">
        <v>10.8</v>
      </c>
      <c r="G315" t="n">
        <v>0.4646568459518099</v>
      </c>
      <c r="H315" t="n">
        <v>0.5353431540481901</v>
      </c>
      <c r="I315" t="n">
        <v>0.5092592592592592</v>
      </c>
      <c r="J315" t="n">
        <v>0.4907407407407408</v>
      </c>
      <c r="K315" t="n">
        <v>0.2366308011791624</v>
      </c>
      <c r="L315" t="n">
        <v>0.2726284580800968</v>
      </c>
      <c r="M315" t="n">
        <v>0.4907407407407408</v>
      </c>
    </row>
    <row r="316">
      <c r="A316" s="323" t="n">
        <v>45953.36006944445</v>
      </c>
      <c r="B316" s="82" t="n">
        <v>45953</v>
      </c>
      <c r="C316" t="n">
        <v>403.5</v>
      </c>
      <c r="D316" t="n">
        <v>859.3</v>
      </c>
      <c r="E316" t="n">
        <v>5.2</v>
      </c>
      <c r="F316" t="n">
        <v>10.6</v>
      </c>
      <c r="G316" t="n">
        <v>0.4695682532293728</v>
      </c>
      <c r="H316" t="n">
        <v>0.5304317467706272</v>
      </c>
      <c r="I316" t="n">
        <v>0.4905660377358491</v>
      </c>
      <c r="J316" t="n">
        <v>0.5094339622641509</v>
      </c>
      <c r="K316" t="n">
        <v>0.2303542374332772</v>
      </c>
      <c r="L316" t="n">
        <v>0.2602118003025718</v>
      </c>
      <c r="M316" t="n">
        <v>0.5094339622641509</v>
      </c>
    </row>
    <row r="317">
      <c r="A317" s="323" t="n">
        <v>45953.41456018519</v>
      </c>
      <c r="B317" s="82" t="n">
        <v>45953</v>
      </c>
      <c r="C317" t="n">
        <v>402.3</v>
      </c>
      <c r="D317" t="n">
        <v>870</v>
      </c>
      <c r="E317" t="n">
        <v>5.5</v>
      </c>
      <c r="F317" t="n">
        <v>11.4</v>
      </c>
      <c r="G317" t="n">
        <v>0.4624137931034483</v>
      </c>
      <c r="H317" t="n">
        <v>0.5375862068965517</v>
      </c>
      <c r="I317" t="n">
        <v>0.4824561403508772</v>
      </c>
      <c r="J317" t="n">
        <v>0.5175438596491229</v>
      </c>
      <c r="K317" t="n">
        <v>0.2230943738656987</v>
      </c>
      <c r="L317" t="n">
        <v>0.2593617664851784</v>
      </c>
      <c r="M317" t="n">
        <v>0.5175438596491229</v>
      </c>
    </row>
    <row r="318">
      <c r="A318" s="323" t="n">
        <v>45953.43015046296</v>
      </c>
      <c r="B318" s="82" t="n">
        <v>45953</v>
      </c>
      <c r="C318" t="n">
        <v>395.2</v>
      </c>
      <c r="D318" t="n">
        <v>846.6</v>
      </c>
      <c r="E318" t="n">
        <v>5.4</v>
      </c>
      <c r="F318" t="n">
        <v>11.5</v>
      </c>
      <c r="G318" t="n">
        <v>0.4668084101110324</v>
      </c>
      <c r="H318" t="n">
        <v>0.5331915898889676</v>
      </c>
      <c r="I318" t="n">
        <v>0.4695652173913044</v>
      </c>
      <c r="J318" t="n">
        <v>0.5304347826086956</v>
      </c>
      <c r="K318" t="n">
        <v>0.2191969925738761</v>
      </c>
      <c r="L318" t="n">
        <v>0.2503682248174283</v>
      </c>
      <c r="M318" t="n">
        <v>0.5304347826086956</v>
      </c>
    </row>
    <row r="319">
      <c r="A319" s="323" t="n">
        <v>45953.46332175926</v>
      </c>
      <c r="B319" s="82" t="n">
        <v>45953</v>
      </c>
      <c r="C319" t="n">
        <v>410.1</v>
      </c>
      <c r="D319" t="n">
        <v>854.7</v>
      </c>
      <c r="E319" t="n">
        <v>5.3</v>
      </c>
      <c r="F319" t="n">
        <v>11.4</v>
      </c>
      <c r="G319" t="n">
        <v>0.4798174798174798</v>
      </c>
      <c r="H319" t="n">
        <v>0.5201825201825202</v>
      </c>
      <c r="I319" t="n">
        <v>0.4649122807017543</v>
      </c>
      <c r="J319" t="n">
        <v>0.5350877192982456</v>
      </c>
      <c r="K319" t="n">
        <v>0.2230730388625125</v>
      </c>
      <c r="L319" t="n">
        <v>0.2418392418392418</v>
      </c>
      <c r="M319" t="n">
        <v>0.5350877192982456</v>
      </c>
    </row>
    <row r="320">
      <c r="A320" s="323" t="n">
        <v>45953.61954861111</v>
      </c>
      <c r="B320" s="82" t="n">
        <v>45953</v>
      </c>
      <c r="C320" t="n">
        <v>410</v>
      </c>
      <c r="D320" t="n">
        <v>833.5</v>
      </c>
      <c r="E320" t="n">
        <v>5.3</v>
      </c>
      <c r="F320" t="n">
        <v>11.4</v>
      </c>
      <c r="G320" t="n">
        <v>0.4919016196760648</v>
      </c>
      <c r="H320" t="n">
        <v>0.5080983803239352</v>
      </c>
      <c r="I320" t="n">
        <v>0.4649122807017543</v>
      </c>
      <c r="J320" t="n">
        <v>0.5350877192982456</v>
      </c>
      <c r="K320" t="n">
        <v>0.2286911038844862</v>
      </c>
      <c r="L320" t="n">
        <v>0.2362211768172681</v>
      </c>
      <c r="M320" t="n">
        <v>0.5350877192982456</v>
      </c>
    </row>
    <row r="321">
      <c r="A321" s="323" t="n">
        <v>45953.66245370371</v>
      </c>
      <c r="B321" s="82" t="n">
        <v>45953</v>
      </c>
      <c r="C321" t="n">
        <v>401.7</v>
      </c>
      <c r="D321" t="n">
        <v>843.3</v>
      </c>
      <c r="E321" t="n">
        <v>5.4</v>
      </c>
      <c r="F321" t="n">
        <v>10.8</v>
      </c>
      <c r="G321" t="n">
        <v>0.4763429384560655</v>
      </c>
      <c r="H321" t="n">
        <v>0.5236570615439345</v>
      </c>
      <c r="I321" t="n">
        <v>0.5</v>
      </c>
      <c r="J321" t="n">
        <v>0.5</v>
      </c>
      <c r="K321" t="n">
        <v>0.2381714692280327</v>
      </c>
      <c r="L321" t="n">
        <v>0.2618285307719673</v>
      </c>
      <c r="M321" t="n">
        <v>0.5</v>
      </c>
    </row>
    <row r="322">
      <c r="A322" s="323" t="n">
        <v>45953.85777777778</v>
      </c>
      <c r="B322" s="82" t="n">
        <v>45953</v>
      </c>
      <c r="C322" t="n">
        <v>396.6</v>
      </c>
      <c r="D322" t="n">
        <v>838.7</v>
      </c>
      <c r="E322" t="n">
        <v>5.3</v>
      </c>
      <c r="F322" t="n">
        <v>11.1</v>
      </c>
      <c r="G322" t="n">
        <v>0.4728746870156194</v>
      </c>
      <c r="H322" t="n">
        <v>0.5271253129843806</v>
      </c>
      <c r="I322" t="n">
        <v>0.4774774774774775</v>
      </c>
      <c r="J322" t="n">
        <v>0.5225225225225225</v>
      </c>
      <c r="K322" t="n">
        <v>0.2257870127191696</v>
      </c>
      <c r="L322" t="n">
        <v>0.2516904647583079</v>
      </c>
      <c r="M322" t="n">
        <v>0.5225225225225225</v>
      </c>
    </row>
    <row r="323">
      <c r="A323" s="323" t="n">
        <v>45953.93012731482</v>
      </c>
      <c r="B323" s="82" t="n">
        <v>45953</v>
      </c>
      <c r="C323" t="n">
        <v>389.9</v>
      </c>
      <c r="D323" t="n">
        <v>835.5</v>
      </c>
      <c r="E323" t="n">
        <v>5.5</v>
      </c>
      <c r="F323" t="n">
        <v>10.6</v>
      </c>
      <c r="G323" t="n">
        <v>0.4666666666666666</v>
      </c>
      <c r="H323" t="n">
        <v>0.5333333333333333</v>
      </c>
      <c r="I323" t="n">
        <v>0.5188679245283019</v>
      </c>
      <c r="J323" t="n">
        <v>0.4811320754716981</v>
      </c>
      <c r="K323" t="n">
        <v>0.2421383647798742</v>
      </c>
      <c r="L323" t="n">
        <v>0.2767295597484277</v>
      </c>
      <c r="M323" t="n">
        <v>0.4811320754716981</v>
      </c>
    </row>
    <row r="324">
      <c r="A324" s="323" t="n">
        <v>45954.009375</v>
      </c>
      <c r="B324" s="82" t="n">
        <v>45954</v>
      </c>
      <c r="C324" t="n">
        <v>401.1</v>
      </c>
      <c r="D324" t="n">
        <v>838.2</v>
      </c>
      <c r="E324" t="n">
        <v>5.4</v>
      </c>
      <c r="F324" t="n">
        <v>10.7</v>
      </c>
      <c r="G324" t="n">
        <v>0.4785254115962778</v>
      </c>
      <c r="H324" t="n">
        <v>0.5214745884037223</v>
      </c>
      <c r="I324" t="n">
        <v>0.5046728971962617</v>
      </c>
      <c r="J324" t="n">
        <v>0.4953271028037383</v>
      </c>
      <c r="K324" t="n">
        <v>0.2414988058523271</v>
      </c>
      <c r="L324" t="n">
        <v>0.2631740913439347</v>
      </c>
      <c r="M324" t="n">
        <v>0.4953271028037383</v>
      </c>
    </row>
    <row r="325">
      <c r="A325" s="323" t="n">
        <v>45954.09550925926</v>
      </c>
      <c r="B325" s="82" t="n">
        <v>45954</v>
      </c>
      <c r="C325" t="n">
        <v>411.1</v>
      </c>
      <c r="D325" t="n">
        <v>838.8</v>
      </c>
      <c r="E325" t="n">
        <v>5.4</v>
      </c>
      <c r="F325" t="n">
        <v>10.8</v>
      </c>
      <c r="G325" t="n">
        <v>0.4901049117787316</v>
      </c>
      <c r="H325" t="n">
        <v>0.5098950882212684</v>
      </c>
      <c r="I325" t="n">
        <v>0.5</v>
      </c>
      <c r="J325" t="n">
        <v>0.5</v>
      </c>
      <c r="K325" t="n">
        <v>0.2450524558893658</v>
      </c>
      <c r="L325" t="n">
        <v>0.2549475441106342</v>
      </c>
      <c r="M325" t="n">
        <v>0.5</v>
      </c>
    </row>
    <row r="326">
      <c r="A326" s="323" t="n">
        <v>45954.19247685185</v>
      </c>
      <c r="B326" s="82" t="n">
        <v>45954</v>
      </c>
      <c r="C326" t="n">
        <v>398.8</v>
      </c>
      <c r="D326" t="n">
        <v>839.3</v>
      </c>
      <c r="E326" t="n">
        <v>5.4</v>
      </c>
      <c r="F326" t="n">
        <v>10.6</v>
      </c>
      <c r="G326" t="n">
        <v>0.4751578696532825</v>
      </c>
      <c r="H326" t="n">
        <v>0.5248421303467175</v>
      </c>
      <c r="I326" t="n">
        <v>0.5094339622641509</v>
      </c>
      <c r="J326" t="n">
        <v>0.490566037735849</v>
      </c>
      <c r="K326" t="n">
        <v>0.2420615562384647</v>
      </c>
      <c r="L326" t="n">
        <v>0.2673724060256862</v>
      </c>
      <c r="M326" t="n">
        <v>0.490566037735849</v>
      </c>
    </row>
    <row r="327">
      <c r="A327" s="323" t="n">
        <v>45954.25872685185</v>
      </c>
      <c r="B327" s="82" t="n">
        <v>45954</v>
      </c>
      <c r="C327" t="n">
        <v>395.5</v>
      </c>
      <c r="D327" t="n">
        <v>855</v>
      </c>
      <c r="E327" t="n">
        <v>5.6</v>
      </c>
      <c r="F327" t="n">
        <v>10.8</v>
      </c>
      <c r="G327" t="n">
        <v>0.4625730994152047</v>
      </c>
      <c r="H327" t="n">
        <v>0.5374269005847954</v>
      </c>
      <c r="I327" t="n">
        <v>0.5185185185185185</v>
      </c>
      <c r="J327" t="n">
        <v>0.4814814814814816</v>
      </c>
      <c r="K327" t="n">
        <v>0.2398527182152913</v>
      </c>
      <c r="L327" t="n">
        <v>0.2786658003032272</v>
      </c>
      <c r="M327" t="n">
        <v>0.4814814814814816</v>
      </c>
    </row>
    <row r="328">
      <c r="A328" s="323" t="n">
        <v>45954.29951388889</v>
      </c>
      <c r="B328" s="82" t="n">
        <v>45954</v>
      </c>
      <c r="C328" t="n">
        <v>385.5</v>
      </c>
      <c r="D328" t="n">
        <v>808.5</v>
      </c>
      <c r="E328" t="n">
        <v>5.5</v>
      </c>
      <c r="F328" t="n">
        <v>10.6</v>
      </c>
      <c r="G328" t="n">
        <v>0.4768089053803339</v>
      </c>
      <c r="H328" t="n">
        <v>0.5231910946196661</v>
      </c>
      <c r="I328" t="n">
        <v>0.5188679245283019</v>
      </c>
      <c r="J328" t="n">
        <v>0.4811320754716981</v>
      </c>
      <c r="K328" t="n">
        <v>0.2474008471313053</v>
      </c>
      <c r="L328" t="n">
        <v>0.2714670773969965</v>
      </c>
      <c r="M328" t="n">
        <v>0.4811320754716981</v>
      </c>
    </row>
    <row r="329">
      <c r="A329" s="323" t="n">
        <v>45954.34054398148</v>
      </c>
      <c r="B329" s="82" t="n">
        <v>45954</v>
      </c>
      <c r="C329" t="n">
        <v>414.2</v>
      </c>
      <c r="D329" t="n">
        <v>871.1</v>
      </c>
      <c r="E329" t="n">
        <v>5.6</v>
      </c>
      <c r="F329" t="n">
        <v>11.2</v>
      </c>
      <c r="G329" t="n">
        <v>0.4754907588106991</v>
      </c>
      <c r="H329" t="n">
        <v>0.5245092411893009</v>
      </c>
      <c r="I329" t="n">
        <v>0.5</v>
      </c>
      <c r="J329" t="n">
        <v>0.5</v>
      </c>
      <c r="K329" t="n">
        <v>0.2377453794053495</v>
      </c>
      <c r="L329" t="n">
        <v>0.2622546205946504</v>
      </c>
      <c r="M329" t="n">
        <v>0.5</v>
      </c>
    </row>
    <row r="330">
      <c r="A330" s="323" t="n">
        <v>45954.38056712963</v>
      </c>
      <c r="B330" s="82" t="n">
        <v>45954</v>
      </c>
      <c r="C330" t="n">
        <v>393.2</v>
      </c>
      <c r="D330" t="n">
        <v>850.3</v>
      </c>
      <c r="E330" t="n">
        <v>5.6</v>
      </c>
      <c r="F330" t="n">
        <v>11.2</v>
      </c>
      <c r="G330" t="n">
        <v>0.462425026461249</v>
      </c>
      <c r="H330" t="n">
        <v>0.5375749735387511</v>
      </c>
      <c r="I330" t="n">
        <v>0.5</v>
      </c>
      <c r="J330" t="n">
        <v>0.5</v>
      </c>
      <c r="K330" t="n">
        <v>0.2312125132306245</v>
      </c>
      <c r="L330" t="n">
        <v>0.2687874867693755</v>
      </c>
      <c r="M330" t="n">
        <v>0.5</v>
      </c>
    </row>
    <row r="331">
      <c r="A331" s="323" t="n">
        <v>45954.42636574074</v>
      </c>
      <c r="B331" s="82" t="n">
        <v>45954</v>
      </c>
      <c r="C331" t="n">
        <v>391.8</v>
      </c>
      <c r="D331" t="n">
        <v>842.4</v>
      </c>
      <c r="E331" t="n">
        <v>5.6</v>
      </c>
      <c r="F331" t="n">
        <v>10.7</v>
      </c>
      <c r="G331" t="n">
        <v>0.4650997150997151</v>
      </c>
      <c r="H331" t="n">
        <v>0.5349002849002849</v>
      </c>
      <c r="I331" t="n">
        <v>0.5233644859813084</v>
      </c>
      <c r="J331" t="n">
        <v>0.4766355140186916</v>
      </c>
      <c r="K331" t="n">
        <v>0.2434166733232154</v>
      </c>
      <c r="L331" t="n">
        <v>0.279947812658093</v>
      </c>
      <c r="M331" t="n">
        <v>0.4766355140186916</v>
      </c>
    </row>
    <row r="332">
      <c r="A332" s="323" t="n">
        <v>45954.46550925926</v>
      </c>
      <c r="B332" s="82" t="n">
        <v>45954</v>
      </c>
      <c r="C332" t="n">
        <v>398.2</v>
      </c>
      <c r="D332" t="n">
        <v>857.6</v>
      </c>
      <c r="E332" t="n">
        <v>5.5</v>
      </c>
      <c r="F332" t="n">
        <v>11.1</v>
      </c>
      <c r="G332" t="n">
        <v>0.4643190298507462</v>
      </c>
      <c r="H332" t="n">
        <v>0.5356809701492538</v>
      </c>
      <c r="I332" t="n">
        <v>0.4954954954954955</v>
      </c>
      <c r="J332" t="n">
        <v>0.5045045045045045</v>
      </c>
      <c r="K332" t="n">
        <v>0.2300679877638833</v>
      </c>
      <c r="L332" t="n">
        <v>0.2654275077316122</v>
      </c>
      <c r="M332" t="n">
        <v>0.5045045045045045</v>
      </c>
    </row>
    <row r="333">
      <c r="A333" s="323" t="n">
        <v>45954.50363425926</v>
      </c>
      <c r="B333" s="82" t="n">
        <v>45954</v>
      </c>
      <c r="C333" t="n">
        <v>418.6</v>
      </c>
      <c r="D333" t="n">
        <v>876.1</v>
      </c>
      <c r="E333" t="n">
        <v>5.3</v>
      </c>
      <c r="F333" t="n">
        <v>10.8</v>
      </c>
      <c r="G333" t="n">
        <v>0.477799337975117</v>
      </c>
      <c r="H333" t="n">
        <v>0.522200662024883</v>
      </c>
      <c r="I333" t="n">
        <v>0.4907407407407407</v>
      </c>
      <c r="J333" t="n">
        <v>0.5092592592592593</v>
      </c>
      <c r="K333" t="n">
        <v>0.2344756010433444</v>
      </c>
      <c r="L333" t="n">
        <v>0.2562651396973963</v>
      </c>
      <c r="M333" t="n">
        <v>0.5092592592592593</v>
      </c>
    </row>
    <row r="334">
      <c r="A334" s="323" t="n">
        <v>45954.60133101852</v>
      </c>
      <c r="B334" s="82" t="n">
        <v>45954</v>
      </c>
      <c r="C334" t="n">
        <v>411.4</v>
      </c>
      <c r="D334" t="n">
        <v>839.8</v>
      </c>
      <c r="E334" t="n">
        <v>5.3</v>
      </c>
      <c r="F334" t="n">
        <v>10.5</v>
      </c>
      <c r="G334" t="n">
        <v>0.4898785425101215</v>
      </c>
      <c r="H334" t="n">
        <v>0.5101214574898786</v>
      </c>
      <c r="I334" t="n">
        <v>0.5047619047619047</v>
      </c>
      <c r="J334" t="n">
        <v>0.4952380952380953</v>
      </c>
      <c r="K334" t="n">
        <v>0.2472720262193946</v>
      </c>
      <c r="L334" t="n">
        <v>0.2574898785425102</v>
      </c>
      <c r="M334" t="n">
        <v>0.4952380952380953</v>
      </c>
    </row>
    <row r="335">
      <c r="A335" s="323" t="n">
        <v>45954.70429398148</v>
      </c>
      <c r="B335" s="82" t="n">
        <v>45954</v>
      </c>
      <c r="C335" t="n">
        <v>409.8</v>
      </c>
      <c r="D335" t="n">
        <v>835.8</v>
      </c>
      <c r="E335" t="n">
        <v>5.2</v>
      </c>
      <c r="F335" t="n">
        <v>11.1</v>
      </c>
      <c r="G335" t="n">
        <v>0.4903086862885858</v>
      </c>
      <c r="H335" t="n">
        <v>0.5096913137114142</v>
      </c>
      <c r="I335" t="n">
        <v>0.4684684684684685</v>
      </c>
      <c r="J335" t="n">
        <v>0.5315315315315315</v>
      </c>
      <c r="K335" t="n">
        <v>0.2296941593424006</v>
      </c>
      <c r="L335" t="n">
        <v>0.2387743091260679</v>
      </c>
      <c r="M335" t="n">
        <v>0.5315315315315315</v>
      </c>
    </row>
    <row r="336">
      <c r="A336" s="323" t="n">
        <v>45954.93502314815</v>
      </c>
      <c r="B336" s="82" t="n">
        <v>45954</v>
      </c>
      <c r="C336" t="n">
        <v>399.5</v>
      </c>
      <c r="D336" t="n">
        <v>835.5</v>
      </c>
      <c r="E336" t="n">
        <v>5.4</v>
      </c>
      <c r="F336" t="n">
        <v>10.6</v>
      </c>
      <c r="G336" t="n">
        <v>0.4781567923399162</v>
      </c>
      <c r="H336" t="n">
        <v>0.5218432076600837</v>
      </c>
      <c r="I336" t="n">
        <v>0.5094339622641509</v>
      </c>
      <c r="J336" t="n">
        <v>0.490566037735849</v>
      </c>
      <c r="K336" t="n">
        <v>0.2435893093052403</v>
      </c>
      <c r="L336" t="n">
        <v>0.2658446529589106</v>
      </c>
      <c r="M336" t="n">
        <v>0.490566037735849</v>
      </c>
    </row>
    <row r="337">
      <c r="A337" s="323" t="n">
        <v>45955.00993055556</v>
      </c>
      <c r="B337" s="82" t="n">
        <v>45955</v>
      </c>
      <c r="C337" t="n">
        <v>401.1</v>
      </c>
      <c r="D337" t="n">
        <v>826.7</v>
      </c>
      <c r="E337" t="n">
        <v>5.3</v>
      </c>
      <c r="F337" t="n">
        <v>10.5</v>
      </c>
      <c r="G337" t="n">
        <v>0.4851820491109229</v>
      </c>
      <c r="H337" t="n">
        <v>0.514817950889077</v>
      </c>
      <c r="I337" t="n">
        <v>0.5047619047619047</v>
      </c>
      <c r="J337" t="n">
        <v>0.4952380952380953</v>
      </c>
      <c r="K337" t="n">
        <v>0.2449014152655135</v>
      </c>
      <c r="L337" t="n">
        <v>0.2598604894963912</v>
      </c>
      <c r="M337" t="n">
        <v>0.4952380952380953</v>
      </c>
    </row>
    <row r="338">
      <c r="A338" s="323" t="n">
        <v>45955.09979166667</v>
      </c>
      <c r="B338" s="82" t="n">
        <v>45955</v>
      </c>
      <c r="C338" t="n">
        <v>398.4</v>
      </c>
      <c r="D338" t="n">
        <v>828.9</v>
      </c>
      <c r="E338" t="n">
        <v>5.3</v>
      </c>
      <c r="F338" t="n">
        <v>0</v>
      </c>
      <c r="G338" t="n">
        <v>0.4806369887803112</v>
      </c>
      <c r="H338" t="n">
        <v>0.5193630112196888</v>
      </c>
      <c r="I338" t="n">
        <v>0</v>
      </c>
      <c r="J338" t="n">
        <v>0</v>
      </c>
      <c r="K338" t="n">
        <v>0</v>
      </c>
      <c r="L338" t="n">
        <v>0</v>
      </c>
      <c r="M338" t="n">
        <v>0</v>
      </c>
    </row>
    <row r="339">
      <c r="A339" s="323" t="n">
        <v>45955.10028935185</v>
      </c>
      <c r="B339" s="82" t="n">
        <v>45955</v>
      </c>
      <c r="C339" t="n">
        <v>398.8</v>
      </c>
      <c r="D339" t="n">
        <v>828.8</v>
      </c>
      <c r="E339" t="n">
        <v>5.3</v>
      </c>
      <c r="F339" t="n">
        <v>10.7</v>
      </c>
      <c r="G339" t="n">
        <v>0.4811776061776062</v>
      </c>
      <c r="H339" t="n">
        <v>0.5188223938223938</v>
      </c>
      <c r="I339" t="n">
        <v>0.4953271028037383</v>
      </c>
      <c r="J339" t="n">
        <v>0.5046728971962616</v>
      </c>
      <c r="K339" t="n">
        <v>0.2383403096019919</v>
      </c>
      <c r="L339" t="n">
        <v>0.2569867932017464</v>
      </c>
      <c r="M339" t="n">
        <v>0.5046728971962616</v>
      </c>
    </row>
    <row r="340">
      <c r="A340" s="323" t="n">
        <v>45955.17576388889</v>
      </c>
      <c r="B340" s="82" t="n">
        <v>45955</v>
      </c>
      <c r="C340" t="n">
        <v>411.1</v>
      </c>
      <c r="D340" t="n">
        <v>835.6</v>
      </c>
      <c r="E340" t="n">
        <v>5.4</v>
      </c>
      <c r="F340" t="n">
        <v>10.7</v>
      </c>
      <c r="G340" t="n">
        <v>0.4919818094782192</v>
      </c>
      <c r="H340" t="n">
        <v>0.5080181905217808</v>
      </c>
      <c r="I340" t="n">
        <v>0.5046728971962617</v>
      </c>
      <c r="J340" t="n">
        <v>0.4953271028037383</v>
      </c>
      <c r="K340" t="n">
        <v>0.2482898851572322</v>
      </c>
      <c r="L340" t="n">
        <v>0.2563830120390296</v>
      </c>
      <c r="M340" t="n">
        <v>0.4953271028037383</v>
      </c>
    </row>
    <row r="341">
      <c r="A341" s="323" t="n">
        <v>45955.27145833334</v>
      </c>
      <c r="B341" s="82" t="n">
        <v>45955</v>
      </c>
      <c r="C341" t="n">
        <v>386.5</v>
      </c>
      <c r="D341" t="n">
        <v>823.5</v>
      </c>
      <c r="E341" t="n">
        <v>5.3</v>
      </c>
      <c r="F341" t="n">
        <v>10.8</v>
      </c>
      <c r="G341" t="n">
        <v>0.4693381906496661</v>
      </c>
      <c r="H341" t="n">
        <v>0.5306618093503339</v>
      </c>
      <c r="I341" t="n">
        <v>0.4907407407407407</v>
      </c>
      <c r="J341" t="n">
        <v>0.5092592592592593</v>
      </c>
      <c r="K341" t="n">
        <v>0.2303233713373361</v>
      </c>
      <c r="L341" t="n">
        <v>0.2604173694034046</v>
      </c>
      <c r="M341" t="n">
        <v>0.5092592592592593</v>
      </c>
    </row>
    <row r="342">
      <c r="A342" s="323" t="n">
        <v>45955.30201388889</v>
      </c>
      <c r="B342" s="82" t="n">
        <v>45955</v>
      </c>
      <c r="C342" t="n">
        <v>380.2</v>
      </c>
      <c r="D342" t="n">
        <v>859.4</v>
      </c>
      <c r="E342" t="n">
        <v>5.4</v>
      </c>
      <c r="F342" t="n">
        <v>10.7</v>
      </c>
      <c r="G342" t="n">
        <v>0.4424016755876193</v>
      </c>
      <c r="H342" t="n">
        <v>0.5575983244123808</v>
      </c>
      <c r="I342" t="n">
        <v>0.5046728971962617</v>
      </c>
      <c r="J342" t="n">
        <v>0.4953271028037383</v>
      </c>
      <c r="K342" t="n">
        <v>0.2232681353432845</v>
      </c>
      <c r="L342" t="n">
        <v>0.2814047618529772</v>
      </c>
      <c r="M342" t="n">
        <v>0.4953271028037383</v>
      </c>
    </row>
    <row r="343">
      <c r="A343" s="323" t="n">
        <v>45955.34305555555</v>
      </c>
      <c r="B343" s="82" t="n">
        <v>45955</v>
      </c>
      <c r="C343" t="n">
        <v>389.9</v>
      </c>
      <c r="D343" t="n">
        <v>864.6</v>
      </c>
      <c r="E343" t="n">
        <v>5.5</v>
      </c>
      <c r="F343" t="n">
        <v>10.7</v>
      </c>
      <c r="G343" t="n">
        <v>0.4509599814943326</v>
      </c>
      <c r="H343" t="n">
        <v>0.5490400185056674</v>
      </c>
      <c r="I343" t="n">
        <v>0.5140186915887851</v>
      </c>
      <c r="J343" t="n">
        <v>0.4859813084112149</v>
      </c>
      <c r="K343" t="n">
        <v>0.2318018596466196</v>
      </c>
      <c r="L343" t="n">
        <v>0.2822168319421655</v>
      </c>
      <c r="M343" t="n">
        <v>0.4859813084112149</v>
      </c>
    </row>
    <row r="344">
      <c r="A344" s="323" t="n">
        <v>45955.38271990741</v>
      </c>
      <c r="B344" s="82" t="n">
        <v>45955</v>
      </c>
      <c r="C344" t="n">
        <v>390.2</v>
      </c>
      <c r="D344" t="n">
        <v>837.2</v>
      </c>
      <c r="E344" t="n">
        <v>5.3</v>
      </c>
      <c r="F344" t="n">
        <v>10.5</v>
      </c>
      <c r="G344" t="n">
        <v>0.4660774008600095</v>
      </c>
      <c r="H344" t="n">
        <v>0.5339225991399905</v>
      </c>
      <c r="I344" t="n">
        <v>0.5047619047619047</v>
      </c>
      <c r="J344" t="n">
        <v>0.4952380952380953</v>
      </c>
      <c r="K344" t="n">
        <v>0.2352581166245762</v>
      </c>
      <c r="L344" t="n">
        <v>0.2695037881373286</v>
      </c>
      <c r="M344" t="n">
        <v>0.4952380952380953</v>
      </c>
    </row>
    <row r="345">
      <c r="A345" s="323" t="n">
        <v>45955.42491898148</v>
      </c>
      <c r="B345" s="82" t="n">
        <v>45955</v>
      </c>
      <c r="C345" t="n">
        <v>407.1</v>
      </c>
      <c r="D345" t="n">
        <v>832.8</v>
      </c>
      <c r="E345" t="n">
        <v>5.5</v>
      </c>
      <c r="F345" t="n">
        <v>10.8</v>
      </c>
      <c r="G345" t="n">
        <v>0.4888328530259367</v>
      </c>
      <c r="H345" t="n">
        <v>0.5111671469740633</v>
      </c>
      <c r="I345" t="n">
        <v>0.5092592592592592</v>
      </c>
      <c r="J345" t="n">
        <v>0.4907407407407408</v>
      </c>
      <c r="K345" t="n">
        <v>0.2489426566335788</v>
      </c>
      <c r="L345" t="n">
        <v>0.2603166026256803</v>
      </c>
      <c r="M345" t="n">
        <v>0.4907407407407408</v>
      </c>
    </row>
    <row r="346">
      <c r="A346" s="323" t="n">
        <v>45955.46770833333</v>
      </c>
      <c r="B346" s="82" t="n">
        <v>45955</v>
      </c>
      <c r="C346" t="n">
        <v>390.4</v>
      </c>
      <c r="D346" t="n">
        <v>833.6</v>
      </c>
      <c r="E346" t="n">
        <v>5.4</v>
      </c>
      <c r="F346" t="n">
        <v>10.9</v>
      </c>
      <c r="G346" t="n">
        <v>0.4683301343570057</v>
      </c>
      <c r="H346" t="n">
        <v>0.5316698656429942</v>
      </c>
      <c r="I346" t="n">
        <v>0.4954128440366973</v>
      </c>
      <c r="J346" t="n">
        <v>0.5045871559633027</v>
      </c>
      <c r="K346" t="n">
        <v>0.2320167638098928</v>
      </c>
      <c r="L346" t="n">
        <v>0.2633960802268045</v>
      </c>
      <c r="M346" t="n">
        <v>0.5045871559633027</v>
      </c>
    </row>
    <row r="347">
      <c r="A347" s="323" t="n">
        <v>45955.50385416667</v>
      </c>
      <c r="B347" s="82" t="n">
        <v>45955</v>
      </c>
      <c r="C347" t="n">
        <v>395.9</v>
      </c>
      <c r="D347" t="n">
        <v>845.6</v>
      </c>
      <c r="E347" t="n">
        <v>5.5</v>
      </c>
      <c r="F347" t="n">
        <v>10.4</v>
      </c>
      <c r="G347" t="n">
        <v>0.4681882686849574</v>
      </c>
      <c r="H347" t="n">
        <v>0.5318117313150426</v>
      </c>
      <c r="I347" t="n">
        <v>0.5288461538461539</v>
      </c>
      <c r="J347" t="n">
        <v>0.4711538461538461</v>
      </c>
      <c r="K347" t="n">
        <v>0.2475995651699294</v>
      </c>
      <c r="L347" t="n">
        <v>0.2812465886762244</v>
      </c>
      <c r="M347" t="n">
        <v>0.4711538461538461</v>
      </c>
    </row>
    <row r="348">
      <c r="A348" s="323" t="n">
        <v>45955.60807870371</v>
      </c>
      <c r="B348" s="82" t="n">
        <v>45955</v>
      </c>
      <c r="C348" t="n">
        <v>411.7</v>
      </c>
      <c r="D348" t="n">
        <v>867.8</v>
      </c>
      <c r="E348" t="n">
        <v>5.2</v>
      </c>
      <c r="F348" t="n">
        <v>10.8</v>
      </c>
      <c r="G348" t="n">
        <v>0.4744180686794192</v>
      </c>
      <c r="H348" t="n">
        <v>0.5255819313205807</v>
      </c>
      <c r="I348" t="n">
        <v>0.4814814814814815</v>
      </c>
      <c r="J348" t="n">
        <v>0.5185185185185185</v>
      </c>
      <c r="K348" t="n">
        <v>0.22842351454935</v>
      </c>
      <c r="L348" t="n">
        <v>0.2530579669321315</v>
      </c>
      <c r="M348" t="n">
        <v>0.5185185185185185</v>
      </c>
    </row>
    <row r="349">
      <c r="A349" s="323" t="n">
        <v>45955.70716435185</v>
      </c>
      <c r="B349" s="82" t="n">
        <v>45955</v>
      </c>
      <c r="C349" t="n">
        <v>406.9</v>
      </c>
      <c r="D349" t="n">
        <v>842.4</v>
      </c>
      <c r="E349" t="n">
        <v>5.4</v>
      </c>
      <c r="F349" t="n">
        <v>11.1</v>
      </c>
      <c r="G349" t="n">
        <v>0.4830246913580247</v>
      </c>
      <c r="H349" t="n">
        <v>0.5169753086419753</v>
      </c>
      <c r="I349" t="n">
        <v>0.4864864864864865</v>
      </c>
      <c r="J349" t="n">
        <v>0.5135135135135135</v>
      </c>
      <c r="K349" t="n">
        <v>0.234984984984985</v>
      </c>
      <c r="L349" t="n">
        <v>0.2515015015015015</v>
      </c>
      <c r="M349" t="n">
        <v>0.5135135135135135</v>
      </c>
    </row>
    <row r="350">
      <c r="A350" s="323" t="n">
        <v>45955.92026620371</v>
      </c>
      <c r="B350" s="82" t="n">
        <v>45955</v>
      </c>
      <c r="C350" t="n">
        <v>384.8</v>
      </c>
      <c r="D350" t="n">
        <v>814.62</v>
      </c>
      <c r="E350" t="n">
        <v>5.3</v>
      </c>
      <c r="F350" t="n">
        <v>10.7</v>
      </c>
      <c r="G350" t="n">
        <v>0.472367484225774</v>
      </c>
      <c r="H350" t="n">
        <v>0.527632515774226</v>
      </c>
      <c r="I350" t="n">
        <v>0.4953271028037383</v>
      </c>
      <c r="J350" t="n">
        <v>0.5046728971962616</v>
      </c>
      <c r="K350" t="n">
        <v>0.2339764174202432</v>
      </c>
      <c r="L350" t="n">
        <v>0.2613506853834951</v>
      </c>
      <c r="M350" t="n">
        <v>0.5046728971962616</v>
      </c>
    </row>
    <row r="351">
      <c r="A351" s="323" t="n">
        <v>45956.11923611111</v>
      </c>
      <c r="B351" s="82" t="n">
        <v>45956</v>
      </c>
      <c r="C351" t="n">
        <v>393.6</v>
      </c>
      <c r="D351" t="n">
        <v>821.3200000000001</v>
      </c>
      <c r="E351" t="n">
        <v>5.4</v>
      </c>
      <c r="F351" t="n">
        <v>10.4</v>
      </c>
      <c r="G351" t="n">
        <v>0.479228558905177</v>
      </c>
      <c r="H351" t="n">
        <v>0.520771441094823</v>
      </c>
      <c r="I351" t="n">
        <v>0.5192307692307693</v>
      </c>
      <c r="J351" t="n">
        <v>0.4807692307692307</v>
      </c>
      <c r="K351" t="n">
        <v>0.2488302132776881</v>
      </c>
      <c r="L351" t="n">
        <v>0.2704005559530812</v>
      </c>
      <c r="M351" t="n">
        <v>0.4807692307692307</v>
      </c>
    </row>
    <row r="352">
      <c r="A352" s="323" t="n">
        <v>45956.14498842593</v>
      </c>
      <c r="B352" s="82" t="n">
        <v>45956</v>
      </c>
      <c r="C352" t="n">
        <v>395.6</v>
      </c>
      <c r="D352" t="n">
        <v>839.4</v>
      </c>
      <c r="E352" t="n">
        <v>5.4</v>
      </c>
      <c r="F352" t="n">
        <v>10.8</v>
      </c>
      <c r="G352" t="n">
        <v>0.4712890159637837</v>
      </c>
      <c r="H352" t="n">
        <v>0.5287109840362163</v>
      </c>
      <c r="I352" t="n">
        <v>0.5</v>
      </c>
      <c r="J352" t="n">
        <v>0.5</v>
      </c>
      <c r="K352" t="n">
        <v>0.2356445079818918</v>
      </c>
      <c r="L352" t="n">
        <v>0.2643554920181082</v>
      </c>
      <c r="M352" t="n">
        <v>0.5</v>
      </c>
    </row>
    <row r="353">
      <c r="A353" s="323" t="n">
        <v>45956.17800925926</v>
      </c>
      <c r="B353" s="82" t="n">
        <v>45956</v>
      </c>
      <c r="C353" t="n">
        <v>396.6</v>
      </c>
      <c r="D353" t="n">
        <v>841.02</v>
      </c>
      <c r="E353" t="n">
        <v>5.4</v>
      </c>
      <c r="F353" t="n">
        <v>10.7</v>
      </c>
      <c r="G353" t="n">
        <v>0.4715702361418278</v>
      </c>
      <c r="H353" t="n">
        <v>0.5284297638581722</v>
      </c>
      <c r="I353" t="n">
        <v>0.5046728971962617</v>
      </c>
      <c r="J353" t="n">
        <v>0.4953271028037383</v>
      </c>
      <c r="K353" t="n">
        <v>0.2379887173052215</v>
      </c>
      <c r="L353" t="n">
        <v>0.2666841798910402</v>
      </c>
      <c r="M353" t="n">
        <v>0.4953271028037383</v>
      </c>
    </row>
    <row r="354">
      <c r="A354" s="323" t="n">
        <v>45956.26305555556</v>
      </c>
      <c r="B354" s="82" t="n">
        <v>45956</v>
      </c>
      <c r="C354" t="n">
        <v>391.3</v>
      </c>
      <c r="D354" t="n">
        <v>840.6</v>
      </c>
      <c r="E354" t="n">
        <v>5.4</v>
      </c>
      <c r="F354" t="n">
        <v>10.5</v>
      </c>
      <c r="G354" t="n">
        <v>0.4655008327385201</v>
      </c>
      <c r="H354" t="n">
        <v>0.5344991672614799</v>
      </c>
      <c r="I354" t="n">
        <v>0.5142857142857143</v>
      </c>
      <c r="J354" t="n">
        <v>0.4857142857142857</v>
      </c>
      <c r="K354" t="n">
        <v>0.2394004282655247</v>
      </c>
      <c r="L354" t="n">
        <v>0.2748852860201897</v>
      </c>
      <c r="M354" t="n">
        <v>0.4857142857142857</v>
      </c>
    </row>
    <row r="355">
      <c r="A355" s="323" t="n">
        <v>45956.30143518518</v>
      </c>
      <c r="B355" s="82" t="n">
        <v>45956</v>
      </c>
      <c r="C355" t="n">
        <v>392.4</v>
      </c>
      <c r="D355" t="n">
        <v>841.9</v>
      </c>
      <c r="E355" t="n">
        <v>5.5</v>
      </c>
      <c r="F355" t="n">
        <v>10.7</v>
      </c>
      <c r="G355" t="n">
        <v>0.4660886090984677</v>
      </c>
      <c r="H355" t="n">
        <v>0.5339113909015323</v>
      </c>
      <c r="I355" t="n">
        <v>0.5140186915887851</v>
      </c>
      <c r="J355" t="n">
        <v>0.4859813084112149</v>
      </c>
      <c r="K355" t="n">
        <v>0.2395782570132311</v>
      </c>
      <c r="L355" t="n">
        <v>0.274440434575554</v>
      </c>
      <c r="M355" t="n">
        <v>0.4859813084112149</v>
      </c>
    </row>
    <row r="356">
      <c r="A356" s="323" t="n">
        <v>45956.34193287037</v>
      </c>
      <c r="B356" s="82" t="n">
        <v>45956</v>
      </c>
      <c r="C356" t="n">
        <v>404.6</v>
      </c>
      <c r="D356" t="n">
        <v>840.4</v>
      </c>
      <c r="E356" t="n">
        <v>5.2</v>
      </c>
      <c r="F356" t="n">
        <v>11</v>
      </c>
      <c r="G356" t="n">
        <v>0.4814374107567825</v>
      </c>
      <c r="H356" t="n">
        <v>0.5185625892432175</v>
      </c>
      <c r="I356" t="n">
        <v>0.4727272727272727</v>
      </c>
      <c r="J356" t="n">
        <v>0.5272727272727272</v>
      </c>
      <c r="K356" t="n">
        <v>0.2275885941759336</v>
      </c>
      <c r="L356" t="n">
        <v>0.2451386785513392</v>
      </c>
      <c r="M356" t="n">
        <v>0.5272727272727272</v>
      </c>
    </row>
    <row r="357">
      <c r="A357" s="323" t="n">
        <v>45956.38017361111</v>
      </c>
      <c r="B357" s="82" t="n">
        <v>45956</v>
      </c>
      <c r="C357" t="n">
        <v>422.4</v>
      </c>
      <c r="D357" t="n">
        <v>855</v>
      </c>
      <c r="E357" t="n">
        <v>5.5</v>
      </c>
      <c r="F357" t="n">
        <v>11.1</v>
      </c>
      <c r="G357" t="n">
        <v>0.4940350877192982</v>
      </c>
      <c r="H357" t="n">
        <v>0.5059649122807017</v>
      </c>
      <c r="I357" t="n">
        <v>0.4954954954954955</v>
      </c>
      <c r="J357" t="n">
        <v>0.5045045045045045</v>
      </c>
      <c r="K357" t="n">
        <v>0.2447921605816342</v>
      </c>
      <c r="L357" t="n">
        <v>0.2507033349138612</v>
      </c>
      <c r="M357" t="n">
        <v>0.5045045045045045</v>
      </c>
    </row>
    <row r="358">
      <c r="A358" s="323" t="n">
        <v>45956.42305555556</v>
      </c>
      <c r="B358" s="82" t="n">
        <v>45956</v>
      </c>
      <c r="C358" t="n">
        <v>397.6</v>
      </c>
      <c r="D358" t="n">
        <v>817.2</v>
      </c>
      <c r="E358" t="n">
        <v>5.4</v>
      </c>
      <c r="F358" t="n">
        <v>10.9</v>
      </c>
      <c r="G358" t="n">
        <v>0.4865394028389623</v>
      </c>
      <c r="H358" t="n">
        <v>0.5134605971610376</v>
      </c>
      <c r="I358" t="n">
        <v>0.4954128440366973</v>
      </c>
      <c r="J358" t="n">
        <v>0.5045871559633027</v>
      </c>
      <c r="K358" t="n">
        <v>0.2410378692963667</v>
      </c>
      <c r="L358" t="n">
        <v>0.2543749747403306</v>
      </c>
      <c r="M358" t="n">
        <v>0.5045871559633027</v>
      </c>
    </row>
    <row r="359">
      <c r="A359" s="323" t="n">
        <v>45956.46125</v>
      </c>
      <c r="B359" s="82" t="n">
        <v>45956</v>
      </c>
      <c r="C359" t="n">
        <v>405.3</v>
      </c>
      <c r="D359" t="n">
        <v>819.8</v>
      </c>
      <c r="E359" t="n">
        <v>5.5</v>
      </c>
      <c r="F359" t="n">
        <v>11</v>
      </c>
      <c r="G359" t="n">
        <v>0.4943888753354477</v>
      </c>
      <c r="H359" t="n">
        <v>0.5056111246645523</v>
      </c>
      <c r="I359" t="n">
        <v>0.5</v>
      </c>
      <c r="J359" t="n">
        <v>0.5</v>
      </c>
      <c r="K359" t="n">
        <v>0.2471944376677239</v>
      </c>
      <c r="L359" t="n">
        <v>0.2528055623322761</v>
      </c>
      <c r="M359" t="n">
        <v>0.5</v>
      </c>
    </row>
    <row r="360">
      <c r="A360" s="323" t="n">
        <v>45956.51092592593</v>
      </c>
      <c r="B360" s="82" t="n">
        <v>45956</v>
      </c>
      <c r="C360" t="n">
        <v>406.8</v>
      </c>
      <c r="D360" t="n">
        <v>861.3</v>
      </c>
      <c r="E360" t="n">
        <v>5.1</v>
      </c>
      <c r="F360" t="n">
        <v>11.4</v>
      </c>
      <c r="G360" t="n">
        <v>0.4723092998955069</v>
      </c>
      <c r="H360" t="n">
        <v>0.5276907001044931</v>
      </c>
      <c r="I360" t="n">
        <v>0.4473684210526315</v>
      </c>
      <c r="J360" t="n">
        <v>0.5526315789473685</v>
      </c>
      <c r="K360" t="n">
        <v>0.2112962657427267</v>
      </c>
      <c r="L360" t="n">
        <v>0.2360721553099048</v>
      </c>
      <c r="M360" t="n">
        <v>0.5526315789473685</v>
      </c>
    </row>
    <row r="361">
      <c r="A361" s="323" t="n">
        <v>45956.60946759259</v>
      </c>
      <c r="B361" s="82" t="n">
        <v>45956</v>
      </c>
      <c r="C361" t="n">
        <v>410</v>
      </c>
      <c r="D361" t="n">
        <v>851.6</v>
      </c>
      <c r="E361" t="n">
        <v>5.4</v>
      </c>
      <c r="F361" t="n">
        <v>10.7</v>
      </c>
      <c r="G361" t="n">
        <v>0.4814466885861907</v>
      </c>
      <c r="H361" t="n">
        <v>0.5185533114138093</v>
      </c>
      <c r="I361" t="n">
        <v>0.5046728971962617</v>
      </c>
      <c r="J361" t="n">
        <v>0.4953271028037383</v>
      </c>
      <c r="K361" t="n">
        <v>0.2429730951743392</v>
      </c>
      <c r="L361" t="n">
        <v>0.2616998020219225</v>
      </c>
      <c r="M361" t="n">
        <v>0.4953271028037383</v>
      </c>
    </row>
    <row r="362">
      <c r="A362" s="323" t="n">
        <v>45956.70863425926</v>
      </c>
      <c r="B362" s="82" t="n">
        <v>45956</v>
      </c>
      <c r="C362" t="n">
        <v>404.7</v>
      </c>
      <c r="D362" t="n">
        <v>844.1</v>
      </c>
      <c r="E362" t="n">
        <v>5.3</v>
      </c>
      <c r="F362" t="n">
        <v>10.6</v>
      </c>
      <c r="G362" t="n">
        <v>0.4794455633218813</v>
      </c>
      <c r="H362" t="n">
        <v>0.5205544366781187</v>
      </c>
      <c r="I362" t="n">
        <v>0.5</v>
      </c>
      <c r="J362" t="n">
        <v>0.5</v>
      </c>
      <c r="K362" t="n">
        <v>0.2397227816609406</v>
      </c>
      <c r="L362" t="n">
        <v>0.2602772183390594</v>
      </c>
      <c r="M362" t="n">
        <v>0.5</v>
      </c>
    </row>
    <row r="363">
      <c r="A363" s="323" t="n">
        <v>45956.79282407407</v>
      </c>
      <c r="B363" s="82" t="n">
        <v>45956</v>
      </c>
      <c r="C363" t="n">
        <v>413.9</v>
      </c>
      <c r="D363" t="n">
        <v>829.2</v>
      </c>
      <c r="E363" t="n">
        <v>5.4</v>
      </c>
      <c r="F363" t="n">
        <v>10.4</v>
      </c>
      <c r="G363" t="n">
        <v>0.4991558128316449</v>
      </c>
      <c r="H363" t="n">
        <v>0.5008441871683551</v>
      </c>
      <c r="I363" t="n">
        <v>0.5192307692307693</v>
      </c>
      <c r="J363" t="n">
        <v>0.4807692307692307</v>
      </c>
      <c r="K363" t="n">
        <v>0.2591770566625849</v>
      </c>
      <c r="L363" t="n">
        <v>0.2600537125681844</v>
      </c>
      <c r="M363" t="n">
        <v>0.4807692307692307</v>
      </c>
    </row>
    <row r="364">
      <c r="A364" s="323" t="n">
        <v>45956.93427083334</v>
      </c>
      <c r="B364" s="82" t="n">
        <v>45956</v>
      </c>
      <c r="C364" t="n">
        <v>403.2</v>
      </c>
      <c r="D364" t="n">
        <v>828.7</v>
      </c>
      <c r="E364" t="n">
        <v>5.4</v>
      </c>
      <c r="F364" t="n">
        <v>10.5</v>
      </c>
      <c r="G364" t="n">
        <v>0.4865451912634246</v>
      </c>
      <c r="H364" t="n">
        <v>0.5134548087365755</v>
      </c>
      <c r="I364" t="n">
        <v>0.5142857142857143</v>
      </c>
      <c r="J364" t="n">
        <v>0.4857142857142857</v>
      </c>
      <c r="K364" t="n">
        <v>0.2502232412211898</v>
      </c>
      <c r="L364" t="n">
        <v>0.2640624730645246</v>
      </c>
      <c r="M364" t="n">
        <v>0.4857142857142857</v>
      </c>
    </row>
    <row r="365">
      <c r="A365" s="323" t="n">
        <v>45957.0275</v>
      </c>
      <c r="B365" s="82" t="n">
        <v>45957</v>
      </c>
      <c r="C365" t="n">
        <v>411</v>
      </c>
      <c r="D365" t="n">
        <v>833.4</v>
      </c>
      <c r="E365" t="n">
        <v>5.4</v>
      </c>
      <c r="F365" t="n">
        <v>10.6</v>
      </c>
      <c r="G365" t="n">
        <v>0.4931605471562275</v>
      </c>
      <c r="H365" t="n">
        <v>0.5068394528437725</v>
      </c>
      <c r="I365" t="n">
        <v>0.5094339622641509</v>
      </c>
      <c r="J365" t="n">
        <v>0.490566037735849</v>
      </c>
      <c r="K365" t="n">
        <v>0.2512327315701536</v>
      </c>
      <c r="L365" t="n">
        <v>0.2582012306939973</v>
      </c>
      <c r="M365" t="n">
        <v>0.490566037735849</v>
      </c>
    </row>
    <row r="366">
      <c r="A366" s="323" t="n">
        <v>45957.11950231482</v>
      </c>
      <c r="B366" s="82" t="n">
        <v>45957</v>
      </c>
      <c r="C366" t="n">
        <v>398.8</v>
      </c>
      <c r="D366" t="n">
        <v>833.5</v>
      </c>
      <c r="E366" t="n">
        <v>5.3</v>
      </c>
      <c r="F366" t="n">
        <v>10.5</v>
      </c>
      <c r="G366" t="n">
        <v>0.4784643071385723</v>
      </c>
      <c r="H366" t="n">
        <v>0.5215356928614276</v>
      </c>
      <c r="I366" t="n">
        <v>0.5047619047619047</v>
      </c>
      <c r="J366" t="n">
        <v>0.4952380952380953</v>
      </c>
      <c r="K366" t="n">
        <v>0.2415105550318508</v>
      </c>
      <c r="L366" t="n">
        <v>0.2632513497300539</v>
      </c>
      <c r="M366" t="n">
        <v>0.4952380952380953</v>
      </c>
    </row>
    <row r="367">
      <c r="A367" s="323" t="n">
        <v>45957.17811342593</v>
      </c>
      <c r="B367" s="82" t="n">
        <v>45957</v>
      </c>
      <c r="C367" t="n">
        <v>402.1</v>
      </c>
      <c r="D367" t="n">
        <v>838.4</v>
      </c>
      <c r="E367" t="n">
        <v>5.4</v>
      </c>
      <c r="F367" t="n">
        <v>10.7</v>
      </c>
      <c r="G367" t="n">
        <v>0.4796040076335878</v>
      </c>
      <c r="H367" t="n">
        <v>0.5203959923664122</v>
      </c>
      <c r="I367" t="n">
        <v>0.5046728971962617</v>
      </c>
      <c r="J367" t="n">
        <v>0.4953271028037383</v>
      </c>
      <c r="K367" t="n">
        <v>0.2420431440393808</v>
      </c>
      <c r="L367" t="n">
        <v>0.262629753156881</v>
      </c>
      <c r="M367" t="n">
        <v>0.4953271028037383</v>
      </c>
    </row>
    <row r="368">
      <c r="A368" s="323" t="n">
        <v>45957.25407407407</v>
      </c>
      <c r="B368" s="82" t="n">
        <v>45957</v>
      </c>
      <c r="C368" t="n">
        <v>398.4</v>
      </c>
      <c r="D368" t="n">
        <v>841.9</v>
      </c>
      <c r="E368" t="n">
        <v>5.3</v>
      </c>
      <c r="F368" t="n">
        <v>10.5</v>
      </c>
      <c r="G368" t="n">
        <v>0.4732153462406462</v>
      </c>
      <c r="H368" t="n">
        <v>0.5267846537593539</v>
      </c>
      <c r="I368" t="n">
        <v>0.5047619047619047</v>
      </c>
      <c r="J368" t="n">
        <v>0.4952380952380953</v>
      </c>
      <c r="K368" t="n">
        <v>0.2388610795309928</v>
      </c>
      <c r="L368" t="n">
        <v>0.265900825230912</v>
      </c>
      <c r="M368" t="n">
        <v>0.4952380952380953</v>
      </c>
    </row>
    <row r="369">
      <c r="A369" s="323" t="n">
        <v>45957.29608796296</v>
      </c>
      <c r="B369" s="82" t="n">
        <v>45957</v>
      </c>
      <c r="C369" t="n">
        <v>387.6</v>
      </c>
      <c r="D369" t="n">
        <v>835.7</v>
      </c>
      <c r="E369" t="n">
        <v>5.6</v>
      </c>
      <c r="F369" t="n">
        <v>10.8</v>
      </c>
      <c r="G369" t="n">
        <v>0.4638028000478641</v>
      </c>
      <c r="H369" t="n">
        <v>0.5361971999521359</v>
      </c>
      <c r="I369" t="n">
        <v>0.5185185185185185</v>
      </c>
      <c r="J369" t="n">
        <v>0.4814814814814816</v>
      </c>
      <c r="K369" t="n">
        <v>0.2404903407655591</v>
      </c>
      <c r="L369" t="n">
        <v>0.2780281777529593</v>
      </c>
      <c r="M369" t="n">
        <v>0.4814814814814816</v>
      </c>
    </row>
    <row r="370">
      <c r="A370" s="323" t="n">
        <v>45957.34010416667</v>
      </c>
      <c r="B370" s="82" t="n">
        <v>45957</v>
      </c>
      <c r="C370" t="n">
        <v>400</v>
      </c>
      <c r="D370" t="n">
        <v>840.7</v>
      </c>
      <c r="E370" t="n">
        <v>5.3</v>
      </c>
      <c r="F370" t="n">
        <v>10.7</v>
      </c>
      <c r="G370" t="n">
        <v>0.4757939812061377</v>
      </c>
      <c r="H370" t="n">
        <v>0.5242060187938623</v>
      </c>
      <c r="I370" t="n">
        <v>0.4953271028037383</v>
      </c>
      <c r="J370" t="n">
        <v>0.5046728971962616</v>
      </c>
      <c r="K370" t="n">
        <v>0.2356736542422925</v>
      </c>
      <c r="L370" t="n">
        <v>0.2596534485614458</v>
      </c>
      <c r="M370" t="n">
        <v>0.5046728971962616</v>
      </c>
    </row>
    <row r="371">
      <c r="A371" s="323" t="n">
        <v>45957.3786574074</v>
      </c>
      <c r="B371" s="82" t="n">
        <v>45957</v>
      </c>
      <c r="C371" t="n">
        <v>385.2</v>
      </c>
      <c r="D371" t="n">
        <v>830.1</v>
      </c>
      <c r="E371" t="n">
        <v>5.2</v>
      </c>
      <c r="F371" t="n">
        <v>10.8</v>
      </c>
      <c r="G371" t="n">
        <v>0.4640404770509577</v>
      </c>
      <c r="H371" t="n">
        <v>0.5359595229490423</v>
      </c>
      <c r="I371" t="n">
        <v>0.4814814814814815</v>
      </c>
      <c r="J371" t="n">
        <v>0.5185185185185185</v>
      </c>
      <c r="K371" t="n">
        <v>0.2234268963578685</v>
      </c>
      <c r="L371" t="n">
        <v>0.2580545851236129</v>
      </c>
      <c r="M371" t="n">
        <v>0.5185185185185185</v>
      </c>
    </row>
    <row r="372">
      <c r="A372" s="323" t="n">
        <v>45957.42689814815</v>
      </c>
      <c r="B372" s="82" t="n">
        <v>45957</v>
      </c>
      <c r="C372" t="n">
        <v>404.1</v>
      </c>
      <c r="D372" t="n">
        <v>823.1</v>
      </c>
      <c r="E372" t="n">
        <v>5.4</v>
      </c>
      <c r="F372" t="n">
        <v>11</v>
      </c>
      <c r="G372" t="n">
        <v>0.4909488519013486</v>
      </c>
      <c r="H372" t="n">
        <v>0.5090511480986514</v>
      </c>
      <c r="I372" t="n">
        <v>0.490909090909091</v>
      </c>
      <c r="J372" t="n">
        <v>0.509090909090909</v>
      </c>
      <c r="K372" t="n">
        <v>0.2410112545697529</v>
      </c>
      <c r="L372" t="n">
        <v>0.249897836339338</v>
      </c>
      <c r="M372" t="n">
        <v>0.509090909090909</v>
      </c>
    </row>
    <row r="373">
      <c r="A373" s="323" t="n">
        <v>45957.46574074074</v>
      </c>
      <c r="B373" s="82" t="n">
        <v>45957</v>
      </c>
      <c r="C373" t="n">
        <v>393.5</v>
      </c>
      <c r="D373" t="n">
        <v>829</v>
      </c>
      <c r="E373" t="n">
        <v>5.5</v>
      </c>
      <c r="F373" t="n">
        <v>10.9</v>
      </c>
      <c r="G373" t="n">
        <v>0.4746682750301568</v>
      </c>
      <c r="H373" t="n">
        <v>0.5253317249698432</v>
      </c>
      <c r="I373" t="n">
        <v>0.5045871559633027</v>
      </c>
      <c r="J373" t="n">
        <v>0.4954128440366973</v>
      </c>
      <c r="K373" t="n">
        <v>0.2395115149234736</v>
      </c>
      <c r="L373" t="n">
        <v>0.2650756410398291</v>
      </c>
      <c r="M373" t="n">
        <v>0.4954128440366973</v>
      </c>
    </row>
    <row r="374">
      <c r="A374" s="323" t="n">
        <v>45957.49807870371</v>
      </c>
      <c r="B374" s="82" t="n">
        <v>45957</v>
      </c>
      <c r="C374" t="n">
        <v>392.5</v>
      </c>
      <c r="D374" t="n">
        <v>858.9</v>
      </c>
      <c r="E374" t="n">
        <v>5.3</v>
      </c>
      <c r="F374" t="n">
        <v>10.6</v>
      </c>
      <c r="G374" t="n">
        <v>0.4569798579578531</v>
      </c>
      <c r="H374" t="n">
        <v>0.5430201420421469</v>
      </c>
      <c r="I374" t="n">
        <v>0.5</v>
      </c>
      <c r="J374" t="n">
        <v>0.5</v>
      </c>
      <c r="K374" t="n">
        <v>0.2284899289789265</v>
      </c>
      <c r="L374" t="n">
        <v>0.2715100710210734</v>
      </c>
      <c r="M374" t="n">
        <v>0.5</v>
      </c>
    </row>
    <row r="375">
      <c r="A375" s="323" t="n">
        <v>45957.61681712963</v>
      </c>
      <c r="B375" s="82" t="n">
        <v>45957</v>
      </c>
      <c r="C375" t="n">
        <v>408</v>
      </c>
      <c r="D375" t="n">
        <v>849.1</v>
      </c>
      <c r="E375" t="n">
        <v>5.5</v>
      </c>
      <c r="F375" t="n">
        <v>10.6</v>
      </c>
      <c r="G375" t="n">
        <v>0.4805087739959957</v>
      </c>
      <c r="H375" t="n">
        <v>0.5194912260040042</v>
      </c>
      <c r="I375" t="n">
        <v>0.5188679245283019</v>
      </c>
      <c r="J375" t="n">
        <v>0.4811320754716981</v>
      </c>
      <c r="K375" t="n">
        <v>0.2493205902809412</v>
      </c>
      <c r="L375" t="n">
        <v>0.2695473342473607</v>
      </c>
      <c r="M375" t="n">
        <v>0.4811320754716981</v>
      </c>
    </row>
    <row r="376">
      <c r="A376" s="323" t="n">
        <v>45957.70733796297</v>
      </c>
      <c r="B376" s="82" t="n">
        <v>45957</v>
      </c>
      <c r="C376" t="n">
        <v>408.1</v>
      </c>
      <c r="D376" t="n">
        <v>845.7</v>
      </c>
      <c r="E376" t="n">
        <v>5.1</v>
      </c>
      <c r="F376" t="n">
        <v>10.1</v>
      </c>
      <c r="G376" t="n">
        <v>0.482558827007213</v>
      </c>
      <c r="H376" t="n">
        <v>0.517441172992787</v>
      </c>
      <c r="I376" t="n">
        <v>0.504950495049505</v>
      </c>
      <c r="J376" t="n">
        <v>0.495049504950495</v>
      </c>
      <c r="K376" t="n">
        <v>0.2436683185878006</v>
      </c>
      <c r="L376" t="n">
        <v>0.2612821764617043</v>
      </c>
      <c r="M376" t="n">
        <v>0.495049504950495</v>
      </c>
    </row>
    <row r="377">
      <c r="A377" s="323" t="n">
        <v>45957.80537037037</v>
      </c>
      <c r="B377" s="82" t="n">
        <v>45957</v>
      </c>
      <c r="C377" t="n">
        <v>396.1</v>
      </c>
      <c r="D377" t="n">
        <v>823.7</v>
      </c>
      <c r="E377" t="n">
        <v>5.4</v>
      </c>
      <c r="F377" t="n">
        <v>10.3</v>
      </c>
      <c r="G377" t="n">
        <v>0.4808789607866942</v>
      </c>
      <c r="H377" t="n">
        <v>0.5191210392133058</v>
      </c>
      <c r="I377" t="n">
        <v>0.5242718446601942</v>
      </c>
      <c r="J377" t="n">
        <v>0.4757281553398058</v>
      </c>
      <c r="K377" t="n">
        <v>0.2521112998299173</v>
      </c>
      <c r="L377" t="n">
        <v>0.2721605448302768</v>
      </c>
      <c r="M377" t="n">
        <v>0.4757281553398058</v>
      </c>
    </row>
    <row r="378">
      <c r="A378" s="323" t="n">
        <v>45957.92011574074</v>
      </c>
      <c r="B378" s="82" t="n">
        <v>45957</v>
      </c>
      <c r="C378" t="n">
        <v>390.6</v>
      </c>
      <c r="D378" t="n">
        <v>811.24</v>
      </c>
      <c r="E378" t="n">
        <v>5.2</v>
      </c>
      <c r="F378" t="n">
        <v>10.67</v>
      </c>
      <c r="G378" t="n">
        <v>0.4814851338691386</v>
      </c>
      <c r="H378" t="n">
        <v>0.5185148661308614</v>
      </c>
      <c r="I378" t="n">
        <v>0.4873477038425492</v>
      </c>
      <c r="J378" t="n">
        <v>0.5126522961574508</v>
      </c>
      <c r="K378" t="n">
        <v>0.2346506744254471</v>
      </c>
      <c r="L378" t="n">
        <v>0.2526970294171021</v>
      </c>
      <c r="M378" t="n">
        <v>0.5126522961574508</v>
      </c>
    </row>
    <row r="379">
      <c r="A379" s="323" t="n">
        <v>45957.98199074074</v>
      </c>
      <c r="B379" s="82" t="n">
        <v>45957</v>
      </c>
      <c r="C379" t="n">
        <v>380.7</v>
      </c>
      <c r="D379" t="n">
        <v>807.12</v>
      </c>
      <c r="E379" t="n">
        <v>4.87</v>
      </c>
      <c r="F379" t="n">
        <v>10.33</v>
      </c>
      <c r="G379" t="n">
        <v>0.4716770740410348</v>
      </c>
      <c r="H379" t="n">
        <v>0.5283229259589652</v>
      </c>
      <c r="I379" t="n">
        <v>0.4714424007744434</v>
      </c>
      <c r="J379" t="n">
        <v>0.5285575992255567</v>
      </c>
      <c r="K379" t="n">
        <v>0.2223685721761703</v>
      </c>
      <c r="L379" t="n">
        <v>0.2490738285982731</v>
      </c>
      <c r="M379" t="n">
        <v>0.5285575992255567</v>
      </c>
    </row>
    <row r="380">
      <c r="A380" s="323" t="n">
        <v>45958.10280092592</v>
      </c>
      <c r="B380" s="82" t="n">
        <v>45958</v>
      </c>
      <c r="C380" t="n">
        <v>392.4</v>
      </c>
      <c r="D380" t="n">
        <v>832.7</v>
      </c>
      <c r="E380" t="n">
        <v>5.4</v>
      </c>
      <c r="F380" t="n">
        <v>10.81</v>
      </c>
      <c r="G380" t="n">
        <v>0.4712381409871502</v>
      </c>
      <c r="H380" t="n">
        <v>0.5287618590128498</v>
      </c>
      <c r="I380" t="n">
        <v>0.4995374653098982</v>
      </c>
      <c r="J380" t="n">
        <v>0.5004625346901017</v>
      </c>
      <c r="K380" t="n">
        <v>0.2354011065060695</v>
      </c>
      <c r="L380" t="n">
        <v>0.2641363588038287</v>
      </c>
      <c r="M380" t="n">
        <v>0.5004625346901017</v>
      </c>
    </row>
    <row r="381">
      <c r="A381" s="323" t="n">
        <v>45958.16814814815</v>
      </c>
      <c r="B381" s="82" t="n">
        <v>45958</v>
      </c>
      <c r="C381" t="n">
        <v>391.7</v>
      </c>
      <c r="D381" t="n">
        <v>829.66</v>
      </c>
      <c r="E381" t="n">
        <v>5.45</v>
      </c>
      <c r="F381" t="n">
        <v>10.72</v>
      </c>
      <c r="G381" t="n">
        <v>0.4721211098522286</v>
      </c>
      <c r="H381" t="n">
        <v>0.5278788901477713</v>
      </c>
      <c r="I381" t="n">
        <v>0.5083955223880597</v>
      </c>
      <c r="J381" t="n">
        <v>0.4916044776119403</v>
      </c>
      <c r="K381" t="n">
        <v>0.2400242582737543</v>
      </c>
      <c r="L381" t="n">
        <v>0.2683712641143054</v>
      </c>
      <c r="M381" t="n">
        <v>0.4916044776119403</v>
      </c>
    </row>
    <row r="382">
      <c r="A382" s="323" t="n">
        <v>45958.93010416667</v>
      </c>
      <c r="B382" s="82" t="n">
        <v>45958</v>
      </c>
      <c r="C382" t="n">
        <v>398.5</v>
      </c>
      <c r="D382" t="n">
        <v>825.4</v>
      </c>
      <c r="E382" t="n">
        <v>5.3</v>
      </c>
      <c r="F382" t="n">
        <v>10.4</v>
      </c>
      <c r="G382" t="n">
        <v>0.4827962200145384</v>
      </c>
      <c r="H382" t="n">
        <v>0.5172037799854616</v>
      </c>
      <c r="I382" t="n">
        <v>0.5096153846153846</v>
      </c>
      <c r="J382" t="n">
        <v>0.4903846153846154</v>
      </c>
      <c r="K382" t="n">
        <v>0.2460403813535628</v>
      </c>
      <c r="L382" t="n">
        <v>0.2635750032618218</v>
      </c>
      <c r="M382" t="n">
        <v>0.4903846153846154</v>
      </c>
    </row>
    <row r="383">
      <c r="A383" s="323" t="n">
        <v>45959.08069444444</v>
      </c>
      <c r="B383" s="82" t="n">
        <v>45959</v>
      </c>
      <c r="C383" t="n">
        <v>400.4</v>
      </c>
      <c r="D383" t="n">
        <v>829.6</v>
      </c>
      <c r="E383" t="n">
        <v>5.3</v>
      </c>
      <c r="F383" t="n">
        <v>10.5</v>
      </c>
      <c r="G383" t="n">
        <v>0.4826422372227579</v>
      </c>
      <c r="H383" t="n">
        <v>0.5173577627772421</v>
      </c>
      <c r="I383" t="n">
        <v>0.5047619047619047</v>
      </c>
      <c r="J383" t="n">
        <v>0.4952380952380953</v>
      </c>
      <c r="K383" t="n">
        <v>0.2436194149791064</v>
      </c>
      <c r="L383" t="n">
        <v>0.2611424897827984</v>
      </c>
      <c r="M383" t="n">
        <v>0.4952380952380953</v>
      </c>
    </row>
    <row r="384">
      <c r="A384" s="323" t="n">
        <v>45959.09271990741</v>
      </c>
      <c r="B384" s="82" t="n">
        <v>45959</v>
      </c>
      <c r="C384" t="n">
        <v>401.1</v>
      </c>
      <c r="D384" t="n">
        <v>833.4</v>
      </c>
      <c r="E384" t="n">
        <v>5.4</v>
      </c>
      <c r="F384" t="n">
        <v>10.7</v>
      </c>
      <c r="G384" t="n">
        <v>0.4812814974802016</v>
      </c>
      <c r="H384" t="n">
        <v>0.5187185025197983</v>
      </c>
      <c r="I384" t="n">
        <v>0.5046728971962617</v>
      </c>
      <c r="J384" t="n">
        <v>0.4953271028037383</v>
      </c>
      <c r="K384" t="n">
        <v>0.2428897277002887</v>
      </c>
      <c r="L384" t="n">
        <v>0.261783169495973</v>
      </c>
      <c r="M384" t="n">
        <v>0.4953271028037383</v>
      </c>
    </row>
    <row r="385">
      <c r="A385" s="323" t="n">
        <v>45959.19043981482</v>
      </c>
      <c r="B385" s="82" t="n">
        <v>45959</v>
      </c>
      <c r="C385" t="n">
        <v>398.9</v>
      </c>
      <c r="D385" t="n">
        <v>835.5</v>
      </c>
      <c r="E385" t="n">
        <v>5.4</v>
      </c>
      <c r="F385" t="n">
        <v>10.7</v>
      </c>
      <c r="G385" t="n">
        <v>0.4774386594853381</v>
      </c>
      <c r="H385" t="n">
        <v>0.5225613405146619</v>
      </c>
      <c r="I385" t="n">
        <v>0.5046728971962617</v>
      </c>
      <c r="J385" t="n">
        <v>0.4953271028037383</v>
      </c>
      <c r="K385" t="n">
        <v>0.2409503515159651</v>
      </c>
      <c r="L385" t="n">
        <v>0.2637225456802967</v>
      </c>
      <c r="M385" t="n">
        <v>0.4953271028037383</v>
      </c>
    </row>
    <row r="386">
      <c r="A386" s="323" t="n">
        <v>45959.25386574074</v>
      </c>
      <c r="B386" s="82" t="n">
        <v>45959</v>
      </c>
      <c r="C386" t="n">
        <v>387.5</v>
      </c>
      <c r="D386" t="n">
        <v>829.3</v>
      </c>
      <c r="E386" t="n">
        <v>5.3</v>
      </c>
      <c r="F386" t="n">
        <v>10.7</v>
      </c>
      <c r="G386" t="n">
        <v>0.4672615458820693</v>
      </c>
      <c r="H386" t="n">
        <v>0.5327384541179307</v>
      </c>
      <c r="I386" t="n">
        <v>0.4953271028037383</v>
      </c>
      <c r="J386" t="n">
        <v>0.5046728971962616</v>
      </c>
      <c r="K386" t="n">
        <v>0.2314473077733614</v>
      </c>
      <c r="L386" t="n">
        <v>0.2638797950303769</v>
      </c>
      <c r="M386" t="n">
        <v>0.5046728971962616</v>
      </c>
    </row>
    <row r="387">
      <c r="A387" s="323" t="n">
        <v>45959.29474537037</v>
      </c>
      <c r="B387" s="82" t="n">
        <v>45959</v>
      </c>
      <c r="C387" t="n">
        <v>404.3</v>
      </c>
      <c r="D387" t="n">
        <v>838.2</v>
      </c>
      <c r="E387" t="n">
        <v>5.2</v>
      </c>
      <c r="F387" t="n">
        <v>10.6</v>
      </c>
      <c r="G387" t="n">
        <v>0.4823431162013839</v>
      </c>
      <c r="H387" t="n">
        <v>0.5176568837986161</v>
      </c>
      <c r="I387" t="n">
        <v>0.4905660377358491</v>
      </c>
      <c r="J387" t="n">
        <v>0.5094339622641509</v>
      </c>
      <c r="K387" t="n">
        <v>0.2366211513440752</v>
      </c>
      <c r="L387" t="n">
        <v>0.2539448863917739</v>
      </c>
      <c r="M387" t="n">
        <v>0.5094339622641509</v>
      </c>
    </row>
    <row r="388">
      <c r="A388" s="323" t="n">
        <v>45959.33584490741</v>
      </c>
      <c r="B388" s="82" t="n">
        <v>45959</v>
      </c>
      <c r="C388" t="n">
        <v>385.2</v>
      </c>
      <c r="D388" t="n">
        <v>836.1</v>
      </c>
      <c r="E388" t="n">
        <v>5.5</v>
      </c>
      <c r="F388" t="n">
        <v>10.7</v>
      </c>
      <c r="G388" t="n">
        <v>0.4607104413347685</v>
      </c>
      <c r="H388" t="n">
        <v>0.5392895586652314</v>
      </c>
      <c r="I388" t="n">
        <v>0.5140186915887851</v>
      </c>
      <c r="J388" t="n">
        <v>0.4859813084112149</v>
      </c>
      <c r="K388" t="n">
        <v>0.2368137782561895</v>
      </c>
      <c r="L388" t="n">
        <v>0.2772049133325956</v>
      </c>
      <c r="M388" t="n">
        <v>0.4859813084112149</v>
      </c>
    </row>
    <row r="389">
      <c r="A389" s="323" t="n">
        <v>45959.38380787037</v>
      </c>
      <c r="B389" s="82" t="n">
        <v>45959</v>
      </c>
      <c r="C389" t="n">
        <v>415.3</v>
      </c>
      <c r="D389" t="n">
        <v>845.6</v>
      </c>
      <c r="E389" t="n">
        <v>5.4</v>
      </c>
      <c r="F389" t="n">
        <v>10.6</v>
      </c>
      <c r="G389" t="n">
        <v>0.4911305581835383</v>
      </c>
      <c r="H389" t="n">
        <v>0.5088694418164617</v>
      </c>
      <c r="I389" t="n">
        <v>0.5094339622641509</v>
      </c>
      <c r="J389" t="n">
        <v>0.490566037735849</v>
      </c>
      <c r="K389" t="n">
        <v>0.250198586244444</v>
      </c>
      <c r="L389" t="n">
        <v>0.2592353760197069</v>
      </c>
      <c r="M389" t="n">
        <v>0.490566037735849</v>
      </c>
    </row>
    <row r="390">
      <c r="A390" s="323" t="n">
        <v>45959.41883101852</v>
      </c>
      <c r="B390" s="82" t="n">
        <v>45959</v>
      </c>
      <c r="C390" t="n">
        <v>399</v>
      </c>
      <c r="D390" t="n">
        <v>841.3</v>
      </c>
      <c r="E390" t="n">
        <v>5.6</v>
      </c>
      <c r="F390" t="n">
        <v>10.9</v>
      </c>
      <c r="G390" t="n">
        <v>0.4742660168786402</v>
      </c>
      <c r="H390" t="n">
        <v>0.5257339831213598</v>
      </c>
      <c r="I390" t="n">
        <v>0.5137614678899082</v>
      </c>
      <c r="J390" t="n">
        <v>0.4862385321100918</v>
      </c>
      <c r="K390" t="n">
        <v>0.2436596050018702</v>
      </c>
      <c r="L390" t="n">
        <v>0.270101862888038</v>
      </c>
      <c r="M390" t="n">
        <v>0.4862385321100918</v>
      </c>
    </row>
    <row r="391">
      <c r="A391" s="323" t="n">
        <v>45959.46321759259</v>
      </c>
      <c r="B391" s="82" t="n">
        <v>45959</v>
      </c>
      <c r="C391" t="n">
        <v>401.5</v>
      </c>
      <c r="D391" t="n">
        <v>842.6</v>
      </c>
      <c r="E391" t="n">
        <v>5.5</v>
      </c>
      <c r="F391" t="n">
        <v>10.7</v>
      </c>
      <c r="G391" t="n">
        <v>0.4765013054830287</v>
      </c>
      <c r="H391" t="n">
        <v>0.5234986945169713</v>
      </c>
      <c r="I391" t="n">
        <v>0.5140186915887851</v>
      </c>
      <c r="J391" t="n">
        <v>0.4859813084112149</v>
      </c>
      <c r="K391" t="n">
        <v>0.2449305775847344</v>
      </c>
      <c r="L391" t="n">
        <v>0.2690881140040507</v>
      </c>
      <c r="M391" t="n">
        <v>0.4859813084112149</v>
      </c>
    </row>
    <row r="392">
      <c r="A392" s="323" t="n">
        <v>45959.5039699074</v>
      </c>
      <c r="B392" s="82" t="n">
        <v>45959</v>
      </c>
      <c r="C392" t="n">
        <v>408.5</v>
      </c>
      <c r="D392" t="n">
        <v>860.9</v>
      </c>
      <c r="E392" t="n">
        <v>5.6</v>
      </c>
      <c r="F392" t="n">
        <v>10.8</v>
      </c>
      <c r="G392" t="n">
        <v>0.4745034266465327</v>
      </c>
      <c r="H392" t="n">
        <v>0.5254965733534673</v>
      </c>
      <c r="I392" t="n">
        <v>0.5185185185185185</v>
      </c>
      <c r="J392" t="n">
        <v>0.4814814814814816</v>
      </c>
      <c r="K392" t="n">
        <v>0.2460388138167207</v>
      </c>
      <c r="L392" t="n">
        <v>0.2724797047017979</v>
      </c>
      <c r="M392" t="n">
        <v>0.4814814814814816</v>
      </c>
    </row>
    <row r="393">
      <c r="A393" s="323" t="n">
        <v>45959.61299768519</v>
      </c>
      <c r="B393" s="82" t="n">
        <v>45959</v>
      </c>
      <c r="C393" t="n">
        <v>415.9</v>
      </c>
      <c r="D393" t="n">
        <v>841</v>
      </c>
      <c r="E393" t="n">
        <v>5.3</v>
      </c>
      <c r="F393" t="n">
        <v>10.8</v>
      </c>
      <c r="G393" t="n">
        <v>0.4945303210463733</v>
      </c>
      <c r="H393" t="n">
        <v>0.5054696789536267</v>
      </c>
      <c r="I393" t="n">
        <v>0.4907407407407407</v>
      </c>
      <c r="J393" t="n">
        <v>0.5092592592592593</v>
      </c>
      <c r="K393" t="n">
        <v>0.2426861760690536</v>
      </c>
      <c r="L393" t="n">
        <v>0.2480545646716872</v>
      </c>
      <c r="M393" t="n">
        <v>0.5092592592592593</v>
      </c>
    </row>
    <row r="394">
      <c r="A394" s="323" t="n">
        <v>45959.70793981481</v>
      </c>
      <c r="B394" s="82" t="n">
        <v>45959</v>
      </c>
      <c r="C394" t="n">
        <v>410</v>
      </c>
      <c r="D394" t="n">
        <v>840</v>
      </c>
      <c r="E394" t="n">
        <v>5.3</v>
      </c>
      <c r="F394" t="n">
        <v>10.4</v>
      </c>
      <c r="G394" t="n">
        <v>0.4880952380952381</v>
      </c>
      <c r="H394" t="n">
        <v>0.5119047619047619</v>
      </c>
      <c r="I394" t="n">
        <v>0.5096153846153846</v>
      </c>
      <c r="J394" t="n">
        <v>0.4903846153846154</v>
      </c>
      <c r="K394" t="n">
        <v>0.2487408424908425</v>
      </c>
      <c r="L394" t="n">
        <v>0.2608745421245421</v>
      </c>
      <c r="M394" t="n">
        <v>0.4903846153846154</v>
      </c>
    </row>
    <row r="395">
      <c r="A395" s="323" t="n">
        <v>45959.79604166667</v>
      </c>
      <c r="B395" s="82" t="n">
        <v>45959</v>
      </c>
      <c r="C395" t="n">
        <v>818.1</v>
      </c>
      <c r="D395" t="n">
        <v>856.3</v>
      </c>
      <c r="E395" t="n">
        <v>5.4</v>
      </c>
      <c r="F395" t="n">
        <v>10.9</v>
      </c>
      <c r="G395" t="n">
        <v>0.9553894663085368</v>
      </c>
      <c r="H395" t="n">
        <v>0.04461053369146319</v>
      </c>
      <c r="I395" t="n">
        <v>0.4954128440366973</v>
      </c>
      <c r="J395" t="n">
        <v>0.5045871559633027</v>
      </c>
      <c r="K395" t="n">
        <v>0.4733122126666146</v>
      </c>
      <c r="L395" t="n">
        <v>0.02210063137008269</v>
      </c>
      <c r="M395" t="n">
        <v>0.5045871559633027</v>
      </c>
    </row>
    <row r="396">
      <c r="A396" s="323" t="n">
        <v>45959.93767361111</v>
      </c>
      <c r="B396" s="82" t="n">
        <v>45959</v>
      </c>
      <c r="C396" t="n">
        <v>412</v>
      </c>
      <c r="D396" t="n">
        <v>838.5</v>
      </c>
      <c r="E396" t="n">
        <v>5.4</v>
      </c>
      <c r="F396" t="n">
        <v>10.9</v>
      </c>
      <c r="G396" t="n">
        <v>0.4913536076326774</v>
      </c>
      <c r="H396" t="n">
        <v>0.5086463923673226</v>
      </c>
      <c r="I396" t="n">
        <v>0.4954128440366973</v>
      </c>
      <c r="J396" t="n">
        <v>0.5045871559633027</v>
      </c>
      <c r="K396" t="n">
        <v>0.2434228881849961</v>
      </c>
      <c r="L396" t="n">
        <v>0.2519899558517011</v>
      </c>
      <c r="M396" t="n">
        <v>0.5045871559633027</v>
      </c>
    </row>
    <row r="397">
      <c r="A397" s="323" t="n">
        <v>45960.01175925926</v>
      </c>
      <c r="B397" s="82" t="n">
        <v>45960</v>
      </c>
      <c r="C397" t="n">
        <v>405.5</v>
      </c>
      <c r="D397" t="n">
        <v>837.8</v>
      </c>
      <c r="E397" t="n">
        <v>5.4</v>
      </c>
      <c r="F397" t="n">
        <v>10.9</v>
      </c>
      <c r="G397" t="n">
        <v>0.4840057292910003</v>
      </c>
      <c r="H397" t="n">
        <v>0.5159942707089997</v>
      </c>
      <c r="I397" t="n">
        <v>0.4954128440366973</v>
      </c>
      <c r="J397" t="n">
        <v>0.5045871559633027</v>
      </c>
      <c r="K397" t="n">
        <v>0.2397826548781102</v>
      </c>
      <c r="L397" t="n">
        <v>0.255630189158587</v>
      </c>
      <c r="M397" t="n">
        <v>0.5045871559633027</v>
      </c>
    </row>
    <row r="398">
      <c r="A398" s="323" t="n">
        <v>45960.11144675926</v>
      </c>
      <c r="B398" s="82" t="n">
        <v>45960</v>
      </c>
      <c r="C398" t="n">
        <v>398.9</v>
      </c>
      <c r="D398" t="n">
        <v>834.6</v>
      </c>
      <c r="E398" t="n">
        <v>5.3</v>
      </c>
      <c r="F398" t="n">
        <v>10.7</v>
      </c>
      <c r="G398" t="n">
        <v>0.477953510663791</v>
      </c>
      <c r="H398" t="n">
        <v>0.522046489336209</v>
      </c>
      <c r="I398" t="n">
        <v>0.4953271028037383</v>
      </c>
      <c r="J398" t="n">
        <v>0.5046728971962616</v>
      </c>
      <c r="K398" t="n">
        <v>0.2367433277119712</v>
      </c>
      <c r="L398" t="n">
        <v>0.2585837750917671</v>
      </c>
      <c r="M398" t="n">
        <v>0.5046728971962616</v>
      </c>
    </row>
    <row r="399">
      <c r="A399" s="323" t="n">
        <v>45960.17774305555</v>
      </c>
      <c r="B399" s="82" t="n">
        <v>45960</v>
      </c>
      <c r="C399" t="n">
        <v>402.3</v>
      </c>
      <c r="D399" t="n">
        <v>829.8</v>
      </c>
      <c r="E399" t="n">
        <v>5.4</v>
      </c>
      <c r="F399" t="n">
        <v>10.8</v>
      </c>
      <c r="G399" t="n">
        <v>0.4848156182212582</v>
      </c>
      <c r="H399" t="n">
        <v>0.5151843817787418</v>
      </c>
      <c r="I399" t="n">
        <v>0.5</v>
      </c>
      <c r="J399" t="n">
        <v>0.5</v>
      </c>
      <c r="K399" t="n">
        <v>0.2424078091106291</v>
      </c>
      <c r="L399" t="n">
        <v>0.2575921908893709</v>
      </c>
      <c r="M399" t="n">
        <v>0.5</v>
      </c>
    </row>
    <row r="400">
      <c r="A400" s="323" t="n">
        <v>45960.25543981481</v>
      </c>
      <c r="B400" s="82" t="n">
        <v>45960</v>
      </c>
      <c r="C400" t="n">
        <v>396.6</v>
      </c>
      <c r="D400" t="n">
        <v>836.6</v>
      </c>
      <c r="E400" t="n">
        <v>5.4</v>
      </c>
      <c r="F400" t="n">
        <v>10.8</v>
      </c>
      <c r="G400" t="n">
        <v>0.4740616782213722</v>
      </c>
      <c r="H400" t="n">
        <v>0.5259383217786278</v>
      </c>
      <c r="I400" t="n">
        <v>0.5</v>
      </c>
      <c r="J400" t="n">
        <v>0.5</v>
      </c>
      <c r="K400" t="n">
        <v>0.2370308391106861</v>
      </c>
      <c r="L400" t="n">
        <v>0.2629691608893139</v>
      </c>
      <c r="M400" t="n">
        <v>0.5</v>
      </c>
    </row>
    <row r="401">
      <c r="A401" s="323" t="n">
        <v>45960.48732638889</v>
      </c>
      <c r="B401" s="82" t="n">
        <v>45960</v>
      </c>
      <c r="C401" t="n">
        <v>404.5</v>
      </c>
      <c r="D401" t="n">
        <v>791.2</v>
      </c>
      <c r="E401" t="n">
        <v>5.2</v>
      </c>
      <c r="F401" t="n">
        <v>10.3</v>
      </c>
      <c r="G401" t="n">
        <v>0.5112487360970677</v>
      </c>
      <c r="H401" t="n">
        <v>0.4887512639029323</v>
      </c>
      <c r="I401" t="n">
        <v>0.5048543689320388</v>
      </c>
      <c r="J401" t="n">
        <v>0.4951456310679612</v>
      </c>
      <c r="K401" t="n">
        <v>0.2581061580295876</v>
      </c>
      <c r="L401" t="n">
        <v>0.2467482109024512</v>
      </c>
      <c r="M401" t="n">
        <v>0.4951456310679612</v>
      </c>
    </row>
    <row r="402">
      <c r="A402" s="323" t="n">
        <v>45960.51322916667</v>
      </c>
      <c r="B402" s="82" t="n">
        <v>45960</v>
      </c>
      <c r="C402" t="n">
        <v>381.5</v>
      </c>
      <c r="D402" t="n">
        <v>794.2</v>
      </c>
      <c r="E402" t="n">
        <v>5.3</v>
      </c>
      <c r="F402" t="n">
        <v>10.3</v>
      </c>
      <c r="G402" t="n">
        <v>0.4803575925459582</v>
      </c>
      <c r="H402" t="n">
        <v>0.5196424074540418</v>
      </c>
      <c r="I402" t="n">
        <v>0.5145631067961165</v>
      </c>
      <c r="J402" t="n">
        <v>0.4854368932038836</v>
      </c>
      <c r="K402" t="n">
        <v>0.2471742951935513</v>
      </c>
      <c r="L402" t="n">
        <v>0.2673888116025652</v>
      </c>
      <c r="M402" t="n">
        <v>0.4854368932038836</v>
      </c>
    </row>
    <row r="403">
      <c r="A403" s="323" t="n">
        <v>45960.61296296296</v>
      </c>
      <c r="B403" s="82" t="n">
        <v>45960</v>
      </c>
      <c r="C403" t="n">
        <v>416.7</v>
      </c>
      <c r="D403" t="n">
        <v>828.5</v>
      </c>
      <c r="E403" t="n">
        <v>5.7</v>
      </c>
      <c r="F403" t="n">
        <v>10.8</v>
      </c>
      <c r="G403" t="n">
        <v>0.5029571514785757</v>
      </c>
      <c r="H403" t="n">
        <v>0.4970428485214243</v>
      </c>
      <c r="I403" t="n">
        <v>0.5277777777777778</v>
      </c>
      <c r="J403" t="n">
        <v>0.4722222222222223</v>
      </c>
      <c r="K403" t="n">
        <v>0.2654496077248039</v>
      </c>
      <c r="L403" t="n">
        <v>0.2623281700529739</v>
      </c>
      <c r="M403" t="n">
        <v>0.4722222222222223</v>
      </c>
    </row>
    <row r="404">
      <c r="A404" s="323" t="n">
        <v>45960.70642361111</v>
      </c>
      <c r="B404" s="82" t="n">
        <v>45960</v>
      </c>
      <c r="C404" t="n">
        <v>398.3</v>
      </c>
      <c r="D404" t="n">
        <v>829.6</v>
      </c>
      <c r="E404" t="n">
        <v>5.5</v>
      </c>
      <c r="F404" t="n">
        <v>10.5</v>
      </c>
      <c r="G404" t="n">
        <v>0.4801108968177435</v>
      </c>
      <c r="H404" t="n">
        <v>0.5198891031822566</v>
      </c>
      <c r="I404" t="n">
        <v>0.5238095238095238</v>
      </c>
      <c r="J404" t="n">
        <v>0.4761904761904762</v>
      </c>
      <c r="K404" t="n">
        <v>0.2514866602378656</v>
      </c>
      <c r="L404" t="n">
        <v>0.2723228635716582</v>
      </c>
      <c r="M404" t="n">
        <v>0.4761904761904762</v>
      </c>
    </row>
    <row r="405">
      <c r="A405" s="323" t="n">
        <v>45960.79195601852</v>
      </c>
      <c r="B405" s="82" t="n">
        <v>45960</v>
      </c>
      <c r="C405" t="n">
        <v>388.1</v>
      </c>
      <c r="D405" t="n">
        <v>846.6</v>
      </c>
      <c r="E405" t="n">
        <v>5.3</v>
      </c>
      <c r="F405" t="n">
        <v>10.8</v>
      </c>
      <c r="G405" t="n">
        <v>0.4584219229860619</v>
      </c>
      <c r="H405" t="n">
        <v>0.5415780770139381</v>
      </c>
      <c r="I405" t="n">
        <v>0.4907407407407407</v>
      </c>
      <c r="J405" t="n">
        <v>0.5092592592592593</v>
      </c>
      <c r="K405" t="n">
        <v>0.2249663140579748</v>
      </c>
      <c r="L405" t="n">
        <v>0.2657744266827659</v>
      </c>
      <c r="M405" t="n">
        <v>0.5092592592592593</v>
      </c>
    </row>
    <row r="406">
      <c r="A406" s="323" t="n">
        <v>45960.93266203703</v>
      </c>
      <c r="B406" s="82" t="n">
        <v>45960</v>
      </c>
      <c r="C406" t="n">
        <v>409.1</v>
      </c>
      <c r="D406" t="n">
        <v>826.7</v>
      </c>
      <c r="E406" t="n">
        <v>5.3</v>
      </c>
      <c r="F406" t="n">
        <v>10.5</v>
      </c>
      <c r="G406" t="n">
        <v>0.4948590782629733</v>
      </c>
      <c r="H406" t="n">
        <v>0.5051409217370267</v>
      </c>
      <c r="I406" t="n">
        <v>0.5047619047619047</v>
      </c>
      <c r="J406" t="n">
        <v>0.4952380952380953</v>
      </c>
      <c r="K406" t="n">
        <v>0.2497860109327389</v>
      </c>
      <c r="L406" t="n">
        <v>0.2549758938291659</v>
      </c>
      <c r="M406" t="n">
        <v>0.4952380952380953</v>
      </c>
    </row>
    <row r="407">
      <c r="A407" s="323" t="n">
        <v>45961.01197916667</v>
      </c>
      <c r="B407" s="82" t="n">
        <v>45961</v>
      </c>
      <c r="C407" t="n">
        <v>403.5</v>
      </c>
      <c r="D407" t="n">
        <v>823.8</v>
      </c>
      <c r="E407" t="n">
        <v>5.4</v>
      </c>
      <c r="F407" t="n">
        <v>10.6</v>
      </c>
      <c r="G407" t="n">
        <v>0.4898033503277495</v>
      </c>
      <c r="H407" t="n">
        <v>0.5101966496722505</v>
      </c>
      <c r="I407" t="n">
        <v>0.5094339622641509</v>
      </c>
      <c r="J407" t="n">
        <v>0.490566037735849</v>
      </c>
      <c r="K407" t="n">
        <v>0.2495224614877214</v>
      </c>
      <c r="L407" t="n">
        <v>0.2599115007764295</v>
      </c>
      <c r="M407" t="n">
        <v>0.490566037735849</v>
      </c>
    </row>
    <row r="408">
      <c r="A408" s="323" t="n">
        <v>45961.10666666667</v>
      </c>
      <c r="B408" s="82" t="n">
        <v>45961</v>
      </c>
      <c r="C408" t="n">
        <v>398.9</v>
      </c>
      <c r="D408" t="n">
        <v>828.6</v>
      </c>
      <c r="E408" t="n">
        <v>5.3</v>
      </c>
      <c r="F408" t="n">
        <v>5.7</v>
      </c>
      <c r="G408" t="n">
        <v>0.481414433985035</v>
      </c>
      <c r="H408" t="n">
        <v>0.5185855660149651</v>
      </c>
      <c r="I408" t="n">
        <v>0.9298245614035087</v>
      </c>
      <c r="J408" t="n">
        <v>0.07017543859649129</v>
      </c>
      <c r="K408" t="n">
        <v>0.4476309649334535</v>
      </c>
      <c r="L408" t="n">
        <v>0.4821935964700552</v>
      </c>
      <c r="M408" t="n">
        <v>0.07017543859649129</v>
      </c>
    </row>
    <row r="409">
      <c r="A409" s="323" t="n">
        <v>45961.18587962963</v>
      </c>
      <c r="B409" s="82" t="n">
        <v>45961</v>
      </c>
      <c r="C409" t="n">
        <v>401</v>
      </c>
      <c r="D409" t="n">
        <v>826.7</v>
      </c>
      <c r="E409" t="n">
        <v>5.3</v>
      </c>
      <c r="F409" t="n">
        <v>10.6</v>
      </c>
      <c r="G409" t="n">
        <v>0.4850610862465223</v>
      </c>
      <c r="H409" t="n">
        <v>0.5149389137534777</v>
      </c>
      <c r="I409" t="n">
        <v>0.5</v>
      </c>
      <c r="J409" t="n">
        <v>0.5</v>
      </c>
      <c r="K409" t="n">
        <v>0.2425305431232611</v>
      </c>
      <c r="L409" t="n">
        <v>0.2574694568767388</v>
      </c>
      <c r="M409" t="n">
        <v>0.5</v>
      </c>
    </row>
    <row r="410">
      <c r="A410" s="323" t="n">
        <v>45961.25609953704</v>
      </c>
      <c r="B410" s="82" t="n">
        <v>45961</v>
      </c>
      <c r="C410" t="n">
        <v>349.9</v>
      </c>
      <c r="D410" t="n">
        <v>852.7</v>
      </c>
      <c r="E410" t="n">
        <v>5.7</v>
      </c>
      <c r="F410" t="n">
        <v>10.6</v>
      </c>
      <c r="G410" t="n">
        <v>0.4103436144013135</v>
      </c>
      <c r="H410" t="n">
        <v>0.5896563855986866</v>
      </c>
      <c r="I410" t="n">
        <v>0.5377358490566038</v>
      </c>
      <c r="J410" t="n">
        <v>0.4622641509433962</v>
      </c>
      <c r="K410" t="n">
        <v>0.2206564718950459</v>
      </c>
      <c r="L410" t="n">
        <v>0.3170793771615579</v>
      </c>
      <c r="M410" t="n">
        <v>0.4622641509433962</v>
      </c>
    </row>
    <row r="411">
      <c r="A411" s="323" t="n">
        <v>45961.30849537037</v>
      </c>
      <c r="B411" s="82" t="n">
        <v>45961</v>
      </c>
      <c r="C411" t="n">
        <v>392.2</v>
      </c>
      <c r="D411" t="n">
        <v>831</v>
      </c>
      <c r="E411" t="n">
        <v>5.2</v>
      </c>
      <c r="F411" t="n">
        <v>10.2</v>
      </c>
      <c r="G411" t="n">
        <v>0.4719614921780987</v>
      </c>
      <c r="H411" t="n">
        <v>0.5280385078219013</v>
      </c>
      <c r="I411" t="n">
        <v>0.5098039215686275</v>
      </c>
      <c r="J411" t="n">
        <v>0.4901960784313725</v>
      </c>
      <c r="K411" t="n">
        <v>0.2406078195417758</v>
      </c>
      <c r="L411" t="n">
        <v>0.2691961020268517</v>
      </c>
      <c r="M411" t="n">
        <v>0.4901960784313725</v>
      </c>
    </row>
    <row r="412">
      <c r="A412" s="323" t="n">
        <v>45961.34085648148</v>
      </c>
      <c r="B412" s="82" t="n">
        <v>45961</v>
      </c>
      <c r="C412" t="n">
        <v>377.2</v>
      </c>
      <c r="D412" t="n">
        <v>806.6</v>
      </c>
      <c r="E412" t="n">
        <v>5.3</v>
      </c>
      <c r="F412" t="n">
        <v>10.8</v>
      </c>
      <c r="G412" t="n">
        <v>0.467641953880486</v>
      </c>
      <c r="H412" t="n">
        <v>0.532358046119514</v>
      </c>
      <c r="I412" t="n">
        <v>0.4907407407407407</v>
      </c>
      <c r="J412" t="n">
        <v>0.5092592592592593</v>
      </c>
      <c r="K412" t="n">
        <v>0.229490958848757</v>
      </c>
      <c r="L412" t="n">
        <v>0.2612497818919837</v>
      </c>
      <c r="M412" t="n">
        <v>0.5092592592592593</v>
      </c>
    </row>
    <row r="413">
      <c r="A413" s="323" t="n">
        <v>45961.38946759259</v>
      </c>
      <c r="B413" s="82" t="n">
        <v>45961</v>
      </c>
      <c r="C413" t="n">
        <v>413.5</v>
      </c>
      <c r="D413" t="n">
        <v>842.8</v>
      </c>
      <c r="E413" t="n">
        <v>5.4</v>
      </c>
      <c r="F413" t="n">
        <v>10.7</v>
      </c>
      <c r="G413" t="n">
        <v>0.4906264831514001</v>
      </c>
      <c r="H413" t="n">
        <v>0.5093735168485999</v>
      </c>
      <c r="I413" t="n">
        <v>0.5046728971962617</v>
      </c>
      <c r="J413" t="n">
        <v>0.4953271028037383</v>
      </c>
      <c r="K413" t="n">
        <v>0.24760588869323</v>
      </c>
      <c r="L413" t="n">
        <v>0.2570670085030318</v>
      </c>
      <c r="M413" t="n">
        <v>0.4953271028037383</v>
      </c>
    </row>
    <row r="414">
      <c r="A414" s="323" t="n">
        <v>45961.38674768519</v>
      </c>
      <c r="B414" s="82" t="n">
        <v>45961</v>
      </c>
      <c r="C414" t="n">
        <v>0</v>
      </c>
      <c r="D414" t="n">
        <v>0</v>
      </c>
      <c r="E414" t="n">
        <v>0</v>
      </c>
      <c r="F414" t="n">
        <v>0</v>
      </c>
      <c r="G414" t="n">
        <v>0</v>
      </c>
      <c r="H414" t="n">
        <v>0</v>
      </c>
      <c r="I414" t="n">
        <v>0</v>
      </c>
      <c r="J414" t="n">
        <v>0</v>
      </c>
      <c r="K414" t="n">
        <v>0</v>
      </c>
      <c r="L414" t="n">
        <v>0</v>
      </c>
      <c r="M414" t="n">
        <v>0</v>
      </c>
    </row>
    <row r="415">
      <c r="A415" s="323" t="n">
        <v>45961.43039351852</v>
      </c>
      <c r="B415" s="82" t="n">
        <v>45961</v>
      </c>
      <c r="C415" t="n">
        <v>421.1</v>
      </c>
      <c r="D415" t="n">
        <v>847.1</v>
      </c>
      <c r="E415" t="n">
        <v>5.3</v>
      </c>
      <c r="F415" t="n">
        <v>10.5</v>
      </c>
      <c r="G415" t="n">
        <v>0.4971077794829418</v>
      </c>
      <c r="H415" t="n">
        <v>0.5028922205170582</v>
      </c>
      <c r="I415" t="n">
        <v>0.5047619047619047</v>
      </c>
      <c r="J415" t="n">
        <v>0.4952380952380953</v>
      </c>
      <c r="K415" t="n">
        <v>0.2509210696437706</v>
      </c>
      <c r="L415" t="n">
        <v>0.2538408351181341</v>
      </c>
      <c r="M415" t="n">
        <v>0.4952380952380953</v>
      </c>
    </row>
    <row r="416">
      <c r="A416" s="323" t="n">
        <v>45961.46725694444</v>
      </c>
      <c r="B416" s="82" t="n">
        <v>45961</v>
      </c>
      <c r="C416" t="n">
        <v>402.5</v>
      </c>
      <c r="D416" t="n">
        <v>848.5</v>
      </c>
      <c r="E416" t="n">
        <v>5.3</v>
      </c>
      <c r="F416" t="n">
        <v>10.8</v>
      </c>
      <c r="G416" t="n">
        <v>0.474366529169122</v>
      </c>
      <c r="H416" t="n">
        <v>0.525633470830878</v>
      </c>
      <c r="I416" t="n">
        <v>0.4907407407407407</v>
      </c>
      <c r="J416" t="n">
        <v>0.5092592592592593</v>
      </c>
      <c r="K416" t="n">
        <v>0.2327909819070691</v>
      </c>
      <c r="L416" t="n">
        <v>0.2579497588336715</v>
      </c>
      <c r="M416" t="n">
        <v>0.5092592592592593</v>
      </c>
    </row>
    <row r="417">
      <c r="A417" s="323" t="n">
        <v>45961.50355324074</v>
      </c>
      <c r="B417" s="82" t="n">
        <v>45961</v>
      </c>
      <c r="C417" t="n">
        <v>392.5</v>
      </c>
      <c r="D417" t="n">
        <v>835.2</v>
      </c>
      <c r="E417" t="n">
        <v>5.3</v>
      </c>
      <c r="F417" t="n">
        <v>10.5</v>
      </c>
      <c r="G417" t="n">
        <v>0.4699473180076628</v>
      </c>
      <c r="H417" t="n">
        <v>0.5300526819923372</v>
      </c>
      <c r="I417" t="n">
        <v>0.5047619047619047</v>
      </c>
      <c r="J417" t="n">
        <v>0.4952380952380953</v>
      </c>
      <c r="K417" t="n">
        <v>0.2372115033752965</v>
      </c>
      <c r="L417" t="n">
        <v>0.2675504013866083</v>
      </c>
      <c r="M417" t="n">
        <v>0.4952380952380953</v>
      </c>
    </row>
    <row r="418">
      <c r="A418" s="323" t="n">
        <v>45961.61927083333</v>
      </c>
      <c r="B418" s="82" t="n">
        <v>45961</v>
      </c>
      <c r="C418" t="n">
        <v>380.1</v>
      </c>
      <c r="D418" t="n">
        <v>839.8</v>
      </c>
      <c r="E418" t="n">
        <v>5.3</v>
      </c>
      <c r="F418" t="n">
        <v>10.7</v>
      </c>
      <c r="G418" t="n">
        <v>0.4526077637532747</v>
      </c>
      <c r="H418" t="n">
        <v>0.5473922362467254</v>
      </c>
      <c r="I418" t="n">
        <v>0.4953271028037383</v>
      </c>
      <c r="J418" t="n">
        <v>0.5046728971962616</v>
      </c>
      <c r="K418" t="n">
        <v>0.2241888923263884</v>
      </c>
      <c r="L418" t="n">
        <v>0.27113821047735</v>
      </c>
      <c r="M418" t="n">
        <v>0.5046728971962616</v>
      </c>
    </row>
    <row r="419">
      <c r="A419" s="323" t="n">
        <v>45961.70344907408</v>
      </c>
      <c r="B419" s="82" t="n">
        <v>45961</v>
      </c>
      <c r="C419" t="n">
        <v>402</v>
      </c>
      <c r="D419" t="n">
        <v>849.6</v>
      </c>
      <c r="E419" t="n">
        <v>5.4</v>
      </c>
      <c r="F419" t="n">
        <v>10.5</v>
      </c>
      <c r="G419" t="n">
        <v>0.4731638418079096</v>
      </c>
      <c r="H419" t="n">
        <v>0.5268361581920904</v>
      </c>
      <c r="I419" t="n">
        <v>0.5142857142857143</v>
      </c>
      <c r="J419" t="n">
        <v>0.4857142857142857</v>
      </c>
      <c r="K419" t="n">
        <v>0.2433414043583535</v>
      </c>
      <c r="L419" t="n">
        <v>0.2709443099273608</v>
      </c>
      <c r="M419" t="n">
        <v>0.4857142857142857</v>
      </c>
    </row>
    <row r="420">
      <c r="A420" s="323" t="n">
        <v>45961.79439814815</v>
      </c>
      <c r="B420" s="82" t="n">
        <v>45961</v>
      </c>
      <c r="C420" t="n">
        <v>409.8</v>
      </c>
      <c r="D420" t="n">
        <v>845.7</v>
      </c>
      <c r="E420" t="n">
        <v>5.5</v>
      </c>
      <c r="F420" t="n">
        <v>10.3</v>
      </c>
      <c r="G420" t="n">
        <v>0.484568996097907</v>
      </c>
      <c r="H420" t="n">
        <v>0.515431003902093</v>
      </c>
      <c r="I420" t="n">
        <v>0.5339805825242718</v>
      </c>
      <c r="J420" t="n">
        <v>0.4660194174757282</v>
      </c>
      <c r="K420" t="n">
        <v>0.258750434809562</v>
      </c>
      <c r="L420" t="n">
        <v>0.2752301477147098</v>
      </c>
      <c r="M420" t="n">
        <v>0.4660194174757282</v>
      </c>
    </row>
    <row r="421">
      <c r="A421" s="323" t="n">
        <v>45961.9350462963</v>
      </c>
      <c r="B421" s="82" t="n">
        <v>45961</v>
      </c>
      <c r="C421" t="n">
        <v>399.6</v>
      </c>
      <c r="D421" t="n">
        <v>836.3</v>
      </c>
      <c r="E421" t="n">
        <v>5.3</v>
      </c>
      <c r="F421" t="n">
        <v>10.6</v>
      </c>
      <c r="G421" t="n">
        <v>0.4778189644864284</v>
      </c>
      <c r="H421" t="n">
        <v>0.5221810355135716</v>
      </c>
      <c r="I421" t="n">
        <v>0.5</v>
      </c>
      <c r="J421" t="n">
        <v>0.5</v>
      </c>
      <c r="K421" t="n">
        <v>0.2389094822432142</v>
      </c>
      <c r="L421" t="n">
        <v>0.2610905177567858</v>
      </c>
      <c r="M421" t="n">
        <v>0.5</v>
      </c>
    </row>
    <row r="422">
      <c r="A422" s="323" t="n">
        <v>45962.0240162037</v>
      </c>
      <c r="B422" s="82" t="n">
        <v>45962</v>
      </c>
      <c r="C422" t="n">
        <v>410</v>
      </c>
      <c r="D422" t="n">
        <v>835.6</v>
      </c>
      <c r="E422" t="n">
        <v>5.3</v>
      </c>
      <c r="F422" t="n">
        <v>10.5</v>
      </c>
      <c r="G422" t="n">
        <v>0.4906653901388224</v>
      </c>
      <c r="H422" t="n">
        <v>0.5093346098611776</v>
      </c>
      <c r="I422" t="n">
        <v>0.5047619047619047</v>
      </c>
      <c r="J422" t="n">
        <v>0.4952380952380953</v>
      </c>
      <c r="K422" t="n">
        <v>0.2476691969272151</v>
      </c>
      <c r="L422" t="n">
        <v>0.2570927078346896</v>
      </c>
      <c r="M422" t="n">
        <v>0.4952380952380953</v>
      </c>
    </row>
    <row r="423">
      <c r="A423" s="323" t="n">
        <v>45962.09841435185</v>
      </c>
      <c r="B423" s="82" t="n">
        <v>45962</v>
      </c>
      <c r="C423" t="n">
        <v>398.8</v>
      </c>
      <c r="D423" t="n">
        <v>835.6</v>
      </c>
      <c r="E423" t="n">
        <v>5.3</v>
      </c>
      <c r="F423" t="n">
        <v>10.5</v>
      </c>
      <c r="G423" t="n">
        <v>0.4772618477740546</v>
      </c>
      <c r="H423" t="n">
        <v>0.5227381522259454</v>
      </c>
      <c r="I423" t="n">
        <v>0.5047619047619047</v>
      </c>
      <c r="J423" t="n">
        <v>0.4952380952380953</v>
      </c>
      <c r="K423" t="n">
        <v>0.240903599352618</v>
      </c>
      <c r="L423" t="n">
        <v>0.2638583054092867</v>
      </c>
      <c r="M423" t="n">
        <v>0.4952380952380953</v>
      </c>
    </row>
    <row r="424">
      <c r="A424" s="323" t="n">
        <v>45962.16504629629</v>
      </c>
      <c r="B424" s="82" t="n">
        <v>45962</v>
      </c>
      <c r="C424" t="n">
        <v>402.2</v>
      </c>
      <c r="D424" t="n">
        <v>834.5</v>
      </c>
      <c r="E424" t="n">
        <v>5.4</v>
      </c>
      <c r="F424" t="n">
        <v>10.5</v>
      </c>
      <c r="G424" t="n">
        <v>0.4819652486518873</v>
      </c>
      <c r="H424" t="n">
        <v>0.5180347513481126</v>
      </c>
      <c r="I424" t="n">
        <v>0.5142857142857143</v>
      </c>
      <c r="J424" t="n">
        <v>0.4857142857142857</v>
      </c>
      <c r="K424" t="n">
        <v>0.2478678421638278</v>
      </c>
      <c r="L424" t="n">
        <v>0.2664178721218865</v>
      </c>
      <c r="M424" t="n">
        <v>0.4857142857142857</v>
      </c>
    </row>
    <row r="425">
      <c r="A425" s="323" t="n">
        <v>45962.26914351852</v>
      </c>
      <c r="B425" s="82" t="n">
        <v>45962</v>
      </c>
      <c r="C425" t="n">
        <v>423.1</v>
      </c>
      <c r="D425" t="n">
        <v>857.4</v>
      </c>
      <c r="E425" t="n">
        <v>5.4</v>
      </c>
      <c r="F425" t="n">
        <v>10.3</v>
      </c>
      <c r="G425" t="n">
        <v>0.4934686260788431</v>
      </c>
      <c r="H425" t="n">
        <v>0.506531373921157</v>
      </c>
      <c r="I425" t="n">
        <v>0.5242718446601942</v>
      </c>
      <c r="J425" t="n">
        <v>0.4757281553398058</v>
      </c>
      <c r="K425" t="n">
        <v>0.2587117068762866</v>
      </c>
      <c r="L425" t="n">
        <v>0.2655601377839075</v>
      </c>
      <c r="M425" t="n">
        <v>0.4757281553398058</v>
      </c>
    </row>
    <row r="426">
      <c r="A426" s="323" t="n">
        <v>45962.31659722222</v>
      </c>
      <c r="B426" s="82" t="n">
        <v>45962</v>
      </c>
      <c r="C426" t="n">
        <v>409.7</v>
      </c>
      <c r="D426" t="n">
        <v>848.5</v>
      </c>
      <c r="E426" t="n">
        <v>5.3</v>
      </c>
      <c r="F426" t="n">
        <v>10.4</v>
      </c>
      <c r="G426" t="n">
        <v>0.4828520919269298</v>
      </c>
      <c r="H426" t="n">
        <v>0.5171479080730701</v>
      </c>
      <c r="I426" t="n">
        <v>0.5096153846153846</v>
      </c>
      <c r="J426" t="n">
        <v>0.4903846153846154</v>
      </c>
      <c r="K426" t="n">
        <v>0.2460688545396854</v>
      </c>
      <c r="L426" t="n">
        <v>0.2635465300756992</v>
      </c>
      <c r="M426" t="n">
        <v>0.4903846153846154</v>
      </c>
    </row>
    <row r="427">
      <c r="A427" s="323" t="n">
        <v>45962.34724537037</v>
      </c>
      <c r="B427" s="82" t="n">
        <v>45962</v>
      </c>
      <c r="C427" t="n">
        <v>393.4</v>
      </c>
      <c r="D427" t="n">
        <v>847.5</v>
      </c>
      <c r="E427" t="n">
        <v>5.3</v>
      </c>
      <c r="F427" t="n">
        <v>10.3</v>
      </c>
      <c r="G427" t="n">
        <v>0.464188790560472</v>
      </c>
      <c r="H427" t="n">
        <v>0.5358112094395281</v>
      </c>
      <c r="I427" t="n">
        <v>0.5145631067961165</v>
      </c>
      <c r="J427" t="n">
        <v>0.4854368932038836</v>
      </c>
      <c r="K427" t="n">
        <v>0.2388544262107283</v>
      </c>
      <c r="L427" t="n">
        <v>0.2757086805853882</v>
      </c>
      <c r="M427" t="n">
        <v>0.4854368932038836</v>
      </c>
    </row>
    <row r="428">
      <c r="A428" s="323" t="n">
        <v>45962.41010416667</v>
      </c>
      <c r="B428" s="82" t="n">
        <v>45962</v>
      </c>
      <c r="C428" t="n">
        <v>418.1</v>
      </c>
      <c r="D428" t="n">
        <v>831.1</v>
      </c>
      <c r="E428" t="n">
        <v>5.4</v>
      </c>
      <c r="F428" t="n">
        <v>10.4</v>
      </c>
      <c r="G428" t="n">
        <v>0.5030682228372038</v>
      </c>
      <c r="H428" t="n">
        <v>0.4969317771627963</v>
      </c>
      <c r="I428" t="n">
        <v>0.5192307692307693</v>
      </c>
      <c r="J428" t="n">
        <v>0.4807692307692307</v>
      </c>
      <c r="K428" t="n">
        <v>0.2612085003193174</v>
      </c>
      <c r="L428" t="n">
        <v>0.258022268911452</v>
      </c>
      <c r="M428" t="n">
        <v>0.4807692307692307</v>
      </c>
    </row>
    <row r="429">
      <c r="A429" s="323" t="n">
        <v>45962.44541666667</v>
      </c>
      <c r="B429" s="82" t="n">
        <v>45962</v>
      </c>
      <c r="C429" t="n">
        <v>402</v>
      </c>
      <c r="D429" t="n">
        <v>826.9</v>
      </c>
      <c r="E429" t="n">
        <v>5</v>
      </c>
      <c r="F429" t="n">
        <v>10.1</v>
      </c>
      <c r="G429" t="n">
        <v>0.4861531019470311</v>
      </c>
      <c r="H429" t="n">
        <v>0.5138468980529689</v>
      </c>
      <c r="I429" t="n">
        <v>0.495049504950495</v>
      </c>
      <c r="J429" t="n">
        <v>0.504950495049505</v>
      </c>
      <c r="K429" t="n">
        <v>0.2406698524490253</v>
      </c>
      <c r="L429" t="n">
        <v>0.2543796525014698</v>
      </c>
      <c r="M429" t="n">
        <v>0.504950495049505</v>
      </c>
    </row>
    <row r="430">
      <c r="A430" s="323" t="n">
        <v>45962.46980324074</v>
      </c>
      <c r="B430" s="82" t="n">
        <v>45962</v>
      </c>
      <c r="C430" t="n">
        <v>396.2</v>
      </c>
      <c r="D430" t="n">
        <v>826.4</v>
      </c>
      <c r="E430" t="n">
        <v>5.2</v>
      </c>
      <c r="F430" t="n">
        <v>10.2</v>
      </c>
      <c r="G430" t="n">
        <v>0.4794288480154889</v>
      </c>
      <c r="H430" t="n">
        <v>0.5205711519845111</v>
      </c>
      <c r="I430" t="n">
        <v>0.5098039215686275</v>
      </c>
      <c r="J430" t="n">
        <v>0.4901960784313725</v>
      </c>
      <c r="K430" t="n">
        <v>0.2444147068314257</v>
      </c>
      <c r="L430" t="n">
        <v>0.2653892147372018</v>
      </c>
      <c r="M430" t="n">
        <v>0.4901960784313725</v>
      </c>
    </row>
    <row r="431">
      <c r="A431" s="323" t="n">
        <v>45962.51467592592</v>
      </c>
      <c r="B431" s="82" t="n">
        <v>45962</v>
      </c>
      <c r="C431" t="n">
        <v>407.2</v>
      </c>
      <c r="D431" t="n">
        <v>834.5</v>
      </c>
      <c r="E431" t="n">
        <v>5.4</v>
      </c>
      <c r="F431" t="n">
        <v>10.8</v>
      </c>
      <c r="G431" t="n">
        <v>0.4879568603954463</v>
      </c>
      <c r="H431" t="n">
        <v>0.5120431396045536</v>
      </c>
      <c r="I431" t="n">
        <v>0.5</v>
      </c>
      <c r="J431" t="n">
        <v>0.5</v>
      </c>
      <c r="K431" t="n">
        <v>0.2439784301977232</v>
      </c>
      <c r="L431" t="n">
        <v>0.2560215698022768</v>
      </c>
      <c r="M431" t="n">
        <v>0.5</v>
      </c>
    </row>
    <row r="432">
      <c r="A432" s="323" t="n">
        <v>45962.60622685185</v>
      </c>
      <c r="B432" s="82" t="n">
        <v>45962</v>
      </c>
      <c r="C432" t="n">
        <v>408.6</v>
      </c>
      <c r="D432" t="n">
        <v>825.5</v>
      </c>
      <c r="E432" t="n">
        <v>5.3</v>
      </c>
      <c r="F432" t="n">
        <v>10.9</v>
      </c>
      <c r="G432" t="n">
        <v>0.4949727437916415</v>
      </c>
      <c r="H432" t="n">
        <v>0.5050272562083585</v>
      </c>
      <c r="I432" t="n">
        <v>0.4862385321100917</v>
      </c>
      <c r="J432" t="n">
        <v>0.5137614678899083</v>
      </c>
      <c r="K432" t="n">
        <v>0.2406748203757522</v>
      </c>
      <c r="L432" t="n">
        <v>0.2455637117343395</v>
      </c>
      <c r="M432" t="n">
        <v>0.5137614678899083</v>
      </c>
    </row>
    <row r="433">
      <c r="A433" s="323" t="n">
        <v>45962.70645833333</v>
      </c>
      <c r="B433" s="82" t="n">
        <v>45962</v>
      </c>
      <c r="C433" t="n">
        <v>404.2</v>
      </c>
      <c r="D433" t="n">
        <v>829.3</v>
      </c>
      <c r="E433" t="n">
        <v>5.5</v>
      </c>
      <c r="F433" t="n">
        <v>10.6</v>
      </c>
      <c r="G433" t="n">
        <v>0.4873990112142771</v>
      </c>
      <c r="H433" t="n">
        <v>0.5126009887857229</v>
      </c>
      <c r="I433" t="n">
        <v>0.5188679245283019</v>
      </c>
      <c r="J433" t="n">
        <v>0.4811320754716981</v>
      </c>
      <c r="K433" t="n">
        <v>0.2528957133658985</v>
      </c>
      <c r="L433" t="n">
        <v>0.2659722111624034</v>
      </c>
      <c r="M433" t="n">
        <v>0.4811320754716981</v>
      </c>
    </row>
    <row r="434">
      <c r="A434" s="323" t="n">
        <v>45962.70648148148</v>
      </c>
      <c r="B434" s="82" t="n">
        <v>45962</v>
      </c>
      <c r="C434" t="n">
        <v>404.2</v>
      </c>
      <c r="D434" t="n">
        <v>829.3</v>
      </c>
      <c r="E434" t="n">
        <v>5.5</v>
      </c>
      <c r="F434" t="n">
        <v>10.6</v>
      </c>
      <c r="G434" t="n">
        <v>0.4873990112142771</v>
      </c>
      <c r="H434" t="n">
        <v>0.5126009887857229</v>
      </c>
      <c r="I434" t="n">
        <v>0.5188679245283019</v>
      </c>
      <c r="J434" t="n">
        <v>0.4811320754716981</v>
      </c>
      <c r="K434" t="n">
        <v>0.2528957133658985</v>
      </c>
      <c r="L434" t="n">
        <v>0.2659722111624034</v>
      </c>
      <c r="M434" t="n">
        <v>0.4811320754716981</v>
      </c>
    </row>
    <row r="435">
      <c r="A435" s="323" t="n">
        <v>45962.84194444444</v>
      </c>
      <c r="B435" s="82" t="n">
        <v>45962</v>
      </c>
      <c r="C435" t="n">
        <v>395</v>
      </c>
      <c r="D435" t="n">
        <v>832.6</v>
      </c>
      <c r="E435" t="n">
        <v>5.3</v>
      </c>
      <c r="F435" t="n">
        <v>10.2</v>
      </c>
      <c r="G435" t="n">
        <v>0.4744174873889022</v>
      </c>
      <c r="H435" t="n">
        <v>0.5255825126110978</v>
      </c>
      <c r="I435" t="n">
        <v>0.5196078431372549</v>
      </c>
      <c r="J435" t="n">
        <v>0.4803921568627451</v>
      </c>
      <c r="K435" t="n">
        <v>0.2465110473687433</v>
      </c>
      <c r="L435" t="n">
        <v>0.2730967957685116</v>
      </c>
      <c r="M435" t="n">
        <v>0.4803921568627451</v>
      </c>
    </row>
    <row r="436">
      <c r="A436" s="323" t="n">
        <v>45962.96784722222</v>
      </c>
      <c r="B436" s="82" t="n">
        <v>45962</v>
      </c>
      <c r="C436" t="n">
        <v>402.9</v>
      </c>
      <c r="D436" t="n">
        <v>851.48</v>
      </c>
      <c r="E436" t="n">
        <v>5.21</v>
      </c>
      <c r="F436" t="n">
        <v>10.55</v>
      </c>
      <c r="G436" t="n">
        <v>0.4731761168788462</v>
      </c>
      <c r="H436" t="n">
        <v>0.5268238831211538</v>
      </c>
      <c r="I436" t="n">
        <v>0.4938388625592416</v>
      </c>
      <c r="J436" t="n">
        <v>0.5061611374407583</v>
      </c>
      <c r="K436" t="n">
        <v>0.2336727553496482</v>
      </c>
      <c r="L436" t="n">
        <v>0.2601661072095934</v>
      </c>
      <c r="M436" t="n">
        <v>0.5061611374407583</v>
      </c>
    </row>
    <row r="437">
      <c r="A437" s="323" t="n">
        <v>45963.03945601852</v>
      </c>
      <c r="B437" s="82" t="n">
        <v>45963</v>
      </c>
      <c r="C437" t="n">
        <v>405</v>
      </c>
      <c r="D437" t="n">
        <v>845.96</v>
      </c>
      <c r="E437" t="n">
        <v>5.34</v>
      </c>
      <c r="F437" t="n">
        <v>10.52</v>
      </c>
      <c r="G437" t="n">
        <v>0.4787460400018913</v>
      </c>
      <c r="H437" t="n">
        <v>0.5212539599981086</v>
      </c>
      <c r="I437" t="n">
        <v>0.5076045627376425</v>
      </c>
      <c r="J437" t="n">
        <v>0.4923954372623574</v>
      </c>
      <c r="K437" t="n">
        <v>0.243013674297538</v>
      </c>
      <c r="L437" t="n">
        <v>0.2645908884401045</v>
      </c>
      <c r="M437" t="n">
        <v>0.4923954372623574</v>
      </c>
    </row>
    <row r="438">
      <c r="A438" s="323" t="n">
        <v>45963.11043981482</v>
      </c>
      <c r="B438" s="82" t="n">
        <v>45963</v>
      </c>
      <c r="C438" t="n">
        <v>401.1</v>
      </c>
      <c r="D438" t="n">
        <v>845.46</v>
      </c>
      <c r="E438" t="n">
        <v>5.32</v>
      </c>
      <c r="F438" t="n">
        <v>10.82</v>
      </c>
      <c r="G438" t="n">
        <v>0.4744162940884252</v>
      </c>
      <c r="H438" t="n">
        <v>0.5255837059115748</v>
      </c>
      <c r="I438" t="n">
        <v>0.4916820702402958</v>
      </c>
      <c r="J438" t="n">
        <v>0.5083179297597042</v>
      </c>
      <c r="K438" t="n">
        <v>0.2332619856331259</v>
      </c>
      <c r="L438" t="n">
        <v>0.2584200846071699</v>
      </c>
      <c r="M438" t="n">
        <v>0.5083179297597042</v>
      </c>
    </row>
    <row r="439">
      <c r="A439" s="323" t="n">
        <v>45963.18332175926</v>
      </c>
      <c r="B439" s="82" t="n">
        <v>45963</v>
      </c>
      <c r="C439" t="n">
        <v>403.6</v>
      </c>
      <c r="D439" t="n">
        <v>849.3</v>
      </c>
      <c r="E439" t="n">
        <v>5.3</v>
      </c>
      <c r="F439" t="n">
        <v>10.58</v>
      </c>
      <c r="G439" t="n">
        <v>0.4752148828446957</v>
      </c>
      <c r="H439" t="n">
        <v>0.5247851171553043</v>
      </c>
      <c r="I439" t="n">
        <v>0.500945179584121</v>
      </c>
      <c r="J439" t="n">
        <v>0.4990548204158791</v>
      </c>
      <c r="K439" t="n">
        <v>0.2380566048276831</v>
      </c>
      <c r="L439" t="n">
        <v>0.2628885747564379</v>
      </c>
      <c r="M439" t="n">
        <v>0.4990548204158791</v>
      </c>
    </row>
    <row r="440">
      <c r="A440" s="323" t="n">
        <v>45963.42631944444</v>
      </c>
      <c r="B440" s="82" t="n">
        <v>45963</v>
      </c>
      <c r="C440" t="n">
        <v>374</v>
      </c>
      <c r="D440" t="n">
        <v>833.7</v>
      </c>
      <c r="E440" t="n">
        <v>5</v>
      </c>
      <c r="F440" t="n">
        <v>11.2</v>
      </c>
      <c r="G440" t="n">
        <v>0.4486026148494662</v>
      </c>
      <c r="H440" t="n">
        <v>0.5513973851505338</v>
      </c>
      <c r="I440" t="n">
        <v>0.4464285714285715</v>
      </c>
      <c r="J440" t="n">
        <v>0.5535714285714285</v>
      </c>
      <c r="K440" t="n">
        <v>0.2002690244863689</v>
      </c>
      <c r="L440" t="n">
        <v>0.2461595469422026</v>
      </c>
      <c r="M440" t="n">
        <v>0.5535714285714285</v>
      </c>
    </row>
    <row r="441">
      <c r="A441" s="323" t="n">
        <v>45963.46540509259</v>
      </c>
      <c r="B441" s="82" t="n">
        <v>45963</v>
      </c>
      <c r="C441" t="n">
        <v>402.3</v>
      </c>
      <c r="D441" t="n">
        <v>832.1</v>
      </c>
      <c r="E441" t="n">
        <v>5.3</v>
      </c>
      <c r="F441" t="n">
        <v>10.2</v>
      </c>
      <c r="G441" t="n">
        <v>0.4834755438048312</v>
      </c>
      <c r="H441" t="n">
        <v>0.5165244561951688</v>
      </c>
      <c r="I441" t="n">
        <v>0.5196078431372549</v>
      </c>
      <c r="J441" t="n">
        <v>0.4803921568627451</v>
      </c>
      <c r="K441" t="n">
        <v>0.2512176845260398</v>
      </c>
      <c r="L441" t="n">
        <v>0.2683901586112152</v>
      </c>
      <c r="M441" t="n">
        <v>0.4803921568627451</v>
      </c>
    </row>
    <row r="442">
      <c r="A442" s="323" t="n">
        <v>45963.50640046296</v>
      </c>
      <c r="B442" s="82" t="n">
        <v>45963</v>
      </c>
      <c r="C442" t="n">
        <v>398.4</v>
      </c>
      <c r="D442" t="n">
        <v>851.2</v>
      </c>
      <c r="E442" t="n">
        <v>5.3</v>
      </c>
      <c r="F442" t="n">
        <v>10.8</v>
      </c>
      <c r="G442" t="n">
        <v>0.4680451127819548</v>
      </c>
      <c r="H442" t="n">
        <v>0.5319548872180452</v>
      </c>
      <c r="I442" t="n">
        <v>0.4907407407407407</v>
      </c>
      <c r="J442" t="n">
        <v>0.5092592592592593</v>
      </c>
      <c r="K442" t="n">
        <v>0.2296888053467</v>
      </c>
      <c r="L442" t="n">
        <v>0.2610519353940406</v>
      </c>
      <c r="M442" t="n">
        <v>0.5092592592592593</v>
      </c>
    </row>
    <row r="443">
      <c r="A443" s="323" t="n">
        <v>45963.61027777778</v>
      </c>
      <c r="B443" s="82" t="n">
        <v>45963</v>
      </c>
      <c r="C443" t="n">
        <v>406.2</v>
      </c>
      <c r="D443" t="n">
        <v>843.1</v>
      </c>
      <c r="E443" t="n">
        <v>5.3</v>
      </c>
      <c r="F443" t="n">
        <v>10.4</v>
      </c>
      <c r="G443" t="n">
        <v>0.4817933815680228</v>
      </c>
      <c r="H443" t="n">
        <v>0.5182066184319772</v>
      </c>
      <c r="I443" t="n">
        <v>0.5096153846153846</v>
      </c>
      <c r="J443" t="n">
        <v>0.4903846153846154</v>
      </c>
      <c r="K443" t="n">
        <v>0.2455293194529347</v>
      </c>
      <c r="L443" t="n">
        <v>0.2640860651624499</v>
      </c>
      <c r="M443" t="n">
        <v>0.4903846153846154</v>
      </c>
    </row>
    <row r="444">
      <c r="A444" s="323" t="n">
        <v>45963.72824074074</v>
      </c>
      <c r="B444" s="82" t="n">
        <v>45963</v>
      </c>
      <c r="C444" t="n">
        <v>395</v>
      </c>
      <c r="D444" t="n">
        <v>847.6</v>
      </c>
      <c r="E444" t="n">
        <v>5.4</v>
      </c>
      <c r="F444" t="n">
        <v>10.4</v>
      </c>
      <c r="G444" t="n">
        <v>0.4660217083529967</v>
      </c>
      <c r="H444" t="n">
        <v>0.5339782916470033</v>
      </c>
      <c r="I444" t="n">
        <v>0.5192307692307693</v>
      </c>
      <c r="J444" t="n">
        <v>0.4807692307692307</v>
      </c>
      <c r="K444" t="n">
        <v>0.2419728101063637</v>
      </c>
      <c r="L444" t="n">
        <v>0.2772579591244056</v>
      </c>
      <c r="M444" t="n">
        <v>0.4807692307692307</v>
      </c>
    </row>
    <row r="445">
      <c r="A445" s="323" t="n">
        <v>45963.80105324074</v>
      </c>
      <c r="B445" s="82" t="n">
        <v>45963</v>
      </c>
      <c r="C445" t="n">
        <v>393.9</v>
      </c>
      <c r="D445" t="n">
        <v>835.3</v>
      </c>
      <c r="E445" t="n">
        <v>5.3</v>
      </c>
      <c r="F445" t="n">
        <v>10.9</v>
      </c>
      <c r="G445" t="n">
        <v>0.4715671016401293</v>
      </c>
      <c r="H445" t="n">
        <v>0.5284328983598707</v>
      </c>
      <c r="I445" t="n">
        <v>0.4862385321100917</v>
      </c>
      <c r="J445" t="n">
        <v>0.5137614678899083</v>
      </c>
      <c r="K445" t="n">
        <v>0.2292940952929069</v>
      </c>
      <c r="L445" t="n">
        <v>0.2569444368171848</v>
      </c>
      <c r="M445" t="n">
        <v>0.5137614678899083</v>
      </c>
    </row>
    <row r="446">
      <c r="A446" s="323" t="n">
        <v>45963.94229166667</v>
      </c>
      <c r="B446" s="82" t="n">
        <v>45963</v>
      </c>
      <c r="C446" t="n">
        <v>398.4</v>
      </c>
      <c r="D446" t="n">
        <v>829.6</v>
      </c>
      <c r="E446" t="n">
        <v>5.3</v>
      </c>
      <c r="F446" t="n">
        <v>10.6</v>
      </c>
      <c r="G446" t="n">
        <v>0.4802314368370298</v>
      </c>
      <c r="H446" t="n">
        <v>0.5197685631629702</v>
      </c>
      <c r="I446" t="n">
        <v>0.5</v>
      </c>
      <c r="J446" t="n">
        <v>0.5</v>
      </c>
      <c r="K446" t="n">
        <v>0.2401157184185149</v>
      </c>
      <c r="L446" t="n">
        <v>0.2598842815814851</v>
      </c>
      <c r="M446" t="n">
        <v>0.5</v>
      </c>
    </row>
    <row r="447">
      <c r="A447" s="323" t="n">
        <v>45964.02086805556</v>
      </c>
      <c r="B447" s="82" t="n">
        <v>45964</v>
      </c>
      <c r="C447" t="n">
        <v>402.1</v>
      </c>
      <c r="D447" t="n">
        <v>829.5</v>
      </c>
      <c r="E447" t="n">
        <v>5.4</v>
      </c>
      <c r="F447" t="n">
        <v>10.6</v>
      </c>
      <c r="G447" t="n">
        <v>0.4847498493068114</v>
      </c>
      <c r="H447" t="n">
        <v>0.5152501506931887</v>
      </c>
      <c r="I447" t="n">
        <v>0.5094339622641509</v>
      </c>
      <c r="J447" t="n">
        <v>0.490566037735849</v>
      </c>
      <c r="K447" t="n">
        <v>0.246948036439319</v>
      </c>
      <c r="L447" t="n">
        <v>0.262485925824832</v>
      </c>
      <c r="M447" t="n">
        <v>0.490566037735849</v>
      </c>
    </row>
    <row r="448">
      <c r="A448" s="323" t="n">
        <v>45964.09856481481</v>
      </c>
      <c r="B448" s="82" t="n">
        <v>45964</v>
      </c>
      <c r="C448" t="n">
        <v>411.3</v>
      </c>
      <c r="D448" t="n">
        <v>827.8</v>
      </c>
      <c r="E448" t="n">
        <v>5.4</v>
      </c>
      <c r="F448" t="n">
        <v>10.7</v>
      </c>
      <c r="G448" t="n">
        <v>0.4968591447209471</v>
      </c>
      <c r="H448" t="n">
        <v>0.5031408552790528</v>
      </c>
      <c r="I448" t="n">
        <v>0.5046728971962617</v>
      </c>
      <c r="J448" t="n">
        <v>0.4953271028037383</v>
      </c>
      <c r="K448" t="n">
        <v>0.2507513440647771</v>
      </c>
      <c r="L448" t="n">
        <v>0.2539215531314846</v>
      </c>
      <c r="M448" t="n">
        <v>0.4953271028037383</v>
      </c>
    </row>
    <row r="449">
      <c r="A449" s="323" t="n">
        <v>45964.21253472222</v>
      </c>
      <c r="B449" s="82" t="n">
        <v>45964</v>
      </c>
      <c r="C449" t="n">
        <v>411</v>
      </c>
      <c r="D449" t="n">
        <v>825.9</v>
      </c>
      <c r="E449" t="n">
        <v>5.4</v>
      </c>
      <c r="F449" t="n">
        <v>10.5</v>
      </c>
      <c r="G449" t="n">
        <v>0.497638939338903</v>
      </c>
      <c r="H449" t="n">
        <v>0.502361060661097</v>
      </c>
      <c r="I449" t="n">
        <v>0.5142857142857143</v>
      </c>
      <c r="J449" t="n">
        <v>0.4857142857142857</v>
      </c>
      <c r="K449" t="n">
        <v>0.255928597374293</v>
      </c>
      <c r="L449" t="n">
        <v>0.2583571169114213</v>
      </c>
      <c r="M449" t="n">
        <v>0.4857142857142857</v>
      </c>
    </row>
    <row r="450">
      <c r="A450" s="323" t="n">
        <v>45964.25844907408</v>
      </c>
      <c r="B450" s="82" t="n">
        <v>45964</v>
      </c>
      <c r="C450" t="n">
        <v>405.3</v>
      </c>
      <c r="D450" t="n">
        <v>849.5</v>
      </c>
      <c r="E450" t="n">
        <v>5.5</v>
      </c>
      <c r="F450" t="n">
        <v>10.4</v>
      </c>
      <c r="G450" t="n">
        <v>0.4771041789287817</v>
      </c>
      <c r="H450" t="n">
        <v>0.5228958210712183</v>
      </c>
      <c r="I450" t="n">
        <v>0.5288461538461539</v>
      </c>
      <c r="J450" t="n">
        <v>0.4711538461538461</v>
      </c>
      <c r="K450" t="n">
        <v>0.2523147100104134</v>
      </c>
      <c r="L450" t="n">
        <v>0.2765314438357405</v>
      </c>
      <c r="M450" t="n">
        <v>0.4711538461538461</v>
      </c>
    </row>
    <row r="451">
      <c r="A451" s="323" t="n">
        <v>45964.30561342592</v>
      </c>
      <c r="B451" s="82" t="n">
        <v>45964</v>
      </c>
      <c r="C451" t="n">
        <v>403.3</v>
      </c>
      <c r="D451" t="n">
        <v>849.1</v>
      </c>
      <c r="E451" t="n">
        <v>5.4</v>
      </c>
      <c r="F451" t="n">
        <v>10.4</v>
      </c>
      <c r="G451" t="n">
        <v>0.4749735013543752</v>
      </c>
      <c r="H451" t="n">
        <v>0.5250264986456248</v>
      </c>
      <c r="I451" t="n">
        <v>0.5192307692307693</v>
      </c>
      <c r="J451" t="n">
        <v>0.4807692307692307</v>
      </c>
      <c r="K451" t="n">
        <v>0.2466208564724641</v>
      </c>
      <c r="L451" t="n">
        <v>0.2726099127583052</v>
      </c>
      <c r="M451" t="n">
        <v>0.4807692307692307</v>
      </c>
    </row>
    <row r="452">
      <c r="A452" s="323" t="n">
        <v>45964.34269675926</v>
      </c>
      <c r="B452" s="82" t="n">
        <v>45964</v>
      </c>
      <c r="C452" t="n">
        <v>398.6</v>
      </c>
      <c r="D452" t="n">
        <v>850.5</v>
      </c>
      <c r="E452" t="n">
        <v>5.3</v>
      </c>
      <c r="F452" t="n">
        <v>10.7</v>
      </c>
      <c r="G452" t="n">
        <v>0.4686654908877131</v>
      </c>
      <c r="H452" t="n">
        <v>0.5313345091122869</v>
      </c>
      <c r="I452" t="n">
        <v>0.4953271028037383</v>
      </c>
      <c r="J452" t="n">
        <v>0.5046728971962616</v>
      </c>
      <c r="K452" t="n">
        <v>0.2321427197855028</v>
      </c>
      <c r="L452" t="n">
        <v>0.2631843830182355</v>
      </c>
      <c r="M452" t="n">
        <v>0.5046728971962616</v>
      </c>
    </row>
    <row r="453">
      <c r="A453" s="323" t="n">
        <v>45964.38157407408</v>
      </c>
      <c r="B453" s="82" t="n">
        <v>45964</v>
      </c>
      <c r="C453" t="n">
        <v>410</v>
      </c>
      <c r="D453" t="n">
        <v>840</v>
      </c>
      <c r="E453" t="n">
        <v>5.6</v>
      </c>
      <c r="F453" t="n">
        <v>10.6</v>
      </c>
      <c r="G453" t="n">
        <v>0.4880952380952381</v>
      </c>
      <c r="H453" t="n">
        <v>0.5119047619047619</v>
      </c>
      <c r="I453" t="n">
        <v>0.5283018867924528</v>
      </c>
      <c r="J453" t="n">
        <v>0.4716981132075472</v>
      </c>
      <c r="K453" t="n">
        <v>0.2578616352201258</v>
      </c>
      <c r="L453" t="n">
        <v>0.270440251572327</v>
      </c>
      <c r="M453" t="n">
        <v>0.4716981132075472</v>
      </c>
    </row>
    <row r="454">
      <c r="A454" s="323" t="n">
        <v>45964.61483796296</v>
      </c>
      <c r="B454" s="82" t="n">
        <v>45964</v>
      </c>
      <c r="C454" t="n">
        <v>403</v>
      </c>
      <c r="D454" t="n">
        <v>835</v>
      </c>
      <c r="E454" t="n">
        <v>5.4</v>
      </c>
      <c r="F454" t="n">
        <v>10.6</v>
      </c>
      <c r="G454" t="n">
        <v>0.4826347305389221</v>
      </c>
      <c r="H454" t="n">
        <v>0.5173652694610779</v>
      </c>
      <c r="I454" t="n">
        <v>0.5094339622641509</v>
      </c>
      <c r="J454" t="n">
        <v>0.490566037735849</v>
      </c>
      <c r="K454" t="n">
        <v>0.2458705231047339</v>
      </c>
      <c r="L454" t="n">
        <v>0.263563439159417</v>
      </c>
      <c r="M454" t="n">
        <v>0.490566037735849</v>
      </c>
    </row>
    <row r="455">
      <c r="A455" s="323" t="n">
        <v>45964.95800925926</v>
      </c>
      <c r="B455" s="82" t="n">
        <v>45964</v>
      </c>
      <c r="C455" t="n">
        <v>401.5</v>
      </c>
      <c r="D455" t="n">
        <v>850.17</v>
      </c>
      <c r="E455" t="n">
        <v>5.27</v>
      </c>
      <c r="F455" t="n">
        <v>10.89</v>
      </c>
      <c r="G455" t="n">
        <v>0.4722584894785749</v>
      </c>
      <c r="H455" t="n">
        <v>0.5277415105214252</v>
      </c>
      <c r="I455" t="n">
        <v>0.4839302112029384</v>
      </c>
      <c r="J455" t="n">
        <v>0.5160697887970616</v>
      </c>
      <c r="K455" t="n">
        <v>0.2285401505557474</v>
      </c>
      <c r="L455" t="n">
        <v>0.255390060647191</v>
      </c>
      <c r="M455" t="n">
        <v>0.5160697887970616</v>
      </c>
    </row>
    <row r="456">
      <c r="A456" s="323" t="n">
        <v>45964.99418981482</v>
      </c>
      <c r="B456" s="82" t="n">
        <v>45964</v>
      </c>
      <c r="C456" t="n">
        <v>408.1</v>
      </c>
      <c r="D456" t="n">
        <v>861.52</v>
      </c>
      <c r="E456" t="n">
        <v>5.31</v>
      </c>
      <c r="F456" t="n">
        <v>10.45</v>
      </c>
      <c r="G456" t="n">
        <v>0.4736976506639428</v>
      </c>
      <c r="H456" t="n">
        <v>0.5263023493360571</v>
      </c>
      <c r="I456" t="n">
        <v>0.508133971291866</v>
      </c>
      <c r="J456" t="n">
        <v>0.491866028708134</v>
      </c>
      <c r="K456" t="n">
        <v>0.2407018684234963</v>
      </c>
      <c r="L456" t="n">
        <v>0.2674321028683697</v>
      </c>
      <c r="M456" t="n">
        <v>0.491866028708134</v>
      </c>
    </row>
    <row r="457">
      <c r="A457" s="323" t="n">
        <v>45965.07340277778</v>
      </c>
      <c r="B457" s="82" t="n">
        <v>45965</v>
      </c>
      <c r="C457" t="n">
        <v>397.5</v>
      </c>
      <c r="D457" t="n">
        <v>827.9</v>
      </c>
      <c r="E457" t="n">
        <v>5.07</v>
      </c>
      <c r="F457" t="n">
        <v>10.64</v>
      </c>
      <c r="G457" t="n">
        <v>0.4801304505375045</v>
      </c>
      <c r="H457" t="n">
        <v>0.5198695494624954</v>
      </c>
      <c r="I457" t="n">
        <v>0.4765037593984963</v>
      </c>
      <c r="J457" t="n">
        <v>0.5234962406015038</v>
      </c>
      <c r="K457" t="n">
        <v>0.2287839646828147</v>
      </c>
      <c r="L457" t="n">
        <v>0.2477197947156816</v>
      </c>
      <c r="M457" t="n">
        <v>0.5234962406015038</v>
      </c>
    </row>
    <row r="458">
      <c r="A458" s="323" t="n">
        <v>45965.17081018518</v>
      </c>
      <c r="B458" s="82" t="n">
        <v>45965</v>
      </c>
      <c r="C458" t="n">
        <v>393.1</v>
      </c>
      <c r="D458" t="n">
        <v>836.9</v>
      </c>
      <c r="E458" t="n">
        <v>5.3</v>
      </c>
      <c r="F458" t="n">
        <v>10.7</v>
      </c>
      <c r="G458" t="n">
        <v>0.4697096427291194</v>
      </c>
      <c r="H458" t="n">
        <v>0.5302903572708806</v>
      </c>
      <c r="I458" t="n">
        <v>0.4953271028037383</v>
      </c>
      <c r="J458" t="n">
        <v>0.5046728971962616</v>
      </c>
      <c r="K458" t="n">
        <v>0.2326599164919937</v>
      </c>
      <c r="L458" t="n">
        <v>0.2626671863117446</v>
      </c>
      <c r="M458" t="n">
        <v>0.5046728971962616</v>
      </c>
    </row>
    <row r="459">
      <c r="A459" s="323" t="n">
        <v>45965.26755787037</v>
      </c>
      <c r="B459" s="82" t="n">
        <v>45965</v>
      </c>
      <c r="C459" t="n">
        <v>398.7</v>
      </c>
      <c r="D459" t="n">
        <v>800.1</v>
      </c>
      <c r="E459" t="n">
        <v>5.1</v>
      </c>
      <c r="F459" t="n">
        <v>10.5</v>
      </c>
      <c r="G459" t="n">
        <v>0.4983127109111361</v>
      </c>
      <c r="H459" t="n">
        <v>0.501687289088864</v>
      </c>
      <c r="I459" t="n">
        <v>0.4857142857142857</v>
      </c>
      <c r="J459" t="n">
        <v>0.5142857142857143</v>
      </c>
      <c r="K459" t="n">
        <v>0.2420376024425518</v>
      </c>
      <c r="L459" t="n">
        <v>0.2436766832717339</v>
      </c>
      <c r="M459" t="n">
        <v>0.5142857142857143</v>
      </c>
    </row>
    <row r="460">
      <c r="A460" s="323" t="n">
        <v>45965.3090162037</v>
      </c>
      <c r="B460" s="82" t="n">
        <v>45965</v>
      </c>
      <c r="C460" t="n">
        <v>388.5</v>
      </c>
      <c r="D460" t="n">
        <v>829.4</v>
      </c>
      <c r="E460" t="n">
        <v>5.3</v>
      </c>
      <c r="F460" t="n">
        <v>11</v>
      </c>
      <c r="G460" t="n">
        <v>0.4684108994453822</v>
      </c>
      <c r="H460" t="n">
        <v>0.5315891005546178</v>
      </c>
      <c r="I460" t="n">
        <v>0.4818181818181818</v>
      </c>
      <c r="J460" t="n">
        <v>0.5181818181818182</v>
      </c>
      <c r="K460" t="n">
        <v>0.2256888879145932</v>
      </c>
      <c r="L460" t="n">
        <v>0.2561292939035886</v>
      </c>
      <c r="M460" t="n">
        <v>0.5181818181818182</v>
      </c>
    </row>
    <row r="461">
      <c r="A461" s="323" t="n">
        <v>45965.33971064815</v>
      </c>
      <c r="B461" s="82" t="n">
        <v>45965</v>
      </c>
      <c r="C461" t="n">
        <v>389.4</v>
      </c>
      <c r="D461" t="n">
        <v>840.4</v>
      </c>
      <c r="E461" t="n">
        <v>5.4</v>
      </c>
      <c r="F461" t="n">
        <v>10.3</v>
      </c>
      <c r="G461" t="n">
        <v>0.4633507853403141</v>
      </c>
      <c r="H461" t="n">
        <v>0.5366492146596858</v>
      </c>
      <c r="I461" t="n">
        <v>0.5242718446601942</v>
      </c>
      <c r="J461" t="n">
        <v>0.4757281553398058</v>
      </c>
      <c r="K461" t="n">
        <v>0.2429217709551161</v>
      </c>
      <c r="L461" t="n">
        <v>0.281350073705078</v>
      </c>
      <c r="M461" t="n">
        <v>0.4757281553398058</v>
      </c>
    </row>
    <row r="462">
      <c r="A462" s="323" t="n">
        <v>45965.444375</v>
      </c>
      <c r="B462" s="82" t="n">
        <v>45965</v>
      </c>
      <c r="C462" t="n">
        <v>361</v>
      </c>
      <c r="D462" t="n">
        <v>836.6</v>
      </c>
      <c r="E462" t="n">
        <v>5.1</v>
      </c>
      <c r="F462" t="n">
        <v>10.1</v>
      </c>
      <c r="G462" t="n">
        <v>0.4315084867320105</v>
      </c>
      <c r="H462" t="n">
        <v>0.5684915132679895</v>
      </c>
      <c r="I462" t="n">
        <v>0.504950495049505</v>
      </c>
      <c r="J462" t="n">
        <v>0.495049504950495</v>
      </c>
      <c r="K462" t="n">
        <v>0.2178904239933915</v>
      </c>
      <c r="L462" t="n">
        <v>0.2870600710561135</v>
      </c>
      <c r="M462" t="n">
        <v>0.495049504950495</v>
      </c>
    </row>
    <row r="463">
      <c r="A463" s="323" t="n">
        <v>45965.46725694444</v>
      </c>
      <c r="B463" s="82" t="n">
        <v>45965</v>
      </c>
      <c r="C463" t="n">
        <v>381.1</v>
      </c>
      <c r="D463" t="n">
        <v>821.1</v>
      </c>
      <c r="E463" t="n">
        <v>5.3</v>
      </c>
      <c r="F463" t="n">
        <v>10.4</v>
      </c>
      <c r="G463" t="n">
        <v>0.4641334794787481</v>
      </c>
      <c r="H463" t="n">
        <v>0.5358665205212519</v>
      </c>
      <c r="I463" t="n">
        <v>0.5096153846153846</v>
      </c>
      <c r="J463" t="n">
        <v>0.4903846153846154</v>
      </c>
      <c r="K463" t="n">
        <v>0.2365295616574389</v>
      </c>
      <c r="L463" t="n">
        <v>0.2730858229579457</v>
      </c>
      <c r="M463" t="n">
        <v>0.4903846153846154</v>
      </c>
    </row>
    <row r="464">
      <c r="A464" s="323" t="n">
        <v>45966.53439814815</v>
      </c>
      <c r="B464" s="82" t="n">
        <v>45966</v>
      </c>
      <c r="C464" t="n">
        <v>402</v>
      </c>
      <c r="D464" t="n">
        <v>835</v>
      </c>
      <c r="E464" t="n">
        <v>5.4</v>
      </c>
      <c r="F464" t="n">
        <v>10.4</v>
      </c>
      <c r="G464" t="n">
        <v>0.481437125748503</v>
      </c>
      <c r="H464" t="n">
        <v>0.5185628742514971</v>
      </c>
      <c r="I464" t="n">
        <v>0.5192307692307693</v>
      </c>
      <c r="J464" t="n">
        <v>0.4807692307692307</v>
      </c>
      <c r="K464" t="n">
        <v>0.2499769691386458</v>
      </c>
      <c r="L464" t="n">
        <v>0.2692538000921235</v>
      </c>
      <c r="M464" t="n">
        <v>0.4807692307692307</v>
      </c>
    </row>
    <row r="465">
      <c r="A465" s="323" t="n">
        <v>45965.93931712963</v>
      </c>
      <c r="B465" s="82" t="n">
        <v>45965</v>
      </c>
      <c r="C465" t="n">
        <v>399.4</v>
      </c>
      <c r="D465" t="n">
        <v>826.7</v>
      </c>
      <c r="E465" t="n">
        <v>5.3</v>
      </c>
      <c r="F465" t="n">
        <v>10.5</v>
      </c>
      <c r="G465" t="n">
        <v>0.4831256804161122</v>
      </c>
      <c r="H465" t="n">
        <v>0.5168743195838879</v>
      </c>
      <c r="I465" t="n">
        <v>0.5047619047619047</v>
      </c>
      <c r="J465" t="n">
        <v>0.4952380952380953</v>
      </c>
      <c r="K465" t="n">
        <v>0.2438634386862281</v>
      </c>
      <c r="L465" t="n">
        <v>0.2608984660756767</v>
      </c>
      <c r="M465" t="n">
        <v>0.4952380952380953</v>
      </c>
    </row>
    <row r="466">
      <c r="A466" s="323" t="n">
        <v>45966.02622685185</v>
      </c>
      <c r="B466" s="82" t="n">
        <v>45966</v>
      </c>
      <c r="C466" t="n">
        <v>402</v>
      </c>
      <c r="D466" t="n">
        <v>828.9</v>
      </c>
      <c r="E466" t="n">
        <v>5.4</v>
      </c>
      <c r="F466" t="n">
        <v>10.6</v>
      </c>
      <c r="G466" t="n">
        <v>0.4849800941006153</v>
      </c>
      <c r="H466" t="n">
        <v>0.5150199058993847</v>
      </c>
      <c r="I466" t="n">
        <v>0.5094339622641509</v>
      </c>
      <c r="J466" t="n">
        <v>0.490566037735849</v>
      </c>
      <c r="K466" t="n">
        <v>0.2470653309569172</v>
      </c>
      <c r="L466" t="n">
        <v>0.2623686313072338</v>
      </c>
      <c r="M466" t="n">
        <v>0.490566037735849</v>
      </c>
    </row>
    <row r="467">
      <c r="A467" s="323" t="n">
        <v>45966.10810185185</v>
      </c>
      <c r="B467" s="82" t="n">
        <v>45966</v>
      </c>
      <c r="C467" t="n">
        <v>411.2</v>
      </c>
      <c r="D467" t="n">
        <v>828.5</v>
      </c>
      <c r="E467" t="n">
        <v>5.4</v>
      </c>
      <c r="F467" t="n">
        <v>10.6</v>
      </c>
      <c r="G467" t="n">
        <v>0.4963186481593241</v>
      </c>
      <c r="H467" t="n">
        <v>0.503681351840676</v>
      </c>
      <c r="I467" t="n">
        <v>0.5094339622641509</v>
      </c>
      <c r="J467" t="n">
        <v>0.490566037735849</v>
      </c>
      <c r="K467" t="n">
        <v>0.2528415754773915</v>
      </c>
      <c r="L467" t="n">
        <v>0.2565923867867594</v>
      </c>
      <c r="M467" t="n">
        <v>0.490566037735849</v>
      </c>
    </row>
    <row r="468">
      <c r="A468" s="323" t="n">
        <v>45966.33967592593</v>
      </c>
      <c r="B468" s="82" t="n">
        <v>45966</v>
      </c>
      <c r="C468" t="n">
        <v>398.2</v>
      </c>
      <c r="D468" t="n">
        <v>844.7</v>
      </c>
      <c r="E468" t="n">
        <v>5.2</v>
      </c>
      <c r="F468" t="n">
        <v>10.8</v>
      </c>
      <c r="G468" t="n">
        <v>0.4714099680359891</v>
      </c>
      <c r="H468" t="n">
        <v>0.5285900319640109</v>
      </c>
      <c r="I468" t="n">
        <v>0.4814814814814815</v>
      </c>
      <c r="J468" t="n">
        <v>0.5185185185185185</v>
      </c>
      <c r="K468" t="n">
        <v>0.2269751697951058</v>
      </c>
      <c r="L468" t="n">
        <v>0.2545063116863756</v>
      </c>
      <c r="M468" t="n">
        <v>0.5185185185185185</v>
      </c>
    </row>
    <row r="469">
      <c r="A469" s="323" t="n">
        <v>45966.38516203704</v>
      </c>
      <c r="B469" s="82" t="n">
        <v>45966</v>
      </c>
      <c r="C469" t="n">
        <v>412.2</v>
      </c>
      <c r="D469" t="n">
        <v>860.3</v>
      </c>
      <c r="E469" t="n">
        <v>5.5</v>
      </c>
      <c r="F469" t="n">
        <v>10.4</v>
      </c>
      <c r="G469" t="n">
        <v>0.4791351854004417</v>
      </c>
      <c r="H469" t="n">
        <v>0.5208648145995582</v>
      </c>
      <c r="I469" t="n">
        <v>0.5288461538461539</v>
      </c>
      <c r="J469" t="n">
        <v>0.4711538461538461</v>
      </c>
      <c r="K469" t="n">
        <v>0.2533887999713875</v>
      </c>
      <c r="L469" t="n">
        <v>0.2754573538747664</v>
      </c>
      <c r="M469" t="n">
        <v>0.4711538461538461</v>
      </c>
    </row>
    <row r="470">
      <c r="A470" s="323" t="n">
        <v>45966.41908564815</v>
      </c>
      <c r="B470" s="82" t="n">
        <v>45966</v>
      </c>
      <c r="C470" t="n">
        <v>398.2</v>
      </c>
      <c r="D470" t="n">
        <v>851.9</v>
      </c>
      <c r="E470" t="n">
        <v>5.3</v>
      </c>
      <c r="F470" t="n">
        <v>10.7</v>
      </c>
      <c r="G470" t="n">
        <v>0.467425754196502</v>
      </c>
      <c r="H470" t="n">
        <v>0.5325742458034981</v>
      </c>
      <c r="I470" t="n">
        <v>0.4953271028037383</v>
      </c>
      <c r="J470" t="n">
        <v>0.5046728971962616</v>
      </c>
      <c r="K470" t="n">
        <v>0.2315286446020056</v>
      </c>
      <c r="L470" t="n">
        <v>0.2637984582017327</v>
      </c>
      <c r="M470" t="n">
        <v>0.5046728971962616</v>
      </c>
    </row>
    <row r="471">
      <c r="A471" s="323" t="n">
        <v>45966.46076388889</v>
      </c>
      <c r="B471" s="82" t="n">
        <v>45966</v>
      </c>
      <c r="C471" t="n">
        <v>393.4</v>
      </c>
      <c r="D471" t="n">
        <v>843.6</v>
      </c>
      <c r="E471" t="n">
        <v>5.5</v>
      </c>
      <c r="F471" t="n">
        <v>10.6</v>
      </c>
      <c r="G471" t="n">
        <v>0.46633475580844</v>
      </c>
      <c r="H471" t="n">
        <v>0.53366524419156</v>
      </c>
      <c r="I471" t="n">
        <v>0.5188679245283019</v>
      </c>
      <c r="J471" t="n">
        <v>0.4811320754716981</v>
      </c>
      <c r="K471" t="n">
        <v>0.2419661468817377</v>
      </c>
      <c r="L471" t="n">
        <v>0.2769017776465642</v>
      </c>
      <c r="M471" t="n">
        <v>0.4811320754716981</v>
      </c>
    </row>
    <row r="472">
      <c r="A472" s="323" t="n">
        <v>45966.50287037037</v>
      </c>
      <c r="B472" s="82" t="n">
        <v>45966</v>
      </c>
      <c r="C472" t="n">
        <v>403.7</v>
      </c>
      <c r="D472" t="n">
        <v>855.5</v>
      </c>
      <c r="E472" t="n">
        <v>5.4</v>
      </c>
      <c r="F472" t="n">
        <v>10.5</v>
      </c>
      <c r="G472" t="n">
        <v>0.4718877849210988</v>
      </c>
      <c r="H472" t="n">
        <v>0.5281122150789013</v>
      </c>
      <c r="I472" t="n">
        <v>0.5142857142857143</v>
      </c>
      <c r="J472" t="n">
        <v>0.4857142857142857</v>
      </c>
      <c r="K472" t="n">
        <v>0.2426851465308508</v>
      </c>
      <c r="L472" t="n">
        <v>0.2716005677548635</v>
      </c>
      <c r="M472" t="n">
        <v>0.4857142857142857</v>
      </c>
    </row>
    <row r="473">
      <c r="A473" s="323" t="n">
        <v>45966.63252314815</v>
      </c>
      <c r="B473" s="82" t="n">
        <v>45966</v>
      </c>
      <c r="C473" t="n">
        <v>403.7</v>
      </c>
      <c r="D473" t="n">
        <v>839.8</v>
      </c>
      <c r="E473" t="n">
        <v>5.4</v>
      </c>
      <c r="F473" t="n">
        <v>10.5</v>
      </c>
      <c r="G473" t="n">
        <v>0.4807096927839962</v>
      </c>
      <c r="H473" t="n">
        <v>0.5192903072160038</v>
      </c>
      <c r="I473" t="n">
        <v>0.5142857142857143</v>
      </c>
      <c r="J473" t="n">
        <v>0.4857142857142857</v>
      </c>
      <c r="K473" t="n">
        <v>0.2472221277174838</v>
      </c>
      <c r="L473" t="n">
        <v>0.2670635865682305</v>
      </c>
      <c r="M473" t="n">
        <v>0.4857142857142857</v>
      </c>
    </row>
    <row r="474">
      <c r="A474" s="323" t="n">
        <v>45966.71770833333</v>
      </c>
      <c r="B474" s="82" t="n">
        <v>45966</v>
      </c>
      <c r="C474" t="n">
        <v>375.8</v>
      </c>
      <c r="D474" t="n">
        <v>833.1</v>
      </c>
      <c r="E474" t="n">
        <v>5.1</v>
      </c>
      <c r="F474" t="n">
        <v>10.6</v>
      </c>
      <c r="G474" t="n">
        <v>0.4510863041651663</v>
      </c>
      <c r="H474" t="n">
        <v>0.5489136958348337</v>
      </c>
      <c r="I474" t="n">
        <v>0.4811320754716981</v>
      </c>
      <c r="J474" t="n">
        <v>0.5188679245283019</v>
      </c>
      <c r="K474" t="n">
        <v>0.2170320897398441</v>
      </c>
      <c r="L474" t="n">
        <v>0.2640999857318539</v>
      </c>
      <c r="M474" t="n">
        <v>0.5188679245283019</v>
      </c>
    </row>
    <row r="475">
      <c r="A475" s="323" t="n">
        <v>45966.79293981481</v>
      </c>
      <c r="B475" s="82" t="n">
        <v>45966</v>
      </c>
      <c r="C475" t="n">
        <v>402.7</v>
      </c>
      <c r="D475" t="n">
        <v>852.9</v>
      </c>
      <c r="E475" t="n">
        <v>5.5</v>
      </c>
      <c r="F475" t="n">
        <v>10.9</v>
      </c>
      <c r="G475" t="n">
        <v>0.4721538281158401</v>
      </c>
      <c r="H475" t="n">
        <v>0.5278461718841599</v>
      </c>
      <c r="I475" t="n">
        <v>0.5045871559633027</v>
      </c>
      <c r="J475" t="n">
        <v>0.4954128440366973</v>
      </c>
      <c r="K475" t="n">
        <v>0.2382427573061578</v>
      </c>
      <c r="L475" t="n">
        <v>0.2663443986571449</v>
      </c>
      <c r="M475" t="n">
        <v>0.4954128440366973</v>
      </c>
    </row>
    <row r="476">
      <c r="A476" s="323" t="n">
        <v>45966.93952546296</v>
      </c>
      <c r="B476" s="82" t="n">
        <v>45966</v>
      </c>
      <c r="C476" t="n">
        <v>402</v>
      </c>
      <c r="D476" t="n">
        <v>828.6</v>
      </c>
      <c r="E476" t="n">
        <v>5.3</v>
      </c>
      <c r="F476" t="n">
        <v>10.5</v>
      </c>
      <c r="G476" t="n">
        <v>0.4851556842867487</v>
      </c>
      <c r="H476" t="n">
        <v>0.5148443157132513</v>
      </c>
      <c r="I476" t="n">
        <v>0.5047619047619047</v>
      </c>
      <c r="J476" t="n">
        <v>0.4952380952380953</v>
      </c>
      <c r="K476" t="n">
        <v>0.2448881073066446</v>
      </c>
      <c r="L476" t="n">
        <v>0.2598737974552602</v>
      </c>
      <c r="M476" t="n">
        <v>0.4952380952380953</v>
      </c>
    </row>
    <row r="477">
      <c r="A477" s="323" t="n">
        <v>45966.7893287037</v>
      </c>
      <c r="B477" s="82" t="n">
        <v>45966</v>
      </c>
      <c r="C477" t="n">
        <v>416</v>
      </c>
      <c r="D477" t="n">
        <v>825.9</v>
      </c>
      <c r="E477" t="n">
        <v>5.4</v>
      </c>
      <c r="F477" t="n">
        <v>10.5</v>
      </c>
      <c r="G477" t="n">
        <v>0.5036929410340235</v>
      </c>
      <c r="H477" t="n">
        <v>0.4963070589659765</v>
      </c>
      <c r="I477" t="n">
        <v>0.5142857142857143</v>
      </c>
      <c r="J477" t="n">
        <v>0.4857142857142857</v>
      </c>
      <c r="K477" t="n">
        <v>0.259042083960355</v>
      </c>
      <c r="L477" t="n">
        <v>0.2552436303253593</v>
      </c>
      <c r="M477" t="n">
        <v>0.4857142857142857</v>
      </c>
    </row>
    <row r="478">
      <c r="A478" s="323" t="n">
        <v>45966.8734375</v>
      </c>
      <c r="B478" s="82" t="n">
        <v>45966</v>
      </c>
      <c r="C478" t="n">
        <v>409.6</v>
      </c>
      <c r="D478" t="n">
        <v>834.5</v>
      </c>
      <c r="E478" t="n">
        <v>5.3</v>
      </c>
      <c r="F478" t="n">
        <v>10.7</v>
      </c>
      <c r="G478" t="n">
        <v>0.4908328340323547</v>
      </c>
      <c r="H478" t="n">
        <v>0.5091671659676452</v>
      </c>
      <c r="I478" t="n">
        <v>0.4953271028037383</v>
      </c>
      <c r="J478" t="n">
        <v>0.5046728971962616</v>
      </c>
      <c r="K478" t="n">
        <v>0.2431228056421944</v>
      </c>
      <c r="L478" t="n">
        <v>0.2522042971615439</v>
      </c>
      <c r="M478" t="n">
        <v>0.5046728971962616</v>
      </c>
    </row>
    <row r="479">
      <c r="A479" s="323" t="n">
        <v>45966.90934027778</v>
      </c>
      <c r="B479" s="82" t="n">
        <v>45966</v>
      </c>
      <c r="C479" t="n">
        <v>413.3</v>
      </c>
      <c r="D479" t="n">
        <v>825.6</v>
      </c>
      <c r="E479" t="n">
        <v>5.3</v>
      </c>
      <c r="F479" t="n">
        <v>10.6</v>
      </c>
      <c r="G479" t="n">
        <v>0.5006056201550387</v>
      </c>
      <c r="H479" t="n">
        <v>0.4993943798449613</v>
      </c>
      <c r="I479" t="n">
        <v>0.5</v>
      </c>
      <c r="J479" t="n">
        <v>0.5</v>
      </c>
      <c r="K479" t="n">
        <v>0.2503028100775194</v>
      </c>
      <c r="L479" t="n">
        <v>0.2496971899224806</v>
      </c>
      <c r="M479" t="n">
        <v>0.5</v>
      </c>
    </row>
    <row r="480">
      <c r="A480" s="323" t="n">
        <v>45966.95449074074</v>
      </c>
      <c r="B480" s="82" t="n">
        <v>45966</v>
      </c>
      <c r="C480" t="n">
        <v>398.9</v>
      </c>
      <c r="D480" t="n">
        <v>824.8</v>
      </c>
      <c r="E480" t="n">
        <v>5.3</v>
      </c>
      <c r="F480" t="n">
        <v>10.7</v>
      </c>
      <c r="G480" t="n">
        <v>0.4836323957322987</v>
      </c>
      <c r="H480" t="n">
        <v>0.5163676042677012</v>
      </c>
      <c r="I480" t="n">
        <v>0.4953271028037383</v>
      </c>
      <c r="J480" t="n">
        <v>0.5046728971962616</v>
      </c>
      <c r="K480" t="n">
        <v>0.2395562334001106</v>
      </c>
      <c r="L480" t="n">
        <v>0.2557708694036277</v>
      </c>
      <c r="M480" t="n">
        <v>0.5046728971962616</v>
      </c>
    </row>
    <row r="481">
      <c r="A481" s="323" t="n">
        <v>45967.02725694444</v>
      </c>
      <c r="B481" s="82" t="n">
        <v>45967</v>
      </c>
      <c r="C481" t="n">
        <v>398.5</v>
      </c>
      <c r="D481" t="n">
        <v>849</v>
      </c>
      <c r="E481" t="n">
        <v>5.5</v>
      </c>
      <c r="F481" t="n">
        <v>10.8</v>
      </c>
      <c r="G481" t="n">
        <v>0.4693757361601885</v>
      </c>
      <c r="H481" t="n">
        <v>0.5306242638398115</v>
      </c>
      <c r="I481" t="n">
        <v>0.5092592592592592</v>
      </c>
      <c r="J481" t="n">
        <v>0.4907407407407408</v>
      </c>
      <c r="K481" t="n">
        <v>0.2390339397112071</v>
      </c>
      <c r="L481" t="n">
        <v>0.2702253195480521</v>
      </c>
      <c r="M481" t="n">
        <v>0.4907407407407408</v>
      </c>
    </row>
    <row r="482">
      <c r="A482" s="323" t="n">
        <v>45967.01805555556</v>
      </c>
      <c r="B482" s="82" t="n">
        <v>45967</v>
      </c>
      <c r="C482" t="n">
        <v>416</v>
      </c>
      <c r="D482" t="n">
        <v>825.9</v>
      </c>
      <c r="E482" t="n">
        <v>5.4</v>
      </c>
      <c r="F482" t="n">
        <v>10.5</v>
      </c>
      <c r="G482" t="n">
        <v>0.5036929410340235</v>
      </c>
      <c r="H482" t="n">
        <v>0.4963070589659765</v>
      </c>
      <c r="I482" t="n">
        <v>0.5142857142857143</v>
      </c>
      <c r="J482" t="n">
        <v>0.4857142857142857</v>
      </c>
      <c r="K482" t="n">
        <v>0.259042083960355</v>
      </c>
      <c r="L482" t="n">
        <v>0.2552436303253593</v>
      </c>
      <c r="M482" t="n">
        <v>0.4857142857142857</v>
      </c>
    </row>
    <row r="483">
      <c r="A483" s="323" t="n">
        <v>45967.10178240741</v>
      </c>
      <c r="B483" s="82" t="n">
        <v>45967</v>
      </c>
      <c r="C483" t="n">
        <v>409.6</v>
      </c>
      <c r="D483" t="n">
        <v>834.5</v>
      </c>
      <c r="E483" t="n">
        <v>5.3</v>
      </c>
      <c r="F483" t="n">
        <v>10.7</v>
      </c>
      <c r="G483" t="n">
        <v>0.4908328340323547</v>
      </c>
      <c r="H483" t="n">
        <v>0.5091671659676452</v>
      </c>
      <c r="I483" t="n">
        <v>0.4953271028037383</v>
      </c>
      <c r="J483" t="n">
        <v>0.5046728971962616</v>
      </c>
      <c r="K483" t="n">
        <v>0.2431228056421944</v>
      </c>
      <c r="L483" t="n">
        <v>0.2522042971615439</v>
      </c>
      <c r="M483" t="n">
        <v>0.5046728971962616</v>
      </c>
    </row>
    <row r="484">
      <c r="A484" s="323" t="n">
        <v>45967.13814814815</v>
      </c>
      <c r="B484" s="82" t="n">
        <v>45967</v>
      </c>
      <c r="C484" t="n">
        <v>413.3</v>
      </c>
      <c r="D484" t="n">
        <v>825.6</v>
      </c>
      <c r="E484" t="n">
        <v>5.3</v>
      </c>
      <c r="F484" t="n">
        <v>10.6</v>
      </c>
      <c r="G484" t="n">
        <v>0.5006056201550387</v>
      </c>
      <c r="H484" t="n">
        <v>0.4993943798449613</v>
      </c>
      <c r="I484" t="n">
        <v>0.5</v>
      </c>
      <c r="J484" t="n">
        <v>0.5</v>
      </c>
      <c r="K484" t="n">
        <v>0.2503028100775194</v>
      </c>
      <c r="L484" t="n">
        <v>0.2496971899224806</v>
      </c>
      <c r="M484" t="n">
        <v>0.5</v>
      </c>
    </row>
    <row r="485">
      <c r="A485" s="323" t="n">
        <v>45967.18328703703</v>
      </c>
      <c r="B485" s="82" t="n">
        <v>45967</v>
      </c>
      <c r="C485" t="n">
        <v>398.9</v>
      </c>
      <c r="D485" t="n">
        <v>824.8</v>
      </c>
      <c r="E485" t="n">
        <v>5.3</v>
      </c>
      <c r="F485" t="n">
        <v>10.7</v>
      </c>
      <c r="G485" t="n">
        <v>0.4836323957322987</v>
      </c>
      <c r="H485" t="n">
        <v>0.5163676042677012</v>
      </c>
      <c r="I485" t="n">
        <v>0.4953271028037383</v>
      </c>
      <c r="J485" t="n">
        <v>0.5046728971962616</v>
      </c>
      <c r="K485" t="n">
        <v>0.2395562334001106</v>
      </c>
      <c r="L485" t="n">
        <v>0.2557708694036277</v>
      </c>
      <c r="M485" t="n">
        <v>0.5046728971962616</v>
      </c>
    </row>
    <row r="486">
      <c r="A486" s="323" t="n">
        <v>45967.25614583334</v>
      </c>
      <c r="B486" s="82" t="n">
        <v>45967</v>
      </c>
      <c r="C486" t="n">
        <v>398.5</v>
      </c>
      <c r="D486" t="n">
        <v>849</v>
      </c>
      <c r="E486" t="n">
        <v>5.5</v>
      </c>
      <c r="F486" t="n">
        <v>10.8</v>
      </c>
      <c r="G486" t="n">
        <v>0.4693757361601885</v>
      </c>
      <c r="H486" t="n">
        <v>0.5306242638398115</v>
      </c>
      <c r="I486" t="n">
        <v>0.5092592592592592</v>
      </c>
      <c r="J486" t="n">
        <v>0.4907407407407408</v>
      </c>
      <c r="K486" t="n">
        <v>0.2390339397112071</v>
      </c>
      <c r="L486" t="n">
        <v>0.2702253195480521</v>
      </c>
      <c r="M486" t="n">
        <v>0.4907407407407408</v>
      </c>
    </row>
    <row r="487">
      <c r="A487" s="323" t="n">
        <v>45967.29761574074</v>
      </c>
      <c r="B487" s="82" t="n">
        <v>45967</v>
      </c>
      <c r="C487" t="n">
        <v>396.2</v>
      </c>
      <c r="D487" t="n">
        <v>818.7</v>
      </c>
      <c r="E487" t="n">
        <v>5.3</v>
      </c>
      <c r="F487" t="n">
        <v>10.7</v>
      </c>
      <c r="G487" t="n">
        <v>0.4839379504091852</v>
      </c>
      <c r="H487" t="n">
        <v>0.5160620495908147</v>
      </c>
      <c r="I487" t="n">
        <v>0.4953271028037383</v>
      </c>
      <c r="J487" t="n">
        <v>0.5046728971962616</v>
      </c>
      <c r="K487" t="n">
        <v>0.2397075829129609</v>
      </c>
      <c r="L487" t="n">
        <v>0.2556195198907774</v>
      </c>
      <c r="M487" t="n">
        <v>0.5046728971962616</v>
      </c>
    </row>
    <row r="488">
      <c r="A488" s="323" t="n">
        <v>45967.06893518518</v>
      </c>
      <c r="B488" s="82" t="n">
        <v>45967</v>
      </c>
      <c r="C488" t="n">
        <v>396.2</v>
      </c>
      <c r="D488" t="n">
        <v>818.7</v>
      </c>
      <c r="E488" t="n">
        <v>5.3</v>
      </c>
      <c r="F488" t="n">
        <v>10.7</v>
      </c>
      <c r="G488" t="n">
        <v>0.4839379504091852</v>
      </c>
      <c r="H488" t="n">
        <v>0.5160620495908147</v>
      </c>
      <c r="I488" t="n">
        <v>0.4953271028037383</v>
      </c>
      <c r="J488" t="n">
        <v>0.5046728971962616</v>
      </c>
      <c r="K488" t="n">
        <v>0.2397075829129609</v>
      </c>
      <c r="L488" t="n">
        <v>0.2556195198907774</v>
      </c>
      <c r="M488" t="n">
        <v>0.5046728971962616</v>
      </c>
    </row>
    <row r="489">
      <c r="A489" s="323" t="n">
        <v>45967.11288194444</v>
      </c>
      <c r="B489" s="82" t="n">
        <v>45967</v>
      </c>
      <c r="C489" t="n">
        <v>391.3</v>
      </c>
      <c r="D489" t="n">
        <v>806.5</v>
      </c>
      <c r="E489" t="n">
        <v>5.2</v>
      </c>
      <c r="F489" t="n">
        <v>10.4</v>
      </c>
      <c r="G489" t="n">
        <v>0.4851828890266584</v>
      </c>
      <c r="H489" t="n">
        <v>0.5148171109733416</v>
      </c>
      <c r="I489" t="n">
        <v>0.5</v>
      </c>
      <c r="J489" t="n">
        <v>0.5</v>
      </c>
      <c r="K489" t="n">
        <v>0.2425914445133292</v>
      </c>
      <c r="L489" t="n">
        <v>0.2574085554866708</v>
      </c>
      <c r="M489" t="n">
        <v>0.5</v>
      </c>
    </row>
    <row r="490">
      <c r="A490" s="323" t="n">
        <v>45967.19418981481</v>
      </c>
      <c r="B490" s="82" t="n">
        <v>45967</v>
      </c>
      <c r="C490" t="n">
        <v>407.2</v>
      </c>
      <c r="D490" t="n">
        <v>859</v>
      </c>
      <c r="E490" t="n">
        <v>0</v>
      </c>
      <c r="F490" t="n">
        <v>0</v>
      </c>
      <c r="G490" t="n">
        <v>0.4740395809080326</v>
      </c>
      <c r="H490" t="n">
        <v>0.5259604190919674</v>
      </c>
      <c r="I490" t="n">
        <v>0</v>
      </c>
      <c r="J490" t="n">
        <v>0</v>
      </c>
      <c r="K490" t="n">
        <v>0</v>
      </c>
      <c r="L490" t="n">
        <v>0</v>
      </c>
      <c r="M490" t="n">
        <v>0</v>
      </c>
    </row>
    <row r="491">
      <c r="A491" s="323" t="n">
        <v>45967.40458333334</v>
      </c>
      <c r="B491" s="82" t="n">
        <v>45967</v>
      </c>
      <c r="C491" t="n">
        <v>395.8</v>
      </c>
      <c r="D491" t="n">
        <v>849.7</v>
      </c>
      <c r="E491" t="n">
        <v>5.5</v>
      </c>
      <c r="F491" t="n">
        <v>10.7</v>
      </c>
      <c r="G491" t="n">
        <v>0.465811462869248</v>
      </c>
      <c r="H491" t="n">
        <v>0.5341885371307521</v>
      </c>
      <c r="I491" t="n">
        <v>0.5140186915887851</v>
      </c>
      <c r="J491" t="n">
        <v>0.4859813084112149</v>
      </c>
      <c r="K491" t="n">
        <v>0.2394357986711088</v>
      </c>
      <c r="L491" t="n">
        <v>0.2745828929176763</v>
      </c>
      <c r="M491" t="n">
        <v>0.4859813084112149</v>
      </c>
    </row>
    <row r="492">
      <c r="A492" s="323" t="n">
        <v>45967.46761574074</v>
      </c>
      <c r="B492" s="82" t="n">
        <v>45967</v>
      </c>
      <c r="C492" t="n">
        <v>394.7</v>
      </c>
      <c r="D492" t="n">
        <v>834.8</v>
      </c>
      <c r="E492" t="n">
        <v>5.4</v>
      </c>
      <c r="F492" t="n">
        <v>10.5</v>
      </c>
      <c r="G492" t="n">
        <v>0.4728078581696215</v>
      </c>
      <c r="H492" t="n">
        <v>0.5271921418303785</v>
      </c>
      <c r="I492" t="n">
        <v>0.5142857142857143</v>
      </c>
      <c r="J492" t="n">
        <v>0.4857142857142857</v>
      </c>
      <c r="K492" t="n">
        <v>0.2431583270586625</v>
      </c>
      <c r="L492" t="n">
        <v>0.2711273872270519</v>
      </c>
      <c r="M492" t="n">
        <v>0.4857142857142857</v>
      </c>
    </row>
    <row r="493">
      <c r="A493" s="323" t="n">
        <v>45967.56643518519</v>
      </c>
      <c r="B493" s="82" t="n">
        <v>45967</v>
      </c>
      <c r="C493" t="n">
        <v>398</v>
      </c>
      <c r="D493" t="n">
        <v>854.6</v>
      </c>
      <c r="E493" t="n">
        <v>5.4</v>
      </c>
      <c r="F493" t="n">
        <v>11</v>
      </c>
      <c r="G493" t="n">
        <v>0.465714954364615</v>
      </c>
      <c r="H493" t="n">
        <v>0.534285045635385</v>
      </c>
      <c r="I493" t="n">
        <v>0.490909090909091</v>
      </c>
      <c r="J493" t="n">
        <v>0.509090909090909</v>
      </c>
      <c r="K493" t="n">
        <v>0.2286237048699019</v>
      </c>
      <c r="L493" t="n">
        <v>0.2622853860391891</v>
      </c>
      <c r="M493" t="n">
        <v>0.509090909090909</v>
      </c>
    </row>
    <row r="494">
      <c r="A494" s="323" t="n">
        <v>45967.69785879629</v>
      </c>
      <c r="B494" s="82" t="n">
        <v>45967</v>
      </c>
      <c r="C494" t="n">
        <v>411.5</v>
      </c>
      <c r="D494" t="n">
        <v>827.8</v>
      </c>
      <c r="E494" t="n">
        <v>5.3</v>
      </c>
      <c r="F494" t="n">
        <v>10.5</v>
      </c>
      <c r="G494" t="n">
        <v>0.497100748973182</v>
      </c>
      <c r="H494" t="n">
        <v>0.5028992510268181</v>
      </c>
      <c r="I494" t="n">
        <v>0.5047619047619047</v>
      </c>
      <c r="J494" t="n">
        <v>0.4952380952380953</v>
      </c>
      <c r="K494" t="n">
        <v>0.2509175209102728</v>
      </c>
      <c r="L494" t="n">
        <v>0.253844383851632</v>
      </c>
      <c r="M494" t="n">
        <v>0.4952380952380953</v>
      </c>
    </row>
    <row r="495">
      <c r="A495" s="323" t="n">
        <v>45967.82950231482</v>
      </c>
      <c r="B495" s="82" t="n">
        <v>45967</v>
      </c>
      <c r="C495" t="n">
        <v>402</v>
      </c>
      <c r="D495" t="n">
        <v>823.9</v>
      </c>
      <c r="E495" t="n">
        <v>5.4</v>
      </c>
      <c r="F495" t="n">
        <v>0</v>
      </c>
      <c r="G495" t="n">
        <v>0.4879232916616094</v>
      </c>
      <c r="H495" t="n">
        <v>0.5120767083383906</v>
      </c>
      <c r="I495" t="n">
        <v>0</v>
      </c>
      <c r="J495" t="n">
        <v>0</v>
      </c>
      <c r="K495" t="n">
        <v>0</v>
      </c>
      <c r="L495" t="n">
        <v>0</v>
      </c>
      <c r="M495" t="n">
        <v>0</v>
      </c>
    </row>
    <row r="496">
      <c r="A496" s="323" t="n">
        <v>45967.83070601852</v>
      </c>
      <c r="B496" s="82" t="n">
        <v>45967</v>
      </c>
      <c r="C496" t="n">
        <v>402</v>
      </c>
      <c r="D496" t="n">
        <v>823.8</v>
      </c>
      <c r="E496" t="n">
        <v>5.4</v>
      </c>
      <c r="F496" t="n">
        <v>10.5</v>
      </c>
      <c r="G496" t="n">
        <v>0.4879825200291333</v>
      </c>
      <c r="H496" t="n">
        <v>0.5120174799708667</v>
      </c>
      <c r="I496" t="n">
        <v>0.5142857142857143</v>
      </c>
      <c r="J496" t="n">
        <v>0.4857142857142857</v>
      </c>
      <c r="K496" t="n">
        <v>0.2509624388721258</v>
      </c>
      <c r="L496" t="n">
        <v>0.2633232754135886</v>
      </c>
      <c r="M496" t="n">
        <v>0.4857142857142857</v>
      </c>
    </row>
    <row r="497">
      <c r="A497" s="323" t="n">
        <v>45967.88033564815</v>
      </c>
      <c r="B497" s="82" t="n">
        <v>45967</v>
      </c>
      <c r="C497" t="n">
        <v>417</v>
      </c>
      <c r="D497" t="n">
        <v>834.6</v>
      </c>
      <c r="E497" t="n">
        <v>5.4</v>
      </c>
      <c r="F497" t="n">
        <v>10.5</v>
      </c>
      <c r="G497" t="n">
        <v>0.4996405463695183</v>
      </c>
      <c r="H497" t="n">
        <v>0.5003594536304817</v>
      </c>
      <c r="I497" t="n">
        <v>0.5142857142857143</v>
      </c>
      <c r="J497" t="n">
        <v>0.4857142857142857</v>
      </c>
      <c r="K497" t="n">
        <v>0.2569579952757523</v>
      </c>
      <c r="L497" t="n">
        <v>0.257327719009962</v>
      </c>
      <c r="M497" t="n">
        <v>0.4857142857142857</v>
      </c>
    </row>
    <row r="498">
      <c r="A498" s="323" t="n">
        <v>45968.025625</v>
      </c>
      <c r="B498" s="82" t="n">
        <v>45968</v>
      </c>
      <c r="C498" t="n">
        <v>394.2</v>
      </c>
      <c r="D498" t="n">
        <v>840.8</v>
      </c>
      <c r="E498" t="n">
        <v>5.5</v>
      </c>
      <c r="F498" t="n">
        <v>10.9</v>
      </c>
      <c r="G498" t="n">
        <v>0.4688392007611799</v>
      </c>
      <c r="H498" t="n">
        <v>0.5311607992388202</v>
      </c>
      <c r="I498" t="n">
        <v>0.5045871559633027</v>
      </c>
      <c r="J498" t="n">
        <v>0.4954128440366973</v>
      </c>
      <c r="K498" t="n">
        <v>0.2365702389161917</v>
      </c>
      <c r="L498" t="n">
        <v>0.2680169170471111</v>
      </c>
      <c r="M498" t="n">
        <v>0.4954128440366973</v>
      </c>
    </row>
    <row r="499">
      <c r="A499" s="323" t="n">
        <v>45968.06958333333</v>
      </c>
      <c r="B499" s="82" t="n">
        <v>45968</v>
      </c>
      <c r="C499" t="n">
        <v>389.3</v>
      </c>
      <c r="D499" t="n">
        <v>842.1</v>
      </c>
      <c r="E499" t="n">
        <v>5.4</v>
      </c>
      <c r="F499" t="n">
        <v>10.8</v>
      </c>
      <c r="G499" t="n">
        <v>0.462296639353996</v>
      </c>
      <c r="H499" t="n">
        <v>0.537703360646004</v>
      </c>
      <c r="I499" t="n">
        <v>0.5</v>
      </c>
      <c r="J499" t="n">
        <v>0.5</v>
      </c>
      <c r="K499" t="n">
        <v>0.231148319676998</v>
      </c>
      <c r="L499" t="n">
        <v>0.268851680323002</v>
      </c>
      <c r="M499" t="n">
        <v>0.5</v>
      </c>
    </row>
    <row r="500">
      <c r="A500" s="323" t="n">
        <v>45968.1109375</v>
      </c>
      <c r="B500" s="82" t="n">
        <v>45968</v>
      </c>
      <c r="C500" t="n">
        <v>405.2</v>
      </c>
      <c r="D500" t="n">
        <v>860</v>
      </c>
      <c r="E500" t="n">
        <v>5.7</v>
      </c>
      <c r="F500" t="n">
        <v>11.2</v>
      </c>
      <c r="G500" t="n">
        <v>0.4711627906976744</v>
      </c>
      <c r="H500" t="n">
        <v>0.5288372093023256</v>
      </c>
      <c r="I500" t="n">
        <v>0.5089285714285715</v>
      </c>
      <c r="J500" t="n">
        <v>0.4910714285714285</v>
      </c>
      <c r="K500" t="n">
        <v>0.2397882059800665</v>
      </c>
      <c r="L500" t="n">
        <v>0.269140365448505</v>
      </c>
      <c r="M500" t="n">
        <v>0.4910714285714285</v>
      </c>
    </row>
    <row r="501">
      <c r="A501" s="323" t="n">
        <v>45968.1537962963</v>
      </c>
      <c r="B501" s="82" t="n">
        <v>45968</v>
      </c>
      <c r="C501" t="n">
        <v>401.3</v>
      </c>
      <c r="D501" t="n">
        <v>839.5</v>
      </c>
      <c r="E501" t="n">
        <v>5.2</v>
      </c>
      <c r="F501" t="n">
        <v>11</v>
      </c>
      <c r="G501" t="n">
        <v>0.4780226325193568</v>
      </c>
      <c r="H501" t="n">
        <v>0.5219773674806433</v>
      </c>
      <c r="I501" t="n">
        <v>0.4727272727272727</v>
      </c>
      <c r="J501" t="n">
        <v>0.5272727272727272</v>
      </c>
      <c r="K501" t="n">
        <v>0.2259743353727868</v>
      </c>
      <c r="L501" t="n">
        <v>0.2467529373544859</v>
      </c>
      <c r="M501" t="n">
        <v>0.5272727272727272</v>
      </c>
    </row>
    <row r="502">
      <c r="A502" s="323" t="n">
        <v>45968.19211805556</v>
      </c>
      <c r="B502" s="82" t="n">
        <v>45968</v>
      </c>
      <c r="C502" t="n">
        <v>419.3</v>
      </c>
      <c r="D502" t="n">
        <v>855.2</v>
      </c>
      <c r="E502" t="n">
        <v>5.3</v>
      </c>
      <c r="F502" t="n">
        <v>10.9</v>
      </c>
      <c r="G502" t="n">
        <v>0.4902946679139382</v>
      </c>
      <c r="H502" t="n">
        <v>0.5097053320860617</v>
      </c>
      <c r="I502" t="n">
        <v>0.4862385321100917</v>
      </c>
      <c r="J502" t="n">
        <v>0.5137614678899083</v>
      </c>
      <c r="K502" t="n">
        <v>0.2384001596278782</v>
      </c>
      <c r="L502" t="n">
        <v>0.2478383724822135</v>
      </c>
      <c r="M502" t="n">
        <v>0.5137614678899083</v>
      </c>
    </row>
    <row r="503">
      <c r="A503" s="323" t="n">
        <v>45968.23197916667</v>
      </c>
      <c r="B503" s="82" t="n">
        <v>45968</v>
      </c>
      <c r="C503" t="n">
        <v>404.7</v>
      </c>
      <c r="D503" t="n">
        <v>832.9</v>
      </c>
      <c r="E503" t="n">
        <v>5.5</v>
      </c>
      <c r="F503" t="n">
        <v>11</v>
      </c>
      <c r="G503" t="n">
        <v>0.4858926641853764</v>
      </c>
      <c r="H503" t="n">
        <v>0.5141073358146236</v>
      </c>
      <c r="I503" t="n">
        <v>0.5</v>
      </c>
      <c r="J503" t="n">
        <v>0.5</v>
      </c>
      <c r="K503" t="n">
        <v>0.2429463320926882</v>
      </c>
      <c r="L503" t="n">
        <v>0.2570536679073118</v>
      </c>
      <c r="M503" t="n">
        <v>0.5</v>
      </c>
    </row>
    <row r="504">
      <c r="A504" s="323" t="n">
        <v>45968.38711805556</v>
      </c>
      <c r="B504" s="82" t="n">
        <v>45968</v>
      </c>
      <c r="C504" t="n">
        <v>399.5</v>
      </c>
      <c r="D504" t="n">
        <v>834.8</v>
      </c>
      <c r="E504" t="n">
        <v>5.4</v>
      </c>
      <c r="F504" t="n">
        <v>10.7</v>
      </c>
      <c r="G504" t="n">
        <v>0.4785577383804505</v>
      </c>
      <c r="H504" t="n">
        <v>0.5214422616195495</v>
      </c>
      <c r="I504" t="n">
        <v>0.5046728971962617</v>
      </c>
      <c r="J504" t="n">
        <v>0.4953271028037383</v>
      </c>
      <c r="K504" t="n">
        <v>0.2415151203041526</v>
      </c>
      <c r="L504" t="n">
        <v>0.2631577768921091</v>
      </c>
      <c r="M504" t="n">
        <v>0.4953271028037383</v>
      </c>
    </row>
    <row r="505">
      <c r="A505" s="323" t="n">
        <v>45968.48138888889</v>
      </c>
      <c r="B505" s="82" t="n">
        <v>45968</v>
      </c>
      <c r="C505" t="n">
        <v>398.8</v>
      </c>
      <c r="D505" t="n">
        <v>833.9</v>
      </c>
      <c r="E505" t="n">
        <v>5.3</v>
      </c>
      <c r="F505" t="n">
        <v>10.3</v>
      </c>
      <c r="G505" t="n">
        <v>0.4782348003357717</v>
      </c>
      <c r="H505" t="n">
        <v>0.5217651996642283</v>
      </c>
      <c r="I505" t="n">
        <v>0.5145631067961165</v>
      </c>
      <c r="J505" t="n">
        <v>0.4854368932038836</v>
      </c>
      <c r="K505" t="n">
        <v>0.2460819846387952</v>
      </c>
      <c r="L505" t="n">
        <v>0.2684811221573213</v>
      </c>
      <c r="M505" t="n">
        <v>0.4854368932038836</v>
      </c>
    </row>
    <row r="506">
      <c r="A506" s="323" t="n">
        <v>45968.56842592593</v>
      </c>
      <c r="B506" s="82" t="n">
        <v>45968</v>
      </c>
      <c r="C506" t="n">
        <v>407.3</v>
      </c>
      <c r="D506" t="n">
        <v>837.8</v>
      </c>
      <c r="E506" t="n">
        <v>5.4</v>
      </c>
      <c r="F506" t="n">
        <v>11.1</v>
      </c>
      <c r="G506" t="n">
        <v>0.4861542134160898</v>
      </c>
      <c r="H506" t="n">
        <v>0.5138457865839102</v>
      </c>
      <c r="I506" t="n">
        <v>0.4864864864864865</v>
      </c>
      <c r="J506" t="n">
        <v>0.5135135135135135</v>
      </c>
      <c r="K506" t="n">
        <v>0.236507455175395</v>
      </c>
      <c r="L506" t="n">
        <v>0.2499790313110915</v>
      </c>
      <c r="M506" t="n">
        <v>0.5135135135135135</v>
      </c>
    </row>
    <row r="507">
      <c r="A507" s="323" t="n">
        <v>45968.71052083333</v>
      </c>
      <c r="B507" s="82" t="n">
        <v>45968</v>
      </c>
      <c r="C507" t="n">
        <v>410.3</v>
      </c>
      <c r="D507" t="n">
        <v>825.6</v>
      </c>
      <c r="E507" t="n">
        <v>5.3</v>
      </c>
      <c r="F507" t="n">
        <v>10.5</v>
      </c>
      <c r="G507" t="n">
        <v>0.4969718992248062</v>
      </c>
      <c r="H507" t="n">
        <v>0.5030281007751938</v>
      </c>
      <c r="I507" t="n">
        <v>0.5047619047619047</v>
      </c>
      <c r="J507" t="n">
        <v>0.4952380952380953</v>
      </c>
      <c r="K507" t="n">
        <v>0.2508524824658546</v>
      </c>
      <c r="L507" t="n">
        <v>0.2539094222960502</v>
      </c>
      <c r="M507" t="n">
        <v>0.4952380952380953</v>
      </c>
    </row>
    <row r="508">
      <c r="A508" s="323" t="n">
        <v>45968.8203125</v>
      </c>
      <c r="B508" s="82" t="n">
        <v>45968</v>
      </c>
      <c r="C508" t="n">
        <v>403</v>
      </c>
      <c r="D508" t="n">
        <v>827.8</v>
      </c>
      <c r="E508" t="n">
        <v>5.4</v>
      </c>
      <c r="F508" t="n">
        <v>10.6</v>
      </c>
      <c r="G508" t="n">
        <v>0.4868325682532013</v>
      </c>
      <c r="H508" t="n">
        <v>0.5131674317467987</v>
      </c>
      <c r="I508" t="n">
        <v>0.5094339622641509</v>
      </c>
      <c r="J508" t="n">
        <v>0.490566037735849</v>
      </c>
      <c r="K508" t="n">
        <v>0.248009044204461</v>
      </c>
      <c r="L508" t="n">
        <v>0.2614249180596899</v>
      </c>
      <c r="M508" t="n">
        <v>0.490566037735849</v>
      </c>
    </row>
    <row r="509">
      <c r="A509" s="323" t="n">
        <v>45968.87540509259</v>
      </c>
      <c r="B509" s="82" t="n">
        <v>45968</v>
      </c>
      <c r="C509" t="n">
        <v>415</v>
      </c>
      <c r="D509" t="n">
        <v>828.9</v>
      </c>
      <c r="E509" t="n">
        <v>5.3</v>
      </c>
      <c r="F509" t="n">
        <v>10.6</v>
      </c>
      <c r="G509" t="n">
        <v>0.5006635299794909</v>
      </c>
      <c r="H509" t="n">
        <v>0.4993364700205091</v>
      </c>
      <c r="I509" t="n">
        <v>0.5</v>
      </c>
      <c r="J509" t="n">
        <v>0.5</v>
      </c>
      <c r="K509" t="n">
        <v>0.2503317649897455</v>
      </c>
      <c r="L509" t="n">
        <v>0.2496682350102545</v>
      </c>
      <c r="M509" t="n">
        <v>0.5</v>
      </c>
    </row>
    <row r="510">
      <c r="A510" s="323" t="n">
        <v>45968.96552083334</v>
      </c>
      <c r="B510" s="82" t="n">
        <v>45968</v>
      </c>
      <c r="C510" t="n">
        <v>398.9</v>
      </c>
      <c r="D510" t="n">
        <v>828.8</v>
      </c>
      <c r="E510" t="n">
        <v>5.4</v>
      </c>
      <c r="F510" t="n">
        <v>10.5</v>
      </c>
      <c r="G510" t="n">
        <v>0.4812982625482625</v>
      </c>
      <c r="H510" t="n">
        <v>0.5187017374517374</v>
      </c>
      <c r="I510" t="n">
        <v>0.5142857142857143</v>
      </c>
      <c r="J510" t="n">
        <v>0.4857142857142857</v>
      </c>
      <c r="K510" t="n">
        <v>0.2475248207391065</v>
      </c>
      <c r="L510" t="n">
        <v>0.2667608935466079</v>
      </c>
      <c r="M510" t="n">
        <v>0.4857142857142857</v>
      </c>
    </row>
    <row r="511">
      <c r="A511" s="323" t="n">
        <v>45969.03267361111</v>
      </c>
      <c r="B511" s="82" t="n">
        <v>45969</v>
      </c>
      <c r="C511" t="n">
        <v>401.8</v>
      </c>
      <c r="D511" t="n">
        <v>842.3</v>
      </c>
      <c r="E511" t="n">
        <v>5.2</v>
      </c>
      <c r="F511" t="n">
        <v>10.4</v>
      </c>
      <c r="G511" t="n">
        <v>0.4770271874628992</v>
      </c>
      <c r="H511" t="n">
        <v>0.5229728125371007</v>
      </c>
      <c r="I511" t="n">
        <v>0.5</v>
      </c>
      <c r="J511" t="n">
        <v>0.5</v>
      </c>
      <c r="K511" t="n">
        <v>0.2385135937314496</v>
      </c>
      <c r="L511" t="n">
        <v>0.2614864062685504</v>
      </c>
      <c r="M511" t="n">
        <v>0.5</v>
      </c>
    </row>
    <row r="512">
      <c r="A512" s="323" t="n">
        <v>45969.07770833333</v>
      </c>
      <c r="B512" s="82" t="n">
        <v>45969</v>
      </c>
      <c r="C512" t="n">
        <v>399.9</v>
      </c>
      <c r="D512" t="n">
        <v>859.8</v>
      </c>
      <c r="E512" t="n">
        <v>5.5</v>
      </c>
      <c r="F512" t="n">
        <v>10.7</v>
      </c>
      <c r="G512" t="n">
        <v>0.4651081646894626</v>
      </c>
      <c r="H512" t="n">
        <v>0.5348918353105373</v>
      </c>
      <c r="I512" t="n">
        <v>0.5140186915887851</v>
      </c>
      <c r="J512" t="n">
        <v>0.4859813084112149</v>
      </c>
      <c r="K512" t="n">
        <v>0.2390742902609388</v>
      </c>
      <c r="L512" t="n">
        <v>0.2749444013278463</v>
      </c>
      <c r="M512" t="n">
        <v>0.4859813084112149</v>
      </c>
    </row>
    <row r="513">
      <c r="A513" s="323" t="n">
        <v>45969.1122800926</v>
      </c>
      <c r="B513" s="82" t="n">
        <v>45969</v>
      </c>
      <c r="C513" t="n">
        <v>381.2</v>
      </c>
      <c r="D513" t="n">
        <v>834.8</v>
      </c>
      <c r="E513" t="n">
        <v>5.3</v>
      </c>
      <c r="F513" t="n">
        <v>10.5</v>
      </c>
      <c r="G513" t="n">
        <v>0.4566363200766651</v>
      </c>
      <c r="H513" t="n">
        <v>0.5433636799233349</v>
      </c>
      <c r="I513" t="n">
        <v>0.5047619047619047</v>
      </c>
      <c r="J513" t="n">
        <v>0.4952380952380953</v>
      </c>
      <c r="K513" t="n">
        <v>0.2304926187053643</v>
      </c>
      <c r="L513" t="n">
        <v>0.2742692860565404</v>
      </c>
      <c r="M513" t="n">
        <v>0.4952380952380953</v>
      </c>
    </row>
    <row r="514">
      <c r="A514" s="323" t="n">
        <v>45969.15369212963</v>
      </c>
      <c r="B514" s="82" t="n">
        <v>45969</v>
      </c>
      <c r="C514" t="n">
        <v>411.3</v>
      </c>
      <c r="D514" t="n">
        <v>861.5</v>
      </c>
      <c r="E514" t="n">
        <v>5.4</v>
      </c>
      <c r="F514" t="n">
        <v>10.5</v>
      </c>
      <c r="G514" t="n">
        <v>0.477423099245502</v>
      </c>
      <c r="H514" t="n">
        <v>0.5225769007544979</v>
      </c>
      <c r="I514" t="n">
        <v>0.5142857142857143</v>
      </c>
      <c r="J514" t="n">
        <v>0.4857142857142857</v>
      </c>
      <c r="K514" t="n">
        <v>0.2455318796119725</v>
      </c>
      <c r="L514" t="n">
        <v>0.2687538346737418</v>
      </c>
      <c r="M514" t="n">
        <v>0.4857142857142857</v>
      </c>
    </row>
    <row r="515">
      <c r="A515" s="323" t="n">
        <v>45969.19699074074</v>
      </c>
      <c r="B515" s="82" t="n">
        <v>45969</v>
      </c>
      <c r="C515" t="n">
        <v>398.3</v>
      </c>
      <c r="D515" t="n">
        <v>849.4</v>
      </c>
      <c r="E515" t="n">
        <v>5.3</v>
      </c>
      <c r="F515" t="n">
        <v>10.9</v>
      </c>
      <c r="G515" t="n">
        <v>0.4689192371085472</v>
      </c>
      <c r="H515" t="n">
        <v>0.5310807628914528</v>
      </c>
      <c r="I515" t="n">
        <v>0.4862385321100917</v>
      </c>
      <c r="J515" t="n">
        <v>0.5137614678899083</v>
      </c>
      <c r="K515" t="n">
        <v>0.228006601529844</v>
      </c>
      <c r="L515" t="n">
        <v>0.2582319305802477</v>
      </c>
      <c r="M515" t="n">
        <v>0.5137614678899083</v>
      </c>
    </row>
    <row r="516">
      <c r="A516" s="323" t="n">
        <v>45969.23634259259</v>
      </c>
      <c r="B516" s="82" t="n">
        <v>45969</v>
      </c>
      <c r="C516" t="n">
        <v>433.2</v>
      </c>
      <c r="D516" t="n">
        <v>833.9</v>
      </c>
      <c r="E516" t="n">
        <v>5.4</v>
      </c>
      <c r="F516" t="n">
        <v>10.7</v>
      </c>
      <c r="G516" t="n">
        <v>0.5194867490106727</v>
      </c>
      <c r="H516" t="n">
        <v>0.4805132509893272</v>
      </c>
      <c r="I516" t="n">
        <v>0.5046728971962617</v>
      </c>
      <c r="J516" t="n">
        <v>0.4953271028037383</v>
      </c>
      <c r="K516" t="n">
        <v>0.2621708826782835</v>
      </c>
      <c r="L516" t="n">
        <v>0.2425020145179783</v>
      </c>
      <c r="M516" t="n">
        <v>0.4953271028037383</v>
      </c>
    </row>
    <row r="517">
      <c r="A517" s="323" t="n">
        <v>45969.27712962963</v>
      </c>
      <c r="B517" s="82" t="n">
        <v>45969</v>
      </c>
      <c r="C517" t="n">
        <v>407.3</v>
      </c>
      <c r="D517" t="n">
        <v>851.5</v>
      </c>
      <c r="E517" t="n">
        <v>5.4</v>
      </c>
      <c r="F517" t="n">
        <v>10.9</v>
      </c>
      <c r="G517" t="n">
        <v>0.4783323546682325</v>
      </c>
      <c r="H517" t="n">
        <v>0.5216676453317675</v>
      </c>
      <c r="I517" t="n">
        <v>0.4954128440366973</v>
      </c>
      <c r="J517" t="n">
        <v>0.5045871559633027</v>
      </c>
      <c r="K517" t="n">
        <v>0.2369719922209592</v>
      </c>
      <c r="L517" t="n">
        <v>0.258440851815738</v>
      </c>
      <c r="M517" t="n">
        <v>0.5045871559633027</v>
      </c>
    </row>
    <row r="518">
      <c r="A518" s="323" t="n">
        <v>45967.34153935185</v>
      </c>
      <c r="B518" s="82" t="n">
        <v>45967</v>
      </c>
      <c r="C518" t="n">
        <v>391.3</v>
      </c>
      <c r="D518" t="n">
        <v>806.5</v>
      </c>
      <c r="E518" t="n">
        <v>5.2</v>
      </c>
      <c r="F518" t="n">
        <v>10.4</v>
      </c>
      <c r="G518" t="n">
        <v>0.4851828890266584</v>
      </c>
      <c r="H518" t="n">
        <v>0.5148171109733416</v>
      </c>
      <c r="I518" t="n">
        <v>0.5</v>
      </c>
      <c r="J518" t="n">
        <v>0.5</v>
      </c>
      <c r="K518" t="n">
        <v>0.2425914445133292</v>
      </c>
      <c r="L518" t="n">
        <v>0.2574085554866708</v>
      </c>
      <c r="M518" t="n">
        <v>0.5</v>
      </c>
    </row>
    <row r="519">
      <c r="A519" s="323" t="n">
        <v>45967.42296296296</v>
      </c>
      <c r="B519" s="82" t="n">
        <v>45967</v>
      </c>
      <c r="C519" t="n">
        <v>407.2</v>
      </c>
      <c r="D519" t="n">
        <v>859</v>
      </c>
      <c r="E519" t="n">
        <v>0</v>
      </c>
      <c r="F519" t="n">
        <v>0</v>
      </c>
      <c r="G519" t="n">
        <v>0.4740395809080326</v>
      </c>
      <c r="H519" t="n">
        <v>0.5259604190919674</v>
      </c>
      <c r="I519" t="n">
        <v>0</v>
      </c>
      <c r="J519" t="n">
        <v>0</v>
      </c>
      <c r="K519" t="n">
        <v>0</v>
      </c>
      <c r="L519" t="n">
        <v>0</v>
      </c>
      <c r="M519" t="n">
        <v>0</v>
      </c>
    </row>
    <row r="520">
      <c r="A520" s="323" t="n">
        <v>45967.63337962963</v>
      </c>
      <c r="B520" s="82" t="n">
        <v>45967</v>
      </c>
      <c r="C520" t="n">
        <v>395.8</v>
      </c>
      <c r="D520" t="n">
        <v>849.7</v>
      </c>
      <c r="E520" t="n">
        <v>5.5</v>
      </c>
      <c r="F520" t="n">
        <v>10.7</v>
      </c>
      <c r="G520" t="n">
        <v>0.465811462869248</v>
      </c>
      <c r="H520" t="n">
        <v>0.5341885371307521</v>
      </c>
      <c r="I520" t="n">
        <v>0.5140186915887851</v>
      </c>
      <c r="J520" t="n">
        <v>0.4859813084112149</v>
      </c>
      <c r="K520" t="n">
        <v>0.2394357986711088</v>
      </c>
      <c r="L520" t="n">
        <v>0.2745828929176763</v>
      </c>
      <c r="M520" t="n">
        <v>0.4859813084112149</v>
      </c>
    </row>
    <row r="521">
      <c r="A521" s="323" t="n">
        <v>45967.69642361111</v>
      </c>
      <c r="B521" s="82" t="n">
        <v>45967</v>
      </c>
      <c r="C521" t="n">
        <v>394.7</v>
      </c>
      <c r="D521" t="n">
        <v>834.8</v>
      </c>
      <c r="E521" t="n">
        <v>5.4</v>
      </c>
      <c r="F521" t="n">
        <v>10.5</v>
      </c>
      <c r="G521" t="n">
        <v>0.4728078581696215</v>
      </c>
      <c r="H521" t="n">
        <v>0.5271921418303785</v>
      </c>
      <c r="I521" t="n">
        <v>0.5142857142857143</v>
      </c>
      <c r="J521" t="n">
        <v>0.4857142857142857</v>
      </c>
      <c r="K521" t="n">
        <v>0.2431583270586625</v>
      </c>
      <c r="L521" t="n">
        <v>0.2711273872270519</v>
      </c>
      <c r="M521" t="n">
        <v>0.4857142857142857</v>
      </c>
    </row>
    <row r="522">
      <c r="A522" s="323" t="n">
        <v>45967.79532407408</v>
      </c>
      <c r="B522" s="82" t="n">
        <v>45967</v>
      </c>
      <c r="C522" t="n">
        <v>398</v>
      </c>
      <c r="D522" t="n">
        <v>854.6</v>
      </c>
      <c r="E522" t="n">
        <v>5.4</v>
      </c>
      <c r="F522" t="n">
        <v>11</v>
      </c>
      <c r="G522" t="n">
        <v>0.465714954364615</v>
      </c>
      <c r="H522" t="n">
        <v>0.534285045635385</v>
      </c>
      <c r="I522" t="n">
        <v>0.490909090909091</v>
      </c>
      <c r="J522" t="n">
        <v>0.509090909090909</v>
      </c>
      <c r="K522" t="n">
        <v>0.2286237048699019</v>
      </c>
      <c r="L522" t="n">
        <v>0.2622853860391891</v>
      </c>
      <c r="M522" t="n">
        <v>0.509090909090909</v>
      </c>
    </row>
    <row r="523">
      <c r="A523" s="323" t="n">
        <v>45967.92670138889</v>
      </c>
      <c r="B523" s="82" t="n">
        <v>45967</v>
      </c>
      <c r="C523" t="n">
        <v>411.5</v>
      </c>
      <c r="D523" t="n">
        <v>827.8</v>
      </c>
      <c r="E523" t="n">
        <v>5.3</v>
      </c>
      <c r="F523" t="n">
        <v>10.5</v>
      </c>
      <c r="G523" t="n">
        <v>0.497100748973182</v>
      </c>
      <c r="H523" t="n">
        <v>0.5028992510268181</v>
      </c>
      <c r="I523" t="n">
        <v>0.5047619047619047</v>
      </c>
      <c r="J523" t="n">
        <v>0.4952380952380953</v>
      </c>
      <c r="K523" t="n">
        <v>0.2509175209102728</v>
      </c>
      <c r="L523" t="n">
        <v>0.253844383851632</v>
      </c>
      <c r="M523" t="n">
        <v>0.4952380952380953</v>
      </c>
    </row>
    <row r="524">
      <c r="A524" s="323" t="n">
        <v>45968.05844907407</v>
      </c>
      <c r="B524" s="82" t="n">
        <v>45968</v>
      </c>
      <c r="C524" t="n">
        <v>402</v>
      </c>
      <c r="D524" t="n">
        <v>823.9</v>
      </c>
      <c r="E524" t="n">
        <v>5.4</v>
      </c>
      <c r="F524" t="n">
        <v>0</v>
      </c>
      <c r="G524" t="n">
        <v>0.4879232916616094</v>
      </c>
      <c r="H524" t="n">
        <v>0.5120767083383906</v>
      </c>
      <c r="I524" t="n">
        <v>0</v>
      </c>
      <c r="J524" t="n">
        <v>0</v>
      </c>
      <c r="K524" t="n">
        <v>0</v>
      </c>
      <c r="L524" t="n">
        <v>0</v>
      </c>
      <c r="M524" t="n">
        <v>0</v>
      </c>
    </row>
    <row r="525">
      <c r="A525" s="323" t="n">
        <v>45968.05916666667</v>
      </c>
      <c r="B525" s="82" t="n">
        <v>45968</v>
      </c>
      <c r="C525" t="n">
        <v>402</v>
      </c>
      <c r="D525" t="n">
        <v>823.8</v>
      </c>
      <c r="E525" t="n">
        <v>5.4</v>
      </c>
      <c r="F525" t="n">
        <v>10.5</v>
      </c>
      <c r="G525" t="n">
        <v>0.4879825200291333</v>
      </c>
      <c r="H525" t="n">
        <v>0.5120174799708667</v>
      </c>
      <c r="I525" t="n">
        <v>0.5142857142857143</v>
      </c>
      <c r="J525" t="n">
        <v>0.4857142857142857</v>
      </c>
      <c r="K525" t="n">
        <v>0.2509624388721258</v>
      </c>
      <c r="L525" t="n">
        <v>0.2633232754135886</v>
      </c>
      <c r="M525" t="n">
        <v>0.4857142857142857</v>
      </c>
    </row>
    <row r="526">
      <c r="A526" s="323" t="n">
        <v>45968.1090625</v>
      </c>
      <c r="B526" s="82" t="n">
        <v>45968</v>
      </c>
      <c r="C526" t="n">
        <v>417</v>
      </c>
      <c r="D526" t="n">
        <v>834.6</v>
      </c>
      <c r="E526" t="n">
        <v>5.4</v>
      </c>
      <c r="F526" t="n">
        <v>10.5</v>
      </c>
      <c r="G526" t="n">
        <v>0.4996405463695183</v>
      </c>
      <c r="H526" t="n">
        <v>0.5003594536304817</v>
      </c>
      <c r="I526" t="n">
        <v>0.5142857142857143</v>
      </c>
      <c r="J526" t="n">
        <v>0.4857142857142857</v>
      </c>
      <c r="K526" t="n">
        <v>0.2569579952757523</v>
      </c>
      <c r="L526" t="n">
        <v>0.257327719009962</v>
      </c>
      <c r="M526" t="n">
        <v>0.4857142857142857</v>
      </c>
    </row>
    <row r="527">
      <c r="A527" s="323" t="n">
        <v>45968.25444444444</v>
      </c>
      <c r="B527" s="82" t="n">
        <v>45968</v>
      </c>
      <c r="C527" t="n">
        <v>394.2</v>
      </c>
      <c r="D527" t="n">
        <v>840.8</v>
      </c>
      <c r="E527" t="n">
        <v>5.5</v>
      </c>
      <c r="F527" t="n">
        <v>10.9</v>
      </c>
      <c r="G527" t="n">
        <v>0.4688392007611799</v>
      </c>
      <c r="H527" t="n">
        <v>0.5311607992388202</v>
      </c>
      <c r="I527" t="n">
        <v>0.5045871559633027</v>
      </c>
      <c r="J527" t="n">
        <v>0.4954128440366973</v>
      </c>
      <c r="K527" t="n">
        <v>0.2365702389161917</v>
      </c>
      <c r="L527" t="n">
        <v>0.2680169170471111</v>
      </c>
      <c r="M527" t="n">
        <v>0.4954128440366973</v>
      </c>
    </row>
    <row r="528">
      <c r="A528" s="323" t="n">
        <v>45968.29835648148</v>
      </c>
      <c r="B528" s="82" t="n">
        <v>45968</v>
      </c>
      <c r="C528" t="n">
        <v>389.3</v>
      </c>
      <c r="D528" t="n">
        <v>842.1</v>
      </c>
      <c r="E528" t="n">
        <v>5.4</v>
      </c>
      <c r="F528" t="n">
        <v>10.8</v>
      </c>
      <c r="G528" t="n">
        <v>0.462296639353996</v>
      </c>
      <c r="H528" t="n">
        <v>0.537703360646004</v>
      </c>
      <c r="I528" t="n">
        <v>0.5</v>
      </c>
      <c r="J528" t="n">
        <v>0.5</v>
      </c>
      <c r="K528" t="n">
        <v>0.231148319676998</v>
      </c>
      <c r="L528" t="n">
        <v>0.268851680323002</v>
      </c>
      <c r="M528" t="n">
        <v>0.5</v>
      </c>
    </row>
    <row r="529">
      <c r="A529" s="323" t="n">
        <v>45968.33967592593</v>
      </c>
      <c r="B529" s="82" t="n">
        <v>45968</v>
      </c>
      <c r="C529" t="n">
        <v>405.2</v>
      </c>
      <c r="D529" t="n">
        <v>860</v>
      </c>
      <c r="E529" t="n">
        <v>5.7</v>
      </c>
      <c r="F529" t="n">
        <v>11.2</v>
      </c>
      <c r="G529" t="n">
        <v>0.4711627906976744</v>
      </c>
      <c r="H529" t="n">
        <v>0.5288372093023256</v>
      </c>
      <c r="I529" t="n">
        <v>0.5089285714285715</v>
      </c>
      <c r="J529" t="n">
        <v>0.4910714285714285</v>
      </c>
      <c r="K529" t="n">
        <v>0.2397882059800665</v>
      </c>
      <c r="L529" t="n">
        <v>0.269140365448505</v>
      </c>
      <c r="M529" t="n">
        <v>0.4910714285714285</v>
      </c>
    </row>
    <row r="530">
      <c r="A530" s="323" t="n">
        <v>45968.38243055555</v>
      </c>
      <c r="B530" s="82" t="n">
        <v>45968</v>
      </c>
      <c r="C530" t="n">
        <v>401.3</v>
      </c>
      <c r="D530" t="n">
        <v>839.5</v>
      </c>
      <c r="E530" t="n">
        <v>5.2</v>
      </c>
      <c r="F530" t="n">
        <v>11</v>
      </c>
      <c r="G530" t="n">
        <v>0.4780226325193568</v>
      </c>
      <c r="H530" t="n">
        <v>0.5219773674806433</v>
      </c>
      <c r="I530" t="n">
        <v>0.4727272727272727</v>
      </c>
      <c r="J530" t="n">
        <v>0.5272727272727272</v>
      </c>
      <c r="K530" t="n">
        <v>0.2259743353727868</v>
      </c>
      <c r="L530" t="n">
        <v>0.2467529373544859</v>
      </c>
      <c r="M530" t="n">
        <v>0.5272727272727272</v>
      </c>
    </row>
    <row r="531">
      <c r="A531" s="323" t="n">
        <v>45968.42064814815</v>
      </c>
      <c r="B531" s="82" t="n">
        <v>45968</v>
      </c>
      <c r="C531" t="n">
        <v>419.3</v>
      </c>
      <c r="D531" t="n">
        <v>855.2</v>
      </c>
      <c r="E531" t="n">
        <v>5.3</v>
      </c>
      <c r="F531" t="n">
        <v>10.9</v>
      </c>
      <c r="G531" t="n">
        <v>0.4902946679139382</v>
      </c>
      <c r="H531" t="n">
        <v>0.5097053320860617</v>
      </c>
      <c r="I531" t="n">
        <v>0.4862385321100917</v>
      </c>
      <c r="J531" t="n">
        <v>0.5137614678899083</v>
      </c>
      <c r="K531" t="n">
        <v>0.2384001596278782</v>
      </c>
      <c r="L531" t="n">
        <v>0.2478383724822135</v>
      </c>
      <c r="M531" t="n">
        <v>0.5137614678899083</v>
      </c>
    </row>
    <row r="532">
      <c r="A532" s="323" t="n">
        <v>45968.46077546296</v>
      </c>
      <c r="B532" s="82" t="n">
        <v>45968</v>
      </c>
      <c r="C532" t="n">
        <v>404.7</v>
      </c>
      <c r="D532" t="n">
        <v>832.9</v>
      </c>
      <c r="E532" t="n">
        <v>5.5</v>
      </c>
      <c r="F532" t="n">
        <v>11</v>
      </c>
      <c r="G532" t="n">
        <v>0.4858926641853764</v>
      </c>
      <c r="H532" t="n">
        <v>0.5141073358146236</v>
      </c>
      <c r="I532" t="n">
        <v>0.5</v>
      </c>
      <c r="J532" t="n">
        <v>0.5</v>
      </c>
      <c r="K532" t="n">
        <v>0.2429463320926882</v>
      </c>
      <c r="L532" t="n">
        <v>0.2570536679073118</v>
      </c>
      <c r="M532" t="n">
        <v>0.5</v>
      </c>
    </row>
    <row r="533">
      <c r="A533" s="323" t="n">
        <v>45968.6159837963</v>
      </c>
      <c r="B533" s="82" t="n">
        <v>45968</v>
      </c>
      <c r="C533" t="n">
        <v>399.5</v>
      </c>
      <c r="D533" t="n">
        <v>834.8</v>
      </c>
      <c r="E533" t="n">
        <v>5.4</v>
      </c>
      <c r="F533" t="n">
        <v>10.7</v>
      </c>
      <c r="G533" t="n">
        <v>0.4785577383804505</v>
      </c>
      <c r="H533" t="n">
        <v>0.5214422616195495</v>
      </c>
      <c r="I533" t="n">
        <v>0.5046728971962617</v>
      </c>
      <c r="J533" t="n">
        <v>0.4953271028037383</v>
      </c>
      <c r="K533" t="n">
        <v>0.2415151203041526</v>
      </c>
      <c r="L533" t="n">
        <v>0.2631577768921091</v>
      </c>
      <c r="M533" t="n">
        <v>0.4953271028037383</v>
      </c>
    </row>
    <row r="534">
      <c r="A534" s="323" t="n">
        <v>45968.70997685185</v>
      </c>
      <c r="B534" s="82" t="n">
        <v>45968</v>
      </c>
      <c r="C534" t="n">
        <v>398.8</v>
      </c>
      <c r="D534" t="n">
        <v>833.9</v>
      </c>
      <c r="E534" t="n">
        <v>5.3</v>
      </c>
      <c r="F534" t="n">
        <v>10.3</v>
      </c>
      <c r="G534" t="n">
        <v>0.4782348003357717</v>
      </c>
      <c r="H534" t="n">
        <v>0.5217651996642283</v>
      </c>
      <c r="I534" t="n">
        <v>0.5145631067961165</v>
      </c>
      <c r="J534" t="n">
        <v>0.4854368932038836</v>
      </c>
      <c r="K534" t="n">
        <v>0.2460819846387952</v>
      </c>
      <c r="L534" t="n">
        <v>0.2684811221573213</v>
      </c>
      <c r="M534" t="n">
        <v>0.4854368932038836</v>
      </c>
    </row>
    <row r="535">
      <c r="A535" s="323" t="n">
        <v>45968.79707175926</v>
      </c>
      <c r="B535" s="82" t="n">
        <v>45968</v>
      </c>
      <c r="C535" t="n">
        <v>407.3</v>
      </c>
      <c r="D535" t="n">
        <v>837.8</v>
      </c>
      <c r="E535" t="n">
        <v>5.4</v>
      </c>
      <c r="F535" t="n">
        <v>11.1</v>
      </c>
      <c r="G535" t="n">
        <v>0.4861542134160898</v>
      </c>
      <c r="H535" t="n">
        <v>0.5138457865839102</v>
      </c>
      <c r="I535" t="n">
        <v>0.4864864864864865</v>
      </c>
      <c r="J535" t="n">
        <v>0.5135135135135135</v>
      </c>
      <c r="K535" t="n">
        <v>0.236507455175395</v>
      </c>
      <c r="L535" t="n">
        <v>0.2499790313110915</v>
      </c>
      <c r="M535" t="n">
        <v>0.5135135135135135</v>
      </c>
    </row>
    <row r="536">
      <c r="A536" s="323" t="n">
        <v>45968.93939814815</v>
      </c>
      <c r="B536" s="82" t="n">
        <v>45968</v>
      </c>
      <c r="C536" t="n">
        <v>410.3</v>
      </c>
      <c r="D536" t="n">
        <v>825.6</v>
      </c>
      <c r="E536" t="n">
        <v>5.3</v>
      </c>
      <c r="F536" t="n">
        <v>10.5</v>
      </c>
      <c r="G536" t="n">
        <v>0.4969718992248062</v>
      </c>
      <c r="H536" t="n">
        <v>0.5030281007751938</v>
      </c>
      <c r="I536" t="n">
        <v>0.5047619047619047</v>
      </c>
      <c r="J536" t="n">
        <v>0.4952380952380953</v>
      </c>
      <c r="K536" t="n">
        <v>0.2508524824658546</v>
      </c>
      <c r="L536" t="n">
        <v>0.2539094222960502</v>
      </c>
      <c r="M536" t="n">
        <v>0.4952380952380953</v>
      </c>
    </row>
    <row r="537">
      <c r="A537" s="323" t="n">
        <v>45969.04907407407</v>
      </c>
      <c r="B537" s="82" t="n">
        <v>45969</v>
      </c>
      <c r="C537" t="n">
        <v>403</v>
      </c>
      <c r="D537" t="n">
        <v>827.8</v>
      </c>
      <c r="E537" t="n">
        <v>5.4</v>
      </c>
      <c r="F537" t="n">
        <v>10.6</v>
      </c>
      <c r="G537" t="n">
        <v>0.4868325682532013</v>
      </c>
      <c r="H537" t="n">
        <v>0.5131674317467987</v>
      </c>
      <c r="I537" t="n">
        <v>0.5094339622641509</v>
      </c>
      <c r="J537" t="n">
        <v>0.490566037735849</v>
      </c>
      <c r="K537" t="n">
        <v>0.248009044204461</v>
      </c>
      <c r="L537" t="n">
        <v>0.2614249180596899</v>
      </c>
      <c r="M537" t="n">
        <v>0.490566037735849</v>
      </c>
    </row>
    <row r="538">
      <c r="A538" s="323" t="n">
        <v>45969.10418981482</v>
      </c>
      <c r="B538" s="82" t="n">
        <v>45969</v>
      </c>
      <c r="C538" t="n">
        <v>415</v>
      </c>
      <c r="D538" t="n">
        <v>828.9</v>
      </c>
      <c r="E538" t="n">
        <v>5.3</v>
      </c>
      <c r="F538" t="n">
        <v>10.6</v>
      </c>
      <c r="G538" t="n">
        <v>0.5006635299794909</v>
      </c>
      <c r="H538" t="n">
        <v>0.4993364700205091</v>
      </c>
      <c r="I538" t="n">
        <v>0.5</v>
      </c>
      <c r="J538" t="n">
        <v>0.5</v>
      </c>
      <c r="K538" t="n">
        <v>0.2503317649897455</v>
      </c>
      <c r="L538" t="n">
        <v>0.2496682350102545</v>
      </c>
      <c r="M538" t="n">
        <v>0.5</v>
      </c>
    </row>
    <row r="539">
      <c r="A539" s="323" t="n">
        <v>45969.19376157408</v>
      </c>
      <c r="B539" s="82" t="n">
        <v>45969</v>
      </c>
      <c r="C539" t="n">
        <v>398.9</v>
      </c>
      <c r="D539" t="n">
        <v>828.8</v>
      </c>
      <c r="E539" t="n">
        <v>5.4</v>
      </c>
      <c r="F539" t="n">
        <v>10.5</v>
      </c>
      <c r="G539" t="n">
        <v>0.4812982625482625</v>
      </c>
      <c r="H539" t="n">
        <v>0.5187017374517374</v>
      </c>
      <c r="I539" t="n">
        <v>0.5142857142857143</v>
      </c>
      <c r="J539" t="n">
        <v>0.4857142857142857</v>
      </c>
      <c r="K539" t="n">
        <v>0.2475248207391065</v>
      </c>
      <c r="L539" t="n">
        <v>0.2667608935466079</v>
      </c>
      <c r="M539" t="n">
        <v>0.4857142857142857</v>
      </c>
    </row>
    <row r="540">
      <c r="A540" s="323" t="n">
        <v>45969.26140046296</v>
      </c>
      <c r="B540" s="82" t="n">
        <v>45969</v>
      </c>
      <c r="C540" t="n">
        <v>401.8</v>
      </c>
      <c r="D540" t="n">
        <v>842.3</v>
      </c>
      <c r="E540" t="n">
        <v>5.2</v>
      </c>
      <c r="F540" t="n">
        <v>10.4</v>
      </c>
      <c r="G540" t="n">
        <v>0.4770271874628992</v>
      </c>
      <c r="H540" t="n">
        <v>0.5229728125371007</v>
      </c>
      <c r="I540" t="n">
        <v>0.5</v>
      </c>
      <c r="J540" t="n">
        <v>0.5</v>
      </c>
      <c r="K540" t="n">
        <v>0.2385135937314496</v>
      </c>
      <c r="L540" t="n">
        <v>0.2614864062685504</v>
      </c>
      <c r="M540" t="n">
        <v>0.5</v>
      </c>
    </row>
    <row r="541">
      <c r="A541" s="323" t="n">
        <v>45969.30637731482</v>
      </c>
      <c r="B541" s="82" t="n">
        <v>45969</v>
      </c>
      <c r="C541" t="n">
        <v>399.9</v>
      </c>
      <c r="D541" t="n">
        <v>859.8</v>
      </c>
      <c r="E541" t="n">
        <v>5.5</v>
      </c>
      <c r="F541" t="n">
        <v>10.7</v>
      </c>
      <c r="G541" t="n">
        <v>0.4651081646894626</v>
      </c>
      <c r="H541" t="n">
        <v>0.5348918353105373</v>
      </c>
      <c r="I541" t="n">
        <v>0.5140186915887851</v>
      </c>
      <c r="J541" t="n">
        <v>0.4859813084112149</v>
      </c>
      <c r="K541" t="n">
        <v>0.2390742902609388</v>
      </c>
      <c r="L541" t="n">
        <v>0.2749444013278463</v>
      </c>
      <c r="M541" t="n">
        <v>0.4859813084112149</v>
      </c>
    </row>
    <row r="542">
      <c r="A542" s="323" t="n">
        <v>45969.3409375</v>
      </c>
      <c r="B542" s="82" t="n">
        <v>45969</v>
      </c>
      <c r="C542" t="n">
        <v>381.2</v>
      </c>
      <c r="D542" t="n">
        <v>834.8</v>
      </c>
      <c r="E542" t="n">
        <v>5.3</v>
      </c>
      <c r="F542" t="n">
        <v>10.5</v>
      </c>
      <c r="G542" t="n">
        <v>0.4566363200766651</v>
      </c>
      <c r="H542" t="n">
        <v>0.5433636799233349</v>
      </c>
      <c r="I542" t="n">
        <v>0.5047619047619047</v>
      </c>
      <c r="J542" t="n">
        <v>0.4952380952380953</v>
      </c>
      <c r="K542" t="n">
        <v>0.2304926187053643</v>
      </c>
      <c r="L542" t="n">
        <v>0.2742692860565404</v>
      </c>
      <c r="M542" t="n">
        <v>0.4952380952380953</v>
      </c>
    </row>
    <row r="543">
      <c r="A543" s="323" t="n">
        <v>45969.38241898148</v>
      </c>
      <c r="B543" s="82" t="n">
        <v>45969</v>
      </c>
      <c r="C543" t="n">
        <v>411.3</v>
      </c>
      <c r="D543" t="n">
        <v>861.5</v>
      </c>
      <c r="E543" t="n">
        <v>5.4</v>
      </c>
      <c r="F543" t="n">
        <v>10.5</v>
      </c>
      <c r="G543" t="n">
        <v>0.477423099245502</v>
      </c>
      <c r="H543" t="n">
        <v>0.5225769007544979</v>
      </c>
      <c r="I543" t="n">
        <v>0.5142857142857143</v>
      </c>
      <c r="J543" t="n">
        <v>0.4857142857142857</v>
      </c>
      <c r="K543" t="n">
        <v>0.2455318796119725</v>
      </c>
      <c r="L543" t="n">
        <v>0.2687538346737418</v>
      </c>
      <c r="M543" t="n">
        <v>0.4857142857142857</v>
      </c>
    </row>
    <row r="544">
      <c r="A544" s="323" t="n">
        <v>45969.42575231481</v>
      </c>
      <c r="B544" s="82" t="n">
        <v>45969</v>
      </c>
      <c r="C544" t="n">
        <v>398.3</v>
      </c>
      <c r="D544" t="n">
        <v>849.4</v>
      </c>
      <c r="E544" t="n">
        <v>5.3</v>
      </c>
      <c r="F544" t="n">
        <v>10.9</v>
      </c>
      <c r="G544" t="n">
        <v>0.4689192371085472</v>
      </c>
      <c r="H544" t="n">
        <v>0.5310807628914528</v>
      </c>
      <c r="I544" t="n">
        <v>0.4862385321100917</v>
      </c>
      <c r="J544" t="n">
        <v>0.5137614678899083</v>
      </c>
      <c r="K544" t="n">
        <v>0.228006601529844</v>
      </c>
      <c r="L544" t="n">
        <v>0.2582319305802477</v>
      </c>
      <c r="M544" t="n">
        <v>0.5137614678899083</v>
      </c>
    </row>
    <row r="545">
      <c r="A545" s="323" t="n">
        <v>45969.46482638889</v>
      </c>
      <c r="B545" s="82" t="n">
        <v>45969</v>
      </c>
      <c r="C545" t="n">
        <v>433.2</v>
      </c>
      <c r="D545" t="n">
        <v>833.9</v>
      </c>
      <c r="E545" t="n">
        <v>5.4</v>
      </c>
      <c r="F545" t="n">
        <v>10.7</v>
      </c>
      <c r="G545" t="n">
        <v>0.5194867490106727</v>
      </c>
      <c r="H545" t="n">
        <v>0.4805132509893272</v>
      </c>
      <c r="I545" t="n">
        <v>0.5046728971962617</v>
      </c>
      <c r="J545" t="n">
        <v>0.4953271028037383</v>
      </c>
      <c r="K545" t="n">
        <v>0.2621708826782835</v>
      </c>
      <c r="L545" t="n">
        <v>0.2425020145179783</v>
      </c>
      <c r="M545" t="n">
        <v>0.4953271028037383</v>
      </c>
    </row>
    <row r="546">
      <c r="A546" s="323" t="n">
        <v>45969.50594907408</v>
      </c>
      <c r="B546" s="82" t="n">
        <v>45969</v>
      </c>
      <c r="C546" t="n">
        <v>407.3</v>
      </c>
      <c r="D546" t="n">
        <v>851.5</v>
      </c>
      <c r="E546" t="n">
        <v>5.4</v>
      </c>
      <c r="F546" t="n">
        <v>10.9</v>
      </c>
      <c r="G546" t="n">
        <v>0.4783323546682325</v>
      </c>
      <c r="H546" t="n">
        <v>0.5216676453317675</v>
      </c>
      <c r="I546" t="n">
        <v>0.4954128440366973</v>
      </c>
      <c r="J546" t="n">
        <v>0.5045871559633027</v>
      </c>
      <c r="K546" t="n">
        <v>0.2369719922209592</v>
      </c>
      <c r="L546" t="n">
        <v>0.258440851815738</v>
      </c>
      <c r="M546" t="n">
        <v>0.5045871559633027</v>
      </c>
    </row>
    <row r="547">
      <c r="A547" s="323" t="n">
        <v>45969.38949074074</v>
      </c>
      <c r="B547" s="82" t="n">
        <v>45969</v>
      </c>
      <c r="C547" t="n">
        <v>418.2</v>
      </c>
      <c r="D547" t="n">
        <v>833.9</v>
      </c>
      <c r="E547" t="n">
        <v>5.2</v>
      </c>
      <c r="F547" t="n">
        <v>10.6</v>
      </c>
      <c r="G547" t="n">
        <v>0.5014989806931287</v>
      </c>
      <c r="H547" t="n">
        <v>0.4985010193068714</v>
      </c>
      <c r="I547" t="n">
        <v>0.4905660377358491</v>
      </c>
      <c r="J547" t="n">
        <v>0.5094339622641509</v>
      </c>
      <c r="K547" t="n">
        <v>0.2460183678871952</v>
      </c>
      <c r="L547" t="n">
        <v>0.2445476698486539</v>
      </c>
      <c r="M547" t="n">
        <v>0.5094339622641509</v>
      </c>
    </row>
    <row r="548">
      <c r="A548" s="323" t="n">
        <v>45969.48353009259</v>
      </c>
      <c r="B548" s="82" t="n">
        <v>45969</v>
      </c>
      <c r="C548" t="n">
        <v>395.4</v>
      </c>
      <c r="D548" t="n">
        <v>835</v>
      </c>
      <c r="E548" t="n">
        <v>5.4</v>
      </c>
      <c r="F548" t="n">
        <v>10.7</v>
      </c>
      <c r="G548" t="n">
        <v>0.4735329341317365</v>
      </c>
      <c r="H548" t="n">
        <v>0.5264670658682635</v>
      </c>
      <c r="I548" t="n">
        <v>0.5046728971962617</v>
      </c>
      <c r="J548" t="n">
        <v>0.4953271028037383</v>
      </c>
      <c r="K548" t="n">
        <v>0.23897923778611</v>
      </c>
      <c r="L548" t="n">
        <v>0.2656936594101517</v>
      </c>
      <c r="M548" t="n">
        <v>0.4953271028037383</v>
      </c>
    </row>
    <row r="549">
      <c r="A549" s="323" t="n">
        <v>45969.56854166667</v>
      </c>
      <c r="B549" s="82" t="n">
        <v>45969</v>
      </c>
      <c r="C549" t="n">
        <v>406.1</v>
      </c>
      <c r="D549" t="n">
        <v>842.4</v>
      </c>
      <c r="E549" t="n">
        <v>5.2</v>
      </c>
      <c r="F549" t="n">
        <v>10.4</v>
      </c>
      <c r="G549" t="n">
        <v>0.4820750237416904</v>
      </c>
      <c r="H549" t="n">
        <v>0.5179249762583096</v>
      </c>
      <c r="I549" t="n">
        <v>0.5</v>
      </c>
      <c r="J549" t="n">
        <v>0.5</v>
      </c>
      <c r="K549" t="n">
        <v>0.2410375118708452</v>
      </c>
      <c r="L549" t="n">
        <v>0.2589624881291548</v>
      </c>
      <c r="M549" t="n">
        <v>0.5</v>
      </c>
    </row>
    <row r="550">
      <c r="A550" s="323" t="n">
        <v>45969.74141203704</v>
      </c>
      <c r="B550" s="82" t="n">
        <v>45969</v>
      </c>
      <c r="C550" t="n">
        <v>394.7</v>
      </c>
      <c r="D550" t="n">
        <v>852.74</v>
      </c>
      <c r="E550" t="n">
        <v>5.4</v>
      </c>
      <c r="F550" t="n">
        <v>10.4</v>
      </c>
      <c r="G550" t="n">
        <v>0.4628608954663789</v>
      </c>
      <c r="H550" t="n">
        <v>0.537139104533621</v>
      </c>
      <c r="I550" t="n">
        <v>0.5192307692307693</v>
      </c>
      <c r="J550" t="n">
        <v>0.4807692307692307</v>
      </c>
      <c r="K550" t="n">
        <v>0.2403316187998506</v>
      </c>
      <c r="L550" t="n">
        <v>0.2788991504309186</v>
      </c>
      <c r="M550" t="n">
        <v>0.4807692307692307</v>
      </c>
    </row>
    <row r="551">
      <c r="A551" s="323" t="n">
        <v>45969.84329861111</v>
      </c>
      <c r="B551" s="82" t="n">
        <v>45969</v>
      </c>
      <c r="C551" t="n">
        <v>402.6</v>
      </c>
      <c r="D551" t="n">
        <v>846.88</v>
      </c>
      <c r="E551" t="n">
        <v>5.2</v>
      </c>
      <c r="F551" t="n">
        <v>10.4</v>
      </c>
      <c r="G551" t="n">
        <v>0.4753920272057435</v>
      </c>
      <c r="H551" t="n">
        <v>0.5246079727942565</v>
      </c>
      <c r="I551" t="n">
        <v>0.5</v>
      </c>
      <c r="J551" t="n">
        <v>0.5</v>
      </c>
      <c r="K551" t="n">
        <v>0.2376960136028717</v>
      </c>
      <c r="L551" t="n">
        <v>0.2623039863971283</v>
      </c>
      <c r="M551" t="n">
        <v>0.5</v>
      </c>
    </row>
    <row r="552">
      <c r="A552" s="323" t="n">
        <v>45970.05135416667</v>
      </c>
      <c r="B552" s="82" t="n">
        <v>45970</v>
      </c>
      <c r="C552" t="n">
        <v>396.8</v>
      </c>
      <c r="D552" t="n">
        <v>837</v>
      </c>
      <c r="E552" t="n">
        <v>5.3</v>
      </c>
      <c r="F552" t="n">
        <v>11</v>
      </c>
      <c r="G552" t="n">
        <v>0.4740740740740741</v>
      </c>
      <c r="H552" t="n">
        <v>0.5259259259259259</v>
      </c>
      <c r="I552" t="n">
        <v>0.4818181818181818</v>
      </c>
      <c r="J552" t="n">
        <v>0.5181818181818182</v>
      </c>
      <c r="K552" t="n">
        <v>0.2284175084175084</v>
      </c>
      <c r="L552" t="n">
        <v>0.2534006734006734</v>
      </c>
      <c r="M552" t="n">
        <v>0.5181818181818182</v>
      </c>
    </row>
    <row r="553">
      <c r="A553" s="323" t="n">
        <v>45969.6183912037</v>
      </c>
      <c r="B553" s="82" t="n">
        <v>45969</v>
      </c>
      <c r="C553" t="n">
        <v>418.2</v>
      </c>
      <c r="D553" t="n">
        <v>833.9</v>
      </c>
      <c r="E553" t="n">
        <v>5.2</v>
      </c>
      <c r="F553" t="n">
        <v>10.6</v>
      </c>
      <c r="G553" t="n">
        <v>0.5014989806931287</v>
      </c>
      <c r="H553" t="n">
        <v>0.4985010193068714</v>
      </c>
      <c r="I553" t="n">
        <v>0.4905660377358491</v>
      </c>
      <c r="J553" t="n">
        <v>0.5094339622641509</v>
      </c>
      <c r="K553" t="n">
        <v>0.2460183678871952</v>
      </c>
      <c r="L553" t="n">
        <v>0.2445476698486539</v>
      </c>
      <c r="M553" t="n">
        <v>0.5094339622641509</v>
      </c>
    </row>
    <row r="554">
      <c r="A554" s="323" t="n">
        <v>45969.71237268519</v>
      </c>
      <c r="B554" s="82" t="n">
        <v>45969</v>
      </c>
      <c r="C554" t="n">
        <v>395.4</v>
      </c>
      <c r="D554" t="n">
        <v>835</v>
      </c>
      <c r="E554" t="n">
        <v>5.4</v>
      </c>
      <c r="F554" t="n">
        <v>10.7</v>
      </c>
      <c r="G554" t="n">
        <v>0.4735329341317365</v>
      </c>
      <c r="H554" t="n">
        <v>0.5264670658682635</v>
      </c>
      <c r="I554" t="n">
        <v>0.5046728971962617</v>
      </c>
      <c r="J554" t="n">
        <v>0.4953271028037383</v>
      </c>
      <c r="K554" t="n">
        <v>0.23897923778611</v>
      </c>
      <c r="L554" t="n">
        <v>0.2656936594101517</v>
      </c>
      <c r="M554" t="n">
        <v>0.4953271028037383</v>
      </c>
    </row>
    <row r="555">
      <c r="A555" s="323" t="n">
        <v>45969.79738425926</v>
      </c>
      <c r="B555" s="82" t="n">
        <v>45969</v>
      </c>
      <c r="C555" t="n">
        <v>406.1</v>
      </c>
      <c r="D555" t="n">
        <v>842.4</v>
      </c>
      <c r="E555" t="n">
        <v>5.2</v>
      </c>
      <c r="F555" t="n">
        <v>10.4</v>
      </c>
      <c r="G555" t="n">
        <v>0.4820750237416904</v>
      </c>
      <c r="H555" t="n">
        <v>0.5179249762583096</v>
      </c>
      <c r="I555" t="n">
        <v>0.5</v>
      </c>
      <c r="J555" t="n">
        <v>0.5</v>
      </c>
      <c r="K555" t="n">
        <v>0.2410375118708452</v>
      </c>
      <c r="L555" t="n">
        <v>0.2589624881291548</v>
      </c>
      <c r="M555" t="n">
        <v>0.5</v>
      </c>
    </row>
    <row r="556">
      <c r="A556" s="323" t="n">
        <v>45969.96752314815</v>
      </c>
      <c r="B556" s="82" t="n">
        <v>45969</v>
      </c>
      <c r="C556" t="n">
        <v>394.7</v>
      </c>
      <c r="D556" t="n">
        <v>852.74</v>
      </c>
      <c r="E556" t="n">
        <v>5.4</v>
      </c>
      <c r="F556" t="n">
        <v>10.4</v>
      </c>
      <c r="G556" t="n">
        <v>0.4628608954663789</v>
      </c>
      <c r="H556" t="n">
        <v>0.537139104533621</v>
      </c>
      <c r="I556" t="n">
        <v>0.5192307692307693</v>
      </c>
      <c r="J556" t="n">
        <v>0.4807692307692307</v>
      </c>
      <c r="K556" t="n">
        <v>0.2403316187998506</v>
      </c>
      <c r="L556" t="n">
        <v>0.2788991504309186</v>
      </c>
      <c r="M556" t="n">
        <v>0.4807692307692307</v>
      </c>
    </row>
    <row r="557">
      <c r="A557" s="323" t="n">
        <v>45970.07087962963</v>
      </c>
      <c r="B557" s="82" t="n">
        <v>45970</v>
      </c>
      <c r="C557" t="n">
        <v>402.6</v>
      </c>
      <c r="D557" t="n">
        <v>846.88</v>
      </c>
      <c r="E557" t="n">
        <v>5.2</v>
      </c>
      <c r="F557" t="n">
        <v>10.4</v>
      </c>
      <c r="G557" t="n">
        <v>0.4753920272057435</v>
      </c>
      <c r="H557" t="n">
        <v>0.5246079727942565</v>
      </c>
      <c r="I557" t="n">
        <v>0.5</v>
      </c>
      <c r="J557" t="n">
        <v>0.5</v>
      </c>
      <c r="K557" t="n">
        <v>0.2376960136028717</v>
      </c>
      <c r="L557" t="n">
        <v>0.2623039863971283</v>
      </c>
      <c r="M557" t="n">
        <v>0.5</v>
      </c>
    </row>
    <row r="558">
      <c r="A558" s="323" t="n">
        <v>45970.28024305555</v>
      </c>
      <c r="B558" s="82" t="n">
        <v>45970</v>
      </c>
      <c r="C558" t="n">
        <v>396.8</v>
      </c>
      <c r="D558" t="n">
        <v>837</v>
      </c>
      <c r="E558" t="n">
        <v>5.3</v>
      </c>
      <c r="F558" t="n">
        <v>11</v>
      </c>
      <c r="G558" t="n">
        <v>0.4740740740740741</v>
      </c>
      <c r="H558" t="n">
        <v>0.5259259259259259</v>
      </c>
      <c r="I558" t="n">
        <v>0.4818181818181818</v>
      </c>
      <c r="J558" t="n">
        <v>0.5181818181818182</v>
      </c>
      <c r="K558" t="n">
        <v>0.2284175084175084</v>
      </c>
      <c r="L558" t="n">
        <v>0.2534006734006734</v>
      </c>
      <c r="M558" t="n">
        <v>0.5181818181818182</v>
      </c>
    </row>
    <row r="559">
      <c r="A559" s="323" t="n">
        <v>45970.15377314815</v>
      </c>
      <c r="B559" s="82" t="n">
        <v>45970</v>
      </c>
      <c r="C559" t="n">
        <v>405</v>
      </c>
      <c r="D559" t="n">
        <v>835</v>
      </c>
      <c r="E559" t="n">
        <v>5.2</v>
      </c>
      <c r="F559" t="n">
        <v>10.9</v>
      </c>
      <c r="G559" t="n">
        <v>0.4850299401197605</v>
      </c>
      <c r="H559" t="n">
        <v>0.5149700598802395</v>
      </c>
      <c r="I559" t="n">
        <v>0.4770642201834863</v>
      </c>
      <c r="J559" t="n">
        <v>0.5229357798165137</v>
      </c>
      <c r="K559" t="n">
        <v>0.2313904301488766</v>
      </c>
      <c r="L559" t="n">
        <v>0.2456737900346097</v>
      </c>
      <c r="M559" t="n">
        <v>0.5229357798165137</v>
      </c>
    </row>
    <row r="560">
      <c r="A560" s="323" t="n">
        <v>45970.25394675926</v>
      </c>
      <c r="B560" s="82" t="n">
        <v>45970</v>
      </c>
      <c r="C560" t="n">
        <v>397.2</v>
      </c>
      <c r="D560" t="n">
        <v>850.1</v>
      </c>
      <c r="E560" t="n">
        <v>5.5</v>
      </c>
      <c r="F560" t="n">
        <v>10.7</v>
      </c>
      <c r="G560" t="n">
        <v>0.4672391483354899</v>
      </c>
      <c r="H560" t="n">
        <v>0.53276085166451</v>
      </c>
      <c r="I560" t="n">
        <v>0.5140186915887851</v>
      </c>
      <c r="J560" t="n">
        <v>0.4859813084112149</v>
      </c>
      <c r="K560" t="n">
        <v>0.2401696556864668</v>
      </c>
      <c r="L560" t="n">
        <v>0.2738490359023183</v>
      </c>
      <c r="M560" t="n">
        <v>0.4859813084112149</v>
      </c>
    </row>
    <row r="561">
      <c r="A561" s="323" t="n">
        <v>45970.7084837963</v>
      </c>
      <c r="B561" s="82" t="n">
        <v>45970</v>
      </c>
      <c r="C561" t="n">
        <v>399.5</v>
      </c>
      <c r="D561" t="n">
        <v>826.7</v>
      </c>
      <c r="E561" t="n">
        <v>5.4</v>
      </c>
      <c r="F561" t="n">
        <v>10.5</v>
      </c>
      <c r="G561" t="n">
        <v>0.4832466432805129</v>
      </c>
      <c r="H561" t="n">
        <v>0.5167533567194872</v>
      </c>
      <c r="I561" t="n">
        <v>0.5142857142857143</v>
      </c>
      <c r="J561" t="n">
        <v>0.4857142857142857</v>
      </c>
      <c r="K561" t="n">
        <v>0.2485268451156924</v>
      </c>
      <c r="L561" t="n">
        <v>0.265758869170022</v>
      </c>
      <c r="M561" t="n">
        <v>0.4857142857142857</v>
      </c>
    </row>
    <row r="562">
      <c r="A562" s="323" t="n">
        <v>45970.79045138889</v>
      </c>
      <c r="B562" s="82" t="n">
        <v>45970</v>
      </c>
      <c r="C562" t="n">
        <v>402</v>
      </c>
      <c r="D562" t="n">
        <v>824.5</v>
      </c>
      <c r="E562" t="n">
        <v>5.3</v>
      </c>
      <c r="F562" t="n">
        <v>10.4</v>
      </c>
      <c r="G562" t="n">
        <v>0.4875682231655549</v>
      </c>
      <c r="H562" t="n">
        <v>0.5124317768344451</v>
      </c>
      <c r="I562" t="n">
        <v>0.5096153846153846</v>
      </c>
      <c r="J562" t="n">
        <v>0.4903846153846154</v>
      </c>
      <c r="K562" t="n">
        <v>0.2484722675747539</v>
      </c>
      <c r="L562" t="n">
        <v>0.2611431170406306</v>
      </c>
      <c r="M562" t="n">
        <v>0.4903846153846154</v>
      </c>
    </row>
    <row r="563">
      <c r="A563" s="323" t="n">
        <v>45970.87332175926</v>
      </c>
      <c r="B563" s="82" t="n">
        <v>45970</v>
      </c>
      <c r="C563" t="n">
        <v>411.3</v>
      </c>
      <c r="D563" t="n">
        <v>827.8</v>
      </c>
      <c r="E563" t="n">
        <v>5.3</v>
      </c>
      <c r="F563" t="n">
        <v>10.6</v>
      </c>
      <c r="G563" t="n">
        <v>0.4968591447209471</v>
      </c>
      <c r="H563" t="n">
        <v>0.5031408552790528</v>
      </c>
      <c r="I563" t="n">
        <v>0.5</v>
      </c>
      <c r="J563" t="n">
        <v>0.5</v>
      </c>
      <c r="K563" t="n">
        <v>0.2484295723604736</v>
      </c>
      <c r="L563" t="n">
        <v>0.2515704276395264</v>
      </c>
      <c r="M563" t="n">
        <v>0.5</v>
      </c>
    </row>
    <row r="564">
      <c r="A564" s="323" t="n">
        <v>45970.96847222222</v>
      </c>
      <c r="B564" s="82" t="n">
        <v>45970</v>
      </c>
      <c r="C564" t="n">
        <v>399.6</v>
      </c>
      <c r="D564" t="n">
        <v>823.8</v>
      </c>
      <c r="E564" t="n">
        <v>5.4</v>
      </c>
      <c r="F564" t="n">
        <v>10.6</v>
      </c>
      <c r="G564" t="n">
        <v>0.4850691915513475</v>
      </c>
      <c r="H564" t="n">
        <v>0.5149308084486526</v>
      </c>
      <c r="I564" t="n">
        <v>0.5094339622641509</v>
      </c>
      <c r="J564" t="n">
        <v>0.490566037735849</v>
      </c>
      <c r="K564" t="n">
        <v>0.2471107202242714</v>
      </c>
      <c r="L564" t="n">
        <v>0.2623232420398796</v>
      </c>
      <c r="M564" t="n">
        <v>0.490566037735849</v>
      </c>
    </row>
    <row r="565">
      <c r="A565" s="323" t="n">
        <v>45971.02512731482</v>
      </c>
      <c r="B565" s="82" t="n">
        <v>45971</v>
      </c>
      <c r="C565" t="n">
        <v>395.2</v>
      </c>
      <c r="D565" t="n">
        <v>838.7</v>
      </c>
      <c r="E565" t="n">
        <v>5.3</v>
      </c>
      <c r="F565" t="n">
        <v>10.7</v>
      </c>
      <c r="G565" t="n">
        <v>0.4712054369858114</v>
      </c>
      <c r="H565" t="n">
        <v>0.5287945630141887</v>
      </c>
      <c r="I565" t="n">
        <v>0.4953271028037383</v>
      </c>
      <c r="J565" t="n">
        <v>0.5046728971962616</v>
      </c>
      <c r="K565" t="n">
        <v>0.2334008239275514</v>
      </c>
      <c r="L565" t="n">
        <v>0.2619262788761869</v>
      </c>
      <c r="M565" t="n">
        <v>0.5046728971962616</v>
      </c>
    </row>
    <row r="566">
      <c r="A566" s="323" t="n">
        <v>45971.06946759259</v>
      </c>
      <c r="B566" s="82" t="n">
        <v>45971</v>
      </c>
      <c r="C566" t="n">
        <v>385.4</v>
      </c>
      <c r="D566" t="n">
        <v>842.9</v>
      </c>
      <c r="E566" t="n">
        <v>5.5</v>
      </c>
      <c r="F566" t="n">
        <v>10.6</v>
      </c>
      <c r="G566" t="n">
        <v>0.4572309882548345</v>
      </c>
      <c r="H566" t="n">
        <v>0.5427690117451656</v>
      </c>
      <c r="I566" t="n">
        <v>0.5188679245283019</v>
      </c>
      <c r="J566" t="n">
        <v>0.4811320754716981</v>
      </c>
      <c r="K566" t="n">
        <v>0.2372424939058103</v>
      </c>
      <c r="L566" t="n">
        <v>0.2816254306224916</v>
      </c>
      <c r="M566" t="n">
        <v>0.4811320754716981</v>
      </c>
    </row>
    <row r="567">
      <c r="A567" s="323" t="n">
        <v>45971.10861111111</v>
      </c>
      <c r="B567" s="82" t="n">
        <v>45971</v>
      </c>
      <c r="C567" t="n">
        <v>382.2</v>
      </c>
      <c r="D567" t="n">
        <v>846.2</v>
      </c>
      <c r="E567" t="n">
        <v>5.5</v>
      </c>
      <c r="F567" t="n">
        <v>10.8</v>
      </c>
      <c r="G567" t="n">
        <v>0.4516662727487591</v>
      </c>
      <c r="H567" t="n">
        <v>0.5483337272512409</v>
      </c>
      <c r="I567" t="n">
        <v>0.5092592592592592</v>
      </c>
      <c r="J567" t="n">
        <v>0.4907407407407408</v>
      </c>
      <c r="K567" t="n">
        <v>0.2300152314924236</v>
      </c>
      <c r="L567" t="n">
        <v>0.2792440277668356</v>
      </c>
      <c r="M567" t="n">
        <v>0.4907407407407408</v>
      </c>
    </row>
    <row r="568">
      <c r="A568" s="323" t="n">
        <v>45971.14641203704</v>
      </c>
      <c r="B568" s="82" t="n">
        <v>45971</v>
      </c>
      <c r="C568" t="n">
        <v>402.3</v>
      </c>
      <c r="D568" t="n">
        <v>853.8</v>
      </c>
      <c r="E568" t="n">
        <v>5.4</v>
      </c>
      <c r="F568" t="n">
        <v>10.8</v>
      </c>
      <c r="G568" t="n">
        <v>0.4711876317638792</v>
      </c>
      <c r="H568" t="n">
        <v>0.5288123682361209</v>
      </c>
      <c r="I568" t="n">
        <v>0.5</v>
      </c>
      <c r="J568" t="n">
        <v>0.5</v>
      </c>
      <c r="K568" t="n">
        <v>0.2355938158819396</v>
      </c>
      <c r="L568" t="n">
        <v>0.2644061841180604</v>
      </c>
      <c r="M568" t="n">
        <v>0.5</v>
      </c>
    </row>
    <row r="569">
      <c r="A569" s="323" t="n">
        <v>45971.19451388889</v>
      </c>
      <c r="B569" s="82" t="n">
        <v>45971</v>
      </c>
      <c r="C569" t="n">
        <v>402.1</v>
      </c>
      <c r="D569" t="n">
        <v>838.6</v>
      </c>
      <c r="E569" t="n">
        <v>5.3</v>
      </c>
      <c r="F569" t="n">
        <v>10.3</v>
      </c>
      <c r="G569" t="n">
        <v>0.4794896255664202</v>
      </c>
      <c r="H569" t="n">
        <v>0.5205103744335797</v>
      </c>
      <c r="I569" t="n">
        <v>0.5145631067961165</v>
      </c>
      <c r="J569" t="n">
        <v>0.4854368932038836</v>
      </c>
      <c r="K569" t="n">
        <v>0.2467276714079638</v>
      </c>
      <c r="L569" t="n">
        <v>0.2678354353881527</v>
      </c>
      <c r="M569" t="n">
        <v>0.4854368932038836</v>
      </c>
    </row>
    <row r="570">
      <c r="A570" s="323" t="n">
        <v>45971.23608796296</v>
      </c>
      <c r="B570" s="82" t="n">
        <v>45971</v>
      </c>
      <c r="C570" t="n">
        <v>390.4</v>
      </c>
      <c r="D570" t="n">
        <v>845.7</v>
      </c>
      <c r="E570" t="n">
        <v>5.7</v>
      </c>
      <c r="F570" t="n">
        <v>10.7</v>
      </c>
      <c r="G570" t="n">
        <v>0.4616294194158684</v>
      </c>
      <c r="H570" t="n">
        <v>0.5383705805841316</v>
      </c>
      <c r="I570" t="n">
        <v>0.5327102803738318</v>
      </c>
      <c r="J570" t="n">
        <v>0.4672897196261682</v>
      </c>
      <c r="K570" t="n">
        <v>0.2459147374458365</v>
      </c>
      <c r="L570" t="n">
        <v>0.2867955429279954</v>
      </c>
      <c r="M570" t="n">
        <v>0.4672897196261682</v>
      </c>
    </row>
    <row r="571">
      <c r="A571" s="323" t="n">
        <v>45971.26849537037</v>
      </c>
      <c r="B571" s="82" t="n">
        <v>45971</v>
      </c>
      <c r="C571" t="n">
        <v>412.3</v>
      </c>
      <c r="D571" t="n">
        <v>852.1</v>
      </c>
      <c r="E571" t="n">
        <v>5.7</v>
      </c>
      <c r="F571" t="n">
        <v>10.8</v>
      </c>
      <c r="G571" t="n">
        <v>0.4838633963149865</v>
      </c>
      <c r="H571" t="n">
        <v>0.5161366036850135</v>
      </c>
      <c r="I571" t="n">
        <v>0.5277777777777778</v>
      </c>
      <c r="J571" t="n">
        <v>0.4722222222222223</v>
      </c>
      <c r="K571" t="n">
        <v>0.2553723480551318</v>
      </c>
      <c r="L571" t="n">
        <v>0.272405429722646</v>
      </c>
      <c r="M571" t="n">
        <v>0.4722222222222223</v>
      </c>
    </row>
    <row r="572">
      <c r="A572" s="323" t="n">
        <v>45971.39456018519</v>
      </c>
      <c r="B572" s="82" t="n">
        <v>45971</v>
      </c>
      <c r="C572" t="n">
        <v>398</v>
      </c>
      <c r="D572" t="n">
        <v>853.9</v>
      </c>
      <c r="E572" t="n">
        <v>5.6</v>
      </c>
      <c r="F572" t="n">
        <v>10.4</v>
      </c>
      <c r="G572" t="n">
        <v>0.4660967326384823</v>
      </c>
      <c r="H572" t="n">
        <v>0.5339032673615177</v>
      </c>
      <c r="I572" t="n">
        <v>0.5384615384615384</v>
      </c>
      <c r="J572" t="n">
        <v>0.4615384615384616</v>
      </c>
      <c r="K572" t="n">
        <v>0.2509751637284135</v>
      </c>
      <c r="L572" t="n">
        <v>0.2874863747331249</v>
      </c>
      <c r="M572" t="n">
        <v>0.4615384615384616</v>
      </c>
    </row>
    <row r="573">
      <c r="A573" s="323" t="n">
        <v>45971.47407407407</v>
      </c>
      <c r="B573" s="82" t="n">
        <v>45971</v>
      </c>
      <c r="C573" t="n">
        <v>404.6</v>
      </c>
      <c r="D573" t="n">
        <v>847.6</v>
      </c>
      <c r="E573" t="n">
        <v>5.5</v>
      </c>
      <c r="F573" t="n">
        <v>10.8</v>
      </c>
      <c r="G573" t="n">
        <v>0.4773478055686645</v>
      </c>
      <c r="H573" t="n">
        <v>0.5226521944313355</v>
      </c>
      <c r="I573" t="n">
        <v>0.5092592592592592</v>
      </c>
      <c r="J573" t="n">
        <v>0.4907407407407408</v>
      </c>
      <c r="K573" t="n">
        <v>0.243093789872931</v>
      </c>
      <c r="L573" t="n">
        <v>0.2661654693863282</v>
      </c>
      <c r="M573" t="n">
        <v>0.4907407407407408</v>
      </c>
    </row>
    <row r="574">
      <c r="A574" s="323" t="n">
        <v>45971.5697337963</v>
      </c>
      <c r="B574" s="82" t="n">
        <v>45971</v>
      </c>
      <c r="C574" t="n">
        <v>422.8</v>
      </c>
      <c r="D574" t="n">
        <v>866.3</v>
      </c>
      <c r="E574" t="n">
        <v>5.7</v>
      </c>
      <c r="F574" t="n">
        <v>11.2</v>
      </c>
      <c r="G574" t="n">
        <v>0.4880526376543923</v>
      </c>
      <c r="H574" t="n">
        <v>0.5119473623456077</v>
      </c>
      <c r="I574" t="n">
        <v>0.5089285714285715</v>
      </c>
      <c r="J574" t="n">
        <v>0.4910714285714285</v>
      </c>
      <c r="K574" t="n">
        <v>0.2483839316633961</v>
      </c>
      <c r="L574" t="n">
        <v>0.2605446397651754</v>
      </c>
      <c r="M574" t="n">
        <v>0.4910714285714285</v>
      </c>
    </row>
    <row r="575">
      <c r="A575" s="323" t="n">
        <v>45970.38262731482</v>
      </c>
      <c r="B575" s="82" t="n">
        <v>45970</v>
      </c>
      <c r="C575" t="n">
        <v>405</v>
      </c>
      <c r="D575" t="n">
        <v>835</v>
      </c>
      <c r="E575" t="n">
        <v>5.2</v>
      </c>
      <c r="F575" t="n">
        <v>10.9</v>
      </c>
      <c r="G575" t="n">
        <v>0.4850299401197605</v>
      </c>
      <c r="H575" t="n">
        <v>0.5149700598802395</v>
      </c>
      <c r="I575" t="n">
        <v>0.4770642201834863</v>
      </c>
      <c r="J575" t="n">
        <v>0.5229357798165137</v>
      </c>
      <c r="K575" t="n">
        <v>0.2313904301488766</v>
      </c>
      <c r="L575" t="n">
        <v>0.2456737900346097</v>
      </c>
      <c r="M575" t="n">
        <v>0.5229357798165137</v>
      </c>
    </row>
    <row r="576">
      <c r="A576" s="323" t="n">
        <v>45970.48265046296</v>
      </c>
      <c r="B576" s="82" t="n">
        <v>45970</v>
      </c>
      <c r="C576" t="n">
        <v>397.2</v>
      </c>
      <c r="D576" t="n">
        <v>850.1</v>
      </c>
      <c r="E576" t="n">
        <v>5.5</v>
      </c>
      <c r="F576" t="n">
        <v>10.7</v>
      </c>
      <c r="G576" t="n">
        <v>0.4672391483354899</v>
      </c>
      <c r="H576" t="n">
        <v>0.53276085166451</v>
      </c>
      <c r="I576" t="n">
        <v>0.5140186915887851</v>
      </c>
      <c r="J576" t="n">
        <v>0.4859813084112149</v>
      </c>
      <c r="K576" t="n">
        <v>0.2401696556864668</v>
      </c>
      <c r="L576" t="n">
        <v>0.2738490359023183</v>
      </c>
      <c r="M576" t="n">
        <v>0.4859813084112149</v>
      </c>
    </row>
    <row r="577">
      <c r="A577" s="323" t="n">
        <v>45970.93732638889</v>
      </c>
      <c r="B577" s="82" t="n">
        <v>45970</v>
      </c>
      <c r="C577" t="n">
        <v>399.5</v>
      </c>
      <c r="D577" t="n">
        <v>826.7</v>
      </c>
      <c r="E577" t="n">
        <v>5.4</v>
      </c>
      <c r="F577" t="n">
        <v>10.5</v>
      </c>
      <c r="G577" t="n">
        <v>0.4832466432805129</v>
      </c>
      <c r="H577" t="n">
        <v>0.5167533567194872</v>
      </c>
      <c r="I577" t="n">
        <v>0.5142857142857143</v>
      </c>
      <c r="J577" t="n">
        <v>0.4857142857142857</v>
      </c>
      <c r="K577" t="n">
        <v>0.2485268451156924</v>
      </c>
      <c r="L577" t="n">
        <v>0.265758869170022</v>
      </c>
      <c r="M577" t="n">
        <v>0.4857142857142857</v>
      </c>
    </row>
    <row r="578">
      <c r="A578" s="323" t="n">
        <v>45971.01917824074</v>
      </c>
      <c r="B578" s="82" t="n">
        <v>45971</v>
      </c>
      <c r="C578" t="n">
        <v>402</v>
      </c>
      <c r="D578" t="n">
        <v>824.5</v>
      </c>
      <c r="E578" t="n">
        <v>5.3</v>
      </c>
      <c r="F578" t="n">
        <v>10.4</v>
      </c>
      <c r="G578" t="n">
        <v>0.4875682231655549</v>
      </c>
      <c r="H578" t="n">
        <v>0.5124317768344451</v>
      </c>
      <c r="I578" t="n">
        <v>0.5096153846153846</v>
      </c>
      <c r="J578" t="n">
        <v>0.4903846153846154</v>
      </c>
      <c r="K578" t="n">
        <v>0.2484722675747539</v>
      </c>
      <c r="L578" t="n">
        <v>0.2611431170406306</v>
      </c>
      <c r="M578" t="n">
        <v>0.4903846153846154</v>
      </c>
    </row>
    <row r="579">
      <c r="A579" s="323" t="n">
        <v>45971.1021875</v>
      </c>
      <c r="B579" s="82" t="n">
        <v>45971</v>
      </c>
      <c r="C579" t="n">
        <v>411.3</v>
      </c>
      <c r="D579" t="n">
        <v>827.8</v>
      </c>
      <c r="E579" t="n">
        <v>5.3</v>
      </c>
      <c r="F579" t="n">
        <v>10.6</v>
      </c>
      <c r="G579" t="n">
        <v>0.4968591447209471</v>
      </c>
      <c r="H579" t="n">
        <v>0.5031408552790528</v>
      </c>
      <c r="I579" t="n">
        <v>0.5</v>
      </c>
      <c r="J579" t="n">
        <v>0.5</v>
      </c>
      <c r="K579" t="n">
        <v>0.2484295723604736</v>
      </c>
      <c r="L579" t="n">
        <v>0.2515704276395264</v>
      </c>
      <c r="M579" t="n">
        <v>0.5</v>
      </c>
    </row>
    <row r="580">
      <c r="A580" s="323" t="n">
        <v>45971.19730324074</v>
      </c>
      <c r="B580" s="82" t="n">
        <v>45971</v>
      </c>
      <c r="C580" t="n">
        <v>399.6</v>
      </c>
      <c r="D580" t="n">
        <v>823.8</v>
      </c>
      <c r="E580" t="n">
        <v>5.4</v>
      </c>
      <c r="F580" t="n">
        <v>10.6</v>
      </c>
      <c r="G580" t="n">
        <v>0.4850691915513475</v>
      </c>
      <c r="H580" t="n">
        <v>0.5149308084486526</v>
      </c>
      <c r="I580" t="n">
        <v>0.5094339622641509</v>
      </c>
      <c r="J580" t="n">
        <v>0.490566037735849</v>
      </c>
      <c r="K580" t="n">
        <v>0.2471107202242714</v>
      </c>
      <c r="L580" t="n">
        <v>0.2623232420398796</v>
      </c>
      <c r="M580" t="n">
        <v>0.490566037735849</v>
      </c>
    </row>
    <row r="581">
      <c r="A581" s="323" t="n">
        <v>45971.25393518519</v>
      </c>
      <c r="B581" s="82" t="n">
        <v>45971</v>
      </c>
      <c r="C581" t="n">
        <v>395.2</v>
      </c>
      <c r="D581" t="n">
        <v>838.7</v>
      </c>
      <c r="E581" t="n">
        <v>5.3</v>
      </c>
      <c r="F581" t="n">
        <v>10.7</v>
      </c>
      <c r="G581" t="n">
        <v>0.4712054369858114</v>
      </c>
      <c r="H581" t="n">
        <v>0.5287945630141887</v>
      </c>
      <c r="I581" t="n">
        <v>0.4953271028037383</v>
      </c>
      <c r="J581" t="n">
        <v>0.5046728971962616</v>
      </c>
      <c r="K581" t="n">
        <v>0.2334008239275514</v>
      </c>
      <c r="L581" t="n">
        <v>0.2619262788761869</v>
      </c>
      <c r="M581" t="n">
        <v>0.5046728971962616</v>
      </c>
    </row>
    <row r="582">
      <c r="A582" s="323" t="n">
        <v>45971.29825231482</v>
      </c>
      <c r="B582" s="82" t="n">
        <v>45971</v>
      </c>
      <c r="C582" t="n">
        <v>385.4</v>
      </c>
      <c r="D582" t="n">
        <v>842.9</v>
      </c>
      <c r="E582" t="n">
        <v>5.5</v>
      </c>
      <c r="F582" t="n">
        <v>10.6</v>
      </c>
      <c r="G582" t="n">
        <v>0.4572309882548345</v>
      </c>
      <c r="H582" t="n">
        <v>0.5427690117451656</v>
      </c>
      <c r="I582" t="n">
        <v>0.5188679245283019</v>
      </c>
      <c r="J582" t="n">
        <v>0.4811320754716981</v>
      </c>
      <c r="K582" t="n">
        <v>0.2372424939058103</v>
      </c>
      <c r="L582" t="n">
        <v>0.2816254306224916</v>
      </c>
      <c r="M582" t="n">
        <v>0.4811320754716981</v>
      </c>
    </row>
    <row r="583">
      <c r="A583" s="323" t="n">
        <v>45971.33736111111</v>
      </c>
      <c r="B583" s="82" t="n">
        <v>45971</v>
      </c>
      <c r="C583" t="n">
        <v>382.2</v>
      </c>
      <c r="D583" t="n">
        <v>846.2</v>
      </c>
      <c r="E583" t="n">
        <v>5.5</v>
      </c>
      <c r="F583" t="n">
        <v>10.8</v>
      </c>
      <c r="G583" t="n">
        <v>0.4516662727487591</v>
      </c>
      <c r="H583" t="n">
        <v>0.5483337272512409</v>
      </c>
      <c r="I583" t="n">
        <v>0.5092592592592592</v>
      </c>
      <c r="J583" t="n">
        <v>0.4907407407407408</v>
      </c>
      <c r="K583" t="n">
        <v>0.2300152314924236</v>
      </c>
      <c r="L583" t="n">
        <v>0.2792440277668356</v>
      </c>
      <c r="M583" t="n">
        <v>0.4907407407407408</v>
      </c>
    </row>
    <row r="584">
      <c r="A584" s="323" t="n">
        <v>45971.37518518518</v>
      </c>
      <c r="B584" s="82" t="n">
        <v>45971</v>
      </c>
      <c r="C584" t="n">
        <v>402.3</v>
      </c>
      <c r="D584" t="n">
        <v>853.8</v>
      </c>
      <c r="E584" t="n">
        <v>5.4</v>
      </c>
      <c r="F584" t="n">
        <v>10.8</v>
      </c>
      <c r="G584" t="n">
        <v>0.4711876317638792</v>
      </c>
      <c r="H584" t="n">
        <v>0.5288123682361209</v>
      </c>
      <c r="I584" t="n">
        <v>0.5</v>
      </c>
      <c r="J584" t="n">
        <v>0.5</v>
      </c>
      <c r="K584" t="n">
        <v>0.2355938158819396</v>
      </c>
      <c r="L584" t="n">
        <v>0.2644061841180604</v>
      </c>
      <c r="M584" t="n">
        <v>0.5</v>
      </c>
    </row>
    <row r="585">
      <c r="A585" s="323" t="n">
        <v>45971.42303240741</v>
      </c>
      <c r="B585" s="82" t="n">
        <v>45971</v>
      </c>
      <c r="C585" t="n">
        <v>402.1</v>
      </c>
      <c r="D585" t="n">
        <v>838.6</v>
      </c>
      <c r="E585" t="n">
        <v>5.3</v>
      </c>
      <c r="F585" t="n">
        <v>10.3</v>
      </c>
      <c r="G585" t="n">
        <v>0.4794896255664202</v>
      </c>
      <c r="H585" t="n">
        <v>0.5205103744335797</v>
      </c>
      <c r="I585" t="n">
        <v>0.5145631067961165</v>
      </c>
      <c r="J585" t="n">
        <v>0.4854368932038836</v>
      </c>
      <c r="K585" t="n">
        <v>0.2467276714079638</v>
      </c>
      <c r="L585" t="n">
        <v>0.2678354353881527</v>
      </c>
      <c r="M585" t="n">
        <v>0.4854368932038836</v>
      </c>
    </row>
    <row r="586">
      <c r="A586" s="323" t="n">
        <v>45971.46431712963</v>
      </c>
      <c r="B586" s="82" t="n">
        <v>45971</v>
      </c>
      <c r="C586" t="n">
        <v>390.4</v>
      </c>
      <c r="D586" t="n">
        <v>845.7</v>
      </c>
      <c r="E586" t="n">
        <v>5.7</v>
      </c>
      <c r="F586" t="n">
        <v>10.7</v>
      </c>
      <c r="G586" t="n">
        <v>0.4616294194158684</v>
      </c>
      <c r="H586" t="n">
        <v>0.5383705805841316</v>
      </c>
      <c r="I586" t="n">
        <v>0.5327102803738318</v>
      </c>
      <c r="J586" t="n">
        <v>0.4672897196261682</v>
      </c>
      <c r="K586" t="n">
        <v>0.2459147374458365</v>
      </c>
      <c r="L586" t="n">
        <v>0.2867955429279954</v>
      </c>
      <c r="M586" t="n">
        <v>0.4672897196261682</v>
      </c>
    </row>
    <row r="587">
      <c r="A587" s="323" t="n">
        <v>45971.49729166667</v>
      </c>
      <c r="B587" s="82" t="n">
        <v>45971</v>
      </c>
      <c r="C587" t="n">
        <v>412.3</v>
      </c>
      <c r="D587" t="n">
        <v>852.1</v>
      </c>
      <c r="E587" t="n">
        <v>5.7</v>
      </c>
      <c r="F587" t="n">
        <v>10.8</v>
      </c>
      <c r="G587" t="n">
        <v>0.4838633963149865</v>
      </c>
      <c r="H587" t="n">
        <v>0.5161366036850135</v>
      </c>
      <c r="I587" t="n">
        <v>0.5277777777777778</v>
      </c>
      <c r="J587" t="n">
        <v>0.4722222222222223</v>
      </c>
      <c r="K587" t="n">
        <v>0.2553723480551318</v>
      </c>
      <c r="L587" t="n">
        <v>0.272405429722646</v>
      </c>
      <c r="M587" t="n">
        <v>0.4722222222222223</v>
      </c>
    </row>
    <row r="588">
      <c r="A588" s="323" t="n">
        <v>45971.6234375</v>
      </c>
      <c r="B588" s="82" t="n">
        <v>45971</v>
      </c>
      <c r="C588" t="n">
        <v>398</v>
      </c>
      <c r="D588" t="n">
        <v>853.9</v>
      </c>
      <c r="E588" t="n">
        <v>5.6</v>
      </c>
      <c r="F588" t="n">
        <v>10.4</v>
      </c>
      <c r="G588" t="n">
        <v>0.4660967326384823</v>
      </c>
      <c r="H588" t="n">
        <v>0.5339032673615177</v>
      </c>
      <c r="I588" t="n">
        <v>0.5384615384615384</v>
      </c>
      <c r="J588" t="n">
        <v>0.4615384615384616</v>
      </c>
      <c r="K588" t="n">
        <v>0.2509751637284135</v>
      </c>
      <c r="L588" t="n">
        <v>0.2874863747331249</v>
      </c>
      <c r="M588" t="n">
        <v>0.4615384615384616</v>
      </c>
    </row>
    <row r="589">
      <c r="A589" s="323" t="n">
        <v>45971.70290509259</v>
      </c>
      <c r="B589" s="82" t="n">
        <v>45971</v>
      </c>
      <c r="C589" t="n">
        <v>404.6</v>
      </c>
      <c r="D589" t="n">
        <v>847.6</v>
      </c>
      <c r="E589" t="n">
        <v>5.5</v>
      </c>
      <c r="F589" t="n">
        <v>10.8</v>
      </c>
      <c r="G589" t="n">
        <v>0.4773478055686645</v>
      </c>
      <c r="H589" t="n">
        <v>0.5226521944313355</v>
      </c>
      <c r="I589" t="n">
        <v>0.5092592592592592</v>
      </c>
      <c r="J589" t="n">
        <v>0.4907407407407408</v>
      </c>
      <c r="K589" t="n">
        <v>0.243093789872931</v>
      </c>
      <c r="L589" t="n">
        <v>0.2661654693863282</v>
      </c>
      <c r="M589" t="n">
        <v>0.4907407407407408</v>
      </c>
    </row>
    <row r="590">
      <c r="A590" s="323" t="n">
        <v>45971.798125</v>
      </c>
      <c r="B590" s="82" t="n">
        <v>45971</v>
      </c>
      <c r="C590" t="n">
        <v>422.8</v>
      </c>
      <c r="D590" t="n">
        <v>866.3</v>
      </c>
      <c r="E590" t="n">
        <v>5.7</v>
      </c>
      <c r="F590" t="n">
        <v>11.2</v>
      </c>
      <c r="G590" t="n">
        <v>0.4880526376543923</v>
      </c>
      <c r="H590" t="n">
        <v>0.5119473623456077</v>
      </c>
      <c r="I590" t="n">
        <v>0.5089285714285715</v>
      </c>
      <c r="J590" t="n">
        <v>0.4910714285714285</v>
      </c>
      <c r="K590" t="n">
        <v>0.2483839316633961</v>
      </c>
      <c r="L590" t="n">
        <v>0.2605446397651754</v>
      </c>
      <c r="M590" t="n">
        <v>0.4910714285714285</v>
      </c>
    </row>
    <row r="591">
      <c r="A591" s="323" t="n">
        <v>45971.71140046296</v>
      </c>
      <c r="B591" s="82" t="n">
        <v>45971</v>
      </c>
      <c r="C591" t="n">
        <v>402.3</v>
      </c>
      <c r="D591" t="n">
        <v>825.6</v>
      </c>
      <c r="E591" t="n">
        <v>5.4</v>
      </c>
      <c r="F591" t="n">
        <v>10.6</v>
      </c>
      <c r="G591" t="n">
        <v>0.4872819767441861</v>
      </c>
      <c r="H591" t="n">
        <v>0.5127180232558139</v>
      </c>
      <c r="I591" t="n">
        <v>0.5094339622641509</v>
      </c>
      <c r="J591" t="n">
        <v>0.490566037735849</v>
      </c>
      <c r="K591" t="n">
        <v>0.2482379881526985</v>
      </c>
      <c r="L591" t="n">
        <v>0.2611959741114524</v>
      </c>
      <c r="M591" t="n">
        <v>0.490566037735849</v>
      </c>
    </row>
    <row r="592">
      <c r="A592" s="323" t="n">
        <v>45971.79458333334</v>
      </c>
      <c r="B592" s="82" t="n">
        <v>45971</v>
      </c>
      <c r="C592" t="n">
        <v>400</v>
      </c>
      <c r="D592" t="n">
        <v>827.8</v>
      </c>
      <c r="E592" t="n">
        <v>5.3</v>
      </c>
      <c r="F592" t="n">
        <v>10.4</v>
      </c>
      <c r="G592" t="n">
        <v>0.4832085044696787</v>
      </c>
      <c r="H592" t="n">
        <v>0.5167914955303213</v>
      </c>
      <c r="I592" t="n">
        <v>0.5096153846153846</v>
      </c>
      <c r="J592" t="n">
        <v>0.4903846153846154</v>
      </c>
      <c r="K592" t="n">
        <v>0.2462504878547401</v>
      </c>
      <c r="L592" t="n">
        <v>0.2633648967606445</v>
      </c>
      <c r="M592" t="n">
        <v>0.4903846153846154</v>
      </c>
    </row>
    <row r="593">
      <c r="A593" s="323" t="n">
        <v>45971.88026620371</v>
      </c>
      <c r="B593" s="82" t="n">
        <v>45971</v>
      </c>
      <c r="C593" t="n">
        <v>399.7</v>
      </c>
      <c r="D593" t="n">
        <v>824.5</v>
      </c>
      <c r="E593" t="n">
        <v>5.4</v>
      </c>
      <c r="F593" t="n">
        <v>10.5</v>
      </c>
      <c r="G593" t="n">
        <v>0.484778653729533</v>
      </c>
      <c r="H593" t="n">
        <v>0.515221346270467</v>
      </c>
      <c r="I593" t="n">
        <v>0.5142857142857143</v>
      </c>
      <c r="J593" t="n">
        <v>0.4857142857142857</v>
      </c>
      <c r="K593" t="n">
        <v>0.2493147362037599</v>
      </c>
      <c r="L593" t="n">
        <v>0.2649709780819545</v>
      </c>
      <c r="M593" t="n">
        <v>0.4857142857142857</v>
      </c>
    </row>
    <row r="594">
      <c r="A594" s="323" t="n">
        <v>45971.9569675926</v>
      </c>
      <c r="B594" s="82" t="n">
        <v>45971</v>
      </c>
      <c r="C594" t="n">
        <v>398.5</v>
      </c>
      <c r="D594" t="n">
        <v>827.6</v>
      </c>
      <c r="E594" t="n">
        <v>5.4</v>
      </c>
      <c r="F594" t="n">
        <v>10.6</v>
      </c>
      <c r="G594" t="n">
        <v>0.4815128081198646</v>
      </c>
      <c r="H594" t="n">
        <v>0.5184871918801354</v>
      </c>
      <c r="I594" t="n">
        <v>0.5094339622641509</v>
      </c>
      <c r="J594" t="n">
        <v>0.490566037735849</v>
      </c>
      <c r="K594" t="n">
        <v>0.2452989777214405</v>
      </c>
      <c r="L594" t="n">
        <v>0.2641349845427104</v>
      </c>
      <c r="M594" t="n">
        <v>0.490566037735849</v>
      </c>
    </row>
    <row r="595">
      <c r="A595" s="323" t="n">
        <v>45972.02403935185</v>
      </c>
      <c r="B595" s="82" t="n">
        <v>45972</v>
      </c>
      <c r="C595" t="n">
        <v>409.6</v>
      </c>
      <c r="D595" t="n">
        <v>851.3</v>
      </c>
      <c r="E595" t="n">
        <v>5.3</v>
      </c>
      <c r="F595" t="n">
        <v>10.6</v>
      </c>
      <c r="G595" t="n">
        <v>0.4811464818512863</v>
      </c>
      <c r="H595" t="n">
        <v>0.5188535181487137</v>
      </c>
      <c r="I595" t="n">
        <v>0.5</v>
      </c>
      <c r="J595" t="n">
        <v>0.5</v>
      </c>
      <c r="K595" t="n">
        <v>0.2405732409256432</v>
      </c>
      <c r="L595" t="n">
        <v>0.2594267590743569</v>
      </c>
      <c r="M595" t="n">
        <v>0.5</v>
      </c>
    </row>
    <row r="596">
      <c r="A596" s="323" t="n">
        <v>45971.94005787037</v>
      </c>
      <c r="B596" s="82" t="n">
        <v>45971</v>
      </c>
      <c r="C596" t="n">
        <v>402.3</v>
      </c>
      <c r="D596" t="n">
        <v>825.6</v>
      </c>
      <c r="E596" t="n">
        <v>5.4</v>
      </c>
      <c r="F596" t="n">
        <v>10.6</v>
      </c>
      <c r="G596" t="n">
        <v>0.4872819767441861</v>
      </c>
      <c r="H596" t="n">
        <v>0.5127180232558139</v>
      </c>
      <c r="I596" t="n">
        <v>0.5094339622641509</v>
      </c>
      <c r="J596" t="n">
        <v>0.490566037735849</v>
      </c>
      <c r="K596" t="n">
        <v>0.2482379881526985</v>
      </c>
      <c r="L596" t="n">
        <v>0.2611959741114524</v>
      </c>
      <c r="M596" t="n">
        <v>0.490566037735849</v>
      </c>
    </row>
    <row r="597">
      <c r="A597" s="323" t="n">
        <v>45972.02347222222</v>
      </c>
      <c r="B597" s="82" t="n">
        <v>45972</v>
      </c>
      <c r="C597" t="n">
        <v>400</v>
      </c>
      <c r="D597" t="n">
        <v>827.8</v>
      </c>
      <c r="E597" t="n">
        <v>5.3</v>
      </c>
      <c r="F597" t="n">
        <v>10.4</v>
      </c>
      <c r="G597" t="n">
        <v>0.4832085044696787</v>
      </c>
      <c r="H597" t="n">
        <v>0.5167914955303213</v>
      </c>
      <c r="I597" t="n">
        <v>0.5096153846153846</v>
      </c>
      <c r="J597" t="n">
        <v>0.4903846153846154</v>
      </c>
      <c r="K597" t="n">
        <v>0.2462504878547401</v>
      </c>
      <c r="L597" t="n">
        <v>0.2633648967606445</v>
      </c>
      <c r="M597" t="n">
        <v>0.4903846153846154</v>
      </c>
    </row>
    <row r="598">
      <c r="A598" s="323" t="n">
        <v>45972.10912037037</v>
      </c>
      <c r="B598" s="82" t="n">
        <v>45972</v>
      </c>
      <c r="C598" t="n">
        <v>399.7</v>
      </c>
      <c r="D598" t="n">
        <v>824.5</v>
      </c>
      <c r="E598" t="n">
        <v>5.4</v>
      </c>
      <c r="F598" t="n">
        <v>10.5</v>
      </c>
      <c r="G598" t="n">
        <v>0.484778653729533</v>
      </c>
      <c r="H598" t="n">
        <v>0.515221346270467</v>
      </c>
      <c r="I598" t="n">
        <v>0.5142857142857143</v>
      </c>
      <c r="J598" t="n">
        <v>0.4857142857142857</v>
      </c>
      <c r="K598" t="n">
        <v>0.2493147362037599</v>
      </c>
      <c r="L598" t="n">
        <v>0.2649709780819545</v>
      </c>
      <c r="M598" t="n">
        <v>0.4857142857142857</v>
      </c>
    </row>
    <row r="599">
      <c r="A599" s="323" t="n">
        <v>45972.18581018518</v>
      </c>
      <c r="B599" s="82" t="n">
        <v>45972</v>
      </c>
      <c r="C599" t="n">
        <v>398.5</v>
      </c>
      <c r="D599" t="n">
        <v>827.6</v>
      </c>
      <c r="E599" t="n">
        <v>5.4</v>
      </c>
      <c r="F599" t="n">
        <v>10.6</v>
      </c>
      <c r="G599" t="n">
        <v>0.4815128081198646</v>
      </c>
      <c r="H599" t="n">
        <v>0.5184871918801354</v>
      </c>
      <c r="I599" t="n">
        <v>0.5094339622641509</v>
      </c>
      <c r="J599" t="n">
        <v>0.490566037735849</v>
      </c>
      <c r="K599" t="n">
        <v>0.2452989777214405</v>
      </c>
      <c r="L599" t="n">
        <v>0.2641349845427104</v>
      </c>
      <c r="M599" t="n">
        <v>0.490566037735849</v>
      </c>
    </row>
    <row r="600">
      <c r="A600" s="323" t="n">
        <v>45972.25288194444</v>
      </c>
      <c r="B600" s="82" t="n">
        <v>45972</v>
      </c>
      <c r="C600" t="n">
        <v>409.6</v>
      </c>
      <c r="D600" t="n">
        <v>851.3</v>
      </c>
      <c r="E600" t="n">
        <v>5.3</v>
      </c>
      <c r="F600" t="n">
        <v>10.6</v>
      </c>
      <c r="G600" t="n">
        <v>0.4811464818512863</v>
      </c>
      <c r="H600" t="n">
        <v>0.5188535181487137</v>
      </c>
      <c r="I600" t="n">
        <v>0.5</v>
      </c>
      <c r="J600" t="n">
        <v>0.5</v>
      </c>
      <c r="K600" t="n">
        <v>0.2405732409256432</v>
      </c>
      <c r="L600" t="n">
        <v>0.2594267590743569</v>
      </c>
      <c r="M600" t="n">
        <v>0.5</v>
      </c>
    </row>
    <row r="601">
      <c r="A601" s="323" t="n">
        <v>45972.30245370371</v>
      </c>
      <c r="B601" s="82" t="n">
        <v>45972</v>
      </c>
      <c r="C601" t="n">
        <v>390.3</v>
      </c>
      <c r="D601" t="n">
        <v>859.3</v>
      </c>
      <c r="E601" t="n">
        <v>5.4</v>
      </c>
      <c r="F601" t="n">
        <v>10.4</v>
      </c>
      <c r="G601" t="n">
        <v>0.4542069126032818</v>
      </c>
      <c r="H601" t="n">
        <v>0.5457930873967182</v>
      </c>
      <c r="I601" t="n">
        <v>0.5192307692307693</v>
      </c>
      <c r="J601" t="n">
        <v>0.4807692307692307</v>
      </c>
      <c r="K601" t="n">
        <v>0.2358382046209348</v>
      </c>
      <c r="L601" t="n">
        <v>0.2833925646098345</v>
      </c>
      <c r="M601" t="n">
        <v>0.4807692307692307</v>
      </c>
    </row>
    <row r="602">
      <c r="A602" s="323" t="n">
        <v>45972.11108796296</v>
      </c>
      <c r="B602" s="82" t="n">
        <v>45972</v>
      </c>
      <c r="C602" t="n">
        <v>404.1</v>
      </c>
      <c r="D602" t="n">
        <v>848.7</v>
      </c>
      <c r="E602" t="n">
        <v>5.3</v>
      </c>
      <c r="F602" t="n">
        <v>10.6</v>
      </c>
      <c r="G602" t="n">
        <v>0.4761399787910923</v>
      </c>
      <c r="H602" t="n">
        <v>0.5238600212089077</v>
      </c>
      <c r="I602" t="n">
        <v>0.5</v>
      </c>
      <c r="J602" t="n">
        <v>0.5</v>
      </c>
      <c r="K602" t="n">
        <v>0.2380699893955461</v>
      </c>
      <c r="L602" t="n">
        <v>0.2619300106044539</v>
      </c>
      <c r="M602" t="n">
        <v>0.5</v>
      </c>
    </row>
    <row r="603">
      <c r="A603" s="323" t="n">
        <v>45972.15415509259</v>
      </c>
      <c r="B603" s="82" t="n">
        <v>45972</v>
      </c>
      <c r="C603" t="n">
        <v>398.9</v>
      </c>
      <c r="D603" t="n">
        <v>847.3</v>
      </c>
      <c r="E603" t="n">
        <v>5.4</v>
      </c>
      <c r="F603" t="n">
        <v>10.4</v>
      </c>
      <c r="G603" t="n">
        <v>0.4707895668594358</v>
      </c>
      <c r="H603" t="n">
        <v>0.5292104331405642</v>
      </c>
      <c r="I603" t="n">
        <v>0.5192307692307693</v>
      </c>
      <c r="J603" t="n">
        <v>0.4807692307692307</v>
      </c>
      <c r="K603" t="n">
        <v>0.2444484289462455</v>
      </c>
      <c r="L603" t="n">
        <v>0.2747823402845237</v>
      </c>
      <c r="M603" t="n">
        <v>0.4807692307692307</v>
      </c>
    </row>
    <row r="604">
      <c r="A604" s="323" t="n">
        <v>45972.1925462963</v>
      </c>
      <c r="B604" s="82" t="n">
        <v>45972</v>
      </c>
      <c r="C604" t="n">
        <v>382.3</v>
      </c>
      <c r="D604" t="n">
        <v>846.6</v>
      </c>
      <c r="E604" t="n">
        <v>5.4</v>
      </c>
      <c r="F604" t="n">
        <v>10.8</v>
      </c>
      <c r="G604" t="n">
        <v>0.4515709898417198</v>
      </c>
      <c r="H604" t="n">
        <v>0.5484290101582802</v>
      </c>
      <c r="I604" t="n">
        <v>0.5</v>
      </c>
      <c r="J604" t="n">
        <v>0.5</v>
      </c>
      <c r="K604" t="n">
        <v>0.2257854949208599</v>
      </c>
      <c r="L604" t="n">
        <v>0.2742145050791401</v>
      </c>
      <c r="M604" t="n">
        <v>0.5</v>
      </c>
    </row>
    <row r="605">
      <c r="A605" s="323" t="n">
        <v>45972.24253472222</v>
      </c>
      <c r="B605" s="82" t="n">
        <v>45972</v>
      </c>
      <c r="C605" t="n">
        <v>396.2</v>
      </c>
      <c r="D605" t="n">
        <v>842.4</v>
      </c>
      <c r="E605" t="n">
        <v>5.4</v>
      </c>
      <c r="F605" t="n">
        <v>10.8</v>
      </c>
      <c r="G605" t="n">
        <v>0.4703228869895537</v>
      </c>
      <c r="H605" t="n">
        <v>0.5296771130104464</v>
      </c>
      <c r="I605" t="n">
        <v>0.5</v>
      </c>
      <c r="J605" t="n">
        <v>0.5</v>
      </c>
      <c r="K605" t="n">
        <v>0.2351614434947768</v>
      </c>
      <c r="L605" t="n">
        <v>0.2648385565052232</v>
      </c>
      <c r="M605" t="n">
        <v>0.5</v>
      </c>
    </row>
    <row r="606">
      <c r="A606" s="323" t="n">
        <v>45972.28030092592</v>
      </c>
      <c r="B606" s="82" t="n">
        <v>45972</v>
      </c>
      <c r="C606" t="n">
        <v>390.1</v>
      </c>
      <c r="D606" t="n">
        <v>862.8</v>
      </c>
      <c r="E606" t="n">
        <v>5.4</v>
      </c>
      <c r="F606" t="n">
        <v>10.7</v>
      </c>
      <c r="G606" t="n">
        <v>0.4521325915623552</v>
      </c>
      <c r="H606" t="n">
        <v>0.5478674084376448</v>
      </c>
      <c r="I606" t="n">
        <v>0.5046728971962617</v>
      </c>
      <c r="J606" t="n">
        <v>0.4953271028037383</v>
      </c>
      <c r="K606" t="n">
        <v>0.2281790649006279</v>
      </c>
      <c r="L606" t="n">
        <v>0.2764938322956338</v>
      </c>
      <c r="M606" t="n">
        <v>0.4953271028037383</v>
      </c>
    </row>
    <row r="607">
      <c r="A607" s="323" t="n">
        <v>45972.39758101852</v>
      </c>
      <c r="B607" s="82" t="n">
        <v>45972</v>
      </c>
      <c r="C607" t="n">
        <v>394.2</v>
      </c>
      <c r="D607" t="n">
        <v>869.1</v>
      </c>
      <c r="E607" t="n">
        <v>5.5</v>
      </c>
      <c r="F607" t="n">
        <v>10.8</v>
      </c>
      <c r="G607" t="n">
        <v>0.453572661373835</v>
      </c>
      <c r="H607" t="n">
        <v>0.546427338626165</v>
      </c>
      <c r="I607" t="n">
        <v>0.5092592592592592</v>
      </c>
      <c r="J607" t="n">
        <v>0.4907407407407408</v>
      </c>
      <c r="K607" t="n">
        <v>0.23098607755149</v>
      </c>
      <c r="L607" t="n">
        <v>0.2782731817077692</v>
      </c>
      <c r="M607" t="n">
        <v>0.4907407407407408</v>
      </c>
    </row>
    <row r="608">
      <c r="A608" s="323" t="n">
        <v>45972.49436342593</v>
      </c>
      <c r="B608" s="82" t="n">
        <v>45972</v>
      </c>
      <c r="C608" t="n">
        <v>412.5</v>
      </c>
      <c r="D608" t="n">
        <v>842.1</v>
      </c>
      <c r="E608" t="n">
        <v>5.4</v>
      </c>
      <c r="F608" t="n">
        <v>11</v>
      </c>
      <c r="G608" t="n">
        <v>0.4898468115425721</v>
      </c>
      <c r="H608" t="n">
        <v>0.5101531884574279</v>
      </c>
      <c r="I608" t="n">
        <v>0.490909090909091</v>
      </c>
      <c r="J608" t="n">
        <v>0.509090909090909</v>
      </c>
      <c r="K608" t="n">
        <v>0.2404702529390809</v>
      </c>
      <c r="L608" t="n">
        <v>0.25043883797001</v>
      </c>
      <c r="M608" t="n">
        <v>0.509090909090909</v>
      </c>
    </row>
    <row r="609">
      <c r="A609" s="323" t="n">
        <v>45972.57282407407</v>
      </c>
      <c r="B609" s="82" t="n">
        <v>45972</v>
      </c>
      <c r="C609" t="n">
        <v>407.4</v>
      </c>
      <c r="D609" t="n">
        <v>830.9</v>
      </c>
      <c r="E609" t="n">
        <v>5.3</v>
      </c>
      <c r="F609" t="n">
        <v>10.9</v>
      </c>
      <c r="G609" t="n">
        <v>0.4903117101937658</v>
      </c>
      <c r="H609" t="n">
        <v>0.5096882898062343</v>
      </c>
      <c r="I609" t="n">
        <v>0.4862385321100917</v>
      </c>
      <c r="J609" t="n">
        <v>0.5137614678899083</v>
      </c>
      <c r="K609" t="n">
        <v>0.2384084462410054</v>
      </c>
      <c r="L609" t="n">
        <v>0.2478300858690864</v>
      </c>
      <c r="M609" t="n">
        <v>0.5137614678899083</v>
      </c>
    </row>
    <row r="610">
      <c r="A610" s="323" t="n">
        <v>45972.73377314815</v>
      </c>
      <c r="B610" s="82" t="n">
        <v>45972</v>
      </c>
      <c r="C610" t="n">
        <v>402</v>
      </c>
      <c r="D610" t="n">
        <v>835.1</v>
      </c>
      <c r="E610" t="n">
        <v>5.3</v>
      </c>
      <c r="F610" t="n">
        <v>10.4</v>
      </c>
      <c r="G610" t="n">
        <v>0.4813794755119147</v>
      </c>
      <c r="H610" t="n">
        <v>0.5186205244880853</v>
      </c>
      <c r="I610" t="n">
        <v>0.5096153846153846</v>
      </c>
      <c r="J610" t="n">
        <v>0.4903846153846154</v>
      </c>
      <c r="K610" t="n">
        <v>0.2453183865589565</v>
      </c>
      <c r="L610" t="n">
        <v>0.264296998056428</v>
      </c>
      <c r="M610" t="n">
        <v>0.4903846153846154</v>
      </c>
    </row>
    <row r="611">
      <c r="A611" s="323" t="n">
        <v>45972.79984953703</v>
      </c>
      <c r="B611" s="82" t="n">
        <v>45972</v>
      </c>
      <c r="C611" t="n">
        <v>398.9</v>
      </c>
      <c r="D611" t="n">
        <v>824.5</v>
      </c>
      <c r="E611" t="n">
        <v>5.4</v>
      </c>
      <c r="F611" t="n">
        <v>10.4</v>
      </c>
      <c r="G611" t="n">
        <v>0.483808368708308</v>
      </c>
      <c r="H611" t="n">
        <v>0.516191631291692</v>
      </c>
      <c r="I611" t="n">
        <v>0.5192307692307693</v>
      </c>
      <c r="J611" t="n">
        <v>0.4807692307692307</v>
      </c>
      <c r="K611" t="n">
        <v>0.2512081914446984</v>
      </c>
      <c r="L611" t="n">
        <v>0.2680225777860709</v>
      </c>
      <c r="M611" t="n">
        <v>0.4807692307692307</v>
      </c>
    </row>
    <row r="612">
      <c r="A612" s="323" t="n">
        <v>45972.87479166667</v>
      </c>
      <c r="B612" s="82" t="n">
        <v>45972</v>
      </c>
      <c r="C612" t="n">
        <v>411</v>
      </c>
      <c r="D612" t="n">
        <v>826.6</v>
      </c>
      <c r="E612" t="n">
        <v>5.3</v>
      </c>
      <c r="F612" t="n">
        <v>10.5</v>
      </c>
      <c r="G612" t="n">
        <v>0.4972175175417372</v>
      </c>
      <c r="H612" t="n">
        <v>0.5027824824582627</v>
      </c>
      <c r="I612" t="n">
        <v>0.5047619047619047</v>
      </c>
      <c r="J612" t="n">
        <v>0.4952380952380953</v>
      </c>
      <c r="K612" t="n">
        <v>0.2509764612353531</v>
      </c>
      <c r="L612" t="n">
        <v>0.2537854435265516</v>
      </c>
      <c r="M612" t="n">
        <v>0.4952380952380953</v>
      </c>
    </row>
    <row r="613">
      <c r="A613" s="323" t="n">
        <v>45973.03574074074</v>
      </c>
      <c r="B613" s="82" t="n">
        <v>45973</v>
      </c>
      <c r="C613" t="n">
        <v>396.3</v>
      </c>
      <c r="D613" t="n">
        <v>853.8</v>
      </c>
      <c r="E613" t="n">
        <v>5.2</v>
      </c>
      <c r="F613" t="n">
        <v>10.3</v>
      </c>
      <c r="G613" t="n">
        <v>0.4641602248770204</v>
      </c>
      <c r="H613" t="n">
        <v>0.5358397751229795</v>
      </c>
      <c r="I613" t="n">
        <v>0.5048543689320388</v>
      </c>
      <c r="J613" t="n">
        <v>0.4951456310679612</v>
      </c>
      <c r="K613" t="n">
        <v>0.2343333174136414</v>
      </c>
      <c r="L613" t="n">
        <v>0.2705210515183974</v>
      </c>
      <c r="M613" t="n">
        <v>0.4951456310679612</v>
      </c>
    </row>
    <row r="614">
      <c r="A614" s="323" t="n">
        <v>45972.33989583333</v>
      </c>
      <c r="B614" s="82" t="n">
        <v>45972</v>
      </c>
      <c r="C614" t="n">
        <v>404.1</v>
      </c>
      <c r="D614" t="n">
        <v>848.7</v>
      </c>
      <c r="E614" t="n">
        <v>5.3</v>
      </c>
      <c r="F614" t="n">
        <v>10.6</v>
      </c>
      <c r="G614" t="n">
        <v>0.4761399787910923</v>
      </c>
      <c r="H614" t="n">
        <v>0.5238600212089077</v>
      </c>
      <c r="I614" t="n">
        <v>0.5</v>
      </c>
      <c r="J614" t="n">
        <v>0.5</v>
      </c>
      <c r="K614" t="n">
        <v>0.2380699893955461</v>
      </c>
      <c r="L614" t="n">
        <v>0.2619300106044539</v>
      </c>
      <c r="M614" t="n">
        <v>0.5</v>
      </c>
    </row>
    <row r="615">
      <c r="A615" s="323" t="n">
        <v>45972.38293981482</v>
      </c>
      <c r="B615" s="82" t="n">
        <v>45972</v>
      </c>
      <c r="C615" t="n">
        <v>398.9</v>
      </c>
      <c r="D615" t="n">
        <v>847.3</v>
      </c>
      <c r="E615" t="n">
        <v>5.4</v>
      </c>
      <c r="F615" t="n">
        <v>10.4</v>
      </c>
      <c r="G615" t="n">
        <v>0.4707895668594358</v>
      </c>
      <c r="H615" t="n">
        <v>0.5292104331405642</v>
      </c>
      <c r="I615" t="n">
        <v>0.5192307692307693</v>
      </c>
      <c r="J615" t="n">
        <v>0.4807692307692307</v>
      </c>
      <c r="K615" t="n">
        <v>0.2444484289462455</v>
      </c>
      <c r="L615" t="n">
        <v>0.2747823402845237</v>
      </c>
      <c r="M615" t="n">
        <v>0.4807692307692307</v>
      </c>
    </row>
    <row r="616">
      <c r="A616" s="323" t="n">
        <v>45972.42128472222</v>
      </c>
      <c r="B616" s="82" t="n">
        <v>45972</v>
      </c>
      <c r="C616" t="n">
        <v>382.3</v>
      </c>
      <c r="D616" t="n">
        <v>846.6</v>
      </c>
      <c r="E616" t="n">
        <v>5.4</v>
      </c>
      <c r="F616" t="n">
        <v>10.8</v>
      </c>
      <c r="G616" t="n">
        <v>0.4515709898417198</v>
      </c>
      <c r="H616" t="n">
        <v>0.5484290101582802</v>
      </c>
      <c r="I616" t="n">
        <v>0.5</v>
      </c>
      <c r="J616" t="n">
        <v>0.5</v>
      </c>
      <c r="K616" t="n">
        <v>0.2257854949208599</v>
      </c>
      <c r="L616" t="n">
        <v>0.2742145050791401</v>
      </c>
      <c r="M616" t="n">
        <v>0.5</v>
      </c>
    </row>
    <row r="617">
      <c r="A617" s="323" t="n">
        <v>45972.47131944444</v>
      </c>
      <c r="B617" s="82" t="n">
        <v>45972</v>
      </c>
      <c r="C617" t="n">
        <v>396.2</v>
      </c>
      <c r="D617" t="n">
        <v>842.4</v>
      </c>
      <c r="E617" t="n">
        <v>5.4</v>
      </c>
      <c r="F617" t="n">
        <v>10.8</v>
      </c>
      <c r="G617" t="n">
        <v>0.4703228869895537</v>
      </c>
      <c r="H617" t="n">
        <v>0.5296771130104464</v>
      </c>
      <c r="I617" t="n">
        <v>0.5</v>
      </c>
      <c r="J617" t="n">
        <v>0.5</v>
      </c>
      <c r="K617" t="n">
        <v>0.2351614434947768</v>
      </c>
      <c r="L617" t="n">
        <v>0.2648385565052232</v>
      </c>
      <c r="M617" t="n">
        <v>0.5</v>
      </c>
    </row>
    <row r="618">
      <c r="A618" s="323" t="n">
        <v>45972.50913194445</v>
      </c>
      <c r="B618" s="82" t="n">
        <v>45972</v>
      </c>
      <c r="C618" t="n">
        <v>390.1</v>
      </c>
      <c r="D618" t="n">
        <v>862.8</v>
      </c>
      <c r="E618" t="n">
        <v>5.4</v>
      </c>
      <c r="F618" t="n">
        <v>10.7</v>
      </c>
      <c r="G618" t="n">
        <v>0.4521325915623552</v>
      </c>
      <c r="H618" t="n">
        <v>0.5478674084376448</v>
      </c>
      <c r="I618" t="n">
        <v>0.5046728971962617</v>
      </c>
      <c r="J618" t="n">
        <v>0.4953271028037383</v>
      </c>
      <c r="K618" t="n">
        <v>0.2281790649006279</v>
      </c>
      <c r="L618" t="n">
        <v>0.2764938322956338</v>
      </c>
      <c r="M618" t="n">
        <v>0.4953271028037383</v>
      </c>
    </row>
    <row r="619">
      <c r="A619" s="323" t="n">
        <v>45972.62638888889</v>
      </c>
      <c r="B619" s="82" t="n">
        <v>45972</v>
      </c>
      <c r="C619" t="n">
        <v>394.2</v>
      </c>
      <c r="D619" t="n">
        <v>869.1</v>
      </c>
      <c r="E619" t="n">
        <v>5.5</v>
      </c>
      <c r="F619" t="n">
        <v>10.8</v>
      </c>
      <c r="G619" t="n">
        <v>0.453572661373835</v>
      </c>
      <c r="H619" t="n">
        <v>0.546427338626165</v>
      </c>
      <c r="I619" t="n">
        <v>0.5092592592592592</v>
      </c>
      <c r="J619" t="n">
        <v>0.4907407407407408</v>
      </c>
      <c r="K619" t="n">
        <v>0.23098607755149</v>
      </c>
      <c r="L619" t="n">
        <v>0.2782731817077692</v>
      </c>
      <c r="M619" t="n">
        <v>0.4907407407407408</v>
      </c>
    </row>
    <row r="620">
      <c r="A620" s="323" t="n">
        <v>45972.72321759259</v>
      </c>
      <c r="B620" s="82" t="n">
        <v>45972</v>
      </c>
      <c r="C620" t="n">
        <v>412.5</v>
      </c>
      <c r="D620" t="n">
        <v>842.1</v>
      </c>
      <c r="E620" t="n">
        <v>5.4</v>
      </c>
      <c r="F620" t="n">
        <v>11</v>
      </c>
      <c r="G620" t="n">
        <v>0.4898468115425721</v>
      </c>
      <c r="H620" t="n">
        <v>0.5101531884574279</v>
      </c>
      <c r="I620" t="n">
        <v>0.490909090909091</v>
      </c>
      <c r="J620" t="n">
        <v>0.509090909090909</v>
      </c>
      <c r="K620" t="n">
        <v>0.2404702529390809</v>
      </c>
      <c r="L620" t="n">
        <v>0.25043883797001</v>
      </c>
      <c r="M620" t="n">
        <v>0.509090909090909</v>
      </c>
    </row>
    <row r="621">
      <c r="A621" s="323" t="n">
        <v>45972.80162037037</v>
      </c>
      <c r="B621" s="82" t="n">
        <v>45972</v>
      </c>
      <c r="C621" t="n">
        <v>407.4</v>
      </c>
      <c r="D621" t="n">
        <v>830.9</v>
      </c>
      <c r="E621" t="n">
        <v>5.3</v>
      </c>
      <c r="F621" t="n">
        <v>10.9</v>
      </c>
      <c r="G621" t="n">
        <v>0.4903117101937658</v>
      </c>
      <c r="H621" t="n">
        <v>0.5096882898062343</v>
      </c>
      <c r="I621" t="n">
        <v>0.4862385321100917</v>
      </c>
      <c r="J621" t="n">
        <v>0.5137614678899083</v>
      </c>
      <c r="K621" t="n">
        <v>0.2384084462410054</v>
      </c>
      <c r="L621" t="n">
        <v>0.2478300858690864</v>
      </c>
      <c r="M621" t="n">
        <v>0.5137614678899083</v>
      </c>
    </row>
    <row r="622">
      <c r="A622" s="323" t="n">
        <v>45972.96260416666</v>
      </c>
      <c r="B622" s="82" t="n">
        <v>45972</v>
      </c>
      <c r="C622" t="n">
        <v>402</v>
      </c>
      <c r="D622" t="n">
        <v>835.1</v>
      </c>
      <c r="E622" t="n">
        <v>5.3</v>
      </c>
      <c r="F622" t="n">
        <v>10.4</v>
      </c>
      <c r="G622" t="n">
        <v>0.4813794755119147</v>
      </c>
      <c r="H622" t="n">
        <v>0.5186205244880853</v>
      </c>
      <c r="I622" t="n">
        <v>0.5096153846153846</v>
      </c>
      <c r="J622" t="n">
        <v>0.4903846153846154</v>
      </c>
      <c r="K622" t="n">
        <v>0.2453183865589565</v>
      </c>
      <c r="L622" t="n">
        <v>0.264296998056428</v>
      </c>
      <c r="M622" t="n">
        <v>0.4903846153846154</v>
      </c>
    </row>
    <row r="623">
      <c r="A623" s="323" t="n">
        <v>45973.02869212963</v>
      </c>
      <c r="B623" s="82" t="n">
        <v>45973</v>
      </c>
      <c r="C623" t="n">
        <v>398.9</v>
      </c>
      <c r="D623" t="n">
        <v>824.5</v>
      </c>
      <c r="E623" t="n">
        <v>5.4</v>
      </c>
      <c r="F623" t="n">
        <v>10.4</v>
      </c>
      <c r="G623" t="n">
        <v>0.483808368708308</v>
      </c>
      <c r="H623" t="n">
        <v>0.516191631291692</v>
      </c>
      <c r="I623" t="n">
        <v>0.5192307692307693</v>
      </c>
      <c r="J623" t="n">
        <v>0.4807692307692307</v>
      </c>
      <c r="K623" t="n">
        <v>0.2512081914446984</v>
      </c>
      <c r="L623" t="n">
        <v>0.2680225777860709</v>
      </c>
      <c r="M623" t="n">
        <v>0.4807692307692307</v>
      </c>
    </row>
    <row r="624">
      <c r="A624" s="323" t="n">
        <v>45973.10356481482</v>
      </c>
      <c r="B624" s="82" t="n">
        <v>45973</v>
      </c>
      <c r="C624" t="n">
        <v>411</v>
      </c>
      <c r="D624" t="n">
        <v>826.6</v>
      </c>
      <c r="E624" t="n">
        <v>5.3</v>
      </c>
      <c r="F624" t="n">
        <v>10.5</v>
      </c>
      <c r="G624" t="n">
        <v>0.4972175175417372</v>
      </c>
      <c r="H624" t="n">
        <v>0.5027824824582627</v>
      </c>
      <c r="I624" t="n">
        <v>0.5047619047619047</v>
      </c>
      <c r="J624" t="n">
        <v>0.4952380952380953</v>
      </c>
      <c r="K624" t="n">
        <v>0.2509764612353531</v>
      </c>
      <c r="L624" t="n">
        <v>0.2537854435265516</v>
      </c>
      <c r="M624" t="n">
        <v>0.4952380952380953</v>
      </c>
    </row>
    <row r="625">
      <c r="A625" s="323" t="n">
        <v>45973.26439814815</v>
      </c>
      <c r="B625" s="82" t="n">
        <v>45973</v>
      </c>
      <c r="C625" t="n">
        <v>396.3</v>
      </c>
      <c r="D625" t="n">
        <v>853.8</v>
      </c>
      <c r="E625" t="n">
        <v>5.2</v>
      </c>
      <c r="F625" t="n">
        <v>10.3</v>
      </c>
      <c r="G625" t="n">
        <v>0.4641602248770204</v>
      </c>
      <c r="H625" t="n">
        <v>0.5358397751229795</v>
      </c>
      <c r="I625" t="n">
        <v>0.5048543689320388</v>
      </c>
      <c r="J625" t="n">
        <v>0.4951456310679612</v>
      </c>
      <c r="K625" t="n">
        <v>0.2343333174136414</v>
      </c>
      <c r="L625" t="n">
        <v>0.2705210515183974</v>
      </c>
      <c r="M625" t="n">
        <v>0.4951456310679612</v>
      </c>
    </row>
    <row r="626">
      <c r="A626" s="323" t="n">
        <v>45973.07194444445</v>
      </c>
      <c r="B626" s="82" t="n">
        <v>45973</v>
      </c>
      <c r="C626" t="n">
        <v>410</v>
      </c>
      <c r="D626" t="n">
        <v>866.6</v>
      </c>
      <c r="E626" t="n">
        <v>5.4</v>
      </c>
      <c r="F626" t="n">
        <v>10.2</v>
      </c>
      <c r="G626" t="n">
        <v>0.4731133164089545</v>
      </c>
      <c r="H626" t="n">
        <v>0.5268866835910455</v>
      </c>
      <c r="I626" t="n">
        <v>0.5294117647058825</v>
      </c>
      <c r="J626" t="n">
        <v>0.4705882352941176</v>
      </c>
      <c r="K626" t="n">
        <v>0.2504717557459172</v>
      </c>
      <c r="L626" t="n">
        <v>0.2789400089599653</v>
      </c>
      <c r="M626" t="n">
        <v>0.4705882352941176</v>
      </c>
    </row>
    <row r="627">
      <c r="A627" s="323" t="n">
        <v>45973.11224537037</v>
      </c>
      <c r="B627" s="82" t="n">
        <v>45973</v>
      </c>
      <c r="C627" t="n">
        <v>411.5</v>
      </c>
      <c r="D627" t="n">
        <v>881.4</v>
      </c>
      <c r="E627" t="n">
        <v>5.7</v>
      </c>
      <c r="F627" t="n">
        <v>10.9</v>
      </c>
      <c r="G627" t="n">
        <v>0.4668708872248695</v>
      </c>
      <c r="H627" t="n">
        <v>0.5331291127751304</v>
      </c>
      <c r="I627" t="n">
        <v>0.5229357798165137</v>
      </c>
      <c r="J627" t="n">
        <v>0.4770642201834863</v>
      </c>
      <c r="K627" t="n">
        <v>0.2441434914845648</v>
      </c>
      <c r="L627" t="n">
        <v>0.2787922883319489</v>
      </c>
      <c r="M627" t="n">
        <v>0.4770642201834863</v>
      </c>
    </row>
    <row r="628">
      <c r="A628" s="323" t="n">
        <v>45973.15841435185</v>
      </c>
      <c r="B628" s="82" t="n">
        <v>45973</v>
      </c>
      <c r="C628" t="n">
        <v>391.1</v>
      </c>
      <c r="D628" t="n">
        <v>846.1</v>
      </c>
      <c r="E628" t="n">
        <v>5.5</v>
      </c>
      <c r="F628" t="n">
        <v>10.2</v>
      </c>
      <c r="G628" t="n">
        <v>0.462238506086751</v>
      </c>
      <c r="H628" t="n">
        <v>0.537761493913249</v>
      </c>
      <c r="I628" t="n">
        <v>0.5392156862745099</v>
      </c>
      <c r="J628" t="n">
        <v>0.4607843137254902</v>
      </c>
      <c r="K628" t="n">
        <v>0.2492462532820716</v>
      </c>
      <c r="L628" t="n">
        <v>0.2899694329924382</v>
      </c>
      <c r="M628" t="n">
        <v>0.4607843137254902</v>
      </c>
    </row>
    <row r="629">
      <c r="A629" s="323" t="n">
        <v>45973.19836805556</v>
      </c>
      <c r="B629" s="82" t="n">
        <v>45973</v>
      </c>
      <c r="C629" t="n">
        <v>390.4</v>
      </c>
      <c r="D629" t="n">
        <v>827.6</v>
      </c>
      <c r="E629" t="n">
        <v>5.3</v>
      </c>
      <c r="F629" t="n">
        <v>10.6</v>
      </c>
      <c r="G629" t="n">
        <v>0.4717254712421459</v>
      </c>
      <c r="H629" t="n">
        <v>0.5282745287578541</v>
      </c>
      <c r="I629" t="n">
        <v>0.5</v>
      </c>
      <c r="J629" t="n">
        <v>0.5</v>
      </c>
      <c r="K629" t="n">
        <v>0.235862735621073</v>
      </c>
      <c r="L629" t="n">
        <v>0.264137264378927</v>
      </c>
      <c r="M629" t="n">
        <v>0.5</v>
      </c>
    </row>
    <row r="630">
      <c r="A630" s="323" t="n">
        <v>45973.2321875</v>
      </c>
      <c r="B630" s="82" t="n">
        <v>45973</v>
      </c>
      <c r="C630" t="n">
        <v>380.7</v>
      </c>
      <c r="D630" t="n">
        <v>824.3</v>
      </c>
      <c r="E630" t="n">
        <v>5</v>
      </c>
      <c r="F630" t="n">
        <v>10.7</v>
      </c>
      <c r="G630" t="n">
        <v>0.4618464151401189</v>
      </c>
      <c r="H630" t="n">
        <v>0.5381535848598811</v>
      </c>
      <c r="I630" t="n">
        <v>0.4672897196261683</v>
      </c>
      <c r="J630" t="n">
        <v>0.5327102803738317</v>
      </c>
      <c r="K630" t="n">
        <v>0.2158160818411771</v>
      </c>
      <c r="L630" t="n">
        <v>0.2514736377849912</v>
      </c>
      <c r="M630" t="n">
        <v>0.5327102803738317</v>
      </c>
    </row>
    <row r="631">
      <c r="A631" s="323" t="n">
        <v>45973.70311342592</v>
      </c>
      <c r="B631" s="82" t="n">
        <v>45973</v>
      </c>
      <c r="C631" t="n">
        <v>410.3</v>
      </c>
      <c r="D631" t="n">
        <v>823.6</v>
      </c>
      <c r="E631" t="n">
        <v>5.4</v>
      </c>
      <c r="F631" t="n">
        <v>10.4</v>
      </c>
      <c r="G631" t="n">
        <v>0.4981787275376396</v>
      </c>
      <c r="H631" t="n">
        <v>0.5018212724623604</v>
      </c>
      <c r="I631" t="n">
        <v>0.5192307692307693</v>
      </c>
      <c r="J631" t="n">
        <v>0.4807692307692307</v>
      </c>
      <c r="K631" t="n">
        <v>0.2586697239137745</v>
      </c>
      <c r="L631" t="n">
        <v>0.2605610453169949</v>
      </c>
      <c r="M631" t="n">
        <v>0.4807692307692307</v>
      </c>
    </row>
    <row r="632">
      <c r="A632" s="323" t="n">
        <v>45973.77524305556</v>
      </c>
      <c r="B632" s="82" t="n">
        <v>45973</v>
      </c>
      <c r="C632" t="n">
        <v>409.4</v>
      </c>
      <c r="D632" t="n">
        <v>825.6</v>
      </c>
      <c r="E632" t="n">
        <v>5.3</v>
      </c>
      <c r="F632" t="n">
        <v>10.5</v>
      </c>
      <c r="G632" t="n">
        <v>0.4958817829457364</v>
      </c>
      <c r="H632" t="n">
        <v>0.5041182170542636</v>
      </c>
      <c r="I632" t="n">
        <v>0.5047619047619047</v>
      </c>
      <c r="J632" t="n">
        <v>0.4952380952380953</v>
      </c>
      <c r="K632" t="n">
        <v>0.2503022332964193</v>
      </c>
      <c r="L632" t="n">
        <v>0.2544596714654854</v>
      </c>
      <c r="M632" t="n">
        <v>0.4952380952380953</v>
      </c>
    </row>
    <row r="633">
      <c r="A633" s="323" t="n">
        <v>45973.85216435185</v>
      </c>
      <c r="B633" s="82" t="n">
        <v>45973</v>
      </c>
      <c r="C633" t="n">
        <v>398.8</v>
      </c>
      <c r="D633" t="n">
        <v>819.9</v>
      </c>
      <c r="E633" t="n">
        <v>5.3</v>
      </c>
      <c r="F633" t="n">
        <v>10.5</v>
      </c>
      <c r="G633" t="n">
        <v>0.486400780582998</v>
      </c>
      <c r="H633" t="n">
        <v>0.513599219417002</v>
      </c>
      <c r="I633" t="n">
        <v>0.5047619047619047</v>
      </c>
      <c r="J633" t="n">
        <v>0.4952380952380953</v>
      </c>
      <c r="K633" t="n">
        <v>0.2455165844847513</v>
      </c>
      <c r="L633" t="n">
        <v>0.2592453202771534</v>
      </c>
      <c r="M633" t="n">
        <v>0.4952380952380953</v>
      </c>
    </row>
    <row r="634">
      <c r="A634" s="323" t="n">
        <v>45973.96896990741</v>
      </c>
      <c r="B634" s="82" t="n">
        <v>45973</v>
      </c>
      <c r="C634" t="n">
        <v>401</v>
      </c>
      <c r="D634" t="n">
        <v>826.4</v>
      </c>
      <c r="E634" t="n">
        <v>5.4</v>
      </c>
      <c r="F634" t="n">
        <v>10.6</v>
      </c>
      <c r="G634" t="n">
        <v>0.4852371732817038</v>
      </c>
      <c r="H634" t="n">
        <v>0.5147628267182962</v>
      </c>
      <c r="I634" t="n">
        <v>0.5094339622641509</v>
      </c>
      <c r="J634" t="n">
        <v>0.490566037735849</v>
      </c>
      <c r="K634" t="n">
        <v>0.2471962958227548</v>
      </c>
      <c r="L634" t="n">
        <v>0.2622376664413962</v>
      </c>
      <c r="M634" t="n">
        <v>0.490566037735849</v>
      </c>
    </row>
    <row r="635">
      <c r="A635" s="323" t="n">
        <v>45974.03304398148</v>
      </c>
      <c r="B635" s="82" t="n">
        <v>45974</v>
      </c>
      <c r="C635" t="n">
        <v>390.5</v>
      </c>
      <c r="D635" t="n">
        <v>805.9</v>
      </c>
      <c r="E635" t="n">
        <v>5.1</v>
      </c>
      <c r="F635" t="n">
        <v>10.2</v>
      </c>
      <c r="G635" t="n">
        <v>0.4845514331802953</v>
      </c>
      <c r="H635" t="n">
        <v>0.5154485668197046</v>
      </c>
      <c r="I635" t="n">
        <v>0.5</v>
      </c>
      <c r="J635" t="n">
        <v>0.5</v>
      </c>
      <c r="K635" t="n">
        <v>0.2422757165901477</v>
      </c>
      <c r="L635" t="n">
        <v>0.2577242834098523</v>
      </c>
      <c r="M635" t="n">
        <v>0.5</v>
      </c>
    </row>
    <row r="636">
      <c r="A636" s="323" t="n">
        <v>45974.06628472222</v>
      </c>
      <c r="B636" s="82" t="n">
        <v>45974</v>
      </c>
      <c r="C636" t="n">
        <v>414.9</v>
      </c>
      <c r="D636" t="n">
        <v>843.7</v>
      </c>
      <c r="E636" t="n">
        <v>5.4</v>
      </c>
      <c r="F636" t="n">
        <v>10.7</v>
      </c>
      <c r="G636" t="n">
        <v>0.4917624748133222</v>
      </c>
      <c r="H636" t="n">
        <v>0.5082375251866778</v>
      </c>
      <c r="I636" t="n">
        <v>0.5046728971962617</v>
      </c>
      <c r="J636" t="n">
        <v>0.4953271028037383</v>
      </c>
      <c r="K636" t="n">
        <v>0.248179192896443</v>
      </c>
      <c r="L636" t="n">
        <v>0.2564937042998187</v>
      </c>
      <c r="M636" t="n">
        <v>0.4953271028037383</v>
      </c>
    </row>
    <row r="637">
      <c r="A637" s="323" t="n">
        <v>45974.11222222223</v>
      </c>
      <c r="B637" s="82" t="n">
        <v>45974</v>
      </c>
      <c r="C637" t="n">
        <v>385.2</v>
      </c>
      <c r="D637" t="n">
        <v>851.3</v>
      </c>
      <c r="E637" t="n">
        <v>5.2</v>
      </c>
      <c r="F637" t="n">
        <v>10.8</v>
      </c>
      <c r="G637" t="n">
        <v>0.4524844355691296</v>
      </c>
      <c r="H637" t="n">
        <v>0.5475155644308705</v>
      </c>
      <c r="I637" t="n">
        <v>0.4814814814814815</v>
      </c>
      <c r="J637" t="n">
        <v>0.5185185185185185</v>
      </c>
      <c r="K637" t="n">
        <v>0.2178628763851365</v>
      </c>
      <c r="L637" t="n">
        <v>0.263618605096345</v>
      </c>
      <c r="M637" t="n">
        <v>0.5185185185185185</v>
      </c>
    </row>
    <row r="638">
      <c r="A638" s="323" t="n">
        <v>45974.1496412037</v>
      </c>
      <c r="B638" s="82" t="n">
        <v>45974</v>
      </c>
      <c r="C638" t="n">
        <v>386.2</v>
      </c>
      <c r="D638" t="n">
        <v>827.1</v>
      </c>
      <c r="E638" t="n">
        <v>5.1</v>
      </c>
      <c r="F638" t="n">
        <v>10.6</v>
      </c>
      <c r="G638" t="n">
        <v>0.4669326562688913</v>
      </c>
      <c r="H638" t="n">
        <v>0.5330673437311088</v>
      </c>
      <c r="I638" t="n">
        <v>0.4811320754716981</v>
      </c>
      <c r="J638" t="n">
        <v>0.5188679245283019</v>
      </c>
      <c r="K638" t="n">
        <v>0.2246562780161647</v>
      </c>
      <c r="L638" t="n">
        <v>0.2564757974555334</v>
      </c>
      <c r="M638" t="n">
        <v>0.5188679245283019</v>
      </c>
    </row>
    <row r="639">
      <c r="A639" s="323" t="n">
        <v>45974.19351851852</v>
      </c>
      <c r="B639" s="82" t="n">
        <v>45974</v>
      </c>
      <c r="C639" t="n">
        <v>384.4</v>
      </c>
      <c r="D639" t="n">
        <v>829.2</v>
      </c>
      <c r="E639" t="n">
        <v>5.2</v>
      </c>
      <c r="F639" t="n">
        <v>10.9</v>
      </c>
      <c r="G639" t="n">
        <v>0.4635793535938253</v>
      </c>
      <c r="H639" t="n">
        <v>0.5364206464061747</v>
      </c>
      <c r="I639" t="n">
        <v>0.4770642201834863</v>
      </c>
      <c r="J639" t="n">
        <v>0.5229357798165137</v>
      </c>
      <c r="K639" t="n">
        <v>0.2211571228154029</v>
      </c>
      <c r="L639" t="n">
        <v>0.2559070973680834</v>
      </c>
      <c r="M639" t="n">
        <v>0.5229357798165137</v>
      </c>
    </row>
    <row r="640">
      <c r="A640" s="323" t="n">
        <v>45974.23405092592</v>
      </c>
      <c r="B640" s="82" t="n">
        <v>45974</v>
      </c>
      <c r="C640" t="n">
        <v>410</v>
      </c>
      <c r="D640" t="n">
        <v>841.2</v>
      </c>
      <c r="E640" t="n">
        <v>5.1</v>
      </c>
      <c r="F640" t="n">
        <v>10.8</v>
      </c>
      <c r="G640" t="n">
        <v>0.487398953875416</v>
      </c>
      <c r="H640" t="n">
        <v>0.5126010461245839</v>
      </c>
      <c r="I640" t="n">
        <v>0.4722222222222222</v>
      </c>
      <c r="J640" t="n">
        <v>0.5277777777777778</v>
      </c>
      <c r="K640" t="n">
        <v>0.2301606171078353</v>
      </c>
      <c r="L640" t="n">
        <v>0.2420616051143868</v>
      </c>
      <c r="M640" t="n">
        <v>0.5277777777777778</v>
      </c>
    </row>
    <row r="641">
      <c r="A641" s="323" t="n">
        <v>45974.27975694444</v>
      </c>
      <c r="B641" s="82" t="n">
        <v>45974</v>
      </c>
      <c r="C641" t="n">
        <v>396.6</v>
      </c>
      <c r="D641" t="n">
        <v>840.2</v>
      </c>
      <c r="E641" t="n">
        <v>5.3</v>
      </c>
      <c r="F641" t="n">
        <v>10.8</v>
      </c>
      <c r="G641" t="n">
        <v>0.4720304689359676</v>
      </c>
      <c r="H641" t="n">
        <v>0.5279695310640323</v>
      </c>
      <c r="I641" t="n">
        <v>0.4907407407407407</v>
      </c>
      <c r="J641" t="n">
        <v>0.5092592592592593</v>
      </c>
      <c r="K641" t="n">
        <v>0.2316445819778359</v>
      </c>
      <c r="L641" t="n">
        <v>0.2590961587629047</v>
      </c>
      <c r="M641" t="n">
        <v>0.5092592592592593</v>
      </c>
    </row>
    <row r="642">
      <c r="A642" s="323" t="n">
        <v>45974.40302083334</v>
      </c>
      <c r="B642" s="82" t="n">
        <v>45974</v>
      </c>
      <c r="C642" t="n">
        <v>401.7</v>
      </c>
      <c r="D642" t="n">
        <v>832.5</v>
      </c>
      <c r="E642" t="n">
        <v>5.4</v>
      </c>
      <c r="F642" t="n">
        <v>10.8</v>
      </c>
      <c r="G642" t="n">
        <v>0.4825225225225225</v>
      </c>
      <c r="H642" t="n">
        <v>0.5174774774774775</v>
      </c>
      <c r="I642" t="n">
        <v>0.5</v>
      </c>
      <c r="J642" t="n">
        <v>0.5</v>
      </c>
      <c r="K642" t="n">
        <v>0.2412612612612613</v>
      </c>
      <c r="L642" t="n">
        <v>0.2587387387387388</v>
      </c>
      <c r="M642" t="n">
        <v>0.5</v>
      </c>
    </row>
    <row r="643">
      <c r="A643" s="323" t="n">
        <v>45974.47619212963</v>
      </c>
      <c r="B643" s="82" t="n">
        <v>45974</v>
      </c>
      <c r="C643" t="n">
        <v>421.1</v>
      </c>
      <c r="D643" t="n">
        <v>836.3</v>
      </c>
      <c r="E643" t="n">
        <v>5.3</v>
      </c>
      <c r="F643" t="n">
        <v>10.6</v>
      </c>
      <c r="G643" t="n">
        <v>0.5035274423053928</v>
      </c>
      <c r="H643" t="n">
        <v>0.4964725576946071</v>
      </c>
      <c r="I643" t="n">
        <v>0.5</v>
      </c>
      <c r="J643" t="n">
        <v>0.5</v>
      </c>
      <c r="K643" t="n">
        <v>0.2517637211526964</v>
      </c>
      <c r="L643" t="n">
        <v>0.2482362788473036</v>
      </c>
      <c r="M643" t="n">
        <v>0.5</v>
      </c>
    </row>
    <row r="644">
      <c r="A644" s="323" t="n">
        <v>45974.56282407408</v>
      </c>
      <c r="B644" s="82" t="n">
        <v>45974</v>
      </c>
      <c r="C644" t="n">
        <v>406.4</v>
      </c>
      <c r="D644" t="n">
        <v>846</v>
      </c>
      <c r="E644" t="n">
        <v>5.3</v>
      </c>
      <c r="F644" t="n">
        <v>10.4</v>
      </c>
      <c r="G644" t="n">
        <v>0.4803782505910165</v>
      </c>
      <c r="H644" t="n">
        <v>0.5196217494089834</v>
      </c>
      <c r="I644" t="n">
        <v>0.5096153846153846</v>
      </c>
      <c r="J644" t="n">
        <v>0.4903846153846154</v>
      </c>
      <c r="K644" t="n">
        <v>0.2448081469358065</v>
      </c>
      <c r="L644" t="n">
        <v>0.2648072376795781</v>
      </c>
      <c r="M644" t="n">
        <v>0.4903846153846154</v>
      </c>
    </row>
    <row r="645">
      <c r="A645" s="323" t="n">
        <v>45974.71456018519</v>
      </c>
      <c r="B645" s="82" t="n">
        <v>45974</v>
      </c>
      <c r="C645" t="n">
        <v>0</v>
      </c>
      <c r="D645" t="n">
        <v>824.5</v>
      </c>
      <c r="E645" t="n">
        <v>5.4</v>
      </c>
      <c r="F645" t="n">
        <v>10.5</v>
      </c>
      <c r="G645" t="n">
        <v>0</v>
      </c>
      <c r="H645" t="n">
        <v>1</v>
      </c>
      <c r="I645" t="n">
        <v>0.5142857142857143</v>
      </c>
      <c r="J645" t="n">
        <v>0.4857142857142857</v>
      </c>
      <c r="K645" t="n">
        <v>0</v>
      </c>
      <c r="L645" t="n">
        <v>0.5142857142857143</v>
      </c>
      <c r="M645" t="n">
        <v>0.4857142857142857</v>
      </c>
    </row>
    <row r="646">
      <c r="A646" s="323" t="n">
        <v>45974.79006944445</v>
      </c>
      <c r="B646" s="82" t="n">
        <v>45974</v>
      </c>
      <c r="C646" t="n">
        <v>399.9</v>
      </c>
      <c r="D646" t="n">
        <v>824.9</v>
      </c>
      <c r="E646" t="n">
        <v>5.4</v>
      </c>
      <c r="F646" t="n">
        <v>10.5</v>
      </c>
      <c r="G646" t="n">
        <v>0.4847860346708692</v>
      </c>
      <c r="H646" t="n">
        <v>0.5152139653291308</v>
      </c>
      <c r="I646" t="n">
        <v>0.5142857142857143</v>
      </c>
      <c r="J646" t="n">
        <v>0.4857142857142857</v>
      </c>
      <c r="K646" t="n">
        <v>0.249318532116447</v>
      </c>
      <c r="L646" t="n">
        <v>0.2649671821692673</v>
      </c>
      <c r="M646" t="n">
        <v>0.4857142857142857</v>
      </c>
    </row>
    <row r="647">
      <c r="A647" s="323" t="n">
        <v>45974.87960648148</v>
      </c>
      <c r="B647" s="82" t="n">
        <v>45974</v>
      </c>
      <c r="C647" t="n">
        <v>378.9</v>
      </c>
      <c r="D647" t="n">
        <v>823.8</v>
      </c>
      <c r="E647" t="n">
        <v>5.3</v>
      </c>
      <c r="F647" t="n">
        <v>10.5</v>
      </c>
      <c r="G647" t="n">
        <v>0.4599417334304443</v>
      </c>
      <c r="H647" t="n">
        <v>0.5400582665695557</v>
      </c>
      <c r="I647" t="n">
        <v>0.5047619047619047</v>
      </c>
      <c r="J647" t="n">
        <v>0.4952380952380953</v>
      </c>
      <c r="K647" t="n">
        <v>0.2321610654458433</v>
      </c>
      <c r="L647" t="n">
        <v>0.2726008393160614</v>
      </c>
      <c r="M647" t="n">
        <v>0.4952380952380953</v>
      </c>
    </row>
    <row r="648">
      <c r="A648" s="323" t="n">
        <v>45975.03304398148</v>
      </c>
      <c r="B648" s="82" t="n">
        <v>45975</v>
      </c>
      <c r="C648" t="n">
        <v>397.8</v>
      </c>
      <c r="D648" t="n">
        <v>844.9</v>
      </c>
      <c r="E648" t="n">
        <v>5.5</v>
      </c>
      <c r="F648" t="n">
        <v>10.7</v>
      </c>
      <c r="G648" t="n">
        <v>0.4708249496981892</v>
      </c>
      <c r="H648" t="n">
        <v>0.5291750503018109</v>
      </c>
      <c r="I648" t="n">
        <v>0.5140186915887851</v>
      </c>
      <c r="J648" t="n">
        <v>0.4859813084112149</v>
      </c>
      <c r="K648" t="n">
        <v>0.2420128246112188</v>
      </c>
      <c r="L648" t="n">
        <v>0.2720058669775664</v>
      </c>
      <c r="M648" t="n">
        <v>0.4859813084112149</v>
      </c>
    </row>
    <row r="649">
      <c r="A649" s="323" t="n">
        <v>45975.10288194445</v>
      </c>
      <c r="B649" s="82" t="n">
        <v>45975</v>
      </c>
      <c r="C649" t="n">
        <v>388.5</v>
      </c>
      <c r="D649" t="n">
        <v>871.1</v>
      </c>
      <c r="E649" t="n">
        <v>5.5</v>
      </c>
      <c r="F649" t="n">
        <v>10.9</v>
      </c>
      <c r="G649" t="n">
        <v>0.4459878314774423</v>
      </c>
      <c r="H649" t="n">
        <v>0.5540121685225577</v>
      </c>
      <c r="I649" t="n">
        <v>0.5045871559633027</v>
      </c>
      <c r="J649" t="n">
        <v>0.4954128440366973</v>
      </c>
      <c r="K649" t="n">
        <v>0.2250397314794434</v>
      </c>
      <c r="L649" t="n">
        <v>0.2795474244838594</v>
      </c>
      <c r="M649" t="n">
        <v>0.4954128440366973</v>
      </c>
    </row>
    <row r="650">
      <c r="A650" s="323" t="n">
        <v>45975.11858796296</v>
      </c>
      <c r="B650" s="82" t="n">
        <v>45975</v>
      </c>
      <c r="C650" t="n">
        <v>389.6</v>
      </c>
      <c r="D650" t="n">
        <v>851.2</v>
      </c>
      <c r="E650" t="n">
        <v>5.4</v>
      </c>
      <c r="F650" t="n">
        <v>10.8</v>
      </c>
      <c r="G650" t="n">
        <v>0.4577067669172932</v>
      </c>
      <c r="H650" t="n">
        <v>0.5422932330827067</v>
      </c>
      <c r="I650" t="n">
        <v>0.5</v>
      </c>
      <c r="J650" t="n">
        <v>0.5</v>
      </c>
      <c r="K650" t="n">
        <v>0.2288533834586466</v>
      </c>
      <c r="L650" t="n">
        <v>0.2711466165413534</v>
      </c>
      <c r="M650" t="n">
        <v>0.5</v>
      </c>
    </row>
    <row r="651">
      <c r="A651" s="323" t="n">
        <v>45975.15752314815</v>
      </c>
      <c r="B651" s="82" t="n">
        <v>45975</v>
      </c>
      <c r="C651" t="n">
        <v>417.3</v>
      </c>
      <c r="D651" t="n">
        <v>839.1</v>
      </c>
      <c r="E651" t="n">
        <v>5.3</v>
      </c>
      <c r="F651" t="n">
        <v>10.7</v>
      </c>
      <c r="G651" t="n">
        <v>0.4973185555952807</v>
      </c>
      <c r="H651" t="n">
        <v>0.5026814444047193</v>
      </c>
      <c r="I651" t="n">
        <v>0.4953271028037383</v>
      </c>
      <c r="J651" t="n">
        <v>0.5046728971962616</v>
      </c>
      <c r="K651" t="n">
        <v>0.2463353593135502</v>
      </c>
      <c r="L651" t="n">
        <v>0.2489917434901881</v>
      </c>
      <c r="M651" t="n">
        <v>0.5046728971962616</v>
      </c>
    </row>
    <row r="652">
      <c r="A652" s="323" t="n">
        <v>45975.19520833333</v>
      </c>
      <c r="B652" s="82" t="n">
        <v>45975</v>
      </c>
      <c r="C652" t="n">
        <v>422.5</v>
      </c>
      <c r="D652" t="n">
        <v>841.9</v>
      </c>
      <c r="E652" t="n">
        <v>5.2</v>
      </c>
      <c r="F652" t="n">
        <v>10.6</v>
      </c>
      <c r="G652" t="n">
        <v>0.5018410737617295</v>
      </c>
      <c r="H652" t="n">
        <v>0.4981589262382706</v>
      </c>
      <c r="I652" t="n">
        <v>0.4905660377358491</v>
      </c>
      <c r="J652" t="n">
        <v>0.5094339622641509</v>
      </c>
      <c r="K652" t="n">
        <v>0.2461861871283956</v>
      </c>
      <c r="L652" t="n">
        <v>0.2443798506074535</v>
      </c>
      <c r="M652" t="n">
        <v>0.5094339622641509</v>
      </c>
    </row>
    <row r="653">
      <c r="A653" s="323" t="n">
        <v>45975.23325231481</v>
      </c>
      <c r="B653" s="82" t="n">
        <v>45975</v>
      </c>
      <c r="C653" t="n">
        <v>394.2</v>
      </c>
      <c r="D653" t="n">
        <v>846.9</v>
      </c>
      <c r="E653" t="n">
        <v>5.2</v>
      </c>
      <c r="F653" t="n">
        <v>10.5</v>
      </c>
      <c r="G653" t="n">
        <v>0.4654622741764081</v>
      </c>
      <c r="H653" t="n">
        <v>0.5345377258235919</v>
      </c>
      <c r="I653" t="n">
        <v>0.4952380952380953</v>
      </c>
      <c r="J653" t="n">
        <v>0.5047619047619047</v>
      </c>
      <c r="K653" t="n">
        <v>0.2305146500683164</v>
      </c>
      <c r="L653" t="n">
        <v>0.2647234451697789</v>
      </c>
      <c r="M653" t="n">
        <v>0.5047619047619047</v>
      </c>
    </row>
    <row r="654">
      <c r="A654" s="323" t="n">
        <v>45975.27481481482</v>
      </c>
      <c r="B654" s="82" t="n">
        <v>45975</v>
      </c>
      <c r="C654" t="n">
        <v>399.8</v>
      </c>
      <c r="D654" t="n">
        <v>855.4</v>
      </c>
      <c r="E654" t="n">
        <v>5.4</v>
      </c>
      <c r="F654" t="n">
        <v>10.4</v>
      </c>
      <c r="G654" t="n">
        <v>0.4673836801496376</v>
      </c>
      <c r="H654" t="n">
        <v>0.5326163198503624</v>
      </c>
      <c r="I654" t="n">
        <v>0.5192307692307693</v>
      </c>
      <c r="J654" t="n">
        <v>0.4807692307692307</v>
      </c>
      <c r="K654" t="n">
        <v>0.2426799877700042</v>
      </c>
      <c r="L654" t="n">
        <v>0.2765507814607651</v>
      </c>
      <c r="M654" t="n">
        <v>0.4807692307692307</v>
      </c>
    </row>
    <row r="655">
      <c r="A655" s="323" t="n">
        <v>45975.41546296296</v>
      </c>
      <c r="B655" s="82" t="n">
        <v>45975</v>
      </c>
      <c r="C655" t="n">
        <v>413.8</v>
      </c>
      <c r="D655" t="n">
        <v>826.2</v>
      </c>
      <c r="E655" t="n">
        <v>5.3</v>
      </c>
      <c r="F655" t="n">
        <v>10.7</v>
      </c>
      <c r="G655" t="n">
        <v>0.5008472524812394</v>
      </c>
      <c r="H655" t="n">
        <v>0.4991527475187606</v>
      </c>
      <c r="I655" t="n">
        <v>0.4953271028037383</v>
      </c>
      <c r="J655" t="n">
        <v>0.5046728971962616</v>
      </c>
      <c r="K655" t="n">
        <v>0.2480832185187448</v>
      </c>
      <c r="L655" t="n">
        <v>0.2472438842849936</v>
      </c>
      <c r="M655" t="n">
        <v>0.5046728971962616</v>
      </c>
    </row>
    <row r="656">
      <c r="A656" s="323" t="n">
        <v>45975.50226851852</v>
      </c>
      <c r="B656" s="82" t="n">
        <v>45975</v>
      </c>
      <c r="C656" t="n">
        <v>416.6</v>
      </c>
      <c r="D656" t="n">
        <v>825.8</v>
      </c>
      <c r="E656" t="n">
        <v>5.3</v>
      </c>
      <c r="F656" t="n">
        <v>10.5</v>
      </c>
      <c r="G656" t="n">
        <v>0.5044805037539356</v>
      </c>
      <c r="H656" t="n">
        <v>0.4955194962460644</v>
      </c>
      <c r="I656" t="n">
        <v>0.5047619047619047</v>
      </c>
      <c r="J656" t="n">
        <v>0.4952380952380953</v>
      </c>
      <c r="K656" t="n">
        <v>0.2546425399900818</v>
      </c>
      <c r="L656" t="n">
        <v>0.2501193647718229</v>
      </c>
      <c r="M656" t="n">
        <v>0.4952380952380953</v>
      </c>
    </row>
    <row r="657">
      <c r="A657" s="323" t="n">
        <v>45975.57471064815</v>
      </c>
      <c r="B657" s="82" t="n">
        <v>45975</v>
      </c>
      <c r="C657" t="n">
        <v>398.1</v>
      </c>
      <c r="D657" t="n">
        <v>829.8</v>
      </c>
      <c r="E657" t="n">
        <v>5.2</v>
      </c>
      <c r="F657" t="n">
        <v>10.2</v>
      </c>
      <c r="G657" t="n">
        <v>0.4797541576283442</v>
      </c>
      <c r="H657" t="n">
        <v>0.5202458423716557</v>
      </c>
      <c r="I657" t="n">
        <v>0.5098039215686275</v>
      </c>
      <c r="J657" t="n">
        <v>0.4901960784313725</v>
      </c>
      <c r="K657" t="n">
        <v>0.2445805509477834</v>
      </c>
      <c r="L657" t="n">
        <v>0.2652233706208441</v>
      </c>
      <c r="M657" t="n">
        <v>0.4901960784313725</v>
      </c>
    </row>
    <row r="658">
      <c r="A658" s="323" t="n">
        <v>45975.70162037037</v>
      </c>
      <c r="B658" s="82" t="n">
        <v>45975</v>
      </c>
      <c r="C658" t="n">
        <v>399.6</v>
      </c>
      <c r="D658" t="n">
        <v>823.9</v>
      </c>
      <c r="E658" t="n">
        <v>5.4</v>
      </c>
      <c r="F658" t="n">
        <v>10.5</v>
      </c>
      <c r="G658" t="n">
        <v>0.4850103167860177</v>
      </c>
      <c r="H658" t="n">
        <v>0.5149896832139822</v>
      </c>
      <c r="I658" t="n">
        <v>0.5142857142857143</v>
      </c>
      <c r="J658" t="n">
        <v>0.4857142857142857</v>
      </c>
      <c r="K658" t="n">
        <v>0.2494338772042377</v>
      </c>
      <c r="L658" t="n">
        <v>0.2648518370814766</v>
      </c>
      <c r="M658" t="n">
        <v>0.4857142857142857</v>
      </c>
    </row>
    <row r="659">
      <c r="A659" s="323" t="n">
        <v>45976.72788194445</v>
      </c>
      <c r="B659" s="82" t="n">
        <v>45976</v>
      </c>
      <c r="C659" t="n">
        <v>402.4</v>
      </c>
      <c r="D659" t="n">
        <v>860.0599999999999</v>
      </c>
      <c r="E659" t="n">
        <v>5.24</v>
      </c>
      <c r="F659" t="n">
        <v>10.73</v>
      </c>
      <c r="G659" t="n">
        <v>0.4678743343487664</v>
      </c>
      <c r="H659" t="n">
        <v>0.5321256656512336</v>
      </c>
      <c r="I659" t="n">
        <v>0.4883504193849021</v>
      </c>
      <c r="J659" t="n">
        <v>0.5116495806150979</v>
      </c>
      <c r="K659" t="n">
        <v>0.228486627398652</v>
      </c>
      <c r="L659" t="n">
        <v>0.2598637919862501</v>
      </c>
      <c r="M659" t="n">
        <v>0.5116495806150979</v>
      </c>
    </row>
    <row r="660">
      <c r="A660" s="323" t="n">
        <v>45976.83680555555</v>
      </c>
      <c r="B660" s="82" t="n">
        <v>45976</v>
      </c>
      <c r="C660" t="n">
        <v>408.9</v>
      </c>
      <c r="D660" t="n">
        <v>810.8200000000001</v>
      </c>
      <c r="E660" t="n">
        <v>5.27</v>
      </c>
      <c r="F660" t="n">
        <v>10.67</v>
      </c>
      <c r="G660" t="n">
        <v>0.5043042845514417</v>
      </c>
      <c r="H660" t="n">
        <v>0.4956957154485583</v>
      </c>
      <c r="I660" t="n">
        <v>0.4939081537019681</v>
      </c>
      <c r="J660" t="n">
        <v>0.5060918462980319</v>
      </c>
      <c r="K660" t="n">
        <v>0.2490799980867945</v>
      </c>
      <c r="L660" t="n">
        <v>0.2448281556151736</v>
      </c>
      <c r="M660" t="n">
        <v>0.5060918462980319</v>
      </c>
    </row>
    <row r="661">
      <c r="A661" s="323" t="n">
        <v>45976.93414351852</v>
      </c>
      <c r="B661" s="82" t="n">
        <v>45976</v>
      </c>
      <c r="C661" t="n">
        <v>397.4</v>
      </c>
      <c r="D661" t="n">
        <v>817.8099999999999</v>
      </c>
      <c r="E661" t="n">
        <v>5.03</v>
      </c>
      <c r="F661" t="n">
        <v>10.71</v>
      </c>
      <c r="G661" t="n">
        <v>0.4859319401817048</v>
      </c>
      <c r="H661" t="n">
        <v>0.5140680598182952</v>
      </c>
      <c r="I661" t="n">
        <v>0.4696545284780579</v>
      </c>
      <c r="J661" t="n">
        <v>0.5303454715219421</v>
      </c>
      <c r="K661" t="n">
        <v>0.2282201362384664</v>
      </c>
      <c r="L661" t="n">
        <v>0.2414343922395915</v>
      </c>
      <c r="M661" t="n">
        <v>0.5303454715219421</v>
      </c>
    </row>
    <row r="662">
      <c r="A662" s="323" t="n">
        <v>45977.04421296297</v>
      </c>
      <c r="B662" s="82" t="n">
        <v>45977</v>
      </c>
      <c r="C662" t="n">
        <v>416.4</v>
      </c>
      <c r="D662" t="n">
        <v>815.4</v>
      </c>
      <c r="E662" t="n">
        <v>5.2</v>
      </c>
      <c r="F662" t="n">
        <v>10.9</v>
      </c>
      <c r="G662" t="n">
        <v>0.5106696100073583</v>
      </c>
      <c r="H662" t="n">
        <v>0.4893303899926417</v>
      </c>
      <c r="I662" t="n">
        <v>0.4770642201834863</v>
      </c>
      <c r="J662" t="n">
        <v>0.5229357798165137</v>
      </c>
      <c r="K662" t="n">
        <v>0.2436221992695655</v>
      </c>
      <c r="L662" t="n">
        <v>0.2334420209139208</v>
      </c>
      <c r="M662" t="n">
        <v>0.5229357798165137</v>
      </c>
    </row>
    <row r="663">
      <c r="A663" s="323" t="n">
        <v>45977.07131944445</v>
      </c>
      <c r="B663" s="82" t="n">
        <v>45977</v>
      </c>
      <c r="C663" t="n">
        <v>408.8</v>
      </c>
      <c r="D663" t="n">
        <v>839.8</v>
      </c>
      <c r="E663" t="n">
        <v>5.1</v>
      </c>
      <c r="F663" t="n">
        <v>10.5</v>
      </c>
      <c r="G663" t="n">
        <v>0.4867825672779234</v>
      </c>
      <c r="H663" t="n">
        <v>0.5132174327220766</v>
      </c>
      <c r="I663" t="n">
        <v>0.4857142857142857</v>
      </c>
      <c r="J663" t="n">
        <v>0.5142857142857143</v>
      </c>
      <c r="K663" t="n">
        <v>0.2364372469635627</v>
      </c>
      <c r="L663" t="n">
        <v>0.2492770387507229</v>
      </c>
      <c r="M663" t="n">
        <v>0.5142857142857143</v>
      </c>
    </row>
    <row r="664">
      <c r="A664" s="323" t="n">
        <v>45977.15016203704</v>
      </c>
      <c r="B664" s="82" t="n">
        <v>45977</v>
      </c>
      <c r="C664" t="n">
        <v>403.5</v>
      </c>
      <c r="D664" t="n">
        <v>834.2</v>
      </c>
      <c r="E664" t="n">
        <v>5.1</v>
      </c>
      <c r="F664" t="n">
        <v>10.8</v>
      </c>
      <c r="G664" t="n">
        <v>0.4836969551666267</v>
      </c>
      <c r="H664" t="n">
        <v>0.5163030448333733</v>
      </c>
      <c r="I664" t="n">
        <v>0.4722222222222222</v>
      </c>
      <c r="J664" t="n">
        <v>0.5277777777777778</v>
      </c>
      <c r="K664" t="n">
        <v>0.228412451050907</v>
      </c>
      <c r="L664" t="n">
        <v>0.2438097711713151</v>
      </c>
      <c r="M664" t="n">
        <v>0.5277777777777778</v>
      </c>
    </row>
    <row r="665">
      <c r="A665" s="323" t="n">
        <v>45977.20053240741</v>
      </c>
      <c r="B665" s="82" t="n">
        <v>45977</v>
      </c>
      <c r="C665" t="n">
        <v>400.7</v>
      </c>
      <c r="D665" t="n">
        <v>833.9</v>
      </c>
      <c r="E665" t="n">
        <v>5.4</v>
      </c>
      <c r="F665" t="n">
        <v>10.9</v>
      </c>
      <c r="G665" t="n">
        <v>0.4805132509893272</v>
      </c>
      <c r="H665" t="n">
        <v>0.5194867490106727</v>
      </c>
      <c r="I665" t="n">
        <v>0.4954128440366973</v>
      </c>
      <c r="J665" t="n">
        <v>0.5045871559633027</v>
      </c>
      <c r="K665" t="n">
        <v>0.2380524362699419</v>
      </c>
      <c r="L665" t="n">
        <v>0.2573604077667553</v>
      </c>
      <c r="M665" t="n">
        <v>0.5045871559633027</v>
      </c>
    </row>
    <row r="666">
      <c r="A666" s="323" t="n">
        <v>45977.26538194445</v>
      </c>
      <c r="B666" s="82" t="n">
        <v>45977</v>
      </c>
      <c r="C666" t="n">
        <v>408.4</v>
      </c>
      <c r="D666" t="n">
        <v>843.6</v>
      </c>
      <c r="E666" t="n">
        <v>5.6</v>
      </c>
      <c r="F666" t="n">
        <v>10.3</v>
      </c>
      <c r="G666" t="n">
        <v>0.4841156946420104</v>
      </c>
      <c r="H666" t="n">
        <v>0.5158843053579896</v>
      </c>
      <c r="I666" t="n">
        <v>0.5436893203883495</v>
      </c>
      <c r="J666" t="n">
        <v>0.4563106796116506</v>
      </c>
      <c r="K666" t="n">
        <v>0.2632085330092483</v>
      </c>
      <c r="L666" t="n">
        <v>0.2804807873791011</v>
      </c>
      <c r="M666" t="n">
        <v>0.4563106796116506</v>
      </c>
    </row>
    <row r="667">
      <c r="A667" s="323" t="n">
        <v>45977.30094907407</v>
      </c>
      <c r="B667" s="82" t="n">
        <v>45977</v>
      </c>
      <c r="C667" t="n">
        <v>435</v>
      </c>
      <c r="D667" t="n">
        <v>891.1</v>
      </c>
      <c r="E667" t="n">
        <v>5.2</v>
      </c>
      <c r="F667" t="n">
        <v>10.7</v>
      </c>
      <c r="G667" t="n">
        <v>0.4881607002581079</v>
      </c>
      <c r="H667" t="n">
        <v>0.511839299741892</v>
      </c>
      <c r="I667" t="n">
        <v>0.485981308411215</v>
      </c>
      <c r="J667" t="n">
        <v>0.514018691588785</v>
      </c>
      <c r="K667" t="n">
        <v>0.2372369758263702</v>
      </c>
      <c r="L667" t="n">
        <v>0.2487443325848447</v>
      </c>
      <c r="M667" t="n">
        <v>0.514018691588785</v>
      </c>
    </row>
    <row r="668">
      <c r="A668" s="323" t="n">
        <v>45977.37894675926</v>
      </c>
      <c r="B668" s="82" t="n">
        <v>45977</v>
      </c>
      <c r="C668" t="n">
        <v>404.6</v>
      </c>
      <c r="D668" t="n">
        <v>845.5</v>
      </c>
      <c r="E668" t="n">
        <v>5.6</v>
      </c>
      <c r="F668" t="n">
        <v>10.7</v>
      </c>
      <c r="G668" t="n">
        <v>0.4785334121821408</v>
      </c>
      <c r="H668" t="n">
        <v>0.5214665878178593</v>
      </c>
      <c r="I668" t="n">
        <v>0.5233644859813084</v>
      </c>
      <c r="J668" t="n">
        <v>0.4766355140186916</v>
      </c>
      <c r="K668" t="n">
        <v>0.2504473932915877</v>
      </c>
      <c r="L668" t="n">
        <v>0.2729170926897207</v>
      </c>
      <c r="M668" t="n">
        <v>0.4766355140186916</v>
      </c>
    </row>
    <row r="669">
      <c r="A669" s="323" t="n">
        <v>45977.48199074074</v>
      </c>
      <c r="B669" s="82" t="n">
        <v>45977</v>
      </c>
      <c r="C669" t="n">
        <v>411.2</v>
      </c>
      <c r="D669" t="n">
        <v>833.6</v>
      </c>
      <c r="E669" t="n">
        <v>5.4</v>
      </c>
      <c r="F669" t="n">
        <v>11.1</v>
      </c>
      <c r="G669" t="n">
        <v>0.4932821497120921</v>
      </c>
      <c r="H669" t="n">
        <v>0.5067178502879079</v>
      </c>
      <c r="I669" t="n">
        <v>0.4864864864864865</v>
      </c>
      <c r="J669" t="n">
        <v>0.5135135135135135</v>
      </c>
      <c r="K669" t="n">
        <v>0.2399750998599367</v>
      </c>
      <c r="L669" t="n">
        <v>0.2465113866265498</v>
      </c>
      <c r="M669" t="n">
        <v>0.5135135135135135</v>
      </c>
    </row>
    <row r="670">
      <c r="A670" s="323" t="n">
        <v>45977.73987268518</v>
      </c>
      <c r="B670" s="82" t="n">
        <v>45977</v>
      </c>
      <c r="C670" t="n">
        <v>409.6</v>
      </c>
      <c r="D670" t="n">
        <v>855.6799999999999</v>
      </c>
      <c r="E670" t="n">
        <v>5.5</v>
      </c>
      <c r="F670" t="n">
        <v>10.6</v>
      </c>
      <c r="G670" t="n">
        <v>0.4786836200448766</v>
      </c>
      <c r="H670" t="n">
        <v>0.5213163799551234</v>
      </c>
      <c r="I670" t="n">
        <v>0.5188679245283019</v>
      </c>
      <c r="J670" t="n">
        <v>0.4811320754716981</v>
      </c>
      <c r="K670" t="n">
        <v>0.2483735764383794</v>
      </c>
      <c r="L670" t="n">
        <v>0.2704943480899225</v>
      </c>
      <c r="M670" t="n">
        <v>0.4811320754716981</v>
      </c>
    </row>
    <row r="671">
      <c r="A671" s="323" t="n">
        <v>45977.83425925926</v>
      </c>
      <c r="B671" s="82" t="n">
        <v>45977</v>
      </c>
      <c r="C671" t="n">
        <v>423.5</v>
      </c>
      <c r="D671" t="n">
        <v>836.6</v>
      </c>
      <c r="E671" t="n">
        <v>5.6</v>
      </c>
      <c r="F671" t="n">
        <v>10.3</v>
      </c>
      <c r="G671" t="n">
        <v>0.5062156347119292</v>
      </c>
      <c r="H671" t="n">
        <v>0.4937843652880708</v>
      </c>
      <c r="I671" t="n">
        <v>0.5436893203883495</v>
      </c>
      <c r="J671" t="n">
        <v>0.4563106796116506</v>
      </c>
      <c r="K671" t="n">
        <v>0.2752240344064858</v>
      </c>
      <c r="L671" t="n">
        <v>0.2684652859818637</v>
      </c>
      <c r="M671" t="n">
        <v>0.4563106796116506</v>
      </c>
    </row>
    <row r="672">
      <c r="A672" s="323" t="n">
        <v>45977.89688657408</v>
      </c>
      <c r="B672" s="82" t="n">
        <v>45977</v>
      </c>
      <c r="C672" t="n">
        <v>411.3</v>
      </c>
      <c r="D672" t="n">
        <v>842.5</v>
      </c>
      <c r="E672" t="n">
        <v>5.3</v>
      </c>
      <c r="F672" t="n">
        <v>10.6</v>
      </c>
      <c r="G672" t="n">
        <v>0.4881899109792285</v>
      </c>
      <c r="H672" t="n">
        <v>0.5118100890207715</v>
      </c>
      <c r="I672" t="n">
        <v>0.5</v>
      </c>
      <c r="J672" t="n">
        <v>0.5</v>
      </c>
      <c r="K672" t="n">
        <v>0.2440949554896142</v>
      </c>
      <c r="L672" t="n">
        <v>0.2559050445103858</v>
      </c>
      <c r="M672" t="n">
        <v>0.5</v>
      </c>
    </row>
    <row r="673">
      <c r="A673" s="323" t="n">
        <v>45977.96314814815</v>
      </c>
      <c r="B673" s="82" t="n">
        <v>45977</v>
      </c>
      <c r="C673" t="n">
        <v>414.9</v>
      </c>
      <c r="D673" t="n">
        <v>837.6</v>
      </c>
      <c r="E673" t="n">
        <v>5.5</v>
      </c>
      <c r="F673" t="n">
        <v>10.7</v>
      </c>
      <c r="G673" t="n">
        <v>0.4953438395415473</v>
      </c>
      <c r="H673" t="n">
        <v>0.5046561604584527</v>
      </c>
      <c r="I673" t="n">
        <v>0.5140186915887851</v>
      </c>
      <c r="J673" t="n">
        <v>0.4859813084112149</v>
      </c>
      <c r="K673" t="n">
        <v>0.2546159922877113</v>
      </c>
      <c r="L673" t="n">
        <v>0.2594026993010738</v>
      </c>
      <c r="M673" t="n">
        <v>0.4859813084112149</v>
      </c>
    </row>
    <row r="674">
      <c r="A674" s="323" t="n">
        <v>45978.02716435185</v>
      </c>
      <c r="B674" s="82" t="n">
        <v>45978</v>
      </c>
      <c r="C674" t="n">
        <v>412.5</v>
      </c>
      <c r="D674" t="n">
        <v>434.4</v>
      </c>
      <c r="E674" t="n">
        <v>5.3</v>
      </c>
      <c r="F674" t="n">
        <v>10.6</v>
      </c>
      <c r="G674" t="n">
        <v>0.9495856353591161</v>
      </c>
      <c r="H674" t="n">
        <v>0.05041436464088393</v>
      </c>
      <c r="I674" t="n">
        <v>0.5</v>
      </c>
      <c r="J674" t="n">
        <v>0.5</v>
      </c>
      <c r="K674" t="n">
        <v>0.4747928176795581</v>
      </c>
      <c r="L674" t="n">
        <v>0.02520718232044196</v>
      </c>
      <c r="M674" t="n">
        <v>0.5</v>
      </c>
    </row>
    <row r="675">
      <c r="A675" s="323" t="n">
        <v>45978.03512731481</v>
      </c>
      <c r="B675" s="82" t="n">
        <v>45978</v>
      </c>
      <c r="C675" t="n">
        <v>412.5</v>
      </c>
      <c r="D675" t="n">
        <v>869.5</v>
      </c>
      <c r="E675" t="n">
        <v>5.3</v>
      </c>
      <c r="F675" t="n">
        <v>10.6</v>
      </c>
      <c r="G675" t="n">
        <v>0.4744105807935595</v>
      </c>
      <c r="H675" t="n">
        <v>0.5255894192064405</v>
      </c>
      <c r="I675" t="n">
        <v>0.5</v>
      </c>
      <c r="J675" t="n">
        <v>0.5</v>
      </c>
      <c r="K675" t="n">
        <v>0.2372052903967798</v>
      </c>
      <c r="L675" t="n">
        <v>0.2627947096032203</v>
      </c>
      <c r="M675" t="n">
        <v>0.5</v>
      </c>
    </row>
    <row r="676">
      <c r="A676" s="323" t="n">
        <v>45978.07288194444</v>
      </c>
      <c r="B676" s="82" t="n">
        <v>45978</v>
      </c>
      <c r="C676" t="n">
        <v>400.2</v>
      </c>
      <c r="D676" t="n">
        <v>868.3</v>
      </c>
      <c r="E676" t="n">
        <v>5.7</v>
      </c>
      <c r="F676" t="n">
        <v>10.4</v>
      </c>
      <c r="G676" t="n">
        <v>0.4609006103881147</v>
      </c>
      <c r="H676" t="n">
        <v>0.5390993896118853</v>
      </c>
      <c r="I676" t="n">
        <v>0.5480769230769231</v>
      </c>
      <c r="J676" t="n">
        <v>0.4519230769230769</v>
      </c>
      <c r="K676" t="n">
        <v>0.2526089883857937</v>
      </c>
      <c r="L676" t="n">
        <v>0.2954679346911295</v>
      </c>
      <c r="M676" t="n">
        <v>0.4519230769230769</v>
      </c>
    </row>
    <row r="677">
      <c r="A677" s="323" t="n">
        <v>45973.30054398148</v>
      </c>
      <c r="B677" s="82" t="n">
        <v>45973</v>
      </c>
      <c r="C677" t="n">
        <v>410</v>
      </c>
      <c r="D677" t="n">
        <v>866.6</v>
      </c>
      <c r="E677" t="n">
        <v>5.4</v>
      </c>
      <c r="F677" t="n">
        <v>10.2</v>
      </c>
      <c r="G677" t="n">
        <v>0.4731133164089545</v>
      </c>
      <c r="H677" t="n">
        <v>0.5268866835910455</v>
      </c>
      <c r="I677" t="n">
        <v>0.5294117647058825</v>
      </c>
      <c r="J677" t="n">
        <v>0.4705882352941176</v>
      </c>
      <c r="K677" t="n">
        <v>0.2504717557459172</v>
      </c>
      <c r="L677" t="n">
        <v>0.2789400089599653</v>
      </c>
      <c r="M677" t="n">
        <v>0.4705882352941176</v>
      </c>
    </row>
    <row r="678">
      <c r="A678" s="323" t="n">
        <v>45973.3409837963</v>
      </c>
      <c r="B678" s="82" t="n">
        <v>45973</v>
      </c>
      <c r="C678" t="n">
        <v>411.5</v>
      </c>
      <c r="D678" t="n">
        <v>881.4</v>
      </c>
      <c r="E678" t="n">
        <v>5.7</v>
      </c>
      <c r="F678" t="n">
        <v>10.9</v>
      </c>
      <c r="G678" t="n">
        <v>0.4668708872248695</v>
      </c>
      <c r="H678" t="n">
        <v>0.5331291127751304</v>
      </c>
      <c r="I678" t="n">
        <v>0.5229357798165137</v>
      </c>
      <c r="J678" t="n">
        <v>0.4770642201834863</v>
      </c>
      <c r="K678" t="n">
        <v>0.2441434914845648</v>
      </c>
      <c r="L678" t="n">
        <v>0.2787922883319489</v>
      </c>
      <c r="M678" t="n">
        <v>0.4770642201834863</v>
      </c>
    </row>
    <row r="679">
      <c r="A679" s="323" t="n">
        <v>45973.38722222222</v>
      </c>
      <c r="B679" s="82" t="n">
        <v>45973</v>
      </c>
      <c r="C679" t="n">
        <v>391.1</v>
      </c>
      <c r="D679" t="n">
        <v>846.1</v>
      </c>
      <c r="E679" t="n">
        <v>5.5</v>
      </c>
      <c r="F679" t="n">
        <v>10.2</v>
      </c>
      <c r="G679" t="n">
        <v>0.462238506086751</v>
      </c>
      <c r="H679" t="n">
        <v>0.537761493913249</v>
      </c>
      <c r="I679" t="n">
        <v>0.5392156862745099</v>
      </c>
      <c r="J679" t="n">
        <v>0.4607843137254902</v>
      </c>
      <c r="K679" t="n">
        <v>0.2492462532820716</v>
      </c>
      <c r="L679" t="n">
        <v>0.2899694329924382</v>
      </c>
      <c r="M679" t="n">
        <v>0.4607843137254902</v>
      </c>
    </row>
    <row r="680">
      <c r="A680" s="323" t="n">
        <v>45973.42703703704</v>
      </c>
      <c r="B680" s="82" t="n">
        <v>45973</v>
      </c>
      <c r="C680" t="n">
        <v>390.4</v>
      </c>
      <c r="D680" t="n">
        <v>827.6</v>
      </c>
      <c r="E680" t="n">
        <v>5.3</v>
      </c>
      <c r="F680" t="n">
        <v>10.6</v>
      </c>
      <c r="G680" t="n">
        <v>0.4717254712421459</v>
      </c>
      <c r="H680" t="n">
        <v>0.5282745287578541</v>
      </c>
      <c r="I680" t="n">
        <v>0.5</v>
      </c>
      <c r="J680" t="n">
        <v>0.5</v>
      </c>
      <c r="K680" t="n">
        <v>0.235862735621073</v>
      </c>
      <c r="L680" t="n">
        <v>0.264137264378927</v>
      </c>
      <c r="M680" t="n">
        <v>0.5</v>
      </c>
    </row>
    <row r="681">
      <c r="A681" s="323" t="n">
        <v>45973.46094907408</v>
      </c>
      <c r="B681" s="82" t="n">
        <v>45973</v>
      </c>
      <c r="C681" t="n">
        <v>380.7</v>
      </c>
      <c r="D681" t="n">
        <v>824.3</v>
      </c>
      <c r="E681" t="n">
        <v>5</v>
      </c>
      <c r="F681" t="n">
        <v>10.7</v>
      </c>
      <c r="G681" t="n">
        <v>0.4618464151401189</v>
      </c>
      <c r="H681" t="n">
        <v>0.5381535848598811</v>
      </c>
      <c r="I681" t="n">
        <v>0.4672897196261683</v>
      </c>
      <c r="J681" t="n">
        <v>0.5327102803738317</v>
      </c>
      <c r="K681" t="n">
        <v>0.2158160818411771</v>
      </c>
      <c r="L681" t="n">
        <v>0.2514736377849912</v>
      </c>
      <c r="M681" t="n">
        <v>0.5327102803738317</v>
      </c>
    </row>
    <row r="682">
      <c r="A682" s="323" t="n">
        <v>45973.93192129629</v>
      </c>
      <c r="B682" s="82" t="n">
        <v>45973</v>
      </c>
      <c r="C682" t="n">
        <v>410.3</v>
      </c>
      <c r="D682" t="n">
        <v>823.6</v>
      </c>
      <c r="E682" t="n">
        <v>5.4</v>
      </c>
      <c r="F682" t="n">
        <v>10.4</v>
      </c>
      <c r="G682" t="n">
        <v>0.4981787275376396</v>
      </c>
      <c r="H682" t="n">
        <v>0.5018212724623604</v>
      </c>
      <c r="I682" t="n">
        <v>0.5192307692307693</v>
      </c>
      <c r="J682" t="n">
        <v>0.4807692307692307</v>
      </c>
      <c r="K682" t="n">
        <v>0.2586697239137745</v>
      </c>
      <c r="L682" t="n">
        <v>0.2605610453169949</v>
      </c>
      <c r="M682" t="n">
        <v>0.4807692307692307</v>
      </c>
    </row>
    <row r="683">
      <c r="A683" s="323" t="n">
        <v>45974.00387731481</v>
      </c>
      <c r="B683" s="82" t="n">
        <v>45974</v>
      </c>
      <c r="C683" t="n">
        <v>409.4</v>
      </c>
      <c r="D683" t="n">
        <v>825.6</v>
      </c>
      <c r="E683" t="n">
        <v>5.3</v>
      </c>
      <c r="F683" t="n">
        <v>10.5</v>
      </c>
      <c r="G683" t="n">
        <v>0.4958817829457364</v>
      </c>
      <c r="H683" t="n">
        <v>0.5041182170542636</v>
      </c>
      <c r="I683" t="n">
        <v>0.5047619047619047</v>
      </c>
      <c r="J683" t="n">
        <v>0.4952380952380953</v>
      </c>
      <c r="K683" t="n">
        <v>0.2503022332964193</v>
      </c>
      <c r="L683" t="n">
        <v>0.2544596714654854</v>
      </c>
      <c r="M683" t="n">
        <v>0.4952380952380953</v>
      </c>
    </row>
    <row r="684">
      <c r="A684" s="323" t="n">
        <v>45974.0809375</v>
      </c>
      <c r="B684" s="82" t="n">
        <v>45974</v>
      </c>
      <c r="C684" t="n">
        <v>398.8</v>
      </c>
      <c r="D684" t="n">
        <v>819.9</v>
      </c>
      <c r="E684" t="n">
        <v>5.3</v>
      </c>
      <c r="F684" t="n">
        <v>10.5</v>
      </c>
      <c r="G684" t="n">
        <v>0.486400780582998</v>
      </c>
      <c r="H684" t="n">
        <v>0.513599219417002</v>
      </c>
      <c r="I684" t="n">
        <v>0.5047619047619047</v>
      </c>
      <c r="J684" t="n">
        <v>0.4952380952380953</v>
      </c>
      <c r="K684" t="n">
        <v>0.2455165844847513</v>
      </c>
      <c r="L684" t="n">
        <v>0.2592453202771534</v>
      </c>
      <c r="M684" t="n">
        <v>0.4952380952380953</v>
      </c>
    </row>
    <row r="685">
      <c r="A685" s="323" t="n">
        <v>45974.19773148148</v>
      </c>
      <c r="B685" s="82" t="n">
        <v>45974</v>
      </c>
      <c r="C685" t="n">
        <v>401</v>
      </c>
      <c r="D685" t="n">
        <v>826.4</v>
      </c>
      <c r="E685" t="n">
        <v>5.4</v>
      </c>
      <c r="F685" t="n">
        <v>10.6</v>
      </c>
      <c r="G685" t="n">
        <v>0.4852371732817038</v>
      </c>
      <c r="H685" t="n">
        <v>0.5147628267182962</v>
      </c>
      <c r="I685" t="n">
        <v>0.5094339622641509</v>
      </c>
      <c r="J685" t="n">
        <v>0.490566037735849</v>
      </c>
      <c r="K685" t="n">
        <v>0.2471962958227548</v>
      </c>
      <c r="L685" t="n">
        <v>0.2622376664413962</v>
      </c>
      <c r="M685" t="n">
        <v>0.490566037735849</v>
      </c>
    </row>
    <row r="686">
      <c r="A686" s="323" t="n">
        <v>45974.26188657407</v>
      </c>
      <c r="B686" s="82" t="n">
        <v>45974</v>
      </c>
      <c r="C686" t="n">
        <v>390.5</v>
      </c>
      <c r="D686" t="n">
        <v>805.9</v>
      </c>
      <c r="E686" t="n">
        <v>5.1</v>
      </c>
      <c r="F686" t="n">
        <v>10.2</v>
      </c>
      <c r="G686" t="n">
        <v>0.4845514331802953</v>
      </c>
      <c r="H686" t="n">
        <v>0.5154485668197046</v>
      </c>
      <c r="I686" t="n">
        <v>0.5</v>
      </c>
      <c r="J686" t="n">
        <v>0.5</v>
      </c>
      <c r="K686" t="n">
        <v>0.2422757165901477</v>
      </c>
      <c r="L686" t="n">
        <v>0.2577242834098523</v>
      </c>
      <c r="M686" t="n">
        <v>0.5</v>
      </c>
    </row>
    <row r="687">
      <c r="A687" s="323" t="n">
        <v>45974.29510416667</v>
      </c>
      <c r="B687" s="82" t="n">
        <v>45974</v>
      </c>
      <c r="C687" t="n">
        <v>414.9</v>
      </c>
      <c r="D687" t="n">
        <v>843.7</v>
      </c>
      <c r="E687" t="n">
        <v>5.4</v>
      </c>
      <c r="F687" t="n">
        <v>10.7</v>
      </c>
      <c r="G687" t="n">
        <v>0.4917624748133222</v>
      </c>
      <c r="H687" t="n">
        <v>0.5082375251866778</v>
      </c>
      <c r="I687" t="n">
        <v>0.5046728971962617</v>
      </c>
      <c r="J687" t="n">
        <v>0.4953271028037383</v>
      </c>
      <c r="K687" t="n">
        <v>0.248179192896443</v>
      </c>
      <c r="L687" t="n">
        <v>0.2564937042998187</v>
      </c>
      <c r="M687" t="n">
        <v>0.4953271028037383</v>
      </c>
    </row>
    <row r="688">
      <c r="A688" s="323" t="n">
        <v>45974.34106481481</v>
      </c>
      <c r="B688" s="82" t="n">
        <v>45974</v>
      </c>
      <c r="C688" t="n">
        <v>385.2</v>
      </c>
      <c r="D688" t="n">
        <v>851.3</v>
      </c>
      <c r="E688" t="n">
        <v>5.2</v>
      </c>
      <c r="F688" t="n">
        <v>10.8</v>
      </c>
      <c r="G688" t="n">
        <v>0.4524844355691296</v>
      </c>
      <c r="H688" t="n">
        <v>0.5475155644308705</v>
      </c>
      <c r="I688" t="n">
        <v>0.4814814814814815</v>
      </c>
      <c r="J688" t="n">
        <v>0.5185185185185185</v>
      </c>
      <c r="K688" t="n">
        <v>0.2178628763851365</v>
      </c>
      <c r="L688" t="n">
        <v>0.263618605096345</v>
      </c>
      <c r="M688" t="n">
        <v>0.5185185185185185</v>
      </c>
    </row>
    <row r="689">
      <c r="A689" s="323" t="n">
        <v>45974.37841435185</v>
      </c>
      <c r="B689" s="82" t="n">
        <v>45974</v>
      </c>
      <c r="C689" t="n">
        <v>386.2</v>
      </c>
      <c r="D689" t="n">
        <v>827.1</v>
      </c>
      <c r="E689" t="n">
        <v>5.1</v>
      </c>
      <c r="F689" t="n">
        <v>10.6</v>
      </c>
      <c r="G689" t="n">
        <v>0.4669326562688913</v>
      </c>
      <c r="H689" t="n">
        <v>0.5330673437311088</v>
      </c>
      <c r="I689" t="n">
        <v>0.4811320754716981</v>
      </c>
      <c r="J689" t="n">
        <v>0.5188679245283019</v>
      </c>
      <c r="K689" t="n">
        <v>0.2246562780161647</v>
      </c>
      <c r="L689" t="n">
        <v>0.2564757974555334</v>
      </c>
      <c r="M689" t="n">
        <v>0.5188679245283019</v>
      </c>
    </row>
    <row r="690">
      <c r="A690" s="323" t="n">
        <v>45974.42229166667</v>
      </c>
      <c r="B690" s="82" t="n">
        <v>45974</v>
      </c>
      <c r="C690" t="n">
        <v>384.4</v>
      </c>
      <c r="D690" t="n">
        <v>829.2</v>
      </c>
      <c r="E690" t="n">
        <v>5.2</v>
      </c>
      <c r="F690" t="n">
        <v>10.9</v>
      </c>
      <c r="G690" t="n">
        <v>0.4635793535938253</v>
      </c>
      <c r="H690" t="n">
        <v>0.5364206464061747</v>
      </c>
      <c r="I690" t="n">
        <v>0.4770642201834863</v>
      </c>
      <c r="J690" t="n">
        <v>0.5229357798165137</v>
      </c>
      <c r="K690" t="n">
        <v>0.2211571228154029</v>
      </c>
      <c r="L690" t="n">
        <v>0.2559070973680834</v>
      </c>
      <c r="M690" t="n">
        <v>0.5229357798165137</v>
      </c>
    </row>
    <row r="691">
      <c r="A691" s="323" t="n">
        <v>45974.46261574074</v>
      </c>
      <c r="B691" s="82" t="n">
        <v>45974</v>
      </c>
      <c r="C691" t="n">
        <v>410</v>
      </c>
      <c r="D691" t="n">
        <v>841.2</v>
      </c>
      <c r="E691" t="n">
        <v>5.1</v>
      </c>
      <c r="F691" t="n">
        <v>10.8</v>
      </c>
      <c r="G691" t="n">
        <v>0.487398953875416</v>
      </c>
      <c r="H691" t="n">
        <v>0.5126010461245839</v>
      </c>
      <c r="I691" t="n">
        <v>0.4722222222222222</v>
      </c>
      <c r="J691" t="n">
        <v>0.5277777777777778</v>
      </c>
      <c r="K691" t="n">
        <v>0.2301606171078353</v>
      </c>
      <c r="L691" t="n">
        <v>0.2420616051143868</v>
      </c>
      <c r="M691" t="n">
        <v>0.5277777777777778</v>
      </c>
    </row>
    <row r="692">
      <c r="A692" s="323" t="n">
        <v>45974.50857638889</v>
      </c>
      <c r="B692" s="82" t="n">
        <v>45974</v>
      </c>
      <c r="C692" t="n">
        <v>396.6</v>
      </c>
      <c r="D692" t="n">
        <v>840.2</v>
      </c>
      <c r="E692" t="n">
        <v>5.3</v>
      </c>
      <c r="F692" t="n">
        <v>10.8</v>
      </c>
      <c r="G692" t="n">
        <v>0.4720304689359676</v>
      </c>
      <c r="H692" t="n">
        <v>0.5279695310640323</v>
      </c>
      <c r="I692" t="n">
        <v>0.4907407407407407</v>
      </c>
      <c r="J692" t="n">
        <v>0.5092592592592593</v>
      </c>
      <c r="K692" t="n">
        <v>0.2316445819778359</v>
      </c>
      <c r="L692" t="n">
        <v>0.2590961587629047</v>
      </c>
      <c r="M692" t="n">
        <v>0.5092592592592593</v>
      </c>
    </row>
    <row r="693">
      <c r="A693" s="323" t="n">
        <v>45974.6315625</v>
      </c>
      <c r="B693" s="82" t="n">
        <v>45974</v>
      </c>
      <c r="C693" t="n">
        <v>401.7</v>
      </c>
      <c r="D693" t="n">
        <v>832.5</v>
      </c>
      <c r="E693" t="n">
        <v>5.4</v>
      </c>
      <c r="F693" t="n">
        <v>10.8</v>
      </c>
      <c r="G693" t="n">
        <v>0.4825225225225225</v>
      </c>
      <c r="H693" t="n">
        <v>0.5174774774774775</v>
      </c>
      <c r="I693" t="n">
        <v>0.5</v>
      </c>
      <c r="J693" t="n">
        <v>0.5</v>
      </c>
      <c r="K693" t="n">
        <v>0.2412612612612613</v>
      </c>
      <c r="L693" t="n">
        <v>0.2587387387387388</v>
      </c>
      <c r="M693" t="n">
        <v>0.5</v>
      </c>
    </row>
    <row r="694">
      <c r="A694" s="323" t="n">
        <v>45974.70501157407</v>
      </c>
      <c r="B694" s="82" t="n">
        <v>45974</v>
      </c>
      <c r="C694" t="n">
        <v>421.1</v>
      </c>
      <c r="D694" t="n">
        <v>836.3</v>
      </c>
      <c r="E694" t="n">
        <v>5.3</v>
      </c>
      <c r="F694" t="n">
        <v>10.6</v>
      </c>
      <c r="G694" t="n">
        <v>0.5035274423053928</v>
      </c>
      <c r="H694" t="n">
        <v>0.4964725576946071</v>
      </c>
      <c r="I694" t="n">
        <v>0.5</v>
      </c>
      <c r="J694" t="n">
        <v>0.5</v>
      </c>
      <c r="K694" t="n">
        <v>0.2517637211526964</v>
      </c>
      <c r="L694" t="n">
        <v>0.2482362788473036</v>
      </c>
      <c r="M694" t="n">
        <v>0.5</v>
      </c>
    </row>
    <row r="695">
      <c r="A695" s="323" t="n">
        <v>45974.79155092593</v>
      </c>
      <c r="B695" s="82" t="n">
        <v>45974</v>
      </c>
      <c r="C695" t="n">
        <v>406.4</v>
      </c>
      <c r="D695" t="n">
        <v>846</v>
      </c>
      <c r="E695" t="n">
        <v>5.3</v>
      </c>
      <c r="F695" t="n">
        <v>10.4</v>
      </c>
      <c r="G695" t="n">
        <v>0.4803782505910165</v>
      </c>
      <c r="H695" t="n">
        <v>0.5196217494089834</v>
      </c>
      <c r="I695" t="n">
        <v>0.5096153846153846</v>
      </c>
      <c r="J695" t="n">
        <v>0.4903846153846154</v>
      </c>
      <c r="K695" t="n">
        <v>0.2448081469358065</v>
      </c>
      <c r="L695" t="n">
        <v>0.2648072376795781</v>
      </c>
      <c r="M695" t="n">
        <v>0.4903846153846154</v>
      </c>
    </row>
    <row r="696">
      <c r="A696" s="323" t="n">
        <v>45974.94336805555</v>
      </c>
      <c r="B696" s="82" t="n">
        <v>45974</v>
      </c>
      <c r="C696" t="n">
        <v>0</v>
      </c>
      <c r="D696" t="n">
        <v>824.5</v>
      </c>
      <c r="E696" t="n">
        <v>5.4</v>
      </c>
      <c r="F696" t="n">
        <v>10.5</v>
      </c>
      <c r="G696" t="n">
        <v>0</v>
      </c>
      <c r="H696" t="n">
        <v>1</v>
      </c>
      <c r="I696" t="n">
        <v>0.5142857142857143</v>
      </c>
      <c r="J696" t="n">
        <v>0.4857142857142857</v>
      </c>
      <c r="K696" t="n">
        <v>0</v>
      </c>
      <c r="L696" t="n">
        <v>0.5142857142857143</v>
      </c>
      <c r="M696" t="n">
        <v>0.4857142857142857</v>
      </c>
    </row>
    <row r="697">
      <c r="A697" s="323" t="n">
        <v>45975.01888888889</v>
      </c>
      <c r="B697" s="82" t="n">
        <v>45975</v>
      </c>
      <c r="C697" t="n">
        <v>399.9</v>
      </c>
      <c r="D697" t="n">
        <v>824.9</v>
      </c>
      <c r="E697" t="n">
        <v>5.4</v>
      </c>
      <c r="F697" t="n">
        <v>10.5</v>
      </c>
      <c r="G697" t="n">
        <v>0.4847860346708692</v>
      </c>
      <c r="H697" t="n">
        <v>0.5152139653291308</v>
      </c>
      <c r="I697" t="n">
        <v>0.5142857142857143</v>
      </c>
      <c r="J697" t="n">
        <v>0.4857142857142857</v>
      </c>
      <c r="K697" t="n">
        <v>0.249318532116447</v>
      </c>
      <c r="L697" t="n">
        <v>0.2649671821692673</v>
      </c>
      <c r="M697" t="n">
        <v>0.4857142857142857</v>
      </c>
    </row>
    <row r="698">
      <c r="A698" s="323" t="n">
        <v>45975.10842592592</v>
      </c>
      <c r="B698" s="82" t="n">
        <v>45975</v>
      </c>
      <c r="C698" t="n">
        <v>378.9</v>
      </c>
      <c r="D698" t="n">
        <v>823.8</v>
      </c>
      <c r="E698" t="n">
        <v>5.3</v>
      </c>
      <c r="F698" t="n">
        <v>10.5</v>
      </c>
      <c r="G698" t="n">
        <v>0.4599417334304443</v>
      </c>
      <c r="H698" t="n">
        <v>0.5400582665695557</v>
      </c>
      <c r="I698" t="n">
        <v>0.5047619047619047</v>
      </c>
      <c r="J698" t="n">
        <v>0.4952380952380953</v>
      </c>
      <c r="K698" t="n">
        <v>0.2321610654458433</v>
      </c>
      <c r="L698" t="n">
        <v>0.2726008393160614</v>
      </c>
      <c r="M698" t="n">
        <v>0.4952380952380953</v>
      </c>
    </row>
    <row r="699">
      <c r="A699" s="323" t="n">
        <v>45975.2618287037</v>
      </c>
      <c r="B699" s="82" t="n">
        <v>45975</v>
      </c>
      <c r="C699" t="n">
        <v>397.8</v>
      </c>
      <c r="D699" t="n">
        <v>844.9</v>
      </c>
      <c r="E699" t="n">
        <v>5.5</v>
      </c>
      <c r="F699" t="n">
        <v>10.7</v>
      </c>
      <c r="G699" t="n">
        <v>0.4708249496981892</v>
      </c>
      <c r="H699" t="n">
        <v>0.5291750503018109</v>
      </c>
      <c r="I699" t="n">
        <v>0.5140186915887851</v>
      </c>
      <c r="J699" t="n">
        <v>0.4859813084112149</v>
      </c>
      <c r="K699" t="n">
        <v>0.2420128246112188</v>
      </c>
      <c r="L699" t="n">
        <v>0.2720058669775664</v>
      </c>
      <c r="M699" t="n">
        <v>0.4859813084112149</v>
      </c>
    </row>
    <row r="700">
      <c r="A700" s="323" t="n">
        <v>45975.33170138889</v>
      </c>
      <c r="B700" s="82" t="n">
        <v>45975</v>
      </c>
      <c r="C700" t="n">
        <v>388.5</v>
      </c>
      <c r="D700" t="n">
        <v>871.1</v>
      </c>
      <c r="E700" t="n">
        <v>5.5</v>
      </c>
      <c r="F700" t="n">
        <v>10.9</v>
      </c>
      <c r="G700" t="n">
        <v>0.4459878314774423</v>
      </c>
      <c r="H700" t="n">
        <v>0.5540121685225577</v>
      </c>
      <c r="I700" t="n">
        <v>0.5045871559633027</v>
      </c>
      <c r="J700" t="n">
        <v>0.4954128440366973</v>
      </c>
      <c r="K700" t="n">
        <v>0.2250397314794434</v>
      </c>
      <c r="L700" t="n">
        <v>0.2795474244838594</v>
      </c>
      <c r="M700" t="n">
        <v>0.4954128440366973</v>
      </c>
    </row>
    <row r="701">
      <c r="A701" s="323" t="n">
        <v>45975.34730324074</v>
      </c>
      <c r="B701" s="82" t="n">
        <v>45975</v>
      </c>
      <c r="C701" t="n">
        <v>389.6</v>
      </c>
      <c r="D701" t="n">
        <v>851.2</v>
      </c>
      <c r="E701" t="n">
        <v>5.4</v>
      </c>
      <c r="F701" t="n">
        <v>10.8</v>
      </c>
      <c r="G701" t="n">
        <v>0.4577067669172932</v>
      </c>
      <c r="H701" t="n">
        <v>0.5422932330827067</v>
      </c>
      <c r="I701" t="n">
        <v>0.5</v>
      </c>
      <c r="J701" t="n">
        <v>0.5</v>
      </c>
      <c r="K701" t="n">
        <v>0.2288533834586466</v>
      </c>
      <c r="L701" t="n">
        <v>0.2711466165413534</v>
      </c>
      <c r="M701" t="n">
        <v>0.5</v>
      </c>
    </row>
    <row r="702">
      <c r="A702" s="323" t="n">
        <v>45975.3862962963</v>
      </c>
      <c r="B702" s="82" t="n">
        <v>45975</v>
      </c>
      <c r="C702" t="n">
        <v>417.3</v>
      </c>
      <c r="D702" t="n">
        <v>839.1</v>
      </c>
      <c r="E702" t="n">
        <v>5.3</v>
      </c>
      <c r="F702" t="n">
        <v>10.7</v>
      </c>
      <c r="G702" t="n">
        <v>0.4973185555952807</v>
      </c>
      <c r="H702" t="n">
        <v>0.5026814444047193</v>
      </c>
      <c r="I702" t="n">
        <v>0.4953271028037383</v>
      </c>
      <c r="J702" t="n">
        <v>0.5046728971962616</v>
      </c>
      <c r="K702" t="n">
        <v>0.2463353593135502</v>
      </c>
      <c r="L702" t="n">
        <v>0.2489917434901881</v>
      </c>
      <c r="M702" t="n">
        <v>0.5046728971962616</v>
      </c>
    </row>
    <row r="703">
      <c r="A703" s="323" t="n">
        <v>45975.42353009259</v>
      </c>
      <c r="B703" s="82" t="n">
        <v>45975</v>
      </c>
      <c r="C703" t="n">
        <v>422.5</v>
      </c>
      <c r="D703" t="n">
        <v>841.9</v>
      </c>
      <c r="E703" t="n">
        <v>5.2</v>
      </c>
      <c r="F703" t="n">
        <v>10.6</v>
      </c>
      <c r="G703" t="n">
        <v>0.5018410737617295</v>
      </c>
      <c r="H703" t="n">
        <v>0.4981589262382706</v>
      </c>
      <c r="I703" t="n">
        <v>0.4905660377358491</v>
      </c>
      <c r="J703" t="n">
        <v>0.5094339622641509</v>
      </c>
      <c r="K703" t="n">
        <v>0.2461861871283956</v>
      </c>
      <c r="L703" t="n">
        <v>0.2443798506074535</v>
      </c>
      <c r="M703" t="n">
        <v>0.5094339622641509</v>
      </c>
    </row>
    <row r="704">
      <c r="A704" s="323" t="n">
        <v>45975.461875</v>
      </c>
      <c r="B704" s="82" t="n">
        <v>45975</v>
      </c>
      <c r="C704" t="n">
        <v>394.2</v>
      </c>
      <c r="D704" t="n">
        <v>846.9</v>
      </c>
      <c r="E704" t="n">
        <v>5.2</v>
      </c>
      <c r="F704" t="n">
        <v>10.5</v>
      </c>
      <c r="G704" t="n">
        <v>0.4654622741764081</v>
      </c>
      <c r="H704" t="n">
        <v>0.5345377258235919</v>
      </c>
      <c r="I704" t="n">
        <v>0.4952380952380953</v>
      </c>
      <c r="J704" t="n">
        <v>0.5047619047619047</v>
      </c>
      <c r="K704" t="n">
        <v>0.2305146500683164</v>
      </c>
      <c r="L704" t="n">
        <v>0.2647234451697789</v>
      </c>
      <c r="M704" t="n">
        <v>0.5047619047619047</v>
      </c>
    </row>
    <row r="705">
      <c r="A705" s="323" t="n">
        <v>45975.50350694444</v>
      </c>
      <c r="B705" s="82" t="n">
        <v>45975</v>
      </c>
      <c r="C705" t="n">
        <v>399.8</v>
      </c>
      <c r="D705" t="n">
        <v>855.4</v>
      </c>
      <c r="E705" t="n">
        <v>5.4</v>
      </c>
      <c r="F705" t="n">
        <v>10.4</v>
      </c>
      <c r="G705" t="n">
        <v>0.4673836801496376</v>
      </c>
      <c r="H705" t="n">
        <v>0.5326163198503624</v>
      </c>
      <c r="I705" t="n">
        <v>0.5192307692307693</v>
      </c>
      <c r="J705" t="n">
        <v>0.4807692307692307</v>
      </c>
      <c r="K705" t="n">
        <v>0.2426799877700042</v>
      </c>
      <c r="L705" t="n">
        <v>0.2765507814607651</v>
      </c>
      <c r="M705" t="n">
        <v>0.4807692307692307</v>
      </c>
    </row>
    <row r="706">
      <c r="A706" s="323" t="n">
        <v>45975.64420138889</v>
      </c>
      <c r="B706" s="82" t="n">
        <v>45975</v>
      </c>
      <c r="C706" t="n">
        <v>413.8</v>
      </c>
      <c r="D706" t="n">
        <v>826.2</v>
      </c>
      <c r="E706" t="n">
        <v>5.3</v>
      </c>
      <c r="F706" t="n">
        <v>10.7</v>
      </c>
      <c r="G706" t="n">
        <v>0.5008472524812394</v>
      </c>
      <c r="H706" t="n">
        <v>0.4991527475187606</v>
      </c>
      <c r="I706" t="n">
        <v>0.4953271028037383</v>
      </c>
      <c r="J706" t="n">
        <v>0.5046728971962616</v>
      </c>
      <c r="K706" t="n">
        <v>0.2480832185187448</v>
      </c>
      <c r="L706" t="n">
        <v>0.2472438842849936</v>
      </c>
      <c r="M706" t="n">
        <v>0.5046728971962616</v>
      </c>
    </row>
    <row r="707">
      <c r="A707" s="323" t="n">
        <v>45975.73107638889</v>
      </c>
      <c r="B707" s="82" t="n">
        <v>45975</v>
      </c>
      <c r="C707" t="n">
        <v>416.6</v>
      </c>
      <c r="D707" t="n">
        <v>825.8</v>
      </c>
      <c r="E707" t="n">
        <v>5.3</v>
      </c>
      <c r="F707" t="n">
        <v>10.5</v>
      </c>
      <c r="G707" t="n">
        <v>0.5044805037539356</v>
      </c>
      <c r="H707" t="n">
        <v>0.4955194962460644</v>
      </c>
      <c r="I707" t="n">
        <v>0.5047619047619047</v>
      </c>
      <c r="J707" t="n">
        <v>0.4952380952380953</v>
      </c>
      <c r="K707" t="n">
        <v>0.2546425399900818</v>
      </c>
      <c r="L707" t="n">
        <v>0.2501193647718229</v>
      </c>
      <c r="M707" t="n">
        <v>0.4952380952380953</v>
      </c>
    </row>
    <row r="708">
      <c r="A708" s="323" t="n">
        <v>45975.80358796296</v>
      </c>
      <c r="B708" s="82" t="n">
        <v>45975</v>
      </c>
      <c r="C708" t="n">
        <v>398.1</v>
      </c>
      <c r="D708" t="n">
        <v>829.8</v>
      </c>
      <c r="E708" t="n">
        <v>5.2</v>
      </c>
      <c r="F708" t="n">
        <v>10.2</v>
      </c>
      <c r="G708" t="n">
        <v>0.4797541576283442</v>
      </c>
      <c r="H708" t="n">
        <v>0.5202458423716557</v>
      </c>
      <c r="I708" t="n">
        <v>0.5098039215686275</v>
      </c>
      <c r="J708" t="n">
        <v>0.4901960784313725</v>
      </c>
      <c r="K708" t="n">
        <v>0.2445805509477834</v>
      </c>
      <c r="L708" t="n">
        <v>0.2652233706208441</v>
      </c>
      <c r="M708" t="n">
        <v>0.4901960784313725</v>
      </c>
    </row>
    <row r="709">
      <c r="A709" s="323" t="n">
        <v>45975.93009259259</v>
      </c>
      <c r="B709" s="82" t="n">
        <v>45975</v>
      </c>
      <c r="C709" t="n">
        <v>399.6</v>
      </c>
      <c r="D709" t="n">
        <v>823.9</v>
      </c>
      <c r="E709" t="n">
        <v>5.4</v>
      </c>
      <c r="F709" t="n">
        <v>10.5</v>
      </c>
      <c r="G709" t="n">
        <v>0.4850103167860177</v>
      </c>
      <c r="H709" t="n">
        <v>0.5149896832139822</v>
      </c>
      <c r="I709" t="n">
        <v>0.5142857142857143</v>
      </c>
      <c r="J709" t="n">
        <v>0.4857142857142857</v>
      </c>
      <c r="K709" t="n">
        <v>0.2494338772042377</v>
      </c>
      <c r="L709" t="n">
        <v>0.2648518370814766</v>
      </c>
      <c r="M709" t="n">
        <v>0.4857142857142857</v>
      </c>
    </row>
    <row r="710">
      <c r="A710" s="323" t="n">
        <v>45976.9566087963</v>
      </c>
      <c r="B710" s="82" t="n">
        <v>45976</v>
      </c>
      <c r="C710" t="n">
        <v>402.4</v>
      </c>
      <c r="D710" t="n">
        <v>860.0599999999999</v>
      </c>
      <c r="E710" t="n">
        <v>5.24</v>
      </c>
      <c r="F710" t="n">
        <v>10.73</v>
      </c>
      <c r="G710" t="n">
        <v>0.4678743343487664</v>
      </c>
      <c r="H710" t="n">
        <v>0.5321256656512336</v>
      </c>
      <c r="I710" t="n">
        <v>0.4883504193849021</v>
      </c>
      <c r="J710" t="n">
        <v>0.5116495806150979</v>
      </c>
      <c r="K710" t="n">
        <v>0.228486627398652</v>
      </c>
      <c r="L710" t="n">
        <v>0.2598637919862501</v>
      </c>
      <c r="M710" t="n">
        <v>0.5116495806150979</v>
      </c>
    </row>
    <row r="711">
      <c r="A711" s="323" t="n">
        <v>45977.06554398148</v>
      </c>
      <c r="B711" s="82" t="n">
        <v>45977</v>
      </c>
      <c r="C711" t="n">
        <v>408.9</v>
      </c>
      <c r="D711" t="n">
        <v>810.8200000000001</v>
      </c>
      <c r="E711" t="n">
        <v>5.27</v>
      </c>
      <c r="F711" t="n">
        <v>10.67</v>
      </c>
      <c r="G711" t="n">
        <v>0.5043042845514417</v>
      </c>
      <c r="H711" t="n">
        <v>0.4956957154485583</v>
      </c>
      <c r="I711" t="n">
        <v>0.4939081537019681</v>
      </c>
      <c r="J711" t="n">
        <v>0.5060918462980319</v>
      </c>
      <c r="K711" t="n">
        <v>0.2490799980867945</v>
      </c>
      <c r="L711" t="n">
        <v>0.2448281556151736</v>
      </c>
      <c r="M711" t="n">
        <v>0.5060918462980319</v>
      </c>
    </row>
    <row r="712">
      <c r="A712" s="323" t="n">
        <v>45977.16295138889</v>
      </c>
      <c r="B712" s="82" t="n">
        <v>45977</v>
      </c>
      <c r="C712" t="n">
        <v>397.4</v>
      </c>
      <c r="D712" t="n">
        <v>817.8099999999999</v>
      </c>
      <c r="E712" t="n">
        <v>5.03</v>
      </c>
      <c r="F712" t="n">
        <v>10.71</v>
      </c>
      <c r="G712" t="n">
        <v>0.4859319401817048</v>
      </c>
      <c r="H712" t="n">
        <v>0.5140680598182952</v>
      </c>
      <c r="I712" t="n">
        <v>0.4696545284780579</v>
      </c>
      <c r="J712" t="n">
        <v>0.5303454715219421</v>
      </c>
      <c r="K712" t="n">
        <v>0.2282201362384664</v>
      </c>
      <c r="L712" t="n">
        <v>0.2414343922395915</v>
      </c>
      <c r="M712" t="n">
        <v>0.5303454715219421</v>
      </c>
    </row>
    <row r="713">
      <c r="A713" s="323" t="n">
        <v>45977.27290509259</v>
      </c>
      <c r="B713" s="82" t="n">
        <v>45977</v>
      </c>
      <c r="C713" t="n">
        <v>416.4</v>
      </c>
      <c r="D713" t="n">
        <v>815.4</v>
      </c>
      <c r="E713" t="n">
        <v>5.2</v>
      </c>
      <c r="F713" t="n">
        <v>10.9</v>
      </c>
      <c r="G713" t="n">
        <v>0.5106696100073583</v>
      </c>
      <c r="H713" t="n">
        <v>0.4893303899926417</v>
      </c>
      <c r="I713" t="n">
        <v>0.4770642201834863</v>
      </c>
      <c r="J713" t="n">
        <v>0.5229357798165137</v>
      </c>
      <c r="K713" t="n">
        <v>0.2436221992695655</v>
      </c>
      <c r="L713" t="n">
        <v>0.2334420209139208</v>
      </c>
      <c r="M713" t="n">
        <v>0.5229357798165137</v>
      </c>
    </row>
    <row r="714">
      <c r="A714" s="323" t="n">
        <v>45977.30010416666</v>
      </c>
      <c r="B714" s="82" t="n">
        <v>45977</v>
      </c>
      <c r="C714" t="n">
        <v>408.8</v>
      </c>
      <c r="D714" t="n">
        <v>839.8</v>
      </c>
      <c r="E714" t="n">
        <v>5.1</v>
      </c>
      <c r="F714" t="n">
        <v>10.5</v>
      </c>
      <c r="G714" t="n">
        <v>0.4867825672779234</v>
      </c>
      <c r="H714" t="n">
        <v>0.5132174327220766</v>
      </c>
      <c r="I714" t="n">
        <v>0.4857142857142857</v>
      </c>
      <c r="J714" t="n">
        <v>0.5142857142857143</v>
      </c>
      <c r="K714" t="n">
        <v>0.2364372469635627</v>
      </c>
      <c r="L714" t="n">
        <v>0.2492770387507229</v>
      </c>
      <c r="M714" t="n">
        <v>0.5142857142857143</v>
      </c>
    </row>
    <row r="715">
      <c r="A715" s="323" t="n">
        <v>45977.37890046297</v>
      </c>
      <c r="B715" s="82" t="n">
        <v>45977</v>
      </c>
      <c r="C715" t="n">
        <v>403.5</v>
      </c>
      <c r="D715" t="n">
        <v>834.2</v>
      </c>
      <c r="E715" t="n">
        <v>5.1</v>
      </c>
      <c r="F715" t="n">
        <v>10.8</v>
      </c>
      <c r="G715" t="n">
        <v>0.4836969551666267</v>
      </c>
      <c r="H715" t="n">
        <v>0.5163030448333733</v>
      </c>
      <c r="I715" t="n">
        <v>0.4722222222222222</v>
      </c>
      <c r="J715" t="n">
        <v>0.5277777777777778</v>
      </c>
      <c r="K715" t="n">
        <v>0.228412451050907</v>
      </c>
      <c r="L715" t="n">
        <v>0.2438097711713151</v>
      </c>
      <c r="M715" t="n">
        <v>0.5277777777777778</v>
      </c>
    </row>
    <row r="716">
      <c r="A716" s="323" t="n">
        <v>45977.42929398148</v>
      </c>
      <c r="B716" s="82" t="n">
        <v>45977</v>
      </c>
      <c r="C716" t="n">
        <v>400.7</v>
      </c>
      <c r="D716" t="n">
        <v>833.9</v>
      </c>
      <c r="E716" t="n">
        <v>5.4</v>
      </c>
      <c r="F716" t="n">
        <v>10.9</v>
      </c>
      <c r="G716" t="n">
        <v>0.4805132509893272</v>
      </c>
      <c r="H716" t="n">
        <v>0.5194867490106727</v>
      </c>
      <c r="I716" t="n">
        <v>0.4954128440366973</v>
      </c>
      <c r="J716" t="n">
        <v>0.5045871559633027</v>
      </c>
      <c r="K716" t="n">
        <v>0.2380524362699419</v>
      </c>
      <c r="L716" t="n">
        <v>0.2573604077667553</v>
      </c>
      <c r="M716" t="n">
        <v>0.5045871559633027</v>
      </c>
    </row>
    <row r="717">
      <c r="A717" s="323" t="n">
        <v>45977.49394675926</v>
      </c>
      <c r="B717" s="82" t="n">
        <v>45977</v>
      </c>
      <c r="C717" t="n">
        <v>408.4</v>
      </c>
      <c r="D717" t="n">
        <v>843.6</v>
      </c>
      <c r="E717" t="n">
        <v>5.6</v>
      </c>
      <c r="F717" t="n">
        <v>10.3</v>
      </c>
      <c r="G717" t="n">
        <v>0.4841156946420104</v>
      </c>
      <c r="H717" t="n">
        <v>0.5158843053579896</v>
      </c>
      <c r="I717" t="n">
        <v>0.5436893203883495</v>
      </c>
      <c r="J717" t="n">
        <v>0.4563106796116506</v>
      </c>
      <c r="K717" t="n">
        <v>0.2632085330092483</v>
      </c>
      <c r="L717" t="n">
        <v>0.2804807873791011</v>
      </c>
      <c r="M717" t="n">
        <v>0.4563106796116506</v>
      </c>
    </row>
    <row r="718">
      <c r="A718" s="323" t="n">
        <v>45977.5297337963</v>
      </c>
      <c r="B718" s="82" t="n">
        <v>45977</v>
      </c>
      <c r="C718" t="n">
        <v>435</v>
      </c>
      <c r="D718" t="n">
        <v>891.1</v>
      </c>
      <c r="E718" t="n">
        <v>5.2</v>
      </c>
      <c r="F718" t="n">
        <v>10.7</v>
      </c>
      <c r="G718" t="n">
        <v>0.4881607002581079</v>
      </c>
      <c r="H718" t="n">
        <v>0.511839299741892</v>
      </c>
      <c r="I718" t="n">
        <v>0.485981308411215</v>
      </c>
      <c r="J718" t="n">
        <v>0.514018691588785</v>
      </c>
      <c r="K718" t="n">
        <v>0.2372369758263702</v>
      </c>
      <c r="L718" t="n">
        <v>0.2487443325848447</v>
      </c>
      <c r="M718" t="n">
        <v>0.514018691588785</v>
      </c>
    </row>
    <row r="719">
      <c r="A719" s="323" t="n">
        <v>45977.60775462963</v>
      </c>
      <c r="B719" s="82" t="n">
        <v>45977</v>
      </c>
      <c r="C719" t="n">
        <v>404.6</v>
      </c>
      <c r="D719" t="n">
        <v>845.5</v>
      </c>
      <c r="E719" t="n">
        <v>5.6</v>
      </c>
      <c r="F719" t="n">
        <v>10.7</v>
      </c>
      <c r="G719" t="n">
        <v>0.4785334121821408</v>
      </c>
      <c r="H719" t="n">
        <v>0.5214665878178593</v>
      </c>
      <c r="I719" t="n">
        <v>0.5233644859813084</v>
      </c>
      <c r="J719" t="n">
        <v>0.4766355140186916</v>
      </c>
      <c r="K719" t="n">
        <v>0.2504473932915877</v>
      </c>
      <c r="L719" t="n">
        <v>0.2729170926897207</v>
      </c>
      <c r="M719" t="n">
        <v>0.4766355140186916</v>
      </c>
    </row>
    <row r="720">
      <c r="A720" s="323" t="n">
        <v>45977.71090277778</v>
      </c>
      <c r="B720" s="82" t="n">
        <v>45977</v>
      </c>
      <c r="C720" t="n">
        <v>411.2</v>
      </c>
      <c r="D720" t="n">
        <v>833.6</v>
      </c>
      <c r="E720" t="n">
        <v>5.4</v>
      </c>
      <c r="F720" t="n">
        <v>11.1</v>
      </c>
      <c r="G720" t="n">
        <v>0.4932821497120921</v>
      </c>
      <c r="H720" t="n">
        <v>0.5067178502879079</v>
      </c>
      <c r="I720" t="n">
        <v>0.4864864864864865</v>
      </c>
      <c r="J720" t="n">
        <v>0.5135135135135135</v>
      </c>
      <c r="K720" t="n">
        <v>0.2399750998599367</v>
      </c>
      <c r="L720" t="n">
        <v>0.2465113866265498</v>
      </c>
      <c r="M720" t="n">
        <v>0.5135135135135135</v>
      </c>
    </row>
    <row r="721">
      <c r="A721" s="323" t="n">
        <v>45977.96550925926</v>
      </c>
      <c r="B721" s="82" t="n">
        <v>45977</v>
      </c>
      <c r="C721" t="n">
        <v>409.6</v>
      </c>
      <c r="D721" t="n">
        <v>855.6799999999999</v>
      </c>
      <c r="E721" t="n">
        <v>5.5</v>
      </c>
      <c r="F721" t="n">
        <v>10.6</v>
      </c>
      <c r="G721" t="n">
        <v>0.4786836200448766</v>
      </c>
      <c r="H721" t="n">
        <v>0.5213163799551234</v>
      </c>
      <c r="I721" t="n">
        <v>0.5188679245283019</v>
      </c>
      <c r="J721" t="n">
        <v>0.4811320754716981</v>
      </c>
      <c r="K721" t="n">
        <v>0.2483735764383794</v>
      </c>
      <c r="L721" t="n">
        <v>0.2704943480899225</v>
      </c>
      <c r="M721" t="n">
        <v>0.4811320754716981</v>
      </c>
    </row>
    <row r="722">
      <c r="A722" s="323" t="n">
        <v>45978.06274305555</v>
      </c>
      <c r="B722" s="82" t="n">
        <v>45978</v>
      </c>
      <c r="C722" t="n">
        <v>423.5</v>
      </c>
      <c r="D722" t="n">
        <v>836.6</v>
      </c>
      <c r="E722" t="n">
        <v>5.6</v>
      </c>
      <c r="F722" t="n">
        <v>10.3</v>
      </c>
      <c r="G722" t="n">
        <v>0.5062156347119292</v>
      </c>
      <c r="H722" t="n">
        <v>0.4937843652880708</v>
      </c>
      <c r="I722" t="n">
        <v>0.5436893203883495</v>
      </c>
      <c r="J722" t="n">
        <v>0.4563106796116506</v>
      </c>
      <c r="K722" t="n">
        <v>0.2752240344064858</v>
      </c>
      <c r="L722" t="n">
        <v>0.2684652859818637</v>
      </c>
      <c r="M722" t="n">
        <v>0.4563106796116506</v>
      </c>
    </row>
    <row r="723">
      <c r="A723" s="323" t="n">
        <v>45978.12560185185</v>
      </c>
      <c r="B723" s="82" t="n">
        <v>45978</v>
      </c>
      <c r="C723" t="n">
        <v>411.3</v>
      </c>
      <c r="D723" t="n">
        <v>842.5</v>
      </c>
      <c r="E723" t="n">
        <v>5.3</v>
      </c>
      <c r="F723" t="n">
        <v>10.6</v>
      </c>
      <c r="G723" t="n">
        <v>0.4881899109792285</v>
      </c>
      <c r="H723" t="n">
        <v>0.5118100890207715</v>
      </c>
      <c r="I723" t="n">
        <v>0.5</v>
      </c>
      <c r="J723" t="n">
        <v>0.5</v>
      </c>
      <c r="K723" t="n">
        <v>0.2440949554896142</v>
      </c>
      <c r="L723" t="n">
        <v>0.2559050445103858</v>
      </c>
      <c r="M723" t="n">
        <v>0.5</v>
      </c>
    </row>
    <row r="724">
      <c r="A724" s="323" t="n">
        <v>45978.18879629629</v>
      </c>
      <c r="B724" s="82" t="n">
        <v>45978</v>
      </c>
      <c r="C724" t="n">
        <v>414.9</v>
      </c>
      <c r="D724" t="n">
        <v>837.6</v>
      </c>
      <c r="E724" t="n">
        <v>5.5</v>
      </c>
      <c r="F724" t="n">
        <v>10.7</v>
      </c>
      <c r="G724" t="n">
        <v>0.4953438395415473</v>
      </c>
      <c r="H724" t="n">
        <v>0.5046561604584527</v>
      </c>
      <c r="I724" t="n">
        <v>0.5140186915887851</v>
      </c>
      <c r="J724" t="n">
        <v>0.4859813084112149</v>
      </c>
      <c r="K724" t="n">
        <v>0.2546159922877113</v>
      </c>
      <c r="L724" t="n">
        <v>0.2594026993010738</v>
      </c>
      <c r="M724" t="n">
        <v>0.4859813084112149</v>
      </c>
    </row>
    <row r="725">
      <c r="A725" s="323" t="n">
        <v>45978.25560185185</v>
      </c>
      <c r="B725" s="82" t="n">
        <v>45978</v>
      </c>
      <c r="C725" t="n">
        <v>412.5</v>
      </c>
      <c r="D725" t="n">
        <v>434.4</v>
      </c>
      <c r="E725" t="n">
        <v>5.3</v>
      </c>
      <c r="F725" t="n">
        <v>10.6</v>
      </c>
      <c r="G725" t="n">
        <v>0.9495856353591161</v>
      </c>
      <c r="H725" t="n">
        <v>0.05041436464088393</v>
      </c>
      <c r="I725" t="n">
        <v>0.5</v>
      </c>
      <c r="J725" t="n">
        <v>0.5</v>
      </c>
      <c r="K725" t="n">
        <v>0.4747928176795581</v>
      </c>
      <c r="L725" t="n">
        <v>0.02520718232044196</v>
      </c>
      <c r="M725" t="n">
        <v>0.5</v>
      </c>
    </row>
    <row r="726">
      <c r="A726" s="323" t="n">
        <v>45978.26387731481</v>
      </c>
      <c r="B726" s="82" t="n">
        <v>45978</v>
      </c>
      <c r="C726" t="n">
        <v>412.5</v>
      </c>
      <c r="D726" t="n">
        <v>869.5</v>
      </c>
      <c r="E726" t="n">
        <v>5.3</v>
      </c>
      <c r="F726" t="n">
        <v>10.6</v>
      </c>
      <c r="G726" t="n">
        <v>0.4744105807935595</v>
      </c>
      <c r="H726" t="n">
        <v>0.5255894192064405</v>
      </c>
      <c r="I726" t="n">
        <v>0.5</v>
      </c>
      <c r="J726" t="n">
        <v>0.5</v>
      </c>
      <c r="K726" t="n">
        <v>0.2372052903967798</v>
      </c>
      <c r="L726" t="n">
        <v>0.2627947096032203</v>
      </c>
      <c r="M726" t="n">
        <v>0.5</v>
      </c>
    </row>
    <row r="727">
      <c r="A727" s="323" t="n">
        <v>45978.30145833334</v>
      </c>
      <c r="B727" s="82" t="n">
        <v>45978</v>
      </c>
      <c r="C727" t="n">
        <v>400.2</v>
      </c>
      <c r="D727" t="n">
        <v>868.3</v>
      </c>
      <c r="E727" t="n">
        <v>5.7</v>
      </c>
      <c r="F727" t="n">
        <v>10.4</v>
      </c>
      <c r="G727" t="n">
        <v>0.4609006103881147</v>
      </c>
      <c r="H727" t="n">
        <v>0.5390993896118853</v>
      </c>
      <c r="I727" t="n">
        <v>0.5480769230769231</v>
      </c>
      <c r="J727" t="n">
        <v>0.4519230769230769</v>
      </c>
      <c r="K727" t="n">
        <v>0.2526089883857937</v>
      </c>
      <c r="L727" t="n">
        <v>0.2954679346911295</v>
      </c>
      <c r="M727" t="n">
        <v>0.4519230769230769</v>
      </c>
    </row>
    <row r="728">
      <c r="A728" s="323" t="n">
        <v>45978.17152777778</v>
      </c>
      <c r="B728" s="82" t="n">
        <v>45978</v>
      </c>
      <c r="C728" t="n">
        <v>399.5</v>
      </c>
      <c r="D728" t="n">
        <v>848.3</v>
      </c>
      <c r="E728" t="n">
        <v>5.3</v>
      </c>
      <c r="F728" t="n">
        <v>10</v>
      </c>
      <c r="G728" t="n">
        <v>0.4709418837675351</v>
      </c>
      <c r="H728" t="n">
        <v>0.5290581162324649</v>
      </c>
      <c r="I728" t="n">
        <v>0.53</v>
      </c>
      <c r="J728" t="n">
        <v>0.47</v>
      </c>
      <c r="K728" t="n">
        <v>0.2495991983967936</v>
      </c>
      <c r="L728" t="n">
        <v>0.2804008016032064</v>
      </c>
      <c r="M728" t="n">
        <v>0.47</v>
      </c>
    </row>
    <row r="729">
      <c r="A729" s="323" t="n">
        <v>45978.20438657407</v>
      </c>
      <c r="B729" s="82" t="n">
        <v>45978</v>
      </c>
      <c r="C729" t="n">
        <v>380.1</v>
      </c>
      <c r="D729" t="n">
        <v>852.3</v>
      </c>
      <c r="E729" t="n">
        <v>5.6</v>
      </c>
      <c r="F729" t="n">
        <v>12.1</v>
      </c>
      <c r="G729" t="n">
        <v>0.445969728968673</v>
      </c>
      <c r="H729" t="n">
        <v>0.554030271031327</v>
      </c>
      <c r="I729" t="n">
        <v>0.4628099173553719</v>
      </c>
      <c r="J729" t="n">
        <v>0.5371900826446281</v>
      </c>
      <c r="K729" t="n">
        <v>0.2063992134069892</v>
      </c>
      <c r="L729" t="n">
        <v>0.2564107039483827</v>
      </c>
      <c r="M729" t="n">
        <v>0.5371900826446281</v>
      </c>
    </row>
    <row r="730">
      <c r="A730" s="323" t="n">
        <v>45978.24292824074</v>
      </c>
      <c r="B730" s="82" t="n">
        <v>45978</v>
      </c>
      <c r="C730" t="n">
        <v>426.3</v>
      </c>
      <c r="D730" t="n">
        <v>857.8</v>
      </c>
      <c r="E730" t="n">
        <v>5.5</v>
      </c>
      <c r="F730" t="n">
        <v>0</v>
      </c>
      <c r="G730" t="n">
        <v>0.4969689904406622</v>
      </c>
      <c r="H730" t="n">
        <v>0.5030310095593378</v>
      </c>
      <c r="I730" t="n">
        <v>0</v>
      </c>
      <c r="J730" t="n">
        <v>0</v>
      </c>
      <c r="K730" t="n">
        <v>0</v>
      </c>
      <c r="L730" t="n">
        <v>0</v>
      </c>
      <c r="M730" t="n">
        <v>0</v>
      </c>
    </row>
    <row r="731">
      <c r="A731" s="323" t="n">
        <v>45978.24364583333</v>
      </c>
      <c r="B731" s="82" t="n">
        <v>45978</v>
      </c>
      <c r="C731" t="n">
        <v>426.3</v>
      </c>
      <c r="D731" t="n">
        <v>858.8</v>
      </c>
      <c r="E731" t="n">
        <v>5.5</v>
      </c>
      <c r="F731" t="n">
        <v>10.9</v>
      </c>
      <c r="G731" t="n">
        <v>0.4963903120633442</v>
      </c>
      <c r="H731" t="n">
        <v>0.5036096879366557</v>
      </c>
      <c r="I731" t="n">
        <v>0.5045871559633027</v>
      </c>
      <c r="J731" t="n">
        <v>0.4954128440366973</v>
      </c>
      <c r="K731" t="n">
        <v>0.2504721758117792</v>
      </c>
      <c r="L731" t="n">
        <v>0.2541149801515235</v>
      </c>
      <c r="M731" t="n">
        <v>0.4954128440366973</v>
      </c>
    </row>
    <row r="732">
      <c r="A732" s="323" t="n">
        <v>45978.27681712963</v>
      </c>
      <c r="B732" s="82" t="n">
        <v>45978</v>
      </c>
      <c r="C732" t="n">
        <v>420</v>
      </c>
      <c r="D732" t="n">
        <v>816.3</v>
      </c>
      <c r="E732" t="n">
        <v>5.6</v>
      </c>
      <c r="F732" t="n">
        <v>10.2</v>
      </c>
      <c r="G732" t="n">
        <v>0.5145167217934583</v>
      </c>
      <c r="H732" t="n">
        <v>0.4854832782065417</v>
      </c>
      <c r="I732" t="n">
        <v>0.5490196078431373</v>
      </c>
      <c r="J732" t="n">
        <v>0.4509803921568628</v>
      </c>
      <c r="K732" t="n">
        <v>0.282479768827781</v>
      </c>
      <c r="L732" t="n">
        <v>0.2665398390153563</v>
      </c>
      <c r="M732" t="n">
        <v>0.4509803921568628</v>
      </c>
    </row>
    <row r="733">
      <c r="A733" s="323" t="n">
        <v>45978.381875</v>
      </c>
      <c r="B733" s="82" t="n">
        <v>45978</v>
      </c>
      <c r="C733" t="n">
        <v>412.5</v>
      </c>
      <c r="D733" t="n">
        <v>806.6</v>
      </c>
      <c r="E733" t="n">
        <v>5.3</v>
      </c>
      <c r="F733" t="n">
        <v>10.9</v>
      </c>
      <c r="G733" t="n">
        <v>0.5114059013141582</v>
      </c>
      <c r="H733" t="n">
        <v>0.4885940986858418</v>
      </c>
      <c r="I733" t="n">
        <v>0.4862385321100917</v>
      </c>
      <c r="J733" t="n">
        <v>0.5137614678899083</v>
      </c>
      <c r="K733" t="n">
        <v>0.2486652547674347</v>
      </c>
      <c r="L733" t="n">
        <v>0.237573277342657</v>
      </c>
      <c r="M733" t="n">
        <v>0.5137614678899083</v>
      </c>
    </row>
    <row r="734">
      <c r="A734" s="323" t="n">
        <v>45978.47292824074</v>
      </c>
      <c r="B734" s="82" t="n">
        <v>45978</v>
      </c>
      <c r="C734" t="n">
        <v>398.6</v>
      </c>
      <c r="D734" t="n">
        <v>815.8</v>
      </c>
      <c r="E734" t="n">
        <v>5.2</v>
      </c>
      <c r="F734" t="n">
        <v>10.4</v>
      </c>
      <c r="G734" t="n">
        <v>0.4886001470948763</v>
      </c>
      <c r="H734" t="n">
        <v>0.5113998529051238</v>
      </c>
      <c r="I734" t="n">
        <v>0.5</v>
      </c>
      <c r="J734" t="n">
        <v>0.5</v>
      </c>
      <c r="K734" t="n">
        <v>0.2443000735474381</v>
      </c>
      <c r="L734" t="n">
        <v>0.2556999264525619</v>
      </c>
      <c r="M734" t="n">
        <v>0.5</v>
      </c>
    </row>
    <row r="735">
      <c r="A735" s="323" t="n">
        <v>45978.57635416667</v>
      </c>
      <c r="B735" s="82" t="n">
        <v>45978</v>
      </c>
      <c r="C735" t="n">
        <v>398.6</v>
      </c>
      <c r="D735" t="n">
        <v>813.7</v>
      </c>
      <c r="E735" t="n">
        <v>5.4</v>
      </c>
      <c r="F735" t="n">
        <v>10.5</v>
      </c>
      <c r="G735" t="n">
        <v>0.4898611281799189</v>
      </c>
      <c r="H735" t="n">
        <v>0.5101388718200811</v>
      </c>
      <c r="I735" t="n">
        <v>0.5142857142857143</v>
      </c>
      <c r="J735" t="n">
        <v>0.4857142857142857</v>
      </c>
      <c r="K735" t="n">
        <v>0.2519285802068155</v>
      </c>
      <c r="L735" t="n">
        <v>0.2623571340788989</v>
      </c>
      <c r="M735" t="n">
        <v>0.4857142857142857</v>
      </c>
    </row>
    <row r="736">
      <c r="A736" s="323" t="n">
        <v>45978.70450231482</v>
      </c>
      <c r="B736" s="82" t="n">
        <v>45978</v>
      </c>
      <c r="C736" t="n">
        <v>402</v>
      </c>
      <c r="D736" t="n">
        <v>824.6</v>
      </c>
      <c r="E736" t="n">
        <v>5.3</v>
      </c>
      <c r="F736" t="n">
        <v>10.5</v>
      </c>
      <c r="G736" t="n">
        <v>0.4875090953189425</v>
      </c>
      <c r="H736" t="n">
        <v>0.5124909046810575</v>
      </c>
      <c r="I736" t="n">
        <v>0.5047619047619047</v>
      </c>
      <c r="J736" t="n">
        <v>0.4952380952380953</v>
      </c>
      <c r="K736" t="n">
        <v>0.2460760195419424</v>
      </c>
      <c r="L736" t="n">
        <v>0.2586858852199623</v>
      </c>
      <c r="M736" t="n">
        <v>0.4952380952380953</v>
      </c>
    </row>
    <row r="737">
      <c r="A737" s="323" t="n">
        <v>45978.8161574074</v>
      </c>
      <c r="B737" s="82" t="n">
        <v>45978</v>
      </c>
      <c r="C737" t="n">
        <v>399.6</v>
      </c>
      <c r="D737" t="n">
        <v>823.6</v>
      </c>
      <c r="E737" t="n">
        <v>5.4</v>
      </c>
      <c r="F737" t="n">
        <v>10.6</v>
      </c>
      <c r="G737" t="n">
        <v>0.4851869839728024</v>
      </c>
      <c r="H737" t="n">
        <v>0.5148130160271976</v>
      </c>
      <c r="I737" t="n">
        <v>0.5094339622641509</v>
      </c>
      <c r="J737" t="n">
        <v>0.490566037735849</v>
      </c>
      <c r="K737" t="n">
        <v>0.2471707276842578</v>
      </c>
      <c r="L737" t="n">
        <v>0.2622632345798931</v>
      </c>
      <c r="M737" t="n">
        <v>0.490566037735849</v>
      </c>
    </row>
    <row r="738">
      <c r="A738" s="323" t="n">
        <v>45978.88380787037</v>
      </c>
      <c r="B738" s="82" t="n">
        <v>45978</v>
      </c>
      <c r="C738" t="n">
        <v>388.9</v>
      </c>
      <c r="D738" t="n">
        <v>827.8</v>
      </c>
      <c r="E738" t="n">
        <v>5.3</v>
      </c>
      <c r="F738" t="n">
        <v>10.6</v>
      </c>
      <c r="G738" t="n">
        <v>0.4697994684706451</v>
      </c>
      <c r="H738" t="n">
        <v>0.5302005315293549</v>
      </c>
      <c r="I738" t="n">
        <v>0.5</v>
      </c>
      <c r="J738" t="n">
        <v>0.5</v>
      </c>
      <c r="K738" t="n">
        <v>0.2348997342353225</v>
      </c>
      <c r="L738" t="n">
        <v>0.2651002657646774</v>
      </c>
      <c r="M738" t="n">
        <v>0.5</v>
      </c>
    </row>
    <row r="739">
      <c r="A739" s="323" t="n">
        <v>45978.95511574074</v>
      </c>
      <c r="B739" s="82" t="n">
        <v>45978</v>
      </c>
      <c r="C739" t="n">
        <v>402</v>
      </c>
      <c r="D739" t="n">
        <v>827.8</v>
      </c>
      <c r="E739" t="n">
        <v>5.4</v>
      </c>
      <c r="F739" t="n">
        <v>10.7</v>
      </c>
      <c r="G739" t="n">
        <v>0.4856245469920271</v>
      </c>
      <c r="H739" t="n">
        <v>0.5143754530079729</v>
      </c>
      <c r="I739" t="n">
        <v>0.5046728971962617</v>
      </c>
      <c r="J739" t="n">
        <v>0.4953271028037383</v>
      </c>
      <c r="K739" t="n">
        <v>0.2450815470800884</v>
      </c>
      <c r="L739" t="n">
        <v>0.2595913501161733</v>
      </c>
      <c r="M739" t="n">
        <v>0.4953271028037383</v>
      </c>
    </row>
    <row r="740">
      <c r="A740" s="323" t="n">
        <v>45979.03012731481</v>
      </c>
      <c r="B740" s="82" t="n">
        <v>45979</v>
      </c>
      <c r="C740" t="n">
        <v>396.6</v>
      </c>
      <c r="D740" t="n">
        <v>882.5</v>
      </c>
      <c r="E740" t="n">
        <v>5.7</v>
      </c>
      <c r="F740" t="n">
        <v>10.7</v>
      </c>
      <c r="G740" t="n">
        <v>0.4494050991501417</v>
      </c>
      <c r="H740" t="n">
        <v>0.5505949008498583</v>
      </c>
      <c r="I740" t="n">
        <v>0.5327102803738318</v>
      </c>
      <c r="J740" t="n">
        <v>0.4672897196261682</v>
      </c>
      <c r="K740" t="n">
        <v>0.2394027163697016</v>
      </c>
      <c r="L740" t="n">
        <v>0.2933075640041302</v>
      </c>
      <c r="M740" t="n">
        <v>0.4672897196261682</v>
      </c>
    </row>
    <row r="741">
      <c r="A741" s="323" t="n">
        <v>45979.06927083333</v>
      </c>
      <c r="B741" s="82" t="n">
        <v>45979</v>
      </c>
      <c r="C741" t="n">
        <v>394.3</v>
      </c>
      <c r="D741" t="n">
        <v>894.4</v>
      </c>
      <c r="E741" t="n">
        <v>5.5</v>
      </c>
      <c r="F741" t="n">
        <v>10.7</v>
      </c>
      <c r="G741" t="n">
        <v>0.4408542039355993</v>
      </c>
      <c r="H741" t="n">
        <v>0.5591457960644007</v>
      </c>
      <c r="I741" t="n">
        <v>0.5140186915887851</v>
      </c>
      <c r="J741" t="n">
        <v>0.4859813084112149</v>
      </c>
      <c r="K741" t="n">
        <v>0.2266073010883922</v>
      </c>
      <c r="L741" t="n">
        <v>0.2874113905003929</v>
      </c>
      <c r="M741" t="n">
        <v>0.4859813084112149</v>
      </c>
    </row>
    <row r="742">
      <c r="A742" s="323" t="n">
        <v>45979.11232638889</v>
      </c>
      <c r="B742" s="82" t="n">
        <v>45979</v>
      </c>
      <c r="C742" t="n">
        <v>416.5</v>
      </c>
      <c r="D742" t="n">
        <v>840.2</v>
      </c>
      <c r="E742" t="n">
        <v>5.3</v>
      </c>
      <c r="F742" t="n">
        <v>10.2</v>
      </c>
      <c r="G742" t="n">
        <v>0.4957153058795525</v>
      </c>
      <c r="H742" t="n">
        <v>0.5042846941204475</v>
      </c>
      <c r="I742" t="n">
        <v>0.5196078431372549</v>
      </c>
      <c r="J742" t="n">
        <v>0.4803921568627451</v>
      </c>
      <c r="K742" t="n">
        <v>0.2575775608981988</v>
      </c>
      <c r="L742" t="n">
        <v>0.2620302822390561</v>
      </c>
      <c r="M742" t="n">
        <v>0.4803921568627451</v>
      </c>
    </row>
    <row r="743">
      <c r="A743" s="323" t="n">
        <v>45979.14753472222</v>
      </c>
      <c r="B743" s="82" t="n">
        <v>45979</v>
      </c>
      <c r="C743" t="n">
        <v>411.5</v>
      </c>
      <c r="D743" t="n">
        <v>827.1</v>
      </c>
      <c r="E743" t="n">
        <v>5.7</v>
      </c>
      <c r="F743" t="n">
        <v>11.2</v>
      </c>
      <c r="G743" t="n">
        <v>0.497521460524725</v>
      </c>
      <c r="H743" t="n">
        <v>0.5024785394752751</v>
      </c>
      <c r="I743" t="n">
        <v>0.5089285714285715</v>
      </c>
      <c r="J743" t="n">
        <v>0.4910714285714285</v>
      </c>
      <c r="K743" t="n">
        <v>0.2532028861599047</v>
      </c>
      <c r="L743" t="n">
        <v>0.2557256852686668</v>
      </c>
      <c r="M743" t="n">
        <v>0.4910714285714285</v>
      </c>
    </row>
    <row r="744">
      <c r="A744" s="323" t="n">
        <v>45979.19315972222</v>
      </c>
      <c r="B744" s="82" t="n">
        <v>45979</v>
      </c>
      <c r="C744" t="n">
        <v>420.5</v>
      </c>
      <c r="D744" t="n">
        <v>821.1</v>
      </c>
      <c r="E744" t="n">
        <v>5.2</v>
      </c>
      <c r="F744" t="n">
        <v>11</v>
      </c>
      <c r="G744" t="n">
        <v>0.5121178906345146</v>
      </c>
      <c r="H744" t="n">
        <v>0.4878821093654853</v>
      </c>
      <c r="I744" t="n">
        <v>0.4727272727272727</v>
      </c>
      <c r="J744" t="n">
        <v>0.5272727272727272</v>
      </c>
      <c r="K744" t="n">
        <v>0.2420920937544978</v>
      </c>
      <c r="L744" t="n">
        <v>0.2306351789727749</v>
      </c>
      <c r="M744" t="n">
        <v>0.5272727272727272</v>
      </c>
    </row>
    <row r="745">
      <c r="A745" s="323" t="n">
        <v>45979.23972222222</v>
      </c>
      <c r="B745" s="82" t="n">
        <v>45979</v>
      </c>
      <c r="C745" t="n">
        <v>427.9</v>
      </c>
      <c r="D745" t="n">
        <v>861.5</v>
      </c>
      <c r="E745" t="n">
        <v>5.2</v>
      </c>
      <c r="F745" t="n">
        <v>11.3</v>
      </c>
      <c r="G745" t="n">
        <v>0.4966918165989553</v>
      </c>
      <c r="H745" t="n">
        <v>0.5033081834010447</v>
      </c>
      <c r="I745" t="n">
        <v>0.4601769911504425</v>
      </c>
      <c r="J745" t="n">
        <v>0.5398230088495576</v>
      </c>
      <c r="K745" t="n">
        <v>0.2285661456915546</v>
      </c>
      <c r="L745" t="n">
        <v>0.2316108454588878</v>
      </c>
      <c r="M745" t="n">
        <v>0.5398230088495576</v>
      </c>
    </row>
    <row r="746">
      <c r="A746" s="323" t="n">
        <v>45979.27540509259</v>
      </c>
      <c r="B746" s="82" t="n">
        <v>45979</v>
      </c>
      <c r="C746" t="n">
        <v>412.2</v>
      </c>
      <c r="D746" t="n">
        <v>856.6</v>
      </c>
      <c r="E746" t="n">
        <v>5.2</v>
      </c>
      <c r="F746" t="n">
        <v>10.6</v>
      </c>
      <c r="G746" t="n">
        <v>0.4812047630165772</v>
      </c>
      <c r="H746" t="n">
        <v>0.5187952369834229</v>
      </c>
      <c r="I746" t="n">
        <v>0.4905660377358491</v>
      </c>
      <c r="J746" t="n">
        <v>0.5094339622641509</v>
      </c>
      <c r="K746" t="n">
        <v>0.2360627139326605</v>
      </c>
      <c r="L746" t="n">
        <v>0.2545033238031886</v>
      </c>
      <c r="M746" t="n">
        <v>0.5094339622641509</v>
      </c>
    </row>
    <row r="747">
      <c r="A747" s="323" t="n">
        <v>45979.40746527778</v>
      </c>
      <c r="B747" s="82" t="n">
        <v>45979</v>
      </c>
      <c r="C747" t="n">
        <v>425.2</v>
      </c>
      <c r="D747" t="n">
        <v>852.4</v>
      </c>
      <c r="E747" t="n">
        <v>5.9</v>
      </c>
      <c r="F747" t="n">
        <v>10.7</v>
      </c>
      <c r="G747" t="n">
        <v>0.4988268418582825</v>
      </c>
      <c r="H747" t="n">
        <v>0.5011731581417175</v>
      </c>
      <c r="I747" t="n">
        <v>0.5514018691588786</v>
      </c>
      <c r="J747" t="n">
        <v>0.4485981308411214</v>
      </c>
      <c r="K747" t="n">
        <v>0.2750540529872773</v>
      </c>
      <c r="L747" t="n">
        <v>0.2763478161716013</v>
      </c>
      <c r="M747" t="n">
        <v>0.4485981308411214</v>
      </c>
    </row>
    <row r="748">
      <c r="A748" s="323" t="n">
        <v>45979.52174768518</v>
      </c>
      <c r="B748" s="82" t="n">
        <v>45979</v>
      </c>
      <c r="C748" t="n">
        <v>363.9</v>
      </c>
      <c r="D748" t="n">
        <v>850.7</v>
      </c>
      <c r="E748" t="n">
        <v>5.5</v>
      </c>
      <c r="F748" t="n">
        <v>10.7</v>
      </c>
      <c r="G748" t="n">
        <v>0.4277653696955448</v>
      </c>
      <c r="H748" t="n">
        <v>0.5722346303044552</v>
      </c>
      <c r="I748" t="n">
        <v>0.5140186915887851</v>
      </c>
      <c r="J748" t="n">
        <v>0.4859813084112149</v>
      </c>
      <c r="K748" t="n">
        <v>0.2198793956378969</v>
      </c>
      <c r="L748" t="n">
        <v>0.2941392959508882</v>
      </c>
      <c r="M748" t="n">
        <v>0.4859813084112149</v>
      </c>
    </row>
    <row r="749">
      <c r="A749" s="323" t="n">
        <v>45978.40028935186</v>
      </c>
      <c r="B749" s="82" t="n">
        <v>45978</v>
      </c>
      <c r="C749" t="n">
        <v>399.5</v>
      </c>
      <c r="D749" t="n">
        <v>848.3</v>
      </c>
      <c r="E749" t="n">
        <v>5.3</v>
      </c>
      <c r="F749" t="n">
        <v>10</v>
      </c>
      <c r="G749" t="n">
        <v>0.4709418837675351</v>
      </c>
      <c r="H749" t="n">
        <v>0.5290581162324649</v>
      </c>
      <c r="I749" t="n">
        <v>0.53</v>
      </c>
      <c r="J749" t="n">
        <v>0.47</v>
      </c>
      <c r="K749" t="n">
        <v>0.2495991983967936</v>
      </c>
      <c r="L749" t="n">
        <v>0.2804008016032064</v>
      </c>
      <c r="M749" t="n">
        <v>0.47</v>
      </c>
    </row>
    <row r="750">
      <c r="A750" s="323" t="n">
        <v>45978.43296296296</v>
      </c>
      <c r="B750" s="82" t="n">
        <v>45978</v>
      </c>
      <c r="C750" t="n">
        <v>380.1</v>
      </c>
      <c r="D750" t="n">
        <v>852.3</v>
      </c>
      <c r="E750" t="n">
        <v>5.6</v>
      </c>
      <c r="F750" t="n">
        <v>12.1</v>
      </c>
      <c r="G750" t="n">
        <v>0.445969728968673</v>
      </c>
      <c r="H750" t="n">
        <v>0.554030271031327</v>
      </c>
      <c r="I750" t="n">
        <v>0.4628099173553719</v>
      </c>
      <c r="J750" t="n">
        <v>0.5371900826446281</v>
      </c>
      <c r="K750" t="n">
        <v>0.2063992134069892</v>
      </c>
      <c r="L750" t="n">
        <v>0.2564107039483827</v>
      </c>
      <c r="M750" t="n">
        <v>0.5371900826446281</v>
      </c>
    </row>
    <row r="751">
      <c r="A751" s="323" t="n">
        <v>45978.47109953704</v>
      </c>
      <c r="B751" s="82" t="n">
        <v>45978</v>
      </c>
      <c r="C751" t="n">
        <v>426.3</v>
      </c>
      <c r="D751" t="n">
        <v>857.8</v>
      </c>
      <c r="E751" t="n">
        <v>5.5</v>
      </c>
      <c r="F751" t="n">
        <v>0</v>
      </c>
      <c r="G751" t="n">
        <v>0.4969689904406622</v>
      </c>
      <c r="H751" t="n">
        <v>0.5030310095593378</v>
      </c>
      <c r="I751" t="n">
        <v>0</v>
      </c>
      <c r="J751" t="n">
        <v>0</v>
      </c>
      <c r="K751" t="n">
        <v>0</v>
      </c>
      <c r="L751" t="n">
        <v>0</v>
      </c>
      <c r="M751" t="n">
        <v>0</v>
      </c>
    </row>
    <row r="752">
      <c r="A752" s="323" t="n">
        <v>45978.4722337963</v>
      </c>
      <c r="B752" s="82" t="n">
        <v>45978</v>
      </c>
      <c r="C752" t="n">
        <v>426.3</v>
      </c>
      <c r="D752" t="n">
        <v>858.8</v>
      </c>
      <c r="E752" t="n">
        <v>5.5</v>
      </c>
      <c r="F752" t="n">
        <v>10.9</v>
      </c>
      <c r="G752" t="n">
        <v>0.4963903120633442</v>
      </c>
      <c r="H752" t="n">
        <v>0.5036096879366557</v>
      </c>
      <c r="I752" t="n">
        <v>0.5045871559633027</v>
      </c>
      <c r="J752" t="n">
        <v>0.4954128440366973</v>
      </c>
      <c r="K752" t="n">
        <v>0.2504721758117792</v>
      </c>
      <c r="L752" t="n">
        <v>0.2541149801515235</v>
      </c>
      <c r="M752" t="n">
        <v>0.4954128440366973</v>
      </c>
    </row>
    <row r="753">
      <c r="A753" s="323" t="n">
        <v>45978.50549768518</v>
      </c>
      <c r="B753" s="82" t="n">
        <v>45978</v>
      </c>
      <c r="C753" t="n">
        <v>420</v>
      </c>
      <c r="D753" t="n">
        <v>816.3</v>
      </c>
      <c r="E753" t="n">
        <v>5.6</v>
      </c>
      <c r="F753" t="n">
        <v>10.2</v>
      </c>
      <c r="G753" t="n">
        <v>0.5145167217934583</v>
      </c>
      <c r="H753" t="n">
        <v>0.4854832782065417</v>
      </c>
      <c r="I753" t="n">
        <v>0.5490196078431373</v>
      </c>
      <c r="J753" t="n">
        <v>0.4509803921568628</v>
      </c>
      <c r="K753" t="n">
        <v>0.282479768827781</v>
      </c>
      <c r="L753" t="n">
        <v>0.2665398390153563</v>
      </c>
      <c r="M753" t="n">
        <v>0.4509803921568628</v>
      </c>
    </row>
    <row r="754">
      <c r="A754" s="323" t="n">
        <v>45978.61053240741</v>
      </c>
      <c r="B754" s="82" t="n">
        <v>45978</v>
      </c>
      <c r="C754" t="n">
        <v>412.5</v>
      </c>
      <c r="D754" t="n">
        <v>806.6</v>
      </c>
      <c r="E754" t="n">
        <v>5.3</v>
      </c>
      <c r="F754" t="n">
        <v>10.9</v>
      </c>
      <c r="G754" t="n">
        <v>0.5114059013141582</v>
      </c>
      <c r="H754" t="n">
        <v>0.4885940986858418</v>
      </c>
      <c r="I754" t="n">
        <v>0.4862385321100917</v>
      </c>
      <c r="J754" t="n">
        <v>0.5137614678899083</v>
      </c>
      <c r="K754" t="n">
        <v>0.2486652547674347</v>
      </c>
      <c r="L754" t="n">
        <v>0.237573277342657</v>
      </c>
      <c r="M754" t="n">
        <v>0.5137614678899083</v>
      </c>
    </row>
    <row r="755">
      <c r="A755" s="323" t="n">
        <v>45978.70181712963</v>
      </c>
      <c r="B755" s="82" t="n">
        <v>45978</v>
      </c>
      <c r="C755" t="n">
        <v>398.6</v>
      </c>
      <c r="D755" t="n">
        <v>815.8</v>
      </c>
      <c r="E755" t="n">
        <v>5.2</v>
      </c>
      <c r="F755" t="n">
        <v>10.4</v>
      </c>
      <c r="G755" t="n">
        <v>0.4886001470948763</v>
      </c>
      <c r="H755" t="n">
        <v>0.5113998529051238</v>
      </c>
      <c r="I755" t="n">
        <v>0.5</v>
      </c>
      <c r="J755" t="n">
        <v>0.5</v>
      </c>
      <c r="K755" t="n">
        <v>0.2443000735474381</v>
      </c>
      <c r="L755" t="n">
        <v>0.2556999264525619</v>
      </c>
      <c r="M755" t="n">
        <v>0.5</v>
      </c>
    </row>
    <row r="756">
      <c r="A756" s="323" t="n">
        <v>45978.80515046296</v>
      </c>
      <c r="B756" s="82" t="n">
        <v>45978</v>
      </c>
      <c r="C756" t="n">
        <v>398.6</v>
      </c>
      <c r="D756" t="n">
        <v>813.7</v>
      </c>
      <c r="E756" t="n">
        <v>5.4</v>
      </c>
      <c r="F756" t="n">
        <v>10.5</v>
      </c>
      <c r="G756" t="n">
        <v>0.4898611281799189</v>
      </c>
      <c r="H756" t="n">
        <v>0.5101388718200811</v>
      </c>
      <c r="I756" t="n">
        <v>0.5142857142857143</v>
      </c>
      <c r="J756" t="n">
        <v>0.4857142857142857</v>
      </c>
      <c r="K756" t="n">
        <v>0.2519285802068155</v>
      </c>
      <c r="L756" t="n">
        <v>0.2623571340788989</v>
      </c>
      <c r="M756" t="n">
        <v>0.4857142857142857</v>
      </c>
    </row>
    <row r="757">
      <c r="A757" s="323" t="n">
        <v>45978.93335648148</v>
      </c>
      <c r="B757" s="82" t="n">
        <v>45978</v>
      </c>
      <c r="C757" t="n">
        <v>402</v>
      </c>
      <c r="D757" t="n">
        <v>824.6</v>
      </c>
      <c r="E757" t="n">
        <v>5.3</v>
      </c>
      <c r="F757" t="n">
        <v>10.5</v>
      </c>
      <c r="G757" t="n">
        <v>0.4875090953189425</v>
      </c>
      <c r="H757" t="n">
        <v>0.5124909046810575</v>
      </c>
      <c r="I757" t="n">
        <v>0.5047619047619047</v>
      </c>
      <c r="J757" t="n">
        <v>0.4952380952380953</v>
      </c>
      <c r="K757" t="n">
        <v>0.2460760195419424</v>
      </c>
      <c r="L757" t="n">
        <v>0.2586858852199623</v>
      </c>
      <c r="M757" t="n">
        <v>0.4952380952380953</v>
      </c>
    </row>
    <row r="758">
      <c r="A758" s="323" t="n">
        <v>45979.0450462963</v>
      </c>
      <c r="B758" s="82" t="n">
        <v>45979</v>
      </c>
      <c r="C758" t="n">
        <v>399.6</v>
      </c>
      <c r="D758" t="n">
        <v>823.6</v>
      </c>
      <c r="E758" t="n">
        <v>5.4</v>
      </c>
      <c r="F758" t="n">
        <v>10.6</v>
      </c>
      <c r="G758" t="n">
        <v>0.4851869839728024</v>
      </c>
      <c r="H758" t="n">
        <v>0.5148130160271976</v>
      </c>
      <c r="I758" t="n">
        <v>0.5094339622641509</v>
      </c>
      <c r="J758" t="n">
        <v>0.490566037735849</v>
      </c>
      <c r="K758" t="n">
        <v>0.2471707276842578</v>
      </c>
      <c r="L758" t="n">
        <v>0.2622632345798931</v>
      </c>
      <c r="M758" t="n">
        <v>0.490566037735849</v>
      </c>
    </row>
    <row r="759">
      <c r="A759" s="323" t="n">
        <v>45979.11244212963</v>
      </c>
      <c r="B759" s="82" t="n">
        <v>45979</v>
      </c>
      <c r="C759" t="n">
        <v>388.9</v>
      </c>
      <c r="D759" t="n">
        <v>827.8</v>
      </c>
      <c r="E759" t="n">
        <v>5.3</v>
      </c>
      <c r="F759" t="n">
        <v>10.6</v>
      </c>
      <c r="G759" t="n">
        <v>0.4697994684706451</v>
      </c>
      <c r="H759" t="n">
        <v>0.5302005315293549</v>
      </c>
      <c r="I759" t="n">
        <v>0.5</v>
      </c>
      <c r="J759" t="n">
        <v>0.5</v>
      </c>
      <c r="K759" t="n">
        <v>0.2348997342353225</v>
      </c>
      <c r="L759" t="n">
        <v>0.2651002657646774</v>
      </c>
      <c r="M759" t="n">
        <v>0.5</v>
      </c>
    </row>
    <row r="760">
      <c r="A760" s="323" t="n">
        <v>45979.18363425926</v>
      </c>
      <c r="B760" s="82" t="n">
        <v>45979</v>
      </c>
      <c r="C760" t="n">
        <v>402</v>
      </c>
      <c r="D760" t="n">
        <v>827.8</v>
      </c>
      <c r="E760" t="n">
        <v>5.4</v>
      </c>
      <c r="F760" t="n">
        <v>10.7</v>
      </c>
      <c r="G760" t="n">
        <v>0.4856245469920271</v>
      </c>
      <c r="H760" t="n">
        <v>0.5143754530079729</v>
      </c>
      <c r="I760" t="n">
        <v>0.5046728971962617</v>
      </c>
      <c r="J760" t="n">
        <v>0.4953271028037383</v>
      </c>
      <c r="K760" t="n">
        <v>0.2450815470800884</v>
      </c>
      <c r="L760" t="n">
        <v>0.2595913501161733</v>
      </c>
      <c r="M760" t="n">
        <v>0.4953271028037383</v>
      </c>
    </row>
    <row r="761">
      <c r="A761" s="323" t="n">
        <v>45979.25891203704</v>
      </c>
      <c r="B761" s="82" t="n">
        <v>45979</v>
      </c>
      <c r="C761" t="n">
        <v>396.6</v>
      </c>
      <c r="D761" t="n">
        <v>882.5</v>
      </c>
      <c r="E761" t="n">
        <v>5.7</v>
      </c>
      <c r="F761" t="n">
        <v>10.7</v>
      </c>
      <c r="G761" t="n">
        <v>0.4494050991501417</v>
      </c>
      <c r="H761" t="n">
        <v>0.5505949008498583</v>
      </c>
      <c r="I761" t="n">
        <v>0.5327102803738318</v>
      </c>
      <c r="J761" t="n">
        <v>0.4672897196261682</v>
      </c>
      <c r="K761" t="n">
        <v>0.2394027163697016</v>
      </c>
      <c r="L761" t="n">
        <v>0.2933075640041302</v>
      </c>
      <c r="M761" t="n">
        <v>0.4672897196261682</v>
      </c>
    </row>
    <row r="762">
      <c r="A762" s="323" t="n">
        <v>45979.29790509259</v>
      </c>
      <c r="B762" s="82" t="n">
        <v>45979</v>
      </c>
      <c r="C762" t="n">
        <v>394.3</v>
      </c>
      <c r="D762" t="n">
        <v>894.4</v>
      </c>
      <c r="E762" t="n">
        <v>5.5</v>
      </c>
      <c r="F762" t="n">
        <v>10.7</v>
      </c>
      <c r="G762" t="n">
        <v>0.4408542039355993</v>
      </c>
      <c r="H762" t="n">
        <v>0.5591457960644007</v>
      </c>
      <c r="I762" t="n">
        <v>0.5140186915887851</v>
      </c>
      <c r="J762" t="n">
        <v>0.4859813084112149</v>
      </c>
      <c r="K762" t="n">
        <v>0.2266073010883922</v>
      </c>
      <c r="L762" t="n">
        <v>0.2874113905003929</v>
      </c>
      <c r="M762" t="n">
        <v>0.4859813084112149</v>
      </c>
    </row>
    <row r="763">
      <c r="A763" s="323" t="n">
        <v>45979.34108796297</v>
      </c>
      <c r="B763" s="82" t="n">
        <v>45979</v>
      </c>
      <c r="C763" t="n">
        <v>416.5</v>
      </c>
      <c r="D763" t="n">
        <v>840.2</v>
      </c>
      <c r="E763" t="n">
        <v>5.3</v>
      </c>
      <c r="F763" t="n">
        <v>10.2</v>
      </c>
      <c r="G763" t="n">
        <v>0.4957153058795525</v>
      </c>
      <c r="H763" t="n">
        <v>0.5042846941204475</v>
      </c>
      <c r="I763" t="n">
        <v>0.5196078431372549</v>
      </c>
      <c r="J763" t="n">
        <v>0.4803921568627451</v>
      </c>
      <c r="K763" t="n">
        <v>0.2575775608981988</v>
      </c>
      <c r="L763" t="n">
        <v>0.2620302822390561</v>
      </c>
      <c r="M763" t="n">
        <v>0.4803921568627451</v>
      </c>
    </row>
    <row r="764">
      <c r="A764" s="323" t="n">
        <v>45979.37633101852</v>
      </c>
      <c r="B764" s="82" t="n">
        <v>45979</v>
      </c>
      <c r="C764" t="n">
        <v>411.5</v>
      </c>
      <c r="D764" t="n">
        <v>827.1</v>
      </c>
      <c r="E764" t="n">
        <v>5.7</v>
      </c>
      <c r="F764" t="n">
        <v>11.2</v>
      </c>
      <c r="G764" t="n">
        <v>0.497521460524725</v>
      </c>
      <c r="H764" t="n">
        <v>0.5024785394752751</v>
      </c>
      <c r="I764" t="n">
        <v>0.5089285714285715</v>
      </c>
      <c r="J764" t="n">
        <v>0.4910714285714285</v>
      </c>
      <c r="K764" t="n">
        <v>0.2532028861599047</v>
      </c>
      <c r="L764" t="n">
        <v>0.2557256852686668</v>
      </c>
      <c r="M764" t="n">
        <v>0.4910714285714285</v>
      </c>
    </row>
    <row r="765">
      <c r="A765" s="323" t="n">
        <v>45979.42196759259</v>
      </c>
      <c r="B765" s="82" t="n">
        <v>45979</v>
      </c>
      <c r="C765" t="n">
        <v>420.5</v>
      </c>
      <c r="D765" t="n">
        <v>821.1</v>
      </c>
      <c r="E765" t="n">
        <v>5.2</v>
      </c>
      <c r="F765" t="n">
        <v>11</v>
      </c>
      <c r="G765" t="n">
        <v>0.5121178906345146</v>
      </c>
      <c r="H765" t="n">
        <v>0.4878821093654853</v>
      </c>
      <c r="I765" t="n">
        <v>0.4727272727272727</v>
      </c>
      <c r="J765" t="n">
        <v>0.5272727272727272</v>
      </c>
      <c r="K765" t="n">
        <v>0.2420920937544978</v>
      </c>
      <c r="L765" t="n">
        <v>0.2306351789727749</v>
      </c>
      <c r="M765" t="n">
        <v>0.5272727272727272</v>
      </c>
    </row>
    <row r="766">
      <c r="A766" s="323" t="n">
        <v>45979.46849537037</v>
      </c>
      <c r="B766" s="82" t="n">
        <v>45979</v>
      </c>
      <c r="C766" t="n">
        <v>427.9</v>
      </c>
      <c r="D766" t="n">
        <v>861.5</v>
      </c>
      <c r="E766" t="n">
        <v>5.2</v>
      </c>
      <c r="F766" t="n">
        <v>11.3</v>
      </c>
      <c r="G766" t="n">
        <v>0.4966918165989553</v>
      </c>
      <c r="H766" t="n">
        <v>0.5033081834010447</v>
      </c>
      <c r="I766" t="n">
        <v>0.4601769911504425</v>
      </c>
      <c r="J766" t="n">
        <v>0.5398230088495576</v>
      </c>
      <c r="K766" t="n">
        <v>0.2285661456915546</v>
      </c>
      <c r="L766" t="n">
        <v>0.2316108454588878</v>
      </c>
      <c r="M766" t="n">
        <v>0.5398230088495576</v>
      </c>
    </row>
    <row r="767">
      <c r="A767" s="323" t="n">
        <v>45979.50421296297</v>
      </c>
      <c r="B767" s="82" t="n">
        <v>45979</v>
      </c>
      <c r="C767" t="n">
        <v>412.2</v>
      </c>
      <c r="D767" t="n">
        <v>856.6</v>
      </c>
      <c r="E767" t="n">
        <v>5.2</v>
      </c>
      <c r="F767" t="n">
        <v>10.6</v>
      </c>
      <c r="G767" t="n">
        <v>0.4812047630165772</v>
      </c>
      <c r="H767" t="n">
        <v>0.5187952369834229</v>
      </c>
      <c r="I767" t="n">
        <v>0.4905660377358491</v>
      </c>
      <c r="J767" t="n">
        <v>0.5094339622641509</v>
      </c>
      <c r="K767" t="n">
        <v>0.2360627139326605</v>
      </c>
      <c r="L767" t="n">
        <v>0.2545033238031886</v>
      </c>
      <c r="M767" t="n">
        <v>0.5094339622641509</v>
      </c>
    </row>
    <row r="768">
      <c r="A768" s="323" t="n">
        <v>45979.63607638889</v>
      </c>
      <c r="B768" s="82" t="n">
        <v>45979</v>
      </c>
      <c r="C768" t="n">
        <v>425.2</v>
      </c>
      <c r="D768" t="n">
        <v>852.4</v>
      </c>
      <c r="E768" t="n">
        <v>5.9</v>
      </c>
      <c r="F768" t="n">
        <v>10.7</v>
      </c>
      <c r="G768" t="n">
        <v>0.4988268418582825</v>
      </c>
      <c r="H768" t="n">
        <v>0.5011731581417175</v>
      </c>
      <c r="I768" t="n">
        <v>0.5514018691588786</v>
      </c>
      <c r="J768" t="n">
        <v>0.4485981308411214</v>
      </c>
      <c r="K768" t="n">
        <v>0.2750540529872773</v>
      </c>
      <c r="L768" t="n">
        <v>0.2763478161716013</v>
      </c>
      <c r="M768" t="n">
        <v>0.4485981308411214</v>
      </c>
    </row>
    <row r="769">
      <c r="A769" s="323" t="n">
        <v>45979.75059027778</v>
      </c>
      <c r="B769" s="82" t="n">
        <v>45979</v>
      </c>
      <c r="C769" t="n">
        <v>363.9</v>
      </c>
      <c r="D769" t="n">
        <v>850.7</v>
      </c>
      <c r="E769" t="n">
        <v>5.5</v>
      </c>
      <c r="F769" t="n">
        <v>10.7</v>
      </c>
      <c r="G769" t="n">
        <v>0.4277653696955448</v>
      </c>
      <c r="H769" t="n">
        <v>0.5722346303044552</v>
      </c>
      <c r="I769" t="n">
        <v>0.5140186915887851</v>
      </c>
      <c r="J769" t="n">
        <v>0.4859813084112149</v>
      </c>
      <c r="K769" t="n">
        <v>0.2198793956378969</v>
      </c>
      <c r="L769" t="n">
        <v>0.2941392959508882</v>
      </c>
      <c r="M769" t="n">
        <v>0.4859813084112149</v>
      </c>
    </row>
    <row r="770">
      <c r="A770" s="323" t="n">
        <v>45979.5625462963</v>
      </c>
      <c r="B770" s="82" t="n">
        <v>45979</v>
      </c>
      <c r="C770" t="n">
        <v>368.1</v>
      </c>
      <c r="D770" t="n">
        <v>812.9</v>
      </c>
      <c r="E770" t="n">
        <v>5.2</v>
      </c>
      <c r="F770" t="n">
        <v>10.1</v>
      </c>
      <c r="G770" t="n">
        <v>0.4528232254889901</v>
      </c>
      <c r="H770" t="n">
        <v>0.5471767745110099</v>
      </c>
      <c r="I770" t="n">
        <v>0.5148514851485149</v>
      </c>
      <c r="J770" t="n">
        <v>0.4851485148514851</v>
      </c>
      <c r="K770" t="n">
        <v>0.2331367101527474</v>
      </c>
      <c r="L770" t="n">
        <v>0.2817147749957675</v>
      </c>
      <c r="M770" t="n">
        <v>0.4851485148514851</v>
      </c>
    </row>
    <row r="771">
      <c r="A771" s="323" t="n">
        <v>45979.72319444444</v>
      </c>
      <c r="B771" s="82" t="n">
        <v>45979</v>
      </c>
      <c r="C771" t="n">
        <v>380.4</v>
      </c>
      <c r="D771" t="n">
        <v>841.34</v>
      </c>
      <c r="E771" t="n">
        <v>5.4</v>
      </c>
      <c r="F771" t="n">
        <v>10.6</v>
      </c>
      <c r="G771" t="n">
        <v>0.4521358784795683</v>
      </c>
      <c r="H771" t="n">
        <v>0.5478641215204317</v>
      </c>
      <c r="I771" t="n">
        <v>0.5094339622641509</v>
      </c>
      <c r="J771" t="n">
        <v>0.490566037735849</v>
      </c>
      <c r="K771" t="n">
        <v>0.2303333720556291</v>
      </c>
      <c r="L771" t="n">
        <v>0.2791005902085218</v>
      </c>
      <c r="M771" t="n">
        <v>0.490566037735849</v>
      </c>
    </row>
    <row r="772">
      <c r="A772" s="323" t="n">
        <v>45979.89333333333</v>
      </c>
      <c r="B772" s="82" t="n">
        <v>45979</v>
      </c>
      <c r="C772" t="n">
        <v>410.6</v>
      </c>
      <c r="D772" t="n">
        <v>845</v>
      </c>
      <c r="E772" t="n">
        <v>5.3</v>
      </c>
      <c r="F772" t="n">
        <v>10.5</v>
      </c>
      <c r="G772" t="n">
        <v>0.4859171597633136</v>
      </c>
      <c r="H772" t="n">
        <v>0.5140828402366864</v>
      </c>
      <c r="I772" t="n">
        <v>0.5047619047619047</v>
      </c>
      <c r="J772" t="n">
        <v>0.4952380952380953</v>
      </c>
      <c r="K772" t="n">
        <v>0.245272471118625</v>
      </c>
      <c r="L772" t="n">
        <v>0.2594894336432798</v>
      </c>
      <c r="M772" t="n">
        <v>0.4952380952380953</v>
      </c>
    </row>
    <row r="773">
      <c r="A773" s="323" t="n">
        <v>45980.03364583333</v>
      </c>
      <c r="B773" s="82" t="n">
        <v>45980</v>
      </c>
      <c r="C773" t="n">
        <v>402.4</v>
      </c>
      <c r="D773" t="n">
        <v>839.7</v>
      </c>
      <c r="E773" t="n">
        <v>5.4</v>
      </c>
      <c r="F773" t="n">
        <v>10.5</v>
      </c>
      <c r="G773" t="n">
        <v>0.4792187686078361</v>
      </c>
      <c r="H773" t="n">
        <v>0.5207812313921639</v>
      </c>
      <c r="I773" t="n">
        <v>0.5142857142857143</v>
      </c>
      <c r="J773" t="n">
        <v>0.4857142857142857</v>
      </c>
      <c r="K773" t="n">
        <v>0.2464553667126014</v>
      </c>
      <c r="L773" t="n">
        <v>0.2678303475731129</v>
      </c>
      <c r="M773" t="n">
        <v>0.4857142857142857</v>
      </c>
    </row>
    <row r="774">
      <c r="A774" s="323" t="n">
        <v>45980.06902777778</v>
      </c>
      <c r="B774" s="82" t="n">
        <v>45980</v>
      </c>
      <c r="C774" t="n">
        <v>399.5</v>
      </c>
      <c r="D774" t="n">
        <v>825.5</v>
      </c>
      <c r="E774" t="n">
        <v>5.2</v>
      </c>
      <c r="F774" t="n">
        <v>10.9</v>
      </c>
      <c r="G774" t="n">
        <v>0.4839491217443974</v>
      </c>
      <c r="H774" t="n">
        <v>0.5160508782556027</v>
      </c>
      <c r="I774" t="n">
        <v>0.4770642201834863</v>
      </c>
      <c r="J774" t="n">
        <v>0.5229357798165137</v>
      </c>
      <c r="K774" t="n">
        <v>0.230874810373474</v>
      </c>
      <c r="L774" t="n">
        <v>0.2461894098100123</v>
      </c>
      <c r="M774" t="n">
        <v>0.5229357798165137</v>
      </c>
    </row>
    <row r="775">
      <c r="A775" s="323" t="n">
        <v>45980.10836805555</v>
      </c>
      <c r="B775" s="82" t="n">
        <v>45980</v>
      </c>
      <c r="C775" t="n">
        <v>401.2</v>
      </c>
      <c r="D775" t="n">
        <v>858.7</v>
      </c>
      <c r="E775" t="n">
        <v>5.3</v>
      </c>
      <c r="F775" t="n">
        <v>11.3</v>
      </c>
      <c r="G775" t="n">
        <v>0.467217887504367</v>
      </c>
      <c r="H775" t="n">
        <v>0.532782112495633</v>
      </c>
      <c r="I775" t="n">
        <v>0.4690265486725663</v>
      </c>
      <c r="J775" t="n">
        <v>0.5309734513274337</v>
      </c>
      <c r="K775" t="n">
        <v>0.2191375932542606</v>
      </c>
      <c r="L775" t="n">
        <v>0.2498889554183057</v>
      </c>
      <c r="M775" t="n">
        <v>0.5309734513274337</v>
      </c>
    </row>
    <row r="776">
      <c r="A776" s="323" t="n">
        <v>45980.15469907408</v>
      </c>
      <c r="B776" s="82" t="n">
        <v>45980</v>
      </c>
      <c r="C776" t="n">
        <v>396.4</v>
      </c>
      <c r="D776" t="n">
        <v>855.2</v>
      </c>
      <c r="E776" t="n">
        <v>5.3</v>
      </c>
      <c r="F776" t="n">
        <v>11.5</v>
      </c>
      <c r="G776" t="n">
        <v>0.4635173058933582</v>
      </c>
      <c r="H776" t="n">
        <v>0.5364826941066417</v>
      </c>
      <c r="I776" t="n">
        <v>0.4608695652173913</v>
      </c>
      <c r="J776" t="n">
        <v>0.5391304347826087</v>
      </c>
      <c r="K776" t="n">
        <v>0.2136210192378086</v>
      </c>
      <c r="L776" t="n">
        <v>0.2472485459795827</v>
      </c>
      <c r="M776" t="n">
        <v>0.5391304347826087</v>
      </c>
    </row>
    <row r="777">
      <c r="A777" s="323" t="n">
        <v>45980.19506944445</v>
      </c>
      <c r="B777" s="82" t="n">
        <v>45980</v>
      </c>
      <c r="C777" t="n">
        <v>402.1</v>
      </c>
      <c r="D777" t="n">
        <v>837.1</v>
      </c>
      <c r="E777" t="n">
        <v>5.2</v>
      </c>
      <c r="F777" t="n">
        <v>10.8</v>
      </c>
      <c r="G777" t="n">
        <v>0.4803488233186</v>
      </c>
      <c r="H777" t="n">
        <v>0.5196511766814</v>
      </c>
      <c r="I777" t="n">
        <v>0.4814814814814815</v>
      </c>
      <c r="J777" t="n">
        <v>0.5185185185185185</v>
      </c>
      <c r="K777" t="n">
        <v>0.2312790630793259</v>
      </c>
      <c r="L777" t="n">
        <v>0.2502024184021556</v>
      </c>
      <c r="M777" t="n">
        <v>0.5185185185185185</v>
      </c>
    </row>
    <row r="778">
      <c r="A778" s="323" t="n">
        <v>45980.23820601852</v>
      </c>
      <c r="B778" s="82" t="n">
        <v>45980</v>
      </c>
      <c r="C778" t="n">
        <v>400.2</v>
      </c>
      <c r="D778" t="n">
        <v>795.1</v>
      </c>
      <c r="E778" t="n">
        <v>5</v>
      </c>
      <c r="F778" t="n">
        <v>10.9</v>
      </c>
      <c r="G778" t="n">
        <v>0.5033329140988555</v>
      </c>
      <c r="H778" t="n">
        <v>0.4966670859011446</v>
      </c>
      <c r="I778" t="n">
        <v>0.4587155963302752</v>
      </c>
      <c r="J778" t="n">
        <v>0.5412844036697247</v>
      </c>
      <c r="K778" t="n">
        <v>0.2308866578435117</v>
      </c>
      <c r="L778" t="n">
        <v>0.2278289384867636</v>
      </c>
      <c r="M778" t="n">
        <v>0.5412844036697247</v>
      </c>
    </row>
    <row r="779">
      <c r="A779" s="323" t="n">
        <v>45980.7331712963</v>
      </c>
      <c r="B779" s="82" t="n">
        <v>45980</v>
      </c>
      <c r="C779" t="n">
        <v>401.3</v>
      </c>
      <c r="D779" t="n">
        <v>845.38</v>
      </c>
      <c r="E779" t="n">
        <v>5.3</v>
      </c>
      <c r="F779" t="n">
        <v>10.5</v>
      </c>
      <c r="G779" t="n">
        <v>0.4746977690506045</v>
      </c>
      <c r="H779" t="n">
        <v>0.5253022309493955</v>
      </c>
      <c r="I779" t="n">
        <v>0.5047619047619047</v>
      </c>
      <c r="J779" t="n">
        <v>0.4952380952380953</v>
      </c>
      <c r="K779" t="n">
        <v>0.2396093500922098</v>
      </c>
      <c r="L779" t="n">
        <v>0.2651525546696949</v>
      </c>
      <c r="M779" t="n">
        <v>0.4952380952380953</v>
      </c>
    </row>
    <row r="780">
      <c r="A780" s="323" t="n">
        <v>45980.82247685185</v>
      </c>
      <c r="B780" s="82" t="n">
        <v>45980</v>
      </c>
      <c r="C780" t="n">
        <v>403.5</v>
      </c>
      <c r="D780" t="n">
        <v>842.7</v>
      </c>
      <c r="E780" t="n">
        <v>5.4</v>
      </c>
      <c r="F780" t="n">
        <v>10.4</v>
      </c>
      <c r="G780" t="n">
        <v>0.4788180847276611</v>
      </c>
      <c r="H780" t="n">
        <v>0.5211819152723389</v>
      </c>
      <c r="I780" t="n">
        <v>0.5192307692307693</v>
      </c>
      <c r="J780" t="n">
        <v>0.4807692307692307</v>
      </c>
      <c r="K780" t="n">
        <v>0.2486170824547471</v>
      </c>
      <c r="L780" t="n">
        <v>0.2706136867760222</v>
      </c>
      <c r="M780" t="n">
        <v>0.4807692307692307</v>
      </c>
    </row>
    <row r="781">
      <c r="A781" s="323" t="n">
        <v>45980.88844907407</v>
      </c>
      <c r="B781" s="82" t="n">
        <v>45980</v>
      </c>
      <c r="C781" t="n">
        <v>398.6</v>
      </c>
      <c r="D781" t="n">
        <v>841.2</v>
      </c>
      <c r="E781" t="n">
        <v>5.2</v>
      </c>
      <c r="F781" t="n">
        <v>10.4</v>
      </c>
      <c r="G781" t="n">
        <v>0.4738468854018069</v>
      </c>
      <c r="H781" t="n">
        <v>0.526153114598193</v>
      </c>
      <c r="I781" t="n">
        <v>0.5</v>
      </c>
      <c r="J781" t="n">
        <v>0.5</v>
      </c>
      <c r="K781" t="n">
        <v>0.2369234427009035</v>
      </c>
      <c r="L781" t="n">
        <v>0.2630765572990965</v>
      </c>
      <c r="M781" t="n">
        <v>0.5</v>
      </c>
    </row>
    <row r="782">
      <c r="A782" s="323" t="n">
        <v>45981.02916666667</v>
      </c>
      <c r="B782" s="82" t="n">
        <v>45981</v>
      </c>
      <c r="C782" t="n">
        <v>403.2</v>
      </c>
      <c r="D782" t="n">
        <v>832.3</v>
      </c>
      <c r="E782" t="n">
        <v>5.3</v>
      </c>
      <c r="F782" t="n">
        <v>10.6</v>
      </c>
      <c r="G782" t="n">
        <v>0.4844407064760303</v>
      </c>
      <c r="H782" t="n">
        <v>0.5155592935239697</v>
      </c>
      <c r="I782" t="n">
        <v>0.5</v>
      </c>
      <c r="J782" t="n">
        <v>0.5</v>
      </c>
      <c r="K782" t="n">
        <v>0.2422203532380151</v>
      </c>
      <c r="L782" t="n">
        <v>0.2577796467619848</v>
      </c>
      <c r="M782" t="n">
        <v>0.5</v>
      </c>
    </row>
    <row r="783">
      <c r="A783" s="323" t="n">
        <v>45981.07587962963</v>
      </c>
      <c r="B783" s="82" t="n">
        <v>45981</v>
      </c>
      <c r="C783" t="n">
        <v>402.2</v>
      </c>
      <c r="D783" t="n">
        <v>824.8</v>
      </c>
      <c r="E783" t="n">
        <v>5.2</v>
      </c>
      <c r="F783" t="n">
        <v>10.5</v>
      </c>
      <c r="G783" t="n">
        <v>0.4876333656644035</v>
      </c>
      <c r="H783" t="n">
        <v>0.5123666343355965</v>
      </c>
      <c r="I783" t="n">
        <v>0.4952380952380953</v>
      </c>
      <c r="J783" t="n">
        <v>0.5047619047619047</v>
      </c>
      <c r="K783" t="n">
        <v>0.2414946191861808</v>
      </c>
      <c r="L783" t="n">
        <v>0.2537434760519144</v>
      </c>
      <c r="M783" t="n">
        <v>0.5047619047619047</v>
      </c>
    </row>
    <row r="784">
      <c r="A784" s="323" t="n">
        <v>45981.11039351852</v>
      </c>
      <c r="B784" s="82" t="n">
        <v>45981</v>
      </c>
      <c r="C784" t="n">
        <v>395.2</v>
      </c>
      <c r="D784" t="n">
        <v>854.6</v>
      </c>
      <c r="E784" t="n">
        <v>5.4</v>
      </c>
      <c r="F784" t="n">
        <v>10.7</v>
      </c>
      <c r="G784" t="n">
        <v>0.4624385677509946</v>
      </c>
      <c r="H784" t="n">
        <v>0.5375614322490054</v>
      </c>
      <c r="I784" t="n">
        <v>0.5046728971962617</v>
      </c>
      <c r="J784" t="n">
        <v>0.4953271028037383</v>
      </c>
      <c r="K784" t="n">
        <v>0.2333802117621842</v>
      </c>
      <c r="L784" t="n">
        <v>0.2712926854340775</v>
      </c>
      <c r="M784" t="n">
        <v>0.4953271028037383</v>
      </c>
    </row>
    <row r="785">
      <c r="A785" s="323" t="n">
        <v>45981.15378472222</v>
      </c>
      <c r="B785" s="82" t="n">
        <v>45981</v>
      </c>
      <c r="C785" t="n">
        <v>386.5</v>
      </c>
      <c r="D785" t="n">
        <v>843.1</v>
      </c>
      <c r="E785" t="n">
        <v>5.4</v>
      </c>
      <c r="F785" t="n">
        <v>10.6</v>
      </c>
      <c r="G785" t="n">
        <v>0.4584272328312181</v>
      </c>
      <c r="H785" t="n">
        <v>0.5415727671687819</v>
      </c>
      <c r="I785" t="n">
        <v>0.5094339622641509</v>
      </c>
      <c r="J785" t="n">
        <v>0.490566037735849</v>
      </c>
      <c r="K785" t="n">
        <v>0.2335384016309979</v>
      </c>
      <c r="L785" t="n">
        <v>0.275895560633153</v>
      </c>
      <c r="M785" t="n">
        <v>0.490566037735849</v>
      </c>
    </row>
    <row r="786">
      <c r="A786" s="323" t="n">
        <v>45981.19795138889</v>
      </c>
      <c r="B786" s="82" t="n">
        <v>45981</v>
      </c>
      <c r="C786" t="n">
        <v>376</v>
      </c>
      <c r="D786" t="n">
        <v>852.7</v>
      </c>
      <c r="E786" t="n">
        <v>5.4</v>
      </c>
      <c r="F786" t="n">
        <v>10.1</v>
      </c>
      <c r="G786" t="n">
        <v>0.4409522692623431</v>
      </c>
      <c r="H786" t="n">
        <v>0.5590477307376569</v>
      </c>
      <c r="I786" t="n">
        <v>0.5346534653465347</v>
      </c>
      <c r="J786" t="n">
        <v>0.4653465346534653</v>
      </c>
      <c r="K786" t="n">
        <v>0.23575665881353</v>
      </c>
      <c r="L786" t="n">
        <v>0.2988968065330047</v>
      </c>
      <c r="M786" t="n">
        <v>0.4653465346534653</v>
      </c>
    </row>
    <row r="787">
      <c r="A787" s="323" t="n">
        <v>45981.23106481481</v>
      </c>
      <c r="B787" s="82" t="n">
        <v>45981</v>
      </c>
      <c r="C787" t="n">
        <v>375.3</v>
      </c>
      <c r="D787" t="n">
        <v>835</v>
      </c>
      <c r="E787" t="n">
        <v>5.6</v>
      </c>
      <c r="F787" t="n">
        <v>10.4</v>
      </c>
      <c r="G787" t="n">
        <v>0.4494610778443114</v>
      </c>
      <c r="H787" t="n">
        <v>0.5505389221556886</v>
      </c>
      <c r="I787" t="n">
        <v>0.5384615384615384</v>
      </c>
      <c r="J787" t="n">
        <v>0.4615384615384616</v>
      </c>
      <c r="K787" t="n">
        <v>0.2420175034546292</v>
      </c>
      <c r="L787" t="n">
        <v>0.2964440350069092</v>
      </c>
      <c r="M787" t="n">
        <v>0.4615384615384616</v>
      </c>
    </row>
    <row r="788">
      <c r="A788" s="323" t="n">
        <v>45981.26934027778</v>
      </c>
      <c r="B788" s="82" t="n">
        <v>45981</v>
      </c>
      <c r="C788" t="n">
        <v>387.5</v>
      </c>
      <c r="D788" t="n">
        <v>833.8</v>
      </c>
      <c r="E788" t="n">
        <v>5.3</v>
      </c>
      <c r="F788" t="n">
        <v>10.6</v>
      </c>
      <c r="G788" t="n">
        <v>0.4647397457423843</v>
      </c>
      <c r="H788" t="n">
        <v>0.5352602542576157</v>
      </c>
      <c r="I788" t="n">
        <v>0.5</v>
      </c>
      <c r="J788" t="n">
        <v>0.5</v>
      </c>
      <c r="K788" t="n">
        <v>0.2323698728711922</v>
      </c>
      <c r="L788" t="n">
        <v>0.2676301271288078</v>
      </c>
      <c r="M788" t="n">
        <v>0.5</v>
      </c>
    </row>
    <row r="789">
      <c r="A789" s="323" t="n">
        <v>45981.39203703704</v>
      </c>
      <c r="B789" s="82" t="n">
        <v>45981</v>
      </c>
      <c r="C789" t="n">
        <v>388.5</v>
      </c>
      <c r="D789" t="n">
        <v>819.3</v>
      </c>
      <c r="E789" t="n">
        <v>5.5</v>
      </c>
      <c r="F789" t="n">
        <v>10.3</v>
      </c>
      <c r="G789" t="n">
        <v>0.4741852801171732</v>
      </c>
      <c r="H789" t="n">
        <v>0.5258147198828268</v>
      </c>
      <c r="I789" t="n">
        <v>0.5339805825242718</v>
      </c>
      <c r="J789" t="n">
        <v>0.4660194174757282</v>
      </c>
      <c r="K789" t="n">
        <v>0.2532057321014032</v>
      </c>
      <c r="L789" t="n">
        <v>0.2807748504228686</v>
      </c>
      <c r="M789" t="n">
        <v>0.4660194174757282</v>
      </c>
    </row>
    <row r="790">
      <c r="A790" s="323" t="n">
        <v>45981.48978009259</v>
      </c>
      <c r="B790" s="82" t="n">
        <v>45981</v>
      </c>
      <c r="C790" t="n">
        <v>390.3</v>
      </c>
      <c r="D790" t="n">
        <v>833.8</v>
      </c>
      <c r="E790" t="n">
        <v>5.3</v>
      </c>
      <c r="F790" t="n">
        <v>10.8</v>
      </c>
      <c r="G790" t="n">
        <v>0.4680978651954906</v>
      </c>
      <c r="H790" t="n">
        <v>0.5319021348045094</v>
      </c>
      <c r="I790" t="n">
        <v>0.4907407407407407</v>
      </c>
      <c r="J790" t="n">
        <v>0.5092592592592593</v>
      </c>
      <c r="K790" t="n">
        <v>0.2297146931051944</v>
      </c>
      <c r="L790" t="n">
        <v>0.2610260476355463</v>
      </c>
      <c r="M790" t="n">
        <v>0.5092592592592593</v>
      </c>
    </row>
    <row r="791">
      <c r="A791" s="323" t="n">
        <v>45981.56451388889</v>
      </c>
      <c r="B791" s="82" t="n">
        <v>45981</v>
      </c>
      <c r="C791" t="n">
        <v>406.9</v>
      </c>
      <c r="D791" t="n">
        <v>833.2</v>
      </c>
      <c r="E791" t="n">
        <v>5.5</v>
      </c>
      <c r="F791" t="n">
        <v>10.5</v>
      </c>
      <c r="G791" t="n">
        <v>0.4883581373019683</v>
      </c>
      <c r="H791" t="n">
        <v>0.5116418626980317</v>
      </c>
      <c r="I791" t="n">
        <v>0.5238095238095238</v>
      </c>
      <c r="J791" t="n">
        <v>0.4761904761904762</v>
      </c>
      <c r="K791" t="n">
        <v>0.2558066433486501</v>
      </c>
      <c r="L791" t="n">
        <v>0.2680028804608738</v>
      </c>
      <c r="M791" t="n">
        <v>0.4761904761904762</v>
      </c>
    </row>
    <row r="792">
      <c r="A792" s="323" t="n">
        <v>45981.71575231481</v>
      </c>
      <c r="B792" s="82" t="n">
        <v>45981</v>
      </c>
      <c r="C792" t="n">
        <v>378.8</v>
      </c>
      <c r="D792" t="n">
        <v>823.6</v>
      </c>
      <c r="E792" t="n">
        <v>5.3</v>
      </c>
      <c r="F792" t="n">
        <v>10.4</v>
      </c>
      <c r="G792" t="n">
        <v>0.4599320058280719</v>
      </c>
      <c r="H792" t="n">
        <v>0.5400679941719281</v>
      </c>
      <c r="I792" t="n">
        <v>0.5096153846153846</v>
      </c>
      <c r="J792" t="n">
        <v>0.4903846153846154</v>
      </c>
      <c r="K792" t="n">
        <v>0.2343884260469981</v>
      </c>
      <c r="L792" t="n">
        <v>0.2752269585683864</v>
      </c>
      <c r="M792" t="n">
        <v>0.4903846153846154</v>
      </c>
    </row>
    <row r="793">
      <c r="A793" s="323" t="n">
        <v>45981.78680555556</v>
      </c>
      <c r="B793" s="82" t="n">
        <v>45981</v>
      </c>
      <c r="C793" t="n">
        <v>398.9</v>
      </c>
      <c r="D793" t="n">
        <v>822.6</v>
      </c>
      <c r="E793" t="n">
        <v>5.3</v>
      </c>
      <c r="F793" t="n">
        <v>10.6</v>
      </c>
      <c r="G793" t="n">
        <v>0.4849258448820812</v>
      </c>
      <c r="H793" t="n">
        <v>0.5150741551179189</v>
      </c>
      <c r="I793" t="n">
        <v>0.5</v>
      </c>
      <c r="J793" t="n">
        <v>0.5</v>
      </c>
      <c r="K793" t="n">
        <v>0.2424629224410406</v>
      </c>
      <c r="L793" t="n">
        <v>0.2575370775589594</v>
      </c>
      <c r="M793" t="n">
        <v>0.5</v>
      </c>
    </row>
    <row r="794">
      <c r="A794" s="323" t="n">
        <v>45981.91002314815</v>
      </c>
      <c r="B794" s="82" t="n">
        <v>45981</v>
      </c>
      <c r="C794" t="n">
        <v>402</v>
      </c>
      <c r="D794" t="n">
        <v>833.4</v>
      </c>
      <c r="E794" t="n">
        <v>5.4</v>
      </c>
      <c r="F794" t="n">
        <v>10.6</v>
      </c>
      <c r="G794" t="n">
        <v>0.4823614110871131</v>
      </c>
      <c r="H794" t="n">
        <v>0.5176385889128869</v>
      </c>
      <c r="I794" t="n">
        <v>0.5094339622641509</v>
      </c>
      <c r="J794" t="n">
        <v>0.490566037735849</v>
      </c>
      <c r="K794" t="n">
        <v>0.245731284893435</v>
      </c>
      <c r="L794" t="n">
        <v>0.263702677370716</v>
      </c>
      <c r="M794" t="n">
        <v>0.490566037735849</v>
      </c>
    </row>
    <row r="795">
      <c r="A795" s="323" t="n">
        <v>45982.02854166667</v>
      </c>
      <c r="B795" s="82" t="n">
        <v>45982</v>
      </c>
      <c r="C795" t="n">
        <v>387.6</v>
      </c>
      <c r="D795" t="n">
        <v>856.8</v>
      </c>
      <c r="E795" t="n">
        <v>5.2</v>
      </c>
      <c r="F795" t="n">
        <v>11</v>
      </c>
      <c r="G795" t="n">
        <v>0.4523809523809524</v>
      </c>
      <c r="H795" t="n">
        <v>0.5476190476190476</v>
      </c>
      <c r="I795" t="n">
        <v>0.4727272727272727</v>
      </c>
      <c r="J795" t="n">
        <v>0.5272727272727272</v>
      </c>
      <c r="K795" t="n">
        <v>0.2138528138528139</v>
      </c>
      <c r="L795" t="n">
        <v>0.2588744588744589</v>
      </c>
      <c r="M795" t="n">
        <v>0.5272727272727272</v>
      </c>
    </row>
    <row r="796">
      <c r="A796" s="323" t="n">
        <v>45982.06902777778</v>
      </c>
      <c r="B796" s="82" t="n">
        <v>45982</v>
      </c>
      <c r="C796" t="n">
        <v>391.6</v>
      </c>
      <c r="D796" t="n">
        <v>852.4</v>
      </c>
      <c r="E796" t="n">
        <v>5.2</v>
      </c>
      <c r="F796" t="n">
        <v>10.4</v>
      </c>
      <c r="G796" t="n">
        <v>0.4594087282965744</v>
      </c>
      <c r="H796" t="n">
        <v>0.5405912717034256</v>
      </c>
      <c r="I796" t="n">
        <v>0.5</v>
      </c>
      <c r="J796" t="n">
        <v>0.5</v>
      </c>
      <c r="K796" t="n">
        <v>0.2297043641482872</v>
      </c>
      <c r="L796" t="n">
        <v>0.2702956358517128</v>
      </c>
      <c r="M796" t="n">
        <v>0.5</v>
      </c>
    </row>
    <row r="797">
      <c r="A797" s="323" t="n">
        <v>45979.79136574074</v>
      </c>
      <c r="B797" s="82" t="n">
        <v>45979</v>
      </c>
      <c r="C797" t="n">
        <v>368.1</v>
      </c>
      <c r="D797" t="n">
        <v>812.9</v>
      </c>
      <c r="E797" t="n">
        <v>5.2</v>
      </c>
      <c r="F797" t="n">
        <v>10.1</v>
      </c>
      <c r="G797" t="n">
        <v>0.4528232254889901</v>
      </c>
      <c r="H797" t="n">
        <v>0.5471767745110099</v>
      </c>
      <c r="I797" t="n">
        <v>0.5148514851485149</v>
      </c>
      <c r="J797" t="n">
        <v>0.4851485148514851</v>
      </c>
      <c r="K797" t="n">
        <v>0.2331367101527474</v>
      </c>
      <c r="L797" t="n">
        <v>0.2817147749957675</v>
      </c>
      <c r="M797" t="n">
        <v>0.4851485148514851</v>
      </c>
    </row>
    <row r="798">
      <c r="A798" s="323" t="n">
        <v>45979.95175925926</v>
      </c>
      <c r="B798" s="82" t="n">
        <v>45979</v>
      </c>
      <c r="C798" t="n">
        <v>380.4</v>
      </c>
      <c r="D798" t="n">
        <v>841.34</v>
      </c>
      <c r="E798" t="n">
        <v>5.4</v>
      </c>
      <c r="F798" t="n">
        <v>10.6</v>
      </c>
      <c r="G798" t="n">
        <v>0.4521358784795683</v>
      </c>
      <c r="H798" t="n">
        <v>0.5478641215204317</v>
      </c>
      <c r="I798" t="n">
        <v>0.5094339622641509</v>
      </c>
      <c r="J798" t="n">
        <v>0.490566037735849</v>
      </c>
      <c r="K798" t="n">
        <v>0.2303333720556291</v>
      </c>
      <c r="L798" t="n">
        <v>0.2791005902085218</v>
      </c>
      <c r="M798" t="n">
        <v>0.490566037735849</v>
      </c>
    </row>
    <row r="799">
      <c r="A799" s="323" t="n">
        <v>45980.12196759259</v>
      </c>
      <c r="B799" s="82" t="n">
        <v>45980</v>
      </c>
      <c r="C799" t="n">
        <v>410.6</v>
      </c>
      <c r="D799" t="n">
        <v>845</v>
      </c>
      <c r="E799" t="n">
        <v>5.3</v>
      </c>
      <c r="F799" t="n">
        <v>10.5</v>
      </c>
      <c r="G799" t="n">
        <v>0.4859171597633136</v>
      </c>
      <c r="H799" t="n">
        <v>0.5140828402366864</v>
      </c>
      <c r="I799" t="n">
        <v>0.5047619047619047</v>
      </c>
      <c r="J799" t="n">
        <v>0.4952380952380953</v>
      </c>
      <c r="K799" t="n">
        <v>0.245272471118625</v>
      </c>
      <c r="L799" t="n">
        <v>0.2594894336432798</v>
      </c>
      <c r="M799" t="n">
        <v>0.4952380952380953</v>
      </c>
    </row>
    <row r="800">
      <c r="A800" s="323" t="n">
        <v>45980.26236111111</v>
      </c>
      <c r="B800" s="82" t="n">
        <v>45980</v>
      </c>
      <c r="C800" t="n">
        <v>402.4</v>
      </c>
      <c r="D800" t="n">
        <v>839.7</v>
      </c>
      <c r="E800" t="n">
        <v>5.4</v>
      </c>
      <c r="F800" t="n">
        <v>10.5</v>
      </c>
      <c r="G800" t="n">
        <v>0.4792187686078361</v>
      </c>
      <c r="H800" t="n">
        <v>0.5207812313921639</v>
      </c>
      <c r="I800" t="n">
        <v>0.5142857142857143</v>
      </c>
      <c r="J800" t="n">
        <v>0.4857142857142857</v>
      </c>
      <c r="K800" t="n">
        <v>0.2464553667126014</v>
      </c>
      <c r="L800" t="n">
        <v>0.2678303475731129</v>
      </c>
      <c r="M800" t="n">
        <v>0.4857142857142857</v>
      </c>
    </row>
    <row r="801">
      <c r="A801" s="323" t="n">
        <v>45980.29784722222</v>
      </c>
      <c r="B801" s="82" t="n">
        <v>45980</v>
      </c>
      <c r="C801" t="n">
        <v>399.5</v>
      </c>
      <c r="D801" t="n">
        <v>825.5</v>
      </c>
      <c r="E801" t="n">
        <v>5.2</v>
      </c>
      <c r="F801" t="n">
        <v>10.9</v>
      </c>
      <c r="G801" t="n">
        <v>0.4839491217443974</v>
      </c>
      <c r="H801" t="n">
        <v>0.5160508782556027</v>
      </c>
      <c r="I801" t="n">
        <v>0.4770642201834863</v>
      </c>
      <c r="J801" t="n">
        <v>0.5229357798165137</v>
      </c>
      <c r="K801" t="n">
        <v>0.230874810373474</v>
      </c>
      <c r="L801" t="n">
        <v>0.2461894098100123</v>
      </c>
      <c r="M801" t="n">
        <v>0.5229357798165137</v>
      </c>
    </row>
    <row r="802">
      <c r="A802" s="323" t="n">
        <v>45980.33708333333</v>
      </c>
      <c r="B802" s="82" t="n">
        <v>45980</v>
      </c>
      <c r="C802" t="n">
        <v>401.2</v>
      </c>
      <c r="D802" t="n">
        <v>858.7</v>
      </c>
      <c r="E802" t="n">
        <v>5.3</v>
      </c>
      <c r="F802" t="n">
        <v>11.3</v>
      </c>
      <c r="G802" t="n">
        <v>0.467217887504367</v>
      </c>
      <c r="H802" t="n">
        <v>0.532782112495633</v>
      </c>
      <c r="I802" t="n">
        <v>0.4690265486725663</v>
      </c>
      <c r="J802" t="n">
        <v>0.5309734513274337</v>
      </c>
      <c r="K802" t="n">
        <v>0.2191375932542606</v>
      </c>
      <c r="L802" t="n">
        <v>0.2498889554183057</v>
      </c>
      <c r="M802" t="n">
        <v>0.5309734513274337</v>
      </c>
    </row>
    <row r="803">
      <c r="A803" s="323" t="n">
        <v>45980.38350694445</v>
      </c>
      <c r="B803" s="82" t="n">
        <v>45980</v>
      </c>
      <c r="C803" t="n">
        <v>396.4</v>
      </c>
      <c r="D803" t="n">
        <v>855.2</v>
      </c>
      <c r="E803" t="n">
        <v>5.3</v>
      </c>
      <c r="F803" t="n">
        <v>11.5</v>
      </c>
      <c r="G803" t="n">
        <v>0.4635173058933582</v>
      </c>
      <c r="H803" t="n">
        <v>0.5364826941066417</v>
      </c>
      <c r="I803" t="n">
        <v>0.4608695652173913</v>
      </c>
      <c r="J803" t="n">
        <v>0.5391304347826087</v>
      </c>
      <c r="K803" t="n">
        <v>0.2136210192378086</v>
      </c>
      <c r="L803" t="n">
        <v>0.2472485459795827</v>
      </c>
      <c r="M803" t="n">
        <v>0.5391304347826087</v>
      </c>
    </row>
    <row r="804">
      <c r="A804" s="323" t="n">
        <v>45980.42388888889</v>
      </c>
      <c r="B804" s="82" t="n">
        <v>45980</v>
      </c>
      <c r="C804" t="n">
        <v>402.1</v>
      </c>
      <c r="D804" t="n">
        <v>837.1</v>
      </c>
      <c r="E804" t="n">
        <v>5.2</v>
      </c>
      <c r="F804" t="n">
        <v>10.8</v>
      </c>
      <c r="G804" t="n">
        <v>0.4803488233186</v>
      </c>
      <c r="H804" t="n">
        <v>0.5196511766814</v>
      </c>
      <c r="I804" t="n">
        <v>0.4814814814814815</v>
      </c>
      <c r="J804" t="n">
        <v>0.5185185185185185</v>
      </c>
      <c r="K804" t="n">
        <v>0.2312790630793259</v>
      </c>
      <c r="L804" t="n">
        <v>0.2502024184021556</v>
      </c>
      <c r="M804" t="n">
        <v>0.5185185185185185</v>
      </c>
    </row>
    <row r="805">
      <c r="A805" s="323" t="n">
        <v>45980.46700231481</v>
      </c>
      <c r="B805" s="82" t="n">
        <v>45980</v>
      </c>
      <c r="C805" t="n">
        <v>400.2</v>
      </c>
      <c r="D805" t="n">
        <v>795.1</v>
      </c>
      <c r="E805" t="n">
        <v>5</v>
      </c>
      <c r="F805" t="n">
        <v>10.9</v>
      </c>
      <c r="G805" t="n">
        <v>0.5033329140988555</v>
      </c>
      <c r="H805" t="n">
        <v>0.4966670859011446</v>
      </c>
      <c r="I805" t="n">
        <v>0.4587155963302752</v>
      </c>
      <c r="J805" t="n">
        <v>0.5412844036697247</v>
      </c>
      <c r="K805" t="n">
        <v>0.2308866578435117</v>
      </c>
      <c r="L805" t="n">
        <v>0.2278289384867636</v>
      </c>
      <c r="M805" t="n">
        <v>0.5412844036697247</v>
      </c>
    </row>
    <row r="806">
      <c r="A806" s="323" t="n">
        <v>45980.96186342592</v>
      </c>
      <c r="B806" s="82" t="n">
        <v>45980</v>
      </c>
      <c r="C806" t="n">
        <v>401.3</v>
      </c>
      <c r="D806" t="n">
        <v>845.38</v>
      </c>
      <c r="E806" t="n">
        <v>5.3</v>
      </c>
      <c r="F806" t="n">
        <v>10.5</v>
      </c>
      <c r="G806" t="n">
        <v>0.4746977690506045</v>
      </c>
      <c r="H806" t="n">
        <v>0.5253022309493955</v>
      </c>
      <c r="I806" t="n">
        <v>0.5047619047619047</v>
      </c>
      <c r="J806" t="n">
        <v>0.4952380952380953</v>
      </c>
      <c r="K806" t="n">
        <v>0.2396093500922098</v>
      </c>
      <c r="L806" t="n">
        <v>0.2651525546696949</v>
      </c>
      <c r="M806" t="n">
        <v>0.4952380952380953</v>
      </c>
    </row>
    <row r="807">
      <c r="A807" s="323" t="n">
        <v>45981.05111111111</v>
      </c>
      <c r="B807" s="82" t="n">
        <v>45981</v>
      </c>
      <c r="C807" t="n">
        <v>403.5</v>
      </c>
      <c r="D807" t="n">
        <v>842.7</v>
      </c>
      <c r="E807" t="n">
        <v>5.4</v>
      </c>
      <c r="F807" t="n">
        <v>10.4</v>
      </c>
      <c r="G807" t="n">
        <v>0.4788180847276611</v>
      </c>
      <c r="H807" t="n">
        <v>0.5211819152723389</v>
      </c>
      <c r="I807" t="n">
        <v>0.5192307692307693</v>
      </c>
      <c r="J807" t="n">
        <v>0.4807692307692307</v>
      </c>
      <c r="K807" t="n">
        <v>0.2486170824547471</v>
      </c>
      <c r="L807" t="n">
        <v>0.2706136867760222</v>
      </c>
      <c r="M807" t="n">
        <v>0.4807692307692307</v>
      </c>
    </row>
    <row r="808">
      <c r="A808" s="323" t="n">
        <v>45981.11674768518</v>
      </c>
      <c r="B808" s="82" t="n">
        <v>45981</v>
      </c>
      <c r="C808" t="n">
        <v>398.6</v>
      </c>
      <c r="D808" t="n">
        <v>841.2</v>
      </c>
      <c r="E808" t="n">
        <v>5.2</v>
      </c>
      <c r="F808" t="n">
        <v>10.4</v>
      </c>
      <c r="G808" t="n">
        <v>0.4738468854018069</v>
      </c>
      <c r="H808" t="n">
        <v>0.526153114598193</v>
      </c>
      <c r="I808" t="n">
        <v>0.5</v>
      </c>
      <c r="J808" t="n">
        <v>0.5</v>
      </c>
      <c r="K808" t="n">
        <v>0.2369234427009035</v>
      </c>
      <c r="L808" t="n">
        <v>0.2630765572990965</v>
      </c>
      <c r="M808" t="n">
        <v>0.5</v>
      </c>
    </row>
    <row r="809">
      <c r="A809" s="323" t="n">
        <v>45981.25787037037</v>
      </c>
      <c r="B809" s="82" t="n">
        <v>45981</v>
      </c>
      <c r="C809" t="n">
        <v>403.2</v>
      </c>
      <c r="D809" t="n">
        <v>832.3</v>
      </c>
      <c r="E809" t="n">
        <v>5.3</v>
      </c>
      <c r="F809" t="n">
        <v>10.6</v>
      </c>
      <c r="G809" t="n">
        <v>0.4844407064760303</v>
      </c>
      <c r="H809" t="n">
        <v>0.5155592935239697</v>
      </c>
      <c r="I809" t="n">
        <v>0.5</v>
      </c>
      <c r="J809" t="n">
        <v>0.5</v>
      </c>
      <c r="K809" t="n">
        <v>0.2422203532380151</v>
      </c>
      <c r="L809" t="n">
        <v>0.2577796467619848</v>
      </c>
      <c r="M809" t="n">
        <v>0.5</v>
      </c>
    </row>
    <row r="810">
      <c r="A810" s="323" t="n">
        <v>45981.30465277778</v>
      </c>
      <c r="B810" s="82" t="n">
        <v>45981</v>
      </c>
      <c r="C810" t="n">
        <v>402.2</v>
      </c>
      <c r="D810" t="n">
        <v>824.8</v>
      </c>
      <c r="E810" t="n">
        <v>5.2</v>
      </c>
      <c r="F810" t="n">
        <v>10.5</v>
      </c>
      <c r="G810" t="n">
        <v>0.4876333656644035</v>
      </c>
      <c r="H810" t="n">
        <v>0.5123666343355965</v>
      </c>
      <c r="I810" t="n">
        <v>0.4952380952380953</v>
      </c>
      <c r="J810" t="n">
        <v>0.5047619047619047</v>
      </c>
      <c r="K810" t="n">
        <v>0.2414946191861808</v>
      </c>
      <c r="L810" t="n">
        <v>0.2537434760519144</v>
      </c>
      <c r="M810" t="n">
        <v>0.5047619047619047</v>
      </c>
    </row>
    <row r="811">
      <c r="A811" s="323" t="n">
        <v>45981.33913194444</v>
      </c>
      <c r="B811" s="82" t="n">
        <v>45981</v>
      </c>
      <c r="C811" t="n">
        <v>395.2</v>
      </c>
      <c r="D811" t="n">
        <v>854.6</v>
      </c>
      <c r="E811" t="n">
        <v>5.4</v>
      </c>
      <c r="F811" t="n">
        <v>10.7</v>
      </c>
      <c r="G811" t="n">
        <v>0.4624385677509946</v>
      </c>
      <c r="H811" t="n">
        <v>0.5375614322490054</v>
      </c>
      <c r="I811" t="n">
        <v>0.5046728971962617</v>
      </c>
      <c r="J811" t="n">
        <v>0.4953271028037383</v>
      </c>
      <c r="K811" t="n">
        <v>0.2333802117621842</v>
      </c>
      <c r="L811" t="n">
        <v>0.2712926854340775</v>
      </c>
      <c r="M811" t="n">
        <v>0.4953271028037383</v>
      </c>
    </row>
    <row r="812">
      <c r="A812" s="323" t="n">
        <v>45981.3825462963</v>
      </c>
      <c r="B812" s="82" t="n">
        <v>45981</v>
      </c>
      <c r="C812" t="n">
        <v>386.5</v>
      </c>
      <c r="D812" t="n">
        <v>843.1</v>
      </c>
      <c r="E812" t="n">
        <v>5.4</v>
      </c>
      <c r="F812" t="n">
        <v>10.6</v>
      </c>
      <c r="G812" t="n">
        <v>0.4584272328312181</v>
      </c>
      <c r="H812" t="n">
        <v>0.5415727671687819</v>
      </c>
      <c r="I812" t="n">
        <v>0.5094339622641509</v>
      </c>
      <c r="J812" t="n">
        <v>0.490566037735849</v>
      </c>
      <c r="K812" t="n">
        <v>0.2335384016309979</v>
      </c>
      <c r="L812" t="n">
        <v>0.275895560633153</v>
      </c>
      <c r="M812" t="n">
        <v>0.490566037735849</v>
      </c>
    </row>
    <row r="813">
      <c r="A813" s="323" t="n">
        <v>45981.4265162037</v>
      </c>
      <c r="B813" s="82" t="n">
        <v>45981</v>
      </c>
      <c r="C813" t="n">
        <v>376</v>
      </c>
      <c r="D813" t="n">
        <v>852.7</v>
      </c>
      <c r="E813" t="n">
        <v>5.4</v>
      </c>
      <c r="F813" t="n">
        <v>10.1</v>
      </c>
      <c r="G813" t="n">
        <v>0.4409522692623431</v>
      </c>
      <c r="H813" t="n">
        <v>0.5590477307376569</v>
      </c>
      <c r="I813" t="n">
        <v>0.5346534653465347</v>
      </c>
      <c r="J813" t="n">
        <v>0.4653465346534653</v>
      </c>
      <c r="K813" t="n">
        <v>0.23575665881353</v>
      </c>
      <c r="L813" t="n">
        <v>0.2988968065330047</v>
      </c>
      <c r="M813" t="n">
        <v>0.4653465346534653</v>
      </c>
    </row>
    <row r="814">
      <c r="A814" s="323" t="n">
        <v>45981.45987268518</v>
      </c>
      <c r="B814" s="82" t="n">
        <v>45981</v>
      </c>
      <c r="C814" t="n">
        <v>375.3</v>
      </c>
      <c r="D814" t="n">
        <v>835</v>
      </c>
      <c r="E814" t="n">
        <v>5.6</v>
      </c>
      <c r="F814" t="n">
        <v>10.4</v>
      </c>
      <c r="G814" t="n">
        <v>0.4494610778443114</v>
      </c>
      <c r="H814" t="n">
        <v>0.5505389221556886</v>
      </c>
      <c r="I814" t="n">
        <v>0.5384615384615384</v>
      </c>
      <c r="J814" t="n">
        <v>0.4615384615384616</v>
      </c>
      <c r="K814" t="n">
        <v>0.2420175034546292</v>
      </c>
      <c r="L814" t="n">
        <v>0.2964440350069092</v>
      </c>
      <c r="M814" t="n">
        <v>0.4615384615384616</v>
      </c>
    </row>
    <row r="815">
      <c r="A815" s="323" t="n">
        <v>45981.49809027778</v>
      </c>
      <c r="B815" s="82" t="n">
        <v>45981</v>
      </c>
      <c r="C815" t="n">
        <v>387.5</v>
      </c>
      <c r="D815" t="n">
        <v>833.8</v>
      </c>
      <c r="E815" t="n">
        <v>5.3</v>
      </c>
      <c r="F815" t="n">
        <v>10.6</v>
      </c>
      <c r="G815" t="n">
        <v>0.4647397457423843</v>
      </c>
      <c r="H815" t="n">
        <v>0.5352602542576157</v>
      </c>
      <c r="I815" t="n">
        <v>0.5</v>
      </c>
      <c r="J815" t="n">
        <v>0.5</v>
      </c>
      <c r="K815" t="n">
        <v>0.2323698728711922</v>
      </c>
      <c r="L815" t="n">
        <v>0.2676301271288078</v>
      </c>
      <c r="M815" t="n">
        <v>0.5</v>
      </c>
    </row>
    <row r="816">
      <c r="A816" s="323" t="n">
        <v>45981.62078703703</v>
      </c>
      <c r="B816" s="82" t="n">
        <v>45981</v>
      </c>
      <c r="C816" t="n">
        <v>388.5</v>
      </c>
      <c r="D816" t="n">
        <v>819.3</v>
      </c>
      <c r="E816" t="n">
        <v>5.5</v>
      </c>
      <c r="F816" t="n">
        <v>10.3</v>
      </c>
      <c r="G816" t="n">
        <v>0.4741852801171732</v>
      </c>
      <c r="H816" t="n">
        <v>0.5258147198828268</v>
      </c>
      <c r="I816" t="n">
        <v>0.5339805825242718</v>
      </c>
      <c r="J816" t="n">
        <v>0.4660194174757282</v>
      </c>
      <c r="K816" t="n">
        <v>0.2532057321014032</v>
      </c>
      <c r="L816" t="n">
        <v>0.2807748504228686</v>
      </c>
      <c r="M816" t="n">
        <v>0.4660194174757282</v>
      </c>
    </row>
    <row r="817">
      <c r="A817" s="323" t="n">
        <v>45981.71862268518</v>
      </c>
      <c r="B817" s="82" t="n">
        <v>45981</v>
      </c>
      <c r="C817" t="n">
        <v>390.3</v>
      </c>
      <c r="D817" t="n">
        <v>833.8</v>
      </c>
      <c r="E817" t="n">
        <v>5.3</v>
      </c>
      <c r="F817" t="n">
        <v>10.8</v>
      </c>
      <c r="G817" t="n">
        <v>0.4680978651954906</v>
      </c>
      <c r="H817" t="n">
        <v>0.5319021348045094</v>
      </c>
      <c r="I817" t="n">
        <v>0.4907407407407407</v>
      </c>
      <c r="J817" t="n">
        <v>0.5092592592592593</v>
      </c>
      <c r="K817" t="n">
        <v>0.2297146931051944</v>
      </c>
      <c r="L817" t="n">
        <v>0.2610260476355463</v>
      </c>
      <c r="M817" t="n">
        <v>0.5092592592592593</v>
      </c>
    </row>
    <row r="818">
      <c r="A818" s="323" t="n">
        <v>45981.79325231481</v>
      </c>
      <c r="B818" s="82" t="n">
        <v>45981</v>
      </c>
      <c r="C818" t="n">
        <v>406.9</v>
      </c>
      <c r="D818" t="n">
        <v>833.2</v>
      </c>
      <c r="E818" t="n">
        <v>5.5</v>
      </c>
      <c r="F818" t="n">
        <v>10.5</v>
      </c>
      <c r="G818" t="n">
        <v>0.4883581373019683</v>
      </c>
      <c r="H818" t="n">
        <v>0.5116418626980317</v>
      </c>
      <c r="I818" t="n">
        <v>0.5238095238095238</v>
      </c>
      <c r="J818" t="n">
        <v>0.4761904761904762</v>
      </c>
      <c r="K818" t="n">
        <v>0.2558066433486501</v>
      </c>
      <c r="L818" t="n">
        <v>0.2680028804608738</v>
      </c>
      <c r="M818" t="n">
        <v>0.4761904761904762</v>
      </c>
    </row>
    <row r="819">
      <c r="A819" s="323" t="n">
        <v>45981.94457175926</v>
      </c>
      <c r="B819" s="82" t="n">
        <v>45981</v>
      </c>
      <c r="C819" t="n">
        <v>378.8</v>
      </c>
      <c r="D819" t="n">
        <v>823.6</v>
      </c>
      <c r="E819" t="n">
        <v>5.3</v>
      </c>
      <c r="F819" t="n">
        <v>10.4</v>
      </c>
      <c r="G819" t="n">
        <v>0.4599320058280719</v>
      </c>
      <c r="H819" t="n">
        <v>0.5400679941719281</v>
      </c>
      <c r="I819" t="n">
        <v>0.5096153846153846</v>
      </c>
      <c r="J819" t="n">
        <v>0.4903846153846154</v>
      </c>
      <c r="K819" t="n">
        <v>0.2343884260469981</v>
      </c>
      <c r="L819" t="n">
        <v>0.2752269585683864</v>
      </c>
      <c r="M819" t="n">
        <v>0.4903846153846154</v>
      </c>
    </row>
    <row r="820">
      <c r="A820" s="323" t="n">
        <v>45982.015625</v>
      </c>
      <c r="B820" s="82" t="n">
        <v>45982</v>
      </c>
      <c r="C820" t="n">
        <v>398.9</v>
      </c>
      <c r="D820" t="n">
        <v>822.6</v>
      </c>
      <c r="E820" t="n">
        <v>5.3</v>
      </c>
      <c r="F820" t="n">
        <v>10.6</v>
      </c>
      <c r="G820" t="n">
        <v>0.4849258448820812</v>
      </c>
      <c r="H820" t="n">
        <v>0.5150741551179189</v>
      </c>
      <c r="I820" t="n">
        <v>0.5</v>
      </c>
      <c r="J820" t="n">
        <v>0.5</v>
      </c>
      <c r="K820" t="n">
        <v>0.2424629224410406</v>
      </c>
      <c r="L820" t="n">
        <v>0.2575370775589594</v>
      </c>
      <c r="M820" t="n">
        <v>0.5</v>
      </c>
    </row>
    <row r="821">
      <c r="A821" s="323" t="n">
        <v>45982.13886574074</v>
      </c>
      <c r="B821" s="82" t="n">
        <v>45982</v>
      </c>
      <c r="C821" t="n">
        <v>402</v>
      </c>
      <c r="D821" t="n">
        <v>833.4</v>
      </c>
      <c r="E821" t="n">
        <v>5.4</v>
      </c>
      <c r="F821" t="n">
        <v>10.6</v>
      </c>
      <c r="G821" t="n">
        <v>0.4823614110871131</v>
      </c>
      <c r="H821" t="n">
        <v>0.5176385889128869</v>
      </c>
      <c r="I821" t="n">
        <v>0.5094339622641509</v>
      </c>
      <c r="J821" t="n">
        <v>0.490566037735849</v>
      </c>
      <c r="K821" t="n">
        <v>0.245731284893435</v>
      </c>
      <c r="L821" t="n">
        <v>0.263702677370716</v>
      </c>
      <c r="M821" t="n">
        <v>0.490566037735849</v>
      </c>
    </row>
    <row r="822">
      <c r="A822" s="323" t="n">
        <v>45982.25710648148</v>
      </c>
      <c r="B822" s="82" t="n">
        <v>45982</v>
      </c>
      <c r="C822" t="n">
        <v>387.6</v>
      </c>
      <c r="D822" t="n">
        <v>856.8</v>
      </c>
      <c r="E822" t="n">
        <v>5.2</v>
      </c>
      <c r="F822" t="n">
        <v>11</v>
      </c>
      <c r="G822" t="n">
        <v>0.4523809523809524</v>
      </c>
      <c r="H822" t="n">
        <v>0.5476190476190476</v>
      </c>
      <c r="I822" t="n">
        <v>0.4727272727272727</v>
      </c>
      <c r="J822" t="n">
        <v>0.5272727272727272</v>
      </c>
      <c r="K822" t="n">
        <v>0.2138528138528139</v>
      </c>
      <c r="L822" t="n">
        <v>0.2588744588744589</v>
      </c>
      <c r="M822" t="n">
        <v>0.5272727272727272</v>
      </c>
    </row>
    <row r="823">
      <c r="A823" s="323" t="n">
        <v>45982.29787037037</v>
      </c>
      <c r="B823" s="82" t="n">
        <v>45982</v>
      </c>
      <c r="C823" t="n">
        <v>391.6</v>
      </c>
      <c r="D823" t="n">
        <v>852.4</v>
      </c>
      <c r="E823" t="n">
        <v>5.2</v>
      </c>
      <c r="F823" t="n">
        <v>10.4</v>
      </c>
      <c r="G823" t="n">
        <v>0.4594087282965744</v>
      </c>
      <c r="H823" t="n">
        <v>0.5405912717034256</v>
      </c>
      <c r="I823" t="n">
        <v>0.5</v>
      </c>
      <c r="J823" t="n">
        <v>0.5</v>
      </c>
      <c r="K823" t="n">
        <v>0.2297043641482872</v>
      </c>
      <c r="L823" t="n">
        <v>0.2702956358517128</v>
      </c>
      <c r="M823" t="n">
        <v>0.5</v>
      </c>
    </row>
    <row r="824">
      <c r="A824" s="323" t="n">
        <v>45982.12118055556</v>
      </c>
      <c r="B824" s="82" t="n">
        <v>45982</v>
      </c>
      <c r="C824" t="n">
        <v>393.9</v>
      </c>
      <c r="D824" t="n">
        <v>847.8</v>
      </c>
      <c r="E824" t="n">
        <v>5.5</v>
      </c>
      <c r="F824" t="n">
        <v>10.6</v>
      </c>
      <c r="G824" t="n">
        <v>0.4646142958244869</v>
      </c>
      <c r="H824" t="n">
        <v>0.5353857041755131</v>
      </c>
      <c r="I824" t="n">
        <v>0.5188679245283019</v>
      </c>
      <c r="J824" t="n">
        <v>0.4811320754716981</v>
      </c>
      <c r="K824" t="n">
        <v>0.24107345538063</v>
      </c>
      <c r="L824" t="n">
        <v>0.2777944691476719</v>
      </c>
      <c r="M824" t="n">
        <v>0.4811320754716981</v>
      </c>
    </row>
    <row r="825">
      <c r="A825" s="323" t="n">
        <v>45982.15141203703</v>
      </c>
      <c r="B825" s="82" t="n">
        <v>45982</v>
      </c>
      <c r="C825" t="n">
        <v>390.2</v>
      </c>
      <c r="D825" t="n">
        <v>863.5</v>
      </c>
      <c r="E825" t="n">
        <v>5.4</v>
      </c>
      <c r="F825" t="n">
        <v>10.7</v>
      </c>
      <c r="G825" t="n">
        <v>0.4518818760856977</v>
      </c>
      <c r="H825" t="n">
        <v>0.5481181239143023</v>
      </c>
      <c r="I825" t="n">
        <v>0.5046728971962617</v>
      </c>
      <c r="J825" t="n">
        <v>0.4953271028037383</v>
      </c>
      <c r="K825" t="n">
        <v>0.2280525355946512</v>
      </c>
      <c r="L825" t="n">
        <v>0.2766203616016105</v>
      </c>
      <c r="M825" t="n">
        <v>0.4953271028037383</v>
      </c>
    </row>
    <row r="826">
      <c r="A826" s="323" t="n">
        <v>45982.19625</v>
      </c>
      <c r="B826" s="82" t="n">
        <v>45982</v>
      </c>
      <c r="C826" t="n">
        <v>395.5</v>
      </c>
      <c r="D826" t="n">
        <v>855.6</v>
      </c>
      <c r="E826" t="n">
        <v>5.4</v>
      </c>
      <c r="F826" t="n">
        <v>10.9</v>
      </c>
      <c r="G826" t="n">
        <v>0.4622487143525011</v>
      </c>
      <c r="H826" t="n">
        <v>0.5377512856474989</v>
      </c>
      <c r="I826" t="n">
        <v>0.4954128440366973</v>
      </c>
      <c r="J826" t="n">
        <v>0.5045871559633027</v>
      </c>
      <c r="K826" t="n">
        <v>0.2290039502296795</v>
      </c>
      <c r="L826" t="n">
        <v>0.2664088938070178</v>
      </c>
      <c r="M826" t="n">
        <v>0.5045871559633027</v>
      </c>
    </row>
    <row r="827">
      <c r="A827" s="323" t="n">
        <v>45982.24077546296</v>
      </c>
      <c r="B827" s="82" t="n">
        <v>45982</v>
      </c>
      <c r="C827" t="n">
        <v>390.6</v>
      </c>
      <c r="D827" t="n">
        <v>847.8</v>
      </c>
      <c r="E827" t="n">
        <v>5.6</v>
      </c>
      <c r="F827" t="n">
        <v>10.4</v>
      </c>
      <c r="G827" t="n">
        <v>0.4607218683651805</v>
      </c>
      <c r="H827" t="n">
        <v>0.5392781316348195</v>
      </c>
      <c r="I827" t="n">
        <v>0.5384615384615384</v>
      </c>
      <c r="J827" t="n">
        <v>0.4615384615384616</v>
      </c>
      <c r="K827" t="n">
        <v>0.2480810060427895</v>
      </c>
      <c r="L827" t="n">
        <v>0.2903805324187489</v>
      </c>
      <c r="M827" t="n">
        <v>0.4615384615384616</v>
      </c>
    </row>
    <row r="828">
      <c r="A828" s="323" t="n">
        <v>45982.39032407408</v>
      </c>
      <c r="B828" s="82" t="n">
        <v>45982</v>
      </c>
      <c r="C828" t="n">
        <v>404</v>
      </c>
      <c r="D828" t="n">
        <v>821.8</v>
      </c>
      <c r="E828" t="n">
        <v>5.4</v>
      </c>
      <c r="F828" t="n">
        <v>10.6</v>
      </c>
      <c r="G828" t="n">
        <v>0.4916037965441714</v>
      </c>
      <c r="H828" t="n">
        <v>0.5083962034558286</v>
      </c>
      <c r="I828" t="n">
        <v>0.5094339622641509</v>
      </c>
      <c r="J828" t="n">
        <v>0.490566037735849</v>
      </c>
      <c r="K828" t="n">
        <v>0.2504396699375968</v>
      </c>
      <c r="L828" t="n">
        <v>0.2589942923265542</v>
      </c>
      <c r="M828" t="n">
        <v>0.490566037735849</v>
      </c>
    </row>
    <row r="829">
      <c r="A829" s="323" t="n">
        <v>45982.47597222222</v>
      </c>
      <c r="B829" s="82" t="n">
        <v>45982</v>
      </c>
      <c r="C829" t="n">
        <v>396</v>
      </c>
      <c r="D829" t="n">
        <v>833.4</v>
      </c>
      <c r="E829" t="n">
        <v>5.6</v>
      </c>
      <c r="F829" t="n">
        <v>10.6</v>
      </c>
      <c r="G829" t="n">
        <v>0.4751619870410367</v>
      </c>
      <c r="H829" t="n">
        <v>0.5248380129589633</v>
      </c>
      <c r="I829" t="n">
        <v>0.5283018867924528</v>
      </c>
      <c r="J829" t="n">
        <v>0.4716981132075472</v>
      </c>
      <c r="K829" t="n">
        <v>0.2510289742858307</v>
      </c>
      <c r="L829" t="n">
        <v>0.2772729125066221</v>
      </c>
      <c r="M829" t="n">
        <v>0.4716981132075472</v>
      </c>
    </row>
    <row r="830">
      <c r="A830" s="323" t="n">
        <v>45982.5646875</v>
      </c>
      <c r="B830" s="82" t="n">
        <v>45982</v>
      </c>
      <c r="C830" t="n">
        <v>404</v>
      </c>
      <c r="D830" t="n">
        <v>858.2</v>
      </c>
      <c r="E830" t="n">
        <v>5.7</v>
      </c>
      <c r="F830" t="n">
        <v>10.7</v>
      </c>
      <c r="G830" t="n">
        <v>0.470752738289443</v>
      </c>
      <c r="H830" t="n">
        <v>0.529247261710557</v>
      </c>
      <c r="I830" t="n">
        <v>0.5327102803738318</v>
      </c>
      <c r="J830" t="n">
        <v>0.4672897196261682</v>
      </c>
      <c r="K830" t="n">
        <v>0.2507748232009183</v>
      </c>
      <c r="L830" t="n">
        <v>0.2819354571729136</v>
      </c>
      <c r="M830" t="n">
        <v>0.4672897196261682</v>
      </c>
    </row>
    <row r="831">
      <c r="A831" s="323" t="n">
        <v>45982.70144675926</v>
      </c>
      <c r="B831" s="82" t="n">
        <v>45982</v>
      </c>
      <c r="C831" t="n">
        <v>394.6</v>
      </c>
      <c r="D831" t="n">
        <v>823.5</v>
      </c>
      <c r="E831" t="n">
        <v>5.3</v>
      </c>
      <c r="F831" t="n">
        <v>10.4</v>
      </c>
      <c r="G831" t="n">
        <v>0.4791742562234366</v>
      </c>
      <c r="H831" t="n">
        <v>0.5208257437765634</v>
      </c>
      <c r="I831" t="n">
        <v>0.5096153846153846</v>
      </c>
      <c r="J831" t="n">
        <v>0.4903846153846154</v>
      </c>
      <c r="K831" t="n">
        <v>0.2441945728830975</v>
      </c>
      <c r="L831" t="n">
        <v>0.2654208117322871</v>
      </c>
      <c r="M831" t="n">
        <v>0.4903846153846154</v>
      </c>
    </row>
    <row r="832">
      <c r="A832" s="323" t="n">
        <v>45982.8252662037</v>
      </c>
      <c r="B832" s="82" t="n">
        <v>45982</v>
      </c>
      <c r="C832" t="n">
        <v>402</v>
      </c>
      <c r="D832" t="n">
        <v>833.4</v>
      </c>
      <c r="E832" t="n">
        <v>5.4</v>
      </c>
      <c r="F832" t="n">
        <v>10.5</v>
      </c>
      <c r="G832" t="n">
        <v>0.4823614110871131</v>
      </c>
      <c r="H832" t="n">
        <v>0.5176385889128869</v>
      </c>
      <c r="I832" t="n">
        <v>0.5142857142857143</v>
      </c>
      <c r="J832" t="n">
        <v>0.4857142857142857</v>
      </c>
      <c r="K832" t="n">
        <v>0.248071582844801</v>
      </c>
      <c r="L832" t="n">
        <v>0.2662141314409133</v>
      </c>
      <c r="M832" t="n">
        <v>0.4857142857142857</v>
      </c>
    </row>
    <row r="833">
      <c r="A833" s="323" t="n">
        <v>45982.86900462963</v>
      </c>
      <c r="B833" s="82" t="n">
        <v>45982</v>
      </c>
      <c r="C833" t="n">
        <v>411</v>
      </c>
      <c r="D833" t="n">
        <v>830.4</v>
      </c>
      <c r="E833" t="n">
        <v>5.4</v>
      </c>
      <c r="F833" t="n">
        <v>10.7</v>
      </c>
      <c r="G833" t="n">
        <v>0.4949421965317919</v>
      </c>
      <c r="H833" t="n">
        <v>0.5050578034682081</v>
      </c>
      <c r="I833" t="n">
        <v>0.5046728971962617</v>
      </c>
      <c r="J833" t="n">
        <v>0.4953271028037383</v>
      </c>
      <c r="K833" t="n">
        <v>0.249783912268381</v>
      </c>
      <c r="L833" t="n">
        <v>0.2548889849278807</v>
      </c>
      <c r="M833" t="n">
        <v>0.4953271028037383</v>
      </c>
    </row>
    <row r="834">
      <c r="A834" s="323" t="n">
        <v>45982.96039351852</v>
      </c>
      <c r="B834" s="82" t="n">
        <v>45982</v>
      </c>
      <c r="C834" t="n">
        <v>402</v>
      </c>
      <c r="D834" t="n">
        <v>835.3</v>
      </c>
      <c r="E834" t="n">
        <v>5.3</v>
      </c>
      <c r="F834" t="n">
        <v>10.5</v>
      </c>
      <c r="G834" t="n">
        <v>0.4812642164491799</v>
      </c>
      <c r="H834" t="n">
        <v>0.5187357835508201</v>
      </c>
      <c r="I834" t="n">
        <v>0.5047619047619047</v>
      </c>
      <c r="J834" t="n">
        <v>0.4952380952380953</v>
      </c>
      <c r="K834" t="n">
        <v>0.2429238425886337</v>
      </c>
      <c r="L834" t="n">
        <v>0.261838062173271</v>
      </c>
      <c r="M834" t="n">
        <v>0.4952380952380953</v>
      </c>
    </row>
    <row r="835">
      <c r="A835" s="323" t="n">
        <v>45983.03157407408</v>
      </c>
      <c r="B835" s="82" t="n">
        <v>45983</v>
      </c>
      <c r="C835" t="n">
        <v>397.6</v>
      </c>
      <c r="D835" t="n">
        <v>875.7</v>
      </c>
      <c r="E835" t="n">
        <v>5.6</v>
      </c>
      <c r="F835" t="n">
        <v>10.6</v>
      </c>
      <c r="G835" t="n">
        <v>0.4540367705835332</v>
      </c>
      <c r="H835" t="n">
        <v>0.5459632294164668</v>
      </c>
      <c r="I835" t="n">
        <v>0.5283018867924528</v>
      </c>
      <c r="J835" t="n">
        <v>0.4716981132075472</v>
      </c>
      <c r="K835" t="n">
        <v>0.2398684825724326</v>
      </c>
      <c r="L835" t="n">
        <v>0.2884334042200202</v>
      </c>
      <c r="M835" t="n">
        <v>0.4716981132075472</v>
      </c>
    </row>
    <row r="836">
      <c r="A836" s="323" t="n">
        <v>45983.08806712963</v>
      </c>
      <c r="B836" s="82" t="n">
        <v>45983</v>
      </c>
      <c r="C836" t="n">
        <v>390.5</v>
      </c>
      <c r="D836" t="n">
        <v>868.2</v>
      </c>
      <c r="E836" t="n">
        <v>5.4</v>
      </c>
      <c r="F836" t="n">
        <v>10.5</v>
      </c>
      <c r="G836" t="n">
        <v>0.4497811564155724</v>
      </c>
      <c r="H836" t="n">
        <v>0.5502188435844275</v>
      </c>
      <c r="I836" t="n">
        <v>0.5142857142857143</v>
      </c>
      <c r="J836" t="n">
        <v>0.4857142857142857</v>
      </c>
      <c r="K836" t="n">
        <v>0.2313160232994373</v>
      </c>
      <c r="L836" t="n">
        <v>0.2829696909862771</v>
      </c>
      <c r="M836" t="n">
        <v>0.4857142857142857</v>
      </c>
    </row>
    <row r="837">
      <c r="A837" s="323" t="n">
        <v>45982.34995370371</v>
      </c>
      <c r="B837" s="82" t="n">
        <v>45982</v>
      </c>
      <c r="C837" t="n">
        <v>393.9</v>
      </c>
      <c r="D837" t="n">
        <v>847.8</v>
      </c>
      <c r="E837" t="n">
        <v>5.5</v>
      </c>
      <c r="F837" t="n">
        <v>10.6</v>
      </c>
      <c r="G837" t="n">
        <v>0.4646142958244869</v>
      </c>
      <c r="H837" t="n">
        <v>0.5353857041755131</v>
      </c>
      <c r="I837" t="n">
        <v>0.5188679245283019</v>
      </c>
      <c r="J837" t="n">
        <v>0.4811320754716981</v>
      </c>
      <c r="K837" t="n">
        <v>0.24107345538063</v>
      </c>
      <c r="L837" t="n">
        <v>0.2777944691476719</v>
      </c>
      <c r="M837" t="n">
        <v>0.4811320754716981</v>
      </c>
    </row>
    <row r="838">
      <c r="A838" s="323" t="n">
        <v>45982.38023148148</v>
      </c>
      <c r="B838" s="82" t="n">
        <v>45982</v>
      </c>
      <c r="C838" t="n">
        <v>390.2</v>
      </c>
      <c r="D838" t="n">
        <v>863.5</v>
      </c>
      <c r="E838" t="n">
        <v>5.4</v>
      </c>
      <c r="F838" t="n">
        <v>10.7</v>
      </c>
      <c r="G838" t="n">
        <v>0.4518818760856977</v>
      </c>
      <c r="H838" t="n">
        <v>0.5481181239143023</v>
      </c>
      <c r="I838" t="n">
        <v>0.5046728971962617</v>
      </c>
      <c r="J838" t="n">
        <v>0.4953271028037383</v>
      </c>
      <c r="K838" t="n">
        <v>0.2280525355946512</v>
      </c>
      <c r="L838" t="n">
        <v>0.2766203616016105</v>
      </c>
      <c r="M838" t="n">
        <v>0.4953271028037383</v>
      </c>
    </row>
    <row r="839">
      <c r="A839" s="323" t="n">
        <v>45982.42510416666</v>
      </c>
      <c r="B839" s="82" t="n">
        <v>45982</v>
      </c>
      <c r="C839" t="n">
        <v>395.5</v>
      </c>
      <c r="D839" t="n">
        <v>855.6</v>
      </c>
      <c r="E839" t="n">
        <v>5.4</v>
      </c>
      <c r="F839" t="n">
        <v>10.9</v>
      </c>
      <c r="G839" t="n">
        <v>0.4622487143525011</v>
      </c>
      <c r="H839" t="n">
        <v>0.5377512856474989</v>
      </c>
      <c r="I839" t="n">
        <v>0.4954128440366973</v>
      </c>
      <c r="J839" t="n">
        <v>0.5045871559633027</v>
      </c>
      <c r="K839" t="n">
        <v>0.2290039502296795</v>
      </c>
      <c r="L839" t="n">
        <v>0.2664088938070178</v>
      </c>
      <c r="M839" t="n">
        <v>0.5045871559633027</v>
      </c>
    </row>
    <row r="840">
      <c r="A840" s="323" t="n">
        <v>45982.46959490741</v>
      </c>
      <c r="B840" s="82" t="n">
        <v>45982</v>
      </c>
      <c r="C840" t="n">
        <v>390.6</v>
      </c>
      <c r="D840" t="n">
        <v>847.8</v>
      </c>
      <c r="E840" t="n">
        <v>5.6</v>
      </c>
      <c r="F840" t="n">
        <v>10.4</v>
      </c>
      <c r="G840" t="n">
        <v>0.4607218683651805</v>
      </c>
      <c r="H840" t="n">
        <v>0.5392781316348195</v>
      </c>
      <c r="I840" t="n">
        <v>0.5384615384615384</v>
      </c>
      <c r="J840" t="n">
        <v>0.4615384615384616</v>
      </c>
      <c r="K840" t="n">
        <v>0.2480810060427895</v>
      </c>
      <c r="L840" t="n">
        <v>0.2903805324187489</v>
      </c>
      <c r="M840" t="n">
        <v>0.4615384615384616</v>
      </c>
    </row>
    <row r="841">
      <c r="A841" s="323" t="n">
        <v>45982.61921296296</v>
      </c>
      <c r="B841" s="82" t="n">
        <v>45982</v>
      </c>
      <c r="C841" t="n">
        <v>404</v>
      </c>
      <c r="D841" t="n">
        <v>821.8</v>
      </c>
      <c r="E841" t="n">
        <v>5.4</v>
      </c>
      <c r="F841" t="n">
        <v>10.6</v>
      </c>
      <c r="G841" t="n">
        <v>0.4916037965441714</v>
      </c>
      <c r="H841" t="n">
        <v>0.5083962034558286</v>
      </c>
      <c r="I841" t="n">
        <v>0.5094339622641509</v>
      </c>
      <c r="J841" t="n">
        <v>0.490566037735849</v>
      </c>
      <c r="K841" t="n">
        <v>0.2504396699375968</v>
      </c>
      <c r="L841" t="n">
        <v>0.2589942923265542</v>
      </c>
      <c r="M841" t="n">
        <v>0.490566037735849</v>
      </c>
    </row>
    <row r="842">
      <c r="A842" s="323" t="n">
        <v>45982.70475694445</v>
      </c>
      <c r="B842" s="82" t="n">
        <v>45982</v>
      </c>
      <c r="C842" t="n">
        <v>396</v>
      </c>
      <c r="D842" t="n">
        <v>833.4</v>
      </c>
      <c r="E842" t="n">
        <v>5.6</v>
      </c>
      <c r="F842" t="n">
        <v>10.6</v>
      </c>
      <c r="G842" t="n">
        <v>0.4751619870410367</v>
      </c>
      <c r="H842" t="n">
        <v>0.5248380129589633</v>
      </c>
      <c r="I842" t="n">
        <v>0.5283018867924528</v>
      </c>
      <c r="J842" t="n">
        <v>0.4716981132075472</v>
      </c>
      <c r="K842" t="n">
        <v>0.2510289742858307</v>
      </c>
      <c r="L842" t="n">
        <v>0.2772729125066221</v>
      </c>
      <c r="M842" t="n">
        <v>0.4716981132075472</v>
      </c>
    </row>
    <row r="843">
      <c r="A843" s="323" t="n">
        <v>45982.79346064815</v>
      </c>
      <c r="B843" s="82" t="n">
        <v>45982</v>
      </c>
      <c r="C843" t="n">
        <v>404</v>
      </c>
      <c r="D843" t="n">
        <v>858.2</v>
      </c>
      <c r="E843" t="n">
        <v>5.7</v>
      </c>
      <c r="F843" t="n">
        <v>10.7</v>
      </c>
      <c r="G843" t="n">
        <v>0.470752738289443</v>
      </c>
      <c r="H843" t="n">
        <v>0.529247261710557</v>
      </c>
      <c r="I843" t="n">
        <v>0.5327102803738318</v>
      </c>
      <c r="J843" t="n">
        <v>0.4672897196261682</v>
      </c>
      <c r="K843" t="n">
        <v>0.2507748232009183</v>
      </c>
      <c r="L843" t="n">
        <v>0.2819354571729136</v>
      </c>
      <c r="M843" t="n">
        <v>0.4672897196261682</v>
      </c>
    </row>
    <row r="844">
      <c r="A844" s="323" t="n">
        <v>45982.92998842592</v>
      </c>
      <c r="B844" s="82" t="n">
        <v>45982</v>
      </c>
      <c r="C844" t="n">
        <v>394.6</v>
      </c>
      <c r="D844" t="n">
        <v>823.5</v>
      </c>
      <c r="E844" t="n">
        <v>5.3</v>
      </c>
      <c r="F844" t="n">
        <v>10.4</v>
      </c>
      <c r="G844" t="n">
        <v>0.4791742562234366</v>
      </c>
      <c r="H844" t="n">
        <v>0.5208257437765634</v>
      </c>
      <c r="I844" t="n">
        <v>0.5096153846153846</v>
      </c>
      <c r="J844" t="n">
        <v>0.4903846153846154</v>
      </c>
      <c r="K844" t="n">
        <v>0.2441945728830975</v>
      </c>
      <c r="L844" t="n">
        <v>0.2654208117322871</v>
      </c>
      <c r="M844" t="n">
        <v>0.4903846153846154</v>
      </c>
    </row>
    <row r="845">
      <c r="A845" s="323" t="n">
        <v>45983.05418981481</v>
      </c>
      <c r="B845" s="82" t="n">
        <v>45983</v>
      </c>
      <c r="C845" t="n">
        <v>402</v>
      </c>
      <c r="D845" t="n">
        <v>833.4</v>
      </c>
      <c r="E845" t="n">
        <v>5.4</v>
      </c>
      <c r="F845" t="n">
        <v>10.5</v>
      </c>
      <c r="G845" t="n">
        <v>0.4823614110871131</v>
      </c>
      <c r="H845" t="n">
        <v>0.5176385889128869</v>
      </c>
      <c r="I845" t="n">
        <v>0.5142857142857143</v>
      </c>
      <c r="J845" t="n">
        <v>0.4857142857142857</v>
      </c>
      <c r="K845" t="n">
        <v>0.248071582844801</v>
      </c>
      <c r="L845" t="n">
        <v>0.2662141314409133</v>
      </c>
      <c r="M845" t="n">
        <v>0.4857142857142857</v>
      </c>
    </row>
    <row r="846">
      <c r="A846" s="323" t="n">
        <v>45983.09778935185</v>
      </c>
      <c r="B846" s="82" t="n">
        <v>45983</v>
      </c>
      <c r="C846" t="n">
        <v>411</v>
      </c>
      <c r="D846" t="n">
        <v>830.4</v>
      </c>
      <c r="E846" t="n">
        <v>5.4</v>
      </c>
      <c r="F846" t="n">
        <v>10.7</v>
      </c>
      <c r="G846" t="n">
        <v>0.4949421965317919</v>
      </c>
      <c r="H846" t="n">
        <v>0.5050578034682081</v>
      </c>
      <c r="I846" t="n">
        <v>0.5046728971962617</v>
      </c>
      <c r="J846" t="n">
        <v>0.4953271028037383</v>
      </c>
      <c r="K846" t="n">
        <v>0.249783912268381</v>
      </c>
      <c r="L846" t="n">
        <v>0.2548889849278807</v>
      </c>
      <c r="M846" t="n">
        <v>0.4953271028037383</v>
      </c>
    </row>
    <row r="847">
      <c r="A847" s="323" t="n">
        <v>45983.18881944445</v>
      </c>
      <c r="B847" s="82" t="n">
        <v>45983</v>
      </c>
      <c r="C847" t="n">
        <v>402</v>
      </c>
      <c r="D847" t="n">
        <v>835.3</v>
      </c>
      <c r="E847" t="n">
        <v>5.3</v>
      </c>
      <c r="F847" t="n">
        <v>10.5</v>
      </c>
      <c r="G847" t="n">
        <v>0.4812642164491799</v>
      </c>
      <c r="H847" t="n">
        <v>0.5187357835508201</v>
      </c>
      <c r="I847" t="n">
        <v>0.5047619047619047</v>
      </c>
      <c r="J847" t="n">
        <v>0.4952380952380953</v>
      </c>
      <c r="K847" t="n">
        <v>0.2429238425886337</v>
      </c>
      <c r="L847" t="n">
        <v>0.261838062173271</v>
      </c>
      <c r="M847" t="n">
        <v>0.4952380952380953</v>
      </c>
    </row>
    <row r="848">
      <c r="A848" s="323" t="n">
        <v>45983.25984953704</v>
      </c>
      <c r="B848" s="82" t="n">
        <v>45983</v>
      </c>
      <c r="C848" t="n">
        <v>397.6</v>
      </c>
      <c r="D848" t="n">
        <v>875.7</v>
      </c>
      <c r="E848" t="n">
        <v>5.6</v>
      </c>
      <c r="F848" t="n">
        <v>10.6</v>
      </c>
      <c r="G848" t="n">
        <v>0.4540367705835332</v>
      </c>
      <c r="H848" t="n">
        <v>0.5459632294164668</v>
      </c>
      <c r="I848" t="n">
        <v>0.5283018867924528</v>
      </c>
      <c r="J848" t="n">
        <v>0.4716981132075472</v>
      </c>
      <c r="K848" t="n">
        <v>0.2398684825724326</v>
      </c>
      <c r="L848" t="n">
        <v>0.2884334042200202</v>
      </c>
      <c r="M848" t="n">
        <v>0.4716981132075472</v>
      </c>
    </row>
    <row r="849">
      <c r="A849" s="323" t="n">
        <v>45983.31679398148</v>
      </c>
      <c r="B849" s="82" t="n">
        <v>45983</v>
      </c>
      <c r="C849" t="n">
        <v>390.5</v>
      </c>
      <c r="D849" t="n">
        <v>868.2</v>
      </c>
      <c r="E849" t="n">
        <v>5.4</v>
      </c>
      <c r="F849" t="n">
        <v>10.5</v>
      </c>
      <c r="G849" t="n">
        <v>0.4497811564155724</v>
      </c>
      <c r="H849" t="n">
        <v>0.5502188435844275</v>
      </c>
      <c r="I849" t="n">
        <v>0.5142857142857143</v>
      </c>
      <c r="J849" t="n">
        <v>0.4857142857142857</v>
      </c>
      <c r="K849" t="n">
        <v>0.2313160232994373</v>
      </c>
      <c r="L849" t="n">
        <v>0.2829696909862771</v>
      </c>
      <c r="M849" t="n">
        <v>0.4857142857142857</v>
      </c>
    </row>
    <row r="850">
      <c r="A850" s="323" t="n">
        <v>45983.10770833334</v>
      </c>
      <c r="B850" s="82" t="n">
        <v>45983</v>
      </c>
      <c r="C850" t="n">
        <v>394.3</v>
      </c>
      <c r="D850" t="n">
        <v>853.8</v>
      </c>
      <c r="E850" t="n">
        <v>5.3</v>
      </c>
      <c r="F850" t="n">
        <v>10.5</v>
      </c>
      <c r="G850" t="n">
        <v>0.4618177559147342</v>
      </c>
      <c r="H850" t="n">
        <v>0.5381822440852658</v>
      </c>
      <c r="I850" t="n">
        <v>0.5047619047619047</v>
      </c>
      <c r="J850" t="n">
        <v>0.4952380952380953</v>
      </c>
      <c r="K850" t="n">
        <v>0.2331080101283896</v>
      </c>
      <c r="L850" t="n">
        <v>0.2716538946335151</v>
      </c>
      <c r="M850" t="n">
        <v>0.4952380952380953</v>
      </c>
    </row>
    <row r="851">
      <c r="A851" s="323" t="n">
        <v>45983.15422453704</v>
      </c>
      <c r="B851" s="82" t="n">
        <v>45983</v>
      </c>
      <c r="C851" t="n">
        <v>392.3</v>
      </c>
      <c r="D851" t="n">
        <v>855.7</v>
      </c>
      <c r="E851" t="n">
        <v>5.6</v>
      </c>
      <c r="F851" t="n">
        <v>10.7</v>
      </c>
      <c r="G851" t="n">
        <v>0.4584550660278135</v>
      </c>
      <c r="H851" t="n">
        <v>0.5415449339721865</v>
      </c>
      <c r="I851" t="n">
        <v>0.5233644859813084</v>
      </c>
      <c r="J851" t="n">
        <v>0.4766355140186916</v>
      </c>
      <c r="K851" t="n">
        <v>0.2399390999771734</v>
      </c>
      <c r="L851" t="n">
        <v>0.283425386004135</v>
      </c>
      <c r="M851" t="n">
        <v>0.4766355140186916</v>
      </c>
    </row>
    <row r="852">
      <c r="A852" s="323" t="n">
        <v>45983.29167824074</v>
      </c>
      <c r="B852" s="82" t="n">
        <v>45983</v>
      </c>
      <c r="C852" t="n">
        <v>409.3</v>
      </c>
      <c r="D852" t="n">
        <v>845.5</v>
      </c>
      <c r="E852" t="n">
        <v>5.5</v>
      </c>
      <c r="F852" t="n">
        <v>10.8</v>
      </c>
      <c r="G852" t="n">
        <v>0.4840922531046718</v>
      </c>
      <c r="H852" t="n">
        <v>0.5159077468953281</v>
      </c>
      <c r="I852" t="n">
        <v>0.5092592592592592</v>
      </c>
      <c r="J852" t="n">
        <v>0.4907407407407408</v>
      </c>
      <c r="K852" t="n">
        <v>0.246528462229231</v>
      </c>
      <c r="L852" t="n">
        <v>0.2627307970300282</v>
      </c>
      <c r="M852" t="n">
        <v>0.4907407407407408</v>
      </c>
    </row>
    <row r="853">
      <c r="A853" s="323" t="n">
        <v>45983.39414351852</v>
      </c>
      <c r="B853" s="82" t="n">
        <v>45983</v>
      </c>
      <c r="C853" t="n">
        <v>404.5</v>
      </c>
      <c r="D853" t="n">
        <v>848.5</v>
      </c>
      <c r="E853" t="n">
        <v>5.4</v>
      </c>
      <c r="F853" t="n">
        <v>10.5</v>
      </c>
      <c r="G853" t="n">
        <v>0.4767236299351797</v>
      </c>
      <c r="H853" t="n">
        <v>0.5232763700648203</v>
      </c>
      <c r="I853" t="n">
        <v>0.5142857142857143</v>
      </c>
      <c r="J853" t="n">
        <v>0.4857142857142857</v>
      </c>
      <c r="K853" t="n">
        <v>0.2451721525380925</v>
      </c>
      <c r="L853" t="n">
        <v>0.2691135617476219</v>
      </c>
      <c r="M853" t="n">
        <v>0.4857142857142857</v>
      </c>
    </row>
    <row r="854">
      <c r="A854" s="323" t="n">
        <v>45983.48473379629</v>
      </c>
      <c r="B854" s="82" t="n">
        <v>45983</v>
      </c>
      <c r="C854" t="n">
        <v>399.9</v>
      </c>
      <c r="D854" t="n">
        <v>844.5</v>
      </c>
      <c r="E854" t="n">
        <v>5.6</v>
      </c>
      <c r="F854" t="n">
        <v>10.8</v>
      </c>
      <c r="G854" t="n">
        <v>0.4735346358792185</v>
      </c>
      <c r="H854" t="n">
        <v>0.5264653641207816</v>
      </c>
      <c r="I854" t="n">
        <v>0.5185185185185185</v>
      </c>
      <c r="J854" t="n">
        <v>0.4814814814814816</v>
      </c>
      <c r="K854" t="n">
        <v>0.2455364778632984</v>
      </c>
      <c r="L854" t="n">
        <v>0.2729820406552201</v>
      </c>
      <c r="M854" t="n">
        <v>0.4814814814814816</v>
      </c>
    </row>
    <row r="855">
      <c r="A855" s="323" t="n">
        <v>45983.56965277778</v>
      </c>
      <c r="B855" s="82" t="n">
        <v>45983</v>
      </c>
      <c r="C855" t="n">
        <v>387.9</v>
      </c>
      <c r="D855" t="n">
        <v>845.3</v>
      </c>
      <c r="E855" t="n">
        <v>5.4</v>
      </c>
      <c r="F855" t="n">
        <v>10.4</v>
      </c>
      <c r="G855" t="n">
        <v>0.4588903347923814</v>
      </c>
      <c r="H855" t="n">
        <v>0.5411096652076186</v>
      </c>
      <c r="I855" t="n">
        <v>0.5192307692307693</v>
      </c>
      <c r="J855" t="n">
        <v>0.4807692307692307</v>
      </c>
      <c r="K855" t="n">
        <v>0.2382699815268134</v>
      </c>
      <c r="L855" t="n">
        <v>0.2809607877039558</v>
      </c>
      <c r="M855" t="n">
        <v>0.4807692307692307</v>
      </c>
    </row>
    <row r="856">
      <c r="A856" s="323" t="n">
        <v>45983.73555555556</v>
      </c>
      <c r="B856" s="82" t="n">
        <v>45983</v>
      </c>
      <c r="C856" t="n">
        <v>404.5</v>
      </c>
      <c r="D856" t="n">
        <v>848.4</v>
      </c>
      <c r="E856" t="n">
        <v>5.5</v>
      </c>
      <c r="F856" t="n">
        <v>10.6</v>
      </c>
      <c r="G856" t="n">
        <v>0.4767798208392268</v>
      </c>
      <c r="H856" t="n">
        <v>0.5232201791607732</v>
      </c>
      <c r="I856" t="n">
        <v>0.5188679245283019</v>
      </c>
      <c r="J856" t="n">
        <v>0.4811320754716981</v>
      </c>
      <c r="K856" t="n">
        <v>0.2473857560958252</v>
      </c>
      <c r="L856" t="n">
        <v>0.2714821684324767</v>
      </c>
      <c r="M856" t="n">
        <v>0.4811320754716981</v>
      </c>
    </row>
    <row r="857">
      <c r="A857" s="323" t="n">
        <v>45983.85168981482</v>
      </c>
      <c r="B857" s="82" t="n">
        <v>45983</v>
      </c>
      <c r="C857" t="n">
        <v>401.4</v>
      </c>
      <c r="D857" t="n">
        <v>841.3</v>
      </c>
      <c r="E857" t="n">
        <v>5.1</v>
      </c>
      <c r="F857" t="n">
        <v>10.5</v>
      </c>
      <c r="G857" t="n">
        <v>0.4771187447997147</v>
      </c>
      <c r="H857" t="n">
        <v>0.5228812552002853</v>
      </c>
      <c r="I857" t="n">
        <v>0.4857142857142857</v>
      </c>
      <c r="J857" t="n">
        <v>0.5142857142857143</v>
      </c>
      <c r="K857" t="n">
        <v>0.23174339033129</v>
      </c>
      <c r="L857" t="n">
        <v>0.2539708953829957</v>
      </c>
      <c r="M857" t="n">
        <v>0.5142857142857143</v>
      </c>
    </row>
    <row r="858">
      <c r="A858" s="323" t="n">
        <v>45984.03324074074</v>
      </c>
      <c r="B858" s="82" t="n">
        <v>45984</v>
      </c>
      <c r="C858" t="n">
        <v>412.3</v>
      </c>
      <c r="D858" t="n">
        <v>908</v>
      </c>
      <c r="E858" t="n">
        <v>5.8</v>
      </c>
      <c r="F858" t="n">
        <v>10.7</v>
      </c>
      <c r="G858" t="n">
        <v>0.4540748898678414</v>
      </c>
      <c r="H858" t="n">
        <v>0.5459251101321586</v>
      </c>
      <c r="I858" t="n">
        <v>0.5420560747663552</v>
      </c>
      <c r="J858" t="n">
        <v>0.4579439252336449</v>
      </c>
      <c r="K858" t="n">
        <v>0.2461340524517272</v>
      </c>
      <c r="L858" t="n">
        <v>0.2959220223146281</v>
      </c>
      <c r="M858" t="n">
        <v>0.4579439252336449</v>
      </c>
    </row>
    <row r="859">
      <c r="A859" s="323" t="n">
        <v>45984.06309027778</v>
      </c>
      <c r="B859" s="82" t="n">
        <v>45984</v>
      </c>
      <c r="C859" t="n">
        <v>384.5</v>
      </c>
      <c r="D859" t="n">
        <v>805.9</v>
      </c>
      <c r="E859" t="n">
        <v>5.6</v>
      </c>
      <c r="F859" t="n">
        <v>10.8</v>
      </c>
      <c r="G859" t="n">
        <v>0.4771063407370641</v>
      </c>
      <c r="H859" t="n">
        <v>0.5228936592629359</v>
      </c>
      <c r="I859" t="n">
        <v>0.5185185185185185</v>
      </c>
      <c r="J859" t="n">
        <v>0.4814814814814816</v>
      </c>
      <c r="K859" t="n">
        <v>0.247388472974774</v>
      </c>
      <c r="L859" t="n">
        <v>0.2711300455437445</v>
      </c>
      <c r="M859" t="n">
        <v>0.4814814814814816</v>
      </c>
    </row>
    <row r="860">
      <c r="A860" s="323" t="n">
        <v>45984.11059027778</v>
      </c>
      <c r="B860" s="82" t="n">
        <v>45984</v>
      </c>
      <c r="C860" t="n">
        <v>395.3</v>
      </c>
      <c r="D860" t="n">
        <v>842.3</v>
      </c>
      <c r="E860" t="n">
        <v>5.4</v>
      </c>
      <c r="F860" t="n">
        <v>10.9</v>
      </c>
      <c r="G860" t="n">
        <v>0.46931022201116</v>
      </c>
      <c r="H860" t="n">
        <v>0.5306897779888401</v>
      </c>
      <c r="I860" t="n">
        <v>0.4954128440366973</v>
      </c>
      <c r="J860" t="n">
        <v>0.5045871559633027</v>
      </c>
      <c r="K860" t="n">
        <v>0.2325023118220426</v>
      </c>
      <c r="L860" t="n">
        <v>0.2629105322146547</v>
      </c>
      <c r="M860" t="n">
        <v>0.5045871559633027</v>
      </c>
    </row>
    <row r="861">
      <c r="A861" s="323" t="n">
        <v>45984.15155092593</v>
      </c>
      <c r="B861" s="82" t="n">
        <v>45984</v>
      </c>
      <c r="C861" t="n">
        <v>375.2</v>
      </c>
      <c r="D861" t="n">
        <v>858.8</v>
      </c>
      <c r="E861" t="n">
        <v>5.7</v>
      </c>
      <c r="F861" t="n">
        <v>10.9</v>
      </c>
      <c r="G861" t="n">
        <v>0.4368886818816954</v>
      </c>
      <c r="H861" t="n">
        <v>0.5631113181183046</v>
      </c>
      <c r="I861" t="n">
        <v>0.5229357798165137</v>
      </c>
      <c r="J861" t="n">
        <v>0.4770642201834863</v>
      </c>
      <c r="K861" t="n">
        <v>0.2284647235528132</v>
      </c>
      <c r="L861" t="n">
        <v>0.2944710562637006</v>
      </c>
      <c r="M861" t="n">
        <v>0.4770642201834863</v>
      </c>
    </row>
    <row r="862">
      <c r="A862" s="323" t="n">
        <v>45984.19603009259</v>
      </c>
      <c r="B862" s="82" t="n">
        <v>45984</v>
      </c>
      <c r="C862" t="n">
        <v>406.9</v>
      </c>
      <c r="D862" t="n">
        <v>860.9</v>
      </c>
      <c r="E862" t="n">
        <v>5.4</v>
      </c>
      <c r="F862" t="n">
        <v>10.6</v>
      </c>
      <c r="G862" t="n">
        <v>0.4726449064932048</v>
      </c>
      <c r="H862" t="n">
        <v>0.5273550935067952</v>
      </c>
      <c r="I862" t="n">
        <v>0.5094339622641509</v>
      </c>
      <c r="J862" t="n">
        <v>0.490566037735849</v>
      </c>
      <c r="K862" t="n">
        <v>0.2407813674588024</v>
      </c>
      <c r="L862" t="n">
        <v>0.2686525948053485</v>
      </c>
      <c r="M862" t="n">
        <v>0.490566037735849</v>
      </c>
    </row>
    <row r="863">
      <c r="A863" s="323" t="n">
        <v>45984.24423611111</v>
      </c>
      <c r="B863" s="82" t="n">
        <v>45984</v>
      </c>
      <c r="C863" t="n">
        <v>392.8</v>
      </c>
      <c r="D863" t="n">
        <v>856</v>
      </c>
      <c r="E863" t="n">
        <v>5.5</v>
      </c>
      <c r="F863" t="n">
        <v>10.9</v>
      </c>
      <c r="G863" t="n">
        <v>0.4588785046728972</v>
      </c>
      <c r="H863" t="n">
        <v>0.5411214953271027</v>
      </c>
      <c r="I863" t="n">
        <v>0.5045871559633027</v>
      </c>
      <c r="J863" t="n">
        <v>0.4954128440366973</v>
      </c>
      <c r="K863" t="n">
        <v>0.2315441996055903</v>
      </c>
      <c r="L863" t="n">
        <v>0.2730429563577124</v>
      </c>
      <c r="M863" t="n">
        <v>0.4954128440366973</v>
      </c>
    </row>
    <row r="864">
      <c r="A864" s="323" t="n">
        <v>45984.28239583333</v>
      </c>
      <c r="B864" s="82" t="n">
        <v>45984</v>
      </c>
      <c r="C864" t="n">
        <v>391.5</v>
      </c>
      <c r="D864" t="n">
        <v>895.3</v>
      </c>
      <c r="E864" t="n">
        <v>5.7</v>
      </c>
      <c r="F864" t="n">
        <v>10.6</v>
      </c>
      <c r="G864" t="n">
        <v>0.4372835920920362</v>
      </c>
      <c r="H864" t="n">
        <v>0.5627164079079637</v>
      </c>
      <c r="I864" t="n">
        <v>0.5377358490566038</v>
      </c>
      <c r="J864" t="n">
        <v>0.4622641509433962</v>
      </c>
      <c r="K864" t="n">
        <v>0.2351430636721327</v>
      </c>
      <c r="L864" t="n">
        <v>0.302592785384471</v>
      </c>
      <c r="M864" t="n">
        <v>0.4622641509433962</v>
      </c>
    </row>
    <row r="865">
      <c r="A865" s="323" t="n">
        <v>45984.39866898148</v>
      </c>
      <c r="B865" s="82" t="n">
        <v>45984</v>
      </c>
      <c r="C865" t="n">
        <v>389.8</v>
      </c>
      <c r="D865" t="n">
        <v>833</v>
      </c>
      <c r="E865" t="n">
        <v>5.6</v>
      </c>
      <c r="F865" t="n">
        <v>10.9</v>
      </c>
      <c r="G865" t="n">
        <v>0.4679471788715486</v>
      </c>
      <c r="H865" t="n">
        <v>0.5320528211284513</v>
      </c>
      <c r="I865" t="n">
        <v>0.5137614678899082</v>
      </c>
      <c r="J865" t="n">
        <v>0.4862385321100918</v>
      </c>
      <c r="K865" t="n">
        <v>0.2404132295119882</v>
      </c>
      <c r="L865" t="n">
        <v>0.2733482383779199</v>
      </c>
      <c r="M865" t="n">
        <v>0.4862385321100918</v>
      </c>
    </row>
    <row r="866">
      <c r="A866" s="323" t="n">
        <v>45984.47732638889</v>
      </c>
      <c r="B866" s="82" t="n">
        <v>45984</v>
      </c>
      <c r="C866" t="n">
        <v>397.3</v>
      </c>
      <c r="D866" t="n">
        <v>842.7</v>
      </c>
      <c r="E866" t="n">
        <v>5.5</v>
      </c>
      <c r="F866" t="n">
        <v>10.5</v>
      </c>
      <c r="G866" t="n">
        <v>0.4714607808235434</v>
      </c>
      <c r="H866" t="n">
        <v>0.5285392191764566</v>
      </c>
      <c r="I866" t="n">
        <v>0.5238095238095238</v>
      </c>
      <c r="J866" t="n">
        <v>0.4761904761904762</v>
      </c>
      <c r="K866" t="n">
        <v>0.2469556470980465</v>
      </c>
      <c r="L866" t="n">
        <v>0.2768538767114773</v>
      </c>
      <c r="M866" t="n">
        <v>0.4761904761904762</v>
      </c>
    </row>
    <row r="867">
      <c r="A867" s="323" t="n">
        <v>45984.47743055555</v>
      </c>
      <c r="B867" s="82" t="n">
        <v>45984</v>
      </c>
      <c r="C867" t="n">
        <v>397.3</v>
      </c>
      <c r="D867" t="n">
        <v>842.7</v>
      </c>
      <c r="E867" t="n">
        <v>5.5</v>
      </c>
      <c r="F867" t="n">
        <v>10.5</v>
      </c>
      <c r="G867" t="n">
        <v>0.4714607808235434</v>
      </c>
      <c r="H867" t="n">
        <v>0.5285392191764566</v>
      </c>
      <c r="I867" t="n">
        <v>0.5238095238095238</v>
      </c>
      <c r="J867" t="n">
        <v>0.4761904761904762</v>
      </c>
      <c r="K867" t="n">
        <v>0.2469556470980465</v>
      </c>
      <c r="L867" t="n">
        <v>0.2768538767114773</v>
      </c>
      <c r="M867" t="n">
        <v>0.4761904761904762</v>
      </c>
    </row>
    <row r="868">
      <c r="A868" s="323" t="n">
        <v>45984.56688657407</v>
      </c>
      <c r="B868" s="82" t="n">
        <v>45984</v>
      </c>
      <c r="C868" t="n">
        <v>393.9</v>
      </c>
      <c r="D868" t="n">
        <v>830.3</v>
      </c>
      <c r="E868" t="n">
        <v>5.4</v>
      </c>
      <c r="F868" t="n">
        <v>10.6</v>
      </c>
      <c r="G868" t="n">
        <v>0.4744068409008792</v>
      </c>
      <c r="H868" t="n">
        <v>0.5255931590991209</v>
      </c>
      <c r="I868" t="n">
        <v>0.5094339622641509</v>
      </c>
      <c r="J868" t="n">
        <v>0.490566037735849</v>
      </c>
      <c r="K868" t="n">
        <v>0.2416789566853536</v>
      </c>
      <c r="L868" t="n">
        <v>0.2677550055787974</v>
      </c>
      <c r="M868" t="n">
        <v>0.490566037735849</v>
      </c>
    </row>
    <row r="869">
      <c r="A869" s="323" t="n">
        <v>45984.71574074074</v>
      </c>
      <c r="B869" s="82" t="n">
        <v>45984</v>
      </c>
      <c r="C869" t="n">
        <v>403</v>
      </c>
      <c r="D869" t="n">
        <v>834.2</v>
      </c>
      <c r="E869" t="n">
        <v>53</v>
      </c>
      <c r="F869" t="n">
        <v>10.5</v>
      </c>
      <c r="G869" t="n">
        <v>0.4830975785183409</v>
      </c>
      <c r="H869" t="n">
        <v>0.5169024214816591</v>
      </c>
      <c r="I869" t="n">
        <v>5.047619047619047</v>
      </c>
      <c r="J869" t="n">
        <v>-4.047619047619047</v>
      </c>
      <c r="K869" t="n">
        <v>2.438492539187816</v>
      </c>
      <c r="L869" t="n">
        <v>2.609126508431232</v>
      </c>
      <c r="M869" t="n">
        <v>-4.047619047619047</v>
      </c>
    </row>
    <row r="870">
      <c r="A870" s="323" t="n">
        <v>45984.79804398148</v>
      </c>
      <c r="B870" s="82" t="n">
        <v>45984</v>
      </c>
      <c r="C870" t="n">
        <v>397.5</v>
      </c>
      <c r="D870" t="n">
        <v>824.6</v>
      </c>
      <c r="E870" t="n">
        <v>5.3</v>
      </c>
      <c r="F870" t="n">
        <v>10.4</v>
      </c>
      <c r="G870" t="n">
        <v>0.4820519039534319</v>
      </c>
      <c r="H870" t="n">
        <v>0.517948096046568</v>
      </c>
      <c r="I870" t="n">
        <v>0.5096153846153846</v>
      </c>
      <c r="J870" t="n">
        <v>0.4903846153846154</v>
      </c>
      <c r="K870" t="n">
        <v>0.2456610664378067</v>
      </c>
      <c r="L870" t="n">
        <v>0.2639543181775779</v>
      </c>
      <c r="M870" t="n">
        <v>0.4903846153846154</v>
      </c>
    </row>
    <row r="871">
      <c r="A871" s="323" t="n">
        <v>45984.87400462963</v>
      </c>
      <c r="B871" s="82" t="n">
        <v>45984</v>
      </c>
      <c r="C871" t="n">
        <v>399.6</v>
      </c>
      <c r="D871" t="n">
        <v>830.5</v>
      </c>
      <c r="E871" t="n">
        <v>5.4</v>
      </c>
      <c r="F871" t="n">
        <v>5.5</v>
      </c>
      <c r="G871" t="n">
        <v>0.4811559301625527</v>
      </c>
      <c r="H871" t="n">
        <v>0.5188440698374472</v>
      </c>
      <c r="I871" t="n">
        <v>0.9818181818181819</v>
      </c>
      <c r="J871" t="n">
        <v>0.01818181818181812</v>
      </c>
      <c r="K871" t="n">
        <v>0.4724076405232336</v>
      </c>
      <c r="L871" t="n">
        <v>0.5094105412949482</v>
      </c>
      <c r="M871" t="n">
        <v>0.01818181818181812</v>
      </c>
    </row>
    <row r="872">
      <c r="A872" s="323" t="n">
        <v>45984.87452546296</v>
      </c>
      <c r="B872" s="82" t="n">
        <v>45984</v>
      </c>
      <c r="C872" t="n">
        <v>399.6</v>
      </c>
      <c r="D872" t="n">
        <v>830.4</v>
      </c>
      <c r="E872" t="n">
        <v>5.4</v>
      </c>
      <c r="F872" t="n">
        <v>10.5</v>
      </c>
      <c r="G872" t="n">
        <v>0.48121387283237</v>
      </c>
      <c r="H872" t="n">
        <v>0.5187861271676301</v>
      </c>
      <c r="I872" t="n">
        <v>0.5142857142857143</v>
      </c>
      <c r="J872" t="n">
        <v>0.4857142857142857</v>
      </c>
      <c r="K872" t="n">
        <v>0.2474814203137903</v>
      </c>
      <c r="L872" t="n">
        <v>0.2668042939719241</v>
      </c>
      <c r="M872" t="n">
        <v>0.4857142857142857</v>
      </c>
    </row>
    <row r="873">
      <c r="A873" s="323" t="n">
        <v>45985.0355324074</v>
      </c>
      <c r="B873" s="82" t="n">
        <v>45985</v>
      </c>
      <c r="C873" t="n">
        <v>376</v>
      </c>
      <c r="D873" t="n">
        <v>832.6</v>
      </c>
      <c r="E873" t="n">
        <v>5.4</v>
      </c>
      <c r="F873" t="n">
        <v>10.9</v>
      </c>
      <c r="G873" t="n">
        <v>0.451597405717031</v>
      </c>
      <c r="H873" t="n">
        <v>0.548402594282969</v>
      </c>
      <c r="I873" t="n">
        <v>0.4954128440366973</v>
      </c>
      <c r="J873" t="n">
        <v>0.5045871559633027</v>
      </c>
      <c r="K873" t="n">
        <v>0.2237271551258686</v>
      </c>
      <c r="L873" t="n">
        <v>0.2716856889108287</v>
      </c>
      <c r="M873" t="n">
        <v>0.5045871559633027</v>
      </c>
    </row>
    <row r="874">
      <c r="A874" s="323" t="n">
        <v>45985.06966435185</v>
      </c>
      <c r="B874" s="82" t="n">
        <v>45985</v>
      </c>
      <c r="C874" t="n">
        <v>385.1</v>
      </c>
      <c r="D874" t="n">
        <v>825.4</v>
      </c>
      <c r="E874" t="n">
        <v>5.2</v>
      </c>
      <c r="F874" t="n">
        <v>10.9</v>
      </c>
      <c r="G874" t="n">
        <v>0.4665616670705113</v>
      </c>
      <c r="H874" t="n">
        <v>0.5334383329294887</v>
      </c>
      <c r="I874" t="n">
        <v>0.4770642201834863</v>
      </c>
      <c r="J874" t="n">
        <v>0.5229357798165137</v>
      </c>
      <c r="K874" t="n">
        <v>0.2225798778685008</v>
      </c>
      <c r="L874" t="n">
        <v>0.2544843423149855</v>
      </c>
      <c r="M874" t="n">
        <v>0.5229357798165137</v>
      </c>
    </row>
    <row r="875">
      <c r="A875" s="323" t="n">
        <v>45985.11942129629</v>
      </c>
      <c r="B875" s="82" t="n">
        <v>45985</v>
      </c>
      <c r="C875" t="n">
        <v>394.2</v>
      </c>
      <c r="D875" t="n">
        <v>812.6</v>
      </c>
      <c r="E875" t="n">
        <v>5</v>
      </c>
      <c r="F875" t="n">
        <v>10.1</v>
      </c>
      <c r="G875" t="n">
        <v>0.4851095249815407</v>
      </c>
      <c r="H875" t="n">
        <v>0.5148904750184593</v>
      </c>
      <c r="I875" t="n">
        <v>0.495049504950495</v>
      </c>
      <c r="J875" t="n">
        <v>0.504950495049505</v>
      </c>
      <c r="K875" t="n">
        <v>0.2401532301888815</v>
      </c>
      <c r="L875" t="n">
        <v>0.2548962747616135</v>
      </c>
      <c r="M875" t="n">
        <v>0.504950495049505</v>
      </c>
    </row>
    <row r="876">
      <c r="A876" s="323" t="n">
        <v>45985.15335648148</v>
      </c>
      <c r="B876" s="82" t="n">
        <v>45985</v>
      </c>
      <c r="C876" t="n">
        <v>378.6</v>
      </c>
      <c r="D876" t="n">
        <v>822.6</v>
      </c>
      <c r="E876" t="n">
        <v>5.3</v>
      </c>
      <c r="F876" t="n">
        <v>10.8</v>
      </c>
      <c r="G876" t="n">
        <v>0.4602479941648432</v>
      </c>
      <c r="H876" t="n">
        <v>0.5397520058351568</v>
      </c>
      <c r="I876" t="n">
        <v>0.4907407407407407</v>
      </c>
      <c r="J876" t="n">
        <v>0.5092592592592593</v>
      </c>
      <c r="K876" t="n">
        <v>0.2258624415808952</v>
      </c>
      <c r="L876" t="n">
        <v>0.2648782991598455</v>
      </c>
      <c r="M876" t="n">
        <v>0.5092592592592593</v>
      </c>
    </row>
    <row r="877">
      <c r="A877" s="323" t="n">
        <v>45985.19503472222</v>
      </c>
      <c r="B877" s="82" t="n">
        <v>45985</v>
      </c>
      <c r="C877" t="n">
        <v>371.5</v>
      </c>
      <c r="D877" t="n">
        <v>882.6</v>
      </c>
      <c r="E877" t="n">
        <v>5.3</v>
      </c>
      <c r="F877" t="n">
        <v>10.8</v>
      </c>
      <c r="G877" t="n">
        <v>0.4209154769997734</v>
      </c>
      <c r="H877" t="n">
        <v>0.5790845230002266</v>
      </c>
      <c r="I877" t="n">
        <v>0.4907407407407407</v>
      </c>
      <c r="J877" t="n">
        <v>0.5092592592592593</v>
      </c>
      <c r="K877" t="n">
        <v>0.206560372972111</v>
      </c>
      <c r="L877" t="n">
        <v>0.2841803677686297</v>
      </c>
      <c r="M877" t="n">
        <v>0.5092592592592593</v>
      </c>
    </row>
    <row r="878">
      <c r="A878" s="323" t="n">
        <v>45985.24259259259</v>
      </c>
      <c r="B878" s="82" t="n">
        <v>45985</v>
      </c>
      <c r="C878" t="n">
        <v>376.3</v>
      </c>
      <c r="D878" t="n">
        <v>849.6</v>
      </c>
      <c r="E878" t="n">
        <v>5.5</v>
      </c>
      <c r="F878" t="n">
        <v>10.6</v>
      </c>
      <c r="G878" t="n">
        <v>0.4429143126177025</v>
      </c>
      <c r="H878" t="n">
        <v>0.5570856873822976</v>
      </c>
      <c r="I878" t="n">
        <v>0.5188679245283019</v>
      </c>
      <c r="J878" t="n">
        <v>0.4811320754716981</v>
      </c>
      <c r="K878" t="n">
        <v>0.2298140301318267</v>
      </c>
      <c r="L878" t="n">
        <v>0.2890538943964752</v>
      </c>
      <c r="M878" t="n">
        <v>0.4811320754716981</v>
      </c>
    </row>
    <row r="879">
      <c r="A879" s="323" t="n">
        <v>45985.40785879629</v>
      </c>
      <c r="B879" s="82" t="n">
        <v>45985</v>
      </c>
      <c r="C879" t="n">
        <v>361.9</v>
      </c>
      <c r="D879" t="n">
        <v>804.9</v>
      </c>
      <c r="E879" t="n">
        <v>5.4</v>
      </c>
      <c r="F879" t="n">
        <v>11.3</v>
      </c>
      <c r="G879" t="n">
        <v>0.4496210709404895</v>
      </c>
      <c r="H879" t="n">
        <v>0.5503789290595105</v>
      </c>
      <c r="I879" t="n">
        <v>0.4778761061946903</v>
      </c>
      <c r="J879" t="n">
        <v>0.5221238938053098</v>
      </c>
      <c r="K879" t="n">
        <v>0.2148631666441277</v>
      </c>
      <c r="L879" t="n">
        <v>0.2630129395505625</v>
      </c>
      <c r="M879" t="n">
        <v>0.5221238938053098</v>
      </c>
    </row>
    <row r="880">
      <c r="A880" s="323" t="n">
        <v>45985.47498842593</v>
      </c>
      <c r="B880" s="82" t="n">
        <v>45985</v>
      </c>
      <c r="C880" t="n">
        <v>398.8</v>
      </c>
      <c r="D880" t="n">
        <v>836.3</v>
      </c>
      <c r="E880" t="n">
        <v>5.2</v>
      </c>
      <c r="F880" t="n">
        <v>11.1</v>
      </c>
      <c r="G880" t="n">
        <v>0.476862369962932</v>
      </c>
      <c r="H880" t="n">
        <v>0.523137630037068</v>
      </c>
      <c r="I880" t="n">
        <v>0.4684684684684685</v>
      </c>
      <c r="J880" t="n">
        <v>0.5315315315315315</v>
      </c>
      <c r="K880" t="n">
        <v>0.223394984126779</v>
      </c>
      <c r="L880" t="n">
        <v>0.2450734843416895</v>
      </c>
      <c r="M880" t="n">
        <v>0.5315315315315315</v>
      </c>
    </row>
    <row r="881">
      <c r="A881" s="323" t="n">
        <v>45985.56349537037</v>
      </c>
      <c r="B881" s="82" t="n">
        <v>45985</v>
      </c>
      <c r="C881" t="n">
        <v>416.3</v>
      </c>
      <c r="D881" t="n">
        <v>855.6</v>
      </c>
      <c r="E881" t="n">
        <v>5.4</v>
      </c>
      <c r="F881" t="n">
        <v>11.4</v>
      </c>
      <c r="G881" t="n">
        <v>0.4865591397849462</v>
      </c>
      <c r="H881" t="n">
        <v>0.5134408602150538</v>
      </c>
      <c r="I881" t="n">
        <v>0.4736842105263158</v>
      </c>
      <c r="J881" t="n">
        <v>0.5263157894736842</v>
      </c>
      <c r="K881" t="n">
        <v>0.2304753820033956</v>
      </c>
      <c r="L881" t="n">
        <v>0.2432088285229202</v>
      </c>
      <c r="M881" t="n">
        <v>0.5263157894736842</v>
      </c>
    </row>
    <row r="882">
      <c r="A882" s="323" t="n">
        <v>45985.71940972222</v>
      </c>
      <c r="B882" s="82" t="n">
        <v>45985</v>
      </c>
      <c r="C882" t="n">
        <v>402</v>
      </c>
      <c r="D882" t="n">
        <v>830.5</v>
      </c>
      <c r="E882" t="n">
        <v>5.4</v>
      </c>
      <c r="F882" t="n">
        <v>10.6</v>
      </c>
      <c r="G882" t="n">
        <v>0.4840457555689344</v>
      </c>
      <c r="H882" t="n">
        <v>0.5159542444310656</v>
      </c>
      <c r="I882" t="n">
        <v>0.5094339622641509</v>
      </c>
      <c r="J882" t="n">
        <v>0.490566037735849</v>
      </c>
      <c r="K882" t="n">
        <v>0.2465893471766269</v>
      </c>
      <c r="L882" t="n">
        <v>0.262844615087524</v>
      </c>
      <c r="M882" t="n">
        <v>0.490566037735849</v>
      </c>
    </row>
    <row r="883">
      <c r="A883" s="323" t="n">
        <v>45985.82337962963</v>
      </c>
      <c r="B883" s="82" t="n">
        <v>45985</v>
      </c>
      <c r="C883" t="n">
        <v>398.9</v>
      </c>
      <c r="D883" t="n">
        <v>823.5</v>
      </c>
      <c r="E883" t="n">
        <v>5.3</v>
      </c>
      <c r="F883" t="n">
        <v>10.5</v>
      </c>
      <c r="G883" t="n">
        <v>0.4843958712811172</v>
      </c>
      <c r="H883" t="n">
        <v>0.5156041287188828</v>
      </c>
      <c r="I883" t="n">
        <v>0.5047619047619047</v>
      </c>
      <c r="J883" t="n">
        <v>0.4952380952380953</v>
      </c>
      <c r="K883" t="n">
        <v>0.2445045826466591</v>
      </c>
      <c r="L883" t="n">
        <v>0.2602573221152456</v>
      </c>
      <c r="M883" t="n">
        <v>0.4952380952380953</v>
      </c>
    </row>
    <row r="884">
      <c r="A884" s="323" t="n">
        <v>45985.88278935185</v>
      </c>
      <c r="B884" s="82" t="n">
        <v>45985</v>
      </c>
      <c r="C884" t="n">
        <v>0</v>
      </c>
      <c r="D884" t="n">
        <v>828.9</v>
      </c>
      <c r="E884" t="n">
        <v>5.4</v>
      </c>
      <c r="F884" t="n">
        <v>10.7</v>
      </c>
      <c r="G884" t="n">
        <v>0</v>
      </c>
      <c r="H884" t="n">
        <v>1</v>
      </c>
      <c r="I884" t="n">
        <v>0.5046728971962617</v>
      </c>
      <c r="J884" t="n">
        <v>0.4953271028037383</v>
      </c>
      <c r="K884" t="n">
        <v>0</v>
      </c>
      <c r="L884" t="n">
        <v>0.5046728971962617</v>
      </c>
      <c r="M884" t="n">
        <v>0.4953271028037383</v>
      </c>
    </row>
    <row r="885">
      <c r="A885" s="323" t="n">
        <v>45986.0343287037</v>
      </c>
      <c r="B885" s="82" t="n">
        <v>45986</v>
      </c>
      <c r="C885" t="n">
        <v>385.5</v>
      </c>
      <c r="D885" t="n">
        <v>831.6</v>
      </c>
      <c r="E885" t="n">
        <v>5.5</v>
      </c>
      <c r="F885" t="n">
        <v>10.6</v>
      </c>
      <c r="G885" t="n">
        <v>0.4635642135642136</v>
      </c>
      <c r="H885" t="n">
        <v>0.5364357864357865</v>
      </c>
      <c r="I885" t="n">
        <v>0.5188679245283019</v>
      </c>
      <c r="J885" t="n">
        <v>0.4811320754716981</v>
      </c>
      <c r="K885" t="n">
        <v>0.240528601377658</v>
      </c>
      <c r="L885" t="n">
        <v>0.2783393231506439</v>
      </c>
      <c r="M885" t="n">
        <v>0.4811320754716981</v>
      </c>
    </row>
    <row r="886">
      <c r="A886" s="323" t="n">
        <v>45986.0746412037</v>
      </c>
      <c r="B886" s="82" t="n">
        <v>45986</v>
      </c>
      <c r="C886" t="n">
        <v>387.2</v>
      </c>
      <c r="D886" t="n">
        <v>825.8</v>
      </c>
      <c r="E886" t="n">
        <v>5.2</v>
      </c>
      <c r="F886" t="n">
        <v>10.7</v>
      </c>
      <c r="G886" t="n">
        <v>0.4688786631145556</v>
      </c>
      <c r="H886" t="n">
        <v>0.5311213368854444</v>
      </c>
      <c r="I886" t="n">
        <v>0.485981308411215</v>
      </c>
      <c r="J886" t="n">
        <v>0.514018691588785</v>
      </c>
      <c r="K886" t="n">
        <v>0.227866266186513</v>
      </c>
      <c r="L886" t="n">
        <v>0.258115042224702</v>
      </c>
      <c r="M886" t="n">
        <v>0.514018691588785</v>
      </c>
    </row>
    <row r="887">
      <c r="A887" s="323" t="n">
        <v>45986.11722222222</v>
      </c>
      <c r="B887" s="82" t="n">
        <v>45986</v>
      </c>
      <c r="C887" t="n">
        <v>384.2</v>
      </c>
      <c r="D887" t="n">
        <v>843.8</v>
      </c>
      <c r="E887" t="n">
        <v>5.2</v>
      </c>
      <c r="F887" t="n">
        <v>10.9</v>
      </c>
      <c r="G887" t="n">
        <v>0.4553211661531169</v>
      </c>
      <c r="H887" t="n">
        <v>0.5446788338468831</v>
      </c>
      <c r="I887" t="n">
        <v>0.4770642201834863</v>
      </c>
      <c r="J887" t="n">
        <v>0.5229357798165137</v>
      </c>
      <c r="K887" t="n">
        <v>0.2172174370638723</v>
      </c>
      <c r="L887" t="n">
        <v>0.259846783119614</v>
      </c>
      <c r="M887" t="n">
        <v>0.5229357798165137</v>
      </c>
    </row>
    <row r="888">
      <c r="A888" s="323" t="n">
        <v>45986.16991898148</v>
      </c>
      <c r="B888" s="82" t="n">
        <v>45986</v>
      </c>
      <c r="C888" t="n">
        <v>382.3</v>
      </c>
      <c r="D888" t="n">
        <v>872.2</v>
      </c>
      <c r="E888" t="n">
        <v>5.7</v>
      </c>
      <c r="F888" t="n">
        <v>10.7</v>
      </c>
      <c r="G888" t="n">
        <v>0.4383168997936253</v>
      </c>
      <c r="H888" t="n">
        <v>0.5616831002063747</v>
      </c>
      <c r="I888" t="n">
        <v>0.5327102803738318</v>
      </c>
      <c r="J888" t="n">
        <v>0.4672897196261682</v>
      </c>
      <c r="K888" t="n">
        <v>0.2334959185816509</v>
      </c>
      <c r="L888" t="n">
        <v>0.2992143617921809</v>
      </c>
      <c r="M888" t="n">
        <v>0.4672897196261682</v>
      </c>
    </row>
    <row r="889">
      <c r="A889" s="323" t="n">
        <v>45986.20590277778</v>
      </c>
      <c r="B889" s="82" t="n">
        <v>45986</v>
      </c>
      <c r="C889" t="n">
        <v>386.2</v>
      </c>
      <c r="D889" t="n">
        <v>840.4</v>
      </c>
      <c r="E889" t="n">
        <v>5.5</v>
      </c>
      <c r="F889" t="n">
        <v>10.6</v>
      </c>
      <c r="G889" t="n">
        <v>0.4595430747263208</v>
      </c>
      <c r="H889" t="n">
        <v>0.5404569252736792</v>
      </c>
      <c r="I889" t="n">
        <v>0.5188679245283019</v>
      </c>
      <c r="J889" t="n">
        <v>0.4811320754716981</v>
      </c>
      <c r="K889" t="n">
        <v>0.2384421614146004</v>
      </c>
      <c r="L889" t="n">
        <v>0.2804257631137014</v>
      </c>
      <c r="M889" t="n">
        <v>0.4811320754716981</v>
      </c>
    </row>
    <row r="890">
      <c r="A890" s="323" t="n">
        <v>45986.23755787037</v>
      </c>
      <c r="B890" s="82" t="n">
        <v>45986</v>
      </c>
      <c r="C890" t="n">
        <v>370.2</v>
      </c>
      <c r="D890" t="n">
        <v>813.2</v>
      </c>
      <c r="E890" t="n">
        <v>5.4</v>
      </c>
      <c r="F890" t="n">
        <v>10.4</v>
      </c>
      <c r="G890" t="n">
        <v>0.455238563698967</v>
      </c>
      <c r="H890" t="n">
        <v>0.544761436301033</v>
      </c>
      <c r="I890" t="n">
        <v>0.5192307692307693</v>
      </c>
      <c r="J890" t="n">
        <v>0.4807692307692307</v>
      </c>
      <c r="K890" t="n">
        <v>0.2363738696129252</v>
      </c>
      <c r="L890" t="n">
        <v>0.2828568996178441</v>
      </c>
      <c r="M890" t="n">
        <v>0.4807692307692307</v>
      </c>
    </row>
    <row r="891">
      <c r="A891" s="323" t="n">
        <v>45986.26768518519</v>
      </c>
      <c r="B891" s="82" t="n">
        <v>45986</v>
      </c>
      <c r="C891" t="n">
        <v>396.2</v>
      </c>
      <c r="D891" t="n">
        <v>804.5</v>
      </c>
      <c r="E891" t="n">
        <v>5.3</v>
      </c>
      <c r="F891" t="n">
        <v>10.5</v>
      </c>
      <c r="G891" t="n">
        <v>0.4924798011187073</v>
      </c>
      <c r="H891" t="n">
        <v>0.5075201988812927</v>
      </c>
      <c r="I891" t="n">
        <v>0.5047619047619047</v>
      </c>
      <c r="J891" t="n">
        <v>0.4952380952380953</v>
      </c>
      <c r="K891" t="n">
        <v>0.2485850424694427</v>
      </c>
      <c r="L891" t="n">
        <v>0.2561768622924621</v>
      </c>
      <c r="M891" t="n">
        <v>0.4952380952380953</v>
      </c>
    </row>
    <row r="892">
      <c r="A892" s="323" t="n">
        <v>45986.72524305555</v>
      </c>
      <c r="B892" s="82" t="n">
        <v>45986</v>
      </c>
      <c r="C892" t="n">
        <v>402</v>
      </c>
      <c r="D892" t="n">
        <v>823.8</v>
      </c>
      <c r="E892" t="n">
        <v>5.4</v>
      </c>
      <c r="F892" t="n">
        <v>10.5</v>
      </c>
      <c r="G892" t="n">
        <v>0.4879825200291333</v>
      </c>
      <c r="H892" t="n">
        <v>0.5120174799708667</v>
      </c>
      <c r="I892" t="n">
        <v>0.5142857142857143</v>
      </c>
      <c r="J892" t="n">
        <v>0.4857142857142857</v>
      </c>
      <c r="K892" t="n">
        <v>0.2509624388721258</v>
      </c>
      <c r="L892" t="n">
        <v>0.2633232754135886</v>
      </c>
      <c r="M892" t="n">
        <v>0.4857142857142857</v>
      </c>
    </row>
    <row r="893">
      <c r="A893" s="323" t="n">
        <v>45986.79840277778</v>
      </c>
      <c r="B893" s="82" t="n">
        <v>45986</v>
      </c>
      <c r="C893" t="n">
        <v>401</v>
      </c>
      <c r="D893" t="n">
        <v>833.4</v>
      </c>
      <c r="E893" t="n">
        <v>5.3</v>
      </c>
      <c r="F893" t="n">
        <v>105</v>
      </c>
      <c r="G893" t="n">
        <v>0.4811615070794337</v>
      </c>
      <c r="H893" t="n">
        <v>0.5188384929205664</v>
      </c>
      <c r="I893" t="n">
        <v>0.05047619047619047</v>
      </c>
      <c r="J893" t="n">
        <v>0.9495238095238095</v>
      </c>
      <c r="K893" t="n">
        <v>0.02428719988115237</v>
      </c>
      <c r="L893" t="n">
        <v>0.02618899059503811</v>
      </c>
      <c r="M893" t="n">
        <v>0.9495238095238095</v>
      </c>
    </row>
    <row r="894">
      <c r="A894" s="323" t="n">
        <v>45986.86984953703</v>
      </c>
      <c r="B894" s="82" t="n">
        <v>45986</v>
      </c>
      <c r="C894" t="n">
        <v>397.6</v>
      </c>
      <c r="D894" t="n">
        <v>832.5</v>
      </c>
      <c r="E894" t="n">
        <v>5.2</v>
      </c>
      <c r="F894" t="n">
        <v>10.7</v>
      </c>
      <c r="G894" t="n">
        <v>0.4775975975975976</v>
      </c>
      <c r="H894" t="n">
        <v>0.5224024024024023</v>
      </c>
      <c r="I894" t="n">
        <v>0.485981308411215</v>
      </c>
      <c r="J894" t="n">
        <v>0.514018691588785</v>
      </c>
      <c r="K894" t="n">
        <v>0.2321035053745334</v>
      </c>
      <c r="L894" t="n">
        <v>0.2538778030366815</v>
      </c>
      <c r="M894" t="n">
        <v>0.514018691588785</v>
      </c>
    </row>
    <row r="895">
      <c r="A895" s="323" t="n">
        <v>45987.03195601852</v>
      </c>
      <c r="B895" s="82" t="n">
        <v>45987</v>
      </c>
      <c r="C895" t="n">
        <v>394.5</v>
      </c>
      <c r="D895" t="n">
        <v>849</v>
      </c>
      <c r="E895" t="n">
        <v>5.4</v>
      </c>
      <c r="F895" t="n">
        <v>10.7</v>
      </c>
      <c r="G895" t="n">
        <v>0.4646643109540636</v>
      </c>
      <c r="H895" t="n">
        <v>0.5353356890459364</v>
      </c>
      <c r="I895" t="n">
        <v>0.5046728971962617</v>
      </c>
      <c r="J895" t="n">
        <v>0.4953271028037383</v>
      </c>
      <c r="K895" t="n">
        <v>0.234503484032892</v>
      </c>
      <c r="L895" t="n">
        <v>0.2701694131633698</v>
      </c>
      <c r="M895" t="n">
        <v>0.4953271028037383</v>
      </c>
    </row>
    <row r="896">
      <c r="A896" s="323" t="n">
        <v>45987.06679398148</v>
      </c>
      <c r="B896" s="82" t="n">
        <v>45987</v>
      </c>
      <c r="C896" t="n">
        <v>377.8</v>
      </c>
      <c r="D896" t="n">
        <v>865.7</v>
      </c>
      <c r="E896" t="n">
        <v>5.4</v>
      </c>
      <c r="F896" t="n">
        <v>10.8</v>
      </c>
      <c r="G896" t="n">
        <v>0.4364098417465634</v>
      </c>
      <c r="H896" t="n">
        <v>0.5635901582534365</v>
      </c>
      <c r="I896" t="n">
        <v>0.5</v>
      </c>
      <c r="J896" t="n">
        <v>0.5</v>
      </c>
      <c r="K896" t="n">
        <v>0.2182049208732817</v>
      </c>
      <c r="L896" t="n">
        <v>0.2817950791267183</v>
      </c>
      <c r="M896" t="n">
        <v>0.5</v>
      </c>
    </row>
    <row r="897">
      <c r="A897" s="323" t="n">
        <v>45987.11002314815</v>
      </c>
      <c r="B897" s="82" t="n">
        <v>45987</v>
      </c>
      <c r="C897" t="n">
        <v>395.5</v>
      </c>
      <c r="D897" t="n">
        <v>852.1</v>
      </c>
      <c r="E897" t="n">
        <v>5.4</v>
      </c>
      <c r="F897" t="n">
        <v>10.5</v>
      </c>
      <c r="G897" t="n">
        <v>0.4641474005398427</v>
      </c>
      <c r="H897" t="n">
        <v>0.5358525994601573</v>
      </c>
      <c r="I897" t="n">
        <v>0.5142857142857143</v>
      </c>
      <c r="J897" t="n">
        <v>0.4857142857142857</v>
      </c>
      <c r="K897" t="n">
        <v>0.2387043774204906</v>
      </c>
      <c r="L897" t="n">
        <v>0.2755813368652238</v>
      </c>
      <c r="M897" t="n">
        <v>0.4857142857142857</v>
      </c>
    </row>
    <row r="898">
      <c r="A898" s="323" t="n">
        <v>45987.15847222223</v>
      </c>
      <c r="B898" s="82" t="n">
        <v>45987</v>
      </c>
      <c r="C898" t="n">
        <v>385.2</v>
      </c>
      <c r="D898" t="n">
        <v>851.1</v>
      </c>
      <c r="E898" t="n">
        <v>5.3</v>
      </c>
      <c r="F898" t="n">
        <v>10.7</v>
      </c>
      <c r="G898" t="n">
        <v>0.4525907648924921</v>
      </c>
      <c r="H898" t="n">
        <v>0.5474092351075079</v>
      </c>
      <c r="I898" t="n">
        <v>0.4953271028037383</v>
      </c>
      <c r="J898" t="n">
        <v>0.5046728971962616</v>
      </c>
      <c r="K898" t="n">
        <v>0.224180472329926</v>
      </c>
      <c r="L898" t="n">
        <v>0.2711466304738123</v>
      </c>
      <c r="M898" t="n">
        <v>0.5046728971962616</v>
      </c>
    </row>
    <row r="899">
      <c r="A899" s="323" t="n">
        <v>45987.19893518519</v>
      </c>
      <c r="B899" s="82" t="n">
        <v>45987</v>
      </c>
      <c r="C899" t="n">
        <v>384.2</v>
      </c>
      <c r="D899" t="n">
        <v>864.2</v>
      </c>
      <c r="E899" t="n">
        <v>5.3</v>
      </c>
      <c r="F899" t="n">
        <v>10.9</v>
      </c>
      <c r="G899" t="n">
        <v>0.44457301550567</v>
      </c>
      <c r="H899" t="n">
        <v>0.55542698449433</v>
      </c>
      <c r="I899" t="n">
        <v>0.4862385321100917</v>
      </c>
      <c r="J899" t="n">
        <v>0.5137614678899083</v>
      </c>
      <c r="K899" t="n">
        <v>0.216168530475234</v>
      </c>
      <c r="L899" t="n">
        <v>0.2700700016348577</v>
      </c>
      <c r="M899" t="n">
        <v>0.5137614678899083</v>
      </c>
    </row>
    <row r="900">
      <c r="A900" s="323" t="n">
        <v>45987.23409722222</v>
      </c>
      <c r="B900" s="82" t="n">
        <v>45987</v>
      </c>
      <c r="C900" t="n">
        <v>383.7</v>
      </c>
      <c r="D900" t="n">
        <v>871.1</v>
      </c>
      <c r="E900" t="n">
        <v>5.6</v>
      </c>
      <c r="F900" t="n">
        <v>10.7</v>
      </c>
      <c r="G900" t="n">
        <v>0.4404775571116978</v>
      </c>
      <c r="H900" t="n">
        <v>0.5595224428883022</v>
      </c>
      <c r="I900" t="n">
        <v>0.5233644859813084</v>
      </c>
      <c r="J900" t="n">
        <v>0.4766355140186916</v>
      </c>
      <c r="K900" t="n">
        <v>0.2305303102640661</v>
      </c>
      <c r="L900" t="n">
        <v>0.2928341757172422</v>
      </c>
      <c r="M900" t="n">
        <v>0.4766355140186916</v>
      </c>
    </row>
    <row r="901">
      <c r="A901" s="323" t="n">
        <v>45987.27201388889</v>
      </c>
      <c r="B901" s="82" t="n">
        <v>45987</v>
      </c>
      <c r="C901" t="n">
        <v>392.2</v>
      </c>
      <c r="D901" t="n">
        <v>877.2</v>
      </c>
      <c r="E901" t="n">
        <v>5.6</v>
      </c>
      <c r="F901" t="n">
        <v>10.6</v>
      </c>
      <c r="G901" t="n">
        <v>0.4471044231646146</v>
      </c>
      <c r="H901" t="n">
        <v>0.5528955768353854</v>
      </c>
      <c r="I901" t="n">
        <v>0.5283018867924528</v>
      </c>
      <c r="J901" t="n">
        <v>0.4716981132075472</v>
      </c>
      <c r="K901" t="n">
        <v>0.2362061103511172</v>
      </c>
      <c r="L901" t="n">
        <v>0.2920957764413357</v>
      </c>
      <c r="M901" t="n">
        <v>0.4716981132075472</v>
      </c>
    </row>
    <row r="902">
      <c r="A902" s="323" t="n">
        <v>45987.39708333334</v>
      </c>
      <c r="B902" s="82" t="n">
        <v>45987</v>
      </c>
      <c r="C902" t="n">
        <v>373.8</v>
      </c>
      <c r="D902" t="n">
        <v>821.9</v>
      </c>
      <c r="E902" t="n">
        <v>5.7</v>
      </c>
      <c r="F902" t="n">
        <v>10.7</v>
      </c>
      <c r="G902" t="n">
        <v>0.4547998539968366</v>
      </c>
      <c r="H902" t="n">
        <v>0.5452001460031634</v>
      </c>
      <c r="I902" t="n">
        <v>0.5327102803738318</v>
      </c>
      <c r="J902" t="n">
        <v>0.4672897196261682</v>
      </c>
      <c r="K902" t="n">
        <v>0.2422765577366326</v>
      </c>
      <c r="L902" t="n">
        <v>0.2904337226371992</v>
      </c>
      <c r="M902" t="n">
        <v>0.4672897196261682</v>
      </c>
    </row>
    <row r="903">
      <c r="A903" s="323" t="n">
        <v>45987.48327546296</v>
      </c>
      <c r="B903" s="82" t="n">
        <v>45987</v>
      </c>
      <c r="C903" t="n">
        <v>399.7</v>
      </c>
      <c r="D903" t="n">
        <v>850.1</v>
      </c>
      <c r="E903" t="n">
        <v>5.5</v>
      </c>
      <c r="F903" t="n">
        <v>10.9</v>
      </c>
      <c r="G903" t="n">
        <v>0.4701799788260204</v>
      </c>
      <c r="H903" t="n">
        <v>0.5298200211739795</v>
      </c>
      <c r="I903" t="n">
        <v>0.5045871559633027</v>
      </c>
      <c r="J903" t="n">
        <v>0.4954128440366973</v>
      </c>
      <c r="K903" t="n">
        <v>0.2372467783067075</v>
      </c>
      <c r="L903" t="n">
        <v>0.2673403776565952</v>
      </c>
      <c r="M903" t="n">
        <v>0.4954128440366973</v>
      </c>
    </row>
    <row r="904">
      <c r="A904" s="323" t="n">
        <v>45987.57512731481</v>
      </c>
      <c r="B904" s="82" t="n">
        <v>45987</v>
      </c>
      <c r="C904" t="n">
        <v>409.4</v>
      </c>
      <c r="D904" t="n">
        <v>847.1</v>
      </c>
      <c r="E904" t="n">
        <v>5.2</v>
      </c>
      <c r="F904" t="n">
        <v>10.1</v>
      </c>
      <c r="G904" t="n">
        <v>0.4832959508912761</v>
      </c>
      <c r="H904" t="n">
        <v>0.5167040491087239</v>
      </c>
      <c r="I904" t="n">
        <v>0.5148514851485149</v>
      </c>
      <c r="J904" t="n">
        <v>0.4851485148514851</v>
      </c>
      <c r="K904" t="n">
        <v>0.2488256380826372</v>
      </c>
      <c r="L904" t="n">
        <v>0.2660258470658777</v>
      </c>
      <c r="M904" t="n">
        <v>0.4851485148514851</v>
      </c>
    </row>
    <row r="905">
      <c r="A905" s="323" t="n">
        <v>45987.72869212963</v>
      </c>
      <c r="B905" s="82" t="n">
        <v>45987</v>
      </c>
      <c r="C905" t="n">
        <v>400.1</v>
      </c>
      <c r="D905" t="n">
        <v>845.6</v>
      </c>
      <c r="E905" t="n">
        <v>5.4</v>
      </c>
      <c r="F905" t="n">
        <v>10.6</v>
      </c>
      <c r="G905" t="n">
        <v>0.473155156102176</v>
      </c>
      <c r="H905" t="n">
        <v>0.526844843897824</v>
      </c>
      <c r="I905" t="n">
        <v>0.5094339622641509</v>
      </c>
      <c r="J905" t="n">
        <v>0.490566037735849</v>
      </c>
      <c r="K905" t="n">
        <v>0.2410413059388444</v>
      </c>
      <c r="L905" t="n">
        <v>0.2683926563253066</v>
      </c>
      <c r="M905" t="n">
        <v>0.490566037735849</v>
      </c>
    </row>
    <row r="906">
      <c r="A906" s="323" t="n">
        <v>45987.82387731481</v>
      </c>
      <c r="B906" s="82" t="n">
        <v>45987</v>
      </c>
      <c r="C906" t="n">
        <v>399.6</v>
      </c>
      <c r="D906" t="n">
        <v>843.4</v>
      </c>
      <c r="E906" t="n">
        <v>5.5</v>
      </c>
      <c r="F906" t="n">
        <v>10.6</v>
      </c>
      <c r="G906" t="n">
        <v>0.4737965378230971</v>
      </c>
      <c r="H906" t="n">
        <v>0.5262034621769029</v>
      </c>
      <c r="I906" t="n">
        <v>0.5188679245283019</v>
      </c>
      <c r="J906" t="n">
        <v>0.4811320754716981</v>
      </c>
      <c r="K906" t="n">
        <v>0.2458378262289654</v>
      </c>
      <c r="L906" t="n">
        <v>0.2730300982993364</v>
      </c>
      <c r="M906" t="n">
        <v>0.4811320754716981</v>
      </c>
    </row>
    <row r="907">
      <c r="A907" s="323" t="n">
        <v>45988.03782407408</v>
      </c>
      <c r="B907" s="82" t="n">
        <v>45988</v>
      </c>
      <c r="C907" t="n">
        <v>397.7</v>
      </c>
      <c r="D907" t="n">
        <v>876.1</v>
      </c>
      <c r="E907" t="n">
        <v>5.5</v>
      </c>
      <c r="F907" t="n">
        <v>10.7</v>
      </c>
      <c r="G907" t="n">
        <v>0.4539436137427234</v>
      </c>
      <c r="H907" t="n">
        <v>0.5460563862572766</v>
      </c>
      <c r="I907" t="n">
        <v>0.5140186915887851</v>
      </c>
      <c r="J907" t="n">
        <v>0.4859813084112149</v>
      </c>
      <c r="K907" t="n">
        <v>0.2333355023911195</v>
      </c>
      <c r="L907" t="n">
        <v>0.2806831891976656</v>
      </c>
      <c r="M907" t="n">
        <v>0.4859813084112149</v>
      </c>
    </row>
    <row r="908">
      <c r="A908" s="323" t="n">
        <v>45988.07113425926</v>
      </c>
      <c r="B908" s="82" t="n">
        <v>45988</v>
      </c>
      <c r="C908" t="n">
        <v>380.2</v>
      </c>
      <c r="D908" t="n">
        <v>831</v>
      </c>
      <c r="E908" t="n">
        <v>5.2</v>
      </c>
      <c r="F908" t="n">
        <v>10.6</v>
      </c>
      <c r="G908" t="n">
        <v>0.4575210589651023</v>
      </c>
      <c r="H908" t="n">
        <v>0.5424789410348977</v>
      </c>
      <c r="I908" t="n">
        <v>0.4905660377358491</v>
      </c>
      <c r="J908" t="n">
        <v>0.5094339622641509</v>
      </c>
      <c r="K908" t="n">
        <v>0.22444429307722</v>
      </c>
      <c r="L908" t="n">
        <v>0.2661217446586291</v>
      </c>
      <c r="M908" t="n">
        <v>0.5094339622641509</v>
      </c>
    </row>
    <row r="909">
      <c r="A909" s="323" t="n">
        <v>45988.10680555556</v>
      </c>
      <c r="B909" s="82" t="n">
        <v>45988</v>
      </c>
      <c r="C909" t="n">
        <v>394.5</v>
      </c>
      <c r="D909" t="n">
        <v>849</v>
      </c>
      <c r="E909" t="n">
        <v>5.4</v>
      </c>
      <c r="F909" t="n">
        <v>10.7</v>
      </c>
      <c r="G909" t="n">
        <v>0.4646643109540636</v>
      </c>
      <c r="H909" t="n">
        <v>0.5353356890459364</v>
      </c>
      <c r="I909" t="n">
        <v>0.5046728971962617</v>
      </c>
      <c r="J909" t="n">
        <v>0.4953271028037383</v>
      </c>
      <c r="K909" t="n">
        <v>0.234503484032892</v>
      </c>
      <c r="L909" t="n">
        <v>0.2701694131633698</v>
      </c>
      <c r="M909" t="n">
        <v>0.4953271028037383</v>
      </c>
    </row>
    <row r="910">
      <c r="A910" s="323" t="n">
        <v>45988.72171296296</v>
      </c>
      <c r="B910" s="82" t="n">
        <v>45988</v>
      </c>
      <c r="C910" t="n">
        <v>398.9</v>
      </c>
      <c r="D910" t="n">
        <v>844.9</v>
      </c>
      <c r="E910" t="n">
        <v>5.5</v>
      </c>
      <c r="F910" t="n">
        <v>10.6</v>
      </c>
      <c r="G910" t="n">
        <v>0.4721268789205823</v>
      </c>
      <c r="H910" t="n">
        <v>0.5278731210794178</v>
      </c>
      <c r="I910" t="n">
        <v>0.5188679245283019</v>
      </c>
      <c r="J910" t="n">
        <v>0.4811320754716981</v>
      </c>
      <c r="K910" t="n">
        <v>0.2449714937795474</v>
      </c>
      <c r="L910" t="n">
        <v>0.2738964307487545</v>
      </c>
      <c r="M910" t="n">
        <v>0.4811320754716981</v>
      </c>
    </row>
    <row r="911">
      <c r="A911" s="323" t="n">
        <v>45988.8555324074</v>
      </c>
      <c r="B911" s="82" t="n">
        <v>45988</v>
      </c>
      <c r="C911" t="n">
        <v>402.5</v>
      </c>
      <c r="D911" t="n">
        <v>845.4</v>
      </c>
      <c r="E911" t="n">
        <v>5.3</v>
      </c>
      <c r="F911" t="n">
        <v>10.6</v>
      </c>
      <c r="G911" t="n">
        <v>0.4761059853323871</v>
      </c>
      <c r="H911" t="n">
        <v>0.523894014667613</v>
      </c>
      <c r="I911" t="n">
        <v>0.5</v>
      </c>
      <c r="J911" t="n">
        <v>0.5</v>
      </c>
      <c r="K911" t="n">
        <v>0.2380529926661935</v>
      </c>
      <c r="L911" t="n">
        <v>0.2619470073338065</v>
      </c>
      <c r="M911" t="n">
        <v>0.5</v>
      </c>
    </row>
    <row r="912">
      <c r="A912" s="323" t="n">
        <v>45989.03125</v>
      </c>
      <c r="B912" s="82" t="n">
        <v>45989</v>
      </c>
      <c r="C912" t="n">
        <v>378.6</v>
      </c>
      <c r="D912" t="n">
        <v>842.5</v>
      </c>
      <c r="E912" t="n">
        <v>5.4</v>
      </c>
      <c r="F912" t="n">
        <v>10.5</v>
      </c>
      <c r="G912" t="n">
        <v>0.4493768545994066</v>
      </c>
      <c r="H912" t="n">
        <v>0.5506231454005934</v>
      </c>
      <c r="I912" t="n">
        <v>0.5142857142857143</v>
      </c>
      <c r="J912" t="n">
        <v>0.4857142857142857</v>
      </c>
      <c r="K912" t="n">
        <v>0.2311080966511234</v>
      </c>
      <c r="L912" t="n">
        <v>0.2831776176345909</v>
      </c>
      <c r="M912" t="n">
        <v>0.4857142857142857</v>
      </c>
    </row>
    <row r="913">
      <c r="A913" s="323" t="n">
        <v>45989.06672453704</v>
      </c>
      <c r="B913" s="82" t="n">
        <v>45989</v>
      </c>
      <c r="C913" t="n">
        <v>409.3</v>
      </c>
      <c r="D913" t="n">
        <v>885.5</v>
      </c>
      <c r="E913" t="n">
        <v>5.5</v>
      </c>
      <c r="F913" t="n">
        <v>11.2</v>
      </c>
      <c r="G913" t="n">
        <v>0.4622247317899492</v>
      </c>
      <c r="H913" t="n">
        <v>0.5377752682100508</v>
      </c>
      <c r="I913" t="n">
        <v>0.4910714285714286</v>
      </c>
      <c r="J913" t="n">
        <v>0.5089285714285714</v>
      </c>
      <c r="K913" t="n">
        <v>0.2269853593611358</v>
      </c>
      <c r="L913" t="n">
        <v>0.2640860692102928</v>
      </c>
      <c r="M913" t="n">
        <v>0.5089285714285714</v>
      </c>
    </row>
    <row r="914">
      <c r="A914" s="323" t="n">
        <v>45989.113125</v>
      </c>
      <c r="B914" s="82" t="n">
        <v>45989</v>
      </c>
      <c r="C914" t="n">
        <v>420.5</v>
      </c>
      <c r="D914" t="n">
        <v>915.4</v>
      </c>
      <c r="E914" t="n">
        <v>5.6</v>
      </c>
      <c r="F914" t="n">
        <v>11.2</v>
      </c>
      <c r="G914" t="n">
        <v>0.4593620275289491</v>
      </c>
      <c r="H914" t="n">
        <v>0.5406379724710509</v>
      </c>
      <c r="I914" t="n">
        <v>0.5</v>
      </c>
      <c r="J914" t="n">
        <v>0.5</v>
      </c>
      <c r="K914" t="n">
        <v>0.2296810137644746</v>
      </c>
      <c r="L914" t="n">
        <v>0.2703189862355255</v>
      </c>
      <c r="M914" t="n">
        <v>0.5</v>
      </c>
    </row>
    <row r="915">
      <c r="A915" s="323" t="n">
        <v>45989.15300925926</v>
      </c>
      <c r="B915" s="82" t="n">
        <v>45989</v>
      </c>
      <c r="C915" t="n">
        <v>408.2</v>
      </c>
      <c r="D915" t="n">
        <v>926.8</v>
      </c>
      <c r="E915" t="n">
        <v>5.6</v>
      </c>
      <c r="F915" t="n">
        <v>11</v>
      </c>
      <c r="G915" t="n">
        <v>0.4404402244281398</v>
      </c>
      <c r="H915" t="n">
        <v>0.5595597755718601</v>
      </c>
      <c r="I915" t="n">
        <v>0.509090909090909</v>
      </c>
      <c r="J915" t="n">
        <v>0.490909090909091</v>
      </c>
      <c r="K915" t="n">
        <v>0.2242241142543257</v>
      </c>
      <c r="L915" t="n">
        <v>0.2848667948365833</v>
      </c>
      <c r="M915" t="n">
        <v>0.490909090909091</v>
      </c>
    </row>
    <row r="916">
      <c r="A916" s="323" t="n">
        <v>45989.18777777778</v>
      </c>
      <c r="B916" s="82" t="n">
        <v>45989</v>
      </c>
      <c r="C916" t="n">
        <v>408</v>
      </c>
      <c r="D916" t="n">
        <v>875.8</v>
      </c>
      <c r="E916" t="n">
        <v>5.8</v>
      </c>
      <c r="F916" t="n">
        <v>10.9</v>
      </c>
      <c r="G916" t="n">
        <v>0.4658597853391185</v>
      </c>
      <c r="H916" t="n">
        <v>0.5341402146608815</v>
      </c>
      <c r="I916" t="n">
        <v>0.5321100917431192</v>
      </c>
      <c r="J916" t="n">
        <v>0.4678899082568808</v>
      </c>
      <c r="K916" t="n">
        <v>0.2478886931162282</v>
      </c>
      <c r="L916" t="n">
        <v>0.284221398626891</v>
      </c>
      <c r="M916" t="n">
        <v>0.4678899082568808</v>
      </c>
    </row>
    <row r="917">
      <c r="A917" s="323" t="n">
        <v>45989.23237268518</v>
      </c>
      <c r="B917" s="82" t="n">
        <v>45989</v>
      </c>
      <c r="C917" t="n">
        <v>412.9</v>
      </c>
      <c r="D917" t="n">
        <v>866.5</v>
      </c>
      <c r="E917" t="n">
        <v>5.6</v>
      </c>
      <c r="F917" t="n">
        <v>10.3</v>
      </c>
      <c r="G917" t="n">
        <v>0.4765147143681477</v>
      </c>
      <c r="H917" t="n">
        <v>0.5234852856318523</v>
      </c>
      <c r="I917" t="n">
        <v>0.5436893203883495</v>
      </c>
      <c r="J917" t="n">
        <v>0.4563106796116506</v>
      </c>
      <c r="K917" t="n">
        <v>0.2590759612098667</v>
      </c>
      <c r="L917" t="n">
        <v>0.2846133591784828</v>
      </c>
      <c r="M917" t="n">
        <v>0.4563106796116506</v>
      </c>
    </row>
    <row r="918">
      <c r="A918" s="323" t="n">
        <v>45989.27245370371</v>
      </c>
      <c r="B918" s="82" t="n">
        <v>45989</v>
      </c>
      <c r="C918" t="n">
        <v>411.2</v>
      </c>
      <c r="D918" t="n">
        <v>882.2</v>
      </c>
      <c r="E918" t="n">
        <v>5.8</v>
      </c>
      <c r="F918" t="n">
        <v>10.8</v>
      </c>
      <c r="G918" t="n">
        <v>0.4661074586261618</v>
      </c>
      <c r="H918" t="n">
        <v>0.5338925413738381</v>
      </c>
      <c r="I918" t="n">
        <v>0.537037037037037</v>
      </c>
      <c r="J918" t="n">
        <v>0.462962962962963</v>
      </c>
      <c r="K918" t="n">
        <v>0.2503169685214572</v>
      </c>
      <c r="L918" t="n">
        <v>0.2867200685155797</v>
      </c>
      <c r="M918" t="n">
        <v>0.462962962962963</v>
      </c>
    </row>
    <row r="919">
      <c r="A919" s="323" t="n">
        <v>45989.38072916667</v>
      </c>
      <c r="B919" s="82" t="n">
        <v>45989</v>
      </c>
      <c r="C919" t="n">
        <v>392.7</v>
      </c>
      <c r="D919" t="n">
        <v>815.3</v>
      </c>
      <c r="E919" t="n">
        <v>5.4</v>
      </c>
      <c r="F919" t="n">
        <v>10.7</v>
      </c>
      <c r="G919" t="n">
        <v>0.4816631914632651</v>
      </c>
      <c r="H919" t="n">
        <v>0.5183368085367349</v>
      </c>
      <c r="I919" t="n">
        <v>0.5046728971962617</v>
      </c>
      <c r="J919" t="n">
        <v>0.4953271028037383</v>
      </c>
      <c r="K919" t="n">
        <v>0.2430823583085637</v>
      </c>
      <c r="L919" t="n">
        <v>0.261590538887698</v>
      </c>
      <c r="M919" t="n">
        <v>0.4953271028037383</v>
      </c>
    </row>
    <row r="920">
      <c r="A920" s="323" t="n">
        <v>45989.4819212963</v>
      </c>
      <c r="B920" s="82" t="n">
        <v>45989</v>
      </c>
      <c r="C920" t="n">
        <v>415.1</v>
      </c>
      <c r="D920" t="n">
        <v>880.2</v>
      </c>
      <c r="E920" t="n">
        <v>5.4</v>
      </c>
      <c r="F920" t="n">
        <v>10.2</v>
      </c>
      <c r="G920" t="n">
        <v>0.4715973642354011</v>
      </c>
      <c r="H920" t="n">
        <v>0.528402635764599</v>
      </c>
      <c r="I920" t="n">
        <v>0.5294117647058825</v>
      </c>
      <c r="J920" t="n">
        <v>0.4705882352941176</v>
      </c>
      <c r="K920" t="n">
        <v>0.2496691928305065</v>
      </c>
      <c r="L920" t="n">
        <v>0.279742571875376</v>
      </c>
      <c r="M920" t="n">
        <v>0.4705882352941176</v>
      </c>
    </row>
    <row r="921">
      <c r="A921" s="323" t="n">
        <v>45989.55960648148</v>
      </c>
      <c r="B921" s="82" t="n">
        <v>45989</v>
      </c>
      <c r="C921" t="n">
        <v>405.2</v>
      </c>
      <c r="D921" t="n">
        <v>841.2</v>
      </c>
      <c r="E921" t="n">
        <v>5.6</v>
      </c>
      <c r="F921" t="n">
        <v>11.3</v>
      </c>
      <c r="G921" t="n">
        <v>0.4816928197812648</v>
      </c>
      <c r="H921" t="n">
        <v>0.5183071802187352</v>
      </c>
      <c r="I921" t="n">
        <v>0.495575221238938</v>
      </c>
      <c r="J921" t="n">
        <v>0.5044247787610621</v>
      </c>
      <c r="K921" t="n">
        <v>0.2387150257323082</v>
      </c>
      <c r="L921" t="n">
        <v>0.2568601955066298</v>
      </c>
      <c r="M921" t="n">
        <v>0.5044247787610621</v>
      </c>
    </row>
    <row r="922">
      <c r="A922" s="323" t="n">
        <v>45989.72422453704</v>
      </c>
      <c r="B922" s="82" t="n">
        <v>45989</v>
      </c>
      <c r="C922" t="n">
        <v>401.6</v>
      </c>
      <c r="D922" t="n">
        <v>843.7</v>
      </c>
      <c r="E922" t="n">
        <v>5.4</v>
      </c>
      <c r="F922" t="n">
        <v>10.5</v>
      </c>
      <c r="G922" t="n">
        <v>0.475998577693493</v>
      </c>
      <c r="H922" t="n">
        <v>0.524001422306507</v>
      </c>
      <c r="I922" t="n">
        <v>0.5142857142857143</v>
      </c>
      <c r="J922" t="n">
        <v>0.4857142857142857</v>
      </c>
      <c r="K922" t="n">
        <v>0.2447992685280821</v>
      </c>
      <c r="L922" t="n">
        <v>0.2694864457576322</v>
      </c>
      <c r="M922" t="n">
        <v>0.4857142857142857</v>
      </c>
    </row>
    <row r="923">
      <c r="A923" s="323" t="n">
        <v>45989.96186342592</v>
      </c>
      <c r="B923" s="82" t="n">
        <v>45989</v>
      </c>
      <c r="C923" t="n">
        <v>402.3</v>
      </c>
      <c r="D923" t="n">
        <v>846.2</v>
      </c>
      <c r="E923" t="n">
        <v>5.2</v>
      </c>
      <c r="F923" t="n">
        <v>10.5</v>
      </c>
      <c r="G923" t="n">
        <v>0.4754195225714961</v>
      </c>
      <c r="H923" t="n">
        <v>0.5245804774285039</v>
      </c>
      <c r="I923" t="n">
        <v>0.4952380952380953</v>
      </c>
      <c r="J923" t="n">
        <v>0.5047619047619047</v>
      </c>
      <c r="K923" t="n">
        <v>0.2354458587973124</v>
      </c>
      <c r="L923" t="n">
        <v>0.2597922364407829</v>
      </c>
      <c r="M923" t="n">
        <v>0.5047619047619047</v>
      </c>
    </row>
    <row r="924">
      <c r="A924" s="323" t="n">
        <v>45990.03269675926</v>
      </c>
      <c r="B924" s="82" t="n">
        <v>45990</v>
      </c>
      <c r="C924" t="n">
        <v>396.8</v>
      </c>
      <c r="D924" t="n">
        <v>872</v>
      </c>
      <c r="E924" t="n">
        <v>5.4</v>
      </c>
      <c r="F924" t="n">
        <v>10.7</v>
      </c>
      <c r="G924" t="n">
        <v>0.4550458715596331</v>
      </c>
      <c r="H924" t="n">
        <v>0.5449541284403669</v>
      </c>
      <c r="I924" t="n">
        <v>0.5046728971962617</v>
      </c>
      <c r="J924" t="n">
        <v>0.4953271028037383</v>
      </c>
      <c r="K924" t="n">
        <v>0.229649318357198</v>
      </c>
      <c r="L924" t="n">
        <v>0.2750235788390637</v>
      </c>
      <c r="M924" t="n">
        <v>0.4953271028037383</v>
      </c>
    </row>
    <row r="925">
      <c r="A925" s="323" t="n">
        <v>45990.07175925926</v>
      </c>
      <c r="B925" s="82" t="n">
        <v>45990</v>
      </c>
      <c r="C925" t="n">
        <v>390.5</v>
      </c>
      <c r="D925" t="n">
        <v>851.8</v>
      </c>
      <c r="E925" t="n">
        <v>5.4</v>
      </c>
      <c r="F925" t="n">
        <v>10.7</v>
      </c>
      <c r="G925" t="n">
        <v>0.4584409485794788</v>
      </c>
      <c r="H925" t="n">
        <v>0.5415590514205212</v>
      </c>
      <c r="I925" t="n">
        <v>0.5046728971962617</v>
      </c>
      <c r="J925" t="n">
        <v>0.4953271028037383</v>
      </c>
      <c r="K925" t="n">
        <v>0.231362721713008</v>
      </c>
      <c r="L925" t="n">
        <v>0.2733101754832537</v>
      </c>
      <c r="M925" t="n">
        <v>0.4953271028037383</v>
      </c>
    </row>
    <row r="926">
      <c r="A926" s="323" t="n">
        <v>45990.1146875</v>
      </c>
      <c r="B926" s="82" t="n">
        <v>45990</v>
      </c>
      <c r="C926" t="n">
        <v>391.6</v>
      </c>
      <c r="D926" t="n">
        <v>874.5</v>
      </c>
      <c r="E926" t="n">
        <v>5.5</v>
      </c>
      <c r="F926" t="n">
        <v>10.7</v>
      </c>
      <c r="G926" t="n">
        <v>0.4477987421383648</v>
      </c>
      <c r="H926" t="n">
        <v>0.5522012578616352</v>
      </c>
      <c r="I926" t="n">
        <v>0.5140186915887851</v>
      </c>
      <c r="J926" t="n">
        <v>0.4859813084112149</v>
      </c>
      <c r="K926" t="n">
        <v>0.230176923529066</v>
      </c>
      <c r="L926" t="n">
        <v>0.2838417680597191</v>
      </c>
      <c r="M926" t="n">
        <v>0.4859813084112149</v>
      </c>
    </row>
    <row r="927">
      <c r="A927" s="323" t="n">
        <v>45990.15759259259</v>
      </c>
      <c r="B927" s="82" t="n">
        <v>45990</v>
      </c>
      <c r="C927" t="n">
        <v>413.1</v>
      </c>
      <c r="D927" t="n">
        <v>863.4</v>
      </c>
      <c r="E927" t="n">
        <v>5.3</v>
      </c>
      <c r="F927" t="n">
        <v>10.6</v>
      </c>
      <c r="G927" t="n">
        <v>0.4784572619874913</v>
      </c>
      <c r="H927" t="n">
        <v>0.5215427380125086</v>
      </c>
      <c r="I927" t="n">
        <v>0.5</v>
      </c>
      <c r="J927" t="n">
        <v>0.5</v>
      </c>
      <c r="K927" t="n">
        <v>0.2392286309937457</v>
      </c>
      <c r="L927" t="n">
        <v>0.2607713690062543</v>
      </c>
      <c r="M927" t="n">
        <v>0.5</v>
      </c>
    </row>
    <row r="928">
      <c r="A928" s="323" t="n">
        <v>45990.2040625</v>
      </c>
      <c r="B928" s="82" t="n">
        <v>45990</v>
      </c>
      <c r="C928" t="n">
        <v>401.2</v>
      </c>
      <c r="D928" t="n">
        <v>840.5</v>
      </c>
      <c r="E928" t="n">
        <v>5.7</v>
      </c>
      <c r="F928" t="n">
        <v>11.1</v>
      </c>
      <c r="G928" t="n">
        <v>0.4773349196906603</v>
      </c>
      <c r="H928" t="n">
        <v>0.5226650803093397</v>
      </c>
      <c r="I928" t="n">
        <v>0.5135135135135136</v>
      </c>
      <c r="J928" t="n">
        <v>0.4864864864864865</v>
      </c>
      <c r="K928" t="n">
        <v>0.2451179317330418</v>
      </c>
      <c r="L928" t="n">
        <v>0.2683955817804718</v>
      </c>
      <c r="M928" t="n">
        <v>0.4864864864864865</v>
      </c>
    </row>
    <row r="929">
      <c r="A929" s="323" t="n">
        <v>45990.2314699074</v>
      </c>
      <c r="B929" s="82" t="n">
        <v>45990</v>
      </c>
      <c r="C929" t="n">
        <v>409.2</v>
      </c>
      <c r="D929" t="n">
        <v>857</v>
      </c>
      <c r="E929" t="n">
        <v>5.5</v>
      </c>
      <c r="F929" t="n">
        <v>10.5</v>
      </c>
      <c r="G929" t="n">
        <v>0.4774795799299883</v>
      </c>
      <c r="H929" t="n">
        <v>0.5225204200700116</v>
      </c>
      <c r="I929" t="n">
        <v>0.5238095238095238</v>
      </c>
      <c r="J929" t="n">
        <v>0.4761904761904762</v>
      </c>
      <c r="K929" t="n">
        <v>0.2501083513918986</v>
      </c>
      <c r="L929" t="n">
        <v>0.2737011724176251</v>
      </c>
      <c r="M929" t="n">
        <v>0.4761904761904762</v>
      </c>
    </row>
    <row r="930">
      <c r="A930" s="323" t="n">
        <v>45990.28336805556</v>
      </c>
      <c r="B930" s="82" t="n">
        <v>45990</v>
      </c>
      <c r="C930" t="n">
        <v>412.4</v>
      </c>
      <c r="D930" t="n">
        <v>858</v>
      </c>
      <c r="E930" t="n">
        <v>5.5</v>
      </c>
      <c r="F930" t="n">
        <v>10.9</v>
      </c>
      <c r="G930" t="n">
        <v>0.4806526806526806</v>
      </c>
      <c r="H930" t="n">
        <v>0.5193473193473194</v>
      </c>
      <c r="I930" t="n">
        <v>0.5045871559633027</v>
      </c>
      <c r="J930" t="n">
        <v>0.4954128440366973</v>
      </c>
      <c r="K930" t="n">
        <v>0.2425311691366737</v>
      </c>
      <c r="L930" t="n">
        <v>0.262055986826629</v>
      </c>
      <c r="M930" t="n">
        <v>0.4954128440366973</v>
      </c>
    </row>
    <row r="931">
      <c r="A931" s="323" t="n">
        <v>45990.72851851852</v>
      </c>
      <c r="B931" s="82" t="n">
        <v>45990</v>
      </c>
      <c r="C931" t="n">
        <v>402.3</v>
      </c>
      <c r="D931" t="n">
        <v>844.1</v>
      </c>
      <c r="E931" t="n">
        <v>5.5</v>
      </c>
      <c r="F931" t="n">
        <v>10.4</v>
      </c>
      <c r="G931" t="n">
        <v>0.4766022983058879</v>
      </c>
      <c r="H931" t="n">
        <v>0.523397701694112</v>
      </c>
      <c r="I931" t="n">
        <v>0.5288461538461539</v>
      </c>
      <c r="J931" t="n">
        <v>0.4711538461538461</v>
      </c>
      <c r="K931" t="n">
        <v>0.2520492923733061</v>
      </c>
      <c r="L931" t="n">
        <v>0.2767968614728477</v>
      </c>
      <c r="M931" t="n">
        <v>0.4711538461538461</v>
      </c>
    </row>
    <row r="932">
      <c r="A932" s="323" t="n">
        <v>45990.8550925926</v>
      </c>
      <c r="B932" s="82" t="n">
        <v>45990</v>
      </c>
      <c r="C932" t="n">
        <v>398.6</v>
      </c>
      <c r="D932" t="n">
        <v>44.7</v>
      </c>
      <c r="E932" t="n">
        <v>5.3</v>
      </c>
      <c r="F932" t="n">
        <v>10.4</v>
      </c>
      <c r="G932" t="n">
        <v>8.917225950782997</v>
      </c>
      <c r="H932" t="n">
        <v>-7.917225950782998</v>
      </c>
      <c r="I932" t="n">
        <v>0.5096153846153846</v>
      </c>
      <c r="J932" t="n">
        <v>0.4903846153846154</v>
      </c>
      <c r="K932" t="n">
        <v>4.544355532610566</v>
      </c>
      <c r="L932" t="n">
        <v>-4.034740147995182</v>
      </c>
      <c r="M932" t="n">
        <v>0.4903846153846154</v>
      </c>
    </row>
    <row r="933">
      <c r="A933" s="323" t="n">
        <v>45991.03847222222</v>
      </c>
      <c r="B933" s="82" t="n">
        <v>45991</v>
      </c>
      <c r="C933" t="n">
        <v>391.6</v>
      </c>
      <c r="D933" t="n">
        <v>874.9</v>
      </c>
      <c r="E933" t="n">
        <v>5.4</v>
      </c>
      <c r="F933" t="n">
        <v>10.9</v>
      </c>
      <c r="G933" t="n">
        <v>0.4475940107440851</v>
      </c>
      <c r="H933" t="n">
        <v>0.5524059892559149</v>
      </c>
      <c r="I933" t="n">
        <v>0.4954128440366973</v>
      </c>
      <c r="J933" t="n">
        <v>0.5045871559633027</v>
      </c>
      <c r="K933" t="n">
        <v>0.2217438218365192</v>
      </c>
      <c r="L933" t="n">
        <v>0.273669022200178</v>
      </c>
      <c r="M933" t="n">
        <v>0.5045871559633027</v>
      </c>
    </row>
    <row r="934">
      <c r="A934" s="323" t="n">
        <v>45991.07682870371</v>
      </c>
      <c r="B934" s="82" t="n">
        <v>45991</v>
      </c>
      <c r="C934" t="n">
        <v>394.4</v>
      </c>
      <c r="D934" t="n">
        <v>936.6</v>
      </c>
      <c r="E934" t="n">
        <v>5.7</v>
      </c>
      <c r="F934" t="n">
        <v>10.8</v>
      </c>
      <c r="G934" t="n">
        <v>0.4210975870168695</v>
      </c>
      <c r="H934" t="n">
        <v>0.5789024129831305</v>
      </c>
      <c r="I934" t="n">
        <v>0.5277777777777778</v>
      </c>
      <c r="J934" t="n">
        <v>0.4722222222222223</v>
      </c>
      <c r="K934" t="n">
        <v>0.2222459487033478</v>
      </c>
      <c r="L934" t="n">
        <v>0.30553182907443</v>
      </c>
      <c r="M934" t="n">
        <v>0.4722222222222223</v>
      </c>
    </row>
    <row r="935">
      <c r="A935" s="323" t="n">
        <v>45991.1132175926</v>
      </c>
      <c r="B935" s="82" t="n">
        <v>45991</v>
      </c>
      <c r="C935" t="n">
        <v>398.4</v>
      </c>
      <c r="D935" t="n">
        <v>888.4</v>
      </c>
      <c r="E935" t="n">
        <v>5.5</v>
      </c>
      <c r="F935" t="n">
        <v>10.5</v>
      </c>
      <c r="G935" t="n">
        <v>0.4484466456551103</v>
      </c>
      <c r="H935" t="n">
        <v>0.5515533543448897</v>
      </c>
      <c r="I935" t="n">
        <v>0.5238095238095238</v>
      </c>
      <c r="J935" t="n">
        <v>0.4761904761904762</v>
      </c>
      <c r="K935" t="n">
        <v>0.2349006239145816</v>
      </c>
      <c r="L935" t="n">
        <v>0.2889088998949422</v>
      </c>
      <c r="M935" t="n">
        <v>0.4761904761904762</v>
      </c>
    </row>
    <row r="936">
      <c r="A936" s="323" t="n">
        <v>45991.15377314815</v>
      </c>
      <c r="B936" s="82" t="n">
        <v>45991</v>
      </c>
      <c r="C936" t="n">
        <v>396.2</v>
      </c>
      <c r="D936" t="n">
        <v>832</v>
      </c>
      <c r="E936" t="n">
        <v>5.2</v>
      </c>
      <c r="F936" t="n">
        <v>10.2</v>
      </c>
      <c r="G936" t="n">
        <v>0.4762019230769231</v>
      </c>
      <c r="H936" t="n">
        <v>0.5237980769230769</v>
      </c>
      <c r="I936" t="n">
        <v>0.5098039215686275</v>
      </c>
      <c r="J936" t="n">
        <v>0.4901960784313725</v>
      </c>
      <c r="K936" t="n">
        <v>0.2427696078431373</v>
      </c>
      <c r="L936" t="n">
        <v>0.2670343137254902</v>
      </c>
      <c r="M936" t="n">
        <v>0.4901960784313725</v>
      </c>
    </row>
    <row r="937">
      <c r="A937" s="323" t="n">
        <v>45991.19986111111</v>
      </c>
      <c r="B937" s="82" t="n">
        <v>45991</v>
      </c>
      <c r="C937" t="n">
        <v>390.5</v>
      </c>
      <c r="D937" t="n">
        <v>826.7</v>
      </c>
      <c r="E937" t="n">
        <v>5.3</v>
      </c>
      <c r="F937" t="n">
        <v>10.6</v>
      </c>
      <c r="G937" t="n">
        <v>0.4723599854844562</v>
      </c>
      <c r="H937" t="n">
        <v>0.5276400145155438</v>
      </c>
      <c r="I937" t="n">
        <v>0.5</v>
      </c>
      <c r="J937" t="n">
        <v>0.5</v>
      </c>
      <c r="K937" t="n">
        <v>0.2361799927422281</v>
      </c>
      <c r="L937" t="n">
        <v>0.2638200072577719</v>
      </c>
      <c r="M937" t="n">
        <v>0.5</v>
      </c>
    </row>
    <row r="938">
      <c r="A938" s="323" t="n">
        <v>45991.2331712963</v>
      </c>
      <c r="B938" s="82" t="n">
        <v>45991</v>
      </c>
      <c r="C938" t="n">
        <v>391.3</v>
      </c>
      <c r="D938" t="n">
        <v>836.6</v>
      </c>
      <c r="E938" t="n">
        <v>5.4</v>
      </c>
      <c r="F938" t="n">
        <v>10.7</v>
      </c>
      <c r="G938" t="n">
        <v>0.4677265120726751</v>
      </c>
      <c r="H938" t="n">
        <v>0.5322734879273249</v>
      </c>
      <c r="I938" t="n">
        <v>0.5046728971962617</v>
      </c>
      <c r="J938" t="n">
        <v>0.4953271028037383</v>
      </c>
      <c r="K938" t="n">
        <v>0.2360488939432193</v>
      </c>
      <c r="L938" t="n">
        <v>0.2686240032530425</v>
      </c>
      <c r="M938" t="n">
        <v>0.4953271028037383</v>
      </c>
    </row>
    <row r="939">
      <c r="A939" s="323" t="n">
        <v>45997.02836805556</v>
      </c>
      <c r="B939" s="82" t="n">
        <v>45997</v>
      </c>
      <c r="C939" t="n">
        <v>379.8</v>
      </c>
      <c r="D939" t="n">
        <v>851.8</v>
      </c>
      <c r="E939" t="n">
        <v>5.5</v>
      </c>
      <c r="F939" t="n">
        <v>10.8</v>
      </c>
      <c r="G939" t="n">
        <v>0.4458793143930501</v>
      </c>
      <c r="H939" t="n">
        <v>0.5541206856069499</v>
      </c>
      <c r="I939" t="n">
        <v>0.5092592592592592</v>
      </c>
      <c r="J939" t="n">
        <v>0.4907407407407408</v>
      </c>
      <c r="K939" t="n">
        <v>0.227068169366831</v>
      </c>
      <c r="L939" t="n">
        <v>0.2821910898924282</v>
      </c>
      <c r="M939" t="n">
        <v>0.4907407407407408</v>
      </c>
    </row>
    <row r="940">
      <c r="A940" s="323" t="n">
        <v>45997.06762731481</v>
      </c>
      <c r="B940" s="82" t="n">
        <v>45997</v>
      </c>
      <c r="C940" t="n">
        <v>398.8</v>
      </c>
      <c r="D940" t="n">
        <v>831.9</v>
      </c>
      <c r="E940" t="n">
        <v>5.2</v>
      </c>
      <c r="F940" t="n">
        <v>10.8</v>
      </c>
      <c r="G940" t="n">
        <v>0.4793845414112273</v>
      </c>
      <c r="H940" t="n">
        <v>0.5206154585887727</v>
      </c>
      <c r="I940" t="n">
        <v>0.4814814814814815</v>
      </c>
      <c r="J940" t="n">
        <v>0.5185185185185185</v>
      </c>
      <c r="K940" t="n">
        <v>0.2308147791979983</v>
      </c>
      <c r="L940" t="n">
        <v>0.2506667022834831</v>
      </c>
      <c r="M940" t="n">
        <v>0.5185185185185185</v>
      </c>
    </row>
    <row r="941">
      <c r="A941" s="323" t="n">
        <v>45997.11076388889</v>
      </c>
      <c r="B941" s="82" t="n">
        <v>45997</v>
      </c>
      <c r="C941" t="n">
        <v>410.5</v>
      </c>
      <c r="D941" t="n">
        <v>824.3</v>
      </c>
      <c r="E941" t="n">
        <v>5.5</v>
      </c>
      <c r="F941" t="n">
        <v>10.5</v>
      </c>
      <c r="G941" t="n">
        <v>0.4979983015892273</v>
      </c>
      <c r="H941" t="n">
        <v>0.5020016984107728</v>
      </c>
      <c r="I941" t="n">
        <v>0.5238095238095238</v>
      </c>
      <c r="J941" t="n">
        <v>0.4761904761904762</v>
      </c>
      <c r="K941" t="n">
        <v>0.2608562532134048</v>
      </c>
      <c r="L941" t="n">
        <v>0.2629532705961191</v>
      </c>
      <c r="M941" t="n">
        <v>0.4761904761904762</v>
      </c>
    </row>
    <row r="942">
      <c r="A942" s="323" t="n">
        <v>45997.15153935185</v>
      </c>
      <c r="B942" s="82" t="n">
        <v>45997</v>
      </c>
      <c r="C942" t="n">
        <v>402.3</v>
      </c>
      <c r="D942" t="n">
        <v>852.3</v>
      </c>
      <c r="E942" t="n">
        <v>5.5</v>
      </c>
      <c r="F942" t="n">
        <v>10.9</v>
      </c>
      <c r="G942" t="n">
        <v>0.4720168954593453</v>
      </c>
      <c r="H942" t="n">
        <v>0.5279831045406547</v>
      </c>
      <c r="I942" t="n">
        <v>0.5045871559633027</v>
      </c>
      <c r="J942" t="n">
        <v>0.4954128440366973</v>
      </c>
      <c r="K942" t="n">
        <v>0.2381736628464586</v>
      </c>
      <c r="L942" t="n">
        <v>0.2664134931168441</v>
      </c>
      <c r="M942" t="n">
        <v>0.4954128440366973</v>
      </c>
    </row>
    <row r="943">
      <c r="A943" s="323" t="n">
        <v>45997.19815972223</v>
      </c>
      <c r="B943" s="82" t="n">
        <v>45997</v>
      </c>
      <c r="C943" t="n">
        <v>405.2</v>
      </c>
      <c r="D943" t="n">
        <v>851.4</v>
      </c>
      <c r="E943" t="n">
        <v>5.4</v>
      </c>
      <c r="F943" t="n">
        <v>10.7</v>
      </c>
      <c r="G943" t="n">
        <v>0.4759220108057317</v>
      </c>
      <c r="H943" t="n">
        <v>0.5240779891942683</v>
      </c>
      <c r="I943" t="n">
        <v>0.5046728971962617</v>
      </c>
      <c r="J943" t="n">
        <v>0.4953271028037383</v>
      </c>
      <c r="K943" t="n">
        <v>0.2401849400327992</v>
      </c>
      <c r="L943" t="n">
        <v>0.2644879571634625</v>
      </c>
      <c r="M943" t="n">
        <v>0.4953271028037383</v>
      </c>
    </row>
    <row r="944">
      <c r="A944" s="323" t="n">
        <v>45997.23530092592</v>
      </c>
      <c r="B944" s="82" t="n">
        <v>45997</v>
      </c>
      <c r="C944" t="n">
        <v>398.3</v>
      </c>
      <c r="D944" t="n">
        <v>846.4</v>
      </c>
      <c r="E944" t="n">
        <v>5.5</v>
      </c>
      <c r="F944" t="n">
        <v>10.7</v>
      </c>
      <c r="G944" t="n">
        <v>0.4705812854442344</v>
      </c>
      <c r="H944" t="n">
        <v>0.5294187145557656</v>
      </c>
      <c r="I944" t="n">
        <v>0.5140186915887851</v>
      </c>
      <c r="J944" t="n">
        <v>0.4859813084112149</v>
      </c>
      <c r="K944" t="n">
        <v>0.241887576630214</v>
      </c>
      <c r="L944" t="n">
        <v>0.2721311149585711</v>
      </c>
      <c r="M944" t="n">
        <v>0.4859813084112149</v>
      </c>
    </row>
    <row r="945">
      <c r="A945" s="323" t="n">
        <v>45997.39256944445</v>
      </c>
      <c r="B945" s="82" t="n">
        <v>45997</v>
      </c>
      <c r="C945" t="n">
        <v>393.3</v>
      </c>
      <c r="D945" t="n">
        <v>880.9</v>
      </c>
      <c r="E945" t="n">
        <v>5.7</v>
      </c>
      <c r="F945" t="n">
        <v>11.1</v>
      </c>
      <c r="G945" t="n">
        <v>0.4464751958224543</v>
      </c>
      <c r="H945" t="n">
        <v>0.5535248041775457</v>
      </c>
      <c r="I945" t="n">
        <v>0.5135135135135136</v>
      </c>
      <c r="J945" t="n">
        <v>0.4864864864864865</v>
      </c>
      <c r="K945" t="n">
        <v>0.2292710465034225</v>
      </c>
      <c r="L945" t="n">
        <v>0.2842424670100911</v>
      </c>
      <c r="M945" t="n">
        <v>0.4864864864864865</v>
      </c>
    </row>
    <row r="946">
      <c r="A946" s="323" t="n">
        <v>45997.48418981482</v>
      </c>
      <c r="B946" s="82" t="n">
        <v>45997</v>
      </c>
      <c r="C946" t="n">
        <v>390.9</v>
      </c>
      <c r="D946" t="n">
        <v>839.9</v>
      </c>
      <c r="E946" t="n">
        <v>5.3</v>
      </c>
      <c r="F946" t="n">
        <v>10.5</v>
      </c>
      <c r="G946" t="n">
        <v>0.4654125491129896</v>
      </c>
      <c r="H946" t="n">
        <v>0.5345874508870103</v>
      </c>
      <c r="I946" t="n">
        <v>0.5047619047619047</v>
      </c>
      <c r="J946" t="n">
        <v>0.4952380952380953</v>
      </c>
      <c r="K946" t="n">
        <v>0.2349225247903662</v>
      </c>
      <c r="L946" t="n">
        <v>0.2698393799715385</v>
      </c>
      <c r="M946" t="n">
        <v>0.4952380952380953</v>
      </c>
    </row>
    <row r="947">
      <c r="A947" s="323" t="n">
        <v>45997.62358796296</v>
      </c>
      <c r="B947" s="82" t="n">
        <v>45997</v>
      </c>
      <c r="C947" t="n">
        <v>383</v>
      </c>
      <c r="D947" t="n">
        <v>832.5</v>
      </c>
      <c r="E947" t="n">
        <v>5.2</v>
      </c>
      <c r="F947" t="n">
        <v>10.4</v>
      </c>
      <c r="G947" t="n">
        <v>0.4600600600600601</v>
      </c>
      <c r="H947" t="n">
        <v>0.5399399399399399</v>
      </c>
      <c r="I947" t="n">
        <v>0.5</v>
      </c>
      <c r="J947" t="n">
        <v>0.5</v>
      </c>
      <c r="K947" t="n">
        <v>0.23003003003003</v>
      </c>
      <c r="L947" t="n">
        <v>0.26996996996997</v>
      </c>
      <c r="M947" t="n">
        <v>0.5</v>
      </c>
    </row>
    <row r="948">
      <c r="A948" s="323" t="n">
        <v>45997.75577546296</v>
      </c>
      <c r="B948" s="82" t="n">
        <v>45997</v>
      </c>
      <c r="C948" t="n">
        <v>403.4</v>
      </c>
      <c r="D948" t="n">
        <v>842.2</v>
      </c>
      <c r="E948" t="n">
        <v>5.6</v>
      </c>
      <c r="F948" t="n">
        <v>10.4</v>
      </c>
      <c r="G948" t="n">
        <v>0.4789836143433863</v>
      </c>
      <c r="H948" t="n">
        <v>0.5210163856566137</v>
      </c>
      <c r="I948" t="n">
        <v>0.5384615384615384</v>
      </c>
      <c r="J948" t="n">
        <v>0.4615384615384616</v>
      </c>
      <c r="K948" t="n">
        <v>0.257914253877208</v>
      </c>
      <c r="L948" t="n">
        <v>0.2805472845843304</v>
      </c>
      <c r="M948" t="n">
        <v>0.4615384615384616</v>
      </c>
    </row>
    <row r="949">
      <c r="A949" s="323" t="n">
        <v>45997.85388888889</v>
      </c>
      <c r="B949" s="82" t="n">
        <v>45997</v>
      </c>
      <c r="C949" t="n">
        <v>401.6</v>
      </c>
      <c r="D949" t="n">
        <v>844.1</v>
      </c>
      <c r="E949" t="n">
        <v>5.4</v>
      </c>
      <c r="F949" t="n">
        <v>10.6</v>
      </c>
      <c r="G949" t="n">
        <v>0.4757730126762232</v>
      </c>
      <c r="H949" t="n">
        <v>0.5242269873237768</v>
      </c>
      <c r="I949" t="n">
        <v>0.5094339622641509</v>
      </c>
      <c r="J949" t="n">
        <v>0.490566037735849</v>
      </c>
      <c r="K949" t="n">
        <v>0.2423749309860005</v>
      </c>
      <c r="L949" t="n">
        <v>0.2670590312781504</v>
      </c>
      <c r="M949" t="n">
        <v>0.490566037735849</v>
      </c>
    </row>
    <row r="950">
      <c r="A950" s="323" t="n">
        <v>45998.02454861111</v>
      </c>
      <c r="B950" s="82" t="n">
        <v>45998</v>
      </c>
      <c r="C950" t="n">
        <v>392.6</v>
      </c>
      <c r="D950" t="n">
        <v>831.1</v>
      </c>
      <c r="E950" t="n">
        <v>5.3</v>
      </c>
      <c r="F950" t="n">
        <v>10.9</v>
      </c>
      <c r="G950" t="n">
        <v>0.4723859944651667</v>
      </c>
      <c r="H950" t="n">
        <v>0.5276140055348333</v>
      </c>
      <c r="I950" t="n">
        <v>0.4862385321100917</v>
      </c>
      <c r="J950" t="n">
        <v>0.5137614678899083</v>
      </c>
      <c r="K950" t="n">
        <v>0.2296922725381085</v>
      </c>
      <c r="L950" t="n">
        <v>0.2565462595719831</v>
      </c>
      <c r="M950" t="n">
        <v>0.5137614678899083</v>
      </c>
    </row>
    <row r="951">
      <c r="A951" s="323" t="n">
        <v>45998.07806712963</v>
      </c>
      <c r="B951" s="82" t="n">
        <v>45998</v>
      </c>
      <c r="C951" t="n">
        <v>385.3</v>
      </c>
      <c r="D951" t="n">
        <v>813.4</v>
      </c>
      <c r="E951" t="n">
        <v>5.2</v>
      </c>
      <c r="F951" t="n">
        <v>10.7</v>
      </c>
      <c r="G951" t="n">
        <v>0.4736906810917138</v>
      </c>
      <c r="H951" t="n">
        <v>0.5263093189082861</v>
      </c>
      <c r="I951" t="n">
        <v>0.485981308411215</v>
      </c>
      <c r="J951" t="n">
        <v>0.514018691588785</v>
      </c>
      <c r="K951" t="n">
        <v>0.2302048169791507</v>
      </c>
      <c r="L951" t="n">
        <v>0.2557764914320643</v>
      </c>
      <c r="M951" t="n">
        <v>0.514018691588785</v>
      </c>
    </row>
    <row r="952">
      <c r="A952" s="323" t="n">
        <v>45998.10980324074</v>
      </c>
      <c r="B952" s="82" t="n">
        <v>45998</v>
      </c>
      <c r="C952" t="n">
        <v>384.5</v>
      </c>
      <c r="D952" t="n">
        <v>848.1</v>
      </c>
      <c r="E952" t="n">
        <v>5.2</v>
      </c>
      <c r="F952" t="n">
        <v>10.8</v>
      </c>
      <c r="G952" t="n">
        <v>0.4533663483079826</v>
      </c>
      <c r="H952" t="n">
        <v>0.5466336516920175</v>
      </c>
      <c r="I952" t="n">
        <v>0.4814814814814815</v>
      </c>
      <c r="J952" t="n">
        <v>0.5185185185185185</v>
      </c>
      <c r="K952" t="n">
        <v>0.2182875010371768</v>
      </c>
      <c r="L952" t="n">
        <v>0.2631939804443047</v>
      </c>
      <c r="M952" t="n">
        <v>0.5185185185185185</v>
      </c>
    </row>
    <row r="953">
      <c r="A953" s="323" t="n">
        <v>45998.15143518519</v>
      </c>
      <c r="B953" s="82" t="n">
        <v>45998</v>
      </c>
      <c r="C953" t="n">
        <v>386.3</v>
      </c>
      <c r="D953" t="n">
        <v>859.7</v>
      </c>
      <c r="E953" t="n">
        <v>5.3</v>
      </c>
      <c r="F953" t="n">
        <v>10.7</v>
      </c>
      <c r="G953" t="n">
        <v>0.4493427939979062</v>
      </c>
      <c r="H953" t="n">
        <v>0.5506572060020938</v>
      </c>
      <c r="I953" t="n">
        <v>0.4953271028037383</v>
      </c>
      <c r="J953" t="n">
        <v>0.5046728971962616</v>
      </c>
      <c r="K953" t="n">
        <v>0.2225716643167199</v>
      </c>
      <c r="L953" t="n">
        <v>0.2727554384870184</v>
      </c>
      <c r="M953" t="n">
        <v>0.5046728971962616</v>
      </c>
    </row>
    <row r="954">
      <c r="A954" s="323" t="n">
        <v>45998.19414351852</v>
      </c>
      <c r="B954" s="82" t="n">
        <v>45998</v>
      </c>
      <c r="C954" t="n">
        <v>388.6</v>
      </c>
      <c r="D954" t="n">
        <v>860.7</v>
      </c>
      <c r="E954" t="n">
        <v>5.6</v>
      </c>
      <c r="F954" t="n">
        <v>10.9</v>
      </c>
      <c r="G954" t="n">
        <v>0.4514929708376902</v>
      </c>
      <c r="H954" t="n">
        <v>0.5485070291623098</v>
      </c>
      <c r="I954" t="n">
        <v>0.5137614678899082</v>
      </c>
      <c r="J954" t="n">
        <v>0.4862385321100918</v>
      </c>
      <c r="K954" t="n">
        <v>0.2319596914395473</v>
      </c>
      <c r="L954" t="n">
        <v>0.2818017764503609</v>
      </c>
      <c r="M954" t="n">
        <v>0.4862385321100918</v>
      </c>
    </row>
    <row r="955">
      <c r="A955" s="323" t="n">
        <v>45998.23583333333</v>
      </c>
      <c r="B955" s="82" t="n">
        <v>45998</v>
      </c>
      <c r="C955" t="n">
        <v>391.5</v>
      </c>
      <c r="D955" t="n">
        <v>838.8</v>
      </c>
      <c r="E955" t="n">
        <v>5.2</v>
      </c>
      <c r="F955" t="n">
        <v>107</v>
      </c>
      <c r="G955" t="n">
        <v>0.4667381974248928</v>
      </c>
      <c r="H955" t="n">
        <v>0.5332618025751072</v>
      </c>
      <c r="I955" t="n">
        <v>0.0485981308411215</v>
      </c>
      <c r="J955" t="n">
        <v>0.9514018691588785</v>
      </c>
      <c r="K955" t="n">
        <v>0.02268260398700413</v>
      </c>
      <c r="L955" t="n">
        <v>0.02591552685411736</v>
      </c>
      <c r="M955" t="n">
        <v>0.9514018691588785</v>
      </c>
    </row>
    <row r="956">
      <c r="A956" s="323" t="n">
        <v>45998.27892361111</v>
      </c>
      <c r="B956" s="82" t="n">
        <v>45998</v>
      </c>
      <c r="C956" t="n">
        <v>390.3</v>
      </c>
      <c r="D956" t="n">
        <v>855.5</v>
      </c>
      <c r="E956" t="n">
        <v>5.3</v>
      </c>
      <c r="F956" t="n">
        <v>10.6</v>
      </c>
      <c r="G956" t="n">
        <v>0.4562244301578025</v>
      </c>
      <c r="H956" t="n">
        <v>0.5437755698421975</v>
      </c>
      <c r="I956" t="n">
        <v>0.5</v>
      </c>
      <c r="J956" t="n">
        <v>0.5</v>
      </c>
      <c r="K956" t="n">
        <v>0.2281122150789012</v>
      </c>
      <c r="L956" t="n">
        <v>0.2718877849210988</v>
      </c>
      <c r="M956" t="n">
        <v>0.5</v>
      </c>
    </row>
    <row r="957">
      <c r="A957" s="323" t="n">
        <v>45998.38356481482</v>
      </c>
      <c r="B957" s="82" t="n">
        <v>45998</v>
      </c>
      <c r="C957" t="n">
        <v>396.9</v>
      </c>
      <c r="D957" t="n">
        <v>827</v>
      </c>
      <c r="E957" t="n">
        <v>5.4</v>
      </c>
      <c r="F957" t="n">
        <v>10.6</v>
      </c>
      <c r="G957" t="n">
        <v>0.4799274486094317</v>
      </c>
      <c r="H957" t="n">
        <v>0.5200725513905683</v>
      </c>
      <c r="I957" t="n">
        <v>0.5094339622641509</v>
      </c>
      <c r="J957" t="n">
        <v>0.490566037735849</v>
      </c>
      <c r="K957" t="n">
        <v>0.2444913417444274</v>
      </c>
      <c r="L957" t="n">
        <v>0.2649426205197234</v>
      </c>
      <c r="M957" t="n">
        <v>0.490566037735849</v>
      </c>
    </row>
    <row r="958">
      <c r="A958" s="323" t="n">
        <v>45998.47981481482</v>
      </c>
      <c r="B958" s="82" t="n">
        <v>45998</v>
      </c>
      <c r="C958" t="n">
        <v>391.2</v>
      </c>
      <c r="D958" t="n">
        <v>857.7</v>
      </c>
      <c r="E958" t="n">
        <v>5.5</v>
      </c>
      <c r="F958" t="n">
        <v>11.1</v>
      </c>
      <c r="G958" t="n">
        <v>0.4561035327037425</v>
      </c>
      <c r="H958" t="n">
        <v>0.5438964672962575</v>
      </c>
      <c r="I958" t="n">
        <v>0.4954954954954955</v>
      </c>
      <c r="J958" t="n">
        <v>0.5045045045045045</v>
      </c>
      <c r="K958" t="n">
        <v>0.2259972459342868</v>
      </c>
      <c r="L958" t="n">
        <v>0.2694982495612087</v>
      </c>
      <c r="M958" t="n">
        <v>0.5045045045045045</v>
      </c>
    </row>
    <row r="959">
      <c r="A959" s="323" t="n">
        <v>45998.56736111111</v>
      </c>
      <c r="B959" s="82" t="n">
        <v>45998</v>
      </c>
      <c r="C959" t="n">
        <v>415.5</v>
      </c>
      <c r="D959" t="n">
        <v>843.6</v>
      </c>
      <c r="E959" t="n">
        <v>5.4</v>
      </c>
      <c r="F959" t="n">
        <v>12.1</v>
      </c>
      <c r="G959" t="n">
        <v>0.4925320056899004</v>
      </c>
      <c r="H959" t="n">
        <v>0.5074679943100996</v>
      </c>
      <c r="I959" t="n">
        <v>0.4462809917355373</v>
      </c>
      <c r="J959" t="n">
        <v>0.5537190082644627</v>
      </c>
      <c r="K959" t="n">
        <v>0.219807671960782</v>
      </c>
      <c r="L959" t="n">
        <v>0.2264733197747552</v>
      </c>
      <c r="M959" t="n">
        <v>0.5537190082644627</v>
      </c>
    </row>
    <row r="960">
      <c r="A960" s="323" t="n">
        <v>45998.73288194444</v>
      </c>
      <c r="B960" s="82" t="n">
        <v>45998</v>
      </c>
      <c r="C960" t="n">
        <v>411.3</v>
      </c>
      <c r="D960" t="n">
        <v>823.5</v>
      </c>
      <c r="E960" t="n">
        <v>5.4</v>
      </c>
      <c r="F960" t="n">
        <v>10.5</v>
      </c>
      <c r="G960" t="n">
        <v>0.4994535519125683</v>
      </c>
      <c r="H960" t="n">
        <v>0.5005464480874317</v>
      </c>
      <c r="I960" t="n">
        <v>0.5142857142857143</v>
      </c>
      <c r="J960" t="n">
        <v>0.4857142857142857</v>
      </c>
      <c r="K960" t="n">
        <v>0.2568618266978923</v>
      </c>
      <c r="L960" t="n">
        <v>0.257423887587822</v>
      </c>
      <c r="M960" t="n">
        <v>0.4857142857142857</v>
      </c>
    </row>
    <row r="961">
      <c r="A961" s="323" t="n">
        <v>45998.8068287037</v>
      </c>
      <c r="B961" s="82" t="n">
        <v>45998</v>
      </c>
      <c r="C961" t="n">
        <v>402</v>
      </c>
      <c r="D961" t="n">
        <v>824.5</v>
      </c>
      <c r="E961" t="n">
        <v>5.3</v>
      </c>
      <c r="F961" t="n">
        <v>10.5</v>
      </c>
      <c r="G961" t="n">
        <v>0.4875682231655549</v>
      </c>
      <c r="H961" t="n">
        <v>0.5124317768344451</v>
      </c>
      <c r="I961" t="n">
        <v>0.5047619047619047</v>
      </c>
      <c r="J961" t="n">
        <v>0.4952380952380953</v>
      </c>
      <c r="K961" t="n">
        <v>0.2461058650264229</v>
      </c>
      <c r="L961" t="n">
        <v>0.2586560397354818</v>
      </c>
      <c r="M961" t="n">
        <v>0.4952380952380953</v>
      </c>
    </row>
    <row r="962">
      <c r="A962" s="323" t="n">
        <v>45998.90005787037</v>
      </c>
      <c r="B962" s="82" t="n">
        <v>45998</v>
      </c>
      <c r="C962" t="n">
        <v>398.2</v>
      </c>
      <c r="D962" t="n">
        <v>821.5</v>
      </c>
      <c r="E962" t="n">
        <v>5.3</v>
      </c>
      <c r="F962" t="n">
        <v>10.6</v>
      </c>
      <c r="G962" t="n">
        <v>0.4847230675593426</v>
      </c>
      <c r="H962" t="n">
        <v>0.5152769324406573</v>
      </c>
      <c r="I962" t="n">
        <v>0.5</v>
      </c>
      <c r="J962" t="n">
        <v>0.5</v>
      </c>
      <c r="K962" t="n">
        <v>0.2423615337796713</v>
      </c>
      <c r="L962" t="n">
        <v>0.2576384662203287</v>
      </c>
      <c r="M962" t="n">
        <v>0.5</v>
      </c>
    </row>
    <row r="963">
      <c r="A963" s="323" t="n">
        <v>45999.02972222222</v>
      </c>
      <c r="B963" s="82" t="n">
        <v>45999</v>
      </c>
      <c r="C963" t="n">
        <v>390.8</v>
      </c>
      <c r="D963" t="n">
        <v>868.4</v>
      </c>
      <c r="E963" t="n">
        <v>5.5</v>
      </c>
      <c r="F963" t="n">
        <v>10.7</v>
      </c>
      <c r="G963" t="n">
        <v>0.4500230308613543</v>
      </c>
      <c r="H963" t="n">
        <v>0.5499769691386458</v>
      </c>
      <c r="I963" t="n">
        <v>0.5140186915887851</v>
      </c>
      <c r="J963" t="n">
        <v>0.4859813084112149</v>
      </c>
      <c r="K963" t="n">
        <v>0.2313202495081728</v>
      </c>
      <c r="L963" t="n">
        <v>0.2826984420806123</v>
      </c>
      <c r="M963" t="n">
        <v>0.4859813084112149</v>
      </c>
    </row>
    <row r="964">
      <c r="A964" s="323" t="n">
        <v>45999.07313657407</v>
      </c>
      <c r="B964" s="82" t="n">
        <v>45999</v>
      </c>
      <c r="C964" t="n">
        <v>382.3</v>
      </c>
      <c r="D964" t="n">
        <v>824.1</v>
      </c>
      <c r="E964" t="n">
        <v>5.4</v>
      </c>
      <c r="F964" t="n">
        <v>10.7</v>
      </c>
      <c r="G964" t="n">
        <v>0.4639000121344497</v>
      </c>
      <c r="H964" t="n">
        <v>0.5360999878655502</v>
      </c>
      <c r="I964" t="n">
        <v>0.5046728971962617</v>
      </c>
      <c r="J964" t="n">
        <v>0.4953271028037383</v>
      </c>
      <c r="K964" t="n">
        <v>0.2341177631332737</v>
      </c>
      <c r="L964" t="n">
        <v>0.270555134062988</v>
      </c>
      <c r="M964" t="n">
        <v>0.4953271028037383</v>
      </c>
    </row>
    <row r="965">
      <c r="A965" s="323" t="n">
        <v>45999.10650462963</v>
      </c>
      <c r="B965" s="82" t="n">
        <v>45999</v>
      </c>
      <c r="C965" t="n">
        <v>389.5</v>
      </c>
      <c r="D965" t="n">
        <v>843.9</v>
      </c>
      <c r="E965" t="n">
        <v>5.6</v>
      </c>
      <c r="F965" t="n">
        <v>10.8</v>
      </c>
      <c r="G965" t="n">
        <v>0.4615475767271004</v>
      </c>
      <c r="H965" t="n">
        <v>0.5384524232728997</v>
      </c>
      <c r="I965" t="n">
        <v>0.5185185185185185</v>
      </c>
      <c r="J965" t="n">
        <v>0.4814814814814816</v>
      </c>
      <c r="K965" t="n">
        <v>0.2393209657103483</v>
      </c>
      <c r="L965" t="n">
        <v>0.2791975528081702</v>
      </c>
      <c r="M965" t="n">
        <v>0.4814814814814816</v>
      </c>
    </row>
    <row r="966">
      <c r="A966" s="323" t="n">
        <v>45999.15179398148</v>
      </c>
      <c r="B966" s="82" t="n">
        <v>45999</v>
      </c>
      <c r="C966" t="n">
        <v>412.1</v>
      </c>
      <c r="D966" t="n">
        <v>863.5</v>
      </c>
      <c r="E966" t="n">
        <v>5.4</v>
      </c>
      <c r="F966" t="n">
        <v>10.7</v>
      </c>
      <c r="G966" t="n">
        <v>0.4772437753329473</v>
      </c>
      <c r="H966" t="n">
        <v>0.5227562246670526</v>
      </c>
      <c r="I966" t="n">
        <v>0.5046728971962617</v>
      </c>
      <c r="J966" t="n">
        <v>0.4953271028037383</v>
      </c>
      <c r="K966" t="n">
        <v>0.2408519987661604</v>
      </c>
      <c r="L966" t="n">
        <v>0.2638208984301014</v>
      </c>
      <c r="M966" t="n">
        <v>0.4953271028037383</v>
      </c>
    </row>
    <row r="967">
      <c r="A967" s="323" t="n">
        <v>45999.20064814815</v>
      </c>
      <c r="B967" s="82" t="n">
        <v>45999</v>
      </c>
      <c r="C967" t="n">
        <v>393.5</v>
      </c>
      <c r="D967" t="n">
        <v>879.8</v>
      </c>
      <c r="E967" t="n">
        <v>5.4</v>
      </c>
      <c r="F967" t="n">
        <v>10.7</v>
      </c>
      <c r="G967" t="n">
        <v>0.4472607410775176</v>
      </c>
      <c r="H967" t="n">
        <v>0.5527392589224823</v>
      </c>
      <c r="I967" t="n">
        <v>0.5046728971962617</v>
      </c>
      <c r="J967" t="n">
        <v>0.4953271028037383</v>
      </c>
      <c r="K967" t="n">
        <v>0.2257203740017379</v>
      </c>
      <c r="L967" t="n">
        <v>0.2789525231945238</v>
      </c>
      <c r="M967" t="n">
        <v>0.4953271028037383</v>
      </c>
    </row>
    <row r="968">
      <c r="A968" s="323" t="n">
        <v>45999.23052083333</v>
      </c>
      <c r="B968" s="82" t="n">
        <v>45999</v>
      </c>
      <c r="C968" t="n">
        <v>404.3</v>
      </c>
      <c r="D968" t="n">
        <v>849.6</v>
      </c>
      <c r="E968" t="n">
        <v>5.6</v>
      </c>
      <c r="F968" t="n">
        <v>10.9</v>
      </c>
      <c r="G968" t="n">
        <v>0.4758709981167608</v>
      </c>
      <c r="H968" t="n">
        <v>0.5241290018832392</v>
      </c>
      <c r="I968" t="n">
        <v>0.5137614678899082</v>
      </c>
      <c r="J968" t="n">
        <v>0.4862385321100918</v>
      </c>
      <c r="K968" t="n">
        <v>0.2444841825187028</v>
      </c>
      <c r="L968" t="n">
        <v>0.2692772853712054</v>
      </c>
      <c r="M968" t="n">
        <v>0.4862385321100918</v>
      </c>
    </row>
    <row r="969">
      <c r="A969" s="323" t="n">
        <v>45999.271875</v>
      </c>
      <c r="B969" s="82" t="n">
        <v>45999</v>
      </c>
      <c r="C969" t="n">
        <v>398.6</v>
      </c>
      <c r="D969" t="n">
        <v>862.3</v>
      </c>
      <c r="E969" t="n">
        <v>5.5</v>
      </c>
      <c r="F969" t="n">
        <v>10.8</v>
      </c>
      <c r="G969" t="n">
        <v>0.4622521164327961</v>
      </c>
      <c r="H969" t="n">
        <v>0.5377478835672039</v>
      </c>
      <c r="I969" t="n">
        <v>0.5092592592592592</v>
      </c>
      <c r="J969" t="n">
        <v>0.4907407407407408</v>
      </c>
      <c r="K969" t="n">
        <v>0.2354061704055906</v>
      </c>
      <c r="L969" t="n">
        <v>0.2738530888536687</v>
      </c>
      <c r="M969" t="n">
        <v>0.4907407407407408</v>
      </c>
    </row>
    <row r="970">
      <c r="A970" s="323" t="n">
        <v>45999.39056712963</v>
      </c>
      <c r="B970" s="82" t="n">
        <v>45999</v>
      </c>
      <c r="C970" t="n">
        <v>399.1</v>
      </c>
      <c r="D970" t="n">
        <v>859.5</v>
      </c>
      <c r="E970" t="n">
        <v>5.6</v>
      </c>
      <c r="F970" t="n">
        <v>10.8</v>
      </c>
      <c r="G970" t="n">
        <v>0.4643397324025597</v>
      </c>
      <c r="H970" t="n">
        <v>0.5356602675974403</v>
      </c>
      <c r="I970" t="n">
        <v>0.5185185185185185</v>
      </c>
      <c r="J970" t="n">
        <v>0.4814814814814816</v>
      </c>
      <c r="K970" t="n">
        <v>0.2407687501346605</v>
      </c>
      <c r="L970" t="n">
        <v>0.277749768383858</v>
      </c>
      <c r="M970" t="n">
        <v>0.4814814814814816</v>
      </c>
    </row>
    <row r="971">
      <c r="A971" s="323" t="n">
        <v>45999.49945601852</v>
      </c>
      <c r="B971" s="82" t="n">
        <v>45999</v>
      </c>
      <c r="C971" t="n">
        <v>389</v>
      </c>
      <c r="D971" t="n">
        <v>871.7</v>
      </c>
      <c r="E971" t="n">
        <v>5.5</v>
      </c>
      <c r="F971" t="n">
        <v>10.4</v>
      </c>
      <c r="G971" t="n">
        <v>0.4462544453366984</v>
      </c>
      <c r="H971" t="n">
        <v>0.5537455546633017</v>
      </c>
      <c r="I971" t="n">
        <v>0.5288461538461539</v>
      </c>
      <c r="J971" t="n">
        <v>0.4711538461538461</v>
      </c>
      <c r="K971" t="n">
        <v>0.2359999470530617</v>
      </c>
      <c r="L971" t="n">
        <v>0.2928462067930923</v>
      </c>
      <c r="M971" t="n">
        <v>0.4711538461538461</v>
      </c>
    </row>
    <row r="972">
      <c r="A972" s="323" t="n">
        <v>45999.56767361111</v>
      </c>
      <c r="B972" s="82" t="n">
        <v>45999</v>
      </c>
      <c r="C972" t="n">
        <v>396.8</v>
      </c>
      <c r="D972" t="n">
        <v>828.9</v>
      </c>
      <c r="E972" t="n">
        <v>5.6</v>
      </c>
      <c r="F972" t="n">
        <v>10.7</v>
      </c>
      <c r="G972" t="n">
        <v>0.478706719749065</v>
      </c>
      <c r="H972" t="n">
        <v>0.5212932802509349</v>
      </c>
      <c r="I972" t="n">
        <v>0.5233644859813084</v>
      </c>
      <c r="J972" t="n">
        <v>0.4766355140186916</v>
      </c>
      <c r="K972" t="n">
        <v>0.2505380963172676</v>
      </c>
      <c r="L972" t="n">
        <v>0.2728263896640407</v>
      </c>
      <c r="M972" t="n">
        <v>0.4766355140186916</v>
      </c>
    </row>
    <row r="973">
      <c r="A973" s="323" t="n">
        <v>45999.72905092593</v>
      </c>
      <c r="B973" s="82" t="n">
        <v>45999</v>
      </c>
      <c r="C973" t="n">
        <v>402</v>
      </c>
      <c r="D973" t="n">
        <v>824.5</v>
      </c>
      <c r="E973" t="n">
        <v>5.4</v>
      </c>
      <c r="F973" t="n">
        <v>10.5</v>
      </c>
      <c r="G973" t="n">
        <v>0.4875682231655549</v>
      </c>
      <c r="H973" t="n">
        <v>0.5124317768344451</v>
      </c>
      <c r="I973" t="n">
        <v>0.5142857142857143</v>
      </c>
      <c r="J973" t="n">
        <v>0.4857142857142857</v>
      </c>
      <c r="K973" t="n">
        <v>0.2507493719137139</v>
      </c>
      <c r="L973" t="n">
        <v>0.2635363423720004</v>
      </c>
      <c r="M973" t="n">
        <v>0.4857142857142857</v>
      </c>
    </row>
    <row r="974">
      <c r="A974" s="323" t="n">
        <v>45999.77862268518</v>
      </c>
      <c r="B974" s="82" t="n">
        <v>45999</v>
      </c>
      <c r="C974" t="n">
        <v>398</v>
      </c>
      <c r="D974" t="n">
        <v>823</v>
      </c>
      <c r="E974" t="n">
        <v>5.3</v>
      </c>
      <c r="F974" t="n">
        <v>10.5</v>
      </c>
      <c r="G974" t="n">
        <v>0.4835965978128797</v>
      </c>
      <c r="H974" t="n">
        <v>0.5164034021871203</v>
      </c>
      <c r="I974" t="n">
        <v>0.5047619047619047</v>
      </c>
      <c r="J974" t="n">
        <v>0.4952380952380953</v>
      </c>
      <c r="K974" t="n">
        <v>0.244101139848406</v>
      </c>
      <c r="L974" t="n">
        <v>0.2606607649134988</v>
      </c>
      <c r="M974" t="n">
        <v>0.4952380952380953</v>
      </c>
    </row>
    <row r="975">
      <c r="A975" s="323" t="n">
        <v>45999.85960648148</v>
      </c>
      <c r="B975" s="82" t="n">
        <v>45999</v>
      </c>
      <c r="C975" t="n">
        <v>388</v>
      </c>
      <c r="D975" t="n">
        <v>830</v>
      </c>
      <c r="E975" t="n">
        <v>5.3</v>
      </c>
      <c r="F975" t="n">
        <v>10.6</v>
      </c>
      <c r="G975" t="n">
        <v>0.4674698795180723</v>
      </c>
      <c r="H975" t="n">
        <v>0.5325301204819277</v>
      </c>
      <c r="I975" t="n">
        <v>0.5</v>
      </c>
      <c r="J975" t="n">
        <v>0.5</v>
      </c>
      <c r="K975" t="n">
        <v>0.2337349397590361</v>
      </c>
      <c r="L975" t="n">
        <v>0.2662650602409639</v>
      </c>
      <c r="M975" t="n">
        <v>0.5</v>
      </c>
    </row>
    <row r="976">
      <c r="A976" s="323" t="n">
        <v>46000.04040509259</v>
      </c>
      <c r="B976" s="82" t="n">
        <v>46000</v>
      </c>
      <c r="C976" t="n">
        <v>400.8</v>
      </c>
      <c r="D976" t="n">
        <v>898.6</v>
      </c>
      <c r="E976" t="n">
        <v>5.8</v>
      </c>
      <c r="F976" t="n">
        <v>11.4</v>
      </c>
      <c r="G976" t="n">
        <v>0.446027153349655</v>
      </c>
      <c r="H976" t="n">
        <v>0.553972846650345</v>
      </c>
      <c r="I976" t="n">
        <v>0.5087719298245613</v>
      </c>
      <c r="J976" t="n">
        <v>0.4912280701754386</v>
      </c>
      <c r="K976" t="n">
        <v>0.2269260955638595</v>
      </c>
      <c r="L976" t="n">
        <v>0.2818458342607018</v>
      </c>
      <c r="M976" t="n">
        <v>0.4912280701754386</v>
      </c>
    </row>
    <row r="977">
      <c r="A977" s="323" t="n">
        <v>46000.07402777778</v>
      </c>
      <c r="B977" s="82" t="n">
        <v>46000</v>
      </c>
      <c r="C977" t="n">
        <v>392.7</v>
      </c>
      <c r="D977" t="n">
        <v>842.2</v>
      </c>
      <c r="E977" t="n">
        <v>5.5</v>
      </c>
      <c r="F977" t="n">
        <v>10.7</v>
      </c>
      <c r="G977" t="n">
        <v>0.4662787936357159</v>
      </c>
      <c r="H977" t="n">
        <v>0.5337212063642841</v>
      </c>
      <c r="I977" t="n">
        <v>0.5140186915887851</v>
      </c>
      <c r="J977" t="n">
        <v>0.4859813084112149</v>
      </c>
      <c r="K977" t="n">
        <v>0.2396760154202278</v>
      </c>
      <c r="L977" t="n">
        <v>0.2743426761685573</v>
      </c>
      <c r="M977" t="n">
        <v>0.4859813084112149</v>
      </c>
    </row>
    <row r="978">
      <c r="A978" s="323" t="n">
        <v>46000.10836805555</v>
      </c>
      <c r="B978" s="82" t="n">
        <v>46000</v>
      </c>
      <c r="C978" t="n">
        <v>398.3</v>
      </c>
      <c r="D978" t="n">
        <v>860.7</v>
      </c>
      <c r="E978" t="n">
        <v>5.2</v>
      </c>
      <c r="F978" t="n">
        <v>10.5</v>
      </c>
      <c r="G978" t="n">
        <v>0.4627628674334844</v>
      </c>
      <c r="H978" t="n">
        <v>0.5372371325665156</v>
      </c>
      <c r="I978" t="n">
        <v>0.4952380952380953</v>
      </c>
      <c r="J978" t="n">
        <v>0.5047619047619047</v>
      </c>
      <c r="K978" t="n">
        <v>0.229177801014678</v>
      </c>
      <c r="L978" t="n">
        <v>0.2660602942234173</v>
      </c>
      <c r="M978" t="n">
        <v>0.5047619047619047</v>
      </c>
    </row>
    <row r="979">
      <c r="A979" s="323" t="n">
        <v>46000.20214120371</v>
      </c>
      <c r="B979" s="82" t="n">
        <v>46000</v>
      </c>
      <c r="C979" t="n">
        <v>407.4</v>
      </c>
      <c r="D979" t="n">
        <v>861.1</v>
      </c>
      <c r="E979" t="n">
        <v>6</v>
      </c>
      <c r="F979" t="n">
        <v>11.2</v>
      </c>
      <c r="G979" t="n">
        <v>0.4731157821391244</v>
      </c>
      <c r="H979" t="n">
        <v>0.5268842178608757</v>
      </c>
      <c r="I979" t="n">
        <v>0.5357142857142857</v>
      </c>
      <c r="J979" t="n">
        <v>0.4642857142857142</v>
      </c>
      <c r="K979" t="n">
        <v>0.2534548832888166</v>
      </c>
      <c r="L979" t="n">
        <v>0.2822594024254691</v>
      </c>
      <c r="M979" t="n">
        <v>0.4642857142857142</v>
      </c>
    </row>
    <row r="980">
      <c r="A980" s="323" t="n">
        <v>46000.24384259259</v>
      </c>
      <c r="B980" s="82" t="n">
        <v>46000</v>
      </c>
      <c r="C980" t="n">
        <v>417</v>
      </c>
      <c r="D980" t="n">
        <v>867.6</v>
      </c>
      <c r="E980" t="n">
        <v>4.9</v>
      </c>
      <c r="F980" t="n">
        <v>10</v>
      </c>
      <c r="G980" t="n">
        <v>0.4806362378976487</v>
      </c>
      <c r="H980" t="n">
        <v>0.5193637621023514</v>
      </c>
      <c r="I980" t="n">
        <v>0.49</v>
      </c>
      <c r="J980" t="n">
        <v>0.51</v>
      </c>
      <c r="K980" t="n">
        <v>0.2355117565698479</v>
      </c>
      <c r="L980" t="n">
        <v>0.2544882434301522</v>
      </c>
      <c r="M980" t="n">
        <v>0.51</v>
      </c>
    </row>
    <row r="981">
      <c r="A981" s="323" t="n">
        <v>46000.29371527778</v>
      </c>
      <c r="B981" s="82" t="n">
        <v>46000</v>
      </c>
      <c r="C981" t="n">
        <v>405</v>
      </c>
      <c r="D981" t="n">
        <v>872.9</v>
      </c>
      <c r="E981" t="n">
        <v>5.2</v>
      </c>
      <c r="F981" t="n">
        <v>10.7</v>
      </c>
      <c r="G981" t="n">
        <v>0.4639706724710734</v>
      </c>
      <c r="H981" t="n">
        <v>0.5360293275289265</v>
      </c>
      <c r="I981" t="n">
        <v>0.485981308411215</v>
      </c>
      <c r="J981" t="n">
        <v>0.514018691588785</v>
      </c>
      <c r="K981" t="n">
        <v>0.2254810744719236</v>
      </c>
      <c r="L981" t="n">
        <v>0.2605002339392914</v>
      </c>
      <c r="M981" t="n">
        <v>0.514018691588785</v>
      </c>
    </row>
    <row r="982">
      <c r="A982" s="323" t="n">
        <v>46000.38560185185</v>
      </c>
      <c r="B982" s="82" t="n">
        <v>46000</v>
      </c>
      <c r="C982" t="n">
        <v>420.1</v>
      </c>
      <c r="D982" t="n">
        <v>857.1</v>
      </c>
      <c r="E982" t="n">
        <v>5.6</v>
      </c>
      <c r="F982" t="n">
        <v>10.9</v>
      </c>
      <c r="G982" t="n">
        <v>0.4901411737253529</v>
      </c>
      <c r="H982" t="n">
        <v>0.5098588262746471</v>
      </c>
      <c r="I982" t="n">
        <v>0.5137614678899082</v>
      </c>
      <c r="J982" t="n">
        <v>0.4862385321100918</v>
      </c>
      <c r="K982" t="n">
        <v>0.2518156488864198</v>
      </c>
      <c r="L982" t="n">
        <v>0.2619458190034883</v>
      </c>
      <c r="M982" t="n">
        <v>0.4862385321100918</v>
      </c>
    </row>
    <row r="983">
      <c r="A983" s="323" t="n">
        <v>46000.46920138889</v>
      </c>
      <c r="B983" s="82" t="n">
        <v>46000</v>
      </c>
      <c r="C983" t="n">
        <v>408.5</v>
      </c>
      <c r="D983" t="n">
        <v>850.4</v>
      </c>
      <c r="E983" t="n">
        <v>5.6</v>
      </c>
      <c r="F983" t="n">
        <v>11.2</v>
      </c>
      <c r="G983" t="n">
        <v>0.4803621825023519</v>
      </c>
      <c r="H983" t="n">
        <v>0.5196378174976481</v>
      </c>
      <c r="I983" t="n">
        <v>0.5</v>
      </c>
      <c r="J983" t="n">
        <v>0.5</v>
      </c>
      <c r="K983" t="n">
        <v>0.2401810912511759</v>
      </c>
      <c r="L983" t="n">
        <v>0.2598189087488241</v>
      </c>
      <c r="M983" t="n">
        <v>0.5</v>
      </c>
    </row>
    <row r="984">
      <c r="A984" s="323" t="n">
        <v>46000.566875</v>
      </c>
      <c r="B984" s="82" t="n">
        <v>46000</v>
      </c>
      <c r="C984" t="n">
        <v>403.2</v>
      </c>
      <c r="D984" t="n">
        <v>879.3</v>
      </c>
      <c r="E984" t="n">
        <v>5.7</v>
      </c>
      <c r="F984" t="n">
        <v>11.1</v>
      </c>
      <c r="G984" t="n">
        <v>0.458546571136131</v>
      </c>
      <c r="H984" t="n">
        <v>0.5414534288638689</v>
      </c>
      <c r="I984" t="n">
        <v>0.5135135135135136</v>
      </c>
      <c r="J984" t="n">
        <v>0.4864864864864865</v>
      </c>
      <c r="K984" t="n">
        <v>0.2354698608536889</v>
      </c>
      <c r="L984" t="n">
        <v>0.2780436526598246</v>
      </c>
      <c r="M984" t="n">
        <v>0.4864864864864865</v>
      </c>
    </row>
    <row r="985">
      <c r="A985" s="323" t="n">
        <v>46000.73875</v>
      </c>
      <c r="B985" s="82" t="n">
        <v>46000</v>
      </c>
      <c r="C985" t="n">
        <v>402</v>
      </c>
      <c r="D985" t="n">
        <v>830.2</v>
      </c>
      <c r="E985" t="n">
        <v>5.3</v>
      </c>
      <c r="F985" t="n">
        <v>10.4</v>
      </c>
      <c r="G985" t="n">
        <v>0.4842206697181402</v>
      </c>
      <c r="H985" t="n">
        <v>0.5157793302818598</v>
      </c>
      <c r="I985" t="n">
        <v>0.5096153846153846</v>
      </c>
      <c r="J985" t="n">
        <v>0.4903846153846154</v>
      </c>
      <c r="K985" t="n">
        <v>0.2467663028371291</v>
      </c>
      <c r="L985" t="n">
        <v>0.2628490817782555</v>
      </c>
      <c r="M985" t="n">
        <v>0.4903846153846154</v>
      </c>
    </row>
    <row r="986">
      <c r="A986" s="323" t="n">
        <v>46000.79881944445</v>
      </c>
      <c r="B986" s="82" t="n">
        <v>46000</v>
      </c>
      <c r="C986" t="n">
        <v>402</v>
      </c>
      <c r="D986" t="n">
        <v>824.5</v>
      </c>
      <c r="E986" t="n">
        <v>5.3</v>
      </c>
      <c r="F986" t="n">
        <v>10.5</v>
      </c>
      <c r="G986" t="n">
        <v>0.4875682231655549</v>
      </c>
      <c r="H986" t="n">
        <v>0.5124317768344451</v>
      </c>
      <c r="I986" t="n">
        <v>0.5047619047619047</v>
      </c>
      <c r="J986" t="n">
        <v>0.4952380952380953</v>
      </c>
      <c r="K986" t="n">
        <v>0.2461058650264229</v>
      </c>
      <c r="L986" t="n">
        <v>0.2586560397354818</v>
      </c>
      <c r="M986" t="n">
        <v>0.4952380952380953</v>
      </c>
    </row>
    <row r="987">
      <c r="A987" s="323" t="n">
        <v>46000.89802083333</v>
      </c>
      <c r="B987" s="82" t="n">
        <v>46000</v>
      </c>
      <c r="C987" t="n">
        <v>411</v>
      </c>
      <c r="D987" t="n">
        <v>823.3</v>
      </c>
      <c r="E987" t="n">
        <v>5.4</v>
      </c>
      <c r="F987" t="n">
        <v>10.5</v>
      </c>
      <c r="G987" t="n">
        <v>0.4992104943519981</v>
      </c>
      <c r="H987" t="n">
        <v>0.500789505648002</v>
      </c>
      <c r="I987" t="n">
        <v>0.5142857142857143</v>
      </c>
      <c r="J987" t="n">
        <v>0.4857142857142857</v>
      </c>
      <c r="K987" t="n">
        <v>0.2567368256667419</v>
      </c>
      <c r="L987" t="n">
        <v>0.2575488886189725</v>
      </c>
      <c r="M987" t="n">
        <v>0.4857142857142857</v>
      </c>
    </row>
    <row r="988">
      <c r="A988" s="323" t="n">
        <v>46001.03506944444</v>
      </c>
      <c r="B988" s="82" t="n">
        <v>46001</v>
      </c>
      <c r="C988" t="n">
        <v>382.5</v>
      </c>
      <c r="D988" t="n">
        <v>841.3</v>
      </c>
      <c r="E988" t="n">
        <v>5.6</v>
      </c>
      <c r="F988" t="n">
        <v>10.6</v>
      </c>
      <c r="G988" t="n">
        <v>0.4546535124212528</v>
      </c>
      <c r="H988" t="n">
        <v>0.5453464875787472</v>
      </c>
      <c r="I988" t="n">
        <v>0.5283018867924528</v>
      </c>
      <c r="J988" t="n">
        <v>0.4716981132075472</v>
      </c>
      <c r="K988" t="n">
        <v>0.2401943084489638</v>
      </c>
      <c r="L988" t="n">
        <v>0.288107578343489</v>
      </c>
      <c r="M988" t="n">
        <v>0.4716981132075472</v>
      </c>
    </row>
    <row r="989">
      <c r="A989" s="323" t="n">
        <v>46001.07053240741</v>
      </c>
      <c r="B989" s="82" t="n">
        <v>46001</v>
      </c>
      <c r="C989" t="n">
        <v>372.5</v>
      </c>
      <c r="D989" t="n">
        <v>847.9</v>
      </c>
      <c r="E989" t="n">
        <v>5.5</v>
      </c>
      <c r="F989" t="n">
        <v>10.9</v>
      </c>
      <c r="G989" t="n">
        <v>0.4393206746078547</v>
      </c>
      <c r="H989" t="n">
        <v>0.5606793253921453</v>
      </c>
      <c r="I989" t="n">
        <v>0.5045871559633027</v>
      </c>
      <c r="J989" t="n">
        <v>0.4954128440366973</v>
      </c>
      <c r="K989" t="n">
        <v>0.221675569756257</v>
      </c>
      <c r="L989" t="n">
        <v>0.2829115862070458</v>
      </c>
      <c r="M989" t="n">
        <v>0.4954128440366973</v>
      </c>
    </row>
    <row r="990">
      <c r="A990" s="323" t="n">
        <v>46001.11232638889</v>
      </c>
      <c r="B990" s="82" t="n">
        <v>46001</v>
      </c>
      <c r="C990" t="n">
        <v>400.5</v>
      </c>
      <c r="D990" t="n">
        <v>843.2</v>
      </c>
      <c r="E990" t="n">
        <v>5.5</v>
      </c>
      <c r="F990" t="n">
        <v>10.7</v>
      </c>
      <c r="G990" t="n">
        <v>0.4749762808349146</v>
      </c>
      <c r="H990" t="n">
        <v>0.5250237191650854</v>
      </c>
      <c r="I990" t="n">
        <v>0.5140186915887851</v>
      </c>
      <c r="J990" t="n">
        <v>0.4859813084112149</v>
      </c>
      <c r="K990" t="n">
        <v>0.2441466864104702</v>
      </c>
      <c r="L990" t="n">
        <v>0.2698720051783149</v>
      </c>
      <c r="M990" t="n">
        <v>0.4859813084112149</v>
      </c>
    </row>
    <row r="991">
      <c r="A991" s="323" t="n">
        <v>46001.15335648148</v>
      </c>
      <c r="B991" s="82" t="n">
        <v>46001</v>
      </c>
      <c r="C991" t="n">
        <v>398.7</v>
      </c>
      <c r="D991" t="n">
        <v>866.1</v>
      </c>
      <c r="E991" t="n">
        <v>5.4</v>
      </c>
      <c r="F991" t="n">
        <v>10.9</v>
      </c>
      <c r="G991" t="n">
        <v>0.4603394527190856</v>
      </c>
      <c r="H991" t="n">
        <v>0.5396605472809145</v>
      </c>
      <c r="I991" t="n">
        <v>0.4954128440366973</v>
      </c>
      <c r="J991" t="n">
        <v>0.5045871559633027</v>
      </c>
      <c r="K991" t="n">
        <v>0.2280580774938589</v>
      </c>
      <c r="L991" t="n">
        <v>0.2673547665428384</v>
      </c>
      <c r="M991" t="n">
        <v>0.5045871559633027</v>
      </c>
    </row>
    <row r="992">
      <c r="A992" s="323" t="n">
        <v>46001.1983912037</v>
      </c>
      <c r="B992" s="82" t="n">
        <v>46001</v>
      </c>
      <c r="C992" t="n">
        <v>406.8</v>
      </c>
      <c r="D992" t="n">
        <v>827.4</v>
      </c>
      <c r="E992" t="n">
        <v>5.5</v>
      </c>
      <c r="F992" t="n">
        <v>10.9</v>
      </c>
      <c r="G992" t="n">
        <v>0.4916606236403191</v>
      </c>
      <c r="H992" t="n">
        <v>0.5083393763596809</v>
      </c>
      <c r="I992" t="n">
        <v>0.5045871559633027</v>
      </c>
      <c r="J992" t="n">
        <v>0.4954128440366973</v>
      </c>
      <c r="K992" t="n">
        <v>0.2480856357818124</v>
      </c>
      <c r="L992" t="n">
        <v>0.2565015201814903</v>
      </c>
      <c r="M992" t="n">
        <v>0.4954128440366973</v>
      </c>
    </row>
    <row r="993">
      <c r="A993" s="323" t="n">
        <v>46001.23662037037</v>
      </c>
      <c r="B993" s="82" t="n">
        <v>46001</v>
      </c>
      <c r="C993" t="n">
        <v>407.8</v>
      </c>
      <c r="D993" t="n">
        <v>834.9</v>
      </c>
      <c r="E993" t="n">
        <v>5.4</v>
      </c>
      <c r="F993" t="n">
        <v>10.5</v>
      </c>
      <c r="G993" t="n">
        <v>0.4884417295484489</v>
      </c>
      <c r="H993" t="n">
        <v>0.5115582704515511</v>
      </c>
      <c r="I993" t="n">
        <v>0.5142857142857143</v>
      </c>
      <c r="J993" t="n">
        <v>0.4857142857142857</v>
      </c>
      <c r="K993" t="n">
        <v>0.2511986037677738</v>
      </c>
      <c r="L993" t="n">
        <v>0.2630871105179406</v>
      </c>
      <c r="M993" t="n">
        <v>0.4857142857142857</v>
      </c>
    </row>
    <row r="994">
      <c r="A994" s="323" t="n">
        <v>46001.27298611111</v>
      </c>
      <c r="B994" s="82" t="n">
        <v>46001</v>
      </c>
      <c r="C994" t="n">
        <v>406.2</v>
      </c>
      <c r="D994" t="n">
        <v>845.2</v>
      </c>
      <c r="E994" t="n">
        <v>5.4</v>
      </c>
      <c r="F994" t="n">
        <v>10.7</v>
      </c>
      <c r="G994" t="n">
        <v>0.4805963085660198</v>
      </c>
      <c r="H994" t="n">
        <v>0.5194036914339801</v>
      </c>
      <c r="I994" t="n">
        <v>0.5046728971962617</v>
      </c>
      <c r="J994" t="n">
        <v>0.4953271028037383</v>
      </c>
      <c r="K994" t="n">
        <v>0.2425439314258418</v>
      </c>
      <c r="L994" t="n">
        <v>0.2621289657704199</v>
      </c>
      <c r="M994" t="n">
        <v>0.4953271028037383</v>
      </c>
    </row>
    <row r="995">
      <c r="A995" s="323" t="n">
        <v>46001.38203703704</v>
      </c>
      <c r="B995" s="82" t="n">
        <v>46001</v>
      </c>
      <c r="C995" t="n">
        <v>402.8</v>
      </c>
      <c r="D995" t="n">
        <v>818.3</v>
      </c>
      <c r="E995" t="n">
        <v>5.5</v>
      </c>
      <c r="F995" t="n">
        <v>10.9</v>
      </c>
      <c r="G995" t="n">
        <v>0.4922400097763657</v>
      </c>
      <c r="H995" t="n">
        <v>0.5077599902236343</v>
      </c>
      <c r="I995" t="n">
        <v>0.5045871559633027</v>
      </c>
      <c r="J995" t="n">
        <v>0.4954128440366973</v>
      </c>
      <c r="K995" t="n">
        <v>0.2483779865844047</v>
      </c>
      <c r="L995" t="n">
        <v>0.256209169378898</v>
      </c>
      <c r="M995" t="n">
        <v>0.4954128440366973</v>
      </c>
    </row>
    <row r="996">
      <c r="A996" s="323" t="n">
        <v>46001.49060185185</v>
      </c>
      <c r="B996" s="82" t="n">
        <v>46001</v>
      </c>
      <c r="C996" t="n">
        <v>391.4</v>
      </c>
      <c r="D996" t="n">
        <v>867.7</v>
      </c>
      <c r="E996" t="n">
        <v>5.6</v>
      </c>
      <c r="F996" t="n">
        <v>10.3</v>
      </c>
      <c r="G996" t="n">
        <v>0.4510775613691367</v>
      </c>
      <c r="H996" t="n">
        <v>0.5489224386308632</v>
      </c>
      <c r="I996" t="n">
        <v>0.5436893203883495</v>
      </c>
      <c r="J996" t="n">
        <v>0.4563106796116506</v>
      </c>
      <c r="K996" t="n">
        <v>0.24524605278322</v>
      </c>
      <c r="L996" t="n">
        <v>0.2984432676051295</v>
      </c>
      <c r="M996" t="n">
        <v>0.4563106796116506</v>
      </c>
    </row>
    <row r="997">
      <c r="A997" s="323" t="n">
        <v>46001.56157407408</v>
      </c>
      <c r="B997" s="82" t="n">
        <v>46001</v>
      </c>
      <c r="C997" t="n">
        <v>395.6</v>
      </c>
      <c r="D997" t="n">
        <v>862.1</v>
      </c>
      <c r="E997" t="n">
        <v>5.3</v>
      </c>
      <c r="F997" t="n">
        <v>10.5</v>
      </c>
      <c r="G997" t="n">
        <v>0.4588794803387078</v>
      </c>
      <c r="H997" t="n">
        <v>0.5411205196612922</v>
      </c>
      <c r="I997" t="n">
        <v>0.5047619047619047</v>
      </c>
      <c r="J997" t="n">
        <v>0.4952380952380953</v>
      </c>
      <c r="K997" t="n">
        <v>0.2316248805519192</v>
      </c>
      <c r="L997" t="n">
        <v>0.2731370242099855</v>
      </c>
      <c r="M997" t="n">
        <v>0.4952380952380953</v>
      </c>
    </row>
    <row r="998">
      <c r="A998" s="323" t="n">
        <v>46001.80571759259</v>
      </c>
      <c r="B998" s="82" t="n">
        <v>46001</v>
      </c>
      <c r="C998" t="n">
        <v>401</v>
      </c>
      <c r="D998" t="n">
        <v>825.6</v>
      </c>
      <c r="E998" t="n">
        <v>5.3</v>
      </c>
      <c r="F998" t="n">
        <v>10.5</v>
      </c>
      <c r="G998" t="n">
        <v>0.4857073643410852</v>
      </c>
      <c r="H998" t="n">
        <v>0.5142926356589147</v>
      </c>
      <c r="I998" t="n">
        <v>0.5047619047619047</v>
      </c>
      <c r="J998" t="n">
        <v>0.4952380952380953</v>
      </c>
      <c r="K998" t="n">
        <v>0.2451665743816906</v>
      </c>
      <c r="L998" t="n">
        <v>0.2595953303802141</v>
      </c>
      <c r="M998" t="n">
        <v>0.4952380952380953</v>
      </c>
    </row>
    <row r="999">
      <c r="A999" s="323" t="n">
        <v>46001.84783564815</v>
      </c>
      <c r="B999" s="82" t="n">
        <v>46001</v>
      </c>
      <c r="C999" t="n">
        <v>388</v>
      </c>
      <c r="D999" t="n">
        <v>823.4</v>
      </c>
      <c r="E999" t="n">
        <v>5.3</v>
      </c>
      <c r="F999" t="n">
        <v>10.5</v>
      </c>
      <c r="G999" t="n">
        <v>0.4712169055137236</v>
      </c>
      <c r="H999" t="n">
        <v>0.5287830944862764</v>
      </c>
      <c r="I999" t="n">
        <v>0.5047619047619047</v>
      </c>
      <c r="J999" t="n">
        <v>0.4952380952380953</v>
      </c>
      <c r="K999" t="n">
        <v>0.2378523427831176</v>
      </c>
      <c r="L999" t="n">
        <v>0.2669095619787871</v>
      </c>
      <c r="M999" t="n">
        <v>0.4952380952380953</v>
      </c>
    </row>
    <row r="1000">
      <c r="A1000" s="323" t="n">
        <v>46002.03160879629</v>
      </c>
      <c r="B1000" s="82" t="n">
        <v>46002</v>
      </c>
      <c r="C1000" t="n">
        <v>402.4</v>
      </c>
      <c r="D1000" t="n">
        <v>885.4</v>
      </c>
      <c r="E1000" t="n">
        <v>5</v>
      </c>
      <c r="F1000" t="n">
        <v>10.5</v>
      </c>
      <c r="G1000" t="n">
        <v>0.4544838491077479</v>
      </c>
      <c r="H1000" t="n">
        <v>0.5455161508922521</v>
      </c>
      <c r="I1000" t="n">
        <v>0.4761904761904762</v>
      </c>
      <c r="J1000" t="n">
        <v>0.5238095238095238</v>
      </c>
      <c r="K1000" t="n">
        <v>0.216420880527499</v>
      </c>
      <c r="L1000" t="n">
        <v>0.2597695956629772</v>
      </c>
      <c r="M1000" t="n">
        <v>0.5238095238095238</v>
      </c>
    </row>
    <row r="1001">
      <c r="A1001" s="323" t="n">
        <v>46002.06982638889</v>
      </c>
      <c r="B1001" s="82" t="n">
        <v>46002</v>
      </c>
      <c r="C1001" t="n">
        <v>380.5</v>
      </c>
      <c r="D1001" t="n">
        <v>862.7</v>
      </c>
      <c r="E1001" t="n">
        <v>5.4</v>
      </c>
      <c r="F1001" t="n">
        <v>10.5</v>
      </c>
      <c r="G1001" t="n">
        <v>0.4410571461690043</v>
      </c>
      <c r="H1001" t="n">
        <v>0.5589428538309957</v>
      </c>
      <c r="I1001" t="n">
        <v>0.5142857142857143</v>
      </c>
      <c r="J1001" t="n">
        <v>0.4857142857142857</v>
      </c>
      <c r="K1001" t="n">
        <v>0.2268293894583451</v>
      </c>
      <c r="L1001" t="n">
        <v>0.2874563248273693</v>
      </c>
      <c r="M1001" t="n">
        <v>0.4857142857142857</v>
      </c>
    </row>
    <row r="1002">
      <c r="A1002" s="323" t="n">
        <v>46002.13096064814</v>
      </c>
      <c r="B1002" s="82" t="n">
        <v>46002</v>
      </c>
      <c r="C1002" t="n">
        <v>379.7</v>
      </c>
      <c r="D1002" t="n">
        <v>876.3</v>
      </c>
      <c r="E1002" t="n">
        <v>5.8</v>
      </c>
      <c r="F1002" t="n">
        <v>11</v>
      </c>
      <c r="G1002" t="n">
        <v>0.433299098482255</v>
      </c>
      <c r="H1002" t="n">
        <v>0.5667009015177451</v>
      </c>
      <c r="I1002" t="n">
        <v>0.5272727272727272</v>
      </c>
      <c r="J1002" t="n">
        <v>0.4727272727272727</v>
      </c>
      <c r="K1002" t="n">
        <v>0.2284667973815526</v>
      </c>
      <c r="L1002" t="n">
        <v>0.2988059298911747</v>
      </c>
      <c r="M1002" t="n">
        <v>0.4727272727272727</v>
      </c>
    </row>
    <row r="1003">
      <c r="A1003" s="323" t="n">
        <v>46002.14690972222</v>
      </c>
      <c r="B1003" s="82" t="n">
        <v>46002</v>
      </c>
      <c r="C1003" t="n">
        <v>394.1</v>
      </c>
      <c r="D1003" t="n">
        <v>893.7</v>
      </c>
      <c r="E1003" t="n">
        <v>5.2</v>
      </c>
      <c r="F1003" t="n">
        <v>11.2</v>
      </c>
      <c r="G1003" t="n">
        <v>0.4409757189213382</v>
      </c>
      <c r="H1003" t="n">
        <v>0.5590242810786618</v>
      </c>
      <c r="I1003" t="n">
        <v>0.4642857142857144</v>
      </c>
      <c r="J1003" t="n">
        <v>0.5357142857142857</v>
      </c>
      <c r="K1003" t="n">
        <v>0.2047387266420499</v>
      </c>
      <c r="L1003" t="n">
        <v>0.2595469876436644</v>
      </c>
      <c r="M1003" t="n">
        <v>0.5357142857142857</v>
      </c>
    </row>
    <row r="1004">
      <c r="A1004" s="323" t="n">
        <v>46002.19569444445</v>
      </c>
      <c r="B1004" s="82" t="n">
        <v>46002</v>
      </c>
      <c r="C1004" t="n">
        <v>398</v>
      </c>
      <c r="D1004" t="n">
        <v>863.3</v>
      </c>
      <c r="E1004" t="n">
        <v>5.4</v>
      </c>
      <c r="F1004" t="n">
        <v>10.5</v>
      </c>
      <c r="G1004" t="n">
        <v>0.4610216610679949</v>
      </c>
      <c r="H1004" t="n">
        <v>0.5389783389320051</v>
      </c>
      <c r="I1004" t="n">
        <v>0.5142857142857143</v>
      </c>
      <c r="J1004" t="n">
        <v>0.4857142857142857</v>
      </c>
      <c r="K1004" t="n">
        <v>0.2370968542635403</v>
      </c>
      <c r="L1004" t="n">
        <v>0.2771888600221741</v>
      </c>
      <c r="M1004" t="n">
        <v>0.4857142857142857</v>
      </c>
    </row>
    <row r="1005">
      <c r="A1005" s="323" t="n">
        <v>46002.23501157408</v>
      </c>
      <c r="B1005" s="82" t="n">
        <v>46002</v>
      </c>
      <c r="C1005" t="n">
        <v>390</v>
      </c>
      <c r="D1005" t="n">
        <v>862.1</v>
      </c>
      <c r="E1005" t="n">
        <v>5.3</v>
      </c>
      <c r="F1005" t="n">
        <v>10</v>
      </c>
      <c r="G1005" t="n">
        <v>0.4523837141862893</v>
      </c>
      <c r="H1005" t="n">
        <v>0.5476162858137107</v>
      </c>
      <c r="I1005" t="n">
        <v>0.53</v>
      </c>
      <c r="J1005" t="n">
        <v>0.47</v>
      </c>
      <c r="K1005" t="n">
        <v>0.2397633685187333</v>
      </c>
      <c r="L1005" t="n">
        <v>0.2902366314812667</v>
      </c>
      <c r="M1005" t="n">
        <v>0.47</v>
      </c>
    </row>
    <row r="1006">
      <c r="A1006" s="323" t="n">
        <v>46002.27818287037</v>
      </c>
      <c r="B1006" s="82" t="n">
        <v>46002</v>
      </c>
      <c r="C1006" t="n">
        <v>378.5</v>
      </c>
      <c r="D1006" t="n">
        <v>882.5</v>
      </c>
      <c r="E1006" t="n">
        <v>5.4</v>
      </c>
      <c r="F1006" t="n">
        <v>10.7</v>
      </c>
      <c r="G1006" t="n">
        <v>0.4288951841359773</v>
      </c>
      <c r="H1006" t="n">
        <v>0.5711048158640226</v>
      </c>
      <c r="I1006" t="n">
        <v>0.5046728971962617</v>
      </c>
      <c r="J1006" t="n">
        <v>0.4953271028037383</v>
      </c>
      <c r="K1006" t="n">
        <v>0.2164517751714278</v>
      </c>
      <c r="L1006" t="n">
        <v>0.2882211220248339</v>
      </c>
      <c r="M1006" t="n">
        <v>0.4953271028037383</v>
      </c>
    </row>
    <row r="1007">
      <c r="A1007" s="323" t="n">
        <v>46002.71260416666</v>
      </c>
      <c r="B1007" s="82" t="n">
        <v>46002</v>
      </c>
      <c r="C1007" t="n">
        <v>402</v>
      </c>
      <c r="D1007" t="n">
        <v>823.5</v>
      </c>
      <c r="E1007" t="n">
        <v>5.4</v>
      </c>
      <c r="F1007" t="n">
        <v>10.5</v>
      </c>
      <c r="G1007" t="n">
        <v>0.48816029143898</v>
      </c>
      <c r="H1007" t="n">
        <v>0.51183970856102</v>
      </c>
      <c r="I1007" t="n">
        <v>0.5142857142857143</v>
      </c>
      <c r="J1007" t="n">
        <v>0.4857142857142857</v>
      </c>
      <c r="K1007" t="n">
        <v>0.2510538641686183</v>
      </c>
      <c r="L1007" t="n">
        <v>0.263231850117096</v>
      </c>
      <c r="M1007" t="n">
        <v>0.4857142857142857</v>
      </c>
    </row>
    <row r="1008">
      <c r="A1008" s="323" t="n">
        <v>46002.81369212963</v>
      </c>
      <c r="B1008" s="82" t="n">
        <v>46002</v>
      </c>
      <c r="C1008" t="n">
        <v>402</v>
      </c>
      <c r="D1008" t="n">
        <v>824.6</v>
      </c>
      <c r="E1008" t="n">
        <v>5.3</v>
      </c>
      <c r="F1008" t="n">
        <v>10.6</v>
      </c>
      <c r="G1008" t="n">
        <v>0.4875090953189425</v>
      </c>
      <c r="H1008" t="n">
        <v>0.5124909046810575</v>
      </c>
      <c r="I1008" t="n">
        <v>0.5</v>
      </c>
      <c r="J1008" t="n">
        <v>0.5</v>
      </c>
      <c r="K1008" t="n">
        <v>0.2437545476594712</v>
      </c>
      <c r="L1008" t="n">
        <v>0.2562454523405288</v>
      </c>
      <c r="M1008" t="n">
        <v>0.5</v>
      </c>
    </row>
    <row r="1009">
      <c r="A1009" s="323" t="n">
        <v>46002.91076388889</v>
      </c>
      <c r="B1009" s="82" t="n">
        <v>46002</v>
      </c>
      <c r="C1009" t="n">
        <v>388</v>
      </c>
      <c r="D1009" t="n">
        <v>825.3</v>
      </c>
      <c r="E1009" t="n">
        <v>5.3</v>
      </c>
      <c r="F1009" t="n">
        <v>10.4</v>
      </c>
      <c r="G1009" t="n">
        <v>0.4701320731855083</v>
      </c>
      <c r="H1009" t="n">
        <v>0.5298679268144917</v>
      </c>
      <c r="I1009" t="n">
        <v>0.5096153846153846</v>
      </c>
      <c r="J1009" t="n">
        <v>0.4903846153846154</v>
      </c>
      <c r="K1009" t="n">
        <v>0.239586537296461</v>
      </c>
      <c r="L1009" t="n">
        <v>0.2700288473189236</v>
      </c>
      <c r="M1009" t="n">
        <v>0.4903846153846154</v>
      </c>
    </row>
    <row r="1010">
      <c r="A1010" s="323" t="n">
        <v>46002.96672453704</v>
      </c>
      <c r="B1010" s="82" t="n">
        <v>46002</v>
      </c>
      <c r="C1010" t="n">
        <v>402</v>
      </c>
      <c r="D1010" t="n">
        <v>823.4</v>
      </c>
      <c r="E1010" t="n">
        <v>5.3</v>
      </c>
      <c r="F1010" t="n">
        <v>10.5</v>
      </c>
      <c r="G1010" t="n">
        <v>0.4882195773621569</v>
      </c>
      <c r="H1010" t="n">
        <v>0.5117804226378431</v>
      </c>
      <c r="I1010" t="n">
        <v>0.5047619047619047</v>
      </c>
      <c r="J1010" t="n">
        <v>0.4952380952380953</v>
      </c>
      <c r="K1010" t="n">
        <v>0.2464346438113744</v>
      </c>
      <c r="L1010" t="n">
        <v>0.2583272609505303</v>
      </c>
      <c r="M1010" t="n">
        <v>0.4952380952380953</v>
      </c>
    </row>
    <row r="1011">
      <c r="A1011" s="323" t="n">
        <v>46003.03241898148</v>
      </c>
      <c r="B1011" s="82" t="n">
        <v>46003</v>
      </c>
      <c r="C1011" t="n">
        <v>382.2</v>
      </c>
      <c r="D1011" t="n">
        <v>872.5</v>
      </c>
      <c r="E1011" t="n">
        <v>5.4</v>
      </c>
      <c r="F1011" t="n">
        <v>10.8</v>
      </c>
      <c r="G1011" t="n">
        <v>0.4380515759312321</v>
      </c>
      <c r="H1011" t="n">
        <v>0.5619484240687679</v>
      </c>
      <c r="I1011" t="n">
        <v>0.5</v>
      </c>
      <c r="J1011" t="n">
        <v>0.5</v>
      </c>
      <c r="K1011" t="n">
        <v>0.219025787965616</v>
      </c>
      <c r="L1011" t="n">
        <v>0.2809742120343839</v>
      </c>
      <c r="M1011" t="n">
        <v>0.5</v>
      </c>
    </row>
    <row r="1012">
      <c r="A1012" s="323" t="n">
        <v>46003.07391203703</v>
      </c>
      <c r="B1012" s="82" t="n">
        <v>46003</v>
      </c>
      <c r="C1012" t="n">
        <v>389.2</v>
      </c>
      <c r="D1012" t="n">
        <v>860.3</v>
      </c>
      <c r="E1012" t="n">
        <v>5.6</v>
      </c>
      <c r="F1012" t="n">
        <v>10.8</v>
      </c>
      <c r="G1012" t="n">
        <v>0.4524003254678601</v>
      </c>
      <c r="H1012" t="n">
        <v>0.54759967453214</v>
      </c>
      <c r="I1012" t="n">
        <v>0.5185185185185185</v>
      </c>
      <c r="J1012" t="n">
        <v>0.4814814814814816</v>
      </c>
      <c r="K1012" t="n">
        <v>0.2345779465388904</v>
      </c>
      <c r="L1012" t="n">
        <v>0.2839405719796281</v>
      </c>
      <c r="M1012" t="n">
        <v>0.4814814814814816</v>
      </c>
    </row>
    <row r="1013">
      <c r="A1013" s="323" t="n">
        <v>46003.10538194444</v>
      </c>
      <c r="B1013" s="82" t="n">
        <v>46003</v>
      </c>
      <c r="C1013" t="n">
        <v>388.6</v>
      </c>
      <c r="D1013" t="n">
        <v>875.4</v>
      </c>
      <c r="E1013" t="n">
        <v>5.7</v>
      </c>
      <c r="F1013" t="n">
        <v>10.8</v>
      </c>
      <c r="G1013" t="n">
        <v>0.4439113548092301</v>
      </c>
      <c r="H1013" t="n">
        <v>0.5560886451907699</v>
      </c>
      <c r="I1013" t="n">
        <v>0.5277777777777778</v>
      </c>
      <c r="J1013" t="n">
        <v>0.4722222222222223</v>
      </c>
      <c r="K1013" t="n">
        <v>0.2342865483715381</v>
      </c>
      <c r="L1013" t="n">
        <v>0.2934912294062397</v>
      </c>
      <c r="M1013" t="n">
        <v>0.4722222222222223</v>
      </c>
    </row>
    <row r="1014">
      <c r="A1014" s="323" t="n">
        <v>46003.15525462963</v>
      </c>
      <c r="B1014" s="82" t="n">
        <v>46003</v>
      </c>
      <c r="C1014" t="n">
        <v>399.6</v>
      </c>
      <c r="D1014" t="n">
        <v>864.6</v>
      </c>
      <c r="E1014" t="n">
        <v>5.6</v>
      </c>
      <c r="F1014" t="n">
        <v>10.7</v>
      </c>
      <c r="G1014" t="n">
        <v>0.4621790423317141</v>
      </c>
      <c r="H1014" t="n">
        <v>0.5378209576682859</v>
      </c>
      <c r="I1014" t="n">
        <v>0.5233644859813084</v>
      </c>
      <c r="J1014" t="n">
        <v>0.4766355140186916</v>
      </c>
      <c r="K1014" t="n">
        <v>0.2418880969212709</v>
      </c>
      <c r="L1014" t="n">
        <v>0.2814763890600374</v>
      </c>
      <c r="M1014" t="n">
        <v>0.4766355140186916</v>
      </c>
    </row>
    <row r="1015">
      <c r="A1015" s="323" t="n">
        <v>46003.40046296296</v>
      </c>
      <c r="B1015" s="82" t="n">
        <v>46003</v>
      </c>
      <c r="C1015" t="n">
        <v>393.4</v>
      </c>
      <c r="D1015" t="n">
        <v>870.9</v>
      </c>
      <c r="E1015" t="n">
        <v>5.7</v>
      </c>
      <c r="F1015" t="n">
        <v>10.9</v>
      </c>
      <c r="G1015" t="n">
        <v>0.4517166149959811</v>
      </c>
      <c r="H1015" t="n">
        <v>0.5482833850040189</v>
      </c>
      <c r="I1015" t="n">
        <v>0.5229357798165137</v>
      </c>
      <c r="J1015" t="n">
        <v>0.4770642201834863</v>
      </c>
      <c r="K1015" t="n">
        <v>0.2362187803189993</v>
      </c>
      <c r="L1015" t="n">
        <v>0.2867169994975144</v>
      </c>
      <c r="M1015" t="n">
        <v>0.4770642201834863</v>
      </c>
    </row>
    <row r="1016">
      <c r="A1016" s="323" t="n">
        <v>46003.47305555556</v>
      </c>
      <c r="B1016" s="82" t="n">
        <v>46003</v>
      </c>
      <c r="C1016" t="n">
        <v>410.5</v>
      </c>
      <c r="D1016" t="n">
        <v>891.2</v>
      </c>
      <c r="E1016" t="n">
        <v>5.7</v>
      </c>
      <c r="F1016" t="n">
        <v>11</v>
      </c>
      <c r="G1016" t="n">
        <v>0.4606149012567325</v>
      </c>
      <c r="H1016" t="n">
        <v>0.5393850987432676</v>
      </c>
      <c r="I1016" t="n">
        <v>0.5181818181818182</v>
      </c>
      <c r="J1016" t="n">
        <v>0.4818181818181818</v>
      </c>
      <c r="K1016" t="n">
        <v>0.2386822670148523</v>
      </c>
      <c r="L1016" t="n">
        <v>0.2794995511669659</v>
      </c>
      <c r="M1016" t="n">
        <v>0.4818181818181818</v>
      </c>
    </row>
    <row r="1017">
      <c r="A1017" s="323" t="n">
        <v>46003.58053240741</v>
      </c>
      <c r="B1017" s="82" t="n">
        <v>46003</v>
      </c>
      <c r="C1017" t="n">
        <v>391.1</v>
      </c>
      <c r="D1017" t="n">
        <v>808.9</v>
      </c>
      <c r="E1017" t="n">
        <v>5.4</v>
      </c>
      <c r="F1017" t="n">
        <v>10.8</v>
      </c>
      <c r="G1017" t="n">
        <v>0.4834961058227222</v>
      </c>
      <c r="H1017" t="n">
        <v>0.5165038941772777</v>
      </c>
      <c r="I1017" t="n">
        <v>0.5</v>
      </c>
      <c r="J1017" t="n">
        <v>0.5</v>
      </c>
      <c r="K1017" t="n">
        <v>0.2417480529113611</v>
      </c>
      <c r="L1017" t="n">
        <v>0.2582519470886389</v>
      </c>
      <c r="M1017" t="n">
        <v>0.5</v>
      </c>
    </row>
    <row r="1018">
      <c r="A1018" s="323" t="n">
        <v>46003.69920138889</v>
      </c>
      <c r="B1018" s="82" t="n">
        <v>46003</v>
      </c>
      <c r="C1018" t="n">
        <v>402</v>
      </c>
      <c r="D1018" t="n">
        <v>824.5</v>
      </c>
      <c r="E1018" t="n">
        <v>5.4</v>
      </c>
      <c r="F1018" t="n">
        <v>10.5</v>
      </c>
      <c r="G1018" t="n">
        <v>0.4875682231655549</v>
      </c>
      <c r="H1018" t="n">
        <v>0.5124317768344451</v>
      </c>
      <c r="I1018" t="n">
        <v>0.5142857142857143</v>
      </c>
      <c r="J1018" t="n">
        <v>0.4857142857142857</v>
      </c>
      <c r="K1018" t="n">
        <v>0.2507493719137139</v>
      </c>
      <c r="L1018" t="n">
        <v>0.2635363423720004</v>
      </c>
      <c r="M1018" t="n">
        <v>0.4857142857142857</v>
      </c>
    </row>
    <row r="1019">
      <c r="A1019" s="323" t="n">
        <v>46003.78969907408</v>
      </c>
      <c r="B1019" s="82" t="n">
        <v>46003</v>
      </c>
      <c r="C1019" t="n">
        <v>399.4</v>
      </c>
      <c r="D1019" t="n">
        <v>825.3</v>
      </c>
      <c r="E1019" t="n">
        <v>5.3</v>
      </c>
      <c r="F1019" t="n">
        <v>10.5</v>
      </c>
      <c r="G1019" t="n">
        <v>0.4839452320368351</v>
      </c>
      <c r="H1019" t="n">
        <v>0.516054767963165</v>
      </c>
      <c r="I1019" t="n">
        <v>0.5047619047619047</v>
      </c>
      <c r="J1019" t="n">
        <v>0.4952380952380953</v>
      </c>
      <c r="K1019" t="n">
        <v>0.2442771171233548</v>
      </c>
      <c r="L1019" t="n">
        <v>0.2604847876385499</v>
      </c>
      <c r="M1019" t="n">
        <v>0.4952380952380953</v>
      </c>
    </row>
    <row r="1020">
      <c r="A1020" s="323" t="n">
        <v>46003.90359953704</v>
      </c>
      <c r="B1020" s="82" t="n">
        <v>46003</v>
      </c>
      <c r="C1020" t="n">
        <v>397</v>
      </c>
      <c r="D1020" t="n">
        <v>820.4</v>
      </c>
      <c r="E1020" t="n">
        <v>5.3</v>
      </c>
      <c r="F1020" t="n">
        <v>10.4</v>
      </c>
      <c r="G1020" t="n">
        <v>0.4839102876645539</v>
      </c>
      <c r="H1020" t="n">
        <v>0.5160897123354461</v>
      </c>
      <c r="I1020" t="n">
        <v>0.5096153846153846</v>
      </c>
      <c r="J1020" t="n">
        <v>0.4903846153846154</v>
      </c>
      <c r="K1020" t="n">
        <v>0.246608127367513</v>
      </c>
      <c r="L1020" t="n">
        <v>0.2630072572478716</v>
      </c>
      <c r="M1020" t="n">
        <v>0.4903846153846154</v>
      </c>
    </row>
    <row r="1021">
      <c r="A1021" s="323" t="n">
        <v>46003.97280092593</v>
      </c>
      <c r="B1021" s="82" t="n">
        <v>46003</v>
      </c>
      <c r="C1021" t="n">
        <v>398.5</v>
      </c>
      <c r="D1021" t="n">
        <v>821</v>
      </c>
      <c r="E1021" t="n">
        <v>5.3</v>
      </c>
      <c r="F1021" t="n">
        <v>10.4</v>
      </c>
      <c r="G1021" t="n">
        <v>0.4853836784409257</v>
      </c>
      <c r="H1021" t="n">
        <v>0.5146163215590743</v>
      </c>
      <c r="I1021" t="n">
        <v>0.5096153846153846</v>
      </c>
      <c r="J1021" t="n">
        <v>0.4903846153846154</v>
      </c>
      <c r="K1021" t="n">
        <v>0.2473589899747025</v>
      </c>
      <c r="L1021" t="n">
        <v>0.2622563946406821</v>
      </c>
      <c r="M1021" t="n">
        <v>0.4903846153846154</v>
      </c>
    </row>
    <row r="1022">
      <c r="A1022" s="323" t="n">
        <v>46004.03133101852</v>
      </c>
      <c r="B1022" s="82" t="n">
        <v>46004</v>
      </c>
      <c r="C1022" t="n">
        <v>390.6</v>
      </c>
      <c r="D1022" t="n">
        <v>851.7</v>
      </c>
      <c r="E1022" t="n">
        <v>5.4</v>
      </c>
      <c r="F1022" t="n">
        <v>10.8</v>
      </c>
      <c r="G1022" t="n">
        <v>0.458612187389926</v>
      </c>
      <c r="H1022" t="n">
        <v>0.541387812610074</v>
      </c>
      <c r="I1022" t="n">
        <v>0.5</v>
      </c>
      <c r="J1022" t="n">
        <v>0.5</v>
      </c>
      <c r="K1022" t="n">
        <v>0.229306093694963</v>
      </c>
      <c r="L1022" t="n">
        <v>0.270693906305037</v>
      </c>
      <c r="M1022" t="n">
        <v>0.5</v>
      </c>
    </row>
    <row r="1023">
      <c r="A1023" s="323" t="n">
        <v>46004.06824074074</v>
      </c>
      <c r="B1023" s="82" t="n">
        <v>46004</v>
      </c>
      <c r="C1023" t="n">
        <v>415.7</v>
      </c>
      <c r="D1023" t="n">
        <v>881</v>
      </c>
      <c r="E1023" t="n">
        <v>5.6</v>
      </c>
      <c r="F1023" t="n">
        <v>10.8</v>
      </c>
      <c r="G1023" t="n">
        <v>0.471850170261067</v>
      </c>
      <c r="H1023" t="n">
        <v>0.5281498297389331</v>
      </c>
      <c r="I1023" t="n">
        <v>0.5185185185185185</v>
      </c>
      <c r="J1023" t="n">
        <v>0.4814814814814816</v>
      </c>
      <c r="K1023" t="n">
        <v>0.2446630512464792</v>
      </c>
      <c r="L1023" t="n">
        <v>0.2738554672720394</v>
      </c>
      <c r="M1023" t="n">
        <v>0.4814814814814816</v>
      </c>
    </row>
    <row r="1024">
      <c r="A1024" s="323" t="n">
        <v>46004.105</v>
      </c>
      <c r="B1024" s="82" t="n">
        <v>46004</v>
      </c>
      <c r="C1024" t="n">
        <v>390.5</v>
      </c>
      <c r="D1024" t="n">
        <v>865.3</v>
      </c>
      <c r="E1024" t="n">
        <v>5.4</v>
      </c>
      <c r="F1024" t="n">
        <v>10.7</v>
      </c>
      <c r="G1024" t="n">
        <v>0.4512885704379984</v>
      </c>
      <c r="H1024" t="n">
        <v>0.5487114295620016</v>
      </c>
      <c r="I1024" t="n">
        <v>0.5046728971962617</v>
      </c>
      <c r="J1024" t="n">
        <v>0.4953271028037383</v>
      </c>
      <c r="K1024" t="n">
        <v>0.2277531103145039</v>
      </c>
      <c r="L1024" t="n">
        <v>0.2769197868817578</v>
      </c>
      <c r="M1024" t="n">
        <v>0.4953271028037383</v>
      </c>
    </row>
    <row r="1025">
      <c r="A1025" s="323" t="n">
        <v>46004.13694444444</v>
      </c>
      <c r="B1025" s="82" t="n">
        <v>46004</v>
      </c>
      <c r="C1025" t="n">
        <v>385.3</v>
      </c>
      <c r="D1025" t="n">
        <v>847.3</v>
      </c>
      <c r="E1025" t="n">
        <v>5.6</v>
      </c>
      <c r="F1025" t="n">
        <v>10.7</v>
      </c>
      <c r="G1025" t="n">
        <v>0.454738581376136</v>
      </c>
      <c r="H1025" t="n">
        <v>0.545261418623864</v>
      </c>
      <c r="I1025" t="n">
        <v>0.5233644859813084</v>
      </c>
      <c r="J1025" t="n">
        <v>0.4766355140186916</v>
      </c>
      <c r="K1025" t="n">
        <v>0.2379940238977908</v>
      </c>
      <c r="L1025" t="n">
        <v>0.2853704620835176</v>
      </c>
      <c r="M1025" t="n">
        <v>0.4766355140186916</v>
      </c>
    </row>
    <row r="1026">
      <c r="A1026" s="323" t="n">
        <v>46004.19675925926</v>
      </c>
      <c r="B1026" s="82" t="n">
        <v>46004</v>
      </c>
      <c r="C1026" t="n">
        <v>384.5</v>
      </c>
      <c r="D1026" t="n">
        <v>789.4</v>
      </c>
      <c r="E1026" t="n">
        <v>5.2</v>
      </c>
      <c r="F1026" t="n">
        <v>10.2</v>
      </c>
      <c r="G1026" t="n">
        <v>0.4870787940207753</v>
      </c>
      <c r="H1026" t="n">
        <v>0.5129212059792247</v>
      </c>
      <c r="I1026" t="n">
        <v>0.5098039215686275</v>
      </c>
      <c r="J1026" t="n">
        <v>0.4901960784313725</v>
      </c>
      <c r="K1026" t="n">
        <v>0.248314679304709</v>
      </c>
      <c r="L1026" t="n">
        <v>0.2614892422639186</v>
      </c>
      <c r="M1026" t="n">
        <v>0.4901960784313725</v>
      </c>
    </row>
    <row r="1027">
      <c r="A1027" s="323" t="n">
        <v>46004.24269675926</v>
      </c>
      <c r="B1027" s="82" t="n">
        <v>46004</v>
      </c>
      <c r="C1027" t="n">
        <v>380.2</v>
      </c>
      <c r="D1027" t="n">
        <v>888.1</v>
      </c>
      <c r="E1027" t="n">
        <v>5.6</v>
      </c>
      <c r="F1027" t="n">
        <v>10.7</v>
      </c>
      <c r="G1027" t="n">
        <v>0.4281049431370341</v>
      </c>
      <c r="H1027" t="n">
        <v>0.5718950568629659</v>
      </c>
      <c r="I1027" t="n">
        <v>0.5233644859813084</v>
      </c>
      <c r="J1027" t="n">
        <v>0.4766355140186916</v>
      </c>
      <c r="K1027" t="n">
        <v>0.2240549235109711</v>
      </c>
      <c r="L1027" t="n">
        <v>0.2993095624703373</v>
      </c>
      <c r="M1027" t="n">
        <v>0.4766355140186916</v>
      </c>
    </row>
    <row r="1028">
      <c r="A1028" s="323" t="n">
        <v>46004.27447916667</v>
      </c>
      <c r="B1028" s="82" t="n">
        <v>46004</v>
      </c>
      <c r="C1028" t="n">
        <v>413.2</v>
      </c>
      <c r="D1028" t="n">
        <v>895.3</v>
      </c>
      <c r="E1028" t="n">
        <v>5.6</v>
      </c>
      <c r="F1028" t="n">
        <v>11</v>
      </c>
      <c r="G1028" t="n">
        <v>0.4615212777839831</v>
      </c>
      <c r="H1028" t="n">
        <v>0.538478722216017</v>
      </c>
      <c r="I1028" t="n">
        <v>0.509090909090909</v>
      </c>
      <c r="J1028" t="n">
        <v>0.490909090909091</v>
      </c>
      <c r="K1028" t="n">
        <v>0.2349562868718459</v>
      </c>
      <c r="L1028" t="n">
        <v>0.2741346222190632</v>
      </c>
      <c r="M1028" t="n">
        <v>0.490909090909091</v>
      </c>
    </row>
    <row r="1029">
      <c r="A1029" s="323" t="n">
        <v>46004.38425925926</v>
      </c>
      <c r="B1029" s="82" t="n">
        <v>46004</v>
      </c>
      <c r="C1029" t="n">
        <v>407.5</v>
      </c>
      <c r="D1029" t="n">
        <v>856.4</v>
      </c>
      <c r="E1029" t="n">
        <v>5.7</v>
      </c>
      <c r="F1029" t="n">
        <v>10.8</v>
      </c>
      <c r="G1029" t="n">
        <v>0.4758290518449323</v>
      </c>
      <c r="H1029" t="n">
        <v>0.5241709481550677</v>
      </c>
      <c r="I1029" t="n">
        <v>0.5277777777777778</v>
      </c>
      <c r="J1029" t="n">
        <v>0.4722222222222223</v>
      </c>
      <c r="K1029" t="n">
        <v>0.2511319995848254</v>
      </c>
      <c r="L1029" t="n">
        <v>0.2766457781929524</v>
      </c>
      <c r="M1029" t="n">
        <v>0.4722222222222223</v>
      </c>
    </row>
    <row r="1030">
      <c r="A1030" s="323" t="n">
        <v>46004.47393518518</v>
      </c>
      <c r="B1030" s="82" t="n">
        <v>46004</v>
      </c>
      <c r="C1030" t="n">
        <v>417.3</v>
      </c>
      <c r="D1030" t="n">
        <v>863.2</v>
      </c>
      <c r="E1030" t="n">
        <v>5.7</v>
      </c>
      <c r="F1030" t="n">
        <v>10.6</v>
      </c>
      <c r="G1030" t="n">
        <v>0.483433734939759</v>
      </c>
      <c r="H1030" t="n">
        <v>0.5165662650602409</v>
      </c>
      <c r="I1030" t="n">
        <v>0.5377358490566038</v>
      </c>
      <c r="J1030" t="n">
        <v>0.4622641509433962</v>
      </c>
      <c r="K1030" t="n">
        <v>0.2599596499204365</v>
      </c>
      <c r="L1030" t="n">
        <v>0.2777761991361673</v>
      </c>
      <c r="M1030" t="n">
        <v>0.4622641509433962</v>
      </c>
    </row>
    <row r="1031">
      <c r="A1031" s="323" t="n">
        <v>46004.56725694444</v>
      </c>
      <c r="B1031" s="82" t="n">
        <v>46004</v>
      </c>
      <c r="C1031" t="n">
        <v>416.6</v>
      </c>
      <c r="D1031" t="n">
        <v>864.8</v>
      </c>
      <c r="E1031" t="n">
        <v>5.5</v>
      </c>
      <c r="F1031" t="n">
        <v>10</v>
      </c>
      <c r="G1031" t="n">
        <v>0.4817298797409806</v>
      </c>
      <c r="H1031" t="n">
        <v>0.5182701202590194</v>
      </c>
      <c r="I1031" t="n">
        <v>0.55</v>
      </c>
      <c r="J1031" t="n">
        <v>0.45</v>
      </c>
      <c r="K1031" t="n">
        <v>0.2649514338575394</v>
      </c>
      <c r="L1031" t="n">
        <v>0.2850485661424607</v>
      </c>
      <c r="M1031" t="n">
        <v>0.45</v>
      </c>
    </row>
    <row r="1032">
      <c r="A1032" s="323" t="n">
        <v>46004.75445601852</v>
      </c>
      <c r="B1032" s="82" t="n">
        <v>46004</v>
      </c>
      <c r="C1032" t="n">
        <v>398.7</v>
      </c>
      <c r="D1032" t="n">
        <v>842.3</v>
      </c>
      <c r="E1032" t="n">
        <v>5.6</v>
      </c>
      <c r="F1032" t="n">
        <v>10.7</v>
      </c>
      <c r="G1032" t="n">
        <v>0.4733467885551466</v>
      </c>
      <c r="H1032" t="n">
        <v>0.5266532114448533</v>
      </c>
      <c r="I1032" t="n">
        <v>0.5233644859813084</v>
      </c>
      <c r="J1032" t="n">
        <v>0.4766355140186916</v>
      </c>
      <c r="K1032" t="n">
        <v>0.2477328986830674</v>
      </c>
      <c r="L1032" t="n">
        <v>0.2756315872982409</v>
      </c>
      <c r="M1032" t="n">
        <v>0.4766355140186916</v>
      </c>
    </row>
    <row r="1033">
      <c r="A1033" s="323" t="n">
        <v>46004.9084375</v>
      </c>
      <c r="B1033" s="82" t="n">
        <v>46004</v>
      </c>
      <c r="C1033" t="n">
        <v>400.1</v>
      </c>
      <c r="D1033" t="n">
        <v>846.2</v>
      </c>
      <c r="E1033" t="n">
        <v>5.4</v>
      </c>
      <c r="F1033" t="n">
        <v>10.6</v>
      </c>
      <c r="G1033" t="n">
        <v>0.4728196643819428</v>
      </c>
      <c r="H1033" t="n">
        <v>0.5271803356180572</v>
      </c>
      <c r="I1033" t="n">
        <v>0.5094339622641509</v>
      </c>
      <c r="J1033" t="n">
        <v>0.490566037735849</v>
      </c>
      <c r="K1033" t="n">
        <v>0.2408703950624992</v>
      </c>
      <c r="L1033" t="n">
        <v>0.2685635672016518</v>
      </c>
      <c r="M1033" t="n">
        <v>0.490566037735849</v>
      </c>
    </row>
    <row r="1034">
      <c r="A1034" s="323" t="n">
        <v>46005.02847222222</v>
      </c>
      <c r="B1034" s="82" t="n">
        <v>46005</v>
      </c>
      <c r="C1034" t="n">
        <v>390.3</v>
      </c>
      <c r="D1034" t="n">
        <v>816.9</v>
      </c>
      <c r="E1034" t="n">
        <v>5.3</v>
      </c>
      <c r="F1034" t="n">
        <v>10.8</v>
      </c>
      <c r="G1034" t="n">
        <v>0.4777818582445832</v>
      </c>
      <c r="H1034" t="n">
        <v>0.5222181417554168</v>
      </c>
      <c r="I1034" t="n">
        <v>0.4907407407407407</v>
      </c>
      <c r="J1034" t="n">
        <v>0.5092592592592593</v>
      </c>
      <c r="K1034" t="n">
        <v>0.2344670230274343</v>
      </c>
      <c r="L1034" t="n">
        <v>0.2562737177133064</v>
      </c>
      <c r="M1034" t="n">
        <v>0.5092592592592593</v>
      </c>
    </row>
    <row r="1035">
      <c r="A1035" s="323" t="n">
        <v>46005.0744675926</v>
      </c>
      <c r="B1035" s="82" t="n">
        <v>46005</v>
      </c>
      <c r="C1035" t="n">
        <v>381.2</v>
      </c>
      <c r="D1035" t="n">
        <v>855.2</v>
      </c>
      <c r="E1035" t="n">
        <v>5.7</v>
      </c>
      <c r="F1035" t="n">
        <v>10.9</v>
      </c>
      <c r="G1035" t="n">
        <v>0.4457436856875585</v>
      </c>
      <c r="H1035" t="n">
        <v>0.5542563143124416</v>
      </c>
      <c r="I1035" t="n">
        <v>0.5229357798165137</v>
      </c>
      <c r="J1035" t="n">
        <v>0.4770642201834863</v>
      </c>
      <c r="K1035" t="n">
        <v>0.2330953218733104</v>
      </c>
      <c r="L1035" t="n">
        <v>0.2898404579432034</v>
      </c>
      <c r="M1035" t="n">
        <v>0.4770642201834863</v>
      </c>
    </row>
    <row r="1036">
      <c r="A1036" s="323" t="n">
        <v>46005.11607638889</v>
      </c>
      <c r="B1036" s="82" t="n">
        <v>46005</v>
      </c>
      <c r="C1036" t="n">
        <v>380.2</v>
      </c>
      <c r="D1036" t="n">
        <v>856.7</v>
      </c>
      <c r="E1036" t="n">
        <v>5.4</v>
      </c>
      <c r="F1036" t="n">
        <v>10.5</v>
      </c>
      <c r="G1036" t="n">
        <v>0.4437959612466441</v>
      </c>
      <c r="H1036" t="n">
        <v>0.5562040387533559</v>
      </c>
      <c r="I1036" t="n">
        <v>0.5142857142857143</v>
      </c>
      <c r="J1036" t="n">
        <v>0.4857142857142857</v>
      </c>
      <c r="K1036" t="n">
        <v>0.2282379229268456</v>
      </c>
      <c r="L1036" t="n">
        <v>0.2860477913588688</v>
      </c>
      <c r="M1036" t="n">
        <v>0.4857142857142857</v>
      </c>
    </row>
    <row r="1037">
      <c r="A1037" s="323" t="n">
        <v>46005.15782407407</v>
      </c>
      <c r="B1037" s="82" t="n">
        <v>46005</v>
      </c>
      <c r="C1037" t="n">
        <v>4001.2</v>
      </c>
      <c r="D1037" t="n">
        <v>848.3</v>
      </c>
      <c r="E1037" t="n">
        <v>5.4</v>
      </c>
      <c r="F1037" t="n">
        <v>10.8</v>
      </c>
      <c r="G1037" t="n">
        <v>4.716727572792644</v>
      </c>
      <c r="H1037" t="n">
        <v>-3.716727572792644</v>
      </c>
      <c r="I1037" t="n">
        <v>0.5</v>
      </c>
      <c r="J1037" t="n">
        <v>0.5</v>
      </c>
      <c r="K1037" t="n">
        <v>2.358363786396322</v>
      </c>
      <c r="L1037" t="n">
        <v>-1.858363786396322</v>
      </c>
      <c r="M1037" t="n">
        <v>0.5</v>
      </c>
    </row>
    <row r="1038">
      <c r="A1038" s="323" t="n">
        <v>46005.19439814815</v>
      </c>
      <c r="B1038" s="82" t="n">
        <v>46005</v>
      </c>
      <c r="C1038" t="n">
        <v>375.2</v>
      </c>
      <c r="D1038" t="n">
        <v>858.8</v>
      </c>
      <c r="E1038" t="n">
        <v>5.6</v>
      </c>
      <c r="F1038" t="n">
        <v>10.6</v>
      </c>
      <c r="G1038" t="n">
        <v>0.4368886818816954</v>
      </c>
      <c r="H1038" t="n">
        <v>0.5631113181183046</v>
      </c>
      <c r="I1038" t="n">
        <v>0.5283018867924528</v>
      </c>
      <c r="J1038" t="n">
        <v>0.4716981132075472</v>
      </c>
      <c r="K1038" t="n">
        <v>0.2308091149563674</v>
      </c>
      <c r="L1038" t="n">
        <v>0.2974927718360855</v>
      </c>
      <c r="M1038" t="n">
        <v>0.4716981132075472</v>
      </c>
    </row>
    <row r="1039">
      <c r="A1039" s="323" t="n">
        <v>46005.23894675926</v>
      </c>
      <c r="B1039" s="82" t="n">
        <v>46005</v>
      </c>
      <c r="C1039" t="n">
        <v>388.5</v>
      </c>
      <c r="D1039" t="n">
        <v>845.2</v>
      </c>
      <c r="E1039" t="n">
        <v>5.3</v>
      </c>
      <c r="F1039" t="n">
        <v>10.7</v>
      </c>
      <c r="G1039" t="n">
        <v>0.4596545196403218</v>
      </c>
      <c r="H1039" t="n">
        <v>0.5403454803596782</v>
      </c>
      <c r="I1039" t="n">
        <v>0.4953271028037383</v>
      </c>
      <c r="J1039" t="n">
        <v>0.5046728971962616</v>
      </c>
      <c r="K1039" t="n">
        <v>0.2276793415040846</v>
      </c>
      <c r="L1039" t="n">
        <v>0.2676477612996537</v>
      </c>
      <c r="M1039" t="n">
        <v>0.5046728971962616</v>
      </c>
    </row>
    <row r="1040">
      <c r="A1040" s="323" t="n">
        <v>46005.27597222223</v>
      </c>
      <c r="B1040" s="82" t="n">
        <v>46005</v>
      </c>
      <c r="C1040" t="n">
        <v>390.2</v>
      </c>
      <c r="D1040" t="n">
        <v>840.3</v>
      </c>
      <c r="E1040" t="n">
        <v>5.4</v>
      </c>
      <c r="F1040" t="n">
        <v>10.8</v>
      </c>
      <c r="G1040" t="n">
        <v>0.4643579673925979</v>
      </c>
      <c r="H1040" t="n">
        <v>0.5356420326074021</v>
      </c>
      <c r="I1040" t="n">
        <v>0.5</v>
      </c>
      <c r="J1040" t="n">
        <v>0.5</v>
      </c>
      <c r="K1040" t="n">
        <v>0.2321789836962989</v>
      </c>
      <c r="L1040" t="n">
        <v>0.267821016303701</v>
      </c>
      <c r="M1040" t="n">
        <v>0.5</v>
      </c>
    </row>
    <row r="1041">
      <c r="A1041" s="323" t="n">
        <v>46005.73737268519</v>
      </c>
      <c r="B1041" s="82" t="n">
        <v>46005</v>
      </c>
      <c r="C1041" t="n">
        <v>398.5</v>
      </c>
      <c r="D1041" t="n">
        <v>824.5</v>
      </c>
      <c r="E1041" t="n">
        <v>5.3</v>
      </c>
      <c r="F1041" t="n">
        <v>10.5</v>
      </c>
      <c r="G1041" t="n">
        <v>0.4833232261976956</v>
      </c>
      <c r="H1041" t="n">
        <v>0.5166767738023045</v>
      </c>
      <c r="I1041" t="n">
        <v>0.5047619047619047</v>
      </c>
      <c r="J1041" t="n">
        <v>0.4952380952380953</v>
      </c>
      <c r="K1041" t="n">
        <v>0.2439631522712178</v>
      </c>
      <c r="L1041" t="n">
        <v>0.260798752490687</v>
      </c>
      <c r="M1041" t="n">
        <v>0.4952380952380953</v>
      </c>
    </row>
    <row r="1042">
      <c r="A1042" s="323" t="n">
        <v>46005.8184375</v>
      </c>
      <c r="B1042" s="82" t="n">
        <v>46005</v>
      </c>
      <c r="C1042" t="n">
        <v>390</v>
      </c>
      <c r="D1042" t="n">
        <v>823</v>
      </c>
      <c r="E1042" t="n">
        <v>5.4</v>
      </c>
      <c r="F1042" t="n">
        <v>10.5</v>
      </c>
      <c r="G1042" t="n">
        <v>0.4738760631834751</v>
      </c>
      <c r="H1042" t="n">
        <v>0.5261239368165249</v>
      </c>
      <c r="I1042" t="n">
        <v>0.5142857142857143</v>
      </c>
      <c r="J1042" t="n">
        <v>0.4857142857142857</v>
      </c>
      <c r="K1042" t="n">
        <v>0.2437076896372158</v>
      </c>
      <c r="L1042" t="n">
        <v>0.2705780246484986</v>
      </c>
      <c r="M1042" t="n">
        <v>0.4857142857142857</v>
      </c>
    </row>
    <row r="1043">
      <c r="A1043" s="323" t="n">
        <v>46005.8700462963</v>
      </c>
      <c r="B1043" s="82" t="n">
        <v>46005</v>
      </c>
      <c r="C1043" t="n">
        <v>402</v>
      </c>
      <c r="D1043" t="n">
        <v>820.6</v>
      </c>
      <c r="E1043" t="n">
        <v>5.4</v>
      </c>
      <c r="F1043" t="n">
        <v>10.4</v>
      </c>
      <c r="G1043" t="n">
        <v>0.4898854496709725</v>
      </c>
      <c r="H1043" t="n">
        <v>0.5101145503290275</v>
      </c>
      <c r="I1043" t="n">
        <v>0.5192307692307693</v>
      </c>
      <c r="J1043" t="n">
        <v>0.4807692307692307</v>
      </c>
      <c r="K1043" t="n">
        <v>0.2543635988676203</v>
      </c>
      <c r="L1043" t="n">
        <v>0.2648671703631489</v>
      </c>
      <c r="M1043" t="n">
        <v>0.4807692307692307</v>
      </c>
    </row>
    <row r="1044">
      <c r="A1044" s="323" t="n">
        <v>46006.0228125</v>
      </c>
      <c r="B1044" s="82" t="n">
        <v>46006</v>
      </c>
      <c r="C1044" t="n">
        <v>398.4</v>
      </c>
      <c r="D1044" t="n">
        <v>854.1</v>
      </c>
      <c r="E1044" t="n">
        <v>5.3</v>
      </c>
      <c r="F1044" t="n">
        <v>10.7</v>
      </c>
      <c r="G1044" t="n">
        <v>0.466455918510713</v>
      </c>
      <c r="H1044" t="n">
        <v>0.533544081489287</v>
      </c>
      <c r="I1044" t="n">
        <v>0.4953271028037383</v>
      </c>
      <c r="J1044" t="n">
        <v>0.5046728971962616</v>
      </c>
      <c r="K1044" t="n">
        <v>0.2310482587015681</v>
      </c>
      <c r="L1044" t="n">
        <v>0.2642788441021702</v>
      </c>
      <c r="M1044" t="n">
        <v>0.5046728971962616</v>
      </c>
    </row>
    <row r="1045">
      <c r="A1045" s="323" t="n">
        <v>46006.07545138889</v>
      </c>
      <c r="B1045" s="82" t="n">
        <v>46006</v>
      </c>
      <c r="C1045" t="n">
        <v>384.8</v>
      </c>
      <c r="D1045" t="n">
        <v>854</v>
      </c>
      <c r="E1045" t="n">
        <v>5.4</v>
      </c>
      <c r="F1045" t="n">
        <v>10.5</v>
      </c>
      <c r="G1045" t="n">
        <v>0.4505854800936768</v>
      </c>
      <c r="H1045" t="n">
        <v>0.5494145199063232</v>
      </c>
      <c r="I1045" t="n">
        <v>0.5142857142857143</v>
      </c>
      <c r="J1045" t="n">
        <v>0.4857142857142857</v>
      </c>
      <c r="K1045" t="n">
        <v>0.2317296754767481</v>
      </c>
      <c r="L1045" t="n">
        <v>0.2825560388089662</v>
      </c>
      <c r="M1045" t="n">
        <v>0.4857142857142857</v>
      </c>
    </row>
    <row r="1046">
      <c r="A1046" s="323" t="n">
        <v>46006.12252314815</v>
      </c>
      <c r="B1046" s="82" t="n">
        <v>46006</v>
      </c>
      <c r="C1046" t="n">
        <v>368.5</v>
      </c>
      <c r="D1046" t="n">
        <v>826</v>
      </c>
      <c r="E1046" t="n">
        <v>5.4</v>
      </c>
      <c r="F1046" t="n">
        <v>10.4</v>
      </c>
      <c r="G1046" t="n">
        <v>0.4461259079903148</v>
      </c>
      <c r="H1046" t="n">
        <v>0.5538740920096852</v>
      </c>
      <c r="I1046" t="n">
        <v>0.5192307692307693</v>
      </c>
      <c r="J1046" t="n">
        <v>0.4807692307692307</v>
      </c>
      <c r="K1046" t="n">
        <v>0.2316422983795865</v>
      </c>
      <c r="L1046" t="n">
        <v>0.2875884708511827</v>
      </c>
      <c r="M1046" t="n">
        <v>0.4807692307692307</v>
      </c>
    </row>
    <row r="1047">
      <c r="A1047" s="323" t="n">
        <v>46006.15511574074</v>
      </c>
      <c r="B1047" s="82" t="n">
        <v>46006</v>
      </c>
      <c r="C1047" t="n">
        <v>362.2</v>
      </c>
      <c r="D1047" t="n">
        <v>834.4</v>
      </c>
      <c r="E1047" t="n">
        <v>5.3</v>
      </c>
      <c r="F1047" t="n">
        <v>10.5</v>
      </c>
      <c r="G1047" t="n">
        <v>0.4340843720038351</v>
      </c>
      <c r="H1047" t="n">
        <v>0.5659156279961649</v>
      </c>
      <c r="I1047" t="n">
        <v>0.5047619047619047</v>
      </c>
      <c r="J1047" t="n">
        <v>0.4952380952380953</v>
      </c>
      <c r="K1047" t="n">
        <v>0.219109254440031</v>
      </c>
      <c r="L1047" t="n">
        <v>0.2856526503218737</v>
      </c>
      <c r="M1047" t="n">
        <v>0.4952380952380953</v>
      </c>
    </row>
    <row r="1048">
      <c r="A1048" s="323" t="n">
        <v>46006.20875</v>
      </c>
      <c r="B1048" s="82" t="n">
        <v>46006</v>
      </c>
      <c r="C1048" t="n">
        <v>398.2</v>
      </c>
      <c r="D1048" t="n">
        <v>842.9</v>
      </c>
      <c r="E1048" t="n">
        <v>5.3</v>
      </c>
      <c r="F1048" t="n">
        <v>10.4</v>
      </c>
      <c r="G1048" t="n">
        <v>0.4724166567801637</v>
      </c>
      <c r="H1048" t="n">
        <v>0.5275833432198362</v>
      </c>
      <c r="I1048" t="n">
        <v>0.5096153846153846</v>
      </c>
      <c r="J1048" t="n">
        <v>0.4903846153846154</v>
      </c>
      <c r="K1048" t="n">
        <v>0.2407507962437372</v>
      </c>
      <c r="L1048" t="n">
        <v>0.2688645883716473</v>
      </c>
      <c r="M1048" t="n">
        <v>0.4903846153846154</v>
      </c>
    </row>
    <row r="1049">
      <c r="A1049" s="323" t="n">
        <v>46006.23959490741</v>
      </c>
      <c r="B1049" s="82" t="n">
        <v>46006</v>
      </c>
      <c r="C1049" t="n">
        <v>385.2</v>
      </c>
      <c r="D1049" t="n">
        <v>850.3</v>
      </c>
      <c r="E1049" t="n">
        <v>5.3</v>
      </c>
      <c r="F1049" t="n">
        <v>10.9</v>
      </c>
      <c r="G1049" t="n">
        <v>0.4530165823826885</v>
      </c>
      <c r="H1049" t="n">
        <v>0.5469834176173115</v>
      </c>
      <c r="I1049" t="n">
        <v>0.4862385321100917</v>
      </c>
      <c r="J1049" t="n">
        <v>0.5137614678899083</v>
      </c>
      <c r="K1049" t="n">
        <v>0.2202741180392889</v>
      </c>
      <c r="L1049" t="n">
        <v>0.2659644140708028</v>
      </c>
      <c r="M1049" t="n">
        <v>0.5137614678899083</v>
      </c>
    </row>
    <row r="1050">
      <c r="A1050" s="323" t="n">
        <v>46006.28149305555</v>
      </c>
      <c r="B1050" s="82" t="n">
        <v>46006</v>
      </c>
      <c r="C1050" t="n">
        <v>373.5</v>
      </c>
      <c r="D1050" t="n">
        <v>845.5</v>
      </c>
      <c r="E1050" t="n">
        <v>5.3</v>
      </c>
      <c r="F1050" t="n">
        <v>10.7</v>
      </c>
      <c r="G1050" t="n">
        <v>0.4417504435245417</v>
      </c>
      <c r="H1050" t="n">
        <v>0.5582495564754583</v>
      </c>
      <c r="I1050" t="n">
        <v>0.4953271028037383</v>
      </c>
      <c r="J1050" t="n">
        <v>0.5046728971962616</v>
      </c>
      <c r="K1050" t="n">
        <v>0.2188109673532777</v>
      </c>
      <c r="L1050" t="n">
        <v>0.2765161354504606</v>
      </c>
      <c r="M1050" t="n">
        <v>0.5046728971962616</v>
      </c>
    </row>
    <row r="1051">
      <c r="A1051" s="323" t="n">
        <v>46006.71452546296</v>
      </c>
      <c r="B1051" s="82" t="n">
        <v>46006</v>
      </c>
      <c r="C1051" t="n">
        <v>399</v>
      </c>
      <c r="D1051" t="n">
        <v>823.4</v>
      </c>
      <c r="E1051" t="n">
        <v>5.3</v>
      </c>
      <c r="F1051" t="n">
        <v>10.4</v>
      </c>
      <c r="G1051" t="n">
        <v>0.4845761476803498</v>
      </c>
      <c r="H1051" t="n">
        <v>0.5154238523196503</v>
      </c>
      <c r="I1051" t="n">
        <v>0.5096153846153846</v>
      </c>
      <c r="J1051" t="n">
        <v>0.4903846153846154</v>
      </c>
      <c r="K1051" t="n">
        <v>0.2469474598755629</v>
      </c>
      <c r="L1051" t="n">
        <v>0.2626679247398218</v>
      </c>
      <c r="M1051" t="n">
        <v>0.4903846153846154</v>
      </c>
    </row>
    <row r="1052">
      <c r="A1052" s="323" t="n">
        <v>46006.79099537037</v>
      </c>
      <c r="B1052" s="82" t="n">
        <v>46006</v>
      </c>
      <c r="C1052" t="n">
        <v>388</v>
      </c>
      <c r="D1052" t="n">
        <v>822.4</v>
      </c>
      <c r="E1052" t="n">
        <v>5.3</v>
      </c>
      <c r="F1052" t="n">
        <v>10.6</v>
      </c>
      <c r="G1052" t="n">
        <v>0.4717898832684825</v>
      </c>
      <c r="H1052" t="n">
        <v>0.5282101167315175</v>
      </c>
      <c r="I1052" t="n">
        <v>0.5</v>
      </c>
      <c r="J1052" t="n">
        <v>0.5</v>
      </c>
      <c r="K1052" t="n">
        <v>0.2358949416342412</v>
      </c>
      <c r="L1052" t="n">
        <v>0.2641050583657588</v>
      </c>
      <c r="M1052" t="n">
        <v>0.5</v>
      </c>
    </row>
    <row r="1053">
      <c r="A1053" s="323" t="n">
        <v>46006.90748842592</v>
      </c>
      <c r="B1053" s="82" t="n">
        <v>46006</v>
      </c>
      <c r="C1053" t="n">
        <v>379.8</v>
      </c>
      <c r="D1053" t="n">
        <v>825.7</v>
      </c>
      <c r="E1053" t="n">
        <v>5.4</v>
      </c>
      <c r="F1053" t="n">
        <v>10.7</v>
      </c>
      <c r="G1053" t="n">
        <v>0.4599733559404142</v>
      </c>
      <c r="H1053" t="n">
        <v>0.5400266440595858</v>
      </c>
      <c r="I1053" t="n">
        <v>0.5046728971962617</v>
      </c>
      <c r="J1053" t="n">
        <v>0.4953271028037383</v>
      </c>
      <c r="K1053" t="n">
        <v>0.2321360861755361</v>
      </c>
      <c r="L1053" t="n">
        <v>0.2725368110207256</v>
      </c>
      <c r="M1053" t="n">
        <v>0.4953271028037383</v>
      </c>
    </row>
    <row r="1054">
      <c r="A1054" s="323" t="n">
        <v>46006.96525462963</v>
      </c>
      <c r="B1054" s="82" t="n">
        <v>46006</v>
      </c>
      <c r="C1054" t="n">
        <v>402</v>
      </c>
      <c r="D1054" t="n">
        <v>830</v>
      </c>
      <c r="E1054" t="n">
        <v>5.4</v>
      </c>
      <c r="F1054" t="n">
        <v>10.4</v>
      </c>
      <c r="G1054" t="n">
        <v>0.4843373493975904</v>
      </c>
      <c r="H1054" t="n">
        <v>0.5156626506024097</v>
      </c>
      <c r="I1054" t="n">
        <v>0.5192307692307693</v>
      </c>
      <c r="J1054" t="n">
        <v>0.4807692307692307</v>
      </c>
      <c r="K1054" t="n">
        <v>0.2514828544949027</v>
      </c>
      <c r="L1054" t="n">
        <v>0.2677479147358666</v>
      </c>
      <c r="M1054" t="n">
        <v>0.4807692307692307</v>
      </c>
    </row>
    <row r="1055">
      <c r="A1055" s="323" t="n">
        <v>46007.03547453704</v>
      </c>
      <c r="B1055" s="82" t="n">
        <v>46007</v>
      </c>
      <c r="C1055" t="n">
        <v>398.2</v>
      </c>
      <c r="D1055" t="n">
        <v>849.5</v>
      </c>
      <c r="E1055" t="n">
        <v>5.3</v>
      </c>
      <c r="F1055" t="n">
        <v>10.9</v>
      </c>
      <c r="G1055" t="n">
        <v>0.4687463213655091</v>
      </c>
      <c r="H1055" t="n">
        <v>0.5312536786344909</v>
      </c>
      <c r="I1055" t="n">
        <v>0.4862385321100917</v>
      </c>
      <c r="J1055" t="n">
        <v>0.5137614678899083</v>
      </c>
      <c r="K1055" t="n">
        <v>0.2279225232327705</v>
      </c>
      <c r="L1055" t="n">
        <v>0.2583160088773213</v>
      </c>
      <c r="M1055" t="n">
        <v>0.5137614678899083</v>
      </c>
    </row>
    <row r="1056">
      <c r="A1056" s="323" t="n">
        <v>46007.08920138889</v>
      </c>
      <c r="B1056" s="82" t="n">
        <v>46007</v>
      </c>
      <c r="C1056" t="n">
        <v>394.6</v>
      </c>
      <c r="D1056" t="n">
        <v>811.4</v>
      </c>
      <c r="E1056" t="n">
        <v>5.2</v>
      </c>
      <c r="F1056" t="n">
        <v>10.5</v>
      </c>
      <c r="G1056" t="n">
        <v>0.4863199408429875</v>
      </c>
      <c r="H1056" t="n">
        <v>0.5136800591570125</v>
      </c>
      <c r="I1056" t="n">
        <v>0.4952380952380953</v>
      </c>
      <c r="J1056" t="n">
        <v>0.5047619047619047</v>
      </c>
      <c r="K1056" t="n">
        <v>0.2408441611793843</v>
      </c>
      <c r="L1056" t="n">
        <v>0.254393934058711</v>
      </c>
      <c r="M1056" t="n">
        <v>0.5047619047619047</v>
      </c>
    </row>
    <row r="1057">
      <c r="A1057" s="323" t="n">
        <v>46007.11263888889</v>
      </c>
      <c r="B1057" s="82" t="n">
        <v>46007</v>
      </c>
      <c r="C1057" t="n">
        <v>398.5</v>
      </c>
      <c r="D1057" t="n">
        <v>845.8</v>
      </c>
      <c r="E1057" t="n">
        <v>5.3</v>
      </c>
      <c r="F1057" t="n">
        <v>10.6</v>
      </c>
      <c r="G1057" t="n">
        <v>0.4711515724757626</v>
      </c>
      <c r="H1057" t="n">
        <v>0.5288484275242373</v>
      </c>
      <c r="I1057" t="n">
        <v>0.5</v>
      </c>
      <c r="J1057" t="n">
        <v>0.5</v>
      </c>
      <c r="K1057" t="n">
        <v>0.2355757862378813</v>
      </c>
      <c r="L1057" t="n">
        <v>0.2644242137621187</v>
      </c>
      <c r="M1057" t="n">
        <v>0.5</v>
      </c>
    </row>
    <row r="1058">
      <c r="A1058" s="323" t="n">
        <v>46007.15370370371</v>
      </c>
      <c r="B1058" s="82" t="n">
        <v>46007</v>
      </c>
      <c r="C1058" t="n">
        <v>375.4</v>
      </c>
      <c r="D1058" t="n">
        <v>840</v>
      </c>
      <c r="E1058" t="n">
        <v>5.4</v>
      </c>
      <c r="F1058" t="n">
        <v>10.6</v>
      </c>
      <c r="G1058" t="n">
        <v>0.4469047619047619</v>
      </c>
      <c r="H1058" t="n">
        <v>0.5530952380952381</v>
      </c>
      <c r="I1058" t="n">
        <v>0.5094339622641509</v>
      </c>
      <c r="J1058" t="n">
        <v>0.490566037735849</v>
      </c>
      <c r="K1058" t="n">
        <v>0.2276684636118598</v>
      </c>
      <c r="L1058" t="n">
        <v>0.2817654986522911</v>
      </c>
      <c r="M1058" t="n">
        <v>0.490566037735849</v>
      </c>
    </row>
    <row r="1059">
      <c r="A1059" s="323" t="n">
        <v>46007.76974537037</v>
      </c>
      <c r="B1059" s="82" t="n">
        <v>46007</v>
      </c>
      <c r="C1059" t="n">
        <v>398</v>
      </c>
      <c r="D1059" t="n">
        <v>821.5</v>
      </c>
      <c r="E1059" t="n">
        <v>5.4</v>
      </c>
      <c r="F1059" t="n">
        <v>10.4</v>
      </c>
      <c r="G1059" t="n">
        <v>0.4844796104686549</v>
      </c>
      <c r="H1059" t="n">
        <v>0.515520389531345</v>
      </c>
      <c r="I1059" t="n">
        <v>0.5192307692307693</v>
      </c>
      <c r="J1059" t="n">
        <v>0.4807692307692307</v>
      </c>
      <c r="K1059" t="n">
        <v>0.2515567208202631</v>
      </c>
      <c r="L1059" t="n">
        <v>0.2676740484105061</v>
      </c>
      <c r="M1059" t="n">
        <v>0.4807692307692307</v>
      </c>
    </row>
    <row r="1060">
      <c r="A1060" s="323" t="n">
        <v>46007.8087037037</v>
      </c>
      <c r="B1060" s="82" t="n">
        <v>46007</v>
      </c>
      <c r="C1060" t="n">
        <v>402</v>
      </c>
      <c r="D1060" t="n">
        <v>824.5</v>
      </c>
      <c r="E1060" t="n">
        <v>5.4</v>
      </c>
      <c r="F1060" t="n">
        <v>10.5</v>
      </c>
      <c r="G1060" t="n">
        <v>0.4875682231655549</v>
      </c>
      <c r="H1060" t="n">
        <v>0.5124317768344451</v>
      </c>
      <c r="I1060" t="n">
        <v>0.5142857142857143</v>
      </c>
      <c r="J1060" t="n">
        <v>0.4857142857142857</v>
      </c>
      <c r="K1060" t="n">
        <v>0.2507493719137139</v>
      </c>
      <c r="L1060" t="n">
        <v>0.2635363423720004</v>
      </c>
      <c r="M1060" t="n">
        <v>0.4857142857142857</v>
      </c>
    </row>
    <row r="1061">
      <c r="A1061" s="323" t="n">
        <v>46007.86672453704</v>
      </c>
      <c r="B1061" s="82" t="n">
        <v>46007</v>
      </c>
      <c r="C1061" t="n">
        <v>399</v>
      </c>
      <c r="D1061" t="n">
        <v>827</v>
      </c>
      <c r="E1061" t="n">
        <v>5.3</v>
      </c>
      <c r="F1061" t="n">
        <v>10.5</v>
      </c>
      <c r="G1061" t="n">
        <v>0.4824667472793229</v>
      </c>
      <c r="H1061" t="n">
        <v>0.5175332527206772</v>
      </c>
      <c r="I1061" t="n">
        <v>0.5047619047619047</v>
      </c>
      <c r="J1061" t="n">
        <v>0.4952380952380953</v>
      </c>
      <c r="K1061" t="n">
        <v>0.2435308343409915</v>
      </c>
      <c r="L1061" t="n">
        <v>0.2612310704209133</v>
      </c>
      <c r="M1061" t="n">
        <v>0.4952380952380953</v>
      </c>
    </row>
    <row r="1062">
      <c r="A1062" s="323" t="n">
        <v>46007.9483912037</v>
      </c>
      <c r="B1062" s="82" t="n">
        <v>46007</v>
      </c>
      <c r="C1062" t="n">
        <v>376</v>
      </c>
      <c r="D1062" t="n">
        <v>820</v>
      </c>
      <c r="E1062" t="n">
        <v>5.3</v>
      </c>
      <c r="F1062" t="n">
        <v>10.5</v>
      </c>
      <c r="G1062" t="n">
        <v>0.4585365853658537</v>
      </c>
      <c r="H1062" t="n">
        <v>0.5414634146341464</v>
      </c>
      <c r="I1062" t="n">
        <v>0.5047619047619047</v>
      </c>
      <c r="J1062" t="n">
        <v>0.4952380952380953</v>
      </c>
      <c r="K1062" t="n">
        <v>0.231451800232288</v>
      </c>
      <c r="L1062" t="n">
        <v>0.2733101045296167</v>
      </c>
      <c r="M1062" t="n">
        <v>0.4952380952380953</v>
      </c>
    </row>
    <row r="1063">
      <c r="A1063" s="323" t="n">
        <v>46008.03648148148</v>
      </c>
      <c r="B1063" s="82" t="n">
        <v>46008</v>
      </c>
      <c r="C1063" t="n">
        <v>417.5</v>
      </c>
      <c r="D1063" t="n">
        <v>828.6</v>
      </c>
      <c r="E1063" t="n">
        <v>5.3</v>
      </c>
      <c r="F1063" t="n">
        <v>11</v>
      </c>
      <c r="G1063" t="n">
        <v>0.5038619357953174</v>
      </c>
      <c r="H1063" t="n">
        <v>0.4961380642046826</v>
      </c>
      <c r="I1063" t="n">
        <v>0.4818181818181818</v>
      </c>
      <c r="J1063" t="n">
        <v>0.5181818181818182</v>
      </c>
      <c r="K1063" t="n">
        <v>0.2427698417922893</v>
      </c>
      <c r="L1063" t="n">
        <v>0.2390483400258925</v>
      </c>
      <c r="M1063" t="n">
        <v>0.5181818181818182</v>
      </c>
    </row>
    <row r="1064">
      <c r="A1064" s="323" t="n">
        <v>46008.07848379629</v>
      </c>
      <c r="B1064" s="82" t="n">
        <v>46008</v>
      </c>
      <c r="C1064" t="n">
        <v>380.5</v>
      </c>
      <c r="D1064" t="n">
        <v>826.4</v>
      </c>
      <c r="E1064" t="n">
        <v>5.4</v>
      </c>
      <c r="F1064" t="n">
        <v>10.5</v>
      </c>
      <c r="G1064" t="n">
        <v>0.460430784123911</v>
      </c>
      <c r="H1064" t="n">
        <v>0.5395692158760891</v>
      </c>
      <c r="I1064" t="n">
        <v>0.5142857142857143</v>
      </c>
      <c r="J1064" t="n">
        <v>0.4857142857142857</v>
      </c>
      <c r="K1064" t="n">
        <v>0.2367929746922971</v>
      </c>
      <c r="L1064" t="n">
        <v>0.2774927395934172</v>
      </c>
      <c r="M1064" t="n">
        <v>0.4857142857142857</v>
      </c>
    </row>
    <row r="1065">
      <c r="A1065" s="323" t="n">
        <v>46008.13849537037</v>
      </c>
      <c r="B1065" s="82" t="n">
        <v>46008</v>
      </c>
      <c r="C1065" t="n">
        <v>411.1</v>
      </c>
      <c r="D1065" t="n">
        <v>831.9</v>
      </c>
      <c r="E1065" t="n">
        <v>5.3</v>
      </c>
      <c r="F1065" t="n">
        <v>10.6</v>
      </c>
      <c r="G1065" t="n">
        <v>0.4941699723524463</v>
      </c>
      <c r="H1065" t="n">
        <v>0.5058300276475538</v>
      </c>
      <c r="I1065" t="n">
        <v>0.5</v>
      </c>
      <c r="J1065" t="n">
        <v>0.5</v>
      </c>
      <c r="K1065" t="n">
        <v>0.2470849861762231</v>
      </c>
      <c r="L1065" t="n">
        <v>0.2529150138237769</v>
      </c>
      <c r="M1065" t="n">
        <v>0.5</v>
      </c>
    </row>
    <row r="1066">
      <c r="A1066" s="323" t="n">
        <v>46008.16859953704</v>
      </c>
      <c r="B1066" s="82" t="n">
        <v>46008</v>
      </c>
      <c r="C1066" t="n">
        <v>394.5</v>
      </c>
      <c r="D1066" t="n">
        <v>831</v>
      </c>
      <c r="E1066" t="n">
        <v>5.5</v>
      </c>
      <c r="F1066" t="n">
        <v>10.9</v>
      </c>
      <c r="G1066" t="n">
        <v>0.4747292418772563</v>
      </c>
      <c r="H1066" t="n">
        <v>0.5252707581227437</v>
      </c>
      <c r="I1066" t="n">
        <v>0.5045871559633027</v>
      </c>
      <c r="J1066" t="n">
        <v>0.4954128440366973</v>
      </c>
      <c r="K1066" t="n">
        <v>0.2395422780114596</v>
      </c>
      <c r="L1066" t="n">
        <v>0.2650448779518431</v>
      </c>
      <c r="M1066" t="n">
        <v>0.4954128440366973</v>
      </c>
    </row>
    <row r="1067">
      <c r="A1067" s="323" t="n">
        <v>46008.72785879629</v>
      </c>
      <c r="B1067" s="82" t="n">
        <v>46008</v>
      </c>
      <c r="C1067" t="n">
        <v>399.4</v>
      </c>
      <c r="D1067" t="n">
        <v>822</v>
      </c>
      <c r="E1067" t="n">
        <v>5.3</v>
      </c>
      <c r="F1067" t="n">
        <v>10.5</v>
      </c>
      <c r="G1067" t="n">
        <v>0.4858880778588808</v>
      </c>
      <c r="H1067" t="n">
        <v>0.5141119221411192</v>
      </c>
      <c r="I1067" t="n">
        <v>0.5047619047619047</v>
      </c>
      <c r="J1067" t="n">
        <v>0.4952380952380953</v>
      </c>
      <c r="K1067" t="n">
        <v>0.2452577916811493</v>
      </c>
      <c r="L1067" t="n">
        <v>0.2595041130807554</v>
      </c>
      <c r="M1067" t="n">
        <v>0.4952380952380953</v>
      </c>
    </row>
    <row r="1068">
      <c r="A1068" s="323" t="n">
        <v>46008.79212962963</v>
      </c>
      <c r="B1068" s="82" t="n">
        <v>46008</v>
      </c>
      <c r="C1068" t="n">
        <v>398</v>
      </c>
      <c r="D1068" t="n">
        <v>830.4</v>
      </c>
      <c r="E1068" t="n">
        <v>5.3</v>
      </c>
      <c r="F1068" t="n">
        <v>10.4</v>
      </c>
      <c r="G1068" t="n">
        <v>0.4792870905587669</v>
      </c>
      <c r="H1068" t="n">
        <v>0.5207129094412332</v>
      </c>
      <c r="I1068" t="n">
        <v>0.5096153846153846</v>
      </c>
      <c r="J1068" t="n">
        <v>0.4903846153846154</v>
      </c>
      <c r="K1068" t="n">
        <v>0.2442520749962946</v>
      </c>
      <c r="L1068" t="n">
        <v>0.2653633096190899</v>
      </c>
      <c r="M1068" t="n">
        <v>0.4903846153846154</v>
      </c>
    </row>
    <row r="1069">
      <c r="A1069" s="323" t="n">
        <v>46008.90002314815</v>
      </c>
      <c r="B1069" s="82" t="n">
        <v>46008</v>
      </c>
      <c r="C1069" t="n">
        <v>402</v>
      </c>
      <c r="D1069" t="n">
        <v>827.8</v>
      </c>
      <c r="E1069" t="n">
        <v>5.3</v>
      </c>
      <c r="F1069" t="n">
        <v>10.4</v>
      </c>
      <c r="G1069" t="n">
        <v>0.4856245469920271</v>
      </c>
      <c r="H1069" t="n">
        <v>0.5143754530079729</v>
      </c>
      <c r="I1069" t="n">
        <v>0.5096153846153846</v>
      </c>
      <c r="J1069" t="n">
        <v>0.4903846153846154</v>
      </c>
      <c r="K1069" t="n">
        <v>0.2474817402940138</v>
      </c>
      <c r="L1069" t="n">
        <v>0.2621336443213708</v>
      </c>
      <c r="M1069" t="n">
        <v>0.4903846153846154</v>
      </c>
    </row>
    <row r="1070">
      <c r="A1070" s="323" t="n">
        <v>46009.03231481482</v>
      </c>
      <c r="B1070" s="82" t="n">
        <v>46009</v>
      </c>
      <c r="C1070" t="n">
        <v>404</v>
      </c>
      <c r="D1070" t="n">
        <v>849.3</v>
      </c>
      <c r="E1070" t="n">
        <v>5.5</v>
      </c>
      <c r="F1070" t="n">
        <v>10.6</v>
      </c>
      <c r="G1070" t="n">
        <v>0.4756858589426587</v>
      </c>
      <c r="H1070" t="n">
        <v>0.5243141410573413</v>
      </c>
      <c r="I1070" t="n">
        <v>0.5188679245283019</v>
      </c>
      <c r="J1070" t="n">
        <v>0.4811320754716981</v>
      </c>
      <c r="K1070" t="n">
        <v>0.2468181343570399</v>
      </c>
      <c r="L1070" t="n">
        <v>0.272049790171262</v>
      </c>
      <c r="M1070" t="n">
        <v>0.4811320754716981</v>
      </c>
    </row>
    <row r="1071">
      <c r="A1071" s="323" t="n">
        <v>46009.07483796297</v>
      </c>
      <c r="B1071" s="82" t="n">
        <v>46009</v>
      </c>
      <c r="C1071" t="n">
        <v>387.1</v>
      </c>
      <c r="D1071" t="n">
        <v>862.2</v>
      </c>
      <c r="E1071" t="n">
        <v>5.6</v>
      </c>
      <c r="F1071" t="n">
        <v>10.7</v>
      </c>
      <c r="G1071" t="n">
        <v>0.448967756900951</v>
      </c>
      <c r="H1071" t="n">
        <v>0.551032243099049</v>
      </c>
      <c r="I1071" t="n">
        <v>0.5233644859813084</v>
      </c>
      <c r="J1071" t="n">
        <v>0.4766355140186916</v>
      </c>
      <c r="K1071" t="n">
        <v>0.2349737793126472</v>
      </c>
      <c r="L1071" t="n">
        <v>0.2883907066686611</v>
      </c>
      <c r="M1071" t="n">
        <v>0.4766355140186916</v>
      </c>
    </row>
    <row r="1072">
      <c r="A1072" s="323" t="n">
        <v>46009.15516203704</v>
      </c>
      <c r="B1072" s="82" t="n">
        <v>46009</v>
      </c>
      <c r="C1072" t="n">
        <v>392.3</v>
      </c>
      <c r="D1072" t="n">
        <v>856.9</v>
      </c>
      <c r="E1072" t="n">
        <v>5.7</v>
      </c>
      <c r="F1072" t="n">
        <v>10.4</v>
      </c>
      <c r="G1072" t="n">
        <v>0.4578130470299919</v>
      </c>
      <c r="H1072" t="n">
        <v>0.5421869529700082</v>
      </c>
      <c r="I1072" t="n">
        <v>0.5480769230769231</v>
      </c>
      <c r="J1072" t="n">
        <v>0.4519230769230769</v>
      </c>
      <c r="K1072" t="n">
        <v>0.2509167661606687</v>
      </c>
      <c r="L1072" t="n">
        <v>0.2971601569162545</v>
      </c>
      <c r="M1072" t="n">
        <v>0.4519230769230769</v>
      </c>
    </row>
    <row r="1073">
      <c r="A1073" s="323" t="n">
        <v>46009.19655092592</v>
      </c>
      <c r="B1073" s="82" t="n">
        <v>46009</v>
      </c>
      <c r="C1073" t="n">
        <v>404.1</v>
      </c>
      <c r="D1073" t="n">
        <v>862.8</v>
      </c>
      <c r="E1073" t="n">
        <v>5.3</v>
      </c>
      <c r="F1073" t="n">
        <v>10.7</v>
      </c>
      <c r="G1073" t="n">
        <v>0.4683588317107094</v>
      </c>
      <c r="H1073" t="n">
        <v>0.5316411682892906</v>
      </c>
      <c r="I1073" t="n">
        <v>0.4953271028037383</v>
      </c>
      <c r="J1073" t="n">
        <v>0.5046728971962616</v>
      </c>
      <c r="K1073" t="n">
        <v>0.2319908231838093</v>
      </c>
      <c r="L1073" t="n">
        <v>0.263336279619929</v>
      </c>
      <c r="M1073" t="n">
        <v>0.5046728971962616</v>
      </c>
    </row>
    <row r="1074">
      <c r="A1074" s="323" t="n">
        <v>46009.23473379629</v>
      </c>
      <c r="B1074" s="82" t="n">
        <v>46009</v>
      </c>
      <c r="C1074" t="n">
        <v>386.5</v>
      </c>
      <c r="D1074" t="n">
        <v>850.8</v>
      </c>
      <c r="E1074" t="n">
        <v>5.6</v>
      </c>
      <c r="F1074" t="n">
        <v>10.4</v>
      </c>
      <c r="G1074" t="n">
        <v>0.4542783262811472</v>
      </c>
      <c r="H1074" t="n">
        <v>0.5457216737188528</v>
      </c>
      <c r="I1074" t="n">
        <v>0.5384615384615384</v>
      </c>
      <c r="J1074" t="n">
        <v>0.4615384615384616</v>
      </c>
      <c r="K1074" t="n">
        <v>0.2446114064590792</v>
      </c>
      <c r="L1074" t="n">
        <v>0.2938501320024592</v>
      </c>
      <c r="M1074" t="n">
        <v>0.4615384615384616</v>
      </c>
    </row>
    <row r="1075">
      <c r="A1075" s="323" t="n">
        <v>46009.28425925926</v>
      </c>
      <c r="B1075" s="82" t="n">
        <v>46009</v>
      </c>
      <c r="C1075" t="n">
        <v>404.1</v>
      </c>
      <c r="D1075" t="n">
        <v>846.4</v>
      </c>
      <c r="E1075" t="n">
        <v>5.2</v>
      </c>
      <c r="F1075" t="n">
        <v>10.4</v>
      </c>
      <c r="G1075" t="n">
        <v>0.4774338374291116</v>
      </c>
      <c r="H1075" t="n">
        <v>0.5225661625708884</v>
      </c>
      <c r="I1075" t="n">
        <v>0.5</v>
      </c>
      <c r="J1075" t="n">
        <v>0.5</v>
      </c>
      <c r="K1075" t="n">
        <v>0.2387169187145558</v>
      </c>
      <c r="L1075" t="n">
        <v>0.2612830812854442</v>
      </c>
      <c r="M1075" t="n">
        <v>0.5</v>
      </c>
    </row>
    <row r="1076">
      <c r="A1076" s="323" t="n">
        <v>46009.82171296296</v>
      </c>
      <c r="B1076" s="82" t="n">
        <v>46009</v>
      </c>
      <c r="C1076" t="n">
        <v>402.3</v>
      </c>
      <c r="D1076" t="n">
        <v>844.1</v>
      </c>
      <c r="E1076" t="n">
        <v>5.4</v>
      </c>
      <c r="F1076" t="n">
        <v>10.6</v>
      </c>
      <c r="G1076" t="n">
        <v>0.4766022983058879</v>
      </c>
      <c r="H1076" t="n">
        <v>0.523397701694112</v>
      </c>
      <c r="I1076" t="n">
        <v>0.5094339622641509</v>
      </c>
      <c r="J1076" t="n">
        <v>0.490566037735849</v>
      </c>
      <c r="K1076" t="n">
        <v>0.2427973972501693</v>
      </c>
      <c r="L1076" t="n">
        <v>0.2666365650139816</v>
      </c>
      <c r="M1076" t="n">
        <v>0.490566037735849</v>
      </c>
    </row>
    <row r="1077">
      <c r="A1077" s="323" t="n">
        <v>46009.92775462963</v>
      </c>
      <c r="B1077" s="82" t="n">
        <v>46009</v>
      </c>
      <c r="C1077" t="n">
        <v>398.6</v>
      </c>
      <c r="D1077" t="n">
        <v>841.4</v>
      </c>
      <c r="E1077" t="n">
        <v>5.3</v>
      </c>
      <c r="F1077" t="n">
        <v>10.7</v>
      </c>
      <c r="G1077" t="n">
        <v>0.4737342524364155</v>
      </c>
      <c r="H1077" t="n">
        <v>0.5262657475635845</v>
      </c>
      <c r="I1077" t="n">
        <v>0.4953271028037383</v>
      </c>
      <c r="J1077" t="n">
        <v>0.5046728971962616</v>
      </c>
      <c r="K1077" t="n">
        <v>0.2346534147582245</v>
      </c>
      <c r="L1077" t="n">
        <v>0.2606736880455138</v>
      </c>
      <c r="M1077" t="n">
        <v>0.5046728971962616</v>
      </c>
    </row>
    <row r="1078">
      <c r="A1078" s="323" t="n">
        <v>46010.03983796296</v>
      </c>
      <c r="B1078" s="82" t="n">
        <v>46010</v>
      </c>
      <c r="C1078" t="n">
        <v>398.2</v>
      </c>
      <c r="D1078" t="n">
        <v>858.9</v>
      </c>
      <c r="E1078" t="n">
        <v>5.4</v>
      </c>
      <c r="F1078" t="n">
        <v>10.3</v>
      </c>
      <c r="G1078" t="n">
        <v>0.4636162533473047</v>
      </c>
      <c r="H1078" t="n">
        <v>0.5363837466526953</v>
      </c>
      <c r="I1078" t="n">
        <v>0.5242718446601942</v>
      </c>
      <c r="J1078" t="n">
        <v>0.4757281553398058</v>
      </c>
      <c r="K1078" t="n">
        <v>0.2430609483568394</v>
      </c>
      <c r="L1078" t="n">
        <v>0.2812108963033548</v>
      </c>
      <c r="M1078" t="n">
        <v>0.4757281553398058</v>
      </c>
    </row>
    <row r="1079">
      <c r="A1079" s="323" t="n">
        <v>46010.0946875</v>
      </c>
      <c r="B1079" s="82" t="n">
        <v>46010</v>
      </c>
      <c r="C1079" t="n">
        <v>399.2</v>
      </c>
      <c r="D1079" t="n">
        <v>833.7</v>
      </c>
      <c r="E1079" t="n">
        <v>5.3</v>
      </c>
      <c r="F1079" t="n">
        <v>10.5</v>
      </c>
      <c r="G1079" t="n">
        <v>0.4788293151013553</v>
      </c>
      <c r="H1079" t="n">
        <v>0.5211706848986446</v>
      </c>
      <c r="I1079" t="n">
        <v>0.5047619047619047</v>
      </c>
      <c r="J1079" t="n">
        <v>0.4952380952380953</v>
      </c>
      <c r="K1079" t="n">
        <v>0.2416947971463984</v>
      </c>
      <c r="L1079" t="n">
        <v>0.2630671076155063</v>
      </c>
      <c r="M1079" t="n">
        <v>0.4952380952380953</v>
      </c>
    </row>
    <row r="1080">
      <c r="A1080" s="323" t="n">
        <v>46010.1144212963</v>
      </c>
      <c r="B1080" s="82" t="n">
        <v>46010</v>
      </c>
      <c r="C1080" t="n">
        <v>396.7</v>
      </c>
      <c r="D1080" t="n">
        <v>849.6</v>
      </c>
      <c r="E1080" t="n">
        <v>5.4</v>
      </c>
      <c r="F1080" t="n">
        <v>10.2</v>
      </c>
      <c r="G1080" t="n">
        <v>0.4669256120527307</v>
      </c>
      <c r="H1080" t="n">
        <v>0.5330743879472694</v>
      </c>
      <c r="I1080" t="n">
        <v>0.5294117647058825</v>
      </c>
      <c r="J1080" t="n">
        <v>0.4705882352941176</v>
      </c>
      <c r="K1080" t="n">
        <v>0.2471959122632104</v>
      </c>
      <c r="L1080" t="n">
        <v>0.2822158524426721</v>
      </c>
      <c r="M1080" t="n">
        <v>0.4705882352941176</v>
      </c>
    </row>
    <row r="1081">
      <c r="A1081" s="323" t="n">
        <v>46010.18526620371</v>
      </c>
      <c r="B1081" s="82" t="n">
        <v>46010</v>
      </c>
      <c r="C1081" t="n">
        <v>387.6</v>
      </c>
      <c r="D1081" t="n">
        <v>833.8</v>
      </c>
      <c r="E1081" t="n">
        <v>5.1</v>
      </c>
      <c r="F1081" t="n">
        <v>10.2</v>
      </c>
      <c r="G1081" t="n">
        <v>0.4648596785799953</v>
      </c>
      <c r="H1081" t="n">
        <v>0.5351403214200048</v>
      </c>
      <c r="I1081" t="n">
        <v>0.5</v>
      </c>
      <c r="J1081" t="n">
        <v>0.5</v>
      </c>
      <c r="K1081" t="n">
        <v>0.2324298392899976</v>
      </c>
      <c r="L1081" t="n">
        <v>0.2675701607100024</v>
      </c>
      <c r="M1081" t="n">
        <v>0.5</v>
      </c>
    </row>
    <row r="1082">
      <c r="A1082" s="323" t="n">
        <v>46010.24951388889</v>
      </c>
      <c r="B1082" s="82" t="n">
        <v>46010</v>
      </c>
      <c r="C1082" t="n">
        <v>401</v>
      </c>
      <c r="D1082" t="n">
        <v>854.1</v>
      </c>
      <c r="E1082" t="n">
        <v>5.4</v>
      </c>
      <c r="F1082" t="n">
        <v>10.5</v>
      </c>
      <c r="G1082" t="n">
        <v>0.4695000585411544</v>
      </c>
      <c r="H1082" t="n">
        <v>0.5304999414588456</v>
      </c>
      <c r="I1082" t="n">
        <v>0.5142857142857143</v>
      </c>
      <c r="J1082" t="n">
        <v>0.4857142857142857</v>
      </c>
      <c r="K1082" t="n">
        <v>0.2414571729640223</v>
      </c>
      <c r="L1082" t="n">
        <v>0.272828541321692</v>
      </c>
      <c r="M1082" t="n">
        <v>0.4857142857142857</v>
      </c>
    </row>
    <row r="1083">
      <c r="A1083" s="323" t="n">
        <v>46010.28355324074</v>
      </c>
      <c r="B1083" s="82" t="n">
        <v>46010</v>
      </c>
      <c r="C1083" t="n">
        <v>400.9</v>
      </c>
      <c r="D1083" t="n">
        <v>846.3</v>
      </c>
      <c r="E1083" t="n">
        <v>5.5</v>
      </c>
      <c r="F1083" t="n">
        <v>10.4</v>
      </c>
      <c r="G1083" t="n">
        <v>0.4737090866123124</v>
      </c>
      <c r="H1083" t="n">
        <v>0.5262909133876876</v>
      </c>
      <c r="I1083" t="n">
        <v>0.5288461538461539</v>
      </c>
      <c r="J1083" t="n">
        <v>0.4711538461538461</v>
      </c>
      <c r="K1083" t="n">
        <v>0.250519228496896</v>
      </c>
      <c r="L1083" t="n">
        <v>0.2783269253492579</v>
      </c>
      <c r="M1083" t="n">
        <v>0.4711538461538461</v>
      </c>
    </row>
    <row r="1084">
      <c r="A1084" s="323" t="n">
        <v>46010.71910879629</v>
      </c>
      <c r="B1084" s="82" t="n">
        <v>46010</v>
      </c>
      <c r="C1084" t="n">
        <v>398.6</v>
      </c>
      <c r="D1084" t="n">
        <v>823.5</v>
      </c>
      <c r="E1084" t="n">
        <v>5.3</v>
      </c>
      <c r="F1084" t="n">
        <v>10.4</v>
      </c>
      <c r="G1084" t="n">
        <v>0.4840315725561627</v>
      </c>
      <c r="H1084" t="n">
        <v>0.5159684274438373</v>
      </c>
      <c r="I1084" t="n">
        <v>0.5096153846153846</v>
      </c>
      <c r="J1084" t="n">
        <v>0.4903846153846154</v>
      </c>
      <c r="K1084" t="n">
        <v>0.2466699360141983</v>
      </c>
      <c r="L1084" t="n">
        <v>0.2629454486011863</v>
      </c>
      <c r="M1084" t="n">
        <v>0.4903846153846154</v>
      </c>
    </row>
    <row r="1085">
      <c r="A1085" s="323" t="n">
        <v>46010.80516203704</v>
      </c>
      <c r="B1085" s="82" t="n">
        <v>46010</v>
      </c>
      <c r="C1085" t="n">
        <v>376.9</v>
      </c>
      <c r="D1085" t="n">
        <v>822.6</v>
      </c>
      <c r="E1085" t="n">
        <v>5.4</v>
      </c>
      <c r="F1085" t="n">
        <v>10.5</v>
      </c>
      <c r="G1085" t="n">
        <v>0.4581813761244833</v>
      </c>
      <c r="H1085" t="n">
        <v>0.5418186238755167</v>
      </c>
      <c r="I1085" t="n">
        <v>0.5142857142857143</v>
      </c>
      <c r="J1085" t="n">
        <v>0.4857142857142857</v>
      </c>
      <c r="K1085" t="n">
        <v>0.2356361362925914</v>
      </c>
      <c r="L1085" t="n">
        <v>0.2786495779931229</v>
      </c>
      <c r="M1085" t="n">
        <v>0.4857142857142857</v>
      </c>
    </row>
    <row r="1086">
      <c r="A1086" s="323" t="n">
        <v>46010.93641203704</v>
      </c>
      <c r="B1086" s="82" t="n">
        <v>46010</v>
      </c>
      <c r="C1086" t="n">
        <v>402</v>
      </c>
      <c r="D1086" t="n">
        <v>830</v>
      </c>
      <c r="E1086" t="n">
        <v>5.4</v>
      </c>
      <c r="F1086" t="n">
        <v>10.5</v>
      </c>
      <c r="G1086" t="n">
        <v>0.4843373493975904</v>
      </c>
      <c r="H1086" t="n">
        <v>0.5156626506024097</v>
      </c>
      <c r="I1086" t="n">
        <v>0.5142857142857143</v>
      </c>
      <c r="J1086" t="n">
        <v>0.4857142857142857</v>
      </c>
      <c r="K1086" t="n">
        <v>0.2490877796901894</v>
      </c>
      <c r="L1086" t="n">
        <v>0.265197934595525</v>
      </c>
      <c r="M1086" t="n">
        <v>0.4857142857142857</v>
      </c>
    </row>
    <row r="1087">
      <c r="A1087" s="323" t="n">
        <v>46011.03273148148</v>
      </c>
      <c r="B1087" s="82" t="n">
        <v>46011</v>
      </c>
      <c r="C1087" t="n">
        <v>385.7</v>
      </c>
      <c r="D1087" t="n">
        <v>848</v>
      </c>
      <c r="E1087" t="n">
        <v>5.5</v>
      </c>
      <c r="F1087" t="n">
        <v>10.8</v>
      </c>
      <c r="G1087" t="n">
        <v>0.4548349056603773</v>
      </c>
      <c r="H1087" t="n">
        <v>0.5451650943396227</v>
      </c>
      <c r="I1087" t="n">
        <v>0.5092592592592592</v>
      </c>
      <c r="J1087" t="n">
        <v>0.4907407407407408</v>
      </c>
      <c r="K1087" t="n">
        <v>0.2316288871418588</v>
      </c>
      <c r="L1087" t="n">
        <v>0.2776303721174004</v>
      </c>
      <c r="M1087" t="n">
        <v>0.4907407407407408</v>
      </c>
    </row>
    <row r="1088">
      <c r="A1088" s="323" t="n">
        <v>46011.07260416666</v>
      </c>
      <c r="B1088" s="82" t="n">
        <v>46011</v>
      </c>
      <c r="C1088" t="n">
        <v>385.7</v>
      </c>
      <c r="D1088" t="n">
        <v>841</v>
      </c>
      <c r="E1088" t="n">
        <v>5.4</v>
      </c>
      <c r="F1088" t="n">
        <v>10.5</v>
      </c>
      <c r="G1088" t="n">
        <v>0.4586206896551724</v>
      </c>
      <c r="H1088" t="n">
        <v>0.5413793103448276</v>
      </c>
      <c r="I1088" t="n">
        <v>0.5142857142857143</v>
      </c>
      <c r="J1088" t="n">
        <v>0.4857142857142857</v>
      </c>
      <c r="K1088" t="n">
        <v>0.2358620689655173</v>
      </c>
      <c r="L1088" t="n">
        <v>0.2784236453201971</v>
      </c>
      <c r="M1088" t="n">
        <v>0.4857142857142857</v>
      </c>
    </row>
    <row r="1089">
      <c r="A1089" s="323" t="n">
        <v>46011.12760416666</v>
      </c>
      <c r="B1089" s="82" t="n">
        <v>46011</v>
      </c>
      <c r="C1089" t="n">
        <v>407.5</v>
      </c>
      <c r="D1089" t="n">
        <v>863.6</v>
      </c>
      <c r="E1089" t="n">
        <v>5.2</v>
      </c>
      <c r="F1089" t="n">
        <v>10.9</v>
      </c>
      <c r="G1089" t="n">
        <v>0.471861973135711</v>
      </c>
      <c r="H1089" t="n">
        <v>0.528138026864289</v>
      </c>
      <c r="I1089" t="n">
        <v>0.4770642201834863</v>
      </c>
      <c r="J1089" t="n">
        <v>0.5229357798165137</v>
      </c>
      <c r="K1089" t="n">
        <v>0.2251084642482291</v>
      </c>
      <c r="L1089" t="n">
        <v>0.2519557559352572</v>
      </c>
      <c r="M1089" t="n">
        <v>0.5229357798165137</v>
      </c>
    </row>
    <row r="1090">
      <c r="A1090" s="323" t="n">
        <v>46011.14585648148</v>
      </c>
      <c r="B1090" s="82" t="n">
        <v>46011</v>
      </c>
      <c r="C1090" t="n">
        <v>412.5</v>
      </c>
      <c r="D1090" t="n">
        <v>835</v>
      </c>
      <c r="E1090" t="n">
        <v>5.3</v>
      </c>
      <c r="F1090" t="n">
        <v>10.8</v>
      </c>
      <c r="G1090" t="n">
        <v>0.4940119760479042</v>
      </c>
      <c r="H1090" t="n">
        <v>0.5059880239520959</v>
      </c>
      <c r="I1090" t="n">
        <v>0.4907407407407407</v>
      </c>
      <c r="J1090" t="n">
        <v>0.5092592592592593</v>
      </c>
      <c r="K1090" t="n">
        <v>0.2424318030605456</v>
      </c>
      <c r="L1090" t="n">
        <v>0.2483089376801952</v>
      </c>
      <c r="M1090" t="n">
        <v>0.5092592592592593</v>
      </c>
    </row>
    <row r="1091">
      <c r="A1091" s="323" t="n">
        <v>46011.20445601852</v>
      </c>
      <c r="B1091" s="82" t="n">
        <v>46011</v>
      </c>
      <c r="C1091" t="n">
        <v>390.2</v>
      </c>
      <c r="D1091" t="n">
        <v>827.2</v>
      </c>
      <c r="E1091" t="n">
        <v>5.3</v>
      </c>
      <c r="F1091" t="n">
        <v>10.7</v>
      </c>
      <c r="G1091" t="n">
        <v>0.4717117988394584</v>
      </c>
      <c r="H1091" t="n">
        <v>0.5282882011605416</v>
      </c>
      <c r="I1091" t="n">
        <v>0.4953271028037383</v>
      </c>
      <c r="J1091" t="n">
        <v>0.5046728971962616</v>
      </c>
      <c r="K1091" t="n">
        <v>0.2336516386774887</v>
      </c>
      <c r="L1091" t="n">
        <v>0.2616754641262496</v>
      </c>
      <c r="M1091" t="n">
        <v>0.5046728971962616</v>
      </c>
    </row>
    <row r="1092">
      <c r="A1092" s="323" t="n">
        <v>46011.23709490741</v>
      </c>
      <c r="B1092" s="82" t="n">
        <v>46011</v>
      </c>
      <c r="C1092" t="n">
        <v>386.4</v>
      </c>
      <c r="D1092" t="n">
        <v>837.7</v>
      </c>
      <c r="E1092" t="n">
        <v>5.4</v>
      </c>
      <c r="F1092" t="n">
        <v>10.7</v>
      </c>
      <c r="G1092" t="n">
        <v>0.4612629819744538</v>
      </c>
      <c r="H1092" t="n">
        <v>0.5387370180255462</v>
      </c>
      <c r="I1092" t="n">
        <v>0.5046728971962617</v>
      </c>
      <c r="J1092" t="n">
        <v>0.4953271028037383</v>
      </c>
      <c r="K1092" t="n">
        <v>0.2327869254824347</v>
      </c>
      <c r="L1092" t="n">
        <v>0.2718859717138271</v>
      </c>
      <c r="M1092" t="n">
        <v>0.4953271028037383</v>
      </c>
    </row>
    <row r="1093">
      <c r="A1093" s="323" t="n">
        <v>46011.27503472222</v>
      </c>
      <c r="B1093" s="82" t="n">
        <v>46011</v>
      </c>
      <c r="C1093" t="n">
        <v>390.2</v>
      </c>
      <c r="D1093" t="n">
        <v>832.3</v>
      </c>
      <c r="E1093" t="n">
        <v>5.3</v>
      </c>
      <c r="F1093" t="n">
        <v>10.8</v>
      </c>
      <c r="G1093" t="n">
        <v>0.46882133845969</v>
      </c>
      <c r="H1093" t="n">
        <v>0.53117866154031</v>
      </c>
      <c r="I1093" t="n">
        <v>0.4907407407407407</v>
      </c>
      <c r="J1093" t="n">
        <v>0.5092592592592593</v>
      </c>
      <c r="K1093" t="n">
        <v>0.2300697309107738</v>
      </c>
      <c r="L1093" t="n">
        <v>0.2606710098299669</v>
      </c>
      <c r="M1093" t="n">
        <v>0.5092592592592593</v>
      </c>
    </row>
    <row r="1094">
      <c r="A1094" s="323" t="n">
        <v>46011.37753472223</v>
      </c>
      <c r="B1094" s="82" t="n">
        <v>46011</v>
      </c>
      <c r="C1094" t="n">
        <v>392.3</v>
      </c>
      <c r="D1094" t="n">
        <v>841.6</v>
      </c>
      <c r="E1094" t="n">
        <v>5.5</v>
      </c>
      <c r="F1094" t="n">
        <v>10.9</v>
      </c>
      <c r="G1094" t="n">
        <v>0.4661359315589353</v>
      </c>
      <c r="H1094" t="n">
        <v>0.5338640684410646</v>
      </c>
      <c r="I1094" t="n">
        <v>0.5045871559633027</v>
      </c>
      <c r="J1094" t="n">
        <v>0.4954128440366973</v>
      </c>
      <c r="K1094" t="n">
        <v>0.2352062039976279</v>
      </c>
      <c r="L1094" t="n">
        <v>0.2693809519656748</v>
      </c>
      <c r="M1094" t="n">
        <v>0.4954128440366973</v>
      </c>
    </row>
    <row r="1095">
      <c r="A1095" s="323" t="n">
        <v>46011.74046296296</v>
      </c>
      <c r="B1095" s="82" t="n">
        <v>46011</v>
      </c>
      <c r="C1095" t="n">
        <v>399.8</v>
      </c>
      <c r="D1095" t="n">
        <v>843.2</v>
      </c>
      <c r="E1095" t="n">
        <v>5.4</v>
      </c>
      <c r="F1095" t="n">
        <v>10.5</v>
      </c>
      <c r="G1095" t="n">
        <v>0.474146110056926</v>
      </c>
      <c r="H1095" t="n">
        <v>0.525853889943074</v>
      </c>
      <c r="I1095" t="n">
        <v>0.5142857142857143</v>
      </c>
      <c r="J1095" t="n">
        <v>0.4857142857142857</v>
      </c>
      <c r="K1095" t="n">
        <v>0.2438465708864191</v>
      </c>
      <c r="L1095" t="n">
        <v>0.2704391433992953</v>
      </c>
      <c r="M1095" t="n">
        <v>0.4857142857142857</v>
      </c>
    </row>
    <row r="1096">
      <c r="A1096" s="323" t="n">
        <v>46011.95379629629</v>
      </c>
      <c r="B1096" s="82" t="n">
        <v>46011</v>
      </c>
      <c r="C1096" t="n">
        <v>404.2</v>
      </c>
      <c r="D1096" t="n">
        <v>845.1</v>
      </c>
      <c r="E1096" t="n">
        <v>5.4</v>
      </c>
      <c r="F1096" t="n">
        <v>10.7</v>
      </c>
      <c r="G1096" t="n">
        <v>0.4782865933025677</v>
      </c>
      <c r="H1096" t="n">
        <v>0.5217134066974323</v>
      </c>
      <c r="I1096" t="n">
        <v>0.5046728971962617</v>
      </c>
      <c r="J1096" t="n">
        <v>0.4953271028037383</v>
      </c>
      <c r="K1096" t="n">
        <v>0.241378280732137</v>
      </c>
      <c r="L1096" t="n">
        <v>0.2632946164641247</v>
      </c>
      <c r="M1096" t="n">
        <v>0.4953271028037383</v>
      </c>
    </row>
    <row r="1097">
      <c r="A1097" s="323" t="n">
        <v>46012.0258912037</v>
      </c>
      <c r="B1097" s="82" t="n">
        <v>46012</v>
      </c>
      <c r="C1097" t="n">
        <v>396.4</v>
      </c>
      <c r="D1097" t="n">
        <v>855.3</v>
      </c>
      <c r="E1097" t="n">
        <v>5.5</v>
      </c>
      <c r="F1097" t="n">
        <v>10.9</v>
      </c>
      <c r="G1097" t="n">
        <v>0.4634631123582369</v>
      </c>
      <c r="H1097" t="n">
        <v>0.5365368876417631</v>
      </c>
      <c r="I1097" t="n">
        <v>0.5045871559633027</v>
      </c>
      <c r="J1097" t="n">
        <v>0.4954128440366973</v>
      </c>
      <c r="K1097" t="n">
        <v>0.2338575337587434</v>
      </c>
      <c r="L1097" t="n">
        <v>0.2707296222045594</v>
      </c>
      <c r="M1097" t="n">
        <v>0.4954128440366973</v>
      </c>
    </row>
    <row r="1098">
      <c r="A1098" s="323" t="n">
        <v>46012.07770833333</v>
      </c>
      <c r="B1098" s="82" t="n">
        <v>46012</v>
      </c>
      <c r="C1098" t="n">
        <v>394.8</v>
      </c>
      <c r="D1098" t="n">
        <v>835</v>
      </c>
      <c r="E1098" t="n">
        <v>5.3</v>
      </c>
      <c r="F1098" t="n">
        <v>10.8</v>
      </c>
      <c r="G1098" t="n">
        <v>0.472814371257485</v>
      </c>
      <c r="H1098" t="n">
        <v>0.527185628742515</v>
      </c>
      <c r="I1098" t="n">
        <v>0.4907407407407407</v>
      </c>
      <c r="J1098" t="n">
        <v>0.5092592592592593</v>
      </c>
      <c r="K1098" t="n">
        <v>0.2320292747837658</v>
      </c>
      <c r="L1098" t="n">
        <v>0.2587114659569749</v>
      </c>
      <c r="M1098" t="n">
        <v>0.5092592592592593</v>
      </c>
    </row>
    <row r="1099">
      <c r="A1099" s="323" t="n">
        <v>46012.10614583334</v>
      </c>
      <c r="B1099" s="82" t="n">
        <v>46012</v>
      </c>
      <c r="C1099" t="n">
        <v>390.2</v>
      </c>
      <c r="D1099" t="n">
        <v>856.2</v>
      </c>
      <c r="E1099" t="n">
        <v>5.6</v>
      </c>
      <c r="F1099" t="n">
        <v>11</v>
      </c>
      <c r="G1099" t="n">
        <v>0.4557346414389161</v>
      </c>
      <c r="H1099" t="n">
        <v>0.5442653585610839</v>
      </c>
      <c r="I1099" t="n">
        <v>0.509090909090909</v>
      </c>
      <c r="J1099" t="n">
        <v>0.490909090909091</v>
      </c>
      <c r="K1099" t="n">
        <v>0.2320103629143573</v>
      </c>
      <c r="L1099" t="n">
        <v>0.2770805461765518</v>
      </c>
      <c r="M1099" t="n">
        <v>0.490909090909091</v>
      </c>
    </row>
    <row r="1100">
      <c r="A1100" s="323" t="n">
        <v>46012.16983796296</v>
      </c>
      <c r="B1100" s="82" t="n">
        <v>46012</v>
      </c>
      <c r="C1100" t="n">
        <v>389.5</v>
      </c>
      <c r="D1100" t="n">
        <v>840.2</v>
      </c>
      <c r="E1100" t="n">
        <v>5.4</v>
      </c>
      <c r="F1100" t="n">
        <v>10.8</v>
      </c>
      <c r="G1100" t="n">
        <v>0.4635800999761961</v>
      </c>
      <c r="H1100" t="n">
        <v>0.5364199000238039</v>
      </c>
      <c r="I1100" t="n">
        <v>0.5</v>
      </c>
      <c r="J1100" t="n">
        <v>0.5</v>
      </c>
      <c r="K1100" t="n">
        <v>0.231790049988098</v>
      </c>
      <c r="L1100" t="n">
        <v>0.268209950011902</v>
      </c>
      <c r="M1100" t="n">
        <v>0.5</v>
      </c>
    </row>
    <row r="1101">
      <c r="A1101" s="323" t="n">
        <v>46012.20265046296</v>
      </c>
      <c r="B1101" s="82" t="n">
        <v>46012</v>
      </c>
      <c r="C1101" t="n">
        <v>391.5</v>
      </c>
      <c r="D1101" t="n">
        <v>851.7</v>
      </c>
      <c r="E1101" t="n">
        <v>5.3</v>
      </c>
      <c r="F1101" t="n">
        <v>10.8</v>
      </c>
      <c r="G1101" t="n">
        <v>0.4596688974991194</v>
      </c>
      <c r="H1101" t="n">
        <v>0.5403311025008806</v>
      </c>
      <c r="I1101" t="n">
        <v>0.4907407407407407</v>
      </c>
      <c r="J1101" t="n">
        <v>0.5092592592592593</v>
      </c>
      <c r="K1101" t="n">
        <v>0.2255782552541974</v>
      </c>
      <c r="L1101" t="n">
        <v>0.2651624854865432</v>
      </c>
      <c r="M1101" t="n">
        <v>0.5092592592592593</v>
      </c>
    </row>
    <row r="1102">
      <c r="A1102" s="323" t="n">
        <v>46012.24998842592</v>
      </c>
      <c r="B1102" s="82" t="n">
        <v>46012</v>
      </c>
      <c r="C1102" t="n">
        <v>388.7</v>
      </c>
      <c r="D1102" t="n">
        <v>847.3</v>
      </c>
      <c r="E1102" t="n">
        <v>5.4</v>
      </c>
      <c r="F1102" t="n">
        <v>10.7</v>
      </c>
      <c r="G1102" t="n">
        <v>0.4587513277469609</v>
      </c>
      <c r="H1102" t="n">
        <v>0.5412486722530391</v>
      </c>
      <c r="I1102" t="n">
        <v>0.5046728971962617</v>
      </c>
      <c r="J1102" t="n">
        <v>0.4953271028037383</v>
      </c>
      <c r="K1102" t="n">
        <v>0.2315193616666906</v>
      </c>
      <c r="L1102" t="n">
        <v>0.2731535355295712</v>
      </c>
      <c r="M1102" t="n">
        <v>0.4953271028037383</v>
      </c>
    </row>
    <row r="1103">
      <c r="A1103" s="323" t="n">
        <v>46012.2781712963</v>
      </c>
      <c r="B1103" s="82" t="n">
        <v>46012</v>
      </c>
      <c r="C1103" t="n">
        <v>395.5</v>
      </c>
      <c r="D1103" t="n">
        <v>847.9</v>
      </c>
      <c r="E1103" t="n">
        <v>5.3</v>
      </c>
      <c r="F1103" t="n">
        <v>10.4</v>
      </c>
      <c r="G1103" t="n">
        <v>0.4664465149192122</v>
      </c>
      <c r="H1103" t="n">
        <v>0.5335534850807878</v>
      </c>
      <c r="I1103" t="n">
        <v>0.5096153846153846</v>
      </c>
      <c r="J1103" t="n">
        <v>0.4903846153846154</v>
      </c>
      <c r="K1103" t="n">
        <v>0.23770832010306</v>
      </c>
      <c r="L1103" t="n">
        <v>0.2719070645123245</v>
      </c>
      <c r="M1103" t="n">
        <v>0.4903846153846154</v>
      </c>
    </row>
    <row r="1104">
      <c r="A1104" s="323" t="n">
        <v>46012.38640046296</v>
      </c>
      <c r="B1104" s="82" t="n">
        <v>46012</v>
      </c>
      <c r="C1104" t="n">
        <v>372.5</v>
      </c>
      <c r="D1104" t="n">
        <v>832</v>
      </c>
      <c r="E1104" t="n">
        <v>5.4</v>
      </c>
      <c r="F1104" t="n">
        <v>10.6</v>
      </c>
      <c r="G1104" t="n">
        <v>0.4477163461538461</v>
      </c>
      <c r="H1104" t="n">
        <v>0.5522836538461539</v>
      </c>
      <c r="I1104" t="n">
        <v>0.5094339622641509</v>
      </c>
      <c r="J1104" t="n">
        <v>0.490566037735849</v>
      </c>
      <c r="K1104" t="n">
        <v>0.228081912191582</v>
      </c>
      <c r="L1104" t="n">
        <v>0.281352050072569</v>
      </c>
      <c r="M1104" t="n">
        <v>0.490566037735849</v>
      </c>
    </row>
    <row r="1105">
      <c r="A1105" s="323" t="n">
        <v>46012.74777777777</v>
      </c>
      <c r="B1105" s="82" t="n">
        <v>46012</v>
      </c>
      <c r="C1105" t="n">
        <v>399.6</v>
      </c>
      <c r="D1105" t="n">
        <v>823.4</v>
      </c>
      <c r="E1105" t="n">
        <v>5.3</v>
      </c>
      <c r="F1105" t="n">
        <v>10.4</v>
      </c>
      <c r="G1105" t="n">
        <v>0.4853048336167112</v>
      </c>
      <c r="H1105" t="n">
        <v>0.5146951663832887</v>
      </c>
      <c r="I1105" t="n">
        <v>0.5096153846153846</v>
      </c>
      <c r="J1105" t="n">
        <v>0.4903846153846154</v>
      </c>
      <c r="K1105" t="n">
        <v>0.2473188094392855</v>
      </c>
      <c r="L1105" t="n">
        <v>0.2622965751760991</v>
      </c>
      <c r="M1105" t="n">
        <v>0.4903846153846154</v>
      </c>
    </row>
    <row r="1106">
      <c r="A1106" s="323" t="n">
        <v>46012.795625</v>
      </c>
      <c r="B1106" s="82" t="n">
        <v>46012</v>
      </c>
      <c r="C1106" t="n">
        <v>370</v>
      </c>
      <c r="D1106" t="n">
        <v>822.5</v>
      </c>
      <c r="E1106" t="n">
        <v>5.3</v>
      </c>
      <c r="F1106" t="n">
        <v>10.5</v>
      </c>
      <c r="G1106" t="n">
        <v>0.4498480243161094</v>
      </c>
      <c r="H1106" t="n">
        <v>0.5501519756838906</v>
      </c>
      <c r="I1106" t="n">
        <v>0.5047619047619047</v>
      </c>
      <c r="J1106" t="n">
        <v>0.4952380952380953</v>
      </c>
      <c r="K1106" t="n">
        <v>0.227066145607179</v>
      </c>
      <c r="L1106" t="n">
        <v>0.2776957591547257</v>
      </c>
      <c r="M1106" t="n">
        <v>0.4952380952380953</v>
      </c>
    </row>
    <row r="1107">
      <c r="A1107" s="323" t="n">
        <v>46012.8599537037</v>
      </c>
      <c r="B1107" s="82" t="n">
        <v>46012</v>
      </c>
      <c r="C1107" t="n">
        <v>402</v>
      </c>
      <c r="D1107" t="n">
        <v>830.5</v>
      </c>
      <c r="E1107" t="n">
        <v>5.4</v>
      </c>
      <c r="F1107" t="n">
        <v>10.4</v>
      </c>
      <c r="G1107" t="n">
        <v>0.4840457555689344</v>
      </c>
      <c r="H1107" t="n">
        <v>0.5159542444310656</v>
      </c>
      <c r="I1107" t="n">
        <v>0.5192307692307693</v>
      </c>
      <c r="J1107" t="n">
        <v>0.4807692307692307</v>
      </c>
      <c r="K1107" t="n">
        <v>0.2513314500069467</v>
      </c>
      <c r="L1107" t="n">
        <v>0.2678993192238225</v>
      </c>
      <c r="M1107" t="n">
        <v>0.4807692307692307</v>
      </c>
    </row>
    <row r="1108">
      <c r="A1108" s="323" t="n">
        <v>46013.02623842593</v>
      </c>
      <c r="B1108" s="82" t="n">
        <v>46013</v>
      </c>
      <c r="C1108" t="n">
        <v>396.2</v>
      </c>
      <c r="D1108" t="n">
        <v>826.1</v>
      </c>
      <c r="E1108" t="n">
        <v>5.2</v>
      </c>
      <c r="F1108" t="n">
        <v>10.8</v>
      </c>
      <c r="G1108" t="n">
        <v>0.4796029536375741</v>
      </c>
      <c r="H1108" t="n">
        <v>0.5203970463624259</v>
      </c>
      <c r="I1108" t="n">
        <v>0.4814814814814815</v>
      </c>
      <c r="J1108" t="n">
        <v>0.5185185185185185</v>
      </c>
      <c r="K1108" t="n">
        <v>0.2309199406403134</v>
      </c>
      <c r="L1108" t="n">
        <v>0.250561540841168</v>
      </c>
      <c r="M1108" t="n">
        <v>0.5185185185185185</v>
      </c>
    </row>
    <row r="1109">
      <c r="A1109" s="323" t="n">
        <v>46013.073125</v>
      </c>
      <c r="B1109" s="82" t="n">
        <v>46013</v>
      </c>
      <c r="C1109" t="n">
        <v>387.5</v>
      </c>
      <c r="D1109" t="n">
        <v>826.4</v>
      </c>
      <c r="E1109" t="n">
        <v>5.3</v>
      </c>
      <c r="F1109" t="n">
        <v>10.7</v>
      </c>
      <c r="G1109" t="n">
        <v>0.4689012584704744</v>
      </c>
      <c r="H1109" t="n">
        <v>0.5310987415295256</v>
      </c>
      <c r="I1109" t="n">
        <v>0.4953271028037383</v>
      </c>
      <c r="J1109" t="n">
        <v>0.5046728971962616</v>
      </c>
      <c r="K1109" t="n">
        <v>0.2322595018592069</v>
      </c>
      <c r="L1109" t="n">
        <v>0.2630676009445314</v>
      </c>
      <c r="M1109" t="n">
        <v>0.5046728971962616</v>
      </c>
    </row>
    <row r="1110">
      <c r="A1110" s="323" t="n">
        <v>46013.11186342593</v>
      </c>
      <c r="B1110" s="82" t="n">
        <v>46013</v>
      </c>
      <c r="C1110" t="n">
        <v>396.5</v>
      </c>
      <c r="D1110" t="n">
        <v>828</v>
      </c>
      <c r="E1110" t="n">
        <v>5.4</v>
      </c>
      <c r="F1110" t="n">
        <v>10.6</v>
      </c>
      <c r="G1110" t="n">
        <v>0.4788647342995169</v>
      </c>
      <c r="H1110" t="n">
        <v>0.5211352657004831</v>
      </c>
      <c r="I1110" t="n">
        <v>0.5094339622641509</v>
      </c>
      <c r="J1110" t="n">
        <v>0.490566037735849</v>
      </c>
      <c r="K1110" t="n">
        <v>0.2439499589827728</v>
      </c>
      <c r="L1110" t="n">
        <v>0.2654840032813782</v>
      </c>
      <c r="M1110" t="n">
        <v>0.490566037735849</v>
      </c>
    </row>
    <row r="1111">
      <c r="A1111" s="323" t="n">
        <v>46013.14844907408</v>
      </c>
      <c r="B1111" s="82" t="n">
        <v>46013</v>
      </c>
      <c r="C1111" t="n">
        <v>379.3</v>
      </c>
      <c r="D1111" t="n">
        <v>829.1</v>
      </c>
      <c r="E1111" t="n">
        <v>5.5</v>
      </c>
      <c r="F1111" t="n">
        <v>10.8</v>
      </c>
      <c r="G1111" t="n">
        <v>0.4574840188155831</v>
      </c>
      <c r="H1111" t="n">
        <v>0.5425159811844168</v>
      </c>
      <c r="I1111" t="n">
        <v>0.5092592592592592</v>
      </c>
      <c r="J1111" t="n">
        <v>0.4907407407407408</v>
      </c>
      <c r="K1111" t="n">
        <v>0.2329779725449729</v>
      </c>
      <c r="L1111" t="n">
        <v>0.2762812867142863</v>
      </c>
      <c r="M1111" t="n">
        <v>0.4907407407407408</v>
      </c>
    </row>
    <row r="1112">
      <c r="A1112" s="323" t="n">
        <v>45983.33648148148</v>
      </c>
      <c r="B1112" s="82" t="n">
        <v>45983</v>
      </c>
      <c r="C1112" t="n">
        <v>394.3</v>
      </c>
      <c r="D1112" t="n">
        <v>853.8</v>
      </c>
      <c r="E1112" t="n">
        <v>5.3</v>
      </c>
      <c r="F1112" t="n">
        <v>10.5</v>
      </c>
      <c r="G1112" t="n">
        <v>0.4618177559147342</v>
      </c>
      <c r="H1112" t="n">
        <v>0.5381822440852658</v>
      </c>
      <c r="I1112" t="n">
        <v>0.5047619047619047</v>
      </c>
      <c r="J1112" t="n">
        <v>0.4952380952380953</v>
      </c>
      <c r="K1112" t="n">
        <v>0.2331080101283896</v>
      </c>
      <c r="L1112" t="n">
        <v>0.2716538946335151</v>
      </c>
      <c r="M1112" t="n">
        <v>0.4952380952380953</v>
      </c>
    </row>
    <row r="1113">
      <c r="A1113" s="323" t="n">
        <v>45983.38270833333</v>
      </c>
      <c r="B1113" s="82" t="n">
        <v>45983</v>
      </c>
      <c r="C1113" t="n">
        <v>392.3</v>
      </c>
      <c r="D1113" t="n">
        <v>855.7</v>
      </c>
      <c r="E1113" t="n">
        <v>5.6</v>
      </c>
      <c r="F1113" t="n">
        <v>10.7</v>
      </c>
      <c r="G1113" t="n">
        <v>0.4584550660278135</v>
      </c>
      <c r="H1113" t="n">
        <v>0.5415449339721865</v>
      </c>
      <c r="I1113" t="n">
        <v>0.5233644859813084</v>
      </c>
      <c r="J1113" t="n">
        <v>0.4766355140186916</v>
      </c>
      <c r="K1113" t="n">
        <v>0.2399390999771734</v>
      </c>
      <c r="L1113" t="n">
        <v>0.283425386004135</v>
      </c>
      <c r="M1113" t="n">
        <v>0.4766355140186916</v>
      </c>
    </row>
    <row r="1114">
      <c r="A1114" s="323" t="n">
        <v>45983.52045138889</v>
      </c>
      <c r="B1114" s="82" t="n">
        <v>45983</v>
      </c>
      <c r="C1114" t="n">
        <v>409.3</v>
      </c>
      <c r="D1114" t="n">
        <v>845.5</v>
      </c>
      <c r="E1114" t="n">
        <v>5.5</v>
      </c>
      <c r="F1114" t="n">
        <v>10.8</v>
      </c>
      <c r="G1114" t="n">
        <v>0.4840922531046718</v>
      </c>
      <c r="H1114" t="n">
        <v>0.5159077468953281</v>
      </c>
      <c r="I1114" t="n">
        <v>0.5092592592592592</v>
      </c>
      <c r="J1114" t="n">
        <v>0.4907407407407408</v>
      </c>
      <c r="K1114" t="n">
        <v>0.246528462229231</v>
      </c>
      <c r="L1114" t="n">
        <v>0.2627307970300282</v>
      </c>
      <c r="M1114" t="n">
        <v>0.4907407407407408</v>
      </c>
    </row>
    <row r="1115">
      <c r="A1115" s="323" t="n">
        <v>45983.62291666667</v>
      </c>
      <c r="B1115" s="82" t="n">
        <v>45983</v>
      </c>
      <c r="C1115" t="n">
        <v>404.5</v>
      </c>
      <c r="D1115" t="n">
        <v>848.5</v>
      </c>
      <c r="E1115" t="n">
        <v>5.4</v>
      </c>
      <c r="F1115" t="n">
        <v>10.5</v>
      </c>
      <c r="G1115" t="n">
        <v>0.4767236299351797</v>
      </c>
      <c r="H1115" t="n">
        <v>0.5232763700648203</v>
      </c>
      <c r="I1115" t="n">
        <v>0.5142857142857143</v>
      </c>
      <c r="J1115" t="n">
        <v>0.4857142857142857</v>
      </c>
      <c r="K1115" t="n">
        <v>0.2451721525380925</v>
      </c>
      <c r="L1115" t="n">
        <v>0.2691135617476219</v>
      </c>
      <c r="M1115" t="n">
        <v>0.4857142857142857</v>
      </c>
    </row>
    <row r="1116">
      <c r="A1116" s="323" t="n">
        <v>45983.71354166666</v>
      </c>
      <c r="B1116" s="82" t="n">
        <v>45983</v>
      </c>
      <c r="C1116" t="n">
        <v>399.9</v>
      </c>
      <c r="D1116" t="n">
        <v>844.5</v>
      </c>
      <c r="E1116" t="n">
        <v>5.6</v>
      </c>
      <c r="F1116" t="n">
        <v>10.8</v>
      </c>
      <c r="G1116" t="n">
        <v>0.4735346358792185</v>
      </c>
      <c r="H1116" t="n">
        <v>0.5264653641207816</v>
      </c>
      <c r="I1116" t="n">
        <v>0.5185185185185185</v>
      </c>
      <c r="J1116" t="n">
        <v>0.4814814814814816</v>
      </c>
      <c r="K1116" t="n">
        <v>0.2455364778632984</v>
      </c>
      <c r="L1116" t="n">
        <v>0.2729820406552201</v>
      </c>
      <c r="M1116" t="n">
        <v>0.4814814814814816</v>
      </c>
    </row>
    <row r="1117">
      <c r="A1117" s="323" t="n">
        <v>45983.79817129629</v>
      </c>
      <c r="B1117" s="82" t="n">
        <v>45983</v>
      </c>
      <c r="C1117" t="n">
        <v>387.9</v>
      </c>
      <c r="D1117" t="n">
        <v>845.3</v>
      </c>
      <c r="E1117" t="n">
        <v>5.4</v>
      </c>
      <c r="F1117" t="n">
        <v>10.4</v>
      </c>
      <c r="G1117" t="n">
        <v>0.4588903347923814</v>
      </c>
      <c r="H1117" t="n">
        <v>0.5411096652076186</v>
      </c>
      <c r="I1117" t="n">
        <v>0.5192307692307693</v>
      </c>
      <c r="J1117" t="n">
        <v>0.4807692307692307</v>
      </c>
      <c r="K1117" t="n">
        <v>0.2382699815268134</v>
      </c>
      <c r="L1117" t="n">
        <v>0.2809607877039558</v>
      </c>
      <c r="M1117" t="n">
        <v>0.4807692307692307</v>
      </c>
    </row>
    <row r="1118">
      <c r="A1118" s="323" t="n">
        <v>45983.9643287037</v>
      </c>
      <c r="B1118" s="82" t="n">
        <v>45983</v>
      </c>
      <c r="C1118" t="n">
        <v>404.5</v>
      </c>
      <c r="D1118" t="n">
        <v>848.4</v>
      </c>
      <c r="E1118" t="n">
        <v>5.5</v>
      </c>
      <c r="F1118" t="n">
        <v>10.6</v>
      </c>
      <c r="G1118" t="n">
        <v>0.4767798208392268</v>
      </c>
      <c r="H1118" t="n">
        <v>0.5232201791607732</v>
      </c>
      <c r="I1118" t="n">
        <v>0.5188679245283019</v>
      </c>
      <c r="J1118" t="n">
        <v>0.4811320754716981</v>
      </c>
      <c r="K1118" t="n">
        <v>0.2473857560958252</v>
      </c>
      <c r="L1118" t="n">
        <v>0.2714821684324767</v>
      </c>
      <c r="M1118" t="n">
        <v>0.4811320754716981</v>
      </c>
    </row>
    <row r="1119">
      <c r="A1119" s="323" t="n">
        <v>45984.07998842592</v>
      </c>
      <c r="B1119" s="82" t="n">
        <v>45984</v>
      </c>
      <c r="C1119" t="n">
        <v>401.4</v>
      </c>
      <c r="D1119" t="n">
        <v>841.3</v>
      </c>
      <c r="E1119" t="n">
        <v>5.1</v>
      </c>
      <c r="F1119" t="n">
        <v>10.5</v>
      </c>
      <c r="G1119" t="n">
        <v>0.4771187447997147</v>
      </c>
      <c r="H1119" t="n">
        <v>0.5228812552002853</v>
      </c>
      <c r="I1119" t="n">
        <v>0.4857142857142857</v>
      </c>
      <c r="J1119" t="n">
        <v>0.5142857142857143</v>
      </c>
      <c r="K1119" t="n">
        <v>0.23174339033129</v>
      </c>
      <c r="L1119" t="n">
        <v>0.2539708953829957</v>
      </c>
      <c r="M1119" t="n">
        <v>0.5142857142857143</v>
      </c>
    </row>
    <row r="1120">
      <c r="A1120" s="323" t="n">
        <v>45984.26203703704</v>
      </c>
      <c r="B1120" s="82" t="n">
        <v>45984</v>
      </c>
      <c r="C1120" t="n">
        <v>412.3</v>
      </c>
      <c r="D1120" t="n">
        <v>908</v>
      </c>
      <c r="E1120" t="n">
        <v>5.8</v>
      </c>
      <c r="F1120" t="n">
        <v>10.7</v>
      </c>
      <c r="G1120" t="n">
        <v>0.4540748898678414</v>
      </c>
      <c r="H1120" t="n">
        <v>0.5459251101321586</v>
      </c>
      <c r="I1120" t="n">
        <v>0.5420560747663552</v>
      </c>
      <c r="J1120" t="n">
        <v>0.4579439252336449</v>
      </c>
      <c r="K1120" t="n">
        <v>0.2461340524517272</v>
      </c>
      <c r="L1120" t="n">
        <v>0.2959220223146281</v>
      </c>
      <c r="M1120" t="n">
        <v>0.4579439252336449</v>
      </c>
    </row>
    <row r="1121">
      <c r="A1121" s="323" t="n">
        <v>45984.2919212963</v>
      </c>
      <c r="B1121" s="82" t="n">
        <v>45984</v>
      </c>
      <c r="C1121" t="n">
        <v>384.5</v>
      </c>
      <c r="D1121" t="n">
        <v>805.9</v>
      </c>
      <c r="E1121" t="n">
        <v>5.6</v>
      </c>
      <c r="F1121" t="n">
        <v>10.8</v>
      </c>
      <c r="G1121" t="n">
        <v>0.4771063407370641</v>
      </c>
      <c r="H1121" t="n">
        <v>0.5228936592629359</v>
      </c>
      <c r="I1121" t="n">
        <v>0.5185185185185185</v>
      </c>
      <c r="J1121" t="n">
        <v>0.4814814814814816</v>
      </c>
      <c r="K1121" t="n">
        <v>0.247388472974774</v>
      </c>
      <c r="L1121" t="n">
        <v>0.2711300455437445</v>
      </c>
      <c r="M1121" t="n">
        <v>0.4814814814814816</v>
      </c>
    </row>
    <row r="1122">
      <c r="A1122" s="323" t="n">
        <v>45984.33939814815</v>
      </c>
      <c r="B1122" s="82" t="n">
        <v>45984</v>
      </c>
      <c r="C1122" t="n">
        <v>395.3</v>
      </c>
      <c r="D1122" t="n">
        <v>842.3</v>
      </c>
      <c r="E1122" t="n">
        <v>5.4</v>
      </c>
      <c r="F1122" t="n">
        <v>10.9</v>
      </c>
      <c r="G1122" t="n">
        <v>0.46931022201116</v>
      </c>
      <c r="H1122" t="n">
        <v>0.5306897779888401</v>
      </c>
      <c r="I1122" t="n">
        <v>0.4954128440366973</v>
      </c>
      <c r="J1122" t="n">
        <v>0.5045871559633027</v>
      </c>
      <c r="K1122" t="n">
        <v>0.2325023118220426</v>
      </c>
      <c r="L1122" t="n">
        <v>0.2629105322146547</v>
      </c>
      <c r="M1122" t="n">
        <v>0.5045871559633027</v>
      </c>
    </row>
    <row r="1123">
      <c r="A1123" s="323" t="n">
        <v>45984.38040509259</v>
      </c>
      <c r="B1123" s="82" t="n">
        <v>45984</v>
      </c>
      <c r="C1123" t="n">
        <v>375.2</v>
      </c>
      <c r="D1123" t="n">
        <v>858.8</v>
      </c>
      <c r="E1123" t="n">
        <v>5.7</v>
      </c>
      <c r="F1123" t="n">
        <v>10.9</v>
      </c>
      <c r="G1123" t="n">
        <v>0.4368886818816954</v>
      </c>
      <c r="H1123" t="n">
        <v>0.5631113181183046</v>
      </c>
      <c r="I1123" t="n">
        <v>0.5229357798165137</v>
      </c>
      <c r="J1123" t="n">
        <v>0.4770642201834863</v>
      </c>
      <c r="K1123" t="n">
        <v>0.2284647235528132</v>
      </c>
      <c r="L1123" t="n">
        <v>0.2944710562637006</v>
      </c>
      <c r="M1123" t="n">
        <v>0.4770642201834863</v>
      </c>
    </row>
    <row r="1124">
      <c r="A1124" s="323" t="n">
        <v>45984.42483796296</v>
      </c>
      <c r="B1124" s="82" t="n">
        <v>45984</v>
      </c>
      <c r="C1124" t="n">
        <v>406.9</v>
      </c>
      <c r="D1124" t="n">
        <v>860.9</v>
      </c>
      <c r="E1124" t="n">
        <v>5.4</v>
      </c>
      <c r="F1124" t="n">
        <v>10.6</v>
      </c>
      <c r="G1124" t="n">
        <v>0.4726449064932048</v>
      </c>
      <c r="H1124" t="n">
        <v>0.5273550935067952</v>
      </c>
      <c r="I1124" t="n">
        <v>0.5094339622641509</v>
      </c>
      <c r="J1124" t="n">
        <v>0.490566037735849</v>
      </c>
      <c r="K1124" t="n">
        <v>0.2407813674588024</v>
      </c>
      <c r="L1124" t="n">
        <v>0.2686525948053485</v>
      </c>
      <c r="M1124" t="n">
        <v>0.490566037735849</v>
      </c>
    </row>
    <row r="1125">
      <c r="A1125" s="323" t="n">
        <v>45984.47284722222</v>
      </c>
      <c r="B1125" s="82" t="n">
        <v>45984</v>
      </c>
      <c r="C1125" t="n">
        <v>392.8</v>
      </c>
      <c r="D1125" t="n">
        <v>856</v>
      </c>
      <c r="E1125" t="n">
        <v>5.5</v>
      </c>
      <c r="F1125" t="n">
        <v>10.9</v>
      </c>
      <c r="G1125" t="n">
        <v>0.4588785046728972</v>
      </c>
      <c r="H1125" t="n">
        <v>0.5411214953271027</v>
      </c>
      <c r="I1125" t="n">
        <v>0.5045871559633027</v>
      </c>
      <c r="J1125" t="n">
        <v>0.4954128440366973</v>
      </c>
      <c r="K1125" t="n">
        <v>0.2315441996055903</v>
      </c>
      <c r="L1125" t="n">
        <v>0.2730429563577124</v>
      </c>
      <c r="M1125" t="n">
        <v>0.4954128440366973</v>
      </c>
    </row>
    <row r="1126">
      <c r="A1126" s="323" t="n">
        <v>45984.51111111111</v>
      </c>
      <c r="B1126" s="82" t="n">
        <v>45984</v>
      </c>
      <c r="C1126" t="n">
        <v>391.5</v>
      </c>
      <c r="D1126" t="n">
        <v>895.3</v>
      </c>
      <c r="E1126" t="n">
        <v>5.7</v>
      </c>
      <c r="F1126" t="n">
        <v>10.6</v>
      </c>
      <c r="G1126" t="n">
        <v>0.4372835920920362</v>
      </c>
      <c r="H1126" t="n">
        <v>0.5627164079079637</v>
      </c>
      <c r="I1126" t="n">
        <v>0.5377358490566038</v>
      </c>
      <c r="J1126" t="n">
        <v>0.4622641509433962</v>
      </c>
      <c r="K1126" t="n">
        <v>0.2351430636721327</v>
      </c>
      <c r="L1126" t="n">
        <v>0.302592785384471</v>
      </c>
      <c r="M1126" t="n">
        <v>0.4622641509433962</v>
      </c>
    </row>
    <row r="1127">
      <c r="A1127" s="323" t="n">
        <v>45984.6275</v>
      </c>
      <c r="B1127" s="82" t="n">
        <v>45984</v>
      </c>
      <c r="C1127" t="n">
        <v>389.8</v>
      </c>
      <c r="D1127" t="n">
        <v>833</v>
      </c>
      <c r="E1127" t="n">
        <v>5.6</v>
      </c>
      <c r="F1127" t="n">
        <v>10.9</v>
      </c>
      <c r="G1127" t="n">
        <v>0.4679471788715486</v>
      </c>
      <c r="H1127" t="n">
        <v>0.5320528211284513</v>
      </c>
      <c r="I1127" t="n">
        <v>0.5137614678899082</v>
      </c>
      <c r="J1127" t="n">
        <v>0.4862385321100918</v>
      </c>
      <c r="K1127" t="n">
        <v>0.2404132295119882</v>
      </c>
      <c r="L1127" t="n">
        <v>0.2733482383779199</v>
      </c>
      <c r="M1127" t="n">
        <v>0.4862385321100918</v>
      </c>
    </row>
    <row r="1128">
      <c r="A1128" s="323" t="n">
        <v>45984.70605324074</v>
      </c>
      <c r="B1128" s="82" t="n">
        <v>45984</v>
      </c>
      <c r="C1128" t="n">
        <v>397.3</v>
      </c>
      <c r="D1128" t="n">
        <v>842.7</v>
      </c>
      <c r="E1128" t="n">
        <v>5.5</v>
      </c>
      <c r="F1128" t="n">
        <v>10.5</v>
      </c>
      <c r="G1128" t="n">
        <v>0.4714607808235434</v>
      </c>
      <c r="H1128" t="n">
        <v>0.5285392191764566</v>
      </c>
      <c r="I1128" t="n">
        <v>0.5238095238095238</v>
      </c>
      <c r="J1128" t="n">
        <v>0.4761904761904762</v>
      </c>
      <c r="K1128" t="n">
        <v>0.2469556470980465</v>
      </c>
      <c r="L1128" t="n">
        <v>0.2768538767114773</v>
      </c>
      <c r="M1128" t="n">
        <v>0.4761904761904762</v>
      </c>
    </row>
    <row r="1129">
      <c r="A1129" s="323" t="n">
        <v>45984.70615740741</v>
      </c>
      <c r="B1129" s="82" t="n">
        <v>45984</v>
      </c>
      <c r="C1129" t="n">
        <v>397.3</v>
      </c>
      <c r="D1129" t="n">
        <v>842.7</v>
      </c>
      <c r="E1129" t="n">
        <v>5.5</v>
      </c>
      <c r="F1129" t="n">
        <v>10.5</v>
      </c>
      <c r="G1129" t="n">
        <v>0.4714607808235434</v>
      </c>
      <c r="H1129" t="n">
        <v>0.5285392191764566</v>
      </c>
      <c r="I1129" t="n">
        <v>0.5238095238095238</v>
      </c>
      <c r="J1129" t="n">
        <v>0.4761904761904762</v>
      </c>
      <c r="K1129" t="n">
        <v>0.2469556470980465</v>
      </c>
      <c r="L1129" t="n">
        <v>0.2768538767114773</v>
      </c>
      <c r="M1129" t="n">
        <v>0.4761904761904762</v>
      </c>
    </row>
    <row r="1130">
      <c r="A1130" s="323" t="n">
        <v>45984.79574074074</v>
      </c>
      <c r="B1130" s="82" t="n">
        <v>45984</v>
      </c>
      <c r="C1130" t="n">
        <v>393.9</v>
      </c>
      <c r="D1130" t="n">
        <v>830.3</v>
      </c>
      <c r="E1130" t="n">
        <v>5.4</v>
      </c>
      <c r="F1130" t="n">
        <v>10.6</v>
      </c>
      <c r="G1130" t="n">
        <v>0.4744068409008792</v>
      </c>
      <c r="H1130" t="n">
        <v>0.5255931590991209</v>
      </c>
      <c r="I1130" t="n">
        <v>0.5094339622641509</v>
      </c>
      <c r="J1130" t="n">
        <v>0.490566037735849</v>
      </c>
      <c r="K1130" t="n">
        <v>0.2416789566853536</v>
      </c>
      <c r="L1130" t="n">
        <v>0.2677550055787974</v>
      </c>
      <c r="M1130" t="n">
        <v>0.490566037735849</v>
      </c>
    </row>
    <row r="1131">
      <c r="A1131" s="323" t="n">
        <v>45984.94447916667</v>
      </c>
      <c r="B1131" s="82" t="n">
        <v>45984</v>
      </c>
      <c r="C1131" t="n">
        <v>403</v>
      </c>
      <c r="D1131" t="n">
        <v>834.2</v>
      </c>
      <c r="E1131" t="n">
        <v>53</v>
      </c>
      <c r="F1131" t="n">
        <v>10.5</v>
      </c>
      <c r="G1131" t="n">
        <v>0.4830975785183409</v>
      </c>
      <c r="H1131" t="n">
        <v>0.5169024214816591</v>
      </c>
      <c r="I1131" t="n">
        <v>5.047619047619047</v>
      </c>
      <c r="J1131" t="n">
        <v>-4.047619047619047</v>
      </c>
      <c r="K1131" t="n">
        <v>2.438492539187816</v>
      </c>
      <c r="L1131" t="n">
        <v>2.609126508431232</v>
      </c>
      <c r="M1131" t="n">
        <v>-4.047619047619047</v>
      </c>
    </row>
    <row r="1132">
      <c r="A1132" s="323" t="n">
        <v>45985.02615740741</v>
      </c>
      <c r="B1132" s="82" t="n">
        <v>45985</v>
      </c>
      <c r="C1132" t="n">
        <v>397.5</v>
      </c>
      <c r="D1132" t="n">
        <v>824.6</v>
      </c>
      <c r="E1132" t="n">
        <v>5.3</v>
      </c>
      <c r="F1132" t="n">
        <v>10.4</v>
      </c>
      <c r="G1132" t="n">
        <v>0.4820519039534319</v>
      </c>
      <c r="H1132" t="n">
        <v>0.517948096046568</v>
      </c>
      <c r="I1132" t="n">
        <v>0.5096153846153846</v>
      </c>
      <c r="J1132" t="n">
        <v>0.4903846153846154</v>
      </c>
      <c r="K1132" t="n">
        <v>0.2456610664378067</v>
      </c>
      <c r="L1132" t="n">
        <v>0.2639543181775779</v>
      </c>
      <c r="M1132" t="n">
        <v>0.4903846153846154</v>
      </c>
    </row>
    <row r="1133">
      <c r="A1133" s="323" t="n">
        <v>45985.10275462963</v>
      </c>
      <c r="B1133" s="82" t="n">
        <v>45985</v>
      </c>
      <c r="C1133" t="n">
        <v>399.6</v>
      </c>
      <c r="D1133" t="n">
        <v>830.5</v>
      </c>
      <c r="E1133" t="n">
        <v>5.4</v>
      </c>
      <c r="F1133" t="n">
        <v>5.5</v>
      </c>
      <c r="G1133" t="n">
        <v>0.4811559301625527</v>
      </c>
      <c r="H1133" t="n">
        <v>0.5188440698374472</v>
      </c>
      <c r="I1133" t="n">
        <v>0.9818181818181819</v>
      </c>
      <c r="J1133" t="n">
        <v>0.01818181818181812</v>
      </c>
      <c r="K1133" t="n">
        <v>0.4724076405232336</v>
      </c>
      <c r="L1133" t="n">
        <v>0.5094105412949482</v>
      </c>
      <c r="M1133" t="n">
        <v>0.01818181818181812</v>
      </c>
    </row>
    <row r="1134">
      <c r="A1134" s="323" t="n">
        <v>45985.10342592592</v>
      </c>
      <c r="B1134" s="82" t="n">
        <v>45985</v>
      </c>
      <c r="C1134" t="n">
        <v>399.6</v>
      </c>
      <c r="D1134" t="n">
        <v>830.4</v>
      </c>
      <c r="E1134" t="n">
        <v>5.4</v>
      </c>
      <c r="F1134" t="n">
        <v>10.5</v>
      </c>
      <c r="G1134" t="n">
        <v>0.48121387283237</v>
      </c>
      <c r="H1134" t="n">
        <v>0.5187861271676301</v>
      </c>
      <c r="I1134" t="n">
        <v>0.5142857142857143</v>
      </c>
      <c r="J1134" t="n">
        <v>0.4857142857142857</v>
      </c>
      <c r="K1134" t="n">
        <v>0.2474814203137903</v>
      </c>
      <c r="L1134" t="n">
        <v>0.2668042939719241</v>
      </c>
      <c r="M1134" t="n">
        <v>0.4857142857142857</v>
      </c>
    </row>
    <row r="1135">
      <c r="A1135" s="323" t="n">
        <v>45985.26418981481</v>
      </c>
      <c r="B1135" s="82" t="n">
        <v>45985</v>
      </c>
      <c r="C1135" t="n">
        <v>376</v>
      </c>
      <c r="D1135" t="n">
        <v>832.6</v>
      </c>
      <c r="E1135" t="n">
        <v>5.4</v>
      </c>
      <c r="F1135" t="n">
        <v>10.9</v>
      </c>
      <c r="G1135" t="n">
        <v>0.451597405717031</v>
      </c>
      <c r="H1135" t="n">
        <v>0.548402594282969</v>
      </c>
      <c r="I1135" t="n">
        <v>0.4954128440366973</v>
      </c>
      <c r="J1135" t="n">
        <v>0.5045871559633027</v>
      </c>
      <c r="K1135" t="n">
        <v>0.2237271551258686</v>
      </c>
      <c r="L1135" t="n">
        <v>0.2716856889108287</v>
      </c>
      <c r="M1135" t="n">
        <v>0.5045871559633027</v>
      </c>
    </row>
    <row r="1136">
      <c r="A1136" s="323" t="n">
        <v>45985.29814814815</v>
      </c>
      <c r="B1136" s="82" t="n">
        <v>45985</v>
      </c>
      <c r="C1136" t="n">
        <v>385.1</v>
      </c>
      <c r="D1136" t="n">
        <v>825.4</v>
      </c>
      <c r="E1136" t="n">
        <v>5.2</v>
      </c>
      <c r="F1136" t="n">
        <v>10.9</v>
      </c>
      <c r="G1136" t="n">
        <v>0.4665616670705113</v>
      </c>
      <c r="H1136" t="n">
        <v>0.5334383329294887</v>
      </c>
      <c r="I1136" t="n">
        <v>0.4770642201834863</v>
      </c>
      <c r="J1136" t="n">
        <v>0.5229357798165137</v>
      </c>
      <c r="K1136" t="n">
        <v>0.2225798778685008</v>
      </c>
      <c r="L1136" t="n">
        <v>0.2544843423149855</v>
      </c>
      <c r="M1136" t="n">
        <v>0.5229357798165137</v>
      </c>
    </row>
    <row r="1137">
      <c r="A1137" s="323" t="n">
        <v>45985.34822916667</v>
      </c>
      <c r="B1137" s="82" t="n">
        <v>45985</v>
      </c>
      <c r="C1137" t="n">
        <v>394.2</v>
      </c>
      <c r="D1137" t="n">
        <v>812.6</v>
      </c>
      <c r="E1137" t="n">
        <v>5</v>
      </c>
      <c r="F1137" t="n">
        <v>10.1</v>
      </c>
      <c r="G1137" t="n">
        <v>0.4851095249815407</v>
      </c>
      <c r="H1137" t="n">
        <v>0.5148904750184593</v>
      </c>
      <c r="I1137" t="n">
        <v>0.495049504950495</v>
      </c>
      <c r="J1137" t="n">
        <v>0.504950495049505</v>
      </c>
      <c r="K1137" t="n">
        <v>0.2401532301888815</v>
      </c>
      <c r="L1137" t="n">
        <v>0.2548962747616135</v>
      </c>
      <c r="M1137" t="n">
        <v>0.504950495049505</v>
      </c>
    </row>
    <row r="1138">
      <c r="A1138" s="323" t="n">
        <v>45985.38195601852</v>
      </c>
      <c r="B1138" s="82" t="n">
        <v>45985</v>
      </c>
      <c r="C1138" t="n">
        <v>378.6</v>
      </c>
      <c r="D1138" t="n">
        <v>822.6</v>
      </c>
      <c r="E1138" t="n">
        <v>5.3</v>
      </c>
      <c r="F1138" t="n">
        <v>10.8</v>
      </c>
      <c r="G1138" t="n">
        <v>0.4602479941648432</v>
      </c>
      <c r="H1138" t="n">
        <v>0.5397520058351568</v>
      </c>
      <c r="I1138" t="n">
        <v>0.4907407407407407</v>
      </c>
      <c r="J1138" t="n">
        <v>0.5092592592592593</v>
      </c>
      <c r="K1138" t="n">
        <v>0.2258624415808952</v>
      </c>
      <c r="L1138" t="n">
        <v>0.2648782991598455</v>
      </c>
      <c r="M1138" t="n">
        <v>0.5092592592592593</v>
      </c>
    </row>
    <row r="1139">
      <c r="A1139" s="323" t="n">
        <v>45985.42350694445</v>
      </c>
      <c r="B1139" s="82" t="n">
        <v>45985</v>
      </c>
      <c r="C1139" t="n">
        <v>371.5</v>
      </c>
      <c r="D1139" t="n">
        <v>882.6</v>
      </c>
      <c r="E1139" t="n">
        <v>5.3</v>
      </c>
      <c r="F1139" t="n">
        <v>10.8</v>
      </c>
      <c r="G1139" t="n">
        <v>0.4209154769997734</v>
      </c>
      <c r="H1139" t="n">
        <v>0.5790845230002266</v>
      </c>
      <c r="I1139" t="n">
        <v>0.4907407407407407</v>
      </c>
      <c r="J1139" t="n">
        <v>0.5092592592592593</v>
      </c>
      <c r="K1139" t="n">
        <v>0.206560372972111</v>
      </c>
      <c r="L1139" t="n">
        <v>0.2841803677686297</v>
      </c>
      <c r="M1139" t="n">
        <v>0.5092592592592593</v>
      </c>
    </row>
    <row r="1140">
      <c r="A1140" s="323" t="n">
        <v>45985.46693287037</v>
      </c>
      <c r="B1140" s="82" t="n">
        <v>45985</v>
      </c>
      <c r="C1140" t="n">
        <v>376.3</v>
      </c>
      <c r="D1140" t="n">
        <v>849.6</v>
      </c>
      <c r="E1140" t="n">
        <v>5.5</v>
      </c>
      <c r="F1140" t="n">
        <v>10.6</v>
      </c>
      <c r="G1140" t="n">
        <v>0.4429143126177025</v>
      </c>
      <c r="H1140" t="n">
        <v>0.5570856873822976</v>
      </c>
      <c r="I1140" t="n">
        <v>0.5188679245283019</v>
      </c>
      <c r="J1140" t="n">
        <v>0.4811320754716981</v>
      </c>
      <c r="K1140" t="n">
        <v>0.2298140301318267</v>
      </c>
      <c r="L1140" t="n">
        <v>0.2890538943964752</v>
      </c>
      <c r="M1140" t="n">
        <v>0.4811320754716981</v>
      </c>
    </row>
    <row r="1141">
      <c r="A1141" s="323" t="n">
        <v>45985.6366087963</v>
      </c>
      <c r="B1141" s="82" t="n">
        <v>45985</v>
      </c>
      <c r="C1141" t="n">
        <v>361.9</v>
      </c>
      <c r="D1141" t="n">
        <v>804.9</v>
      </c>
      <c r="E1141" t="n">
        <v>5.4</v>
      </c>
      <c r="F1141" t="n">
        <v>11.3</v>
      </c>
      <c r="G1141" t="n">
        <v>0.4496210709404895</v>
      </c>
      <c r="H1141" t="n">
        <v>0.5503789290595105</v>
      </c>
      <c r="I1141" t="n">
        <v>0.4778761061946903</v>
      </c>
      <c r="J1141" t="n">
        <v>0.5221238938053098</v>
      </c>
      <c r="K1141" t="n">
        <v>0.2148631666441277</v>
      </c>
      <c r="L1141" t="n">
        <v>0.2630129395505625</v>
      </c>
      <c r="M1141" t="n">
        <v>0.5221238938053098</v>
      </c>
    </row>
    <row r="1142">
      <c r="A1142" s="323" t="n">
        <v>45985.70366898148</v>
      </c>
      <c r="B1142" s="82" t="n">
        <v>45985</v>
      </c>
      <c r="C1142" t="n">
        <v>398.8</v>
      </c>
      <c r="D1142" t="n">
        <v>836.3</v>
      </c>
      <c r="E1142" t="n">
        <v>5.2</v>
      </c>
      <c r="F1142" t="n">
        <v>11.1</v>
      </c>
      <c r="G1142" t="n">
        <v>0.476862369962932</v>
      </c>
      <c r="H1142" t="n">
        <v>0.523137630037068</v>
      </c>
      <c r="I1142" t="n">
        <v>0.4684684684684685</v>
      </c>
      <c r="J1142" t="n">
        <v>0.5315315315315315</v>
      </c>
      <c r="K1142" t="n">
        <v>0.223394984126779</v>
      </c>
      <c r="L1142" t="n">
        <v>0.2450734843416895</v>
      </c>
      <c r="M1142" t="n">
        <v>0.5315315315315315</v>
      </c>
    </row>
    <row r="1143">
      <c r="A1143" s="323" t="n">
        <v>45985.79222222222</v>
      </c>
      <c r="B1143" s="82" t="n">
        <v>45985</v>
      </c>
      <c r="C1143" t="n">
        <v>416.3</v>
      </c>
      <c r="D1143" t="n">
        <v>855.6</v>
      </c>
      <c r="E1143" t="n">
        <v>5.4</v>
      </c>
      <c r="F1143" t="n">
        <v>11.4</v>
      </c>
      <c r="G1143" t="n">
        <v>0.4865591397849462</v>
      </c>
      <c r="H1143" t="n">
        <v>0.5134408602150538</v>
      </c>
      <c r="I1143" t="n">
        <v>0.4736842105263158</v>
      </c>
      <c r="J1143" t="n">
        <v>0.5263157894736842</v>
      </c>
      <c r="K1143" t="n">
        <v>0.2304753820033956</v>
      </c>
      <c r="L1143" t="n">
        <v>0.2432088285229202</v>
      </c>
      <c r="M1143" t="n">
        <v>0.5263157894736842</v>
      </c>
    </row>
    <row r="1144">
      <c r="A1144" s="323" t="n">
        <v>45985.9481712963</v>
      </c>
      <c r="B1144" s="82" t="n">
        <v>45985</v>
      </c>
      <c r="C1144" t="n">
        <v>402</v>
      </c>
      <c r="D1144" t="n">
        <v>830.5</v>
      </c>
      <c r="E1144" t="n">
        <v>5.4</v>
      </c>
      <c r="F1144" t="n">
        <v>10.6</v>
      </c>
      <c r="G1144" t="n">
        <v>0.4840457555689344</v>
      </c>
      <c r="H1144" t="n">
        <v>0.5159542444310656</v>
      </c>
      <c r="I1144" t="n">
        <v>0.5094339622641509</v>
      </c>
      <c r="J1144" t="n">
        <v>0.490566037735849</v>
      </c>
      <c r="K1144" t="n">
        <v>0.2465893471766269</v>
      </c>
      <c r="L1144" t="n">
        <v>0.262844615087524</v>
      </c>
      <c r="M1144" t="n">
        <v>0.490566037735849</v>
      </c>
    </row>
    <row r="1145">
      <c r="A1145" s="323" t="n">
        <v>45986.05185185185</v>
      </c>
      <c r="B1145" s="82" t="n">
        <v>45986</v>
      </c>
      <c r="C1145" t="n">
        <v>398.9</v>
      </c>
      <c r="D1145" t="n">
        <v>823.5</v>
      </c>
      <c r="E1145" t="n">
        <v>5.3</v>
      </c>
      <c r="F1145" t="n">
        <v>10.5</v>
      </c>
      <c r="G1145" t="n">
        <v>0.4843958712811172</v>
      </c>
      <c r="H1145" t="n">
        <v>0.5156041287188828</v>
      </c>
      <c r="I1145" t="n">
        <v>0.5047619047619047</v>
      </c>
      <c r="J1145" t="n">
        <v>0.4952380952380953</v>
      </c>
      <c r="K1145" t="n">
        <v>0.2445045826466591</v>
      </c>
      <c r="L1145" t="n">
        <v>0.2602573221152456</v>
      </c>
      <c r="M1145" t="n">
        <v>0.4952380952380953</v>
      </c>
    </row>
    <row r="1146">
      <c r="A1146" s="323" t="n">
        <v>45986.11163194444</v>
      </c>
      <c r="B1146" s="82" t="n">
        <v>45986</v>
      </c>
      <c r="C1146" t="n">
        <v>0</v>
      </c>
      <c r="D1146" t="n">
        <v>828.9</v>
      </c>
      <c r="E1146" t="n">
        <v>5.4</v>
      </c>
      <c r="F1146" t="n">
        <v>10.7</v>
      </c>
      <c r="G1146" t="n">
        <v>0</v>
      </c>
      <c r="H1146" t="n">
        <v>1</v>
      </c>
      <c r="I1146" t="n">
        <v>0.5046728971962617</v>
      </c>
      <c r="J1146" t="n">
        <v>0.4953271028037383</v>
      </c>
      <c r="K1146" t="n">
        <v>0</v>
      </c>
      <c r="L1146" t="n">
        <v>0.5046728971962617</v>
      </c>
      <c r="M1146" t="n">
        <v>0.4953271028037383</v>
      </c>
    </row>
    <row r="1147">
      <c r="A1147" s="323" t="n">
        <v>45986.2631712963</v>
      </c>
      <c r="B1147" s="82" t="n">
        <v>45986</v>
      </c>
      <c r="C1147" t="n">
        <v>385.5</v>
      </c>
      <c r="D1147" t="n">
        <v>831.6</v>
      </c>
      <c r="E1147" t="n">
        <v>5.5</v>
      </c>
      <c r="F1147" t="n">
        <v>10.6</v>
      </c>
      <c r="G1147" t="n">
        <v>0.4635642135642136</v>
      </c>
      <c r="H1147" t="n">
        <v>0.5364357864357865</v>
      </c>
      <c r="I1147" t="n">
        <v>0.5188679245283019</v>
      </c>
      <c r="J1147" t="n">
        <v>0.4811320754716981</v>
      </c>
      <c r="K1147" t="n">
        <v>0.240528601377658</v>
      </c>
      <c r="L1147" t="n">
        <v>0.2783393231506439</v>
      </c>
      <c r="M1147" t="n">
        <v>0.4811320754716981</v>
      </c>
    </row>
    <row r="1148">
      <c r="A1148" s="323" t="n">
        <v>45986.30341435185</v>
      </c>
      <c r="B1148" s="82" t="n">
        <v>45986</v>
      </c>
      <c r="C1148" t="n">
        <v>387.2</v>
      </c>
      <c r="D1148" t="n">
        <v>825.8</v>
      </c>
      <c r="E1148" t="n">
        <v>5.2</v>
      </c>
      <c r="F1148" t="n">
        <v>10.7</v>
      </c>
      <c r="G1148" t="n">
        <v>0.4688786631145556</v>
      </c>
      <c r="H1148" t="n">
        <v>0.5311213368854444</v>
      </c>
      <c r="I1148" t="n">
        <v>0.485981308411215</v>
      </c>
      <c r="J1148" t="n">
        <v>0.514018691588785</v>
      </c>
      <c r="K1148" t="n">
        <v>0.227866266186513</v>
      </c>
      <c r="L1148" t="n">
        <v>0.258115042224702</v>
      </c>
      <c r="M1148" t="n">
        <v>0.514018691588785</v>
      </c>
    </row>
    <row r="1149">
      <c r="A1149" s="323" t="n">
        <v>45986.34607638889</v>
      </c>
      <c r="B1149" s="82" t="n">
        <v>45986</v>
      </c>
      <c r="C1149" t="n">
        <v>384.2</v>
      </c>
      <c r="D1149" t="n">
        <v>843.8</v>
      </c>
      <c r="E1149" t="n">
        <v>5.2</v>
      </c>
      <c r="F1149" t="n">
        <v>10.9</v>
      </c>
      <c r="G1149" t="n">
        <v>0.4553211661531169</v>
      </c>
      <c r="H1149" t="n">
        <v>0.5446788338468831</v>
      </c>
      <c r="I1149" t="n">
        <v>0.4770642201834863</v>
      </c>
      <c r="J1149" t="n">
        <v>0.5229357798165137</v>
      </c>
      <c r="K1149" t="n">
        <v>0.2172174370638723</v>
      </c>
      <c r="L1149" t="n">
        <v>0.259846783119614</v>
      </c>
      <c r="M1149" t="n">
        <v>0.5229357798165137</v>
      </c>
    </row>
    <row r="1150">
      <c r="A1150" s="323" t="n">
        <v>45986.39875</v>
      </c>
      <c r="B1150" s="82" t="n">
        <v>45986</v>
      </c>
      <c r="C1150" t="n">
        <v>382.3</v>
      </c>
      <c r="D1150" t="n">
        <v>872.2</v>
      </c>
      <c r="E1150" t="n">
        <v>5.7</v>
      </c>
      <c r="F1150" t="n">
        <v>10.7</v>
      </c>
      <c r="G1150" t="n">
        <v>0.4383168997936253</v>
      </c>
      <c r="H1150" t="n">
        <v>0.5616831002063747</v>
      </c>
      <c r="I1150" t="n">
        <v>0.5327102803738318</v>
      </c>
      <c r="J1150" t="n">
        <v>0.4672897196261682</v>
      </c>
      <c r="K1150" t="n">
        <v>0.2334959185816509</v>
      </c>
      <c r="L1150" t="n">
        <v>0.2992143617921809</v>
      </c>
      <c r="M1150" t="n">
        <v>0.4672897196261682</v>
      </c>
    </row>
    <row r="1151">
      <c r="A1151" s="323" t="n">
        <v>45986.43475694444</v>
      </c>
      <c r="B1151" s="82" t="n">
        <v>45986</v>
      </c>
      <c r="C1151" t="n">
        <v>386.2</v>
      </c>
      <c r="D1151" t="n">
        <v>840.4</v>
      </c>
      <c r="E1151" t="n">
        <v>5.5</v>
      </c>
      <c r="F1151" t="n">
        <v>10.6</v>
      </c>
      <c r="G1151" t="n">
        <v>0.4595430747263208</v>
      </c>
      <c r="H1151" t="n">
        <v>0.5404569252736792</v>
      </c>
      <c r="I1151" t="n">
        <v>0.5188679245283019</v>
      </c>
      <c r="J1151" t="n">
        <v>0.4811320754716981</v>
      </c>
      <c r="K1151" t="n">
        <v>0.2384421614146004</v>
      </c>
      <c r="L1151" t="n">
        <v>0.2804257631137014</v>
      </c>
      <c r="M1151" t="n">
        <v>0.4811320754716981</v>
      </c>
    </row>
    <row r="1152">
      <c r="A1152" s="323" t="n">
        <v>45986.46627314815</v>
      </c>
      <c r="B1152" s="82" t="n">
        <v>45986</v>
      </c>
      <c r="C1152" t="n">
        <v>370.2</v>
      </c>
      <c r="D1152" t="n">
        <v>813.2</v>
      </c>
      <c r="E1152" t="n">
        <v>5.4</v>
      </c>
      <c r="F1152" t="n">
        <v>10.4</v>
      </c>
      <c r="G1152" t="n">
        <v>0.455238563698967</v>
      </c>
      <c r="H1152" t="n">
        <v>0.544761436301033</v>
      </c>
      <c r="I1152" t="n">
        <v>0.5192307692307693</v>
      </c>
      <c r="J1152" t="n">
        <v>0.4807692307692307</v>
      </c>
      <c r="K1152" t="n">
        <v>0.2363738696129252</v>
      </c>
      <c r="L1152" t="n">
        <v>0.2828568996178441</v>
      </c>
      <c r="M1152" t="n">
        <v>0.4807692307692307</v>
      </c>
    </row>
    <row r="1153">
      <c r="A1153" s="323" t="n">
        <v>45986.49650462963</v>
      </c>
      <c r="B1153" s="82" t="n">
        <v>45986</v>
      </c>
      <c r="C1153" t="n">
        <v>396.2</v>
      </c>
      <c r="D1153" t="n">
        <v>804.5</v>
      </c>
      <c r="E1153" t="n">
        <v>5.3</v>
      </c>
      <c r="F1153" t="n">
        <v>10.5</v>
      </c>
      <c r="G1153" t="n">
        <v>0.4924798011187073</v>
      </c>
      <c r="H1153" t="n">
        <v>0.5075201988812927</v>
      </c>
      <c r="I1153" t="n">
        <v>0.5047619047619047</v>
      </c>
      <c r="J1153" t="n">
        <v>0.4952380952380953</v>
      </c>
      <c r="K1153" t="n">
        <v>0.2485850424694427</v>
      </c>
      <c r="L1153" t="n">
        <v>0.2561768622924621</v>
      </c>
      <c r="M1153" t="n">
        <v>0.4952380952380953</v>
      </c>
    </row>
    <row r="1154">
      <c r="A1154" s="323" t="n">
        <v>45986.95395833333</v>
      </c>
      <c r="B1154" s="82" t="n">
        <v>45986</v>
      </c>
      <c r="C1154" t="n">
        <v>402</v>
      </c>
      <c r="D1154" t="n">
        <v>823.8</v>
      </c>
      <c r="E1154" t="n">
        <v>5.4</v>
      </c>
      <c r="F1154" t="n">
        <v>10.5</v>
      </c>
      <c r="G1154" t="n">
        <v>0.4879825200291333</v>
      </c>
      <c r="H1154" t="n">
        <v>0.5120174799708667</v>
      </c>
      <c r="I1154" t="n">
        <v>0.5142857142857143</v>
      </c>
      <c r="J1154" t="n">
        <v>0.4857142857142857</v>
      </c>
      <c r="K1154" t="n">
        <v>0.2509624388721258</v>
      </c>
      <c r="L1154" t="n">
        <v>0.2633232754135886</v>
      </c>
      <c r="M1154" t="n">
        <v>0.4857142857142857</v>
      </c>
    </row>
    <row r="1155">
      <c r="A1155" s="323" t="n">
        <v>45987.02715277778</v>
      </c>
      <c r="B1155" s="82" t="n">
        <v>45987</v>
      </c>
      <c r="C1155" t="n">
        <v>401</v>
      </c>
      <c r="D1155" t="n">
        <v>833.4</v>
      </c>
      <c r="E1155" t="n">
        <v>5.3</v>
      </c>
      <c r="F1155" t="n">
        <v>105</v>
      </c>
      <c r="G1155" t="n">
        <v>0.4811615070794337</v>
      </c>
      <c r="H1155" t="n">
        <v>0.5188384929205664</v>
      </c>
      <c r="I1155" t="n">
        <v>0.05047619047619047</v>
      </c>
      <c r="J1155" t="n">
        <v>0.9495238095238095</v>
      </c>
      <c r="K1155" t="n">
        <v>0.02428719988115237</v>
      </c>
      <c r="L1155" t="n">
        <v>0.02618899059503811</v>
      </c>
      <c r="M1155" t="n">
        <v>0.9495238095238095</v>
      </c>
    </row>
    <row r="1156">
      <c r="A1156" s="323" t="n">
        <v>45987.09855324074</v>
      </c>
      <c r="B1156" s="82" t="n">
        <v>45987</v>
      </c>
      <c r="C1156" t="n">
        <v>397.6</v>
      </c>
      <c r="D1156" t="n">
        <v>832.5</v>
      </c>
      <c r="E1156" t="n">
        <v>5.2</v>
      </c>
      <c r="F1156" t="n">
        <v>10.7</v>
      </c>
      <c r="G1156" t="n">
        <v>0.4775975975975976</v>
      </c>
      <c r="H1156" t="n">
        <v>0.5224024024024023</v>
      </c>
      <c r="I1156" t="n">
        <v>0.485981308411215</v>
      </c>
      <c r="J1156" t="n">
        <v>0.514018691588785</v>
      </c>
      <c r="K1156" t="n">
        <v>0.2321035053745334</v>
      </c>
      <c r="L1156" t="n">
        <v>0.2538778030366815</v>
      </c>
      <c r="M1156" t="n">
        <v>0.514018691588785</v>
      </c>
    </row>
    <row r="1157">
      <c r="A1157" s="323" t="n">
        <v>45987.26079861111</v>
      </c>
      <c r="B1157" s="82" t="n">
        <v>45987</v>
      </c>
      <c r="C1157" t="n">
        <v>394.5</v>
      </c>
      <c r="D1157" t="n">
        <v>849</v>
      </c>
      <c r="E1157" t="n">
        <v>5.4</v>
      </c>
      <c r="F1157" t="n">
        <v>10.7</v>
      </c>
      <c r="G1157" t="n">
        <v>0.4646643109540636</v>
      </c>
      <c r="H1157" t="n">
        <v>0.5353356890459364</v>
      </c>
      <c r="I1157" t="n">
        <v>0.5046728971962617</v>
      </c>
      <c r="J1157" t="n">
        <v>0.4953271028037383</v>
      </c>
      <c r="K1157" t="n">
        <v>0.234503484032892</v>
      </c>
      <c r="L1157" t="n">
        <v>0.2701694131633698</v>
      </c>
      <c r="M1157" t="n">
        <v>0.4953271028037383</v>
      </c>
    </row>
    <row r="1158">
      <c r="A1158" s="323" t="n">
        <v>45987.29561342593</v>
      </c>
      <c r="B1158" s="82" t="n">
        <v>45987</v>
      </c>
      <c r="C1158" t="n">
        <v>377.8</v>
      </c>
      <c r="D1158" t="n">
        <v>865.7</v>
      </c>
      <c r="E1158" t="n">
        <v>5.4</v>
      </c>
      <c r="F1158" t="n">
        <v>10.8</v>
      </c>
      <c r="G1158" t="n">
        <v>0.4364098417465634</v>
      </c>
      <c r="H1158" t="n">
        <v>0.5635901582534365</v>
      </c>
      <c r="I1158" t="n">
        <v>0.5</v>
      </c>
      <c r="J1158" t="n">
        <v>0.5</v>
      </c>
      <c r="K1158" t="n">
        <v>0.2182049208732817</v>
      </c>
      <c r="L1158" t="n">
        <v>0.2817950791267183</v>
      </c>
      <c r="M1158" t="n">
        <v>0.5</v>
      </c>
    </row>
    <row r="1159">
      <c r="A1159" s="323" t="n">
        <v>45987.33871527778</v>
      </c>
      <c r="B1159" s="82" t="n">
        <v>45987</v>
      </c>
      <c r="C1159" t="n">
        <v>395.5</v>
      </c>
      <c r="D1159" t="n">
        <v>852.1</v>
      </c>
      <c r="E1159" t="n">
        <v>5.4</v>
      </c>
      <c r="F1159" t="n">
        <v>10.5</v>
      </c>
      <c r="G1159" t="n">
        <v>0.4641474005398427</v>
      </c>
      <c r="H1159" t="n">
        <v>0.5358525994601573</v>
      </c>
      <c r="I1159" t="n">
        <v>0.5142857142857143</v>
      </c>
      <c r="J1159" t="n">
        <v>0.4857142857142857</v>
      </c>
      <c r="K1159" t="n">
        <v>0.2387043774204906</v>
      </c>
      <c r="L1159" t="n">
        <v>0.2755813368652238</v>
      </c>
      <c r="M1159" t="n">
        <v>0.4857142857142857</v>
      </c>
    </row>
    <row r="1160">
      <c r="A1160" s="323" t="n">
        <v>45987.38724537037</v>
      </c>
      <c r="B1160" s="82" t="n">
        <v>45987</v>
      </c>
      <c r="C1160" t="n">
        <v>385.2</v>
      </c>
      <c r="D1160" t="n">
        <v>851.1</v>
      </c>
      <c r="E1160" t="n">
        <v>5.3</v>
      </c>
      <c r="F1160" t="n">
        <v>10.7</v>
      </c>
      <c r="G1160" t="n">
        <v>0.4525907648924921</v>
      </c>
      <c r="H1160" t="n">
        <v>0.5474092351075079</v>
      </c>
      <c r="I1160" t="n">
        <v>0.4953271028037383</v>
      </c>
      <c r="J1160" t="n">
        <v>0.5046728971962616</v>
      </c>
      <c r="K1160" t="n">
        <v>0.224180472329926</v>
      </c>
      <c r="L1160" t="n">
        <v>0.2711466304738123</v>
      </c>
      <c r="M1160" t="n">
        <v>0.5046728971962616</v>
      </c>
    </row>
    <row r="1161">
      <c r="A1161" s="323" t="n">
        <v>45987.42775462963</v>
      </c>
      <c r="B1161" s="82" t="n">
        <v>45987</v>
      </c>
      <c r="C1161" t="n">
        <v>384.2</v>
      </c>
      <c r="D1161" t="n">
        <v>864.2</v>
      </c>
      <c r="E1161" t="n">
        <v>5.3</v>
      </c>
      <c r="F1161" t="n">
        <v>10.9</v>
      </c>
      <c r="G1161" t="n">
        <v>0.44457301550567</v>
      </c>
      <c r="H1161" t="n">
        <v>0.55542698449433</v>
      </c>
      <c r="I1161" t="n">
        <v>0.4862385321100917</v>
      </c>
      <c r="J1161" t="n">
        <v>0.5137614678899083</v>
      </c>
      <c r="K1161" t="n">
        <v>0.216168530475234</v>
      </c>
      <c r="L1161" t="n">
        <v>0.2700700016348577</v>
      </c>
      <c r="M1161" t="n">
        <v>0.5137614678899083</v>
      </c>
    </row>
    <row r="1162">
      <c r="A1162" s="323" t="n">
        <v>45987.46295138889</v>
      </c>
      <c r="B1162" s="82" t="n">
        <v>45987</v>
      </c>
      <c r="C1162" t="n">
        <v>383.7</v>
      </c>
      <c r="D1162" t="n">
        <v>871.1</v>
      </c>
      <c r="E1162" t="n">
        <v>5.6</v>
      </c>
      <c r="F1162" t="n">
        <v>10.7</v>
      </c>
      <c r="G1162" t="n">
        <v>0.4404775571116978</v>
      </c>
      <c r="H1162" t="n">
        <v>0.5595224428883022</v>
      </c>
      <c r="I1162" t="n">
        <v>0.5233644859813084</v>
      </c>
      <c r="J1162" t="n">
        <v>0.4766355140186916</v>
      </c>
      <c r="K1162" t="n">
        <v>0.2305303102640661</v>
      </c>
      <c r="L1162" t="n">
        <v>0.2928341757172422</v>
      </c>
      <c r="M1162" t="n">
        <v>0.4766355140186916</v>
      </c>
    </row>
    <row r="1163">
      <c r="A1163" s="323" t="n">
        <v>45987.50084490741</v>
      </c>
      <c r="B1163" s="82" t="n">
        <v>45987</v>
      </c>
      <c r="C1163" t="n">
        <v>392.2</v>
      </c>
      <c r="D1163" t="n">
        <v>877.2</v>
      </c>
      <c r="E1163" t="n">
        <v>5.6</v>
      </c>
      <c r="F1163" t="n">
        <v>10.6</v>
      </c>
      <c r="G1163" t="n">
        <v>0.4471044231646146</v>
      </c>
      <c r="H1163" t="n">
        <v>0.5528955768353854</v>
      </c>
      <c r="I1163" t="n">
        <v>0.5283018867924528</v>
      </c>
      <c r="J1163" t="n">
        <v>0.4716981132075472</v>
      </c>
      <c r="K1163" t="n">
        <v>0.2362061103511172</v>
      </c>
      <c r="L1163" t="n">
        <v>0.2920957764413357</v>
      </c>
      <c r="M1163" t="n">
        <v>0.4716981132075472</v>
      </c>
    </row>
    <row r="1164">
      <c r="A1164" s="323" t="n">
        <v>45987.62581018519</v>
      </c>
      <c r="B1164" s="82" t="n">
        <v>45987</v>
      </c>
      <c r="C1164" t="n">
        <v>373.8</v>
      </c>
      <c r="D1164" t="n">
        <v>821.9</v>
      </c>
      <c r="E1164" t="n">
        <v>5.7</v>
      </c>
      <c r="F1164" t="n">
        <v>10.7</v>
      </c>
      <c r="G1164" t="n">
        <v>0.4547998539968366</v>
      </c>
      <c r="H1164" t="n">
        <v>0.5452001460031634</v>
      </c>
      <c r="I1164" t="n">
        <v>0.5327102803738318</v>
      </c>
      <c r="J1164" t="n">
        <v>0.4672897196261682</v>
      </c>
      <c r="K1164" t="n">
        <v>0.2422765577366326</v>
      </c>
      <c r="L1164" t="n">
        <v>0.2904337226371992</v>
      </c>
      <c r="M1164" t="n">
        <v>0.4672897196261682</v>
      </c>
    </row>
    <row r="1165">
      <c r="A1165" s="323" t="n">
        <v>45987.71202546296</v>
      </c>
      <c r="B1165" s="82" t="n">
        <v>45987</v>
      </c>
      <c r="C1165" t="n">
        <v>399.7</v>
      </c>
      <c r="D1165" t="n">
        <v>850.1</v>
      </c>
      <c r="E1165" t="n">
        <v>5.5</v>
      </c>
      <c r="F1165" t="n">
        <v>10.9</v>
      </c>
      <c r="G1165" t="n">
        <v>0.4701799788260204</v>
      </c>
      <c r="H1165" t="n">
        <v>0.5298200211739795</v>
      </c>
      <c r="I1165" t="n">
        <v>0.5045871559633027</v>
      </c>
      <c r="J1165" t="n">
        <v>0.4954128440366973</v>
      </c>
      <c r="K1165" t="n">
        <v>0.2372467783067075</v>
      </c>
      <c r="L1165" t="n">
        <v>0.2673403776565952</v>
      </c>
      <c r="M1165" t="n">
        <v>0.4954128440366973</v>
      </c>
    </row>
    <row r="1166">
      <c r="A1166" s="323" t="n">
        <v>45987.80394675926</v>
      </c>
      <c r="B1166" s="82" t="n">
        <v>45987</v>
      </c>
      <c r="C1166" t="n">
        <v>409.4</v>
      </c>
      <c r="D1166" t="n">
        <v>847.1</v>
      </c>
      <c r="E1166" t="n">
        <v>5.2</v>
      </c>
      <c r="F1166" t="n">
        <v>10.1</v>
      </c>
      <c r="G1166" t="n">
        <v>0.4832959508912761</v>
      </c>
      <c r="H1166" t="n">
        <v>0.5167040491087239</v>
      </c>
      <c r="I1166" t="n">
        <v>0.5148514851485149</v>
      </c>
      <c r="J1166" t="n">
        <v>0.4851485148514851</v>
      </c>
      <c r="K1166" t="n">
        <v>0.2488256380826372</v>
      </c>
      <c r="L1166" t="n">
        <v>0.2660258470658777</v>
      </c>
      <c r="M1166" t="n">
        <v>0.4851485148514851</v>
      </c>
    </row>
    <row r="1167">
      <c r="A1167" s="323" t="n">
        <v>45987.95731481481</v>
      </c>
      <c r="B1167" s="82" t="n">
        <v>45987</v>
      </c>
      <c r="C1167" t="n">
        <v>400.1</v>
      </c>
      <c r="D1167" t="n">
        <v>845.6</v>
      </c>
      <c r="E1167" t="n">
        <v>5.4</v>
      </c>
      <c r="F1167" t="n">
        <v>10.6</v>
      </c>
      <c r="G1167" t="n">
        <v>0.473155156102176</v>
      </c>
      <c r="H1167" t="n">
        <v>0.526844843897824</v>
      </c>
      <c r="I1167" t="n">
        <v>0.5094339622641509</v>
      </c>
      <c r="J1167" t="n">
        <v>0.490566037735849</v>
      </c>
      <c r="K1167" t="n">
        <v>0.2410413059388444</v>
      </c>
      <c r="L1167" t="n">
        <v>0.2683926563253066</v>
      </c>
      <c r="M1167" t="n">
        <v>0.490566037735849</v>
      </c>
    </row>
    <row r="1168">
      <c r="A1168" s="323" t="n">
        <v>45988.05226851852</v>
      </c>
      <c r="B1168" s="82" t="n">
        <v>45988</v>
      </c>
      <c r="C1168" t="n">
        <v>399.6</v>
      </c>
      <c r="D1168" t="n">
        <v>843.4</v>
      </c>
      <c r="E1168" t="n">
        <v>5.5</v>
      </c>
      <c r="F1168" t="n">
        <v>10.6</v>
      </c>
      <c r="G1168" t="n">
        <v>0.4737965378230971</v>
      </c>
      <c r="H1168" t="n">
        <v>0.5262034621769029</v>
      </c>
      <c r="I1168" t="n">
        <v>0.5188679245283019</v>
      </c>
      <c r="J1168" t="n">
        <v>0.4811320754716981</v>
      </c>
      <c r="K1168" t="n">
        <v>0.2458378262289654</v>
      </c>
      <c r="L1168" t="n">
        <v>0.2730300982993364</v>
      </c>
      <c r="M1168" t="n">
        <v>0.4811320754716981</v>
      </c>
    </row>
    <row r="1169">
      <c r="A1169" s="323" t="n">
        <v>45988.26660879629</v>
      </c>
      <c r="B1169" s="82" t="n">
        <v>45988</v>
      </c>
      <c r="C1169" t="n">
        <v>397.7</v>
      </c>
      <c r="D1169" t="n">
        <v>876.1</v>
      </c>
      <c r="E1169" t="n">
        <v>5.5</v>
      </c>
      <c r="F1169" t="n">
        <v>10.7</v>
      </c>
      <c r="G1169" t="n">
        <v>0.4539436137427234</v>
      </c>
      <c r="H1169" t="n">
        <v>0.5460563862572766</v>
      </c>
      <c r="I1169" t="n">
        <v>0.5140186915887851</v>
      </c>
      <c r="J1169" t="n">
        <v>0.4859813084112149</v>
      </c>
      <c r="K1169" t="n">
        <v>0.2333355023911195</v>
      </c>
      <c r="L1169" t="n">
        <v>0.2806831891976656</v>
      </c>
      <c r="M1169" t="n">
        <v>0.4859813084112149</v>
      </c>
    </row>
    <row r="1170">
      <c r="A1170" s="323" t="n">
        <v>45988.29976851852</v>
      </c>
      <c r="B1170" s="82" t="n">
        <v>45988</v>
      </c>
      <c r="C1170" t="n">
        <v>380.2</v>
      </c>
      <c r="D1170" t="n">
        <v>831</v>
      </c>
      <c r="E1170" t="n">
        <v>5.2</v>
      </c>
      <c r="F1170" t="n">
        <v>10.6</v>
      </c>
      <c r="G1170" t="n">
        <v>0.4575210589651023</v>
      </c>
      <c r="H1170" t="n">
        <v>0.5424789410348977</v>
      </c>
      <c r="I1170" t="n">
        <v>0.4905660377358491</v>
      </c>
      <c r="J1170" t="n">
        <v>0.5094339622641509</v>
      </c>
      <c r="K1170" t="n">
        <v>0.22444429307722</v>
      </c>
      <c r="L1170" t="n">
        <v>0.2661217446586291</v>
      </c>
      <c r="M1170" t="n">
        <v>0.5094339622641509</v>
      </c>
    </row>
    <row r="1171">
      <c r="A1171" s="323" t="n">
        <v>45988.335625</v>
      </c>
      <c r="B1171" s="82" t="n">
        <v>45988</v>
      </c>
      <c r="C1171" t="n">
        <v>394.5</v>
      </c>
      <c r="D1171" t="n">
        <v>849</v>
      </c>
      <c r="E1171" t="n">
        <v>5.4</v>
      </c>
      <c r="F1171" t="n">
        <v>10.7</v>
      </c>
      <c r="G1171" t="n">
        <v>0.4646643109540636</v>
      </c>
      <c r="H1171" t="n">
        <v>0.5353356890459364</v>
      </c>
      <c r="I1171" t="n">
        <v>0.5046728971962617</v>
      </c>
      <c r="J1171" t="n">
        <v>0.4953271028037383</v>
      </c>
      <c r="K1171" t="n">
        <v>0.234503484032892</v>
      </c>
      <c r="L1171" t="n">
        <v>0.2701694131633698</v>
      </c>
      <c r="M1171" t="n">
        <v>0.4953271028037383</v>
      </c>
    </row>
    <row r="1172">
      <c r="A1172" s="323" t="n">
        <v>45988.94892361111</v>
      </c>
      <c r="B1172" s="82" t="n">
        <v>45988</v>
      </c>
      <c r="C1172" t="n">
        <v>398.9</v>
      </c>
      <c r="D1172" t="n">
        <v>844.9</v>
      </c>
      <c r="E1172" t="n">
        <v>5.5</v>
      </c>
      <c r="F1172" t="n">
        <v>10.6</v>
      </c>
      <c r="G1172" t="n">
        <v>0.4721268789205823</v>
      </c>
      <c r="H1172" t="n">
        <v>0.5278731210794178</v>
      </c>
      <c r="I1172" t="n">
        <v>0.5188679245283019</v>
      </c>
      <c r="J1172" t="n">
        <v>0.4811320754716981</v>
      </c>
      <c r="K1172" t="n">
        <v>0.2449714937795474</v>
      </c>
      <c r="L1172" t="n">
        <v>0.2738964307487545</v>
      </c>
      <c r="M1172" t="n">
        <v>0.4811320754716981</v>
      </c>
    </row>
    <row r="1173">
      <c r="A1173" s="323" t="n">
        <v>45989.08429398148</v>
      </c>
      <c r="B1173" s="82" t="n">
        <v>45989</v>
      </c>
      <c r="C1173" t="n">
        <v>402.5</v>
      </c>
      <c r="D1173" t="n">
        <v>845.4</v>
      </c>
      <c r="E1173" t="n">
        <v>5.3</v>
      </c>
      <c r="F1173" t="n">
        <v>10.6</v>
      </c>
      <c r="G1173" t="n">
        <v>0.4761059853323871</v>
      </c>
      <c r="H1173" t="n">
        <v>0.523894014667613</v>
      </c>
      <c r="I1173" t="n">
        <v>0.5</v>
      </c>
      <c r="J1173" t="n">
        <v>0.5</v>
      </c>
      <c r="K1173" t="n">
        <v>0.2380529926661935</v>
      </c>
      <c r="L1173" t="n">
        <v>0.2619470073338065</v>
      </c>
      <c r="M1173" t="n">
        <v>0.5</v>
      </c>
    </row>
    <row r="1174">
      <c r="A1174" s="323" t="n">
        <v>45989.26001157407</v>
      </c>
      <c r="B1174" s="82" t="n">
        <v>45989</v>
      </c>
      <c r="C1174" t="n">
        <v>378.6</v>
      </c>
      <c r="D1174" t="n">
        <v>842.5</v>
      </c>
      <c r="E1174" t="n">
        <v>5.4</v>
      </c>
      <c r="F1174" t="n">
        <v>10.5</v>
      </c>
      <c r="G1174" t="n">
        <v>0.4493768545994066</v>
      </c>
      <c r="H1174" t="n">
        <v>0.5506231454005934</v>
      </c>
      <c r="I1174" t="n">
        <v>0.5142857142857143</v>
      </c>
      <c r="J1174" t="n">
        <v>0.4857142857142857</v>
      </c>
      <c r="K1174" t="n">
        <v>0.2311080966511234</v>
      </c>
      <c r="L1174" t="n">
        <v>0.2831776176345909</v>
      </c>
      <c r="M1174" t="n">
        <v>0.4857142857142857</v>
      </c>
    </row>
    <row r="1175">
      <c r="A1175" s="323" t="n">
        <v>45989.29553240741</v>
      </c>
      <c r="B1175" s="82" t="n">
        <v>45989</v>
      </c>
      <c r="C1175" t="n">
        <v>409.3</v>
      </c>
      <c r="D1175" t="n">
        <v>885.5</v>
      </c>
      <c r="E1175" t="n">
        <v>5.5</v>
      </c>
      <c r="F1175" t="n">
        <v>11.2</v>
      </c>
      <c r="G1175" t="n">
        <v>0.4622247317899492</v>
      </c>
      <c r="H1175" t="n">
        <v>0.5377752682100508</v>
      </c>
      <c r="I1175" t="n">
        <v>0.4910714285714286</v>
      </c>
      <c r="J1175" t="n">
        <v>0.5089285714285714</v>
      </c>
      <c r="K1175" t="n">
        <v>0.2269853593611358</v>
      </c>
      <c r="L1175" t="n">
        <v>0.2640860692102928</v>
      </c>
      <c r="M1175" t="n">
        <v>0.5089285714285714</v>
      </c>
    </row>
    <row r="1176">
      <c r="A1176" s="323" t="n">
        <v>45989.34175925926</v>
      </c>
      <c r="B1176" s="82" t="n">
        <v>45989</v>
      </c>
      <c r="C1176" t="n">
        <v>420.5</v>
      </c>
      <c r="D1176" t="n">
        <v>915.4</v>
      </c>
      <c r="E1176" t="n">
        <v>5.6</v>
      </c>
      <c r="F1176" t="n">
        <v>11.2</v>
      </c>
      <c r="G1176" t="n">
        <v>0.4593620275289491</v>
      </c>
      <c r="H1176" t="n">
        <v>0.5406379724710509</v>
      </c>
      <c r="I1176" t="n">
        <v>0.5</v>
      </c>
      <c r="J1176" t="n">
        <v>0.5</v>
      </c>
      <c r="K1176" t="n">
        <v>0.2296810137644746</v>
      </c>
      <c r="L1176" t="n">
        <v>0.2703189862355255</v>
      </c>
      <c r="M1176" t="n">
        <v>0.5</v>
      </c>
    </row>
    <row r="1177">
      <c r="A1177" s="323" t="n">
        <v>45989.38173611111</v>
      </c>
      <c r="B1177" s="82" t="n">
        <v>45989</v>
      </c>
      <c r="C1177" t="n">
        <v>408.2</v>
      </c>
      <c r="D1177" t="n">
        <v>926.8</v>
      </c>
      <c r="E1177" t="n">
        <v>5.6</v>
      </c>
      <c r="F1177" t="n">
        <v>11</v>
      </c>
      <c r="G1177" t="n">
        <v>0.4404402244281398</v>
      </c>
      <c r="H1177" t="n">
        <v>0.5595597755718601</v>
      </c>
      <c r="I1177" t="n">
        <v>0.509090909090909</v>
      </c>
      <c r="J1177" t="n">
        <v>0.490909090909091</v>
      </c>
      <c r="K1177" t="n">
        <v>0.2242241142543257</v>
      </c>
      <c r="L1177" t="n">
        <v>0.2848667948365833</v>
      </c>
      <c r="M1177" t="n">
        <v>0.490909090909091</v>
      </c>
    </row>
    <row r="1178">
      <c r="A1178" s="323" t="n">
        <v>45989.41645833333</v>
      </c>
      <c r="B1178" s="82" t="n">
        <v>45989</v>
      </c>
      <c r="C1178" t="n">
        <v>408</v>
      </c>
      <c r="D1178" t="n">
        <v>875.8</v>
      </c>
      <c r="E1178" t="n">
        <v>5.8</v>
      </c>
      <c r="F1178" t="n">
        <v>10.9</v>
      </c>
      <c r="G1178" t="n">
        <v>0.4658597853391185</v>
      </c>
      <c r="H1178" t="n">
        <v>0.5341402146608815</v>
      </c>
      <c r="I1178" t="n">
        <v>0.5321100917431192</v>
      </c>
      <c r="J1178" t="n">
        <v>0.4678899082568808</v>
      </c>
      <c r="K1178" t="n">
        <v>0.2478886931162282</v>
      </c>
      <c r="L1178" t="n">
        <v>0.284221398626891</v>
      </c>
      <c r="M1178" t="n">
        <v>0.4678899082568808</v>
      </c>
    </row>
    <row r="1179">
      <c r="A1179" s="323" t="n">
        <v>45989.46115740741</v>
      </c>
      <c r="B1179" s="82" t="n">
        <v>45989</v>
      </c>
      <c r="C1179" t="n">
        <v>412.9</v>
      </c>
      <c r="D1179" t="n">
        <v>866.5</v>
      </c>
      <c r="E1179" t="n">
        <v>5.6</v>
      </c>
      <c r="F1179" t="n">
        <v>10.3</v>
      </c>
      <c r="G1179" t="n">
        <v>0.4765147143681477</v>
      </c>
      <c r="H1179" t="n">
        <v>0.5234852856318523</v>
      </c>
      <c r="I1179" t="n">
        <v>0.5436893203883495</v>
      </c>
      <c r="J1179" t="n">
        <v>0.4563106796116506</v>
      </c>
      <c r="K1179" t="n">
        <v>0.2590759612098667</v>
      </c>
      <c r="L1179" t="n">
        <v>0.2846133591784828</v>
      </c>
      <c r="M1179" t="n">
        <v>0.4563106796116506</v>
      </c>
    </row>
    <row r="1180">
      <c r="A1180" s="323" t="n">
        <v>45989.50126157407</v>
      </c>
      <c r="B1180" s="82" t="n">
        <v>45989</v>
      </c>
      <c r="C1180" t="n">
        <v>411.2</v>
      </c>
      <c r="D1180" t="n">
        <v>882.2</v>
      </c>
      <c r="E1180" t="n">
        <v>5.8</v>
      </c>
      <c r="F1180" t="n">
        <v>10.8</v>
      </c>
      <c r="G1180" t="n">
        <v>0.4661074586261618</v>
      </c>
      <c r="H1180" t="n">
        <v>0.5338925413738381</v>
      </c>
      <c r="I1180" t="n">
        <v>0.537037037037037</v>
      </c>
      <c r="J1180" t="n">
        <v>0.462962962962963</v>
      </c>
      <c r="K1180" t="n">
        <v>0.2503169685214572</v>
      </c>
      <c r="L1180" t="n">
        <v>0.2867200685155797</v>
      </c>
      <c r="M1180" t="n">
        <v>0.462962962962963</v>
      </c>
    </row>
    <row r="1181">
      <c r="A1181" s="323" t="n">
        <v>45989.60957175926</v>
      </c>
      <c r="B1181" s="82" t="n">
        <v>45989</v>
      </c>
      <c r="C1181" t="n">
        <v>392.7</v>
      </c>
      <c r="D1181" t="n">
        <v>815.3</v>
      </c>
      <c r="E1181" t="n">
        <v>5.4</v>
      </c>
      <c r="F1181" t="n">
        <v>10.7</v>
      </c>
      <c r="G1181" t="n">
        <v>0.4816631914632651</v>
      </c>
      <c r="H1181" t="n">
        <v>0.5183368085367349</v>
      </c>
      <c r="I1181" t="n">
        <v>0.5046728971962617</v>
      </c>
      <c r="J1181" t="n">
        <v>0.4953271028037383</v>
      </c>
      <c r="K1181" t="n">
        <v>0.2430823583085637</v>
      </c>
      <c r="L1181" t="n">
        <v>0.261590538887698</v>
      </c>
      <c r="M1181" t="n">
        <v>0.4953271028037383</v>
      </c>
    </row>
    <row r="1182">
      <c r="A1182" s="323" t="n">
        <v>45989.71071759259</v>
      </c>
      <c r="B1182" s="82" t="n">
        <v>45989</v>
      </c>
      <c r="C1182" t="n">
        <v>415.1</v>
      </c>
      <c r="D1182" t="n">
        <v>880.2</v>
      </c>
      <c r="E1182" t="n">
        <v>5.4</v>
      </c>
      <c r="F1182" t="n">
        <v>10.2</v>
      </c>
      <c r="G1182" t="n">
        <v>0.4715973642354011</v>
      </c>
      <c r="H1182" t="n">
        <v>0.528402635764599</v>
      </c>
      <c r="I1182" t="n">
        <v>0.5294117647058825</v>
      </c>
      <c r="J1182" t="n">
        <v>0.4705882352941176</v>
      </c>
      <c r="K1182" t="n">
        <v>0.2496691928305065</v>
      </c>
      <c r="L1182" t="n">
        <v>0.279742571875376</v>
      </c>
      <c r="M1182" t="n">
        <v>0.4705882352941176</v>
      </c>
    </row>
    <row r="1183">
      <c r="A1183" s="323" t="n">
        <v>45989.78850694445</v>
      </c>
      <c r="B1183" s="82" t="n">
        <v>45989</v>
      </c>
      <c r="C1183" t="n">
        <v>405.2</v>
      </c>
      <c r="D1183" t="n">
        <v>841.2</v>
      </c>
      <c r="E1183" t="n">
        <v>5.6</v>
      </c>
      <c r="F1183" t="n">
        <v>11.3</v>
      </c>
      <c r="G1183" t="n">
        <v>0.4816928197812648</v>
      </c>
      <c r="H1183" t="n">
        <v>0.5183071802187352</v>
      </c>
      <c r="I1183" t="n">
        <v>0.495575221238938</v>
      </c>
      <c r="J1183" t="n">
        <v>0.5044247787610621</v>
      </c>
      <c r="K1183" t="n">
        <v>0.2387150257323082</v>
      </c>
      <c r="L1183" t="n">
        <v>0.2568601955066298</v>
      </c>
      <c r="M1183" t="n">
        <v>0.5044247787610621</v>
      </c>
    </row>
    <row r="1184">
      <c r="A1184" s="323" t="n">
        <v>45989.95282407408</v>
      </c>
      <c r="B1184" s="82" t="n">
        <v>45989</v>
      </c>
      <c r="C1184" t="n">
        <v>401.6</v>
      </c>
      <c r="D1184" t="n">
        <v>843.7</v>
      </c>
      <c r="E1184" t="n">
        <v>5.4</v>
      </c>
      <c r="F1184" t="n">
        <v>10.5</v>
      </c>
      <c r="G1184" t="n">
        <v>0.475998577693493</v>
      </c>
      <c r="H1184" t="n">
        <v>0.524001422306507</v>
      </c>
      <c r="I1184" t="n">
        <v>0.5142857142857143</v>
      </c>
      <c r="J1184" t="n">
        <v>0.4857142857142857</v>
      </c>
      <c r="K1184" t="n">
        <v>0.2447992685280821</v>
      </c>
      <c r="L1184" t="n">
        <v>0.2694864457576322</v>
      </c>
      <c r="M1184" t="n">
        <v>0.4857142857142857</v>
      </c>
    </row>
    <row r="1185">
      <c r="A1185" s="323" t="n">
        <v>45990.19053240741</v>
      </c>
      <c r="B1185" s="82" t="n">
        <v>45990</v>
      </c>
      <c r="C1185" t="n">
        <v>402.3</v>
      </c>
      <c r="D1185" t="n">
        <v>846.2</v>
      </c>
      <c r="E1185" t="n">
        <v>5.2</v>
      </c>
      <c r="F1185" t="n">
        <v>10.5</v>
      </c>
      <c r="G1185" t="n">
        <v>0.4754195225714961</v>
      </c>
      <c r="H1185" t="n">
        <v>0.5245804774285039</v>
      </c>
      <c r="I1185" t="n">
        <v>0.4952380952380953</v>
      </c>
      <c r="J1185" t="n">
        <v>0.5047619047619047</v>
      </c>
      <c r="K1185" t="n">
        <v>0.2354458587973124</v>
      </c>
      <c r="L1185" t="n">
        <v>0.2597922364407829</v>
      </c>
      <c r="M1185" t="n">
        <v>0.5047619047619047</v>
      </c>
    </row>
    <row r="1186">
      <c r="A1186" s="323" t="n">
        <v>45990.2615162037</v>
      </c>
      <c r="B1186" s="82" t="n">
        <v>45990</v>
      </c>
      <c r="C1186" t="n">
        <v>396.8</v>
      </c>
      <c r="D1186" t="n">
        <v>872</v>
      </c>
      <c r="E1186" t="n">
        <v>5.4</v>
      </c>
      <c r="F1186" t="n">
        <v>10.7</v>
      </c>
      <c r="G1186" t="n">
        <v>0.4550458715596331</v>
      </c>
      <c r="H1186" t="n">
        <v>0.5449541284403669</v>
      </c>
      <c r="I1186" t="n">
        <v>0.5046728971962617</v>
      </c>
      <c r="J1186" t="n">
        <v>0.4953271028037383</v>
      </c>
      <c r="K1186" t="n">
        <v>0.229649318357198</v>
      </c>
      <c r="L1186" t="n">
        <v>0.2750235788390637</v>
      </c>
      <c r="M1186" t="n">
        <v>0.4953271028037383</v>
      </c>
    </row>
    <row r="1187">
      <c r="A1187" s="323" t="n">
        <v>45990.30033564815</v>
      </c>
      <c r="B1187" s="82" t="n">
        <v>45990</v>
      </c>
      <c r="C1187" t="n">
        <v>390.5</v>
      </c>
      <c r="D1187" t="n">
        <v>851.8</v>
      </c>
      <c r="E1187" t="n">
        <v>5.4</v>
      </c>
      <c r="F1187" t="n">
        <v>10.7</v>
      </c>
      <c r="G1187" t="n">
        <v>0.4584409485794788</v>
      </c>
      <c r="H1187" t="n">
        <v>0.5415590514205212</v>
      </c>
      <c r="I1187" t="n">
        <v>0.5046728971962617</v>
      </c>
      <c r="J1187" t="n">
        <v>0.4953271028037383</v>
      </c>
      <c r="K1187" t="n">
        <v>0.231362721713008</v>
      </c>
      <c r="L1187" t="n">
        <v>0.2733101754832537</v>
      </c>
      <c r="M1187" t="n">
        <v>0.4953271028037383</v>
      </c>
    </row>
    <row r="1188">
      <c r="A1188" s="323" t="n">
        <v>45990.3434837963</v>
      </c>
      <c r="B1188" s="82" t="n">
        <v>45990</v>
      </c>
      <c r="C1188" t="n">
        <v>391.6</v>
      </c>
      <c r="D1188" t="n">
        <v>874.5</v>
      </c>
      <c r="E1188" t="n">
        <v>5.5</v>
      </c>
      <c r="F1188" t="n">
        <v>10.7</v>
      </c>
      <c r="G1188" t="n">
        <v>0.4477987421383648</v>
      </c>
      <c r="H1188" t="n">
        <v>0.5522012578616352</v>
      </c>
      <c r="I1188" t="n">
        <v>0.5140186915887851</v>
      </c>
      <c r="J1188" t="n">
        <v>0.4859813084112149</v>
      </c>
      <c r="K1188" t="n">
        <v>0.230176923529066</v>
      </c>
      <c r="L1188" t="n">
        <v>0.2838417680597191</v>
      </c>
      <c r="M1188" t="n">
        <v>0.4859813084112149</v>
      </c>
    </row>
    <row r="1189">
      <c r="A1189" s="323" t="n">
        <v>45990.38604166666</v>
      </c>
      <c r="B1189" s="82" t="n">
        <v>45990</v>
      </c>
      <c r="C1189" t="n">
        <v>413.1</v>
      </c>
      <c r="D1189" t="n">
        <v>863.4</v>
      </c>
      <c r="E1189" t="n">
        <v>5.3</v>
      </c>
      <c r="F1189" t="n">
        <v>10.6</v>
      </c>
      <c r="G1189" t="n">
        <v>0.4784572619874913</v>
      </c>
      <c r="H1189" t="n">
        <v>0.5215427380125086</v>
      </c>
      <c r="I1189" t="n">
        <v>0.5</v>
      </c>
      <c r="J1189" t="n">
        <v>0.5</v>
      </c>
      <c r="K1189" t="n">
        <v>0.2392286309937457</v>
      </c>
      <c r="L1189" t="n">
        <v>0.2607713690062543</v>
      </c>
      <c r="M1189" t="n">
        <v>0.5</v>
      </c>
    </row>
    <row r="1190">
      <c r="A1190" s="323" t="n">
        <v>45990.43291666666</v>
      </c>
      <c r="B1190" s="82" t="n">
        <v>45990</v>
      </c>
      <c r="C1190" t="n">
        <v>401.2</v>
      </c>
      <c r="D1190" t="n">
        <v>840.5</v>
      </c>
      <c r="E1190" t="n">
        <v>5.7</v>
      </c>
      <c r="F1190" t="n">
        <v>11.1</v>
      </c>
      <c r="G1190" t="n">
        <v>0.4773349196906603</v>
      </c>
      <c r="H1190" t="n">
        <v>0.5226650803093397</v>
      </c>
      <c r="I1190" t="n">
        <v>0.5135135135135136</v>
      </c>
      <c r="J1190" t="n">
        <v>0.4864864864864865</v>
      </c>
      <c r="K1190" t="n">
        <v>0.2451179317330418</v>
      </c>
      <c r="L1190" t="n">
        <v>0.2683955817804718</v>
      </c>
      <c r="M1190" t="n">
        <v>0.4864864864864865</v>
      </c>
    </row>
    <row r="1191">
      <c r="A1191" s="323" t="n">
        <v>45990.46027777778</v>
      </c>
      <c r="B1191" s="82" t="n">
        <v>45990</v>
      </c>
      <c r="C1191" t="n">
        <v>409.2</v>
      </c>
      <c r="D1191" t="n">
        <v>857</v>
      </c>
      <c r="E1191" t="n">
        <v>5.5</v>
      </c>
      <c r="F1191" t="n">
        <v>10.5</v>
      </c>
      <c r="G1191" t="n">
        <v>0.4774795799299883</v>
      </c>
      <c r="H1191" t="n">
        <v>0.5225204200700116</v>
      </c>
      <c r="I1191" t="n">
        <v>0.5238095238095238</v>
      </c>
      <c r="J1191" t="n">
        <v>0.4761904761904762</v>
      </c>
      <c r="K1191" t="n">
        <v>0.2501083513918986</v>
      </c>
      <c r="L1191" t="n">
        <v>0.2737011724176251</v>
      </c>
      <c r="M1191" t="n">
        <v>0.4761904761904762</v>
      </c>
    </row>
    <row r="1192">
      <c r="A1192" s="323" t="n">
        <v>45990.51219907407</v>
      </c>
      <c r="B1192" s="82" t="n">
        <v>45990</v>
      </c>
      <c r="C1192" t="n">
        <v>412.4</v>
      </c>
      <c r="D1192" t="n">
        <v>858</v>
      </c>
      <c r="E1192" t="n">
        <v>5.5</v>
      </c>
      <c r="F1192" t="n">
        <v>10.9</v>
      </c>
      <c r="G1192" t="n">
        <v>0.4806526806526806</v>
      </c>
      <c r="H1192" t="n">
        <v>0.5193473193473194</v>
      </c>
      <c r="I1192" t="n">
        <v>0.5045871559633027</v>
      </c>
      <c r="J1192" t="n">
        <v>0.4954128440366973</v>
      </c>
      <c r="K1192" t="n">
        <v>0.2425311691366737</v>
      </c>
      <c r="L1192" t="n">
        <v>0.262055986826629</v>
      </c>
      <c r="M1192" t="n">
        <v>0.4954128440366973</v>
      </c>
    </row>
    <row r="1193">
      <c r="A1193" s="323" t="n">
        <v>45990.95701388889</v>
      </c>
      <c r="B1193" s="82" t="n">
        <v>45990</v>
      </c>
      <c r="C1193" t="n">
        <v>402.3</v>
      </c>
      <c r="D1193" t="n">
        <v>844.1</v>
      </c>
      <c r="E1193" t="n">
        <v>5.5</v>
      </c>
      <c r="F1193" t="n">
        <v>10.4</v>
      </c>
      <c r="G1193" t="n">
        <v>0.4766022983058879</v>
      </c>
      <c r="H1193" t="n">
        <v>0.523397701694112</v>
      </c>
      <c r="I1193" t="n">
        <v>0.5288461538461539</v>
      </c>
      <c r="J1193" t="n">
        <v>0.4711538461538461</v>
      </c>
      <c r="K1193" t="n">
        <v>0.2520492923733061</v>
      </c>
      <c r="L1193" t="n">
        <v>0.2767968614728477</v>
      </c>
      <c r="M1193" t="n">
        <v>0.4711538461538461</v>
      </c>
    </row>
    <row r="1194">
      <c r="A1194" s="323" t="n">
        <v>45991.08373842593</v>
      </c>
      <c r="B1194" s="82" t="n">
        <v>45991</v>
      </c>
      <c r="C1194" t="n">
        <v>398.6</v>
      </c>
      <c r="D1194" t="n">
        <v>44.7</v>
      </c>
      <c r="E1194" t="n">
        <v>5.3</v>
      </c>
      <c r="F1194" t="n">
        <v>10.4</v>
      </c>
      <c r="G1194" t="n">
        <v>8.917225950782997</v>
      </c>
      <c r="H1194" t="n">
        <v>-7.917225950782998</v>
      </c>
      <c r="I1194" t="n">
        <v>0.5096153846153846</v>
      </c>
      <c r="J1194" t="n">
        <v>0.4903846153846154</v>
      </c>
      <c r="K1194" t="n">
        <v>4.544355532610566</v>
      </c>
      <c r="L1194" t="n">
        <v>-4.034740147995182</v>
      </c>
      <c r="M1194" t="n">
        <v>0.4903846153846154</v>
      </c>
    </row>
    <row r="1195">
      <c r="A1195" s="323" t="n">
        <v>45991.26726851852</v>
      </c>
      <c r="B1195" s="82" t="n">
        <v>45991</v>
      </c>
      <c r="C1195" t="n">
        <v>391.6</v>
      </c>
      <c r="D1195" t="n">
        <v>874.9</v>
      </c>
      <c r="E1195" t="n">
        <v>5.4</v>
      </c>
      <c r="F1195" t="n">
        <v>10.9</v>
      </c>
      <c r="G1195" t="n">
        <v>0.4475940107440851</v>
      </c>
      <c r="H1195" t="n">
        <v>0.5524059892559149</v>
      </c>
      <c r="I1195" t="n">
        <v>0.4954128440366973</v>
      </c>
      <c r="J1195" t="n">
        <v>0.5045871559633027</v>
      </c>
      <c r="K1195" t="n">
        <v>0.2217438218365192</v>
      </c>
      <c r="L1195" t="n">
        <v>0.273669022200178</v>
      </c>
      <c r="M1195" t="n">
        <v>0.5045871559633027</v>
      </c>
    </row>
    <row r="1196">
      <c r="A1196" s="323" t="n">
        <v>45991.30560185185</v>
      </c>
      <c r="B1196" s="82" t="n">
        <v>45991</v>
      </c>
      <c r="C1196" t="n">
        <v>394.4</v>
      </c>
      <c r="D1196" t="n">
        <v>936.6</v>
      </c>
      <c r="E1196" t="n">
        <v>5.7</v>
      </c>
      <c r="F1196" t="n">
        <v>10.8</v>
      </c>
      <c r="G1196" t="n">
        <v>0.4210975870168695</v>
      </c>
      <c r="H1196" t="n">
        <v>0.5789024129831305</v>
      </c>
      <c r="I1196" t="n">
        <v>0.5277777777777778</v>
      </c>
      <c r="J1196" t="n">
        <v>0.4722222222222223</v>
      </c>
      <c r="K1196" t="n">
        <v>0.2222459487033478</v>
      </c>
      <c r="L1196" t="n">
        <v>0.30553182907443</v>
      </c>
      <c r="M1196" t="n">
        <v>0.4722222222222223</v>
      </c>
    </row>
    <row r="1197">
      <c r="A1197" s="323" t="n">
        <v>45991.34047453704</v>
      </c>
      <c r="B1197" s="82" t="n">
        <v>45991</v>
      </c>
      <c r="C1197" t="n">
        <v>398.4</v>
      </c>
      <c r="D1197" t="n">
        <v>888.4</v>
      </c>
      <c r="E1197" t="n">
        <v>5.5</v>
      </c>
      <c r="F1197" t="n">
        <v>10.5</v>
      </c>
      <c r="G1197" t="n">
        <v>0.4484466456551103</v>
      </c>
      <c r="H1197" t="n">
        <v>0.5515533543448897</v>
      </c>
      <c r="I1197" t="n">
        <v>0.5238095238095238</v>
      </c>
      <c r="J1197" t="n">
        <v>0.4761904761904762</v>
      </c>
      <c r="K1197" t="n">
        <v>0.2349006239145816</v>
      </c>
      <c r="L1197" t="n">
        <v>0.2889088998949422</v>
      </c>
      <c r="M1197" t="n">
        <v>0.4761904761904762</v>
      </c>
    </row>
    <row r="1198">
      <c r="A1198" s="323" t="n">
        <v>45991.38259259259</v>
      </c>
      <c r="B1198" s="82" t="n">
        <v>45991</v>
      </c>
      <c r="C1198" t="n">
        <v>396.2</v>
      </c>
      <c r="D1198" t="n">
        <v>832</v>
      </c>
      <c r="E1198" t="n">
        <v>5.2</v>
      </c>
      <c r="F1198" t="n">
        <v>10.2</v>
      </c>
      <c r="G1198" t="n">
        <v>0.4762019230769231</v>
      </c>
      <c r="H1198" t="n">
        <v>0.5237980769230769</v>
      </c>
      <c r="I1198" t="n">
        <v>0.5098039215686275</v>
      </c>
      <c r="J1198" t="n">
        <v>0.4901960784313725</v>
      </c>
      <c r="K1198" t="n">
        <v>0.2427696078431373</v>
      </c>
      <c r="L1198" t="n">
        <v>0.2670343137254902</v>
      </c>
      <c r="M1198" t="n">
        <v>0.4901960784313725</v>
      </c>
    </row>
    <row r="1199">
      <c r="A1199" s="323" t="n">
        <v>45991.42865740741</v>
      </c>
      <c r="B1199" s="82" t="n">
        <v>45991</v>
      </c>
      <c r="C1199" t="n">
        <v>390.5</v>
      </c>
      <c r="D1199" t="n">
        <v>826.7</v>
      </c>
      <c r="E1199" t="n">
        <v>5.3</v>
      </c>
      <c r="F1199" t="n">
        <v>10.6</v>
      </c>
      <c r="G1199" t="n">
        <v>0.4723599854844562</v>
      </c>
      <c r="H1199" t="n">
        <v>0.5276400145155438</v>
      </c>
      <c r="I1199" t="n">
        <v>0.5</v>
      </c>
      <c r="J1199" t="n">
        <v>0.5</v>
      </c>
      <c r="K1199" t="n">
        <v>0.2361799927422281</v>
      </c>
      <c r="L1199" t="n">
        <v>0.2638200072577719</v>
      </c>
      <c r="M1199" t="n">
        <v>0.5</v>
      </c>
    </row>
    <row r="1200">
      <c r="A1200" s="323" t="n">
        <v>45991.4618287037</v>
      </c>
      <c r="B1200" s="82" t="n">
        <v>45991</v>
      </c>
      <c r="C1200" t="n">
        <v>391.3</v>
      </c>
      <c r="D1200" t="n">
        <v>836.6</v>
      </c>
      <c r="E1200" t="n">
        <v>5.4</v>
      </c>
      <c r="F1200" t="n">
        <v>10.7</v>
      </c>
      <c r="G1200" t="n">
        <v>0.4677265120726751</v>
      </c>
      <c r="H1200" t="n">
        <v>0.5322734879273249</v>
      </c>
      <c r="I1200" t="n">
        <v>0.5046728971962617</v>
      </c>
      <c r="J1200" t="n">
        <v>0.4953271028037383</v>
      </c>
      <c r="K1200" t="n">
        <v>0.2360488939432193</v>
      </c>
      <c r="L1200" t="n">
        <v>0.2686240032530425</v>
      </c>
      <c r="M1200" t="n">
        <v>0.4953271028037383</v>
      </c>
    </row>
    <row r="1201">
      <c r="A1201" s="323" t="n">
        <v>45997.25721064815</v>
      </c>
      <c r="B1201" s="82" t="n">
        <v>45997</v>
      </c>
      <c r="C1201" t="n">
        <v>379.8</v>
      </c>
      <c r="D1201" t="n">
        <v>851.8</v>
      </c>
      <c r="E1201" t="n">
        <v>5.5</v>
      </c>
      <c r="F1201" t="n">
        <v>10.8</v>
      </c>
      <c r="G1201" t="n">
        <v>0.4458793143930501</v>
      </c>
      <c r="H1201" t="n">
        <v>0.5541206856069499</v>
      </c>
      <c r="I1201" t="n">
        <v>0.5092592592592592</v>
      </c>
      <c r="J1201" t="n">
        <v>0.4907407407407408</v>
      </c>
      <c r="K1201" t="n">
        <v>0.227068169366831</v>
      </c>
      <c r="L1201" t="n">
        <v>0.2821910898924282</v>
      </c>
      <c r="M1201" t="n">
        <v>0.4907407407407408</v>
      </c>
    </row>
    <row r="1202">
      <c r="A1202" s="323" t="n">
        <v>45997.29634259259</v>
      </c>
      <c r="B1202" s="82" t="n">
        <v>45997</v>
      </c>
      <c r="C1202" t="n">
        <v>398.8</v>
      </c>
      <c r="D1202" t="n">
        <v>831.9</v>
      </c>
      <c r="E1202" t="n">
        <v>5.2</v>
      </c>
      <c r="F1202" t="n">
        <v>10.8</v>
      </c>
      <c r="G1202" t="n">
        <v>0.4793845414112273</v>
      </c>
      <c r="H1202" t="n">
        <v>0.5206154585887727</v>
      </c>
      <c r="I1202" t="n">
        <v>0.4814814814814815</v>
      </c>
      <c r="J1202" t="n">
        <v>0.5185185185185185</v>
      </c>
      <c r="K1202" t="n">
        <v>0.2308147791979983</v>
      </c>
      <c r="L1202" t="n">
        <v>0.2506667022834831</v>
      </c>
      <c r="M1202" t="n">
        <v>0.5185185185185185</v>
      </c>
    </row>
    <row r="1203">
      <c r="A1203" s="323" t="n">
        <v>45997.33958333333</v>
      </c>
      <c r="B1203" s="82" t="n">
        <v>45997</v>
      </c>
      <c r="C1203" t="n">
        <v>410.5</v>
      </c>
      <c r="D1203" t="n">
        <v>824.3</v>
      </c>
      <c r="E1203" t="n">
        <v>5.5</v>
      </c>
      <c r="F1203" t="n">
        <v>10.5</v>
      </c>
      <c r="G1203" t="n">
        <v>0.4979983015892273</v>
      </c>
      <c r="H1203" t="n">
        <v>0.5020016984107728</v>
      </c>
      <c r="I1203" t="n">
        <v>0.5238095238095238</v>
      </c>
      <c r="J1203" t="n">
        <v>0.4761904761904762</v>
      </c>
      <c r="K1203" t="n">
        <v>0.2608562532134048</v>
      </c>
      <c r="L1203" t="n">
        <v>0.2629532705961191</v>
      </c>
      <c r="M1203" t="n">
        <v>0.4761904761904762</v>
      </c>
    </row>
    <row r="1204">
      <c r="A1204" s="323" t="n">
        <v>45997.38039351852</v>
      </c>
      <c r="B1204" s="82" t="n">
        <v>45997</v>
      </c>
      <c r="C1204" t="n">
        <v>402.3</v>
      </c>
      <c r="D1204" t="n">
        <v>852.3</v>
      </c>
      <c r="E1204" t="n">
        <v>5.5</v>
      </c>
      <c r="F1204" t="n">
        <v>10.9</v>
      </c>
      <c r="G1204" t="n">
        <v>0.4720168954593453</v>
      </c>
      <c r="H1204" t="n">
        <v>0.5279831045406547</v>
      </c>
      <c r="I1204" t="n">
        <v>0.5045871559633027</v>
      </c>
      <c r="J1204" t="n">
        <v>0.4954128440366973</v>
      </c>
      <c r="K1204" t="n">
        <v>0.2381736628464586</v>
      </c>
      <c r="L1204" t="n">
        <v>0.2664134931168441</v>
      </c>
      <c r="M1204" t="n">
        <v>0.4954128440366973</v>
      </c>
    </row>
    <row r="1205">
      <c r="A1205" s="323" t="n">
        <v>45997.42697916667</v>
      </c>
      <c r="B1205" s="82" t="n">
        <v>45997</v>
      </c>
      <c r="C1205" t="n">
        <v>405.2</v>
      </c>
      <c r="D1205" t="n">
        <v>851.4</v>
      </c>
      <c r="E1205" t="n">
        <v>5.4</v>
      </c>
      <c r="F1205" t="n">
        <v>10.7</v>
      </c>
      <c r="G1205" t="n">
        <v>0.4759220108057317</v>
      </c>
      <c r="H1205" t="n">
        <v>0.5240779891942683</v>
      </c>
      <c r="I1205" t="n">
        <v>0.5046728971962617</v>
      </c>
      <c r="J1205" t="n">
        <v>0.4953271028037383</v>
      </c>
      <c r="K1205" t="n">
        <v>0.2401849400327992</v>
      </c>
      <c r="L1205" t="n">
        <v>0.2644879571634625</v>
      </c>
      <c r="M1205" t="n">
        <v>0.4953271028037383</v>
      </c>
    </row>
    <row r="1206">
      <c r="A1206" s="323" t="n">
        <v>45997.46407407407</v>
      </c>
      <c r="B1206" s="82" t="n">
        <v>45997</v>
      </c>
      <c r="C1206" t="n">
        <v>398.3</v>
      </c>
      <c r="D1206" t="n">
        <v>846.4</v>
      </c>
      <c r="E1206" t="n">
        <v>5.5</v>
      </c>
      <c r="F1206" t="n">
        <v>10.7</v>
      </c>
      <c r="G1206" t="n">
        <v>0.4705812854442344</v>
      </c>
      <c r="H1206" t="n">
        <v>0.5294187145557656</v>
      </c>
      <c r="I1206" t="n">
        <v>0.5140186915887851</v>
      </c>
      <c r="J1206" t="n">
        <v>0.4859813084112149</v>
      </c>
      <c r="K1206" t="n">
        <v>0.241887576630214</v>
      </c>
      <c r="L1206" t="n">
        <v>0.2721311149585711</v>
      </c>
      <c r="M1206" t="n">
        <v>0.4859813084112149</v>
      </c>
    </row>
    <row r="1207">
      <c r="A1207" s="323" t="n">
        <v>45997.62135416667</v>
      </c>
      <c r="B1207" s="82" t="n">
        <v>45997</v>
      </c>
      <c r="C1207" t="n">
        <v>393.3</v>
      </c>
      <c r="D1207" t="n">
        <v>880.9</v>
      </c>
      <c r="E1207" t="n">
        <v>5.7</v>
      </c>
      <c r="F1207" t="n">
        <v>11.1</v>
      </c>
      <c r="G1207" t="n">
        <v>0.4464751958224543</v>
      </c>
      <c r="H1207" t="n">
        <v>0.5535248041775457</v>
      </c>
      <c r="I1207" t="n">
        <v>0.5135135135135136</v>
      </c>
      <c r="J1207" t="n">
        <v>0.4864864864864865</v>
      </c>
      <c r="K1207" t="n">
        <v>0.2292710465034225</v>
      </c>
      <c r="L1207" t="n">
        <v>0.2842424670100911</v>
      </c>
      <c r="M1207" t="n">
        <v>0.4864864864864865</v>
      </c>
    </row>
    <row r="1208">
      <c r="A1208" s="323" t="n">
        <v>45997.71295138889</v>
      </c>
      <c r="B1208" s="82" t="n">
        <v>45997</v>
      </c>
      <c r="C1208" t="n">
        <v>390.9</v>
      </c>
      <c r="D1208" t="n">
        <v>839.9</v>
      </c>
      <c r="E1208" t="n">
        <v>5.3</v>
      </c>
      <c r="F1208" t="n">
        <v>10.5</v>
      </c>
      <c r="G1208" t="n">
        <v>0.4654125491129896</v>
      </c>
      <c r="H1208" t="n">
        <v>0.5345874508870103</v>
      </c>
      <c r="I1208" t="n">
        <v>0.5047619047619047</v>
      </c>
      <c r="J1208" t="n">
        <v>0.4952380952380953</v>
      </c>
      <c r="K1208" t="n">
        <v>0.2349225247903662</v>
      </c>
      <c r="L1208" t="n">
        <v>0.2698393799715385</v>
      </c>
      <c r="M1208" t="n">
        <v>0.4952380952380953</v>
      </c>
    </row>
    <row r="1209">
      <c r="A1209" s="323" t="n">
        <v>45997.85240740741</v>
      </c>
      <c r="B1209" s="82" t="n">
        <v>45997</v>
      </c>
      <c r="C1209" t="n">
        <v>383</v>
      </c>
      <c r="D1209" t="n">
        <v>832.5</v>
      </c>
      <c r="E1209" t="n">
        <v>5.2</v>
      </c>
      <c r="F1209" t="n">
        <v>10.4</v>
      </c>
      <c r="G1209" t="n">
        <v>0.4600600600600601</v>
      </c>
      <c r="H1209" t="n">
        <v>0.5399399399399399</v>
      </c>
      <c r="I1209" t="n">
        <v>0.5</v>
      </c>
      <c r="J1209" t="n">
        <v>0.5</v>
      </c>
      <c r="K1209" t="n">
        <v>0.23003003003003</v>
      </c>
      <c r="L1209" t="n">
        <v>0.26996996996997</v>
      </c>
      <c r="M1209" t="n">
        <v>0.5</v>
      </c>
    </row>
    <row r="1210">
      <c r="A1210" s="323" t="n">
        <v>45997.9843287037</v>
      </c>
      <c r="B1210" s="82" t="n">
        <v>45997</v>
      </c>
      <c r="C1210" t="n">
        <v>403.4</v>
      </c>
      <c r="D1210" t="n">
        <v>842.2</v>
      </c>
      <c r="E1210" t="n">
        <v>5.6</v>
      </c>
      <c r="F1210" t="n">
        <v>10.4</v>
      </c>
      <c r="G1210" t="n">
        <v>0.4789836143433863</v>
      </c>
      <c r="H1210" t="n">
        <v>0.5210163856566137</v>
      </c>
      <c r="I1210" t="n">
        <v>0.5384615384615384</v>
      </c>
      <c r="J1210" t="n">
        <v>0.4615384615384616</v>
      </c>
      <c r="K1210" t="n">
        <v>0.257914253877208</v>
      </c>
      <c r="L1210" t="n">
        <v>0.2805472845843304</v>
      </c>
      <c r="M1210" t="n">
        <v>0.4615384615384616</v>
      </c>
    </row>
    <row r="1211">
      <c r="A1211" s="323" t="n">
        <v>45998.08243055556</v>
      </c>
      <c r="B1211" s="82" t="n">
        <v>45998</v>
      </c>
      <c r="C1211" t="n">
        <v>401.6</v>
      </c>
      <c r="D1211" t="n">
        <v>844.1</v>
      </c>
      <c r="E1211" t="n">
        <v>5.4</v>
      </c>
      <c r="F1211" t="n">
        <v>10.6</v>
      </c>
      <c r="G1211" t="n">
        <v>0.4757730126762232</v>
      </c>
      <c r="H1211" t="n">
        <v>0.5242269873237768</v>
      </c>
      <c r="I1211" t="n">
        <v>0.5094339622641509</v>
      </c>
      <c r="J1211" t="n">
        <v>0.490566037735849</v>
      </c>
      <c r="K1211" t="n">
        <v>0.2423749309860005</v>
      </c>
      <c r="L1211" t="n">
        <v>0.2670590312781504</v>
      </c>
      <c r="M1211" t="n">
        <v>0.490566037735849</v>
      </c>
    </row>
    <row r="1212">
      <c r="A1212" s="323" t="n">
        <v>45998.25327546296</v>
      </c>
      <c r="B1212" s="82" t="n">
        <v>45998</v>
      </c>
      <c r="C1212" t="n">
        <v>392.6</v>
      </c>
      <c r="D1212" t="n">
        <v>831.1</v>
      </c>
      <c r="E1212" t="n">
        <v>5.3</v>
      </c>
      <c r="F1212" t="n">
        <v>10.9</v>
      </c>
      <c r="G1212" t="n">
        <v>0.4723859944651667</v>
      </c>
      <c r="H1212" t="n">
        <v>0.5276140055348333</v>
      </c>
      <c r="I1212" t="n">
        <v>0.4862385321100917</v>
      </c>
      <c r="J1212" t="n">
        <v>0.5137614678899083</v>
      </c>
      <c r="K1212" t="n">
        <v>0.2296922725381085</v>
      </c>
      <c r="L1212" t="n">
        <v>0.2565462595719831</v>
      </c>
      <c r="M1212" t="n">
        <v>0.5137614678899083</v>
      </c>
    </row>
    <row r="1213">
      <c r="A1213" s="323" t="n">
        <v>45998.30692129629</v>
      </c>
      <c r="B1213" s="82" t="n">
        <v>45998</v>
      </c>
      <c r="C1213" t="n">
        <v>385.3</v>
      </c>
      <c r="D1213" t="n">
        <v>813.4</v>
      </c>
      <c r="E1213" t="n">
        <v>5.2</v>
      </c>
      <c r="F1213" t="n">
        <v>10.7</v>
      </c>
      <c r="G1213" t="n">
        <v>0.4736906810917138</v>
      </c>
      <c r="H1213" t="n">
        <v>0.5263093189082861</v>
      </c>
      <c r="I1213" t="n">
        <v>0.485981308411215</v>
      </c>
      <c r="J1213" t="n">
        <v>0.514018691588785</v>
      </c>
      <c r="K1213" t="n">
        <v>0.2302048169791507</v>
      </c>
      <c r="L1213" t="n">
        <v>0.2557764914320643</v>
      </c>
      <c r="M1213" t="n">
        <v>0.514018691588785</v>
      </c>
    </row>
    <row r="1214">
      <c r="A1214" s="323" t="n">
        <v>45998.33865740741</v>
      </c>
      <c r="B1214" s="82" t="n">
        <v>45998</v>
      </c>
      <c r="C1214" t="n">
        <v>384.5</v>
      </c>
      <c r="D1214" t="n">
        <v>848.1</v>
      </c>
      <c r="E1214" t="n">
        <v>5.2</v>
      </c>
      <c r="F1214" t="n">
        <v>10.8</v>
      </c>
      <c r="G1214" t="n">
        <v>0.4533663483079826</v>
      </c>
      <c r="H1214" t="n">
        <v>0.5466336516920175</v>
      </c>
      <c r="I1214" t="n">
        <v>0.4814814814814815</v>
      </c>
      <c r="J1214" t="n">
        <v>0.5185185185185185</v>
      </c>
      <c r="K1214" t="n">
        <v>0.2182875010371768</v>
      </c>
      <c r="L1214" t="n">
        <v>0.2631939804443047</v>
      </c>
      <c r="M1214" t="n">
        <v>0.5185185185185185</v>
      </c>
    </row>
    <row r="1215">
      <c r="A1215" s="323" t="n">
        <v>45998.38024305556</v>
      </c>
      <c r="B1215" s="82" t="n">
        <v>45998</v>
      </c>
      <c r="C1215" t="n">
        <v>386.3</v>
      </c>
      <c r="D1215" t="n">
        <v>859.7</v>
      </c>
      <c r="E1215" t="n">
        <v>5.3</v>
      </c>
      <c r="F1215" t="n">
        <v>10.7</v>
      </c>
      <c r="G1215" t="n">
        <v>0.4493427939979062</v>
      </c>
      <c r="H1215" t="n">
        <v>0.5506572060020938</v>
      </c>
      <c r="I1215" t="n">
        <v>0.4953271028037383</v>
      </c>
      <c r="J1215" t="n">
        <v>0.5046728971962616</v>
      </c>
      <c r="K1215" t="n">
        <v>0.2225716643167199</v>
      </c>
      <c r="L1215" t="n">
        <v>0.2727554384870184</v>
      </c>
      <c r="M1215" t="n">
        <v>0.5046728971962616</v>
      </c>
    </row>
    <row r="1216">
      <c r="A1216" s="323" t="n">
        <v>45998.42300925926</v>
      </c>
      <c r="B1216" s="82" t="n">
        <v>45998</v>
      </c>
      <c r="C1216" t="n">
        <v>388.6</v>
      </c>
      <c r="D1216" t="n">
        <v>860.7</v>
      </c>
      <c r="E1216" t="n">
        <v>5.6</v>
      </c>
      <c r="F1216" t="n">
        <v>10.9</v>
      </c>
      <c r="G1216" t="n">
        <v>0.4514929708376902</v>
      </c>
      <c r="H1216" t="n">
        <v>0.5485070291623098</v>
      </c>
      <c r="I1216" t="n">
        <v>0.5137614678899082</v>
      </c>
      <c r="J1216" t="n">
        <v>0.4862385321100918</v>
      </c>
      <c r="K1216" t="n">
        <v>0.2319596914395473</v>
      </c>
      <c r="L1216" t="n">
        <v>0.2818017764503609</v>
      </c>
      <c r="M1216" t="n">
        <v>0.4862385321100918</v>
      </c>
    </row>
    <row r="1217">
      <c r="A1217" s="323" t="n">
        <v>45998.46458333333</v>
      </c>
      <c r="B1217" s="82" t="n">
        <v>45998</v>
      </c>
      <c r="C1217" t="n">
        <v>391.5</v>
      </c>
      <c r="D1217" t="n">
        <v>838.8</v>
      </c>
      <c r="E1217" t="n">
        <v>5.2</v>
      </c>
      <c r="F1217" t="n">
        <v>107</v>
      </c>
      <c r="G1217" t="n">
        <v>0.4667381974248928</v>
      </c>
      <c r="H1217" t="n">
        <v>0.5332618025751072</v>
      </c>
      <c r="I1217" t="n">
        <v>0.0485981308411215</v>
      </c>
      <c r="J1217" t="n">
        <v>0.9514018691588785</v>
      </c>
      <c r="K1217" t="n">
        <v>0.02268260398700413</v>
      </c>
      <c r="L1217" t="n">
        <v>0.02591552685411736</v>
      </c>
      <c r="M1217" t="n">
        <v>0.9514018691588785</v>
      </c>
    </row>
    <row r="1218">
      <c r="A1218" s="323" t="n">
        <v>45998.50773148148</v>
      </c>
      <c r="B1218" s="82" t="n">
        <v>45998</v>
      </c>
      <c r="C1218" t="n">
        <v>390.3</v>
      </c>
      <c r="D1218" t="n">
        <v>855.5</v>
      </c>
      <c r="E1218" t="n">
        <v>5.3</v>
      </c>
      <c r="F1218" t="n">
        <v>10.6</v>
      </c>
      <c r="G1218" t="n">
        <v>0.4562244301578025</v>
      </c>
      <c r="H1218" t="n">
        <v>0.5437755698421975</v>
      </c>
      <c r="I1218" t="n">
        <v>0.5</v>
      </c>
      <c r="J1218" t="n">
        <v>0.5</v>
      </c>
      <c r="K1218" t="n">
        <v>0.2281122150789012</v>
      </c>
      <c r="L1218" t="n">
        <v>0.2718877849210988</v>
      </c>
      <c r="M1218" t="n">
        <v>0.5</v>
      </c>
    </row>
    <row r="1219">
      <c r="A1219" s="323" t="n">
        <v>45998.61238425926</v>
      </c>
      <c r="B1219" s="82" t="n">
        <v>45998</v>
      </c>
      <c r="C1219" t="n">
        <v>396.9</v>
      </c>
      <c r="D1219" t="n">
        <v>827</v>
      </c>
      <c r="E1219" t="n">
        <v>5.4</v>
      </c>
      <c r="F1219" t="n">
        <v>10.6</v>
      </c>
      <c r="G1219" t="n">
        <v>0.4799274486094317</v>
      </c>
      <c r="H1219" t="n">
        <v>0.5200725513905683</v>
      </c>
      <c r="I1219" t="n">
        <v>0.5094339622641509</v>
      </c>
      <c r="J1219" t="n">
        <v>0.490566037735849</v>
      </c>
      <c r="K1219" t="n">
        <v>0.2444913417444274</v>
      </c>
      <c r="L1219" t="n">
        <v>0.2649426205197234</v>
      </c>
      <c r="M1219" t="n">
        <v>0.490566037735849</v>
      </c>
    </row>
    <row r="1220">
      <c r="A1220" s="323" t="n">
        <v>45998.70853009259</v>
      </c>
      <c r="B1220" s="82" t="n">
        <v>45998</v>
      </c>
      <c r="C1220" t="n">
        <v>391.2</v>
      </c>
      <c r="D1220" t="n">
        <v>857.7</v>
      </c>
      <c r="E1220" t="n">
        <v>5.5</v>
      </c>
      <c r="F1220" t="n">
        <v>11.1</v>
      </c>
      <c r="G1220" t="n">
        <v>0.4561035327037425</v>
      </c>
      <c r="H1220" t="n">
        <v>0.5438964672962575</v>
      </c>
      <c r="I1220" t="n">
        <v>0.4954954954954955</v>
      </c>
      <c r="J1220" t="n">
        <v>0.5045045045045045</v>
      </c>
      <c r="K1220" t="n">
        <v>0.2259972459342868</v>
      </c>
      <c r="L1220" t="n">
        <v>0.2694982495612087</v>
      </c>
      <c r="M1220" t="n">
        <v>0.5045045045045045</v>
      </c>
    </row>
    <row r="1221">
      <c r="A1221" s="323" t="n">
        <v>45998.79605324074</v>
      </c>
      <c r="B1221" s="82" t="n">
        <v>45998</v>
      </c>
      <c r="C1221" t="n">
        <v>415.5</v>
      </c>
      <c r="D1221" t="n">
        <v>843.6</v>
      </c>
      <c r="E1221" t="n">
        <v>5.4</v>
      </c>
      <c r="F1221" t="n">
        <v>12.1</v>
      </c>
      <c r="G1221" t="n">
        <v>0.4925320056899004</v>
      </c>
      <c r="H1221" t="n">
        <v>0.5074679943100996</v>
      </c>
      <c r="I1221" t="n">
        <v>0.4462809917355373</v>
      </c>
      <c r="J1221" t="n">
        <v>0.5537190082644627</v>
      </c>
      <c r="K1221" t="n">
        <v>0.219807671960782</v>
      </c>
      <c r="L1221" t="n">
        <v>0.2264733197747552</v>
      </c>
      <c r="M1221" t="n">
        <v>0.5537190082644627</v>
      </c>
    </row>
    <row r="1222">
      <c r="A1222" s="323" t="n">
        <v>45998.96163194445</v>
      </c>
      <c r="B1222" s="82" t="n">
        <v>45998</v>
      </c>
      <c r="C1222" t="n">
        <v>411.3</v>
      </c>
      <c r="D1222" t="n">
        <v>823.5</v>
      </c>
      <c r="E1222" t="n">
        <v>5.4</v>
      </c>
      <c r="F1222" t="n">
        <v>10.5</v>
      </c>
      <c r="G1222" t="n">
        <v>0.4994535519125683</v>
      </c>
      <c r="H1222" t="n">
        <v>0.5005464480874317</v>
      </c>
      <c r="I1222" t="n">
        <v>0.5142857142857143</v>
      </c>
      <c r="J1222" t="n">
        <v>0.4857142857142857</v>
      </c>
      <c r="K1222" t="n">
        <v>0.2568618266978923</v>
      </c>
      <c r="L1222" t="n">
        <v>0.257423887587822</v>
      </c>
      <c r="M1222" t="n">
        <v>0.4857142857142857</v>
      </c>
    </row>
    <row r="1223">
      <c r="A1223" s="323" t="n">
        <v>45999.03570601852</v>
      </c>
      <c r="B1223" s="82" t="n">
        <v>45999</v>
      </c>
      <c r="C1223" t="n">
        <v>402</v>
      </c>
      <c r="D1223" t="n">
        <v>824.5</v>
      </c>
      <c r="E1223" t="n">
        <v>5.3</v>
      </c>
      <c r="F1223" t="n">
        <v>10.5</v>
      </c>
      <c r="G1223" t="n">
        <v>0.4875682231655549</v>
      </c>
      <c r="H1223" t="n">
        <v>0.5124317768344451</v>
      </c>
      <c r="I1223" t="n">
        <v>0.5047619047619047</v>
      </c>
      <c r="J1223" t="n">
        <v>0.4952380952380953</v>
      </c>
      <c r="K1223" t="n">
        <v>0.2461058650264229</v>
      </c>
      <c r="L1223" t="n">
        <v>0.2586560397354818</v>
      </c>
      <c r="M1223" t="n">
        <v>0.4952380952380953</v>
      </c>
    </row>
    <row r="1224">
      <c r="A1224" s="323" t="n">
        <v>45999.12873842593</v>
      </c>
      <c r="B1224" s="82" t="n">
        <v>45999</v>
      </c>
      <c r="C1224" t="n">
        <v>398.2</v>
      </c>
      <c r="D1224" t="n">
        <v>821.5</v>
      </c>
      <c r="E1224" t="n">
        <v>5.3</v>
      </c>
      <c r="F1224" t="n">
        <v>10.6</v>
      </c>
      <c r="G1224" t="n">
        <v>0.4847230675593426</v>
      </c>
      <c r="H1224" t="n">
        <v>0.5152769324406573</v>
      </c>
      <c r="I1224" t="n">
        <v>0.5</v>
      </c>
      <c r="J1224" t="n">
        <v>0.5</v>
      </c>
      <c r="K1224" t="n">
        <v>0.2423615337796713</v>
      </c>
      <c r="L1224" t="n">
        <v>0.2576384662203287</v>
      </c>
      <c r="M1224" t="n">
        <v>0.5</v>
      </c>
    </row>
    <row r="1225">
      <c r="A1225" s="323" t="n">
        <v>45999.25837962963</v>
      </c>
      <c r="B1225" s="82" t="n">
        <v>45999</v>
      </c>
      <c r="C1225" t="n">
        <v>390.8</v>
      </c>
      <c r="D1225" t="n">
        <v>868.4</v>
      </c>
      <c r="E1225" t="n">
        <v>5.5</v>
      </c>
      <c r="F1225" t="n">
        <v>10.7</v>
      </c>
      <c r="G1225" t="n">
        <v>0.4500230308613543</v>
      </c>
      <c r="H1225" t="n">
        <v>0.5499769691386458</v>
      </c>
      <c r="I1225" t="n">
        <v>0.5140186915887851</v>
      </c>
      <c r="J1225" t="n">
        <v>0.4859813084112149</v>
      </c>
      <c r="K1225" t="n">
        <v>0.2313202495081728</v>
      </c>
      <c r="L1225" t="n">
        <v>0.2826984420806123</v>
      </c>
      <c r="M1225" t="n">
        <v>0.4859813084112149</v>
      </c>
    </row>
    <row r="1226">
      <c r="A1226" s="323" t="n">
        <v>45999.30166666667</v>
      </c>
      <c r="B1226" s="82" t="n">
        <v>45999</v>
      </c>
      <c r="C1226" t="n">
        <v>382.3</v>
      </c>
      <c r="D1226" t="n">
        <v>824.1</v>
      </c>
      <c r="E1226" t="n">
        <v>5.4</v>
      </c>
      <c r="F1226" t="n">
        <v>10.7</v>
      </c>
      <c r="G1226" t="n">
        <v>0.4639000121344497</v>
      </c>
      <c r="H1226" t="n">
        <v>0.5360999878655502</v>
      </c>
      <c r="I1226" t="n">
        <v>0.5046728971962617</v>
      </c>
      <c r="J1226" t="n">
        <v>0.4953271028037383</v>
      </c>
      <c r="K1226" t="n">
        <v>0.2341177631332737</v>
      </c>
      <c r="L1226" t="n">
        <v>0.270555134062988</v>
      </c>
      <c r="M1226" t="n">
        <v>0.4953271028037383</v>
      </c>
    </row>
    <row r="1227">
      <c r="A1227" s="323" t="n">
        <v>45999.33523148148</v>
      </c>
      <c r="B1227" s="82" t="n">
        <v>45999</v>
      </c>
      <c r="C1227" t="n">
        <v>389.5</v>
      </c>
      <c r="D1227" t="n">
        <v>843.9</v>
      </c>
      <c r="E1227" t="n">
        <v>5.6</v>
      </c>
      <c r="F1227" t="n">
        <v>10.8</v>
      </c>
      <c r="G1227" t="n">
        <v>0.4615475767271004</v>
      </c>
      <c r="H1227" t="n">
        <v>0.5384524232728997</v>
      </c>
      <c r="I1227" t="n">
        <v>0.5185185185185185</v>
      </c>
      <c r="J1227" t="n">
        <v>0.4814814814814816</v>
      </c>
      <c r="K1227" t="n">
        <v>0.2393209657103483</v>
      </c>
      <c r="L1227" t="n">
        <v>0.2791975528081702</v>
      </c>
      <c r="M1227" t="n">
        <v>0.4814814814814816</v>
      </c>
    </row>
    <row r="1228">
      <c r="A1228" s="323" t="n">
        <v>45999.38061342593</v>
      </c>
      <c r="B1228" s="82" t="n">
        <v>45999</v>
      </c>
      <c r="C1228" t="n">
        <v>412.1</v>
      </c>
      <c r="D1228" t="n">
        <v>863.5</v>
      </c>
      <c r="E1228" t="n">
        <v>5.4</v>
      </c>
      <c r="F1228" t="n">
        <v>10.7</v>
      </c>
      <c r="G1228" t="n">
        <v>0.4772437753329473</v>
      </c>
      <c r="H1228" t="n">
        <v>0.5227562246670526</v>
      </c>
      <c r="I1228" t="n">
        <v>0.5046728971962617</v>
      </c>
      <c r="J1228" t="n">
        <v>0.4953271028037383</v>
      </c>
      <c r="K1228" t="n">
        <v>0.2408519987661604</v>
      </c>
      <c r="L1228" t="n">
        <v>0.2638208984301014</v>
      </c>
      <c r="M1228" t="n">
        <v>0.4953271028037383</v>
      </c>
    </row>
    <row r="1229">
      <c r="A1229" s="323" t="n">
        <v>45999.4294212963</v>
      </c>
      <c r="B1229" s="82" t="n">
        <v>45999</v>
      </c>
      <c r="C1229" t="n">
        <v>393.5</v>
      </c>
      <c r="D1229" t="n">
        <v>879.8</v>
      </c>
      <c r="E1229" t="n">
        <v>5.4</v>
      </c>
      <c r="F1229" t="n">
        <v>10.7</v>
      </c>
      <c r="G1229" t="n">
        <v>0.4472607410775176</v>
      </c>
      <c r="H1229" t="n">
        <v>0.5527392589224823</v>
      </c>
      <c r="I1229" t="n">
        <v>0.5046728971962617</v>
      </c>
      <c r="J1229" t="n">
        <v>0.4953271028037383</v>
      </c>
      <c r="K1229" t="n">
        <v>0.2257203740017379</v>
      </c>
      <c r="L1229" t="n">
        <v>0.2789525231945238</v>
      </c>
      <c r="M1229" t="n">
        <v>0.4953271028037383</v>
      </c>
    </row>
    <row r="1230">
      <c r="A1230" s="323" t="n">
        <v>45999.45930555555</v>
      </c>
      <c r="B1230" s="82" t="n">
        <v>45999</v>
      </c>
      <c r="C1230" t="n">
        <v>404.3</v>
      </c>
      <c r="D1230" t="n">
        <v>849.6</v>
      </c>
      <c r="E1230" t="n">
        <v>5.6</v>
      </c>
      <c r="F1230" t="n">
        <v>10.9</v>
      </c>
      <c r="G1230" t="n">
        <v>0.4758709981167608</v>
      </c>
      <c r="H1230" t="n">
        <v>0.5241290018832392</v>
      </c>
      <c r="I1230" t="n">
        <v>0.5137614678899082</v>
      </c>
      <c r="J1230" t="n">
        <v>0.4862385321100918</v>
      </c>
      <c r="K1230" t="n">
        <v>0.2444841825187028</v>
      </c>
      <c r="L1230" t="n">
        <v>0.2692772853712054</v>
      </c>
      <c r="M1230" t="n">
        <v>0.4862385321100918</v>
      </c>
    </row>
    <row r="1231">
      <c r="A1231" s="323" t="n">
        <v>45999.50070601852</v>
      </c>
      <c r="B1231" s="82" t="n">
        <v>45999</v>
      </c>
      <c r="C1231" t="n">
        <v>398.6</v>
      </c>
      <c r="D1231" t="n">
        <v>862.3</v>
      </c>
      <c r="E1231" t="n">
        <v>5.5</v>
      </c>
      <c r="F1231" t="n">
        <v>10.8</v>
      </c>
      <c r="G1231" t="n">
        <v>0.4622521164327961</v>
      </c>
      <c r="H1231" t="n">
        <v>0.5377478835672039</v>
      </c>
      <c r="I1231" t="n">
        <v>0.5092592592592592</v>
      </c>
      <c r="J1231" t="n">
        <v>0.4907407407407408</v>
      </c>
      <c r="K1231" t="n">
        <v>0.2354061704055906</v>
      </c>
      <c r="L1231" t="n">
        <v>0.2738530888536687</v>
      </c>
      <c r="M1231" t="n">
        <v>0.4907407407407408</v>
      </c>
    </row>
    <row r="1232">
      <c r="A1232" s="323" t="n">
        <v>45999.6193287037</v>
      </c>
      <c r="B1232" s="82" t="n">
        <v>45999</v>
      </c>
      <c r="C1232" t="n">
        <v>399.1</v>
      </c>
      <c r="D1232" t="n">
        <v>859.5</v>
      </c>
      <c r="E1232" t="n">
        <v>5.6</v>
      </c>
      <c r="F1232" t="n">
        <v>10.8</v>
      </c>
      <c r="G1232" t="n">
        <v>0.4643397324025597</v>
      </c>
      <c r="H1232" t="n">
        <v>0.5356602675974403</v>
      </c>
      <c r="I1232" t="n">
        <v>0.5185185185185185</v>
      </c>
      <c r="J1232" t="n">
        <v>0.4814814814814816</v>
      </c>
      <c r="K1232" t="n">
        <v>0.2407687501346605</v>
      </c>
      <c r="L1232" t="n">
        <v>0.277749768383858</v>
      </c>
      <c r="M1232" t="n">
        <v>0.4814814814814816</v>
      </c>
    </row>
    <row r="1233">
      <c r="A1233" s="323" t="n">
        <v>45999.72820601852</v>
      </c>
      <c r="B1233" s="82" t="n">
        <v>45999</v>
      </c>
      <c r="C1233" t="n">
        <v>389</v>
      </c>
      <c r="D1233" t="n">
        <v>871.7</v>
      </c>
      <c r="E1233" t="n">
        <v>5.5</v>
      </c>
      <c r="F1233" t="n">
        <v>10.4</v>
      </c>
      <c r="G1233" t="n">
        <v>0.4462544453366984</v>
      </c>
      <c r="H1233" t="n">
        <v>0.5537455546633017</v>
      </c>
      <c r="I1233" t="n">
        <v>0.5288461538461539</v>
      </c>
      <c r="J1233" t="n">
        <v>0.4711538461538461</v>
      </c>
      <c r="K1233" t="n">
        <v>0.2359999470530617</v>
      </c>
      <c r="L1233" t="n">
        <v>0.2928462067930923</v>
      </c>
      <c r="M1233" t="n">
        <v>0.4711538461538461</v>
      </c>
    </row>
    <row r="1234">
      <c r="A1234" s="323" t="n">
        <v>45999.79642361111</v>
      </c>
      <c r="B1234" s="82" t="n">
        <v>45999</v>
      </c>
      <c r="C1234" t="n">
        <v>396.8</v>
      </c>
      <c r="D1234" t="n">
        <v>828.9</v>
      </c>
      <c r="E1234" t="n">
        <v>5.6</v>
      </c>
      <c r="F1234" t="n">
        <v>10.7</v>
      </c>
      <c r="G1234" t="n">
        <v>0.478706719749065</v>
      </c>
      <c r="H1234" t="n">
        <v>0.5212932802509349</v>
      </c>
      <c r="I1234" t="n">
        <v>0.5233644859813084</v>
      </c>
      <c r="J1234" t="n">
        <v>0.4766355140186916</v>
      </c>
      <c r="K1234" t="n">
        <v>0.2505380963172676</v>
      </c>
      <c r="L1234" t="n">
        <v>0.2728263896640407</v>
      </c>
      <c r="M1234" t="n">
        <v>0.4766355140186916</v>
      </c>
    </row>
    <row r="1235">
      <c r="A1235" s="323" t="n">
        <v>45999.95791666667</v>
      </c>
      <c r="B1235" s="82" t="n">
        <v>45999</v>
      </c>
      <c r="C1235" t="n">
        <v>402</v>
      </c>
      <c r="D1235" t="n">
        <v>824.5</v>
      </c>
      <c r="E1235" t="n">
        <v>5.4</v>
      </c>
      <c r="F1235" t="n">
        <v>10.5</v>
      </c>
      <c r="G1235" t="n">
        <v>0.4875682231655549</v>
      </c>
      <c r="H1235" t="n">
        <v>0.5124317768344451</v>
      </c>
      <c r="I1235" t="n">
        <v>0.5142857142857143</v>
      </c>
      <c r="J1235" t="n">
        <v>0.4857142857142857</v>
      </c>
      <c r="K1235" t="n">
        <v>0.2507493719137139</v>
      </c>
      <c r="L1235" t="n">
        <v>0.2635363423720004</v>
      </c>
      <c r="M1235" t="n">
        <v>0.4857142857142857</v>
      </c>
    </row>
    <row r="1236">
      <c r="A1236" s="323" t="n">
        <v>46000.00738425926</v>
      </c>
      <c r="B1236" s="82" t="n">
        <v>46000</v>
      </c>
      <c r="C1236" t="n">
        <v>398</v>
      </c>
      <c r="D1236" t="n">
        <v>823</v>
      </c>
      <c r="E1236" t="n">
        <v>5.3</v>
      </c>
      <c r="F1236" t="n">
        <v>10.5</v>
      </c>
      <c r="G1236" t="n">
        <v>0.4835965978128797</v>
      </c>
      <c r="H1236" t="n">
        <v>0.5164034021871203</v>
      </c>
      <c r="I1236" t="n">
        <v>0.5047619047619047</v>
      </c>
      <c r="J1236" t="n">
        <v>0.4952380952380953</v>
      </c>
      <c r="K1236" t="n">
        <v>0.244101139848406</v>
      </c>
      <c r="L1236" t="n">
        <v>0.2606607649134988</v>
      </c>
      <c r="M1236" t="n">
        <v>0.4952380952380953</v>
      </c>
    </row>
    <row r="1237">
      <c r="A1237" s="323" t="n">
        <v>46000.08828703704</v>
      </c>
      <c r="B1237" s="82" t="n">
        <v>46000</v>
      </c>
      <c r="C1237" t="n">
        <v>388</v>
      </c>
      <c r="D1237" t="n">
        <v>830</v>
      </c>
      <c r="E1237" t="n">
        <v>5.3</v>
      </c>
      <c r="F1237" t="n">
        <v>10.6</v>
      </c>
      <c r="G1237" t="n">
        <v>0.4674698795180723</v>
      </c>
      <c r="H1237" t="n">
        <v>0.5325301204819277</v>
      </c>
      <c r="I1237" t="n">
        <v>0.5</v>
      </c>
      <c r="J1237" t="n">
        <v>0.5</v>
      </c>
      <c r="K1237" t="n">
        <v>0.2337349397590361</v>
      </c>
      <c r="L1237" t="n">
        <v>0.2662650602409639</v>
      </c>
      <c r="M1237" t="n">
        <v>0.5</v>
      </c>
    </row>
    <row r="1238">
      <c r="A1238" s="323" t="n">
        <v>46000.26824074074</v>
      </c>
      <c r="B1238" s="82" t="n">
        <v>46000</v>
      </c>
      <c r="C1238" t="n">
        <v>400.8</v>
      </c>
      <c r="D1238" t="n">
        <v>898.6</v>
      </c>
      <c r="E1238" t="n">
        <v>5.8</v>
      </c>
      <c r="F1238" t="n">
        <v>11.4</v>
      </c>
      <c r="G1238" t="n">
        <v>0.446027153349655</v>
      </c>
      <c r="H1238" t="n">
        <v>0.553972846650345</v>
      </c>
      <c r="I1238" t="n">
        <v>0.5087719298245613</v>
      </c>
      <c r="J1238" t="n">
        <v>0.4912280701754386</v>
      </c>
      <c r="K1238" t="n">
        <v>0.2269260955638595</v>
      </c>
      <c r="L1238" t="n">
        <v>0.2818458342607018</v>
      </c>
      <c r="M1238" t="n">
        <v>0.4912280701754386</v>
      </c>
    </row>
    <row r="1239">
      <c r="A1239" s="323" t="n">
        <v>46000.3025</v>
      </c>
      <c r="B1239" s="82" t="n">
        <v>46000</v>
      </c>
      <c r="C1239" t="n">
        <v>392.7</v>
      </c>
      <c r="D1239" t="n">
        <v>842.2</v>
      </c>
      <c r="E1239" t="n">
        <v>5.5</v>
      </c>
      <c r="F1239" t="n">
        <v>10.7</v>
      </c>
      <c r="G1239" t="n">
        <v>0.4662787936357159</v>
      </c>
      <c r="H1239" t="n">
        <v>0.5337212063642841</v>
      </c>
      <c r="I1239" t="n">
        <v>0.5140186915887851</v>
      </c>
      <c r="J1239" t="n">
        <v>0.4859813084112149</v>
      </c>
      <c r="K1239" t="n">
        <v>0.2396760154202278</v>
      </c>
      <c r="L1239" t="n">
        <v>0.2743426761685573</v>
      </c>
      <c r="M1239" t="n">
        <v>0.4859813084112149</v>
      </c>
    </row>
    <row r="1240">
      <c r="A1240" s="323" t="n">
        <v>46000.3368287037</v>
      </c>
      <c r="B1240" s="82" t="n">
        <v>46000</v>
      </c>
      <c r="C1240" t="n">
        <v>398.3</v>
      </c>
      <c r="D1240" t="n">
        <v>860.7</v>
      </c>
      <c r="E1240" t="n">
        <v>5.2</v>
      </c>
      <c r="F1240" t="n">
        <v>10.5</v>
      </c>
      <c r="G1240" t="n">
        <v>0.4627628674334844</v>
      </c>
      <c r="H1240" t="n">
        <v>0.5372371325665156</v>
      </c>
      <c r="I1240" t="n">
        <v>0.4952380952380953</v>
      </c>
      <c r="J1240" t="n">
        <v>0.5047619047619047</v>
      </c>
      <c r="K1240" t="n">
        <v>0.229177801014678</v>
      </c>
      <c r="L1240" t="n">
        <v>0.2660602942234173</v>
      </c>
      <c r="M1240" t="n">
        <v>0.5047619047619047</v>
      </c>
    </row>
    <row r="1241">
      <c r="A1241" s="323" t="n">
        <v>46000.43055555555</v>
      </c>
      <c r="B1241" s="82" t="n">
        <v>46000</v>
      </c>
      <c r="C1241" t="n">
        <v>407.4</v>
      </c>
      <c r="D1241" t="n">
        <v>861.1</v>
      </c>
      <c r="E1241" t="n">
        <v>6</v>
      </c>
      <c r="F1241" t="n">
        <v>11.2</v>
      </c>
      <c r="G1241" t="n">
        <v>0.4731157821391244</v>
      </c>
      <c r="H1241" t="n">
        <v>0.5268842178608757</v>
      </c>
      <c r="I1241" t="n">
        <v>0.5357142857142857</v>
      </c>
      <c r="J1241" t="n">
        <v>0.4642857142857142</v>
      </c>
      <c r="K1241" t="n">
        <v>0.2534548832888166</v>
      </c>
      <c r="L1241" t="n">
        <v>0.2822594024254691</v>
      </c>
      <c r="M1241" t="n">
        <v>0.4642857142857142</v>
      </c>
    </row>
    <row r="1242">
      <c r="A1242" s="323" t="n">
        <v>46000.47221064815</v>
      </c>
      <c r="B1242" s="82" t="n">
        <v>46000</v>
      </c>
      <c r="C1242" t="n">
        <v>417</v>
      </c>
      <c r="D1242" t="n">
        <v>867.6</v>
      </c>
      <c r="E1242" t="n">
        <v>4.9</v>
      </c>
      <c r="F1242" t="n">
        <v>10</v>
      </c>
      <c r="G1242" t="n">
        <v>0.4806362378976487</v>
      </c>
      <c r="H1242" t="n">
        <v>0.5193637621023514</v>
      </c>
      <c r="I1242" t="n">
        <v>0.49</v>
      </c>
      <c r="J1242" t="n">
        <v>0.51</v>
      </c>
      <c r="K1242" t="n">
        <v>0.2355117565698479</v>
      </c>
      <c r="L1242" t="n">
        <v>0.2544882434301522</v>
      </c>
      <c r="M1242" t="n">
        <v>0.51</v>
      </c>
    </row>
    <row r="1243">
      <c r="A1243" s="323" t="n">
        <v>46000.52234953704</v>
      </c>
      <c r="B1243" s="82" t="n">
        <v>46000</v>
      </c>
      <c r="C1243" t="n">
        <v>405</v>
      </c>
      <c r="D1243" t="n">
        <v>872.9</v>
      </c>
      <c r="E1243" t="n">
        <v>5.2</v>
      </c>
      <c r="F1243" t="n">
        <v>10.7</v>
      </c>
      <c r="G1243" t="n">
        <v>0.4639706724710734</v>
      </c>
      <c r="H1243" t="n">
        <v>0.5360293275289265</v>
      </c>
      <c r="I1243" t="n">
        <v>0.485981308411215</v>
      </c>
      <c r="J1243" t="n">
        <v>0.514018691588785</v>
      </c>
      <c r="K1243" t="n">
        <v>0.2254810744719236</v>
      </c>
      <c r="L1243" t="n">
        <v>0.2605002339392914</v>
      </c>
      <c r="M1243" t="n">
        <v>0.514018691588785</v>
      </c>
    </row>
    <row r="1244">
      <c r="A1244" s="323" t="n">
        <v>46000.61435185185</v>
      </c>
      <c r="B1244" s="82" t="n">
        <v>46000</v>
      </c>
      <c r="C1244" t="n">
        <v>420.1</v>
      </c>
      <c r="D1244" t="n">
        <v>857.1</v>
      </c>
      <c r="E1244" t="n">
        <v>5.6</v>
      </c>
      <c r="F1244" t="n">
        <v>10.9</v>
      </c>
      <c r="G1244" t="n">
        <v>0.4901411737253529</v>
      </c>
      <c r="H1244" t="n">
        <v>0.5098588262746471</v>
      </c>
      <c r="I1244" t="n">
        <v>0.5137614678899082</v>
      </c>
      <c r="J1244" t="n">
        <v>0.4862385321100918</v>
      </c>
      <c r="K1244" t="n">
        <v>0.2518156488864198</v>
      </c>
      <c r="L1244" t="n">
        <v>0.2619458190034883</v>
      </c>
      <c r="M1244" t="n">
        <v>0.4862385321100918</v>
      </c>
    </row>
    <row r="1245">
      <c r="A1245" s="323" t="n">
        <v>46000.69803240741</v>
      </c>
      <c r="B1245" s="82" t="n">
        <v>46000</v>
      </c>
      <c r="C1245" t="n">
        <v>408.5</v>
      </c>
      <c r="D1245" t="n">
        <v>850.4</v>
      </c>
      <c r="E1245" t="n">
        <v>5.6</v>
      </c>
      <c r="F1245" t="n">
        <v>11.2</v>
      </c>
      <c r="G1245" t="n">
        <v>0.4803621825023519</v>
      </c>
      <c r="H1245" t="n">
        <v>0.5196378174976481</v>
      </c>
      <c r="I1245" t="n">
        <v>0.5</v>
      </c>
      <c r="J1245" t="n">
        <v>0.5</v>
      </c>
      <c r="K1245" t="n">
        <v>0.2401810912511759</v>
      </c>
      <c r="L1245" t="n">
        <v>0.2598189087488241</v>
      </c>
      <c r="M1245" t="n">
        <v>0.5</v>
      </c>
    </row>
    <row r="1246">
      <c r="A1246" s="323" t="n">
        <v>46000.79557870371</v>
      </c>
      <c r="B1246" s="82" t="n">
        <v>46000</v>
      </c>
      <c r="C1246" t="n">
        <v>403.2</v>
      </c>
      <c r="D1246" t="n">
        <v>879.3</v>
      </c>
      <c r="E1246" t="n">
        <v>5.7</v>
      </c>
      <c r="F1246" t="n">
        <v>11.1</v>
      </c>
      <c r="G1246" t="n">
        <v>0.458546571136131</v>
      </c>
      <c r="H1246" t="n">
        <v>0.5414534288638689</v>
      </c>
      <c r="I1246" t="n">
        <v>0.5135135135135136</v>
      </c>
      <c r="J1246" t="n">
        <v>0.4864864864864865</v>
      </c>
      <c r="K1246" t="n">
        <v>0.2354698608536889</v>
      </c>
      <c r="L1246" t="n">
        <v>0.2780436526598246</v>
      </c>
      <c r="M1246" t="n">
        <v>0.4864864864864865</v>
      </c>
    </row>
    <row r="1247">
      <c r="A1247" s="323" t="n">
        <v>46000.96679398148</v>
      </c>
      <c r="B1247" s="82" t="n">
        <v>46000</v>
      </c>
      <c r="C1247" t="n">
        <v>402</v>
      </c>
      <c r="D1247" t="n">
        <v>830.2</v>
      </c>
      <c r="E1247" t="n">
        <v>5.3</v>
      </c>
      <c r="F1247" t="n">
        <v>10.4</v>
      </c>
      <c r="G1247" t="n">
        <v>0.4842206697181402</v>
      </c>
      <c r="H1247" t="n">
        <v>0.5157793302818598</v>
      </c>
      <c r="I1247" t="n">
        <v>0.5096153846153846</v>
      </c>
      <c r="J1247" t="n">
        <v>0.4903846153846154</v>
      </c>
      <c r="K1247" t="n">
        <v>0.2467663028371291</v>
      </c>
      <c r="L1247" t="n">
        <v>0.2628490817782555</v>
      </c>
      <c r="M1247" t="n">
        <v>0.4903846153846154</v>
      </c>
    </row>
    <row r="1248">
      <c r="A1248" s="323" t="n">
        <v>46001.02769675926</v>
      </c>
      <c r="B1248" s="82" t="n">
        <v>46001</v>
      </c>
      <c r="C1248" t="n">
        <v>402</v>
      </c>
      <c r="D1248" t="n">
        <v>824.5</v>
      </c>
      <c r="E1248" t="n">
        <v>5.3</v>
      </c>
      <c r="F1248" t="n">
        <v>10.5</v>
      </c>
      <c r="G1248" t="n">
        <v>0.4875682231655549</v>
      </c>
      <c r="H1248" t="n">
        <v>0.5124317768344451</v>
      </c>
      <c r="I1248" t="n">
        <v>0.5047619047619047</v>
      </c>
      <c r="J1248" t="n">
        <v>0.4952380952380953</v>
      </c>
      <c r="K1248" t="n">
        <v>0.2461058650264229</v>
      </c>
      <c r="L1248" t="n">
        <v>0.2586560397354818</v>
      </c>
      <c r="M1248" t="n">
        <v>0.4952380952380953</v>
      </c>
    </row>
    <row r="1249">
      <c r="A1249" s="323" t="n">
        <v>46001.12689814815</v>
      </c>
      <c r="B1249" s="82" t="n">
        <v>46001</v>
      </c>
      <c r="C1249" t="n">
        <v>411</v>
      </c>
      <c r="D1249" t="n">
        <v>823.3</v>
      </c>
      <c r="E1249" t="n">
        <v>5.4</v>
      </c>
      <c r="F1249" t="n">
        <v>10.5</v>
      </c>
      <c r="G1249" t="n">
        <v>0.4992104943519981</v>
      </c>
      <c r="H1249" t="n">
        <v>0.500789505648002</v>
      </c>
      <c r="I1249" t="n">
        <v>0.5142857142857143</v>
      </c>
      <c r="J1249" t="n">
        <v>0.4857142857142857</v>
      </c>
      <c r="K1249" t="n">
        <v>0.2567368256667419</v>
      </c>
      <c r="L1249" t="n">
        <v>0.2575488886189725</v>
      </c>
      <c r="M1249" t="n">
        <v>0.4857142857142857</v>
      </c>
    </row>
    <row r="1250">
      <c r="A1250" s="323" t="n">
        <v>46001.26387731481</v>
      </c>
      <c r="B1250" s="82" t="n">
        <v>46001</v>
      </c>
      <c r="C1250" t="n">
        <v>382.5</v>
      </c>
      <c r="D1250" t="n">
        <v>841.3</v>
      </c>
      <c r="E1250" t="n">
        <v>5.6</v>
      </c>
      <c r="F1250" t="n">
        <v>10.6</v>
      </c>
      <c r="G1250" t="n">
        <v>0.4546535124212528</v>
      </c>
      <c r="H1250" t="n">
        <v>0.5453464875787472</v>
      </c>
      <c r="I1250" t="n">
        <v>0.5283018867924528</v>
      </c>
      <c r="J1250" t="n">
        <v>0.4716981132075472</v>
      </c>
      <c r="K1250" t="n">
        <v>0.2401943084489638</v>
      </c>
      <c r="L1250" t="n">
        <v>0.288107578343489</v>
      </c>
      <c r="M1250" t="n">
        <v>0.4716981132075472</v>
      </c>
    </row>
    <row r="1251">
      <c r="A1251" s="323" t="n">
        <v>46001.299375</v>
      </c>
      <c r="B1251" s="82" t="n">
        <v>46001</v>
      </c>
      <c r="C1251" t="n">
        <v>372.5</v>
      </c>
      <c r="D1251" t="n">
        <v>847.9</v>
      </c>
      <c r="E1251" t="n">
        <v>5.5</v>
      </c>
      <c r="F1251" t="n">
        <v>10.9</v>
      </c>
      <c r="G1251" t="n">
        <v>0.4393206746078547</v>
      </c>
      <c r="H1251" t="n">
        <v>0.5606793253921453</v>
      </c>
      <c r="I1251" t="n">
        <v>0.5045871559633027</v>
      </c>
      <c r="J1251" t="n">
        <v>0.4954128440366973</v>
      </c>
      <c r="K1251" t="n">
        <v>0.221675569756257</v>
      </c>
      <c r="L1251" t="n">
        <v>0.2829115862070458</v>
      </c>
      <c r="M1251" t="n">
        <v>0.4954128440366973</v>
      </c>
    </row>
    <row r="1252">
      <c r="A1252" s="323" t="n">
        <v>46001.34115740741</v>
      </c>
      <c r="B1252" s="82" t="n">
        <v>46001</v>
      </c>
      <c r="C1252" t="n">
        <v>400.5</v>
      </c>
      <c r="D1252" t="n">
        <v>843.2</v>
      </c>
      <c r="E1252" t="n">
        <v>5.5</v>
      </c>
      <c r="F1252" t="n">
        <v>10.7</v>
      </c>
      <c r="G1252" t="n">
        <v>0.4749762808349146</v>
      </c>
      <c r="H1252" t="n">
        <v>0.5250237191650854</v>
      </c>
      <c r="I1252" t="n">
        <v>0.5140186915887851</v>
      </c>
      <c r="J1252" t="n">
        <v>0.4859813084112149</v>
      </c>
      <c r="K1252" t="n">
        <v>0.2441466864104702</v>
      </c>
      <c r="L1252" t="n">
        <v>0.2698720051783149</v>
      </c>
      <c r="M1252" t="n">
        <v>0.4859813084112149</v>
      </c>
    </row>
    <row r="1253">
      <c r="A1253" s="323" t="n">
        <v>46001.3821875</v>
      </c>
      <c r="B1253" s="82" t="n">
        <v>46001</v>
      </c>
      <c r="C1253" t="n">
        <v>398.7</v>
      </c>
      <c r="D1253" t="n">
        <v>866.1</v>
      </c>
      <c r="E1253" t="n">
        <v>5.4</v>
      </c>
      <c r="F1253" t="n">
        <v>10.9</v>
      </c>
      <c r="G1253" t="n">
        <v>0.4603394527190856</v>
      </c>
      <c r="H1253" t="n">
        <v>0.5396605472809145</v>
      </c>
      <c r="I1253" t="n">
        <v>0.4954128440366973</v>
      </c>
      <c r="J1253" t="n">
        <v>0.5045871559633027</v>
      </c>
      <c r="K1253" t="n">
        <v>0.2280580774938589</v>
      </c>
      <c r="L1253" t="n">
        <v>0.2673547665428384</v>
      </c>
      <c r="M1253" t="n">
        <v>0.5045871559633027</v>
      </c>
    </row>
    <row r="1254">
      <c r="A1254" s="323" t="n">
        <v>46001.4272337963</v>
      </c>
      <c r="B1254" s="82" t="n">
        <v>46001</v>
      </c>
      <c r="C1254" t="n">
        <v>406.8</v>
      </c>
      <c r="D1254" t="n">
        <v>827.4</v>
      </c>
      <c r="E1254" t="n">
        <v>5.5</v>
      </c>
      <c r="F1254" t="n">
        <v>10.9</v>
      </c>
      <c r="G1254" t="n">
        <v>0.4916606236403191</v>
      </c>
      <c r="H1254" t="n">
        <v>0.5083393763596809</v>
      </c>
      <c r="I1254" t="n">
        <v>0.5045871559633027</v>
      </c>
      <c r="J1254" t="n">
        <v>0.4954128440366973</v>
      </c>
      <c r="K1254" t="n">
        <v>0.2480856357818124</v>
      </c>
      <c r="L1254" t="n">
        <v>0.2565015201814903</v>
      </c>
      <c r="M1254" t="n">
        <v>0.4954128440366973</v>
      </c>
    </row>
    <row r="1255">
      <c r="A1255" s="323" t="n">
        <v>46001.46541666667</v>
      </c>
      <c r="B1255" s="82" t="n">
        <v>46001</v>
      </c>
      <c r="C1255" t="n">
        <v>407.8</v>
      </c>
      <c r="D1255" t="n">
        <v>834.9</v>
      </c>
      <c r="E1255" t="n">
        <v>5.4</v>
      </c>
      <c r="F1255" t="n">
        <v>10.5</v>
      </c>
      <c r="G1255" t="n">
        <v>0.4884417295484489</v>
      </c>
      <c r="H1255" t="n">
        <v>0.5115582704515511</v>
      </c>
      <c r="I1255" t="n">
        <v>0.5142857142857143</v>
      </c>
      <c r="J1255" t="n">
        <v>0.4857142857142857</v>
      </c>
      <c r="K1255" t="n">
        <v>0.2511986037677738</v>
      </c>
      <c r="L1255" t="n">
        <v>0.2630871105179406</v>
      </c>
      <c r="M1255" t="n">
        <v>0.4857142857142857</v>
      </c>
    </row>
    <row r="1256">
      <c r="A1256" s="323" t="n">
        <v>46001.50185185186</v>
      </c>
      <c r="B1256" s="82" t="n">
        <v>46001</v>
      </c>
      <c r="C1256" t="n">
        <v>406.2</v>
      </c>
      <c r="D1256" t="n">
        <v>845.2</v>
      </c>
      <c r="E1256" t="n">
        <v>5.4</v>
      </c>
      <c r="F1256" t="n">
        <v>10.7</v>
      </c>
      <c r="G1256" t="n">
        <v>0.4805963085660198</v>
      </c>
      <c r="H1256" t="n">
        <v>0.5194036914339801</v>
      </c>
      <c r="I1256" t="n">
        <v>0.5046728971962617</v>
      </c>
      <c r="J1256" t="n">
        <v>0.4953271028037383</v>
      </c>
      <c r="K1256" t="n">
        <v>0.2425439314258418</v>
      </c>
      <c r="L1256" t="n">
        <v>0.2621289657704199</v>
      </c>
      <c r="M1256" t="n">
        <v>0.4953271028037383</v>
      </c>
    </row>
    <row r="1257">
      <c r="A1257" s="323" t="n">
        <v>46001.61075231482</v>
      </c>
      <c r="B1257" s="82" t="n">
        <v>46001</v>
      </c>
      <c r="C1257" t="n">
        <v>402.8</v>
      </c>
      <c r="D1257" t="n">
        <v>818.3</v>
      </c>
      <c r="E1257" t="n">
        <v>5.5</v>
      </c>
      <c r="F1257" t="n">
        <v>10.9</v>
      </c>
      <c r="G1257" t="n">
        <v>0.4922400097763657</v>
      </c>
      <c r="H1257" t="n">
        <v>0.5077599902236343</v>
      </c>
      <c r="I1257" t="n">
        <v>0.5045871559633027</v>
      </c>
      <c r="J1257" t="n">
        <v>0.4954128440366973</v>
      </c>
      <c r="K1257" t="n">
        <v>0.2483779865844047</v>
      </c>
      <c r="L1257" t="n">
        <v>0.256209169378898</v>
      </c>
      <c r="M1257" t="n">
        <v>0.4954128440366973</v>
      </c>
    </row>
    <row r="1258">
      <c r="A1258" s="323" t="n">
        <v>46001.7193287037</v>
      </c>
      <c r="B1258" s="82" t="n">
        <v>46001</v>
      </c>
      <c r="C1258" t="n">
        <v>391.4</v>
      </c>
      <c r="D1258" t="n">
        <v>867.7</v>
      </c>
      <c r="E1258" t="n">
        <v>5.6</v>
      </c>
      <c r="F1258" t="n">
        <v>10.3</v>
      </c>
      <c r="G1258" t="n">
        <v>0.4510775613691367</v>
      </c>
      <c r="H1258" t="n">
        <v>0.5489224386308632</v>
      </c>
      <c r="I1258" t="n">
        <v>0.5436893203883495</v>
      </c>
      <c r="J1258" t="n">
        <v>0.4563106796116506</v>
      </c>
      <c r="K1258" t="n">
        <v>0.24524605278322</v>
      </c>
      <c r="L1258" t="n">
        <v>0.2984432676051295</v>
      </c>
      <c r="M1258" t="n">
        <v>0.4563106796116506</v>
      </c>
    </row>
    <row r="1259">
      <c r="A1259" s="323" t="n">
        <v>46001.79040509259</v>
      </c>
      <c r="B1259" s="82" t="n">
        <v>46001</v>
      </c>
      <c r="C1259" t="n">
        <v>395.6</v>
      </c>
      <c r="D1259" t="n">
        <v>862.1</v>
      </c>
      <c r="E1259" t="n">
        <v>5.3</v>
      </c>
      <c r="F1259" t="n">
        <v>10.5</v>
      </c>
      <c r="G1259" t="n">
        <v>0.4588794803387078</v>
      </c>
      <c r="H1259" t="n">
        <v>0.5411205196612922</v>
      </c>
      <c r="I1259" t="n">
        <v>0.5047619047619047</v>
      </c>
      <c r="J1259" t="n">
        <v>0.4952380952380953</v>
      </c>
      <c r="K1259" t="n">
        <v>0.2316248805519192</v>
      </c>
      <c r="L1259" t="n">
        <v>0.2731370242099855</v>
      </c>
      <c r="M1259" t="n">
        <v>0.4952380952380953</v>
      </c>
    </row>
    <row r="1260">
      <c r="A1260" s="323" t="n">
        <v>46002.03453703703</v>
      </c>
      <c r="B1260" s="82" t="n">
        <v>46002</v>
      </c>
      <c r="C1260" t="n">
        <v>401</v>
      </c>
      <c r="D1260" t="n">
        <v>825.6</v>
      </c>
      <c r="E1260" t="n">
        <v>5.3</v>
      </c>
      <c r="F1260" t="n">
        <v>10.5</v>
      </c>
      <c r="G1260" t="n">
        <v>0.4857073643410852</v>
      </c>
      <c r="H1260" t="n">
        <v>0.5142926356589147</v>
      </c>
      <c r="I1260" t="n">
        <v>0.5047619047619047</v>
      </c>
      <c r="J1260" t="n">
        <v>0.4952380952380953</v>
      </c>
      <c r="K1260" t="n">
        <v>0.2451665743816906</v>
      </c>
      <c r="L1260" t="n">
        <v>0.2595953303802141</v>
      </c>
      <c r="M1260" t="n">
        <v>0.4952380952380953</v>
      </c>
    </row>
    <row r="1261">
      <c r="A1261" s="323" t="n">
        <v>46002.07663194444</v>
      </c>
      <c r="B1261" s="82" t="n">
        <v>46002</v>
      </c>
      <c r="C1261" t="n">
        <v>388</v>
      </c>
      <c r="D1261" t="n">
        <v>823.4</v>
      </c>
      <c r="E1261" t="n">
        <v>5.3</v>
      </c>
      <c r="F1261" t="n">
        <v>10.5</v>
      </c>
      <c r="G1261" t="n">
        <v>0.4712169055137236</v>
      </c>
      <c r="H1261" t="n">
        <v>0.5287830944862764</v>
      </c>
      <c r="I1261" t="n">
        <v>0.5047619047619047</v>
      </c>
      <c r="J1261" t="n">
        <v>0.4952380952380953</v>
      </c>
      <c r="K1261" t="n">
        <v>0.2378523427831176</v>
      </c>
      <c r="L1261" t="n">
        <v>0.2669095619787871</v>
      </c>
      <c r="M1261" t="n">
        <v>0.4952380952380953</v>
      </c>
    </row>
    <row r="1262">
      <c r="A1262" s="323" t="n">
        <v>46002.26023148148</v>
      </c>
      <c r="B1262" s="82" t="n">
        <v>46002</v>
      </c>
      <c r="C1262" t="n">
        <v>402.4</v>
      </c>
      <c r="D1262" t="n">
        <v>885.4</v>
      </c>
      <c r="E1262" t="n">
        <v>5</v>
      </c>
      <c r="F1262" t="n">
        <v>10.5</v>
      </c>
      <c r="G1262" t="n">
        <v>0.4544838491077479</v>
      </c>
      <c r="H1262" t="n">
        <v>0.5455161508922521</v>
      </c>
      <c r="I1262" t="n">
        <v>0.4761904761904762</v>
      </c>
      <c r="J1262" t="n">
        <v>0.5238095238095238</v>
      </c>
      <c r="K1262" t="n">
        <v>0.216420880527499</v>
      </c>
      <c r="L1262" t="n">
        <v>0.2597695956629772</v>
      </c>
      <c r="M1262" t="n">
        <v>0.5238095238095238</v>
      </c>
    </row>
    <row r="1263">
      <c r="A1263" s="323" t="n">
        <v>46002.29672453704</v>
      </c>
      <c r="B1263" s="82" t="n">
        <v>46002</v>
      </c>
      <c r="C1263" t="n">
        <v>380.5</v>
      </c>
      <c r="D1263" t="n">
        <v>862.7</v>
      </c>
      <c r="E1263" t="n">
        <v>5.4</v>
      </c>
      <c r="F1263" t="n">
        <v>10.5</v>
      </c>
      <c r="G1263" t="n">
        <v>0.4410571461690043</v>
      </c>
      <c r="H1263" t="n">
        <v>0.5589428538309957</v>
      </c>
      <c r="I1263" t="n">
        <v>0.5142857142857143</v>
      </c>
      <c r="J1263" t="n">
        <v>0.4857142857142857</v>
      </c>
      <c r="K1263" t="n">
        <v>0.2268293894583451</v>
      </c>
      <c r="L1263" t="n">
        <v>0.2874563248273693</v>
      </c>
      <c r="M1263" t="n">
        <v>0.4857142857142857</v>
      </c>
    </row>
    <row r="1264">
      <c r="A1264" s="323" t="n">
        <v>46002.35939814815</v>
      </c>
      <c r="B1264" s="82" t="n">
        <v>46002</v>
      </c>
      <c r="C1264" t="n">
        <v>379.7</v>
      </c>
      <c r="D1264" t="n">
        <v>876.3</v>
      </c>
      <c r="E1264" t="n">
        <v>5.8</v>
      </c>
      <c r="F1264" t="n">
        <v>11</v>
      </c>
      <c r="G1264" t="n">
        <v>0.433299098482255</v>
      </c>
      <c r="H1264" t="n">
        <v>0.5667009015177451</v>
      </c>
      <c r="I1264" t="n">
        <v>0.5272727272727272</v>
      </c>
      <c r="J1264" t="n">
        <v>0.4727272727272727</v>
      </c>
      <c r="K1264" t="n">
        <v>0.2284667973815526</v>
      </c>
      <c r="L1264" t="n">
        <v>0.2988059298911747</v>
      </c>
      <c r="M1264" t="n">
        <v>0.4727272727272727</v>
      </c>
    </row>
    <row r="1265">
      <c r="A1265" s="323" t="n">
        <v>46002.37553240741</v>
      </c>
      <c r="B1265" s="82" t="n">
        <v>46002</v>
      </c>
      <c r="C1265" t="n">
        <v>394.1</v>
      </c>
      <c r="D1265" t="n">
        <v>893.7</v>
      </c>
      <c r="E1265" t="n">
        <v>5.2</v>
      </c>
      <c r="F1265" t="n">
        <v>11.2</v>
      </c>
      <c r="G1265" t="n">
        <v>0.4409757189213382</v>
      </c>
      <c r="H1265" t="n">
        <v>0.5590242810786618</v>
      </c>
      <c r="I1265" t="n">
        <v>0.4642857142857144</v>
      </c>
      <c r="J1265" t="n">
        <v>0.5357142857142857</v>
      </c>
      <c r="K1265" t="n">
        <v>0.2047387266420499</v>
      </c>
      <c r="L1265" t="n">
        <v>0.2595469876436644</v>
      </c>
      <c r="M1265" t="n">
        <v>0.5357142857142857</v>
      </c>
    </row>
    <row r="1266">
      <c r="A1266" s="323" t="n">
        <v>46002.42447916666</v>
      </c>
      <c r="B1266" s="82" t="n">
        <v>46002</v>
      </c>
      <c r="C1266" t="n">
        <v>398</v>
      </c>
      <c r="D1266" t="n">
        <v>863.3</v>
      </c>
      <c r="E1266" t="n">
        <v>5.4</v>
      </c>
      <c r="F1266" t="n">
        <v>10.5</v>
      </c>
      <c r="G1266" t="n">
        <v>0.4610216610679949</v>
      </c>
      <c r="H1266" t="n">
        <v>0.5389783389320051</v>
      </c>
      <c r="I1266" t="n">
        <v>0.5142857142857143</v>
      </c>
      <c r="J1266" t="n">
        <v>0.4857142857142857</v>
      </c>
      <c r="K1266" t="n">
        <v>0.2370968542635403</v>
      </c>
      <c r="L1266" t="n">
        <v>0.2771888600221741</v>
      </c>
      <c r="M1266" t="n">
        <v>0.4857142857142857</v>
      </c>
    </row>
    <row r="1267">
      <c r="A1267" s="323" t="n">
        <v>46002.4638425926</v>
      </c>
      <c r="B1267" s="82" t="n">
        <v>46002</v>
      </c>
      <c r="C1267" t="n">
        <v>390</v>
      </c>
      <c r="D1267" t="n">
        <v>862.1</v>
      </c>
      <c r="E1267" t="n">
        <v>5.3</v>
      </c>
      <c r="F1267" t="n">
        <v>10</v>
      </c>
      <c r="G1267" t="n">
        <v>0.4523837141862893</v>
      </c>
      <c r="H1267" t="n">
        <v>0.5476162858137107</v>
      </c>
      <c r="I1267" t="n">
        <v>0.53</v>
      </c>
      <c r="J1267" t="n">
        <v>0.47</v>
      </c>
      <c r="K1267" t="n">
        <v>0.2397633685187333</v>
      </c>
      <c r="L1267" t="n">
        <v>0.2902366314812667</v>
      </c>
      <c r="M1267" t="n">
        <v>0.47</v>
      </c>
    </row>
    <row r="1268">
      <c r="A1268" s="323" t="n">
        <v>46002.50688657408</v>
      </c>
      <c r="B1268" s="82" t="n">
        <v>46002</v>
      </c>
      <c r="C1268" t="n">
        <v>378.5</v>
      </c>
      <c r="D1268" t="n">
        <v>882.5</v>
      </c>
      <c r="E1268" t="n">
        <v>5.4</v>
      </c>
      <c r="F1268" t="n">
        <v>10.7</v>
      </c>
      <c r="G1268" t="n">
        <v>0.4288951841359773</v>
      </c>
      <c r="H1268" t="n">
        <v>0.5711048158640226</v>
      </c>
      <c r="I1268" t="n">
        <v>0.5046728971962617</v>
      </c>
      <c r="J1268" t="n">
        <v>0.4953271028037383</v>
      </c>
      <c r="K1268" t="n">
        <v>0.2164517751714278</v>
      </c>
      <c r="L1268" t="n">
        <v>0.2882211220248339</v>
      </c>
      <c r="M1268" t="n">
        <v>0.4953271028037383</v>
      </c>
    </row>
    <row r="1269">
      <c r="A1269" s="323" t="n">
        <v>46002.94126157407</v>
      </c>
      <c r="B1269" s="82" t="n">
        <v>46002</v>
      </c>
      <c r="C1269" t="n">
        <v>402</v>
      </c>
      <c r="D1269" t="n">
        <v>823.5</v>
      </c>
      <c r="E1269" t="n">
        <v>5.4</v>
      </c>
      <c r="F1269" t="n">
        <v>10.5</v>
      </c>
      <c r="G1269" t="n">
        <v>0.48816029143898</v>
      </c>
      <c r="H1269" t="n">
        <v>0.51183970856102</v>
      </c>
      <c r="I1269" t="n">
        <v>0.5142857142857143</v>
      </c>
      <c r="J1269" t="n">
        <v>0.4857142857142857</v>
      </c>
      <c r="K1269" t="n">
        <v>0.2510538641686183</v>
      </c>
      <c r="L1269" t="n">
        <v>0.263231850117096</v>
      </c>
      <c r="M1269" t="n">
        <v>0.4857142857142857</v>
      </c>
    </row>
    <row r="1270">
      <c r="A1270" s="323" t="n">
        <v>46003.04224537037</v>
      </c>
      <c r="B1270" s="82" t="n">
        <v>46003</v>
      </c>
      <c r="C1270" t="n">
        <v>402</v>
      </c>
      <c r="D1270" t="n">
        <v>824.6</v>
      </c>
      <c r="E1270" t="n">
        <v>5.3</v>
      </c>
      <c r="F1270" t="n">
        <v>10.6</v>
      </c>
      <c r="G1270" t="n">
        <v>0.4875090953189425</v>
      </c>
      <c r="H1270" t="n">
        <v>0.5124909046810575</v>
      </c>
      <c r="I1270" t="n">
        <v>0.5</v>
      </c>
      <c r="J1270" t="n">
        <v>0.5</v>
      </c>
      <c r="K1270" t="n">
        <v>0.2437545476594712</v>
      </c>
      <c r="L1270" t="n">
        <v>0.2562454523405288</v>
      </c>
      <c r="M1270" t="n">
        <v>0.5</v>
      </c>
    </row>
    <row r="1271">
      <c r="A1271" s="323" t="n">
        <v>46003.13964120371</v>
      </c>
      <c r="B1271" s="82" t="n">
        <v>46003</v>
      </c>
      <c r="C1271" t="n">
        <v>388</v>
      </c>
      <c r="D1271" t="n">
        <v>825.3</v>
      </c>
      <c r="E1271" t="n">
        <v>5.3</v>
      </c>
      <c r="F1271" t="n">
        <v>10.4</v>
      </c>
      <c r="G1271" t="n">
        <v>0.4701320731855083</v>
      </c>
      <c r="H1271" t="n">
        <v>0.5298679268144917</v>
      </c>
      <c r="I1271" t="n">
        <v>0.5096153846153846</v>
      </c>
      <c r="J1271" t="n">
        <v>0.4903846153846154</v>
      </c>
      <c r="K1271" t="n">
        <v>0.239586537296461</v>
      </c>
      <c r="L1271" t="n">
        <v>0.2700288473189236</v>
      </c>
      <c r="M1271" t="n">
        <v>0.4903846153846154</v>
      </c>
    </row>
    <row r="1272">
      <c r="A1272" s="323" t="n">
        <v>46003.19560185185</v>
      </c>
      <c r="B1272" s="82" t="n">
        <v>46003</v>
      </c>
      <c r="C1272" t="n">
        <v>402</v>
      </c>
      <c r="D1272" t="n">
        <v>823.4</v>
      </c>
      <c r="E1272" t="n">
        <v>5.3</v>
      </c>
      <c r="F1272" t="n">
        <v>10.5</v>
      </c>
      <c r="G1272" t="n">
        <v>0.4882195773621569</v>
      </c>
      <c r="H1272" t="n">
        <v>0.5117804226378431</v>
      </c>
      <c r="I1272" t="n">
        <v>0.5047619047619047</v>
      </c>
      <c r="J1272" t="n">
        <v>0.4952380952380953</v>
      </c>
      <c r="K1272" t="n">
        <v>0.2464346438113744</v>
      </c>
      <c r="L1272" t="n">
        <v>0.2583272609505303</v>
      </c>
      <c r="M1272" t="n">
        <v>0.4952380952380953</v>
      </c>
    </row>
    <row r="1273">
      <c r="A1273" s="323" t="n">
        <v>46003.26107638889</v>
      </c>
      <c r="B1273" s="82" t="n">
        <v>46003</v>
      </c>
      <c r="C1273" t="n">
        <v>382.2</v>
      </c>
      <c r="D1273" t="n">
        <v>872.5</v>
      </c>
      <c r="E1273" t="n">
        <v>5.4</v>
      </c>
      <c r="F1273" t="n">
        <v>10.8</v>
      </c>
      <c r="G1273" t="n">
        <v>0.4380515759312321</v>
      </c>
      <c r="H1273" t="n">
        <v>0.5619484240687679</v>
      </c>
      <c r="I1273" t="n">
        <v>0.5</v>
      </c>
      <c r="J1273" t="n">
        <v>0.5</v>
      </c>
      <c r="K1273" t="n">
        <v>0.219025787965616</v>
      </c>
      <c r="L1273" t="n">
        <v>0.2809742120343839</v>
      </c>
      <c r="M1273" t="n">
        <v>0.5</v>
      </c>
    </row>
    <row r="1274">
      <c r="A1274" s="323" t="n">
        <v>46003.30259259259</v>
      </c>
      <c r="B1274" s="82" t="n">
        <v>46003</v>
      </c>
      <c r="C1274" t="n">
        <v>389.2</v>
      </c>
      <c r="D1274" t="n">
        <v>860.3</v>
      </c>
      <c r="E1274" t="n">
        <v>5.6</v>
      </c>
      <c r="F1274" t="n">
        <v>10.8</v>
      </c>
      <c r="G1274" t="n">
        <v>0.4524003254678601</v>
      </c>
      <c r="H1274" t="n">
        <v>0.54759967453214</v>
      </c>
      <c r="I1274" t="n">
        <v>0.5185185185185185</v>
      </c>
      <c r="J1274" t="n">
        <v>0.4814814814814816</v>
      </c>
      <c r="K1274" t="n">
        <v>0.2345779465388904</v>
      </c>
      <c r="L1274" t="n">
        <v>0.2839405719796281</v>
      </c>
      <c r="M1274" t="n">
        <v>0.4814814814814816</v>
      </c>
    </row>
    <row r="1275">
      <c r="A1275" s="323" t="n">
        <v>46003.33429398148</v>
      </c>
      <c r="B1275" s="82" t="n">
        <v>46003</v>
      </c>
      <c r="C1275" t="n">
        <v>388.6</v>
      </c>
      <c r="D1275" t="n">
        <v>875.4</v>
      </c>
      <c r="E1275" t="n">
        <v>5.7</v>
      </c>
      <c r="F1275" t="n">
        <v>10.8</v>
      </c>
      <c r="G1275" t="n">
        <v>0.4439113548092301</v>
      </c>
      <c r="H1275" t="n">
        <v>0.5560886451907699</v>
      </c>
      <c r="I1275" t="n">
        <v>0.5277777777777778</v>
      </c>
      <c r="J1275" t="n">
        <v>0.4722222222222223</v>
      </c>
      <c r="K1275" t="n">
        <v>0.2342865483715381</v>
      </c>
      <c r="L1275" t="n">
        <v>0.2934912294062397</v>
      </c>
      <c r="M1275" t="n">
        <v>0.4722222222222223</v>
      </c>
    </row>
    <row r="1276">
      <c r="A1276" s="323" t="n">
        <v>46003.38396990741</v>
      </c>
      <c r="B1276" s="82" t="n">
        <v>46003</v>
      </c>
      <c r="C1276" t="n">
        <v>399.6</v>
      </c>
      <c r="D1276" t="n">
        <v>864.6</v>
      </c>
      <c r="E1276" t="n">
        <v>5.6</v>
      </c>
      <c r="F1276" t="n">
        <v>10.7</v>
      </c>
      <c r="G1276" t="n">
        <v>0.4621790423317141</v>
      </c>
      <c r="H1276" t="n">
        <v>0.5378209576682859</v>
      </c>
      <c r="I1276" t="n">
        <v>0.5233644859813084</v>
      </c>
      <c r="J1276" t="n">
        <v>0.4766355140186916</v>
      </c>
      <c r="K1276" t="n">
        <v>0.2418880969212709</v>
      </c>
      <c r="L1276" t="n">
        <v>0.2814763890600374</v>
      </c>
      <c r="M1276" t="n">
        <v>0.4766355140186916</v>
      </c>
    </row>
    <row r="1277">
      <c r="A1277" s="323" t="n">
        <v>46003.6291087963</v>
      </c>
      <c r="B1277" s="82" t="n">
        <v>46003</v>
      </c>
      <c r="C1277" t="n">
        <v>393.4</v>
      </c>
      <c r="D1277" t="n">
        <v>870.9</v>
      </c>
      <c r="E1277" t="n">
        <v>5.7</v>
      </c>
      <c r="F1277" t="n">
        <v>10.9</v>
      </c>
      <c r="G1277" t="n">
        <v>0.4517166149959811</v>
      </c>
      <c r="H1277" t="n">
        <v>0.5482833850040189</v>
      </c>
      <c r="I1277" t="n">
        <v>0.5229357798165137</v>
      </c>
      <c r="J1277" t="n">
        <v>0.4770642201834863</v>
      </c>
      <c r="K1277" t="n">
        <v>0.2362187803189993</v>
      </c>
      <c r="L1277" t="n">
        <v>0.2867169994975144</v>
      </c>
      <c r="M1277" t="n">
        <v>0.4770642201834863</v>
      </c>
    </row>
    <row r="1278">
      <c r="A1278" s="323" t="n">
        <v>46003.70155092593</v>
      </c>
      <c r="B1278" s="82" t="n">
        <v>46003</v>
      </c>
      <c r="C1278" t="n">
        <v>410.5</v>
      </c>
      <c r="D1278" t="n">
        <v>891.2</v>
      </c>
      <c r="E1278" t="n">
        <v>5.7</v>
      </c>
      <c r="F1278" t="n">
        <v>11</v>
      </c>
      <c r="G1278" t="n">
        <v>0.4606149012567325</v>
      </c>
      <c r="H1278" t="n">
        <v>0.5393850987432676</v>
      </c>
      <c r="I1278" t="n">
        <v>0.5181818181818182</v>
      </c>
      <c r="J1278" t="n">
        <v>0.4818181818181818</v>
      </c>
      <c r="K1278" t="n">
        <v>0.2386822670148523</v>
      </c>
      <c r="L1278" t="n">
        <v>0.2794995511669659</v>
      </c>
      <c r="M1278" t="n">
        <v>0.4818181818181818</v>
      </c>
    </row>
    <row r="1279">
      <c r="A1279" s="323" t="n">
        <v>46003.80929398148</v>
      </c>
      <c r="B1279" s="82" t="n">
        <v>46003</v>
      </c>
      <c r="C1279" t="n">
        <v>391.1</v>
      </c>
      <c r="D1279" t="n">
        <v>808.9</v>
      </c>
      <c r="E1279" t="n">
        <v>5.4</v>
      </c>
      <c r="F1279" t="n">
        <v>10.8</v>
      </c>
      <c r="G1279" t="n">
        <v>0.4834961058227222</v>
      </c>
      <c r="H1279" t="n">
        <v>0.5165038941772777</v>
      </c>
      <c r="I1279" t="n">
        <v>0.5</v>
      </c>
      <c r="J1279" t="n">
        <v>0.5</v>
      </c>
      <c r="K1279" t="n">
        <v>0.2417480529113611</v>
      </c>
      <c r="L1279" t="n">
        <v>0.2582519470886389</v>
      </c>
      <c r="M1279" t="n">
        <v>0.5</v>
      </c>
    </row>
    <row r="1280">
      <c r="A1280" s="323" t="n">
        <v>46003.92805555555</v>
      </c>
      <c r="B1280" s="82" t="n">
        <v>46003</v>
      </c>
      <c r="C1280" t="n">
        <v>402</v>
      </c>
      <c r="D1280" t="n">
        <v>824.5</v>
      </c>
      <c r="E1280" t="n">
        <v>5.4</v>
      </c>
      <c r="F1280" t="n">
        <v>10.5</v>
      </c>
      <c r="G1280" t="n">
        <v>0.4875682231655549</v>
      </c>
      <c r="H1280" t="n">
        <v>0.5124317768344451</v>
      </c>
      <c r="I1280" t="n">
        <v>0.5142857142857143</v>
      </c>
      <c r="J1280" t="n">
        <v>0.4857142857142857</v>
      </c>
      <c r="K1280" t="n">
        <v>0.2507493719137139</v>
      </c>
      <c r="L1280" t="n">
        <v>0.2635363423720004</v>
      </c>
      <c r="M1280" t="n">
        <v>0.4857142857142857</v>
      </c>
    </row>
    <row r="1281">
      <c r="A1281" s="323" t="n">
        <v>46004.01849537037</v>
      </c>
      <c r="B1281" s="82" t="n">
        <v>46004</v>
      </c>
      <c r="C1281" t="n">
        <v>399.4</v>
      </c>
      <c r="D1281" t="n">
        <v>825.3</v>
      </c>
      <c r="E1281" t="n">
        <v>5.3</v>
      </c>
      <c r="F1281" t="n">
        <v>10.5</v>
      </c>
      <c r="G1281" t="n">
        <v>0.4839452320368351</v>
      </c>
      <c r="H1281" t="n">
        <v>0.516054767963165</v>
      </c>
      <c r="I1281" t="n">
        <v>0.5047619047619047</v>
      </c>
      <c r="J1281" t="n">
        <v>0.4952380952380953</v>
      </c>
      <c r="K1281" t="n">
        <v>0.2442771171233548</v>
      </c>
      <c r="L1281" t="n">
        <v>0.2604847876385499</v>
      </c>
      <c r="M1281" t="n">
        <v>0.4952380952380953</v>
      </c>
    </row>
    <row r="1282">
      <c r="A1282" s="323" t="n">
        <v>46004.13246527778</v>
      </c>
      <c r="B1282" s="82" t="n">
        <v>46004</v>
      </c>
      <c r="C1282" t="n">
        <v>397</v>
      </c>
      <c r="D1282" t="n">
        <v>820.4</v>
      </c>
      <c r="E1282" t="n">
        <v>5.3</v>
      </c>
      <c r="F1282" t="n">
        <v>10.4</v>
      </c>
      <c r="G1282" t="n">
        <v>0.4839102876645539</v>
      </c>
      <c r="H1282" t="n">
        <v>0.5160897123354461</v>
      </c>
      <c r="I1282" t="n">
        <v>0.5096153846153846</v>
      </c>
      <c r="J1282" t="n">
        <v>0.4903846153846154</v>
      </c>
      <c r="K1282" t="n">
        <v>0.246608127367513</v>
      </c>
      <c r="L1282" t="n">
        <v>0.2630072572478716</v>
      </c>
      <c r="M1282" t="n">
        <v>0.4903846153846154</v>
      </c>
    </row>
    <row r="1283">
      <c r="A1283" s="323" t="n">
        <v>46004.20142361111</v>
      </c>
      <c r="B1283" s="82" t="n">
        <v>46004</v>
      </c>
      <c r="C1283" t="n">
        <v>398.5</v>
      </c>
      <c r="D1283" t="n">
        <v>821</v>
      </c>
      <c r="E1283" t="n">
        <v>5.3</v>
      </c>
      <c r="F1283" t="n">
        <v>10.4</v>
      </c>
      <c r="G1283" t="n">
        <v>0.4853836784409257</v>
      </c>
      <c r="H1283" t="n">
        <v>0.5146163215590743</v>
      </c>
      <c r="I1283" t="n">
        <v>0.5096153846153846</v>
      </c>
      <c r="J1283" t="n">
        <v>0.4903846153846154</v>
      </c>
      <c r="K1283" t="n">
        <v>0.2473589899747025</v>
      </c>
      <c r="L1283" t="n">
        <v>0.2622563946406821</v>
      </c>
      <c r="M1283" t="n">
        <v>0.4903846153846154</v>
      </c>
    </row>
    <row r="1284">
      <c r="A1284" s="323" t="n">
        <v>46004.25991898148</v>
      </c>
      <c r="B1284" s="82" t="n">
        <v>46004</v>
      </c>
      <c r="C1284" t="n">
        <v>390.6</v>
      </c>
      <c r="D1284" t="n">
        <v>851.7</v>
      </c>
      <c r="E1284" t="n">
        <v>5.4</v>
      </c>
      <c r="F1284" t="n">
        <v>10.8</v>
      </c>
      <c r="G1284" t="n">
        <v>0.458612187389926</v>
      </c>
      <c r="H1284" t="n">
        <v>0.541387812610074</v>
      </c>
      <c r="I1284" t="n">
        <v>0.5</v>
      </c>
      <c r="J1284" t="n">
        <v>0.5</v>
      </c>
      <c r="K1284" t="n">
        <v>0.229306093694963</v>
      </c>
      <c r="L1284" t="n">
        <v>0.270693906305037</v>
      </c>
      <c r="M1284" t="n">
        <v>0.5</v>
      </c>
    </row>
    <row r="1285">
      <c r="A1285" s="323" t="n">
        <v>46004.29707175926</v>
      </c>
      <c r="B1285" s="82" t="n">
        <v>46004</v>
      </c>
      <c r="C1285" t="n">
        <v>415.7</v>
      </c>
      <c r="D1285" t="n">
        <v>881</v>
      </c>
      <c r="E1285" t="n">
        <v>5.6</v>
      </c>
      <c r="F1285" t="n">
        <v>10.8</v>
      </c>
      <c r="G1285" t="n">
        <v>0.471850170261067</v>
      </c>
      <c r="H1285" t="n">
        <v>0.5281498297389331</v>
      </c>
      <c r="I1285" t="n">
        <v>0.5185185185185185</v>
      </c>
      <c r="J1285" t="n">
        <v>0.4814814814814816</v>
      </c>
      <c r="K1285" t="n">
        <v>0.2446630512464792</v>
      </c>
      <c r="L1285" t="n">
        <v>0.2738554672720394</v>
      </c>
      <c r="M1285" t="n">
        <v>0.4814814814814816</v>
      </c>
    </row>
    <row r="1286">
      <c r="A1286" s="323" t="n">
        <v>46004.33375</v>
      </c>
      <c r="B1286" s="82" t="n">
        <v>46004</v>
      </c>
      <c r="C1286" t="n">
        <v>390.5</v>
      </c>
      <c r="D1286" t="n">
        <v>865.3</v>
      </c>
      <c r="E1286" t="n">
        <v>5.4</v>
      </c>
      <c r="F1286" t="n">
        <v>10.7</v>
      </c>
      <c r="G1286" t="n">
        <v>0.4512885704379984</v>
      </c>
      <c r="H1286" t="n">
        <v>0.5487114295620016</v>
      </c>
      <c r="I1286" t="n">
        <v>0.5046728971962617</v>
      </c>
      <c r="J1286" t="n">
        <v>0.4953271028037383</v>
      </c>
      <c r="K1286" t="n">
        <v>0.2277531103145039</v>
      </c>
      <c r="L1286" t="n">
        <v>0.2769197868817578</v>
      </c>
      <c r="M1286" t="n">
        <v>0.4953271028037383</v>
      </c>
    </row>
    <row r="1287">
      <c r="A1287" s="323" t="n">
        <v>46004.36576388889</v>
      </c>
      <c r="B1287" s="82" t="n">
        <v>46004</v>
      </c>
      <c r="C1287" t="n">
        <v>385.3</v>
      </c>
      <c r="D1287" t="n">
        <v>847.3</v>
      </c>
      <c r="E1287" t="n">
        <v>5.6</v>
      </c>
      <c r="F1287" t="n">
        <v>10.7</v>
      </c>
      <c r="G1287" t="n">
        <v>0.454738581376136</v>
      </c>
      <c r="H1287" t="n">
        <v>0.545261418623864</v>
      </c>
      <c r="I1287" t="n">
        <v>0.5233644859813084</v>
      </c>
      <c r="J1287" t="n">
        <v>0.4766355140186916</v>
      </c>
      <c r="K1287" t="n">
        <v>0.2379940238977908</v>
      </c>
      <c r="L1287" t="n">
        <v>0.2853704620835176</v>
      </c>
      <c r="M1287" t="n">
        <v>0.4766355140186916</v>
      </c>
    </row>
    <row r="1288">
      <c r="A1288" s="323" t="n">
        <v>46004.42555555556</v>
      </c>
      <c r="B1288" s="82" t="n">
        <v>46004</v>
      </c>
      <c r="C1288" t="n">
        <v>384.5</v>
      </c>
      <c r="D1288" t="n">
        <v>789.4</v>
      </c>
      <c r="E1288" t="n">
        <v>5.2</v>
      </c>
      <c r="F1288" t="n">
        <v>10.2</v>
      </c>
      <c r="G1288" t="n">
        <v>0.4870787940207753</v>
      </c>
      <c r="H1288" t="n">
        <v>0.5129212059792247</v>
      </c>
      <c r="I1288" t="n">
        <v>0.5098039215686275</v>
      </c>
      <c r="J1288" t="n">
        <v>0.4901960784313725</v>
      </c>
      <c r="K1288" t="n">
        <v>0.248314679304709</v>
      </c>
      <c r="L1288" t="n">
        <v>0.2614892422639186</v>
      </c>
      <c r="M1288" t="n">
        <v>0.4901960784313725</v>
      </c>
    </row>
    <row r="1289">
      <c r="A1289" s="323" t="n">
        <v>46004.4715162037</v>
      </c>
      <c r="B1289" s="82" t="n">
        <v>46004</v>
      </c>
      <c r="C1289" t="n">
        <v>380.2</v>
      </c>
      <c r="D1289" t="n">
        <v>888.1</v>
      </c>
      <c r="E1289" t="n">
        <v>5.6</v>
      </c>
      <c r="F1289" t="n">
        <v>10.7</v>
      </c>
      <c r="G1289" t="n">
        <v>0.4281049431370341</v>
      </c>
      <c r="H1289" t="n">
        <v>0.5718950568629659</v>
      </c>
      <c r="I1289" t="n">
        <v>0.5233644859813084</v>
      </c>
      <c r="J1289" t="n">
        <v>0.4766355140186916</v>
      </c>
      <c r="K1289" t="n">
        <v>0.2240549235109711</v>
      </c>
      <c r="L1289" t="n">
        <v>0.2993095624703373</v>
      </c>
      <c r="M1289" t="n">
        <v>0.4766355140186916</v>
      </c>
    </row>
    <row r="1290">
      <c r="A1290" s="323" t="n">
        <v>46004.50331018519</v>
      </c>
      <c r="B1290" s="82" t="n">
        <v>46004</v>
      </c>
      <c r="C1290" t="n">
        <v>413.2</v>
      </c>
      <c r="D1290" t="n">
        <v>895.3</v>
      </c>
      <c r="E1290" t="n">
        <v>5.6</v>
      </c>
      <c r="F1290" t="n">
        <v>11</v>
      </c>
      <c r="G1290" t="n">
        <v>0.4615212777839831</v>
      </c>
      <c r="H1290" t="n">
        <v>0.538478722216017</v>
      </c>
      <c r="I1290" t="n">
        <v>0.509090909090909</v>
      </c>
      <c r="J1290" t="n">
        <v>0.490909090909091</v>
      </c>
      <c r="K1290" t="n">
        <v>0.2349562868718459</v>
      </c>
      <c r="L1290" t="n">
        <v>0.2741346222190632</v>
      </c>
      <c r="M1290" t="n">
        <v>0.490909090909091</v>
      </c>
    </row>
    <row r="1291">
      <c r="A1291" s="323" t="n">
        <v>46004.6130324074</v>
      </c>
      <c r="B1291" s="82" t="n">
        <v>46004</v>
      </c>
      <c r="C1291" t="n">
        <v>407.5</v>
      </c>
      <c r="D1291" t="n">
        <v>856.4</v>
      </c>
      <c r="E1291" t="n">
        <v>5.7</v>
      </c>
      <c r="F1291" t="n">
        <v>10.8</v>
      </c>
      <c r="G1291" t="n">
        <v>0.4758290518449323</v>
      </c>
      <c r="H1291" t="n">
        <v>0.5241709481550677</v>
      </c>
      <c r="I1291" t="n">
        <v>0.5277777777777778</v>
      </c>
      <c r="J1291" t="n">
        <v>0.4722222222222223</v>
      </c>
      <c r="K1291" t="n">
        <v>0.2511319995848254</v>
      </c>
      <c r="L1291" t="n">
        <v>0.2766457781929524</v>
      </c>
      <c r="M1291" t="n">
        <v>0.4722222222222223</v>
      </c>
    </row>
    <row r="1292">
      <c r="A1292" s="323" t="n">
        <v>46004.70270833333</v>
      </c>
      <c r="B1292" s="82" t="n">
        <v>46004</v>
      </c>
      <c r="C1292" t="n">
        <v>417.3</v>
      </c>
      <c r="D1292" t="n">
        <v>863.2</v>
      </c>
      <c r="E1292" t="n">
        <v>5.7</v>
      </c>
      <c r="F1292" t="n">
        <v>10.6</v>
      </c>
      <c r="G1292" t="n">
        <v>0.483433734939759</v>
      </c>
      <c r="H1292" t="n">
        <v>0.5165662650602409</v>
      </c>
      <c r="I1292" t="n">
        <v>0.5377358490566038</v>
      </c>
      <c r="J1292" t="n">
        <v>0.4622641509433962</v>
      </c>
      <c r="K1292" t="n">
        <v>0.2599596499204365</v>
      </c>
      <c r="L1292" t="n">
        <v>0.2777761991361673</v>
      </c>
      <c r="M1292" t="n">
        <v>0.4622641509433962</v>
      </c>
    </row>
    <row r="1293">
      <c r="A1293" s="323" t="n">
        <v>46004.79607638889</v>
      </c>
      <c r="B1293" s="82" t="n">
        <v>46004</v>
      </c>
      <c r="C1293" t="n">
        <v>416.6</v>
      </c>
      <c r="D1293" t="n">
        <v>864.8</v>
      </c>
      <c r="E1293" t="n">
        <v>5.5</v>
      </c>
      <c r="F1293" t="n">
        <v>10</v>
      </c>
      <c r="G1293" t="n">
        <v>0.4817298797409806</v>
      </c>
      <c r="H1293" t="n">
        <v>0.5182701202590194</v>
      </c>
      <c r="I1293" t="n">
        <v>0.55</v>
      </c>
      <c r="J1293" t="n">
        <v>0.45</v>
      </c>
      <c r="K1293" t="n">
        <v>0.2649514338575394</v>
      </c>
      <c r="L1293" t="n">
        <v>0.2850485661424607</v>
      </c>
      <c r="M1293" t="n">
        <v>0.45</v>
      </c>
    </row>
    <row r="1294">
      <c r="A1294" s="323" t="n">
        <v>46004.98324074074</v>
      </c>
      <c r="B1294" s="82" t="n">
        <v>46004</v>
      </c>
      <c r="C1294" t="n">
        <v>398.7</v>
      </c>
      <c r="D1294" t="n">
        <v>842.3</v>
      </c>
      <c r="E1294" t="n">
        <v>5.6</v>
      </c>
      <c r="F1294" t="n">
        <v>10.7</v>
      </c>
      <c r="G1294" t="n">
        <v>0.4733467885551466</v>
      </c>
      <c r="H1294" t="n">
        <v>0.5266532114448533</v>
      </c>
      <c r="I1294" t="n">
        <v>0.5233644859813084</v>
      </c>
      <c r="J1294" t="n">
        <v>0.4766355140186916</v>
      </c>
      <c r="K1294" t="n">
        <v>0.2477328986830674</v>
      </c>
      <c r="L1294" t="n">
        <v>0.2756315872982409</v>
      </c>
      <c r="M1294" t="n">
        <v>0.4766355140186916</v>
      </c>
    </row>
    <row r="1295">
      <c r="A1295" s="323" t="n">
        <v>46005.13716435185</v>
      </c>
      <c r="B1295" s="82" t="n">
        <v>46005</v>
      </c>
      <c r="C1295" t="n">
        <v>400.1</v>
      </c>
      <c r="D1295" t="n">
        <v>846.2</v>
      </c>
      <c r="E1295" t="n">
        <v>5.4</v>
      </c>
      <c r="F1295" t="n">
        <v>10.6</v>
      </c>
      <c r="G1295" t="n">
        <v>0.4728196643819428</v>
      </c>
      <c r="H1295" t="n">
        <v>0.5271803356180572</v>
      </c>
      <c r="I1295" t="n">
        <v>0.5094339622641509</v>
      </c>
      <c r="J1295" t="n">
        <v>0.490566037735849</v>
      </c>
      <c r="K1295" t="n">
        <v>0.2408703950624992</v>
      </c>
      <c r="L1295" t="n">
        <v>0.2685635672016518</v>
      </c>
      <c r="M1295" t="n">
        <v>0.490566037735849</v>
      </c>
    </row>
    <row r="1296">
      <c r="A1296" s="323" t="n">
        <v>46005.25730324074</v>
      </c>
      <c r="B1296" s="82" t="n">
        <v>46005</v>
      </c>
      <c r="C1296" t="n">
        <v>390.3</v>
      </c>
      <c r="D1296" t="n">
        <v>816.9</v>
      </c>
      <c r="E1296" t="n">
        <v>5.3</v>
      </c>
      <c r="F1296" t="n">
        <v>10.8</v>
      </c>
      <c r="G1296" t="n">
        <v>0.4777818582445832</v>
      </c>
      <c r="H1296" t="n">
        <v>0.5222181417554168</v>
      </c>
      <c r="I1296" t="n">
        <v>0.4907407407407407</v>
      </c>
      <c r="J1296" t="n">
        <v>0.5092592592592593</v>
      </c>
      <c r="K1296" t="n">
        <v>0.2344670230274343</v>
      </c>
      <c r="L1296" t="n">
        <v>0.2562737177133064</v>
      </c>
      <c r="M1296" t="n">
        <v>0.5092592592592593</v>
      </c>
    </row>
    <row r="1297">
      <c r="A1297" s="323" t="n">
        <v>46005.30325231481</v>
      </c>
      <c r="B1297" s="82" t="n">
        <v>46005</v>
      </c>
      <c r="C1297" t="n">
        <v>381.2</v>
      </c>
      <c r="D1297" t="n">
        <v>855.2</v>
      </c>
      <c r="E1297" t="n">
        <v>5.7</v>
      </c>
      <c r="F1297" t="n">
        <v>10.9</v>
      </c>
      <c r="G1297" t="n">
        <v>0.4457436856875585</v>
      </c>
      <c r="H1297" t="n">
        <v>0.5542563143124416</v>
      </c>
      <c r="I1297" t="n">
        <v>0.5229357798165137</v>
      </c>
      <c r="J1297" t="n">
        <v>0.4770642201834863</v>
      </c>
      <c r="K1297" t="n">
        <v>0.2330953218733104</v>
      </c>
      <c r="L1297" t="n">
        <v>0.2898404579432034</v>
      </c>
      <c r="M1297" t="n">
        <v>0.4770642201834863</v>
      </c>
    </row>
    <row r="1298">
      <c r="A1298" s="323" t="n">
        <v>46005.34478009259</v>
      </c>
      <c r="B1298" s="82" t="n">
        <v>46005</v>
      </c>
      <c r="C1298" t="n">
        <v>380.2</v>
      </c>
      <c r="D1298" t="n">
        <v>856.7</v>
      </c>
      <c r="E1298" t="n">
        <v>5.4</v>
      </c>
      <c r="F1298" t="n">
        <v>10.5</v>
      </c>
      <c r="G1298" t="n">
        <v>0.4437959612466441</v>
      </c>
      <c r="H1298" t="n">
        <v>0.5562040387533559</v>
      </c>
      <c r="I1298" t="n">
        <v>0.5142857142857143</v>
      </c>
      <c r="J1298" t="n">
        <v>0.4857142857142857</v>
      </c>
      <c r="K1298" t="n">
        <v>0.2282379229268456</v>
      </c>
      <c r="L1298" t="n">
        <v>0.2860477913588688</v>
      </c>
      <c r="M1298" t="n">
        <v>0.4857142857142857</v>
      </c>
    </row>
    <row r="1299">
      <c r="A1299" s="323" t="n">
        <v>46005.38640046296</v>
      </c>
      <c r="B1299" s="82" t="n">
        <v>46005</v>
      </c>
      <c r="C1299" t="n">
        <v>4001.2</v>
      </c>
      <c r="D1299" t="n">
        <v>848.3</v>
      </c>
      <c r="E1299" t="n">
        <v>5.4</v>
      </c>
      <c r="F1299" t="n">
        <v>10.8</v>
      </c>
      <c r="G1299" t="n">
        <v>4.716727572792644</v>
      </c>
      <c r="H1299" t="n">
        <v>-3.716727572792644</v>
      </c>
      <c r="I1299" t="n">
        <v>0.5</v>
      </c>
      <c r="J1299" t="n">
        <v>0.5</v>
      </c>
      <c r="K1299" t="n">
        <v>2.358363786396322</v>
      </c>
      <c r="L1299" t="n">
        <v>-1.858363786396322</v>
      </c>
      <c r="M1299" t="n">
        <v>0.5</v>
      </c>
    </row>
    <row r="1300">
      <c r="A1300" s="323" t="n">
        <v>46005.42319444445</v>
      </c>
      <c r="B1300" s="82" t="n">
        <v>46005</v>
      </c>
      <c r="C1300" t="n">
        <v>375.2</v>
      </c>
      <c r="D1300" t="n">
        <v>858.8</v>
      </c>
      <c r="E1300" t="n">
        <v>5.6</v>
      </c>
      <c r="F1300" t="n">
        <v>10.6</v>
      </c>
      <c r="G1300" t="n">
        <v>0.4368886818816954</v>
      </c>
      <c r="H1300" t="n">
        <v>0.5631113181183046</v>
      </c>
      <c r="I1300" t="n">
        <v>0.5283018867924528</v>
      </c>
      <c r="J1300" t="n">
        <v>0.4716981132075472</v>
      </c>
      <c r="K1300" t="n">
        <v>0.2308091149563674</v>
      </c>
      <c r="L1300" t="n">
        <v>0.2974927718360855</v>
      </c>
      <c r="M1300" t="n">
        <v>0.4716981132075472</v>
      </c>
    </row>
    <row r="1301">
      <c r="A1301" s="323" t="n">
        <v>46005.46767361111</v>
      </c>
      <c r="B1301" s="82" t="n">
        <v>46005</v>
      </c>
      <c r="C1301" t="n">
        <v>388.5</v>
      </c>
      <c r="D1301" t="n">
        <v>845.2</v>
      </c>
      <c r="E1301" t="n">
        <v>5.3</v>
      </c>
      <c r="F1301" t="n">
        <v>10.7</v>
      </c>
      <c r="G1301" t="n">
        <v>0.4596545196403218</v>
      </c>
      <c r="H1301" t="n">
        <v>0.5403454803596782</v>
      </c>
      <c r="I1301" t="n">
        <v>0.4953271028037383</v>
      </c>
      <c r="J1301" t="n">
        <v>0.5046728971962616</v>
      </c>
      <c r="K1301" t="n">
        <v>0.2276793415040846</v>
      </c>
      <c r="L1301" t="n">
        <v>0.2676477612996537</v>
      </c>
      <c r="M1301" t="n">
        <v>0.5046728971962616</v>
      </c>
    </row>
    <row r="1302">
      <c r="A1302" s="323" t="n">
        <v>46005.5046875</v>
      </c>
      <c r="B1302" s="82" t="n">
        <v>46005</v>
      </c>
      <c r="C1302" t="n">
        <v>390.2</v>
      </c>
      <c r="D1302" t="n">
        <v>840.3</v>
      </c>
      <c r="E1302" t="n">
        <v>5.4</v>
      </c>
      <c r="F1302" t="n">
        <v>10.8</v>
      </c>
      <c r="G1302" t="n">
        <v>0.4643579673925979</v>
      </c>
      <c r="H1302" t="n">
        <v>0.5356420326074021</v>
      </c>
      <c r="I1302" t="n">
        <v>0.5</v>
      </c>
      <c r="J1302" t="n">
        <v>0.5</v>
      </c>
      <c r="K1302" t="n">
        <v>0.2321789836962989</v>
      </c>
      <c r="L1302" t="n">
        <v>0.267821016303701</v>
      </c>
      <c r="M1302" t="n">
        <v>0.5</v>
      </c>
    </row>
    <row r="1303">
      <c r="A1303" s="323" t="n">
        <v>46005.96619212963</v>
      </c>
      <c r="B1303" s="82" t="n">
        <v>46005</v>
      </c>
      <c r="C1303" t="n">
        <v>398.5</v>
      </c>
      <c r="D1303" t="n">
        <v>824.5</v>
      </c>
      <c r="E1303" t="n">
        <v>5.3</v>
      </c>
      <c r="F1303" t="n">
        <v>10.5</v>
      </c>
      <c r="G1303" t="n">
        <v>0.4833232261976956</v>
      </c>
      <c r="H1303" t="n">
        <v>0.5166767738023045</v>
      </c>
      <c r="I1303" t="n">
        <v>0.5047619047619047</v>
      </c>
      <c r="J1303" t="n">
        <v>0.4952380952380953</v>
      </c>
      <c r="K1303" t="n">
        <v>0.2439631522712178</v>
      </c>
      <c r="L1303" t="n">
        <v>0.260798752490687</v>
      </c>
      <c r="M1303" t="n">
        <v>0.4952380952380953</v>
      </c>
    </row>
    <row r="1304">
      <c r="A1304" s="323" t="n">
        <v>46006.04724537037</v>
      </c>
      <c r="B1304" s="82" t="n">
        <v>46006</v>
      </c>
      <c r="C1304" t="n">
        <v>390</v>
      </c>
      <c r="D1304" t="n">
        <v>823</v>
      </c>
      <c r="E1304" t="n">
        <v>5.4</v>
      </c>
      <c r="F1304" t="n">
        <v>10.5</v>
      </c>
      <c r="G1304" t="n">
        <v>0.4738760631834751</v>
      </c>
      <c r="H1304" t="n">
        <v>0.5261239368165249</v>
      </c>
      <c r="I1304" t="n">
        <v>0.5142857142857143</v>
      </c>
      <c r="J1304" t="n">
        <v>0.4857142857142857</v>
      </c>
      <c r="K1304" t="n">
        <v>0.2437076896372158</v>
      </c>
      <c r="L1304" t="n">
        <v>0.2705780246484986</v>
      </c>
      <c r="M1304" t="n">
        <v>0.4857142857142857</v>
      </c>
    </row>
    <row r="1305">
      <c r="A1305" s="323" t="n">
        <v>46006.09895833334</v>
      </c>
      <c r="B1305" s="82" t="n">
        <v>46006</v>
      </c>
      <c r="C1305" t="n">
        <v>402</v>
      </c>
      <c r="D1305" t="n">
        <v>820.6</v>
      </c>
      <c r="E1305" t="n">
        <v>5.4</v>
      </c>
      <c r="F1305" t="n">
        <v>10.4</v>
      </c>
      <c r="G1305" t="n">
        <v>0.4898854496709725</v>
      </c>
      <c r="H1305" t="n">
        <v>0.5101145503290275</v>
      </c>
      <c r="I1305" t="n">
        <v>0.5192307692307693</v>
      </c>
      <c r="J1305" t="n">
        <v>0.4807692307692307</v>
      </c>
      <c r="K1305" t="n">
        <v>0.2543635988676203</v>
      </c>
      <c r="L1305" t="n">
        <v>0.2648671703631489</v>
      </c>
      <c r="M1305" t="n">
        <v>0.4807692307692307</v>
      </c>
    </row>
    <row r="1306">
      <c r="A1306" s="323" t="n">
        <v>46006.25164351852</v>
      </c>
      <c r="B1306" s="82" t="n">
        <v>46006</v>
      </c>
      <c r="C1306" t="n">
        <v>398.4</v>
      </c>
      <c r="D1306" t="n">
        <v>854.1</v>
      </c>
      <c r="E1306" t="n">
        <v>5.3</v>
      </c>
      <c r="F1306" t="n">
        <v>10.7</v>
      </c>
      <c r="G1306" t="n">
        <v>0.466455918510713</v>
      </c>
      <c r="H1306" t="n">
        <v>0.533544081489287</v>
      </c>
      <c r="I1306" t="n">
        <v>0.4953271028037383</v>
      </c>
      <c r="J1306" t="n">
        <v>0.5046728971962616</v>
      </c>
      <c r="K1306" t="n">
        <v>0.2310482587015681</v>
      </c>
      <c r="L1306" t="n">
        <v>0.2642788441021702</v>
      </c>
      <c r="M1306" t="n">
        <v>0.5046728971962616</v>
      </c>
    </row>
    <row r="1307">
      <c r="A1307" s="323" t="n">
        <v>46006.30414351852</v>
      </c>
      <c r="B1307" s="82" t="n">
        <v>46006</v>
      </c>
      <c r="C1307" t="n">
        <v>384.8</v>
      </c>
      <c r="D1307" t="n">
        <v>854</v>
      </c>
      <c r="E1307" t="n">
        <v>5.4</v>
      </c>
      <c r="F1307" t="n">
        <v>10.5</v>
      </c>
      <c r="G1307" t="n">
        <v>0.4505854800936768</v>
      </c>
      <c r="H1307" t="n">
        <v>0.5494145199063232</v>
      </c>
      <c r="I1307" t="n">
        <v>0.5142857142857143</v>
      </c>
      <c r="J1307" t="n">
        <v>0.4857142857142857</v>
      </c>
      <c r="K1307" t="n">
        <v>0.2317296754767481</v>
      </c>
      <c r="L1307" t="n">
        <v>0.2825560388089662</v>
      </c>
      <c r="M1307" t="n">
        <v>0.4857142857142857</v>
      </c>
    </row>
    <row r="1308">
      <c r="A1308" s="323" t="n">
        <v>46006.35126157408</v>
      </c>
      <c r="B1308" s="82" t="n">
        <v>46006</v>
      </c>
      <c r="C1308" t="n">
        <v>368.5</v>
      </c>
      <c r="D1308" t="n">
        <v>826</v>
      </c>
      <c r="E1308" t="n">
        <v>5.4</v>
      </c>
      <c r="F1308" t="n">
        <v>10.4</v>
      </c>
      <c r="G1308" t="n">
        <v>0.4461259079903148</v>
      </c>
      <c r="H1308" t="n">
        <v>0.5538740920096852</v>
      </c>
      <c r="I1308" t="n">
        <v>0.5192307692307693</v>
      </c>
      <c r="J1308" t="n">
        <v>0.4807692307692307</v>
      </c>
      <c r="K1308" t="n">
        <v>0.2316422983795865</v>
      </c>
      <c r="L1308" t="n">
        <v>0.2875884708511827</v>
      </c>
      <c r="M1308" t="n">
        <v>0.4807692307692307</v>
      </c>
    </row>
    <row r="1309">
      <c r="A1309" s="323" t="n">
        <v>46006.38385416667</v>
      </c>
      <c r="B1309" s="82" t="n">
        <v>46006</v>
      </c>
      <c r="C1309" t="n">
        <v>362.2</v>
      </c>
      <c r="D1309" t="n">
        <v>834.4</v>
      </c>
      <c r="E1309" t="n">
        <v>5.3</v>
      </c>
      <c r="F1309" t="n">
        <v>10.5</v>
      </c>
      <c r="G1309" t="n">
        <v>0.4340843720038351</v>
      </c>
      <c r="H1309" t="n">
        <v>0.5659156279961649</v>
      </c>
      <c r="I1309" t="n">
        <v>0.5047619047619047</v>
      </c>
      <c r="J1309" t="n">
        <v>0.4952380952380953</v>
      </c>
      <c r="K1309" t="n">
        <v>0.219109254440031</v>
      </c>
      <c r="L1309" t="n">
        <v>0.2856526503218737</v>
      </c>
      <c r="M1309" t="n">
        <v>0.4952380952380953</v>
      </c>
    </row>
    <row r="1310">
      <c r="A1310" s="323" t="n">
        <v>46006.4375462963</v>
      </c>
      <c r="B1310" s="82" t="n">
        <v>46006</v>
      </c>
      <c r="C1310" t="n">
        <v>398.2</v>
      </c>
      <c r="D1310" t="n">
        <v>842.9</v>
      </c>
      <c r="E1310" t="n">
        <v>5.3</v>
      </c>
      <c r="F1310" t="n">
        <v>10.4</v>
      </c>
      <c r="G1310" t="n">
        <v>0.4724166567801637</v>
      </c>
      <c r="H1310" t="n">
        <v>0.5275833432198362</v>
      </c>
      <c r="I1310" t="n">
        <v>0.5096153846153846</v>
      </c>
      <c r="J1310" t="n">
        <v>0.4903846153846154</v>
      </c>
      <c r="K1310" t="n">
        <v>0.2407507962437372</v>
      </c>
      <c r="L1310" t="n">
        <v>0.2688645883716473</v>
      </c>
      <c r="M1310" t="n">
        <v>0.4903846153846154</v>
      </c>
    </row>
    <row r="1311">
      <c r="A1311" s="323" t="n">
        <v>46006.46841435185</v>
      </c>
      <c r="B1311" s="82" t="n">
        <v>46006</v>
      </c>
      <c r="C1311" t="n">
        <v>385.2</v>
      </c>
      <c r="D1311" t="n">
        <v>850.3</v>
      </c>
      <c r="E1311" t="n">
        <v>5.3</v>
      </c>
      <c r="F1311" t="n">
        <v>10.9</v>
      </c>
      <c r="G1311" t="n">
        <v>0.4530165823826885</v>
      </c>
      <c r="H1311" t="n">
        <v>0.5469834176173115</v>
      </c>
      <c r="I1311" t="n">
        <v>0.4862385321100917</v>
      </c>
      <c r="J1311" t="n">
        <v>0.5137614678899083</v>
      </c>
      <c r="K1311" t="n">
        <v>0.2202741180392889</v>
      </c>
      <c r="L1311" t="n">
        <v>0.2659644140708028</v>
      </c>
      <c r="M1311" t="n">
        <v>0.5137614678899083</v>
      </c>
    </row>
    <row r="1312">
      <c r="A1312" s="323" t="n">
        <v>46006.51028935185</v>
      </c>
      <c r="B1312" s="82" t="n">
        <v>46006</v>
      </c>
      <c r="C1312" t="n">
        <v>373.5</v>
      </c>
      <c r="D1312" t="n">
        <v>845.5</v>
      </c>
      <c r="E1312" t="n">
        <v>5.3</v>
      </c>
      <c r="F1312" t="n">
        <v>10.7</v>
      </c>
      <c r="G1312" t="n">
        <v>0.4417504435245417</v>
      </c>
      <c r="H1312" t="n">
        <v>0.5582495564754583</v>
      </c>
      <c r="I1312" t="n">
        <v>0.4953271028037383</v>
      </c>
      <c r="J1312" t="n">
        <v>0.5046728971962616</v>
      </c>
      <c r="K1312" t="n">
        <v>0.2188109673532777</v>
      </c>
      <c r="L1312" t="n">
        <v>0.2765161354504606</v>
      </c>
      <c r="M1312" t="n">
        <v>0.5046728971962616</v>
      </c>
    </row>
    <row r="1313">
      <c r="A1313" s="323" t="n">
        <v>46006.94291666667</v>
      </c>
      <c r="B1313" s="82" t="n">
        <v>46006</v>
      </c>
      <c r="C1313" t="n">
        <v>399</v>
      </c>
      <c r="D1313" t="n">
        <v>823.4</v>
      </c>
      <c r="E1313" t="n">
        <v>5.3</v>
      </c>
      <c r="F1313" t="n">
        <v>10.4</v>
      </c>
      <c r="G1313" t="n">
        <v>0.4845761476803498</v>
      </c>
      <c r="H1313" t="n">
        <v>0.5154238523196503</v>
      </c>
      <c r="I1313" t="n">
        <v>0.5096153846153846</v>
      </c>
      <c r="J1313" t="n">
        <v>0.4903846153846154</v>
      </c>
      <c r="K1313" t="n">
        <v>0.2469474598755629</v>
      </c>
      <c r="L1313" t="n">
        <v>0.2626679247398218</v>
      </c>
      <c r="M1313" t="n">
        <v>0.4903846153846154</v>
      </c>
    </row>
    <row r="1314">
      <c r="A1314" s="323" t="n">
        <v>46007.01979166667</v>
      </c>
      <c r="B1314" s="82" t="n">
        <v>46007</v>
      </c>
      <c r="C1314" t="n">
        <v>388</v>
      </c>
      <c r="D1314" t="n">
        <v>822.4</v>
      </c>
      <c r="E1314" t="n">
        <v>5.3</v>
      </c>
      <c r="F1314" t="n">
        <v>10.6</v>
      </c>
      <c r="G1314" t="n">
        <v>0.4717898832684825</v>
      </c>
      <c r="H1314" t="n">
        <v>0.5282101167315175</v>
      </c>
      <c r="I1314" t="n">
        <v>0.5</v>
      </c>
      <c r="J1314" t="n">
        <v>0.5</v>
      </c>
      <c r="K1314" t="n">
        <v>0.2358949416342412</v>
      </c>
      <c r="L1314" t="n">
        <v>0.2641050583657588</v>
      </c>
      <c r="M1314" t="n">
        <v>0.5</v>
      </c>
    </row>
    <row r="1315">
      <c r="A1315" s="323" t="n">
        <v>46007.13626157407</v>
      </c>
      <c r="B1315" s="82" t="n">
        <v>46007</v>
      </c>
      <c r="C1315" t="n">
        <v>379.8</v>
      </c>
      <c r="D1315" t="n">
        <v>825.7</v>
      </c>
      <c r="E1315" t="n">
        <v>5.4</v>
      </c>
      <c r="F1315" t="n">
        <v>10.7</v>
      </c>
      <c r="G1315" t="n">
        <v>0.4599733559404142</v>
      </c>
      <c r="H1315" t="n">
        <v>0.5400266440595858</v>
      </c>
      <c r="I1315" t="n">
        <v>0.5046728971962617</v>
      </c>
      <c r="J1315" t="n">
        <v>0.4953271028037383</v>
      </c>
      <c r="K1315" t="n">
        <v>0.2321360861755361</v>
      </c>
      <c r="L1315" t="n">
        <v>0.2725368110207256</v>
      </c>
      <c r="M1315" t="n">
        <v>0.4953271028037383</v>
      </c>
    </row>
    <row r="1316">
      <c r="A1316" s="323" t="n">
        <v>46007.19415509259</v>
      </c>
      <c r="B1316" s="82" t="n">
        <v>46007</v>
      </c>
      <c r="C1316" t="n">
        <v>402</v>
      </c>
      <c r="D1316" t="n">
        <v>830</v>
      </c>
      <c r="E1316" t="n">
        <v>5.4</v>
      </c>
      <c r="F1316" t="n">
        <v>10.4</v>
      </c>
      <c r="G1316" t="n">
        <v>0.4843373493975904</v>
      </c>
      <c r="H1316" t="n">
        <v>0.5156626506024097</v>
      </c>
      <c r="I1316" t="n">
        <v>0.5192307692307693</v>
      </c>
      <c r="J1316" t="n">
        <v>0.4807692307692307</v>
      </c>
      <c r="K1316" t="n">
        <v>0.2514828544949027</v>
      </c>
      <c r="L1316" t="n">
        <v>0.2677479147358666</v>
      </c>
      <c r="M1316" t="n">
        <v>0.4807692307692307</v>
      </c>
    </row>
    <row r="1317">
      <c r="A1317" s="323" t="n">
        <v>46007.26401620371</v>
      </c>
      <c r="B1317" s="82" t="n">
        <v>46007</v>
      </c>
      <c r="C1317" t="n">
        <v>398.2</v>
      </c>
      <c r="D1317" t="n">
        <v>849.5</v>
      </c>
      <c r="E1317" t="n">
        <v>5.3</v>
      </c>
      <c r="F1317" t="n">
        <v>10.9</v>
      </c>
      <c r="G1317" t="n">
        <v>0.4687463213655091</v>
      </c>
      <c r="H1317" t="n">
        <v>0.5312536786344909</v>
      </c>
      <c r="I1317" t="n">
        <v>0.4862385321100917</v>
      </c>
      <c r="J1317" t="n">
        <v>0.5137614678899083</v>
      </c>
      <c r="K1317" t="n">
        <v>0.2279225232327705</v>
      </c>
      <c r="L1317" t="n">
        <v>0.2583160088773213</v>
      </c>
      <c r="M1317" t="n">
        <v>0.5137614678899083</v>
      </c>
    </row>
    <row r="1318">
      <c r="A1318" s="323" t="n">
        <v>46007.31796296296</v>
      </c>
      <c r="B1318" s="82" t="n">
        <v>46007</v>
      </c>
      <c r="C1318" t="n">
        <v>394.6</v>
      </c>
      <c r="D1318" t="n">
        <v>811.4</v>
      </c>
      <c r="E1318" t="n">
        <v>5.2</v>
      </c>
      <c r="F1318" t="n">
        <v>10.5</v>
      </c>
      <c r="G1318" t="n">
        <v>0.4863199408429875</v>
      </c>
      <c r="H1318" t="n">
        <v>0.5136800591570125</v>
      </c>
      <c r="I1318" t="n">
        <v>0.4952380952380953</v>
      </c>
      <c r="J1318" t="n">
        <v>0.5047619047619047</v>
      </c>
      <c r="K1318" t="n">
        <v>0.2408441611793843</v>
      </c>
      <c r="L1318" t="n">
        <v>0.254393934058711</v>
      </c>
      <c r="M1318" t="n">
        <v>0.5047619047619047</v>
      </c>
    </row>
    <row r="1319">
      <c r="A1319" s="323" t="n">
        <v>46007.34142361111</v>
      </c>
      <c r="B1319" s="82" t="n">
        <v>46007</v>
      </c>
      <c r="C1319" t="n">
        <v>398.5</v>
      </c>
      <c r="D1319" t="n">
        <v>845.8</v>
      </c>
      <c r="E1319" t="n">
        <v>5.3</v>
      </c>
      <c r="F1319" t="n">
        <v>10.6</v>
      </c>
      <c r="G1319" t="n">
        <v>0.4711515724757626</v>
      </c>
      <c r="H1319" t="n">
        <v>0.5288484275242373</v>
      </c>
      <c r="I1319" t="n">
        <v>0.5</v>
      </c>
      <c r="J1319" t="n">
        <v>0.5</v>
      </c>
      <c r="K1319" t="n">
        <v>0.2355757862378813</v>
      </c>
      <c r="L1319" t="n">
        <v>0.2644242137621187</v>
      </c>
      <c r="M1319" t="n">
        <v>0.5</v>
      </c>
    </row>
    <row r="1320">
      <c r="A1320" s="323" t="n">
        <v>46007.38253472222</v>
      </c>
      <c r="B1320" s="82" t="n">
        <v>46007</v>
      </c>
      <c r="C1320" t="n">
        <v>375.4</v>
      </c>
      <c r="D1320" t="n">
        <v>840</v>
      </c>
      <c r="E1320" t="n">
        <v>5.4</v>
      </c>
      <c r="F1320" t="n">
        <v>10.6</v>
      </c>
      <c r="G1320" t="n">
        <v>0.4469047619047619</v>
      </c>
      <c r="H1320" t="n">
        <v>0.5530952380952381</v>
      </c>
      <c r="I1320" t="n">
        <v>0.5094339622641509</v>
      </c>
      <c r="J1320" t="n">
        <v>0.490566037735849</v>
      </c>
      <c r="K1320" t="n">
        <v>0.2276684636118598</v>
      </c>
      <c r="L1320" t="n">
        <v>0.2817654986522911</v>
      </c>
      <c r="M1320" t="n">
        <v>0.490566037735849</v>
      </c>
    </row>
    <row r="1321">
      <c r="A1321" s="323" t="n">
        <v>46007.99859953704</v>
      </c>
      <c r="B1321" s="82" t="n">
        <v>46007</v>
      </c>
      <c r="C1321" t="n">
        <v>398</v>
      </c>
      <c r="D1321" t="n">
        <v>821.5</v>
      </c>
      <c r="E1321" t="n">
        <v>5.4</v>
      </c>
      <c r="F1321" t="n">
        <v>10.4</v>
      </c>
      <c r="G1321" t="n">
        <v>0.4844796104686549</v>
      </c>
      <c r="H1321" t="n">
        <v>0.515520389531345</v>
      </c>
      <c r="I1321" t="n">
        <v>0.5192307692307693</v>
      </c>
      <c r="J1321" t="n">
        <v>0.4807692307692307</v>
      </c>
      <c r="K1321" t="n">
        <v>0.2515567208202631</v>
      </c>
      <c r="L1321" t="n">
        <v>0.2676740484105061</v>
      </c>
      <c r="M1321" t="n">
        <v>0.4807692307692307</v>
      </c>
    </row>
    <row r="1322">
      <c r="A1322" s="323" t="n">
        <v>46008.03744212963</v>
      </c>
      <c r="B1322" s="82" t="n">
        <v>46008</v>
      </c>
      <c r="C1322" t="n">
        <v>402</v>
      </c>
      <c r="D1322" t="n">
        <v>824.5</v>
      </c>
      <c r="E1322" t="n">
        <v>5.4</v>
      </c>
      <c r="F1322" t="n">
        <v>10.5</v>
      </c>
      <c r="G1322" t="n">
        <v>0.4875682231655549</v>
      </c>
      <c r="H1322" t="n">
        <v>0.5124317768344451</v>
      </c>
      <c r="I1322" t="n">
        <v>0.5142857142857143</v>
      </c>
      <c r="J1322" t="n">
        <v>0.4857142857142857</v>
      </c>
      <c r="K1322" t="n">
        <v>0.2507493719137139</v>
      </c>
      <c r="L1322" t="n">
        <v>0.2635363423720004</v>
      </c>
      <c r="M1322" t="n">
        <v>0.4857142857142857</v>
      </c>
    </row>
    <row r="1323">
      <c r="A1323" s="323" t="n">
        <v>46008.09556712963</v>
      </c>
      <c r="B1323" s="82" t="n">
        <v>46008</v>
      </c>
      <c r="C1323" t="n">
        <v>399</v>
      </c>
      <c r="D1323" t="n">
        <v>827</v>
      </c>
      <c r="E1323" t="n">
        <v>5.3</v>
      </c>
      <c r="F1323" t="n">
        <v>10.5</v>
      </c>
      <c r="G1323" t="n">
        <v>0.4824667472793229</v>
      </c>
      <c r="H1323" t="n">
        <v>0.5175332527206772</v>
      </c>
      <c r="I1323" t="n">
        <v>0.5047619047619047</v>
      </c>
      <c r="J1323" t="n">
        <v>0.4952380952380953</v>
      </c>
      <c r="K1323" t="n">
        <v>0.2435308343409915</v>
      </c>
      <c r="L1323" t="n">
        <v>0.2612310704209133</v>
      </c>
      <c r="M1323" t="n">
        <v>0.4952380952380953</v>
      </c>
    </row>
    <row r="1324">
      <c r="A1324" s="323" t="n">
        <v>46008.17725694444</v>
      </c>
      <c r="B1324" s="82" t="n">
        <v>46008</v>
      </c>
      <c r="C1324" t="n">
        <v>376</v>
      </c>
      <c r="D1324" t="n">
        <v>820</v>
      </c>
      <c r="E1324" t="n">
        <v>5.3</v>
      </c>
      <c r="F1324" t="n">
        <v>10.5</v>
      </c>
      <c r="G1324" t="n">
        <v>0.4585365853658537</v>
      </c>
      <c r="H1324" t="n">
        <v>0.5414634146341464</v>
      </c>
      <c r="I1324" t="n">
        <v>0.5047619047619047</v>
      </c>
      <c r="J1324" t="n">
        <v>0.4952380952380953</v>
      </c>
      <c r="K1324" t="n">
        <v>0.231451800232288</v>
      </c>
      <c r="L1324" t="n">
        <v>0.2733101045296167</v>
      </c>
      <c r="M1324" t="n">
        <v>0.4952380952380953</v>
      </c>
    </row>
    <row r="1325">
      <c r="A1325" s="323" t="n">
        <v>46008.26520833333</v>
      </c>
      <c r="B1325" s="82" t="n">
        <v>46008</v>
      </c>
      <c r="C1325" t="n">
        <v>417.5</v>
      </c>
      <c r="D1325" t="n">
        <v>828.6</v>
      </c>
      <c r="E1325" t="n">
        <v>5.3</v>
      </c>
      <c r="F1325" t="n">
        <v>11</v>
      </c>
      <c r="G1325" t="n">
        <v>0.5038619357953174</v>
      </c>
      <c r="H1325" t="n">
        <v>0.4961380642046826</v>
      </c>
      <c r="I1325" t="n">
        <v>0.4818181818181818</v>
      </c>
      <c r="J1325" t="n">
        <v>0.5181818181818182</v>
      </c>
      <c r="K1325" t="n">
        <v>0.2427698417922893</v>
      </c>
      <c r="L1325" t="n">
        <v>0.2390483400258925</v>
      </c>
      <c r="M1325" t="n">
        <v>0.5181818181818182</v>
      </c>
    </row>
    <row r="1326">
      <c r="A1326" s="323" t="n">
        <v>46008.30725694444</v>
      </c>
      <c r="B1326" s="82" t="n">
        <v>46008</v>
      </c>
      <c r="C1326" t="n">
        <v>380.5</v>
      </c>
      <c r="D1326" t="n">
        <v>826.4</v>
      </c>
      <c r="E1326" t="n">
        <v>5.4</v>
      </c>
      <c r="F1326" t="n">
        <v>10.5</v>
      </c>
      <c r="G1326" t="n">
        <v>0.460430784123911</v>
      </c>
      <c r="H1326" t="n">
        <v>0.5395692158760891</v>
      </c>
      <c r="I1326" t="n">
        <v>0.5142857142857143</v>
      </c>
      <c r="J1326" t="n">
        <v>0.4857142857142857</v>
      </c>
      <c r="K1326" t="n">
        <v>0.2367929746922971</v>
      </c>
      <c r="L1326" t="n">
        <v>0.2774927395934172</v>
      </c>
      <c r="M1326" t="n">
        <v>0.4857142857142857</v>
      </c>
    </row>
    <row r="1327">
      <c r="A1327" s="323" t="n">
        <v>46008.36732638889</v>
      </c>
      <c r="B1327" s="82" t="n">
        <v>46008</v>
      </c>
      <c r="C1327" t="n">
        <v>411.1</v>
      </c>
      <c r="D1327" t="n">
        <v>831.9</v>
      </c>
      <c r="E1327" t="n">
        <v>5.3</v>
      </c>
      <c r="F1327" t="n">
        <v>10.6</v>
      </c>
      <c r="G1327" t="n">
        <v>0.4941699723524463</v>
      </c>
      <c r="H1327" t="n">
        <v>0.5058300276475538</v>
      </c>
      <c r="I1327" t="n">
        <v>0.5</v>
      </c>
      <c r="J1327" t="n">
        <v>0.5</v>
      </c>
      <c r="K1327" t="n">
        <v>0.2470849861762231</v>
      </c>
      <c r="L1327" t="n">
        <v>0.2529150138237769</v>
      </c>
      <c r="M1327" t="n">
        <v>0.5</v>
      </c>
    </row>
    <row r="1328">
      <c r="A1328" s="323" t="n">
        <v>46008.39729166667</v>
      </c>
      <c r="B1328" s="82" t="n">
        <v>46008</v>
      </c>
      <c r="C1328" t="n">
        <v>394.5</v>
      </c>
      <c r="D1328" t="n">
        <v>831</v>
      </c>
      <c r="E1328" t="n">
        <v>5.5</v>
      </c>
      <c r="F1328" t="n">
        <v>10.9</v>
      </c>
      <c r="G1328" t="n">
        <v>0.4747292418772563</v>
      </c>
      <c r="H1328" t="n">
        <v>0.5252707581227437</v>
      </c>
      <c r="I1328" t="n">
        <v>0.5045871559633027</v>
      </c>
      <c r="J1328" t="n">
        <v>0.4954128440366973</v>
      </c>
      <c r="K1328" t="n">
        <v>0.2395422780114596</v>
      </c>
      <c r="L1328" t="n">
        <v>0.2650448779518431</v>
      </c>
      <c r="M1328" t="n">
        <v>0.4954128440366973</v>
      </c>
    </row>
    <row r="1329">
      <c r="A1329" s="323" t="n">
        <v>46008.95668981481</v>
      </c>
      <c r="B1329" s="82" t="n">
        <v>46008</v>
      </c>
      <c r="C1329" t="n">
        <v>399.4</v>
      </c>
      <c r="D1329" t="n">
        <v>822</v>
      </c>
      <c r="E1329" t="n">
        <v>5.3</v>
      </c>
      <c r="F1329" t="n">
        <v>10.5</v>
      </c>
      <c r="G1329" t="n">
        <v>0.4858880778588808</v>
      </c>
      <c r="H1329" t="n">
        <v>0.5141119221411192</v>
      </c>
      <c r="I1329" t="n">
        <v>0.5047619047619047</v>
      </c>
      <c r="J1329" t="n">
        <v>0.4952380952380953</v>
      </c>
      <c r="K1329" t="n">
        <v>0.2452577916811493</v>
      </c>
      <c r="L1329" t="n">
        <v>0.2595041130807554</v>
      </c>
      <c r="M1329" t="n">
        <v>0.4952380952380953</v>
      </c>
    </row>
    <row r="1330">
      <c r="A1330" s="323" t="n">
        <v>46009.02101851852</v>
      </c>
      <c r="B1330" s="82" t="n">
        <v>46009</v>
      </c>
      <c r="C1330" t="n">
        <v>398</v>
      </c>
      <c r="D1330" t="n">
        <v>830.4</v>
      </c>
      <c r="E1330" t="n">
        <v>5.3</v>
      </c>
      <c r="F1330" t="n">
        <v>10.4</v>
      </c>
      <c r="G1330" t="n">
        <v>0.4792870905587669</v>
      </c>
      <c r="H1330" t="n">
        <v>0.5207129094412332</v>
      </c>
      <c r="I1330" t="n">
        <v>0.5096153846153846</v>
      </c>
      <c r="J1330" t="n">
        <v>0.4903846153846154</v>
      </c>
      <c r="K1330" t="n">
        <v>0.2442520749962946</v>
      </c>
      <c r="L1330" t="n">
        <v>0.2653633096190899</v>
      </c>
      <c r="M1330" t="n">
        <v>0.4903846153846154</v>
      </c>
    </row>
    <row r="1331">
      <c r="A1331" s="323" t="n">
        <v>46009.1288425926</v>
      </c>
      <c r="B1331" s="82" t="n">
        <v>46009</v>
      </c>
      <c r="C1331" t="n">
        <v>402</v>
      </c>
      <c r="D1331" t="n">
        <v>827.8</v>
      </c>
      <c r="E1331" t="n">
        <v>5.3</v>
      </c>
      <c r="F1331" t="n">
        <v>10.4</v>
      </c>
      <c r="G1331" t="n">
        <v>0.4856245469920271</v>
      </c>
      <c r="H1331" t="n">
        <v>0.5143754530079729</v>
      </c>
      <c r="I1331" t="n">
        <v>0.5096153846153846</v>
      </c>
      <c r="J1331" t="n">
        <v>0.4903846153846154</v>
      </c>
      <c r="K1331" t="n">
        <v>0.2474817402940138</v>
      </c>
      <c r="L1331" t="n">
        <v>0.2621336443213708</v>
      </c>
      <c r="M1331" t="n">
        <v>0.4903846153846154</v>
      </c>
    </row>
    <row r="1332">
      <c r="A1332" s="323" t="n">
        <v>46009.2609375</v>
      </c>
      <c r="B1332" s="82" t="n">
        <v>46009</v>
      </c>
      <c r="C1332" t="n">
        <v>404</v>
      </c>
      <c r="D1332" t="n">
        <v>849.3</v>
      </c>
      <c r="E1332" t="n">
        <v>5.5</v>
      </c>
      <c r="F1332" t="n">
        <v>10.6</v>
      </c>
      <c r="G1332" t="n">
        <v>0.4756858589426587</v>
      </c>
      <c r="H1332" t="n">
        <v>0.5243141410573413</v>
      </c>
      <c r="I1332" t="n">
        <v>0.5188679245283019</v>
      </c>
      <c r="J1332" t="n">
        <v>0.4811320754716981</v>
      </c>
      <c r="K1332" t="n">
        <v>0.2468181343570399</v>
      </c>
      <c r="L1332" t="n">
        <v>0.272049790171262</v>
      </c>
      <c r="M1332" t="n">
        <v>0.4811320754716981</v>
      </c>
    </row>
    <row r="1333">
      <c r="A1333" s="323" t="n">
        <v>46009.30353009259</v>
      </c>
      <c r="B1333" s="82" t="n">
        <v>46009</v>
      </c>
      <c r="C1333" t="n">
        <v>387.1</v>
      </c>
      <c r="D1333" t="n">
        <v>862.2</v>
      </c>
      <c r="E1333" t="n">
        <v>5.6</v>
      </c>
      <c r="F1333" t="n">
        <v>10.7</v>
      </c>
      <c r="G1333" t="n">
        <v>0.448967756900951</v>
      </c>
      <c r="H1333" t="n">
        <v>0.551032243099049</v>
      </c>
      <c r="I1333" t="n">
        <v>0.5233644859813084</v>
      </c>
      <c r="J1333" t="n">
        <v>0.4766355140186916</v>
      </c>
      <c r="K1333" t="n">
        <v>0.2349737793126472</v>
      </c>
      <c r="L1333" t="n">
        <v>0.2883907066686611</v>
      </c>
      <c r="M1333" t="n">
        <v>0.4766355140186916</v>
      </c>
    </row>
    <row r="1334">
      <c r="A1334" s="323" t="n">
        <v>46009.3837037037</v>
      </c>
      <c r="B1334" s="82" t="n">
        <v>46009</v>
      </c>
      <c r="C1334" t="n">
        <v>392.3</v>
      </c>
      <c r="D1334" t="n">
        <v>856.9</v>
      </c>
      <c r="E1334" t="n">
        <v>5.7</v>
      </c>
      <c r="F1334" t="n">
        <v>10.4</v>
      </c>
      <c r="G1334" t="n">
        <v>0.4578130470299919</v>
      </c>
      <c r="H1334" t="n">
        <v>0.5421869529700082</v>
      </c>
      <c r="I1334" t="n">
        <v>0.5480769230769231</v>
      </c>
      <c r="J1334" t="n">
        <v>0.4519230769230769</v>
      </c>
      <c r="K1334" t="n">
        <v>0.2509167661606687</v>
      </c>
      <c r="L1334" t="n">
        <v>0.2971601569162545</v>
      </c>
      <c r="M1334" t="n">
        <v>0.4519230769230769</v>
      </c>
    </row>
    <row r="1335">
      <c r="A1335" s="323" t="n">
        <v>46009.42523148148</v>
      </c>
      <c r="B1335" s="82" t="n">
        <v>46009</v>
      </c>
      <c r="C1335" t="n">
        <v>404.1</v>
      </c>
      <c r="D1335" t="n">
        <v>862.8</v>
      </c>
      <c r="E1335" t="n">
        <v>5.3</v>
      </c>
      <c r="F1335" t="n">
        <v>10.7</v>
      </c>
      <c r="G1335" t="n">
        <v>0.4683588317107094</v>
      </c>
      <c r="H1335" t="n">
        <v>0.5316411682892906</v>
      </c>
      <c r="I1335" t="n">
        <v>0.4953271028037383</v>
      </c>
      <c r="J1335" t="n">
        <v>0.5046728971962616</v>
      </c>
      <c r="K1335" t="n">
        <v>0.2319908231838093</v>
      </c>
      <c r="L1335" t="n">
        <v>0.263336279619929</v>
      </c>
      <c r="M1335" t="n">
        <v>0.5046728971962616</v>
      </c>
    </row>
    <row r="1336">
      <c r="A1336" s="323" t="n">
        <v>46009.46335648148</v>
      </c>
      <c r="B1336" s="82" t="n">
        <v>46009</v>
      </c>
      <c r="C1336" t="n">
        <v>386.5</v>
      </c>
      <c r="D1336" t="n">
        <v>850.8</v>
      </c>
      <c r="E1336" t="n">
        <v>5.6</v>
      </c>
      <c r="F1336" t="n">
        <v>10.4</v>
      </c>
      <c r="G1336" t="n">
        <v>0.4542783262811472</v>
      </c>
      <c r="H1336" t="n">
        <v>0.5457216737188528</v>
      </c>
      <c r="I1336" t="n">
        <v>0.5384615384615384</v>
      </c>
      <c r="J1336" t="n">
        <v>0.4615384615384616</v>
      </c>
      <c r="K1336" t="n">
        <v>0.2446114064590792</v>
      </c>
      <c r="L1336" t="n">
        <v>0.2938501320024592</v>
      </c>
      <c r="M1336" t="n">
        <v>0.4615384615384616</v>
      </c>
    </row>
    <row r="1337">
      <c r="A1337" s="323" t="n">
        <v>46009.51293981481</v>
      </c>
      <c r="B1337" s="82" t="n">
        <v>46009</v>
      </c>
      <c r="C1337" t="n">
        <v>404.1</v>
      </c>
      <c r="D1337" t="n">
        <v>846.4</v>
      </c>
      <c r="E1337" t="n">
        <v>5.2</v>
      </c>
      <c r="F1337" t="n">
        <v>10.4</v>
      </c>
      <c r="G1337" t="n">
        <v>0.4774338374291116</v>
      </c>
      <c r="H1337" t="n">
        <v>0.5225661625708884</v>
      </c>
      <c r="I1337" t="n">
        <v>0.5</v>
      </c>
      <c r="J1337" t="n">
        <v>0.5</v>
      </c>
      <c r="K1337" t="n">
        <v>0.2387169187145558</v>
      </c>
      <c r="L1337" t="n">
        <v>0.2612830812854442</v>
      </c>
      <c r="M1337" t="n">
        <v>0.5</v>
      </c>
    </row>
    <row r="1338">
      <c r="A1338" s="323" t="n">
        <v>46010.05043981481</v>
      </c>
      <c r="B1338" s="82" t="n">
        <v>46010</v>
      </c>
      <c r="C1338" t="n">
        <v>402.3</v>
      </c>
      <c r="D1338" t="n">
        <v>844.1</v>
      </c>
      <c r="E1338" t="n">
        <v>5.4</v>
      </c>
      <c r="F1338" t="n">
        <v>10.6</v>
      </c>
      <c r="G1338" t="n">
        <v>0.4766022983058879</v>
      </c>
      <c r="H1338" t="n">
        <v>0.523397701694112</v>
      </c>
      <c r="I1338" t="n">
        <v>0.5094339622641509</v>
      </c>
      <c r="J1338" t="n">
        <v>0.490566037735849</v>
      </c>
      <c r="K1338" t="n">
        <v>0.2427973972501693</v>
      </c>
      <c r="L1338" t="n">
        <v>0.2666365650139816</v>
      </c>
      <c r="M1338" t="n">
        <v>0.490566037735849</v>
      </c>
    </row>
    <row r="1339">
      <c r="A1339" s="323" t="n">
        <v>46010.1565625</v>
      </c>
      <c r="B1339" s="82" t="n">
        <v>46010</v>
      </c>
      <c r="C1339" t="n">
        <v>398.6</v>
      </c>
      <c r="D1339" t="n">
        <v>841.4</v>
      </c>
      <c r="E1339" t="n">
        <v>5.3</v>
      </c>
      <c r="F1339" t="n">
        <v>10.7</v>
      </c>
      <c r="G1339" t="n">
        <v>0.4737342524364155</v>
      </c>
      <c r="H1339" t="n">
        <v>0.5262657475635845</v>
      </c>
      <c r="I1339" t="n">
        <v>0.4953271028037383</v>
      </c>
      <c r="J1339" t="n">
        <v>0.5046728971962616</v>
      </c>
      <c r="K1339" t="n">
        <v>0.2346534147582245</v>
      </c>
      <c r="L1339" t="n">
        <v>0.2606736880455138</v>
      </c>
      <c r="M1339" t="n">
        <v>0.5046728971962616</v>
      </c>
    </row>
    <row r="1340">
      <c r="A1340" s="323" t="n">
        <v>46010.26841435185</v>
      </c>
      <c r="B1340" s="82" t="n">
        <v>46010</v>
      </c>
      <c r="C1340" t="n">
        <v>398.2</v>
      </c>
      <c r="D1340" t="n">
        <v>858.9</v>
      </c>
      <c r="E1340" t="n">
        <v>5.4</v>
      </c>
      <c r="F1340" t="n">
        <v>10.3</v>
      </c>
      <c r="G1340" t="n">
        <v>0.4636162533473047</v>
      </c>
      <c r="H1340" t="n">
        <v>0.5363837466526953</v>
      </c>
      <c r="I1340" t="n">
        <v>0.5242718446601942</v>
      </c>
      <c r="J1340" t="n">
        <v>0.4757281553398058</v>
      </c>
      <c r="K1340" t="n">
        <v>0.2430609483568394</v>
      </c>
      <c r="L1340" t="n">
        <v>0.2812108963033548</v>
      </c>
      <c r="M1340" t="n">
        <v>0.4757281553398058</v>
      </c>
    </row>
    <row r="1341">
      <c r="A1341" s="323" t="n">
        <v>46010.32346064815</v>
      </c>
      <c r="B1341" s="82" t="n">
        <v>46010</v>
      </c>
      <c r="C1341" t="n">
        <v>399.2</v>
      </c>
      <c r="D1341" t="n">
        <v>833.7</v>
      </c>
      <c r="E1341" t="n">
        <v>5.3</v>
      </c>
      <c r="F1341" t="n">
        <v>10.5</v>
      </c>
      <c r="G1341" t="n">
        <v>0.4788293151013553</v>
      </c>
      <c r="H1341" t="n">
        <v>0.5211706848986446</v>
      </c>
      <c r="I1341" t="n">
        <v>0.5047619047619047</v>
      </c>
      <c r="J1341" t="n">
        <v>0.4952380952380953</v>
      </c>
      <c r="K1341" t="n">
        <v>0.2416947971463984</v>
      </c>
      <c r="L1341" t="n">
        <v>0.2630671076155063</v>
      </c>
      <c r="M1341" t="n">
        <v>0.4952380952380953</v>
      </c>
    </row>
    <row r="1342">
      <c r="A1342" s="323" t="n">
        <v>46010.343125</v>
      </c>
      <c r="B1342" s="82" t="n">
        <v>46010</v>
      </c>
      <c r="C1342" t="n">
        <v>396.7</v>
      </c>
      <c r="D1342" t="n">
        <v>849.6</v>
      </c>
      <c r="E1342" t="n">
        <v>5.4</v>
      </c>
      <c r="F1342" t="n">
        <v>10.2</v>
      </c>
      <c r="G1342" t="n">
        <v>0.4669256120527307</v>
      </c>
      <c r="H1342" t="n">
        <v>0.5330743879472694</v>
      </c>
      <c r="I1342" t="n">
        <v>0.5294117647058825</v>
      </c>
      <c r="J1342" t="n">
        <v>0.4705882352941176</v>
      </c>
      <c r="K1342" t="n">
        <v>0.2471959122632104</v>
      </c>
      <c r="L1342" t="n">
        <v>0.2822158524426721</v>
      </c>
      <c r="M1342" t="n">
        <v>0.4705882352941176</v>
      </c>
    </row>
    <row r="1343">
      <c r="A1343" s="323" t="n">
        <v>46010.41387731482</v>
      </c>
      <c r="B1343" s="82" t="n">
        <v>46010</v>
      </c>
      <c r="C1343" t="n">
        <v>387.6</v>
      </c>
      <c r="D1343" t="n">
        <v>833.8</v>
      </c>
      <c r="E1343" t="n">
        <v>5.1</v>
      </c>
      <c r="F1343" t="n">
        <v>10.2</v>
      </c>
      <c r="G1343" t="n">
        <v>0.4648596785799953</v>
      </c>
      <c r="H1343" t="n">
        <v>0.5351403214200048</v>
      </c>
      <c r="I1343" t="n">
        <v>0.5</v>
      </c>
      <c r="J1343" t="n">
        <v>0.5</v>
      </c>
      <c r="K1343" t="n">
        <v>0.2324298392899976</v>
      </c>
      <c r="L1343" t="n">
        <v>0.2675701607100024</v>
      </c>
      <c r="M1343" t="n">
        <v>0.5</v>
      </c>
    </row>
    <row r="1344">
      <c r="A1344" s="323" t="n">
        <v>46010.47806712963</v>
      </c>
      <c r="B1344" s="82" t="n">
        <v>46010</v>
      </c>
      <c r="C1344" t="n">
        <v>401</v>
      </c>
      <c r="D1344" t="n">
        <v>854.1</v>
      </c>
      <c r="E1344" t="n">
        <v>5.4</v>
      </c>
      <c r="F1344" t="n">
        <v>10.5</v>
      </c>
      <c r="G1344" t="n">
        <v>0.4695000585411544</v>
      </c>
      <c r="H1344" t="n">
        <v>0.5304999414588456</v>
      </c>
      <c r="I1344" t="n">
        <v>0.5142857142857143</v>
      </c>
      <c r="J1344" t="n">
        <v>0.4857142857142857</v>
      </c>
      <c r="K1344" t="n">
        <v>0.2414571729640223</v>
      </c>
      <c r="L1344" t="n">
        <v>0.272828541321692</v>
      </c>
      <c r="M1344" t="n">
        <v>0.4857142857142857</v>
      </c>
    </row>
    <row r="1345">
      <c r="A1345" s="323" t="n">
        <v>46010.51186342593</v>
      </c>
      <c r="B1345" s="82" t="n">
        <v>46010</v>
      </c>
      <c r="C1345" t="n">
        <v>400.9</v>
      </c>
      <c r="D1345" t="n">
        <v>846.3</v>
      </c>
      <c r="E1345" t="n">
        <v>5.5</v>
      </c>
      <c r="F1345" t="n">
        <v>10.4</v>
      </c>
      <c r="G1345" t="n">
        <v>0.4737090866123124</v>
      </c>
      <c r="H1345" t="n">
        <v>0.5262909133876876</v>
      </c>
      <c r="I1345" t="n">
        <v>0.5288461538461539</v>
      </c>
      <c r="J1345" t="n">
        <v>0.4711538461538461</v>
      </c>
      <c r="K1345" t="n">
        <v>0.250519228496896</v>
      </c>
      <c r="L1345" t="n">
        <v>0.2783269253492579</v>
      </c>
      <c r="M1345" t="n">
        <v>0.4711538461538461</v>
      </c>
    </row>
    <row r="1346">
      <c r="A1346" s="323" t="n">
        <v>46010.94787037037</v>
      </c>
      <c r="B1346" s="82" t="n">
        <v>46010</v>
      </c>
      <c r="C1346" t="n">
        <v>398.6</v>
      </c>
      <c r="D1346" t="n">
        <v>823.5</v>
      </c>
      <c r="E1346" t="n">
        <v>5.3</v>
      </c>
      <c r="F1346" t="n">
        <v>10.4</v>
      </c>
      <c r="G1346" t="n">
        <v>0.4840315725561627</v>
      </c>
      <c r="H1346" t="n">
        <v>0.5159684274438373</v>
      </c>
      <c r="I1346" t="n">
        <v>0.5096153846153846</v>
      </c>
      <c r="J1346" t="n">
        <v>0.4903846153846154</v>
      </c>
      <c r="K1346" t="n">
        <v>0.2466699360141983</v>
      </c>
      <c r="L1346" t="n">
        <v>0.2629454486011863</v>
      </c>
      <c r="M1346" t="n">
        <v>0.4903846153846154</v>
      </c>
    </row>
    <row r="1347">
      <c r="A1347" s="323" t="n">
        <v>46011.03381944444</v>
      </c>
      <c r="B1347" s="82" t="n">
        <v>46011</v>
      </c>
      <c r="C1347" t="n">
        <v>376.9</v>
      </c>
      <c r="D1347" t="n">
        <v>822.6</v>
      </c>
      <c r="E1347" t="n">
        <v>5.4</v>
      </c>
      <c r="F1347" t="n">
        <v>10.5</v>
      </c>
      <c r="G1347" t="n">
        <v>0.4581813761244833</v>
      </c>
      <c r="H1347" t="n">
        <v>0.5418186238755167</v>
      </c>
      <c r="I1347" t="n">
        <v>0.5142857142857143</v>
      </c>
      <c r="J1347" t="n">
        <v>0.4857142857142857</v>
      </c>
      <c r="K1347" t="n">
        <v>0.2356361362925914</v>
      </c>
      <c r="L1347" t="n">
        <v>0.2786495779931229</v>
      </c>
      <c r="M1347" t="n">
        <v>0.4857142857142857</v>
      </c>
    </row>
    <row r="1348">
      <c r="A1348" s="323" t="n">
        <v>46011.16523148148</v>
      </c>
      <c r="B1348" s="82" t="n">
        <v>46011</v>
      </c>
      <c r="C1348" t="n">
        <v>402</v>
      </c>
      <c r="D1348" t="n">
        <v>830</v>
      </c>
      <c r="E1348" t="n">
        <v>5.4</v>
      </c>
      <c r="F1348" t="n">
        <v>10.5</v>
      </c>
      <c r="G1348" t="n">
        <v>0.4843373493975904</v>
      </c>
      <c r="H1348" t="n">
        <v>0.5156626506024097</v>
      </c>
      <c r="I1348" t="n">
        <v>0.5142857142857143</v>
      </c>
      <c r="J1348" t="n">
        <v>0.4857142857142857</v>
      </c>
      <c r="K1348" t="n">
        <v>0.2490877796901894</v>
      </c>
      <c r="L1348" t="n">
        <v>0.265197934595525</v>
      </c>
      <c r="M1348" t="n">
        <v>0.4857142857142857</v>
      </c>
    </row>
    <row r="1349">
      <c r="A1349" s="323" t="n">
        <v>46011.2615625</v>
      </c>
      <c r="B1349" s="82" t="n">
        <v>46011</v>
      </c>
      <c r="C1349" t="n">
        <v>385.7</v>
      </c>
      <c r="D1349" t="n">
        <v>848</v>
      </c>
      <c r="E1349" t="n">
        <v>5.5</v>
      </c>
      <c r="F1349" t="n">
        <v>10.8</v>
      </c>
      <c r="G1349" t="n">
        <v>0.4548349056603773</v>
      </c>
      <c r="H1349" t="n">
        <v>0.5451650943396227</v>
      </c>
      <c r="I1349" t="n">
        <v>0.5092592592592592</v>
      </c>
      <c r="J1349" t="n">
        <v>0.4907407407407408</v>
      </c>
      <c r="K1349" t="n">
        <v>0.2316288871418588</v>
      </c>
      <c r="L1349" t="n">
        <v>0.2776303721174004</v>
      </c>
      <c r="M1349" t="n">
        <v>0.4907407407407408</v>
      </c>
    </row>
    <row r="1350">
      <c r="A1350" s="323" t="n">
        <v>46011.30128472222</v>
      </c>
      <c r="B1350" s="82" t="n">
        <v>46011</v>
      </c>
      <c r="C1350" t="n">
        <v>385.7</v>
      </c>
      <c r="D1350" t="n">
        <v>841</v>
      </c>
      <c r="E1350" t="n">
        <v>5.4</v>
      </c>
      <c r="F1350" t="n">
        <v>10.5</v>
      </c>
      <c r="G1350" t="n">
        <v>0.4586206896551724</v>
      </c>
      <c r="H1350" t="n">
        <v>0.5413793103448276</v>
      </c>
      <c r="I1350" t="n">
        <v>0.5142857142857143</v>
      </c>
      <c r="J1350" t="n">
        <v>0.4857142857142857</v>
      </c>
      <c r="K1350" t="n">
        <v>0.2358620689655173</v>
      </c>
      <c r="L1350" t="n">
        <v>0.2784236453201971</v>
      </c>
      <c r="M1350" t="n">
        <v>0.4857142857142857</v>
      </c>
    </row>
    <row r="1351">
      <c r="A1351" s="323" t="n">
        <v>46011.35637731481</v>
      </c>
      <c r="B1351" s="82" t="n">
        <v>46011</v>
      </c>
      <c r="C1351" t="n">
        <v>407.5</v>
      </c>
      <c r="D1351" t="n">
        <v>863.6</v>
      </c>
      <c r="E1351" t="n">
        <v>5.2</v>
      </c>
      <c r="F1351" t="n">
        <v>10.9</v>
      </c>
      <c r="G1351" t="n">
        <v>0.471861973135711</v>
      </c>
      <c r="H1351" t="n">
        <v>0.528138026864289</v>
      </c>
      <c r="I1351" t="n">
        <v>0.4770642201834863</v>
      </c>
      <c r="J1351" t="n">
        <v>0.5229357798165137</v>
      </c>
      <c r="K1351" t="n">
        <v>0.2251084642482291</v>
      </c>
      <c r="L1351" t="n">
        <v>0.2519557559352572</v>
      </c>
      <c r="M1351" t="n">
        <v>0.5229357798165137</v>
      </c>
    </row>
    <row r="1352">
      <c r="A1352" s="323" t="n">
        <v>46011.37409722222</v>
      </c>
      <c r="B1352" s="82" t="n">
        <v>46011</v>
      </c>
      <c r="C1352" t="n">
        <v>412.5</v>
      </c>
      <c r="D1352" t="n">
        <v>835</v>
      </c>
      <c r="E1352" t="n">
        <v>5.3</v>
      </c>
      <c r="F1352" t="n">
        <v>10.8</v>
      </c>
      <c r="G1352" t="n">
        <v>0.4940119760479042</v>
      </c>
      <c r="H1352" t="n">
        <v>0.5059880239520959</v>
      </c>
      <c r="I1352" t="n">
        <v>0.4907407407407407</v>
      </c>
      <c r="J1352" t="n">
        <v>0.5092592592592593</v>
      </c>
      <c r="K1352" t="n">
        <v>0.2424318030605456</v>
      </c>
      <c r="L1352" t="n">
        <v>0.2483089376801952</v>
      </c>
      <c r="M1352" t="n">
        <v>0.5092592592592593</v>
      </c>
    </row>
    <row r="1353">
      <c r="A1353" s="323" t="n">
        <v>46011.4332175926</v>
      </c>
      <c r="B1353" s="82" t="n">
        <v>46011</v>
      </c>
      <c r="C1353" t="n">
        <v>390.2</v>
      </c>
      <c r="D1353" t="n">
        <v>827.2</v>
      </c>
      <c r="E1353" t="n">
        <v>5.3</v>
      </c>
      <c r="F1353" t="n">
        <v>10.7</v>
      </c>
      <c r="G1353" t="n">
        <v>0.4717117988394584</v>
      </c>
      <c r="H1353" t="n">
        <v>0.5282882011605416</v>
      </c>
      <c r="I1353" t="n">
        <v>0.4953271028037383</v>
      </c>
      <c r="J1353" t="n">
        <v>0.5046728971962616</v>
      </c>
      <c r="K1353" t="n">
        <v>0.2336516386774887</v>
      </c>
      <c r="L1353" t="n">
        <v>0.2616754641262496</v>
      </c>
      <c r="M1353" t="n">
        <v>0.5046728971962616</v>
      </c>
    </row>
    <row r="1354">
      <c r="A1354" s="323" t="n">
        <v>46011.46596064815</v>
      </c>
      <c r="B1354" s="82" t="n">
        <v>46011</v>
      </c>
      <c r="C1354" t="n">
        <v>386.4</v>
      </c>
      <c r="D1354" t="n">
        <v>837.7</v>
      </c>
      <c r="E1354" t="n">
        <v>5.4</v>
      </c>
      <c r="F1354" t="n">
        <v>10.7</v>
      </c>
      <c r="G1354" t="n">
        <v>0.4612629819744538</v>
      </c>
      <c r="H1354" t="n">
        <v>0.5387370180255462</v>
      </c>
      <c r="I1354" t="n">
        <v>0.5046728971962617</v>
      </c>
      <c r="J1354" t="n">
        <v>0.4953271028037383</v>
      </c>
      <c r="K1354" t="n">
        <v>0.2327869254824347</v>
      </c>
      <c r="L1354" t="n">
        <v>0.2718859717138271</v>
      </c>
      <c r="M1354" t="n">
        <v>0.4953271028037383</v>
      </c>
    </row>
    <row r="1355">
      <c r="A1355" s="323" t="n">
        <v>46011.50350694444</v>
      </c>
      <c r="B1355" s="82" t="n">
        <v>46011</v>
      </c>
      <c r="C1355" t="n">
        <v>390.2</v>
      </c>
      <c r="D1355" t="n">
        <v>832.3</v>
      </c>
      <c r="E1355" t="n">
        <v>5.3</v>
      </c>
      <c r="F1355" t="n">
        <v>10.8</v>
      </c>
      <c r="G1355" t="n">
        <v>0.46882133845969</v>
      </c>
      <c r="H1355" t="n">
        <v>0.53117866154031</v>
      </c>
      <c r="I1355" t="n">
        <v>0.4907407407407407</v>
      </c>
      <c r="J1355" t="n">
        <v>0.5092592592592593</v>
      </c>
      <c r="K1355" t="n">
        <v>0.2300697309107738</v>
      </c>
      <c r="L1355" t="n">
        <v>0.2606710098299669</v>
      </c>
      <c r="M1355" t="n">
        <v>0.5092592592592593</v>
      </c>
    </row>
    <row r="1356">
      <c r="A1356" s="323" t="n">
        <v>46011.6062962963</v>
      </c>
      <c r="B1356" s="82" t="n">
        <v>46011</v>
      </c>
      <c r="C1356" t="n">
        <v>392.3</v>
      </c>
      <c r="D1356" t="n">
        <v>841.6</v>
      </c>
      <c r="E1356" t="n">
        <v>5.5</v>
      </c>
      <c r="F1356" t="n">
        <v>10.9</v>
      </c>
      <c r="G1356" t="n">
        <v>0.4661359315589353</v>
      </c>
      <c r="H1356" t="n">
        <v>0.5338640684410646</v>
      </c>
      <c r="I1356" t="n">
        <v>0.5045871559633027</v>
      </c>
      <c r="J1356" t="n">
        <v>0.4954128440366973</v>
      </c>
      <c r="K1356" t="n">
        <v>0.2352062039976279</v>
      </c>
      <c r="L1356" t="n">
        <v>0.2693809519656748</v>
      </c>
      <c r="M1356" t="n">
        <v>0.4954128440366973</v>
      </c>
    </row>
    <row r="1357">
      <c r="A1357" s="323" t="n">
        <v>46011.96918981482</v>
      </c>
      <c r="B1357" s="82" t="n">
        <v>46011</v>
      </c>
      <c r="C1357" t="n">
        <v>399.8</v>
      </c>
      <c r="D1357" t="n">
        <v>843.2</v>
      </c>
      <c r="E1357" t="n">
        <v>5.4</v>
      </c>
      <c r="F1357" t="n">
        <v>10.5</v>
      </c>
      <c r="G1357" t="n">
        <v>0.474146110056926</v>
      </c>
      <c r="H1357" t="n">
        <v>0.525853889943074</v>
      </c>
      <c r="I1357" t="n">
        <v>0.5142857142857143</v>
      </c>
      <c r="J1357" t="n">
        <v>0.4857142857142857</v>
      </c>
      <c r="K1357" t="n">
        <v>0.2438465708864191</v>
      </c>
      <c r="L1357" t="n">
        <v>0.2704391433992953</v>
      </c>
      <c r="M1357" t="n">
        <v>0.4857142857142857</v>
      </c>
    </row>
    <row r="1358">
      <c r="A1358" s="323" t="n">
        <v>46012.18256944444</v>
      </c>
      <c r="B1358" s="82" t="n">
        <v>46012</v>
      </c>
      <c r="C1358" t="n">
        <v>404.2</v>
      </c>
      <c r="D1358" t="n">
        <v>845.1</v>
      </c>
      <c r="E1358" t="n">
        <v>5.4</v>
      </c>
      <c r="F1358" t="n">
        <v>10.7</v>
      </c>
      <c r="G1358" t="n">
        <v>0.4782865933025677</v>
      </c>
      <c r="H1358" t="n">
        <v>0.5217134066974323</v>
      </c>
      <c r="I1358" t="n">
        <v>0.5046728971962617</v>
      </c>
      <c r="J1358" t="n">
        <v>0.4953271028037383</v>
      </c>
      <c r="K1358" t="n">
        <v>0.241378280732137</v>
      </c>
      <c r="L1358" t="n">
        <v>0.2632946164641247</v>
      </c>
      <c r="M1358" t="n">
        <v>0.4953271028037383</v>
      </c>
    </row>
    <row r="1359">
      <c r="A1359" s="323" t="n">
        <v>46012.25479166667</v>
      </c>
      <c r="B1359" s="82" t="n">
        <v>46012</v>
      </c>
      <c r="C1359" t="n">
        <v>396.4</v>
      </c>
      <c r="D1359" t="n">
        <v>855.3</v>
      </c>
      <c r="E1359" t="n">
        <v>5.5</v>
      </c>
      <c r="F1359" t="n">
        <v>10.9</v>
      </c>
      <c r="G1359" t="n">
        <v>0.4634631123582369</v>
      </c>
      <c r="H1359" t="n">
        <v>0.5365368876417631</v>
      </c>
      <c r="I1359" t="n">
        <v>0.5045871559633027</v>
      </c>
      <c r="J1359" t="n">
        <v>0.4954128440366973</v>
      </c>
      <c r="K1359" t="n">
        <v>0.2338575337587434</v>
      </c>
      <c r="L1359" t="n">
        <v>0.2707296222045594</v>
      </c>
      <c r="M1359" t="n">
        <v>0.4954128440366973</v>
      </c>
    </row>
    <row r="1360">
      <c r="A1360" s="323" t="n">
        <v>46012.30619212963</v>
      </c>
      <c r="B1360" s="82" t="n">
        <v>46012</v>
      </c>
      <c r="C1360" t="n">
        <v>394.8</v>
      </c>
      <c r="D1360" t="n">
        <v>835</v>
      </c>
      <c r="E1360" t="n">
        <v>5.3</v>
      </c>
      <c r="F1360" t="n">
        <v>10.8</v>
      </c>
      <c r="G1360" t="n">
        <v>0.472814371257485</v>
      </c>
      <c r="H1360" t="n">
        <v>0.527185628742515</v>
      </c>
      <c r="I1360" t="n">
        <v>0.4907407407407407</v>
      </c>
      <c r="J1360" t="n">
        <v>0.5092592592592593</v>
      </c>
      <c r="K1360" t="n">
        <v>0.2320292747837658</v>
      </c>
      <c r="L1360" t="n">
        <v>0.2587114659569749</v>
      </c>
      <c r="M1360" t="n">
        <v>0.5092592592592593</v>
      </c>
    </row>
    <row r="1361">
      <c r="A1361" s="323" t="n">
        <v>46012.33439814814</v>
      </c>
      <c r="B1361" s="82" t="n">
        <v>46012</v>
      </c>
      <c r="C1361" t="n">
        <v>390.2</v>
      </c>
      <c r="D1361" t="n">
        <v>856.2</v>
      </c>
      <c r="E1361" t="n">
        <v>5.6</v>
      </c>
      <c r="F1361" t="n">
        <v>11</v>
      </c>
      <c r="G1361" t="n">
        <v>0.4557346414389161</v>
      </c>
      <c r="H1361" t="n">
        <v>0.5442653585610839</v>
      </c>
      <c r="I1361" t="n">
        <v>0.509090909090909</v>
      </c>
      <c r="J1361" t="n">
        <v>0.490909090909091</v>
      </c>
      <c r="K1361" t="n">
        <v>0.2320103629143573</v>
      </c>
      <c r="L1361" t="n">
        <v>0.2770805461765518</v>
      </c>
      <c r="M1361" t="n">
        <v>0.490909090909091</v>
      </c>
    </row>
    <row r="1362">
      <c r="A1362" s="323" t="n">
        <v>46012.39857638889</v>
      </c>
      <c r="B1362" s="82" t="n">
        <v>46012</v>
      </c>
      <c r="C1362" t="n">
        <v>389.5</v>
      </c>
      <c r="D1362" t="n">
        <v>840.2</v>
      </c>
      <c r="E1362" t="n">
        <v>5.4</v>
      </c>
      <c r="F1362" t="n">
        <v>10.8</v>
      </c>
      <c r="G1362" t="n">
        <v>0.4635800999761961</v>
      </c>
      <c r="H1362" t="n">
        <v>0.5364199000238039</v>
      </c>
      <c r="I1362" t="n">
        <v>0.5</v>
      </c>
      <c r="J1362" t="n">
        <v>0.5</v>
      </c>
      <c r="K1362" t="n">
        <v>0.231790049988098</v>
      </c>
      <c r="L1362" t="n">
        <v>0.268209950011902</v>
      </c>
      <c r="M1362" t="n">
        <v>0.5</v>
      </c>
    </row>
    <row r="1363">
      <c r="A1363" s="323" t="n">
        <v>46012.43118055556</v>
      </c>
      <c r="B1363" s="82" t="n">
        <v>46012</v>
      </c>
      <c r="C1363" t="n">
        <v>391.5</v>
      </c>
      <c r="D1363" t="n">
        <v>851.7</v>
      </c>
      <c r="E1363" t="n">
        <v>5.3</v>
      </c>
      <c r="F1363" t="n">
        <v>10.8</v>
      </c>
      <c r="G1363" t="n">
        <v>0.4596688974991194</v>
      </c>
      <c r="H1363" t="n">
        <v>0.5403311025008806</v>
      </c>
      <c r="I1363" t="n">
        <v>0.4907407407407407</v>
      </c>
      <c r="J1363" t="n">
        <v>0.5092592592592593</v>
      </c>
      <c r="K1363" t="n">
        <v>0.2255782552541974</v>
      </c>
      <c r="L1363" t="n">
        <v>0.2651624854865432</v>
      </c>
      <c r="M1363" t="n">
        <v>0.5092592592592593</v>
      </c>
    </row>
    <row r="1364">
      <c r="A1364" s="323" t="n">
        <v>46012.47866898148</v>
      </c>
      <c r="B1364" s="82" t="n">
        <v>46012</v>
      </c>
      <c r="C1364" t="n">
        <v>388.7</v>
      </c>
      <c r="D1364" t="n">
        <v>847.3</v>
      </c>
      <c r="E1364" t="n">
        <v>5.4</v>
      </c>
      <c r="F1364" t="n">
        <v>10.7</v>
      </c>
      <c r="G1364" t="n">
        <v>0.4587513277469609</v>
      </c>
      <c r="H1364" t="n">
        <v>0.5412486722530391</v>
      </c>
      <c r="I1364" t="n">
        <v>0.5046728971962617</v>
      </c>
      <c r="J1364" t="n">
        <v>0.4953271028037383</v>
      </c>
      <c r="K1364" t="n">
        <v>0.2315193616666906</v>
      </c>
      <c r="L1364" t="n">
        <v>0.2731535355295712</v>
      </c>
      <c r="M1364" t="n">
        <v>0.4953271028037383</v>
      </c>
    </row>
    <row r="1365">
      <c r="A1365" s="323" t="n">
        <v>46012.50706018518</v>
      </c>
      <c r="B1365" s="82" t="n">
        <v>46012</v>
      </c>
      <c r="C1365" t="n">
        <v>395.5</v>
      </c>
      <c r="D1365" t="n">
        <v>847.9</v>
      </c>
      <c r="E1365" t="n">
        <v>5.3</v>
      </c>
      <c r="F1365" t="n">
        <v>10.4</v>
      </c>
      <c r="G1365" t="n">
        <v>0.4664465149192122</v>
      </c>
      <c r="H1365" t="n">
        <v>0.5335534850807878</v>
      </c>
      <c r="I1365" t="n">
        <v>0.5096153846153846</v>
      </c>
      <c r="J1365" t="n">
        <v>0.4903846153846154</v>
      </c>
      <c r="K1365" t="n">
        <v>0.23770832010306</v>
      </c>
      <c r="L1365" t="n">
        <v>0.2719070645123245</v>
      </c>
      <c r="M1365" t="n">
        <v>0.4903846153846154</v>
      </c>
    </row>
    <row r="1366">
      <c r="A1366" s="323" t="n">
        <v>46012.61505787037</v>
      </c>
      <c r="B1366" s="82" t="n">
        <v>46012</v>
      </c>
      <c r="C1366" t="n">
        <v>372.5</v>
      </c>
      <c r="D1366" t="n">
        <v>832</v>
      </c>
      <c r="E1366" t="n">
        <v>5.4</v>
      </c>
      <c r="F1366" t="n">
        <v>10.6</v>
      </c>
      <c r="G1366" t="n">
        <v>0.4477163461538461</v>
      </c>
      <c r="H1366" t="n">
        <v>0.5522836538461539</v>
      </c>
      <c r="I1366" t="n">
        <v>0.5094339622641509</v>
      </c>
      <c r="J1366" t="n">
        <v>0.490566037735849</v>
      </c>
      <c r="K1366" t="n">
        <v>0.228081912191582</v>
      </c>
      <c r="L1366" t="n">
        <v>0.281352050072569</v>
      </c>
      <c r="M1366" t="n">
        <v>0.490566037735849</v>
      </c>
    </row>
    <row r="1367">
      <c r="A1367" s="323" t="n">
        <v>46012.97665509259</v>
      </c>
      <c r="B1367" s="82" t="n">
        <v>46012</v>
      </c>
      <c r="C1367" t="n">
        <v>399.6</v>
      </c>
      <c r="D1367" t="n">
        <v>823.4</v>
      </c>
      <c r="E1367" t="n">
        <v>5.3</v>
      </c>
      <c r="F1367" t="n">
        <v>10.4</v>
      </c>
      <c r="G1367" t="n">
        <v>0.4853048336167112</v>
      </c>
      <c r="H1367" t="n">
        <v>0.5146951663832887</v>
      </c>
      <c r="I1367" t="n">
        <v>0.5096153846153846</v>
      </c>
      <c r="J1367" t="n">
        <v>0.4903846153846154</v>
      </c>
      <c r="K1367" t="n">
        <v>0.2473188094392855</v>
      </c>
      <c r="L1367" t="n">
        <v>0.2622965751760991</v>
      </c>
      <c r="M1367" t="n">
        <v>0.4903846153846154</v>
      </c>
    </row>
    <row r="1368">
      <c r="A1368" s="323" t="n">
        <v>46013.02396990741</v>
      </c>
      <c r="B1368" s="82" t="n">
        <v>46013</v>
      </c>
      <c r="C1368" t="n">
        <v>370</v>
      </c>
      <c r="D1368" t="n">
        <v>822.5</v>
      </c>
      <c r="E1368" t="n">
        <v>5.3</v>
      </c>
      <c r="F1368" t="n">
        <v>10.5</v>
      </c>
      <c r="G1368" t="n">
        <v>0.4498480243161094</v>
      </c>
      <c r="H1368" t="n">
        <v>0.5501519756838906</v>
      </c>
      <c r="I1368" t="n">
        <v>0.5047619047619047</v>
      </c>
      <c r="J1368" t="n">
        <v>0.4952380952380953</v>
      </c>
      <c r="K1368" t="n">
        <v>0.227066145607179</v>
      </c>
      <c r="L1368" t="n">
        <v>0.2776957591547257</v>
      </c>
      <c r="M1368" t="n">
        <v>0.4952380952380953</v>
      </c>
    </row>
    <row r="1369">
      <c r="A1369" s="323" t="n">
        <v>46013.08848379629</v>
      </c>
      <c r="B1369" s="82" t="n">
        <v>46013</v>
      </c>
      <c r="C1369" t="n">
        <v>402</v>
      </c>
      <c r="D1369" t="n">
        <v>830.5</v>
      </c>
      <c r="E1369" t="n">
        <v>5.4</v>
      </c>
      <c r="F1369" t="n">
        <v>10.4</v>
      </c>
      <c r="G1369" t="n">
        <v>0.4840457555689344</v>
      </c>
      <c r="H1369" t="n">
        <v>0.5159542444310656</v>
      </c>
      <c r="I1369" t="n">
        <v>0.5192307692307693</v>
      </c>
      <c r="J1369" t="n">
        <v>0.4807692307692307</v>
      </c>
      <c r="K1369" t="n">
        <v>0.2513314500069467</v>
      </c>
      <c r="L1369" t="n">
        <v>0.2678993192238225</v>
      </c>
      <c r="M1369" t="n">
        <v>0.4807692307692307</v>
      </c>
    </row>
    <row r="1370">
      <c r="A1370" s="323" t="n">
        <v>46013.25505787037</v>
      </c>
      <c r="B1370" s="82" t="n">
        <v>46013</v>
      </c>
      <c r="C1370" t="n">
        <v>396.2</v>
      </c>
      <c r="D1370" t="n">
        <v>826.1</v>
      </c>
      <c r="E1370" t="n">
        <v>5.2</v>
      </c>
      <c r="F1370" t="n">
        <v>10.8</v>
      </c>
      <c r="G1370" t="n">
        <v>0.4796029536375741</v>
      </c>
      <c r="H1370" t="n">
        <v>0.5203970463624259</v>
      </c>
      <c r="I1370" t="n">
        <v>0.4814814814814815</v>
      </c>
      <c r="J1370" t="n">
        <v>0.5185185185185185</v>
      </c>
      <c r="K1370" t="n">
        <v>0.2309199406403134</v>
      </c>
      <c r="L1370" t="n">
        <v>0.250561540841168</v>
      </c>
      <c r="M1370" t="n">
        <v>0.5185185185185185</v>
      </c>
    </row>
    <row r="1371">
      <c r="A1371" s="323" t="n">
        <v>46013.30199074074</v>
      </c>
      <c r="B1371" s="82" t="n">
        <v>46013</v>
      </c>
      <c r="C1371" t="n">
        <v>387.5</v>
      </c>
      <c r="D1371" t="n">
        <v>826.4</v>
      </c>
      <c r="E1371" t="n">
        <v>5.3</v>
      </c>
      <c r="F1371" t="n">
        <v>10.7</v>
      </c>
      <c r="G1371" t="n">
        <v>0.4689012584704744</v>
      </c>
      <c r="H1371" t="n">
        <v>0.5310987415295256</v>
      </c>
      <c r="I1371" t="n">
        <v>0.4953271028037383</v>
      </c>
      <c r="J1371" t="n">
        <v>0.5046728971962616</v>
      </c>
      <c r="K1371" t="n">
        <v>0.2322595018592069</v>
      </c>
      <c r="L1371" t="n">
        <v>0.2630676009445314</v>
      </c>
      <c r="M1371" t="n">
        <v>0.5046728971962616</v>
      </c>
    </row>
    <row r="1372">
      <c r="A1372" s="323" t="n">
        <v>46013.3406712963</v>
      </c>
      <c r="B1372" s="82" t="n">
        <v>46013</v>
      </c>
      <c r="C1372" t="n">
        <v>396.5</v>
      </c>
      <c r="D1372" t="n">
        <v>828</v>
      </c>
      <c r="E1372" t="n">
        <v>5.4</v>
      </c>
      <c r="F1372" t="n">
        <v>10.6</v>
      </c>
      <c r="G1372" t="n">
        <v>0.4788647342995169</v>
      </c>
      <c r="H1372" t="n">
        <v>0.5211352657004831</v>
      </c>
      <c r="I1372" t="n">
        <v>0.5094339622641509</v>
      </c>
      <c r="J1372" t="n">
        <v>0.490566037735849</v>
      </c>
      <c r="K1372" t="n">
        <v>0.2439499589827728</v>
      </c>
      <c r="L1372" t="n">
        <v>0.2654840032813782</v>
      </c>
      <c r="M1372" t="n">
        <v>0.490566037735849</v>
      </c>
    </row>
    <row r="1373">
      <c r="A1373" s="323" t="n">
        <v>46013.37731481482</v>
      </c>
      <c r="B1373" s="82" t="n">
        <v>46013</v>
      </c>
      <c r="C1373" t="n">
        <v>379.3</v>
      </c>
      <c r="D1373" t="n">
        <v>829.1</v>
      </c>
      <c r="E1373" t="n">
        <v>5.5</v>
      </c>
      <c r="F1373" t="n">
        <v>10.8</v>
      </c>
      <c r="G1373" t="n">
        <v>0.4574840188155831</v>
      </c>
      <c r="H1373" t="n">
        <v>0.5425159811844168</v>
      </c>
      <c r="I1373" t="n">
        <v>0.5092592592592592</v>
      </c>
      <c r="J1373" t="n">
        <v>0.4907407407407408</v>
      </c>
      <c r="K1373" t="n">
        <v>0.2329779725449729</v>
      </c>
      <c r="L1373" t="n">
        <v>0.2762812867142863</v>
      </c>
      <c r="M1373" t="n">
        <v>0.4907407407407408</v>
      </c>
    </row>
    <row r="1374">
      <c r="A1374" s="323" t="n">
        <v>46013.41762731481</v>
      </c>
      <c r="B1374" s="82" t="n">
        <v>46013</v>
      </c>
      <c r="C1374" t="n">
        <v>380.3</v>
      </c>
      <c r="D1374" t="n">
        <v>831.9</v>
      </c>
      <c r="E1374" t="n">
        <v>5.2</v>
      </c>
      <c r="F1374" t="n">
        <v>10.9</v>
      </c>
      <c r="G1374" t="n">
        <v>0.4571462916215892</v>
      </c>
      <c r="H1374" t="n">
        <v>0.5428537083784108</v>
      </c>
      <c r="I1374" t="n">
        <v>0.4770642201834863</v>
      </c>
      <c r="J1374" t="n">
        <v>0.5229357798165137</v>
      </c>
      <c r="K1374" t="n">
        <v>0.218088139122226</v>
      </c>
      <c r="L1374" t="n">
        <v>0.2589760810612602</v>
      </c>
      <c r="M1374" t="n">
        <v>0.5229357798165137</v>
      </c>
    </row>
    <row r="1375">
      <c r="A1375" s="323" t="n">
        <v>46013.23069444444</v>
      </c>
      <c r="B1375" s="82" t="n">
        <v>46013</v>
      </c>
      <c r="C1375" t="n">
        <v>385.2</v>
      </c>
      <c r="D1375" t="n">
        <v>832.8</v>
      </c>
      <c r="E1375" t="n">
        <v>5.5</v>
      </c>
      <c r="F1375" t="n">
        <v>10.8</v>
      </c>
      <c r="G1375" t="n">
        <v>0.4625360230547551</v>
      </c>
      <c r="H1375" t="n">
        <v>0.5374639769452449</v>
      </c>
      <c r="I1375" t="n">
        <v>0.5092592592592592</v>
      </c>
      <c r="J1375" t="n">
        <v>0.4907407407407408</v>
      </c>
      <c r="K1375" t="n">
        <v>0.2355507524815882</v>
      </c>
      <c r="L1375" t="n">
        <v>0.273708506777671</v>
      </c>
      <c r="M1375" t="n">
        <v>0.4907407407407408</v>
      </c>
    </row>
    <row r="1376">
      <c r="A1376" s="323" t="n">
        <v>46013.28175925926</v>
      </c>
      <c r="B1376" s="82" t="n">
        <v>46013</v>
      </c>
      <c r="C1376" t="n">
        <v>394.2</v>
      </c>
      <c r="D1376" t="n">
        <v>828.1</v>
      </c>
      <c r="E1376" t="n">
        <v>5.4</v>
      </c>
      <c r="F1376" t="n">
        <v>10.5</v>
      </c>
      <c r="G1376" t="n">
        <v>0.476029465040454</v>
      </c>
      <c r="H1376" t="n">
        <v>0.5239705349595459</v>
      </c>
      <c r="I1376" t="n">
        <v>0.5142857142857143</v>
      </c>
      <c r="J1376" t="n">
        <v>0.4857142857142857</v>
      </c>
      <c r="K1376" t="n">
        <v>0.2448151534493764</v>
      </c>
      <c r="L1376" t="n">
        <v>0.2694705608363379</v>
      </c>
      <c r="M1376" t="n">
        <v>0.4857142857142857</v>
      </c>
    </row>
    <row r="1377">
      <c r="A1377" s="323" t="n">
        <v>46013.37681712963</v>
      </c>
      <c r="B1377" s="82" t="n">
        <v>46013</v>
      </c>
      <c r="C1377" t="n">
        <v>394.2</v>
      </c>
      <c r="D1377" t="n">
        <v>823.7</v>
      </c>
      <c r="E1377" t="n">
        <v>5.2</v>
      </c>
      <c r="F1377" t="n">
        <v>10.9</v>
      </c>
      <c r="G1377" t="n">
        <v>0.4785722957387398</v>
      </c>
      <c r="H1377" t="n">
        <v>0.5214277042612602</v>
      </c>
      <c r="I1377" t="n">
        <v>0.4770642201834863</v>
      </c>
      <c r="J1377" t="n">
        <v>0.5229357798165137</v>
      </c>
      <c r="K1377" t="n">
        <v>0.2283097190680227</v>
      </c>
      <c r="L1377" t="n">
        <v>0.2487545011154636</v>
      </c>
      <c r="M1377" t="n">
        <v>0.5229357798165137</v>
      </c>
    </row>
    <row r="1378">
      <c r="A1378" s="323" t="n">
        <v>46013.76731481482</v>
      </c>
      <c r="B1378" s="82" t="n">
        <v>46013</v>
      </c>
      <c r="C1378" t="n">
        <v>398.5</v>
      </c>
      <c r="D1378" t="n">
        <v>824.4</v>
      </c>
      <c r="E1378" t="n">
        <v>5.4</v>
      </c>
      <c r="F1378" t="n">
        <v>10.4</v>
      </c>
      <c r="G1378" t="n">
        <v>0.4833818534691897</v>
      </c>
      <c r="H1378" t="n">
        <v>0.5166181465308103</v>
      </c>
      <c r="I1378" t="n">
        <v>0.5192307692307693</v>
      </c>
      <c r="J1378" t="n">
        <v>0.4807692307692307</v>
      </c>
      <c r="K1378" t="n">
        <v>0.2509867316090024</v>
      </c>
      <c r="L1378" t="n">
        <v>0.2682440376217669</v>
      </c>
      <c r="M1378" t="n">
        <v>0.4807692307692307</v>
      </c>
    </row>
    <row r="1379">
      <c r="A1379" s="323" t="n">
        <v>46013.77880787037</v>
      </c>
      <c r="B1379" s="82" t="n">
        <v>46013</v>
      </c>
      <c r="C1379" t="n">
        <v>378</v>
      </c>
      <c r="D1379" t="n">
        <v>820</v>
      </c>
      <c r="E1379" t="n">
        <v>5.3</v>
      </c>
      <c r="F1379" t="n">
        <v>10.5</v>
      </c>
      <c r="G1379" t="n">
        <v>0.4609756097560976</v>
      </c>
      <c r="H1379" t="n">
        <v>0.5390243902439025</v>
      </c>
      <c r="I1379" t="n">
        <v>0.5047619047619047</v>
      </c>
      <c r="J1379" t="n">
        <v>0.4952380952380953</v>
      </c>
      <c r="K1379" t="n">
        <v>0.2326829268292683</v>
      </c>
      <c r="L1379" t="n">
        <v>0.2720789779326365</v>
      </c>
      <c r="M1379" t="n">
        <v>0.4952380952380953</v>
      </c>
    </row>
    <row r="1380">
      <c r="A1380" s="323" t="n">
        <v>46013.82833333333</v>
      </c>
      <c r="B1380" s="82" t="n">
        <v>46013</v>
      </c>
      <c r="C1380" t="n">
        <v>379.7</v>
      </c>
      <c r="D1380" t="n">
        <v>830.2</v>
      </c>
      <c r="E1380" t="n">
        <v>5.3</v>
      </c>
      <c r="F1380" t="n">
        <v>10.6</v>
      </c>
      <c r="G1380" t="n">
        <v>0.457359672368104</v>
      </c>
      <c r="H1380" t="n">
        <v>0.542640327631896</v>
      </c>
      <c r="I1380" t="n">
        <v>0.5</v>
      </c>
      <c r="J1380" t="n">
        <v>0.5</v>
      </c>
      <c r="K1380" t="n">
        <v>0.228679836184052</v>
      </c>
      <c r="L1380" t="n">
        <v>0.271320163815948</v>
      </c>
      <c r="M1380" t="n">
        <v>0.5</v>
      </c>
    </row>
    <row r="1381">
      <c r="A1381" s="323" t="n">
        <v>46014.14898148148</v>
      </c>
      <c r="B1381" s="82" t="n">
        <v>46014</v>
      </c>
      <c r="C1381" t="n">
        <v>368.3</v>
      </c>
      <c r="D1381" t="n">
        <v>843.5</v>
      </c>
      <c r="E1381" t="n">
        <v>5.3</v>
      </c>
      <c r="F1381" t="n">
        <v>10.9</v>
      </c>
      <c r="G1381" t="n">
        <v>0.4366330764671014</v>
      </c>
      <c r="H1381" t="n">
        <v>0.5633669235328986</v>
      </c>
      <c r="I1381" t="n">
        <v>0.4862385321100917</v>
      </c>
      <c r="J1381" t="n">
        <v>0.5137614678899083</v>
      </c>
      <c r="K1381" t="n">
        <v>0.2123078261720768</v>
      </c>
      <c r="L1381" t="n">
        <v>0.2739307059380149</v>
      </c>
      <c r="M1381" t="n">
        <v>0.5137614678899083</v>
      </c>
    </row>
    <row r="1382">
      <c r="A1382" s="323" t="n">
        <v>46014.19259259259</v>
      </c>
      <c r="B1382" s="82" t="n">
        <v>46014</v>
      </c>
      <c r="C1382" t="n">
        <v>386.4</v>
      </c>
      <c r="D1382" t="n">
        <v>831.7</v>
      </c>
      <c r="E1382" t="n">
        <v>5.2</v>
      </c>
      <c r="F1382" t="n">
        <v>11</v>
      </c>
      <c r="G1382" t="n">
        <v>0.4645905975712395</v>
      </c>
      <c r="H1382" t="n">
        <v>0.5354094024287605</v>
      </c>
      <c r="I1382" t="n">
        <v>0.4727272727272727</v>
      </c>
      <c r="J1382" t="n">
        <v>0.5272727272727272</v>
      </c>
      <c r="K1382" t="n">
        <v>0.219624646124586</v>
      </c>
      <c r="L1382" t="n">
        <v>0.2531026266026867</v>
      </c>
      <c r="M1382" t="n">
        <v>0.5272727272727272</v>
      </c>
    </row>
    <row r="1383">
      <c r="A1383" s="323" t="n">
        <v>46014.24165509259</v>
      </c>
      <c r="B1383" s="82" t="n">
        <v>46014</v>
      </c>
      <c r="C1383" t="n">
        <v>395.2</v>
      </c>
      <c r="D1383" t="n">
        <v>840.3</v>
      </c>
      <c r="E1383" t="n">
        <v>5.4</v>
      </c>
      <c r="F1383" t="n">
        <v>10.6</v>
      </c>
      <c r="G1383" t="n">
        <v>0.4703082232535999</v>
      </c>
      <c r="H1383" t="n">
        <v>0.5296917767464001</v>
      </c>
      <c r="I1383" t="n">
        <v>0.5094339622641509</v>
      </c>
      <c r="J1383" t="n">
        <v>0.490566037735849</v>
      </c>
      <c r="K1383" t="n">
        <v>0.2395909816574943</v>
      </c>
      <c r="L1383" t="n">
        <v>0.2698429806066567</v>
      </c>
      <c r="M1383" t="n">
        <v>0.490566037735849</v>
      </c>
    </row>
    <row r="1384">
      <c r="A1384" s="323" t="n">
        <v>46014.28311342592</v>
      </c>
      <c r="B1384" s="82" t="n">
        <v>46014</v>
      </c>
      <c r="C1384" t="n">
        <v>387.2</v>
      </c>
      <c r="D1384" t="n">
        <v>834.3</v>
      </c>
      <c r="E1384" t="n">
        <v>5.3</v>
      </c>
      <c r="F1384" t="n">
        <v>10.6</v>
      </c>
      <c r="G1384" t="n">
        <v>0.4641016420951696</v>
      </c>
      <c r="H1384" t="n">
        <v>0.5358983579048304</v>
      </c>
      <c r="I1384" t="n">
        <v>0.5</v>
      </c>
      <c r="J1384" t="n">
        <v>0.5</v>
      </c>
      <c r="K1384" t="n">
        <v>0.2320508210475848</v>
      </c>
      <c r="L1384" t="n">
        <v>0.2679491789524152</v>
      </c>
      <c r="M1384" t="n">
        <v>0.5</v>
      </c>
    </row>
    <row r="1385">
      <c r="A1385" s="323" t="n">
        <v>46014.74114583333</v>
      </c>
      <c r="B1385" s="82" t="n">
        <v>46014</v>
      </c>
      <c r="C1385" t="n">
        <v>403.5</v>
      </c>
      <c r="D1385" t="n">
        <v>844.1</v>
      </c>
      <c r="E1385" t="n">
        <v>5.6</v>
      </c>
      <c r="F1385" t="n">
        <v>10.7</v>
      </c>
      <c r="G1385" t="n">
        <v>0.4780239308138846</v>
      </c>
      <c r="H1385" t="n">
        <v>0.5219760691861154</v>
      </c>
      <c r="I1385" t="n">
        <v>0.5233644859813084</v>
      </c>
      <c r="J1385" t="n">
        <v>0.4766355140186916</v>
      </c>
      <c r="K1385" t="n">
        <v>0.2501807488371732</v>
      </c>
      <c r="L1385" t="n">
        <v>0.2731837371441351</v>
      </c>
      <c r="M1385" t="n">
        <v>0.4766355140186916</v>
      </c>
    </row>
    <row r="1386">
      <c r="A1386" s="323" t="n">
        <v>46014.85092592592</v>
      </c>
      <c r="B1386" s="82" t="n">
        <v>46014</v>
      </c>
      <c r="C1386" t="n">
        <v>398.8</v>
      </c>
      <c r="D1386" t="n">
        <v>839.6</v>
      </c>
      <c r="E1386" t="n">
        <v>5.4</v>
      </c>
      <c r="F1386" t="n">
        <v>10.6</v>
      </c>
      <c r="G1386" t="n">
        <v>0.4749880895664602</v>
      </c>
      <c r="H1386" t="n">
        <v>0.5250119104335398</v>
      </c>
      <c r="I1386" t="n">
        <v>0.5094339622641509</v>
      </c>
      <c r="J1386" t="n">
        <v>0.490566037735849</v>
      </c>
      <c r="K1386" t="n">
        <v>0.2419750644961212</v>
      </c>
      <c r="L1386" t="n">
        <v>0.2674588977680297</v>
      </c>
      <c r="M1386" t="n">
        <v>0.490566037735849</v>
      </c>
    </row>
    <row r="1387">
      <c r="A1387" s="323" t="n">
        <v>46014.92497685185</v>
      </c>
      <c r="B1387" s="82" t="n">
        <v>46014</v>
      </c>
      <c r="C1387" t="n">
        <v>402.4</v>
      </c>
      <c r="D1387" t="n">
        <v>845.4</v>
      </c>
      <c r="E1387" t="n">
        <v>5.5</v>
      </c>
      <c r="F1387" t="n">
        <v>10.6</v>
      </c>
      <c r="G1387" t="n">
        <v>0.4759876981310622</v>
      </c>
      <c r="H1387" t="n">
        <v>0.5240123018689378</v>
      </c>
      <c r="I1387" t="n">
        <v>0.5188679245283019</v>
      </c>
      <c r="J1387" t="n">
        <v>0.4811320754716981</v>
      </c>
      <c r="K1387" t="n">
        <v>0.2469747490302681</v>
      </c>
      <c r="L1387" t="n">
        <v>0.2718931754980338</v>
      </c>
      <c r="M1387" t="n">
        <v>0.4811320754716981</v>
      </c>
    </row>
    <row r="1388">
      <c r="A1388" s="323" t="n">
        <v>46015.06863425926</v>
      </c>
      <c r="B1388" s="82" t="n">
        <v>46015</v>
      </c>
      <c r="C1388" t="n">
        <v>385.5</v>
      </c>
      <c r="D1388" t="n">
        <v>850.2</v>
      </c>
      <c r="E1388" t="n">
        <v>5.2</v>
      </c>
      <c r="F1388" t="n">
        <v>11</v>
      </c>
      <c r="G1388" t="n">
        <v>0.4534227240649259</v>
      </c>
      <c r="H1388" t="n">
        <v>0.5465772759350741</v>
      </c>
      <c r="I1388" t="n">
        <v>0.4727272727272727</v>
      </c>
      <c r="J1388" t="n">
        <v>0.5272727272727272</v>
      </c>
      <c r="K1388" t="n">
        <v>0.2143452877397831</v>
      </c>
      <c r="L1388" t="n">
        <v>0.2583819849874895</v>
      </c>
      <c r="M1388" t="n">
        <v>0.5272727272727272</v>
      </c>
    </row>
    <row r="1389">
      <c r="A1389" s="323" t="n">
        <v>46015.10672453704</v>
      </c>
      <c r="B1389" s="82" t="n">
        <v>46015</v>
      </c>
      <c r="C1389" t="n">
        <v>381.5</v>
      </c>
      <c r="D1389" t="n">
        <v>855.5</v>
      </c>
      <c r="E1389" t="n">
        <v>5.3</v>
      </c>
      <c r="F1389" t="n">
        <v>10.7</v>
      </c>
      <c r="G1389" t="n">
        <v>0.4459380479251899</v>
      </c>
      <c r="H1389" t="n">
        <v>0.55406195207481</v>
      </c>
      <c r="I1389" t="n">
        <v>0.4953271028037383</v>
      </c>
      <c r="J1389" t="n">
        <v>0.5046728971962616</v>
      </c>
      <c r="K1389" t="n">
        <v>0.2208852013087389</v>
      </c>
      <c r="L1389" t="n">
        <v>0.2744419014949994</v>
      </c>
      <c r="M1389" t="n">
        <v>0.5046728971962616</v>
      </c>
    </row>
    <row r="1390">
      <c r="A1390" s="323" t="n">
        <v>46015.14614583334</v>
      </c>
      <c r="B1390" s="82" t="n">
        <v>46015</v>
      </c>
      <c r="C1390" t="n">
        <v>388.5</v>
      </c>
      <c r="D1390" t="n">
        <v>847.3</v>
      </c>
      <c r="E1390" t="n">
        <v>5.4</v>
      </c>
      <c r="F1390" t="n">
        <v>10.5</v>
      </c>
      <c r="G1390" t="n">
        <v>0.4585152838427948</v>
      </c>
      <c r="H1390" t="n">
        <v>0.5414847161572052</v>
      </c>
      <c r="I1390" t="n">
        <v>0.5142857142857143</v>
      </c>
      <c r="J1390" t="n">
        <v>0.4857142857142857</v>
      </c>
      <c r="K1390" t="n">
        <v>0.2358078602620088</v>
      </c>
      <c r="L1390" t="n">
        <v>0.2784778540237056</v>
      </c>
      <c r="M1390" t="n">
        <v>0.4857142857142857</v>
      </c>
    </row>
    <row r="1391">
      <c r="A1391" s="323" t="n">
        <v>46015.20662037037</v>
      </c>
      <c r="B1391" s="82" t="n">
        <v>46015</v>
      </c>
      <c r="C1391" t="n">
        <v>385.3</v>
      </c>
      <c r="D1391" t="n">
        <v>840.4</v>
      </c>
      <c r="E1391" t="n">
        <v>5.3</v>
      </c>
      <c r="F1391" t="n">
        <v>10.6</v>
      </c>
      <c r="G1391" t="n">
        <v>0.4584721561161352</v>
      </c>
      <c r="H1391" t="n">
        <v>0.5415278438838648</v>
      </c>
      <c r="I1391" t="n">
        <v>0.5</v>
      </c>
      <c r="J1391" t="n">
        <v>0.5</v>
      </c>
      <c r="K1391" t="n">
        <v>0.2292360780580676</v>
      </c>
      <c r="L1391" t="n">
        <v>0.2707639219419324</v>
      </c>
      <c r="M1391" t="n">
        <v>0.5</v>
      </c>
    </row>
    <row r="1392">
      <c r="A1392" s="323" t="n">
        <v>46015.24202546296</v>
      </c>
      <c r="B1392" s="82" t="n">
        <v>46015</v>
      </c>
      <c r="C1392" t="n">
        <v>384.4</v>
      </c>
      <c r="D1392" t="n">
        <v>846.7</v>
      </c>
      <c r="E1392" t="n">
        <v>5.6</v>
      </c>
      <c r="F1392" t="n">
        <v>10.5</v>
      </c>
      <c r="G1392" t="n">
        <v>0.4539978740994449</v>
      </c>
      <c r="H1392" t="n">
        <v>0.5460021259005552</v>
      </c>
      <c r="I1392" t="n">
        <v>0.5333333333333333</v>
      </c>
      <c r="J1392" t="n">
        <v>0.4666666666666667</v>
      </c>
      <c r="K1392" t="n">
        <v>0.2421321995197039</v>
      </c>
      <c r="L1392" t="n">
        <v>0.2912011338136294</v>
      </c>
      <c r="M1392" t="n">
        <v>0.4666666666666667</v>
      </c>
    </row>
    <row r="1393">
      <c r="A1393" s="323" t="n">
        <v>46015.29287037037</v>
      </c>
      <c r="B1393" s="82" t="n">
        <v>46015</v>
      </c>
      <c r="C1393" t="n">
        <v>386.2</v>
      </c>
      <c r="D1393" t="n">
        <v>845.5</v>
      </c>
      <c r="E1393" t="n">
        <v>5.4</v>
      </c>
      <c r="F1393" t="n">
        <v>10.5</v>
      </c>
      <c r="G1393" t="n">
        <v>0.4567711413364873</v>
      </c>
      <c r="H1393" t="n">
        <v>0.5432288586635128</v>
      </c>
      <c r="I1393" t="n">
        <v>0.5142857142857143</v>
      </c>
      <c r="J1393" t="n">
        <v>0.4857142857142857</v>
      </c>
      <c r="K1393" t="n">
        <v>0.2349108726873363</v>
      </c>
      <c r="L1393" t="n">
        <v>0.2793748415983781</v>
      </c>
      <c r="M1393" t="n">
        <v>0.4857142857142857</v>
      </c>
    </row>
    <row r="1394">
      <c r="A1394" s="323" t="n">
        <v>46015.77702546296</v>
      </c>
      <c r="B1394" s="82" t="n">
        <v>46015</v>
      </c>
      <c r="C1394" t="n">
        <v>402</v>
      </c>
      <c r="D1394" t="n">
        <v>830</v>
      </c>
      <c r="E1394" t="n">
        <v>5.4</v>
      </c>
      <c r="F1394" t="n">
        <v>10.5</v>
      </c>
      <c r="G1394" t="n">
        <v>0.4843373493975904</v>
      </c>
      <c r="H1394" t="n">
        <v>0.5156626506024097</v>
      </c>
      <c r="I1394" t="n">
        <v>0.5142857142857143</v>
      </c>
      <c r="J1394" t="n">
        <v>0.4857142857142857</v>
      </c>
      <c r="K1394" t="n">
        <v>0.2490877796901894</v>
      </c>
      <c r="L1394" t="n">
        <v>0.265197934595525</v>
      </c>
      <c r="M1394" t="n">
        <v>0.4857142857142857</v>
      </c>
    </row>
    <row r="1395">
      <c r="A1395" s="323" t="n">
        <v>46015.80677083333</v>
      </c>
      <c r="B1395" s="82" t="n">
        <v>46015</v>
      </c>
      <c r="C1395" t="n">
        <v>398</v>
      </c>
      <c r="D1395" t="n">
        <v>824.6</v>
      </c>
      <c r="E1395" t="n">
        <v>5.3</v>
      </c>
      <c r="F1395" t="n">
        <v>10.4</v>
      </c>
      <c r="G1395" t="n">
        <v>0.4826582585495998</v>
      </c>
      <c r="H1395" t="n">
        <v>0.5173417414504002</v>
      </c>
      <c r="I1395" t="n">
        <v>0.5096153846153846</v>
      </c>
      <c r="J1395" t="n">
        <v>0.4903846153846154</v>
      </c>
      <c r="K1395" t="n">
        <v>0.245970074068546</v>
      </c>
      <c r="L1395" t="n">
        <v>0.2636453105468385</v>
      </c>
      <c r="M1395" t="n">
        <v>0.4903846153846154</v>
      </c>
    </row>
    <row r="1396">
      <c r="A1396" s="323" t="n">
        <v>46015.84445601852</v>
      </c>
      <c r="B1396" s="82" t="n">
        <v>46015</v>
      </c>
      <c r="C1396" t="n">
        <v>390</v>
      </c>
      <c r="D1396" t="n">
        <v>822</v>
      </c>
      <c r="E1396" t="n">
        <v>5.3</v>
      </c>
      <c r="F1396" t="n">
        <v>10.5</v>
      </c>
      <c r="G1396" t="n">
        <v>0.4744525547445255</v>
      </c>
      <c r="H1396" t="n">
        <v>0.5255474452554745</v>
      </c>
      <c r="I1396" t="n">
        <v>0.5047619047619047</v>
      </c>
      <c r="J1396" t="n">
        <v>0.4952380952380953</v>
      </c>
      <c r="K1396" t="n">
        <v>0.2394855752519986</v>
      </c>
      <c r="L1396" t="n">
        <v>0.2652763295099062</v>
      </c>
      <c r="M1396" t="n">
        <v>0.4952380952380953</v>
      </c>
    </row>
    <row r="1397">
      <c r="A1397" s="323" t="n">
        <v>46015.8947800926</v>
      </c>
      <c r="B1397" s="82" t="n">
        <v>46015</v>
      </c>
      <c r="C1397" t="n">
        <v>389</v>
      </c>
      <c r="D1397" t="n">
        <v>820.5</v>
      </c>
      <c r="E1397" t="n">
        <v>5.4</v>
      </c>
      <c r="F1397" t="n">
        <v>10.4</v>
      </c>
      <c r="G1397" t="n">
        <v>0.4741011578305911</v>
      </c>
      <c r="H1397" t="n">
        <v>0.5258988421694089</v>
      </c>
      <c r="I1397" t="n">
        <v>0.5192307692307693</v>
      </c>
      <c r="J1397" t="n">
        <v>0.4807692307692307</v>
      </c>
      <c r="K1397" t="n">
        <v>0.2461679088735762</v>
      </c>
      <c r="L1397" t="n">
        <v>0.2730628603571931</v>
      </c>
      <c r="M1397" t="n">
        <v>0.4807692307692307</v>
      </c>
    </row>
    <row r="1398">
      <c r="A1398" s="323" t="n">
        <v>46015.958125</v>
      </c>
      <c r="B1398" s="82" t="n">
        <v>46015</v>
      </c>
      <c r="C1398" t="n">
        <v>402</v>
      </c>
      <c r="D1398" t="n">
        <v>824</v>
      </c>
      <c r="E1398" t="n">
        <v>5.3</v>
      </c>
      <c r="F1398" t="n">
        <v>10.4</v>
      </c>
      <c r="G1398" t="n">
        <v>0.4878640776699029</v>
      </c>
      <c r="H1398" t="n">
        <v>0.5121359223300971</v>
      </c>
      <c r="I1398" t="n">
        <v>0.5096153846153846</v>
      </c>
      <c r="J1398" t="n">
        <v>0.4903846153846154</v>
      </c>
      <c r="K1398" t="n">
        <v>0.2486230395817774</v>
      </c>
      <c r="L1398" t="n">
        <v>0.2609923450336071</v>
      </c>
      <c r="M1398" t="n">
        <v>0.4903846153846154</v>
      </c>
    </row>
    <row r="1399">
      <c r="A1399" s="323" t="n">
        <v>46016.03667824074</v>
      </c>
      <c r="B1399" s="82" t="n">
        <v>46016</v>
      </c>
      <c r="C1399" t="n">
        <v>382.2</v>
      </c>
      <c r="D1399" t="n">
        <v>831.6</v>
      </c>
      <c r="E1399" t="n">
        <v>5.1</v>
      </c>
      <c r="F1399" t="n">
        <v>10.4</v>
      </c>
      <c r="G1399" t="n">
        <v>0.4595959595959596</v>
      </c>
      <c r="H1399" t="n">
        <v>0.5404040404040404</v>
      </c>
      <c r="I1399" t="n">
        <v>0.4903846153846153</v>
      </c>
      <c r="J1399" t="n">
        <v>0.5096153846153847</v>
      </c>
      <c r="K1399" t="n">
        <v>0.2253787878787878</v>
      </c>
      <c r="L1399" t="n">
        <v>0.2650058275058275</v>
      </c>
      <c r="M1399" t="n">
        <v>0.5096153846153847</v>
      </c>
    </row>
    <row r="1400">
      <c r="A1400" s="323" t="n">
        <v>46016.07640046296</v>
      </c>
      <c r="B1400" s="82" t="n">
        <v>46016</v>
      </c>
      <c r="C1400" t="n">
        <v>380.5</v>
      </c>
      <c r="D1400" t="n">
        <v>825.7</v>
      </c>
      <c r="E1400" t="n">
        <v>5.3</v>
      </c>
      <c r="F1400" t="n">
        <v>10.8</v>
      </c>
      <c r="G1400" t="n">
        <v>0.4608211214726898</v>
      </c>
      <c r="H1400" t="n">
        <v>0.5391788785273102</v>
      </c>
      <c r="I1400" t="n">
        <v>0.4907407407407407</v>
      </c>
      <c r="J1400" t="n">
        <v>0.5092592592592593</v>
      </c>
      <c r="K1400" t="n">
        <v>0.2261436985004867</v>
      </c>
      <c r="L1400" t="n">
        <v>0.264597042240254</v>
      </c>
      <c r="M1400" t="n">
        <v>0.5092592592592593</v>
      </c>
    </row>
    <row r="1401">
      <c r="A1401" s="323" t="n">
        <v>46016.15871527778</v>
      </c>
      <c r="B1401" s="82" t="n">
        <v>46016</v>
      </c>
      <c r="C1401" t="n">
        <v>386.7</v>
      </c>
      <c r="D1401" t="n">
        <v>825.9</v>
      </c>
      <c r="E1401" t="n">
        <v>5.2</v>
      </c>
      <c r="F1401" t="n">
        <v>10.7</v>
      </c>
      <c r="G1401" t="n">
        <v>0.4682164911006175</v>
      </c>
      <c r="H1401" t="n">
        <v>0.5317835088993825</v>
      </c>
      <c r="I1401" t="n">
        <v>0.485981308411215</v>
      </c>
      <c r="J1401" t="n">
        <v>0.514018691588785</v>
      </c>
      <c r="K1401" t="n">
        <v>0.2275444629647861</v>
      </c>
      <c r="L1401" t="n">
        <v>0.2584368454464289</v>
      </c>
      <c r="M1401" t="n">
        <v>0.514018691588785</v>
      </c>
    </row>
    <row r="1402">
      <c r="A1402" s="323" t="n">
        <v>46016.23399305555</v>
      </c>
      <c r="B1402" s="82" t="n">
        <v>46016</v>
      </c>
      <c r="C1402" t="n">
        <v>387.2</v>
      </c>
      <c r="D1402" t="n">
        <v>826.4</v>
      </c>
      <c r="E1402" t="n">
        <v>5.6</v>
      </c>
      <c r="F1402" t="n">
        <v>20.6</v>
      </c>
      <c r="G1402" t="n">
        <v>0.4685382381413359</v>
      </c>
      <c r="H1402" t="n">
        <v>0.5314617618586641</v>
      </c>
      <c r="I1402" t="n">
        <v>0.2718446601941747</v>
      </c>
      <c r="J1402" t="n">
        <v>0.7281553398058253</v>
      </c>
      <c r="K1402" t="n">
        <v>0.1273696181355088</v>
      </c>
      <c r="L1402" t="n">
        <v>0.144475042058666</v>
      </c>
      <c r="M1402" t="n">
        <v>0.7281553398058253</v>
      </c>
    </row>
    <row r="1403">
      <c r="A1403" s="323" t="n">
        <v>46016.29300925926</v>
      </c>
      <c r="B1403" s="82" t="n">
        <v>46016</v>
      </c>
      <c r="C1403" t="n">
        <v>386.1</v>
      </c>
      <c r="D1403" t="n">
        <v>832.1</v>
      </c>
      <c r="E1403" t="n">
        <v>5.5</v>
      </c>
      <c r="F1403" t="n">
        <v>10.7</v>
      </c>
      <c r="G1403" t="n">
        <v>0.4640067299603413</v>
      </c>
      <c r="H1403" t="n">
        <v>0.5359932700396587</v>
      </c>
      <c r="I1403" t="n">
        <v>0.5140186915887851</v>
      </c>
      <c r="J1403" t="n">
        <v>0.4859813084112149</v>
      </c>
      <c r="K1403" t="n">
        <v>0.2385081322226054</v>
      </c>
      <c r="L1403" t="n">
        <v>0.2755105593661797</v>
      </c>
      <c r="M1403" t="n">
        <v>0.4859813084112149</v>
      </c>
    </row>
    <row r="1404">
      <c r="A1404" s="323" t="n">
        <v>46016.71778935185</v>
      </c>
      <c r="B1404" s="82" t="n">
        <v>46016</v>
      </c>
      <c r="C1404" t="n">
        <v>395.8</v>
      </c>
      <c r="D1404" t="n">
        <v>846.2</v>
      </c>
      <c r="E1404" t="n">
        <v>5.6</v>
      </c>
      <c r="F1404" t="n">
        <v>10.4</v>
      </c>
      <c r="G1404" t="n">
        <v>0.4677381233750886</v>
      </c>
      <c r="H1404" t="n">
        <v>0.5322618766249114</v>
      </c>
      <c r="I1404" t="n">
        <v>0.5384615384615384</v>
      </c>
      <c r="J1404" t="n">
        <v>0.4615384615384616</v>
      </c>
      <c r="K1404" t="n">
        <v>0.2518589895096631</v>
      </c>
      <c r="L1404" t="n">
        <v>0.2866025489518754</v>
      </c>
      <c r="M1404" t="n">
        <v>0.4615384615384616</v>
      </c>
    </row>
    <row r="1405">
      <c r="A1405" s="323" t="n">
        <v>46016.9342824074</v>
      </c>
      <c r="B1405" s="82" t="n">
        <v>46016</v>
      </c>
      <c r="C1405" t="n">
        <v>401.3</v>
      </c>
      <c r="D1405" t="n">
        <v>838.7</v>
      </c>
      <c r="E1405" t="n">
        <v>5.6</v>
      </c>
      <c r="F1405" t="n">
        <v>10.7</v>
      </c>
      <c r="G1405" t="n">
        <v>0.4784785978299749</v>
      </c>
      <c r="H1405" t="n">
        <v>0.5215214021700251</v>
      </c>
      <c r="I1405" t="n">
        <v>0.5233644859813084</v>
      </c>
      <c r="J1405" t="n">
        <v>0.4766355140186916</v>
      </c>
      <c r="K1405" t="n">
        <v>0.250418705406342</v>
      </c>
      <c r="L1405" t="n">
        <v>0.2729457805749664</v>
      </c>
      <c r="M1405" t="n">
        <v>0.4766355140186916</v>
      </c>
    </row>
    <row r="1406">
      <c r="A1406" s="323" t="n">
        <v>46017.07652777778</v>
      </c>
      <c r="B1406" s="82" t="n">
        <v>46017</v>
      </c>
      <c r="C1406" t="n">
        <v>390</v>
      </c>
      <c r="D1406" t="n">
        <v>821.4</v>
      </c>
      <c r="E1406" t="n">
        <v>5.1</v>
      </c>
      <c r="F1406" t="n">
        <v>10.6</v>
      </c>
      <c r="G1406" t="n">
        <v>0.4747991234477721</v>
      </c>
      <c r="H1406" t="n">
        <v>0.5252008765522279</v>
      </c>
      <c r="I1406" t="n">
        <v>0.4811320754716981</v>
      </c>
      <c r="J1406" t="n">
        <v>0.5188679245283019</v>
      </c>
      <c r="K1406" t="n">
        <v>0.2284410876965696</v>
      </c>
      <c r="L1406" t="n">
        <v>0.2526909877751286</v>
      </c>
      <c r="M1406" t="n">
        <v>0.5188679245283019</v>
      </c>
    </row>
    <row r="1407">
      <c r="A1407" s="323" t="n">
        <v>46017.07740740741</v>
      </c>
      <c r="B1407" s="82" t="n">
        <v>46017</v>
      </c>
      <c r="C1407" t="n">
        <v>375.5</v>
      </c>
      <c r="D1407" t="n">
        <v>863.7</v>
      </c>
      <c r="E1407" t="n">
        <v>5.2</v>
      </c>
      <c r="F1407" t="n">
        <v>10.6</v>
      </c>
      <c r="G1407" t="n">
        <v>0.4347574389255529</v>
      </c>
      <c r="H1407" t="n">
        <v>0.5652425610744471</v>
      </c>
      <c r="I1407" t="n">
        <v>0.4905660377358491</v>
      </c>
      <c r="J1407" t="n">
        <v>0.5094339622641509</v>
      </c>
      <c r="K1407" t="n">
        <v>0.2132772341898939</v>
      </c>
      <c r="L1407" t="n">
        <v>0.2772888035459553</v>
      </c>
      <c r="M1407" t="n">
        <v>0.5094339622641509</v>
      </c>
    </row>
    <row r="1408">
      <c r="A1408" s="323" t="n">
        <v>46017.1130787037</v>
      </c>
      <c r="B1408" s="82" t="n">
        <v>46017</v>
      </c>
      <c r="C1408" t="n">
        <v>386.6</v>
      </c>
      <c r="D1408" t="n">
        <v>844.2</v>
      </c>
      <c r="E1408" t="n">
        <v>5.3</v>
      </c>
      <c r="F1408" t="n">
        <v>10.5</v>
      </c>
      <c r="G1408" t="n">
        <v>0.4579483534707415</v>
      </c>
      <c r="H1408" t="n">
        <v>0.5420516465292584</v>
      </c>
      <c r="I1408" t="n">
        <v>0.5047619047619047</v>
      </c>
      <c r="J1408" t="n">
        <v>0.4952380952380953</v>
      </c>
      <c r="K1408" t="n">
        <v>0.2311548831804695</v>
      </c>
      <c r="L1408" t="n">
        <v>0.2736070215814352</v>
      </c>
      <c r="M1408" t="n">
        <v>0.4952380952380953</v>
      </c>
    </row>
    <row r="1409">
      <c r="A1409" s="323" t="n">
        <v>46017.16893518518</v>
      </c>
      <c r="B1409" s="82" t="n">
        <v>46017</v>
      </c>
      <c r="C1409" t="n">
        <v>406.5</v>
      </c>
      <c r="D1409" t="n">
        <v>846.4</v>
      </c>
      <c r="E1409" t="n">
        <v>5.4</v>
      </c>
      <c r="F1409" t="n">
        <v>10.7</v>
      </c>
      <c r="G1409" t="n">
        <v>0.4802693761814745</v>
      </c>
      <c r="H1409" t="n">
        <v>0.5197306238185255</v>
      </c>
      <c r="I1409" t="n">
        <v>0.5046728971962617</v>
      </c>
      <c r="J1409" t="n">
        <v>0.4953271028037383</v>
      </c>
      <c r="K1409" t="n">
        <v>0.242378937512146</v>
      </c>
      <c r="L1409" t="n">
        <v>0.2622939596841157</v>
      </c>
      <c r="M1409" t="n">
        <v>0.4953271028037383</v>
      </c>
    </row>
    <row r="1410">
      <c r="A1410" s="323" t="n">
        <v>46017.1909375</v>
      </c>
      <c r="B1410" s="82" t="n">
        <v>46017</v>
      </c>
      <c r="C1410" t="n">
        <v>405.1</v>
      </c>
      <c r="D1410" t="n">
        <v>849.5</v>
      </c>
      <c r="E1410" t="n">
        <v>5.1</v>
      </c>
      <c r="F1410" t="n">
        <v>10.4</v>
      </c>
      <c r="G1410" t="n">
        <v>0.4768687463213656</v>
      </c>
      <c r="H1410" t="n">
        <v>0.5231312536786344</v>
      </c>
      <c r="I1410" t="n">
        <v>0.4903846153846153</v>
      </c>
      <c r="J1410" t="n">
        <v>0.5096153846153847</v>
      </c>
      <c r="K1410" t="n">
        <v>0.2338490967537465</v>
      </c>
      <c r="L1410" t="n">
        <v>0.2565355186308688</v>
      </c>
      <c r="M1410" t="n">
        <v>0.5096153846153847</v>
      </c>
    </row>
    <row r="1411">
      <c r="A1411" s="323" t="n">
        <v>46017.23185185185</v>
      </c>
      <c r="B1411" s="82" t="n">
        <v>46017</v>
      </c>
      <c r="C1411" t="n">
        <v>398.4</v>
      </c>
      <c r="D1411" t="n">
        <v>837.3</v>
      </c>
      <c r="E1411" t="n">
        <v>5.6</v>
      </c>
      <c r="F1411" t="n">
        <v>10.5</v>
      </c>
      <c r="G1411" t="n">
        <v>0.4758151200286636</v>
      </c>
      <c r="H1411" t="n">
        <v>0.5241848799713364</v>
      </c>
      <c r="I1411" t="n">
        <v>0.5333333333333333</v>
      </c>
      <c r="J1411" t="n">
        <v>0.4666666666666667</v>
      </c>
      <c r="K1411" t="n">
        <v>0.2537680640152872</v>
      </c>
      <c r="L1411" t="n">
        <v>0.2795652693180461</v>
      </c>
      <c r="M1411" t="n">
        <v>0.4666666666666667</v>
      </c>
    </row>
    <row r="1412">
      <c r="A1412" s="323" t="n">
        <v>46017.74188657408</v>
      </c>
      <c r="B1412" s="82" t="n">
        <v>46017</v>
      </c>
      <c r="C1412" t="n">
        <v>402</v>
      </c>
      <c r="D1412" t="n">
        <v>830.4</v>
      </c>
      <c r="E1412" t="n">
        <v>5.3</v>
      </c>
      <c r="F1412" t="n">
        <v>10.4</v>
      </c>
      <c r="G1412" t="n">
        <v>0.4841040462427746</v>
      </c>
      <c r="H1412" t="n">
        <v>0.5158959537572254</v>
      </c>
      <c r="I1412" t="n">
        <v>0.5096153846153846</v>
      </c>
      <c r="J1412" t="n">
        <v>0.4903846153846154</v>
      </c>
      <c r="K1412" t="n">
        <v>0.2467068697198755</v>
      </c>
      <c r="L1412" t="n">
        <v>0.2629085148955091</v>
      </c>
      <c r="M1412" t="n">
        <v>0.4903846153846154</v>
      </c>
    </row>
    <row r="1413">
      <c r="A1413" s="323" t="n">
        <v>46017.8659375</v>
      </c>
      <c r="B1413" s="82" t="n">
        <v>46017</v>
      </c>
      <c r="C1413" t="n">
        <v>379.5</v>
      </c>
      <c r="D1413" t="n">
        <v>824.6</v>
      </c>
      <c r="E1413" t="n">
        <v>5.3</v>
      </c>
      <c r="F1413" t="n">
        <v>10.5</v>
      </c>
      <c r="G1413" t="n">
        <v>0.4602231384913897</v>
      </c>
      <c r="H1413" t="n">
        <v>0.5397768615086103</v>
      </c>
      <c r="I1413" t="n">
        <v>0.5047619047619047</v>
      </c>
      <c r="J1413" t="n">
        <v>0.4952380952380953</v>
      </c>
      <c r="K1413" t="n">
        <v>0.2323031080004158</v>
      </c>
      <c r="L1413" t="n">
        <v>0.272458796761489</v>
      </c>
      <c r="M1413" t="n">
        <v>0.4952380952380953</v>
      </c>
    </row>
    <row r="1414">
      <c r="A1414" s="323" t="n">
        <v>46017.91233796296</v>
      </c>
      <c r="B1414" s="82" t="n">
        <v>46017</v>
      </c>
      <c r="C1414" t="n">
        <v>398</v>
      </c>
      <c r="D1414" t="n">
        <v>820.5</v>
      </c>
      <c r="E1414" t="n">
        <v>5.4</v>
      </c>
      <c r="F1414" t="n">
        <v>10.4</v>
      </c>
      <c r="G1414" t="n">
        <v>0.4850700792199878</v>
      </c>
      <c r="H1414" t="n">
        <v>0.5149299207800122</v>
      </c>
      <c r="I1414" t="n">
        <v>0.5192307692307693</v>
      </c>
      <c r="J1414" t="n">
        <v>0.4807692307692307</v>
      </c>
      <c r="K1414" t="n">
        <v>0.2518633103642244</v>
      </c>
      <c r="L1414" t="n">
        <v>0.2673674588665448</v>
      </c>
      <c r="M1414" t="n">
        <v>0.4807692307692307</v>
      </c>
    </row>
    <row r="1415">
      <c r="A1415" s="323" t="n">
        <v>46018.15583333333</v>
      </c>
      <c r="B1415" s="82" t="n">
        <v>46018</v>
      </c>
      <c r="C1415" t="n">
        <v>361</v>
      </c>
      <c r="D1415" t="n">
        <v>852.3</v>
      </c>
      <c r="E1415" t="n">
        <v>5.3</v>
      </c>
      <c r="F1415" t="n">
        <v>11.2</v>
      </c>
      <c r="G1415" t="n">
        <v>0.4235597794203919</v>
      </c>
      <c r="H1415" t="n">
        <v>0.5764402205796081</v>
      </c>
      <c r="I1415" t="n">
        <v>0.4732142857142858</v>
      </c>
      <c r="J1415" t="n">
        <v>0.5267857142857143</v>
      </c>
      <c r="K1415" t="n">
        <v>0.2004345384757212</v>
      </c>
      <c r="L1415" t="n">
        <v>0.2727797472385646</v>
      </c>
      <c r="M1415" t="n">
        <v>0.5267857142857143</v>
      </c>
    </row>
    <row r="1416">
      <c r="A1416" s="323" t="n">
        <v>46018.19408564815</v>
      </c>
      <c r="B1416" s="82" t="n">
        <v>46018</v>
      </c>
      <c r="C1416" t="n">
        <v>380.3</v>
      </c>
      <c r="D1416" t="n">
        <v>871.8</v>
      </c>
      <c r="E1416" t="n">
        <v>5.4</v>
      </c>
      <c r="F1416" t="n">
        <v>10.8</v>
      </c>
      <c r="G1416" t="n">
        <v>0.4362239045652673</v>
      </c>
      <c r="H1416" t="n">
        <v>0.5637760954347327</v>
      </c>
      <c r="I1416" t="n">
        <v>0.5</v>
      </c>
      <c r="J1416" t="n">
        <v>0.5</v>
      </c>
      <c r="K1416" t="n">
        <v>0.2181119522826336</v>
      </c>
      <c r="L1416" t="n">
        <v>0.2818880477173664</v>
      </c>
      <c r="M1416" t="n">
        <v>0.5</v>
      </c>
    </row>
    <row r="1417">
      <c r="A1417" s="323" t="n">
        <v>46018.22805555556</v>
      </c>
      <c r="B1417" s="82" t="n">
        <v>46018</v>
      </c>
      <c r="C1417" t="n">
        <v>382.7</v>
      </c>
      <c r="D1417" t="n">
        <v>865.9</v>
      </c>
      <c r="E1417" t="n">
        <v>5.4</v>
      </c>
      <c r="F1417" t="n">
        <v>10.8</v>
      </c>
      <c r="G1417" t="n">
        <v>0.4419678946760596</v>
      </c>
      <c r="H1417" t="n">
        <v>0.5580321053239404</v>
      </c>
      <c r="I1417" t="n">
        <v>0.5</v>
      </c>
      <c r="J1417" t="n">
        <v>0.5</v>
      </c>
      <c r="K1417" t="n">
        <v>0.2209839473380298</v>
      </c>
      <c r="L1417" t="n">
        <v>0.2790160526619702</v>
      </c>
      <c r="M1417" t="n">
        <v>0.5</v>
      </c>
    </row>
    <row r="1418">
      <c r="A1418" s="323" t="n">
        <v>46018.27875</v>
      </c>
      <c r="B1418" s="82" t="n">
        <v>46018</v>
      </c>
      <c r="C1418" t="n">
        <v>393.1</v>
      </c>
      <c r="D1418" t="n">
        <v>848.3</v>
      </c>
      <c r="E1418" t="n">
        <v>5.2</v>
      </c>
      <c r="F1418" t="n">
        <v>11.2</v>
      </c>
      <c r="G1418" t="n">
        <v>0.4633973830012967</v>
      </c>
      <c r="H1418" t="n">
        <v>0.5366026169987033</v>
      </c>
      <c r="I1418" t="n">
        <v>0.4642857142857144</v>
      </c>
      <c r="J1418" t="n">
        <v>0.5357142857142857</v>
      </c>
      <c r="K1418" t="n">
        <v>0.2151487849648878</v>
      </c>
      <c r="L1418" t="n">
        <v>0.2491369293208266</v>
      </c>
      <c r="M1418" t="n">
        <v>0.5357142857142857</v>
      </c>
    </row>
    <row r="1419">
      <c r="A1419" s="323" t="n">
        <v>46019.03771990741</v>
      </c>
      <c r="B1419" s="82" t="n">
        <v>46019</v>
      </c>
      <c r="C1419" t="n">
        <v>380.2</v>
      </c>
      <c r="D1419" t="n">
        <v>877.6</v>
      </c>
      <c r="E1419" t="n">
        <v>5.4</v>
      </c>
      <c r="F1419" t="n">
        <v>10.7</v>
      </c>
      <c r="G1419" t="n">
        <v>0.4332269826800365</v>
      </c>
      <c r="H1419" t="n">
        <v>0.5667730173199635</v>
      </c>
      <c r="I1419" t="n">
        <v>0.5046728971962617</v>
      </c>
      <c r="J1419" t="n">
        <v>0.4953271028037383</v>
      </c>
      <c r="K1419" t="n">
        <v>0.2186379164927287</v>
      </c>
      <c r="L1419" t="n">
        <v>0.2860349807035331</v>
      </c>
      <c r="M1419" t="n">
        <v>0.4953271028037383</v>
      </c>
    </row>
    <row r="1420">
      <c r="A1420" s="323" t="n">
        <v>46019.06594907407</v>
      </c>
      <c r="B1420" s="82" t="n">
        <v>46019</v>
      </c>
      <c r="C1420" t="n">
        <v>381.3</v>
      </c>
      <c r="D1420" t="n">
        <v>853.6</v>
      </c>
      <c r="E1420" t="n">
        <v>5.3</v>
      </c>
      <c r="F1420" t="n">
        <v>10.5</v>
      </c>
      <c r="G1420" t="n">
        <v>0.4466963448922212</v>
      </c>
      <c r="H1420" t="n">
        <v>0.5533036551077788</v>
      </c>
      <c r="I1420" t="n">
        <v>0.5047619047619047</v>
      </c>
      <c r="J1420" t="n">
        <v>0.4952380952380953</v>
      </c>
      <c r="K1420" t="n">
        <v>0.2254752978979783</v>
      </c>
      <c r="L1420" t="n">
        <v>0.2792866068639264</v>
      </c>
      <c r="M1420" t="n">
        <v>0.4952380952380953</v>
      </c>
    </row>
    <row r="1421">
      <c r="A1421" s="323" t="n">
        <v>46019.11105324074</v>
      </c>
      <c r="B1421" s="82" t="n">
        <v>46019</v>
      </c>
      <c r="C1421" t="n">
        <v>380.5</v>
      </c>
      <c r="D1421" t="n">
        <v>852.9</v>
      </c>
      <c r="E1421" t="n">
        <v>5.4</v>
      </c>
      <c r="F1421" t="n">
        <v>10.6</v>
      </c>
      <c r="G1421" t="n">
        <v>0.4461249853441201</v>
      </c>
      <c r="H1421" t="n">
        <v>0.55387501465588</v>
      </c>
      <c r="I1421" t="n">
        <v>0.5094339622641509</v>
      </c>
      <c r="J1421" t="n">
        <v>0.490566037735849</v>
      </c>
      <c r="K1421" t="n">
        <v>0.2272712189488914</v>
      </c>
      <c r="L1421" t="n">
        <v>0.2821627433152596</v>
      </c>
      <c r="M1421" t="n">
        <v>0.490566037735849</v>
      </c>
    </row>
    <row r="1422">
      <c r="A1422" s="323" t="n">
        <v>46019.15179398148</v>
      </c>
      <c r="B1422" s="82" t="n">
        <v>46019</v>
      </c>
      <c r="C1422" t="n">
        <v>384.4</v>
      </c>
      <c r="D1422" t="n">
        <v>857.8</v>
      </c>
      <c r="E1422" t="n">
        <v>5.4</v>
      </c>
      <c r="F1422" t="n">
        <v>10.7</v>
      </c>
      <c r="G1422" t="n">
        <v>0.4481231056190254</v>
      </c>
      <c r="H1422" t="n">
        <v>0.5518768943809745</v>
      </c>
      <c r="I1422" t="n">
        <v>0.5046728971962617</v>
      </c>
      <c r="J1422" t="n">
        <v>0.4953271028037383</v>
      </c>
      <c r="K1422" t="n">
        <v>0.22615558601334</v>
      </c>
      <c r="L1422" t="n">
        <v>0.2785173111829218</v>
      </c>
      <c r="M1422" t="n">
        <v>0.4953271028037383</v>
      </c>
    </row>
    <row r="1423">
      <c r="A1423" s="323" t="n">
        <v>46019.18994212963</v>
      </c>
      <c r="B1423" s="82" t="n">
        <v>46019</v>
      </c>
      <c r="C1423" t="n">
        <v>390.5</v>
      </c>
      <c r="D1423" t="n">
        <v>853.5</v>
      </c>
      <c r="E1423" t="n">
        <v>5.3</v>
      </c>
      <c r="F1423" t="n">
        <v>10.8</v>
      </c>
      <c r="G1423" t="n">
        <v>0.4575278265963679</v>
      </c>
      <c r="H1423" t="n">
        <v>0.5424721734036321</v>
      </c>
      <c r="I1423" t="n">
        <v>0.4907407407407407</v>
      </c>
      <c r="J1423" t="n">
        <v>0.5092592592592593</v>
      </c>
      <c r="K1423" t="n">
        <v>0.2245275445334027</v>
      </c>
      <c r="L1423" t="n">
        <v>0.266213196207338</v>
      </c>
      <c r="M1423" t="n">
        <v>0.5092592592592593</v>
      </c>
    </row>
    <row r="1424">
      <c r="A1424" s="323" t="n">
        <v>46019.24726851852</v>
      </c>
      <c r="B1424" s="82" t="n">
        <v>46019</v>
      </c>
      <c r="C1424" t="n">
        <v>388.2</v>
      </c>
      <c r="D1424" t="n">
        <v>866.8</v>
      </c>
      <c r="E1424" t="n">
        <v>5.4</v>
      </c>
      <c r="F1424" t="n">
        <v>10.5</v>
      </c>
      <c r="G1424" t="n">
        <v>0.4478541762805722</v>
      </c>
      <c r="H1424" t="n">
        <v>0.5521458237194278</v>
      </c>
      <c r="I1424" t="n">
        <v>0.5142857142857143</v>
      </c>
      <c r="J1424" t="n">
        <v>0.4857142857142857</v>
      </c>
      <c r="K1424" t="n">
        <v>0.2303250049442943</v>
      </c>
      <c r="L1424" t="n">
        <v>0.28396070934142</v>
      </c>
      <c r="M1424" t="n">
        <v>0.4857142857142857</v>
      </c>
    </row>
    <row r="1425">
      <c r="A1425" s="323" t="n">
        <v>46019.29399305556</v>
      </c>
      <c r="B1425" s="82" t="n">
        <v>46019</v>
      </c>
      <c r="C1425" t="n">
        <v>385.6</v>
      </c>
      <c r="D1425" t="n">
        <v>859.3</v>
      </c>
      <c r="E1425" t="n">
        <v>5.3</v>
      </c>
      <c r="F1425" t="n">
        <v>10.7</v>
      </c>
      <c r="G1425" t="n">
        <v>0.4487373443500524</v>
      </c>
      <c r="H1425" t="n">
        <v>0.5512626556499476</v>
      </c>
      <c r="I1425" t="n">
        <v>0.4953271028037383</v>
      </c>
      <c r="J1425" t="n">
        <v>0.5046728971962616</v>
      </c>
      <c r="K1425" t="n">
        <v>0.2222717686967549</v>
      </c>
      <c r="L1425" t="n">
        <v>0.2730553341069834</v>
      </c>
      <c r="M1425" t="n">
        <v>0.5046728971962616</v>
      </c>
    </row>
    <row r="1426">
      <c r="A1426" s="323" t="n">
        <v>46019.75888888889</v>
      </c>
      <c r="B1426" s="82" t="n">
        <v>46019</v>
      </c>
      <c r="C1426" t="n">
        <v>395.8</v>
      </c>
      <c r="D1426" t="n">
        <v>822.5</v>
      </c>
      <c r="E1426" t="n">
        <v>5.3</v>
      </c>
      <c r="F1426" t="n">
        <v>10.5</v>
      </c>
      <c r="G1426" t="n">
        <v>0.4812158054711246</v>
      </c>
      <c r="H1426" t="n">
        <v>0.5187841945288754</v>
      </c>
      <c r="I1426" t="n">
        <v>0.5047619047619047</v>
      </c>
      <c r="J1426" t="n">
        <v>0.4952380952380953</v>
      </c>
      <c r="K1426" t="n">
        <v>0.2428994065711391</v>
      </c>
      <c r="L1426" t="n">
        <v>0.2618624981907656</v>
      </c>
      <c r="M1426" t="n">
        <v>0.4952380952380953</v>
      </c>
    </row>
    <row r="1427">
      <c r="A1427" s="323" t="n">
        <v>46019.79342592593</v>
      </c>
      <c r="B1427" s="82" t="n">
        <v>46019</v>
      </c>
      <c r="C1427" t="n">
        <v>402</v>
      </c>
      <c r="D1427" t="n">
        <v>822.5</v>
      </c>
      <c r="E1427" t="n">
        <v>5.4</v>
      </c>
      <c r="F1427" t="n">
        <v>10.5</v>
      </c>
      <c r="G1427" t="n">
        <v>0.4887537993920973</v>
      </c>
      <c r="H1427" t="n">
        <v>0.5112462006079027</v>
      </c>
      <c r="I1427" t="n">
        <v>0.5142857142857143</v>
      </c>
      <c r="J1427" t="n">
        <v>0.4857142857142857</v>
      </c>
      <c r="K1427" t="n">
        <v>0.2513590968302215</v>
      </c>
      <c r="L1427" t="n">
        <v>0.2629266174554928</v>
      </c>
      <c r="M1427" t="n">
        <v>0.4857142857142857</v>
      </c>
    </row>
    <row r="1428">
      <c r="A1428" s="323" t="n">
        <v>46019.87672453704</v>
      </c>
      <c r="B1428" s="82" t="n">
        <v>46019</v>
      </c>
      <c r="C1428" t="n">
        <v>378.6</v>
      </c>
      <c r="D1428" t="n">
        <v>825.6</v>
      </c>
      <c r="E1428" t="n">
        <v>5.3</v>
      </c>
      <c r="F1428" t="n">
        <v>10.5</v>
      </c>
      <c r="G1428" t="n">
        <v>0.4585755813953489</v>
      </c>
      <c r="H1428" t="n">
        <v>0.5414244186046512</v>
      </c>
      <c r="I1428" t="n">
        <v>0.5047619047619047</v>
      </c>
      <c r="J1428" t="n">
        <v>0.4952380952380953</v>
      </c>
      <c r="K1428" t="n">
        <v>0.2314714839424142</v>
      </c>
      <c r="L1428" t="n">
        <v>0.2732904208194906</v>
      </c>
      <c r="M1428" t="n">
        <v>0.4952380952380953</v>
      </c>
    </row>
    <row r="1429">
      <c r="A1429" s="323" t="n">
        <v>46020.04738425926</v>
      </c>
      <c r="B1429" s="82" t="n">
        <v>46020</v>
      </c>
      <c r="C1429" t="n">
        <v>373.9</v>
      </c>
      <c r="D1429" t="n">
        <v>859.2</v>
      </c>
      <c r="E1429" t="n">
        <v>5.3</v>
      </c>
      <c r="F1429" t="n">
        <v>10.6</v>
      </c>
      <c r="G1429" t="n">
        <v>0.4351722532588454</v>
      </c>
      <c r="H1429" t="n">
        <v>0.5648277467411547</v>
      </c>
      <c r="I1429" t="n">
        <v>0.5</v>
      </c>
      <c r="J1429" t="n">
        <v>0.5</v>
      </c>
      <c r="K1429" t="n">
        <v>0.2175861266294227</v>
      </c>
      <c r="L1429" t="n">
        <v>0.2824138733705773</v>
      </c>
      <c r="M1429" t="n">
        <v>0.5</v>
      </c>
    </row>
    <row r="1430">
      <c r="A1430" s="323" t="n">
        <v>46020.08675925926</v>
      </c>
      <c r="B1430" s="82" t="n">
        <v>46020</v>
      </c>
      <c r="C1430" t="n">
        <v>372.3</v>
      </c>
      <c r="D1430" t="n">
        <v>855.2</v>
      </c>
      <c r="E1430" t="n">
        <v>5.3</v>
      </c>
      <c r="F1430" t="n">
        <v>10.4</v>
      </c>
      <c r="G1430" t="n">
        <v>0.4353367633302151</v>
      </c>
      <c r="H1430" t="n">
        <v>0.5646632366697849</v>
      </c>
      <c r="I1430" t="n">
        <v>0.5096153846153846</v>
      </c>
      <c r="J1430" t="n">
        <v>0.4903846153846154</v>
      </c>
      <c r="K1430" t="n">
        <v>0.2218543120817442</v>
      </c>
      <c r="L1430" t="n">
        <v>0.2877610725336404</v>
      </c>
      <c r="M1430" t="n">
        <v>0.4903846153846154</v>
      </c>
    </row>
    <row r="1431">
      <c r="A1431" s="323" t="n">
        <v>46020.12274305556</v>
      </c>
      <c r="B1431" s="82" t="n">
        <v>46020</v>
      </c>
      <c r="C1431" t="n">
        <v>393.1</v>
      </c>
      <c r="D1431" t="n">
        <v>863.1</v>
      </c>
      <c r="E1431" t="n">
        <v>5.2</v>
      </c>
      <c r="F1431" t="n">
        <v>10.4</v>
      </c>
      <c r="G1431" t="n">
        <v>0.4554512802687986</v>
      </c>
      <c r="H1431" t="n">
        <v>0.5445487197312014</v>
      </c>
      <c r="I1431" t="n">
        <v>0.5</v>
      </c>
      <c r="J1431" t="n">
        <v>0.5</v>
      </c>
      <c r="K1431" t="n">
        <v>0.2277256401343993</v>
      </c>
      <c r="L1431" t="n">
        <v>0.2722743598656007</v>
      </c>
      <c r="M1431" t="n">
        <v>0.5</v>
      </c>
    </row>
    <row r="1432">
      <c r="A1432" s="323" t="n">
        <v>46020.77930555555</v>
      </c>
      <c r="B1432" s="82" t="n">
        <v>46020</v>
      </c>
      <c r="C1432" t="n">
        <v>398.6</v>
      </c>
      <c r="D1432" t="n">
        <v>823.6</v>
      </c>
      <c r="E1432" t="n">
        <v>5.3</v>
      </c>
      <c r="F1432" t="n">
        <v>10.5</v>
      </c>
      <c r="G1432" t="n">
        <v>0.4839728023312287</v>
      </c>
      <c r="H1432" t="n">
        <v>0.5160271976687713</v>
      </c>
      <c r="I1432" t="n">
        <v>0.5047619047619047</v>
      </c>
      <c r="J1432" t="n">
        <v>0.4952380952380953</v>
      </c>
      <c r="K1432" t="n">
        <v>0.2442910335576678</v>
      </c>
      <c r="L1432" t="n">
        <v>0.2604708712042369</v>
      </c>
      <c r="M1432" t="n">
        <v>0.4952380952380953</v>
      </c>
    </row>
    <row r="1433">
      <c r="A1433" s="323" t="n">
        <v>46020.79421296297</v>
      </c>
      <c r="B1433" s="82" t="n">
        <v>46020</v>
      </c>
      <c r="C1433" t="n">
        <v>379.7</v>
      </c>
      <c r="D1433" t="n">
        <v>824.4</v>
      </c>
      <c r="E1433" t="n">
        <v>5.4</v>
      </c>
      <c r="F1433" t="n">
        <v>10.5</v>
      </c>
      <c r="G1433" t="n">
        <v>0.4605773896166909</v>
      </c>
      <c r="H1433" t="n">
        <v>0.5394226103833091</v>
      </c>
      <c r="I1433" t="n">
        <v>0.5142857142857143</v>
      </c>
      <c r="J1433" t="n">
        <v>0.4857142857142857</v>
      </c>
      <c r="K1433" t="n">
        <v>0.2368683718028697</v>
      </c>
      <c r="L1433" t="n">
        <v>0.2774173424828447</v>
      </c>
      <c r="M1433" t="n">
        <v>0.4857142857142857</v>
      </c>
    </row>
    <row r="1434">
      <c r="A1434" s="323" t="n">
        <v>46020.95671296296</v>
      </c>
      <c r="B1434" s="82" t="n">
        <v>46020</v>
      </c>
      <c r="C1434" t="n">
        <v>390</v>
      </c>
      <c r="D1434" t="n">
        <v>827.8</v>
      </c>
      <c r="E1434" t="n">
        <v>5.3</v>
      </c>
      <c r="F1434" t="n">
        <v>10.4</v>
      </c>
      <c r="G1434" t="n">
        <v>0.4711282918579367</v>
      </c>
      <c r="H1434" t="n">
        <v>0.5288717081420633</v>
      </c>
      <c r="I1434" t="n">
        <v>0.5096153846153846</v>
      </c>
      <c r="J1434" t="n">
        <v>0.4903846153846154</v>
      </c>
      <c r="K1434" t="n">
        <v>0.2400942256583716</v>
      </c>
      <c r="L1434" t="n">
        <v>0.269521158957013</v>
      </c>
      <c r="M1434" t="n">
        <v>0.4903846153846154</v>
      </c>
    </row>
    <row r="1435">
      <c r="A1435" s="323" t="n">
        <v>46021.03671296296</v>
      </c>
      <c r="B1435" s="82" t="n">
        <v>46021</v>
      </c>
      <c r="C1435" t="n">
        <v>425.2</v>
      </c>
      <c r="D1435" t="n">
        <v>863.2</v>
      </c>
      <c r="E1435" t="n">
        <v>5.5</v>
      </c>
      <c r="F1435" t="n">
        <v>10.7</v>
      </c>
      <c r="G1435" t="n">
        <v>0.4925857275254865</v>
      </c>
      <c r="H1435" t="n">
        <v>0.5074142724745134</v>
      </c>
      <c r="I1435" t="n">
        <v>0.5140186915887851</v>
      </c>
      <c r="J1435" t="n">
        <v>0.4859813084112149</v>
      </c>
      <c r="K1435" t="n">
        <v>0.2531982711579604</v>
      </c>
      <c r="L1435" t="n">
        <v>0.2608204204308247</v>
      </c>
      <c r="M1435" t="n">
        <v>0.4859813084112149</v>
      </c>
    </row>
    <row r="1436">
      <c r="A1436" s="323" t="n">
        <v>46021.10399305556</v>
      </c>
      <c r="B1436" s="82" t="n">
        <v>46021</v>
      </c>
      <c r="C1436" t="n">
        <v>392.2</v>
      </c>
      <c r="D1436" t="n">
        <v>855.9</v>
      </c>
      <c r="E1436" t="n">
        <v>5.5</v>
      </c>
      <c r="F1436" t="n">
        <v>10.8</v>
      </c>
      <c r="G1436" t="n">
        <v>0.4582311017642248</v>
      </c>
      <c r="H1436" t="n">
        <v>0.5417688982357752</v>
      </c>
      <c r="I1436" t="n">
        <v>0.5092592592592592</v>
      </c>
      <c r="J1436" t="n">
        <v>0.4907407407407408</v>
      </c>
      <c r="K1436" t="n">
        <v>0.2333584314540033</v>
      </c>
      <c r="L1436" t="n">
        <v>0.2759008278052559</v>
      </c>
      <c r="M1436" t="n">
        <v>0.4907407407407408</v>
      </c>
    </row>
    <row r="1437">
      <c r="A1437" s="323" t="n">
        <v>46021.15021990741</v>
      </c>
      <c r="B1437" s="82" t="n">
        <v>46021</v>
      </c>
      <c r="C1437" t="n">
        <v>394.3</v>
      </c>
      <c r="D1437" t="n">
        <v>848.3</v>
      </c>
      <c r="E1437" t="n">
        <v>5.5</v>
      </c>
      <c r="F1437" t="n">
        <v>10.6</v>
      </c>
      <c r="G1437" t="n">
        <v>0.4648119768949664</v>
      </c>
      <c r="H1437" t="n">
        <v>0.5351880231050336</v>
      </c>
      <c r="I1437" t="n">
        <v>0.5188679245283019</v>
      </c>
      <c r="J1437" t="n">
        <v>0.4811320754716981</v>
      </c>
      <c r="K1437" t="n">
        <v>0.2411760257473883</v>
      </c>
      <c r="L1437" t="n">
        <v>0.2776918987809137</v>
      </c>
      <c r="M1437" t="n">
        <v>0.4811320754716981</v>
      </c>
    </row>
    <row r="1438">
      <c r="A1438" s="323" t="n">
        <v>46021.15113425926</v>
      </c>
      <c r="B1438" s="82" t="n">
        <v>46021</v>
      </c>
      <c r="C1438" t="n">
        <v>390.5</v>
      </c>
      <c r="D1438" t="n">
        <v>845.3</v>
      </c>
      <c r="E1438" t="n">
        <v>5.5</v>
      </c>
      <c r="F1438" t="n">
        <v>10.7</v>
      </c>
      <c r="G1438" t="n">
        <v>0.4619661658582752</v>
      </c>
      <c r="H1438" t="n">
        <v>0.5380338341417248</v>
      </c>
      <c r="I1438" t="n">
        <v>0.5140186915887851</v>
      </c>
      <c r="J1438" t="n">
        <v>0.4859813084112149</v>
      </c>
      <c r="K1438" t="n">
        <v>0.2374592441327583</v>
      </c>
      <c r="L1438" t="n">
        <v>0.2765594474560268</v>
      </c>
      <c r="M1438" t="n">
        <v>0.4859813084112149</v>
      </c>
    </row>
    <row r="1439">
      <c r="A1439" s="323" t="n">
        <v>46021.21297453704</v>
      </c>
      <c r="B1439" s="82" t="n">
        <v>46021</v>
      </c>
      <c r="C1439" t="n">
        <v>395.2</v>
      </c>
      <c r="D1439" t="n">
        <v>856.3</v>
      </c>
      <c r="E1439" t="n">
        <v>5.4</v>
      </c>
      <c r="F1439" t="n">
        <v>10.6</v>
      </c>
      <c r="G1439" t="n">
        <v>0.4615204951535677</v>
      </c>
      <c r="H1439" t="n">
        <v>0.5384795048464324</v>
      </c>
      <c r="I1439" t="n">
        <v>0.5094339622641509</v>
      </c>
      <c r="J1439" t="n">
        <v>0.490566037735849</v>
      </c>
      <c r="K1439" t="n">
        <v>0.2351142145121949</v>
      </c>
      <c r="L1439" t="n">
        <v>0.2743197477519561</v>
      </c>
      <c r="M1439" t="n">
        <v>0.490566037735849</v>
      </c>
    </row>
    <row r="1440">
      <c r="A1440" s="323" t="n">
        <v>46021.27347222222</v>
      </c>
      <c r="B1440" s="82" t="n">
        <v>46021</v>
      </c>
      <c r="C1440" t="n">
        <v>387.2</v>
      </c>
      <c r="D1440" t="n">
        <v>836.1</v>
      </c>
      <c r="E1440" t="n">
        <v>5.4</v>
      </c>
      <c r="F1440" t="n">
        <v>10.4</v>
      </c>
      <c r="G1440" t="n">
        <v>0.4631024997009927</v>
      </c>
      <c r="H1440" t="n">
        <v>0.5368975002990073</v>
      </c>
      <c r="I1440" t="n">
        <v>0.5192307692307693</v>
      </c>
      <c r="J1440" t="n">
        <v>0.4807692307692307</v>
      </c>
      <c r="K1440" t="n">
        <v>0.2404570671524385</v>
      </c>
      <c r="L1440" t="n">
        <v>0.2787737020783307</v>
      </c>
      <c r="M1440" t="n">
        <v>0.4807692307692307</v>
      </c>
    </row>
    <row r="1441">
      <c r="A1441" s="323" t="n">
        <v>46021.80283564814</v>
      </c>
      <c r="B1441" s="82" t="n">
        <v>46021</v>
      </c>
      <c r="C1441" t="n">
        <v>398.6</v>
      </c>
      <c r="D1441" t="n">
        <v>824.6</v>
      </c>
      <c r="E1441" t="n">
        <v>5.3</v>
      </c>
      <c r="F1441" t="n">
        <v>10.5</v>
      </c>
      <c r="G1441" t="n">
        <v>0.4833858840650012</v>
      </c>
      <c r="H1441" t="n">
        <v>0.5166141159349987</v>
      </c>
      <c r="I1441" t="n">
        <v>0.5047619047619047</v>
      </c>
      <c r="J1441" t="n">
        <v>0.4952380952380953</v>
      </c>
      <c r="K1441" t="n">
        <v>0.2439947795756673</v>
      </c>
      <c r="L1441" t="n">
        <v>0.2607671251862375</v>
      </c>
      <c r="M1441" t="n">
        <v>0.4952380952380953</v>
      </c>
    </row>
    <row r="1442">
      <c r="A1442" s="323" t="n">
        <v>46021.82965277778</v>
      </c>
      <c r="B1442" s="82" t="n">
        <v>46021</v>
      </c>
      <c r="C1442" t="n">
        <v>378</v>
      </c>
      <c r="D1442" t="n">
        <v>822.4</v>
      </c>
      <c r="E1442" t="n">
        <v>5.4</v>
      </c>
      <c r="F1442" t="n">
        <v>10.4</v>
      </c>
      <c r="G1442" t="n">
        <v>0.4596303501945526</v>
      </c>
      <c r="H1442" t="n">
        <v>0.5403696498054474</v>
      </c>
      <c r="I1442" t="n">
        <v>0.5192307692307693</v>
      </c>
      <c r="J1442" t="n">
        <v>0.4807692307692307</v>
      </c>
      <c r="K1442" t="n">
        <v>0.2386542202933254</v>
      </c>
      <c r="L1442" t="n">
        <v>0.2805765489374439</v>
      </c>
      <c r="M1442" t="n">
        <v>0.4807692307692307</v>
      </c>
    </row>
    <row r="1443">
      <c r="A1443" s="323" t="n">
        <v>46022.02837962963</v>
      </c>
      <c r="B1443" s="82" t="n">
        <v>46022</v>
      </c>
      <c r="C1443" t="n">
        <v>378.5</v>
      </c>
      <c r="D1443" t="n">
        <v>868.9</v>
      </c>
      <c r="E1443" t="n">
        <v>5.5</v>
      </c>
      <c r="F1443" t="n">
        <v>10.5</v>
      </c>
      <c r="G1443" t="n">
        <v>0.4356082403038324</v>
      </c>
      <c r="H1443" t="n">
        <v>0.5643917596961675</v>
      </c>
      <c r="I1443" t="n">
        <v>0.5238095238095238</v>
      </c>
      <c r="J1443" t="n">
        <v>0.4761904761904762</v>
      </c>
      <c r="K1443" t="n">
        <v>0.2281757449210551</v>
      </c>
      <c r="L1443" t="n">
        <v>0.2956337788884687</v>
      </c>
      <c r="M1443" t="n">
        <v>0.4761904761904762</v>
      </c>
    </row>
    <row r="1444">
      <c r="A1444" s="323" t="n">
        <v>46022.05457175926</v>
      </c>
      <c r="B1444" s="82" t="n">
        <v>46022</v>
      </c>
      <c r="C1444" t="n">
        <v>390.2</v>
      </c>
      <c r="D1444" t="n">
        <v>857.3</v>
      </c>
      <c r="E1444" t="n">
        <v>5.4</v>
      </c>
      <c r="F1444" t="n">
        <v>10.4</v>
      </c>
      <c r="G1444" t="n">
        <v>0.4551498891869824</v>
      </c>
      <c r="H1444" t="n">
        <v>0.5448501108130176</v>
      </c>
      <c r="I1444" t="n">
        <v>0.5192307692307693</v>
      </c>
      <c r="J1444" t="n">
        <v>0.4807692307692307</v>
      </c>
      <c r="K1444" t="n">
        <v>0.2363278270778563</v>
      </c>
      <c r="L1444" t="n">
        <v>0.282902942152913</v>
      </c>
      <c r="M1444" t="n">
        <v>0.4807692307692307</v>
      </c>
    </row>
    <row r="1445">
      <c r="A1445" s="323" t="n">
        <v>46022.10890046296</v>
      </c>
      <c r="B1445" s="82" t="n">
        <v>46022</v>
      </c>
      <c r="C1445" t="n">
        <v>386.6</v>
      </c>
      <c r="D1445" t="n">
        <v>867</v>
      </c>
      <c r="E1445" t="n">
        <v>5.3</v>
      </c>
      <c r="F1445" t="n">
        <v>10.6</v>
      </c>
      <c r="G1445" t="n">
        <v>0.4459054209919262</v>
      </c>
      <c r="H1445" t="n">
        <v>0.5540945790080738</v>
      </c>
      <c r="I1445" t="n">
        <v>0.5</v>
      </c>
      <c r="J1445" t="n">
        <v>0.5</v>
      </c>
      <c r="K1445" t="n">
        <v>0.2229527104959631</v>
      </c>
      <c r="L1445" t="n">
        <v>0.2770472895040369</v>
      </c>
      <c r="M1445" t="n">
        <v>0.5</v>
      </c>
    </row>
    <row r="1446">
      <c r="A1446" s="323" t="n">
        <v>46022.15782407407</v>
      </c>
      <c r="B1446" s="82" t="n">
        <v>46022</v>
      </c>
      <c r="C1446" t="n">
        <v>385.2</v>
      </c>
      <c r="D1446" t="n">
        <v>862.5</v>
      </c>
      <c r="E1446" t="n">
        <v>5.4</v>
      </c>
      <c r="F1446" t="n">
        <v>10.5</v>
      </c>
      <c r="G1446" t="n">
        <v>0.4466086956521739</v>
      </c>
      <c r="H1446" t="n">
        <v>0.5533913043478261</v>
      </c>
      <c r="I1446" t="n">
        <v>0.5142857142857143</v>
      </c>
      <c r="J1446" t="n">
        <v>0.4857142857142857</v>
      </c>
      <c r="K1446" t="n">
        <v>0.2296844720496895</v>
      </c>
      <c r="L1446" t="n">
        <v>0.2846012422360249</v>
      </c>
      <c r="M1446" t="n">
        <v>0.4857142857142857</v>
      </c>
    </row>
    <row r="1447">
      <c r="A1447" s="323" t="n">
        <v>46022.19862268519</v>
      </c>
      <c r="B1447" s="82" t="n">
        <v>46022</v>
      </c>
      <c r="C1447" t="n">
        <v>382.2</v>
      </c>
      <c r="D1447" t="n">
        <v>826.9</v>
      </c>
      <c r="E1447" t="n">
        <v>5.4</v>
      </c>
      <c r="F1447" t="n">
        <v>10.7</v>
      </c>
      <c r="G1447" t="n">
        <v>0.4622082476720281</v>
      </c>
      <c r="H1447" t="n">
        <v>0.5377917523279719</v>
      </c>
      <c r="I1447" t="n">
        <v>0.5046728971962617</v>
      </c>
      <c r="J1447" t="n">
        <v>0.4953271028037383</v>
      </c>
      <c r="K1447" t="n">
        <v>0.2332639754606497</v>
      </c>
      <c r="L1447" t="n">
        <v>0.271408921735612</v>
      </c>
      <c r="M1447" t="n">
        <v>0.4953271028037383</v>
      </c>
    </row>
    <row r="1448">
      <c r="A1448" s="323" t="n">
        <v>46022.25625</v>
      </c>
      <c r="B1448" s="82" t="n">
        <v>46022</v>
      </c>
      <c r="C1448" t="n">
        <v>391.2</v>
      </c>
      <c r="D1448" t="n">
        <v>836.2</v>
      </c>
      <c r="E1448" t="n">
        <v>5.5</v>
      </c>
      <c r="F1448" t="n">
        <v>10.7</v>
      </c>
      <c r="G1448" t="n">
        <v>0.467830662520928</v>
      </c>
      <c r="H1448" t="n">
        <v>0.532169337479072</v>
      </c>
      <c r="I1448" t="n">
        <v>0.5140186915887851</v>
      </c>
      <c r="J1448" t="n">
        <v>0.4859813084112149</v>
      </c>
      <c r="K1448" t="n">
        <v>0.2404737050341219</v>
      </c>
      <c r="L1448" t="n">
        <v>0.2735449865546632</v>
      </c>
      <c r="M1448" t="n">
        <v>0.4859813084112149</v>
      </c>
    </row>
    <row r="1449">
      <c r="A1449" s="323" t="n">
        <v>46022.30616898148</v>
      </c>
      <c r="B1449" s="82" t="n">
        <v>46022</v>
      </c>
      <c r="C1449" t="n">
        <v>390.2</v>
      </c>
      <c r="D1449" t="n">
        <v>843.3</v>
      </c>
      <c r="E1449" t="n">
        <v>5.5</v>
      </c>
      <c r="F1449" t="n">
        <v>10.6</v>
      </c>
      <c r="G1449" t="n">
        <v>0.4627060358116922</v>
      </c>
      <c r="H1449" t="n">
        <v>0.5372939641883079</v>
      </c>
      <c r="I1449" t="n">
        <v>0.5188679245283019</v>
      </c>
      <c r="J1449" t="n">
        <v>0.4811320754716981</v>
      </c>
      <c r="K1449" t="n">
        <v>0.2400833204683308</v>
      </c>
      <c r="L1449" t="n">
        <v>0.2787846040599711</v>
      </c>
      <c r="M1449" t="n">
        <v>0.4811320754716981</v>
      </c>
    </row>
    <row r="1450">
      <c r="A1450" s="323" t="n">
        <v>46022.72421296296</v>
      </c>
      <c r="B1450" s="82" t="n">
        <v>46022</v>
      </c>
      <c r="C1450" t="n">
        <v>401</v>
      </c>
      <c r="D1450" t="n">
        <v>823.4</v>
      </c>
      <c r="E1450" t="n">
        <v>5.3</v>
      </c>
      <c r="F1450" t="n">
        <v>10.5</v>
      </c>
      <c r="G1450" t="n">
        <v>0.4870051008015546</v>
      </c>
      <c r="H1450" t="n">
        <v>0.5129948991984454</v>
      </c>
      <c r="I1450" t="n">
        <v>0.5047619047619047</v>
      </c>
      <c r="J1450" t="n">
        <v>0.4952380952380953</v>
      </c>
      <c r="K1450" t="n">
        <v>0.2458216223093561</v>
      </c>
      <c r="L1450" t="n">
        <v>0.2589402824525486</v>
      </c>
      <c r="M1450" t="n">
        <v>0.4952380952380953</v>
      </c>
    </row>
    <row r="1451">
      <c r="A1451" s="323" t="n">
        <v>46022.84528935186</v>
      </c>
      <c r="B1451" s="82" t="n">
        <v>46022</v>
      </c>
      <c r="C1451" t="n">
        <v>398</v>
      </c>
      <c r="D1451" t="n">
        <v>822.3</v>
      </c>
      <c r="E1451" t="n">
        <v>5.3</v>
      </c>
      <c r="F1451" t="n">
        <v>10.4</v>
      </c>
      <c r="G1451" t="n">
        <v>0.4840082694880214</v>
      </c>
      <c r="H1451" t="n">
        <v>0.5159917305119786</v>
      </c>
      <c r="I1451" t="n">
        <v>0.5096153846153846</v>
      </c>
      <c r="J1451" t="n">
        <v>0.4903846153846154</v>
      </c>
      <c r="K1451" t="n">
        <v>0.2466580604121648</v>
      </c>
      <c r="L1451" t="n">
        <v>0.2629573242032198</v>
      </c>
      <c r="M1451" t="n">
        <v>0.4903846153846154</v>
      </c>
    </row>
    <row r="1452">
      <c r="A1452" s="323" t="n">
        <v>46023.81590277778</v>
      </c>
      <c r="B1452" s="82" t="n">
        <v>46023</v>
      </c>
      <c r="C1452" t="n">
        <v>402</v>
      </c>
      <c r="D1452" t="n">
        <v>823.4</v>
      </c>
      <c r="E1452" t="n">
        <v>5.4</v>
      </c>
      <c r="F1452" t="n">
        <v>10.4</v>
      </c>
      <c r="G1452" t="n">
        <v>0.4882195773621569</v>
      </c>
      <c r="H1452" t="n">
        <v>0.5117804226378431</v>
      </c>
      <c r="I1452" t="n">
        <v>0.5192307692307693</v>
      </c>
      <c r="J1452" t="n">
        <v>0.4807692307692307</v>
      </c>
      <c r="K1452" t="n">
        <v>0.2534986267072738</v>
      </c>
      <c r="L1452" t="n">
        <v>0.2657321425234955</v>
      </c>
      <c r="M1452" t="n">
        <v>0.4807692307692307</v>
      </c>
    </row>
    <row r="1453">
      <c r="A1453" s="323" t="n">
        <v>46023.86356481481</v>
      </c>
      <c r="B1453" s="82" t="n">
        <v>46023</v>
      </c>
      <c r="C1453" t="n">
        <v>400</v>
      </c>
      <c r="D1453" t="n">
        <v>822.5</v>
      </c>
      <c r="E1453" t="n">
        <v>5.3</v>
      </c>
      <c r="F1453" t="n">
        <v>10.5</v>
      </c>
      <c r="G1453" t="n">
        <v>0.486322188449848</v>
      </c>
      <c r="H1453" t="n">
        <v>0.513677811550152</v>
      </c>
      <c r="I1453" t="n">
        <v>0.5047619047619047</v>
      </c>
      <c r="J1453" t="n">
        <v>0.4952380952380953</v>
      </c>
      <c r="K1453" t="n">
        <v>0.2454769141699233</v>
      </c>
      <c r="L1453" t="n">
        <v>0.2592849905919815</v>
      </c>
      <c r="M1453" t="n">
        <v>0.4952380952380953</v>
      </c>
    </row>
    <row r="1454">
      <c r="A1454" s="323" t="n">
        <v>46023.90390046296</v>
      </c>
      <c r="B1454" s="82" t="n">
        <v>46023</v>
      </c>
      <c r="C1454" t="n">
        <v>398</v>
      </c>
      <c r="D1454" t="n">
        <v>824.5</v>
      </c>
      <c r="E1454" t="n">
        <v>5.3</v>
      </c>
      <c r="F1454" t="n">
        <v>10.4</v>
      </c>
      <c r="G1454" t="n">
        <v>0.48271679805943</v>
      </c>
      <c r="H1454" t="n">
        <v>0.5172832019405701</v>
      </c>
      <c r="I1454" t="n">
        <v>0.5096153846153846</v>
      </c>
      <c r="J1454" t="n">
        <v>0.4903846153846154</v>
      </c>
      <c r="K1454" t="n">
        <v>0.2459999067033633</v>
      </c>
      <c r="L1454" t="n">
        <v>0.2636154779120213</v>
      </c>
      <c r="M1454" t="n">
        <v>0.4903846153846154</v>
      </c>
    </row>
    <row r="1455">
      <c r="A1455" s="323" t="n">
        <v>46023.96903935185</v>
      </c>
      <c r="B1455" s="82" t="n">
        <v>46023</v>
      </c>
      <c r="C1455" t="n">
        <v>379</v>
      </c>
      <c r="D1455" t="n">
        <v>825.6</v>
      </c>
      <c r="E1455" t="n">
        <v>5.3</v>
      </c>
      <c r="F1455" t="n">
        <v>10.5</v>
      </c>
      <c r="G1455" t="n">
        <v>0.4590600775193798</v>
      </c>
      <c r="H1455" t="n">
        <v>0.5409399224806202</v>
      </c>
      <c r="I1455" t="n">
        <v>0.5047619047619047</v>
      </c>
      <c r="J1455" t="n">
        <v>0.4952380952380953</v>
      </c>
      <c r="K1455" t="n">
        <v>0.2317160391288298</v>
      </c>
      <c r="L1455" t="n">
        <v>0.2730458656330749</v>
      </c>
      <c r="M1455" t="n">
        <v>0.4952380952380953</v>
      </c>
    </row>
    <row r="1456">
      <c r="A1456" s="323" t="n">
        <v>46024.05844907407</v>
      </c>
      <c r="B1456" s="82" t="n">
        <v>46024</v>
      </c>
      <c r="C1456" t="n">
        <v>127.03</v>
      </c>
      <c r="D1456" t="n">
        <v>839.6799999999999</v>
      </c>
      <c r="E1456" t="n">
        <v>5.57</v>
      </c>
      <c r="F1456" t="n">
        <v>10.37</v>
      </c>
      <c r="G1456" t="n">
        <v>0.1512838224085366</v>
      </c>
      <c r="H1456" t="n">
        <v>0.8487161775914634</v>
      </c>
      <c r="I1456" t="n">
        <v>0.5371263259402123</v>
      </c>
      <c r="J1456" t="n">
        <v>0.4628736740597878</v>
      </c>
      <c r="K1456" t="n">
        <v>0.08125852370448881</v>
      </c>
      <c r="L1456" t="n">
        <v>0.4558678022357235</v>
      </c>
      <c r="M1456" t="n">
        <v>0.4628736740597878</v>
      </c>
    </row>
    <row r="1457">
      <c r="A1457" s="323" t="n">
        <v>46024.11469907407</v>
      </c>
      <c r="B1457" s="82" t="n">
        <v>46024</v>
      </c>
      <c r="C1457" t="n">
        <v>383.4</v>
      </c>
      <c r="D1457" t="n">
        <v>837.6</v>
      </c>
      <c r="E1457" t="n">
        <v>5.7</v>
      </c>
      <c r="F1457" t="n">
        <v>10.8</v>
      </c>
      <c r="G1457" t="n">
        <v>0.4577363896848137</v>
      </c>
      <c r="H1457" t="n">
        <v>0.5422636103151863</v>
      </c>
      <c r="I1457" t="n">
        <v>0.5277777777777778</v>
      </c>
      <c r="J1457" t="n">
        <v>0.4722222222222223</v>
      </c>
      <c r="K1457" t="n">
        <v>0.2415830945558739</v>
      </c>
      <c r="L1457" t="n">
        <v>0.2861946832219039</v>
      </c>
      <c r="M1457" t="n">
        <v>0.4722222222222223</v>
      </c>
    </row>
    <row r="1458">
      <c r="A1458" s="323" t="n">
        <v>46024.16708333333</v>
      </c>
      <c r="B1458" s="82" t="n">
        <v>46024</v>
      </c>
      <c r="C1458" t="n">
        <v>390.6</v>
      </c>
      <c r="D1458" t="n">
        <v>863.22</v>
      </c>
      <c r="E1458" t="n">
        <v>5.37</v>
      </c>
      <c r="F1458" t="n">
        <v>10.66</v>
      </c>
      <c r="G1458" t="n">
        <v>0.4524918329047056</v>
      </c>
      <c r="H1458" t="n">
        <v>0.5475081670952944</v>
      </c>
      <c r="I1458" t="n">
        <v>0.5037523452157598</v>
      </c>
      <c r="J1458" t="n">
        <v>0.4962476547842402</v>
      </c>
      <c r="K1458" t="n">
        <v>0.2279438220167232</v>
      </c>
      <c r="L1458" t="n">
        <v>0.2758085231990366</v>
      </c>
      <c r="M1458" t="n">
        <v>0.4962476547842402</v>
      </c>
    </row>
    <row r="1459">
      <c r="A1459" s="323" t="n">
        <v>46024.21236111111</v>
      </c>
      <c r="B1459" s="82" t="n">
        <v>46024</v>
      </c>
      <c r="C1459" t="n">
        <v>400.8</v>
      </c>
      <c r="D1459" t="n">
        <v>840.5</v>
      </c>
      <c r="E1459" t="n">
        <v>5.5</v>
      </c>
      <c r="F1459" t="n">
        <v>10.62</v>
      </c>
      <c r="G1459" t="n">
        <v>0.476859012492564</v>
      </c>
      <c r="H1459" t="n">
        <v>0.523140987507436</v>
      </c>
      <c r="I1459" t="n">
        <v>0.5178907721280603</v>
      </c>
      <c r="J1459" t="n">
        <v>0.4821092278719397</v>
      </c>
      <c r="K1459" t="n">
        <v>0.2469608821759983</v>
      </c>
      <c r="L1459" t="n">
        <v>0.270929889952062</v>
      </c>
      <c r="M1459" t="n">
        <v>0.4821092278719397</v>
      </c>
    </row>
    <row r="1460">
      <c r="A1460" s="323" t="n">
        <v>46024.24122685185</v>
      </c>
      <c r="B1460" s="82" t="n">
        <v>46024</v>
      </c>
      <c r="C1460" t="n">
        <v>394.6</v>
      </c>
      <c r="D1460" t="n">
        <v>839.52</v>
      </c>
      <c r="E1460" t="n">
        <v>5.6</v>
      </c>
      <c r="F1460" t="n">
        <v>10.7</v>
      </c>
      <c r="G1460" t="n">
        <v>0.4700304936153993</v>
      </c>
      <c r="H1460" t="n">
        <v>0.5299695063846007</v>
      </c>
      <c r="I1460" t="n">
        <v>0.5233644859813084</v>
      </c>
      <c r="J1460" t="n">
        <v>0.4766355140186916</v>
      </c>
      <c r="K1460" t="n">
        <v>0.2459972676865641</v>
      </c>
      <c r="L1460" t="n">
        <v>0.2773672182947443</v>
      </c>
      <c r="M1460" t="n">
        <v>0.4766355140186916</v>
      </c>
    </row>
    <row r="1461">
      <c r="A1461" s="323" t="n">
        <v>46024.28355324074</v>
      </c>
      <c r="B1461" s="82" t="n">
        <v>46024</v>
      </c>
      <c r="C1461" t="n">
        <v>390.2</v>
      </c>
      <c r="D1461" t="n">
        <v>340.61</v>
      </c>
      <c r="E1461" t="n">
        <v>5.4</v>
      </c>
      <c r="F1461" t="n">
        <v>10.7</v>
      </c>
      <c r="G1461" t="n">
        <v>1.145591732479962</v>
      </c>
      <c r="H1461" t="n">
        <v>-0.1455917324799623</v>
      </c>
      <c r="I1461" t="n">
        <v>0.5046728971962617</v>
      </c>
      <c r="J1461" t="n">
        <v>0.4953271028037383</v>
      </c>
      <c r="K1461" t="n">
        <v>0.5781490986347474</v>
      </c>
      <c r="L1461" t="n">
        <v>-0.07347620143848568</v>
      </c>
      <c r="M1461" t="n">
        <v>0.4953271028037383</v>
      </c>
    </row>
    <row r="1462">
      <c r="A1462" s="323" t="n">
        <v>46024.71991898148</v>
      </c>
      <c r="B1462" s="82" t="n">
        <v>46024</v>
      </c>
      <c r="C1462" t="n">
        <v>403.2</v>
      </c>
      <c r="D1462" t="n">
        <v>841.6</v>
      </c>
      <c r="E1462" t="n">
        <v>5.4</v>
      </c>
      <c r="F1462" t="n">
        <v>10.5</v>
      </c>
      <c r="G1462" t="n">
        <v>0.4790874524714829</v>
      </c>
      <c r="H1462" t="n">
        <v>0.5209125475285171</v>
      </c>
      <c r="I1462" t="n">
        <v>0.5142857142857143</v>
      </c>
      <c r="J1462" t="n">
        <v>0.4857142857142857</v>
      </c>
      <c r="K1462" t="n">
        <v>0.2463878326996198</v>
      </c>
      <c r="L1462" t="n">
        <v>0.2678978815860946</v>
      </c>
      <c r="M1462" t="n">
        <v>0.4857142857142857</v>
      </c>
    </row>
    <row r="1463">
      <c r="A1463" s="323" t="n">
        <v>46024.82243055556</v>
      </c>
      <c r="B1463" s="82" t="n">
        <v>46024</v>
      </c>
      <c r="C1463" t="n">
        <v>401.6</v>
      </c>
      <c r="D1463" t="n">
        <v>838.9</v>
      </c>
      <c r="E1463" t="n">
        <v>5.3</v>
      </c>
      <c r="F1463" t="n">
        <v>10.7</v>
      </c>
      <c r="G1463" t="n">
        <v>0.4787221361306473</v>
      </c>
      <c r="H1463" t="n">
        <v>0.5212778638693527</v>
      </c>
      <c r="I1463" t="n">
        <v>0.4953271028037383</v>
      </c>
      <c r="J1463" t="n">
        <v>0.5046728971962616</v>
      </c>
      <c r="K1463" t="n">
        <v>0.2371240487376103</v>
      </c>
      <c r="L1463" t="n">
        <v>0.258203054066128</v>
      </c>
      <c r="M1463" t="n">
        <v>0.5046728971962616</v>
      </c>
    </row>
    <row r="1464">
      <c r="A1464" s="323" t="n">
        <v>46024.91005787037</v>
      </c>
      <c r="B1464" s="82" t="n">
        <v>46024</v>
      </c>
      <c r="C1464" t="n">
        <v>400.3</v>
      </c>
      <c r="D1464" t="n">
        <v>842.1</v>
      </c>
      <c r="E1464" t="n">
        <v>5.4</v>
      </c>
      <c r="F1464" t="n">
        <v>10.6</v>
      </c>
      <c r="G1464" t="n">
        <v>0.4753592209951312</v>
      </c>
      <c r="H1464" t="n">
        <v>0.5246407790048688</v>
      </c>
      <c r="I1464" t="n">
        <v>0.5094339622641509</v>
      </c>
      <c r="J1464" t="n">
        <v>0.490566037735849</v>
      </c>
      <c r="K1464" t="n">
        <v>0.2421641314503499</v>
      </c>
      <c r="L1464" t="n">
        <v>0.2672698308138011</v>
      </c>
      <c r="M1464" t="n">
        <v>0.490566037735849</v>
      </c>
    </row>
    <row r="1465">
      <c r="A1465" s="323" t="n">
        <v>46026.04181712963</v>
      </c>
      <c r="B1465" s="82" t="n">
        <v>46026</v>
      </c>
      <c r="C1465" t="n">
        <v>390.2</v>
      </c>
      <c r="D1465" t="n">
        <v>850.2</v>
      </c>
      <c r="E1465" t="n">
        <v>5.4</v>
      </c>
      <c r="F1465" t="n">
        <v>10.7</v>
      </c>
      <c r="G1465" t="n">
        <v>0.4589508350976241</v>
      </c>
      <c r="H1465" t="n">
        <v>0.541049164902376</v>
      </c>
      <c r="I1465" t="n">
        <v>0.5046728971962617</v>
      </c>
      <c r="J1465" t="n">
        <v>0.4953271028037383</v>
      </c>
      <c r="K1465" t="n">
        <v>0.2316200476193617</v>
      </c>
      <c r="L1465" t="n">
        <v>0.2730528495769001</v>
      </c>
      <c r="M1465" t="n">
        <v>0.4953271028037383</v>
      </c>
    </row>
    <row r="1466">
      <c r="A1466" s="323" t="n">
        <v>46026.07238425926</v>
      </c>
      <c r="B1466" s="82" t="n">
        <v>46026</v>
      </c>
      <c r="C1466" t="n">
        <v>407.4</v>
      </c>
      <c r="D1466" t="n">
        <v>836.2</v>
      </c>
      <c r="E1466" t="n">
        <v>5.4</v>
      </c>
      <c r="F1466" t="n">
        <v>10.9</v>
      </c>
      <c r="G1466" t="n">
        <v>0.4872040181774694</v>
      </c>
      <c r="H1466" t="n">
        <v>0.5127959818225305</v>
      </c>
      <c r="I1466" t="n">
        <v>0.4954128440366973</v>
      </c>
      <c r="J1466" t="n">
        <v>0.5045871559633027</v>
      </c>
      <c r="K1466" t="n">
        <v>0.2413671282714069</v>
      </c>
      <c r="L1466" t="n">
        <v>0.2540457157652903</v>
      </c>
      <c r="M1466" t="n">
        <v>0.5045871559633027</v>
      </c>
    </row>
    <row r="1467">
      <c r="A1467" s="323" t="n">
        <v>46026.11881944445</v>
      </c>
      <c r="B1467" s="82" t="n">
        <v>46026</v>
      </c>
      <c r="C1467" t="n">
        <v>395.2</v>
      </c>
      <c r="D1467" t="n">
        <v>842.3</v>
      </c>
      <c r="E1467" t="n">
        <v>5.3</v>
      </c>
      <c r="F1467" t="n">
        <v>10.8</v>
      </c>
      <c r="G1467" t="n">
        <v>0.4691914994657486</v>
      </c>
      <c r="H1467" t="n">
        <v>0.5308085005342514</v>
      </c>
      <c r="I1467" t="n">
        <v>0.4907407407407407</v>
      </c>
      <c r="J1467" t="n">
        <v>0.5092592592592593</v>
      </c>
      <c r="K1467" t="n">
        <v>0.2302513839970803</v>
      </c>
      <c r="L1467" t="n">
        <v>0.2604893567436604</v>
      </c>
      <c r="M1467" t="n">
        <v>0.5092592592592593</v>
      </c>
    </row>
    <row r="1468">
      <c r="A1468" s="323" t="n">
        <v>46026.15885416666</v>
      </c>
      <c r="B1468" s="82" t="n">
        <v>46026</v>
      </c>
      <c r="C1468" t="n">
        <v>388.4</v>
      </c>
      <c r="D1468" t="n">
        <v>843.1</v>
      </c>
      <c r="E1468" t="n">
        <v>5.4</v>
      </c>
      <c r="F1468" t="n">
        <v>10.7</v>
      </c>
      <c r="G1468" t="n">
        <v>0.460680820780453</v>
      </c>
      <c r="H1468" t="n">
        <v>0.539319179219547</v>
      </c>
      <c r="I1468" t="n">
        <v>0.5046728971962617</v>
      </c>
      <c r="J1468" t="n">
        <v>0.4953271028037383</v>
      </c>
      <c r="K1468" t="n">
        <v>0.2324931245060231</v>
      </c>
      <c r="L1468" t="n">
        <v>0.2721797726902387</v>
      </c>
      <c r="M1468" t="n">
        <v>0.4953271028037383</v>
      </c>
    </row>
    <row r="1469">
      <c r="A1469" s="323" t="n">
        <v>46026.21574074074</v>
      </c>
      <c r="B1469" s="82" t="n">
        <v>46026</v>
      </c>
      <c r="C1469" t="n">
        <v>390.4</v>
      </c>
      <c r="D1469" t="n">
        <v>835.2</v>
      </c>
      <c r="E1469" t="n">
        <v>5.4</v>
      </c>
      <c r="F1469" t="n">
        <v>10.6</v>
      </c>
      <c r="G1469" t="n">
        <v>0.4674329501915708</v>
      </c>
      <c r="H1469" t="n">
        <v>0.5325670498084292</v>
      </c>
      <c r="I1469" t="n">
        <v>0.5094339622641509</v>
      </c>
      <c r="J1469" t="n">
        <v>0.490566037735849</v>
      </c>
      <c r="K1469" t="n">
        <v>0.2381262199089134</v>
      </c>
      <c r="L1469" t="n">
        <v>0.2713077423552375</v>
      </c>
      <c r="M1469" t="n">
        <v>0.490566037735849</v>
      </c>
    </row>
    <row r="1470">
      <c r="A1470" s="323" t="n">
        <v>46026.24957175926</v>
      </c>
      <c r="B1470" s="82" t="n">
        <v>46026</v>
      </c>
      <c r="C1470" t="n">
        <v>386.2</v>
      </c>
      <c r="D1470" t="n">
        <v>848.3</v>
      </c>
      <c r="E1470" t="n">
        <v>5.4</v>
      </c>
      <c r="F1470" t="n">
        <v>10.5</v>
      </c>
      <c r="G1470" t="n">
        <v>0.455263468112696</v>
      </c>
      <c r="H1470" t="n">
        <v>0.544736531887304</v>
      </c>
      <c r="I1470" t="n">
        <v>0.5142857142857143</v>
      </c>
      <c r="J1470" t="n">
        <v>0.4857142857142857</v>
      </c>
      <c r="K1470" t="n">
        <v>0.2341354978865294</v>
      </c>
      <c r="L1470" t="n">
        <v>0.2801502163991849</v>
      </c>
      <c r="M1470" t="n">
        <v>0.4857142857142857</v>
      </c>
    </row>
    <row r="1471">
      <c r="A1471" s="323" t="n">
        <v>46027.05954861111</v>
      </c>
      <c r="B1471" s="82" t="n">
        <v>46027</v>
      </c>
      <c r="C1471" t="n">
        <v>386.5</v>
      </c>
      <c r="D1471" t="n">
        <v>840.4</v>
      </c>
      <c r="E1471" t="n">
        <v>5.4</v>
      </c>
      <c r="F1471" t="n">
        <v>10.5</v>
      </c>
      <c r="G1471" t="n">
        <v>0.4599000475963827</v>
      </c>
      <c r="H1471" t="n">
        <v>0.5400999524036173</v>
      </c>
      <c r="I1471" t="n">
        <v>0.5142857142857143</v>
      </c>
      <c r="J1471" t="n">
        <v>0.4857142857142857</v>
      </c>
      <c r="K1471" t="n">
        <v>0.2365200244781397</v>
      </c>
      <c r="L1471" t="n">
        <v>0.2777656898075747</v>
      </c>
      <c r="M1471" t="n">
        <v>0.4857142857142857</v>
      </c>
    </row>
    <row r="1472">
      <c r="A1472" s="323" t="n">
        <v>46027.08094907407</v>
      </c>
      <c r="B1472" s="82" t="n">
        <v>46027</v>
      </c>
      <c r="C1472" t="n">
        <v>375.5</v>
      </c>
      <c r="D1472" t="n">
        <v>834.3</v>
      </c>
      <c r="E1472" t="n">
        <v>5.4</v>
      </c>
      <c r="F1472" t="n">
        <v>10.9</v>
      </c>
      <c r="G1472" t="n">
        <v>0.4500779096248352</v>
      </c>
      <c r="H1472" t="n">
        <v>0.5499220903751648</v>
      </c>
      <c r="I1472" t="n">
        <v>0.4954128440366973</v>
      </c>
      <c r="J1472" t="n">
        <v>0.5045871559633027</v>
      </c>
      <c r="K1472" t="n">
        <v>0.2229743772453312</v>
      </c>
      <c r="L1472" t="n">
        <v>0.2724384667913661</v>
      </c>
      <c r="M1472" t="n">
        <v>0.5045871559633027</v>
      </c>
    </row>
    <row r="1473">
      <c r="A1473" s="323" t="n">
        <v>46027.12709490741</v>
      </c>
      <c r="B1473" s="82" t="n">
        <v>46027</v>
      </c>
      <c r="C1473" t="n">
        <v>382.3</v>
      </c>
      <c r="D1473" t="n">
        <v>838.3</v>
      </c>
      <c r="E1473" t="n">
        <v>5.4</v>
      </c>
      <c r="F1473" t="n">
        <v>10.8</v>
      </c>
      <c r="G1473" t="n">
        <v>0.4560419897411429</v>
      </c>
      <c r="H1473" t="n">
        <v>0.5439580102588571</v>
      </c>
      <c r="I1473" t="n">
        <v>0.5</v>
      </c>
      <c r="J1473" t="n">
        <v>0.5</v>
      </c>
      <c r="K1473" t="n">
        <v>0.2280209948705714</v>
      </c>
      <c r="L1473" t="n">
        <v>0.2719790051294286</v>
      </c>
      <c r="M1473" t="n">
        <v>0.5</v>
      </c>
    </row>
    <row r="1474">
      <c r="A1474" s="323" t="n">
        <v>46027.15001157407</v>
      </c>
      <c r="B1474" s="82" t="n">
        <v>46027</v>
      </c>
      <c r="C1474" t="n">
        <v>376.4</v>
      </c>
      <c r="D1474" t="n">
        <v>840</v>
      </c>
      <c r="E1474" t="n">
        <v>5.5</v>
      </c>
      <c r="F1474" t="n">
        <v>10.6</v>
      </c>
      <c r="G1474" t="n">
        <v>0.448095238095238</v>
      </c>
      <c r="H1474" t="n">
        <v>0.5519047619047619</v>
      </c>
      <c r="I1474" t="n">
        <v>0.5188679245283019</v>
      </c>
      <c r="J1474" t="n">
        <v>0.4811320754716981</v>
      </c>
      <c r="K1474" t="n">
        <v>0.2325022461814914</v>
      </c>
      <c r="L1474" t="n">
        <v>0.2863656783468104</v>
      </c>
      <c r="M1474" t="n">
        <v>0.4811320754716981</v>
      </c>
    </row>
    <row r="1475">
      <c r="A1475" s="323" t="n">
        <v>46027.72640046296</v>
      </c>
      <c r="B1475" s="82" t="n">
        <v>46027</v>
      </c>
      <c r="C1475" t="n">
        <v>402</v>
      </c>
      <c r="D1475" t="n">
        <v>825.5</v>
      </c>
      <c r="E1475" t="n">
        <v>5.4</v>
      </c>
      <c r="F1475" t="n">
        <v>10.4</v>
      </c>
      <c r="G1475" t="n">
        <v>0.4869775893397941</v>
      </c>
      <c r="H1475" t="n">
        <v>0.5130224106602059</v>
      </c>
      <c r="I1475" t="n">
        <v>0.5192307692307693</v>
      </c>
      <c r="J1475" t="n">
        <v>0.4807692307692307</v>
      </c>
      <c r="K1475" t="n">
        <v>0.252853748311047</v>
      </c>
      <c r="L1475" t="n">
        <v>0.2663770209197223</v>
      </c>
      <c r="M1475" t="n">
        <v>0.4807692307692307</v>
      </c>
    </row>
    <row r="1476">
      <c r="A1476" s="323" t="n">
        <v>46028.02431712963</v>
      </c>
      <c r="B1476" s="82" t="n">
        <v>46028</v>
      </c>
      <c r="C1476" t="n">
        <v>382.5</v>
      </c>
      <c r="D1476" t="n">
        <v>849.3</v>
      </c>
      <c r="E1476" t="n">
        <v>5.6</v>
      </c>
      <c r="F1476" t="n">
        <v>10.5</v>
      </c>
      <c r="G1476" t="n">
        <v>0.4503708936771459</v>
      </c>
      <c r="H1476" t="n">
        <v>0.5496291063228541</v>
      </c>
      <c r="I1476" t="n">
        <v>0.5333333333333333</v>
      </c>
      <c r="J1476" t="n">
        <v>0.4666666666666667</v>
      </c>
      <c r="K1476" t="n">
        <v>0.2401978099611445</v>
      </c>
      <c r="L1476" t="n">
        <v>0.2931355233721888</v>
      </c>
      <c r="M1476" t="n">
        <v>0.4666666666666667</v>
      </c>
    </row>
    <row r="1477">
      <c r="A1477" s="323" t="n">
        <v>46028.0969675926</v>
      </c>
      <c r="B1477" s="82" t="n">
        <v>46028</v>
      </c>
      <c r="C1477" t="n">
        <v>390.2</v>
      </c>
      <c r="D1477" t="n">
        <v>842.4</v>
      </c>
      <c r="E1477" t="n">
        <v>5.4</v>
      </c>
      <c r="F1477" t="n">
        <v>10.7</v>
      </c>
      <c r="G1477" t="n">
        <v>0.4632003798670465</v>
      </c>
      <c r="H1477" t="n">
        <v>0.5367996201329535</v>
      </c>
      <c r="I1477" t="n">
        <v>0.5046728971962617</v>
      </c>
      <c r="J1477" t="n">
        <v>0.4953271028037383</v>
      </c>
      <c r="K1477" t="n">
        <v>0.2337646776899114</v>
      </c>
      <c r="L1477" t="n">
        <v>0.2709082195063504</v>
      </c>
      <c r="M1477" t="n">
        <v>0.4953271028037383</v>
      </c>
    </row>
    <row r="1478">
      <c r="A1478" s="323" t="n">
        <v>46028.09752314815</v>
      </c>
      <c r="B1478" s="82" t="n">
        <v>46028</v>
      </c>
      <c r="C1478" t="n">
        <v>375.5</v>
      </c>
      <c r="D1478" t="n">
        <v>833.1</v>
      </c>
      <c r="E1478" t="n">
        <v>5.5</v>
      </c>
      <c r="F1478" t="n">
        <v>10.6</v>
      </c>
      <c r="G1478" t="n">
        <v>0.4507262033369343</v>
      </c>
      <c r="H1478" t="n">
        <v>0.5492737966630656</v>
      </c>
      <c r="I1478" t="n">
        <v>0.5188679245283019</v>
      </c>
      <c r="J1478" t="n">
        <v>0.4811320754716981</v>
      </c>
      <c r="K1478" t="n">
        <v>0.2338673696559565</v>
      </c>
      <c r="L1478" t="n">
        <v>0.2850005548723454</v>
      </c>
      <c r="M1478" t="n">
        <v>0.4811320754716981</v>
      </c>
    </row>
    <row r="1479">
      <c r="A1479" s="323" t="n">
        <v>46028.14192129629</v>
      </c>
      <c r="B1479" s="82" t="n">
        <v>46028</v>
      </c>
      <c r="C1479" t="n">
        <v>350.5</v>
      </c>
      <c r="D1479" t="n">
        <v>850.3</v>
      </c>
      <c r="E1479" t="n">
        <v>5.4</v>
      </c>
      <c r="F1479" t="n">
        <v>10.6</v>
      </c>
      <c r="G1479" t="n">
        <v>0.4122074561919323</v>
      </c>
      <c r="H1479" t="n">
        <v>0.5877925438080677</v>
      </c>
      <c r="I1479" t="n">
        <v>0.5094339622641509</v>
      </c>
      <c r="J1479" t="n">
        <v>0.490566037735849</v>
      </c>
      <c r="K1479" t="n">
        <v>0.2099924776826825</v>
      </c>
      <c r="L1479" t="n">
        <v>0.2994414845814684</v>
      </c>
      <c r="M1479" t="n">
        <v>0.490566037735849</v>
      </c>
    </row>
    <row r="1480">
      <c r="A1480" s="323" t="n">
        <v>46028.22666666667</v>
      </c>
      <c r="B1480" s="82" t="n">
        <v>46028</v>
      </c>
      <c r="C1480" t="n">
        <v>347.5</v>
      </c>
      <c r="D1480" t="n">
        <v>846.3</v>
      </c>
      <c r="E1480" t="n">
        <v>5.5</v>
      </c>
      <c r="F1480" t="n">
        <v>10.6</v>
      </c>
      <c r="G1480" t="n">
        <v>0.4106108944818622</v>
      </c>
      <c r="H1480" t="n">
        <v>0.5893891055181377</v>
      </c>
      <c r="I1480" t="n">
        <v>0.5188679245283019</v>
      </c>
      <c r="J1480" t="n">
        <v>0.4811320754716981</v>
      </c>
      <c r="K1480" t="n">
        <v>0.2130528226085134</v>
      </c>
      <c r="L1480" t="n">
        <v>0.3058151019197884</v>
      </c>
      <c r="M1480" t="n">
        <v>0.4811320754716981</v>
      </c>
    </row>
    <row r="1481">
      <c r="A1481" s="323" t="n">
        <v>46028.25795138889</v>
      </c>
      <c r="B1481" s="82" t="n">
        <v>46028</v>
      </c>
      <c r="C1481" t="n">
        <v>390.5</v>
      </c>
      <c r="D1481" t="n">
        <v>842.6</v>
      </c>
      <c r="E1481" t="n">
        <v>5.4</v>
      </c>
      <c r="F1481" t="n">
        <v>10.5</v>
      </c>
      <c r="G1481" t="n">
        <v>0.4634464751958224</v>
      </c>
      <c r="H1481" t="n">
        <v>0.5365535248041775</v>
      </c>
      <c r="I1481" t="n">
        <v>0.5142857142857143</v>
      </c>
      <c r="J1481" t="n">
        <v>0.4857142857142857</v>
      </c>
      <c r="K1481" t="n">
        <v>0.2383439015292801</v>
      </c>
      <c r="L1481" t="n">
        <v>0.2759418127564342</v>
      </c>
      <c r="M1481" t="n">
        <v>0.4857142857142857</v>
      </c>
    </row>
    <row r="1482">
      <c r="A1482" s="323" t="n">
        <v>46028.30366898148</v>
      </c>
      <c r="B1482" s="82" t="n">
        <v>46028</v>
      </c>
      <c r="C1482" t="n">
        <v>393.4</v>
      </c>
      <c r="D1482" t="n">
        <v>846.5</v>
      </c>
      <c r="E1482" t="n">
        <v>5.4</v>
      </c>
      <c r="F1482" t="n">
        <v>10.7</v>
      </c>
      <c r="G1482" t="n">
        <v>0.4647371529828706</v>
      </c>
      <c r="H1482" t="n">
        <v>0.5352628470171293</v>
      </c>
      <c r="I1482" t="n">
        <v>0.5046728971962617</v>
      </c>
      <c r="J1482" t="n">
        <v>0.4953271028037383</v>
      </c>
      <c r="K1482" t="n">
        <v>0.2345402454306076</v>
      </c>
      <c r="L1482" t="n">
        <v>0.2701326517656541</v>
      </c>
      <c r="M1482" t="n">
        <v>0.4953271028037383</v>
      </c>
    </row>
    <row r="1483">
      <c r="A1483" s="323" t="n">
        <v>46029.02921296296</v>
      </c>
      <c r="B1483" s="82" t="n">
        <v>46029</v>
      </c>
      <c r="C1483" t="n">
        <v>402.6</v>
      </c>
      <c r="D1483" t="n">
        <v>856.9</v>
      </c>
      <c r="E1483" t="n">
        <v>5.6</v>
      </c>
      <c r="F1483" t="n">
        <v>10.5</v>
      </c>
      <c r="G1483" t="n">
        <v>0.4698331193838254</v>
      </c>
      <c r="H1483" t="n">
        <v>0.5301668806161746</v>
      </c>
      <c r="I1483" t="n">
        <v>0.5333333333333333</v>
      </c>
      <c r="J1483" t="n">
        <v>0.4666666666666667</v>
      </c>
      <c r="K1483" t="n">
        <v>0.2505776636713736</v>
      </c>
      <c r="L1483" t="n">
        <v>0.2827556696619598</v>
      </c>
      <c r="M1483" t="n">
        <v>0.4666666666666667</v>
      </c>
    </row>
    <row r="1484">
      <c r="A1484" s="323" t="n">
        <v>46029.10782407408</v>
      </c>
      <c r="B1484" s="82" t="n">
        <v>46029</v>
      </c>
      <c r="C1484" t="n">
        <v>412.3</v>
      </c>
      <c r="D1484" t="n">
        <v>848.3</v>
      </c>
      <c r="E1484" t="n">
        <v>5.4</v>
      </c>
      <c r="F1484" t="n">
        <v>10.6</v>
      </c>
      <c r="G1484" t="n">
        <v>0.4860308853000118</v>
      </c>
      <c r="H1484" t="n">
        <v>0.5139691146999882</v>
      </c>
      <c r="I1484" t="n">
        <v>0.5094339622641509</v>
      </c>
      <c r="J1484" t="n">
        <v>0.490566037735849</v>
      </c>
      <c r="K1484" t="n">
        <v>0.2476006396811381</v>
      </c>
      <c r="L1484" t="n">
        <v>0.2618333225830128</v>
      </c>
      <c r="M1484" t="n">
        <v>0.490566037735849</v>
      </c>
    </row>
    <row r="1485">
      <c r="A1485" s="323" t="n">
        <v>46029.14881944445</v>
      </c>
      <c r="B1485" s="82" t="n">
        <v>46029</v>
      </c>
      <c r="C1485" t="n">
        <v>410.3</v>
      </c>
      <c r="D1485" t="n">
        <v>846.3</v>
      </c>
      <c r="E1485" t="n">
        <v>5.5</v>
      </c>
      <c r="F1485" t="n">
        <v>10.5</v>
      </c>
      <c r="G1485" t="n">
        <v>0.4848162590098075</v>
      </c>
      <c r="H1485" t="n">
        <v>0.5151837409901926</v>
      </c>
      <c r="I1485" t="n">
        <v>0.5238095238095238</v>
      </c>
      <c r="J1485" t="n">
        <v>0.4761904761904762</v>
      </c>
      <c r="K1485" t="n">
        <v>0.253951373767042</v>
      </c>
      <c r="L1485" t="n">
        <v>0.2698581500424819</v>
      </c>
      <c r="M1485" t="n">
        <v>0.4761904761904762</v>
      </c>
    </row>
    <row r="1486">
      <c r="A1486" s="323" t="n">
        <v>46029.2090625</v>
      </c>
      <c r="B1486" s="82" t="n">
        <v>46029</v>
      </c>
      <c r="C1486" t="n">
        <v>380.6</v>
      </c>
      <c r="D1486" t="n">
        <v>866.5</v>
      </c>
      <c r="E1486" t="n">
        <v>5.5</v>
      </c>
      <c r="F1486" t="n">
        <v>10.5</v>
      </c>
      <c r="G1486" t="n">
        <v>0.4392383150605886</v>
      </c>
      <c r="H1486" t="n">
        <v>0.5607616849394114</v>
      </c>
      <c r="I1486" t="n">
        <v>0.5238095238095238</v>
      </c>
      <c r="J1486" t="n">
        <v>0.4761904761904762</v>
      </c>
      <c r="K1486" t="n">
        <v>0.2300772126507845</v>
      </c>
      <c r="L1486" t="n">
        <v>0.2937323111587393</v>
      </c>
      <c r="M1486" t="n">
        <v>0.4761904761904762</v>
      </c>
    </row>
    <row r="1487">
      <c r="A1487" s="323" t="n">
        <v>46029.23622685186</v>
      </c>
      <c r="B1487" s="82" t="n">
        <v>46029</v>
      </c>
      <c r="C1487" t="n">
        <v>377.7</v>
      </c>
      <c r="D1487" t="n">
        <v>852.3</v>
      </c>
      <c r="E1487" t="n">
        <v>5.5</v>
      </c>
      <c r="F1487" t="n">
        <v>10.5</v>
      </c>
      <c r="G1487" t="n">
        <v>0.4431538190777895</v>
      </c>
      <c r="H1487" t="n">
        <v>0.5568461809222105</v>
      </c>
      <c r="I1487" t="n">
        <v>0.5238095238095238</v>
      </c>
      <c r="J1487" t="n">
        <v>0.4761904761904762</v>
      </c>
      <c r="K1487" t="n">
        <v>0.2321281909455088</v>
      </c>
      <c r="L1487" t="n">
        <v>0.291681332864015</v>
      </c>
      <c r="M1487" t="n">
        <v>0.4761904761904762</v>
      </c>
    </row>
    <row r="1488">
      <c r="A1488" s="323" t="n">
        <v>46029.28819444445</v>
      </c>
      <c r="B1488" s="82" t="n">
        <v>46029</v>
      </c>
      <c r="C1488" t="n">
        <v>383.3</v>
      </c>
      <c r="D1488" t="n">
        <v>847.3</v>
      </c>
      <c r="E1488" t="n">
        <v>5.4</v>
      </c>
      <c r="F1488" t="n">
        <v>10.6</v>
      </c>
      <c r="G1488" t="n">
        <v>0.4523781423344743</v>
      </c>
      <c r="H1488" t="n">
        <v>0.5476218576655257</v>
      </c>
      <c r="I1488" t="n">
        <v>0.5094339622641509</v>
      </c>
      <c r="J1488" t="n">
        <v>0.490566037735849</v>
      </c>
      <c r="K1488" t="n">
        <v>0.2304567894911473</v>
      </c>
      <c r="L1488" t="n">
        <v>0.2789771727730037</v>
      </c>
      <c r="M1488" t="n">
        <v>0.490566037735849</v>
      </c>
    </row>
    <row r="1489">
      <c r="A1489" s="323" t="n">
        <v>46013.45957175926</v>
      </c>
      <c r="B1489" s="82" t="n">
        <v>46013</v>
      </c>
      <c r="C1489" t="n">
        <v>385.2</v>
      </c>
      <c r="D1489" t="n">
        <v>832.8</v>
      </c>
      <c r="E1489" t="n">
        <v>5.5</v>
      </c>
      <c r="F1489" t="n">
        <v>10.8</v>
      </c>
      <c r="G1489" t="n">
        <v>0.4625360230547551</v>
      </c>
      <c r="H1489" t="n">
        <v>0.5374639769452449</v>
      </c>
      <c r="I1489" t="n">
        <v>0.5092592592592592</v>
      </c>
      <c r="J1489" t="n">
        <v>0.4907407407407408</v>
      </c>
      <c r="K1489" t="n">
        <v>0.2355507524815882</v>
      </c>
      <c r="L1489" t="n">
        <v>0.273708506777671</v>
      </c>
      <c r="M1489" t="n">
        <v>0.4907407407407408</v>
      </c>
    </row>
    <row r="1490">
      <c r="A1490" s="323" t="n">
        <v>46013.51048611111</v>
      </c>
      <c r="B1490" s="82" t="n">
        <v>46013</v>
      </c>
      <c r="C1490" t="n">
        <v>394.2</v>
      </c>
      <c r="D1490" t="n">
        <v>828.1</v>
      </c>
      <c r="E1490" t="n">
        <v>5.4</v>
      </c>
      <c r="F1490" t="n">
        <v>10.5</v>
      </c>
      <c r="G1490" t="n">
        <v>0.476029465040454</v>
      </c>
      <c r="H1490" t="n">
        <v>0.5239705349595459</v>
      </c>
      <c r="I1490" t="n">
        <v>0.5142857142857143</v>
      </c>
      <c r="J1490" t="n">
        <v>0.4857142857142857</v>
      </c>
      <c r="K1490" t="n">
        <v>0.2448151534493764</v>
      </c>
      <c r="L1490" t="n">
        <v>0.2694705608363379</v>
      </c>
      <c r="M1490" t="n">
        <v>0.4857142857142857</v>
      </c>
    </row>
    <row r="1491">
      <c r="A1491" s="323" t="n">
        <v>46013.60552083333</v>
      </c>
      <c r="B1491" s="82" t="n">
        <v>46013</v>
      </c>
      <c r="C1491" t="n">
        <v>394.2</v>
      </c>
      <c r="D1491" t="n">
        <v>823.7</v>
      </c>
      <c r="E1491" t="n">
        <v>5.2</v>
      </c>
      <c r="F1491" t="n">
        <v>10.9</v>
      </c>
      <c r="G1491" t="n">
        <v>0.4785722957387398</v>
      </c>
      <c r="H1491" t="n">
        <v>0.5214277042612602</v>
      </c>
      <c r="I1491" t="n">
        <v>0.4770642201834863</v>
      </c>
      <c r="J1491" t="n">
        <v>0.5229357798165137</v>
      </c>
      <c r="K1491" t="n">
        <v>0.2283097190680227</v>
      </c>
      <c r="L1491" t="n">
        <v>0.2487545011154636</v>
      </c>
      <c r="M1491" t="n">
        <v>0.5229357798165137</v>
      </c>
    </row>
    <row r="1492">
      <c r="A1492" s="323" t="n">
        <v>46013.99575231481</v>
      </c>
      <c r="B1492" s="82" t="n">
        <v>46013</v>
      </c>
      <c r="C1492" t="n">
        <v>398.5</v>
      </c>
      <c r="D1492" t="n">
        <v>824.4</v>
      </c>
      <c r="E1492" t="n">
        <v>5.4</v>
      </c>
      <c r="F1492" t="n">
        <v>10.4</v>
      </c>
      <c r="G1492" t="n">
        <v>0.4833818534691897</v>
      </c>
      <c r="H1492" t="n">
        <v>0.5166181465308103</v>
      </c>
      <c r="I1492" t="n">
        <v>0.5192307692307693</v>
      </c>
      <c r="J1492" t="n">
        <v>0.4807692307692307</v>
      </c>
      <c r="K1492" t="n">
        <v>0.2509867316090024</v>
      </c>
      <c r="L1492" t="n">
        <v>0.2682440376217669</v>
      </c>
      <c r="M1492" t="n">
        <v>0.4807692307692307</v>
      </c>
    </row>
    <row r="1493">
      <c r="A1493" s="323" t="n">
        <v>46014.00771990741</v>
      </c>
      <c r="B1493" s="82" t="n">
        <v>46014</v>
      </c>
      <c r="C1493" t="n">
        <v>378</v>
      </c>
      <c r="D1493" t="n">
        <v>820</v>
      </c>
      <c r="E1493" t="n">
        <v>5.3</v>
      </c>
      <c r="F1493" t="n">
        <v>10.5</v>
      </c>
      <c r="G1493" t="n">
        <v>0.4609756097560976</v>
      </c>
      <c r="H1493" t="n">
        <v>0.5390243902439025</v>
      </c>
      <c r="I1493" t="n">
        <v>0.5047619047619047</v>
      </c>
      <c r="J1493" t="n">
        <v>0.4952380952380953</v>
      </c>
      <c r="K1493" t="n">
        <v>0.2326829268292683</v>
      </c>
      <c r="L1493" t="n">
        <v>0.2720789779326365</v>
      </c>
      <c r="M1493" t="n">
        <v>0.4952380952380953</v>
      </c>
    </row>
    <row r="1494">
      <c r="A1494" s="323" t="n">
        <v>46014.05708333333</v>
      </c>
      <c r="B1494" s="82" t="n">
        <v>46014</v>
      </c>
      <c r="C1494" t="n">
        <v>379.7</v>
      </c>
      <c r="D1494" t="n">
        <v>830.2</v>
      </c>
      <c r="E1494" t="n">
        <v>5.3</v>
      </c>
      <c r="F1494" t="n">
        <v>10.6</v>
      </c>
      <c r="G1494" t="n">
        <v>0.457359672368104</v>
      </c>
      <c r="H1494" t="n">
        <v>0.542640327631896</v>
      </c>
      <c r="I1494" t="n">
        <v>0.5</v>
      </c>
      <c r="J1494" t="n">
        <v>0.5</v>
      </c>
      <c r="K1494" t="n">
        <v>0.228679836184052</v>
      </c>
      <c r="L1494" t="n">
        <v>0.271320163815948</v>
      </c>
      <c r="M1494" t="n">
        <v>0.5</v>
      </c>
    </row>
    <row r="1495">
      <c r="A1495" s="323" t="n">
        <v>46014.3777662037</v>
      </c>
      <c r="B1495" s="82" t="n">
        <v>46014</v>
      </c>
      <c r="C1495" t="n">
        <v>368.3</v>
      </c>
      <c r="D1495" t="n">
        <v>843.5</v>
      </c>
      <c r="E1495" t="n">
        <v>5.3</v>
      </c>
      <c r="F1495" t="n">
        <v>10.9</v>
      </c>
      <c r="G1495" t="n">
        <v>0.4366330764671014</v>
      </c>
      <c r="H1495" t="n">
        <v>0.5633669235328986</v>
      </c>
      <c r="I1495" t="n">
        <v>0.4862385321100917</v>
      </c>
      <c r="J1495" t="n">
        <v>0.5137614678899083</v>
      </c>
      <c r="K1495" t="n">
        <v>0.2123078261720768</v>
      </c>
      <c r="L1495" t="n">
        <v>0.2739307059380149</v>
      </c>
      <c r="M1495" t="n">
        <v>0.5137614678899083</v>
      </c>
    </row>
    <row r="1496">
      <c r="A1496" s="323" t="n">
        <v>46014.42141203704</v>
      </c>
      <c r="B1496" s="82" t="n">
        <v>46014</v>
      </c>
      <c r="C1496" t="n">
        <v>386.4</v>
      </c>
      <c r="D1496" t="n">
        <v>831.7</v>
      </c>
      <c r="E1496" t="n">
        <v>5.2</v>
      </c>
      <c r="F1496" t="n">
        <v>11</v>
      </c>
      <c r="G1496" t="n">
        <v>0.4645905975712395</v>
      </c>
      <c r="H1496" t="n">
        <v>0.5354094024287605</v>
      </c>
      <c r="I1496" t="n">
        <v>0.4727272727272727</v>
      </c>
      <c r="J1496" t="n">
        <v>0.5272727272727272</v>
      </c>
      <c r="K1496" t="n">
        <v>0.219624646124586</v>
      </c>
      <c r="L1496" t="n">
        <v>0.2531026266026867</v>
      </c>
      <c r="M1496" t="n">
        <v>0.5272727272727272</v>
      </c>
    </row>
    <row r="1497">
      <c r="A1497" s="323" t="n">
        <v>46014.47032407407</v>
      </c>
      <c r="B1497" s="82" t="n">
        <v>46014</v>
      </c>
      <c r="C1497" t="n">
        <v>395.2</v>
      </c>
      <c r="D1497" t="n">
        <v>840.3</v>
      </c>
      <c r="E1497" t="n">
        <v>5.4</v>
      </c>
      <c r="F1497" t="n">
        <v>10.6</v>
      </c>
      <c r="G1497" t="n">
        <v>0.4703082232535999</v>
      </c>
      <c r="H1497" t="n">
        <v>0.5296917767464001</v>
      </c>
      <c r="I1497" t="n">
        <v>0.5094339622641509</v>
      </c>
      <c r="J1497" t="n">
        <v>0.490566037735849</v>
      </c>
      <c r="K1497" t="n">
        <v>0.2395909816574943</v>
      </c>
      <c r="L1497" t="n">
        <v>0.2698429806066567</v>
      </c>
      <c r="M1497" t="n">
        <v>0.490566037735849</v>
      </c>
    </row>
    <row r="1498">
      <c r="A1498" s="323" t="n">
        <v>46014.51174768519</v>
      </c>
      <c r="B1498" s="82" t="n">
        <v>46014</v>
      </c>
      <c r="C1498" t="n">
        <v>387.2</v>
      </c>
      <c r="D1498" t="n">
        <v>834.3</v>
      </c>
      <c r="E1498" t="n">
        <v>5.3</v>
      </c>
      <c r="F1498" t="n">
        <v>10.6</v>
      </c>
      <c r="G1498" t="n">
        <v>0.4641016420951696</v>
      </c>
      <c r="H1498" t="n">
        <v>0.5358983579048304</v>
      </c>
      <c r="I1498" t="n">
        <v>0.5</v>
      </c>
      <c r="J1498" t="n">
        <v>0.5</v>
      </c>
      <c r="K1498" t="n">
        <v>0.2320508210475848</v>
      </c>
      <c r="L1498" t="n">
        <v>0.2679491789524152</v>
      </c>
      <c r="M1498" t="n">
        <v>0.5</v>
      </c>
    </row>
    <row r="1499">
      <c r="A1499" s="323" t="n">
        <v>46014.96987268519</v>
      </c>
      <c r="B1499" s="82" t="n">
        <v>46014</v>
      </c>
      <c r="C1499" t="n">
        <v>403.5</v>
      </c>
      <c r="D1499" t="n">
        <v>844.1</v>
      </c>
      <c r="E1499" t="n">
        <v>5.6</v>
      </c>
      <c r="F1499" t="n">
        <v>10.7</v>
      </c>
      <c r="G1499" t="n">
        <v>0.4780239308138846</v>
      </c>
      <c r="H1499" t="n">
        <v>0.5219760691861154</v>
      </c>
      <c r="I1499" t="n">
        <v>0.5233644859813084</v>
      </c>
      <c r="J1499" t="n">
        <v>0.4766355140186916</v>
      </c>
      <c r="K1499" t="n">
        <v>0.2501807488371732</v>
      </c>
      <c r="L1499" t="n">
        <v>0.2731837371441351</v>
      </c>
      <c r="M1499" t="n">
        <v>0.4766355140186916</v>
      </c>
    </row>
    <row r="1500">
      <c r="A1500" s="323" t="n">
        <v>46015.07946759259</v>
      </c>
      <c r="B1500" s="82" t="n">
        <v>46015</v>
      </c>
      <c r="C1500" t="n">
        <v>398.8</v>
      </c>
      <c r="D1500" t="n">
        <v>839.6</v>
      </c>
      <c r="E1500" t="n">
        <v>5.4</v>
      </c>
      <c r="F1500" t="n">
        <v>10.6</v>
      </c>
      <c r="G1500" t="n">
        <v>0.4749880895664602</v>
      </c>
      <c r="H1500" t="n">
        <v>0.5250119104335398</v>
      </c>
      <c r="I1500" t="n">
        <v>0.5094339622641509</v>
      </c>
      <c r="J1500" t="n">
        <v>0.490566037735849</v>
      </c>
      <c r="K1500" t="n">
        <v>0.2419750644961212</v>
      </c>
      <c r="L1500" t="n">
        <v>0.2674588977680297</v>
      </c>
      <c r="M1500" t="n">
        <v>0.490566037735849</v>
      </c>
    </row>
    <row r="1501">
      <c r="A1501" s="323" t="n">
        <v>46015.15372685185</v>
      </c>
      <c r="B1501" s="82" t="n">
        <v>46015</v>
      </c>
      <c r="C1501" t="n">
        <v>402.4</v>
      </c>
      <c r="D1501" t="n">
        <v>845.4</v>
      </c>
      <c r="E1501" t="n">
        <v>5.5</v>
      </c>
      <c r="F1501" t="n">
        <v>10.6</v>
      </c>
      <c r="G1501" t="n">
        <v>0.4759876981310622</v>
      </c>
      <c r="H1501" t="n">
        <v>0.5240123018689378</v>
      </c>
      <c r="I1501" t="n">
        <v>0.5188679245283019</v>
      </c>
      <c r="J1501" t="n">
        <v>0.4811320754716981</v>
      </c>
      <c r="K1501" t="n">
        <v>0.2469747490302681</v>
      </c>
      <c r="L1501" t="n">
        <v>0.2718931754980338</v>
      </c>
      <c r="M1501" t="n">
        <v>0.4811320754716981</v>
      </c>
    </row>
    <row r="1502">
      <c r="A1502" s="323" t="n">
        <v>46015.29754629629</v>
      </c>
      <c r="B1502" s="82" t="n">
        <v>46015</v>
      </c>
      <c r="C1502" t="n">
        <v>385.5</v>
      </c>
      <c r="D1502" t="n">
        <v>850.2</v>
      </c>
      <c r="E1502" t="n">
        <v>5.2</v>
      </c>
      <c r="F1502" t="n">
        <v>11</v>
      </c>
      <c r="G1502" t="n">
        <v>0.4534227240649259</v>
      </c>
      <c r="H1502" t="n">
        <v>0.5465772759350741</v>
      </c>
      <c r="I1502" t="n">
        <v>0.4727272727272727</v>
      </c>
      <c r="J1502" t="n">
        <v>0.5272727272727272</v>
      </c>
      <c r="K1502" t="n">
        <v>0.2143452877397831</v>
      </c>
      <c r="L1502" t="n">
        <v>0.2583819849874895</v>
      </c>
      <c r="M1502" t="n">
        <v>0.5272727272727272</v>
      </c>
    </row>
    <row r="1503">
      <c r="A1503" s="323" t="n">
        <v>46015.33556712963</v>
      </c>
      <c r="B1503" s="82" t="n">
        <v>46015</v>
      </c>
      <c r="C1503" t="n">
        <v>381.5</v>
      </c>
      <c r="D1503" t="n">
        <v>855.5</v>
      </c>
      <c r="E1503" t="n">
        <v>5.3</v>
      </c>
      <c r="F1503" t="n">
        <v>10.7</v>
      </c>
      <c r="G1503" t="n">
        <v>0.4459380479251899</v>
      </c>
      <c r="H1503" t="n">
        <v>0.55406195207481</v>
      </c>
      <c r="I1503" t="n">
        <v>0.4953271028037383</v>
      </c>
      <c r="J1503" t="n">
        <v>0.5046728971962616</v>
      </c>
      <c r="K1503" t="n">
        <v>0.2208852013087389</v>
      </c>
      <c r="L1503" t="n">
        <v>0.2744419014949994</v>
      </c>
      <c r="M1503" t="n">
        <v>0.5046728971962616</v>
      </c>
    </row>
    <row r="1504">
      <c r="A1504" s="323" t="n">
        <v>46015.37487268518</v>
      </c>
      <c r="B1504" s="82" t="n">
        <v>46015</v>
      </c>
      <c r="C1504" t="n">
        <v>388.5</v>
      </c>
      <c r="D1504" t="n">
        <v>847.3</v>
      </c>
      <c r="E1504" t="n">
        <v>5.4</v>
      </c>
      <c r="F1504" t="n">
        <v>10.5</v>
      </c>
      <c r="G1504" t="n">
        <v>0.4585152838427948</v>
      </c>
      <c r="H1504" t="n">
        <v>0.5414847161572052</v>
      </c>
      <c r="I1504" t="n">
        <v>0.5142857142857143</v>
      </c>
      <c r="J1504" t="n">
        <v>0.4857142857142857</v>
      </c>
      <c r="K1504" t="n">
        <v>0.2358078602620088</v>
      </c>
      <c r="L1504" t="n">
        <v>0.2784778540237056</v>
      </c>
      <c r="M1504" t="n">
        <v>0.4857142857142857</v>
      </c>
    </row>
    <row r="1505">
      <c r="A1505" s="323" t="n">
        <v>46015.43532407407</v>
      </c>
      <c r="B1505" s="82" t="n">
        <v>46015</v>
      </c>
      <c r="C1505" t="n">
        <v>385.3</v>
      </c>
      <c r="D1505" t="n">
        <v>840.4</v>
      </c>
      <c r="E1505" t="n">
        <v>5.3</v>
      </c>
      <c r="F1505" t="n">
        <v>10.6</v>
      </c>
      <c r="G1505" t="n">
        <v>0.4584721561161352</v>
      </c>
      <c r="H1505" t="n">
        <v>0.5415278438838648</v>
      </c>
      <c r="I1505" t="n">
        <v>0.5</v>
      </c>
      <c r="J1505" t="n">
        <v>0.5</v>
      </c>
      <c r="K1505" t="n">
        <v>0.2292360780580676</v>
      </c>
      <c r="L1505" t="n">
        <v>0.2707639219419324</v>
      </c>
      <c r="M1505" t="n">
        <v>0.5</v>
      </c>
    </row>
    <row r="1506">
      <c r="A1506" s="323" t="n">
        <v>46015.47083333333</v>
      </c>
      <c r="B1506" s="82" t="n">
        <v>46015</v>
      </c>
      <c r="C1506" t="n">
        <v>384.4</v>
      </c>
      <c r="D1506" t="n">
        <v>846.7</v>
      </c>
      <c r="E1506" t="n">
        <v>5.6</v>
      </c>
      <c r="F1506" t="n">
        <v>10.5</v>
      </c>
      <c r="G1506" t="n">
        <v>0.4539978740994449</v>
      </c>
      <c r="H1506" t="n">
        <v>0.5460021259005552</v>
      </c>
      <c r="I1506" t="n">
        <v>0.5333333333333333</v>
      </c>
      <c r="J1506" t="n">
        <v>0.4666666666666667</v>
      </c>
      <c r="K1506" t="n">
        <v>0.2421321995197039</v>
      </c>
      <c r="L1506" t="n">
        <v>0.2912011338136294</v>
      </c>
      <c r="M1506" t="n">
        <v>0.4666666666666667</v>
      </c>
    </row>
    <row r="1507">
      <c r="A1507" s="323" t="n">
        <v>46015.52133101852</v>
      </c>
      <c r="B1507" s="82" t="n">
        <v>46015</v>
      </c>
      <c r="C1507" t="n">
        <v>386.2</v>
      </c>
      <c r="D1507" t="n">
        <v>845.5</v>
      </c>
      <c r="E1507" t="n">
        <v>5.4</v>
      </c>
      <c r="F1507" t="n">
        <v>10.5</v>
      </c>
      <c r="G1507" t="n">
        <v>0.4567711413364873</v>
      </c>
      <c r="H1507" t="n">
        <v>0.5432288586635128</v>
      </c>
      <c r="I1507" t="n">
        <v>0.5142857142857143</v>
      </c>
      <c r="J1507" t="n">
        <v>0.4857142857142857</v>
      </c>
      <c r="K1507" t="n">
        <v>0.2349108726873363</v>
      </c>
      <c r="L1507" t="n">
        <v>0.2793748415983781</v>
      </c>
      <c r="M1507" t="n">
        <v>0.4857142857142857</v>
      </c>
    </row>
    <row r="1508">
      <c r="A1508" s="323" t="n">
        <v>46016.00574074074</v>
      </c>
      <c r="B1508" s="82" t="n">
        <v>46016</v>
      </c>
      <c r="C1508" t="n">
        <v>402</v>
      </c>
      <c r="D1508" t="n">
        <v>830</v>
      </c>
      <c r="E1508" t="n">
        <v>5.4</v>
      </c>
      <c r="F1508" t="n">
        <v>10.5</v>
      </c>
      <c r="G1508" t="n">
        <v>0.4843373493975904</v>
      </c>
      <c r="H1508" t="n">
        <v>0.5156626506024097</v>
      </c>
      <c r="I1508" t="n">
        <v>0.5142857142857143</v>
      </c>
      <c r="J1508" t="n">
        <v>0.4857142857142857</v>
      </c>
      <c r="K1508" t="n">
        <v>0.2490877796901894</v>
      </c>
      <c r="L1508" t="n">
        <v>0.265197934595525</v>
      </c>
      <c r="M1508" t="n">
        <v>0.4857142857142857</v>
      </c>
    </row>
    <row r="1509">
      <c r="A1509" s="323" t="n">
        <v>46016.03528935185</v>
      </c>
      <c r="B1509" s="82" t="n">
        <v>46016</v>
      </c>
      <c r="C1509" t="n">
        <v>398</v>
      </c>
      <c r="D1509" t="n">
        <v>824.6</v>
      </c>
      <c r="E1509" t="n">
        <v>5.3</v>
      </c>
      <c r="F1509" t="n">
        <v>10.4</v>
      </c>
      <c r="G1509" t="n">
        <v>0.4826582585495998</v>
      </c>
      <c r="H1509" t="n">
        <v>0.5173417414504002</v>
      </c>
      <c r="I1509" t="n">
        <v>0.5096153846153846</v>
      </c>
      <c r="J1509" t="n">
        <v>0.4903846153846154</v>
      </c>
      <c r="K1509" t="n">
        <v>0.245970074068546</v>
      </c>
      <c r="L1509" t="n">
        <v>0.2636453105468385</v>
      </c>
      <c r="M1509" t="n">
        <v>0.4903846153846154</v>
      </c>
    </row>
    <row r="1510">
      <c r="A1510" s="323" t="n">
        <v>46016.07335648148</v>
      </c>
      <c r="B1510" s="82" t="n">
        <v>46016</v>
      </c>
      <c r="C1510" t="n">
        <v>390</v>
      </c>
      <c r="D1510" t="n">
        <v>822</v>
      </c>
      <c r="E1510" t="n">
        <v>5.3</v>
      </c>
      <c r="F1510" t="n">
        <v>10.5</v>
      </c>
      <c r="G1510" t="n">
        <v>0.4744525547445255</v>
      </c>
      <c r="H1510" t="n">
        <v>0.5255474452554745</v>
      </c>
      <c r="I1510" t="n">
        <v>0.5047619047619047</v>
      </c>
      <c r="J1510" t="n">
        <v>0.4952380952380953</v>
      </c>
      <c r="K1510" t="n">
        <v>0.2394855752519986</v>
      </c>
      <c r="L1510" t="n">
        <v>0.2652763295099062</v>
      </c>
      <c r="M1510" t="n">
        <v>0.4952380952380953</v>
      </c>
    </row>
    <row r="1511">
      <c r="A1511" s="323" t="n">
        <v>46016.12357638889</v>
      </c>
      <c r="B1511" s="82" t="n">
        <v>46016</v>
      </c>
      <c r="C1511" t="n">
        <v>389</v>
      </c>
      <c r="D1511" t="n">
        <v>820.5</v>
      </c>
      <c r="E1511" t="n">
        <v>5.4</v>
      </c>
      <c r="F1511" t="n">
        <v>10.4</v>
      </c>
      <c r="G1511" t="n">
        <v>0.4741011578305911</v>
      </c>
      <c r="H1511" t="n">
        <v>0.5258988421694089</v>
      </c>
      <c r="I1511" t="n">
        <v>0.5192307692307693</v>
      </c>
      <c r="J1511" t="n">
        <v>0.4807692307692307</v>
      </c>
      <c r="K1511" t="n">
        <v>0.2461679088735762</v>
      </c>
      <c r="L1511" t="n">
        <v>0.2730628603571931</v>
      </c>
      <c r="M1511" t="n">
        <v>0.4807692307692307</v>
      </c>
    </row>
    <row r="1512">
      <c r="A1512" s="323" t="n">
        <v>46016.18701388889</v>
      </c>
      <c r="B1512" s="82" t="n">
        <v>46016</v>
      </c>
      <c r="C1512" t="n">
        <v>402</v>
      </c>
      <c r="D1512" t="n">
        <v>824</v>
      </c>
      <c r="E1512" t="n">
        <v>5.3</v>
      </c>
      <c r="F1512" t="n">
        <v>10.4</v>
      </c>
      <c r="G1512" t="n">
        <v>0.4878640776699029</v>
      </c>
      <c r="H1512" t="n">
        <v>0.5121359223300971</v>
      </c>
      <c r="I1512" t="n">
        <v>0.5096153846153846</v>
      </c>
      <c r="J1512" t="n">
        <v>0.4903846153846154</v>
      </c>
      <c r="K1512" t="n">
        <v>0.2486230395817774</v>
      </c>
      <c r="L1512" t="n">
        <v>0.2609923450336071</v>
      </c>
      <c r="M1512" t="n">
        <v>0.4903846153846154</v>
      </c>
    </row>
    <row r="1513">
      <c r="A1513" s="323" t="n">
        <v>46016.2653587963</v>
      </c>
      <c r="B1513" s="82" t="n">
        <v>46016</v>
      </c>
      <c r="C1513" t="n">
        <v>382.2</v>
      </c>
      <c r="D1513" t="n">
        <v>831.6</v>
      </c>
      <c r="E1513" t="n">
        <v>5.1</v>
      </c>
      <c r="F1513" t="n">
        <v>10.4</v>
      </c>
      <c r="G1513" t="n">
        <v>0.4595959595959596</v>
      </c>
      <c r="H1513" t="n">
        <v>0.5404040404040404</v>
      </c>
      <c r="I1513" t="n">
        <v>0.4903846153846153</v>
      </c>
      <c r="J1513" t="n">
        <v>0.5096153846153847</v>
      </c>
      <c r="K1513" t="n">
        <v>0.2253787878787878</v>
      </c>
      <c r="L1513" t="n">
        <v>0.2650058275058275</v>
      </c>
      <c r="M1513" t="n">
        <v>0.5096153846153847</v>
      </c>
    </row>
    <row r="1514">
      <c r="A1514" s="323" t="n">
        <v>46016.30520833333</v>
      </c>
      <c r="B1514" s="82" t="n">
        <v>46016</v>
      </c>
      <c r="C1514" t="n">
        <v>380.5</v>
      </c>
      <c r="D1514" t="n">
        <v>825.7</v>
      </c>
      <c r="E1514" t="n">
        <v>5.3</v>
      </c>
      <c r="F1514" t="n">
        <v>10.8</v>
      </c>
      <c r="G1514" t="n">
        <v>0.4608211214726898</v>
      </c>
      <c r="H1514" t="n">
        <v>0.5391788785273102</v>
      </c>
      <c r="I1514" t="n">
        <v>0.4907407407407407</v>
      </c>
      <c r="J1514" t="n">
        <v>0.5092592592592593</v>
      </c>
      <c r="K1514" t="n">
        <v>0.2261436985004867</v>
      </c>
      <c r="L1514" t="n">
        <v>0.264597042240254</v>
      </c>
      <c r="M1514" t="n">
        <v>0.5092592592592593</v>
      </c>
    </row>
    <row r="1515">
      <c r="A1515" s="323" t="n">
        <v>46016.38736111111</v>
      </c>
      <c r="B1515" s="82" t="n">
        <v>46016</v>
      </c>
      <c r="C1515" t="n">
        <v>386.7</v>
      </c>
      <c r="D1515" t="n">
        <v>825.9</v>
      </c>
      <c r="E1515" t="n">
        <v>5.2</v>
      </c>
      <c r="F1515" t="n">
        <v>10.7</v>
      </c>
      <c r="G1515" t="n">
        <v>0.4682164911006175</v>
      </c>
      <c r="H1515" t="n">
        <v>0.5317835088993825</v>
      </c>
      <c r="I1515" t="n">
        <v>0.485981308411215</v>
      </c>
      <c r="J1515" t="n">
        <v>0.514018691588785</v>
      </c>
      <c r="K1515" t="n">
        <v>0.2275444629647861</v>
      </c>
      <c r="L1515" t="n">
        <v>0.2584368454464289</v>
      </c>
      <c r="M1515" t="n">
        <v>0.514018691588785</v>
      </c>
    </row>
    <row r="1516">
      <c r="A1516" s="323" t="n">
        <v>46016.46265046296</v>
      </c>
      <c r="B1516" s="82" t="n">
        <v>46016</v>
      </c>
      <c r="C1516" t="n">
        <v>387.2</v>
      </c>
      <c r="D1516" t="n">
        <v>826.4</v>
      </c>
      <c r="E1516" t="n">
        <v>5.6</v>
      </c>
      <c r="F1516" t="n">
        <v>20.6</v>
      </c>
      <c r="G1516" t="n">
        <v>0.4685382381413359</v>
      </c>
      <c r="H1516" t="n">
        <v>0.5314617618586641</v>
      </c>
      <c r="I1516" t="n">
        <v>0.2718446601941747</v>
      </c>
      <c r="J1516" t="n">
        <v>0.7281553398058253</v>
      </c>
      <c r="K1516" t="n">
        <v>0.1273696181355088</v>
      </c>
      <c r="L1516" t="n">
        <v>0.144475042058666</v>
      </c>
      <c r="M1516" t="n">
        <v>0.7281553398058253</v>
      </c>
    </row>
    <row r="1517">
      <c r="A1517" s="323" t="n">
        <v>46016.52127314815</v>
      </c>
      <c r="B1517" s="82" t="n">
        <v>46016</v>
      </c>
      <c r="C1517" t="n">
        <v>386.1</v>
      </c>
      <c r="D1517" t="n">
        <v>832.1</v>
      </c>
      <c r="E1517" t="n">
        <v>5.5</v>
      </c>
      <c r="F1517" t="n">
        <v>10.7</v>
      </c>
      <c r="G1517" t="n">
        <v>0.4640067299603413</v>
      </c>
      <c r="H1517" t="n">
        <v>0.5359932700396587</v>
      </c>
      <c r="I1517" t="n">
        <v>0.5140186915887851</v>
      </c>
      <c r="J1517" t="n">
        <v>0.4859813084112149</v>
      </c>
      <c r="K1517" t="n">
        <v>0.2385081322226054</v>
      </c>
      <c r="L1517" t="n">
        <v>0.2755105593661797</v>
      </c>
      <c r="M1517" t="n">
        <v>0.4859813084112149</v>
      </c>
    </row>
    <row r="1518">
      <c r="A1518" s="323" t="n">
        <v>46016.94603009259</v>
      </c>
      <c r="B1518" s="82" t="n">
        <v>46016</v>
      </c>
      <c r="C1518" t="n">
        <v>395.8</v>
      </c>
      <c r="D1518" t="n">
        <v>846.2</v>
      </c>
      <c r="E1518" t="n">
        <v>5.6</v>
      </c>
      <c r="F1518" t="n">
        <v>10.4</v>
      </c>
      <c r="G1518" t="n">
        <v>0.4677381233750886</v>
      </c>
      <c r="H1518" t="n">
        <v>0.5322618766249114</v>
      </c>
      <c r="I1518" t="n">
        <v>0.5384615384615384</v>
      </c>
      <c r="J1518" t="n">
        <v>0.4615384615384616</v>
      </c>
      <c r="K1518" t="n">
        <v>0.2518589895096631</v>
      </c>
      <c r="L1518" t="n">
        <v>0.2866025489518754</v>
      </c>
      <c r="M1518" t="n">
        <v>0.4615384615384616</v>
      </c>
    </row>
    <row r="1519">
      <c r="A1519" s="323" t="n">
        <v>46017.16306712963</v>
      </c>
      <c r="B1519" s="82" t="n">
        <v>46017</v>
      </c>
      <c r="C1519" t="n">
        <v>401.3</v>
      </c>
      <c r="D1519" t="n">
        <v>838.7</v>
      </c>
      <c r="E1519" t="n">
        <v>5.6</v>
      </c>
      <c r="F1519" t="n">
        <v>10.7</v>
      </c>
      <c r="G1519" t="n">
        <v>0.4784785978299749</v>
      </c>
      <c r="H1519" t="n">
        <v>0.5215214021700251</v>
      </c>
      <c r="I1519" t="n">
        <v>0.5233644859813084</v>
      </c>
      <c r="J1519" t="n">
        <v>0.4766355140186916</v>
      </c>
      <c r="K1519" t="n">
        <v>0.250418705406342</v>
      </c>
      <c r="L1519" t="n">
        <v>0.2729457805749664</v>
      </c>
      <c r="M1519" t="n">
        <v>0.4766355140186916</v>
      </c>
    </row>
    <row r="1520">
      <c r="A1520" s="323" t="n">
        <v>46017.30516203704</v>
      </c>
      <c r="B1520" s="82" t="n">
        <v>46017</v>
      </c>
      <c r="C1520" t="n">
        <v>390</v>
      </c>
      <c r="D1520" t="n">
        <v>821.4</v>
      </c>
      <c r="E1520" t="n">
        <v>5.1</v>
      </c>
      <c r="F1520" t="n">
        <v>10.6</v>
      </c>
      <c r="G1520" t="n">
        <v>0.4747991234477721</v>
      </c>
      <c r="H1520" t="n">
        <v>0.5252008765522279</v>
      </c>
      <c r="I1520" t="n">
        <v>0.4811320754716981</v>
      </c>
      <c r="J1520" t="n">
        <v>0.5188679245283019</v>
      </c>
      <c r="K1520" t="n">
        <v>0.2284410876965696</v>
      </c>
      <c r="L1520" t="n">
        <v>0.2526909877751286</v>
      </c>
      <c r="M1520" t="n">
        <v>0.5188679245283019</v>
      </c>
    </row>
    <row r="1521">
      <c r="A1521" s="323" t="n">
        <v>46017.30597222222</v>
      </c>
      <c r="B1521" s="82" t="n">
        <v>46017</v>
      </c>
      <c r="C1521" t="n">
        <v>375.5</v>
      </c>
      <c r="D1521" t="n">
        <v>863.7</v>
      </c>
      <c r="E1521" t="n">
        <v>5.2</v>
      </c>
      <c r="F1521" t="n">
        <v>10.6</v>
      </c>
      <c r="G1521" t="n">
        <v>0.4347574389255529</v>
      </c>
      <c r="H1521" t="n">
        <v>0.5652425610744471</v>
      </c>
      <c r="I1521" t="n">
        <v>0.4905660377358491</v>
      </c>
      <c r="J1521" t="n">
        <v>0.5094339622641509</v>
      </c>
      <c r="K1521" t="n">
        <v>0.2132772341898939</v>
      </c>
      <c r="L1521" t="n">
        <v>0.2772888035459553</v>
      </c>
      <c r="M1521" t="n">
        <v>0.5094339622641509</v>
      </c>
    </row>
    <row r="1522">
      <c r="A1522" s="323" t="n">
        <v>46017.34167824074</v>
      </c>
      <c r="B1522" s="82" t="n">
        <v>46017</v>
      </c>
      <c r="C1522" t="n">
        <v>386.6</v>
      </c>
      <c r="D1522" t="n">
        <v>844.2</v>
      </c>
      <c r="E1522" t="n">
        <v>5.3</v>
      </c>
      <c r="F1522" t="n">
        <v>10.5</v>
      </c>
      <c r="G1522" t="n">
        <v>0.4579483534707415</v>
      </c>
      <c r="H1522" t="n">
        <v>0.5420516465292584</v>
      </c>
      <c r="I1522" t="n">
        <v>0.5047619047619047</v>
      </c>
      <c r="J1522" t="n">
        <v>0.4952380952380953</v>
      </c>
      <c r="K1522" t="n">
        <v>0.2311548831804695</v>
      </c>
      <c r="L1522" t="n">
        <v>0.2736070215814352</v>
      </c>
      <c r="M1522" t="n">
        <v>0.4952380952380953</v>
      </c>
    </row>
    <row r="1523">
      <c r="A1523" s="323" t="n">
        <v>46017.39756944445</v>
      </c>
      <c r="B1523" s="82" t="n">
        <v>46017</v>
      </c>
      <c r="C1523" t="n">
        <v>406.5</v>
      </c>
      <c r="D1523" t="n">
        <v>846.4</v>
      </c>
      <c r="E1523" t="n">
        <v>5.4</v>
      </c>
      <c r="F1523" t="n">
        <v>10.7</v>
      </c>
      <c r="G1523" t="n">
        <v>0.4802693761814745</v>
      </c>
      <c r="H1523" t="n">
        <v>0.5197306238185255</v>
      </c>
      <c r="I1523" t="n">
        <v>0.5046728971962617</v>
      </c>
      <c r="J1523" t="n">
        <v>0.4953271028037383</v>
      </c>
      <c r="K1523" t="n">
        <v>0.242378937512146</v>
      </c>
      <c r="L1523" t="n">
        <v>0.2622939596841157</v>
      </c>
      <c r="M1523" t="n">
        <v>0.4953271028037383</v>
      </c>
    </row>
    <row r="1524">
      <c r="A1524" s="323" t="n">
        <v>46017.41969907407</v>
      </c>
      <c r="B1524" s="82" t="n">
        <v>46017</v>
      </c>
      <c r="C1524" t="n">
        <v>405.1</v>
      </c>
      <c r="D1524" t="n">
        <v>849.5</v>
      </c>
      <c r="E1524" t="n">
        <v>5.1</v>
      </c>
      <c r="F1524" t="n">
        <v>10.4</v>
      </c>
      <c r="G1524" t="n">
        <v>0.4768687463213656</v>
      </c>
      <c r="H1524" t="n">
        <v>0.5231312536786344</v>
      </c>
      <c r="I1524" t="n">
        <v>0.4903846153846153</v>
      </c>
      <c r="J1524" t="n">
        <v>0.5096153846153847</v>
      </c>
      <c r="K1524" t="n">
        <v>0.2338490967537465</v>
      </c>
      <c r="L1524" t="n">
        <v>0.2565355186308688</v>
      </c>
      <c r="M1524" t="n">
        <v>0.5096153846153847</v>
      </c>
    </row>
    <row r="1525">
      <c r="A1525" s="323" t="n">
        <v>46017.46046296296</v>
      </c>
      <c r="B1525" s="82" t="n">
        <v>46017</v>
      </c>
      <c r="C1525" t="n">
        <v>398.4</v>
      </c>
      <c r="D1525" t="n">
        <v>837.3</v>
      </c>
      <c r="E1525" t="n">
        <v>5.6</v>
      </c>
      <c r="F1525" t="n">
        <v>10.5</v>
      </c>
      <c r="G1525" t="n">
        <v>0.4758151200286636</v>
      </c>
      <c r="H1525" t="n">
        <v>0.5241848799713364</v>
      </c>
      <c r="I1525" t="n">
        <v>0.5333333333333333</v>
      </c>
      <c r="J1525" t="n">
        <v>0.4666666666666667</v>
      </c>
      <c r="K1525" t="n">
        <v>0.2537680640152872</v>
      </c>
      <c r="L1525" t="n">
        <v>0.2795652693180461</v>
      </c>
      <c r="M1525" t="n">
        <v>0.4666666666666667</v>
      </c>
    </row>
    <row r="1526">
      <c r="A1526" s="323" t="n">
        <v>46017.97065972222</v>
      </c>
      <c r="B1526" s="82" t="n">
        <v>46017</v>
      </c>
      <c r="C1526" t="n">
        <v>402</v>
      </c>
      <c r="D1526" t="n">
        <v>830.4</v>
      </c>
      <c r="E1526" t="n">
        <v>5.3</v>
      </c>
      <c r="F1526" t="n">
        <v>10.4</v>
      </c>
      <c r="G1526" t="n">
        <v>0.4841040462427746</v>
      </c>
      <c r="H1526" t="n">
        <v>0.5158959537572254</v>
      </c>
      <c r="I1526" t="n">
        <v>0.5096153846153846</v>
      </c>
      <c r="J1526" t="n">
        <v>0.4903846153846154</v>
      </c>
      <c r="K1526" t="n">
        <v>0.2467068697198755</v>
      </c>
      <c r="L1526" t="n">
        <v>0.2629085148955091</v>
      </c>
      <c r="M1526" t="n">
        <v>0.4903846153846154</v>
      </c>
    </row>
    <row r="1527">
      <c r="A1527" s="323" t="n">
        <v>46018.09478009259</v>
      </c>
      <c r="B1527" s="82" t="n">
        <v>46018</v>
      </c>
      <c r="C1527" t="n">
        <v>379.5</v>
      </c>
      <c r="D1527" t="n">
        <v>824.6</v>
      </c>
      <c r="E1527" t="n">
        <v>5.3</v>
      </c>
      <c r="F1527" t="n">
        <v>10.5</v>
      </c>
      <c r="G1527" t="n">
        <v>0.4602231384913897</v>
      </c>
      <c r="H1527" t="n">
        <v>0.5397768615086103</v>
      </c>
      <c r="I1527" t="n">
        <v>0.5047619047619047</v>
      </c>
      <c r="J1527" t="n">
        <v>0.4952380952380953</v>
      </c>
      <c r="K1527" t="n">
        <v>0.2323031080004158</v>
      </c>
      <c r="L1527" t="n">
        <v>0.272458796761489</v>
      </c>
      <c r="M1527" t="n">
        <v>0.4952380952380953</v>
      </c>
    </row>
    <row r="1528">
      <c r="A1528" s="323" t="n">
        <v>46018.14098379629</v>
      </c>
      <c r="B1528" s="82" t="n">
        <v>46018</v>
      </c>
      <c r="C1528" t="n">
        <v>398</v>
      </c>
      <c r="D1528" t="n">
        <v>820.5</v>
      </c>
      <c r="E1528" t="n">
        <v>5.4</v>
      </c>
      <c r="F1528" t="n">
        <v>10.4</v>
      </c>
      <c r="G1528" t="n">
        <v>0.4850700792199878</v>
      </c>
      <c r="H1528" t="n">
        <v>0.5149299207800122</v>
      </c>
      <c r="I1528" t="n">
        <v>0.5192307692307693</v>
      </c>
      <c r="J1528" t="n">
        <v>0.4807692307692307</v>
      </c>
      <c r="K1528" t="n">
        <v>0.2518633103642244</v>
      </c>
      <c r="L1528" t="n">
        <v>0.2673674588665448</v>
      </c>
      <c r="M1528" t="n">
        <v>0.4807692307692307</v>
      </c>
    </row>
    <row r="1529">
      <c r="A1529" s="323" t="n">
        <v>46018.38454861111</v>
      </c>
      <c r="B1529" s="82" t="n">
        <v>46018</v>
      </c>
      <c r="C1529" t="n">
        <v>361</v>
      </c>
      <c r="D1529" t="n">
        <v>852.3</v>
      </c>
      <c r="E1529" t="n">
        <v>5.3</v>
      </c>
      <c r="F1529" t="n">
        <v>11.2</v>
      </c>
      <c r="G1529" t="n">
        <v>0.4235597794203919</v>
      </c>
      <c r="H1529" t="n">
        <v>0.5764402205796081</v>
      </c>
      <c r="I1529" t="n">
        <v>0.4732142857142858</v>
      </c>
      <c r="J1529" t="n">
        <v>0.5267857142857143</v>
      </c>
      <c r="K1529" t="n">
        <v>0.2004345384757212</v>
      </c>
      <c r="L1529" t="n">
        <v>0.2727797472385646</v>
      </c>
      <c r="M1529" t="n">
        <v>0.5267857142857143</v>
      </c>
    </row>
    <row r="1530">
      <c r="A1530" s="323" t="n">
        <v>46018.4228125</v>
      </c>
      <c r="B1530" s="82" t="n">
        <v>46018</v>
      </c>
      <c r="C1530" t="n">
        <v>380.3</v>
      </c>
      <c r="D1530" t="n">
        <v>871.8</v>
      </c>
      <c r="E1530" t="n">
        <v>5.4</v>
      </c>
      <c r="F1530" t="n">
        <v>10.8</v>
      </c>
      <c r="G1530" t="n">
        <v>0.4362239045652673</v>
      </c>
      <c r="H1530" t="n">
        <v>0.5637760954347327</v>
      </c>
      <c r="I1530" t="n">
        <v>0.5</v>
      </c>
      <c r="J1530" t="n">
        <v>0.5</v>
      </c>
      <c r="K1530" t="n">
        <v>0.2181119522826336</v>
      </c>
      <c r="L1530" t="n">
        <v>0.2818880477173664</v>
      </c>
      <c r="M1530" t="n">
        <v>0.5</v>
      </c>
    </row>
    <row r="1531">
      <c r="A1531" s="323" t="n">
        <v>46018.4567824074</v>
      </c>
      <c r="B1531" s="82" t="n">
        <v>46018</v>
      </c>
      <c r="C1531" t="n">
        <v>382.7</v>
      </c>
      <c r="D1531" t="n">
        <v>865.9</v>
      </c>
      <c r="E1531" t="n">
        <v>5.4</v>
      </c>
      <c r="F1531" t="n">
        <v>10.8</v>
      </c>
      <c r="G1531" t="n">
        <v>0.4419678946760596</v>
      </c>
      <c r="H1531" t="n">
        <v>0.5580321053239404</v>
      </c>
      <c r="I1531" t="n">
        <v>0.5</v>
      </c>
      <c r="J1531" t="n">
        <v>0.5</v>
      </c>
      <c r="K1531" t="n">
        <v>0.2209839473380298</v>
      </c>
      <c r="L1531" t="n">
        <v>0.2790160526619702</v>
      </c>
      <c r="M1531" t="n">
        <v>0.5</v>
      </c>
    </row>
    <row r="1532">
      <c r="A1532" s="323" t="n">
        <v>46018.50731481481</v>
      </c>
      <c r="B1532" s="82" t="n">
        <v>46018</v>
      </c>
      <c r="C1532" t="n">
        <v>393.1</v>
      </c>
      <c r="D1532" t="n">
        <v>848.3</v>
      </c>
      <c r="E1532" t="n">
        <v>5.2</v>
      </c>
      <c r="F1532" t="n">
        <v>11.2</v>
      </c>
      <c r="G1532" t="n">
        <v>0.4633973830012967</v>
      </c>
      <c r="H1532" t="n">
        <v>0.5366026169987033</v>
      </c>
      <c r="I1532" t="n">
        <v>0.4642857142857144</v>
      </c>
      <c r="J1532" t="n">
        <v>0.5357142857142857</v>
      </c>
      <c r="K1532" t="n">
        <v>0.2151487849648878</v>
      </c>
      <c r="L1532" t="n">
        <v>0.2491369293208266</v>
      </c>
      <c r="M1532" t="n">
        <v>0.5357142857142857</v>
      </c>
    </row>
    <row r="1533">
      <c r="A1533" s="323" t="n">
        <v>46019.26658564815</v>
      </c>
      <c r="B1533" s="82" t="n">
        <v>46019</v>
      </c>
      <c r="C1533" t="n">
        <v>380.2</v>
      </c>
      <c r="D1533" t="n">
        <v>877.6</v>
      </c>
      <c r="E1533" t="n">
        <v>5.4</v>
      </c>
      <c r="F1533" t="n">
        <v>10.7</v>
      </c>
      <c r="G1533" t="n">
        <v>0.4332269826800365</v>
      </c>
      <c r="H1533" t="n">
        <v>0.5667730173199635</v>
      </c>
      <c r="I1533" t="n">
        <v>0.5046728971962617</v>
      </c>
      <c r="J1533" t="n">
        <v>0.4953271028037383</v>
      </c>
      <c r="K1533" t="n">
        <v>0.2186379164927287</v>
      </c>
      <c r="L1533" t="n">
        <v>0.2860349807035331</v>
      </c>
      <c r="M1533" t="n">
        <v>0.4953271028037383</v>
      </c>
    </row>
    <row r="1534">
      <c r="A1534" s="323" t="n">
        <v>46019.29472222222</v>
      </c>
      <c r="B1534" s="82" t="n">
        <v>46019</v>
      </c>
      <c r="C1534" t="n">
        <v>381.3</v>
      </c>
      <c r="D1534" t="n">
        <v>853.6</v>
      </c>
      <c r="E1534" t="n">
        <v>5.3</v>
      </c>
      <c r="F1534" t="n">
        <v>10.5</v>
      </c>
      <c r="G1534" t="n">
        <v>0.4466963448922212</v>
      </c>
      <c r="H1534" t="n">
        <v>0.5533036551077788</v>
      </c>
      <c r="I1534" t="n">
        <v>0.5047619047619047</v>
      </c>
      <c r="J1534" t="n">
        <v>0.4952380952380953</v>
      </c>
      <c r="K1534" t="n">
        <v>0.2254752978979783</v>
      </c>
      <c r="L1534" t="n">
        <v>0.2792866068639264</v>
      </c>
      <c r="M1534" t="n">
        <v>0.4952380952380953</v>
      </c>
    </row>
    <row r="1535">
      <c r="A1535" s="323" t="n">
        <v>46019.33987268519</v>
      </c>
      <c r="B1535" s="82" t="n">
        <v>46019</v>
      </c>
      <c r="C1535" t="n">
        <v>380.5</v>
      </c>
      <c r="D1535" t="n">
        <v>852.9</v>
      </c>
      <c r="E1535" t="n">
        <v>5.4</v>
      </c>
      <c r="F1535" t="n">
        <v>10.6</v>
      </c>
      <c r="G1535" t="n">
        <v>0.4461249853441201</v>
      </c>
      <c r="H1535" t="n">
        <v>0.55387501465588</v>
      </c>
      <c r="I1535" t="n">
        <v>0.5094339622641509</v>
      </c>
      <c r="J1535" t="n">
        <v>0.490566037735849</v>
      </c>
      <c r="K1535" t="n">
        <v>0.2272712189488914</v>
      </c>
      <c r="L1535" t="n">
        <v>0.2821627433152596</v>
      </c>
      <c r="M1535" t="n">
        <v>0.490566037735849</v>
      </c>
    </row>
    <row r="1536">
      <c r="A1536" s="323" t="n">
        <v>46019.38055555556</v>
      </c>
      <c r="B1536" s="82" t="n">
        <v>46019</v>
      </c>
      <c r="C1536" t="n">
        <v>384.4</v>
      </c>
      <c r="D1536" t="n">
        <v>857.8</v>
      </c>
      <c r="E1536" t="n">
        <v>5.4</v>
      </c>
      <c r="F1536" t="n">
        <v>10.7</v>
      </c>
      <c r="G1536" t="n">
        <v>0.4481231056190254</v>
      </c>
      <c r="H1536" t="n">
        <v>0.5518768943809745</v>
      </c>
      <c r="I1536" t="n">
        <v>0.5046728971962617</v>
      </c>
      <c r="J1536" t="n">
        <v>0.4953271028037383</v>
      </c>
      <c r="K1536" t="n">
        <v>0.22615558601334</v>
      </c>
      <c r="L1536" t="n">
        <v>0.2785173111829218</v>
      </c>
      <c r="M1536" t="n">
        <v>0.4953271028037383</v>
      </c>
    </row>
    <row r="1537">
      <c r="A1537" s="323" t="n">
        <v>46019.41869212963</v>
      </c>
      <c r="B1537" s="82" t="n">
        <v>46019</v>
      </c>
      <c r="C1537" t="n">
        <v>390.5</v>
      </c>
      <c r="D1537" t="n">
        <v>853.5</v>
      </c>
      <c r="E1537" t="n">
        <v>5.3</v>
      </c>
      <c r="F1537" t="n">
        <v>10.8</v>
      </c>
      <c r="G1537" t="n">
        <v>0.4575278265963679</v>
      </c>
      <c r="H1537" t="n">
        <v>0.5424721734036321</v>
      </c>
      <c r="I1537" t="n">
        <v>0.4907407407407407</v>
      </c>
      <c r="J1537" t="n">
        <v>0.5092592592592593</v>
      </c>
      <c r="K1537" t="n">
        <v>0.2245275445334027</v>
      </c>
      <c r="L1537" t="n">
        <v>0.266213196207338</v>
      </c>
      <c r="M1537" t="n">
        <v>0.5092592592592593</v>
      </c>
    </row>
    <row r="1538">
      <c r="A1538" s="323" t="n">
        <v>46019.47609953704</v>
      </c>
      <c r="B1538" s="82" t="n">
        <v>46019</v>
      </c>
      <c r="C1538" t="n">
        <v>388.2</v>
      </c>
      <c r="D1538" t="n">
        <v>866.8</v>
      </c>
      <c r="E1538" t="n">
        <v>5.4</v>
      </c>
      <c r="F1538" t="n">
        <v>10.5</v>
      </c>
      <c r="G1538" t="n">
        <v>0.4478541762805722</v>
      </c>
      <c r="H1538" t="n">
        <v>0.5521458237194278</v>
      </c>
      <c r="I1538" t="n">
        <v>0.5142857142857143</v>
      </c>
      <c r="J1538" t="n">
        <v>0.4857142857142857</v>
      </c>
      <c r="K1538" t="n">
        <v>0.2303250049442943</v>
      </c>
      <c r="L1538" t="n">
        <v>0.28396070934142</v>
      </c>
      <c r="M1538" t="n">
        <v>0.4857142857142857</v>
      </c>
    </row>
    <row r="1539">
      <c r="A1539" s="323" t="n">
        <v>46016.30520833333</v>
      </c>
      <c r="B1539" s="82" t="n">
        <v>46016</v>
      </c>
      <c r="C1539" t="n">
        <v>380.5</v>
      </c>
      <c r="D1539" t="n">
        <v>825.7</v>
      </c>
      <c r="E1539" t="n">
        <v>5.3</v>
      </c>
      <c r="F1539" t="n">
        <v>10.8</v>
      </c>
      <c r="G1539" t="n">
        <v>0.4608211214726898</v>
      </c>
      <c r="H1539" t="n">
        <v>0.5391788785273102</v>
      </c>
      <c r="I1539" t="n">
        <v>0.4907407407407407</v>
      </c>
      <c r="J1539" t="n">
        <v>0.5092592592592593</v>
      </c>
      <c r="K1539" t="n">
        <v>0.2261436985004867</v>
      </c>
      <c r="L1539" t="n">
        <v>0.264597042240254</v>
      </c>
      <c r="M1539" t="n">
        <v>0.5092592592592593</v>
      </c>
    </row>
    <row r="1540">
      <c r="A1540" s="323" t="n">
        <v>46016.38736111111</v>
      </c>
      <c r="B1540" s="82" t="n">
        <v>46016</v>
      </c>
      <c r="C1540" t="n">
        <v>386.7</v>
      </c>
      <c r="D1540" t="n">
        <v>825.9</v>
      </c>
      <c r="E1540" t="n">
        <v>5.2</v>
      </c>
      <c r="F1540" t="n">
        <v>10.7</v>
      </c>
      <c r="G1540" t="n">
        <v>0.4682164911006175</v>
      </c>
      <c r="H1540" t="n">
        <v>0.5317835088993825</v>
      </c>
      <c r="I1540" t="n">
        <v>0.485981308411215</v>
      </c>
      <c r="J1540" t="n">
        <v>0.514018691588785</v>
      </c>
      <c r="K1540" t="n">
        <v>0.2275444629647861</v>
      </c>
      <c r="L1540" t="n">
        <v>0.2584368454464289</v>
      </c>
      <c r="M1540" t="n">
        <v>0.514018691588785</v>
      </c>
    </row>
    <row r="1541">
      <c r="A1541" s="323" t="n">
        <v>46016.46265046296</v>
      </c>
      <c r="B1541" s="82" t="n">
        <v>46016</v>
      </c>
      <c r="C1541" t="n">
        <v>387.2</v>
      </c>
      <c r="D1541" t="n">
        <v>826.4</v>
      </c>
      <c r="E1541" t="n">
        <v>5.6</v>
      </c>
      <c r="F1541" t="n">
        <v>20.6</v>
      </c>
      <c r="G1541" t="n">
        <v>0.4685382381413359</v>
      </c>
      <c r="H1541" t="n">
        <v>0.5314617618586641</v>
      </c>
      <c r="I1541" t="n">
        <v>0.2718446601941747</v>
      </c>
      <c r="J1541" t="n">
        <v>0.7281553398058253</v>
      </c>
      <c r="K1541" t="n">
        <v>0.1273696181355088</v>
      </c>
      <c r="L1541" t="n">
        <v>0.144475042058666</v>
      </c>
      <c r="M1541" t="n">
        <v>0.7281553398058253</v>
      </c>
    </row>
    <row r="1542">
      <c r="A1542" s="323" t="n">
        <v>46016.52127314815</v>
      </c>
      <c r="B1542" s="82" t="n">
        <v>46016</v>
      </c>
      <c r="C1542" t="n">
        <v>386.1</v>
      </c>
      <c r="D1542" t="n">
        <v>832.1</v>
      </c>
      <c r="E1542" t="n">
        <v>5.5</v>
      </c>
      <c r="F1542" t="n">
        <v>10.7</v>
      </c>
      <c r="G1542" t="n">
        <v>0.4640067299603413</v>
      </c>
      <c r="H1542" t="n">
        <v>0.5359932700396587</v>
      </c>
      <c r="I1542" t="n">
        <v>0.5140186915887851</v>
      </c>
      <c r="J1542" t="n">
        <v>0.4859813084112149</v>
      </c>
      <c r="K1542" t="n">
        <v>0.2385081322226054</v>
      </c>
      <c r="L1542" t="n">
        <v>0.2755105593661797</v>
      </c>
      <c r="M1542" t="n">
        <v>0.4859813084112149</v>
      </c>
    </row>
    <row r="1543">
      <c r="A1543" s="323" t="n">
        <v>46016.94603009259</v>
      </c>
      <c r="B1543" s="82" t="n">
        <v>46016</v>
      </c>
      <c r="C1543" t="n">
        <v>395.8</v>
      </c>
      <c r="D1543" t="n">
        <v>846.2</v>
      </c>
      <c r="E1543" t="n">
        <v>5.6</v>
      </c>
      <c r="F1543" t="n">
        <v>10.4</v>
      </c>
      <c r="G1543" t="n">
        <v>0.4677381233750886</v>
      </c>
      <c r="H1543" t="n">
        <v>0.5322618766249114</v>
      </c>
      <c r="I1543" t="n">
        <v>0.5384615384615384</v>
      </c>
      <c r="J1543" t="n">
        <v>0.4615384615384616</v>
      </c>
      <c r="K1543" t="n">
        <v>0.2518589895096631</v>
      </c>
      <c r="L1543" t="n">
        <v>0.2866025489518754</v>
      </c>
      <c r="M1543" t="n">
        <v>0.4615384615384616</v>
      </c>
    </row>
    <row r="1544">
      <c r="A1544" s="323" t="n">
        <v>46017.16306712963</v>
      </c>
      <c r="B1544" s="82" t="n">
        <v>46017</v>
      </c>
      <c r="C1544" t="n">
        <v>401.3</v>
      </c>
      <c r="D1544" t="n">
        <v>838.7</v>
      </c>
      <c r="E1544" t="n">
        <v>5.6</v>
      </c>
      <c r="F1544" t="n">
        <v>10.7</v>
      </c>
      <c r="G1544" t="n">
        <v>0.4784785978299749</v>
      </c>
      <c r="H1544" t="n">
        <v>0.5215214021700251</v>
      </c>
      <c r="I1544" t="n">
        <v>0.5233644859813084</v>
      </c>
      <c r="J1544" t="n">
        <v>0.4766355140186916</v>
      </c>
      <c r="K1544" t="n">
        <v>0.250418705406342</v>
      </c>
      <c r="L1544" t="n">
        <v>0.2729457805749664</v>
      </c>
      <c r="M1544" t="n">
        <v>0.4766355140186916</v>
      </c>
    </row>
    <row r="1545">
      <c r="A1545" s="323" t="n">
        <v>46017.30516203704</v>
      </c>
      <c r="B1545" s="82" t="n">
        <v>46017</v>
      </c>
      <c r="C1545" t="n">
        <v>390</v>
      </c>
      <c r="D1545" t="n">
        <v>821.4</v>
      </c>
      <c r="E1545" t="n">
        <v>5.1</v>
      </c>
      <c r="F1545" t="n">
        <v>10.6</v>
      </c>
      <c r="G1545" t="n">
        <v>0.4747991234477721</v>
      </c>
      <c r="H1545" t="n">
        <v>0.5252008765522279</v>
      </c>
      <c r="I1545" t="n">
        <v>0.4811320754716981</v>
      </c>
      <c r="J1545" t="n">
        <v>0.5188679245283019</v>
      </c>
      <c r="K1545" t="n">
        <v>0.2284410876965696</v>
      </c>
      <c r="L1545" t="n">
        <v>0.2526909877751286</v>
      </c>
      <c r="M1545" t="n">
        <v>0.5188679245283019</v>
      </c>
    </row>
    <row r="1546">
      <c r="A1546" s="323" t="n">
        <v>46017.30597222222</v>
      </c>
      <c r="B1546" s="82" t="n">
        <v>46017</v>
      </c>
      <c r="C1546" t="n">
        <v>375.5</v>
      </c>
      <c r="D1546" t="n">
        <v>863.7</v>
      </c>
      <c r="E1546" t="n">
        <v>5.2</v>
      </c>
      <c r="F1546" t="n">
        <v>10.6</v>
      </c>
      <c r="G1546" t="n">
        <v>0.4347574389255529</v>
      </c>
      <c r="H1546" t="n">
        <v>0.5652425610744471</v>
      </c>
      <c r="I1546" t="n">
        <v>0.4905660377358491</v>
      </c>
      <c r="J1546" t="n">
        <v>0.5094339622641509</v>
      </c>
      <c r="K1546" t="n">
        <v>0.2132772341898939</v>
      </c>
      <c r="L1546" t="n">
        <v>0.2772888035459553</v>
      </c>
      <c r="M1546" t="n">
        <v>0.5094339622641509</v>
      </c>
    </row>
    <row r="1547">
      <c r="A1547" s="323" t="n">
        <v>46017.34167824074</v>
      </c>
      <c r="B1547" s="82" t="n">
        <v>46017</v>
      </c>
      <c r="C1547" t="n">
        <v>386.6</v>
      </c>
      <c r="D1547" t="n">
        <v>844.2</v>
      </c>
      <c r="E1547" t="n">
        <v>5.3</v>
      </c>
      <c r="F1547" t="n">
        <v>10.5</v>
      </c>
      <c r="G1547" t="n">
        <v>0.4579483534707415</v>
      </c>
      <c r="H1547" t="n">
        <v>0.5420516465292584</v>
      </c>
      <c r="I1547" t="n">
        <v>0.5047619047619047</v>
      </c>
      <c r="J1547" t="n">
        <v>0.4952380952380953</v>
      </c>
      <c r="K1547" t="n">
        <v>0.2311548831804695</v>
      </c>
      <c r="L1547" t="n">
        <v>0.2736070215814352</v>
      </c>
      <c r="M1547" t="n">
        <v>0.4952380952380953</v>
      </c>
    </row>
    <row r="1548">
      <c r="A1548" s="323" t="n">
        <v>46017.39756944445</v>
      </c>
      <c r="B1548" s="82" t="n">
        <v>46017</v>
      </c>
      <c r="C1548" t="n">
        <v>406.5</v>
      </c>
      <c r="D1548" t="n">
        <v>846.4</v>
      </c>
      <c r="E1548" t="n">
        <v>5.4</v>
      </c>
      <c r="F1548" t="n">
        <v>10.7</v>
      </c>
      <c r="G1548" t="n">
        <v>0.4802693761814745</v>
      </c>
      <c r="H1548" t="n">
        <v>0.5197306238185255</v>
      </c>
      <c r="I1548" t="n">
        <v>0.5046728971962617</v>
      </c>
      <c r="J1548" t="n">
        <v>0.4953271028037383</v>
      </c>
      <c r="K1548" t="n">
        <v>0.242378937512146</v>
      </c>
      <c r="L1548" t="n">
        <v>0.2622939596841157</v>
      </c>
      <c r="M1548" t="n">
        <v>0.4953271028037383</v>
      </c>
    </row>
    <row r="1549">
      <c r="A1549" s="323" t="n">
        <v>46017.41969907407</v>
      </c>
      <c r="B1549" s="82" t="n">
        <v>46017</v>
      </c>
      <c r="C1549" t="n">
        <v>405.1</v>
      </c>
      <c r="D1549" t="n">
        <v>849.5</v>
      </c>
      <c r="E1549" t="n">
        <v>5.1</v>
      </c>
      <c r="F1549" t="n">
        <v>10.4</v>
      </c>
      <c r="G1549" t="n">
        <v>0.4768687463213656</v>
      </c>
      <c r="H1549" t="n">
        <v>0.5231312536786344</v>
      </c>
      <c r="I1549" t="n">
        <v>0.4903846153846153</v>
      </c>
      <c r="J1549" t="n">
        <v>0.5096153846153847</v>
      </c>
      <c r="K1549" t="n">
        <v>0.2338490967537465</v>
      </c>
      <c r="L1549" t="n">
        <v>0.2565355186308688</v>
      </c>
      <c r="M1549" t="n">
        <v>0.5096153846153847</v>
      </c>
    </row>
    <row r="1550">
      <c r="A1550" s="323" t="n">
        <v>46017.46046296296</v>
      </c>
      <c r="B1550" s="82" t="n">
        <v>46017</v>
      </c>
      <c r="C1550" t="n">
        <v>398.4</v>
      </c>
      <c r="D1550" t="n">
        <v>837.3</v>
      </c>
      <c r="E1550" t="n">
        <v>5.6</v>
      </c>
      <c r="F1550" t="n">
        <v>10.5</v>
      </c>
      <c r="G1550" t="n">
        <v>0.4758151200286636</v>
      </c>
      <c r="H1550" t="n">
        <v>0.5241848799713364</v>
      </c>
      <c r="I1550" t="n">
        <v>0.5333333333333333</v>
      </c>
      <c r="J1550" t="n">
        <v>0.4666666666666667</v>
      </c>
      <c r="K1550" t="n">
        <v>0.2537680640152872</v>
      </c>
      <c r="L1550" t="n">
        <v>0.2795652693180461</v>
      </c>
      <c r="M1550" t="n">
        <v>0.4666666666666667</v>
      </c>
    </row>
    <row r="1551">
      <c r="A1551" s="323" t="n">
        <v>46017.97065972222</v>
      </c>
      <c r="B1551" s="82" t="n">
        <v>46017</v>
      </c>
      <c r="C1551" t="n">
        <v>402</v>
      </c>
      <c r="D1551" t="n">
        <v>830.4</v>
      </c>
      <c r="E1551" t="n">
        <v>5.3</v>
      </c>
      <c r="F1551" t="n">
        <v>10.4</v>
      </c>
      <c r="G1551" t="n">
        <v>0.4841040462427746</v>
      </c>
      <c r="H1551" t="n">
        <v>0.5158959537572254</v>
      </c>
      <c r="I1551" t="n">
        <v>0.5096153846153846</v>
      </c>
      <c r="J1551" t="n">
        <v>0.4903846153846154</v>
      </c>
      <c r="K1551" t="n">
        <v>0.2467068697198755</v>
      </c>
      <c r="L1551" t="n">
        <v>0.2629085148955091</v>
      </c>
      <c r="M1551" t="n">
        <v>0.4903846153846154</v>
      </c>
    </row>
    <row r="1552">
      <c r="A1552" s="323" t="n">
        <v>46018.09478009259</v>
      </c>
      <c r="B1552" s="82" t="n">
        <v>46018</v>
      </c>
      <c r="C1552" t="n">
        <v>379.5</v>
      </c>
      <c r="D1552" t="n">
        <v>824.6</v>
      </c>
      <c r="E1552" t="n">
        <v>5.3</v>
      </c>
      <c r="F1552" t="n">
        <v>10.5</v>
      </c>
      <c r="G1552" t="n">
        <v>0.4602231384913897</v>
      </c>
      <c r="H1552" t="n">
        <v>0.5397768615086103</v>
      </c>
      <c r="I1552" t="n">
        <v>0.5047619047619047</v>
      </c>
      <c r="J1552" t="n">
        <v>0.4952380952380953</v>
      </c>
      <c r="K1552" t="n">
        <v>0.2323031080004158</v>
      </c>
      <c r="L1552" t="n">
        <v>0.272458796761489</v>
      </c>
      <c r="M1552" t="n">
        <v>0.4952380952380953</v>
      </c>
    </row>
    <row r="1553">
      <c r="A1553" s="323" t="n">
        <v>46018.14098379629</v>
      </c>
      <c r="B1553" s="82" t="n">
        <v>46018</v>
      </c>
      <c r="C1553" t="n">
        <v>398</v>
      </c>
      <c r="D1553" t="n">
        <v>820.5</v>
      </c>
      <c r="E1553" t="n">
        <v>5.4</v>
      </c>
      <c r="F1553" t="n">
        <v>10.4</v>
      </c>
      <c r="G1553" t="n">
        <v>0.4850700792199878</v>
      </c>
      <c r="H1553" t="n">
        <v>0.5149299207800122</v>
      </c>
      <c r="I1553" t="n">
        <v>0.5192307692307693</v>
      </c>
      <c r="J1553" t="n">
        <v>0.4807692307692307</v>
      </c>
      <c r="K1553" t="n">
        <v>0.2518633103642244</v>
      </c>
      <c r="L1553" t="n">
        <v>0.2673674588665448</v>
      </c>
      <c r="M1553" t="n">
        <v>0.4807692307692307</v>
      </c>
    </row>
    <row r="1554">
      <c r="A1554" s="323" t="n">
        <v>46018.38454861111</v>
      </c>
      <c r="B1554" s="82" t="n">
        <v>46018</v>
      </c>
      <c r="C1554" t="n">
        <v>361</v>
      </c>
      <c r="D1554" t="n">
        <v>852.3</v>
      </c>
      <c r="E1554" t="n">
        <v>5.3</v>
      </c>
      <c r="F1554" t="n">
        <v>11.2</v>
      </c>
      <c r="G1554" t="n">
        <v>0.4235597794203919</v>
      </c>
      <c r="H1554" t="n">
        <v>0.5764402205796081</v>
      </c>
      <c r="I1554" t="n">
        <v>0.4732142857142858</v>
      </c>
      <c r="J1554" t="n">
        <v>0.5267857142857143</v>
      </c>
      <c r="K1554" t="n">
        <v>0.2004345384757212</v>
      </c>
      <c r="L1554" t="n">
        <v>0.2727797472385646</v>
      </c>
      <c r="M1554" t="n">
        <v>0.5267857142857143</v>
      </c>
    </row>
    <row r="1555">
      <c r="A1555" s="323" t="n">
        <v>46018.4228125</v>
      </c>
      <c r="B1555" s="82" t="n">
        <v>46018</v>
      </c>
      <c r="C1555" t="n">
        <v>380.3</v>
      </c>
      <c r="D1555" t="n">
        <v>871.8</v>
      </c>
      <c r="E1555" t="n">
        <v>5.4</v>
      </c>
      <c r="F1555" t="n">
        <v>10.8</v>
      </c>
      <c r="G1555" t="n">
        <v>0.4362239045652673</v>
      </c>
      <c r="H1555" t="n">
        <v>0.5637760954347327</v>
      </c>
      <c r="I1555" t="n">
        <v>0.5</v>
      </c>
      <c r="J1555" t="n">
        <v>0.5</v>
      </c>
      <c r="K1555" t="n">
        <v>0.2181119522826336</v>
      </c>
      <c r="L1555" t="n">
        <v>0.2818880477173664</v>
      </c>
      <c r="M1555" t="n">
        <v>0.5</v>
      </c>
    </row>
    <row r="1556">
      <c r="A1556" s="323" t="n">
        <v>46018.4567824074</v>
      </c>
      <c r="B1556" s="82" t="n">
        <v>46018</v>
      </c>
      <c r="C1556" t="n">
        <v>382.7</v>
      </c>
      <c r="D1556" t="n">
        <v>865.9</v>
      </c>
      <c r="E1556" t="n">
        <v>5.4</v>
      </c>
      <c r="F1556" t="n">
        <v>10.8</v>
      </c>
      <c r="G1556" t="n">
        <v>0.4419678946760596</v>
      </c>
      <c r="H1556" t="n">
        <v>0.5580321053239404</v>
      </c>
      <c r="I1556" t="n">
        <v>0.5</v>
      </c>
      <c r="J1556" t="n">
        <v>0.5</v>
      </c>
      <c r="K1556" t="n">
        <v>0.2209839473380298</v>
      </c>
      <c r="L1556" t="n">
        <v>0.2790160526619702</v>
      </c>
      <c r="M1556" t="n">
        <v>0.5</v>
      </c>
    </row>
    <row r="1557">
      <c r="A1557" s="323" t="n">
        <v>46018.50731481481</v>
      </c>
      <c r="B1557" s="82" t="n">
        <v>46018</v>
      </c>
      <c r="C1557" t="n">
        <v>393.1</v>
      </c>
      <c r="D1557" t="n">
        <v>848.3</v>
      </c>
      <c r="E1557" t="n">
        <v>5.2</v>
      </c>
      <c r="F1557" t="n">
        <v>11.2</v>
      </c>
      <c r="G1557" t="n">
        <v>0.4633973830012967</v>
      </c>
      <c r="H1557" t="n">
        <v>0.5366026169987033</v>
      </c>
      <c r="I1557" t="n">
        <v>0.4642857142857144</v>
      </c>
      <c r="J1557" t="n">
        <v>0.5357142857142857</v>
      </c>
      <c r="K1557" t="n">
        <v>0.2151487849648878</v>
      </c>
      <c r="L1557" t="n">
        <v>0.2491369293208266</v>
      </c>
      <c r="M1557" t="n">
        <v>0.5357142857142857</v>
      </c>
    </row>
    <row r="1558">
      <c r="A1558" s="323" t="n">
        <v>46019.26658564815</v>
      </c>
      <c r="B1558" s="82" t="n">
        <v>46019</v>
      </c>
      <c r="C1558" t="n">
        <v>380.2</v>
      </c>
      <c r="D1558" t="n">
        <v>877.6</v>
      </c>
      <c r="E1558" t="n">
        <v>5.4</v>
      </c>
      <c r="F1558" t="n">
        <v>10.7</v>
      </c>
      <c r="G1558" t="n">
        <v>0.4332269826800365</v>
      </c>
      <c r="H1558" t="n">
        <v>0.5667730173199635</v>
      </c>
      <c r="I1558" t="n">
        <v>0.5046728971962617</v>
      </c>
      <c r="J1558" t="n">
        <v>0.4953271028037383</v>
      </c>
      <c r="K1558" t="n">
        <v>0.2186379164927287</v>
      </c>
      <c r="L1558" t="n">
        <v>0.2860349807035331</v>
      </c>
      <c r="M1558" t="n">
        <v>0.4953271028037383</v>
      </c>
    </row>
    <row r="1559">
      <c r="A1559" s="323" t="n">
        <v>46019.29472222222</v>
      </c>
      <c r="B1559" s="82" t="n">
        <v>46019</v>
      </c>
      <c r="C1559" t="n">
        <v>381.3</v>
      </c>
      <c r="D1559" t="n">
        <v>853.6</v>
      </c>
      <c r="E1559" t="n">
        <v>5.3</v>
      </c>
      <c r="F1559" t="n">
        <v>10.5</v>
      </c>
      <c r="G1559" t="n">
        <v>0.4466963448922212</v>
      </c>
      <c r="H1559" t="n">
        <v>0.5533036551077788</v>
      </c>
      <c r="I1559" t="n">
        <v>0.5047619047619047</v>
      </c>
      <c r="J1559" t="n">
        <v>0.4952380952380953</v>
      </c>
      <c r="K1559" t="n">
        <v>0.2254752978979783</v>
      </c>
      <c r="L1559" t="n">
        <v>0.2792866068639264</v>
      </c>
      <c r="M1559" t="n">
        <v>0.4952380952380953</v>
      </c>
    </row>
    <row r="1560">
      <c r="A1560" s="323" t="n">
        <v>46019.33987268519</v>
      </c>
      <c r="B1560" s="82" t="n">
        <v>46019</v>
      </c>
      <c r="C1560" t="n">
        <v>380.5</v>
      </c>
      <c r="D1560" t="n">
        <v>852.9</v>
      </c>
      <c r="E1560" t="n">
        <v>5.4</v>
      </c>
      <c r="F1560" t="n">
        <v>10.6</v>
      </c>
      <c r="G1560" t="n">
        <v>0.4461249853441201</v>
      </c>
      <c r="H1560" t="n">
        <v>0.55387501465588</v>
      </c>
      <c r="I1560" t="n">
        <v>0.5094339622641509</v>
      </c>
      <c r="J1560" t="n">
        <v>0.490566037735849</v>
      </c>
      <c r="K1560" t="n">
        <v>0.2272712189488914</v>
      </c>
      <c r="L1560" t="n">
        <v>0.2821627433152596</v>
      </c>
      <c r="M1560" t="n">
        <v>0.490566037735849</v>
      </c>
    </row>
    <row r="1561">
      <c r="A1561" s="323" t="n">
        <v>46019.38055555556</v>
      </c>
      <c r="B1561" s="82" t="n">
        <v>46019</v>
      </c>
      <c r="C1561" t="n">
        <v>384.4</v>
      </c>
      <c r="D1561" t="n">
        <v>857.8</v>
      </c>
      <c r="E1561" t="n">
        <v>5.4</v>
      </c>
      <c r="F1561" t="n">
        <v>10.7</v>
      </c>
      <c r="G1561" t="n">
        <v>0.4481231056190254</v>
      </c>
      <c r="H1561" t="n">
        <v>0.5518768943809745</v>
      </c>
      <c r="I1561" t="n">
        <v>0.5046728971962617</v>
      </c>
      <c r="J1561" t="n">
        <v>0.4953271028037383</v>
      </c>
      <c r="K1561" t="n">
        <v>0.22615558601334</v>
      </c>
      <c r="L1561" t="n">
        <v>0.2785173111829218</v>
      </c>
      <c r="M1561" t="n">
        <v>0.4953271028037383</v>
      </c>
    </row>
    <row r="1562">
      <c r="A1562" s="323" t="n">
        <v>46019.41869212963</v>
      </c>
      <c r="B1562" s="82" t="n">
        <v>46019</v>
      </c>
      <c r="C1562" t="n">
        <v>390.5</v>
      </c>
      <c r="D1562" t="n">
        <v>853.5</v>
      </c>
      <c r="E1562" t="n">
        <v>5.3</v>
      </c>
      <c r="F1562" t="n">
        <v>10.8</v>
      </c>
      <c r="G1562" t="n">
        <v>0.4575278265963679</v>
      </c>
      <c r="H1562" t="n">
        <v>0.5424721734036321</v>
      </c>
      <c r="I1562" t="n">
        <v>0.4907407407407407</v>
      </c>
      <c r="J1562" t="n">
        <v>0.5092592592592593</v>
      </c>
      <c r="K1562" t="n">
        <v>0.2245275445334027</v>
      </c>
      <c r="L1562" t="n">
        <v>0.266213196207338</v>
      </c>
      <c r="M1562" t="n">
        <v>0.5092592592592593</v>
      </c>
    </row>
    <row r="1563">
      <c r="A1563" s="323" t="n">
        <v>46019.47609953704</v>
      </c>
      <c r="B1563" s="82" t="n">
        <v>46019</v>
      </c>
      <c r="C1563" t="n">
        <v>388.2</v>
      </c>
      <c r="D1563" t="n">
        <v>866.8</v>
      </c>
      <c r="E1563" t="n">
        <v>5.4</v>
      </c>
      <c r="F1563" t="n">
        <v>10.5</v>
      </c>
      <c r="G1563" t="n">
        <v>0.4478541762805722</v>
      </c>
      <c r="H1563" t="n">
        <v>0.5521458237194278</v>
      </c>
      <c r="I1563" t="n">
        <v>0.5142857142857143</v>
      </c>
      <c r="J1563" t="n">
        <v>0.4857142857142857</v>
      </c>
      <c r="K1563" t="n">
        <v>0.2303250049442943</v>
      </c>
      <c r="L1563" t="n">
        <v>0.28396070934142</v>
      </c>
      <c r="M1563" t="n">
        <v>0.4857142857142857</v>
      </c>
    </row>
    <row r="1564">
      <c r="A1564" s="323" t="n">
        <v>46019.52267361111</v>
      </c>
      <c r="B1564" s="82" t="n">
        <v>46019</v>
      </c>
      <c r="C1564" t="n">
        <v>385.6</v>
      </c>
      <c r="D1564" t="n">
        <v>859.3</v>
      </c>
      <c r="E1564" t="n">
        <v>5.3</v>
      </c>
      <c r="F1564" t="n">
        <v>10.7</v>
      </c>
      <c r="G1564" t="n">
        <v>0.4487373443500524</v>
      </c>
      <c r="H1564" t="n">
        <v>0.5512626556499476</v>
      </c>
      <c r="I1564" t="n">
        <v>0.4953271028037383</v>
      </c>
      <c r="J1564" t="n">
        <v>0.5046728971962616</v>
      </c>
      <c r="K1564" t="n">
        <v>0.2222717686967549</v>
      </c>
      <c r="L1564" t="n">
        <v>0.2730553341069834</v>
      </c>
      <c r="M1564" t="n">
        <v>0.5046728971962616</v>
      </c>
    </row>
    <row r="1565">
      <c r="A1565" s="323" t="n">
        <v>46019.98775462963</v>
      </c>
      <c r="B1565" s="82" t="n">
        <v>46019</v>
      </c>
      <c r="C1565" t="n">
        <v>395.8</v>
      </c>
      <c r="D1565" t="n">
        <v>822.5</v>
      </c>
      <c r="E1565" t="n">
        <v>5.3</v>
      </c>
      <c r="F1565" t="n">
        <v>10.5</v>
      </c>
      <c r="G1565" t="n">
        <v>0.4812158054711246</v>
      </c>
      <c r="H1565" t="n">
        <v>0.5187841945288754</v>
      </c>
      <c r="I1565" t="n">
        <v>0.5047619047619047</v>
      </c>
      <c r="J1565" t="n">
        <v>0.4952380952380953</v>
      </c>
      <c r="K1565" t="n">
        <v>0.2428994065711391</v>
      </c>
      <c r="L1565" t="n">
        <v>0.2618624981907656</v>
      </c>
      <c r="M1565" t="n">
        <v>0.4952380952380953</v>
      </c>
    </row>
    <row r="1566">
      <c r="A1566" s="323" t="n">
        <v>46020.02174768518</v>
      </c>
      <c r="B1566" s="82" t="n">
        <v>46020</v>
      </c>
      <c r="C1566" t="n">
        <v>402</v>
      </c>
      <c r="D1566" t="n">
        <v>822.5</v>
      </c>
      <c r="E1566" t="n">
        <v>5.4</v>
      </c>
      <c r="F1566" t="n">
        <v>10.5</v>
      </c>
      <c r="G1566" t="n">
        <v>0.4887537993920973</v>
      </c>
      <c r="H1566" t="n">
        <v>0.5112462006079027</v>
      </c>
      <c r="I1566" t="n">
        <v>0.5142857142857143</v>
      </c>
      <c r="J1566" t="n">
        <v>0.4857142857142857</v>
      </c>
      <c r="K1566" t="n">
        <v>0.2513590968302215</v>
      </c>
      <c r="L1566" t="n">
        <v>0.2629266174554928</v>
      </c>
      <c r="M1566" t="n">
        <v>0.4857142857142857</v>
      </c>
    </row>
    <row r="1567">
      <c r="A1567" s="323" t="n">
        <v>46020.10555555556</v>
      </c>
      <c r="B1567" s="82" t="n">
        <v>46020</v>
      </c>
      <c r="C1567" t="n">
        <v>378.6</v>
      </c>
      <c r="D1567" t="n">
        <v>825.6</v>
      </c>
      <c r="E1567" t="n">
        <v>5.3</v>
      </c>
      <c r="F1567" t="n">
        <v>10.5</v>
      </c>
      <c r="G1567" t="n">
        <v>0.4585755813953489</v>
      </c>
      <c r="H1567" t="n">
        <v>0.5414244186046512</v>
      </c>
      <c r="I1567" t="n">
        <v>0.5047619047619047</v>
      </c>
      <c r="J1567" t="n">
        <v>0.4952380952380953</v>
      </c>
      <c r="K1567" t="n">
        <v>0.2314714839424142</v>
      </c>
      <c r="L1567" t="n">
        <v>0.2732904208194906</v>
      </c>
      <c r="M1567" t="n">
        <v>0.4952380952380953</v>
      </c>
    </row>
    <row r="1568">
      <c r="A1568" s="323" t="n">
        <v>46020.27614583333</v>
      </c>
      <c r="B1568" s="82" t="n">
        <v>46020</v>
      </c>
      <c r="C1568" t="n">
        <v>373.9</v>
      </c>
      <c r="D1568" t="n">
        <v>859.2</v>
      </c>
      <c r="E1568" t="n">
        <v>5.3</v>
      </c>
      <c r="F1568" t="n">
        <v>10.6</v>
      </c>
      <c r="G1568" t="n">
        <v>0.4351722532588454</v>
      </c>
      <c r="H1568" t="n">
        <v>0.5648277467411547</v>
      </c>
      <c r="I1568" t="n">
        <v>0.5</v>
      </c>
      <c r="J1568" t="n">
        <v>0.5</v>
      </c>
      <c r="K1568" t="n">
        <v>0.2175861266294227</v>
      </c>
      <c r="L1568" t="n">
        <v>0.2824138733705773</v>
      </c>
      <c r="M1568" t="n">
        <v>0.5</v>
      </c>
    </row>
    <row r="1569">
      <c r="A1569" s="323" t="n">
        <v>46020.31321759259</v>
      </c>
      <c r="B1569" s="82" t="n">
        <v>46020</v>
      </c>
      <c r="C1569" t="n">
        <v>372.3</v>
      </c>
      <c r="D1569" t="n">
        <v>855.2</v>
      </c>
      <c r="E1569" t="n">
        <v>5.3</v>
      </c>
      <c r="F1569" t="n">
        <v>10.4</v>
      </c>
      <c r="G1569" t="n">
        <v>0.4353367633302151</v>
      </c>
      <c r="H1569" t="n">
        <v>0.5646632366697849</v>
      </c>
      <c r="I1569" t="n">
        <v>0.5096153846153846</v>
      </c>
      <c r="J1569" t="n">
        <v>0.4903846153846154</v>
      </c>
      <c r="K1569" t="n">
        <v>0.2218543120817442</v>
      </c>
      <c r="L1569" t="n">
        <v>0.2877610725336404</v>
      </c>
      <c r="M1569" t="n">
        <v>0.4903846153846154</v>
      </c>
    </row>
    <row r="1570">
      <c r="A1570" s="323" t="n">
        <v>46020.35038194444</v>
      </c>
      <c r="B1570" s="82" t="n">
        <v>46020</v>
      </c>
      <c r="C1570" t="n">
        <v>393.1</v>
      </c>
      <c r="D1570" t="n">
        <v>863.1</v>
      </c>
      <c r="E1570" t="n">
        <v>5.2</v>
      </c>
      <c r="F1570" t="n">
        <v>10.4</v>
      </c>
      <c r="G1570" t="n">
        <v>0.4554512802687986</v>
      </c>
      <c r="H1570" t="n">
        <v>0.5445487197312014</v>
      </c>
      <c r="I1570" t="n">
        <v>0.5</v>
      </c>
      <c r="J1570" t="n">
        <v>0.5</v>
      </c>
      <c r="K1570" t="n">
        <v>0.2277256401343993</v>
      </c>
      <c r="L1570" t="n">
        <v>0.2722743598656007</v>
      </c>
      <c r="M1570" t="n">
        <v>0.5</v>
      </c>
    </row>
    <row r="1571">
      <c r="A1571" s="323" t="n">
        <v>46021.00813657408</v>
      </c>
      <c r="B1571" s="82" t="n">
        <v>46021</v>
      </c>
      <c r="C1571" t="n">
        <v>398.6</v>
      </c>
      <c r="D1571" t="n">
        <v>823.6</v>
      </c>
      <c r="E1571" t="n">
        <v>5.3</v>
      </c>
      <c r="F1571" t="n">
        <v>10.5</v>
      </c>
      <c r="G1571" t="n">
        <v>0.4839728023312287</v>
      </c>
      <c r="H1571" t="n">
        <v>0.5160271976687713</v>
      </c>
      <c r="I1571" t="n">
        <v>0.5047619047619047</v>
      </c>
      <c r="J1571" t="n">
        <v>0.4952380952380953</v>
      </c>
      <c r="K1571" t="n">
        <v>0.2442910335576678</v>
      </c>
      <c r="L1571" t="n">
        <v>0.2604708712042369</v>
      </c>
      <c r="M1571" t="n">
        <v>0.4952380952380953</v>
      </c>
    </row>
    <row r="1572">
      <c r="A1572" s="323" t="n">
        <v>46021.02287037037</v>
      </c>
      <c r="B1572" s="82" t="n">
        <v>46021</v>
      </c>
      <c r="C1572" t="n">
        <v>379.7</v>
      </c>
      <c r="D1572" t="n">
        <v>824.4</v>
      </c>
      <c r="E1572" t="n">
        <v>5.4</v>
      </c>
      <c r="F1572" t="n">
        <v>10.5</v>
      </c>
      <c r="G1572" t="n">
        <v>0.4605773896166909</v>
      </c>
      <c r="H1572" t="n">
        <v>0.5394226103833091</v>
      </c>
      <c r="I1572" t="n">
        <v>0.5142857142857143</v>
      </c>
      <c r="J1572" t="n">
        <v>0.4857142857142857</v>
      </c>
      <c r="K1572" t="n">
        <v>0.2368683718028697</v>
      </c>
      <c r="L1572" t="n">
        <v>0.2774173424828447</v>
      </c>
      <c r="M1572" t="n">
        <v>0.4857142857142857</v>
      </c>
    </row>
    <row r="1573">
      <c r="A1573" s="323" t="n">
        <v>46021.18560185185</v>
      </c>
      <c r="B1573" s="82" t="n">
        <v>46021</v>
      </c>
      <c r="C1573" t="n">
        <v>390</v>
      </c>
      <c r="D1573" t="n">
        <v>827.8</v>
      </c>
      <c r="E1573" t="n">
        <v>5.3</v>
      </c>
      <c r="F1573" t="n">
        <v>10.4</v>
      </c>
      <c r="G1573" t="n">
        <v>0.4711282918579367</v>
      </c>
      <c r="H1573" t="n">
        <v>0.5288717081420633</v>
      </c>
      <c r="I1573" t="n">
        <v>0.5096153846153846</v>
      </c>
      <c r="J1573" t="n">
        <v>0.4903846153846154</v>
      </c>
      <c r="K1573" t="n">
        <v>0.2400942256583716</v>
      </c>
      <c r="L1573" t="n">
        <v>0.269521158957013</v>
      </c>
      <c r="M1573" t="n">
        <v>0.4903846153846154</v>
      </c>
    </row>
    <row r="1574">
      <c r="A1574" s="323" t="n">
        <v>46021.26540509259</v>
      </c>
      <c r="B1574" s="82" t="n">
        <v>46021</v>
      </c>
      <c r="C1574" t="n">
        <v>425.2</v>
      </c>
      <c r="D1574" t="n">
        <v>863.2</v>
      </c>
      <c r="E1574" t="n">
        <v>5.5</v>
      </c>
      <c r="F1574" t="n">
        <v>10.7</v>
      </c>
      <c r="G1574" t="n">
        <v>0.4925857275254865</v>
      </c>
      <c r="H1574" t="n">
        <v>0.5074142724745134</v>
      </c>
      <c r="I1574" t="n">
        <v>0.5140186915887851</v>
      </c>
      <c r="J1574" t="n">
        <v>0.4859813084112149</v>
      </c>
      <c r="K1574" t="n">
        <v>0.2531982711579604</v>
      </c>
      <c r="L1574" t="n">
        <v>0.2608204204308247</v>
      </c>
      <c r="M1574" t="n">
        <v>0.4859813084112149</v>
      </c>
    </row>
    <row r="1575">
      <c r="A1575" s="323" t="n">
        <v>46021.33270833334</v>
      </c>
      <c r="B1575" s="82" t="n">
        <v>46021</v>
      </c>
      <c r="C1575" t="n">
        <v>392.2</v>
      </c>
      <c r="D1575" t="n">
        <v>855.9</v>
      </c>
      <c r="E1575" t="n">
        <v>5.5</v>
      </c>
      <c r="F1575" t="n">
        <v>10.8</v>
      </c>
      <c r="G1575" t="n">
        <v>0.4582311017642248</v>
      </c>
      <c r="H1575" t="n">
        <v>0.5417688982357752</v>
      </c>
      <c r="I1575" t="n">
        <v>0.5092592592592592</v>
      </c>
      <c r="J1575" t="n">
        <v>0.4907407407407408</v>
      </c>
      <c r="K1575" t="n">
        <v>0.2333584314540033</v>
      </c>
      <c r="L1575" t="n">
        <v>0.2759008278052559</v>
      </c>
      <c r="M1575" t="n">
        <v>0.4907407407407408</v>
      </c>
    </row>
    <row r="1576">
      <c r="A1576" s="323" t="n">
        <v>46021.37885416667</v>
      </c>
      <c r="B1576" s="82" t="n">
        <v>46021</v>
      </c>
      <c r="C1576" t="n">
        <v>394.3</v>
      </c>
      <c r="D1576" t="n">
        <v>848.3</v>
      </c>
      <c r="E1576" t="n">
        <v>5.5</v>
      </c>
      <c r="F1576" t="n">
        <v>10.6</v>
      </c>
      <c r="G1576" t="n">
        <v>0.4648119768949664</v>
      </c>
      <c r="H1576" t="n">
        <v>0.5351880231050336</v>
      </c>
      <c r="I1576" t="n">
        <v>0.5188679245283019</v>
      </c>
      <c r="J1576" t="n">
        <v>0.4811320754716981</v>
      </c>
      <c r="K1576" t="n">
        <v>0.2411760257473883</v>
      </c>
      <c r="L1576" t="n">
        <v>0.2776918987809137</v>
      </c>
      <c r="M1576" t="n">
        <v>0.4811320754716981</v>
      </c>
    </row>
    <row r="1577">
      <c r="A1577" s="323" t="n">
        <v>46021.37972222222</v>
      </c>
      <c r="B1577" s="82" t="n">
        <v>46021</v>
      </c>
      <c r="C1577" t="n">
        <v>390.5</v>
      </c>
      <c r="D1577" t="n">
        <v>845.3</v>
      </c>
      <c r="E1577" t="n">
        <v>5.5</v>
      </c>
      <c r="F1577" t="n">
        <v>10.7</v>
      </c>
      <c r="G1577" t="n">
        <v>0.4619661658582752</v>
      </c>
      <c r="H1577" t="n">
        <v>0.5380338341417248</v>
      </c>
      <c r="I1577" t="n">
        <v>0.5140186915887851</v>
      </c>
      <c r="J1577" t="n">
        <v>0.4859813084112149</v>
      </c>
      <c r="K1577" t="n">
        <v>0.2374592441327583</v>
      </c>
      <c r="L1577" t="n">
        <v>0.2765594474560268</v>
      </c>
      <c r="M1577" t="n">
        <v>0.4859813084112149</v>
      </c>
    </row>
    <row r="1578">
      <c r="A1578" s="323" t="n">
        <v>46021.44179398148</v>
      </c>
      <c r="B1578" s="82" t="n">
        <v>46021</v>
      </c>
      <c r="C1578" t="n">
        <v>395.2</v>
      </c>
      <c r="D1578" t="n">
        <v>856.3</v>
      </c>
      <c r="E1578" t="n">
        <v>5.4</v>
      </c>
      <c r="F1578" t="n">
        <v>10.6</v>
      </c>
      <c r="G1578" t="n">
        <v>0.4615204951535677</v>
      </c>
      <c r="H1578" t="n">
        <v>0.5384795048464324</v>
      </c>
      <c r="I1578" t="n">
        <v>0.5094339622641509</v>
      </c>
      <c r="J1578" t="n">
        <v>0.490566037735849</v>
      </c>
      <c r="K1578" t="n">
        <v>0.2351142145121949</v>
      </c>
      <c r="L1578" t="n">
        <v>0.2743197477519561</v>
      </c>
      <c r="M1578" t="n">
        <v>0.490566037735849</v>
      </c>
    </row>
    <row r="1579">
      <c r="A1579" s="323" t="n">
        <v>46021.50186342592</v>
      </c>
      <c r="B1579" s="82" t="n">
        <v>46021</v>
      </c>
      <c r="C1579" t="n">
        <v>387.2</v>
      </c>
      <c r="D1579" t="n">
        <v>836.1</v>
      </c>
      <c r="E1579" t="n">
        <v>5.4</v>
      </c>
      <c r="F1579" t="n">
        <v>10.4</v>
      </c>
      <c r="G1579" t="n">
        <v>0.4631024997009927</v>
      </c>
      <c r="H1579" t="n">
        <v>0.5368975002990073</v>
      </c>
      <c r="I1579" t="n">
        <v>0.5192307692307693</v>
      </c>
      <c r="J1579" t="n">
        <v>0.4807692307692307</v>
      </c>
      <c r="K1579" t="n">
        <v>0.2404570671524385</v>
      </c>
      <c r="L1579" t="n">
        <v>0.2787737020783307</v>
      </c>
      <c r="M1579" t="n">
        <v>0.4807692307692307</v>
      </c>
    </row>
    <row r="1580">
      <c r="A1580" s="323" t="n">
        <v>46022.03103009259</v>
      </c>
      <c r="B1580" s="82" t="n">
        <v>46022</v>
      </c>
      <c r="C1580" t="n">
        <v>398.6</v>
      </c>
      <c r="D1580" t="n">
        <v>824.6</v>
      </c>
      <c r="E1580" t="n">
        <v>5.3</v>
      </c>
      <c r="F1580" t="n">
        <v>10.5</v>
      </c>
      <c r="G1580" t="n">
        <v>0.4833858840650012</v>
      </c>
      <c r="H1580" t="n">
        <v>0.5166141159349987</v>
      </c>
      <c r="I1580" t="n">
        <v>0.5047619047619047</v>
      </c>
      <c r="J1580" t="n">
        <v>0.4952380952380953</v>
      </c>
      <c r="K1580" t="n">
        <v>0.2439947795756673</v>
      </c>
      <c r="L1580" t="n">
        <v>0.2607671251862375</v>
      </c>
      <c r="M1580" t="n">
        <v>0.4952380952380953</v>
      </c>
    </row>
    <row r="1581">
      <c r="A1581" s="323" t="n">
        <v>46022.05857638889</v>
      </c>
      <c r="B1581" s="82" t="n">
        <v>46022</v>
      </c>
      <c r="C1581" t="n">
        <v>378</v>
      </c>
      <c r="D1581" t="n">
        <v>822.4</v>
      </c>
      <c r="E1581" t="n">
        <v>5.4</v>
      </c>
      <c r="F1581" t="n">
        <v>10.4</v>
      </c>
      <c r="G1581" t="n">
        <v>0.4596303501945526</v>
      </c>
      <c r="H1581" t="n">
        <v>0.5403696498054474</v>
      </c>
      <c r="I1581" t="n">
        <v>0.5192307692307693</v>
      </c>
      <c r="J1581" t="n">
        <v>0.4807692307692307</v>
      </c>
      <c r="K1581" t="n">
        <v>0.2386542202933254</v>
      </c>
      <c r="L1581" t="n">
        <v>0.2805765489374439</v>
      </c>
      <c r="M1581" t="n">
        <v>0.4807692307692307</v>
      </c>
    </row>
    <row r="1582">
      <c r="A1582" s="323" t="n">
        <v>46022.25704861111</v>
      </c>
      <c r="B1582" s="82" t="n">
        <v>46022</v>
      </c>
      <c r="C1582" t="n">
        <v>378.5</v>
      </c>
      <c r="D1582" t="n">
        <v>868.9</v>
      </c>
      <c r="E1582" t="n">
        <v>5.5</v>
      </c>
      <c r="F1582" t="n">
        <v>10.5</v>
      </c>
      <c r="G1582" t="n">
        <v>0.4356082403038324</v>
      </c>
      <c r="H1582" t="n">
        <v>0.5643917596961675</v>
      </c>
      <c r="I1582" t="n">
        <v>0.5238095238095238</v>
      </c>
      <c r="J1582" t="n">
        <v>0.4761904761904762</v>
      </c>
      <c r="K1582" t="n">
        <v>0.2281757449210551</v>
      </c>
      <c r="L1582" t="n">
        <v>0.2956337788884687</v>
      </c>
      <c r="M1582" t="n">
        <v>0.4761904761904762</v>
      </c>
    </row>
    <row r="1583">
      <c r="A1583" s="323" t="n">
        <v>46022.28329861111</v>
      </c>
      <c r="B1583" s="82" t="n">
        <v>46022</v>
      </c>
      <c r="C1583" t="n">
        <v>390.2</v>
      </c>
      <c r="D1583" t="n">
        <v>857.3</v>
      </c>
      <c r="E1583" t="n">
        <v>5.4</v>
      </c>
      <c r="F1583" t="n">
        <v>10.4</v>
      </c>
      <c r="G1583" t="n">
        <v>0.4551498891869824</v>
      </c>
      <c r="H1583" t="n">
        <v>0.5448501108130176</v>
      </c>
      <c r="I1583" t="n">
        <v>0.5192307692307693</v>
      </c>
      <c r="J1583" t="n">
        <v>0.4807692307692307</v>
      </c>
      <c r="K1583" t="n">
        <v>0.2363278270778563</v>
      </c>
      <c r="L1583" t="n">
        <v>0.282902942152913</v>
      </c>
      <c r="M1583" t="n">
        <v>0.4807692307692307</v>
      </c>
    </row>
    <row r="1584">
      <c r="A1584" s="323" t="n">
        <v>46022.33771990741</v>
      </c>
      <c r="B1584" s="82" t="n">
        <v>46022</v>
      </c>
      <c r="C1584" t="n">
        <v>386.6</v>
      </c>
      <c r="D1584" t="n">
        <v>867</v>
      </c>
      <c r="E1584" t="n">
        <v>5.3</v>
      </c>
      <c r="F1584" t="n">
        <v>10.6</v>
      </c>
      <c r="G1584" t="n">
        <v>0.4459054209919262</v>
      </c>
      <c r="H1584" t="n">
        <v>0.5540945790080738</v>
      </c>
      <c r="I1584" t="n">
        <v>0.5</v>
      </c>
      <c r="J1584" t="n">
        <v>0.5</v>
      </c>
      <c r="K1584" t="n">
        <v>0.2229527104959631</v>
      </c>
      <c r="L1584" t="n">
        <v>0.2770472895040369</v>
      </c>
      <c r="M1584" t="n">
        <v>0.5</v>
      </c>
    </row>
    <row r="1585">
      <c r="A1585" s="323" t="n">
        <v>46022.3864699074</v>
      </c>
      <c r="B1585" s="82" t="n">
        <v>46022</v>
      </c>
      <c r="C1585" t="n">
        <v>385.2</v>
      </c>
      <c r="D1585" t="n">
        <v>862.5</v>
      </c>
      <c r="E1585" t="n">
        <v>5.4</v>
      </c>
      <c r="F1585" t="n">
        <v>10.5</v>
      </c>
      <c r="G1585" t="n">
        <v>0.4466086956521739</v>
      </c>
      <c r="H1585" t="n">
        <v>0.5533913043478261</v>
      </c>
      <c r="I1585" t="n">
        <v>0.5142857142857143</v>
      </c>
      <c r="J1585" t="n">
        <v>0.4857142857142857</v>
      </c>
      <c r="K1585" t="n">
        <v>0.2296844720496895</v>
      </c>
      <c r="L1585" t="n">
        <v>0.2846012422360249</v>
      </c>
      <c r="M1585" t="n">
        <v>0.4857142857142857</v>
      </c>
    </row>
    <row r="1586">
      <c r="A1586" s="323" t="n">
        <v>46022.42736111111</v>
      </c>
      <c r="B1586" s="82" t="n">
        <v>46022</v>
      </c>
      <c r="C1586" t="n">
        <v>382.2</v>
      </c>
      <c r="D1586" t="n">
        <v>826.9</v>
      </c>
      <c r="E1586" t="n">
        <v>5.4</v>
      </c>
      <c r="F1586" t="n">
        <v>10.7</v>
      </c>
      <c r="G1586" t="n">
        <v>0.4622082476720281</v>
      </c>
      <c r="H1586" t="n">
        <v>0.5377917523279719</v>
      </c>
      <c r="I1586" t="n">
        <v>0.5046728971962617</v>
      </c>
      <c r="J1586" t="n">
        <v>0.4953271028037383</v>
      </c>
      <c r="K1586" t="n">
        <v>0.2332639754606497</v>
      </c>
      <c r="L1586" t="n">
        <v>0.271408921735612</v>
      </c>
      <c r="M1586" t="n">
        <v>0.4953271028037383</v>
      </c>
    </row>
    <row r="1587">
      <c r="A1587" s="323" t="n">
        <v>46022.48494212963</v>
      </c>
      <c r="B1587" s="82" t="n">
        <v>46022</v>
      </c>
      <c r="C1587" t="n">
        <v>391.2</v>
      </c>
      <c r="D1587" t="n">
        <v>836.2</v>
      </c>
      <c r="E1587" t="n">
        <v>5.5</v>
      </c>
      <c r="F1587" t="n">
        <v>10.7</v>
      </c>
      <c r="G1587" t="n">
        <v>0.467830662520928</v>
      </c>
      <c r="H1587" t="n">
        <v>0.532169337479072</v>
      </c>
      <c r="I1587" t="n">
        <v>0.5140186915887851</v>
      </c>
      <c r="J1587" t="n">
        <v>0.4859813084112149</v>
      </c>
      <c r="K1587" t="n">
        <v>0.2404737050341219</v>
      </c>
      <c r="L1587" t="n">
        <v>0.2735449865546632</v>
      </c>
      <c r="M1587" t="n">
        <v>0.4859813084112149</v>
      </c>
    </row>
    <row r="1588">
      <c r="A1588" s="323" t="n">
        <v>46022.53447916666</v>
      </c>
      <c r="B1588" s="82" t="n">
        <v>46022</v>
      </c>
      <c r="C1588" t="n">
        <v>390.2</v>
      </c>
      <c r="D1588" t="n">
        <v>843.3</v>
      </c>
      <c r="E1588" t="n">
        <v>5.5</v>
      </c>
      <c r="F1588" t="n">
        <v>10.6</v>
      </c>
      <c r="G1588" t="n">
        <v>0.4627060358116922</v>
      </c>
      <c r="H1588" t="n">
        <v>0.5372939641883079</v>
      </c>
      <c r="I1588" t="n">
        <v>0.5188679245283019</v>
      </c>
      <c r="J1588" t="n">
        <v>0.4811320754716981</v>
      </c>
      <c r="K1588" t="n">
        <v>0.2400833204683308</v>
      </c>
      <c r="L1588" t="n">
        <v>0.2787846040599711</v>
      </c>
      <c r="M1588" t="n">
        <v>0.4811320754716981</v>
      </c>
    </row>
    <row r="1589">
      <c r="A1589" s="323" t="n">
        <v>46022.95311342592</v>
      </c>
      <c r="B1589" s="82" t="n">
        <v>46022</v>
      </c>
      <c r="C1589" t="n">
        <v>401</v>
      </c>
      <c r="D1589" t="n">
        <v>823.4</v>
      </c>
      <c r="E1589" t="n">
        <v>5.3</v>
      </c>
      <c r="F1589" t="n">
        <v>10.5</v>
      </c>
      <c r="G1589" t="n">
        <v>0.4870051008015546</v>
      </c>
      <c r="H1589" t="n">
        <v>0.5129948991984454</v>
      </c>
      <c r="I1589" t="n">
        <v>0.5047619047619047</v>
      </c>
      <c r="J1589" t="n">
        <v>0.4952380952380953</v>
      </c>
      <c r="K1589" t="n">
        <v>0.2458216223093561</v>
      </c>
      <c r="L1589" t="n">
        <v>0.2589402824525486</v>
      </c>
      <c r="M1589" t="n">
        <v>0.4952380952380953</v>
      </c>
    </row>
    <row r="1590">
      <c r="A1590" s="323" t="n">
        <v>46023.07394675926</v>
      </c>
      <c r="B1590" s="82" t="n">
        <v>46023</v>
      </c>
      <c r="C1590" t="n">
        <v>398</v>
      </c>
      <c r="D1590" t="n">
        <v>822.3</v>
      </c>
      <c r="E1590" t="n">
        <v>5.3</v>
      </c>
      <c r="F1590" t="n">
        <v>10.4</v>
      </c>
      <c r="G1590" t="n">
        <v>0.4840082694880214</v>
      </c>
      <c r="H1590" t="n">
        <v>0.5159917305119786</v>
      </c>
      <c r="I1590" t="n">
        <v>0.5096153846153846</v>
      </c>
      <c r="J1590" t="n">
        <v>0.4903846153846154</v>
      </c>
      <c r="K1590" t="n">
        <v>0.2466580604121648</v>
      </c>
      <c r="L1590" t="n">
        <v>0.2629573242032198</v>
      </c>
      <c r="M1590" t="n">
        <v>0.4903846153846154</v>
      </c>
    </row>
    <row r="1591">
      <c r="A1591" s="323" t="n">
        <v>46024.04453703704</v>
      </c>
      <c r="B1591" s="82" t="n">
        <v>46024</v>
      </c>
      <c r="C1591" t="n">
        <v>402</v>
      </c>
      <c r="D1591" t="n">
        <v>823.4</v>
      </c>
      <c r="E1591" t="n">
        <v>5.4</v>
      </c>
      <c r="F1591" t="n">
        <v>10.4</v>
      </c>
      <c r="G1591" t="n">
        <v>0.4882195773621569</v>
      </c>
      <c r="H1591" t="n">
        <v>0.5117804226378431</v>
      </c>
      <c r="I1591" t="n">
        <v>0.5192307692307693</v>
      </c>
      <c r="J1591" t="n">
        <v>0.4807692307692307</v>
      </c>
      <c r="K1591" t="n">
        <v>0.2534986267072738</v>
      </c>
      <c r="L1591" t="n">
        <v>0.2657321425234955</v>
      </c>
      <c r="M1591" t="n">
        <v>0.4807692307692307</v>
      </c>
    </row>
    <row r="1592">
      <c r="A1592" s="323" t="n">
        <v>46024.0459837963</v>
      </c>
      <c r="B1592" s="82" t="n">
        <v>46024</v>
      </c>
      <c r="C1592" t="n">
        <v>400</v>
      </c>
      <c r="D1592" t="n">
        <v>822.5</v>
      </c>
      <c r="E1592" t="n">
        <v>5.3</v>
      </c>
      <c r="F1592" t="n">
        <v>10.5</v>
      </c>
      <c r="G1592" t="n">
        <v>0.486322188449848</v>
      </c>
      <c r="H1592" t="n">
        <v>0.513677811550152</v>
      </c>
      <c r="I1592" t="n">
        <v>0.5047619047619047</v>
      </c>
      <c r="J1592" t="n">
        <v>0.4952380952380953</v>
      </c>
      <c r="K1592" t="n">
        <v>0.2454769141699233</v>
      </c>
      <c r="L1592" t="n">
        <v>0.2592849905919815</v>
      </c>
      <c r="M1592" t="n">
        <v>0.4952380952380953</v>
      </c>
    </row>
    <row r="1593">
      <c r="A1593" s="323" t="n">
        <v>46024.1328125</v>
      </c>
      <c r="B1593" s="82" t="n">
        <v>46024</v>
      </c>
      <c r="C1593" t="n">
        <v>398</v>
      </c>
      <c r="D1593" t="n">
        <v>824.5</v>
      </c>
      <c r="E1593" t="n">
        <v>5.3</v>
      </c>
      <c r="F1593" t="n">
        <v>10.4</v>
      </c>
      <c r="G1593" t="n">
        <v>0.48271679805943</v>
      </c>
      <c r="H1593" t="n">
        <v>0.5172832019405701</v>
      </c>
      <c r="I1593" t="n">
        <v>0.5096153846153846</v>
      </c>
      <c r="J1593" t="n">
        <v>0.4903846153846154</v>
      </c>
      <c r="K1593" t="n">
        <v>0.2459999067033633</v>
      </c>
      <c r="L1593" t="n">
        <v>0.2636154779120213</v>
      </c>
      <c r="M1593" t="n">
        <v>0.4903846153846154</v>
      </c>
    </row>
    <row r="1594">
      <c r="A1594" s="323" t="n">
        <v>46024.19790509259</v>
      </c>
      <c r="B1594" s="82" t="n">
        <v>46024</v>
      </c>
      <c r="C1594" t="n">
        <v>379</v>
      </c>
      <c r="D1594" t="n">
        <v>825.6</v>
      </c>
      <c r="E1594" t="n">
        <v>5.3</v>
      </c>
      <c r="F1594" t="n">
        <v>10.5</v>
      </c>
      <c r="G1594" t="n">
        <v>0.4590600775193798</v>
      </c>
      <c r="H1594" t="n">
        <v>0.5409399224806202</v>
      </c>
      <c r="I1594" t="n">
        <v>0.5047619047619047</v>
      </c>
      <c r="J1594" t="n">
        <v>0.4952380952380953</v>
      </c>
      <c r="K1594" t="n">
        <v>0.2317160391288298</v>
      </c>
      <c r="L1594" t="n">
        <v>0.2730458656330749</v>
      </c>
      <c r="M1594" t="n">
        <v>0.4952380952380953</v>
      </c>
    </row>
    <row r="1595">
      <c r="A1595" s="323" t="n">
        <v>46024.28681712963</v>
      </c>
      <c r="B1595" s="82" t="n">
        <v>46024</v>
      </c>
      <c r="C1595" t="n">
        <v>381</v>
      </c>
      <c r="D1595" t="n">
        <v>839.6799999999999</v>
      </c>
      <c r="E1595" t="n">
        <v>5.57</v>
      </c>
      <c r="F1595" t="n">
        <v>10.37</v>
      </c>
      <c r="G1595" t="n">
        <v>0.4537442835365854</v>
      </c>
      <c r="H1595" t="n">
        <v>0.5462557164634146</v>
      </c>
      <c r="I1595" t="n">
        <v>0.5371263259402123</v>
      </c>
      <c r="J1595" t="n">
        <v>0.4628736740597878</v>
      </c>
      <c r="K1595" t="n">
        <v>0.2437179999323801</v>
      </c>
      <c r="L1595" t="n">
        <v>0.2934083260078322</v>
      </c>
      <c r="M1595" t="n">
        <v>0.4628736740597878</v>
      </c>
    </row>
    <row r="1596">
      <c r="A1596" s="323" t="n">
        <v>46024.34241898148</v>
      </c>
      <c r="B1596" s="82" t="n">
        <v>46024</v>
      </c>
      <c r="C1596" t="n">
        <v>383.4</v>
      </c>
      <c r="D1596" t="n">
        <v>837.6</v>
      </c>
      <c r="E1596" t="n">
        <v>5.7</v>
      </c>
      <c r="F1596" t="n">
        <v>10.8</v>
      </c>
      <c r="G1596" t="n">
        <v>0.4577363896848137</v>
      </c>
      <c r="H1596" t="n">
        <v>0.5422636103151863</v>
      </c>
      <c r="I1596" t="n">
        <v>0.5277777777777778</v>
      </c>
      <c r="J1596" t="n">
        <v>0.4722222222222223</v>
      </c>
      <c r="K1596" t="n">
        <v>0.2415830945558739</v>
      </c>
      <c r="L1596" t="n">
        <v>0.2861946832219039</v>
      </c>
      <c r="M1596" t="n">
        <v>0.4722222222222223</v>
      </c>
    </row>
    <row r="1597">
      <c r="A1597" s="323" t="n">
        <v>46024.39563657407</v>
      </c>
      <c r="B1597" s="82" t="n">
        <v>46024</v>
      </c>
      <c r="C1597" t="n">
        <v>390.6</v>
      </c>
      <c r="D1597" t="n">
        <v>863.22</v>
      </c>
      <c r="E1597" t="n">
        <v>5.37</v>
      </c>
      <c r="F1597" t="n">
        <v>10.66</v>
      </c>
      <c r="G1597" t="n">
        <v>0.4524918329047056</v>
      </c>
      <c r="H1597" t="n">
        <v>0.5475081670952944</v>
      </c>
      <c r="I1597" t="n">
        <v>0.5037523452157598</v>
      </c>
      <c r="J1597" t="n">
        <v>0.4962476547842402</v>
      </c>
      <c r="K1597" t="n">
        <v>0.2279438220167232</v>
      </c>
      <c r="L1597" t="n">
        <v>0.2758085231990366</v>
      </c>
      <c r="M1597" t="n">
        <v>0.4962476547842402</v>
      </c>
    </row>
    <row r="1598">
      <c r="A1598" s="323" t="n">
        <v>46024.44091435185</v>
      </c>
      <c r="B1598" s="82" t="n">
        <v>46024</v>
      </c>
      <c r="C1598" t="n">
        <v>400.8</v>
      </c>
      <c r="D1598" t="n">
        <v>840.5</v>
      </c>
      <c r="E1598" t="n">
        <v>5.5</v>
      </c>
      <c r="F1598" t="n">
        <v>10.62</v>
      </c>
      <c r="G1598" t="n">
        <v>0.476859012492564</v>
      </c>
      <c r="H1598" t="n">
        <v>0.523140987507436</v>
      </c>
      <c r="I1598" t="n">
        <v>0.5178907721280603</v>
      </c>
      <c r="J1598" t="n">
        <v>0.4821092278719397</v>
      </c>
      <c r="K1598" t="n">
        <v>0.2469608821759983</v>
      </c>
      <c r="L1598" t="n">
        <v>0.270929889952062</v>
      </c>
      <c r="M1598" t="n">
        <v>0.4821092278719397</v>
      </c>
    </row>
    <row r="1599">
      <c r="A1599" s="323" t="n">
        <v>46024.46981481482</v>
      </c>
      <c r="B1599" s="82" t="n">
        <v>46024</v>
      </c>
      <c r="C1599" t="n">
        <v>394.6</v>
      </c>
      <c r="D1599" t="n">
        <v>839.52</v>
      </c>
      <c r="E1599" t="n">
        <v>5.6</v>
      </c>
      <c r="F1599" t="n">
        <v>10.7</v>
      </c>
      <c r="G1599" t="n">
        <v>0.4700304936153993</v>
      </c>
      <c r="H1599" t="n">
        <v>0.5299695063846007</v>
      </c>
      <c r="I1599" t="n">
        <v>0.5233644859813084</v>
      </c>
      <c r="J1599" t="n">
        <v>0.4766355140186916</v>
      </c>
      <c r="K1599" t="n">
        <v>0.2459972676865641</v>
      </c>
      <c r="L1599" t="n">
        <v>0.2773672182947443</v>
      </c>
      <c r="M1599" t="n">
        <v>0.4766355140186916</v>
      </c>
    </row>
    <row r="1600">
      <c r="A1600" s="323" t="n">
        <v>46024.51211805556</v>
      </c>
      <c r="B1600" s="82" t="n">
        <v>46024</v>
      </c>
      <c r="C1600" t="n">
        <v>390.2</v>
      </c>
      <c r="D1600" t="n">
        <v>840.61</v>
      </c>
      <c r="E1600" t="n">
        <v>5.4</v>
      </c>
      <c r="F1600" t="n">
        <v>10.7</v>
      </c>
      <c r="G1600" t="n">
        <v>0.4641867215474477</v>
      </c>
      <c r="H1600" t="n">
        <v>0.5358132784525523</v>
      </c>
      <c r="I1600" t="n">
        <v>0.5046728971962617</v>
      </c>
      <c r="J1600" t="n">
        <v>0.4953271028037383</v>
      </c>
      <c r="K1600" t="n">
        <v>0.2342624576033848</v>
      </c>
      <c r="L1600" t="n">
        <v>0.2704104395928769</v>
      </c>
      <c r="M1600" t="n">
        <v>0.4953271028037383</v>
      </c>
    </row>
    <row r="1601">
      <c r="A1601" s="323" t="n">
        <v>46024.94868055556</v>
      </c>
      <c r="B1601" s="82" t="n">
        <v>46024</v>
      </c>
      <c r="C1601" t="n">
        <v>403.2</v>
      </c>
      <c r="D1601" t="n">
        <v>841.6</v>
      </c>
      <c r="E1601" t="n">
        <v>5.4</v>
      </c>
      <c r="F1601" t="n">
        <v>10.5</v>
      </c>
      <c r="G1601" t="n">
        <v>0.4790874524714829</v>
      </c>
      <c r="H1601" t="n">
        <v>0.5209125475285171</v>
      </c>
      <c r="I1601" t="n">
        <v>0.5142857142857143</v>
      </c>
      <c r="J1601" t="n">
        <v>0.4857142857142857</v>
      </c>
      <c r="K1601" t="n">
        <v>0.2463878326996198</v>
      </c>
      <c r="L1601" t="n">
        <v>0.2678978815860946</v>
      </c>
      <c r="M1601" t="n">
        <v>0.4857142857142857</v>
      </c>
    </row>
    <row r="1602">
      <c r="A1602" s="323" t="n">
        <v>46025.05114583333</v>
      </c>
      <c r="B1602" s="82" t="n">
        <v>46025</v>
      </c>
      <c r="C1602" t="n">
        <v>401.6</v>
      </c>
      <c r="D1602" t="n">
        <v>838.9</v>
      </c>
      <c r="E1602" t="n">
        <v>5.3</v>
      </c>
      <c r="F1602" t="n">
        <v>10.7</v>
      </c>
      <c r="G1602" t="n">
        <v>0.4787221361306473</v>
      </c>
      <c r="H1602" t="n">
        <v>0.5212778638693527</v>
      </c>
      <c r="I1602" t="n">
        <v>0.4953271028037383</v>
      </c>
      <c r="J1602" t="n">
        <v>0.5046728971962616</v>
      </c>
      <c r="K1602" t="n">
        <v>0.2371240487376103</v>
      </c>
      <c r="L1602" t="n">
        <v>0.258203054066128</v>
      </c>
      <c r="M1602" t="n">
        <v>0.5046728971962616</v>
      </c>
    </row>
    <row r="1603">
      <c r="A1603" s="323" t="n">
        <v>46025.13856481481</v>
      </c>
      <c r="B1603" s="82" t="n">
        <v>46025</v>
      </c>
      <c r="C1603" t="n">
        <v>400.3</v>
      </c>
      <c r="D1603" t="n">
        <v>842.1</v>
      </c>
      <c r="E1603" t="n">
        <v>5.4</v>
      </c>
      <c r="F1603" t="n">
        <v>10.6</v>
      </c>
      <c r="G1603" t="n">
        <v>0.4753592209951312</v>
      </c>
      <c r="H1603" t="n">
        <v>0.5246407790048688</v>
      </c>
      <c r="I1603" t="n">
        <v>0.5094339622641509</v>
      </c>
      <c r="J1603" t="n">
        <v>0.490566037735849</v>
      </c>
      <c r="K1603" t="n">
        <v>0.2421641314503499</v>
      </c>
      <c r="L1603" t="n">
        <v>0.2672698308138011</v>
      </c>
      <c r="M1603" t="n">
        <v>0.490566037735849</v>
      </c>
    </row>
    <row r="1604">
      <c r="A1604" s="323" t="n">
        <v>46026.270625</v>
      </c>
      <c r="B1604" s="82" t="n">
        <v>46026</v>
      </c>
      <c r="C1604" t="n">
        <v>390.2</v>
      </c>
      <c r="D1604" t="n">
        <v>850.2</v>
      </c>
      <c r="E1604" t="n">
        <v>5.4</v>
      </c>
      <c r="F1604" t="n">
        <v>10.7</v>
      </c>
      <c r="G1604" t="n">
        <v>0.4589508350976241</v>
      </c>
      <c r="H1604" t="n">
        <v>0.541049164902376</v>
      </c>
      <c r="I1604" t="n">
        <v>0.5046728971962617</v>
      </c>
      <c r="J1604" t="n">
        <v>0.4953271028037383</v>
      </c>
      <c r="K1604" t="n">
        <v>0.2316200476193617</v>
      </c>
      <c r="L1604" t="n">
        <v>0.2730528495769001</v>
      </c>
      <c r="M1604" t="n">
        <v>0.4953271028037383</v>
      </c>
    </row>
    <row r="1605">
      <c r="A1605" s="323" t="n">
        <v>46026.30126157407</v>
      </c>
      <c r="B1605" s="82" t="n">
        <v>46026</v>
      </c>
      <c r="C1605" t="n">
        <v>407.4</v>
      </c>
      <c r="D1605" t="n">
        <v>836.2</v>
      </c>
      <c r="E1605" t="n">
        <v>5.4</v>
      </c>
      <c r="F1605" t="n">
        <v>10.9</v>
      </c>
      <c r="G1605" t="n">
        <v>0.4872040181774694</v>
      </c>
      <c r="H1605" t="n">
        <v>0.5127959818225305</v>
      </c>
      <c r="I1605" t="n">
        <v>0.4954128440366973</v>
      </c>
      <c r="J1605" t="n">
        <v>0.5045871559633027</v>
      </c>
      <c r="K1605" t="n">
        <v>0.2413671282714069</v>
      </c>
      <c r="L1605" t="n">
        <v>0.2540457157652903</v>
      </c>
      <c r="M1605" t="n">
        <v>0.5045871559633027</v>
      </c>
    </row>
    <row r="1606">
      <c r="A1606" s="323" t="n">
        <v>46026.34767361111</v>
      </c>
      <c r="B1606" s="82" t="n">
        <v>46026</v>
      </c>
      <c r="C1606" t="n">
        <v>395.2</v>
      </c>
      <c r="D1606" t="n">
        <v>842.3</v>
      </c>
      <c r="E1606" t="n">
        <v>5.3</v>
      </c>
      <c r="F1606" t="n">
        <v>10.8</v>
      </c>
      <c r="G1606" t="n">
        <v>0.4691914994657486</v>
      </c>
      <c r="H1606" t="n">
        <v>0.5308085005342514</v>
      </c>
      <c r="I1606" t="n">
        <v>0.4907407407407407</v>
      </c>
      <c r="J1606" t="n">
        <v>0.5092592592592593</v>
      </c>
      <c r="K1606" t="n">
        <v>0.2302513839970803</v>
      </c>
      <c r="L1606" t="n">
        <v>0.2604893567436604</v>
      </c>
      <c r="M1606" t="n">
        <v>0.5092592592592593</v>
      </c>
    </row>
    <row r="1607">
      <c r="A1607" s="323" t="n">
        <v>46026.38770833334</v>
      </c>
      <c r="B1607" s="82" t="n">
        <v>46026</v>
      </c>
      <c r="C1607" t="n">
        <v>388.4</v>
      </c>
      <c r="D1607" t="n">
        <v>843.1</v>
      </c>
      <c r="E1607" t="n">
        <v>5.4</v>
      </c>
      <c r="F1607" t="n">
        <v>10.7</v>
      </c>
      <c r="G1607" t="n">
        <v>0.460680820780453</v>
      </c>
      <c r="H1607" t="n">
        <v>0.539319179219547</v>
      </c>
      <c r="I1607" t="n">
        <v>0.5046728971962617</v>
      </c>
      <c r="J1607" t="n">
        <v>0.4953271028037383</v>
      </c>
      <c r="K1607" t="n">
        <v>0.2324931245060231</v>
      </c>
      <c r="L1607" t="n">
        <v>0.2721797726902387</v>
      </c>
      <c r="M1607" t="n">
        <v>0.4953271028037383</v>
      </c>
    </row>
    <row r="1608">
      <c r="A1608" s="323" t="n">
        <v>46026.44446759259</v>
      </c>
      <c r="B1608" s="82" t="n">
        <v>46026</v>
      </c>
      <c r="C1608" t="n">
        <v>390.4</v>
      </c>
      <c r="D1608" t="n">
        <v>835.2</v>
      </c>
      <c r="E1608" t="n">
        <v>5.4</v>
      </c>
      <c r="F1608" t="n">
        <v>10.6</v>
      </c>
      <c r="G1608" t="n">
        <v>0.4674329501915708</v>
      </c>
      <c r="H1608" t="n">
        <v>0.5325670498084292</v>
      </c>
      <c r="I1608" t="n">
        <v>0.5094339622641509</v>
      </c>
      <c r="J1608" t="n">
        <v>0.490566037735849</v>
      </c>
      <c r="K1608" t="n">
        <v>0.2381262199089134</v>
      </c>
      <c r="L1608" t="n">
        <v>0.2713077423552375</v>
      </c>
      <c r="M1608" t="n">
        <v>0.490566037735849</v>
      </c>
    </row>
    <row r="1609">
      <c r="A1609" s="323" t="n">
        <v>46026.47840277778</v>
      </c>
      <c r="B1609" s="82" t="n">
        <v>46026</v>
      </c>
      <c r="C1609" t="n">
        <v>386.2</v>
      </c>
      <c r="D1609" t="n">
        <v>848.3</v>
      </c>
      <c r="E1609" t="n">
        <v>5.4</v>
      </c>
      <c r="F1609" t="n">
        <v>10.5</v>
      </c>
      <c r="G1609" t="n">
        <v>0.455263468112696</v>
      </c>
      <c r="H1609" t="n">
        <v>0.544736531887304</v>
      </c>
      <c r="I1609" t="n">
        <v>0.5142857142857143</v>
      </c>
      <c r="J1609" t="n">
        <v>0.4857142857142857</v>
      </c>
      <c r="K1609" t="n">
        <v>0.2341354978865294</v>
      </c>
      <c r="L1609" t="n">
        <v>0.2801502163991849</v>
      </c>
      <c r="M1609" t="n">
        <v>0.4857142857142857</v>
      </c>
    </row>
    <row r="1610">
      <c r="A1610" s="323" t="n">
        <v>46027.28828703704</v>
      </c>
      <c r="B1610" s="82" t="n">
        <v>46027</v>
      </c>
      <c r="C1610" t="n">
        <v>386.5</v>
      </c>
      <c r="D1610" t="n">
        <v>840.4</v>
      </c>
      <c r="E1610" t="n">
        <v>5.4</v>
      </c>
      <c r="F1610" t="n">
        <v>10.5</v>
      </c>
      <c r="G1610" t="n">
        <v>0.4599000475963827</v>
      </c>
      <c r="H1610" t="n">
        <v>0.5400999524036173</v>
      </c>
      <c r="I1610" t="n">
        <v>0.5142857142857143</v>
      </c>
      <c r="J1610" t="n">
        <v>0.4857142857142857</v>
      </c>
      <c r="K1610" t="n">
        <v>0.2365200244781397</v>
      </c>
      <c r="L1610" t="n">
        <v>0.2777656898075747</v>
      </c>
      <c r="M1610" t="n">
        <v>0.4857142857142857</v>
      </c>
    </row>
    <row r="1611">
      <c r="A1611" s="323" t="n">
        <v>46027.30979166667</v>
      </c>
      <c r="B1611" s="82" t="n">
        <v>46027</v>
      </c>
      <c r="C1611" t="n">
        <v>375.5</v>
      </c>
      <c r="D1611" t="n">
        <v>834.3</v>
      </c>
      <c r="E1611" t="n">
        <v>5.4</v>
      </c>
      <c r="F1611" t="n">
        <v>10.9</v>
      </c>
      <c r="G1611" t="n">
        <v>0.4500779096248352</v>
      </c>
      <c r="H1611" t="n">
        <v>0.5499220903751648</v>
      </c>
      <c r="I1611" t="n">
        <v>0.4954128440366973</v>
      </c>
      <c r="J1611" t="n">
        <v>0.5045871559633027</v>
      </c>
      <c r="K1611" t="n">
        <v>0.2229743772453312</v>
      </c>
      <c r="L1611" t="n">
        <v>0.2724384667913661</v>
      </c>
      <c r="M1611" t="n">
        <v>0.5045871559633027</v>
      </c>
    </row>
    <row r="1612">
      <c r="A1612" s="323" t="n">
        <v>46027.35585648148</v>
      </c>
      <c r="B1612" s="82" t="n">
        <v>46027</v>
      </c>
      <c r="C1612" t="n">
        <v>382.3</v>
      </c>
      <c r="D1612" t="n">
        <v>838.3</v>
      </c>
      <c r="E1612" t="n">
        <v>5.4</v>
      </c>
      <c r="F1612" t="n">
        <v>10.8</v>
      </c>
      <c r="G1612" t="n">
        <v>0.4560419897411429</v>
      </c>
      <c r="H1612" t="n">
        <v>0.5439580102588571</v>
      </c>
      <c r="I1612" t="n">
        <v>0.5</v>
      </c>
      <c r="J1612" t="n">
        <v>0.5</v>
      </c>
      <c r="K1612" t="n">
        <v>0.2280209948705714</v>
      </c>
      <c r="L1612" t="n">
        <v>0.2719790051294286</v>
      </c>
      <c r="M1612" t="n">
        <v>0.5</v>
      </c>
    </row>
    <row r="1613">
      <c r="A1613" s="323" t="n">
        <v>46027.37861111111</v>
      </c>
      <c r="B1613" s="82" t="n">
        <v>46027</v>
      </c>
      <c r="C1613" t="n">
        <v>376.4</v>
      </c>
      <c r="D1613" t="n">
        <v>840</v>
      </c>
      <c r="E1613" t="n">
        <v>5.5</v>
      </c>
      <c r="F1613" t="n">
        <v>10.6</v>
      </c>
      <c r="G1613" t="n">
        <v>0.448095238095238</v>
      </c>
      <c r="H1613" t="n">
        <v>0.5519047619047619</v>
      </c>
      <c r="I1613" t="n">
        <v>0.5188679245283019</v>
      </c>
      <c r="J1613" t="n">
        <v>0.4811320754716981</v>
      </c>
      <c r="K1613" t="n">
        <v>0.2325022461814914</v>
      </c>
      <c r="L1613" t="n">
        <v>0.2863656783468104</v>
      </c>
      <c r="M1613" t="n">
        <v>0.4811320754716981</v>
      </c>
    </row>
    <row r="1614">
      <c r="A1614" s="323" t="n">
        <v>46027.95508101852</v>
      </c>
      <c r="B1614" s="82" t="n">
        <v>46027</v>
      </c>
      <c r="C1614" t="n">
        <v>402</v>
      </c>
      <c r="D1614" t="n">
        <v>825.5</v>
      </c>
      <c r="E1614" t="n">
        <v>5.4</v>
      </c>
      <c r="F1614" t="n">
        <v>10.4</v>
      </c>
      <c r="G1614" t="n">
        <v>0.4869775893397941</v>
      </c>
      <c r="H1614" t="n">
        <v>0.5130224106602059</v>
      </c>
      <c r="I1614" t="n">
        <v>0.5192307692307693</v>
      </c>
      <c r="J1614" t="n">
        <v>0.4807692307692307</v>
      </c>
      <c r="K1614" t="n">
        <v>0.252853748311047</v>
      </c>
      <c r="L1614" t="n">
        <v>0.2663770209197223</v>
      </c>
      <c r="M1614" t="n">
        <v>0.4807692307692307</v>
      </c>
    </row>
    <row r="1615">
      <c r="A1615" s="323" t="n">
        <v>46028.25313657407</v>
      </c>
      <c r="B1615" s="82" t="n">
        <v>46028</v>
      </c>
      <c r="C1615" t="n">
        <v>382.5</v>
      </c>
      <c r="D1615" t="n">
        <v>849.3</v>
      </c>
      <c r="E1615" t="n">
        <v>5.6</v>
      </c>
      <c r="F1615" t="n">
        <v>10.5</v>
      </c>
      <c r="G1615" t="n">
        <v>0.4503708936771459</v>
      </c>
      <c r="H1615" t="n">
        <v>0.5496291063228541</v>
      </c>
      <c r="I1615" t="n">
        <v>0.5333333333333333</v>
      </c>
      <c r="J1615" t="n">
        <v>0.4666666666666667</v>
      </c>
      <c r="K1615" t="n">
        <v>0.2401978099611445</v>
      </c>
      <c r="L1615" t="n">
        <v>0.2931355233721888</v>
      </c>
      <c r="M1615" t="n">
        <v>0.4666666666666667</v>
      </c>
    </row>
    <row r="1616">
      <c r="A1616" s="323" t="n">
        <v>46028.32548611111</v>
      </c>
      <c r="B1616" s="82" t="n">
        <v>46028</v>
      </c>
      <c r="C1616" t="n">
        <v>390.2</v>
      </c>
      <c r="D1616" t="n">
        <v>842.4</v>
      </c>
      <c r="E1616" t="n">
        <v>5.4</v>
      </c>
      <c r="F1616" t="n">
        <v>10.7</v>
      </c>
      <c r="G1616" t="n">
        <v>0.4632003798670465</v>
      </c>
      <c r="H1616" t="n">
        <v>0.5367996201329535</v>
      </c>
      <c r="I1616" t="n">
        <v>0.5046728971962617</v>
      </c>
      <c r="J1616" t="n">
        <v>0.4953271028037383</v>
      </c>
      <c r="K1616" t="n">
        <v>0.2337646776899114</v>
      </c>
      <c r="L1616" t="n">
        <v>0.2709082195063504</v>
      </c>
      <c r="M1616" t="n">
        <v>0.4953271028037383</v>
      </c>
    </row>
    <row r="1617">
      <c r="A1617" s="323" t="n">
        <v>46028.32620370371</v>
      </c>
      <c r="B1617" s="82" t="n">
        <v>46028</v>
      </c>
      <c r="C1617" t="n">
        <v>375.5</v>
      </c>
      <c r="D1617" t="n">
        <v>833.1</v>
      </c>
      <c r="E1617" t="n">
        <v>5.5</v>
      </c>
      <c r="F1617" t="n">
        <v>10.6</v>
      </c>
      <c r="G1617" t="n">
        <v>0.4507262033369343</v>
      </c>
      <c r="H1617" t="n">
        <v>0.5492737966630656</v>
      </c>
      <c r="I1617" t="n">
        <v>0.5188679245283019</v>
      </c>
      <c r="J1617" t="n">
        <v>0.4811320754716981</v>
      </c>
      <c r="K1617" t="n">
        <v>0.2338673696559565</v>
      </c>
      <c r="L1617" t="n">
        <v>0.2850005548723454</v>
      </c>
      <c r="M1617" t="n">
        <v>0.4811320754716981</v>
      </c>
    </row>
    <row r="1618">
      <c r="A1618" s="323" t="n">
        <v>46028.36888888889</v>
      </c>
      <c r="B1618" s="82" t="n">
        <v>46028</v>
      </c>
      <c r="C1618" t="n">
        <v>350.5</v>
      </c>
      <c r="D1618" t="n">
        <v>850.3</v>
      </c>
      <c r="E1618" t="n">
        <v>5.4</v>
      </c>
      <c r="F1618" t="n">
        <v>10.6</v>
      </c>
      <c r="G1618" t="n">
        <v>0.4122074561919323</v>
      </c>
      <c r="H1618" t="n">
        <v>0.5877925438080677</v>
      </c>
      <c r="I1618" t="n">
        <v>0.5094339622641509</v>
      </c>
      <c r="J1618" t="n">
        <v>0.490566037735849</v>
      </c>
      <c r="K1618" t="n">
        <v>0.2099924776826825</v>
      </c>
      <c r="L1618" t="n">
        <v>0.2994414845814684</v>
      </c>
      <c r="M1618" t="n">
        <v>0.490566037735849</v>
      </c>
    </row>
    <row r="1619">
      <c r="A1619" s="323" t="n">
        <v>46028.45542824074</v>
      </c>
      <c r="B1619" s="82" t="n">
        <v>46028</v>
      </c>
      <c r="C1619" t="n">
        <v>347.5</v>
      </c>
      <c r="D1619" t="n">
        <v>846.3</v>
      </c>
      <c r="E1619" t="n">
        <v>5.5</v>
      </c>
      <c r="F1619" t="n">
        <v>10.6</v>
      </c>
      <c r="G1619" t="n">
        <v>0.4106108944818622</v>
      </c>
      <c r="H1619" t="n">
        <v>0.5893891055181377</v>
      </c>
      <c r="I1619" t="n">
        <v>0.5188679245283019</v>
      </c>
      <c r="J1619" t="n">
        <v>0.4811320754716981</v>
      </c>
      <c r="K1619" t="n">
        <v>0.2130528226085134</v>
      </c>
      <c r="L1619" t="n">
        <v>0.3058151019197884</v>
      </c>
      <c r="M1619" t="n">
        <v>0.4811320754716981</v>
      </c>
    </row>
    <row r="1620">
      <c r="A1620" s="323" t="n">
        <v>46028.48660879629</v>
      </c>
      <c r="B1620" s="82" t="n">
        <v>46028</v>
      </c>
      <c r="C1620" t="n">
        <v>390.5</v>
      </c>
      <c r="D1620" t="n">
        <v>842.6</v>
      </c>
      <c r="E1620" t="n">
        <v>5.4</v>
      </c>
      <c r="F1620" t="n">
        <v>10.5</v>
      </c>
      <c r="G1620" t="n">
        <v>0.4634464751958224</v>
      </c>
      <c r="H1620" t="n">
        <v>0.5365535248041775</v>
      </c>
      <c r="I1620" t="n">
        <v>0.5142857142857143</v>
      </c>
      <c r="J1620" t="n">
        <v>0.4857142857142857</v>
      </c>
      <c r="K1620" t="n">
        <v>0.2383439015292801</v>
      </c>
      <c r="L1620" t="n">
        <v>0.2759418127564342</v>
      </c>
      <c r="M1620" t="n">
        <v>0.4857142857142857</v>
      </c>
    </row>
    <row r="1621">
      <c r="A1621" s="323" t="n">
        <v>46028.53238425926</v>
      </c>
      <c r="B1621" s="82" t="n">
        <v>46028</v>
      </c>
      <c r="C1621" t="n">
        <v>393.4</v>
      </c>
      <c r="D1621" t="n">
        <v>846.5</v>
      </c>
      <c r="E1621" t="n">
        <v>5.4</v>
      </c>
      <c r="F1621" t="n">
        <v>10.7</v>
      </c>
      <c r="G1621" t="n">
        <v>0.4647371529828706</v>
      </c>
      <c r="H1621" t="n">
        <v>0.5352628470171293</v>
      </c>
      <c r="I1621" t="n">
        <v>0.5046728971962617</v>
      </c>
      <c r="J1621" t="n">
        <v>0.4953271028037383</v>
      </c>
      <c r="K1621" t="n">
        <v>0.2345402454306076</v>
      </c>
      <c r="L1621" t="n">
        <v>0.2701326517656541</v>
      </c>
      <c r="M1621" t="n">
        <v>0.4953271028037383</v>
      </c>
    </row>
    <row r="1622">
      <c r="A1622" s="323" t="n">
        <v>46029.25805555555</v>
      </c>
      <c r="B1622" s="82" t="n">
        <v>46029</v>
      </c>
      <c r="C1622" t="n">
        <v>402.6</v>
      </c>
      <c r="D1622" t="n">
        <v>856.9</v>
      </c>
      <c r="E1622" t="n">
        <v>5.6</v>
      </c>
      <c r="F1622" t="n">
        <v>10.5</v>
      </c>
      <c r="G1622" t="n">
        <v>0.4698331193838254</v>
      </c>
      <c r="H1622" t="n">
        <v>0.5301668806161746</v>
      </c>
      <c r="I1622" t="n">
        <v>0.5333333333333333</v>
      </c>
      <c r="J1622" t="n">
        <v>0.4666666666666667</v>
      </c>
      <c r="K1622" t="n">
        <v>0.2505776636713736</v>
      </c>
      <c r="L1622" t="n">
        <v>0.2827556696619598</v>
      </c>
      <c r="M1622" t="n">
        <v>0.4666666666666667</v>
      </c>
    </row>
    <row r="1623">
      <c r="A1623" s="323" t="n">
        <v>46029.33642361111</v>
      </c>
      <c r="B1623" s="82" t="n">
        <v>46029</v>
      </c>
      <c r="C1623" t="n">
        <v>412.3</v>
      </c>
      <c r="D1623" t="n">
        <v>848.3</v>
      </c>
      <c r="E1623" t="n">
        <v>5.4</v>
      </c>
      <c r="F1623" t="n">
        <v>10.6</v>
      </c>
      <c r="G1623" t="n">
        <v>0.4860308853000118</v>
      </c>
      <c r="H1623" t="n">
        <v>0.5139691146999882</v>
      </c>
      <c r="I1623" t="n">
        <v>0.5094339622641509</v>
      </c>
      <c r="J1623" t="n">
        <v>0.490566037735849</v>
      </c>
      <c r="K1623" t="n">
        <v>0.2476006396811381</v>
      </c>
      <c r="L1623" t="n">
        <v>0.2618333225830128</v>
      </c>
      <c r="M1623" t="n">
        <v>0.490566037735849</v>
      </c>
    </row>
    <row r="1624">
      <c r="A1624" s="323" t="n">
        <v>46029.37762731482</v>
      </c>
      <c r="B1624" s="82" t="n">
        <v>46029</v>
      </c>
      <c r="C1624" t="n">
        <v>410.3</v>
      </c>
      <c r="D1624" t="n">
        <v>846.3</v>
      </c>
      <c r="E1624" t="n">
        <v>5.5</v>
      </c>
      <c r="F1624" t="n">
        <v>10.5</v>
      </c>
      <c r="G1624" t="n">
        <v>0.4848162590098075</v>
      </c>
      <c r="H1624" t="n">
        <v>0.5151837409901926</v>
      </c>
      <c r="I1624" t="n">
        <v>0.5238095238095238</v>
      </c>
      <c r="J1624" t="n">
        <v>0.4761904761904762</v>
      </c>
      <c r="K1624" t="n">
        <v>0.253951373767042</v>
      </c>
      <c r="L1624" t="n">
        <v>0.2698581500424819</v>
      </c>
      <c r="M1624" t="n">
        <v>0.4761904761904762</v>
      </c>
    </row>
    <row r="1625">
      <c r="A1625" s="323" t="n">
        <v>46029.43785879629</v>
      </c>
      <c r="B1625" s="82" t="n">
        <v>46029</v>
      </c>
      <c r="C1625" t="n">
        <v>380.6</v>
      </c>
      <c r="D1625" t="n">
        <v>866.5</v>
      </c>
      <c r="E1625" t="n">
        <v>5.5</v>
      </c>
      <c r="F1625" t="n">
        <v>10.5</v>
      </c>
      <c r="G1625" t="n">
        <v>0.4392383150605886</v>
      </c>
      <c r="H1625" t="n">
        <v>0.5607616849394114</v>
      </c>
      <c r="I1625" t="n">
        <v>0.5238095238095238</v>
      </c>
      <c r="J1625" t="n">
        <v>0.4761904761904762</v>
      </c>
      <c r="K1625" t="n">
        <v>0.2300772126507845</v>
      </c>
      <c r="L1625" t="n">
        <v>0.2937323111587393</v>
      </c>
      <c r="M1625" t="n">
        <v>0.4761904761904762</v>
      </c>
    </row>
    <row r="1626">
      <c r="A1626" s="323" t="n">
        <v>46029.46511574074</v>
      </c>
      <c r="B1626" s="82" t="n">
        <v>46029</v>
      </c>
      <c r="C1626" t="n">
        <v>377.7</v>
      </c>
      <c r="D1626" t="n">
        <v>852.3</v>
      </c>
      <c r="E1626" t="n">
        <v>5.5</v>
      </c>
      <c r="F1626" t="n">
        <v>10.5</v>
      </c>
      <c r="G1626" t="n">
        <v>0.4431538190777895</v>
      </c>
      <c r="H1626" t="n">
        <v>0.5568461809222105</v>
      </c>
      <c r="I1626" t="n">
        <v>0.5238095238095238</v>
      </c>
      <c r="J1626" t="n">
        <v>0.4761904761904762</v>
      </c>
      <c r="K1626" t="n">
        <v>0.2321281909455088</v>
      </c>
      <c r="L1626" t="n">
        <v>0.291681332864015</v>
      </c>
      <c r="M1626" t="n">
        <v>0.4761904761904762</v>
      </c>
    </row>
    <row r="1627">
      <c r="A1627" s="323" t="n">
        <v>46029.51696759259</v>
      </c>
      <c r="B1627" s="82" t="n">
        <v>46029</v>
      </c>
      <c r="C1627" t="n">
        <v>383.3</v>
      </c>
      <c r="D1627" t="n">
        <v>847.3</v>
      </c>
      <c r="E1627" t="n">
        <v>5.4</v>
      </c>
      <c r="F1627" t="n">
        <v>10.6</v>
      </c>
      <c r="G1627" t="n">
        <v>0.4523781423344743</v>
      </c>
      <c r="H1627" t="n">
        <v>0.5476218576655257</v>
      </c>
      <c r="I1627" t="n">
        <v>0.5094339622641509</v>
      </c>
      <c r="J1627" t="n">
        <v>0.490566037735849</v>
      </c>
      <c r="K1627" t="n">
        <v>0.2304567894911473</v>
      </c>
      <c r="L1627" t="n">
        <v>0.2789771727730037</v>
      </c>
      <c r="M1627" t="n">
        <v>0.490566037735849</v>
      </c>
    </row>
    <row r="1628">
      <c r="A1628" s="323" t="n">
        <v>46030.0355324074</v>
      </c>
      <c r="B1628" s="82" t="n">
        <v>46030</v>
      </c>
      <c r="C1628" t="n">
        <v>380.5</v>
      </c>
      <c r="D1628" t="n">
        <v>853.2</v>
      </c>
      <c r="E1628" t="n">
        <v>5.4</v>
      </c>
      <c r="F1628" t="n">
        <v>10.6</v>
      </c>
      <c r="G1628" t="n">
        <v>0.4459681200187529</v>
      </c>
      <c r="H1628" t="n">
        <v>0.5540318799812471</v>
      </c>
      <c r="I1628" t="n">
        <v>0.5094339622641509</v>
      </c>
      <c r="J1628" t="n">
        <v>0.490566037735849</v>
      </c>
      <c r="K1628" t="n">
        <v>0.2271913064246477</v>
      </c>
      <c r="L1628" t="n">
        <v>0.2822426558395033</v>
      </c>
      <c r="M1628" t="n">
        <v>0.490566037735849</v>
      </c>
    </row>
    <row r="1629">
      <c r="A1629" s="323" t="n">
        <v>46030.08520833333</v>
      </c>
      <c r="B1629" s="82" t="n">
        <v>46030</v>
      </c>
      <c r="C1629" t="n">
        <v>385.3</v>
      </c>
      <c r="D1629" t="n">
        <v>834.3</v>
      </c>
      <c r="E1629" t="n">
        <v>5.4</v>
      </c>
      <c r="F1629" t="n">
        <v>10.5</v>
      </c>
      <c r="G1629" t="n">
        <v>0.4618242838307564</v>
      </c>
      <c r="H1629" t="n">
        <v>0.5381757161692436</v>
      </c>
      <c r="I1629" t="n">
        <v>0.5142857142857143</v>
      </c>
      <c r="J1629" t="n">
        <v>0.4857142857142857</v>
      </c>
      <c r="K1629" t="n">
        <v>0.237509631684389</v>
      </c>
      <c r="L1629" t="n">
        <v>0.2767760826013254</v>
      </c>
      <c r="M1629" t="n">
        <v>0.4857142857142857</v>
      </c>
    </row>
    <row r="1630">
      <c r="A1630" s="323" t="n">
        <v>46030.10870370371</v>
      </c>
      <c r="B1630" s="82" t="n">
        <v>46030</v>
      </c>
      <c r="C1630" t="n">
        <v>378.5</v>
      </c>
      <c r="D1630" t="n">
        <v>841.2</v>
      </c>
      <c r="E1630" t="n">
        <v>5.3</v>
      </c>
      <c r="F1630" t="n">
        <v>10.6</v>
      </c>
      <c r="G1630" t="n">
        <v>0.4499524488825487</v>
      </c>
      <c r="H1630" t="n">
        <v>0.5500475511174513</v>
      </c>
      <c r="I1630" t="n">
        <v>0.5</v>
      </c>
      <c r="J1630" t="n">
        <v>0.5</v>
      </c>
      <c r="K1630" t="n">
        <v>0.2249762244412744</v>
      </c>
      <c r="L1630" t="n">
        <v>0.2750237755587256</v>
      </c>
      <c r="M1630" t="n">
        <v>0.5</v>
      </c>
    </row>
    <row r="1631">
      <c r="A1631" s="323" t="n">
        <v>46030.26438657408</v>
      </c>
      <c r="B1631" s="82" t="n">
        <v>46030</v>
      </c>
      <c r="C1631" t="n">
        <v>380.5</v>
      </c>
      <c r="D1631" t="n">
        <v>853.2</v>
      </c>
      <c r="E1631" t="n">
        <v>5.4</v>
      </c>
      <c r="F1631" t="n">
        <v>10.6</v>
      </c>
      <c r="G1631" t="n">
        <v>0.4459681200187529</v>
      </c>
      <c r="H1631" t="n">
        <v>0.5540318799812471</v>
      </c>
      <c r="I1631" t="n">
        <v>0.5094339622641509</v>
      </c>
      <c r="J1631" t="n">
        <v>0.490566037735849</v>
      </c>
      <c r="K1631" t="n">
        <v>0.2271913064246477</v>
      </c>
      <c r="L1631" t="n">
        <v>0.2822426558395033</v>
      </c>
      <c r="M1631" t="n">
        <v>0.490566037735849</v>
      </c>
    </row>
    <row r="1632">
      <c r="A1632" s="323" t="n">
        <v>46030.31388888889</v>
      </c>
      <c r="B1632" s="82" t="n">
        <v>46030</v>
      </c>
      <c r="C1632" t="n">
        <v>385.3</v>
      </c>
      <c r="D1632" t="n">
        <v>834.3</v>
      </c>
      <c r="E1632" t="n">
        <v>5.4</v>
      </c>
      <c r="F1632" t="n">
        <v>10.5</v>
      </c>
      <c r="G1632" t="n">
        <v>0.4618242838307564</v>
      </c>
      <c r="H1632" t="n">
        <v>0.5381757161692436</v>
      </c>
      <c r="I1632" t="n">
        <v>0.5142857142857143</v>
      </c>
      <c r="J1632" t="n">
        <v>0.4857142857142857</v>
      </c>
      <c r="K1632" t="n">
        <v>0.237509631684389</v>
      </c>
      <c r="L1632" t="n">
        <v>0.2767760826013254</v>
      </c>
      <c r="M1632" t="n">
        <v>0.4857142857142857</v>
      </c>
    </row>
    <row r="1633">
      <c r="A1633" s="323" t="n">
        <v>46030.33753472222</v>
      </c>
      <c r="B1633" s="82" t="n">
        <v>46030</v>
      </c>
      <c r="C1633" t="n">
        <v>378.5</v>
      </c>
      <c r="D1633" t="n">
        <v>841.2</v>
      </c>
      <c r="E1633" t="n">
        <v>5.3</v>
      </c>
      <c r="F1633" t="n">
        <v>10.6</v>
      </c>
      <c r="G1633" t="n">
        <v>0.4499524488825487</v>
      </c>
      <c r="H1633" t="n">
        <v>0.5500475511174513</v>
      </c>
      <c r="I1633" t="n">
        <v>0.5</v>
      </c>
      <c r="J1633" t="n">
        <v>0.5</v>
      </c>
      <c r="K1633" t="n">
        <v>0.2249762244412744</v>
      </c>
      <c r="L1633" t="n">
        <v>0.2750237755587256</v>
      </c>
      <c r="M1633" t="n">
        <v>0.5</v>
      </c>
    </row>
    <row r="1634">
      <c r="A1634" s="323" t="n">
        <v>46030.15079861111</v>
      </c>
      <c r="B1634" s="82" t="n">
        <v>46030</v>
      </c>
      <c r="C1634" t="n">
        <v>375.2</v>
      </c>
      <c r="D1634" t="n">
        <v>846.7</v>
      </c>
      <c r="E1634" t="n">
        <v>5.2</v>
      </c>
      <c r="F1634" t="n">
        <v>10.7</v>
      </c>
      <c r="G1634" t="n">
        <v>0.4431321601511751</v>
      </c>
      <c r="H1634" t="n">
        <v>0.5568678398488249</v>
      </c>
      <c r="I1634" t="n">
        <v>0.485981308411215</v>
      </c>
      <c r="J1634" t="n">
        <v>0.514018691588785</v>
      </c>
      <c r="K1634" t="n">
        <v>0.2153539469893562</v>
      </c>
      <c r="L1634" t="n">
        <v>0.2706273614218589</v>
      </c>
      <c r="M1634" t="n">
        <v>0.514018691588785</v>
      </c>
    </row>
    <row r="1635">
      <c r="A1635" s="323" t="n">
        <v>46030.20625</v>
      </c>
      <c r="B1635" s="82" t="n">
        <v>46030</v>
      </c>
      <c r="C1635" t="n">
        <v>392.1</v>
      </c>
      <c r="D1635" t="n">
        <v>842.3</v>
      </c>
      <c r="E1635" t="n">
        <v>5.4</v>
      </c>
      <c r="F1635" t="n">
        <v>10.6</v>
      </c>
      <c r="G1635" t="n">
        <v>0.465511100557996</v>
      </c>
      <c r="H1635" t="n">
        <v>0.534488899442004</v>
      </c>
      <c r="I1635" t="n">
        <v>0.5094339622641509</v>
      </c>
      <c r="J1635" t="n">
        <v>0.490566037735849</v>
      </c>
      <c r="K1635" t="n">
        <v>0.2371471644352055</v>
      </c>
      <c r="L1635" t="n">
        <v>0.2722867978289454</v>
      </c>
      <c r="M1635" t="n">
        <v>0.490566037735849</v>
      </c>
    </row>
    <row r="1636">
      <c r="A1636" s="323" t="n">
        <v>46030.22827546296</v>
      </c>
      <c r="B1636" s="82" t="n">
        <v>46030</v>
      </c>
      <c r="C1636" t="n">
        <v>398.2</v>
      </c>
      <c r="D1636" t="n">
        <v>836.4</v>
      </c>
      <c r="E1636" t="n">
        <v>5.4</v>
      </c>
      <c r="F1636" t="n">
        <v>10.5</v>
      </c>
      <c r="G1636" t="n">
        <v>0.4760879961740794</v>
      </c>
      <c r="H1636" t="n">
        <v>0.5239120038259206</v>
      </c>
      <c r="I1636" t="n">
        <v>0.5142857142857143</v>
      </c>
      <c r="J1636" t="n">
        <v>0.4857142857142857</v>
      </c>
      <c r="K1636" t="n">
        <v>0.2448452551752409</v>
      </c>
      <c r="L1636" t="n">
        <v>0.2694404591104735</v>
      </c>
      <c r="M1636" t="n">
        <v>0.4857142857142857</v>
      </c>
    </row>
    <row r="1637">
      <c r="A1637" s="323" t="n">
        <v>46030.29539351852</v>
      </c>
      <c r="B1637" s="82" t="n">
        <v>46030</v>
      </c>
      <c r="C1637" t="n">
        <v>375.5</v>
      </c>
      <c r="D1637" t="n">
        <v>843.3</v>
      </c>
      <c r="E1637" t="n">
        <v>5.4</v>
      </c>
      <c r="F1637" t="n">
        <v>10.6</v>
      </c>
      <c r="G1637" t="n">
        <v>0.4452745167793193</v>
      </c>
      <c r="H1637" t="n">
        <v>0.5547254832206806</v>
      </c>
      <c r="I1637" t="n">
        <v>0.5094339622641509</v>
      </c>
      <c r="J1637" t="n">
        <v>0.490566037735849</v>
      </c>
      <c r="K1637" t="n">
        <v>0.2268379613781438</v>
      </c>
      <c r="L1637" t="n">
        <v>0.2825960008860071</v>
      </c>
      <c r="M1637" t="n">
        <v>0.490566037735849</v>
      </c>
    </row>
    <row r="1638">
      <c r="A1638" s="323" t="n">
        <v>46030.3796412037</v>
      </c>
      <c r="B1638" s="82" t="n">
        <v>46030</v>
      </c>
      <c r="C1638" t="n">
        <v>375.2</v>
      </c>
      <c r="D1638" t="n">
        <v>846.7</v>
      </c>
      <c r="E1638" t="n">
        <v>5.2</v>
      </c>
      <c r="F1638" t="n">
        <v>10.7</v>
      </c>
      <c r="G1638" t="n">
        <v>0.4431321601511751</v>
      </c>
      <c r="H1638" t="n">
        <v>0.5568678398488249</v>
      </c>
      <c r="I1638" t="n">
        <v>0.485981308411215</v>
      </c>
      <c r="J1638" t="n">
        <v>0.514018691588785</v>
      </c>
      <c r="K1638" t="n">
        <v>0.2153539469893562</v>
      </c>
      <c r="L1638" t="n">
        <v>0.2706273614218589</v>
      </c>
      <c r="M1638" t="n">
        <v>0.514018691588785</v>
      </c>
    </row>
    <row r="1639">
      <c r="A1639" s="323" t="n">
        <v>46030.43498842593</v>
      </c>
      <c r="B1639" s="82" t="n">
        <v>46030</v>
      </c>
      <c r="C1639" t="n">
        <v>392.1</v>
      </c>
      <c r="D1639" t="n">
        <v>842.3</v>
      </c>
      <c r="E1639" t="n">
        <v>5.4</v>
      </c>
      <c r="F1639" t="n">
        <v>10.6</v>
      </c>
      <c r="G1639" t="n">
        <v>0.465511100557996</v>
      </c>
      <c r="H1639" t="n">
        <v>0.534488899442004</v>
      </c>
      <c r="I1639" t="n">
        <v>0.5094339622641509</v>
      </c>
      <c r="J1639" t="n">
        <v>0.490566037735849</v>
      </c>
      <c r="K1639" t="n">
        <v>0.2371471644352055</v>
      </c>
      <c r="L1639" t="n">
        <v>0.2722867978289454</v>
      </c>
      <c r="M1639" t="n">
        <v>0.490566037735849</v>
      </c>
    </row>
    <row r="1640">
      <c r="A1640" s="323" t="n">
        <v>46030.45704861111</v>
      </c>
      <c r="B1640" s="82" t="n">
        <v>46030</v>
      </c>
      <c r="C1640" t="n">
        <v>398.2</v>
      </c>
      <c r="D1640" t="n">
        <v>836.4</v>
      </c>
      <c r="E1640" t="n">
        <v>5.4</v>
      </c>
      <c r="F1640" t="n">
        <v>10.5</v>
      </c>
      <c r="G1640" t="n">
        <v>0.4760879961740794</v>
      </c>
      <c r="H1640" t="n">
        <v>0.5239120038259206</v>
      </c>
      <c r="I1640" t="n">
        <v>0.5142857142857143</v>
      </c>
      <c r="J1640" t="n">
        <v>0.4857142857142857</v>
      </c>
      <c r="K1640" t="n">
        <v>0.2448452551752409</v>
      </c>
      <c r="L1640" t="n">
        <v>0.2694404591104735</v>
      </c>
      <c r="M1640" t="n">
        <v>0.4857142857142857</v>
      </c>
    </row>
    <row r="1641">
      <c r="A1641" s="323" t="n">
        <v>46030.52415509259</v>
      </c>
      <c r="B1641" s="82" t="n">
        <v>46030</v>
      </c>
      <c r="C1641" t="n">
        <v>375.5</v>
      </c>
      <c r="D1641" t="n">
        <v>843.3</v>
      </c>
      <c r="E1641" t="n">
        <v>5.4</v>
      </c>
      <c r="F1641" t="n">
        <v>10.6</v>
      </c>
      <c r="G1641" t="n">
        <v>0.4452745167793193</v>
      </c>
      <c r="H1641" t="n">
        <v>0.5547254832206806</v>
      </c>
      <c r="I1641" t="n">
        <v>0.5094339622641509</v>
      </c>
      <c r="J1641" t="n">
        <v>0.490566037735849</v>
      </c>
      <c r="K1641" t="n">
        <v>0.2268379613781438</v>
      </c>
      <c r="L1641" t="n">
        <v>0.2825960008860071</v>
      </c>
      <c r="M1641" t="n">
        <v>0.490566037735849</v>
      </c>
    </row>
    <row r="1642">
      <c r="A1642" s="323" t="n">
        <v>46030.81202546296</v>
      </c>
      <c r="B1642" s="82" t="n">
        <v>46030</v>
      </c>
      <c r="C1642" t="n">
        <v>402</v>
      </c>
      <c r="D1642" t="n">
        <v>823.6</v>
      </c>
      <c r="E1642" t="n">
        <v>5.3</v>
      </c>
      <c r="F1642" t="n">
        <v>10.4</v>
      </c>
      <c r="G1642" t="n">
        <v>0.4881010199125789</v>
      </c>
      <c r="H1642" t="n">
        <v>0.5118989800874211</v>
      </c>
      <c r="I1642" t="n">
        <v>0.5096153846153846</v>
      </c>
      <c r="J1642" t="n">
        <v>0.4903846153846154</v>
      </c>
      <c r="K1642" t="n">
        <v>0.2487437889939104</v>
      </c>
      <c r="L1642" t="n">
        <v>0.2608715956214742</v>
      </c>
      <c r="M1642" t="n">
        <v>0.4903846153846154</v>
      </c>
    </row>
    <row r="1643">
      <c r="A1643" s="323" t="n">
        <v>46030.8478587963</v>
      </c>
      <c r="B1643" s="82" t="n">
        <v>46030</v>
      </c>
      <c r="C1643" t="n">
        <v>389</v>
      </c>
      <c r="D1643" t="n">
        <v>822.4</v>
      </c>
      <c r="E1643" t="n">
        <v>5.4</v>
      </c>
      <c r="F1643" t="n">
        <v>10.5</v>
      </c>
      <c r="G1643" t="n">
        <v>0.4730058365758755</v>
      </c>
      <c r="H1643" t="n">
        <v>0.5269941634241245</v>
      </c>
      <c r="I1643" t="n">
        <v>0.5142857142857143</v>
      </c>
      <c r="J1643" t="n">
        <v>0.4857142857142857</v>
      </c>
      <c r="K1643" t="n">
        <v>0.243260144524736</v>
      </c>
      <c r="L1643" t="n">
        <v>0.2710255697609784</v>
      </c>
      <c r="M1643" t="n">
        <v>0.4857142857142857</v>
      </c>
    </row>
    <row r="1644">
      <c r="A1644" s="323" t="n">
        <v>46030.88799768518</v>
      </c>
      <c r="B1644" s="82" t="n">
        <v>46030</v>
      </c>
      <c r="C1644" t="n">
        <v>399</v>
      </c>
      <c r="D1644" t="n">
        <v>828.5</v>
      </c>
      <c r="E1644" t="n">
        <v>5.3</v>
      </c>
      <c r="F1644" t="n">
        <v>10.4</v>
      </c>
      <c r="G1644" t="n">
        <v>0.4815932407966204</v>
      </c>
      <c r="H1644" t="n">
        <v>0.5184067592033796</v>
      </c>
      <c r="I1644" t="n">
        <v>0.5096153846153846</v>
      </c>
      <c r="J1644" t="n">
        <v>0.4903846153846154</v>
      </c>
      <c r="K1644" t="n">
        <v>0.2454273246367392</v>
      </c>
      <c r="L1644" t="n">
        <v>0.2641880599786454</v>
      </c>
      <c r="M1644" t="n">
        <v>0.4903846153846154</v>
      </c>
    </row>
    <row r="1645">
      <c r="A1645" s="323" t="n">
        <v>46031.04090277778</v>
      </c>
      <c r="B1645" s="82" t="n">
        <v>46031</v>
      </c>
      <c r="C1645" t="n">
        <v>402</v>
      </c>
      <c r="D1645" t="n">
        <v>823.6</v>
      </c>
      <c r="E1645" t="n">
        <v>5.3</v>
      </c>
      <c r="F1645" t="n">
        <v>10.4</v>
      </c>
      <c r="G1645" t="n">
        <v>0.4881010199125789</v>
      </c>
      <c r="H1645" t="n">
        <v>0.5118989800874211</v>
      </c>
      <c r="I1645" t="n">
        <v>0.5096153846153846</v>
      </c>
      <c r="J1645" t="n">
        <v>0.4903846153846154</v>
      </c>
      <c r="K1645" t="n">
        <v>0.2487437889939104</v>
      </c>
      <c r="L1645" t="n">
        <v>0.2608715956214742</v>
      </c>
      <c r="M1645" t="n">
        <v>0.4903846153846154</v>
      </c>
    </row>
    <row r="1646">
      <c r="A1646" s="323" t="n">
        <v>46031.07672453704</v>
      </c>
      <c r="B1646" s="82" t="n">
        <v>46031</v>
      </c>
      <c r="C1646" t="n">
        <v>389</v>
      </c>
      <c r="D1646" t="n">
        <v>822.4</v>
      </c>
      <c r="E1646" t="n">
        <v>5.4</v>
      </c>
      <c r="F1646" t="n">
        <v>10.5</v>
      </c>
      <c r="G1646" t="n">
        <v>0.4730058365758755</v>
      </c>
      <c r="H1646" t="n">
        <v>0.5269941634241245</v>
      </c>
      <c r="I1646" t="n">
        <v>0.5142857142857143</v>
      </c>
      <c r="J1646" t="n">
        <v>0.4857142857142857</v>
      </c>
      <c r="K1646" t="n">
        <v>0.243260144524736</v>
      </c>
      <c r="L1646" t="n">
        <v>0.2710255697609784</v>
      </c>
      <c r="M1646" t="n">
        <v>0.4857142857142857</v>
      </c>
    </row>
    <row r="1647">
      <c r="A1647" s="323" t="n">
        <v>46031.11684027778</v>
      </c>
      <c r="B1647" s="82" t="n">
        <v>46031</v>
      </c>
      <c r="C1647" t="n">
        <v>399</v>
      </c>
      <c r="D1647" t="n">
        <v>828.5</v>
      </c>
      <c r="E1647" t="n">
        <v>5.3</v>
      </c>
      <c r="F1647" t="n">
        <v>10.4</v>
      </c>
      <c r="G1647" t="n">
        <v>0.4815932407966204</v>
      </c>
      <c r="H1647" t="n">
        <v>0.5184067592033796</v>
      </c>
      <c r="I1647" t="n">
        <v>0.5096153846153846</v>
      </c>
      <c r="J1647" t="n">
        <v>0.4903846153846154</v>
      </c>
      <c r="K1647" t="n">
        <v>0.2454273246367392</v>
      </c>
      <c r="L1647" t="n">
        <v>0.2641880599786454</v>
      </c>
      <c r="M1647" t="n">
        <v>0.4903846153846154</v>
      </c>
    </row>
    <row r="1648">
      <c r="A1648" s="323" t="n">
        <v>46031.04946759259</v>
      </c>
      <c r="B1648" s="82" t="n">
        <v>46031</v>
      </c>
      <c r="C1648" t="n">
        <v>380.5</v>
      </c>
      <c r="D1648" t="n">
        <v>841.4</v>
      </c>
      <c r="E1648" t="n">
        <v>5.4</v>
      </c>
      <c r="F1648" t="n">
        <v>10.7</v>
      </c>
      <c r="G1648" t="n">
        <v>0.4522224863323033</v>
      </c>
      <c r="H1648" t="n">
        <v>0.5477775136676967</v>
      </c>
      <c r="I1648" t="n">
        <v>0.5046728971962617</v>
      </c>
      <c r="J1648" t="n">
        <v>0.4953271028037383</v>
      </c>
      <c r="K1648" t="n">
        <v>0.2282244323546204</v>
      </c>
      <c r="L1648" t="n">
        <v>0.2764484648416413</v>
      </c>
      <c r="M1648" t="n">
        <v>0.4953271028037383</v>
      </c>
    </row>
    <row r="1649">
      <c r="A1649" s="323" t="n">
        <v>46031.06820601852</v>
      </c>
      <c r="B1649" s="82" t="n">
        <v>46031</v>
      </c>
      <c r="C1649" t="n">
        <v>385.2</v>
      </c>
      <c r="D1649" t="n">
        <v>836.3</v>
      </c>
      <c r="E1649" t="n">
        <v>5.4</v>
      </c>
      <c r="F1649" t="n">
        <v>10.6</v>
      </c>
      <c r="G1649" t="n">
        <v>0.460600263063494</v>
      </c>
      <c r="H1649" t="n">
        <v>0.539399736936506</v>
      </c>
      <c r="I1649" t="n">
        <v>0.5094339622641509</v>
      </c>
      <c r="J1649" t="n">
        <v>0.490566037735849</v>
      </c>
      <c r="K1649" t="n">
        <v>0.234645417032346</v>
      </c>
      <c r="L1649" t="n">
        <v>0.274788545231805</v>
      </c>
      <c r="M1649" t="n">
        <v>0.490566037735849</v>
      </c>
    </row>
    <row r="1650">
      <c r="A1650" s="323" t="n">
        <v>46031.10244212963</v>
      </c>
      <c r="B1650" s="82" t="n">
        <v>46031</v>
      </c>
      <c r="C1650" t="n">
        <v>386.5</v>
      </c>
      <c r="D1650" t="n">
        <v>832.5</v>
      </c>
      <c r="E1650" t="n">
        <v>5.3</v>
      </c>
      <c r="F1650" t="n">
        <v>10.5</v>
      </c>
      <c r="G1650" t="n">
        <v>0.4642642642642643</v>
      </c>
      <c r="H1650" t="n">
        <v>0.5357357357357357</v>
      </c>
      <c r="I1650" t="n">
        <v>0.5047619047619047</v>
      </c>
      <c r="J1650" t="n">
        <v>0.4952380952380953</v>
      </c>
      <c r="K1650" t="n">
        <v>0.2343429143429143</v>
      </c>
      <c r="L1650" t="n">
        <v>0.2704189904189904</v>
      </c>
      <c r="M1650" t="n">
        <v>0.4952380952380953</v>
      </c>
    </row>
    <row r="1651">
      <c r="A1651" s="323" t="n">
        <v>46031.278125</v>
      </c>
      <c r="B1651" s="82" t="n">
        <v>46031</v>
      </c>
      <c r="C1651" t="n">
        <v>380.5</v>
      </c>
      <c r="D1651" t="n">
        <v>841.4</v>
      </c>
      <c r="E1651" t="n">
        <v>5.4</v>
      </c>
      <c r="F1651" t="n">
        <v>10.7</v>
      </c>
      <c r="G1651" t="n">
        <v>0.4522224863323033</v>
      </c>
      <c r="H1651" t="n">
        <v>0.5477775136676967</v>
      </c>
      <c r="I1651" t="n">
        <v>0.5046728971962617</v>
      </c>
      <c r="J1651" t="n">
        <v>0.4953271028037383</v>
      </c>
      <c r="K1651" t="n">
        <v>0.2282244323546204</v>
      </c>
      <c r="L1651" t="n">
        <v>0.2764484648416413</v>
      </c>
      <c r="M1651" t="n">
        <v>0.4953271028037383</v>
      </c>
    </row>
    <row r="1652">
      <c r="A1652" s="323" t="n">
        <v>46031.29679398148</v>
      </c>
      <c r="B1652" s="82" t="n">
        <v>46031</v>
      </c>
      <c r="C1652" t="n">
        <v>385.2</v>
      </c>
      <c r="D1652" t="n">
        <v>836.3</v>
      </c>
      <c r="E1652" t="n">
        <v>5.4</v>
      </c>
      <c r="F1652" t="n">
        <v>10.6</v>
      </c>
      <c r="G1652" t="n">
        <v>0.460600263063494</v>
      </c>
      <c r="H1652" t="n">
        <v>0.539399736936506</v>
      </c>
      <c r="I1652" t="n">
        <v>0.5094339622641509</v>
      </c>
      <c r="J1652" t="n">
        <v>0.490566037735849</v>
      </c>
      <c r="K1652" t="n">
        <v>0.234645417032346</v>
      </c>
      <c r="L1652" t="n">
        <v>0.274788545231805</v>
      </c>
      <c r="M1652" t="n">
        <v>0.490566037735849</v>
      </c>
    </row>
    <row r="1653">
      <c r="A1653" s="323" t="n">
        <v>46031.3312962963</v>
      </c>
      <c r="B1653" s="82" t="n">
        <v>46031</v>
      </c>
      <c r="C1653" t="n">
        <v>386.5</v>
      </c>
      <c r="D1653" t="n">
        <v>832.5</v>
      </c>
      <c r="E1653" t="n">
        <v>5.3</v>
      </c>
      <c r="F1653" t="n">
        <v>10.5</v>
      </c>
      <c r="G1653" t="n">
        <v>0.4642642642642643</v>
      </c>
      <c r="H1653" t="n">
        <v>0.5357357357357357</v>
      </c>
      <c r="I1653" t="n">
        <v>0.5047619047619047</v>
      </c>
      <c r="J1653" t="n">
        <v>0.4952380952380953</v>
      </c>
      <c r="K1653" t="n">
        <v>0.2343429143429143</v>
      </c>
      <c r="L1653" t="n">
        <v>0.2704189904189904</v>
      </c>
      <c r="M1653" t="n">
        <v>0.4952380952380953</v>
      </c>
    </row>
    <row r="1654">
      <c r="A1654" s="323" t="n">
        <v>46031.70253472222</v>
      </c>
      <c r="B1654" s="82" t="n">
        <v>46031</v>
      </c>
      <c r="C1654" t="n">
        <v>378</v>
      </c>
      <c r="D1654" t="n">
        <v>820.6</v>
      </c>
      <c r="E1654" t="n">
        <v>5.3</v>
      </c>
      <c r="F1654" t="n">
        <v>10.3</v>
      </c>
      <c r="G1654" t="n">
        <v>0.4606385571533024</v>
      </c>
      <c r="H1654" t="n">
        <v>0.5393614428466975</v>
      </c>
      <c r="I1654" t="n">
        <v>0.5145631067961165</v>
      </c>
      <c r="J1654" t="n">
        <v>0.4854368932038836</v>
      </c>
      <c r="K1654" t="n">
        <v>0.2370276070788838</v>
      </c>
      <c r="L1654" t="n">
        <v>0.2775354997172327</v>
      </c>
      <c r="M1654" t="n">
        <v>0.4854368932038836</v>
      </c>
    </row>
    <row r="1655">
      <c r="A1655" s="323" t="n">
        <v>46031.94790509259</v>
      </c>
      <c r="B1655" s="82" t="n">
        <v>46031</v>
      </c>
      <c r="C1655" t="n">
        <v>402</v>
      </c>
      <c r="D1655" t="n">
        <v>826.7</v>
      </c>
      <c r="E1655" t="n">
        <v>5.4</v>
      </c>
      <c r="F1655" t="n">
        <v>10.5</v>
      </c>
      <c r="G1655" t="n">
        <v>0.4862707148905286</v>
      </c>
      <c r="H1655" t="n">
        <v>0.5137292851094715</v>
      </c>
      <c r="I1655" t="n">
        <v>0.5142857142857143</v>
      </c>
      <c r="J1655" t="n">
        <v>0.4857142857142857</v>
      </c>
      <c r="K1655" t="n">
        <v>0.2500820819437005</v>
      </c>
      <c r="L1655" t="n">
        <v>0.2642036323420139</v>
      </c>
      <c r="M1655" t="n">
        <v>0.4857142857142857</v>
      </c>
    </row>
    <row r="1656">
      <c r="A1656" s="323" t="n">
        <v>46032.04340277778</v>
      </c>
      <c r="B1656" s="82" t="n">
        <v>46032</v>
      </c>
      <c r="C1656" t="n">
        <v>398.2</v>
      </c>
      <c r="D1656" t="n">
        <v>870.6</v>
      </c>
      <c r="E1656" t="n">
        <v>5.4</v>
      </c>
      <c r="F1656" t="n">
        <v>10.7</v>
      </c>
      <c r="G1656" t="n">
        <v>0.4573857110039053</v>
      </c>
      <c r="H1656" t="n">
        <v>0.5426142889960947</v>
      </c>
      <c r="I1656" t="n">
        <v>0.5046728971962617</v>
      </c>
      <c r="J1656" t="n">
        <v>0.4953271028037383</v>
      </c>
      <c r="K1656" t="n">
        <v>0.230830171908513</v>
      </c>
      <c r="L1656" t="n">
        <v>0.2738427252877487</v>
      </c>
      <c r="M1656" t="n">
        <v>0.4953271028037383</v>
      </c>
    </row>
    <row r="1657">
      <c r="A1657" s="323" t="n">
        <v>46031.93128472222</v>
      </c>
      <c r="B1657" s="82" t="n">
        <v>46031</v>
      </c>
      <c r="C1657" t="n">
        <v>378</v>
      </c>
      <c r="D1657" t="n">
        <v>820.6</v>
      </c>
      <c r="E1657" t="n">
        <v>5.3</v>
      </c>
      <c r="F1657" t="n">
        <v>10.3</v>
      </c>
      <c r="G1657" t="n">
        <v>0.4606385571533024</v>
      </c>
      <c r="H1657" t="n">
        <v>0.5393614428466975</v>
      </c>
      <c r="I1657" t="n">
        <v>0.5145631067961165</v>
      </c>
      <c r="J1657" t="n">
        <v>0.4854368932038836</v>
      </c>
      <c r="K1657" t="n">
        <v>0.2370276070788838</v>
      </c>
      <c r="L1657" t="n">
        <v>0.2775354997172327</v>
      </c>
      <c r="M1657" t="n">
        <v>0.4854368932038836</v>
      </c>
    </row>
    <row r="1658">
      <c r="A1658" s="323" t="n">
        <v>46032.17670138889</v>
      </c>
      <c r="B1658" s="82" t="n">
        <v>46032</v>
      </c>
      <c r="C1658" t="n">
        <v>402</v>
      </c>
      <c r="D1658" t="n">
        <v>826.7</v>
      </c>
      <c r="E1658" t="n">
        <v>5.4</v>
      </c>
      <c r="F1658" t="n">
        <v>10.5</v>
      </c>
      <c r="G1658" t="n">
        <v>0.4862707148905286</v>
      </c>
      <c r="H1658" t="n">
        <v>0.5137292851094715</v>
      </c>
      <c r="I1658" t="n">
        <v>0.5142857142857143</v>
      </c>
      <c r="J1658" t="n">
        <v>0.4857142857142857</v>
      </c>
      <c r="K1658" t="n">
        <v>0.2500820819437005</v>
      </c>
      <c r="L1658" t="n">
        <v>0.2642036323420139</v>
      </c>
      <c r="M1658" t="n">
        <v>0.4857142857142857</v>
      </c>
    </row>
    <row r="1659">
      <c r="A1659" s="323" t="n">
        <v>46032.27204861111</v>
      </c>
      <c r="B1659" s="82" t="n">
        <v>46032</v>
      </c>
      <c r="C1659" t="n">
        <v>398.2</v>
      </c>
      <c r="D1659" t="n">
        <v>870.6</v>
      </c>
      <c r="E1659" t="n">
        <v>5.4</v>
      </c>
      <c r="F1659" t="n">
        <v>10.7</v>
      </c>
      <c r="G1659" t="n">
        <v>0.4573857110039053</v>
      </c>
      <c r="H1659" t="n">
        <v>0.5426142889960947</v>
      </c>
      <c r="I1659" t="n">
        <v>0.5046728971962617</v>
      </c>
      <c r="J1659" t="n">
        <v>0.4953271028037383</v>
      </c>
      <c r="K1659" t="n">
        <v>0.230830171908513</v>
      </c>
      <c r="L1659" t="n">
        <v>0.2738427252877487</v>
      </c>
      <c r="M1659" t="n">
        <v>0.4953271028037383</v>
      </c>
    </row>
    <row r="1660">
      <c r="A1660" s="323" t="n">
        <v>46033.02398148148</v>
      </c>
      <c r="B1660" s="82" t="n">
        <v>46033</v>
      </c>
      <c r="C1660" t="n">
        <v>390.9</v>
      </c>
      <c r="D1660" t="n">
        <v>834.9</v>
      </c>
      <c r="E1660" t="n">
        <v>5.3</v>
      </c>
      <c r="F1660" t="n">
        <v>10.5</v>
      </c>
      <c r="G1660" t="n">
        <v>0.468199784405318</v>
      </c>
      <c r="H1660" t="n">
        <v>0.531800215594682</v>
      </c>
      <c r="I1660" t="n">
        <v>0.5047619047619047</v>
      </c>
      <c r="J1660" t="n">
        <v>0.4952380952380953</v>
      </c>
      <c r="K1660" t="n">
        <v>0.2363294149855415</v>
      </c>
      <c r="L1660" t="n">
        <v>0.2684324897763633</v>
      </c>
      <c r="M1660" t="n">
        <v>0.4952380952380953</v>
      </c>
    </row>
    <row r="1661">
      <c r="A1661" s="323" t="n">
        <v>46033.07612268518</v>
      </c>
      <c r="B1661" s="82" t="n">
        <v>46033</v>
      </c>
      <c r="C1661" t="n">
        <v>389.5</v>
      </c>
      <c r="D1661" t="n">
        <v>840.4</v>
      </c>
      <c r="E1661" t="n">
        <v>5.4</v>
      </c>
      <c r="F1661" t="n">
        <v>10.6</v>
      </c>
      <c r="G1661" t="n">
        <v>0.4634697762970014</v>
      </c>
      <c r="H1661" t="n">
        <v>0.5365302237029985</v>
      </c>
      <c r="I1661" t="n">
        <v>0.5094339622641509</v>
      </c>
      <c r="J1661" t="n">
        <v>0.490566037735849</v>
      </c>
      <c r="K1661" t="n">
        <v>0.2361072445286611</v>
      </c>
      <c r="L1661" t="n">
        <v>0.2733267177354898</v>
      </c>
      <c r="M1661" t="n">
        <v>0.490566037735849</v>
      </c>
    </row>
    <row r="1662">
      <c r="A1662" s="323" t="n">
        <v>46033.13361111111</v>
      </c>
      <c r="B1662" s="82" t="n">
        <v>46033</v>
      </c>
      <c r="C1662" t="n">
        <v>395.3</v>
      </c>
      <c r="D1662" t="n">
        <v>845.2</v>
      </c>
      <c r="E1662" t="n">
        <v>5.4</v>
      </c>
      <c r="F1662" t="n">
        <v>10.7</v>
      </c>
      <c r="G1662" t="n">
        <v>0.4676999526739233</v>
      </c>
      <c r="H1662" t="n">
        <v>0.5323000473260767</v>
      </c>
      <c r="I1662" t="n">
        <v>0.5046728971962617</v>
      </c>
      <c r="J1662" t="n">
        <v>0.4953271028037383</v>
      </c>
      <c r="K1662" t="n">
        <v>0.2360354901345034</v>
      </c>
      <c r="L1662" t="n">
        <v>0.2686374070617584</v>
      </c>
      <c r="M1662" t="n">
        <v>0.4953271028037383</v>
      </c>
    </row>
    <row r="1663">
      <c r="A1663" s="323" t="n">
        <v>46033.17084490741</v>
      </c>
      <c r="B1663" s="82" t="n">
        <v>46033</v>
      </c>
      <c r="C1663" t="n">
        <v>392.2</v>
      </c>
      <c r="D1663" t="n">
        <v>838.5</v>
      </c>
      <c r="E1663" t="n">
        <v>5.3</v>
      </c>
      <c r="F1663" t="n">
        <v>10.7</v>
      </c>
      <c r="G1663" t="n">
        <v>0.4677400119260584</v>
      </c>
      <c r="H1663" t="n">
        <v>0.5322599880739416</v>
      </c>
      <c r="I1663" t="n">
        <v>0.4953271028037383</v>
      </c>
      <c r="J1663" t="n">
        <v>0.5046728971962616</v>
      </c>
      <c r="K1663" t="n">
        <v>0.2316843049727205</v>
      </c>
      <c r="L1663" t="n">
        <v>0.2636427978310178</v>
      </c>
      <c r="M1663" t="n">
        <v>0.5046728971962616</v>
      </c>
    </row>
    <row r="1664">
      <c r="A1664" s="323" t="n">
        <v>46033.21988425926</v>
      </c>
      <c r="B1664" s="82" t="n">
        <v>46033</v>
      </c>
      <c r="C1664" t="n">
        <v>398.6</v>
      </c>
      <c r="D1664" t="n">
        <v>847.3</v>
      </c>
      <c r="E1664" t="n">
        <v>5.4</v>
      </c>
      <c r="F1664" t="n">
        <v>10.6</v>
      </c>
      <c r="G1664" t="n">
        <v>0.4704355010031867</v>
      </c>
      <c r="H1664" t="n">
        <v>0.5295644989968133</v>
      </c>
      <c r="I1664" t="n">
        <v>0.5094339622641509</v>
      </c>
      <c r="J1664" t="n">
        <v>0.490566037735849</v>
      </c>
      <c r="K1664" t="n">
        <v>0.2396558212657743</v>
      </c>
      <c r="L1664" t="n">
        <v>0.2697781409983766</v>
      </c>
      <c r="M1664" t="n">
        <v>0.490566037735849</v>
      </c>
    </row>
    <row r="1665">
      <c r="A1665" s="323" t="n">
        <v>46033.28834490741</v>
      </c>
      <c r="B1665" s="82" t="n">
        <v>46033</v>
      </c>
      <c r="C1665" t="n">
        <v>400.1</v>
      </c>
      <c r="D1665" t="n">
        <v>847.3</v>
      </c>
      <c r="E1665" t="n">
        <v>5.4</v>
      </c>
      <c r="F1665" t="n">
        <v>10.6</v>
      </c>
      <c r="G1665" t="n">
        <v>0.472205830284433</v>
      </c>
      <c r="H1665" t="n">
        <v>0.527794169715567</v>
      </c>
      <c r="I1665" t="n">
        <v>0.5094339622641509</v>
      </c>
      <c r="J1665" t="n">
        <v>0.490566037735849</v>
      </c>
      <c r="K1665" t="n">
        <v>0.2405576871260319</v>
      </c>
      <c r="L1665" t="n">
        <v>0.2688762751381191</v>
      </c>
      <c r="M1665" t="n">
        <v>0.490566037735849</v>
      </c>
    </row>
    <row r="1666">
      <c r="A1666" s="323" t="n">
        <v>46033.2528125</v>
      </c>
      <c r="B1666" s="82" t="n">
        <v>46033</v>
      </c>
      <c r="C1666" t="n">
        <v>390.9</v>
      </c>
      <c r="D1666" t="n">
        <v>834.9</v>
      </c>
      <c r="E1666" t="n">
        <v>5.3</v>
      </c>
      <c r="F1666" t="n">
        <v>10.5</v>
      </c>
      <c r="G1666" t="n">
        <v>0.468199784405318</v>
      </c>
      <c r="H1666" t="n">
        <v>0.531800215594682</v>
      </c>
      <c r="I1666" t="n">
        <v>0.5047619047619047</v>
      </c>
      <c r="J1666" t="n">
        <v>0.4952380952380953</v>
      </c>
      <c r="K1666" t="n">
        <v>0.2363294149855415</v>
      </c>
      <c r="L1666" t="n">
        <v>0.2684324897763633</v>
      </c>
      <c r="M1666" t="n">
        <v>0.4952380952380953</v>
      </c>
    </row>
    <row r="1667">
      <c r="A1667" s="323" t="n">
        <v>46033.30489583333</v>
      </c>
      <c r="B1667" s="82" t="n">
        <v>46033</v>
      </c>
      <c r="C1667" t="n">
        <v>389.5</v>
      </c>
      <c r="D1667" t="n">
        <v>840.4</v>
      </c>
      <c r="E1667" t="n">
        <v>5.4</v>
      </c>
      <c r="F1667" t="n">
        <v>10.6</v>
      </c>
      <c r="G1667" t="n">
        <v>0.4634697762970014</v>
      </c>
      <c r="H1667" t="n">
        <v>0.5365302237029985</v>
      </c>
      <c r="I1667" t="n">
        <v>0.5094339622641509</v>
      </c>
      <c r="J1667" t="n">
        <v>0.490566037735849</v>
      </c>
      <c r="K1667" t="n">
        <v>0.2361072445286611</v>
      </c>
      <c r="L1667" t="n">
        <v>0.2733267177354898</v>
      </c>
      <c r="M1667" t="n">
        <v>0.490566037735849</v>
      </c>
    </row>
    <row r="1668">
      <c r="A1668" s="323" t="n">
        <v>46033.36236111111</v>
      </c>
      <c r="B1668" s="82" t="n">
        <v>46033</v>
      </c>
      <c r="C1668" t="n">
        <v>395.3</v>
      </c>
      <c r="D1668" t="n">
        <v>845.2</v>
      </c>
      <c r="E1668" t="n">
        <v>5.4</v>
      </c>
      <c r="F1668" t="n">
        <v>10.7</v>
      </c>
      <c r="G1668" t="n">
        <v>0.4676999526739233</v>
      </c>
      <c r="H1668" t="n">
        <v>0.5323000473260767</v>
      </c>
      <c r="I1668" t="n">
        <v>0.5046728971962617</v>
      </c>
      <c r="J1668" t="n">
        <v>0.4953271028037383</v>
      </c>
      <c r="K1668" t="n">
        <v>0.2360354901345034</v>
      </c>
      <c r="L1668" t="n">
        <v>0.2686374070617584</v>
      </c>
      <c r="M1668" t="n">
        <v>0.4953271028037383</v>
      </c>
    </row>
    <row r="1669">
      <c r="A1669" s="323" t="n">
        <v>46033.39936342592</v>
      </c>
      <c r="B1669" s="82" t="n">
        <v>46033</v>
      </c>
      <c r="C1669" t="n">
        <v>392.2</v>
      </c>
      <c r="D1669" t="n">
        <v>838.5</v>
      </c>
      <c r="E1669" t="n">
        <v>5.3</v>
      </c>
      <c r="F1669" t="n">
        <v>10.7</v>
      </c>
      <c r="G1669" t="n">
        <v>0.4677400119260584</v>
      </c>
      <c r="H1669" t="n">
        <v>0.5322599880739416</v>
      </c>
      <c r="I1669" t="n">
        <v>0.4953271028037383</v>
      </c>
      <c r="J1669" t="n">
        <v>0.5046728971962616</v>
      </c>
      <c r="K1669" t="n">
        <v>0.2316843049727205</v>
      </c>
      <c r="L1669" t="n">
        <v>0.2636427978310178</v>
      </c>
      <c r="M1669" t="n">
        <v>0.5046728971962616</v>
      </c>
    </row>
    <row r="1670">
      <c r="A1670" s="323" t="n">
        <v>46033.44868055556</v>
      </c>
      <c r="B1670" s="82" t="n">
        <v>46033</v>
      </c>
      <c r="C1670" t="n">
        <v>398.6</v>
      </c>
      <c r="D1670" t="n">
        <v>847.3</v>
      </c>
      <c r="E1670" t="n">
        <v>5.4</v>
      </c>
      <c r="F1670" t="n">
        <v>10.6</v>
      </c>
      <c r="G1670" t="n">
        <v>0.4704355010031867</v>
      </c>
      <c r="H1670" t="n">
        <v>0.5295644989968133</v>
      </c>
      <c r="I1670" t="n">
        <v>0.5094339622641509</v>
      </c>
      <c r="J1670" t="n">
        <v>0.490566037735849</v>
      </c>
      <c r="K1670" t="n">
        <v>0.2396558212657743</v>
      </c>
      <c r="L1670" t="n">
        <v>0.2697781409983766</v>
      </c>
      <c r="M1670" t="n">
        <v>0.490566037735849</v>
      </c>
    </row>
    <row r="1671">
      <c r="A1671" s="323" t="n">
        <v>46033.51715277778</v>
      </c>
      <c r="B1671" s="82" t="n">
        <v>46033</v>
      </c>
      <c r="C1671" t="n">
        <v>400.1</v>
      </c>
      <c r="D1671" t="n">
        <v>847.3</v>
      </c>
      <c r="E1671" t="n">
        <v>5.4</v>
      </c>
      <c r="F1671" t="n">
        <v>10.6</v>
      </c>
      <c r="G1671" t="n">
        <v>0.472205830284433</v>
      </c>
      <c r="H1671" t="n">
        <v>0.527794169715567</v>
      </c>
      <c r="I1671" t="n">
        <v>0.5094339622641509</v>
      </c>
      <c r="J1671" t="n">
        <v>0.490566037735849</v>
      </c>
      <c r="K1671" t="n">
        <v>0.2405576871260319</v>
      </c>
      <c r="L1671" t="n">
        <v>0.2688762751381191</v>
      </c>
      <c r="M1671" t="n">
        <v>0.490566037735849</v>
      </c>
    </row>
    <row r="1672">
      <c r="A1672" s="323" t="n">
        <v>46034.03145833333</v>
      </c>
      <c r="B1672" s="82" t="n">
        <v>46034</v>
      </c>
      <c r="C1672" t="n">
        <v>370.5</v>
      </c>
      <c r="D1672" t="n">
        <v>852.2</v>
      </c>
      <c r="E1672" t="n">
        <v>5.4</v>
      </c>
      <c r="F1672" t="n">
        <v>10.9</v>
      </c>
      <c r="G1672" t="n">
        <v>0.4347570992724712</v>
      </c>
      <c r="H1672" t="n">
        <v>0.5652429007275288</v>
      </c>
      <c r="I1672" t="n">
        <v>0.4954128440366973</v>
      </c>
      <c r="J1672" t="n">
        <v>0.5045871559633027</v>
      </c>
      <c r="K1672" t="n">
        <v>0.2153842510157197</v>
      </c>
      <c r="L1672" t="n">
        <v>0.2800285930209776</v>
      </c>
      <c r="M1672" t="n">
        <v>0.5045871559633027</v>
      </c>
    </row>
    <row r="1673">
      <c r="A1673" s="323" t="n">
        <v>46034.07211805556</v>
      </c>
      <c r="B1673" s="82" t="n">
        <v>46034</v>
      </c>
      <c r="C1673" t="n">
        <v>380.2</v>
      </c>
      <c r="D1673" t="n">
        <v>848.3</v>
      </c>
      <c r="E1673" t="n">
        <v>5.4</v>
      </c>
      <c r="F1673" t="n">
        <v>10.8</v>
      </c>
      <c r="G1673" t="n">
        <v>0.4481904986443475</v>
      </c>
      <c r="H1673" t="n">
        <v>0.5518095013556524</v>
      </c>
      <c r="I1673" t="n">
        <v>0.5</v>
      </c>
      <c r="J1673" t="n">
        <v>0.5</v>
      </c>
      <c r="K1673" t="n">
        <v>0.2240952493221738</v>
      </c>
      <c r="L1673" t="n">
        <v>0.2759047506778262</v>
      </c>
      <c r="M1673" t="n">
        <v>0.5</v>
      </c>
    </row>
    <row r="1674">
      <c r="A1674" s="323" t="n">
        <v>46035.02802083334</v>
      </c>
      <c r="B1674" s="82" t="n">
        <v>46035</v>
      </c>
      <c r="C1674" t="n">
        <v>384.9</v>
      </c>
      <c r="D1674" t="n">
        <v>861.6</v>
      </c>
      <c r="E1674" t="n">
        <v>5.4</v>
      </c>
      <c r="F1674" t="n">
        <v>10.7</v>
      </c>
      <c r="G1674" t="n">
        <v>0.4467270194986072</v>
      </c>
      <c r="H1674" t="n">
        <v>0.5532729805013928</v>
      </c>
      <c r="I1674" t="n">
        <v>0.5046728971962617</v>
      </c>
      <c r="J1674" t="n">
        <v>0.4953271028037383</v>
      </c>
      <c r="K1674" t="n">
        <v>0.225451019186213</v>
      </c>
      <c r="L1674" t="n">
        <v>0.2792218780100488</v>
      </c>
      <c r="M1674" t="n">
        <v>0.4953271028037383</v>
      </c>
    </row>
    <row r="1675">
      <c r="A1675" s="323" t="n">
        <v>46035.06643518519</v>
      </c>
      <c r="B1675" s="82" t="n">
        <v>46035</v>
      </c>
      <c r="C1675" t="n">
        <v>390.2</v>
      </c>
      <c r="D1675" t="n">
        <v>855.3</v>
      </c>
      <c r="E1675" t="n">
        <v>5.6</v>
      </c>
      <c r="F1675" t="n">
        <v>10.8</v>
      </c>
      <c r="G1675" t="n">
        <v>0.4562141938501111</v>
      </c>
      <c r="H1675" t="n">
        <v>0.5437858061498889</v>
      </c>
      <c r="I1675" t="n">
        <v>0.5185185185185185</v>
      </c>
      <c r="J1675" t="n">
        <v>0.4814814814814816</v>
      </c>
      <c r="K1675" t="n">
        <v>0.2365555079222798</v>
      </c>
      <c r="L1675" t="n">
        <v>0.2819630105962387</v>
      </c>
      <c r="M1675" t="n">
        <v>0.4814814814814816</v>
      </c>
    </row>
    <row r="1676">
      <c r="A1676" s="323" t="n">
        <v>46035.12159722222</v>
      </c>
      <c r="B1676" s="82" t="n">
        <v>46035</v>
      </c>
      <c r="C1676" t="n">
        <v>392.6</v>
      </c>
      <c r="D1676" t="n">
        <v>843.3</v>
      </c>
      <c r="E1676" t="n">
        <v>5.5</v>
      </c>
      <c r="F1676" t="n">
        <v>10.7</v>
      </c>
      <c r="G1676" t="n">
        <v>0.4655519981026919</v>
      </c>
      <c r="H1676" t="n">
        <v>0.5344480018973081</v>
      </c>
      <c r="I1676" t="n">
        <v>0.5140186915887851</v>
      </c>
      <c r="J1676" t="n">
        <v>0.4859813084112149</v>
      </c>
      <c r="K1676" t="n">
        <v>0.2393024289312903</v>
      </c>
      <c r="L1676" t="n">
        <v>0.2747162626574949</v>
      </c>
      <c r="M1676" t="n">
        <v>0.4859813084112149</v>
      </c>
    </row>
    <row r="1677">
      <c r="A1677" s="323" t="n">
        <v>46035.15847222223</v>
      </c>
      <c r="B1677" s="82" t="n">
        <v>46035</v>
      </c>
      <c r="C1677" t="n">
        <v>370.5</v>
      </c>
      <c r="D1677" t="n">
        <v>843.8</v>
      </c>
      <c r="E1677" t="n">
        <v>5.4</v>
      </c>
      <c r="F1677" t="n">
        <v>10.6</v>
      </c>
      <c r="G1677" t="n">
        <v>0.4390850912538516</v>
      </c>
      <c r="H1677" t="n">
        <v>0.5609149087461484</v>
      </c>
      <c r="I1677" t="n">
        <v>0.5094339622641509</v>
      </c>
      <c r="J1677" t="n">
        <v>0.490566037735849</v>
      </c>
      <c r="K1677" t="n">
        <v>0.2236848578085659</v>
      </c>
      <c r="L1677" t="n">
        <v>0.285749104455585</v>
      </c>
      <c r="M1677" t="n">
        <v>0.490566037735849</v>
      </c>
    </row>
    <row r="1678">
      <c r="A1678" s="323" t="n">
        <v>46035.21157407408</v>
      </c>
      <c r="B1678" s="82" t="n">
        <v>46035</v>
      </c>
      <c r="C1678" t="n">
        <v>385.2</v>
      </c>
      <c r="D1678" t="n">
        <v>847.5</v>
      </c>
      <c r="E1678" t="n">
        <v>5.4</v>
      </c>
      <c r="F1678" t="n">
        <v>10.7</v>
      </c>
      <c r="G1678" t="n">
        <v>0.4545132743362832</v>
      </c>
      <c r="H1678" t="n">
        <v>0.5454867256637168</v>
      </c>
      <c r="I1678" t="n">
        <v>0.5046728971962617</v>
      </c>
      <c r="J1678" t="n">
        <v>0.4953271028037383</v>
      </c>
      <c r="K1678" t="n">
        <v>0.2293805309734513</v>
      </c>
      <c r="L1678" t="n">
        <v>0.2752923662228104</v>
      </c>
      <c r="M1678" t="n">
        <v>0.4953271028037383</v>
      </c>
    </row>
    <row r="1679">
      <c r="A1679" s="323" t="n">
        <v>46035.2421875</v>
      </c>
      <c r="B1679" s="82" t="n">
        <v>46035</v>
      </c>
      <c r="C1679" t="n">
        <v>395.5</v>
      </c>
      <c r="D1679" t="n">
        <v>855.3</v>
      </c>
      <c r="E1679" t="n">
        <v>5.4</v>
      </c>
      <c r="F1679" t="n">
        <v>10.6</v>
      </c>
      <c r="G1679" t="n">
        <v>0.4624108499941541</v>
      </c>
      <c r="H1679" t="n">
        <v>0.5375891500058458</v>
      </c>
      <c r="I1679" t="n">
        <v>0.5094339622641509</v>
      </c>
      <c r="J1679" t="n">
        <v>0.490566037735849</v>
      </c>
      <c r="K1679" t="n">
        <v>0.2355677915064559</v>
      </c>
      <c r="L1679" t="n">
        <v>0.273866170757695</v>
      </c>
      <c r="M1679" t="n">
        <v>0.490566037735849</v>
      </c>
    </row>
    <row r="1680">
      <c r="A1680" s="323" t="n">
        <v>46035.29011574074</v>
      </c>
      <c r="B1680" s="82" t="n">
        <v>46035</v>
      </c>
      <c r="C1680" t="n">
        <v>387.5</v>
      </c>
      <c r="D1680" t="n">
        <v>857.2</v>
      </c>
      <c r="E1680" t="n">
        <v>5.5</v>
      </c>
      <c r="F1680" t="n">
        <v>10.7</v>
      </c>
      <c r="G1680" t="n">
        <v>0.4520531964535697</v>
      </c>
      <c r="H1680" t="n">
        <v>0.5479468035464302</v>
      </c>
      <c r="I1680" t="n">
        <v>0.5140186915887851</v>
      </c>
      <c r="J1680" t="n">
        <v>0.4859813084112149</v>
      </c>
      <c r="K1680" t="n">
        <v>0.2323637925695919</v>
      </c>
      <c r="L1680" t="n">
        <v>0.2816548990191931</v>
      </c>
      <c r="M1680" t="n">
        <v>0.4859813084112149</v>
      </c>
    </row>
    <row r="1681">
      <c r="A1681" s="323" t="n">
        <v>46036.03300925926</v>
      </c>
      <c r="B1681" s="82" t="n">
        <v>46036</v>
      </c>
      <c r="C1681" t="n">
        <v>392.7</v>
      </c>
      <c r="D1681" t="n">
        <v>835</v>
      </c>
      <c r="E1681" t="n">
        <v>5.6</v>
      </c>
      <c r="F1681" t="n">
        <v>10.7</v>
      </c>
      <c r="G1681" t="n">
        <v>0.4702994011976048</v>
      </c>
      <c r="H1681" t="n">
        <v>0.5297005988023952</v>
      </c>
      <c r="I1681" t="n">
        <v>0.5233644859813084</v>
      </c>
      <c r="J1681" t="n">
        <v>0.4766355140186916</v>
      </c>
      <c r="K1681" t="n">
        <v>0.2461380043651015</v>
      </c>
      <c r="L1681" t="n">
        <v>0.2772264816162068</v>
      </c>
      <c r="M1681" t="n">
        <v>0.4766355140186916</v>
      </c>
    </row>
    <row r="1682">
      <c r="A1682" s="323" t="n">
        <v>46036.08422453704</v>
      </c>
      <c r="B1682" s="82" t="n">
        <v>46036</v>
      </c>
      <c r="C1682" t="n">
        <v>390.4</v>
      </c>
      <c r="D1682" t="n">
        <v>832.6</v>
      </c>
      <c r="E1682" t="n">
        <v>5.5</v>
      </c>
      <c r="F1682" t="n">
        <v>10.6</v>
      </c>
      <c r="G1682" t="n">
        <v>0.4688926255104491</v>
      </c>
      <c r="H1682" t="n">
        <v>0.5311073744895508</v>
      </c>
      <c r="I1682" t="n">
        <v>0.5188679245283019</v>
      </c>
      <c r="J1682" t="n">
        <v>0.4811320754716981</v>
      </c>
      <c r="K1682" t="n">
        <v>0.243293343425233</v>
      </c>
      <c r="L1682" t="n">
        <v>0.2755745811030688</v>
      </c>
      <c r="M1682" t="n">
        <v>0.4811320754716981</v>
      </c>
    </row>
    <row r="1683">
      <c r="A1683" s="323" t="n">
        <v>46036.12707175926</v>
      </c>
      <c r="B1683" s="82" t="n">
        <v>46036</v>
      </c>
      <c r="C1683" t="n">
        <v>389.5</v>
      </c>
      <c r="D1683" t="n">
        <v>845.3</v>
      </c>
      <c r="E1683" t="n">
        <v>5.4</v>
      </c>
      <c r="F1683" t="n">
        <v>10.7</v>
      </c>
      <c r="G1683" t="n">
        <v>0.4607831539098545</v>
      </c>
      <c r="H1683" t="n">
        <v>0.5392168460901455</v>
      </c>
      <c r="I1683" t="n">
        <v>0.5046728971962617</v>
      </c>
      <c r="J1683" t="n">
        <v>0.4953271028037383</v>
      </c>
      <c r="K1683" t="n">
        <v>0.2325447692629173</v>
      </c>
      <c r="L1683" t="n">
        <v>0.2721281279333445</v>
      </c>
      <c r="M1683" t="n">
        <v>0.4953271028037383</v>
      </c>
    </row>
    <row r="1684">
      <c r="A1684" s="323" t="n">
        <v>46036.15275462963</v>
      </c>
      <c r="B1684" s="82" t="n">
        <v>46036</v>
      </c>
      <c r="C1684" t="n">
        <v>380.5</v>
      </c>
      <c r="D1684" t="n">
        <v>849.3</v>
      </c>
      <c r="E1684" t="n">
        <v>5.5</v>
      </c>
      <c r="F1684" t="n">
        <v>10.8</v>
      </c>
      <c r="G1684" t="n">
        <v>0.4480160131873308</v>
      </c>
      <c r="H1684" t="n">
        <v>0.5519839868126692</v>
      </c>
      <c r="I1684" t="n">
        <v>0.5092592592592592</v>
      </c>
      <c r="J1684" t="n">
        <v>0.4907407407407408</v>
      </c>
      <c r="K1684" t="n">
        <v>0.2281563030120665</v>
      </c>
      <c r="L1684" t="n">
        <v>0.2811029562471926</v>
      </c>
      <c r="M1684" t="n">
        <v>0.4907407407407408</v>
      </c>
    </row>
    <row r="1685">
      <c r="A1685" s="323" t="n">
        <v>46036.19380787037</v>
      </c>
      <c r="B1685" s="82" t="n">
        <v>46036</v>
      </c>
      <c r="C1685" t="n">
        <v>372.6</v>
      </c>
      <c r="D1685" t="n">
        <v>853.5</v>
      </c>
      <c r="E1685" t="n">
        <v>5.4</v>
      </c>
      <c r="F1685" t="n">
        <v>10.6</v>
      </c>
      <c r="G1685" t="n">
        <v>0.4365553602811951</v>
      </c>
      <c r="H1685" t="n">
        <v>0.5634446397188049</v>
      </c>
      <c r="I1685" t="n">
        <v>0.5094339622641509</v>
      </c>
      <c r="J1685" t="n">
        <v>0.490566037735849</v>
      </c>
      <c r="K1685" t="n">
        <v>0.2223961269357032</v>
      </c>
      <c r="L1685" t="n">
        <v>0.2870378353284478</v>
      </c>
      <c r="M1685" t="n">
        <v>0.490566037735849</v>
      </c>
    </row>
    <row r="1686">
      <c r="A1686" s="323" t="n">
        <v>46036.23447916667</v>
      </c>
      <c r="B1686" s="82" t="n">
        <v>46036</v>
      </c>
      <c r="C1686" t="n">
        <v>384.6</v>
      </c>
      <c r="D1686" t="n">
        <v>848.7</v>
      </c>
      <c r="E1686" t="n">
        <v>5.5</v>
      </c>
      <c r="F1686" t="n">
        <v>10.8</v>
      </c>
      <c r="G1686" t="n">
        <v>0.4531636620714034</v>
      </c>
      <c r="H1686" t="n">
        <v>0.5468363379285966</v>
      </c>
      <c r="I1686" t="n">
        <v>0.5092592592592592</v>
      </c>
      <c r="J1686" t="n">
        <v>0.4907407407407408</v>
      </c>
      <c r="K1686" t="n">
        <v>0.2307777908696961</v>
      </c>
      <c r="L1686" t="n">
        <v>0.2784814683895631</v>
      </c>
      <c r="M1686" t="n">
        <v>0.4907407407407408</v>
      </c>
    </row>
    <row r="1687">
      <c r="A1687" s="323" t="n">
        <v>46037.05269675926</v>
      </c>
      <c r="B1687" s="82" t="n">
        <v>46037</v>
      </c>
      <c r="C1687" t="n">
        <v>380.1</v>
      </c>
      <c r="D1687" t="n">
        <v>846.3</v>
      </c>
      <c r="E1687" t="n">
        <v>5.4</v>
      </c>
      <c r="F1687" t="n">
        <v>10.5</v>
      </c>
      <c r="G1687" t="n">
        <v>0.4491315136476428</v>
      </c>
      <c r="H1687" t="n">
        <v>0.5508684863523573</v>
      </c>
      <c r="I1687" t="n">
        <v>0.5142857142857143</v>
      </c>
      <c r="J1687" t="n">
        <v>0.4857142857142857</v>
      </c>
      <c r="K1687" t="n">
        <v>0.230981921304502</v>
      </c>
      <c r="L1687" t="n">
        <v>0.2833037929812123</v>
      </c>
      <c r="M1687" t="n">
        <v>0.4857142857142857</v>
      </c>
    </row>
    <row r="1688">
      <c r="A1688" s="323" t="n">
        <v>46037.07804398148</v>
      </c>
      <c r="B1688" s="82" t="n">
        <v>46037</v>
      </c>
      <c r="C1688" t="n">
        <v>391.8</v>
      </c>
      <c r="D1688" t="n">
        <v>858.2</v>
      </c>
      <c r="E1688" t="n">
        <v>5.5</v>
      </c>
      <c r="F1688" t="n">
        <v>10.8</v>
      </c>
      <c r="G1688" t="n">
        <v>0.456536937776742</v>
      </c>
      <c r="H1688" t="n">
        <v>0.543463062223258</v>
      </c>
      <c r="I1688" t="n">
        <v>0.5092592592592592</v>
      </c>
      <c r="J1688" t="n">
        <v>0.4907407407407408</v>
      </c>
      <c r="K1688" t="n">
        <v>0.2324956627566741</v>
      </c>
      <c r="L1688" t="n">
        <v>0.2767635965025851</v>
      </c>
      <c r="M1688" t="n">
        <v>0.4907407407407408</v>
      </c>
    </row>
    <row r="1689">
      <c r="A1689" s="323" t="n">
        <v>46037.11813657408</v>
      </c>
      <c r="B1689" s="82" t="n">
        <v>46037</v>
      </c>
      <c r="C1689" t="n">
        <v>398.3</v>
      </c>
      <c r="D1689" t="n">
        <v>864.4</v>
      </c>
      <c r="E1689" t="n">
        <v>5.2</v>
      </c>
      <c r="F1689" t="n">
        <v>10.5</v>
      </c>
      <c r="G1689" t="n">
        <v>0.4607820453493753</v>
      </c>
      <c r="H1689" t="n">
        <v>0.5392179546506247</v>
      </c>
      <c r="I1689" t="n">
        <v>0.4952380952380953</v>
      </c>
      <c r="J1689" t="n">
        <v>0.5047619047619047</v>
      </c>
      <c r="K1689" t="n">
        <v>0.2281968224587383</v>
      </c>
      <c r="L1689" t="n">
        <v>0.267041272779357</v>
      </c>
      <c r="M1689" t="n">
        <v>0.5047619047619047</v>
      </c>
    </row>
    <row r="1690">
      <c r="A1690" s="323" t="n">
        <v>46037.15436342593</v>
      </c>
      <c r="B1690" s="82" t="n">
        <v>46037</v>
      </c>
      <c r="C1690" t="n">
        <v>381.7</v>
      </c>
      <c r="D1690" t="n">
        <v>843.4</v>
      </c>
      <c r="E1690" t="n">
        <v>5.4</v>
      </c>
      <c r="F1690" t="n">
        <v>10.4</v>
      </c>
      <c r="G1690" t="n">
        <v>0.4525729191368271</v>
      </c>
      <c r="H1690" t="n">
        <v>0.5474270808631728</v>
      </c>
      <c r="I1690" t="n">
        <v>0.5192307692307693</v>
      </c>
      <c r="J1690" t="n">
        <v>0.4807692307692307</v>
      </c>
      <c r="K1690" t="n">
        <v>0.2349897849364295</v>
      </c>
      <c r="L1690" t="n">
        <v>0.2842409842943397</v>
      </c>
      <c r="M1690" t="n">
        <v>0.4807692307692307</v>
      </c>
    </row>
    <row r="1691">
      <c r="A1691" s="323" t="n">
        <v>46037.19476851852</v>
      </c>
      <c r="B1691" s="82" t="n">
        <v>46037</v>
      </c>
      <c r="C1691" t="n">
        <v>402.1</v>
      </c>
      <c r="D1691" t="n">
        <v>839.9</v>
      </c>
      <c r="E1691" t="n">
        <v>5.4</v>
      </c>
      <c r="F1691" t="n">
        <v>10.4</v>
      </c>
      <c r="G1691" t="n">
        <v>0.4787474699368973</v>
      </c>
      <c r="H1691" t="n">
        <v>0.5212525300631027</v>
      </c>
      <c r="I1691" t="n">
        <v>0.5192307692307693</v>
      </c>
      <c r="J1691" t="n">
        <v>0.4807692307692307</v>
      </c>
      <c r="K1691" t="n">
        <v>0.2485804170826197</v>
      </c>
      <c r="L1691" t="n">
        <v>0.2706503521481495</v>
      </c>
      <c r="M1691" t="n">
        <v>0.4807692307692307</v>
      </c>
    </row>
    <row r="1692">
      <c r="A1692" s="323" t="n">
        <v>46037.2321875</v>
      </c>
      <c r="B1692" s="82" t="n">
        <v>46037</v>
      </c>
      <c r="C1692" t="n">
        <v>396.3</v>
      </c>
      <c r="D1692" t="n">
        <v>846.3</v>
      </c>
      <c r="E1692" t="n">
        <v>5.4</v>
      </c>
      <c r="F1692" t="n">
        <v>10.5</v>
      </c>
      <c r="G1692" t="n">
        <v>0.4682736618220489</v>
      </c>
      <c r="H1692" t="n">
        <v>0.531726338177951</v>
      </c>
      <c r="I1692" t="n">
        <v>0.5142857142857143</v>
      </c>
      <c r="J1692" t="n">
        <v>0.4857142857142857</v>
      </c>
      <c r="K1692" t="n">
        <v>0.2408264546513395</v>
      </c>
      <c r="L1692" t="n">
        <v>0.2734592596343748</v>
      </c>
      <c r="M1692" t="n">
        <v>0.4857142857142857</v>
      </c>
    </row>
    <row r="1693">
      <c r="A1693" s="323" t="n">
        <v>46037.27804398148</v>
      </c>
      <c r="B1693" s="82" t="n">
        <v>46037</v>
      </c>
      <c r="C1693" t="n">
        <v>420</v>
      </c>
      <c r="D1693" t="n">
        <v>874.8</v>
      </c>
      <c r="E1693" t="n">
        <v>5.7</v>
      </c>
      <c r="F1693" t="n">
        <v>10.4</v>
      </c>
      <c r="G1693" t="n">
        <v>0.4801097393689986</v>
      </c>
      <c r="H1693" t="n">
        <v>0.5198902606310013</v>
      </c>
      <c r="I1693" t="n">
        <v>0.5480769230769231</v>
      </c>
      <c r="J1693" t="n">
        <v>0.4519230769230769</v>
      </c>
      <c r="K1693" t="n">
        <v>0.2631370686926243</v>
      </c>
      <c r="L1693" t="n">
        <v>0.2849398543842988</v>
      </c>
      <c r="M1693" t="n">
        <v>0.4519230769230769</v>
      </c>
    </row>
    <row r="1694">
      <c r="A1694" s="323" t="n">
        <v>46038.02347222222</v>
      </c>
      <c r="B1694" s="82" t="n">
        <v>46038</v>
      </c>
      <c r="C1694" t="n">
        <v>368.5</v>
      </c>
      <c r="D1694" t="n">
        <v>842.1</v>
      </c>
      <c r="E1694" t="n">
        <v>5.5</v>
      </c>
      <c r="F1694" t="n">
        <v>10.4</v>
      </c>
      <c r="G1694" t="n">
        <v>0.4375964849780311</v>
      </c>
      <c r="H1694" t="n">
        <v>0.5624035150219689</v>
      </c>
      <c r="I1694" t="n">
        <v>0.5288461538461539</v>
      </c>
      <c r="J1694" t="n">
        <v>0.4711538461538461</v>
      </c>
      <c r="K1694" t="n">
        <v>0.231421218017228</v>
      </c>
      <c r="L1694" t="n">
        <v>0.2974249358289259</v>
      </c>
      <c r="M1694" t="n">
        <v>0.4711538461538461</v>
      </c>
    </row>
    <row r="1695">
      <c r="A1695" s="323" t="n">
        <v>46038.08168981481</v>
      </c>
      <c r="B1695" s="82" t="n">
        <v>46038</v>
      </c>
      <c r="C1695" t="n">
        <v>389.5</v>
      </c>
      <c r="D1695" t="n">
        <v>832.9</v>
      </c>
      <c r="E1695" t="n">
        <v>5.5</v>
      </c>
      <c r="F1695" t="n">
        <v>10.4</v>
      </c>
      <c r="G1695" t="n">
        <v>0.4676431744507144</v>
      </c>
      <c r="H1695" t="n">
        <v>0.5323568255492857</v>
      </c>
      <c r="I1695" t="n">
        <v>0.5288461538461539</v>
      </c>
      <c r="J1695" t="n">
        <v>0.4711538461538461</v>
      </c>
      <c r="K1695" t="n">
        <v>0.2473112941806663</v>
      </c>
      <c r="L1695" t="n">
        <v>0.2815348596654876</v>
      </c>
      <c r="M1695" t="n">
        <v>0.4711538461538461</v>
      </c>
    </row>
    <row r="1696">
      <c r="A1696" s="323" t="n">
        <v>46038.12383101852</v>
      </c>
      <c r="B1696" s="82" t="n">
        <v>46038</v>
      </c>
      <c r="C1696" t="n">
        <v>390.4</v>
      </c>
      <c r="D1696" t="n">
        <v>847.3</v>
      </c>
      <c r="E1696" t="n">
        <v>5.5</v>
      </c>
      <c r="F1696" t="n">
        <v>10.4</v>
      </c>
      <c r="G1696" t="n">
        <v>0.4607577009323734</v>
      </c>
      <c r="H1696" t="n">
        <v>0.5392422990676266</v>
      </c>
      <c r="I1696" t="n">
        <v>0.5288461538461539</v>
      </c>
      <c r="J1696" t="n">
        <v>0.4711538461538461</v>
      </c>
      <c r="K1696" t="n">
        <v>0.2436699379930821</v>
      </c>
      <c r="L1696" t="n">
        <v>0.2851762158530717</v>
      </c>
      <c r="M1696" t="n">
        <v>0.4711538461538461</v>
      </c>
    </row>
    <row r="1697">
      <c r="A1697" s="323" t="n">
        <v>46038.15420138889</v>
      </c>
      <c r="B1697" s="82" t="n">
        <v>46038</v>
      </c>
      <c r="C1697" t="n">
        <v>390.2</v>
      </c>
      <c r="D1697" t="n">
        <v>850.2</v>
      </c>
      <c r="E1697" t="n">
        <v>5.4</v>
      </c>
      <c r="F1697" t="n">
        <v>10.5</v>
      </c>
      <c r="G1697" t="n">
        <v>0.4589508350976241</v>
      </c>
      <c r="H1697" t="n">
        <v>0.541049164902376</v>
      </c>
      <c r="I1697" t="n">
        <v>0.5142857142857143</v>
      </c>
      <c r="J1697" t="n">
        <v>0.4857142857142857</v>
      </c>
      <c r="K1697" t="n">
        <v>0.2360318580502067</v>
      </c>
      <c r="L1697" t="n">
        <v>0.2782538562355077</v>
      </c>
      <c r="M1697" t="n">
        <v>0.4857142857142857</v>
      </c>
    </row>
    <row r="1698">
      <c r="A1698" s="323" t="n">
        <v>46038.19252314815</v>
      </c>
      <c r="B1698" s="82" t="n">
        <v>46038</v>
      </c>
      <c r="C1698" t="n">
        <v>383.5</v>
      </c>
      <c r="D1698" t="n">
        <v>831.9</v>
      </c>
      <c r="E1698" t="n">
        <v>5.4</v>
      </c>
      <c r="F1698" t="n">
        <v>10.4</v>
      </c>
      <c r="G1698" t="n">
        <v>0.4609929078014184</v>
      </c>
      <c r="H1698" t="n">
        <v>0.5390070921985816</v>
      </c>
      <c r="I1698" t="n">
        <v>0.5192307692307693</v>
      </c>
      <c r="J1698" t="n">
        <v>0.4807692307692307</v>
      </c>
      <c r="K1698" t="n">
        <v>0.2393617021276596</v>
      </c>
      <c r="L1698" t="n">
        <v>0.2798690671031097</v>
      </c>
      <c r="M1698" t="n">
        <v>0.4807692307692307</v>
      </c>
    </row>
    <row r="1699">
      <c r="A1699" s="323" t="n">
        <v>46038.22959490741</v>
      </c>
      <c r="B1699" s="82" t="n">
        <v>46038</v>
      </c>
      <c r="C1699" t="n">
        <v>387.5</v>
      </c>
      <c r="D1699" t="n">
        <v>838.5</v>
      </c>
      <c r="E1699" t="n">
        <v>5.5</v>
      </c>
      <c r="F1699" t="n">
        <v>10.5</v>
      </c>
      <c r="G1699" t="n">
        <v>0.4621347644603458</v>
      </c>
      <c r="H1699" t="n">
        <v>0.5378652355396542</v>
      </c>
      <c r="I1699" t="n">
        <v>0.5238095238095238</v>
      </c>
      <c r="J1699" t="n">
        <v>0.4761904761904762</v>
      </c>
      <c r="K1699" t="n">
        <v>0.2420705909078002</v>
      </c>
      <c r="L1699" t="n">
        <v>0.2817389329017236</v>
      </c>
      <c r="M1699" t="n">
        <v>0.4761904761904762</v>
      </c>
    </row>
    <row r="1700">
      <c r="A1700" s="323" t="n">
        <v>46038.26278935185</v>
      </c>
      <c r="B1700" s="82" t="n">
        <v>46038</v>
      </c>
      <c r="C1700" t="n">
        <v>404.3</v>
      </c>
      <c r="D1700" t="n">
        <v>832.5</v>
      </c>
      <c r="E1700" t="n">
        <v>5.4</v>
      </c>
      <c r="F1700" t="n">
        <v>10.6</v>
      </c>
      <c r="G1700" t="n">
        <v>0.4856456456456457</v>
      </c>
      <c r="H1700" t="n">
        <v>0.5143543543543544</v>
      </c>
      <c r="I1700" t="n">
        <v>0.5094339622641509</v>
      </c>
      <c r="J1700" t="n">
        <v>0.490566037735849</v>
      </c>
      <c r="K1700" t="n">
        <v>0.2474043855175931</v>
      </c>
      <c r="L1700" t="n">
        <v>0.2620295767465579</v>
      </c>
      <c r="M1700" t="n">
        <v>0.490566037735849</v>
      </c>
    </row>
    <row r="1701">
      <c r="A1701" s="323" t="n">
        <v>46039.02305555555</v>
      </c>
      <c r="B1701" s="82" t="n">
        <v>46039</v>
      </c>
      <c r="C1701" t="n">
        <v>375.5</v>
      </c>
      <c r="D1701" t="n">
        <v>867.1</v>
      </c>
      <c r="E1701" t="n">
        <v>5.5</v>
      </c>
      <c r="F1701" t="n">
        <v>10.7</v>
      </c>
      <c r="G1701" t="n">
        <v>0.4330527044170223</v>
      </c>
      <c r="H1701" t="n">
        <v>0.5669472955829777</v>
      </c>
      <c r="I1701" t="n">
        <v>0.5140186915887851</v>
      </c>
      <c r="J1701" t="n">
        <v>0.4859813084112149</v>
      </c>
      <c r="K1701" t="n">
        <v>0.2225971845134227</v>
      </c>
      <c r="L1701" t="n">
        <v>0.2914215070753624</v>
      </c>
      <c r="M1701" t="n">
        <v>0.4859813084112149</v>
      </c>
    </row>
    <row r="1702">
      <c r="A1702" s="323" t="n">
        <v>46039.07251157407</v>
      </c>
      <c r="B1702" s="82" t="n">
        <v>46039</v>
      </c>
      <c r="C1702" t="n">
        <v>380.5</v>
      </c>
      <c r="D1702" t="n">
        <v>858.3</v>
      </c>
      <c r="E1702" t="n">
        <v>5.4</v>
      </c>
      <c r="F1702" t="n">
        <v>10.6</v>
      </c>
      <c r="G1702" t="n">
        <v>0.4433181871140627</v>
      </c>
      <c r="H1702" t="n">
        <v>0.5566818128859373</v>
      </c>
      <c r="I1702" t="n">
        <v>0.5094339622641509</v>
      </c>
      <c r="J1702" t="n">
        <v>0.490566037735849</v>
      </c>
      <c r="K1702" t="n">
        <v>0.2258413406052772</v>
      </c>
      <c r="L1702" t="n">
        <v>0.2835926216588737</v>
      </c>
      <c r="M1702" t="n">
        <v>0.490566037735849</v>
      </c>
    </row>
    <row r="1703">
      <c r="A1703" s="323" t="n">
        <v>46039.1171412037</v>
      </c>
      <c r="B1703" s="82" t="n">
        <v>46039</v>
      </c>
      <c r="C1703" t="n">
        <v>372.3</v>
      </c>
      <c r="D1703" t="n">
        <v>846.6</v>
      </c>
      <c r="E1703" t="n">
        <v>5.4</v>
      </c>
      <c r="F1703" t="n">
        <v>10.5</v>
      </c>
      <c r="G1703" t="n">
        <v>0.4397590361445783</v>
      </c>
      <c r="H1703" t="n">
        <v>0.5602409638554217</v>
      </c>
      <c r="I1703" t="n">
        <v>0.5142857142857143</v>
      </c>
      <c r="J1703" t="n">
        <v>0.4857142857142857</v>
      </c>
      <c r="K1703" t="n">
        <v>0.2261617900172117</v>
      </c>
      <c r="L1703" t="n">
        <v>0.2881239242685026</v>
      </c>
      <c r="M1703" t="n">
        <v>0.4857142857142857</v>
      </c>
    </row>
    <row r="1704">
      <c r="A1704" s="323" t="n">
        <v>46039.15341435185</v>
      </c>
      <c r="B1704" s="82" t="n">
        <v>46039</v>
      </c>
      <c r="C1704" t="n">
        <v>382.4</v>
      </c>
      <c r="D1704" t="n">
        <v>839.5</v>
      </c>
      <c r="E1704" t="n">
        <v>5.5</v>
      </c>
      <c r="F1704" t="n">
        <v>10.6</v>
      </c>
      <c r="G1704" t="n">
        <v>0.4555092316855271</v>
      </c>
      <c r="H1704" t="n">
        <v>0.544490768314473</v>
      </c>
      <c r="I1704" t="n">
        <v>0.5188679245283019</v>
      </c>
      <c r="J1704" t="n">
        <v>0.4811320754716981</v>
      </c>
      <c r="K1704" t="n">
        <v>0.2363491296481509</v>
      </c>
      <c r="L1704" t="n">
        <v>0.2825187948801511</v>
      </c>
      <c r="M1704" t="n">
        <v>0.4811320754716981</v>
      </c>
    </row>
    <row r="1705">
      <c r="A1705" s="323" t="n">
        <v>46039.19613425926</v>
      </c>
      <c r="B1705" s="82" t="n">
        <v>46039</v>
      </c>
      <c r="C1705" t="n">
        <v>378.2</v>
      </c>
      <c r="D1705" t="n">
        <v>843.3</v>
      </c>
      <c r="E1705" t="n">
        <v>5.4</v>
      </c>
      <c r="F1705" t="n">
        <v>10.5</v>
      </c>
      <c r="G1705" t="n">
        <v>0.4484762243566939</v>
      </c>
      <c r="H1705" t="n">
        <v>0.551523775643306</v>
      </c>
      <c r="I1705" t="n">
        <v>0.5142857142857143</v>
      </c>
      <c r="J1705" t="n">
        <v>0.4857142857142857</v>
      </c>
      <c r="K1705" t="n">
        <v>0.2306449153834426</v>
      </c>
      <c r="L1705" t="n">
        <v>0.2836407989022717</v>
      </c>
      <c r="M1705" t="n">
        <v>0.4857142857142857</v>
      </c>
    </row>
    <row r="1706">
      <c r="A1706" s="323" t="n">
        <v>46039.22541666667</v>
      </c>
      <c r="B1706" s="82" t="n">
        <v>46039</v>
      </c>
      <c r="C1706" t="n">
        <v>390.1</v>
      </c>
      <c r="D1706" t="n">
        <v>840.9</v>
      </c>
      <c r="E1706" t="n">
        <v>5.6</v>
      </c>
      <c r="F1706" t="n">
        <v>10.6</v>
      </c>
      <c r="G1706" t="n">
        <v>0.4639077179212749</v>
      </c>
      <c r="H1706" t="n">
        <v>0.5360922820787252</v>
      </c>
      <c r="I1706" t="n">
        <v>0.5283018867924528</v>
      </c>
      <c r="J1706" t="n">
        <v>0.4716981132075472</v>
      </c>
      <c r="K1706" t="n">
        <v>0.2450833226753905</v>
      </c>
      <c r="L1706" t="n">
        <v>0.2832185641170624</v>
      </c>
      <c r="M1706" t="n">
        <v>0.4716981132075472</v>
      </c>
    </row>
    <row r="1707">
      <c r="A1707" s="323" t="n">
        <v>46039.28155092592</v>
      </c>
      <c r="B1707" s="82" t="n">
        <v>46039</v>
      </c>
      <c r="C1707" t="n">
        <v>372.2</v>
      </c>
      <c r="D1707" t="n">
        <v>851.8</v>
      </c>
      <c r="E1707" t="n">
        <v>5.4</v>
      </c>
      <c r="F1707" t="n">
        <v>10.6</v>
      </c>
      <c r="G1707" t="n">
        <v>0.4369570321671754</v>
      </c>
      <c r="H1707" t="n">
        <v>0.5630429678328246</v>
      </c>
      <c r="I1707" t="n">
        <v>0.5094339622641509</v>
      </c>
      <c r="J1707" t="n">
        <v>0.490566037735849</v>
      </c>
      <c r="K1707" t="n">
        <v>0.2226007522361082</v>
      </c>
      <c r="L1707" t="n">
        <v>0.2868332100280427</v>
      </c>
      <c r="M1707" t="n">
        <v>0.490566037735849</v>
      </c>
    </row>
    <row r="1708">
      <c r="A1708" s="323" t="n">
        <v>46040.03876157408</v>
      </c>
      <c r="B1708" s="82" t="n">
        <v>46040</v>
      </c>
      <c r="C1708" t="n">
        <v>360.5</v>
      </c>
      <c r="D1708" t="n">
        <v>845.8</v>
      </c>
      <c r="E1708" t="n">
        <v>5.5</v>
      </c>
      <c r="F1708" t="n">
        <v>10.5</v>
      </c>
      <c r="G1708" t="n">
        <v>0.4262236935445732</v>
      </c>
      <c r="H1708" t="n">
        <v>0.5737763064554268</v>
      </c>
      <c r="I1708" t="n">
        <v>0.5238095238095238</v>
      </c>
      <c r="J1708" t="n">
        <v>0.4761904761904762</v>
      </c>
      <c r="K1708" t="n">
        <v>0.2232600299519193</v>
      </c>
      <c r="L1708" t="n">
        <v>0.3005494938576045</v>
      </c>
      <c r="M1708" t="n">
        <v>0.4761904761904762</v>
      </c>
    </row>
    <row r="1709">
      <c r="A1709" s="323" t="n">
        <v>46040.08048611111</v>
      </c>
      <c r="B1709" s="82" t="n">
        <v>46040</v>
      </c>
      <c r="C1709" t="n">
        <v>367.3</v>
      </c>
      <c r="D1709" t="n">
        <v>842.5</v>
      </c>
      <c r="E1709" t="n">
        <v>5.4</v>
      </c>
      <c r="F1709" t="n">
        <v>10.4</v>
      </c>
      <c r="G1709" t="n">
        <v>0.4359643916913947</v>
      </c>
      <c r="H1709" t="n">
        <v>0.5640356083086053</v>
      </c>
      <c r="I1709" t="n">
        <v>0.5192307692307693</v>
      </c>
      <c r="J1709" t="n">
        <v>0.4807692307692307</v>
      </c>
      <c r="K1709" t="n">
        <v>0.2263661264551473</v>
      </c>
      <c r="L1709" t="n">
        <v>0.292864642775622</v>
      </c>
      <c r="M1709" t="n">
        <v>0.4807692307692307</v>
      </c>
    </row>
    <row r="1710">
      <c r="A1710" s="323" t="n">
        <v>46040.11430555556</v>
      </c>
      <c r="B1710" s="82" t="n">
        <v>46040</v>
      </c>
      <c r="C1710" t="n">
        <v>394.2</v>
      </c>
      <c r="D1710" t="n">
        <v>848.3</v>
      </c>
      <c r="E1710" t="n">
        <v>5.4</v>
      </c>
      <c r="F1710" t="n">
        <v>10.5</v>
      </c>
      <c r="G1710" t="n">
        <v>0.4646940940704939</v>
      </c>
      <c r="H1710" t="n">
        <v>0.5353059059295061</v>
      </c>
      <c r="I1710" t="n">
        <v>0.5142857142857143</v>
      </c>
      <c r="J1710" t="n">
        <v>0.4857142857142857</v>
      </c>
      <c r="K1710" t="n">
        <v>0.2389855340933969</v>
      </c>
      <c r="L1710" t="n">
        <v>0.2753001801923174</v>
      </c>
      <c r="M1710" t="n">
        <v>0.4857142857142857</v>
      </c>
    </row>
    <row r="1711">
      <c r="A1711" s="323" t="n">
        <v>46040.1678125</v>
      </c>
      <c r="B1711" s="82" t="n">
        <v>46040</v>
      </c>
      <c r="C1711" t="n">
        <v>375.5</v>
      </c>
      <c r="D1711" t="n">
        <v>866.1</v>
      </c>
      <c r="E1711" t="n">
        <v>5.6</v>
      </c>
      <c r="F1711" t="n">
        <v>10.4</v>
      </c>
      <c r="G1711" t="n">
        <v>0.4335527075395451</v>
      </c>
      <c r="H1711" t="n">
        <v>0.5664472924604549</v>
      </c>
      <c r="I1711" t="n">
        <v>0.5384615384615384</v>
      </c>
      <c r="J1711" t="n">
        <v>0.4615384615384616</v>
      </c>
      <c r="K1711" t="n">
        <v>0.2334514579059089</v>
      </c>
      <c r="L1711" t="n">
        <v>0.3050100805556296</v>
      </c>
      <c r="M1711" t="n">
        <v>0.4615384615384616</v>
      </c>
    </row>
    <row r="1712">
      <c r="A1712" s="323" t="n">
        <v>46040.23483796296</v>
      </c>
      <c r="B1712" s="82" t="n">
        <v>46040</v>
      </c>
      <c r="C1712" t="n">
        <v>379.9</v>
      </c>
      <c r="D1712" t="n">
        <v>860.1</v>
      </c>
      <c r="E1712" t="n">
        <v>5.6</v>
      </c>
      <c r="F1712" t="n">
        <v>10.6</v>
      </c>
      <c r="G1712" t="n">
        <v>0.441692826415533</v>
      </c>
      <c r="H1712" t="n">
        <v>0.5583071735844669</v>
      </c>
      <c r="I1712" t="n">
        <v>0.5283018867924528</v>
      </c>
      <c r="J1712" t="n">
        <v>0.4716981132075472</v>
      </c>
      <c r="K1712" t="n">
        <v>0.2333471535780174</v>
      </c>
      <c r="L1712" t="n">
        <v>0.2949547332144353</v>
      </c>
      <c r="M1712" t="n">
        <v>0.4716981132075472</v>
      </c>
    </row>
    <row r="1713">
      <c r="A1713" s="323" t="n">
        <v>46040.2853587963</v>
      </c>
      <c r="B1713" s="82" t="n">
        <v>46040</v>
      </c>
      <c r="C1713" t="n">
        <v>370.5</v>
      </c>
      <c r="D1713" t="n">
        <v>855.3</v>
      </c>
      <c r="E1713" t="n">
        <v>5.4</v>
      </c>
      <c r="F1713" t="n">
        <v>10.5</v>
      </c>
      <c r="G1713" t="n">
        <v>0.4331813398807436</v>
      </c>
      <c r="H1713" t="n">
        <v>0.5668186601192564</v>
      </c>
      <c r="I1713" t="n">
        <v>0.5142857142857143</v>
      </c>
      <c r="J1713" t="n">
        <v>0.4857142857142857</v>
      </c>
      <c r="K1713" t="n">
        <v>0.222778974795811</v>
      </c>
      <c r="L1713" t="n">
        <v>0.2915067394899034</v>
      </c>
      <c r="M1713" t="n">
        <v>0.4857142857142857</v>
      </c>
    </row>
    <row r="1714">
      <c r="A1714" s="323" t="n">
        <v>46040.70913194444</v>
      </c>
      <c r="B1714" s="82" t="n">
        <v>46040</v>
      </c>
      <c r="C1714" t="n">
        <v>398.5</v>
      </c>
      <c r="D1714" t="n">
        <v>824.6</v>
      </c>
      <c r="E1714" t="n">
        <v>5.3</v>
      </c>
      <c r="F1714" t="n">
        <v>10.4</v>
      </c>
      <c r="G1714" t="n">
        <v>0.4832646131457676</v>
      </c>
      <c r="H1714" t="n">
        <v>0.5167353868542324</v>
      </c>
      <c r="I1714" t="n">
        <v>0.5096153846153846</v>
      </c>
      <c r="J1714" t="n">
        <v>0.4903846153846154</v>
      </c>
      <c r="K1714" t="n">
        <v>0.2462790816992854</v>
      </c>
      <c r="L1714" t="n">
        <v>0.2633363029160992</v>
      </c>
      <c r="M1714" t="n">
        <v>0.4903846153846154</v>
      </c>
    </row>
    <row r="1715">
      <c r="A1715" s="323" t="n">
        <v>46040.82945601852</v>
      </c>
      <c r="B1715" s="82" t="n">
        <v>46040</v>
      </c>
      <c r="C1715" t="n">
        <v>402</v>
      </c>
      <c r="D1715" t="n">
        <v>826.7</v>
      </c>
      <c r="E1715" t="n">
        <v>5.4</v>
      </c>
      <c r="F1715" t="n">
        <v>10.4</v>
      </c>
      <c r="G1715" t="n">
        <v>0.4862707148905286</v>
      </c>
      <c r="H1715" t="n">
        <v>0.5137292851094715</v>
      </c>
      <c r="I1715" t="n">
        <v>0.5192307692307693</v>
      </c>
      <c r="J1715" t="n">
        <v>0.4807692307692307</v>
      </c>
      <c r="K1715" t="n">
        <v>0.2524867173470052</v>
      </c>
      <c r="L1715" t="n">
        <v>0.266744051883764</v>
      </c>
      <c r="M1715" t="n">
        <v>0.4807692307692307</v>
      </c>
    </row>
    <row r="1716">
      <c r="A1716" s="323" t="n">
        <v>46040.84672453703</v>
      </c>
      <c r="B1716" s="82" t="n">
        <v>46040</v>
      </c>
      <c r="C1716" t="n">
        <v>378.7</v>
      </c>
      <c r="D1716" t="n">
        <v>820.6</v>
      </c>
      <c r="E1716" t="n">
        <v>5.3</v>
      </c>
      <c r="F1716" t="n">
        <v>10.3</v>
      </c>
      <c r="G1716" t="n">
        <v>0.4614915915184011</v>
      </c>
      <c r="H1716" t="n">
        <v>0.5385084084815989</v>
      </c>
      <c r="I1716" t="n">
        <v>0.5145631067961165</v>
      </c>
      <c r="J1716" t="n">
        <v>0.4854368932038836</v>
      </c>
      <c r="K1716" t="n">
        <v>0.2374665470919928</v>
      </c>
      <c r="L1716" t="n">
        <v>0.2770965597041237</v>
      </c>
      <c r="M1716" t="n">
        <v>0.4854368932038836</v>
      </c>
    </row>
    <row r="1717">
      <c r="A1717" s="323" t="n">
        <v>46041.03396990741</v>
      </c>
      <c r="B1717" s="82" t="n">
        <v>46041</v>
      </c>
      <c r="C1717" t="n">
        <v>375.4</v>
      </c>
      <c r="D1717" t="n">
        <v>845.6</v>
      </c>
      <c r="E1717" t="n">
        <v>5.5</v>
      </c>
      <c r="F1717" t="n">
        <v>10.4</v>
      </c>
      <c r="G1717" t="n">
        <v>0.4439451277199621</v>
      </c>
      <c r="H1717" t="n">
        <v>0.5560548722800379</v>
      </c>
      <c r="I1717" t="n">
        <v>0.5288461538461539</v>
      </c>
      <c r="J1717" t="n">
        <v>0.4711538461538461</v>
      </c>
      <c r="K1717" t="n">
        <v>0.2347786733134415</v>
      </c>
      <c r="L1717" t="n">
        <v>0.2940674805327124</v>
      </c>
      <c r="M1717" t="n">
        <v>0.4711538461538461</v>
      </c>
    </row>
    <row r="1718">
      <c r="A1718" s="323" t="n">
        <v>46041.08144675926</v>
      </c>
      <c r="B1718" s="82" t="n">
        <v>46041</v>
      </c>
      <c r="C1718" t="n">
        <v>371.1</v>
      </c>
      <c r="D1718" t="n">
        <v>841.5</v>
      </c>
      <c r="E1718" t="n">
        <v>5.5</v>
      </c>
      <c r="F1718" t="n">
        <v>10.5</v>
      </c>
      <c r="G1718" t="n">
        <v>0.4409982174688057</v>
      </c>
      <c r="H1718" t="n">
        <v>0.5590017825311943</v>
      </c>
      <c r="I1718" t="n">
        <v>0.5238095238095238</v>
      </c>
      <c r="J1718" t="n">
        <v>0.4761904761904762</v>
      </c>
      <c r="K1718" t="n">
        <v>0.230999066293184</v>
      </c>
      <c r="L1718" t="n">
        <v>0.2928104575163399</v>
      </c>
      <c r="M1718" t="n">
        <v>0.4761904761904762</v>
      </c>
    </row>
    <row r="1719">
      <c r="A1719" s="323" t="n">
        <v>46041.11866898148</v>
      </c>
      <c r="B1719" s="82" t="n">
        <v>46041</v>
      </c>
      <c r="C1719" t="n">
        <v>371.8</v>
      </c>
      <c r="D1719" t="n">
        <v>843.4</v>
      </c>
      <c r="E1719" t="n">
        <v>5.3</v>
      </c>
      <c r="F1719" t="n">
        <v>10.5</v>
      </c>
      <c r="G1719" t="n">
        <v>0.4408347166231918</v>
      </c>
      <c r="H1719" t="n">
        <v>0.5591652833768082</v>
      </c>
      <c r="I1719" t="n">
        <v>0.5047619047619047</v>
      </c>
      <c r="J1719" t="n">
        <v>0.4952380952380953</v>
      </c>
      <c r="K1719" t="n">
        <v>0.2225165712478968</v>
      </c>
      <c r="L1719" t="n">
        <v>0.2822453335140079</v>
      </c>
      <c r="M1719" t="n">
        <v>0.4952380952380953</v>
      </c>
    </row>
    <row r="1720">
      <c r="A1720" s="323" t="n">
        <v>46041.1680787037</v>
      </c>
      <c r="B1720" s="82" t="n">
        <v>46041</v>
      </c>
      <c r="C1720" t="n">
        <v>385.5</v>
      </c>
      <c r="D1720" t="n">
        <v>839.6</v>
      </c>
      <c r="E1720" t="n">
        <v>5.5</v>
      </c>
      <c r="F1720" t="n">
        <v>10.5</v>
      </c>
      <c r="G1720" t="n">
        <v>0.4591472129585517</v>
      </c>
      <c r="H1720" t="n">
        <v>0.5408527870414483</v>
      </c>
      <c r="I1720" t="n">
        <v>0.5238095238095238</v>
      </c>
      <c r="J1720" t="n">
        <v>0.4761904761904762</v>
      </c>
      <c r="K1720" t="n">
        <v>0.240505682978289</v>
      </c>
      <c r="L1720" t="n">
        <v>0.2833038408312349</v>
      </c>
      <c r="M1720" t="n">
        <v>0.4761904761904762</v>
      </c>
    </row>
    <row r="1721">
      <c r="A1721" s="323" t="n">
        <v>46041.20503472222</v>
      </c>
      <c r="B1721" s="82" t="n">
        <v>46041</v>
      </c>
      <c r="C1721" t="n">
        <v>380.3</v>
      </c>
      <c r="D1721" t="n">
        <v>839.7</v>
      </c>
      <c r="E1721" t="n">
        <v>5.4</v>
      </c>
      <c r="F1721" t="n">
        <v>10.4</v>
      </c>
      <c r="G1721" t="n">
        <v>0.4528998451828034</v>
      </c>
      <c r="H1721" t="n">
        <v>0.5471001548171966</v>
      </c>
      <c r="I1721" t="n">
        <v>0.5192307692307693</v>
      </c>
      <c r="J1721" t="n">
        <v>0.4807692307692307</v>
      </c>
      <c r="K1721" t="n">
        <v>0.2351595349987633</v>
      </c>
      <c r="L1721" t="n">
        <v>0.284071234232006</v>
      </c>
      <c r="M1721" t="n">
        <v>0.4807692307692307</v>
      </c>
    </row>
    <row r="1722">
      <c r="A1722" s="323" t="n">
        <v>46041.23403935185</v>
      </c>
      <c r="B1722" s="82" t="n">
        <v>46041</v>
      </c>
      <c r="C1722" t="n">
        <v>382.2</v>
      </c>
      <c r="D1722" t="n">
        <v>846.2</v>
      </c>
      <c r="E1722" t="n">
        <v>5.4</v>
      </c>
      <c r="F1722" t="n">
        <v>10.5</v>
      </c>
      <c r="G1722" t="n">
        <v>0.4516662727487591</v>
      </c>
      <c r="H1722" t="n">
        <v>0.5483337272512409</v>
      </c>
      <c r="I1722" t="n">
        <v>0.5142857142857143</v>
      </c>
      <c r="J1722" t="n">
        <v>0.4857142857142857</v>
      </c>
      <c r="K1722" t="n">
        <v>0.2322855116993619</v>
      </c>
      <c r="L1722" t="n">
        <v>0.2820002025863525</v>
      </c>
      <c r="M1722" t="n">
        <v>0.4857142857142857</v>
      </c>
    </row>
    <row r="1723">
      <c r="A1723" s="323" t="n">
        <v>46041.29103009259</v>
      </c>
      <c r="B1723" s="82" t="n">
        <v>46041</v>
      </c>
      <c r="C1723" t="n">
        <v>368.5</v>
      </c>
      <c r="D1723" t="n">
        <v>842.5</v>
      </c>
      <c r="E1723" t="n">
        <v>5.5</v>
      </c>
      <c r="F1723" t="n">
        <v>10.5</v>
      </c>
      <c r="G1723" t="n">
        <v>0.4373887240356083</v>
      </c>
      <c r="H1723" t="n">
        <v>0.5626112759643916</v>
      </c>
      <c r="I1723" t="n">
        <v>0.5238095238095238</v>
      </c>
      <c r="J1723" t="n">
        <v>0.4761904761904762</v>
      </c>
      <c r="K1723" t="n">
        <v>0.2291083792567472</v>
      </c>
      <c r="L1723" t="n">
        <v>0.2947011445527766</v>
      </c>
      <c r="M1723" t="n">
        <v>0.4761904761904762</v>
      </c>
    </row>
    <row r="1724">
      <c r="A1724" s="323" t="n">
        <v>46042.03865740741</v>
      </c>
      <c r="B1724" s="82" t="n">
        <v>46042</v>
      </c>
      <c r="C1724" t="n">
        <v>375.5</v>
      </c>
      <c r="D1724" t="n">
        <v>847.9</v>
      </c>
      <c r="E1724" t="n">
        <v>5.4</v>
      </c>
      <c r="F1724" t="n">
        <v>10.5</v>
      </c>
      <c r="G1724" t="n">
        <v>0.4428588276919448</v>
      </c>
      <c r="H1724" t="n">
        <v>0.5571411723080552</v>
      </c>
      <c r="I1724" t="n">
        <v>0.5142857142857143</v>
      </c>
      <c r="J1724" t="n">
        <v>0.4857142857142857</v>
      </c>
      <c r="K1724" t="n">
        <v>0.2277559685272859</v>
      </c>
      <c r="L1724" t="n">
        <v>0.2865297457584284</v>
      </c>
      <c r="M1724" t="n">
        <v>0.4857142857142857</v>
      </c>
    </row>
    <row r="1725">
      <c r="A1725" s="323" t="n">
        <v>46042.06114583334</v>
      </c>
      <c r="B1725" s="82" t="n">
        <v>46042</v>
      </c>
      <c r="C1725" t="n">
        <v>380.3</v>
      </c>
      <c r="D1725" t="n">
        <v>842.6</v>
      </c>
      <c r="E1725" t="n">
        <v>5.5</v>
      </c>
      <c r="F1725" t="n">
        <v>10.6</v>
      </c>
      <c r="G1725" t="n">
        <v>0.4513410871113221</v>
      </c>
      <c r="H1725" t="n">
        <v>0.5486589128886779</v>
      </c>
      <c r="I1725" t="n">
        <v>0.5188679245283019</v>
      </c>
      <c r="J1725" t="n">
        <v>0.4811320754716981</v>
      </c>
      <c r="K1725" t="n">
        <v>0.2341864131237992</v>
      </c>
      <c r="L1725" t="n">
        <v>0.2846815114045027</v>
      </c>
      <c r="M1725" t="n">
        <v>0.4811320754716981</v>
      </c>
    </row>
    <row r="1726">
      <c r="A1726" s="323" t="n">
        <v>46042.15821759259</v>
      </c>
      <c r="B1726" s="82" t="n">
        <v>46042</v>
      </c>
      <c r="C1726" t="n">
        <v>370.2</v>
      </c>
      <c r="D1726" t="n">
        <v>845.9</v>
      </c>
      <c r="E1726" t="n">
        <v>5.6</v>
      </c>
      <c r="F1726" t="n">
        <v>10.4</v>
      </c>
      <c r="G1726" t="n">
        <v>0.4376403830239981</v>
      </c>
      <c r="H1726" t="n">
        <v>0.5623596169760019</v>
      </c>
      <c r="I1726" t="n">
        <v>0.5384615384615384</v>
      </c>
      <c r="J1726" t="n">
        <v>0.4615384615384616</v>
      </c>
      <c r="K1726" t="n">
        <v>0.235652513935999</v>
      </c>
      <c r="L1726" t="n">
        <v>0.3028090245255395</v>
      </c>
      <c r="M1726" t="n">
        <v>0.4615384615384616</v>
      </c>
    </row>
    <row r="1727">
      <c r="A1727" s="323" t="n">
        <v>46042.19517361111</v>
      </c>
      <c r="B1727" s="82" t="n">
        <v>46042</v>
      </c>
      <c r="C1727" t="n">
        <v>367.3</v>
      </c>
      <c r="D1727" t="n">
        <v>844.2</v>
      </c>
      <c r="E1727" t="n">
        <v>5.53</v>
      </c>
      <c r="F1727" t="n">
        <v>10.3</v>
      </c>
      <c r="G1727" t="n">
        <v>0.4350864723999052</v>
      </c>
      <c r="H1727" t="n">
        <v>0.5649135276000947</v>
      </c>
      <c r="I1727" t="n">
        <v>0.5368932038834952</v>
      </c>
      <c r="J1727" t="n">
        <v>0.4631067961165048</v>
      </c>
      <c r="K1727" t="n">
        <v>0.233594970133153</v>
      </c>
      <c r="L1727" t="n">
        <v>0.3032982337503421</v>
      </c>
      <c r="M1727" t="n">
        <v>0.4631067961165048</v>
      </c>
    </row>
    <row r="1728">
      <c r="A1728" s="323" t="n">
        <v>46042.2406712963</v>
      </c>
      <c r="B1728" s="82" t="n">
        <v>46042</v>
      </c>
      <c r="C1728" t="n">
        <v>386.6</v>
      </c>
      <c r="D1728" t="n">
        <v>862.4</v>
      </c>
      <c r="E1728" t="n">
        <v>5.6</v>
      </c>
      <c r="F1728" t="n">
        <v>10.4</v>
      </c>
      <c r="G1728" t="n">
        <v>0.4482838589981448</v>
      </c>
      <c r="H1728" t="n">
        <v>0.5517161410018553</v>
      </c>
      <c r="I1728" t="n">
        <v>0.5384615384615384</v>
      </c>
      <c r="J1728" t="n">
        <v>0.4615384615384616</v>
      </c>
      <c r="K1728" t="n">
        <v>0.2413836163836164</v>
      </c>
      <c r="L1728" t="n">
        <v>0.2970779220779221</v>
      </c>
      <c r="M1728" t="n">
        <v>0.4615384615384616</v>
      </c>
    </row>
    <row r="1729">
      <c r="A1729" s="323" t="n">
        <v>46042.27679398148</v>
      </c>
      <c r="B1729" s="82" t="n">
        <v>46042</v>
      </c>
      <c r="C1729" t="n">
        <v>384.6</v>
      </c>
      <c r="D1729" t="n">
        <v>852.2</v>
      </c>
      <c r="E1729" t="n">
        <v>5.3</v>
      </c>
      <c r="F1729" t="n">
        <v>10.2</v>
      </c>
      <c r="G1729" t="n">
        <v>0.4513025111476179</v>
      </c>
      <c r="H1729" t="n">
        <v>0.5486974888523821</v>
      </c>
      <c r="I1729" t="n">
        <v>0.5196078431372549</v>
      </c>
      <c r="J1729" t="n">
        <v>0.4803921568627451</v>
      </c>
      <c r="K1729" t="n">
        <v>0.2345003244198407</v>
      </c>
      <c r="L1729" t="n">
        <v>0.2851075187174142</v>
      </c>
      <c r="M1729" t="n">
        <v>0.4803921568627451</v>
      </c>
    </row>
    <row r="1730">
      <c r="A1730" s="323" t="n">
        <v>46043.03884259259</v>
      </c>
      <c r="B1730" s="82" t="n">
        <v>46043</v>
      </c>
      <c r="C1730" t="n">
        <v>386.6</v>
      </c>
      <c r="D1730" t="n">
        <v>839.7</v>
      </c>
      <c r="E1730" t="n">
        <v>5.2</v>
      </c>
      <c r="F1730" t="n">
        <v>10.8</v>
      </c>
      <c r="G1730" t="n">
        <v>0.4604025247112064</v>
      </c>
      <c r="H1730" t="n">
        <v>0.5395974752887936</v>
      </c>
      <c r="I1730" t="n">
        <v>0.4814814814814815</v>
      </c>
      <c r="J1730" t="n">
        <v>0.5185185185185185</v>
      </c>
      <c r="K1730" t="n">
        <v>0.221675289675766</v>
      </c>
      <c r="L1730" t="n">
        <v>0.2598061918057155</v>
      </c>
      <c r="M1730" t="n">
        <v>0.5185185185185185</v>
      </c>
    </row>
    <row r="1731">
      <c r="A1731" s="323" t="n">
        <v>46043.07403935185</v>
      </c>
      <c r="B1731" s="82" t="n">
        <v>46043</v>
      </c>
      <c r="C1731" t="n">
        <v>385.5</v>
      </c>
      <c r="D1731" t="n">
        <v>834.5</v>
      </c>
      <c r="E1731" t="n">
        <v>5.4</v>
      </c>
      <c r="F1731" t="n">
        <v>10.6</v>
      </c>
      <c r="G1731" t="n">
        <v>0.4619532654284003</v>
      </c>
      <c r="H1731" t="n">
        <v>0.5380467345715998</v>
      </c>
      <c r="I1731" t="n">
        <v>0.5094339622641509</v>
      </c>
      <c r="J1731" t="n">
        <v>0.490566037735849</v>
      </c>
      <c r="K1731" t="n">
        <v>0.235334682388053</v>
      </c>
      <c r="L1731" t="n">
        <v>0.274099279876098</v>
      </c>
      <c r="M1731" t="n">
        <v>0.490566037735849</v>
      </c>
    </row>
    <row r="1732">
      <c r="A1732" s="323" t="n">
        <v>46044.08716435185</v>
      </c>
      <c r="B1732" s="82" t="n">
        <v>46044</v>
      </c>
      <c r="C1732" t="n">
        <v>378.1</v>
      </c>
      <c r="D1732" t="n">
        <v>889.1</v>
      </c>
      <c r="E1732" t="n">
        <v>2.9</v>
      </c>
      <c r="F1732" t="n">
        <v>5.9</v>
      </c>
      <c r="G1732" t="n">
        <v>0.4252615003936565</v>
      </c>
      <c r="H1732" t="n">
        <v>0.5747384996063435</v>
      </c>
      <c r="I1732" t="n">
        <v>0.4915254237288135</v>
      </c>
      <c r="J1732" t="n">
        <v>0.5084745762711865</v>
      </c>
      <c r="K1732" t="n">
        <v>0.209026839176543</v>
      </c>
      <c r="L1732" t="n">
        <v>0.2824985845522705</v>
      </c>
      <c r="M1732" t="n">
        <v>0.5084745762711865</v>
      </c>
    </row>
    <row r="1733">
      <c r="A1733" s="323" t="n">
        <v>46044.12185185185</v>
      </c>
      <c r="B1733" s="82" t="n">
        <v>46044</v>
      </c>
      <c r="C1733" t="n">
        <v>375.4</v>
      </c>
      <c r="D1733" t="n">
        <v>878.1</v>
      </c>
      <c r="E1733" t="n">
        <v>3.4</v>
      </c>
      <c r="F1733" t="n">
        <v>6</v>
      </c>
      <c r="G1733" t="n">
        <v>0.4275139505751053</v>
      </c>
      <c r="H1733" t="n">
        <v>0.5724860494248947</v>
      </c>
      <c r="I1733" t="n">
        <v>0.5666666666666667</v>
      </c>
      <c r="J1733" t="n">
        <v>0.4333333333333333</v>
      </c>
      <c r="K1733" t="n">
        <v>0.242257905325893</v>
      </c>
      <c r="L1733" t="n">
        <v>0.3244087613407736</v>
      </c>
      <c r="M1733" t="n">
        <v>0.4333333333333333</v>
      </c>
    </row>
    <row r="1734">
      <c r="A1734" s="323" t="n">
        <v>46044.17417824074</v>
      </c>
      <c r="B1734" s="82" t="n">
        <v>46044</v>
      </c>
      <c r="C1734" t="n">
        <v>369.1</v>
      </c>
      <c r="D1734" t="n">
        <v>816.4</v>
      </c>
      <c r="E1734" t="n">
        <v>3.2</v>
      </c>
      <c r="F1734" t="n">
        <v>5.8</v>
      </c>
      <c r="G1734" t="n">
        <v>0.4521068103870652</v>
      </c>
      <c r="H1734" t="n">
        <v>0.5478931896129348</v>
      </c>
      <c r="I1734" t="n">
        <v>0.5517241379310345</v>
      </c>
      <c r="J1734" t="n">
        <v>0.4482758620689655</v>
      </c>
      <c r="K1734" t="n">
        <v>0.2494382402135532</v>
      </c>
      <c r="L1734" t="n">
        <v>0.3022858977174813</v>
      </c>
      <c r="M1734" t="n">
        <v>0.4482758620689655</v>
      </c>
    </row>
    <row r="1735">
      <c r="A1735" s="323" t="n">
        <v>46044.20173611111</v>
      </c>
      <c r="B1735" s="82" t="n">
        <v>46044</v>
      </c>
      <c r="C1735" t="n">
        <v>368.6</v>
      </c>
      <c r="D1735" t="n">
        <v>850.9</v>
      </c>
      <c r="E1735" t="n">
        <v>2.9</v>
      </c>
      <c r="F1735" t="n">
        <v>6</v>
      </c>
      <c r="G1735" t="n">
        <v>0.4331883887648373</v>
      </c>
      <c r="H1735" t="n">
        <v>0.5668116112351628</v>
      </c>
      <c r="I1735" t="n">
        <v>0.4833333333333333</v>
      </c>
      <c r="J1735" t="n">
        <v>0.5166666666666667</v>
      </c>
      <c r="K1735" t="n">
        <v>0.2093743879030047</v>
      </c>
      <c r="L1735" t="n">
        <v>0.2739589454303287</v>
      </c>
      <c r="M1735" t="n">
        <v>0.5166666666666667</v>
      </c>
    </row>
    <row r="1736">
      <c r="A1736" s="323" t="n">
        <v>46044.23936342593</v>
      </c>
      <c r="B1736" s="82" t="n">
        <v>46044</v>
      </c>
      <c r="C1736" t="n">
        <v>364.7</v>
      </c>
      <c r="D1736" t="n">
        <v>877.6</v>
      </c>
      <c r="E1736" t="n">
        <v>3.1</v>
      </c>
      <c r="F1736" t="n">
        <v>6</v>
      </c>
      <c r="G1736" t="n">
        <v>0.4155651777575205</v>
      </c>
      <c r="H1736" t="n">
        <v>0.5844348222424796</v>
      </c>
      <c r="I1736" t="n">
        <v>0.5166666666666667</v>
      </c>
      <c r="J1736" t="n">
        <v>0.4833333333333333</v>
      </c>
      <c r="K1736" t="n">
        <v>0.2147086751747189</v>
      </c>
      <c r="L1736" t="n">
        <v>0.3019579914919478</v>
      </c>
      <c r="M1736" t="n">
        <v>0.4833333333333333</v>
      </c>
    </row>
    <row r="1737">
      <c r="A1737" s="323" t="n">
        <v>46044.28686342593</v>
      </c>
      <c r="B1737" s="82" t="n">
        <v>46044</v>
      </c>
      <c r="C1737" t="n">
        <v>366.1</v>
      </c>
      <c r="D1737" t="n">
        <v>850.8</v>
      </c>
      <c r="E1737" t="n">
        <v>3.1</v>
      </c>
      <c r="F1737" t="n">
        <v>6.1</v>
      </c>
      <c r="G1737" t="n">
        <v>0.4303008932769159</v>
      </c>
      <c r="H1737" t="n">
        <v>0.5696991067230841</v>
      </c>
      <c r="I1737" t="n">
        <v>0.5081967213114754</v>
      </c>
      <c r="J1737" t="n">
        <v>0.4918032786885245</v>
      </c>
      <c r="K1737" t="n">
        <v>0.2186775031407278</v>
      </c>
      <c r="L1737" t="n">
        <v>0.2895192181707477</v>
      </c>
      <c r="M1737" t="n">
        <v>0.4918032786885245</v>
      </c>
    </row>
    <row r="1738">
      <c r="A1738" s="323" t="n">
        <v>46045.11880787037</v>
      </c>
      <c r="B1738" s="82" t="n">
        <v>46045</v>
      </c>
      <c r="C1738" t="n">
        <v>375.4</v>
      </c>
      <c r="D1738" t="n">
        <v>851.3</v>
      </c>
      <c r="E1738" t="n">
        <v>3.1</v>
      </c>
      <c r="F1738" t="n">
        <v>5.8</v>
      </c>
      <c r="G1738" t="n">
        <v>0.4409726300951486</v>
      </c>
      <c r="H1738" t="n">
        <v>0.5590273699048514</v>
      </c>
      <c r="I1738" t="n">
        <v>0.5344827586206897</v>
      </c>
      <c r="J1738" t="n">
        <v>0.4655172413793103</v>
      </c>
      <c r="K1738" t="n">
        <v>0.235692267809476</v>
      </c>
      <c r="L1738" t="n">
        <v>0.2987904908112137</v>
      </c>
      <c r="M1738" t="n">
        <v>0.4655172413793103</v>
      </c>
    </row>
    <row r="1739">
      <c r="A1739" s="323" t="n">
        <v>46045.15431712963</v>
      </c>
      <c r="B1739" s="82" t="n">
        <v>46045</v>
      </c>
      <c r="C1739" t="n">
        <v>365.7</v>
      </c>
      <c r="D1739" t="n">
        <v>857.2</v>
      </c>
      <c r="E1739" t="n">
        <v>3.1</v>
      </c>
      <c r="F1739" t="n">
        <v>5.9</v>
      </c>
      <c r="G1739" t="n">
        <v>0.4266215585627625</v>
      </c>
      <c r="H1739" t="n">
        <v>0.5733784414372376</v>
      </c>
      <c r="I1739" t="n">
        <v>0.5254237288135593</v>
      </c>
      <c r="J1739" t="n">
        <v>0.4745762711864407</v>
      </c>
      <c r="K1739" t="n">
        <v>0.2241570900922989</v>
      </c>
      <c r="L1739" t="n">
        <v>0.3012666387212604</v>
      </c>
      <c r="M1739" t="n">
        <v>0.4745762711864407</v>
      </c>
    </row>
    <row r="1740">
      <c r="A1740" s="323" t="n">
        <v>46045.18924768519</v>
      </c>
      <c r="B1740" s="82" t="n">
        <v>46045</v>
      </c>
      <c r="C1740" t="n">
        <v>366.5</v>
      </c>
      <c r="D1740" t="n">
        <v>839.2</v>
      </c>
      <c r="E1740" t="n">
        <v>3</v>
      </c>
      <c r="F1740" t="n">
        <v>6</v>
      </c>
      <c r="G1740" t="n">
        <v>0.4367254528122021</v>
      </c>
      <c r="H1740" t="n">
        <v>0.5632745471877979</v>
      </c>
      <c r="I1740" t="n">
        <v>0.5</v>
      </c>
      <c r="J1740" t="n">
        <v>0.5</v>
      </c>
      <c r="K1740" t="n">
        <v>0.218362726406101</v>
      </c>
      <c r="L1740" t="n">
        <v>0.281637273593899</v>
      </c>
      <c r="M1740" t="n">
        <v>0.5</v>
      </c>
    </row>
    <row r="1741">
      <c r="A1741" s="323" t="n">
        <v>46045.23307870371</v>
      </c>
      <c r="B1741" s="82" t="n">
        <v>46045</v>
      </c>
      <c r="C1741" t="n">
        <v>378.2</v>
      </c>
      <c r="D1741" t="n">
        <v>832.6</v>
      </c>
      <c r="E1741" t="n">
        <v>3.1</v>
      </c>
      <c r="F1741" t="n">
        <v>5.9</v>
      </c>
      <c r="G1741" t="n">
        <v>0.4542397309632477</v>
      </c>
      <c r="H1741" t="n">
        <v>0.5457602690367523</v>
      </c>
      <c r="I1741" t="n">
        <v>0.5254237288135593</v>
      </c>
      <c r="J1741" t="n">
        <v>0.4745762711864407</v>
      </c>
      <c r="K1741" t="n">
        <v>0.2386683332179776</v>
      </c>
      <c r="L1741" t="n">
        <v>0.2867553955955817</v>
      </c>
      <c r="M1741" t="n">
        <v>0.4745762711864407</v>
      </c>
    </row>
    <row r="1742">
      <c r="A1742" s="323" t="n">
        <v>46045.27415509259</v>
      </c>
      <c r="B1742" s="82" t="n">
        <v>46045</v>
      </c>
      <c r="C1742" t="n">
        <v>365.3</v>
      </c>
      <c r="D1742" t="n">
        <v>843.3</v>
      </c>
      <c r="E1742" t="n">
        <v>3.2</v>
      </c>
      <c r="F1742" t="n">
        <v>5.8</v>
      </c>
      <c r="G1742" t="n">
        <v>0.4331791770425709</v>
      </c>
      <c r="H1742" t="n">
        <v>0.5668208229574291</v>
      </c>
      <c r="I1742" t="n">
        <v>0.5517241379310345</v>
      </c>
      <c r="J1742" t="n">
        <v>0.4482758620689655</v>
      </c>
      <c r="K1742" t="n">
        <v>0.2389954080234874</v>
      </c>
      <c r="L1742" t="n">
        <v>0.3127287299075471</v>
      </c>
      <c r="M1742" t="n">
        <v>0.4482758620689655</v>
      </c>
    </row>
    <row r="1743">
      <c r="A1743" s="323" t="n">
        <v>46046.04403935185</v>
      </c>
      <c r="B1743" s="82" t="n">
        <v>46046</v>
      </c>
      <c r="C1743" t="n">
        <v>380.5</v>
      </c>
      <c r="D1743" t="n">
        <v>851.9</v>
      </c>
      <c r="E1743" t="n">
        <v>3</v>
      </c>
      <c r="F1743" t="n">
        <v>5.9</v>
      </c>
      <c r="G1743" t="n">
        <v>0.4466486676840005</v>
      </c>
      <c r="H1743" t="n">
        <v>0.5533513323159995</v>
      </c>
      <c r="I1743" t="n">
        <v>0.5084745762711864</v>
      </c>
      <c r="J1743" t="n">
        <v>0.4915254237288136</v>
      </c>
      <c r="K1743" t="n">
        <v>0.2271094920427121</v>
      </c>
      <c r="L1743" t="n">
        <v>0.2813650842284743</v>
      </c>
      <c r="M1743" t="n">
        <v>0.4915254237288136</v>
      </c>
    </row>
    <row r="1744">
      <c r="A1744" s="323" t="n">
        <v>46046.07694444444</v>
      </c>
      <c r="B1744" s="82" t="n">
        <v>46046</v>
      </c>
      <c r="C1744" t="n">
        <v>375.2</v>
      </c>
      <c r="D1744" t="n">
        <v>847.5</v>
      </c>
      <c r="E1744" t="n">
        <v>3</v>
      </c>
      <c r="F1744" t="n">
        <v>5.8</v>
      </c>
      <c r="G1744" t="n">
        <v>0.4427138643067847</v>
      </c>
      <c r="H1744" t="n">
        <v>0.5572861356932154</v>
      </c>
      <c r="I1744" t="n">
        <v>0.5172413793103449</v>
      </c>
      <c r="J1744" t="n">
        <v>0.4827586206896551</v>
      </c>
      <c r="K1744" t="n">
        <v>0.2289899298138542</v>
      </c>
      <c r="L1744" t="n">
        <v>0.2882514494964907</v>
      </c>
      <c r="M1744" t="n">
        <v>0.4827586206896551</v>
      </c>
    </row>
    <row r="1745">
      <c r="A1745" s="323" t="n">
        <v>46046.11166666666</v>
      </c>
      <c r="B1745" s="82" t="n">
        <v>46046</v>
      </c>
      <c r="C1745" t="n">
        <v>382.3</v>
      </c>
      <c r="D1745" t="n">
        <v>850.6</v>
      </c>
      <c r="E1745" t="n">
        <v>3.1</v>
      </c>
      <c r="F1745" t="n">
        <v>6.1</v>
      </c>
      <c r="G1745" t="n">
        <v>0.4494474488596285</v>
      </c>
      <c r="H1745" t="n">
        <v>0.5505525511403715</v>
      </c>
      <c r="I1745" t="n">
        <v>0.5081967213114754</v>
      </c>
      <c r="J1745" t="n">
        <v>0.4918032786885245</v>
      </c>
      <c r="K1745" t="n">
        <v>0.2284077199122702</v>
      </c>
      <c r="L1745" t="n">
        <v>0.2797890013992052</v>
      </c>
      <c r="M1745" t="n">
        <v>0.4918032786885245</v>
      </c>
    </row>
    <row r="1746">
      <c r="A1746" s="323" t="n">
        <v>46046.18355324074</v>
      </c>
      <c r="B1746" s="82" t="n">
        <v>46046</v>
      </c>
      <c r="C1746" t="n">
        <v>382.6</v>
      </c>
      <c r="D1746" t="n">
        <v>860.9</v>
      </c>
      <c r="E1746" t="n">
        <v>3.1</v>
      </c>
      <c r="F1746" t="n">
        <v>6.2</v>
      </c>
      <c r="G1746" t="n">
        <v>0.4444186316645372</v>
      </c>
      <c r="H1746" t="n">
        <v>0.5555813683354629</v>
      </c>
      <c r="I1746" t="n">
        <v>0.5</v>
      </c>
      <c r="J1746" t="n">
        <v>0.5</v>
      </c>
      <c r="K1746" t="n">
        <v>0.2222093158322686</v>
      </c>
      <c r="L1746" t="n">
        <v>0.2777906841677314</v>
      </c>
      <c r="M1746" t="n">
        <v>0.5</v>
      </c>
    </row>
    <row r="1747">
      <c r="A1747" s="323" t="n">
        <v>46046.19987268518</v>
      </c>
      <c r="B1747" s="82" t="n">
        <v>46046</v>
      </c>
      <c r="C1747" t="n">
        <v>367.5</v>
      </c>
      <c r="D1747" t="n">
        <v>855.4</v>
      </c>
      <c r="E1747" t="n">
        <v>3</v>
      </c>
      <c r="F1747" t="n">
        <v>6.2</v>
      </c>
      <c r="G1747" t="n">
        <v>0.4296235679214403</v>
      </c>
      <c r="H1747" t="n">
        <v>0.5703764320785597</v>
      </c>
      <c r="I1747" t="n">
        <v>0.4838709677419354</v>
      </c>
      <c r="J1747" t="n">
        <v>0.5161290322580645</v>
      </c>
      <c r="K1747" t="n">
        <v>0.2078823715748905</v>
      </c>
      <c r="L1747" t="n">
        <v>0.275988596167045</v>
      </c>
      <c r="M1747" t="n">
        <v>0.5161290322580645</v>
      </c>
    </row>
    <row r="1748">
      <c r="A1748" s="323" t="n">
        <v>46046.23981481481</v>
      </c>
      <c r="B1748" s="82" t="n">
        <v>46046</v>
      </c>
      <c r="C1748" t="n">
        <v>375.9</v>
      </c>
      <c r="D1748" t="n">
        <v>848.3</v>
      </c>
      <c r="E1748" t="n">
        <v>3</v>
      </c>
      <c r="F1748" t="n">
        <v>5.9</v>
      </c>
      <c r="G1748" t="n">
        <v>0.4431215371920311</v>
      </c>
      <c r="H1748" t="n">
        <v>0.5568784628079689</v>
      </c>
      <c r="I1748" t="n">
        <v>0.5084745762711864</v>
      </c>
      <c r="J1748" t="n">
        <v>0.4915254237288136</v>
      </c>
      <c r="K1748" t="n">
        <v>0.2253160358603548</v>
      </c>
      <c r="L1748" t="n">
        <v>0.2831585404108317</v>
      </c>
      <c r="M1748" t="n">
        <v>0.4915254237288136</v>
      </c>
    </row>
    <row r="1749">
      <c r="A1749" s="323" t="n">
        <v>46046.27798611111</v>
      </c>
      <c r="B1749" s="82" t="n">
        <v>46046</v>
      </c>
      <c r="C1749" t="n">
        <v>373.8</v>
      </c>
      <c r="D1749" t="n">
        <v>855.1</v>
      </c>
      <c r="E1749" t="n">
        <v>2.9</v>
      </c>
      <c r="F1749" t="n">
        <v>5.7</v>
      </c>
      <c r="G1749" t="n">
        <v>0.4371418547538299</v>
      </c>
      <c r="H1749" t="n">
        <v>0.5628581452461701</v>
      </c>
      <c r="I1749" t="n">
        <v>0.5087719298245613</v>
      </c>
      <c r="J1749" t="n">
        <v>0.4912280701754386</v>
      </c>
      <c r="K1749" t="n">
        <v>0.2224055050501941</v>
      </c>
      <c r="L1749" t="n">
        <v>0.2863664247743672</v>
      </c>
      <c r="M1749" t="n">
        <v>0.4912280701754386</v>
      </c>
    </row>
    <row r="1750">
      <c r="A1750" s="323" t="n">
        <v>46047.02503472222</v>
      </c>
      <c r="B1750" s="82" t="n">
        <v>46047</v>
      </c>
      <c r="C1750" t="n">
        <v>365.2</v>
      </c>
      <c r="D1750" t="n">
        <v>873.1</v>
      </c>
      <c r="E1750" t="n">
        <v>3</v>
      </c>
      <c r="F1750" t="n">
        <v>6.1</v>
      </c>
      <c r="G1750" t="n">
        <v>0.4182796930477608</v>
      </c>
      <c r="H1750" t="n">
        <v>0.5817203069522392</v>
      </c>
      <c r="I1750" t="n">
        <v>0.4918032786885246</v>
      </c>
      <c r="J1750" t="n">
        <v>0.5081967213114754</v>
      </c>
      <c r="K1750" t="n">
        <v>0.2057113244497185</v>
      </c>
      <c r="L1750" t="n">
        <v>0.2860919542388062</v>
      </c>
      <c r="M1750" t="n">
        <v>0.5081967213114754</v>
      </c>
    </row>
    <row r="1751">
      <c r="A1751" s="323" t="n">
        <v>46047.09388888889</v>
      </c>
      <c r="B1751" s="82" t="n">
        <v>46047</v>
      </c>
      <c r="C1751" t="n">
        <v>375.5</v>
      </c>
      <c r="D1751" t="n">
        <v>867.2</v>
      </c>
      <c r="E1751" t="n">
        <v>3</v>
      </c>
      <c r="F1751" t="n">
        <v>5.9</v>
      </c>
      <c r="G1751" t="n">
        <v>0.4330027675276752</v>
      </c>
      <c r="H1751" t="n">
        <v>0.5669972324723247</v>
      </c>
      <c r="I1751" t="n">
        <v>0.5084745762711864</v>
      </c>
      <c r="J1751" t="n">
        <v>0.4915254237288136</v>
      </c>
      <c r="K1751" t="n">
        <v>0.2201708987428857</v>
      </c>
      <c r="L1751" t="n">
        <v>0.2883036775283007</v>
      </c>
      <c r="M1751" t="n">
        <v>0.4915254237288136</v>
      </c>
    </row>
    <row r="1752">
      <c r="A1752" s="323" t="n">
        <v>46047.15063657407</v>
      </c>
      <c r="B1752" s="82" t="n">
        <v>46047</v>
      </c>
      <c r="C1752" t="n">
        <v>385.2</v>
      </c>
      <c r="D1752" t="n">
        <v>863.5</v>
      </c>
      <c r="E1752" t="n">
        <v>2.9</v>
      </c>
      <c r="F1752" t="n">
        <v>5.8</v>
      </c>
      <c r="G1752" t="n">
        <v>0.4460914881297047</v>
      </c>
      <c r="H1752" t="n">
        <v>0.5539085118702953</v>
      </c>
      <c r="I1752" t="n">
        <v>0.5</v>
      </c>
      <c r="J1752" t="n">
        <v>0.5</v>
      </c>
      <c r="K1752" t="n">
        <v>0.2230457440648523</v>
      </c>
      <c r="L1752" t="n">
        <v>0.2769542559351477</v>
      </c>
      <c r="M1752" t="n">
        <v>0.5</v>
      </c>
    </row>
    <row r="1753">
      <c r="A1753" s="323" t="n">
        <v>46047.19288194444</v>
      </c>
      <c r="B1753" s="82" t="n">
        <v>46047</v>
      </c>
      <c r="C1753" t="n">
        <v>375.8</v>
      </c>
      <c r="D1753" t="n">
        <v>860.3</v>
      </c>
      <c r="E1753" t="n">
        <v>2.9</v>
      </c>
      <c r="F1753" t="n">
        <v>6</v>
      </c>
      <c r="G1753" t="n">
        <v>0.4368243635940951</v>
      </c>
      <c r="H1753" t="n">
        <v>0.5631756364059048</v>
      </c>
      <c r="I1753" t="n">
        <v>0.4833333333333333</v>
      </c>
      <c r="J1753" t="n">
        <v>0.5166666666666667</v>
      </c>
      <c r="K1753" t="n">
        <v>0.211131775737146</v>
      </c>
      <c r="L1753" t="n">
        <v>0.2722015575961874</v>
      </c>
      <c r="M1753" t="n">
        <v>0.5166666666666667</v>
      </c>
    </row>
    <row r="1754">
      <c r="A1754" s="323" t="n">
        <v>46047.25141203704</v>
      </c>
      <c r="B1754" s="82" t="n">
        <v>46047</v>
      </c>
      <c r="C1754" t="n">
        <v>377.5</v>
      </c>
      <c r="D1754" t="n">
        <v>854.4</v>
      </c>
      <c r="E1754" t="n">
        <v>3</v>
      </c>
      <c r="F1754" t="n">
        <v>5.9</v>
      </c>
      <c r="G1754" t="n">
        <v>0.4418305243445693</v>
      </c>
      <c r="H1754" t="n">
        <v>0.5581694756554307</v>
      </c>
      <c r="I1754" t="n">
        <v>0.5084745762711864</v>
      </c>
      <c r="J1754" t="n">
        <v>0.4915254237288136</v>
      </c>
      <c r="K1754" t="n">
        <v>0.224659588649781</v>
      </c>
      <c r="L1754" t="n">
        <v>0.2838149876214054</v>
      </c>
      <c r="M1754" t="n">
        <v>0.4915254237288136</v>
      </c>
    </row>
    <row r="1755">
      <c r="A1755" s="323" t="n">
        <v>46047.29302083333</v>
      </c>
      <c r="B1755" s="82" t="n">
        <v>46047</v>
      </c>
      <c r="C1755" t="n">
        <v>376.8</v>
      </c>
      <c r="D1755" t="n">
        <v>848.8</v>
      </c>
      <c r="E1755" t="n">
        <v>3</v>
      </c>
      <c r="F1755" t="n">
        <v>5.8</v>
      </c>
      <c r="G1755" t="n">
        <v>0.4439208294062206</v>
      </c>
      <c r="H1755" t="n">
        <v>0.5560791705937794</v>
      </c>
      <c r="I1755" t="n">
        <v>0.5172413793103449</v>
      </c>
      <c r="J1755" t="n">
        <v>0.4827586206896551</v>
      </c>
      <c r="K1755" t="n">
        <v>0.2296142221066658</v>
      </c>
      <c r="L1755" t="n">
        <v>0.287627157203679</v>
      </c>
      <c r="M1755" t="n">
        <v>0.4827586206896551</v>
      </c>
    </row>
    <row r="1756">
      <c r="A1756" s="323" t="n">
        <v>46049.25962962963</v>
      </c>
      <c r="B1756" s="82" t="n">
        <v>46049</v>
      </c>
      <c r="C1756" t="n">
        <v>377.2</v>
      </c>
      <c r="D1756" t="n">
        <v>839.6</v>
      </c>
      <c r="E1756" t="n">
        <v>5.4</v>
      </c>
      <c r="F1756" t="n">
        <v>10.9</v>
      </c>
      <c r="G1756" t="n">
        <v>0.4492615531205336</v>
      </c>
      <c r="H1756" t="n">
        <v>0.5507384468794665</v>
      </c>
      <c r="I1756" t="n">
        <v>0.4954128440366973</v>
      </c>
      <c r="J1756" t="n">
        <v>0.5045871559633027</v>
      </c>
      <c r="K1756" t="n">
        <v>0.2225699437477873</v>
      </c>
      <c r="L1756" t="n">
        <v>0.27284290028891</v>
      </c>
      <c r="M1756" t="n">
        <v>0.5045871559633027</v>
      </c>
    </row>
    <row r="1757">
      <c r="A1757" s="323" t="n">
        <v>46049.25965277778</v>
      </c>
      <c r="B1757" s="82" t="n">
        <v>46049</v>
      </c>
      <c r="C1757" t="n">
        <v>377.2</v>
      </c>
      <c r="D1757" t="n">
        <v>839.6</v>
      </c>
      <c r="E1757" t="n">
        <v>5.4</v>
      </c>
      <c r="F1757" t="n">
        <v>10.9</v>
      </c>
      <c r="G1757" t="n">
        <v>0.4492615531205336</v>
      </c>
      <c r="H1757" t="n">
        <v>0.5507384468794665</v>
      </c>
      <c r="I1757" t="n">
        <v>0.4954128440366973</v>
      </c>
      <c r="J1757" t="n">
        <v>0.5045871559633027</v>
      </c>
      <c r="K1757" t="n">
        <v>0.2225699437477873</v>
      </c>
      <c r="L1757" t="n">
        <v>0.27284290028891</v>
      </c>
      <c r="M1757" t="n">
        <v>0.5045871559633027</v>
      </c>
    </row>
    <row r="1758">
      <c r="A1758" s="323" t="n">
        <v>46050.04193287037</v>
      </c>
      <c r="B1758" s="82" t="n">
        <v>46050</v>
      </c>
      <c r="C1758" t="n">
        <v>375.3</v>
      </c>
      <c r="D1758" t="n">
        <v>862.3</v>
      </c>
      <c r="E1758" t="n">
        <v>5.6</v>
      </c>
      <c r="F1758" t="n">
        <v>11.1</v>
      </c>
      <c r="G1758" t="n">
        <v>0.4352313579960571</v>
      </c>
      <c r="H1758" t="n">
        <v>0.5647686420039429</v>
      </c>
      <c r="I1758" t="n">
        <v>0.5045045045045045</v>
      </c>
      <c r="J1758" t="n">
        <v>0.4954954954954955</v>
      </c>
      <c r="K1758" t="n">
        <v>0.2195761806106234</v>
      </c>
      <c r="L1758" t="n">
        <v>0.2849283238938811</v>
      </c>
      <c r="M1758" t="n">
        <v>0.4954954954954955</v>
      </c>
    </row>
    <row r="1759">
      <c r="A1759" s="323" t="n">
        <v>46050.11824074074</v>
      </c>
      <c r="B1759" s="82" t="n">
        <v>46050</v>
      </c>
      <c r="C1759" t="n">
        <v>365.7</v>
      </c>
      <c r="D1759" t="n">
        <v>865.5</v>
      </c>
      <c r="E1759" t="n">
        <v>5.5</v>
      </c>
      <c r="F1759" t="n">
        <v>10.9</v>
      </c>
      <c r="G1759" t="n">
        <v>0.4225303292894281</v>
      </c>
      <c r="H1759" t="n">
        <v>0.577469670710572</v>
      </c>
      <c r="I1759" t="n">
        <v>0.5045871559633027</v>
      </c>
      <c r="J1759" t="n">
        <v>0.4954128440366973</v>
      </c>
      <c r="K1759" t="n">
        <v>0.2132033771643903</v>
      </c>
      <c r="L1759" t="n">
        <v>0.2913837787989125</v>
      </c>
      <c r="M1759" t="n">
        <v>0.4954128440366973</v>
      </c>
    </row>
    <row r="1760">
      <c r="A1760" s="323" t="n">
        <v>46050.15907407407</v>
      </c>
      <c r="B1760" s="82" t="n">
        <v>46050</v>
      </c>
      <c r="C1760" t="n">
        <v>378.2</v>
      </c>
      <c r="D1760" t="n">
        <v>860.3</v>
      </c>
      <c r="E1760" t="n">
        <v>5.6</v>
      </c>
      <c r="F1760" t="n">
        <v>10.8</v>
      </c>
      <c r="G1760" t="n">
        <v>0.4396140881087993</v>
      </c>
      <c r="H1760" t="n">
        <v>0.5603859118912007</v>
      </c>
      <c r="I1760" t="n">
        <v>0.5185185185185185</v>
      </c>
      <c r="J1760" t="n">
        <v>0.4814814814814816</v>
      </c>
      <c r="K1760" t="n">
        <v>0.227948045686044</v>
      </c>
      <c r="L1760" t="n">
        <v>0.2905704728324744</v>
      </c>
      <c r="M1760" t="n">
        <v>0.4814814814814816</v>
      </c>
    </row>
    <row r="1761">
      <c r="A1761" s="323" t="n">
        <v>46050.19731481482</v>
      </c>
      <c r="B1761" s="82" t="n">
        <v>46050</v>
      </c>
      <c r="C1761" t="n">
        <v>387.5</v>
      </c>
      <c r="D1761" t="n">
        <v>873</v>
      </c>
      <c r="E1761" t="n">
        <v>5.7</v>
      </c>
      <c r="F1761" t="n">
        <v>10.8</v>
      </c>
      <c r="G1761" t="n">
        <v>0.4438717067583047</v>
      </c>
      <c r="H1761" t="n">
        <v>0.5561282932416953</v>
      </c>
      <c r="I1761" t="n">
        <v>0.5277777777777778</v>
      </c>
      <c r="J1761" t="n">
        <v>0.4722222222222223</v>
      </c>
      <c r="K1761" t="n">
        <v>0.2342656230113275</v>
      </c>
      <c r="L1761" t="n">
        <v>0.2935121547664503</v>
      </c>
      <c r="M1761" t="n">
        <v>0.4722222222222223</v>
      </c>
    </row>
    <row r="1762">
      <c r="A1762" s="323" t="n">
        <v>46050.24765046296</v>
      </c>
      <c r="B1762" s="82" t="n">
        <v>46050</v>
      </c>
      <c r="C1762" t="n">
        <v>365.3</v>
      </c>
      <c r="D1762" t="n">
        <v>867.5</v>
      </c>
      <c r="E1762" t="n">
        <v>5.6</v>
      </c>
      <c r="F1762" t="n">
        <v>10.9</v>
      </c>
      <c r="G1762" t="n">
        <v>0.4210951008645533</v>
      </c>
      <c r="H1762" t="n">
        <v>0.5789048991354466</v>
      </c>
      <c r="I1762" t="n">
        <v>0.5137614678899082</v>
      </c>
      <c r="J1762" t="n">
        <v>0.4862385321100918</v>
      </c>
      <c r="K1762" t="n">
        <v>0.2163424371414218</v>
      </c>
      <c r="L1762" t="n">
        <v>0.2974190307484863</v>
      </c>
      <c r="M1762" t="n">
        <v>0.4862385321100918</v>
      </c>
    </row>
    <row r="1763">
      <c r="A1763" s="323" t="n">
        <v>46050.28804398148</v>
      </c>
      <c r="B1763" s="82" t="n">
        <v>46050</v>
      </c>
      <c r="C1763" t="n">
        <v>367.4</v>
      </c>
      <c r="D1763" t="n">
        <v>864.2</v>
      </c>
      <c r="E1763" t="n">
        <v>5.5</v>
      </c>
      <c r="F1763" t="n">
        <v>10.8</v>
      </c>
      <c r="G1763" t="n">
        <v>0.4251330710483684</v>
      </c>
      <c r="H1763" t="n">
        <v>0.5748669289516316</v>
      </c>
      <c r="I1763" t="n">
        <v>0.5092592592592592</v>
      </c>
      <c r="J1763" t="n">
        <v>0.4907407407407408</v>
      </c>
      <c r="K1763" t="n">
        <v>0.2165029528487061</v>
      </c>
      <c r="L1763" t="n">
        <v>0.2927563064105531</v>
      </c>
      <c r="M1763" t="n">
        <v>0.4907407407407408</v>
      </c>
    </row>
    <row r="1764">
      <c r="A1764" s="323" t="n">
        <v>46034.26025462963</v>
      </c>
      <c r="B1764" s="82" t="n">
        <v>46034</v>
      </c>
      <c r="C1764" t="n">
        <v>370.5</v>
      </c>
      <c r="D1764" t="n">
        <v>852.2</v>
      </c>
      <c r="E1764" t="n">
        <v>5.4</v>
      </c>
      <c r="F1764" t="n">
        <v>10.9</v>
      </c>
      <c r="G1764" t="n">
        <v>0.4347570992724712</v>
      </c>
      <c r="H1764" t="n">
        <v>0.5652429007275288</v>
      </c>
      <c r="I1764" t="n">
        <v>0.4954128440366973</v>
      </c>
      <c r="J1764" t="n">
        <v>0.5045871559633027</v>
      </c>
      <c r="K1764" t="n">
        <v>0.2153842510157197</v>
      </c>
      <c r="L1764" t="n">
        <v>0.2800285930209776</v>
      </c>
      <c r="M1764" t="n">
        <v>0.5045871559633027</v>
      </c>
    </row>
    <row r="1765">
      <c r="A1765" s="323" t="n">
        <v>46034.30094907407</v>
      </c>
      <c r="B1765" s="82" t="n">
        <v>46034</v>
      </c>
      <c r="C1765" t="n">
        <v>380.2</v>
      </c>
      <c r="D1765" t="n">
        <v>848.3</v>
      </c>
      <c r="E1765" t="n">
        <v>5.4</v>
      </c>
      <c r="F1765" t="n">
        <v>10.8</v>
      </c>
      <c r="G1765" t="n">
        <v>0.4481904986443475</v>
      </c>
      <c r="H1765" t="n">
        <v>0.5518095013556524</v>
      </c>
      <c r="I1765" t="n">
        <v>0.5</v>
      </c>
      <c r="J1765" t="n">
        <v>0.5</v>
      </c>
      <c r="K1765" t="n">
        <v>0.2240952493221738</v>
      </c>
      <c r="L1765" t="n">
        <v>0.2759047506778262</v>
      </c>
      <c r="M1765" t="n">
        <v>0.5</v>
      </c>
    </row>
    <row r="1766">
      <c r="A1766" s="323" t="n">
        <v>46035.25682870371</v>
      </c>
      <c r="B1766" s="82" t="n">
        <v>46035</v>
      </c>
      <c r="C1766" t="n">
        <v>384.9</v>
      </c>
      <c r="D1766" t="n">
        <v>861.6</v>
      </c>
      <c r="E1766" t="n">
        <v>5.4</v>
      </c>
      <c r="F1766" t="n">
        <v>10.7</v>
      </c>
      <c r="G1766" t="n">
        <v>0.4467270194986072</v>
      </c>
      <c r="H1766" t="n">
        <v>0.5532729805013928</v>
      </c>
      <c r="I1766" t="n">
        <v>0.5046728971962617</v>
      </c>
      <c r="J1766" t="n">
        <v>0.4953271028037383</v>
      </c>
      <c r="K1766" t="n">
        <v>0.225451019186213</v>
      </c>
      <c r="L1766" t="n">
        <v>0.2792218780100488</v>
      </c>
      <c r="M1766" t="n">
        <v>0.4953271028037383</v>
      </c>
    </row>
    <row r="1767">
      <c r="A1767" s="323" t="n">
        <v>46035.29518518518</v>
      </c>
      <c r="B1767" s="82" t="n">
        <v>46035</v>
      </c>
      <c r="C1767" t="n">
        <v>390.2</v>
      </c>
      <c r="D1767" t="n">
        <v>855.3</v>
      </c>
      <c r="E1767" t="n">
        <v>5.6</v>
      </c>
      <c r="F1767" t="n">
        <v>10.8</v>
      </c>
      <c r="G1767" t="n">
        <v>0.4562141938501111</v>
      </c>
      <c r="H1767" t="n">
        <v>0.5437858061498889</v>
      </c>
      <c r="I1767" t="n">
        <v>0.5185185185185185</v>
      </c>
      <c r="J1767" t="n">
        <v>0.4814814814814816</v>
      </c>
      <c r="K1767" t="n">
        <v>0.2365555079222798</v>
      </c>
      <c r="L1767" t="n">
        <v>0.2819630105962387</v>
      </c>
      <c r="M1767" t="n">
        <v>0.4814814814814816</v>
      </c>
    </row>
    <row r="1768">
      <c r="A1768" s="323" t="n">
        <v>46035.35043981481</v>
      </c>
      <c r="B1768" s="82" t="n">
        <v>46035</v>
      </c>
      <c r="C1768" t="n">
        <v>392.6</v>
      </c>
      <c r="D1768" t="n">
        <v>843.3</v>
      </c>
      <c r="E1768" t="n">
        <v>5.5</v>
      </c>
      <c r="F1768" t="n">
        <v>10.7</v>
      </c>
      <c r="G1768" t="n">
        <v>0.4655519981026919</v>
      </c>
      <c r="H1768" t="n">
        <v>0.5344480018973081</v>
      </c>
      <c r="I1768" t="n">
        <v>0.5140186915887851</v>
      </c>
      <c r="J1768" t="n">
        <v>0.4859813084112149</v>
      </c>
      <c r="K1768" t="n">
        <v>0.2393024289312903</v>
      </c>
      <c r="L1768" t="n">
        <v>0.2747162626574949</v>
      </c>
      <c r="M1768" t="n">
        <v>0.4859813084112149</v>
      </c>
    </row>
    <row r="1769">
      <c r="A1769" s="323" t="n">
        <v>46035.38734953704</v>
      </c>
      <c r="B1769" s="82" t="n">
        <v>46035</v>
      </c>
      <c r="C1769" t="n">
        <v>370.5</v>
      </c>
      <c r="D1769" t="n">
        <v>843.8</v>
      </c>
      <c r="E1769" t="n">
        <v>5.4</v>
      </c>
      <c r="F1769" t="n">
        <v>10.6</v>
      </c>
      <c r="G1769" t="n">
        <v>0.4390850912538516</v>
      </c>
      <c r="H1769" t="n">
        <v>0.5609149087461484</v>
      </c>
      <c r="I1769" t="n">
        <v>0.5094339622641509</v>
      </c>
      <c r="J1769" t="n">
        <v>0.490566037735849</v>
      </c>
      <c r="K1769" t="n">
        <v>0.2236848578085659</v>
      </c>
      <c r="L1769" t="n">
        <v>0.285749104455585</v>
      </c>
      <c r="M1769" t="n">
        <v>0.490566037735849</v>
      </c>
    </row>
    <row r="1770">
      <c r="A1770" s="323" t="n">
        <v>46035.44027777778</v>
      </c>
      <c r="B1770" s="82" t="n">
        <v>46035</v>
      </c>
      <c r="C1770" t="n">
        <v>385.2</v>
      </c>
      <c r="D1770" t="n">
        <v>847.5</v>
      </c>
      <c r="E1770" t="n">
        <v>5.4</v>
      </c>
      <c r="F1770" t="n">
        <v>10.7</v>
      </c>
      <c r="G1770" t="n">
        <v>0.4545132743362832</v>
      </c>
      <c r="H1770" t="n">
        <v>0.5454867256637168</v>
      </c>
      <c r="I1770" t="n">
        <v>0.5046728971962617</v>
      </c>
      <c r="J1770" t="n">
        <v>0.4953271028037383</v>
      </c>
      <c r="K1770" t="n">
        <v>0.2293805309734513</v>
      </c>
      <c r="L1770" t="n">
        <v>0.2752923662228104</v>
      </c>
      <c r="M1770" t="n">
        <v>0.4953271028037383</v>
      </c>
    </row>
    <row r="1771">
      <c r="A1771" s="323" t="n">
        <v>46035.47096064815</v>
      </c>
      <c r="B1771" s="82" t="n">
        <v>46035</v>
      </c>
      <c r="C1771" t="n">
        <v>395.5</v>
      </c>
      <c r="D1771" t="n">
        <v>855.3</v>
      </c>
      <c r="E1771" t="n">
        <v>5.4</v>
      </c>
      <c r="F1771" t="n">
        <v>10.6</v>
      </c>
      <c r="G1771" t="n">
        <v>0.4624108499941541</v>
      </c>
      <c r="H1771" t="n">
        <v>0.5375891500058458</v>
      </c>
      <c r="I1771" t="n">
        <v>0.5094339622641509</v>
      </c>
      <c r="J1771" t="n">
        <v>0.490566037735849</v>
      </c>
      <c r="K1771" t="n">
        <v>0.2355677915064559</v>
      </c>
      <c r="L1771" t="n">
        <v>0.273866170757695</v>
      </c>
      <c r="M1771" t="n">
        <v>0.490566037735849</v>
      </c>
    </row>
    <row r="1772">
      <c r="A1772" s="323" t="n">
        <v>46035.5187962963</v>
      </c>
      <c r="B1772" s="82" t="n">
        <v>46035</v>
      </c>
      <c r="C1772" t="n">
        <v>387.5</v>
      </c>
      <c r="D1772" t="n">
        <v>857.2</v>
      </c>
      <c r="E1772" t="n">
        <v>5.5</v>
      </c>
      <c r="F1772" t="n">
        <v>10.7</v>
      </c>
      <c r="G1772" t="n">
        <v>0.4520531964535697</v>
      </c>
      <c r="H1772" t="n">
        <v>0.5479468035464302</v>
      </c>
      <c r="I1772" t="n">
        <v>0.5140186915887851</v>
      </c>
      <c r="J1772" t="n">
        <v>0.4859813084112149</v>
      </c>
      <c r="K1772" t="n">
        <v>0.2323637925695919</v>
      </c>
      <c r="L1772" t="n">
        <v>0.2816548990191931</v>
      </c>
      <c r="M1772" t="n">
        <v>0.4859813084112149</v>
      </c>
    </row>
    <row r="1773">
      <c r="A1773" s="323" t="n">
        <v>46036.26184027778</v>
      </c>
      <c r="B1773" s="82" t="n">
        <v>46036</v>
      </c>
      <c r="C1773" t="n">
        <v>392.7</v>
      </c>
      <c r="D1773" t="n">
        <v>835</v>
      </c>
      <c r="E1773" t="n">
        <v>5.6</v>
      </c>
      <c r="F1773" t="n">
        <v>10.7</v>
      </c>
      <c r="G1773" t="n">
        <v>0.4702994011976048</v>
      </c>
      <c r="H1773" t="n">
        <v>0.5297005988023952</v>
      </c>
      <c r="I1773" t="n">
        <v>0.5233644859813084</v>
      </c>
      <c r="J1773" t="n">
        <v>0.4766355140186916</v>
      </c>
      <c r="K1773" t="n">
        <v>0.2461380043651015</v>
      </c>
      <c r="L1773" t="n">
        <v>0.2772264816162068</v>
      </c>
      <c r="M1773" t="n">
        <v>0.4766355140186916</v>
      </c>
    </row>
    <row r="1774">
      <c r="A1774" s="323" t="n">
        <v>46036.31289351852</v>
      </c>
      <c r="B1774" s="82" t="n">
        <v>46036</v>
      </c>
      <c r="C1774" t="n">
        <v>390.4</v>
      </c>
      <c r="D1774" t="n">
        <v>832.6</v>
      </c>
      <c r="E1774" t="n">
        <v>5.5</v>
      </c>
      <c r="F1774" t="n">
        <v>10.6</v>
      </c>
      <c r="G1774" t="n">
        <v>0.4688926255104491</v>
      </c>
      <c r="H1774" t="n">
        <v>0.5311073744895508</v>
      </c>
      <c r="I1774" t="n">
        <v>0.5188679245283019</v>
      </c>
      <c r="J1774" t="n">
        <v>0.4811320754716981</v>
      </c>
      <c r="K1774" t="n">
        <v>0.243293343425233</v>
      </c>
      <c r="L1774" t="n">
        <v>0.2755745811030688</v>
      </c>
      <c r="M1774" t="n">
        <v>0.4811320754716981</v>
      </c>
    </row>
    <row r="1775">
      <c r="A1775" s="323" t="n">
        <v>46036.35587962963</v>
      </c>
      <c r="B1775" s="82" t="n">
        <v>46036</v>
      </c>
      <c r="C1775" t="n">
        <v>389.5</v>
      </c>
      <c r="D1775" t="n">
        <v>845.3</v>
      </c>
      <c r="E1775" t="n">
        <v>5.4</v>
      </c>
      <c r="F1775" t="n">
        <v>10.7</v>
      </c>
      <c r="G1775" t="n">
        <v>0.4607831539098545</v>
      </c>
      <c r="H1775" t="n">
        <v>0.5392168460901455</v>
      </c>
      <c r="I1775" t="n">
        <v>0.5046728971962617</v>
      </c>
      <c r="J1775" t="n">
        <v>0.4953271028037383</v>
      </c>
      <c r="K1775" t="n">
        <v>0.2325447692629173</v>
      </c>
      <c r="L1775" t="n">
        <v>0.2721281279333445</v>
      </c>
      <c r="M1775" t="n">
        <v>0.4953271028037383</v>
      </c>
    </row>
    <row r="1776">
      <c r="A1776" s="323" t="n">
        <v>46036.38163194444</v>
      </c>
      <c r="B1776" s="82" t="n">
        <v>46036</v>
      </c>
      <c r="C1776" t="n">
        <v>380.5</v>
      </c>
      <c r="D1776" t="n">
        <v>849.3</v>
      </c>
      <c r="E1776" t="n">
        <v>5.5</v>
      </c>
      <c r="F1776" t="n">
        <v>10.8</v>
      </c>
      <c r="G1776" t="n">
        <v>0.4480160131873308</v>
      </c>
      <c r="H1776" t="n">
        <v>0.5519839868126692</v>
      </c>
      <c r="I1776" t="n">
        <v>0.5092592592592592</v>
      </c>
      <c r="J1776" t="n">
        <v>0.4907407407407408</v>
      </c>
      <c r="K1776" t="n">
        <v>0.2281563030120665</v>
      </c>
      <c r="L1776" t="n">
        <v>0.2811029562471926</v>
      </c>
      <c r="M1776" t="n">
        <v>0.4907407407407408</v>
      </c>
    </row>
    <row r="1777">
      <c r="A1777" s="323" t="n">
        <v>46036.42256944445</v>
      </c>
      <c r="B1777" s="82" t="n">
        <v>46036</v>
      </c>
      <c r="C1777" t="n">
        <v>372.6</v>
      </c>
      <c r="D1777" t="n">
        <v>853.5</v>
      </c>
      <c r="E1777" t="n">
        <v>5.4</v>
      </c>
      <c r="F1777" t="n">
        <v>10.6</v>
      </c>
      <c r="G1777" t="n">
        <v>0.4365553602811951</v>
      </c>
      <c r="H1777" t="n">
        <v>0.5634446397188049</v>
      </c>
      <c r="I1777" t="n">
        <v>0.5094339622641509</v>
      </c>
      <c r="J1777" t="n">
        <v>0.490566037735849</v>
      </c>
      <c r="K1777" t="n">
        <v>0.2223961269357032</v>
      </c>
      <c r="L1777" t="n">
        <v>0.2870378353284478</v>
      </c>
      <c r="M1777" t="n">
        <v>0.490566037735849</v>
      </c>
    </row>
    <row r="1778">
      <c r="A1778" s="323" t="n">
        <v>46036.46333333333</v>
      </c>
      <c r="B1778" s="82" t="n">
        <v>46036</v>
      </c>
      <c r="C1778" t="n">
        <v>384.6</v>
      </c>
      <c r="D1778" t="n">
        <v>848.7</v>
      </c>
      <c r="E1778" t="n">
        <v>5.5</v>
      </c>
      <c r="F1778" t="n">
        <v>10.8</v>
      </c>
      <c r="G1778" t="n">
        <v>0.4531636620714034</v>
      </c>
      <c r="H1778" t="n">
        <v>0.5468363379285966</v>
      </c>
      <c r="I1778" t="n">
        <v>0.5092592592592592</v>
      </c>
      <c r="J1778" t="n">
        <v>0.4907407407407408</v>
      </c>
      <c r="K1778" t="n">
        <v>0.2307777908696961</v>
      </c>
      <c r="L1778" t="n">
        <v>0.2784814683895631</v>
      </c>
      <c r="M1778" t="n">
        <v>0.4907407407407408</v>
      </c>
    </row>
    <row r="1779">
      <c r="A1779" s="323" t="n">
        <v>46037.28145833333</v>
      </c>
      <c r="B1779" s="82" t="n">
        <v>46037</v>
      </c>
      <c r="C1779" t="n">
        <v>380.1</v>
      </c>
      <c r="D1779" t="n">
        <v>846.3</v>
      </c>
      <c r="E1779" t="n">
        <v>5.4</v>
      </c>
      <c r="F1779" t="n">
        <v>10.5</v>
      </c>
      <c r="G1779" t="n">
        <v>0.4491315136476428</v>
      </c>
      <c r="H1779" t="n">
        <v>0.5508684863523573</v>
      </c>
      <c r="I1779" t="n">
        <v>0.5142857142857143</v>
      </c>
      <c r="J1779" t="n">
        <v>0.4857142857142857</v>
      </c>
      <c r="K1779" t="n">
        <v>0.230981921304502</v>
      </c>
      <c r="L1779" t="n">
        <v>0.2833037929812123</v>
      </c>
      <c r="M1779" t="n">
        <v>0.4857142857142857</v>
      </c>
    </row>
    <row r="1780">
      <c r="A1780" s="323" t="n">
        <v>46037.30659722222</v>
      </c>
      <c r="B1780" s="82" t="n">
        <v>46037</v>
      </c>
      <c r="C1780" t="n">
        <v>391.8</v>
      </c>
      <c r="D1780" t="n">
        <v>858.2</v>
      </c>
      <c r="E1780" t="n">
        <v>5.5</v>
      </c>
      <c r="F1780" t="n">
        <v>10.8</v>
      </c>
      <c r="G1780" t="n">
        <v>0.456536937776742</v>
      </c>
      <c r="H1780" t="n">
        <v>0.543463062223258</v>
      </c>
      <c r="I1780" t="n">
        <v>0.5092592592592592</v>
      </c>
      <c r="J1780" t="n">
        <v>0.4907407407407408</v>
      </c>
      <c r="K1780" t="n">
        <v>0.2324956627566741</v>
      </c>
      <c r="L1780" t="n">
        <v>0.2767635965025851</v>
      </c>
      <c r="M1780" t="n">
        <v>0.4907407407407408</v>
      </c>
    </row>
    <row r="1781">
      <c r="A1781" s="323" t="n">
        <v>46037.346875</v>
      </c>
      <c r="B1781" s="82" t="n">
        <v>46037</v>
      </c>
      <c r="C1781" t="n">
        <v>398.3</v>
      </c>
      <c r="D1781" t="n">
        <v>864.4</v>
      </c>
      <c r="E1781" t="n">
        <v>5.2</v>
      </c>
      <c r="F1781" t="n">
        <v>10.5</v>
      </c>
      <c r="G1781" t="n">
        <v>0.4607820453493753</v>
      </c>
      <c r="H1781" t="n">
        <v>0.5392179546506247</v>
      </c>
      <c r="I1781" t="n">
        <v>0.4952380952380953</v>
      </c>
      <c r="J1781" t="n">
        <v>0.5047619047619047</v>
      </c>
      <c r="K1781" t="n">
        <v>0.2281968224587383</v>
      </c>
      <c r="L1781" t="n">
        <v>0.267041272779357</v>
      </c>
      <c r="M1781" t="n">
        <v>0.5047619047619047</v>
      </c>
    </row>
    <row r="1782">
      <c r="A1782" s="323" t="n">
        <v>46037.383125</v>
      </c>
      <c r="B1782" s="82" t="n">
        <v>46037</v>
      </c>
      <c r="C1782" t="n">
        <v>381.7</v>
      </c>
      <c r="D1782" t="n">
        <v>843.4</v>
      </c>
      <c r="E1782" t="n">
        <v>5.4</v>
      </c>
      <c r="F1782" t="n">
        <v>10.4</v>
      </c>
      <c r="G1782" t="n">
        <v>0.4525729191368271</v>
      </c>
      <c r="H1782" t="n">
        <v>0.5474270808631728</v>
      </c>
      <c r="I1782" t="n">
        <v>0.5192307692307693</v>
      </c>
      <c r="J1782" t="n">
        <v>0.4807692307692307</v>
      </c>
      <c r="K1782" t="n">
        <v>0.2349897849364295</v>
      </c>
      <c r="L1782" t="n">
        <v>0.2842409842943397</v>
      </c>
      <c r="M1782" t="n">
        <v>0.4807692307692307</v>
      </c>
    </row>
    <row r="1783">
      <c r="A1783" s="323" t="n">
        <v>46037.42347222222</v>
      </c>
      <c r="B1783" s="82" t="n">
        <v>46037</v>
      </c>
      <c r="C1783" t="n">
        <v>402.1</v>
      </c>
      <c r="D1783" t="n">
        <v>839.9</v>
      </c>
      <c r="E1783" t="n">
        <v>5.4</v>
      </c>
      <c r="F1783" t="n">
        <v>10.4</v>
      </c>
      <c r="G1783" t="n">
        <v>0.4787474699368973</v>
      </c>
      <c r="H1783" t="n">
        <v>0.5212525300631027</v>
      </c>
      <c r="I1783" t="n">
        <v>0.5192307692307693</v>
      </c>
      <c r="J1783" t="n">
        <v>0.4807692307692307</v>
      </c>
      <c r="K1783" t="n">
        <v>0.2485804170826197</v>
      </c>
      <c r="L1783" t="n">
        <v>0.2706503521481495</v>
      </c>
      <c r="M1783" t="n">
        <v>0.4807692307692307</v>
      </c>
    </row>
    <row r="1784">
      <c r="A1784" s="323" t="n">
        <v>46037.46081018518</v>
      </c>
      <c r="B1784" s="82" t="n">
        <v>46037</v>
      </c>
      <c r="C1784" t="n">
        <v>396.3</v>
      </c>
      <c r="D1784" t="n">
        <v>846.3</v>
      </c>
      <c r="E1784" t="n">
        <v>5.4</v>
      </c>
      <c r="F1784" t="n">
        <v>10.5</v>
      </c>
      <c r="G1784" t="n">
        <v>0.4682736618220489</v>
      </c>
      <c r="H1784" t="n">
        <v>0.531726338177951</v>
      </c>
      <c r="I1784" t="n">
        <v>0.5142857142857143</v>
      </c>
      <c r="J1784" t="n">
        <v>0.4857142857142857</v>
      </c>
      <c r="K1784" t="n">
        <v>0.2408264546513395</v>
      </c>
      <c r="L1784" t="n">
        <v>0.2734592596343748</v>
      </c>
      <c r="M1784" t="n">
        <v>0.4857142857142857</v>
      </c>
    </row>
    <row r="1785">
      <c r="A1785" s="323" t="n">
        <v>46037.50667824074</v>
      </c>
      <c r="B1785" s="82" t="n">
        <v>46037</v>
      </c>
      <c r="C1785" t="n">
        <v>420</v>
      </c>
      <c r="D1785" t="n">
        <v>874.8</v>
      </c>
      <c r="E1785" t="n">
        <v>5.7</v>
      </c>
      <c r="F1785" t="n">
        <v>10.4</v>
      </c>
      <c r="G1785" t="n">
        <v>0.4801097393689986</v>
      </c>
      <c r="H1785" t="n">
        <v>0.5198902606310013</v>
      </c>
      <c r="I1785" t="n">
        <v>0.5480769230769231</v>
      </c>
      <c r="J1785" t="n">
        <v>0.4519230769230769</v>
      </c>
      <c r="K1785" t="n">
        <v>0.2631370686926243</v>
      </c>
      <c r="L1785" t="n">
        <v>0.2849398543842988</v>
      </c>
      <c r="M1785" t="n">
        <v>0.4519230769230769</v>
      </c>
    </row>
    <row r="1786">
      <c r="A1786" s="323" t="n">
        <v>46038.25232638889</v>
      </c>
      <c r="B1786" s="82" t="n">
        <v>46038</v>
      </c>
      <c r="C1786" t="n">
        <v>368.5</v>
      </c>
      <c r="D1786" t="n">
        <v>842.1</v>
      </c>
      <c r="E1786" t="n">
        <v>5.5</v>
      </c>
      <c r="F1786" t="n">
        <v>10.4</v>
      </c>
      <c r="G1786" t="n">
        <v>0.4375964849780311</v>
      </c>
      <c r="H1786" t="n">
        <v>0.5624035150219689</v>
      </c>
      <c r="I1786" t="n">
        <v>0.5288461538461539</v>
      </c>
      <c r="J1786" t="n">
        <v>0.4711538461538461</v>
      </c>
      <c r="K1786" t="n">
        <v>0.231421218017228</v>
      </c>
      <c r="L1786" t="n">
        <v>0.2974249358289259</v>
      </c>
      <c r="M1786" t="n">
        <v>0.4711538461538461</v>
      </c>
    </row>
    <row r="1787">
      <c r="A1787" s="323" t="n">
        <v>46038.31049768518</v>
      </c>
      <c r="B1787" s="82" t="n">
        <v>46038</v>
      </c>
      <c r="C1787" t="n">
        <v>389.5</v>
      </c>
      <c r="D1787" t="n">
        <v>832.9</v>
      </c>
      <c r="E1787" t="n">
        <v>5.5</v>
      </c>
      <c r="F1787" t="n">
        <v>10.4</v>
      </c>
      <c r="G1787" t="n">
        <v>0.4676431744507144</v>
      </c>
      <c r="H1787" t="n">
        <v>0.5323568255492857</v>
      </c>
      <c r="I1787" t="n">
        <v>0.5288461538461539</v>
      </c>
      <c r="J1787" t="n">
        <v>0.4711538461538461</v>
      </c>
      <c r="K1787" t="n">
        <v>0.2473112941806663</v>
      </c>
      <c r="L1787" t="n">
        <v>0.2815348596654876</v>
      </c>
      <c r="M1787" t="n">
        <v>0.4711538461538461</v>
      </c>
    </row>
    <row r="1788">
      <c r="A1788" s="323" t="n">
        <v>46038.35260416667</v>
      </c>
      <c r="B1788" s="82" t="n">
        <v>46038</v>
      </c>
      <c r="C1788" t="n">
        <v>390.4</v>
      </c>
      <c r="D1788" t="n">
        <v>847.3</v>
      </c>
      <c r="E1788" t="n">
        <v>5.5</v>
      </c>
      <c r="F1788" t="n">
        <v>10.4</v>
      </c>
      <c r="G1788" t="n">
        <v>0.4607577009323734</v>
      </c>
      <c r="H1788" t="n">
        <v>0.5392422990676266</v>
      </c>
      <c r="I1788" t="n">
        <v>0.5288461538461539</v>
      </c>
      <c r="J1788" t="n">
        <v>0.4711538461538461</v>
      </c>
      <c r="K1788" t="n">
        <v>0.2436699379930821</v>
      </c>
      <c r="L1788" t="n">
        <v>0.2851762158530717</v>
      </c>
      <c r="M1788" t="n">
        <v>0.4711538461538461</v>
      </c>
    </row>
    <row r="1789">
      <c r="A1789" s="323" t="n">
        <v>46038.38299768518</v>
      </c>
      <c r="B1789" s="82" t="n">
        <v>46038</v>
      </c>
      <c r="C1789" t="n">
        <v>390.2</v>
      </c>
      <c r="D1789" t="n">
        <v>850.2</v>
      </c>
      <c r="E1789" t="n">
        <v>5.4</v>
      </c>
      <c r="F1789" t="n">
        <v>10.5</v>
      </c>
      <c r="G1789" t="n">
        <v>0.4589508350976241</v>
      </c>
      <c r="H1789" t="n">
        <v>0.541049164902376</v>
      </c>
      <c r="I1789" t="n">
        <v>0.5142857142857143</v>
      </c>
      <c r="J1789" t="n">
        <v>0.4857142857142857</v>
      </c>
      <c r="K1789" t="n">
        <v>0.2360318580502067</v>
      </c>
      <c r="L1789" t="n">
        <v>0.2782538562355077</v>
      </c>
      <c r="M1789" t="n">
        <v>0.4857142857142857</v>
      </c>
    </row>
    <row r="1790">
      <c r="A1790" s="323" t="n">
        <v>46038.42120370371</v>
      </c>
      <c r="B1790" s="82" t="n">
        <v>46038</v>
      </c>
      <c r="C1790" t="n">
        <v>383.5</v>
      </c>
      <c r="D1790" t="n">
        <v>831.9</v>
      </c>
      <c r="E1790" t="n">
        <v>5.4</v>
      </c>
      <c r="F1790" t="n">
        <v>10.4</v>
      </c>
      <c r="G1790" t="n">
        <v>0.4609929078014184</v>
      </c>
      <c r="H1790" t="n">
        <v>0.5390070921985816</v>
      </c>
      <c r="I1790" t="n">
        <v>0.5192307692307693</v>
      </c>
      <c r="J1790" t="n">
        <v>0.4807692307692307</v>
      </c>
      <c r="K1790" t="n">
        <v>0.2393617021276596</v>
      </c>
      <c r="L1790" t="n">
        <v>0.2798690671031097</v>
      </c>
      <c r="M1790" t="n">
        <v>0.4807692307692307</v>
      </c>
    </row>
    <row r="1791">
      <c r="A1791" s="323" t="n">
        <v>46038.45841435185</v>
      </c>
      <c r="B1791" s="82" t="n">
        <v>46038</v>
      </c>
      <c r="C1791" t="n">
        <v>387.5</v>
      </c>
      <c r="D1791" t="n">
        <v>838.5</v>
      </c>
      <c r="E1791" t="n">
        <v>5.5</v>
      </c>
      <c r="F1791" t="n">
        <v>10.5</v>
      </c>
      <c r="G1791" t="n">
        <v>0.4621347644603458</v>
      </c>
      <c r="H1791" t="n">
        <v>0.5378652355396542</v>
      </c>
      <c r="I1791" t="n">
        <v>0.5238095238095238</v>
      </c>
      <c r="J1791" t="n">
        <v>0.4761904761904762</v>
      </c>
      <c r="K1791" t="n">
        <v>0.2420705909078002</v>
      </c>
      <c r="L1791" t="n">
        <v>0.2817389329017236</v>
      </c>
      <c r="M1791" t="n">
        <v>0.4761904761904762</v>
      </c>
    </row>
    <row r="1792">
      <c r="A1792" s="323" t="n">
        <v>46038.4916087963</v>
      </c>
      <c r="B1792" s="82" t="n">
        <v>46038</v>
      </c>
      <c r="C1792" t="n">
        <v>404.3</v>
      </c>
      <c r="D1792" t="n">
        <v>832.5</v>
      </c>
      <c r="E1792" t="n">
        <v>5.4</v>
      </c>
      <c r="F1792" t="n">
        <v>10.6</v>
      </c>
      <c r="G1792" t="n">
        <v>0.4856456456456457</v>
      </c>
      <c r="H1792" t="n">
        <v>0.5143543543543544</v>
      </c>
      <c r="I1792" t="n">
        <v>0.5094339622641509</v>
      </c>
      <c r="J1792" t="n">
        <v>0.490566037735849</v>
      </c>
      <c r="K1792" t="n">
        <v>0.2474043855175931</v>
      </c>
      <c r="L1792" t="n">
        <v>0.2620295767465579</v>
      </c>
      <c r="M1792" t="n">
        <v>0.490566037735849</v>
      </c>
    </row>
    <row r="1793">
      <c r="A1793" s="323" t="n">
        <v>46039.25192129629</v>
      </c>
      <c r="B1793" s="82" t="n">
        <v>46039</v>
      </c>
      <c r="C1793" t="n">
        <v>375.5</v>
      </c>
      <c r="D1793" t="n">
        <v>867.1</v>
      </c>
      <c r="E1793" t="n">
        <v>5.5</v>
      </c>
      <c r="F1793" t="n">
        <v>10.7</v>
      </c>
      <c r="G1793" t="n">
        <v>0.4330527044170223</v>
      </c>
      <c r="H1793" t="n">
        <v>0.5669472955829777</v>
      </c>
      <c r="I1793" t="n">
        <v>0.5140186915887851</v>
      </c>
      <c r="J1793" t="n">
        <v>0.4859813084112149</v>
      </c>
      <c r="K1793" t="n">
        <v>0.2225971845134227</v>
      </c>
      <c r="L1793" t="n">
        <v>0.2914215070753624</v>
      </c>
      <c r="M1793" t="n">
        <v>0.4859813084112149</v>
      </c>
    </row>
    <row r="1794">
      <c r="A1794" s="323" t="n">
        <v>46039.3012037037</v>
      </c>
      <c r="B1794" s="82" t="n">
        <v>46039</v>
      </c>
      <c r="C1794" t="n">
        <v>380.5</v>
      </c>
      <c r="D1794" t="n">
        <v>858.3</v>
      </c>
      <c r="E1794" t="n">
        <v>5.4</v>
      </c>
      <c r="F1794" t="n">
        <v>10.6</v>
      </c>
      <c r="G1794" t="n">
        <v>0.4433181871140627</v>
      </c>
      <c r="H1794" t="n">
        <v>0.5566818128859373</v>
      </c>
      <c r="I1794" t="n">
        <v>0.5094339622641509</v>
      </c>
      <c r="J1794" t="n">
        <v>0.490566037735849</v>
      </c>
      <c r="K1794" t="n">
        <v>0.2258413406052772</v>
      </c>
      <c r="L1794" t="n">
        <v>0.2835926216588737</v>
      </c>
      <c r="M1794" t="n">
        <v>0.490566037735849</v>
      </c>
    </row>
    <row r="1795">
      <c r="A1795" s="323" t="n">
        <v>46039.34590277778</v>
      </c>
      <c r="B1795" s="82" t="n">
        <v>46039</v>
      </c>
      <c r="C1795" t="n">
        <v>372.3</v>
      </c>
      <c r="D1795" t="n">
        <v>846.6</v>
      </c>
      <c r="E1795" t="n">
        <v>5.4</v>
      </c>
      <c r="F1795" t="n">
        <v>10.5</v>
      </c>
      <c r="G1795" t="n">
        <v>0.4397590361445783</v>
      </c>
      <c r="H1795" t="n">
        <v>0.5602409638554217</v>
      </c>
      <c r="I1795" t="n">
        <v>0.5142857142857143</v>
      </c>
      <c r="J1795" t="n">
        <v>0.4857142857142857</v>
      </c>
      <c r="K1795" t="n">
        <v>0.2261617900172117</v>
      </c>
      <c r="L1795" t="n">
        <v>0.2881239242685026</v>
      </c>
      <c r="M1795" t="n">
        <v>0.4857142857142857</v>
      </c>
    </row>
    <row r="1796">
      <c r="A1796" s="323" t="n">
        <v>46039.38217592592</v>
      </c>
      <c r="B1796" s="82" t="n">
        <v>46039</v>
      </c>
      <c r="C1796" t="n">
        <v>382.4</v>
      </c>
      <c r="D1796" t="n">
        <v>839.5</v>
      </c>
      <c r="E1796" t="n">
        <v>5.5</v>
      </c>
      <c r="F1796" t="n">
        <v>10.6</v>
      </c>
      <c r="G1796" t="n">
        <v>0.4555092316855271</v>
      </c>
      <c r="H1796" t="n">
        <v>0.544490768314473</v>
      </c>
      <c r="I1796" t="n">
        <v>0.5188679245283019</v>
      </c>
      <c r="J1796" t="n">
        <v>0.4811320754716981</v>
      </c>
      <c r="K1796" t="n">
        <v>0.2363491296481509</v>
      </c>
      <c r="L1796" t="n">
        <v>0.2825187948801511</v>
      </c>
      <c r="M1796" t="n">
        <v>0.4811320754716981</v>
      </c>
    </row>
    <row r="1797">
      <c r="A1797" s="323" t="n">
        <v>46039.42496527778</v>
      </c>
      <c r="B1797" s="82" t="n">
        <v>46039</v>
      </c>
      <c r="C1797" t="n">
        <v>378.2</v>
      </c>
      <c r="D1797" t="n">
        <v>843.3</v>
      </c>
      <c r="E1797" t="n">
        <v>5.4</v>
      </c>
      <c r="F1797" t="n">
        <v>10.5</v>
      </c>
      <c r="G1797" t="n">
        <v>0.4484762243566939</v>
      </c>
      <c r="H1797" t="n">
        <v>0.551523775643306</v>
      </c>
      <c r="I1797" t="n">
        <v>0.5142857142857143</v>
      </c>
      <c r="J1797" t="n">
        <v>0.4857142857142857</v>
      </c>
      <c r="K1797" t="n">
        <v>0.2306449153834426</v>
      </c>
      <c r="L1797" t="n">
        <v>0.2836407989022717</v>
      </c>
      <c r="M1797" t="n">
        <v>0.4857142857142857</v>
      </c>
    </row>
    <row r="1798">
      <c r="A1798" s="323" t="n">
        <v>46039.45416666667</v>
      </c>
      <c r="B1798" s="82" t="n">
        <v>46039</v>
      </c>
      <c r="C1798" t="n">
        <v>390.1</v>
      </c>
      <c r="D1798" t="n">
        <v>840.9</v>
      </c>
      <c r="E1798" t="n">
        <v>5.6</v>
      </c>
      <c r="F1798" t="n">
        <v>10.6</v>
      </c>
      <c r="G1798" t="n">
        <v>0.4639077179212749</v>
      </c>
      <c r="H1798" t="n">
        <v>0.5360922820787252</v>
      </c>
      <c r="I1798" t="n">
        <v>0.5283018867924528</v>
      </c>
      <c r="J1798" t="n">
        <v>0.4716981132075472</v>
      </c>
      <c r="K1798" t="n">
        <v>0.2450833226753905</v>
      </c>
      <c r="L1798" t="n">
        <v>0.2832185641170624</v>
      </c>
      <c r="M1798" t="n">
        <v>0.4716981132075472</v>
      </c>
    </row>
    <row r="1799">
      <c r="A1799" s="323" t="n">
        <v>46039.51032407407</v>
      </c>
      <c r="B1799" s="82" t="n">
        <v>46039</v>
      </c>
      <c r="C1799" t="n">
        <v>372.2</v>
      </c>
      <c r="D1799" t="n">
        <v>851.8</v>
      </c>
      <c r="E1799" t="n">
        <v>5.4</v>
      </c>
      <c r="F1799" t="n">
        <v>10.6</v>
      </c>
      <c r="G1799" t="n">
        <v>0.4369570321671754</v>
      </c>
      <c r="H1799" t="n">
        <v>0.5630429678328246</v>
      </c>
      <c r="I1799" t="n">
        <v>0.5094339622641509</v>
      </c>
      <c r="J1799" t="n">
        <v>0.490566037735849</v>
      </c>
      <c r="K1799" t="n">
        <v>0.2226007522361082</v>
      </c>
      <c r="L1799" t="n">
        <v>0.2868332100280427</v>
      </c>
      <c r="M1799" t="n">
        <v>0.490566037735849</v>
      </c>
    </row>
    <row r="1800">
      <c r="A1800" s="323" t="n">
        <v>46040.26765046296</v>
      </c>
      <c r="B1800" s="82" t="n">
        <v>46040</v>
      </c>
      <c r="C1800" t="n">
        <v>360.5</v>
      </c>
      <c r="D1800" t="n">
        <v>845.8</v>
      </c>
      <c r="E1800" t="n">
        <v>5.5</v>
      </c>
      <c r="F1800" t="n">
        <v>10.5</v>
      </c>
      <c r="G1800" t="n">
        <v>0.4262236935445732</v>
      </c>
      <c r="H1800" t="n">
        <v>0.5737763064554268</v>
      </c>
      <c r="I1800" t="n">
        <v>0.5238095238095238</v>
      </c>
      <c r="J1800" t="n">
        <v>0.4761904761904762</v>
      </c>
      <c r="K1800" t="n">
        <v>0.2232600299519193</v>
      </c>
      <c r="L1800" t="n">
        <v>0.3005494938576045</v>
      </c>
      <c r="M1800" t="n">
        <v>0.4761904761904762</v>
      </c>
    </row>
    <row r="1801">
      <c r="A1801" s="323" t="n">
        <v>46040.3093287037</v>
      </c>
      <c r="B1801" s="82" t="n">
        <v>46040</v>
      </c>
      <c r="C1801" t="n">
        <v>367.3</v>
      </c>
      <c r="D1801" t="n">
        <v>842.5</v>
      </c>
      <c r="E1801" t="n">
        <v>5.4</v>
      </c>
      <c r="F1801" t="n">
        <v>10.4</v>
      </c>
      <c r="G1801" t="n">
        <v>0.4359643916913947</v>
      </c>
      <c r="H1801" t="n">
        <v>0.5640356083086053</v>
      </c>
      <c r="I1801" t="n">
        <v>0.5192307692307693</v>
      </c>
      <c r="J1801" t="n">
        <v>0.4807692307692307</v>
      </c>
      <c r="K1801" t="n">
        <v>0.2263661264551473</v>
      </c>
      <c r="L1801" t="n">
        <v>0.292864642775622</v>
      </c>
      <c r="M1801" t="n">
        <v>0.4807692307692307</v>
      </c>
    </row>
    <row r="1802">
      <c r="A1802" s="323" t="n">
        <v>46040.34275462963</v>
      </c>
      <c r="B1802" s="82" t="n">
        <v>46040</v>
      </c>
      <c r="C1802" t="n">
        <v>394.2</v>
      </c>
      <c r="D1802" t="n">
        <v>848.3</v>
      </c>
      <c r="E1802" t="n">
        <v>5.4</v>
      </c>
      <c r="F1802" t="n">
        <v>10.5</v>
      </c>
      <c r="G1802" t="n">
        <v>0.4646940940704939</v>
      </c>
      <c r="H1802" t="n">
        <v>0.5353059059295061</v>
      </c>
      <c r="I1802" t="n">
        <v>0.5142857142857143</v>
      </c>
      <c r="J1802" t="n">
        <v>0.4857142857142857</v>
      </c>
      <c r="K1802" t="n">
        <v>0.2389855340933969</v>
      </c>
      <c r="L1802" t="n">
        <v>0.2753001801923174</v>
      </c>
      <c r="M1802" t="n">
        <v>0.4857142857142857</v>
      </c>
    </row>
    <row r="1803">
      <c r="A1803" s="323" t="n">
        <v>46040.39670138889</v>
      </c>
      <c r="B1803" s="82" t="n">
        <v>46040</v>
      </c>
      <c r="C1803" t="n">
        <v>375.5</v>
      </c>
      <c r="D1803" t="n">
        <v>866.1</v>
      </c>
      <c r="E1803" t="n">
        <v>5.6</v>
      </c>
      <c r="F1803" t="n">
        <v>10.4</v>
      </c>
      <c r="G1803" t="n">
        <v>0.4335527075395451</v>
      </c>
      <c r="H1803" t="n">
        <v>0.5664472924604549</v>
      </c>
      <c r="I1803" t="n">
        <v>0.5384615384615384</v>
      </c>
      <c r="J1803" t="n">
        <v>0.4615384615384616</v>
      </c>
      <c r="K1803" t="n">
        <v>0.2334514579059089</v>
      </c>
      <c r="L1803" t="n">
        <v>0.3050100805556296</v>
      </c>
      <c r="M1803" t="n">
        <v>0.4615384615384616</v>
      </c>
    </row>
    <row r="1804">
      <c r="A1804" s="323" t="n">
        <v>46040.46350694444</v>
      </c>
      <c r="B1804" s="82" t="n">
        <v>46040</v>
      </c>
      <c r="C1804" t="n">
        <v>379.9</v>
      </c>
      <c r="D1804" t="n">
        <v>860.1</v>
      </c>
      <c r="E1804" t="n">
        <v>5.6</v>
      </c>
      <c r="F1804" t="n">
        <v>10.6</v>
      </c>
      <c r="G1804" t="n">
        <v>0.441692826415533</v>
      </c>
      <c r="H1804" t="n">
        <v>0.5583071735844669</v>
      </c>
      <c r="I1804" t="n">
        <v>0.5283018867924528</v>
      </c>
      <c r="J1804" t="n">
        <v>0.4716981132075472</v>
      </c>
      <c r="K1804" t="n">
        <v>0.2333471535780174</v>
      </c>
      <c r="L1804" t="n">
        <v>0.2949547332144353</v>
      </c>
      <c r="M1804" t="n">
        <v>0.4716981132075472</v>
      </c>
    </row>
    <row r="1805">
      <c r="A1805" s="323" t="n">
        <v>46040.51425925926</v>
      </c>
      <c r="B1805" s="82" t="n">
        <v>46040</v>
      </c>
      <c r="C1805" t="n">
        <v>370.5</v>
      </c>
      <c r="D1805" t="n">
        <v>855.3</v>
      </c>
      <c r="E1805" t="n">
        <v>5.4</v>
      </c>
      <c r="F1805" t="n">
        <v>10.5</v>
      </c>
      <c r="G1805" t="n">
        <v>0.4331813398807436</v>
      </c>
      <c r="H1805" t="n">
        <v>0.5668186601192564</v>
      </c>
      <c r="I1805" t="n">
        <v>0.5142857142857143</v>
      </c>
      <c r="J1805" t="n">
        <v>0.4857142857142857</v>
      </c>
      <c r="K1805" t="n">
        <v>0.222778974795811</v>
      </c>
      <c r="L1805" t="n">
        <v>0.2915067394899034</v>
      </c>
      <c r="M1805" t="n">
        <v>0.4857142857142857</v>
      </c>
    </row>
    <row r="1806">
      <c r="A1806" s="323" t="n">
        <v>46040.93793981482</v>
      </c>
      <c r="B1806" s="82" t="n">
        <v>46040</v>
      </c>
      <c r="C1806" t="n">
        <v>398.5</v>
      </c>
      <c r="D1806" t="n">
        <v>824.6</v>
      </c>
      <c r="E1806" t="n">
        <v>5.3</v>
      </c>
      <c r="F1806" t="n">
        <v>10.4</v>
      </c>
      <c r="G1806" t="n">
        <v>0.4832646131457676</v>
      </c>
      <c r="H1806" t="n">
        <v>0.5167353868542324</v>
      </c>
      <c r="I1806" t="n">
        <v>0.5096153846153846</v>
      </c>
      <c r="J1806" t="n">
        <v>0.4903846153846154</v>
      </c>
      <c r="K1806" t="n">
        <v>0.2462790816992854</v>
      </c>
      <c r="L1806" t="n">
        <v>0.2633363029160992</v>
      </c>
      <c r="M1806" t="n">
        <v>0.4903846153846154</v>
      </c>
    </row>
    <row r="1807">
      <c r="A1807" s="323" t="n">
        <v>46041.05833333333</v>
      </c>
      <c r="B1807" s="82" t="n">
        <v>46041</v>
      </c>
      <c r="C1807" t="n">
        <v>402</v>
      </c>
      <c r="D1807" t="n">
        <v>826.7</v>
      </c>
      <c r="E1807" t="n">
        <v>5.4</v>
      </c>
      <c r="F1807" t="n">
        <v>10.4</v>
      </c>
      <c r="G1807" t="n">
        <v>0.4862707148905286</v>
      </c>
      <c r="H1807" t="n">
        <v>0.5137292851094715</v>
      </c>
      <c r="I1807" t="n">
        <v>0.5192307692307693</v>
      </c>
      <c r="J1807" t="n">
        <v>0.4807692307692307</v>
      </c>
      <c r="K1807" t="n">
        <v>0.2524867173470052</v>
      </c>
      <c r="L1807" t="n">
        <v>0.266744051883764</v>
      </c>
      <c r="M1807" t="n">
        <v>0.4807692307692307</v>
      </c>
    </row>
    <row r="1808">
      <c r="A1808" s="323" t="n">
        <v>46041.07550925926</v>
      </c>
      <c r="B1808" s="82" t="n">
        <v>46041</v>
      </c>
      <c r="C1808" t="n">
        <v>378.7</v>
      </c>
      <c r="D1808" t="n">
        <v>820.6</v>
      </c>
      <c r="E1808" t="n">
        <v>5.3</v>
      </c>
      <c r="F1808" t="n">
        <v>10.3</v>
      </c>
      <c r="G1808" t="n">
        <v>0.4614915915184011</v>
      </c>
      <c r="H1808" t="n">
        <v>0.5385084084815989</v>
      </c>
      <c r="I1808" t="n">
        <v>0.5145631067961165</v>
      </c>
      <c r="J1808" t="n">
        <v>0.4854368932038836</v>
      </c>
      <c r="K1808" t="n">
        <v>0.2374665470919928</v>
      </c>
      <c r="L1808" t="n">
        <v>0.2770965597041237</v>
      </c>
      <c r="M1808" t="n">
        <v>0.4854368932038836</v>
      </c>
    </row>
    <row r="1809">
      <c r="A1809" s="323" t="n">
        <v>46041.26277777777</v>
      </c>
      <c r="B1809" s="82" t="n">
        <v>46041</v>
      </c>
      <c r="C1809" t="n">
        <v>375.4</v>
      </c>
      <c r="D1809" t="n">
        <v>845.6</v>
      </c>
      <c r="E1809" t="n">
        <v>5.5</v>
      </c>
      <c r="F1809" t="n">
        <v>10.4</v>
      </c>
      <c r="G1809" t="n">
        <v>0.4439451277199621</v>
      </c>
      <c r="H1809" t="n">
        <v>0.5560548722800379</v>
      </c>
      <c r="I1809" t="n">
        <v>0.5288461538461539</v>
      </c>
      <c r="J1809" t="n">
        <v>0.4711538461538461</v>
      </c>
      <c r="K1809" t="n">
        <v>0.2347786733134415</v>
      </c>
      <c r="L1809" t="n">
        <v>0.2940674805327124</v>
      </c>
      <c r="M1809" t="n">
        <v>0.4711538461538461</v>
      </c>
    </row>
    <row r="1810">
      <c r="A1810" s="323" t="n">
        <v>46041.31019675926</v>
      </c>
      <c r="B1810" s="82" t="n">
        <v>46041</v>
      </c>
      <c r="C1810" t="n">
        <v>371.1</v>
      </c>
      <c r="D1810" t="n">
        <v>841.5</v>
      </c>
      <c r="E1810" t="n">
        <v>5.5</v>
      </c>
      <c r="F1810" t="n">
        <v>10.5</v>
      </c>
      <c r="G1810" t="n">
        <v>0.4409982174688057</v>
      </c>
      <c r="H1810" t="n">
        <v>0.5590017825311943</v>
      </c>
      <c r="I1810" t="n">
        <v>0.5238095238095238</v>
      </c>
      <c r="J1810" t="n">
        <v>0.4761904761904762</v>
      </c>
      <c r="K1810" t="n">
        <v>0.230999066293184</v>
      </c>
      <c r="L1810" t="n">
        <v>0.2928104575163399</v>
      </c>
      <c r="M1810" t="n">
        <v>0.4761904761904762</v>
      </c>
    </row>
    <row r="1811">
      <c r="A1811" s="323" t="n">
        <v>46041.34747685185</v>
      </c>
      <c r="B1811" s="82" t="n">
        <v>46041</v>
      </c>
      <c r="C1811" t="n">
        <v>371.8</v>
      </c>
      <c r="D1811" t="n">
        <v>843.4</v>
      </c>
      <c r="E1811" t="n">
        <v>5.3</v>
      </c>
      <c r="F1811" t="n">
        <v>10.5</v>
      </c>
      <c r="G1811" t="n">
        <v>0.4408347166231918</v>
      </c>
      <c r="H1811" t="n">
        <v>0.5591652833768082</v>
      </c>
      <c r="I1811" t="n">
        <v>0.5047619047619047</v>
      </c>
      <c r="J1811" t="n">
        <v>0.4952380952380953</v>
      </c>
      <c r="K1811" t="n">
        <v>0.2225165712478968</v>
      </c>
      <c r="L1811" t="n">
        <v>0.2822453335140079</v>
      </c>
      <c r="M1811" t="n">
        <v>0.4952380952380953</v>
      </c>
    </row>
    <row r="1812">
      <c r="A1812" s="323" t="n">
        <v>46041.39690972222</v>
      </c>
      <c r="B1812" s="82" t="n">
        <v>46041</v>
      </c>
      <c r="C1812" t="n">
        <v>385.5</v>
      </c>
      <c r="D1812" t="n">
        <v>839.6</v>
      </c>
      <c r="E1812" t="n">
        <v>5.5</v>
      </c>
      <c r="F1812" t="n">
        <v>10.5</v>
      </c>
      <c r="G1812" t="n">
        <v>0.4591472129585517</v>
      </c>
      <c r="H1812" t="n">
        <v>0.5408527870414483</v>
      </c>
      <c r="I1812" t="n">
        <v>0.5238095238095238</v>
      </c>
      <c r="J1812" t="n">
        <v>0.4761904761904762</v>
      </c>
      <c r="K1812" t="n">
        <v>0.240505682978289</v>
      </c>
      <c r="L1812" t="n">
        <v>0.2833038408312349</v>
      </c>
      <c r="M1812" t="n">
        <v>0.4761904761904762</v>
      </c>
    </row>
    <row r="1813">
      <c r="A1813" s="323" t="n">
        <v>46041.43385416667</v>
      </c>
      <c r="B1813" s="82" t="n">
        <v>46041</v>
      </c>
      <c r="C1813" t="n">
        <v>380.3</v>
      </c>
      <c r="D1813" t="n">
        <v>839.7</v>
      </c>
      <c r="E1813" t="n">
        <v>5.4</v>
      </c>
      <c r="F1813" t="n">
        <v>10.4</v>
      </c>
      <c r="G1813" t="n">
        <v>0.4528998451828034</v>
      </c>
      <c r="H1813" t="n">
        <v>0.5471001548171966</v>
      </c>
      <c r="I1813" t="n">
        <v>0.5192307692307693</v>
      </c>
      <c r="J1813" t="n">
        <v>0.4807692307692307</v>
      </c>
      <c r="K1813" t="n">
        <v>0.2351595349987633</v>
      </c>
      <c r="L1813" t="n">
        <v>0.284071234232006</v>
      </c>
      <c r="M1813" t="n">
        <v>0.4807692307692307</v>
      </c>
    </row>
    <row r="1814">
      <c r="A1814" s="323" t="n">
        <v>46041.46285879629</v>
      </c>
      <c r="B1814" s="82" t="n">
        <v>46041</v>
      </c>
      <c r="C1814" t="n">
        <v>382.2</v>
      </c>
      <c r="D1814" t="n">
        <v>846.2</v>
      </c>
      <c r="E1814" t="n">
        <v>5.4</v>
      </c>
      <c r="F1814" t="n">
        <v>10.5</v>
      </c>
      <c r="G1814" t="n">
        <v>0.4516662727487591</v>
      </c>
      <c r="H1814" t="n">
        <v>0.5483337272512409</v>
      </c>
      <c r="I1814" t="n">
        <v>0.5142857142857143</v>
      </c>
      <c r="J1814" t="n">
        <v>0.4857142857142857</v>
      </c>
      <c r="K1814" t="n">
        <v>0.2322855116993619</v>
      </c>
      <c r="L1814" t="n">
        <v>0.2820002025863525</v>
      </c>
      <c r="M1814" t="n">
        <v>0.4857142857142857</v>
      </c>
    </row>
    <row r="1815">
      <c r="A1815" s="323" t="n">
        <v>46041.51989583333</v>
      </c>
      <c r="B1815" s="82" t="n">
        <v>46041</v>
      </c>
      <c r="C1815" t="n">
        <v>368.5</v>
      </c>
      <c r="D1815" t="n">
        <v>842.5</v>
      </c>
      <c r="E1815" t="n">
        <v>5.5</v>
      </c>
      <c r="F1815" t="n">
        <v>10.5</v>
      </c>
      <c r="G1815" t="n">
        <v>0.4373887240356083</v>
      </c>
      <c r="H1815" t="n">
        <v>0.5626112759643916</v>
      </c>
      <c r="I1815" t="n">
        <v>0.5238095238095238</v>
      </c>
      <c r="J1815" t="n">
        <v>0.4761904761904762</v>
      </c>
      <c r="K1815" t="n">
        <v>0.2291083792567472</v>
      </c>
      <c r="L1815" t="n">
        <v>0.2947011445527766</v>
      </c>
      <c r="M1815" t="n">
        <v>0.4761904761904762</v>
      </c>
    </row>
    <row r="1816">
      <c r="A1816" s="323" t="n">
        <v>46042.26748842592</v>
      </c>
      <c r="B1816" s="82" t="n">
        <v>46042</v>
      </c>
      <c r="C1816" t="n">
        <v>375.5</v>
      </c>
      <c r="D1816" t="n">
        <v>847.9</v>
      </c>
      <c r="E1816" t="n">
        <v>5.4</v>
      </c>
      <c r="F1816" t="n">
        <v>10.5</v>
      </c>
      <c r="G1816" t="n">
        <v>0.4428588276919448</v>
      </c>
      <c r="H1816" t="n">
        <v>0.5571411723080552</v>
      </c>
      <c r="I1816" t="n">
        <v>0.5142857142857143</v>
      </c>
      <c r="J1816" t="n">
        <v>0.4857142857142857</v>
      </c>
      <c r="K1816" t="n">
        <v>0.2277559685272859</v>
      </c>
      <c r="L1816" t="n">
        <v>0.2865297457584284</v>
      </c>
      <c r="M1816" t="n">
        <v>0.4857142857142857</v>
      </c>
    </row>
    <row r="1817">
      <c r="A1817" s="323" t="n">
        <v>46042.28997685185</v>
      </c>
      <c r="B1817" s="82" t="n">
        <v>46042</v>
      </c>
      <c r="C1817" t="n">
        <v>380.3</v>
      </c>
      <c r="D1817" t="n">
        <v>842.6</v>
      </c>
      <c r="E1817" t="n">
        <v>5.5</v>
      </c>
      <c r="F1817" t="n">
        <v>10.6</v>
      </c>
      <c r="G1817" t="n">
        <v>0.4513410871113221</v>
      </c>
      <c r="H1817" t="n">
        <v>0.5486589128886779</v>
      </c>
      <c r="I1817" t="n">
        <v>0.5188679245283019</v>
      </c>
      <c r="J1817" t="n">
        <v>0.4811320754716981</v>
      </c>
      <c r="K1817" t="n">
        <v>0.2341864131237992</v>
      </c>
      <c r="L1817" t="n">
        <v>0.2846815114045027</v>
      </c>
      <c r="M1817" t="n">
        <v>0.4811320754716981</v>
      </c>
    </row>
    <row r="1818">
      <c r="A1818" s="323" t="n">
        <v>46042.38644675926</v>
      </c>
      <c r="B1818" s="82" t="n">
        <v>46042</v>
      </c>
      <c r="C1818" t="n">
        <v>370.2</v>
      </c>
      <c r="D1818" t="n">
        <v>845.9</v>
      </c>
      <c r="E1818" t="n">
        <v>5.6</v>
      </c>
      <c r="F1818" t="n">
        <v>10.4</v>
      </c>
      <c r="G1818" t="n">
        <v>0.4376403830239981</v>
      </c>
      <c r="H1818" t="n">
        <v>0.5623596169760019</v>
      </c>
      <c r="I1818" t="n">
        <v>0.5384615384615384</v>
      </c>
      <c r="J1818" t="n">
        <v>0.4615384615384616</v>
      </c>
      <c r="K1818" t="n">
        <v>0.235652513935999</v>
      </c>
      <c r="L1818" t="n">
        <v>0.3028090245255395</v>
      </c>
      <c r="M1818" t="n">
        <v>0.4615384615384616</v>
      </c>
    </row>
    <row r="1819">
      <c r="A1819" s="323" t="n">
        <v>46042.42384259259</v>
      </c>
      <c r="B1819" s="82" t="n">
        <v>46042</v>
      </c>
      <c r="C1819" t="n">
        <v>367.3</v>
      </c>
      <c r="D1819" t="n">
        <v>844.2</v>
      </c>
      <c r="E1819" t="n">
        <v>5.53</v>
      </c>
      <c r="F1819" t="n">
        <v>10.3</v>
      </c>
      <c r="G1819" t="n">
        <v>0.4350864723999052</v>
      </c>
      <c r="H1819" t="n">
        <v>0.5649135276000947</v>
      </c>
      <c r="I1819" t="n">
        <v>0.5368932038834952</v>
      </c>
      <c r="J1819" t="n">
        <v>0.4631067961165048</v>
      </c>
      <c r="K1819" t="n">
        <v>0.233594970133153</v>
      </c>
      <c r="L1819" t="n">
        <v>0.3032982337503421</v>
      </c>
      <c r="M1819" t="n">
        <v>0.4631067961165048</v>
      </c>
    </row>
    <row r="1820">
      <c r="A1820" s="323" t="n">
        <v>46042.46922453704</v>
      </c>
      <c r="B1820" s="82" t="n">
        <v>46042</v>
      </c>
      <c r="C1820" t="n">
        <v>386.6</v>
      </c>
      <c r="D1820" t="n">
        <v>862.4</v>
      </c>
      <c r="E1820" t="n">
        <v>5.6</v>
      </c>
      <c r="F1820" t="n">
        <v>10.4</v>
      </c>
      <c r="G1820" t="n">
        <v>0.4482838589981448</v>
      </c>
      <c r="H1820" t="n">
        <v>0.5517161410018553</v>
      </c>
      <c r="I1820" t="n">
        <v>0.5384615384615384</v>
      </c>
      <c r="J1820" t="n">
        <v>0.4615384615384616</v>
      </c>
      <c r="K1820" t="n">
        <v>0.2413836163836164</v>
      </c>
      <c r="L1820" t="n">
        <v>0.2970779220779221</v>
      </c>
      <c r="M1820" t="n">
        <v>0.4615384615384616</v>
      </c>
    </row>
    <row r="1821">
      <c r="A1821" s="323" t="n">
        <v>46042.50548611111</v>
      </c>
      <c r="B1821" s="82" t="n">
        <v>46042</v>
      </c>
      <c r="C1821" t="n">
        <v>384.6</v>
      </c>
      <c r="D1821" t="n">
        <v>852.2</v>
      </c>
      <c r="E1821" t="n">
        <v>5.3</v>
      </c>
      <c r="F1821" t="n">
        <v>10.2</v>
      </c>
      <c r="G1821" t="n">
        <v>0.4513025111476179</v>
      </c>
      <c r="H1821" t="n">
        <v>0.5486974888523821</v>
      </c>
      <c r="I1821" t="n">
        <v>0.5196078431372549</v>
      </c>
      <c r="J1821" t="n">
        <v>0.4803921568627451</v>
      </c>
      <c r="K1821" t="n">
        <v>0.2345003244198407</v>
      </c>
      <c r="L1821" t="n">
        <v>0.2851075187174142</v>
      </c>
      <c r="M1821" t="n">
        <v>0.4803921568627451</v>
      </c>
    </row>
    <row r="1822">
      <c r="A1822" s="323" t="n">
        <v>46043.26759259259</v>
      </c>
      <c r="B1822" s="82" t="n">
        <v>46043</v>
      </c>
      <c r="C1822" t="n">
        <v>386.6</v>
      </c>
      <c r="D1822" t="n">
        <v>839.7</v>
      </c>
      <c r="E1822" t="n">
        <v>5.2</v>
      </c>
      <c r="F1822" t="n">
        <v>10.8</v>
      </c>
      <c r="G1822" t="n">
        <v>0.4604025247112064</v>
      </c>
      <c r="H1822" t="n">
        <v>0.5395974752887936</v>
      </c>
      <c r="I1822" t="n">
        <v>0.4814814814814815</v>
      </c>
      <c r="J1822" t="n">
        <v>0.5185185185185185</v>
      </c>
      <c r="K1822" t="n">
        <v>0.221675289675766</v>
      </c>
      <c r="L1822" t="n">
        <v>0.2598061918057155</v>
      </c>
      <c r="M1822" t="n">
        <v>0.5185185185185185</v>
      </c>
    </row>
    <row r="1823">
      <c r="A1823" s="323" t="n">
        <v>46043.30289351852</v>
      </c>
      <c r="B1823" s="82" t="n">
        <v>46043</v>
      </c>
      <c r="C1823" t="n">
        <v>385.5</v>
      </c>
      <c r="D1823" t="n">
        <v>834.5</v>
      </c>
      <c r="E1823" t="n">
        <v>5.4</v>
      </c>
      <c r="F1823" t="n">
        <v>10.6</v>
      </c>
      <c r="G1823" t="n">
        <v>0.4619532654284003</v>
      </c>
      <c r="H1823" t="n">
        <v>0.5380467345715998</v>
      </c>
      <c r="I1823" t="n">
        <v>0.5094339622641509</v>
      </c>
      <c r="J1823" t="n">
        <v>0.490566037735849</v>
      </c>
      <c r="K1823" t="n">
        <v>0.235334682388053</v>
      </c>
      <c r="L1823" t="n">
        <v>0.274099279876098</v>
      </c>
      <c r="M1823" t="n">
        <v>0.490566037735849</v>
      </c>
    </row>
    <row r="1824">
      <c r="A1824" s="323" t="n">
        <v>46044.31586805556</v>
      </c>
      <c r="B1824" s="82" t="n">
        <v>46044</v>
      </c>
      <c r="C1824" t="n">
        <v>378.1</v>
      </c>
      <c r="D1824" t="n">
        <v>889.1</v>
      </c>
      <c r="E1824" t="n">
        <v>2.9</v>
      </c>
      <c r="F1824" t="n">
        <v>5.9</v>
      </c>
      <c r="G1824" t="n">
        <v>0.4252615003936565</v>
      </c>
      <c r="H1824" t="n">
        <v>0.5747384996063435</v>
      </c>
      <c r="I1824" t="n">
        <v>0.4915254237288135</v>
      </c>
      <c r="J1824" t="n">
        <v>0.5084745762711865</v>
      </c>
      <c r="K1824" t="n">
        <v>0.209026839176543</v>
      </c>
      <c r="L1824" t="n">
        <v>0.2824985845522705</v>
      </c>
      <c r="M1824" t="n">
        <v>0.5084745762711865</v>
      </c>
    </row>
    <row r="1825">
      <c r="A1825" s="323" t="n">
        <v>46044.35048611111</v>
      </c>
      <c r="B1825" s="82" t="n">
        <v>46044</v>
      </c>
      <c r="C1825" t="n">
        <v>375.4</v>
      </c>
      <c r="D1825" t="n">
        <v>878.1</v>
      </c>
      <c r="E1825" t="n">
        <v>3.4</v>
      </c>
      <c r="F1825" t="n">
        <v>6</v>
      </c>
      <c r="G1825" t="n">
        <v>0.4275139505751053</v>
      </c>
      <c r="H1825" t="n">
        <v>0.5724860494248947</v>
      </c>
      <c r="I1825" t="n">
        <v>0.5666666666666667</v>
      </c>
      <c r="J1825" t="n">
        <v>0.4333333333333333</v>
      </c>
      <c r="K1825" t="n">
        <v>0.242257905325893</v>
      </c>
      <c r="L1825" t="n">
        <v>0.3244087613407736</v>
      </c>
      <c r="M1825" t="n">
        <v>0.4333333333333333</v>
      </c>
    </row>
    <row r="1826">
      <c r="A1826" s="323" t="n">
        <v>46044.40297453704</v>
      </c>
      <c r="B1826" s="82" t="n">
        <v>46044</v>
      </c>
      <c r="C1826" t="n">
        <v>369.1</v>
      </c>
      <c r="D1826" t="n">
        <v>816.4</v>
      </c>
      <c r="E1826" t="n">
        <v>3.2</v>
      </c>
      <c r="F1826" t="n">
        <v>5.8</v>
      </c>
      <c r="G1826" t="n">
        <v>0.4521068103870652</v>
      </c>
      <c r="H1826" t="n">
        <v>0.5478931896129348</v>
      </c>
      <c r="I1826" t="n">
        <v>0.5517241379310345</v>
      </c>
      <c r="J1826" t="n">
        <v>0.4482758620689655</v>
      </c>
      <c r="K1826" t="n">
        <v>0.2494382402135532</v>
      </c>
      <c r="L1826" t="n">
        <v>0.3022858977174813</v>
      </c>
      <c r="M1826" t="n">
        <v>0.4482758620689655</v>
      </c>
    </row>
    <row r="1827">
      <c r="A1827" s="323" t="n">
        <v>46044.43042824074</v>
      </c>
      <c r="B1827" s="82" t="n">
        <v>46044</v>
      </c>
      <c r="C1827" t="n">
        <v>368.6</v>
      </c>
      <c r="D1827" t="n">
        <v>850.9</v>
      </c>
      <c r="E1827" t="n">
        <v>2.9</v>
      </c>
      <c r="F1827" t="n">
        <v>6</v>
      </c>
      <c r="G1827" t="n">
        <v>0.4331883887648373</v>
      </c>
      <c r="H1827" t="n">
        <v>0.5668116112351628</v>
      </c>
      <c r="I1827" t="n">
        <v>0.4833333333333333</v>
      </c>
      <c r="J1827" t="n">
        <v>0.5166666666666667</v>
      </c>
      <c r="K1827" t="n">
        <v>0.2093743879030047</v>
      </c>
      <c r="L1827" t="n">
        <v>0.2739589454303287</v>
      </c>
      <c r="M1827" t="n">
        <v>0.5166666666666667</v>
      </c>
    </row>
    <row r="1828">
      <c r="A1828" s="323" t="n">
        <v>46044.46814814815</v>
      </c>
      <c r="B1828" s="82" t="n">
        <v>46044</v>
      </c>
      <c r="C1828" t="n">
        <v>364.7</v>
      </c>
      <c r="D1828" t="n">
        <v>877.6</v>
      </c>
      <c r="E1828" t="n">
        <v>3.1</v>
      </c>
      <c r="F1828" t="n">
        <v>6</v>
      </c>
      <c r="G1828" t="n">
        <v>0.4155651777575205</v>
      </c>
      <c r="H1828" t="n">
        <v>0.5844348222424796</v>
      </c>
      <c r="I1828" t="n">
        <v>0.5166666666666667</v>
      </c>
      <c r="J1828" t="n">
        <v>0.4833333333333333</v>
      </c>
      <c r="K1828" t="n">
        <v>0.2147086751747189</v>
      </c>
      <c r="L1828" t="n">
        <v>0.3019579914919478</v>
      </c>
      <c r="M1828" t="n">
        <v>0.4833333333333333</v>
      </c>
    </row>
    <row r="1829">
      <c r="A1829" s="323" t="n">
        <v>46044.5156712963</v>
      </c>
      <c r="B1829" s="82" t="n">
        <v>46044</v>
      </c>
      <c r="C1829" t="n">
        <v>366.1</v>
      </c>
      <c r="D1829" t="n">
        <v>850.8</v>
      </c>
      <c r="E1829" t="n">
        <v>3.1</v>
      </c>
      <c r="F1829" t="n">
        <v>6.1</v>
      </c>
      <c r="G1829" t="n">
        <v>0.4303008932769159</v>
      </c>
      <c r="H1829" t="n">
        <v>0.5696991067230841</v>
      </c>
      <c r="I1829" t="n">
        <v>0.5081967213114754</v>
      </c>
      <c r="J1829" t="n">
        <v>0.4918032786885245</v>
      </c>
      <c r="K1829" t="n">
        <v>0.2186775031407278</v>
      </c>
      <c r="L1829" t="n">
        <v>0.2895192181707477</v>
      </c>
      <c r="M1829" t="n">
        <v>0.4918032786885245</v>
      </c>
    </row>
    <row r="1830">
      <c r="A1830" s="323" t="n">
        <v>46045.34761574074</v>
      </c>
      <c r="B1830" s="82" t="n">
        <v>46045</v>
      </c>
      <c r="C1830" t="n">
        <v>375.4</v>
      </c>
      <c r="D1830" t="n">
        <v>851.3</v>
      </c>
      <c r="E1830" t="n">
        <v>3.1</v>
      </c>
      <c r="F1830" t="n">
        <v>5.8</v>
      </c>
      <c r="G1830" t="n">
        <v>0.4409726300951486</v>
      </c>
      <c r="H1830" t="n">
        <v>0.5590273699048514</v>
      </c>
      <c r="I1830" t="n">
        <v>0.5344827586206897</v>
      </c>
      <c r="J1830" t="n">
        <v>0.4655172413793103</v>
      </c>
      <c r="K1830" t="n">
        <v>0.235692267809476</v>
      </c>
      <c r="L1830" t="n">
        <v>0.2987904908112137</v>
      </c>
      <c r="M1830" t="n">
        <v>0.4655172413793103</v>
      </c>
    </row>
    <row r="1831">
      <c r="A1831" s="323" t="n">
        <v>46045.38304398148</v>
      </c>
      <c r="B1831" s="82" t="n">
        <v>46045</v>
      </c>
      <c r="C1831" t="n">
        <v>365.7</v>
      </c>
      <c r="D1831" t="n">
        <v>857.2</v>
      </c>
      <c r="E1831" t="n">
        <v>3.1</v>
      </c>
      <c r="F1831" t="n">
        <v>5.9</v>
      </c>
      <c r="G1831" t="n">
        <v>0.4266215585627625</v>
      </c>
      <c r="H1831" t="n">
        <v>0.5733784414372376</v>
      </c>
      <c r="I1831" t="n">
        <v>0.5254237288135593</v>
      </c>
      <c r="J1831" t="n">
        <v>0.4745762711864407</v>
      </c>
      <c r="K1831" t="n">
        <v>0.2241570900922989</v>
      </c>
      <c r="L1831" t="n">
        <v>0.3012666387212604</v>
      </c>
      <c r="M1831" t="n">
        <v>0.4745762711864407</v>
      </c>
    </row>
    <row r="1832">
      <c r="A1832" s="323" t="n">
        <v>46045.41797453703</v>
      </c>
      <c r="B1832" s="82" t="n">
        <v>46045</v>
      </c>
      <c r="C1832" t="n">
        <v>366.5</v>
      </c>
      <c r="D1832" t="n">
        <v>839.2</v>
      </c>
      <c r="E1832" t="n">
        <v>3</v>
      </c>
      <c r="F1832" t="n">
        <v>6</v>
      </c>
      <c r="G1832" t="n">
        <v>0.4367254528122021</v>
      </c>
      <c r="H1832" t="n">
        <v>0.5632745471877979</v>
      </c>
      <c r="I1832" t="n">
        <v>0.5</v>
      </c>
      <c r="J1832" t="n">
        <v>0.5</v>
      </c>
      <c r="K1832" t="n">
        <v>0.218362726406101</v>
      </c>
      <c r="L1832" t="n">
        <v>0.281637273593899</v>
      </c>
      <c r="M1832" t="n">
        <v>0.5</v>
      </c>
    </row>
    <row r="1833">
      <c r="A1833" s="323" t="n">
        <v>46045.46188657408</v>
      </c>
      <c r="B1833" s="82" t="n">
        <v>46045</v>
      </c>
      <c r="C1833" t="n">
        <v>378.2</v>
      </c>
      <c r="D1833" t="n">
        <v>832.6</v>
      </c>
      <c r="E1833" t="n">
        <v>3.1</v>
      </c>
      <c r="F1833" t="n">
        <v>5.9</v>
      </c>
      <c r="G1833" t="n">
        <v>0.4542397309632477</v>
      </c>
      <c r="H1833" t="n">
        <v>0.5457602690367523</v>
      </c>
      <c r="I1833" t="n">
        <v>0.5254237288135593</v>
      </c>
      <c r="J1833" t="n">
        <v>0.4745762711864407</v>
      </c>
      <c r="K1833" t="n">
        <v>0.2386683332179776</v>
      </c>
      <c r="L1833" t="n">
        <v>0.2867553955955817</v>
      </c>
      <c r="M1833" t="n">
        <v>0.4745762711864407</v>
      </c>
    </row>
    <row r="1834">
      <c r="A1834" s="323" t="n">
        <v>46045.50300925926</v>
      </c>
      <c r="B1834" s="82" t="n">
        <v>46045</v>
      </c>
      <c r="C1834" t="n">
        <v>365.3</v>
      </c>
      <c r="D1834" t="n">
        <v>843.3</v>
      </c>
      <c r="E1834" t="n">
        <v>3.2</v>
      </c>
      <c r="F1834" t="n">
        <v>5.8</v>
      </c>
      <c r="G1834" t="n">
        <v>0.4331791770425709</v>
      </c>
      <c r="H1834" t="n">
        <v>0.5668208229574291</v>
      </c>
      <c r="I1834" t="n">
        <v>0.5517241379310345</v>
      </c>
      <c r="J1834" t="n">
        <v>0.4482758620689655</v>
      </c>
      <c r="K1834" t="n">
        <v>0.2389954080234874</v>
      </c>
      <c r="L1834" t="n">
        <v>0.3127287299075471</v>
      </c>
      <c r="M1834" t="n">
        <v>0.4482758620689655</v>
      </c>
    </row>
    <row r="1835">
      <c r="A1835" s="323" t="n">
        <v>46046.27287037037</v>
      </c>
      <c r="B1835" s="82" t="n">
        <v>46046</v>
      </c>
      <c r="C1835" t="n">
        <v>380.5</v>
      </c>
      <c r="D1835" t="n">
        <v>851.9</v>
      </c>
      <c r="E1835" t="n">
        <v>3</v>
      </c>
      <c r="F1835" t="n">
        <v>5.9</v>
      </c>
      <c r="G1835" t="n">
        <v>0.4466486676840005</v>
      </c>
      <c r="H1835" t="n">
        <v>0.5533513323159995</v>
      </c>
      <c r="I1835" t="n">
        <v>0.5084745762711864</v>
      </c>
      <c r="J1835" t="n">
        <v>0.4915254237288136</v>
      </c>
      <c r="K1835" t="n">
        <v>0.2271094920427121</v>
      </c>
      <c r="L1835" t="n">
        <v>0.2813650842284743</v>
      </c>
      <c r="M1835" t="n">
        <v>0.4915254237288136</v>
      </c>
    </row>
    <row r="1836">
      <c r="A1836" s="323" t="n">
        <v>46046.30578703704</v>
      </c>
      <c r="B1836" s="82" t="n">
        <v>46046</v>
      </c>
      <c r="C1836" t="n">
        <v>375.2</v>
      </c>
      <c r="D1836" t="n">
        <v>847.5</v>
      </c>
      <c r="E1836" t="n">
        <v>3</v>
      </c>
      <c r="F1836" t="n">
        <v>5.8</v>
      </c>
      <c r="G1836" t="n">
        <v>0.4427138643067847</v>
      </c>
      <c r="H1836" t="n">
        <v>0.5572861356932154</v>
      </c>
      <c r="I1836" t="n">
        <v>0.5172413793103449</v>
      </c>
      <c r="J1836" t="n">
        <v>0.4827586206896551</v>
      </c>
      <c r="K1836" t="n">
        <v>0.2289899298138542</v>
      </c>
      <c r="L1836" t="n">
        <v>0.2882514494964907</v>
      </c>
      <c r="M1836" t="n">
        <v>0.4827586206896551</v>
      </c>
    </row>
    <row r="1837">
      <c r="A1837" s="323" t="n">
        <v>46046.34055555556</v>
      </c>
      <c r="B1837" s="82" t="n">
        <v>46046</v>
      </c>
      <c r="C1837" t="n">
        <v>382.3</v>
      </c>
      <c r="D1837" t="n">
        <v>850.6</v>
      </c>
      <c r="E1837" t="n">
        <v>3.1</v>
      </c>
      <c r="F1837" t="n">
        <v>6.1</v>
      </c>
      <c r="G1837" t="n">
        <v>0.4494474488596285</v>
      </c>
      <c r="H1837" t="n">
        <v>0.5505525511403715</v>
      </c>
      <c r="I1837" t="n">
        <v>0.5081967213114754</v>
      </c>
      <c r="J1837" t="n">
        <v>0.4918032786885245</v>
      </c>
      <c r="K1837" t="n">
        <v>0.2284077199122702</v>
      </c>
      <c r="L1837" t="n">
        <v>0.2797890013992052</v>
      </c>
      <c r="M1837" t="n">
        <v>0.4918032786885245</v>
      </c>
    </row>
    <row r="1838">
      <c r="A1838" s="323" t="n">
        <v>46046.41233796296</v>
      </c>
      <c r="B1838" s="82" t="n">
        <v>46046</v>
      </c>
      <c r="C1838" t="n">
        <v>382.6</v>
      </c>
      <c r="D1838" t="n">
        <v>860.9</v>
      </c>
      <c r="E1838" t="n">
        <v>3.1</v>
      </c>
      <c r="F1838" t="n">
        <v>6.2</v>
      </c>
      <c r="G1838" t="n">
        <v>0.4444186316645372</v>
      </c>
      <c r="H1838" t="n">
        <v>0.5555813683354629</v>
      </c>
      <c r="I1838" t="n">
        <v>0.5</v>
      </c>
      <c r="J1838" t="n">
        <v>0.5</v>
      </c>
      <c r="K1838" t="n">
        <v>0.2222093158322686</v>
      </c>
      <c r="L1838" t="n">
        <v>0.2777906841677314</v>
      </c>
      <c r="M1838" t="n">
        <v>0.5</v>
      </c>
    </row>
    <row r="1839">
      <c r="A1839" s="323" t="n">
        <v>46046.42877314815</v>
      </c>
      <c r="B1839" s="82" t="n">
        <v>46046</v>
      </c>
      <c r="C1839" t="n">
        <v>367.5</v>
      </c>
      <c r="D1839" t="n">
        <v>855.4</v>
      </c>
      <c r="E1839" t="n">
        <v>3</v>
      </c>
      <c r="F1839" t="n">
        <v>6.2</v>
      </c>
      <c r="G1839" t="n">
        <v>0.4296235679214403</v>
      </c>
      <c r="H1839" t="n">
        <v>0.5703764320785597</v>
      </c>
      <c r="I1839" t="n">
        <v>0.4838709677419354</v>
      </c>
      <c r="J1839" t="n">
        <v>0.5161290322580645</v>
      </c>
      <c r="K1839" t="n">
        <v>0.2078823715748905</v>
      </c>
      <c r="L1839" t="n">
        <v>0.275988596167045</v>
      </c>
      <c r="M1839" t="n">
        <v>0.5161290322580645</v>
      </c>
    </row>
    <row r="1840">
      <c r="A1840" s="323" t="n">
        <v>46046.46865740741</v>
      </c>
      <c r="B1840" s="82" t="n">
        <v>46046</v>
      </c>
      <c r="C1840" t="n">
        <v>375.9</v>
      </c>
      <c r="D1840" t="n">
        <v>848.3</v>
      </c>
      <c r="E1840" t="n">
        <v>3</v>
      </c>
      <c r="F1840" t="n">
        <v>5.9</v>
      </c>
      <c r="G1840" t="n">
        <v>0.4431215371920311</v>
      </c>
      <c r="H1840" t="n">
        <v>0.5568784628079689</v>
      </c>
      <c r="I1840" t="n">
        <v>0.5084745762711864</v>
      </c>
      <c r="J1840" t="n">
        <v>0.4915254237288136</v>
      </c>
      <c r="K1840" t="n">
        <v>0.2253160358603548</v>
      </c>
      <c r="L1840" t="n">
        <v>0.2831585404108317</v>
      </c>
      <c r="M1840" t="n">
        <v>0.4915254237288136</v>
      </c>
    </row>
    <row r="1841">
      <c r="A1841" s="323" t="n">
        <v>46046.50690972222</v>
      </c>
      <c r="B1841" s="82" t="n">
        <v>46046</v>
      </c>
      <c r="C1841" t="n">
        <v>373.8</v>
      </c>
      <c r="D1841" t="n">
        <v>855.1</v>
      </c>
      <c r="E1841" t="n">
        <v>2.9</v>
      </c>
      <c r="F1841" t="n">
        <v>5.7</v>
      </c>
      <c r="G1841" t="n">
        <v>0.4371418547538299</v>
      </c>
      <c r="H1841" t="n">
        <v>0.5628581452461701</v>
      </c>
      <c r="I1841" t="n">
        <v>0.5087719298245613</v>
      </c>
      <c r="J1841" t="n">
        <v>0.4912280701754386</v>
      </c>
      <c r="K1841" t="n">
        <v>0.2224055050501941</v>
      </c>
      <c r="L1841" t="n">
        <v>0.2863664247743672</v>
      </c>
      <c r="M1841" t="n">
        <v>0.4912280701754386</v>
      </c>
    </row>
    <row r="1842">
      <c r="A1842" s="323" t="n">
        <v>46047.25390046297</v>
      </c>
      <c r="B1842" s="82" t="n">
        <v>46047</v>
      </c>
      <c r="C1842" t="n">
        <v>365.2</v>
      </c>
      <c r="D1842" t="n">
        <v>873.1</v>
      </c>
      <c r="E1842" t="n">
        <v>3</v>
      </c>
      <c r="F1842" t="n">
        <v>6.1</v>
      </c>
      <c r="G1842" t="n">
        <v>0.4182796930477608</v>
      </c>
      <c r="H1842" t="n">
        <v>0.5817203069522392</v>
      </c>
      <c r="I1842" t="n">
        <v>0.4918032786885246</v>
      </c>
      <c r="J1842" t="n">
        <v>0.5081967213114754</v>
      </c>
      <c r="K1842" t="n">
        <v>0.2057113244497185</v>
      </c>
      <c r="L1842" t="n">
        <v>0.2860919542388062</v>
      </c>
      <c r="M1842" t="n">
        <v>0.5081967213114754</v>
      </c>
    </row>
    <row r="1843">
      <c r="A1843" s="323" t="n">
        <v>46047.32274305556</v>
      </c>
      <c r="B1843" s="82" t="n">
        <v>46047</v>
      </c>
      <c r="C1843" t="n">
        <v>375.5</v>
      </c>
      <c r="D1843" t="n">
        <v>867.2</v>
      </c>
      <c r="E1843" t="n">
        <v>3</v>
      </c>
      <c r="F1843" t="n">
        <v>5.9</v>
      </c>
      <c r="G1843" t="n">
        <v>0.4330027675276752</v>
      </c>
      <c r="H1843" t="n">
        <v>0.5669972324723247</v>
      </c>
      <c r="I1843" t="n">
        <v>0.5084745762711864</v>
      </c>
      <c r="J1843" t="n">
        <v>0.4915254237288136</v>
      </c>
      <c r="K1843" t="n">
        <v>0.2201708987428857</v>
      </c>
      <c r="L1843" t="n">
        <v>0.2883036775283007</v>
      </c>
      <c r="M1843" t="n">
        <v>0.4915254237288136</v>
      </c>
    </row>
    <row r="1844">
      <c r="A1844" s="323" t="n">
        <v>46047.37921296297</v>
      </c>
      <c r="B1844" s="82" t="n">
        <v>46047</v>
      </c>
      <c r="C1844" t="n">
        <v>385.2</v>
      </c>
      <c r="D1844" t="n">
        <v>863.5</v>
      </c>
      <c r="E1844" t="n">
        <v>2.9</v>
      </c>
      <c r="F1844" t="n">
        <v>5.8</v>
      </c>
      <c r="G1844" t="n">
        <v>0.4460914881297047</v>
      </c>
      <c r="H1844" t="n">
        <v>0.5539085118702953</v>
      </c>
      <c r="I1844" t="n">
        <v>0.5</v>
      </c>
      <c r="J1844" t="n">
        <v>0.5</v>
      </c>
      <c r="K1844" t="n">
        <v>0.2230457440648523</v>
      </c>
      <c r="L1844" t="n">
        <v>0.2769542559351477</v>
      </c>
      <c r="M1844" t="n">
        <v>0.5</v>
      </c>
    </row>
    <row r="1845">
      <c r="A1845" s="323" t="n">
        <v>46047.42162037037</v>
      </c>
      <c r="B1845" s="82" t="n">
        <v>46047</v>
      </c>
      <c r="C1845" t="n">
        <v>375.8</v>
      </c>
      <c r="D1845" t="n">
        <v>860.3</v>
      </c>
      <c r="E1845" t="n">
        <v>2.9</v>
      </c>
      <c r="F1845" t="n">
        <v>6</v>
      </c>
      <c r="G1845" t="n">
        <v>0.4368243635940951</v>
      </c>
      <c r="H1845" t="n">
        <v>0.5631756364059048</v>
      </c>
      <c r="I1845" t="n">
        <v>0.4833333333333333</v>
      </c>
      <c r="J1845" t="n">
        <v>0.5166666666666667</v>
      </c>
      <c r="K1845" t="n">
        <v>0.211131775737146</v>
      </c>
      <c r="L1845" t="n">
        <v>0.2722015575961874</v>
      </c>
      <c r="M1845" t="n">
        <v>0.5166666666666667</v>
      </c>
    </row>
    <row r="1846">
      <c r="A1846" s="323" t="n">
        <v>46047.48023148148</v>
      </c>
      <c r="B1846" s="82" t="n">
        <v>46047</v>
      </c>
      <c r="C1846" t="n">
        <v>377.5</v>
      </c>
      <c r="D1846" t="n">
        <v>854.4</v>
      </c>
      <c r="E1846" t="n">
        <v>3</v>
      </c>
      <c r="F1846" t="n">
        <v>5.9</v>
      </c>
      <c r="G1846" t="n">
        <v>0.4418305243445693</v>
      </c>
      <c r="H1846" t="n">
        <v>0.5581694756554307</v>
      </c>
      <c r="I1846" t="n">
        <v>0.5084745762711864</v>
      </c>
      <c r="J1846" t="n">
        <v>0.4915254237288136</v>
      </c>
      <c r="K1846" t="n">
        <v>0.224659588649781</v>
      </c>
      <c r="L1846" t="n">
        <v>0.2838149876214054</v>
      </c>
      <c r="M1846" t="n">
        <v>0.4915254237288136</v>
      </c>
    </row>
    <row r="1847">
      <c r="A1847" s="323" t="n">
        <v>46047.52180555555</v>
      </c>
      <c r="B1847" s="82" t="n">
        <v>46047</v>
      </c>
      <c r="C1847" t="n">
        <v>376.8</v>
      </c>
      <c r="D1847" t="n">
        <v>848.8</v>
      </c>
      <c r="E1847" t="n">
        <v>3</v>
      </c>
      <c r="F1847" t="n">
        <v>5.8</v>
      </c>
      <c r="G1847" t="n">
        <v>0.4439208294062206</v>
      </c>
      <c r="H1847" t="n">
        <v>0.5560791705937794</v>
      </c>
      <c r="I1847" t="n">
        <v>0.5172413793103449</v>
      </c>
      <c r="J1847" t="n">
        <v>0.4827586206896551</v>
      </c>
      <c r="K1847" t="n">
        <v>0.2296142221066658</v>
      </c>
      <c r="L1847" t="n">
        <v>0.287627157203679</v>
      </c>
      <c r="M1847" t="n">
        <v>0.4827586206896551</v>
      </c>
    </row>
    <row r="1848">
      <c r="A1848" s="323" t="n">
        <v>46049.48849537037</v>
      </c>
      <c r="B1848" s="82" t="n">
        <v>46049</v>
      </c>
      <c r="C1848" t="n">
        <v>377.2</v>
      </c>
      <c r="D1848" t="n">
        <v>839.6</v>
      </c>
      <c r="E1848" t="n">
        <v>5.4</v>
      </c>
      <c r="F1848" t="n">
        <v>10.9</v>
      </c>
      <c r="G1848" t="n">
        <v>0.4492615531205336</v>
      </c>
      <c r="H1848" t="n">
        <v>0.5507384468794665</v>
      </c>
      <c r="I1848" t="n">
        <v>0.4954128440366973</v>
      </c>
      <c r="J1848" t="n">
        <v>0.5045871559633027</v>
      </c>
      <c r="K1848" t="n">
        <v>0.2225699437477873</v>
      </c>
      <c r="L1848" t="n">
        <v>0.27284290028891</v>
      </c>
      <c r="M1848" t="n">
        <v>0.5045871559633027</v>
      </c>
    </row>
    <row r="1849">
      <c r="A1849" s="323" t="n">
        <v>46049.48851851852</v>
      </c>
      <c r="B1849" s="82" t="n">
        <v>46049</v>
      </c>
      <c r="C1849" t="n">
        <v>377.2</v>
      </c>
      <c r="D1849" t="n">
        <v>839.6</v>
      </c>
      <c r="E1849" t="n">
        <v>5.4</v>
      </c>
      <c r="F1849" t="n">
        <v>10.9</v>
      </c>
      <c r="G1849" t="n">
        <v>0.4492615531205336</v>
      </c>
      <c r="H1849" t="n">
        <v>0.5507384468794665</v>
      </c>
      <c r="I1849" t="n">
        <v>0.4954128440366973</v>
      </c>
      <c r="J1849" t="n">
        <v>0.5045871559633027</v>
      </c>
      <c r="K1849" t="n">
        <v>0.2225699437477873</v>
      </c>
      <c r="L1849" t="n">
        <v>0.27284290028891</v>
      </c>
      <c r="M1849" t="n">
        <v>0.5045871559633027</v>
      </c>
    </row>
    <row r="1850">
      <c r="A1850" s="323" t="n">
        <v>46050.270625</v>
      </c>
      <c r="B1850" s="82" t="n">
        <v>46050</v>
      </c>
      <c r="C1850" t="n">
        <v>375.3</v>
      </c>
      <c r="D1850" t="n">
        <v>862.3</v>
      </c>
      <c r="E1850" t="n">
        <v>5.6</v>
      </c>
      <c r="F1850" t="n">
        <v>11.1</v>
      </c>
      <c r="G1850" t="n">
        <v>0.4352313579960571</v>
      </c>
      <c r="H1850" t="n">
        <v>0.5647686420039429</v>
      </c>
      <c r="I1850" t="n">
        <v>0.5045045045045045</v>
      </c>
      <c r="J1850" t="n">
        <v>0.4954954954954955</v>
      </c>
      <c r="K1850" t="n">
        <v>0.2195761806106234</v>
      </c>
      <c r="L1850" t="n">
        <v>0.2849283238938811</v>
      </c>
      <c r="M1850" t="n">
        <v>0.4954954954954955</v>
      </c>
    </row>
    <row r="1851">
      <c r="A1851" s="323" t="n">
        <v>46050.34694444444</v>
      </c>
      <c r="B1851" s="82" t="n">
        <v>46050</v>
      </c>
      <c r="C1851" t="n">
        <v>365.7</v>
      </c>
      <c r="D1851" t="n">
        <v>865.5</v>
      </c>
      <c r="E1851" t="n">
        <v>5.5</v>
      </c>
      <c r="F1851" t="n">
        <v>10.9</v>
      </c>
      <c r="G1851" t="n">
        <v>0.4225303292894281</v>
      </c>
      <c r="H1851" t="n">
        <v>0.577469670710572</v>
      </c>
      <c r="I1851" t="n">
        <v>0.5045871559633027</v>
      </c>
      <c r="J1851" t="n">
        <v>0.4954128440366973</v>
      </c>
      <c r="K1851" t="n">
        <v>0.2132033771643903</v>
      </c>
      <c r="L1851" t="n">
        <v>0.2913837787989125</v>
      </c>
      <c r="M1851" t="n">
        <v>0.4954128440366973</v>
      </c>
    </row>
    <row r="1852">
      <c r="A1852" s="323" t="n">
        <v>46050.38788194444</v>
      </c>
      <c r="B1852" s="82" t="n">
        <v>46050</v>
      </c>
      <c r="C1852" t="n">
        <v>378.2</v>
      </c>
      <c r="D1852" t="n">
        <v>860.3</v>
      </c>
      <c r="E1852" t="n">
        <v>5.6</v>
      </c>
      <c r="F1852" t="n">
        <v>10.8</v>
      </c>
      <c r="G1852" t="n">
        <v>0.4396140881087993</v>
      </c>
      <c r="H1852" t="n">
        <v>0.5603859118912007</v>
      </c>
      <c r="I1852" t="n">
        <v>0.5185185185185185</v>
      </c>
      <c r="J1852" t="n">
        <v>0.4814814814814816</v>
      </c>
      <c r="K1852" t="n">
        <v>0.227948045686044</v>
      </c>
      <c r="L1852" t="n">
        <v>0.2905704728324744</v>
      </c>
      <c r="M1852" t="n">
        <v>0.4814814814814816</v>
      </c>
    </row>
    <row r="1853">
      <c r="A1853" s="323" t="n">
        <v>46050.42607638889</v>
      </c>
      <c r="B1853" s="82" t="n">
        <v>46050</v>
      </c>
      <c r="C1853" t="n">
        <v>387.5</v>
      </c>
      <c r="D1853" t="n">
        <v>873</v>
      </c>
      <c r="E1853" t="n">
        <v>5.7</v>
      </c>
      <c r="F1853" t="n">
        <v>10.8</v>
      </c>
      <c r="G1853" t="n">
        <v>0.4438717067583047</v>
      </c>
      <c r="H1853" t="n">
        <v>0.5561282932416953</v>
      </c>
      <c r="I1853" t="n">
        <v>0.5277777777777778</v>
      </c>
      <c r="J1853" t="n">
        <v>0.4722222222222223</v>
      </c>
      <c r="K1853" t="n">
        <v>0.2342656230113275</v>
      </c>
      <c r="L1853" t="n">
        <v>0.2935121547664503</v>
      </c>
      <c r="M1853" t="n">
        <v>0.4722222222222223</v>
      </c>
    </row>
    <row r="1854">
      <c r="A1854" s="323" t="n">
        <v>46050.47648148148</v>
      </c>
      <c r="B1854" s="82" t="n">
        <v>46050</v>
      </c>
      <c r="C1854" t="n">
        <v>365.3</v>
      </c>
      <c r="D1854" t="n">
        <v>867.5</v>
      </c>
      <c r="E1854" t="n">
        <v>5.6</v>
      </c>
      <c r="F1854" t="n">
        <v>10.9</v>
      </c>
      <c r="G1854" t="n">
        <v>0.4210951008645533</v>
      </c>
      <c r="H1854" t="n">
        <v>0.5789048991354466</v>
      </c>
      <c r="I1854" t="n">
        <v>0.5137614678899082</v>
      </c>
      <c r="J1854" t="n">
        <v>0.4862385321100918</v>
      </c>
      <c r="K1854" t="n">
        <v>0.2163424371414218</v>
      </c>
      <c r="L1854" t="n">
        <v>0.2974190307484863</v>
      </c>
      <c r="M1854" t="n">
        <v>0.4862385321100918</v>
      </c>
    </row>
    <row r="1855">
      <c r="A1855" s="323" t="n">
        <v>46050.51689814815</v>
      </c>
      <c r="B1855" s="82" t="n">
        <v>46050</v>
      </c>
      <c r="C1855" t="n">
        <v>367.4</v>
      </c>
      <c r="D1855" t="n">
        <v>864.2</v>
      </c>
      <c r="E1855" t="n">
        <v>5.5</v>
      </c>
      <c r="F1855" t="n">
        <v>10.8</v>
      </c>
      <c r="G1855" t="n">
        <v>0.4251330710483684</v>
      </c>
      <c r="H1855" t="n">
        <v>0.5748669289516316</v>
      </c>
      <c r="I1855" t="n">
        <v>0.5092592592592592</v>
      </c>
      <c r="J1855" t="n">
        <v>0.4907407407407408</v>
      </c>
      <c r="K1855" t="n">
        <v>0.2165029528487061</v>
      </c>
      <c r="L1855" t="n">
        <v>0.2927563064105531</v>
      </c>
      <c r="M1855" t="n">
        <v>0.4907407407407408</v>
      </c>
    </row>
    <row r="1856">
      <c r="A1856" s="323" t="n">
        <v>46051.03366898148</v>
      </c>
      <c r="B1856" s="82" t="n">
        <v>46051</v>
      </c>
      <c r="C1856" t="n">
        <v>370.5</v>
      </c>
      <c r="D1856" t="n">
        <v>838.5</v>
      </c>
      <c r="E1856" t="n">
        <v>5.4</v>
      </c>
      <c r="F1856" t="n">
        <v>10.6</v>
      </c>
      <c r="G1856" t="n">
        <v>0.4418604651162791</v>
      </c>
      <c r="H1856" t="n">
        <v>0.5581395348837209</v>
      </c>
      <c r="I1856" t="n">
        <v>0.5094339622641509</v>
      </c>
      <c r="J1856" t="n">
        <v>0.490566037735849</v>
      </c>
      <c r="K1856" t="n">
        <v>0.2250987275120667</v>
      </c>
      <c r="L1856" t="n">
        <v>0.2843352347520842</v>
      </c>
      <c r="M1856" t="n">
        <v>0.490566037735849</v>
      </c>
    </row>
    <row r="1857">
      <c r="A1857" s="323" t="n">
        <v>46051.07869212963</v>
      </c>
      <c r="B1857" s="82" t="n">
        <v>46051</v>
      </c>
      <c r="C1857" t="n">
        <v>392.5</v>
      </c>
      <c r="D1857" t="n">
        <v>827.1</v>
      </c>
      <c r="E1857" t="n">
        <v>5.4</v>
      </c>
      <c r="F1857" t="n">
        <v>10.7</v>
      </c>
      <c r="G1857" t="n">
        <v>0.4745496312416878</v>
      </c>
      <c r="H1857" t="n">
        <v>0.5254503687583122</v>
      </c>
      <c r="I1857" t="n">
        <v>0.5046728971962617</v>
      </c>
      <c r="J1857" t="n">
        <v>0.4953271028037383</v>
      </c>
      <c r="K1857" t="n">
        <v>0.2394923372621602</v>
      </c>
      <c r="L1857" t="n">
        <v>0.2651805599341015</v>
      </c>
      <c r="M1857" t="n">
        <v>0.4953271028037383</v>
      </c>
    </row>
    <row r="1858">
      <c r="A1858" s="323" t="n">
        <v>46051.1166087963</v>
      </c>
      <c r="B1858" s="82" t="n">
        <v>46051</v>
      </c>
      <c r="C1858" t="n">
        <v>385.4</v>
      </c>
      <c r="D1858" t="n">
        <v>832.3</v>
      </c>
      <c r="E1858" t="n">
        <v>5.5</v>
      </c>
      <c r="F1858" t="n">
        <v>10.8</v>
      </c>
      <c r="G1858" t="n">
        <v>0.4630541871921182</v>
      </c>
      <c r="H1858" t="n">
        <v>0.5369458128078818</v>
      </c>
      <c r="I1858" t="n">
        <v>0.5092592592592592</v>
      </c>
      <c r="J1858" t="n">
        <v>0.4907407407407408</v>
      </c>
      <c r="K1858" t="n">
        <v>0.2358146323663565</v>
      </c>
      <c r="L1858" t="n">
        <v>0.2734446268929027</v>
      </c>
      <c r="M1858" t="n">
        <v>0.4907407407407408</v>
      </c>
    </row>
    <row r="1859">
      <c r="A1859" s="323" t="n">
        <v>46051.15969907407</v>
      </c>
      <c r="B1859" s="82" t="n">
        <v>46051</v>
      </c>
      <c r="C1859" t="n">
        <v>405.2</v>
      </c>
      <c r="D1859" t="n">
        <v>843.6</v>
      </c>
      <c r="E1859" t="n">
        <v>5.4</v>
      </c>
      <c r="F1859" t="n">
        <v>10.6</v>
      </c>
      <c r="G1859" t="n">
        <v>0.4803224276908487</v>
      </c>
      <c r="H1859" t="n">
        <v>0.5196775723091512</v>
      </c>
      <c r="I1859" t="n">
        <v>0.5094339622641509</v>
      </c>
      <c r="J1859" t="n">
        <v>0.490566037735849</v>
      </c>
      <c r="K1859" t="n">
        <v>0.2446925575028852</v>
      </c>
      <c r="L1859" t="n">
        <v>0.2647414047612657</v>
      </c>
      <c r="M1859" t="n">
        <v>0.490566037735849</v>
      </c>
    </row>
    <row r="1860">
      <c r="A1860" s="323" t="n">
        <v>46051.24665509259</v>
      </c>
      <c r="B1860" s="82" t="n">
        <v>46051</v>
      </c>
      <c r="C1860" t="n">
        <v>387.3</v>
      </c>
      <c r="D1860" t="n">
        <v>830.5</v>
      </c>
      <c r="E1860" t="n">
        <v>5.3</v>
      </c>
      <c r="F1860" t="n">
        <v>10.5</v>
      </c>
      <c r="G1860" t="n">
        <v>0.4663455749548465</v>
      </c>
      <c r="H1860" t="n">
        <v>0.5336544250451535</v>
      </c>
      <c r="I1860" t="n">
        <v>0.5047619047619047</v>
      </c>
      <c r="J1860" t="n">
        <v>0.4952380952380953</v>
      </c>
      <c r="K1860" t="n">
        <v>0.2353934806914939</v>
      </c>
      <c r="L1860" t="n">
        <v>0.2693684240704108</v>
      </c>
      <c r="M1860" t="n">
        <v>0.4952380952380953</v>
      </c>
    </row>
    <row r="1861">
      <c r="A1861" s="323" t="n">
        <v>46051.27236111111</v>
      </c>
      <c r="B1861" s="82" t="n">
        <v>46051</v>
      </c>
      <c r="C1861" t="n">
        <v>385.5</v>
      </c>
      <c r="D1861" t="n">
        <v>847.3</v>
      </c>
      <c r="E1861" t="n">
        <v>5.5</v>
      </c>
      <c r="F1861" t="n">
        <v>10.7</v>
      </c>
      <c r="G1861" t="n">
        <v>0.4549746252803021</v>
      </c>
      <c r="H1861" t="n">
        <v>0.5450253747196978</v>
      </c>
      <c r="I1861" t="n">
        <v>0.5140186915887851</v>
      </c>
      <c r="J1861" t="n">
        <v>0.4859813084112149</v>
      </c>
      <c r="K1861" t="n">
        <v>0.2338654615926787</v>
      </c>
      <c r="L1861" t="n">
        <v>0.2801532299961064</v>
      </c>
      <c r="M1861" t="n">
        <v>0.4859813084112149</v>
      </c>
    </row>
    <row r="1862">
      <c r="A1862" s="323" t="n">
        <v>46053.04438657407</v>
      </c>
      <c r="B1862" s="82" t="n">
        <v>46053</v>
      </c>
      <c r="C1862" t="n">
        <v>382.5</v>
      </c>
      <c r="D1862" t="n">
        <v>846.3</v>
      </c>
      <c r="E1862" t="n">
        <v>5.4</v>
      </c>
      <c r="F1862" t="n">
        <v>10.5</v>
      </c>
      <c r="G1862" t="n">
        <v>0.4519673874512584</v>
      </c>
      <c r="H1862" t="n">
        <v>0.5480326125487416</v>
      </c>
      <c r="I1862" t="n">
        <v>0.5142857142857143</v>
      </c>
      <c r="J1862" t="n">
        <v>0.4857142857142857</v>
      </c>
      <c r="K1862" t="n">
        <v>0.2324403706892186</v>
      </c>
      <c r="L1862" t="n">
        <v>0.2818453435964957</v>
      </c>
      <c r="M1862" t="n">
        <v>0.4857142857142857</v>
      </c>
    </row>
    <row r="1863">
      <c r="A1863" s="323" t="n">
        <v>46053.12541666667</v>
      </c>
      <c r="B1863" s="82" t="n">
        <v>46053</v>
      </c>
      <c r="C1863" t="n">
        <v>375.2</v>
      </c>
      <c r="D1863" t="n">
        <v>839.6</v>
      </c>
      <c r="E1863" t="n">
        <v>5.5</v>
      </c>
      <c r="F1863" t="n">
        <v>10.4</v>
      </c>
      <c r="G1863" t="n">
        <v>0.4468794664125774</v>
      </c>
      <c r="H1863" t="n">
        <v>0.5531205335874226</v>
      </c>
      <c r="I1863" t="n">
        <v>0.5288461538461539</v>
      </c>
      <c r="J1863" t="n">
        <v>0.4711538461538461</v>
      </c>
      <c r="K1863" t="n">
        <v>0.2363304870451131</v>
      </c>
      <c r="L1863" t="n">
        <v>0.2925156668010408</v>
      </c>
      <c r="M1863" t="n">
        <v>0.4711538461538461</v>
      </c>
    </row>
    <row r="1864">
      <c r="A1864" s="323" t="n">
        <v>46053.15621527778</v>
      </c>
      <c r="B1864" s="82" t="n">
        <v>46053</v>
      </c>
      <c r="C1864" t="n">
        <v>367.7</v>
      </c>
      <c r="D1864" t="n">
        <v>847.8</v>
      </c>
      <c r="E1864" t="n">
        <v>5.4</v>
      </c>
      <c r="F1864" t="n">
        <v>10.7</v>
      </c>
      <c r="G1864" t="n">
        <v>0.4337107808445388</v>
      </c>
      <c r="H1864" t="n">
        <v>0.5662892191554612</v>
      </c>
      <c r="I1864" t="n">
        <v>0.5046728971962617</v>
      </c>
      <c r="J1864" t="n">
        <v>0.4953271028037383</v>
      </c>
      <c r="K1864" t="n">
        <v>0.2188820763140663</v>
      </c>
      <c r="L1864" t="n">
        <v>0.2857908208821954</v>
      </c>
      <c r="M1864" t="n">
        <v>0.4953271028037383</v>
      </c>
    </row>
    <row r="1865">
      <c r="A1865" s="323" t="n">
        <v>46053.19743055556</v>
      </c>
      <c r="B1865" s="82" t="n">
        <v>46053</v>
      </c>
      <c r="C1865" t="n">
        <v>366.7</v>
      </c>
      <c r="D1865" t="n">
        <v>846.6</v>
      </c>
      <c r="E1865" t="n">
        <v>5.4</v>
      </c>
      <c r="F1865" t="n">
        <v>10.8</v>
      </c>
      <c r="G1865" t="n">
        <v>0.4331443420741791</v>
      </c>
      <c r="H1865" t="n">
        <v>0.5668556579258209</v>
      </c>
      <c r="I1865" t="n">
        <v>0.5</v>
      </c>
      <c r="J1865" t="n">
        <v>0.5</v>
      </c>
      <c r="K1865" t="n">
        <v>0.2165721710370895</v>
      </c>
      <c r="L1865" t="n">
        <v>0.2834278289629105</v>
      </c>
      <c r="M1865" t="n">
        <v>0.5</v>
      </c>
    </row>
    <row r="1866">
      <c r="A1866" s="323" t="n">
        <v>46053.25114583333</v>
      </c>
      <c r="B1866" s="82" t="n">
        <v>46053</v>
      </c>
      <c r="C1866" t="n">
        <v>375.2</v>
      </c>
      <c r="D1866" t="n">
        <v>857.1</v>
      </c>
      <c r="E1866" t="n">
        <v>5.5</v>
      </c>
      <c r="F1866" t="n">
        <v>10.6</v>
      </c>
      <c r="G1866" t="n">
        <v>0.437755221094388</v>
      </c>
      <c r="H1866" t="n">
        <v>0.562244778905612</v>
      </c>
      <c r="I1866" t="n">
        <v>0.5188679245283019</v>
      </c>
      <c r="J1866" t="n">
        <v>0.4811320754716981</v>
      </c>
      <c r="K1866" t="n">
        <v>0.227137143020673</v>
      </c>
      <c r="L1866" t="n">
        <v>0.2917307815076289</v>
      </c>
      <c r="M1866" t="n">
        <v>0.4811320754716981</v>
      </c>
    </row>
    <row r="1867">
      <c r="A1867" s="323" t="n">
        <v>46053.29547453704</v>
      </c>
      <c r="B1867" s="82" t="n">
        <v>46053</v>
      </c>
      <c r="C1867" t="n">
        <v>380.4</v>
      </c>
      <c r="D1867" t="n">
        <v>851.2</v>
      </c>
      <c r="E1867" t="n">
        <v>5.5</v>
      </c>
      <c r="F1867" t="n">
        <v>10.5</v>
      </c>
      <c r="G1867" t="n">
        <v>0.4468984962406015</v>
      </c>
      <c r="H1867" t="n">
        <v>0.5531015037593986</v>
      </c>
      <c r="I1867" t="n">
        <v>0.5238095238095238</v>
      </c>
      <c r="J1867" t="n">
        <v>0.4761904761904762</v>
      </c>
      <c r="K1867" t="n">
        <v>0.2340896885069817</v>
      </c>
      <c r="L1867" t="n">
        <v>0.2897198353025421</v>
      </c>
      <c r="M1867" t="n">
        <v>0.4761904761904762</v>
      </c>
    </row>
    <row r="1868">
      <c r="A1868" s="323" t="n">
        <v>46054.05729166666</v>
      </c>
      <c r="B1868" s="82" t="n">
        <v>46054</v>
      </c>
      <c r="C1868" t="n">
        <v>384.2</v>
      </c>
      <c r="D1868" t="n">
        <v>857.4</v>
      </c>
      <c r="E1868" t="n">
        <v>5.5</v>
      </c>
      <c r="F1868" t="n">
        <v>10.7</v>
      </c>
      <c r="G1868" t="n">
        <v>0.4480989036622346</v>
      </c>
      <c r="H1868" t="n">
        <v>0.5519010963377653</v>
      </c>
      <c r="I1868" t="n">
        <v>0.5140186915887851</v>
      </c>
      <c r="J1868" t="n">
        <v>0.4859813084112149</v>
      </c>
      <c r="K1868" t="n">
        <v>0.2303312121628309</v>
      </c>
      <c r="L1868" t="n">
        <v>0.2836874794259542</v>
      </c>
      <c r="M1868" t="n">
        <v>0.4859813084112149</v>
      </c>
    </row>
    <row r="1869">
      <c r="A1869" s="323" t="n">
        <v>46054.06981481481</v>
      </c>
      <c r="B1869" s="82" t="n">
        <v>46054</v>
      </c>
      <c r="C1869" t="n">
        <v>378.2</v>
      </c>
      <c r="D1869" t="n">
        <v>852.6</v>
      </c>
      <c r="E1869" t="n">
        <v>5.5</v>
      </c>
      <c r="F1869" t="n">
        <v>10.6</v>
      </c>
      <c r="G1869" t="n">
        <v>0.4435843302838376</v>
      </c>
      <c r="H1869" t="n">
        <v>0.5564156697161623</v>
      </c>
      <c r="I1869" t="n">
        <v>0.5188679245283019</v>
      </c>
      <c r="J1869" t="n">
        <v>0.4811320754716981</v>
      </c>
      <c r="K1869" t="n">
        <v>0.2301616808076516</v>
      </c>
      <c r="L1869" t="n">
        <v>0.2887062437206502</v>
      </c>
      <c r="M1869" t="n">
        <v>0.4811320754716981</v>
      </c>
    </row>
    <row r="1870">
      <c r="A1870" s="323" t="n">
        <v>46054.12177083334</v>
      </c>
      <c r="B1870" s="82" t="n">
        <v>46054</v>
      </c>
      <c r="C1870" t="n">
        <v>397.2</v>
      </c>
      <c r="D1870" t="n">
        <v>863.3</v>
      </c>
      <c r="E1870" t="n">
        <v>5.5</v>
      </c>
      <c r="F1870" t="n">
        <v>10.7</v>
      </c>
      <c r="G1870" t="n">
        <v>0.4600949843623306</v>
      </c>
      <c r="H1870" t="n">
        <v>0.5399050156376693</v>
      </c>
      <c r="I1870" t="n">
        <v>0.5140186915887851</v>
      </c>
      <c r="J1870" t="n">
        <v>0.4859813084112149</v>
      </c>
      <c r="K1870" t="n">
        <v>0.2364974218684877</v>
      </c>
      <c r="L1870" t="n">
        <v>0.2775212697202973</v>
      </c>
      <c r="M1870" t="n">
        <v>0.4859813084112149</v>
      </c>
    </row>
    <row r="1871">
      <c r="A1871" s="323" t="n">
        <v>46054.17164351852</v>
      </c>
      <c r="B1871" s="82" t="n">
        <v>46054</v>
      </c>
      <c r="C1871" t="n">
        <v>383.5</v>
      </c>
      <c r="D1871" t="n">
        <v>860.4</v>
      </c>
      <c r="E1871" t="n">
        <v>5.4</v>
      </c>
      <c r="F1871" t="n">
        <v>10.9</v>
      </c>
      <c r="G1871" t="n">
        <v>0.445722919572292</v>
      </c>
      <c r="H1871" t="n">
        <v>0.5542770804277081</v>
      </c>
      <c r="I1871" t="n">
        <v>0.4954128440366973</v>
      </c>
      <c r="J1871" t="n">
        <v>0.5045871559633027</v>
      </c>
      <c r="K1871" t="n">
        <v>0.2208168592376493</v>
      </c>
      <c r="L1871" t="n">
        <v>0.2745959847990481</v>
      </c>
      <c r="M1871" t="n">
        <v>0.5045871559633027</v>
      </c>
    </row>
    <row r="1872">
      <c r="A1872" s="323" t="n">
        <v>46054.20363425926</v>
      </c>
      <c r="B1872" s="82" t="n">
        <v>46054</v>
      </c>
      <c r="C1872" t="n">
        <v>396.2</v>
      </c>
      <c r="D1872" t="n">
        <v>857.3</v>
      </c>
      <c r="E1872" t="n">
        <v>5.4</v>
      </c>
      <c r="F1872" t="n">
        <v>10.8</v>
      </c>
      <c r="G1872" t="n">
        <v>0.4621486060888837</v>
      </c>
      <c r="H1872" t="n">
        <v>0.5378513939111162</v>
      </c>
      <c r="I1872" t="n">
        <v>0.5</v>
      </c>
      <c r="J1872" t="n">
        <v>0.5</v>
      </c>
      <c r="K1872" t="n">
        <v>0.2310743030444418</v>
      </c>
      <c r="L1872" t="n">
        <v>0.2689256969555581</v>
      </c>
      <c r="M1872" t="n">
        <v>0.5</v>
      </c>
    </row>
    <row r="1873">
      <c r="A1873" s="323" t="n">
        <v>46054.2283912037</v>
      </c>
      <c r="B1873" s="82" t="n">
        <v>46054</v>
      </c>
      <c r="C1873" t="n">
        <v>378.4</v>
      </c>
      <c r="D1873" t="n">
        <v>849.2</v>
      </c>
      <c r="E1873" t="n">
        <v>5.5</v>
      </c>
      <c r="F1873" t="n">
        <v>10.9</v>
      </c>
      <c r="G1873" t="n">
        <v>0.4455958549222798</v>
      </c>
      <c r="H1873" t="n">
        <v>0.5544041450777203</v>
      </c>
      <c r="I1873" t="n">
        <v>0.5045871559633027</v>
      </c>
      <c r="J1873" t="n">
        <v>0.4954128440366973</v>
      </c>
      <c r="K1873" t="n">
        <v>0.2248419451442696</v>
      </c>
      <c r="L1873" t="n">
        <v>0.2797452108190331</v>
      </c>
      <c r="M1873" t="n">
        <v>0.4954128440366973</v>
      </c>
    </row>
    <row r="1874">
      <c r="A1874" s="323" t="n">
        <v>46054.25299768519</v>
      </c>
      <c r="B1874" s="82" t="n">
        <v>46054</v>
      </c>
      <c r="C1874" t="n">
        <v>385.3</v>
      </c>
      <c r="D1874" t="n">
        <v>853.4</v>
      </c>
      <c r="E1874" t="n">
        <v>5.4</v>
      </c>
      <c r="F1874" t="n">
        <v>10.8</v>
      </c>
      <c r="G1874" t="n">
        <v>0.4514881649871104</v>
      </c>
      <c r="H1874" t="n">
        <v>0.5485118350128896</v>
      </c>
      <c r="I1874" t="n">
        <v>0.5</v>
      </c>
      <c r="J1874" t="n">
        <v>0.5</v>
      </c>
      <c r="K1874" t="n">
        <v>0.2257440824935552</v>
      </c>
      <c r="L1874" t="n">
        <v>0.2742559175064448</v>
      </c>
      <c r="M1874" t="n">
        <v>0.5</v>
      </c>
    </row>
    <row r="1875">
      <c r="A1875" s="323" t="n">
        <v>46057.03229166667</v>
      </c>
      <c r="B1875" s="82" t="n">
        <v>46057</v>
      </c>
      <c r="C1875" t="n">
        <v>366.5</v>
      </c>
      <c r="D1875" t="n">
        <v>843.1</v>
      </c>
      <c r="E1875" t="n">
        <v>5.3</v>
      </c>
      <c r="F1875" t="n">
        <v>10.8</v>
      </c>
      <c r="G1875" t="n">
        <v>0.4347052544182184</v>
      </c>
      <c r="H1875" t="n">
        <v>0.5652947455817815</v>
      </c>
      <c r="I1875" t="n">
        <v>0.4907407407407407</v>
      </c>
      <c r="J1875" t="n">
        <v>0.5092592592592593</v>
      </c>
      <c r="K1875" t="n">
        <v>0.2133275785570887</v>
      </c>
      <c r="L1875" t="n">
        <v>0.277413162183652</v>
      </c>
      <c r="M1875" t="n">
        <v>0.5092592592592593</v>
      </c>
    </row>
    <row r="1876">
      <c r="A1876" s="323" t="n">
        <v>46057.08042824074</v>
      </c>
      <c r="B1876" s="82" t="n">
        <v>46057</v>
      </c>
      <c r="C1876" t="n">
        <v>375.2</v>
      </c>
      <c r="D1876" t="n">
        <v>839.2</v>
      </c>
      <c r="E1876" t="n">
        <v>5.4</v>
      </c>
      <c r="F1876" t="n">
        <v>10.5</v>
      </c>
      <c r="G1876" t="n">
        <v>0.4470924690181124</v>
      </c>
      <c r="H1876" t="n">
        <v>0.5529075309818875</v>
      </c>
      <c r="I1876" t="n">
        <v>0.5142857142857143</v>
      </c>
      <c r="J1876" t="n">
        <v>0.4857142857142857</v>
      </c>
      <c r="K1876" t="n">
        <v>0.2299332697807436</v>
      </c>
      <c r="L1876" t="n">
        <v>0.2843524445049708</v>
      </c>
      <c r="M1876" t="n">
        <v>0.4857142857142857</v>
      </c>
    </row>
    <row r="1877">
      <c r="A1877" s="323" t="n">
        <v>46057.11707175926</v>
      </c>
      <c r="B1877" s="82" t="n">
        <v>46057</v>
      </c>
      <c r="C1877" t="n">
        <v>380.5</v>
      </c>
      <c r="D1877" t="n">
        <v>840.3</v>
      </c>
      <c r="E1877" t="n">
        <v>5.5</v>
      </c>
      <c r="F1877" t="n">
        <v>10.7</v>
      </c>
      <c r="G1877" t="n">
        <v>0.452814471022254</v>
      </c>
      <c r="H1877" t="n">
        <v>0.547185528977746</v>
      </c>
      <c r="I1877" t="n">
        <v>0.5140186915887851</v>
      </c>
      <c r="J1877" t="n">
        <v>0.4859813084112149</v>
      </c>
      <c r="K1877" t="n">
        <v>0.2327551019273268</v>
      </c>
      <c r="L1877" t="n">
        <v>0.2812635896614583</v>
      </c>
      <c r="M1877" t="n">
        <v>0.4859813084112149</v>
      </c>
    </row>
    <row r="1878">
      <c r="A1878" s="323" t="n">
        <v>46057.15229166667</v>
      </c>
      <c r="B1878" s="82" t="n">
        <v>46057</v>
      </c>
      <c r="C1878" t="n">
        <v>365.2</v>
      </c>
      <c r="D1878" t="n">
        <v>840.5</v>
      </c>
      <c r="E1878" t="n">
        <v>5.4</v>
      </c>
      <c r="F1878" t="n">
        <v>10.7</v>
      </c>
      <c r="G1878" t="n">
        <v>0.4345032718619869</v>
      </c>
      <c r="H1878" t="n">
        <v>0.5654967281380131</v>
      </c>
      <c r="I1878" t="n">
        <v>0.5046728971962617</v>
      </c>
      <c r="J1878" t="n">
        <v>0.4953271028037383</v>
      </c>
      <c r="K1878" t="n">
        <v>0.2192820250518439</v>
      </c>
      <c r="L1878" t="n">
        <v>0.2853908721444179</v>
      </c>
      <c r="M1878" t="n">
        <v>0.4953271028037383</v>
      </c>
    </row>
    <row r="1879">
      <c r="A1879" s="323" t="n">
        <v>46057.19318287037</v>
      </c>
      <c r="B1879" s="82" t="n">
        <v>46057</v>
      </c>
      <c r="C1879" t="n">
        <v>372.3</v>
      </c>
      <c r="D1879" t="n">
        <v>836.4</v>
      </c>
      <c r="E1879" t="n">
        <v>5.4</v>
      </c>
      <c r="F1879" t="n">
        <v>10.6</v>
      </c>
      <c r="G1879" t="n">
        <v>0.4451219512195122</v>
      </c>
      <c r="H1879" t="n">
        <v>0.5548780487804877</v>
      </c>
      <c r="I1879" t="n">
        <v>0.5094339622641509</v>
      </c>
      <c r="J1879" t="n">
        <v>0.490566037735849</v>
      </c>
      <c r="K1879" t="n">
        <v>0.2267602393005062</v>
      </c>
      <c r="L1879" t="n">
        <v>0.2826737229636447</v>
      </c>
      <c r="M1879" t="n">
        <v>0.490566037735849</v>
      </c>
    </row>
    <row r="1880">
      <c r="A1880" s="323" t="n">
        <v>46057.23224537037</v>
      </c>
      <c r="B1880" s="82" t="n">
        <v>46057</v>
      </c>
      <c r="C1880" t="n">
        <v>378.2</v>
      </c>
      <c r="D1880" t="n">
        <v>845.2</v>
      </c>
      <c r="E1880" t="n">
        <v>5.5</v>
      </c>
      <c r="F1880" t="n">
        <v>10.7</v>
      </c>
      <c r="G1880" t="n">
        <v>0.4474680548982489</v>
      </c>
      <c r="H1880" t="n">
        <v>0.5525319451017511</v>
      </c>
      <c r="I1880" t="n">
        <v>0.5140186915887851</v>
      </c>
      <c r="J1880" t="n">
        <v>0.4859813084112149</v>
      </c>
      <c r="K1880" t="n">
        <v>0.2300069441065766</v>
      </c>
      <c r="L1880" t="n">
        <v>0.2840117474822085</v>
      </c>
      <c r="M1880" t="n">
        <v>0.4859813084112149</v>
      </c>
    </row>
    <row r="1881">
      <c r="A1881" s="323" t="n">
        <v>46057.27200231481</v>
      </c>
      <c r="B1881" s="82" t="n">
        <v>46057</v>
      </c>
      <c r="C1881" t="n">
        <v>393.5</v>
      </c>
      <c r="D1881" t="n">
        <v>858.2</v>
      </c>
      <c r="E1881" t="n">
        <v>5.5</v>
      </c>
      <c r="F1881" t="n">
        <v>10.6</v>
      </c>
      <c r="G1881" t="n">
        <v>0.4585178280121184</v>
      </c>
      <c r="H1881" t="n">
        <v>0.5414821719878816</v>
      </c>
      <c r="I1881" t="n">
        <v>0.5188679245283019</v>
      </c>
      <c r="J1881" t="n">
        <v>0.4811320754716981</v>
      </c>
      <c r="K1881" t="n">
        <v>0.2379101937798727</v>
      </c>
      <c r="L1881" t="n">
        <v>0.2809577307484292</v>
      </c>
      <c r="M1881" t="n">
        <v>0.4811320754716981</v>
      </c>
    </row>
    <row r="1882">
      <c r="A1882" s="323" t="n">
        <v>46058.02924768518</v>
      </c>
      <c r="B1882" s="82" t="n">
        <v>46058</v>
      </c>
      <c r="C1882" t="n">
        <v>390.3</v>
      </c>
      <c r="D1882" t="n">
        <v>816.6</v>
      </c>
      <c r="E1882" t="n">
        <v>5.3</v>
      </c>
      <c r="F1882" t="n">
        <v>10.7</v>
      </c>
      <c r="G1882" t="n">
        <v>0.4779573842762674</v>
      </c>
      <c r="H1882" t="n">
        <v>0.5220426157237326</v>
      </c>
      <c r="I1882" t="n">
        <v>0.4953271028037383</v>
      </c>
      <c r="J1882" t="n">
        <v>0.5046728971962616</v>
      </c>
      <c r="K1882" t="n">
        <v>0.2367452464172166</v>
      </c>
      <c r="L1882" t="n">
        <v>0.2585818563865218</v>
      </c>
      <c r="M1882" t="n">
        <v>0.5046728971962616</v>
      </c>
    </row>
    <row r="1883">
      <c r="A1883" s="323" t="n">
        <v>46058.06868055555</v>
      </c>
      <c r="B1883" s="82" t="n">
        <v>46058</v>
      </c>
      <c r="C1883" t="n">
        <v>385.2</v>
      </c>
      <c r="D1883" t="n">
        <v>838.3</v>
      </c>
      <c r="E1883" t="n">
        <v>5.4</v>
      </c>
      <c r="F1883" t="n">
        <v>10.6</v>
      </c>
      <c r="G1883" t="n">
        <v>0.4595013718239294</v>
      </c>
      <c r="H1883" t="n">
        <v>0.5404986281760706</v>
      </c>
      <c r="I1883" t="n">
        <v>0.5094339622641509</v>
      </c>
      <c r="J1883" t="n">
        <v>0.490566037735849</v>
      </c>
      <c r="K1883" t="n">
        <v>0.2340856045140773</v>
      </c>
      <c r="L1883" t="n">
        <v>0.2753483577500737</v>
      </c>
      <c r="M1883" t="n">
        <v>0.490566037735849</v>
      </c>
    </row>
    <row r="1884">
      <c r="A1884" s="323" t="n">
        <v>46058.17652777778</v>
      </c>
      <c r="B1884" s="82" t="n">
        <v>46058</v>
      </c>
      <c r="C1884" t="n">
        <v>370.5</v>
      </c>
      <c r="D1884" t="n">
        <v>845.5</v>
      </c>
      <c r="E1884" t="n">
        <v>5.5</v>
      </c>
      <c r="F1884" t="n">
        <v>10.5</v>
      </c>
      <c r="G1884" t="n">
        <v>0.4382022471910113</v>
      </c>
      <c r="H1884" t="n">
        <v>0.5617977528089888</v>
      </c>
      <c r="I1884" t="n">
        <v>0.5238095238095238</v>
      </c>
      <c r="J1884" t="n">
        <v>0.4761904761904762</v>
      </c>
      <c r="K1884" t="n">
        <v>0.2295345104333869</v>
      </c>
      <c r="L1884" t="n">
        <v>0.294275013376137</v>
      </c>
      <c r="M1884" t="n">
        <v>0.4761904761904762</v>
      </c>
    </row>
    <row r="1885">
      <c r="A1885" s="323" t="n">
        <v>46058.20376157408</v>
      </c>
      <c r="B1885" s="82" t="n">
        <v>46058</v>
      </c>
      <c r="C1885" t="n">
        <v>382.2</v>
      </c>
      <c r="D1885" t="n">
        <v>839.6</v>
      </c>
      <c r="E1885" t="n">
        <v>5.3</v>
      </c>
      <c r="F1885" t="n">
        <v>10.8</v>
      </c>
      <c r="G1885" t="n">
        <v>0.455216769890424</v>
      </c>
      <c r="H1885" t="n">
        <v>0.544783230109576</v>
      </c>
      <c r="I1885" t="n">
        <v>0.4907407407407407</v>
      </c>
      <c r="J1885" t="n">
        <v>0.5092592592592593</v>
      </c>
      <c r="K1885" t="n">
        <v>0.223393414853634</v>
      </c>
      <c r="L1885" t="n">
        <v>0.2673473258871067</v>
      </c>
      <c r="M1885" t="n">
        <v>0.5092592592592593</v>
      </c>
    </row>
    <row r="1886">
      <c r="A1886" s="323" t="n">
        <v>46058.23945601852</v>
      </c>
      <c r="B1886" s="82" t="n">
        <v>46058</v>
      </c>
      <c r="C1886" t="n">
        <v>378.5</v>
      </c>
      <c r="D1886" t="n">
        <v>841.3</v>
      </c>
      <c r="E1886" t="n">
        <v>5.4</v>
      </c>
      <c r="F1886" t="n">
        <v>10.7</v>
      </c>
      <c r="G1886" t="n">
        <v>0.4498989658861287</v>
      </c>
      <c r="H1886" t="n">
        <v>0.5501010341138713</v>
      </c>
      <c r="I1886" t="n">
        <v>0.5046728971962617</v>
      </c>
      <c r="J1886" t="n">
        <v>0.4953271028037383</v>
      </c>
      <c r="K1886" t="n">
        <v>0.2270518145593547</v>
      </c>
      <c r="L1886" t="n">
        <v>0.277621082636907</v>
      </c>
      <c r="M1886" t="n">
        <v>0.4953271028037383</v>
      </c>
    </row>
    <row r="1887">
      <c r="A1887" s="323" t="n">
        <v>46051.26256944444</v>
      </c>
      <c r="B1887" s="82" t="n">
        <v>46051</v>
      </c>
      <c r="C1887" t="n">
        <v>370.5</v>
      </c>
      <c r="D1887" t="n">
        <v>838.5</v>
      </c>
      <c r="E1887" t="n">
        <v>5.4</v>
      </c>
      <c r="F1887" t="n">
        <v>10.6</v>
      </c>
      <c r="G1887" t="n">
        <v>0.4418604651162791</v>
      </c>
      <c r="H1887" t="n">
        <v>0.5581395348837209</v>
      </c>
      <c r="I1887" t="n">
        <v>0.5094339622641509</v>
      </c>
      <c r="J1887" t="n">
        <v>0.490566037735849</v>
      </c>
      <c r="K1887" t="n">
        <v>0.2250987275120667</v>
      </c>
      <c r="L1887" t="n">
        <v>0.2843352347520842</v>
      </c>
      <c r="M1887" t="n">
        <v>0.490566037735849</v>
      </c>
    </row>
    <row r="1888">
      <c r="A1888" s="323" t="n">
        <v>46051.3075925926</v>
      </c>
      <c r="B1888" s="82" t="n">
        <v>46051</v>
      </c>
      <c r="C1888" t="n">
        <v>392.5</v>
      </c>
      <c r="D1888" t="n">
        <v>827.1</v>
      </c>
      <c r="E1888" t="n">
        <v>5.4</v>
      </c>
      <c r="F1888" t="n">
        <v>10.7</v>
      </c>
      <c r="G1888" t="n">
        <v>0.4745496312416878</v>
      </c>
      <c r="H1888" t="n">
        <v>0.5254503687583122</v>
      </c>
      <c r="I1888" t="n">
        <v>0.5046728971962617</v>
      </c>
      <c r="J1888" t="n">
        <v>0.4953271028037383</v>
      </c>
      <c r="K1888" t="n">
        <v>0.2394923372621602</v>
      </c>
      <c r="L1888" t="n">
        <v>0.2651805599341015</v>
      </c>
      <c r="M1888" t="n">
        <v>0.4953271028037383</v>
      </c>
    </row>
    <row r="1889">
      <c r="A1889" s="323" t="n">
        <v>46051.34543981482</v>
      </c>
      <c r="B1889" s="82" t="n">
        <v>46051</v>
      </c>
      <c r="C1889" t="n">
        <v>385.4</v>
      </c>
      <c r="D1889" t="n">
        <v>832.3</v>
      </c>
      <c r="E1889" t="n">
        <v>5.5</v>
      </c>
      <c r="F1889" t="n">
        <v>10.8</v>
      </c>
      <c r="G1889" t="n">
        <v>0.4630541871921182</v>
      </c>
      <c r="H1889" t="n">
        <v>0.5369458128078818</v>
      </c>
      <c r="I1889" t="n">
        <v>0.5092592592592592</v>
      </c>
      <c r="J1889" t="n">
        <v>0.4907407407407408</v>
      </c>
      <c r="K1889" t="n">
        <v>0.2358146323663565</v>
      </c>
      <c r="L1889" t="n">
        <v>0.2734446268929027</v>
      </c>
      <c r="M1889" t="n">
        <v>0.4907407407407408</v>
      </c>
    </row>
    <row r="1890">
      <c r="A1890" s="323" t="n">
        <v>46051.38857638889</v>
      </c>
      <c r="B1890" s="82" t="n">
        <v>46051</v>
      </c>
      <c r="C1890" t="n">
        <v>405.2</v>
      </c>
      <c r="D1890" t="n">
        <v>843.6</v>
      </c>
      <c r="E1890" t="n">
        <v>5.4</v>
      </c>
      <c r="F1890" t="n">
        <v>10.6</v>
      </c>
      <c r="G1890" t="n">
        <v>0.4803224276908487</v>
      </c>
      <c r="H1890" t="n">
        <v>0.5196775723091512</v>
      </c>
      <c r="I1890" t="n">
        <v>0.5094339622641509</v>
      </c>
      <c r="J1890" t="n">
        <v>0.490566037735849</v>
      </c>
      <c r="K1890" t="n">
        <v>0.2446925575028852</v>
      </c>
      <c r="L1890" t="n">
        <v>0.2647414047612657</v>
      </c>
      <c r="M1890" t="n">
        <v>0.490566037735849</v>
      </c>
    </row>
    <row r="1891">
      <c r="A1891" s="323" t="n">
        <v>46051.47552083333</v>
      </c>
      <c r="B1891" s="82" t="n">
        <v>46051</v>
      </c>
      <c r="C1891" t="n">
        <v>387.3</v>
      </c>
      <c r="D1891" t="n">
        <v>830.5</v>
      </c>
      <c r="E1891" t="n">
        <v>5.3</v>
      </c>
      <c r="F1891" t="n">
        <v>10.5</v>
      </c>
      <c r="G1891" t="n">
        <v>0.4663455749548465</v>
      </c>
      <c r="H1891" t="n">
        <v>0.5336544250451535</v>
      </c>
      <c r="I1891" t="n">
        <v>0.5047619047619047</v>
      </c>
      <c r="J1891" t="n">
        <v>0.4952380952380953</v>
      </c>
      <c r="K1891" t="n">
        <v>0.2353934806914939</v>
      </c>
      <c r="L1891" t="n">
        <v>0.2693684240704108</v>
      </c>
      <c r="M1891" t="n">
        <v>0.4952380952380953</v>
      </c>
    </row>
    <row r="1892">
      <c r="A1892" s="323" t="n">
        <v>46051.50115740741</v>
      </c>
      <c r="B1892" s="82" t="n">
        <v>46051</v>
      </c>
      <c r="C1892" t="n">
        <v>385.5</v>
      </c>
      <c r="D1892" t="n">
        <v>847.3</v>
      </c>
      <c r="E1892" t="n">
        <v>5.5</v>
      </c>
      <c r="F1892" t="n">
        <v>10.7</v>
      </c>
      <c r="G1892" t="n">
        <v>0.4549746252803021</v>
      </c>
      <c r="H1892" t="n">
        <v>0.5450253747196978</v>
      </c>
      <c r="I1892" t="n">
        <v>0.5140186915887851</v>
      </c>
      <c r="J1892" t="n">
        <v>0.4859813084112149</v>
      </c>
      <c r="K1892" t="n">
        <v>0.2338654615926787</v>
      </c>
      <c r="L1892" t="n">
        <v>0.2801532299961064</v>
      </c>
      <c r="M1892" t="n">
        <v>0.4859813084112149</v>
      </c>
    </row>
    <row r="1893">
      <c r="A1893" s="323" t="n">
        <v>46053.27315972222</v>
      </c>
      <c r="B1893" s="82" t="n">
        <v>46053</v>
      </c>
      <c r="C1893" t="n">
        <v>382.5</v>
      </c>
      <c r="D1893" t="n">
        <v>846.3</v>
      </c>
      <c r="E1893" t="n">
        <v>5.4</v>
      </c>
      <c r="F1893" t="n">
        <v>10.5</v>
      </c>
      <c r="G1893" t="n">
        <v>0.4519673874512584</v>
      </c>
      <c r="H1893" t="n">
        <v>0.5480326125487416</v>
      </c>
      <c r="I1893" t="n">
        <v>0.5142857142857143</v>
      </c>
      <c r="J1893" t="n">
        <v>0.4857142857142857</v>
      </c>
      <c r="K1893" t="n">
        <v>0.2324403706892186</v>
      </c>
      <c r="L1893" t="n">
        <v>0.2818453435964957</v>
      </c>
      <c r="M1893" t="n">
        <v>0.4857142857142857</v>
      </c>
    </row>
    <row r="1894">
      <c r="A1894" s="323" t="n">
        <v>46053.35427083333</v>
      </c>
      <c r="B1894" s="82" t="n">
        <v>46053</v>
      </c>
      <c r="C1894" t="n">
        <v>375.2</v>
      </c>
      <c r="D1894" t="n">
        <v>839.6</v>
      </c>
      <c r="E1894" t="n">
        <v>5.5</v>
      </c>
      <c r="F1894" t="n">
        <v>10.4</v>
      </c>
      <c r="G1894" t="n">
        <v>0.4468794664125774</v>
      </c>
      <c r="H1894" t="n">
        <v>0.5531205335874226</v>
      </c>
      <c r="I1894" t="n">
        <v>0.5288461538461539</v>
      </c>
      <c r="J1894" t="n">
        <v>0.4711538461538461</v>
      </c>
      <c r="K1894" t="n">
        <v>0.2363304870451131</v>
      </c>
      <c r="L1894" t="n">
        <v>0.2925156668010408</v>
      </c>
      <c r="M1894" t="n">
        <v>0.4711538461538461</v>
      </c>
    </row>
    <row r="1895">
      <c r="A1895" s="323" t="n">
        <v>46053.38493055556</v>
      </c>
      <c r="B1895" s="82" t="n">
        <v>46053</v>
      </c>
      <c r="C1895" t="n">
        <v>367.7</v>
      </c>
      <c r="D1895" t="n">
        <v>847.8</v>
      </c>
      <c r="E1895" t="n">
        <v>5.4</v>
      </c>
      <c r="F1895" t="n">
        <v>10.7</v>
      </c>
      <c r="G1895" t="n">
        <v>0.4337107808445388</v>
      </c>
      <c r="H1895" t="n">
        <v>0.5662892191554612</v>
      </c>
      <c r="I1895" t="n">
        <v>0.5046728971962617</v>
      </c>
      <c r="J1895" t="n">
        <v>0.4953271028037383</v>
      </c>
      <c r="K1895" t="n">
        <v>0.2188820763140663</v>
      </c>
      <c r="L1895" t="n">
        <v>0.2857908208821954</v>
      </c>
      <c r="M1895" t="n">
        <v>0.4953271028037383</v>
      </c>
    </row>
    <row r="1896">
      <c r="A1896" s="323" t="n">
        <v>46053.42622685185</v>
      </c>
      <c r="B1896" s="82" t="n">
        <v>46053</v>
      </c>
      <c r="C1896" t="n">
        <v>366.7</v>
      </c>
      <c r="D1896" t="n">
        <v>846.6</v>
      </c>
      <c r="E1896" t="n">
        <v>5.4</v>
      </c>
      <c r="F1896" t="n">
        <v>10.8</v>
      </c>
      <c r="G1896" t="n">
        <v>0.4331443420741791</v>
      </c>
      <c r="H1896" t="n">
        <v>0.5668556579258209</v>
      </c>
      <c r="I1896" t="n">
        <v>0.5</v>
      </c>
      <c r="J1896" t="n">
        <v>0.5</v>
      </c>
      <c r="K1896" t="n">
        <v>0.2165721710370895</v>
      </c>
      <c r="L1896" t="n">
        <v>0.2834278289629105</v>
      </c>
      <c r="M1896" t="n">
        <v>0.5</v>
      </c>
    </row>
    <row r="1897">
      <c r="A1897" s="323" t="n">
        <v>46053.48</v>
      </c>
      <c r="B1897" s="82" t="n">
        <v>46053</v>
      </c>
      <c r="C1897" t="n">
        <v>375.2</v>
      </c>
      <c r="D1897" t="n">
        <v>857.1</v>
      </c>
      <c r="E1897" t="n">
        <v>5.5</v>
      </c>
      <c r="F1897" t="n">
        <v>10.6</v>
      </c>
      <c r="G1897" t="n">
        <v>0.437755221094388</v>
      </c>
      <c r="H1897" t="n">
        <v>0.562244778905612</v>
      </c>
      <c r="I1897" t="n">
        <v>0.5188679245283019</v>
      </c>
      <c r="J1897" t="n">
        <v>0.4811320754716981</v>
      </c>
      <c r="K1897" t="n">
        <v>0.227137143020673</v>
      </c>
      <c r="L1897" t="n">
        <v>0.2917307815076289</v>
      </c>
      <c r="M1897" t="n">
        <v>0.4811320754716981</v>
      </c>
    </row>
    <row r="1898">
      <c r="A1898" s="323" t="n">
        <v>46053.52429398148</v>
      </c>
      <c r="B1898" s="82" t="n">
        <v>46053</v>
      </c>
      <c r="C1898" t="n">
        <v>380.4</v>
      </c>
      <c r="D1898" t="n">
        <v>851.2</v>
      </c>
      <c r="E1898" t="n">
        <v>5.5</v>
      </c>
      <c r="F1898" t="n">
        <v>10.5</v>
      </c>
      <c r="G1898" t="n">
        <v>0.4468984962406015</v>
      </c>
      <c r="H1898" t="n">
        <v>0.5531015037593986</v>
      </c>
      <c r="I1898" t="n">
        <v>0.5238095238095238</v>
      </c>
      <c r="J1898" t="n">
        <v>0.4761904761904762</v>
      </c>
      <c r="K1898" t="n">
        <v>0.2340896885069817</v>
      </c>
      <c r="L1898" t="n">
        <v>0.2897198353025421</v>
      </c>
      <c r="M1898" t="n">
        <v>0.4761904761904762</v>
      </c>
    </row>
    <row r="1899">
      <c r="A1899" s="323" t="n">
        <v>46054.28613425926</v>
      </c>
      <c r="B1899" s="82" t="n">
        <v>46054</v>
      </c>
      <c r="C1899" t="n">
        <v>384.2</v>
      </c>
      <c r="D1899" t="n">
        <v>857.4</v>
      </c>
      <c r="E1899" t="n">
        <v>5.5</v>
      </c>
      <c r="F1899" t="n">
        <v>10.7</v>
      </c>
      <c r="G1899" t="n">
        <v>0.4480989036622346</v>
      </c>
      <c r="H1899" t="n">
        <v>0.5519010963377653</v>
      </c>
      <c r="I1899" t="n">
        <v>0.5140186915887851</v>
      </c>
      <c r="J1899" t="n">
        <v>0.4859813084112149</v>
      </c>
      <c r="K1899" t="n">
        <v>0.2303312121628309</v>
      </c>
      <c r="L1899" t="n">
        <v>0.2836874794259542</v>
      </c>
      <c r="M1899" t="n">
        <v>0.4859813084112149</v>
      </c>
    </row>
    <row r="1900">
      <c r="A1900" s="323" t="n">
        <v>46054.29865740741</v>
      </c>
      <c r="B1900" s="82" t="n">
        <v>46054</v>
      </c>
      <c r="C1900" t="n">
        <v>378.2</v>
      </c>
      <c r="D1900" t="n">
        <v>852.6</v>
      </c>
      <c r="E1900" t="n">
        <v>5.5</v>
      </c>
      <c r="F1900" t="n">
        <v>10.6</v>
      </c>
      <c r="G1900" t="n">
        <v>0.4435843302838376</v>
      </c>
      <c r="H1900" t="n">
        <v>0.5564156697161623</v>
      </c>
      <c r="I1900" t="n">
        <v>0.5188679245283019</v>
      </c>
      <c r="J1900" t="n">
        <v>0.4811320754716981</v>
      </c>
      <c r="K1900" t="n">
        <v>0.2301616808076516</v>
      </c>
      <c r="L1900" t="n">
        <v>0.2887062437206502</v>
      </c>
      <c r="M1900" t="n">
        <v>0.4811320754716981</v>
      </c>
    </row>
    <row r="1901">
      <c r="A1901" s="323" t="n">
        <v>46054.35059027778</v>
      </c>
      <c r="B1901" s="82" t="n">
        <v>46054</v>
      </c>
      <c r="C1901" t="n">
        <v>397.2</v>
      </c>
      <c r="D1901" t="n">
        <v>863.3</v>
      </c>
      <c r="E1901" t="n">
        <v>5.5</v>
      </c>
      <c r="F1901" t="n">
        <v>10.7</v>
      </c>
      <c r="G1901" t="n">
        <v>0.4600949843623306</v>
      </c>
      <c r="H1901" t="n">
        <v>0.5399050156376693</v>
      </c>
      <c r="I1901" t="n">
        <v>0.5140186915887851</v>
      </c>
      <c r="J1901" t="n">
        <v>0.4859813084112149</v>
      </c>
      <c r="K1901" t="n">
        <v>0.2364974218684877</v>
      </c>
      <c r="L1901" t="n">
        <v>0.2775212697202973</v>
      </c>
      <c r="M1901" t="n">
        <v>0.4859813084112149</v>
      </c>
    </row>
    <row r="1902">
      <c r="A1902" s="323" t="n">
        <v>46054.40056712963</v>
      </c>
      <c r="B1902" s="82" t="n">
        <v>46054</v>
      </c>
      <c r="C1902" t="n">
        <v>383.5</v>
      </c>
      <c r="D1902" t="n">
        <v>860.4</v>
      </c>
      <c r="E1902" t="n">
        <v>5.4</v>
      </c>
      <c r="F1902" t="n">
        <v>10.9</v>
      </c>
      <c r="G1902" t="n">
        <v>0.445722919572292</v>
      </c>
      <c r="H1902" t="n">
        <v>0.5542770804277081</v>
      </c>
      <c r="I1902" t="n">
        <v>0.4954128440366973</v>
      </c>
      <c r="J1902" t="n">
        <v>0.5045871559633027</v>
      </c>
      <c r="K1902" t="n">
        <v>0.2208168592376493</v>
      </c>
      <c r="L1902" t="n">
        <v>0.2745959847990481</v>
      </c>
      <c r="M1902" t="n">
        <v>0.5045871559633027</v>
      </c>
    </row>
    <row r="1903">
      <c r="A1903" s="323" t="n">
        <v>46054.43251157407</v>
      </c>
      <c r="B1903" s="82" t="n">
        <v>46054</v>
      </c>
      <c r="C1903" t="n">
        <v>396.2</v>
      </c>
      <c r="D1903" t="n">
        <v>857.3</v>
      </c>
      <c r="E1903" t="n">
        <v>5.4</v>
      </c>
      <c r="F1903" t="n">
        <v>10.8</v>
      </c>
      <c r="G1903" t="n">
        <v>0.4621486060888837</v>
      </c>
      <c r="H1903" t="n">
        <v>0.5378513939111162</v>
      </c>
      <c r="I1903" t="n">
        <v>0.5</v>
      </c>
      <c r="J1903" t="n">
        <v>0.5</v>
      </c>
      <c r="K1903" t="n">
        <v>0.2310743030444418</v>
      </c>
      <c r="L1903" t="n">
        <v>0.2689256969555581</v>
      </c>
      <c r="M1903" t="n">
        <v>0.5</v>
      </c>
    </row>
    <row r="1904">
      <c r="A1904" s="323" t="n">
        <v>46054.45719907407</v>
      </c>
      <c r="B1904" s="82" t="n">
        <v>46054</v>
      </c>
      <c r="C1904" t="n">
        <v>378.4</v>
      </c>
      <c r="D1904" t="n">
        <v>849.2</v>
      </c>
      <c r="E1904" t="n">
        <v>5.5</v>
      </c>
      <c r="F1904" t="n">
        <v>10.9</v>
      </c>
      <c r="G1904" t="n">
        <v>0.4455958549222798</v>
      </c>
      <c r="H1904" t="n">
        <v>0.5544041450777203</v>
      </c>
      <c r="I1904" t="n">
        <v>0.5045871559633027</v>
      </c>
      <c r="J1904" t="n">
        <v>0.4954128440366973</v>
      </c>
      <c r="K1904" t="n">
        <v>0.2248419451442696</v>
      </c>
      <c r="L1904" t="n">
        <v>0.2797452108190331</v>
      </c>
      <c r="M1904" t="n">
        <v>0.4954128440366973</v>
      </c>
    </row>
    <row r="1905">
      <c r="A1905" s="323" t="n">
        <v>46054.48188657407</v>
      </c>
      <c r="B1905" s="82" t="n">
        <v>46054</v>
      </c>
      <c r="C1905" t="n">
        <v>385.3</v>
      </c>
      <c r="D1905" t="n">
        <v>853.4</v>
      </c>
      <c r="E1905" t="n">
        <v>5.4</v>
      </c>
      <c r="F1905" t="n">
        <v>10.8</v>
      </c>
      <c r="G1905" t="n">
        <v>0.4514881649871104</v>
      </c>
      <c r="H1905" t="n">
        <v>0.5485118350128896</v>
      </c>
      <c r="I1905" t="n">
        <v>0.5</v>
      </c>
      <c r="J1905" t="n">
        <v>0.5</v>
      </c>
      <c r="K1905" t="n">
        <v>0.2257440824935552</v>
      </c>
      <c r="L1905" t="n">
        <v>0.2742559175064448</v>
      </c>
      <c r="M1905" t="n">
        <v>0.5</v>
      </c>
    </row>
    <row r="1906">
      <c r="A1906" s="323" t="n">
        <v>46057.26099537037</v>
      </c>
      <c r="B1906" s="82" t="n">
        <v>46057</v>
      </c>
      <c r="C1906" t="n">
        <v>366.5</v>
      </c>
      <c r="D1906" t="n">
        <v>843.1</v>
      </c>
      <c r="E1906" t="n">
        <v>5.3</v>
      </c>
      <c r="F1906" t="n">
        <v>10.8</v>
      </c>
      <c r="G1906" t="n">
        <v>0.4347052544182184</v>
      </c>
      <c r="H1906" t="n">
        <v>0.5652947455817815</v>
      </c>
      <c r="I1906" t="n">
        <v>0.4907407407407407</v>
      </c>
      <c r="J1906" t="n">
        <v>0.5092592592592593</v>
      </c>
      <c r="K1906" t="n">
        <v>0.2133275785570887</v>
      </c>
      <c r="L1906" t="n">
        <v>0.277413162183652</v>
      </c>
      <c r="M1906" t="n">
        <v>0.5092592592592593</v>
      </c>
    </row>
    <row r="1907">
      <c r="A1907" s="323" t="n">
        <v>46057.30921296297</v>
      </c>
      <c r="B1907" s="82" t="n">
        <v>46057</v>
      </c>
      <c r="C1907" t="n">
        <v>375.2</v>
      </c>
      <c r="D1907" t="n">
        <v>839.2</v>
      </c>
      <c r="E1907" t="n">
        <v>5.4</v>
      </c>
      <c r="F1907" t="n">
        <v>10.5</v>
      </c>
      <c r="G1907" t="n">
        <v>0.4470924690181124</v>
      </c>
      <c r="H1907" t="n">
        <v>0.5529075309818875</v>
      </c>
      <c r="I1907" t="n">
        <v>0.5142857142857143</v>
      </c>
      <c r="J1907" t="n">
        <v>0.4857142857142857</v>
      </c>
      <c r="K1907" t="n">
        <v>0.2299332697807436</v>
      </c>
      <c r="L1907" t="n">
        <v>0.2843524445049708</v>
      </c>
      <c r="M1907" t="n">
        <v>0.4857142857142857</v>
      </c>
    </row>
    <row r="1908">
      <c r="A1908" s="323" t="n">
        <v>46057.34587962963</v>
      </c>
      <c r="B1908" s="82" t="n">
        <v>46057</v>
      </c>
      <c r="C1908" t="n">
        <v>380.5</v>
      </c>
      <c r="D1908" t="n">
        <v>840.3</v>
      </c>
      <c r="E1908" t="n">
        <v>5.5</v>
      </c>
      <c r="F1908" t="n">
        <v>10.7</v>
      </c>
      <c r="G1908" t="n">
        <v>0.452814471022254</v>
      </c>
      <c r="H1908" t="n">
        <v>0.547185528977746</v>
      </c>
      <c r="I1908" t="n">
        <v>0.5140186915887851</v>
      </c>
      <c r="J1908" t="n">
        <v>0.4859813084112149</v>
      </c>
      <c r="K1908" t="n">
        <v>0.2327551019273268</v>
      </c>
      <c r="L1908" t="n">
        <v>0.2812635896614583</v>
      </c>
      <c r="M1908" t="n">
        <v>0.4859813084112149</v>
      </c>
    </row>
    <row r="1909">
      <c r="A1909" s="323" t="n">
        <v>46057.38108796296</v>
      </c>
      <c r="B1909" s="82" t="n">
        <v>46057</v>
      </c>
      <c r="C1909" t="n">
        <v>365.2</v>
      </c>
      <c r="D1909" t="n">
        <v>840.5</v>
      </c>
      <c r="E1909" t="n">
        <v>5.4</v>
      </c>
      <c r="F1909" t="n">
        <v>10.7</v>
      </c>
      <c r="G1909" t="n">
        <v>0.4345032718619869</v>
      </c>
      <c r="H1909" t="n">
        <v>0.5654967281380131</v>
      </c>
      <c r="I1909" t="n">
        <v>0.5046728971962617</v>
      </c>
      <c r="J1909" t="n">
        <v>0.4953271028037383</v>
      </c>
      <c r="K1909" t="n">
        <v>0.2192820250518439</v>
      </c>
      <c r="L1909" t="n">
        <v>0.2853908721444179</v>
      </c>
      <c r="M1909" t="n">
        <v>0.4953271028037383</v>
      </c>
    </row>
    <row r="1910">
      <c r="A1910" s="323" t="n">
        <v>46057.42195601852</v>
      </c>
      <c r="B1910" s="82" t="n">
        <v>46057</v>
      </c>
      <c r="C1910" t="n">
        <v>372.3</v>
      </c>
      <c r="D1910" t="n">
        <v>836.4</v>
      </c>
      <c r="E1910" t="n">
        <v>5.4</v>
      </c>
      <c r="F1910" t="n">
        <v>10.6</v>
      </c>
      <c r="G1910" t="n">
        <v>0.4451219512195122</v>
      </c>
      <c r="H1910" t="n">
        <v>0.5548780487804877</v>
      </c>
      <c r="I1910" t="n">
        <v>0.5094339622641509</v>
      </c>
      <c r="J1910" t="n">
        <v>0.490566037735849</v>
      </c>
      <c r="K1910" t="n">
        <v>0.2267602393005062</v>
      </c>
      <c r="L1910" t="n">
        <v>0.2826737229636447</v>
      </c>
      <c r="M1910" t="n">
        <v>0.490566037735849</v>
      </c>
    </row>
    <row r="1911">
      <c r="A1911" s="323" t="n">
        <v>46057.46112268518</v>
      </c>
      <c r="B1911" s="82" t="n">
        <v>46057</v>
      </c>
      <c r="C1911" t="n">
        <v>378.2</v>
      </c>
      <c r="D1911" t="n">
        <v>845.2</v>
      </c>
      <c r="E1911" t="n">
        <v>5.5</v>
      </c>
      <c r="F1911" t="n">
        <v>10.7</v>
      </c>
      <c r="G1911" t="n">
        <v>0.4474680548982489</v>
      </c>
      <c r="H1911" t="n">
        <v>0.5525319451017511</v>
      </c>
      <c r="I1911" t="n">
        <v>0.5140186915887851</v>
      </c>
      <c r="J1911" t="n">
        <v>0.4859813084112149</v>
      </c>
      <c r="K1911" t="n">
        <v>0.2300069441065766</v>
      </c>
      <c r="L1911" t="n">
        <v>0.2840117474822085</v>
      </c>
      <c r="M1911" t="n">
        <v>0.4859813084112149</v>
      </c>
    </row>
    <row r="1912">
      <c r="A1912" s="323" t="n">
        <v>46057.50084490741</v>
      </c>
      <c r="B1912" s="82" t="n">
        <v>46057</v>
      </c>
      <c r="C1912" t="n">
        <v>393.5</v>
      </c>
      <c r="D1912" t="n">
        <v>858.2</v>
      </c>
      <c r="E1912" t="n">
        <v>5.5</v>
      </c>
      <c r="F1912" t="n">
        <v>10.6</v>
      </c>
      <c r="G1912" t="n">
        <v>0.4585178280121184</v>
      </c>
      <c r="H1912" t="n">
        <v>0.5414821719878816</v>
      </c>
      <c r="I1912" t="n">
        <v>0.5188679245283019</v>
      </c>
      <c r="J1912" t="n">
        <v>0.4811320754716981</v>
      </c>
      <c r="K1912" t="n">
        <v>0.2379101937798727</v>
      </c>
      <c r="L1912" t="n">
        <v>0.2809577307484292</v>
      </c>
      <c r="M1912" t="n">
        <v>0.4811320754716981</v>
      </c>
    </row>
    <row r="1913">
      <c r="A1913" s="323" t="n">
        <v>46058.25810185185</v>
      </c>
      <c r="B1913" s="82" t="n">
        <v>46058</v>
      </c>
      <c r="C1913" t="n">
        <v>390.3</v>
      </c>
      <c r="D1913" t="n">
        <v>816.6</v>
      </c>
      <c r="E1913" t="n">
        <v>5.3</v>
      </c>
      <c r="F1913" t="n">
        <v>10.7</v>
      </c>
      <c r="G1913" t="n">
        <v>0.4779573842762674</v>
      </c>
      <c r="H1913" t="n">
        <v>0.5220426157237326</v>
      </c>
      <c r="I1913" t="n">
        <v>0.4953271028037383</v>
      </c>
      <c r="J1913" t="n">
        <v>0.5046728971962616</v>
      </c>
      <c r="K1913" t="n">
        <v>0.2367452464172166</v>
      </c>
      <c r="L1913" t="n">
        <v>0.2585818563865218</v>
      </c>
      <c r="M1913" t="n">
        <v>0.5046728971962616</v>
      </c>
    </row>
    <row r="1914">
      <c r="A1914" s="323" t="n">
        <v>46058.2975</v>
      </c>
      <c r="B1914" s="82" t="n">
        <v>46058</v>
      </c>
      <c r="C1914" t="n">
        <v>385.2</v>
      </c>
      <c r="D1914" t="n">
        <v>838.3</v>
      </c>
      <c r="E1914" t="n">
        <v>5.4</v>
      </c>
      <c r="F1914" t="n">
        <v>10.6</v>
      </c>
      <c r="G1914" t="n">
        <v>0.4595013718239294</v>
      </c>
      <c r="H1914" t="n">
        <v>0.5404986281760706</v>
      </c>
      <c r="I1914" t="n">
        <v>0.5094339622641509</v>
      </c>
      <c r="J1914" t="n">
        <v>0.490566037735849</v>
      </c>
      <c r="K1914" t="n">
        <v>0.2340856045140773</v>
      </c>
      <c r="L1914" t="n">
        <v>0.2753483577500737</v>
      </c>
      <c r="M1914" t="n">
        <v>0.490566037735849</v>
      </c>
    </row>
    <row r="1915">
      <c r="A1915" s="323" t="n">
        <v>46058.40528935185</v>
      </c>
      <c r="B1915" s="82" t="n">
        <v>46058</v>
      </c>
      <c r="C1915" t="n">
        <v>370.5</v>
      </c>
      <c r="D1915" t="n">
        <v>845.5</v>
      </c>
      <c r="E1915" t="n">
        <v>5.5</v>
      </c>
      <c r="F1915" t="n">
        <v>10.5</v>
      </c>
      <c r="G1915" t="n">
        <v>0.4382022471910113</v>
      </c>
      <c r="H1915" t="n">
        <v>0.5617977528089888</v>
      </c>
      <c r="I1915" t="n">
        <v>0.5238095238095238</v>
      </c>
      <c r="J1915" t="n">
        <v>0.4761904761904762</v>
      </c>
      <c r="K1915" t="n">
        <v>0.2295345104333869</v>
      </c>
      <c r="L1915" t="n">
        <v>0.294275013376137</v>
      </c>
      <c r="M1915" t="n">
        <v>0.4761904761904762</v>
      </c>
    </row>
    <row r="1916">
      <c r="A1916" s="323" t="n">
        <v>46058.43262731482</v>
      </c>
      <c r="B1916" s="82" t="n">
        <v>46058</v>
      </c>
      <c r="C1916" t="n">
        <v>382.2</v>
      </c>
      <c r="D1916" t="n">
        <v>839.6</v>
      </c>
      <c r="E1916" t="n">
        <v>5.3</v>
      </c>
      <c r="F1916" t="n">
        <v>10.8</v>
      </c>
      <c r="G1916" t="n">
        <v>0.455216769890424</v>
      </c>
      <c r="H1916" t="n">
        <v>0.544783230109576</v>
      </c>
      <c r="I1916" t="n">
        <v>0.4907407407407407</v>
      </c>
      <c r="J1916" t="n">
        <v>0.5092592592592593</v>
      </c>
      <c r="K1916" t="n">
        <v>0.223393414853634</v>
      </c>
      <c r="L1916" t="n">
        <v>0.2673473258871067</v>
      </c>
      <c r="M1916" t="n">
        <v>0.5092592592592593</v>
      </c>
    </row>
    <row r="1917">
      <c r="A1917" s="323" t="n">
        <v>46058.46833333333</v>
      </c>
      <c r="B1917" s="82" t="n">
        <v>46058</v>
      </c>
      <c r="C1917" t="n">
        <v>378.5</v>
      </c>
      <c r="D1917" t="n">
        <v>841.3</v>
      </c>
      <c r="E1917" t="n">
        <v>5.4</v>
      </c>
      <c r="F1917" t="n">
        <v>10.7</v>
      </c>
      <c r="G1917" t="n">
        <v>0.4498989658861287</v>
      </c>
      <c r="H1917" t="n">
        <v>0.5501010341138713</v>
      </c>
      <c r="I1917" t="n">
        <v>0.5046728971962617</v>
      </c>
      <c r="J1917" t="n">
        <v>0.4953271028037383</v>
      </c>
      <c r="K1917" t="n">
        <v>0.2270518145593547</v>
      </c>
      <c r="L1917" t="n">
        <v>0.277621082636907</v>
      </c>
      <c r="M1917" t="n">
        <v>0.4953271028037383</v>
      </c>
    </row>
    <row r="1918">
      <c r="A1918" s="323" t="n">
        <v>46058.28180555555</v>
      </c>
      <c r="B1918" s="82" t="n">
        <v>46058</v>
      </c>
      <c r="C1918" t="n">
        <v>369.3</v>
      </c>
      <c r="D1918" t="n">
        <v>825.7</v>
      </c>
      <c r="E1918" t="n">
        <v>5.4</v>
      </c>
      <c r="F1918" t="n">
        <v>10.8</v>
      </c>
      <c r="G1918" t="n">
        <v>0.4472568729562795</v>
      </c>
      <c r="H1918" t="n">
        <v>0.5527431270437205</v>
      </c>
      <c r="I1918" t="n">
        <v>0.5</v>
      </c>
      <c r="J1918" t="n">
        <v>0.5</v>
      </c>
      <c r="K1918" t="n">
        <v>0.2236284364781398</v>
      </c>
      <c r="L1918" t="n">
        <v>0.2763715635218603</v>
      </c>
      <c r="M1918" t="n">
        <v>0.5</v>
      </c>
    </row>
    <row r="1919">
      <c r="A1919" s="323" t="n">
        <v>46058.28186342592</v>
      </c>
      <c r="B1919" s="82" t="n">
        <v>46058</v>
      </c>
      <c r="C1919" t="n">
        <v>369.3</v>
      </c>
      <c r="D1919" t="n">
        <v>825.7</v>
      </c>
      <c r="E1919" t="n">
        <v>5.4</v>
      </c>
      <c r="F1919" t="n">
        <v>10.8</v>
      </c>
      <c r="G1919" t="n">
        <v>0.4472568729562795</v>
      </c>
      <c r="H1919" t="n">
        <v>0.5527431270437205</v>
      </c>
      <c r="I1919" t="n">
        <v>0.5</v>
      </c>
      <c r="J1919" t="n">
        <v>0.5</v>
      </c>
      <c r="K1919" t="n">
        <v>0.2236284364781398</v>
      </c>
      <c r="L1919" t="n">
        <v>0.2763715635218603</v>
      </c>
      <c r="M1919" t="n">
        <v>0.5</v>
      </c>
    </row>
    <row r="1920">
      <c r="A1920" s="323" t="n">
        <v>46058.5106712963</v>
      </c>
      <c r="B1920" s="82" t="n">
        <v>46058</v>
      </c>
      <c r="C1920" t="n">
        <v>369.3</v>
      </c>
      <c r="D1920" t="n">
        <v>825.7</v>
      </c>
      <c r="E1920" t="n">
        <v>5.4</v>
      </c>
      <c r="F1920" t="n">
        <v>10.8</v>
      </c>
      <c r="G1920" t="n">
        <v>0.4472568729562795</v>
      </c>
      <c r="H1920" t="n">
        <v>0.5527431270437205</v>
      </c>
      <c r="I1920" t="n">
        <v>0.5</v>
      </c>
      <c r="J1920" t="n">
        <v>0.5</v>
      </c>
      <c r="K1920" t="n">
        <v>0.2236284364781398</v>
      </c>
      <c r="L1920" t="n">
        <v>0.2763715635218603</v>
      </c>
      <c r="M1920" t="n">
        <v>0.5</v>
      </c>
    </row>
    <row r="1921">
      <c r="A1921" s="323" t="n">
        <v>46058.51072916666</v>
      </c>
      <c r="B1921" s="82" t="n">
        <v>46058</v>
      </c>
      <c r="C1921" t="n">
        <v>369.3</v>
      </c>
      <c r="D1921" t="n">
        <v>825.7</v>
      </c>
      <c r="E1921" t="n">
        <v>5.4</v>
      </c>
      <c r="F1921" t="n">
        <v>10.8</v>
      </c>
      <c r="G1921" t="n">
        <v>0.4472568729562795</v>
      </c>
      <c r="H1921" t="n">
        <v>0.5527431270437205</v>
      </c>
      <c r="I1921" t="n">
        <v>0.5</v>
      </c>
      <c r="J1921" t="n">
        <v>0.5</v>
      </c>
      <c r="K1921" t="n">
        <v>0.2236284364781398</v>
      </c>
      <c r="L1921" t="n">
        <v>0.2763715635218603</v>
      </c>
      <c r="M1921" t="n">
        <v>0.5</v>
      </c>
    </row>
    <row r="1922">
      <c r="A1922" s="323" t="n">
        <v>46059.04148148148</v>
      </c>
      <c r="B1922" s="82" t="n">
        <v>46059</v>
      </c>
      <c r="C1922" t="n">
        <v>365.4</v>
      </c>
      <c r="D1922" t="n">
        <v>860.7</v>
      </c>
      <c r="E1922" t="n">
        <v>5.4</v>
      </c>
      <c r="F1922" t="n">
        <v>10.7</v>
      </c>
      <c r="G1922" t="n">
        <v>0.4245381666085744</v>
      </c>
      <c r="H1922" t="n">
        <v>0.5754618333914256</v>
      </c>
      <c r="I1922" t="n">
        <v>0.5046728971962617</v>
      </c>
      <c r="J1922" t="n">
        <v>0.4953271028037383</v>
      </c>
      <c r="K1922" t="n">
        <v>0.2142529065127385</v>
      </c>
      <c r="L1922" t="n">
        <v>0.2904199906835233</v>
      </c>
      <c r="M1922" t="n">
        <v>0.4953271028037383</v>
      </c>
    </row>
    <row r="1923">
      <c r="A1923" s="323" t="n">
        <v>46059.07869212963</v>
      </c>
      <c r="B1923" s="82" t="n">
        <v>46059</v>
      </c>
      <c r="C1923" t="n">
        <v>370.5</v>
      </c>
      <c r="D1923" t="n">
        <v>855.4</v>
      </c>
      <c r="E1923" t="n">
        <v>5.4</v>
      </c>
      <c r="F1923" t="n">
        <v>10.6</v>
      </c>
      <c r="G1923" t="n">
        <v>0.4331306990881459</v>
      </c>
      <c r="H1923" t="n">
        <v>0.5668693009118541</v>
      </c>
      <c r="I1923" t="n">
        <v>0.5094339622641509</v>
      </c>
      <c r="J1923" t="n">
        <v>0.490566037735849</v>
      </c>
      <c r="K1923" t="n">
        <v>0.2206514882147158</v>
      </c>
      <c r="L1923" t="n">
        <v>0.2887824740494351</v>
      </c>
      <c r="M1923" t="n">
        <v>0.490566037735849</v>
      </c>
    </row>
    <row r="1924">
      <c r="A1924" s="323" t="n">
        <v>46059.12159722222</v>
      </c>
      <c r="B1924" s="82" t="n">
        <v>46059</v>
      </c>
      <c r="C1924" t="n">
        <v>374.5</v>
      </c>
      <c r="D1924" t="n">
        <v>837.7</v>
      </c>
      <c r="E1924" t="n">
        <v>5.3</v>
      </c>
      <c r="F1924" t="n">
        <v>10.5</v>
      </c>
      <c r="G1924" t="n">
        <v>0.4470574191237913</v>
      </c>
      <c r="H1924" t="n">
        <v>0.5529425808762087</v>
      </c>
      <c r="I1924" t="n">
        <v>0.5047619047619047</v>
      </c>
      <c r="J1924" t="n">
        <v>0.4952380952380953</v>
      </c>
      <c r="K1924" t="n">
        <v>0.2256575544148661</v>
      </c>
      <c r="L1924" t="n">
        <v>0.2791043503470387</v>
      </c>
      <c r="M1924" t="n">
        <v>0.4952380952380953</v>
      </c>
    </row>
    <row r="1925">
      <c r="A1925" s="323" t="n">
        <v>46059.1513425926</v>
      </c>
      <c r="B1925" s="82" t="n">
        <v>46059</v>
      </c>
      <c r="C1925" t="n">
        <v>380.2</v>
      </c>
      <c r="D1925" t="n">
        <v>832.4</v>
      </c>
      <c r="E1925" t="n">
        <v>5.4</v>
      </c>
      <c r="F1925" t="n">
        <v>10.6</v>
      </c>
      <c r="G1925" t="n">
        <v>0.456751561749159</v>
      </c>
      <c r="H1925" t="n">
        <v>0.5432484382508409</v>
      </c>
      <c r="I1925" t="n">
        <v>0.5094339622641509</v>
      </c>
      <c r="J1925" t="n">
        <v>0.490566037735849</v>
      </c>
      <c r="K1925" t="n">
        <v>0.2326847578722131</v>
      </c>
      <c r="L1925" t="n">
        <v>0.2767492043919378</v>
      </c>
      <c r="M1925" t="n">
        <v>0.490566037735849</v>
      </c>
    </row>
    <row r="1926">
      <c r="A1926" s="323" t="n">
        <v>46059.20081018518</v>
      </c>
      <c r="B1926" s="82" t="n">
        <v>46059</v>
      </c>
      <c r="C1926" t="n">
        <v>385.3</v>
      </c>
      <c r="D1926" t="n">
        <v>835.2</v>
      </c>
      <c r="E1926" t="n">
        <v>5.4</v>
      </c>
      <c r="F1926" t="n">
        <v>10.7</v>
      </c>
      <c r="G1926" t="n">
        <v>0.4613266283524904</v>
      </c>
      <c r="H1926" t="n">
        <v>0.5386733716475096</v>
      </c>
      <c r="I1926" t="n">
        <v>0.5046728971962617</v>
      </c>
      <c r="J1926" t="n">
        <v>0.4953271028037383</v>
      </c>
      <c r="K1926" t="n">
        <v>0.2328190460844344</v>
      </c>
      <c r="L1926" t="n">
        <v>0.2718538511118273</v>
      </c>
      <c r="M1926" t="n">
        <v>0.4953271028037383</v>
      </c>
    </row>
    <row r="1927">
      <c r="A1927" s="323" t="n">
        <v>46059.22917824074</v>
      </c>
      <c r="B1927" s="82" t="n">
        <v>46059</v>
      </c>
      <c r="C1927" t="n">
        <v>380.3</v>
      </c>
      <c r="D1927" t="n">
        <v>845.3</v>
      </c>
      <c r="E1927" t="n">
        <v>5.4</v>
      </c>
      <c r="F1927" t="n">
        <v>10.9</v>
      </c>
      <c r="G1927" t="n">
        <v>0.4498994439843843</v>
      </c>
      <c r="H1927" t="n">
        <v>0.5501005560156157</v>
      </c>
      <c r="I1927" t="n">
        <v>0.4954128440366973</v>
      </c>
      <c r="J1927" t="n">
        <v>0.5045871559633027</v>
      </c>
      <c r="K1927" t="n">
        <v>0.2228859630748326</v>
      </c>
      <c r="L1927" t="n">
        <v>0.2725268809618647</v>
      </c>
      <c r="M1927" t="n">
        <v>0.5045871559633027</v>
      </c>
    </row>
    <row r="1928">
      <c r="A1928" s="323" t="n">
        <v>46059.28207175926</v>
      </c>
      <c r="B1928" s="82" t="n">
        <v>46059</v>
      </c>
      <c r="C1928" t="n">
        <v>392.5</v>
      </c>
      <c r="D1928" t="n">
        <v>864.4</v>
      </c>
      <c r="E1928" t="n">
        <v>5.4</v>
      </c>
      <c r="F1928" t="n">
        <v>10.8</v>
      </c>
      <c r="G1928" t="n">
        <v>0.4540721888014808</v>
      </c>
      <c r="H1928" t="n">
        <v>0.5459278111985192</v>
      </c>
      <c r="I1928" t="n">
        <v>0.5</v>
      </c>
      <c r="J1928" t="n">
        <v>0.5</v>
      </c>
      <c r="K1928" t="n">
        <v>0.2270360944007404</v>
      </c>
      <c r="L1928" t="n">
        <v>0.2729639055992596</v>
      </c>
      <c r="M1928" t="n">
        <v>0.5</v>
      </c>
    </row>
    <row r="1929">
      <c r="A1929" s="323" t="n">
        <v>46060.04050925926</v>
      </c>
      <c r="B1929" s="82" t="n">
        <v>46060</v>
      </c>
      <c r="C1929" t="n">
        <v>400.5</v>
      </c>
      <c r="D1929" t="n">
        <v>840.3</v>
      </c>
      <c r="E1929" t="n">
        <v>5.3</v>
      </c>
      <c r="F1929" t="n">
        <v>10.7</v>
      </c>
      <c r="G1929" t="n">
        <v>0.4766154944662621</v>
      </c>
      <c r="H1929" t="n">
        <v>0.5233845055337379</v>
      </c>
      <c r="I1929" t="n">
        <v>0.4953271028037383</v>
      </c>
      <c r="J1929" t="n">
        <v>0.5046728971962616</v>
      </c>
      <c r="K1929" t="n">
        <v>0.2360805720253448</v>
      </c>
      <c r="L1929" t="n">
        <v>0.2592465307783935</v>
      </c>
      <c r="M1929" t="n">
        <v>0.5046728971962616</v>
      </c>
    </row>
    <row r="1930">
      <c r="A1930" s="323" t="n">
        <v>46060.07665509259</v>
      </c>
      <c r="B1930" s="82" t="n">
        <v>46060</v>
      </c>
      <c r="C1930" t="n">
        <v>374.7</v>
      </c>
      <c r="D1930" t="n">
        <v>835.2</v>
      </c>
      <c r="E1930" t="n">
        <v>5.5</v>
      </c>
      <c r="F1930" t="n">
        <v>11.1</v>
      </c>
      <c r="G1930" t="n">
        <v>0.4486350574712643</v>
      </c>
      <c r="H1930" t="n">
        <v>0.5513649425287357</v>
      </c>
      <c r="I1930" t="n">
        <v>0.4954954954954955</v>
      </c>
      <c r="J1930" t="n">
        <v>0.5045045045045045</v>
      </c>
      <c r="K1930" t="n">
        <v>0.2222966500983742</v>
      </c>
      <c r="L1930" t="n">
        <v>0.2731988453971213</v>
      </c>
      <c r="M1930" t="n">
        <v>0.5045045045045045</v>
      </c>
    </row>
    <row r="1931">
      <c r="A1931" s="323" t="n">
        <v>46060.1562037037</v>
      </c>
      <c r="B1931" s="82" t="n">
        <v>46060</v>
      </c>
      <c r="C1931" t="n">
        <v>370.2</v>
      </c>
      <c r="D1931" t="n">
        <v>842.3</v>
      </c>
      <c r="E1931" t="n">
        <v>5.5</v>
      </c>
      <c r="F1931" t="n">
        <v>10.8</v>
      </c>
      <c r="G1931" t="n">
        <v>0.4395108631129052</v>
      </c>
      <c r="H1931" t="n">
        <v>0.5604891368870949</v>
      </c>
      <c r="I1931" t="n">
        <v>0.5092592592592592</v>
      </c>
      <c r="J1931" t="n">
        <v>0.4907407407407408</v>
      </c>
      <c r="K1931" t="n">
        <v>0.2238249765852758</v>
      </c>
      <c r="L1931" t="n">
        <v>0.2854342826739835</v>
      </c>
      <c r="M1931" t="n">
        <v>0.4907407407407408</v>
      </c>
    </row>
    <row r="1932">
      <c r="A1932" s="323" t="n">
        <v>46060.20766203704</v>
      </c>
      <c r="B1932" s="82" t="n">
        <v>46060</v>
      </c>
      <c r="C1932" t="n">
        <v>384.5</v>
      </c>
      <c r="D1932" t="n">
        <v>834.1</v>
      </c>
      <c r="E1932" t="n">
        <v>5.4</v>
      </c>
      <c r="F1932" t="n">
        <v>10.7</v>
      </c>
      <c r="G1932" t="n">
        <v>0.4609759021700036</v>
      </c>
      <c r="H1932" t="n">
        <v>0.5390240978299964</v>
      </c>
      <c r="I1932" t="n">
        <v>0.5046728971962617</v>
      </c>
      <c r="J1932" t="n">
        <v>0.4953271028037383</v>
      </c>
      <c r="K1932" t="n">
        <v>0.2326420440857962</v>
      </c>
      <c r="L1932" t="n">
        <v>0.2720308531104655</v>
      </c>
      <c r="M1932" t="n">
        <v>0.4953271028037383</v>
      </c>
    </row>
    <row r="1933">
      <c r="A1933" s="323" t="n">
        <v>46060.25532407407</v>
      </c>
      <c r="B1933" s="82" t="n">
        <v>46060</v>
      </c>
      <c r="C1933" t="n">
        <v>365.4</v>
      </c>
      <c r="D1933" t="n">
        <v>830.3</v>
      </c>
      <c r="E1933" t="n">
        <v>5.4</v>
      </c>
      <c r="F1933" t="n">
        <v>10.9</v>
      </c>
      <c r="G1933" t="n">
        <v>0.4400818981091172</v>
      </c>
      <c r="H1933" t="n">
        <v>0.5599181018908829</v>
      </c>
      <c r="I1933" t="n">
        <v>0.4954128440366973</v>
      </c>
      <c r="J1933" t="n">
        <v>0.5045871559633027</v>
      </c>
      <c r="K1933" t="n">
        <v>0.2180222247513058</v>
      </c>
      <c r="L1933" t="n">
        <v>0.2773906192853915</v>
      </c>
      <c r="M1933" t="n">
        <v>0.5045871559633027</v>
      </c>
    </row>
    <row r="1934">
      <c r="A1934" s="323" t="n">
        <v>46060.27502314815</v>
      </c>
      <c r="B1934" s="82" t="n">
        <v>46060</v>
      </c>
      <c r="C1934" t="n">
        <v>370.2</v>
      </c>
      <c r="D1934" t="n">
        <v>832.6</v>
      </c>
      <c r="E1934" t="n">
        <v>5.5</v>
      </c>
      <c r="F1934" t="n">
        <v>10.7</v>
      </c>
      <c r="G1934" t="n">
        <v>0.4446312755224597</v>
      </c>
      <c r="H1934" t="n">
        <v>0.5553687244775403</v>
      </c>
      <c r="I1934" t="n">
        <v>0.5140186915887851</v>
      </c>
      <c r="J1934" t="n">
        <v>0.4859813084112149</v>
      </c>
      <c r="K1934" t="n">
        <v>0.2285487864835074</v>
      </c>
      <c r="L1934" t="n">
        <v>0.2854699051052778</v>
      </c>
      <c r="M1934" t="n">
        <v>0.4859813084112149</v>
      </c>
    </row>
    <row r="1935">
      <c r="A1935" s="323" t="n">
        <v>46061.03391203703</v>
      </c>
      <c r="B1935" s="82" t="n">
        <v>46061</v>
      </c>
      <c r="C1935" t="n">
        <v>388.9</v>
      </c>
      <c r="D1935" t="n">
        <v>843.5</v>
      </c>
      <c r="E1935" t="n">
        <v>5.4</v>
      </c>
      <c r="F1935" t="n">
        <v>10.7</v>
      </c>
      <c r="G1935" t="n">
        <v>0.4610551274451689</v>
      </c>
      <c r="H1935" t="n">
        <v>0.538944872554831</v>
      </c>
      <c r="I1935" t="n">
        <v>0.5046728971962617</v>
      </c>
      <c r="J1935" t="n">
        <v>0.4953271028037383</v>
      </c>
      <c r="K1935" t="n">
        <v>0.2326820269349451</v>
      </c>
      <c r="L1935" t="n">
        <v>0.2719908702613166</v>
      </c>
      <c r="M1935" t="n">
        <v>0.4953271028037383</v>
      </c>
    </row>
    <row r="1936">
      <c r="A1936" s="323" t="n">
        <v>46061.07168981482</v>
      </c>
      <c r="B1936" s="82" t="n">
        <v>46061</v>
      </c>
      <c r="C1936" t="n">
        <v>380.2</v>
      </c>
      <c r="D1936" t="n">
        <v>840.3</v>
      </c>
      <c r="E1936" t="n">
        <v>5.5</v>
      </c>
      <c r="F1936" t="n">
        <v>10.6</v>
      </c>
      <c r="G1936" t="n">
        <v>0.4524574556705939</v>
      </c>
      <c r="H1936" t="n">
        <v>0.5475425443294062</v>
      </c>
      <c r="I1936" t="n">
        <v>0.5188679245283019</v>
      </c>
      <c r="J1936" t="n">
        <v>0.4811320754716981</v>
      </c>
      <c r="K1936" t="n">
        <v>0.2347656609611572</v>
      </c>
      <c r="L1936" t="n">
        <v>0.2841022635671447</v>
      </c>
      <c r="M1936" t="n">
        <v>0.4811320754716981</v>
      </c>
    </row>
    <row r="1937">
      <c r="A1937" s="323" t="n">
        <v>46061.11293981481</v>
      </c>
      <c r="B1937" s="82" t="n">
        <v>46061</v>
      </c>
      <c r="C1937" t="n">
        <v>403.2</v>
      </c>
      <c r="D1937" t="n">
        <v>847.9</v>
      </c>
      <c r="E1937" t="n">
        <v>5.5</v>
      </c>
      <c r="F1937" t="n">
        <v>10.7</v>
      </c>
      <c r="G1937" t="n">
        <v>0.4755277745017101</v>
      </c>
      <c r="H1937" t="n">
        <v>0.5244722254982899</v>
      </c>
      <c r="I1937" t="n">
        <v>0.5140186915887851</v>
      </c>
      <c r="J1937" t="n">
        <v>0.4859813084112149</v>
      </c>
      <c r="K1937" t="n">
        <v>0.2444301644634959</v>
      </c>
      <c r="L1937" t="n">
        <v>0.2695885271252892</v>
      </c>
      <c r="M1937" t="n">
        <v>0.4859813084112149</v>
      </c>
    </row>
    <row r="1938">
      <c r="A1938" s="323" t="n">
        <v>46061.15369212963</v>
      </c>
      <c r="B1938" s="82" t="n">
        <v>46061</v>
      </c>
      <c r="C1938" t="n">
        <v>395.2</v>
      </c>
      <c r="D1938" t="n">
        <v>845.3</v>
      </c>
      <c r="E1938" t="n">
        <v>5.4</v>
      </c>
      <c r="F1938" t="n">
        <v>10.6</v>
      </c>
      <c r="G1938" t="n">
        <v>0.4675263220158524</v>
      </c>
      <c r="H1938" t="n">
        <v>0.5324736779841476</v>
      </c>
      <c r="I1938" t="n">
        <v>0.5094339622641509</v>
      </c>
      <c r="J1938" t="n">
        <v>0.490566037735849</v>
      </c>
      <c r="K1938" t="n">
        <v>0.238173786687321</v>
      </c>
      <c r="L1938" t="n">
        <v>0.2712601755768299</v>
      </c>
      <c r="M1938" t="n">
        <v>0.490566037735849</v>
      </c>
    </row>
    <row r="1939">
      <c r="A1939" s="323" t="n">
        <v>46061.22578703704</v>
      </c>
      <c r="B1939" s="82" t="n">
        <v>46061</v>
      </c>
      <c r="C1939" t="n">
        <v>380.7</v>
      </c>
      <c r="D1939" t="n">
        <v>843.6</v>
      </c>
      <c r="E1939" t="n">
        <v>5.5</v>
      </c>
      <c r="F1939" t="n">
        <v>10.7</v>
      </c>
      <c r="G1939" t="n">
        <v>0.451280227596017</v>
      </c>
      <c r="H1939" t="n">
        <v>0.548719772403983</v>
      </c>
      <c r="I1939" t="n">
        <v>0.5140186915887851</v>
      </c>
      <c r="J1939" t="n">
        <v>0.4859813084112149</v>
      </c>
      <c r="K1939" t="n">
        <v>0.2319664721287938</v>
      </c>
      <c r="L1939" t="n">
        <v>0.2820522194599913</v>
      </c>
      <c r="M1939" t="n">
        <v>0.4859813084112149</v>
      </c>
    </row>
    <row r="1940">
      <c r="A1940" s="323" t="n">
        <v>46061.24436342593</v>
      </c>
      <c r="B1940" s="82" t="n">
        <v>46061</v>
      </c>
      <c r="C1940" t="n">
        <v>380.7</v>
      </c>
      <c r="D1940" t="n">
        <v>838.3</v>
      </c>
      <c r="E1940" t="n">
        <v>5.4</v>
      </c>
      <c r="F1940" t="n">
        <v>10.5</v>
      </c>
      <c r="G1940" t="n">
        <v>0.4541333651437433</v>
      </c>
      <c r="H1940" t="n">
        <v>0.5458666348562567</v>
      </c>
      <c r="I1940" t="n">
        <v>0.5142857142857143</v>
      </c>
      <c r="J1940" t="n">
        <v>0.4857142857142857</v>
      </c>
      <c r="K1940" t="n">
        <v>0.2335543020739252</v>
      </c>
      <c r="L1940" t="n">
        <v>0.2807314122117892</v>
      </c>
      <c r="M1940" t="n">
        <v>0.4857142857142857</v>
      </c>
    </row>
    <row r="1941">
      <c r="A1941" s="323" t="n">
        <v>46061.28163194445</v>
      </c>
      <c r="B1941" s="82" t="n">
        <v>46061</v>
      </c>
      <c r="C1941" t="n">
        <v>385.4</v>
      </c>
      <c r="D1941" t="n">
        <v>834.2</v>
      </c>
      <c r="E1941" t="n">
        <v>5.5</v>
      </c>
      <c r="F1941" t="n">
        <v>10.8</v>
      </c>
      <c r="G1941" t="n">
        <v>0.4619995204986813</v>
      </c>
      <c r="H1941" t="n">
        <v>0.5380004795013187</v>
      </c>
      <c r="I1941" t="n">
        <v>0.5092592592592592</v>
      </c>
      <c r="J1941" t="n">
        <v>0.4907407407407408</v>
      </c>
      <c r="K1941" t="n">
        <v>0.2352775335872914</v>
      </c>
      <c r="L1941" t="n">
        <v>0.2739817256719678</v>
      </c>
      <c r="M1941" t="n">
        <v>0.4907407407407408</v>
      </c>
    </row>
    <row r="1942">
      <c r="A1942" s="323" t="n">
        <v>46061.63209490741</v>
      </c>
      <c r="B1942" s="82" t="n">
        <v>46061</v>
      </c>
      <c r="C1942" t="n">
        <v>0</v>
      </c>
      <c r="D1942" t="n">
        <v>0</v>
      </c>
      <c r="E1942" t="n">
        <v>0</v>
      </c>
      <c r="F1942" t="n">
        <v>0</v>
      </c>
      <c r="G1942" t="n">
        <v>0</v>
      </c>
      <c r="H1942" t="n">
        <v>0</v>
      </c>
      <c r="I1942" t="n">
        <v>0</v>
      </c>
      <c r="J1942" t="n">
        <v>0</v>
      </c>
      <c r="K1942" t="n">
        <v>0</v>
      </c>
      <c r="L1942" t="n">
        <v>0</v>
      </c>
      <c r="M1942" t="n">
        <v>0</v>
      </c>
    </row>
    <row r="1943">
      <c r="A1943" s="323" t="n">
        <v>46062.04300925926</v>
      </c>
      <c r="B1943" s="82" t="n">
        <v>46062</v>
      </c>
      <c r="C1943" t="n">
        <v>402.2</v>
      </c>
      <c r="D1943" t="n">
        <v>842.8</v>
      </c>
      <c r="E1943" t="n">
        <v>5.4</v>
      </c>
      <c r="F1943" t="n">
        <v>10.6</v>
      </c>
      <c r="G1943" t="n">
        <v>0.477218794494542</v>
      </c>
      <c r="H1943" t="n">
        <v>0.522781205505458</v>
      </c>
      <c r="I1943" t="n">
        <v>0.5094339622641509</v>
      </c>
      <c r="J1943" t="n">
        <v>0.490566037735849</v>
      </c>
      <c r="K1943" t="n">
        <v>0.2431114613462761</v>
      </c>
      <c r="L1943" t="n">
        <v>0.2663225009178748</v>
      </c>
      <c r="M1943" t="n">
        <v>0.490566037735849</v>
      </c>
    </row>
    <row r="1944">
      <c r="A1944" s="323" t="n">
        <v>46062.07896990741</v>
      </c>
      <c r="B1944" s="82" t="n">
        <v>46062</v>
      </c>
      <c r="C1944" t="n">
        <v>372.6</v>
      </c>
      <c r="D1944" t="n">
        <v>839.7</v>
      </c>
      <c r="E1944" t="n">
        <v>5.5</v>
      </c>
      <c r="F1944" t="n">
        <v>10.8</v>
      </c>
      <c r="G1944" t="n">
        <v>0.4437299035369775</v>
      </c>
      <c r="H1944" t="n">
        <v>0.5562700964630225</v>
      </c>
      <c r="I1944" t="n">
        <v>0.5092592592592592</v>
      </c>
      <c r="J1944" t="n">
        <v>0.4907407407407408</v>
      </c>
      <c r="K1944" t="n">
        <v>0.2259735619864237</v>
      </c>
      <c r="L1944" t="n">
        <v>0.2832856972728355</v>
      </c>
      <c r="M1944" t="n">
        <v>0.4907407407407408</v>
      </c>
    </row>
    <row r="1945">
      <c r="A1945" s="323" t="n">
        <v>46062.11283564815</v>
      </c>
      <c r="B1945" s="82" t="n">
        <v>46062</v>
      </c>
      <c r="C1945" t="n">
        <v>370.8</v>
      </c>
      <c r="D1945" t="n">
        <v>847.7</v>
      </c>
      <c r="E1945" t="n">
        <v>5.4</v>
      </c>
      <c r="F1945" t="n">
        <v>10.4</v>
      </c>
      <c r="G1945" t="n">
        <v>0.4374188981951162</v>
      </c>
      <c r="H1945" t="n">
        <v>0.5625811018048839</v>
      </c>
      <c r="I1945" t="n">
        <v>0.5192307692307693</v>
      </c>
      <c r="J1945" t="n">
        <v>0.4807692307692307</v>
      </c>
      <c r="K1945" t="n">
        <v>0.2271213509859257</v>
      </c>
      <c r="L1945" t="n">
        <v>0.2921094182448435</v>
      </c>
      <c r="M1945" t="n">
        <v>0.4807692307692307</v>
      </c>
    </row>
    <row r="1946">
      <c r="A1946" s="323" t="n">
        <v>46062.14788194445</v>
      </c>
      <c r="B1946" s="82" t="n">
        <v>46062</v>
      </c>
      <c r="C1946" t="n">
        <v>382.5</v>
      </c>
      <c r="D1946" t="n">
        <v>835.9</v>
      </c>
      <c r="E1946" t="n">
        <v>5.3</v>
      </c>
      <c r="F1946" t="n">
        <v>10.8</v>
      </c>
      <c r="G1946" t="n">
        <v>0.457590620887666</v>
      </c>
      <c r="H1946" t="n">
        <v>0.542409379112334</v>
      </c>
      <c r="I1946" t="n">
        <v>0.4907407407407407</v>
      </c>
      <c r="J1946" t="n">
        <v>0.5092592592592593</v>
      </c>
      <c r="K1946" t="n">
        <v>0.2245583602504287</v>
      </c>
      <c r="L1946" t="n">
        <v>0.266182380490312</v>
      </c>
      <c r="M1946" t="n">
        <v>0.5092592592592593</v>
      </c>
    </row>
    <row r="1947">
      <c r="A1947" s="323" t="n">
        <v>46062.19157407407</v>
      </c>
      <c r="B1947" s="82" t="n">
        <v>46062</v>
      </c>
      <c r="C1947" t="n">
        <v>374.1</v>
      </c>
      <c r="D1947" t="n">
        <v>842.8</v>
      </c>
      <c r="E1947" t="n">
        <v>5.2</v>
      </c>
      <c r="F1947" t="n">
        <v>10.2</v>
      </c>
      <c r="G1947" t="n">
        <v>0.4438775510204082</v>
      </c>
      <c r="H1947" t="n">
        <v>0.5561224489795917</v>
      </c>
      <c r="I1947" t="n">
        <v>0.5098039215686275</v>
      </c>
      <c r="J1947" t="n">
        <v>0.4901960784313725</v>
      </c>
      <c r="K1947" t="n">
        <v>0.2262905162064827</v>
      </c>
      <c r="L1947" t="n">
        <v>0.2835134053621449</v>
      </c>
      <c r="M1947" t="n">
        <v>0.4901960784313725</v>
      </c>
    </row>
    <row r="1948">
      <c r="A1948" s="323" t="n">
        <v>46062.23322916667</v>
      </c>
      <c r="B1948" s="82" t="n">
        <v>46062</v>
      </c>
      <c r="C1948" t="n">
        <v>380.7</v>
      </c>
      <c r="D1948" t="n">
        <v>832.2</v>
      </c>
      <c r="E1948" t="n">
        <v>5.4</v>
      </c>
      <c r="F1948" t="n">
        <v>10.7</v>
      </c>
      <c r="G1948" t="n">
        <v>0.4574621485219899</v>
      </c>
      <c r="H1948" t="n">
        <v>0.5425378514780101</v>
      </c>
      <c r="I1948" t="n">
        <v>0.5046728971962617</v>
      </c>
      <c r="J1948" t="n">
        <v>0.4953271028037383</v>
      </c>
      <c r="K1948" t="n">
        <v>0.2308687478522192</v>
      </c>
      <c r="L1948" t="n">
        <v>0.2738041493440425</v>
      </c>
      <c r="M1948" t="n">
        <v>0.4953271028037383</v>
      </c>
    </row>
    <row r="1949">
      <c r="A1949" s="323" t="n">
        <v>46062.31954861111</v>
      </c>
      <c r="B1949" s="82" t="n">
        <v>46062</v>
      </c>
      <c r="C1949" t="n">
        <v>380.4</v>
      </c>
      <c r="D1949" t="n">
        <v>841.6</v>
      </c>
      <c r="E1949" t="n">
        <v>5.6</v>
      </c>
      <c r="F1949" t="n">
        <v>10.5</v>
      </c>
      <c r="G1949" t="n">
        <v>0.4519961977186311</v>
      </c>
      <c r="H1949" t="n">
        <v>0.5480038022813689</v>
      </c>
      <c r="I1949" t="n">
        <v>0.5333333333333333</v>
      </c>
      <c r="J1949" t="n">
        <v>0.4666666666666667</v>
      </c>
      <c r="K1949" t="n">
        <v>0.2410646387832699</v>
      </c>
      <c r="L1949" t="n">
        <v>0.2922686945500634</v>
      </c>
      <c r="M1949" t="n">
        <v>0.4666666666666667</v>
      </c>
    </row>
    <row r="1950">
      <c r="A1950" s="323" t="n">
        <v>46063.04503472222</v>
      </c>
      <c r="B1950" s="82" t="n">
        <v>46063</v>
      </c>
      <c r="C1950" t="n">
        <v>390.2</v>
      </c>
      <c r="D1950" t="n">
        <v>849.8</v>
      </c>
      <c r="E1950" t="n">
        <v>5.5</v>
      </c>
      <c r="F1950" t="n">
        <v>10.7</v>
      </c>
      <c r="G1950" t="n">
        <v>0.459166862791245</v>
      </c>
      <c r="H1950" t="n">
        <v>0.540833137208755</v>
      </c>
      <c r="I1950" t="n">
        <v>0.5140186915887851</v>
      </c>
      <c r="J1950" t="n">
        <v>0.4859813084112149</v>
      </c>
      <c r="K1950" t="n">
        <v>0.236020350032883</v>
      </c>
      <c r="L1950" t="n">
        <v>0.2779983415559021</v>
      </c>
      <c r="M1950" t="n">
        <v>0.4859813084112149</v>
      </c>
    </row>
    <row r="1951">
      <c r="A1951" s="323" t="n">
        <v>46063.06707175926</v>
      </c>
      <c r="B1951" s="82" t="n">
        <v>46063</v>
      </c>
      <c r="C1951" t="n">
        <v>385.2</v>
      </c>
      <c r="D1951" t="n">
        <v>845.2</v>
      </c>
      <c r="E1951" t="n">
        <v>5.4</v>
      </c>
      <c r="F1951" t="n">
        <v>10.6</v>
      </c>
      <c r="G1951" t="n">
        <v>0.4557501183151916</v>
      </c>
      <c r="H1951" t="n">
        <v>0.5442498816848084</v>
      </c>
      <c r="I1951" t="n">
        <v>0.5094339622641509</v>
      </c>
      <c r="J1951" t="n">
        <v>0.490566037735849</v>
      </c>
      <c r="K1951" t="n">
        <v>0.2321745885756637</v>
      </c>
      <c r="L1951" t="n">
        <v>0.2772593736884873</v>
      </c>
      <c r="M1951" t="n">
        <v>0.490566037735849</v>
      </c>
    </row>
    <row r="1952">
      <c r="A1952" s="323" t="n">
        <v>46063.10900462963</v>
      </c>
      <c r="B1952" s="82" t="n">
        <v>46063</v>
      </c>
      <c r="C1952" t="n">
        <v>392.3</v>
      </c>
      <c r="D1952" t="n">
        <v>840.2</v>
      </c>
      <c r="E1952" t="n">
        <v>5.4</v>
      </c>
      <c r="F1952" t="n">
        <v>10.7</v>
      </c>
      <c r="G1952" t="n">
        <v>0.4669126398476553</v>
      </c>
      <c r="H1952" t="n">
        <v>0.5330873601523447</v>
      </c>
      <c r="I1952" t="n">
        <v>0.5046728971962617</v>
      </c>
      <c r="J1952" t="n">
        <v>0.4953271028037383</v>
      </c>
      <c r="K1952" t="n">
        <v>0.2356381546894709</v>
      </c>
      <c r="L1952" t="n">
        <v>0.2690347425067908</v>
      </c>
      <c r="M1952" t="n">
        <v>0.4953271028037383</v>
      </c>
    </row>
    <row r="1953">
      <c r="A1953" s="323" t="n">
        <v>46063.16975694444</v>
      </c>
      <c r="B1953" s="82" t="n">
        <v>46063</v>
      </c>
      <c r="C1953" t="n">
        <v>406.3</v>
      </c>
      <c r="D1953" t="n">
        <v>864.5</v>
      </c>
      <c r="E1953" t="n">
        <v>5.6</v>
      </c>
      <c r="F1953" t="n">
        <v>10.9</v>
      </c>
      <c r="G1953" t="n">
        <v>0.4699826489300173</v>
      </c>
      <c r="H1953" t="n">
        <v>0.5300173510699826</v>
      </c>
      <c r="I1953" t="n">
        <v>0.5137614678899082</v>
      </c>
      <c r="J1953" t="n">
        <v>0.4862385321100918</v>
      </c>
      <c r="K1953" t="n">
        <v>0.2414589755970731</v>
      </c>
      <c r="L1953" t="n">
        <v>0.272302492292835</v>
      </c>
      <c r="M1953" t="n">
        <v>0.4862385321100918</v>
      </c>
    </row>
    <row r="1954">
      <c r="A1954" s="323" t="n">
        <v>46063.19861111111</v>
      </c>
      <c r="B1954" s="82" t="n">
        <v>46063</v>
      </c>
      <c r="C1954" t="n">
        <v>397.5</v>
      </c>
      <c r="D1954" t="n">
        <v>860.3</v>
      </c>
      <c r="E1954" t="n">
        <v>5.5</v>
      </c>
      <c r="F1954" t="n">
        <v>10.8</v>
      </c>
      <c r="G1954" t="n">
        <v>0.4620481227478787</v>
      </c>
      <c r="H1954" t="n">
        <v>0.5379518772521213</v>
      </c>
      <c r="I1954" t="n">
        <v>0.5092592592592592</v>
      </c>
      <c r="J1954" t="n">
        <v>0.4907407407407408</v>
      </c>
      <c r="K1954" t="n">
        <v>0.2353022847327159</v>
      </c>
      <c r="L1954" t="n">
        <v>0.2739569745265432</v>
      </c>
      <c r="M1954" t="n">
        <v>0.4907407407407408</v>
      </c>
    </row>
    <row r="1955">
      <c r="A1955" s="323" t="n">
        <v>46063.24092592593</v>
      </c>
      <c r="B1955" s="82" t="n">
        <v>46063</v>
      </c>
      <c r="C1955" t="n">
        <v>387.5</v>
      </c>
      <c r="D1955" t="n">
        <v>834.8</v>
      </c>
      <c r="E1955" t="n">
        <v>5.4</v>
      </c>
      <c r="F1955" t="n">
        <v>10.6</v>
      </c>
      <c r="G1955" t="n">
        <v>0.4641830378533781</v>
      </c>
      <c r="H1955" t="n">
        <v>0.5358169621466219</v>
      </c>
      <c r="I1955" t="n">
        <v>0.5094339622641509</v>
      </c>
      <c r="J1955" t="n">
        <v>0.490566037735849</v>
      </c>
      <c r="K1955" t="n">
        <v>0.2364706041894568</v>
      </c>
      <c r="L1955" t="n">
        <v>0.2729633580746942</v>
      </c>
      <c r="M1955" t="n">
        <v>0.490566037735849</v>
      </c>
    </row>
    <row r="1956">
      <c r="A1956" s="323" t="n">
        <v>46063.29215277778</v>
      </c>
      <c r="B1956" s="82" t="n">
        <v>46063</v>
      </c>
      <c r="C1956" t="n">
        <v>385.2</v>
      </c>
      <c r="D1956" t="n">
        <v>832.2</v>
      </c>
      <c r="E1956" t="n">
        <v>5.5</v>
      </c>
      <c r="F1956" t="n">
        <v>10.7</v>
      </c>
      <c r="G1956" t="n">
        <v>0.4628695025234318</v>
      </c>
      <c r="H1956" t="n">
        <v>0.5371304974765682</v>
      </c>
      <c r="I1956" t="n">
        <v>0.5140186915887851</v>
      </c>
      <c r="J1956" t="n">
        <v>0.4859813084112149</v>
      </c>
      <c r="K1956" t="n">
        <v>0.2379235760634463</v>
      </c>
      <c r="L1956" t="n">
        <v>0.2760951155253388</v>
      </c>
      <c r="M1956" t="n">
        <v>0.4859813084112149</v>
      </c>
    </row>
    <row r="1957">
      <c r="A1957" s="323" t="n">
        <v>46064.05988425926</v>
      </c>
      <c r="B1957" s="82" t="n">
        <v>46064</v>
      </c>
      <c r="C1957" t="n">
        <v>380.5</v>
      </c>
      <c r="D1957" t="n">
        <v>903.2</v>
      </c>
      <c r="E1957" t="n">
        <v>5.6</v>
      </c>
      <c r="F1957" t="n">
        <v>10.9</v>
      </c>
      <c r="G1957" t="n">
        <v>0.4212798937112489</v>
      </c>
      <c r="H1957" t="n">
        <v>0.5787201062887511</v>
      </c>
      <c r="I1957" t="n">
        <v>0.5137614678899082</v>
      </c>
      <c r="J1957" t="n">
        <v>0.4862385321100918</v>
      </c>
      <c r="K1957" t="n">
        <v>0.2164373765855957</v>
      </c>
      <c r="L1957" t="n">
        <v>0.2973240913043125</v>
      </c>
      <c r="M1957" t="n">
        <v>0.4862385321100918</v>
      </c>
    </row>
    <row r="1958">
      <c r="A1958" s="323" t="n">
        <v>46064.07547453704</v>
      </c>
      <c r="B1958" s="82" t="n">
        <v>46064</v>
      </c>
      <c r="C1958" t="n">
        <v>375.2</v>
      </c>
      <c r="D1958" t="n">
        <v>853.2</v>
      </c>
      <c r="E1958" t="n">
        <v>5.5</v>
      </c>
      <c r="F1958" t="n">
        <v>10.8</v>
      </c>
      <c r="G1958" t="n">
        <v>0.4397562119081106</v>
      </c>
      <c r="H1958" t="n">
        <v>0.5602437880918893</v>
      </c>
      <c r="I1958" t="n">
        <v>0.5092592592592592</v>
      </c>
      <c r="J1958" t="n">
        <v>0.4907407407407408</v>
      </c>
      <c r="K1958" t="n">
        <v>0.2239499227309822</v>
      </c>
      <c r="L1958" t="n">
        <v>0.2853093365282769</v>
      </c>
      <c r="M1958" t="n">
        <v>0.4907407407407408</v>
      </c>
    </row>
    <row r="1959">
      <c r="A1959" s="323" t="n">
        <v>46064.11092592592</v>
      </c>
      <c r="B1959" s="82" t="n">
        <v>46064</v>
      </c>
      <c r="C1959" t="n">
        <v>400.2</v>
      </c>
      <c r="D1959" t="n">
        <v>859.8</v>
      </c>
      <c r="E1959" t="n">
        <v>5.5</v>
      </c>
      <c r="F1959" t="n">
        <v>10.7</v>
      </c>
      <c r="G1959" t="n">
        <v>0.4654570830425681</v>
      </c>
      <c r="H1959" t="n">
        <v>0.5345429169574319</v>
      </c>
      <c r="I1959" t="n">
        <v>0.5140186915887851</v>
      </c>
      <c r="J1959" t="n">
        <v>0.4859813084112149</v>
      </c>
      <c r="K1959" t="n">
        <v>0.2392536408162733</v>
      </c>
      <c r="L1959" t="n">
        <v>0.2747650507725118</v>
      </c>
      <c r="M1959" t="n">
        <v>0.4859813084112149</v>
      </c>
    </row>
    <row r="1960">
      <c r="A1960" s="323" t="n">
        <v>46064.15663194445</v>
      </c>
      <c r="B1960" s="82" t="n">
        <v>46064</v>
      </c>
      <c r="C1960" t="n">
        <v>395.4</v>
      </c>
      <c r="D1960" t="n">
        <v>847.5</v>
      </c>
      <c r="E1960" t="n">
        <v>5.5</v>
      </c>
      <c r="F1960" t="n">
        <v>10.6</v>
      </c>
      <c r="G1960" t="n">
        <v>0.4665486725663717</v>
      </c>
      <c r="H1960" t="n">
        <v>0.5334513274336283</v>
      </c>
      <c r="I1960" t="n">
        <v>0.5188679245283019</v>
      </c>
      <c r="J1960" t="n">
        <v>0.4811320754716981</v>
      </c>
      <c r="K1960" t="n">
        <v>0.2420771414259476</v>
      </c>
      <c r="L1960" t="n">
        <v>0.2767907831023543</v>
      </c>
      <c r="M1960" t="n">
        <v>0.4811320754716981</v>
      </c>
    </row>
    <row r="1961">
      <c r="A1961" s="323" t="n">
        <v>46064.20606481482</v>
      </c>
      <c r="B1961" s="82" t="n">
        <v>46064</v>
      </c>
      <c r="C1961" t="n">
        <v>387.5</v>
      </c>
      <c r="D1961" t="n">
        <v>851.3</v>
      </c>
      <c r="E1961" t="n">
        <v>5.4</v>
      </c>
      <c r="F1961" t="n">
        <v>10.5</v>
      </c>
      <c r="G1961" t="n">
        <v>0.4551861858334312</v>
      </c>
      <c r="H1961" t="n">
        <v>0.5448138141665687</v>
      </c>
      <c r="I1961" t="n">
        <v>0.5142857142857143</v>
      </c>
      <c r="J1961" t="n">
        <v>0.4857142857142857</v>
      </c>
      <c r="K1961" t="n">
        <v>0.2340957527143361</v>
      </c>
      <c r="L1961" t="n">
        <v>0.2801899615713782</v>
      </c>
      <c r="M1961" t="n">
        <v>0.4857142857142857</v>
      </c>
    </row>
    <row r="1962">
      <c r="A1962" s="323" t="n">
        <v>46064.24427083333</v>
      </c>
      <c r="B1962" s="82" t="n">
        <v>46064</v>
      </c>
      <c r="C1962" t="n">
        <v>398.5</v>
      </c>
      <c r="D1962" t="n">
        <v>833.3</v>
      </c>
      <c r="E1962" t="n">
        <v>5.6</v>
      </c>
      <c r="F1962" t="n">
        <v>10.4</v>
      </c>
      <c r="G1962" t="n">
        <v>0.4782191287651507</v>
      </c>
      <c r="H1962" t="n">
        <v>0.5217808712348494</v>
      </c>
      <c r="I1962" t="n">
        <v>0.5384615384615384</v>
      </c>
      <c r="J1962" t="n">
        <v>0.4615384615384616</v>
      </c>
      <c r="K1962" t="n">
        <v>0.2575026077966196</v>
      </c>
      <c r="L1962" t="n">
        <v>0.2809589306649189</v>
      </c>
      <c r="M1962" t="n">
        <v>0.4615384615384616</v>
      </c>
    </row>
    <row r="1963">
      <c r="A1963" s="323" t="n">
        <v>46064.28780092593</v>
      </c>
      <c r="B1963" s="82" t="n">
        <v>46064</v>
      </c>
      <c r="C1963" t="n">
        <v>395.2</v>
      </c>
      <c r="D1963" t="n">
        <v>837.5</v>
      </c>
      <c r="E1963" t="n">
        <v>5.5</v>
      </c>
      <c r="F1963" t="n">
        <v>10.6</v>
      </c>
      <c r="G1963" t="n">
        <v>0.4718805970149254</v>
      </c>
      <c r="H1963" t="n">
        <v>0.5281194029850746</v>
      </c>
      <c r="I1963" t="n">
        <v>0.5188679245283019</v>
      </c>
      <c r="J1963" t="n">
        <v>0.4811320754716981</v>
      </c>
      <c r="K1963" t="n">
        <v>0.2448437059983103</v>
      </c>
      <c r="L1963" t="n">
        <v>0.2740242185299915</v>
      </c>
      <c r="M1963" t="n">
        <v>0.4811320754716981</v>
      </c>
    </row>
    <row r="1964">
      <c r="A1964" s="323" t="n">
        <v>46065.05313657408</v>
      </c>
      <c r="B1964" s="82" t="n">
        <v>46065</v>
      </c>
      <c r="C1964" t="n">
        <v>360.2</v>
      </c>
      <c r="D1964" t="n">
        <v>831.5</v>
      </c>
      <c r="E1964" t="n">
        <v>5.4</v>
      </c>
      <c r="F1964" t="n">
        <v>10.8</v>
      </c>
      <c r="G1964" t="n">
        <v>0.4331930246542393</v>
      </c>
      <c r="H1964" t="n">
        <v>0.5668069753457606</v>
      </c>
      <c r="I1964" t="n">
        <v>0.5</v>
      </c>
      <c r="J1964" t="n">
        <v>0.5</v>
      </c>
      <c r="K1964" t="n">
        <v>0.2165965123271197</v>
      </c>
      <c r="L1964" t="n">
        <v>0.2834034876728803</v>
      </c>
      <c r="M1964" t="n">
        <v>0.5</v>
      </c>
    </row>
    <row r="1965">
      <c r="A1965" s="323" t="n">
        <v>46065.08282407407</v>
      </c>
      <c r="B1965" s="82" t="n">
        <v>46065</v>
      </c>
      <c r="C1965" t="n">
        <v>372.3</v>
      </c>
      <c r="D1965" t="n">
        <v>836.2</v>
      </c>
      <c r="E1965" t="n">
        <v>5.5</v>
      </c>
      <c r="F1965" t="n">
        <v>10.7</v>
      </c>
      <c r="G1965" t="n">
        <v>0.4452284142549629</v>
      </c>
      <c r="H1965" t="n">
        <v>0.554771585745037</v>
      </c>
      <c r="I1965" t="n">
        <v>0.5140186915887851</v>
      </c>
      <c r="J1965" t="n">
        <v>0.4859813084112149</v>
      </c>
      <c r="K1965" t="n">
        <v>0.2288557269534856</v>
      </c>
      <c r="L1965" t="n">
        <v>0.2851629646352994</v>
      </c>
      <c r="M1965" t="n">
        <v>0.4859813084112149</v>
      </c>
    </row>
    <row r="1966">
      <c r="A1966" s="323" t="n">
        <v>46065.12337962963</v>
      </c>
      <c r="B1966" s="82" t="n">
        <v>46065</v>
      </c>
      <c r="C1966" t="n">
        <v>382.5</v>
      </c>
      <c r="D1966" t="n">
        <v>843.6</v>
      </c>
      <c r="E1966" t="n">
        <v>5.4</v>
      </c>
      <c r="F1966" t="n">
        <v>10.8</v>
      </c>
      <c r="G1966" t="n">
        <v>0.4534139402560455</v>
      </c>
      <c r="H1966" t="n">
        <v>0.5465860597439545</v>
      </c>
      <c r="I1966" t="n">
        <v>0.5</v>
      </c>
      <c r="J1966" t="n">
        <v>0.5</v>
      </c>
      <c r="K1966" t="n">
        <v>0.2267069701280228</v>
      </c>
      <c r="L1966" t="n">
        <v>0.2732930298719772</v>
      </c>
      <c r="M1966" t="n">
        <v>0.5</v>
      </c>
    </row>
    <row r="1967">
      <c r="A1967" s="323" t="n">
        <v>46065.16715277778</v>
      </c>
      <c r="B1967" s="82" t="n">
        <v>46065</v>
      </c>
      <c r="C1967" t="n">
        <v>380.3</v>
      </c>
      <c r="D1967" t="n">
        <v>840.3</v>
      </c>
      <c r="E1967" t="n">
        <v>5.5</v>
      </c>
      <c r="F1967" t="n">
        <v>10.7</v>
      </c>
      <c r="G1967" t="n">
        <v>0.4525764607878139</v>
      </c>
      <c r="H1967" t="n">
        <v>0.5474235392121861</v>
      </c>
      <c r="I1967" t="n">
        <v>0.5140186915887851</v>
      </c>
      <c r="J1967" t="n">
        <v>0.4859813084112149</v>
      </c>
      <c r="K1967" t="n">
        <v>0.2326327602180352</v>
      </c>
      <c r="L1967" t="n">
        <v>0.2813859313707499</v>
      </c>
      <c r="M1967" t="n">
        <v>0.4859813084112149</v>
      </c>
    </row>
    <row r="1968">
      <c r="A1968" s="323" t="n">
        <v>46065.20447916666</v>
      </c>
      <c r="B1968" s="82" t="n">
        <v>46065</v>
      </c>
      <c r="C1968" t="n">
        <v>383.2</v>
      </c>
      <c r="D1968" t="n">
        <v>842.2</v>
      </c>
      <c r="E1968" t="n">
        <v>5.4</v>
      </c>
      <c r="F1968" t="n">
        <v>10.4</v>
      </c>
      <c r="G1968" t="n">
        <v>0.4549988126335787</v>
      </c>
      <c r="H1968" t="n">
        <v>0.5450011873664213</v>
      </c>
      <c r="I1968" t="n">
        <v>0.5192307692307693</v>
      </c>
      <c r="J1968" t="n">
        <v>0.4807692307692307</v>
      </c>
      <c r="K1968" t="n">
        <v>0.2362493834828197</v>
      </c>
      <c r="L1968" t="n">
        <v>0.2829813857479496</v>
      </c>
      <c r="M1968" t="n">
        <v>0.4807692307692307</v>
      </c>
    </row>
    <row r="1969">
      <c r="A1969" s="323" t="n">
        <v>46065.24444444444</v>
      </c>
      <c r="B1969" s="82" t="n">
        <v>46065</v>
      </c>
      <c r="C1969" t="n">
        <v>375.2</v>
      </c>
      <c r="D1969" t="n">
        <v>839.6</v>
      </c>
      <c r="E1969" t="n">
        <v>5.5</v>
      </c>
      <c r="F1969" t="n">
        <v>105</v>
      </c>
      <c r="G1969" t="n">
        <v>0.4468794664125774</v>
      </c>
      <c r="H1969" t="n">
        <v>0.5531205335874226</v>
      </c>
      <c r="I1969" t="n">
        <v>0.05238095238095238</v>
      </c>
      <c r="J1969" t="n">
        <v>0.9476190476190476</v>
      </c>
      <c r="K1969" t="n">
        <v>0.02340797205018263</v>
      </c>
      <c r="L1969" t="n">
        <v>0.02897298033076976</v>
      </c>
      <c r="M1969" t="n">
        <v>0.9476190476190476</v>
      </c>
    </row>
    <row r="1970">
      <c r="A1970" s="323" t="n">
        <v>46065.28596064815</v>
      </c>
      <c r="B1970" s="82" t="n">
        <v>46065</v>
      </c>
      <c r="C1970" t="n">
        <v>390.2</v>
      </c>
      <c r="D1970" t="n">
        <v>838.1</v>
      </c>
      <c r="E1970" t="n">
        <v>5.4</v>
      </c>
      <c r="F1970" t="n">
        <v>10.8</v>
      </c>
      <c r="G1970" t="n">
        <v>0.4655769001312492</v>
      </c>
      <c r="H1970" t="n">
        <v>0.5344230998687508</v>
      </c>
      <c r="I1970" t="n">
        <v>0.5</v>
      </c>
      <c r="J1970" t="n">
        <v>0.5</v>
      </c>
      <c r="K1970" t="n">
        <v>0.2327884500656246</v>
      </c>
      <c r="L1970" t="n">
        <v>0.2672115499343754</v>
      </c>
      <c r="M1970" t="n">
        <v>0.5</v>
      </c>
    </row>
    <row r="1971">
      <c r="A1971" s="323" t="n">
        <v>46059.27011574074</v>
      </c>
      <c r="B1971" s="82" t="n">
        <v>46059</v>
      </c>
      <c r="C1971" t="n">
        <v>365.4</v>
      </c>
      <c r="D1971" t="n">
        <v>860.7</v>
      </c>
      <c r="E1971" t="n">
        <v>5.4</v>
      </c>
      <c r="F1971" t="n">
        <v>10.7</v>
      </c>
      <c r="G1971" t="n">
        <v>0.4245381666085744</v>
      </c>
      <c r="H1971" t="n">
        <v>0.5754618333914256</v>
      </c>
      <c r="I1971" t="n">
        <v>0.5046728971962617</v>
      </c>
      <c r="J1971" t="n">
        <v>0.4953271028037383</v>
      </c>
      <c r="K1971" t="n">
        <v>0.2142529065127385</v>
      </c>
      <c r="L1971" t="n">
        <v>0.2904199906835233</v>
      </c>
      <c r="M1971" t="n">
        <v>0.4953271028037383</v>
      </c>
    </row>
    <row r="1972">
      <c r="A1972" s="323" t="n">
        <v>46059.30736111111</v>
      </c>
      <c r="B1972" s="82" t="n">
        <v>46059</v>
      </c>
      <c r="C1972" t="n">
        <v>370.5</v>
      </c>
      <c r="D1972" t="n">
        <v>855.4</v>
      </c>
      <c r="E1972" t="n">
        <v>5.4</v>
      </c>
      <c r="F1972" t="n">
        <v>10.6</v>
      </c>
      <c r="G1972" t="n">
        <v>0.4331306990881459</v>
      </c>
      <c r="H1972" t="n">
        <v>0.5668693009118541</v>
      </c>
      <c r="I1972" t="n">
        <v>0.5094339622641509</v>
      </c>
      <c r="J1972" t="n">
        <v>0.490566037735849</v>
      </c>
      <c r="K1972" t="n">
        <v>0.2206514882147158</v>
      </c>
      <c r="L1972" t="n">
        <v>0.2887824740494351</v>
      </c>
      <c r="M1972" t="n">
        <v>0.490566037735849</v>
      </c>
    </row>
    <row r="1973">
      <c r="A1973" s="323" t="n">
        <v>46059.35043981481</v>
      </c>
      <c r="B1973" s="82" t="n">
        <v>46059</v>
      </c>
      <c r="C1973" t="n">
        <v>374.5</v>
      </c>
      <c r="D1973" t="n">
        <v>837.7</v>
      </c>
      <c r="E1973" t="n">
        <v>5.3</v>
      </c>
      <c r="F1973" t="n">
        <v>10.5</v>
      </c>
      <c r="G1973" t="n">
        <v>0.4470574191237913</v>
      </c>
      <c r="H1973" t="n">
        <v>0.5529425808762087</v>
      </c>
      <c r="I1973" t="n">
        <v>0.5047619047619047</v>
      </c>
      <c r="J1973" t="n">
        <v>0.4952380952380953</v>
      </c>
      <c r="K1973" t="n">
        <v>0.2256575544148661</v>
      </c>
      <c r="L1973" t="n">
        <v>0.2791043503470387</v>
      </c>
      <c r="M1973" t="n">
        <v>0.4952380952380953</v>
      </c>
    </row>
    <row r="1974">
      <c r="A1974" s="323" t="n">
        <v>46059.38011574074</v>
      </c>
      <c r="B1974" s="82" t="n">
        <v>46059</v>
      </c>
      <c r="C1974" t="n">
        <v>380.2</v>
      </c>
      <c r="D1974" t="n">
        <v>832.4</v>
      </c>
      <c r="E1974" t="n">
        <v>5.4</v>
      </c>
      <c r="F1974" t="n">
        <v>10.6</v>
      </c>
      <c r="G1974" t="n">
        <v>0.456751561749159</v>
      </c>
      <c r="H1974" t="n">
        <v>0.5432484382508409</v>
      </c>
      <c r="I1974" t="n">
        <v>0.5094339622641509</v>
      </c>
      <c r="J1974" t="n">
        <v>0.490566037735849</v>
      </c>
      <c r="K1974" t="n">
        <v>0.2326847578722131</v>
      </c>
      <c r="L1974" t="n">
        <v>0.2767492043919378</v>
      </c>
      <c r="M1974" t="n">
        <v>0.490566037735849</v>
      </c>
    </row>
    <row r="1975">
      <c r="A1975" s="323" t="n">
        <v>46059.42965277778</v>
      </c>
      <c r="B1975" s="82" t="n">
        <v>46059</v>
      </c>
      <c r="C1975" t="n">
        <v>385.3</v>
      </c>
      <c r="D1975" t="n">
        <v>835.2</v>
      </c>
      <c r="E1975" t="n">
        <v>5.4</v>
      </c>
      <c r="F1975" t="n">
        <v>10.7</v>
      </c>
      <c r="G1975" t="n">
        <v>0.4613266283524904</v>
      </c>
      <c r="H1975" t="n">
        <v>0.5386733716475096</v>
      </c>
      <c r="I1975" t="n">
        <v>0.5046728971962617</v>
      </c>
      <c r="J1975" t="n">
        <v>0.4953271028037383</v>
      </c>
      <c r="K1975" t="n">
        <v>0.2328190460844344</v>
      </c>
      <c r="L1975" t="n">
        <v>0.2718538511118273</v>
      </c>
      <c r="M1975" t="n">
        <v>0.4953271028037383</v>
      </c>
    </row>
    <row r="1976">
      <c r="A1976" s="323" t="n">
        <v>46059.45762731481</v>
      </c>
      <c r="B1976" s="82" t="n">
        <v>46059</v>
      </c>
      <c r="C1976" t="n">
        <v>380.3</v>
      </c>
      <c r="D1976" t="n">
        <v>845.3</v>
      </c>
      <c r="E1976" t="n">
        <v>5.4</v>
      </c>
      <c r="F1976" t="n">
        <v>10.9</v>
      </c>
      <c r="G1976" t="n">
        <v>0.4498994439843843</v>
      </c>
      <c r="H1976" t="n">
        <v>0.5501005560156157</v>
      </c>
      <c r="I1976" t="n">
        <v>0.4954128440366973</v>
      </c>
      <c r="J1976" t="n">
        <v>0.5045871559633027</v>
      </c>
      <c r="K1976" t="n">
        <v>0.2228859630748326</v>
      </c>
      <c r="L1976" t="n">
        <v>0.2725268809618647</v>
      </c>
      <c r="M1976" t="n">
        <v>0.5045871559633027</v>
      </c>
    </row>
    <row r="1977">
      <c r="A1977" s="323" t="n">
        <v>46059.51078703703</v>
      </c>
      <c r="B1977" s="82" t="n">
        <v>46059</v>
      </c>
      <c r="C1977" t="n">
        <v>392.5</v>
      </c>
      <c r="D1977" t="n">
        <v>864.4</v>
      </c>
      <c r="E1977" t="n">
        <v>5.4</v>
      </c>
      <c r="F1977" t="n">
        <v>10.8</v>
      </c>
      <c r="G1977" t="n">
        <v>0.4540721888014808</v>
      </c>
      <c r="H1977" t="n">
        <v>0.5459278111985192</v>
      </c>
      <c r="I1977" t="n">
        <v>0.5</v>
      </c>
      <c r="J1977" t="n">
        <v>0.5</v>
      </c>
      <c r="K1977" t="n">
        <v>0.2270360944007404</v>
      </c>
      <c r="L1977" t="n">
        <v>0.2729639055992596</v>
      </c>
      <c r="M1977" t="n">
        <v>0.5</v>
      </c>
    </row>
    <row r="1978">
      <c r="A1978" s="323" t="n">
        <v>46060.26925925926</v>
      </c>
      <c r="B1978" s="82" t="n">
        <v>46060</v>
      </c>
      <c r="C1978" t="n">
        <v>400.5</v>
      </c>
      <c r="D1978" t="n">
        <v>840.3</v>
      </c>
      <c r="E1978" t="n">
        <v>5.3</v>
      </c>
      <c r="F1978" t="n">
        <v>10.7</v>
      </c>
      <c r="G1978" t="n">
        <v>0.4766154944662621</v>
      </c>
      <c r="H1978" t="n">
        <v>0.5233845055337379</v>
      </c>
      <c r="I1978" t="n">
        <v>0.4953271028037383</v>
      </c>
      <c r="J1978" t="n">
        <v>0.5046728971962616</v>
      </c>
      <c r="K1978" t="n">
        <v>0.2360805720253448</v>
      </c>
      <c r="L1978" t="n">
        <v>0.2592465307783935</v>
      </c>
      <c r="M1978" t="n">
        <v>0.5046728971962616</v>
      </c>
    </row>
    <row r="1979">
      <c r="A1979" s="323" t="n">
        <v>46060.30553240741</v>
      </c>
      <c r="B1979" s="82" t="n">
        <v>46060</v>
      </c>
      <c r="C1979" t="n">
        <v>374.7</v>
      </c>
      <c r="D1979" t="n">
        <v>835.2</v>
      </c>
      <c r="E1979" t="n">
        <v>5.5</v>
      </c>
      <c r="F1979" t="n">
        <v>11.1</v>
      </c>
      <c r="G1979" t="n">
        <v>0.4486350574712643</v>
      </c>
      <c r="H1979" t="n">
        <v>0.5513649425287357</v>
      </c>
      <c r="I1979" t="n">
        <v>0.4954954954954955</v>
      </c>
      <c r="J1979" t="n">
        <v>0.5045045045045045</v>
      </c>
      <c r="K1979" t="n">
        <v>0.2222966500983742</v>
      </c>
      <c r="L1979" t="n">
        <v>0.2731988453971213</v>
      </c>
      <c r="M1979" t="n">
        <v>0.5045045045045045</v>
      </c>
    </row>
    <row r="1980">
      <c r="A1980" s="323" t="n">
        <v>46060.38494212963</v>
      </c>
      <c r="B1980" s="82" t="n">
        <v>46060</v>
      </c>
      <c r="C1980" t="n">
        <v>370.2</v>
      </c>
      <c r="D1980" t="n">
        <v>842.3</v>
      </c>
      <c r="E1980" t="n">
        <v>5.5</v>
      </c>
      <c r="F1980" t="n">
        <v>10.8</v>
      </c>
      <c r="G1980" t="n">
        <v>0.4395108631129052</v>
      </c>
      <c r="H1980" t="n">
        <v>0.5604891368870949</v>
      </c>
      <c r="I1980" t="n">
        <v>0.5092592592592592</v>
      </c>
      <c r="J1980" t="n">
        <v>0.4907407407407408</v>
      </c>
      <c r="K1980" t="n">
        <v>0.2238249765852758</v>
      </c>
      <c r="L1980" t="n">
        <v>0.2854342826739835</v>
      </c>
      <c r="M1980" t="n">
        <v>0.4907407407407408</v>
      </c>
    </row>
    <row r="1981">
      <c r="A1981" s="323" t="n">
        <v>46060.43648148148</v>
      </c>
      <c r="B1981" s="82" t="n">
        <v>46060</v>
      </c>
      <c r="C1981" t="n">
        <v>384.5</v>
      </c>
      <c r="D1981" t="n">
        <v>834.1</v>
      </c>
      <c r="E1981" t="n">
        <v>5.4</v>
      </c>
      <c r="F1981" t="n">
        <v>10.7</v>
      </c>
      <c r="G1981" t="n">
        <v>0.4609759021700036</v>
      </c>
      <c r="H1981" t="n">
        <v>0.5390240978299964</v>
      </c>
      <c r="I1981" t="n">
        <v>0.5046728971962617</v>
      </c>
      <c r="J1981" t="n">
        <v>0.4953271028037383</v>
      </c>
      <c r="K1981" t="n">
        <v>0.2326420440857962</v>
      </c>
      <c r="L1981" t="n">
        <v>0.2720308531104655</v>
      </c>
      <c r="M1981" t="n">
        <v>0.4953271028037383</v>
      </c>
    </row>
    <row r="1982">
      <c r="A1982" s="323" t="n">
        <v>46060.48418981482</v>
      </c>
      <c r="B1982" s="82" t="n">
        <v>46060</v>
      </c>
      <c r="C1982" t="n">
        <v>365.4</v>
      </c>
      <c r="D1982" t="n">
        <v>830.3</v>
      </c>
      <c r="E1982" t="n">
        <v>5.4</v>
      </c>
      <c r="F1982" t="n">
        <v>10.9</v>
      </c>
      <c r="G1982" t="n">
        <v>0.4400818981091172</v>
      </c>
      <c r="H1982" t="n">
        <v>0.5599181018908829</v>
      </c>
      <c r="I1982" t="n">
        <v>0.4954128440366973</v>
      </c>
      <c r="J1982" t="n">
        <v>0.5045871559633027</v>
      </c>
      <c r="K1982" t="n">
        <v>0.2180222247513058</v>
      </c>
      <c r="L1982" t="n">
        <v>0.2773906192853915</v>
      </c>
      <c r="M1982" t="n">
        <v>0.5045871559633027</v>
      </c>
    </row>
    <row r="1983">
      <c r="A1983" s="323" t="n">
        <v>46060.50372685185</v>
      </c>
      <c r="B1983" s="82" t="n">
        <v>46060</v>
      </c>
      <c r="C1983" t="n">
        <v>370.2</v>
      </c>
      <c r="D1983" t="n">
        <v>832.6</v>
      </c>
      <c r="E1983" t="n">
        <v>5.5</v>
      </c>
      <c r="F1983" t="n">
        <v>10.7</v>
      </c>
      <c r="G1983" t="n">
        <v>0.4446312755224597</v>
      </c>
      <c r="H1983" t="n">
        <v>0.5553687244775403</v>
      </c>
      <c r="I1983" t="n">
        <v>0.5140186915887851</v>
      </c>
      <c r="J1983" t="n">
        <v>0.4859813084112149</v>
      </c>
      <c r="K1983" t="n">
        <v>0.2285487864835074</v>
      </c>
      <c r="L1983" t="n">
        <v>0.2854699051052778</v>
      </c>
      <c r="M1983" t="n">
        <v>0.4859813084112149</v>
      </c>
    </row>
    <row r="1984">
      <c r="A1984" s="323" t="n">
        <v>46061.26273148148</v>
      </c>
      <c r="B1984" s="82" t="n">
        <v>46061</v>
      </c>
      <c r="C1984" t="n">
        <v>388.9</v>
      </c>
      <c r="D1984" t="n">
        <v>843.5</v>
      </c>
      <c r="E1984" t="n">
        <v>5.4</v>
      </c>
      <c r="F1984" t="n">
        <v>10.7</v>
      </c>
      <c r="G1984" t="n">
        <v>0.4610551274451689</v>
      </c>
      <c r="H1984" t="n">
        <v>0.538944872554831</v>
      </c>
      <c r="I1984" t="n">
        <v>0.5046728971962617</v>
      </c>
      <c r="J1984" t="n">
        <v>0.4953271028037383</v>
      </c>
      <c r="K1984" t="n">
        <v>0.2326820269349451</v>
      </c>
      <c r="L1984" t="n">
        <v>0.2719908702613166</v>
      </c>
      <c r="M1984" t="n">
        <v>0.4953271028037383</v>
      </c>
    </row>
    <row r="1985">
      <c r="A1985" s="323" t="n">
        <v>46061.3005787037</v>
      </c>
      <c r="B1985" s="82" t="n">
        <v>46061</v>
      </c>
      <c r="C1985" t="n">
        <v>380.2</v>
      </c>
      <c r="D1985" t="n">
        <v>840.3</v>
      </c>
      <c r="E1985" t="n">
        <v>5.5</v>
      </c>
      <c r="F1985" t="n">
        <v>10.6</v>
      </c>
      <c r="G1985" t="n">
        <v>0.4524574556705939</v>
      </c>
      <c r="H1985" t="n">
        <v>0.5475425443294062</v>
      </c>
      <c r="I1985" t="n">
        <v>0.5188679245283019</v>
      </c>
      <c r="J1985" t="n">
        <v>0.4811320754716981</v>
      </c>
      <c r="K1985" t="n">
        <v>0.2347656609611572</v>
      </c>
      <c r="L1985" t="n">
        <v>0.2841022635671447</v>
      </c>
      <c r="M1985" t="n">
        <v>0.4811320754716981</v>
      </c>
    </row>
    <row r="1986">
      <c r="A1986" s="323" t="n">
        <v>46061.3416087963</v>
      </c>
      <c r="B1986" s="82" t="n">
        <v>46061</v>
      </c>
      <c r="C1986" t="n">
        <v>403.2</v>
      </c>
      <c r="D1986" t="n">
        <v>847.9</v>
      </c>
      <c r="E1986" t="n">
        <v>5.5</v>
      </c>
      <c r="F1986" t="n">
        <v>10.7</v>
      </c>
      <c r="G1986" t="n">
        <v>0.4755277745017101</v>
      </c>
      <c r="H1986" t="n">
        <v>0.5244722254982899</v>
      </c>
      <c r="I1986" t="n">
        <v>0.5140186915887851</v>
      </c>
      <c r="J1986" t="n">
        <v>0.4859813084112149</v>
      </c>
      <c r="K1986" t="n">
        <v>0.2444301644634959</v>
      </c>
      <c r="L1986" t="n">
        <v>0.2695885271252892</v>
      </c>
      <c r="M1986" t="n">
        <v>0.4859813084112149</v>
      </c>
    </row>
    <row r="1987">
      <c r="A1987" s="323" t="n">
        <v>46061.38253472222</v>
      </c>
      <c r="B1987" s="82" t="n">
        <v>46061</v>
      </c>
      <c r="C1987" t="n">
        <v>395.2</v>
      </c>
      <c r="D1987" t="n">
        <v>845.3</v>
      </c>
      <c r="E1987" t="n">
        <v>5.4</v>
      </c>
      <c r="F1987" t="n">
        <v>10.6</v>
      </c>
      <c r="G1987" t="n">
        <v>0.4675263220158524</v>
      </c>
      <c r="H1987" t="n">
        <v>0.5324736779841476</v>
      </c>
      <c r="I1987" t="n">
        <v>0.5094339622641509</v>
      </c>
      <c r="J1987" t="n">
        <v>0.490566037735849</v>
      </c>
      <c r="K1987" t="n">
        <v>0.238173786687321</v>
      </c>
      <c r="L1987" t="n">
        <v>0.2712601755768299</v>
      </c>
      <c r="M1987" t="n">
        <v>0.490566037735849</v>
      </c>
    </row>
    <row r="1988">
      <c r="A1988" s="323" t="n">
        <v>46061.45454861111</v>
      </c>
      <c r="B1988" s="82" t="n">
        <v>46061</v>
      </c>
      <c r="C1988" t="n">
        <v>380.7</v>
      </c>
      <c r="D1988" t="n">
        <v>843.6</v>
      </c>
      <c r="E1988" t="n">
        <v>5.5</v>
      </c>
      <c r="F1988" t="n">
        <v>10.7</v>
      </c>
      <c r="G1988" t="n">
        <v>0.451280227596017</v>
      </c>
      <c r="H1988" t="n">
        <v>0.548719772403983</v>
      </c>
      <c r="I1988" t="n">
        <v>0.5140186915887851</v>
      </c>
      <c r="J1988" t="n">
        <v>0.4859813084112149</v>
      </c>
      <c r="K1988" t="n">
        <v>0.2319664721287938</v>
      </c>
      <c r="L1988" t="n">
        <v>0.2820522194599913</v>
      </c>
      <c r="M1988" t="n">
        <v>0.4859813084112149</v>
      </c>
    </row>
    <row r="1989">
      <c r="A1989" s="323" t="n">
        <v>46061.47305555556</v>
      </c>
      <c r="B1989" s="82" t="n">
        <v>46061</v>
      </c>
      <c r="C1989" t="n">
        <v>380.7</v>
      </c>
      <c r="D1989" t="n">
        <v>838.3</v>
      </c>
      <c r="E1989" t="n">
        <v>5.4</v>
      </c>
      <c r="F1989" t="n">
        <v>10.5</v>
      </c>
      <c r="G1989" t="n">
        <v>0.4541333651437433</v>
      </c>
      <c r="H1989" t="n">
        <v>0.5458666348562567</v>
      </c>
      <c r="I1989" t="n">
        <v>0.5142857142857143</v>
      </c>
      <c r="J1989" t="n">
        <v>0.4857142857142857</v>
      </c>
      <c r="K1989" t="n">
        <v>0.2335543020739252</v>
      </c>
      <c r="L1989" t="n">
        <v>0.2807314122117892</v>
      </c>
      <c r="M1989" t="n">
        <v>0.4857142857142857</v>
      </c>
    </row>
    <row r="1990">
      <c r="A1990" s="323" t="n">
        <v>46061.51038194444</v>
      </c>
      <c r="B1990" s="82" t="n">
        <v>46061</v>
      </c>
      <c r="C1990" t="n">
        <v>385.4</v>
      </c>
      <c r="D1990" t="n">
        <v>834.2</v>
      </c>
      <c r="E1990" t="n">
        <v>5.5</v>
      </c>
      <c r="F1990" t="n">
        <v>10.8</v>
      </c>
      <c r="G1990" t="n">
        <v>0.4619995204986813</v>
      </c>
      <c r="H1990" t="n">
        <v>0.5380004795013187</v>
      </c>
      <c r="I1990" t="n">
        <v>0.5092592592592592</v>
      </c>
      <c r="J1990" t="n">
        <v>0.4907407407407408</v>
      </c>
      <c r="K1990" t="n">
        <v>0.2352775335872914</v>
      </c>
      <c r="L1990" t="n">
        <v>0.2739817256719678</v>
      </c>
      <c r="M1990" t="n">
        <v>0.4907407407407408</v>
      </c>
    </row>
    <row r="1991">
      <c r="A1991" s="323" t="n">
        <v>46061.86116898148</v>
      </c>
      <c r="B1991" s="82" t="n">
        <v>46061</v>
      </c>
      <c r="C1991" t="n">
        <v>0</v>
      </c>
      <c r="D1991" t="n">
        <v>0</v>
      </c>
      <c r="E1991" t="n">
        <v>0</v>
      </c>
      <c r="F1991" t="n">
        <v>0</v>
      </c>
      <c r="G1991" t="n">
        <v>0</v>
      </c>
      <c r="H1991" t="n">
        <v>0</v>
      </c>
      <c r="I1991" t="n">
        <v>0</v>
      </c>
      <c r="J1991" t="n">
        <v>0</v>
      </c>
      <c r="K1991" t="n">
        <v>0</v>
      </c>
      <c r="L1991" t="n">
        <v>0</v>
      </c>
      <c r="M1991" t="n">
        <v>0</v>
      </c>
    </row>
    <row r="1992">
      <c r="A1992" s="323" t="n">
        <v>46062.27164351852</v>
      </c>
      <c r="B1992" s="82" t="n">
        <v>46062</v>
      </c>
      <c r="C1992" t="n">
        <v>402.2</v>
      </c>
      <c r="D1992" t="n">
        <v>842.8</v>
      </c>
      <c r="E1992" t="n">
        <v>5.4</v>
      </c>
      <c r="F1992" t="n">
        <v>10.6</v>
      </c>
      <c r="G1992" t="n">
        <v>0.477218794494542</v>
      </c>
      <c r="H1992" t="n">
        <v>0.522781205505458</v>
      </c>
      <c r="I1992" t="n">
        <v>0.5094339622641509</v>
      </c>
      <c r="J1992" t="n">
        <v>0.490566037735849</v>
      </c>
      <c r="K1992" t="n">
        <v>0.2431114613462761</v>
      </c>
      <c r="L1992" t="n">
        <v>0.2663225009178748</v>
      </c>
      <c r="M1992" t="n">
        <v>0.490566037735849</v>
      </c>
    </row>
    <row r="1993">
      <c r="A1993" s="323" t="n">
        <v>46062.30770833333</v>
      </c>
      <c r="B1993" s="82" t="n">
        <v>46062</v>
      </c>
      <c r="C1993" t="n">
        <v>372.6</v>
      </c>
      <c r="D1993" t="n">
        <v>839.7</v>
      </c>
      <c r="E1993" t="n">
        <v>5.5</v>
      </c>
      <c r="F1993" t="n">
        <v>10.8</v>
      </c>
      <c r="G1993" t="n">
        <v>0.4437299035369775</v>
      </c>
      <c r="H1993" t="n">
        <v>0.5562700964630225</v>
      </c>
      <c r="I1993" t="n">
        <v>0.5092592592592592</v>
      </c>
      <c r="J1993" t="n">
        <v>0.4907407407407408</v>
      </c>
      <c r="K1993" t="n">
        <v>0.2259735619864237</v>
      </c>
      <c r="L1993" t="n">
        <v>0.2832856972728355</v>
      </c>
      <c r="M1993" t="n">
        <v>0.4907407407407408</v>
      </c>
    </row>
    <row r="1994">
      <c r="A1994" s="323" t="n">
        <v>46062.34157407407</v>
      </c>
      <c r="B1994" s="82" t="n">
        <v>46062</v>
      </c>
      <c r="C1994" t="n">
        <v>370.8</v>
      </c>
      <c r="D1994" t="n">
        <v>847.7</v>
      </c>
      <c r="E1994" t="n">
        <v>5.4</v>
      </c>
      <c r="F1994" t="n">
        <v>10.4</v>
      </c>
      <c r="G1994" t="n">
        <v>0.4374188981951162</v>
      </c>
      <c r="H1994" t="n">
        <v>0.5625811018048839</v>
      </c>
      <c r="I1994" t="n">
        <v>0.5192307692307693</v>
      </c>
      <c r="J1994" t="n">
        <v>0.4807692307692307</v>
      </c>
      <c r="K1994" t="n">
        <v>0.2271213509859257</v>
      </c>
      <c r="L1994" t="n">
        <v>0.2921094182448435</v>
      </c>
      <c r="M1994" t="n">
        <v>0.4807692307692307</v>
      </c>
    </row>
    <row r="1995">
      <c r="A1995" s="323" t="n">
        <v>46062.37663194445</v>
      </c>
      <c r="B1995" s="82" t="n">
        <v>46062</v>
      </c>
      <c r="C1995" t="n">
        <v>382.5</v>
      </c>
      <c r="D1995" t="n">
        <v>835.9</v>
      </c>
      <c r="E1995" t="n">
        <v>5.3</v>
      </c>
      <c r="F1995" t="n">
        <v>10.8</v>
      </c>
      <c r="G1995" t="n">
        <v>0.457590620887666</v>
      </c>
      <c r="H1995" t="n">
        <v>0.542409379112334</v>
      </c>
      <c r="I1995" t="n">
        <v>0.4907407407407407</v>
      </c>
      <c r="J1995" t="n">
        <v>0.5092592592592593</v>
      </c>
      <c r="K1995" t="n">
        <v>0.2245583602504287</v>
      </c>
      <c r="L1995" t="n">
        <v>0.266182380490312</v>
      </c>
      <c r="M1995" t="n">
        <v>0.5092592592592593</v>
      </c>
    </row>
    <row r="1996">
      <c r="A1996" s="323" t="n">
        <v>46062.42024305555</v>
      </c>
      <c r="B1996" s="82" t="n">
        <v>46062</v>
      </c>
      <c r="C1996" t="n">
        <v>374.1</v>
      </c>
      <c r="D1996" t="n">
        <v>842.8</v>
      </c>
      <c r="E1996" t="n">
        <v>5.2</v>
      </c>
      <c r="F1996" t="n">
        <v>10.2</v>
      </c>
      <c r="G1996" t="n">
        <v>0.4438775510204082</v>
      </c>
      <c r="H1996" t="n">
        <v>0.5561224489795917</v>
      </c>
      <c r="I1996" t="n">
        <v>0.5098039215686275</v>
      </c>
      <c r="J1996" t="n">
        <v>0.4901960784313725</v>
      </c>
      <c r="K1996" t="n">
        <v>0.2262905162064827</v>
      </c>
      <c r="L1996" t="n">
        <v>0.2835134053621449</v>
      </c>
      <c r="M1996" t="n">
        <v>0.4901960784313725</v>
      </c>
    </row>
    <row r="1997">
      <c r="A1997" s="323" t="n">
        <v>46062.46179398148</v>
      </c>
      <c r="B1997" s="82" t="n">
        <v>46062</v>
      </c>
      <c r="C1997" t="n">
        <v>380.7</v>
      </c>
      <c r="D1997" t="n">
        <v>832.2</v>
      </c>
      <c r="E1997" t="n">
        <v>5.4</v>
      </c>
      <c r="F1997" t="n">
        <v>10.7</v>
      </c>
      <c r="G1997" t="n">
        <v>0.4574621485219899</v>
      </c>
      <c r="H1997" t="n">
        <v>0.5425378514780101</v>
      </c>
      <c r="I1997" t="n">
        <v>0.5046728971962617</v>
      </c>
      <c r="J1997" t="n">
        <v>0.4953271028037383</v>
      </c>
      <c r="K1997" t="n">
        <v>0.2308687478522192</v>
      </c>
      <c r="L1997" t="n">
        <v>0.2738041493440425</v>
      </c>
      <c r="M1997" t="n">
        <v>0.4953271028037383</v>
      </c>
    </row>
    <row r="1998">
      <c r="A1998" s="323" t="n">
        <v>46062.54826388889</v>
      </c>
      <c r="B1998" s="82" t="n">
        <v>46062</v>
      </c>
      <c r="C1998" t="n">
        <v>380.4</v>
      </c>
      <c r="D1998" t="n">
        <v>841.6</v>
      </c>
      <c r="E1998" t="n">
        <v>5.6</v>
      </c>
      <c r="F1998" t="n">
        <v>10.5</v>
      </c>
      <c r="G1998" t="n">
        <v>0.4519961977186311</v>
      </c>
      <c r="H1998" t="n">
        <v>0.5480038022813689</v>
      </c>
      <c r="I1998" t="n">
        <v>0.5333333333333333</v>
      </c>
      <c r="J1998" t="n">
        <v>0.4666666666666667</v>
      </c>
      <c r="K1998" t="n">
        <v>0.2410646387832699</v>
      </c>
      <c r="L1998" t="n">
        <v>0.2922686945500634</v>
      </c>
      <c r="M1998" t="n">
        <v>0.4666666666666667</v>
      </c>
    </row>
    <row r="1999">
      <c r="A1999" s="323" t="n">
        <v>46063.27383101852</v>
      </c>
      <c r="B1999" s="82" t="n">
        <v>46063</v>
      </c>
      <c r="C1999" t="n">
        <v>390.2</v>
      </c>
      <c r="D1999" t="n">
        <v>849.8</v>
      </c>
      <c r="E1999" t="n">
        <v>5.5</v>
      </c>
      <c r="F1999" t="n">
        <v>10.7</v>
      </c>
      <c r="G1999" t="n">
        <v>0.459166862791245</v>
      </c>
      <c r="H1999" t="n">
        <v>0.540833137208755</v>
      </c>
      <c r="I1999" t="n">
        <v>0.5140186915887851</v>
      </c>
      <c r="J1999" t="n">
        <v>0.4859813084112149</v>
      </c>
      <c r="K1999" t="n">
        <v>0.236020350032883</v>
      </c>
      <c r="L1999" t="n">
        <v>0.2779983415559021</v>
      </c>
      <c r="M1999" t="n">
        <v>0.4859813084112149</v>
      </c>
    </row>
    <row r="2000">
      <c r="A2000" s="323" t="n">
        <v>46063.29578703704</v>
      </c>
      <c r="B2000" s="82" t="n">
        <v>46063</v>
      </c>
      <c r="C2000" t="n">
        <v>385.2</v>
      </c>
      <c r="D2000" t="n">
        <v>845.2</v>
      </c>
      <c r="E2000" t="n">
        <v>5.4</v>
      </c>
      <c r="F2000" t="n">
        <v>10.6</v>
      </c>
      <c r="G2000" t="n">
        <v>0.4557501183151916</v>
      </c>
      <c r="H2000" t="n">
        <v>0.5442498816848084</v>
      </c>
      <c r="I2000" t="n">
        <v>0.5094339622641509</v>
      </c>
      <c r="J2000" t="n">
        <v>0.490566037735849</v>
      </c>
      <c r="K2000" t="n">
        <v>0.2321745885756637</v>
      </c>
      <c r="L2000" t="n">
        <v>0.2772593736884873</v>
      </c>
      <c r="M2000" t="n">
        <v>0.490566037735849</v>
      </c>
    </row>
    <row r="2001">
      <c r="A2001" s="323" t="n">
        <v>46063.3377662037</v>
      </c>
      <c r="B2001" s="82" t="n">
        <v>46063</v>
      </c>
      <c r="C2001" t="n">
        <v>392.3</v>
      </c>
      <c r="D2001" t="n">
        <v>840.2</v>
      </c>
      <c r="E2001" t="n">
        <v>5.4</v>
      </c>
      <c r="F2001" t="n">
        <v>10.7</v>
      </c>
      <c r="G2001" t="n">
        <v>0.4669126398476553</v>
      </c>
      <c r="H2001" t="n">
        <v>0.5330873601523447</v>
      </c>
      <c r="I2001" t="n">
        <v>0.5046728971962617</v>
      </c>
      <c r="J2001" t="n">
        <v>0.4953271028037383</v>
      </c>
      <c r="K2001" t="n">
        <v>0.2356381546894709</v>
      </c>
      <c r="L2001" t="n">
        <v>0.2690347425067908</v>
      </c>
      <c r="M2001" t="n">
        <v>0.4953271028037383</v>
      </c>
    </row>
    <row r="2002">
      <c r="A2002" s="323" t="n">
        <v>46063.39854166667</v>
      </c>
      <c r="B2002" s="82" t="n">
        <v>46063</v>
      </c>
      <c r="C2002" t="n">
        <v>406.3</v>
      </c>
      <c r="D2002" t="n">
        <v>864.5</v>
      </c>
      <c r="E2002" t="n">
        <v>5.6</v>
      </c>
      <c r="F2002" t="n">
        <v>10.9</v>
      </c>
      <c r="G2002" t="n">
        <v>0.4699826489300173</v>
      </c>
      <c r="H2002" t="n">
        <v>0.5300173510699826</v>
      </c>
      <c r="I2002" t="n">
        <v>0.5137614678899082</v>
      </c>
      <c r="J2002" t="n">
        <v>0.4862385321100918</v>
      </c>
      <c r="K2002" t="n">
        <v>0.2414589755970731</v>
      </c>
      <c r="L2002" t="n">
        <v>0.272302492292835</v>
      </c>
      <c r="M2002" t="n">
        <v>0.4862385321100918</v>
      </c>
    </row>
    <row r="2003">
      <c r="A2003" s="323" t="n">
        <v>46063.42748842593</v>
      </c>
      <c r="B2003" s="82" t="n">
        <v>46063</v>
      </c>
      <c r="C2003" t="n">
        <v>397.5</v>
      </c>
      <c r="D2003" t="n">
        <v>860.3</v>
      </c>
      <c r="E2003" t="n">
        <v>5.5</v>
      </c>
      <c r="F2003" t="n">
        <v>10.8</v>
      </c>
      <c r="G2003" t="n">
        <v>0.4620481227478787</v>
      </c>
      <c r="H2003" t="n">
        <v>0.5379518772521213</v>
      </c>
      <c r="I2003" t="n">
        <v>0.5092592592592592</v>
      </c>
      <c r="J2003" t="n">
        <v>0.4907407407407408</v>
      </c>
      <c r="K2003" t="n">
        <v>0.2353022847327159</v>
      </c>
      <c r="L2003" t="n">
        <v>0.2739569745265432</v>
      </c>
      <c r="M2003" t="n">
        <v>0.4907407407407408</v>
      </c>
    </row>
    <row r="2004">
      <c r="A2004" s="323" t="n">
        <v>46063.46967592592</v>
      </c>
      <c r="B2004" s="82" t="n">
        <v>46063</v>
      </c>
      <c r="C2004" t="n">
        <v>387.5</v>
      </c>
      <c r="D2004" t="n">
        <v>834.8</v>
      </c>
      <c r="E2004" t="n">
        <v>5.4</v>
      </c>
      <c r="F2004" t="n">
        <v>10.6</v>
      </c>
      <c r="G2004" t="n">
        <v>0.4641830378533781</v>
      </c>
      <c r="H2004" t="n">
        <v>0.5358169621466219</v>
      </c>
      <c r="I2004" t="n">
        <v>0.5094339622641509</v>
      </c>
      <c r="J2004" t="n">
        <v>0.490566037735849</v>
      </c>
      <c r="K2004" t="n">
        <v>0.2364706041894568</v>
      </c>
      <c r="L2004" t="n">
        <v>0.2729633580746942</v>
      </c>
      <c r="M2004" t="n">
        <v>0.490566037735849</v>
      </c>
    </row>
    <row r="2005">
      <c r="A2005" s="323" t="n">
        <v>46063.52105324074</v>
      </c>
      <c r="B2005" s="82" t="n">
        <v>46063</v>
      </c>
      <c r="C2005" t="n">
        <v>385.2</v>
      </c>
      <c r="D2005" t="n">
        <v>832.2</v>
      </c>
      <c r="E2005" t="n">
        <v>5.5</v>
      </c>
      <c r="F2005" t="n">
        <v>10.7</v>
      </c>
      <c r="G2005" t="n">
        <v>0.4628695025234318</v>
      </c>
      <c r="H2005" t="n">
        <v>0.5371304974765682</v>
      </c>
      <c r="I2005" t="n">
        <v>0.5140186915887851</v>
      </c>
      <c r="J2005" t="n">
        <v>0.4859813084112149</v>
      </c>
      <c r="K2005" t="n">
        <v>0.2379235760634463</v>
      </c>
      <c r="L2005" t="n">
        <v>0.2760951155253388</v>
      </c>
      <c r="M2005" t="n">
        <v>0.4859813084112149</v>
      </c>
    </row>
    <row r="2006">
      <c r="A2006" s="323" t="n">
        <v>46064.28876157408</v>
      </c>
      <c r="B2006" s="82" t="n">
        <v>46064</v>
      </c>
      <c r="C2006" t="n">
        <v>380.5</v>
      </c>
      <c r="D2006" t="n">
        <v>903.2</v>
      </c>
      <c r="E2006" t="n">
        <v>5.6</v>
      </c>
      <c r="F2006" t="n">
        <v>10.9</v>
      </c>
      <c r="G2006" t="n">
        <v>0.4212798937112489</v>
      </c>
      <c r="H2006" t="n">
        <v>0.5787201062887511</v>
      </c>
      <c r="I2006" t="n">
        <v>0.5137614678899082</v>
      </c>
      <c r="J2006" t="n">
        <v>0.4862385321100918</v>
      </c>
      <c r="K2006" t="n">
        <v>0.2164373765855957</v>
      </c>
      <c r="L2006" t="n">
        <v>0.2973240913043125</v>
      </c>
      <c r="M2006" t="n">
        <v>0.4862385321100918</v>
      </c>
    </row>
    <row r="2007">
      <c r="A2007" s="323" t="n">
        <v>46064.30431712963</v>
      </c>
      <c r="B2007" s="82" t="n">
        <v>46064</v>
      </c>
      <c r="C2007" t="n">
        <v>375.2</v>
      </c>
      <c r="D2007" t="n">
        <v>853.2</v>
      </c>
      <c r="E2007" t="n">
        <v>5.5</v>
      </c>
      <c r="F2007" t="n">
        <v>10.8</v>
      </c>
      <c r="G2007" t="n">
        <v>0.4397562119081106</v>
      </c>
      <c r="H2007" t="n">
        <v>0.5602437880918893</v>
      </c>
      <c r="I2007" t="n">
        <v>0.5092592592592592</v>
      </c>
      <c r="J2007" t="n">
        <v>0.4907407407407408</v>
      </c>
      <c r="K2007" t="n">
        <v>0.2239499227309822</v>
      </c>
      <c r="L2007" t="n">
        <v>0.2853093365282769</v>
      </c>
      <c r="M2007" t="n">
        <v>0.4907407407407408</v>
      </c>
    </row>
    <row r="2008">
      <c r="A2008" s="323" t="n">
        <v>46064.33971064815</v>
      </c>
      <c r="B2008" s="82" t="n">
        <v>46064</v>
      </c>
      <c r="C2008" t="n">
        <v>400.2</v>
      </c>
      <c r="D2008" t="n">
        <v>859.8</v>
      </c>
      <c r="E2008" t="n">
        <v>5.5</v>
      </c>
      <c r="F2008" t="n">
        <v>10.7</v>
      </c>
      <c r="G2008" t="n">
        <v>0.4654570830425681</v>
      </c>
      <c r="H2008" t="n">
        <v>0.5345429169574319</v>
      </c>
      <c r="I2008" t="n">
        <v>0.5140186915887851</v>
      </c>
      <c r="J2008" t="n">
        <v>0.4859813084112149</v>
      </c>
      <c r="K2008" t="n">
        <v>0.2392536408162733</v>
      </c>
      <c r="L2008" t="n">
        <v>0.2747650507725118</v>
      </c>
      <c r="M2008" t="n">
        <v>0.4859813084112149</v>
      </c>
    </row>
    <row r="2009">
      <c r="A2009" s="323" t="n">
        <v>46064.38542824074</v>
      </c>
      <c r="B2009" s="82" t="n">
        <v>46064</v>
      </c>
      <c r="C2009" t="n">
        <v>395.4</v>
      </c>
      <c r="D2009" t="n">
        <v>847.5</v>
      </c>
      <c r="E2009" t="n">
        <v>5.5</v>
      </c>
      <c r="F2009" t="n">
        <v>10.6</v>
      </c>
      <c r="G2009" t="n">
        <v>0.4665486725663717</v>
      </c>
      <c r="H2009" t="n">
        <v>0.5334513274336283</v>
      </c>
      <c r="I2009" t="n">
        <v>0.5188679245283019</v>
      </c>
      <c r="J2009" t="n">
        <v>0.4811320754716981</v>
      </c>
      <c r="K2009" t="n">
        <v>0.2420771414259476</v>
      </c>
      <c r="L2009" t="n">
        <v>0.2767907831023543</v>
      </c>
      <c r="M2009" t="n">
        <v>0.4811320754716981</v>
      </c>
    </row>
    <row r="2010">
      <c r="A2010" s="323" t="n">
        <v>46064.43491898148</v>
      </c>
      <c r="B2010" s="82" t="n">
        <v>46064</v>
      </c>
      <c r="C2010" t="n">
        <v>387.5</v>
      </c>
      <c r="D2010" t="n">
        <v>851.3</v>
      </c>
      <c r="E2010" t="n">
        <v>5.4</v>
      </c>
      <c r="F2010" t="n">
        <v>10.5</v>
      </c>
      <c r="G2010" t="n">
        <v>0.4551861858334312</v>
      </c>
      <c r="H2010" t="n">
        <v>0.5448138141665687</v>
      </c>
      <c r="I2010" t="n">
        <v>0.5142857142857143</v>
      </c>
      <c r="J2010" t="n">
        <v>0.4857142857142857</v>
      </c>
      <c r="K2010" t="n">
        <v>0.2340957527143361</v>
      </c>
      <c r="L2010" t="n">
        <v>0.2801899615713782</v>
      </c>
      <c r="M2010" t="n">
        <v>0.4857142857142857</v>
      </c>
    </row>
    <row r="2011">
      <c r="A2011" s="323" t="n">
        <v>46064.4731712963</v>
      </c>
      <c r="B2011" s="82" t="n">
        <v>46064</v>
      </c>
      <c r="C2011" t="n">
        <v>398.5</v>
      </c>
      <c r="D2011" t="n">
        <v>833.3</v>
      </c>
      <c r="E2011" t="n">
        <v>5.6</v>
      </c>
      <c r="F2011" t="n">
        <v>10.4</v>
      </c>
      <c r="G2011" t="n">
        <v>0.4782191287651507</v>
      </c>
      <c r="H2011" t="n">
        <v>0.5217808712348494</v>
      </c>
      <c r="I2011" t="n">
        <v>0.5384615384615384</v>
      </c>
      <c r="J2011" t="n">
        <v>0.4615384615384616</v>
      </c>
      <c r="K2011" t="n">
        <v>0.2575026077966196</v>
      </c>
      <c r="L2011" t="n">
        <v>0.2809589306649189</v>
      </c>
      <c r="M2011" t="n">
        <v>0.4615384615384616</v>
      </c>
    </row>
    <row r="2012">
      <c r="A2012" s="323" t="n">
        <v>46064.51660879629</v>
      </c>
      <c r="B2012" s="82" t="n">
        <v>46064</v>
      </c>
      <c r="C2012" t="n">
        <v>395.2</v>
      </c>
      <c r="D2012" t="n">
        <v>837.5</v>
      </c>
      <c r="E2012" t="n">
        <v>5.5</v>
      </c>
      <c r="F2012" t="n">
        <v>10.6</v>
      </c>
      <c r="G2012" t="n">
        <v>0.4718805970149254</v>
      </c>
      <c r="H2012" t="n">
        <v>0.5281194029850746</v>
      </c>
      <c r="I2012" t="n">
        <v>0.5188679245283019</v>
      </c>
      <c r="J2012" t="n">
        <v>0.4811320754716981</v>
      </c>
      <c r="K2012" t="n">
        <v>0.2448437059983103</v>
      </c>
      <c r="L2012" t="n">
        <v>0.2740242185299915</v>
      </c>
      <c r="M2012" t="n">
        <v>0.4811320754716981</v>
      </c>
    </row>
    <row r="2013">
      <c r="A2013" s="323" t="n">
        <v>46065.28194444445</v>
      </c>
      <c r="B2013" s="82" t="n">
        <v>46065</v>
      </c>
      <c r="C2013" t="n">
        <v>360.2</v>
      </c>
      <c r="D2013" t="n">
        <v>831.5</v>
      </c>
      <c r="E2013" t="n">
        <v>5.4</v>
      </c>
      <c r="F2013" t="n">
        <v>10.8</v>
      </c>
      <c r="G2013" t="n">
        <v>0.4331930246542393</v>
      </c>
      <c r="H2013" t="n">
        <v>0.5668069753457606</v>
      </c>
      <c r="I2013" t="n">
        <v>0.5</v>
      </c>
      <c r="J2013" t="n">
        <v>0.5</v>
      </c>
      <c r="K2013" t="n">
        <v>0.2165965123271197</v>
      </c>
      <c r="L2013" t="n">
        <v>0.2834034876728803</v>
      </c>
      <c r="M2013" t="n">
        <v>0.5</v>
      </c>
    </row>
    <row r="2014">
      <c r="A2014" s="323" t="n">
        <v>46065.31151620371</v>
      </c>
      <c r="B2014" s="82" t="n">
        <v>46065</v>
      </c>
      <c r="C2014" t="n">
        <v>372.3</v>
      </c>
      <c r="D2014" t="n">
        <v>836.2</v>
      </c>
      <c r="E2014" t="n">
        <v>5.5</v>
      </c>
      <c r="F2014" t="n">
        <v>10.7</v>
      </c>
      <c r="G2014" t="n">
        <v>0.4452284142549629</v>
      </c>
      <c r="H2014" t="n">
        <v>0.554771585745037</v>
      </c>
      <c r="I2014" t="n">
        <v>0.5140186915887851</v>
      </c>
      <c r="J2014" t="n">
        <v>0.4859813084112149</v>
      </c>
      <c r="K2014" t="n">
        <v>0.2288557269534856</v>
      </c>
      <c r="L2014" t="n">
        <v>0.2851629646352994</v>
      </c>
      <c r="M2014" t="n">
        <v>0.4859813084112149</v>
      </c>
    </row>
    <row r="2015">
      <c r="A2015" s="323" t="n">
        <v>46065.35226851852</v>
      </c>
      <c r="B2015" s="82" t="n">
        <v>46065</v>
      </c>
      <c r="C2015" t="n">
        <v>382.5</v>
      </c>
      <c r="D2015" t="n">
        <v>843.6</v>
      </c>
      <c r="E2015" t="n">
        <v>5.4</v>
      </c>
      <c r="F2015" t="n">
        <v>10.8</v>
      </c>
      <c r="G2015" t="n">
        <v>0.4534139402560455</v>
      </c>
      <c r="H2015" t="n">
        <v>0.5465860597439545</v>
      </c>
      <c r="I2015" t="n">
        <v>0.5</v>
      </c>
      <c r="J2015" t="n">
        <v>0.5</v>
      </c>
      <c r="K2015" t="n">
        <v>0.2267069701280228</v>
      </c>
      <c r="L2015" t="n">
        <v>0.2732930298719772</v>
      </c>
      <c r="M2015" t="n">
        <v>0.5</v>
      </c>
    </row>
    <row r="2016">
      <c r="A2016" s="323" t="n">
        <v>46065.39599537037</v>
      </c>
      <c r="B2016" s="82" t="n">
        <v>46065</v>
      </c>
      <c r="C2016" t="n">
        <v>380.3</v>
      </c>
      <c r="D2016" t="n">
        <v>840.3</v>
      </c>
      <c r="E2016" t="n">
        <v>5.5</v>
      </c>
      <c r="F2016" t="n">
        <v>10.7</v>
      </c>
      <c r="G2016" t="n">
        <v>0.4525764607878139</v>
      </c>
      <c r="H2016" t="n">
        <v>0.5474235392121861</v>
      </c>
      <c r="I2016" t="n">
        <v>0.5140186915887851</v>
      </c>
      <c r="J2016" t="n">
        <v>0.4859813084112149</v>
      </c>
      <c r="K2016" t="n">
        <v>0.2326327602180352</v>
      </c>
      <c r="L2016" t="n">
        <v>0.2813859313707499</v>
      </c>
      <c r="M2016" t="n">
        <v>0.4859813084112149</v>
      </c>
    </row>
    <row r="2017">
      <c r="A2017" s="323" t="n">
        <v>46065.43327546296</v>
      </c>
      <c r="B2017" s="82" t="n">
        <v>46065</v>
      </c>
      <c r="C2017" t="n">
        <v>383.2</v>
      </c>
      <c r="D2017" t="n">
        <v>842.2</v>
      </c>
      <c r="E2017" t="n">
        <v>5.4</v>
      </c>
      <c r="F2017" t="n">
        <v>10.4</v>
      </c>
      <c r="G2017" t="n">
        <v>0.4549988126335787</v>
      </c>
      <c r="H2017" t="n">
        <v>0.5450011873664213</v>
      </c>
      <c r="I2017" t="n">
        <v>0.5192307692307693</v>
      </c>
      <c r="J2017" t="n">
        <v>0.4807692307692307</v>
      </c>
      <c r="K2017" t="n">
        <v>0.2362493834828197</v>
      </c>
      <c r="L2017" t="n">
        <v>0.2829813857479496</v>
      </c>
      <c r="M2017" t="n">
        <v>0.4807692307692307</v>
      </c>
    </row>
    <row r="2018">
      <c r="A2018" s="323" t="n">
        <v>46065.47321759259</v>
      </c>
      <c r="B2018" s="82" t="n">
        <v>46065</v>
      </c>
      <c r="C2018" t="n">
        <v>375.2</v>
      </c>
      <c r="D2018" t="n">
        <v>839.6</v>
      </c>
      <c r="E2018" t="n">
        <v>5.5</v>
      </c>
      <c r="F2018" t="n">
        <v>105</v>
      </c>
      <c r="G2018" t="n">
        <v>0.4468794664125774</v>
      </c>
      <c r="H2018" t="n">
        <v>0.5531205335874226</v>
      </c>
      <c r="I2018" t="n">
        <v>0.05238095238095238</v>
      </c>
      <c r="J2018" t="n">
        <v>0.9476190476190476</v>
      </c>
      <c r="K2018" t="n">
        <v>0.02340797205018263</v>
      </c>
      <c r="L2018" t="n">
        <v>0.02897298033076976</v>
      </c>
      <c r="M2018" t="n">
        <v>0.9476190476190476</v>
      </c>
    </row>
    <row r="2019">
      <c r="A2019" s="323" t="n">
        <v>46065.51476851852</v>
      </c>
      <c r="B2019" s="82" t="n">
        <v>46065</v>
      </c>
      <c r="C2019" t="n">
        <v>390.2</v>
      </c>
      <c r="D2019" t="n">
        <v>838.1</v>
      </c>
      <c r="E2019" t="n">
        <v>5.4</v>
      </c>
      <c r="F2019" t="n">
        <v>10.8</v>
      </c>
      <c r="G2019" t="n">
        <v>0.4655769001312492</v>
      </c>
      <c r="H2019" t="n">
        <v>0.5344230998687508</v>
      </c>
      <c r="I2019" t="n">
        <v>0.5</v>
      </c>
      <c r="J2019" t="n">
        <v>0.5</v>
      </c>
      <c r="K2019" t="n">
        <v>0.2327884500656246</v>
      </c>
      <c r="L2019" t="n">
        <v>0.2672115499343754</v>
      </c>
      <c r="M2019" t="n">
        <v>0.5</v>
      </c>
    </row>
    <row r="2020">
      <c r="A2020" s="323" t="n">
        <v>46066.27427083333</v>
      </c>
      <c r="B2020" s="82" t="n">
        <v>46066</v>
      </c>
      <c r="C2020" t="n">
        <v>395.5</v>
      </c>
      <c r="D2020" t="n">
        <v>845.5</v>
      </c>
      <c r="E2020" t="n">
        <v>5.5</v>
      </c>
      <c r="F2020" t="n">
        <v>10.7</v>
      </c>
      <c r="G2020" t="n">
        <v>0.4677705499704317</v>
      </c>
      <c r="H2020" t="n">
        <v>0.5322294500295683</v>
      </c>
      <c r="I2020" t="n">
        <v>0.5140186915887851</v>
      </c>
      <c r="J2020" t="n">
        <v>0.4859813084112149</v>
      </c>
      <c r="K2020" t="n">
        <v>0.2404428060595677</v>
      </c>
      <c r="L2020" t="n">
        <v>0.2735758855292174</v>
      </c>
      <c r="M2020" t="n">
        <v>0.4859813084112149</v>
      </c>
    </row>
    <row r="2021">
      <c r="A2021" s="323" t="n">
        <v>46066.3047337963</v>
      </c>
      <c r="B2021" s="82" t="n">
        <v>46066</v>
      </c>
      <c r="C2021" t="n">
        <v>390.2</v>
      </c>
      <c r="D2021" t="n">
        <v>842.3</v>
      </c>
      <c r="E2021" t="n">
        <v>5.4</v>
      </c>
      <c r="F2021" t="n">
        <v>10.5</v>
      </c>
      <c r="G2021" t="n">
        <v>0.4632553721951799</v>
      </c>
      <c r="H2021" t="n">
        <v>0.5367446278048201</v>
      </c>
      <c r="I2021" t="n">
        <v>0.5142857142857143</v>
      </c>
      <c r="J2021" t="n">
        <v>0.4857142857142857</v>
      </c>
      <c r="K2021" t="n">
        <v>0.2382456199860925</v>
      </c>
      <c r="L2021" t="n">
        <v>0.2760400942996218</v>
      </c>
      <c r="M2021" t="n">
        <v>0.4857142857142857</v>
      </c>
    </row>
    <row r="2022">
      <c r="A2022" s="323" t="n">
        <v>46066.07589120371</v>
      </c>
      <c r="B2022" s="82" t="n">
        <v>46066</v>
      </c>
      <c r="C2022" t="n">
        <v>390.2</v>
      </c>
      <c r="D2022" t="n">
        <v>842.3</v>
      </c>
      <c r="E2022" t="n">
        <v>5.4</v>
      </c>
      <c r="F2022" t="n">
        <v>10.5</v>
      </c>
      <c r="G2022" t="n">
        <v>0.4632553721951799</v>
      </c>
      <c r="H2022" t="n">
        <v>0.5367446278048201</v>
      </c>
      <c r="I2022" t="n">
        <v>0.5142857142857143</v>
      </c>
      <c r="J2022" t="n">
        <v>0.4857142857142857</v>
      </c>
      <c r="K2022" t="n">
        <v>0.2382456199860925</v>
      </c>
      <c r="L2022" t="n">
        <v>0.2760400942996218</v>
      </c>
      <c r="M2022" t="n">
        <v>0.4857142857142857</v>
      </c>
    </row>
    <row r="2023">
      <c r="A2023" s="323" t="n">
        <v>46066.12464120371</v>
      </c>
      <c r="B2023" s="82" t="n">
        <v>46066</v>
      </c>
      <c r="C2023" t="n">
        <v>388.5</v>
      </c>
      <c r="D2023" t="n">
        <v>844.3</v>
      </c>
      <c r="E2023" t="n">
        <v>5.5</v>
      </c>
      <c r="F2023" t="n">
        <v>10.8</v>
      </c>
      <c r="G2023" t="n">
        <v>0.4601444984010423</v>
      </c>
      <c r="H2023" t="n">
        <v>0.5398555015989577</v>
      </c>
      <c r="I2023" t="n">
        <v>0.5092592592592592</v>
      </c>
      <c r="J2023" t="n">
        <v>0.4907407407407408</v>
      </c>
      <c r="K2023" t="n">
        <v>0.2343328464079382</v>
      </c>
      <c r="L2023" t="n">
        <v>0.274926412851321</v>
      </c>
      <c r="M2023" t="n">
        <v>0.4907407407407408</v>
      </c>
    </row>
    <row r="2024">
      <c r="A2024" s="323" t="n">
        <v>46066.15940972222</v>
      </c>
      <c r="B2024" s="82" t="n">
        <v>46066</v>
      </c>
      <c r="C2024" t="n">
        <v>390.6</v>
      </c>
      <c r="D2024" t="n">
        <v>848.2</v>
      </c>
      <c r="E2024" t="n">
        <v>5.5</v>
      </c>
      <c r="F2024" t="n">
        <v>10.6</v>
      </c>
      <c r="G2024" t="n">
        <v>0.4605045979721764</v>
      </c>
      <c r="H2024" t="n">
        <v>0.5394954020278236</v>
      </c>
      <c r="I2024" t="n">
        <v>0.5188679245283019</v>
      </c>
      <c r="J2024" t="n">
        <v>0.4811320754716981</v>
      </c>
      <c r="K2024" t="n">
        <v>0.2389410649855632</v>
      </c>
      <c r="L2024" t="n">
        <v>0.2799268595427387</v>
      </c>
      <c r="M2024" t="n">
        <v>0.4811320754716981</v>
      </c>
    </row>
    <row r="2025">
      <c r="A2025" s="323" t="n">
        <v>46066.19362268518</v>
      </c>
      <c r="B2025" s="82" t="n">
        <v>46066</v>
      </c>
      <c r="C2025" t="n">
        <v>368.5</v>
      </c>
      <c r="D2025" t="n">
        <v>837.4</v>
      </c>
      <c r="E2025" t="n">
        <v>5.5</v>
      </c>
      <c r="F2025" t="n">
        <v>10.8</v>
      </c>
      <c r="G2025" t="n">
        <v>0.440052543587294</v>
      </c>
      <c r="H2025" t="n">
        <v>0.5599474564127059</v>
      </c>
      <c r="I2025" t="n">
        <v>0.5092592592592592</v>
      </c>
      <c r="J2025" t="n">
        <v>0.4907407407407408</v>
      </c>
      <c r="K2025" t="n">
        <v>0.2241008323824182</v>
      </c>
      <c r="L2025" t="n">
        <v>0.285158426876841</v>
      </c>
      <c r="M2025" t="n">
        <v>0.4907407407407408</v>
      </c>
    </row>
    <row r="2026">
      <c r="A2026" s="323" t="n">
        <v>46066.23353009259</v>
      </c>
      <c r="B2026" s="82" t="n">
        <v>46066</v>
      </c>
      <c r="C2026" t="n">
        <v>375.3</v>
      </c>
      <c r="D2026" t="n">
        <v>834.6</v>
      </c>
      <c r="E2026" t="n">
        <v>5.4</v>
      </c>
      <c r="F2026" t="n">
        <v>10.6</v>
      </c>
      <c r="G2026" t="n">
        <v>0.4496764917325665</v>
      </c>
      <c r="H2026" t="n">
        <v>0.5503235082674335</v>
      </c>
      <c r="I2026" t="n">
        <v>0.5094339622641509</v>
      </c>
      <c r="J2026" t="n">
        <v>0.490566037735849</v>
      </c>
      <c r="K2026" t="n">
        <v>0.2290804769203641</v>
      </c>
      <c r="L2026" t="n">
        <v>0.2803534853437868</v>
      </c>
      <c r="M2026" t="n">
        <v>0.490566037735849</v>
      </c>
    </row>
    <row r="2027">
      <c r="A2027" s="323" t="n">
        <v>46066.2929050926</v>
      </c>
      <c r="B2027" s="82" t="n">
        <v>46066</v>
      </c>
      <c r="C2027" t="n">
        <v>360.2</v>
      </c>
      <c r="D2027" t="n">
        <v>847.3</v>
      </c>
      <c r="E2027" t="n">
        <v>5.5</v>
      </c>
      <c r="F2027" t="n">
        <v>10.5</v>
      </c>
      <c r="G2027" t="n">
        <v>0.425115071403281</v>
      </c>
      <c r="H2027" t="n">
        <v>0.574884928596719</v>
      </c>
      <c r="I2027" t="n">
        <v>0.5238095238095238</v>
      </c>
      <c r="J2027" t="n">
        <v>0.4761904761904762</v>
      </c>
      <c r="K2027" t="n">
        <v>0.2226793231160044</v>
      </c>
      <c r="L2027" t="n">
        <v>0.3011302006935195</v>
      </c>
      <c r="M2027" t="n">
        <v>0.4761904761904762</v>
      </c>
    </row>
    <row r="2028">
      <c r="A2028" s="323" t="n">
        <v>46067.04018518519</v>
      </c>
      <c r="B2028" s="82" t="n">
        <v>46067</v>
      </c>
      <c r="C2028" t="n">
        <v>380.2</v>
      </c>
      <c r="D2028" t="n">
        <v>851.4</v>
      </c>
      <c r="E2028" t="n">
        <v>5.5</v>
      </c>
      <c r="F2028" t="n">
        <v>10.7</v>
      </c>
      <c r="G2028" t="n">
        <v>0.446558609349307</v>
      </c>
      <c r="H2028" t="n">
        <v>0.553441390650693</v>
      </c>
      <c r="I2028" t="n">
        <v>0.5140186915887851</v>
      </c>
      <c r="J2028" t="n">
        <v>0.4859813084112149</v>
      </c>
      <c r="K2028" t="n">
        <v>0.2295394720954382</v>
      </c>
      <c r="L2028" t="n">
        <v>0.2844792194933469</v>
      </c>
      <c r="M2028" t="n">
        <v>0.4859813084112149</v>
      </c>
    </row>
    <row r="2029">
      <c r="A2029" s="323" t="n">
        <v>46067.09931712963</v>
      </c>
      <c r="B2029" s="82" t="n">
        <v>46067</v>
      </c>
      <c r="C2029" t="n">
        <v>393.2</v>
      </c>
      <c r="D2029" t="n">
        <v>845.2</v>
      </c>
      <c r="E2029" t="n">
        <v>5.4</v>
      </c>
      <c r="F2029" t="n">
        <v>10.6</v>
      </c>
      <c r="G2029" t="n">
        <v>0.4652153336488405</v>
      </c>
      <c r="H2029" t="n">
        <v>0.5347846663511595</v>
      </c>
      <c r="I2029" t="n">
        <v>0.5094339622641509</v>
      </c>
      <c r="J2029" t="n">
        <v>0.490566037735849</v>
      </c>
      <c r="K2029" t="n">
        <v>0.2369964907267678</v>
      </c>
      <c r="L2029" t="n">
        <v>0.2724374715373831</v>
      </c>
      <c r="M2029" t="n">
        <v>0.490566037735849</v>
      </c>
    </row>
    <row r="2030">
      <c r="A2030" s="323" t="n">
        <v>46067.12875</v>
      </c>
      <c r="B2030" s="82" t="n">
        <v>46067</v>
      </c>
      <c r="C2030" t="n">
        <v>290.2</v>
      </c>
      <c r="D2030" t="n">
        <v>838.5</v>
      </c>
      <c r="E2030" t="n">
        <v>5.5</v>
      </c>
      <c r="F2030" t="n">
        <v>10.7</v>
      </c>
      <c r="G2030" t="n">
        <v>0.3460942158616577</v>
      </c>
      <c r="H2030" t="n">
        <v>0.6539057841383422</v>
      </c>
      <c r="I2030" t="n">
        <v>0.5140186915887851</v>
      </c>
      <c r="J2030" t="n">
        <v>0.4859813084112149</v>
      </c>
      <c r="K2030" t="n">
        <v>0.1778988960036559</v>
      </c>
      <c r="L2030" t="n">
        <v>0.3361197955851292</v>
      </c>
      <c r="M2030" t="n">
        <v>0.4859813084112149</v>
      </c>
    </row>
    <row r="2031">
      <c r="A2031" s="323" t="n">
        <v>46068.15484953704</v>
      </c>
      <c r="B2031" s="82" t="n">
        <v>46068</v>
      </c>
      <c r="C2031" t="n">
        <v>365.6</v>
      </c>
      <c r="D2031" t="n">
        <v>843.4</v>
      </c>
      <c r="E2031" t="n">
        <v>5.3</v>
      </c>
      <c r="F2031" t="n">
        <v>10.7</v>
      </c>
      <c r="G2031" t="n">
        <v>0.4334835190894001</v>
      </c>
      <c r="H2031" t="n">
        <v>0.5665164809105999</v>
      </c>
      <c r="I2031" t="n">
        <v>0.4953271028037383</v>
      </c>
      <c r="J2031" t="n">
        <v>0.5046728971962616</v>
      </c>
      <c r="K2031" t="n">
        <v>0.2147161356237215</v>
      </c>
      <c r="L2031" t="n">
        <v>0.2806109671800168</v>
      </c>
      <c r="M2031" t="n">
        <v>0.5046728971962616</v>
      </c>
    </row>
    <row r="2032">
      <c r="A2032" s="323" t="n">
        <v>46068.1921412037</v>
      </c>
      <c r="B2032" s="82" t="n">
        <v>46068</v>
      </c>
      <c r="C2032" t="n">
        <v>370.5</v>
      </c>
      <c r="D2032" t="n">
        <v>840.2</v>
      </c>
      <c r="E2032" t="n">
        <v>5.3</v>
      </c>
      <c r="F2032" t="n">
        <v>10.8</v>
      </c>
      <c r="G2032" t="n">
        <v>0.4409664365627232</v>
      </c>
      <c r="H2032" t="n">
        <v>0.5590335634372768</v>
      </c>
      <c r="I2032" t="n">
        <v>0.4907407407407407</v>
      </c>
      <c r="J2032" t="n">
        <v>0.5092592592592593</v>
      </c>
      <c r="K2032" t="n">
        <v>0.2164001957205956</v>
      </c>
      <c r="L2032" t="n">
        <v>0.2743405450201451</v>
      </c>
      <c r="M2032" t="n">
        <v>0.5092592592592593</v>
      </c>
    </row>
    <row r="2033">
      <c r="A2033" s="323" t="n">
        <v>46068.24239583333</v>
      </c>
      <c r="B2033" s="82" t="n">
        <v>46068</v>
      </c>
      <c r="C2033" t="n">
        <v>375.5</v>
      </c>
      <c r="D2033" t="n">
        <v>841.3</v>
      </c>
      <c r="E2033" t="n">
        <v>5.4</v>
      </c>
      <c r="F2033" t="n">
        <v>10.6</v>
      </c>
      <c r="G2033" t="n">
        <v>0.4463330559847855</v>
      </c>
      <c r="H2033" t="n">
        <v>0.5536669440152145</v>
      </c>
      <c r="I2033" t="n">
        <v>0.5094339622641509</v>
      </c>
      <c r="J2033" t="n">
        <v>0.490566037735849</v>
      </c>
      <c r="K2033" t="n">
        <v>0.2273772171997964</v>
      </c>
      <c r="L2033" t="n">
        <v>0.2820567450643546</v>
      </c>
      <c r="M2033" t="n">
        <v>0.490566037735849</v>
      </c>
    </row>
    <row r="2034">
      <c r="A2034" s="323" t="n">
        <v>46068.29649305555</v>
      </c>
      <c r="B2034" s="82" t="n">
        <v>46068</v>
      </c>
      <c r="C2034" t="n">
        <v>380.2</v>
      </c>
      <c r="D2034" t="n">
        <v>839.5</v>
      </c>
      <c r="E2034" t="n">
        <v>5.5</v>
      </c>
      <c r="F2034" t="n">
        <v>10.8</v>
      </c>
      <c r="G2034" t="n">
        <v>0.4528886241810601</v>
      </c>
      <c r="H2034" t="n">
        <v>0.5471113758189399</v>
      </c>
      <c r="I2034" t="n">
        <v>0.5092592592592592</v>
      </c>
      <c r="J2034" t="n">
        <v>0.4907407407407408</v>
      </c>
      <c r="K2034" t="n">
        <v>0.2306377252773917</v>
      </c>
      <c r="L2034" t="n">
        <v>0.2786215339818675</v>
      </c>
      <c r="M2034" t="n">
        <v>0.4907407407407408</v>
      </c>
    </row>
    <row r="2035">
      <c r="A2035" s="323" t="n">
        <v>46069.06303240741</v>
      </c>
      <c r="B2035" s="82" t="n">
        <v>46069</v>
      </c>
      <c r="C2035" t="n">
        <v>378.3</v>
      </c>
      <c r="D2035" t="n">
        <v>841.2</v>
      </c>
      <c r="E2035" t="n">
        <v>5.5</v>
      </c>
      <c r="F2035" t="n">
        <v>10.6</v>
      </c>
      <c r="G2035" t="n">
        <v>0.4497146932952925</v>
      </c>
      <c r="H2035" t="n">
        <v>0.5502853067047075</v>
      </c>
      <c r="I2035" t="n">
        <v>0.5188679245283019</v>
      </c>
      <c r="J2035" t="n">
        <v>0.4811320754716981</v>
      </c>
      <c r="K2035" t="n">
        <v>0.2333425295400102</v>
      </c>
      <c r="L2035" t="n">
        <v>0.2855253949882917</v>
      </c>
      <c r="M2035" t="n">
        <v>0.4811320754716981</v>
      </c>
    </row>
    <row r="2036">
      <c r="A2036" s="323" t="n">
        <v>46069.06384259259</v>
      </c>
      <c r="B2036" s="82" t="n">
        <v>46069</v>
      </c>
      <c r="C2036" t="n">
        <v>378.3</v>
      </c>
      <c r="D2036" t="n">
        <v>841.2</v>
      </c>
      <c r="E2036" t="n">
        <v>5.5</v>
      </c>
      <c r="F2036" t="n">
        <v>10.6</v>
      </c>
      <c r="G2036" t="n">
        <v>0.4497146932952925</v>
      </c>
      <c r="H2036" t="n">
        <v>0.5502853067047075</v>
      </c>
      <c r="I2036" t="n">
        <v>0.5188679245283019</v>
      </c>
      <c r="J2036" t="n">
        <v>0.4811320754716981</v>
      </c>
      <c r="K2036" t="n">
        <v>0.2333425295400102</v>
      </c>
      <c r="L2036" t="n">
        <v>0.2855253949882917</v>
      </c>
      <c r="M2036" t="n">
        <v>0.4811320754716981</v>
      </c>
    </row>
    <row r="2037">
      <c r="A2037" s="323" t="n">
        <v>46069.12248842593</v>
      </c>
      <c r="B2037" s="82" t="n">
        <v>46069</v>
      </c>
      <c r="C2037" t="n">
        <v>382.1</v>
      </c>
      <c r="D2037" t="n">
        <v>839.2</v>
      </c>
      <c r="E2037" t="n">
        <v>5.5</v>
      </c>
      <c r="F2037" t="n">
        <v>10.7</v>
      </c>
      <c r="G2037" t="n">
        <v>0.4553145853193518</v>
      </c>
      <c r="H2037" t="n">
        <v>0.5446854146806482</v>
      </c>
      <c r="I2037" t="n">
        <v>0.5140186915887851</v>
      </c>
      <c r="J2037" t="n">
        <v>0.4859813084112149</v>
      </c>
      <c r="K2037" t="n">
        <v>0.2340402074071435</v>
      </c>
      <c r="L2037" t="n">
        <v>0.2799784841816417</v>
      </c>
      <c r="M2037" t="n">
        <v>0.4859813084112149</v>
      </c>
    </row>
    <row r="2038">
      <c r="A2038" s="323" t="n">
        <v>46069.17850694444</v>
      </c>
      <c r="B2038" s="82" t="n">
        <v>46069</v>
      </c>
      <c r="C2038" t="n">
        <v>386.3</v>
      </c>
      <c r="D2038" t="n">
        <v>852.4</v>
      </c>
      <c r="E2038" t="n">
        <v>5.4</v>
      </c>
      <c r="F2038" t="n">
        <v>10.7</v>
      </c>
      <c r="G2038" t="n">
        <v>0.4531909901454717</v>
      </c>
      <c r="H2038" t="n">
        <v>0.5468090098545284</v>
      </c>
      <c r="I2038" t="n">
        <v>0.5046728971962617</v>
      </c>
      <c r="J2038" t="n">
        <v>0.4953271028037383</v>
      </c>
      <c r="K2038" t="n">
        <v>0.2287132099799577</v>
      </c>
      <c r="L2038" t="n">
        <v>0.2759596872163041</v>
      </c>
      <c r="M2038" t="n">
        <v>0.4953271028037383</v>
      </c>
    </row>
    <row r="2039">
      <c r="A2039" s="323" t="n">
        <v>46069.21673611111</v>
      </c>
      <c r="B2039" s="82" t="n">
        <v>46069</v>
      </c>
      <c r="C2039" t="n">
        <v>405</v>
      </c>
      <c r="D2039" t="n">
        <v>862.9</v>
      </c>
      <c r="E2039" t="n">
        <v>5.6</v>
      </c>
      <c r="F2039" t="n">
        <v>10.8</v>
      </c>
      <c r="G2039" t="n">
        <v>0.4693475489627999</v>
      </c>
      <c r="H2039" t="n">
        <v>0.5306524510372002</v>
      </c>
      <c r="I2039" t="n">
        <v>0.5185185185185185</v>
      </c>
      <c r="J2039" t="n">
        <v>0.4814814814814816</v>
      </c>
      <c r="K2039" t="n">
        <v>0.2433653957584888</v>
      </c>
      <c r="L2039" t="n">
        <v>0.2751531227600297</v>
      </c>
      <c r="M2039" t="n">
        <v>0.4814814814814816</v>
      </c>
    </row>
    <row r="2040">
      <c r="A2040" s="323" t="n">
        <v>46069.2499537037</v>
      </c>
      <c r="B2040" s="82" t="n">
        <v>46069</v>
      </c>
      <c r="C2040" t="n">
        <v>412.7</v>
      </c>
      <c r="D2040" t="n">
        <v>860.8</v>
      </c>
      <c r="E2040" t="n">
        <v>5.5</v>
      </c>
      <c r="F2040" t="n">
        <v>10.6</v>
      </c>
      <c r="G2040" t="n">
        <v>0.4794377323420074</v>
      </c>
      <c r="H2040" t="n">
        <v>0.5205622676579925</v>
      </c>
      <c r="I2040" t="n">
        <v>0.5188679245283019</v>
      </c>
      <c r="J2040" t="n">
        <v>0.4811320754716981</v>
      </c>
      <c r="K2040" t="n">
        <v>0.2487648611208529</v>
      </c>
      <c r="L2040" t="n">
        <v>0.2701030634074489</v>
      </c>
      <c r="M2040" t="n">
        <v>0.4811320754716981</v>
      </c>
    </row>
    <row r="2041">
      <c r="A2041" s="323" t="n">
        <v>46069.28689814815</v>
      </c>
      <c r="B2041" s="82" t="n">
        <v>46069</v>
      </c>
      <c r="C2041" t="n">
        <v>384.4</v>
      </c>
      <c r="D2041" t="n">
        <v>829.9</v>
      </c>
      <c r="E2041" t="n">
        <v>5.3</v>
      </c>
      <c r="F2041" t="n">
        <v>10.7</v>
      </c>
      <c r="G2041" t="n">
        <v>0.4631883359440896</v>
      </c>
      <c r="H2041" t="n">
        <v>0.5368116640559104</v>
      </c>
      <c r="I2041" t="n">
        <v>0.4953271028037383</v>
      </c>
      <c r="J2041" t="n">
        <v>0.5046728971962616</v>
      </c>
      <c r="K2041" t="n">
        <v>0.2294297364956706</v>
      </c>
      <c r="L2041" t="n">
        <v>0.2658973663080678</v>
      </c>
      <c r="M2041" t="n">
        <v>0.5046728971962616</v>
      </c>
    </row>
    <row r="2042">
      <c r="A2042" s="323" t="n">
        <v>46070.05695601852</v>
      </c>
      <c r="B2042" s="82" t="n">
        <v>46070</v>
      </c>
      <c r="C2042" t="n">
        <v>399.6</v>
      </c>
      <c r="D2042" t="n">
        <v>837.9</v>
      </c>
      <c r="E2042" t="n">
        <v>5.4</v>
      </c>
      <c r="F2042" t="n">
        <v>10.7</v>
      </c>
      <c r="G2042" t="n">
        <v>0.476906552094522</v>
      </c>
      <c r="H2042" t="n">
        <v>0.523093447905478</v>
      </c>
      <c r="I2042" t="n">
        <v>0.5046728971962617</v>
      </c>
      <c r="J2042" t="n">
        <v>0.4953271028037383</v>
      </c>
      <c r="K2042" t="n">
        <v>0.2406818113374224</v>
      </c>
      <c r="L2042" t="n">
        <v>0.2639910858588393</v>
      </c>
      <c r="M2042" t="n">
        <v>0.4953271028037383</v>
      </c>
    </row>
    <row r="2043">
      <c r="A2043" s="323" t="n">
        <v>46070.07315972223</v>
      </c>
      <c r="B2043" s="82" t="n">
        <v>46070</v>
      </c>
      <c r="C2043" t="n">
        <v>390.2</v>
      </c>
      <c r="D2043" t="n">
        <v>832.6</v>
      </c>
      <c r="E2043" t="n">
        <v>5.5</v>
      </c>
      <c r="F2043" t="n">
        <v>10.8</v>
      </c>
      <c r="G2043" t="n">
        <v>0.4686524141244295</v>
      </c>
      <c r="H2043" t="n">
        <v>0.5313475858755705</v>
      </c>
      <c r="I2043" t="n">
        <v>0.5092592592592592</v>
      </c>
      <c r="J2043" t="n">
        <v>0.4907407407407408</v>
      </c>
      <c r="K2043" t="n">
        <v>0.2386655812670705</v>
      </c>
      <c r="L2043" t="n">
        <v>0.2705936779921886</v>
      </c>
      <c r="M2043" t="n">
        <v>0.4907407407407408</v>
      </c>
    </row>
    <row r="2044">
      <c r="A2044" s="323" t="n">
        <v>46070.1058912037</v>
      </c>
      <c r="B2044" s="82" t="n">
        <v>46070</v>
      </c>
      <c r="C2044" t="n">
        <v>378.5</v>
      </c>
      <c r="D2044" t="n">
        <v>840.3</v>
      </c>
      <c r="E2044" t="n">
        <v>5.4</v>
      </c>
      <c r="F2044" t="n">
        <v>10.6</v>
      </c>
      <c r="G2044" t="n">
        <v>0.4504343686778532</v>
      </c>
      <c r="H2044" t="n">
        <v>0.5495656313221469</v>
      </c>
      <c r="I2044" t="n">
        <v>0.5094339622641509</v>
      </c>
      <c r="J2044" t="n">
        <v>0.490566037735849</v>
      </c>
      <c r="K2044" t="n">
        <v>0.2294665651755101</v>
      </c>
      <c r="L2044" t="n">
        <v>0.2799673970886409</v>
      </c>
      <c r="M2044" t="n">
        <v>0.490566037735849</v>
      </c>
    </row>
    <row r="2045">
      <c r="A2045" s="323" t="n">
        <v>46070.16701388889</v>
      </c>
      <c r="B2045" s="82" t="n">
        <v>46070</v>
      </c>
      <c r="C2045" t="n">
        <v>403.3</v>
      </c>
      <c r="D2045" t="n">
        <v>851.1</v>
      </c>
      <c r="E2045" t="n">
        <v>5.4</v>
      </c>
      <c r="F2045" t="n">
        <v>10.7</v>
      </c>
      <c r="G2045" t="n">
        <v>0.4738573610621549</v>
      </c>
      <c r="H2045" t="n">
        <v>0.5261426389378452</v>
      </c>
      <c r="I2045" t="n">
        <v>0.5046728971962617</v>
      </c>
      <c r="J2045" t="n">
        <v>0.4953271028037383</v>
      </c>
      <c r="K2045" t="n">
        <v>0.2391429672650128</v>
      </c>
      <c r="L2045" t="n">
        <v>0.265529929931249</v>
      </c>
      <c r="M2045" t="n">
        <v>0.4953271028037383</v>
      </c>
    </row>
    <row r="2046">
      <c r="A2046" s="323" t="n">
        <v>46070.22041666666</v>
      </c>
      <c r="B2046" s="82" t="n">
        <v>46070</v>
      </c>
      <c r="C2046" t="n">
        <v>395.5</v>
      </c>
      <c r="D2046" t="n">
        <v>820.5</v>
      </c>
      <c r="E2046" t="n">
        <v>5.5</v>
      </c>
      <c r="F2046" t="n">
        <v>10.6</v>
      </c>
      <c r="G2046" t="n">
        <v>0.482023156611822</v>
      </c>
      <c r="H2046" t="n">
        <v>0.517976843388178</v>
      </c>
      <c r="I2046" t="n">
        <v>0.5188679245283019</v>
      </c>
      <c r="J2046" t="n">
        <v>0.4811320754716981</v>
      </c>
      <c r="K2046" t="n">
        <v>0.2501063548457567</v>
      </c>
      <c r="L2046" t="n">
        <v>0.2687615696825452</v>
      </c>
      <c r="M2046" t="n">
        <v>0.4811320754716981</v>
      </c>
    </row>
    <row r="2047">
      <c r="A2047" s="323" t="n">
        <v>46070.24041666667</v>
      </c>
      <c r="B2047" s="82" t="n">
        <v>46070</v>
      </c>
      <c r="C2047" t="n">
        <v>384.4</v>
      </c>
      <c r="D2047" t="n">
        <v>845.6</v>
      </c>
      <c r="E2047" t="n">
        <v>5.4</v>
      </c>
      <c r="F2047" t="n">
        <v>10.5</v>
      </c>
      <c r="G2047" t="n">
        <v>0.4545884578997161</v>
      </c>
      <c r="H2047" t="n">
        <v>0.5454115421002839</v>
      </c>
      <c r="I2047" t="n">
        <v>0.5142857142857143</v>
      </c>
      <c r="J2047" t="n">
        <v>0.4857142857142857</v>
      </c>
      <c r="K2047" t="n">
        <v>0.2337883497769969</v>
      </c>
      <c r="L2047" t="n">
        <v>0.2804973645087174</v>
      </c>
      <c r="M2047" t="n">
        <v>0.4857142857142857</v>
      </c>
    </row>
    <row r="2048">
      <c r="A2048" s="323" t="n">
        <v>46070.28208333333</v>
      </c>
      <c r="B2048" s="82" t="n">
        <v>46070</v>
      </c>
      <c r="C2048" t="n">
        <v>390.4</v>
      </c>
      <c r="D2048" t="n">
        <v>840.5</v>
      </c>
      <c r="E2048" t="n">
        <v>5.5</v>
      </c>
      <c r="F2048" t="n">
        <v>10.7</v>
      </c>
      <c r="G2048" t="n">
        <v>0.4644854253420583</v>
      </c>
      <c r="H2048" t="n">
        <v>0.5355145746579417</v>
      </c>
      <c r="I2048" t="n">
        <v>0.5140186915887851</v>
      </c>
      <c r="J2048" t="n">
        <v>0.4859813084112149</v>
      </c>
      <c r="K2048" t="n">
        <v>0.2387541905963851</v>
      </c>
      <c r="L2048" t="n">
        <v>0.2752645009924</v>
      </c>
      <c r="M2048" t="n">
        <v>0.4859813084112149</v>
      </c>
    </row>
    <row r="2049">
      <c r="A2049" s="323" t="n">
        <v>46071.03358796296</v>
      </c>
      <c r="B2049" s="82" t="n">
        <v>46071</v>
      </c>
      <c r="C2049" t="n">
        <v>394.7</v>
      </c>
      <c r="D2049" t="n">
        <v>866.4</v>
      </c>
      <c r="E2049" t="n">
        <v>5.4</v>
      </c>
      <c r="F2049" t="n">
        <v>10.5</v>
      </c>
      <c r="G2049" t="n">
        <v>0.4555632502308403</v>
      </c>
      <c r="H2049" t="n">
        <v>0.5444367497691598</v>
      </c>
      <c r="I2049" t="n">
        <v>0.5142857142857143</v>
      </c>
      <c r="J2049" t="n">
        <v>0.4857142857142857</v>
      </c>
      <c r="K2049" t="n">
        <v>0.2342896715472893</v>
      </c>
      <c r="L2049" t="n">
        <v>0.279996042738425</v>
      </c>
      <c r="M2049" t="n">
        <v>0.4857142857142857</v>
      </c>
    </row>
    <row r="2050">
      <c r="A2050" s="323" t="n">
        <v>46071.07609953704</v>
      </c>
      <c r="B2050" s="82" t="n">
        <v>46071</v>
      </c>
      <c r="C2050" t="n">
        <v>404.2</v>
      </c>
      <c r="D2050" t="n">
        <v>862.1</v>
      </c>
      <c r="E2050" t="n">
        <v>5.5</v>
      </c>
      <c r="F2050" t="n">
        <v>10.7</v>
      </c>
      <c r="G2050" t="n">
        <v>0.4688551212156362</v>
      </c>
      <c r="H2050" t="n">
        <v>0.5311448787843638</v>
      </c>
      <c r="I2050" t="n">
        <v>0.5140186915887851</v>
      </c>
      <c r="J2050" t="n">
        <v>0.4859813084112149</v>
      </c>
      <c r="K2050" t="n">
        <v>0.2410002959519626</v>
      </c>
      <c r="L2050" t="n">
        <v>0.2730183956368225</v>
      </c>
      <c r="M2050" t="n">
        <v>0.4859813084112149</v>
      </c>
    </row>
    <row r="2051">
      <c r="A2051" s="323" t="n">
        <v>46071.10892361111</v>
      </c>
      <c r="B2051" s="82" t="n">
        <v>46071</v>
      </c>
      <c r="C2051" t="n">
        <v>400.5</v>
      </c>
      <c r="D2051" t="n">
        <v>859.6</v>
      </c>
      <c r="E2051" t="n">
        <v>5.5</v>
      </c>
      <c r="F2051" t="n">
        <v>10.6</v>
      </c>
      <c r="G2051" t="n">
        <v>0.4659143787808283</v>
      </c>
      <c r="H2051" t="n">
        <v>0.5340856212191717</v>
      </c>
      <c r="I2051" t="n">
        <v>0.5188679245283019</v>
      </c>
      <c r="J2051" t="n">
        <v>0.4811320754716981</v>
      </c>
      <c r="K2051" t="n">
        <v>0.2417480267259015</v>
      </c>
      <c r="L2051" t="n">
        <v>0.2771198978024004</v>
      </c>
      <c r="M2051" t="n">
        <v>0.4811320754716981</v>
      </c>
    </row>
    <row r="2052">
      <c r="A2052" s="323" t="n">
        <v>46071.15489583334</v>
      </c>
      <c r="B2052" s="82" t="n">
        <v>46071</v>
      </c>
      <c r="C2052" t="n">
        <v>389.9</v>
      </c>
      <c r="D2052" t="n">
        <v>855.9</v>
      </c>
      <c r="E2052" t="n">
        <v>5.4</v>
      </c>
      <c r="F2052" t="n">
        <v>10.4</v>
      </c>
      <c r="G2052" t="n">
        <v>0.4555438719476574</v>
      </c>
      <c r="H2052" t="n">
        <v>0.5444561280523426</v>
      </c>
      <c r="I2052" t="n">
        <v>0.5192307692307693</v>
      </c>
      <c r="J2052" t="n">
        <v>0.4807692307692307</v>
      </c>
      <c r="K2052" t="n">
        <v>0.2365323950497452</v>
      </c>
      <c r="L2052" t="n">
        <v>0.2826983741810241</v>
      </c>
      <c r="M2052" t="n">
        <v>0.4807692307692307</v>
      </c>
    </row>
    <row r="2053">
      <c r="A2053" s="323" t="n">
        <v>46071.18908564815</v>
      </c>
      <c r="B2053" s="82" t="n">
        <v>46071</v>
      </c>
      <c r="C2053" t="n">
        <v>404.4</v>
      </c>
      <c r="D2053" t="n">
        <v>840</v>
      </c>
      <c r="E2053" t="n">
        <v>5.4</v>
      </c>
      <c r="F2053" t="n">
        <v>10.6</v>
      </c>
      <c r="G2053" t="n">
        <v>0.4814285714285714</v>
      </c>
      <c r="H2053" t="n">
        <v>0.5185714285714286</v>
      </c>
      <c r="I2053" t="n">
        <v>0.5094339622641509</v>
      </c>
      <c r="J2053" t="n">
        <v>0.490566037735849</v>
      </c>
      <c r="K2053" t="n">
        <v>0.2452560646900269</v>
      </c>
      <c r="L2053" t="n">
        <v>0.264177897574124</v>
      </c>
      <c r="M2053" t="n">
        <v>0.490566037735849</v>
      </c>
    </row>
    <row r="2054">
      <c r="A2054" s="323" t="n">
        <v>46071.23532407408</v>
      </c>
      <c r="B2054" s="82" t="n">
        <v>46071</v>
      </c>
      <c r="C2054" t="n">
        <v>418.3</v>
      </c>
      <c r="D2054" t="n">
        <v>847</v>
      </c>
      <c r="E2054" t="n">
        <v>5.4</v>
      </c>
      <c r="F2054" t="n">
        <v>10.5</v>
      </c>
      <c r="G2054" t="n">
        <v>0.4938606847697757</v>
      </c>
      <c r="H2054" t="n">
        <v>0.5061393152302243</v>
      </c>
      <c r="I2054" t="n">
        <v>0.5142857142857143</v>
      </c>
      <c r="J2054" t="n">
        <v>0.4857142857142857</v>
      </c>
      <c r="K2054" t="n">
        <v>0.2539854950244561</v>
      </c>
      <c r="L2054" t="n">
        <v>0.2603002192612582</v>
      </c>
      <c r="M2054" t="n">
        <v>0.4857142857142857</v>
      </c>
    </row>
    <row r="2055">
      <c r="A2055" s="323" t="n">
        <v>46071.27064814815</v>
      </c>
      <c r="B2055" s="82" t="n">
        <v>46071</v>
      </c>
      <c r="C2055" t="n">
        <v>405.2</v>
      </c>
      <c r="D2055" t="n">
        <v>843.6</v>
      </c>
      <c r="E2055" t="n">
        <v>5.5</v>
      </c>
      <c r="F2055" t="n">
        <v>10.6</v>
      </c>
      <c r="G2055" t="n">
        <v>0.4803224276908487</v>
      </c>
      <c r="H2055" t="n">
        <v>0.5196775723091512</v>
      </c>
      <c r="I2055" t="n">
        <v>0.5188679245283019</v>
      </c>
      <c r="J2055" t="n">
        <v>0.4811320754716981</v>
      </c>
      <c r="K2055" t="n">
        <v>0.249223901160346</v>
      </c>
      <c r="L2055" t="n">
        <v>0.2696440233679558</v>
      </c>
      <c r="M2055" t="n">
        <v>0.4811320754716981</v>
      </c>
    </row>
    <row r="2056">
      <c r="A2056" s="323" t="n">
        <v>46072.02821759259</v>
      </c>
      <c r="B2056" s="82" t="n">
        <v>46072</v>
      </c>
      <c r="C2056" t="n">
        <v>382.7</v>
      </c>
      <c r="D2056" t="n">
        <v>835.4</v>
      </c>
      <c r="E2056" t="n">
        <v>5.4</v>
      </c>
      <c r="F2056" t="n">
        <v>10.6</v>
      </c>
      <c r="G2056" t="n">
        <v>0.4581039023222409</v>
      </c>
      <c r="H2056" t="n">
        <v>0.5418960976777591</v>
      </c>
      <c r="I2056" t="n">
        <v>0.5094339622641509</v>
      </c>
      <c r="J2056" t="n">
        <v>0.490566037735849</v>
      </c>
      <c r="K2056" t="n">
        <v>0.2333736860886887</v>
      </c>
      <c r="L2056" t="n">
        <v>0.2760602761754622</v>
      </c>
      <c r="M2056" t="n">
        <v>0.490566037735849</v>
      </c>
    </row>
    <row r="2057">
      <c r="A2057" s="323" t="n">
        <v>46072.07484953704</v>
      </c>
      <c r="B2057" s="82" t="n">
        <v>46072</v>
      </c>
      <c r="C2057" t="n">
        <v>391.6</v>
      </c>
      <c r="D2057" t="n">
        <v>836.8</v>
      </c>
      <c r="E2057" t="n">
        <v>5.4</v>
      </c>
      <c r="F2057" t="n">
        <v>10.7</v>
      </c>
      <c r="G2057" t="n">
        <v>0.4679732313575526</v>
      </c>
      <c r="H2057" t="n">
        <v>0.5320267686424474</v>
      </c>
      <c r="I2057" t="n">
        <v>0.5046728971962617</v>
      </c>
      <c r="J2057" t="n">
        <v>0.4953271028037383</v>
      </c>
      <c r="K2057" t="n">
        <v>0.2361734064795126</v>
      </c>
      <c r="L2057" t="n">
        <v>0.2684994907167492</v>
      </c>
      <c r="M2057" t="n">
        <v>0.4953271028037383</v>
      </c>
    </row>
    <row r="2058">
      <c r="A2058" s="323" t="n">
        <v>46072.16381944445</v>
      </c>
      <c r="B2058" s="82" t="n">
        <v>46072</v>
      </c>
      <c r="C2058" t="n">
        <v>355.5</v>
      </c>
      <c r="D2058" t="n">
        <v>842.6</v>
      </c>
      <c r="E2058" t="n">
        <v>5.4</v>
      </c>
      <c r="F2058" t="n">
        <v>10.6</v>
      </c>
      <c r="G2058" t="n">
        <v>0.4219083788274389</v>
      </c>
      <c r="H2058" t="n">
        <v>0.5780916211725611</v>
      </c>
      <c r="I2058" t="n">
        <v>0.5094339622641509</v>
      </c>
      <c r="J2058" t="n">
        <v>0.490566037735849</v>
      </c>
      <c r="K2058" t="n">
        <v>0.2149344571385066</v>
      </c>
      <c r="L2058" t="n">
        <v>0.2944995051256443</v>
      </c>
      <c r="M2058" t="n">
        <v>0.490566037735849</v>
      </c>
    </row>
    <row r="2059">
      <c r="A2059" s="323" t="n">
        <v>46072.19219907407</v>
      </c>
      <c r="B2059" s="82" t="n">
        <v>46072</v>
      </c>
      <c r="C2059" t="n">
        <v>363.7</v>
      </c>
      <c r="D2059" t="n">
        <v>854.8</v>
      </c>
      <c r="E2059" t="n">
        <v>5.4</v>
      </c>
      <c r="F2059" t="n">
        <v>10.6</v>
      </c>
      <c r="G2059" t="n">
        <v>0.4254796443612541</v>
      </c>
      <c r="H2059" t="n">
        <v>0.5745203556387459</v>
      </c>
      <c r="I2059" t="n">
        <v>0.5094339622641509</v>
      </c>
      <c r="J2059" t="n">
        <v>0.490566037735849</v>
      </c>
      <c r="K2059" t="n">
        <v>0.2167537810896955</v>
      </c>
      <c r="L2059" t="n">
        <v>0.2926801811744555</v>
      </c>
      <c r="M2059" t="n">
        <v>0.490566037735849</v>
      </c>
    </row>
    <row r="2060">
      <c r="A2060" s="323" t="n">
        <v>46072.2403125</v>
      </c>
      <c r="B2060" s="82" t="n">
        <v>46072</v>
      </c>
      <c r="C2060" t="n">
        <v>382.3</v>
      </c>
      <c r="D2060" t="n">
        <v>848.2</v>
      </c>
      <c r="E2060" t="n">
        <v>5.5</v>
      </c>
      <c r="F2060" t="n">
        <v>10.4</v>
      </c>
      <c r="G2060" t="n">
        <v>0.4507191700070738</v>
      </c>
      <c r="H2060" t="n">
        <v>0.5492808299929262</v>
      </c>
      <c r="I2060" t="n">
        <v>0.5288461538461539</v>
      </c>
      <c r="J2060" t="n">
        <v>0.4711538461538461</v>
      </c>
      <c r="K2060" t="n">
        <v>0.2383610995229717</v>
      </c>
      <c r="L2060" t="n">
        <v>0.2904850543231821</v>
      </c>
      <c r="M2060" t="n">
        <v>0.4711538461538461</v>
      </c>
    </row>
    <row r="2061">
      <c r="A2061" s="323" t="n">
        <v>46072.27196759259</v>
      </c>
      <c r="B2061" s="82" t="n">
        <v>46072</v>
      </c>
      <c r="C2061" t="n">
        <v>365.2</v>
      </c>
      <c r="D2061" t="n">
        <v>839.6</v>
      </c>
      <c r="E2061" t="n">
        <v>5.4</v>
      </c>
      <c r="F2061" t="n">
        <v>10.5</v>
      </c>
      <c r="G2061" t="n">
        <v>0.4349690328727965</v>
      </c>
      <c r="H2061" t="n">
        <v>0.5650309671272035</v>
      </c>
      <c r="I2061" t="n">
        <v>0.5142857142857143</v>
      </c>
      <c r="J2061" t="n">
        <v>0.4857142857142857</v>
      </c>
      <c r="K2061" t="n">
        <v>0.2236983597631525</v>
      </c>
      <c r="L2061" t="n">
        <v>0.2905873545225618</v>
      </c>
      <c r="M2061" t="n">
        <v>0.4857142857142857</v>
      </c>
    </row>
    <row r="2062">
      <c r="A2062" s="323" t="n">
        <v>46073.0509375</v>
      </c>
      <c r="B2062" s="82" t="n">
        <v>46073</v>
      </c>
      <c r="C2062" t="n">
        <v>379.5</v>
      </c>
      <c r="D2062" t="n">
        <v>834.8</v>
      </c>
      <c r="E2062" t="n">
        <v>5.4</v>
      </c>
      <c r="F2062" t="n">
        <v>10.4</v>
      </c>
      <c r="G2062" t="n">
        <v>0.4545999041686632</v>
      </c>
      <c r="H2062" t="n">
        <v>0.5454000958313369</v>
      </c>
      <c r="I2062" t="n">
        <v>0.5192307692307693</v>
      </c>
      <c r="J2062" t="n">
        <v>0.4807692307692307</v>
      </c>
      <c r="K2062" t="n">
        <v>0.236042257933729</v>
      </c>
      <c r="L2062" t="n">
        <v>0.2831885112970403</v>
      </c>
      <c r="M2062" t="n">
        <v>0.4807692307692307</v>
      </c>
    </row>
    <row r="2063">
      <c r="A2063" s="323" t="n">
        <v>46073.08221064815</v>
      </c>
      <c r="B2063" s="82" t="n">
        <v>46073</v>
      </c>
      <c r="C2063" t="n">
        <v>385.3</v>
      </c>
      <c r="D2063" t="n">
        <v>839.2</v>
      </c>
      <c r="E2063" t="n">
        <v>5.5</v>
      </c>
      <c r="F2063" t="n">
        <v>10.6</v>
      </c>
      <c r="G2063" t="n">
        <v>0.4591277407054337</v>
      </c>
      <c r="H2063" t="n">
        <v>0.5408722592945663</v>
      </c>
      <c r="I2063" t="n">
        <v>0.5188679245283019</v>
      </c>
      <c r="J2063" t="n">
        <v>0.4811320754716981</v>
      </c>
      <c r="K2063" t="n">
        <v>0.2382266579131967</v>
      </c>
      <c r="L2063" t="n">
        <v>0.2806412666151051</v>
      </c>
      <c r="M2063" t="n">
        <v>0.4811320754716981</v>
      </c>
    </row>
    <row r="2064">
      <c r="A2064" s="323" t="n">
        <v>46073.11506944444</v>
      </c>
      <c r="B2064" s="82" t="n">
        <v>46073</v>
      </c>
      <c r="C2064" t="n">
        <v>366.3</v>
      </c>
      <c r="D2064" t="n">
        <v>838.6</v>
      </c>
      <c r="E2064" t="n">
        <v>5.4</v>
      </c>
      <c r="F2064" t="n">
        <v>10.5</v>
      </c>
      <c r="G2064" t="n">
        <v>0.4367994276174577</v>
      </c>
      <c r="H2064" t="n">
        <v>0.5632005723825423</v>
      </c>
      <c r="I2064" t="n">
        <v>0.5142857142857143</v>
      </c>
      <c r="J2064" t="n">
        <v>0.4857142857142857</v>
      </c>
      <c r="K2064" t="n">
        <v>0.2246397056318354</v>
      </c>
      <c r="L2064" t="n">
        <v>0.2896460086538789</v>
      </c>
      <c r="M2064" t="n">
        <v>0.4857142857142857</v>
      </c>
    </row>
    <row r="2065">
      <c r="A2065" s="323" t="n">
        <v>46073.14671296296</v>
      </c>
      <c r="B2065" s="82" t="n">
        <v>46073</v>
      </c>
      <c r="C2065" t="n">
        <v>380.5</v>
      </c>
      <c r="D2065" t="n">
        <v>845.2</v>
      </c>
      <c r="E2065" t="n">
        <v>5.5</v>
      </c>
      <c r="F2065" t="n">
        <v>10.7</v>
      </c>
      <c r="G2065" t="n">
        <v>0.450189304306673</v>
      </c>
      <c r="H2065" t="n">
        <v>0.5498106956933271</v>
      </c>
      <c r="I2065" t="n">
        <v>0.5140186915887851</v>
      </c>
      <c r="J2065" t="n">
        <v>0.4859813084112149</v>
      </c>
      <c r="K2065" t="n">
        <v>0.2314057171669815</v>
      </c>
      <c r="L2065" t="n">
        <v>0.2826129744218037</v>
      </c>
      <c r="M2065" t="n">
        <v>0.4859813084112149</v>
      </c>
    </row>
    <row r="2066">
      <c r="A2066" s="323" t="n">
        <v>46073.19076388889</v>
      </c>
      <c r="B2066" s="82" t="n">
        <v>46073</v>
      </c>
      <c r="C2066" t="n">
        <v>390.5</v>
      </c>
      <c r="D2066" t="n">
        <v>843.9</v>
      </c>
      <c r="E2066" t="n">
        <v>5.5</v>
      </c>
      <c r="F2066" t="n">
        <v>10.6</v>
      </c>
      <c r="G2066" t="n">
        <v>0.4627325512501481</v>
      </c>
      <c r="H2066" t="n">
        <v>0.5372674487498519</v>
      </c>
      <c r="I2066" t="n">
        <v>0.5188679245283019</v>
      </c>
      <c r="J2066" t="n">
        <v>0.4811320754716981</v>
      </c>
      <c r="K2066" t="n">
        <v>0.2400970784788504</v>
      </c>
      <c r="L2066" t="n">
        <v>0.2787708460494515</v>
      </c>
      <c r="M2066" t="n">
        <v>0.4811320754716981</v>
      </c>
    </row>
    <row r="2067">
      <c r="A2067" s="323" t="n">
        <v>46073.24442129629</v>
      </c>
      <c r="B2067" s="82" t="n">
        <v>46073</v>
      </c>
      <c r="C2067" t="n">
        <v>390.6</v>
      </c>
      <c r="D2067" t="n">
        <v>863</v>
      </c>
      <c r="E2067" t="n">
        <v>5.5</v>
      </c>
      <c r="F2067" t="n">
        <v>10.5</v>
      </c>
      <c r="G2067" t="n">
        <v>0.4526071842410197</v>
      </c>
      <c r="H2067" t="n">
        <v>0.5473928157589802</v>
      </c>
      <c r="I2067" t="n">
        <v>0.5238095238095238</v>
      </c>
      <c r="J2067" t="n">
        <v>0.4761904761904762</v>
      </c>
      <c r="K2067" t="n">
        <v>0.237079953650058</v>
      </c>
      <c r="L2067" t="n">
        <v>0.2867295701594659</v>
      </c>
      <c r="M2067" t="n">
        <v>0.4761904761904762</v>
      </c>
    </row>
    <row r="2068">
      <c r="A2068" s="323" t="n">
        <v>46073.28234953704</v>
      </c>
      <c r="B2068" s="82" t="n">
        <v>46073</v>
      </c>
      <c r="C2068" t="n">
        <v>385.4</v>
      </c>
      <c r="D2068" t="n">
        <v>858.3</v>
      </c>
      <c r="E2068" t="n">
        <v>5.4</v>
      </c>
      <c r="F2068" t="n">
        <v>10.6</v>
      </c>
      <c r="G2068" t="n">
        <v>0.4490271466853082</v>
      </c>
      <c r="H2068" t="n">
        <v>0.5509728533146918</v>
      </c>
      <c r="I2068" t="n">
        <v>0.5094339622641509</v>
      </c>
      <c r="J2068" t="n">
        <v>0.490566037735849</v>
      </c>
      <c r="K2068" t="n">
        <v>0.2287496785000627</v>
      </c>
      <c r="L2068" t="n">
        <v>0.2806842837640883</v>
      </c>
      <c r="M2068" t="n">
        <v>0.490566037735849</v>
      </c>
    </row>
    <row r="2069">
      <c r="A2069" s="323" t="n">
        <v>46074.05346064815</v>
      </c>
      <c r="B2069" s="82" t="n">
        <v>46074</v>
      </c>
      <c r="C2069" t="n">
        <v>386.4</v>
      </c>
      <c r="D2069" t="n">
        <v>859.2</v>
      </c>
      <c r="E2069" t="n">
        <v>5.5</v>
      </c>
      <c r="F2069" t="n">
        <v>10.6</v>
      </c>
      <c r="G2069" t="n">
        <v>0.4497206703910614</v>
      </c>
      <c r="H2069" t="n">
        <v>0.5502793296089385</v>
      </c>
      <c r="I2069" t="n">
        <v>0.5188679245283019</v>
      </c>
      <c r="J2069" t="n">
        <v>0.4811320754716981</v>
      </c>
      <c r="K2069" t="n">
        <v>0.2333456308632866</v>
      </c>
      <c r="L2069" t="n">
        <v>0.2855222936650153</v>
      </c>
      <c r="M2069" t="n">
        <v>0.4811320754716981</v>
      </c>
    </row>
    <row r="2070">
      <c r="A2070" s="323" t="n">
        <v>46074.08851851852</v>
      </c>
      <c r="B2070" s="82" t="n">
        <v>46074</v>
      </c>
      <c r="C2070" t="n">
        <v>391.4</v>
      </c>
      <c r="D2070" t="n">
        <v>859</v>
      </c>
      <c r="E2070" t="n">
        <v>5.3</v>
      </c>
      <c r="F2070" t="n">
        <v>10.7</v>
      </c>
      <c r="G2070" t="n">
        <v>0.4556461001164144</v>
      </c>
      <c r="H2070" t="n">
        <v>0.5443538998835856</v>
      </c>
      <c r="I2070" t="n">
        <v>0.4953271028037383</v>
      </c>
      <c r="J2070" t="n">
        <v>0.5046728971962616</v>
      </c>
      <c r="K2070" t="n">
        <v>0.2256938626744857</v>
      </c>
      <c r="L2070" t="n">
        <v>0.2696332401292527</v>
      </c>
      <c r="M2070" t="n">
        <v>0.5046728971962616</v>
      </c>
    </row>
    <row r="2071">
      <c r="A2071" s="323" t="n">
        <v>46074.12041666666</v>
      </c>
      <c r="B2071" s="82" t="n">
        <v>46074</v>
      </c>
      <c r="C2071" t="n">
        <v>379.8</v>
      </c>
      <c r="D2071" t="n">
        <v>839.5</v>
      </c>
      <c r="E2071" t="n">
        <v>5.4</v>
      </c>
      <c r="F2071" t="n">
        <v>10.6</v>
      </c>
      <c r="G2071" t="n">
        <v>0.4524121500893389</v>
      </c>
      <c r="H2071" t="n">
        <v>0.5475878499106611</v>
      </c>
      <c r="I2071" t="n">
        <v>0.5094339622641509</v>
      </c>
      <c r="J2071" t="n">
        <v>0.490566037735849</v>
      </c>
      <c r="K2071" t="n">
        <v>0.2304741141964557</v>
      </c>
      <c r="L2071" t="n">
        <v>0.2789598480676953</v>
      </c>
      <c r="M2071" t="n">
        <v>0.490566037735849</v>
      </c>
    </row>
    <row r="2072">
      <c r="A2072" s="323" t="n">
        <v>46074.1484837963</v>
      </c>
      <c r="B2072" s="82" t="n">
        <v>46074</v>
      </c>
      <c r="C2072" t="n">
        <v>399.1</v>
      </c>
      <c r="D2072" t="n">
        <v>839.1</v>
      </c>
      <c r="E2072" t="n">
        <v>5.6</v>
      </c>
      <c r="F2072" t="n">
        <v>11.3</v>
      </c>
      <c r="G2072" t="n">
        <v>0.4756286497437731</v>
      </c>
      <c r="H2072" t="n">
        <v>0.5243713502562269</v>
      </c>
      <c r="I2072" t="n">
        <v>0.495575221238938</v>
      </c>
      <c r="J2072" t="n">
        <v>0.5044247787610621</v>
      </c>
      <c r="K2072" t="n">
        <v>0.2357097733243477</v>
      </c>
      <c r="L2072" t="n">
        <v>0.2598654479145903</v>
      </c>
      <c r="M2072" t="n">
        <v>0.5044247787610621</v>
      </c>
    </row>
    <row r="2073">
      <c r="A2073" s="323" t="n">
        <v>46074.24105324074</v>
      </c>
      <c r="B2073" s="82" t="n">
        <v>46074</v>
      </c>
      <c r="C2073" t="n">
        <v>385.2</v>
      </c>
      <c r="D2073" t="n">
        <v>819.8</v>
      </c>
      <c r="E2073" t="n">
        <v>5.7</v>
      </c>
      <c r="F2073" t="n">
        <v>10.8</v>
      </c>
      <c r="G2073" t="n">
        <v>0.4698707001707734</v>
      </c>
      <c r="H2073" t="n">
        <v>0.5301292998292266</v>
      </c>
      <c r="I2073" t="n">
        <v>0.5277777777777778</v>
      </c>
      <c r="J2073" t="n">
        <v>0.4722222222222223</v>
      </c>
      <c r="K2073" t="n">
        <v>0.2479873139790193</v>
      </c>
      <c r="L2073" t="n">
        <v>0.2797904637987585</v>
      </c>
      <c r="M2073" t="n">
        <v>0.4722222222222223</v>
      </c>
    </row>
    <row r="2074">
      <c r="A2074" s="323" t="n">
        <v>46074.28640046297</v>
      </c>
      <c r="B2074" s="82" t="n">
        <v>46074</v>
      </c>
      <c r="C2074" t="n">
        <v>396.3</v>
      </c>
      <c r="D2074" t="n">
        <v>829.4</v>
      </c>
      <c r="E2074" t="n">
        <v>5.5</v>
      </c>
      <c r="F2074" t="n">
        <v>10.6</v>
      </c>
      <c r="G2074" t="n">
        <v>0.4778152881601158</v>
      </c>
      <c r="H2074" t="n">
        <v>0.5221847118398842</v>
      </c>
      <c r="I2074" t="n">
        <v>0.5188679245283019</v>
      </c>
      <c r="J2074" t="n">
        <v>0.4811320754716981</v>
      </c>
      <c r="K2074" t="n">
        <v>0.2479230268755317</v>
      </c>
      <c r="L2074" t="n">
        <v>0.2709448976527701</v>
      </c>
      <c r="M2074" t="n">
        <v>0.4811320754716981</v>
      </c>
    </row>
    <row r="2075">
      <c r="A2075" s="323" t="n">
        <v>46075.04248842593</v>
      </c>
      <c r="B2075" s="82" t="n">
        <v>46075</v>
      </c>
      <c r="C2075" t="n">
        <v>387.8</v>
      </c>
      <c r="D2075" t="n">
        <v>841.6</v>
      </c>
      <c r="E2075" t="n">
        <v>5.8</v>
      </c>
      <c r="F2075" t="n">
        <v>10</v>
      </c>
      <c r="G2075" t="n">
        <v>0.4607889733840304</v>
      </c>
      <c r="H2075" t="n">
        <v>0.5392110266159695</v>
      </c>
      <c r="I2075" t="n">
        <v>0.58</v>
      </c>
      <c r="J2075" t="n">
        <v>0.42</v>
      </c>
      <c r="K2075" t="n">
        <v>0.2672576045627376</v>
      </c>
      <c r="L2075" t="n">
        <v>0.3127423954372623</v>
      </c>
      <c r="M2075" t="n">
        <v>0.42</v>
      </c>
    </row>
    <row r="2076">
      <c r="A2076" s="323" t="n">
        <v>46075.07795138889</v>
      </c>
      <c r="B2076" s="82" t="n">
        <v>46075</v>
      </c>
      <c r="C2076" t="n">
        <v>385</v>
      </c>
      <c r="D2076" t="n">
        <v>879</v>
      </c>
      <c r="E2076" t="n">
        <v>5.6</v>
      </c>
      <c r="F2076" t="n">
        <v>10.5</v>
      </c>
      <c r="G2076" t="n">
        <v>0.4379977246871445</v>
      </c>
      <c r="H2076" t="n">
        <v>0.5620022753128555</v>
      </c>
      <c r="I2076" t="n">
        <v>0.5333333333333333</v>
      </c>
      <c r="J2076" t="n">
        <v>0.4666666666666667</v>
      </c>
      <c r="K2076" t="n">
        <v>0.2335987864998104</v>
      </c>
      <c r="L2076" t="n">
        <v>0.299734546833523</v>
      </c>
      <c r="M2076" t="n">
        <v>0.4666666666666667</v>
      </c>
    </row>
    <row r="2077">
      <c r="A2077" s="323" t="n">
        <v>46075.1132175926</v>
      </c>
      <c r="B2077" s="82" t="n">
        <v>46075</v>
      </c>
      <c r="C2077" t="n">
        <v>378.6</v>
      </c>
      <c r="D2077" t="n">
        <v>876</v>
      </c>
      <c r="E2077" t="n">
        <v>5.6</v>
      </c>
      <c r="F2077" t="n">
        <v>10.3</v>
      </c>
      <c r="G2077" t="n">
        <v>0.4321917808219178</v>
      </c>
      <c r="H2077" t="n">
        <v>0.5678082191780822</v>
      </c>
      <c r="I2077" t="n">
        <v>0.5436893203883495</v>
      </c>
      <c r="J2077" t="n">
        <v>0.4563106796116506</v>
      </c>
      <c r="K2077" t="n">
        <v>0.234978055592499</v>
      </c>
      <c r="L2077" t="n">
        <v>0.3087112647958505</v>
      </c>
      <c r="M2077" t="n">
        <v>0.4563106796116506</v>
      </c>
    </row>
    <row r="2078">
      <c r="A2078" s="323" t="n">
        <v>46075.1649537037</v>
      </c>
      <c r="B2078" s="82" t="n">
        <v>46075</v>
      </c>
      <c r="C2078" t="n">
        <v>399</v>
      </c>
      <c r="D2078" t="n">
        <v>877.3</v>
      </c>
      <c r="E2078" t="n">
        <v>5.7</v>
      </c>
      <c r="F2078" t="n">
        <v>10.4</v>
      </c>
      <c r="G2078" t="n">
        <v>0.4548045138493104</v>
      </c>
      <c r="H2078" t="n">
        <v>0.5451954861506896</v>
      </c>
      <c r="I2078" t="n">
        <v>0.5480769230769231</v>
      </c>
      <c r="J2078" t="n">
        <v>0.4519230769230769</v>
      </c>
      <c r="K2078" t="n">
        <v>0.2492678585520259</v>
      </c>
      <c r="L2078" t="n">
        <v>0.2988090645248972</v>
      </c>
      <c r="M2078" t="n">
        <v>0.4519230769230769</v>
      </c>
    </row>
    <row r="2079">
      <c r="A2079" s="323" t="n">
        <v>46075.24333333333</v>
      </c>
      <c r="B2079" s="82" t="n">
        <v>46075</v>
      </c>
      <c r="C2079" t="n">
        <v>376.3</v>
      </c>
      <c r="D2079" t="n">
        <v>869.4</v>
      </c>
      <c r="E2079" t="n">
        <v>5.5</v>
      </c>
      <c r="F2079" t="n">
        <v>10.5</v>
      </c>
      <c r="G2079" t="n">
        <v>0.4328272371750633</v>
      </c>
      <c r="H2079" t="n">
        <v>0.5671727628249367</v>
      </c>
      <c r="I2079" t="n">
        <v>0.5238095238095238</v>
      </c>
      <c r="J2079" t="n">
        <v>0.4761904761904762</v>
      </c>
      <c r="K2079" t="n">
        <v>0.2267190289964617</v>
      </c>
      <c r="L2079" t="n">
        <v>0.2970904948130621</v>
      </c>
      <c r="M2079" t="n">
        <v>0.4761904761904762</v>
      </c>
    </row>
    <row r="2080">
      <c r="A2080" s="323" t="n">
        <v>46075.27869212963</v>
      </c>
      <c r="B2080" s="82" t="n">
        <v>46075</v>
      </c>
      <c r="C2080" t="n">
        <v>380.2</v>
      </c>
      <c r="D2080" t="n">
        <v>867.2</v>
      </c>
      <c r="E2080" t="n">
        <v>5.5</v>
      </c>
      <c r="F2080" t="n">
        <v>10.6</v>
      </c>
      <c r="G2080" t="n">
        <v>0.4384225092250922</v>
      </c>
      <c r="H2080" t="n">
        <v>0.5615774907749078</v>
      </c>
      <c r="I2080" t="n">
        <v>0.5188679245283019</v>
      </c>
      <c r="J2080" t="n">
        <v>0.4811320754716981</v>
      </c>
      <c r="K2080" t="n">
        <v>0.2274833774281139</v>
      </c>
      <c r="L2080" t="n">
        <v>0.291384547100188</v>
      </c>
      <c r="M2080" t="n">
        <v>0.4811320754716981</v>
      </c>
    </row>
    <row r="2081">
      <c r="A2081" s="323" t="n">
        <v>46076.03434027778</v>
      </c>
      <c r="B2081" s="82" t="n">
        <v>46076</v>
      </c>
      <c r="C2081" t="n">
        <v>376.2</v>
      </c>
      <c r="D2081" t="n">
        <v>836.5</v>
      </c>
      <c r="E2081" t="n">
        <v>5.4</v>
      </c>
      <c r="F2081" t="n">
        <v>10.8</v>
      </c>
      <c r="G2081" t="n">
        <v>0.4497310221159593</v>
      </c>
      <c r="H2081" t="n">
        <v>0.5502689778840406</v>
      </c>
      <c r="I2081" t="n">
        <v>0.5</v>
      </c>
      <c r="J2081" t="n">
        <v>0.5</v>
      </c>
      <c r="K2081" t="n">
        <v>0.2248655110579797</v>
      </c>
      <c r="L2081" t="n">
        <v>0.2751344889420203</v>
      </c>
      <c r="M2081" t="n">
        <v>0.5</v>
      </c>
    </row>
    <row r="2082">
      <c r="A2082" s="323" t="n">
        <v>46076.08435185185</v>
      </c>
      <c r="B2082" s="82" t="n">
        <v>46076</v>
      </c>
      <c r="C2082" t="n">
        <v>379.5</v>
      </c>
      <c r="D2082" t="n">
        <v>842.3</v>
      </c>
      <c r="E2082" t="n">
        <v>5.5</v>
      </c>
      <c r="F2082" t="n">
        <v>10.7</v>
      </c>
      <c r="G2082" t="n">
        <v>0.4505520598361629</v>
      </c>
      <c r="H2082" t="n">
        <v>0.5494479401638371</v>
      </c>
      <c r="I2082" t="n">
        <v>0.5140186915887851</v>
      </c>
      <c r="J2082" t="n">
        <v>0.4859813084112149</v>
      </c>
      <c r="K2082" t="n">
        <v>0.2315921802896165</v>
      </c>
      <c r="L2082" t="n">
        <v>0.2824265112991686</v>
      </c>
      <c r="M2082" t="n">
        <v>0.4859813084112149</v>
      </c>
    </row>
    <row r="2083">
      <c r="A2083" s="323" t="n">
        <v>46076.11134259259</v>
      </c>
      <c r="B2083" s="82" t="n">
        <v>46076</v>
      </c>
      <c r="C2083" t="n">
        <v>391.5</v>
      </c>
      <c r="D2083" t="n">
        <v>851.4</v>
      </c>
      <c r="E2083" t="n">
        <v>5.5</v>
      </c>
      <c r="F2083" t="n">
        <v>10.9</v>
      </c>
      <c r="G2083" t="n">
        <v>0.459830866807611</v>
      </c>
      <c r="H2083" t="n">
        <v>0.540169133192389</v>
      </c>
      <c r="I2083" t="n">
        <v>0.5045871559633027</v>
      </c>
      <c r="J2083" t="n">
        <v>0.4954128440366973</v>
      </c>
      <c r="K2083" t="n">
        <v>0.2320247493065927</v>
      </c>
      <c r="L2083" t="n">
        <v>0.2725624066567101</v>
      </c>
      <c r="M2083" t="n">
        <v>0.4954128440366973</v>
      </c>
    </row>
    <row r="2084">
      <c r="A2084" s="323" t="n">
        <v>46076.14719907408</v>
      </c>
      <c r="B2084" s="82" t="n">
        <v>46076</v>
      </c>
      <c r="C2084" t="n">
        <v>385.6</v>
      </c>
      <c r="D2084" t="n">
        <v>847.2</v>
      </c>
      <c r="E2084" t="n">
        <v>5.5</v>
      </c>
      <c r="F2084" t="n">
        <v>10.7</v>
      </c>
      <c r="G2084" t="n">
        <v>0.4551463644948064</v>
      </c>
      <c r="H2084" t="n">
        <v>0.5448536355051936</v>
      </c>
      <c r="I2084" t="n">
        <v>0.5140186915887851</v>
      </c>
      <c r="J2084" t="n">
        <v>0.4859813084112149</v>
      </c>
      <c r="K2084" t="n">
        <v>0.2339537387590127</v>
      </c>
      <c r="L2084" t="n">
        <v>0.2800649528297725</v>
      </c>
      <c r="M2084" t="n">
        <v>0.4859813084112149</v>
      </c>
    </row>
    <row r="2085">
      <c r="A2085" s="323" t="n">
        <v>46076.18763888889</v>
      </c>
      <c r="B2085" s="82" t="n">
        <v>46076</v>
      </c>
      <c r="C2085" t="n">
        <v>395.2</v>
      </c>
      <c r="D2085" t="n">
        <v>855.2</v>
      </c>
      <c r="E2085" t="n">
        <v>5.4</v>
      </c>
      <c r="F2085" t="n">
        <v>10.6</v>
      </c>
      <c r="G2085" t="n">
        <v>0.4621141253507951</v>
      </c>
      <c r="H2085" t="n">
        <v>0.5378858746492049</v>
      </c>
      <c r="I2085" t="n">
        <v>0.5094339622641509</v>
      </c>
      <c r="J2085" t="n">
        <v>0.490566037735849</v>
      </c>
      <c r="K2085" t="n">
        <v>0.2354166298956881</v>
      </c>
      <c r="L2085" t="n">
        <v>0.2740173323684629</v>
      </c>
      <c r="M2085" t="n">
        <v>0.490566037735849</v>
      </c>
    </row>
    <row r="2086">
      <c r="A2086" s="323" t="n">
        <v>46076.24150462963</v>
      </c>
      <c r="B2086" s="82" t="n">
        <v>46076</v>
      </c>
      <c r="C2086" t="n">
        <v>383.5</v>
      </c>
      <c r="D2086" t="n">
        <v>832.5</v>
      </c>
      <c r="E2086" t="n">
        <v>5.4</v>
      </c>
      <c r="F2086" t="n">
        <v>10.7</v>
      </c>
      <c r="G2086" t="n">
        <v>0.4606606606606606</v>
      </c>
      <c r="H2086" t="n">
        <v>0.5393393393393393</v>
      </c>
      <c r="I2086" t="n">
        <v>0.5046728971962617</v>
      </c>
      <c r="J2086" t="n">
        <v>0.4953271028037383</v>
      </c>
      <c r="K2086" t="n">
        <v>0.2324829502399596</v>
      </c>
      <c r="L2086" t="n">
        <v>0.2721899469563021</v>
      </c>
      <c r="M2086" t="n">
        <v>0.4953271028037383</v>
      </c>
    </row>
    <row r="2087">
      <c r="A2087" s="323" t="n">
        <v>46076.27392361111</v>
      </c>
      <c r="B2087" s="82" t="n">
        <v>46076</v>
      </c>
      <c r="C2087" t="n">
        <v>397.5</v>
      </c>
      <c r="D2087" t="n">
        <v>853.3</v>
      </c>
      <c r="E2087" t="n">
        <v>5.5</v>
      </c>
      <c r="F2087" t="n">
        <v>10.5</v>
      </c>
      <c r="G2087" t="n">
        <v>0.4658385093167702</v>
      </c>
      <c r="H2087" t="n">
        <v>0.5341614906832298</v>
      </c>
      <c r="I2087" t="n">
        <v>0.5238095238095238</v>
      </c>
      <c r="J2087" t="n">
        <v>0.4761904761904762</v>
      </c>
      <c r="K2087" t="n">
        <v>0.2440106477373558</v>
      </c>
      <c r="L2087" t="n">
        <v>0.279798876072168</v>
      </c>
      <c r="M2087" t="n">
        <v>0.4761904761904762</v>
      </c>
    </row>
    <row r="2088">
      <c r="A2088" s="323" t="n">
        <v>46077.03752314814</v>
      </c>
      <c r="B2088" s="82" t="n">
        <v>46077</v>
      </c>
      <c r="C2088" t="n">
        <v>369.7</v>
      </c>
      <c r="D2088" t="n">
        <v>828.9</v>
      </c>
      <c r="E2088" t="n">
        <v>5.4</v>
      </c>
      <c r="F2088" t="n">
        <v>10.6</v>
      </c>
      <c r="G2088" t="n">
        <v>0.446012788032332</v>
      </c>
      <c r="H2088" t="n">
        <v>0.553987211967668</v>
      </c>
      <c r="I2088" t="n">
        <v>0.5094339622641509</v>
      </c>
      <c r="J2088" t="n">
        <v>0.490566037735849</v>
      </c>
      <c r="K2088" t="n">
        <v>0.2272140618277918</v>
      </c>
      <c r="L2088" t="n">
        <v>0.2822199004363591</v>
      </c>
      <c r="M2088" t="n">
        <v>0.490566037735849</v>
      </c>
    </row>
    <row r="2089">
      <c r="A2089" s="323" t="n">
        <v>46077.07006944445</v>
      </c>
      <c r="B2089" s="82" t="n">
        <v>46077</v>
      </c>
      <c r="C2089" t="n">
        <v>375.2</v>
      </c>
      <c r="D2089" t="n">
        <v>834.6</v>
      </c>
      <c r="E2089" t="n">
        <v>5.5</v>
      </c>
      <c r="F2089" t="n">
        <v>10.7</v>
      </c>
      <c r="G2089" t="n">
        <v>0.4495566738557393</v>
      </c>
      <c r="H2089" t="n">
        <v>0.5504433261442607</v>
      </c>
      <c r="I2089" t="n">
        <v>0.5140186915887851</v>
      </c>
      <c r="J2089" t="n">
        <v>0.4859813084112149</v>
      </c>
      <c r="K2089" t="n">
        <v>0.2310805332903333</v>
      </c>
      <c r="L2089" t="n">
        <v>0.2829381582984518</v>
      </c>
      <c r="M2089" t="n">
        <v>0.4859813084112149</v>
      </c>
    </row>
    <row r="2090">
      <c r="A2090" s="323" t="n">
        <v>46077.11782407408</v>
      </c>
      <c r="B2090" s="82" t="n">
        <v>46077</v>
      </c>
      <c r="C2090" t="n">
        <v>378.3</v>
      </c>
      <c r="D2090" t="n">
        <v>842</v>
      </c>
      <c r="E2090" t="n">
        <v>5.4</v>
      </c>
      <c r="F2090" t="n">
        <v>10.8</v>
      </c>
      <c r="G2090" t="n">
        <v>0.4492874109263658</v>
      </c>
      <c r="H2090" t="n">
        <v>0.5507125890736342</v>
      </c>
      <c r="I2090" t="n">
        <v>0.5</v>
      </c>
      <c r="J2090" t="n">
        <v>0.5</v>
      </c>
      <c r="K2090" t="n">
        <v>0.2246437054631829</v>
      </c>
      <c r="L2090" t="n">
        <v>0.2753562945368171</v>
      </c>
      <c r="M2090" t="n">
        <v>0.5</v>
      </c>
    </row>
    <row r="2091">
      <c r="A2091" s="323" t="n">
        <v>46077.15597222222</v>
      </c>
      <c r="B2091" s="82" t="n">
        <v>46077</v>
      </c>
      <c r="C2091" t="n">
        <v>370.4</v>
      </c>
      <c r="D2091" t="n">
        <v>846.2</v>
      </c>
      <c r="E2091" t="n">
        <v>5.5</v>
      </c>
      <c r="F2091" t="n">
        <v>10.5</v>
      </c>
      <c r="G2091" t="n">
        <v>0.4377215788229732</v>
      </c>
      <c r="H2091" t="n">
        <v>0.5622784211770268</v>
      </c>
      <c r="I2091" t="n">
        <v>0.5238095238095238</v>
      </c>
      <c r="J2091" t="n">
        <v>0.4761904761904762</v>
      </c>
      <c r="K2091" t="n">
        <v>0.2292827317644146</v>
      </c>
      <c r="L2091" t="n">
        <v>0.2945267920451093</v>
      </c>
      <c r="M2091" t="n">
        <v>0.4761904761904762</v>
      </c>
    </row>
    <row r="2092">
      <c r="A2092" s="323" t="n">
        <v>46077.19122685185</v>
      </c>
      <c r="B2092" s="82" t="n">
        <v>46077</v>
      </c>
      <c r="C2092" t="n">
        <v>380.5</v>
      </c>
      <c r="D2092" t="n">
        <v>837.2</v>
      </c>
      <c r="E2092" t="n">
        <v>5.5</v>
      </c>
      <c r="F2092" t="n">
        <v>10.6</v>
      </c>
      <c r="G2092" t="n">
        <v>0.4544911610129001</v>
      </c>
      <c r="H2092" t="n">
        <v>0.5455088389870999</v>
      </c>
      <c r="I2092" t="n">
        <v>0.5188679245283019</v>
      </c>
      <c r="J2092" t="n">
        <v>0.4811320754716981</v>
      </c>
      <c r="K2092" t="n">
        <v>0.2358208854312218</v>
      </c>
      <c r="L2092" t="n">
        <v>0.2830470390970801</v>
      </c>
      <c r="M2092" t="n">
        <v>0.4811320754716981</v>
      </c>
    </row>
    <row r="2093">
      <c r="A2093" s="323" t="n">
        <v>46077.23148148148</v>
      </c>
      <c r="B2093" s="82" t="n">
        <v>46077</v>
      </c>
      <c r="C2093" t="n">
        <v>371.5</v>
      </c>
      <c r="D2093" t="n">
        <v>843.6</v>
      </c>
      <c r="E2093" t="n">
        <v>5.4</v>
      </c>
      <c r="F2093" t="n">
        <v>10.8</v>
      </c>
      <c r="G2093" t="n">
        <v>0.4403745851114272</v>
      </c>
      <c r="H2093" t="n">
        <v>0.5596254148885728</v>
      </c>
      <c r="I2093" t="n">
        <v>0.5</v>
      </c>
      <c r="J2093" t="n">
        <v>0.5</v>
      </c>
      <c r="K2093" t="n">
        <v>0.2201872925557136</v>
      </c>
      <c r="L2093" t="n">
        <v>0.2798127074442864</v>
      </c>
      <c r="M2093" t="n">
        <v>0.5</v>
      </c>
    </row>
    <row r="2094">
      <c r="A2094" s="323" t="n">
        <v>46077.27899305556</v>
      </c>
      <c r="B2094" s="82" t="n">
        <v>46077</v>
      </c>
      <c r="C2094" t="n">
        <v>379.5</v>
      </c>
      <c r="D2094" t="n">
        <v>864</v>
      </c>
      <c r="E2094" t="n">
        <v>5.4</v>
      </c>
      <c r="F2094" t="n">
        <v>10.6</v>
      </c>
      <c r="G2094" t="n">
        <v>0.4392361111111111</v>
      </c>
      <c r="H2094" t="n">
        <v>0.5607638888888888</v>
      </c>
      <c r="I2094" t="n">
        <v>0.5094339622641509</v>
      </c>
      <c r="J2094" t="n">
        <v>0.490566037735849</v>
      </c>
      <c r="K2094" t="n">
        <v>0.2237617924528302</v>
      </c>
      <c r="L2094" t="n">
        <v>0.2856721698113207</v>
      </c>
      <c r="M2094" t="n">
        <v>0.490566037735849</v>
      </c>
    </row>
    <row r="2095">
      <c r="A2095" s="323" t="n">
        <v>46066.3533912037</v>
      </c>
      <c r="B2095" s="82" t="n">
        <v>46066</v>
      </c>
      <c r="C2095" t="n">
        <v>388.5</v>
      </c>
      <c r="D2095" t="n">
        <v>844.3</v>
      </c>
      <c r="E2095" t="n">
        <v>5.5</v>
      </c>
      <c r="F2095" t="n">
        <v>10.8</v>
      </c>
      <c r="G2095" t="n">
        <v>0.4601444984010423</v>
      </c>
      <c r="H2095" t="n">
        <v>0.5398555015989577</v>
      </c>
      <c r="I2095" t="n">
        <v>0.5092592592592592</v>
      </c>
      <c r="J2095" t="n">
        <v>0.4907407407407408</v>
      </c>
      <c r="K2095" t="n">
        <v>0.2343328464079382</v>
      </c>
      <c r="L2095" t="n">
        <v>0.274926412851321</v>
      </c>
      <c r="M2095" t="n">
        <v>0.4907407407407408</v>
      </c>
    </row>
    <row r="2096">
      <c r="A2096" s="323" t="n">
        <v>46066.38826388889</v>
      </c>
      <c r="B2096" s="82" t="n">
        <v>46066</v>
      </c>
      <c r="C2096" t="n">
        <v>390.6</v>
      </c>
      <c r="D2096" t="n">
        <v>848.2</v>
      </c>
      <c r="E2096" t="n">
        <v>5.5</v>
      </c>
      <c r="F2096" t="n">
        <v>10.6</v>
      </c>
      <c r="G2096" t="n">
        <v>0.4605045979721764</v>
      </c>
      <c r="H2096" t="n">
        <v>0.5394954020278236</v>
      </c>
      <c r="I2096" t="n">
        <v>0.5188679245283019</v>
      </c>
      <c r="J2096" t="n">
        <v>0.4811320754716981</v>
      </c>
      <c r="K2096" t="n">
        <v>0.2389410649855632</v>
      </c>
      <c r="L2096" t="n">
        <v>0.2799268595427387</v>
      </c>
      <c r="M2096" t="n">
        <v>0.4811320754716981</v>
      </c>
    </row>
    <row r="2097">
      <c r="A2097" s="323" t="n">
        <v>46066.42243055555</v>
      </c>
      <c r="B2097" s="82" t="n">
        <v>46066</v>
      </c>
      <c r="C2097" t="n">
        <v>368.5</v>
      </c>
      <c r="D2097" t="n">
        <v>837.4</v>
      </c>
      <c r="E2097" t="n">
        <v>5.5</v>
      </c>
      <c r="F2097" t="n">
        <v>10.8</v>
      </c>
      <c r="G2097" t="n">
        <v>0.440052543587294</v>
      </c>
      <c r="H2097" t="n">
        <v>0.5599474564127059</v>
      </c>
      <c r="I2097" t="n">
        <v>0.5092592592592592</v>
      </c>
      <c r="J2097" t="n">
        <v>0.4907407407407408</v>
      </c>
      <c r="K2097" t="n">
        <v>0.2241008323824182</v>
      </c>
      <c r="L2097" t="n">
        <v>0.285158426876841</v>
      </c>
      <c r="M2097" t="n">
        <v>0.4907407407407408</v>
      </c>
    </row>
    <row r="2098">
      <c r="A2098" s="323" t="n">
        <v>46066.46236111111</v>
      </c>
      <c r="B2098" s="82" t="n">
        <v>46066</v>
      </c>
      <c r="C2098" t="n">
        <v>375.3</v>
      </c>
      <c r="D2098" t="n">
        <v>834.6</v>
      </c>
      <c r="E2098" t="n">
        <v>5.4</v>
      </c>
      <c r="F2098" t="n">
        <v>10.6</v>
      </c>
      <c r="G2098" t="n">
        <v>0.4496764917325665</v>
      </c>
      <c r="H2098" t="n">
        <v>0.5503235082674335</v>
      </c>
      <c r="I2098" t="n">
        <v>0.5094339622641509</v>
      </c>
      <c r="J2098" t="n">
        <v>0.490566037735849</v>
      </c>
      <c r="K2098" t="n">
        <v>0.2290804769203641</v>
      </c>
      <c r="L2098" t="n">
        <v>0.2803534853437868</v>
      </c>
      <c r="M2098" t="n">
        <v>0.490566037735849</v>
      </c>
    </row>
    <row r="2099">
      <c r="A2099" s="323" t="n">
        <v>46066.52174768518</v>
      </c>
      <c r="B2099" s="82" t="n">
        <v>46066</v>
      </c>
      <c r="C2099" t="n">
        <v>360.2</v>
      </c>
      <c r="D2099" t="n">
        <v>847.3</v>
      </c>
      <c r="E2099" t="n">
        <v>5.5</v>
      </c>
      <c r="F2099" t="n">
        <v>10.5</v>
      </c>
      <c r="G2099" t="n">
        <v>0.425115071403281</v>
      </c>
      <c r="H2099" t="n">
        <v>0.574884928596719</v>
      </c>
      <c r="I2099" t="n">
        <v>0.5238095238095238</v>
      </c>
      <c r="J2099" t="n">
        <v>0.4761904761904762</v>
      </c>
      <c r="K2099" t="n">
        <v>0.2226793231160044</v>
      </c>
      <c r="L2099" t="n">
        <v>0.3011302006935195</v>
      </c>
      <c r="M2099" t="n">
        <v>0.4761904761904762</v>
      </c>
    </row>
    <row r="2100">
      <c r="A2100" s="323" t="n">
        <v>46067.26890046296</v>
      </c>
      <c r="B2100" s="82" t="n">
        <v>46067</v>
      </c>
      <c r="C2100" t="n">
        <v>380.2</v>
      </c>
      <c r="D2100" t="n">
        <v>851.4</v>
      </c>
      <c r="E2100" t="n">
        <v>5.5</v>
      </c>
      <c r="F2100" t="n">
        <v>10.7</v>
      </c>
      <c r="G2100" t="n">
        <v>0.446558609349307</v>
      </c>
      <c r="H2100" t="n">
        <v>0.553441390650693</v>
      </c>
      <c r="I2100" t="n">
        <v>0.5140186915887851</v>
      </c>
      <c r="J2100" t="n">
        <v>0.4859813084112149</v>
      </c>
      <c r="K2100" t="n">
        <v>0.2295394720954382</v>
      </c>
      <c r="L2100" t="n">
        <v>0.2844792194933469</v>
      </c>
      <c r="M2100" t="n">
        <v>0.4859813084112149</v>
      </c>
    </row>
    <row r="2101">
      <c r="A2101" s="323" t="n">
        <v>46067.32814814815</v>
      </c>
      <c r="B2101" s="82" t="n">
        <v>46067</v>
      </c>
      <c r="C2101" t="n">
        <v>393.2</v>
      </c>
      <c r="D2101" t="n">
        <v>845.2</v>
      </c>
      <c r="E2101" t="n">
        <v>5.4</v>
      </c>
      <c r="F2101" t="n">
        <v>10.6</v>
      </c>
      <c r="G2101" t="n">
        <v>0.4652153336488405</v>
      </c>
      <c r="H2101" t="n">
        <v>0.5347846663511595</v>
      </c>
      <c r="I2101" t="n">
        <v>0.5094339622641509</v>
      </c>
      <c r="J2101" t="n">
        <v>0.490566037735849</v>
      </c>
      <c r="K2101" t="n">
        <v>0.2369964907267678</v>
      </c>
      <c r="L2101" t="n">
        <v>0.2724374715373831</v>
      </c>
      <c r="M2101" t="n">
        <v>0.490566037735849</v>
      </c>
    </row>
    <row r="2102">
      <c r="A2102" s="323" t="n">
        <v>46067.35758101852</v>
      </c>
      <c r="B2102" s="82" t="n">
        <v>46067</v>
      </c>
      <c r="C2102" t="n">
        <v>290.2</v>
      </c>
      <c r="D2102" t="n">
        <v>838.5</v>
      </c>
      <c r="E2102" t="n">
        <v>5.5</v>
      </c>
      <c r="F2102" t="n">
        <v>10.7</v>
      </c>
      <c r="G2102" t="n">
        <v>0.3460942158616577</v>
      </c>
      <c r="H2102" t="n">
        <v>0.6539057841383422</v>
      </c>
      <c r="I2102" t="n">
        <v>0.5140186915887851</v>
      </c>
      <c r="J2102" t="n">
        <v>0.4859813084112149</v>
      </c>
      <c r="K2102" t="n">
        <v>0.1778988960036559</v>
      </c>
      <c r="L2102" t="n">
        <v>0.3361197955851292</v>
      </c>
      <c r="M2102" t="n">
        <v>0.4859813084112149</v>
      </c>
    </row>
    <row r="2103">
      <c r="A2103" s="323" t="n">
        <v>46068.3837037037</v>
      </c>
      <c r="B2103" s="82" t="n">
        <v>46068</v>
      </c>
      <c r="C2103" t="n">
        <v>365.6</v>
      </c>
      <c r="D2103" t="n">
        <v>843.4</v>
      </c>
      <c r="E2103" t="n">
        <v>5.3</v>
      </c>
      <c r="F2103" t="n">
        <v>10.7</v>
      </c>
      <c r="G2103" t="n">
        <v>0.4334835190894001</v>
      </c>
      <c r="H2103" t="n">
        <v>0.5665164809105999</v>
      </c>
      <c r="I2103" t="n">
        <v>0.4953271028037383</v>
      </c>
      <c r="J2103" t="n">
        <v>0.5046728971962616</v>
      </c>
      <c r="K2103" t="n">
        <v>0.2147161356237215</v>
      </c>
      <c r="L2103" t="n">
        <v>0.2806109671800168</v>
      </c>
      <c r="M2103" t="n">
        <v>0.5046728971962616</v>
      </c>
    </row>
    <row r="2104">
      <c r="A2104" s="323" t="n">
        <v>46068.42087962963</v>
      </c>
      <c r="B2104" s="82" t="n">
        <v>46068</v>
      </c>
      <c r="C2104" t="n">
        <v>370.5</v>
      </c>
      <c r="D2104" t="n">
        <v>840.2</v>
      </c>
      <c r="E2104" t="n">
        <v>5.3</v>
      </c>
      <c r="F2104" t="n">
        <v>10.8</v>
      </c>
      <c r="G2104" t="n">
        <v>0.4409664365627232</v>
      </c>
      <c r="H2104" t="n">
        <v>0.5590335634372768</v>
      </c>
      <c r="I2104" t="n">
        <v>0.4907407407407407</v>
      </c>
      <c r="J2104" t="n">
        <v>0.5092592592592593</v>
      </c>
      <c r="K2104" t="n">
        <v>0.2164001957205956</v>
      </c>
      <c r="L2104" t="n">
        <v>0.2743405450201451</v>
      </c>
      <c r="M2104" t="n">
        <v>0.5092592592592593</v>
      </c>
    </row>
    <row r="2105">
      <c r="A2105" s="323" t="n">
        <v>46068.47127314815</v>
      </c>
      <c r="B2105" s="82" t="n">
        <v>46068</v>
      </c>
      <c r="C2105" t="n">
        <v>375.5</v>
      </c>
      <c r="D2105" t="n">
        <v>841.3</v>
      </c>
      <c r="E2105" t="n">
        <v>5.4</v>
      </c>
      <c r="F2105" t="n">
        <v>10.6</v>
      </c>
      <c r="G2105" t="n">
        <v>0.4463330559847855</v>
      </c>
      <c r="H2105" t="n">
        <v>0.5536669440152145</v>
      </c>
      <c r="I2105" t="n">
        <v>0.5094339622641509</v>
      </c>
      <c r="J2105" t="n">
        <v>0.490566037735849</v>
      </c>
      <c r="K2105" t="n">
        <v>0.2273772171997964</v>
      </c>
      <c r="L2105" t="n">
        <v>0.2820567450643546</v>
      </c>
      <c r="M2105" t="n">
        <v>0.490566037735849</v>
      </c>
    </row>
    <row r="2106">
      <c r="A2106" s="323" t="n">
        <v>46068.5253125</v>
      </c>
      <c r="B2106" s="82" t="n">
        <v>46068</v>
      </c>
      <c r="C2106" t="n">
        <v>380.2</v>
      </c>
      <c r="D2106" t="n">
        <v>839.5</v>
      </c>
      <c r="E2106" t="n">
        <v>5.5</v>
      </c>
      <c r="F2106" t="n">
        <v>10.8</v>
      </c>
      <c r="G2106" t="n">
        <v>0.4528886241810601</v>
      </c>
      <c r="H2106" t="n">
        <v>0.5471113758189399</v>
      </c>
      <c r="I2106" t="n">
        <v>0.5092592592592592</v>
      </c>
      <c r="J2106" t="n">
        <v>0.4907407407407408</v>
      </c>
      <c r="K2106" t="n">
        <v>0.2306377252773917</v>
      </c>
      <c r="L2106" t="n">
        <v>0.2786215339818675</v>
      </c>
      <c r="M2106" t="n">
        <v>0.4907407407407408</v>
      </c>
    </row>
    <row r="2107">
      <c r="A2107" s="323" t="n">
        <v>46069.29138888889</v>
      </c>
      <c r="B2107" s="82" t="n">
        <v>46069</v>
      </c>
      <c r="C2107" t="n">
        <v>378.3</v>
      </c>
      <c r="D2107" t="n">
        <v>841.2</v>
      </c>
      <c r="E2107" t="n">
        <v>5.5</v>
      </c>
      <c r="F2107" t="n">
        <v>10.6</v>
      </c>
      <c r="G2107" t="n">
        <v>0.4497146932952925</v>
      </c>
      <c r="H2107" t="n">
        <v>0.5502853067047075</v>
      </c>
      <c r="I2107" t="n">
        <v>0.5188679245283019</v>
      </c>
      <c r="J2107" t="n">
        <v>0.4811320754716981</v>
      </c>
      <c r="K2107" t="n">
        <v>0.2333425295400102</v>
      </c>
      <c r="L2107" t="n">
        <v>0.2855253949882917</v>
      </c>
      <c r="M2107" t="n">
        <v>0.4811320754716981</v>
      </c>
    </row>
    <row r="2108">
      <c r="A2108" s="323" t="n">
        <v>46069.29221064815</v>
      </c>
      <c r="B2108" s="82" t="n">
        <v>46069</v>
      </c>
      <c r="C2108" t="n">
        <v>378.3</v>
      </c>
      <c r="D2108" t="n">
        <v>841.2</v>
      </c>
      <c r="E2108" t="n">
        <v>5.5</v>
      </c>
      <c r="F2108" t="n">
        <v>10.6</v>
      </c>
      <c r="G2108" t="n">
        <v>0.4497146932952925</v>
      </c>
      <c r="H2108" t="n">
        <v>0.5502853067047075</v>
      </c>
      <c r="I2108" t="n">
        <v>0.5188679245283019</v>
      </c>
      <c r="J2108" t="n">
        <v>0.4811320754716981</v>
      </c>
      <c r="K2108" t="n">
        <v>0.2333425295400102</v>
      </c>
      <c r="L2108" t="n">
        <v>0.2855253949882917</v>
      </c>
      <c r="M2108" t="n">
        <v>0.4811320754716981</v>
      </c>
    </row>
    <row r="2109">
      <c r="A2109" s="323" t="n">
        <v>46069.35125</v>
      </c>
      <c r="B2109" s="82" t="n">
        <v>46069</v>
      </c>
      <c r="C2109" t="n">
        <v>382.1</v>
      </c>
      <c r="D2109" t="n">
        <v>839.2</v>
      </c>
      <c r="E2109" t="n">
        <v>5.5</v>
      </c>
      <c r="F2109" t="n">
        <v>10.7</v>
      </c>
      <c r="G2109" t="n">
        <v>0.4553145853193518</v>
      </c>
      <c r="H2109" t="n">
        <v>0.5446854146806482</v>
      </c>
      <c r="I2109" t="n">
        <v>0.5140186915887851</v>
      </c>
      <c r="J2109" t="n">
        <v>0.4859813084112149</v>
      </c>
      <c r="K2109" t="n">
        <v>0.2340402074071435</v>
      </c>
      <c r="L2109" t="n">
        <v>0.2799784841816417</v>
      </c>
      <c r="M2109" t="n">
        <v>0.4859813084112149</v>
      </c>
    </row>
    <row r="2110">
      <c r="A2110" s="323" t="n">
        <v>46069.40695601852</v>
      </c>
      <c r="B2110" s="82" t="n">
        <v>46069</v>
      </c>
      <c r="C2110" t="n">
        <v>386.3</v>
      </c>
      <c r="D2110" t="n">
        <v>852.4</v>
      </c>
      <c r="E2110" t="n">
        <v>5.4</v>
      </c>
      <c r="F2110" t="n">
        <v>10.7</v>
      </c>
      <c r="G2110" t="n">
        <v>0.4531909901454717</v>
      </c>
      <c r="H2110" t="n">
        <v>0.5468090098545284</v>
      </c>
      <c r="I2110" t="n">
        <v>0.5046728971962617</v>
      </c>
      <c r="J2110" t="n">
        <v>0.4953271028037383</v>
      </c>
      <c r="K2110" t="n">
        <v>0.2287132099799577</v>
      </c>
      <c r="L2110" t="n">
        <v>0.2759596872163041</v>
      </c>
      <c r="M2110" t="n">
        <v>0.4953271028037383</v>
      </c>
    </row>
    <row r="2111">
      <c r="A2111" s="323" t="n">
        <v>46069.44523148148</v>
      </c>
      <c r="B2111" s="82" t="n">
        <v>46069</v>
      </c>
      <c r="C2111" t="n">
        <v>405</v>
      </c>
      <c r="D2111" t="n">
        <v>862.9</v>
      </c>
      <c r="E2111" t="n">
        <v>5.6</v>
      </c>
      <c r="F2111" t="n">
        <v>10.8</v>
      </c>
      <c r="G2111" t="n">
        <v>0.4693475489627999</v>
      </c>
      <c r="H2111" t="n">
        <v>0.5306524510372002</v>
      </c>
      <c r="I2111" t="n">
        <v>0.5185185185185185</v>
      </c>
      <c r="J2111" t="n">
        <v>0.4814814814814816</v>
      </c>
      <c r="K2111" t="n">
        <v>0.2433653957584888</v>
      </c>
      <c r="L2111" t="n">
        <v>0.2751531227600297</v>
      </c>
      <c r="M2111" t="n">
        <v>0.4814814814814816</v>
      </c>
    </row>
    <row r="2112">
      <c r="A2112" s="323" t="n">
        <v>46069.47872685185</v>
      </c>
      <c r="B2112" s="82" t="n">
        <v>46069</v>
      </c>
      <c r="C2112" t="n">
        <v>412.7</v>
      </c>
      <c r="D2112" t="n">
        <v>860.8</v>
      </c>
      <c r="E2112" t="n">
        <v>5.5</v>
      </c>
      <c r="F2112" t="n">
        <v>10.6</v>
      </c>
      <c r="G2112" t="n">
        <v>0.4794377323420074</v>
      </c>
      <c r="H2112" t="n">
        <v>0.5205622676579925</v>
      </c>
      <c r="I2112" t="n">
        <v>0.5188679245283019</v>
      </c>
      <c r="J2112" t="n">
        <v>0.4811320754716981</v>
      </c>
      <c r="K2112" t="n">
        <v>0.2487648611208529</v>
      </c>
      <c r="L2112" t="n">
        <v>0.2701030634074489</v>
      </c>
      <c r="M2112" t="n">
        <v>0.4811320754716981</v>
      </c>
    </row>
    <row r="2113">
      <c r="A2113" s="323" t="n">
        <v>46069.51565972222</v>
      </c>
      <c r="B2113" s="82" t="n">
        <v>46069</v>
      </c>
      <c r="C2113" t="n">
        <v>384.4</v>
      </c>
      <c r="D2113" t="n">
        <v>829.9</v>
      </c>
      <c r="E2113" t="n">
        <v>5.3</v>
      </c>
      <c r="F2113" t="n">
        <v>10.7</v>
      </c>
      <c r="G2113" t="n">
        <v>0.4631883359440896</v>
      </c>
      <c r="H2113" t="n">
        <v>0.5368116640559104</v>
      </c>
      <c r="I2113" t="n">
        <v>0.4953271028037383</v>
      </c>
      <c r="J2113" t="n">
        <v>0.5046728971962616</v>
      </c>
      <c r="K2113" t="n">
        <v>0.2294297364956706</v>
      </c>
      <c r="L2113" t="n">
        <v>0.2658973663080678</v>
      </c>
      <c r="M2113" t="n">
        <v>0.5046728971962616</v>
      </c>
    </row>
    <row r="2114">
      <c r="A2114" s="323" t="n">
        <v>46070.28571759259</v>
      </c>
      <c r="B2114" s="82" t="n">
        <v>46070</v>
      </c>
      <c r="C2114" t="n">
        <v>399.6</v>
      </c>
      <c r="D2114" t="n">
        <v>837.9</v>
      </c>
      <c r="E2114" t="n">
        <v>5.4</v>
      </c>
      <c r="F2114" t="n">
        <v>10.7</v>
      </c>
      <c r="G2114" t="n">
        <v>0.476906552094522</v>
      </c>
      <c r="H2114" t="n">
        <v>0.523093447905478</v>
      </c>
      <c r="I2114" t="n">
        <v>0.5046728971962617</v>
      </c>
      <c r="J2114" t="n">
        <v>0.4953271028037383</v>
      </c>
      <c r="K2114" t="n">
        <v>0.2406818113374224</v>
      </c>
      <c r="L2114" t="n">
        <v>0.2639910858588393</v>
      </c>
      <c r="M2114" t="n">
        <v>0.4953271028037383</v>
      </c>
    </row>
    <row r="2115">
      <c r="A2115" s="323" t="n">
        <v>46070.30199074074</v>
      </c>
      <c r="B2115" s="82" t="n">
        <v>46070</v>
      </c>
      <c r="C2115" t="n">
        <v>390.2</v>
      </c>
      <c r="D2115" t="n">
        <v>832.6</v>
      </c>
      <c r="E2115" t="n">
        <v>5.5</v>
      </c>
      <c r="F2115" t="n">
        <v>10.8</v>
      </c>
      <c r="G2115" t="n">
        <v>0.4686524141244295</v>
      </c>
      <c r="H2115" t="n">
        <v>0.5313475858755705</v>
      </c>
      <c r="I2115" t="n">
        <v>0.5092592592592592</v>
      </c>
      <c r="J2115" t="n">
        <v>0.4907407407407408</v>
      </c>
      <c r="K2115" t="n">
        <v>0.2386655812670705</v>
      </c>
      <c r="L2115" t="n">
        <v>0.2705936779921886</v>
      </c>
      <c r="M2115" t="n">
        <v>0.4907407407407408</v>
      </c>
    </row>
    <row r="2116">
      <c r="A2116" s="323" t="n">
        <v>46070.33462962963</v>
      </c>
      <c r="B2116" s="82" t="n">
        <v>46070</v>
      </c>
      <c r="C2116" t="n">
        <v>378.5</v>
      </c>
      <c r="D2116" t="n">
        <v>840.3</v>
      </c>
      <c r="E2116" t="n">
        <v>5.4</v>
      </c>
      <c r="F2116" t="n">
        <v>10.6</v>
      </c>
      <c r="G2116" t="n">
        <v>0.4504343686778532</v>
      </c>
      <c r="H2116" t="n">
        <v>0.5495656313221469</v>
      </c>
      <c r="I2116" t="n">
        <v>0.5094339622641509</v>
      </c>
      <c r="J2116" t="n">
        <v>0.490566037735849</v>
      </c>
      <c r="K2116" t="n">
        <v>0.2294665651755101</v>
      </c>
      <c r="L2116" t="n">
        <v>0.2799673970886409</v>
      </c>
      <c r="M2116" t="n">
        <v>0.490566037735849</v>
      </c>
    </row>
    <row r="2117">
      <c r="A2117" s="323" t="n">
        <v>46070.39584490741</v>
      </c>
      <c r="B2117" s="82" t="n">
        <v>46070</v>
      </c>
      <c r="C2117" t="n">
        <v>403.3</v>
      </c>
      <c r="D2117" t="n">
        <v>851.1</v>
      </c>
      <c r="E2117" t="n">
        <v>5.4</v>
      </c>
      <c r="F2117" t="n">
        <v>10.7</v>
      </c>
      <c r="G2117" t="n">
        <v>0.4738573610621549</v>
      </c>
      <c r="H2117" t="n">
        <v>0.5261426389378452</v>
      </c>
      <c r="I2117" t="n">
        <v>0.5046728971962617</v>
      </c>
      <c r="J2117" t="n">
        <v>0.4953271028037383</v>
      </c>
      <c r="K2117" t="n">
        <v>0.2391429672650128</v>
      </c>
      <c r="L2117" t="n">
        <v>0.265529929931249</v>
      </c>
      <c r="M2117" t="n">
        <v>0.4953271028037383</v>
      </c>
    </row>
    <row r="2118">
      <c r="A2118" s="323" t="n">
        <v>46070.4490162037</v>
      </c>
      <c r="B2118" s="82" t="n">
        <v>46070</v>
      </c>
      <c r="C2118" t="n">
        <v>395.5</v>
      </c>
      <c r="D2118" t="n">
        <v>820.5</v>
      </c>
      <c r="E2118" t="n">
        <v>5.5</v>
      </c>
      <c r="F2118" t="n">
        <v>10.6</v>
      </c>
      <c r="G2118" t="n">
        <v>0.482023156611822</v>
      </c>
      <c r="H2118" t="n">
        <v>0.517976843388178</v>
      </c>
      <c r="I2118" t="n">
        <v>0.5188679245283019</v>
      </c>
      <c r="J2118" t="n">
        <v>0.4811320754716981</v>
      </c>
      <c r="K2118" t="n">
        <v>0.2501063548457567</v>
      </c>
      <c r="L2118" t="n">
        <v>0.2687615696825452</v>
      </c>
      <c r="M2118" t="n">
        <v>0.4811320754716981</v>
      </c>
    </row>
    <row r="2119">
      <c r="A2119" s="323" t="n">
        <v>46070.46909722222</v>
      </c>
      <c r="B2119" s="82" t="n">
        <v>46070</v>
      </c>
      <c r="C2119" t="n">
        <v>384.4</v>
      </c>
      <c r="D2119" t="n">
        <v>845.6</v>
      </c>
      <c r="E2119" t="n">
        <v>5.4</v>
      </c>
      <c r="F2119" t="n">
        <v>10.5</v>
      </c>
      <c r="G2119" t="n">
        <v>0.4545884578997161</v>
      </c>
      <c r="H2119" t="n">
        <v>0.5454115421002839</v>
      </c>
      <c r="I2119" t="n">
        <v>0.5142857142857143</v>
      </c>
      <c r="J2119" t="n">
        <v>0.4857142857142857</v>
      </c>
      <c r="K2119" t="n">
        <v>0.2337883497769969</v>
      </c>
      <c r="L2119" t="n">
        <v>0.2804973645087174</v>
      </c>
      <c r="M2119" t="n">
        <v>0.4857142857142857</v>
      </c>
    </row>
    <row r="2120">
      <c r="A2120" s="323" t="n">
        <v>46070.51084490741</v>
      </c>
      <c r="B2120" s="82" t="n">
        <v>46070</v>
      </c>
      <c r="C2120" t="n">
        <v>390.4</v>
      </c>
      <c r="D2120" t="n">
        <v>840.5</v>
      </c>
      <c r="E2120" t="n">
        <v>5.5</v>
      </c>
      <c r="F2120" t="n">
        <v>10.7</v>
      </c>
      <c r="G2120" t="n">
        <v>0.4644854253420583</v>
      </c>
      <c r="H2120" t="n">
        <v>0.5355145746579417</v>
      </c>
      <c r="I2120" t="n">
        <v>0.5140186915887851</v>
      </c>
      <c r="J2120" t="n">
        <v>0.4859813084112149</v>
      </c>
      <c r="K2120" t="n">
        <v>0.2387541905963851</v>
      </c>
      <c r="L2120" t="n">
        <v>0.2752645009924</v>
      </c>
      <c r="M2120" t="n">
        <v>0.4859813084112149</v>
      </c>
    </row>
    <row r="2121">
      <c r="A2121" s="323" t="n">
        <v>46071.26241898148</v>
      </c>
      <c r="B2121" s="82" t="n">
        <v>46071</v>
      </c>
      <c r="C2121" t="n">
        <v>394.7</v>
      </c>
      <c r="D2121" t="n">
        <v>866.4</v>
      </c>
      <c r="E2121" t="n">
        <v>5.4</v>
      </c>
      <c r="F2121" t="n">
        <v>10.5</v>
      </c>
      <c r="G2121" t="n">
        <v>0.4555632502308403</v>
      </c>
      <c r="H2121" t="n">
        <v>0.5444367497691598</v>
      </c>
      <c r="I2121" t="n">
        <v>0.5142857142857143</v>
      </c>
      <c r="J2121" t="n">
        <v>0.4857142857142857</v>
      </c>
      <c r="K2121" t="n">
        <v>0.2342896715472893</v>
      </c>
      <c r="L2121" t="n">
        <v>0.279996042738425</v>
      </c>
      <c r="M2121" t="n">
        <v>0.4857142857142857</v>
      </c>
    </row>
    <row r="2122">
      <c r="A2122" s="323" t="n">
        <v>46071.30467592592</v>
      </c>
      <c r="B2122" s="82" t="n">
        <v>46071</v>
      </c>
      <c r="C2122" t="n">
        <v>404.2</v>
      </c>
      <c r="D2122" t="n">
        <v>862.1</v>
      </c>
      <c r="E2122" t="n">
        <v>5.5</v>
      </c>
      <c r="F2122" t="n">
        <v>10.7</v>
      </c>
      <c r="G2122" t="n">
        <v>0.4688551212156362</v>
      </c>
      <c r="H2122" t="n">
        <v>0.5311448787843638</v>
      </c>
      <c r="I2122" t="n">
        <v>0.5140186915887851</v>
      </c>
      <c r="J2122" t="n">
        <v>0.4859813084112149</v>
      </c>
      <c r="K2122" t="n">
        <v>0.2410002959519626</v>
      </c>
      <c r="L2122" t="n">
        <v>0.2730183956368225</v>
      </c>
      <c r="M2122" t="n">
        <v>0.4859813084112149</v>
      </c>
    </row>
    <row r="2123">
      <c r="A2123" s="323" t="n">
        <v>46071.33763888889</v>
      </c>
      <c r="B2123" s="82" t="n">
        <v>46071</v>
      </c>
      <c r="C2123" t="n">
        <v>400.5</v>
      </c>
      <c r="D2123" t="n">
        <v>859.6</v>
      </c>
      <c r="E2123" t="n">
        <v>5.5</v>
      </c>
      <c r="F2123" t="n">
        <v>10.6</v>
      </c>
      <c r="G2123" t="n">
        <v>0.4659143787808283</v>
      </c>
      <c r="H2123" t="n">
        <v>0.5340856212191717</v>
      </c>
      <c r="I2123" t="n">
        <v>0.5188679245283019</v>
      </c>
      <c r="J2123" t="n">
        <v>0.4811320754716981</v>
      </c>
      <c r="K2123" t="n">
        <v>0.2417480267259015</v>
      </c>
      <c r="L2123" t="n">
        <v>0.2771198978024004</v>
      </c>
      <c r="M2123" t="n">
        <v>0.4811320754716981</v>
      </c>
    </row>
    <row r="2124">
      <c r="A2124" s="323" t="n">
        <v>46071.38336805555</v>
      </c>
      <c r="B2124" s="82" t="n">
        <v>46071</v>
      </c>
      <c r="C2124" t="n">
        <v>389.9</v>
      </c>
      <c r="D2124" t="n">
        <v>855.9</v>
      </c>
      <c r="E2124" t="n">
        <v>5.4</v>
      </c>
      <c r="F2124" t="n">
        <v>10.4</v>
      </c>
      <c r="G2124" t="n">
        <v>0.4555438719476574</v>
      </c>
      <c r="H2124" t="n">
        <v>0.5444561280523426</v>
      </c>
      <c r="I2124" t="n">
        <v>0.5192307692307693</v>
      </c>
      <c r="J2124" t="n">
        <v>0.4807692307692307</v>
      </c>
      <c r="K2124" t="n">
        <v>0.2365323950497452</v>
      </c>
      <c r="L2124" t="n">
        <v>0.2826983741810241</v>
      </c>
      <c r="M2124" t="n">
        <v>0.4807692307692307</v>
      </c>
    </row>
    <row r="2125">
      <c r="A2125" s="323" t="n">
        <v>46071.41791666667</v>
      </c>
      <c r="B2125" s="82" t="n">
        <v>46071</v>
      </c>
      <c r="C2125" t="n">
        <v>404.4</v>
      </c>
      <c r="D2125" t="n">
        <v>840</v>
      </c>
      <c r="E2125" t="n">
        <v>5.4</v>
      </c>
      <c r="F2125" t="n">
        <v>10.6</v>
      </c>
      <c r="G2125" t="n">
        <v>0.4814285714285714</v>
      </c>
      <c r="H2125" t="n">
        <v>0.5185714285714286</v>
      </c>
      <c r="I2125" t="n">
        <v>0.5094339622641509</v>
      </c>
      <c r="J2125" t="n">
        <v>0.490566037735849</v>
      </c>
      <c r="K2125" t="n">
        <v>0.2452560646900269</v>
      </c>
      <c r="L2125" t="n">
        <v>0.264177897574124</v>
      </c>
      <c r="M2125" t="n">
        <v>0.490566037735849</v>
      </c>
    </row>
    <row r="2126">
      <c r="A2126" s="323" t="n">
        <v>46071.4641550926</v>
      </c>
      <c r="B2126" s="82" t="n">
        <v>46071</v>
      </c>
      <c r="C2126" t="n">
        <v>418.3</v>
      </c>
      <c r="D2126" t="n">
        <v>847</v>
      </c>
      <c r="E2126" t="n">
        <v>5.4</v>
      </c>
      <c r="F2126" t="n">
        <v>10.5</v>
      </c>
      <c r="G2126" t="n">
        <v>0.4938606847697757</v>
      </c>
      <c r="H2126" t="n">
        <v>0.5061393152302243</v>
      </c>
      <c r="I2126" t="n">
        <v>0.5142857142857143</v>
      </c>
      <c r="J2126" t="n">
        <v>0.4857142857142857</v>
      </c>
      <c r="K2126" t="n">
        <v>0.2539854950244561</v>
      </c>
      <c r="L2126" t="n">
        <v>0.2603002192612582</v>
      </c>
      <c r="M2126" t="n">
        <v>0.4857142857142857</v>
      </c>
    </row>
    <row r="2127">
      <c r="A2127" s="323" t="n">
        <v>46071.49952546296</v>
      </c>
      <c r="B2127" s="82" t="n">
        <v>46071</v>
      </c>
      <c r="C2127" t="n">
        <v>405.2</v>
      </c>
      <c r="D2127" t="n">
        <v>843.6</v>
      </c>
      <c r="E2127" t="n">
        <v>5.5</v>
      </c>
      <c r="F2127" t="n">
        <v>10.6</v>
      </c>
      <c r="G2127" t="n">
        <v>0.4803224276908487</v>
      </c>
      <c r="H2127" t="n">
        <v>0.5196775723091512</v>
      </c>
      <c r="I2127" t="n">
        <v>0.5188679245283019</v>
      </c>
      <c r="J2127" t="n">
        <v>0.4811320754716981</v>
      </c>
      <c r="K2127" t="n">
        <v>0.249223901160346</v>
      </c>
      <c r="L2127" t="n">
        <v>0.2696440233679558</v>
      </c>
      <c r="M2127" t="n">
        <v>0.4811320754716981</v>
      </c>
    </row>
    <row r="2128">
      <c r="A2128" s="323" t="n">
        <v>46072.25693287037</v>
      </c>
      <c r="B2128" s="82" t="n">
        <v>46072</v>
      </c>
      <c r="C2128" t="n">
        <v>382.7</v>
      </c>
      <c r="D2128" t="n">
        <v>835.4</v>
      </c>
      <c r="E2128" t="n">
        <v>5.4</v>
      </c>
      <c r="F2128" t="n">
        <v>10.6</v>
      </c>
      <c r="G2128" t="n">
        <v>0.4581039023222409</v>
      </c>
      <c r="H2128" t="n">
        <v>0.5418960976777591</v>
      </c>
      <c r="I2128" t="n">
        <v>0.5094339622641509</v>
      </c>
      <c r="J2128" t="n">
        <v>0.490566037735849</v>
      </c>
      <c r="K2128" t="n">
        <v>0.2333736860886887</v>
      </c>
      <c r="L2128" t="n">
        <v>0.2760602761754622</v>
      </c>
      <c r="M2128" t="n">
        <v>0.490566037735849</v>
      </c>
    </row>
    <row r="2129">
      <c r="A2129" s="323" t="n">
        <v>46072.30370370371</v>
      </c>
      <c r="B2129" s="82" t="n">
        <v>46072</v>
      </c>
      <c r="C2129" t="n">
        <v>391.6</v>
      </c>
      <c r="D2129" t="n">
        <v>836.8</v>
      </c>
      <c r="E2129" t="n">
        <v>5.4</v>
      </c>
      <c r="F2129" t="n">
        <v>10.7</v>
      </c>
      <c r="G2129" t="n">
        <v>0.4679732313575526</v>
      </c>
      <c r="H2129" t="n">
        <v>0.5320267686424474</v>
      </c>
      <c r="I2129" t="n">
        <v>0.5046728971962617</v>
      </c>
      <c r="J2129" t="n">
        <v>0.4953271028037383</v>
      </c>
      <c r="K2129" t="n">
        <v>0.2361734064795126</v>
      </c>
      <c r="L2129" t="n">
        <v>0.2684994907167492</v>
      </c>
      <c r="M2129" t="n">
        <v>0.4953271028037383</v>
      </c>
    </row>
    <row r="2130">
      <c r="A2130" s="323" t="n">
        <v>46072.39266203704</v>
      </c>
      <c r="B2130" s="82" t="n">
        <v>46072</v>
      </c>
      <c r="C2130" t="n">
        <v>355.5</v>
      </c>
      <c r="D2130" t="n">
        <v>842.6</v>
      </c>
      <c r="E2130" t="n">
        <v>5.4</v>
      </c>
      <c r="F2130" t="n">
        <v>10.6</v>
      </c>
      <c r="G2130" t="n">
        <v>0.4219083788274389</v>
      </c>
      <c r="H2130" t="n">
        <v>0.5780916211725611</v>
      </c>
      <c r="I2130" t="n">
        <v>0.5094339622641509</v>
      </c>
      <c r="J2130" t="n">
        <v>0.490566037735849</v>
      </c>
      <c r="K2130" t="n">
        <v>0.2149344571385066</v>
      </c>
      <c r="L2130" t="n">
        <v>0.2944995051256443</v>
      </c>
      <c r="M2130" t="n">
        <v>0.490566037735849</v>
      </c>
    </row>
    <row r="2131">
      <c r="A2131" s="323" t="n">
        <v>46072.42101851852</v>
      </c>
      <c r="B2131" s="82" t="n">
        <v>46072</v>
      </c>
      <c r="C2131" t="n">
        <v>363.7</v>
      </c>
      <c r="D2131" t="n">
        <v>854.8</v>
      </c>
      <c r="E2131" t="n">
        <v>5.4</v>
      </c>
      <c r="F2131" t="n">
        <v>10.6</v>
      </c>
      <c r="G2131" t="n">
        <v>0.4254796443612541</v>
      </c>
      <c r="H2131" t="n">
        <v>0.5745203556387459</v>
      </c>
      <c r="I2131" t="n">
        <v>0.5094339622641509</v>
      </c>
      <c r="J2131" t="n">
        <v>0.490566037735849</v>
      </c>
      <c r="K2131" t="n">
        <v>0.2167537810896955</v>
      </c>
      <c r="L2131" t="n">
        <v>0.2926801811744555</v>
      </c>
      <c r="M2131" t="n">
        <v>0.490566037735849</v>
      </c>
    </row>
    <row r="2132">
      <c r="A2132" s="323" t="n">
        <v>46072.46917824074</v>
      </c>
      <c r="B2132" s="82" t="n">
        <v>46072</v>
      </c>
      <c r="C2132" t="n">
        <v>382.3</v>
      </c>
      <c r="D2132" t="n">
        <v>848.2</v>
      </c>
      <c r="E2132" t="n">
        <v>5.5</v>
      </c>
      <c r="F2132" t="n">
        <v>10.4</v>
      </c>
      <c r="G2132" t="n">
        <v>0.4507191700070738</v>
      </c>
      <c r="H2132" t="n">
        <v>0.5492808299929262</v>
      </c>
      <c r="I2132" t="n">
        <v>0.5288461538461539</v>
      </c>
      <c r="J2132" t="n">
        <v>0.4711538461538461</v>
      </c>
      <c r="K2132" t="n">
        <v>0.2383610995229717</v>
      </c>
      <c r="L2132" t="n">
        <v>0.2904850543231821</v>
      </c>
      <c r="M2132" t="n">
        <v>0.4711538461538461</v>
      </c>
    </row>
    <row r="2133">
      <c r="A2133" s="323" t="n">
        <v>46072.50083333333</v>
      </c>
      <c r="B2133" s="82" t="n">
        <v>46072</v>
      </c>
      <c r="C2133" t="n">
        <v>365.2</v>
      </c>
      <c r="D2133" t="n">
        <v>839.6</v>
      </c>
      <c r="E2133" t="n">
        <v>5.4</v>
      </c>
      <c r="F2133" t="n">
        <v>10.5</v>
      </c>
      <c r="G2133" t="n">
        <v>0.4349690328727965</v>
      </c>
      <c r="H2133" t="n">
        <v>0.5650309671272035</v>
      </c>
      <c r="I2133" t="n">
        <v>0.5142857142857143</v>
      </c>
      <c r="J2133" t="n">
        <v>0.4857142857142857</v>
      </c>
      <c r="K2133" t="n">
        <v>0.2236983597631525</v>
      </c>
      <c r="L2133" t="n">
        <v>0.2905873545225618</v>
      </c>
      <c r="M2133" t="n">
        <v>0.4857142857142857</v>
      </c>
    </row>
    <row r="2134">
      <c r="A2134" s="323" t="n">
        <v>46073.27972222222</v>
      </c>
      <c r="B2134" s="82" t="n">
        <v>46073</v>
      </c>
      <c r="C2134" t="n">
        <v>379.5</v>
      </c>
      <c r="D2134" t="n">
        <v>834.8</v>
      </c>
      <c r="E2134" t="n">
        <v>5.4</v>
      </c>
      <c r="F2134" t="n">
        <v>10.4</v>
      </c>
      <c r="G2134" t="n">
        <v>0.4545999041686632</v>
      </c>
      <c r="H2134" t="n">
        <v>0.5454000958313369</v>
      </c>
      <c r="I2134" t="n">
        <v>0.5192307692307693</v>
      </c>
      <c r="J2134" t="n">
        <v>0.4807692307692307</v>
      </c>
      <c r="K2134" t="n">
        <v>0.236042257933729</v>
      </c>
      <c r="L2134" t="n">
        <v>0.2831885112970403</v>
      </c>
      <c r="M2134" t="n">
        <v>0.4807692307692307</v>
      </c>
    </row>
    <row r="2135">
      <c r="A2135" s="323" t="n">
        <v>46073.31075231481</v>
      </c>
      <c r="B2135" s="82" t="n">
        <v>46073</v>
      </c>
      <c r="C2135" t="n">
        <v>385.3</v>
      </c>
      <c r="D2135" t="n">
        <v>839.2</v>
      </c>
      <c r="E2135" t="n">
        <v>5.5</v>
      </c>
      <c r="F2135" t="n">
        <v>10.6</v>
      </c>
      <c r="G2135" t="n">
        <v>0.4591277407054337</v>
      </c>
      <c r="H2135" t="n">
        <v>0.5408722592945663</v>
      </c>
      <c r="I2135" t="n">
        <v>0.5188679245283019</v>
      </c>
      <c r="J2135" t="n">
        <v>0.4811320754716981</v>
      </c>
      <c r="K2135" t="n">
        <v>0.2382266579131967</v>
      </c>
      <c r="L2135" t="n">
        <v>0.2806412666151051</v>
      </c>
      <c r="M2135" t="n">
        <v>0.4811320754716981</v>
      </c>
    </row>
    <row r="2136">
      <c r="A2136" s="323" t="n">
        <v>46073.34394675926</v>
      </c>
      <c r="B2136" s="82" t="n">
        <v>46073</v>
      </c>
      <c r="C2136" t="n">
        <v>366.3</v>
      </c>
      <c r="D2136" t="n">
        <v>838.6</v>
      </c>
      <c r="E2136" t="n">
        <v>5.4</v>
      </c>
      <c r="F2136" t="n">
        <v>10.5</v>
      </c>
      <c r="G2136" t="n">
        <v>0.4367994276174577</v>
      </c>
      <c r="H2136" t="n">
        <v>0.5632005723825423</v>
      </c>
      <c r="I2136" t="n">
        <v>0.5142857142857143</v>
      </c>
      <c r="J2136" t="n">
        <v>0.4857142857142857</v>
      </c>
      <c r="K2136" t="n">
        <v>0.2246397056318354</v>
      </c>
      <c r="L2136" t="n">
        <v>0.2896460086538789</v>
      </c>
      <c r="M2136" t="n">
        <v>0.4857142857142857</v>
      </c>
    </row>
    <row r="2137">
      <c r="A2137" s="323" t="n">
        <v>46073.37552083333</v>
      </c>
      <c r="B2137" s="82" t="n">
        <v>46073</v>
      </c>
      <c r="C2137" t="n">
        <v>380.5</v>
      </c>
      <c r="D2137" t="n">
        <v>845.2</v>
      </c>
      <c r="E2137" t="n">
        <v>5.5</v>
      </c>
      <c r="F2137" t="n">
        <v>10.7</v>
      </c>
      <c r="G2137" t="n">
        <v>0.450189304306673</v>
      </c>
      <c r="H2137" t="n">
        <v>0.5498106956933271</v>
      </c>
      <c r="I2137" t="n">
        <v>0.5140186915887851</v>
      </c>
      <c r="J2137" t="n">
        <v>0.4859813084112149</v>
      </c>
      <c r="K2137" t="n">
        <v>0.2314057171669815</v>
      </c>
      <c r="L2137" t="n">
        <v>0.2826129744218037</v>
      </c>
      <c r="M2137" t="n">
        <v>0.4859813084112149</v>
      </c>
    </row>
    <row r="2138">
      <c r="A2138" s="323" t="n">
        <v>46073.41828703704</v>
      </c>
      <c r="B2138" s="82" t="n">
        <v>46073</v>
      </c>
      <c r="C2138" t="n">
        <v>390.5</v>
      </c>
      <c r="D2138" t="n">
        <v>843.9</v>
      </c>
      <c r="E2138" t="n">
        <v>5.5</v>
      </c>
      <c r="F2138" t="n">
        <v>10.6</v>
      </c>
      <c r="G2138" t="n">
        <v>0.4627325512501481</v>
      </c>
      <c r="H2138" t="n">
        <v>0.5372674487498519</v>
      </c>
      <c r="I2138" t="n">
        <v>0.5188679245283019</v>
      </c>
      <c r="J2138" t="n">
        <v>0.4811320754716981</v>
      </c>
      <c r="K2138" t="n">
        <v>0.2400970784788504</v>
      </c>
      <c r="L2138" t="n">
        <v>0.2787708460494515</v>
      </c>
      <c r="M2138" t="n">
        <v>0.4811320754716981</v>
      </c>
    </row>
    <row r="2139">
      <c r="A2139" s="323" t="n">
        <v>46073.47321759259</v>
      </c>
      <c r="B2139" s="82" t="n">
        <v>46073</v>
      </c>
      <c r="C2139" t="n">
        <v>390.6</v>
      </c>
      <c r="D2139" t="n">
        <v>863</v>
      </c>
      <c r="E2139" t="n">
        <v>5.5</v>
      </c>
      <c r="F2139" t="n">
        <v>10.5</v>
      </c>
      <c r="G2139" t="n">
        <v>0.4526071842410197</v>
      </c>
      <c r="H2139" t="n">
        <v>0.5473928157589802</v>
      </c>
      <c r="I2139" t="n">
        <v>0.5238095238095238</v>
      </c>
      <c r="J2139" t="n">
        <v>0.4761904761904762</v>
      </c>
      <c r="K2139" t="n">
        <v>0.237079953650058</v>
      </c>
      <c r="L2139" t="n">
        <v>0.2867295701594659</v>
      </c>
      <c r="M2139" t="n">
        <v>0.4761904761904762</v>
      </c>
    </row>
    <row r="2140">
      <c r="A2140" s="323" t="n">
        <v>46073.51114583333</v>
      </c>
      <c r="B2140" s="82" t="n">
        <v>46073</v>
      </c>
      <c r="C2140" t="n">
        <v>385.4</v>
      </c>
      <c r="D2140" t="n">
        <v>858.3</v>
      </c>
      <c r="E2140" t="n">
        <v>5.4</v>
      </c>
      <c r="F2140" t="n">
        <v>10.6</v>
      </c>
      <c r="G2140" t="n">
        <v>0.4490271466853082</v>
      </c>
      <c r="H2140" t="n">
        <v>0.5509728533146918</v>
      </c>
      <c r="I2140" t="n">
        <v>0.5094339622641509</v>
      </c>
      <c r="J2140" t="n">
        <v>0.490566037735849</v>
      </c>
      <c r="K2140" t="n">
        <v>0.2287496785000627</v>
      </c>
      <c r="L2140" t="n">
        <v>0.2806842837640883</v>
      </c>
      <c r="M2140" t="n">
        <v>0.490566037735849</v>
      </c>
    </row>
    <row r="2141">
      <c r="A2141" s="323" t="n">
        <v>46074.28219907408</v>
      </c>
      <c r="B2141" s="82" t="n">
        <v>46074</v>
      </c>
      <c r="C2141" t="n">
        <v>386.4</v>
      </c>
      <c r="D2141" t="n">
        <v>859.2</v>
      </c>
      <c r="E2141" t="n">
        <v>5.5</v>
      </c>
      <c r="F2141" t="n">
        <v>10.6</v>
      </c>
      <c r="G2141" t="n">
        <v>0.4497206703910614</v>
      </c>
      <c r="H2141" t="n">
        <v>0.5502793296089385</v>
      </c>
      <c r="I2141" t="n">
        <v>0.5188679245283019</v>
      </c>
      <c r="J2141" t="n">
        <v>0.4811320754716981</v>
      </c>
      <c r="K2141" t="n">
        <v>0.2333456308632866</v>
      </c>
      <c r="L2141" t="n">
        <v>0.2855222936650153</v>
      </c>
      <c r="M2141" t="n">
        <v>0.4811320754716981</v>
      </c>
    </row>
    <row r="2142">
      <c r="A2142" s="323" t="n">
        <v>46074.31728009259</v>
      </c>
      <c r="B2142" s="82" t="n">
        <v>46074</v>
      </c>
      <c r="C2142" t="n">
        <v>391.4</v>
      </c>
      <c r="D2142" t="n">
        <v>859</v>
      </c>
      <c r="E2142" t="n">
        <v>5.3</v>
      </c>
      <c r="F2142" t="n">
        <v>10.7</v>
      </c>
      <c r="G2142" t="n">
        <v>0.4556461001164144</v>
      </c>
      <c r="H2142" t="n">
        <v>0.5443538998835856</v>
      </c>
      <c r="I2142" t="n">
        <v>0.4953271028037383</v>
      </c>
      <c r="J2142" t="n">
        <v>0.5046728971962616</v>
      </c>
      <c r="K2142" t="n">
        <v>0.2256938626744857</v>
      </c>
      <c r="L2142" t="n">
        <v>0.2696332401292527</v>
      </c>
      <c r="M2142" t="n">
        <v>0.5046728971962616</v>
      </c>
    </row>
    <row r="2143">
      <c r="A2143" s="323" t="n">
        <v>46074.34918981481</v>
      </c>
      <c r="B2143" s="82" t="n">
        <v>46074</v>
      </c>
      <c r="C2143" t="n">
        <v>379.8</v>
      </c>
      <c r="D2143" t="n">
        <v>839.5</v>
      </c>
      <c r="E2143" t="n">
        <v>5.4</v>
      </c>
      <c r="F2143" t="n">
        <v>10.6</v>
      </c>
      <c r="G2143" t="n">
        <v>0.4524121500893389</v>
      </c>
      <c r="H2143" t="n">
        <v>0.5475878499106611</v>
      </c>
      <c r="I2143" t="n">
        <v>0.5094339622641509</v>
      </c>
      <c r="J2143" t="n">
        <v>0.490566037735849</v>
      </c>
      <c r="K2143" t="n">
        <v>0.2304741141964557</v>
      </c>
      <c r="L2143" t="n">
        <v>0.2789598480676953</v>
      </c>
      <c r="M2143" t="n">
        <v>0.490566037735849</v>
      </c>
    </row>
    <row r="2144">
      <c r="A2144" s="323" t="n">
        <v>46074.37710648148</v>
      </c>
      <c r="B2144" s="82" t="n">
        <v>46074</v>
      </c>
      <c r="C2144" t="n">
        <v>399.1</v>
      </c>
      <c r="D2144" t="n">
        <v>839.1</v>
      </c>
      <c r="E2144" t="n">
        <v>5.6</v>
      </c>
      <c r="F2144" t="n">
        <v>11.3</v>
      </c>
      <c r="G2144" t="n">
        <v>0.4756286497437731</v>
      </c>
      <c r="H2144" t="n">
        <v>0.5243713502562269</v>
      </c>
      <c r="I2144" t="n">
        <v>0.495575221238938</v>
      </c>
      <c r="J2144" t="n">
        <v>0.5044247787610621</v>
      </c>
      <c r="K2144" t="n">
        <v>0.2357097733243477</v>
      </c>
      <c r="L2144" t="n">
        <v>0.2598654479145903</v>
      </c>
      <c r="M2144" t="n">
        <v>0.5044247787610621</v>
      </c>
    </row>
    <row r="2145">
      <c r="A2145" s="323" t="n">
        <v>46074.46984953704</v>
      </c>
      <c r="B2145" s="82" t="n">
        <v>46074</v>
      </c>
      <c r="C2145" t="n">
        <v>385.2</v>
      </c>
      <c r="D2145" t="n">
        <v>819.8</v>
      </c>
      <c r="E2145" t="n">
        <v>5.7</v>
      </c>
      <c r="F2145" t="n">
        <v>10.8</v>
      </c>
      <c r="G2145" t="n">
        <v>0.4698707001707734</v>
      </c>
      <c r="H2145" t="n">
        <v>0.5301292998292266</v>
      </c>
      <c r="I2145" t="n">
        <v>0.5277777777777778</v>
      </c>
      <c r="J2145" t="n">
        <v>0.4722222222222223</v>
      </c>
      <c r="K2145" t="n">
        <v>0.2479873139790193</v>
      </c>
      <c r="L2145" t="n">
        <v>0.2797904637987585</v>
      </c>
      <c r="M2145" t="n">
        <v>0.4722222222222223</v>
      </c>
    </row>
    <row r="2146">
      <c r="A2146" s="323" t="n">
        <v>46074.51517361111</v>
      </c>
      <c r="B2146" s="82" t="n">
        <v>46074</v>
      </c>
      <c r="C2146" t="n">
        <v>396.3</v>
      </c>
      <c r="D2146" t="n">
        <v>829.4</v>
      </c>
      <c r="E2146" t="n">
        <v>5.5</v>
      </c>
      <c r="F2146" t="n">
        <v>10.6</v>
      </c>
      <c r="G2146" t="n">
        <v>0.4778152881601158</v>
      </c>
      <c r="H2146" t="n">
        <v>0.5221847118398842</v>
      </c>
      <c r="I2146" t="n">
        <v>0.5188679245283019</v>
      </c>
      <c r="J2146" t="n">
        <v>0.4811320754716981</v>
      </c>
      <c r="K2146" t="n">
        <v>0.2479230268755317</v>
      </c>
      <c r="L2146" t="n">
        <v>0.2709448976527701</v>
      </c>
      <c r="M2146" t="n">
        <v>0.4811320754716981</v>
      </c>
    </row>
    <row r="2147">
      <c r="A2147" s="323" t="n">
        <v>46075.27123842593</v>
      </c>
      <c r="B2147" s="82" t="n">
        <v>46075</v>
      </c>
      <c r="C2147" t="n">
        <v>387.8</v>
      </c>
      <c r="D2147" t="n">
        <v>841.6</v>
      </c>
      <c r="E2147" t="n">
        <v>5.8</v>
      </c>
      <c r="F2147" t="n">
        <v>10</v>
      </c>
      <c r="G2147" t="n">
        <v>0.4607889733840304</v>
      </c>
      <c r="H2147" t="n">
        <v>0.5392110266159695</v>
      </c>
      <c r="I2147" t="n">
        <v>0.58</v>
      </c>
      <c r="J2147" t="n">
        <v>0.42</v>
      </c>
      <c r="K2147" t="n">
        <v>0.2672576045627376</v>
      </c>
      <c r="L2147" t="n">
        <v>0.3127423954372623</v>
      </c>
      <c r="M2147" t="n">
        <v>0.42</v>
      </c>
    </row>
    <row r="2148">
      <c r="A2148" s="323" t="n">
        <v>46075.30653935186</v>
      </c>
      <c r="B2148" s="82" t="n">
        <v>46075</v>
      </c>
      <c r="C2148" t="n">
        <v>385</v>
      </c>
      <c r="D2148" t="n">
        <v>879</v>
      </c>
      <c r="E2148" t="n">
        <v>5.6</v>
      </c>
      <c r="F2148" t="n">
        <v>10.5</v>
      </c>
      <c r="G2148" t="n">
        <v>0.4379977246871445</v>
      </c>
      <c r="H2148" t="n">
        <v>0.5620022753128555</v>
      </c>
      <c r="I2148" t="n">
        <v>0.5333333333333333</v>
      </c>
      <c r="J2148" t="n">
        <v>0.4666666666666667</v>
      </c>
      <c r="K2148" t="n">
        <v>0.2335987864998104</v>
      </c>
      <c r="L2148" t="n">
        <v>0.299734546833523</v>
      </c>
      <c r="M2148" t="n">
        <v>0.4666666666666667</v>
      </c>
    </row>
    <row r="2149">
      <c r="A2149" s="323" t="n">
        <v>46075.34178240741</v>
      </c>
      <c r="B2149" s="82" t="n">
        <v>46075</v>
      </c>
      <c r="C2149" t="n">
        <v>378.6</v>
      </c>
      <c r="D2149" t="n">
        <v>876</v>
      </c>
      <c r="E2149" t="n">
        <v>5.6</v>
      </c>
      <c r="F2149" t="n">
        <v>10.3</v>
      </c>
      <c r="G2149" t="n">
        <v>0.4321917808219178</v>
      </c>
      <c r="H2149" t="n">
        <v>0.5678082191780822</v>
      </c>
      <c r="I2149" t="n">
        <v>0.5436893203883495</v>
      </c>
      <c r="J2149" t="n">
        <v>0.4563106796116506</v>
      </c>
      <c r="K2149" t="n">
        <v>0.234978055592499</v>
      </c>
      <c r="L2149" t="n">
        <v>0.3087112647958505</v>
      </c>
      <c r="M2149" t="n">
        <v>0.4563106796116506</v>
      </c>
    </row>
    <row r="2150">
      <c r="A2150" s="323" t="n">
        <v>46075.3934837963</v>
      </c>
      <c r="B2150" s="82" t="n">
        <v>46075</v>
      </c>
      <c r="C2150" t="n">
        <v>399</v>
      </c>
      <c r="D2150" t="n">
        <v>877.3</v>
      </c>
      <c r="E2150" t="n">
        <v>5.7</v>
      </c>
      <c r="F2150" t="n">
        <v>10.4</v>
      </c>
      <c r="G2150" t="n">
        <v>0.4548045138493104</v>
      </c>
      <c r="H2150" t="n">
        <v>0.5451954861506896</v>
      </c>
      <c r="I2150" t="n">
        <v>0.5480769230769231</v>
      </c>
      <c r="J2150" t="n">
        <v>0.4519230769230769</v>
      </c>
      <c r="K2150" t="n">
        <v>0.2492678585520259</v>
      </c>
      <c r="L2150" t="n">
        <v>0.2988090645248972</v>
      </c>
      <c r="M2150" t="n">
        <v>0.4519230769230769</v>
      </c>
    </row>
    <row r="2151">
      <c r="A2151" s="323" t="n">
        <v>46075.4721412037</v>
      </c>
      <c r="B2151" s="82" t="n">
        <v>46075</v>
      </c>
      <c r="C2151" t="n">
        <v>376.3</v>
      </c>
      <c r="D2151" t="n">
        <v>869.4</v>
      </c>
      <c r="E2151" t="n">
        <v>5.5</v>
      </c>
      <c r="F2151" t="n">
        <v>10.5</v>
      </c>
      <c r="G2151" t="n">
        <v>0.4328272371750633</v>
      </c>
      <c r="H2151" t="n">
        <v>0.5671727628249367</v>
      </c>
      <c r="I2151" t="n">
        <v>0.5238095238095238</v>
      </c>
      <c r="J2151" t="n">
        <v>0.4761904761904762</v>
      </c>
      <c r="K2151" t="n">
        <v>0.2267190289964617</v>
      </c>
      <c r="L2151" t="n">
        <v>0.2970904948130621</v>
      </c>
      <c r="M2151" t="n">
        <v>0.4761904761904762</v>
      </c>
    </row>
    <row r="2152">
      <c r="A2152" s="323" t="n">
        <v>46075.50746527778</v>
      </c>
      <c r="B2152" s="82" t="n">
        <v>46075</v>
      </c>
      <c r="C2152" t="n">
        <v>380.2</v>
      </c>
      <c r="D2152" t="n">
        <v>867.2</v>
      </c>
      <c r="E2152" t="n">
        <v>5.5</v>
      </c>
      <c r="F2152" t="n">
        <v>10.6</v>
      </c>
      <c r="G2152" t="n">
        <v>0.4384225092250922</v>
      </c>
      <c r="H2152" t="n">
        <v>0.5615774907749078</v>
      </c>
      <c r="I2152" t="n">
        <v>0.5188679245283019</v>
      </c>
      <c r="J2152" t="n">
        <v>0.4811320754716981</v>
      </c>
      <c r="K2152" t="n">
        <v>0.2274833774281139</v>
      </c>
      <c r="L2152" t="n">
        <v>0.291384547100188</v>
      </c>
      <c r="M2152" t="n">
        <v>0.4811320754716981</v>
      </c>
    </row>
    <row r="2153">
      <c r="A2153" s="323" t="n">
        <v>46076.26304398148</v>
      </c>
      <c r="B2153" s="82" t="n">
        <v>46076</v>
      </c>
      <c r="C2153" t="n">
        <v>376.2</v>
      </c>
      <c r="D2153" t="n">
        <v>836.5</v>
      </c>
      <c r="E2153" t="n">
        <v>5.4</v>
      </c>
      <c r="F2153" t="n">
        <v>10.8</v>
      </c>
      <c r="G2153" t="n">
        <v>0.4497310221159593</v>
      </c>
      <c r="H2153" t="n">
        <v>0.5502689778840406</v>
      </c>
      <c r="I2153" t="n">
        <v>0.5</v>
      </c>
      <c r="J2153" t="n">
        <v>0.5</v>
      </c>
      <c r="K2153" t="n">
        <v>0.2248655110579797</v>
      </c>
      <c r="L2153" t="n">
        <v>0.2751344889420203</v>
      </c>
      <c r="M2153" t="n">
        <v>0.5</v>
      </c>
    </row>
    <row r="2154">
      <c r="A2154" s="323" t="n">
        <v>46076.31315972222</v>
      </c>
      <c r="B2154" s="82" t="n">
        <v>46076</v>
      </c>
      <c r="C2154" t="n">
        <v>379.5</v>
      </c>
      <c r="D2154" t="n">
        <v>842.3</v>
      </c>
      <c r="E2154" t="n">
        <v>5.5</v>
      </c>
      <c r="F2154" t="n">
        <v>10.7</v>
      </c>
      <c r="G2154" t="n">
        <v>0.4505520598361629</v>
      </c>
      <c r="H2154" t="n">
        <v>0.5494479401638371</v>
      </c>
      <c r="I2154" t="n">
        <v>0.5140186915887851</v>
      </c>
      <c r="J2154" t="n">
        <v>0.4859813084112149</v>
      </c>
      <c r="K2154" t="n">
        <v>0.2315921802896165</v>
      </c>
      <c r="L2154" t="n">
        <v>0.2824265112991686</v>
      </c>
      <c r="M2154" t="n">
        <v>0.4859813084112149</v>
      </c>
    </row>
    <row r="2155">
      <c r="A2155" s="323" t="n">
        <v>46076.34019675926</v>
      </c>
      <c r="B2155" s="82" t="n">
        <v>46076</v>
      </c>
      <c r="C2155" t="n">
        <v>391.5</v>
      </c>
      <c r="D2155" t="n">
        <v>851.4</v>
      </c>
      <c r="E2155" t="n">
        <v>5.5</v>
      </c>
      <c r="F2155" t="n">
        <v>10.9</v>
      </c>
      <c r="G2155" t="n">
        <v>0.459830866807611</v>
      </c>
      <c r="H2155" t="n">
        <v>0.540169133192389</v>
      </c>
      <c r="I2155" t="n">
        <v>0.5045871559633027</v>
      </c>
      <c r="J2155" t="n">
        <v>0.4954128440366973</v>
      </c>
      <c r="K2155" t="n">
        <v>0.2320247493065927</v>
      </c>
      <c r="L2155" t="n">
        <v>0.2725624066567101</v>
      </c>
      <c r="M2155" t="n">
        <v>0.4954128440366973</v>
      </c>
    </row>
    <row r="2156">
      <c r="A2156" s="323" t="n">
        <v>46076.37605324074</v>
      </c>
      <c r="B2156" s="82" t="n">
        <v>46076</v>
      </c>
      <c r="C2156" t="n">
        <v>385.6</v>
      </c>
      <c r="D2156" t="n">
        <v>847.2</v>
      </c>
      <c r="E2156" t="n">
        <v>5.5</v>
      </c>
      <c r="F2156" t="n">
        <v>10.7</v>
      </c>
      <c r="G2156" t="n">
        <v>0.4551463644948064</v>
      </c>
      <c r="H2156" t="n">
        <v>0.5448536355051936</v>
      </c>
      <c r="I2156" t="n">
        <v>0.5140186915887851</v>
      </c>
      <c r="J2156" t="n">
        <v>0.4859813084112149</v>
      </c>
      <c r="K2156" t="n">
        <v>0.2339537387590127</v>
      </c>
      <c r="L2156" t="n">
        <v>0.2800649528297725</v>
      </c>
      <c r="M2156" t="n">
        <v>0.4859813084112149</v>
      </c>
    </row>
    <row r="2157">
      <c r="A2157" s="323" t="n">
        <v>46076.41644675926</v>
      </c>
      <c r="B2157" s="82" t="n">
        <v>46076</v>
      </c>
      <c r="C2157" t="n">
        <v>395.2</v>
      </c>
      <c r="D2157" t="n">
        <v>855.2</v>
      </c>
      <c r="E2157" t="n">
        <v>5.4</v>
      </c>
      <c r="F2157" t="n">
        <v>10.6</v>
      </c>
      <c r="G2157" t="n">
        <v>0.4621141253507951</v>
      </c>
      <c r="H2157" t="n">
        <v>0.5378858746492049</v>
      </c>
      <c r="I2157" t="n">
        <v>0.5094339622641509</v>
      </c>
      <c r="J2157" t="n">
        <v>0.490566037735849</v>
      </c>
      <c r="K2157" t="n">
        <v>0.2354166298956881</v>
      </c>
      <c r="L2157" t="n">
        <v>0.2740173323684629</v>
      </c>
      <c r="M2157" t="n">
        <v>0.490566037735849</v>
      </c>
    </row>
    <row r="2158">
      <c r="A2158" s="323" t="n">
        <v>46076.4703125</v>
      </c>
      <c r="B2158" s="82" t="n">
        <v>46076</v>
      </c>
      <c r="C2158" t="n">
        <v>383.5</v>
      </c>
      <c r="D2158" t="n">
        <v>832.5</v>
      </c>
      <c r="E2158" t="n">
        <v>5.4</v>
      </c>
      <c r="F2158" t="n">
        <v>10.7</v>
      </c>
      <c r="G2158" t="n">
        <v>0.4606606606606606</v>
      </c>
      <c r="H2158" t="n">
        <v>0.5393393393393393</v>
      </c>
      <c r="I2158" t="n">
        <v>0.5046728971962617</v>
      </c>
      <c r="J2158" t="n">
        <v>0.4953271028037383</v>
      </c>
      <c r="K2158" t="n">
        <v>0.2324829502399596</v>
      </c>
      <c r="L2158" t="n">
        <v>0.2721899469563021</v>
      </c>
      <c r="M2158" t="n">
        <v>0.4953271028037383</v>
      </c>
    </row>
    <row r="2159">
      <c r="A2159" s="323" t="n">
        <v>46076.50270833333</v>
      </c>
      <c r="B2159" s="82" t="n">
        <v>46076</v>
      </c>
      <c r="C2159" t="n">
        <v>397.5</v>
      </c>
      <c r="D2159" t="n">
        <v>853.3</v>
      </c>
      <c r="E2159" t="n">
        <v>5.5</v>
      </c>
      <c r="F2159" t="n">
        <v>10.5</v>
      </c>
      <c r="G2159" t="n">
        <v>0.4658385093167702</v>
      </c>
      <c r="H2159" t="n">
        <v>0.5341614906832298</v>
      </c>
      <c r="I2159" t="n">
        <v>0.5238095238095238</v>
      </c>
      <c r="J2159" t="n">
        <v>0.4761904761904762</v>
      </c>
      <c r="K2159" t="n">
        <v>0.2440106477373558</v>
      </c>
      <c r="L2159" t="n">
        <v>0.279798876072168</v>
      </c>
      <c r="M2159" t="n">
        <v>0.4761904761904762</v>
      </c>
    </row>
    <row r="2160">
      <c r="A2160" s="323" t="n">
        <v>46077.2655787037</v>
      </c>
      <c r="B2160" s="82" t="n">
        <v>46077</v>
      </c>
      <c r="C2160" t="n">
        <v>369.7</v>
      </c>
      <c r="D2160" t="n">
        <v>828.9</v>
      </c>
      <c r="E2160" t="n">
        <v>5.4</v>
      </c>
      <c r="F2160" t="n">
        <v>10.6</v>
      </c>
      <c r="G2160" t="n">
        <v>0.446012788032332</v>
      </c>
      <c r="H2160" t="n">
        <v>0.553987211967668</v>
      </c>
      <c r="I2160" t="n">
        <v>0.5094339622641509</v>
      </c>
      <c r="J2160" t="n">
        <v>0.490566037735849</v>
      </c>
      <c r="K2160" t="n">
        <v>0.2272140618277918</v>
      </c>
      <c r="L2160" t="n">
        <v>0.2822199004363591</v>
      </c>
      <c r="M2160" t="n">
        <v>0.490566037735849</v>
      </c>
    </row>
    <row r="2161">
      <c r="A2161" s="323" t="n">
        <v>46077.29893518519</v>
      </c>
      <c r="B2161" s="82" t="n">
        <v>46077</v>
      </c>
      <c r="C2161" t="n">
        <v>375.2</v>
      </c>
      <c r="D2161" t="n">
        <v>834.6</v>
      </c>
      <c r="E2161" t="n">
        <v>5.5</v>
      </c>
      <c r="F2161" t="n">
        <v>10.7</v>
      </c>
      <c r="G2161" t="n">
        <v>0.4495566738557393</v>
      </c>
      <c r="H2161" t="n">
        <v>0.5504433261442607</v>
      </c>
      <c r="I2161" t="n">
        <v>0.5140186915887851</v>
      </c>
      <c r="J2161" t="n">
        <v>0.4859813084112149</v>
      </c>
      <c r="K2161" t="n">
        <v>0.2310805332903333</v>
      </c>
      <c r="L2161" t="n">
        <v>0.2829381582984518</v>
      </c>
      <c r="M2161" t="n">
        <v>0.4859813084112149</v>
      </c>
    </row>
    <row r="2162">
      <c r="A2162" s="323" t="n">
        <v>46077.34666666666</v>
      </c>
      <c r="B2162" s="82" t="n">
        <v>46077</v>
      </c>
      <c r="C2162" t="n">
        <v>378.3</v>
      </c>
      <c r="D2162" t="n">
        <v>842</v>
      </c>
      <c r="E2162" t="n">
        <v>5.4</v>
      </c>
      <c r="F2162" t="n">
        <v>10.8</v>
      </c>
      <c r="G2162" t="n">
        <v>0.4492874109263658</v>
      </c>
      <c r="H2162" t="n">
        <v>0.5507125890736342</v>
      </c>
      <c r="I2162" t="n">
        <v>0.5</v>
      </c>
      <c r="J2162" t="n">
        <v>0.5</v>
      </c>
      <c r="K2162" t="n">
        <v>0.2246437054631829</v>
      </c>
      <c r="L2162" t="n">
        <v>0.2753562945368171</v>
      </c>
      <c r="M2162" t="n">
        <v>0.5</v>
      </c>
    </row>
    <row r="2163">
      <c r="A2163" s="323" t="n">
        <v>46077.38483796296</v>
      </c>
      <c r="B2163" s="82" t="n">
        <v>46077</v>
      </c>
      <c r="C2163" t="n">
        <v>370.4</v>
      </c>
      <c r="D2163" t="n">
        <v>846.2</v>
      </c>
      <c r="E2163" t="n">
        <v>5.5</v>
      </c>
      <c r="F2163" t="n">
        <v>10.5</v>
      </c>
      <c r="G2163" t="n">
        <v>0.4377215788229732</v>
      </c>
      <c r="H2163" t="n">
        <v>0.5622784211770268</v>
      </c>
      <c r="I2163" t="n">
        <v>0.5238095238095238</v>
      </c>
      <c r="J2163" t="n">
        <v>0.4761904761904762</v>
      </c>
      <c r="K2163" t="n">
        <v>0.2292827317644146</v>
      </c>
      <c r="L2163" t="n">
        <v>0.2945267920451093</v>
      </c>
      <c r="M2163" t="n">
        <v>0.4761904761904762</v>
      </c>
    </row>
    <row r="2164">
      <c r="A2164" s="323" t="n">
        <v>46077.41991898148</v>
      </c>
      <c r="B2164" s="82" t="n">
        <v>46077</v>
      </c>
      <c r="C2164" t="n">
        <v>380.5</v>
      </c>
      <c r="D2164" t="n">
        <v>837.2</v>
      </c>
      <c r="E2164" t="n">
        <v>5.5</v>
      </c>
      <c r="F2164" t="n">
        <v>10.6</v>
      </c>
      <c r="G2164" t="n">
        <v>0.4544911610129001</v>
      </c>
      <c r="H2164" t="n">
        <v>0.5455088389870999</v>
      </c>
      <c r="I2164" t="n">
        <v>0.5188679245283019</v>
      </c>
      <c r="J2164" t="n">
        <v>0.4811320754716981</v>
      </c>
      <c r="K2164" t="n">
        <v>0.2358208854312218</v>
      </c>
      <c r="L2164" t="n">
        <v>0.2830470390970801</v>
      </c>
      <c r="M2164" t="n">
        <v>0.4811320754716981</v>
      </c>
    </row>
    <row r="2165">
      <c r="A2165" s="323" t="n">
        <v>46077.4603125</v>
      </c>
      <c r="B2165" s="82" t="n">
        <v>46077</v>
      </c>
      <c r="C2165" t="n">
        <v>371.5</v>
      </c>
      <c r="D2165" t="n">
        <v>843.6</v>
      </c>
      <c r="E2165" t="n">
        <v>5.4</v>
      </c>
      <c r="F2165" t="n">
        <v>10.8</v>
      </c>
      <c r="G2165" t="n">
        <v>0.4403745851114272</v>
      </c>
      <c r="H2165" t="n">
        <v>0.5596254148885728</v>
      </c>
      <c r="I2165" t="n">
        <v>0.5</v>
      </c>
      <c r="J2165" t="n">
        <v>0.5</v>
      </c>
      <c r="K2165" t="n">
        <v>0.2201872925557136</v>
      </c>
      <c r="L2165" t="n">
        <v>0.2798127074442864</v>
      </c>
      <c r="M2165" t="n">
        <v>0.5</v>
      </c>
    </row>
    <row r="2166">
      <c r="A2166" s="323" t="n">
        <v>46077.50766203704</v>
      </c>
      <c r="B2166" s="82" t="n">
        <v>46077</v>
      </c>
      <c r="C2166" t="n">
        <v>379.5</v>
      </c>
      <c r="D2166" t="n">
        <v>864</v>
      </c>
      <c r="E2166" t="n">
        <v>5.4</v>
      </c>
      <c r="F2166" t="n">
        <v>10.6</v>
      </c>
      <c r="G2166" t="n">
        <v>0.4392361111111111</v>
      </c>
      <c r="H2166" t="n">
        <v>0.5607638888888888</v>
      </c>
      <c r="I2166" t="n">
        <v>0.5094339622641509</v>
      </c>
      <c r="J2166" t="n">
        <v>0.490566037735849</v>
      </c>
      <c r="K2166" t="n">
        <v>0.2237617924528302</v>
      </c>
      <c r="L2166" t="n">
        <v>0.2856721698113207</v>
      </c>
      <c r="M2166" t="n">
        <v>0.490566037735849</v>
      </c>
    </row>
    <row r="2167">
      <c r="A2167" s="323" t="n">
        <v>46074.46984953704</v>
      </c>
      <c r="B2167" s="82" t="n">
        <v>46074</v>
      </c>
      <c r="C2167" t="n">
        <v>385.2</v>
      </c>
      <c r="D2167" t="n">
        <v>819.8</v>
      </c>
      <c r="E2167" t="n">
        <v>5.7</v>
      </c>
      <c r="F2167" t="n">
        <v>10.8</v>
      </c>
      <c r="G2167" t="n">
        <v>0.4698707001707734</v>
      </c>
      <c r="H2167" t="n">
        <v>0.5301292998292266</v>
      </c>
      <c r="I2167" t="n">
        <v>0.5277777777777778</v>
      </c>
      <c r="J2167" t="n">
        <v>0.4722222222222223</v>
      </c>
      <c r="K2167" t="n">
        <v>0.2479873139790193</v>
      </c>
      <c r="L2167" t="n">
        <v>0.2797904637987585</v>
      </c>
      <c r="M2167" t="n">
        <v>0.4722222222222223</v>
      </c>
    </row>
    <row r="2168">
      <c r="A2168" s="323" t="n">
        <v>46074.51517361111</v>
      </c>
      <c r="B2168" s="82" t="n">
        <v>46074</v>
      </c>
      <c r="C2168" t="n">
        <v>396.3</v>
      </c>
      <c r="D2168" t="n">
        <v>829.4</v>
      </c>
      <c r="E2168" t="n">
        <v>5.5</v>
      </c>
      <c r="F2168" t="n">
        <v>10.6</v>
      </c>
      <c r="G2168" t="n">
        <v>0.4778152881601158</v>
      </c>
      <c r="H2168" t="n">
        <v>0.5221847118398842</v>
      </c>
      <c r="I2168" t="n">
        <v>0.5188679245283019</v>
      </c>
      <c r="J2168" t="n">
        <v>0.4811320754716981</v>
      </c>
      <c r="K2168" t="n">
        <v>0.2479230268755317</v>
      </c>
      <c r="L2168" t="n">
        <v>0.2709448976527701</v>
      </c>
      <c r="M2168" t="n">
        <v>0.4811320754716981</v>
      </c>
    </row>
    <row r="2169">
      <c r="A2169" s="323" t="n">
        <v>46075.27123842593</v>
      </c>
      <c r="B2169" s="82" t="n">
        <v>46075</v>
      </c>
      <c r="C2169" t="n">
        <v>387.8</v>
      </c>
      <c r="D2169" t="n">
        <v>841.6</v>
      </c>
      <c r="E2169" t="n">
        <v>5.8</v>
      </c>
      <c r="F2169" t="n">
        <v>10</v>
      </c>
      <c r="G2169" t="n">
        <v>0.4607889733840304</v>
      </c>
      <c r="H2169" t="n">
        <v>0.5392110266159695</v>
      </c>
      <c r="I2169" t="n">
        <v>0.58</v>
      </c>
      <c r="J2169" t="n">
        <v>0.42</v>
      </c>
      <c r="K2169" t="n">
        <v>0.2672576045627376</v>
      </c>
      <c r="L2169" t="n">
        <v>0.3127423954372623</v>
      </c>
      <c r="M2169" t="n">
        <v>0.42</v>
      </c>
    </row>
    <row r="2170">
      <c r="A2170" s="323" t="n">
        <v>46075.30653935186</v>
      </c>
      <c r="B2170" s="82" t="n">
        <v>46075</v>
      </c>
      <c r="C2170" t="n">
        <v>385</v>
      </c>
      <c r="D2170" t="n">
        <v>879</v>
      </c>
      <c r="E2170" t="n">
        <v>5.6</v>
      </c>
      <c r="F2170" t="n">
        <v>10.5</v>
      </c>
      <c r="G2170" t="n">
        <v>0.4379977246871445</v>
      </c>
      <c r="H2170" t="n">
        <v>0.5620022753128555</v>
      </c>
      <c r="I2170" t="n">
        <v>0.5333333333333333</v>
      </c>
      <c r="J2170" t="n">
        <v>0.4666666666666667</v>
      </c>
      <c r="K2170" t="n">
        <v>0.2335987864998104</v>
      </c>
      <c r="L2170" t="n">
        <v>0.299734546833523</v>
      </c>
      <c r="M2170" t="n">
        <v>0.4666666666666667</v>
      </c>
    </row>
    <row r="2171">
      <c r="A2171" s="323" t="n">
        <v>46075.34178240741</v>
      </c>
      <c r="B2171" s="82" t="n">
        <v>46075</v>
      </c>
      <c r="C2171" t="n">
        <v>378.6</v>
      </c>
      <c r="D2171" t="n">
        <v>876</v>
      </c>
      <c r="E2171" t="n">
        <v>5.6</v>
      </c>
      <c r="F2171" t="n">
        <v>10.3</v>
      </c>
      <c r="G2171" t="n">
        <v>0.4321917808219178</v>
      </c>
      <c r="H2171" t="n">
        <v>0.5678082191780822</v>
      </c>
      <c r="I2171" t="n">
        <v>0.5436893203883495</v>
      </c>
      <c r="J2171" t="n">
        <v>0.4563106796116506</v>
      </c>
      <c r="K2171" t="n">
        <v>0.234978055592499</v>
      </c>
      <c r="L2171" t="n">
        <v>0.3087112647958505</v>
      </c>
      <c r="M2171" t="n">
        <v>0.4563106796116506</v>
      </c>
    </row>
    <row r="2172">
      <c r="A2172" s="323" t="n">
        <v>46075.3934837963</v>
      </c>
      <c r="B2172" s="82" t="n">
        <v>46075</v>
      </c>
      <c r="C2172" t="n">
        <v>399</v>
      </c>
      <c r="D2172" t="n">
        <v>877.3</v>
      </c>
      <c r="E2172" t="n">
        <v>5.7</v>
      </c>
      <c r="F2172" t="n">
        <v>10.4</v>
      </c>
      <c r="G2172" t="n">
        <v>0.4548045138493104</v>
      </c>
      <c r="H2172" t="n">
        <v>0.5451954861506896</v>
      </c>
      <c r="I2172" t="n">
        <v>0.5480769230769231</v>
      </c>
      <c r="J2172" t="n">
        <v>0.4519230769230769</v>
      </c>
      <c r="K2172" t="n">
        <v>0.2492678585520259</v>
      </c>
      <c r="L2172" t="n">
        <v>0.2988090645248972</v>
      </c>
      <c r="M2172" t="n">
        <v>0.4519230769230769</v>
      </c>
    </row>
    <row r="2173">
      <c r="A2173" s="323" t="n">
        <v>46075.4721412037</v>
      </c>
      <c r="B2173" s="82" t="n">
        <v>46075</v>
      </c>
      <c r="C2173" t="n">
        <v>376.3</v>
      </c>
      <c r="D2173" t="n">
        <v>869.4</v>
      </c>
      <c r="E2173" t="n">
        <v>5.5</v>
      </c>
      <c r="F2173" t="n">
        <v>10.5</v>
      </c>
      <c r="G2173" t="n">
        <v>0.4328272371750633</v>
      </c>
      <c r="H2173" t="n">
        <v>0.5671727628249367</v>
      </c>
      <c r="I2173" t="n">
        <v>0.5238095238095238</v>
      </c>
      <c r="J2173" t="n">
        <v>0.4761904761904762</v>
      </c>
      <c r="K2173" t="n">
        <v>0.2267190289964617</v>
      </c>
      <c r="L2173" t="n">
        <v>0.2970904948130621</v>
      </c>
      <c r="M2173" t="n">
        <v>0.4761904761904762</v>
      </c>
    </row>
    <row r="2174">
      <c r="A2174" s="323" t="n">
        <v>46075.50746527778</v>
      </c>
      <c r="B2174" s="82" t="n">
        <v>46075</v>
      </c>
      <c r="C2174" t="n">
        <v>380.2</v>
      </c>
      <c r="D2174" t="n">
        <v>867.2</v>
      </c>
      <c r="E2174" t="n">
        <v>5.5</v>
      </c>
      <c r="F2174" t="n">
        <v>10.6</v>
      </c>
      <c r="G2174" t="n">
        <v>0.4384225092250922</v>
      </c>
      <c r="H2174" t="n">
        <v>0.5615774907749078</v>
      </c>
      <c r="I2174" t="n">
        <v>0.5188679245283019</v>
      </c>
      <c r="J2174" t="n">
        <v>0.4811320754716981</v>
      </c>
      <c r="K2174" t="n">
        <v>0.2274833774281139</v>
      </c>
      <c r="L2174" t="n">
        <v>0.291384547100188</v>
      </c>
      <c r="M2174" t="n">
        <v>0.4811320754716981</v>
      </c>
    </row>
    <row r="2175">
      <c r="A2175" s="323" t="n">
        <v>46076.26304398148</v>
      </c>
      <c r="B2175" s="82" t="n">
        <v>46076</v>
      </c>
      <c r="C2175" t="n">
        <v>376.2</v>
      </c>
      <c r="D2175" t="n">
        <v>836.5</v>
      </c>
      <c r="E2175" t="n">
        <v>5.4</v>
      </c>
      <c r="F2175" t="n">
        <v>10.8</v>
      </c>
      <c r="G2175" t="n">
        <v>0.4497310221159593</v>
      </c>
      <c r="H2175" t="n">
        <v>0.5502689778840406</v>
      </c>
      <c r="I2175" t="n">
        <v>0.5</v>
      </c>
      <c r="J2175" t="n">
        <v>0.5</v>
      </c>
      <c r="K2175" t="n">
        <v>0.2248655110579797</v>
      </c>
      <c r="L2175" t="n">
        <v>0.2751344889420203</v>
      </c>
      <c r="M2175" t="n">
        <v>0.5</v>
      </c>
    </row>
    <row r="2176">
      <c r="A2176" s="323" t="n">
        <v>46076.31315972222</v>
      </c>
      <c r="B2176" s="82" t="n">
        <v>46076</v>
      </c>
      <c r="C2176" t="n">
        <v>379.5</v>
      </c>
      <c r="D2176" t="n">
        <v>842.3</v>
      </c>
      <c r="E2176" t="n">
        <v>5.5</v>
      </c>
      <c r="F2176" t="n">
        <v>10.7</v>
      </c>
      <c r="G2176" t="n">
        <v>0.4505520598361629</v>
      </c>
      <c r="H2176" t="n">
        <v>0.5494479401638371</v>
      </c>
      <c r="I2176" t="n">
        <v>0.5140186915887851</v>
      </c>
      <c r="J2176" t="n">
        <v>0.4859813084112149</v>
      </c>
      <c r="K2176" t="n">
        <v>0.2315921802896165</v>
      </c>
      <c r="L2176" t="n">
        <v>0.2824265112991686</v>
      </c>
      <c r="M2176" t="n">
        <v>0.4859813084112149</v>
      </c>
    </row>
    <row r="2177">
      <c r="A2177" s="323" t="n">
        <v>46076.34019675926</v>
      </c>
      <c r="B2177" s="82" t="n">
        <v>46076</v>
      </c>
      <c r="C2177" t="n">
        <v>391.5</v>
      </c>
      <c r="D2177" t="n">
        <v>851.4</v>
      </c>
      <c r="E2177" t="n">
        <v>5.5</v>
      </c>
      <c r="F2177" t="n">
        <v>10.9</v>
      </c>
      <c r="G2177" t="n">
        <v>0.459830866807611</v>
      </c>
      <c r="H2177" t="n">
        <v>0.540169133192389</v>
      </c>
      <c r="I2177" t="n">
        <v>0.5045871559633027</v>
      </c>
      <c r="J2177" t="n">
        <v>0.4954128440366973</v>
      </c>
      <c r="K2177" t="n">
        <v>0.2320247493065927</v>
      </c>
      <c r="L2177" t="n">
        <v>0.2725624066567101</v>
      </c>
      <c r="M2177" t="n">
        <v>0.4954128440366973</v>
      </c>
    </row>
    <row r="2178">
      <c r="A2178" s="323" t="n">
        <v>46076.37605324074</v>
      </c>
      <c r="B2178" s="82" t="n">
        <v>46076</v>
      </c>
      <c r="C2178" t="n">
        <v>385.6</v>
      </c>
      <c r="D2178" t="n">
        <v>847.2</v>
      </c>
      <c r="E2178" t="n">
        <v>5.5</v>
      </c>
      <c r="F2178" t="n">
        <v>10.7</v>
      </c>
      <c r="G2178" t="n">
        <v>0.4551463644948064</v>
      </c>
      <c r="H2178" t="n">
        <v>0.5448536355051936</v>
      </c>
      <c r="I2178" t="n">
        <v>0.5140186915887851</v>
      </c>
      <c r="J2178" t="n">
        <v>0.4859813084112149</v>
      </c>
      <c r="K2178" t="n">
        <v>0.2339537387590127</v>
      </c>
      <c r="L2178" t="n">
        <v>0.2800649528297725</v>
      </c>
      <c r="M2178" t="n">
        <v>0.4859813084112149</v>
      </c>
    </row>
    <row r="2179">
      <c r="A2179" s="323" t="n">
        <v>46076.41644675926</v>
      </c>
      <c r="B2179" s="82" t="n">
        <v>46076</v>
      </c>
      <c r="C2179" t="n">
        <v>395.2</v>
      </c>
      <c r="D2179" t="n">
        <v>855.2</v>
      </c>
      <c r="E2179" t="n">
        <v>5.4</v>
      </c>
      <c r="F2179" t="n">
        <v>10.6</v>
      </c>
      <c r="G2179" t="n">
        <v>0.4621141253507951</v>
      </c>
      <c r="H2179" t="n">
        <v>0.5378858746492049</v>
      </c>
      <c r="I2179" t="n">
        <v>0.5094339622641509</v>
      </c>
      <c r="J2179" t="n">
        <v>0.490566037735849</v>
      </c>
      <c r="K2179" t="n">
        <v>0.2354166298956881</v>
      </c>
      <c r="L2179" t="n">
        <v>0.2740173323684629</v>
      </c>
      <c r="M2179" t="n">
        <v>0.490566037735849</v>
      </c>
    </row>
    <row r="2180">
      <c r="A2180" s="323" t="n">
        <v>46076.4703125</v>
      </c>
      <c r="B2180" s="82" t="n">
        <v>46076</v>
      </c>
      <c r="C2180" t="n">
        <v>383.5</v>
      </c>
      <c r="D2180" t="n">
        <v>832.5</v>
      </c>
      <c r="E2180" t="n">
        <v>5.4</v>
      </c>
      <c r="F2180" t="n">
        <v>10.7</v>
      </c>
      <c r="G2180" t="n">
        <v>0.4606606606606606</v>
      </c>
      <c r="H2180" t="n">
        <v>0.5393393393393393</v>
      </c>
      <c r="I2180" t="n">
        <v>0.5046728971962617</v>
      </c>
      <c r="J2180" t="n">
        <v>0.4953271028037383</v>
      </c>
      <c r="K2180" t="n">
        <v>0.2324829502399596</v>
      </c>
      <c r="L2180" t="n">
        <v>0.2721899469563021</v>
      </c>
      <c r="M2180" t="n">
        <v>0.4953271028037383</v>
      </c>
    </row>
    <row r="2181">
      <c r="A2181" s="323" t="n">
        <v>46076.50270833333</v>
      </c>
      <c r="B2181" s="82" t="n">
        <v>46076</v>
      </c>
      <c r="C2181" t="n">
        <v>397.5</v>
      </c>
      <c r="D2181" t="n">
        <v>853.3</v>
      </c>
      <c r="E2181" t="n">
        <v>5.5</v>
      </c>
      <c r="F2181" t="n">
        <v>10.5</v>
      </c>
      <c r="G2181" t="n">
        <v>0.4658385093167702</v>
      </c>
      <c r="H2181" t="n">
        <v>0.5341614906832298</v>
      </c>
      <c r="I2181" t="n">
        <v>0.5238095238095238</v>
      </c>
      <c r="J2181" t="n">
        <v>0.4761904761904762</v>
      </c>
      <c r="K2181" t="n">
        <v>0.2440106477373558</v>
      </c>
      <c r="L2181" t="n">
        <v>0.279798876072168</v>
      </c>
      <c r="M2181" t="n">
        <v>0.4761904761904762</v>
      </c>
    </row>
    <row r="2182">
      <c r="A2182" s="323" t="n">
        <v>46077.2655787037</v>
      </c>
      <c r="B2182" s="82" t="n">
        <v>46077</v>
      </c>
      <c r="C2182" t="n">
        <v>369.7</v>
      </c>
      <c r="D2182" t="n">
        <v>828.9</v>
      </c>
      <c r="E2182" t="n">
        <v>5.4</v>
      </c>
      <c r="F2182" t="n">
        <v>10.6</v>
      </c>
      <c r="G2182" t="n">
        <v>0.446012788032332</v>
      </c>
      <c r="H2182" t="n">
        <v>0.553987211967668</v>
      </c>
      <c r="I2182" t="n">
        <v>0.5094339622641509</v>
      </c>
      <c r="J2182" t="n">
        <v>0.490566037735849</v>
      </c>
      <c r="K2182" t="n">
        <v>0.2272140618277918</v>
      </c>
      <c r="L2182" t="n">
        <v>0.2822199004363591</v>
      </c>
      <c r="M2182" t="n">
        <v>0.490566037735849</v>
      </c>
    </row>
    <row r="2183">
      <c r="A2183" s="323" t="n">
        <v>46077.29893518519</v>
      </c>
      <c r="B2183" s="82" t="n">
        <v>46077</v>
      </c>
      <c r="C2183" t="n">
        <v>375.2</v>
      </c>
      <c r="D2183" t="n">
        <v>834.6</v>
      </c>
      <c r="E2183" t="n">
        <v>5.5</v>
      </c>
      <c r="F2183" t="n">
        <v>10.7</v>
      </c>
      <c r="G2183" t="n">
        <v>0.4495566738557393</v>
      </c>
      <c r="H2183" t="n">
        <v>0.5504433261442607</v>
      </c>
      <c r="I2183" t="n">
        <v>0.5140186915887851</v>
      </c>
      <c r="J2183" t="n">
        <v>0.4859813084112149</v>
      </c>
      <c r="K2183" t="n">
        <v>0.2310805332903333</v>
      </c>
      <c r="L2183" t="n">
        <v>0.2829381582984518</v>
      </c>
      <c r="M2183" t="n">
        <v>0.4859813084112149</v>
      </c>
    </row>
    <row r="2184">
      <c r="A2184" s="323" t="n">
        <v>46077.34666666666</v>
      </c>
      <c r="B2184" s="82" t="n">
        <v>46077</v>
      </c>
      <c r="C2184" t="n">
        <v>378.3</v>
      </c>
      <c r="D2184" t="n">
        <v>842</v>
      </c>
      <c r="E2184" t="n">
        <v>5.4</v>
      </c>
      <c r="F2184" t="n">
        <v>10.8</v>
      </c>
      <c r="G2184" t="n">
        <v>0.4492874109263658</v>
      </c>
      <c r="H2184" t="n">
        <v>0.5507125890736342</v>
      </c>
      <c r="I2184" t="n">
        <v>0.5</v>
      </c>
      <c r="J2184" t="n">
        <v>0.5</v>
      </c>
      <c r="K2184" t="n">
        <v>0.2246437054631829</v>
      </c>
      <c r="L2184" t="n">
        <v>0.2753562945368171</v>
      </c>
      <c r="M2184" t="n">
        <v>0.5</v>
      </c>
    </row>
    <row r="2185">
      <c r="A2185" s="323" t="n">
        <v>46077.38483796296</v>
      </c>
      <c r="B2185" s="82" t="n">
        <v>46077</v>
      </c>
      <c r="C2185" t="n">
        <v>370.4</v>
      </c>
      <c r="D2185" t="n">
        <v>846.2</v>
      </c>
      <c r="E2185" t="n">
        <v>5.5</v>
      </c>
      <c r="F2185" t="n">
        <v>10.5</v>
      </c>
      <c r="G2185" t="n">
        <v>0.4377215788229732</v>
      </c>
      <c r="H2185" t="n">
        <v>0.5622784211770268</v>
      </c>
      <c r="I2185" t="n">
        <v>0.5238095238095238</v>
      </c>
      <c r="J2185" t="n">
        <v>0.4761904761904762</v>
      </c>
      <c r="K2185" t="n">
        <v>0.2292827317644146</v>
      </c>
      <c r="L2185" t="n">
        <v>0.2945267920451093</v>
      </c>
      <c r="M2185" t="n">
        <v>0.4761904761904762</v>
      </c>
    </row>
    <row r="2186">
      <c r="A2186" s="323" t="n">
        <v>46077.41991898148</v>
      </c>
      <c r="B2186" s="82" t="n">
        <v>46077</v>
      </c>
      <c r="C2186" t="n">
        <v>380.5</v>
      </c>
      <c r="D2186" t="n">
        <v>837.2</v>
      </c>
      <c r="E2186" t="n">
        <v>5.5</v>
      </c>
      <c r="F2186" t="n">
        <v>10.6</v>
      </c>
      <c r="G2186" t="n">
        <v>0.4544911610129001</v>
      </c>
      <c r="H2186" t="n">
        <v>0.5455088389870999</v>
      </c>
      <c r="I2186" t="n">
        <v>0.5188679245283019</v>
      </c>
      <c r="J2186" t="n">
        <v>0.4811320754716981</v>
      </c>
      <c r="K2186" t="n">
        <v>0.2358208854312218</v>
      </c>
      <c r="L2186" t="n">
        <v>0.2830470390970801</v>
      </c>
      <c r="M2186" t="n">
        <v>0.4811320754716981</v>
      </c>
    </row>
    <row r="2187">
      <c r="A2187" s="323" t="n">
        <v>46077.4603125</v>
      </c>
      <c r="B2187" s="82" t="n">
        <v>46077</v>
      </c>
      <c r="C2187" t="n">
        <v>371.5</v>
      </c>
      <c r="D2187" t="n">
        <v>843.6</v>
      </c>
      <c r="E2187" t="n">
        <v>5.4</v>
      </c>
      <c r="F2187" t="n">
        <v>10.8</v>
      </c>
      <c r="G2187" t="n">
        <v>0.4403745851114272</v>
      </c>
      <c r="H2187" t="n">
        <v>0.5596254148885728</v>
      </c>
      <c r="I2187" t="n">
        <v>0.5</v>
      </c>
      <c r="J2187" t="n">
        <v>0.5</v>
      </c>
      <c r="K2187" t="n">
        <v>0.2201872925557136</v>
      </c>
      <c r="L2187" t="n">
        <v>0.2798127074442864</v>
      </c>
      <c r="M2187" t="n">
        <v>0.5</v>
      </c>
    </row>
    <row r="2188">
      <c r="A2188" s="323" t="n">
        <v>46077.50766203704</v>
      </c>
      <c r="B2188" s="82" t="n">
        <v>46077</v>
      </c>
      <c r="C2188" t="n">
        <v>379.5</v>
      </c>
      <c r="D2188" t="n">
        <v>864</v>
      </c>
      <c r="E2188" t="n">
        <v>5.4</v>
      </c>
      <c r="F2188" t="n">
        <v>10.6</v>
      </c>
      <c r="G2188" t="n">
        <v>0.4392361111111111</v>
      </c>
      <c r="H2188" t="n">
        <v>0.5607638888888888</v>
      </c>
      <c r="I2188" t="n">
        <v>0.5094339622641509</v>
      </c>
      <c r="J2188" t="n">
        <v>0.490566037735849</v>
      </c>
      <c r="K2188" t="n">
        <v>0.2237617924528302</v>
      </c>
      <c r="L2188" t="n">
        <v>0.2856721698113207</v>
      </c>
      <c r="M2188" t="n">
        <v>0.490566037735849</v>
      </c>
    </row>
    <row r="2189">
      <c r="A2189" s="323" t="n">
        <v>46078.03193287037</v>
      </c>
      <c r="B2189" s="82" t="n">
        <v>46078</v>
      </c>
      <c r="C2189" t="n">
        <v>397.5</v>
      </c>
      <c r="D2189" t="n">
        <v>835.1</v>
      </c>
      <c r="E2189" t="n">
        <v>5.4</v>
      </c>
      <c r="F2189" t="n">
        <v>10.7</v>
      </c>
      <c r="G2189" t="n">
        <v>0.4759908992934977</v>
      </c>
      <c r="H2189" t="n">
        <v>0.5240091007065022</v>
      </c>
      <c r="I2189" t="n">
        <v>0.5046728971962617</v>
      </c>
      <c r="J2189" t="n">
        <v>0.4953271028037383</v>
      </c>
      <c r="K2189" t="n">
        <v>0.2402197061855036</v>
      </c>
      <c r="L2189" t="n">
        <v>0.2644531910107581</v>
      </c>
      <c r="M2189" t="n">
        <v>0.4953271028037383</v>
      </c>
    </row>
    <row r="2190">
      <c r="A2190" s="323" t="n">
        <v>46078.08649305555</v>
      </c>
      <c r="B2190" s="82" t="n">
        <v>46078</v>
      </c>
      <c r="C2190" t="n">
        <v>374.8</v>
      </c>
      <c r="D2190" t="n">
        <v>840.3</v>
      </c>
      <c r="E2190" t="n">
        <v>5.5</v>
      </c>
      <c r="F2190" t="n">
        <v>10.7</v>
      </c>
      <c r="G2190" t="n">
        <v>0.4460311793407117</v>
      </c>
      <c r="H2190" t="n">
        <v>0.5539688206592883</v>
      </c>
      <c r="I2190" t="n">
        <v>0.5140186915887851</v>
      </c>
      <c r="J2190" t="n">
        <v>0.4859813084112149</v>
      </c>
      <c r="K2190" t="n">
        <v>0.2292683632125154</v>
      </c>
      <c r="L2190" t="n">
        <v>0.2847503283762697</v>
      </c>
      <c r="M2190" t="n">
        <v>0.4859813084112149</v>
      </c>
    </row>
    <row r="2191">
      <c r="A2191" s="323" t="n">
        <v>46078.13078703704</v>
      </c>
      <c r="B2191" s="82" t="n">
        <v>46078</v>
      </c>
      <c r="C2191" t="n">
        <v>377.6</v>
      </c>
      <c r="D2191" t="n">
        <v>841.3</v>
      </c>
      <c r="E2191" t="n">
        <v>5.4</v>
      </c>
      <c r="F2191" t="n">
        <v>10.5</v>
      </c>
      <c r="G2191" t="n">
        <v>0.4488291929157257</v>
      </c>
      <c r="H2191" t="n">
        <v>0.5511708070842742</v>
      </c>
      <c r="I2191" t="n">
        <v>0.5142857142857143</v>
      </c>
      <c r="J2191" t="n">
        <v>0.4857142857142857</v>
      </c>
      <c r="K2191" t="n">
        <v>0.2308264420709447</v>
      </c>
      <c r="L2191" t="n">
        <v>0.2834592722147696</v>
      </c>
      <c r="M2191" t="n">
        <v>0.4857142857142857</v>
      </c>
    </row>
    <row r="2192">
      <c r="A2192" s="323" t="n">
        <v>46078.1675</v>
      </c>
      <c r="B2192" s="82" t="n">
        <v>46078</v>
      </c>
      <c r="C2192" t="n">
        <v>382.6</v>
      </c>
      <c r="D2192" t="n">
        <v>837.6</v>
      </c>
      <c r="E2192" t="n">
        <v>5.5</v>
      </c>
      <c r="F2192" t="n">
        <v>10.6</v>
      </c>
      <c r="G2192" t="n">
        <v>0.4567812798471824</v>
      </c>
      <c r="H2192" t="n">
        <v>0.5432187201528176</v>
      </c>
      <c r="I2192" t="n">
        <v>0.5188679245283019</v>
      </c>
      <c r="J2192" t="n">
        <v>0.4811320754716981</v>
      </c>
      <c r="K2192" t="n">
        <v>0.237009154637689</v>
      </c>
      <c r="L2192" t="n">
        <v>0.2818587698906129</v>
      </c>
      <c r="M2192" t="n">
        <v>0.4811320754716981</v>
      </c>
    </row>
    <row r="2193">
      <c r="A2193" s="323" t="n">
        <v>46078.20103009259</v>
      </c>
      <c r="B2193" s="82" t="n">
        <v>46078</v>
      </c>
      <c r="C2193" t="n">
        <v>378.5</v>
      </c>
      <c r="D2193" t="n">
        <v>840.7</v>
      </c>
      <c r="E2193" t="n">
        <v>5.4</v>
      </c>
      <c r="F2193" t="n">
        <v>10.5</v>
      </c>
      <c r="G2193" t="n">
        <v>0.4502200547163078</v>
      </c>
      <c r="H2193" t="n">
        <v>0.5497799452836922</v>
      </c>
      <c r="I2193" t="n">
        <v>0.5142857142857143</v>
      </c>
      <c r="J2193" t="n">
        <v>0.4857142857142857</v>
      </c>
      <c r="K2193" t="n">
        <v>0.2315417424255298</v>
      </c>
      <c r="L2193" t="n">
        <v>0.2827439718601846</v>
      </c>
      <c r="M2193" t="n">
        <v>0.4857142857142857</v>
      </c>
    </row>
    <row r="2194">
      <c r="A2194" s="323" t="n">
        <v>46078.2371412037</v>
      </c>
      <c r="B2194" s="82" t="n">
        <v>46078</v>
      </c>
      <c r="C2194" t="n">
        <v>385.4</v>
      </c>
      <c r="D2194" t="n">
        <v>842.3</v>
      </c>
      <c r="E2194" t="n">
        <v>5.5</v>
      </c>
      <c r="F2194" t="n">
        <v>10.5</v>
      </c>
      <c r="G2194" t="n">
        <v>0.4575566900154339</v>
      </c>
      <c r="H2194" t="n">
        <v>0.542443309984566</v>
      </c>
      <c r="I2194" t="n">
        <v>0.5238095238095238</v>
      </c>
      <c r="J2194" t="n">
        <v>0.4761904761904762</v>
      </c>
      <c r="K2194" t="n">
        <v>0.2396725519128463</v>
      </c>
      <c r="L2194" t="n">
        <v>0.2841369718966775</v>
      </c>
      <c r="M2194" t="n">
        <v>0.4761904761904762</v>
      </c>
    </row>
    <row r="2195">
      <c r="A2195" s="323" t="n">
        <v>46078.28709490741</v>
      </c>
      <c r="B2195" s="82" t="n">
        <v>46078</v>
      </c>
      <c r="C2195" t="n">
        <v>390.2</v>
      </c>
      <c r="D2195" t="n">
        <v>846.3</v>
      </c>
      <c r="E2195" t="n">
        <v>5.4</v>
      </c>
      <c r="F2195" t="n">
        <v>10.6</v>
      </c>
      <c r="G2195" t="n">
        <v>0.4610658159045256</v>
      </c>
      <c r="H2195" t="n">
        <v>0.5389341840954744</v>
      </c>
      <c r="I2195" t="n">
        <v>0.5094339622641509</v>
      </c>
      <c r="J2195" t="n">
        <v>0.490566037735849</v>
      </c>
      <c r="K2195" t="n">
        <v>0.2348825854607961</v>
      </c>
      <c r="L2195" t="n">
        <v>0.2745513768033549</v>
      </c>
      <c r="M2195" t="n">
        <v>0.490566037735849</v>
      </c>
    </row>
    <row r="2196">
      <c r="A2196" s="323" t="n">
        <v>46079.05471064815</v>
      </c>
      <c r="B2196" s="82" t="n">
        <v>46079</v>
      </c>
      <c r="C2196" t="n">
        <v>406.3</v>
      </c>
      <c r="D2196" t="n">
        <v>859</v>
      </c>
      <c r="E2196" t="n">
        <v>5.5</v>
      </c>
      <c r="F2196" t="n">
        <v>10.3</v>
      </c>
      <c r="G2196" t="n">
        <v>0.4729918509895227</v>
      </c>
      <c r="H2196" t="n">
        <v>0.5270081490104773</v>
      </c>
      <c r="I2196" t="n">
        <v>0.5339805825242718</v>
      </c>
      <c r="J2196" t="n">
        <v>0.4660194174757282</v>
      </c>
      <c r="K2196" t="n">
        <v>0.252568464120619</v>
      </c>
      <c r="L2196" t="n">
        <v>0.2814121184036529</v>
      </c>
      <c r="M2196" t="n">
        <v>0.4660194174757282</v>
      </c>
    </row>
    <row r="2197">
      <c r="A2197" s="323" t="n">
        <v>46079.07829861111</v>
      </c>
      <c r="B2197" s="82" t="n">
        <v>46079</v>
      </c>
      <c r="C2197" t="n">
        <v>388.6</v>
      </c>
      <c r="D2197" t="n">
        <v>874.6</v>
      </c>
      <c r="E2197" t="n">
        <v>5.5</v>
      </c>
      <c r="F2197" t="n">
        <v>10.5</v>
      </c>
      <c r="G2197" t="n">
        <v>0.4443174022410245</v>
      </c>
      <c r="H2197" t="n">
        <v>0.5556825977589755</v>
      </c>
      <c r="I2197" t="n">
        <v>0.5238095238095238</v>
      </c>
      <c r="J2197" t="n">
        <v>0.4761904761904762</v>
      </c>
      <c r="K2197" t="n">
        <v>0.2327376868881557</v>
      </c>
      <c r="L2197" t="n">
        <v>0.2910718369213682</v>
      </c>
      <c r="M2197" t="n">
        <v>0.4761904761904762</v>
      </c>
    </row>
    <row r="2198">
      <c r="A2198" s="323" t="n">
        <v>46079.1118287037</v>
      </c>
      <c r="B2198" s="82" t="n">
        <v>46079</v>
      </c>
      <c r="C2198" t="n">
        <v>404</v>
      </c>
      <c r="D2198" t="n">
        <v>864</v>
      </c>
      <c r="E2198" t="n">
        <v>5.6</v>
      </c>
      <c r="F2198" t="n">
        <v>10.7</v>
      </c>
      <c r="G2198" t="n">
        <v>0.4675925925925926</v>
      </c>
      <c r="H2198" t="n">
        <v>0.5324074074074074</v>
      </c>
      <c r="I2198" t="n">
        <v>0.5233644859813084</v>
      </c>
      <c r="J2198" t="n">
        <v>0.4766355140186916</v>
      </c>
      <c r="K2198" t="n">
        <v>0.2447213568708896</v>
      </c>
      <c r="L2198" t="n">
        <v>0.2786431291104188</v>
      </c>
      <c r="M2198" t="n">
        <v>0.4766355140186916</v>
      </c>
    </row>
    <row r="2199">
      <c r="A2199" s="323" t="n">
        <v>46079.12407407408</v>
      </c>
      <c r="B2199" s="82" t="n">
        <v>46079</v>
      </c>
      <c r="C2199" t="n">
        <v>404</v>
      </c>
      <c r="D2199" t="n">
        <v>864</v>
      </c>
      <c r="E2199" t="n">
        <v>5.6</v>
      </c>
      <c r="F2199" t="n">
        <v>10.7</v>
      </c>
      <c r="G2199" t="n">
        <v>0.4675925925925926</v>
      </c>
      <c r="H2199" t="n">
        <v>0.5324074074074074</v>
      </c>
      <c r="I2199" t="n">
        <v>0.5233644859813084</v>
      </c>
      <c r="J2199" t="n">
        <v>0.4766355140186916</v>
      </c>
      <c r="K2199" t="n">
        <v>0.2447213568708896</v>
      </c>
      <c r="L2199" t="n">
        <v>0.2786431291104188</v>
      </c>
      <c r="M2199" t="n">
        <v>0.4766355140186916</v>
      </c>
    </row>
    <row r="2200">
      <c r="A2200" s="323" t="n">
        <v>46079.16657407407</v>
      </c>
      <c r="B2200" s="82" t="n">
        <v>46079</v>
      </c>
      <c r="C2200" t="n">
        <v>400.3</v>
      </c>
      <c r="D2200" t="n">
        <v>8663</v>
      </c>
      <c r="E2200" t="n">
        <v>5.6</v>
      </c>
      <c r="F2200" t="n">
        <v>10.6</v>
      </c>
      <c r="G2200" t="n">
        <v>0.04620801108161145</v>
      </c>
      <c r="H2200" t="n">
        <v>0.9537919889183887</v>
      </c>
      <c r="I2200" t="n">
        <v>0.5283018867924528</v>
      </c>
      <c r="J2200" t="n">
        <v>0.4716981132075472</v>
      </c>
      <c r="K2200" t="n">
        <v>0.0244117794393419</v>
      </c>
      <c r="L2200" t="n">
        <v>0.503890107353111</v>
      </c>
      <c r="M2200" t="n">
        <v>0.4716981132075472</v>
      </c>
    </row>
    <row r="2201">
      <c r="A2201" s="323" t="n">
        <v>46079.19673611111</v>
      </c>
      <c r="B2201" s="82" t="n">
        <v>46079</v>
      </c>
      <c r="C2201" t="n">
        <v>406.4</v>
      </c>
      <c r="D2201" t="n">
        <v>855.3</v>
      </c>
      <c r="E2201" t="n">
        <v>5.4</v>
      </c>
      <c r="F2201" t="n">
        <v>10.4</v>
      </c>
      <c r="G2201" t="n">
        <v>0.4751549164036011</v>
      </c>
      <c r="H2201" t="n">
        <v>0.5248450835963989</v>
      </c>
      <c r="I2201" t="n">
        <v>0.5192307692307693</v>
      </c>
      <c r="J2201" t="n">
        <v>0.4807692307692307</v>
      </c>
      <c r="K2201" t="n">
        <v>0.2467150527480237</v>
      </c>
      <c r="L2201" t="n">
        <v>0.2725157164827456</v>
      </c>
      <c r="M2201" t="n">
        <v>0.4807692307692307</v>
      </c>
    </row>
    <row r="2202">
      <c r="A2202" s="323" t="n">
        <v>46079.26400462963</v>
      </c>
      <c r="B2202" s="82" t="n">
        <v>46079</v>
      </c>
      <c r="C2202" t="n">
        <v>400.4</v>
      </c>
      <c r="D2202" t="n">
        <v>864.4</v>
      </c>
      <c r="E2202" t="n">
        <v>5.3</v>
      </c>
      <c r="F2202" t="n">
        <v>10.3</v>
      </c>
      <c r="G2202" t="n">
        <v>0.4632114761684406</v>
      </c>
      <c r="H2202" t="n">
        <v>0.5367885238315595</v>
      </c>
      <c r="I2202" t="n">
        <v>0.5145631067961165</v>
      </c>
      <c r="J2202" t="n">
        <v>0.4854368932038836</v>
      </c>
      <c r="K2202" t="n">
        <v>0.238351536280848</v>
      </c>
      <c r="L2202" t="n">
        <v>0.2762115705152685</v>
      </c>
      <c r="M2202" t="n">
        <v>0.4854368932038836</v>
      </c>
    </row>
    <row r="2203">
      <c r="A2203" s="323" t="n">
        <v>46079.28650462963</v>
      </c>
      <c r="B2203" s="82" t="n">
        <v>46079</v>
      </c>
      <c r="C2203" t="n">
        <v>404.8</v>
      </c>
      <c r="D2203" t="n">
        <v>848.3</v>
      </c>
      <c r="E2203" t="n">
        <v>5.6</v>
      </c>
      <c r="F2203" t="n">
        <v>10.4</v>
      </c>
      <c r="G2203" t="n">
        <v>0.4771896734645762</v>
      </c>
      <c r="H2203" t="n">
        <v>0.5228103265354237</v>
      </c>
      <c r="I2203" t="n">
        <v>0.5384615384615384</v>
      </c>
      <c r="J2203" t="n">
        <v>0.4615384615384616</v>
      </c>
      <c r="K2203" t="n">
        <v>0.2569482857116949</v>
      </c>
      <c r="L2203" t="n">
        <v>0.2815132527498435</v>
      </c>
      <c r="M2203" t="n">
        <v>0.4615384615384616</v>
      </c>
    </row>
    <row r="2204">
      <c r="A2204" s="323" t="n">
        <v>46078.26072916666</v>
      </c>
      <c r="B2204" s="82" t="n">
        <v>46078</v>
      </c>
      <c r="C2204" t="n">
        <v>397.5</v>
      </c>
      <c r="D2204" t="n">
        <v>835.1</v>
      </c>
      <c r="E2204" t="n">
        <v>5.4</v>
      </c>
      <c r="F2204" t="n">
        <v>10.7</v>
      </c>
      <c r="G2204" t="n">
        <v>0.4759908992934977</v>
      </c>
      <c r="H2204" t="n">
        <v>0.5240091007065022</v>
      </c>
      <c r="I2204" t="n">
        <v>0.5046728971962617</v>
      </c>
      <c r="J2204" t="n">
        <v>0.4953271028037383</v>
      </c>
      <c r="K2204" t="n">
        <v>0.2402197061855036</v>
      </c>
      <c r="L2204" t="n">
        <v>0.2644531910107581</v>
      </c>
      <c r="M2204" t="n">
        <v>0.4953271028037383</v>
      </c>
    </row>
    <row r="2205">
      <c r="A2205" s="323" t="n">
        <v>46078.31525462963</v>
      </c>
      <c r="B2205" s="82" t="n">
        <v>46078</v>
      </c>
      <c r="C2205" t="n">
        <v>374.8</v>
      </c>
      <c r="D2205" t="n">
        <v>840.3</v>
      </c>
      <c r="E2205" t="n">
        <v>5.5</v>
      </c>
      <c r="F2205" t="n">
        <v>10.7</v>
      </c>
      <c r="G2205" t="n">
        <v>0.4460311793407117</v>
      </c>
      <c r="H2205" t="n">
        <v>0.5539688206592883</v>
      </c>
      <c r="I2205" t="n">
        <v>0.5140186915887851</v>
      </c>
      <c r="J2205" t="n">
        <v>0.4859813084112149</v>
      </c>
      <c r="K2205" t="n">
        <v>0.2292683632125154</v>
      </c>
      <c r="L2205" t="n">
        <v>0.2847503283762697</v>
      </c>
      <c r="M2205" t="n">
        <v>0.4859813084112149</v>
      </c>
    </row>
    <row r="2206">
      <c r="A2206" s="323" t="n">
        <v>46078.35967592592</v>
      </c>
      <c r="B2206" s="82" t="n">
        <v>46078</v>
      </c>
      <c r="C2206" t="n">
        <v>377.6</v>
      </c>
      <c r="D2206" t="n">
        <v>841.3</v>
      </c>
      <c r="E2206" t="n">
        <v>5.4</v>
      </c>
      <c r="F2206" t="n">
        <v>10.5</v>
      </c>
      <c r="G2206" t="n">
        <v>0.4488291929157257</v>
      </c>
      <c r="H2206" t="n">
        <v>0.5511708070842742</v>
      </c>
      <c r="I2206" t="n">
        <v>0.5142857142857143</v>
      </c>
      <c r="J2206" t="n">
        <v>0.4857142857142857</v>
      </c>
      <c r="K2206" t="n">
        <v>0.2308264420709447</v>
      </c>
      <c r="L2206" t="n">
        <v>0.2834592722147696</v>
      </c>
      <c r="M2206" t="n">
        <v>0.4857142857142857</v>
      </c>
    </row>
    <row r="2207">
      <c r="A2207" s="323" t="n">
        <v>46078.39628472222</v>
      </c>
      <c r="B2207" s="82" t="n">
        <v>46078</v>
      </c>
      <c r="C2207" t="n">
        <v>382.6</v>
      </c>
      <c r="D2207" t="n">
        <v>837.6</v>
      </c>
      <c r="E2207" t="n">
        <v>5.5</v>
      </c>
      <c r="F2207" t="n">
        <v>10.6</v>
      </c>
      <c r="G2207" t="n">
        <v>0.4567812798471824</v>
      </c>
      <c r="H2207" t="n">
        <v>0.5432187201528176</v>
      </c>
      <c r="I2207" t="n">
        <v>0.5188679245283019</v>
      </c>
      <c r="J2207" t="n">
        <v>0.4811320754716981</v>
      </c>
      <c r="K2207" t="n">
        <v>0.237009154637689</v>
      </c>
      <c r="L2207" t="n">
        <v>0.2818587698906129</v>
      </c>
      <c r="M2207" t="n">
        <v>0.4811320754716981</v>
      </c>
    </row>
    <row r="2208">
      <c r="A2208" s="323" t="n">
        <v>46078.42959490741</v>
      </c>
      <c r="B2208" s="82" t="n">
        <v>46078</v>
      </c>
      <c r="C2208" t="n">
        <v>378.5</v>
      </c>
      <c r="D2208" t="n">
        <v>840.7</v>
      </c>
      <c r="E2208" t="n">
        <v>5.4</v>
      </c>
      <c r="F2208" t="n">
        <v>10.5</v>
      </c>
      <c r="G2208" t="n">
        <v>0.4502200547163078</v>
      </c>
      <c r="H2208" t="n">
        <v>0.5497799452836922</v>
      </c>
      <c r="I2208" t="n">
        <v>0.5142857142857143</v>
      </c>
      <c r="J2208" t="n">
        <v>0.4857142857142857</v>
      </c>
      <c r="K2208" t="n">
        <v>0.2315417424255298</v>
      </c>
      <c r="L2208" t="n">
        <v>0.2827439718601846</v>
      </c>
      <c r="M2208" t="n">
        <v>0.4857142857142857</v>
      </c>
    </row>
    <row r="2209">
      <c r="A2209" s="323" t="n">
        <v>46078.46583333334</v>
      </c>
      <c r="B2209" s="82" t="n">
        <v>46078</v>
      </c>
      <c r="C2209" t="n">
        <v>385.4</v>
      </c>
      <c r="D2209" t="n">
        <v>842.3</v>
      </c>
      <c r="E2209" t="n">
        <v>5.5</v>
      </c>
      <c r="F2209" t="n">
        <v>10.5</v>
      </c>
      <c r="G2209" t="n">
        <v>0.4575566900154339</v>
      </c>
      <c r="H2209" t="n">
        <v>0.542443309984566</v>
      </c>
      <c r="I2209" t="n">
        <v>0.5238095238095238</v>
      </c>
      <c r="J2209" t="n">
        <v>0.4761904761904762</v>
      </c>
      <c r="K2209" t="n">
        <v>0.2396725519128463</v>
      </c>
      <c r="L2209" t="n">
        <v>0.2841369718966775</v>
      </c>
      <c r="M2209" t="n">
        <v>0.4761904761904762</v>
      </c>
    </row>
    <row r="2210">
      <c r="A2210" s="323" t="n">
        <v>46078.51574074074</v>
      </c>
      <c r="B2210" s="82" t="n">
        <v>46078</v>
      </c>
      <c r="C2210" t="n">
        <v>390.2</v>
      </c>
      <c r="D2210" t="n">
        <v>846.3</v>
      </c>
      <c r="E2210" t="n">
        <v>5.4</v>
      </c>
      <c r="F2210" t="n">
        <v>10.6</v>
      </c>
      <c r="G2210" t="n">
        <v>0.4610658159045256</v>
      </c>
      <c r="H2210" t="n">
        <v>0.5389341840954744</v>
      </c>
      <c r="I2210" t="n">
        <v>0.5094339622641509</v>
      </c>
      <c r="J2210" t="n">
        <v>0.490566037735849</v>
      </c>
      <c r="K2210" t="n">
        <v>0.2348825854607961</v>
      </c>
      <c r="L2210" t="n">
        <v>0.2745513768033549</v>
      </c>
      <c r="M2210" t="n">
        <v>0.490566037735849</v>
      </c>
    </row>
    <row r="2211">
      <c r="A2211" s="323" t="n">
        <v>46079.28342592593</v>
      </c>
      <c r="B2211" s="82" t="n">
        <v>46079</v>
      </c>
      <c r="C2211" t="n">
        <v>406.3</v>
      </c>
      <c r="D2211" t="n">
        <v>859</v>
      </c>
      <c r="E2211" t="n">
        <v>5.5</v>
      </c>
      <c r="F2211" t="n">
        <v>10.3</v>
      </c>
      <c r="G2211" t="n">
        <v>0.4729918509895227</v>
      </c>
      <c r="H2211" t="n">
        <v>0.5270081490104773</v>
      </c>
      <c r="I2211" t="n">
        <v>0.5339805825242718</v>
      </c>
      <c r="J2211" t="n">
        <v>0.4660194174757282</v>
      </c>
      <c r="K2211" t="n">
        <v>0.252568464120619</v>
      </c>
      <c r="L2211" t="n">
        <v>0.2814121184036529</v>
      </c>
      <c r="M2211" t="n">
        <v>0.4660194174757282</v>
      </c>
    </row>
    <row r="2212">
      <c r="A2212" s="323" t="n">
        <v>46079.30692129629</v>
      </c>
      <c r="B2212" s="82" t="n">
        <v>46079</v>
      </c>
      <c r="C2212" t="n">
        <v>388.6</v>
      </c>
      <c r="D2212" t="n">
        <v>874.6</v>
      </c>
      <c r="E2212" t="n">
        <v>5.5</v>
      </c>
      <c r="F2212" t="n">
        <v>10.5</v>
      </c>
      <c r="G2212" t="n">
        <v>0.4443174022410245</v>
      </c>
      <c r="H2212" t="n">
        <v>0.5556825977589755</v>
      </c>
      <c r="I2212" t="n">
        <v>0.5238095238095238</v>
      </c>
      <c r="J2212" t="n">
        <v>0.4761904761904762</v>
      </c>
      <c r="K2212" t="n">
        <v>0.2327376868881557</v>
      </c>
      <c r="L2212" t="n">
        <v>0.2910718369213682</v>
      </c>
      <c r="M2212" t="n">
        <v>0.4761904761904762</v>
      </c>
    </row>
    <row r="2213">
      <c r="A2213" s="323" t="n">
        <v>46079.34041666667</v>
      </c>
      <c r="B2213" s="82" t="n">
        <v>46079</v>
      </c>
      <c r="C2213" t="n">
        <v>404</v>
      </c>
      <c r="D2213" t="n">
        <v>864</v>
      </c>
      <c r="E2213" t="n">
        <v>5.6</v>
      </c>
      <c r="F2213" t="n">
        <v>10.7</v>
      </c>
      <c r="G2213" t="n">
        <v>0.4675925925925926</v>
      </c>
      <c r="H2213" t="n">
        <v>0.5324074074074074</v>
      </c>
      <c r="I2213" t="n">
        <v>0.5233644859813084</v>
      </c>
      <c r="J2213" t="n">
        <v>0.4766355140186916</v>
      </c>
      <c r="K2213" t="n">
        <v>0.2447213568708896</v>
      </c>
      <c r="L2213" t="n">
        <v>0.2786431291104188</v>
      </c>
      <c r="M2213" t="n">
        <v>0.4766355140186916</v>
      </c>
    </row>
    <row r="2214">
      <c r="A2214" s="323" t="n">
        <v>46079.35265046296</v>
      </c>
      <c r="B2214" s="82" t="n">
        <v>46079</v>
      </c>
      <c r="C2214" t="n">
        <v>404</v>
      </c>
      <c r="D2214" t="n">
        <v>864</v>
      </c>
      <c r="E2214" t="n">
        <v>5.6</v>
      </c>
      <c r="F2214" t="n">
        <v>10.7</v>
      </c>
      <c r="G2214" t="n">
        <v>0.4675925925925926</v>
      </c>
      <c r="H2214" t="n">
        <v>0.5324074074074074</v>
      </c>
      <c r="I2214" t="n">
        <v>0.5233644859813084</v>
      </c>
      <c r="J2214" t="n">
        <v>0.4766355140186916</v>
      </c>
      <c r="K2214" t="n">
        <v>0.2447213568708896</v>
      </c>
      <c r="L2214" t="n">
        <v>0.2786431291104188</v>
      </c>
      <c r="M2214" t="n">
        <v>0.4766355140186916</v>
      </c>
    </row>
    <row r="2215">
      <c r="A2215" s="323" t="n">
        <v>46079.39532407407</v>
      </c>
      <c r="B2215" s="82" t="n">
        <v>46079</v>
      </c>
      <c r="C2215" t="n">
        <v>400.3</v>
      </c>
      <c r="D2215" t="n">
        <v>8663</v>
      </c>
      <c r="E2215" t="n">
        <v>5.6</v>
      </c>
      <c r="F2215" t="n">
        <v>10.6</v>
      </c>
      <c r="G2215" t="n">
        <v>0.04620801108161145</v>
      </c>
      <c r="H2215" t="n">
        <v>0.9537919889183887</v>
      </c>
      <c r="I2215" t="n">
        <v>0.5283018867924528</v>
      </c>
      <c r="J2215" t="n">
        <v>0.4716981132075472</v>
      </c>
      <c r="K2215" t="n">
        <v>0.0244117794393419</v>
      </c>
      <c r="L2215" t="n">
        <v>0.503890107353111</v>
      </c>
      <c r="M2215" t="n">
        <v>0.4716981132075472</v>
      </c>
    </row>
    <row r="2216">
      <c r="A2216" s="323" t="n">
        <v>46079.42533564815</v>
      </c>
      <c r="B2216" s="82" t="n">
        <v>46079</v>
      </c>
      <c r="C2216" t="n">
        <v>406.4</v>
      </c>
      <c r="D2216" t="n">
        <v>855.3</v>
      </c>
      <c r="E2216" t="n">
        <v>5.4</v>
      </c>
      <c r="F2216" t="n">
        <v>10.4</v>
      </c>
      <c r="G2216" t="n">
        <v>0.4751549164036011</v>
      </c>
      <c r="H2216" t="n">
        <v>0.5248450835963989</v>
      </c>
      <c r="I2216" t="n">
        <v>0.5192307692307693</v>
      </c>
      <c r="J2216" t="n">
        <v>0.4807692307692307</v>
      </c>
      <c r="K2216" t="n">
        <v>0.2467150527480237</v>
      </c>
      <c r="L2216" t="n">
        <v>0.2725157164827456</v>
      </c>
      <c r="M2216" t="n">
        <v>0.4807692307692307</v>
      </c>
    </row>
    <row r="2217">
      <c r="A2217" s="323" t="n">
        <v>46079.49283564815</v>
      </c>
      <c r="B2217" s="82" t="n">
        <v>46079</v>
      </c>
      <c r="C2217" t="n">
        <v>400.4</v>
      </c>
      <c r="D2217" t="n">
        <v>864.4</v>
      </c>
      <c r="E2217" t="n">
        <v>5.3</v>
      </c>
      <c r="F2217" t="n">
        <v>10.3</v>
      </c>
      <c r="G2217" t="n">
        <v>0.4632114761684406</v>
      </c>
      <c r="H2217" t="n">
        <v>0.5367885238315595</v>
      </c>
      <c r="I2217" t="n">
        <v>0.5145631067961165</v>
      </c>
      <c r="J2217" t="n">
        <v>0.4854368932038836</v>
      </c>
      <c r="K2217" t="n">
        <v>0.238351536280848</v>
      </c>
      <c r="L2217" t="n">
        <v>0.2762115705152685</v>
      </c>
      <c r="M2217" t="n">
        <v>0.4854368932038836</v>
      </c>
    </row>
    <row r="2218">
      <c r="A2218" s="323" t="n">
        <v>46079.51439814815</v>
      </c>
      <c r="B2218" s="82" t="n">
        <v>46079</v>
      </c>
      <c r="C2218" t="n">
        <v>404.8</v>
      </c>
      <c r="D2218" t="n">
        <v>848.3</v>
      </c>
      <c r="E2218" t="n">
        <v>5.6</v>
      </c>
      <c r="F2218" t="n">
        <v>10.4</v>
      </c>
      <c r="G2218" t="n">
        <v>0.4771896734645762</v>
      </c>
      <c r="H2218" t="n">
        <v>0.5228103265354237</v>
      </c>
      <c r="I2218" t="n">
        <v>0.5384615384615384</v>
      </c>
      <c r="J2218" t="n">
        <v>0.4615384615384616</v>
      </c>
      <c r="K2218" t="n">
        <v>0.2569482857116949</v>
      </c>
      <c r="L2218" t="n">
        <v>0.2815132527498435</v>
      </c>
      <c r="M2218" t="n">
        <v>0.4615384615384616</v>
      </c>
    </row>
    <row r="2219">
      <c r="A2219" s="323" t="n">
        <v>46084.04923611111</v>
      </c>
      <c r="B2219" s="82" t="n">
        <v>46084</v>
      </c>
      <c r="C2219" t="n">
        <v>378.5</v>
      </c>
      <c r="D2219" t="n">
        <v>838.4</v>
      </c>
      <c r="E2219" t="n">
        <v>5.6</v>
      </c>
      <c r="F2219" t="n">
        <v>11.8</v>
      </c>
      <c r="G2219" t="n">
        <v>0.4514551526717557</v>
      </c>
      <c r="H2219" t="n">
        <v>0.5485448473282443</v>
      </c>
      <c r="I2219" t="n">
        <v>0.4745762711864406</v>
      </c>
      <c r="J2219" t="n">
        <v>0.5254237288135594</v>
      </c>
      <c r="K2219" t="n">
        <v>0.2142499029628671</v>
      </c>
      <c r="L2219" t="n">
        <v>0.2603263682235735</v>
      </c>
      <c r="M2219" t="n">
        <v>0.5254237288135594</v>
      </c>
    </row>
    <row r="2220">
      <c r="A2220" s="323" t="n">
        <v>46084.11111111111</v>
      </c>
      <c r="B2220" s="82" t="n">
        <v>46084</v>
      </c>
      <c r="C2220" t="n">
        <v>393.2</v>
      </c>
      <c r="D2220" t="n">
        <v>828.4</v>
      </c>
      <c r="E2220" t="n">
        <v>5.4</v>
      </c>
      <c r="F2220" t="n">
        <v>10.9</v>
      </c>
      <c r="G2220" t="n">
        <v>0.4746499275712217</v>
      </c>
      <c r="H2220" t="n">
        <v>0.5253500724287784</v>
      </c>
      <c r="I2220" t="n">
        <v>0.4954128440366973</v>
      </c>
      <c r="J2220" t="n">
        <v>0.5045871559633027</v>
      </c>
      <c r="K2220" t="n">
        <v>0.2351476705398713</v>
      </c>
      <c r="L2220" t="n">
        <v>0.260265173496826</v>
      </c>
      <c r="M2220" t="n">
        <v>0.5045871559633027</v>
      </c>
    </row>
    <row r="2221">
      <c r="A2221" s="323" t="n">
        <v>46084.1559837963</v>
      </c>
      <c r="B2221" s="82" t="n">
        <v>46084</v>
      </c>
      <c r="C2221" t="n">
        <v>382.3</v>
      </c>
      <c r="D2221" t="n">
        <v>834.3</v>
      </c>
      <c r="E2221" t="n">
        <v>5.2</v>
      </c>
      <c r="F2221" t="n">
        <v>10.5</v>
      </c>
      <c r="G2221" t="n">
        <v>0.4582284549922091</v>
      </c>
      <c r="H2221" t="n">
        <v>0.5417715450077909</v>
      </c>
      <c r="I2221" t="n">
        <v>0.4952380952380953</v>
      </c>
      <c r="J2221" t="n">
        <v>0.5047619047619047</v>
      </c>
      <c r="K2221" t="n">
        <v>0.2269321872342369</v>
      </c>
      <c r="L2221" t="n">
        <v>0.2683059080038583</v>
      </c>
      <c r="M2221" t="n">
        <v>0.5047619047619047</v>
      </c>
    </row>
    <row r="2222">
      <c r="A2222" s="323" t="n">
        <v>46084.19553240741</v>
      </c>
      <c r="B2222" s="82" t="n">
        <v>46084</v>
      </c>
      <c r="C2222" t="n">
        <v>411.3</v>
      </c>
      <c r="D2222" t="n">
        <v>848.6</v>
      </c>
      <c r="E2222" t="n">
        <v>5.4</v>
      </c>
      <c r="F2222" t="n">
        <v>10.5</v>
      </c>
      <c r="G2222" t="n">
        <v>0.4846806504831487</v>
      </c>
      <c r="H2222" t="n">
        <v>0.5153193495168513</v>
      </c>
      <c r="I2222" t="n">
        <v>0.5142857142857143</v>
      </c>
      <c r="J2222" t="n">
        <v>0.4857142857142857</v>
      </c>
      <c r="K2222" t="n">
        <v>0.2492643345341908</v>
      </c>
      <c r="L2222" t="n">
        <v>0.2650213797515236</v>
      </c>
      <c r="M2222" t="n">
        <v>0.4857142857142857</v>
      </c>
    </row>
    <row r="2223">
      <c r="A2223" s="323" t="n">
        <v>46084.25241898148</v>
      </c>
      <c r="B2223" s="82" t="n">
        <v>46084</v>
      </c>
      <c r="C2223" t="n">
        <v>420.5</v>
      </c>
      <c r="D2223" t="n">
        <v>842.3</v>
      </c>
      <c r="E2223" t="n">
        <v>5.3</v>
      </c>
      <c r="F2223" t="n">
        <v>10.6</v>
      </c>
      <c r="G2223" t="n">
        <v>0.4992283034548261</v>
      </c>
      <c r="H2223" t="n">
        <v>0.5007716965451739</v>
      </c>
      <c r="I2223" t="n">
        <v>0.5</v>
      </c>
      <c r="J2223" t="n">
        <v>0.5</v>
      </c>
      <c r="K2223" t="n">
        <v>0.2496141517274131</v>
      </c>
      <c r="L2223" t="n">
        <v>0.250385848272587</v>
      </c>
      <c r="M2223" t="n">
        <v>0.5</v>
      </c>
    </row>
    <row r="2224">
      <c r="A2224" s="323" t="n">
        <v>46084.28648148148</v>
      </c>
      <c r="B2224" s="82" t="n">
        <v>46084</v>
      </c>
      <c r="C2224" t="n">
        <v>405.2</v>
      </c>
      <c r="D2224" t="n">
        <v>840.6</v>
      </c>
      <c r="E2224" t="n">
        <v>5.5</v>
      </c>
      <c r="F2224" t="n">
        <v>10.7</v>
      </c>
      <c r="G2224" t="n">
        <v>0.4820366404948846</v>
      </c>
      <c r="H2224" t="n">
        <v>0.5179633595051154</v>
      </c>
      <c r="I2224" t="n">
        <v>0.5140186915887851</v>
      </c>
      <c r="J2224" t="n">
        <v>0.4859813084112149</v>
      </c>
      <c r="K2224" t="n">
        <v>0.2477758432450342</v>
      </c>
      <c r="L2224" t="n">
        <v>0.2662428483437509</v>
      </c>
      <c r="M2224" t="n">
        <v>0.4859813084112149</v>
      </c>
    </row>
    <row r="2225">
      <c r="A2225" s="323" t="n">
        <v>46087.03420138889</v>
      </c>
      <c r="B2225" s="82" t="n">
        <v>46087</v>
      </c>
      <c r="C2225" t="n">
        <v>385.5</v>
      </c>
      <c r="D2225" t="n">
        <v>865.1</v>
      </c>
      <c r="E2225" t="n">
        <v>5.4</v>
      </c>
      <c r="F2225" t="n">
        <v>10.6</v>
      </c>
      <c r="G2225" t="n">
        <v>0.4456132239047509</v>
      </c>
      <c r="H2225" t="n">
        <v>0.5543867760952491</v>
      </c>
      <c r="I2225" t="n">
        <v>0.5094339622641509</v>
      </c>
      <c r="J2225" t="n">
        <v>0.490566037735849</v>
      </c>
      <c r="K2225" t="n">
        <v>0.2270105102910995</v>
      </c>
      <c r="L2225" t="n">
        <v>0.2824234519730514</v>
      </c>
      <c r="M2225" t="n">
        <v>0.490566037735849</v>
      </c>
    </row>
    <row r="2226">
      <c r="A2226" s="323" t="n">
        <v>46087.07320601852</v>
      </c>
      <c r="B2226" s="82" t="n">
        <v>46087</v>
      </c>
      <c r="C2226" t="n">
        <v>401.5</v>
      </c>
      <c r="D2226" t="n">
        <v>861.3</v>
      </c>
      <c r="E2226" t="n">
        <v>5.5</v>
      </c>
      <c r="F2226" t="n">
        <v>10.5</v>
      </c>
      <c r="G2226" t="n">
        <v>0.4661558109833972</v>
      </c>
      <c r="H2226" t="n">
        <v>0.5338441890166028</v>
      </c>
      <c r="I2226" t="n">
        <v>0.5238095238095238</v>
      </c>
      <c r="J2226" t="n">
        <v>0.4761904761904762</v>
      </c>
      <c r="K2226" t="n">
        <v>0.2441768533722557</v>
      </c>
      <c r="L2226" t="n">
        <v>0.2796326704372681</v>
      </c>
      <c r="M2226" t="n">
        <v>0.4761904761904762</v>
      </c>
    </row>
    <row r="2227">
      <c r="A2227" s="323" t="n">
        <v>46087.10759259259</v>
      </c>
      <c r="B2227" s="82" t="n">
        <v>46087</v>
      </c>
      <c r="C2227" t="n">
        <v>400.2</v>
      </c>
      <c r="D2227" t="n">
        <v>847.1</v>
      </c>
      <c r="E2227" t="n">
        <v>5.4</v>
      </c>
      <c r="F2227" t="n">
        <v>10.4</v>
      </c>
      <c r="G2227" t="n">
        <v>0.47243536772518</v>
      </c>
      <c r="H2227" t="n">
        <v>0.52756463227482</v>
      </c>
      <c r="I2227" t="n">
        <v>0.5192307692307693</v>
      </c>
      <c r="J2227" t="n">
        <v>0.4807692307692307</v>
      </c>
      <c r="K2227" t="n">
        <v>0.2453029793957666</v>
      </c>
      <c r="L2227" t="n">
        <v>0.2739277898350027</v>
      </c>
      <c r="M2227" t="n">
        <v>0.4807692307692307</v>
      </c>
    </row>
    <row r="2228">
      <c r="A2228" s="323" t="n">
        <v>46087.18855324074</v>
      </c>
      <c r="B2228" s="82" t="n">
        <v>46087</v>
      </c>
      <c r="C2228" t="n">
        <v>380.2</v>
      </c>
      <c r="D2228" t="n">
        <v>820.7</v>
      </c>
      <c r="E2228" t="n">
        <v>5.3</v>
      </c>
      <c r="F2228" t="n">
        <v>10.5</v>
      </c>
      <c r="G2228" t="n">
        <v>0.4632630681125868</v>
      </c>
      <c r="H2228" t="n">
        <v>0.5367369318874132</v>
      </c>
      <c r="I2228" t="n">
        <v>0.5047619047619047</v>
      </c>
      <c r="J2228" t="n">
        <v>0.4952380952380953</v>
      </c>
      <c r="K2228" t="n">
        <v>0.2338375486663533</v>
      </c>
      <c r="L2228" t="n">
        <v>0.2709243560955514</v>
      </c>
      <c r="M2228" t="n">
        <v>0.4952380952380953</v>
      </c>
    </row>
    <row r="2229">
      <c r="A2229" s="323" t="n">
        <v>46088.03931712963</v>
      </c>
      <c r="B2229" s="82" t="n">
        <v>46088</v>
      </c>
      <c r="C2229" t="n">
        <v>387.3</v>
      </c>
      <c r="D2229" t="n">
        <v>859.2</v>
      </c>
      <c r="E2229" t="n">
        <v>5.4</v>
      </c>
      <c r="F2229" t="n">
        <v>10.6</v>
      </c>
      <c r="G2229" t="n">
        <v>0.450768156424581</v>
      </c>
      <c r="H2229" t="n">
        <v>0.549231843575419</v>
      </c>
      <c r="I2229" t="n">
        <v>0.5094339622641509</v>
      </c>
      <c r="J2229" t="n">
        <v>0.490566037735849</v>
      </c>
      <c r="K2229" t="n">
        <v>0.2296366079898809</v>
      </c>
      <c r="L2229" t="n">
        <v>0.27979735427427</v>
      </c>
      <c r="M2229" t="n">
        <v>0.490566037735849</v>
      </c>
    </row>
    <row r="2230">
      <c r="A2230" s="323" t="n">
        <v>46088.11278935185</v>
      </c>
      <c r="B2230" s="82" t="n">
        <v>46088</v>
      </c>
      <c r="C2230" t="n">
        <v>386.5</v>
      </c>
      <c r="D2230" t="n">
        <v>855.2</v>
      </c>
      <c r="E2230" t="n">
        <v>5.4</v>
      </c>
      <c r="F2230" t="n">
        <v>10.5</v>
      </c>
      <c r="G2230" t="n">
        <v>0.4519410664172123</v>
      </c>
      <c r="H2230" t="n">
        <v>0.5480589335827877</v>
      </c>
      <c r="I2230" t="n">
        <v>0.5142857142857143</v>
      </c>
      <c r="J2230" t="n">
        <v>0.4857142857142857</v>
      </c>
      <c r="K2230" t="n">
        <v>0.2324268341574235</v>
      </c>
      <c r="L2230" t="n">
        <v>0.2818588801282909</v>
      </c>
      <c r="M2230" t="n">
        <v>0.4857142857142857</v>
      </c>
    </row>
    <row r="2231">
      <c r="A2231" s="323" t="n">
        <v>46088.15795138889</v>
      </c>
      <c r="B2231" s="82" t="n">
        <v>46088</v>
      </c>
      <c r="C2231" t="n">
        <v>388.7</v>
      </c>
      <c r="D2231" t="n">
        <v>849.6</v>
      </c>
      <c r="E2231" t="n">
        <v>5.4</v>
      </c>
      <c r="F2231" t="n">
        <v>10.4</v>
      </c>
      <c r="G2231" t="n">
        <v>0.4575094161958568</v>
      </c>
      <c r="H2231" t="n">
        <v>0.5424905838041432</v>
      </c>
      <c r="I2231" t="n">
        <v>0.5192307692307693</v>
      </c>
      <c r="J2231" t="n">
        <v>0.4807692307692307</v>
      </c>
      <c r="K2231" t="n">
        <v>0.2375529661016949</v>
      </c>
      <c r="L2231" t="n">
        <v>0.2816778031290744</v>
      </c>
      <c r="M2231" t="n">
        <v>0.4807692307692307</v>
      </c>
    </row>
    <row r="2232">
      <c r="A2232" s="323" t="n">
        <v>46088.20506944445</v>
      </c>
      <c r="B2232" s="82" t="n">
        <v>46088</v>
      </c>
      <c r="C2232" t="n">
        <v>375.2</v>
      </c>
      <c r="D2232" t="n">
        <v>845.3</v>
      </c>
      <c r="E2232" t="n">
        <v>5.5</v>
      </c>
      <c r="F2232" t="n">
        <v>10.6</v>
      </c>
      <c r="G2232" t="n">
        <v>0.4438660830474388</v>
      </c>
      <c r="H2232" t="n">
        <v>0.5561339169525612</v>
      </c>
      <c r="I2232" t="n">
        <v>0.5188679245283019</v>
      </c>
      <c r="J2232" t="n">
        <v>0.4811320754716981</v>
      </c>
      <c r="K2232" t="n">
        <v>0.2303078732793314</v>
      </c>
      <c r="L2232" t="n">
        <v>0.2885600512489704</v>
      </c>
      <c r="M2232" t="n">
        <v>0.4811320754716981</v>
      </c>
    </row>
    <row r="2233">
      <c r="A2233" s="323" t="n">
        <v>46088.23635416666</v>
      </c>
      <c r="B2233" s="82" t="n">
        <v>46088</v>
      </c>
      <c r="C2233" t="n">
        <v>396.4</v>
      </c>
      <c r="D2233" t="n">
        <v>851.6</v>
      </c>
      <c r="E2233" t="n">
        <v>5.4</v>
      </c>
      <c r="F2233" t="n">
        <v>10.5</v>
      </c>
      <c r="G2233" t="n">
        <v>0.4654767496477219</v>
      </c>
      <c r="H2233" t="n">
        <v>0.5345232503522781</v>
      </c>
      <c r="I2233" t="n">
        <v>0.5142857142857143</v>
      </c>
      <c r="J2233" t="n">
        <v>0.4857142857142857</v>
      </c>
      <c r="K2233" t="n">
        <v>0.2393880426759713</v>
      </c>
      <c r="L2233" t="n">
        <v>0.274897671609743</v>
      </c>
      <c r="M2233" t="n">
        <v>0.4857142857142857</v>
      </c>
    </row>
    <row r="2234">
      <c r="A2234" s="323" t="n">
        <v>46088.28769675926</v>
      </c>
      <c r="B2234" s="82" t="n">
        <v>46088</v>
      </c>
      <c r="C2234" t="n">
        <v>399.5</v>
      </c>
      <c r="D2234" t="n">
        <v>876.7</v>
      </c>
      <c r="E2234" t="n">
        <v>5.5</v>
      </c>
      <c r="F2234" t="n">
        <v>10.7</v>
      </c>
      <c r="G2234" t="n">
        <v>0.4556860955857192</v>
      </c>
      <c r="H2234" t="n">
        <v>0.5443139044142808</v>
      </c>
      <c r="I2234" t="n">
        <v>0.5140186915887851</v>
      </c>
      <c r="J2234" t="n">
        <v>0.4859813084112149</v>
      </c>
      <c r="K2234" t="n">
        <v>0.2342311706281734</v>
      </c>
      <c r="L2234" t="n">
        <v>0.2797875209606117</v>
      </c>
      <c r="M2234" t="n">
        <v>0.4859813084112149</v>
      </c>
    </row>
    <row r="2235">
      <c r="A2235" s="323" t="n">
        <v>46089.07203703704</v>
      </c>
      <c r="B2235" s="82" t="n">
        <v>46089</v>
      </c>
      <c r="C2235" t="n">
        <v>393.2</v>
      </c>
      <c r="D2235" t="n">
        <v>842.8</v>
      </c>
      <c r="E2235" t="n">
        <v>5.4</v>
      </c>
      <c r="F2235" t="n">
        <v>10.4</v>
      </c>
      <c r="G2235" t="n">
        <v>0.4665401044138586</v>
      </c>
      <c r="H2235" t="n">
        <v>0.5334598955861414</v>
      </c>
      <c r="I2235" t="n">
        <v>0.5192307692307693</v>
      </c>
      <c r="J2235" t="n">
        <v>0.4807692307692307</v>
      </c>
      <c r="K2235" t="n">
        <v>0.2422419772918112</v>
      </c>
      <c r="L2235" t="n">
        <v>0.276988791938958</v>
      </c>
      <c r="M2235" t="n">
        <v>0.4807692307692307</v>
      </c>
    </row>
    <row r="2236">
      <c r="A2236" s="323" t="n">
        <v>46089.11982638889</v>
      </c>
      <c r="B2236" s="82" t="n">
        <v>46089</v>
      </c>
      <c r="C2236" t="n">
        <v>394.6</v>
      </c>
      <c r="D2236" t="n">
        <v>840.5</v>
      </c>
      <c r="E2236" t="n">
        <v>5.4</v>
      </c>
      <c r="F2236" t="n">
        <v>10.5</v>
      </c>
      <c r="G2236" t="n">
        <v>0.4694824509220702</v>
      </c>
      <c r="H2236" t="n">
        <v>0.5305175490779298</v>
      </c>
      <c r="I2236" t="n">
        <v>0.5142857142857143</v>
      </c>
      <c r="J2236" t="n">
        <v>0.4857142857142857</v>
      </c>
      <c r="K2236" t="n">
        <v>0.2414481176170647</v>
      </c>
      <c r="L2236" t="n">
        <v>0.2728375966686497</v>
      </c>
      <c r="M2236" t="n">
        <v>0.4857142857142857</v>
      </c>
    </row>
    <row r="2237">
      <c r="A2237" s="323" t="n">
        <v>46089.14622685185</v>
      </c>
      <c r="B2237" s="82" t="n">
        <v>46089</v>
      </c>
      <c r="C2237" t="n">
        <v>390.2</v>
      </c>
      <c r="D2237" t="n">
        <v>837.4</v>
      </c>
      <c r="E2237" t="n">
        <v>5.5</v>
      </c>
      <c r="F2237" t="n">
        <v>10.6</v>
      </c>
      <c r="G2237" t="n">
        <v>0.4659660855027466</v>
      </c>
      <c r="H2237" t="n">
        <v>0.5340339144972535</v>
      </c>
      <c r="I2237" t="n">
        <v>0.5188679245283019</v>
      </c>
      <c r="J2237" t="n">
        <v>0.4811320754716981</v>
      </c>
      <c r="K2237" t="n">
        <v>0.2417748556853874</v>
      </c>
      <c r="L2237" t="n">
        <v>0.2770930688429145</v>
      </c>
      <c r="M2237" t="n">
        <v>0.4811320754716981</v>
      </c>
    </row>
    <row r="2238">
      <c r="A2238" s="323" t="n">
        <v>46089.1918287037</v>
      </c>
      <c r="B2238" s="82" t="n">
        <v>46089</v>
      </c>
      <c r="C2238" t="n">
        <v>400.5</v>
      </c>
      <c r="D2238" t="n">
        <v>848.3</v>
      </c>
      <c r="E2238" t="n">
        <v>5.4</v>
      </c>
      <c r="F2238" t="n">
        <v>10.5</v>
      </c>
      <c r="G2238" t="n">
        <v>0.4721207120122599</v>
      </c>
      <c r="H2238" t="n">
        <v>0.5278792879877402</v>
      </c>
      <c r="I2238" t="n">
        <v>0.5142857142857143</v>
      </c>
      <c r="J2238" t="n">
        <v>0.4857142857142857</v>
      </c>
      <c r="K2238" t="n">
        <v>0.2428049376063051</v>
      </c>
      <c r="L2238" t="n">
        <v>0.2714807766794093</v>
      </c>
      <c r="M2238" t="n">
        <v>0.4857142857142857</v>
      </c>
    </row>
    <row r="2239">
      <c r="A2239" s="323" t="n">
        <v>46089.23675925926</v>
      </c>
      <c r="B2239" s="82" t="n">
        <v>46089</v>
      </c>
      <c r="C2239" t="n">
        <v>395.5</v>
      </c>
      <c r="D2239" t="n">
        <v>845.3</v>
      </c>
      <c r="E2239" t="n">
        <v>5.5</v>
      </c>
      <c r="F2239" t="n">
        <v>10.7</v>
      </c>
      <c r="G2239" t="n">
        <v>0.4678812256003786</v>
      </c>
      <c r="H2239" t="n">
        <v>0.5321187743996214</v>
      </c>
      <c r="I2239" t="n">
        <v>0.5140186915887851</v>
      </c>
      <c r="J2239" t="n">
        <v>0.4859813084112149</v>
      </c>
      <c r="K2239" t="n">
        <v>0.2404996954020638</v>
      </c>
      <c r="L2239" t="n">
        <v>0.2735189961867213</v>
      </c>
      <c r="M2239" t="n">
        <v>0.4859813084112149</v>
      </c>
    </row>
    <row r="2240">
      <c r="A2240" s="323" t="n">
        <v>46089.27502314815</v>
      </c>
      <c r="B2240" s="82" t="n">
        <v>46089</v>
      </c>
      <c r="C2240" t="n">
        <v>381.7</v>
      </c>
      <c r="D2240" t="n">
        <v>843.6</v>
      </c>
      <c r="E2240" t="n">
        <v>5.4</v>
      </c>
      <c r="F2240" t="n">
        <v>10.6</v>
      </c>
      <c r="G2240" t="n">
        <v>0.4524656235182551</v>
      </c>
      <c r="H2240" t="n">
        <v>0.547534376481745</v>
      </c>
      <c r="I2240" t="n">
        <v>0.5094339622641509</v>
      </c>
      <c r="J2240" t="n">
        <v>0.490566037735849</v>
      </c>
      <c r="K2240" t="n">
        <v>0.2305013553772243</v>
      </c>
      <c r="L2240" t="n">
        <v>0.2789326068869267</v>
      </c>
      <c r="M2240" t="n">
        <v>0.490566037735849</v>
      </c>
    </row>
    <row r="2241">
      <c r="A2241" s="323" t="n">
        <v>46090.0434375</v>
      </c>
      <c r="B2241" s="82" t="n">
        <v>46090</v>
      </c>
      <c r="C2241" t="n">
        <v>406.8</v>
      </c>
      <c r="D2241" t="n">
        <v>857.7</v>
      </c>
      <c r="E2241" t="n">
        <v>5.4</v>
      </c>
      <c r="F2241" t="n">
        <v>10.5</v>
      </c>
      <c r="G2241" t="n">
        <v>0.4742917103882476</v>
      </c>
      <c r="H2241" t="n">
        <v>0.5257082896117524</v>
      </c>
      <c r="I2241" t="n">
        <v>0.5142857142857143</v>
      </c>
      <c r="J2241" t="n">
        <v>0.4857142857142857</v>
      </c>
      <c r="K2241" t="n">
        <v>0.2439214510568131</v>
      </c>
      <c r="L2241" t="n">
        <v>0.2703642632289013</v>
      </c>
      <c r="M2241" t="n">
        <v>0.4857142857142857</v>
      </c>
    </row>
    <row r="2242">
      <c r="A2242" s="323" t="n">
        <v>46090.10912037037</v>
      </c>
      <c r="B2242" s="82" t="n">
        <v>46090</v>
      </c>
      <c r="C2242" t="n">
        <v>383.7</v>
      </c>
      <c r="D2242" t="n">
        <v>837.2</v>
      </c>
      <c r="E2242" t="n">
        <v>5.4</v>
      </c>
      <c r="F2242" t="n">
        <v>10.6</v>
      </c>
      <c r="G2242" t="n">
        <v>0.45831342570473</v>
      </c>
      <c r="H2242" t="n">
        <v>0.54168657429527</v>
      </c>
      <c r="I2242" t="n">
        <v>0.5094339622641509</v>
      </c>
      <c r="J2242" t="n">
        <v>0.490566037735849</v>
      </c>
      <c r="K2242" t="n">
        <v>0.2334804244156172</v>
      </c>
      <c r="L2242" t="n">
        <v>0.2759535378485338</v>
      </c>
      <c r="M2242" t="n">
        <v>0.490566037735849</v>
      </c>
    </row>
    <row r="2243">
      <c r="A2243" s="323" t="n">
        <v>46090.17479166666</v>
      </c>
      <c r="B2243" s="82" t="n">
        <v>46090</v>
      </c>
      <c r="C2243" t="n">
        <v>373.8</v>
      </c>
      <c r="D2243" t="n">
        <v>839.6</v>
      </c>
      <c r="E2243" t="n">
        <v>5.5</v>
      </c>
      <c r="F2243" t="n">
        <v>10.5</v>
      </c>
      <c r="G2243" t="n">
        <v>0.4452120057170081</v>
      </c>
      <c r="H2243" t="n">
        <v>0.5547879942829919</v>
      </c>
      <c r="I2243" t="n">
        <v>0.5238095238095238</v>
      </c>
      <c r="J2243" t="n">
        <v>0.4761904761904762</v>
      </c>
      <c r="K2243" t="n">
        <v>0.233206288708909</v>
      </c>
      <c r="L2243" t="n">
        <v>0.2906032351006148</v>
      </c>
      <c r="M2243" t="n">
        <v>0.4761904761904762</v>
      </c>
    </row>
    <row r="2244">
      <c r="A2244" s="323" t="n">
        <v>46090.19763888889</v>
      </c>
      <c r="B2244" s="82" t="n">
        <v>46090</v>
      </c>
      <c r="C2244" t="n">
        <v>390.5</v>
      </c>
      <c r="D2244" t="n">
        <v>842.3</v>
      </c>
      <c r="E2244" t="n">
        <v>5.4</v>
      </c>
      <c r="F2244" t="n">
        <v>10.6</v>
      </c>
      <c r="G2244" t="n">
        <v>0.463611539831414</v>
      </c>
      <c r="H2244" t="n">
        <v>0.536388460168586</v>
      </c>
      <c r="I2244" t="n">
        <v>0.5094339622641509</v>
      </c>
      <c r="J2244" t="n">
        <v>0.490566037735849</v>
      </c>
      <c r="K2244" t="n">
        <v>0.2361794636877015</v>
      </c>
      <c r="L2244" t="n">
        <v>0.2732544985764495</v>
      </c>
      <c r="M2244" t="n">
        <v>0.490566037735849</v>
      </c>
    </row>
    <row r="2245">
      <c r="A2245" s="323" t="n">
        <v>46090.23276620371</v>
      </c>
      <c r="B2245" s="82" t="n">
        <v>46090</v>
      </c>
      <c r="C2245" t="n">
        <v>390.6</v>
      </c>
      <c r="D2245" t="n">
        <v>844.6</v>
      </c>
      <c r="E2245" t="n">
        <v>5.5</v>
      </c>
      <c r="F2245" t="n">
        <v>10.7</v>
      </c>
      <c r="G2245" t="n">
        <v>0.4624674402083827</v>
      </c>
      <c r="H2245" t="n">
        <v>0.5375325597916173</v>
      </c>
      <c r="I2245" t="n">
        <v>0.5140186915887851</v>
      </c>
      <c r="J2245" t="n">
        <v>0.4859813084112149</v>
      </c>
      <c r="K2245" t="n">
        <v>0.2377169085183276</v>
      </c>
      <c r="L2245" t="n">
        <v>0.2763017830704575</v>
      </c>
      <c r="M2245" t="n">
        <v>0.4859813084112149</v>
      </c>
    </row>
    <row r="2246">
      <c r="A2246" s="323" t="n">
        <v>46090.27452546296</v>
      </c>
      <c r="B2246" s="82" t="n">
        <v>46090</v>
      </c>
      <c r="C2246" t="n">
        <v>384.7</v>
      </c>
      <c r="D2246" t="n">
        <v>851.2</v>
      </c>
      <c r="E2246" t="n">
        <v>5.3</v>
      </c>
      <c r="F2246" t="n">
        <v>10.4</v>
      </c>
      <c r="G2246" t="n">
        <v>0.4519501879699248</v>
      </c>
      <c r="H2246" t="n">
        <v>0.5480498120300752</v>
      </c>
      <c r="I2246" t="n">
        <v>0.5096153846153846</v>
      </c>
      <c r="J2246" t="n">
        <v>0.4903846153846154</v>
      </c>
      <c r="K2246" t="n">
        <v>0.2303207688692886</v>
      </c>
      <c r="L2246" t="n">
        <v>0.279294615746096</v>
      </c>
      <c r="M2246" t="n">
        <v>0.4903846153846154</v>
      </c>
    </row>
    <row r="2247">
      <c r="A2247" s="323" t="n">
        <v>46091.0428587963</v>
      </c>
      <c r="B2247" s="82" t="n">
        <v>46091</v>
      </c>
      <c r="C2247" t="n">
        <v>390.4</v>
      </c>
      <c r="D2247" t="n">
        <v>836.3</v>
      </c>
      <c r="E2247" t="n">
        <v>5.5</v>
      </c>
      <c r="F2247" t="n">
        <v>10.6</v>
      </c>
      <c r="G2247" t="n">
        <v>0.4668181274662203</v>
      </c>
      <c r="H2247" t="n">
        <v>0.5331818725337798</v>
      </c>
      <c r="I2247" t="n">
        <v>0.5188679245283019</v>
      </c>
      <c r="J2247" t="n">
        <v>0.4811320754716981</v>
      </c>
      <c r="K2247" t="n">
        <v>0.242216952930586</v>
      </c>
      <c r="L2247" t="n">
        <v>0.276650971597716</v>
      </c>
      <c r="M2247" t="n">
        <v>0.4811320754716981</v>
      </c>
    </row>
    <row r="2248">
      <c r="A2248" s="323" t="n">
        <v>46091.07597222222</v>
      </c>
      <c r="B2248" s="82" t="n">
        <v>46091</v>
      </c>
      <c r="C2248" t="n">
        <v>362.5</v>
      </c>
      <c r="D2248" t="n">
        <v>840.2</v>
      </c>
      <c r="E2248" t="n">
        <v>5.6</v>
      </c>
      <c r="F2248" t="n">
        <v>10.7</v>
      </c>
      <c r="G2248" t="n">
        <v>0.4314448940728398</v>
      </c>
      <c r="H2248" t="n">
        <v>0.5685551059271602</v>
      </c>
      <c r="I2248" t="n">
        <v>0.5233644859813084</v>
      </c>
      <c r="J2248" t="n">
        <v>0.4766355140186916</v>
      </c>
      <c r="K2248" t="n">
        <v>0.2258029352156918</v>
      </c>
      <c r="L2248" t="n">
        <v>0.2975615507656165</v>
      </c>
      <c r="M2248" t="n">
        <v>0.4766355140186916</v>
      </c>
    </row>
    <row r="2249">
      <c r="A2249" s="323" t="n">
        <v>46091.11146990741</v>
      </c>
      <c r="B2249" s="82" t="n">
        <v>46091</v>
      </c>
      <c r="C2249" t="n">
        <v>375.5</v>
      </c>
      <c r="D2249" t="n">
        <v>844.3</v>
      </c>
      <c r="E2249" t="n">
        <v>5.5</v>
      </c>
      <c r="F2249" t="n">
        <v>10.5</v>
      </c>
      <c r="G2249" t="n">
        <v>0.444747127798176</v>
      </c>
      <c r="H2249" t="n">
        <v>0.555252872201824</v>
      </c>
      <c r="I2249" t="n">
        <v>0.5238095238095238</v>
      </c>
      <c r="J2249" t="n">
        <v>0.4761904761904762</v>
      </c>
      <c r="K2249" t="n">
        <v>0.232962781227616</v>
      </c>
      <c r="L2249" t="n">
        <v>0.2908467425819078</v>
      </c>
      <c r="M2249" t="n">
        <v>0.4761904761904762</v>
      </c>
    </row>
    <row r="2250">
      <c r="A2250" s="323" t="n">
        <v>46091.14836805555</v>
      </c>
      <c r="B2250" s="82" t="n">
        <v>46091</v>
      </c>
      <c r="C2250" t="n">
        <v>367.2</v>
      </c>
      <c r="D2250" t="n">
        <v>847.3</v>
      </c>
      <c r="E2250" t="n">
        <v>5.4</v>
      </c>
      <c r="F2250" t="n">
        <v>10.5</v>
      </c>
      <c r="G2250" t="n">
        <v>0.4333766080490972</v>
      </c>
      <c r="H2250" t="n">
        <v>0.5666233919509028</v>
      </c>
      <c r="I2250" t="n">
        <v>0.5142857142857143</v>
      </c>
      <c r="J2250" t="n">
        <v>0.4857142857142857</v>
      </c>
      <c r="K2250" t="n">
        <v>0.22287939842525</v>
      </c>
      <c r="L2250" t="n">
        <v>0.2914063158604643</v>
      </c>
      <c r="M2250" t="n">
        <v>0.4857142857142857</v>
      </c>
    </row>
    <row r="2251">
      <c r="A2251" s="323" t="n">
        <v>46091.2159837963</v>
      </c>
      <c r="B2251" s="82" t="n">
        <v>46091</v>
      </c>
      <c r="C2251" t="n">
        <v>372.5</v>
      </c>
      <c r="D2251" t="n">
        <v>851.4</v>
      </c>
      <c r="E2251" t="n">
        <v>5.6</v>
      </c>
      <c r="F2251" t="n">
        <v>10.7</v>
      </c>
      <c r="G2251" t="n">
        <v>0.4375146817007282</v>
      </c>
      <c r="H2251" t="n">
        <v>0.5624853182992717</v>
      </c>
      <c r="I2251" t="n">
        <v>0.5233644859813084</v>
      </c>
      <c r="J2251" t="n">
        <v>0.4766355140186916</v>
      </c>
      <c r="K2251" t="n">
        <v>0.2289796464975773</v>
      </c>
      <c r="L2251" t="n">
        <v>0.294384839483731</v>
      </c>
      <c r="M2251" t="n">
        <v>0.4766355140186916</v>
      </c>
    </row>
    <row r="2252">
      <c r="A2252" s="323" t="n">
        <v>46092.04673611111</v>
      </c>
      <c r="B2252" s="82" t="n">
        <v>46092</v>
      </c>
      <c r="C2252" t="n">
        <v>410.4</v>
      </c>
      <c r="D2252" t="n">
        <v>846.3</v>
      </c>
      <c r="E2252" t="n">
        <v>5.4</v>
      </c>
      <c r="F2252" t="n">
        <v>10.5</v>
      </c>
      <c r="G2252" t="n">
        <v>0.4849344204182914</v>
      </c>
      <c r="H2252" t="n">
        <v>0.5150655795817086</v>
      </c>
      <c r="I2252" t="n">
        <v>0.5142857142857143</v>
      </c>
      <c r="J2252" t="n">
        <v>0.4857142857142857</v>
      </c>
      <c r="K2252" t="n">
        <v>0.2493948447865499</v>
      </c>
      <c r="L2252" t="n">
        <v>0.2648908694991645</v>
      </c>
      <c r="M2252" t="n">
        <v>0.4857142857142857</v>
      </c>
    </row>
    <row r="2253">
      <c r="A2253" s="323" t="n">
        <v>46092.09307870371</v>
      </c>
      <c r="B2253" s="82" t="n">
        <v>46092</v>
      </c>
      <c r="C2253" t="n">
        <v>383.2</v>
      </c>
      <c r="D2253" t="n">
        <v>836.4</v>
      </c>
      <c r="E2253" t="n">
        <v>5.4</v>
      </c>
      <c r="F2253" t="n">
        <v>10.5</v>
      </c>
      <c r="G2253" t="n">
        <v>0.4581539933046389</v>
      </c>
      <c r="H2253" t="n">
        <v>0.5418460066953611</v>
      </c>
      <c r="I2253" t="n">
        <v>0.5142857142857143</v>
      </c>
      <c r="J2253" t="n">
        <v>0.4857142857142857</v>
      </c>
      <c r="K2253" t="n">
        <v>0.2356220536995286</v>
      </c>
      <c r="L2253" t="n">
        <v>0.2786636605861857</v>
      </c>
      <c r="M2253" t="n">
        <v>0.4857142857142857</v>
      </c>
    </row>
    <row r="2254">
      <c r="A2254" s="323" t="n">
        <v>46092.13548611111</v>
      </c>
      <c r="B2254" s="82" t="n">
        <v>46092</v>
      </c>
      <c r="C2254" t="n">
        <v>377.5</v>
      </c>
      <c r="D2254" t="n">
        <v>832.8</v>
      </c>
      <c r="E2254" t="n">
        <v>5.5</v>
      </c>
      <c r="F2254" t="n">
        <v>10.6</v>
      </c>
      <c r="G2254" t="n">
        <v>0.4532901056676273</v>
      </c>
      <c r="H2254" t="n">
        <v>0.5467098943323727</v>
      </c>
      <c r="I2254" t="n">
        <v>0.5188679245283019</v>
      </c>
      <c r="J2254" t="n">
        <v>0.4811320754716981</v>
      </c>
      <c r="K2254" t="n">
        <v>0.2351976963369764</v>
      </c>
      <c r="L2254" t="n">
        <v>0.2836702281913255</v>
      </c>
      <c r="M2254" t="n">
        <v>0.4811320754716981</v>
      </c>
    </row>
    <row r="2255">
      <c r="A2255" s="323" t="n">
        <v>46092.17517361111</v>
      </c>
      <c r="B2255" s="82" t="n">
        <v>46092</v>
      </c>
      <c r="C2255" t="n">
        <v>390</v>
      </c>
      <c r="D2255" t="n">
        <v>838.4</v>
      </c>
      <c r="E2255" t="n">
        <v>5.4</v>
      </c>
      <c r="F2255" t="n">
        <v>10.7</v>
      </c>
      <c r="G2255" t="n">
        <v>0.4651717557251909</v>
      </c>
      <c r="H2255" t="n">
        <v>0.5348282442748091</v>
      </c>
      <c r="I2255" t="n">
        <v>0.5046728971962617</v>
      </c>
      <c r="J2255" t="n">
        <v>0.4953271028037383</v>
      </c>
      <c r="K2255" t="n">
        <v>0.2347595776557038</v>
      </c>
      <c r="L2255" t="n">
        <v>0.2699133195405579</v>
      </c>
      <c r="M2255" t="n">
        <v>0.4953271028037383</v>
      </c>
    </row>
    <row r="2256">
      <c r="A2256" s="323" t="n">
        <v>46092.20351851852</v>
      </c>
      <c r="B2256" s="82" t="n">
        <v>46092</v>
      </c>
      <c r="C2256" t="n">
        <v>385.2</v>
      </c>
      <c r="D2256" t="n">
        <v>842.1</v>
      </c>
      <c r="E2256" t="n">
        <v>5.4</v>
      </c>
      <c r="F2256" t="n">
        <v>11</v>
      </c>
      <c r="G2256" t="n">
        <v>0.4574278589241182</v>
      </c>
      <c r="H2256" t="n">
        <v>0.5425721410758817</v>
      </c>
      <c r="I2256" t="n">
        <v>0.490909090909091</v>
      </c>
      <c r="J2256" t="n">
        <v>0.509090909090909</v>
      </c>
      <c r="K2256" t="n">
        <v>0.2245554943809308</v>
      </c>
      <c r="L2256" t="n">
        <v>0.2663535965281602</v>
      </c>
      <c r="M2256" t="n">
        <v>0.509090909090909</v>
      </c>
    </row>
    <row r="2257">
      <c r="A2257" s="323" t="n">
        <v>46092.27863425926</v>
      </c>
      <c r="B2257" s="82" t="n">
        <v>46092</v>
      </c>
      <c r="C2257" t="n">
        <v>385.4</v>
      </c>
      <c r="D2257" t="n">
        <v>836.2</v>
      </c>
      <c r="E2257" t="n">
        <v>5.4</v>
      </c>
      <c r="F2257" t="n">
        <v>10.6</v>
      </c>
      <c r="G2257" t="n">
        <v>0.4608945228414255</v>
      </c>
      <c r="H2257" t="n">
        <v>0.5391054771585746</v>
      </c>
      <c r="I2257" t="n">
        <v>0.5094339622641509</v>
      </c>
      <c r="J2257" t="n">
        <v>0.490566037735849</v>
      </c>
      <c r="K2257" t="n">
        <v>0.2347953229569526</v>
      </c>
      <c r="L2257" t="n">
        <v>0.2746386393071984</v>
      </c>
      <c r="M2257" t="n">
        <v>0.490566037735849</v>
      </c>
    </row>
    <row r="2258">
      <c r="A2258" s="323" t="n">
        <v>46092.27865740741</v>
      </c>
      <c r="B2258" s="82" t="n">
        <v>46092</v>
      </c>
      <c r="C2258" t="n">
        <v>385.4</v>
      </c>
      <c r="D2258" t="n">
        <v>836.2</v>
      </c>
      <c r="E2258" t="n">
        <v>5.4</v>
      </c>
      <c r="F2258" t="n">
        <v>10.6</v>
      </c>
      <c r="G2258" t="n">
        <v>0.4608945228414255</v>
      </c>
      <c r="H2258" t="n">
        <v>0.5391054771585746</v>
      </c>
      <c r="I2258" t="n">
        <v>0.5094339622641509</v>
      </c>
      <c r="J2258" t="n">
        <v>0.490566037735849</v>
      </c>
      <c r="K2258" t="n">
        <v>0.2347953229569526</v>
      </c>
      <c r="L2258" t="n">
        <v>0.2746386393071984</v>
      </c>
      <c r="M2258" t="n">
        <v>0.490566037735849</v>
      </c>
    </row>
    <row r="2259">
      <c r="A2259" s="323" t="n">
        <v>46084.27796296297</v>
      </c>
      <c r="B2259" s="82" t="n">
        <v>46084</v>
      </c>
      <c r="C2259" t="n">
        <v>378.5</v>
      </c>
      <c r="D2259" t="n">
        <v>838.4</v>
      </c>
      <c r="E2259" t="n">
        <v>5.6</v>
      </c>
      <c r="F2259" t="n">
        <v>11.8</v>
      </c>
      <c r="G2259" t="n">
        <v>0.4514551526717557</v>
      </c>
      <c r="H2259" t="n">
        <v>0.5485448473282443</v>
      </c>
      <c r="I2259" t="n">
        <v>0.4745762711864406</v>
      </c>
      <c r="J2259" t="n">
        <v>0.5254237288135594</v>
      </c>
      <c r="K2259" t="n">
        <v>0.2142499029628671</v>
      </c>
      <c r="L2259" t="n">
        <v>0.2603263682235735</v>
      </c>
      <c r="M2259" t="n">
        <v>0.5254237288135594</v>
      </c>
    </row>
    <row r="2260">
      <c r="A2260" s="323" t="n">
        <v>46084.33980324074</v>
      </c>
      <c r="B2260" s="82" t="n">
        <v>46084</v>
      </c>
      <c r="C2260" t="n">
        <v>393.2</v>
      </c>
      <c r="D2260" t="n">
        <v>828.4</v>
      </c>
      <c r="E2260" t="n">
        <v>5.4</v>
      </c>
      <c r="F2260" t="n">
        <v>10.9</v>
      </c>
      <c r="G2260" t="n">
        <v>0.4746499275712217</v>
      </c>
      <c r="H2260" t="n">
        <v>0.5253500724287784</v>
      </c>
      <c r="I2260" t="n">
        <v>0.4954128440366973</v>
      </c>
      <c r="J2260" t="n">
        <v>0.5045871559633027</v>
      </c>
      <c r="K2260" t="n">
        <v>0.2351476705398713</v>
      </c>
      <c r="L2260" t="n">
        <v>0.260265173496826</v>
      </c>
      <c r="M2260" t="n">
        <v>0.5045871559633027</v>
      </c>
    </row>
    <row r="2261">
      <c r="A2261" s="323" t="n">
        <v>46084.38475694445</v>
      </c>
      <c r="B2261" s="82" t="n">
        <v>46084</v>
      </c>
      <c r="C2261" t="n">
        <v>382.3</v>
      </c>
      <c r="D2261" t="n">
        <v>834.3</v>
      </c>
      <c r="E2261" t="n">
        <v>5.2</v>
      </c>
      <c r="F2261" t="n">
        <v>10.5</v>
      </c>
      <c r="G2261" t="n">
        <v>0.4582284549922091</v>
      </c>
      <c r="H2261" t="n">
        <v>0.5417715450077909</v>
      </c>
      <c r="I2261" t="n">
        <v>0.4952380952380953</v>
      </c>
      <c r="J2261" t="n">
        <v>0.5047619047619047</v>
      </c>
      <c r="K2261" t="n">
        <v>0.2269321872342369</v>
      </c>
      <c r="L2261" t="n">
        <v>0.2683059080038583</v>
      </c>
      <c r="M2261" t="n">
        <v>0.5047619047619047</v>
      </c>
    </row>
    <row r="2262">
      <c r="A2262" s="323" t="n">
        <v>46084.42430555556</v>
      </c>
      <c r="B2262" s="82" t="n">
        <v>46084</v>
      </c>
      <c r="C2262" t="n">
        <v>411.3</v>
      </c>
      <c r="D2262" t="n">
        <v>848.6</v>
      </c>
      <c r="E2262" t="n">
        <v>5.4</v>
      </c>
      <c r="F2262" t="n">
        <v>10.5</v>
      </c>
      <c r="G2262" t="n">
        <v>0.4846806504831487</v>
      </c>
      <c r="H2262" t="n">
        <v>0.5153193495168513</v>
      </c>
      <c r="I2262" t="n">
        <v>0.5142857142857143</v>
      </c>
      <c r="J2262" t="n">
        <v>0.4857142857142857</v>
      </c>
      <c r="K2262" t="n">
        <v>0.2492643345341908</v>
      </c>
      <c r="L2262" t="n">
        <v>0.2650213797515236</v>
      </c>
      <c r="M2262" t="n">
        <v>0.4857142857142857</v>
      </c>
    </row>
    <row r="2263">
      <c r="A2263" s="323" t="n">
        <v>46084.4812037037</v>
      </c>
      <c r="B2263" s="82" t="n">
        <v>46084</v>
      </c>
      <c r="C2263" t="n">
        <v>420.5</v>
      </c>
      <c r="D2263" t="n">
        <v>842.3</v>
      </c>
      <c r="E2263" t="n">
        <v>5.3</v>
      </c>
      <c r="F2263" t="n">
        <v>10.6</v>
      </c>
      <c r="G2263" t="n">
        <v>0.4992283034548261</v>
      </c>
      <c r="H2263" t="n">
        <v>0.5007716965451739</v>
      </c>
      <c r="I2263" t="n">
        <v>0.5</v>
      </c>
      <c r="J2263" t="n">
        <v>0.5</v>
      </c>
      <c r="K2263" t="n">
        <v>0.2496141517274131</v>
      </c>
      <c r="L2263" t="n">
        <v>0.250385848272587</v>
      </c>
      <c r="M2263" t="n">
        <v>0.5</v>
      </c>
    </row>
    <row r="2264">
      <c r="A2264" s="323" t="n">
        <v>46084.5150462963</v>
      </c>
      <c r="B2264" s="82" t="n">
        <v>46084</v>
      </c>
      <c r="C2264" t="n">
        <v>405.2</v>
      </c>
      <c r="D2264" t="n">
        <v>840.6</v>
      </c>
      <c r="E2264" t="n">
        <v>5.5</v>
      </c>
      <c r="F2264" t="n">
        <v>10.7</v>
      </c>
      <c r="G2264" t="n">
        <v>0.4820366404948846</v>
      </c>
      <c r="H2264" t="n">
        <v>0.5179633595051154</v>
      </c>
      <c r="I2264" t="n">
        <v>0.5140186915887851</v>
      </c>
      <c r="J2264" t="n">
        <v>0.4859813084112149</v>
      </c>
      <c r="K2264" t="n">
        <v>0.2477758432450342</v>
      </c>
      <c r="L2264" t="n">
        <v>0.2662428483437509</v>
      </c>
      <c r="M2264" t="n">
        <v>0.4859813084112149</v>
      </c>
    </row>
    <row r="2265">
      <c r="A2265" s="323" t="n">
        <v>46087.26303240741</v>
      </c>
      <c r="B2265" s="82" t="n">
        <v>46087</v>
      </c>
      <c r="C2265" t="n">
        <v>385.5</v>
      </c>
      <c r="D2265" t="n">
        <v>865.1</v>
      </c>
      <c r="E2265" t="n">
        <v>5.4</v>
      </c>
      <c r="F2265" t="n">
        <v>10.6</v>
      </c>
      <c r="G2265" t="n">
        <v>0.4456132239047509</v>
      </c>
      <c r="H2265" t="n">
        <v>0.5543867760952491</v>
      </c>
      <c r="I2265" t="n">
        <v>0.5094339622641509</v>
      </c>
      <c r="J2265" t="n">
        <v>0.490566037735849</v>
      </c>
      <c r="K2265" t="n">
        <v>0.2270105102910995</v>
      </c>
      <c r="L2265" t="n">
        <v>0.2824234519730514</v>
      </c>
      <c r="M2265" t="n">
        <v>0.490566037735849</v>
      </c>
    </row>
    <row r="2266">
      <c r="A2266" s="323" t="n">
        <v>46087.30204861111</v>
      </c>
      <c r="B2266" s="82" t="n">
        <v>46087</v>
      </c>
      <c r="C2266" t="n">
        <v>401.5</v>
      </c>
      <c r="D2266" t="n">
        <v>861.3</v>
      </c>
      <c r="E2266" t="n">
        <v>5.5</v>
      </c>
      <c r="F2266" t="n">
        <v>10.5</v>
      </c>
      <c r="G2266" t="n">
        <v>0.4661558109833972</v>
      </c>
      <c r="H2266" t="n">
        <v>0.5338441890166028</v>
      </c>
      <c r="I2266" t="n">
        <v>0.5238095238095238</v>
      </c>
      <c r="J2266" t="n">
        <v>0.4761904761904762</v>
      </c>
      <c r="K2266" t="n">
        <v>0.2441768533722557</v>
      </c>
      <c r="L2266" t="n">
        <v>0.2796326704372681</v>
      </c>
      <c r="M2266" t="n">
        <v>0.4761904761904762</v>
      </c>
    </row>
    <row r="2267">
      <c r="A2267" s="323" t="n">
        <v>46087.33571759259</v>
      </c>
      <c r="B2267" s="82" t="n">
        <v>46087</v>
      </c>
      <c r="C2267" t="n">
        <v>400.2</v>
      </c>
      <c r="D2267" t="n">
        <v>847.1</v>
      </c>
      <c r="E2267" t="n">
        <v>5.4</v>
      </c>
      <c r="F2267" t="n">
        <v>10.4</v>
      </c>
      <c r="G2267" t="n">
        <v>0.47243536772518</v>
      </c>
      <c r="H2267" t="n">
        <v>0.52756463227482</v>
      </c>
      <c r="I2267" t="n">
        <v>0.5192307692307693</v>
      </c>
      <c r="J2267" t="n">
        <v>0.4807692307692307</v>
      </c>
      <c r="K2267" t="n">
        <v>0.2453029793957666</v>
      </c>
      <c r="L2267" t="n">
        <v>0.2739277898350027</v>
      </c>
      <c r="M2267" t="n">
        <v>0.4807692307692307</v>
      </c>
    </row>
    <row r="2268">
      <c r="A2268" s="323" t="n">
        <v>46087.41725694444</v>
      </c>
      <c r="B2268" s="82" t="n">
        <v>46087</v>
      </c>
      <c r="C2268" t="n">
        <v>380.2</v>
      </c>
      <c r="D2268" t="n">
        <v>820.7</v>
      </c>
      <c r="E2268" t="n">
        <v>5.3</v>
      </c>
      <c r="F2268" t="n">
        <v>10.5</v>
      </c>
      <c r="G2268" t="n">
        <v>0.4632630681125868</v>
      </c>
      <c r="H2268" t="n">
        <v>0.5367369318874132</v>
      </c>
      <c r="I2268" t="n">
        <v>0.5047619047619047</v>
      </c>
      <c r="J2268" t="n">
        <v>0.4952380952380953</v>
      </c>
      <c r="K2268" t="n">
        <v>0.2338375486663533</v>
      </c>
      <c r="L2268" t="n">
        <v>0.2709243560955514</v>
      </c>
      <c r="M2268" t="n">
        <v>0.4952380952380953</v>
      </c>
    </row>
    <row r="2269">
      <c r="A2269" s="323" t="n">
        <v>46088.26804398148</v>
      </c>
      <c r="B2269" s="82" t="n">
        <v>46088</v>
      </c>
      <c r="C2269" t="n">
        <v>387.3</v>
      </c>
      <c r="D2269" t="n">
        <v>859.2</v>
      </c>
      <c r="E2269" t="n">
        <v>5.4</v>
      </c>
      <c r="F2269" t="n">
        <v>10.6</v>
      </c>
      <c r="G2269" t="n">
        <v>0.450768156424581</v>
      </c>
      <c r="H2269" t="n">
        <v>0.549231843575419</v>
      </c>
      <c r="I2269" t="n">
        <v>0.5094339622641509</v>
      </c>
      <c r="J2269" t="n">
        <v>0.490566037735849</v>
      </c>
      <c r="K2269" t="n">
        <v>0.2296366079898809</v>
      </c>
      <c r="L2269" t="n">
        <v>0.27979735427427</v>
      </c>
      <c r="M2269" t="n">
        <v>0.490566037735849</v>
      </c>
    </row>
    <row r="2270">
      <c r="A2270" s="323" t="n">
        <v>46088.34159722222</v>
      </c>
      <c r="B2270" s="82" t="n">
        <v>46088</v>
      </c>
      <c r="C2270" t="n">
        <v>386.5</v>
      </c>
      <c r="D2270" t="n">
        <v>855.2</v>
      </c>
      <c r="E2270" t="n">
        <v>5.4</v>
      </c>
      <c r="F2270" t="n">
        <v>10.5</v>
      </c>
      <c r="G2270" t="n">
        <v>0.4519410664172123</v>
      </c>
      <c r="H2270" t="n">
        <v>0.5480589335827877</v>
      </c>
      <c r="I2270" t="n">
        <v>0.5142857142857143</v>
      </c>
      <c r="J2270" t="n">
        <v>0.4857142857142857</v>
      </c>
      <c r="K2270" t="n">
        <v>0.2324268341574235</v>
      </c>
      <c r="L2270" t="n">
        <v>0.2818588801282909</v>
      </c>
      <c r="M2270" t="n">
        <v>0.4857142857142857</v>
      </c>
    </row>
    <row r="2271">
      <c r="A2271" s="323" t="n">
        <v>46088.38650462963</v>
      </c>
      <c r="B2271" s="82" t="n">
        <v>46088</v>
      </c>
      <c r="C2271" t="n">
        <v>388.7</v>
      </c>
      <c r="D2271" t="n">
        <v>849.6</v>
      </c>
      <c r="E2271" t="n">
        <v>5.4</v>
      </c>
      <c r="F2271" t="n">
        <v>10.4</v>
      </c>
      <c r="G2271" t="n">
        <v>0.4575094161958568</v>
      </c>
      <c r="H2271" t="n">
        <v>0.5424905838041432</v>
      </c>
      <c r="I2271" t="n">
        <v>0.5192307692307693</v>
      </c>
      <c r="J2271" t="n">
        <v>0.4807692307692307</v>
      </c>
      <c r="K2271" t="n">
        <v>0.2375529661016949</v>
      </c>
      <c r="L2271" t="n">
        <v>0.2816778031290744</v>
      </c>
      <c r="M2271" t="n">
        <v>0.4807692307692307</v>
      </c>
    </row>
    <row r="2272">
      <c r="A2272" s="323" t="n">
        <v>46088.43387731481</v>
      </c>
      <c r="B2272" s="82" t="n">
        <v>46088</v>
      </c>
      <c r="C2272" t="n">
        <v>375.2</v>
      </c>
      <c r="D2272" t="n">
        <v>845.3</v>
      </c>
      <c r="E2272" t="n">
        <v>5.5</v>
      </c>
      <c r="F2272" t="n">
        <v>10.6</v>
      </c>
      <c r="G2272" t="n">
        <v>0.4438660830474388</v>
      </c>
      <c r="H2272" t="n">
        <v>0.5561339169525612</v>
      </c>
      <c r="I2272" t="n">
        <v>0.5188679245283019</v>
      </c>
      <c r="J2272" t="n">
        <v>0.4811320754716981</v>
      </c>
      <c r="K2272" t="n">
        <v>0.2303078732793314</v>
      </c>
      <c r="L2272" t="n">
        <v>0.2885600512489704</v>
      </c>
      <c r="M2272" t="n">
        <v>0.4811320754716981</v>
      </c>
    </row>
    <row r="2273">
      <c r="A2273" s="323" t="n">
        <v>46088.46511574074</v>
      </c>
      <c r="B2273" s="82" t="n">
        <v>46088</v>
      </c>
      <c r="C2273" t="n">
        <v>396.4</v>
      </c>
      <c r="D2273" t="n">
        <v>851.6</v>
      </c>
      <c r="E2273" t="n">
        <v>5.4</v>
      </c>
      <c r="F2273" t="n">
        <v>10.5</v>
      </c>
      <c r="G2273" t="n">
        <v>0.4654767496477219</v>
      </c>
      <c r="H2273" t="n">
        <v>0.5345232503522781</v>
      </c>
      <c r="I2273" t="n">
        <v>0.5142857142857143</v>
      </c>
      <c r="J2273" t="n">
        <v>0.4857142857142857</v>
      </c>
      <c r="K2273" t="n">
        <v>0.2393880426759713</v>
      </c>
      <c r="L2273" t="n">
        <v>0.274897671609743</v>
      </c>
      <c r="M2273" t="n">
        <v>0.4857142857142857</v>
      </c>
    </row>
    <row r="2274">
      <c r="A2274" s="323" t="n">
        <v>46088.5165162037</v>
      </c>
      <c r="B2274" s="82" t="n">
        <v>46088</v>
      </c>
      <c r="C2274" t="n">
        <v>399.5</v>
      </c>
      <c r="D2274" t="n">
        <v>876.7</v>
      </c>
      <c r="E2274" t="n">
        <v>5.5</v>
      </c>
      <c r="F2274" t="n">
        <v>10.7</v>
      </c>
      <c r="G2274" t="n">
        <v>0.4556860955857192</v>
      </c>
      <c r="H2274" t="n">
        <v>0.5443139044142808</v>
      </c>
      <c r="I2274" t="n">
        <v>0.5140186915887851</v>
      </c>
      <c r="J2274" t="n">
        <v>0.4859813084112149</v>
      </c>
      <c r="K2274" t="n">
        <v>0.2342311706281734</v>
      </c>
      <c r="L2274" t="n">
        <v>0.2797875209606117</v>
      </c>
      <c r="M2274" t="n">
        <v>0.4859813084112149</v>
      </c>
    </row>
    <row r="2275">
      <c r="A2275" s="323" t="n">
        <v>46089.30091435185</v>
      </c>
      <c r="B2275" s="82" t="n">
        <v>46089</v>
      </c>
      <c r="C2275" t="n">
        <v>393.2</v>
      </c>
      <c r="D2275" t="n">
        <v>842.8</v>
      </c>
      <c r="E2275" t="n">
        <v>5.4</v>
      </c>
      <c r="F2275" t="n">
        <v>10.4</v>
      </c>
      <c r="G2275" t="n">
        <v>0.4665401044138586</v>
      </c>
      <c r="H2275" t="n">
        <v>0.5334598955861414</v>
      </c>
      <c r="I2275" t="n">
        <v>0.5192307692307693</v>
      </c>
      <c r="J2275" t="n">
        <v>0.4807692307692307</v>
      </c>
      <c r="K2275" t="n">
        <v>0.2422419772918112</v>
      </c>
      <c r="L2275" t="n">
        <v>0.276988791938958</v>
      </c>
      <c r="M2275" t="n">
        <v>0.4807692307692307</v>
      </c>
    </row>
    <row r="2276">
      <c r="A2276" s="323" t="n">
        <v>46089.34862268518</v>
      </c>
      <c r="B2276" s="82" t="n">
        <v>46089</v>
      </c>
      <c r="C2276" t="n">
        <v>394.6</v>
      </c>
      <c r="D2276" t="n">
        <v>840.5</v>
      </c>
      <c r="E2276" t="n">
        <v>5.4</v>
      </c>
      <c r="F2276" t="n">
        <v>10.5</v>
      </c>
      <c r="G2276" t="n">
        <v>0.4694824509220702</v>
      </c>
      <c r="H2276" t="n">
        <v>0.5305175490779298</v>
      </c>
      <c r="I2276" t="n">
        <v>0.5142857142857143</v>
      </c>
      <c r="J2276" t="n">
        <v>0.4857142857142857</v>
      </c>
      <c r="K2276" t="n">
        <v>0.2414481176170647</v>
      </c>
      <c r="L2276" t="n">
        <v>0.2728375966686497</v>
      </c>
      <c r="M2276" t="n">
        <v>0.4857142857142857</v>
      </c>
    </row>
    <row r="2277">
      <c r="A2277" s="323" t="n">
        <v>46089.37508101852</v>
      </c>
      <c r="B2277" s="82" t="n">
        <v>46089</v>
      </c>
      <c r="C2277" t="n">
        <v>390.2</v>
      </c>
      <c r="D2277" t="n">
        <v>837.4</v>
      </c>
      <c r="E2277" t="n">
        <v>5.5</v>
      </c>
      <c r="F2277" t="n">
        <v>10.6</v>
      </c>
      <c r="G2277" t="n">
        <v>0.4659660855027466</v>
      </c>
      <c r="H2277" t="n">
        <v>0.5340339144972535</v>
      </c>
      <c r="I2277" t="n">
        <v>0.5188679245283019</v>
      </c>
      <c r="J2277" t="n">
        <v>0.4811320754716981</v>
      </c>
      <c r="K2277" t="n">
        <v>0.2417748556853874</v>
      </c>
      <c r="L2277" t="n">
        <v>0.2770930688429145</v>
      </c>
      <c r="M2277" t="n">
        <v>0.4811320754716981</v>
      </c>
    </row>
    <row r="2278">
      <c r="A2278" s="323" t="n">
        <v>46089.42034722222</v>
      </c>
      <c r="B2278" s="82" t="n">
        <v>46089</v>
      </c>
      <c r="C2278" t="n">
        <v>400.5</v>
      </c>
      <c r="D2278" t="n">
        <v>848.3</v>
      </c>
      <c r="E2278" t="n">
        <v>5.4</v>
      </c>
      <c r="F2278" t="n">
        <v>10.5</v>
      </c>
      <c r="G2278" t="n">
        <v>0.4721207120122599</v>
      </c>
      <c r="H2278" t="n">
        <v>0.5278792879877402</v>
      </c>
      <c r="I2278" t="n">
        <v>0.5142857142857143</v>
      </c>
      <c r="J2278" t="n">
        <v>0.4857142857142857</v>
      </c>
      <c r="K2278" t="n">
        <v>0.2428049376063051</v>
      </c>
      <c r="L2278" t="n">
        <v>0.2714807766794093</v>
      </c>
      <c r="M2278" t="n">
        <v>0.4857142857142857</v>
      </c>
    </row>
    <row r="2279">
      <c r="A2279" s="323" t="n">
        <v>46089.46560185185</v>
      </c>
      <c r="B2279" s="82" t="n">
        <v>46089</v>
      </c>
      <c r="C2279" t="n">
        <v>395.5</v>
      </c>
      <c r="D2279" t="n">
        <v>845.3</v>
      </c>
      <c r="E2279" t="n">
        <v>5.5</v>
      </c>
      <c r="F2279" t="n">
        <v>10.7</v>
      </c>
      <c r="G2279" t="n">
        <v>0.4678812256003786</v>
      </c>
      <c r="H2279" t="n">
        <v>0.5321187743996214</v>
      </c>
      <c r="I2279" t="n">
        <v>0.5140186915887851</v>
      </c>
      <c r="J2279" t="n">
        <v>0.4859813084112149</v>
      </c>
      <c r="K2279" t="n">
        <v>0.2404996954020638</v>
      </c>
      <c r="L2279" t="n">
        <v>0.2735189961867213</v>
      </c>
      <c r="M2279" t="n">
        <v>0.4859813084112149</v>
      </c>
    </row>
    <row r="2280">
      <c r="A2280" s="323" t="n">
        <v>46089.50385416667</v>
      </c>
      <c r="B2280" s="82" t="n">
        <v>46089</v>
      </c>
      <c r="C2280" t="n">
        <v>381.7</v>
      </c>
      <c r="D2280" t="n">
        <v>843.6</v>
      </c>
      <c r="E2280" t="n">
        <v>5.4</v>
      </c>
      <c r="F2280" t="n">
        <v>10.6</v>
      </c>
      <c r="G2280" t="n">
        <v>0.4524656235182551</v>
      </c>
      <c r="H2280" t="n">
        <v>0.547534376481745</v>
      </c>
      <c r="I2280" t="n">
        <v>0.5094339622641509</v>
      </c>
      <c r="J2280" t="n">
        <v>0.490566037735849</v>
      </c>
      <c r="K2280" t="n">
        <v>0.2305013553772243</v>
      </c>
      <c r="L2280" t="n">
        <v>0.2789326068869267</v>
      </c>
      <c r="M2280" t="n">
        <v>0.490566037735849</v>
      </c>
    </row>
    <row r="2281">
      <c r="A2281" s="323" t="n">
        <v>46090.27225694444</v>
      </c>
      <c r="B2281" s="82" t="n">
        <v>46090</v>
      </c>
      <c r="C2281" t="n">
        <v>406.8</v>
      </c>
      <c r="D2281" t="n">
        <v>857.7</v>
      </c>
      <c r="E2281" t="n">
        <v>5.4</v>
      </c>
      <c r="F2281" t="n">
        <v>10.5</v>
      </c>
      <c r="G2281" t="n">
        <v>0.4742917103882476</v>
      </c>
      <c r="H2281" t="n">
        <v>0.5257082896117524</v>
      </c>
      <c r="I2281" t="n">
        <v>0.5142857142857143</v>
      </c>
      <c r="J2281" t="n">
        <v>0.4857142857142857</v>
      </c>
      <c r="K2281" t="n">
        <v>0.2439214510568131</v>
      </c>
      <c r="L2281" t="n">
        <v>0.2703642632289013</v>
      </c>
      <c r="M2281" t="n">
        <v>0.4857142857142857</v>
      </c>
    </row>
    <row r="2282">
      <c r="A2282" s="323" t="n">
        <v>46090.33798611111</v>
      </c>
      <c r="B2282" s="82" t="n">
        <v>46090</v>
      </c>
      <c r="C2282" t="n">
        <v>383.7</v>
      </c>
      <c r="D2282" t="n">
        <v>837.2</v>
      </c>
      <c r="E2282" t="n">
        <v>5.4</v>
      </c>
      <c r="F2282" t="n">
        <v>10.6</v>
      </c>
      <c r="G2282" t="n">
        <v>0.45831342570473</v>
      </c>
      <c r="H2282" t="n">
        <v>0.54168657429527</v>
      </c>
      <c r="I2282" t="n">
        <v>0.5094339622641509</v>
      </c>
      <c r="J2282" t="n">
        <v>0.490566037735849</v>
      </c>
      <c r="K2282" t="n">
        <v>0.2334804244156172</v>
      </c>
      <c r="L2282" t="n">
        <v>0.2759535378485338</v>
      </c>
      <c r="M2282" t="n">
        <v>0.490566037735849</v>
      </c>
    </row>
    <row r="2283">
      <c r="A2283" s="323" t="n">
        <v>46090.40368055556</v>
      </c>
      <c r="B2283" s="82" t="n">
        <v>46090</v>
      </c>
      <c r="C2283" t="n">
        <v>373.8</v>
      </c>
      <c r="D2283" t="n">
        <v>839.6</v>
      </c>
      <c r="E2283" t="n">
        <v>5.5</v>
      </c>
      <c r="F2283" t="n">
        <v>10.5</v>
      </c>
      <c r="G2283" t="n">
        <v>0.4452120057170081</v>
      </c>
      <c r="H2283" t="n">
        <v>0.5547879942829919</v>
      </c>
      <c r="I2283" t="n">
        <v>0.5238095238095238</v>
      </c>
      <c r="J2283" t="n">
        <v>0.4761904761904762</v>
      </c>
      <c r="K2283" t="n">
        <v>0.233206288708909</v>
      </c>
      <c r="L2283" t="n">
        <v>0.2906032351006148</v>
      </c>
      <c r="M2283" t="n">
        <v>0.4761904761904762</v>
      </c>
    </row>
    <row r="2284">
      <c r="A2284" s="323" t="n">
        <v>46090.42627314815</v>
      </c>
      <c r="B2284" s="82" t="n">
        <v>46090</v>
      </c>
      <c r="C2284" t="n">
        <v>390.5</v>
      </c>
      <c r="D2284" t="n">
        <v>842.3</v>
      </c>
      <c r="E2284" t="n">
        <v>5.4</v>
      </c>
      <c r="F2284" t="n">
        <v>10.6</v>
      </c>
      <c r="G2284" t="n">
        <v>0.463611539831414</v>
      </c>
      <c r="H2284" t="n">
        <v>0.536388460168586</v>
      </c>
      <c r="I2284" t="n">
        <v>0.5094339622641509</v>
      </c>
      <c r="J2284" t="n">
        <v>0.490566037735849</v>
      </c>
      <c r="K2284" t="n">
        <v>0.2361794636877015</v>
      </c>
      <c r="L2284" t="n">
        <v>0.2732544985764495</v>
      </c>
      <c r="M2284" t="n">
        <v>0.490566037735849</v>
      </c>
    </row>
    <row r="2285">
      <c r="A2285" s="323" t="n">
        <v>46090.46126157408</v>
      </c>
      <c r="B2285" s="82" t="n">
        <v>46090</v>
      </c>
      <c r="C2285" t="n">
        <v>390.6</v>
      </c>
      <c r="D2285" t="n">
        <v>844.6</v>
      </c>
      <c r="E2285" t="n">
        <v>5.5</v>
      </c>
      <c r="F2285" t="n">
        <v>10.7</v>
      </c>
      <c r="G2285" t="n">
        <v>0.4624674402083827</v>
      </c>
      <c r="H2285" t="n">
        <v>0.5375325597916173</v>
      </c>
      <c r="I2285" t="n">
        <v>0.5140186915887851</v>
      </c>
      <c r="J2285" t="n">
        <v>0.4859813084112149</v>
      </c>
      <c r="K2285" t="n">
        <v>0.2377169085183276</v>
      </c>
      <c r="L2285" t="n">
        <v>0.2763017830704575</v>
      </c>
      <c r="M2285" t="n">
        <v>0.4859813084112149</v>
      </c>
    </row>
    <row r="2286">
      <c r="A2286" s="323" t="n">
        <v>46090.50340277778</v>
      </c>
      <c r="B2286" s="82" t="n">
        <v>46090</v>
      </c>
      <c r="C2286" t="n">
        <v>384.7</v>
      </c>
      <c r="D2286" t="n">
        <v>851.2</v>
      </c>
      <c r="E2286" t="n">
        <v>5.3</v>
      </c>
      <c r="F2286" t="n">
        <v>10.4</v>
      </c>
      <c r="G2286" t="n">
        <v>0.4519501879699248</v>
      </c>
      <c r="H2286" t="n">
        <v>0.5480498120300752</v>
      </c>
      <c r="I2286" t="n">
        <v>0.5096153846153846</v>
      </c>
      <c r="J2286" t="n">
        <v>0.4903846153846154</v>
      </c>
      <c r="K2286" t="n">
        <v>0.2303207688692886</v>
      </c>
      <c r="L2286" t="n">
        <v>0.279294615746096</v>
      </c>
      <c r="M2286" t="n">
        <v>0.4903846153846154</v>
      </c>
    </row>
    <row r="2287">
      <c r="A2287" s="323" t="n">
        <v>46091.27172453704</v>
      </c>
      <c r="B2287" s="82" t="n">
        <v>46091</v>
      </c>
      <c r="C2287" t="n">
        <v>390.4</v>
      </c>
      <c r="D2287" t="n">
        <v>836.3</v>
      </c>
      <c r="E2287" t="n">
        <v>5.5</v>
      </c>
      <c r="F2287" t="n">
        <v>10.6</v>
      </c>
      <c r="G2287" t="n">
        <v>0.4668181274662203</v>
      </c>
      <c r="H2287" t="n">
        <v>0.5331818725337798</v>
      </c>
      <c r="I2287" t="n">
        <v>0.5188679245283019</v>
      </c>
      <c r="J2287" t="n">
        <v>0.4811320754716981</v>
      </c>
      <c r="K2287" t="n">
        <v>0.242216952930586</v>
      </c>
      <c r="L2287" t="n">
        <v>0.276650971597716</v>
      </c>
      <c r="M2287" t="n">
        <v>0.4811320754716981</v>
      </c>
    </row>
    <row r="2288">
      <c r="A2288" s="323" t="n">
        <v>46091.30479166667</v>
      </c>
      <c r="B2288" s="82" t="n">
        <v>46091</v>
      </c>
      <c r="C2288" t="n">
        <v>362.5</v>
      </c>
      <c r="D2288" t="n">
        <v>840.2</v>
      </c>
      <c r="E2288" t="n">
        <v>5.6</v>
      </c>
      <c r="F2288" t="n">
        <v>10.7</v>
      </c>
      <c r="G2288" t="n">
        <v>0.4314448940728398</v>
      </c>
      <c r="H2288" t="n">
        <v>0.5685551059271602</v>
      </c>
      <c r="I2288" t="n">
        <v>0.5233644859813084</v>
      </c>
      <c r="J2288" t="n">
        <v>0.4766355140186916</v>
      </c>
      <c r="K2288" t="n">
        <v>0.2258029352156918</v>
      </c>
      <c r="L2288" t="n">
        <v>0.2975615507656165</v>
      </c>
      <c r="M2288" t="n">
        <v>0.4766355140186916</v>
      </c>
    </row>
    <row r="2289">
      <c r="A2289" s="323" t="n">
        <v>46091.34034722222</v>
      </c>
      <c r="B2289" s="82" t="n">
        <v>46091</v>
      </c>
      <c r="C2289" t="n">
        <v>375.5</v>
      </c>
      <c r="D2289" t="n">
        <v>844.3</v>
      </c>
      <c r="E2289" t="n">
        <v>5.5</v>
      </c>
      <c r="F2289" t="n">
        <v>10.5</v>
      </c>
      <c r="G2289" t="n">
        <v>0.444747127798176</v>
      </c>
      <c r="H2289" t="n">
        <v>0.555252872201824</v>
      </c>
      <c r="I2289" t="n">
        <v>0.5238095238095238</v>
      </c>
      <c r="J2289" t="n">
        <v>0.4761904761904762</v>
      </c>
      <c r="K2289" t="n">
        <v>0.232962781227616</v>
      </c>
      <c r="L2289" t="n">
        <v>0.2908467425819078</v>
      </c>
      <c r="M2289" t="n">
        <v>0.4761904761904762</v>
      </c>
    </row>
    <row r="2290">
      <c r="A2290" s="323" t="n">
        <v>46091.37722222223</v>
      </c>
      <c r="B2290" s="82" t="n">
        <v>46091</v>
      </c>
      <c r="C2290" t="n">
        <v>367.2</v>
      </c>
      <c r="D2290" t="n">
        <v>847.3</v>
      </c>
      <c r="E2290" t="n">
        <v>5.4</v>
      </c>
      <c r="F2290" t="n">
        <v>10.5</v>
      </c>
      <c r="G2290" t="n">
        <v>0.4333766080490972</v>
      </c>
      <c r="H2290" t="n">
        <v>0.5666233919509028</v>
      </c>
      <c r="I2290" t="n">
        <v>0.5142857142857143</v>
      </c>
      <c r="J2290" t="n">
        <v>0.4857142857142857</v>
      </c>
      <c r="K2290" t="n">
        <v>0.22287939842525</v>
      </c>
      <c r="L2290" t="n">
        <v>0.2914063158604643</v>
      </c>
      <c r="M2290" t="n">
        <v>0.4857142857142857</v>
      </c>
    </row>
    <row r="2291">
      <c r="A2291" s="323" t="n">
        <v>46091.44313657407</v>
      </c>
      <c r="B2291" s="82" t="n">
        <v>46091</v>
      </c>
      <c r="C2291" t="n">
        <v>372.5</v>
      </c>
      <c r="D2291" t="n">
        <v>851.4</v>
      </c>
      <c r="E2291" t="n">
        <v>5.6</v>
      </c>
      <c r="F2291" t="n">
        <v>10.7</v>
      </c>
      <c r="G2291" t="n">
        <v>0.4375146817007282</v>
      </c>
      <c r="H2291" t="n">
        <v>0.5624853182992717</v>
      </c>
      <c r="I2291" t="n">
        <v>0.5233644859813084</v>
      </c>
      <c r="J2291" t="n">
        <v>0.4766355140186916</v>
      </c>
      <c r="K2291" t="n">
        <v>0.2289796464975773</v>
      </c>
      <c r="L2291" t="n">
        <v>0.294384839483731</v>
      </c>
      <c r="M2291" t="n">
        <v>0.4766355140186916</v>
      </c>
    </row>
    <row r="2292">
      <c r="A2292" s="323" t="n">
        <v>46092.27548611111</v>
      </c>
      <c r="B2292" s="82" t="n">
        <v>46092</v>
      </c>
      <c r="C2292" t="n">
        <v>410.4</v>
      </c>
      <c r="D2292" t="n">
        <v>846.3</v>
      </c>
      <c r="E2292" t="n">
        <v>5.4</v>
      </c>
      <c r="F2292" t="n">
        <v>10.5</v>
      </c>
      <c r="G2292" t="n">
        <v>0.4849344204182914</v>
      </c>
      <c r="H2292" t="n">
        <v>0.5150655795817086</v>
      </c>
      <c r="I2292" t="n">
        <v>0.5142857142857143</v>
      </c>
      <c r="J2292" t="n">
        <v>0.4857142857142857</v>
      </c>
      <c r="K2292" t="n">
        <v>0.2493948447865499</v>
      </c>
      <c r="L2292" t="n">
        <v>0.2648908694991645</v>
      </c>
      <c r="M2292" t="n">
        <v>0.4857142857142857</v>
      </c>
    </row>
    <row r="2293">
      <c r="A2293" s="323" t="n">
        <v>46092.32170138889</v>
      </c>
      <c r="B2293" s="82" t="n">
        <v>46092</v>
      </c>
      <c r="C2293" t="n">
        <v>383.2</v>
      </c>
      <c r="D2293" t="n">
        <v>836.4</v>
      </c>
      <c r="E2293" t="n">
        <v>5.4</v>
      </c>
      <c r="F2293" t="n">
        <v>10.5</v>
      </c>
      <c r="G2293" t="n">
        <v>0.4581539933046389</v>
      </c>
      <c r="H2293" t="n">
        <v>0.5418460066953611</v>
      </c>
      <c r="I2293" t="n">
        <v>0.5142857142857143</v>
      </c>
      <c r="J2293" t="n">
        <v>0.4857142857142857</v>
      </c>
      <c r="K2293" t="n">
        <v>0.2356220536995286</v>
      </c>
      <c r="L2293" t="n">
        <v>0.2786636605861857</v>
      </c>
      <c r="M2293" t="n">
        <v>0.4857142857142857</v>
      </c>
    </row>
    <row r="2294">
      <c r="A2294" s="323" t="n">
        <v>46092.36430555556</v>
      </c>
      <c r="B2294" s="82" t="n">
        <v>46092</v>
      </c>
      <c r="C2294" t="n">
        <v>377.5</v>
      </c>
      <c r="D2294" t="n">
        <v>832.8</v>
      </c>
      <c r="E2294" t="n">
        <v>5.5</v>
      </c>
      <c r="F2294" t="n">
        <v>10.6</v>
      </c>
      <c r="G2294" t="n">
        <v>0.4532901056676273</v>
      </c>
      <c r="H2294" t="n">
        <v>0.5467098943323727</v>
      </c>
      <c r="I2294" t="n">
        <v>0.5188679245283019</v>
      </c>
      <c r="J2294" t="n">
        <v>0.4811320754716981</v>
      </c>
      <c r="K2294" t="n">
        <v>0.2351976963369764</v>
      </c>
      <c r="L2294" t="n">
        <v>0.2836702281913255</v>
      </c>
      <c r="M2294" t="n">
        <v>0.4811320754716981</v>
      </c>
    </row>
    <row r="2295">
      <c r="A2295" s="323" t="n">
        <v>46092.40381944444</v>
      </c>
      <c r="B2295" s="82" t="n">
        <v>46092</v>
      </c>
      <c r="C2295" t="n">
        <v>390</v>
      </c>
      <c r="D2295" t="n">
        <v>838.4</v>
      </c>
      <c r="E2295" t="n">
        <v>5.4</v>
      </c>
      <c r="F2295" t="n">
        <v>10.7</v>
      </c>
      <c r="G2295" t="n">
        <v>0.4651717557251909</v>
      </c>
      <c r="H2295" t="n">
        <v>0.5348282442748091</v>
      </c>
      <c r="I2295" t="n">
        <v>0.5046728971962617</v>
      </c>
      <c r="J2295" t="n">
        <v>0.4953271028037383</v>
      </c>
      <c r="K2295" t="n">
        <v>0.2347595776557038</v>
      </c>
      <c r="L2295" t="n">
        <v>0.2699133195405579</v>
      </c>
      <c r="M2295" t="n">
        <v>0.4953271028037383</v>
      </c>
    </row>
    <row r="2296">
      <c r="A2296" s="323" t="n">
        <v>46092.43222222223</v>
      </c>
      <c r="B2296" s="82" t="n">
        <v>46092</v>
      </c>
      <c r="C2296" t="n">
        <v>385.2</v>
      </c>
      <c r="D2296" t="n">
        <v>842.1</v>
      </c>
      <c r="E2296" t="n">
        <v>5.4</v>
      </c>
      <c r="F2296" t="n">
        <v>11</v>
      </c>
      <c r="G2296" t="n">
        <v>0.4574278589241182</v>
      </c>
      <c r="H2296" t="n">
        <v>0.5425721410758817</v>
      </c>
      <c r="I2296" t="n">
        <v>0.490909090909091</v>
      </c>
      <c r="J2296" t="n">
        <v>0.509090909090909</v>
      </c>
      <c r="K2296" t="n">
        <v>0.2245554943809308</v>
      </c>
      <c r="L2296" t="n">
        <v>0.2663535965281602</v>
      </c>
      <c r="M2296" t="n">
        <v>0.509090909090909</v>
      </c>
    </row>
    <row r="2297">
      <c r="A2297" s="323" t="n">
        <v>46092.46924768519</v>
      </c>
      <c r="B2297" s="82" t="n">
        <v>46092</v>
      </c>
      <c r="C2297" t="n">
        <v>370.7</v>
      </c>
      <c r="D2297" t="n">
        <v>843</v>
      </c>
      <c r="E2297" t="n">
        <v>5.4</v>
      </c>
      <c r="F2297" t="n">
        <v>10.9</v>
      </c>
      <c r="G2297" t="n">
        <v>0.4397390272835113</v>
      </c>
      <c r="H2297" t="n">
        <v>0.5602609727164888</v>
      </c>
      <c r="I2297" t="n">
        <v>0.4954128440366973</v>
      </c>
      <c r="J2297" t="n">
        <v>0.5045871559633027</v>
      </c>
      <c r="K2297" t="n">
        <v>0.2178523621404551</v>
      </c>
      <c r="L2297" t="n">
        <v>0.2775604818962422</v>
      </c>
      <c r="M2297" t="n">
        <v>0.5045871559633027</v>
      </c>
    </row>
    <row r="2298">
      <c r="A2298" s="323" t="n">
        <v>46092.50741898148</v>
      </c>
      <c r="B2298" s="82" t="n">
        <v>46092</v>
      </c>
      <c r="C2298" t="n">
        <v>385.4</v>
      </c>
      <c r="D2298" t="n">
        <v>836.2</v>
      </c>
      <c r="E2298" t="n">
        <v>5.4</v>
      </c>
      <c r="F2298" t="n">
        <v>10.6</v>
      </c>
      <c r="G2298" t="n">
        <v>0.4608945228414255</v>
      </c>
      <c r="H2298" t="n">
        <v>0.5391054771585746</v>
      </c>
      <c r="I2298" t="n">
        <v>0.5094339622641509</v>
      </c>
      <c r="J2298" t="n">
        <v>0.490566037735849</v>
      </c>
      <c r="K2298" t="n">
        <v>0.2347953229569526</v>
      </c>
      <c r="L2298" t="n">
        <v>0.2746386393071984</v>
      </c>
      <c r="M2298" t="n">
        <v>0.490566037735849</v>
      </c>
    </row>
    <row r="2299">
      <c r="A2299" s="323" t="n">
        <v>46092.50744212963</v>
      </c>
      <c r="B2299" s="82" t="n">
        <v>46092</v>
      </c>
      <c r="C2299" t="n">
        <v>385.4</v>
      </c>
      <c r="D2299" t="n">
        <v>836.2</v>
      </c>
      <c r="E2299" t="n">
        <v>5.4</v>
      </c>
      <c r="F2299" t="n">
        <v>10.6</v>
      </c>
      <c r="G2299" t="n">
        <v>0.4608945228414255</v>
      </c>
      <c r="H2299" t="n">
        <v>0.5391054771585746</v>
      </c>
      <c r="I2299" t="n">
        <v>0.5094339622641509</v>
      </c>
      <c r="J2299" t="n">
        <v>0.490566037735849</v>
      </c>
      <c r="K2299" t="n">
        <v>0.2347953229569526</v>
      </c>
      <c r="L2299" t="n">
        <v>0.2746386393071984</v>
      </c>
      <c r="M2299" t="n">
        <v>0.490566037735849</v>
      </c>
    </row>
    <row r="2300">
      <c r="A2300" s="323" t="n">
        <v>46093.21046296296</v>
      </c>
      <c r="B2300" s="82" t="n">
        <v>46093</v>
      </c>
      <c r="C2300" t="n">
        <v>407</v>
      </c>
      <c r="D2300" t="n">
        <v>840</v>
      </c>
      <c r="E2300" t="n">
        <v>5.1</v>
      </c>
      <c r="F2300" t="n">
        <v>10.4</v>
      </c>
      <c r="G2300" t="n">
        <v>0.4845238095238095</v>
      </c>
      <c r="H2300" t="n">
        <v>0.5154761904761904</v>
      </c>
      <c r="I2300" t="n">
        <v>0.4903846153846153</v>
      </c>
      <c r="J2300" t="n">
        <v>0.5096153846153847</v>
      </c>
      <c r="K2300" t="n">
        <v>0.2376030219780219</v>
      </c>
      <c r="L2300" t="n">
        <v>0.2527815934065933</v>
      </c>
      <c r="M2300" t="n">
        <v>0.5096153846153847</v>
      </c>
    </row>
    <row r="2301">
      <c r="A2301" s="323" t="n">
        <v>46093.23266203704</v>
      </c>
      <c r="B2301" s="82" t="n">
        <v>46093</v>
      </c>
      <c r="C2301" t="n">
        <v>3854</v>
      </c>
      <c r="D2301" t="n">
        <v>846.3</v>
      </c>
      <c r="E2301" t="n">
        <v>5.4</v>
      </c>
      <c r="F2301" t="n">
        <v>11.7</v>
      </c>
      <c r="G2301" t="n">
        <v>4.553940682972941</v>
      </c>
      <c r="H2301" t="n">
        <v>-3.553940682972941</v>
      </c>
      <c r="I2301" t="n">
        <v>0.4615384615384616</v>
      </c>
      <c r="J2301" t="n">
        <v>0.5384615384615384</v>
      </c>
      <c r="K2301" t="n">
        <v>2.101818776756743</v>
      </c>
      <c r="L2301" t="n">
        <v>-1.640280315218281</v>
      </c>
      <c r="M2301" t="n">
        <v>0.5384615384615384</v>
      </c>
    </row>
    <row r="2302">
      <c r="A2302" s="323" t="n">
        <v>46093.2921875</v>
      </c>
      <c r="B2302" s="82" t="n">
        <v>46093</v>
      </c>
      <c r="C2302" t="n">
        <v>362.4</v>
      </c>
      <c r="D2302" t="n">
        <v>830.7</v>
      </c>
      <c r="E2302" t="n">
        <v>5.5</v>
      </c>
      <c r="F2302" t="n">
        <v>10.1</v>
      </c>
      <c r="G2302" t="n">
        <v>0.4362585771036475</v>
      </c>
      <c r="H2302" t="n">
        <v>0.5637414228963525</v>
      </c>
      <c r="I2302" t="n">
        <v>0.5445544554455446</v>
      </c>
      <c r="J2302" t="n">
        <v>0.4554455445544554</v>
      </c>
      <c r="K2302" t="n">
        <v>0.2375665518881249</v>
      </c>
      <c r="L2302" t="n">
        <v>0.3069879035574197</v>
      </c>
      <c r="M2302" t="n">
        <v>0.4554455445544554</v>
      </c>
    </row>
    <row r="2303">
      <c r="A2303" s="323" t="n">
        <v>46094.0422800926</v>
      </c>
      <c r="B2303" s="82" t="n">
        <v>46094</v>
      </c>
      <c r="C2303" t="n">
        <v>363.3</v>
      </c>
      <c r="D2303" t="n">
        <v>860</v>
      </c>
      <c r="E2303" t="n">
        <v>5.6</v>
      </c>
      <c r="F2303" t="n">
        <v>10.5</v>
      </c>
      <c r="G2303" t="n">
        <v>0.4224418604651163</v>
      </c>
      <c r="H2303" t="n">
        <v>0.5775581395348837</v>
      </c>
      <c r="I2303" t="n">
        <v>0.5333333333333333</v>
      </c>
      <c r="J2303" t="n">
        <v>0.4666666666666667</v>
      </c>
      <c r="K2303" t="n">
        <v>0.2253023255813953</v>
      </c>
      <c r="L2303" t="n">
        <v>0.3080310077519379</v>
      </c>
      <c r="M2303" t="n">
        <v>0.4666666666666667</v>
      </c>
    </row>
    <row r="2304">
      <c r="A2304" s="323" t="n">
        <v>46094.08664351852</v>
      </c>
      <c r="B2304" s="82" t="n">
        <v>46094</v>
      </c>
      <c r="C2304" t="n">
        <v>378.6</v>
      </c>
      <c r="D2304" t="n">
        <v>853.2</v>
      </c>
      <c r="E2304" t="n">
        <v>5.5</v>
      </c>
      <c r="F2304" t="n">
        <v>10.5</v>
      </c>
      <c r="G2304" t="n">
        <v>0.4437412095639944</v>
      </c>
      <c r="H2304" t="n">
        <v>0.5562587904360056</v>
      </c>
      <c r="I2304" t="n">
        <v>0.5238095238095238</v>
      </c>
      <c r="J2304" t="n">
        <v>0.4761904761904762</v>
      </c>
      <c r="K2304" t="n">
        <v>0.232435871676378</v>
      </c>
      <c r="L2304" t="n">
        <v>0.2913736521331458</v>
      </c>
      <c r="M2304" t="n">
        <v>0.4761904761904762</v>
      </c>
    </row>
    <row r="2305">
      <c r="A2305" s="323" t="n">
        <v>46094.11601851852</v>
      </c>
      <c r="B2305" s="82" t="n">
        <v>46094</v>
      </c>
      <c r="C2305" t="n">
        <v>366.3</v>
      </c>
      <c r="D2305" t="n">
        <v>848.3</v>
      </c>
      <c r="E2305" t="n">
        <v>5.4</v>
      </c>
      <c r="F2305" t="n">
        <v>10.6</v>
      </c>
      <c r="G2305" t="n">
        <v>0.4318047860426736</v>
      </c>
      <c r="H2305" t="n">
        <v>0.5681952139573264</v>
      </c>
      <c r="I2305" t="n">
        <v>0.5094339622641509</v>
      </c>
      <c r="J2305" t="n">
        <v>0.490566037735849</v>
      </c>
      <c r="K2305" t="n">
        <v>0.2199760230783432</v>
      </c>
      <c r="L2305" t="n">
        <v>0.2894579391858078</v>
      </c>
      <c r="M2305" t="n">
        <v>0.490566037735849</v>
      </c>
    </row>
    <row r="2306">
      <c r="A2306" s="323" t="n">
        <v>46094.17326388889</v>
      </c>
      <c r="B2306" s="82" t="n">
        <v>46094</v>
      </c>
      <c r="C2306" t="n">
        <v>363.4</v>
      </c>
      <c r="D2306" t="n">
        <v>825.2</v>
      </c>
      <c r="E2306" t="n">
        <v>5.4</v>
      </c>
      <c r="F2306" t="n">
        <v>10.7</v>
      </c>
      <c r="G2306" t="n">
        <v>0.4403780901599612</v>
      </c>
      <c r="H2306" t="n">
        <v>0.5596219098400388</v>
      </c>
      <c r="I2306" t="n">
        <v>0.5046728971962617</v>
      </c>
      <c r="J2306" t="n">
        <v>0.4953271028037383</v>
      </c>
      <c r="K2306" t="n">
        <v>0.2222468866227842</v>
      </c>
      <c r="L2306" t="n">
        <v>0.2824260105734775</v>
      </c>
      <c r="M2306" t="n">
        <v>0.4953271028037383</v>
      </c>
    </row>
    <row r="2307">
      <c r="A2307" s="323" t="n">
        <v>46094.21054398148</v>
      </c>
      <c r="B2307" s="82" t="n">
        <v>46094</v>
      </c>
      <c r="C2307" t="n">
        <v>358.4</v>
      </c>
      <c r="D2307" t="n">
        <v>834.2</v>
      </c>
      <c r="E2307" t="n">
        <v>5.4</v>
      </c>
      <c r="F2307" t="n">
        <v>10.6</v>
      </c>
      <c r="G2307" t="n">
        <v>0.4296331814912491</v>
      </c>
      <c r="H2307" t="n">
        <v>0.5703668185087509</v>
      </c>
      <c r="I2307" t="n">
        <v>0.5094339622641509</v>
      </c>
      <c r="J2307" t="n">
        <v>0.490566037735849</v>
      </c>
      <c r="K2307" t="n">
        <v>0.2188697339672401</v>
      </c>
      <c r="L2307" t="n">
        <v>0.2905642282969109</v>
      </c>
      <c r="M2307" t="n">
        <v>0.490566037735849</v>
      </c>
    </row>
    <row r="2308">
      <c r="A2308" s="323" t="n">
        <v>46094.25747685185</v>
      </c>
      <c r="B2308" s="82" t="n">
        <v>46094</v>
      </c>
      <c r="C2308" t="n">
        <v>359.5</v>
      </c>
      <c r="D2308" t="n">
        <v>840.4</v>
      </c>
      <c r="E2308" t="n">
        <v>5.4</v>
      </c>
      <c r="F2308" t="n">
        <v>10.8</v>
      </c>
      <c r="G2308" t="n">
        <v>0.4277724892908139</v>
      </c>
      <c r="H2308" t="n">
        <v>0.5722275107091861</v>
      </c>
      <c r="I2308" t="n">
        <v>0.5</v>
      </c>
      <c r="J2308" t="n">
        <v>0.5</v>
      </c>
      <c r="K2308" t="n">
        <v>0.213886244645407</v>
      </c>
      <c r="L2308" t="n">
        <v>0.286113755354593</v>
      </c>
      <c r="M2308" t="n">
        <v>0.5</v>
      </c>
    </row>
    <row r="2309">
      <c r="A2309" s="323" t="n">
        <v>46094.2903125</v>
      </c>
      <c r="B2309" s="82" t="n">
        <v>46094</v>
      </c>
      <c r="C2309" t="n">
        <v>370.3</v>
      </c>
      <c r="D2309" t="n">
        <v>843.2</v>
      </c>
      <c r="E2309" t="n">
        <v>5.5</v>
      </c>
      <c r="F2309" t="n">
        <v>10.6</v>
      </c>
      <c r="G2309" t="n">
        <v>0.4391603415559772</v>
      </c>
      <c r="H2309" t="n">
        <v>0.5608396584440227</v>
      </c>
      <c r="I2309" t="n">
        <v>0.5188679245283019</v>
      </c>
      <c r="J2309" t="n">
        <v>0.4811320754716981</v>
      </c>
      <c r="K2309" t="n">
        <v>0.2278662149582901</v>
      </c>
      <c r="L2309" t="n">
        <v>0.2910017095700118</v>
      </c>
      <c r="M2309" t="n">
        <v>0.4811320754716981</v>
      </c>
    </row>
    <row r="2310">
      <c r="A2310" s="323" t="n">
        <v>46095.05606481482</v>
      </c>
      <c r="B2310" s="82" t="n">
        <v>46095</v>
      </c>
      <c r="C2310" t="n">
        <v>400.3</v>
      </c>
      <c r="D2310" t="n">
        <v>859.4</v>
      </c>
      <c r="E2310" t="n">
        <v>5.5</v>
      </c>
      <c r="F2310" t="n">
        <v>10.6</v>
      </c>
      <c r="G2310" t="n">
        <v>0.465790086106586</v>
      </c>
      <c r="H2310" t="n">
        <v>0.534209913893414</v>
      </c>
      <c r="I2310" t="n">
        <v>0.5188679245283019</v>
      </c>
      <c r="J2310" t="n">
        <v>0.4811320754716981</v>
      </c>
      <c r="K2310" t="n">
        <v>0.2416835352439833</v>
      </c>
      <c r="L2310" t="n">
        <v>0.2771843892843186</v>
      </c>
      <c r="M2310" t="n">
        <v>0.4811320754716981</v>
      </c>
    </row>
    <row r="2311">
      <c r="A2311" s="323" t="n">
        <v>46095.08142361111</v>
      </c>
      <c r="B2311" s="82" t="n">
        <v>46095</v>
      </c>
      <c r="C2311" t="n">
        <v>364.4</v>
      </c>
      <c r="D2311" t="n">
        <v>869.1</v>
      </c>
      <c r="E2311" t="n">
        <v>5.4</v>
      </c>
      <c r="F2311" t="n">
        <v>10.8</v>
      </c>
      <c r="G2311" t="n">
        <v>0.4192843171096536</v>
      </c>
      <c r="H2311" t="n">
        <v>0.5807156828903464</v>
      </c>
      <c r="I2311" t="n">
        <v>0.5</v>
      </c>
      <c r="J2311" t="n">
        <v>0.5</v>
      </c>
      <c r="K2311" t="n">
        <v>0.2096421585548268</v>
      </c>
      <c r="L2311" t="n">
        <v>0.2903578414451732</v>
      </c>
      <c r="M2311" t="n">
        <v>0.5</v>
      </c>
    </row>
    <row r="2312">
      <c r="A2312" s="323" t="n">
        <v>46095.10962962963</v>
      </c>
      <c r="B2312" s="82" t="n">
        <v>46095</v>
      </c>
      <c r="C2312" t="n">
        <v>372.1</v>
      </c>
      <c r="D2312" t="n">
        <v>826.1</v>
      </c>
      <c r="E2312" t="n">
        <v>6.1</v>
      </c>
      <c r="F2312" t="n">
        <v>10.8</v>
      </c>
      <c r="G2312" t="n">
        <v>0.4504297300568939</v>
      </c>
      <c r="H2312" t="n">
        <v>0.5495702699431061</v>
      </c>
      <c r="I2312" t="n">
        <v>0.5648148148148148</v>
      </c>
      <c r="J2312" t="n">
        <v>0.4351851851851852</v>
      </c>
      <c r="K2312" t="n">
        <v>0.2544093845691715</v>
      </c>
      <c r="L2312" t="n">
        <v>0.3104054302456432</v>
      </c>
      <c r="M2312" t="n">
        <v>0.4351851851851852</v>
      </c>
    </row>
    <row r="2313">
      <c r="A2313" s="323" t="n">
        <v>46096.04004629629</v>
      </c>
      <c r="B2313" s="82" t="n">
        <v>46096</v>
      </c>
      <c r="C2313" t="n">
        <v>363.5</v>
      </c>
      <c r="D2313" t="n">
        <v>849.1</v>
      </c>
      <c r="E2313" t="n">
        <v>5.5</v>
      </c>
      <c r="F2313" t="n">
        <v>10.6</v>
      </c>
      <c r="G2313" t="n">
        <v>0.4281003415380992</v>
      </c>
      <c r="H2313" t="n">
        <v>0.5718996584619008</v>
      </c>
      <c r="I2313" t="n">
        <v>0.5188679245283019</v>
      </c>
      <c r="J2313" t="n">
        <v>0.4811320754716981</v>
      </c>
      <c r="K2313" t="n">
        <v>0.2221275357037307</v>
      </c>
      <c r="L2313" t="n">
        <v>0.2967403888245712</v>
      </c>
      <c r="M2313" t="n">
        <v>0.4811320754716981</v>
      </c>
    </row>
    <row r="2314">
      <c r="A2314" s="323" t="n">
        <v>46096.12349537037</v>
      </c>
      <c r="B2314" s="82" t="n">
        <v>46096</v>
      </c>
      <c r="C2314" t="n">
        <v>378.4</v>
      </c>
      <c r="D2314" t="n">
        <v>842.4</v>
      </c>
      <c r="E2314" t="n">
        <v>5.4</v>
      </c>
      <c r="F2314" t="n">
        <v>10.5</v>
      </c>
      <c r="G2314" t="n">
        <v>0.4491927825261158</v>
      </c>
      <c r="H2314" t="n">
        <v>0.5508072174738842</v>
      </c>
      <c r="I2314" t="n">
        <v>0.5142857142857143</v>
      </c>
      <c r="J2314" t="n">
        <v>0.4857142857142857</v>
      </c>
      <c r="K2314" t="n">
        <v>0.231013431013431</v>
      </c>
      <c r="L2314" t="n">
        <v>0.2832722832722833</v>
      </c>
      <c r="M2314" t="n">
        <v>0.4857142857142857</v>
      </c>
    </row>
    <row r="2315">
      <c r="A2315" s="323" t="n">
        <v>46096.16862268518</v>
      </c>
      <c r="B2315" s="82" t="n">
        <v>46096</v>
      </c>
      <c r="C2315" t="n">
        <v>347.2</v>
      </c>
      <c r="D2315" t="n">
        <v>859.9</v>
      </c>
      <c r="E2315" t="n">
        <v>5.5</v>
      </c>
      <c r="F2315" t="n">
        <v>10.7</v>
      </c>
      <c r="G2315" t="n">
        <v>0.4037678799860449</v>
      </c>
      <c r="H2315" t="n">
        <v>0.5962321200139552</v>
      </c>
      <c r="I2315" t="n">
        <v>0.5140186915887851</v>
      </c>
      <c r="J2315" t="n">
        <v>0.4859813084112149</v>
      </c>
      <c r="K2315" t="n">
        <v>0.2075442373760044</v>
      </c>
      <c r="L2315" t="n">
        <v>0.3064744542127807</v>
      </c>
      <c r="M2315" t="n">
        <v>0.4859813084112149</v>
      </c>
    </row>
    <row r="2316">
      <c r="A2316" s="323" t="n">
        <v>46096.22409722222</v>
      </c>
      <c r="B2316" s="82" t="n">
        <v>46096</v>
      </c>
      <c r="C2316" t="n">
        <v>348.8</v>
      </c>
      <c r="D2316" t="n">
        <v>832.6</v>
      </c>
      <c r="E2316" t="n">
        <v>5.4</v>
      </c>
      <c r="F2316" t="n">
        <v>10.6</v>
      </c>
      <c r="G2316" t="n">
        <v>0.4189286572183522</v>
      </c>
      <c r="H2316" t="n">
        <v>0.5810713427816478</v>
      </c>
      <c r="I2316" t="n">
        <v>0.5094339622641509</v>
      </c>
      <c r="J2316" t="n">
        <v>0.490566037735849</v>
      </c>
      <c r="K2316" t="n">
        <v>0.2134164857527454</v>
      </c>
      <c r="L2316" t="n">
        <v>0.2960174765114055</v>
      </c>
      <c r="M2316" t="n">
        <v>0.490566037735849</v>
      </c>
    </row>
    <row r="2317">
      <c r="A2317" s="323" t="n">
        <v>46096.23951388889</v>
      </c>
      <c r="B2317" s="82" t="n">
        <v>46096</v>
      </c>
      <c r="C2317" t="n">
        <v>345.2</v>
      </c>
      <c r="D2317" t="n">
        <v>840.2</v>
      </c>
      <c r="E2317" t="n">
        <v>5.4</v>
      </c>
      <c r="F2317" t="n">
        <v>10.5</v>
      </c>
      <c r="G2317" t="n">
        <v>0.410854558438467</v>
      </c>
      <c r="H2317" t="n">
        <v>0.589145441561533</v>
      </c>
      <c r="I2317" t="n">
        <v>0.5142857142857143</v>
      </c>
      <c r="J2317" t="n">
        <v>0.4857142857142857</v>
      </c>
      <c r="K2317" t="n">
        <v>0.2112966300540688</v>
      </c>
      <c r="L2317" t="n">
        <v>0.3029890842316456</v>
      </c>
      <c r="M2317" t="n">
        <v>0.4857142857142857</v>
      </c>
    </row>
    <row r="2318">
      <c r="A2318" s="323" t="n">
        <v>46096.28568287037</v>
      </c>
      <c r="B2318" s="82" t="n">
        <v>46096</v>
      </c>
      <c r="C2318" t="n">
        <v>372.8</v>
      </c>
      <c r="D2318" t="n">
        <v>838.4</v>
      </c>
      <c r="E2318" t="n">
        <v>5.5</v>
      </c>
      <c r="F2318" t="n">
        <v>10.6</v>
      </c>
      <c r="G2318" t="n">
        <v>0.4446564885496184</v>
      </c>
      <c r="H2318" t="n">
        <v>0.5553435114503816</v>
      </c>
      <c r="I2318" t="n">
        <v>0.5188679245283019</v>
      </c>
      <c r="J2318" t="n">
        <v>0.4811320754716981</v>
      </c>
      <c r="K2318" t="n">
        <v>0.2307179893417831</v>
      </c>
      <c r="L2318" t="n">
        <v>0.2881499351865188</v>
      </c>
      <c r="M2318" t="n">
        <v>0.4811320754716981</v>
      </c>
    </row>
    <row r="2319">
      <c r="A2319" s="323" t="n">
        <v>46097.04291666667</v>
      </c>
      <c r="B2319" s="82" t="n">
        <v>46097</v>
      </c>
      <c r="C2319" t="n">
        <v>377.9</v>
      </c>
      <c r="D2319" t="n">
        <v>835.9</v>
      </c>
      <c r="E2319" t="n">
        <v>5.6</v>
      </c>
      <c r="F2319" t="n">
        <v>10.6</v>
      </c>
      <c r="G2319" t="n">
        <v>0.4520875702835267</v>
      </c>
      <c r="H2319" t="n">
        <v>0.5479124297164732</v>
      </c>
      <c r="I2319" t="n">
        <v>0.5283018867924528</v>
      </c>
      <c r="J2319" t="n">
        <v>0.4716981132075472</v>
      </c>
      <c r="K2319" t="n">
        <v>0.2388387163762028</v>
      </c>
      <c r="L2319" t="n">
        <v>0.28946317041625</v>
      </c>
      <c r="M2319" t="n">
        <v>0.4716981132075472</v>
      </c>
    </row>
    <row r="2320">
      <c r="A2320" s="323" t="n">
        <v>46097.069375</v>
      </c>
      <c r="B2320" s="82" t="n">
        <v>46097</v>
      </c>
      <c r="C2320" t="n">
        <v>385.2</v>
      </c>
      <c r="D2320" t="n">
        <v>841.2</v>
      </c>
      <c r="E2320" t="n">
        <v>5.4</v>
      </c>
      <c r="F2320" t="n">
        <v>10.5</v>
      </c>
      <c r="G2320" t="n">
        <v>0.4579172610556348</v>
      </c>
      <c r="H2320" t="n">
        <v>0.5420827389443652</v>
      </c>
      <c r="I2320" t="n">
        <v>0.5142857142857143</v>
      </c>
      <c r="J2320" t="n">
        <v>0.4857142857142857</v>
      </c>
      <c r="K2320" t="n">
        <v>0.2355003056857551</v>
      </c>
      <c r="L2320" t="n">
        <v>0.2787854085999593</v>
      </c>
      <c r="M2320" t="n">
        <v>0.4857142857142857</v>
      </c>
    </row>
    <row r="2321">
      <c r="A2321" s="323" t="n">
        <v>46097.10587962963</v>
      </c>
      <c r="B2321" s="82" t="n">
        <v>46097</v>
      </c>
      <c r="C2321" t="n">
        <v>390.4</v>
      </c>
      <c r="D2321" t="n">
        <v>845.3</v>
      </c>
      <c r="E2321" t="n">
        <v>5.5</v>
      </c>
      <c r="F2321" t="n">
        <v>10.6</v>
      </c>
      <c r="G2321" t="n">
        <v>0.4618478646634331</v>
      </c>
      <c r="H2321" t="n">
        <v>0.5381521353365669</v>
      </c>
      <c r="I2321" t="n">
        <v>0.5188679245283019</v>
      </c>
      <c r="J2321" t="n">
        <v>0.4811320754716981</v>
      </c>
      <c r="K2321" t="n">
        <v>0.2396380429857436</v>
      </c>
      <c r="L2321" t="n">
        <v>0.2792298815425583</v>
      </c>
      <c r="M2321" t="n">
        <v>0.4811320754716981</v>
      </c>
    </row>
    <row r="2322">
      <c r="A2322" s="323" t="n">
        <v>46097.15313657407</v>
      </c>
      <c r="B2322" s="82" t="n">
        <v>46097</v>
      </c>
      <c r="C2322" t="n">
        <v>420.5</v>
      </c>
      <c r="D2322" t="n">
        <v>834.6</v>
      </c>
      <c r="E2322" t="n">
        <v>5.4</v>
      </c>
      <c r="F2322" t="n">
        <v>10.6</v>
      </c>
      <c r="G2322" t="n">
        <v>0.5038341720584711</v>
      </c>
      <c r="H2322" t="n">
        <v>0.4961658279415289</v>
      </c>
      <c r="I2322" t="n">
        <v>0.5094339622641509</v>
      </c>
      <c r="J2322" t="n">
        <v>0.490566037735849</v>
      </c>
      <c r="K2322" t="n">
        <v>0.2566702385958249</v>
      </c>
      <c r="L2322" t="n">
        <v>0.2527637236683261</v>
      </c>
      <c r="M2322" t="n">
        <v>0.490566037735849</v>
      </c>
    </row>
    <row r="2323">
      <c r="A2323" s="323" t="n">
        <v>46097.25038194445</v>
      </c>
      <c r="B2323" s="82" t="n">
        <v>46097</v>
      </c>
      <c r="C2323" t="n">
        <v>382.3</v>
      </c>
      <c r="D2323" t="n">
        <v>832.4</v>
      </c>
      <c r="E2323" t="n">
        <v>5.4</v>
      </c>
      <c r="F2323" t="n">
        <v>10.5</v>
      </c>
      <c r="G2323" t="n">
        <v>0.4592743873137915</v>
      </c>
      <c r="H2323" t="n">
        <v>0.5407256126862086</v>
      </c>
      <c r="I2323" t="n">
        <v>0.5142857142857143</v>
      </c>
      <c r="J2323" t="n">
        <v>0.4857142857142857</v>
      </c>
      <c r="K2323" t="n">
        <v>0.2361982563328071</v>
      </c>
      <c r="L2323" t="n">
        <v>0.2780874579529073</v>
      </c>
      <c r="M2323" t="n">
        <v>0.4857142857142857</v>
      </c>
    </row>
    <row r="2324">
      <c r="A2324" s="323" t="n">
        <v>46097.27563657407</v>
      </c>
      <c r="B2324" s="82" t="n">
        <v>46097</v>
      </c>
      <c r="C2324" t="n">
        <v>400.2</v>
      </c>
      <c r="D2324" t="n">
        <v>848.3</v>
      </c>
      <c r="E2324" t="n">
        <v>5.4</v>
      </c>
      <c r="F2324" t="n">
        <v>10.6</v>
      </c>
      <c r="G2324" t="n">
        <v>0.4717670635388424</v>
      </c>
      <c r="H2324" t="n">
        <v>0.5282329364611575</v>
      </c>
      <c r="I2324" t="n">
        <v>0.5094339622641509</v>
      </c>
      <c r="J2324" t="n">
        <v>0.490566037735849</v>
      </c>
      <c r="K2324" t="n">
        <v>0.2403341644443159</v>
      </c>
      <c r="L2324" t="n">
        <v>0.269099797819835</v>
      </c>
      <c r="M2324" t="n">
        <v>0.490566037735849</v>
      </c>
    </row>
    <row r="2325">
      <c r="A2325" s="323" t="n">
        <v>46098.04108796296</v>
      </c>
      <c r="B2325" s="82" t="n">
        <v>46098</v>
      </c>
      <c r="C2325" t="n">
        <v>408.2</v>
      </c>
      <c r="D2325" t="n">
        <v>862.6</v>
      </c>
      <c r="E2325" t="n">
        <v>5.5</v>
      </c>
      <c r="F2325" t="n">
        <v>10.4</v>
      </c>
      <c r="G2325" t="n">
        <v>0.4732204961743566</v>
      </c>
      <c r="H2325" t="n">
        <v>0.5267795038256434</v>
      </c>
      <c r="I2325" t="n">
        <v>0.5288461538461539</v>
      </c>
      <c r="J2325" t="n">
        <v>0.4711538461538461</v>
      </c>
      <c r="K2325" t="n">
        <v>0.250260839322977</v>
      </c>
      <c r="L2325" t="n">
        <v>0.2785853145231768</v>
      </c>
      <c r="M2325" t="n">
        <v>0.4711538461538461</v>
      </c>
    </row>
    <row r="2326">
      <c r="A2326" s="323" t="n">
        <v>46098.11273148148</v>
      </c>
      <c r="B2326" s="82" t="n">
        <v>46098</v>
      </c>
      <c r="C2326" t="n">
        <v>394.4</v>
      </c>
      <c r="D2326" t="n">
        <v>835.8</v>
      </c>
      <c r="E2326" t="n">
        <v>5.4</v>
      </c>
      <c r="F2326" t="n">
        <v>10.5</v>
      </c>
      <c r="G2326" t="n">
        <v>0.4718832256520699</v>
      </c>
      <c r="H2326" t="n">
        <v>0.5281167743479301</v>
      </c>
      <c r="I2326" t="n">
        <v>0.5142857142857143</v>
      </c>
      <c r="J2326" t="n">
        <v>0.4857142857142857</v>
      </c>
      <c r="K2326" t="n">
        <v>0.2426828017639217</v>
      </c>
      <c r="L2326" t="n">
        <v>0.2716029125217927</v>
      </c>
      <c r="M2326" t="n">
        <v>0.4857142857142857</v>
      </c>
    </row>
    <row r="2327">
      <c r="A2327" s="323" t="n">
        <v>46098.15703703704</v>
      </c>
      <c r="B2327" s="82" t="n">
        <v>46098</v>
      </c>
      <c r="C2327" t="n">
        <v>377.4</v>
      </c>
      <c r="D2327" t="n">
        <v>839.4</v>
      </c>
      <c r="E2327" t="n">
        <v>5.5</v>
      </c>
      <c r="F2327" t="n">
        <v>10.4</v>
      </c>
      <c r="G2327" t="n">
        <v>0.4496068620443174</v>
      </c>
      <c r="H2327" t="n">
        <v>0.5503931379556827</v>
      </c>
      <c r="I2327" t="n">
        <v>0.5288461538461539</v>
      </c>
      <c r="J2327" t="n">
        <v>0.4711538461538461</v>
      </c>
      <c r="K2327" t="n">
        <v>0.2377728597349755</v>
      </c>
      <c r="L2327" t="n">
        <v>0.2910732941111783</v>
      </c>
      <c r="M2327" t="n">
        <v>0.4711538461538461</v>
      </c>
    </row>
    <row r="2328">
      <c r="A2328" s="323" t="n">
        <v>46098.20063657407</v>
      </c>
      <c r="B2328" s="82" t="n">
        <v>46098</v>
      </c>
      <c r="C2328" t="n">
        <v>396.6</v>
      </c>
      <c r="D2328" t="n">
        <v>830.6</v>
      </c>
      <c r="E2328" t="n">
        <v>5.3</v>
      </c>
      <c r="F2328" t="n">
        <v>10.5</v>
      </c>
      <c r="G2328" t="n">
        <v>0.4774861545870455</v>
      </c>
      <c r="H2328" t="n">
        <v>0.5225138454129544</v>
      </c>
      <c r="I2328" t="n">
        <v>0.5047619047619047</v>
      </c>
      <c r="J2328" t="n">
        <v>0.4952380952380953</v>
      </c>
      <c r="K2328" t="n">
        <v>0.2410168208867944</v>
      </c>
      <c r="L2328" t="n">
        <v>0.2637450838751103</v>
      </c>
      <c r="M2328" t="n">
        <v>0.4952380952380953</v>
      </c>
    </row>
    <row r="2329">
      <c r="A2329" s="323" t="n">
        <v>46098.23770833333</v>
      </c>
      <c r="B2329" s="82" t="n">
        <v>46098</v>
      </c>
      <c r="C2329" t="n">
        <v>392.2</v>
      </c>
      <c r="D2329" t="n">
        <v>833.9</v>
      </c>
      <c r="E2329" t="n">
        <v>5.5</v>
      </c>
      <c r="F2329" t="n">
        <v>10.6</v>
      </c>
      <c r="G2329" t="n">
        <v>0.4703201822760523</v>
      </c>
      <c r="H2329" t="n">
        <v>0.5296798177239477</v>
      </c>
      <c r="I2329" t="n">
        <v>0.5188679245283019</v>
      </c>
      <c r="J2329" t="n">
        <v>0.4811320754716981</v>
      </c>
      <c r="K2329" t="n">
        <v>0.2440340568413479</v>
      </c>
      <c r="L2329" t="n">
        <v>0.274833867686954</v>
      </c>
      <c r="M2329" t="n">
        <v>0.4811320754716981</v>
      </c>
    </row>
    <row r="2330">
      <c r="A2330" s="323" t="n">
        <v>46100.03142361111</v>
      </c>
      <c r="B2330" s="82" t="n">
        <v>46100</v>
      </c>
      <c r="C2330" t="n">
        <v>382.2</v>
      </c>
      <c r="D2330" t="n">
        <v>858.8</v>
      </c>
      <c r="E2330" t="n">
        <v>5.5</v>
      </c>
      <c r="F2330" t="n">
        <v>10.8</v>
      </c>
      <c r="G2330" t="n">
        <v>0.4450395901257569</v>
      </c>
      <c r="H2330" t="n">
        <v>0.5549604098742431</v>
      </c>
      <c r="I2330" t="n">
        <v>0.5092592592592592</v>
      </c>
      <c r="J2330" t="n">
        <v>0.4907407407407408</v>
      </c>
      <c r="K2330" t="n">
        <v>0.2266405320084873</v>
      </c>
      <c r="L2330" t="n">
        <v>0.2826187272507719</v>
      </c>
      <c r="M2330" t="n">
        <v>0.4907407407407408</v>
      </c>
    </row>
    <row r="2331">
      <c r="A2331" s="323" t="n">
        <v>46100.06824074074</v>
      </c>
      <c r="B2331" s="82" t="n">
        <v>46100</v>
      </c>
      <c r="C2331" t="n">
        <v>390.3</v>
      </c>
      <c r="D2331" t="n">
        <v>847.5</v>
      </c>
      <c r="E2331" t="n">
        <v>5.5</v>
      </c>
      <c r="F2331" t="n">
        <v>10.6</v>
      </c>
      <c r="G2331" t="n">
        <v>0.4605309734513274</v>
      </c>
      <c r="H2331" t="n">
        <v>0.5394690265486726</v>
      </c>
      <c r="I2331" t="n">
        <v>0.5188679245283019</v>
      </c>
      <c r="J2331" t="n">
        <v>0.4811320754716981</v>
      </c>
      <c r="K2331" t="n">
        <v>0.2389547503756888</v>
      </c>
      <c r="L2331" t="n">
        <v>0.2799131741526131</v>
      </c>
      <c r="M2331" t="n">
        <v>0.4811320754716981</v>
      </c>
    </row>
    <row r="2332">
      <c r="A2332" s="323" t="n">
        <v>46100.1134375</v>
      </c>
      <c r="B2332" s="82" t="n">
        <v>46100</v>
      </c>
      <c r="C2332" t="n">
        <v>379.5</v>
      </c>
      <c r="D2332" t="n">
        <v>833.9</v>
      </c>
      <c r="E2332" t="n">
        <v>5.4</v>
      </c>
      <c r="F2332" t="n">
        <v>10.7</v>
      </c>
      <c r="G2332" t="n">
        <v>0.455090538433865</v>
      </c>
      <c r="H2332" t="n">
        <v>0.5449094615661351</v>
      </c>
      <c r="I2332" t="n">
        <v>0.5046728971962617</v>
      </c>
      <c r="J2332" t="n">
        <v>0.4953271028037383</v>
      </c>
      <c r="K2332" t="n">
        <v>0.2296718605180254</v>
      </c>
      <c r="L2332" t="n">
        <v>0.2750010366782364</v>
      </c>
      <c r="M2332" t="n">
        <v>0.4953271028037383</v>
      </c>
    </row>
    <row r="2333">
      <c r="A2333" s="323" t="n">
        <v>46100.17030092593</v>
      </c>
      <c r="B2333" s="82" t="n">
        <v>46100</v>
      </c>
      <c r="C2333" t="n">
        <v>381.2</v>
      </c>
      <c r="D2333" t="n">
        <v>843.3</v>
      </c>
      <c r="E2333" t="n">
        <v>5.4</v>
      </c>
      <c r="F2333" t="n">
        <v>10.9</v>
      </c>
      <c r="G2333" t="n">
        <v>0.4520336772204435</v>
      </c>
      <c r="H2333" t="n">
        <v>0.5479663227795565</v>
      </c>
      <c r="I2333" t="n">
        <v>0.4954128440366973</v>
      </c>
      <c r="J2333" t="n">
        <v>0.5045871559633027</v>
      </c>
      <c r="K2333" t="n">
        <v>0.2239432896321464</v>
      </c>
      <c r="L2333" t="n">
        <v>0.271469554404551</v>
      </c>
      <c r="M2333" t="n">
        <v>0.5045871559633027</v>
      </c>
    </row>
    <row r="2334">
      <c r="A2334" s="323" t="n">
        <v>46100.19396990741</v>
      </c>
      <c r="B2334" s="82" t="n">
        <v>46100</v>
      </c>
      <c r="C2334" t="n">
        <v>375.5</v>
      </c>
      <c r="D2334" t="n">
        <v>830.9</v>
      </c>
      <c r="E2334" t="n">
        <v>5.5</v>
      </c>
      <c r="F2334" t="n">
        <v>10.4</v>
      </c>
      <c r="G2334" t="n">
        <v>0.4519196052473222</v>
      </c>
      <c r="H2334" t="n">
        <v>0.5480803947526778</v>
      </c>
      <c r="I2334" t="n">
        <v>0.5288461538461539</v>
      </c>
      <c r="J2334" t="n">
        <v>0.4711538461538461</v>
      </c>
      <c r="K2334" t="n">
        <v>0.2389959450827185</v>
      </c>
      <c r="L2334" t="n">
        <v>0.2898502087634354</v>
      </c>
      <c r="M2334" t="n">
        <v>0.4711538461538461</v>
      </c>
    </row>
    <row r="2335">
      <c r="A2335" s="323" t="n">
        <v>46100.23510416667</v>
      </c>
      <c r="B2335" s="82" t="n">
        <v>46100</v>
      </c>
      <c r="C2335" t="n">
        <v>385.3</v>
      </c>
      <c r="D2335" t="n">
        <v>838.3</v>
      </c>
      <c r="E2335" t="n">
        <v>5.5</v>
      </c>
      <c r="F2335" t="n">
        <v>10.5</v>
      </c>
      <c r="G2335" t="n">
        <v>0.4596206608612669</v>
      </c>
      <c r="H2335" t="n">
        <v>0.5403793391387332</v>
      </c>
      <c r="I2335" t="n">
        <v>0.5238095238095238</v>
      </c>
      <c r="J2335" t="n">
        <v>0.4761904761904762</v>
      </c>
      <c r="K2335" t="n">
        <v>0.2407536794987589</v>
      </c>
      <c r="L2335" t="n">
        <v>0.283055844310765</v>
      </c>
      <c r="M2335" t="n">
        <v>0.4761904761904762</v>
      </c>
    </row>
    <row r="2336">
      <c r="A2336" s="323" t="n">
        <v>46100.27833333334</v>
      </c>
      <c r="B2336" s="82" t="n">
        <v>46100</v>
      </c>
      <c r="C2336" t="n">
        <v>372.5</v>
      </c>
      <c r="D2336" t="n">
        <v>854.7</v>
      </c>
      <c r="E2336" t="n">
        <v>5.4</v>
      </c>
      <c r="F2336" t="n">
        <v>10.7</v>
      </c>
      <c r="G2336" t="n">
        <v>0.4358254358254358</v>
      </c>
      <c r="H2336" t="n">
        <v>0.5641745641745642</v>
      </c>
      <c r="I2336" t="n">
        <v>0.5046728971962617</v>
      </c>
      <c r="J2336" t="n">
        <v>0.4953271028037383</v>
      </c>
      <c r="K2336" t="n">
        <v>0.2199492853698461</v>
      </c>
      <c r="L2336" t="n">
        <v>0.2847236118264156</v>
      </c>
      <c r="M2336" t="n">
        <v>0.4953271028037383</v>
      </c>
    </row>
    <row r="2337">
      <c r="A2337" s="323" t="n">
        <v>46101.03745370371</v>
      </c>
      <c r="B2337" s="82" t="n">
        <v>46101</v>
      </c>
      <c r="C2337" t="n">
        <v>380.5</v>
      </c>
      <c r="D2337" t="n">
        <v>853.7</v>
      </c>
      <c r="E2337" t="n">
        <v>5.6</v>
      </c>
      <c r="F2337" t="n">
        <v>10.6</v>
      </c>
      <c r="G2337" t="n">
        <v>0.4457069228066065</v>
      </c>
      <c r="H2337" t="n">
        <v>0.5542930771933935</v>
      </c>
      <c r="I2337" t="n">
        <v>0.5283018867924528</v>
      </c>
      <c r="J2337" t="n">
        <v>0.4716981132075472</v>
      </c>
      <c r="K2337" t="n">
        <v>0.2354678082751883</v>
      </c>
      <c r="L2337" t="n">
        <v>0.2928340785172645</v>
      </c>
      <c r="M2337" t="n">
        <v>0.4716981132075472</v>
      </c>
    </row>
    <row r="2338">
      <c r="A2338" s="323" t="n">
        <v>46101.07524305556</v>
      </c>
      <c r="B2338" s="82" t="n">
        <v>46101</v>
      </c>
      <c r="C2338" t="n">
        <v>392.3</v>
      </c>
      <c r="D2338" t="n">
        <v>850.2</v>
      </c>
      <c r="E2338" t="n">
        <v>5.4</v>
      </c>
      <c r="F2338" t="n">
        <v>10.7</v>
      </c>
      <c r="G2338" t="n">
        <v>0.4614208421547871</v>
      </c>
      <c r="H2338" t="n">
        <v>0.5385791578452129</v>
      </c>
      <c r="I2338" t="n">
        <v>0.5046728971962617</v>
      </c>
      <c r="J2338" t="n">
        <v>0.4953271028037383</v>
      </c>
      <c r="K2338" t="n">
        <v>0.2328665932369954</v>
      </c>
      <c r="L2338" t="n">
        <v>0.2718063039592664</v>
      </c>
      <c r="M2338" t="n">
        <v>0.4953271028037383</v>
      </c>
    </row>
    <row r="2339">
      <c r="A2339" s="323" t="n">
        <v>46101.12068287037</v>
      </c>
      <c r="B2339" s="82" t="n">
        <v>46101</v>
      </c>
      <c r="C2339" t="n">
        <v>385.6</v>
      </c>
      <c r="D2339" t="n">
        <v>847.6</v>
      </c>
      <c r="E2339" t="n">
        <v>5.5</v>
      </c>
      <c r="F2339" t="n">
        <v>10.6</v>
      </c>
      <c r="G2339" t="n">
        <v>0.4549315714959887</v>
      </c>
      <c r="H2339" t="n">
        <v>0.5450684285040113</v>
      </c>
      <c r="I2339" t="n">
        <v>0.5188679245283019</v>
      </c>
      <c r="J2339" t="n">
        <v>0.4811320754716981</v>
      </c>
      <c r="K2339" t="n">
        <v>0.2360494003045224</v>
      </c>
      <c r="L2339" t="n">
        <v>0.2828185242237795</v>
      </c>
      <c r="M2339" t="n">
        <v>0.4811320754716981</v>
      </c>
    </row>
    <row r="2340">
      <c r="A2340" s="323" t="n">
        <v>46101.17434027778</v>
      </c>
      <c r="B2340" s="82" t="n">
        <v>46101</v>
      </c>
      <c r="C2340" t="n">
        <v>380.3</v>
      </c>
      <c r="D2340" t="n">
        <v>848.2</v>
      </c>
      <c r="E2340" t="n">
        <v>5.5</v>
      </c>
      <c r="F2340" t="n">
        <v>10.5</v>
      </c>
      <c r="G2340" t="n">
        <v>0.4483612355576515</v>
      </c>
      <c r="H2340" t="n">
        <v>0.5516387644423485</v>
      </c>
      <c r="I2340" t="n">
        <v>0.5238095238095238</v>
      </c>
      <c r="J2340" t="n">
        <v>0.4761904761904762</v>
      </c>
      <c r="K2340" t="n">
        <v>0.2348558852921032</v>
      </c>
      <c r="L2340" t="n">
        <v>0.2889536385174207</v>
      </c>
      <c r="M2340" t="n">
        <v>0.4761904761904762</v>
      </c>
    </row>
    <row r="2341">
      <c r="A2341" s="323" t="n">
        <v>46101.21865740741</v>
      </c>
      <c r="B2341" s="82" t="n">
        <v>46101</v>
      </c>
      <c r="C2341" t="n">
        <v>390.2</v>
      </c>
      <c r="D2341" t="n">
        <v>838.4</v>
      </c>
      <c r="E2341" t="n">
        <v>5.4</v>
      </c>
      <c r="F2341" t="n">
        <v>10.6</v>
      </c>
      <c r="G2341" t="n">
        <v>0.4654103053435115</v>
      </c>
      <c r="H2341" t="n">
        <v>0.5345896946564885</v>
      </c>
      <c r="I2341" t="n">
        <v>0.5094339622641509</v>
      </c>
      <c r="J2341" t="n">
        <v>0.490566037735849</v>
      </c>
      <c r="K2341" t="n">
        <v>0.2370958159297134</v>
      </c>
      <c r="L2341" t="n">
        <v>0.2723381463344375</v>
      </c>
      <c r="M2341" t="n">
        <v>0.490566037735849</v>
      </c>
    </row>
    <row r="2342">
      <c r="A2342" s="323" t="n">
        <v>46101.2403587963</v>
      </c>
      <c r="B2342" s="82" t="n">
        <v>46101</v>
      </c>
      <c r="C2342" t="n">
        <v>375.4</v>
      </c>
      <c r="D2342" t="n">
        <v>848.8</v>
      </c>
      <c r="E2342" t="n">
        <v>5.6</v>
      </c>
      <c r="F2342" t="n">
        <v>10.6</v>
      </c>
      <c r="G2342" t="n">
        <v>0.4422714420358153</v>
      </c>
      <c r="H2342" t="n">
        <v>0.5577285579641847</v>
      </c>
      <c r="I2342" t="n">
        <v>0.5283018867924528</v>
      </c>
      <c r="J2342" t="n">
        <v>0.4716981132075472</v>
      </c>
      <c r="K2342" t="n">
        <v>0.2336528373019401</v>
      </c>
      <c r="L2342" t="n">
        <v>0.2946490494905127</v>
      </c>
      <c r="M2342" t="n">
        <v>0.4716981132075472</v>
      </c>
    </row>
    <row r="2343">
      <c r="A2343" s="323" t="n">
        <v>46101.27831018518</v>
      </c>
      <c r="B2343" s="82" t="n">
        <v>46101</v>
      </c>
      <c r="C2343" t="n">
        <v>380.2</v>
      </c>
      <c r="D2343" t="n">
        <v>842.3</v>
      </c>
      <c r="E2343" t="n">
        <v>5.5</v>
      </c>
      <c r="F2343" t="n">
        <v>10.5</v>
      </c>
      <c r="G2343" t="n">
        <v>0.4513831176540425</v>
      </c>
      <c r="H2343" t="n">
        <v>0.5486168823459575</v>
      </c>
      <c r="I2343" t="n">
        <v>0.5238095238095238</v>
      </c>
      <c r="J2343" t="n">
        <v>0.4761904761904762</v>
      </c>
      <c r="K2343" t="n">
        <v>0.2364387759140223</v>
      </c>
      <c r="L2343" t="n">
        <v>0.2873707478955015</v>
      </c>
      <c r="M2343" t="n">
        <v>0.4761904761904762</v>
      </c>
    </row>
    <row r="2344">
      <c r="A2344" s="323" t="n">
        <v>46103.04346064815</v>
      </c>
      <c r="B2344" s="82" t="n">
        <v>46103</v>
      </c>
      <c r="C2344" t="n">
        <v>379.8</v>
      </c>
      <c r="D2344" t="n">
        <v>864.9</v>
      </c>
      <c r="E2344" t="n">
        <v>5.4</v>
      </c>
      <c r="F2344" t="n">
        <v>10.6</v>
      </c>
      <c r="G2344" t="n">
        <v>0.4391259105098856</v>
      </c>
      <c r="H2344" t="n">
        <v>0.5608740894901144</v>
      </c>
      <c r="I2344" t="n">
        <v>0.5094339622641509</v>
      </c>
      <c r="J2344" t="n">
        <v>0.490566037735849</v>
      </c>
      <c r="K2344" t="n">
        <v>0.223705652523904</v>
      </c>
      <c r="L2344" t="n">
        <v>0.285728309740247</v>
      </c>
      <c r="M2344" t="n">
        <v>0.490566037735849</v>
      </c>
    </row>
    <row r="2345">
      <c r="A2345" s="323" t="n">
        <v>46103.07361111111</v>
      </c>
      <c r="B2345" s="82" t="n">
        <v>46103</v>
      </c>
      <c r="C2345" t="n">
        <v>382.5</v>
      </c>
      <c r="D2345" t="n">
        <v>856.3</v>
      </c>
      <c r="E2345" t="n">
        <v>5.5</v>
      </c>
      <c r="F2345" t="n">
        <v>10.6</v>
      </c>
      <c r="G2345" t="n">
        <v>0.4466892444236833</v>
      </c>
      <c r="H2345" t="n">
        <v>0.5533107555763167</v>
      </c>
      <c r="I2345" t="n">
        <v>0.5188679245283019</v>
      </c>
      <c r="J2345" t="n">
        <v>0.4811320754716981</v>
      </c>
      <c r="K2345" t="n">
        <v>0.2317727211632319</v>
      </c>
      <c r="L2345" t="n">
        <v>0.28709520336507</v>
      </c>
      <c r="M2345" t="n">
        <v>0.4811320754716981</v>
      </c>
    </row>
    <row r="2346">
      <c r="A2346" s="323" t="n">
        <v>46103.12729166666</v>
      </c>
      <c r="B2346" s="82" t="n">
        <v>46103</v>
      </c>
      <c r="C2346" t="n">
        <v>375.4</v>
      </c>
      <c r="D2346" t="n">
        <v>848.2</v>
      </c>
      <c r="E2346" t="n">
        <v>5.4</v>
      </c>
      <c r="F2346" t="n">
        <v>10.6</v>
      </c>
      <c r="G2346" t="n">
        <v>0.4425842961565668</v>
      </c>
      <c r="H2346" t="n">
        <v>0.5574157038434332</v>
      </c>
      <c r="I2346" t="n">
        <v>0.5094339622641509</v>
      </c>
      <c r="J2346" t="n">
        <v>0.490566037735849</v>
      </c>
      <c r="K2346" t="n">
        <v>0.2254674716269303</v>
      </c>
      <c r="L2346" t="n">
        <v>0.2839664906372207</v>
      </c>
      <c r="M2346" t="n">
        <v>0.490566037735849</v>
      </c>
    </row>
    <row r="2347">
      <c r="A2347" s="323" t="n">
        <v>46103.15799768519</v>
      </c>
      <c r="B2347" s="82" t="n">
        <v>46103</v>
      </c>
      <c r="C2347" t="n">
        <v>360.3</v>
      </c>
      <c r="D2347" t="n">
        <v>843.4</v>
      </c>
      <c r="E2347" t="n">
        <v>5.4</v>
      </c>
      <c r="F2347" t="n">
        <v>10.5</v>
      </c>
      <c r="G2347" t="n">
        <v>0.4271994308750297</v>
      </c>
      <c r="H2347" t="n">
        <v>0.5728005691249703</v>
      </c>
      <c r="I2347" t="n">
        <v>0.5142857142857143</v>
      </c>
      <c r="J2347" t="n">
        <v>0.4857142857142857</v>
      </c>
      <c r="K2347" t="n">
        <v>0.2197025644500153</v>
      </c>
      <c r="L2347" t="n">
        <v>0.2945831498356991</v>
      </c>
      <c r="M2347" t="n">
        <v>0.4857142857142857</v>
      </c>
    </row>
    <row r="2348">
      <c r="A2348" s="323" t="n">
        <v>46103.19416666667</v>
      </c>
      <c r="B2348" s="82" t="n">
        <v>46103</v>
      </c>
      <c r="C2348" t="n">
        <v>380.1</v>
      </c>
      <c r="D2348" t="n">
        <v>847.8</v>
      </c>
      <c r="E2348" t="n">
        <v>5.4</v>
      </c>
      <c r="F2348" t="n">
        <v>10.4</v>
      </c>
      <c r="G2348" t="n">
        <v>0.4483368719037509</v>
      </c>
      <c r="H2348" t="n">
        <v>0.5516631280962491</v>
      </c>
      <c r="I2348" t="n">
        <v>0.5192307692307693</v>
      </c>
      <c r="J2348" t="n">
        <v>0.4807692307692307</v>
      </c>
      <c r="K2348" t="n">
        <v>0.2327902988731015</v>
      </c>
      <c r="L2348" t="n">
        <v>0.2864404703576678</v>
      </c>
      <c r="M2348" t="n">
        <v>0.4807692307692307</v>
      </c>
    </row>
    <row r="2349">
      <c r="A2349" s="323" t="n">
        <v>46103.25778935185</v>
      </c>
      <c r="B2349" s="82" t="n">
        <v>46103</v>
      </c>
      <c r="C2349" t="n">
        <v>386.5</v>
      </c>
      <c r="D2349" t="n">
        <v>850.3</v>
      </c>
      <c r="E2349" t="n">
        <v>5.5</v>
      </c>
      <c r="F2349" t="n">
        <v>10.5</v>
      </c>
      <c r="G2349" t="n">
        <v>0.4545454545454546</v>
      </c>
      <c r="H2349" t="n">
        <v>0.5454545454545454</v>
      </c>
      <c r="I2349" t="n">
        <v>0.5238095238095238</v>
      </c>
      <c r="J2349" t="n">
        <v>0.4761904761904762</v>
      </c>
      <c r="K2349" t="n">
        <v>0.2380952380952381</v>
      </c>
      <c r="L2349" t="n">
        <v>0.2857142857142857</v>
      </c>
      <c r="M2349" t="n">
        <v>0.4761904761904762</v>
      </c>
    </row>
    <row r="2350">
      <c r="A2350" s="323" t="n">
        <v>46103.28896990741</v>
      </c>
      <c r="B2350" s="82" t="n">
        <v>46103</v>
      </c>
      <c r="C2350" t="n">
        <v>400.6</v>
      </c>
      <c r="D2350" t="n">
        <v>842.3</v>
      </c>
      <c r="E2350" t="n">
        <v>5.4</v>
      </c>
      <c r="F2350" t="n">
        <v>10.6</v>
      </c>
      <c r="G2350" t="n">
        <v>0.4756025169179628</v>
      </c>
      <c r="H2350" t="n">
        <v>0.5243974830820373</v>
      </c>
      <c r="I2350" t="n">
        <v>0.5094339622641509</v>
      </c>
      <c r="J2350" t="n">
        <v>0.490566037735849</v>
      </c>
      <c r="K2350" t="n">
        <v>0.2422880746563207</v>
      </c>
      <c r="L2350" t="n">
        <v>0.2671458876078303</v>
      </c>
      <c r="M2350" t="n">
        <v>0.490566037735849</v>
      </c>
    </row>
    <row r="2351">
      <c r="A2351" s="323" t="n">
        <v>46104.02084490741</v>
      </c>
      <c r="B2351" s="82" t="n">
        <v>46104</v>
      </c>
      <c r="C2351" t="n">
        <v>375.3</v>
      </c>
      <c r="D2351" t="n">
        <v>845.5</v>
      </c>
      <c r="E2351" t="n">
        <v>5.4</v>
      </c>
      <c r="F2351" t="n">
        <v>10.5</v>
      </c>
      <c r="G2351" t="n">
        <v>0.44387936132466</v>
      </c>
      <c r="H2351" t="n">
        <v>0.55612063867534</v>
      </c>
      <c r="I2351" t="n">
        <v>0.5142857142857143</v>
      </c>
      <c r="J2351" t="n">
        <v>0.4857142857142857</v>
      </c>
      <c r="K2351" t="n">
        <v>0.2282808143955395</v>
      </c>
      <c r="L2351" t="n">
        <v>0.2860048998901749</v>
      </c>
      <c r="M2351" t="n">
        <v>0.4857142857142857</v>
      </c>
    </row>
    <row r="2352">
      <c r="A2352" s="323" t="n">
        <v>46104.07290509259</v>
      </c>
      <c r="B2352" s="82" t="n">
        <v>46104</v>
      </c>
      <c r="C2352" t="n">
        <v>380.2</v>
      </c>
      <c r="D2352" t="n">
        <v>843.3</v>
      </c>
      <c r="E2352" t="n">
        <v>5.5</v>
      </c>
      <c r="F2352" t="n">
        <v>10.6</v>
      </c>
      <c r="G2352" t="n">
        <v>0.4508478595991937</v>
      </c>
      <c r="H2352" t="n">
        <v>0.5491521404008064</v>
      </c>
      <c r="I2352" t="n">
        <v>0.5188679245283019</v>
      </c>
      <c r="J2352" t="n">
        <v>0.4811320754716981</v>
      </c>
      <c r="K2352" t="n">
        <v>0.2339304931882609</v>
      </c>
      <c r="L2352" t="n">
        <v>0.2849374313400411</v>
      </c>
      <c r="M2352" t="n">
        <v>0.4811320754716981</v>
      </c>
    </row>
    <row r="2353">
      <c r="A2353" s="323" t="n">
        <v>46104.11394675926</v>
      </c>
      <c r="B2353" s="82" t="n">
        <v>46104</v>
      </c>
      <c r="C2353" t="n">
        <v>360.2</v>
      </c>
      <c r="D2353" t="n">
        <v>841.1</v>
      </c>
      <c r="E2353" t="n">
        <v>5.3</v>
      </c>
      <c r="F2353" t="n">
        <v>10.7</v>
      </c>
      <c r="G2353" t="n">
        <v>0.4282487219117821</v>
      </c>
      <c r="H2353" t="n">
        <v>0.5717512780882178</v>
      </c>
      <c r="I2353" t="n">
        <v>0.4953271028037383</v>
      </c>
      <c r="J2353" t="n">
        <v>0.5046728971962616</v>
      </c>
      <c r="K2353" t="n">
        <v>0.2121231987039669</v>
      </c>
      <c r="L2353" t="n">
        <v>0.2832039040997714</v>
      </c>
      <c r="M2353" t="n">
        <v>0.5046728971962616</v>
      </c>
    </row>
    <row r="2354">
      <c r="A2354" s="323" t="n">
        <v>46104.16722222222</v>
      </c>
      <c r="B2354" s="82" t="n">
        <v>46104</v>
      </c>
      <c r="C2354" t="n">
        <v>372.3</v>
      </c>
      <c r="D2354" t="n">
        <v>839.6</v>
      </c>
      <c r="E2354" t="n">
        <v>5.4</v>
      </c>
      <c r="F2354" t="n">
        <v>10.6</v>
      </c>
      <c r="G2354" t="n">
        <v>0.443425440686041</v>
      </c>
      <c r="H2354" t="n">
        <v>0.556574559313959</v>
      </c>
      <c r="I2354" t="n">
        <v>0.5094339622641509</v>
      </c>
      <c r="J2354" t="n">
        <v>0.490566037735849</v>
      </c>
      <c r="K2354" t="n">
        <v>0.2258959792174171</v>
      </c>
      <c r="L2354" t="n">
        <v>0.2835379830467338</v>
      </c>
      <c r="M2354" t="n">
        <v>0.490566037735849</v>
      </c>
    </row>
    <row r="2355">
      <c r="A2355" s="323" t="n">
        <v>46104.22096064815</v>
      </c>
      <c r="B2355" s="82" t="n">
        <v>46104</v>
      </c>
      <c r="C2355" t="n">
        <v>390.2</v>
      </c>
      <c r="D2355" t="n">
        <v>844.5</v>
      </c>
      <c r="E2355" t="n">
        <v>5.5</v>
      </c>
      <c r="F2355" t="n">
        <v>10.6</v>
      </c>
      <c r="G2355" t="n">
        <v>0.462048549437537</v>
      </c>
      <c r="H2355" t="n">
        <v>0.537951450562463</v>
      </c>
      <c r="I2355" t="n">
        <v>0.5188679245283019</v>
      </c>
      <c r="J2355" t="n">
        <v>0.4811320754716981</v>
      </c>
      <c r="K2355" t="n">
        <v>0.2397421718779673</v>
      </c>
      <c r="L2355" t="n">
        <v>0.2791257526503346</v>
      </c>
      <c r="M2355" t="n">
        <v>0.4811320754716981</v>
      </c>
    </row>
    <row r="2356">
      <c r="A2356" s="323" t="n">
        <v>46104.24422453704</v>
      </c>
      <c r="B2356" s="82" t="n">
        <v>46104</v>
      </c>
      <c r="C2356" t="n">
        <v>363.4</v>
      </c>
      <c r="D2356" t="n">
        <v>836.4</v>
      </c>
      <c r="E2356" t="n">
        <v>5.4</v>
      </c>
      <c r="F2356" t="n">
        <v>10.5</v>
      </c>
      <c r="G2356" t="n">
        <v>0.4344811095169775</v>
      </c>
      <c r="H2356" t="n">
        <v>0.5655188904830225</v>
      </c>
      <c r="I2356" t="n">
        <v>0.5142857142857143</v>
      </c>
      <c r="J2356" t="n">
        <v>0.4857142857142857</v>
      </c>
      <c r="K2356" t="n">
        <v>0.2234474277515885</v>
      </c>
      <c r="L2356" t="n">
        <v>0.2908382865341259</v>
      </c>
      <c r="M2356" t="n">
        <v>0.4857142857142857</v>
      </c>
    </row>
    <row r="2357">
      <c r="A2357" s="323" t="n">
        <v>46104.27318287037</v>
      </c>
      <c r="B2357" s="82" t="n">
        <v>46104</v>
      </c>
      <c r="C2357" t="n">
        <v>375.4</v>
      </c>
      <c r="D2357" t="n">
        <v>832.4</v>
      </c>
      <c r="E2357" t="n">
        <v>5.5</v>
      </c>
      <c r="F2357" t="n">
        <v>10.6</v>
      </c>
      <c r="G2357" t="n">
        <v>0.4509851033157136</v>
      </c>
      <c r="H2357" t="n">
        <v>0.5490148966842864</v>
      </c>
      <c r="I2357" t="n">
        <v>0.5188679245283019</v>
      </c>
      <c r="J2357" t="n">
        <v>0.4811320754716981</v>
      </c>
      <c r="K2357" t="n">
        <v>0.2340017045506061</v>
      </c>
      <c r="L2357" t="n">
        <v>0.2848662199776957</v>
      </c>
      <c r="M2357" t="n">
        <v>0.4811320754716981</v>
      </c>
    </row>
    <row r="2358">
      <c r="A2358" s="323" t="n">
        <v>46105.0799537037</v>
      </c>
      <c r="B2358" s="82" t="n">
        <v>46105</v>
      </c>
      <c r="C2358" t="n">
        <v>368.5</v>
      </c>
      <c r="D2358" t="n">
        <v>856.3</v>
      </c>
      <c r="E2358" t="n">
        <v>2.9</v>
      </c>
      <c r="F2358" t="n">
        <v>5.7</v>
      </c>
      <c r="G2358" t="n">
        <v>0.4303398341702674</v>
      </c>
      <c r="H2358" t="n">
        <v>0.5696601658297326</v>
      </c>
      <c r="I2358" t="n">
        <v>0.5087719298245613</v>
      </c>
      <c r="J2358" t="n">
        <v>0.4912280701754386</v>
      </c>
      <c r="K2358" t="n">
        <v>0.2189448279111887</v>
      </c>
      <c r="L2358" t="n">
        <v>0.2898271019133726</v>
      </c>
      <c r="M2358" t="n">
        <v>0.4912280701754386</v>
      </c>
    </row>
    <row r="2359">
      <c r="A2359" s="323" t="n">
        <v>46105.14706018518</v>
      </c>
      <c r="B2359" s="82" t="n">
        <v>46105</v>
      </c>
      <c r="C2359" t="n">
        <v>375.2</v>
      </c>
      <c r="D2359" t="n">
        <v>846.3</v>
      </c>
      <c r="E2359" t="n">
        <v>2.8</v>
      </c>
      <c r="F2359" t="n">
        <v>5.6</v>
      </c>
      <c r="G2359" t="n">
        <v>0.4433416046319272</v>
      </c>
      <c r="H2359" t="n">
        <v>0.5566583953680728</v>
      </c>
      <c r="I2359" t="n">
        <v>0.5</v>
      </c>
      <c r="J2359" t="n">
        <v>0.5</v>
      </c>
      <c r="K2359" t="n">
        <v>0.2216708023159636</v>
      </c>
      <c r="L2359" t="n">
        <v>0.2783291976840364</v>
      </c>
      <c r="M2359" t="n">
        <v>0.5</v>
      </c>
    </row>
    <row r="2360">
      <c r="A2360" s="323" t="n">
        <v>46106.04288194444</v>
      </c>
      <c r="B2360" s="82" t="n">
        <v>46106</v>
      </c>
      <c r="C2360" t="n">
        <v>364.9</v>
      </c>
      <c r="D2360" t="n">
        <v>849.7</v>
      </c>
      <c r="E2360" t="n">
        <v>5.5</v>
      </c>
      <c r="F2360" t="n">
        <v>10.6</v>
      </c>
      <c r="G2360" t="n">
        <v>0.4294456867129575</v>
      </c>
      <c r="H2360" t="n">
        <v>0.5705543132870425</v>
      </c>
      <c r="I2360" t="n">
        <v>0.5188679245283019</v>
      </c>
      <c r="J2360" t="n">
        <v>0.4811320754716981</v>
      </c>
      <c r="K2360" t="n">
        <v>0.2228255921623836</v>
      </c>
      <c r="L2360" t="n">
        <v>0.2960423323659183</v>
      </c>
      <c r="M2360" t="n">
        <v>0.4811320754716981</v>
      </c>
    </row>
    <row r="2361">
      <c r="A2361" s="323" t="n">
        <v>46106.09164351852</v>
      </c>
      <c r="B2361" s="82" t="n">
        <v>46106</v>
      </c>
      <c r="C2361" t="n">
        <v>384.5</v>
      </c>
      <c r="D2361" t="n">
        <v>845.3</v>
      </c>
      <c r="E2361" t="n">
        <v>5.4</v>
      </c>
      <c r="F2361" t="n">
        <v>10.6</v>
      </c>
      <c r="G2361" t="n">
        <v>0.4548680941677511</v>
      </c>
      <c r="H2361" t="n">
        <v>0.5451319058322489</v>
      </c>
      <c r="I2361" t="n">
        <v>0.5094339622641509</v>
      </c>
      <c r="J2361" t="n">
        <v>0.490566037735849</v>
      </c>
      <c r="K2361" t="n">
        <v>0.2317252555194204</v>
      </c>
      <c r="L2361" t="n">
        <v>0.2777087067447306</v>
      </c>
      <c r="M2361" t="n">
        <v>0.490566037735849</v>
      </c>
    </row>
    <row r="2362">
      <c r="A2362" s="323" t="n">
        <v>46106.11905092592</v>
      </c>
      <c r="B2362" s="82" t="n">
        <v>46106</v>
      </c>
      <c r="C2362" t="n">
        <v>365.2</v>
      </c>
      <c r="D2362" t="n">
        <v>841.3</v>
      </c>
      <c r="E2362" t="n">
        <v>5.5</v>
      </c>
      <c r="F2362" t="n">
        <v>10.8</v>
      </c>
      <c r="G2362" t="n">
        <v>0.4340900986568406</v>
      </c>
      <c r="H2362" t="n">
        <v>0.5659099013431594</v>
      </c>
      <c r="I2362" t="n">
        <v>0.5092592592592592</v>
      </c>
      <c r="J2362" t="n">
        <v>0.4907407407407408</v>
      </c>
      <c r="K2362" t="n">
        <v>0.2210644020937614</v>
      </c>
      <c r="L2362" t="n">
        <v>0.2881948571654978</v>
      </c>
      <c r="M2362" t="n">
        <v>0.4907407407407408</v>
      </c>
    </row>
    <row r="2363">
      <c r="A2363" s="323" t="n">
        <v>46106.14678240741</v>
      </c>
      <c r="B2363" s="82" t="n">
        <v>46106</v>
      </c>
      <c r="C2363" t="n">
        <v>366.7</v>
      </c>
      <c r="D2363" t="n">
        <v>842.9</v>
      </c>
      <c r="E2363" t="n">
        <v>5.4</v>
      </c>
      <c r="F2363" t="n">
        <v>10.5</v>
      </c>
      <c r="G2363" t="n">
        <v>0.4350456756436114</v>
      </c>
      <c r="H2363" t="n">
        <v>0.5649543243563887</v>
      </c>
      <c r="I2363" t="n">
        <v>0.5142857142857143</v>
      </c>
      <c r="J2363" t="n">
        <v>0.4857142857142857</v>
      </c>
      <c r="K2363" t="n">
        <v>0.2237377760452859</v>
      </c>
      <c r="L2363" t="n">
        <v>0.2905479382404285</v>
      </c>
      <c r="M2363" t="n">
        <v>0.4857142857142857</v>
      </c>
    </row>
    <row r="2364">
      <c r="A2364" s="323" t="n">
        <v>46106.19196759259</v>
      </c>
      <c r="B2364" s="82" t="n">
        <v>46106</v>
      </c>
      <c r="C2364" t="n">
        <v>370.2</v>
      </c>
      <c r="D2364" t="n">
        <v>838.3</v>
      </c>
      <c r="E2364" t="n">
        <v>5.5</v>
      </c>
      <c r="F2364" t="n">
        <v>10.5</v>
      </c>
      <c r="G2364" t="n">
        <v>0.4416080162233091</v>
      </c>
      <c r="H2364" t="n">
        <v>0.5583919837766909</v>
      </c>
      <c r="I2364" t="n">
        <v>0.5238095238095238</v>
      </c>
      <c r="J2364" t="n">
        <v>0.4761904761904762</v>
      </c>
      <c r="K2364" t="n">
        <v>0.2313184846884</v>
      </c>
      <c r="L2364" t="n">
        <v>0.2924910391211238</v>
      </c>
      <c r="M2364" t="n">
        <v>0.4761904761904762</v>
      </c>
    </row>
    <row r="2365">
      <c r="A2365" s="323" t="n">
        <v>46106.22993055556</v>
      </c>
      <c r="B2365" s="82" t="n">
        <v>46106</v>
      </c>
      <c r="C2365" t="n">
        <v>356.4</v>
      </c>
      <c r="D2365" t="n">
        <v>833.4</v>
      </c>
      <c r="E2365" t="n">
        <v>5.4</v>
      </c>
      <c r="F2365" t="n">
        <v>10.4</v>
      </c>
      <c r="G2365" t="n">
        <v>0.427645788336933</v>
      </c>
      <c r="H2365" t="n">
        <v>0.572354211663067</v>
      </c>
      <c r="I2365" t="n">
        <v>0.5192307692307693</v>
      </c>
      <c r="J2365" t="n">
        <v>0.4807692307692307</v>
      </c>
      <c r="K2365" t="n">
        <v>0.2220468516364845</v>
      </c>
      <c r="L2365" t="n">
        <v>0.2971839175942848</v>
      </c>
      <c r="M2365" t="n">
        <v>0.4807692307692307</v>
      </c>
    </row>
    <row r="2366">
      <c r="A2366" s="323" t="n">
        <v>46106.27297453704</v>
      </c>
      <c r="B2366" s="82" t="n">
        <v>46106</v>
      </c>
      <c r="C2366" t="n">
        <v>367.4</v>
      </c>
      <c r="D2366" t="n">
        <v>841.2</v>
      </c>
      <c r="E2366" t="n">
        <v>5.5</v>
      </c>
      <c r="F2366" t="n">
        <v>10.4</v>
      </c>
      <c r="G2366" t="n">
        <v>0.436757013789824</v>
      </c>
      <c r="H2366" t="n">
        <v>0.563242986210176</v>
      </c>
      <c r="I2366" t="n">
        <v>0.5288461538461539</v>
      </c>
      <c r="J2366" t="n">
        <v>0.4711538461538461</v>
      </c>
      <c r="K2366" t="n">
        <v>0.23097726690808</v>
      </c>
      <c r="L2366" t="n">
        <v>0.2978688869380738</v>
      </c>
      <c r="M2366" t="n">
        <v>0.4711538461538461</v>
      </c>
    </row>
    <row r="2367">
      <c r="A2367" s="323" t="n">
        <v>46107.0372337963</v>
      </c>
      <c r="B2367" s="82" t="n">
        <v>46107</v>
      </c>
      <c r="C2367" t="n">
        <v>360.2</v>
      </c>
      <c r="D2367" t="n">
        <v>832.4</v>
      </c>
      <c r="E2367" t="n">
        <v>5.4</v>
      </c>
      <c r="F2367" t="n">
        <v>10.8</v>
      </c>
      <c r="G2367" t="n">
        <v>0.432724651609803</v>
      </c>
      <c r="H2367" t="n">
        <v>0.567275348390197</v>
      </c>
      <c r="I2367" t="n">
        <v>0.5</v>
      </c>
      <c r="J2367" t="n">
        <v>0.5</v>
      </c>
      <c r="K2367" t="n">
        <v>0.2163623258049015</v>
      </c>
      <c r="L2367" t="n">
        <v>0.2836376741950985</v>
      </c>
      <c r="M2367" t="n">
        <v>0.5</v>
      </c>
    </row>
    <row r="2368">
      <c r="A2368" s="323" t="n">
        <v>46107.08538194445</v>
      </c>
      <c r="B2368" s="82" t="n">
        <v>46107</v>
      </c>
      <c r="C2368" t="n">
        <v>370.5</v>
      </c>
      <c r="D2368" t="n">
        <v>839.2</v>
      </c>
      <c r="E2368" t="n">
        <v>5.5</v>
      </c>
      <c r="F2368" t="n">
        <v>10.6</v>
      </c>
      <c r="G2368" t="n">
        <v>0.4414918970448046</v>
      </c>
      <c r="H2368" t="n">
        <v>0.5585081029551955</v>
      </c>
      <c r="I2368" t="n">
        <v>0.5188679245283019</v>
      </c>
      <c r="J2368" t="n">
        <v>0.4811320754716981</v>
      </c>
      <c r="K2368" t="n">
        <v>0.2290759843157005</v>
      </c>
      <c r="L2368" t="n">
        <v>0.2897919402126014</v>
      </c>
      <c r="M2368" t="n">
        <v>0.4811320754716981</v>
      </c>
    </row>
    <row r="2369">
      <c r="A2369" s="323" t="n">
        <v>46107.12827546296</v>
      </c>
      <c r="B2369" s="82" t="n">
        <v>46107</v>
      </c>
      <c r="C2369" t="n">
        <v>386.2</v>
      </c>
      <c r="D2369" t="n">
        <v>842.3</v>
      </c>
      <c r="E2369" t="n">
        <v>5.4</v>
      </c>
      <c r="F2369" t="n">
        <v>10.5</v>
      </c>
      <c r="G2369" t="n">
        <v>0.4585064703787249</v>
      </c>
      <c r="H2369" t="n">
        <v>0.5414935296212751</v>
      </c>
      <c r="I2369" t="n">
        <v>0.5142857142857143</v>
      </c>
      <c r="J2369" t="n">
        <v>0.4857142857142857</v>
      </c>
      <c r="K2369" t="n">
        <v>0.2358033276233443</v>
      </c>
      <c r="L2369" t="n">
        <v>0.2784823866623701</v>
      </c>
      <c r="M2369" t="n">
        <v>0.4857142857142857</v>
      </c>
    </row>
    <row r="2370">
      <c r="A2370" s="323" t="n">
        <v>46107.16108796297</v>
      </c>
      <c r="B2370" s="82" t="n">
        <v>46107</v>
      </c>
      <c r="C2370" t="n">
        <v>382.4</v>
      </c>
      <c r="D2370" t="n">
        <v>847.3</v>
      </c>
      <c r="E2370" t="n">
        <v>5.5</v>
      </c>
      <c r="F2370" t="n">
        <v>10.6</v>
      </c>
      <c r="G2370" t="n">
        <v>0.4513159447657264</v>
      </c>
      <c r="H2370" t="n">
        <v>0.5486840552342735</v>
      </c>
      <c r="I2370" t="n">
        <v>0.5188679245283019</v>
      </c>
      <c r="J2370" t="n">
        <v>0.4811320754716981</v>
      </c>
      <c r="K2370" t="n">
        <v>0.2341733675671222</v>
      </c>
      <c r="L2370" t="n">
        <v>0.2846945569611797</v>
      </c>
      <c r="M2370" t="n">
        <v>0.4811320754716981</v>
      </c>
    </row>
    <row r="2371">
      <c r="A2371" s="323" t="n">
        <v>46107.19730324074</v>
      </c>
      <c r="B2371" s="82" t="n">
        <v>46107</v>
      </c>
      <c r="C2371" t="n">
        <v>378.8</v>
      </c>
      <c r="D2371" t="n">
        <v>830.7</v>
      </c>
      <c r="E2371" t="n">
        <v>5.4</v>
      </c>
      <c r="F2371" t="n">
        <v>10.7</v>
      </c>
      <c r="G2371" t="n">
        <v>0.4560009630432166</v>
      </c>
      <c r="H2371" t="n">
        <v>0.5439990369567834</v>
      </c>
      <c r="I2371" t="n">
        <v>0.5046728971962617</v>
      </c>
      <c r="J2371" t="n">
        <v>0.4953271028037383</v>
      </c>
      <c r="K2371" t="n">
        <v>0.2301313271433056</v>
      </c>
      <c r="L2371" t="n">
        <v>0.2745415700529562</v>
      </c>
      <c r="M2371" t="n">
        <v>0.4953271028037383</v>
      </c>
    </row>
    <row r="2372">
      <c r="A2372" s="323" t="n">
        <v>46107.23854166667</v>
      </c>
      <c r="B2372" s="82" t="n">
        <v>46107</v>
      </c>
      <c r="C2372" t="n">
        <v>380.5</v>
      </c>
      <c r="D2372" t="n">
        <v>834.5</v>
      </c>
      <c r="E2372" t="n">
        <v>5.4</v>
      </c>
      <c r="F2372" t="n">
        <v>10.6</v>
      </c>
      <c r="G2372" t="n">
        <v>0.4559616536848412</v>
      </c>
      <c r="H2372" t="n">
        <v>0.5440383463151588</v>
      </c>
      <c r="I2372" t="n">
        <v>0.5094339622641509</v>
      </c>
      <c r="J2372" t="n">
        <v>0.490566037735849</v>
      </c>
      <c r="K2372" t="n">
        <v>0.2322823518771833</v>
      </c>
      <c r="L2372" t="n">
        <v>0.2771516103869677</v>
      </c>
      <c r="M2372" t="n">
        <v>0.490566037735849</v>
      </c>
    </row>
    <row r="2373">
      <c r="A2373" s="323" t="n">
        <v>46107.28428240741</v>
      </c>
      <c r="B2373" s="82" t="n">
        <v>46107</v>
      </c>
      <c r="C2373" t="n">
        <v>375.5</v>
      </c>
      <c r="D2373" t="n">
        <v>837.2</v>
      </c>
      <c r="E2373" t="n">
        <v>5.5</v>
      </c>
      <c r="F2373" t="n">
        <v>10.5</v>
      </c>
      <c r="G2373" t="n">
        <v>0.4485188724319159</v>
      </c>
      <c r="H2373" t="n">
        <v>0.5514811275680841</v>
      </c>
      <c r="I2373" t="n">
        <v>0.5238095238095238</v>
      </c>
      <c r="J2373" t="n">
        <v>0.4761904761904762</v>
      </c>
      <c r="K2373" t="n">
        <v>0.2349384569881464</v>
      </c>
      <c r="L2373" t="n">
        <v>0.2888710668213774</v>
      </c>
      <c r="M2373" t="n">
        <v>0.4761904761904762</v>
      </c>
    </row>
    <row r="2374">
      <c r="A2374" s="323" t="n">
        <v>46108.04520833334</v>
      </c>
      <c r="B2374" s="82" t="n">
        <v>46108</v>
      </c>
      <c r="C2374" t="n">
        <v>378.5</v>
      </c>
      <c r="D2374" t="n">
        <v>842.9</v>
      </c>
      <c r="E2374" t="n">
        <v>5.5</v>
      </c>
      <c r="F2374" t="n">
        <v>10.5</v>
      </c>
      <c r="G2374" t="n">
        <v>0.4490449638153992</v>
      </c>
      <c r="H2374" t="n">
        <v>0.5509550361846007</v>
      </c>
      <c r="I2374" t="n">
        <v>0.5238095238095238</v>
      </c>
      <c r="J2374" t="n">
        <v>0.4761904761904762</v>
      </c>
      <c r="K2374" t="n">
        <v>0.2352140286652091</v>
      </c>
      <c r="L2374" t="n">
        <v>0.2885954951443147</v>
      </c>
      <c r="M2374" t="n">
        <v>0.4761904761904762</v>
      </c>
    </row>
    <row r="2375">
      <c r="A2375" s="323" t="n">
        <v>46108.09</v>
      </c>
      <c r="B2375" s="82" t="n">
        <v>46108</v>
      </c>
      <c r="C2375" t="n">
        <v>380.2</v>
      </c>
      <c r="D2375" t="n">
        <v>836.4</v>
      </c>
      <c r="E2375" t="n">
        <v>5.4</v>
      </c>
      <c r="F2375" t="n">
        <v>10.6</v>
      </c>
      <c r="G2375" t="n">
        <v>0.4545671927307509</v>
      </c>
      <c r="H2375" t="n">
        <v>0.5454328072692491</v>
      </c>
      <c r="I2375" t="n">
        <v>0.5094339622641509</v>
      </c>
      <c r="J2375" t="n">
        <v>0.490566037735849</v>
      </c>
      <c r="K2375" t="n">
        <v>0.2315719661081184</v>
      </c>
      <c r="L2375" t="n">
        <v>0.2778619961560326</v>
      </c>
      <c r="M2375" t="n">
        <v>0.490566037735849</v>
      </c>
    </row>
    <row r="2376">
      <c r="A2376" s="323" t="n">
        <v>46108.11476851852</v>
      </c>
      <c r="B2376" s="82" t="n">
        <v>46108</v>
      </c>
      <c r="C2376" t="n">
        <v>385.3</v>
      </c>
      <c r="D2376" t="n">
        <v>840.3</v>
      </c>
      <c r="E2376" t="n">
        <v>5.5</v>
      </c>
      <c r="F2376" t="n">
        <v>10.7</v>
      </c>
      <c r="G2376" t="n">
        <v>0.4585267166488159</v>
      </c>
      <c r="H2376" t="n">
        <v>0.5414732833511841</v>
      </c>
      <c r="I2376" t="n">
        <v>0.5140186915887851</v>
      </c>
      <c r="J2376" t="n">
        <v>0.4859813084112149</v>
      </c>
      <c r="K2376" t="n">
        <v>0.235691302950326</v>
      </c>
      <c r="L2376" t="n">
        <v>0.2783273886384591</v>
      </c>
      <c r="M2376" t="n">
        <v>0.4859813084112149</v>
      </c>
    </row>
    <row r="2377">
      <c r="A2377" s="323" t="n">
        <v>46108.16052083333</v>
      </c>
      <c r="B2377" s="82" t="n">
        <v>46108</v>
      </c>
      <c r="C2377" t="n">
        <v>387.5</v>
      </c>
      <c r="D2377" t="n">
        <v>824.8</v>
      </c>
      <c r="E2377" t="n">
        <v>5.4</v>
      </c>
      <c r="F2377" t="n">
        <v>10.6</v>
      </c>
      <c r="G2377" t="n">
        <v>0.4698108632395733</v>
      </c>
      <c r="H2377" t="n">
        <v>0.5301891367604268</v>
      </c>
      <c r="I2377" t="n">
        <v>0.5094339622641509</v>
      </c>
      <c r="J2377" t="n">
        <v>0.490566037735849</v>
      </c>
      <c r="K2377" t="n">
        <v>0.239337609574877</v>
      </c>
      <c r="L2377" t="n">
        <v>0.270096352689274</v>
      </c>
      <c r="M2377" t="n">
        <v>0.490566037735849</v>
      </c>
    </row>
    <row r="2378">
      <c r="A2378" s="323" t="n">
        <v>46108.21133101852</v>
      </c>
      <c r="B2378" s="82" t="n">
        <v>46108</v>
      </c>
      <c r="C2378" t="n">
        <v>378.5</v>
      </c>
      <c r="D2378" t="n">
        <v>832.4</v>
      </c>
      <c r="E2378" t="n">
        <v>5.4</v>
      </c>
      <c r="F2378" t="n">
        <v>10.7</v>
      </c>
      <c r="G2378" t="n">
        <v>0.4547092743873138</v>
      </c>
      <c r="H2378" t="n">
        <v>0.5452907256126862</v>
      </c>
      <c r="I2378" t="n">
        <v>0.5046728971962617</v>
      </c>
      <c r="J2378" t="n">
        <v>0.4953271028037383</v>
      </c>
      <c r="K2378" t="n">
        <v>0.2294794468870556</v>
      </c>
      <c r="L2378" t="n">
        <v>0.2751934503092062</v>
      </c>
      <c r="M2378" t="n">
        <v>0.4953271028037383</v>
      </c>
    </row>
    <row r="2379">
      <c r="A2379" s="323" t="n">
        <v>46108.24534722222</v>
      </c>
      <c r="B2379" s="82" t="n">
        <v>46108</v>
      </c>
      <c r="C2379" t="n">
        <v>385.3</v>
      </c>
      <c r="D2379" t="n">
        <v>838.3</v>
      </c>
      <c r="E2379" t="n">
        <v>5.5</v>
      </c>
      <c r="F2379" t="n">
        <v>10.6</v>
      </c>
      <c r="G2379" t="n">
        <v>0.4596206608612669</v>
      </c>
      <c r="H2379" t="n">
        <v>0.5403793391387332</v>
      </c>
      <c r="I2379" t="n">
        <v>0.5188679245283019</v>
      </c>
      <c r="J2379" t="n">
        <v>0.4811320754716981</v>
      </c>
      <c r="K2379" t="n">
        <v>0.2384824183714121</v>
      </c>
      <c r="L2379" t="n">
        <v>0.2803855061568898</v>
      </c>
      <c r="M2379" t="n">
        <v>0.4811320754716981</v>
      </c>
    </row>
    <row r="2380">
      <c r="A2380" s="323" t="n">
        <v>46108.28795138889</v>
      </c>
      <c r="B2380" s="82" t="n">
        <v>46108</v>
      </c>
      <c r="C2380" t="n">
        <v>379.2</v>
      </c>
      <c r="D2380" t="n">
        <v>843.6</v>
      </c>
      <c r="E2380" t="n">
        <v>5.4</v>
      </c>
      <c r="F2380" t="n">
        <v>10.5</v>
      </c>
      <c r="G2380" t="n">
        <v>0.44950213371266</v>
      </c>
      <c r="H2380" t="n">
        <v>0.55049786628734</v>
      </c>
      <c r="I2380" t="n">
        <v>0.5142857142857143</v>
      </c>
      <c r="J2380" t="n">
        <v>0.4857142857142857</v>
      </c>
      <c r="K2380" t="n">
        <v>0.231172525909368</v>
      </c>
      <c r="L2380" t="n">
        <v>0.2831131883763463</v>
      </c>
      <c r="M2380" t="n">
        <v>0.4857142857142857</v>
      </c>
    </row>
    <row r="2381">
      <c r="A2381" s="323" t="n">
        <v>46109.04663194445</v>
      </c>
      <c r="B2381" s="82" t="n">
        <v>46109</v>
      </c>
      <c r="C2381" t="n">
        <v>376.3</v>
      </c>
      <c r="D2381" t="n">
        <v>839</v>
      </c>
      <c r="E2381" t="n">
        <v>5.4</v>
      </c>
      <c r="F2381" t="n">
        <v>10.5</v>
      </c>
      <c r="G2381" t="n">
        <v>0.4485101311084625</v>
      </c>
      <c r="H2381" t="n">
        <v>0.5514898688915375</v>
      </c>
      <c r="I2381" t="n">
        <v>0.5142857142857143</v>
      </c>
      <c r="J2381" t="n">
        <v>0.4857142857142857</v>
      </c>
      <c r="K2381" t="n">
        <v>0.230662353141495</v>
      </c>
      <c r="L2381" t="n">
        <v>0.2836233611442193</v>
      </c>
      <c r="M2381" t="n">
        <v>0.4857142857142857</v>
      </c>
    </row>
    <row r="2382">
      <c r="A2382" s="323" t="n">
        <v>46109.10697916667</v>
      </c>
      <c r="B2382" s="82" t="n">
        <v>46109</v>
      </c>
      <c r="C2382" t="n">
        <v>373.5</v>
      </c>
      <c r="D2382" t="n">
        <v>850.3</v>
      </c>
      <c r="E2382" t="n">
        <v>5.4</v>
      </c>
      <c r="F2382" t="n">
        <v>10.6</v>
      </c>
      <c r="G2382" t="n">
        <v>0.4392567329177938</v>
      </c>
      <c r="H2382" t="n">
        <v>0.5607432670822062</v>
      </c>
      <c r="I2382" t="n">
        <v>0.5094339622641509</v>
      </c>
      <c r="J2382" t="n">
        <v>0.490566037735849</v>
      </c>
      <c r="K2382" t="n">
        <v>0.2237722979015176</v>
      </c>
      <c r="L2382" t="n">
        <v>0.2856616643626333</v>
      </c>
      <c r="M2382" t="n">
        <v>0.490566037735849</v>
      </c>
    </row>
    <row r="2383">
      <c r="A2383" s="323" t="n">
        <v>46109.15090277778</v>
      </c>
      <c r="B2383" s="82" t="n">
        <v>46109</v>
      </c>
      <c r="C2383" t="n">
        <v>362.2</v>
      </c>
      <c r="D2383" t="n">
        <v>846.1</v>
      </c>
      <c r="E2383" t="n">
        <v>5.3</v>
      </c>
      <c r="F2383" t="n">
        <v>10.7</v>
      </c>
      <c r="G2383" t="n">
        <v>0.4280817870228105</v>
      </c>
      <c r="H2383" t="n">
        <v>0.5719182129771895</v>
      </c>
      <c r="I2383" t="n">
        <v>0.4953271028037383</v>
      </c>
      <c r="J2383" t="n">
        <v>0.5046728971962616</v>
      </c>
      <c r="K2383" t="n">
        <v>0.2120405113290557</v>
      </c>
      <c r="L2383" t="n">
        <v>0.2832865914746827</v>
      </c>
      <c r="M2383" t="n">
        <v>0.5046728971962616</v>
      </c>
    </row>
    <row r="2384">
      <c r="A2384" s="323" t="n">
        <v>46109.24239583333</v>
      </c>
      <c r="B2384" s="82" t="n">
        <v>46109</v>
      </c>
      <c r="C2384" t="n">
        <v>385.2</v>
      </c>
      <c r="D2384" t="n">
        <v>835.9</v>
      </c>
      <c r="E2384" t="n">
        <v>5.4</v>
      </c>
      <c r="F2384" t="n">
        <v>10.4</v>
      </c>
      <c r="G2384" t="n">
        <v>0.460820672329226</v>
      </c>
      <c r="H2384" t="n">
        <v>0.539179327670774</v>
      </c>
      <c r="I2384" t="n">
        <v>0.5192307692307693</v>
      </c>
      <c r="J2384" t="n">
        <v>0.4807692307692307</v>
      </c>
      <c r="K2384" t="n">
        <v>0.2392722721709443</v>
      </c>
      <c r="L2384" t="n">
        <v>0.279958497059825</v>
      </c>
      <c r="M2384" t="n">
        <v>0.4807692307692307</v>
      </c>
    </row>
    <row r="2385">
      <c r="A2385" s="323" t="n">
        <v>46109.27607638889</v>
      </c>
      <c r="B2385" s="82" t="n">
        <v>46109</v>
      </c>
      <c r="C2385" t="n">
        <v>395.2</v>
      </c>
      <c r="D2385" t="n">
        <v>830.5</v>
      </c>
      <c r="E2385" t="n">
        <v>5.7</v>
      </c>
      <c r="F2385" t="n">
        <v>10.6</v>
      </c>
      <c r="G2385" t="n">
        <v>0.4758579169175196</v>
      </c>
      <c r="H2385" t="n">
        <v>0.5241420830824804</v>
      </c>
      <c r="I2385" t="n">
        <v>0.5377358490566038</v>
      </c>
      <c r="J2385" t="n">
        <v>0.4622641509433962</v>
      </c>
      <c r="K2385" t="n">
        <v>0.2558858609839492</v>
      </c>
      <c r="L2385" t="n">
        <v>0.2818499880726546</v>
      </c>
      <c r="M2385" t="n">
        <v>0.4622641509433962</v>
      </c>
    </row>
    <row r="2386">
      <c r="A2386" s="323" t="n">
        <v>46110.03479166667</v>
      </c>
      <c r="B2386" s="82" t="n">
        <v>46110</v>
      </c>
      <c r="C2386" t="n">
        <v>359.5</v>
      </c>
      <c r="D2386" t="n">
        <v>834.3</v>
      </c>
      <c r="E2386" t="n">
        <v>5.3</v>
      </c>
      <c r="F2386" t="n">
        <v>10.6</v>
      </c>
      <c r="G2386" t="n">
        <v>0.4309001558192497</v>
      </c>
      <c r="H2386" t="n">
        <v>0.5690998441807503</v>
      </c>
      <c r="I2386" t="n">
        <v>0.5</v>
      </c>
      <c r="J2386" t="n">
        <v>0.5</v>
      </c>
      <c r="K2386" t="n">
        <v>0.2154500779096248</v>
      </c>
      <c r="L2386" t="n">
        <v>0.2845499220903752</v>
      </c>
      <c r="M2386" t="n">
        <v>0.5</v>
      </c>
    </row>
    <row r="2387">
      <c r="A2387" s="323" t="n">
        <v>46110.08545138889</v>
      </c>
      <c r="B2387" s="82" t="n">
        <v>46110</v>
      </c>
      <c r="C2387" t="n">
        <v>360.5</v>
      </c>
      <c r="D2387" t="n">
        <v>841.3</v>
      </c>
      <c r="E2387" t="n">
        <v>5.4</v>
      </c>
      <c r="F2387" t="n">
        <v>10.5</v>
      </c>
      <c r="G2387" t="n">
        <v>0.4285035064780697</v>
      </c>
      <c r="H2387" t="n">
        <v>0.5714964935219303</v>
      </c>
      <c r="I2387" t="n">
        <v>0.5142857142857143</v>
      </c>
      <c r="J2387" t="n">
        <v>0.4857142857142857</v>
      </c>
      <c r="K2387" t="n">
        <v>0.2203732319030073</v>
      </c>
      <c r="L2387" t="n">
        <v>0.2939124823827071</v>
      </c>
      <c r="M2387" t="n">
        <v>0.4857142857142857</v>
      </c>
    </row>
    <row r="2388">
      <c r="A2388" s="323" t="n">
        <v>46110.10700231481</v>
      </c>
      <c r="B2388" s="82" t="n">
        <v>46110</v>
      </c>
      <c r="C2388" t="n">
        <v>365.2</v>
      </c>
      <c r="D2388" t="n">
        <v>838.3</v>
      </c>
      <c r="E2388" t="n">
        <v>5.4</v>
      </c>
      <c r="F2388" t="n">
        <v>10.4</v>
      </c>
      <c r="G2388" t="n">
        <v>0.4356435643564356</v>
      </c>
      <c r="H2388" t="n">
        <v>0.5643564356435643</v>
      </c>
      <c r="I2388" t="n">
        <v>0.5192307692307693</v>
      </c>
      <c r="J2388" t="n">
        <v>0.4807692307692307</v>
      </c>
      <c r="K2388" t="n">
        <v>0.2261995430312262</v>
      </c>
      <c r="L2388" t="n">
        <v>0.293031226199543</v>
      </c>
      <c r="M2388" t="n">
        <v>0.4807692307692307</v>
      </c>
    </row>
    <row r="2389">
      <c r="A2389" s="323" t="n">
        <v>46110.17075231481</v>
      </c>
      <c r="B2389" s="82" t="n">
        <v>46110</v>
      </c>
      <c r="C2389" t="n">
        <v>375.2</v>
      </c>
      <c r="D2389" t="n">
        <v>844.6</v>
      </c>
      <c r="E2389" t="n">
        <v>5.4</v>
      </c>
      <c r="F2389" t="n">
        <v>10.5</v>
      </c>
      <c r="G2389" t="n">
        <v>0.4442339569026758</v>
      </c>
      <c r="H2389" t="n">
        <v>0.5557660430973242</v>
      </c>
      <c r="I2389" t="n">
        <v>0.5142857142857143</v>
      </c>
      <c r="J2389" t="n">
        <v>0.4857142857142857</v>
      </c>
      <c r="K2389" t="n">
        <v>0.2284631778356619</v>
      </c>
      <c r="L2389" t="n">
        <v>0.2858225364500525</v>
      </c>
      <c r="M2389" t="n">
        <v>0.4857142857142857</v>
      </c>
    </row>
    <row r="2390">
      <c r="A2390" s="323" t="n">
        <v>46110.20666666667</v>
      </c>
      <c r="B2390" s="82" t="n">
        <v>46110</v>
      </c>
      <c r="C2390" t="n">
        <v>371.6</v>
      </c>
      <c r="D2390" t="n">
        <v>833.7</v>
      </c>
      <c r="E2390" t="n">
        <v>5.6</v>
      </c>
      <c r="F2390" t="n">
        <v>10.6</v>
      </c>
      <c r="G2390" t="n">
        <v>0.4457238814921435</v>
      </c>
      <c r="H2390" t="n">
        <v>0.5542761185078565</v>
      </c>
      <c r="I2390" t="n">
        <v>0.5283018867924528</v>
      </c>
      <c r="J2390" t="n">
        <v>0.4716981132075472</v>
      </c>
      <c r="K2390" t="n">
        <v>0.235476767580755</v>
      </c>
      <c r="L2390" t="n">
        <v>0.2928251192116978</v>
      </c>
      <c r="M2390" t="n">
        <v>0.4716981132075472</v>
      </c>
    </row>
    <row r="2391">
      <c r="A2391" s="323" t="n">
        <v>46110.25094907408</v>
      </c>
      <c r="B2391" s="82" t="n">
        <v>46110</v>
      </c>
      <c r="C2391" t="n">
        <v>360.2</v>
      </c>
      <c r="D2391" t="n">
        <v>836.3</v>
      </c>
      <c r="E2391" t="n">
        <v>5.5</v>
      </c>
      <c r="F2391" t="n">
        <v>10.4</v>
      </c>
      <c r="G2391" t="n">
        <v>0.4307066842042329</v>
      </c>
      <c r="H2391" t="n">
        <v>0.569293315795767</v>
      </c>
      <c r="I2391" t="n">
        <v>0.5288461538461539</v>
      </c>
      <c r="J2391" t="n">
        <v>0.4711538461538461</v>
      </c>
      <c r="K2391" t="n">
        <v>0.2277775733772386</v>
      </c>
      <c r="L2391" t="n">
        <v>0.3010685804689153</v>
      </c>
      <c r="M2391" t="n">
        <v>0.4711538461538461</v>
      </c>
    </row>
    <row r="2392">
      <c r="A2392" s="323" t="n">
        <v>46110.28965277778</v>
      </c>
      <c r="B2392" s="82" t="n">
        <v>46110</v>
      </c>
      <c r="C2392" t="n">
        <v>371.1</v>
      </c>
      <c r="D2392" t="n">
        <v>842.4</v>
      </c>
      <c r="E2392" t="n">
        <v>5.5</v>
      </c>
      <c r="F2392" t="n">
        <v>10.5</v>
      </c>
      <c r="G2392" t="n">
        <v>0.4405270655270656</v>
      </c>
      <c r="H2392" t="n">
        <v>0.5594729344729344</v>
      </c>
      <c r="I2392" t="n">
        <v>0.5238095238095238</v>
      </c>
      <c r="J2392" t="n">
        <v>0.4761904761904762</v>
      </c>
      <c r="K2392" t="n">
        <v>0.2307522724189391</v>
      </c>
      <c r="L2392" t="n">
        <v>0.2930572513905847</v>
      </c>
      <c r="M2392" t="n">
        <v>0.4761904761904762</v>
      </c>
    </row>
    <row r="2393">
      <c r="A2393" s="323" t="n">
        <v>46111.03877314815</v>
      </c>
      <c r="B2393" s="82" t="n">
        <v>46111</v>
      </c>
      <c r="C2393" t="n">
        <v>366.5</v>
      </c>
      <c r="D2393" t="n">
        <v>837.7</v>
      </c>
      <c r="E2393" t="n">
        <v>5.3</v>
      </c>
      <c r="F2393" t="n">
        <v>10.6</v>
      </c>
      <c r="G2393" t="n">
        <v>0.4375074609048585</v>
      </c>
      <c r="H2393" t="n">
        <v>0.5624925390951415</v>
      </c>
      <c r="I2393" t="n">
        <v>0.5</v>
      </c>
      <c r="J2393" t="n">
        <v>0.5</v>
      </c>
      <c r="K2393" t="n">
        <v>0.2187537304524293</v>
      </c>
      <c r="L2393" t="n">
        <v>0.2812462695475708</v>
      </c>
      <c r="M2393" t="n">
        <v>0.5</v>
      </c>
    </row>
    <row r="2394">
      <c r="A2394" s="323" t="n">
        <v>46111.06658564815</v>
      </c>
      <c r="B2394" s="82" t="n">
        <v>46111</v>
      </c>
      <c r="C2394" t="n">
        <v>370.2</v>
      </c>
      <c r="D2394" t="n">
        <v>831.6</v>
      </c>
      <c r="E2394" t="n">
        <v>5.4</v>
      </c>
      <c r="F2394" t="n">
        <v>10.5</v>
      </c>
      <c r="G2394" t="n">
        <v>0.4451659451659452</v>
      </c>
      <c r="H2394" t="n">
        <v>0.5548340548340549</v>
      </c>
      <c r="I2394" t="n">
        <v>0.5142857142857143</v>
      </c>
      <c r="J2394" t="n">
        <v>0.4857142857142857</v>
      </c>
      <c r="K2394" t="n">
        <v>0.2289424860853433</v>
      </c>
      <c r="L2394" t="n">
        <v>0.2853432282003711</v>
      </c>
      <c r="M2394" t="n">
        <v>0.4857142857142857</v>
      </c>
    </row>
    <row r="2395">
      <c r="A2395" s="323" t="n">
        <v>46111.10422453703</v>
      </c>
      <c r="B2395" s="82" t="n">
        <v>46111</v>
      </c>
      <c r="C2395" t="n">
        <v>365.7</v>
      </c>
      <c r="D2395" t="n">
        <v>839.4</v>
      </c>
      <c r="E2395" t="n">
        <v>5.5</v>
      </c>
      <c r="F2395" t="n">
        <v>10.6</v>
      </c>
      <c r="G2395" t="n">
        <v>0.4356683345246605</v>
      </c>
      <c r="H2395" t="n">
        <v>0.5643316654753395</v>
      </c>
      <c r="I2395" t="n">
        <v>0.5188679245283019</v>
      </c>
      <c r="J2395" t="n">
        <v>0.4811320754716981</v>
      </c>
      <c r="K2395" t="n">
        <v>0.2260543245175125</v>
      </c>
      <c r="L2395" t="n">
        <v>0.2928136000107894</v>
      </c>
      <c r="M2395" t="n">
        <v>0.4811320754716981</v>
      </c>
    </row>
    <row r="2396">
      <c r="A2396" s="323" t="n">
        <v>46112.03928240741</v>
      </c>
      <c r="B2396" s="82" t="n">
        <v>46112</v>
      </c>
      <c r="C2396" t="n">
        <v>368.8</v>
      </c>
      <c r="D2396" t="n">
        <v>839.5</v>
      </c>
      <c r="E2396" t="n">
        <v>5.4</v>
      </c>
      <c r="F2396" t="n">
        <v>10.8</v>
      </c>
      <c r="G2396" t="n">
        <v>0.4393091125670042</v>
      </c>
      <c r="H2396" t="n">
        <v>0.5606908874329958</v>
      </c>
      <c r="I2396" t="n">
        <v>0.5</v>
      </c>
      <c r="J2396" t="n">
        <v>0.5</v>
      </c>
      <c r="K2396" t="n">
        <v>0.2196545562835021</v>
      </c>
      <c r="L2396" t="n">
        <v>0.2803454437164979</v>
      </c>
      <c r="M2396" t="n">
        <v>0.5</v>
      </c>
    </row>
    <row r="2397">
      <c r="A2397" s="323" t="n">
        <v>46112.08368055556</v>
      </c>
      <c r="B2397" s="82" t="n">
        <v>46112</v>
      </c>
      <c r="C2397" t="n">
        <v>372.2</v>
      </c>
      <c r="D2397" t="n">
        <v>842.3</v>
      </c>
      <c r="E2397" t="n">
        <v>5.5</v>
      </c>
      <c r="F2397" t="n">
        <v>10.7</v>
      </c>
      <c r="G2397" t="n">
        <v>0.4418853140211326</v>
      </c>
      <c r="H2397" t="n">
        <v>0.5581146859788674</v>
      </c>
      <c r="I2397" t="n">
        <v>0.5140186915887851</v>
      </c>
      <c r="J2397" t="n">
        <v>0.4859813084112149</v>
      </c>
      <c r="K2397" t="n">
        <v>0.227137310945442</v>
      </c>
      <c r="L2397" t="n">
        <v>0.2868813806433431</v>
      </c>
      <c r="M2397" t="n">
        <v>0.4859813084112149</v>
      </c>
    </row>
    <row r="2398">
      <c r="A2398" s="323" t="n">
        <v>46112.1125925926</v>
      </c>
      <c r="B2398" s="82" t="n">
        <v>46112</v>
      </c>
      <c r="C2398" t="n">
        <v>364.2</v>
      </c>
      <c r="D2398" t="n">
        <v>837.3</v>
      </c>
      <c r="E2398" t="n">
        <v>5.4</v>
      </c>
      <c r="F2398" t="n">
        <v>10.9</v>
      </c>
      <c r="G2398" t="n">
        <v>0.434969544965962</v>
      </c>
      <c r="H2398" t="n">
        <v>0.5650304550340379</v>
      </c>
      <c r="I2398" t="n">
        <v>0.4954128440366973</v>
      </c>
      <c r="J2398" t="n">
        <v>0.5045871559633027</v>
      </c>
      <c r="K2398" t="n">
        <v>0.2154894993409353</v>
      </c>
      <c r="L2398" t="n">
        <v>0.2799233446957619</v>
      </c>
      <c r="M2398" t="n">
        <v>0.5045871559633027</v>
      </c>
    </row>
    <row r="2399">
      <c r="A2399" s="323" t="n">
        <v>46112.15589120371</v>
      </c>
      <c r="B2399" s="82" t="n">
        <v>46112</v>
      </c>
      <c r="C2399" t="n">
        <v>375.3</v>
      </c>
      <c r="D2399" t="n">
        <v>832.6</v>
      </c>
      <c r="E2399" t="n">
        <v>5.5</v>
      </c>
      <c r="F2399" t="n">
        <v>10.8</v>
      </c>
      <c r="G2399" t="n">
        <v>0.450756665865962</v>
      </c>
      <c r="H2399" t="n">
        <v>0.5492433341340379</v>
      </c>
      <c r="I2399" t="n">
        <v>0.5092592592592592</v>
      </c>
      <c r="J2399" t="n">
        <v>0.4907407407407408</v>
      </c>
      <c r="K2399" t="n">
        <v>0.2295520057650732</v>
      </c>
      <c r="L2399" t="n">
        <v>0.279707253494186</v>
      </c>
      <c r="M2399" t="n">
        <v>0.4907407407407408</v>
      </c>
    </row>
    <row r="2400">
      <c r="A2400" s="323" t="n">
        <v>46112.19921296297</v>
      </c>
      <c r="B2400" s="82" t="n">
        <v>46112</v>
      </c>
      <c r="C2400" t="n">
        <v>362.4</v>
      </c>
      <c r="D2400" t="n">
        <v>839.2</v>
      </c>
      <c r="E2400" t="n">
        <v>5.6</v>
      </c>
      <c r="F2400" t="n">
        <v>10.7</v>
      </c>
      <c r="G2400" t="n">
        <v>0.4318398474737845</v>
      </c>
      <c r="H2400" t="n">
        <v>0.5681601525262155</v>
      </c>
      <c r="I2400" t="n">
        <v>0.5233644859813084</v>
      </c>
      <c r="J2400" t="n">
        <v>0.4766355140186916</v>
      </c>
      <c r="K2400" t="n">
        <v>0.2260096397993638</v>
      </c>
      <c r="L2400" t="n">
        <v>0.2973548461819446</v>
      </c>
      <c r="M2400" t="n">
        <v>0.4766355140186916</v>
      </c>
    </row>
    <row r="2401">
      <c r="A2401" s="323" t="n">
        <v>46112.23368055555</v>
      </c>
      <c r="B2401" s="82" t="n">
        <v>46112</v>
      </c>
      <c r="C2401" t="n">
        <v>361.7</v>
      </c>
      <c r="D2401" t="n">
        <v>834.3</v>
      </c>
      <c r="E2401" t="n">
        <v>5.5</v>
      </c>
      <c r="F2401" t="n">
        <v>10.7</v>
      </c>
      <c r="G2401" t="n">
        <v>0.4335370969675177</v>
      </c>
      <c r="H2401" t="n">
        <v>0.5664629030324823</v>
      </c>
      <c r="I2401" t="n">
        <v>0.5140186915887851</v>
      </c>
      <c r="J2401" t="n">
        <v>0.4859813084112149</v>
      </c>
      <c r="K2401" t="n">
        <v>0.2228461713384437</v>
      </c>
      <c r="L2401" t="n">
        <v>0.2911725202503414</v>
      </c>
      <c r="M2401" t="n">
        <v>0.4859813084112149</v>
      </c>
    </row>
    <row r="2402">
      <c r="A2402" s="323" t="n">
        <v>46112.276875</v>
      </c>
      <c r="B2402" s="82" t="n">
        <v>46112</v>
      </c>
      <c r="C2402" t="n">
        <v>367.2</v>
      </c>
      <c r="D2402" t="n">
        <v>844.2</v>
      </c>
      <c r="E2402" t="n">
        <v>5.5</v>
      </c>
      <c r="F2402" t="n">
        <v>10.6</v>
      </c>
      <c r="G2402" t="n">
        <v>0.4349680170575693</v>
      </c>
      <c r="H2402" t="n">
        <v>0.5650319829424307</v>
      </c>
      <c r="I2402" t="n">
        <v>0.5188679245283019</v>
      </c>
      <c r="J2402" t="n">
        <v>0.4811320754716981</v>
      </c>
      <c r="K2402" t="n">
        <v>0.225690952246852</v>
      </c>
      <c r="L2402" t="n">
        <v>0.2931769722814499</v>
      </c>
      <c r="M2402" t="n">
        <v>0.4811320754716981</v>
      </c>
    </row>
    <row r="2403">
      <c r="A2403" s="323" t="n">
        <v>46113.07255787037</v>
      </c>
      <c r="B2403" s="82" t="n">
        <v>46113</v>
      </c>
      <c r="C2403" t="n">
        <v>384.4</v>
      </c>
      <c r="D2403" t="n">
        <v>849.5</v>
      </c>
      <c r="E2403" t="n">
        <v>5.4</v>
      </c>
      <c r="F2403" t="n">
        <v>10.7</v>
      </c>
      <c r="G2403" t="n">
        <v>0.4525014714537963</v>
      </c>
      <c r="H2403" t="n">
        <v>0.5474985285462036</v>
      </c>
      <c r="I2403" t="n">
        <v>0.5046728971962617</v>
      </c>
      <c r="J2403" t="n">
        <v>0.4953271028037383</v>
      </c>
      <c r="K2403" t="n">
        <v>0.2283652285841589</v>
      </c>
      <c r="L2403" t="n">
        <v>0.2763076686121028</v>
      </c>
      <c r="M2403" t="n">
        <v>0.4953271028037383</v>
      </c>
    </row>
    <row r="2404">
      <c r="A2404" s="323" t="n">
        <v>46113.10739583334</v>
      </c>
      <c r="B2404" s="82" t="n">
        <v>46113</v>
      </c>
      <c r="C2404" t="n">
        <v>380.3</v>
      </c>
      <c r="D2404" t="n">
        <v>845.2</v>
      </c>
      <c r="E2404" t="n">
        <v>5.4</v>
      </c>
      <c r="F2404" t="n">
        <v>10.6</v>
      </c>
      <c r="G2404" t="n">
        <v>0.4499526739233318</v>
      </c>
      <c r="H2404" t="n">
        <v>0.5500473260766683</v>
      </c>
      <c r="I2404" t="n">
        <v>0.5094339622641509</v>
      </c>
      <c r="J2404" t="n">
        <v>0.490566037735849</v>
      </c>
      <c r="K2404" t="n">
        <v>0.2292211735081124</v>
      </c>
      <c r="L2404" t="n">
        <v>0.2802127887560386</v>
      </c>
      <c r="M2404" t="n">
        <v>0.490566037735849</v>
      </c>
    </row>
    <row r="2405">
      <c r="A2405" s="323" t="n">
        <v>46113.15315972222</v>
      </c>
      <c r="B2405" s="82" t="n">
        <v>46113</v>
      </c>
      <c r="C2405" t="n">
        <v>385.2</v>
      </c>
      <c r="D2405" t="n">
        <v>838.3</v>
      </c>
      <c r="E2405" t="n">
        <v>5.4</v>
      </c>
      <c r="F2405" t="n">
        <v>10.7</v>
      </c>
      <c r="G2405" t="n">
        <v>0.4595013718239294</v>
      </c>
      <c r="H2405" t="n">
        <v>0.5404986281760706</v>
      </c>
      <c r="I2405" t="n">
        <v>0.5046728971962617</v>
      </c>
      <c r="J2405" t="n">
        <v>0.4953271028037383</v>
      </c>
      <c r="K2405" t="n">
        <v>0.2318978885840392</v>
      </c>
      <c r="L2405" t="n">
        <v>0.2727750086122226</v>
      </c>
      <c r="M2405" t="n">
        <v>0.4953271028037383</v>
      </c>
    </row>
    <row r="2406">
      <c r="A2406" s="323" t="n">
        <v>46113.19729166666</v>
      </c>
      <c r="B2406" s="82" t="n">
        <v>46113</v>
      </c>
      <c r="C2406" t="n">
        <v>358.2</v>
      </c>
      <c r="D2406" t="n">
        <v>839.1</v>
      </c>
      <c r="E2406" t="n">
        <v>5.4</v>
      </c>
      <c r="F2406" t="n">
        <v>10.6</v>
      </c>
      <c r="G2406" t="n">
        <v>0.4268859492313192</v>
      </c>
      <c r="H2406" t="n">
        <v>0.5731140507686807</v>
      </c>
      <c r="I2406" t="n">
        <v>0.5094339622641509</v>
      </c>
      <c r="J2406" t="n">
        <v>0.490566037735849</v>
      </c>
      <c r="K2406" t="n">
        <v>0.2174702005518041</v>
      </c>
      <c r="L2406" t="n">
        <v>0.2919637617123468</v>
      </c>
      <c r="M2406" t="n">
        <v>0.490566037735849</v>
      </c>
    </row>
    <row r="2407">
      <c r="A2407" s="323" t="n">
        <v>46113.24221064815</v>
      </c>
      <c r="B2407" s="82" t="n">
        <v>46113</v>
      </c>
      <c r="C2407" t="n">
        <v>370.5</v>
      </c>
      <c r="D2407" t="n">
        <v>842.1</v>
      </c>
      <c r="E2407" t="n">
        <v>5.5</v>
      </c>
      <c r="F2407" t="n">
        <v>10.5</v>
      </c>
      <c r="G2407" t="n">
        <v>0.4399714998218739</v>
      </c>
      <c r="H2407" t="n">
        <v>0.5600285001781261</v>
      </c>
      <c r="I2407" t="n">
        <v>0.5238095238095238</v>
      </c>
      <c r="J2407" t="n">
        <v>0.4761904761904762</v>
      </c>
      <c r="K2407" t="n">
        <v>0.2304612618114578</v>
      </c>
      <c r="L2407" t="n">
        <v>0.2933482619980661</v>
      </c>
      <c r="M2407" t="n">
        <v>0.4761904761904762</v>
      </c>
    </row>
    <row r="2408">
      <c r="A2408" s="323" t="n">
        <v>46113.29295138889</v>
      </c>
      <c r="B2408" s="82" t="n">
        <v>46113</v>
      </c>
      <c r="C2408" t="n">
        <v>375.2</v>
      </c>
      <c r="D2408" t="n">
        <v>836.3</v>
      </c>
      <c r="E2408" t="n">
        <v>5.5</v>
      </c>
      <c r="F2408" t="n">
        <v>10.6</v>
      </c>
      <c r="G2408" t="n">
        <v>0.4486428315197896</v>
      </c>
      <c r="H2408" t="n">
        <v>0.5513571684802104</v>
      </c>
      <c r="I2408" t="n">
        <v>0.5188679245283019</v>
      </c>
      <c r="J2408" t="n">
        <v>0.4811320754716981</v>
      </c>
      <c r="K2408" t="n">
        <v>0.2327863748451738</v>
      </c>
      <c r="L2408" t="n">
        <v>0.286081549683128</v>
      </c>
      <c r="M2408" t="n">
        <v>0.4811320754716981</v>
      </c>
    </row>
    <row r="2409">
      <c r="A2409" s="323" t="n">
        <v>46114.0519212963</v>
      </c>
      <c r="B2409" s="82" t="n">
        <v>46114</v>
      </c>
      <c r="C2409" t="n">
        <v>388.5</v>
      </c>
      <c r="D2409" t="n">
        <v>842.2</v>
      </c>
      <c r="E2409" t="n">
        <v>5.6</v>
      </c>
      <c r="F2409" t="n">
        <v>10.7</v>
      </c>
      <c r="G2409" t="n">
        <v>0.46129185466635</v>
      </c>
      <c r="H2409" t="n">
        <v>0.53870814533365</v>
      </c>
      <c r="I2409" t="n">
        <v>0.5233644859813084</v>
      </c>
      <c r="J2409" t="n">
        <v>0.4766355140186916</v>
      </c>
      <c r="K2409" t="n">
        <v>0.2414237744048187</v>
      </c>
      <c r="L2409" t="n">
        <v>0.2819407115764897</v>
      </c>
      <c r="M2409" t="n">
        <v>0.4766355140186916</v>
      </c>
    </row>
    <row r="2410">
      <c r="A2410" s="323" t="n">
        <v>46114.07824074074</v>
      </c>
      <c r="B2410" s="82" t="n">
        <v>46114</v>
      </c>
      <c r="C2410" t="n">
        <v>385.2</v>
      </c>
      <c r="D2410" t="n">
        <v>848.3</v>
      </c>
      <c r="E2410" t="n">
        <v>5.5</v>
      </c>
      <c r="F2410" t="n">
        <v>10.6</v>
      </c>
      <c r="G2410" t="n">
        <v>0.4540846398679713</v>
      </c>
      <c r="H2410" t="n">
        <v>0.5459153601320288</v>
      </c>
      <c r="I2410" t="n">
        <v>0.5188679245283019</v>
      </c>
      <c r="J2410" t="n">
        <v>0.4811320754716981</v>
      </c>
      <c r="K2410" t="n">
        <v>0.2356099546484756</v>
      </c>
      <c r="L2410" t="n">
        <v>0.2832579698798263</v>
      </c>
      <c r="M2410" t="n">
        <v>0.4811320754716981</v>
      </c>
    </row>
    <row r="2411">
      <c r="A2411" s="323" t="n">
        <v>46114.10729166667</v>
      </c>
      <c r="B2411" s="82" t="n">
        <v>46114</v>
      </c>
      <c r="C2411" t="n">
        <v>400.9</v>
      </c>
      <c r="D2411" t="n">
        <v>863.9</v>
      </c>
      <c r="E2411" t="n">
        <v>5.6</v>
      </c>
      <c r="F2411" t="n">
        <v>10.6</v>
      </c>
      <c r="G2411" t="n">
        <v>0.464058340085658</v>
      </c>
      <c r="H2411" t="n">
        <v>0.535941659914342</v>
      </c>
      <c r="I2411" t="n">
        <v>0.5283018867924528</v>
      </c>
      <c r="J2411" t="n">
        <v>0.4716981132075472</v>
      </c>
      <c r="K2411" t="n">
        <v>0.2451628966490269</v>
      </c>
      <c r="L2411" t="n">
        <v>0.2831389901434259</v>
      </c>
      <c r="M2411" t="n">
        <v>0.4716981132075472</v>
      </c>
    </row>
    <row r="2412">
      <c r="A2412" s="323" t="n">
        <v>46114.15420138889</v>
      </c>
      <c r="B2412" s="82" t="n">
        <v>46114</v>
      </c>
      <c r="C2412" t="n">
        <v>378.4</v>
      </c>
      <c r="D2412" t="n">
        <v>849.7</v>
      </c>
      <c r="E2412" t="n">
        <v>5.5</v>
      </c>
      <c r="F2412" t="n">
        <v>10.5</v>
      </c>
      <c r="G2412" t="n">
        <v>0.4453336471695892</v>
      </c>
      <c r="H2412" t="n">
        <v>0.5546663528304108</v>
      </c>
      <c r="I2412" t="n">
        <v>0.5238095238095238</v>
      </c>
      <c r="J2412" t="n">
        <v>0.4761904761904762</v>
      </c>
      <c r="K2412" t="n">
        <v>0.233270005660261</v>
      </c>
      <c r="L2412" t="n">
        <v>0.2905395181492628</v>
      </c>
      <c r="M2412" t="n">
        <v>0.4761904761904762</v>
      </c>
    </row>
    <row r="2413">
      <c r="A2413" s="323" t="n">
        <v>46114.19759259259</v>
      </c>
      <c r="B2413" s="82" t="n">
        <v>46114</v>
      </c>
      <c r="C2413" t="n">
        <v>389.4</v>
      </c>
      <c r="D2413" t="n">
        <v>857.9</v>
      </c>
      <c r="E2413" t="n">
        <v>5.3</v>
      </c>
      <c r="F2413" t="n">
        <v>10.6</v>
      </c>
      <c r="G2413" t="n">
        <v>0.4538990558340133</v>
      </c>
      <c r="H2413" t="n">
        <v>0.5461009441659868</v>
      </c>
      <c r="I2413" t="n">
        <v>0.5</v>
      </c>
      <c r="J2413" t="n">
        <v>0.5</v>
      </c>
      <c r="K2413" t="n">
        <v>0.2269495279170066</v>
      </c>
      <c r="L2413" t="n">
        <v>0.2730504720829934</v>
      </c>
      <c r="M2413" t="n">
        <v>0.5</v>
      </c>
    </row>
    <row r="2414">
      <c r="A2414" s="323" t="n">
        <v>46114.29185185185</v>
      </c>
      <c r="B2414" s="82" t="n">
        <v>46114</v>
      </c>
      <c r="C2414" t="n">
        <v>398</v>
      </c>
      <c r="D2414" t="n">
        <v>838</v>
      </c>
      <c r="E2414" t="n">
        <v>5.4</v>
      </c>
      <c r="F2414" t="n">
        <v>10.3</v>
      </c>
      <c r="G2414" t="n">
        <v>0.4749403341288783</v>
      </c>
      <c r="H2414" t="n">
        <v>0.5250596658711217</v>
      </c>
      <c r="I2414" t="n">
        <v>0.5242718446601942</v>
      </c>
      <c r="J2414" t="n">
        <v>0.4757281553398058</v>
      </c>
      <c r="K2414" t="n">
        <v>0.248997845077276</v>
      </c>
      <c r="L2414" t="n">
        <v>0.2752739995829182</v>
      </c>
      <c r="M2414" t="n">
        <v>0.4757281553398058</v>
      </c>
    </row>
    <row r="2415">
      <c r="A2415" s="323" t="n">
        <v>46114.31107638889</v>
      </c>
      <c r="B2415" s="82" t="n">
        <v>46114</v>
      </c>
      <c r="C2415" t="n">
        <v>400.6</v>
      </c>
      <c r="D2415" t="n">
        <v>845.4</v>
      </c>
      <c r="E2415" t="n">
        <v>5.3</v>
      </c>
      <c r="F2415" t="n">
        <v>10.2</v>
      </c>
      <c r="G2415" t="n">
        <v>0.4738585285072155</v>
      </c>
      <c r="H2415" t="n">
        <v>0.5261414714927845</v>
      </c>
      <c r="I2415" t="n">
        <v>0.5196078431372549</v>
      </c>
      <c r="J2415" t="n">
        <v>0.4803921568627451</v>
      </c>
      <c r="K2415" t="n">
        <v>0.2462206079498277</v>
      </c>
      <c r="L2415" t="n">
        <v>0.2733872351874272</v>
      </c>
      <c r="M2415" t="n">
        <v>0.4803921568627451</v>
      </c>
    </row>
    <row r="2416">
      <c r="A2416" s="323" t="n">
        <v>46093.43912037037</v>
      </c>
      <c r="B2416" s="82" t="n">
        <v>46093</v>
      </c>
      <c r="C2416" t="n">
        <v>407</v>
      </c>
      <c r="D2416" t="n">
        <v>840</v>
      </c>
      <c r="E2416" t="n">
        <v>5.1</v>
      </c>
      <c r="F2416" t="n">
        <v>10.4</v>
      </c>
      <c r="G2416" t="n">
        <v>0.4845238095238095</v>
      </c>
      <c r="H2416" t="n">
        <v>0.5154761904761904</v>
      </c>
      <c r="I2416" t="n">
        <v>0.4903846153846153</v>
      </c>
      <c r="J2416" t="n">
        <v>0.5096153846153847</v>
      </c>
      <c r="K2416" t="n">
        <v>0.2376030219780219</v>
      </c>
      <c r="L2416" t="n">
        <v>0.2527815934065933</v>
      </c>
      <c r="M2416" t="n">
        <v>0.5096153846153847</v>
      </c>
    </row>
    <row r="2417">
      <c r="A2417" s="323" t="n">
        <v>46093.46108796296</v>
      </c>
      <c r="B2417" s="82" t="n">
        <v>46093</v>
      </c>
      <c r="C2417" t="n">
        <v>3854</v>
      </c>
      <c r="D2417" t="n">
        <v>846.3</v>
      </c>
      <c r="E2417" t="n">
        <v>5.4</v>
      </c>
      <c r="F2417" t="n">
        <v>11.7</v>
      </c>
      <c r="G2417" t="n">
        <v>4.553940682972941</v>
      </c>
      <c r="H2417" t="n">
        <v>-3.553940682972941</v>
      </c>
      <c r="I2417" t="n">
        <v>0.4615384615384616</v>
      </c>
      <c r="J2417" t="n">
        <v>0.5384615384615384</v>
      </c>
      <c r="K2417" t="n">
        <v>2.101818776756743</v>
      </c>
      <c r="L2417" t="n">
        <v>-1.640280315218281</v>
      </c>
      <c r="M2417" t="n">
        <v>0.5384615384615384</v>
      </c>
    </row>
    <row r="2418">
      <c r="A2418" s="323" t="n">
        <v>46093.52089120371</v>
      </c>
      <c r="B2418" s="82" t="n">
        <v>46093</v>
      </c>
      <c r="C2418" t="n">
        <v>362.4</v>
      </c>
      <c r="D2418" t="n">
        <v>830.7</v>
      </c>
      <c r="E2418" t="n">
        <v>5.5</v>
      </c>
      <c r="F2418" t="n">
        <v>10.1</v>
      </c>
      <c r="G2418" t="n">
        <v>0.4362585771036475</v>
      </c>
      <c r="H2418" t="n">
        <v>0.5637414228963525</v>
      </c>
      <c r="I2418" t="n">
        <v>0.5445544554455446</v>
      </c>
      <c r="J2418" t="n">
        <v>0.4554455445544554</v>
      </c>
      <c r="K2418" t="n">
        <v>0.2375665518881249</v>
      </c>
      <c r="L2418" t="n">
        <v>0.3069879035574197</v>
      </c>
      <c r="M2418" t="n">
        <v>0.4554455445544554</v>
      </c>
    </row>
    <row r="2419">
      <c r="A2419" s="323" t="n">
        <v>46094.27109953704</v>
      </c>
      <c r="B2419" s="82" t="n">
        <v>46094</v>
      </c>
      <c r="C2419" t="n">
        <v>363.3</v>
      </c>
      <c r="D2419" t="n">
        <v>860</v>
      </c>
      <c r="E2419" t="n">
        <v>5.6</v>
      </c>
      <c r="F2419" t="n">
        <v>10.5</v>
      </c>
      <c r="G2419" t="n">
        <v>0.4224418604651163</v>
      </c>
      <c r="H2419" t="n">
        <v>0.5775581395348837</v>
      </c>
      <c r="I2419" t="n">
        <v>0.5333333333333333</v>
      </c>
      <c r="J2419" t="n">
        <v>0.4666666666666667</v>
      </c>
      <c r="K2419" t="n">
        <v>0.2253023255813953</v>
      </c>
      <c r="L2419" t="n">
        <v>0.3080310077519379</v>
      </c>
      <c r="M2419" t="n">
        <v>0.4666666666666667</v>
      </c>
    </row>
    <row r="2420">
      <c r="A2420" s="323" t="n">
        <v>46094.31541666666</v>
      </c>
      <c r="B2420" s="82" t="n">
        <v>46094</v>
      </c>
      <c r="C2420" t="n">
        <v>378.6</v>
      </c>
      <c r="D2420" t="n">
        <v>853.2</v>
      </c>
      <c r="E2420" t="n">
        <v>5.5</v>
      </c>
      <c r="F2420" t="n">
        <v>10.5</v>
      </c>
      <c r="G2420" t="n">
        <v>0.4437412095639944</v>
      </c>
      <c r="H2420" t="n">
        <v>0.5562587904360056</v>
      </c>
      <c r="I2420" t="n">
        <v>0.5238095238095238</v>
      </c>
      <c r="J2420" t="n">
        <v>0.4761904761904762</v>
      </c>
      <c r="K2420" t="n">
        <v>0.232435871676378</v>
      </c>
      <c r="L2420" t="n">
        <v>0.2913736521331458</v>
      </c>
      <c r="M2420" t="n">
        <v>0.4761904761904762</v>
      </c>
    </row>
    <row r="2421">
      <c r="A2421" s="323" t="n">
        <v>46094.34493055556</v>
      </c>
      <c r="B2421" s="82" t="n">
        <v>46094</v>
      </c>
      <c r="C2421" t="n">
        <v>366.3</v>
      </c>
      <c r="D2421" t="n">
        <v>848.3</v>
      </c>
      <c r="E2421" t="n">
        <v>5.4</v>
      </c>
      <c r="F2421" t="n">
        <v>10.6</v>
      </c>
      <c r="G2421" t="n">
        <v>0.4318047860426736</v>
      </c>
      <c r="H2421" t="n">
        <v>0.5681952139573264</v>
      </c>
      <c r="I2421" t="n">
        <v>0.5094339622641509</v>
      </c>
      <c r="J2421" t="n">
        <v>0.490566037735849</v>
      </c>
      <c r="K2421" t="n">
        <v>0.2199760230783432</v>
      </c>
      <c r="L2421" t="n">
        <v>0.2894579391858078</v>
      </c>
      <c r="M2421" t="n">
        <v>0.490566037735849</v>
      </c>
    </row>
    <row r="2422">
      <c r="A2422" s="323" t="n">
        <v>46094.40206018519</v>
      </c>
      <c r="B2422" s="82" t="n">
        <v>46094</v>
      </c>
      <c r="C2422" t="n">
        <v>363.4</v>
      </c>
      <c r="D2422" t="n">
        <v>825.2</v>
      </c>
      <c r="E2422" t="n">
        <v>5.4</v>
      </c>
      <c r="F2422" t="n">
        <v>10.7</v>
      </c>
      <c r="G2422" t="n">
        <v>0.4403780901599612</v>
      </c>
      <c r="H2422" t="n">
        <v>0.5596219098400388</v>
      </c>
      <c r="I2422" t="n">
        <v>0.5046728971962617</v>
      </c>
      <c r="J2422" t="n">
        <v>0.4953271028037383</v>
      </c>
      <c r="K2422" t="n">
        <v>0.2222468866227842</v>
      </c>
      <c r="L2422" t="n">
        <v>0.2824260105734775</v>
      </c>
      <c r="M2422" t="n">
        <v>0.4953271028037383</v>
      </c>
    </row>
    <row r="2423">
      <c r="A2423" s="323" t="n">
        <v>46094.43905092592</v>
      </c>
      <c r="B2423" s="82" t="n">
        <v>46094</v>
      </c>
      <c r="C2423" t="n">
        <v>358.4</v>
      </c>
      <c r="D2423" t="n">
        <v>834.2</v>
      </c>
      <c r="E2423" t="n">
        <v>5.4</v>
      </c>
      <c r="F2423" t="n">
        <v>10.6</v>
      </c>
      <c r="G2423" t="n">
        <v>0.4296331814912491</v>
      </c>
      <c r="H2423" t="n">
        <v>0.5703668185087509</v>
      </c>
      <c r="I2423" t="n">
        <v>0.5094339622641509</v>
      </c>
      <c r="J2423" t="n">
        <v>0.490566037735849</v>
      </c>
      <c r="K2423" t="n">
        <v>0.2188697339672401</v>
      </c>
      <c r="L2423" t="n">
        <v>0.2905642282969109</v>
      </c>
      <c r="M2423" t="n">
        <v>0.490566037735849</v>
      </c>
    </row>
    <row r="2424">
      <c r="A2424" s="323" t="n">
        <v>46094.48607638889</v>
      </c>
      <c r="B2424" s="82" t="n">
        <v>46094</v>
      </c>
      <c r="C2424" t="n">
        <v>359.5</v>
      </c>
      <c r="D2424" t="n">
        <v>840.4</v>
      </c>
      <c r="E2424" t="n">
        <v>5.4</v>
      </c>
      <c r="F2424" t="n">
        <v>10.8</v>
      </c>
      <c r="G2424" t="n">
        <v>0.4277724892908139</v>
      </c>
      <c r="H2424" t="n">
        <v>0.5722275107091861</v>
      </c>
      <c r="I2424" t="n">
        <v>0.5</v>
      </c>
      <c r="J2424" t="n">
        <v>0.5</v>
      </c>
      <c r="K2424" t="n">
        <v>0.213886244645407</v>
      </c>
      <c r="L2424" t="n">
        <v>0.286113755354593</v>
      </c>
      <c r="M2424" t="n">
        <v>0.5</v>
      </c>
    </row>
    <row r="2425">
      <c r="A2425" s="323" t="n">
        <v>46094.51918981481</v>
      </c>
      <c r="B2425" s="82" t="n">
        <v>46094</v>
      </c>
      <c r="C2425" t="n">
        <v>370.3</v>
      </c>
      <c r="D2425" t="n">
        <v>843.2</v>
      </c>
      <c r="E2425" t="n">
        <v>5.5</v>
      </c>
      <c r="F2425" t="n">
        <v>10.6</v>
      </c>
      <c r="G2425" t="n">
        <v>0.4391603415559772</v>
      </c>
      <c r="H2425" t="n">
        <v>0.5608396584440227</v>
      </c>
      <c r="I2425" t="n">
        <v>0.5188679245283019</v>
      </c>
      <c r="J2425" t="n">
        <v>0.4811320754716981</v>
      </c>
      <c r="K2425" t="n">
        <v>0.2278662149582901</v>
      </c>
      <c r="L2425" t="n">
        <v>0.2910017095700118</v>
      </c>
      <c r="M2425" t="n">
        <v>0.4811320754716981</v>
      </c>
    </row>
    <row r="2426">
      <c r="A2426" s="323" t="n">
        <v>46095.28486111111</v>
      </c>
      <c r="B2426" s="82" t="n">
        <v>46095</v>
      </c>
      <c r="C2426" t="n">
        <v>400.3</v>
      </c>
      <c r="D2426" t="n">
        <v>859.4</v>
      </c>
      <c r="E2426" t="n">
        <v>5.5</v>
      </c>
      <c r="F2426" t="n">
        <v>10.6</v>
      </c>
      <c r="G2426" t="n">
        <v>0.465790086106586</v>
      </c>
      <c r="H2426" t="n">
        <v>0.534209913893414</v>
      </c>
      <c r="I2426" t="n">
        <v>0.5188679245283019</v>
      </c>
      <c r="J2426" t="n">
        <v>0.4811320754716981</v>
      </c>
      <c r="K2426" t="n">
        <v>0.2416835352439833</v>
      </c>
      <c r="L2426" t="n">
        <v>0.2771843892843186</v>
      </c>
      <c r="M2426" t="n">
        <v>0.4811320754716981</v>
      </c>
    </row>
    <row r="2427">
      <c r="A2427" s="323" t="n">
        <v>46095.31025462963</v>
      </c>
      <c r="B2427" s="82" t="n">
        <v>46095</v>
      </c>
      <c r="C2427" t="n">
        <v>364.4</v>
      </c>
      <c r="D2427" t="n">
        <v>869.1</v>
      </c>
      <c r="E2427" t="n">
        <v>5.4</v>
      </c>
      <c r="F2427" t="n">
        <v>10.8</v>
      </c>
      <c r="G2427" t="n">
        <v>0.4192843171096536</v>
      </c>
      <c r="H2427" t="n">
        <v>0.5807156828903464</v>
      </c>
      <c r="I2427" t="n">
        <v>0.5</v>
      </c>
      <c r="J2427" t="n">
        <v>0.5</v>
      </c>
      <c r="K2427" t="n">
        <v>0.2096421585548268</v>
      </c>
      <c r="L2427" t="n">
        <v>0.2903578414451732</v>
      </c>
      <c r="M2427" t="n">
        <v>0.5</v>
      </c>
    </row>
    <row r="2428">
      <c r="A2428" s="323" t="n">
        <v>46095.33836805556</v>
      </c>
      <c r="B2428" s="82" t="n">
        <v>46095</v>
      </c>
      <c r="C2428" t="n">
        <v>372.1</v>
      </c>
      <c r="D2428" t="n">
        <v>826.1</v>
      </c>
      <c r="E2428" t="n">
        <v>6.1</v>
      </c>
      <c r="F2428" t="n">
        <v>10.8</v>
      </c>
      <c r="G2428" t="n">
        <v>0.4504297300568939</v>
      </c>
      <c r="H2428" t="n">
        <v>0.5495702699431061</v>
      </c>
      <c r="I2428" t="n">
        <v>0.5648148148148148</v>
      </c>
      <c r="J2428" t="n">
        <v>0.4351851851851852</v>
      </c>
      <c r="K2428" t="n">
        <v>0.2544093845691715</v>
      </c>
      <c r="L2428" t="n">
        <v>0.3104054302456432</v>
      </c>
      <c r="M2428" t="n">
        <v>0.4351851851851852</v>
      </c>
    </row>
    <row r="2429">
      <c r="A2429" s="323" t="n">
        <v>46096.26885416666</v>
      </c>
      <c r="B2429" s="82" t="n">
        <v>46096</v>
      </c>
      <c r="C2429" t="n">
        <v>363.5</v>
      </c>
      <c r="D2429" t="n">
        <v>849.1</v>
      </c>
      <c r="E2429" t="n">
        <v>5.5</v>
      </c>
      <c r="F2429" t="n">
        <v>10.6</v>
      </c>
      <c r="G2429" t="n">
        <v>0.4281003415380992</v>
      </c>
      <c r="H2429" t="n">
        <v>0.5718996584619008</v>
      </c>
      <c r="I2429" t="n">
        <v>0.5188679245283019</v>
      </c>
      <c r="J2429" t="n">
        <v>0.4811320754716981</v>
      </c>
      <c r="K2429" t="n">
        <v>0.2221275357037307</v>
      </c>
      <c r="L2429" t="n">
        <v>0.2967403888245712</v>
      </c>
      <c r="M2429" t="n">
        <v>0.4811320754716981</v>
      </c>
    </row>
    <row r="2430">
      <c r="A2430" s="323" t="n">
        <v>46096.35230324074</v>
      </c>
      <c r="B2430" s="82" t="n">
        <v>46096</v>
      </c>
      <c r="C2430" t="n">
        <v>378.4</v>
      </c>
      <c r="D2430" t="n">
        <v>842.4</v>
      </c>
      <c r="E2430" t="n">
        <v>5.4</v>
      </c>
      <c r="F2430" t="n">
        <v>10.5</v>
      </c>
      <c r="G2430" t="n">
        <v>0.4491927825261158</v>
      </c>
      <c r="H2430" t="n">
        <v>0.5508072174738842</v>
      </c>
      <c r="I2430" t="n">
        <v>0.5142857142857143</v>
      </c>
      <c r="J2430" t="n">
        <v>0.4857142857142857</v>
      </c>
      <c r="K2430" t="n">
        <v>0.231013431013431</v>
      </c>
      <c r="L2430" t="n">
        <v>0.2832722832722833</v>
      </c>
      <c r="M2430" t="n">
        <v>0.4857142857142857</v>
      </c>
    </row>
    <row r="2431">
      <c r="A2431" s="323" t="n">
        <v>46096.3972337963</v>
      </c>
      <c r="B2431" s="82" t="n">
        <v>46096</v>
      </c>
      <c r="C2431" t="n">
        <v>347.2</v>
      </c>
      <c r="D2431" t="n">
        <v>859.9</v>
      </c>
      <c r="E2431" t="n">
        <v>5.5</v>
      </c>
      <c r="F2431" t="n">
        <v>10.7</v>
      </c>
      <c r="G2431" t="n">
        <v>0.4037678799860449</v>
      </c>
      <c r="H2431" t="n">
        <v>0.5962321200139552</v>
      </c>
      <c r="I2431" t="n">
        <v>0.5140186915887851</v>
      </c>
      <c r="J2431" t="n">
        <v>0.4859813084112149</v>
      </c>
      <c r="K2431" t="n">
        <v>0.2075442373760044</v>
      </c>
      <c r="L2431" t="n">
        <v>0.3064744542127807</v>
      </c>
      <c r="M2431" t="n">
        <v>0.4859813084112149</v>
      </c>
    </row>
    <row r="2432">
      <c r="A2432" s="323" t="n">
        <v>46096.45293981482</v>
      </c>
      <c r="B2432" s="82" t="n">
        <v>46096</v>
      </c>
      <c r="C2432" t="n">
        <v>348.8</v>
      </c>
      <c r="D2432" t="n">
        <v>832.6</v>
      </c>
      <c r="E2432" t="n">
        <v>5.4</v>
      </c>
      <c r="F2432" t="n">
        <v>10.6</v>
      </c>
      <c r="G2432" t="n">
        <v>0.4189286572183522</v>
      </c>
      <c r="H2432" t="n">
        <v>0.5810713427816478</v>
      </c>
      <c r="I2432" t="n">
        <v>0.5094339622641509</v>
      </c>
      <c r="J2432" t="n">
        <v>0.490566037735849</v>
      </c>
      <c r="K2432" t="n">
        <v>0.2134164857527454</v>
      </c>
      <c r="L2432" t="n">
        <v>0.2960174765114055</v>
      </c>
      <c r="M2432" t="n">
        <v>0.490566037735849</v>
      </c>
    </row>
    <row r="2433">
      <c r="A2433" s="323" t="n">
        <v>46096.46829861111</v>
      </c>
      <c r="B2433" s="82" t="n">
        <v>46096</v>
      </c>
      <c r="C2433" t="n">
        <v>345.2</v>
      </c>
      <c r="D2433" t="n">
        <v>840.2</v>
      </c>
      <c r="E2433" t="n">
        <v>5.4</v>
      </c>
      <c r="F2433" t="n">
        <v>10.5</v>
      </c>
      <c r="G2433" t="n">
        <v>0.410854558438467</v>
      </c>
      <c r="H2433" t="n">
        <v>0.589145441561533</v>
      </c>
      <c r="I2433" t="n">
        <v>0.5142857142857143</v>
      </c>
      <c r="J2433" t="n">
        <v>0.4857142857142857</v>
      </c>
      <c r="K2433" t="n">
        <v>0.2112966300540688</v>
      </c>
      <c r="L2433" t="n">
        <v>0.3029890842316456</v>
      </c>
      <c r="M2433" t="n">
        <v>0.4857142857142857</v>
      </c>
    </row>
    <row r="2434">
      <c r="A2434" s="323" t="n">
        <v>46096.51450231481</v>
      </c>
      <c r="B2434" s="82" t="n">
        <v>46096</v>
      </c>
      <c r="C2434" t="n">
        <v>372.8</v>
      </c>
      <c r="D2434" t="n">
        <v>838.4</v>
      </c>
      <c r="E2434" t="n">
        <v>5.5</v>
      </c>
      <c r="F2434" t="n">
        <v>10.6</v>
      </c>
      <c r="G2434" t="n">
        <v>0.4446564885496184</v>
      </c>
      <c r="H2434" t="n">
        <v>0.5553435114503816</v>
      </c>
      <c r="I2434" t="n">
        <v>0.5188679245283019</v>
      </c>
      <c r="J2434" t="n">
        <v>0.4811320754716981</v>
      </c>
      <c r="K2434" t="n">
        <v>0.2307179893417831</v>
      </c>
      <c r="L2434" t="n">
        <v>0.2881499351865188</v>
      </c>
      <c r="M2434" t="n">
        <v>0.4811320754716981</v>
      </c>
    </row>
    <row r="2435">
      <c r="A2435" s="323" t="n">
        <v>46097.27177083334</v>
      </c>
      <c r="B2435" s="82" t="n">
        <v>46097</v>
      </c>
      <c r="C2435" t="n">
        <v>377.9</v>
      </c>
      <c r="D2435" t="n">
        <v>835.9</v>
      </c>
      <c r="E2435" t="n">
        <v>5.6</v>
      </c>
      <c r="F2435" t="n">
        <v>10.6</v>
      </c>
      <c r="G2435" t="n">
        <v>0.4520875702835267</v>
      </c>
      <c r="H2435" t="n">
        <v>0.5479124297164732</v>
      </c>
      <c r="I2435" t="n">
        <v>0.5283018867924528</v>
      </c>
      <c r="J2435" t="n">
        <v>0.4716981132075472</v>
      </c>
      <c r="K2435" t="n">
        <v>0.2388387163762028</v>
      </c>
      <c r="L2435" t="n">
        <v>0.28946317041625</v>
      </c>
      <c r="M2435" t="n">
        <v>0.4716981132075472</v>
      </c>
    </row>
    <row r="2436">
      <c r="A2436" s="323" t="n">
        <v>46097.29819444445</v>
      </c>
      <c r="B2436" s="82" t="n">
        <v>46097</v>
      </c>
      <c r="C2436" t="n">
        <v>385.2</v>
      </c>
      <c r="D2436" t="n">
        <v>841.2</v>
      </c>
      <c r="E2436" t="n">
        <v>5.4</v>
      </c>
      <c r="F2436" t="n">
        <v>10.5</v>
      </c>
      <c r="G2436" t="n">
        <v>0.4579172610556348</v>
      </c>
      <c r="H2436" t="n">
        <v>0.5420827389443652</v>
      </c>
      <c r="I2436" t="n">
        <v>0.5142857142857143</v>
      </c>
      <c r="J2436" t="n">
        <v>0.4857142857142857</v>
      </c>
      <c r="K2436" t="n">
        <v>0.2355003056857551</v>
      </c>
      <c r="L2436" t="n">
        <v>0.2787854085999593</v>
      </c>
      <c r="M2436" t="n">
        <v>0.4857142857142857</v>
      </c>
    </row>
    <row r="2437">
      <c r="A2437" s="323" t="n">
        <v>46097.33474537037</v>
      </c>
      <c r="B2437" s="82" t="n">
        <v>46097</v>
      </c>
      <c r="C2437" t="n">
        <v>390.4</v>
      </c>
      <c r="D2437" t="n">
        <v>845.3</v>
      </c>
      <c r="E2437" t="n">
        <v>5.5</v>
      </c>
      <c r="F2437" t="n">
        <v>10.6</v>
      </c>
      <c r="G2437" t="n">
        <v>0.4618478646634331</v>
      </c>
      <c r="H2437" t="n">
        <v>0.5381521353365669</v>
      </c>
      <c r="I2437" t="n">
        <v>0.5188679245283019</v>
      </c>
      <c r="J2437" t="n">
        <v>0.4811320754716981</v>
      </c>
      <c r="K2437" t="n">
        <v>0.2396380429857436</v>
      </c>
      <c r="L2437" t="n">
        <v>0.2792298815425583</v>
      </c>
      <c r="M2437" t="n">
        <v>0.4811320754716981</v>
      </c>
    </row>
    <row r="2438">
      <c r="A2438" s="323" t="n">
        <v>46097.3816087963</v>
      </c>
      <c r="B2438" s="82" t="n">
        <v>46097</v>
      </c>
      <c r="C2438" t="n">
        <v>420.5</v>
      </c>
      <c r="D2438" t="n">
        <v>834.6</v>
      </c>
      <c r="E2438" t="n">
        <v>5.4</v>
      </c>
      <c r="F2438" t="n">
        <v>10.6</v>
      </c>
      <c r="G2438" t="n">
        <v>0.5038341720584711</v>
      </c>
      <c r="H2438" t="n">
        <v>0.4961658279415289</v>
      </c>
      <c r="I2438" t="n">
        <v>0.5094339622641509</v>
      </c>
      <c r="J2438" t="n">
        <v>0.490566037735849</v>
      </c>
      <c r="K2438" t="n">
        <v>0.2566702385958249</v>
      </c>
      <c r="L2438" t="n">
        <v>0.2527637236683261</v>
      </c>
      <c r="M2438" t="n">
        <v>0.490566037735849</v>
      </c>
    </row>
    <row r="2439">
      <c r="A2439" s="323" t="n">
        <v>46097.47913194444</v>
      </c>
      <c r="B2439" s="82" t="n">
        <v>46097</v>
      </c>
      <c r="C2439" t="n">
        <v>382.3</v>
      </c>
      <c r="D2439" t="n">
        <v>832.4</v>
      </c>
      <c r="E2439" t="n">
        <v>5.4</v>
      </c>
      <c r="F2439" t="n">
        <v>10.5</v>
      </c>
      <c r="G2439" t="n">
        <v>0.4592743873137915</v>
      </c>
      <c r="H2439" t="n">
        <v>0.5407256126862086</v>
      </c>
      <c r="I2439" t="n">
        <v>0.5142857142857143</v>
      </c>
      <c r="J2439" t="n">
        <v>0.4857142857142857</v>
      </c>
      <c r="K2439" t="n">
        <v>0.2361982563328071</v>
      </c>
      <c r="L2439" t="n">
        <v>0.2780874579529073</v>
      </c>
      <c r="M2439" t="n">
        <v>0.4857142857142857</v>
      </c>
    </row>
    <row r="2440">
      <c r="A2440" s="323" t="n">
        <v>46097.50403935185</v>
      </c>
      <c r="B2440" s="82" t="n">
        <v>46097</v>
      </c>
      <c r="C2440" t="n">
        <v>400.2</v>
      </c>
      <c r="D2440" t="n">
        <v>848.3</v>
      </c>
      <c r="E2440" t="n">
        <v>5.4</v>
      </c>
      <c r="F2440" t="n">
        <v>10.6</v>
      </c>
      <c r="G2440" t="n">
        <v>0.4717670635388424</v>
      </c>
      <c r="H2440" t="n">
        <v>0.5282329364611575</v>
      </c>
      <c r="I2440" t="n">
        <v>0.5094339622641509</v>
      </c>
      <c r="J2440" t="n">
        <v>0.490566037735849</v>
      </c>
      <c r="K2440" t="n">
        <v>0.2403341644443159</v>
      </c>
      <c r="L2440" t="n">
        <v>0.269099797819835</v>
      </c>
      <c r="M2440" t="n">
        <v>0.490566037735849</v>
      </c>
    </row>
    <row r="2441">
      <c r="A2441" s="323" t="n">
        <v>46098.26994212963</v>
      </c>
      <c r="B2441" s="82" t="n">
        <v>46098</v>
      </c>
      <c r="C2441" t="n">
        <v>408.2</v>
      </c>
      <c r="D2441" t="n">
        <v>862.6</v>
      </c>
      <c r="E2441" t="n">
        <v>5.5</v>
      </c>
      <c r="F2441" t="n">
        <v>10.4</v>
      </c>
      <c r="G2441" t="n">
        <v>0.4732204961743566</v>
      </c>
      <c r="H2441" t="n">
        <v>0.5267795038256434</v>
      </c>
      <c r="I2441" t="n">
        <v>0.5288461538461539</v>
      </c>
      <c r="J2441" t="n">
        <v>0.4711538461538461</v>
      </c>
      <c r="K2441" t="n">
        <v>0.250260839322977</v>
      </c>
      <c r="L2441" t="n">
        <v>0.2785853145231768</v>
      </c>
      <c r="M2441" t="n">
        <v>0.4711538461538461</v>
      </c>
    </row>
    <row r="2442">
      <c r="A2442" s="323" t="n">
        <v>46098.34115740741</v>
      </c>
      <c r="B2442" s="82" t="n">
        <v>46098</v>
      </c>
      <c r="C2442" t="n">
        <v>394.4</v>
      </c>
      <c r="D2442" t="n">
        <v>835.8</v>
      </c>
      <c r="E2442" t="n">
        <v>5.4</v>
      </c>
      <c r="F2442" t="n">
        <v>10.5</v>
      </c>
      <c r="G2442" t="n">
        <v>0.4718832256520699</v>
      </c>
      <c r="H2442" t="n">
        <v>0.5281167743479301</v>
      </c>
      <c r="I2442" t="n">
        <v>0.5142857142857143</v>
      </c>
      <c r="J2442" t="n">
        <v>0.4857142857142857</v>
      </c>
      <c r="K2442" t="n">
        <v>0.2426828017639217</v>
      </c>
      <c r="L2442" t="n">
        <v>0.2716029125217927</v>
      </c>
      <c r="M2442" t="n">
        <v>0.4857142857142857</v>
      </c>
    </row>
    <row r="2443">
      <c r="A2443" s="323" t="n">
        <v>46098.38586805556</v>
      </c>
      <c r="B2443" s="82" t="n">
        <v>46098</v>
      </c>
      <c r="C2443" t="n">
        <v>377.4</v>
      </c>
      <c r="D2443" t="n">
        <v>839.4</v>
      </c>
      <c r="E2443" t="n">
        <v>5.5</v>
      </c>
      <c r="F2443" t="n">
        <v>10.4</v>
      </c>
      <c r="G2443" t="n">
        <v>0.4496068620443174</v>
      </c>
      <c r="H2443" t="n">
        <v>0.5503931379556827</v>
      </c>
      <c r="I2443" t="n">
        <v>0.5288461538461539</v>
      </c>
      <c r="J2443" t="n">
        <v>0.4711538461538461</v>
      </c>
      <c r="K2443" t="n">
        <v>0.2377728597349755</v>
      </c>
      <c r="L2443" t="n">
        <v>0.2910732941111783</v>
      </c>
      <c r="M2443" t="n">
        <v>0.4711538461538461</v>
      </c>
    </row>
    <row r="2444">
      <c r="A2444" s="323" t="n">
        <v>46098.42950231482</v>
      </c>
      <c r="B2444" s="82" t="n">
        <v>46098</v>
      </c>
      <c r="C2444" t="n">
        <v>396.6</v>
      </c>
      <c r="D2444" t="n">
        <v>830.6</v>
      </c>
      <c r="E2444" t="n">
        <v>5.3</v>
      </c>
      <c r="F2444" t="n">
        <v>10.5</v>
      </c>
      <c r="G2444" t="n">
        <v>0.4774861545870455</v>
      </c>
      <c r="H2444" t="n">
        <v>0.5225138454129544</v>
      </c>
      <c r="I2444" t="n">
        <v>0.5047619047619047</v>
      </c>
      <c r="J2444" t="n">
        <v>0.4952380952380953</v>
      </c>
      <c r="K2444" t="n">
        <v>0.2410168208867944</v>
      </c>
      <c r="L2444" t="n">
        <v>0.2637450838751103</v>
      </c>
      <c r="M2444" t="n">
        <v>0.4952380952380953</v>
      </c>
    </row>
    <row r="2445">
      <c r="A2445" s="323" t="n">
        <v>46098.4666087963</v>
      </c>
      <c r="B2445" s="82" t="n">
        <v>46098</v>
      </c>
      <c r="C2445" t="n">
        <v>392.2</v>
      </c>
      <c r="D2445" t="n">
        <v>833.9</v>
      </c>
      <c r="E2445" t="n">
        <v>5.5</v>
      </c>
      <c r="F2445" t="n">
        <v>10.6</v>
      </c>
      <c r="G2445" t="n">
        <v>0.4703201822760523</v>
      </c>
      <c r="H2445" t="n">
        <v>0.5296798177239477</v>
      </c>
      <c r="I2445" t="n">
        <v>0.5188679245283019</v>
      </c>
      <c r="J2445" t="n">
        <v>0.4811320754716981</v>
      </c>
      <c r="K2445" t="n">
        <v>0.2440340568413479</v>
      </c>
      <c r="L2445" t="n">
        <v>0.274833867686954</v>
      </c>
      <c r="M2445" t="n">
        <v>0.4811320754716981</v>
      </c>
    </row>
    <row r="2446">
      <c r="A2446" s="323" t="n">
        <v>46100.2602662037</v>
      </c>
      <c r="B2446" s="82" t="n">
        <v>46100</v>
      </c>
      <c r="C2446" t="n">
        <v>382.2</v>
      </c>
      <c r="D2446" t="n">
        <v>858.8</v>
      </c>
      <c r="E2446" t="n">
        <v>5.5</v>
      </c>
      <c r="F2446" t="n">
        <v>10.8</v>
      </c>
      <c r="G2446" t="n">
        <v>0.4450395901257569</v>
      </c>
      <c r="H2446" t="n">
        <v>0.5549604098742431</v>
      </c>
      <c r="I2446" t="n">
        <v>0.5092592592592592</v>
      </c>
      <c r="J2446" t="n">
        <v>0.4907407407407408</v>
      </c>
      <c r="K2446" t="n">
        <v>0.2266405320084873</v>
      </c>
      <c r="L2446" t="n">
        <v>0.2826187272507719</v>
      </c>
      <c r="M2446" t="n">
        <v>0.4907407407407408</v>
      </c>
    </row>
    <row r="2447">
      <c r="A2447" s="323" t="n">
        <v>46100.29696759259</v>
      </c>
      <c r="B2447" s="82" t="n">
        <v>46100</v>
      </c>
      <c r="C2447" t="n">
        <v>390.3</v>
      </c>
      <c r="D2447" t="n">
        <v>847.5</v>
      </c>
      <c r="E2447" t="n">
        <v>5.5</v>
      </c>
      <c r="F2447" t="n">
        <v>10.6</v>
      </c>
      <c r="G2447" t="n">
        <v>0.4605309734513274</v>
      </c>
      <c r="H2447" t="n">
        <v>0.5394690265486726</v>
      </c>
      <c r="I2447" t="n">
        <v>0.5188679245283019</v>
      </c>
      <c r="J2447" t="n">
        <v>0.4811320754716981</v>
      </c>
      <c r="K2447" t="n">
        <v>0.2389547503756888</v>
      </c>
      <c r="L2447" t="n">
        <v>0.2799131741526131</v>
      </c>
      <c r="M2447" t="n">
        <v>0.4811320754716981</v>
      </c>
    </row>
    <row r="2448">
      <c r="A2448" s="323" t="n">
        <v>46100.34230324074</v>
      </c>
      <c r="B2448" s="82" t="n">
        <v>46100</v>
      </c>
      <c r="C2448" t="n">
        <v>379.5</v>
      </c>
      <c r="D2448" t="n">
        <v>833.9</v>
      </c>
      <c r="E2448" t="n">
        <v>5.4</v>
      </c>
      <c r="F2448" t="n">
        <v>10.7</v>
      </c>
      <c r="G2448" t="n">
        <v>0.455090538433865</v>
      </c>
      <c r="H2448" t="n">
        <v>0.5449094615661351</v>
      </c>
      <c r="I2448" t="n">
        <v>0.5046728971962617</v>
      </c>
      <c r="J2448" t="n">
        <v>0.4953271028037383</v>
      </c>
      <c r="K2448" t="n">
        <v>0.2296718605180254</v>
      </c>
      <c r="L2448" t="n">
        <v>0.2750010366782364</v>
      </c>
      <c r="M2448" t="n">
        <v>0.4953271028037383</v>
      </c>
    </row>
    <row r="2449">
      <c r="A2449" s="323" t="n">
        <v>46100.39898148148</v>
      </c>
      <c r="B2449" s="82" t="n">
        <v>46100</v>
      </c>
      <c r="C2449" t="n">
        <v>381.2</v>
      </c>
      <c r="D2449" t="n">
        <v>843.3</v>
      </c>
      <c r="E2449" t="n">
        <v>5.4</v>
      </c>
      <c r="F2449" t="n">
        <v>10.9</v>
      </c>
      <c r="G2449" t="n">
        <v>0.4520336772204435</v>
      </c>
      <c r="H2449" t="n">
        <v>0.5479663227795565</v>
      </c>
      <c r="I2449" t="n">
        <v>0.4954128440366973</v>
      </c>
      <c r="J2449" t="n">
        <v>0.5045871559633027</v>
      </c>
      <c r="K2449" t="n">
        <v>0.2239432896321464</v>
      </c>
      <c r="L2449" t="n">
        <v>0.271469554404551</v>
      </c>
      <c r="M2449" t="n">
        <v>0.5045871559633027</v>
      </c>
    </row>
    <row r="2450">
      <c r="A2450" s="323" t="n">
        <v>46100.42278935185</v>
      </c>
      <c r="B2450" s="82" t="n">
        <v>46100</v>
      </c>
      <c r="C2450" t="n">
        <v>375.5</v>
      </c>
      <c r="D2450" t="n">
        <v>830.9</v>
      </c>
      <c r="E2450" t="n">
        <v>5.5</v>
      </c>
      <c r="F2450" t="n">
        <v>10.4</v>
      </c>
      <c r="G2450" t="n">
        <v>0.4519196052473222</v>
      </c>
      <c r="H2450" t="n">
        <v>0.5480803947526778</v>
      </c>
      <c r="I2450" t="n">
        <v>0.5288461538461539</v>
      </c>
      <c r="J2450" t="n">
        <v>0.4711538461538461</v>
      </c>
      <c r="K2450" t="n">
        <v>0.2389959450827185</v>
      </c>
      <c r="L2450" t="n">
        <v>0.2898502087634354</v>
      </c>
      <c r="M2450" t="n">
        <v>0.4711538461538461</v>
      </c>
    </row>
    <row r="2451">
      <c r="A2451" s="323" t="n">
        <v>46100.46388888889</v>
      </c>
      <c r="B2451" s="82" t="n">
        <v>46100</v>
      </c>
      <c r="C2451" t="n">
        <v>385.3</v>
      </c>
      <c r="D2451" t="n">
        <v>838.3</v>
      </c>
      <c r="E2451" t="n">
        <v>5.5</v>
      </c>
      <c r="F2451" t="n">
        <v>10.5</v>
      </c>
      <c r="G2451" t="n">
        <v>0.4596206608612669</v>
      </c>
      <c r="H2451" t="n">
        <v>0.5403793391387332</v>
      </c>
      <c r="I2451" t="n">
        <v>0.5238095238095238</v>
      </c>
      <c r="J2451" t="n">
        <v>0.4761904761904762</v>
      </c>
      <c r="K2451" t="n">
        <v>0.2407536794987589</v>
      </c>
      <c r="L2451" t="n">
        <v>0.283055844310765</v>
      </c>
      <c r="M2451" t="n">
        <v>0.4761904761904762</v>
      </c>
    </row>
    <row r="2452">
      <c r="A2452" s="323" t="n">
        <v>46100.50708333333</v>
      </c>
      <c r="B2452" s="82" t="n">
        <v>46100</v>
      </c>
      <c r="C2452" t="n">
        <v>372.5</v>
      </c>
      <c r="D2452" t="n">
        <v>854.7</v>
      </c>
      <c r="E2452" t="n">
        <v>5.4</v>
      </c>
      <c r="F2452" t="n">
        <v>10.7</v>
      </c>
      <c r="G2452" t="n">
        <v>0.4358254358254358</v>
      </c>
      <c r="H2452" t="n">
        <v>0.5641745641745642</v>
      </c>
      <c r="I2452" t="n">
        <v>0.5046728971962617</v>
      </c>
      <c r="J2452" t="n">
        <v>0.4953271028037383</v>
      </c>
      <c r="K2452" t="n">
        <v>0.2199492853698461</v>
      </c>
      <c r="L2452" t="n">
        <v>0.2847236118264156</v>
      </c>
      <c r="M2452" t="n">
        <v>0.4953271028037383</v>
      </c>
    </row>
    <row r="2453">
      <c r="A2453" s="323" t="n">
        <v>46101.26635416667</v>
      </c>
      <c r="B2453" s="82" t="n">
        <v>46101</v>
      </c>
      <c r="C2453" t="n">
        <v>380.5</v>
      </c>
      <c r="D2453" t="n">
        <v>853.7</v>
      </c>
      <c r="E2453" t="n">
        <v>5.6</v>
      </c>
      <c r="F2453" t="n">
        <v>10.6</v>
      </c>
      <c r="G2453" t="n">
        <v>0.4457069228066065</v>
      </c>
      <c r="H2453" t="n">
        <v>0.5542930771933935</v>
      </c>
      <c r="I2453" t="n">
        <v>0.5283018867924528</v>
      </c>
      <c r="J2453" t="n">
        <v>0.4716981132075472</v>
      </c>
      <c r="K2453" t="n">
        <v>0.2354678082751883</v>
      </c>
      <c r="L2453" t="n">
        <v>0.2928340785172645</v>
      </c>
      <c r="M2453" t="n">
        <v>0.4716981132075472</v>
      </c>
    </row>
    <row r="2454">
      <c r="A2454" s="323" t="n">
        <v>46101.30355324074</v>
      </c>
      <c r="B2454" s="82" t="n">
        <v>46101</v>
      </c>
      <c r="C2454" t="n">
        <v>392.3</v>
      </c>
      <c r="D2454" t="n">
        <v>850.2</v>
      </c>
      <c r="E2454" t="n">
        <v>5.4</v>
      </c>
      <c r="F2454" t="n">
        <v>10.7</v>
      </c>
      <c r="G2454" t="n">
        <v>0.4614208421547871</v>
      </c>
      <c r="H2454" t="n">
        <v>0.5385791578452129</v>
      </c>
      <c r="I2454" t="n">
        <v>0.5046728971962617</v>
      </c>
      <c r="J2454" t="n">
        <v>0.4953271028037383</v>
      </c>
      <c r="K2454" t="n">
        <v>0.2328665932369954</v>
      </c>
      <c r="L2454" t="n">
        <v>0.2718063039592664</v>
      </c>
      <c r="M2454" t="n">
        <v>0.4953271028037383</v>
      </c>
    </row>
    <row r="2455">
      <c r="A2455" s="323" t="n">
        <v>46101.34957175926</v>
      </c>
      <c r="B2455" s="82" t="n">
        <v>46101</v>
      </c>
      <c r="C2455" t="n">
        <v>385.6</v>
      </c>
      <c r="D2455" t="n">
        <v>847.6</v>
      </c>
      <c r="E2455" t="n">
        <v>5.5</v>
      </c>
      <c r="F2455" t="n">
        <v>10.6</v>
      </c>
      <c r="G2455" t="n">
        <v>0.4549315714959887</v>
      </c>
      <c r="H2455" t="n">
        <v>0.5450684285040113</v>
      </c>
      <c r="I2455" t="n">
        <v>0.5188679245283019</v>
      </c>
      <c r="J2455" t="n">
        <v>0.4811320754716981</v>
      </c>
      <c r="K2455" t="n">
        <v>0.2360494003045224</v>
      </c>
      <c r="L2455" t="n">
        <v>0.2828185242237795</v>
      </c>
      <c r="M2455" t="n">
        <v>0.4811320754716981</v>
      </c>
    </row>
    <row r="2456">
      <c r="A2456" s="323" t="n">
        <v>46101.40302083334</v>
      </c>
      <c r="B2456" s="82" t="n">
        <v>46101</v>
      </c>
      <c r="C2456" t="n">
        <v>380.3</v>
      </c>
      <c r="D2456" t="n">
        <v>848.2</v>
      </c>
      <c r="E2456" t="n">
        <v>5.5</v>
      </c>
      <c r="F2456" t="n">
        <v>10.5</v>
      </c>
      <c r="G2456" t="n">
        <v>0.4483612355576515</v>
      </c>
      <c r="H2456" t="n">
        <v>0.5516387644423485</v>
      </c>
      <c r="I2456" t="n">
        <v>0.5238095238095238</v>
      </c>
      <c r="J2456" t="n">
        <v>0.4761904761904762</v>
      </c>
      <c r="K2456" t="n">
        <v>0.2348558852921032</v>
      </c>
      <c r="L2456" t="n">
        <v>0.2889536385174207</v>
      </c>
      <c r="M2456" t="n">
        <v>0.4761904761904762</v>
      </c>
    </row>
    <row r="2457">
      <c r="A2457" s="323" t="n">
        <v>46101.44755787037</v>
      </c>
      <c r="B2457" s="82" t="n">
        <v>46101</v>
      </c>
      <c r="C2457" t="n">
        <v>390.2</v>
      </c>
      <c r="D2457" t="n">
        <v>838.4</v>
      </c>
      <c r="E2457" t="n">
        <v>5.4</v>
      </c>
      <c r="F2457" t="n">
        <v>10.6</v>
      </c>
      <c r="G2457" t="n">
        <v>0.4654103053435115</v>
      </c>
      <c r="H2457" t="n">
        <v>0.5345896946564885</v>
      </c>
      <c r="I2457" t="n">
        <v>0.5094339622641509</v>
      </c>
      <c r="J2457" t="n">
        <v>0.490566037735849</v>
      </c>
      <c r="K2457" t="n">
        <v>0.2370958159297134</v>
      </c>
      <c r="L2457" t="n">
        <v>0.2723381463344375</v>
      </c>
      <c r="M2457" t="n">
        <v>0.490566037735849</v>
      </c>
    </row>
    <row r="2458">
      <c r="A2458" s="323" t="n">
        <v>46101.46923611111</v>
      </c>
      <c r="B2458" s="82" t="n">
        <v>46101</v>
      </c>
      <c r="C2458" t="n">
        <v>375.4</v>
      </c>
      <c r="D2458" t="n">
        <v>848.8</v>
      </c>
      <c r="E2458" t="n">
        <v>5.6</v>
      </c>
      <c r="F2458" t="n">
        <v>10.6</v>
      </c>
      <c r="G2458" t="n">
        <v>0.4422714420358153</v>
      </c>
      <c r="H2458" t="n">
        <v>0.5577285579641847</v>
      </c>
      <c r="I2458" t="n">
        <v>0.5283018867924528</v>
      </c>
      <c r="J2458" t="n">
        <v>0.4716981132075472</v>
      </c>
      <c r="K2458" t="n">
        <v>0.2336528373019401</v>
      </c>
      <c r="L2458" t="n">
        <v>0.2946490494905127</v>
      </c>
      <c r="M2458" t="n">
        <v>0.4716981132075472</v>
      </c>
    </row>
    <row r="2459">
      <c r="A2459" s="323" t="n">
        <v>46101.50716435185</v>
      </c>
      <c r="B2459" s="82" t="n">
        <v>46101</v>
      </c>
      <c r="C2459" t="n">
        <v>380.2</v>
      </c>
      <c r="D2459" t="n">
        <v>842.3</v>
      </c>
      <c r="E2459" t="n">
        <v>5.5</v>
      </c>
      <c r="F2459" t="n">
        <v>10.5</v>
      </c>
      <c r="G2459" t="n">
        <v>0.4513831176540425</v>
      </c>
      <c r="H2459" t="n">
        <v>0.5486168823459575</v>
      </c>
      <c r="I2459" t="n">
        <v>0.5238095238095238</v>
      </c>
      <c r="J2459" t="n">
        <v>0.4761904761904762</v>
      </c>
      <c r="K2459" t="n">
        <v>0.2364387759140223</v>
      </c>
      <c r="L2459" t="n">
        <v>0.2873707478955015</v>
      </c>
      <c r="M2459" t="n">
        <v>0.4761904761904762</v>
      </c>
    </row>
    <row r="2460">
      <c r="A2460" s="323" t="n">
        <v>46103.27214120371</v>
      </c>
      <c r="B2460" s="82" t="n">
        <v>46103</v>
      </c>
      <c r="C2460" t="n">
        <v>379.8</v>
      </c>
      <c r="D2460" t="n">
        <v>864.9</v>
      </c>
      <c r="E2460" t="n">
        <v>5.4</v>
      </c>
      <c r="F2460" t="n">
        <v>10.6</v>
      </c>
      <c r="G2460" t="n">
        <v>0.4391259105098856</v>
      </c>
      <c r="H2460" t="n">
        <v>0.5608740894901144</v>
      </c>
      <c r="I2460" t="n">
        <v>0.5094339622641509</v>
      </c>
      <c r="J2460" t="n">
        <v>0.490566037735849</v>
      </c>
      <c r="K2460" t="n">
        <v>0.223705652523904</v>
      </c>
      <c r="L2460" t="n">
        <v>0.285728309740247</v>
      </c>
      <c r="M2460" t="n">
        <v>0.490566037735849</v>
      </c>
    </row>
    <row r="2461">
      <c r="A2461" s="323" t="n">
        <v>46103.30245370371</v>
      </c>
      <c r="B2461" s="82" t="n">
        <v>46103</v>
      </c>
      <c r="C2461" t="n">
        <v>382.5</v>
      </c>
      <c r="D2461" t="n">
        <v>856.3</v>
      </c>
      <c r="E2461" t="n">
        <v>5.5</v>
      </c>
      <c r="F2461" t="n">
        <v>10.6</v>
      </c>
      <c r="G2461" t="n">
        <v>0.4466892444236833</v>
      </c>
      <c r="H2461" t="n">
        <v>0.5533107555763167</v>
      </c>
      <c r="I2461" t="n">
        <v>0.5188679245283019</v>
      </c>
      <c r="J2461" t="n">
        <v>0.4811320754716981</v>
      </c>
      <c r="K2461" t="n">
        <v>0.2317727211632319</v>
      </c>
      <c r="L2461" t="n">
        <v>0.28709520336507</v>
      </c>
      <c r="M2461" t="n">
        <v>0.4811320754716981</v>
      </c>
    </row>
    <row r="2462">
      <c r="A2462" s="323" t="n">
        <v>46103.35607638889</v>
      </c>
      <c r="B2462" s="82" t="n">
        <v>46103</v>
      </c>
      <c r="C2462" t="n">
        <v>375.4</v>
      </c>
      <c r="D2462" t="n">
        <v>848.2</v>
      </c>
      <c r="E2462" t="n">
        <v>5.4</v>
      </c>
      <c r="F2462" t="n">
        <v>10.6</v>
      </c>
      <c r="G2462" t="n">
        <v>0.4425842961565668</v>
      </c>
      <c r="H2462" t="n">
        <v>0.5574157038434332</v>
      </c>
      <c r="I2462" t="n">
        <v>0.5094339622641509</v>
      </c>
      <c r="J2462" t="n">
        <v>0.490566037735849</v>
      </c>
      <c r="K2462" t="n">
        <v>0.2254674716269303</v>
      </c>
      <c r="L2462" t="n">
        <v>0.2839664906372207</v>
      </c>
      <c r="M2462" t="n">
        <v>0.490566037735849</v>
      </c>
    </row>
    <row r="2463">
      <c r="A2463" s="323" t="n">
        <v>46103.38663194444</v>
      </c>
      <c r="B2463" s="82" t="n">
        <v>46103</v>
      </c>
      <c r="C2463" t="n">
        <v>360.3</v>
      </c>
      <c r="D2463" t="n">
        <v>843.4</v>
      </c>
      <c r="E2463" t="n">
        <v>5.4</v>
      </c>
      <c r="F2463" t="n">
        <v>10.5</v>
      </c>
      <c r="G2463" t="n">
        <v>0.4271994308750297</v>
      </c>
      <c r="H2463" t="n">
        <v>0.5728005691249703</v>
      </c>
      <c r="I2463" t="n">
        <v>0.5142857142857143</v>
      </c>
      <c r="J2463" t="n">
        <v>0.4857142857142857</v>
      </c>
      <c r="K2463" t="n">
        <v>0.2197025644500153</v>
      </c>
      <c r="L2463" t="n">
        <v>0.2945831498356991</v>
      </c>
      <c r="M2463" t="n">
        <v>0.4857142857142857</v>
      </c>
    </row>
    <row r="2464">
      <c r="A2464" s="323" t="n">
        <v>46103.4227662037</v>
      </c>
      <c r="B2464" s="82" t="n">
        <v>46103</v>
      </c>
      <c r="C2464" t="n">
        <v>380.1</v>
      </c>
      <c r="D2464" t="n">
        <v>847.8</v>
      </c>
      <c r="E2464" t="n">
        <v>5.4</v>
      </c>
      <c r="F2464" t="n">
        <v>10.4</v>
      </c>
      <c r="G2464" t="n">
        <v>0.4483368719037509</v>
      </c>
      <c r="H2464" t="n">
        <v>0.5516631280962491</v>
      </c>
      <c r="I2464" t="n">
        <v>0.5192307692307693</v>
      </c>
      <c r="J2464" t="n">
        <v>0.4807692307692307</v>
      </c>
      <c r="K2464" t="n">
        <v>0.2327902988731015</v>
      </c>
      <c r="L2464" t="n">
        <v>0.2864404703576678</v>
      </c>
      <c r="M2464" t="n">
        <v>0.4807692307692307</v>
      </c>
    </row>
    <row r="2465">
      <c r="A2465" s="323" t="n">
        <v>46103.48642361111</v>
      </c>
      <c r="B2465" s="82" t="n">
        <v>46103</v>
      </c>
      <c r="C2465" t="n">
        <v>386.5</v>
      </c>
      <c r="D2465" t="n">
        <v>850.3</v>
      </c>
      <c r="E2465" t="n">
        <v>5.5</v>
      </c>
      <c r="F2465" t="n">
        <v>10.5</v>
      </c>
      <c r="G2465" t="n">
        <v>0.4545454545454546</v>
      </c>
      <c r="H2465" t="n">
        <v>0.5454545454545454</v>
      </c>
      <c r="I2465" t="n">
        <v>0.5238095238095238</v>
      </c>
      <c r="J2465" t="n">
        <v>0.4761904761904762</v>
      </c>
      <c r="K2465" t="n">
        <v>0.2380952380952381</v>
      </c>
      <c r="L2465" t="n">
        <v>0.2857142857142857</v>
      </c>
      <c r="M2465" t="n">
        <v>0.4761904761904762</v>
      </c>
    </row>
    <row r="2466">
      <c r="A2466" s="323" t="n">
        <v>46103.51783564815</v>
      </c>
      <c r="B2466" s="82" t="n">
        <v>46103</v>
      </c>
      <c r="C2466" t="n">
        <v>400.6</v>
      </c>
      <c r="D2466" t="n">
        <v>842.3</v>
      </c>
      <c r="E2466" t="n">
        <v>5.4</v>
      </c>
      <c r="F2466" t="n">
        <v>10.6</v>
      </c>
      <c r="G2466" t="n">
        <v>0.4756025169179628</v>
      </c>
      <c r="H2466" t="n">
        <v>0.5243974830820373</v>
      </c>
      <c r="I2466" t="n">
        <v>0.5094339622641509</v>
      </c>
      <c r="J2466" t="n">
        <v>0.490566037735849</v>
      </c>
      <c r="K2466" t="n">
        <v>0.2422880746563207</v>
      </c>
      <c r="L2466" t="n">
        <v>0.2671458876078303</v>
      </c>
      <c r="M2466" t="n">
        <v>0.490566037735849</v>
      </c>
    </row>
    <row r="2467">
      <c r="A2467" s="323" t="n">
        <v>46104.24934027778</v>
      </c>
      <c r="B2467" s="82" t="n">
        <v>46104</v>
      </c>
      <c r="C2467" t="n">
        <v>375.3</v>
      </c>
      <c r="D2467" t="n">
        <v>845.5</v>
      </c>
      <c r="E2467" t="n">
        <v>5.4</v>
      </c>
      <c r="F2467" t="n">
        <v>10.5</v>
      </c>
      <c r="G2467" t="n">
        <v>0.44387936132466</v>
      </c>
      <c r="H2467" t="n">
        <v>0.55612063867534</v>
      </c>
      <c r="I2467" t="n">
        <v>0.5142857142857143</v>
      </c>
      <c r="J2467" t="n">
        <v>0.4857142857142857</v>
      </c>
      <c r="K2467" t="n">
        <v>0.2282808143955395</v>
      </c>
      <c r="L2467" t="n">
        <v>0.2860048998901749</v>
      </c>
      <c r="M2467" t="n">
        <v>0.4857142857142857</v>
      </c>
    </row>
    <row r="2468">
      <c r="A2468" s="323" t="n">
        <v>46104.30162037037</v>
      </c>
      <c r="B2468" s="82" t="n">
        <v>46104</v>
      </c>
      <c r="C2468" t="n">
        <v>380.2</v>
      </c>
      <c r="D2468" t="n">
        <v>843.3</v>
      </c>
      <c r="E2468" t="n">
        <v>5.5</v>
      </c>
      <c r="F2468" t="n">
        <v>10.6</v>
      </c>
      <c r="G2468" t="n">
        <v>0.4508478595991937</v>
      </c>
      <c r="H2468" t="n">
        <v>0.5491521404008064</v>
      </c>
      <c r="I2468" t="n">
        <v>0.5188679245283019</v>
      </c>
      <c r="J2468" t="n">
        <v>0.4811320754716981</v>
      </c>
      <c r="K2468" t="n">
        <v>0.2339304931882609</v>
      </c>
      <c r="L2468" t="n">
        <v>0.2849374313400411</v>
      </c>
      <c r="M2468" t="n">
        <v>0.4811320754716981</v>
      </c>
    </row>
    <row r="2469">
      <c r="A2469" s="323" t="n">
        <v>46104.34262731481</v>
      </c>
      <c r="B2469" s="82" t="n">
        <v>46104</v>
      </c>
      <c r="C2469" t="n">
        <v>360.2</v>
      </c>
      <c r="D2469" t="n">
        <v>841.1</v>
      </c>
      <c r="E2469" t="n">
        <v>5.3</v>
      </c>
      <c r="F2469" t="n">
        <v>10.7</v>
      </c>
      <c r="G2469" t="n">
        <v>0.4282487219117821</v>
      </c>
      <c r="H2469" t="n">
        <v>0.5717512780882178</v>
      </c>
      <c r="I2469" t="n">
        <v>0.4953271028037383</v>
      </c>
      <c r="J2469" t="n">
        <v>0.5046728971962616</v>
      </c>
      <c r="K2469" t="n">
        <v>0.2121231987039669</v>
      </c>
      <c r="L2469" t="n">
        <v>0.2832039040997714</v>
      </c>
      <c r="M2469" t="n">
        <v>0.5046728971962616</v>
      </c>
    </row>
    <row r="2470">
      <c r="A2470" s="323" t="n">
        <v>46104.39603009259</v>
      </c>
      <c r="B2470" s="82" t="n">
        <v>46104</v>
      </c>
      <c r="C2470" t="n">
        <v>372.3</v>
      </c>
      <c r="D2470" t="n">
        <v>839.6</v>
      </c>
      <c r="E2470" t="n">
        <v>5.4</v>
      </c>
      <c r="F2470" t="n">
        <v>10.6</v>
      </c>
      <c r="G2470" t="n">
        <v>0.443425440686041</v>
      </c>
      <c r="H2470" t="n">
        <v>0.556574559313959</v>
      </c>
      <c r="I2470" t="n">
        <v>0.5094339622641509</v>
      </c>
      <c r="J2470" t="n">
        <v>0.490566037735849</v>
      </c>
      <c r="K2470" t="n">
        <v>0.2258959792174171</v>
      </c>
      <c r="L2470" t="n">
        <v>0.2835379830467338</v>
      </c>
      <c r="M2470" t="n">
        <v>0.490566037735849</v>
      </c>
    </row>
    <row r="2471">
      <c r="A2471" s="323" t="n">
        <v>46104.4497337963</v>
      </c>
      <c r="B2471" s="82" t="n">
        <v>46104</v>
      </c>
      <c r="C2471" t="n">
        <v>390.2</v>
      </c>
      <c r="D2471" t="n">
        <v>844.5</v>
      </c>
      <c r="E2471" t="n">
        <v>5.5</v>
      </c>
      <c r="F2471" t="n">
        <v>10.6</v>
      </c>
      <c r="G2471" t="n">
        <v>0.462048549437537</v>
      </c>
      <c r="H2471" t="n">
        <v>0.537951450562463</v>
      </c>
      <c r="I2471" t="n">
        <v>0.5188679245283019</v>
      </c>
      <c r="J2471" t="n">
        <v>0.4811320754716981</v>
      </c>
      <c r="K2471" t="n">
        <v>0.2397421718779673</v>
      </c>
      <c r="L2471" t="n">
        <v>0.2791257526503346</v>
      </c>
      <c r="M2471" t="n">
        <v>0.4811320754716981</v>
      </c>
    </row>
    <row r="2472">
      <c r="A2472" s="323" t="n">
        <v>46104.47298611111</v>
      </c>
      <c r="B2472" s="82" t="n">
        <v>46104</v>
      </c>
      <c r="C2472" t="n">
        <v>363.4</v>
      </c>
      <c r="D2472" t="n">
        <v>836.4</v>
      </c>
      <c r="E2472" t="n">
        <v>5.4</v>
      </c>
      <c r="F2472" t="n">
        <v>10.5</v>
      </c>
      <c r="G2472" t="n">
        <v>0.4344811095169775</v>
      </c>
      <c r="H2472" t="n">
        <v>0.5655188904830225</v>
      </c>
      <c r="I2472" t="n">
        <v>0.5142857142857143</v>
      </c>
      <c r="J2472" t="n">
        <v>0.4857142857142857</v>
      </c>
      <c r="K2472" t="n">
        <v>0.2234474277515885</v>
      </c>
      <c r="L2472" t="n">
        <v>0.2908382865341259</v>
      </c>
      <c r="M2472" t="n">
        <v>0.4857142857142857</v>
      </c>
    </row>
    <row r="2473">
      <c r="A2473" s="323" t="n">
        <v>46104.50209490741</v>
      </c>
      <c r="B2473" s="82" t="n">
        <v>46104</v>
      </c>
      <c r="C2473" t="n">
        <v>375.4</v>
      </c>
      <c r="D2473" t="n">
        <v>832.4</v>
      </c>
      <c r="E2473" t="n">
        <v>5.5</v>
      </c>
      <c r="F2473" t="n">
        <v>10.6</v>
      </c>
      <c r="G2473" t="n">
        <v>0.4509851033157136</v>
      </c>
      <c r="H2473" t="n">
        <v>0.5490148966842864</v>
      </c>
      <c r="I2473" t="n">
        <v>0.5188679245283019</v>
      </c>
      <c r="J2473" t="n">
        <v>0.4811320754716981</v>
      </c>
      <c r="K2473" t="n">
        <v>0.2340017045506061</v>
      </c>
      <c r="L2473" t="n">
        <v>0.2848662199776957</v>
      </c>
      <c r="M2473" t="n">
        <v>0.4811320754716981</v>
      </c>
    </row>
    <row r="2474">
      <c r="A2474" s="323" t="n">
        <v>46105.3087962963</v>
      </c>
      <c r="B2474" s="82" t="n">
        <v>46105</v>
      </c>
      <c r="C2474" t="n">
        <v>368.5</v>
      </c>
      <c r="D2474" t="n">
        <v>856.3</v>
      </c>
      <c r="E2474" t="n">
        <v>2.9</v>
      </c>
      <c r="F2474" t="n">
        <v>5.7</v>
      </c>
      <c r="G2474" t="n">
        <v>0.4303398341702674</v>
      </c>
      <c r="H2474" t="n">
        <v>0.5696601658297326</v>
      </c>
      <c r="I2474" t="n">
        <v>0.5087719298245613</v>
      </c>
      <c r="J2474" t="n">
        <v>0.4912280701754386</v>
      </c>
      <c r="K2474" t="n">
        <v>0.2189448279111887</v>
      </c>
      <c r="L2474" t="n">
        <v>0.2898271019133726</v>
      </c>
      <c r="M2474" t="n">
        <v>0.4912280701754386</v>
      </c>
    </row>
    <row r="2475">
      <c r="A2475" s="323" t="n">
        <v>46105.37571759259</v>
      </c>
      <c r="B2475" s="82" t="n">
        <v>46105</v>
      </c>
      <c r="C2475" t="n">
        <v>375.2</v>
      </c>
      <c r="D2475" t="n">
        <v>846.3</v>
      </c>
      <c r="E2475" t="n">
        <v>2.8</v>
      </c>
      <c r="F2475" t="n">
        <v>5.6</v>
      </c>
      <c r="G2475" t="n">
        <v>0.4433416046319272</v>
      </c>
      <c r="H2475" t="n">
        <v>0.5566583953680728</v>
      </c>
      <c r="I2475" t="n">
        <v>0.5</v>
      </c>
      <c r="J2475" t="n">
        <v>0.5</v>
      </c>
      <c r="K2475" t="n">
        <v>0.2216708023159636</v>
      </c>
      <c r="L2475" t="n">
        <v>0.2783291976840364</v>
      </c>
      <c r="M2475" t="n">
        <v>0.5</v>
      </c>
    </row>
    <row r="2476">
      <c r="A2476" s="323" t="n">
        <v>46106.27149305555</v>
      </c>
      <c r="B2476" s="82" t="n">
        <v>46106</v>
      </c>
      <c r="C2476" t="n">
        <v>364.9</v>
      </c>
      <c r="D2476" t="n">
        <v>849.7</v>
      </c>
      <c r="E2476" t="n">
        <v>5.5</v>
      </c>
      <c r="F2476" t="n">
        <v>10.6</v>
      </c>
      <c r="G2476" t="n">
        <v>0.4294456867129575</v>
      </c>
      <c r="H2476" t="n">
        <v>0.5705543132870425</v>
      </c>
      <c r="I2476" t="n">
        <v>0.5188679245283019</v>
      </c>
      <c r="J2476" t="n">
        <v>0.4811320754716981</v>
      </c>
      <c r="K2476" t="n">
        <v>0.2228255921623836</v>
      </c>
      <c r="L2476" t="n">
        <v>0.2960423323659183</v>
      </c>
      <c r="M2476" t="n">
        <v>0.4811320754716981</v>
      </c>
    </row>
    <row r="2477">
      <c r="A2477" s="323" t="n">
        <v>46106.32052083333</v>
      </c>
      <c r="B2477" s="82" t="n">
        <v>46106</v>
      </c>
      <c r="C2477" t="n">
        <v>384.5</v>
      </c>
      <c r="D2477" t="n">
        <v>845.3</v>
      </c>
      <c r="E2477" t="n">
        <v>5.4</v>
      </c>
      <c r="F2477" t="n">
        <v>10.6</v>
      </c>
      <c r="G2477" t="n">
        <v>0.4548680941677511</v>
      </c>
      <c r="H2477" t="n">
        <v>0.5451319058322489</v>
      </c>
      <c r="I2477" t="n">
        <v>0.5094339622641509</v>
      </c>
      <c r="J2477" t="n">
        <v>0.490566037735849</v>
      </c>
      <c r="K2477" t="n">
        <v>0.2317252555194204</v>
      </c>
      <c r="L2477" t="n">
        <v>0.2777087067447306</v>
      </c>
      <c r="M2477" t="n">
        <v>0.490566037735849</v>
      </c>
    </row>
    <row r="2478">
      <c r="A2478" s="323" t="n">
        <v>46106.34770833333</v>
      </c>
      <c r="B2478" s="82" t="n">
        <v>46106</v>
      </c>
      <c r="C2478" t="n">
        <v>365.2</v>
      </c>
      <c r="D2478" t="n">
        <v>841.3</v>
      </c>
      <c r="E2478" t="n">
        <v>5.5</v>
      </c>
      <c r="F2478" t="n">
        <v>10.8</v>
      </c>
      <c r="G2478" t="n">
        <v>0.4340900986568406</v>
      </c>
      <c r="H2478" t="n">
        <v>0.5659099013431594</v>
      </c>
      <c r="I2478" t="n">
        <v>0.5092592592592592</v>
      </c>
      <c r="J2478" t="n">
        <v>0.4907407407407408</v>
      </c>
      <c r="K2478" t="n">
        <v>0.2210644020937614</v>
      </c>
      <c r="L2478" t="n">
        <v>0.2881948571654978</v>
      </c>
      <c r="M2478" t="n">
        <v>0.4907407407407408</v>
      </c>
    </row>
    <row r="2479">
      <c r="A2479" s="323" t="n">
        <v>46106.37565972222</v>
      </c>
      <c r="B2479" s="82" t="n">
        <v>46106</v>
      </c>
      <c r="C2479" t="n">
        <v>366.7</v>
      </c>
      <c r="D2479" t="n">
        <v>842.9</v>
      </c>
      <c r="E2479" t="n">
        <v>5.4</v>
      </c>
      <c r="F2479" t="n">
        <v>10.5</v>
      </c>
      <c r="G2479" t="n">
        <v>0.4350456756436114</v>
      </c>
      <c r="H2479" t="n">
        <v>0.5649543243563887</v>
      </c>
      <c r="I2479" t="n">
        <v>0.5142857142857143</v>
      </c>
      <c r="J2479" t="n">
        <v>0.4857142857142857</v>
      </c>
      <c r="K2479" t="n">
        <v>0.2237377760452859</v>
      </c>
      <c r="L2479" t="n">
        <v>0.2905479382404285</v>
      </c>
      <c r="M2479" t="n">
        <v>0.4857142857142857</v>
      </c>
    </row>
    <row r="2480">
      <c r="A2480" s="323" t="n">
        <v>46106.42068287037</v>
      </c>
      <c r="B2480" s="82" t="n">
        <v>46106</v>
      </c>
      <c r="C2480" t="n">
        <v>370.2</v>
      </c>
      <c r="D2480" t="n">
        <v>838.3</v>
      </c>
      <c r="E2480" t="n">
        <v>5.5</v>
      </c>
      <c r="F2480" t="n">
        <v>10.5</v>
      </c>
      <c r="G2480" t="n">
        <v>0.4416080162233091</v>
      </c>
      <c r="H2480" t="n">
        <v>0.5583919837766909</v>
      </c>
      <c r="I2480" t="n">
        <v>0.5238095238095238</v>
      </c>
      <c r="J2480" t="n">
        <v>0.4761904761904762</v>
      </c>
      <c r="K2480" t="n">
        <v>0.2313184846884</v>
      </c>
      <c r="L2480" t="n">
        <v>0.2924910391211238</v>
      </c>
      <c r="M2480" t="n">
        <v>0.4761904761904762</v>
      </c>
    </row>
    <row r="2481">
      <c r="A2481" s="323" t="n">
        <v>46106.45862268518</v>
      </c>
      <c r="B2481" s="82" t="n">
        <v>46106</v>
      </c>
      <c r="C2481" t="n">
        <v>356.4</v>
      </c>
      <c r="D2481" t="n">
        <v>833.4</v>
      </c>
      <c r="E2481" t="n">
        <v>5.4</v>
      </c>
      <c r="F2481" t="n">
        <v>10.4</v>
      </c>
      <c r="G2481" t="n">
        <v>0.427645788336933</v>
      </c>
      <c r="H2481" t="n">
        <v>0.572354211663067</v>
      </c>
      <c r="I2481" t="n">
        <v>0.5192307692307693</v>
      </c>
      <c r="J2481" t="n">
        <v>0.4807692307692307</v>
      </c>
      <c r="K2481" t="n">
        <v>0.2220468516364845</v>
      </c>
      <c r="L2481" t="n">
        <v>0.2971839175942848</v>
      </c>
      <c r="M2481" t="n">
        <v>0.4807692307692307</v>
      </c>
    </row>
    <row r="2482">
      <c r="A2482" s="323" t="n">
        <v>46106.50175925926</v>
      </c>
      <c r="B2482" s="82" t="n">
        <v>46106</v>
      </c>
      <c r="C2482" t="n">
        <v>367.4</v>
      </c>
      <c r="D2482" t="n">
        <v>841.2</v>
      </c>
      <c r="E2482" t="n">
        <v>5.5</v>
      </c>
      <c r="F2482" t="n">
        <v>10.4</v>
      </c>
      <c r="G2482" t="n">
        <v>0.436757013789824</v>
      </c>
      <c r="H2482" t="n">
        <v>0.563242986210176</v>
      </c>
      <c r="I2482" t="n">
        <v>0.5288461538461539</v>
      </c>
      <c r="J2482" t="n">
        <v>0.4711538461538461</v>
      </c>
      <c r="K2482" t="n">
        <v>0.23097726690808</v>
      </c>
      <c r="L2482" t="n">
        <v>0.2978688869380738</v>
      </c>
      <c r="M2482" t="n">
        <v>0.4711538461538461</v>
      </c>
    </row>
    <row r="2483">
      <c r="A2483" s="323" t="n">
        <v>46107.26612268519</v>
      </c>
      <c r="B2483" s="82" t="n">
        <v>46107</v>
      </c>
      <c r="C2483" t="n">
        <v>360.2</v>
      </c>
      <c r="D2483" t="n">
        <v>832.4</v>
      </c>
      <c r="E2483" t="n">
        <v>5.4</v>
      </c>
      <c r="F2483" t="n">
        <v>10.8</v>
      </c>
      <c r="G2483" t="n">
        <v>0.432724651609803</v>
      </c>
      <c r="H2483" t="n">
        <v>0.567275348390197</v>
      </c>
      <c r="I2483" t="n">
        <v>0.5</v>
      </c>
      <c r="J2483" t="n">
        <v>0.5</v>
      </c>
      <c r="K2483" t="n">
        <v>0.2163623258049015</v>
      </c>
      <c r="L2483" t="n">
        <v>0.2836376741950985</v>
      </c>
      <c r="M2483" t="n">
        <v>0.5</v>
      </c>
    </row>
    <row r="2484">
      <c r="A2484" s="323" t="n">
        <v>46107.31403935186</v>
      </c>
      <c r="B2484" s="82" t="n">
        <v>46107</v>
      </c>
      <c r="C2484" t="n">
        <v>370.5</v>
      </c>
      <c r="D2484" t="n">
        <v>839.2</v>
      </c>
      <c r="E2484" t="n">
        <v>5.5</v>
      </c>
      <c r="F2484" t="n">
        <v>10.6</v>
      </c>
      <c r="G2484" t="n">
        <v>0.4414918970448046</v>
      </c>
      <c r="H2484" t="n">
        <v>0.5585081029551955</v>
      </c>
      <c r="I2484" t="n">
        <v>0.5188679245283019</v>
      </c>
      <c r="J2484" t="n">
        <v>0.4811320754716981</v>
      </c>
      <c r="K2484" t="n">
        <v>0.2290759843157005</v>
      </c>
      <c r="L2484" t="n">
        <v>0.2897919402126014</v>
      </c>
      <c r="M2484" t="n">
        <v>0.4811320754716981</v>
      </c>
    </row>
    <row r="2485">
      <c r="A2485" s="323" t="n">
        <v>46107.35703703704</v>
      </c>
      <c r="B2485" s="82" t="n">
        <v>46107</v>
      </c>
      <c r="C2485" t="n">
        <v>386.2</v>
      </c>
      <c r="D2485" t="n">
        <v>842.3</v>
      </c>
      <c r="E2485" t="n">
        <v>5.4</v>
      </c>
      <c r="F2485" t="n">
        <v>10.5</v>
      </c>
      <c r="G2485" t="n">
        <v>0.4585064703787249</v>
      </c>
      <c r="H2485" t="n">
        <v>0.5414935296212751</v>
      </c>
      <c r="I2485" t="n">
        <v>0.5142857142857143</v>
      </c>
      <c r="J2485" t="n">
        <v>0.4857142857142857</v>
      </c>
      <c r="K2485" t="n">
        <v>0.2358033276233443</v>
      </c>
      <c r="L2485" t="n">
        <v>0.2784823866623701</v>
      </c>
      <c r="M2485" t="n">
        <v>0.4857142857142857</v>
      </c>
    </row>
    <row r="2486">
      <c r="A2486" s="323" t="n">
        <v>46107.38984953704</v>
      </c>
      <c r="B2486" s="82" t="n">
        <v>46107</v>
      </c>
      <c r="C2486" t="n">
        <v>382.4</v>
      </c>
      <c r="D2486" t="n">
        <v>847.3</v>
      </c>
      <c r="E2486" t="n">
        <v>5.5</v>
      </c>
      <c r="F2486" t="n">
        <v>10.6</v>
      </c>
      <c r="G2486" t="n">
        <v>0.4513159447657264</v>
      </c>
      <c r="H2486" t="n">
        <v>0.5486840552342735</v>
      </c>
      <c r="I2486" t="n">
        <v>0.5188679245283019</v>
      </c>
      <c r="J2486" t="n">
        <v>0.4811320754716981</v>
      </c>
      <c r="K2486" t="n">
        <v>0.2341733675671222</v>
      </c>
      <c r="L2486" t="n">
        <v>0.2846945569611797</v>
      </c>
      <c r="M2486" t="n">
        <v>0.4811320754716981</v>
      </c>
    </row>
    <row r="2487">
      <c r="A2487" s="323" t="n">
        <v>46107.42616898148</v>
      </c>
      <c r="B2487" s="82" t="n">
        <v>46107</v>
      </c>
      <c r="C2487" t="n">
        <v>378.8</v>
      </c>
      <c r="D2487" t="n">
        <v>830.7</v>
      </c>
      <c r="E2487" t="n">
        <v>5.4</v>
      </c>
      <c r="F2487" t="n">
        <v>10.7</v>
      </c>
      <c r="G2487" t="n">
        <v>0.4560009630432166</v>
      </c>
      <c r="H2487" t="n">
        <v>0.5439990369567834</v>
      </c>
      <c r="I2487" t="n">
        <v>0.5046728971962617</v>
      </c>
      <c r="J2487" t="n">
        <v>0.4953271028037383</v>
      </c>
      <c r="K2487" t="n">
        <v>0.2301313271433056</v>
      </c>
      <c r="L2487" t="n">
        <v>0.2745415700529562</v>
      </c>
      <c r="M2487" t="n">
        <v>0.4953271028037383</v>
      </c>
    </row>
    <row r="2488">
      <c r="A2488" s="323" t="n">
        <v>46107.46737268518</v>
      </c>
      <c r="B2488" s="82" t="n">
        <v>46107</v>
      </c>
      <c r="C2488" t="n">
        <v>380.5</v>
      </c>
      <c r="D2488" t="n">
        <v>834.5</v>
      </c>
      <c r="E2488" t="n">
        <v>5.4</v>
      </c>
      <c r="F2488" t="n">
        <v>10.6</v>
      </c>
      <c r="G2488" t="n">
        <v>0.4559616536848412</v>
      </c>
      <c r="H2488" t="n">
        <v>0.5440383463151588</v>
      </c>
      <c r="I2488" t="n">
        <v>0.5094339622641509</v>
      </c>
      <c r="J2488" t="n">
        <v>0.490566037735849</v>
      </c>
      <c r="K2488" t="n">
        <v>0.2322823518771833</v>
      </c>
      <c r="L2488" t="n">
        <v>0.2771516103869677</v>
      </c>
      <c r="M2488" t="n">
        <v>0.490566037735849</v>
      </c>
    </row>
    <row r="2489">
      <c r="A2489" s="323" t="n">
        <v>46107.51320601852</v>
      </c>
      <c r="B2489" s="82" t="n">
        <v>46107</v>
      </c>
      <c r="C2489" t="n">
        <v>375.5</v>
      </c>
      <c r="D2489" t="n">
        <v>837.2</v>
      </c>
      <c r="E2489" t="n">
        <v>5.5</v>
      </c>
      <c r="F2489" t="n">
        <v>10.5</v>
      </c>
      <c r="G2489" t="n">
        <v>0.4485188724319159</v>
      </c>
      <c r="H2489" t="n">
        <v>0.5514811275680841</v>
      </c>
      <c r="I2489" t="n">
        <v>0.5238095238095238</v>
      </c>
      <c r="J2489" t="n">
        <v>0.4761904761904762</v>
      </c>
      <c r="K2489" t="n">
        <v>0.2349384569881464</v>
      </c>
      <c r="L2489" t="n">
        <v>0.2888710668213774</v>
      </c>
      <c r="M2489" t="n">
        <v>0.4761904761904762</v>
      </c>
    </row>
    <row r="2490">
      <c r="A2490" s="323" t="n">
        <v>46108.27408564815</v>
      </c>
      <c r="B2490" s="82" t="n">
        <v>46108</v>
      </c>
      <c r="C2490" t="n">
        <v>378.5</v>
      </c>
      <c r="D2490" t="n">
        <v>842.9</v>
      </c>
      <c r="E2490" t="n">
        <v>5.5</v>
      </c>
      <c r="F2490" t="n">
        <v>10.5</v>
      </c>
      <c r="G2490" t="n">
        <v>0.4490449638153992</v>
      </c>
      <c r="H2490" t="n">
        <v>0.5509550361846007</v>
      </c>
      <c r="I2490" t="n">
        <v>0.5238095238095238</v>
      </c>
      <c r="J2490" t="n">
        <v>0.4761904761904762</v>
      </c>
      <c r="K2490" t="n">
        <v>0.2352140286652091</v>
      </c>
      <c r="L2490" t="n">
        <v>0.2885954951443147</v>
      </c>
      <c r="M2490" t="n">
        <v>0.4761904761904762</v>
      </c>
    </row>
    <row r="2491">
      <c r="A2491" s="323" t="n">
        <v>46108.31887731481</v>
      </c>
      <c r="B2491" s="82" t="n">
        <v>46108</v>
      </c>
      <c r="C2491" t="n">
        <v>380.2</v>
      </c>
      <c r="D2491" t="n">
        <v>836.4</v>
      </c>
      <c r="E2491" t="n">
        <v>5.4</v>
      </c>
      <c r="F2491" t="n">
        <v>10.6</v>
      </c>
      <c r="G2491" t="n">
        <v>0.4545671927307509</v>
      </c>
      <c r="H2491" t="n">
        <v>0.5454328072692491</v>
      </c>
      <c r="I2491" t="n">
        <v>0.5094339622641509</v>
      </c>
      <c r="J2491" t="n">
        <v>0.490566037735849</v>
      </c>
      <c r="K2491" t="n">
        <v>0.2315719661081184</v>
      </c>
      <c r="L2491" t="n">
        <v>0.2778619961560326</v>
      </c>
      <c r="M2491" t="n">
        <v>0.490566037735849</v>
      </c>
    </row>
    <row r="2492">
      <c r="A2492" s="323" t="n">
        <v>46108.34356481482</v>
      </c>
      <c r="B2492" s="82" t="n">
        <v>46108</v>
      </c>
      <c r="C2492" t="n">
        <v>385.3</v>
      </c>
      <c r="D2492" t="n">
        <v>840.3</v>
      </c>
      <c r="E2492" t="n">
        <v>5.5</v>
      </c>
      <c r="F2492" t="n">
        <v>10.7</v>
      </c>
      <c r="G2492" t="n">
        <v>0.4585267166488159</v>
      </c>
      <c r="H2492" t="n">
        <v>0.5414732833511841</v>
      </c>
      <c r="I2492" t="n">
        <v>0.5140186915887851</v>
      </c>
      <c r="J2492" t="n">
        <v>0.4859813084112149</v>
      </c>
      <c r="K2492" t="n">
        <v>0.235691302950326</v>
      </c>
      <c r="L2492" t="n">
        <v>0.2783273886384591</v>
      </c>
      <c r="M2492" t="n">
        <v>0.4859813084112149</v>
      </c>
    </row>
    <row r="2493">
      <c r="A2493" s="323" t="n">
        <v>46108.38939814815</v>
      </c>
      <c r="B2493" s="82" t="n">
        <v>46108</v>
      </c>
      <c r="C2493" t="n">
        <v>387.5</v>
      </c>
      <c r="D2493" t="n">
        <v>824.8</v>
      </c>
      <c r="E2493" t="n">
        <v>5.4</v>
      </c>
      <c r="F2493" t="n">
        <v>10.6</v>
      </c>
      <c r="G2493" t="n">
        <v>0.4698108632395733</v>
      </c>
      <c r="H2493" t="n">
        <v>0.5301891367604268</v>
      </c>
      <c r="I2493" t="n">
        <v>0.5094339622641509</v>
      </c>
      <c r="J2493" t="n">
        <v>0.490566037735849</v>
      </c>
      <c r="K2493" t="n">
        <v>0.239337609574877</v>
      </c>
      <c r="L2493" t="n">
        <v>0.270096352689274</v>
      </c>
      <c r="M2493" t="n">
        <v>0.490566037735849</v>
      </c>
    </row>
    <row r="2494">
      <c r="A2494" s="323" t="n">
        <v>46108.44013888889</v>
      </c>
      <c r="B2494" s="82" t="n">
        <v>46108</v>
      </c>
      <c r="C2494" t="n">
        <v>378.5</v>
      </c>
      <c r="D2494" t="n">
        <v>832.4</v>
      </c>
      <c r="E2494" t="n">
        <v>5.4</v>
      </c>
      <c r="F2494" t="n">
        <v>10.7</v>
      </c>
      <c r="G2494" t="n">
        <v>0.4547092743873138</v>
      </c>
      <c r="H2494" t="n">
        <v>0.5452907256126862</v>
      </c>
      <c r="I2494" t="n">
        <v>0.5046728971962617</v>
      </c>
      <c r="J2494" t="n">
        <v>0.4953271028037383</v>
      </c>
      <c r="K2494" t="n">
        <v>0.2294794468870556</v>
      </c>
      <c r="L2494" t="n">
        <v>0.2751934503092062</v>
      </c>
      <c r="M2494" t="n">
        <v>0.4953271028037383</v>
      </c>
    </row>
    <row r="2495">
      <c r="A2495" s="323" t="n">
        <v>46108.47383101852</v>
      </c>
      <c r="B2495" s="82" t="n">
        <v>46108</v>
      </c>
      <c r="C2495" t="n">
        <v>385.3</v>
      </c>
      <c r="D2495" t="n">
        <v>838.3</v>
      </c>
      <c r="E2495" t="n">
        <v>5.5</v>
      </c>
      <c r="F2495" t="n">
        <v>10.6</v>
      </c>
      <c r="G2495" t="n">
        <v>0.4596206608612669</v>
      </c>
      <c r="H2495" t="n">
        <v>0.5403793391387332</v>
      </c>
      <c r="I2495" t="n">
        <v>0.5188679245283019</v>
      </c>
      <c r="J2495" t="n">
        <v>0.4811320754716981</v>
      </c>
      <c r="K2495" t="n">
        <v>0.2384824183714121</v>
      </c>
      <c r="L2495" t="n">
        <v>0.2803855061568898</v>
      </c>
      <c r="M2495" t="n">
        <v>0.4811320754716981</v>
      </c>
    </row>
    <row r="2496">
      <c r="A2496" s="323" t="n">
        <v>46108.51681712963</v>
      </c>
      <c r="B2496" s="82" t="n">
        <v>46108</v>
      </c>
      <c r="C2496" t="n">
        <v>379.2</v>
      </c>
      <c r="D2496" t="n">
        <v>843.6</v>
      </c>
      <c r="E2496" t="n">
        <v>5.4</v>
      </c>
      <c r="F2496" t="n">
        <v>10.5</v>
      </c>
      <c r="G2496" t="n">
        <v>0.44950213371266</v>
      </c>
      <c r="H2496" t="n">
        <v>0.55049786628734</v>
      </c>
      <c r="I2496" t="n">
        <v>0.5142857142857143</v>
      </c>
      <c r="J2496" t="n">
        <v>0.4857142857142857</v>
      </c>
      <c r="K2496" t="n">
        <v>0.231172525909368</v>
      </c>
      <c r="L2496" t="n">
        <v>0.2831131883763463</v>
      </c>
      <c r="M2496" t="n">
        <v>0.4857142857142857</v>
      </c>
    </row>
    <row r="2497">
      <c r="A2497" s="323" t="n">
        <v>46109.27543981482</v>
      </c>
      <c r="B2497" s="82" t="n">
        <v>46109</v>
      </c>
      <c r="C2497" t="n">
        <v>376.3</v>
      </c>
      <c r="D2497" t="n">
        <v>839</v>
      </c>
      <c r="E2497" t="n">
        <v>5.4</v>
      </c>
      <c r="F2497" t="n">
        <v>10.5</v>
      </c>
      <c r="G2497" t="n">
        <v>0.4485101311084625</v>
      </c>
      <c r="H2497" t="n">
        <v>0.5514898688915375</v>
      </c>
      <c r="I2497" t="n">
        <v>0.5142857142857143</v>
      </c>
      <c r="J2497" t="n">
        <v>0.4857142857142857</v>
      </c>
      <c r="K2497" t="n">
        <v>0.230662353141495</v>
      </c>
      <c r="L2497" t="n">
        <v>0.2836233611442193</v>
      </c>
      <c r="M2497" t="n">
        <v>0.4857142857142857</v>
      </c>
    </row>
    <row r="2498">
      <c r="A2498" s="323" t="n">
        <v>46109.33578703704</v>
      </c>
      <c r="B2498" s="82" t="n">
        <v>46109</v>
      </c>
      <c r="C2498" t="n">
        <v>373.5</v>
      </c>
      <c r="D2498" t="n">
        <v>850.3</v>
      </c>
      <c r="E2498" t="n">
        <v>5.4</v>
      </c>
      <c r="F2498" t="n">
        <v>10.6</v>
      </c>
      <c r="G2498" t="n">
        <v>0.4392567329177938</v>
      </c>
      <c r="H2498" t="n">
        <v>0.5607432670822062</v>
      </c>
      <c r="I2498" t="n">
        <v>0.5094339622641509</v>
      </c>
      <c r="J2498" t="n">
        <v>0.490566037735849</v>
      </c>
      <c r="K2498" t="n">
        <v>0.2237722979015176</v>
      </c>
      <c r="L2498" t="n">
        <v>0.2856616643626333</v>
      </c>
      <c r="M2498" t="n">
        <v>0.490566037735849</v>
      </c>
    </row>
    <row r="2499">
      <c r="A2499" s="323" t="n">
        <v>46109.37966435185</v>
      </c>
      <c r="B2499" s="82" t="n">
        <v>46109</v>
      </c>
      <c r="C2499" t="n">
        <v>362.2</v>
      </c>
      <c r="D2499" t="n">
        <v>846.1</v>
      </c>
      <c r="E2499" t="n">
        <v>5.3</v>
      </c>
      <c r="F2499" t="n">
        <v>10.7</v>
      </c>
      <c r="G2499" t="n">
        <v>0.4280817870228105</v>
      </c>
      <c r="H2499" t="n">
        <v>0.5719182129771895</v>
      </c>
      <c r="I2499" t="n">
        <v>0.4953271028037383</v>
      </c>
      <c r="J2499" t="n">
        <v>0.5046728971962616</v>
      </c>
      <c r="K2499" t="n">
        <v>0.2120405113290557</v>
      </c>
      <c r="L2499" t="n">
        <v>0.2832865914746827</v>
      </c>
      <c r="M2499" t="n">
        <v>0.5046728971962616</v>
      </c>
    </row>
    <row r="2500">
      <c r="A2500" s="323" t="n">
        <v>46109.47094907407</v>
      </c>
      <c r="B2500" s="82" t="n">
        <v>46109</v>
      </c>
      <c r="C2500" t="n">
        <v>385.2</v>
      </c>
      <c r="D2500" t="n">
        <v>835.9</v>
      </c>
      <c r="E2500" t="n">
        <v>5.4</v>
      </c>
      <c r="F2500" t="n">
        <v>10.4</v>
      </c>
      <c r="G2500" t="n">
        <v>0.460820672329226</v>
      </c>
      <c r="H2500" t="n">
        <v>0.539179327670774</v>
      </c>
      <c r="I2500" t="n">
        <v>0.5192307692307693</v>
      </c>
      <c r="J2500" t="n">
        <v>0.4807692307692307</v>
      </c>
      <c r="K2500" t="n">
        <v>0.2392722721709443</v>
      </c>
      <c r="L2500" t="n">
        <v>0.279958497059825</v>
      </c>
      <c r="M2500" t="n">
        <v>0.4807692307692307</v>
      </c>
    </row>
    <row r="2501">
      <c r="A2501" s="323" t="n">
        <v>46109.5046875</v>
      </c>
      <c r="B2501" s="82" t="n">
        <v>46109</v>
      </c>
      <c r="C2501" t="n">
        <v>395.2</v>
      </c>
      <c r="D2501" t="n">
        <v>830.5</v>
      </c>
      <c r="E2501" t="n">
        <v>5.7</v>
      </c>
      <c r="F2501" t="n">
        <v>10.6</v>
      </c>
      <c r="G2501" t="n">
        <v>0.4758579169175196</v>
      </c>
      <c r="H2501" t="n">
        <v>0.5241420830824804</v>
      </c>
      <c r="I2501" t="n">
        <v>0.5377358490566038</v>
      </c>
      <c r="J2501" t="n">
        <v>0.4622641509433962</v>
      </c>
      <c r="K2501" t="n">
        <v>0.2558858609839492</v>
      </c>
      <c r="L2501" t="n">
        <v>0.2818499880726546</v>
      </c>
      <c r="M2501" t="n">
        <v>0.4622641509433962</v>
      </c>
    </row>
    <row r="2502">
      <c r="A2502" s="323" t="n">
        <v>46110.26366898148</v>
      </c>
      <c r="B2502" s="82" t="n">
        <v>46110</v>
      </c>
      <c r="C2502" t="n">
        <v>359.5</v>
      </c>
      <c r="D2502" t="n">
        <v>834.3</v>
      </c>
      <c r="E2502" t="n">
        <v>5.3</v>
      </c>
      <c r="F2502" t="n">
        <v>10.6</v>
      </c>
      <c r="G2502" t="n">
        <v>0.4309001558192497</v>
      </c>
      <c r="H2502" t="n">
        <v>0.5690998441807503</v>
      </c>
      <c r="I2502" t="n">
        <v>0.5</v>
      </c>
      <c r="J2502" t="n">
        <v>0.5</v>
      </c>
      <c r="K2502" t="n">
        <v>0.2154500779096248</v>
      </c>
      <c r="L2502" t="n">
        <v>0.2845499220903752</v>
      </c>
      <c r="M2502" t="n">
        <v>0.5</v>
      </c>
    </row>
    <row r="2503">
      <c r="A2503" s="323" t="n">
        <v>46110.31429398148</v>
      </c>
      <c r="B2503" s="82" t="n">
        <v>46110</v>
      </c>
      <c r="C2503" t="n">
        <v>360.5</v>
      </c>
      <c r="D2503" t="n">
        <v>841.3</v>
      </c>
      <c r="E2503" t="n">
        <v>5.4</v>
      </c>
      <c r="F2503" t="n">
        <v>10.5</v>
      </c>
      <c r="G2503" t="n">
        <v>0.4285035064780697</v>
      </c>
      <c r="H2503" t="n">
        <v>0.5714964935219303</v>
      </c>
      <c r="I2503" t="n">
        <v>0.5142857142857143</v>
      </c>
      <c r="J2503" t="n">
        <v>0.4857142857142857</v>
      </c>
      <c r="K2503" t="n">
        <v>0.2203732319030073</v>
      </c>
      <c r="L2503" t="n">
        <v>0.2939124823827071</v>
      </c>
      <c r="M2503" t="n">
        <v>0.4857142857142857</v>
      </c>
    </row>
    <row r="2504">
      <c r="A2504" s="323" t="n">
        <v>46110.33586805555</v>
      </c>
      <c r="B2504" s="82" t="n">
        <v>46110</v>
      </c>
      <c r="C2504" t="n">
        <v>365.2</v>
      </c>
      <c r="D2504" t="n">
        <v>838.3</v>
      </c>
      <c r="E2504" t="n">
        <v>5.4</v>
      </c>
      <c r="F2504" t="n">
        <v>10.4</v>
      </c>
      <c r="G2504" t="n">
        <v>0.4356435643564356</v>
      </c>
      <c r="H2504" t="n">
        <v>0.5643564356435643</v>
      </c>
      <c r="I2504" t="n">
        <v>0.5192307692307693</v>
      </c>
      <c r="J2504" t="n">
        <v>0.4807692307692307</v>
      </c>
      <c r="K2504" t="n">
        <v>0.2261995430312262</v>
      </c>
      <c r="L2504" t="n">
        <v>0.293031226199543</v>
      </c>
      <c r="M2504" t="n">
        <v>0.4807692307692307</v>
      </c>
    </row>
    <row r="2505">
      <c r="A2505" s="323" t="n">
        <v>46110.39962962963</v>
      </c>
      <c r="B2505" s="82" t="n">
        <v>46110</v>
      </c>
      <c r="C2505" t="n">
        <v>375.2</v>
      </c>
      <c r="D2505" t="n">
        <v>844.6</v>
      </c>
      <c r="E2505" t="n">
        <v>5.4</v>
      </c>
      <c r="F2505" t="n">
        <v>10.5</v>
      </c>
      <c r="G2505" t="n">
        <v>0.4442339569026758</v>
      </c>
      <c r="H2505" t="n">
        <v>0.5557660430973242</v>
      </c>
      <c r="I2505" t="n">
        <v>0.5142857142857143</v>
      </c>
      <c r="J2505" t="n">
        <v>0.4857142857142857</v>
      </c>
      <c r="K2505" t="n">
        <v>0.2284631778356619</v>
      </c>
      <c r="L2505" t="n">
        <v>0.2858225364500525</v>
      </c>
      <c r="M2505" t="n">
        <v>0.4857142857142857</v>
      </c>
    </row>
    <row r="2506">
      <c r="A2506" s="323" t="n">
        <v>46110.43520833334</v>
      </c>
      <c r="B2506" s="82" t="n">
        <v>46110</v>
      </c>
      <c r="C2506" t="n">
        <v>371.6</v>
      </c>
      <c r="D2506" t="n">
        <v>833.7</v>
      </c>
      <c r="E2506" t="n">
        <v>5.6</v>
      </c>
      <c r="F2506" t="n">
        <v>10.6</v>
      </c>
      <c r="G2506" t="n">
        <v>0.4457238814921435</v>
      </c>
      <c r="H2506" t="n">
        <v>0.5542761185078565</v>
      </c>
      <c r="I2506" t="n">
        <v>0.5283018867924528</v>
      </c>
      <c r="J2506" t="n">
        <v>0.4716981132075472</v>
      </c>
      <c r="K2506" t="n">
        <v>0.235476767580755</v>
      </c>
      <c r="L2506" t="n">
        <v>0.2928251192116978</v>
      </c>
      <c r="M2506" t="n">
        <v>0.4716981132075472</v>
      </c>
    </row>
    <row r="2507">
      <c r="A2507" s="323" t="n">
        <v>46110.47982638889</v>
      </c>
      <c r="B2507" s="82" t="n">
        <v>46110</v>
      </c>
      <c r="C2507" t="n">
        <v>360.2</v>
      </c>
      <c r="D2507" t="n">
        <v>836.3</v>
      </c>
      <c r="E2507" t="n">
        <v>5.5</v>
      </c>
      <c r="F2507" t="n">
        <v>10.4</v>
      </c>
      <c r="G2507" t="n">
        <v>0.4307066842042329</v>
      </c>
      <c r="H2507" t="n">
        <v>0.569293315795767</v>
      </c>
      <c r="I2507" t="n">
        <v>0.5288461538461539</v>
      </c>
      <c r="J2507" t="n">
        <v>0.4711538461538461</v>
      </c>
      <c r="K2507" t="n">
        <v>0.2277775733772386</v>
      </c>
      <c r="L2507" t="n">
        <v>0.3010685804689153</v>
      </c>
      <c r="M2507" t="n">
        <v>0.4711538461538461</v>
      </c>
    </row>
    <row r="2508">
      <c r="A2508" s="323" t="n">
        <v>46110.51854166666</v>
      </c>
      <c r="B2508" s="82" t="n">
        <v>46110</v>
      </c>
      <c r="C2508" t="n">
        <v>371.1</v>
      </c>
      <c r="D2508" t="n">
        <v>842.4</v>
      </c>
      <c r="E2508" t="n">
        <v>5.5</v>
      </c>
      <c r="F2508" t="n">
        <v>10.5</v>
      </c>
      <c r="G2508" t="n">
        <v>0.4405270655270656</v>
      </c>
      <c r="H2508" t="n">
        <v>0.5594729344729344</v>
      </c>
      <c r="I2508" t="n">
        <v>0.5238095238095238</v>
      </c>
      <c r="J2508" t="n">
        <v>0.4761904761904762</v>
      </c>
      <c r="K2508" t="n">
        <v>0.2307522724189391</v>
      </c>
      <c r="L2508" t="n">
        <v>0.2930572513905847</v>
      </c>
      <c r="M2508" t="n">
        <v>0.4761904761904762</v>
      </c>
    </row>
    <row r="2509">
      <c r="A2509" s="323" t="n">
        <v>46111.26767361111</v>
      </c>
      <c r="B2509" s="82" t="n">
        <v>46111</v>
      </c>
      <c r="C2509" t="n">
        <v>366.5</v>
      </c>
      <c r="D2509" t="n">
        <v>837.7</v>
      </c>
      <c r="E2509" t="n">
        <v>5.3</v>
      </c>
      <c r="F2509" t="n">
        <v>10.6</v>
      </c>
      <c r="G2509" t="n">
        <v>0.4375074609048585</v>
      </c>
      <c r="H2509" t="n">
        <v>0.5624925390951415</v>
      </c>
      <c r="I2509" t="n">
        <v>0.5</v>
      </c>
      <c r="J2509" t="n">
        <v>0.5</v>
      </c>
      <c r="K2509" t="n">
        <v>0.2187537304524293</v>
      </c>
      <c r="L2509" t="n">
        <v>0.2812462695475708</v>
      </c>
      <c r="M2509" t="n">
        <v>0.5</v>
      </c>
    </row>
    <row r="2510">
      <c r="A2510" s="323" t="n">
        <v>46111.29537037037</v>
      </c>
      <c r="B2510" s="82" t="n">
        <v>46111</v>
      </c>
      <c r="C2510" t="n">
        <v>370.2</v>
      </c>
      <c r="D2510" t="n">
        <v>831.6</v>
      </c>
      <c r="E2510" t="n">
        <v>5.4</v>
      </c>
      <c r="F2510" t="n">
        <v>10.5</v>
      </c>
      <c r="G2510" t="n">
        <v>0.4451659451659452</v>
      </c>
      <c r="H2510" t="n">
        <v>0.5548340548340549</v>
      </c>
      <c r="I2510" t="n">
        <v>0.5142857142857143</v>
      </c>
      <c r="J2510" t="n">
        <v>0.4857142857142857</v>
      </c>
      <c r="K2510" t="n">
        <v>0.2289424860853433</v>
      </c>
      <c r="L2510" t="n">
        <v>0.2853432282003711</v>
      </c>
      <c r="M2510" t="n">
        <v>0.4857142857142857</v>
      </c>
    </row>
    <row r="2511">
      <c r="A2511" s="323" t="n">
        <v>46111.33283564815</v>
      </c>
      <c r="B2511" s="82" t="n">
        <v>46111</v>
      </c>
      <c r="C2511" t="n">
        <v>365.7</v>
      </c>
      <c r="D2511" t="n">
        <v>839.4</v>
      </c>
      <c r="E2511" t="n">
        <v>5.5</v>
      </c>
      <c r="F2511" t="n">
        <v>10.6</v>
      </c>
      <c r="G2511" t="n">
        <v>0.4356683345246605</v>
      </c>
      <c r="H2511" t="n">
        <v>0.5643316654753395</v>
      </c>
      <c r="I2511" t="n">
        <v>0.5188679245283019</v>
      </c>
      <c r="J2511" t="n">
        <v>0.4811320754716981</v>
      </c>
      <c r="K2511" t="n">
        <v>0.2260543245175125</v>
      </c>
      <c r="L2511" t="n">
        <v>0.2928136000107894</v>
      </c>
      <c r="M2511" t="n">
        <v>0.4811320754716981</v>
      </c>
    </row>
    <row r="2512">
      <c r="A2512" s="323" t="n">
        <v>46112.26818287037</v>
      </c>
      <c r="B2512" s="82" t="n">
        <v>46112</v>
      </c>
      <c r="C2512" t="n">
        <v>368.8</v>
      </c>
      <c r="D2512" t="n">
        <v>839.5</v>
      </c>
      <c r="E2512" t="n">
        <v>5.4</v>
      </c>
      <c r="F2512" t="n">
        <v>10.8</v>
      </c>
      <c r="G2512" t="n">
        <v>0.4393091125670042</v>
      </c>
      <c r="H2512" t="n">
        <v>0.5606908874329958</v>
      </c>
      <c r="I2512" t="n">
        <v>0.5</v>
      </c>
      <c r="J2512" t="n">
        <v>0.5</v>
      </c>
      <c r="K2512" t="n">
        <v>0.2196545562835021</v>
      </c>
      <c r="L2512" t="n">
        <v>0.2803454437164979</v>
      </c>
      <c r="M2512" t="n">
        <v>0.5</v>
      </c>
    </row>
    <row r="2513">
      <c r="A2513" s="323" t="n">
        <v>46112.31251157408</v>
      </c>
      <c r="B2513" s="82" t="n">
        <v>46112</v>
      </c>
      <c r="C2513" t="n">
        <v>372.2</v>
      </c>
      <c r="D2513" t="n">
        <v>842.3</v>
      </c>
      <c r="E2513" t="n">
        <v>5.5</v>
      </c>
      <c r="F2513" t="n">
        <v>10.7</v>
      </c>
      <c r="G2513" t="n">
        <v>0.4418853140211326</v>
      </c>
      <c r="H2513" t="n">
        <v>0.5581146859788674</v>
      </c>
      <c r="I2513" t="n">
        <v>0.5140186915887851</v>
      </c>
      <c r="J2513" t="n">
        <v>0.4859813084112149</v>
      </c>
      <c r="K2513" t="n">
        <v>0.227137310945442</v>
      </c>
      <c r="L2513" t="n">
        <v>0.2868813806433431</v>
      </c>
      <c r="M2513" t="n">
        <v>0.4859813084112149</v>
      </c>
    </row>
    <row r="2514">
      <c r="A2514" s="323" t="n">
        <v>46112.34150462963</v>
      </c>
      <c r="B2514" s="82" t="n">
        <v>46112</v>
      </c>
      <c r="C2514" t="n">
        <v>364.2</v>
      </c>
      <c r="D2514" t="n">
        <v>837.3</v>
      </c>
      <c r="E2514" t="n">
        <v>5.4</v>
      </c>
      <c r="F2514" t="n">
        <v>10.9</v>
      </c>
      <c r="G2514" t="n">
        <v>0.434969544965962</v>
      </c>
      <c r="H2514" t="n">
        <v>0.5650304550340379</v>
      </c>
      <c r="I2514" t="n">
        <v>0.4954128440366973</v>
      </c>
      <c r="J2514" t="n">
        <v>0.5045871559633027</v>
      </c>
      <c r="K2514" t="n">
        <v>0.2154894993409353</v>
      </c>
      <c r="L2514" t="n">
        <v>0.2799233446957619</v>
      </c>
      <c r="M2514" t="n">
        <v>0.5045871559633027</v>
      </c>
    </row>
    <row r="2515">
      <c r="A2515" s="323" t="n">
        <v>46112.38474537037</v>
      </c>
      <c r="B2515" s="82" t="n">
        <v>46112</v>
      </c>
      <c r="C2515" t="n">
        <v>375.3</v>
      </c>
      <c r="D2515" t="n">
        <v>832.6</v>
      </c>
      <c r="E2515" t="n">
        <v>5.5</v>
      </c>
      <c r="F2515" t="n">
        <v>10.8</v>
      </c>
      <c r="G2515" t="n">
        <v>0.450756665865962</v>
      </c>
      <c r="H2515" t="n">
        <v>0.5492433341340379</v>
      </c>
      <c r="I2515" t="n">
        <v>0.5092592592592592</v>
      </c>
      <c r="J2515" t="n">
        <v>0.4907407407407408</v>
      </c>
      <c r="K2515" t="n">
        <v>0.2295520057650732</v>
      </c>
      <c r="L2515" t="n">
        <v>0.279707253494186</v>
      </c>
      <c r="M2515" t="n">
        <v>0.4907407407407408</v>
      </c>
    </row>
    <row r="2516">
      <c r="A2516" s="323" t="n">
        <v>46112.42810185185</v>
      </c>
      <c r="B2516" s="82" t="n">
        <v>46112</v>
      </c>
      <c r="C2516" t="n">
        <v>362.4</v>
      </c>
      <c r="D2516" t="n">
        <v>839.2</v>
      </c>
      <c r="E2516" t="n">
        <v>5.6</v>
      </c>
      <c r="F2516" t="n">
        <v>10.7</v>
      </c>
      <c r="G2516" t="n">
        <v>0.4318398474737845</v>
      </c>
      <c r="H2516" t="n">
        <v>0.5681601525262155</v>
      </c>
      <c r="I2516" t="n">
        <v>0.5233644859813084</v>
      </c>
      <c r="J2516" t="n">
        <v>0.4766355140186916</v>
      </c>
      <c r="K2516" t="n">
        <v>0.2260096397993638</v>
      </c>
      <c r="L2516" t="n">
        <v>0.2973548461819446</v>
      </c>
      <c r="M2516" t="n">
        <v>0.4766355140186916</v>
      </c>
    </row>
    <row r="2517">
      <c r="A2517" s="323" t="n">
        <v>46112.46258101852</v>
      </c>
      <c r="B2517" s="82" t="n">
        <v>46112</v>
      </c>
      <c r="C2517" t="n">
        <v>361.7</v>
      </c>
      <c r="D2517" t="n">
        <v>834.3</v>
      </c>
      <c r="E2517" t="n">
        <v>5.5</v>
      </c>
      <c r="F2517" t="n">
        <v>10.7</v>
      </c>
      <c r="G2517" t="n">
        <v>0.4335370969675177</v>
      </c>
      <c r="H2517" t="n">
        <v>0.5664629030324823</v>
      </c>
      <c r="I2517" t="n">
        <v>0.5140186915887851</v>
      </c>
      <c r="J2517" t="n">
        <v>0.4859813084112149</v>
      </c>
      <c r="K2517" t="n">
        <v>0.2228461713384437</v>
      </c>
      <c r="L2517" t="n">
        <v>0.2911725202503414</v>
      </c>
      <c r="M2517" t="n">
        <v>0.4859813084112149</v>
      </c>
    </row>
    <row r="2518">
      <c r="A2518" s="323" t="n">
        <v>46112.50575231481</v>
      </c>
      <c r="B2518" s="82" t="n">
        <v>46112</v>
      </c>
      <c r="C2518" t="n">
        <v>367.2</v>
      </c>
      <c r="D2518" t="n">
        <v>844.2</v>
      </c>
      <c r="E2518" t="n">
        <v>5.5</v>
      </c>
      <c r="F2518" t="n">
        <v>10.6</v>
      </c>
      <c r="G2518" t="n">
        <v>0.4349680170575693</v>
      </c>
      <c r="H2518" t="n">
        <v>0.5650319829424307</v>
      </c>
      <c r="I2518" t="n">
        <v>0.5188679245283019</v>
      </c>
      <c r="J2518" t="n">
        <v>0.4811320754716981</v>
      </c>
      <c r="K2518" t="n">
        <v>0.225690952246852</v>
      </c>
      <c r="L2518" t="n">
        <v>0.2931769722814499</v>
      </c>
      <c r="M2518" t="n">
        <v>0.4811320754716981</v>
      </c>
    </row>
    <row r="2519">
      <c r="A2519" s="323" t="n">
        <v>46113.30135416667</v>
      </c>
      <c r="B2519" s="82" t="n">
        <v>46113</v>
      </c>
      <c r="C2519" t="n">
        <v>384.4</v>
      </c>
      <c r="D2519" t="n">
        <v>849.5</v>
      </c>
      <c r="E2519" t="n">
        <v>5.4</v>
      </c>
      <c r="F2519" t="n">
        <v>10.7</v>
      </c>
      <c r="G2519" t="n">
        <v>0.4525014714537963</v>
      </c>
      <c r="H2519" t="n">
        <v>0.5474985285462036</v>
      </c>
      <c r="I2519" t="n">
        <v>0.5046728971962617</v>
      </c>
      <c r="J2519" t="n">
        <v>0.4953271028037383</v>
      </c>
      <c r="K2519" t="n">
        <v>0.2283652285841589</v>
      </c>
      <c r="L2519" t="n">
        <v>0.2763076686121028</v>
      </c>
      <c r="M2519" t="n">
        <v>0.4953271028037383</v>
      </c>
    </row>
    <row r="2520">
      <c r="A2520" s="323" t="n">
        <v>46113.3362037037</v>
      </c>
      <c r="B2520" s="82" t="n">
        <v>46113</v>
      </c>
      <c r="C2520" t="n">
        <v>380.3</v>
      </c>
      <c r="D2520" t="n">
        <v>845.2</v>
      </c>
      <c r="E2520" t="n">
        <v>5.4</v>
      </c>
      <c r="F2520" t="n">
        <v>10.6</v>
      </c>
      <c r="G2520" t="n">
        <v>0.4499526739233318</v>
      </c>
      <c r="H2520" t="n">
        <v>0.5500473260766683</v>
      </c>
      <c r="I2520" t="n">
        <v>0.5094339622641509</v>
      </c>
      <c r="J2520" t="n">
        <v>0.490566037735849</v>
      </c>
      <c r="K2520" t="n">
        <v>0.2292211735081124</v>
      </c>
      <c r="L2520" t="n">
        <v>0.2802127887560386</v>
      </c>
      <c r="M2520" t="n">
        <v>0.490566037735849</v>
      </c>
    </row>
    <row r="2521">
      <c r="A2521" s="323" t="n">
        <v>46113.38194444445</v>
      </c>
      <c r="B2521" s="82" t="n">
        <v>46113</v>
      </c>
      <c r="C2521" t="n">
        <v>385.2</v>
      </c>
      <c r="D2521" t="n">
        <v>838.3</v>
      </c>
      <c r="E2521" t="n">
        <v>5.4</v>
      </c>
      <c r="F2521" t="n">
        <v>10.7</v>
      </c>
      <c r="G2521" t="n">
        <v>0.4595013718239294</v>
      </c>
      <c r="H2521" t="n">
        <v>0.5404986281760706</v>
      </c>
      <c r="I2521" t="n">
        <v>0.5046728971962617</v>
      </c>
      <c r="J2521" t="n">
        <v>0.4953271028037383</v>
      </c>
      <c r="K2521" t="n">
        <v>0.2318978885840392</v>
      </c>
      <c r="L2521" t="n">
        <v>0.2727750086122226</v>
      </c>
      <c r="M2521" t="n">
        <v>0.4953271028037383</v>
      </c>
    </row>
    <row r="2522">
      <c r="A2522" s="323" t="n">
        <v>46113.42601851852</v>
      </c>
      <c r="B2522" s="82" t="n">
        <v>46113</v>
      </c>
      <c r="C2522" t="n">
        <v>358.2</v>
      </c>
      <c r="D2522" t="n">
        <v>839.1</v>
      </c>
      <c r="E2522" t="n">
        <v>5.4</v>
      </c>
      <c r="F2522" t="n">
        <v>10.6</v>
      </c>
      <c r="G2522" t="n">
        <v>0.4268859492313192</v>
      </c>
      <c r="H2522" t="n">
        <v>0.5731140507686807</v>
      </c>
      <c r="I2522" t="n">
        <v>0.5094339622641509</v>
      </c>
      <c r="J2522" t="n">
        <v>0.490566037735849</v>
      </c>
      <c r="K2522" t="n">
        <v>0.2174702005518041</v>
      </c>
      <c r="L2522" t="n">
        <v>0.2919637617123468</v>
      </c>
      <c r="M2522" t="n">
        <v>0.490566037735849</v>
      </c>
    </row>
    <row r="2523">
      <c r="A2523" s="323" t="n">
        <v>46113.47107638889</v>
      </c>
      <c r="B2523" s="82" t="n">
        <v>46113</v>
      </c>
      <c r="C2523" t="n">
        <v>370.5</v>
      </c>
      <c r="D2523" t="n">
        <v>842.1</v>
      </c>
      <c r="E2523" t="n">
        <v>5.5</v>
      </c>
      <c r="F2523" t="n">
        <v>10.5</v>
      </c>
      <c r="G2523" t="n">
        <v>0.4399714998218739</v>
      </c>
      <c r="H2523" t="n">
        <v>0.5600285001781261</v>
      </c>
      <c r="I2523" t="n">
        <v>0.5238095238095238</v>
      </c>
      <c r="J2523" t="n">
        <v>0.4761904761904762</v>
      </c>
      <c r="K2523" t="n">
        <v>0.2304612618114578</v>
      </c>
      <c r="L2523" t="n">
        <v>0.2933482619980661</v>
      </c>
      <c r="M2523" t="n">
        <v>0.4761904761904762</v>
      </c>
    </row>
    <row r="2524">
      <c r="A2524" s="323" t="n">
        <v>46113.52182870371</v>
      </c>
      <c r="B2524" s="82" t="n">
        <v>46113</v>
      </c>
      <c r="C2524" t="n">
        <v>375.2</v>
      </c>
      <c r="D2524" t="n">
        <v>836.3</v>
      </c>
      <c r="E2524" t="n">
        <v>5.5</v>
      </c>
      <c r="F2524" t="n">
        <v>10.6</v>
      </c>
      <c r="G2524" t="n">
        <v>0.4486428315197896</v>
      </c>
      <c r="H2524" t="n">
        <v>0.5513571684802104</v>
      </c>
      <c r="I2524" t="n">
        <v>0.5188679245283019</v>
      </c>
      <c r="J2524" t="n">
        <v>0.4811320754716981</v>
      </c>
      <c r="K2524" t="n">
        <v>0.2327863748451738</v>
      </c>
      <c r="L2524" t="n">
        <v>0.286081549683128</v>
      </c>
      <c r="M2524" t="n">
        <v>0.4811320754716981</v>
      </c>
    </row>
    <row r="2525">
      <c r="A2525" s="323" t="n">
        <v>46114.28074074074</v>
      </c>
      <c r="B2525" s="82" t="n">
        <v>46114</v>
      </c>
      <c r="C2525" t="n">
        <v>388.5</v>
      </c>
      <c r="D2525" t="n">
        <v>842.2</v>
      </c>
      <c r="E2525" t="n">
        <v>5.6</v>
      </c>
      <c r="F2525" t="n">
        <v>10.7</v>
      </c>
      <c r="G2525" t="n">
        <v>0.46129185466635</v>
      </c>
      <c r="H2525" t="n">
        <v>0.53870814533365</v>
      </c>
      <c r="I2525" t="n">
        <v>0.5233644859813084</v>
      </c>
      <c r="J2525" t="n">
        <v>0.4766355140186916</v>
      </c>
      <c r="K2525" t="n">
        <v>0.2414237744048187</v>
      </c>
      <c r="L2525" t="n">
        <v>0.2819407115764897</v>
      </c>
      <c r="M2525" t="n">
        <v>0.4766355140186916</v>
      </c>
    </row>
    <row r="2526">
      <c r="A2526" s="323" t="n">
        <v>46114.30709490741</v>
      </c>
      <c r="B2526" s="82" t="n">
        <v>46114</v>
      </c>
      <c r="C2526" t="n">
        <v>385.2</v>
      </c>
      <c r="D2526" t="n">
        <v>848.3</v>
      </c>
      <c r="E2526" t="n">
        <v>5.5</v>
      </c>
      <c r="F2526" t="n">
        <v>10.6</v>
      </c>
      <c r="G2526" t="n">
        <v>0.4540846398679713</v>
      </c>
      <c r="H2526" t="n">
        <v>0.5459153601320288</v>
      </c>
      <c r="I2526" t="n">
        <v>0.5188679245283019</v>
      </c>
      <c r="J2526" t="n">
        <v>0.4811320754716981</v>
      </c>
      <c r="K2526" t="n">
        <v>0.2356099546484756</v>
      </c>
      <c r="L2526" t="n">
        <v>0.2832579698798263</v>
      </c>
      <c r="M2526" t="n">
        <v>0.4811320754716981</v>
      </c>
    </row>
    <row r="2527">
      <c r="A2527" s="323" t="n">
        <v>46114.33606481482</v>
      </c>
      <c r="B2527" s="82" t="n">
        <v>46114</v>
      </c>
      <c r="C2527" t="n">
        <v>400.9</v>
      </c>
      <c r="D2527" t="n">
        <v>863.9</v>
      </c>
      <c r="E2527" t="n">
        <v>5.6</v>
      </c>
      <c r="F2527" t="n">
        <v>10.6</v>
      </c>
      <c r="G2527" t="n">
        <v>0.464058340085658</v>
      </c>
      <c r="H2527" t="n">
        <v>0.535941659914342</v>
      </c>
      <c r="I2527" t="n">
        <v>0.5283018867924528</v>
      </c>
      <c r="J2527" t="n">
        <v>0.4716981132075472</v>
      </c>
      <c r="K2527" t="n">
        <v>0.2451628966490269</v>
      </c>
      <c r="L2527" t="n">
        <v>0.2831389901434259</v>
      </c>
      <c r="M2527" t="n">
        <v>0.4716981132075472</v>
      </c>
    </row>
    <row r="2528">
      <c r="A2528" s="323" t="n">
        <v>46114.38256944445</v>
      </c>
      <c r="B2528" s="82" t="n">
        <v>46114</v>
      </c>
      <c r="C2528" t="n">
        <v>378.4</v>
      </c>
      <c r="D2528" t="n">
        <v>849.7</v>
      </c>
      <c r="E2528" t="n">
        <v>5.5</v>
      </c>
      <c r="F2528" t="n">
        <v>10.5</v>
      </c>
      <c r="G2528" t="n">
        <v>0.4453336471695892</v>
      </c>
      <c r="H2528" t="n">
        <v>0.5546663528304108</v>
      </c>
      <c r="I2528" t="n">
        <v>0.5238095238095238</v>
      </c>
      <c r="J2528" t="n">
        <v>0.4761904761904762</v>
      </c>
      <c r="K2528" t="n">
        <v>0.233270005660261</v>
      </c>
      <c r="L2528" t="n">
        <v>0.2905395181492628</v>
      </c>
      <c r="M2528" t="n">
        <v>0.4761904761904762</v>
      </c>
    </row>
    <row r="2529">
      <c r="A2529" s="323" t="n">
        <v>46114.42614583333</v>
      </c>
      <c r="B2529" s="82" t="n">
        <v>46114</v>
      </c>
      <c r="C2529" t="n">
        <v>389.4</v>
      </c>
      <c r="D2529" t="n">
        <v>857.9</v>
      </c>
      <c r="E2529" t="n">
        <v>5.3</v>
      </c>
      <c r="F2529" t="n">
        <v>10.6</v>
      </c>
      <c r="G2529" t="n">
        <v>0.4538990558340133</v>
      </c>
      <c r="H2529" t="n">
        <v>0.5461009441659868</v>
      </c>
      <c r="I2529" t="n">
        <v>0.5</v>
      </c>
      <c r="J2529" t="n">
        <v>0.5</v>
      </c>
      <c r="K2529" t="n">
        <v>0.2269495279170066</v>
      </c>
      <c r="L2529" t="n">
        <v>0.2730504720829934</v>
      </c>
      <c r="M2529" t="n">
        <v>0.5</v>
      </c>
    </row>
    <row r="2530">
      <c r="A2530" s="323" t="n">
        <v>46114.5205324074</v>
      </c>
      <c r="B2530" s="82" t="n">
        <v>46114</v>
      </c>
      <c r="C2530" t="n">
        <v>398</v>
      </c>
      <c r="D2530" t="n">
        <v>838</v>
      </c>
      <c r="E2530" t="n">
        <v>5.4</v>
      </c>
      <c r="F2530" t="n">
        <v>10.3</v>
      </c>
      <c r="G2530" t="n">
        <v>0.4749403341288783</v>
      </c>
      <c r="H2530" t="n">
        <v>0.5250596658711217</v>
      </c>
      <c r="I2530" t="n">
        <v>0.5242718446601942</v>
      </c>
      <c r="J2530" t="n">
        <v>0.4757281553398058</v>
      </c>
      <c r="K2530" t="n">
        <v>0.248997845077276</v>
      </c>
      <c r="L2530" t="n">
        <v>0.2752739995829182</v>
      </c>
      <c r="M2530" t="n">
        <v>0.4757281553398058</v>
      </c>
    </row>
    <row r="2531">
      <c r="A2531" s="323" t="n">
        <v>46114.53945601852</v>
      </c>
      <c r="B2531" s="82" t="n">
        <v>46114</v>
      </c>
      <c r="C2531" t="n">
        <v>400.6</v>
      </c>
      <c r="D2531" t="n">
        <v>845.4</v>
      </c>
      <c r="E2531" t="n">
        <v>5.3</v>
      </c>
      <c r="F2531" t="n">
        <v>10.2</v>
      </c>
      <c r="G2531" t="n">
        <v>0.4738585285072155</v>
      </c>
      <c r="H2531" t="n">
        <v>0.5261414714927845</v>
      </c>
      <c r="I2531" t="n">
        <v>0.5196078431372549</v>
      </c>
      <c r="J2531" t="n">
        <v>0.4803921568627451</v>
      </c>
      <c r="K2531" t="n">
        <v>0.2462206079498277</v>
      </c>
      <c r="L2531" t="n">
        <v>0.2733872351874272</v>
      </c>
      <c r="M2531" t="n">
        <v>0.4803921568627451</v>
      </c>
    </row>
    <row r="2532">
      <c r="A2532" s="323" t="n">
        <v>46115.03547453704</v>
      </c>
      <c r="B2532" s="82" t="n">
        <v>46115</v>
      </c>
      <c r="C2532" t="n">
        <v>381.6</v>
      </c>
      <c r="D2532" t="n">
        <v>832.6</v>
      </c>
      <c r="E2532" t="n">
        <v>5.5</v>
      </c>
      <c r="F2532" t="n">
        <v>10.4</v>
      </c>
      <c r="G2532" t="n">
        <v>0.4583233245255826</v>
      </c>
      <c r="H2532" t="n">
        <v>0.5416766754744174</v>
      </c>
      <c r="I2532" t="n">
        <v>0.5288461538461539</v>
      </c>
      <c r="J2532" t="n">
        <v>0.4711538461538461</v>
      </c>
      <c r="K2532" t="n">
        <v>0.2423825273933369</v>
      </c>
      <c r="L2532" t="n">
        <v>0.2864636264528169</v>
      </c>
      <c r="M2532" t="n">
        <v>0.4711538461538461</v>
      </c>
    </row>
    <row r="2533">
      <c r="A2533" s="323" t="n">
        <v>46115.06252314815</v>
      </c>
      <c r="B2533" s="82" t="n">
        <v>46115</v>
      </c>
      <c r="C2533" t="n">
        <v>380.2</v>
      </c>
      <c r="D2533" t="n">
        <v>838.3</v>
      </c>
      <c r="E2533" t="n">
        <v>5.5</v>
      </c>
      <c r="F2533" t="n">
        <v>10.6</v>
      </c>
      <c r="G2533" t="n">
        <v>0.453536919957056</v>
      </c>
      <c r="H2533" t="n">
        <v>0.5464630800429441</v>
      </c>
      <c r="I2533" t="n">
        <v>0.5188679245283019</v>
      </c>
      <c r="J2533" t="n">
        <v>0.4811320754716981</v>
      </c>
      <c r="K2533" t="n">
        <v>0.2353257603550762</v>
      </c>
      <c r="L2533" t="n">
        <v>0.2835421641732257</v>
      </c>
      <c r="M2533" t="n">
        <v>0.4811320754716981</v>
      </c>
    </row>
    <row r="2534">
      <c r="A2534" s="323" t="n">
        <v>46115.12446759259</v>
      </c>
      <c r="B2534" s="82" t="n">
        <v>46115</v>
      </c>
      <c r="C2534" t="n">
        <v>375.4</v>
      </c>
      <c r="D2534" t="n">
        <v>848.6</v>
      </c>
      <c r="E2534" t="n">
        <v>5.5</v>
      </c>
      <c r="F2534" t="n">
        <v>10.6</v>
      </c>
      <c r="G2534" t="n">
        <v>0.4423756775866132</v>
      </c>
      <c r="H2534" t="n">
        <v>0.5576243224133868</v>
      </c>
      <c r="I2534" t="n">
        <v>0.5188679245283019</v>
      </c>
      <c r="J2534" t="n">
        <v>0.4811320754716981</v>
      </c>
      <c r="K2534" t="n">
        <v>0.2295345496911672</v>
      </c>
      <c r="L2534" t="n">
        <v>0.2893333748371347</v>
      </c>
      <c r="M2534" t="n">
        <v>0.4811320754716981</v>
      </c>
    </row>
    <row r="2535">
      <c r="A2535" s="323" t="n">
        <v>46115.15400462963</v>
      </c>
      <c r="B2535" s="82" t="n">
        <v>46115</v>
      </c>
      <c r="C2535" t="n">
        <v>382.5</v>
      </c>
      <c r="D2535" t="n">
        <v>843.6</v>
      </c>
      <c r="E2535" t="n">
        <v>5.4</v>
      </c>
      <c r="F2535" t="n">
        <v>10.5</v>
      </c>
      <c r="G2535" t="n">
        <v>0.4534139402560455</v>
      </c>
      <c r="H2535" t="n">
        <v>0.5465860597439545</v>
      </c>
      <c r="I2535" t="n">
        <v>0.5142857142857143</v>
      </c>
      <c r="J2535" t="n">
        <v>0.4857142857142857</v>
      </c>
      <c r="K2535" t="n">
        <v>0.2331843121316806</v>
      </c>
      <c r="L2535" t="n">
        <v>0.2811014021540338</v>
      </c>
      <c r="M2535" t="n">
        <v>0.4857142857142857</v>
      </c>
    </row>
    <row r="2536">
      <c r="A2536" s="323" t="n">
        <v>46115.19127314815</v>
      </c>
      <c r="B2536" s="82" t="n">
        <v>46115</v>
      </c>
      <c r="C2536" t="n">
        <v>384.2</v>
      </c>
      <c r="D2536" t="n">
        <v>837.3</v>
      </c>
      <c r="E2536" t="n">
        <v>5.3</v>
      </c>
      <c r="F2536" t="n">
        <v>10.5</v>
      </c>
      <c r="G2536" t="n">
        <v>0.4588558461722202</v>
      </c>
      <c r="H2536" t="n">
        <v>0.5411441538277798</v>
      </c>
      <c r="I2536" t="n">
        <v>0.5047619047619047</v>
      </c>
      <c r="J2536" t="n">
        <v>0.4952380952380953</v>
      </c>
      <c r="K2536" t="n">
        <v>0.2316129509250255</v>
      </c>
      <c r="L2536" t="n">
        <v>0.2731489538368793</v>
      </c>
      <c r="M2536" t="n">
        <v>0.4952380952380953</v>
      </c>
    </row>
    <row r="2537">
      <c r="A2537" s="323" t="n">
        <v>46115.23650462963</v>
      </c>
      <c r="B2537" s="82" t="n">
        <v>46115</v>
      </c>
      <c r="C2537" t="n">
        <v>375.6</v>
      </c>
      <c r="D2537" t="n">
        <v>840.3</v>
      </c>
      <c r="E2537" t="n">
        <v>5.4</v>
      </c>
      <c r="F2537" t="n">
        <v>10.5</v>
      </c>
      <c r="G2537" t="n">
        <v>0.446983220278472</v>
      </c>
      <c r="H2537" t="n">
        <v>0.553016779721528</v>
      </c>
      <c r="I2537" t="n">
        <v>0.5142857142857143</v>
      </c>
      <c r="J2537" t="n">
        <v>0.4857142857142857</v>
      </c>
      <c r="K2537" t="n">
        <v>0.2298770847146428</v>
      </c>
      <c r="L2537" t="n">
        <v>0.2844086295710715</v>
      </c>
      <c r="M2537" t="n">
        <v>0.4857142857142857</v>
      </c>
    </row>
    <row r="2538">
      <c r="A2538" s="323" t="n">
        <v>46115.27253472222</v>
      </c>
      <c r="B2538" s="82" t="n">
        <v>46115</v>
      </c>
      <c r="C2538" t="n">
        <v>364.4</v>
      </c>
      <c r="D2538" t="n">
        <v>843.3</v>
      </c>
      <c r="E2538" t="n">
        <v>5.4</v>
      </c>
      <c r="F2538" t="n">
        <v>10.3</v>
      </c>
      <c r="G2538" t="n">
        <v>0.432111941183446</v>
      </c>
      <c r="H2538" t="n">
        <v>0.567888058816554</v>
      </c>
      <c r="I2538" t="n">
        <v>0.5242718446601942</v>
      </c>
      <c r="J2538" t="n">
        <v>0.4757281553398058</v>
      </c>
      <c r="K2538" t="n">
        <v>0.2265441245039425</v>
      </c>
      <c r="L2538" t="n">
        <v>0.2977277201562516</v>
      </c>
      <c r="M2538" t="n">
        <v>0.4757281553398058</v>
      </c>
    </row>
    <row r="2539">
      <c r="A2539" s="323" t="n">
        <v>46116.0422337963</v>
      </c>
      <c r="B2539" s="82" t="n">
        <v>46116</v>
      </c>
      <c r="C2539" t="n">
        <v>391</v>
      </c>
      <c r="D2539" t="n">
        <v>850.2</v>
      </c>
      <c r="E2539" t="n">
        <v>5.4</v>
      </c>
      <c r="F2539" t="n">
        <v>10.5</v>
      </c>
      <c r="G2539" t="n">
        <v>0.4598917901670195</v>
      </c>
      <c r="H2539" t="n">
        <v>0.5401082098329805</v>
      </c>
      <c r="I2539" t="n">
        <v>0.5142857142857143</v>
      </c>
      <c r="J2539" t="n">
        <v>0.4857142857142857</v>
      </c>
      <c r="K2539" t="n">
        <v>0.2365157778001815</v>
      </c>
      <c r="L2539" t="n">
        <v>0.2777699364855328</v>
      </c>
      <c r="M2539" t="n">
        <v>0.4857142857142857</v>
      </c>
    </row>
    <row r="2540">
      <c r="A2540" s="323" t="n">
        <v>46116.07373842593</v>
      </c>
      <c r="B2540" s="82" t="n">
        <v>46116</v>
      </c>
      <c r="C2540" t="n">
        <v>383.2</v>
      </c>
      <c r="D2540" t="n">
        <v>837.8</v>
      </c>
      <c r="E2540" t="n">
        <v>5.4</v>
      </c>
      <c r="F2540" t="n">
        <v>10.2</v>
      </c>
      <c r="G2540" t="n">
        <v>0.4573883981857245</v>
      </c>
      <c r="H2540" t="n">
        <v>0.5426116018142755</v>
      </c>
      <c r="I2540" t="n">
        <v>0.5294117647058825</v>
      </c>
      <c r="J2540" t="n">
        <v>0.4705882352941176</v>
      </c>
      <c r="K2540" t="n">
        <v>0.2421467990395013</v>
      </c>
      <c r="L2540" t="n">
        <v>0.2872649656663812</v>
      </c>
      <c r="M2540" t="n">
        <v>0.4705882352941176</v>
      </c>
    </row>
    <row r="2541">
      <c r="A2541" s="323" t="n">
        <v>46116.10625</v>
      </c>
      <c r="B2541" s="82" t="n">
        <v>46116</v>
      </c>
      <c r="C2541" t="n">
        <v>376.9</v>
      </c>
      <c r="D2541" t="n">
        <v>859.7</v>
      </c>
      <c r="E2541" t="n">
        <v>5.3</v>
      </c>
      <c r="F2541" t="n">
        <v>10.4</v>
      </c>
      <c r="G2541" t="n">
        <v>0.4384087472374084</v>
      </c>
      <c r="H2541" t="n">
        <v>0.5615912527625917</v>
      </c>
      <c r="I2541" t="n">
        <v>0.5096153846153846</v>
      </c>
      <c r="J2541" t="n">
        <v>0.4903846153846154</v>
      </c>
      <c r="K2541" t="n">
        <v>0.2234198423421408</v>
      </c>
      <c r="L2541" t="n">
        <v>0.2861955422732438</v>
      </c>
      <c r="M2541" t="n">
        <v>0.4903846153846154</v>
      </c>
    </row>
    <row r="2542">
      <c r="A2542" s="323" t="n">
        <v>46116.14554398148</v>
      </c>
      <c r="B2542" s="82" t="n">
        <v>46116</v>
      </c>
      <c r="C2542" t="n">
        <v>371.4</v>
      </c>
      <c r="D2542" t="n">
        <v>861.2</v>
      </c>
      <c r="E2542" t="n">
        <v>5.3</v>
      </c>
      <c r="F2542" t="n">
        <v>10.5</v>
      </c>
      <c r="G2542" t="n">
        <v>0.4312587087784486</v>
      </c>
      <c r="H2542" t="n">
        <v>0.5687412912215514</v>
      </c>
      <c r="I2542" t="n">
        <v>0.5047619047619047</v>
      </c>
      <c r="J2542" t="n">
        <v>0.4952380952380953</v>
      </c>
      <c r="K2542" t="n">
        <v>0.2176829672881693</v>
      </c>
      <c r="L2542" t="n">
        <v>0.2870789374737354</v>
      </c>
      <c r="M2542" t="n">
        <v>0.4952380952380953</v>
      </c>
    </row>
    <row r="2543">
      <c r="A2543" s="323" t="n">
        <v>46117.05003472222</v>
      </c>
      <c r="B2543" s="82" t="n">
        <v>46117</v>
      </c>
      <c r="C2543" t="n">
        <v>395.2</v>
      </c>
      <c r="D2543" t="n">
        <v>847.3</v>
      </c>
      <c r="E2543" t="n">
        <v>5.5</v>
      </c>
      <c r="F2543" t="n">
        <v>10.8</v>
      </c>
      <c r="G2543" t="n">
        <v>0.4664227546323617</v>
      </c>
      <c r="H2543" t="n">
        <v>0.5335772453676384</v>
      </c>
      <c r="I2543" t="n">
        <v>0.5092592592592592</v>
      </c>
      <c r="J2543" t="n">
        <v>0.4907407407407408</v>
      </c>
      <c r="K2543" t="n">
        <v>0.2375301065257397</v>
      </c>
      <c r="L2543" t="n">
        <v>0.2717291527335195</v>
      </c>
      <c r="M2543" t="n">
        <v>0.4907407407407408</v>
      </c>
    </row>
    <row r="2544">
      <c r="A2544" s="323" t="n">
        <v>46117.0812037037</v>
      </c>
      <c r="B2544" s="82" t="n">
        <v>46117</v>
      </c>
      <c r="C2544" t="n">
        <v>384.6</v>
      </c>
      <c r="D2544" t="n">
        <v>843.3</v>
      </c>
      <c r="E2544" t="n">
        <v>5.4</v>
      </c>
      <c r="F2544" t="n">
        <v>10.7</v>
      </c>
      <c r="G2544" t="n">
        <v>0.456065457132693</v>
      </c>
      <c r="H2544" t="n">
        <v>0.5439345428673069</v>
      </c>
      <c r="I2544" t="n">
        <v>0.5046728971962617</v>
      </c>
      <c r="J2544" t="n">
        <v>0.4953271028037383</v>
      </c>
      <c r="K2544" t="n">
        <v>0.2301638755622937</v>
      </c>
      <c r="L2544" t="n">
        <v>0.274509021633968</v>
      </c>
      <c r="M2544" t="n">
        <v>0.4953271028037383</v>
      </c>
    </row>
    <row r="2545">
      <c r="A2545" s="323" t="n">
        <v>46117.11728009259</v>
      </c>
      <c r="B2545" s="82" t="n">
        <v>46117</v>
      </c>
      <c r="C2545" t="n">
        <v>380.6</v>
      </c>
      <c r="D2545" t="n">
        <v>845.6</v>
      </c>
      <c r="E2545" t="n">
        <v>5.5</v>
      </c>
      <c r="F2545" t="n">
        <v>10.6</v>
      </c>
      <c r="G2545" t="n">
        <v>0.4500946073793756</v>
      </c>
      <c r="H2545" t="n">
        <v>0.5499053926206244</v>
      </c>
      <c r="I2545" t="n">
        <v>0.5188679245283019</v>
      </c>
      <c r="J2545" t="n">
        <v>0.4811320754716981</v>
      </c>
      <c r="K2545" t="n">
        <v>0.2335396547723175</v>
      </c>
      <c r="L2545" t="n">
        <v>0.2853282697559844</v>
      </c>
      <c r="M2545" t="n">
        <v>0.4811320754716981</v>
      </c>
    </row>
    <row r="2546">
      <c r="A2546" s="323" t="n">
        <v>46117.14137731482</v>
      </c>
      <c r="B2546" s="82" t="n">
        <v>46117</v>
      </c>
      <c r="C2546" t="n">
        <v>366.8</v>
      </c>
      <c r="D2546" t="n">
        <v>869.4</v>
      </c>
      <c r="E2546" t="n">
        <v>5.5</v>
      </c>
      <c r="F2546" t="n">
        <v>10.7</v>
      </c>
      <c r="G2546" t="n">
        <v>0.4219001610305959</v>
      </c>
      <c r="H2546" t="n">
        <v>0.5780998389694042</v>
      </c>
      <c r="I2546" t="n">
        <v>0.5140186915887851</v>
      </c>
      <c r="J2546" t="n">
        <v>0.4859813084112149</v>
      </c>
      <c r="K2546" t="n">
        <v>0.2168645687540446</v>
      </c>
      <c r="L2546" t="n">
        <v>0.2971541228347405</v>
      </c>
      <c r="M2546" t="n">
        <v>0.4859813084112149</v>
      </c>
    </row>
    <row r="2547">
      <c r="A2547" s="323" t="n">
        <v>46117.19092592593</v>
      </c>
      <c r="B2547" s="82" t="n">
        <v>46117</v>
      </c>
      <c r="C2547" t="n">
        <v>375.4</v>
      </c>
      <c r="D2547" t="n">
        <v>861.3</v>
      </c>
      <c r="E2547" t="n">
        <v>5.4</v>
      </c>
      <c r="F2547" t="n">
        <v>10.6</v>
      </c>
      <c r="G2547" t="n">
        <v>0.4358527806803669</v>
      </c>
      <c r="H2547" t="n">
        <v>0.5641472193196331</v>
      </c>
      <c r="I2547" t="n">
        <v>0.5094339622641509</v>
      </c>
      <c r="J2547" t="n">
        <v>0.490566037735849</v>
      </c>
      <c r="K2547" t="n">
        <v>0.2220382090258473</v>
      </c>
      <c r="L2547" t="n">
        <v>0.2873957532383036</v>
      </c>
      <c r="M2547" t="n">
        <v>0.490566037735849</v>
      </c>
    </row>
    <row r="2548">
      <c r="A2548" s="323" t="n">
        <v>46117.23670138889</v>
      </c>
      <c r="B2548" s="82" t="n">
        <v>46117</v>
      </c>
      <c r="C2548" t="n">
        <v>382.7</v>
      </c>
      <c r="D2548" t="n">
        <v>856.3</v>
      </c>
      <c r="E2548" t="n">
        <v>5.4</v>
      </c>
      <c r="F2548" t="n">
        <v>10.5</v>
      </c>
      <c r="G2548" t="n">
        <v>0.4469228074273035</v>
      </c>
      <c r="H2548" t="n">
        <v>0.5530771925726965</v>
      </c>
      <c r="I2548" t="n">
        <v>0.5142857142857143</v>
      </c>
      <c r="J2548" t="n">
        <v>0.4857142857142857</v>
      </c>
      <c r="K2548" t="n">
        <v>0.2298460152483275</v>
      </c>
      <c r="L2548" t="n">
        <v>0.2844396990373868</v>
      </c>
      <c r="M2548" t="n">
        <v>0.4857142857142857</v>
      </c>
    </row>
    <row r="2549">
      <c r="A2549" s="323" t="n">
        <v>46117.28609953704</v>
      </c>
      <c r="B2549" s="82" t="n">
        <v>46117</v>
      </c>
      <c r="C2549" t="n">
        <v>369.5</v>
      </c>
      <c r="D2549" t="n">
        <v>851.6</v>
      </c>
      <c r="E2549" t="n">
        <v>5.5</v>
      </c>
      <c r="F2549" t="n">
        <v>10.4</v>
      </c>
      <c r="G2549" t="n">
        <v>0.4338891498356036</v>
      </c>
      <c r="H2549" t="n">
        <v>0.5661108501643964</v>
      </c>
      <c r="I2549" t="n">
        <v>0.5288461538461539</v>
      </c>
      <c r="J2549" t="n">
        <v>0.4711538461538461</v>
      </c>
      <c r="K2549" t="n">
        <v>0.2294606080861365</v>
      </c>
      <c r="L2549" t="n">
        <v>0.2993855457600174</v>
      </c>
      <c r="M2549" t="n">
        <v>0.4711538461538461</v>
      </c>
    </row>
    <row r="2550">
      <c r="A2550" s="323" t="n">
        <v>46118.04216435185</v>
      </c>
      <c r="B2550" s="82" t="n">
        <v>46118</v>
      </c>
      <c r="C2550" t="n">
        <v>369.1</v>
      </c>
      <c r="D2550" t="n">
        <v>834.8</v>
      </c>
      <c r="E2550" t="n">
        <v>5.3</v>
      </c>
      <c r="F2550" t="n">
        <v>10.8</v>
      </c>
      <c r="G2550" t="n">
        <v>0.4421418303785338</v>
      </c>
      <c r="H2550" t="n">
        <v>0.5578581696214662</v>
      </c>
      <c r="I2550" t="n">
        <v>0.4907407407407407</v>
      </c>
      <c r="J2550" t="n">
        <v>0.5092592592592593</v>
      </c>
      <c r="K2550" t="n">
        <v>0.2169770093524286</v>
      </c>
      <c r="L2550" t="n">
        <v>0.2737637313883121</v>
      </c>
      <c r="M2550" t="n">
        <v>0.5092592592592593</v>
      </c>
    </row>
    <row r="2551">
      <c r="A2551" s="323" t="n">
        <v>46118.09172453704</v>
      </c>
      <c r="B2551" s="82" t="n">
        <v>46118</v>
      </c>
      <c r="C2551" t="n">
        <v>375.2</v>
      </c>
      <c r="D2551" t="n">
        <v>830.6</v>
      </c>
      <c r="E2551" t="n">
        <v>5.5</v>
      </c>
      <c r="F2551" t="n">
        <v>10.6</v>
      </c>
      <c r="G2551" t="n">
        <v>0.4517216470021671</v>
      </c>
      <c r="H2551" t="n">
        <v>0.5482783529978329</v>
      </c>
      <c r="I2551" t="n">
        <v>0.5188679245283019</v>
      </c>
      <c r="J2551" t="n">
        <v>0.4811320754716981</v>
      </c>
      <c r="K2551" t="n">
        <v>0.2343838734445207</v>
      </c>
      <c r="L2551" t="n">
        <v>0.2844840510837812</v>
      </c>
      <c r="M2551" t="n">
        <v>0.4811320754716981</v>
      </c>
    </row>
    <row r="2552">
      <c r="A2552" s="323" t="n">
        <v>46118.11619212963</v>
      </c>
      <c r="B2552" s="82" t="n">
        <v>46118</v>
      </c>
      <c r="C2552" t="n">
        <v>360.2</v>
      </c>
      <c r="D2552" t="n">
        <v>837.2</v>
      </c>
      <c r="E2552" t="n">
        <v>5.4</v>
      </c>
      <c r="F2552" t="n">
        <v>10.8</v>
      </c>
      <c r="G2552" t="n">
        <v>0.4302436693741041</v>
      </c>
      <c r="H2552" t="n">
        <v>0.5697563306258959</v>
      </c>
      <c r="I2552" t="n">
        <v>0.5</v>
      </c>
      <c r="J2552" t="n">
        <v>0.5</v>
      </c>
      <c r="K2552" t="n">
        <v>0.2151218346870521</v>
      </c>
      <c r="L2552" t="n">
        <v>0.284878165312948</v>
      </c>
      <c r="M2552" t="n">
        <v>0.5</v>
      </c>
    </row>
    <row r="2553">
      <c r="A2553" s="323" t="n">
        <v>46118.11621527778</v>
      </c>
      <c r="B2553" s="82" t="n">
        <v>46118</v>
      </c>
      <c r="C2553" t="n">
        <v>360.2</v>
      </c>
      <c r="D2553" t="n">
        <v>837.2</v>
      </c>
      <c r="E2553" t="n">
        <v>5.4</v>
      </c>
      <c r="F2553" t="n">
        <v>10.8</v>
      </c>
      <c r="G2553" t="n">
        <v>0.4302436693741041</v>
      </c>
      <c r="H2553" t="n">
        <v>0.5697563306258959</v>
      </c>
      <c r="I2553" t="n">
        <v>0.5</v>
      </c>
      <c r="J2553" t="n">
        <v>0.5</v>
      </c>
      <c r="K2553" t="n">
        <v>0.2151218346870521</v>
      </c>
      <c r="L2553" t="n">
        <v>0.284878165312948</v>
      </c>
      <c r="M2553" t="n">
        <v>0.5</v>
      </c>
    </row>
    <row r="2554">
      <c r="A2554" s="323" t="n">
        <v>46118.15273148148</v>
      </c>
      <c r="B2554" s="82" t="n">
        <v>46118</v>
      </c>
      <c r="C2554" t="n">
        <v>365.4</v>
      </c>
      <c r="D2554" t="n">
        <v>832.3</v>
      </c>
      <c r="E2554" t="n">
        <v>5.5</v>
      </c>
      <c r="F2554" t="n">
        <v>10.7</v>
      </c>
      <c r="G2554" t="n">
        <v>0.4390243902439024</v>
      </c>
      <c r="H2554" t="n">
        <v>0.5609756097560976</v>
      </c>
      <c r="I2554" t="n">
        <v>0.5140186915887851</v>
      </c>
      <c r="J2554" t="n">
        <v>0.4859813084112149</v>
      </c>
      <c r="K2554" t="n">
        <v>0.2256667426487349</v>
      </c>
      <c r="L2554" t="n">
        <v>0.2883519489400502</v>
      </c>
      <c r="M2554" t="n">
        <v>0.4859813084112149</v>
      </c>
    </row>
    <row r="2555">
      <c r="A2555" s="323" t="n">
        <v>46118.18649305555</v>
      </c>
      <c r="B2555" s="82" t="n">
        <v>46118</v>
      </c>
      <c r="C2555" t="n">
        <v>370.3</v>
      </c>
      <c r="D2555" t="n">
        <v>845.4</v>
      </c>
      <c r="E2555" t="n">
        <v>5.4</v>
      </c>
      <c r="F2555" t="n">
        <v>10.6</v>
      </c>
      <c r="G2555" t="n">
        <v>0.4380175065057961</v>
      </c>
      <c r="H2555" t="n">
        <v>0.5619824934942039</v>
      </c>
      <c r="I2555" t="n">
        <v>0.5094339622641509</v>
      </c>
      <c r="J2555" t="n">
        <v>0.490566037735849</v>
      </c>
      <c r="K2555" t="n">
        <v>0.2231409938803112</v>
      </c>
      <c r="L2555" t="n">
        <v>0.2862929683838397</v>
      </c>
      <c r="M2555" t="n">
        <v>0.490566037735849</v>
      </c>
    </row>
    <row r="2556">
      <c r="A2556" s="323" t="n">
        <v>46118.24021990741</v>
      </c>
      <c r="B2556" s="82" t="n">
        <v>46118</v>
      </c>
      <c r="C2556" t="n">
        <v>383.5</v>
      </c>
      <c r="D2556" t="n">
        <v>832.6</v>
      </c>
      <c r="E2556" t="n">
        <v>5.4</v>
      </c>
      <c r="F2556" t="n">
        <v>10.7</v>
      </c>
      <c r="G2556" t="n">
        <v>0.4606053326927696</v>
      </c>
      <c r="H2556" t="n">
        <v>0.5393946673072304</v>
      </c>
      <c r="I2556" t="n">
        <v>0.5046728971962617</v>
      </c>
      <c r="J2556" t="n">
        <v>0.4953271028037383</v>
      </c>
      <c r="K2556" t="n">
        <v>0.2324550277141081</v>
      </c>
      <c r="L2556" t="n">
        <v>0.2722178694821537</v>
      </c>
      <c r="M2556" t="n">
        <v>0.4953271028037383</v>
      </c>
    </row>
    <row r="2557">
      <c r="A2557" s="323" t="n">
        <v>46115.26430555555</v>
      </c>
      <c r="B2557" s="82" t="n">
        <v>46115</v>
      </c>
      <c r="C2557" t="n">
        <v>381.6</v>
      </c>
      <c r="D2557" t="n">
        <v>832.6</v>
      </c>
      <c r="E2557" t="n">
        <v>5.5</v>
      </c>
      <c r="F2557" t="n">
        <v>10.4</v>
      </c>
      <c r="G2557" t="n">
        <v>0.4583233245255826</v>
      </c>
      <c r="H2557" t="n">
        <v>0.5416766754744174</v>
      </c>
      <c r="I2557" t="n">
        <v>0.5288461538461539</v>
      </c>
      <c r="J2557" t="n">
        <v>0.4711538461538461</v>
      </c>
      <c r="K2557" t="n">
        <v>0.2423825273933369</v>
      </c>
      <c r="L2557" t="n">
        <v>0.2864636264528169</v>
      </c>
      <c r="M2557" t="n">
        <v>0.4711538461538461</v>
      </c>
    </row>
    <row r="2558">
      <c r="A2558" s="323" t="n">
        <v>46115.29</v>
      </c>
      <c r="B2558" s="82" t="n">
        <v>46115</v>
      </c>
      <c r="C2558" t="n">
        <v>380.2</v>
      </c>
      <c r="D2558" t="n">
        <v>838.3</v>
      </c>
      <c r="E2558" t="n">
        <v>5.5</v>
      </c>
      <c r="F2558" t="n">
        <v>10.6</v>
      </c>
      <c r="G2558" t="n">
        <v>0.453536919957056</v>
      </c>
      <c r="H2558" t="n">
        <v>0.5464630800429441</v>
      </c>
      <c r="I2558" t="n">
        <v>0.5188679245283019</v>
      </c>
      <c r="J2558" t="n">
        <v>0.4811320754716981</v>
      </c>
      <c r="K2558" t="n">
        <v>0.2353257603550762</v>
      </c>
      <c r="L2558" t="n">
        <v>0.2835421641732257</v>
      </c>
      <c r="M2558" t="n">
        <v>0.4811320754716981</v>
      </c>
    </row>
    <row r="2559">
      <c r="A2559" s="323" t="n">
        <v>46115.35328703704</v>
      </c>
      <c r="B2559" s="82" t="n">
        <v>46115</v>
      </c>
      <c r="C2559" t="n">
        <v>375.4</v>
      </c>
      <c r="D2559" t="n">
        <v>848.6</v>
      </c>
      <c r="E2559" t="n">
        <v>5.5</v>
      </c>
      <c r="F2559" t="n">
        <v>10.6</v>
      </c>
      <c r="G2559" t="n">
        <v>0.4423756775866132</v>
      </c>
      <c r="H2559" t="n">
        <v>0.5576243224133868</v>
      </c>
      <c r="I2559" t="n">
        <v>0.5188679245283019</v>
      </c>
      <c r="J2559" t="n">
        <v>0.4811320754716981</v>
      </c>
      <c r="K2559" t="n">
        <v>0.2295345496911672</v>
      </c>
      <c r="L2559" t="n">
        <v>0.2893333748371347</v>
      </c>
      <c r="M2559" t="n">
        <v>0.4811320754716981</v>
      </c>
    </row>
    <row r="2560">
      <c r="A2560" s="323" t="n">
        <v>46115.38277777778</v>
      </c>
      <c r="B2560" s="82" t="n">
        <v>46115</v>
      </c>
      <c r="C2560" t="n">
        <v>382.5</v>
      </c>
      <c r="D2560" t="n">
        <v>843.6</v>
      </c>
      <c r="E2560" t="n">
        <v>5.4</v>
      </c>
      <c r="F2560" t="n">
        <v>10.5</v>
      </c>
      <c r="G2560" t="n">
        <v>0.4534139402560455</v>
      </c>
      <c r="H2560" t="n">
        <v>0.5465860597439545</v>
      </c>
      <c r="I2560" t="n">
        <v>0.5142857142857143</v>
      </c>
      <c r="J2560" t="n">
        <v>0.4857142857142857</v>
      </c>
      <c r="K2560" t="n">
        <v>0.2331843121316806</v>
      </c>
      <c r="L2560" t="n">
        <v>0.2811014021540338</v>
      </c>
      <c r="M2560" t="n">
        <v>0.4857142857142857</v>
      </c>
    </row>
    <row r="2561">
      <c r="A2561" s="323" t="n">
        <v>46115.42011574074</v>
      </c>
      <c r="B2561" s="82" t="n">
        <v>46115</v>
      </c>
      <c r="C2561" t="n">
        <v>384.2</v>
      </c>
      <c r="D2561" t="n">
        <v>837.3</v>
      </c>
      <c r="E2561" t="n">
        <v>5.3</v>
      </c>
      <c r="F2561" t="n">
        <v>10.5</v>
      </c>
      <c r="G2561" t="n">
        <v>0.4588558461722202</v>
      </c>
      <c r="H2561" t="n">
        <v>0.5411441538277798</v>
      </c>
      <c r="I2561" t="n">
        <v>0.5047619047619047</v>
      </c>
      <c r="J2561" t="n">
        <v>0.4952380952380953</v>
      </c>
      <c r="K2561" t="n">
        <v>0.2316129509250255</v>
      </c>
      <c r="L2561" t="n">
        <v>0.2731489538368793</v>
      </c>
      <c r="M2561" t="n">
        <v>0.4952380952380953</v>
      </c>
    </row>
    <row r="2562">
      <c r="A2562" s="323" t="n">
        <v>46115.46534722222</v>
      </c>
      <c r="B2562" s="82" t="n">
        <v>46115</v>
      </c>
      <c r="C2562" t="n">
        <v>375.6</v>
      </c>
      <c r="D2562" t="n">
        <v>840.3</v>
      </c>
      <c r="E2562" t="n">
        <v>5.4</v>
      </c>
      <c r="F2562" t="n">
        <v>10.5</v>
      </c>
      <c r="G2562" t="n">
        <v>0.446983220278472</v>
      </c>
      <c r="H2562" t="n">
        <v>0.553016779721528</v>
      </c>
      <c r="I2562" t="n">
        <v>0.5142857142857143</v>
      </c>
      <c r="J2562" t="n">
        <v>0.4857142857142857</v>
      </c>
      <c r="K2562" t="n">
        <v>0.2298770847146428</v>
      </c>
      <c r="L2562" t="n">
        <v>0.2844086295710715</v>
      </c>
      <c r="M2562" t="n">
        <v>0.4857142857142857</v>
      </c>
    </row>
    <row r="2563">
      <c r="A2563" s="323" t="n">
        <v>46115.50101851852</v>
      </c>
      <c r="B2563" s="82" t="n">
        <v>46115</v>
      </c>
      <c r="C2563" t="n">
        <v>364.4</v>
      </c>
      <c r="D2563" t="n">
        <v>843.3</v>
      </c>
      <c r="E2563" t="n">
        <v>5.4</v>
      </c>
      <c r="F2563" t="n">
        <v>10.3</v>
      </c>
      <c r="G2563" t="n">
        <v>0.432111941183446</v>
      </c>
      <c r="H2563" t="n">
        <v>0.567888058816554</v>
      </c>
      <c r="I2563" t="n">
        <v>0.5242718446601942</v>
      </c>
      <c r="J2563" t="n">
        <v>0.4757281553398058</v>
      </c>
      <c r="K2563" t="n">
        <v>0.2265441245039425</v>
      </c>
      <c r="L2563" t="n">
        <v>0.2977277201562516</v>
      </c>
      <c r="M2563" t="n">
        <v>0.4757281553398058</v>
      </c>
    </row>
    <row r="2564">
      <c r="A2564" s="323" t="n">
        <v>46116.27094907407</v>
      </c>
      <c r="B2564" s="82" t="n">
        <v>46116</v>
      </c>
      <c r="C2564" t="n">
        <v>391</v>
      </c>
      <c r="D2564" t="n">
        <v>850.2</v>
      </c>
      <c r="E2564" t="n">
        <v>5.4</v>
      </c>
      <c r="F2564" t="n">
        <v>10.5</v>
      </c>
      <c r="G2564" t="n">
        <v>0.4598917901670195</v>
      </c>
      <c r="H2564" t="n">
        <v>0.5401082098329805</v>
      </c>
      <c r="I2564" t="n">
        <v>0.5142857142857143</v>
      </c>
      <c r="J2564" t="n">
        <v>0.4857142857142857</v>
      </c>
      <c r="K2564" t="n">
        <v>0.2365157778001815</v>
      </c>
      <c r="L2564" t="n">
        <v>0.2777699364855328</v>
      </c>
      <c r="M2564" t="n">
        <v>0.4857142857142857</v>
      </c>
    </row>
    <row r="2565">
      <c r="A2565" s="323" t="n">
        <v>46116.30251157407</v>
      </c>
      <c r="B2565" s="82" t="n">
        <v>46116</v>
      </c>
      <c r="C2565" t="n">
        <v>383.2</v>
      </c>
      <c r="D2565" t="n">
        <v>837.8</v>
      </c>
      <c r="E2565" t="n">
        <v>5.4</v>
      </c>
      <c r="F2565" t="n">
        <v>10.2</v>
      </c>
      <c r="G2565" t="n">
        <v>0.4573883981857245</v>
      </c>
      <c r="H2565" t="n">
        <v>0.5426116018142755</v>
      </c>
      <c r="I2565" t="n">
        <v>0.5294117647058825</v>
      </c>
      <c r="J2565" t="n">
        <v>0.4705882352941176</v>
      </c>
      <c r="K2565" t="n">
        <v>0.2421467990395013</v>
      </c>
      <c r="L2565" t="n">
        <v>0.2872649656663812</v>
      </c>
      <c r="M2565" t="n">
        <v>0.4705882352941176</v>
      </c>
    </row>
    <row r="2566">
      <c r="A2566" s="323" t="n">
        <v>46116.33501157408</v>
      </c>
      <c r="B2566" s="82" t="n">
        <v>46116</v>
      </c>
      <c r="C2566" t="n">
        <v>376.9</v>
      </c>
      <c r="D2566" t="n">
        <v>859.7</v>
      </c>
      <c r="E2566" t="n">
        <v>5.3</v>
      </c>
      <c r="F2566" t="n">
        <v>10.4</v>
      </c>
      <c r="G2566" t="n">
        <v>0.4384087472374084</v>
      </c>
      <c r="H2566" t="n">
        <v>0.5615912527625917</v>
      </c>
      <c r="I2566" t="n">
        <v>0.5096153846153846</v>
      </c>
      <c r="J2566" t="n">
        <v>0.4903846153846154</v>
      </c>
      <c r="K2566" t="n">
        <v>0.2234198423421408</v>
      </c>
      <c r="L2566" t="n">
        <v>0.2861955422732438</v>
      </c>
      <c r="M2566" t="n">
        <v>0.4903846153846154</v>
      </c>
    </row>
    <row r="2567">
      <c r="A2567" s="323" t="n">
        <v>46116.37422453704</v>
      </c>
      <c r="B2567" s="82" t="n">
        <v>46116</v>
      </c>
      <c r="C2567" t="n">
        <v>371.4</v>
      </c>
      <c r="D2567" t="n">
        <v>861.2</v>
      </c>
      <c r="E2567" t="n">
        <v>5.3</v>
      </c>
      <c r="F2567" t="n">
        <v>10.5</v>
      </c>
      <c r="G2567" t="n">
        <v>0.4312587087784486</v>
      </c>
      <c r="H2567" t="n">
        <v>0.5687412912215514</v>
      </c>
      <c r="I2567" t="n">
        <v>0.5047619047619047</v>
      </c>
      <c r="J2567" t="n">
        <v>0.4952380952380953</v>
      </c>
      <c r="K2567" t="n">
        <v>0.2176829672881693</v>
      </c>
      <c r="L2567" t="n">
        <v>0.2870789374737354</v>
      </c>
      <c r="M2567" t="n">
        <v>0.4952380952380953</v>
      </c>
    </row>
    <row r="2568">
      <c r="A2568" s="323" t="n">
        <v>46117.27887731481</v>
      </c>
      <c r="B2568" s="82" t="n">
        <v>46117</v>
      </c>
      <c r="C2568" t="n">
        <v>395.2</v>
      </c>
      <c r="D2568" t="n">
        <v>847.3</v>
      </c>
      <c r="E2568" t="n">
        <v>5.5</v>
      </c>
      <c r="F2568" t="n">
        <v>10.8</v>
      </c>
      <c r="G2568" t="n">
        <v>0.4664227546323617</v>
      </c>
      <c r="H2568" t="n">
        <v>0.5335772453676384</v>
      </c>
      <c r="I2568" t="n">
        <v>0.5092592592592592</v>
      </c>
      <c r="J2568" t="n">
        <v>0.4907407407407408</v>
      </c>
      <c r="K2568" t="n">
        <v>0.2375301065257397</v>
      </c>
      <c r="L2568" t="n">
        <v>0.2717291527335195</v>
      </c>
      <c r="M2568" t="n">
        <v>0.4907407407407408</v>
      </c>
    </row>
    <row r="2569">
      <c r="A2569" s="323" t="n">
        <v>46117.31001157407</v>
      </c>
      <c r="B2569" s="82" t="n">
        <v>46117</v>
      </c>
      <c r="C2569" t="n">
        <v>384.6</v>
      </c>
      <c r="D2569" t="n">
        <v>843.3</v>
      </c>
      <c r="E2569" t="n">
        <v>5.4</v>
      </c>
      <c r="F2569" t="n">
        <v>10.7</v>
      </c>
      <c r="G2569" t="n">
        <v>0.456065457132693</v>
      </c>
      <c r="H2569" t="n">
        <v>0.5439345428673069</v>
      </c>
      <c r="I2569" t="n">
        <v>0.5046728971962617</v>
      </c>
      <c r="J2569" t="n">
        <v>0.4953271028037383</v>
      </c>
      <c r="K2569" t="n">
        <v>0.2301638755622937</v>
      </c>
      <c r="L2569" t="n">
        <v>0.274509021633968</v>
      </c>
      <c r="M2569" t="n">
        <v>0.4953271028037383</v>
      </c>
    </row>
    <row r="2570">
      <c r="A2570" s="323" t="n">
        <v>46117.34607638889</v>
      </c>
      <c r="B2570" s="82" t="n">
        <v>46117</v>
      </c>
      <c r="C2570" t="n">
        <v>380.6</v>
      </c>
      <c r="D2570" t="n">
        <v>845.6</v>
      </c>
      <c r="E2570" t="n">
        <v>5.5</v>
      </c>
      <c r="F2570" t="n">
        <v>10.6</v>
      </c>
      <c r="G2570" t="n">
        <v>0.4500946073793756</v>
      </c>
      <c r="H2570" t="n">
        <v>0.5499053926206244</v>
      </c>
      <c r="I2570" t="n">
        <v>0.5188679245283019</v>
      </c>
      <c r="J2570" t="n">
        <v>0.4811320754716981</v>
      </c>
      <c r="K2570" t="n">
        <v>0.2335396547723175</v>
      </c>
      <c r="L2570" t="n">
        <v>0.2853282697559844</v>
      </c>
      <c r="M2570" t="n">
        <v>0.4811320754716981</v>
      </c>
    </row>
    <row r="2571">
      <c r="A2571" s="323" t="n">
        <v>46117.37016203703</v>
      </c>
      <c r="B2571" s="82" t="n">
        <v>46117</v>
      </c>
      <c r="C2571" t="n">
        <v>366.8</v>
      </c>
      <c r="D2571" t="n">
        <v>869.4</v>
      </c>
      <c r="E2571" t="n">
        <v>5.5</v>
      </c>
      <c r="F2571" t="n">
        <v>10.7</v>
      </c>
      <c r="G2571" t="n">
        <v>0.4219001610305959</v>
      </c>
      <c r="H2571" t="n">
        <v>0.5780998389694042</v>
      </c>
      <c r="I2571" t="n">
        <v>0.5140186915887851</v>
      </c>
      <c r="J2571" t="n">
        <v>0.4859813084112149</v>
      </c>
      <c r="K2571" t="n">
        <v>0.2168645687540446</v>
      </c>
      <c r="L2571" t="n">
        <v>0.2971541228347405</v>
      </c>
      <c r="M2571" t="n">
        <v>0.4859813084112149</v>
      </c>
    </row>
    <row r="2572">
      <c r="A2572" s="323" t="n">
        <v>46117.41975694444</v>
      </c>
      <c r="B2572" s="82" t="n">
        <v>46117</v>
      </c>
      <c r="C2572" t="n">
        <v>375.4</v>
      </c>
      <c r="D2572" t="n">
        <v>861.3</v>
      </c>
      <c r="E2572" t="n">
        <v>5.4</v>
      </c>
      <c r="F2572" t="n">
        <v>10.6</v>
      </c>
      <c r="G2572" t="n">
        <v>0.4358527806803669</v>
      </c>
      <c r="H2572" t="n">
        <v>0.5641472193196331</v>
      </c>
      <c r="I2572" t="n">
        <v>0.5094339622641509</v>
      </c>
      <c r="J2572" t="n">
        <v>0.490566037735849</v>
      </c>
      <c r="K2572" t="n">
        <v>0.2220382090258473</v>
      </c>
      <c r="L2572" t="n">
        <v>0.2873957532383036</v>
      </c>
      <c r="M2572" t="n">
        <v>0.490566037735849</v>
      </c>
    </row>
    <row r="2573">
      <c r="A2573" s="323" t="n">
        <v>46117.46543981481</v>
      </c>
      <c r="B2573" s="82" t="n">
        <v>46117</v>
      </c>
      <c r="C2573" t="n">
        <v>382.7</v>
      </c>
      <c r="D2573" t="n">
        <v>856.3</v>
      </c>
      <c r="E2573" t="n">
        <v>5.4</v>
      </c>
      <c r="F2573" t="n">
        <v>10.5</v>
      </c>
      <c r="G2573" t="n">
        <v>0.4469228074273035</v>
      </c>
      <c r="H2573" t="n">
        <v>0.5530771925726965</v>
      </c>
      <c r="I2573" t="n">
        <v>0.5142857142857143</v>
      </c>
      <c r="J2573" t="n">
        <v>0.4857142857142857</v>
      </c>
      <c r="K2573" t="n">
        <v>0.2298460152483275</v>
      </c>
      <c r="L2573" t="n">
        <v>0.2844396990373868</v>
      </c>
      <c r="M2573" t="n">
        <v>0.4857142857142857</v>
      </c>
    </row>
    <row r="2574">
      <c r="A2574" s="323" t="n">
        <v>46117.51493055555</v>
      </c>
      <c r="B2574" s="82" t="n">
        <v>46117</v>
      </c>
      <c r="C2574" t="n">
        <v>369.5</v>
      </c>
      <c r="D2574" t="n">
        <v>851.6</v>
      </c>
      <c r="E2574" t="n">
        <v>5.5</v>
      </c>
      <c r="F2574" t="n">
        <v>10.4</v>
      </c>
      <c r="G2574" t="n">
        <v>0.4338891498356036</v>
      </c>
      <c r="H2574" t="n">
        <v>0.5661108501643964</v>
      </c>
      <c r="I2574" t="n">
        <v>0.5288461538461539</v>
      </c>
      <c r="J2574" t="n">
        <v>0.4711538461538461</v>
      </c>
      <c r="K2574" t="n">
        <v>0.2294606080861365</v>
      </c>
      <c r="L2574" t="n">
        <v>0.2993855457600174</v>
      </c>
      <c r="M2574" t="n">
        <v>0.4711538461538461</v>
      </c>
    </row>
    <row r="2575">
      <c r="A2575" s="323" t="n">
        <v>46118.27105324074</v>
      </c>
      <c r="B2575" s="82" t="n">
        <v>46118</v>
      </c>
      <c r="C2575" t="n">
        <v>369.1</v>
      </c>
      <c r="D2575" t="n">
        <v>834.8</v>
      </c>
      <c r="E2575" t="n">
        <v>5.3</v>
      </c>
      <c r="F2575" t="n">
        <v>10.8</v>
      </c>
      <c r="G2575" t="n">
        <v>0.4421418303785338</v>
      </c>
      <c r="H2575" t="n">
        <v>0.5578581696214662</v>
      </c>
      <c r="I2575" t="n">
        <v>0.4907407407407407</v>
      </c>
      <c r="J2575" t="n">
        <v>0.5092592592592593</v>
      </c>
      <c r="K2575" t="n">
        <v>0.2169770093524286</v>
      </c>
      <c r="L2575" t="n">
        <v>0.2737637313883121</v>
      </c>
      <c r="M2575" t="n">
        <v>0.5092592592592593</v>
      </c>
    </row>
    <row r="2576">
      <c r="A2576" s="323" t="n">
        <v>46118.32050925926</v>
      </c>
      <c r="B2576" s="82" t="n">
        <v>46118</v>
      </c>
      <c r="C2576" t="n">
        <v>375.2</v>
      </c>
      <c r="D2576" t="n">
        <v>830.6</v>
      </c>
      <c r="E2576" t="n">
        <v>5.5</v>
      </c>
      <c r="F2576" t="n">
        <v>10.6</v>
      </c>
      <c r="G2576" t="n">
        <v>0.4517216470021671</v>
      </c>
      <c r="H2576" t="n">
        <v>0.5482783529978329</v>
      </c>
      <c r="I2576" t="n">
        <v>0.5188679245283019</v>
      </c>
      <c r="J2576" t="n">
        <v>0.4811320754716981</v>
      </c>
      <c r="K2576" t="n">
        <v>0.2343838734445207</v>
      </c>
      <c r="L2576" t="n">
        <v>0.2844840510837812</v>
      </c>
      <c r="M2576" t="n">
        <v>0.4811320754716981</v>
      </c>
    </row>
    <row r="2577">
      <c r="A2577" s="323" t="n">
        <v>46118.34409722222</v>
      </c>
      <c r="B2577" s="82" t="n">
        <v>46118</v>
      </c>
      <c r="C2577" t="n">
        <v>360.2</v>
      </c>
      <c r="D2577" t="n">
        <v>837.2</v>
      </c>
      <c r="E2577" t="n">
        <v>5.4</v>
      </c>
      <c r="F2577" t="n">
        <v>10.8</v>
      </c>
      <c r="G2577" t="n">
        <v>0.4302436693741041</v>
      </c>
      <c r="H2577" t="n">
        <v>0.5697563306258959</v>
      </c>
      <c r="I2577" t="n">
        <v>0.5</v>
      </c>
      <c r="J2577" t="n">
        <v>0.5</v>
      </c>
      <c r="K2577" t="n">
        <v>0.2151218346870521</v>
      </c>
      <c r="L2577" t="n">
        <v>0.284878165312948</v>
      </c>
      <c r="M2577" t="n">
        <v>0.5</v>
      </c>
    </row>
    <row r="2578">
      <c r="A2578" s="323" t="n">
        <v>46118.34412037037</v>
      </c>
      <c r="B2578" s="82" t="n">
        <v>46118</v>
      </c>
      <c r="C2578" t="n">
        <v>360.2</v>
      </c>
      <c r="D2578" t="n">
        <v>837.2</v>
      </c>
      <c r="E2578" t="n">
        <v>5.4</v>
      </c>
      <c r="F2578" t="n">
        <v>10.8</v>
      </c>
      <c r="G2578" t="n">
        <v>0.4302436693741041</v>
      </c>
      <c r="H2578" t="n">
        <v>0.5697563306258959</v>
      </c>
      <c r="I2578" t="n">
        <v>0.5</v>
      </c>
      <c r="J2578" t="n">
        <v>0.5</v>
      </c>
      <c r="K2578" t="n">
        <v>0.2151218346870521</v>
      </c>
      <c r="L2578" t="n">
        <v>0.284878165312948</v>
      </c>
      <c r="M2578" t="n">
        <v>0.5</v>
      </c>
    </row>
    <row r="2579">
      <c r="A2579" s="323" t="n">
        <v>46118.38153935185</v>
      </c>
      <c r="B2579" s="82" t="n">
        <v>46118</v>
      </c>
      <c r="C2579" t="n">
        <v>365.4</v>
      </c>
      <c r="D2579" t="n">
        <v>832.3</v>
      </c>
      <c r="E2579" t="n">
        <v>5.5</v>
      </c>
      <c r="F2579" t="n">
        <v>10.7</v>
      </c>
      <c r="G2579" t="n">
        <v>0.4390243902439024</v>
      </c>
      <c r="H2579" t="n">
        <v>0.5609756097560976</v>
      </c>
      <c r="I2579" t="n">
        <v>0.5140186915887851</v>
      </c>
      <c r="J2579" t="n">
        <v>0.4859813084112149</v>
      </c>
      <c r="K2579" t="n">
        <v>0.2256667426487349</v>
      </c>
      <c r="L2579" t="n">
        <v>0.2883519489400502</v>
      </c>
      <c r="M2579" t="n">
        <v>0.4859813084112149</v>
      </c>
    </row>
    <row r="2580">
      <c r="A2580" s="323" t="n">
        <v>46118.41364583333</v>
      </c>
      <c r="B2580" s="82" t="n">
        <v>46118</v>
      </c>
      <c r="C2580" t="n">
        <v>370.3</v>
      </c>
      <c r="D2580" t="n">
        <v>845.4</v>
      </c>
      <c r="E2580" t="n">
        <v>5.4</v>
      </c>
      <c r="F2580" t="n">
        <v>10.6</v>
      </c>
      <c r="G2580" t="n">
        <v>0.4380175065057961</v>
      </c>
      <c r="H2580" t="n">
        <v>0.5619824934942039</v>
      </c>
      <c r="I2580" t="n">
        <v>0.5094339622641509</v>
      </c>
      <c r="J2580" t="n">
        <v>0.490566037735849</v>
      </c>
      <c r="K2580" t="n">
        <v>0.2231409938803112</v>
      </c>
      <c r="L2580" t="n">
        <v>0.2862929683838397</v>
      </c>
      <c r="M2580" t="n">
        <v>0.490566037735849</v>
      </c>
    </row>
    <row r="2581">
      <c r="A2581" s="323" t="n">
        <v>46118.46905092592</v>
      </c>
      <c r="B2581" s="82" t="n">
        <v>46118</v>
      </c>
      <c r="C2581" t="n">
        <v>383.5</v>
      </c>
      <c r="D2581" t="n">
        <v>832.6</v>
      </c>
      <c r="E2581" t="n">
        <v>5.4</v>
      </c>
      <c r="F2581" t="n">
        <v>10.7</v>
      </c>
      <c r="G2581" t="n">
        <v>0.4606053326927696</v>
      </c>
      <c r="H2581" t="n">
        <v>0.5393946673072304</v>
      </c>
      <c r="I2581" t="n">
        <v>0.5046728971962617</v>
      </c>
      <c r="J2581" t="n">
        <v>0.4953271028037383</v>
      </c>
      <c r="K2581" t="n">
        <v>0.2324550277141081</v>
      </c>
      <c r="L2581" t="n">
        <v>0.2722178694821537</v>
      </c>
      <c r="M2581" t="n">
        <v>0.4953271028037383</v>
      </c>
    </row>
    <row r="2582">
      <c r="A2582" s="323" t="n">
        <v>46119.04121527778</v>
      </c>
      <c r="B2582" s="82" t="n">
        <v>46119</v>
      </c>
      <c r="C2582" t="n">
        <v>350.6</v>
      </c>
      <c r="D2582" t="n">
        <v>849.7</v>
      </c>
      <c r="E2582" t="n">
        <v>5.5</v>
      </c>
      <c r="F2582" t="n">
        <v>10.3</v>
      </c>
      <c r="G2582" t="n">
        <v>0.4126162174885254</v>
      </c>
      <c r="H2582" t="n">
        <v>0.5873837825114746</v>
      </c>
      <c r="I2582" t="n">
        <v>0.5339805825242718</v>
      </c>
      <c r="J2582" t="n">
        <v>0.4660194174757282</v>
      </c>
      <c r="K2582" t="n">
        <v>0.2203290481734844</v>
      </c>
      <c r="L2582" t="n">
        <v>0.3136515343507874</v>
      </c>
      <c r="M2582" t="n">
        <v>0.4660194174757282</v>
      </c>
    </row>
    <row r="2583">
      <c r="A2583" s="323" t="n">
        <v>46119.07111111111</v>
      </c>
      <c r="B2583" s="82" t="n">
        <v>46119</v>
      </c>
      <c r="C2583" t="n">
        <v>362.3</v>
      </c>
      <c r="D2583" t="n">
        <v>844.3</v>
      </c>
      <c r="E2583" t="n">
        <v>5.4</v>
      </c>
      <c r="F2583" t="n">
        <v>10.5</v>
      </c>
      <c r="G2583" t="n">
        <v>0.4291128745706503</v>
      </c>
      <c r="H2583" t="n">
        <v>0.5708871254293497</v>
      </c>
      <c r="I2583" t="n">
        <v>0.5142857142857143</v>
      </c>
      <c r="J2583" t="n">
        <v>0.4857142857142857</v>
      </c>
      <c r="K2583" t="n">
        <v>0.220686621207763</v>
      </c>
      <c r="L2583" t="n">
        <v>0.2935990930779513</v>
      </c>
      <c r="M2583" t="n">
        <v>0.4857142857142857</v>
      </c>
    </row>
    <row r="2584">
      <c r="A2584" s="323" t="n">
        <v>46119.10821759259</v>
      </c>
      <c r="B2584" s="82" t="n">
        <v>46119</v>
      </c>
      <c r="C2584" t="n">
        <v>365.1</v>
      </c>
      <c r="D2584" t="n">
        <v>841.2</v>
      </c>
      <c r="E2584" t="n">
        <v>5.5</v>
      </c>
      <c r="F2584" t="n">
        <v>10.4</v>
      </c>
      <c r="G2584" t="n">
        <v>0.4340228245363766</v>
      </c>
      <c r="H2584" t="n">
        <v>0.5659771754636234</v>
      </c>
      <c r="I2584" t="n">
        <v>0.5288461538461539</v>
      </c>
      <c r="J2584" t="n">
        <v>0.4711538461538461</v>
      </c>
      <c r="K2584" t="n">
        <v>0.2295313014375069</v>
      </c>
      <c r="L2584" t="n">
        <v>0.299314852408647</v>
      </c>
      <c r="M2584" t="n">
        <v>0.4711538461538461</v>
      </c>
    </row>
    <row r="2585">
      <c r="A2585" s="323" t="n">
        <v>46119.15524305555</v>
      </c>
      <c r="B2585" s="82" t="n">
        <v>46119</v>
      </c>
      <c r="C2585" t="n">
        <v>364.8</v>
      </c>
      <c r="D2585" t="n">
        <v>845.2</v>
      </c>
      <c r="E2585" t="n">
        <v>5.6</v>
      </c>
      <c r="F2585" t="n">
        <v>10.9</v>
      </c>
      <c r="G2585" t="n">
        <v>0.4316138192143871</v>
      </c>
      <c r="H2585" t="n">
        <v>0.5683861807856129</v>
      </c>
      <c r="I2585" t="n">
        <v>0.5137614678899082</v>
      </c>
      <c r="J2585" t="n">
        <v>0.4862385321100918</v>
      </c>
      <c r="K2585" t="n">
        <v>0.221746549321153</v>
      </c>
      <c r="L2585" t="n">
        <v>0.2920149185687552</v>
      </c>
      <c r="M2585" t="n">
        <v>0.4862385321100918</v>
      </c>
    </row>
    <row r="2586">
      <c r="A2586" s="323" t="n">
        <v>46119.19322916667</v>
      </c>
      <c r="B2586" s="82" t="n">
        <v>46119</v>
      </c>
      <c r="C2586" t="n">
        <v>371.2</v>
      </c>
      <c r="D2586" t="n">
        <v>842.6</v>
      </c>
      <c r="E2586" t="n">
        <v>5.5</v>
      </c>
      <c r="F2586" t="n">
        <v>11</v>
      </c>
      <c r="G2586" t="n">
        <v>0.4405411820555423</v>
      </c>
      <c r="H2586" t="n">
        <v>0.5594588179444576</v>
      </c>
      <c r="I2586" t="n">
        <v>0.5</v>
      </c>
      <c r="J2586" t="n">
        <v>0.5</v>
      </c>
      <c r="K2586" t="n">
        <v>0.2202705910277712</v>
      </c>
      <c r="L2586" t="n">
        <v>0.2797294089722288</v>
      </c>
      <c r="M2586" t="n">
        <v>0.5</v>
      </c>
    </row>
    <row r="2587">
      <c r="A2587" s="323" t="n">
        <v>46119.22846064815</v>
      </c>
      <c r="B2587" s="82" t="n">
        <v>46119</v>
      </c>
      <c r="C2587" t="n">
        <v>375.1</v>
      </c>
      <c r="D2587" t="n">
        <v>839.5</v>
      </c>
      <c r="E2587" t="n">
        <v>5.4</v>
      </c>
      <c r="F2587" t="n">
        <v>10.8</v>
      </c>
      <c r="G2587" t="n">
        <v>0.4468135795116141</v>
      </c>
      <c r="H2587" t="n">
        <v>0.553186420488386</v>
      </c>
      <c r="I2587" t="n">
        <v>0.5</v>
      </c>
      <c r="J2587" t="n">
        <v>0.5</v>
      </c>
      <c r="K2587" t="n">
        <v>0.2234067897558071</v>
      </c>
      <c r="L2587" t="n">
        <v>0.276593210244193</v>
      </c>
      <c r="M2587" t="n">
        <v>0.5</v>
      </c>
    </row>
    <row r="2588">
      <c r="A2588" s="323" t="n">
        <v>46119.27513888889</v>
      </c>
      <c r="B2588" s="82" t="n">
        <v>46119</v>
      </c>
      <c r="C2588" t="n">
        <v>373.4</v>
      </c>
      <c r="D2588" t="n">
        <v>824.9</v>
      </c>
      <c r="E2588" t="n">
        <v>5.4</v>
      </c>
      <c r="F2588" t="n">
        <v>10.7</v>
      </c>
      <c r="G2588" t="n">
        <v>0.4526609285974058</v>
      </c>
      <c r="H2588" t="n">
        <v>0.5473390714025943</v>
      </c>
      <c r="I2588" t="n">
        <v>0.5046728971962617</v>
      </c>
      <c r="J2588" t="n">
        <v>0.4953271028037383</v>
      </c>
      <c r="K2588" t="n">
        <v>0.2284457022828029</v>
      </c>
      <c r="L2588" t="n">
        <v>0.2762271949134588</v>
      </c>
      <c r="M2588" t="n">
        <v>0.4953271028037383</v>
      </c>
    </row>
    <row r="2589">
      <c r="A2589" s="323" t="n">
        <v>46120.04972222223</v>
      </c>
      <c r="B2589" s="82" t="n">
        <v>46120</v>
      </c>
      <c r="C2589" t="n">
        <v>396.7</v>
      </c>
      <c r="D2589" t="n">
        <v>862.8</v>
      </c>
      <c r="E2589" t="n">
        <v>5.5</v>
      </c>
      <c r="F2589" t="n">
        <v>10.4</v>
      </c>
      <c r="G2589" t="n">
        <v>0.4597821047751507</v>
      </c>
      <c r="H2589" t="n">
        <v>0.5402178952248493</v>
      </c>
      <c r="I2589" t="n">
        <v>0.5288461538461539</v>
      </c>
      <c r="J2589" t="n">
        <v>0.4711538461538461</v>
      </c>
      <c r="K2589" t="n">
        <v>0.2431539977176278</v>
      </c>
      <c r="L2589" t="n">
        <v>0.2856921561285261</v>
      </c>
      <c r="M2589" t="n">
        <v>0.4711538461538461</v>
      </c>
    </row>
    <row r="2590">
      <c r="A2590" s="323" t="n">
        <v>46120.15408564815</v>
      </c>
      <c r="B2590" s="82" t="n">
        <v>46120</v>
      </c>
      <c r="C2590" t="n">
        <v>400.2</v>
      </c>
      <c r="D2590" t="n">
        <v>841.6</v>
      </c>
      <c r="E2590" t="n">
        <v>5.6</v>
      </c>
      <c r="F2590" t="n">
        <v>10.6</v>
      </c>
      <c r="G2590" t="n">
        <v>0.4755228136882129</v>
      </c>
      <c r="H2590" t="n">
        <v>0.5244771863117871</v>
      </c>
      <c r="I2590" t="n">
        <v>0.5283018867924528</v>
      </c>
      <c r="J2590" t="n">
        <v>0.4716981132075472</v>
      </c>
      <c r="K2590" t="n">
        <v>0.2512195996843389</v>
      </c>
      <c r="L2590" t="n">
        <v>0.2770822871081139</v>
      </c>
      <c r="M2590" t="n">
        <v>0.4716981132075472</v>
      </c>
    </row>
    <row r="2591">
      <c r="A2591" s="323" t="n">
        <v>46120.19150462963</v>
      </c>
      <c r="B2591" s="82" t="n">
        <v>46120</v>
      </c>
      <c r="C2591" t="n">
        <v>397.4</v>
      </c>
      <c r="D2591" t="n">
        <v>838.6</v>
      </c>
      <c r="E2591" t="n">
        <v>5.5</v>
      </c>
      <c r="F2591" t="n">
        <v>10.7</v>
      </c>
      <c r="G2591" t="n">
        <v>0.4738850465060815</v>
      </c>
      <c r="H2591" t="n">
        <v>0.5261149534939185</v>
      </c>
      <c r="I2591" t="n">
        <v>0.5140186915887851</v>
      </c>
      <c r="J2591" t="n">
        <v>0.4859813084112149</v>
      </c>
      <c r="K2591" t="n">
        <v>0.2435857715685466</v>
      </c>
      <c r="L2591" t="n">
        <v>0.2704329200202385</v>
      </c>
      <c r="M2591" t="n">
        <v>0.4859813084112149</v>
      </c>
    </row>
    <row r="2592">
      <c r="A2592" s="323" t="n">
        <v>46120.23884259259</v>
      </c>
      <c r="B2592" s="82" t="n">
        <v>46120</v>
      </c>
      <c r="C2592" t="n">
        <v>414.8</v>
      </c>
      <c r="D2592" t="n">
        <v>859.4</v>
      </c>
      <c r="E2592" t="n">
        <v>5.6</v>
      </c>
      <c r="F2592" t="n">
        <v>10.7</v>
      </c>
      <c r="G2592" t="n">
        <v>0.4826623225506168</v>
      </c>
      <c r="H2592" t="n">
        <v>0.5173376774493833</v>
      </c>
      <c r="I2592" t="n">
        <v>0.5233644859813084</v>
      </c>
      <c r="J2592" t="n">
        <v>0.4766355140186916</v>
      </c>
      <c r="K2592" t="n">
        <v>0.252608318344248</v>
      </c>
      <c r="L2592" t="n">
        <v>0.2707561676370604</v>
      </c>
      <c r="M2592" t="n">
        <v>0.4766355140186916</v>
      </c>
    </row>
    <row r="2593">
      <c r="A2593" s="323" t="n">
        <v>46120.28209490741</v>
      </c>
      <c r="B2593" s="82" t="n">
        <v>46120</v>
      </c>
      <c r="C2593" t="n">
        <v>410.3</v>
      </c>
      <c r="D2593" t="n">
        <v>850.3</v>
      </c>
      <c r="E2593" t="n">
        <v>5.5</v>
      </c>
      <c r="F2593" t="n">
        <v>10.6</v>
      </c>
      <c r="G2593" t="n">
        <v>0.4825355756791721</v>
      </c>
      <c r="H2593" t="n">
        <v>0.517464424320828</v>
      </c>
      <c r="I2593" t="n">
        <v>0.5188679245283019</v>
      </c>
      <c r="J2593" t="n">
        <v>0.4811320754716981</v>
      </c>
      <c r="K2593" t="n">
        <v>0.2503722326637214</v>
      </c>
      <c r="L2593" t="n">
        <v>0.2684956918645806</v>
      </c>
      <c r="M2593" t="n">
        <v>0.4811320754716981</v>
      </c>
    </row>
    <row r="2594">
      <c r="A2594" s="323" t="n">
        <v>46120.90934027778</v>
      </c>
      <c r="B2594" s="82" t="n">
        <v>46120</v>
      </c>
      <c r="C2594" t="n">
        <v>390</v>
      </c>
      <c r="D2594" t="n">
        <v>826</v>
      </c>
      <c r="E2594" t="n">
        <v>5.4</v>
      </c>
      <c r="F2594" t="n">
        <v>10.5</v>
      </c>
      <c r="G2594" t="n">
        <v>0.4721549636803874</v>
      </c>
      <c r="H2594" t="n">
        <v>0.5278450363196125</v>
      </c>
      <c r="I2594" t="n">
        <v>0.5142857142857143</v>
      </c>
      <c r="J2594" t="n">
        <v>0.4857142857142857</v>
      </c>
      <c r="K2594" t="n">
        <v>0.2428225527499135</v>
      </c>
      <c r="L2594" t="n">
        <v>0.2714631615358007</v>
      </c>
      <c r="M2594" t="n">
        <v>0.4857142857142857</v>
      </c>
    </row>
    <row r="2595">
      <c r="A2595" s="323" t="n">
        <v>46121.03912037037</v>
      </c>
      <c r="B2595" s="82" t="n">
        <v>46121</v>
      </c>
      <c r="C2595" t="n">
        <v>369.7</v>
      </c>
      <c r="D2595" t="n">
        <v>841.8</v>
      </c>
      <c r="E2595" t="n">
        <v>5.3</v>
      </c>
      <c r="F2595" t="n">
        <v>10.4</v>
      </c>
      <c r="G2595" t="n">
        <v>0.4391779520076028</v>
      </c>
      <c r="H2595" t="n">
        <v>0.5608220479923972</v>
      </c>
      <c r="I2595" t="n">
        <v>0.5096153846153846</v>
      </c>
      <c r="J2595" t="n">
        <v>0.4903846153846154</v>
      </c>
      <c r="K2595" t="n">
        <v>0.2238118409269514</v>
      </c>
      <c r="L2595" t="n">
        <v>0.2858035436884332</v>
      </c>
      <c r="M2595" t="n">
        <v>0.4903846153846154</v>
      </c>
    </row>
    <row r="2596">
      <c r="A2596" s="323" t="n">
        <v>46121.07126157408</v>
      </c>
      <c r="B2596" s="82" t="n">
        <v>46121</v>
      </c>
      <c r="C2596" t="n">
        <v>383.2</v>
      </c>
      <c r="D2596" t="n">
        <v>845.6</v>
      </c>
      <c r="E2596" t="n">
        <v>5.3</v>
      </c>
      <c r="F2596" t="n">
        <v>10.7</v>
      </c>
      <c r="G2596" t="n">
        <v>0.4531693472090823</v>
      </c>
      <c r="H2596" t="n">
        <v>0.5468306527909177</v>
      </c>
      <c r="I2596" t="n">
        <v>0.4953271028037383</v>
      </c>
      <c r="J2596" t="n">
        <v>0.5046728971962616</v>
      </c>
      <c r="K2596" t="n">
        <v>0.2244670598325361</v>
      </c>
      <c r="L2596" t="n">
        <v>0.2708600429712022</v>
      </c>
      <c r="M2596" t="n">
        <v>0.5046728971962616</v>
      </c>
    </row>
    <row r="2597">
      <c r="A2597" s="323" t="n">
        <v>46121.11386574074</v>
      </c>
      <c r="B2597" s="82" t="n">
        <v>46121</v>
      </c>
      <c r="C2597" t="n">
        <v>393.6</v>
      </c>
      <c r="D2597" t="n">
        <v>851.3</v>
      </c>
      <c r="E2597" t="n">
        <v>5.6</v>
      </c>
      <c r="F2597" t="n">
        <v>10.6</v>
      </c>
      <c r="G2597" t="n">
        <v>0.4623516974039705</v>
      </c>
      <c r="H2597" t="n">
        <v>0.5376483025960296</v>
      </c>
      <c r="I2597" t="n">
        <v>0.5283018867924528</v>
      </c>
      <c r="J2597" t="n">
        <v>0.4716981132075472</v>
      </c>
      <c r="K2597" t="n">
        <v>0.2442612741002108</v>
      </c>
      <c r="L2597" t="n">
        <v>0.2840406126922421</v>
      </c>
      <c r="M2597" t="n">
        <v>0.4716981132075472</v>
      </c>
    </row>
    <row r="2598">
      <c r="A2598" s="323" t="n">
        <v>46121.14946759259</v>
      </c>
      <c r="B2598" s="82" t="n">
        <v>46121</v>
      </c>
      <c r="C2598" t="n">
        <v>394.6</v>
      </c>
      <c r="D2598" t="n">
        <v>844.2</v>
      </c>
      <c r="E2598" t="n">
        <v>5.4</v>
      </c>
      <c r="F2598" t="n">
        <v>10.4</v>
      </c>
      <c r="G2598" t="n">
        <v>0.4674247808576167</v>
      </c>
      <c r="H2598" t="n">
        <v>0.5325752191423834</v>
      </c>
      <c r="I2598" t="n">
        <v>0.5192307692307693</v>
      </c>
      <c r="J2598" t="n">
        <v>0.4807692307692307</v>
      </c>
      <c r="K2598" t="n">
        <v>0.2427013285222241</v>
      </c>
      <c r="L2598" t="n">
        <v>0.2765294407085452</v>
      </c>
      <c r="M2598" t="n">
        <v>0.4807692307692307</v>
      </c>
    </row>
    <row r="2599">
      <c r="A2599" s="323" t="n">
        <v>46121.19108796296</v>
      </c>
      <c r="B2599" s="82" t="n">
        <v>46121</v>
      </c>
      <c r="C2599" t="n">
        <v>386.3</v>
      </c>
      <c r="D2599" t="n">
        <v>851.1</v>
      </c>
      <c r="E2599" t="n">
        <v>5.6</v>
      </c>
      <c r="F2599" t="n">
        <v>10.5</v>
      </c>
      <c r="G2599" t="n">
        <v>0.4538832099635766</v>
      </c>
      <c r="H2599" t="n">
        <v>0.5461167900364234</v>
      </c>
      <c r="I2599" t="n">
        <v>0.5333333333333333</v>
      </c>
      <c r="J2599" t="n">
        <v>0.4666666666666667</v>
      </c>
      <c r="K2599" t="n">
        <v>0.2420710453139075</v>
      </c>
      <c r="L2599" t="n">
        <v>0.2912622880194258</v>
      </c>
      <c r="M2599" t="n">
        <v>0.4666666666666667</v>
      </c>
    </row>
    <row r="2600">
      <c r="A2600" s="323" t="n">
        <v>46121.2368287037</v>
      </c>
      <c r="B2600" s="82" t="n">
        <v>46121</v>
      </c>
      <c r="C2600" t="n">
        <v>378.9</v>
      </c>
      <c r="D2600" t="n">
        <v>833.4</v>
      </c>
      <c r="E2600" t="n">
        <v>5.1</v>
      </c>
      <c r="F2600" t="n">
        <v>10.4</v>
      </c>
      <c r="G2600" t="n">
        <v>0.4546436285097192</v>
      </c>
      <c r="H2600" t="n">
        <v>0.5453563714902808</v>
      </c>
      <c r="I2600" t="n">
        <v>0.4903846153846153</v>
      </c>
      <c r="J2600" t="n">
        <v>0.5096153846153847</v>
      </c>
      <c r="K2600" t="n">
        <v>0.2229502409038046</v>
      </c>
      <c r="L2600" t="n">
        <v>0.2674343744808108</v>
      </c>
      <c r="M2600" t="n">
        <v>0.5096153846153847</v>
      </c>
    </row>
    <row r="2601">
      <c r="A2601" s="323" t="n">
        <v>46121.27972222222</v>
      </c>
      <c r="B2601" s="82" t="n">
        <v>46121</v>
      </c>
      <c r="C2601" t="n">
        <v>390.9</v>
      </c>
      <c r="D2601" t="n">
        <v>847.6</v>
      </c>
      <c r="E2601" t="n">
        <v>5.5</v>
      </c>
      <c r="F2601" t="n">
        <v>10.6</v>
      </c>
      <c r="G2601" t="n">
        <v>0.4611845210004719</v>
      </c>
      <c r="H2601" t="n">
        <v>0.5388154789995281</v>
      </c>
      <c r="I2601" t="n">
        <v>0.5188679245283019</v>
      </c>
      <c r="J2601" t="n">
        <v>0.4811320754716981</v>
      </c>
      <c r="K2601" t="n">
        <v>0.2392938552360939</v>
      </c>
      <c r="L2601" t="n">
        <v>0.279574069292208</v>
      </c>
      <c r="M2601" t="n">
        <v>0.4811320754716981</v>
      </c>
    </row>
    <row r="2602">
      <c r="A2602" s="323" t="n">
        <v>46121.28215277778</v>
      </c>
      <c r="B2602" s="82" t="n">
        <v>46121</v>
      </c>
      <c r="C2602" t="n">
        <v>390.9</v>
      </c>
      <c r="D2602" t="n">
        <v>847.6</v>
      </c>
      <c r="E2602" t="n">
        <v>5.5</v>
      </c>
      <c r="F2602" t="n">
        <v>10.6</v>
      </c>
      <c r="G2602" t="n">
        <v>0.4611845210004719</v>
      </c>
      <c r="H2602" t="n">
        <v>0.5388154789995281</v>
      </c>
      <c r="I2602" t="n">
        <v>0.5188679245283019</v>
      </c>
      <c r="J2602" t="n">
        <v>0.4811320754716981</v>
      </c>
      <c r="K2602" t="n">
        <v>0.2392938552360939</v>
      </c>
      <c r="L2602" t="n">
        <v>0.279574069292208</v>
      </c>
      <c r="M2602" t="n">
        <v>0.4811320754716981</v>
      </c>
    </row>
    <row r="2603">
      <c r="A2603" s="323" t="n">
        <v>46122.04078703704</v>
      </c>
      <c r="B2603" s="82" t="n">
        <v>46122</v>
      </c>
      <c r="C2603" t="n">
        <v>360.2</v>
      </c>
      <c r="D2603" t="n">
        <v>830.3</v>
      </c>
      <c r="E2603" t="n">
        <v>5.5</v>
      </c>
      <c r="F2603" t="n">
        <v>10.9</v>
      </c>
      <c r="G2603" t="n">
        <v>0.4338191015295677</v>
      </c>
      <c r="H2603" t="n">
        <v>0.5661808984704324</v>
      </c>
      <c r="I2603" t="n">
        <v>0.5045871559633027</v>
      </c>
      <c r="J2603" t="n">
        <v>0.4954128440366973</v>
      </c>
      <c r="K2603" t="n">
        <v>0.2188995466433598</v>
      </c>
      <c r="L2603" t="n">
        <v>0.2856876093199429</v>
      </c>
      <c r="M2603" t="n">
        <v>0.4954128440366973</v>
      </c>
    </row>
    <row r="2604">
      <c r="A2604" s="323" t="n">
        <v>46122.069375</v>
      </c>
      <c r="B2604" s="82" t="n">
        <v>46122</v>
      </c>
      <c r="C2604" t="n">
        <v>369.5</v>
      </c>
      <c r="D2604" t="n">
        <v>837.5</v>
      </c>
      <c r="E2604" t="n">
        <v>5.4</v>
      </c>
      <c r="F2604" t="n">
        <v>10.3</v>
      </c>
      <c r="G2604" t="n">
        <v>0.4411940298507463</v>
      </c>
      <c r="H2604" t="n">
        <v>0.5588059701492537</v>
      </c>
      <c r="I2604" t="n">
        <v>0.5242718446601942</v>
      </c>
      <c r="J2604" t="n">
        <v>0.4757281553398058</v>
      </c>
      <c r="K2604" t="n">
        <v>0.2313056078829155</v>
      </c>
      <c r="L2604" t="n">
        <v>0.2929662367772786</v>
      </c>
      <c r="M2604" t="n">
        <v>0.4757281553398058</v>
      </c>
    </row>
    <row r="2605">
      <c r="A2605" s="323" t="n">
        <v>46122.10541666667</v>
      </c>
      <c r="B2605" s="82" t="n">
        <v>46122</v>
      </c>
      <c r="C2605" t="n">
        <v>372.3</v>
      </c>
      <c r="D2605" t="n">
        <v>840.3</v>
      </c>
      <c r="E2605" t="n">
        <v>5.5</v>
      </c>
      <c r="F2605" t="n">
        <v>10.4</v>
      </c>
      <c r="G2605" t="n">
        <v>0.4430560514102106</v>
      </c>
      <c r="H2605" t="n">
        <v>0.5569439485897894</v>
      </c>
      <c r="I2605" t="n">
        <v>0.5288461538461539</v>
      </c>
      <c r="J2605" t="n">
        <v>0.4711538461538461</v>
      </c>
      <c r="K2605" t="n">
        <v>0.2343084887265537</v>
      </c>
      <c r="L2605" t="n">
        <v>0.2945376651196002</v>
      </c>
      <c r="M2605" t="n">
        <v>0.4711538461538461</v>
      </c>
    </row>
    <row r="2606">
      <c r="A2606" s="323" t="n">
        <v>46122.14846064815</v>
      </c>
      <c r="B2606" s="82" t="n">
        <v>46122</v>
      </c>
      <c r="C2606" t="n">
        <v>378.4</v>
      </c>
      <c r="D2606" t="n">
        <v>848.3</v>
      </c>
      <c r="E2606" t="n">
        <v>5.3</v>
      </c>
      <c r="F2606" t="n">
        <v>10.5</v>
      </c>
      <c r="G2606" t="n">
        <v>0.446068607803843</v>
      </c>
      <c r="H2606" t="n">
        <v>0.5539313921961571</v>
      </c>
      <c r="I2606" t="n">
        <v>0.5047619047619047</v>
      </c>
      <c r="J2606" t="n">
        <v>0.4952380952380953</v>
      </c>
      <c r="K2606" t="n">
        <v>0.2251584401295589</v>
      </c>
      <c r="L2606" t="n">
        <v>0.2796034646323459</v>
      </c>
      <c r="M2606" t="n">
        <v>0.4952380952380953</v>
      </c>
    </row>
    <row r="2607">
      <c r="A2607" s="323" t="n">
        <v>46122.19394675926</v>
      </c>
      <c r="B2607" s="82" t="n">
        <v>46122</v>
      </c>
      <c r="C2607" t="n">
        <v>381.6</v>
      </c>
      <c r="D2607" t="n">
        <v>842.1</v>
      </c>
      <c r="E2607" t="n">
        <v>5.4</v>
      </c>
      <c r="F2607" t="n">
        <v>10.7</v>
      </c>
      <c r="G2607" t="n">
        <v>0.4531528322052013</v>
      </c>
      <c r="H2607" t="n">
        <v>0.5468471677947987</v>
      </c>
      <c r="I2607" t="n">
        <v>0.5046728971962617</v>
      </c>
      <c r="J2607" t="n">
        <v>0.4953271028037383</v>
      </c>
      <c r="K2607" t="n">
        <v>0.2286939527016904</v>
      </c>
      <c r="L2607" t="n">
        <v>0.2759789444945713</v>
      </c>
      <c r="M2607" t="n">
        <v>0.4953271028037383</v>
      </c>
    </row>
    <row r="2608">
      <c r="A2608" s="323" t="n">
        <v>46119.27011574074</v>
      </c>
      <c r="B2608" s="82" t="n">
        <v>46119</v>
      </c>
      <c r="C2608" t="n">
        <v>350.6</v>
      </c>
      <c r="D2608" t="n">
        <v>849.7</v>
      </c>
      <c r="E2608" t="n">
        <v>5.5</v>
      </c>
      <c r="F2608" t="n">
        <v>10.3</v>
      </c>
      <c r="G2608" t="n">
        <v>0.4126162174885254</v>
      </c>
      <c r="H2608" t="n">
        <v>0.5873837825114746</v>
      </c>
      <c r="I2608" t="n">
        <v>0.5339805825242718</v>
      </c>
      <c r="J2608" t="n">
        <v>0.4660194174757282</v>
      </c>
      <c r="K2608" t="n">
        <v>0.2203290481734844</v>
      </c>
      <c r="L2608" t="n">
        <v>0.3136515343507874</v>
      </c>
      <c r="M2608" t="n">
        <v>0.4660194174757282</v>
      </c>
    </row>
    <row r="2609">
      <c r="A2609" s="323" t="n">
        <v>46119.29993055556</v>
      </c>
      <c r="B2609" s="82" t="n">
        <v>46119</v>
      </c>
      <c r="C2609" t="n">
        <v>362.3</v>
      </c>
      <c r="D2609" t="n">
        <v>844.3</v>
      </c>
      <c r="E2609" t="n">
        <v>5.4</v>
      </c>
      <c r="F2609" t="n">
        <v>10.5</v>
      </c>
      <c r="G2609" t="n">
        <v>0.4291128745706503</v>
      </c>
      <c r="H2609" t="n">
        <v>0.5708871254293497</v>
      </c>
      <c r="I2609" t="n">
        <v>0.5142857142857143</v>
      </c>
      <c r="J2609" t="n">
        <v>0.4857142857142857</v>
      </c>
      <c r="K2609" t="n">
        <v>0.220686621207763</v>
      </c>
      <c r="L2609" t="n">
        <v>0.2935990930779513</v>
      </c>
      <c r="M2609" t="n">
        <v>0.4857142857142857</v>
      </c>
    </row>
    <row r="2610">
      <c r="A2610" s="323" t="n">
        <v>46119.33711805556</v>
      </c>
      <c r="B2610" s="82" t="n">
        <v>46119</v>
      </c>
      <c r="C2610" t="n">
        <v>365.1</v>
      </c>
      <c r="D2610" t="n">
        <v>841.2</v>
      </c>
      <c r="E2610" t="n">
        <v>5.5</v>
      </c>
      <c r="F2610" t="n">
        <v>10.4</v>
      </c>
      <c r="G2610" t="n">
        <v>0.4340228245363766</v>
      </c>
      <c r="H2610" t="n">
        <v>0.5659771754636234</v>
      </c>
      <c r="I2610" t="n">
        <v>0.5288461538461539</v>
      </c>
      <c r="J2610" t="n">
        <v>0.4711538461538461</v>
      </c>
      <c r="K2610" t="n">
        <v>0.2295313014375069</v>
      </c>
      <c r="L2610" t="n">
        <v>0.299314852408647</v>
      </c>
      <c r="M2610" t="n">
        <v>0.4711538461538461</v>
      </c>
    </row>
    <row r="2611">
      <c r="A2611" s="323" t="n">
        <v>46119.38412037037</v>
      </c>
      <c r="B2611" s="82" t="n">
        <v>46119</v>
      </c>
      <c r="C2611" t="n">
        <v>364.8</v>
      </c>
      <c r="D2611" t="n">
        <v>845.2</v>
      </c>
      <c r="E2611" t="n">
        <v>5.6</v>
      </c>
      <c r="F2611" t="n">
        <v>10.9</v>
      </c>
      <c r="G2611" t="n">
        <v>0.4316138192143871</v>
      </c>
      <c r="H2611" t="n">
        <v>0.5683861807856129</v>
      </c>
      <c r="I2611" t="n">
        <v>0.5137614678899082</v>
      </c>
      <c r="J2611" t="n">
        <v>0.4862385321100918</v>
      </c>
      <c r="K2611" t="n">
        <v>0.221746549321153</v>
      </c>
      <c r="L2611" t="n">
        <v>0.2920149185687552</v>
      </c>
      <c r="M2611" t="n">
        <v>0.4862385321100918</v>
      </c>
    </row>
    <row r="2612">
      <c r="A2612" s="323" t="n">
        <v>46119.42201388889</v>
      </c>
      <c r="B2612" s="82" t="n">
        <v>46119</v>
      </c>
      <c r="C2612" t="n">
        <v>371.2</v>
      </c>
      <c r="D2612" t="n">
        <v>842.6</v>
      </c>
      <c r="E2612" t="n">
        <v>5.5</v>
      </c>
      <c r="F2612" t="n">
        <v>11</v>
      </c>
      <c r="G2612" t="n">
        <v>0.4405411820555423</v>
      </c>
      <c r="H2612" t="n">
        <v>0.5594588179444576</v>
      </c>
      <c r="I2612" t="n">
        <v>0.5</v>
      </c>
      <c r="J2612" t="n">
        <v>0.5</v>
      </c>
      <c r="K2612" t="n">
        <v>0.2202705910277712</v>
      </c>
      <c r="L2612" t="n">
        <v>0.2797294089722288</v>
      </c>
      <c r="M2612" t="n">
        <v>0.5</v>
      </c>
    </row>
    <row r="2613">
      <c r="A2613" s="323" t="n">
        <v>46119.45736111111</v>
      </c>
      <c r="B2613" s="82" t="n">
        <v>46119</v>
      </c>
      <c r="C2613" t="n">
        <v>375.1</v>
      </c>
      <c r="D2613" t="n">
        <v>839.5</v>
      </c>
      <c r="E2613" t="n">
        <v>5.4</v>
      </c>
      <c r="F2613" t="n">
        <v>10.8</v>
      </c>
      <c r="G2613" t="n">
        <v>0.4468135795116141</v>
      </c>
      <c r="H2613" t="n">
        <v>0.553186420488386</v>
      </c>
      <c r="I2613" t="n">
        <v>0.5</v>
      </c>
      <c r="J2613" t="n">
        <v>0.5</v>
      </c>
      <c r="K2613" t="n">
        <v>0.2234067897558071</v>
      </c>
      <c r="L2613" t="n">
        <v>0.276593210244193</v>
      </c>
      <c r="M2613" t="n">
        <v>0.5</v>
      </c>
    </row>
    <row r="2614">
      <c r="A2614" s="323" t="n">
        <v>46119.5039699074</v>
      </c>
      <c r="B2614" s="82" t="n">
        <v>46119</v>
      </c>
      <c r="C2614" t="n">
        <v>373.4</v>
      </c>
      <c r="D2614" t="n">
        <v>824.9</v>
      </c>
      <c r="E2614" t="n">
        <v>5.4</v>
      </c>
      <c r="F2614" t="n">
        <v>10.7</v>
      </c>
      <c r="G2614" t="n">
        <v>0.4526609285974058</v>
      </c>
      <c r="H2614" t="n">
        <v>0.5473390714025943</v>
      </c>
      <c r="I2614" t="n">
        <v>0.5046728971962617</v>
      </c>
      <c r="J2614" t="n">
        <v>0.4953271028037383</v>
      </c>
      <c r="K2614" t="n">
        <v>0.2284457022828029</v>
      </c>
      <c r="L2614" t="n">
        <v>0.2762271949134588</v>
      </c>
      <c r="M2614" t="n">
        <v>0.4953271028037383</v>
      </c>
    </row>
    <row r="2615">
      <c r="A2615" s="323" t="n">
        <v>46120.27859953704</v>
      </c>
      <c r="B2615" s="82" t="n">
        <v>46120</v>
      </c>
      <c r="C2615" t="n">
        <v>396.7</v>
      </c>
      <c r="D2615" t="n">
        <v>862.8</v>
      </c>
      <c r="E2615" t="n">
        <v>5.5</v>
      </c>
      <c r="F2615" t="n">
        <v>10.4</v>
      </c>
      <c r="G2615" t="n">
        <v>0.4597821047751507</v>
      </c>
      <c r="H2615" t="n">
        <v>0.5402178952248493</v>
      </c>
      <c r="I2615" t="n">
        <v>0.5288461538461539</v>
      </c>
      <c r="J2615" t="n">
        <v>0.4711538461538461</v>
      </c>
      <c r="K2615" t="n">
        <v>0.2431539977176278</v>
      </c>
      <c r="L2615" t="n">
        <v>0.2856921561285261</v>
      </c>
      <c r="M2615" t="n">
        <v>0.4711538461538461</v>
      </c>
    </row>
    <row r="2616">
      <c r="A2616" s="323" t="n">
        <v>46120.38251157408</v>
      </c>
      <c r="B2616" s="82" t="n">
        <v>46120</v>
      </c>
      <c r="C2616" t="n">
        <v>400.2</v>
      </c>
      <c r="D2616" t="n">
        <v>841.6</v>
      </c>
      <c r="E2616" t="n">
        <v>5.6</v>
      </c>
      <c r="F2616" t="n">
        <v>10.6</v>
      </c>
      <c r="G2616" t="n">
        <v>0.4755228136882129</v>
      </c>
      <c r="H2616" t="n">
        <v>0.5244771863117871</v>
      </c>
      <c r="I2616" t="n">
        <v>0.5283018867924528</v>
      </c>
      <c r="J2616" t="n">
        <v>0.4716981132075472</v>
      </c>
      <c r="K2616" t="n">
        <v>0.2512195996843389</v>
      </c>
      <c r="L2616" t="n">
        <v>0.2770822871081139</v>
      </c>
      <c r="M2616" t="n">
        <v>0.4716981132075472</v>
      </c>
    </row>
    <row r="2617">
      <c r="A2617" s="323" t="n">
        <v>46120.42038194444</v>
      </c>
      <c r="B2617" s="82" t="n">
        <v>46120</v>
      </c>
      <c r="C2617" t="n">
        <v>397.4</v>
      </c>
      <c r="D2617" t="n">
        <v>838.6</v>
      </c>
      <c r="E2617" t="n">
        <v>5.5</v>
      </c>
      <c r="F2617" t="n">
        <v>10.7</v>
      </c>
      <c r="G2617" t="n">
        <v>0.4738850465060815</v>
      </c>
      <c r="H2617" t="n">
        <v>0.5261149534939185</v>
      </c>
      <c r="I2617" t="n">
        <v>0.5140186915887851</v>
      </c>
      <c r="J2617" t="n">
        <v>0.4859813084112149</v>
      </c>
      <c r="K2617" t="n">
        <v>0.2435857715685466</v>
      </c>
      <c r="L2617" t="n">
        <v>0.2704329200202385</v>
      </c>
      <c r="M2617" t="n">
        <v>0.4859813084112149</v>
      </c>
    </row>
    <row r="2618">
      <c r="A2618" s="323" t="n">
        <v>46120.46743055555</v>
      </c>
      <c r="B2618" s="82" t="n">
        <v>46120</v>
      </c>
      <c r="C2618" t="n">
        <v>414.8</v>
      </c>
      <c r="D2618" t="n">
        <v>859.4</v>
      </c>
      <c r="E2618" t="n">
        <v>5.6</v>
      </c>
      <c r="F2618" t="n">
        <v>10.7</v>
      </c>
      <c r="G2618" t="n">
        <v>0.4826623225506168</v>
      </c>
      <c r="H2618" t="n">
        <v>0.5173376774493833</v>
      </c>
      <c r="I2618" t="n">
        <v>0.5233644859813084</v>
      </c>
      <c r="J2618" t="n">
        <v>0.4766355140186916</v>
      </c>
      <c r="K2618" t="n">
        <v>0.252608318344248</v>
      </c>
      <c r="L2618" t="n">
        <v>0.2707561676370604</v>
      </c>
      <c r="M2618" t="n">
        <v>0.4766355140186916</v>
      </c>
    </row>
    <row r="2619">
      <c r="A2619" s="323" t="n">
        <v>46120.51097222222</v>
      </c>
      <c r="B2619" s="82" t="n">
        <v>46120</v>
      </c>
      <c r="C2619" t="n">
        <v>410.3</v>
      </c>
      <c r="D2619" t="n">
        <v>850.3</v>
      </c>
      <c r="E2619" t="n">
        <v>5.5</v>
      </c>
      <c r="F2619" t="n">
        <v>10.6</v>
      </c>
      <c r="G2619" t="n">
        <v>0.4825355756791721</v>
      </c>
      <c r="H2619" t="n">
        <v>0.517464424320828</v>
      </c>
      <c r="I2619" t="n">
        <v>0.5188679245283019</v>
      </c>
      <c r="J2619" t="n">
        <v>0.4811320754716981</v>
      </c>
      <c r="K2619" t="n">
        <v>0.2503722326637214</v>
      </c>
      <c r="L2619" t="n">
        <v>0.2684956918645806</v>
      </c>
      <c r="M2619" t="n">
        <v>0.4811320754716981</v>
      </c>
    </row>
    <row r="2620">
      <c r="A2620" s="323" t="n">
        <v>46121.13798611111</v>
      </c>
      <c r="B2620" s="82" t="n">
        <v>46121</v>
      </c>
      <c r="C2620" t="n">
        <v>390</v>
      </c>
      <c r="D2620" t="n">
        <v>826</v>
      </c>
      <c r="E2620" t="n">
        <v>5.4</v>
      </c>
      <c r="F2620" t="n">
        <v>10.5</v>
      </c>
      <c r="G2620" t="n">
        <v>0.4721549636803874</v>
      </c>
      <c r="H2620" t="n">
        <v>0.5278450363196125</v>
      </c>
      <c r="I2620" t="n">
        <v>0.5142857142857143</v>
      </c>
      <c r="J2620" t="n">
        <v>0.4857142857142857</v>
      </c>
      <c r="K2620" t="n">
        <v>0.2428225527499135</v>
      </c>
      <c r="L2620" t="n">
        <v>0.2714631615358007</v>
      </c>
      <c r="M2620" t="n">
        <v>0.4857142857142857</v>
      </c>
    </row>
    <row r="2621">
      <c r="A2621" s="323" t="n">
        <v>46121.26799768519</v>
      </c>
      <c r="B2621" s="82" t="n">
        <v>46121</v>
      </c>
      <c r="C2621" t="n">
        <v>369.7</v>
      </c>
      <c r="D2621" t="n">
        <v>841.8</v>
      </c>
      <c r="E2621" t="n">
        <v>5.3</v>
      </c>
      <c r="F2621" t="n">
        <v>10.4</v>
      </c>
      <c r="G2621" t="n">
        <v>0.4391779520076028</v>
      </c>
      <c r="H2621" t="n">
        <v>0.5608220479923972</v>
      </c>
      <c r="I2621" t="n">
        <v>0.5096153846153846</v>
      </c>
      <c r="J2621" t="n">
        <v>0.4903846153846154</v>
      </c>
      <c r="K2621" t="n">
        <v>0.2238118409269514</v>
      </c>
      <c r="L2621" t="n">
        <v>0.2858035436884332</v>
      </c>
      <c r="M2621" t="n">
        <v>0.4903846153846154</v>
      </c>
    </row>
    <row r="2622">
      <c r="A2622" s="323" t="n">
        <v>46121.2999537037</v>
      </c>
      <c r="B2622" s="82" t="n">
        <v>46121</v>
      </c>
      <c r="C2622" t="n">
        <v>383.2</v>
      </c>
      <c r="D2622" t="n">
        <v>845.6</v>
      </c>
      <c r="E2622" t="n">
        <v>5.3</v>
      </c>
      <c r="F2622" t="n">
        <v>10.7</v>
      </c>
      <c r="G2622" t="n">
        <v>0.4531693472090823</v>
      </c>
      <c r="H2622" t="n">
        <v>0.5468306527909177</v>
      </c>
      <c r="I2622" t="n">
        <v>0.4953271028037383</v>
      </c>
      <c r="J2622" t="n">
        <v>0.5046728971962616</v>
      </c>
      <c r="K2622" t="n">
        <v>0.2244670598325361</v>
      </c>
      <c r="L2622" t="n">
        <v>0.2708600429712022</v>
      </c>
      <c r="M2622" t="n">
        <v>0.5046728971962616</v>
      </c>
    </row>
    <row r="2623">
      <c r="A2623" s="323" t="n">
        <v>46121.34269675926</v>
      </c>
      <c r="B2623" s="82" t="n">
        <v>46121</v>
      </c>
      <c r="C2623" t="n">
        <v>393.6</v>
      </c>
      <c r="D2623" t="n">
        <v>851.3</v>
      </c>
      <c r="E2623" t="n">
        <v>5.6</v>
      </c>
      <c r="F2623" t="n">
        <v>10.6</v>
      </c>
      <c r="G2623" t="n">
        <v>0.4623516974039705</v>
      </c>
      <c r="H2623" t="n">
        <v>0.5376483025960296</v>
      </c>
      <c r="I2623" t="n">
        <v>0.5283018867924528</v>
      </c>
      <c r="J2623" t="n">
        <v>0.4716981132075472</v>
      </c>
      <c r="K2623" t="n">
        <v>0.2442612741002108</v>
      </c>
      <c r="L2623" t="n">
        <v>0.2840406126922421</v>
      </c>
      <c r="M2623" t="n">
        <v>0.4716981132075472</v>
      </c>
    </row>
    <row r="2624">
      <c r="A2624" s="323" t="n">
        <v>46121.37829861111</v>
      </c>
      <c r="B2624" s="82" t="n">
        <v>46121</v>
      </c>
      <c r="C2624" t="n">
        <v>394.6</v>
      </c>
      <c r="D2624" t="n">
        <v>844.2</v>
      </c>
      <c r="E2624" t="n">
        <v>5.4</v>
      </c>
      <c r="F2624" t="n">
        <v>10.4</v>
      </c>
      <c r="G2624" t="n">
        <v>0.4674247808576167</v>
      </c>
      <c r="H2624" t="n">
        <v>0.5325752191423834</v>
      </c>
      <c r="I2624" t="n">
        <v>0.5192307692307693</v>
      </c>
      <c r="J2624" t="n">
        <v>0.4807692307692307</v>
      </c>
      <c r="K2624" t="n">
        <v>0.2427013285222241</v>
      </c>
      <c r="L2624" t="n">
        <v>0.2765294407085452</v>
      </c>
      <c r="M2624" t="n">
        <v>0.4807692307692307</v>
      </c>
    </row>
    <row r="2625">
      <c r="A2625" s="323" t="n">
        <v>46121.41991898148</v>
      </c>
      <c r="B2625" s="82" t="n">
        <v>46121</v>
      </c>
      <c r="C2625" t="n">
        <v>386.3</v>
      </c>
      <c r="D2625" t="n">
        <v>851.1</v>
      </c>
      <c r="E2625" t="n">
        <v>5.6</v>
      </c>
      <c r="F2625" t="n">
        <v>10.5</v>
      </c>
      <c r="G2625" t="n">
        <v>0.4538832099635766</v>
      </c>
      <c r="H2625" t="n">
        <v>0.5461167900364234</v>
      </c>
      <c r="I2625" t="n">
        <v>0.5333333333333333</v>
      </c>
      <c r="J2625" t="n">
        <v>0.4666666666666667</v>
      </c>
      <c r="K2625" t="n">
        <v>0.2420710453139075</v>
      </c>
      <c r="L2625" t="n">
        <v>0.2912622880194258</v>
      </c>
      <c r="M2625" t="n">
        <v>0.4666666666666667</v>
      </c>
    </row>
    <row r="2626">
      <c r="A2626" s="323" t="n">
        <v>46121.46552083334</v>
      </c>
      <c r="B2626" s="82" t="n">
        <v>46121</v>
      </c>
      <c r="C2626" t="n">
        <v>378.9</v>
      </c>
      <c r="D2626" t="n">
        <v>833.4</v>
      </c>
      <c r="E2626" t="n">
        <v>5.1</v>
      </c>
      <c r="F2626" t="n">
        <v>10.4</v>
      </c>
      <c r="G2626" t="n">
        <v>0.4546436285097192</v>
      </c>
      <c r="H2626" t="n">
        <v>0.5453563714902808</v>
      </c>
      <c r="I2626" t="n">
        <v>0.4903846153846153</v>
      </c>
      <c r="J2626" t="n">
        <v>0.5096153846153847</v>
      </c>
      <c r="K2626" t="n">
        <v>0.2229502409038046</v>
      </c>
      <c r="L2626" t="n">
        <v>0.2674343744808108</v>
      </c>
      <c r="M2626" t="n">
        <v>0.5096153846153847</v>
      </c>
    </row>
    <row r="2627">
      <c r="A2627" s="323" t="n">
        <v>46121.50855324074</v>
      </c>
      <c r="B2627" s="82" t="n">
        <v>46121</v>
      </c>
      <c r="C2627" t="n">
        <v>390.9</v>
      </c>
      <c r="D2627" t="n">
        <v>847.6</v>
      </c>
      <c r="E2627" t="n">
        <v>5.5</v>
      </c>
      <c r="F2627" t="n">
        <v>10.6</v>
      </c>
      <c r="G2627" t="n">
        <v>0.4611845210004719</v>
      </c>
      <c r="H2627" t="n">
        <v>0.5388154789995281</v>
      </c>
      <c r="I2627" t="n">
        <v>0.5188679245283019</v>
      </c>
      <c r="J2627" t="n">
        <v>0.4811320754716981</v>
      </c>
      <c r="K2627" t="n">
        <v>0.2392938552360939</v>
      </c>
      <c r="L2627" t="n">
        <v>0.279574069292208</v>
      </c>
      <c r="M2627" t="n">
        <v>0.4811320754716981</v>
      </c>
    </row>
    <row r="2628">
      <c r="A2628" s="323" t="n">
        <v>46121.51092592593</v>
      </c>
      <c r="B2628" s="82" t="n">
        <v>46121</v>
      </c>
      <c r="C2628" t="n">
        <v>390.9</v>
      </c>
      <c r="D2628" t="n">
        <v>847.6</v>
      </c>
      <c r="E2628" t="n">
        <v>5.5</v>
      </c>
      <c r="F2628" t="n">
        <v>10.6</v>
      </c>
      <c r="G2628" t="n">
        <v>0.4611845210004719</v>
      </c>
      <c r="H2628" t="n">
        <v>0.5388154789995281</v>
      </c>
      <c r="I2628" t="n">
        <v>0.5188679245283019</v>
      </c>
      <c r="J2628" t="n">
        <v>0.4811320754716981</v>
      </c>
      <c r="K2628" t="n">
        <v>0.2392938552360939</v>
      </c>
      <c r="L2628" t="n">
        <v>0.279574069292208</v>
      </c>
      <c r="M2628" t="n">
        <v>0.4811320754716981</v>
      </c>
    </row>
    <row r="2629">
      <c r="A2629" s="323" t="n">
        <v>46122.26957175926</v>
      </c>
      <c r="B2629" s="82" t="n">
        <v>46122</v>
      </c>
      <c r="C2629" t="n">
        <v>360.2</v>
      </c>
      <c r="D2629" t="n">
        <v>830.3</v>
      </c>
      <c r="E2629" t="n">
        <v>5.5</v>
      </c>
      <c r="F2629" t="n">
        <v>10.9</v>
      </c>
      <c r="G2629" t="n">
        <v>0.4338191015295677</v>
      </c>
      <c r="H2629" t="n">
        <v>0.5661808984704324</v>
      </c>
      <c r="I2629" t="n">
        <v>0.5045871559633027</v>
      </c>
      <c r="J2629" t="n">
        <v>0.4954128440366973</v>
      </c>
      <c r="K2629" t="n">
        <v>0.2188995466433598</v>
      </c>
      <c r="L2629" t="n">
        <v>0.2856876093199429</v>
      </c>
      <c r="M2629" t="n">
        <v>0.4954128440366973</v>
      </c>
    </row>
    <row r="2630">
      <c r="A2630" s="323" t="n">
        <v>46122.29797453704</v>
      </c>
      <c r="B2630" s="82" t="n">
        <v>46122</v>
      </c>
      <c r="C2630" t="n">
        <v>369.5</v>
      </c>
      <c r="D2630" t="n">
        <v>837.5</v>
      </c>
      <c r="E2630" t="n">
        <v>5.4</v>
      </c>
      <c r="F2630" t="n">
        <v>10.3</v>
      </c>
      <c r="G2630" t="n">
        <v>0.4411940298507463</v>
      </c>
      <c r="H2630" t="n">
        <v>0.5588059701492537</v>
      </c>
      <c r="I2630" t="n">
        <v>0.5242718446601942</v>
      </c>
      <c r="J2630" t="n">
        <v>0.4757281553398058</v>
      </c>
      <c r="K2630" t="n">
        <v>0.2313056078829155</v>
      </c>
      <c r="L2630" t="n">
        <v>0.2929662367772786</v>
      </c>
      <c r="M2630" t="n">
        <v>0.4757281553398058</v>
      </c>
    </row>
    <row r="2631">
      <c r="A2631" s="323" t="n">
        <v>46122.33409722222</v>
      </c>
      <c r="B2631" s="82" t="n">
        <v>46122</v>
      </c>
      <c r="C2631" t="n">
        <v>372.3</v>
      </c>
      <c r="D2631" t="n">
        <v>840.3</v>
      </c>
      <c r="E2631" t="n">
        <v>5.5</v>
      </c>
      <c r="F2631" t="n">
        <v>10.4</v>
      </c>
      <c r="G2631" t="n">
        <v>0.4430560514102106</v>
      </c>
      <c r="H2631" t="n">
        <v>0.5569439485897894</v>
      </c>
      <c r="I2631" t="n">
        <v>0.5288461538461539</v>
      </c>
      <c r="J2631" t="n">
        <v>0.4711538461538461</v>
      </c>
      <c r="K2631" t="n">
        <v>0.2343084887265537</v>
      </c>
      <c r="L2631" t="n">
        <v>0.2945376651196002</v>
      </c>
      <c r="M2631" t="n">
        <v>0.4711538461538461</v>
      </c>
    </row>
    <row r="2632">
      <c r="A2632" s="323" t="n">
        <v>46122.37724537037</v>
      </c>
      <c r="B2632" s="82" t="n">
        <v>46122</v>
      </c>
      <c r="C2632" t="n">
        <v>378.4</v>
      </c>
      <c r="D2632" t="n">
        <v>848.3</v>
      </c>
      <c r="E2632" t="n">
        <v>5.3</v>
      </c>
      <c r="F2632" t="n">
        <v>10.5</v>
      </c>
      <c r="G2632" t="n">
        <v>0.446068607803843</v>
      </c>
      <c r="H2632" t="n">
        <v>0.5539313921961571</v>
      </c>
      <c r="I2632" t="n">
        <v>0.5047619047619047</v>
      </c>
      <c r="J2632" t="n">
        <v>0.4952380952380953</v>
      </c>
      <c r="K2632" t="n">
        <v>0.2251584401295589</v>
      </c>
      <c r="L2632" t="n">
        <v>0.2796034646323459</v>
      </c>
      <c r="M2632" t="n">
        <v>0.4952380952380953</v>
      </c>
    </row>
    <row r="2633">
      <c r="A2633" s="323" t="n">
        <v>46122.42271990741</v>
      </c>
      <c r="B2633" s="82" t="n">
        <v>46122</v>
      </c>
      <c r="C2633" t="n">
        <v>381.6</v>
      </c>
      <c r="D2633" t="n">
        <v>842.1</v>
      </c>
      <c r="E2633" t="n">
        <v>5.4</v>
      </c>
      <c r="F2633" t="n">
        <v>10.7</v>
      </c>
      <c r="G2633" t="n">
        <v>0.4531528322052013</v>
      </c>
      <c r="H2633" t="n">
        <v>0.5468471677947987</v>
      </c>
      <c r="I2633" t="n">
        <v>0.5046728971962617</v>
      </c>
      <c r="J2633" t="n">
        <v>0.4953271028037383</v>
      </c>
      <c r="K2633" t="n">
        <v>0.2286939527016904</v>
      </c>
      <c r="L2633" t="n">
        <v>0.2759789444945713</v>
      </c>
      <c r="M2633" t="n">
        <v>0.4953271028037383</v>
      </c>
    </row>
    <row r="2634">
      <c r="A2634" s="323" t="n">
        <v>46122.23428240741</v>
      </c>
      <c r="B2634" s="82" t="n">
        <v>46122</v>
      </c>
      <c r="C2634" t="n">
        <v>389.2</v>
      </c>
      <c r="D2634" t="n">
        <v>852.5</v>
      </c>
      <c r="E2634" t="n">
        <v>5.6</v>
      </c>
      <c r="F2634" t="n">
        <v>10.9</v>
      </c>
      <c r="G2634" t="n">
        <v>0.4565395894428153</v>
      </c>
      <c r="H2634" t="n">
        <v>0.5434604105571847</v>
      </c>
      <c r="I2634" t="n">
        <v>0.5137614678899082</v>
      </c>
      <c r="J2634" t="n">
        <v>0.4862385321100918</v>
      </c>
      <c r="K2634" t="n">
        <v>0.2345524496219968</v>
      </c>
      <c r="L2634" t="n">
        <v>0.2792090182679114</v>
      </c>
      <c r="M2634" t="n">
        <v>0.4862385321100918</v>
      </c>
    </row>
    <row r="2635">
      <c r="A2635" s="323" t="n">
        <v>46122.28703703704</v>
      </c>
      <c r="B2635" s="82" t="n">
        <v>46122</v>
      </c>
      <c r="C2635" t="n">
        <v>376.5</v>
      </c>
      <c r="D2635" t="n">
        <v>849.3</v>
      </c>
      <c r="E2635" t="n">
        <v>5.5</v>
      </c>
      <c r="F2635" t="n">
        <v>10.5</v>
      </c>
      <c r="G2635" t="n">
        <v>0.4433062522077005</v>
      </c>
      <c r="H2635" t="n">
        <v>0.5566937477922995</v>
      </c>
      <c r="I2635" t="n">
        <v>0.5238095238095238</v>
      </c>
      <c r="J2635" t="n">
        <v>0.4761904761904762</v>
      </c>
      <c r="K2635" t="n">
        <v>0.2322080368707003</v>
      </c>
      <c r="L2635" t="n">
        <v>0.2916014869388236</v>
      </c>
      <c r="M2635" t="n">
        <v>0.4761904761904762</v>
      </c>
    </row>
    <row r="2636">
      <c r="A2636" s="323" t="n">
        <v>46122.75436342593</v>
      </c>
      <c r="B2636" s="82" t="n">
        <v>46122</v>
      </c>
      <c r="C2636" t="n">
        <v>388</v>
      </c>
      <c r="D2636" t="n">
        <v>829.6</v>
      </c>
      <c r="E2636" t="n">
        <v>5.3</v>
      </c>
      <c r="F2636" t="n">
        <v>10.4</v>
      </c>
      <c r="G2636" t="n">
        <v>0.467695274831244</v>
      </c>
      <c r="H2636" t="n">
        <v>0.532304725168756</v>
      </c>
      <c r="I2636" t="n">
        <v>0.5096153846153846</v>
      </c>
      <c r="J2636" t="n">
        <v>0.4903846153846154</v>
      </c>
      <c r="K2636" t="n">
        <v>0.2383447073659224</v>
      </c>
      <c r="L2636" t="n">
        <v>0.2712706772494622</v>
      </c>
      <c r="M2636" t="n">
        <v>0.4903846153846154</v>
      </c>
    </row>
    <row r="2637">
      <c r="A2637" s="323" t="n">
        <v>46122.80960648148</v>
      </c>
      <c r="B2637" s="82" t="n">
        <v>46122</v>
      </c>
      <c r="C2637" t="n">
        <v>389.8</v>
      </c>
      <c r="D2637" t="n">
        <v>833.5</v>
      </c>
      <c r="E2637" t="n">
        <v>5.3</v>
      </c>
      <c r="F2637" t="n">
        <v>10.4</v>
      </c>
      <c r="G2637" t="n">
        <v>0.4676664667066587</v>
      </c>
      <c r="H2637" t="n">
        <v>0.5323335332933413</v>
      </c>
      <c r="I2637" t="n">
        <v>0.5096153846153846</v>
      </c>
      <c r="J2637" t="n">
        <v>0.4903846153846154</v>
      </c>
      <c r="K2637" t="n">
        <v>0.2383300263024318</v>
      </c>
      <c r="L2637" t="n">
        <v>0.2712853583129528</v>
      </c>
      <c r="M2637" t="n">
        <v>0.4903846153846154</v>
      </c>
    </row>
    <row r="2638">
      <c r="A2638" s="323" t="n">
        <v>46122.82810185185</v>
      </c>
      <c r="B2638" s="82" t="n">
        <v>46122</v>
      </c>
      <c r="C2638" t="n">
        <v>401.2</v>
      </c>
      <c r="D2638" t="n">
        <v>842.3</v>
      </c>
      <c r="E2638" t="n">
        <v>5.7</v>
      </c>
      <c r="F2638" t="n">
        <v>10.4</v>
      </c>
      <c r="G2638" t="n">
        <v>0.476314852190431</v>
      </c>
      <c r="H2638" t="n">
        <v>0.523685147809569</v>
      </c>
      <c r="I2638" t="n">
        <v>0.5480769230769231</v>
      </c>
      <c r="J2638" t="n">
        <v>0.4519230769230769</v>
      </c>
      <c r="K2638" t="n">
        <v>0.2610571786043708</v>
      </c>
      <c r="L2638" t="n">
        <v>0.2870197444725522</v>
      </c>
      <c r="M2638" t="n">
        <v>0.4519230769230769</v>
      </c>
    </row>
    <row r="2639">
      <c r="A2639" s="323" t="n">
        <v>46122.90649305555</v>
      </c>
      <c r="B2639" s="82" t="n">
        <v>46122</v>
      </c>
      <c r="C2639" t="n">
        <v>400</v>
      </c>
      <c r="D2639" t="n">
        <v>833</v>
      </c>
      <c r="E2639" t="n">
        <v>5.3</v>
      </c>
      <c r="F2639" t="n">
        <v>10.4</v>
      </c>
      <c r="G2639" t="n">
        <v>0.4801920768307323</v>
      </c>
      <c r="H2639" t="n">
        <v>0.5198079231692677</v>
      </c>
      <c r="I2639" t="n">
        <v>0.5096153846153846</v>
      </c>
      <c r="J2639" t="n">
        <v>0.4903846153846154</v>
      </c>
      <c r="K2639" t="n">
        <v>0.2447132699233539</v>
      </c>
      <c r="L2639" t="n">
        <v>0.2649021146920306</v>
      </c>
      <c r="M2639" t="n">
        <v>0.4903846153846154</v>
      </c>
    </row>
    <row r="2640">
      <c r="A2640" s="323" t="n">
        <v>46123.02694444444</v>
      </c>
      <c r="B2640" s="82" t="n">
        <v>46123</v>
      </c>
      <c r="C2640" t="n">
        <v>372.9</v>
      </c>
      <c r="D2640" t="n">
        <v>836.1</v>
      </c>
      <c r="E2640" t="n">
        <v>5.5</v>
      </c>
      <c r="F2640" t="n">
        <v>10.6</v>
      </c>
      <c r="G2640" t="n">
        <v>0.4459992823824901</v>
      </c>
      <c r="H2640" t="n">
        <v>0.5540007176175099</v>
      </c>
      <c r="I2640" t="n">
        <v>0.5188679245283019</v>
      </c>
      <c r="J2640" t="n">
        <v>0.4811320754716981</v>
      </c>
      <c r="K2640" t="n">
        <v>0.2314147219909147</v>
      </c>
      <c r="L2640" t="n">
        <v>0.2874532025373872</v>
      </c>
      <c r="M2640" t="n">
        <v>0.4811320754716981</v>
      </c>
    </row>
    <row r="2641">
      <c r="A2641" s="323" t="n">
        <v>46123.07234953704</v>
      </c>
      <c r="B2641" s="82" t="n">
        <v>46123</v>
      </c>
      <c r="C2641" t="n">
        <v>379.5</v>
      </c>
      <c r="D2641" t="n">
        <v>833.6</v>
      </c>
      <c r="E2641" t="n">
        <v>5.5</v>
      </c>
      <c r="F2641" t="n">
        <v>10.5</v>
      </c>
      <c r="G2641" t="n">
        <v>0.4552543186180422</v>
      </c>
      <c r="H2641" t="n">
        <v>0.5447456813819578</v>
      </c>
      <c r="I2641" t="n">
        <v>0.5238095238095238</v>
      </c>
      <c r="J2641" t="n">
        <v>0.4761904761904762</v>
      </c>
      <c r="K2641" t="n">
        <v>0.2384665478475459</v>
      </c>
      <c r="L2641" t="n">
        <v>0.2853429759619779</v>
      </c>
      <c r="M2641" t="n">
        <v>0.4761904761904762</v>
      </c>
    </row>
    <row r="2642">
      <c r="A2642" s="323" t="n">
        <v>46123.11946759259</v>
      </c>
      <c r="B2642" s="82" t="n">
        <v>46123</v>
      </c>
      <c r="C2642" t="n">
        <v>380.2</v>
      </c>
      <c r="D2642" t="n">
        <v>841.2</v>
      </c>
      <c r="E2642" t="n">
        <v>5.3</v>
      </c>
      <c r="F2642" t="n">
        <v>10.6</v>
      </c>
      <c r="G2642" t="n">
        <v>0.4519733713742273</v>
      </c>
      <c r="H2642" t="n">
        <v>0.5480266286257728</v>
      </c>
      <c r="I2642" t="n">
        <v>0.5</v>
      </c>
      <c r="J2642" t="n">
        <v>0.5</v>
      </c>
      <c r="K2642" t="n">
        <v>0.2259866856871136</v>
      </c>
      <c r="L2642" t="n">
        <v>0.2740133143128864</v>
      </c>
      <c r="M2642" t="n">
        <v>0.5</v>
      </c>
    </row>
    <row r="2643">
      <c r="A2643" s="323" t="n">
        <v>46123.14651620371</v>
      </c>
      <c r="B2643" s="82" t="n">
        <v>46123</v>
      </c>
      <c r="C2643" t="n">
        <v>382.4</v>
      </c>
      <c r="D2643" t="n">
        <v>846.3</v>
      </c>
      <c r="E2643" t="n">
        <v>5.5</v>
      </c>
      <c r="F2643" t="n">
        <v>10.6</v>
      </c>
      <c r="G2643" t="n">
        <v>0.4518492260427744</v>
      </c>
      <c r="H2643" t="n">
        <v>0.5481507739572256</v>
      </c>
      <c r="I2643" t="n">
        <v>0.5188679245283019</v>
      </c>
      <c r="J2643" t="n">
        <v>0.4811320754716981</v>
      </c>
      <c r="K2643" t="n">
        <v>0.2344500701165339</v>
      </c>
      <c r="L2643" t="n">
        <v>0.284417854411768</v>
      </c>
      <c r="M2643" t="n">
        <v>0.4811320754716981</v>
      </c>
    </row>
    <row r="2644">
      <c r="A2644" s="323" t="n">
        <v>46123.19734953704</v>
      </c>
      <c r="B2644" s="82" t="n">
        <v>46123</v>
      </c>
      <c r="C2644" t="n">
        <v>385.2</v>
      </c>
      <c r="D2644" t="n">
        <v>850.2</v>
      </c>
      <c r="E2644" t="n">
        <v>5.5</v>
      </c>
      <c r="F2644" t="n">
        <v>10.5</v>
      </c>
      <c r="G2644" t="n">
        <v>0.4530698659139026</v>
      </c>
      <c r="H2644" t="n">
        <v>0.5469301340860975</v>
      </c>
      <c r="I2644" t="n">
        <v>0.5238095238095238</v>
      </c>
      <c r="J2644" t="n">
        <v>0.4761904761904762</v>
      </c>
      <c r="K2644" t="n">
        <v>0.2373223107168061</v>
      </c>
      <c r="L2644" t="n">
        <v>0.2864872130927177</v>
      </c>
      <c r="M2644" t="n">
        <v>0.4761904761904762</v>
      </c>
    </row>
    <row r="2645">
      <c r="A2645" s="323" t="n">
        <v>46123.23655092593</v>
      </c>
      <c r="B2645" s="82" t="n">
        <v>46123</v>
      </c>
      <c r="C2645" t="n">
        <v>375.3</v>
      </c>
      <c r="D2645" t="n">
        <v>847.5</v>
      </c>
      <c r="E2645" t="n">
        <v>5.4</v>
      </c>
      <c r="F2645" t="n">
        <v>10.4</v>
      </c>
      <c r="G2645" t="n">
        <v>0.4428318584070797</v>
      </c>
      <c r="H2645" t="n">
        <v>0.5571681415929204</v>
      </c>
      <c r="I2645" t="n">
        <v>0.5192307692307693</v>
      </c>
      <c r="J2645" t="n">
        <v>0.4807692307692307</v>
      </c>
      <c r="K2645" t="n">
        <v>0.2299319264805991</v>
      </c>
      <c r="L2645" t="n">
        <v>0.2892988427501702</v>
      </c>
      <c r="M2645" t="n">
        <v>0.4807692307692307</v>
      </c>
    </row>
    <row r="2646">
      <c r="A2646" s="323" t="n">
        <v>46123.28219907408</v>
      </c>
      <c r="B2646" s="82" t="n">
        <v>46123</v>
      </c>
      <c r="C2646" t="n">
        <v>392.6</v>
      </c>
      <c r="D2646" t="n">
        <v>840.5</v>
      </c>
      <c r="E2646" t="n">
        <v>5.4</v>
      </c>
      <c r="F2646" t="n">
        <v>10.6</v>
      </c>
      <c r="G2646" t="n">
        <v>0.4671029149315883</v>
      </c>
      <c r="H2646" t="n">
        <v>0.5328970850684116</v>
      </c>
      <c r="I2646" t="n">
        <v>0.5094339622641509</v>
      </c>
      <c r="J2646" t="n">
        <v>0.490566037735849</v>
      </c>
      <c r="K2646" t="n">
        <v>0.2379580887387337</v>
      </c>
      <c r="L2646" t="n">
        <v>0.2714758735254172</v>
      </c>
      <c r="M2646" t="n">
        <v>0.490566037735849</v>
      </c>
    </row>
    <row r="2647">
      <c r="A2647" s="323" t="n">
        <v>46123.72047453704</v>
      </c>
      <c r="B2647" s="82" t="n">
        <v>46123</v>
      </c>
      <c r="C2647" t="n">
        <v>404.2</v>
      </c>
      <c r="D2647" t="n">
        <v>844.6</v>
      </c>
      <c r="E2647" t="n">
        <v>5.4</v>
      </c>
      <c r="F2647" t="n">
        <v>10.6</v>
      </c>
      <c r="G2647" t="n">
        <v>0.4785697371536822</v>
      </c>
      <c r="H2647" t="n">
        <v>0.5214302628463178</v>
      </c>
      <c r="I2647" t="n">
        <v>0.5094339622641509</v>
      </c>
      <c r="J2647" t="n">
        <v>0.490566037735849</v>
      </c>
      <c r="K2647" t="n">
        <v>0.2437996774179136</v>
      </c>
      <c r="L2647" t="n">
        <v>0.2656342848462374</v>
      </c>
      <c r="M2647" t="n">
        <v>0.490566037735849</v>
      </c>
    </row>
    <row r="2648">
      <c r="A2648" s="323" t="n">
        <v>46123.78973379629</v>
      </c>
      <c r="B2648" s="82" t="n">
        <v>46123</v>
      </c>
      <c r="C2648" t="n">
        <v>403.2</v>
      </c>
      <c r="D2648" t="n">
        <v>838.9</v>
      </c>
      <c r="E2648" t="n">
        <v>5.4</v>
      </c>
      <c r="F2648" t="n">
        <v>10.7</v>
      </c>
      <c r="G2648" t="n">
        <v>0.4806293956371439</v>
      </c>
      <c r="H2648" t="n">
        <v>0.5193706043628561</v>
      </c>
      <c r="I2648" t="n">
        <v>0.5046728971962617</v>
      </c>
      <c r="J2648" t="n">
        <v>0.4953271028037383</v>
      </c>
      <c r="K2648" t="n">
        <v>0.2425606295738857</v>
      </c>
      <c r="L2648" t="n">
        <v>0.262112267622376</v>
      </c>
      <c r="M2648" t="n">
        <v>0.4953271028037383</v>
      </c>
    </row>
    <row r="2649">
      <c r="A2649" s="323" t="n">
        <v>46123.82658564814</v>
      </c>
      <c r="B2649" s="82" t="n">
        <v>46123</v>
      </c>
      <c r="C2649" t="n">
        <v>399.8</v>
      </c>
      <c r="D2649" t="n">
        <v>841.5</v>
      </c>
      <c r="E2649" t="n">
        <v>5.7</v>
      </c>
      <c r="F2649" t="n">
        <v>10.4</v>
      </c>
      <c r="G2649" t="n">
        <v>0.4751039809863339</v>
      </c>
      <c r="H2649" t="n">
        <v>0.524896019013666</v>
      </c>
      <c r="I2649" t="n">
        <v>0.5480769230769231</v>
      </c>
      <c r="J2649" t="n">
        <v>0.4519230769230769</v>
      </c>
      <c r="K2649" t="n">
        <v>0.2603935280405869</v>
      </c>
      <c r="L2649" t="n">
        <v>0.2876833950363362</v>
      </c>
      <c r="M2649" t="n">
        <v>0.4519230769230769</v>
      </c>
    </row>
    <row r="2650">
      <c r="A2650" s="323" t="n">
        <v>46123.86160879629</v>
      </c>
      <c r="B2650" s="82" t="n">
        <v>46123</v>
      </c>
      <c r="C2650" t="n">
        <v>406.2</v>
      </c>
      <c r="D2650" t="n">
        <v>839.4</v>
      </c>
      <c r="E2650" t="n">
        <v>5.7</v>
      </c>
      <c r="F2650" t="n">
        <v>10.8</v>
      </c>
      <c r="G2650" t="n">
        <v>0.4839170836311651</v>
      </c>
      <c r="H2650" t="n">
        <v>0.5160829163688349</v>
      </c>
      <c r="I2650" t="n">
        <v>0.5277777777777778</v>
      </c>
      <c r="J2650" t="n">
        <v>0.4722222222222223</v>
      </c>
      <c r="K2650" t="n">
        <v>0.2554006830275594</v>
      </c>
      <c r="L2650" t="n">
        <v>0.2723770947502184</v>
      </c>
      <c r="M2650" t="n">
        <v>0.4722222222222223</v>
      </c>
    </row>
    <row r="2651">
      <c r="A2651" s="323" t="n">
        <v>46123.90483796296</v>
      </c>
      <c r="B2651" s="82" t="n">
        <v>46123</v>
      </c>
      <c r="C2651" t="n">
        <v>403.1</v>
      </c>
      <c r="D2651" t="n">
        <v>837.6</v>
      </c>
      <c r="E2651" t="n">
        <v>5.3</v>
      </c>
      <c r="F2651" t="n">
        <v>10.6</v>
      </c>
      <c r="G2651" t="n">
        <v>0.4812559694364852</v>
      </c>
      <c r="H2651" t="n">
        <v>0.5187440305635148</v>
      </c>
      <c r="I2651" t="n">
        <v>0.5</v>
      </c>
      <c r="J2651" t="n">
        <v>0.5</v>
      </c>
      <c r="K2651" t="n">
        <v>0.2406279847182426</v>
      </c>
      <c r="L2651" t="n">
        <v>0.2593720152817574</v>
      </c>
      <c r="M2651" t="n">
        <v>0.5</v>
      </c>
    </row>
    <row r="2652">
      <c r="A2652" s="323" t="n">
        <v>46123.94494212963</v>
      </c>
      <c r="B2652" s="82" t="n">
        <v>46123</v>
      </c>
      <c r="C2652" t="n">
        <v>399.7</v>
      </c>
      <c r="D2652" t="n">
        <v>843.1</v>
      </c>
      <c r="E2652" t="n">
        <v>5.3</v>
      </c>
      <c r="F2652" t="n">
        <v>10.9</v>
      </c>
      <c r="G2652" t="n">
        <v>0.4740837385837979</v>
      </c>
      <c r="H2652" t="n">
        <v>0.5259162614162022</v>
      </c>
      <c r="I2652" t="n">
        <v>0.4862385321100917</v>
      </c>
      <c r="J2652" t="n">
        <v>0.5137614678899083</v>
      </c>
      <c r="K2652" t="n">
        <v>0.2305177811462503</v>
      </c>
      <c r="L2652" t="n">
        <v>0.2557207509638414</v>
      </c>
      <c r="M2652" t="n">
        <v>0.5137614678899083</v>
      </c>
    </row>
    <row r="2653">
      <c r="A2653" s="323" t="n">
        <v>46124.08452546296</v>
      </c>
      <c r="B2653" s="82" t="n">
        <v>46124</v>
      </c>
      <c r="C2653" t="n">
        <v>390.4</v>
      </c>
      <c r="D2653" t="n">
        <v>839.4</v>
      </c>
      <c r="E2653" t="n">
        <v>5.4</v>
      </c>
      <c r="F2653" t="n">
        <v>10.5</v>
      </c>
      <c r="G2653" t="n">
        <v>0.4650941148439361</v>
      </c>
      <c r="H2653" t="n">
        <v>0.5349058851560639</v>
      </c>
      <c r="I2653" t="n">
        <v>0.5142857142857143</v>
      </c>
      <c r="J2653" t="n">
        <v>0.4857142857142857</v>
      </c>
      <c r="K2653" t="n">
        <v>0.2391912590625958</v>
      </c>
      <c r="L2653" t="n">
        <v>0.2750944552231186</v>
      </c>
      <c r="M2653" t="n">
        <v>0.4857142857142857</v>
      </c>
    </row>
    <row r="2654">
      <c r="A2654" s="323" t="n">
        <v>46124.08771990741</v>
      </c>
      <c r="B2654" s="82" t="n">
        <v>46124</v>
      </c>
      <c r="C2654" t="n">
        <v>397.5</v>
      </c>
      <c r="D2654" t="n">
        <v>845.6</v>
      </c>
      <c r="E2654" t="n">
        <v>5.4</v>
      </c>
      <c r="F2654" t="n">
        <v>10.3</v>
      </c>
      <c r="G2654" t="n">
        <v>0.4700804162724692</v>
      </c>
      <c r="H2654" t="n">
        <v>0.5299195837275308</v>
      </c>
      <c r="I2654" t="n">
        <v>0.5242718446601942</v>
      </c>
      <c r="J2654" t="n">
        <v>0.4757281553398058</v>
      </c>
      <c r="K2654" t="n">
        <v>0.2464499269777994</v>
      </c>
      <c r="L2654" t="n">
        <v>0.2778219176823948</v>
      </c>
      <c r="M2654" t="n">
        <v>0.4757281553398058</v>
      </c>
    </row>
    <row r="2655">
      <c r="A2655" s="323" t="n">
        <v>46124.09340277778</v>
      </c>
      <c r="B2655" s="82" t="n">
        <v>46124</v>
      </c>
      <c r="C2655" t="n">
        <v>397.5</v>
      </c>
      <c r="D2655" t="n">
        <v>845.6</v>
      </c>
      <c r="E2655" t="n">
        <v>5.4</v>
      </c>
      <c r="F2655" t="n">
        <v>10.3</v>
      </c>
      <c r="G2655" t="n">
        <v>0.4700804162724692</v>
      </c>
      <c r="H2655" t="n">
        <v>0.5299195837275308</v>
      </c>
      <c r="I2655" t="n">
        <v>0.5242718446601942</v>
      </c>
      <c r="J2655" t="n">
        <v>0.4757281553398058</v>
      </c>
      <c r="K2655" t="n">
        <v>0.2464499269777994</v>
      </c>
      <c r="L2655" t="n">
        <v>0.2778219176823948</v>
      </c>
      <c r="M2655" t="n">
        <v>0.4757281553398058</v>
      </c>
    </row>
    <row r="2656">
      <c r="A2656" s="323" t="n">
        <v>46124.1274537037</v>
      </c>
      <c r="B2656" s="82" t="n">
        <v>46124</v>
      </c>
      <c r="C2656" t="n">
        <v>381.8</v>
      </c>
      <c r="D2656" t="n">
        <v>846.2</v>
      </c>
      <c r="E2656" t="n">
        <v>5.6</v>
      </c>
      <c r="F2656" t="n">
        <v>10.7</v>
      </c>
      <c r="G2656" t="n">
        <v>0.4511935712597495</v>
      </c>
      <c r="H2656" t="n">
        <v>0.5488064287402505</v>
      </c>
      <c r="I2656" t="n">
        <v>0.5233644859813084</v>
      </c>
      <c r="J2656" t="n">
        <v>0.4766355140186916</v>
      </c>
      <c r="K2656" t="n">
        <v>0.2361386915004296</v>
      </c>
      <c r="L2656" t="n">
        <v>0.2872257944808788</v>
      </c>
      <c r="M2656" t="n">
        <v>0.4766355140186916</v>
      </c>
    </row>
    <row r="2657">
      <c r="A2657" s="323" t="n">
        <v>46124.17284722222</v>
      </c>
      <c r="B2657" s="82" t="n">
        <v>46124</v>
      </c>
      <c r="C2657" t="n">
        <v>389.6</v>
      </c>
      <c r="D2657" t="n">
        <v>853.7</v>
      </c>
      <c r="E2657" t="n">
        <v>5.6</v>
      </c>
      <c r="F2657" t="n">
        <v>10.3</v>
      </c>
      <c r="G2657" t="n">
        <v>0.4563664050603257</v>
      </c>
      <c r="H2657" t="n">
        <v>0.5436335949396743</v>
      </c>
      <c r="I2657" t="n">
        <v>0.5436893203883495</v>
      </c>
      <c r="J2657" t="n">
        <v>0.4563106796116506</v>
      </c>
      <c r="K2657" t="n">
        <v>0.2481215406153227</v>
      </c>
      <c r="L2657" t="n">
        <v>0.2955677797730268</v>
      </c>
      <c r="M2657" t="n">
        <v>0.4563106796116506</v>
      </c>
    </row>
    <row r="2658">
      <c r="A2658" s="323" t="n">
        <v>46124.20511574074</v>
      </c>
      <c r="B2658" s="82" t="n">
        <v>46124</v>
      </c>
      <c r="C2658" t="n">
        <v>390.2</v>
      </c>
      <c r="D2658" t="n">
        <v>848.6</v>
      </c>
      <c r="E2658" t="n">
        <v>5.5</v>
      </c>
      <c r="F2658" t="n">
        <v>10.4</v>
      </c>
      <c r="G2658" t="n">
        <v>0.4598161678057978</v>
      </c>
      <c r="H2658" t="n">
        <v>0.5401838321942023</v>
      </c>
      <c r="I2658" t="n">
        <v>0.5288461538461539</v>
      </c>
      <c r="J2658" t="n">
        <v>0.4711538461538461</v>
      </c>
      <c r="K2658" t="n">
        <v>0.2431720118203738</v>
      </c>
      <c r="L2658" t="n">
        <v>0.2856741420257801</v>
      </c>
      <c r="M2658" t="n">
        <v>0.4711538461538461</v>
      </c>
    </row>
    <row r="2659">
      <c r="A2659" s="323" t="n">
        <v>46124.24412037037</v>
      </c>
      <c r="B2659" s="82" t="n">
        <v>46124</v>
      </c>
      <c r="C2659" t="n">
        <v>379.4</v>
      </c>
      <c r="D2659" t="n">
        <v>838.9</v>
      </c>
      <c r="E2659" t="n">
        <v>5.4</v>
      </c>
      <c r="F2659" t="n">
        <v>10.6</v>
      </c>
      <c r="G2659" t="n">
        <v>0.4522589104780069</v>
      </c>
      <c r="H2659" t="n">
        <v>0.5477410895219931</v>
      </c>
      <c r="I2659" t="n">
        <v>0.5094339622641509</v>
      </c>
      <c r="J2659" t="n">
        <v>0.490566037735849</v>
      </c>
      <c r="K2659" t="n">
        <v>0.230396048734079</v>
      </c>
      <c r="L2659" t="n">
        <v>0.279037913530072</v>
      </c>
      <c r="M2659" t="n">
        <v>0.490566037735849</v>
      </c>
    </row>
    <row r="2660">
      <c r="A2660" s="323" t="n">
        <v>46124.29332175926</v>
      </c>
      <c r="B2660" s="82" t="n">
        <v>46124</v>
      </c>
      <c r="C2660" t="n">
        <v>381.2</v>
      </c>
      <c r="D2660" t="n">
        <v>846.7</v>
      </c>
      <c r="E2660" t="n">
        <v>5.5</v>
      </c>
      <c r="F2660" t="n">
        <v>10.4</v>
      </c>
      <c r="G2660" t="n">
        <v>0.4502184953348293</v>
      </c>
      <c r="H2660" t="n">
        <v>0.5497815046651707</v>
      </c>
      <c r="I2660" t="n">
        <v>0.5288461538461539</v>
      </c>
      <c r="J2660" t="n">
        <v>0.4711538461538461</v>
      </c>
      <c r="K2660" t="n">
        <v>0.2380963196482271</v>
      </c>
      <c r="L2660" t="n">
        <v>0.2907498341979268</v>
      </c>
      <c r="M2660" t="n">
        <v>0.4711538461538461</v>
      </c>
    </row>
    <row r="2661">
      <c r="A2661" s="323" t="n">
        <v>46124.69193287037</v>
      </c>
      <c r="B2661" s="82" t="n">
        <v>46124</v>
      </c>
      <c r="C2661" t="n">
        <v>396.4</v>
      </c>
      <c r="D2661" t="n">
        <v>841.6</v>
      </c>
      <c r="E2661" t="n">
        <v>5.5</v>
      </c>
      <c r="F2661" t="n">
        <v>10.4</v>
      </c>
      <c r="G2661" t="n">
        <v>0.4710076045627376</v>
      </c>
      <c r="H2661" t="n">
        <v>0.5289923954372624</v>
      </c>
      <c r="I2661" t="n">
        <v>0.5288461538461539</v>
      </c>
      <c r="J2661" t="n">
        <v>0.4711538461538461</v>
      </c>
      <c r="K2661" t="n">
        <v>0.2490905601052939</v>
      </c>
      <c r="L2661" t="n">
        <v>0.27975559374086</v>
      </c>
      <c r="M2661" t="n">
        <v>0.4711538461538461</v>
      </c>
    </row>
    <row r="2662">
      <c r="A2662" s="323" t="n">
        <v>46124.73299768518</v>
      </c>
      <c r="B2662" s="82" t="n">
        <v>46124</v>
      </c>
      <c r="C2662" t="n">
        <v>404.2</v>
      </c>
      <c r="D2662" t="n">
        <v>838.6</v>
      </c>
      <c r="E2662" t="n">
        <v>5.3</v>
      </c>
      <c r="F2662" t="n">
        <v>10.4</v>
      </c>
      <c r="G2662" t="n">
        <v>0.4819937991891247</v>
      </c>
      <c r="H2662" t="n">
        <v>0.5180062008108753</v>
      </c>
      <c r="I2662" t="n">
        <v>0.5096153846153846</v>
      </c>
      <c r="J2662" t="n">
        <v>0.4903846153846154</v>
      </c>
      <c r="K2662" t="n">
        <v>0.2456314553559962</v>
      </c>
      <c r="L2662" t="n">
        <v>0.2639839292593884</v>
      </c>
      <c r="M2662" t="n">
        <v>0.4903846153846154</v>
      </c>
    </row>
    <row r="2663">
      <c r="A2663" s="323" t="n">
        <v>46124.81868055555</v>
      </c>
      <c r="B2663" s="82" t="n">
        <v>46124</v>
      </c>
      <c r="C2663" t="n">
        <v>404.2</v>
      </c>
      <c r="D2663" t="n">
        <v>838.7</v>
      </c>
      <c r="E2663" t="n">
        <v>5.6</v>
      </c>
      <c r="F2663" t="n">
        <v>10.5</v>
      </c>
      <c r="G2663" t="n">
        <v>0.4819363300345773</v>
      </c>
      <c r="H2663" t="n">
        <v>0.5180636699654227</v>
      </c>
      <c r="I2663" t="n">
        <v>0.5333333333333333</v>
      </c>
      <c r="J2663" t="n">
        <v>0.4666666666666667</v>
      </c>
      <c r="K2663" t="n">
        <v>0.2570327093517746</v>
      </c>
      <c r="L2663" t="n">
        <v>0.2763006239815588</v>
      </c>
      <c r="M2663" t="n">
        <v>0.4666666666666667</v>
      </c>
    </row>
    <row r="2664">
      <c r="A2664" s="323" t="n">
        <v>46124.85880787037</v>
      </c>
      <c r="B2664" s="82" t="n">
        <v>46124</v>
      </c>
      <c r="C2664" t="n">
        <v>403.4</v>
      </c>
      <c r="D2664" t="n">
        <v>844.1</v>
      </c>
      <c r="E2664" t="n">
        <v>5.6</v>
      </c>
      <c r="F2664" t="n">
        <v>10.7</v>
      </c>
      <c r="G2664" t="n">
        <v>0.4779054614382182</v>
      </c>
      <c r="H2664" t="n">
        <v>0.5220945385617818</v>
      </c>
      <c r="I2664" t="n">
        <v>0.5233644859813084</v>
      </c>
      <c r="J2664" t="n">
        <v>0.4766355140186916</v>
      </c>
      <c r="K2664" t="n">
        <v>0.250118746173273</v>
      </c>
      <c r="L2664" t="n">
        <v>0.2732457398080353</v>
      </c>
      <c r="M2664" t="n">
        <v>0.4766355140186916</v>
      </c>
    </row>
    <row r="2665">
      <c r="A2665" s="323" t="n">
        <v>46124.94506944445</v>
      </c>
      <c r="B2665" s="82" t="n">
        <v>46124</v>
      </c>
      <c r="C2665" t="n">
        <v>405.2</v>
      </c>
      <c r="D2665" t="n">
        <v>837.4</v>
      </c>
      <c r="E2665" t="n">
        <v>5.8</v>
      </c>
      <c r="F2665" t="n">
        <v>10.6</v>
      </c>
      <c r="G2665" t="n">
        <v>0.4838786720802484</v>
      </c>
      <c r="H2665" t="n">
        <v>0.5161213279197516</v>
      </c>
      <c r="I2665" t="n">
        <v>0.5471698113207547</v>
      </c>
      <c r="J2665" t="n">
        <v>0.4528301886792453</v>
      </c>
      <c r="K2665" t="n">
        <v>0.2647638017042868</v>
      </c>
      <c r="L2665" t="n">
        <v>0.2824060096164679</v>
      </c>
      <c r="M2665" t="n">
        <v>0.4528301886792453</v>
      </c>
    </row>
    <row r="2666">
      <c r="A2666" s="323" t="n">
        <v>46125.0352199074</v>
      </c>
      <c r="B2666" s="82" t="n">
        <v>46125</v>
      </c>
      <c r="C2666" t="n">
        <v>409.5</v>
      </c>
      <c r="D2666" t="n">
        <v>844.7</v>
      </c>
      <c r="E2666" t="n">
        <v>5.4</v>
      </c>
      <c r="F2666" t="n">
        <v>10.9</v>
      </c>
      <c r="G2666" t="n">
        <v>0.4847874985201847</v>
      </c>
      <c r="H2666" t="n">
        <v>0.5152125014798153</v>
      </c>
      <c r="I2666" t="n">
        <v>0.4954128440366973</v>
      </c>
      <c r="J2666" t="n">
        <v>0.5045871559633027</v>
      </c>
      <c r="K2666" t="n">
        <v>0.2401699533953209</v>
      </c>
      <c r="L2666" t="n">
        <v>0.2552428906413764</v>
      </c>
      <c r="M2666" t="n">
        <v>0.5045871559633027</v>
      </c>
    </row>
    <row r="2667">
      <c r="A2667" s="323" t="n">
        <v>46125.16572916666</v>
      </c>
      <c r="B2667" s="82" t="n">
        <v>46125</v>
      </c>
      <c r="C2667" t="n">
        <v>382.6</v>
      </c>
      <c r="D2667" t="n">
        <v>838.6</v>
      </c>
      <c r="E2667" t="n">
        <v>5.3</v>
      </c>
      <c r="F2667" t="n">
        <v>10.6</v>
      </c>
      <c r="G2667" t="n">
        <v>0.4562365847841641</v>
      </c>
      <c r="H2667" t="n">
        <v>0.5437634152158359</v>
      </c>
      <c r="I2667" t="n">
        <v>0.5</v>
      </c>
      <c r="J2667" t="n">
        <v>0.5</v>
      </c>
      <c r="K2667" t="n">
        <v>0.2281182923920821</v>
      </c>
      <c r="L2667" t="n">
        <v>0.271881707607918</v>
      </c>
      <c r="M2667" t="n">
        <v>0.5</v>
      </c>
    </row>
    <row r="2668">
      <c r="A2668" s="323" t="n">
        <v>46125.20348379629</v>
      </c>
      <c r="B2668" s="82" t="n">
        <v>46125</v>
      </c>
      <c r="C2668" t="n">
        <v>402.6</v>
      </c>
      <c r="D2668" t="n">
        <v>827.4</v>
      </c>
      <c r="E2668" t="n">
        <v>5.4</v>
      </c>
      <c r="F2668" t="n">
        <v>10.4</v>
      </c>
      <c r="G2668" t="n">
        <v>0.4865844815083394</v>
      </c>
      <c r="H2668" t="n">
        <v>0.5134155184916606</v>
      </c>
      <c r="I2668" t="n">
        <v>0.5192307692307693</v>
      </c>
      <c r="J2668" t="n">
        <v>0.4807692307692307</v>
      </c>
      <c r="K2668" t="n">
        <v>0.2526496346293301</v>
      </c>
      <c r="L2668" t="n">
        <v>0.2665811346014392</v>
      </c>
      <c r="M2668" t="n">
        <v>0.4807692307692307</v>
      </c>
    </row>
    <row r="2669">
      <c r="A2669" s="323" t="n">
        <v>46125.23686342593</v>
      </c>
      <c r="B2669" s="82" t="n">
        <v>46125</v>
      </c>
      <c r="C2669" t="n">
        <v>388.7</v>
      </c>
      <c r="D2669" t="n">
        <v>836.6</v>
      </c>
      <c r="E2669" t="n">
        <v>5.3</v>
      </c>
      <c r="F2669" t="n">
        <v>10.5</v>
      </c>
      <c r="G2669" t="n">
        <v>0.4646186947167105</v>
      </c>
      <c r="H2669" t="n">
        <v>0.5353813052832895</v>
      </c>
      <c r="I2669" t="n">
        <v>0.5047619047619047</v>
      </c>
      <c r="J2669" t="n">
        <v>0.4952380952380953</v>
      </c>
      <c r="K2669" t="n">
        <v>0.2345218173331967</v>
      </c>
      <c r="L2669" t="n">
        <v>0.270240087428708</v>
      </c>
      <c r="M2669" t="n">
        <v>0.4952380952380953</v>
      </c>
    </row>
    <row r="2670">
      <c r="A2670" s="323" t="n">
        <v>46122.46297453704</v>
      </c>
      <c r="B2670" s="82" t="n">
        <v>46122</v>
      </c>
      <c r="C2670" t="n">
        <v>389.2</v>
      </c>
      <c r="D2670" t="n">
        <v>852.5</v>
      </c>
      <c r="E2670" t="n">
        <v>5.6</v>
      </c>
      <c r="F2670" t="n">
        <v>10.9</v>
      </c>
      <c r="G2670" t="n">
        <v>0.4565395894428153</v>
      </c>
      <c r="H2670" t="n">
        <v>0.5434604105571847</v>
      </c>
      <c r="I2670" t="n">
        <v>0.5137614678899082</v>
      </c>
      <c r="J2670" t="n">
        <v>0.4862385321100918</v>
      </c>
      <c r="K2670" t="n">
        <v>0.2345524496219968</v>
      </c>
      <c r="L2670" t="n">
        <v>0.2792090182679114</v>
      </c>
      <c r="M2670" t="n">
        <v>0.4862385321100918</v>
      </c>
    </row>
    <row r="2671">
      <c r="A2671" s="323" t="n">
        <v>46122.51578703704</v>
      </c>
      <c r="B2671" s="82" t="n">
        <v>46122</v>
      </c>
      <c r="C2671" t="n">
        <v>376.5</v>
      </c>
      <c r="D2671" t="n">
        <v>849.3</v>
      </c>
      <c r="E2671" t="n">
        <v>5.5</v>
      </c>
      <c r="F2671" t="n">
        <v>10.5</v>
      </c>
      <c r="G2671" t="n">
        <v>0.4433062522077005</v>
      </c>
      <c r="H2671" t="n">
        <v>0.5566937477922995</v>
      </c>
      <c r="I2671" t="n">
        <v>0.5238095238095238</v>
      </c>
      <c r="J2671" t="n">
        <v>0.4761904761904762</v>
      </c>
      <c r="K2671" t="n">
        <v>0.2322080368707003</v>
      </c>
      <c r="L2671" t="n">
        <v>0.2916014869388236</v>
      </c>
      <c r="M2671" t="n">
        <v>0.4761904761904762</v>
      </c>
    </row>
    <row r="2672">
      <c r="A2672" s="323" t="n">
        <v>46122.98206018518</v>
      </c>
      <c r="B2672" s="82" t="n">
        <v>46122</v>
      </c>
      <c r="C2672" t="n">
        <v>388</v>
      </c>
      <c r="D2672" t="n">
        <v>829.6</v>
      </c>
      <c r="E2672" t="n">
        <v>5.3</v>
      </c>
      <c r="F2672" t="n">
        <v>10.4</v>
      </c>
      <c r="G2672" t="n">
        <v>0.467695274831244</v>
      </c>
      <c r="H2672" t="n">
        <v>0.532304725168756</v>
      </c>
      <c r="I2672" t="n">
        <v>0.5096153846153846</v>
      </c>
      <c r="J2672" t="n">
        <v>0.4903846153846154</v>
      </c>
      <c r="K2672" t="n">
        <v>0.2383447073659224</v>
      </c>
      <c r="L2672" t="n">
        <v>0.2712706772494622</v>
      </c>
      <c r="M2672" t="n">
        <v>0.4903846153846154</v>
      </c>
    </row>
    <row r="2673">
      <c r="A2673" s="323" t="n">
        <v>46123.03802083333</v>
      </c>
      <c r="B2673" s="82" t="n">
        <v>46123</v>
      </c>
      <c r="C2673" t="n">
        <v>389.8</v>
      </c>
      <c r="D2673" t="n">
        <v>833.5</v>
      </c>
      <c r="E2673" t="n">
        <v>5.3</v>
      </c>
      <c r="F2673" t="n">
        <v>10.4</v>
      </c>
      <c r="G2673" t="n">
        <v>0.4676664667066587</v>
      </c>
      <c r="H2673" t="n">
        <v>0.5323335332933413</v>
      </c>
      <c r="I2673" t="n">
        <v>0.5096153846153846</v>
      </c>
      <c r="J2673" t="n">
        <v>0.4903846153846154</v>
      </c>
      <c r="K2673" t="n">
        <v>0.2383300263024318</v>
      </c>
      <c r="L2673" t="n">
        <v>0.2712853583129528</v>
      </c>
      <c r="M2673" t="n">
        <v>0.4903846153846154</v>
      </c>
    </row>
    <row r="2674">
      <c r="A2674" s="323" t="n">
        <v>46123.05650462963</v>
      </c>
      <c r="B2674" s="82" t="n">
        <v>46123</v>
      </c>
      <c r="C2674" t="n">
        <v>401.2</v>
      </c>
      <c r="D2674" t="n">
        <v>842.3</v>
      </c>
      <c r="E2674" t="n">
        <v>5.7</v>
      </c>
      <c r="F2674" t="n">
        <v>10.4</v>
      </c>
      <c r="G2674" t="n">
        <v>0.476314852190431</v>
      </c>
      <c r="H2674" t="n">
        <v>0.523685147809569</v>
      </c>
      <c r="I2674" t="n">
        <v>0.5480769230769231</v>
      </c>
      <c r="J2674" t="n">
        <v>0.4519230769230769</v>
      </c>
      <c r="K2674" t="n">
        <v>0.2610571786043708</v>
      </c>
      <c r="L2674" t="n">
        <v>0.2870197444725522</v>
      </c>
      <c r="M2674" t="n">
        <v>0.4519230769230769</v>
      </c>
    </row>
    <row r="2675">
      <c r="A2675" s="323" t="n">
        <v>46123.13530092593</v>
      </c>
      <c r="B2675" s="82" t="n">
        <v>46123</v>
      </c>
      <c r="C2675" t="n">
        <v>400</v>
      </c>
      <c r="D2675" t="n">
        <v>833</v>
      </c>
      <c r="E2675" t="n">
        <v>5.3</v>
      </c>
      <c r="F2675" t="n">
        <v>10.4</v>
      </c>
      <c r="G2675" t="n">
        <v>0.4801920768307323</v>
      </c>
      <c r="H2675" t="n">
        <v>0.5198079231692677</v>
      </c>
      <c r="I2675" t="n">
        <v>0.5096153846153846</v>
      </c>
      <c r="J2675" t="n">
        <v>0.4903846153846154</v>
      </c>
      <c r="K2675" t="n">
        <v>0.2447132699233539</v>
      </c>
      <c r="L2675" t="n">
        <v>0.2649021146920306</v>
      </c>
      <c r="M2675" t="n">
        <v>0.4903846153846154</v>
      </c>
    </row>
    <row r="2676">
      <c r="A2676" s="323" t="n">
        <v>46123.25526620371</v>
      </c>
      <c r="B2676" s="82" t="n">
        <v>46123</v>
      </c>
      <c r="C2676" t="n">
        <v>372.9</v>
      </c>
      <c r="D2676" t="n">
        <v>836.1</v>
      </c>
      <c r="E2676" t="n">
        <v>5.5</v>
      </c>
      <c r="F2676" t="n">
        <v>10.6</v>
      </c>
      <c r="G2676" t="n">
        <v>0.4459992823824901</v>
      </c>
      <c r="H2676" t="n">
        <v>0.5540007176175099</v>
      </c>
      <c r="I2676" t="n">
        <v>0.5188679245283019</v>
      </c>
      <c r="J2676" t="n">
        <v>0.4811320754716981</v>
      </c>
      <c r="K2676" t="n">
        <v>0.2314147219909147</v>
      </c>
      <c r="L2676" t="n">
        <v>0.2874532025373872</v>
      </c>
      <c r="M2676" t="n">
        <v>0.4811320754716981</v>
      </c>
    </row>
    <row r="2677">
      <c r="A2677" s="323" t="n">
        <v>46123.30113425926</v>
      </c>
      <c r="B2677" s="82" t="n">
        <v>46123</v>
      </c>
      <c r="C2677" t="n">
        <v>379.5</v>
      </c>
      <c r="D2677" t="n">
        <v>833.6</v>
      </c>
      <c r="E2677" t="n">
        <v>5.5</v>
      </c>
      <c r="F2677" t="n">
        <v>10.5</v>
      </c>
      <c r="G2677" t="n">
        <v>0.4552543186180422</v>
      </c>
      <c r="H2677" t="n">
        <v>0.5447456813819578</v>
      </c>
      <c r="I2677" t="n">
        <v>0.5238095238095238</v>
      </c>
      <c r="J2677" t="n">
        <v>0.4761904761904762</v>
      </c>
      <c r="K2677" t="n">
        <v>0.2384665478475459</v>
      </c>
      <c r="L2677" t="n">
        <v>0.2853429759619779</v>
      </c>
      <c r="M2677" t="n">
        <v>0.4761904761904762</v>
      </c>
    </row>
    <row r="2678">
      <c r="A2678" s="323" t="n">
        <v>46123.34822916667</v>
      </c>
      <c r="B2678" s="82" t="n">
        <v>46123</v>
      </c>
      <c r="C2678" t="n">
        <v>380.2</v>
      </c>
      <c r="D2678" t="n">
        <v>841.2</v>
      </c>
      <c r="E2678" t="n">
        <v>5.3</v>
      </c>
      <c r="F2678" t="n">
        <v>10.6</v>
      </c>
      <c r="G2678" t="n">
        <v>0.4519733713742273</v>
      </c>
      <c r="H2678" t="n">
        <v>0.5480266286257728</v>
      </c>
      <c r="I2678" t="n">
        <v>0.5</v>
      </c>
      <c r="J2678" t="n">
        <v>0.5</v>
      </c>
      <c r="K2678" t="n">
        <v>0.2259866856871136</v>
      </c>
      <c r="L2678" t="n">
        <v>0.2740133143128864</v>
      </c>
      <c r="M2678" t="n">
        <v>0.5</v>
      </c>
    </row>
    <row r="2679">
      <c r="A2679" s="323" t="n">
        <v>46123.37534722222</v>
      </c>
      <c r="B2679" s="82" t="n">
        <v>46123</v>
      </c>
      <c r="C2679" t="n">
        <v>382.4</v>
      </c>
      <c r="D2679" t="n">
        <v>846.3</v>
      </c>
      <c r="E2679" t="n">
        <v>5.5</v>
      </c>
      <c r="F2679" t="n">
        <v>10.6</v>
      </c>
      <c r="G2679" t="n">
        <v>0.4518492260427744</v>
      </c>
      <c r="H2679" t="n">
        <v>0.5481507739572256</v>
      </c>
      <c r="I2679" t="n">
        <v>0.5188679245283019</v>
      </c>
      <c r="J2679" t="n">
        <v>0.4811320754716981</v>
      </c>
      <c r="K2679" t="n">
        <v>0.2344500701165339</v>
      </c>
      <c r="L2679" t="n">
        <v>0.284417854411768</v>
      </c>
      <c r="M2679" t="n">
        <v>0.4811320754716981</v>
      </c>
    </row>
    <row r="2680">
      <c r="A2680" s="323" t="n">
        <v>46123.42613425926</v>
      </c>
      <c r="B2680" s="82" t="n">
        <v>46123</v>
      </c>
      <c r="C2680" t="n">
        <v>385.2</v>
      </c>
      <c r="D2680" t="n">
        <v>850.2</v>
      </c>
      <c r="E2680" t="n">
        <v>5.5</v>
      </c>
      <c r="F2680" t="n">
        <v>10.5</v>
      </c>
      <c r="G2680" t="n">
        <v>0.4530698659139026</v>
      </c>
      <c r="H2680" t="n">
        <v>0.5469301340860975</v>
      </c>
      <c r="I2680" t="n">
        <v>0.5238095238095238</v>
      </c>
      <c r="J2680" t="n">
        <v>0.4761904761904762</v>
      </c>
      <c r="K2680" t="n">
        <v>0.2373223107168061</v>
      </c>
      <c r="L2680" t="n">
        <v>0.2864872130927177</v>
      </c>
      <c r="M2680" t="n">
        <v>0.4761904761904762</v>
      </c>
    </row>
    <row r="2681">
      <c r="A2681" s="323" t="n">
        <v>46123.46520833333</v>
      </c>
      <c r="B2681" s="82" t="n">
        <v>46123</v>
      </c>
      <c r="C2681" t="n">
        <v>375.3</v>
      </c>
      <c r="D2681" t="n">
        <v>847.5</v>
      </c>
      <c r="E2681" t="n">
        <v>5.4</v>
      </c>
      <c r="F2681" t="n">
        <v>10.4</v>
      </c>
      <c r="G2681" t="n">
        <v>0.4428318584070797</v>
      </c>
      <c r="H2681" t="n">
        <v>0.5571681415929204</v>
      </c>
      <c r="I2681" t="n">
        <v>0.5192307692307693</v>
      </c>
      <c r="J2681" t="n">
        <v>0.4807692307692307</v>
      </c>
      <c r="K2681" t="n">
        <v>0.2299319264805991</v>
      </c>
      <c r="L2681" t="n">
        <v>0.2892988427501702</v>
      </c>
      <c r="M2681" t="n">
        <v>0.4807692307692307</v>
      </c>
    </row>
    <row r="2682">
      <c r="A2682" s="323" t="n">
        <v>46123.51096064815</v>
      </c>
      <c r="B2682" s="82" t="n">
        <v>46123</v>
      </c>
      <c r="C2682" t="n">
        <v>392.6</v>
      </c>
      <c r="D2682" t="n">
        <v>840.5</v>
      </c>
      <c r="E2682" t="n">
        <v>5.4</v>
      </c>
      <c r="F2682" t="n">
        <v>10.6</v>
      </c>
      <c r="G2682" t="n">
        <v>0.4671029149315883</v>
      </c>
      <c r="H2682" t="n">
        <v>0.5328970850684116</v>
      </c>
      <c r="I2682" t="n">
        <v>0.5094339622641509</v>
      </c>
      <c r="J2682" t="n">
        <v>0.490566037735849</v>
      </c>
      <c r="K2682" t="n">
        <v>0.2379580887387337</v>
      </c>
      <c r="L2682" t="n">
        <v>0.2714758735254172</v>
      </c>
      <c r="M2682" t="n">
        <v>0.490566037735849</v>
      </c>
    </row>
    <row r="2683">
      <c r="A2683" s="323" t="n">
        <v>46123.94721064815</v>
      </c>
      <c r="B2683" s="82" t="n">
        <v>46123</v>
      </c>
      <c r="C2683" t="n">
        <v>404.2</v>
      </c>
      <c r="D2683" t="n">
        <v>844.6</v>
      </c>
      <c r="E2683" t="n">
        <v>5.4</v>
      </c>
      <c r="F2683" t="n">
        <v>10.6</v>
      </c>
      <c r="G2683" t="n">
        <v>0.4785697371536822</v>
      </c>
      <c r="H2683" t="n">
        <v>0.5214302628463178</v>
      </c>
      <c r="I2683" t="n">
        <v>0.5094339622641509</v>
      </c>
      <c r="J2683" t="n">
        <v>0.490566037735849</v>
      </c>
      <c r="K2683" t="n">
        <v>0.2437996774179136</v>
      </c>
      <c r="L2683" t="n">
        <v>0.2656342848462374</v>
      </c>
      <c r="M2683" t="n">
        <v>0.490566037735849</v>
      </c>
    </row>
    <row r="2684">
      <c r="A2684" s="323" t="n">
        <v>46124.01841435185</v>
      </c>
      <c r="B2684" s="82" t="n">
        <v>46124</v>
      </c>
      <c r="C2684" t="n">
        <v>403.2</v>
      </c>
      <c r="D2684" t="n">
        <v>838.9</v>
      </c>
      <c r="E2684" t="n">
        <v>5.4</v>
      </c>
      <c r="F2684" t="n">
        <v>10.7</v>
      </c>
      <c r="G2684" t="n">
        <v>0.4806293956371439</v>
      </c>
      <c r="H2684" t="n">
        <v>0.5193706043628561</v>
      </c>
      <c r="I2684" t="n">
        <v>0.5046728971962617</v>
      </c>
      <c r="J2684" t="n">
        <v>0.4953271028037383</v>
      </c>
      <c r="K2684" t="n">
        <v>0.2425606295738857</v>
      </c>
      <c r="L2684" t="n">
        <v>0.262112267622376</v>
      </c>
      <c r="M2684" t="n">
        <v>0.4953271028037383</v>
      </c>
    </row>
    <row r="2685">
      <c r="A2685" s="323" t="n">
        <v>46124.05524305555</v>
      </c>
      <c r="B2685" s="82" t="n">
        <v>46124</v>
      </c>
      <c r="C2685" t="n">
        <v>399.8</v>
      </c>
      <c r="D2685" t="n">
        <v>841.5</v>
      </c>
      <c r="E2685" t="n">
        <v>5.7</v>
      </c>
      <c r="F2685" t="n">
        <v>10.4</v>
      </c>
      <c r="G2685" t="n">
        <v>0.4751039809863339</v>
      </c>
      <c r="H2685" t="n">
        <v>0.524896019013666</v>
      </c>
      <c r="I2685" t="n">
        <v>0.5480769230769231</v>
      </c>
      <c r="J2685" t="n">
        <v>0.4519230769230769</v>
      </c>
      <c r="K2685" t="n">
        <v>0.2603935280405869</v>
      </c>
      <c r="L2685" t="n">
        <v>0.2876833950363362</v>
      </c>
      <c r="M2685" t="n">
        <v>0.4519230769230769</v>
      </c>
    </row>
    <row r="2686">
      <c r="A2686" s="323" t="n">
        <v>46124.09037037037</v>
      </c>
      <c r="B2686" s="82" t="n">
        <v>46124</v>
      </c>
      <c r="C2686" t="n">
        <v>406.2</v>
      </c>
      <c r="D2686" t="n">
        <v>839.4</v>
      </c>
      <c r="E2686" t="n">
        <v>5.7</v>
      </c>
      <c r="F2686" t="n">
        <v>10.8</v>
      </c>
      <c r="G2686" t="n">
        <v>0.4839170836311651</v>
      </c>
      <c r="H2686" t="n">
        <v>0.5160829163688349</v>
      </c>
      <c r="I2686" t="n">
        <v>0.5277777777777778</v>
      </c>
      <c r="J2686" t="n">
        <v>0.4722222222222223</v>
      </c>
      <c r="K2686" t="n">
        <v>0.2554006830275594</v>
      </c>
      <c r="L2686" t="n">
        <v>0.2723770947502184</v>
      </c>
      <c r="M2686" t="n">
        <v>0.4722222222222223</v>
      </c>
    </row>
    <row r="2687">
      <c r="A2687" s="323" t="n">
        <v>46124.13344907408</v>
      </c>
      <c r="B2687" s="82" t="n">
        <v>46124</v>
      </c>
      <c r="C2687" t="n">
        <v>403.1</v>
      </c>
      <c r="D2687" t="n">
        <v>837.6</v>
      </c>
      <c r="E2687" t="n">
        <v>5.3</v>
      </c>
      <c r="F2687" t="n">
        <v>10.6</v>
      </c>
      <c r="G2687" t="n">
        <v>0.4812559694364852</v>
      </c>
      <c r="H2687" t="n">
        <v>0.5187440305635148</v>
      </c>
      <c r="I2687" t="n">
        <v>0.5</v>
      </c>
      <c r="J2687" t="n">
        <v>0.5</v>
      </c>
      <c r="K2687" t="n">
        <v>0.2406279847182426</v>
      </c>
      <c r="L2687" t="n">
        <v>0.2593720152817574</v>
      </c>
      <c r="M2687" t="n">
        <v>0.5</v>
      </c>
    </row>
    <row r="2688">
      <c r="A2688" s="323" t="n">
        <v>46124.17356481482</v>
      </c>
      <c r="B2688" s="82" t="n">
        <v>46124</v>
      </c>
      <c r="C2688" t="n">
        <v>399.7</v>
      </c>
      <c r="D2688" t="n">
        <v>843.1</v>
      </c>
      <c r="E2688" t="n">
        <v>5.3</v>
      </c>
      <c r="F2688" t="n">
        <v>10.9</v>
      </c>
      <c r="G2688" t="n">
        <v>0.4740837385837979</v>
      </c>
      <c r="H2688" t="n">
        <v>0.5259162614162022</v>
      </c>
      <c r="I2688" t="n">
        <v>0.4862385321100917</v>
      </c>
      <c r="J2688" t="n">
        <v>0.5137614678899083</v>
      </c>
      <c r="K2688" t="n">
        <v>0.2305177811462503</v>
      </c>
      <c r="L2688" t="n">
        <v>0.2557207509638414</v>
      </c>
      <c r="M2688" t="n">
        <v>0.5137614678899083</v>
      </c>
    </row>
    <row r="2689">
      <c r="A2689" s="323" t="n">
        <v>46124.31329861111</v>
      </c>
      <c r="B2689" s="82" t="n">
        <v>46124</v>
      </c>
      <c r="C2689" t="n">
        <v>390.4</v>
      </c>
      <c r="D2689" t="n">
        <v>839.4</v>
      </c>
      <c r="E2689" t="n">
        <v>5.4</v>
      </c>
      <c r="F2689" t="n">
        <v>10.5</v>
      </c>
      <c r="G2689" t="n">
        <v>0.4650941148439361</v>
      </c>
      <c r="H2689" t="n">
        <v>0.5349058851560639</v>
      </c>
      <c r="I2689" t="n">
        <v>0.5142857142857143</v>
      </c>
      <c r="J2689" t="n">
        <v>0.4857142857142857</v>
      </c>
      <c r="K2689" t="n">
        <v>0.2391912590625958</v>
      </c>
      <c r="L2689" t="n">
        <v>0.2750944552231186</v>
      </c>
      <c r="M2689" t="n">
        <v>0.4857142857142857</v>
      </c>
    </row>
    <row r="2690">
      <c r="A2690" s="323" t="n">
        <v>46124.31641203703</v>
      </c>
      <c r="B2690" s="82" t="n">
        <v>46124</v>
      </c>
      <c r="C2690" t="n">
        <v>397.5</v>
      </c>
      <c r="D2690" t="n">
        <v>845.6</v>
      </c>
      <c r="E2690" t="n">
        <v>5.4</v>
      </c>
      <c r="F2690" t="n">
        <v>10.3</v>
      </c>
      <c r="G2690" t="n">
        <v>0.4700804162724692</v>
      </c>
      <c r="H2690" t="n">
        <v>0.5299195837275308</v>
      </c>
      <c r="I2690" t="n">
        <v>0.5242718446601942</v>
      </c>
      <c r="J2690" t="n">
        <v>0.4757281553398058</v>
      </c>
      <c r="K2690" t="n">
        <v>0.2464499269777994</v>
      </c>
      <c r="L2690" t="n">
        <v>0.2778219176823948</v>
      </c>
      <c r="M2690" t="n">
        <v>0.4757281553398058</v>
      </c>
    </row>
    <row r="2691">
      <c r="A2691" s="323" t="n">
        <v>46124.31835648148</v>
      </c>
      <c r="B2691" s="82" t="n">
        <v>46124</v>
      </c>
      <c r="C2691" t="n">
        <v>397.5</v>
      </c>
      <c r="D2691" t="n">
        <v>845.6</v>
      </c>
      <c r="E2691" t="n">
        <v>5.4</v>
      </c>
      <c r="F2691" t="n">
        <v>10.3</v>
      </c>
      <c r="G2691" t="n">
        <v>0.4700804162724692</v>
      </c>
      <c r="H2691" t="n">
        <v>0.5299195837275308</v>
      </c>
      <c r="I2691" t="n">
        <v>0.5242718446601942</v>
      </c>
      <c r="J2691" t="n">
        <v>0.4757281553398058</v>
      </c>
      <c r="K2691" t="n">
        <v>0.2464499269777994</v>
      </c>
      <c r="L2691" t="n">
        <v>0.2778219176823948</v>
      </c>
      <c r="M2691" t="n">
        <v>0.4757281553398058</v>
      </c>
    </row>
    <row r="2692">
      <c r="A2692" s="323" t="n">
        <v>46124.35622685185</v>
      </c>
      <c r="B2692" s="82" t="n">
        <v>46124</v>
      </c>
      <c r="C2692" t="n">
        <v>381.8</v>
      </c>
      <c r="D2692" t="n">
        <v>846.2</v>
      </c>
      <c r="E2692" t="n">
        <v>5.6</v>
      </c>
      <c r="F2692" t="n">
        <v>10.7</v>
      </c>
      <c r="G2692" t="n">
        <v>0.4511935712597495</v>
      </c>
      <c r="H2692" t="n">
        <v>0.5488064287402505</v>
      </c>
      <c r="I2692" t="n">
        <v>0.5233644859813084</v>
      </c>
      <c r="J2692" t="n">
        <v>0.4766355140186916</v>
      </c>
      <c r="K2692" t="n">
        <v>0.2361386915004296</v>
      </c>
      <c r="L2692" t="n">
        <v>0.2872257944808788</v>
      </c>
      <c r="M2692" t="n">
        <v>0.4766355140186916</v>
      </c>
    </row>
    <row r="2693">
      <c r="A2693" s="323" t="n">
        <v>46124.40159722222</v>
      </c>
      <c r="B2693" s="82" t="n">
        <v>46124</v>
      </c>
      <c r="C2693" t="n">
        <v>389.6</v>
      </c>
      <c r="D2693" t="n">
        <v>853.7</v>
      </c>
      <c r="E2693" t="n">
        <v>5.6</v>
      </c>
      <c r="F2693" t="n">
        <v>10.3</v>
      </c>
      <c r="G2693" t="n">
        <v>0.4563664050603257</v>
      </c>
      <c r="H2693" t="n">
        <v>0.5436335949396743</v>
      </c>
      <c r="I2693" t="n">
        <v>0.5436893203883495</v>
      </c>
      <c r="J2693" t="n">
        <v>0.4563106796116506</v>
      </c>
      <c r="K2693" t="n">
        <v>0.2481215406153227</v>
      </c>
      <c r="L2693" t="n">
        <v>0.2955677797730268</v>
      </c>
      <c r="M2693" t="n">
        <v>0.4563106796116506</v>
      </c>
    </row>
    <row r="2694">
      <c r="A2694" s="323" t="n">
        <v>46124.43393518519</v>
      </c>
      <c r="B2694" s="82" t="n">
        <v>46124</v>
      </c>
      <c r="C2694" t="n">
        <v>390.2</v>
      </c>
      <c r="D2694" t="n">
        <v>848.6</v>
      </c>
      <c r="E2694" t="n">
        <v>5.5</v>
      </c>
      <c r="F2694" t="n">
        <v>10.4</v>
      </c>
      <c r="G2694" t="n">
        <v>0.4598161678057978</v>
      </c>
      <c r="H2694" t="n">
        <v>0.5401838321942023</v>
      </c>
      <c r="I2694" t="n">
        <v>0.5288461538461539</v>
      </c>
      <c r="J2694" t="n">
        <v>0.4711538461538461</v>
      </c>
      <c r="K2694" t="n">
        <v>0.2431720118203738</v>
      </c>
      <c r="L2694" t="n">
        <v>0.2856741420257801</v>
      </c>
      <c r="M2694" t="n">
        <v>0.4711538461538461</v>
      </c>
    </row>
    <row r="2695">
      <c r="A2695" s="323" t="n">
        <v>46124.4730324074</v>
      </c>
      <c r="B2695" s="82" t="n">
        <v>46124</v>
      </c>
      <c r="C2695" t="n">
        <v>379.4</v>
      </c>
      <c r="D2695" t="n">
        <v>838.9</v>
      </c>
      <c r="E2695" t="n">
        <v>5.4</v>
      </c>
      <c r="F2695" t="n">
        <v>10.6</v>
      </c>
      <c r="G2695" t="n">
        <v>0.4522589104780069</v>
      </c>
      <c r="H2695" t="n">
        <v>0.5477410895219931</v>
      </c>
      <c r="I2695" t="n">
        <v>0.5094339622641509</v>
      </c>
      <c r="J2695" t="n">
        <v>0.490566037735849</v>
      </c>
      <c r="K2695" t="n">
        <v>0.230396048734079</v>
      </c>
      <c r="L2695" t="n">
        <v>0.279037913530072</v>
      </c>
      <c r="M2695" t="n">
        <v>0.490566037735849</v>
      </c>
    </row>
    <row r="2696">
      <c r="A2696" s="323" t="n">
        <v>46124.52207175926</v>
      </c>
      <c r="B2696" s="82" t="n">
        <v>46124</v>
      </c>
      <c r="C2696" t="n">
        <v>381.2</v>
      </c>
      <c r="D2696" t="n">
        <v>846.7</v>
      </c>
      <c r="E2696" t="n">
        <v>5.5</v>
      </c>
      <c r="F2696" t="n">
        <v>10.4</v>
      </c>
      <c r="G2696" t="n">
        <v>0.4502184953348293</v>
      </c>
      <c r="H2696" t="n">
        <v>0.5497815046651707</v>
      </c>
      <c r="I2696" t="n">
        <v>0.5288461538461539</v>
      </c>
      <c r="J2696" t="n">
        <v>0.4711538461538461</v>
      </c>
      <c r="K2696" t="n">
        <v>0.2380963196482271</v>
      </c>
      <c r="L2696" t="n">
        <v>0.2907498341979268</v>
      </c>
      <c r="M2696" t="n">
        <v>0.4711538461538461</v>
      </c>
    </row>
    <row r="2697">
      <c r="A2697" s="323" t="n">
        <v>46124.92068287037</v>
      </c>
      <c r="B2697" s="82" t="n">
        <v>46124</v>
      </c>
      <c r="C2697" t="n">
        <v>396.4</v>
      </c>
      <c r="D2697" t="n">
        <v>841.6</v>
      </c>
      <c r="E2697" t="n">
        <v>5.5</v>
      </c>
      <c r="F2697" t="n">
        <v>10.4</v>
      </c>
      <c r="G2697" t="n">
        <v>0.4710076045627376</v>
      </c>
      <c r="H2697" t="n">
        <v>0.5289923954372624</v>
      </c>
      <c r="I2697" t="n">
        <v>0.5288461538461539</v>
      </c>
      <c r="J2697" t="n">
        <v>0.4711538461538461</v>
      </c>
      <c r="K2697" t="n">
        <v>0.2490905601052939</v>
      </c>
      <c r="L2697" t="n">
        <v>0.27975559374086</v>
      </c>
      <c r="M2697" t="n">
        <v>0.4711538461538461</v>
      </c>
    </row>
    <row r="2698">
      <c r="A2698" s="323" t="n">
        <v>46124.96162037037</v>
      </c>
      <c r="B2698" s="82" t="n">
        <v>46124</v>
      </c>
      <c r="C2698" t="n">
        <v>404.2</v>
      </c>
      <c r="D2698" t="n">
        <v>838.6</v>
      </c>
      <c r="E2698" t="n">
        <v>5.3</v>
      </c>
      <c r="F2698" t="n">
        <v>10.4</v>
      </c>
      <c r="G2698" t="n">
        <v>0.4819937991891247</v>
      </c>
      <c r="H2698" t="n">
        <v>0.5180062008108753</v>
      </c>
      <c r="I2698" t="n">
        <v>0.5096153846153846</v>
      </c>
      <c r="J2698" t="n">
        <v>0.4903846153846154</v>
      </c>
      <c r="K2698" t="n">
        <v>0.2456314553559962</v>
      </c>
      <c r="L2698" t="n">
        <v>0.2639839292593884</v>
      </c>
      <c r="M2698" t="n">
        <v>0.4903846153846154</v>
      </c>
    </row>
    <row r="2699">
      <c r="A2699" s="323" t="n">
        <v>46125.04732638889</v>
      </c>
      <c r="B2699" s="82" t="n">
        <v>46125</v>
      </c>
      <c r="C2699" t="n">
        <v>404.2</v>
      </c>
      <c r="D2699" t="n">
        <v>838.7</v>
      </c>
      <c r="E2699" t="n">
        <v>5.6</v>
      </c>
      <c r="F2699" t="n">
        <v>10.5</v>
      </c>
      <c r="G2699" t="n">
        <v>0.4819363300345773</v>
      </c>
      <c r="H2699" t="n">
        <v>0.5180636699654227</v>
      </c>
      <c r="I2699" t="n">
        <v>0.5333333333333333</v>
      </c>
      <c r="J2699" t="n">
        <v>0.4666666666666667</v>
      </c>
      <c r="K2699" t="n">
        <v>0.2570327093517746</v>
      </c>
      <c r="L2699" t="n">
        <v>0.2763006239815588</v>
      </c>
      <c r="M2699" t="n">
        <v>0.4666666666666667</v>
      </c>
    </row>
    <row r="2700">
      <c r="A2700" s="323" t="n">
        <v>46125.08747685186</v>
      </c>
      <c r="B2700" s="82" t="n">
        <v>46125</v>
      </c>
      <c r="C2700" t="n">
        <v>403.4</v>
      </c>
      <c r="D2700" t="n">
        <v>844.1</v>
      </c>
      <c r="E2700" t="n">
        <v>5.6</v>
      </c>
      <c r="F2700" t="n">
        <v>10.7</v>
      </c>
      <c r="G2700" t="n">
        <v>0.4779054614382182</v>
      </c>
      <c r="H2700" t="n">
        <v>0.5220945385617818</v>
      </c>
      <c r="I2700" t="n">
        <v>0.5233644859813084</v>
      </c>
      <c r="J2700" t="n">
        <v>0.4766355140186916</v>
      </c>
      <c r="K2700" t="n">
        <v>0.250118746173273</v>
      </c>
      <c r="L2700" t="n">
        <v>0.2732457398080353</v>
      </c>
      <c r="M2700" t="n">
        <v>0.4766355140186916</v>
      </c>
    </row>
    <row r="2701">
      <c r="A2701" s="323" t="n">
        <v>46125.17384259259</v>
      </c>
      <c r="B2701" s="82" t="n">
        <v>46125</v>
      </c>
      <c r="C2701" t="n">
        <v>405.2</v>
      </c>
      <c r="D2701" t="n">
        <v>837.4</v>
      </c>
      <c r="E2701" t="n">
        <v>5.8</v>
      </c>
      <c r="F2701" t="n">
        <v>10.6</v>
      </c>
      <c r="G2701" t="n">
        <v>0.4838786720802484</v>
      </c>
      <c r="H2701" t="n">
        <v>0.5161213279197516</v>
      </c>
      <c r="I2701" t="n">
        <v>0.5471698113207547</v>
      </c>
      <c r="J2701" t="n">
        <v>0.4528301886792453</v>
      </c>
      <c r="K2701" t="n">
        <v>0.2647638017042868</v>
      </c>
      <c r="L2701" t="n">
        <v>0.2824060096164679</v>
      </c>
      <c r="M2701" t="n">
        <v>0.4528301886792453</v>
      </c>
    </row>
    <row r="2702">
      <c r="A2702" s="323" t="n">
        <v>46125.2640625</v>
      </c>
      <c r="B2702" s="82" t="n">
        <v>46125</v>
      </c>
      <c r="C2702" t="n">
        <v>409.5</v>
      </c>
      <c r="D2702" t="n">
        <v>844.7</v>
      </c>
      <c r="E2702" t="n">
        <v>5.4</v>
      </c>
      <c r="F2702" t="n">
        <v>10.9</v>
      </c>
      <c r="G2702" t="n">
        <v>0.4847874985201847</v>
      </c>
      <c r="H2702" t="n">
        <v>0.5152125014798153</v>
      </c>
      <c r="I2702" t="n">
        <v>0.4954128440366973</v>
      </c>
      <c r="J2702" t="n">
        <v>0.5045871559633027</v>
      </c>
      <c r="K2702" t="n">
        <v>0.2401699533953209</v>
      </c>
      <c r="L2702" t="n">
        <v>0.2552428906413764</v>
      </c>
      <c r="M2702" t="n">
        <v>0.5045871559633027</v>
      </c>
    </row>
    <row r="2703">
      <c r="A2703" s="323" t="n">
        <v>46125.39454861111</v>
      </c>
      <c r="B2703" s="82" t="n">
        <v>46125</v>
      </c>
      <c r="C2703" t="n">
        <v>382.6</v>
      </c>
      <c r="D2703" t="n">
        <v>838.6</v>
      </c>
      <c r="E2703" t="n">
        <v>5.3</v>
      </c>
      <c r="F2703" t="n">
        <v>10.6</v>
      </c>
      <c r="G2703" t="n">
        <v>0.4562365847841641</v>
      </c>
      <c r="H2703" t="n">
        <v>0.5437634152158359</v>
      </c>
      <c r="I2703" t="n">
        <v>0.5</v>
      </c>
      <c r="J2703" t="n">
        <v>0.5</v>
      </c>
      <c r="K2703" t="n">
        <v>0.2281182923920821</v>
      </c>
      <c r="L2703" t="n">
        <v>0.271881707607918</v>
      </c>
      <c r="M2703" t="n">
        <v>0.5</v>
      </c>
    </row>
    <row r="2704">
      <c r="A2704" s="323" t="n">
        <v>46125.43229166666</v>
      </c>
      <c r="B2704" s="82" t="n">
        <v>46125</v>
      </c>
      <c r="C2704" t="n">
        <v>402.6</v>
      </c>
      <c r="D2704" t="n">
        <v>827.4</v>
      </c>
      <c r="E2704" t="n">
        <v>5.4</v>
      </c>
      <c r="F2704" t="n">
        <v>10.4</v>
      </c>
      <c r="G2704" t="n">
        <v>0.4865844815083394</v>
      </c>
      <c r="H2704" t="n">
        <v>0.5134155184916606</v>
      </c>
      <c r="I2704" t="n">
        <v>0.5192307692307693</v>
      </c>
      <c r="J2704" t="n">
        <v>0.4807692307692307</v>
      </c>
      <c r="K2704" t="n">
        <v>0.2526496346293301</v>
      </c>
      <c r="L2704" t="n">
        <v>0.2665811346014392</v>
      </c>
      <c r="M2704" t="n">
        <v>0.4807692307692307</v>
      </c>
    </row>
    <row r="2705">
      <c r="A2705" s="323" t="n">
        <v>46125.46574074074</v>
      </c>
      <c r="B2705" s="82" t="n">
        <v>46125</v>
      </c>
      <c r="C2705" t="n">
        <v>388.7</v>
      </c>
      <c r="D2705" t="n">
        <v>836.6</v>
      </c>
      <c r="E2705" t="n">
        <v>5.3</v>
      </c>
      <c r="F2705" t="n">
        <v>10.5</v>
      </c>
      <c r="G2705" t="n">
        <v>0.4646186947167105</v>
      </c>
      <c r="H2705" t="n">
        <v>0.5353813052832895</v>
      </c>
      <c r="I2705" t="n">
        <v>0.5047619047619047</v>
      </c>
      <c r="J2705" t="n">
        <v>0.4952380952380953</v>
      </c>
      <c r="K2705" t="n">
        <v>0.2345218173331967</v>
      </c>
      <c r="L2705" t="n">
        <v>0.270240087428708</v>
      </c>
      <c r="M2705" t="n">
        <v>0.4952380952380953</v>
      </c>
    </row>
    <row r="2706">
      <c r="A2706" s="323" t="n">
        <v>46125.6992824074</v>
      </c>
      <c r="B2706" s="82" t="n">
        <v>46125</v>
      </c>
      <c r="C2706" t="n">
        <v>390.5</v>
      </c>
      <c r="D2706" t="n">
        <v>830.3</v>
      </c>
      <c r="E2706" t="n">
        <v>5.3</v>
      </c>
      <c r="F2706" t="n">
        <v>1.4</v>
      </c>
      <c r="G2706" t="n">
        <v>0.4703119354450199</v>
      </c>
      <c r="H2706" t="n">
        <v>0.5296880645549801</v>
      </c>
      <c r="I2706" t="n">
        <v>3.785714285714286</v>
      </c>
      <c r="J2706" t="n">
        <v>-2.785714285714286</v>
      </c>
      <c r="K2706" t="n">
        <v>1.780466612756147</v>
      </c>
      <c r="L2706" t="n">
        <v>2.005247672958139</v>
      </c>
      <c r="M2706" t="n">
        <v>-2.785714285714286</v>
      </c>
    </row>
    <row r="2707">
      <c r="A2707" s="323" t="n">
        <v>46125.7569212963</v>
      </c>
      <c r="B2707" s="82" t="n">
        <v>46125</v>
      </c>
      <c r="C2707" t="n">
        <v>401.2</v>
      </c>
      <c r="D2707" t="n">
        <v>827.4</v>
      </c>
      <c r="E2707" t="n">
        <v>5.4</v>
      </c>
      <c r="F2707" t="n">
        <v>10.4</v>
      </c>
      <c r="G2707" t="n">
        <v>0.4848924341310128</v>
      </c>
      <c r="H2707" t="n">
        <v>0.5151075658689872</v>
      </c>
      <c r="I2707" t="n">
        <v>0.5192307692307693</v>
      </c>
      <c r="J2707" t="n">
        <v>0.4807692307692307</v>
      </c>
      <c r="K2707" t="n">
        <v>0.2517710715680259</v>
      </c>
      <c r="L2707" t="n">
        <v>0.2674596976627434</v>
      </c>
      <c r="M2707" t="n">
        <v>0.4807692307692307</v>
      </c>
    </row>
    <row r="2708">
      <c r="A2708" s="323" t="n">
        <v>46125.78003472222</v>
      </c>
      <c r="B2708" s="82" t="n">
        <v>46125</v>
      </c>
      <c r="C2708" t="n">
        <v>397.4</v>
      </c>
      <c r="D2708" t="n">
        <v>829.5</v>
      </c>
      <c r="E2708" t="n">
        <v>5.3</v>
      </c>
      <c r="F2708" t="n">
        <v>10.3</v>
      </c>
      <c r="G2708" t="n">
        <v>0.4790837854128993</v>
      </c>
      <c r="H2708" t="n">
        <v>0.5209162145871007</v>
      </c>
      <c r="I2708" t="n">
        <v>0.5145631067961165</v>
      </c>
      <c r="J2708" t="n">
        <v>0.4854368932038836</v>
      </c>
      <c r="K2708" t="n">
        <v>0.2465188410377055</v>
      </c>
      <c r="L2708" t="n">
        <v>0.268044265758411</v>
      </c>
      <c r="M2708" t="n">
        <v>0.4854368932038836</v>
      </c>
    </row>
    <row r="2709">
      <c r="A2709" s="323" t="n">
        <v>46125.84988425926</v>
      </c>
      <c r="B2709" s="82" t="n">
        <v>46125</v>
      </c>
      <c r="C2709" t="n">
        <v>400</v>
      </c>
      <c r="D2709" t="n">
        <v>824.5</v>
      </c>
      <c r="E2709" t="n">
        <v>5.3</v>
      </c>
      <c r="F2709" t="n">
        <v>10.4</v>
      </c>
      <c r="G2709" t="n">
        <v>0.4851425106124924</v>
      </c>
      <c r="H2709" t="n">
        <v>0.5148574893875075</v>
      </c>
      <c r="I2709" t="n">
        <v>0.5096153846153846</v>
      </c>
      <c r="J2709" t="n">
        <v>0.4903846153846154</v>
      </c>
      <c r="K2709" t="n">
        <v>0.2472360871390586</v>
      </c>
      <c r="L2709" t="n">
        <v>0.2623792974763259</v>
      </c>
      <c r="M2709" t="n">
        <v>0.4903846153846154</v>
      </c>
    </row>
    <row r="2710">
      <c r="A2710" s="323" t="n">
        <v>46125.91880787037</v>
      </c>
      <c r="B2710" s="82" t="n">
        <v>46125</v>
      </c>
      <c r="C2710" t="n">
        <v>389.6</v>
      </c>
      <c r="D2710" t="n">
        <v>830.2</v>
      </c>
      <c r="E2710" t="n">
        <v>5.4</v>
      </c>
      <c r="F2710" t="n">
        <v>10.4</v>
      </c>
      <c r="G2710" t="n">
        <v>0.4692845097566851</v>
      </c>
      <c r="H2710" t="n">
        <v>0.5307154902433149</v>
      </c>
      <c r="I2710" t="n">
        <v>0.5192307692307693</v>
      </c>
      <c r="J2710" t="n">
        <v>0.4807692307692307</v>
      </c>
      <c r="K2710" t="n">
        <v>0.2436669569890481</v>
      </c>
      <c r="L2710" t="n">
        <v>0.2755638122417212</v>
      </c>
      <c r="M2710" t="n">
        <v>0.4807692307692307</v>
      </c>
    </row>
    <row r="2711">
      <c r="A2711" s="323" t="n">
        <v>46126.06167824074</v>
      </c>
      <c r="B2711" s="82" t="n">
        <v>46126</v>
      </c>
      <c r="C2711" t="n">
        <v>385.8</v>
      </c>
      <c r="D2711" t="n">
        <v>865.2</v>
      </c>
      <c r="E2711" t="n">
        <v>5.5</v>
      </c>
      <c r="F2711" t="n">
        <v>10.7</v>
      </c>
      <c r="G2711" t="n">
        <v>0.4459084604715672</v>
      </c>
      <c r="H2711" t="n">
        <v>0.5540915395284327</v>
      </c>
      <c r="I2711" t="n">
        <v>0.5140186915887851</v>
      </c>
      <c r="J2711" t="n">
        <v>0.4859813084112149</v>
      </c>
      <c r="K2711" t="n">
        <v>0.2292052834199645</v>
      </c>
      <c r="L2711" t="n">
        <v>0.2848134081688206</v>
      </c>
      <c r="M2711" t="n">
        <v>0.4859813084112149</v>
      </c>
    </row>
    <row r="2712">
      <c r="A2712" s="323" t="n">
        <v>46126.07388888889</v>
      </c>
      <c r="B2712" s="82" t="n">
        <v>46126</v>
      </c>
      <c r="C2712" t="n">
        <v>380.5</v>
      </c>
      <c r="D2712" t="n">
        <v>858.3</v>
      </c>
      <c r="E2712" t="n">
        <v>5.5</v>
      </c>
      <c r="F2712" t="n">
        <v>10.6</v>
      </c>
      <c r="G2712" t="n">
        <v>0.4433181871140627</v>
      </c>
      <c r="H2712" t="n">
        <v>0.5566818128859373</v>
      </c>
      <c r="I2712" t="n">
        <v>0.5188679245283019</v>
      </c>
      <c r="J2712" t="n">
        <v>0.4811320754716981</v>
      </c>
      <c r="K2712" t="n">
        <v>0.2300235876535231</v>
      </c>
      <c r="L2712" t="n">
        <v>0.2888443368747788</v>
      </c>
      <c r="M2712" t="n">
        <v>0.4811320754716981</v>
      </c>
    </row>
    <row r="2713">
      <c r="A2713" s="323" t="n">
        <v>46126.13241898148</v>
      </c>
      <c r="B2713" s="82" t="n">
        <v>46126</v>
      </c>
      <c r="C2713" t="n">
        <v>390.5</v>
      </c>
      <c r="D2713" t="n">
        <v>848.8</v>
      </c>
      <c r="E2713" t="n">
        <v>5.5</v>
      </c>
      <c r="F2713" t="n">
        <v>10.7</v>
      </c>
      <c r="G2713" t="n">
        <v>0.4600612629594722</v>
      </c>
      <c r="H2713" t="n">
        <v>0.5399387370405277</v>
      </c>
      <c r="I2713" t="n">
        <v>0.5140186915887851</v>
      </c>
      <c r="J2713" t="n">
        <v>0.4859813084112149</v>
      </c>
      <c r="K2713" t="n">
        <v>0.2364800884371119</v>
      </c>
      <c r="L2713" t="n">
        <v>0.2775386031516732</v>
      </c>
      <c r="M2713" t="n">
        <v>0.4859813084112149</v>
      </c>
    </row>
    <row r="2714">
      <c r="A2714" s="323" t="n">
        <v>46126.15225694444</v>
      </c>
      <c r="B2714" s="82" t="n">
        <v>46126</v>
      </c>
      <c r="C2714" t="n">
        <v>378.8</v>
      </c>
      <c r="D2714" t="n">
        <v>840.2</v>
      </c>
      <c r="E2714" t="n">
        <v>5.4</v>
      </c>
      <c r="F2714" t="n">
        <v>10.9</v>
      </c>
      <c r="G2714" t="n">
        <v>0.4508450368959772</v>
      </c>
      <c r="H2714" t="n">
        <v>0.5491549631040229</v>
      </c>
      <c r="I2714" t="n">
        <v>0.4954128440366973</v>
      </c>
      <c r="J2714" t="n">
        <v>0.5045871559633027</v>
      </c>
      <c r="K2714" t="n">
        <v>0.2233544219484657</v>
      </c>
      <c r="L2714" t="n">
        <v>0.2720584220882316</v>
      </c>
      <c r="M2714" t="n">
        <v>0.5045871559633027</v>
      </c>
    </row>
    <row r="2715">
      <c r="A2715" s="323" t="n">
        <v>46126.19415509259</v>
      </c>
      <c r="B2715" s="82" t="n">
        <v>46126</v>
      </c>
      <c r="C2715" t="n">
        <v>380.2</v>
      </c>
      <c r="D2715" t="n">
        <v>849.4</v>
      </c>
      <c r="E2715" t="n">
        <v>5.4</v>
      </c>
      <c r="F2715" t="n">
        <v>10.8</v>
      </c>
      <c r="G2715" t="n">
        <v>0.4476100777019072</v>
      </c>
      <c r="H2715" t="n">
        <v>0.5523899222980928</v>
      </c>
      <c r="I2715" t="n">
        <v>0.5</v>
      </c>
      <c r="J2715" t="n">
        <v>0.5</v>
      </c>
      <c r="K2715" t="n">
        <v>0.2238050388509536</v>
      </c>
      <c r="L2715" t="n">
        <v>0.2761949611490464</v>
      </c>
      <c r="M2715" t="n">
        <v>0.5</v>
      </c>
    </row>
    <row r="2716">
      <c r="A2716" s="323" t="n">
        <v>46126.23090277778</v>
      </c>
      <c r="B2716" s="82" t="n">
        <v>46126</v>
      </c>
      <c r="C2716" t="n">
        <v>375.2</v>
      </c>
      <c r="D2716" t="n">
        <v>831.9</v>
      </c>
      <c r="E2716" t="n">
        <v>5.4</v>
      </c>
      <c r="F2716" t="n">
        <v>10.9</v>
      </c>
      <c r="G2716" t="n">
        <v>0.4510157470849862</v>
      </c>
      <c r="H2716" t="n">
        <v>0.5489842529150138</v>
      </c>
      <c r="I2716" t="n">
        <v>0.4954128440366973</v>
      </c>
      <c r="J2716" t="n">
        <v>0.5045871559633027</v>
      </c>
      <c r="K2716" t="n">
        <v>0.2234389939687088</v>
      </c>
      <c r="L2716" t="n">
        <v>0.2719738500679885</v>
      </c>
      <c r="M2716" t="n">
        <v>0.5045871559633027</v>
      </c>
    </row>
    <row r="2717">
      <c r="A2717" s="323" t="n">
        <v>46126.27333333333</v>
      </c>
      <c r="B2717" s="82" t="n">
        <v>46126</v>
      </c>
      <c r="C2717" t="n">
        <v>378.5</v>
      </c>
      <c r="D2717" t="n">
        <v>839.4</v>
      </c>
      <c r="E2717" t="n">
        <v>5.4</v>
      </c>
      <c r="F2717" t="n">
        <v>10.7</v>
      </c>
      <c r="G2717" t="n">
        <v>0.4509173218965928</v>
      </c>
      <c r="H2717" t="n">
        <v>0.5490826781034072</v>
      </c>
      <c r="I2717" t="n">
        <v>0.5046728971962617</v>
      </c>
      <c r="J2717" t="n">
        <v>0.4953271028037383</v>
      </c>
      <c r="K2717" t="n">
        <v>0.2275657512375329</v>
      </c>
      <c r="L2717" t="n">
        <v>0.2771071459587289</v>
      </c>
      <c r="M2717" t="n">
        <v>0.4953271028037383</v>
      </c>
    </row>
    <row r="2718">
      <c r="A2718" s="323" t="n">
        <v>46126.70288194445</v>
      </c>
      <c r="B2718" s="82" t="n">
        <v>46126</v>
      </c>
      <c r="C2718" t="n">
        <v>390.4</v>
      </c>
      <c r="D2718" t="n">
        <v>829.6</v>
      </c>
      <c r="E2718" t="n">
        <v>5.3</v>
      </c>
      <c r="F2718" t="n">
        <v>10.3</v>
      </c>
      <c r="G2718" t="n">
        <v>0.4705882352941176</v>
      </c>
      <c r="H2718" t="n">
        <v>0.5294117647058824</v>
      </c>
      <c r="I2718" t="n">
        <v>0.5145631067961165</v>
      </c>
      <c r="J2718" t="n">
        <v>0.4854368932038836</v>
      </c>
      <c r="K2718" t="n">
        <v>0.242147344374643</v>
      </c>
      <c r="L2718" t="n">
        <v>0.2724157624214734</v>
      </c>
      <c r="M2718" t="n">
        <v>0.4854368932038836</v>
      </c>
    </row>
    <row r="2719">
      <c r="A2719" s="323" t="n">
        <v>46126.78445601852</v>
      </c>
      <c r="B2719" s="82" t="n">
        <v>46126</v>
      </c>
      <c r="C2719" t="n">
        <v>405</v>
      </c>
      <c r="D2719" t="n">
        <v>830.5</v>
      </c>
      <c r="E2719" t="n">
        <v>5.4</v>
      </c>
      <c r="F2719" t="n">
        <v>10.4</v>
      </c>
      <c r="G2719" t="n">
        <v>0.4876580373269115</v>
      </c>
      <c r="H2719" t="n">
        <v>0.5123419626730885</v>
      </c>
      <c r="I2719" t="n">
        <v>0.5192307692307693</v>
      </c>
      <c r="J2719" t="n">
        <v>0.4807692307692307</v>
      </c>
      <c r="K2719" t="n">
        <v>0.2532070578428194</v>
      </c>
      <c r="L2719" t="n">
        <v>0.2660237113879498</v>
      </c>
      <c r="M2719" t="n">
        <v>0.4807692307692307</v>
      </c>
    </row>
    <row r="2720">
      <c r="A2720" s="323" t="n">
        <v>46126.91229166667</v>
      </c>
      <c r="B2720" s="82" t="n">
        <v>46126</v>
      </c>
      <c r="C2720" t="n">
        <v>389.6</v>
      </c>
      <c r="D2720" t="n">
        <v>829.5</v>
      </c>
      <c r="E2720" t="n">
        <v>5.3</v>
      </c>
      <c r="F2720" t="n">
        <v>10.4</v>
      </c>
      <c r="G2720" t="n">
        <v>0.4696805304400241</v>
      </c>
      <c r="H2720" t="n">
        <v>0.5303194695599759</v>
      </c>
      <c r="I2720" t="n">
        <v>0.5096153846153846</v>
      </c>
      <c r="J2720" t="n">
        <v>0.4903846153846154</v>
      </c>
      <c r="K2720" t="n">
        <v>0.2393564241665507</v>
      </c>
      <c r="L2720" t="n">
        <v>0.2702589604488339</v>
      </c>
      <c r="M2720" t="n">
        <v>0.4903846153846154</v>
      </c>
    </row>
    <row r="2721">
      <c r="A2721" s="323" t="n">
        <v>46127.05224537037</v>
      </c>
      <c r="B2721" s="82" t="n">
        <v>46127</v>
      </c>
      <c r="C2721" t="n">
        <v>406.2</v>
      </c>
      <c r="D2721" t="n">
        <v>834.2</v>
      </c>
      <c r="E2721" t="n">
        <v>5.4</v>
      </c>
      <c r="F2721" t="n">
        <v>10.3</v>
      </c>
      <c r="G2721" t="n">
        <v>0.4869335890673699</v>
      </c>
      <c r="H2721" t="n">
        <v>0.5130664109326301</v>
      </c>
      <c r="I2721" t="n">
        <v>0.5242718446601942</v>
      </c>
      <c r="J2721" t="n">
        <v>0.4757281553398058</v>
      </c>
      <c r="K2721" t="n">
        <v>0.255285570967359</v>
      </c>
      <c r="L2721" t="n">
        <v>0.2689862736928352</v>
      </c>
      <c r="M2721" t="n">
        <v>0.4757281553398058</v>
      </c>
    </row>
    <row r="2722">
      <c r="A2722" s="323" t="n">
        <v>46127.07167824074</v>
      </c>
      <c r="B2722" s="82" t="n">
        <v>46127</v>
      </c>
      <c r="C2722" t="n">
        <v>377.1</v>
      </c>
      <c r="D2722" t="n">
        <v>831.6</v>
      </c>
      <c r="E2722" t="n">
        <v>5.3</v>
      </c>
      <c r="F2722" t="n">
        <v>10.5</v>
      </c>
      <c r="G2722" t="n">
        <v>0.4534632034632035</v>
      </c>
      <c r="H2722" t="n">
        <v>0.5465367965367965</v>
      </c>
      <c r="I2722" t="n">
        <v>0.5047619047619047</v>
      </c>
      <c r="J2722" t="n">
        <v>0.4952380952380953</v>
      </c>
      <c r="K2722" t="n">
        <v>0.2288909503195217</v>
      </c>
      <c r="L2722" t="n">
        <v>0.275870954442383</v>
      </c>
      <c r="M2722" t="n">
        <v>0.4952380952380953</v>
      </c>
    </row>
    <row r="2723">
      <c r="A2723" s="323" t="n">
        <v>46127.1675</v>
      </c>
      <c r="B2723" s="82" t="n">
        <v>46127</v>
      </c>
      <c r="C2723" t="n">
        <v>378.5</v>
      </c>
      <c r="D2723" t="n">
        <v>810.3</v>
      </c>
      <c r="E2723" t="n">
        <v>5.6</v>
      </c>
      <c r="F2723" t="n">
        <v>11</v>
      </c>
      <c r="G2723" t="n">
        <v>0.4671109465630014</v>
      </c>
      <c r="H2723" t="n">
        <v>0.5328890534369987</v>
      </c>
      <c r="I2723" t="n">
        <v>0.509090909090909</v>
      </c>
      <c r="J2723" t="n">
        <v>0.490909090909091</v>
      </c>
      <c r="K2723" t="n">
        <v>0.2378019364320734</v>
      </c>
      <c r="L2723" t="n">
        <v>0.2712889726588357</v>
      </c>
      <c r="M2723" t="n">
        <v>0.490909090909091</v>
      </c>
    </row>
    <row r="2724">
      <c r="A2724" s="323" t="n">
        <v>46127.21354166666</v>
      </c>
      <c r="B2724" s="82" t="n">
        <v>46127</v>
      </c>
      <c r="C2724" t="n">
        <v>394.3</v>
      </c>
      <c r="D2724" t="n">
        <v>830.8</v>
      </c>
      <c r="E2724" t="n">
        <v>5.5</v>
      </c>
      <c r="F2724" t="n">
        <v>10.7</v>
      </c>
      <c r="G2724" t="n">
        <v>0.4746027924891671</v>
      </c>
      <c r="H2724" t="n">
        <v>0.5253972075108329</v>
      </c>
      <c r="I2724" t="n">
        <v>0.5140186915887851</v>
      </c>
      <c r="J2724" t="n">
        <v>0.4859813084112149</v>
      </c>
      <c r="K2724" t="n">
        <v>0.2439547064196654</v>
      </c>
      <c r="L2724" t="n">
        <v>0.2700639851691197</v>
      </c>
      <c r="M2724" t="n">
        <v>0.4859813084112149</v>
      </c>
    </row>
    <row r="2725">
      <c r="A2725" s="323" t="n">
        <v>46127.24753472222</v>
      </c>
      <c r="B2725" s="82" t="n">
        <v>46127</v>
      </c>
      <c r="C2725" t="n">
        <v>419.2</v>
      </c>
      <c r="D2725" t="n">
        <v>856</v>
      </c>
      <c r="E2725" t="n">
        <v>5.6</v>
      </c>
      <c r="F2725" t="n">
        <v>10.5</v>
      </c>
      <c r="G2725" t="n">
        <v>0.4897196261682243</v>
      </c>
      <c r="H2725" t="n">
        <v>0.5102803738317757</v>
      </c>
      <c r="I2725" t="n">
        <v>0.5333333333333333</v>
      </c>
      <c r="J2725" t="n">
        <v>0.4666666666666667</v>
      </c>
      <c r="K2725" t="n">
        <v>0.261183800623053</v>
      </c>
      <c r="L2725" t="n">
        <v>0.2721495327102804</v>
      </c>
      <c r="M2725" t="n">
        <v>0.4666666666666667</v>
      </c>
    </row>
    <row r="2726">
      <c r="A2726" s="323" t="n">
        <v>46127.29424768518</v>
      </c>
      <c r="B2726" s="82" t="n">
        <v>46127</v>
      </c>
      <c r="C2726" t="n">
        <v>409</v>
      </c>
      <c r="D2726" t="n">
        <v>846.7</v>
      </c>
      <c r="E2726" t="n">
        <v>5.3</v>
      </c>
      <c r="F2726" t="n">
        <v>10.3</v>
      </c>
      <c r="G2726" t="n">
        <v>0.483051848352427</v>
      </c>
      <c r="H2726" t="n">
        <v>0.5169481516475729</v>
      </c>
      <c r="I2726" t="n">
        <v>0.5145631067961165</v>
      </c>
      <c r="J2726" t="n">
        <v>0.4854368932038836</v>
      </c>
      <c r="K2726" t="n">
        <v>0.2485606598318314</v>
      </c>
      <c r="L2726" t="n">
        <v>0.2660024469642851</v>
      </c>
      <c r="M2726" t="n">
        <v>0.4854368932038836</v>
      </c>
    </row>
    <row r="2727">
      <c r="A2727" s="323" t="n">
        <v>46125.92800925926</v>
      </c>
      <c r="B2727" s="82" t="n">
        <v>46125</v>
      </c>
      <c r="C2727" t="n">
        <v>390.5</v>
      </c>
      <c r="D2727" t="n">
        <v>830.3</v>
      </c>
      <c r="E2727" t="n">
        <v>5.3</v>
      </c>
      <c r="F2727" t="n">
        <v>1.4</v>
      </c>
      <c r="G2727" t="n">
        <v>0.4703119354450199</v>
      </c>
      <c r="H2727" t="n">
        <v>0.5296880645549801</v>
      </c>
      <c r="I2727" t="n">
        <v>3.785714285714286</v>
      </c>
      <c r="J2727" t="n">
        <v>-2.785714285714286</v>
      </c>
      <c r="K2727" t="n">
        <v>1.780466612756147</v>
      </c>
      <c r="L2727" t="n">
        <v>2.005247672958139</v>
      </c>
      <c r="M2727" t="n">
        <v>-2.785714285714286</v>
      </c>
    </row>
    <row r="2728">
      <c r="A2728" s="323" t="n">
        <v>46125.98524305555</v>
      </c>
      <c r="B2728" s="82" t="n">
        <v>46125</v>
      </c>
      <c r="C2728" t="n">
        <v>401.2</v>
      </c>
      <c r="D2728" t="n">
        <v>827.4</v>
      </c>
      <c r="E2728" t="n">
        <v>5.4</v>
      </c>
      <c r="F2728" t="n">
        <v>10.4</v>
      </c>
      <c r="G2728" t="n">
        <v>0.4848924341310128</v>
      </c>
      <c r="H2728" t="n">
        <v>0.5151075658689872</v>
      </c>
      <c r="I2728" t="n">
        <v>0.5192307692307693</v>
      </c>
      <c r="J2728" t="n">
        <v>0.4807692307692307</v>
      </c>
      <c r="K2728" t="n">
        <v>0.2517710715680259</v>
      </c>
      <c r="L2728" t="n">
        <v>0.2674596976627434</v>
      </c>
      <c r="M2728" t="n">
        <v>0.4807692307692307</v>
      </c>
    </row>
    <row r="2729">
      <c r="A2729" s="323" t="n">
        <v>46126.00873842592</v>
      </c>
      <c r="B2729" s="82" t="n">
        <v>46126</v>
      </c>
      <c r="C2729" t="n">
        <v>397.4</v>
      </c>
      <c r="D2729" t="n">
        <v>829.5</v>
      </c>
      <c r="E2729" t="n">
        <v>5.3</v>
      </c>
      <c r="F2729" t="n">
        <v>10.3</v>
      </c>
      <c r="G2729" t="n">
        <v>0.4790837854128993</v>
      </c>
      <c r="H2729" t="n">
        <v>0.5209162145871007</v>
      </c>
      <c r="I2729" t="n">
        <v>0.5145631067961165</v>
      </c>
      <c r="J2729" t="n">
        <v>0.4854368932038836</v>
      </c>
      <c r="K2729" t="n">
        <v>0.2465188410377055</v>
      </c>
      <c r="L2729" t="n">
        <v>0.268044265758411</v>
      </c>
      <c r="M2729" t="n">
        <v>0.4854368932038836</v>
      </c>
    </row>
    <row r="2730">
      <c r="A2730" s="323" t="n">
        <v>46126.07868055555</v>
      </c>
      <c r="B2730" s="82" t="n">
        <v>46126</v>
      </c>
      <c r="C2730" t="n">
        <v>400</v>
      </c>
      <c r="D2730" t="n">
        <v>824.5</v>
      </c>
      <c r="E2730" t="n">
        <v>5.3</v>
      </c>
      <c r="F2730" t="n">
        <v>10.4</v>
      </c>
      <c r="G2730" t="n">
        <v>0.4851425106124924</v>
      </c>
      <c r="H2730" t="n">
        <v>0.5148574893875075</v>
      </c>
      <c r="I2730" t="n">
        <v>0.5096153846153846</v>
      </c>
      <c r="J2730" t="n">
        <v>0.4903846153846154</v>
      </c>
      <c r="K2730" t="n">
        <v>0.2472360871390586</v>
      </c>
      <c r="L2730" t="n">
        <v>0.2623792974763259</v>
      </c>
      <c r="M2730" t="n">
        <v>0.4903846153846154</v>
      </c>
    </row>
    <row r="2731">
      <c r="A2731" s="323" t="n">
        <v>46126.14751157408</v>
      </c>
      <c r="B2731" s="82" t="n">
        <v>46126</v>
      </c>
      <c r="C2731" t="n">
        <v>389.6</v>
      </c>
      <c r="D2731" t="n">
        <v>830.2</v>
      </c>
      <c r="E2731" t="n">
        <v>5.4</v>
      </c>
      <c r="F2731" t="n">
        <v>10.4</v>
      </c>
      <c r="G2731" t="n">
        <v>0.4692845097566851</v>
      </c>
      <c r="H2731" t="n">
        <v>0.5307154902433149</v>
      </c>
      <c r="I2731" t="n">
        <v>0.5192307692307693</v>
      </c>
      <c r="J2731" t="n">
        <v>0.4807692307692307</v>
      </c>
      <c r="K2731" t="n">
        <v>0.2436669569890481</v>
      </c>
      <c r="L2731" t="n">
        <v>0.2755638122417212</v>
      </c>
      <c r="M2731" t="n">
        <v>0.4807692307692307</v>
      </c>
    </row>
    <row r="2732">
      <c r="A2732" s="323" t="n">
        <v>46126.29032407407</v>
      </c>
      <c r="B2732" s="82" t="n">
        <v>46126</v>
      </c>
      <c r="C2732" t="n">
        <v>385.8</v>
      </c>
      <c r="D2732" t="n">
        <v>865.2</v>
      </c>
      <c r="E2732" t="n">
        <v>5.5</v>
      </c>
      <c r="F2732" t="n">
        <v>10.7</v>
      </c>
      <c r="G2732" t="n">
        <v>0.4459084604715672</v>
      </c>
      <c r="H2732" t="n">
        <v>0.5540915395284327</v>
      </c>
      <c r="I2732" t="n">
        <v>0.5140186915887851</v>
      </c>
      <c r="J2732" t="n">
        <v>0.4859813084112149</v>
      </c>
      <c r="K2732" t="n">
        <v>0.2292052834199645</v>
      </c>
      <c r="L2732" t="n">
        <v>0.2848134081688206</v>
      </c>
      <c r="M2732" t="n">
        <v>0.4859813084112149</v>
      </c>
    </row>
    <row r="2733">
      <c r="A2733" s="323" t="n">
        <v>46126.30276620371</v>
      </c>
      <c r="B2733" s="82" t="n">
        <v>46126</v>
      </c>
      <c r="C2733" t="n">
        <v>380.5</v>
      </c>
      <c r="D2733" t="n">
        <v>858.3</v>
      </c>
      <c r="E2733" t="n">
        <v>5.5</v>
      </c>
      <c r="F2733" t="n">
        <v>10.6</v>
      </c>
      <c r="G2733" t="n">
        <v>0.4433181871140627</v>
      </c>
      <c r="H2733" t="n">
        <v>0.5566818128859373</v>
      </c>
      <c r="I2733" t="n">
        <v>0.5188679245283019</v>
      </c>
      <c r="J2733" t="n">
        <v>0.4811320754716981</v>
      </c>
      <c r="K2733" t="n">
        <v>0.2300235876535231</v>
      </c>
      <c r="L2733" t="n">
        <v>0.2888443368747788</v>
      </c>
      <c r="M2733" t="n">
        <v>0.4811320754716981</v>
      </c>
    </row>
    <row r="2734">
      <c r="A2734" s="323" t="n">
        <v>46126.36131944445</v>
      </c>
      <c r="B2734" s="82" t="n">
        <v>46126</v>
      </c>
      <c r="C2734" t="n">
        <v>390.5</v>
      </c>
      <c r="D2734" t="n">
        <v>848.8</v>
      </c>
      <c r="E2734" t="n">
        <v>5.5</v>
      </c>
      <c r="F2734" t="n">
        <v>10.7</v>
      </c>
      <c r="G2734" t="n">
        <v>0.4600612629594722</v>
      </c>
      <c r="H2734" t="n">
        <v>0.5399387370405277</v>
      </c>
      <c r="I2734" t="n">
        <v>0.5140186915887851</v>
      </c>
      <c r="J2734" t="n">
        <v>0.4859813084112149</v>
      </c>
      <c r="K2734" t="n">
        <v>0.2364800884371119</v>
      </c>
      <c r="L2734" t="n">
        <v>0.2775386031516732</v>
      </c>
      <c r="M2734" t="n">
        <v>0.4859813084112149</v>
      </c>
    </row>
    <row r="2735">
      <c r="A2735" s="323" t="n">
        <v>46126.38096064814</v>
      </c>
      <c r="B2735" s="82" t="n">
        <v>46126</v>
      </c>
      <c r="C2735" t="n">
        <v>378.8</v>
      </c>
      <c r="D2735" t="n">
        <v>840.2</v>
      </c>
      <c r="E2735" t="n">
        <v>5.4</v>
      </c>
      <c r="F2735" t="n">
        <v>10.9</v>
      </c>
      <c r="G2735" t="n">
        <v>0.4508450368959772</v>
      </c>
      <c r="H2735" t="n">
        <v>0.5491549631040229</v>
      </c>
      <c r="I2735" t="n">
        <v>0.4954128440366973</v>
      </c>
      <c r="J2735" t="n">
        <v>0.5045871559633027</v>
      </c>
      <c r="K2735" t="n">
        <v>0.2233544219484657</v>
      </c>
      <c r="L2735" t="n">
        <v>0.2720584220882316</v>
      </c>
      <c r="M2735" t="n">
        <v>0.5045871559633027</v>
      </c>
    </row>
    <row r="2736">
      <c r="A2736" s="323" t="n">
        <v>46126.42305555556</v>
      </c>
      <c r="B2736" s="82" t="n">
        <v>46126</v>
      </c>
      <c r="C2736" t="n">
        <v>380.2</v>
      </c>
      <c r="D2736" t="n">
        <v>849.4</v>
      </c>
      <c r="E2736" t="n">
        <v>5.4</v>
      </c>
      <c r="F2736" t="n">
        <v>10.8</v>
      </c>
      <c r="G2736" t="n">
        <v>0.4476100777019072</v>
      </c>
      <c r="H2736" t="n">
        <v>0.5523899222980928</v>
      </c>
      <c r="I2736" t="n">
        <v>0.5</v>
      </c>
      <c r="J2736" t="n">
        <v>0.5</v>
      </c>
      <c r="K2736" t="n">
        <v>0.2238050388509536</v>
      </c>
      <c r="L2736" t="n">
        <v>0.2761949611490464</v>
      </c>
      <c r="M2736" t="n">
        <v>0.5</v>
      </c>
    </row>
    <row r="2737">
      <c r="A2737" s="323" t="n">
        <v>46126.45967592593</v>
      </c>
      <c r="B2737" s="82" t="n">
        <v>46126</v>
      </c>
      <c r="C2737" t="n">
        <v>375.2</v>
      </c>
      <c r="D2737" t="n">
        <v>831.9</v>
      </c>
      <c r="E2737" t="n">
        <v>5.4</v>
      </c>
      <c r="F2737" t="n">
        <v>10.9</v>
      </c>
      <c r="G2737" t="n">
        <v>0.4510157470849862</v>
      </c>
      <c r="H2737" t="n">
        <v>0.5489842529150138</v>
      </c>
      <c r="I2737" t="n">
        <v>0.4954128440366973</v>
      </c>
      <c r="J2737" t="n">
        <v>0.5045871559633027</v>
      </c>
      <c r="K2737" t="n">
        <v>0.2234389939687088</v>
      </c>
      <c r="L2737" t="n">
        <v>0.2719738500679885</v>
      </c>
      <c r="M2737" t="n">
        <v>0.5045871559633027</v>
      </c>
    </row>
    <row r="2738">
      <c r="A2738" s="323" t="n">
        <v>46126.50215277778</v>
      </c>
      <c r="B2738" s="82" t="n">
        <v>46126</v>
      </c>
      <c r="C2738" t="n">
        <v>378.5</v>
      </c>
      <c r="D2738" t="n">
        <v>839.4</v>
      </c>
      <c r="E2738" t="n">
        <v>5.4</v>
      </c>
      <c r="F2738" t="n">
        <v>10.7</v>
      </c>
      <c r="G2738" t="n">
        <v>0.4509173218965928</v>
      </c>
      <c r="H2738" t="n">
        <v>0.5490826781034072</v>
      </c>
      <c r="I2738" t="n">
        <v>0.5046728971962617</v>
      </c>
      <c r="J2738" t="n">
        <v>0.4953271028037383</v>
      </c>
      <c r="K2738" t="n">
        <v>0.2275657512375329</v>
      </c>
      <c r="L2738" t="n">
        <v>0.2771071459587289</v>
      </c>
      <c r="M2738" t="n">
        <v>0.4953271028037383</v>
      </c>
    </row>
    <row r="2739">
      <c r="A2739" s="323" t="n">
        <v>46126.93164351852</v>
      </c>
      <c r="B2739" s="82" t="n">
        <v>46126</v>
      </c>
      <c r="C2739" t="n">
        <v>390.4</v>
      </c>
      <c r="D2739" t="n">
        <v>829.6</v>
      </c>
      <c r="E2739" t="n">
        <v>5.3</v>
      </c>
      <c r="F2739" t="n">
        <v>10.3</v>
      </c>
      <c r="G2739" t="n">
        <v>0.4705882352941176</v>
      </c>
      <c r="H2739" t="n">
        <v>0.5294117647058824</v>
      </c>
      <c r="I2739" t="n">
        <v>0.5145631067961165</v>
      </c>
      <c r="J2739" t="n">
        <v>0.4854368932038836</v>
      </c>
      <c r="K2739" t="n">
        <v>0.242147344374643</v>
      </c>
      <c r="L2739" t="n">
        <v>0.2724157624214734</v>
      </c>
      <c r="M2739" t="n">
        <v>0.4854368932038836</v>
      </c>
    </row>
    <row r="2740">
      <c r="A2740" s="323" t="n">
        <v>46127.01303240741</v>
      </c>
      <c r="B2740" s="82" t="n">
        <v>46127</v>
      </c>
      <c r="C2740" t="n">
        <v>405</v>
      </c>
      <c r="D2740" t="n">
        <v>830.5</v>
      </c>
      <c r="E2740" t="n">
        <v>5.4</v>
      </c>
      <c r="F2740" t="n">
        <v>10.4</v>
      </c>
      <c r="G2740" t="n">
        <v>0.4876580373269115</v>
      </c>
      <c r="H2740" t="n">
        <v>0.5123419626730885</v>
      </c>
      <c r="I2740" t="n">
        <v>0.5192307692307693</v>
      </c>
      <c r="J2740" t="n">
        <v>0.4807692307692307</v>
      </c>
      <c r="K2740" t="n">
        <v>0.2532070578428194</v>
      </c>
      <c r="L2740" t="n">
        <v>0.2660237113879498</v>
      </c>
      <c r="M2740" t="n">
        <v>0.4807692307692307</v>
      </c>
    </row>
    <row r="2741">
      <c r="A2741" s="323" t="n">
        <v>46127.14116898148</v>
      </c>
      <c r="B2741" s="82" t="n">
        <v>46127</v>
      </c>
      <c r="C2741" t="n">
        <v>389.6</v>
      </c>
      <c r="D2741" t="n">
        <v>829.5</v>
      </c>
      <c r="E2741" t="n">
        <v>5.3</v>
      </c>
      <c r="F2741" t="n">
        <v>10.4</v>
      </c>
      <c r="G2741" t="n">
        <v>0.4696805304400241</v>
      </c>
      <c r="H2741" t="n">
        <v>0.5303194695599759</v>
      </c>
      <c r="I2741" t="n">
        <v>0.5096153846153846</v>
      </c>
      <c r="J2741" t="n">
        <v>0.4903846153846154</v>
      </c>
      <c r="K2741" t="n">
        <v>0.2393564241665507</v>
      </c>
      <c r="L2741" t="n">
        <v>0.2702589604488339</v>
      </c>
      <c r="M2741" t="n">
        <v>0.4903846153846154</v>
      </c>
    </row>
    <row r="2742">
      <c r="A2742" s="323" t="n">
        <v>46127.28084490741</v>
      </c>
      <c r="B2742" s="82" t="n">
        <v>46127</v>
      </c>
      <c r="C2742" t="n">
        <v>406.2</v>
      </c>
      <c r="D2742" t="n">
        <v>834.2</v>
      </c>
      <c r="E2742" t="n">
        <v>5.4</v>
      </c>
      <c r="F2742" t="n">
        <v>10.3</v>
      </c>
      <c r="G2742" t="n">
        <v>0.4869335890673699</v>
      </c>
      <c r="H2742" t="n">
        <v>0.5130664109326301</v>
      </c>
      <c r="I2742" t="n">
        <v>0.5242718446601942</v>
      </c>
      <c r="J2742" t="n">
        <v>0.4757281553398058</v>
      </c>
      <c r="K2742" t="n">
        <v>0.255285570967359</v>
      </c>
      <c r="L2742" t="n">
        <v>0.2689862736928352</v>
      </c>
      <c r="M2742" t="n">
        <v>0.4757281553398058</v>
      </c>
    </row>
    <row r="2743">
      <c r="A2743" s="323" t="n">
        <v>46127.30047453703</v>
      </c>
      <c r="B2743" s="82" t="n">
        <v>46127</v>
      </c>
      <c r="C2743" t="n">
        <v>377.1</v>
      </c>
      <c r="D2743" t="n">
        <v>831.6</v>
      </c>
      <c r="E2743" t="n">
        <v>5.3</v>
      </c>
      <c r="F2743" t="n">
        <v>10.5</v>
      </c>
      <c r="G2743" t="n">
        <v>0.4534632034632035</v>
      </c>
      <c r="H2743" t="n">
        <v>0.5465367965367965</v>
      </c>
      <c r="I2743" t="n">
        <v>0.5047619047619047</v>
      </c>
      <c r="J2743" t="n">
        <v>0.4952380952380953</v>
      </c>
      <c r="K2743" t="n">
        <v>0.2288909503195217</v>
      </c>
      <c r="L2743" t="n">
        <v>0.275870954442383</v>
      </c>
      <c r="M2743" t="n">
        <v>0.4952380952380953</v>
      </c>
    </row>
    <row r="2744">
      <c r="A2744" s="323" t="n">
        <v>46127.39641203704</v>
      </c>
      <c r="B2744" s="82" t="n">
        <v>46127</v>
      </c>
      <c r="C2744" t="n">
        <v>378.5</v>
      </c>
      <c r="D2744" t="n">
        <v>810.3</v>
      </c>
      <c r="E2744" t="n">
        <v>5.6</v>
      </c>
      <c r="F2744" t="n">
        <v>11</v>
      </c>
      <c r="G2744" t="n">
        <v>0.4671109465630014</v>
      </c>
      <c r="H2744" t="n">
        <v>0.5328890534369987</v>
      </c>
      <c r="I2744" t="n">
        <v>0.509090909090909</v>
      </c>
      <c r="J2744" t="n">
        <v>0.490909090909091</v>
      </c>
      <c r="K2744" t="n">
        <v>0.2378019364320734</v>
      </c>
      <c r="L2744" t="n">
        <v>0.2712889726588357</v>
      </c>
      <c r="M2744" t="n">
        <v>0.490909090909091</v>
      </c>
    </row>
    <row r="2745">
      <c r="A2745" s="323" t="n">
        <v>46127.44238425926</v>
      </c>
      <c r="B2745" s="82" t="n">
        <v>46127</v>
      </c>
      <c r="C2745" t="n">
        <v>394.3</v>
      </c>
      <c r="D2745" t="n">
        <v>830.8</v>
      </c>
      <c r="E2745" t="n">
        <v>5.5</v>
      </c>
      <c r="F2745" t="n">
        <v>10.7</v>
      </c>
      <c r="G2745" t="n">
        <v>0.4746027924891671</v>
      </c>
      <c r="H2745" t="n">
        <v>0.5253972075108329</v>
      </c>
      <c r="I2745" t="n">
        <v>0.5140186915887851</v>
      </c>
      <c r="J2745" t="n">
        <v>0.4859813084112149</v>
      </c>
      <c r="K2745" t="n">
        <v>0.2439547064196654</v>
      </c>
      <c r="L2745" t="n">
        <v>0.2700639851691197</v>
      </c>
      <c r="M2745" t="n">
        <v>0.4859813084112149</v>
      </c>
    </row>
    <row r="2746">
      <c r="A2746" s="323" t="n">
        <v>46127.47363425926</v>
      </c>
      <c r="B2746" s="82" t="n">
        <v>46127</v>
      </c>
      <c r="C2746" t="n">
        <v>419.2</v>
      </c>
      <c r="D2746" t="n">
        <v>856</v>
      </c>
      <c r="E2746" t="n">
        <v>5.6</v>
      </c>
      <c r="F2746" t="n">
        <v>10.5</v>
      </c>
      <c r="G2746" t="n">
        <v>0.4897196261682243</v>
      </c>
      <c r="H2746" t="n">
        <v>0.5102803738317757</v>
      </c>
      <c r="I2746" t="n">
        <v>0.5333333333333333</v>
      </c>
      <c r="J2746" t="n">
        <v>0.4666666666666667</v>
      </c>
      <c r="K2746" t="n">
        <v>0.261183800623053</v>
      </c>
      <c r="L2746" t="n">
        <v>0.2721495327102804</v>
      </c>
      <c r="M2746" t="n">
        <v>0.4666666666666667</v>
      </c>
    </row>
    <row r="2747">
      <c r="A2747" s="323" t="n">
        <v>46127.52284722222</v>
      </c>
      <c r="B2747" s="82" t="n">
        <v>46127</v>
      </c>
      <c r="C2747" t="n">
        <v>409</v>
      </c>
      <c r="D2747" t="n">
        <v>846.7</v>
      </c>
      <c r="E2747" t="n">
        <v>5.3</v>
      </c>
      <c r="F2747" t="n">
        <v>10.3</v>
      </c>
      <c r="G2747" t="n">
        <v>0.483051848352427</v>
      </c>
      <c r="H2747" t="n">
        <v>0.5169481516475729</v>
      </c>
      <c r="I2747" t="n">
        <v>0.5145631067961165</v>
      </c>
      <c r="J2747" t="n">
        <v>0.4854368932038836</v>
      </c>
      <c r="K2747" t="n">
        <v>0.2485606598318314</v>
      </c>
      <c r="L2747" t="n">
        <v>0.2660024469642851</v>
      </c>
      <c r="M2747" t="n">
        <v>0.4854368932038836</v>
      </c>
    </row>
    <row r="2748">
      <c r="A2748" s="323" t="n">
        <v>46127.76765046296</v>
      </c>
      <c r="B2748" s="82" t="n">
        <v>46127</v>
      </c>
      <c r="C2748" t="n">
        <v>389.5</v>
      </c>
      <c r="D2748" t="n">
        <v>825.5</v>
      </c>
      <c r="E2748" t="n">
        <v>5.3</v>
      </c>
      <c r="F2748" t="n">
        <v>10.4</v>
      </c>
      <c r="G2748" t="n">
        <v>0.4718352513628104</v>
      </c>
      <c r="H2748" t="n">
        <v>0.5281647486371895</v>
      </c>
      <c r="I2748" t="n">
        <v>0.5096153846153846</v>
      </c>
      <c r="J2748" t="n">
        <v>0.4903846153846154</v>
      </c>
      <c r="K2748" t="n">
        <v>0.2404545030983553</v>
      </c>
      <c r="L2748" t="n">
        <v>0.2691608815170293</v>
      </c>
      <c r="M2748" t="n">
        <v>0.4903846153846154</v>
      </c>
    </row>
    <row r="2749">
      <c r="A2749" s="323" t="n">
        <v>46127.78149305555</v>
      </c>
      <c r="B2749" s="82" t="n">
        <v>46127</v>
      </c>
      <c r="C2749" t="n">
        <v>400</v>
      </c>
      <c r="D2749" t="n">
        <v>830.5</v>
      </c>
      <c r="E2749" t="n">
        <v>5.4</v>
      </c>
      <c r="F2749" t="n">
        <v>10.3</v>
      </c>
      <c r="G2749" t="n">
        <v>0.481637567730283</v>
      </c>
      <c r="H2749" t="n">
        <v>0.518362432269717</v>
      </c>
      <c r="I2749" t="n">
        <v>0.5242718446601942</v>
      </c>
      <c r="J2749" t="n">
        <v>0.4757281553398058</v>
      </c>
      <c r="K2749" t="n">
        <v>0.2525090160916046</v>
      </c>
      <c r="L2749" t="n">
        <v>0.2717628285685895</v>
      </c>
      <c r="M2749" t="n">
        <v>0.4757281553398058</v>
      </c>
    </row>
    <row r="2750">
      <c r="A2750" s="323" t="n">
        <v>46127.78836805555</v>
      </c>
      <c r="B2750" s="82" t="n">
        <v>46127</v>
      </c>
      <c r="C2750" t="n">
        <v>402</v>
      </c>
      <c r="D2750" t="n">
        <v>831.3</v>
      </c>
      <c r="E2750" t="n">
        <v>5.3</v>
      </c>
      <c r="F2750" t="n">
        <v>10.3</v>
      </c>
      <c r="G2750" t="n">
        <v>0.4835799350415013</v>
      </c>
      <c r="H2750" t="n">
        <v>0.5164200649584987</v>
      </c>
      <c r="I2750" t="n">
        <v>0.5145631067961165</v>
      </c>
      <c r="J2750" t="n">
        <v>0.4854368932038836</v>
      </c>
      <c r="K2750" t="n">
        <v>0.2488323937592191</v>
      </c>
      <c r="L2750" t="n">
        <v>0.2657307130368974</v>
      </c>
      <c r="M2750" t="n">
        <v>0.4854368932038836</v>
      </c>
    </row>
    <row r="2751">
      <c r="A2751" s="323" t="n">
        <v>46127.87984953704</v>
      </c>
      <c r="B2751" s="82" t="n">
        <v>46127</v>
      </c>
      <c r="C2751" t="n">
        <v>402</v>
      </c>
      <c r="D2751" t="n">
        <v>830.1</v>
      </c>
      <c r="E2751" t="n">
        <v>5.4</v>
      </c>
      <c r="F2751" t="n">
        <v>10.4</v>
      </c>
      <c r="G2751" t="n">
        <v>0.4842790025298156</v>
      </c>
      <c r="H2751" t="n">
        <v>0.5157209974701843</v>
      </c>
      <c r="I2751" t="n">
        <v>0.5192307692307693</v>
      </c>
      <c r="J2751" t="n">
        <v>0.4807692307692307</v>
      </c>
      <c r="K2751" t="n">
        <v>0.2514525590058658</v>
      </c>
      <c r="L2751" t="n">
        <v>0.2677782102249034</v>
      </c>
      <c r="M2751" t="n">
        <v>0.4807692307692307</v>
      </c>
    </row>
    <row r="2752">
      <c r="A2752" s="323" t="n">
        <v>46128.03707175926</v>
      </c>
      <c r="B2752" s="82" t="n">
        <v>46128</v>
      </c>
      <c r="C2752" t="n">
        <v>365.5</v>
      </c>
      <c r="D2752" t="n">
        <v>861.2</v>
      </c>
      <c r="E2752" t="n">
        <v>5.5</v>
      </c>
      <c r="F2752" t="n">
        <v>10.5</v>
      </c>
      <c r="G2752" t="n">
        <v>0.42440780306549</v>
      </c>
      <c r="H2752" t="n">
        <v>0.57559219693451</v>
      </c>
      <c r="I2752" t="n">
        <v>0.5238095238095238</v>
      </c>
      <c r="J2752" t="n">
        <v>0.4761904761904762</v>
      </c>
      <c r="K2752" t="n">
        <v>0.2223088492247805</v>
      </c>
      <c r="L2752" t="n">
        <v>0.3015006745847434</v>
      </c>
      <c r="M2752" t="n">
        <v>0.4761904761904762</v>
      </c>
    </row>
    <row r="2753">
      <c r="A2753" s="323" t="n">
        <v>46128.07104166667</v>
      </c>
      <c r="B2753" s="82" t="n">
        <v>46128</v>
      </c>
      <c r="C2753" t="n">
        <v>410.2</v>
      </c>
      <c r="D2753" t="n">
        <v>832.6</v>
      </c>
      <c r="E2753" t="n">
        <v>5.2</v>
      </c>
      <c r="F2753" t="n">
        <v>10.6</v>
      </c>
      <c r="G2753" t="n">
        <v>0.4926735527263992</v>
      </c>
      <c r="H2753" t="n">
        <v>0.5073264472736008</v>
      </c>
      <c r="I2753" t="n">
        <v>0.4905660377358491</v>
      </c>
      <c r="J2753" t="n">
        <v>0.5094339622641509</v>
      </c>
      <c r="K2753" t="n">
        <v>0.2416889126582336</v>
      </c>
      <c r="L2753" t="n">
        <v>0.2488771250776155</v>
      </c>
      <c r="M2753" t="n">
        <v>0.5094339622641509</v>
      </c>
    </row>
    <row r="2754">
      <c r="A2754" s="323" t="n">
        <v>46128.12799768519</v>
      </c>
      <c r="B2754" s="82" t="n">
        <v>46128</v>
      </c>
      <c r="C2754" t="n">
        <v>398</v>
      </c>
      <c r="D2754" t="n">
        <v>842.6</v>
      </c>
      <c r="E2754" t="n">
        <v>5.4</v>
      </c>
      <c r="F2754" t="n">
        <v>10.7</v>
      </c>
      <c r="G2754" t="n">
        <v>0.4723474958461903</v>
      </c>
      <c r="H2754" t="n">
        <v>0.5276525041538096</v>
      </c>
      <c r="I2754" t="n">
        <v>0.5046728971962617</v>
      </c>
      <c r="J2754" t="n">
        <v>0.4953271028037383</v>
      </c>
      <c r="K2754" t="n">
        <v>0.2383809792120961</v>
      </c>
      <c r="L2754" t="n">
        <v>0.2662919179841656</v>
      </c>
      <c r="M2754" t="n">
        <v>0.4953271028037383</v>
      </c>
    </row>
    <row r="2755">
      <c r="A2755" s="323" t="n">
        <v>46128.84090277777</v>
      </c>
      <c r="B2755" s="82" t="n">
        <v>46128</v>
      </c>
      <c r="C2755" t="n">
        <v>389.4</v>
      </c>
      <c r="D2755" t="n">
        <v>829.6</v>
      </c>
      <c r="E2755" t="n">
        <v>5.3</v>
      </c>
      <c r="F2755" t="n">
        <v>10.4</v>
      </c>
      <c r="G2755" t="n">
        <v>0.4693828351012536</v>
      </c>
      <c r="H2755" t="n">
        <v>0.5306171648987464</v>
      </c>
      <c r="I2755" t="n">
        <v>0.5096153846153846</v>
      </c>
      <c r="J2755" t="n">
        <v>0.4903846153846154</v>
      </c>
      <c r="K2755" t="n">
        <v>0.239204714041985</v>
      </c>
      <c r="L2755" t="n">
        <v>0.2704106705733996</v>
      </c>
      <c r="M2755" t="n">
        <v>0.4903846153846154</v>
      </c>
    </row>
    <row r="2756">
      <c r="A2756" s="323" t="n">
        <v>46128.86967592593</v>
      </c>
      <c r="B2756" s="82" t="n">
        <v>46128</v>
      </c>
      <c r="C2756" t="n">
        <v>400</v>
      </c>
      <c r="D2756" t="n">
        <v>831.3</v>
      </c>
      <c r="E2756" t="n">
        <v>5.3</v>
      </c>
      <c r="F2756" t="n">
        <v>10.3</v>
      </c>
      <c r="G2756" t="n">
        <v>0.4811740647179117</v>
      </c>
      <c r="H2756" t="n">
        <v>0.5188259352820883</v>
      </c>
      <c r="I2756" t="n">
        <v>0.5145631067961165</v>
      </c>
      <c r="J2756" t="n">
        <v>0.4854368932038836</v>
      </c>
      <c r="K2756" t="n">
        <v>0.2475944216509643</v>
      </c>
      <c r="L2756" t="n">
        <v>0.2669686851451523</v>
      </c>
      <c r="M2756" t="n">
        <v>0.4854368932038836</v>
      </c>
    </row>
    <row r="2757">
      <c r="A2757" s="323" t="n">
        <v>46128.89765046296</v>
      </c>
      <c r="B2757" s="82" t="n">
        <v>46128</v>
      </c>
      <c r="C2757" t="n">
        <v>390.4</v>
      </c>
      <c r="D2757" t="n">
        <v>830.4</v>
      </c>
      <c r="E2757" t="n">
        <v>5.4</v>
      </c>
      <c r="F2757" t="n">
        <v>10.4</v>
      </c>
      <c r="G2757" t="n">
        <v>0.4701348747591522</v>
      </c>
      <c r="H2757" t="n">
        <v>0.5298651252408478</v>
      </c>
      <c r="I2757" t="n">
        <v>0.5192307692307693</v>
      </c>
      <c r="J2757" t="n">
        <v>0.4807692307692307</v>
      </c>
      <c r="K2757" t="n">
        <v>0.244108492663406</v>
      </c>
      <c r="L2757" t="n">
        <v>0.2751222765673633</v>
      </c>
      <c r="M2757" t="n">
        <v>0.4807692307692307</v>
      </c>
    </row>
    <row r="2758">
      <c r="A2758" s="323" t="n">
        <v>46128.9675</v>
      </c>
      <c r="B2758" s="82" t="n">
        <v>46128</v>
      </c>
      <c r="C2758" t="n">
        <v>402</v>
      </c>
      <c r="D2758" t="n">
        <v>832.4</v>
      </c>
      <c r="E2758" t="n">
        <v>5.3</v>
      </c>
      <c r="F2758" t="n">
        <v>10.3</v>
      </c>
      <c r="G2758" t="n">
        <v>0.4829408938010572</v>
      </c>
      <c r="H2758" t="n">
        <v>0.5170591061989428</v>
      </c>
      <c r="I2758" t="n">
        <v>0.5145631067961165</v>
      </c>
      <c r="J2758" t="n">
        <v>0.4854368932038836</v>
      </c>
      <c r="K2758" t="n">
        <v>0.2485035667131653</v>
      </c>
      <c r="L2758" t="n">
        <v>0.2660595400829511</v>
      </c>
      <c r="M2758" t="n">
        <v>0.4854368932038836</v>
      </c>
    </row>
    <row r="2759">
      <c r="A2759" s="323" t="n">
        <v>46129.04145833333</v>
      </c>
      <c r="B2759" s="82" t="n">
        <v>46129</v>
      </c>
      <c r="C2759" t="n">
        <v>381.8</v>
      </c>
      <c r="D2759" t="n">
        <v>879.8</v>
      </c>
      <c r="E2759" t="n">
        <v>5.5</v>
      </c>
      <c r="F2759" t="n">
        <v>10.8</v>
      </c>
      <c r="G2759" t="n">
        <v>0.4339622641509434</v>
      </c>
      <c r="H2759" t="n">
        <v>0.5660377358490566</v>
      </c>
      <c r="I2759" t="n">
        <v>0.5092592592592592</v>
      </c>
      <c r="J2759" t="n">
        <v>0.4907407407407408</v>
      </c>
      <c r="K2759" t="n">
        <v>0.2209993011879804</v>
      </c>
      <c r="L2759" t="n">
        <v>0.2882599580712788</v>
      </c>
      <c r="M2759" t="n">
        <v>0.4907407407407408</v>
      </c>
    </row>
    <row r="2760">
      <c r="A2760" s="323" t="n">
        <v>46129.07498842593</v>
      </c>
      <c r="B2760" s="82" t="n">
        <v>46129</v>
      </c>
      <c r="C2760" t="n">
        <v>380.5</v>
      </c>
      <c r="D2760" t="n">
        <v>862.3</v>
      </c>
      <c r="E2760" t="n">
        <v>5.5</v>
      </c>
      <c r="F2760" t="n">
        <v>10.7</v>
      </c>
      <c r="G2760" t="n">
        <v>0.4412617418531833</v>
      </c>
      <c r="H2760" t="n">
        <v>0.5587382581468167</v>
      </c>
      <c r="I2760" t="n">
        <v>0.5140186915887851</v>
      </c>
      <c r="J2760" t="n">
        <v>0.4859813084112149</v>
      </c>
      <c r="K2760" t="n">
        <v>0.2268167831955616</v>
      </c>
      <c r="L2760" t="n">
        <v>0.2872019083932236</v>
      </c>
      <c r="M2760" t="n">
        <v>0.4859813084112149</v>
      </c>
    </row>
    <row r="2761">
      <c r="A2761" s="323" t="n">
        <v>46129.12748842593</v>
      </c>
      <c r="B2761" s="82" t="n">
        <v>46129</v>
      </c>
      <c r="C2761" t="n">
        <v>379.8</v>
      </c>
      <c r="D2761" t="n">
        <v>842.2</v>
      </c>
      <c r="E2761" t="n">
        <v>5.5</v>
      </c>
      <c r="F2761" t="n">
        <v>10.9</v>
      </c>
      <c r="G2761" t="n">
        <v>0.4509617668012348</v>
      </c>
      <c r="H2761" t="n">
        <v>0.5490382331987651</v>
      </c>
      <c r="I2761" t="n">
        <v>0.5045871559633027</v>
      </c>
      <c r="J2761" t="n">
        <v>0.4954128440366973</v>
      </c>
      <c r="K2761" t="n">
        <v>0.2275495153584212</v>
      </c>
      <c r="L2761" t="n">
        <v>0.2770376406048815</v>
      </c>
      <c r="M2761" t="n">
        <v>0.4954128440366973</v>
      </c>
    </row>
    <row r="2762">
      <c r="A2762" s="323" t="n">
        <v>46129.15398148148</v>
      </c>
      <c r="B2762" s="82" t="n">
        <v>46129</v>
      </c>
      <c r="C2762" t="n">
        <v>385.2</v>
      </c>
      <c r="D2762" t="n">
        <v>839.5</v>
      </c>
      <c r="E2762" t="n">
        <v>5.4</v>
      </c>
      <c r="F2762" t="n">
        <v>10.6</v>
      </c>
      <c r="G2762" t="n">
        <v>0.4588445503275759</v>
      </c>
      <c r="H2762" t="n">
        <v>0.5411554496724241</v>
      </c>
      <c r="I2762" t="n">
        <v>0.5094339622641509</v>
      </c>
      <c r="J2762" t="n">
        <v>0.490566037735849</v>
      </c>
      <c r="K2762" t="n">
        <v>0.2337509973366896</v>
      </c>
      <c r="L2762" t="n">
        <v>0.2756829649274614</v>
      </c>
      <c r="M2762" t="n">
        <v>0.490566037735849</v>
      </c>
    </row>
    <row r="2763">
      <c r="A2763" s="323" t="n">
        <v>46129.20684027778</v>
      </c>
      <c r="B2763" s="82" t="n">
        <v>46129</v>
      </c>
      <c r="C2763" t="n">
        <v>382.6</v>
      </c>
      <c r="D2763" t="n">
        <v>836.3</v>
      </c>
      <c r="E2763" t="n">
        <v>5.5</v>
      </c>
      <c r="F2763" t="n">
        <v>10.7</v>
      </c>
      <c r="G2763" t="n">
        <v>0.4574913308621308</v>
      </c>
      <c r="H2763" t="n">
        <v>0.5425086691378691</v>
      </c>
      <c r="I2763" t="n">
        <v>0.5140186915887851</v>
      </c>
      <c r="J2763" t="n">
        <v>0.4859813084112149</v>
      </c>
      <c r="K2763" t="n">
        <v>0.2351590953029645</v>
      </c>
      <c r="L2763" t="n">
        <v>0.2788595962858206</v>
      </c>
      <c r="M2763" t="n">
        <v>0.4859813084112149</v>
      </c>
    </row>
    <row r="2764">
      <c r="A2764" s="323" t="n">
        <v>46129.23315972222</v>
      </c>
      <c r="B2764" s="82" t="n">
        <v>46129</v>
      </c>
      <c r="C2764" t="n">
        <v>386.7</v>
      </c>
      <c r="D2764" t="n">
        <v>844.3</v>
      </c>
      <c r="E2764" t="n">
        <v>5.4</v>
      </c>
      <c r="F2764" t="n">
        <v>10.9</v>
      </c>
      <c r="G2764" t="n">
        <v>0.458012554779107</v>
      </c>
      <c r="H2764" t="n">
        <v>0.541987445220893</v>
      </c>
      <c r="I2764" t="n">
        <v>0.4954128440366973</v>
      </c>
      <c r="J2764" t="n">
        <v>0.5045871559633027</v>
      </c>
      <c r="K2764" t="n">
        <v>0.226905302367631</v>
      </c>
      <c r="L2764" t="n">
        <v>0.2685075416690663</v>
      </c>
      <c r="M2764" t="n">
        <v>0.5045871559633027</v>
      </c>
    </row>
    <row r="2765">
      <c r="A2765" s="323" t="n">
        <v>46129.27938657408</v>
      </c>
      <c r="B2765" s="82" t="n">
        <v>46129</v>
      </c>
      <c r="C2765" t="n">
        <v>375.5</v>
      </c>
      <c r="D2765" t="n">
        <v>822.8</v>
      </c>
      <c r="E2765" t="n">
        <v>5.4</v>
      </c>
      <c r="F2765" t="n">
        <v>10.6</v>
      </c>
      <c r="G2765" t="n">
        <v>0.4563684978123481</v>
      </c>
      <c r="H2765" t="n">
        <v>0.5436315021876519</v>
      </c>
      <c r="I2765" t="n">
        <v>0.5094339622641509</v>
      </c>
      <c r="J2765" t="n">
        <v>0.490566037735849</v>
      </c>
      <c r="K2765" t="n">
        <v>0.232489612093083</v>
      </c>
      <c r="L2765" t="n">
        <v>0.2769443501710679</v>
      </c>
      <c r="M2765" t="n">
        <v>0.490566037735849</v>
      </c>
    </row>
    <row r="2766">
      <c r="A2766" s="323" t="n">
        <v>46129.70008101852</v>
      </c>
      <c r="B2766" s="82" t="n">
        <v>46129</v>
      </c>
      <c r="C2766" t="n">
        <v>402.4</v>
      </c>
      <c r="D2766" t="n">
        <v>841.5</v>
      </c>
      <c r="E2766" t="n">
        <v>5.6</v>
      </c>
      <c r="F2766" t="n">
        <v>10.7</v>
      </c>
      <c r="G2766" t="n">
        <v>0.4781937017231135</v>
      </c>
      <c r="H2766" t="n">
        <v>0.5218062982768865</v>
      </c>
      <c r="I2766" t="n">
        <v>0.5233644859813084</v>
      </c>
      <c r="J2766" t="n">
        <v>0.4766355140186916</v>
      </c>
      <c r="K2766" t="n">
        <v>0.2502696009018164</v>
      </c>
      <c r="L2766" t="n">
        <v>0.273094885079492</v>
      </c>
      <c r="M2766" t="n">
        <v>0.4766355140186916</v>
      </c>
    </row>
    <row r="2767">
      <c r="A2767" s="323" t="n">
        <v>46129.76038194444</v>
      </c>
      <c r="B2767" s="82" t="n">
        <v>46129</v>
      </c>
      <c r="C2767" t="n">
        <v>400.4</v>
      </c>
      <c r="D2767" t="n">
        <v>842.1</v>
      </c>
      <c r="E2767" t="n">
        <v>5.5</v>
      </c>
      <c r="F2767" t="n">
        <v>10.4</v>
      </c>
      <c r="G2767" t="n">
        <v>0.4754779717373233</v>
      </c>
      <c r="H2767" t="n">
        <v>0.5245220282626767</v>
      </c>
      <c r="I2767" t="n">
        <v>0.5288461538461539</v>
      </c>
      <c r="J2767" t="n">
        <v>0.4711538461538461</v>
      </c>
      <c r="K2767" t="n">
        <v>0.2514546965918537</v>
      </c>
      <c r="L2767" t="n">
        <v>0.2773914572543002</v>
      </c>
      <c r="M2767" t="n">
        <v>0.4711538461538461</v>
      </c>
    </row>
    <row r="2768">
      <c r="A2768" s="323" t="n">
        <v>46129.81918981481</v>
      </c>
      <c r="B2768" s="82" t="n">
        <v>46129</v>
      </c>
      <c r="C2768" t="n">
        <v>398.7</v>
      </c>
      <c r="D2768" t="n">
        <v>839.4</v>
      </c>
      <c r="E2768" t="n">
        <v>5.3</v>
      </c>
      <c r="F2768" t="n">
        <v>10.6</v>
      </c>
      <c r="G2768" t="n">
        <v>0.4749821300929235</v>
      </c>
      <c r="H2768" t="n">
        <v>0.5250178699070764</v>
      </c>
      <c r="I2768" t="n">
        <v>0.5</v>
      </c>
      <c r="J2768" t="n">
        <v>0.5</v>
      </c>
      <c r="K2768" t="n">
        <v>0.2374910650464618</v>
      </c>
      <c r="L2768" t="n">
        <v>0.2625089349535382</v>
      </c>
      <c r="M2768" t="n">
        <v>0.5</v>
      </c>
    </row>
    <row r="2769">
      <c r="A2769" s="323" t="n">
        <v>46129.8653125</v>
      </c>
      <c r="B2769" s="82" t="n">
        <v>46129</v>
      </c>
      <c r="C2769" t="n">
        <v>402.7</v>
      </c>
      <c r="D2769" t="n">
        <v>844.1</v>
      </c>
      <c r="E2769" t="n">
        <v>5.4</v>
      </c>
      <c r="F2769" t="n">
        <v>10.6</v>
      </c>
      <c r="G2769" t="n">
        <v>0.4770761758085534</v>
      </c>
      <c r="H2769" t="n">
        <v>0.5229238241914466</v>
      </c>
      <c r="I2769" t="n">
        <v>0.5094339622641509</v>
      </c>
      <c r="J2769" t="n">
        <v>0.490566037735849</v>
      </c>
      <c r="K2769" t="n">
        <v>0.2430388065439801</v>
      </c>
      <c r="L2769" t="n">
        <v>0.2663951557201709</v>
      </c>
      <c r="M2769" t="n">
        <v>0.490566037735849</v>
      </c>
    </row>
    <row r="2770">
      <c r="A2770" s="323" t="n">
        <v>46129.91881944444</v>
      </c>
      <c r="B2770" s="82" t="n">
        <v>46129</v>
      </c>
      <c r="C2770" t="n">
        <v>407.1</v>
      </c>
      <c r="D2770" t="n">
        <v>844.2</v>
      </c>
      <c r="E2770" t="n">
        <v>5.8</v>
      </c>
      <c r="F2770" t="n">
        <v>10.7</v>
      </c>
      <c r="G2770" t="n">
        <v>0.4822316986496091</v>
      </c>
      <c r="H2770" t="n">
        <v>0.5177683013503909</v>
      </c>
      <c r="I2770" t="n">
        <v>0.5420560747663552</v>
      </c>
      <c r="J2770" t="n">
        <v>0.4579439252336449</v>
      </c>
      <c r="K2770" t="n">
        <v>0.2613966216979189</v>
      </c>
      <c r="L2770" t="n">
        <v>0.2806594530684362</v>
      </c>
      <c r="M2770" t="n">
        <v>0.4579439252336449</v>
      </c>
    </row>
    <row r="2771">
      <c r="A2771" s="323" t="n">
        <v>46130.09359953704</v>
      </c>
      <c r="B2771" s="82" t="n">
        <v>46130</v>
      </c>
      <c r="C2771" t="n">
        <v>352.2</v>
      </c>
      <c r="D2771" t="n">
        <v>828.3</v>
      </c>
      <c r="E2771" t="n">
        <v>5.3</v>
      </c>
      <c r="F2771" t="n">
        <v>10.6</v>
      </c>
      <c r="G2771" t="n">
        <v>0.4252082578775806</v>
      </c>
      <c r="H2771" t="n">
        <v>0.5747917421224195</v>
      </c>
      <c r="I2771" t="n">
        <v>0.5</v>
      </c>
      <c r="J2771" t="n">
        <v>0.5</v>
      </c>
      <c r="K2771" t="n">
        <v>0.2126041289387903</v>
      </c>
      <c r="L2771" t="n">
        <v>0.2873958710612097</v>
      </c>
      <c r="M2771" t="n">
        <v>0.5</v>
      </c>
    </row>
    <row r="2772">
      <c r="A2772" s="323" t="n">
        <v>46130.12074074074</v>
      </c>
      <c r="B2772" s="82" t="n">
        <v>46130</v>
      </c>
      <c r="C2772" t="n">
        <v>390.3</v>
      </c>
      <c r="D2772" t="n">
        <v>825.2</v>
      </c>
      <c r="E2772" t="n">
        <v>5.4</v>
      </c>
      <c r="F2772" t="n">
        <v>10.7</v>
      </c>
      <c r="G2772" t="n">
        <v>0.4729762481822588</v>
      </c>
      <c r="H2772" t="n">
        <v>0.5270237518177412</v>
      </c>
      <c r="I2772" t="n">
        <v>0.5046728971962617</v>
      </c>
      <c r="J2772" t="n">
        <v>0.4953271028037383</v>
      </c>
      <c r="K2772" t="n">
        <v>0.2386982934751587</v>
      </c>
      <c r="L2772" t="n">
        <v>0.265974603721103</v>
      </c>
      <c r="M2772" t="n">
        <v>0.4953271028037383</v>
      </c>
    </row>
    <row r="2773">
      <c r="A2773" s="323" t="n">
        <v>46130.15832175926</v>
      </c>
      <c r="B2773" s="82" t="n">
        <v>46130</v>
      </c>
      <c r="C2773" t="n">
        <v>372.3</v>
      </c>
      <c r="D2773" t="n">
        <v>832.3</v>
      </c>
      <c r="E2773" t="n">
        <v>5.4</v>
      </c>
      <c r="F2773" t="n">
        <v>10.5</v>
      </c>
      <c r="G2773" t="n">
        <v>0.4473146701910369</v>
      </c>
      <c r="H2773" t="n">
        <v>0.5526853298089631</v>
      </c>
      <c r="I2773" t="n">
        <v>0.5142857142857143</v>
      </c>
      <c r="J2773" t="n">
        <v>0.4857142857142857</v>
      </c>
      <c r="K2773" t="n">
        <v>0.2300475446696762</v>
      </c>
      <c r="L2773" t="n">
        <v>0.2842381696160382</v>
      </c>
      <c r="M2773" t="n">
        <v>0.4857142857142857</v>
      </c>
    </row>
    <row r="2774">
      <c r="A2774" s="323" t="n">
        <v>46130.23494212963</v>
      </c>
      <c r="B2774" s="82" t="n">
        <v>46130</v>
      </c>
      <c r="C2774" t="n">
        <v>387.5</v>
      </c>
      <c r="D2774" t="n">
        <v>820.9</v>
      </c>
      <c r="E2774" t="n">
        <v>5.3</v>
      </c>
      <c r="F2774" t="n">
        <v>10.6</v>
      </c>
      <c r="G2774" t="n">
        <v>0.4720428797661104</v>
      </c>
      <c r="H2774" t="n">
        <v>0.5279571202338896</v>
      </c>
      <c r="I2774" t="n">
        <v>0.5</v>
      </c>
      <c r="J2774" t="n">
        <v>0.5</v>
      </c>
      <c r="K2774" t="n">
        <v>0.2360214398830552</v>
      </c>
      <c r="L2774" t="n">
        <v>0.2639785601169448</v>
      </c>
      <c r="M2774" t="n">
        <v>0.5</v>
      </c>
    </row>
    <row r="2775">
      <c r="A2775" s="323" t="n">
        <v>46130.28118055555</v>
      </c>
      <c r="B2775" s="82" t="n">
        <v>46130</v>
      </c>
      <c r="C2775" t="n">
        <v>390.2</v>
      </c>
      <c r="D2775" t="n">
        <v>828.6</v>
      </c>
      <c r="E2775" t="n">
        <v>5.3</v>
      </c>
      <c r="F2775" t="n">
        <v>10.6</v>
      </c>
      <c r="G2775" t="n">
        <v>0.4709147960415158</v>
      </c>
      <c r="H2775" t="n">
        <v>0.5290852039584842</v>
      </c>
      <c r="I2775" t="n">
        <v>0.5</v>
      </c>
      <c r="J2775" t="n">
        <v>0.5</v>
      </c>
      <c r="K2775" t="n">
        <v>0.2354573980207579</v>
      </c>
      <c r="L2775" t="n">
        <v>0.2645426019792421</v>
      </c>
      <c r="M2775" t="n">
        <v>0.5</v>
      </c>
    </row>
    <row r="2776">
      <c r="A2776" s="323" t="n">
        <v>46130.72430555556</v>
      </c>
      <c r="B2776" s="82" t="n">
        <v>46130</v>
      </c>
      <c r="C2776" t="n">
        <v>406.2</v>
      </c>
      <c r="D2776" t="n">
        <v>838.7</v>
      </c>
      <c r="E2776" t="n">
        <v>5.6</v>
      </c>
      <c r="F2776" t="n">
        <v>10.5</v>
      </c>
      <c r="G2776" t="n">
        <v>0.484320972934303</v>
      </c>
      <c r="H2776" t="n">
        <v>0.5156790270656969</v>
      </c>
      <c r="I2776" t="n">
        <v>0.5333333333333333</v>
      </c>
      <c r="J2776" t="n">
        <v>0.4666666666666667</v>
      </c>
      <c r="K2776" t="n">
        <v>0.258304518898295</v>
      </c>
      <c r="L2776" t="n">
        <v>0.2750288144350383</v>
      </c>
      <c r="M2776" t="n">
        <v>0.4666666666666667</v>
      </c>
    </row>
    <row r="2777">
      <c r="A2777" s="323" t="n">
        <v>46130.80097222222</v>
      </c>
      <c r="B2777" s="82" t="n">
        <v>46130</v>
      </c>
      <c r="C2777" t="n">
        <v>404.1</v>
      </c>
      <c r="D2777" t="n">
        <v>842.1</v>
      </c>
      <c r="E2777" t="n">
        <v>5.4</v>
      </c>
      <c r="F2777" t="n">
        <v>10.5</v>
      </c>
      <c r="G2777" t="n">
        <v>0.4798717491984325</v>
      </c>
      <c r="H2777" t="n">
        <v>0.5201282508015675</v>
      </c>
      <c r="I2777" t="n">
        <v>0.5142857142857143</v>
      </c>
      <c r="J2777" t="n">
        <v>0.4857142857142857</v>
      </c>
      <c r="K2777" t="n">
        <v>0.246791185302051</v>
      </c>
      <c r="L2777" t="n">
        <v>0.2674945289836633</v>
      </c>
      <c r="M2777" t="n">
        <v>0.4857142857142857</v>
      </c>
    </row>
    <row r="2778">
      <c r="A2778" s="323" t="n">
        <v>46130.90609953704</v>
      </c>
      <c r="B2778" s="82" t="n">
        <v>46130</v>
      </c>
      <c r="C2778" t="n">
        <v>405.3</v>
      </c>
      <c r="D2778" t="n">
        <v>843.2</v>
      </c>
      <c r="E2778" t="n">
        <v>5.7</v>
      </c>
      <c r="F2778" t="n">
        <v>10.7</v>
      </c>
      <c r="G2778" t="n">
        <v>0.480668880455408</v>
      </c>
      <c r="H2778" t="n">
        <v>0.519331119544592</v>
      </c>
      <c r="I2778" t="n">
        <v>0.5327102803738318</v>
      </c>
      <c r="J2778" t="n">
        <v>0.4672897196261682</v>
      </c>
      <c r="K2778" t="n">
        <v>0.2560572540743762</v>
      </c>
      <c r="L2778" t="n">
        <v>0.2766530262994556</v>
      </c>
      <c r="M2778" t="n">
        <v>0.4672897196261682</v>
      </c>
    </row>
    <row r="2779">
      <c r="A2779" s="323" t="n">
        <v>46131.04778935185</v>
      </c>
      <c r="B2779" s="82" t="n">
        <v>46131</v>
      </c>
      <c r="C2779" t="n">
        <v>366.6</v>
      </c>
      <c r="D2779" t="n">
        <v>843.7</v>
      </c>
      <c r="E2779" t="n">
        <v>5.2</v>
      </c>
      <c r="F2779" t="n">
        <v>10.3</v>
      </c>
      <c r="G2779" t="n">
        <v>0.4345146379044684</v>
      </c>
      <c r="H2779" t="n">
        <v>0.5654853620955316</v>
      </c>
      <c r="I2779" t="n">
        <v>0.5048543689320388</v>
      </c>
      <c r="J2779" t="n">
        <v>0.4951456310679612</v>
      </c>
      <c r="K2779" t="n">
        <v>0.2193666133109938</v>
      </c>
      <c r="L2779" t="n">
        <v>0.2854877556210451</v>
      </c>
      <c r="M2779" t="n">
        <v>0.4951456310679612</v>
      </c>
    </row>
    <row r="2780">
      <c r="A2780" s="323" t="n">
        <v>46131.07990740741</v>
      </c>
      <c r="B2780" s="82" t="n">
        <v>46131</v>
      </c>
      <c r="C2780" t="n">
        <v>370</v>
      </c>
      <c r="D2780" t="n">
        <v>858.4</v>
      </c>
      <c r="E2780" t="n">
        <v>5.5</v>
      </c>
      <c r="F2780" t="n">
        <v>10.5</v>
      </c>
      <c r="G2780" t="n">
        <v>0.4310344827586207</v>
      </c>
      <c r="H2780" t="n">
        <v>0.5689655172413793</v>
      </c>
      <c r="I2780" t="n">
        <v>0.5238095238095238</v>
      </c>
      <c r="J2780" t="n">
        <v>0.4761904761904762</v>
      </c>
      <c r="K2780" t="n">
        <v>0.2257799671592775</v>
      </c>
      <c r="L2780" t="n">
        <v>0.2980295566502463</v>
      </c>
      <c r="M2780" t="n">
        <v>0.4761904761904762</v>
      </c>
    </row>
    <row r="2781">
      <c r="A2781" s="323" t="n">
        <v>46131.11650462963</v>
      </c>
      <c r="B2781" s="82" t="n">
        <v>46131</v>
      </c>
      <c r="C2781" t="n">
        <v>368.3</v>
      </c>
      <c r="D2781" t="n">
        <v>843.9</v>
      </c>
      <c r="E2781" t="n">
        <v>5.6</v>
      </c>
      <c r="F2781" t="n">
        <v>10.7</v>
      </c>
      <c r="G2781" t="n">
        <v>0.436426116838488</v>
      </c>
      <c r="H2781" t="n">
        <v>0.563573883161512</v>
      </c>
      <c r="I2781" t="n">
        <v>0.5233644859813084</v>
      </c>
      <c r="J2781" t="n">
        <v>0.4766355140186916</v>
      </c>
      <c r="K2781" t="n">
        <v>0.2284099303079937</v>
      </c>
      <c r="L2781" t="n">
        <v>0.2949545556733147</v>
      </c>
      <c r="M2781" t="n">
        <v>0.4766355140186916</v>
      </c>
    </row>
    <row r="2782">
      <c r="A2782" s="323" t="n">
        <v>46131.17269675926</v>
      </c>
      <c r="B2782" s="82" t="n">
        <v>46131</v>
      </c>
      <c r="C2782" t="n">
        <v>380.5</v>
      </c>
      <c r="D2782" t="n">
        <v>840.6</v>
      </c>
      <c r="E2782" t="n">
        <v>5.3</v>
      </c>
      <c r="F2782" t="n">
        <v>10.5</v>
      </c>
      <c r="G2782" t="n">
        <v>0.452652866999762</v>
      </c>
      <c r="H2782" t="n">
        <v>0.547347133000238</v>
      </c>
      <c r="I2782" t="n">
        <v>0.5047619047619047</v>
      </c>
      <c r="J2782" t="n">
        <v>0.4952380952380953</v>
      </c>
      <c r="K2782" t="n">
        <v>0.228481923342737</v>
      </c>
      <c r="L2782" t="n">
        <v>0.2762799814191677</v>
      </c>
      <c r="M2782" t="n">
        <v>0.4952380952380953</v>
      </c>
    </row>
    <row r="2783">
      <c r="A2783" s="323" t="n">
        <v>46131.19435185185</v>
      </c>
      <c r="B2783" s="82" t="n">
        <v>46131</v>
      </c>
      <c r="C2783" t="n">
        <v>376.3</v>
      </c>
      <c r="D2783" t="n">
        <v>825.3</v>
      </c>
      <c r="E2783" t="n">
        <v>5.3</v>
      </c>
      <c r="F2783" t="n">
        <v>10.4</v>
      </c>
      <c r="G2783" t="n">
        <v>0.4559554101538835</v>
      </c>
      <c r="H2783" t="n">
        <v>0.5440445898461165</v>
      </c>
      <c r="I2783" t="n">
        <v>0.5096153846153846</v>
      </c>
      <c r="J2783" t="n">
        <v>0.4903846153846154</v>
      </c>
      <c r="K2783" t="n">
        <v>0.2323618917130368</v>
      </c>
      <c r="L2783" t="n">
        <v>0.2772534929023478</v>
      </c>
      <c r="M2783" t="n">
        <v>0.4903846153846154</v>
      </c>
    </row>
    <row r="2784">
      <c r="A2784" s="323" t="n">
        <v>46131.24081018518</v>
      </c>
      <c r="B2784" s="82" t="n">
        <v>46131</v>
      </c>
      <c r="C2784" t="n">
        <v>362.3</v>
      </c>
      <c r="D2784" t="n">
        <v>845.2</v>
      </c>
      <c r="E2784" t="n">
        <v>5.3</v>
      </c>
      <c r="F2784" t="n">
        <v>10.5</v>
      </c>
      <c r="G2784" t="n">
        <v>0.4286559394226219</v>
      </c>
      <c r="H2784" t="n">
        <v>0.5713440605773782</v>
      </c>
      <c r="I2784" t="n">
        <v>0.5047619047619047</v>
      </c>
      <c r="J2784" t="n">
        <v>0.4952380952380953</v>
      </c>
      <c r="K2784" t="n">
        <v>0.2163691884704663</v>
      </c>
      <c r="L2784" t="n">
        <v>0.2883927162914385</v>
      </c>
      <c r="M2784" t="n">
        <v>0.4952380952380953</v>
      </c>
    </row>
    <row r="2785">
      <c r="A2785" s="323" t="n">
        <v>46131.24085648148</v>
      </c>
      <c r="B2785" s="82" t="n">
        <v>46131</v>
      </c>
      <c r="C2785" t="n">
        <v>362.3</v>
      </c>
      <c r="D2785" t="n">
        <v>845.2</v>
      </c>
      <c r="E2785" t="n">
        <v>5.3</v>
      </c>
      <c r="F2785" t="n">
        <v>10.5</v>
      </c>
      <c r="G2785" t="n">
        <v>0.4286559394226219</v>
      </c>
      <c r="H2785" t="n">
        <v>0.5713440605773782</v>
      </c>
      <c r="I2785" t="n">
        <v>0.5047619047619047</v>
      </c>
      <c r="J2785" t="n">
        <v>0.4952380952380953</v>
      </c>
      <c r="K2785" t="n">
        <v>0.2163691884704663</v>
      </c>
      <c r="L2785" t="n">
        <v>0.2883927162914385</v>
      </c>
      <c r="M2785" t="n">
        <v>0.4952380952380953</v>
      </c>
    </row>
    <row r="2786">
      <c r="A2786" s="323" t="n">
        <v>46131.291875</v>
      </c>
      <c r="B2786" s="82" t="n">
        <v>46131</v>
      </c>
      <c r="C2786" t="n">
        <v>360.5</v>
      </c>
      <c r="D2786" t="n">
        <v>848.3</v>
      </c>
      <c r="E2786" t="n">
        <v>5.4</v>
      </c>
      <c r="F2786" t="n">
        <v>10.6</v>
      </c>
      <c r="G2786" t="n">
        <v>0.4249675822232701</v>
      </c>
      <c r="H2786" t="n">
        <v>0.5750324177767299</v>
      </c>
      <c r="I2786" t="n">
        <v>0.5094339622641509</v>
      </c>
      <c r="J2786" t="n">
        <v>0.490566037735849</v>
      </c>
      <c r="K2786" t="n">
        <v>0.2164929192458168</v>
      </c>
      <c r="L2786" t="n">
        <v>0.2929410430183341</v>
      </c>
      <c r="M2786" t="n">
        <v>0.490566037735849</v>
      </c>
    </row>
    <row r="2787">
      <c r="A2787" s="323" t="n">
        <v>46131.78412037037</v>
      </c>
      <c r="B2787" s="82" t="n">
        <v>46131</v>
      </c>
      <c r="C2787" t="n">
        <v>396.4</v>
      </c>
      <c r="D2787" t="n">
        <v>829.8</v>
      </c>
      <c r="E2787" t="n">
        <v>5.3</v>
      </c>
      <c r="F2787" t="n">
        <v>10.3</v>
      </c>
      <c r="G2787" t="n">
        <v>0.477705471197879</v>
      </c>
      <c r="H2787" t="n">
        <v>0.522294528802121</v>
      </c>
      <c r="I2787" t="n">
        <v>0.5145631067961165</v>
      </c>
      <c r="J2787" t="n">
        <v>0.4854368932038836</v>
      </c>
      <c r="K2787" t="n">
        <v>0.2458096113930834</v>
      </c>
      <c r="L2787" t="n">
        <v>0.2687534954030331</v>
      </c>
      <c r="M2787" t="n">
        <v>0.4854368932038836</v>
      </c>
    </row>
    <row r="2788">
      <c r="A2788" s="323" t="n">
        <v>46131.8159375</v>
      </c>
      <c r="B2788" s="82" t="n">
        <v>46131</v>
      </c>
      <c r="C2788" t="n">
        <v>401.2</v>
      </c>
      <c r="D2788" t="n">
        <v>831.2</v>
      </c>
      <c r="E2788" t="n">
        <v>5.3</v>
      </c>
      <c r="F2788" t="n">
        <v>10.4</v>
      </c>
      <c r="G2788" t="n">
        <v>0.4826756496631376</v>
      </c>
      <c r="H2788" t="n">
        <v>0.5173243503368624</v>
      </c>
      <c r="I2788" t="n">
        <v>0.5096153846153846</v>
      </c>
      <c r="J2788" t="n">
        <v>0.4903846153846154</v>
      </c>
      <c r="K2788" t="n">
        <v>0.2459789368475605</v>
      </c>
      <c r="L2788" t="n">
        <v>0.2636364477678241</v>
      </c>
      <c r="M2788" t="n">
        <v>0.4903846153846154</v>
      </c>
    </row>
    <row r="2789">
      <c r="A2789" s="323" t="n">
        <v>46131.94347222222</v>
      </c>
      <c r="B2789" s="82" t="n">
        <v>46131</v>
      </c>
      <c r="C2789" t="n">
        <v>400</v>
      </c>
      <c r="D2789" t="n">
        <v>832.4</v>
      </c>
      <c r="E2789" t="n">
        <v>5.3</v>
      </c>
      <c r="F2789" t="n">
        <v>10.3</v>
      </c>
      <c r="G2789" t="n">
        <v>0.4805382027871216</v>
      </c>
      <c r="H2789" t="n">
        <v>0.5194617972128784</v>
      </c>
      <c r="I2789" t="n">
        <v>0.5145631067961165</v>
      </c>
      <c r="J2789" t="n">
        <v>0.4854368932038836</v>
      </c>
      <c r="K2789" t="n">
        <v>0.2472672305603635</v>
      </c>
      <c r="L2789" t="n">
        <v>0.267295876235753</v>
      </c>
      <c r="M2789" t="n">
        <v>0.4854368932038836</v>
      </c>
    </row>
    <row r="2790">
      <c r="A2790" s="323" t="n">
        <v>46132.05399305555</v>
      </c>
      <c r="B2790" s="82" t="n">
        <v>46132</v>
      </c>
      <c r="C2790" t="n">
        <v>386.4</v>
      </c>
      <c r="D2790" t="n">
        <v>827.5</v>
      </c>
      <c r="E2790" t="n">
        <v>5.3</v>
      </c>
      <c r="F2790" t="n">
        <v>10.7</v>
      </c>
      <c r="G2790" t="n">
        <v>0.4669486404833836</v>
      </c>
      <c r="H2790" t="n">
        <v>0.5330513595166163</v>
      </c>
      <c r="I2790" t="n">
        <v>0.4953271028037383</v>
      </c>
      <c r="J2790" t="n">
        <v>0.5046728971962616</v>
      </c>
      <c r="K2790" t="n">
        <v>0.2312923172487788</v>
      </c>
      <c r="L2790" t="n">
        <v>0.2640347855549595</v>
      </c>
      <c r="M2790" t="n">
        <v>0.5046728971962616</v>
      </c>
    </row>
    <row r="2791">
      <c r="A2791" s="323" t="n">
        <v>46132.09732638889</v>
      </c>
      <c r="B2791" s="82" t="n">
        <v>46132</v>
      </c>
      <c r="C2791" t="n">
        <v>388.5</v>
      </c>
      <c r="D2791" t="n">
        <v>821</v>
      </c>
      <c r="E2791" t="n">
        <v>5.2</v>
      </c>
      <c r="F2791" t="n">
        <v>10.1</v>
      </c>
      <c r="G2791" t="n">
        <v>0.4732034104750305</v>
      </c>
      <c r="H2791" t="n">
        <v>0.5267965895249695</v>
      </c>
      <c r="I2791" t="n">
        <v>0.5148514851485149</v>
      </c>
      <c r="J2791" t="n">
        <v>0.4851485148514851</v>
      </c>
      <c r="K2791" t="n">
        <v>0.2436294786604117</v>
      </c>
      <c r="L2791" t="n">
        <v>0.2712220064881031</v>
      </c>
      <c r="M2791" t="n">
        <v>0.4851485148514851</v>
      </c>
    </row>
    <row r="2792">
      <c r="A2792" s="323" t="n">
        <v>46132.13693287037</v>
      </c>
      <c r="B2792" s="82" t="n">
        <v>46132</v>
      </c>
      <c r="C2792" t="n">
        <v>382.3</v>
      </c>
      <c r="D2792" t="n">
        <v>842.8</v>
      </c>
      <c r="E2792" t="n">
        <v>5.2</v>
      </c>
      <c r="F2792" t="n">
        <v>10.4</v>
      </c>
      <c r="G2792" t="n">
        <v>0.4536070242050309</v>
      </c>
      <c r="H2792" t="n">
        <v>0.5463929757949691</v>
      </c>
      <c r="I2792" t="n">
        <v>0.5</v>
      </c>
      <c r="J2792" t="n">
        <v>0.5</v>
      </c>
      <c r="K2792" t="n">
        <v>0.2268035121025155</v>
      </c>
      <c r="L2792" t="n">
        <v>0.2731964878974846</v>
      </c>
      <c r="M2792" t="n">
        <v>0.5</v>
      </c>
    </row>
    <row r="2793">
      <c r="A2793" s="323" t="n">
        <v>46132.16666666666</v>
      </c>
      <c r="B2793" s="82" t="n">
        <v>46132</v>
      </c>
      <c r="C2793" t="n">
        <v>375.7</v>
      </c>
      <c r="D2793" t="n">
        <v>843.4</v>
      </c>
      <c r="E2793" t="n">
        <v>5.3</v>
      </c>
      <c r="F2793" t="n">
        <v>10.6</v>
      </c>
      <c r="G2793" t="n">
        <v>0.4454588570073512</v>
      </c>
      <c r="H2793" t="n">
        <v>0.5545411429926488</v>
      </c>
      <c r="I2793" t="n">
        <v>0.5</v>
      </c>
      <c r="J2793" t="n">
        <v>0.5</v>
      </c>
      <c r="K2793" t="n">
        <v>0.2227294285036756</v>
      </c>
      <c r="L2793" t="n">
        <v>0.2772705714963244</v>
      </c>
      <c r="M2793" t="n">
        <v>0.5</v>
      </c>
    </row>
    <row r="2794">
      <c r="A2794" s="323" t="n">
        <v>46132.21047453704</v>
      </c>
      <c r="B2794" s="82" t="n">
        <v>46132</v>
      </c>
      <c r="C2794" t="n">
        <v>390.5</v>
      </c>
      <c r="D2794" t="n">
        <v>836</v>
      </c>
      <c r="E2794" t="n">
        <v>5.4</v>
      </c>
      <c r="F2794" t="n">
        <v>10.3</v>
      </c>
      <c r="G2794" t="n">
        <v>0.4671052631578947</v>
      </c>
      <c r="H2794" t="n">
        <v>0.5328947368421053</v>
      </c>
      <c r="I2794" t="n">
        <v>0.5242718446601942</v>
      </c>
      <c r="J2794" t="n">
        <v>0.4757281553398058</v>
      </c>
      <c r="K2794" t="n">
        <v>0.2448901379662749</v>
      </c>
      <c r="L2794" t="n">
        <v>0.2793817066939193</v>
      </c>
      <c r="M2794" t="n">
        <v>0.4757281553398058</v>
      </c>
    </row>
    <row r="2795">
      <c r="A2795" s="323" t="n">
        <v>46132.23954861111</v>
      </c>
      <c r="B2795" s="82" t="n">
        <v>46132</v>
      </c>
      <c r="C2795" t="n">
        <v>387.3</v>
      </c>
      <c r="D2795" t="n">
        <v>831.2</v>
      </c>
      <c r="E2795" t="n">
        <v>5.3</v>
      </c>
      <c r="F2795" t="n">
        <v>10.3</v>
      </c>
      <c r="G2795" t="n">
        <v>0.4659528392685274</v>
      </c>
      <c r="H2795" t="n">
        <v>0.5340471607314726</v>
      </c>
      <c r="I2795" t="n">
        <v>0.5145631067961165</v>
      </c>
      <c r="J2795" t="n">
        <v>0.4854368932038836</v>
      </c>
      <c r="K2795" t="n">
        <v>0.239762140594485</v>
      </c>
      <c r="L2795" t="n">
        <v>0.2748009662016315</v>
      </c>
      <c r="M2795" t="n">
        <v>0.4854368932038836</v>
      </c>
    </row>
    <row r="2796">
      <c r="A2796" s="323" t="n">
        <v>46132.28331018519</v>
      </c>
      <c r="B2796" s="82" t="n">
        <v>46132</v>
      </c>
      <c r="C2796" t="n">
        <v>378.6</v>
      </c>
      <c r="D2796" t="n">
        <v>854</v>
      </c>
      <c r="E2796" t="n">
        <v>5.4</v>
      </c>
      <c r="F2796" t="n">
        <v>10.3</v>
      </c>
      <c r="G2796" t="n">
        <v>0.4433255269320843</v>
      </c>
      <c r="H2796" t="n">
        <v>0.5566744730679156</v>
      </c>
      <c r="I2796" t="n">
        <v>0.5242718446601942</v>
      </c>
      <c r="J2796" t="n">
        <v>0.4757281553398058</v>
      </c>
      <c r="K2796" t="n">
        <v>0.2324230917896364</v>
      </c>
      <c r="L2796" t="n">
        <v>0.2918487528705577</v>
      </c>
      <c r="M2796" t="n">
        <v>0.4757281553398058</v>
      </c>
    </row>
    <row r="2797">
      <c r="A2797" s="323" t="n">
        <v>46133.07563657407</v>
      </c>
      <c r="B2797" s="82" t="n">
        <v>46133</v>
      </c>
      <c r="C2797" t="n">
        <v>365.2</v>
      </c>
      <c r="D2797" t="n">
        <v>845.2</v>
      </c>
      <c r="E2797" t="n">
        <v>5.6</v>
      </c>
      <c r="F2797" t="n">
        <v>10.7</v>
      </c>
      <c r="G2797" t="n">
        <v>0.4320870799810695</v>
      </c>
      <c r="H2797" t="n">
        <v>0.5679129200189305</v>
      </c>
      <c r="I2797" t="n">
        <v>0.5233644859813084</v>
      </c>
      <c r="J2797" t="n">
        <v>0.4766355140186916</v>
      </c>
      <c r="K2797" t="n">
        <v>0.2261390325134569</v>
      </c>
      <c r="L2797" t="n">
        <v>0.2972254534678514</v>
      </c>
      <c r="M2797" t="n">
        <v>0.4766355140186916</v>
      </c>
    </row>
    <row r="2798">
      <c r="A2798" s="323" t="n">
        <v>46133.12280092593</v>
      </c>
      <c r="B2798" s="82" t="n">
        <v>46133</v>
      </c>
      <c r="C2798" t="n">
        <v>377.3</v>
      </c>
      <c r="D2798" t="n">
        <v>843.5</v>
      </c>
      <c r="E2798" t="n">
        <v>5.2</v>
      </c>
      <c r="F2798" t="n">
        <v>10.8</v>
      </c>
      <c r="G2798" t="n">
        <v>0.4473029045643154</v>
      </c>
      <c r="H2798" t="n">
        <v>0.5526970954356847</v>
      </c>
      <c r="I2798" t="n">
        <v>0.4814814814814815</v>
      </c>
      <c r="J2798" t="n">
        <v>0.5185185185185185</v>
      </c>
      <c r="K2798" t="n">
        <v>0.2153680651605963</v>
      </c>
      <c r="L2798" t="n">
        <v>0.2661134163208852</v>
      </c>
      <c r="M2798" t="n">
        <v>0.5185185185185185</v>
      </c>
    </row>
    <row r="2799">
      <c r="A2799" s="323" t="n">
        <v>46133.15601851852</v>
      </c>
      <c r="B2799" s="82" t="n">
        <v>46133</v>
      </c>
      <c r="C2799" t="n">
        <v>372.7</v>
      </c>
      <c r="D2799" t="n">
        <v>886.3</v>
      </c>
      <c r="E2799" t="n">
        <v>5.3</v>
      </c>
      <c r="F2799" t="n">
        <v>10.6</v>
      </c>
      <c r="G2799" t="n">
        <v>0.420512241904547</v>
      </c>
      <c r="H2799" t="n">
        <v>0.5794877580954529</v>
      </c>
      <c r="I2799" t="n">
        <v>0.5</v>
      </c>
      <c r="J2799" t="n">
        <v>0.5</v>
      </c>
      <c r="K2799" t="n">
        <v>0.2102561209522735</v>
      </c>
      <c r="L2799" t="n">
        <v>0.2897438790477265</v>
      </c>
      <c r="M2799" t="n">
        <v>0.5</v>
      </c>
    </row>
    <row r="2800">
      <c r="A2800" s="323" t="n">
        <v>46133.19570601852</v>
      </c>
      <c r="B2800" s="82" t="n">
        <v>46133</v>
      </c>
      <c r="C2800" t="n">
        <v>374.6</v>
      </c>
      <c r="D2800" t="n">
        <v>846.2</v>
      </c>
      <c r="E2800" t="n">
        <v>5.2</v>
      </c>
      <c r="F2800" t="n">
        <v>10.4</v>
      </c>
      <c r="G2800" t="n">
        <v>0.4426849444575751</v>
      </c>
      <c r="H2800" t="n">
        <v>0.557315055542425</v>
      </c>
      <c r="I2800" t="n">
        <v>0.5</v>
      </c>
      <c r="J2800" t="n">
        <v>0.5</v>
      </c>
      <c r="K2800" t="n">
        <v>0.2213424722287875</v>
      </c>
      <c r="L2800" t="n">
        <v>0.2786575277712125</v>
      </c>
      <c r="M2800" t="n">
        <v>0.5</v>
      </c>
    </row>
    <row r="2801">
      <c r="A2801" s="323" t="n">
        <v>46133.23354166667</v>
      </c>
      <c r="B2801" s="82" t="n">
        <v>46133</v>
      </c>
      <c r="C2801" t="n">
        <v>382.4</v>
      </c>
      <c r="D2801" t="n">
        <v>826.3</v>
      </c>
      <c r="E2801" t="n">
        <v>5.3</v>
      </c>
      <c r="F2801" t="n">
        <v>10.5</v>
      </c>
      <c r="G2801" t="n">
        <v>0.4627859131066199</v>
      </c>
      <c r="H2801" t="n">
        <v>0.5372140868933801</v>
      </c>
      <c r="I2801" t="n">
        <v>0.5047619047619047</v>
      </c>
      <c r="J2801" t="n">
        <v>0.4952380952380953</v>
      </c>
      <c r="K2801" t="n">
        <v>0.2335966989966748</v>
      </c>
      <c r="L2801" t="n">
        <v>0.27116520576523</v>
      </c>
      <c r="M2801" t="n">
        <v>0.4952380952380953</v>
      </c>
    </row>
    <row r="2802">
      <c r="A2802" s="323" t="n">
        <v>46133.27994212963</v>
      </c>
      <c r="B2802" s="82" t="n">
        <v>46133</v>
      </c>
      <c r="C2802" t="n">
        <v>390.2</v>
      </c>
      <c r="D2802" t="n">
        <v>843.1</v>
      </c>
      <c r="E2802" t="n">
        <v>5.6</v>
      </c>
      <c r="F2802" t="n">
        <v>10.3</v>
      </c>
      <c r="G2802" t="n">
        <v>0.462815798837623</v>
      </c>
      <c r="H2802" t="n">
        <v>0.537184201162377</v>
      </c>
      <c r="I2802" t="n">
        <v>0.5436893203883495</v>
      </c>
      <c r="J2802" t="n">
        <v>0.4563106796116506</v>
      </c>
      <c r="K2802" t="n">
        <v>0.2516280071350183</v>
      </c>
      <c r="L2802" t="n">
        <v>0.2920613132533312</v>
      </c>
      <c r="M2802" t="n">
        <v>0.4563106796116506</v>
      </c>
    </row>
    <row r="2803">
      <c r="A2803" s="323" t="n">
        <v>46133.70069444444</v>
      </c>
      <c r="B2803" s="82" t="n">
        <v>46133</v>
      </c>
      <c r="C2803" t="n">
        <v>402.4</v>
      </c>
      <c r="D2803" t="n">
        <v>842.1</v>
      </c>
      <c r="E2803" t="n">
        <v>5.4</v>
      </c>
      <c r="F2803" t="n">
        <v>10.5</v>
      </c>
      <c r="G2803" t="n">
        <v>0.4778529865811661</v>
      </c>
      <c r="H2803" t="n">
        <v>0.522147013418834</v>
      </c>
      <c r="I2803" t="n">
        <v>0.5142857142857143</v>
      </c>
      <c r="J2803" t="n">
        <v>0.4857142857142857</v>
      </c>
      <c r="K2803" t="n">
        <v>0.2457529645274569</v>
      </c>
      <c r="L2803" t="n">
        <v>0.2685327497582575</v>
      </c>
      <c r="M2803" t="n">
        <v>0.4857142857142857</v>
      </c>
    </row>
    <row r="2804">
      <c r="A2804" s="323" t="n">
        <v>46133.74025462963</v>
      </c>
      <c r="B2804" s="82" t="n">
        <v>46133</v>
      </c>
      <c r="C2804" t="n">
        <v>398.7</v>
      </c>
      <c r="D2804" t="n">
        <v>840.1</v>
      </c>
      <c r="E2804" t="n">
        <v>5.4</v>
      </c>
      <c r="F2804" t="n">
        <v>10.6</v>
      </c>
      <c r="G2804" t="n">
        <v>0.4745863587668134</v>
      </c>
      <c r="H2804" t="n">
        <v>0.5254136412331866</v>
      </c>
      <c r="I2804" t="n">
        <v>0.5094339622641509</v>
      </c>
      <c r="J2804" t="n">
        <v>0.490566037735849</v>
      </c>
      <c r="K2804" t="n">
        <v>0.2417704091830936</v>
      </c>
      <c r="L2804" t="n">
        <v>0.2676635530810573</v>
      </c>
      <c r="M2804" t="n">
        <v>0.490566037735849</v>
      </c>
    </row>
    <row r="2805">
      <c r="A2805" s="323" t="n">
        <v>46133.810625</v>
      </c>
      <c r="B2805" s="82" t="n">
        <v>46133</v>
      </c>
      <c r="C2805" t="n">
        <v>403.4</v>
      </c>
      <c r="D2805" t="n">
        <v>842.1</v>
      </c>
      <c r="E2805" t="n">
        <v>5.4</v>
      </c>
      <c r="F2805" t="n">
        <v>10.6</v>
      </c>
      <c r="G2805" t="n">
        <v>0.4790404940030875</v>
      </c>
      <c r="H2805" t="n">
        <v>0.5209595059969125</v>
      </c>
      <c r="I2805" t="n">
        <v>0.5094339622641509</v>
      </c>
      <c r="J2805" t="n">
        <v>0.490566037735849</v>
      </c>
      <c r="K2805" t="n">
        <v>0.2440394969449691</v>
      </c>
      <c r="L2805" t="n">
        <v>0.2653944653191819</v>
      </c>
      <c r="M2805" t="n">
        <v>0.490566037735849</v>
      </c>
    </row>
    <row r="2806">
      <c r="A2806" s="323" t="n">
        <v>46134.05064814815</v>
      </c>
      <c r="B2806" s="82" t="n">
        <v>46134</v>
      </c>
      <c r="C2806" t="n">
        <v>399.3</v>
      </c>
      <c r="D2806" t="n">
        <v>856.2</v>
      </c>
      <c r="E2806" t="n">
        <v>5.4</v>
      </c>
      <c r="F2806" t="n">
        <v>10.3</v>
      </c>
      <c r="G2806" t="n">
        <v>0.4663629992992291</v>
      </c>
      <c r="H2806" t="n">
        <v>0.5336370007007709</v>
      </c>
      <c r="I2806" t="n">
        <v>0.5242718446601942</v>
      </c>
      <c r="J2806" t="n">
        <v>0.4757281553398058</v>
      </c>
      <c r="K2806" t="n">
        <v>0.2445009899238677</v>
      </c>
      <c r="L2806" t="n">
        <v>0.2797708547363265</v>
      </c>
      <c r="M2806" t="n">
        <v>0.4757281553398058</v>
      </c>
    </row>
    <row r="2807">
      <c r="A2807" s="323" t="n">
        <v>46134.0793287037</v>
      </c>
      <c r="B2807" s="82" t="n">
        <v>46134</v>
      </c>
      <c r="C2807" t="n">
        <v>381.5</v>
      </c>
      <c r="D2807" t="n">
        <v>842.3</v>
      </c>
      <c r="E2807" t="n">
        <v>5.5</v>
      </c>
      <c r="F2807" t="n">
        <v>10.3</v>
      </c>
      <c r="G2807" t="n">
        <v>0.4529265107443904</v>
      </c>
      <c r="H2807" t="n">
        <v>0.5470734892556096</v>
      </c>
      <c r="I2807" t="n">
        <v>0.5339805825242718</v>
      </c>
      <c r="J2807" t="n">
        <v>0.4660194174757282</v>
      </c>
      <c r="K2807" t="n">
        <v>0.2418539620479754</v>
      </c>
      <c r="L2807" t="n">
        <v>0.2921266204762964</v>
      </c>
      <c r="M2807" t="n">
        <v>0.4660194174757282</v>
      </c>
    </row>
    <row r="2808">
      <c r="A2808" s="323" t="n">
        <v>46134.10678240741</v>
      </c>
      <c r="B2808" s="82" t="n">
        <v>46134</v>
      </c>
      <c r="C2808" t="n">
        <v>385.5</v>
      </c>
      <c r="D2808" t="n">
        <v>849.3</v>
      </c>
      <c r="E2808" t="n">
        <v>5.4</v>
      </c>
      <c r="F2808" t="n">
        <v>10.4</v>
      </c>
      <c r="G2808" t="n">
        <v>0.4539032144118686</v>
      </c>
      <c r="H2808" t="n">
        <v>0.5460967855881314</v>
      </c>
      <c r="I2808" t="n">
        <v>0.5192307692307693</v>
      </c>
      <c r="J2808" t="n">
        <v>0.4807692307692307</v>
      </c>
      <c r="K2808" t="n">
        <v>0.2356805151753933</v>
      </c>
      <c r="L2808" t="n">
        <v>0.2835502540553759</v>
      </c>
      <c r="M2808" t="n">
        <v>0.4807692307692307</v>
      </c>
    </row>
    <row r="2809">
      <c r="A2809" s="323" t="n">
        <v>46134.16378472222</v>
      </c>
      <c r="B2809" s="82" t="n">
        <v>46134</v>
      </c>
      <c r="C2809" t="n">
        <v>379.1</v>
      </c>
      <c r="D2809" t="n">
        <v>831.7</v>
      </c>
      <c r="E2809" t="n">
        <v>5.2</v>
      </c>
      <c r="F2809" t="n">
        <v>10.3</v>
      </c>
      <c r="G2809" t="n">
        <v>0.4558133942527354</v>
      </c>
      <c r="H2809" t="n">
        <v>0.5441866057472646</v>
      </c>
      <c r="I2809" t="n">
        <v>0.5048543689320388</v>
      </c>
      <c r="J2809" t="n">
        <v>0.4951456310679612</v>
      </c>
      <c r="K2809" t="n">
        <v>0.2301193835062353</v>
      </c>
      <c r="L2809" t="n">
        <v>0.2747349854258035</v>
      </c>
      <c r="M2809" t="n">
        <v>0.4951456310679612</v>
      </c>
    </row>
    <row r="2810">
      <c r="A2810" s="323" t="n">
        <v>46134.19662037037</v>
      </c>
      <c r="B2810" s="82" t="n">
        <v>46134</v>
      </c>
      <c r="C2810" t="n">
        <v>396.9</v>
      </c>
      <c r="D2810" t="n">
        <v>833.9</v>
      </c>
      <c r="E2810" t="n">
        <v>5.3</v>
      </c>
      <c r="F2810" t="n">
        <v>10.5</v>
      </c>
      <c r="G2810" t="n">
        <v>0.4759563496822161</v>
      </c>
      <c r="H2810" t="n">
        <v>0.5240436503177839</v>
      </c>
      <c r="I2810" t="n">
        <v>0.5047619047619047</v>
      </c>
      <c r="J2810" t="n">
        <v>0.4952380952380953</v>
      </c>
      <c r="K2810" t="n">
        <v>0.2402446336491186</v>
      </c>
      <c r="L2810" t="n">
        <v>0.2645172711127862</v>
      </c>
      <c r="M2810" t="n">
        <v>0.4952380952380953</v>
      </c>
    </row>
    <row r="2811">
      <c r="A2811" s="323" t="n">
        <v>46134.24384259259</v>
      </c>
      <c r="B2811" s="82" t="n">
        <v>46134</v>
      </c>
      <c r="C2811" t="n">
        <v>383.9</v>
      </c>
      <c r="D2811" t="n">
        <v>836.3</v>
      </c>
      <c r="E2811" t="n">
        <v>5.3</v>
      </c>
      <c r="F2811" t="n">
        <v>10.6</v>
      </c>
      <c r="G2811" t="n">
        <v>0.4590457969628124</v>
      </c>
      <c r="H2811" t="n">
        <v>0.5409542030371877</v>
      </c>
      <c r="I2811" t="n">
        <v>0.5</v>
      </c>
      <c r="J2811" t="n">
        <v>0.5</v>
      </c>
      <c r="K2811" t="n">
        <v>0.2295228984814062</v>
      </c>
      <c r="L2811" t="n">
        <v>0.2704771015185938</v>
      </c>
      <c r="M2811" t="n">
        <v>0.5</v>
      </c>
    </row>
    <row r="2812">
      <c r="A2812" s="323" t="n">
        <v>46134.28461805556</v>
      </c>
      <c r="B2812" s="82" t="n">
        <v>46134</v>
      </c>
      <c r="C2812" t="n">
        <v>402.8</v>
      </c>
      <c r="D2812" t="n">
        <v>842.3</v>
      </c>
      <c r="E2812" t="n">
        <v>5.4</v>
      </c>
      <c r="F2812" t="n">
        <v>10.4</v>
      </c>
      <c r="G2812" t="n">
        <v>0.478214412917013</v>
      </c>
      <c r="H2812" t="n">
        <v>0.5217855870829871</v>
      </c>
      <c r="I2812" t="n">
        <v>0.5192307692307693</v>
      </c>
      <c r="J2812" t="n">
        <v>0.4807692307692307</v>
      </c>
      <c r="K2812" t="n">
        <v>0.2483036374761414</v>
      </c>
      <c r="L2812" t="n">
        <v>0.2709271317546279</v>
      </c>
      <c r="M2812" t="n">
        <v>0.4807692307692307</v>
      </c>
    </row>
    <row r="2813">
      <c r="A2813" s="323" t="n">
        <v>46134.29526620371</v>
      </c>
      <c r="B2813" s="82" t="n">
        <v>46134</v>
      </c>
      <c r="C2813" t="n">
        <v>402.8</v>
      </c>
      <c r="D2813" t="n">
        <v>842.3</v>
      </c>
      <c r="E2813" t="n">
        <v>5.4</v>
      </c>
      <c r="F2813" t="n">
        <v>10.4</v>
      </c>
      <c r="G2813" t="n">
        <v>0.478214412917013</v>
      </c>
      <c r="H2813" t="n">
        <v>0.5217855870829871</v>
      </c>
      <c r="I2813" t="n">
        <v>0.5192307692307693</v>
      </c>
      <c r="J2813" t="n">
        <v>0.4807692307692307</v>
      </c>
      <c r="K2813" t="n">
        <v>0.2483036374761414</v>
      </c>
      <c r="L2813" t="n">
        <v>0.2709271317546279</v>
      </c>
      <c r="M2813" t="n">
        <v>0.4807692307692307</v>
      </c>
    </row>
    <row r="2814">
      <c r="A2814" s="323" t="n">
        <v>46135.03974537037</v>
      </c>
      <c r="B2814" s="82" t="n">
        <v>46135</v>
      </c>
      <c r="C2814" t="n">
        <v>365.5</v>
      </c>
      <c r="D2814" t="n">
        <v>832.8</v>
      </c>
      <c r="E2814" t="n">
        <v>5.5</v>
      </c>
      <c r="F2814" t="n">
        <v>10.3</v>
      </c>
      <c r="G2814" t="n">
        <v>0.43888088376561</v>
      </c>
      <c r="H2814" t="n">
        <v>0.56111911623439</v>
      </c>
      <c r="I2814" t="n">
        <v>0.5339805825242718</v>
      </c>
      <c r="J2814" t="n">
        <v>0.4660194174757282</v>
      </c>
      <c r="K2814" t="n">
        <v>0.2343538699719277</v>
      </c>
      <c r="L2814" t="n">
        <v>0.2996267125523442</v>
      </c>
      <c r="M2814" t="n">
        <v>0.4660194174757282</v>
      </c>
    </row>
    <row r="2815">
      <c r="A2815" s="323" t="n">
        <v>46135.07693287037</v>
      </c>
      <c r="B2815" s="82" t="n">
        <v>46135</v>
      </c>
      <c r="C2815" t="n">
        <v>381.6</v>
      </c>
      <c r="D2815" t="n">
        <v>835.4</v>
      </c>
      <c r="E2815" t="n">
        <v>5.3</v>
      </c>
      <c r="F2815" t="n">
        <v>10.5</v>
      </c>
      <c r="G2815" t="n">
        <v>0.456787167823797</v>
      </c>
      <c r="H2815" t="n">
        <v>0.543212832176203</v>
      </c>
      <c r="I2815" t="n">
        <v>0.5047619047619047</v>
      </c>
      <c r="J2815" t="n">
        <v>0.4952380952380953</v>
      </c>
      <c r="K2815" t="n">
        <v>0.2305687609015356</v>
      </c>
      <c r="L2815" t="n">
        <v>0.2741931438603691</v>
      </c>
      <c r="M2815" t="n">
        <v>0.4952380952380953</v>
      </c>
    </row>
    <row r="2816">
      <c r="A2816" s="323" t="n">
        <v>46135.13546296296</v>
      </c>
      <c r="B2816" s="82" t="n">
        <v>46135</v>
      </c>
      <c r="C2816" t="n">
        <v>388.4</v>
      </c>
      <c r="D2816" t="n">
        <v>831.5</v>
      </c>
      <c r="E2816" t="n">
        <v>5.3</v>
      </c>
      <c r="F2816" t="n">
        <v>10.6</v>
      </c>
      <c r="G2816" t="n">
        <v>0.4671076368009621</v>
      </c>
      <c r="H2816" t="n">
        <v>0.5328923631990379</v>
      </c>
      <c r="I2816" t="n">
        <v>0.5</v>
      </c>
      <c r="J2816" t="n">
        <v>0.5</v>
      </c>
      <c r="K2816" t="n">
        <v>0.233553818400481</v>
      </c>
      <c r="L2816" t="n">
        <v>0.2664461815995189</v>
      </c>
      <c r="M2816" t="n">
        <v>0.5</v>
      </c>
    </row>
    <row r="2817">
      <c r="A2817" s="323" t="n">
        <v>46135.16600694445</v>
      </c>
      <c r="B2817" s="82" t="n">
        <v>46135</v>
      </c>
      <c r="C2817" t="n">
        <v>380.5</v>
      </c>
      <c r="D2817" t="n">
        <v>830.2</v>
      </c>
      <c r="E2817" t="n">
        <v>5.4</v>
      </c>
      <c r="F2817" t="n">
        <v>10.5</v>
      </c>
      <c r="G2817" t="n">
        <v>0.4583232955914237</v>
      </c>
      <c r="H2817" t="n">
        <v>0.5416767044085763</v>
      </c>
      <c r="I2817" t="n">
        <v>0.5142857142857143</v>
      </c>
      <c r="J2817" t="n">
        <v>0.4857142857142857</v>
      </c>
      <c r="K2817" t="n">
        <v>0.2357091234470179</v>
      </c>
      <c r="L2817" t="n">
        <v>0.2785765908386964</v>
      </c>
      <c r="M2817" t="n">
        <v>0.4857142857142857</v>
      </c>
    </row>
    <row r="2818">
      <c r="A2818" s="323" t="n">
        <v>46135.20706018519</v>
      </c>
      <c r="B2818" s="82" t="n">
        <v>46135</v>
      </c>
      <c r="C2818" t="n">
        <v>365.2</v>
      </c>
      <c r="D2818" t="n">
        <v>823.7</v>
      </c>
      <c r="E2818" t="n">
        <v>5.4</v>
      </c>
      <c r="F2818" t="n">
        <v>10.5</v>
      </c>
      <c r="G2818" t="n">
        <v>0.4433653029015418</v>
      </c>
      <c r="H2818" t="n">
        <v>0.5566346970984583</v>
      </c>
      <c r="I2818" t="n">
        <v>0.5142857142857143</v>
      </c>
      <c r="J2818" t="n">
        <v>0.4857142857142857</v>
      </c>
      <c r="K2818" t="n">
        <v>0.2280164414922215</v>
      </c>
      <c r="L2818" t="n">
        <v>0.2862692727934928</v>
      </c>
      <c r="M2818" t="n">
        <v>0.4857142857142857</v>
      </c>
    </row>
    <row r="2819">
      <c r="A2819" s="323" t="n">
        <v>46135.24334490741</v>
      </c>
      <c r="B2819" s="82" t="n">
        <v>46135</v>
      </c>
      <c r="C2819" t="n">
        <v>378.2</v>
      </c>
      <c r="D2819" t="n">
        <v>829.5</v>
      </c>
      <c r="E2819" t="n">
        <v>5.3</v>
      </c>
      <c r="F2819" t="n">
        <v>10.6</v>
      </c>
      <c r="G2819" t="n">
        <v>0.4559373116335141</v>
      </c>
      <c r="H2819" t="n">
        <v>0.5440626883664859</v>
      </c>
      <c r="I2819" t="n">
        <v>0.5</v>
      </c>
      <c r="J2819" t="n">
        <v>0.5</v>
      </c>
      <c r="K2819" t="n">
        <v>0.2279686558167571</v>
      </c>
      <c r="L2819" t="n">
        <v>0.2720313441832429</v>
      </c>
      <c r="M2819" t="n">
        <v>0.5</v>
      </c>
    </row>
    <row r="2820">
      <c r="A2820" s="323" t="n">
        <v>46135.28192129629</v>
      </c>
      <c r="B2820" s="82" t="n">
        <v>46135</v>
      </c>
      <c r="C2820" t="n">
        <v>378.5</v>
      </c>
      <c r="D2820" t="n">
        <v>824.5</v>
      </c>
      <c r="E2820" t="n">
        <v>5.4</v>
      </c>
      <c r="F2820" t="n">
        <v>10.5</v>
      </c>
      <c r="G2820" t="n">
        <v>0.4590661006670709</v>
      </c>
      <c r="H2820" t="n">
        <v>0.540933899332929</v>
      </c>
      <c r="I2820" t="n">
        <v>0.5142857142857143</v>
      </c>
      <c r="J2820" t="n">
        <v>0.4857142857142857</v>
      </c>
      <c r="K2820" t="n">
        <v>0.2360911374859222</v>
      </c>
      <c r="L2820" t="n">
        <v>0.2781945767997921</v>
      </c>
      <c r="M2820" t="n">
        <v>0.4857142857142857</v>
      </c>
    </row>
    <row r="2821">
      <c r="A2821" s="323" t="n">
        <v>46135.77234953704</v>
      </c>
      <c r="B2821" s="82" t="n">
        <v>46135</v>
      </c>
      <c r="C2821" t="n">
        <v>400</v>
      </c>
      <c r="D2821" t="n">
        <v>830</v>
      </c>
      <c r="E2821" t="n">
        <v>5.3</v>
      </c>
      <c r="F2821" t="n">
        <v>10.4</v>
      </c>
      <c r="G2821" t="n">
        <v>0.4819277108433735</v>
      </c>
      <c r="H2821" t="n">
        <v>0.5180722891566265</v>
      </c>
      <c r="I2821" t="n">
        <v>0.5096153846153846</v>
      </c>
      <c r="J2821" t="n">
        <v>0.4903846153846154</v>
      </c>
      <c r="K2821" t="n">
        <v>0.2455977757182576</v>
      </c>
      <c r="L2821" t="n">
        <v>0.2640176088971269</v>
      </c>
      <c r="M2821" t="n">
        <v>0.4903846153846154</v>
      </c>
    </row>
    <row r="2822">
      <c r="A2822" s="323" t="n">
        <v>46135.78138888889</v>
      </c>
      <c r="B2822" s="82" t="n">
        <v>46135</v>
      </c>
      <c r="C2822" t="n">
        <v>401</v>
      </c>
      <c r="D2822" t="n">
        <v>831.2</v>
      </c>
      <c r="E2822" t="n">
        <v>5.3</v>
      </c>
      <c r="F2822" t="n">
        <v>10.3</v>
      </c>
      <c r="G2822" t="n">
        <v>0.4824350336862367</v>
      </c>
      <c r="H2822" t="n">
        <v>0.5175649663137633</v>
      </c>
      <c r="I2822" t="n">
        <v>0.5145631067961165</v>
      </c>
      <c r="J2822" t="n">
        <v>0.4854368932038836</v>
      </c>
      <c r="K2822" t="n">
        <v>0.2482432697608791</v>
      </c>
      <c r="L2822" t="n">
        <v>0.2663198370352374</v>
      </c>
      <c r="M2822" t="n">
        <v>0.4854368932038836</v>
      </c>
    </row>
    <row r="2823">
      <c r="A2823" s="323" t="n">
        <v>46136.04021990741</v>
      </c>
      <c r="B2823" s="82" t="n">
        <v>46136</v>
      </c>
      <c r="C2823" t="n">
        <v>391.9</v>
      </c>
      <c r="D2823" t="n">
        <v>816.7</v>
      </c>
      <c r="E2823" t="n">
        <v>5.3</v>
      </c>
      <c r="F2823" t="n">
        <v>10.5</v>
      </c>
      <c r="G2823" t="n">
        <v>0.4798579649810211</v>
      </c>
      <c r="H2823" t="n">
        <v>0.5201420350189788</v>
      </c>
      <c r="I2823" t="n">
        <v>0.5047619047619047</v>
      </c>
      <c r="J2823" t="n">
        <v>0.4952380952380953</v>
      </c>
      <c r="K2823" t="n">
        <v>0.2422140204189916</v>
      </c>
      <c r="L2823" t="n">
        <v>0.2625478843429131</v>
      </c>
      <c r="M2823" t="n">
        <v>0.4952380952380953</v>
      </c>
    </row>
    <row r="2824">
      <c r="A2824" s="323" t="n">
        <v>46136.0700462963</v>
      </c>
      <c r="B2824" s="82" t="n">
        <v>46136</v>
      </c>
      <c r="C2824" t="n">
        <v>390.4</v>
      </c>
      <c r="D2824" t="n">
        <v>830.2</v>
      </c>
      <c r="E2824" t="n">
        <v>5.3</v>
      </c>
      <c r="F2824" t="n">
        <v>10.6</v>
      </c>
      <c r="G2824" t="n">
        <v>0.4702481329800048</v>
      </c>
      <c r="H2824" t="n">
        <v>0.5297518670199952</v>
      </c>
      <c r="I2824" t="n">
        <v>0.5</v>
      </c>
      <c r="J2824" t="n">
        <v>0.5</v>
      </c>
      <c r="K2824" t="n">
        <v>0.2351240664900024</v>
      </c>
      <c r="L2824" t="n">
        <v>0.2648759335099976</v>
      </c>
      <c r="M2824" t="n">
        <v>0.5</v>
      </c>
    </row>
    <row r="2825">
      <c r="A2825" s="323" t="n">
        <v>46136.12006944444</v>
      </c>
      <c r="B2825" s="82" t="n">
        <v>46136</v>
      </c>
      <c r="C2825" t="n">
        <v>386.2</v>
      </c>
      <c r="D2825" t="n">
        <v>843.6</v>
      </c>
      <c r="E2825" t="n">
        <v>5.2</v>
      </c>
      <c r="F2825" t="n">
        <v>10.5</v>
      </c>
      <c r="G2825" t="n">
        <v>0.4577999051683262</v>
      </c>
      <c r="H2825" t="n">
        <v>0.5422000948316738</v>
      </c>
      <c r="I2825" t="n">
        <v>0.4952380952380953</v>
      </c>
      <c r="J2825" t="n">
        <v>0.5047619047619047</v>
      </c>
      <c r="K2825" t="n">
        <v>0.2267199530357425</v>
      </c>
      <c r="L2825" t="n">
        <v>0.2685181422023527</v>
      </c>
      <c r="M2825" t="n">
        <v>0.5047619047619047</v>
      </c>
    </row>
    <row r="2826">
      <c r="A2826" s="323" t="n">
        <v>46136.15422453704</v>
      </c>
      <c r="B2826" s="82" t="n">
        <v>46136</v>
      </c>
      <c r="C2826" t="n">
        <v>376.2</v>
      </c>
      <c r="D2826" t="n">
        <v>835.6</v>
      </c>
      <c r="E2826" t="n">
        <v>5.1</v>
      </c>
      <c r="F2826" t="n">
        <v>10.2</v>
      </c>
      <c r="G2826" t="n">
        <v>0.4502154140737195</v>
      </c>
      <c r="H2826" t="n">
        <v>0.5497845859262805</v>
      </c>
      <c r="I2826" t="n">
        <v>0.5</v>
      </c>
      <c r="J2826" t="n">
        <v>0.5</v>
      </c>
      <c r="K2826" t="n">
        <v>0.2251077070368597</v>
      </c>
      <c r="L2826" t="n">
        <v>0.2748922929631403</v>
      </c>
      <c r="M2826" t="n">
        <v>0.5</v>
      </c>
    </row>
    <row r="2827">
      <c r="A2827" s="323" t="n">
        <v>46136.19408564815</v>
      </c>
      <c r="B2827" s="82" t="n">
        <v>46136</v>
      </c>
      <c r="C2827" t="n">
        <v>370.5</v>
      </c>
      <c r="D2827" t="n">
        <v>830.5</v>
      </c>
      <c r="E2827" t="n">
        <v>5.2</v>
      </c>
      <c r="F2827" t="n">
        <v>10.5</v>
      </c>
      <c r="G2827" t="n">
        <v>0.4461167971101746</v>
      </c>
      <c r="H2827" t="n">
        <v>0.5538832028898254</v>
      </c>
      <c r="I2827" t="n">
        <v>0.4952380952380953</v>
      </c>
      <c r="J2827" t="n">
        <v>0.5047619047619047</v>
      </c>
      <c r="K2827" t="n">
        <v>0.2209340328545627</v>
      </c>
      <c r="L2827" t="n">
        <v>0.2743040623835326</v>
      </c>
      <c r="M2827" t="n">
        <v>0.5047619047619047</v>
      </c>
    </row>
    <row r="2828">
      <c r="A2828" s="323" t="n">
        <v>46136.23671296296</v>
      </c>
      <c r="B2828" s="82" t="n">
        <v>46136</v>
      </c>
      <c r="C2828" t="n">
        <v>382.8</v>
      </c>
      <c r="D2828" t="n">
        <v>827.1</v>
      </c>
      <c r="E2828" t="n">
        <v>5.2</v>
      </c>
      <c r="F2828" t="n">
        <v>10.3</v>
      </c>
      <c r="G2828" t="n">
        <v>0.4628219078708741</v>
      </c>
      <c r="H2828" t="n">
        <v>0.5371780921291258</v>
      </c>
      <c r="I2828" t="n">
        <v>0.5048543689320388</v>
      </c>
      <c r="J2828" t="n">
        <v>0.4951456310679612</v>
      </c>
      <c r="K2828" t="n">
        <v>0.2336576622260724</v>
      </c>
      <c r="L2828" t="n">
        <v>0.2711967067059664</v>
      </c>
      <c r="M2828" t="n">
        <v>0.4951456310679612</v>
      </c>
    </row>
    <row r="2829">
      <c r="A2829" s="323" t="n">
        <v>46136.28186342592</v>
      </c>
      <c r="B2829" s="82" t="n">
        <v>46136</v>
      </c>
      <c r="C2829" t="n">
        <v>356.6</v>
      </c>
      <c r="D2829" t="n">
        <v>825.1</v>
      </c>
      <c r="E2829" t="n">
        <v>5.3</v>
      </c>
      <c r="F2829" t="n">
        <v>10.4</v>
      </c>
      <c r="G2829" t="n">
        <v>0.4321900375712035</v>
      </c>
      <c r="H2829" t="n">
        <v>0.5678099624287964</v>
      </c>
      <c r="I2829" t="n">
        <v>0.5096153846153846</v>
      </c>
      <c r="J2829" t="n">
        <v>0.4903846153846154</v>
      </c>
      <c r="K2829" t="n">
        <v>0.2202506922237864</v>
      </c>
      <c r="L2829" t="n">
        <v>0.2893646923915982</v>
      </c>
      <c r="M2829" t="n">
        <v>0.4903846153846154</v>
      </c>
    </row>
    <row r="2830">
      <c r="A2830" s="323" t="n">
        <v>46136.77587962963</v>
      </c>
      <c r="B2830" s="82" t="n">
        <v>46136</v>
      </c>
      <c r="C2830" t="n">
        <v>390.5</v>
      </c>
      <c r="D2830" t="n">
        <v>829.5</v>
      </c>
      <c r="E2830" t="n">
        <v>5.3</v>
      </c>
      <c r="F2830" t="n">
        <v>10.3</v>
      </c>
      <c r="G2830" t="n">
        <v>0.4707655213984328</v>
      </c>
      <c r="H2830" t="n">
        <v>0.5292344786015672</v>
      </c>
      <c r="I2830" t="n">
        <v>0.5145631067961165</v>
      </c>
      <c r="J2830" t="n">
        <v>0.4854368932038836</v>
      </c>
      <c r="K2830" t="n">
        <v>0.2422385692632713</v>
      </c>
      <c r="L2830" t="n">
        <v>0.2723245375328453</v>
      </c>
      <c r="M2830" t="n">
        <v>0.4854368932038836</v>
      </c>
    </row>
    <row r="2831">
      <c r="A2831" s="323" t="n">
        <v>46136.78145833333</v>
      </c>
      <c r="B2831" s="82" t="n">
        <v>46136</v>
      </c>
      <c r="C2831" t="n">
        <v>402</v>
      </c>
      <c r="D2831" t="n">
        <v>830</v>
      </c>
      <c r="E2831" t="n">
        <v>5.3</v>
      </c>
      <c r="F2831" t="n">
        <v>10.4</v>
      </c>
      <c r="G2831" t="n">
        <v>0.4843373493975904</v>
      </c>
      <c r="H2831" t="n">
        <v>0.5156626506024097</v>
      </c>
      <c r="I2831" t="n">
        <v>0.5096153846153846</v>
      </c>
      <c r="J2831" t="n">
        <v>0.4903846153846154</v>
      </c>
      <c r="K2831" t="n">
        <v>0.2468257645968489</v>
      </c>
      <c r="L2831" t="n">
        <v>0.2627896200185357</v>
      </c>
      <c r="M2831" t="n">
        <v>0.4903846153846154</v>
      </c>
    </row>
    <row r="2832">
      <c r="A2832" s="323" t="n">
        <v>46136.8125462963</v>
      </c>
      <c r="B2832" s="82" t="n">
        <v>46136</v>
      </c>
      <c r="C2832" t="n">
        <v>401</v>
      </c>
      <c r="D2832" t="n">
        <v>832.1</v>
      </c>
      <c r="E2832" t="n">
        <v>5.4</v>
      </c>
      <c r="F2832" t="n">
        <v>10.4</v>
      </c>
      <c r="G2832" t="n">
        <v>0.4819132315827425</v>
      </c>
      <c r="H2832" t="n">
        <v>0.5180867684172575</v>
      </c>
      <c r="I2832" t="n">
        <v>0.5192307692307693</v>
      </c>
      <c r="J2832" t="n">
        <v>0.4807692307692307</v>
      </c>
      <c r="K2832" t="n">
        <v>0.2502241779371932</v>
      </c>
      <c r="L2832" t="n">
        <v>0.2690065912935761</v>
      </c>
      <c r="M2832" t="n">
        <v>0.4807692307692307</v>
      </c>
    </row>
    <row r="2833">
      <c r="A2833" s="323" t="n">
        <v>46136.91532407407</v>
      </c>
      <c r="B2833" s="82" t="n">
        <v>46136</v>
      </c>
      <c r="C2833" t="n">
        <v>389.8</v>
      </c>
      <c r="D2833" t="n">
        <v>830.3</v>
      </c>
      <c r="E2833" t="n">
        <v>5.3</v>
      </c>
      <c r="F2833" t="n">
        <v>10.4</v>
      </c>
      <c r="G2833" t="n">
        <v>0.469468866674696</v>
      </c>
      <c r="H2833" t="n">
        <v>0.5305311333253041</v>
      </c>
      <c r="I2833" t="n">
        <v>0.5096153846153846</v>
      </c>
      <c r="J2833" t="n">
        <v>0.4903846153846154</v>
      </c>
      <c r="K2833" t="n">
        <v>0.2392485570553739</v>
      </c>
      <c r="L2833" t="n">
        <v>0.2703668275600107</v>
      </c>
      <c r="M2833" t="n">
        <v>0.4903846153846154</v>
      </c>
    </row>
    <row r="2834">
      <c r="A2834" s="323" t="n">
        <v>46136.95120370371</v>
      </c>
      <c r="B2834" s="82" t="n">
        <v>46136</v>
      </c>
      <c r="C2834" t="n">
        <v>401</v>
      </c>
      <c r="D2834" t="n">
        <v>832.6</v>
      </c>
      <c r="E2834" t="n">
        <v>5.3</v>
      </c>
      <c r="F2834" t="n">
        <v>10.4</v>
      </c>
      <c r="G2834" t="n">
        <v>0.4816238289694931</v>
      </c>
      <c r="H2834" t="n">
        <v>0.5183761710305068</v>
      </c>
      <c r="I2834" t="n">
        <v>0.5096153846153846</v>
      </c>
      <c r="J2834" t="n">
        <v>0.4903846153846154</v>
      </c>
      <c r="K2834" t="n">
        <v>0.2454429128402224</v>
      </c>
      <c r="L2834" t="n">
        <v>0.2641724717751621</v>
      </c>
      <c r="M2834" t="n">
        <v>0.4903846153846154</v>
      </c>
    </row>
    <row r="2835">
      <c r="A2835" s="323" t="n">
        <v>46137.03334490741</v>
      </c>
      <c r="B2835" s="82" t="n">
        <v>46137</v>
      </c>
      <c r="C2835" t="n">
        <v>368.5</v>
      </c>
      <c r="D2835" t="n">
        <v>850.2</v>
      </c>
      <c r="E2835" t="n">
        <v>5.7</v>
      </c>
      <c r="F2835" t="n">
        <v>10.8</v>
      </c>
      <c r="G2835" t="n">
        <v>0.4334274288402729</v>
      </c>
      <c r="H2835" t="n">
        <v>0.5665725711597271</v>
      </c>
      <c r="I2835" t="n">
        <v>0.5277777777777778</v>
      </c>
      <c r="J2835" t="n">
        <v>0.4722222222222223</v>
      </c>
      <c r="K2835" t="n">
        <v>0.2287533652212551</v>
      </c>
      <c r="L2835" t="n">
        <v>0.2990244125565227</v>
      </c>
      <c r="M2835" t="n">
        <v>0.4722222222222223</v>
      </c>
    </row>
    <row r="2836">
      <c r="A2836" s="323" t="n">
        <v>46137.07480324074</v>
      </c>
      <c r="B2836" s="82" t="n">
        <v>46137</v>
      </c>
      <c r="C2836" t="n">
        <v>370.2</v>
      </c>
      <c r="D2836" t="n">
        <v>848.2</v>
      </c>
      <c r="E2836" t="n">
        <v>5.5</v>
      </c>
      <c r="F2836" t="n">
        <v>10.6</v>
      </c>
      <c r="G2836" t="n">
        <v>0.4364536665880688</v>
      </c>
      <c r="H2836" t="n">
        <v>0.5635463334119312</v>
      </c>
      <c r="I2836" t="n">
        <v>0.5188679245283019</v>
      </c>
      <c r="J2836" t="n">
        <v>0.4811320754716981</v>
      </c>
      <c r="K2836" t="n">
        <v>0.2264618081353187</v>
      </c>
      <c r="L2836" t="n">
        <v>0.2924061163929831</v>
      </c>
      <c r="M2836" t="n">
        <v>0.4811320754716981</v>
      </c>
    </row>
    <row r="2837">
      <c r="A2837" s="323" t="n">
        <v>46137.12771990741</v>
      </c>
      <c r="B2837" s="82" t="n">
        <v>46137</v>
      </c>
      <c r="C2837" t="n">
        <v>362.6</v>
      </c>
      <c r="D2837" t="n">
        <v>830.4</v>
      </c>
      <c r="E2837" t="n">
        <v>5.2</v>
      </c>
      <c r="F2837" t="n">
        <v>10.5</v>
      </c>
      <c r="G2837" t="n">
        <v>0.4366570327552987</v>
      </c>
      <c r="H2837" t="n">
        <v>0.5633429672447013</v>
      </c>
      <c r="I2837" t="n">
        <v>0.4952380952380953</v>
      </c>
      <c r="J2837" t="n">
        <v>0.5047619047619047</v>
      </c>
      <c r="K2837" t="n">
        <v>0.2162491971740527</v>
      </c>
      <c r="L2837" t="n">
        <v>0.2789888980640426</v>
      </c>
      <c r="M2837" t="n">
        <v>0.5047619047619047</v>
      </c>
    </row>
    <row r="2838">
      <c r="A2838" s="323" t="n">
        <v>46137.16071759259</v>
      </c>
      <c r="B2838" s="82" t="n">
        <v>46137</v>
      </c>
      <c r="C2838" t="n">
        <v>365.4</v>
      </c>
      <c r="D2838" t="n">
        <v>845.3</v>
      </c>
      <c r="E2838" t="n">
        <v>5.3</v>
      </c>
      <c r="F2838" t="n">
        <v>10.6</v>
      </c>
      <c r="G2838" t="n">
        <v>0.4322725659529161</v>
      </c>
      <c r="H2838" t="n">
        <v>0.5677274340470839</v>
      </c>
      <c r="I2838" t="n">
        <v>0.5</v>
      </c>
      <c r="J2838" t="n">
        <v>0.5</v>
      </c>
      <c r="K2838" t="n">
        <v>0.2161362829764581</v>
      </c>
      <c r="L2838" t="n">
        <v>0.283863717023542</v>
      </c>
      <c r="M2838" t="n">
        <v>0.5</v>
      </c>
    </row>
    <row r="2839">
      <c r="A2839" s="323" t="n">
        <v>46137.18835648148</v>
      </c>
      <c r="B2839" s="82" t="n">
        <v>46137</v>
      </c>
      <c r="C2839" t="n">
        <v>268.1</v>
      </c>
      <c r="D2839" t="n">
        <v>835.2</v>
      </c>
      <c r="E2839" t="n">
        <v>5.5</v>
      </c>
      <c r="F2839" t="n">
        <v>10.7</v>
      </c>
      <c r="G2839" t="n">
        <v>0.3210009578544061</v>
      </c>
      <c r="H2839" t="n">
        <v>0.6789990421455938</v>
      </c>
      <c r="I2839" t="n">
        <v>0.5140186915887851</v>
      </c>
      <c r="J2839" t="n">
        <v>0.4859813084112149</v>
      </c>
      <c r="K2839" t="n">
        <v>0.1650004923550686</v>
      </c>
      <c r="L2839" t="n">
        <v>0.3490181992337165</v>
      </c>
      <c r="M2839" t="n">
        <v>0.4859813084112149</v>
      </c>
    </row>
    <row r="2840">
      <c r="A2840" s="323" t="n">
        <v>46137.25287037037</v>
      </c>
      <c r="B2840" s="82" t="n">
        <v>46137</v>
      </c>
      <c r="C2840" t="n">
        <v>360.1</v>
      </c>
      <c r="D2840" t="n">
        <v>856.2</v>
      </c>
      <c r="E2840" t="n">
        <v>5.2</v>
      </c>
      <c r="F2840" t="n">
        <v>10.6</v>
      </c>
      <c r="G2840" t="n">
        <v>0.4205793039009577</v>
      </c>
      <c r="H2840" t="n">
        <v>0.5794206960990422</v>
      </c>
      <c r="I2840" t="n">
        <v>0.4905660377358491</v>
      </c>
      <c r="J2840" t="n">
        <v>0.5094339622641509</v>
      </c>
      <c r="K2840" t="n">
        <v>0.2063219226683944</v>
      </c>
      <c r="L2840" t="n">
        <v>0.2842441150674547</v>
      </c>
      <c r="M2840" t="n">
        <v>0.5094339622641509</v>
      </c>
    </row>
    <row r="2841">
      <c r="A2841" s="323" t="n">
        <v>46137.29141203704</v>
      </c>
      <c r="B2841" s="82" t="n">
        <v>46137</v>
      </c>
      <c r="C2841" t="n">
        <v>365.2</v>
      </c>
      <c r="D2841" t="n">
        <v>838.3</v>
      </c>
      <c r="E2841" t="n">
        <v>5.3</v>
      </c>
      <c r="F2841" t="n">
        <v>10.6</v>
      </c>
      <c r="G2841" t="n">
        <v>0.4356435643564356</v>
      </c>
      <c r="H2841" t="n">
        <v>0.5643564356435643</v>
      </c>
      <c r="I2841" t="n">
        <v>0.5</v>
      </c>
      <c r="J2841" t="n">
        <v>0.5</v>
      </c>
      <c r="K2841" t="n">
        <v>0.2178217821782178</v>
      </c>
      <c r="L2841" t="n">
        <v>0.2821782178217822</v>
      </c>
      <c r="M2841" t="n">
        <v>0.5</v>
      </c>
    </row>
    <row r="2842">
      <c r="A2842" s="323" t="n">
        <v>46137.29157407407</v>
      </c>
      <c r="B2842" s="82" t="n">
        <v>46137</v>
      </c>
      <c r="C2842" t="n">
        <v>365.2</v>
      </c>
      <c r="D2842" t="n">
        <v>838.3</v>
      </c>
      <c r="E2842" t="n">
        <v>5.3</v>
      </c>
      <c r="F2842" t="n">
        <v>10.6</v>
      </c>
      <c r="G2842" t="n">
        <v>0.4356435643564356</v>
      </c>
      <c r="H2842" t="n">
        <v>0.5643564356435643</v>
      </c>
      <c r="I2842" t="n">
        <v>0.5</v>
      </c>
      <c r="J2842" t="n">
        <v>0.5</v>
      </c>
      <c r="K2842" t="n">
        <v>0.2178217821782178</v>
      </c>
      <c r="L2842" t="n">
        <v>0.2821782178217822</v>
      </c>
      <c r="M2842" t="n">
        <v>0.5</v>
      </c>
    </row>
    <row r="2843">
      <c r="A2843" s="323" t="n">
        <v>46137.75943287037</v>
      </c>
      <c r="B2843" s="82" t="n">
        <v>46137</v>
      </c>
      <c r="C2843" t="n">
        <v>402.5</v>
      </c>
      <c r="D2843" t="n">
        <v>841.7</v>
      </c>
      <c r="E2843" t="n">
        <v>5.6</v>
      </c>
      <c r="F2843" t="n">
        <v>10.7</v>
      </c>
      <c r="G2843" t="n">
        <v>0.478198883212546</v>
      </c>
      <c r="H2843" t="n">
        <v>0.521801116787454</v>
      </c>
      <c r="I2843" t="n">
        <v>0.5233644859813084</v>
      </c>
      <c r="J2843" t="n">
        <v>0.4766355140186916</v>
      </c>
      <c r="K2843" t="n">
        <v>0.2502723127093698</v>
      </c>
      <c r="L2843" t="n">
        <v>0.2730921732719385</v>
      </c>
      <c r="M2843" t="n">
        <v>0.4766355140186916</v>
      </c>
    </row>
    <row r="2844">
      <c r="A2844" s="323" t="n">
        <v>46137.83475694444</v>
      </c>
      <c r="B2844" s="82" t="n">
        <v>46137</v>
      </c>
      <c r="C2844" t="n">
        <v>403.4</v>
      </c>
      <c r="D2844" t="n">
        <v>842.1</v>
      </c>
      <c r="E2844" t="n">
        <v>5.4</v>
      </c>
      <c r="F2844" t="n">
        <v>10.6</v>
      </c>
      <c r="G2844" t="n">
        <v>0.4790404940030875</v>
      </c>
      <c r="H2844" t="n">
        <v>0.5209595059969125</v>
      </c>
      <c r="I2844" t="n">
        <v>0.5094339622641509</v>
      </c>
      <c r="J2844" t="n">
        <v>0.490566037735849</v>
      </c>
      <c r="K2844" t="n">
        <v>0.2440394969449691</v>
      </c>
      <c r="L2844" t="n">
        <v>0.2653944653191819</v>
      </c>
      <c r="M2844" t="n">
        <v>0.490566037735849</v>
      </c>
    </row>
    <row r="2845">
      <c r="A2845" s="323" t="n">
        <v>46137.93819444445</v>
      </c>
      <c r="B2845" s="82" t="n">
        <v>46137</v>
      </c>
      <c r="C2845" t="n">
        <v>405.3</v>
      </c>
      <c r="D2845" t="n">
        <v>844.2</v>
      </c>
      <c r="E2845" t="n">
        <v>5.4</v>
      </c>
      <c r="F2845" t="n">
        <v>10.6</v>
      </c>
      <c r="G2845" t="n">
        <v>0.4800995024875622</v>
      </c>
      <c r="H2845" t="n">
        <v>0.5199004975124378</v>
      </c>
      <c r="I2845" t="n">
        <v>0.5094339622641509</v>
      </c>
      <c r="J2845" t="n">
        <v>0.490566037735849</v>
      </c>
      <c r="K2845" t="n">
        <v>0.2445789918332864</v>
      </c>
      <c r="L2845" t="n">
        <v>0.2648549704308645</v>
      </c>
      <c r="M2845" t="n">
        <v>0.490566037735849</v>
      </c>
    </row>
    <row r="2846">
      <c r="A2846" s="323" t="n">
        <v>46138.04675925926</v>
      </c>
      <c r="B2846" s="82" t="n">
        <v>46138</v>
      </c>
      <c r="C2846" t="n">
        <v>368.2</v>
      </c>
      <c r="D2846" t="n">
        <v>842</v>
      </c>
      <c r="E2846" t="n">
        <v>5.4</v>
      </c>
      <c r="F2846" t="n">
        <v>10.7</v>
      </c>
      <c r="G2846" t="n">
        <v>0.43729216152019</v>
      </c>
      <c r="H2846" t="n">
        <v>0.56270783847981</v>
      </c>
      <c r="I2846" t="n">
        <v>0.5046728971962617</v>
      </c>
      <c r="J2846" t="n">
        <v>0.4953271028037383</v>
      </c>
      <c r="K2846" t="n">
        <v>0.2206895020756099</v>
      </c>
      <c r="L2846" t="n">
        <v>0.2839833951206518</v>
      </c>
      <c r="M2846" t="n">
        <v>0.4953271028037383</v>
      </c>
    </row>
    <row r="2847">
      <c r="A2847" s="323" t="n">
        <v>46138.07644675926</v>
      </c>
      <c r="B2847" s="82" t="n">
        <v>46138</v>
      </c>
      <c r="C2847" t="n">
        <v>372.4</v>
      </c>
      <c r="D2847" t="n">
        <v>838.3</v>
      </c>
      <c r="E2847" t="n">
        <v>5.3</v>
      </c>
      <c r="F2847" t="n">
        <v>10.6</v>
      </c>
      <c r="G2847" t="n">
        <v>0.4442323750447334</v>
      </c>
      <c r="H2847" t="n">
        <v>0.5557676249552667</v>
      </c>
      <c r="I2847" t="n">
        <v>0.5</v>
      </c>
      <c r="J2847" t="n">
        <v>0.5</v>
      </c>
      <c r="K2847" t="n">
        <v>0.2221161875223667</v>
      </c>
      <c r="L2847" t="n">
        <v>0.2778838124776333</v>
      </c>
      <c r="M2847" t="n">
        <v>0.5</v>
      </c>
    </row>
    <row r="2848">
      <c r="A2848" s="323" t="n">
        <v>46138.11015046296</v>
      </c>
      <c r="B2848" s="82" t="n">
        <v>46138</v>
      </c>
      <c r="C2848" t="n">
        <v>360.3</v>
      </c>
      <c r="D2848" t="n">
        <v>834.2</v>
      </c>
      <c r="E2848" t="n">
        <v>5.4</v>
      </c>
      <c r="F2848" t="n">
        <v>10.6</v>
      </c>
      <c r="G2848" t="n">
        <v>0.4319108127547351</v>
      </c>
      <c r="H2848" t="n">
        <v>0.5680891872452649</v>
      </c>
      <c r="I2848" t="n">
        <v>0.5094339622641509</v>
      </c>
      <c r="J2848" t="n">
        <v>0.490566037735849</v>
      </c>
      <c r="K2848" t="n">
        <v>0.2200300366863745</v>
      </c>
      <c r="L2848" t="n">
        <v>0.2894039255777764</v>
      </c>
      <c r="M2848" t="n">
        <v>0.490566037735849</v>
      </c>
    </row>
    <row r="2849">
      <c r="A2849" s="323" t="n">
        <v>46138.16758101852</v>
      </c>
      <c r="B2849" s="82" t="n">
        <v>46138</v>
      </c>
      <c r="C2849" t="n">
        <v>365.2</v>
      </c>
      <c r="D2849" t="n">
        <v>831.5</v>
      </c>
      <c r="E2849" t="n">
        <v>5.3</v>
      </c>
      <c r="F2849" t="n">
        <v>10.7</v>
      </c>
      <c r="G2849" t="n">
        <v>0.4392062537582682</v>
      </c>
      <c r="H2849" t="n">
        <v>0.5607937462417318</v>
      </c>
      <c r="I2849" t="n">
        <v>0.4953271028037383</v>
      </c>
      <c r="J2849" t="n">
        <v>0.5046728971962616</v>
      </c>
      <c r="K2849" t="n">
        <v>0.2175507612073665</v>
      </c>
      <c r="L2849" t="n">
        <v>0.2777763415963718</v>
      </c>
      <c r="M2849" t="n">
        <v>0.5046728971962616</v>
      </c>
    </row>
    <row r="2850">
      <c r="A2850" s="323" t="n">
        <v>46138.1987962963</v>
      </c>
      <c r="B2850" s="82" t="n">
        <v>46138</v>
      </c>
      <c r="C2850" t="n">
        <v>350.3</v>
      </c>
      <c r="D2850" t="n">
        <v>828.5</v>
      </c>
      <c r="E2850" t="n">
        <v>5.3</v>
      </c>
      <c r="F2850" t="n">
        <v>10.6</v>
      </c>
      <c r="G2850" t="n">
        <v>0.4228123114061557</v>
      </c>
      <c r="H2850" t="n">
        <v>0.5771876885938443</v>
      </c>
      <c r="I2850" t="n">
        <v>0.5</v>
      </c>
      <c r="J2850" t="n">
        <v>0.5</v>
      </c>
      <c r="K2850" t="n">
        <v>0.2114061557030779</v>
      </c>
      <c r="L2850" t="n">
        <v>0.2885938442969221</v>
      </c>
      <c r="M2850" t="n">
        <v>0.5</v>
      </c>
    </row>
    <row r="2851">
      <c r="A2851" s="323" t="n">
        <v>46138.23738425926</v>
      </c>
      <c r="B2851" s="82" t="n">
        <v>46138</v>
      </c>
      <c r="C2851" t="n">
        <v>367.5</v>
      </c>
      <c r="D2851" t="n">
        <v>835.2</v>
      </c>
      <c r="E2851" t="n">
        <v>5.4</v>
      </c>
      <c r="F2851" t="n">
        <v>10.8</v>
      </c>
      <c r="G2851" t="n">
        <v>0.4400143678160919</v>
      </c>
      <c r="H2851" t="n">
        <v>0.5599856321839081</v>
      </c>
      <c r="I2851" t="n">
        <v>0.5</v>
      </c>
      <c r="J2851" t="n">
        <v>0.5</v>
      </c>
      <c r="K2851" t="n">
        <v>0.220007183908046</v>
      </c>
      <c r="L2851" t="n">
        <v>0.279992816091954</v>
      </c>
      <c r="M2851" t="n">
        <v>0.5</v>
      </c>
    </row>
    <row r="2852">
      <c r="A2852" s="323" t="n">
        <v>46138.27228009259</v>
      </c>
      <c r="B2852" s="82" t="n">
        <v>46138</v>
      </c>
      <c r="C2852" t="n">
        <v>370.3</v>
      </c>
      <c r="D2852" t="n">
        <v>830.4</v>
      </c>
      <c r="E2852" t="n">
        <v>5.4</v>
      </c>
      <c r="F2852" t="n">
        <v>10.9</v>
      </c>
      <c r="G2852" t="n">
        <v>0.4459296724470135</v>
      </c>
      <c r="H2852" t="n">
        <v>0.5540703275529865</v>
      </c>
      <c r="I2852" t="n">
        <v>0.4954128440366973</v>
      </c>
      <c r="J2852" t="n">
        <v>0.5045871559633027</v>
      </c>
      <c r="K2852" t="n">
        <v>0.2209192872673278</v>
      </c>
      <c r="L2852" t="n">
        <v>0.2744935567693694</v>
      </c>
      <c r="M2852" t="n">
        <v>0.5045871559633027</v>
      </c>
    </row>
    <row r="2853">
      <c r="A2853" s="323" t="n">
        <v>46138.77619212963</v>
      </c>
      <c r="B2853" s="82" t="n">
        <v>46138</v>
      </c>
      <c r="C2853" t="n">
        <v>402.1</v>
      </c>
      <c r="D2853" t="n">
        <v>841.5</v>
      </c>
      <c r="E2853" t="n">
        <v>5.5</v>
      </c>
      <c r="F2853" t="n">
        <v>10.6</v>
      </c>
      <c r="G2853" t="n">
        <v>0.4778371954842544</v>
      </c>
      <c r="H2853" t="n">
        <v>0.5221628045157457</v>
      </c>
      <c r="I2853" t="n">
        <v>0.5188679245283019</v>
      </c>
      <c r="J2853" t="n">
        <v>0.4811320754716981</v>
      </c>
      <c r="K2853" t="n">
        <v>0.2479343938833395</v>
      </c>
      <c r="L2853" t="n">
        <v>0.2709335306449624</v>
      </c>
      <c r="M2853" t="n">
        <v>0.4811320754716981</v>
      </c>
    </row>
    <row r="2854">
      <c r="A2854" s="323" t="n">
        <v>46138.86829861111</v>
      </c>
      <c r="B2854" s="82" t="n">
        <v>46138</v>
      </c>
      <c r="C2854" t="n">
        <v>404.1</v>
      </c>
      <c r="D2854" t="n">
        <v>840.5</v>
      </c>
      <c r="E2854" t="n">
        <v>5.5</v>
      </c>
      <c r="F2854" t="n">
        <v>10.7</v>
      </c>
      <c r="G2854" t="n">
        <v>0.480785246876859</v>
      </c>
      <c r="H2854" t="n">
        <v>0.5192147531231409</v>
      </c>
      <c r="I2854" t="n">
        <v>0.5140186915887851</v>
      </c>
      <c r="J2854" t="n">
        <v>0.4859813084112149</v>
      </c>
      <c r="K2854" t="n">
        <v>0.2471326035348341</v>
      </c>
      <c r="L2854" t="n">
        <v>0.266886088053951</v>
      </c>
      <c r="M2854" t="n">
        <v>0.4859813084112149</v>
      </c>
    </row>
    <row r="2855">
      <c r="A2855" s="323" t="n">
        <v>46138.95438657407</v>
      </c>
      <c r="B2855" s="82" t="n">
        <v>46138</v>
      </c>
      <c r="C2855" t="n">
        <v>401.5</v>
      </c>
      <c r="D2855" t="n">
        <v>839.7</v>
      </c>
      <c r="E2855" t="n">
        <v>5.6</v>
      </c>
      <c r="F2855" t="n">
        <v>10.5</v>
      </c>
      <c r="G2855" t="n">
        <v>0.4781469572466357</v>
      </c>
      <c r="H2855" t="n">
        <v>0.5218530427533643</v>
      </c>
      <c r="I2855" t="n">
        <v>0.5333333333333333</v>
      </c>
      <c r="J2855" t="n">
        <v>0.4666666666666667</v>
      </c>
      <c r="K2855" t="n">
        <v>0.255011710531539</v>
      </c>
      <c r="L2855" t="n">
        <v>0.2783216228017943</v>
      </c>
      <c r="M2855" t="n">
        <v>0.4666666666666667</v>
      </c>
    </row>
    <row r="2856">
      <c r="A2856" s="323" t="n">
        <v>46139.02340277778</v>
      </c>
      <c r="B2856" s="82" t="n">
        <v>46139</v>
      </c>
      <c r="C2856" t="n">
        <v>402.6</v>
      </c>
      <c r="D2856" t="n">
        <v>853.7</v>
      </c>
      <c r="E2856" t="n">
        <v>5.4</v>
      </c>
      <c r="F2856" t="n">
        <v>10.6</v>
      </c>
      <c r="G2856" t="n">
        <v>0.4715942368513529</v>
      </c>
      <c r="H2856" t="n">
        <v>0.5284057631486471</v>
      </c>
      <c r="I2856" t="n">
        <v>0.5094339622641509</v>
      </c>
      <c r="J2856" t="n">
        <v>0.490566037735849</v>
      </c>
      <c r="K2856" t="n">
        <v>0.2402461206601232</v>
      </c>
      <c r="L2856" t="n">
        <v>0.2691878416040278</v>
      </c>
      <c r="M2856" t="n">
        <v>0.490566037735849</v>
      </c>
    </row>
    <row r="2857">
      <c r="A2857" s="323" t="n">
        <v>46139.06980324074</v>
      </c>
      <c r="B2857" s="82" t="n">
        <v>46139</v>
      </c>
      <c r="C2857" t="n">
        <v>390.4</v>
      </c>
      <c r="D2857" t="n">
        <v>845.2</v>
      </c>
      <c r="E2857" t="n">
        <v>5.3</v>
      </c>
      <c r="F2857" t="n">
        <v>10.7</v>
      </c>
      <c r="G2857" t="n">
        <v>0.4619025082820634</v>
      </c>
      <c r="H2857" t="n">
        <v>0.5380974917179366</v>
      </c>
      <c r="I2857" t="n">
        <v>0.4953271028037383</v>
      </c>
      <c r="J2857" t="n">
        <v>0.5046728971962616</v>
      </c>
      <c r="K2857" t="n">
        <v>0.2287928312051342</v>
      </c>
      <c r="L2857" t="n">
        <v>0.2665342715986042</v>
      </c>
      <c r="M2857" t="n">
        <v>0.5046728971962616</v>
      </c>
    </row>
    <row r="2858">
      <c r="A2858" s="323" t="n">
        <v>46139.11799768519</v>
      </c>
      <c r="B2858" s="82" t="n">
        <v>46139</v>
      </c>
      <c r="C2858" t="n">
        <v>366.2</v>
      </c>
      <c r="D2858" t="n">
        <v>832.2</v>
      </c>
      <c r="E2858" t="n">
        <v>5.4</v>
      </c>
      <c r="F2858" t="n">
        <v>10.1</v>
      </c>
      <c r="G2858" t="n">
        <v>0.4400384522951213</v>
      </c>
      <c r="H2858" t="n">
        <v>0.5599615477048787</v>
      </c>
      <c r="I2858" t="n">
        <v>0.5346534653465347</v>
      </c>
      <c r="J2858" t="n">
        <v>0.4653465346534653</v>
      </c>
      <c r="K2858" t="n">
        <v>0.2352680834053124</v>
      </c>
      <c r="L2858" t="n">
        <v>0.2993853819412223</v>
      </c>
      <c r="M2858" t="n">
        <v>0.4653465346534653</v>
      </c>
    </row>
    <row r="2859">
      <c r="A2859" s="323" t="n">
        <v>46139.17125</v>
      </c>
      <c r="B2859" s="82" t="n">
        <v>46139</v>
      </c>
      <c r="C2859" t="n">
        <v>373.4</v>
      </c>
      <c r="D2859" t="n">
        <v>839.5</v>
      </c>
      <c r="E2859" t="n">
        <v>5.3</v>
      </c>
      <c r="F2859" t="n">
        <v>10.3</v>
      </c>
      <c r="G2859" t="n">
        <v>0.4447885646217987</v>
      </c>
      <c r="H2859" t="n">
        <v>0.5552114353782014</v>
      </c>
      <c r="I2859" t="n">
        <v>0.5145631067961165</v>
      </c>
      <c r="J2859" t="n">
        <v>0.4854368932038836</v>
      </c>
      <c r="K2859" t="n">
        <v>0.228871785679178</v>
      </c>
      <c r="L2859" t="n">
        <v>0.2856913211169386</v>
      </c>
      <c r="M2859" t="n">
        <v>0.4854368932038836</v>
      </c>
    </row>
    <row r="2860">
      <c r="A2860" s="323" t="n">
        <v>46139.18969907407</v>
      </c>
      <c r="B2860" s="82" t="n">
        <v>46139</v>
      </c>
      <c r="C2860" t="n">
        <v>358.5</v>
      </c>
      <c r="D2860" t="n">
        <v>840.1</v>
      </c>
      <c r="E2860" t="n">
        <v>5.3</v>
      </c>
      <c r="F2860" t="n">
        <v>10.3</v>
      </c>
      <c r="G2860" t="n">
        <v>0.4267349125104154</v>
      </c>
      <c r="H2860" t="n">
        <v>0.5732650874895846</v>
      </c>
      <c r="I2860" t="n">
        <v>0.5145631067961165</v>
      </c>
      <c r="J2860" t="n">
        <v>0.4854368932038836</v>
      </c>
      <c r="K2860" t="n">
        <v>0.2195820423597283</v>
      </c>
      <c r="L2860" t="n">
        <v>0.2949810644363882</v>
      </c>
      <c r="M2860" t="n">
        <v>0.4854368932038836</v>
      </c>
    </row>
    <row r="2861">
      <c r="A2861" s="323" t="n">
        <v>46139.22616898148</v>
      </c>
      <c r="B2861" s="82" t="n">
        <v>46139</v>
      </c>
      <c r="C2861" t="n">
        <v>378.5</v>
      </c>
      <c r="D2861" t="n">
        <v>843.2</v>
      </c>
      <c r="E2861" t="n">
        <v>5.4</v>
      </c>
      <c r="F2861" t="n">
        <v>10.5</v>
      </c>
      <c r="G2861" t="n">
        <v>0.4488851992409867</v>
      </c>
      <c r="H2861" t="n">
        <v>0.5511148007590133</v>
      </c>
      <c r="I2861" t="n">
        <v>0.5142857142857143</v>
      </c>
      <c r="J2861" t="n">
        <v>0.4857142857142857</v>
      </c>
      <c r="K2861" t="n">
        <v>0.230855245323936</v>
      </c>
      <c r="L2861" t="n">
        <v>0.2834304689617783</v>
      </c>
      <c r="M2861" t="n">
        <v>0.4857142857142857</v>
      </c>
    </row>
    <row r="2862">
      <c r="A2862" s="323" t="n">
        <v>46139.28481481481</v>
      </c>
      <c r="B2862" s="82" t="n">
        <v>46139</v>
      </c>
      <c r="C2862" t="n">
        <v>367.7</v>
      </c>
      <c r="D2862" t="n">
        <v>839.5</v>
      </c>
      <c r="E2862" t="n">
        <v>5.3</v>
      </c>
      <c r="F2862" t="n">
        <v>10.4</v>
      </c>
      <c r="G2862" t="n">
        <v>0.4379988088147707</v>
      </c>
      <c r="H2862" t="n">
        <v>0.5620011911852293</v>
      </c>
      <c r="I2862" t="n">
        <v>0.5096153846153846</v>
      </c>
      <c r="J2862" t="n">
        <v>0.4903846153846154</v>
      </c>
      <c r="K2862" t="n">
        <v>0.2232109314152196</v>
      </c>
      <c r="L2862" t="n">
        <v>0.2864044532001649</v>
      </c>
      <c r="M2862" t="n">
        <v>0.4903846153846154</v>
      </c>
    </row>
    <row r="2863">
      <c r="A2863" s="323" t="n">
        <v>46139.76981481481</v>
      </c>
      <c r="B2863" s="82" t="n">
        <v>46139</v>
      </c>
      <c r="C2863" t="n">
        <v>390.6</v>
      </c>
      <c r="D2863" t="n">
        <v>829.6</v>
      </c>
      <c r="E2863" t="n">
        <v>5.3</v>
      </c>
      <c r="F2863" t="n">
        <v>10.3</v>
      </c>
      <c r="G2863" t="n">
        <v>0.4708293153326905</v>
      </c>
      <c r="H2863" t="n">
        <v>0.5291706846673095</v>
      </c>
      <c r="I2863" t="n">
        <v>0.5145631067961165</v>
      </c>
      <c r="J2863" t="n">
        <v>0.4854368932038836</v>
      </c>
      <c r="K2863" t="n">
        <v>0.2422713952682776</v>
      </c>
      <c r="L2863" t="n">
        <v>0.2722917115278389</v>
      </c>
      <c r="M2863" t="n">
        <v>0.4854368932038836</v>
      </c>
    </row>
    <row r="2864">
      <c r="A2864" s="323" t="n">
        <v>46139.78390046296</v>
      </c>
      <c r="B2864" s="82" t="n">
        <v>46139</v>
      </c>
      <c r="C2864" t="n">
        <v>400</v>
      </c>
      <c r="D2864" t="n">
        <v>832.1</v>
      </c>
      <c r="E2864" t="n">
        <v>5.3</v>
      </c>
      <c r="F2864" t="n">
        <v>10.4</v>
      </c>
      <c r="G2864" t="n">
        <v>0.4807114529503665</v>
      </c>
      <c r="H2864" t="n">
        <v>0.5192885470496335</v>
      </c>
      <c r="I2864" t="n">
        <v>0.5096153846153846</v>
      </c>
      <c r="J2864" t="n">
        <v>0.4903846153846154</v>
      </c>
      <c r="K2864" t="n">
        <v>0.2449779519843214</v>
      </c>
      <c r="L2864" t="n">
        <v>0.2646374326310632</v>
      </c>
      <c r="M2864" t="n">
        <v>0.4903846153846154</v>
      </c>
    </row>
    <row r="2865">
      <c r="A2865" s="323" t="n">
        <v>46139.82917824074</v>
      </c>
      <c r="B2865" s="82" t="n">
        <v>46139</v>
      </c>
      <c r="C2865" t="n">
        <v>401</v>
      </c>
      <c r="D2865" t="n">
        <v>830.3</v>
      </c>
      <c r="E2865" t="n">
        <v>5.4</v>
      </c>
      <c r="F2865" t="n">
        <v>10.4</v>
      </c>
      <c r="G2865" t="n">
        <v>0.4829579669998796</v>
      </c>
      <c r="H2865" t="n">
        <v>0.5170420330001204</v>
      </c>
      <c r="I2865" t="n">
        <v>0.5192307692307693</v>
      </c>
      <c r="J2865" t="n">
        <v>0.4807692307692307</v>
      </c>
      <c r="K2865" t="n">
        <v>0.250766636711476</v>
      </c>
      <c r="L2865" t="n">
        <v>0.2684641325192933</v>
      </c>
      <c r="M2865" t="n">
        <v>0.4807692307692307</v>
      </c>
    </row>
    <row r="2866">
      <c r="A2866" s="323" t="n">
        <v>46139.85114583333</v>
      </c>
      <c r="B2866" s="82" t="n">
        <v>46139</v>
      </c>
      <c r="C2866" t="n">
        <v>400</v>
      </c>
      <c r="D2866" t="n">
        <v>830.1</v>
      </c>
      <c r="E2866" t="n">
        <v>5.3</v>
      </c>
      <c r="F2866" t="n">
        <v>10.3</v>
      </c>
      <c r="G2866" t="n">
        <v>0.4818696542585231</v>
      </c>
      <c r="H2866" t="n">
        <v>0.518130345741477</v>
      </c>
      <c r="I2866" t="n">
        <v>0.5145631067961165</v>
      </c>
      <c r="J2866" t="n">
        <v>0.4854368932038836</v>
      </c>
      <c r="K2866" t="n">
        <v>0.2479523463660361</v>
      </c>
      <c r="L2866" t="n">
        <v>0.2666107604300804</v>
      </c>
      <c r="M2866" t="n">
        <v>0.4854368932038836</v>
      </c>
    </row>
    <row r="2867">
      <c r="A2867" s="323" t="n">
        <v>46139.97438657407</v>
      </c>
      <c r="B2867" s="82" t="n">
        <v>46139</v>
      </c>
      <c r="C2867" t="n">
        <v>390.4</v>
      </c>
      <c r="D2867" t="n">
        <v>830</v>
      </c>
      <c r="E2867" t="n">
        <v>5.3</v>
      </c>
      <c r="F2867" t="n">
        <v>10.4</v>
      </c>
      <c r="G2867" t="n">
        <v>0.4703614457831325</v>
      </c>
      <c r="H2867" t="n">
        <v>0.5296385542168675</v>
      </c>
      <c r="I2867" t="n">
        <v>0.5096153846153846</v>
      </c>
      <c r="J2867" t="n">
        <v>0.4903846153846154</v>
      </c>
      <c r="K2867" t="n">
        <v>0.2397034291010194</v>
      </c>
      <c r="L2867" t="n">
        <v>0.2699119555143651</v>
      </c>
      <c r="M2867" t="n">
        <v>0.4903846153846154</v>
      </c>
    </row>
    <row r="2868">
      <c r="A2868" s="323" t="n">
        <v>46141.0421412037</v>
      </c>
      <c r="B2868" s="82" t="n">
        <v>46141</v>
      </c>
      <c r="C2868" t="n">
        <v>402.3</v>
      </c>
      <c r="D2868" t="n">
        <v>844.9</v>
      </c>
      <c r="E2868" t="n">
        <v>5.5</v>
      </c>
      <c r="F2868" t="n">
        <v>10.5</v>
      </c>
      <c r="G2868" t="n">
        <v>0.4761510237897976</v>
      </c>
      <c r="H2868" t="n">
        <v>0.5238489762102023</v>
      </c>
      <c r="I2868" t="n">
        <v>0.5238095238095238</v>
      </c>
      <c r="J2868" t="n">
        <v>0.4761904761904762</v>
      </c>
      <c r="K2868" t="n">
        <v>0.2494124410327511</v>
      </c>
      <c r="L2868" t="n">
        <v>0.2743970827767727</v>
      </c>
      <c r="M2868" t="n">
        <v>0.4761904761904762</v>
      </c>
    </row>
    <row r="2869">
      <c r="A2869" s="323" t="n">
        <v>46141.07474537037</v>
      </c>
      <c r="B2869" s="82" t="n">
        <v>46141</v>
      </c>
      <c r="C2869" t="n">
        <v>400.2</v>
      </c>
      <c r="D2869" t="n">
        <v>841.6</v>
      </c>
      <c r="E2869" t="n">
        <v>5.5</v>
      </c>
      <c r="F2869" t="n">
        <v>10.4</v>
      </c>
      <c r="G2869" t="n">
        <v>0.4755228136882129</v>
      </c>
      <c r="H2869" t="n">
        <v>0.5244771863117871</v>
      </c>
      <c r="I2869" t="n">
        <v>0.5288461538461539</v>
      </c>
      <c r="J2869" t="n">
        <v>0.4711538461538461</v>
      </c>
      <c r="K2869" t="n">
        <v>0.2514784110851126</v>
      </c>
      <c r="L2869" t="n">
        <v>0.2773677427610413</v>
      </c>
      <c r="M2869" t="n">
        <v>0.4711538461538461</v>
      </c>
    </row>
    <row r="2870">
      <c r="A2870" s="323" t="n">
        <v>46141.14895833333</v>
      </c>
      <c r="B2870" s="82" t="n">
        <v>46141</v>
      </c>
      <c r="C2870" t="n">
        <v>406.5</v>
      </c>
      <c r="D2870" t="n">
        <v>837.3</v>
      </c>
      <c r="E2870" t="n">
        <v>5.4</v>
      </c>
      <c r="F2870" t="n">
        <v>10.7</v>
      </c>
      <c r="G2870" t="n">
        <v>0.4854890720171982</v>
      </c>
      <c r="H2870" t="n">
        <v>0.5145109279828018</v>
      </c>
      <c r="I2870" t="n">
        <v>0.5046728971962617</v>
      </c>
      <c r="J2870" t="n">
        <v>0.4953271028037383</v>
      </c>
      <c r="K2870" t="n">
        <v>0.245013176532044</v>
      </c>
      <c r="L2870" t="n">
        <v>0.2596597206642178</v>
      </c>
      <c r="M2870" t="n">
        <v>0.4953271028037383</v>
      </c>
    </row>
    <row r="2871">
      <c r="A2871" s="323" t="n">
        <v>46141.19225694444</v>
      </c>
      <c r="B2871" s="82" t="n">
        <v>46141</v>
      </c>
      <c r="C2871" t="n">
        <v>398.5</v>
      </c>
      <c r="D2871" t="n">
        <v>832.6</v>
      </c>
      <c r="E2871" t="n">
        <v>5.3</v>
      </c>
      <c r="F2871" t="n">
        <v>10.6</v>
      </c>
      <c r="G2871" t="n">
        <v>0.4786211866442469</v>
      </c>
      <c r="H2871" t="n">
        <v>0.5213788133557531</v>
      </c>
      <c r="I2871" t="n">
        <v>0.5</v>
      </c>
      <c r="J2871" t="n">
        <v>0.5</v>
      </c>
      <c r="K2871" t="n">
        <v>0.2393105933221235</v>
      </c>
      <c r="L2871" t="n">
        <v>0.2606894066778765</v>
      </c>
      <c r="M2871" t="n">
        <v>0.5</v>
      </c>
    </row>
    <row r="2872">
      <c r="A2872" s="323" t="n">
        <v>46141.23319444444</v>
      </c>
      <c r="B2872" s="82" t="n">
        <v>46141</v>
      </c>
      <c r="C2872" t="n">
        <v>402.8</v>
      </c>
      <c r="D2872" t="n">
        <v>837</v>
      </c>
      <c r="E2872" t="n">
        <v>5.4</v>
      </c>
      <c r="F2872" t="n">
        <v>10.3</v>
      </c>
      <c r="G2872" t="n">
        <v>0.4812425328554361</v>
      </c>
      <c r="H2872" t="n">
        <v>0.5187574671445639</v>
      </c>
      <c r="I2872" t="n">
        <v>0.5242718446601942</v>
      </c>
      <c r="J2872" t="n">
        <v>0.4757281553398058</v>
      </c>
      <c r="K2872" t="n">
        <v>0.2523019104290636</v>
      </c>
      <c r="L2872" t="n">
        <v>0.2719699342311306</v>
      </c>
      <c r="M2872" t="n">
        <v>0.4757281553398058</v>
      </c>
    </row>
    <row r="2873">
      <c r="A2873" s="323" t="n">
        <v>46141.29484953704</v>
      </c>
      <c r="B2873" s="82" t="n">
        <v>46141</v>
      </c>
      <c r="C2873" t="n">
        <v>400.6</v>
      </c>
      <c r="D2873" t="n">
        <v>840.3</v>
      </c>
      <c r="E2873" t="n">
        <v>5.4</v>
      </c>
      <c r="F2873" t="n">
        <v>10.5</v>
      </c>
      <c r="G2873" t="n">
        <v>0.4767344995834821</v>
      </c>
      <c r="H2873" t="n">
        <v>0.5232655004165179</v>
      </c>
      <c r="I2873" t="n">
        <v>0.5142857142857143</v>
      </c>
      <c r="J2873" t="n">
        <v>0.4857142857142857</v>
      </c>
      <c r="K2873" t="n">
        <v>0.2451777426429337</v>
      </c>
      <c r="L2873" t="n">
        <v>0.2691079716427807</v>
      </c>
      <c r="M2873" t="n">
        <v>0.4857142857142857</v>
      </c>
    </row>
    <row r="2874">
      <c r="A2874" s="323" t="n">
        <v>46141.81203703704</v>
      </c>
      <c r="B2874" s="82" t="n">
        <v>46141</v>
      </c>
      <c r="C2874" t="n">
        <v>390.5</v>
      </c>
      <c r="D2874" t="n">
        <v>830</v>
      </c>
      <c r="E2874" t="n">
        <v>5.3</v>
      </c>
      <c r="F2874" t="n">
        <v>10.4</v>
      </c>
      <c r="G2874" t="n">
        <v>0.4704819277108434</v>
      </c>
      <c r="H2874" t="n">
        <v>0.5295180722891566</v>
      </c>
      <c r="I2874" t="n">
        <v>0.5096153846153846</v>
      </c>
      <c r="J2874" t="n">
        <v>0.4903846153846154</v>
      </c>
      <c r="K2874" t="n">
        <v>0.239764828544949</v>
      </c>
      <c r="L2874" t="n">
        <v>0.2698505560704356</v>
      </c>
      <c r="M2874" t="n">
        <v>0.4903846153846154</v>
      </c>
    </row>
    <row r="2875">
      <c r="A2875" s="323" t="n">
        <v>46142.10729166667</v>
      </c>
      <c r="B2875" s="82" t="n">
        <v>46142</v>
      </c>
      <c r="C2875" t="n">
        <v>385.4</v>
      </c>
      <c r="D2875" t="n">
        <v>840.2</v>
      </c>
      <c r="E2875" t="n">
        <v>5.4</v>
      </c>
      <c r="F2875" t="n">
        <v>10.3</v>
      </c>
      <c r="G2875" t="n">
        <v>0.4587003094501308</v>
      </c>
      <c r="H2875" t="n">
        <v>0.5412996905498692</v>
      </c>
      <c r="I2875" t="n">
        <v>0.5242718446601942</v>
      </c>
      <c r="J2875" t="n">
        <v>0.4757281553398058</v>
      </c>
      <c r="K2875" t="n">
        <v>0.240483657381622</v>
      </c>
      <c r="L2875" t="n">
        <v>0.2837881872785722</v>
      </c>
      <c r="M2875" t="n">
        <v>0.4757281553398058</v>
      </c>
    </row>
    <row r="2876">
      <c r="A2876" s="323" t="n">
        <v>46142.14134259259</v>
      </c>
      <c r="B2876" s="82" t="n">
        <v>46142</v>
      </c>
      <c r="C2876" t="n">
        <v>378.4</v>
      </c>
      <c r="D2876" t="n">
        <v>824.5</v>
      </c>
      <c r="E2876" t="n">
        <v>5</v>
      </c>
      <c r="F2876" t="n">
        <v>10.4</v>
      </c>
      <c r="G2876" t="n">
        <v>0.4589448150394178</v>
      </c>
      <c r="H2876" t="n">
        <v>0.5410551849605822</v>
      </c>
      <c r="I2876" t="n">
        <v>0.4807692307692307</v>
      </c>
      <c r="J2876" t="n">
        <v>0.5192307692307693</v>
      </c>
      <c r="K2876" t="n">
        <v>0.2206465456920278</v>
      </c>
      <c r="L2876" t="n">
        <v>0.260122685077203</v>
      </c>
      <c r="M2876" t="n">
        <v>0.5192307692307693</v>
      </c>
    </row>
    <row r="2877">
      <c r="A2877" s="323" t="n">
        <v>46142.16760416667</v>
      </c>
      <c r="B2877" s="82" t="n">
        <v>46142</v>
      </c>
      <c r="C2877" t="n">
        <v>390.4</v>
      </c>
      <c r="D2877" t="n">
        <v>835.4</v>
      </c>
      <c r="E2877" t="n">
        <v>5.2</v>
      </c>
      <c r="F2877" t="n">
        <v>10.5</v>
      </c>
      <c r="G2877" t="n">
        <v>0.4673210438113479</v>
      </c>
      <c r="H2877" t="n">
        <v>0.5326789561886521</v>
      </c>
      <c r="I2877" t="n">
        <v>0.4952380952380953</v>
      </c>
      <c r="J2877" t="n">
        <v>0.5047619047619047</v>
      </c>
      <c r="K2877" t="n">
        <v>0.2314351836018104</v>
      </c>
      <c r="L2877" t="n">
        <v>0.2638029116362849</v>
      </c>
      <c r="M2877" t="n">
        <v>0.5047619047619047</v>
      </c>
    </row>
    <row r="2878">
      <c r="A2878" s="323" t="n">
        <v>46142.25445601852</v>
      </c>
      <c r="B2878" s="82" t="n">
        <v>46142</v>
      </c>
      <c r="C2878" t="n">
        <v>374.4</v>
      </c>
      <c r="D2878" t="n">
        <v>823.6</v>
      </c>
      <c r="E2878" t="n">
        <v>5.3</v>
      </c>
      <c r="F2878" t="n">
        <v>10.8</v>
      </c>
      <c r="G2878" t="n">
        <v>0.4545896066051481</v>
      </c>
      <c r="H2878" t="n">
        <v>0.5454103933948519</v>
      </c>
      <c r="I2878" t="n">
        <v>0.4907407407407407</v>
      </c>
      <c r="J2878" t="n">
        <v>0.5092592592592593</v>
      </c>
      <c r="K2878" t="n">
        <v>0.2230856402784523</v>
      </c>
      <c r="L2878" t="n">
        <v>0.2676551004622884</v>
      </c>
      <c r="M2878" t="n">
        <v>0.5092592592592593</v>
      </c>
    </row>
    <row r="2879">
      <c r="A2879" s="323" t="n">
        <v>46142.30535879629</v>
      </c>
      <c r="B2879" s="82" t="n">
        <v>46142</v>
      </c>
      <c r="C2879" t="n">
        <v>376.2</v>
      </c>
      <c r="D2879" t="n">
        <v>831.4</v>
      </c>
      <c r="E2879" t="n">
        <v>5.6</v>
      </c>
      <c r="F2879" t="n">
        <v>10.7</v>
      </c>
      <c r="G2879" t="n">
        <v>0.4524897762809719</v>
      </c>
      <c r="H2879" t="n">
        <v>0.5475102237190281</v>
      </c>
      <c r="I2879" t="n">
        <v>0.5233644859813084</v>
      </c>
      <c r="J2879" t="n">
        <v>0.4766355140186916</v>
      </c>
      <c r="K2879" t="n">
        <v>0.2368170791750881</v>
      </c>
      <c r="L2879" t="n">
        <v>0.2865474068062203</v>
      </c>
      <c r="M2879" t="n">
        <v>0.4766355140186916</v>
      </c>
    </row>
    <row r="2880">
      <c r="A2880" s="323" t="n">
        <v>46142.30533564815</v>
      </c>
      <c r="B2880" s="82" t="n">
        <v>46142</v>
      </c>
      <c r="C2880" t="n">
        <v>376.2</v>
      </c>
      <c r="D2880" t="n">
        <v>831.4</v>
      </c>
      <c r="E2880" t="n">
        <v>5.6</v>
      </c>
      <c r="F2880" t="n">
        <v>10.7</v>
      </c>
      <c r="G2880" t="n">
        <v>0.4524897762809719</v>
      </c>
      <c r="H2880" t="n">
        <v>0.5475102237190281</v>
      </c>
      <c r="I2880" t="n">
        <v>0.5233644859813084</v>
      </c>
      <c r="J2880" t="n">
        <v>0.4766355140186916</v>
      </c>
      <c r="K2880" t="n">
        <v>0.2368170791750881</v>
      </c>
      <c r="L2880" t="n">
        <v>0.2865474068062203</v>
      </c>
      <c r="M2880" t="n">
        <v>0.4766355140186916</v>
      </c>
    </row>
    <row r="2881">
      <c r="A2881" s="323" t="n">
        <v>46142.88521990741</v>
      </c>
      <c r="B2881" s="82" t="n">
        <v>46142</v>
      </c>
      <c r="C2881" t="n">
        <v>400</v>
      </c>
      <c r="D2881" t="n">
        <v>831.2</v>
      </c>
      <c r="E2881" t="n">
        <v>5.3</v>
      </c>
      <c r="F2881" t="n">
        <v>10.4</v>
      </c>
      <c r="G2881" t="n">
        <v>0.4812319538017324</v>
      </c>
      <c r="H2881" t="n">
        <v>0.5187680461982676</v>
      </c>
      <c r="I2881" t="n">
        <v>0.5096153846153846</v>
      </c>
      <c r="J2881" t="n">
        <v>0.4903846153846154</v>
      </c>
      <c r="K2881" t="n">
        <v>0.2452432072258828</v>
      </c>
      <c r="L2881" t="n">
        <v>0.2643721773895017</v>
      </c>
      <c r="M2881" t="n">
        <v>0.4903846153846154</v>
      </c>
    </row>
    <row r="2882">
      <c r="A2882" s="323" t="n">
        <v>46142.91038194444</v>
      </c>
      <c r="B2882" s="82" t="n">
        <v>46142</v>
      </c>
      <c r="C2882" t="n">
        <v>401</v>
      </c>
      <c r="D2882" t="n">
        <v>830</v>
      </c>
      <c r="E2882" t="n">
        <v>5.3</v>
      </c>
      <c r="F2882" t="n">
        <v>10.3</v>
      </c>
      <c r="G2882" t="n">
        <v>0.4831325301204819</v>
      </c>
      <c r="H2882" t="n">
        <v>0.516867469879518</v>
      </c>
      <c r="I2882" t="n">
        <v>0.5145631067961165</v>
      </c>
      <c r="J2882" t="n">
        <v>0.4854368932038836</v>
      </c>
      <c r="K2882" t="n">
        <v>0.2486021756930635</v>
      </c>
      <c r="L2882" t="n">
        <v>0.265960931103053</v>
      </c>
      <c r="M2882" t="n">
        <v>0.4854368932038836</v>
      </c>
    </row>
    <row r="2883">
      <c r="A2883" s="323" t="n">
        <v>46143.07871527778</v>
      </c>
      <c r="B2883" s="82" t="n">
        <v>46143</v>
      </c>
      <c r="C2883" t="n">
        <v>374.8</v>
      </c>
      <c r="D2883" t="n">
        <v>835.4</v>
      </c>
      <c r="E2883" t="n">
        <v>5.5</v>
      </c>
      <c r="F2883" t="n">
        <v>10.7</v>
      </c>
      <c r="G2883" t="n">
        <v>0.4486473545606895</v>
      </c>
      <c r="H2883" t="n">
        <v>0.5513526454393105</v>
      </c>
      <c r="I2883" t="n">
        <v>0.5140186915887851</v>
      </c>
      <c r="J2883" t="n">
        <v>0.4859813084112149</v>
      </c>
      <c r="K2883" t="n">
        <v>0.2306131261760554</v>
      </c>
      <c r="L2883" t="n">
        <v>0.2834055654127297</v>
      </c>
      <c r="M2883" t="n">
        <v>0.4859813084112149</v>
      </c>
    </row>
    <row r="2884">
      <c r="A2884" s="323" t="n">
        <v>46143.12365740741</v>
      </c>
      <c r="B2884" s="82" t="n">
        <v>46143</v>
      </c>
      <c r="C2884" t="n">
        <v>370.5</v>
      </c>
      <c r="D2884" t="n">
        <v>832.5</v>
      </c>
      <c r="E2884" t="n">
        <v>5.3</v>
      </c>
      <c r="F2884" t="n">
        <v>10.4</v>
      </c>
      <c r="G2884" t="n">
        <v>0.4450450450450451</v>
      </c>
      <c r="H2884" t="n">
        <v>0.5549549549549549</v>
      </c>
      <c r="I2884" t="n">
        <v>0.5096153846153846</v>
      </c>
      <c r="J2884" t="n">
        <v>0.4903846153846154</v>
      </c>
      <c r="K2884" t="n">
        <v>0.2268018018018018</v>
      </c>
      <c r="L2884" t="n">
        <v>0.2828135828135828</v>
      </c>
      <c r="M2884" t="n">
        <v>0.4903846153846154</v>
      </c>
    </row>
    <row r="2885">
      <c r="A2885" s="323" t="n">
        <v>46143.13171296296</v>
      </c>
      <c r="B2885" s="82" t="n">
        <v>46143</v>
      </c>
      <c r="C2885" t="n">
        <v>370.5</v>
      </c>
      <c r="D2885" t="n">
        <v>832.5</v>
      </c>
      <c r="E2885" t="n">
        <v>5.3</v>
      </c>
      <c r="F2885" t="n">
        <v>10.4</v>
      </c>
      <c r="G2885" t="n">
        <v>0.4450450450450451</v>
      </c>
      <c r="H2885" t="n">
        <v>0.5549549549549549</v>
      </c>
      <c r="I2885" t="n">
        <v>0.5096153846153846</v>
      </c>
      <c r="J2885" t="n">
        <v>0.4903846153846154</v>
      </c>
      <c r="K2885" t="n">
        <v>0.2268018018018018</v>
      </c>
      <c r="L2885" t="n">
        <v>0.2828135828135828</v>
      </c>
      <c r="M2885" t="n">
        <v>0.4903846153846154</v>
      </c>
    </row>
    <row r="2886">
      <c r="A2886" s="323" t="n">
        <v>46143.16386574074</v>
      </c>
      <c r="B2886" s="82" t="n">
        <v>46143</v>
      </c>
      <c r="C2886" t="n">
        <v>372.8</v>
      </c>
      <c r="D2886" t="n">
        <v>852.3</v>
      </c>
      <c r="E2886" t="n">
        <v>5.4</v>
      </c>
      <c r="F2886" t="n">
        <v>10.5</v>
      </c>
      <c r="G2886" t="n">
        <v>0.4374046697172357</v>
      </c>
      <c r="H2886" t="n">
        <v>0.5625953302827642</v>
      </c>
      <c r="I2886" t="n">
        <v>0.5142857142857143</v>
      </c>
      <c r="J2886" t="n">
        <v>0.4857142857142857</v>
      </c>
      <c r="K2886" t="n">
        <v>0.2249509729974355</v>
      </c>
      <c r="L2886" t="n">
        <v>0.2893347412882787</v>
      </c>
      <c r="M2886" t="n">
        <v>0.4857142857142857</v>
      </c>
    </row>
    <row r="2887">
      <c r="A2887" s="323" t="n">
        <v>46143.19078703703</v>
      </c>
      <c r="B2887" s="82" t="n">
        <v>46143</v>
      </c>
      <c r="C2887" t="n">
        <v>369.7</v>
      </c>
      <c r="D2887" t="n">
        <v>833.2</v>
      </c>
      <c r="E2887" t="n">
        <v>5.4</v>
      </c>
      <c r="F2887" t="n">
        <v>10.2</v>
      </c>
      <c r="G2887" t="n">
        <v>0.4437109937590014</v>
      </c>
      <c r="H2887" t="n">
        <v>0.5562890062409986</v>
      </c>
      <c r="I2887" t="n">
        <v>0.5294117647058825</v>
      </c>
      <c r="J2887" t="n">
        <v>0.4705882352941176</v>
      </c>
      <c r="K2887" t="n">
        <v>0.2349058202253538</v>
      </c>
      <c r="L2887" t="n">
        <v>0.2945059444805287</v>
      </c>
      <c r="M2887" t="n">
        <v>0.4705882352941176</v>
      </c>
    </row>
    <row r="2888">
      <c r="A2888" s="323" t="n">
        <v>46143.22704861111</v>
      </c>
      <c r="B2888" s="82" t="n">
        <v>46143</v>
      </c>
      <c r="C2888" t="n">
        <v>375.5</v>
      </c>
      <c r="D2888" t="n">
        <v>840.1</v>
      </c>
      <c r="E2888" t="n">
        <v>5.4</v>
      </c>
      <c r="F2888" t="n">
        <v>10.6</v>
      </c>
      <c r="G2888" t="n">
        <v>0.4469705987382455</v>
      </c>
      <c r="H2888" t="n">
        <v>0.5530294012617546</v>
      </c>
      <c r="I2888" t="n">
        <v>0.5094339622641509</v>
      </c>
      <c r="J2888" t="n">
        <v>0.490566037735849</v>
      </c>
      <c r="K2888" t="n">
        <v>0.2277020031308043</v>
      </c>
      <c r="L2888" t="n">
        <v>0.2817319591333467</v>
      </c>
      <c r="M2888" t="n">
        <v>0.490566037735849</v>
      </c>
    </row>
    <row r="2889">
      <c r="A2889" s="323" t="n">
        <v>46143.29215277778</v>
      </c>
      <c r="B2889" s="82" t="n">
        <v>46143</v>
      </c>
      <c r="C2889" t="n">
        <v>370.2</v>
      </c>
      <c r="D2889" t="n">
        <v>835</v>
      </c>
      <c r="E2889" t="n">
        <v>5.2</v>
      </c>
      <c r="F2889" t="n">
        <v>10.2</v>
      </c>
      <c r="G2889" t="n">
        <v>0.4433532934131736</v>
      </c>
      <c r="H2889" t="n">
        <v>0.5566467065868264</v>
      </c>
      <c r="I2889" t="n">
        <v>0.5098039215686275</v>
      </c>
      <c r="J2889" t="n">
        <v>0.4901960784313725</v>
      </c>
      <c r="K2889" t="n">
        <v>0.2260232476224023</v>
      </c>
      <c r="L2889" t="n">
        <v>0.2837806739462252</v>
      </c>
      <c r="M2889" t="n">
        <v>0.4901960784313725</v>
      </c>
    </row>
    <row r="2890">
      <c r="A2890" s="323" t="n">
        <v>46143.7746875</v>
      </c>
      <c r="B2890" s="82" t="n">
        <v>46143</v>
      </c>
      <c r="C2890" t="n">
        <v>398.4</v>
      </c>
      <c r="D2890" t="n">
        <v>829.8</v>
      </c>
      <c r="E2890" t="n">
        <v>5.3</v>
      </c>
      <c r="F2890" t="n">
        <v>10.3</v>
      </c>
      <c r="G2890" t="n">
        <v>0.480115690527838</v>
      </c>
      <c r="H2890" t="n">
        <v>0.519884309472162</v>
      </c>
      <c r="I2890" t="n">
        <v>0.5145631067961165</v>
      </c>
      <c r="J2890" t="n">
        <v>0.4854368932038836</v>
      </c>
      <c r="K2890" t="n">
        <v>0.2470498213395672</v>
      </c>
      <c r="L2890" t="n">
        <v>0.2675132854565494</v>
      </c>
      <c r="M2890" t="n">
        <v>0.4854368932038836</v>
      </c>
    </row>
    <row r="2891">
      <c r="A2891" s="323" t="n">
        <v>46144.06922453704</v>
      </c>
      <c r="B2891" s="82" t="n">
        <v>46144</v>
      </c>
      <c r="C2891" t="n">
        <v>364.2</v>
      </c>
      <c r="D2891" t="n">
        <v>828.8</v>
      </c>
      <c r="E2891" t="n">
        <v>5</v>
      </c>
      <c r="F2891" t="n">
        <v>10.7</v>
      </c>
      <c r="G2891" t="n">
        <v>0.4394305019305019</v>
      </c>
      <c r="H2891" t="n">
        <v>0.5605694980694981</v>
      </c>
      <c r="I2891" t="n">
        <v>0.4672897196261683</v>
      </c>
      <c r="J2891" t="n">
        <v>0.5327102803738317</v>
      </c>
      <c r="K2891" t="n">
        <v>0.2053413560422906</v>
      </c>
      <c r="L2891" t="n">
        <v>0.2619483635838776</v>
      </c>
      <c r="M2891" t="n">
        <v>0.5327102803738317</v>
      </c>
    </row>
    <row r="2892">
      <c r="A2892" s="323" t="n">
        <v>46144.07068287037</v>
      </c>
      <c r="B2892" s="82" t="n">
        <v>46144</v>
      </c>
      <c r="C2892" t="n">
        <v>375.4</v>
      </c>
      <c r="D2892" t="n">
        <v>846.5</v>
      </c>
      <c r="E2892" t="n">
        <v>5.4</v>
      </c>
      <c r="F2892" t="n">
        <v>10.7</v>
      </c>
      <c r="G2892" t="n">
        <v>0.4434731246308328</v>
      </c>
      <c r="H2892" t="n">
        <v>0.5565268753691672</v>
      </c>
      <c r="I2892" t="n">
        <v>0.5046728971962617</v>
      </c>
      <c r="J2892" t="n">
        <v>0.4953271028037383</v>
      </c>
      <c r="K2892" t="n">
        <v>0.2238088666361213</v>
      </c>
      <c r="L2892" t="n">
        <v>0.2808640305601405</v>
      </c>
      <c r="M2892" t="n">
        <v>0.4953271028037383</v>
      </c>
    </row>
    <row r="2893">
      <c r="A2893" s="323" t="n">
        <v>46144.11788194445</v>
      </c>
      <c r="B2893" s="82" t="n">
        <v>46144</v>
      </c>
      <c r="C2893" t="n">
        <v>374.5</v>
      </c>
      <c r="D2893" t="n">
        <v>848.6</v>
      </c>
      <c r="E2893" t="n">
        <v>5.3</v>
      </c>
      <c r="F2893" t="n">
        <v>10.6</v>
      </c>
      <c r="G2893" t="n">
        <v>0.4413151072354466</v>
      </c>
      <c r="H2893" t="n">
        <v>0.5586848927645534</v>
      </c>
      <c r="I2893" t="n">
        <v>0.5</v>
      </c>
      <c r="J2893" t="n">
        <v>0.5</v>
      </c>
      <c r="K2893" t="n">
        <v>0.2206575536177233</v>
      </c>
      <c r="L2893" t="n">
        <v>0.2793424463822767</v>
      </c>
      <c r="M2893" t="n">
        <v>0.5</v>
      </c>
    </row>
    <row r="2894">
      <c r="A2894" s="323" t="n">
        <v>46144.15400462963</v>
      </c>
      <c r="B2894" s="82" t="n">
        <v>46144</v>
      </c>
      <c r="C2894" t="n">
        <v>369.4</v>
      </c>
      <c r="D2894" t="n">
        <v>842.7</v>
      </c>
      <c r="E2894" t="n">
        <v>5.4</v>
      </c>
      <c r="F2894" t="n">
        <v>10.4</v>
      </c>
      <c r="G2894" t="n">
        <v>0.4383529132550136</v>
      </c>
      <c r="H2894" t="n">
        <v>0.5616470867449864</v>
      </c>
      <c r="I2894" t="n">
        <v>0.5192307692307693</v>
      </c>
      <c r="J2894" t="n">
        <v>0.4807692307692307</v>
      </c>
      <c r="K2894" t="n">
        <v>0.2276063203439494</v>
      </c>
      <c r="L2894" t="n">
        <v>0.2916244488868199</v>
      </c>
      <c r="M2894" t="n">
        <v>0.4807692307692307</v>
      </c>
    </row>
    <row r="2895">
      <c r="A2895" s="323" t="n">
        <v>46144.19920138889</v>
      </c>
      <c r="B2895" s="82" t="n">
        <v>46144</v>
      </c>
      <c r="C2895" t="n">
        <v>372.2</v>
      </c>
      <c r="D2895" t="n">
        <v>844.4</v>
      </c>
      <c r="E2895" t="n">
        <v>5.5</v>
      </c>
      <c r="F2895" t="n">
        <v>10.7</v>
      </c>
      <c r="G2895" t="n">
        <v>0.4407863571766935</v>
      </c>
      <c r="H2895" t="n">
        <v>0.5592136428233065</v>
      </c>
      <c r="I2895" t="n">
        <v>0.5140186915887851</v>
      </c>
      <c r="J2895" t="n">
        <v>0.4859813084112149</v>
      </c>
      <c r="K2895" t="n">
        <v>0.2265724265861509</v>
      </c>
      <c r="L2895" t="n">
        <v>0.2874462650026343</v>
      </c>
      <c r="M2895" t="n">
        <v>0.4859813084112149</v>
      </c>
    </row>
    <row r="2896">
      <c r="A2896" s="323" t="n">
        <v>46144.24688657407</v>
      </c>
      <c r="B2896" s="82" t="n">
        <v>46144</v>
      </c>
      <c r="C2896" t="n">
        <v>368.3</v>
      </c>
      <c r="D2896" t="n">
        <v>837.2</v>
      </c>
      <c r="E2896" t="n">
        <v>5.2</v>
      </c>
      <c r="F2896" t="n">
        <v>10.2</v>
      </c>
      <c r="G2896" t="n">
        <v>0.4399187768752986</v>
      </c>
      <c r="H2896" t="n">
        <v>0.5600812231247014</v>
      </c>
      <c r="I2896" t="n">
        <v>0.5098039215686275</v>
      </c>
      <c r="J2896" t="n">
        <v>0.4901960784313725</v>
      </c>
      <c r="K2896" t="n">
        <v>0.2242723176227013</v>
      </c>
      <c r="L2896" t="n">
        <v>0.2855316039459262</v>
      </c>
      <c r="M2896" t="n">
        <v>0.4901960784313725</v>
      </c>
    </row>
    <row r="2897">
      <c r="A2897" s="323" t="n">
        <v>46144.27722222222</v>
      </c>
      <c r="B2897" s="82" t="n">
        <v>46144</v>
      </c>
      <c r="C2897" t="n">
        <v>370.4</v>
      </c>
      <c r="D2897" t="n">
        <v>840.3</v>
      </c>
      <c r="E2897" t="n">
        <v>5.3</v>
      </c>
      <c r="F2897" t="n">
        <v>10.4</v>
      </c>
      <c r="G2897" t="n">
        <v>0.4407949541830299</v>
      </c>
      <c r="H2897" t="n">
        <v>0.5592050458169702</v>
      </c>
      <c r="I2897" t="n">
        <v>0.5096153846153846</v>
      </c>
      <c r="J2897" t="n">
        <v>0.4903846153846154</v>
      </c>
      <c r="K2897" t="n">
        <v>0.2246358901125056</v>
      </c>
      <c r="L2897" t="n">
        <v>0.284979494502879</v>
      </c>
      <c r="M2897" t="n">
        <v>0.4903846153846154</v>
      </c>
    </row>
    <row r="2898">
      <c r="A2898" s="323" t="n">
        <v>46145.0300462963</v>
      </c>
      <c r="B2898" s="82" t="n">
        <v>46145</v>
      </c>
      <c r="C2898" t="n">
        <v>370.4</v>
      </c>
      <c r="D2898" t="n">
        <v>829.3</v>
      </c>
      <c r="E2898" t="n">
        <v>5.3</v>
      </c>
      <c r="F2898" t="n">
        <v>10.5</v>
      </c>
      <c r="G2898" t="n">
        <v>0.4466417460508863</v>
      </c>
      <c r="H2898" t="n">
        <v>0.5533582539491138</v>
      </c>
      <c r="I2898" t="n">
        <v>0.5047619047619047</v>
      </c>
      <c r="J2898" t="n">
        <v>0.4952380952380953</v>
      </c>
      <c r="K2898" t="n">
        <v>0.2254477384828283</v>
      </c>
      <c r="L2898" t="n">
        <v>0.2793141662790765</v>
      </c>
      <c r="M2898" t="n">
        <v>0.4952380952380953</v>
      </c>
    </row>
    <row r="2899">
      <c r="A2899" s="323" t="n">
        <v>46145.07547453704</v>
      </c>
      <c r="B2899" s="82" t="n">
        <v>46145</v>
      </c>
      <c r="C2899" t="n">
        <v>382.3</v>
      </c>
      <c r="D2899" t="n">
        <v>834.3</v>
      </c>
      <c r="E2899" t="n">
        <v>5.4</v>
      </c>
      <c r="F2899" t="n">
        <v>10.6</v>
      </c>
      <c r="G2899" t="n">
        <v>0.4582284549922091</v>
      </c>
      <c r="H2899" t="n">
        <v>0.5417715450077909</v>
      </c>
      <c r="I2899" t="n">
        <v>0.5094339622641509</v>
      </c>
      <c r="J2899" t="n">
        <v>0.490566037735849</v>
      </c>
      <c r="K2899" t="n">
        <v>0.2334371374488612</v>
      </c>
      <c r="L2899" t="n">
        <v>0.2759968248152897</v>
      </c>
      <c r="M2899" t="n">
        <v>0.490566037735849</v>
      </c>
    </row>
    <row r="2900">
      <c r="A2900" s="323" t="n">
        <v>46145.11758101852</v>
      </c>
      <c r="B2900" s="82" t="n">
        <v>46145</v>
      </c>
      <c r="C2900" t="n">
        <v>365.7</v>
      </c>
      <c r="D2900" t="n">
        <v>840.6</v>
      </c>
      <c r="E2900" t="n">
        <v>5.3</v>
      </c>
      <c r="F2900" t="n">
        <v>10.7</v>
      </c>
      <c r="G2900" t="n">
        <v>0.4350463954318344</v>
      </c>
      <c r="H2900" t="n">
        <v>0.5649536045681656</v>
      </c>
      <c r="I2900" t="n">
        <v>0.4953271028037383</v>
      </c>
      <c r="J2900" t="n">
        <v>0.5046728971962616</v>
      </c>
      <c r="K2900" t="n">
        <v>0.21549027063446</v>
      </c>
      <c r="L2900" t="n">
        <v>0.2798368321692783</v>
      </c>
      <c r="M2900" t="n">
        <v>0.5046728971962616</v>
      </c>
    </row>
    <row r="2901">
      <c r="A2901" s="323" t="n">
        <v>46145.16643518519</v>
      </c>
      <c r="B2901" s="82" t="n">
        <v>46145</v>
      </c>
      <c r="C2901" t="n">
        <v>372.5</v>
      </c>
      <c r="D2901" t="n">
        <v>837.5</v>
      </c>
      <c r="E2901" t="n">
        <v>5.4</v>
      </c>
      <c r="F2901" t="n">
        <v>10.6</v>
      </c>
      <c r="G2901" t="n">
        <v>0.4447761194029851</v>
      </c>
      <c r="H2901" t="n">
        <v>0.5552238805970149</v>
      </c>
      <c r="I2901" t="n">
        <v>0.5094339622641509</v>
      </c>
      <c r="J2901" t="n">
        <v>0.490566037735849</v>
      </c>
      <c r="K2901" t="n">
        <v>0.2265840608279358</v>
      </c>
      <c r="L2901" t="n">
        <v>0.2828499014362151</v>
      </c>
      <c r="M2901" t="n">
        <v>0.490566037735849</v>
      </c>
    </row>
    <row r="2902">
      <c r="A2902" s="323" t="n">
        <v>46145.20287037037</v>
      </c>
      <c r="B2902" s="82" t="n">
        <v>46145</v>
      </c>
      <c r="C2902" t="n">
        <v>384.8</v>
      </c>
      <c r="D2902" t="n">
        <v>844.3</v>
      </c>
      <c r="E2902" t="n">
        <v>5.3</v>
      </c>
      <c r="F2902" t="n">
        <v>10.6</v>
      </c>
      <c r="G2902" t="n">
        <v>0.4557621698448419</v>
      </c>
      <c r="H2902" t="n">
        <v>0.544237830155158</v>
      </c>
      <c r="I2902" t="n">
        <v>0.5</v>
      </c>
      <c r="J2902" t="n">
        <v>0.5</v>
      </c>
      <c r="K2902" t="n">
        <v>0.227881084922421</v>
      </c>
      <c r="L2902" t="n">
        <v>0.272118915077579</v>
      </c>
      <c r="M2902" t="n">
        <v>0.5</v>
      </c>
    </row>
    <row r="2903">
      <c r="A2903" s="323" t="n">
        <v>46145.23890046297</v>
      </c>
      <c r="B2903" s="82" t="n">
        <v>46145</v>
      </c>
      <c r="C2903" t="n">
        <v>380.4</v>
      </c>
      <c r="D2903" t="n">
        <v>832.4</v>
      </c>
      <c r="E2903" t="n">
        <v>5.4</v>
      </c>
      <c r="F2903" t="n">
        <v>10.7</v>
      </c>
      <c r="G2903" t="n">
        <v>0.4569918308505526</v>
      </c>
      <c r="H2903" t="n">
        <v>0.5430081691494474</v>
      </c>
      <c r="I2903" t="n">
        <v>0.5046728971962617</v>
      </c>
      <c r="J2903" t="n">
        <v>0.4953271028037383</v>
      </c>
      <c r="K2903" t="n">
        <v>0.2306313912703724</v>
      </c>
      <c r="L2903" t="n">
        <v>0.2740415059258894</v>
      </c>
      <c r="M2903" t="n">
        <v>0.4953271028037383</v>
      </c>
    </row>
    <row r="2904">
      <c r="A2904" s="323" t="n">
        <v>46145.28399305556</v>
      </c>
      <c r="B2904" s="82" t="n">
        <v>46145</v>
      </c>
      <c r="C2904" t="n">
        <v>370.5</v>
      </c>
      <c r="D2904" t="n">
        <v>838.3</v>
      </c>
      <c r="E2904" t="n">
        <v>5.2</v>
      </c>
      <c r="F2904" t="n">
        <v>10.3</v>
      </c>
      <c r="G2904" t="n">
        <v>0.4419658833353215</v>
      </c>
      <c r="H2904" t="n">
        <v>0.5580341166646785</v>
      </c>
      <c r="I2904" t="n">
        <v>0.5048543689320388</v>
      </c>
      <c r="J2904" t="n">
        <v>0.4951456310679612</v>
      </c>
      <c r="K2904" t="n">
        <v>0.2231284071207448</v>
      </c>
      <c r="L2904" t="n">
        <v>0.281725961811294</v>
      </c>
      <c r="M2904" t="n">
        <v>0.4951456310679612</v>
      </c>
    </row>
    <row r="2905">
      <c r="A2905" s="323" t="n">
        <v>46146.02826388889</v>
      </c>
      <c r="B2905" s="82" t="n">
        <v>46146</v>
      </c>
      <c r="C2905" t="n">
        <v>365.2</v>
      </c>
      <c r="D2905" t="n">
        <v>828.5</v>
      </c>
      <c r="E2905" t="n">
        <v>5.2</v>
      </c>
      <c r="F2905" t="n">
        <v>10.5</v>
      </c>
      <c r="G2905" t="n">
        <v>0.4407966203983102</v>
      </c>
      <c r="H2905" t="n">
        <v>0.5592033796016899</v>
      </c>
      <c r="I2905" t="n">
        <v>0.4952380952380953</v>
      </c>
      <c r="J2905" t="n">
        <v>0.5047619047619047</v>
      </c>
      <c r="K2905" t="n">
        <v>0.2182992786734489</v>
      </c>
      <c r="L2905" t="n">
        <v>0.2769388165646464</v>
      </c>
      <c r="M2905" t="n">
        <v>0.5047619047619047</v>
      </c>
    </row>
    <row r="2906">
      <c r="A2906" s="323" t="n">
        <v>46146.07385416667</v>
      </c>
      <c r="B2906" s="82" t="n">
        <v>46146</v>
      </c>
      <c r="C2906" t="n">
        <v>378.6</v>
      </c>
      <c r="D2906" t="n">
        <v>818.6</v>
      </c>
      <c r="E2906" t="n">
        <v>5.3</v>
      </c>
      <c r="F2906" t="n">
        <v>10.7</v>
      </c>
      <c r="G2906" t="n">
        <v>0.4624969460053751</v>
      </c>
      <c r="H2906" t="n">
        <v>0.5375030539946249</v>
      </c>
      <c r="I2906" t="n">
        <v>0.4953271028037383</v>
      </c>
      <c r="J2906" t="n">
        <v>0.5046728971962616</v>
      </c>
      <c r="K2906" t="n">
        <v>0.2290872723204194</v>
      </c>
      <c r="L2906" t="n">
        <v>0.2662398304833189</v>
      </c>
      <c r="M2906" t="n">
        <v>0.5046728971962616</v>
      </c>
    </row>
    <row r="2907">
      <c r="A2907" s="323" t="n">
        <v>46146.11956018519</v>
      </c>
      <c r="B2907" s="82" t="n">
        <v>46146</v>
      </c>
      <c r="C2907" t="n">
        <v>383.5</v>
      </c>
      <c r="D2907" t="n">
        <v>831.6</v>
      </c>
      <c r="E2907" t="n">
        <v>5.3</v>
      </c>
      <c r="F2907" t="n">
        <v>10.6</v>
      </c>
      <c r="G2907" t="n">
        <v>0.4611592111592112</v>
      </c>
      <c r="H2907" t="n">
        <v>0.5388407888407889</v>
      </c>
      <c r="I2907" t="n">
        <v>0.5</v>
      </c>
      <c r="J2907" t="n">
        <v>0.5</v>
      </c>
      <c r="K2907" t="n">
        <v>0.2305796055796056</v>
      </c>
      <c r="L2907" t="n">
        <v>0.2694203944203944</v>
      </c>
      <c r="M2907" t="n">
        <v>0.5</v>
      </c>
    </row>
    <row r="2908">
      <c r="A2908" s="323" t="n">
        <v>46146.15351851852</v>
      </c>
      <c r="B2908" s="82" t="n">
        <v>46146</v>
      </c>
      <c r="C2908" t="n">
        <v>366.5</v>
      </c>
      <c r="D2908" t="n">
        <v>820.5</v>
      </c>
      <c r="E2908" t="n">
        <v>5.2</v>
      </c>
      <c r="F2908" t="n">
        <v>10.7</v>
      </c>
      <c r="G2908" t="n">
        <v>0.4466788543570993</v>
      </c>
      <c r="H2908" t="n">
        <v>0.5533211456429007</v>
      </c>
      <c r="I2908" t="n">
        <v>0.485981308411215</v>
      </c>
      <c r="J2908" t="n">
        <v>0.514018691588785</v>
      </c>
      <c r="K2908" t="n">
        <v>0.2170775740800857</v>
      </c>
      <c r="L2908" t="n">
        <v>0.2689037343311294</v>
      </c>
      <c r="M2908" t="n">
        <v>0.514018691588785</v>
      </c>
    </row>
    <row r="2909">
      <c r="A2909" s="323" t="n">
        <v>46146.20592592593</v>
      </c>
      <c r="B2909" s="82" t="n">
        <v>46146</v>
      </c>
      <c r="C2909" t="n">
        <v>370.2</v>
      </c>
      <c r="D2909" t="n">
        <v>825.3</v>
      </c>
      <c r="E2909" t="n">
        <v>5.3</v>
      </c>
      <c r="F2909" t="n">
        <v>10.5</v>
      </c>
      <c r="G2909" t="n">
        <v>0.4485641584878226</v>
      </c>
      <c r="H2909" t="n">
        <v>0.5514358415121774</v>
      </c>
      <c r="I2909" t="n">
        <v>0.5047619047619047</v>
      </c>
      <c r="J2909" t="n">
        <v>0.4952380952380953</v>
      </c>
      <c r="K2909" t="n">
        <v>0.2264180990462343</v>
      </c>
      <c r="L2909" t="n">
        <v>0.2783438057156705</v>
      </c>
      <c r="M2909" t="n">
        <v>0.4952380952380953</v>
      </c>
    </row>
    <row r="2910">
      <c r="A2910" s="323" t="n">
        <v>46146.26604166667</v>
      </c>
      <c r="B2910" s="82" t="n">
        <v>46146</v>
      </c>
      <c r="C2910" t="n">
        <v>363.9</v>
      </c>
      <c r="D2910" t="n">
        <v>823.5</v>
      </c>
      <c r="E2910" t="n">
        <v>5.3</v>
      </c>
      <c r="F2910" t="n">
        <v>10.8</v>
      </c>
      <c r="G2910" t="n">
        <v>0.4418943533697632</v>
      </c>
      <c r="H2910" t="n">
        <v>0.5581056466302369</v>
      </c>
      <c r="I2910" t="n">
        <v>0.4907407407407407</v>
      </c>
      <c r="J2910" t="n">
        <v>0.5092592592592593</v>
      </c>
      <c r="K2910" t="n">
        <v>0.2168555623018282</v>
      </c>
      <c r="L2910" t="n">
        <v>0.2738851784389125</v>
      </c>
      <c r="M2910" t="n">
        <v>0.5092592592592593</v>
      </c>
    </row>
    <row r="2911">
      <c r="A2911" s="323" t="n">
        <v>46146.2959837963</v>
      </c>
      <c r="B2911" s="82" t="n">
        <v>46146</v>
      </c>
      <c r="C2911" t="n">
        <v>374.1</v>
      </c>
      <c r="D2911" t="n">
        <v>830.6</v>
      </c>
      <c r="E2911" t="n">
        <v>5.3</v>
      </c>
      <c r="F2911" t="n">
        <v>10.9</v>
      </c>
      <c r="G2911" t="n">
        <v>0.4503973031543463</v>
      </c>
      <c r="H2911" t="n">
        <v>0.5496026968456538</v>
      </c>
      <c r="I2911" t="n">
        <v>0.4862385321100917</v>
      </c>
      <c r="J2911" t="n">
        <v>0.5137614678899083</v>
      </c>
      <c r="K2911" t="n">
        <v>0.2190005235521133</v>
      </c>
      <c r="L2911" t="n">
        <v>0.2672380085579784</v>
      </c>
      <c r="M2911" t="n">
        <v>0.5137614678899083</v>
      </c>
    </row>
    <row r="2912">
      <c r="A2912" s="323" t="n">
        <v>46146.78122685185</v>
      </c>
      <c r="B2912" s="82" t="n">
        <v>46146</v>
      </c>
      <c r="C2912" t="n">
        <v>400</v>
      </c>
      <c r="D2912" t="n">
        <v>830.3</v>
      </c>
      <c r="E2912" t="n">
        <v>5.3</v>
      </c>
      <c r="F2912" t="n">
        <v>10.4</v>
      </c>
      <c r="G2912" t="n">
        <v>0.4817535830422739</v>
      </c>
      <c r="H2912" t="n">
        <v>0.5182464169577261</v>
      </c>
      <c r="I2912" t="n">
        <v>0.5096153846153846</v>
      </c>
      <c r="J2912" t="n">
        <v>0.4903846153846154</v>
      </c>
      <c r="K2912" t="n">
        <v>0.245509037511928</v>
      </c>
      <c r="L2912" t="n">
        <v>0.2641063471034565</v>
      </c>
      <c r="M2912" t="n">
        <v>0.4903846153846154</v>
      </c>
    </row>
    <row r="2913">
      <c r="A2913" s="323" t="n">
        <v>46147.0234837963</v>
      </c>
      <c r="B2913" s="82" t="n">
        <v>46147</v>
      </c>
      <c r="C2913" t="n">
        <v>378.8</v>
      </c>
      <c r="D2913" t="n">
        <v>834.9</v>
      </c>
      <c r="E2913" t="n">
        <v>5.4</v>
      </c>
      <c r="F2913" t="n">
        <v>10.7</v>
      </c>
      <c r="G2913" t="n">
        <v>0.4537070307821296</v>
      </c>
      <c r="H2913" t="n">
        <v>0.5462929692178704</v>
      </c>
      <c r="I2913" t="n">
        <v>0.5046728971962617</v>
      </c>
      <c r="J2913" t="n">
        <v>0.4953271028037383</v>
      </c>
      <c r="K2913" t="n">
        <v>0.2289736417031309</v>
      </c>
      <c r="L2913" t="n">
        <v>0.2756992554931309</v>
      </c>
      <c r="M2913" t="n">
        <v>0.4953271028037383</v>
      </c>
    </row>
    <row r="2914">
      <c r="A2914" s="323" t="n">
        <v>46147.06856481481</v>
      </c>
      <c r="B2914" s="82" t="n">
        <v>46147</v>
      </c>
      <c r="C2914" t="n">
        <v>363.8</v>
      </c>
      <c r="D2914" t="n">
        <v>817.2</v>
      </c>
      <c r="E2914" t="n">
        <v>5.5</v>
      </c>
      <c r="F2914" t="n">
        <v>10.9</v>
      </c>
      <c r="G2914" t="n">
        <v>0.4451786588350465</v>
      </c>
      <c r="H2914" t="n">
        <v>0.5548213411649535</v>
      </c>
      <c r="I2914" t="n">
        <v>0.5045871559633027</v>
      </c>
      <c r="J2914" t="n">
        <v>0.4954128440366973</v>
      </c>
      <c r="K2914" t="n">
        <v>0.2246314333571335</v>
      </c>
      <c r="L2914" t="n">
        <v>0.2799557226061692</v>
      </c>
      <c r="M2914" t="n">
        <v>0.4954128440366973</v>
      </c>
    </row>
    <row r="2915">
      <c r="A2915" s="323" t="n">
        <v>46147.11662037037</v>
      </c>
      <c r="B2915" s="82" t="n">
        <v>46147</v>
      </c>
      <c r="C2915" t="n">
        <v>371.9</v>
      </c>
      <c r="D2915" t="n">
        <v>836.6</v>
      </c>
      <c r="E2915" t="n">
        <v>5.4</v>
      </c>
      <c r="F2915" t="n">
        <v>10.7</v>
      </c>
      <c r="G2915" t="n">
        <v>0.4445374133397083</v>
      </c>
      <c r="H2915" t="n">
        <v>0.5554625866602917</v>
      </c>
      <c r="I2915" t="n">
        <v>0.5046728971962617</v>
      </c>
      <c r="J2915" t="n">
        <v>0.4953271028037383</v>
      </c>
      <c r="K2915" t="n">
        <v>0.2243459843022827</v>
      </c>
      <c r="L2915" t="n">
        <v>0.280326912893979</v>
      </c>
      <c r="M2915" t="n">
        <v>0.4953271028037383</v>
      </c>
    </row>
    <row r="2916">
      <c r="A2916" s="323" t="n">
        <v>46147.15540509259</v>
      </c>
      <c r="B2916" s="82" t="n">
        <v>46147</v>
      </c>
      <c r="C2916" t="n">
        <v>361.7</v>
      </c>
      <c r="D2916" t="n">
        <v>828.7</v>
      </c>
      <c r="E2916" t="n">
        <v>5.2</v>
      </c>
      <c r="F2916" t="n">
        <v>10.6</v>
      </c>
      <c r="G2916" t="n">
        <v>0.4364667551586822</v>
      </c>
      <c r="H2916" t="n">
        <v>0.5635332448413177</v>
      </c>
      <c r="I2916" t="n">
        <v>0.4905660377358491</v>
      </c>
      <c r="J2916" t="n">
        <v>0.5094339622641509</v>
      </c>
      <c r="K2916" t="n">
        <v>0.2141157666816177</v>
      </c>
      <c r="L2916" t="n">
        <v>0.2764502710542314</v>
      </c>
      <c r="M2916" t="n">
        <v>0.5094339622641509</v>
      </c>
    </row>
    <row r="2917">
      <c r="A2917" s="323" t="n">
        <v>46147.1921412037</v>
      </c>
      <c r="B2917" s="82" t="n">
        <v>46147</v>
      </c>
      <c r="C2917" t="n">
        <v>379.9</v>
      </c>
      <c r="D2917" t="n">
        <v>840.4</v>
      </c>
      <c r="E2917" t="n">
        <v>5.2</v>
      </c>
      <c r="F2917" t="n">
        <v>10.8</v>
      </c>
      <c r="G2917" t="n">
        <v>0.4520466444550214</v>
      </c>
      <c r="H2917" t="n">
        <v>0.5479533555449786</v>
      </c>
      <c r="I2917" t="n">
        <v>0.4814814814814815</v>
      </c>
      <c r="J2917" t="n">
        <v>0.5185185185185185</v>
      </c>
      <c r="K2917" t="n">
        <v>0.2176520880709362</v>
      </c>
      <c r="L2917" t="n">
        <v>0.2638293934105452</v>
      </c>
      <c r="M2917" t="n">
        <v>0.5185185185185185</v>
      </c>
    </row>
    <row r="2918">
      <c r="A2918" s="323" t="n">
        <v>46147.23752314815</v>
      </c>
      <c r="B2918" s="82" t="n">
        <v>46147</v>
      </c>
      <c r="C2918" t="n">
        <v>372.1</v>
      </c>
      <c r="D2918" t="n">
        <v>828.5</v>
      </c>
      <c r="E2918" t="n">
        <v>5.3</v>
      </c>
      <c r="F2918" t="n">
        <v>10.7</v>
      </c>
      <c r="G2918" t="n">
        <v>0.4491249245624623</v>
      </c>
      <c r="H2918" t="n">
        <v>0.5508750754375377</v>
      </c>
      <c r="I2918" t="n">
        <v>0.4953271028037383</v>
      </c>
      <c r="J2918" t="n">
        <v>0.5046728971962616</v>
      </c>
      <c r="K2918" t="n">
        <v>0.222463747680472</v>
      </c>
      <c r="L2918" t="n">
        <v>0.2728633551232663</v>
      </c>
      <c r="M2918" t="n">
        <v>0.5046728971962616</v>
      </c>
    </row>
    <row r="2919">
      <c r="A2919" s="323" t="n">
        <v>46147.2803125</v>
      </c>
      <c r="B2919" s="82" t="n">
        <v>46147</v>
      </c>
      <c r="C2919" t="n">
        <v>390.5</v>
      </c>
      <c r="D2919" t="n">
        <v>822.6</v>
      </c>
      <c r="E2919" t="n">
        <v>5.1</v>
      </c>
      <c r="F2919" t="n">
        <v>10.6</v>
      </c>
      <c r="G2919" t="n">
        <v>0.474714320447362</v>
      </c>
      <c r="H2919" t="n">
        <v>0.5252856795526379</v>
      </c>
      <c r="I2919" t="n">
        <v>0.4811320754716981</v>
      </c>
      <c r="J2919" t="n">
        <v>0.5188679245283019</v>
      </c>
      <c r="K2919" t="n">
        <v>0.2284002862529761</v>
      </c>
      <c r="L2919" t="n">
        <v>0.252731789218722</v>
      </c>
      <c r="M2919" t="n">
        <v>0.5188679245283019</v>
      </c>
    </row>
    <row r="2920">
      <c r="A2920" s="323" t="n">
        <v>46149.05760416666</v>
      </c>
      <c r="B2920" s="82" t="n">
        <v>46149</v>
      </c>
      <c r="C2920" t="n">
        <v>378.3</v>
      </c>
      <c r="D2920" t="n">
        <v>833.5</v>
      </c>
      <c r="E2920" t="n">
        <v>5.4</v>
      </c>
      <c r="F2920" t="n">
        <v>10.4</v>
      </c>
      <c r="G2920" t="n">
        <v>0.453869226154769</v>
      </c>
      <c r="H2920" t="n">
        <v>0.5461307738452309</v>
      </c>
      <c r="I2920" t="n">
        <v>0.5192307692307693</v>
      </c>
      <c r="J2920" t="n">
        <v>0.4807692307692307</v>
      </c>
      <c r="K2920" t="n">
        <v>0.2356628674265147</v>
      </c>
      <c r="L2920" t="n">
        <v>0.2835679018042545</v>
      </c>
      <c r="M2920" t="n">
        <v>0.4807692307692307</v>
      </c>
    </row>
    <row r="2921">
      <c r="A2921" s="323" t="n">
        <v>46149.08288194444</v>
      </c>
      <c r="B2921" s="82" t="n">
        <v>46149</v>
      </c>
      <c r="C2921" t="n">
        <v>362.5</v>
      </c>
      <c r="D2921" t="n">
        <v>813.2</v>
      </c>
      <c r="E2921" t="n">
        <v>5</v>
      </c>
      <c r="F2921" t="n">
        <v>10.4</v>
      </c>
      <c r="G2921" t="n">
        <v>0.4457697983275947</v>
      </c>
      <c r="H2921" t="n">
        <v>0.5542302016724053</v>
      </c>
      <c r="I2921" t="n">
        <v>0.4807692307692307</v>
      </c>
      <c r="J2921" t="n">
        <v>0.5192307692307693</v>
      </c>
      <c r="K2921" t="n">
        <v>0.2143124030421128</v>
      </c>
      <c r="L2921" t="n">
        <v>0.2664568277271179</v>
      </c>
      <c r="M2921" t="n">
        <v>0.5192307692307693</v>
      </c>
    </row>
    <row r="2922">
      <c r="A2922" s="323" t="n">
        <v>46149.14707175926</v>
      </c>
      <c r="B2922" s="82" t="n">
        <v>46149</v>
      </c>
      <c r="C2922" t="n">
        <v>369.2</v>
      </c>
      <c r="D2922" t="n">
        <v>832.4</v>
      </c>
      <c r="E2922" t="n">
        <v>5.2</v>
      </c>
      <c r="F2922" t="n">
        <v>10.5</v>
      </c>
      <c r="G2922" t="n">
        <v>0.4435367611725132</v>
      </c>
      <c r="H2922" t="n">
        <v>0.5564632388274868</v>
      </c>
      <c r="I2922" t="n">
        <v>0.4952380952380953</v>
      </c>
      <c r="J2922" t="n">
        <v>0.5047619047619047</v>
      </c>
      <c r="K2922" t="n">
        <v>0.2196563007711494</v>
      </c>
      <c r="L2922" t="n">
        <v>0.2755817944669459</v>
      </c>
      <c r="M2922" t="n">
        <v>0.5047619047619047</v>
      </c>
    </row>
    <row r="2923">
      <c r="A2923" s="323" t="n">
        <v>46149.19494212963</v>
      </c>
      <c r="B2923" s="82" t="n">
        <v>46149</v>
      </c>
      <c r="C2923" t="n">
        <v>368.7</v>
      </c>
      <c r="D2923" t="n">
        <v>814.6</v>
      </c>
      <c r="E2923" t="n">
        <v>5.3</v>
      </c>
      <c r="F2923" t="n">
        <v>10.5</v>
      </c>
      <c r="G2923" t="n">
        <v>0.4526147802602504</v>
      </c>
      <c r="H2923" t="n">
        <v>0.5473852197397496</v>
      </c>
      <c r="I2923" t="n">
        <v>0.5047619047619047</v>
      </c>
      <c r="J2923" t="n">
        <v>0.4952380952380953</v>
      </c>
      <c r="K2923" t="n">
        <v>0.228462698607555</v>
      </c>
      <c r="L2923" t="n">
        <v>0.2762992061543498</v>
      </c>
      <c r="M2923" t="n">
        <v>0.4952380952380953</v>
      </c>
    </row>
    <row r="2924">
      <c r="A2924" s="323" t="n">
        <v>46149.24146990741</v>
      </c>
      <c r="B2924" s="82" t="n">
        <v>46149</v>
      </c>
      <c r="C2924" t="n">
        <v>366.9</v>
      </c>
      <c r="D2924" t="n">
        <v>821.6</v>
      </c>
      <c r="E2924" t="n">
        <v>5.2</v>
      </c>
      <c r="F2924" t="n">
        <v>10.4</v>
      </c>
      <c r="G2924" t="n">
        <v>0.4465676728334956</v>
      </c>
      <c r="H2924" t="n">
        <v>0.5534323271665044</v>
      </c>
      <c r="I2924" t="n">
        <v>0.5</v>
      </c>
      <c r="J2924" t="n">
        <v>0.5</v>
      </c>
      <c r="K2924" t="n">
        <v>0.2232838364167478</v>
      </c>
      <c r="L2924" t="n">
        <v>0.2767161635832522</v>
      </c>
      <c r="M2924" t="n">
        <v>0.5</v>
      </c>
    </row>
    <row r="2925">
      <c r="A2925" s="323" t="n">
        <v>46149.27939814814</v>
      </c>
      <c r="B2925" s="82" t="n">
        <v>46149</v>
      </c>
      <c r="C2925" t="n">
        <v>369.1</v>
      </c>
      <c r="D2925" t="n">
        <v>813.8</v>
      </c>
      <c r="E2925" t="n">
        <v>5.3</v>
      </c>
      <c r="F2925" t="n">
        <v>10.3</v>
      </c>
      <c r="G2925" t="n">
        <v>0.4535512410911772</v>
      </c>
      <c r="H2925" t="n">
        <v>0.5464487589088227</v>
      </c>
      <c r="I2925" t="n">
        <v>0.5145631067961165</v>
      </c>
      <c r="J2925" t="n">
        <v>0.4854368932038836</v>
      </c>
      <c r="K2925" t="n">
        <v>0.2333807357071106</v>
      </c>
      <c r="L2925" t="n">
        <v>0.2811823710890058</v>
      </c>
      <c r="M2925" t="n">
        <v>0.4854368932038836</v>
      </c>
    </row>
    <row r="2926">
      <c r="A2926" s="323" t="n">
        <v>46150.04623842592</v>
      </c>
      <c r="B2926" s="82" t="n">
        <v>46150</v>
      </c>
      <c r="C2926" t="n">
        <v>362.7</v>
      </c>
      <c r="D2926" t="n">
        <v>825.4</v>
      </c>
      <c r="E2926" t="n">
        <v>5.3</v>
      </c>
      <c r="F2926" t="n">
        <v>10.7</v>
      </c>
      <c r="G2926" t="n">
        <v>0.4394233099103465</v>
      </c>
      <c r="H2926" t="n">
        <v>0.5605766900896535</v>
      </c>
      <c r="I2926" t="n">
        <v>0.4953271028037383</v>
      </c>
      <c r="J2926" t="n">
        <v>0.5046728971962616</v>
      </c>
      <c r="K2926" t="n">
        <v>0.2176582750023212</v>
      </c>
      <c r="L2926" t="n">
        <v>0.2776688278014172</v>
      </c>
      <c r="M2926" t="n">
        <v>0.5046728971962616</v>
      </c>
    </row>
    <row r="2927">
      <c r="A2927" s="323" t="n">
        <v>46150.06574074074</v>
      </c>
      <c r="B2927" s="82" t="n">
        <v>46150</v>
      </c>
      <c r="C2927" t="n">
        <v>372.2</v>
      </c>
      <c r="D2927" t="n">
        <v>830.4</v>
      </c>
      <c r="E2927" t="n">
        <v>5.3</v>
      </c>
      <c r="F2927" t="n">
        <v>10.6</v>
      </c>
      <c r="G2927" t="n">
        <v>0.4482177263969171</v>
      </c>
      <c r="H2927" t="n">
        <v>0.5517822736030829</v>
      </c>
      <c r="I2927" t="n">
        <v>0.5</v>
      </c>
      <c r="J2927" t="n">
        <v>0.5</v>
      </c>
      <c r="K2927" t="n">
        <v>0.2241088631984586</v>
      </c>
      <c r="L2927" t="n">
        <v>0.2758911368015414</v>
      </c>
      <c r="M2927" t="n">
        <v>0.5</v>
      </c>
    </row>
    <row r="2928">
      <c r="A2928" s="323" t="n">
        <v>46150.10737268518</v>
      </c>
      <c r="B2928" s="82" t="n">
        <v>46150</v>
      </c>
      <c r="C2928" t="n">
        <v>365.3</v>
      </c>
      <c r="D2928" t="n">
        <v>830.9</v>
      </c>
      <c r="E2928" t="n">
        <v>5.4</v>
      </c>
      <c r="F2928" t="n">
        <v>10.9</v>
      </c>
      <c r="G2928" t="n">
        <v>0.4396437597785534</v>
      </c>
      <c r="H2928" t="n">
        <v>0.5603562402214466</v>
      </c>
      <c r="I2928" t="n">
        <v>0.4954128440366973</v>
      </c>
      <c r="J2928" t="n">
        <v>0.5045871559633027</v>
      </c>
      <c r="K2928" t="n">
        <v>0.2178051653948797</v>
      </c>
      <c r="L2928" t="n">
        <v>0.2776076786418176</v>
      </c>
      <c r="M2928" t="n">
        <v>0.5045871559633027</v>
      </c>
    </row>
    <row r="2929">
      <c r="A2929" s="323" t="n">
        <v>46150.15576388889</v>
      </c>
      <c r="B2929" s="82" t="n">
        <v>46150</v>
      </c>
      <c r="C2929" t="n">
        <v>360.5</v>
      </c>
      <c r="D2929" t="n">
        <v>832.3</v>
      </c>
      <c r="E2929" t="n">
        <v>5.4</v>
      </c>
      <c r="F2929" t="n">
        <v>10.8</v>
      </c>
      <c r="G2929" t="n">
        <v>0.4331370899915896</v>
      </c>
      <c r="H2929" t="n">
        <v>0.5668629100084104</v>
      </c>
      <c r="I2929" t="n">
        <v>0.5</v>
      </c>
      <c r="J2929" t="n">
        <v>0.5</v>
      </c>
      <c r="K2929" t="n">
        <v>0.2165685449957948</v>
      </c>
      <c r="L2929" t="n">
        <v>0.2834314550042052</v>
      </c>
      <c r="M2929" t="n">
        <v>0.5</v>
      </c>
    </row>
    <row r="2930">
      <c r="A2930" s="323" t="n">
        <v>46150.19278935185</v>
      </c>
      <c r="B2930" s="82" t="n">
        <v>46150</v>
      </c>
      <c r="C2930" t="n">
        <v>355.4</v>
      </c>
      <c r="D2930" t="n">
        <v>829.7</v>
      </c>
      <c r="E2930" t="n">
        <v>5.4</v>
      </c>
      <c r="F2930" t="n">
        <v>10.6</v>
      </c>
      <c r="G2930" t="n">
        <v>0.4283475955164517</v>
      </c>
      <c r="H2930" t="n">
        <v>0.5716524044835484</v>
      </c>
      <c r="I2930" t="n">
        <v>0.5094339622641509</v>
      </c>
      <c r="J2930" t="n">
        <v>0.490566037735849</v>
      </c>
      <c r="K2930" t="n">
        <v>0.2182148128102678</v>
      </c>
      <c r="L2930" t="n">
        <v>0.2912191494538831</v>
      </c>
      <c r="M2930" t="n">
        <v>0.490566037735849</v>
      </c>
    </row>
    <row r="2931">
      <c r="A2931" s="323" t="n">
        <v>46150.23278935185</v>
      </c>
      <c r="B2931" s="82" t="n">
        <v>46150</v>
      </c>
      <c r="C2931" t="n">
        <v>368.5</v>
      </c>
      <c r="D2931" t="n">
        <v>834.3</v>
      </c>
      <c r="E2931" t="n">
        <v>5.4</v>
      </c>
      <c r="F2931" t="n">
        <v>10.7</v>
      </c>
      <c r="G2931" t="n">
        <v>0.4416876423348916</v>
      </c>
      <c r="H2931" t="n">
        <v>0.5583123576651084</v>
      </c>
      <c r="I2931" t="n">
        <v>0.5046728971962617</v>
      </c>
      <c r="J2931" t="n">
        <v>0.4953271028037383</v>
      </c>
      <c r="K2931" t="n">
        <v>0.2229077821129359</v>
      </c>
      <c r="L2931" t="n">
        <v>0.2817651150833258</v>
      </c>
      <c r="M2931" t="n">
        <v>0.4953271028037383</v>
      </c>
    </row>
    <row r="2932">
      <c r="A2932" s="323" t="n">
        <v>46150.28165509259</v>
      </c>
      <c r="B2932" s="82" t="n">
        <v>46150</v>
      </c>
      <c r="C2932" t="n">
        <v>374.4</v>
      </c>
      <c r="D2932" t="n">
        <v>829.5</v>
      </c>
      <c r="E2932" t="n">
        <v>5.3</v>
      </c>
      <c r="F2932" t="n">
        <v>10.6</v>
      </c>
      <c r="G2932" t="n">
        <v>0.4513562386980108</v>
      </c>
      <c r="H2932" t="n">
        <v>0.5486437613019892</v>
      </c>
      <c r="I2932" t="n">
        <v>0.5</v>
      </c>
      <c r="J2932" t="n">
        <v>0.5</v>
      </c>
      <c r="K2932" t="n">
        <v>0.2256781193490054</v>
      </c>
      <c r="L2932" t="n">
        <v>0.2743218806509946</v>
      </c>
      <c r="M2932" t="n">
        <v>0.5</v>
      </c>
    </row>
    <row r="2933">
      <c r="A2933" s="323" t="n">
        <v>46151.04212962963</v>
      </c>
      <c r="B2933" s="82" t="n">
        <v>46151</v>
      </c>
      <c r="C2933" t="n">
        <v>366.7</v>
      </c>
      <c r="D2933" t="n">
        <v>815.8</v>
      </c>
      <c r="E2933" t="n">
        <v>5.2</v>
      </c>
      <c r="F2933" t="n">
        <v>10.6</v>
      </c>
      <c r="G2933" t="n">
        <v>0.4494974258396666</v>
      </c>
      <c r="H2933" t="n">
        <v>0.5505025741603334</v>
      </c>
      <c r="I2933" t="n">
        <v>0.4905660377358491</v>
      </c>
      <c r="J2933" t="n">
        <v>0.5094339622641509</v>
      </c>
      <c r="K2933" t="n">
        <v>0.2205081711666289</v>
      </c>
      <c r="L2933" t="n">
        <v>0.2700578665692202</v>
      </c>
      <c r="M2933" t="n">
        <v>0.5094339622641509</v>
      </c>
    </row>
    <row r="2934">
      <c r="A2934" s="323" t="n">
        <v>46151.06210648148</v>
      </c>
      <c r="B2934" s="82" t="n">
        <v>46151</v>
      </c>
      <c r="C2934" t="n">
        <v>370.2</v>
      </c>
      <c r="D2934" t="n">
        <v>830.4</v>
      </c>
      <c r="E2934" t="n">
        <v>5.3</v>
      </c>
      <c r="F2934" t="n">
        <v>10.8</v>
      </c>
      <c r="G2934" t="n">
        <v>0.4458092485549133</v>
      </c>
      <c r="H2934" t="n">
        <v>0.5541907514450867</v>
      </c>
      <c r="I2934" t="n">
        <v>0.4907407407407407</v>
      </c>
      <c r="J2934" t="n">
        <v>0.5092592592592593</v>
      </c>
      <c r="K2934" t="n">
        <v>0.2187767608649111</v>
      </c>
      <c r="L2934" t="n">
        <v>0.2719639798758295</v>
      </c>
      <c r="M2934" t="n">
        <v>0.5092592592592593</v>
      </c>
    </row>
    <row r="2935">
      <c r="A2935" s="323" t="n">
        <v>46151.11625</v>
      </c>
      <c r="B2935" s="82" t="n">
        <v>46151</v>
      </c>
      <c r="C2935" t="n">
        <v>367.5</v>
      </c>
      <c r="D2935" t="n">
        <v>836.5</v>
      </c>
      <c r="E2935" t="n">
        <v>5.5</v>
      </c>
      <c r="F2935" t="n">
        <v>11</v>
      </c>
      <c r="G2935" t="n">
        <v>0.4393305439330544</v>
      </c>
      <c r="H2935" t="n">
        <v>0.5606694560669456</v>
      </c>
      <c r="I2935" t="n">
        <v>0.5</v>
      </c>
      <c r="J2935" t="n">
        <v>0.5</v>
      </c>
      <c r="K2935" t="n">
        <v>0.2196652719665272</v>
      </c>
      <c r="L2935" t="n">
        <v>0.2803347280334728</v>
      </c>
      <c r="M2935" t="n">
        <v>0.5</v>
      </c>
    </row>
    <row r="2936">
      <c r="A2936" s="323" t="n">
        <v>46151.15490740741</v>
      </c>
      <c r="B2936" s="82" t="n">
        <v>46151</v>
      </c>
      <c r="C2936" t="n">
        <v>365.2</v>
      </c>
      <c r="D2936" t="n">
        <v>833.5</v>
      </c>
      <c r="E2936" t="n">
        <v>5.5</v>
      </c>
      <c r="F2936" t="n">
        <v>10.8</v>
      </c>
      <c r="G2936" t="n">
        <v>0.4381523695260948</v>
      </c>
      <c r="H2936" t="n">
        <v>0.5618476304739052</v>
      </c>
      <c r="I2936" t="n">
        <v>0.5092592592592592</v>
      </c>
      <c r="J2936" t="n">
        <v>0.4907407407407408</v>
      </c>
      <c r="K2936" t="n">
        <v>0.2231331511475482</v>
      </c>
      <c r="L2936" t="n">
        <v>0.2861261081117109</v>
      </c>
      <c r="M2936" t="n">
        <v>0.4907407407407408</v>
      </c>
    </row>
    <row r="2937">
      <c r="A2937" s="323" t="n">
        <v>46151.20046296297</v>
      </c>
      <c r="B2937" s="82" t="n">
        <v>46151</v>
      </c>
      <c r="C2937" t="n">
        <v>378.5</v>
      </c>
      <c r="D2937" t="n">
        <v>832.6</v>
      </c>
      <c r="E2937" t="n">
        <v>5.3</v>
      </c>
      <c r="F2937" t="n">
        <v>10.7</v>
      </c>
      <c r="G2937" t="n">
        <v>0.4546000480422772</v>
      </c>
      <c r="H2937" t="n">
        <v>0.5453999519577228</v>
      </c>
      <c r="I2937" t="n">
        <v>0.4953271028037383</v>
      </c>
      <c r="J2937" t="n">
        <v>0.5046728971962616</v>
      </c>
      <c r="K2937" t="n">
        <v>0.2251757247312214</v>
      </c>
      <c r="L2937" t="n">
        <v>0.2701513780725169</v>
      </c>
      <c r="M2937" t="n">
        <v>0.5046728971962616</v>
      </c>
    </row>
    <row r="2938">
      <c r="A2938" s="323" t="n">
        <v>46151.24776620371</v>
      </c>
      <c r="B2938" s="82" t="n">
        <v>46151</v>
      </c>
      <c r="C2938" t="n">
        <v>375.2</v>
      </c>
      <c r="D2938" t="n">
        <v>835.3</v>
      </c>
      <c r="E2938" t="n">
        <v>5.3</v>
      </c>
      <c r="F2938" t="n">
        <v>10.8</v>
      </c>
      <c r="G2938" t="n">
        <v>0.4491799353525679</v>
      </c>
      <c r="H2938" t="n">
        <v>0.5508200646474321</v>
      </c>
      <c r="I2938" t="n">
        <v>0.4907407407407407</v>
      </c>
      <c r="J2938" t="n">
        <v>0.5092592592592593</v>
      </c>
      <c r="K2938" t="n">
        <v>0.2204308942007972</v>
      </c>
      <c r="L2938" t="n">
        <v>0.2703098465399435</v>
      </c>
      <c r="M2938" t="n">
        <v>0.5092592592592593</v>
      </c>
    </row>
    <row r="2939">
      <c r="A2939" s="323" t="n">
        <v>46151.28488425926</v>
      </c>
      <c r="B2939" s="82" t="n">
        <v>46151</v>
      </c>
      <c r="C2939" t="n">
        <v>376.2</v>
      </c>
      <c r="D2939" t="n">
        <v>837.5</v>
      </c>
      <c r="E2939" t="n">
        <v>5.3</v>
      </c>
      <c r="F2939" t="n">
        <v>10.6</v>
      </c>
      <c r="G2939" t="n">
        <v>0.4491940298507462</v>
      </c>
      <c r="H2939" t="n">
        <v>0.5508059701492537</v>
      </c>
      <c r="I2939" t="n">
        <v>0.5</v>
      </c>
      <c r="J2939" t="n">
        <v>0.5</v>
      </c>
      <c r="K2939" t="n">
        <v>0.2245970149253731</v>
      </c>
      <c r="L2939" t="n">
        <v>0.2754029850746268</v>
      </c>
      <c r="M2939" t="n">
        <v>0.5</v>
      </c>
    </row>
    <row r="2940">
      <c r="A2940" s="323" t="n">
        <v>46127.99642361111</v>
      </c>
      <c r="B2940" s="82" t="n">
        <v>46127</v>
      </c>
      <c r="C2940" t="n">
        <v>389.5</v>
      </c>
      <c r="D2940" t="n">
        <v>825.5</v>
      </c>
      <c r="E2940" t="n">
        <v>5.3</v>
      </c>
      <c r="F2940" t="n">
        <v>10.4</v>
      </c>
      <c r="G2940" t="n">
        <v>0.4718352513628104</v>
      </c>
      <c r="H2940" t="n">
        <v>0.5281647486371895</v>
      </c>
      <c r="I2940" t="n">
        <v>0.5096153846153846</v>
      </c>
      <c r="J2940" t="n">
        <v>0.4903846153846154</v>
      </c>
      <c r="K2940" t="n">
        <v>0.2404545030983553</v>
      </c>
      <c r="L2940" t="n">
        <v>0.2691608815170293</v>
      </c>
      <c r="M2940" t="n">
        <v>0.4903846153846154</v>
      </c>
    </row>
    <row r="2941">
      <c r="A2941" s="323" t="n">
        <v>46128.01018518519</v>
      </c>
      <c r="B2941" s="82" t="n">
        <v>46128</v>
      </c>
      <c r="C2941" t="n">
        <v>400</v>
      </c>
      <c r="D2941" t="n">
        <v>830.5</v>
      </c>
      <c r="E2941" t="n">
        <v>5.4</v>
      </c>
      <c r="F2941" t="n">
        <v>10.3</v>
      </c>
      <c r="G2941" t="n">
        <v>0.481637567730283</v>
      </c>
      <c r="H2941" t="n">
        <v>0.518362432269717</v>
      </c>
      <c r="I2941" t="n">
        <v>0.5242718446601942</v>
      </c>
      <c r="J2941" t="n">
        <v>0.4757281553398058</v>
      </c>
      <c r="K2941" t="n">
        <v>0.2525090160916046</v>
      </c>
      <c r="L2941" t="n">
        <v>0.2717628285685895</v>
      </c>
      <c r="M2941" t="n">
        <v>0.4757281553398058</v>
      </c>
    </row>
    <row r="2942">
      <c r="A2942" s="323" t="n">
        <v>46128.01723379629</v>
      </c>
      <c r="B2942" s="82" t="n">
        <v>46128</v>
      </c>
      <c r="C2942" t="n">
        <v>402</v>
      </c>
      <c r="D2942" t="n">
        <v>831.3</v>
      </c>
      <c r="E2942" t="n">
        <v>5.3</v>
      </c>
      <c r="F2942" t="n">
        <v>10.3</v>
      </c>
      <c r="G2942" t="n">
        <v>0.4835799350415013</v>
      </c>
      <c r="H2942" t="n">
        <v>0.5164200649584987</v>
      </c>
      <c r="I2942" t="n">
        <v>0.5145631067961165</v>
      </c>
      <c r="J2942" t="n">
        <v>0.4854368932038836</v>
      </c>
      <c r="K2942" t="n">
        <v>0.2488323937592191</v>
      </c>
      <c r="L2942" t="n">
        <v>0.2657307130368974</v>
      </c>
      <c r="M2942" t="n">
        <v>0.4854368932038836</v>
      </c>
    </row>
    <row r="2943">
      <c r="A2943" s="323" t="n">
        <v>46128.10868055555</v>
      </c>
      <c r="B2943" s="82" t="n">
        <v>46128</v>
      </c>
      <c r="C2943" t="n">
        <v>402</v>
      </c>
      <c r="D2943" t="n">
        <v>830.1</v>
      </c>
      <c r="E2943" t="n">
        <v>5.4</v>
      </c>
      <c r="F2943" t="n">
        <v>10.4</v>
      </c>
      <c r="G2943" t="n">
        <v>0.4842790025298156</v>
      </c>
      <c r="H2943" t="n">
        <v>0.5157209974701843</v>
      </c>
      <c r="I2943" t="n">
        <v>0.5192307692307693</v>
      </c>
      <c r="J2943" t="n">
        <v>0.4807692307692307</v>
      </c>
      <c r="K2943" t="n">
        <v>0.2514525590058658</v>
      </c>
      <c r="L2943" t="n">
        <v>0.2677782102249034</v>
      </c>
      <c r="M2943" t="n">
        <v>0.4807692307692307</v>
      </c>
    </row>
    <row r="2944">
      <c r="A2944" s="323" t="n">
        <v>46128.26582175926</v>
      </c>
      <c r="B2944" s="82" t="n">
        <v>46128</v>
      </c>
      <c r="C2944" t="n">
        <v>365.5</v>
      </c>
      <c r="D2944" t="n">
        <v>861.2</v>
      </c>
      <c r="E2944" t="n">
        <v>5.5</v>
      </c>
      <c r="F2944" t="n">
        <v>10.5</v>
      </c>
      <c r="G2944" t="n">
        <v>0.42440780306549</v>
      </c>
      <c r="H2944" t="n">
        <v>0.57559219693451</v>
      </c>
      <c r="I2944" t="n">
        <v>0.5238095238095238</v>
      </c>
      <c r="J2944" t="n">
        <v>0.4761904761904762</v>
      </c>
      <c r="K2944" t="n">
        <v>0.2223088492247805</v>
      </c>
      <c r="L2944" t="n">
        <v>0.3015006745847434</v>
      </c>
      <c r="M2944" t="n">
        <v>0.4761904761904762</v>
      </c>
    </row>
    <row r="2945">
      <c r="A2945" s="323" t="n">
        <v>46128.29939814815</v>
      </c>
      <c r="B2945" s="82" t="n">
        <v>46128</v>
      </c>
      <c r="C2945" t="n">
        <v>410.2</v>
      </c>
      <c r="D2945" t="n">
        <v>832.6</v>
      </c>
      <c r="E2945" t="n">
        <v>5.2</v>
      </c>
      <c r="F2945" t="n">
        <v>10.6</v>
      </c>
      <c r="G2945" t="n">
        <v>0.4926735527263992</v>
      </c>
      <c r="H2945" t="n">
        <v>0.5073264472736008</v>
      </c>
      <c r="I2945" t="n">
        <v>0.4905660377358491</v>
      </c>
      <c r="J2945" t="n">
        <v>0.5094339622641509</v>
      </c>
      <c r="K2945" t="n">
        <v>0.2416889126582336</v>
      </c>
      <c r="L2945" t="n">
        <v>0.2488771250776155</v>
      </c>
      <c r="M2945" t="n">
        <v>0.5094339622641509</v>
      </c>
    </row>
    <row r="2946">
      <c r="A2946" s="323" t="n">
        <v>46128.35680555556</v>
      </c>
      <c r="B2946" s="82" t="n">
        <v>46128</v>
      </c>
      <c r="C2946" t="n">
        <v>398</v>
      </c>
      <c r="D2946" t="n">
        <v>842.6</v>
      </c>
      <c r="E2946" t="n">
        <v>5.4</v>
      </c>
      <c r="F2946" t="n">
        <v>10.7</v>
      </c>
      <c r="G2946" t="n">
        <v>0.4723474958461903</v>
      </c>
      <c r="H2946" t="n">
        <v>0.5276525041538096</v>
      </c>
      <c r="I2946" t="n">
        <v>0.5046728971962617</v>
      </c>
      <c r="J2946" t="n">
        <v>0.4953271028037383</v>
      </c>
      <c r="K2946" t="n">
        <v>0.2383809792120961</v>
      </c>
      <c r="L2946" t="n">
        <v>0.2662919179841656</v>
      </c>
      <c r="M2946" t="n">
        <v>0.4953271028037383</v>
      </c>
    </row>
    <row r="2947">
      <c r="A2947" s="323" t="n">
        <v>46129.0696875</v>
      </c>
      <c r="B2947" s="82" t="n">
        <v>46129</v>
      </c>
      <c r="C2947" t="n">
        <v>389.4</v>
      </c>
      <c r="D2947" t="n">
        <v>829.6</v>
      </c>
      <c r="E2947" t="n">
        <v>5.3</v>
      </c>
      <c r="F2947" t="n">
        <v>10.4</v>
      </c>
      <c r="G2947" t="n">
        <v>0.4693828351012536</v>
      </c>
      <c r="H2947" t="n">
        <v>0.5306171648987464</v>
      </c>
      <c r="I2947" t="n">
        <v>0.5096153846153846</v>
      </c>
      <c r="J2947" t="n">
        <v>0.4903846153846154</v>
      </c>
      <c r="K2947" t="n">
        <v>0.239204714041985</v>
      </c>
      <c r="L2947" t="n">
        <v>0.2704106705733996</v>
      </c>
      <c r="M2947" t="n">
        <v>0.4903846153846154</v>
      </c>
    </row>
    <row r="2948">
      <c r="A2948" s="323" t="n">
        <v>46129.09856481481</v>
      </c>
      <c r="B2948" s="82" t="n">
        <v>46129</v>
      </c>
      <c r="C2948" t="n">
        <v>400</v>
      </c>
      <c r="D2948" t="n">
        <v>831.3</v>
      </c>
      <c r="E2948" t="n">
        <v>5.3</v>
      </c>
      <c r="F2948" t="n">
        <v>10.3</v>
      </c>
      <c r="G2948" t="n">
        <v>0.4811740647179117</v>
      </c>
      <c r="H2948" t="n">
        <v>0.5188259352820883</v>
      </c>
      <c r="I2948" t="n">
        <v>0.5145631067961165</v>
      </c>
      <c r="J2948" t="n">
        <v>0.4854368932038836</v>
      </c>
      <c r="K2948" t="n">
        <v>0.2475944216509643</v>
      </c>
      <c r="L2948" t="n">
        <v>0.2669686851451523</v>
      </c>
      <c r="M2948" t="n">
        <v>0.4854368932038836</v>
      </c>
    </row>
    <row r="2949">
      <c r="A2949" s="323" t="n">
        <v>46129.12649305556</v>
      </c>
      <c r="B2949" s="82" t="n">
        <v>46129</v>
      </c>
      <c r="C2949" t="n">
        <v>390.4</v>
      </c>
      <c r="D2949" t="n">
        <v>830.4</v>
      </c>
      <c r="E2949" t="n">
        <v>5.4</v>
      </c>
      <c r="F2949" t="n">
        <v>10.4</v>
      </c>
      <c r="G2949" t="n">
        <v>0.4701348747591522</v>
      </c>
      <c r="H2949" t="n">
        <v>0.5298651252408478</v>
      </c>
      <c r="I2949" t="n">
        <v>0.5192307692307693</v>
      </c>
      <c r="J2949" t="n">
        <v>0.4807692307692307</v>
      </c>
      <c r="K2949" t="n">
        <v>0.244108492663406</v>
      </c>
      <c r="L2949" t="n">
        <v>0.2751222765673633</v>
      </c>
      <c r="M2949" t="n">
        <v>0.4807692307692307</v>
      </c>
    </row>
    <row r="2950">
      <c r="A2950" s="323" t="n">
        <v>46129.19635416667</v>
      </c>
      <c r="B2950" s="82" t="n">
        <v>46129</v>
      </c>
      <c r="C2950" t="n">
        <v>402</v>
      </c>
      <c r="D2950" t="n">
        <v>832.4</v>
      </c>
      <c r="E2950" t="n">
        <v>5.3</v>
      </c>
      <c r="F2950" t="n">
        <v>10.3</v>
      </c>
      <c r="G2950" t="n">
        <v>0.4829408938010572</v>
      </c>
      <c r="H2950" t="n">
        <v>0.5170591061989428</v>
      </c>
      <c r="I2950" t="n">
        <v>0.5145631067961165</v>
      </c>
      <c r="J2950" t="n">
        <v>0.4854368932038836</v>
      </c>
      <c r="K2950" t="n">
        <v>0.2485035667131653</v>
      </c>
      <c r="L2950" t="n">
        <v>0.2660595400829511</v>
      </c>
      <c r="M2950" t="n">
        <v>0.4854368932038836</v>
      </c>
    </row>
    <row r="2951">
      <c r="A2951" s="323" t="n">
        <v>46129.27030092593</v>
      </c>
      <c r="B2951" s="82" t="n">
        <v>46129</v>
      </c>
      <c r="C2951" t="n">
        <v>381.8</v>
      </c>
      <c r="D2951" t="n">
        <v>879.8</v>
      </c>
      <c r="E2951" t="n">
        <v>5.5</v>
      </c>
      <c r="F2951" t="n">
        <v>10.8</v>
      </c>
      <c r="G2951" t="n">
        <v>0.4339622641509434</v>
      </c>
      <c r="H2951" t="n">
        <v>0.5660377358490566</v>
      </c>
      <c r="I2951" t="n">
        <v>0.5092592592592592</v>
      </c>
      <c r="J2951" t="n">
        <v>0.4907407407407408</v>
      </c>
      <c r="K2951" t="n">
        <v>0.2209993011879804</v>
      </c>
      <c r="L2951" t="n">
        <v>0.2882599580712788</v>
      </c>
      <c r="M2951" t="n">
        <v>0.4907407407407408</v>
      </c>
    </row>
    <row r="2952">
      <c r="A2952" s="323" t="n">
        <v>46129.30372685185</v>
      </c>
      <c r="B2952" s="82" t="n">
        <v>46129</v>
      </c>
      <c r="C2952" t="n">
        <v>380.5</v>
      </c>
      <c r="D2952" t="n">
        <v>862.3</v>
      </c>
      <c r="E2952" t="n">
        <v>5.5</v>
      </c>
      <c r="F2952" t="n">
        <v>10.7</v>
      </c>
      <c r="G2952" t="n">
        <v>0.4412617418531833</v>
      </c>
      <c r="H2952" t="n">
        <v>0.5587382581468167</v>
      </c>
      <c r="I2952" t="n">
        <v>0.5140186915887851</v>
      </c>
      <c r="J2952" t="n">
        <v>0.4859813084112149</v>
      </c>
      <c r="K2952" t="n">
        <v>0.2268167831955616</v>
      </c>
      <c r="L2952" t="n">
        <v>0.2872019083932236</v>
      </c>
      <c r="M2952" t="n">
        <v>0.4859813084112149</v>
      </c>
    </row>
    <row r="2953">
      <c r="A2953" s="323" t="n">
        <v>46129.35635416667</v>
      </c>
      <c r="B2953" s="82" t="n">
        <v>46129</v>
      </c>
      <c r="C2953" t="n">
        <v>379.8</v>
      </c>
      <c r="D2953" t="n">
        <v>842.2</v>
      </c>
      <c r="E2953" t="n">
        <v>5.5</v>
      </c>
      <c r="F2953" t="n">
        <v>10.9</v>
      </c>
      <c r="G2953" t="n">
        <v>0.4509617668012348</v>
      </c>
      <c r="H2953" t="n">
        <v>0.5490382331987651</v>
      </c>
      <c r="I2953" t="n">
        <v>0.5045871559633027</v>
      </c>
      <c r="J2953" t="n">
        <v>0.4954128440366973</v>
      </c>
      <c r="K2953" t="n">
        <v>0.2275495153584212</v>
      </c>
      <c r="L2953" t="n">
        <v>0.2770376406048815</v>
      </c>
      <c r="M2953" t="n">
        <v>0.4954128440366973</v>
      </c>
    </row>
    <row r="2954">
      <c r="A2954" s="323" t="n">
        <v>46129.38283564815</v>
      </c>
      <c r="B2954" s="82" t="n">
        <v>46129</v>
      </c>
      <c r="C2954" t="n">
        <v>385.2</v>
      </c>
      <c r="D2954" t="n">
        <v>839.5</v>
      </c>
      <c r="E2954" t="n">
        <v>5.4</v>
      </c>
      <c r="F2954" t="n">
        <v>10.6</v>
      </c>
      <c r="G2954" t="n">
        <v>0.4588445503275759</v>
      </c>
      <c r="H2954" t="n">
        <v>0.5411554496724241</v>
      </c>
      <c r="I2954" t="n">
        <v>0.5094339622641509</v>
      </c>
      <c r="J2954" t="n">
        <v>0.490566037735849</v>
      </c>
      <c r="K2954" t="n">
        <v>0.2337509973366896</v>
      </c>
      <c r="L2954" t="n">
        <v>0.2756829649274614</v>
      </c>
      <c r="M2954" t="n">
        <v>0.490566037735849</v>
      </c>
    </row>
    <row r="2955">
      <c r="A2955" s="323" t="n">
        <v>46129.43569444444</v>
      </c>
      <c r="B2955" s="82" t="n">
        <v>46129</v>
      </c>
      <c r="C2955" t="n">
        <v>382.6</v>
      </c>
      <c r="D2955" t="n">
        <v>836.3</v>
      </c>
      <c r="E2955" t="n">
        <v>5.5</v>
      </c>
      <c r="F2955" t="n">
        <v>10.7</v>
      </c>
      <c r="G2955" t="n">
        <v>0.4574913308621308</v>
      </c>
      <c r="H2955" t="n">
        <v>0.5425086691378691</v>
      </c>
      <c r="I2955" t="n">
        <v>0.5140186915887851</v>
      </c>
      <c r="J2955" t="n">
        <v>0.4859813084112149</v>
      </c>
      <c r="K2955" t="n">
        <v>0.2351590953029645</v>
      </c>
      <c r="L2955" t="n">
        <v>0.2788595962858206</v>
      </c>
      <c r="M2955" t="n">
        <v>0.4859813084112149</v>
      </c>
    </row>
    <row r="2956">
      <c r="A2956" s="323" t="n">
        <v>46129.46189814815</v>
      </c>
      <c r="B2956" s="82" t="n">
        <v>46129</v>
      </c>
      <c r="C2956" t="n">
        <v>386.7</v>
      </c>
      <c r="D2956" t="n">
        <v>844.3</v>
      </c>
      <c r="E2956" t="n">
        <v>5.4</v>
      </c>
      <c r="F2956" t="n">
        <v>10.9</v>
      </c>
      <c r="G2956" t="n">
        <v>0.458012554779107</v>
      </c>
      <c r="H2956" t="n">
        <v>0.541987445220893</v>
      </c>
      <c r="I2956" t="n">
        <v>0.4954128440366973</v>
      </c>
      <c r="J2956" t="n">
        <v>0.5045871559633027</v>
      </c>
      <c r="K2956" t="n">
        <v>0.226905302367631</v>
      </c>
      <c r="L2956" t="n">
        <v>0.2685075416690663</v>
      </c>
      <c r="M2956" t="n">
        <v>0.5045871559633027</v>
      </c>
    </row>
    <row r="2957">
      <c r="A2957" s="323" t="n">
        <v>46129.50821759259</v>
      </c>
      <c r="B2957" s="82" t="n">
        <v>46129</v>
      </c>
      <c r="C2957" t="n">
        <v>375.5</v>
      </c>
      <c r="D2957" t="n">
        <v>822.8</v>
      </c>
      <c r="E2957" t="n">
        <v>5.4</v>
      </c>
      <c r="F2957" t="n">
        <v>10.6</v>
      </c>
      <c r="G2957" t="n">
        <v>0.4563684978123481</v>
      </c>
      <c r="H2957" t="n">
        <v>0.5436315021876519</v>
      </c>
      <c r="I2957" t="n">
        <v>0.5094339622641509</v>
      </c>
      <c r="J2957" t="n">
        <v>0.490566037735849</v>
      </c>
      <c r="K2957" t="n">
        <v>0.232489612093083</v>
      </c>
      <c r="L2957" t="n">
        <v>0.2769443501710679</v>
      </c>
      <c r="M2957" t="n">
        <v>0.490566037735849</v>
      </c>
    </row>
    <row r="2958">
      <c r="A2958" s="323" t="n">
        <v>46129.92778935185</v>
      </c>
      <c r="B2958" s="82" t="n">
        <v>46129</v>
      </c>
      <c r="C2958" t="n">
        <v>402.4</v>
      </c>
      <c r="D2958" t="n">
        <v>841.5</v>
      </c>
      <c r="E2958" t="n">
        <v>5.6</v>
      </c>
      <c r="F2958" t="n">
        <v>10.7</v>
      </c>
      <c r="G2958" t="n">
        <v>0.4781937017231135</v>
      </c>
      <c r="H2958" t="n">
        <v>0.5218062982768865</v>
      </c>
      <c r="I2958" t="n">
        <v>0.5233644859813084</v>
      </c>
      <c r="J2958" t="n">
        <v>0.4766355140186916</v>
      </c>
      <c r="K2958" t="n">
        <v>0.2502696009018164</v>
      </c>
      <c r="L2958" t="n">
        <v>0.273094885079492</v>
      </c>
      <c r="M2958" t="n">
        <v>0.4766355140186916</v>
      </c>
    </row>
    <row r="2959">
      <c r="A2959" s="323" t="n">
        <v>46129.9891087963</v>
      </c>
      <c r="B2959" s="82" t="n">
        <v>46129</v>
      </c>
      <c r="C2959" t="n">
        <v>400.4</v>
      </c>
      <c r="D2959" t="n">
        <v>842.1</v>
      </c>
      <c r="E2959" t="n">
        <v>5.5</v>
      </c>
      <c r="F2959" t="n">
        <v>10.4</v>
      </c>
      <c r="G2959" t="n">
        <v>0.4754779717373233</v>
      </c>
      <c r="H2959" t="n">
        <v>0.5245220282626767</v>
      </c>
      <c r="I2959" t="n">
        <v>0.5288461538461539</v>
      </c>
      <c r="J2959" t="n">
        <v>0.4711538461538461</v>
      </c>
      <c r="K2959" t="n">
        <v>0.2514546965918537</v>
      </c>
      <c r="L2959" t="n">
        <v>0.2773914572543002</v>
      </c>
      <c r="M2959" t="n">
        <v>0.4711538461538461</v>
      </c>
    </row>
    <row r="2960">
      <c r="A2960" s="323" t="n">
        <v>46130.04793981482</v>
      </c>
      <c r="B2960" s="82" t="n">
        <v>46130</v>
      </c>
      <c r="C2960" t="n">
        <v>398.7</v>
      </c>
      <c r="D2960" t="n">
        <v>839.4</v>
      </c>
      <c r="E2960" t="n">
        <v>5.3</v>
      </c>
      <c r="F2960" t="n">
        <v>10.6</v>
      </c>
      <c r="G2960" t="n">
        <v>0.4749821300929235</v>
      </c>
      <c r="H2960" t="n">
        <v>0.5250178699070764</v>
      </c>
      <c r="I2960" t="n">
        <v>0.5</v>
      </c>
      <c r="J2960" t="n">
        <v>0.5</v>
      </c>
      <c r="K2960" t="n">
        <v>0.2374910650464618</v>
      </c>
      <c r="L2960" t="n">
        <v>0.2625089349535382</v>
      </c>
      <c r="M2960" t="n">
        <v>0.5</v>
      </c>
    </row>
    <row r="2961">
      <c r="A2961" s="323" t="n">
        <v>46130.09380787037</v>
      </c>
      <c r="B2961" s="82" t="n">
        <v>46130</v>
      </c>
      <c r="C2961" t="n">
        <v>402.7</v>
      </c>
      <c r="D2961" t="n">
        <v>844.1</v>
      </c>
      <c r="E2961" t="n">
        <v>5.4</v>
      </c>
      <c r="F2961" t="n">
        <v>10.6</v>
      </c>
      <c r="G2961" t="n">
        <v>0.4770761758085534</v>
      </c>
      <c r="H2961" t="n">
        <v>0.5229238241914466</v>
      </c>
      <c r="I2961" t="n">
        <v>0.5094339622641509</v>
      </c>
      <c r="J2961" t="n">
        <v>0.490566037735849</v>
      </c>
      <c r="K2961" t="n">
        <v>0.2430388065439801</v>
      </c>
      <c r="L2961" t="n">
        <v>0.2663951557201709</v>
      </c>
      <c r="M2961" t="n">
        <v>0.490566037735849</v>
      </c>
    </row>
    <row r="2962">
      <c r="A2962" s="323" t="n">
        <v>46130.14753472222</v>
      </c>
      <c r="B2962" s="82" t="n">
        <v>46130</v>
      </c>
      <c r="C2962" t="n">
        <v>407.1</v>
      </c>
      <c r="D2962" t="n">
        <v>844.2</v>
      </c>
      <c r="E2962" t="n">
        <v>5.8</v>
      </c>
      <c r="F2962" t="n">
        <v>10.7</v>
      </c>
      <c r="G2962" t="n">
        <v>0.4822316986496091</v>
      </c>
      <c r="H2962" t="n">
        <v>0.5177683013503909</v>
      </c>
      <c r="I2962" t="n">
        <v>0.5420560747663552</v>
      </c>
      <c r="J2962" t="n">
        <v>0.4579439252336449</v>
      </c>
      <c r="K2962" t="n">
        <v>0.2613966216979189</v>
      </c>
      <c r="L2962" t="n">
        <v>0.2806594530684362</v>
      </c>
      <c r="M2962" t="n">
        <v>0.4579439252336449</v>
      </c>
    </row>
    <row r="2963">
      <c r="A2963" s="323" t="n">
        <v>46130.32219907407</v>
      </c>
      <c r="B2963" s="82" t="n">
        <v>46130</v>
      </c>
      <c r="C2963" t="n">
        <v>352.2</v>
      </c>
      <c r="D2963" t="n">
        <v>828.3</v>
      </c>
      <c r="E2963" t="n">
        <v>5.3</v>
      </c>
      <c r="F2963" t="n">
        <v>10.6</v>
      </c>
      <c r="G2963" t="n">
        <v>0.4252082578775806</v>
      </c>
      <c r="H2963" t="n">
        <v>0.5747917421224195</v>
      </c>
      <c r="I2963" t="n">
        <v>0.5</v>
      </c>
      <c r="J2963" t="n">
        <v>0.5</v>
      </c>
      <c r="K2963" t="n">
        <v>0.2126041289387903</v>
      </c>
      <c r="L2963" t="n">
        <v>0.2873958710612097</v>
      </c>
      <c r="M2963" t="n">
        <v>0.5</v>
      </c>
    </row>
    <row r="2964">
      <c r="A2964" s="323" t="n">
        <v>46130.34959490741</v>
      </c>
      <c r="B2964" s="82" t="n">
        <v>46130</v>
      </c>
      <c r="C2964" t="n">
        <v>390.3</v>
      </c>
      <c r="D2964" t="n">
        <v>825.2</v>
      </c>
      <c r="E2964" t="n">
        <v>5.4</v>
      </c>
      <c r="F2964" t="n">
        <v>10.7</v>
      </c>
      <c r="G2964" t="n">
        <v>0.4729762481822588</v>
      </c>
      <c r="H2964" t="n">
        <v>0.5270237518177412</v>
      </c>
      <c r="I2964" t="n">
        <v>0.5046728971962617</v>
      </c>
      <c r="J2964" t="n">
        <v>0.4953271028037383</v>
      </c>
      <c r="K2964" t="n">
        <v>0.2386982934751587</v>
      </c>
      <c r="L2964" t="n">
        <v>0.265974603721103</v>
      </c>
      <c r="M2964" t="n">
        <v>0.4953271028037383</v>
      </c>
    </row>
    <row r="2965">
      <c r="A2965" s="323" t="n">
        <v>46130.38717592593</v>
      </c>
      <c r="B2965" s="82" t="n">
        <v>46130</v>
      </c>
      <c r="C2965" t="n">
        <v>372.3</v>
      </c>
      <c r="D2965" t="n">
        <v>832.3</v>
      </c>
      <c r="E2965" t="n">
        <v>5.4</v>
      </c>
      <c r="F2965" t="n">
        <v>10.5</v>
      </c>
      <c r="G2965" t="n">
        <v>0.4473146701910369</v>
      </c>
      <c r="H2965" t="n">
        <v>0.5526853298089631</v>
      </c>
      <c r="I2965" t="n">
        <v>0.5142857142857143</v>
      </c>
      <c r="J2965" t="n">
        <v>0.4857142857142857</v>
      </c>
      <c r="K2965" t="n">
        <v>0.2300475446696762</v>
      </c>
      <c r="L2965" t="n">
        <v>0.2842381696160382</v>
      </c>
      <c r="M2965" t="n">
        <v>0.4857142857142857</v>
      </c>
    </row>
    <row r="2966">
      <c r="A2966" s="323" t="n">
        <v>46130.46377314815</v>
      </c>
      <c r="B2966" s="82" t="n">
        <v>46130</v>
      </c>
      <c r="C2966" t="n">
        <v>387.5</v>
      </c>
      <c r="D2966" t="n">
        <v>820.9</v>
      </c>
      <c r="E2966" t="n">
        <v>5.3</v>
      </c>
      <c r="F2966" t="n">
        <v>10.6</v>
      </c>
      <c r="G2966" t="n">
        <v>0.4720428797661104</v>
      </c>
      <c r="H2966" t="n">
        <v>0.5279571202338896</v>
      </c>
      <c r="I2966" t="n">
        <v>0.5</v>
      </c>
      <c r="J2966" t="n">
        <v>0.5</v>
      </c>
      <c r="K2966" t="n">
        <v>0.2360214398830552</v>
      </c>
      <c r="L2966" t="n">
        <v>0.2639785601169448</v>
      </c>
      <c r="M2966" t="n">
        <v>0.5</v>
      </c>
    </row>
    <row r="2967">
      <c r="A2967" s="323" t="n">
        <v>46130.50998842593</v>
      </c>
      <c r="B2967" s="82" t="n">
        <v>46130</v>
      </c>
      <c r="C2967" t="n">
        <v>390.2</v>
      </c>
      <c r="D2967" t="n">
        <v>828.6</v>
      </c>
      <c r="E2967" t="n">
        <v>5.3</v>
      </c>
      <c r="F2967" t="n">
        <v>10.6</v>
      </c>
      <c r="G2967" t="n">
        <v>0.4709147960415158</v>
      </c>
      <c r="H2967" t="n">
        <v>0.5290852039584842</v>
      </c>
      <c r="I2967" t="n">
        <v>0.5</v>
      </c>
      <c r="J2967" t="n">
        <v>0.5</v>
      </c>
      <c r="K2967" t="n">
        <v>0.2354573980207579</v>
      </c>
      <c r="L2967" t="n">
        <v>0.2645426019792421</v>
      </c>
      <c r="M2967" t="n">
        <v>0.5</v>
      </c>
    </row>
    <row r="2968">
      <c r="A2968" s="323" t="n">
        <v>46130.95297453704</v>
      </c>
      <c r="B2968" s="82" t="n">
        <v>46130</v>
      </c>
      <c r="C2968" t="n">
        <v>406.2</v>
      </c>
      <c r="D2968" t="n">
        <v>838.7</v>
      </c>
      <c r="E2968" t="n">
        <v>5.6</v>
      </c>
      <c r="F2968" t="n">
        <v>10.5</v>
      </c>
      <c r="G2968" t="n">
        <v>0.484320972934303</v>
      </c>
      <c r="H2968" t="n">
        <v>0.5156790270656969</v>
      </c>
      <c r="I2968" t="n">
        <v>0.5333333333333333</v>
      </c>
      <c r="J2968" t="n">
        <v>0.4666666666666667</v>
      </c>
      <c r="K2968" t="n">
        <v>0.258304518898295</v>
      </c>
      <c r="L2968" t="n">
        <v>0.2750288144350383</v>
      </c>
      <c r="M2968" t="n">
        <v>0.4666666666666667</v>
      </c>
    </row>
    <row r="2969">
      <c r="A2969" s="323" t="n">
        <v>46131.0297337963</v>
      </c>
      <c r="B2969" s="82" t="n">
        <v>46131</v>
      </c>
      <c r="C2969" t="n">
        <v>404.1</v>
      </c>
      <c r="D2969" t="n">
        <v>842.1</v>
      </c>
      <c r="E2969" t="n">
        <v>5.4</v>
      </c>
      <c r="F2969" t="n">
        <v>10.5</v>
      </c>
      <c r="G2969" t="n">
        <v>0.4798717491984325</v>
      </c>
      <c r="H2969" t="n">
        <v>0.5201282508015675</v>
      </c>
      <c r="I2969" t="n">
        <v>0.5142857142857143</v>
      </c>
      <c r="J2969" t="n">
        <v>0.4857142857142857</v>
      </c>
      <c r="K2969" t="n">
        <v>0.246791185302051</v>
      </c>
      <c r="L2969" t="n">
        <v>0.2674945289836633</v>
      </c>
      <c r="M2969" t="n">
        <v>0.4857142857142857</v>
      </c>
    </row>
    <row r="2970">
      <c r="A2970" s="323" t="n">
        <v>46131.13479166666</v>
      </c>
      <c r="B2970" s="82" t="n">
        <v>46131</v>
      </c>
      <c r="C2970" t="n">
        <v>405.3</v>
      </c>
      <c r="D2970" t="n">
        <v>843.2</v>
      </c>
      <c r="E2970" t="n">
        <v>5.7</v>
      </c>
      <c r="F2970" t="n">
        <v>10.7</v>
      </c>
      <c r="G2970" t="n">
        <v>0.480668880455408</v>
      </c>
      <c r="H2970" t="n">
        <v>0.519331119544592</v>
      </c>
      <c r="I2970" t="n">
        <v>0.5327102803738318</v>
      </c>
      <c r="J2970" t="n">
        <v>0.4672897196261682</v>
      </c>
      <c r="K2970" t="n">
        <v>0.2560572540743762</v>
      </c>
      <c r="L2970" t="n">
        <v>0.2766530262994556</v>
      </c>
      <c r="M2970" t="n">
        <v>0.4672897196261682</v>
      </c>
    </row>
    <row r="2971">
      <c r="A2971" s="323" t="n">
        <v>46131.27625</v>
      </c>
      <c r="B2971" s="82" t="n">
        <v>46131</v>
      </c>
      <c r="C2971" t="n">
        <v>366.6</v>
      </c>
      <c r="D2971" t="n">
        <v>843.7</v>
      </c>
      <c r="E2971" t="n">
        <v>5.2</v>
      </c>
      <c r="F2971" t="n">
        <v>10.3</v>
      </c>
      <c r="G2971" t="n">
        <v>0.4345146379044684</v>
      </c>
      <c r="H2971" t="n">
        <v>0.5654853620955316</v>
      </c>
      <c r="I2971" t="n">
        <v>0.5048543689320388</v>
      </c>
      <c r="J2971" t="n">
        <v>0.4951456310679612</v>
      </c>
      <c r="K2971" t="n">
        <v>0.2193666133109938</v>
      </c>
      <c r="L2971" t="n">
        <v>0.2854877556210451</v>
      </c>
      <c r="M2971" t="n">
        <v>0.4951456310679612</v>
      </c>
    </row>
    <row r="2972">
      <c r="A2972" s="323" t="n">
        <v>46131.3087037037</v>
      </c>
      <c r="B2972" s="82" t="n">
        <v>46131</v>
      </c>
      <c r="C2972" t="n">
        <v>370</v>
      </c>
      <c r="D2972" t="n">
        <v>858.4</v>
      </c>
      <c r="E2972" t="n">
        <v>5.5</v>
      </c>
      <c r="F2972" t="n">
        <v>10.5</v>
      </c>
      <c r="G2972" t="n">
        <v>0.4310344827586207</v>
      </c>
      <c r="H2972" t="n">
        <v>0.5689655172413793</v>
      </c>
      <c r="I2972" t="n">
        <v>0.5238095238095238</v>
      </c>
      <c r="J2972" t="n">
        <v>0.4761904761904762</v>
      </c>
      <c r="K2972" t="n">
        <v>0.2257799671592775</v>
      </c>
      <c r="L2972" t="n">
        <v>0.2980295566502463</v>
      </c>
      <c r="M2972" t="n">
        <v>0.4761904761904762</v>
      </c>
    </row>
    <row r="2973">
      <c r="A2973" s="323" t="n">
        <v>46131.34517361111</v>
      </c>
      <c r="B2973" s="82" t="n">
        <v>46131</v>
      </c>
      <c r="C2973" t="n">
        <v>368.3</v>
      </c>
      <c r="D2973" t="n">
        <v>843.9</v>
      </c>
      <c r="E2973" t="n">
        <v>5.6</v>
      </c>
      <c r="F2973" t="n">
        <v>10.7</v>
      </c>
      <c r="G2973" t="n">
        <v>0.436426116838488</v>
      </c>
      <c r="H2973" t="n">
        <v>0.563573883161512</v>
      </c>
      <c r="I2973" t="n">
        <v>0.5233644859813084</v>
      </c>
      <c r="J2973" t="n">
        <v>0.4766355140186916</v>
      </c>
      <c r="K2973" t="n">
        <v>0.2284099303079937</v>
      </c>
      <c r="L2973" t="n">
        <v>0.2949545556733147</v>
      </c>
      <c r="M2973" t="n">
        <v>0.4766355140186916</v>
      </c>
    </row>
    <row r="2974">
      <c r="A2974" s="323" t="n">
        <v>46131.40142361111</v>
      </c>
      <c r="B2974" s="82" t="n">
        <v>46131</v>
      </c>
      <c r="C2974" t="n">
        <v>380.5</v>
      </c>
      <c r="D2974" t="n">
        <v>840.6</v>
      </c>
      <c r="E2974" t="n">
        <v>5.3</v>
      </c>
      <c r="F2974" t="n">
        <v>10.5</v>
      </c>
      <c r="G2974" t="n">
        <v>0.452652866999762</v>
      </c>
      <c r="H2974" t="n">
        <v>0.547347133000238</v>
      </c>
      <c r="I2974" t="n">
        <v>0.5047619047619047</v>
      </c>
      <c r="J2974" t="n">
        <v>0.4952380952380953</v>
      </c>
      <c r="K2974" t="n">
        <v>0.228481923342737</v>
      </c>
      <c r="L2974" t="n">
        <v>0.2762799814191677</v>
      </c>
      <c r="M2974" t="n">
        <v>0.4952380952380953</v>
      </c>
    </row>
    <row r="2975">
      <c r="A2975" s="323" t="n">
        <v>46131.42311342592</v>
      </c>
      <c r="B2975" s="82" t="n">
        <v>46131</v>
      </c>
      <c r="C2975" t="n">
        <v>376.3</v>
      </c>
      <c r="D2975" t="n">
        <v>825.3</v>
      </c>
      <c r="E2975" t="n">
        <v>5.3</v>
      </c>
      <c r="F2975" t="n">
        <v>10.4</v>
      </c>
      <c r="G2975" t="n">
        <v>0.4559554101538835</v>
      </c>
      <c r="H2975" t="n">
        <v>0.5440445898461165</v>
      </c>
      <c r="I2975" t="n">
        <v>0.5096153846153846</v>
      </c>
      <c r="J2975" t="n">
        <v>0.4903846153846154</v>
      </c>
      <c r="K2975" t="n">
        <v>0.2323618917130368</v>
      </c>
      <c r="L2975" t="n">
        <v>0.2772534929023478</v>
      </c>
      <c r="M2975" t="n">
        <v>0.4903846153846154</v>
      </c>
    </row>
    <row r="2976">
      <c r="A2976" s="323" t="n">
        <v>46131.46935185185</v>
      </c>
      <c r="B2976" s="82" t="n">
        <v>46131</v>
      </c>
      <c r="C2976" t="n">
        <v>362.3</v>
      </c>
      <c r="D2976" t="n">
        <v>845.2</v>
      </c>
      <c r="E2976" t="n">
        <v>5.3</v>
      </c>
      <c r="F2976" t="n">
        <v>10.5</v>
      </c>
      <c r="G2976" t="n">
        <v>0.4286559394226219</v>
      </c>
      <c r="H2976" t="n">
        <v>0.5713440605773782</v>
      </c>
      <c r="I2976" t="n">
        <v>0.5047619047619047</v>
      </c>
      <c r="J2976" t="n">
        <v>0.4952380952380953</v>
      </c>
      <c r="K2976" t="n">
        <v>0.2163691884704663</v>
      </c>
      <c r="L2976" t="n">
        <v>0.2883927162914385</v>
      </c>
      <c r="M2976" t="n">
        <v>0.4952380952380953</v>
      </c>
    </row>
    <row r="2977">
      <c r="A2977" s="323" t="n">
        <v>46131.46939814815</v>
      </c>
      <c r="B2977" s="82" t="n">
        <v>46131</v>
      </c>
      <c r="C2977" t="n">
        <v>362.3</v>
      </c>
      <c r="D2977" t="n">
        <v>845.2</v>
      </c>
      <c r="E2977" t="n">
        <v>5.3</v>
      </c>
      <c r="F2977" t="n">
        <v>10.5</v>
      </c>
      <c r="G2977" t="n">
        <v>0.4286559394226219</v>
      </c>
      <c r="H2977" t="n">
        <v>0.5713440605773782</v>
      </c>
      <c r="I2977" t="n">
        <v>0.5047619047619047</v>
      </c>
      <c r="J2977" t="n">
        <v>0.4952380952380953</v>
      </c>
      <c r="K2977" t="n">
        <v>0.2163691884704663</v>
      </c>
      <c r="L2977" t="n">
        <v>0.2883927162914385</v>
      </c>
      <c r="M2977" t="n">
        <v>0.4952380952380953</v>
      </c>
    </row>
    <row r="2978">
      <c r="A2978" s="323" t="n">
        <v>46131.520625</v>
      </c>
      <c r="B2978" s="82" t="n">
        <v>46131</v>
      </c>
      <c r="C2978" t="n">
        <v>360.5</v>
      </c>
      <c r="D2978" t="n">
        <v>848.3</v>
      </c>
      <c r="E2978" t="n">
        <v>5.4</v>
      </c>
      <c r="F2978" t="n">
        <v>10.6</v>
      </c>
      <c r="G2978" t="n">
        <v>0.4249675822232701</v>
      </c>
      <c r="H2978" t="n">
        <v>0.5750324177767299</v>
      </c>
      <c r="I2978" t="n">
        <v>0.5094339622641509</v>
      </c>
      <c r="J2978" t="n">
        <v>0.490566037735849</v>
      </c>
      <c r="K2978" t="n">
        <v>0.2164929192458168</v>
      </c>
      <c r="L2978" t="n">
        <v>0.2929410430183341</v>
      </c>
      <c r="M2978" t="n">
        <v>0.490566037735849</v>
      </c>
    </row>
    <row r="2979">
      <c r="A2979" s="323" t="n">
        <v>46132.01274305556</v>
      </c>
      <c r="B2979" s="82" t="n">
        <v>46132</v>
      </c>
      <c r="C2979" t="n">
        <v>396.4</v>
      </c>
      <c r="D2979" t="n">
        <v>829.8</v>
      </c>
      <c r="E2979" t="n">
        <v>5.3</v>
      </c>
      <c r="F2979" t="n">
        <v>10.3</v>
      </c>
      <c r="G2979" t="n">
        <v>0.477705471197879</v>
      </c>
      <c r="H2979" t="n">
        <v>0.522294528802121</v>
      </c>
      <c r="I2979" t="n">
        <v>0.5145631067961165</v>
      </c>
      <c r="J2979" t="n">
        <v>0.4854368932038836</v>
      </c>
      <c r="K2979" t="n">
        <v>0.2458096113930834</v>
      </c>
      <c r="L2979" t="n">
        <v>0.2687534954030331</v>
      </c>
      <c r="M2979" t="n">
        <v>0.4854368932038836</v>
      </c>
    </row>
    <row r="2980">
      <c r="A2980" s="323" t="n">
        <v>46132.04376157407</v>
      </c>
      <c r="B2980" s="82" t="n">
        <v>46132</v>
      </c>
      <c r="C2980" t="n">
        <v>401.2</v>
      </c>
      <c r="D2980" t="n">
        <v>831.2</v>
      </c>
      <c r="E2980" t="n">
        <v>5.3</v>
      </c>
      <c r="F2980" t="n">
        <v>10.4</v>
      </c>
      <c r="G2980" t="n">
        <v>0.4826756496631376</v>
      </c>
      <c r="H2980" t="n">
        <v>0.5173243503368624</v>
      </c>
      <c r="I2980" t="n">
        <v>0.5096153846153846</v>
      </c>
      <c r="J2980" t="n">
        <v>0.4903846153846154</v>
      </c>
      <c r="K2980" t="n">
        <v>0.2459789368475605</v>
      </c>
      <c r="L2980" t="n">
        <v>0.2636364477678241</v>
      </c>
      <c r="M2980" t="n">
        <v>0.4903846153846154</v>
      </c>
    </row>
    <row r="2981">
      <c r="A2981" s="323" t="n">
        <v>46132.17224537037</v>
      </c>
      <c r="B2981" s="82" t="n">
        <v>46132</v>
      </c>
      <c r="C2981" t="n">
        <v>400</v>
      </c>
      <c r="D2981" t="n">
        <v>832.4</v>
      </c>
      <c r="E2981" t="n">
        <v>5.3</v>
      </c>
      <c r="F2981" t="n">
        <v>10.3</v>
      </c>
      <c r="G2981" t="n">
        <v>0.4805382027871216</v>
      </c>
      <c r="H2981" t="n">
        <v>0.5194617972128784</v>
      </c>
      <c r="I2981" t="n">
        <v>0.5145631067961165</v>
      </c>
      <c r="J2981" t="n">
        <v>0.4854368932038836</v>
      </c>
      <c r="K2981" t="n">
        <v>0.2472672305603635</v>
      </c>
      <c r="L2981" t="n">
        <v>0.267295876235753</v>
      </c>
      <c r="M2981" t="n">
        <v>0.4854368932038836</v>
      </c>
    </row>
    <row r="2982">
      <c r="A2982" s="323" t="n">
        <v>46132.28240740741</v>
      </c>
      <c r="B2982" s="82" t="n">
        <v>46132</v>
      </c>
      <c r="C2982" t="n">
        <v>386.4</v>
      </c>
      <c r="D2982" t="n">
        <v>827.5</v>
      </c>
      <c r="E2982" t="n">
        <v>5.3</v>
      </c>
      <c r="F2982" t="n">
        <v>10.7</v>
      </c>
      <c r="G2982" t="n">
        <v>0.4669486404833836</v>
      </c>
      <c r="H2982" t="n">
        <v>0.5330513595166163</v>
      </c>
      <c r="I2982" t="n">
        <v>0.4953271028037383</v>
      </c>
      <c r="J2982" t="n">
        <v>0.5046728971962616</v>
      </c>
      <c r="K2982" t="n">
        <v>0.2312923172487788</v>
      </c>
      <c r="L2982" t="n">
        <v>0.2640347855549595</v>
      </c>
      <c r="M2982" t="n">
        <v>0.5046728971962616</v>
      </c>
    </row>
    <row r="2983">
      <c r="A2983" s="323" t="n">
        <v>46132.32604166667</v>
      </c>
      <c r="B2983" s="82" t="n">
        <v>46132</v>
      </c>
      <c r="C2983" t="n">
        <v>388.5</v>
      </c>
      <c r="D2983" t="n">
        <v>821</v>
      </c>
      <c r="E2983" t="n">
        <v>5.2</v>
      </c>
      <c r="F2983" t="n">
        <v>10.1</v>
      </c>
      <c r="G2983" t="n">
        <v>0.4732034104750305</v>
      </c>
      <c r="H2983" t="n">
        <v>0.5267965895249695</v>
      </c>
      <c r="I2983" t="n">
        <v>0.5148514851485149</v>
      </c>
      <c r="J2983" t="n">
        <v>0.4851485148514851</v>
      </c>
      <c r="K2983" t="n">
        <v>0.2436294786604117</v>
      </c>
      <c r="L2983" t="n">
        <v>0.2712220064881031</v>
      </c>
      <c r="M2983" t="n">
        <v>0.4851485148514851</v>
      </c>
    </row>
    <row r="2984">
      <c r="A2984" s="323" t="n">
        <v>46132.36561342593</v>
      </c>
      <c r="B2984" s="82" t="n">
        <v>46132</v>
      </c>
      <c r="C2984" t="n">
        <v>382.3</v>
      </c>
      <c r="D2984" t="n">
        <v>842.8</v>
      </c>
      <c r="E2984" t="n">
        <v>5.2</v>
      </c>
      <c r="F2984" t="n">
        <v>10.4</v>
      </c>
      <c r="G2984" t="n">
        <v>0.4536070242050309</v>
      </c>
      <c r="H2984" t="n">
        <v>0.5463929757949691</v>
      </c>
      <c r="I2984" t="n">
        <v>0.5</v>
      </c>
      <c r="J2984" t="n">
        <v>0.5</v>
      </c>
      <c r="K2984" t="n">
        <v>0.2268035121025155</v>
      </c>
      <c r="L2984" t="n">
        <v>0.2731964878974846</v>
      </c>
      <c r="M2984" t="n">
        <v>0.5</v>
      </c>
    </row>
    <row r="2985">
      <c r="A2985" s="323" t="n">
        <v>46132.3952199074</v>
      </c>
      <c r="B2985" s="82" t="n">
        <v>46132</v>
      </c>
      <c r="C2985" t="n">
        <v>375.7</v>
      </c>
      <c r="D2985" t="n">
        <v>843.4</v>
      </c>
      <c r="E2985" t="n">
        <v>5.3</v>
      </c>
      <c r="F2985" t="n">
        <v>10.6</v>
      </c>
      <c r="G2985" t="n">
        <v>0.4454588570073512</v>
      </c>
      <c r="H2985" t="n">
        <v>0.5545411429926488</v>
      </c>
      <c r="I2985" t="n">
        <v>0.5</v>
      </c>
      <c r="J2985" t="n">
        <v>0.5</v>
      </c>
      <c r="K2985" t="n">
        <v>0.2227294285036756</v>
      </c>
      <c r="L2985" t="n">
        <v>0.2772705714963244</v>
      </c>
      <c r="M2985" t="n">
        <v>0.5</v>
      </c>
    </row>
    <row r="2986">
      <c r="A2986" s="323" t="n">
        <v>46132.43895833333</v>
      </c>
      <c r="B2986" s="82" t="n">
        <v>46132</v>
      </c>
      <c r="C2986" t="n">
        <v>390.5</v>
      </c>
      <c r="D2986" t="n">
        <v>836</v>
      </c>
      <c r="E2986" t="n">
        <v>5.4</v>
      </c>
      <c r="F2986" t="n">
        <v>10.3</v>
      </c>
      <c r="G2986" t="n">
        <v>0.4671052631578947</v>
      </c>
      <c r="H2986" t="n">
        <v>0.5328947368421053</v>
      </c>
      <c r="I2986" t="n">
        <v>0.5242718446601942</v>
      </c>
      <c r="J2986" t="n">
        <v>0.4757281553398058</v>
      </c>
      <c r="K2986" t="n">
        <v>0.2448901379662749</v>
      </c>
      <c r="L2986" t="n">
        <v>0.2793817066939193</v>
      </c>
      <c r="M2986" t="n">
        <v>0.4757281553398058</v>
      </c>
    </row>
    <row r="2987">
      <c r="A2987" s="323" t="n">
        <v>46132.46828703704</v>
      </c>
      <c r="B2987" s="82" t="n">
        <v>46132</v>
      </c>
      <c r="C2987" t="n">
        <v>387.3</v>
      </c>
      <c r="D2987" t="n">
        <v>831.2</v>
      </c>
      <c r="E2987" t="n">
        <v>5.3</v>
      </c>
      <c r="F2987" t="n">
        <v>10.3</v>
      </c>
      <c r="G2987" t="n">
        <v>0.4659528392685274</v>
      </c>
      <c r="H2987" t="n">
        <v>0.5340471607314726</v>
      </c>
      <c r="I2987" t="n">
        <v>0.5145631067961165</v>
      </c>
      <c r="J2987" t="n">
        <v>0.4854368932038836</v>
      </c>
      <c r="K2987" t="n">
        <v>0.239762140594485</v>
      </c>
      <c r="L2987" t="n">
        <v>0.2748009662016315</v>
      </c>
      <c r="M2987" t="n">
        <v>0.4854368932038836</v>
      </c>
    </row>
    <row r="2988">
      <c r="A2988" s="323" t="n">
        <v>46132.5115625</v>
      </c>
      <c r="B2988" s="82" t="n">
        <v>46132</v>
      </c>
      <c r="C2988" t="n">
        <v>378.6</v>
      </c>
      <c r="D2988" t="n">
        <v>854</v>
      </c>
      <c r="E2988" t="n">
        <v>5.4</v>
      </c>
      <c r="F2988" t="n">
        <v>10.3</v>
      </c>
      <c r="G2988" t="n">
        <v>0.4433255269320843</v>
      </c>
      <c r="H2988" t="n">
        <v>0.5566744730679156</v>
      </c>
      <c r="I2988" t="n">
        <v>0.5242718446601942</v>
      </c>
      <c r="J2988" t="n">
        <v>0.4757281553398058</v>
      </c>
      <c r="K2988" t="n">
        <v>0.2324230917896364</v>
      </c>
      <c r="L2988" t="n">
        <v>0.2918487528705577</v>
      </c>
      <c r="M2988" t="n">
        <v>0.4757281553398058</v>
      </c>
    </row>
    <row r="2989">
      <c r="A2989" s="323" t="n">
        <v>46133.30440972222</v>
      </c>
      <c r="B2989" s="82" t="n">
        <v>46133</v>
      </c>
      <c r="C2989" t="n">
        <v>365.2</v>
      </c>
      <c r="D2989" t="n">
        <v>845.2</v>
      </c>
      <c r="E2989" t="n">
        <v>5.6</v>
      </c>
      <c r="F2989" t="n">
        <v>10.7</v>
      </c>
      <c r="G2989" t="n">
        <v>0.4320870799810695</v>
      </c>
      <c r="H2989" t="n">
        <v>0.5679129200189305</v>
      </c>
      <c r="I2989" t="n">
        <v>0.5233644859813084</v>
      </c>
      <c r="J2989" t="n">
        <v>0.4766355140186916</v>
      </c>
      <c r="K2989" t="n">
        <v>0.2261390325134569</v>
      </c>
      <c r="L2989" t="n">
        <v>0.2972254534678514</v>
      </c>
      <c r="M2989" t="n">
        <v>0.4766355140186916</v>
      </c>
    </row>
    <row r="2990">
      <c r="A2990" s="323" t="n">
        <v>46133.35134259259</v>
      </c>
      <c r="B2990" s="82" t="n">
        <v>46133</v>
      </c>
      <c r="C2990" t="n">
        <v>377.3</v>
      </c>
      <c r="D2990" t="n">
        <v>843.5</v>
      </c>
      <c r="E2990" t="n">
        <v>5.2</v>
      </c>
      <c r="F2990" t="n">
        <v>10.8</v>
      </c>
      <c r="G2990" t="n">
        <v>0.4473029045643154</v>
      </c>
      <c r="H2990" t="n">
        <v>0.5526970954356847</v>
      </c>
      <c r="I2990" t="n">
        <v>0.4814814814814815</v>
      </c>
      <c r="J2990" t="n">
        <v>0.5185185185185185</v>
      </c>
      <c r="K2990" t="n">
        <v>0.2153680651605963</v>
      </c>
      <c r="L2990" t="n">
        <v>0.2661134163208852</v>
      </c>
      <c r="M2990" t="n">
        <v>0.5185185185185185</v>
      </c>
    </row>
    <row r="2991">
      <c r="A2991" s="323" t="n">
        <v>46133.38469907407</v>
      </c>
      <c r="B2991" s="82" t="n">
        <v>46133</v>
      </c>
      <c r="C2991" t="n">
        <v>372.7</v>
      </c>
      <c r="D2991" t="n">
        <v>886.3</v>
      </c>
      <c r="E2991" t="n">
        <v>5.3</v>
      </c>
      <c r="F2991" t="n">
        <v>10.6</v>
      </c>
      <c r="G2991" t="n">
        <v>0.420512241904547</v>
      </c>
      <c r="H2991" t="n">
        <v>0.5794877580954529</v>
      </c>
      <c r="I2991" t="n">
        <v>0.5</v>
      </c>
      <c r="J2991" t="n">
        <v>0.5</v>
      </c>
      <c r="K2991" t="n">
        <v>0.2102561209522735</v>
      </c>
      <c r="L2991" t="n">
        <v>0.2897438790477265</v>
      </c>
      <c r="M2991" t="n">
        <v>0.5</v>
      </c>
    </row>
    <row r="2992">
      <c r="A2992" s="323" t="n">
        <v>46133.42450231482</v>
      </c>
      <c r="B2992" s="82" t="n">
        <v>46133</v>
      </c>
      <c r="C2992" t="n">
        <v>374.6</v>
      </c>
      <c r="D2992" t="n">
        <v>846.2</v>
      </c>
      <c r="E2992" t="n">
        <v>5.2</v>
      </c>
      <c r="F2992" t="n">
        <v>10.4</v>
      </c>
      <c r="G2992" t="n">
        <v>0.4426849444575751</v>
      </c>
      <c r="H2992" t="n">
        <v>0.557315055542425</v>
      </c>
      <c r="I2992" t="n">
        <v>0.5</v>
      </c>
      <c r="J2992" t="n">
        <v>0.5</v>
      </c>
      <c r="K2992" t="n">
        <v>0.2213424722287875</v>
      </c>
      <c r="L2992" t="n">
        <v>0.2786575277712125</v>
      </c>
      <c r="M2992" t="n">
        <v>0.5</v>
      </c>
    </row>
    <row r="2993">
      <c r="A2993" s="323" t="n">
        <v>46133.46234953704</v>
      </c>
      <c r="B2993" s="82" t="n">
        <v>46133</v>
      </c>
      <c r="C2993" t="n">
        <v>382.4</v>
      </c>
      <c r="D2993" t="n">
        <v>826.3</v>
      </c>
      <c r="E2993" t="n">
        <v>5.3</v>
      </c>
      <c r="F2993" t="n">
        <v>10.5</v>
      </c>
      <c r="G2993" t="n">
        <v>0.4627859131066199</v>
      </c>
      <c r="H2993" t="n">
        <v>0.5372140868933801</v>
      </c>
      <c r="I2993" t="n">
        <v>0.5047619047619047</v>
      </c>
      <c r="J2993" t="n">
        <v>0.4952380952380953</v>
      </c>
      <c r="K2993" t="n">
        <v>0.2335966989966748</v>
      </c>
      <c r="L2993" t="n">
        <v>0.27116520576523</v>
      </c>
      <c r="M2993" t="n">
        <v>0.4952380952380953</v>
      </c>
    </row>
    <row r="2994">
      <c r="A2994" s="323" t="n">
        <v>46133.50865740741</v>
      </c>
      <c r="B2994" s="82" t="n">
        <v>46133</v>
      </c>
      <c r="C2994" t="n">
        <v>390.2</v>
      </c>
      <c r="D2994" t="n">
        <v>843.1</v>
      </c>
      <c r="E2994" t="n">
        <v>5.6</v>
      </c>
      <c r="F2994" t="n">
        <v>10.3</v>
      </c>
      <c r="G2994" t="n">
        <v>0.462815798837623</v>
      </c>
      <c r="H2994" t="n">
        <v>0.537184201162377</v>
      </c>
      <c r="I2994" t="n">
        <v>0.5436893203883495</v>
      </c>
      <c r="J2994" t="n">
        <v>0.4563106796116506</v>
      </c>
      <c r="K2994" t="n">
        <v>0.2516280071350183</v>
      </c>
      <c r="L2994" t="n">
        <v>0.2920613132533312</v>
      </c>
      <c r="M2994" t="n">
        <v>0.4563106796116506</v>
      </c>
    </row>
    <row r="2995">
      <c r="A2995" s="323" t="n">
        <v>46133.92712962963</v>
      </c>
      <c r="B2995" s="82" t="n">
        <v>46133</v>
      </c>
      <c r="C2995" t="n">
        <v>402.4</v>
      </c>
      <c r="D2995" t="n">
        <v>842.1</v>
      </c>
      <c r="E2995" t="n">
        <v>5.4</v>
      </c>
      <c r="F2995" t="n">
        <v>10.5</v>
      </c>
      <c r="G2995" t="n">
        <v>0.4778529865811661</v>
      </c>
      <c r="H2995" t="n">
        <v>0.522147013418834</v>
      </c>
      <c r="I2995" t="n">
        <v>0.5142857142857143</v>
      </c>
      <c r="J2995" t="n">
        <v>0.4857142857142857</v>
      </c>
      <c r="K2995" t="n">
        <v>0.2457529645274569</v>
      </c>
      <c r="L2995" t="n">
        <v>0.2685327497582575</v>
      </c>
      <c r="M2995" t="n">
        <v>0.4857142857142857</v>
      </c>
    </row>
    <row r="2996">
      <c r="A2996" s="323" t="n">
        <v>46133.96886574074</v>
      </c>
      <c r="B2996" s="82" t="n">
        <v>46133</v>
      </c>
      <c r="C2996" t="n">
        <v>398.7</v>
      </c>
      <c r="D2996" t="n">
        <v>840.1</v>
      </c>
      <c r="E2996" t="n">
        <v>5.4</v>
      </c>
      <c r="F2996" t="n">
        <v>10.6</v>
      </c>
      <c r="G2996" t="n">
        <v>0.4745863587668134</v>
      </c>
      <c r="H2996" t="n">
        <v>0.5254136412331866</v>
      </c>
      <c r="I2996" t="n">
        <v>0.5094339622641509</v>
      </c>
      <c r="J2996" t="n">
        <v>0.490566037735849</v>
      </c>
      <c r="K2996" t="n">
        <v>0.2417704091830936</v>
      </c>
      <c r="L2996" t="n">
        <v>0.2676635530810573</v>
      </c>
      <c r="M2996" t="n">
        <v>0.490566037735849</v>
      </c>
    </row>
    <row r="2997">
      <c r="A2997" s="323" t="n">
        <v>46134.03944444445</v>
      </c>
      <c r="B2997" s="82" t="n">
        <v>46134</v>
      </c>
      <c r="C2997" t="n">
        <v>403.4</v>
      </c>
      <c r="D2997" t="n">
        <v>842.1</v>
      </c>
      <c r="E2997" t="n">
        <v>5.4</v>
      </c>
      <c r="F2997" t="n">
        <v>10.6</v>
      </c>
      <c r="G2997" t="n">
        <v>0.4790404940030875</v>
      </c>
      <c r="H2997" t="n">
        <v>0.5209595059969125</v>
      </c>
      <c r="I2997" t="n">
        <v>0.5094339622641509</v>
      </c>
      <c r="J2997" t="n">
        <v>0.490566037735849</v>
      </c>
      <c r="K2997" t="n">
        <v>0.2440394969449691</v>
      </c>
      <c r="L2997" t="n">
        <v>0.2653944653191819</v>
      </c>
      <c r="M2997" t="n">
        <v>0.490566037735849</v>
      </c>
    </row>
    <row r="2998">
      <c r="A2998" s="323" t="n">
        <v>46134.27931712963</v>
      </c>
      <c r="B2998" s="82" t="n">
        <v>46134</v>
      </c>
      <c r="C2998" t="n">
        <v>399.3</v>
      </c>
      <c r="D2998" t="n">
        <v>856.2</v>
      </c>
      <c r="E2998" t="n">
        <v>5.4</v>
      </c>
      <c r="F2998" t="n">
        <v>10.3</v>
      </c>
      <c r="G2998" t="n">
        <v>0.4663629992992291</v>
      </c>
      <c r="H2998" t="n">
        <v>0.5336370007007709</v>
      </c>
      <c r="I2998" t="n">
        <v>0.5242718446601942</v>
      </c>
      <c r="J2998" t="n">
        <v>0.4757281553398058</v>
      </c>
      <c r="K2998" t="n">
        <v>0.2445009899238677</v>
      </c>
      <c r="L2998" t="n">
        <v>0.2797708547363265</v>
      </c>
      <c r="M2998" t="n">
        <v>0.4757281553398058</v>
      </c>
    </row>
    <row r="2999">
      <c r="A2999" s="323" t="n">
        <v>46134.30811342593</v>
      </c>
      <c r="B2999" s="82" t="n">
        <v>46134</v>
      </c>
      <c r="C2999" t="n">
        <v>381.5</v>
      </c>
      <c r="D2999" t="n">
        <v>842.3</v>
      </c>
      <c r="E2999" t="n">
        <v>5.5</v>
      </c>
      <c r="F2999" t="n">
        <v>10.3</v>
      </c>
      <c r="G2999" t="n">
        <v>0.4529265107443904</v>
      </c>
      <c r="H2999" t="n">
        <v>0.5470734892556096</v>
      </c>
      <c r="I2999" t="n">
        <v>0.5339805825242718</v>
      </c>
      <c r="J2999" t="n">
        <v>0.4660194174757282</v>
      </c>
      <c r="K2999" t="n">
        <v>0.2418539620479754</v>
      </c>
      <c r="L2999" t="n">
        <v>0.2921266204762964</v>
      </c>
      <c r="M2999" t="n">
        <v>0.4660194174757282</v>
      </c>
    </row>
    <row r="3000">
      <c r="A3000" s="323" t="n">
        <v>46134.33545138889</v>
      </c>
      <c r="B3000" s="82" t="n">
        <v>46134</v>
      </c>
      <c r="C3000" t="n">
        <v>385.5</v>
      </c>
      <c r="D3000" t="n">
        <v>849.3</v>
      </c>
      <c r="E3000" t="n">
        <v>5.4</v>
      </c>
      <c r="F3000" t="n">
        <v>10.4</v>
      </c>
      <c r="G3000" t="n">
        <v>0.4539032144118686</v>
      </c>
      <c r="H3000" t="n">
        <v>0.5460967855881314</v>
      </c>
      <c r="I3000" t="n">
        <v>0.5192307692307693</v>
      </c>
      <c r="J3000" t="n">
        <v>0.4807692307692307</v>
      </c>
      <c r="K3000" t="n">
        <v>0.2356805151753933</v>
      </c>
      <c r="L3000" t="n">
        <v>0.2835502540553759</v>
      </c>
      <c r="M3000" t="n">
        <v>0.4807692307692307</v>
      </c>
    </row>
    <row r="3001">
      <c r="A3001" s="323" t="n">
        <v>46134.39256944445</v>
      </c>
      <c r="B3001" s="82" t="n">
        <v>46134</v>
      </c>
      <c r="C3001" t="n">
        <v>379.1</v>
      </c>
      <c r="D3001" t="n">
        <v>831.7</v>
      </c>
      <c r="E3001" t="n">
        <v>5.2</v>
      </c>
      <c r="F3001" t="n">
        <v>10.3</v>
      </c>
      <c r="G3001" t="n">
        <v>0.4558133942527354</v>
      </c>
      <c r="H3001" t="n">
        <v>0.5441866057472646</v>
      </c>
      <c r="I3001" t="n">
        <v>0.5048543689320388</v>
      </c>
      <c r="J3001" t="n">
        <v>0.4951456310679612</v>
      </c>
      <c r="K3001" t="n">
        <v>0.2301193835062353</v>
      </c>
      <c r="L3001" t="n">
        <v>0.2747349854258035</v>
      </c>
      <c r="M3001" t="n">
        <v>0.4951456310679612</v>
      </c>
    </row>
    <row r="3002">
      <c r="A3002" s="323" t="n">
        <v>46134.4253587963</v>
      </c>
      <c r="B3002" s="82" t="n">
        <v>46134</v>
      </c>
      <c r="C3002" t="n">
        <v>396.9</v>
      </c>
      <c r="D3002" t="n">
        <v>833.9</v>
      </c>
      <c r="E3002" t="n">
        <v>5.3</v>
      </c>
      <c r="F3002" t="n">
        <v>10.5</v>
      </c>
      <c r="G3002" t="n">
        <v>0.4759563496822161</v>
      </c>
      <c r="H3002" t="n">
        <v>0.5240436503177839</v>
      </c>
      <c r="I3002" t="n">
        <v>0.5047619047619047</v>
      </c>
      <c r="J3002" t="n">
        <v>0.4952380952380953</v>
      </c>
      <c r="K3002" t="n">
        <v>0.2402446336491186</v>
      </c>
      <c r="L3002" t="n">
        <v>0.2645172711127862</v>
      </c>
      <c r="M3002" t="n">
        <v>0.4952380952380953</v>
      </c>
    </row>
    <row r="3003">
      <c r="A3003" s="323" t="n">
        <v>46134.47274305556</v>
      </c>
      <c r="B3003" s="82" t="n">
        <v>46134</v>
      </c>
      <c r="C3003" t="n">
        <v>383.9</v>
      </c>
      <c r="D3003" t="n">
        <v>836.3</v>
      </c>
      <c r="E3003" t="n">
        <v>5.3</v>
      </c>
      <c r="F3003" t="n">
        <v>10.6</v>
      </c>
      <c r="G3003" t="n">
        <v>0.4590457969628124</v>
      </c>
      <c r="H3003" t="n">
        <v>0.5409542030371877</v>
      </c>
      <c r="I3003" t="n">
        <v>0.5</v>
      </c>
      <c r="J3003" t="n">
        <v>0.5</v>
      </c>
      <c r="K3003" t="n">
        <v>0.2295228984814062</v>
      </c>
      <c r="L3003" t="n">
        <v>0.2704771015185938</v>
      </c>
      <c r="M3003" t="n">
        <v>0.5</v>
      </c>
    </row>
    <row r="3004">
      <c r="A3004" s="323" t="n">
        <v>46134.51332175926</v>
      </c>
      <c r="B3004" s="82" t="n">
        <v>46134</v>
      </c>
      <c r="C3004" t="n">
        <v>402.8</v>
      </c>
      <c r="D3004" t="n">
        <v>842.3</v>
      </c>
      <c r="E3004" t="n">
        <v>5.4</v>
      </c>
      <c r="F3004" t="n">
        <v>10.4</v>
      </c>
      <c r="G3004" t="n">
        <v>0.478214412917013</v>
      </c>
      <c r="H3004" t="n">
        <v>0.5217855870829871</v>
      </c>
      <c r="I3004" t="n">
        <v>0.5192307692307693</v>
      </c>
      <c r="J3004" t="n">
        <v>0.4807692307692307</v>
      </c>
      <c r="K3004" t="n">
        <v>0.2483036374761414</v>
      </c>
      <c r="L3004" t="n">
        <v>0.2709271317546279</v>
      </c>
      <c r="M3004" t="n">
        <v>0.4807692307692307</v>
      </c>
    </row>
    <row r="3005">
      <c r="A3005" s="323" t="n">
        <v>46134.52409722222</v>
      </c>
      <c r="B3005" s="82" t="n">
        <v>46134</v>
      </c>
      <c r="C3005" t="n">
        <v>402.8</v>
      </c>
      <c r="D3005" t="n">
        <v>842.3</v>
      </c>
      <c r="E3005" t="n">
        <v>5.4</v>
      </c>
      <c r="F3005" t="n">
        <v>10.4</v>
      </c>
      <c r="G3005" t="n">
        <v>0.478214412917013</v>
      </c>
      <c r="H3005" t="n">
        <v>0.5217855870829871</v>
      </c>
      <c r="I3005" t="n">
        <v>0.5192307692307693</v>
      </c>
      <c r="J3005" t="n">
        <v>0.4807692307692307</v>
      </c>
      <c r="K3005" t="n">
        <v>0.2483036374761414</v>
      </c>
      <c r="L3005" t="n">
        <v>0.2709271317546279</v>
      </c>
      <c r="M3005" t="n">
        <v>0.4807692307692307</v>
      </c>
    </row>
    <row r="3006">
      <c r="A3006" s="323" t="n">
        <v>46135.26854166666</v>
      </c>
      <c r="B3006" s="82" t="n">
        <v>46135</v>
      </c>
      <c r="C3006" t="n">
        <v>365.5</v>
      </c>
      <c r="D3006" t="n">
        <v>832.8</v>
      </c>
      <c r="E3006" t="n">
        <v>5.5</v>
      </c>
      <c r="F3006" t="n">
        <v>10.3</v>
      </c>
      <c r="G3006" t="n">
        <v>0.43888088376561</v>
      </c>
      <c r="H3006" t="n">
        <v>0.56111911623439</v>
      </c>
      <c r="I3006" t="n">
        <v>0.5339805825242718</v>
      </c>
      <c r="J3006" t="n">
        <v>0.4660194174757282</v>
      </c>
      <c r="K3006" t="n">
        <v>0.2343538699719277</v>
      </c>
      <c r="L3006" t="n">
        <v>0.2996267125523442</v>
      </c>
      <c r="M3006" t="n">
        <v>0.4660194174757282</v>
      </c>
    </row>
    <row r="3007">
      <c r="A3007" s="323" t="n">
        <v>46135.3055787037</v>
      </c>
      <c r="B3007" s="82" t="n">
        <v>46135</v>
      </c>
      <c r="C3007" t="n">
        <v>381.6</v>
      </c>
      <c r="D3007" t="n">
        <v>835.4</v>
      </c>
      <c r="E3007" t="n">
        <v>5.3</v>
      </c>
      <c r="F3007" t="n">
        <v>10.5</v>
      </c>
      <c r="G3007" t="n">
        <v>0.456787167823797</v>
      </c>
      <c r="H3007" t="n">
        <v>0.543212832176203</v>
      </c>
      <c r="I3007" t="n">
        <v>0.5047619047619047</v>
      </c>
      <c r="J3007" t="n">
        <v>0.4952380952380953</v>
      </c>
      <c r="K3007" t="n">
        <v>0.2305687609015356</v>
      </c>
      <c r="L3007" t="n">
        <v>0.2741931438603691</v>
      </c>
      <c r="M3007" t="n">
        <v>0.4952380952380953</v>
      </c>
    </row>
    <row r="3008">
      <c r="A3008" s="323" t="n">
        <v>46135.36429398148</v>
      </c>
      <c r="B3008" s="82" t="n">
        <v>46135</v>
      </c>
      <c r="C3008" t="n">
        <v>388.4</v>
      </c>
      <c r="D3008" t="n">
        <v>831.5</v>
      </c>
      <c r="E3008" t="n">
        <v>5.3</v>
      </c>
      <c r="F3008" t="n">
        <v>10.6</v>
      </c>
      <c r="G3008" t="n">
        <v>0.4671076368009621</v>
      </c>
      <c r="H3008" t="n">
        <v>0.5328923631990379</v>
      </c>
      <c r="I3008" t="n">
        <v>0.5</v>
      </c>
      <c r="J3008" t="n">
        <v>0.5</v>
      </c>
      <c r="K3008" t="n">
        <v>0.233553818400481</v>
      </c>
      <c r="L3008" t="n">
        <v>0.2664461815995189</v>
      </c>
      <c r="M3008" t="n">
        <v>0.5</v>
      </c>
    </row>
    <row r="3009">
      <c r="A3009" s="323" t="n">
        <v>46135.39482638889</v>
      </c>
      <c r="B3009" s="82" t="n">
        <v>46135</v>
      </c>
      <c r="C3009" t="n">
        <v>380.5</v>
      </c>
      <c r="D3009" t="n">
        <v>830.2</v>
      </c>
      <c r="E3009" t="n">
        <v>5.4</v>
      </c>
      <c r="F3009" t="n">
        <v>10.5</v>
      </c>
      <c r="G3009" t="n">
        <v>0.4583232955914237</v>
      </c>
      <c r="H3009" t="n">
        <v>0.5416767044085763</v>
      </c>
      <c r="I3009" t="n">
        <v>0.5142857142857143</v>
      </c>
      <c r="J3009" t="n">
        <v>0.4857142857142857</v>
      </c>
      <c r="K3009" t="n">
        <v>0.2357091234470179</v>
      </c>
      <c r="L3009" t="n">
        <v>0.2785765908386964</v>
      </c>
      <c r="M3009" t="n">
        <v>0.4857142857142857</v>
      </c>
    </row>
    <row r="3010">
      <c r="A3010" s="323" t="n">
        <v>46135.43581018518</v>
      </c>
      <c r="B3010" s="82" t="n">
        <v>46135</v>
      </c>
      <c r="C3010" t="n">
        <v>365.2</v>
      </c>
      <c r="D3010" t="n">
        <v>823.7</v>
      </c>
      <c r="E3010" t="n">
        <v>5.4</v>
      </c>
      <c r="F3010" t="n">
        <v>10.5</v>
      </c>
      <c r="G3010" t="n">
        <v>0.4433653029015418</v>
      </c>
      <c r="H3010" t="n">
        <v>0.5566346970984583</v>
      </c>
      <c r="I3010" t="n">
        <v>0.5142857142857143</v>
      </c>
      <c r="J3010" t="n">
        <v>0.4857142857142857</v>
      </c>
      <c r="K3010" t="n">
        <v>0.2280164414922215</v>
      </c>
      <c r="L3010" t="n">
        <v>0.2862692727934928</v>
      </c>
      <c r="M3010" t="n">
        <v>0.4857142857142857</v>
      </c>
    </row>
    <row r="3011">
      <c r="A3011" s="323" t="n">
        <v>46135.4721875</v>
      </c>
      <c r="B3011" s="82" t="n">
        <v>46135</v>
      </c>
      <c r="C3011" t="n">
        <v>378.2</v>
      </c>
      <c r="D3011" t="n">
        <v>829.5</v>
      </c>
      <c r="E3011" t="n">
        <v>5.3</v>
      </c>
      <c r="F3011" t="n">
        <v>10.6</v>
      </c>
      <c r="G3011" t="n">
        <v>0.4559373116335141</v>
      </c>
      <c r="H3011" t="n">
        <v>0.5440626883664859</v>
      </c>
      <c r="I3011" t="n">
        <v>0.5</v>
      </c>
      <c r="J3011" t="n">
        <v>0.5</v>
      </c>
      <c r="K3011" t="n">
        <v>0.2279686558167571</v>
      </c>
      <c r="L3011" t="n">
        <v>0.2720313441832429</v>
      </c>
      <c r="M3011" t="n">
        <v>0.5</v>
      </c>
    </row>
    <row r="3012">
      <c r="A3012" s="323" t="n">
        <v>46135.5107175926</v>
      </c>
      <c r="B3012" s="82" t="n">
        <v>46135</v>
      </c>
      <c r="C3012" t="n">
        <v>378.5</v>
      </c>
      <c r="D3012" t="n">
        <v>824.5</v>
      </c>
      <c r="E3012" t="n">
        <v>5.4</v>
      </c>
      <c r="F3012" t="n">
        <v>10.5</v>
      </c>
      <c r="G3012" t="n">
        <v>0.4590661006670709</v>
      </c>
      <c r="H3012" t="n">
        <v>0.540933899332929</v>
      </c>
      <c r="I3012" t="n">
        <v>0.5142857142857143</v>
      </c>
      <c r="J3012" t="n">
        <v>0.4857142857142857</v>
      </c>
      <c r="K3012" t="n">
        <v>0.2360911374859222</v>
      </c>
      <c r="L3012" t="n">
        <v>0.2781945767997921</v>
      </c>
      <c r="M3012" t="n">
        <v>0.4857142857142857</v>
      </c>
    </row>
    <row r="3013">
      <c r="A3013" s="323" t="n">
        <v>46136.00114583333</v>
      </c>
      <c r="B3013" s="82" t="n">
        <v>46136</v>
      </c>
      <c r="C3013" t="n">
        <v>400</v>
      </c>
      <c r="D3013" t="n">
        <v>830</v>
      </c>
      <c r="E3013" t="n">
        <v>5.3</v>
      </c>
      <c r="F3013" t="n">
        <v>10.4</v>
      </c>
      <c r="G3013" t="n">
        <v>0.4819277108433735</v>
      </c>
      <c r="H3013" t="n">
        <v>0.5180722891566265</v>
      </c>
      <c r="I3013" t="n">
        <v>0.5096153846153846</v>
      </c>
      <c r="J3013" t="n">
        <v>0.4903846153846154</v>
      </c>
      <c r="K3013" t="n">
        <v>0.2455977757182576</v>
      </c>
      <c r="L3013" t="n">
        <v>0.2640176088971269</v>
      </c>
      <c r="M3013" t="n">
        <v>0.4903846153846154</v>
      </c>
    </row>
    <row r="3014">
      <c r="A3014" s="323" t="n">
        <v>46136.01027777778</v>
      </c>
      <c r="B3014" s="82" t="n">
        <v>46136</v>
      </c>
      <c r="C3014" t="n">
        <v>401</v>
      </c>
      <c r="D3014" t="n">
        <v>831.2</v>
      </c>
      <c r="E3014" t="n">
        <v>5.3</v>
      </c>
      <c r="F3014" t="n">
        <v>10.3</v>
      </c>
      <c r="G3014" t="n">
        <v>0.4824350336862367</v>
      </c>
      <c r="H3014" t="n">
        <v>0.5175649663137633</v>
      </c>
      <c r="I3014" t="n">
        <v>0.5145631067961165</v>
      </c>
      <c r="J3014" t="n">
        <v>0.4854368932038836</v>
      </c>
      <c r="K3014" t="n">
        <v>0.2482432697608791</v>
      </c>
      <c r="L3014" t="n">
        <v>0.2663198370352374</v>
      </c>
      <c r="M3014" t="n">
        <v>0.4854368932038836</v>
      </c>
    </row>
    <row r="3015">
      <c r="A3015" s="323" t="n">
        <v>46136.26887731482</v>
      </c>
      <c r="B3015" s="82" t="n">
        <v>46136</v>
      </c>
      <c r="C3015" t="n">
        <v>391.9</v>
      </c>
      <c r="D3015" t="n">
        <v>816.7</v>
      </c>
      <c r="E3015" t="n">
        <v>5.3</v>
      </c>
      <c r="F3015" t="n">
        <v>10.5</v>
      </c>
      <c r="G3015" t="n">
        <v>0.4798579649810211</v>
      </c>
      <c r="H3015" t="n">
        <v>0.5201420350189788</v>
      </c>
      <c r="I3015" t="n">
        <v>0.5047619047619047</v>
      </c>
      <c r="J3015" t="n">
        <v>0.4952380952380953</v>
      </c>
      <c r="K3015" t="n">
        <v>0.2422140204189916</v>
      </c>
      <c r="L3015" t="n">
        <v>0.2625478843429131</v>
      </c>
      <c r="M3015" t="n">
        <v>0.4952380952380953</v>
      </c>
    </row>
    <row r="3016">
      <c r="A3016" s="323" t="n">
        <v>46136.29885416666</v>
      </c>
      <c r="B3016" s="82" t="n">
        <v>46136</v>
      </c>
      <c r="C3016" t="n">
        <v>390.4</v>
      </c>
      <c r="D3016" t="n">
        <v>830.2</v>
      </c>
      <c r="E3016" t="n">
        <v>5.3</v>
      </c>
      <c r="F3016" t="n">
        <v>10.6</v>
      </c>
      <c r="G3016" t="n">
        <v>0.4702481329800048</v>
      </c>
      <c r="H3016" t="n">
        <v>0.5297518670199952</v>
      </c>
      <c r="I3016" t="n">
        <v>0.5</v>
      </c>
      <c r="J3016" t="n">
        <v>0.5</v>
      </c>
      <c r="K3016" t="n">
        <v>0.2351240664900024</v>
      </c>
      <c r="L3016" t="n">
        <v>0.2648759335099976</v>
      </c>
      <c r="M3016" t="n">
        <v>0.5</v>
      </c>
    </row>
    <row r="3017">
      <c r="A3017" s="323" t="n">
        <v>46136.34857638889</v>
      </c>
      <c r="B3017" s="82" t="n">
        <v>46136</v>
      </c>
      <c r="C3017" t="n">
        <v>386.2</v>
      </c>
      <c r="D3017" t="n">
        <v>843.6</v>
      </c>
      <c r="E3017" t="n">
        <v>5.2</v>
      </c>
      <c r="F3017" t="n">
        <v>10.5</v>
      </c>
      <c r="G3017" t="n">
        <v>0.4577999051683262</v>
      </c>
      <c r="H3017" t="n">
        <v>0.5422000948316738</v>
      </c>
      <c r="I3017" t="n">
        <v>0.4952380952380953</v>
      </c>
      <c r="J3017" t="n">
        <v>0.5047619047619047</v>
      </c>
      <c r="K3017" t="n">
        <v>0.2267199530357425</v>
      </c>
      <c r="L3017" t="n">
        <v>0.2685181422023527</v>
      </c>
      <c r="M3017" t="n">
        <v>0.5047619047619047</v>
      </c>
    </row>
    <row r="3018">
      <c r="A3018" s="323" t="n">
        <v>46136.38280092592</v>
      </c>
      <c r="B3018" s="82" t="n">
        <v>46136</v>
      </c>
      <c r="C3018" t="n">
        <v>376.2</v>
      </c>
      <c r="D3018" t="n">
        <v>835.6</v>
      </c>
      <c r="E3018" t="n">
        <v>5.1</v>
      </c>
      <c r="F3018" t="n">
        <v>10.2</v>
      </c>
      <c r="G3018" t="n">
        <v>0.4502154140737195</v>
      </c>
      <c r="H3018" t="n">
        <v>0.5497845859262805</v>
      </c>
      <c r="I3018" t="n">
        <v>0.5</v>
      </c>
      <c r="J3018" t="n">
        <v>0.5</v>
      </c>
      <c r="K3018" t="n">
        <v>0.2251077070368597</v>
      </c>
      <c r="L3018" t="n">
        <v>0.2748922929631403</v>
      </c>
      <c r="M3018" t="n">
        <v>0.5</v>
      </c>
    </row>
    <row r="3019">
      <c r="A3019" s="323" t="n">
        <v>46136.42282407408</v>
      </c>
      <c r="B3019" s="82" t="n">
        <v>46136</v>
      </c>
      <c r="C3019" t="n">
        <v>370.5</v>
      </c>
      <c r="D3019" t="n">
        <v>830.5</v>
      </c>
      <c r="E3019" t="n">
        <v>5.2</v>
      </c>
      <c r="F3019" t="n">
        <v>10.5</v>
      </c>
      <c r="G3019" t="n">
        <v>0.4461167971101746</v>
      </c>
      <c r="H3019" t="n">
        <v>0.5538832028898254</v>
      </c>
      <c r="I3019" t="n">
        <v>0.4952380952380953</v>
      </c>
      <c r="J3019" t="n">
        <v>0.5047619047619047</v>
      </c>
      <c r="K3019" t="n">
        <v>0.2209340328545627</v>
      </c>
      <c r="L3019" t="n">
        <v>0.2743040623835326</v>
      </c>
      <c r="M3019" t="n">
        <v>0.5047619047619047</v>
      </c>
    </row>
    <row r="3020">
      <c r="A3020" s="323" t="n">
        <v>46136.46524305556</v>
      </c>
      <c r="B3020" s="82" t="n">
        <v>46136</v>
      </c>
      <c r="C3020" t="n">
        <v>382.8</v>
      </c>
      <c r="D3020" t="n">
        <v>827.1</v>
      </c>
      <c r="E3020" t="n">
        <v>5.2</v>
      </c>
      <c r="F3020" t="n">
        <v>10.3</v>
      </c>
      <c r="G3020" t="n">
        <v>0.4628219078708741</v>
      </c>
      <c r="H3020" t="n">
        <v>0.5371780921291258</v>
      </c>
      <c r="I3020" t="n">
        <v>0.5048543689320388</v>
      </c>
      <c r="J3020" t="n">
        <v>0.4951456310679612</v>
      </c>
      <c r="K3020" t="n">
        <v>0.2336576622260724</v>
      </c>
      <c r="L3020" t="n">
        <v>0.2711967067059664</v>
      </c>
      <c r="M3020" t="n">
        <v>0.4951456310679612</v>
      </c>
    </row>
    <row r="3021">
      <c r="A3021" s="323" t="n">
        <v>46136.51046296296</v>
      </c>
      <c r="B3021" s="82" t="n">
        <v>46136</v>
      </c>
      <c r="C3021" t="n">
        <v>356.6</v>
      </c>
      <c r="D3021" t="n">
        <v>825.1</v>
      </c>
      <c r="E3021" t="n">
        <v>5.3</v>
      </c>
      <c r="F3021" t="n">
        <v>10.4</v>
      </c>
      <c r="G3021" t="n">
        <v>0.4321900375712035</v>
      </c>
      <c r="H3021" t="n">
        <v>0.5678099624287964</v>
      </c>
      <c r="I3021" t="n">
        <v>0.5096153846153846</v>
      </c>
      <c r="J3021" t="n">
        <v>0.4903846153846154</v>
      </c>
      <c r="K3021" t="n">
        <v>0.2202506922237864</v>
      </c>
      <c r="L3021" t="n">
        <v>0.2893646923915982</v>
      </c>
      <c r="M3021" t="n">
        <v>0.4903846153846154</v>
      </c>
    </row>
    <row r="3022">
      <c r="A3022" s="323" t="n">
        <v>46137.0047337963</v>
      </c>
      <c r="B3022" s="82" t="n">
        <v>46137</v>
      </c>
      <c r="C3022" t="n">
        <v>390.5</v>
      </c>
      <c r="D3022" t="n">
        <v>829.5</v>
      </c>
      <c r="E3022" t="n">
        <v>5.3</v>
      </c>
      <c r="F3022" t="n">
        <v>10.3</v>
      </c>
      <c r="G3022" t="n">
        <v>0.4707655213984328</v>
      </c>
      <c r="H3022" t="n">
        <v>0.5292344786015672</v>
      </c>
      <c r="I3022" t="n">
        <v>0.5145631067961165</v>
      </c>
      <c r="J3022" t="n">
        <v>0.4854368932038836</v>
      </c>
      <c r="K3022" t="n">
        <v>0.2422385692632713</v>
      </c>
      <c r="L3022" t="n">
        <v>0.2723245375328453</v>
      </c>
      <c r="M3022" t="n">
        <v>0.4854368932038836</v>
      </c>
    </row>
    <row r="3023">
      <c r="A3023" s="323" t="n">
        <v>46137.01021990741</v>
      </c>
      <c r="B3023" s="82" t="n">
        <v>46137</v>
      </c>
      <c r="C3023" t="n">
        <v>402</v>
      </c>
      <c r="D3023" t="n">
        <v>830</v>
      </c>
      <c r="E3023" t="n">
        <v>5.3</v>
      </c>
      <c r="F3023" t="n">
        <v>10.4</v>
      </c>
      <c r="G3023" t="n">
        <v>0.4843373493975904</v>
      </c>
      <c r="H3023" t="n">
        <v>0.5156626506024097</v>
      </c>
      <c r="I3023" t="n">
        <v>0.5096153846153846</v>
      </c>
      <c r="J3023" t="n">
        <v>0.4903846153846154</v>
      </c>
      <c r="K3023" t="n">
        <v>0.2468257645968489</v>
      </c>
      <c r="L3023" t="n">
        <v>0.2627896200185357</v>
      </c>
      <c r="M3023" t="n">
        <v>0.4903846153846154</v>
      </c>
    </row>
    <row r="3024">
      <c r="A3024" s="323" t="n">
        <v>46137.04114583333</v>
      </c>
      <c r="B3024" s="82" t="n">
        <v>46137</v>
      </c>
      <c r="C3024" t="n">
        <v>401</v>
      </c>
      <c r="D3024" t="n">
        <v>832.1</v>
      </c>
      <c r="E3024" t="n">
        <v>5.4</v>
      </c>
      <c r="F3024" t="n">
        <v>10.4</v>
      </c>
      <c r="G3024" t="n">
        <v>0.4819132315827425</v>
      </c>
      <c r="H3024" t="n">
        <v>0.5180867684172575</v>
      </c>
      <c r="I3024" t="n">
        <v>0.5192307692307693</v>
      </c>
      <c r="J3024" t="n">
        <v>0.4807692307692307</v>
      </c>
      <c r="K3024" t="n">
        <v>0.2502241779371932</v>
      </c>
      <c r="L3024" t="n">
        <v>0.2690065912935761</v>
      </c>
      <c r="M3024" t="n">
        <v>0.4807692307692307</v>
      </c>
    </row>
    <row r="3025">
      <c r="A3025" s="323" t="n">
        <v>46137.14421296296</v>
      </c>
      <c r="B3025" s="82" t="n">
        <v>46137</v>
      </c>
      <c r="C3025" t="n">
        <v>389.8</v>
      </c>
      <c r="D3025" t="n">
        <v>830.3</v>
      </c>
      <c r="E3025" t="n">
        <v>5.3</v>
      </c>
      <c r="F3025" t="n">
        <v>10.4</v>
      </c>
      <c r="G3025" t="n">
        <v>0.469468866674696</v>
      </c>
      <c r="H3025" t="n">
        <v>0.5305311333253041</v>
      </c>
      <c r="I3025" t="n">
        <v>0.5096153846153846</v>
      </c>
      <c r="J3025" t="n">
        <v>0.4903846153846154</v>
      </c>
      <c r="K3025" t="n">
        <v>0.2392485570553739</v>
      </c>
      <c r="L3025" t="n">
        <v>0.2703668275600107</v>
      </c>
      <c r="M3025" t="n">
        <v>0.4903846153846154</v>
      </c>
    </row>
    <row r="3026">
      <c r="A3026" s="323" t="n">
        <v>46137.17978009259</v>
      </c>
      <c r="B3026" s="82" t="n">
        <v>46137</v>
      </c>
      <c r="C3026" t="n">
        <v>401</v>
      </c>
      <c r="D3026" t="n">
        <v>832.6</v>
      </c>
      <c r="E3026" t="n">
        <v>5.3</v>
      </c>
      <c r="F3026" t="n">
        <v>10.4</v>
      </c>
      <c r="G3026" t="n">
        <v>0.4816238289694931</v>
      </c>
      <c r="H3026" t="n">
        <v>0.5183761710305068</v>
      </c>
      <c r="I3026" t="n">
        <v>0.5096153846153846</v>
      </c>
      <c r="J3026" t="n">
        <v>0.4903846153846154</v>
      </c>
      <c r="K3026" t="n">
        <v>0.2454429128402224</v>
      </c>
      <c r="L3026" t="n">
        <v>0.2641724717751621</v>
      </c>
      <c r="M3026" t="n">
        <v>0.4903846153846154</v>
      </c>
    </row>
    <row r="3027">
      <c r="A3027" s="323" t="n">
        <v>46137.26199074074</v>
      </c>
      <c r="B3027" s="82" t="n">
        <v>46137</v>
      </c>
      <c r="C3027" t="n">
        <v>368.5</v>
      </c>
      <c r="D3027" t="n">
        <v>850.2</v>
      </c>
      <c r="E3027" t="n">
        <v>5.7</v>
      </c>
      <c r="F3027" t="n">
        <v>10.8</v>
      </c>
      <c r="G3027" t="n">
        <v>0.4334274288402729</v>
      </c>
      <c r="H3027" t="n">
        <v>0.5665725711597271</v>
      </c>
      <c r="I3027" t="n">
        <v>0.5277777777777778</v>
      </c>
      <c r="J3027" t="n">
        <v>0.4722222222222223</v>
      </c>
      <c r="K3027" t="n">
        <v>0.2287533652212551</v>
      </c>
      <c r="L3027" t="n">
        <v>0.2990244125565227</v>
      </c>
      <c r="M3027" t="n">
        <v>0.4722222222222223</v>
      </c>
    </row>
    <row r="3028">
      <c r="A3028" s="323" t="n">
        <v>46137.30355324074</v>
      </c>
      <c r="B3028" s="82" t="n">
        <v>46137</v>
      </c>
      <c r="C3028" t="n">
        <v>370.2</v>
      </c>
      <c r="D3028" t="n">
        <v>848.2</v>
      </c>
      <c r="E3028" t="n">
        <v>5.5</v>
      </c>
      <c r="F3028" t="n">
        <v>10.6</v>
      </c>
      <c r="G3028" t="n">
        <v>0.4364536665880688</v>
      </c>
      <c r="H3028" t="n">
        <v>0.5635463334119312</v>
      </c>
      <c r="I3028" t="n">
        <v>0.5188679245283019</v>
      </c>
      <c r="J3028" t="n">
        <v>0.4811320754716981</v>
      </c>
      <c r="K3028" t="n">
        <v>0.2264618081353187</v>
      </c>
      <c r="L3028" t="n">
        <v>0.2924061163929831</v>
      </c>
      <c r="M3028" t="n">
        <v>0.4811320754716981</v>
      </c>
    </row>
    <row r="3029">
      <c r="A3029" s="323" t="n">
        <v>46137.35640046297</v>
      </c>
      <c r="B3029" s="82" t="n">
        <v>46137</v>
      </c>
      <c r="C3029" t="n">
        <v>362.6</v>
      </c>
      <c r="D3029" t="n">
        <v>830.4</v>
      </c>
      <c r="E3029" t="n">
        <v>5.2</v>
      </c>
      <c r="F3029" t="n">
        <v>10.5</v>
      </c>
      <c r="G3029" t="n">
        <v>0.4366570327552987</v>
      </c>
      <c r="H3029" t="n">
        <v>0.5633429672447013</v>
      </c>
      <c r="I3029" t="n">
        <v>0.4952380952380953</v>
      </c>
      <c r="J3029" t="n">
        <v>0.5047619047619047</v>
      </c>
      <c r="K3029" t="n">
        <v>0.2162491971740527</v>
      </c>
      <c r="L3029" t="n">
        <v>0.2789888980640426</v>
      </c>
      <c r="M3029" t="n">
        <v>0.5047619047619047</v>
      </c>
    </row>
    <row r="3030">
      <c r="A3030" s="323" t="n">
        <v>46137.38946759259</v>
      </c>
      <c r="B3030" s="82" t="n">
        <v>46137</v>
      </c>
      <c r="C3030" t="n">
        <v>365.4</v>
      </c>
      <c r="D3030" t="n">
        <v>845.3</v>
      </c>
      <c r="E3030" t="n">
        <v>5.3</v>
      </c>
      <c r="F3030" t="n">
        <v>10.6</v>
      </c>
      <c r="G3030" t="n">
        <v>0.4322725659529161</v>
      </c>
      <c r="H3030" t="n">
        <v>0.5677274340470839</v>
      </c>
      <c r="I3030" t="n">
        <v>0.5</v>
      </c>
      <c r="J3030" t="n">
        <v>0.5</v>
      </c>
      <c r="K3030" t="n">
        <v>0.2161362829764581</v>
      </c>
      <c r="L3030" t="n">
        <v>0.283863717023542</v>
      </c>
      <c r="M3030" t="n">
        <v>0.5</v>
      </c>
    </row>
    <row r="3031">
      <c r="A3031" s="323" t="n">
        <v>46137.4171412037</v>
      </c>
      <c r="B3031" s="82" t="n">
        <v>46137</v>
      </c>
      <c r="C3031" t="n">
        <v>268.1</v>
      </c>
      <c r="D3031" t="n">
        <v>835.2</v>
      </c>
      <c r="E3031" t="n">
        <v>5.5</v>
      </c>
      <c r="F3031" t="n">
        <v>10.7</v>
      </c>
      <c r="G3031" t="n">
        <v>0.3210009578544061</v>
      </c>
      <c r="H3031" t="n">
        <v>0.6789990421455938</v>
      </c>
      <c r="I3031" t="n">
        <v>0.5140186915887851</v>
      </c>
      <c r="J3031" t="n">
        <v>0.4859813084112149</v>
      </c>
      <c r="K3031" t="n">
        <v>0.1650004923550686</v>
      </c>
      <c r="L3031" t="n">
        <v>0.3490181992337165</v>
      </c>
      <c r="M3031" t="n">
        <v>0.4859813084112149</v>
      </c>
    </row>
    <row r="3032">
      <c r="A3032" s="323" t="n">
        <v>46137.48142361111</v>
      </c>
      <c r="B3032" s="82" t="n">
        <v>46137</v>
      </c>
      <c r="C3032" t="n">
        <v>360.1</v>
      </c>
      <c r="D3032" t="n">
        <v>856.2</v>
      </c>
      <c r="E3032" t="n">
        <v>5.2</v>
      </c>
      <c r="F3032" t="n">
        <v>10.6</v>
      </c>
      <c r="G3032" t="n">
        <v>0.4205793039009577</v>
      </c>
      <c r="H3032" t="n">
        <v>0.5794206960990422</v>
      </c>
      <c r="I3032" t="n">
        <v>0.4905660377358491</v>
      </c>
      <c r="J3032" t="n">
        <v>0.5094339622641509</v>
      </c>
      <c r="K3032" t="n">
        <v>0.2063219226683944</v>
      </c>
      <c r="L3032" t="n">
        <v>0.2842441150674547</v>
      </c>
      <c r="M3032" t="n">
        <v>0.5094339622641509</v>
      </c>
    </row>
    <row r="3033">
      <c r="A3033" s="323" t="n">
        <v>46137.52019675926</v>
      </c>
      <c r="B3033" s="82" t="n">
        <v>46137</v>
      </c>
      <c r="C3033" t="n">
        <v>365.2</v>
      </c>
      <c r="D3033" t="n">
        <v>838.3</v>
      </c>
      <c r="E3033" t="n">
        <v>5.3</v>
      </c>
      <c r="F3033" t="n">
        <v>10.6</v>
      </c>
      <c r="G3033" t="n">
        <v>0.4356435643564356</v>
      </c>
      <c r="H3033" t="n">
        <v>0.5643564356435643</v>
      </c>
      <c r="I3033" t="n">
        <v>0.5</v>
      </c>
      <c r="J3033" t="n">
        <v>0.5</v>
      </c>
      <c r="K3033" t="n">
        <v>0.2178217821782178</v>
      </c>
      <c r="L3033" t="n">
        <v>0.2821782178217822</v>
      </c>
      <c r="M3033" t="n">
        <v>0.5</v>
      </c>
    </row>
    <row r="3034">
      <c r="A3034" s="323" t="n">
        <v>46137.5203587963</v>
      </c>
      <c r="B3034" s="82" t="n">
        <v>46137</v>
      </c>
      <c r="C3034" t="n">
        <v>365.2</v>
      </c>
      <c r="D3034" t="n">
        <v>838.3</v>
      </c>
      <c r="E3034" t="n">
        <v>5.3</v>
      </c>
      <c r="F3034" t="n">
        <v>10.6</v>
      </c>
      <c r="G3034" t="n">
        <v>0.4356435643564356</v>
      </c>
      <c r="H3034" t="n">
        <v>0.5643564356435643</v>
      </c>
      <c r="I3034" t="n">
        <v>0.5</v>
      </c>
      <c r="J3034" t="n">
        <v>0.5</v>
      </c>
      <c r="K3034" t="n">
        <v>0.2178217821782178</v>
      </c>
      <c r="L3034" t="n">
        <v>0.2821782178217822</v>
      </c>
      <c r="M3034" t="n">
        <v>0.5</v>
      </c>
    </row>
    <row r="3035">
      <c r="A3035" s="323" t="n">
        <v>46137.98775462963</v>
      </c>
      <c r="B3035" s="82" t="n">
        <v>46137</v>
      </c>
      <c r="C3035" t="n">
        <v>402.5</v>
      </c>
      <c r="D3035" t="n">
        <v>841.7</v>
      </c>
      <c r="E3035" t="n">
        <v>5.6</v>
      </c>
      <c r="F3035" t="n">
        <v>10.7</v>
      </c>
      <c r="G3035" t="n">
        <v>0.478198883212546</v>
      </c>
      <c r="H3035" t="n">
        <v>0.521801116787454</v>
      </c>
      <c r="I3035" t="n">
        <v>0.5233644859813084</v>
      </c>
      <c r="J3035" t="n">
        <v>0.4766355140186916</v>
      </c>
      <c r="K3035" t="n">
        <v>0.2502723127093698</v>
      </c>
      <c r="L3035" t="n">
        <v>0.2730921732719385</v>
      </c>
      <c r="M3035" t="n">
        <v>0.4766355140186916</v>
      </c>
    </row>
    <row r="3036">
      <c r="A3036" s="323" t="n">
        <v>46138.06306712963</v>
      </c>
      <c r="B3036" s="82" t="n">
        <v>46138</v>
      </c>
      <c r="C3036" t="n">
        <v>403.4</v>
      </c>
      <c r="D3036" t="n">
        <v>842.1</v>
      </c>
      <c r="E3036" t="n">
        <v>5.4</v>
      </c>
      <c r="F3036" t="n">
        <v>10.6</v>
      </c>
      <c r="G3036" t="n">
        <v>0.4790404940030875</v>
      </c>
      <c r="H3036" t="n">
        <v>0.5209595059969125</v>
      </c>
      <c r="I3036" t="n">
        <v>0.5094339622641509</v>
      </c>
      <c r="J3036" t="n">
        <v>0.490566037735849</v>
      </c>
      <c r="K3036" t="n">
        <v>0.2440394969449691</v>
      </c>
      <c r="L3036" t="n">
        <v>0.2653944653191819</v>
      </c>
      <c r="M3036" t="n">
        <v>0.490566037735849</v>
      </c>
    </row>
    <row r="3037">
      <c r="A3037" s="323" t="n">
        <v>46138.16694444444</v>
      </c>
      <c r="B3037" s="82" t="n">
        <v>46138</v>
      </c>
      <c r="C3037" t="n">
        <v>405.3</v>
      </c>
      <c r="D3037" t="n">
        <v>844.2</v>
      </c>
      <c r="E3037" t="n">
        <v>5.4</v>
      </c>
      <c r="F3037" t="n">
        <v>10.6</v>
      </c>
      <c r="G3037" t="n">
        <v>0.4800995024875622</v>
      </c>
      <c r="H3037" t="n">
        <v>0.5199004975124378</v>
      </c>
      <c r="I3037" t="n">
        <v>0.5094339622641509</v>
      </c>
      <c r="J3037" t="n">
        <v>0.490566037735849</v>
      </c>
      <c r="K3037" t="n">
        <v>0.2445789918332864</v>
      </c>
      <c r="L3037" t="n">
        <v>0.2648549704308645</v>
      </c>
      <c r="M3037" t="n">
        <v>0.490566037735849</v>
      </c>
    </row>
    <row r="3038">
      <c r="A3038" s="323" t="n">
        <v>46138.27497685186</v>
      </c>
      <c r="B3038" s="82" t="n">
        <v>46138</v>
      </c>
      <c r="C3038" t="n">
        <v>368.2</v>
      </c>
      <c r="D3038" t="n">
        <v>842</v>
      </c>
      <c r="E3038" t="n">
        <v>5.4</v>
      </c>
      <c r="F3038" t="n">
        <v>10.7</v>
      </c>
      <c r="G3038" t="n">
        <v>0.43729216152019</v>
      </c>
      <c r="H3038" t="n">
        <v>0.56270783847981</v>
      </c>
      <c r="I3038" t="n">
        <v>0.5046728971962617</v>
      </c>
      <c r="J3038" t="n">
        <v>0.4953271028037383</v>
      </c>
      <c r="K3038" t="n">
        <v>0.2206895020756099</v>
      </c>
      <c r="L3038" t="n">
        <v>0.2839833951206518</v>
      </c>
      <c r="M3038" t="n">
        <v>0.4953271028037383</v>
      </c>
    </row>
    <row r="3039">
      <c r="A3039" s="323" t="n">
        <v>46138.30533564815</v>
      </c>
      <c r="B3039" s="82" t="n">
        <v>46138</v>
      </c>
      <c r="C3039" t="n">
        <v>372.4</v>
      </c>
      <c r="D3039" t="n">
        <v>838.3</v>
      </c>
      <c r="E3039" t="n">
        <v>5.3</v>
      </c>
      <c r="F3039" t="n">
        <v>10.6</v>
      </c>
      <c r="G3039" t="n">
        <v>0.4442323750447334</v>
      </c>
      <c r="H3039" t="n">
        <v>0.5557676249552667</v>
      </c>
      <c r="I3039" t="n">
        <v>0.5</v>
      </c>
      <c r="J3039" t="n">
        <v>0.5</v>
      </c>
      <c r="K3039" t="n">
        <v>0.2221161875223667</v>
      </c>
      <c r="L3039" t="n">
        <v>0.2778838124776333</v>
      </c>
      <c r="M3039" t="n">
        <v>0.5</v>
      </c>
    </row>
    <row r="3040">
      <c r="A3040" s="323" t="n">
        <v>46138.33888888889</v>
      </c>
      <c r="B3040" s="82" t="n">
        <v>46138</v>
      </c>
      <c r="C3040" t="n">
        <v>360.3</v>
      </c>
      <c r="D3040" t="n">
        <v>834.2</v>
      </c>
      <c r="E3040" t="n">
        <v>5.4</v>
      </c>
      <c r="F3040" t="n">
        <v>10.6</v>
      </c>
      <c r="G3040" t="n">
        <v>0.4319108127547351</v>
      </c>
      <c r="H3040" t="n">
        <v>0.5680891872452649</v>
      </c>
      <c r="I3040" t="n">
        <v>0.5094339622641509</v>
      </c>
      <c r="J3040" t="n">
        <v>0.490566037735849</v>
      </c>
      <c r="K3040" t="n">
        <v>0.2200300366863745</v>
      </c>
      <c r="L3040" t="n">
        <v>0.2894039255777764</v>
      </c>
      <c r="M3040" t="n">
        <v>0.490566037735849</v>
      </c>
    </row>
    <row r="3041">
      <c r="A3041" s="323" t="n">
        <v>46138.39418981481</v>
      </c>
      <c r="B3041" s="82" t="n">
        <v>46138</v>
      </c>
      <c r="C3041" t="n">
        <v>365.2</v>
      </c>
      <c r="D3041" t="n">
        <v>831.5</v>
      </c>
      <c r="E3041" t="n">
        <v>5.3</v>
      </c>
      <c r="F3041" t="n">
        <v>10.7</v>
      </c>
      <c r="G3041" t="n">
        <v>0.4392062537582682</v>
      </c>
      <c r="H3041" t="n">
        <v>0.5607937462417318</v>
      </c>
      <c r="I3041" t="n">
        <v>0.4953271028037383</v>
      </c>
      <c r="J3041" t="n">
        <v>0.5046728971962616</v>
      </c>
      <c r="K3041" t="n">
        <v>0.2175507612073665</v>
      </c>
      <c r="L3041" t="n">
        <v>0.2777763415963718</v>
      </c>
      <c r="M3041" t="n">
        <v>0.5046728971962616</v>
      </c>
    </row>
    <row r="3042">
      <c r="A3042" s="323" t="n">
        <v>46138.42746527777</v>
      </c>
      <c r="B3042" s="82" t="n">
        <v>46138</v>
      </c>
      <c r="C3042" t="n">
        <v>350.3</v>
      </c>
      <c r="D3042" t="n">
        <v>828.5</v>
      </c>
      <c r="E3042" t="n">
        <v>5.3</v>
      </c>
      <c r="F3042" t="n">
        <v>10.6</v>
      </c>
      <c r="G3042" t="n">
        <v>0.4228123114061557</v>
      </c>
      <c r="H3042" t="n">
        <v>0.5771876885938443</v>
      </c>
      <c r="I3042" t="n">
        <v>0.5</v>
      </c>
      <c r="J3042" t="n">
        <v>0.5</v>
      </c>
      <c r="K3042" t="n">
        <v>0.2114061557030779</v>
      </c>
      <c r="L3042" t="n">
        <v>0.2885938442969221</v>
      </c>
      <c r="M3042" t="n">
        <v>0.5</v>
      </c>
    </row>
    <row r="3043">
      <c r="A3043" s="323" t="n">
        <v>46138.46621527777</v>
      </c>
      <c r="B3043" s="82" t="n">
        <v>46138</v>
      </c>
      <c r="C3043" t="n">
        <v>367.5</v>
      </c>
      <c r="D3043" t="n">
        <v>835.2</v>
      </c>
      <c r="E3043" t="n">
        <v>5.4</v>
      </c>
      <c r="F3043" t="n">
        <v>10.8</v>
      </c>
      <c r="G3043" t="n">
        <v>0.4400143678160919</v>
      </c>
      <c r="H3043" t="n">
        <v>0.5599856321839081</v>
      </c>
      <c r="I3043" t="n">
        <v>0.5</v>
      </c>
      <c r="J3043" t="n">
        <v>0.5</v>
      </c>
      <c r="K3043" t="n">
        <v>0.220007183908046</v>
      </c>
      <c r="L3043" t="n">
        <v>0.279992816091954</v>
      </c>
      <c r="M3043" t="n">
        <v>0.5</v>
      </c>
    </row>
    <row r="3044">
      <c r="A3044" s="323" t="n">
        <v>46138.50116898148</v>
      </c>
      <c r="B3044" s="82" t="n">
        <v>46138</v>
      </c>
      <c r="C3044" t="n">
        <v>370.3</v>
      </c>
      <c r="D3044" t="n">
        <v>830.4</v>
      </c>
      <c r="E3044" t="n">
        <v>5.4</v>
      </c>
      <c r="F3044" t="n">
        <v>10.9</v>
      </c>
      <c r="G3044" t="n">
        <v>0.4459296724470135</v>
      </c>
      <c r="H3044" t="n">
        <v>0.5540703275529865</v>
      </c>
      <c r="I3044" t="n">
        <v>0.4954128440366973</v>
      </c>
      <c r="J3044" t="n">
        <v>0.5045871559633027</v>
      </c>
      <c r="K3044" t="n">
        <v>0.2209192872673278</v>
      </c>
      <c r="L3044" t="n">
        <v>0.2744935567693694</v>
      </c>
      <c r="M3044" t="n">
        <v>0.5045871559633027</v>
      </c>
    </row>
    <row r="3045">
      <c r="A3045" s="323" t="n">
        <v>46139.00496527777</v>
      </c>
      <c r="B3045" s="82" t="n">
        <v>46139</v>
      </c>
      <c r="C3045" t="n">
        <v>402.1</v>
      </c>
      <c r="D3045" t="n">
        <v>841.5</v>
      </c>
      <c r="E3045" t="n">
        <v>5.5</v>
      </c>
      <c r="F3045" t="n">
        <v>10.6</v>
      </c>
      <c r="G3045" t="n">
        <v>0.4778371954842544</v>
      </c>
      <c r="H3045" t="n">
        <v>0.5221628045157457</v>
      </c>
      <c r="I3045" t="n">
        <v>0.5188679245283019</v>
      </c>
      <c r="J3045" t="n">
        <v>0.4811320754716981</v>
      </c>
      <c r="K3045" t="n">
        <v>0.2479343938833395</v>
      </c>
      <c r="L3045" t="n">
        <v>0.2709335306449624</v>
      </c>
      <c r="M3045" t="n">
        <v>0.4811320754716981</v>
      </c>
    </row>
    <row r="3046">
      <c r="A3046" s="323" t="n">
        <v>46139.09702546296</v>
      </c>
      <c r="B3046" s="82" t="n">
        <v>46139</v>
      </c>
      <c r="C3046" t="n">
        <v>404.1</v>
      </c>
      <c r="D3046" t="n">
        <v>840.5</v>
      </c>
      <c r="E3046" t="n">
        <v>5.5</v>
      </c>
      <c r="F3046" t="n">
        <v>10.7</v>
      </c>
      <c r="G3046" t="n">
        <v>0.480785246876859</v>
      </c>
      <c r="H3046" t="n">
        <v>0.5192147531231409</v>
      </c>
      <c r="I3046" t="n">
        <v>0.5140186915887851</v>
      </c>
      <c r="J3046" t="n">
        <v>0.4859813084112149</v>
      </c>
      <c r="K3046" t="n">
        <v>0.2471326035348341</v>
      </c>
      <c r="L3046" t="n">
        <v>0.266886088053951</v>
      </c>
      <c r="M3046" t="n">
        <v>0.4859813084112149</v>
      </c>
    </row>
    <row r="3047">
      <c r="A3047" s="323" t="n">
        <v>46139.18297453703</v>
      </c>
      <c r="B3047" s="82" t="n">
        <v>46139</v>
      </c>
      <c r="C3047" t="n">
        <v>401.5</v>
      </c>
      <c r="D3047" t="n">
        <v>839.7</v>
      </c>
      <c r="E3047" t="n">
        <v>5.6</v>
      </c>
      <c r="F3047" t="n">
        <v>10.5</v>
      </c>
      <c r="G3047" t="n">
        <v>0.4781469572466357</v>
      </c>
      <c r="H3047" t="n">
        <v>0.5218530427533643</v>
      </c>
      <c r="I3047" t="n">
        <v>0.5333333333333333</v>
      </c>
      <c r="J3047" t="n">
        <v>0.4666666666666667</v>
      </c>
      <c r="K3047" t="n">
        <v>0.255011710531539</v>
      </c>
      <c r="L3047" t="n">
        <v>0.2783216228017943</v>
      </c>
      <c r="M3047" t="n">
        <v>0.4666666666666667</v>
      </c>
    </row>
    <row r="3048">
      <c r="A3048" s="323" t="n">
        <v>46139.25224537037</v>
      </c>
      <c r="B3048" s="82" t="n">
        <v>46139</v>
      </c>
      <c r="C3048" t="n">
        <v>402.6</v>
      </c>
      <c r="D3048" t="n">
        <v>853.7</v>
      </c>
      <c r="E3048" t="n">
        <v>5.4</v>
      </c>
      <c r="F3048" t="n">
        <v>10.6</v>
      </c>
      <c r="G3048" t="n">
        <v>0.4715942368513529</v>
      </c>
      <c r="H3048" t="n">
        <v>0.5284057631486471</v>
      </c>
      <c r="I3048" t="n">
        <v>0.5094339622641509</v>
      </c>
      <c r="J3048" t="n">
        <v>0.490566037735849</v>
      </c>
      <c r="K3048" t="n">
        <v>0.2402461206601232</v>
      </c>
      <c r="L3048" t="n">
        <v>0.2691878416040278</v>
      </c>
      <c r="M3048" t="n">
        <v>0.490566037735849</v>
      </c>
    </row>
    <row r="3049">
      <c r="A3049" s="323" t="n">
        <v>46139.29857638889</v>
      </c>
      <c r="B3049" s="82" t="n">
        <v>46139</v>
      </c>
      <c r="C3049" t="n">
        <v>390.4</v>
      </c>
      <c r="D3049" t="n">
        <v>845.2</v>
      </c>
      <c r="E3049" t="n">
        <v>5.3</v>
      </c>
      <c r="F3049" t="n">
        <v>10.7</v>
      </c>
      <c r="G3049" t="n">
        <v>0.4619025082820634</v>
      </c>
      <c r="H3049" t="n">
        <v>0.5380974917179366</v>
      </c>
      <c r="I3049" t="n">
        <v>0.4953271028037383</v>
      </c>
      <c r="J3049" t="n">
        <v>0.5046728971962616</v>
      </c>
      <c r="K3049" t="n">
        <v>0.2287928312051342</v>
      </c>
      <c r="L3049" t="n">
        <v>0.2665342715986042</v>
      </c>
      <c r="M3049" t="n">
        <v>0.5046728971962616</v>
      </c>
    </row>
    <row r="3050">
      <c r="A3050" s="323" t="n">
        <v>46139.34678240741</v>
      </c>
      <c r="B3050" s="82" t="n">
        <v>46139</v>
      </c>
      <c r="C3050" t="n">
        <v>366.2</v>
      </c>
      <c r="D3050" t="n">
        <v>832.2</v>
      </c>
      <c r="E3050" t="n">
        <v>5.4</v>
      </c>
      <c r="F3050" t="n">
        <v>10.1</v>
      </c>
      <c r="G3050" t="n">
        <v>0.4400384522951213</v>
      </c>
      <c r="H3050" t="n">
        <v>0.5599615477048787</v>
      </c>
      <c r="I3050" t="n">
        <v>0.5346534653465347</v>
      </c>
      <c r="J3050" t="n">
        <v>0.4653465346534653</v>
      </c>
      <c r="K3050" t="n">
        <v>0.2352680834053124</v>
      </c>
      <c r="L3050" t="n">
        <v>0.2993853819412223</v>
      </c>
      <c r="M3050" t="n">
        <v>0.4653465346534653</v>
      </c>
    </row>
    <row r="3051">
      <c r="A3051" s="323" t="n">
        <v>46139.40008101852</v>
      </c>
      <c r="B3051" s="82" t="n">
        <v>46139</v>
      </c>
      <c r="C3051" t="n">
        <v>373.4</v>
      </c>
      <c r="D3051" t="n">
        <v>839.5</v>
      </c>
      <c r="E3051" t="n">
        <v>5.3</v>
      </c>
      <c r="F3051" t="n">
        <v>10.3</v>
      </c>
      <c r="G3051" t="n">
        <v>0.4447885646217987</v>
      </c>
      <c r="H3051" t="n">
        <v>0.5552114353782014</v>
      </c>
      <c r="I3051" t="n">
        <v>0.5145631067961165</v>
      </c>
      <c r="J3051" t="n">
        <v>0.4854368932038836</v>
      </c>
      <c r="K3051" t="n">
        <v>0.228871785679178</v>
      </c>
      <c r="L3051" t="n">
        <v>0.2856913211169386</v>
      </c>
      <c r="M3051" t="n">
        <v>0.4854368932038836</v>
      </c>
    </row>
    <row r="3052">
      <c r="A3052" s="323" t="n">
        <v>46139.41847222222</v>
      </c>
      <c r="B3052" s="82" t="n">
        <v>46139</v>
      </c>
      <c r="C3052" t="n">
        <v>358.5</v>
      </c>
      <c r="D3052" t="n">
        <v>840.1</v>
      </c>
      <c r="E3052" t="n">
        <v>5.3</v>
      </c>
      <c r="F3052" t="n">
        <v>10.3</v>
      </c>
      <c r="G3052" t="n">
        <v>0.4267349125104154</v>
      </c>
      <c r="H3052" t="n">
        <v>0.5732650874895846</v>
      </c>
      <c r="I3052" t="n">
        <v>0.5145631067961165</v>
      </c>
      <c r="J3052" t="n">
        <v>0.4854368932038836</v>
      </c>
      <c r="K3052" t="n">
        <v>0.2195820423597283</v>
      </c>
      <c r="L3052" t="n">
        <v>0.2949810644363882</v>
      </c>
      <c r="M3052" t="n">
        <v>0.4854368932038836</v>
      </c>
    </row>
    <row r="3053">
      <c r="A3053" s="323" t="n">
        <v>46139.4549537037</v>
      </c>
      <c r="B3053" s="82" t="n">
        <v>46139</v>
      </c>
      <c r="C3053" t="n">
        <v>378.5</v>
      </c>
      <c r="D3053" t="n">
        <v>843.2</v>
      </c>
      <c r="E3053" t="n">
        <v>5.4</v>
      </c>
      <c r="F3053" t="n">
        <v>10.5</v>
      </c>
      <c r="G3053" t="n">
        <v>0.4488851992409867</v>
      </c>
      <c r="H3053" t="n">
        <v>0.5511148007590133</v>
      </c>
      <c r="I3053" t="n">
        <v>0.5142857142857143</v>
      </c>
      <c r="J3053" t="n">
        <v>0.4857142857142857</v>
      </c>
      <c r="K3053" t="n">
        <v>0.230855245323936</v>
      </c>
      <c r="L3053" t="n">
        <v>0.2834304689617783</v>
      </c>
      <c r="M3053" t="n">
        <v>0.4857142857142857</v>
      </c>
    </row>
    <row r="3054">
      <c r="A3054" s="323" t="n">
        <v>46139.51363425926</v>
      </c>
      <c r="B3054" s="82" t="n">
        <v>46139</v>
      </c>
      <c r="C3054" t="n">
        <v>367.7</v>
      </c>
      <c r="D3054" t="n">
        <v>839.5</v>
      </c>
      <c r="E3054" t="n">
        <v>5.3</v>
      </c>
      <c r="F3054" t="n">
        <v>10.4</v>
      </c>
      <c r="G3054" t="n">
        <v>0.4379988088147707</v>
      </c>
      <c r="H3054" t="n">
        <v>0.5620011911852293</v>
      </c>
      <c r="I3054" t="n">
        <v>0.5096153846153846</v>
      </c>
      <c r="J3054" t="n">
        <v>0.4903846153846154</v>
      </c>
      <c r="K3054" t="n">
        <v>0.2232109314152196</v>
      </c>
      <c r="L3054" t="n">
        <v>0.2864044532001649</v>
      </c>
      <c r="M3054" t="n">
        <v>0.4903846153846154</v>
      </c>
    </row>
    <row r="3055">
      <c r="A3055" s="323" t="n">
        <v>46139.99864583334</v>
      </c>
      <c r="B3055" s="82" t="n">
        <v>46139</v>
      </c>
      <c r="C3055" t="n">
        <v>390.6</v>
      </c>
      <c r="D3055" t="n">
        <v>829.6</v>
      </c>
      <c r="E3055" t="n">
        <v>5.3</v>
      </c>
      <c r="F3055" t="n">
        <v>10.3</v>
      </c>
      <c r="G3055" t="n">
        <v>0.4708293153326905</v>
      </c>
      <c r="H3055" t="n">
        <v>0.5291706846673095</v>
      </c>
      <c r="I3055" t="n">
        <v>0.5145631067961165</v>
      </c>
      <c r="J3055" t="n">
        <v>0.4854368932038836</v>
      </c>
      <c r="K3055" t="n">
        <v>0.2422713952682776</v>
      </c>
      <c r="L3055" t="n">
        <v>0.2722917115278389</v>
      </c>
      <c r="M3055" t="n">
        <v>0.4854368932038836</v>
      </c>
    </row>
    <row r="3056">
      <c r="A3056" s="323" t="n">
        <v>46140.01278935185</v>
      </c>
      <c r="B3056" s="82" t="n">
        <v>46140</v>
      </c>
      <c r="C3056" t="n">
        <v>400</v>
      </c>
      <c r="D3056" t="n">
        <v>832.1</v>
      </c>
      <c r="E3056" t="n">
        <v>5.3</v>
      </c>
      <c r="F3056" t="n">
        <v>10.4</v>
      </c>
      <c r="G3056" t="n">
        <v>0.4807114529503665</v>
      </c>
      <c r="H3056" t="n">
        <v>0.5192885470496335</v>
      </c>
      <c r="I3056" t="n">
        <v>0.5096153846153846</v>
      </c>
      <c r="J3056" t="n">
        <v>0.4903846153846154</v>
      </c>
      <c r="K3056" t="n">
        <v>0.2449779519843214</v>
      </c>
      <c r="L3056" t="n">
        <v>0.2646374326310632</v>
      </c>
      <c r="M3056" t="n">
        <v>0.4903846153846154</v>
      </c>
    </row>
    <row r="3057">
      <c r="A3057" s="323" t="n">
        <v>46140.05799768519</v>
      </c>
      <c r="B3057" s="82" t="n">
        <v>46140</v>
      </c>
      <c r="C3057" t="n">
        <v>401</v>
      </c>
      <c r="D3057" t="n">
        <v>830.3</v>
      </c>
      <c r="E3057" t="n">
        <v>5.4</v>
      </c>
      <c r="F3057" t="n">
        <v>10.4</v>
      </c>
      <c r="G3057" t="n">
        <v>0.4829579669998796</v>
      </c>
      <c r="H3057" t="n">
        <v>0.5170420330001204</v>
      </c>
      <c r="I3057" t="n">
        <v>0.5192307692307693</v>
      </c>
      <c r="J3057" t="n">
        <v>0.4807692307692307</v>
      </c>
      <c r="K3057" t="n">
        <v>0.250766636711476</v>
      </c>
      <c r="L3057" t="n">
        <v>0.2684641325192933</v>
      </c>
      <c r="M3057" t="n">
        <v>0.4807692307692307</v>
      </c>
    </row>
    <row r="3058">
      <c r="A3058" s="323" t="n">
        <v>46140.07997685186</v>
      </c>
      <c r="B3058" s="82" t="n">
        <v>46140</v>
      </c>
      <c r="C3058" t="n">
        <v>400</v>
      </c>
      <c r="D3058" t="n">
        <v>830.1</v>
      </c>
      <c r="E3058" t="n">
        <v>5.3</v>
      </c>
      <c r="F3058" t="n">
        <v>10.3</v>
      </c>
      <c r="G3058" t="n">
        <v>0.4818696542585231</v>
      </c>
      <c r="H3058" t="n">
        <v>0.518130345741477</v>
      </c>
      <c r="I3058" t="n">
        <v>0.5145631067961165</v>
      </c>
      <c r="J3058" t="n">
        <v>0.4854368932038836</v>
      </c>
      <c r="K3058" t="n">
        <v>0.2479523463660361</v>
      </c>
      <c r="L3058" t="n">
        <v>0.2666107604300804</v>
      </c>
      <c r="M3058" t="n">
        <v>0.4854368932038836</v>
      </c>
    </row>
    <row r="3059">
      <c r="A3059" s="323" t="n">
        <v>46140.20319444445</v>
      </c>
      <c r="B3059" s="82" t="n">
        <v>46140</v>
      </c>
      <c r="C3059" t="n">
        <v>390.4</v>
      </c>
      <c r="D3059" t="n">
        <v>830</v>
      </c>
      <c r="E3059" t="n">
        <v>5.3</v>
      </c>
      <c r="F3059" t="n">
        <v>10.4</v>
      </c>
      <c r="G3059" t="n">
        <v>0.4703614457831325</v>
      </c>
      <c r="H3059" t="n">
        <v>0.5296385542168675</v>
      </c>
      <c r="I3059" t="n">
        <v>0.5096153846153846</v>
      </c>
      <c r="J3059" t="n">
        <v>0.4903846153846154</v>
      </c>
      <c r="K3059" t="n">
        <v>0.2397034291010194</v>
      </c>
      <c r="L3059" t="n">
        <v>0.2699119555143651</v>
      </c>
      <c r="M3059" t="n">
        <v>0.4903846153846154</v>
      </c>
    </row>
    <row r="3060">
      <c r="A3060" s="323" t="n">
        <v>46141.27103009259</v>
      </c>
      <c r="B3060" s="82" t="n">
        <v>46141</v>
      </c>
      <c r="C3060" t="n">
        <v>402.3</v>
      </c>
      <c r="D3060" t="n">
        <v>844.9</v>
      </c>
      <c r="E3060" t="n">
        <v>5.5</v>
      </c>
      <c r="F3060" t="n">
        <v>10.5</v>
      </c>
      <c r="G3060" t="n">
        <v>0.4761510237897976</v>
      </c>
      <c r="H3060" t="n">
        <v>0.5238489762102023</v>
      </c>
      <c r="I3060" t="n">
        <v>0.5238095238095238</v>
      </c>
      <c r="J3060" t="n">
        <v>0.4761904761904762</v>
      </c>
      <c r="K3060" t="n">
        <v>0.2494124410327511</v>
      </c>
      <c r="L3060" t="n">
        <v>0.2743970827767727</v>
      </c>
      <c r="M3060" t="n">
        <v>0.4761904761904762</v>
      </c>
    </row>
    <row r="3061">
      <c r="A3061" s="323" t="n">
        <v>46141.30364583333</v>
      </c>
      <c r="B3061" s="82" t="n">
        <v>46141</v>
      </c>
      <c r="C3061" t="n">
        <v>400.2</v>
      </c>
      <c r="D3061" t="n">
        <v>841.6</v>
      </c>
      <c r="E3061" t="n">
        <v>5.5</v>
      </c>
      <c r="F3061" t="n">
        <v>10.4</v>
      </c>
      <c r="G3061" t="n">
        <v>0.4755228136882129</v>
      </c>
      <c r="H3061" t="n">
        <v>0.5244771863117871</v>
      </c>
      <c r="I3061" t="n">
        <v>0.5288461538461539</v>
      </c>
      <c r="J3061" t="n">
        <v>0.4711538461538461</v>
      </c>
      <c r="K3061" t="n">
        <v>0.2514784110851126</v>
      </c>
      <c r="L3061" t="n">
        <v>0.2773677427610413</v>
      </c>
      <c r="M3061" t="n">
        <v>0.4711538461538461</v>
      </c>
    </row>
    <row r="3062">
      <c r="A3062" s="323" t="n">
        <v>46141.37783564815</v>
      </c>
      <c r="B3062" s="82" t="n">
        <v>46141</v>
      </c>
      <c r="C3062" t="n">
        <v>406.5</v>
      </c>
      <c r="D3062" t="n">
        <v>837.3</v>
      </c>
      <c r="E3062" t="n">
        <v>5.4</v>
      </c>
      <c r="F3062" t="n">
        <v>10.7</v>
      </c>
      <c r="G3062" t="n">
        <v>0.4854890720171982</v>
      </c>
      <c r="H3062" t="n">
        <v>0.5145109279828018</v>
      </c>
      <c r="I3062" t="n">
        <v>0.5046728971962617</v>
      </c>
      <c r="J3062" t="n">
        <v>0.4953271028037383</v>
      </c>
      <c r="K3062" t="n">
        <v>0.245013176532044</v>
      </c>
      <c r="L3062" t="n">
        <v>0.2596597206642178</v>
      </c>
      <c r="M3062" t="n">
        <v>0.4953271028037383</v>
      </c>
    </row>
    <row r="3063">
      <c r="A3063" s="323" t="n">
        <v>46141.42115740741</v>
      </c>
      <c r="B3063" s="82" t="n">
        <v>46141</v>
      </c>
      <c r="C3063" t="n">
        <v>398.5</v>
      </c>
      <c r="D3063" t="n">
        <v>832.6</v>
      </c>
      <c r="E3063" t="n">
        <v>5.3</v>
      </c>
      <c r="F3063" t="n">
        <v>10.6</v>
      </c>
      <c r="G3063" t="n">
        <v>0.4786211866442469</v>
      </c>
      <c r="H3063" t="n">
        <v>0.5213788133557531</v>
      </c>
      <c r="I3063" t="n">
        <v>0.5</v>
      </c>
      <c r="J3063" t="n">
        <v>0.5</v>
      </c>
      <c r="K3063" t="n">
        <v>0.2393105933221235</v>
      </c>
      <c r="L3063" t="n">
        <v>0.2606894066778765</v>
      </c>
      <c r="M3063" t="n">
        <v>0.5</v>
      </c>
    </row>
    <row r="3064">
      <c r="A3064" s="323" t="n">
        <v>46141.46197916667</v>
      </c>
      <c r="B3064" s="82" t="n">
        <v>46141</v>
      </c>
      <c r="C3064" t="n">
        <v>402.8</v>
      </c>
      <c r="D3064" t="n">
        <v>837</v>
      </c>
      <c r="E3064" t="n">
        <v>5.4</v>
      </c>
      <c r="F3064" t="n">
        <v>10.3</v>
      </c>
      <c r="G3064" t="n">
        <v>0.4812425328554361</v>
      </c>
      <c r="H3064" t="n">
        <v>0.5187574671445639</v>
      </c>
      <c r="I3064" t="n">
        <v>0.5242718446601942</v>
      </c>
      <c r="J3064" t="n">
        <v>0.4757281553398058</v>
      </c>
      <c r="K3064" t="n">
        <v>0.2523019104290636</v>
      </c>
      <c r="L3064" t="n">
        <v>0.2719699342311306</v>
      </c>
      <c r="M3064" t="n">
        <v>0.4757281553398058</v>
      </c>
    </row>
    <row r="3065">
      <c r="A3065" s="323" t="n">
        <v>46141.5237037037</v>
      </c>
      <c r="B3065" s="82" t="n">
        <v>46141</v>
      </c>
      <c r="C3065" t="n">
        <v>400.6</v>
      </c>
      <c r="D3065" t="n">
        <v>840.3</v>
      </c>
      <c r="E3065" t="n">
        <v>5.4</v>
      </c>
      <c r="F3065" t="n">
        <v>10.5</v>
      </c>
      <c r="G3065" t="n">
        <v>0.4767344995834821</v>
      </c>
      <c r="H3065" t="n">
        <v>0.5232655004165179</v>
      </c>
      <c r="I3065" t="n">
        <v>0.5142857142857143</v>
      </c>
      <c r="J3065" t="n">
        <v>0.4857142857142857</v>
      </c>
      <c r="K3065" t="n">
        <v>0.2451777426429337</v>
      </c>
      <c r="L3065" t="n">
        <v>0.2691079716427807</v>
      </c>
      <c r="M3065" t="n">
        <v>0.4857142857142857</v>
      </c>
    </row>
    <row r="3066">
      <c r="A3066" s="323" t="n">
        <v>46142.04081018519</v>
      </c>
      <c r="B3066" s="82" t="n">
        <v>46142</v>
      </c>
      <c r="C3066" t="n">
        <v>390.5</v>
      </c>
      <c r="D3066" t="n">
        <v>830</v>
      </c>
      <c r="E3066" t="n">
        <v>5.3</v>
      </c>
      <c r="F3066" t="n">
        <v>10.4</v>
      </c>
      <c r="G3066" t="n">
        <v>0.4704819277108434</v>
      </c>
      <c r="H3066" t="n">
        <v>0.5295180722891566</v>
      </c>
      <c r="I3066" t="n">
        <v>0.5096153846153846</v>
      </c>
      <c r="J3066" t="n">
        <v>0.4903846153846154</v>
      </c>
      <c r="K3066" t="n">
        <v>0.239764828544949</v>
      </c>
      <c r="L3066" t="n">
        <v>0.2698505560704356</v>
      </c>
      <c r="M3066" t="n">
        <v>0.4903846153846154</v>
      </c>
    </row>
    <row r="3067">
      <c r="A3067" s="323" t="n">
        <v>46142.33606481482</v>
      </c>
      <c r="B3067" s="82" t="n">
        <v>46142</v>
      </c>
      <c r="C3067" t="n">
        <v>385.4</v>
      </c>
      <c r="D3067" t="n">
        <v>840.2</v>
      </c>
      <c r="E3067" t="n">
        <v>5.4</v>
      </c>
      <c r="F3067" t="n">
        <v>10.3</v>
      </c>
      <c r="G3067" t="n">
        <v>0.4587003094501308</v>
      </c>
      <c r="H3067" t="n">
        <v>0.5412996905498692</v>
      </c>
      <c r="I3067" t="n">
        <v>0.5242718446601942</v>
      </c>
      <c r="J3067" t="n">
        <v>0.4757281553398058</v>
      </c>
      <c r="K3067" t="n">
        <v>0.240483657381622</v>
      </c>
      <c r="L3067" t="n">
        <v>0.2837881872785722</v>
      </c>
      <c r="M3067" t="n">
        <v>0.4757281553398058</v>
      </c>
    </row>
    <row r="3068">
      <c r="A3068" s="323" t="n">
        <v>46142.36998842593</v>
      </c>
      <c r="B3068" s="82" t="n">
        <v>46142</v>
      </c>
      <c r="C3068" t="n">
        <v>378.4</v>
      </c>
      <c r="D3068" t="n">
        <v>824.5</v>
      </c>
      <c r="E3068" t="n">
        <v>5</v>
      </c>
      <c r="F3068" t="n">
        <v>10.4</v>
      </c>
      <c r="G3068" t="n">
        <v>0.4589448150394178</v>
      </c>
      <c r="H3068" t="n">
        <v>0.5410551849605822</v>
      </c>
      <c r="I3068" t="n">
        <v>0.4807692307692307</v>
      </c>
      <c r="J3068" t="n">
        <v>0.5192307692307693</v>
      </c>
      <c r="K3068" t="n">
        <v>0.2206465456920278</v>
      </c>
      <c r="L3068" t="n">
        <v>0.260122685077203</v>
      </c>
      <c r="M3068" t="n">
        <v>0.5192307692307693</v>
      </c>
    </row>
    <row r="3069">
      <c r="A3069" s="323" t="n">
        <v>46142.39641203704</v>
      </c>
      <c r="B3069" s="82" t="n">
        <v>46142</v>
      </c>
      <c r="C3069" t="n">
        <v>390.4</v>
      </c>
      <c r="D3069" t="n">
        <v>835.4</v>
      </c>
      <c r="E3069" t="n">
        <v>5.2</v>
      </c>
      <c r="F3069" t="n">
        <v>10.5</v>
      </c>
      <c r="G3069" t="n">
        <v>0.4673210438113479</v>
      </c>
      <c r="H3069" t="n">
        <v>0.5326789561886521</v>
      </c>
      <c r="I3069" t="n">
        <v>0.4952380952380953</v>
      </c>
      <c r="J3069" t="n">
        <v>0.5047619047619047</v>
      </c>
      <c r="K3069" t="n">
        <v>0.2314351836018104</v>
      </c>
      <c r="L3069" t="n">
        <v>0.2638029116362849</v>
      </c>
      <c r="M3069" t="n">
        <v>0.5047619047619047</v>
      </c>
    </row>
    <row r="3070">
      <c r="A3070" s="323" t="n">
        <v>46142.48327546296</v>
      </c>
      <c r="B3070" s="82" t="n">
        <v>46142</v>
      </c>
      <c r="C3070" t="n">
        <v>374.4</v>
      </c>
      <c r="D3070" t="n">
        <v>823.6</v>
      </c>
      <c r="E3070" t="n">
        <v>5.3</v>
      </c>
      <c r="F3070" t="n">
        <v>10.8</v>
      </c>
      <c r="G3070" t="n">
        <v>0.4545896066051481</v>
      </c>
      <c r="H3070" t="n">
        <v>0.5454103933948519</v>
      </c>
      <c r="I3070" t="n">
        <v>0.4907407407407407</v>
      </c>
      <c r="J3070" t="n">
        <v>0.5092592592592593</v>
      </c>
      <c r="K3070" t="n">
        <v>0.2230856402784523</v>
      </c>
      <c r="L3070" t="n">
        <v>0.2676551004622884</v>
      </c>
      <c r="M3070" t="n">
        <v>0.5092592592592593</v>
      </c>
    </row>
    <row r="3071">
      <c r="A3071" s="323" t="n">
        <v>46142.53398148148</v>
      </c>
      <c r="B3071" s="82" t="n">
        <v>46142</v>
      </c>
      <c r="C3071" t="n">
        <v>376.2</v>
      </c>
      <c r="D3071" t="n">
        <v>831.4</v>
      </c>
      <c r="E3071" t="n">
        <v>5.6</v>
      </c>
      <c r="F3071" t="n">
        <v>10.7</v>
      </c>
      <c r="G3071" t="n">
        <v>0.4524897762809719</v>
      </c>
      <c r="H3071" t="n">
        <v>0.5475102237190281</v>
      </c>
      <c r="I3071" t="n">
        <v>0.5233644859813084</v>
      </c>
      <c r="J3071" t="n">
        <v>0.4766355140186916</v>
      </c>
      <c r="K3071" t="n">
        <v>0.2368170791750881</v>
      </c>
      <c r="L3071" t="n">
        <v>0.2865474068062203</v>
      </c>
      <c r="M3071" t="n">
        <v>0.4766355140186916</v>
      </c>
    </row>
    <row r="3072">
      <c r="A3072" s="323" t="n">
        <v>46142.53399305556</v>
      </c>
      <c r="B3072" s="82" t="n">
        <v>46142</v>
      </c>
      <c r="C3072" t="n">
        <v>376.2</v>
      </c>
      <c r="D3072" t="n">
        <v>831.4</v>
      </c>
      <c r="E3072" t="n">
        <v>5.6</v>
      </c>
      <c r="F3072" t="n">
        <v>10.7</v>
      </c>
      <c r="G3072" t="n">
        <v>0.4524897762809719</v>
      </c>
      <c r="H3072" t="n">
        <v>0.5475102237190281</v>
      </c>
      <c r="I3072" t="n">
        <v>0.5233644859813084</v>
      </c>
      <c r="J3072" t="n">
        <v>0.4766355140186916</v>
      </c>
      <c r="K3072" t="n">
        <v>0.2368170791750881</v>
      </c>
      <c r="L3072" t="n">
        <v>0.2865474068062203</v>
      </c>
      <c r="M3072" t="n">
        <v>0.4766355140186916</v>
      </c>
    </row>
    <row r="3073">
      <c r="A3073" s="323" t="n">
        <v>46143.11405092593</v>
      </c>
      <c r="B3073" s="82" t="n">
        <v>46143</v>
      </c>
      <c r="C3073" t="n">
        <v>400</v>
      </c>
      <c r="D3073" t="n">
        <v>831.2</v>
      </c>
      <c r="E3073" t="n">
        <v>5.3</v>
      </c>
      <c r="F3073" t="n">
        <v>10.4</v>
      </c>
      <c r="G3073" t="n">
        <v>0.4812319538017324</v>
      </c>
      <c r="H3073" t="n">
        <v>0.5187680461982676</v>
      </c>
      <c r="I3073" t="n">
        <v>0.5096153846153846</v>
      </c>
      <c r="J3073" t="n">
        <v>0.4903846153846154</v>
      </c>
      <c r="K3073" t="n">
        <v>0.2452432072258828</v>
      </c>
      <c r="L3073" t="n">
        <v>0.2643721773895017</v>
      </c>
      <c r="M3073" t="n">
        <v>0.4903846153846154</v>
      </c>
    </row>
    <row r="3074">
      <c r="A3074" s="323" t="n">
        <v>46143.13901620371</v>
      </c>
      <c r="B3074" s="82" t="n">
        <v>46143</v>
      </c>
      <c r="C3074" t="n">
        <v>401</v>
      </c>
      <c r="D3074" t="n">
        <v>830</v>
      </c>
      <c r="E3074" t="n">
        <v>5.3</v>
      </c>
      <c r="F3074" t="n">
        <v>10.3</v>
      </c>
      <c r="G3074" t="n">
        <v>0.4831325301204819</v>
      </c>
      <c r="H3074" t="n">
        <v>0.516867469879518</v>
      </c>
      <c r="I3074" t="n">
        <v>0.5145631067961165</v>
      </c>
      <c r="J3074" t="n">
        <v>0.4854368932038836</v>
      </c>
      <c r="K3074" t="n">
        <v>0.2486021756930635</v>
      </c>
      <c r="L3074" t="n">
        <v>0.265960931103053</v>
      </c>
      <c r="M3074" t="n">
        <v>0.4854368932038836</v>
      </c>
    </row>
    <row r="3075">
      <c r="A3075" s="323" t="n">
        <v>46143.30760416666</v>
      </c>
      <c r="B3075" s="82" t="n">
        <v>46143</v>
      </c>
      <c r="C3075" t="n">
        <v>374.8</v>
      </c>
      <c r="D3075" t="n">
        <v>835.4</v>
      </c>
      <c r="E3075" t="n">
        <v>5.5</v>
      </c>
      <c r="F3075" t="n">
        <v>10.7</v>
      </c>
      <c r="G3075" t="n">
        <v>0.4486473545606895</v>
      </c>
      <c r="H3075" t="n">
        <v>0.5513526454393105</v>
      </c>
      <c r="I3075" t="n">
        <v>0.5140186915887851</v>
      </c>
      <c r="J3075" t="n">
        <v>0.4859813084112149</v>
      </c>
      <c r="K3075" t="n">
        <v>0.2306131261760554</v>
      </c>
      <c r="L3075" t="n">
        <v>0.2834055654127297</v>
      </c>
      <c r="M3075" t="n">
        <v>0.4859813084112149</v>
      </c>
    </row>
    <row r="3076">
      <c r="A3076" s="323" t="n">
        <v>46143.35236111111</v>
      </c>
      <c r="B3076" s="82" t="n">
        <v>46143</v>
      </c>
      <c r="C3076" t="n">
        <v>370.5</v>
      </c>
      <c r="D3076" t="n">
        <v>832.5</v>
      </c>
      <c r="E3076" t="n">
        <v>5.3</v>
      </c>
      <c r="F3076" t="n">
        <v>10.4</v>
      </c>
      <c r="G3076" t="n">
        <v>0.4450450450450451</v>
      </c>
      <c r="H3076" t="n">
        <v>0.5549549549549549</v>
      </c>
      <c r="I3076" t="n">
        <v>0.5096153846153846</v>
      </c>
      <c r="J3076" t="n">
        <v>0.4903846153846154</v>
      </c>
      <c r="K3076" t="n">
        <v>0.2268018018018018</v>
      </c>
      <c r="L3076" t="n">
        <v>0.2828135828135828</v>
      </c>
      <c r="M3076" t="n">
        <v>0.4903846153846154</v>
      </c>
    </row>
    <row r="3077">
      <c r="A3077" s="323" t="n">
        <v>46143.36061342592</v>
      </c>
      <c r="B3077" s="82" t="n">
        <v>46143</v>
      </c>
      <c r="C3077" t="n">
        <v>370.5</v>
      </c>
      <c r="D3077" t="n">
        <v>832.5</v>
      </c>
      <c r="E3077" t="n">
        <v>5.3</v>
      </c>
      <c r="F3077" t="n">
        <v>10.4</v>
      </c>
      <c r="G3077" t="n">
        <v>0.4450450450450451</v>
      </c>
      <c r="H3077" t="n">
        <v>0.5549549549549549</v>
      </c>
      <c r="I3077" t="n">
        <v>0.5096153846153846</v>
      </c>
      <c r="J3077" t="n">
        <v>0.4903846153846154</v>
      </c>
      <c r="K3077" t="n">
        <v>0.2268018018018018</v>
      </c>
      <c r="L3077" t="n">
        <v>0.2828135828135828</v>
      </c>
      <c r="M3077" t="n">
        <v>0.4903846153846154</v>
      </c>
    </row>
    <row r="3078">
      <c r="A3078" s="323" t="n">
        <v>46143.39244212963</v>
      </c>
      <c r="B3078" s="82" t="n">
        <v>46143</v>
      </c>
      <c r="C3078" t="n">
        <v>372.8</v>
      </c>
      <c r="D3078" t="n">
        <v>852.3</v>
      </c>
      <c r="E3078" t="n">
        <v>5.4</v>
      </c>
      <c r="F3078" t="n">
        <v>10.5</v>
      </c>
      <c r="G3078" t="n">
        <v>0.4374046697172357</v>
      </c>
      <c r="H3078" t="n">
        <v>0.5625953302827642</v>
      </c>
      <c r="I3078" t="n">
        <v>0.5142857142857143</v>
      </c>
      <c r="J3078" t="n">
        <v>0.4857142857142857</v>
      </c>
      <c r="K3078" t="n">
        <v>0.2249509729974355</v>
      </c>
      <c r="L3078" t="n">
        <v>0.2893347412882787</v>
      </c>
      <c r="M3078" t="n">
        <v>0.4857142857142857</v>
      </c>
    </row>
    <row r="3079">
      <c r="A3079" s="323" t="n">
        <v>46143.41964120371</v>
      </c>
      <c r="B3079" s="82" t="n">
        <v>46143</v>
      </c>
      <c r="C3079" t="n">
        <v>369.7</v>
      </c>
      <c r="D3079" t="n">
        <v>833.2</v>
      </c>
      <c r="E3079" t="n">
        <v>5.4</v>
      </c>
      <c r="F3079" t="n">
        <v>10.2</v>
      </c>
      <c r="G3079" t="n">
        <v>0.4437109937590014</v>
      </c>
      <c r="H3079" t="n">
        <v>0.5562890062409986</v>
      </c>
      <c r="I3079" t="n">
        <v>0.5294117647058825</v>
      </c>
      <c r="J3079" t="n">
        <v>0.4705882352941176</v>
      </c>
      <c r="K3079" t="n">
        <v>0.2349058202253538</v>
      </c>
      <c r="L3079" t="n">
        <v>0.2945059444805287</v>
      </c>
      <c r="M3079" t="n">
        <v>0.4705882352941176</v>
      </c>
    </row>
    <row r="3080">
      <c r="A3080" s="323" t="n">
        <v>46143.45579861111</v>
      </c>
      <c r="B3080" s="82" t="n">
        <v>46143</v>
      </c>
      <c r="C3080" t="n">
        <v>375.5</v>
      </c>
      <c r="D3080" t="n">
        <v>840.1</v>
      </c>
      <c r="E3080" t="n">
        <v>5.4</v>
      </c>
      <c r="F3080" t="n">
        <v>10.6</v>
      </c>
      <c r="G3080" t="n">
        <v>0.4469705987382455</v>
      </c>
      <c r="H3080" t="n">
        <v>0.5530294012617546</v>
      </c>
      <c r="I3080" t="n">
        <v>0.5094339622641509</v>
      </c>
      <c r="J3080" t="n">
        <v>0.490566037735849</v>
      </c>
      <c r="K3080" t="n">
        <v>0.2277020031308043</v>
      </c>
      <c r="L3080" t="n">
        <v>0.2817319591333467</v>
      </c>
      <c r="M3080" t="n">
        <v>0.490566037735849</v>
      </c>
    </row>
    <row r="3081">
      <c r="A3081" s="323" t="n">
        <v>46143.52094907407</v>
      </c>
      <c r="B3081" s="82" t="n">
        <v>46143</v>
      </c>
      <c r="C3081" t="n">
        <v>370.2</v>
      </c>
      <c r="D3081" t="n">
        <v>835</v>
      </c>
      <c r="E3081" t="n">
        <v>5.2</v>
      </c>
      <c r="F3081" t="n">
        <v>10.2</v>
      </c>
      <c r="G3081" t="n">
        <v>0.4433532934131736</v>
      </c>
      <c r="H3081" t="n">
        <v>0.5566467065868264</v>
      </c>
      <c r="I3081" t="n">
        <v>0.5098039215686275</v>
      </c>
      <c r="J3081" t="n">
        <v>0.4901960784313725</v>
      </c>
      <c r="K3081" t="n">
        <v>0.2260232476224023</v>
      </c>
      <c r="L3081" t="n">
        <v>0.2837806739462252</v>
      </c>
      <c r="M3081" t="n">
        <v>0.4901960784313725</v>
      </c>
    </row>
    <row r="3082">
      <c r="A3082" s="323" t="n">
        <v>46144.00344907407</v>
      </c>
      <c r="B3082" s="82" t="n">
        <v>46144</v>
      </c>
      <c r="C3082" t="n">
        <v>398.4</v>
      </c>
      <c r="D3082" t="n">
        <v>829.8</v>
      </c>
      <c r="E3082" t="n">
        <v>5.3</v>
      </c>
      <c r="F3082" t="n">
        <v>10.3</v>
      </c>
      <c r="G3082" t="n">
        <v>0.480115690527838</v>
      </c>
      <c r="H3082" t="n">
        <v>0.519884309472162</v>
      </c>
      <c r="I3082" t="n">
        <v>0.5145631067961165</v>
      </c>
      <c r="J3082" t="n">
        <v>0.4854368932038836</v>
      </c>
      <c r="K3082" t="n">
        <v>0.2470498213395672</v>
      </c>
      <c r="L3082" t="n">
        <v>0.2675132854565494</v>
      </c>
      <c r="M3082" t="n">
        <v>0.4854368932038836</v>
      </c>
    </row>
    <row r="3083">
      <c r="A3083" s="323" t="n">
        <v>46144.29787037037</v>
      </c>
      <c r="B3083" s="82" t="n">
        <v>46144</v>
      </c>
      <c r="C3083" t="n">
        <v>364.2</v>
      </c>
      <c r="D3083" t="n">
        <v>828.8</v>
      </c>
      <c r="E3083" t="n">
        <v>5</v>
      </c>
      <c r="F3083" t="n">
        <v>10.7</v>
      </c>
      <c r="G3083" t="n">
        <v>0.4394305019305019</v>
      </c>
      <c r="H3083" t="n">
        <v>0.5605694980694981</v>
      </c>
      <c r="I3083" t="n">
        <v>0.4672897196261683</v>
      </c>
      <c r="J3083" t="n">
        <v>0.5327102803738317</v>
      </c>
      <c r="K3083" t="n">
        <v>0.2053413560422906</v>
      </c>
      <c r="L3083" t="n">
        <v>0.2619483635838776</v>
      </c>
      <c r="M3083" t="n">
        <v>0.5327102803738317</v>
      </c>
    </row>
    <row r="3084">
      <c r="A3084" s="323" t="n">
        <v>46144.29944444444</v>
      </c>
      <c r="B3084" s="82" t="n">
        <v>46144</v>
      </c>
      <c r="C3084" t="n">
        <v>375.4</v>
      </c>
      <c r="D3084" t="n">
        <v>846.5</v>
      </c>
      <c r="E3084" t="n">
        <v>5.4</v>
      </c>
      <c r="F3084" t="n">
        <v>10.7</v>
      </c>
      <c r="G3084" t="n">
        <v>0.4434731246308328</v>
      </c>
      <c r="H3084" t="n">
        <v>0.5565268753691672</v>
      </c>
      <c r="I3084" t="n">
        <v>0.5046728971962617</v>
      </c>
      <c r="J3084" t="n">
        <v>0.4953271028037383</v>
      </c>
      <c r="K3084" t="n">
        <v>0.2238088666361213</v>
      </c>
      <c r="L3084" t="n">
        <v>0.2808640305601405</v>
      </c>
      <c r="M3084" t="n">
        <v>0.4953271028037383</v>
      </c>
    </row>
    <row r="3085">
      <c r="A3085" s="323" t="n">
        <v>46144.34668981482</v>
      </c>
      <c r="B3085" s="82" t="n">
        <v>46144</v>
      </c>
      <c r="C3085" t="n">
        <v>374.5</v>
      </c>
      <c r="D3085" t="n">
        <v>848.6</v>
      </c>
      <c r="E3085" t="n">
        <v>5.3</v>
      </c>
      <c r="F3085" t="n">
        <v>10.6</v>
      </c>
      <c r="G3085" t="n">
        <v>0.4413151072354466</v>
      </c>
      <c r="H3085" t="n">
        <v>0.5586848927645534</v>
      </c>
      <c r="I3085" t="n">
        <v>0.5</v>
      </c>
      <c r="J3085" t="n">
        <v>0.5</v>
      </c>
      <c r="K3085" t="n">
        <v>0.2206575536177233</v>
      </c>
      <c r="L3085" t="n">
        <v>0.2793424463822767</v>
      </c>
      <c r="M3085" t="n">
        <v>0.5</v>
      </c>
    </row>
    <row r="3086">
      <c r="A3086" s="323" t="n">
        <v>46144.38268518518</v>
      </c>
      <c r="B3086" s="82" t="n">
        <v>46144</v>
      </c>
      <c r="C3086" t="n">
        <v>369.4</v>
      </c>
      <c r="D3086" t="n">
        <v>842.7</v>
      </c>
      <c r="E3086" t="n">
        <v>5.4</v>
      </c>
      <c r="F3086" t="n">
        <v>10.4</v>
      </c>
      <c r="G3086" t="n">
        <v>0.4383529132550136</v>
      </c>
      <c r="H3086" t="n">
        <v>0.5616470867449864</v>
      </c>
      <c r="I3086" t="n">
        <v>0.5192307692307693</v>
      </c>
      <c r="J3086" t="n">
        <v>0.4807692307692307</v>
      </c>
      <c r="K3086" t="n">
        <v>0.2276063203439494</v>
      </c>
      <c r="L3086" t="n">
        <v>0.2916244488868199</v>
      </c>
      <c r="M3086" t="n">
        <v>0.4807692307692307</v>
      </c>
    </row>
    <row r="3087">
      <c r="A3087" s="323" t="n">
        <v>46144.42744212963</v>
      </c>
      <c r="B3087" s="82" t="n">
        <v>46144</v>
      </c>
      <c r="C3087" t="n">
        <v>372.2</v>
      </c>
      <c r="D3087" t="n">
        <v>844.4</v>
      </c>
      <c r="E3087" t="n">
        <v>5.5</v>
      </c>
      <c r="F3087" t="n">
        <v>10.7</v>
      </c>
      <c r="G3087" t="n">
        <v>0.4407863571766935</v>
      </c>
      <c r="H3087" t="n">
        <v>0.5592136428233065</v>
      </c>
      <c r="I3087" t="n">
        <v>0.5140186915887851</v>
      </c>
      <c r="J3087" t="n">
        <v>0.4859813084112149</v>
      </c>
      <c r="K3087" t="n">
        <v>0.2265724265861509</v>
      </c>
      <c r="L3087" t="n">
        <v>0.2874462650026343</v>
      </c>
      <c r="M3087" t="n">
        <v>0.4859813084112149</v>
      </c>
    </row>
    <row r="3088">
      <c r="A3088" s="323" t="n">
        <v>46144.47554398148</v>
      </c>
      <c r="B3088" s="82" t="n">
        <v>46144</v>
      </c>
      <c r="C3088" t="n">
        <v>368.3</v>
      </c>
      <c r="D3088" t="n">
        <v>837.2</v>
      </c>
      <c r="E3088" t="n">
        <v>5.2</v>
      </c>
      <c r="F3088" t="n">
        <v>10.2</v>
      </c>
      <c r="G3088" t="n">
        <v>0.4399187768752986</v>
      </c>
      <c r="H3088" t="n">
        <v>0.5600812231247014</v>
      </c>
      <c r="I3088" t="n">
        <v>0.5098039215686275</v>
      </c>
      <c r="J3088" t="n">
        <v>0.4901960784313725</v>
      </c>
      <c r="K3088" t="n">
        <v>0.2242723176227013</v>
      </c>
      <c r="L3088" t="n">
        <v>0.2855316039459262</v>
      </c>
      <c r="M3088" t="n">
        <v>0.4901960784313725</v>
      </c>
    </row>
    <row r="3089">
      <c r="A3089" s="323" t="n">
        <v>46144.50604166667</v>
      </c>
      <c r="B3089" s="82" t="n">
        <v>46144</v>
      </c>
      <c r="C3089" t="n">
        <v>370.4</v>
      </c>
      <c r="D3089" t="n">
        <v>840.3</v>
      </c>
      <c r="E3089" t="n">
        <v>5.3</v>
      </c>
      <c r="F3089" t="n">
        <v>10.4</v>
      </c>
      <c r="G3089" t="n">
        <v>0.4407949541830299</v>
      </c>
      <c r="H3089" t="n">
        <v>0.5592050458169702</v>
      </c>
      <c r="I3089" t="n">
        <v>0.5096153846153846</v>
      </c>
      <c r="J3089" t="n">
        <v>0.4903846153846154</v>
      </c>
      <c r="K3089" t="n">
        <v>0.2246358901125056</v>
      </c>
      <c r="L3089" t="n">
        <v>0.284979494502879</v>
      </c>
      <c r="M3089" t="n">
        <v>0.4903846153846154</v>
      </c>
    </row>
    <row r="3090">
      <c r="A3090" s="323" t="n">
        <v>46145.25891203704</v>
      </c>
      <c r="B3090" s="82" t="n">
        <v>46145</v>
      </c>
      <c r="C3090" t="n">
        <v>370.4</v>
      </c>
      <c r="D3090" t="n">
        <v>829.3</v>
      </c>
      <c r="E3090" t="n">
        <v>5.3</v>
      </c>
      <c r="F3090" t="n">
        <v>10.5</v>
      </c>
      <c r="G3090" t="n">
        <v>0.4466417460508863</v>
      </c>
      <c r="H3090" t="n">
        <v>0.5533582539491138</v>
      </c>
      <c r="I3090" t="n">
        <v>0.5047619047619047</v>
      </c>
      <c r="J3090" t="n">
        <v>0.4952380952380953</v>
      </c>
      <c r="K3090" t="n">
        <v>0.2254477384828283</v>
      </c>
      <c r="L3090" t="n">
        <v>0.2793141662790765</v>
      </c>
      <c r="M3090" t="n">
        <v>0.4952380952380953</v>
      </c>
    </row>
    <row r="3091">
      <c r="A3091" s="323" t="n">
        <v>46145.30432870371</v>
      </c>
      <c r="B3091" s="82" t="n">
        <v>46145</v>
      </c>
      <c r="C3091" t="n">
        <v>382.3</v>
      </c>
      <c r="D3091" t="n">
        <v>834.3</v>
      </c>
      <c r="E3091" t="n">
        <v>5.4</v>
      </c>
      <c r="F3091" t="n">
        <v>10.6</v>
      </c>
      <c r="G3091" t="n">
        <v>0.4582284549922091</v>
      </c>
      <c r="H3091" t="n">
        <v>0.5417715450077909</v>
      </c>
      <c r="I3091" t="n">
        <v>0.5094339622641509</v>
      </c>
      <c r="J3091" t="n">
        <v>0.490566037735849</v>
      </c>
      <c r="K3091" t="n">
        <v>0.2334371374488612</v>
      </c>
      <c r="L3091" t="n">
        <v>0.2759968248152897</v>
      </c>
      <c r="M3091" t="n">
        <v>0.490566037735849</v>
      </c>
    </row>
    <row r="3092">
      <c r="A3092" s="323" t="n">
        <v>46145.34635416666</v>
      </c>
      <c r="B3092" s="82" t="n">
        <v>46145</v>
      </c>
      <c r="C3092" t="n">
        <v>365.7</v>
      </c>
      <c r="D3092" t="n">
        <v>840.6</v>
      </c>
      <c r="E3092" t="n">
        <v>5.3</v>
      </c>
      <c r="F3092" t="n">
        <v>10.7</v>
      </c>
      <c r="G3092" t="n">
        <v>0.4350463954318344</v>
      </c>
      <c r="H3092" t="n">
        <v>0.5649536045681656</v>
      </c>
      <c r="I3092" t="n">
        <v>0.4953271028037383</v>
      </c>
      <c r="J3092" t="n">
        <v>0.5046728971962616</v>
      </c>
      <c r="K3092" t="n">
        <v>0.21549027063446</v>
      </c>
      <c r="L3092" t="n">
        <v>0.2798368321692783</v>
      </c>
      <c r="M3092" t="n">
        <v>0.5046728971962616</v>
      </c>
    </row>
    <row r="3093">
      <c r="A3093" s="323" t="n">
        <v>46145.39517361111</v>
      </c>
      <c r="B3093" s="82" t="n">
        <v>46145</v>
      </c>
      <c r="C3093" t="n">
        <v>372.5</v>
      </c>
      <c r="D3093" t="n">
        <v>837.5</v>
      </c>
      <c r="E3093" t="n">
        <v>5.4</v>
      </c>
      <c r="F3093" t="n">
        <v>10.6</v>
      </c>
      <c r="G3093" t="n">
        <v>0.4447761194029851</v>
      </c>
      <c r="H3093" t="n">
        <v>0.5552238805970149</v>
      </c>
      <c r="I3093" t="n">
        <v>0.5094339622641509</v>
      </c>
      <c r="J3093" t="n">
        <v>0.490566037735849</v>
      </c>
      <c r="K3093" t="n">
        <v>0.2265840608279358</v>
      </c>
      <c r="L3093" t="n">
        <v>0.2828499014362151</v>
      </c>
      <c r="M3093" t="n">
        <v>0.490566037735849</v>
      </c>
    </row>
    <row r="3094">
      <c r="A3094" s="323" t="n">
        <v>46145.43140046296</v>
      </c>
      <c r="B3094" s="82" t="n">
        <v>46145</v>
      </c>
      <c r="C3094" t="n">
        <v>384.8</v>
      </c>
      <c r="D3094" t="n">
        <v>844.3</v>
      </c>
      <c r="E3094" t="n">
        <v>5.3</v>
      </c>
      <c r="F3094" t="n">
        <v>10.6</v>
      </c>
      <c r="G3094" t="n">
        <v>0.4557621698448419</v>
      </c>
      <c r="H3094" t="n">
        <v>0.544237830155158</v>
      </c>
      <c r="I3094" t="n">
        <v>0.5</v>
      </c>
      <c r="J3094" t="n">
        <v>0.5</v>
      </c>
      <c r="K3094" t="n">
        <v>0.227881084922421</v>
      </c>
      <c r="L3094" t="n">
        <v>0.272118915077579</v>
      </c>
      <c r="M3094" t="n">
        <v>0.5</v>
      </c>
    </row>
    <row r="3095">
      <c r="A3095" s="323" t="n">
        <v>46145.46777777778</v>
      </c>
      <c r="B3095" s="82" t="n">
        <v>46145</v>
      </c>
      <c r="C3095" t="n">
        <v>380.4</v>
      </c>
      <c r="D3095" t="n">
        <v>832.4</v>
      </c>
      <c r="E3095" t="n">
        <v>5.4</v>
      </c>
      <c r="F3095" t="n">
        <v>10.7</v>
      </c>
      <c r="G3095" t="n">
        <v>0.4569918308505526</v>
      </c>
      <c r="H3095" t="n">
        <v>0.5430081691494474</v>
      </c>
      <c r="I3095" t="n">
        <v>0.5046728971962617</v>
      </c>
      <c r="J3095" t="n">
        <v>0.4953271028037383</v>
      </c>
      <c r="K3095" t="n">
        <v>0.2306313912703724</v>
      </c>
      <c r="L3095" t="n">
        <v>0.2740415059258894</v>
      </c>
      <c r="M3095" t="n">
        <v>0.4953271028037383</v>
      </c>
    </row>
    <row r="3096">
      <c r="A3096" s="323" t="n">
        <v>46145.51288194444</v>
      </c>
      <c r="B3096" s="82" t="n">
        <v>46145</v>
      </c>
      <c r="C3096" t="n">
        <v>370.5</v>
      </c>
      <c r="D3096" t="n">
        <v>838.3</v>
      </c>
      <c r="E3096" t="n">
        <v>5.2</v>
      </c>
      <c r="F3096" t="n">
        <v>10.3</v>
      </c>
      <c r="G3096" t="n">
        <v>0.4419658833353215</v>
      </c>
      <c r="H3096" t="n">
        <v>0.5580341166646785</v>
      </c>
      <c r="I3096" t="n">
        <v>0.5048543689320388</v>
      </c>
      <c r="J3096" t="n">
        <v>0.4951456310679612</v>
      </c>
      <c r="K3096" t="n">
        <v>0.2231284071207448</v>
      </c>
      <c r="L3096" t="n">
        <v>0.281725961811294</v>
      </c>
      <c r="M3096" t="n">
        <v>0.4951456310679612</v>
      </c>
    </row>
    <row r="3097">
      <c r="A3097" s="323" t="n">
        <v>46146.25709490741</v>
      </c>
      <c r="B3097" s="82" t="n">
        <v>46146</v>
      </c>
      <c r="C3097" t="n">
        <v>365.2</v>
      </c>
      <c r="D3097" t="n">
        <v>828.5</v>
      </c>
      <c r="E3097" t="n">
        <v>5.2</v>
      </c>
      <c r="F3097" t="n">
        <v>10.5</v>
      </c>
      <c r="G3097" t="n">
        <v>0.4407966203983102</v>
      </c>
      <c r="H3097" t="n">
        <v>0.5592033796016899</v>
      </c>
      <c r="I3097" t="n">
        <v>0.4952380952380953</v>
      </c>
      <c r="J3097" t="n">
        <v>0.5047619047619047</v>
      </c>
      <c r="K3097" t="n">
        <v>0.2182992786734489</v>
      </c>
      <c r="L3097" t="n">
        <v>0.2769388165646464</v>
      </c>
      <c r="M3097" t="n">
        <v>0.5047619047619047</v>
      </c>
    </row>
    <row r="3098">
      <c r="A3098" s="323" t="n">
        <v>46146.30268518518</v>
      </c>
      <c r="B3098" s="82" t="n">
        <v>46146</v>
      </c>
      <c r="C3098" t="n">
        <v>378.6</v>
      </c>
      <c r="D3098" t="n">
        <v>818.6</v>
      </c>
      <c r="E3098" t="n">
        <v>5.3</v>
      </c>
      <c r="F3098" t="n">
        <v>10.7</v>
      </c>
      <c r="G3098" t="n">
        <v>0.4624969460053751</v>
      </c>
      <c r="H3098" t="n">
        <v>0.5375030539946249</v>
      </c>
      <c r="I3098" t="n">
        <v>0.4953271028037383</v>
      </c>
      <c r="J3098" t="n">
        <v>0.5046728971962616</v>
      </c>
      <c r="K3098" t="n">
        <v>0.2290872723204194</v>
      </c>
      <c r="L3098" t="n">
        <v>0.2662398304833189</v>
      </c>
      <c r="M3098" t="n">
        <v>0.5046728971962616</v>
      </c>
    </row>
    <row r="3099">
      <c r="A3099" s="323" t="n">
        <v>46146.34829861111</v>
      </c>
      <c r="B3099" s="82" t="n">
        <v>46146</v>
      </c>
      <c r="C3099" t="n">
        <v>383.5</v>
      </c>
      <c r="D3099" t="n">
        <v>831.6</v>
      </c>
      <c r="E3099" t="n">
        <v>5.3</v>
      </c>
      <c r="F3099" t="n">
        <v>10.6</v>
      </c>
      <c r="G3099" t="n">
        <v>0.4611592111592112</v>
      </c>
      <c r="H3099" t="n">
        <v>0.5388407888407889</v>
      </c>
      <c r="I3099" t="n">
        <v>0.5</v>
      </c>
      <c r="J3099" t="n">
        <v>0.5</v>
      </c>
      <c r="K3099" t="n">
        <v>0.2305796055796056</v>
      </c>
      <c r="L3099" t="n">
        <v>0.2694203944203944</v>
      </c>
      <c r="M3099" t="n">
        <v>0.5</v>
      </c>
    </row>
    <row r="3100">
      <c r="A3100" s="323" t="n">
        <v>46146.38234953704</v>
      </c>
      <c r="B3100" s="82" t="n">
        <v>46146</v>
      </c>
      <c r="C3100" t="n">
        <v>366.5</v>
      </c>
      <c r="D3100" t="n">
        <v>820.5</v>
      </c>
      <c r="E3100" t="n">
        <v>5.2</v>
      </c>
      <c r="F3100" t="n">
        <v>10.7</v>
      </c>
      <c r="G3100" t="n">
        <v>0.4466788543570993</v>
      </c>
      <c r="H3100" t="n">
        <v>0.5533211456429007</v>
      </c>
      <c r="I3100" t="n">
        <v>0.485981308411215</v>
      </c>
      <c r="J3100" t="n">
        <v>0.514018691588785</v>
      </c>
      <c r="K3100" t="n">
        <v>0.2170775740800857</v>
      </c>
      <c r="L3100" t="n">
        <v>0.2689037343311294</v>
      </c>
      <c r="M3100" t="n">
        <v>0.514018691588785</v>
      </c>
    </row>
    <row r="3101">
      <c r="A3101" s="323" t="n">
        <v>46146.4345949074</v>
      </c>
      <c r="B3101" s="82" t="n">
        <v>46146</v>
      </c>
      <c r="C3101" t="n">
        <v>370.2</v>
      </c>
      <c r="D3101" t="n">
        <v>825.3</v>
      </c>
      <c r="E3101" t="n">
        <v>5.3</v>
      </c>
      <c r="F3101" t="n">
        <v>10.5</v>
      </c>
      <c r="G3101" t="n">
        <v>0.4485641584878226</v>
      </c>
      <c r="H3101" t="n">
        <v>0.5514358415121774</v>
      </c>
      <c r="I3101" t="n">
        <v>0.5047619047619047</v>
      </c>
      <c r="J3101" t="n">
        <v>0.4952380952380953</v>
      </c>
      <c r="K3101" t="n">
        <v>0.2264180990462343</v>
      </c>
      <c r="L3101" t="n">
        <v>0.2783438057156705</v>
      </c>
      <c r="M3101" t="n">
        <v>0.4952380952380953</v>
      </c>
    </row>
    <row r="3102">
      <c r="A3102" s="323" t="n">
        <v>46146.49480324074</v>
      </c>
      <c r="B3102" s="82" t="n">
        <v>46146</v>
      </c>
      <c r="C3102" t="n">
        <v>363.9</v>
      </c>
      <c r="D3102" t="n">
        <v>823.5</v>
      </c>
      <c r="E3102" t="n">
        <v>5.3</v>
      </c>
      <c r="F3102" t="n">
        <v>10.8</v>
      </c>
      <c r="G3102" t="n">
        <v>0.4418943533697632</v>
      </c>
      <c r="H3102" t="n">
        <v>0.5581056466302369</v>
      </c>
      <c r="I3102" t="n">
        <v>0.4907407407407407</v>
      </c>
      <c r="J3102" t="n">
        <v>0.5092592592592593</v>
      </c>
      <c r="K3102" t="n">
        <v>0.2168555623018282</v>
      </c>
      <c r="L3102" t="n">
        <v>0.2738851784389125</v>
      </c>
      <c r="M3102" t="n">
        <v>0.5092592592592593</v>
      </c>
    </row>
    <row r="3103">
      <c r="A3103" s="323" t="n">
        <v>46146.52483796296</v>
      </c>
      <c r="B3103" s="82" t="n">
        <v>46146</v>
      </c>
      <c r="C3103" t="n">
        <v>374.1</v>
      </c>
      <c r="D3103" t="n">
        <v>830.6</v>
      </c>
      <c r="E3103" t="n">
        <v>5.3</v>
      </c>
      <c r="F3103" t="n">
        <v>10.9</v>
      </c>
      <c r="G3103" t="n">
        <v>0.4503973031543463</v>
      </c>
      <c r="H3103" t="n">
        <v>0.5496026968456538</v>
      </c>
      <c r="I3103" t="n">
        <v>0.4862385321100917</v>
      </c>
      <c r="J3103" t="n">
        <v>0.5137614678899083</v>
      </c>
      <c r="K3103" t="n">
        <v>0.2190005235521133</v>
      </c>
      <c r="L3103" t="n">
        <v>0.2672380085579784</v>
      </c>
      <c r="M3103" t="n">
        <v>0.5137614678899083</v>
      </c>
    </row>
    <row r="3104">
      <c r="A3104" s="323" t="n">
        <v>46147.00956018519</v>
      </c>
      <c r="B3104" s="82" t="n">
        <v>46147</v>
      </c>
      <c r="C3104" t="n">
        <v>400</v>
      </c>
      <c r="D3104" t="n">
        <v>830.3</v>
      </c>
      <c r="E3104" t="n">
        <v>5.3</v>
      </c>
      <c r="F3104" t="n">
        <v>10.4</v>
      </c>
      <c r="G3104" t="n">
        <v>0.4817535830422739</v>
      </c>
      <c r="H3104" t="n">
        <v>0.5182464169577261</v>
      </c>
      <c r="I3104" t="n">
        <v>0.5096153846153846</v>
      </c>
      <c r="J3104" t="n">
        <v>0.4903846153846154</v>
      </c>
      <c r="K3104" t="n">
        <v>0.245509037511928</v>
      </c>
      <c r="L3104" t="n">
        <v>0.2641063471034565</v>
      </c>
      <c r="M3104" t="n">
        <v>0.4903846153846154</v>
      </c>
    </row>
    <row r="3105">
      <c r="A3105" s="323" t="n">
        <v>46147.25212962963</v>
      </c>
      <c r="B3105" s="82" t="n">
        <v>46147</v>
      </c>
      <c r="C3105" t="n">
        <v>378.8</v>
      </c>
      <c r="D3105" t="n">
        <v>834.9</v>
      </c>
      <c r="E3105" t="n">
        <v>5.4</v>
      </c>
      <c r="F3105" t="n">
        <v>10.7</v>
      </c>
      <c r="G3105" t="n">
        <v>0.4537070307821296</v>
      </c>
      <c r="H3105" t="n">
        <v>0.5462929692178704</v>
      </c>
      <c r="I3105" t="n">
        <v>0.5046728971962617</v>
      </c>
      <c r="J3105" t="n">
        <v>0.4953271028037383</v>
      </c>
      <c r="K3105" t="n">
        <v>0.2289736417031309</v>
      </c>
      <c r="L3105" t="n">
        <v>0.2756992554931309</v>
      </c>
      <c r="M3105" t="n">
        <v>0.4953271028037383</v>
      </c>
    </row>
    <row r="3106">
      <c r="A3106" s="323" t="n">
        <v>46147.29734953704</v>
      </c>
      <c r="B3106" s="82" t="n">
        <v>46147</v>
      </c>
      <c r="C3106" t="n">
        <v>363.8</v>
      </c>
      <c r="D3106" t="n">
        <v>817.2</v>
      </c>
      <c r="E3106" t="n">
        <v>5.5</v>
      </c>
      <c r="F3106" t="n">
        <v>10.9</v>
      </c>
      <c r="G3106" t="n">
        <v>0.4451786588350465</v>
      </c>
      <c r="H3106" t="n">
        <v>0.5548213411649535</v>
      </c>
      <c r="I3106" t="n">
        <v>0.5045871559633027</v>
      </c>
      <c r="J3106" t="n">
        <v>0.4954128440366973</v>
      </c>
      <c r="K3106" t="n">
        <v>0.2246314333571335</v>
      </c>
      <c r="L3106" t="n">
        <v>0.2799557226061692</v>
      </c>
      <c r="M3106" t="n">
        <v>0.4954128440366973</v>
      </c>
    </row>
    <row r="3107">
      <c r="A3107" s="323" t="n">
        <v>46147.34542824074</v>
      </c>
      <c r="B3107" s="82" t="n">
        <v>46147</v>
      </c>
      <c r="C3107" t="n">
        <v>371.9</v>
      </c>
      <c r="D3107" t="n">
        <v>836.6</v>
      </c>
      <c r="E3107" t="n">
        <v>5.4</v>
      </c>
      <c r="F3107" t="n">
        <v>10.7</v>
      </c>
      <c r="G3107" t="n">
        <v>0.4445374133397083</v>
      </c>
      <c r="H3107" t="n">
        <v>0.5554625866602917</v>
      </c>
      <c r="I3107" t="n">
        <v>0.5046728971962617</v>
      </c>
      <c r="J3107" t="n">
        <v>0.4953271028037383</v>
      </c>
      <c r="K3107" t="n">
        <v>0.2243459843022827</v>
      </c>
      <c r="L3107" t="n">
        <v>0.280326912893979</v>
      </c>
      <c r="M3107" t="n">
        <v>0.4953271028037383</v>
      </c>
    </row>
    <row r="3108">
      <c r="A3108" s="323" t="n">
        <v>46147.38413194445</v>
      </c>
      <c r="B3108" s="82" t="n">
        <v>46147</v>
      </c>
      <c r="C3108" t="n">
        <v>361.7</v>
      </c>
      <c r="D3108" t="n">
        <v>828.7</v>
      </c>
      <c r="E3108" t="n">
        <v>5.2</v>
      </c>
      <c r="F3108" t="n">
        <v>10.6</v>
      </c>
      <c r="G3108" t="n">
        <v>0.4364667551586822</v>
      </c>
      <c r="H3108" t="n">
        <v>0.5635332448413177</v>
      </c>
      <c r="I3108" t="n">
        <v>0.4905660377358491</v>
      </c>
      <c r="J3108" t="n">
        <v>0.5094339622641509</v>
      </c>
      <c r="K3108" t="n">
        <v>0.2141157666816177</v>
      </c>
      <c r="L3108" t="n">
        <v>0.2764502710542314</v>
      </c>
      <c r="M3108" t="n">
        <v>0.5094339622641509</v>
      </c>
    </row>
    <row r="3109">
      <c r="A3109" s="323" t="n">
        <v>46147.4203587963</v>
      </c>
      <c r="B3109" s="82" t="n">
        <v>46147</v>
      </c>
      <c r="C3109" t="n">
        <v>379.9</v>
      </c>
      <c r="D3109" t="n">
        <v>840.4</v>
      </c>
      <c r="E3109" t="n">
        <v>5.2</v>
      </c>
      <c r="F3109" t="n">
        <v>10.8</v>
      </c>
      <c r="G3109" t="n">
        <v>0.4520466444550214</v>
      </c>
      <c r="H3109" t="n">
        <v>0.5479533555449786</v>
      </c>
      <c r="I3109" t="n">
        <v>0.4814814814814815</v>
      </c>
      <c r="J3109" t="n">
        <v>0.5185185185185185</v>
      </c>
      <c r="K3109" t="n">
        <v>0.2176520880709362</v>
      </c>
      <c r="L3109" t="n">
        <v>0.2638293934105452</v>
      </c>
      <c r="M3109" t="n">
        <v>0.5185185185185185</v>
      </c>
    </row>
    <row r="3110">
      <c r="A3110" s="323" t="n">
        <v>46147.46621527777</v>
      </c>
      <c r="B3110" s="82" t="n">
        <v>46147</v>
      </c>
      <c r="C3110" t="n">
        <v>372.1</v>
      </c>
      <c r="D3110" t="n">
        <v>828.5</v>
      </c>
      <c r="E3110" t="n">
        <v>5.3</v>
      </c>
      <c r="F3110" t="n">
        <v>10.7</v>
      </c>
      <c r="G3110" t="n">
        <v>0.4491249245624623</v>
      </c>
      <c r="H3110" t="n">
        <v>0.5508750754375377</v>
      </c>
      <c r="I3110" t="n">
        <v>0.4953271028037383</v>
      </c>
      <c r="J3110" t="n">
        <v>0.5046728971962616</v>
      </c>
      <c r="K3110" t="n">
        <v>0.222463747680472</v>
      </c>
      <c r="L3110" t="n">
        <v>0.2728633551232663</v>
      </c>
      <c r="M3110" t="n">
        <v>0.5046728971962616</v>
      </c>
    </row>
    <row r="3111">
      <c r="A3111" s="323" t="n">
        <v>46147.50908564815</v>
      </c>
      <c r="B3111" s="82" t="n">
        <v>46147</v>
      </c>
      <c r="C3111" t="n">
        <v>390.5</v>
      </c>
      <c r="D3111" t="n">
        <v>822.6</v>
      </c>
      <c r="E3111" t="n">
        <v>5.1</v>
      </c>
      <c r="F3111" t="n">
        <v>10.6</v>
      </c>
      <c r="G3111" t="n">
        <v>0.474714320447362</v>
      </c>
      <c r="H3111" t="n">
        <v>0.5252856795526379</v>
      </c>
      <c r="I3111" t="n">
        <v>0.4811320754716981</v>
      </c>
      <c r="J3111" t="n">
        <v>0.5188679245283019</v>
      </c>
      <c r="K3111" t="n">
        <v>0.2284002862529761</v>
      </c>
      <c r="L3111" t="n">
        <v>0.252731789218722</v>
      </c>
      <c r="M3111" t="n">
        <v>0.5188679245283019</v>
      </c>
    </row>
    <row r="3112">
      <c r="A3112" s="323" t="n">
        <v>46149.2862962963</v>
      </c>
      <c r="B3112" s="82" t="n">
        <v>46149</v>
      </c>
      <c r="C3112" t="n">
        <v>378.3</v>
      </c>
      <c r="D3112" t="n">
        <v>833.5</v>
      </c>
      <c r="E3112" t="n">
        <v>5.4</v>
      </c>
      <c r="F3112" t="n">
        <v>10.4</v>
      </c>
      <c r="G3112" t="n">
        <v>0.453869226154769</v>
      </c>
      <c r="H3112" t="n">
        <v>0.5461307738452309</v>
      </c>
      <c r="I3112" t="n">
        <v>0.5192307692307693</v>
      </c>
      <c r="J3112" t="n">
        <v>0.4807692307692307</v>
      </c>
      <c r="K3112" t="n">
        <v>0.2356628674265147</v>
      </c>
      <c r="L3112" t="n">
        <v>0.2835679018042545</v>
      </c>
      <c r="M3112" t="n">
        <v>0.4807692307692307</v>
      </c>
    </row>
    <row r="3113">
      <c r="A3113" s="323" t="n">
        <v>46149.3115625</v>
      </c>
      <c r="B3113" s="82" t="n">
        <v>46149</v>
      </c>
      <c r="C3113" t="n">
        <v>362.5</v>
      </c>
      <c r="D3113" t="n">
        <v>813.2</v>
      </c>
      <c r="E3113" t="n">
        <v>5</v>
      </c>
      <c r="F3113" t="n">
        <v>10.4</v>
      </c>
      <c r="G3113" t="n">
        <v>0.4457697983275947</v>
      </c>
      <c r="H3113" t="n">
        <v>0.5542302016724053</v>
      </c>
      <c r="I3113" t="n">
        <v>0.4807692307692307</v>
      </c>
      <c r="J3113" t="n">
        <v>0.5192307692307693</v>
      </c>
      <c r="K3113" t="n">
        <v>0.2143124030421128</v>
      </c>
      <c r="L3113" t="n">
        <v>0.2664568277271179</v>
      </c>
      <c r="M3113" t="n">
        <v>0.5192307692307693</v>
      </c>
    </row>
    <row r="3114">
      <c r="A3114" s="323" t="n">
        <v>46149.3758912037</v>
      </c>
      <c r="B3114" s="82" t="n">
        <v>46149</v>
      </c>
      <c r="C3114" t="n">
        <v>369.2</v>
      </c>
      <c r="D3114" t="n">
        <v>832.4</v>
      </c>
      <c r="E3114" t="n">
        <v>5.2</v>
      </c>
      <c r="F3114" t="n">
        <v>10.5</v>
      </c>
      <c r="G3114" t="n">
        <v>0.4435367611725132</v>
      </c>
      <c r="H3114" t="n">
        <v>0.5564632388274868</v>
      </c>
      <c r="I3114" t="n">
        <v>0.4952380952380953</v>
      </c>
      <c r="J3114" t="n">
        <v>0.5047619047619047</v>
      </c>
      <c r="K3114" t="n">
        <v>0.2196563007711494</v>
      </c>
      <c r="L3114" t="n">
        <v>0.2755817944669459</v>
      </c>
      <c r="M3114" t="n">
        <v>0.5047619047619047</v>
      </c>
    </row>
    <row r="3115">
      <c r="A3115" s="323" t="n">
        <v>46149.42348379629</v>
      </c>
      <c r="B3115" s="82" t="n">
        <v>46149</v>
      </c>
      <c r="C3115" t="n">
        <v>368.7</v>
      </c>
      <c r="D3115" t="n">
        <v>814.6</v>
      </c>
      <c r="E3115" t="n">
        <v>5.3</v>
      </c>
      <c r="F3115" t="n">
        <v>10.5</v>
      </c>
      <c r="G3115" t="n">
        <v>0.4526147802602504</v>
      </c>
      <c r="H3115" t="n">
        <v>0.5473852197397496</v>
      </c>
      <c r="I3115" t="n">
        <v>0.5047619047619047</v>
      </c>
      <c r="J3115" t="n">
        <v>0.4952380952380953</v>
      </c>
      <c r="K3115" t="n">
        <v>0.228462698607555</v>
      </c>
      <c r="L3115" t="n">
        <v>0.2762992061543498</v>
      </c>
      <c r="M3115" t="n">
        <v>0.4952380952380953</v>
      </c>
    </row>
    <row r="3116">
      <c r="A3116" s="323" t="n">
        <v>46149.47020833333</v>
      </c>
      <c r="B3116" s="82" t="n">
        <v>46149</v>
      </c>
      <c r="C3116" t="n">
        <v>366.9</v>
      </c>
      <c r="D3116" t="n">
        <v>821.6</v>
      </c>
      <c r="E3116" t="n">
        <v>5.2</v>
      </c>
      <c r="F3116" t="n">
        <v>10.4</v>
      </c>
      <c r="G3116" t="n">
        <v>0.4465676728334956</v>
      </c>
      <c r="H3116" t="n">
        <v>0.5534323271665044</v>
      </c>
      <c r="I3116" t="n">
        <v>0.5</v>
      </c>
      <c r="J3116" t="n">
        <v>0.5</v>
      </c>
      <c r="K3116" t="n">
        <v>0.2232838364167478</v>
      </c>
      <c r="L3116" t="n">
        <v>0.2767161635832522</v>
      </c>
      <c r="M3116" t="n">
        <v>0.5</v>
      </c>
    </row>
    <row r="3117">
      <c r="A3117" s="323" t="n">
        <v>46149.50818287037</v>
      </c>
      <c r="B3117" s="82" t="n">
        <v>46149</v>
      </c>
      <c r="C3117" t="n">
        <v>369.1</v>
      </c>
      <c r="D3117" t="n">
        <v>813.8</v>
      </c>
      <c r="E3117" t="n">
        <v>5.3</v>
      </c>
      <c r="F3117" t="n">
        <v>10.3</v>
      </c>
      <c r="G3117" t="n">
        <v>0.4535512410911772</v>
      </c>
      <c r="H3117" t="n">
        <v>0.5464487589088227</v>
      </c>
      <c r="I3117" t="n">
        <v>0.5145631067961165</v>
      </c>
      <c r="J3117" t="n">
        <v>0.4854368932038836</v>
      </c>
      <c r="K3117" t="n">
        <v>0.2333807357071106</v>
      </c>
      <c r="L3117" t="n">
        <v>0.2811823710890058</v>
      </c>
      <c r="M3117" t="n">
        <v>0.4854368932038836</v>
      </c>
    </row>
    <row r="3118">
      <c r="A3118" s="323" t="n">
        <v>46150.27510416666</v>
      </c>
      <c r="B3118" s="82" t="n">
        <v>46150</v>
      </c>
      <c r="C3118" t="n">
        <v>362.7</v>
      </c>
      <c r="D3118" t="n">
        <v>825.4</v>
      </c>
      <c r="E3118" t="n">
        <v>5.3</v>
      </c>
      <c r="F3118" t="n">
        <v>10.7</v>
      </c>
      <c r="G3118" t="n">
        <v>0.4394233099103465</v>
      </c>
      <c r="H3118" t="n">
        <v>0.5605766900896535</v>
      </c>
      <c r="I3118" t="n">
        <v>0.4953271028037383</v>
      </c>
      <c r="J3118" t="n">
        <v>0.5046728971962616</v>
      </c>
      <c r="K3118" t="n">
        <v>0.2176582750023212</v>
      </c>
      <c r="L3118" t="n">
        <v>0.2776688278014172</v>
      </c>
      <c r="M3118" t="n">
        <v>0.5046728971962616</v>
      </c>
    </row>
    <row r="3119">
      <c r="A3119" s="323" t="n">
        <v>46150.29464120371</v>
      </c>
      <c r="B3119" s="82" t="n">
        <v>46150</v>
      </c>
      <c r="C3119" t="n">
        <v>372.2</v>
      </c>
      <c r="D3119" t="n">
        <v>830.4</v>
      </c>
      <c r="E3119" t="n">
        <v>5.3</v>
      </c>
      <c r="F3119" t="n">
        <v>10.6</v>
      </c>
      <c r="G3119" t="n">
        <v>0.4482177263969171</v>
      </c>
      <c r="H3119" t="n">
        <v>0.5517822736030829</v>
      </c>
      <c r="I3119" t="n">
        <v>0.5</v>
      </c>
      <c r="J3119" t="n">
        <v>0.5</v>
      </c>
      <c r="K3119" t="n">
        <v>0.2241088631984586</v>
      </c>
      <c r="L3119" t="n">
        <v>0.2758911368015414</v>
      </c>
      <c r="M3119" t="n">
        <v>0.5</v>
      </c>
    </row>
    <row r="3120">
      <c r="A3120" s="323" t="n">
        <v>46150.33604166667</v>
      </c>
      <c r="B3120" s="82" t="n">
        <v>46150</v>
      </c>
      <c r="C3120" t="n">
        <v>365.3</v>
      </c>
      <c r="D3120" t="n">
        <v>830.9</v>
      </c>
      <c r="E3120" t="n">
        <v>5.4</v>
      </c>
      <c r="F3120" t="n">
        <v>10.9</v>
      </c>
      <c r="G3120" t="n">
        <v>0.4396437597785534</v>
      </c>
      <c r="H3120" t="n">
        <v>0.5603562402214466</v>
      </c>
      <c r="I3120" t="n">
        <v>0.4954128440366973</v>
      </c>
      <c r="J3120" t="n">
        <v>0.5045871559633027</v>
      </c>
      <c r="K3120" t="n">
        <v>0.2178051653948797</v>
      </c>
      <c r="L3120" t="n">
        <v>0.2776076786418176</v>
      </c>
      <c r="M3120" t="n">
        <v>0.5045871559633027</v>
      </c>
    </row>
    <row r="3121">
      <c r="A3121" s="323" t="n">
        <v>46150.38462962963</v>
      </c>
      <c r="B3121" s="82" t="n">
        <v>46150</v>
      </c>
      <c r="C3121" t="n">
        <v>360.5</v>
      </c>
      <c r="D3121" t="n">
        <v>832.3</v>
      </c>
      <c r="E3121" t="n">
        <v>5.4</v>
      </c>
      <c r="F3121" t="n">
        <v>10.8</v>
      </c>
      <c r="G3121" t="n">
        <v>0.4331370899915896</v>
      </c>
      <c r="H3121" t="n">
        <v>0.5668629100084104</v>
      </c>
      <c r="I3121" t="n">
        <v>0.5</v>
      </c>
      <c r="J3121" t="n">
        <v>0.5</v>
      </c>
      <c r="K3121" t="n">
        <v>0.2165685449957948</v>
      </c>
      <c r="L3121" t="n">
        <v>0.2834314550042052</v>
      </c>
      <c r="M3121" t="n">
        <v>0.5</v>
      </c>
    </row>
    <row r="3122">
      <c r="A3122" s="323" t="n">
        <v>46150.42159722222</v>
      </c>
      <c r="B3122" s="82" t="n">
        <v>46150</v>
      </c>
      <c r="C3122" t="n">
        <v>355.4</v>
      </c>
      <c r="D3122" t="n">
        <v>829.7</v>
      </c>
      <c r="E3122" t="n">
        <v>5.4</v>
      </c>
      <c r="F3122" t="n">
        <v>10.6</v>
      </c>
      <c r="G3122" t="n">
        <v>0.4283475955164517</v>
      </c>
      <c r="H3122" t="n">
        <v>0.5716524044835484</v>
      </c>
      <c r="I3122" t="n">
        <v>0.5094339622641509</v>
      </c>
      <c r="J3122" t="n">
        <v>0.490566037735849</v>
      </c>
      <c r="K3122" t="n">
        <v>0.2182148128102678</v>
      </c>
      <c r="L3122" t="n">
        <v>0.2912191494538831</v>
      </c>
      <c r="M3122" t="n">
        <v>0.490566037735849</v>
      </c>
    </row>
    <row r="3123">
      <c r="A3123" s="323" t="n">
        <v>46150.46165509259</v>
      </c>
      <c r="B3123" s="82" t="n">
        <v>46150</v>
      </c>
      <c r="C3123" t="n">
        <v>368.5</v>
      </c>
      <c r="D3123" t="n">
        <v>834.3</v>
      </c>
      <c r="E3123" t="n">
        <v>5.4</v>
      </c>
      <c r="F3123" t="n">
        <v>10.7</v>
      </c>
      <c r="G3123" t="n">
        <v>0.4416876423348916</v>
      </c>
      <c r="H3123" t="n">
        <v>0.5583123576651084</v>
      </c>
      <c r="I3123" t="n">
        <v>0.5046728971962617</v>
      </c>
      <c r="J3123" t="n">
        <v>0.4953271028037383</v>
      </c>
      <c r="K3123" t="n">
        <v>0.2229077821129359</v>
      </c>
      <c r="L3123" t="n">
        <v>0.2817651150833258</v>
      </c>
      <c r="M3123" t="n">
        <v>0.4953271028037383</v>
      </c>
    </row>
    <row r="3124">
      <c r="A3124" s="323" t="n">
        <v>46150.51052083333</v>
      </c>
      <c r="B3124" s="82" t="n">
        <v>46150</v>
      </c>
      <c r="C3124" t="n">
        <v>374.4</v>
      </c>
      <c r="D3124" t="n">
        <v>829.5</v>
      </c>
      <c r="E3124" t="n">
        <v>5.3</v>
      </c>
      <c r="F3124" t="n">
        <v>10.6</v>
      </c>
      <c r="G3124" t="n">
        <v>0.4513562386980108</v>
      </c>
      <c r="H3124" t="n">
        <v>0.5486437613019892</v>
      </c>
      <c r="I3124" t="n">
        <v>0.5</v>
      </c>
      <c r="J3124" t="n">
        <v>0.5</v>
      </c>
      <c r="K3124" t="n">
        <v>0.2256781193490054</v>
      </c>
      <c r="L3124" t="n">
        <v>0.2743218806509946</v>
      </c>
      <c r="M3124" t="n">
        <v>0.5</v>
      </c>
    </row>
    <row r="3125">
      <c r="A3125" s="323" t="n">
        <v>46151.27103009259</v>
      </c>
      <c r="B3125" s="82" t="n">
        <v>46151</v>
      </c>
      <c r="C3125" t="n">
        <v>366.7</v>
      </c>
      <c r="D3125" t="n">
        <v>815.8</v>
      </c>
      <c r="E3125" t="n">
        <v>5.2</v>
      </c>
      <c r="F3125" t="n">
        <v>10.6</v>
      </c>
      <c r="G3125" t="n">
        <v>0.4494974258396666</v>
      </c>
      <c r="H3125" t="n">
        <v>0.5505025741603334</v>
      </c>
      <c r="I3125" t="n">
        <v>0.4905660377358491</v>
      </c>
      <c r="J3125" t="n">
        <v>0.5094339622641509</v>
      </c>
      <c r="K3125" t="n">
        <v>0.2205081711666289</v>
      </c>
      <c r="L3125" t="n">
        <v>0.2700578665692202</v>
      </c>
      <c r="M3125" t="n">
        <v>0.5094339622641509</v>
      </c>
    </row>
    <row r="3126">
      <c r="A3126" s="323" t="n">
        <v>46151.29071759259</v>
      </c>
      <c r="B3126" s="82" t="n">
        <v>46151</v>
      </c>
      <c r="C3126" t="n">
        <v>370.2</v>
      </c>
      <c r="D3126" t="n">
        <v>830.4</v>
      </c>
      <c r="E3126" t="n">
        <v>5.3</v>
      </c>
      <c r="F3126" t="n">
        <v>10.8</v>
      </c>
      <c r="G3126" t="n">
        <v>0.4458092485549133</v>
      </c>
      <c r="H3126" t="n">
        <v>0.5541907514450867</v>
      </c>
      <c r="I3126" t="n">
        <v>0.4907407407407407</v>
      </c>
      <c r="J3126" t="n">
        <v>0.5092592592592593</v>
      </c>
      <c r="K3126" t="n">
        <v>0.2187767608649111</v>
      </c>
      <c r="L3126" t="n">
        <v>0.2719639798758295</v>
      </c>
      <c r="M3126" t="n">
        <v>0.5092592592592593</v>
      </c>
    </row>
    <row r="3127">
      <c r="A3127" s="323" t="n">
        <v>46151.34508101852</v>
      </c>
      <c r="B3127" s="82" t="n">
        <v>46151</v>
      </c>
      <c r="C3127" t="n">
        <v>367.5</v>
      </c>
      <c r="D3127" t="n">
        <v>836.5</v>
      </c>
      <c r="E3127" t="n">
        <v>5.5</v>
      </c>
      <c r="F3127" t="n">
        <v>11</v>
      </c>
      <c r="G3127" t="n">
        <v>0.4393305439330544</v>
      </c>
      <c r="H3127" t="n">
        <v>0.5606694560669456</v>
      </c>
      <c r="I3127" t="n">
        <v>0.5</v>
      </c>
      <c r="J3127" t="n">
        <v>0.5</v>
      </c>
      <c r="K3127" t="n">
        <v>0.2196652719665272</v>
      </c>
      <c r="L3127" t="n">
        <v>0.2803347280334728</v>
      </c>
      <c r="M3127" t="n">
        <v>0.5</v>
      </c>
    </row>
    <row r="3128">
      <c r="A3128" s="323" t="n">
        <v>46151.38362268519</v>
      </c>
      <c r="B3128" s="82" t="n">
        <v>46151</v>
      </c>
      <c r="C3128" t="n">
        <v>365.2</v>
      </c>
      <c r="D3128" t="n">
        <v>833.5</v>
      </c>
      <c r="E3128" t="n">
        <v>5.5</v>
      </c>
      <c r="F3128" t="n">
        <v>10.8</v>
      </c>
      <c r="G3128" t="n">
        <v>0.4381523695260948</v>
      </c>
      <c r="H3128" t="n">
        <v>0.5618476304739052</v>
      </c>
      <c r="I3128" t="n">
        <v>0.5092592592592592</v>
      </c>
      <c r="J3128" t="n">
        <v>0.4907407407407408</v>
      </c>
      <c r="K3128" t="n">
        <v>0.2231331511475482</v>
      </c>
      <c r="L3128" t="n">
        <v>0.2861261081117109</v>
      </c>
      <c r="M3128" t="n">
        <v>0.4907407407407408</v>
      </c>
    </row>
    <row r="3129">
      <c r="A3129" s="323" t="n">
        <v>46151.42934027778</v>
      </c>
      <c r="B3129" s="82" t="n">
        <v>46151</v>
      </c>
      <c r="C3129" t="n">
        <v>378.5</v>
      </c>
      <c r="D3129" t="n">
        <v>832.6</v>
      </c>
      <c r="E3129" t="n">
        <v>5.3</v>
      </c>
      <c r="F3129" t="n">
        <v>10.7</v>
      </c>
      <c r="G3129" t="n">
        <v>0.4546000480422772</v>
      </c>
      <c r="H3129" t="n">
        <v>0.5453999519577228</v>
      </c>
      <c r="I3129" t="n">
        <v>0.4953271028037383</v>
      </c>
      <c r="J3129" t="n">
        <v>0.5046728971962616</v>
      </c>
      <c r="K3129" t="n">
        <v>0.2251757247312214</v>
      </c>
      <c r="L3129" t="n">
        <v>0.2701513780725169</v>
      </c>
      <c r="M3129" t="n">
        <v>0.5046728971962616</v>
      </c>
    </row>
    <row r="3130">
      <c r="A3130" s="323" t="n">
        <v>46151.47646990741</v>
      </c>
      <c r="B3130" s="82" t="n">
        <v>46151</v>
      </c>
      <c r="C3130" t="n">
        <v>375.2</v>
      </c>
      <c r="D3130" t="n">
        <v>835.3</v>
      </c>
      <c r="E3130" t="n">
        <v>5.3</v>
      </c>
      <c r="F3130" t="n">
        <v>10.8</v>
      </c>
      <c r="G3130" t="n">
        <v>0.4491799353525679</v>
      </c>
      <c r="H3130" t="n">
        <v>0.5508200646474321</v>
      </c>
      <c r="I3130" t="n">
        <v>0.4907407407407407</v>
      </c>
      <c r="J3130" t="n">
        <v>0.5092592592592593</v>
      </c>
      <c r="K3130" t="n">
        <v>0.2204308942007972</v>
      </c>
      <c r="L3130" t="n">
        <v>0.2703098465399435</v>
      </c>
      <c r="M3130" t="n">
        <v>0.5092592592592593</v>
      </c>
    </row>
    <row r="3131">
      <c r="A3131" s="323" t="n">
        <v>46151.51368055555</v>
      </c>
      <c r="B3131" s="82" t="n">
        <v>46151</v>
      </c>
      <c r="C3131" t="n">
        <v>376.2</v>
      </c>
      <c r="D3131" t="n">
        <v>837.5</v>
      </c>
      <c r="E3131" t="n">
        <v>5.3</v>
      </c>
      <c r="F3131" t="n">
        <v>10.6</v>
      </c>
      <c r="G3131" t="n">
        <v>0.4491940298507462</v>
      </c>
      <c r="H3131" t="n">
        <v>0.5508059701492537</v>
      </c>
      <c r="I3131" t="n">
        <v>0.5</v>
      </c>
      <c r="J3131" t="n">
        <v>0.5</v>
      </c>
      <c r="K3131" t="n">
        <v>0.2245970149253731</v>
      </c>
      <c r="L3131" t="n">
        <v>0.2754029850746268</v>
      </c>
      <c r="M3131" t="n">
        <v>0.5</v>
      </c>
    </row>
    <row r="3132">
      <c r="A3132" s="323" t="n">
        <v>46154.04850694445</v>
      </c>
      <c r="B3132" s="82" t="n">
        <v>46154</v>
      </c>
      <c r="C3132" t="n">
        <v>393.7</v>
      </c>
      <c r="D3132" t="n">
        <v>828.4</v>
      </c>
      <c r="E3132" t="n">
        <v>5.6</v>
      </c>
      <c r="F3132" t="n">
        <v>11.4</v>
      </c>
      <c r="G3132" t="n">
        <v>0.4752535007242878</v>
      </c>
      <c r="H3132" t="n">
        <v>0.5247464992757123</v>
      </c>
      <c r="I3132" t="n">
        <v>0.4912280701754386</v>
      </c>
      <c r="J3132" t="n">
        <v>0.5087719298245614</v>
      </c>
      <c r="K3132" t="n">
        <v>0.2334578600049133</v>
      </c>
      <c r="L3132" t="n">
        <v>0.2577702101705253</v>
      </c>
      <c r="M3132" t="n">
        <v>0.5087719298245614</v>
      </c>
    </row>
    <row r="3133">
      <c r="A3133" s="323" t="n">
        <v>46154.0652662037</v>
      </c>
      <c r="B3133" s="82" t="n">
        <v>46154</v>
      </c>
      <c r="C3133" t="n">
        <v>370.2</v>
      </c>
      <c r="D3133" t="n">
        <v>843.6</v>
      </c>
      <c r="E3133" t="n">
        <v>5.6</v>
      </c>
      <c r="F3133" t="n">
        <v>11.3</v>
      </c>
      <c r="G3133" t="n">
        <v>0.4388335704125177</v>
      </c>
      <c r="H3133" t="n">
        <v>0.5611664295874822</v>
      </c>
      <c r="I3133" t="n">
        <v>0.495575221238938</v>
      </c>
      <c r="J3133" t="n">
        <v>0.5044247787610621</v>
      </c>
      <c r="K3133" t="n">
        <v>0.2174750437442566</v>
      </c>
      <c r="L3133" t="n">
        <v>0.2781001774946814</v>
      </c>
      <c r="M3133" t="n">
        <v>0.5044247787610621</v>
      </c>
    </row>
    <row r="3134">
      <c r="A3134" s="323" t="n">
        <v>46154.14788194445</v>
      </c>
      <c r="B3134" s="82" t="n">
        <v>46154</v>
      </c>
      <c r="C3134" t="n">
        <v>356.2</v>
      </c>
      <c r="D3134" t="n">
        <v>835.2</v>
      </c>
      <c r="E3134" t="n">
        <v>5.2</v>
      </c>
      <c r="F3134" t="n">
        <v>10.7</v>
      </c>
      <c r="G3134" t="n">
        <v>0.4264846743295019</v>
      </c>
      <c r="H3134" t="n">
        <v>0.5735153256704981</v>
      </c>
      <c r="I3134" t="n">
        <v>0.485981308411215</v>
      </c>
      <c r="J3134" t="n">
        <v>0.514018691588785</v>
      </c>
      <c r="K3134" t="n">
        <v>0.2072635800479822</v>
      </c>
      <c r="L3134" t="n">
        <v>0.2787177283632328</v>
      </c>
      <c r="M3134" t="n">
        <v>0.514018691588785</v>
      </c>
    </row>
    <row r="3135">
      <c r="A3135" s="323" t="n">
        <v>46154.19064814815</v>
      </c>
      <c r="B3135" s="82" t="n">
        <v>46154</v>
      </c>
      <c r="C3135" t="n">
        <v>364.4</v>
      </c>
      <c r="D3135" t="n">
        <v>823.4</v>
      </c>
      <c r="E3135" t="n">
        <v>5.2</v>
      </c>
      <c r="F3135" t="n">
        <v>10.4</v>
      </c>
      <c r="G3135" t="n">
        <v>0.4425552586835074</v>
      </c>
      <c r="H3135" t="n">
        <v>0.5574447413164926</v>
      </c>
      <c r="I3135" t="n">
        <v>0.5</v>
      </c>
      <c r="J3135" t="n">
        <v>0.5</v>
      </c>
      <c r="K3135" t="n">
        <v>0.2212776293417537</v>
      </c>
      <c r="L3135" t="n">
        <v>0.2787223706582463</v>
      </c>
      <c r="M3135" t="n">
        <v>0.5</v>
      </c>
    </row>
    <row r="3136">
      <c r="A3136" s="323" t="n">
        <v>46154.2384837963</v>
      </c>
      <c r="B3136" s="82" t="n">
        <v>46154</v>
      </c>
      <c r="C3136" t="n">
        <v>367.2</v>
      </c>
      <c r="D3136" t="n">
        <v>830.3</v>
      </c>
      <c r="E3136" t="n">
        <v>5.2</v>
      </c>
      <c r="F3136" t="n">
        <v>10.3</v>
      </c>
      <c r="G3136" t="n">
        <v>0.4422497892328074</v>
      </c>
      <c r="H3136" t="n">
        <v>0.5577502107671926</v>
      </c>
      <c r="I3136" t="n">
        <v>0.5048543689320388</v>
      </c>
      <c r="J3136" t="n">
        <v>0.4951456310679612</v>
      </c>
      <c r="K3136" t="n">
        <v>0.2232717382534562</v>
      </c>
      <c r="L3136" t="n">
        <v>0.2815826306785826</v>
      </c>
      <c r="M3136" t="n">
        <v>0.4951456310679612</v>
      </c>
    </row>
    <row r="3137">
      <c r="A3137" s="323" t="n">
        <v>46155.04909722223</v>
      </c>
      <c r="B3137" s="82" t="n">
        <v>46155</v>
      </c>
      <c r="C3137" t="n">
        <v>378.3</v>
      </c>
      <c r="D3137" t="n">
        <v>825.2</v>
      </c>
      <c r="E3137" t="n">
        <v>5.1</v>
      </c>
      <c r="F3137" t="n">
        <v>10.4</v>
      </c>
      <c r="G3137" t="n">
        <v>0.4584343189529811</v>
      </c>
      <c r="H3137" t="n">
        <v>0.541565681047019</v>
      </c>
      <c r="I3137" t="n">
        <v>0.4903846153846153</v>
      </c>
      <c r="J3137" t="n">
        <v>0.5096153846153847</v>
      </c>
      <c r="K3137" t="n">
        <v>0.2248091371788657</v>
      </c>
      <c r="L3137" t="n">
        <v>0.2655754782057497</v>
      </c>
      <c r="M3137" t="n">
        <v>0.5096153846153847</v>
      </c>
    </row>
    <row r="3138">
      <c r="A3138" s="323" t="n">
        <v>46155.073125</v>
      </c>
      <c r="B3138" s="82" t="n">
        <v>46155</v>
      </c>
      <c r="C3138" t="n">
        <v>390.1</v>
      </c>
      <c r="D3138" t="n">
        <v>823.6</v>
      </c>
      <c r="E3138" t="n">
        <v>5.4</v>
      </c>
      <c r="F3138" t="n">
        <v>11.1</v>
      </c>
      <c r="G3138" t="n">
        <v>0.4736522583778534</v>
      </c>
      <c r="H3138" t="n">
        <v>0.5263477416221467</v>
      </c>
      <c r="I3138" t="n">
        <v>0.4864864864864865</v>
      </c>
      <c r="J3138" t="n">
        <v>0.5135135135135135</v>
      </c>
      <c r="K3138" t="n">
        <v>0.2304254229946314</v>
      </c>
      <c r="L3138" t="n">
        <v>0.2560610634918551</v>
      </c>
      <c r="M3138" t="n">
        <v>0.5135135135135135</v>
      </c>
    </row>
    <row r="3139">
      <c r="A3139" s="323" t="n">
        <v>46154.27707175926</v>
      </c>
      <c r="B3139" s="82" t="n">
        <v>46154</v>
      </c>
      <c r="C3139" t="n">
        <v>393.7</v>
      </c>
      <c r="D3139" t="n">
        <v>828.4</v>
      </c>
      <c r="E3139" t="n">
        <v>5.6</v>
      </c>
      <c r="F3139" t="n">
        <v>11.4</v>
      </c>
      <c r="G3139" t="n">
        <v>0.4752535007242878</v>
      </c>
      <c r="H3139" t="n">
        <v>0.5247464992757123</v>
      </c>
      <c r="I3139" t="n">
        <v>0.4912280701754386</v>
      </c>
      <c r="J3139" t="n">
        <v>0.5087719298245614</v>
      </c>
      <c r="K3139" t="n">
        <v>0.2334578600049133</v>
      </c>
      <c r="L3139" t="n">
        <v>0.2577702101705253</v>
      </c>
      <c r="M3139" t="n">
        <v>0.5087719298245614</v>
      </c>
    </row>
    <row r="3140">
      <c r="A3140" s="323" t="n">
        <v>46154.2934837963</v>
      </c>
      <c r="B3140" s="82" t="n">
        <v>46154</v>
      </c>
      <c r="C3140" t="n">
        <v>370.2</v>
      </c>
      <c r="D3140" t="n">
        <v>843.6</v>
      </c>
      <c r="E3140" t="n">
        <v>5.6</v>
      </c>
      <c r="F3140" t="n">
        <v>11.3</v>
      </c>
      <c r="G3140" t="n">
        <v>0.4388335704125177</v>
      </c>
      <c r="H3140" t="n">
        <v>0.5611664295874822</v>
      </c>
      <c r="I3140" t="n">
        <v>0.495575221238938</v>
      </c>
      <c r="J3140" t="n">
        <v>0.5044247787610621</v>
      </c>
      <c r="K3140" t="n">
        <v>0.2174750437442566</v>
      </c>
      <c r="L3140" t="n">
        <v>0.2781001774946814</v>
      </c>
      <c r="M3140" t="n">
        <v>0.5044247787610621</v>
      </c>
    </row>
    <row r="3141">
      <c r="A3141" s="323" t="n">
        <v>46154.37673611111</v>
      </c>
      <c r="B3141" s="82" t="n">
        <v>46154</v>
      </c>
      <c r="C3141" t="n">
        <v>356.2</v>
      </c>
      <c r="D3141" t="n">
        <v>835.2</v>
      </c>
      <c r="E3141" t="n">
        <v>5.2</v>
      </c>
      <c r="F3141" t="n">
        <v>10.7</v>
      </c>
      <c r="G3141" t="n">
        <v>0.4264846743295019</v>
      </c>
      <c r="H3141" t="n">
        <v>0.5735153256704981</v>
      </c>
      <c r="I3141" t="n">
        <v>0.485981308411215</v>
      </c>
      <c r="J3141" t="n">
        <v>0.514018691588785</v>
      </c>
      <c r="K3141" t="n">
        <v>0.2072635800479822</v>
      </c>
      <c r="L3141" t="n">
        <v>0.2787177283632328</v>
      </c>
      <c r="M3141" t="n">
        <v>0.514018691588785</v>
      </c>
    </row>
    <row r="3142">
      <c r="A3142" s="323" t="n">
        <v>46154.41913194444</v>
      </c>
      <c r="B3142" s="82" t="n">
        <v>46154</v>
      </c>
      <c r="C3142" t="n">
        <v>364.4</v>
      </c>
      <c r="D3142" t="n">
        <v>823.4</v>
      </c>
      <c r="E3142" t="n">
        <v>5.2</v>
      </c>
      <c r="F3142" t="n">
        <v>10.4</v>
      </c>
      <c r="G3142" t="n">
        <v>0.4425552586835074</v>
      </c>
      <c r="H3142" t="n">
        <v>0.5574447413164926</v>
      </c>
      <c r="I3142" t="n">
        <v>0.5</v>
      </c>
      <c r="J3142" t="n">
        <v>0.5</v>
      </c>
      <c r="K3142" t="n">
        <v>0.2212776293417537</v>
      </c>
      <c r="L3142" t="n">
        <v>0.2787223706582463</v>
      </c>
      <c r="M3142" t="n">
        <v>0.5</v>
      </c>
    </row>
    <row r="3143">
      <c r="A3143" s="323" t="n">
        <v>46154.46722222222</v>
      </c>
      <c r="B3143" s="82" t="n">
        <v>46154</v>
      </c>
      <c r="C3143" t="n">
        <v>367.2</v>
      </c>
      <c r="D3143" t="n">
        <v>830.3</v>
      </c>
      <c r="E3143" t="n">
        <v>5.2</v>
      </c>
      <c r="F3143" t="n">
        <v>10.3</v>
      </c>
      <c r="G3143" t="n">
        <v>0.4422497892328074</v>
      </c>
      <c r="H3143" t="n">
        <v>0.5577502107671926</v>
      </c>
      <c r="I3143" t="n">
        <v>0.5048543689320388</v>
      </c>
      <c r="J3143" t="n">
        <v>0.4951456310679612</v>
      </c>
      <c r="K3143" t="n">
        <v>0.2232717382534562</v>
      </c>
      <c r="L3143" t="n">
        <v>0.2815826306785826</v>
      </c>
      <c r="M3143" t="n">
        <v>0.4951456310679612</v>
      </c>
    </row>
    <row r="3144">
      <c r="A3144" s="323" t="n">
        <v>46155.27784722222</v>
      </c>
      <c r="B3144" s="82" t="n">
        <v>46155</v>
      </c>
      <c r="C3144" t="n">
        <v>378.3</v>
      </c>
      <c r="D3144" t="n">
        <v>825.2</v>
      </c>
      <c r="E3144" t="n">
        <v>5.1</v>
      </c>
      <c r="F3144" t="n">
        <v>10.4</v>
      </c>
      <c r="G3144" t="n">
        <v>0.4584343189529811</v>
      </c>
      <c r="H3144" t="n">
        <v>0.541565681047019</v>
      </c>
      <c r="I3144" t="n">
        <v>0.4903846153846153</v>
      </c>
      <c r="J3144" t="n">
        <v>0.5096153846153847</v>
      </c>
      <c r="K3144" t="n">
        <v>0.2248091371788657</v>
      </c>
      <c r="L3144" t="n">
        <v>0.2655754782057497</v>
      </c>
      <c r="M3144" t="n">
        <v>0.5096153846153847</v>
      </c>
    </row>
    <row r="3145">
      <c r="A3145" s="323" t="n">
        <v>46155.30189814815</v>
      </c>
      <c r="B3145" s="82" t="n">
        <v>46155</v>
      </c>
      <c r="C3145" t="n">
        <v>390.1</v>
      </c>
      <c r="D3145" t="n">
        <v>823.6</v>
      </c>
      <c r="E3145" t="n">
        <v>5.4</v>
      </c>
      <c r="F3145" t="n">
        <v>11.1</v>
      </c>
      <c r="G3145" t="n">
        <v>0.4736522583778534</v>
      </c>
      <c r="H3145" t="n">
        <v>0.5263477416221467</v>
      </c>
      <c r="I3145" t="n">
        <v>0.4864864864864865</v>
      </c>
      <c r="J3145" t="n">
        <v>0.5135135135135135</v>
      </c>
      <c r="K3145" t="n">
        <v>0.2304254229946314</v>
      </c>
      <c r="L3145" t="n">
        <v>0.2560610634918551</v>
      </c>
      <c r="M3145" t="n">
        <v>0.5135135135135135</v>
      </c>
    </row>
    <row r="3146">
      <c r="A3146" s="323" t="n">
        <v>46155.12826388889</v>
      </c>
      <c r="B3146" s="82" t="n">
        <v>46155</v>
      </c>
      <c r="C3146" t="n">
        <v>396.4</v>
      </c>
      <c r="D3146" t="n">
        <v>822.4</v>
      </c>
      <c r="E3146" t="n">
        <v>5.3</v>
      </c>
      <c r="F3146" t="n">
        <v>10.8</v>
      </c>
      <c r="G3146" t="n">
        <v>0.4820038910505837</v>
      </c>
      <c r="H3146" t="n">
        <v>0.5179961089494164</v>
      </c>
      <c r="I3146" t="n">
        <v>0.4907407407407407</v>
      </c>
      <c r="J3146" t="n">
        <v>0.5092592592592593</v>
      </c>
      <c r="K3146" t="n">
        <v>0.2365389465340827</v>
      </c>
      <c r="L3146" t="n">
        <v>0.254201794206658</v>
      </c>
      <c r="M3146" t="n">
        <v>0.5092592592592593</v>
      </c>
    </row>
    <row r="3147">
      <c r="A3147" s="323" t="n">
        <v>46155.16449074074</v>
      </c>
      <c r="B3147" s="82" t="n">
        <v>46155</v>
      </c>
      <c r="C3147" t="n">
        <v>385.7</v>
      </c>
      <c r="D3147" t="n">
        <v>830.2</v>
      </c>
      <c r="E3147" t="n">
        <v>5.3</v>
      </c>
      <c r="F3147" t="n">
        <v>10.2</v>
      </c>
      <c r="G3147" t="n">
        <v>0.4645868465430016</v>
      </c>
      <c r="H3147" t="n">
        <v>0.5354131534569984</v>
      </c>
      <c r="I3147" t="n">
        <v>0.5196078431372549</v>
      </c>
      <c r="J3147" t="n">
        <v>0.4803921568627451</v>
      </c>
      <c r="K3147" t="n">
        <v>0.2414029692821479</v>
      </c>
      <c r="L3147" t="n">
        <v>0.278204873855107</v>
      </c>
      <c r="M3147" t="n">
        <v>0.4803921568627451</v>
      </c>
    </row>
    <row r="3148">
      <c r="A3148" s="323" t="n">
        <v>46155.35700231481</v>
      </c>
      <c r="B3148" s="82" t="n">
        <v>46155</v>
      </c>
      <c r="C3148" t="n">
        <v>396.4</v>
      </c>
      <c r="D3148" t="n">
        <v>822.4</v>
      </c>
      <c r="E3148" t="n">
        <v>5.3</v>
      </c>
      <c r="F3148" t="n">
        <v>10.8</v>
      </c>
      <c r="G3148" t="n">
        <v>0.4820038910505837</v>
      </c>
      <c r="H3148" t="n">
        <v>0.5179961089494164</v>
      </c>
      <c r="I3148" t="n">
        <v>0.4907407407407407</v>
      </c>
      <c r="J3148" t="n">
        <v>0.5092592592592593</v>
      </c>
      <c r="K3148" t="n">
        <v>0.2365389465340827</v>
      </c>
      <c r="L3148" t="n">
        <v>0.254201794206658</v>
      </c>
      <c r="M3148" t="n">
        <v>0.5092592592592593</v>
      </c>
    </row>
    <row r="3149">
      <c r="A3149" s="323" t="n">
        <v>46155.39333333333</v>
      </c>
      <c r="B3149" s="82" t="n">
        <v>46155</v>
      </c>
      <c r="C3149" t="n">
        <v>385.7</v>
      </c>
      <c r="D3149" t="n">
        <v>830.2</v>
      </c>
      <c r="E3149" t="n">
        <v>5.3</v>
      </c>
      <c r="F3149" t="n">
        <v>10.2</v>
      </c>
      <c r="G3149" t="n">
        <v>0.4645868465430016</v>
      </c>
      <c r="H3149" t="n">
        <v>0.5354131534569984</v>
      </c>
      <c r="I3149" t="n">
        <v>0.5196078431372549</v>
      </c>
      <c r="J3149" t="n">
        <v>0.4803921568627451</v>
      </c>
      <c r="K3149" t="n">
        <v>0.2414029692821479</v>
      </c>
      <c r="L3149" t="n">
        <v>0.278204873855107</v>
      </c>
      <c r="M3149" t="n">
        <v>0.4803921568627451</v>
      </c>
    </row>
    <row r="3150">
      <c r="A3150" s="323" t="n">
        <v>46155.23760416666</v>
      </c>
      <c r="B3150" s="82" t="n">
        <v>46155</v>
      </c>
      <c r="C3150" t="n">
        <v>387.3</v>
      </c>
      <c r="D3150" t="n">
        <v>824.4</v>
      </c>
      <c r="E3150" t="n">
        <v>5.2</v>
      </c>
      <c r="F3150" t="n">
        <v>10.5</v>
      </c>
      <c r="G3150" t="n">
        <v>0.4697962154294033</v>
      </c>
      <c r="H3150" t="n">
        <v>0.5302037845705968</v>
      </c>
      <c r="I3150" t="n">
        <v>0.4952380952380953</v>
      </c>
      <c r="J3150" t="n">
        <v>0.5047619047619047</v>
      </c>
      <c r="K3150" t="n">
        <v>0.2326609828793235</v>
      </c>
      <c r="L3150" t="n">
        <v>0.2625771123587717</v>
      </c>
      <c r="M3150" t="n">
        <v>0.5047619047619047</v>
      </c>
    </row>
    <row r="3151">
      <c r="A3151" s="323" t="n">
        <v>46155.285</v>
      </c>
      <c r="B3151" s="82" t="n">
        <v>46155</v>
      </c>
      <c r="C3151" t="n">
        <v>405.8</v>
      </c>
      <c r="D3151" t="n">
        <v>850.8</v>
      </c>
      <c r="E3151" t="n">
        <v>5.3</v>
      </c>
      <c r="F3151" t="n">
        <v>10.6</v>
      </c>
      <c r="G3151" t="n">
        <v>0.4769628584861307</v>
      </c>
      <c r="H3151" t="n">
        <v>0.5230371415138693</v>
      </c>
      <c r="I3151" t="n">
        <v>0.5</v>
      </c>
      <c r="J3151" t="n">
        <v>0.5</v>
      </c>
      <c r="K3151" t="n">
        <v>0.2384814292430654</v>
      </c>
      <c r="L3151" t="n">
        <v>0.2615185707569346</v>
      </c>
      <c r="M3151" t="n">
        <v>0.5</v>
      </c>
    </row>
    <row r="3152">
      <c r="A3152" s="323" t="n">
        <v>46155.29331018519</v>
      </c>
      <c r="B3152" s="82" t="n">
        <v>46155</v>
      </c>
      <c r="C3152" t="n">
        <v>405.8</v>
      </c>
      <c r="D3152" t="n">
        <v>850.8</v>
      </c>
      <c r="E3152" t="n">
        <v>5.3</v>
      </c>
      <c r="F3152" t="n">
        <v>10.6</v>
      </c>
      <c r="G3152" t="n">
        <v>0.4769628584861307</v>
      </c>
      <c r="H3152" t="n">
        <v>0.5230371415138693</v>
      </c>
      <c r="I3152" t="n">
        <v>0.5</v>
      </c>
      <c r="J3152" t="n">
        <v>0.5</v>
      </c>
      <c r="K3152" t="n">
        <v>0.2384814292430654</v>
      </c>
      <c r="L3152" t="n">
        <v>0.2615185707569346</v>
      </c>
      <c r="M3152" t="n">
        <v>0.5</v>
      </c>
    </row>
    <row r="3153">
      <c r="A3153" s="323" t="n">
        <v>46156.03583333334</v>
      </c>
      <c r="B3153" s="82" t="n">
        <v>46156</v>
      </c>
      <c r="C3153" t="n">
        <v>400.5</v>
      </c>
      <c r="D3153" t="n">
        <v>813.8</v>
      </c>
      <c r="E3153" t="n">
        <v>5.2</v>
      </c>
      <c r="F3153" t="n">
        <v>11</v>
      </c>
      <c r="G3153" t="n">
        <v>0.4921356598672893</v>
      </c>
      <c r="H3153" t="n">
        <v>0.5078643401327108</v>
      </c>
      <c r="I3153" t="n">
        <v>0.4727272727272727</v>
      </c>
      <c r="J3153" t="n">
        <v>0.5272727272727272</v>
      </c>
      <c r="K3153" t="n">
        <v>0.2326459483009004</v>
      </c>
      <c r="L3153" t="n">
        <v>0.2400813244263724</v>
      </c>
      <c r="M3153" t="n">
        <v>0.5272727272727272</v>
      </c>
    </row>
    <row r="3154">
      <c r="A3154" s="323" t="n">
        <v>46156.07512731481</v>
      </c>
      <c r="B3154" s="82" t="n">
        <v>46156</v>
      </c>
      <c r="C3154" t="n">
        <v>367.5</v>
      </c>
      <c r="D3154" t="n">
        <v>830.1</v>
      </c>
      <c r="E3154" t="n">
        <v>5.4</v>
      </c>
      <c r="F3154" t="n">
        <v>10.8</v>
      </c>
      <c r="G3154" t="n">
        <v>0.4427177448500181</v>
      </c>
      <c r="H3154" t="n">
        <v>0.557282255149982</v>
      </c>
      <c r="I3154" t="n">
        <v>0.5</v>
      </c>
      <c r="J3154" t="n">
        <v>0.5</v>
      </c>
      <c r="K3154" t="n">
        <v>0.221358872425009</v>
      </c>
      <c r="L3154" t="n">
        <v>0.278641127574991</v>
      </c>
      <c r="M3154" t="n">
        <v>0.5</v>
      </c>
    </row>
    <row r="3155">
      <c r="A3155" s="323" t="n">
        <v>46156.10896990741</v>
      </c>
      <c r="B3155" s="82" t="n">
        <v>46156</v>
      </c>
      <c r="C3155" t="n">
        <v>372.4</v>
      </c>
      <c r="D3155" t="n">
        <v>829.5</v>
      </c>
      <c r="E3155" t="n">
        <v>5.3</v>
      </c>
      <c r="F3155" t="n">
        <v>10.7</v>
      </c>
      <c r="G3155" t="n">
        <v>0.4489451476793249</v>
      </c>
      <c r="H3155" t="n">
        <v>0.5510548523206751</v>
      </c>
      <c r="I3155" t="n">
        <v>0.4953271028037383</v>
      </c>
      <c r="J3155" t="n">
        <v>0.5046728971962616</v>
      </c>
      <c r="K3155" t="n">
        <v>0.2223746993177964</v>
      </c>
      <c r="L3155" t="n">
        <v>0.2729524034859419</v>
      </c>
      <c r="M3155" t="n">
        <v>0.5046728971962616</v>
      </c>
    </row>
    <row r="3156">
      <c r="A3156" s="323" t="n">
        <v>46156.14520833334</v>
      </c>
      <c r="B3156" s="82" t="n">
        <v>46156</v>
      </c>
      <c r="C3156" t="n">
        <v>374.5</v>
      </c>
      <c r="D3156" t="n">
        <v>813.9</v>
      </c>
      <c r="E3156" t="n">
        <v>5.2</v>
      </c>
      <c r="F3156" t="n">
        <v>10.4</v>
      </c>
      <c r="G3156" t="n">
        <v>0.4601302371298686</v>
      </c>
      <c r="H3156" t="n">
        <v>0.5398697628701314</v>
      </c>
      <c r="I3156" t="n">
        <v>0.5</v>
      </c>
      <c r="J3156" t="n">
        <v>0.5</v>
      </c>
      <c r="K3156" t="n">
        <v>0.2300651185649343</v>
      </c>
      <c r="L3156" t="n">
        <v>0.2699348814350657</v>
      </c>
      <c r="M3156" t="n">
        <v>0.5</v>
      </c>
    </row>
    <row r="3157">
      <c r="A3157" s="323" t="n">
        <v>46156.18796296296</v>
      </c>
      <c r="B3157" s="82" t="n">
        <v>46156</v>
      </c>
      <c r="C3157" t="n">
        <v>377.5</v>
      </c>
      <c r="D3157" t="n">
        <v>832.6</v>
      </c>
      <c r="E3157" t="n">
        <v>5.3</v>
      </c>
      <c r="F3157" t="n">
        <v>10.8</v>
      </c>
      <c r="G3157" t="n">
        <v>0.4533989911121787</v>
      </c>
      <c r="H3157" t="n">
        <v>0.5466010088878213</v>
      </c>
      <c r="I3157" t="n">
        <v>0.4907407407407407</v>
      </c>
      <c r="J3157" t="n">
        <v>0.5092592592592593</v>
      </c>
      <c r="K3157" t="n">
        <v>0.2225013567494951</v>
      </c>
      <c r="L3157" t="n">
        <v>0.2682393839912456</v>
      </c>
      <c r="M3157" t="n">
        <v>0.5092592592592593</v>
      </c>
    </row>
    <row r="3158">
      <c r="A3158" s="323" t="n">
        <v>46155.46620370371</v>
      </c>
      <c r="B3158" s="82" t="n">
        <v>46155</v>
      </c>
      <c r="C3158" t="n">
        <v>387.3</v>
      </c>
      <c r="D3158" t="n">
        <v>824.4</v>
      </c>
      <c r="E3158" t="n">
        <v>5.2</v>
      </c>
      <c r="F3158" t="n">
        <v>10.5</v>
      </c>
      <c r="G3158" t="n">
        <v>0.4697962154294033</v>
      </c>
      <c r="H3158" t="n">
        <v>0.5302037845705968</v>
      </c>
      <c r="I3158" t="n">
        <v>0.4952380952380953</v>
      </c>
      <c r="J3158" t="n">
        <v>0.5047619047619047</v>
      </c>
      <c r="K3158" t="n">
        <v>0.2326609828793235</v>
      </c>
      <c r="L3158" t="n">
        <v>0.2625771123587717</v>
      </c>
      <c r="M3158" t="n">
        <v>0.5047619047619047</v>
      </c>
    </row>
    <row r="3159">
      <c r="A3159" s="323" t="n">
        <v>46155.51261574074</v>
      </c>
      <c r="B3159" s="82" t="n">
        <v>46155</v>
      </c>
      <c r="C3159" t="n">
        <v>405.8</v>
      </c>
      <c r="D3159" t="n">
        <v>850.8</v>
      </c>
      <c r="E3159" t="n">
        <v>5.3</v>
      </c>
      <c r="F3159" t="n">
        <v>10.6</v>
      </c>
      <c r="G3159" t="n">
        <v>0.4769628584861307</v>
      </c>
      <c r="H3159" t="n">
        <v>0.5230371415138693</v>
      </c>
      <c r="I3159" t="n">
        <v>0.5</v>
      </c>
      <c r="J3159" t="n">
        <v>0.5</v>
      </c>
      <c r="K3159" t="n">
        <v>0.2384814292430654</v>
      </c>
      <c r="L3159" t="n">
        <v>0.2615185707569346</v>
      </c>
      <c r="M3159" t="n">
        <v>0.5</v>
      </c>
    </row>
    <row r="3160">
      <c r="A3160" s="323" t="n">
        <v>46155.52206018518</v>
      </c>
      <c r="B3160" s="82" t="n">
        <v>46155</v>
      </c>
      <c r="C3160" t="n">
        <v>405.8</v>
      </c>
      <c r="D3160" t="n">
        <v>850.8</v>
      </c>
      <c r="E3160" t="n">
        <v>5.3</v>
      </c>
      <c r="F3160" t="n">
        <v>10.6</v>
      </c>
      <c r="G3160" t="n">
        <v>0.4769628584861307</v>
      </c>
      <c r="H3160" t="n">
        <v>0.5230371415138693</v>
      </c>
      <c r="I3160" t="n">
        <v>0.5</v>
      </c>
      <c r="J3160" t="n">
        <v>0.5</v>
      </c>
      <c r="K3160" t="n">
        <v>0.2384814292430654</v>
      </c>
      <c r="L3160" t="n">
        <v>0.2615185707569346</v>
      </c>
      <c r="M3160" t="n">
        <v>0.5</v>
      </c>
    </row>
    <row r="3161">
      <c r="A3161" s="323" t="n">
        <v>46156.2647337963</v>
      </c>
      <c r="B3161" s="82" t="n">
        <v>46156</v>
      </c>
      <c r="C3161" t="n">
        <v>400.5</v>
      </c>
      <c r="D3161" t="n">
        <v>813.8</v>
      </c>
      <c r="E3161" t="n">
        <v>5.2</v>
      </c>
      <c r="F3161" t="n">
        <v>11</v>
      </c>
      <c r="G3161" t="n">
        <v>0.4921356598672893</v>
      </c>
      <c r="H3161" t="n">
        <v>0.5078643401327108</v>
      </c>
      <c r="I3161" t="n">
        <v>0.4727272727272727</v>
      </c>
      <c r="J3161" t="n">
        <v>0.5272727272727272</v>
      </c>
      <c r="K3161" t="n">
        <v>0.2326459483009004</v>
      </c>
      <c r="L3161" t="n">
        <v>0.2400813244263724</v>
      </c>
      <c r="M3161" t="n">
        <v>0.5272727272727272</v>
      </c>
    </row>
    <row r="3162">
      <c r="A3162" s="323" t="n">
        <v>46156.30400462963</v>
      </c>
      <c r="B3162" s="82" t="n">
        <v>46156</v>
      </c>
      <c r="C3162" t="n">
        <v>367.5</v>
      </c>
      <c r="D3162" t="n">
        <v>830.1</v>
      </c>
      <c r="E3162" t="n">
        <v>5.4</v>
      </c>
      <c r="F3162" t="n">
        <v>10.8</v>
      </c>
      <c r="G3162" t="n">
        <v>0.4427177448500181</v>
      </c>
      <c r="H3162" t="n">
        <v>0.557282255149982</v>
      </c>
      <c r="I3162" t="n">
        <v>0.5</v>
      </c>
      <c r="J3162" t="n">
        <v>0.5</v>
      </c>
      <c r="K3162" t="n">
        <v>0.221358872425009</v>
      </c>
      <c r="L3162" t="n">
        <v>0.278641127574991</v>
      </c>
      <c r="M3162" t="n">
        <v>0.5</v>
      </c>
    </row>
    <row r="3163">
      <c r="A3163" s="323" t="n">
        <v>46156.33743055556</v>
      </c>
      <c r="B3163" s="82" t="n">
        <v>46156</v>
      </c>
      <c r="C3163" t="n">
        <v>372.4</v>
      </c>
      <c r="D3163" t="n">
        <v>829.5</v>
      </c>
      <c r="E3163" t="n">
        <v>5.3</v>
      </c>
      <c r="F3163" t="n">
        <v>10.7</v>
      </c>
      <c r="G3163" t="n">
        <v>0.4489451476793249</v>
      </c>
      <c r="H3163" t="n">
        <v>0.5510548523206751</v>
      </c>
      <c r="I3163" t="n">
        <v>0.4953271028037383</v>
      </c>
      <c r="J3163" t="n">
        <v>0.5046728971962616</v>
      </c>
      <c r="K3163" t="n">
        <v>0.2223746993177964</v>
      </c>
      <c r="L3163" t="n">
        <v>0.2729524034859419</v>
      </c>
      <c r="M3163" t="n">
        <v>0.5046728971962616</v>
      </c>
    </row>
    <row r="3164">
      <c r="A3164" s="323" t="n">
        <v>46156.37396990741</v>
      </c>
      <c r="B3164" s="82" t="n">
        <v>46156</v>
      </c>
      <c r="C3164" t="n">
        <v>374.5</v>
      </c>
      <c r="D3164" t="n">
        <v>813.9</v>
      </c>
      <c r="E3164" t="n">
        <v>5.2</v>
      </c>
      <c r="F3164" t="n">
        <v>10.4</v>
      </c>
      <c r="G3164" t="n">
        <v>0.4601302371298686</v>
      </c>
      <c r="H3164" t="n">
        <v>0.5398697628701314</v>
      </c>
      <c r="I3164" t="n">
        <v>0.5</v>
      </c>
      <c r="J3164" t="n">
        <v>0.5</v>
      </c>
      <c r="K3164" t="n">
        <v>0.2300651185649343</v>
      </c>
      <c r="L3164" t="n">
        <v>0.2699348814350657</v>
      </c>
      <c r="M3164" t="n">
        <v>0.5</v>
      </c>
    </row>
    <row r="3165">
      <c r="A3165" s="323" t="n">
        <v>46156.41688657407</v>
      </c>
      <c r="B3165" s="82" t="n">
        <v>46156</v>
      </c>
      <c r="C3165" t="n">
        <v>377.5</v>
      </c>
      <c r="D3165" t="n">
        <v>832.6</v>
      </c>
      <c r="E3165" t="n">
        <v>5.3</v>
      </c>
      <c r="F3165" t="n">
        <v>10.8</v>
      </c>
      <c r="G3165" t="n">
        <v>0.4533989911121787</v>
      </c>
      <c r="H3165" t="n">
        <v>0.5466010088878213</v>
      </c>
      <c r="I3165" t="n">
        <v>0.4907407407407407</v>
      </c>
      <c r="J3165" t="n">
        <v>0.5092592592592593</v>
      </c>
      <c r="K3165" t="n">
        <v>0.2225013567494951</v>
      </c>
      <c r="L3165" t="n">
        <v>0.2682393839912456</v>
      </c>
      <c r="M3165" t="n">
        <v>0.5092592592592593</v>
      </c>
    </row>
    <row r="3166">
      <c r="A3166" s="323" t="n">
        <v>46156.23077546297</v>
      </c>
      <c r="B3166" s="82" t="n">
        <v>46156</v>
      </c>
      <c r="C3166" t="n">
        <v>375.1</v>
      </c>
      <c r="D3166" t="n">
        <v>820.7</v>
      </c>
      <c r="E3166" t="n">
        <v>5.2</v>
      </c>
      <c r="F3166" t="n">
        <v>10.6</v>
      </c>
      <c r="G3166" t="n">
        <v>0.4570488607286463</v>
      </c>
      <c r="H3166" t="n">
        <v>0.5429511392713537</v>
      </c>
      <c r="I3166" t="n">
        <v>0.4905660377358491</v>
      </c>
      <c r="J3166" t="n">
        <v>0.5094339622641509</v>
      </c>
      <c r="K3166" t="n">
        <v>0.2242126486593359</v>
      </c>
      <c r="L3166" t="n">
        <v>0.2663533890765132</v>
      </c>
      <c r="M3166" t="n">
        <v>0.5094339622641509</v>
      </c>
    </row>
    <row r="3167">
      <c r="A3167" s="323" t="n">
        <v>46156.2921412037</v>
      </c>
      <c r="B3167" s="82" t="n">
        <v>46156</v>
      </c>
      <c r="C3167" t="n">
        <v>376.5</v>
      </c>
      <c r="D3167" t="n">
        <v>826.8</v>
      </c>
      <c r="E3167" t="n">
        <v>5.2</v>
      </c>
      <c r="F3167" t="n">
        <v>10.9</v>
      </c>
      <c r="G3167" t="n">
        <v>0.4553701015965167</v>
      </c>
      <c r="H3167" t="n">
        <v>0.5446298984034833</v>
      </c>
      <c r="I3167" t="n">
        <v>0.4770642201834863</v>
      </c>
      <c r="J3167" t="n">
        <v>0.5229357798165137</v>
      </c>
      <c r="K3167" t="n">
        <v>0.2172407824130171</v>
      </c>
      <c r="L3167" t="n">
        <v>0.2598234377704691</v>
      </c>
      <c r="M3167" t="n">
        <v>0.5229357798165137</v>
      </c>
    </row>
    <row r="3168">
      <c r="A3168" s="323" t="n">
        <v>46156.45964120371</v>
      </c>
      <c r="B3168" s="82" t="n">
        <v>46156</v>
      </c>
      <c r="C3168" t="n">
        <v>375.1</v>
      </c>
      <c r="D3168" t="n">
        <v>820.7</v>
      </c>
      <c r="E3168" t="n">
        <v>5.2</v>
      </c>
      <c r="F3168" t="n">
        <v>10.6</v>
      </c>
      <c r="G3168" t="n">
        <v>0.4570488607286463</v>
      </c>
      <c r="H3168" t="n">
        <v>0.5429511392713537</v>
      </c>
      <c r="I3168" t="n">
        <v>0.4905660377358491</v>
      </c>
      <c r="J3168" t="n">
        <v>0.5094339622641509</v>
      </c>
      <c r="K3168" t="n">
        <v>0.2242126486593359</v>
      </c>
      <c r="L3168" t="n">
        <v>0.2663533890765132</v>
      </c>
      <c r="M3168" t="n">
        <v>0.5094339622641509</v>
      </c>
    </row>
    <row r="3169">
      <c r="A3169" s="323" t="n">
        <v>46156.52092592593</v>
      </c>
      <c r="B3169" s="82" t="n">
        <v>46156</v>
      </c>
      <c r="C3169" t="n">
        <v>376.5</v>
      </c>
      <c r="D3169" t="n">
        <v>826.8</v>
      </c>
      <c r="E3169" t="n">
        <v>5.2</v>
      </c>
      <c r="F3169" t="n">
        <v>10.9</v>
      </c>
      <c r="G3169" t="n">
        <v>0.4553701015965167</v>
      </c>
      <c r="H3169" t="n">
        <v>0.5446298984034833</v>
      </c>
      <c r="I3169" t="n">
        <v>0.4770642201834863</v>
      </c>
      <c r="J3169" t="n">
        <v>0.5229357798165137</v>
      </c>
      <c r="K3169" t="n">
        <v>0.2172407824130171</v>
      </c>
      <c r="L3169" t="n">
        <v>0.2598234377704691</v>
      </c>
      <c r="M3169" t="n">
        <v>0.5229357798165137</v>
      </c>
    </row>
    <row r="3170">
      <c r="A3170" s="323" t="n">
        <v>46157.02949074074</v>
      </c>
      <c r="B3170" s="82" t="n">
        <v>46157</v>
      </c>
      <c r="C3170" t="n">
        <v>380.9</v>
      </c>
      <c r="D3170" t="n">
        <v>830.9</v>
      </c>
      <c r="E3170" t="n">
        <v>5.4</v>
      </c>
      <c r="F3170" t="n">
        <v>10.8</v>
      </c>
      <c r="G3170" t="n">
        <v>0.4584185822601998</v>
      </c>
      <c r="H3170" t="n">
        <v>0.5415814177398003</v>
      </c>
      <c r="I3170" t="n">
        <v>0.5</v>
      </c>
      <c r="J3170" t="n">
        <v>0.5</v>
      </c>
      <c r="K3170" t="n">
        <v>0.2292092911300999</v>
      </c>
      <c r="L3170" t="n">
        <v>0.2707907088699001</v>
      </c>
      <c r="M3170" t="n">
        <v>0.5</v>
      </c>
    </row>
    <row r="3171">
      <c r="A3171" s="323" t="n">
        <v>46157.08869212963</v>
      </c>
      <c r="B3171" s="82" t="n">
        <v>46157</v>
      </c>
      <c r="C3171" t="n">
        <v>369.6</v>
      </c>
      <c r="D3171" t="n">
        <v>828.4</v>
      </c>
      <c r="E3171" t="n">
        <v>5.3</v>
      </c>
      <c r="F3171" t="n">
        <v>10.6</v>
      </c>
      <c r="G3171" t="n">
        <v>0.4461612747464993</v>
      </c>
      <c r="H3171" t="n">
        <v>0.5538387252535006</v>
      </c>
      <c r="I3171" t="n">
        <v>0.5</v>
      </c>
      <c r="J3171" t="n">
        <v>0.5</v>
      </c>
      <c r="K3171" t="n">
        <v>0.2230806373732497</v>
      </c>
      <c r="L3171" t="n">
        <v>0.2769193626267503</v>
      </c>
      <c r="M3171" t="n">
        <v>0.5</v>
      </c>
    </row>
    <row r="3172">
      <c r="A3172" s="323" t="n">
        <v>46157.25827546296</v>
      </c>
      <c r="B3172" s="82" t="n">
        <v>46157</v>
      </c>
      <c r="C3172" t="n">
        <v>380.9</v>
      </c>
      <c r="D3172" t="n">
        <v>830.9</v>
      </c>
      <c r="E3172" t="n">
        <v>5.4</v>
      </c>
      <c r="F3172" t="n">
        <v>10.8</v>
      </c>
      <c r="G3172" t="n">
        <v>0.4584185822601998</v>
      </c>
      <c r="H3172" t="n">
        <v>0.5415814177398003</v>
      </c>
      <c r="I3172" t="n">
        <v>0.5</v>
      </c>
      <c r="J3172" t="n">
        <v>0.5</v>
      </c>
      <c r="K3172" t="n">
        <v>0.2292092911300999</v>
      </c>
      <c r="L3172" t="n">
        <v>0.2707907088699001</v>
      </c>
      <c r="M3172" t="n">
        <v>0.5</v>
      </c>
    </row>
    <row r="3173">
      <c r="A3173" s="323" t="n">
        <v>46157.3175</v>
      </c>
      <c r="B3173" s="82" t="n">
        <v>46157</v>
      </c>
      <c r="C3173" t="n">
        <v>369.6</v>
      </c>
      <c r="D3173" t="n">
        <v>828.4</v>
      </c>
      <c r="E3173" t="n">
        <v>5.3</v>
      </c>
      <c r="F3173" t="n">
        <v>10.6</v>
      </c>
      <c r="G3173" t="n">
        <v>0.4461612747464993</v>
      </c>
      <c r="H3173" t="n">
        <v>0.5538387252535006</v>
      </c>
      <c r="I3173" t="n">
        <v>0.5</v>
      </c>
      <c r="J3173" t="n">
        <v>0.5</v>
      </c>
      <c r="K3173" t="n">
        <v>0.2230806373732497</v>
      </c>
      <c r="L3173" t="n">
        <v>0.2769193626267503</v>
      </c>
      <c r="M3173" t="n">
        <v>0.5</v>
      </c>
    </row>
    <row r="3174">
      <c r="A3174" s="323" t="n">
        <v>46157.13435185186</v>
      </c>
      <c r="B3174" s="82" t="n">
        <v>46157</v>
      </c>
      <c r="C3174" t="n">
        <v>380.9</v>
      </c>
      <c r="D3174" t="n">
        <v>843.3</v>
      </c>
      <c r="E3174" t="n">
        <v>5.4</v>
      </c>
      <c r="F3174" t="n">
        <v>10.5</v>
      </c>
      <c r="G3174" t="n">
        <v>0.4516779319340685</v>
      </c>
      <c r="H3174" t="n">
        <v>0.5483220680659314</v>
      </c>
      <c r="I3174" t="n">
        <v>0.5142857142857143</v>
      </c>
      <c r="J3174" t="n">
        <v>0.4857142857142857</v>
      </c>
      <c r="K3174" t="n">
        <v>0.2322915078518067</v>
      </c>
      <c r="L3174" t="n">
        <v>0.2819942064339076</v>
      </c>
      <c r="M3174" t="n">
        <v>0.4857142857142857</v>
      </c>
    </row>
    <row r="3175">
      <c r="A3175" s="323" t="n">
        <v>46157.17954861111</v>
      </c>
      <c r="B3175" s="82" t="n">
        <v>46157</v>
      </c>
      <c r="C3175" t="n">
        <v>358.2</v>
      </c>
      <c r="D3175" t="n">
        <v>828.3</v>
      </c>
      <c r="E3175" t="n">
        <v>5.4</v>
      </c>
      <c r="F3175" t="n">
        <v>10.4</v>
      </c>
      <c r="G3175" t="n">
        <v>0.4324520101412532</v>
      </c>
      <c r="H3175" t="n">
        <v>0.5675479898587468</v>
      </c>
      <c r="I3175" t="n">
        <v>0.5192307692307693</v>
      </c>
      <c r="J3175" t="n">
        <v>0.4807692307692307</v>
      </c>
      <c r="K3175" t="n">
        <v>0.2245423898810353</v>
      </c>
      <c r="L3175" t="n">
        <v>0.2946883793497339</v>
      </c>
      <c r="M3175" t="n">
        <v>0.4807692307692307</v>
      </c>
    </row>
    <row r="3176">
      <c r="A3176" s="323" t="n">
        <v>46157.19748842593</v>
      </c>
      <c r="B3176" s="82" t="n">
        <v>46157</v>
      </c>
      <c r="C3176" t="n">
        <v>372.4</v>
      </c>
      <c r="D3176" t="n">
        <v>839.6</v>
      </c>
      <c r="E3176" t="n">
        <v>5.3</v>
      </c>
      <c r="F3176" t="n">
        <v>10.6</v>
      </c>
      <c r="G3176" t="n">
        <v>0.4435445450214388</v>
      </c>
      <c r="H3176" t="n">
        <v>0.5564554549785613</v>
      </c>
      <c r="I3176" t="n">
        <v>0.5</v>
      </c>
      <c r="J3176" t="n">
        <v>0.5</v>
      </c>
      <c r="K3176" t="n">
        <v>0.2217722725107194</v>
      </c>
      <c r="L3176" t="n">
        <v>0.2782277274892807</v>
      </c>
      <c r="M3176" t="n">
        <v>0.5</v>
      </c>
    </row>
    <row r="3177">
      <c r="A3177" s="323" t="n">
        <v>46157.2340625</v>
      </c>
      <c r="B3177" s="82" t="n">
        <v>46157</v>
      </c>
      <c r="C3177" t="n">
        <v>350.3</v>
      </c>
      <c r="D3177" t="n">
        <v>813.2</v>
      </c>
      <c r="E3177" t="n">
        <v>5.1</v>
      </c>
      <c r="F3177" t="n">
        <v>11</v>
      </c>
      <c r="G3177" t="n">
        <v>0.4307673389080177</v>
      </c>
      <c r="H3177" t="n">
        <v>0.5692326610919823</v>
      </c>
      <c r="I3177" t="n">
        <v>0.4636363636363636</v>
      </c>
      <c r="J3177" t="n">
        <v>0.5363636363636364</v>
      </c>
      <c r="K3177" t="n">
        <v>0.1997194025846264</v>
      </c>
      <c r="L3177" t="n">
        <v>0.2639169610517373</v>
      </c>
      <c r="M3177" t="n">
        <v>0.5363636363636364</v>
      </c>
    </row>
    <row r="3178">
      <c r="A3178" s="323" t="n">
        <v>46158.04540509259</v>
      </c>
      <c r="B3178" s="82" t="n">
        <v>46158</v>
      </c>
      <c r="C3178" t="n">
        <v>355.8</v>
      </c>
      <c r="D3178" t="n">
        <v>806.3</v>
      </c>
      <c r="E3178" t="n">
        <v>5.2</v>
      </c>
      <c r="F3178" t="n">
        <v>11.2</v>
      </c>
      <c r="G3178" t="n">
        <v>0.4412749596924222</v>
      </c>
      <c r="H3178" t="n">
        <v>0.5587250403075777</v>
      </c>
      <c r="I3178" t="n">
        <v>0.4642857142857144</v>
      </c>
      <c r="J3178" t="n">
        <v>0.5357142857142857</v>
      </c>
      <c r="K3178" t="n">
        <v>0.2048776598571961</v>
      </c>
      <c r="L3178" t="n">
        <v>0.2594080544285183</v>
      </c>
      <c r="M3178" t="n">
        <v>0.5357142857142857</v>
      </c>
    </row>
    <row r="3179">
      <c r="A3179" s="323" t="n">
        <v>46158.06534722223</v>
      </c>
      <c r="B3179" s="82" t="n">
        <v>46158</v>
      </c>
      <c r="C3179" t="n">
        <v>368.4</v>
      </c>
      <c r="D3179" t="n">
        <v>834.7</v>
      </c>
      <c r="E3179" t="n">
        <v>5.2</v>
      </c>
      <c r="F3179" t="n">
        <v>10.3</v>
      </c>
      <c r="G3179" t="n">
        <v>0.4413561758715706</v>
      </c>
      <c r="H3179" t="n">
        <v>0.5586438241284294</v>
      </c>
      <c r="I3179" t="n">
        <v>0.5048543689320388</v>
      </c>
      <c r="J3179" t="n">
        <v>0.4951456310679612</v>
      </c>
      <c r="K3179" t="n">
        <v>0.2228205936438997</v>
      </c>
      <c r="L3179" t="n">
        <v>0.2820337752881391</v>
      </c>
      <c r="M3179" t="n">
        <v>0.4951456310679612</v>
      </c>
    </row>
    <row r="3180">
      <c r="A3180" s="323" t="n">
        <v>46158.12447916667</v>
      </c>
      <c r="B3180" s="82" t="n">
        <v>46158</v>
      </c>
      <c r="C3180" t="n">
        <v>356.2</v>
      </c>
      <c r="D3180" t="n">
        <v>826</v>
      </c>
      <c r="E3180" t="n">
        <v>5.1</v>
      </c>
      <c r="F3180" t="n">
        <v>10.2</v>
      </c>
      <c r="G3180" t="n">
        <v>0.4312348668280871</v>
      </c>
      <c r="H3180" t="n">
        <v>0.5687651331719128</v>
      </c>
      <c r="I3180" t="n">
        <v>0.5</v>
      </c>
      <c r="J3180" t="n">
        <v>0.5</v>
      </c>
      <c r="K3180" t="n">
        <v>0.2156174334140436</v>
      </c>
      <c r="L3180" t="n">
        <v>0.2843825665859564</v>
      </c>
      <c r="M3180" t="n">
        <v>0.5</v>
      </c>
    </row>
    <row r="3181">
      <c r="A3181" s="323" t="n">
        <v>46158.16043981481</v>
      </c>
      <c r="B3181" s="82" t="n">
        <v>46158</v>
      </c>
      <c r="C3181" t="n">
        <v>333.5</v>
      </c>
      <c r="D3181" t="n">
        <v>813.2</v>
      </c>
      <c r="E3181" t="n">
        <v>5.6</v>
      </c>
      <c r="F3181" t="n">
        <v>10.1</v>
      </c>
      <c r="G3181" t="n">
        <v>0.4101082144613871</v>
      </c>
      <c r="H3181" t="n">
        <v>0.5898917855386129</v>
      </c>
      <c r="I3181" t="n">
        <v>0.5544554455445544</v>
      </c>
      <c r="J3181" t="n">
        <v>0.4455445544554456</v>
      </c>
      <c r="K3181" t="n">
        <v>0.22738673277067</v>
      </c>
      <c r="L3181" t="n">
        <v>0.3270687127738843</v>
      </c>
      <c r="M3181" t="n">
        <v>0.4455445544554456</v>
      </c>
    </row>
    <row r="3182">
      <c r="A3182" s="323" t="n">
        <v>46158.20184027778</v>
      </c>
      <c r="B3182" s="82" t="n">
        <v>46158</v>
      </c>
      <c r="C3182" t="n">
        <v>400.2</v>
      </c>
      <c r="D3182" t="n">
        <v>814.3</v>
      </c>
      <c r="E3182" t="n">
        <v>5.5</v>
      </c>
      <c r="F3182" t="n">
        <v>10.9</v>
      </c>
      <c r="G3182" t="n">
        <v>0.4914650620164558</v>
      </c>
      <c r="H3182" t="n">
        <v>0.5085349379835441</v>
      </c>
      <c r="I3182" t="n">
        <v>0.5045871559633027</v>
      </c>
      <c r="J3182" t="n">
        <v>0.4954128440366973</v>
      </c>
      <c r="K3182" t="n">
        <v>0.2479869578982117</v>
      </c>
      <c r="L3182" t="n">
        <v>0.256600198065091</v>
      </c>
      <c r="M3182" t="n">
        <v>0.4954128440366973</v>
      </c>
    </row>
    <row r="3183">
      <c r="A3183" s="323" t="n">
        <v>46159.03240740741</v>
      </c>
      <c r="B3183" s="82" t="n">
        <v>46159</v>
      </c>
      <c r="C3183" t="n">
        <v>385.2</v>
      </c>
      <c r="D3183" t="n">
        <v>834.6</v>
      </c>
      <c r="E3183" t="n">
        <v>5.3</v>
      </c>
      <c r="F3183" t="n">
        <v>10.6</v>
      </c>
      <c r="G3183" t="n">
        <v>0.4615384615384615</v>
      </c>
      <c r="H3183" t="n">
        <v>0.5384615384615384</v>
      </c>
      <c r="I3183" t="n">
        <v>0.5</v>
      </c>
      <c r="J3183" t="n">
        <v>0.5</v>
      </c>
      <c r="K3183" t="n">
        <v>0.2307692307692308</v>
      </c>
      <c r="L3183" t="n">
        <v>0.2692307692307692</v>
      </c>
      <c r="M3183" t="n">
        <v>0.5</v>
      </c>
    </row>
    <row r="3184">
      <c r="A3184" s="323" t="n">
        <v>46159.09842592593</v>
      </c>
      <c r="B3184" s="82" t="n">
        <v>46159</v>
      </c>
      <c r="C3184" t="n">
        <v>364.9</v>
      </c>
      <c r="D3184" t="n">
        <v>827.3</v>
      </c>
      <c r="E3184" t="n">
        <v>5.1</v>
      </c>
      <c r="F3184" t="n">
        <v>10.2</v>
      </c>
      <c r="G3184" t="n">
        <v>0.4410733712075426</v>
      </c>
      <c r="H3184" t="n">
        <v>0.5589266287924574</v>
      </c>
      <c r="I3184" t="n">
        <v>0.5</v>
      </c>
      <c r="J3184" t="n">
        <v>0.5</v>
      </c>
      <c r="K3184" t="n">
        <v>0.2205366856037713</v>
      </c>
      <c r="L3184" t="n">
        <v>0.2794633143962287</v>
      </c>
      <c r="M3184" t="n">
        <v>0.5</v>
      </c>
    </row>
    <row r="3185">
      <c r="A3185" s="323" t="n">
        <v>46159.13267361111</v>
      </c>
      <c r="B3185" s="82" t="n">
        <v>46159</v>
      </c>
      <c r="C3185" t="n">
        <v>346.6</v>
      </c>
      <c r="D3185" t="n">
        <v>815.5</v>
      </c>
      <c r="E3185" t="n">
        <v>5.4</v>
      </c>
      <c r="F3185" t="n">
        <v>10.6</v>
      </c>
      <c r="G3185" t="n">
        <v>0.4250153280196199</v>
      </c>
      <c r="H3185" t="n">
        <v>0.5749846719803801</v>
      </c>
      <c r="I3185" t="n">
        <v>0.5094339622641509</v>
      </c>
      <c r="J3185" t="n">
        <v>0.490566037735849</v>
      </c>
      <c r="K3185" t="n">
        <v>0.2165172425760328</v>
      </c>
      <c r="L3185" t="n">
        <v>0.2929167196881182</v>
      </c>
      <c r="M3185" t="n">
        <v>0.490566037735849</v>
      </c>
    </row>
    <row r="3186">
      <c r="A3186" s="323" t="n">
        <v>46157.36318287037</v>
      </c>
      <c r="B3186" s="82" t="n">
        <v>46157</v>
      </c>
      <c r="C3186" t="n">
        <v>380.9</v>
      </c>
      <c r="D3186" t="n">
        <v>843.3</v>
      </c>
      <c r="E3186" t="n">
        <v>5.4</v>
      </c>
      <c r="F3186" t="n">
        <v>10.5</v>
      </c>
      <c r="G3186" t="n">
        <v>0.4516779319340685</v>
      </c>
      <c r="H3186" t="n">
        <v>0.5483220680659314</v>
      </c>
      <c r="I3186" t="n">
        <v>0.5142857142857143</v>
      </c>
      <c r="J3186" t="n">
        <v>0.4857142857142857</v>
      </c>
      <c r="K3186" t="n">
        <v>0.2322915078518067</v>
      </c>
      <c r="L3186" t="n">
        <v>0.2819942064339076</v>
      </c>
      <c r="M3186" t="n">
        <v>0.4857142857142857</v>
      </c>
    </row>
    <row r="3187">
      <c r="A3187" s="323" t="n">
        <v>46157.40827546296</v>
      </c>
      <c r="B3187" s="82" t="n">
        <v>46157</v>
      </c>
      <c r="C3187" t="n">
        <v>358.2</v>
      </c>
      <c r="D3187" t="n">
        <v>828.3</v>
      </c>
      <c r="E3187" t="n">
        <v>5.4</v>
      </c>
      <c r="F3187" t="n">
        <v>10.4</v>
      </c>
      <c r="G3187" t="n">
        <v>0.4324520101412532</v>
      </c>
      <c r="H3187" t="n">
        <v>0.5675479898587468</v>
      </c>
      <c r="I3187" t="n">
        <v>0.5192307692307693</v>
      </c>
      <c r="J3187" t="n">
        <v>0.4807692307692307</v>
      </c>
      <c r="K3187" t="n">
        <v>0.2245423898810353</v>
      </c>
      <c r="L3187" t="n">
        <v>0.2946883793497339</v>
      </c>
      <c r="M3187" t="n">
        <v>0.4807692307692307</v>
      </c>
    </row>
    <row r="3188">
      <c r="A3188" s="323" t="n">
        <v>46157.42626157407</v>
      </c>
      <c r="B3188" s="82" t="n">
        <v>46157</v>
      </c>
      <c r="C3188" t="n">
        <v>372.4</v>
      </c>
      <c r="D3188" t="n">
        <v>839.6</v>
      </c>
      <c r="E3188" t="n">
        <v>5.3</v>
      </c>
      <c r="F3188" t="n">
        <v>10.6</v>
      </c>
      <c r="G3188" t="n">
        <v>0.4435445450214388</v>
      </c>
      <c r="H3188" t="n">
        <v>0.5564554549785613</v>
      </c>
      <c r="I3188" t="n">
        <v>0.5</v>
      </c>
      <c r="J3188" t="n">
        <v>0.5</v>
      </c>
      <c r="K3188" t="n">
        <v>0.2217722725107194</v>
      </c>
      <c r="L3188" t="n">
        <v>0.2782277274892807</v>
      </c>
      <c r="M3188" t="n">
        <v>0.5</v>
      </c>
    </row>
    <row r="3189">
      <c r="A3189" s="323" t="n">
        <v>46157.46285879629</v>
      </c>
      <c r="B3189" s="82" t="n">
        <v>46157</v>
      </c>
      <c r="C3189" t="n">
        <v>350.3</v>
      </c>
      <c r="D3189" t="n">
        <v>813.2</v>
      </c>
      <c r="E3189" t="n">
        <v>5.1</v>
      </c>
      <c r="F3189" t="n">
        <v>11</v>
      </c>
      <c r="G3189" t="n">
        <v>0.4307673389080177</v>
      </c>
      <c r="H3189" t="n">
        <v>0.5692326610919823</v>
      </c>
      <c r="I3189" t="n">
        <v>0.4636363636363636</v>
      </c>
      <c r="J3189" t="n">
        <v>0.5363636363636364</v>
      </c>
      <c r="K3189" t="n">
        <v>0.1997194025846264</v>
      </c>
      <c r="L3189" t="n">
        <v>0.2639169610517373</v>
      </c>
      <c r="M3189" t="n">
        <v>0.5363636363636364</v>
      </c>
    </row>
    <row r="3190">
      <c r="A3190" s="323" t="n">
        <v>46158.27386574074</v>
      </c>
      <c r="B3190" s="82" t="n">
        <v>46158</v>
      </c>
      <c r="C3190" t="n">
        <v>355.8</v>
      </c>
      <c r="D3190" t="n">
        <v>806.3</v>
      </c>
      <c r="E3190" t="n">
        <v>5.2</v>
      </c>
      <c r="F3190" t="n">
        <v>11.2</v>
      </c>
      <c r="G3190" t="n">
        <v>0.4412749596924222</v>
      </c>
      <c r="H3190" t="n">
        <v>0.5587250403075777</v>
      </c>
      <c r="I3190" t="n">
        <v>0.4642857142857144</v>
      </c>
      <c r="J3190" t="n">
        <v>0.5357142857142857</v>
      </c>
      <c r="K3190" t="n">
        <v>0.2048776598571961</v>
      </c>
      <c r="L3190" t="n">
        <v>0.2594080544285183</v>
      </c>
      <c r="M3190" t="n">
        <v>0.5357142857142857</v>
      </c>
    </row>
    <row r="3191">
      <c r="A3191" s="323" t="n">
        <v>46158.29405092593</v>
      </c>
      <c r="B3191" s="82" t="n">
        <v>46158</v>
      </c>
      <c r="C3191" t="n">
        <v>368.4</v>
      </c>
      <c r="D3191" t="n">
        <v>834.7</v>
      </c>
      <c r="E3191" t="n">
        <v>5.2</v>
      </c>
      <c r="F3191" t="n">
        <v>10.3</v>
      </c>
      <c r="G3191" t="n">
        <v>0.4413561758715706</v>
      </c>
      <c r="H3191" t="n">
        <v>0.5586438241284294</v>
      </c>
      <c r="I3191" t="n">
        <v>0.5048543689320388</v>
      </c>
      <c r="J3191" t="n">
        <v>0.4951456310679612</v>
      </c>
      <c r="K3191" t="n">
        <v>0.2228205936438997</v>
      </c>
      <c r="L3191" t="n">
        <v>0.2820337752881391</v>
      </c>
      <c r="M3191" t="n">
        <v>0.4951456310679612</v>
      </c>
    </row>
    <row r="3192">
      <c r="A3192" s="323" t="n">
        <v>46158.35314814815</v>
      </c>
      <c r="B3192" s="82" t="n">
        <v>46158</v>
      </c>
      <c r="C3192" t="n">
        <v>356.2</v>
      </c>
      <c r="D3192" t="n">
        <v>826</v>
      </c>
      <c r="E3192" t="n">
        <v>5.1</v>
      </c>
      <c r="F3192" t="n">
        <v>10.2</v>
      </c>
      <c r="G3192" t="n">
        <v>0.4312348668280871</v>
      </c>
      <c r="H3192" t="n">
        <v>0.5687651331719128</v>
      </c>
      <c r="I3192" t="n">
        <v>0.5</v>
      </c>
      <c r="J3192" t="n">
        <v>0.5</v>
      </c>
      <c r="K3192" t="n">
        <v>0.2156174334140436</v>
      </c>
      <c r="L3192" t="n">
        <v>0.2843825665859564</v>
      </c>
      <c r="M3192" t="n">
        <v>0.5</v>
      </c>
    </row>
    <row r="3193">
      <c r="A3193" s="323" t="n">
        <v>46158.38925925926</v>
      </c>
      <c r="B3193" s="82" t="n">
        <v>46158</v>
      </c>
      <c r="C3193" t="n">
        <v>333.5</v>
      </c>
      <c r="D3193" t="n">
        <v>813.2</v>
      </c>
      <c r="E3193" t="n">
        <v>5.6</v>
      </c>
      <c r="F3193" t="n">
        <v>10.1</v>
      </c>
      <c r="G3193" t="n">
        <v>0.4101082144613871</v>
      </c>
      <c r="H3193" t="n">
        <v>0.5898917855386129</v>
      </c>
      <c r="I3193" t="n">
        <v>0.5544554455445544</v>
      </c>
      <c r="J3193" t="n">
        <v>0.4455445544554456</v>
      </c>
      <c r="K3193" t="n">
        <v>0.22738673277067</v>
      </c>
      <c r="L3193" t="n">
        <v>0.3270687127738843</v>
      </c>
      <c r="M3193" t="n">
        <v>0.4455445544554456</v>
      </c>
    </row>
    <row r="3194">
      <c r="A3194" s="323" t="n">
        <v>46158.43070601852</v>
      </c>
      <c r="B3194" s="82" t="n">
        <v>46158</v>
      </c>
      <c r="C3194" t="n">
        <v>400.2</v>
      </c>
      <c r="D3194" t="n">
        <v>814.3</v>
      </c>
      <c r="E3194" t="n">
        <v>5.5</v>
      </c>
      <c r="F3194" t="n">
        <v>10.9</v>
      </c>
      <c r="G3194" t="n">
        <v>0.4914650620164558</v>
      </c>
      <c r="H3194" t="n">
        <v>0.5085349379835441</v>
      </c>
      <c r="I3194" t="n">
        <v>0.5045871559633027</v>
      </c>
      <c r="J3194" t="n">
        <v>0.4954128440366973</v>
      </c>
      <c r="K3194" t="n">
        <v>0.2479869578982117</v>
      </c>
      <c r="L3194" t="n">
        <v>0.256600198065091</v>
      </c>
      <c r="M3194" t="n">
        <v>0.4954128440366973</v>
      </c>
    </row>
    <row r="3195">
      <c r="A3195" s="323" t="n">
        <v>46159.26119212963</v>
      </c>
      <c r="B3195" s="82" t="n">
        <v>46159</v>
      </c>
      <c r="C3195" t="n">
        <v>385.2</v>
      </c>
      <c r="D3195" t="n">
        <v>834.6</v>
      </c>
      <c r="E3195" t="n">
        <v>5.3</v>
      </c>
      <c r="F3195" t="n">
        <v>10.6</v>
      </c>
      <c r="G3195" t="n">
        <v>0.4615384615384615</v>
      </c>
      <c r="H3195" t="n">
        <v>0.5384615384615384</v>
      </c>
      <c r="I3195" t="n">
        <v>0.5</v>
      </c>
      <c r="J3195" t="n">
        <v>0.5</v>
      </c>
      <c r="K3195" t="n">
        <v>0.2307692307692308</v>
      </c>
      <c r="L3195" t="n">
        <v>0.2692307692307692</v>
      </c>
      <c r="M3195" t="n">
        <v>0.5</v>
      </c>
    </row>
    <row r="3196">
      <c r="A3196" s="323" t="n">
        <v>46159.32717592592</v>
      </c>
      <c r="B3196" s="82" t="n">
        <v>46159</v>
      </c>
      <c r="C3196" t="n">
        <v>364.9</v>
      </c>
      <c r="D3196" t="n">
        <v>827.3</v>
      </c>
      <c r="E3196" t="n">
        <v>5.1</v>
      </c>
      <c r="F3196" t="n">
        <v>10.2</v>
      </c>
      <c r="G3196" t="n">
        <v>0.4410733712075426</v>
      </c>
      <c r="H3196" t="n">
        <v>0.5589266287924574</v>
      </c>
      <c r="I3196" t="n">
        <v>0.5</v>
      </c>
      <c r="J3196" t="n">
        <v>0.5</v>
      </c>
      <c r="K3196" t="n">
        <v>0.2205366856037713</v>
      </c>
      <c r="L3196" t="n">
        <v>0.2794633143962287</v>
      </c>
      <c r="M3196" t="n">
        <v>0.5</v>
      </c>
    </row>
    <row r="3197">
      <c r="A3197" s="323" t="n">
        <v>46159.36142361111</v>
      </c>
      <c r="B3197" s="82" t="n">
        <v>46159</v>
      </c>
      <c r="C3197" t="n">
        <v>346.6</v>
      </c>
      <c r="D3197" t="n">
        <v>815.5</v>
      </c>
      <c r="E3197" t="n">
        <v>5.4</v>
      </c>
      <c r="F3197" t="n">
        <v>10.6</v>
      </c>
      <c r="G3197" t="n">
        <v>0.4250153280196199</v>
      </c>
      <c r="H3197" t="n">
        <v>0.5749846719803801</v>
      </c>
      <c r="I3197" t="n">
        <v>0.5094339622641509</v>
      </c>
      <c r="J3197" t="n">
        <v>0.490566037735849</v>
      </c>
      <c r="K3197" t="n">
        <v>0.2165172425760328</v>
      </c>
      <c r="L3197" t="n">
        <v>0.2929167196881182</v>
      </c>
      <c r="M3197" t="n">
        <v>0.490566037735849</v>
      </c>
    </row>
    <row r="3198">
      <c r="A3198" s="323" t="n">
        <v>46159.18950231482</v>
      </c>
      <c r="B3198" s="82" t="n">
        <v>46159</v>
      </c>
      <c r="C3198" t="n">
        <v>362.4</v>
      </c>
      <c r="D3198" t="n">
        <v>830.3</v>
      </c>
      <c r="E3198" t="n">
        <v>5.3</v>
      </c>
      <c r="F3198" t="n">
        <v>10.7</v>
      </c>
      <c r="G3198" t="n">
        <v>0.4364687462363001</v>
      </c>
      <c r="H3198" t="n">
        <v>0.5635312537636998</v>
      </c>
      <c r="I3198" t="n">
        <v>0.4953271028037383</v>
      </c>
      <c r="J3198" t="n">
        <v>0.5046728971962616</v>
      </c>
      <c r="K3198" t="n">
        <v>0.2161947995376066</v>
      </c>
      <c r="L3198" t="n">
        <v>0.2791323032661317</v>
      </c>
      <c r="M3198" t="n">
        <v>0.5046728971962616</v>
      </c>
    </row>
    <row r="3199">
      <c r="A3199" s="323" t="n">
        <v>46159.23533564815</v>
      </c>
      <c r="B3199" s="82" t="n">
        <v>46159</v>
      </c>
      <c r="C3199" t="n">
        <v>361.6</v>
      </c>
      <c r="D3199" t="n">
        <v>835.2</v>
      </c>
      <c r="E3199" t="n">
        <v>5.4</v>
      </c>
      <c r="F3199" t="n">
        <v>10.6</v>
      </c>
      <c r="G3199" t="n">
        <v>0.4329501915708812</v>
      </c>
      <c r="H3199" t="n">
        <v>0.5670498084291188</v>
      </c>
      <c r="I3199" t="n">
        <v>0.5094339622641509</v>
      </c>
      <c r="J3199" t="n">
        <v>0.490566037735849</v>
      </c>
      <c r="K3199" t="n">
        <v>0.2205595315549772</v>
      </c>
      <c r="L3199" t="n">
        <v>0.2888744307091737</v>
      </c>
      <c r="M3199" t="n">
        <v>0.490566037735849</v>
      </c>
    </row>
    <row r="3200">
      <c r="A3200" s="323" t="n">
        <v>46159.29018518519</v>
      </c>
      <c r="B3200" s="82" t="n">
        <v>46159</v>
      </c>
      <c r="C3200" t="n">
        <v>375.1</v>
      </c>
      <c r="D3200" t="n">
        <v>818.6</v>
      </c>
      <c r="E3200" t="n">
        <v>5</v>
      </c>
      <c r="F3200" t="n">
        <v>10.5</v>
      </c>
      <c r="G3200" t="n">
        <v>0.4582213535304178</v>
      </c>
      <c r="H3200" t="n">
        <v>0.5417786464695822</v>
      </c>
      <c r="I3200" t="n">
        <v>0.4761904761904762</v>
      </c>
      <c r="J3200" t="n">
        <v>0.5238095238095238</v>
      </c>
      <c r="K3200" t="n">
        <v>0.2182006445382942</v>
      </c>
      <c r="L3200" t="n">
        <v>0.257989831652182</v>
      </c>
      <c r="M3200" t="n">
        <v>0.5238095238095238</v>
      </c>
    </row>
    <row r="3201">
      <c r="A3201" s="323" t="n">
        <v>46160.0422800926</v>
      </c>
      <c r="B3201" s="82" t="n">
        <v>46160</v>
      </c>
      <c r="C3201" t="n">
        <v>377.5</v>
      </c>
      <c r="D3201" t="n">
        <v>830.4</v>
      </c>
      <c r="E3201" t="n">
        <v>5.3</v>
      </c>
      <c r="F3201" t="n">
        <v>10.4</v>
      </c>
      <c r="G3201" t="n">
        <v>0.4546001926782274</v>
      </c>
      <c r="H3201" t="n">
        <v>0.5453998073217726</v>
      </c>
      <c r="I3201" t="n">
        <v>0.5096153846153846</v>
      </c>
      <c r="J3201" t="n">
        <v>0.4903846153846154</v>
      </c>
      <c r="K3201" t="n">
        <v>0.2316712520379428</v>
      </c>
      <c r="L3201" t="n">
        <v>0.2779441325774418</v>
      </c>
      <c r="M3201" t="n">
        <v>0.4903846153846154</v>
      </c>
    </row>
    <row r="3202">
      <c r="A3202" s="323" t="n">
        <v>46160.08153935185</v>
      </c>
      <c r="B3202" s="82" t="n">
        <v>46160</v>
      </c>
      <c r="C3202" t="n">
        <v>372.6</v>
      </c>
      <c r="D3202" t="n">
        <v>827.3</v>
      </c>
      <c r="E3202" t="n">
        <v>5.4</v>
      </c>
      <c r="F3202" t="n">
        <v>10.6</v>
      </c>
      <c r="G3202" t="n">
        <v>0.4503807566783513</v>
      </c>
      <c r="H3202" t="n">
        <v>0.5496192433216487</v>
      </c>
      <c r="I3202" t="n">
        <v>0.5094339622641509</v>
      </c>
      <c r="J3202" t="n">
        <v>0.490566037735849</v>
      </c>
      <c r="K3202" t="n">
        <v>0.229439253402179</v>
      </c>
      <c r="L3202" t="n">
        <v>0.279994708861972</v>
      </c>
      <c r="M3202" t="n">
        <v>0.490566037735849</v>
      </c>
    </row>
    <row r="3203">
      <c r="A3203" s="323" t="n">
        <v>46160.13021990741</v>
      </c>
      <c r="B3203" s="82" t="n">
        <v>46160</v>
      </c>
      <c r="C3203" t="n">
        <v>375.4</v>
      </c>
      <c r="D3203" t="n">
        <v>830.3</v>
      </c>
      <c r="E3203" t="n">
        <v>5.3</v>
      </c>
      <c r="F3203" t="n">
        <v>10.6</v>
      </c>
      <c r="G3203" t="n">
        <v>0.4521257376851741</v>
      </c>
      <c r="H3203" t="n">
        <v>0.5478742623148259</v>
      </c>
      <c r="I3203" t="n">
        <v>0.5</v>
      </c>
      <c r="J3203" t="n">
        <v>0.5</v>
      </c>
      <c r="K3203" t="n">
        <v>0.226062868842587</v>
      </c>
      <c r="L3203" t="n">
        <v>0.273937131157413</v>
      </c>
      <c r="M3203" t="n">
        <v>0.5</v>
      </c>
    </row>
    <row r="3204">
      <c r="A3204" s="323" t="n">
        <v>46160.15133101852</v>
      </c>
      <c r="B3204" s="82" t="n">
        <v>46160</v>
      </c>
      <c r="C3204" t="n">
        <v>377.3</v>
      </c>
      <c r="D3204" t="n">
        <v>819</v>
      </c>
      <c r="E3204" t="n">
        <v>5.3</v>
      </c>
      <c r="F3204" t="n">
        <v>10.3</v>
      </c>
      <c r="G3204" t="n">
        <v>0.4606837606837607</v>
      </c>
      <c r="H3204" t="n">
        <v>0.5393162393162393</v>
      </c>
      <c r="I3204" t="n">
        <v>0.5145631067961165</v>
      </c>
      <c r="J3204" t="n">
        <v>0.4854368932038836</v>
      </c>
      <c r="K3204" t="n">
        <v>0.2370508671479545</v>
      </c>
      <c r="L3204" t="n">
        <v>0.277512239648162</v>
      </c>
      <c r="M3204" t="n">
        <v>0.4854368932038836</v>
      </c>
    </row>
    <row r="3205">
      <c r="A3205" s="323" t="n">
        <v>46160.2040162037</v>
      </c>
      <c r="B3205" s="82" t="n">
        <v>46160</v>
      </c>
      <c r="C3205" t="n">
        <v>357.5</v>
      </c>
      <c r="D3205" t="n">
        <v>821.1</v>
      </c>
      <c r="E3205" t="n">
        <v>5.4</v>
      </c>
      <c r="F3205" t="n">
        <v>10.3</v>
      </c>
      <c r="G3205" t="n">
        <v>0.4353915479235172</v>
      </c>
      <c r="H3205" t="n">
        <v>0.5646084520764828</v>
      </c>
      <c r="I3205" t="n">
        <v>0.5242718446601942</v>
      </c>
      <c r="J3205" t="n">
        <v>0.4757281553398058</v>
      </c>
      <c r="K3205" t="n">
        <v>0.2282635299793197</v>
      </c>
      <c r="L3205" t="n">
        <v>0.2960083146808745</v>
      </c>
      <c r="M3205" t="n">
        <v>0.4757281553398058</v>
      </c>
    </row>
    <row r="3206">
      <c r="A3206" s="323" t="n">
        <v>46160.23194444444</v>
      </c>
      <c r="B3206" s="82" t="n">
        <v>46160</v>
      </c>
      <c r="C3206" t="n">
        <v>362.2</v>
      </c>
      <c r="D3206" t="n">
        <v>853.7</v>
      </c>
      <c r="E3206" t="n">
        <v>5.5</v>
      </c>
      <c r="F3206" t="n">
        <v>10.3</v>
      </c>
      <c r="G3206" t="n">
        <v>0.424270821131545</v>
      </c>
      <c r="H3206" t="n">
        <v>0.575729178868455</v>
      </c>
      <c r="I3206" t="n">
        <v>0.5339805825242718</v>
      </c>
      <c r="J3206" t="n">
        <v>0.4660194174757282</v>
      </c>
      <c r="K3206" t="n">
        <v>0.2265523802158735</v>
      </c>
      <c r="L3206" t="n">
        <v>0.3074282023083983</v>
      </c>
      <c r="M3206" t="n">
        <v>0.4660194174757282</v>
      </c>
    </row>
    <row r="3207">
      <c r="A3207" s="323" t="n">
        <v>46160.29275462963</v>
      </c>
      <c r="B3207" s="82" t="n">
        <v>46160</v>
      </c>
      <c r="C3207" t="n">
        <v>375.2</v>
      </c>
      <c r="D3207" t="n">
        <v>826.7</v>
      </c>
      <c r="E3207" t="n">
        <v>5.5</v>
      </c>
      <c r="F3207" t="n">
        <v>10.4</v>
      </c>
      <c r="G3207" t="n">
        <v>0.45385266723116</v>
      </c>
      <c r="H3207" t="n">
        <v>0.54614733276884</v>
      </c>
      <c r="I3207" t="n">
        <v>0.5288461538461539</v>
      </c>
      <c r="J3207" t="n">
        <v>0.4711538461538461</v>
      </c>
      <c r="K3207" t="n">
        <v>0.2400182374780173</v>
      </c>
      <c r="L3207" t="n">
        <v>0.2888279163681365</v>
      </c>
      <c r="M3207" t="n">
        <v>0.4711538461538461</v>
      </c>
    </row>
    <row r="3208">
      <c r="A3208" s="323" t="n">
        <v>46161.0365625</v>
      </c>
      <c r="B3208" s="82" t="n">
        <v>46161</v>
      </c>
      <c r="C3208" t="n">
        <v>364.2</v>
      </c>
      <c r="D3208" t="n">
        <v>808</v>
      </c>
      <c r="E3208" t="n">
        <v>5.2</v>
      </c>
      <c r="F3208" t="n">
        <v>10.5</v>
      </c>
      <c r="G3208" t="n">
        <v>0.4507425742574258</v>
      </c>
      <c r="H3208" t="n">
        <v>0.5492574257425743</v>
      </c>
      <c r="I3208" t="n">
        <v>0.4952380952380953</v>
      </c>
      <c r="J3208" t="n">
        <v>0.5047619047619047</v>
      </c>
      <c r="K3208" t="n">
        <v>0.2232248939179632</v>
      </c>
      <c r="L3208" t="n">
        <v>0.2720132013201321</v>
      </c>
      <c r="M3208" t="n">
        <v>0.5047619047619047</v>
      </c>
    </row>
    <row r="3209">
      <c r="A3209" s="323" t="n">
        <v>46161.06773148148</v>
      </c>
      <c r="B3209" s="82" t="n">
        <v>46161</v>
      </c>
      <c r="C3209" t="n">
        <v>358.2</v>
      </c>
      <c r="D3209" t="n">
        <v>824.9</v>
      </c>
      <c r="E3209" t="n">
        <v>5.2</v>
      </c>
      <c r="F3209" t="n">
        <v>10.6</v>
      </c>
      <c r="G3209" t="n">
        <v>0.4342344526609286</v>
      </c>
      <c r="H3209" t="n">
        <v>0.5657655473390714</v>
      </c>
      <c r="I3209" t="n">
        <v>0.4905660377358491</v>
      </c>
      <c r="J3209" t="n">
        <v>0.5094339622641509</v>
      </c>
      <c r="K3209" t="n">
        <v>0.2130206748902669</v>
      </c>
      <c r="L3209" t="n">
        <v>0.2775453628455822</v>
      </c>
      <c r="M3209" t="n">
        <v>0.5094339622641509</v>
      </c>
    </row>
    <row r="3210">
      <c r="A3210" s="323" t="n">
        <v>46161.10638888889</v>
      </c>
      <c r="B3210" s="82" t="n">
        <v>46161</v>
      </c>
      <c r="C3210" t="n">
        <v>375.6</v>
      </c>
      <c r="D3210" t="n">
        <v>821.1</v>
      </c>
      <c r="E3210" t="n">
        <v>5.2</v>
      </c>
      <c r="F3210" t="n">
        <v>10.5</v>
      </c>
      <c r="G3210" t="n">
        <v>0.4574351479722324</v>
      </c>
      <c r="H3210" t="n">
        <v>0.5425648520277676</v>
      </c>
      <c r="I3210" t="n">
        <v>0.4952380952380953</v>
      </c>
      <c r="J3210" t="n">
        <v>0.5047619047619047</v>
      </c>
      <c r="K3210" t="n">
        <v>0.2265393113767246</v>
      </c>
      <c r="L3210" t="n">
        <v>0.2686987838613706</v>
      </c>
      <c r="M3210" t="n">
        <v>0.5047619047619047</v>
      </c>
    </row>
    <row r="3211">
      <c r="A3211" s="323" t="n">
        <v>46161.19574074074</v>
      </c>
      <c r="B3211" s="82" t="n">
        <v>46161</v>
      </c>
      <c r="C3211" t="n">
        <v>371.5</v>
      </c>
      <c r="D3211" t="n">
        <v>834.3</v>
      </c>
      <c r="E3211" t="n">
        <v>5.2</v>
      </c>
      <c r="F3211" t="n">
        <v>10.4</v>
      </c>
      <c r="G3211" t="n">
        <v>0.4452834711734389</v>
      </c>
      <c r="H3211" t="n">
        <v>0.5547165288265612</v>
      </c>
      <c r="I3211" t="n">
        <v>0.5</v>
      </c>
      <c r="J3211" t="n">
        <v>0.5</v>
      </c>
      <c r="K3211" t="n">
        <v>0.2226417355867194</v>
      </c>
      <c r="L3211" t="n">
        <v>0.2773582644132806</v>
      </c>
      <c r="M3211" t="n">
        <v>0.5</v>
      </c>
    </row>
    <row r="3212">
      <c r="A3212" s="323" t="n">
        <v>46161.23813657407</v>
      </c>
      <c r="B3212" s="82" t="n">
        <v>46161</v>
      </c>
      <c r="C3212" t="n">
        <v>376.6</v>
      </c>
      <c r="D3212" t="n">
        <v>833.4</v>
      </c>
      <c r="E3212" t="n">
        <v>5.3</v>
      </c>
      <c r="F3212" t="n">
        <v>10.5</v>
      </c>
      <c r="G3212" t="n">
        <v>0.4518838492920567</v>
      </c>
      <c r="H3212" t="n">
        <v>0.5481161507079433</v>
      </c>
      <c r="I3212" t="n">
        <v>0.5047619047619047</v>
      </c>
      <c r="J3212" t="n">
        <v>0.4952380952380953</v>
      </c>
      <c r="K3212" t="n">
        <v>0.2280937524998</v>
      </c>
      <c r="L3212" t="n">
        <v>0.2766681522621047</v>
      </c>
      <c r="M3212" t="n">
        <v>0.4952380952380953</v>
      </c>
    </row>
    <row r="3213">
      <c r="A3213" s="323" t="n">
        <v>46161.28138888889</v>
      </c>
      <c r="B3213" s="82" t="n">
        <v>46161</v>
      </c>
      <c r="C3213" t="n">
        <v>378.2</v>
      </c>
      <c r="D3213" t="n">
        <v>832.6</v>
      </c>
      <c r="E3213" t="n">
        <v>5.3</v>
      </c>
      <c r="F3213" t="n">
        <v>10.6</v>
      </c>
      <c r="G3213" t="n">
        <v>0.4542397309632477</v>
      </c>
      <c r="H3213" t="n">
        <v>0.5457602690367523</v>
      </c>
      <c r="I3213" t="n">
        <v>0.5</v>
      </c>
      <c r="J3213" t="n">
        <v>0.5</v>
      </c>
      <c r="K3213" t="n">
        <v>0.2271198654816238</v>
      </c>
      <c r="L3213" t="n">
        <v>0.2728801345183762</v>
      </c>
      <c r="M3213" t="n">
        <v>0.5</v>
      </c>
    </row>
    <row r="3214">
      <c r="A3214" s="323" t="n">
        <v>46162.03518518519</v>
      </c>
      <c r="B3214" s="82" t="n">
        <v>46162</v>
      </c>
      <c r="C3214" t="n">
        <v>396.2</v>
      </c>
      <c r="D3214" t="n">
        <v>822</v>
      </c>
      <c r="E3214" t="n">
        <v>5.5</v>
      </c>
      <c r="F3214" t="n">
        <v>10.5</v>
      </c>
      <c r="G3214" t="n">
        <v>0.4819951338199513</v>
      </c>
      <c r="H3214" t="n">
        <v>0.5180048661800487</v>
      </c>
      <c r="I3214" t="n">
        <v>0.5238095238095238</v>
      </c>
      <c r="J3214" t="n">
        <v>0.4761904761904762</v>
      </c>
      <c r="K3214" t="n">
        <v>0.2524736415247364</v>
      </c>
      <c r="L3214" t="n">
        <v>0.2713358822847874</v>
      </c>
      <c r="M3214" t="n">
        <v>0.4761904761904762</v>
      </c>
    </row>
    <row r="3215">
      <c r="A3215" s="323" t="n">
        <v>46162.08149305556</v>
      </c>
      <c r="B3215" s="82" t="n">
        <v>46162</v>
      </c>
      <c r="C3215" t="n">
        <v>374</v>
      </c>
      <c r="D3215" t="n">
        <v>815.7</v>
      </c>
      <c r="E3215" t="n">
        <v>5</v>
      </c>
      <c r="F3215" t="n">
        <v>10.5</v>
      </c>
      <c r="G3215" t="n">
        <v>0.4585019002084099</v>
      </c>
      <c r="H3215" t="n">
        <v>0.54149809979159</v>
      </c>
      <c r="I3215" t="n">
        <v>0.4761904761904762</v>
      </c>
      <c r="J3215" t="n">
        <v>0.5238095238095238</v>
      </c>
      <c r="K3215" t="n">
        <v>0.2183342381944809</v>
      </c>
      <c r="L3215" t="n">
        <v>0.2578562379959952</v>
      </c>
      <c r="M3215" t="n">
        <v>0.5238095238095238</v>
      </c>
    </row>
    <row r="3216">
      <c r="A3216" s="323" t="n">
        <v>46162.11684027778</v>
      </c>
      <c r="B3216" s="82" t="n">
        <v>46162</v>
      </c>
      <c r="C3216" t="n">
        <v>377.5</v>
      </c>
      <c r="D3216" t="n">
        <v>825.4</v>
      </c>
      <c r="E3216" t="n">
        <v>5.4</v>
      </c>
      <c r="F3216" t="n">
        <v>10.3</v>
      </c>
      <c r="G3216" t="n">
        <v>0.4573540101768839</v>
      </c>
      <c r="H3216" t="n">
        <v>0.5426459898231161</v>
      </c>
      <c r="I3216" t="n">
        <v>0.5242718446601942</v>
      </c>
      <c r="J3216" t="n">
        <v>0.4757281553398058</v>
      </c>
      <c r="K3216" t="n">
        <v>0.2397778305781721</v>
      </c>
      <c r="L3216" t="n">
        <v>0.284494014082022</v>
      </c>
      <c r="M3216" t="n">
        <v>0.4757281553398058</v>
      </c>
    </row>
    <row r="3217">
      <c r="A3217" s="323" t="n">
        <v>46162.1597800926</v>
      </c>
      <c r="B3217" s="82" t="n">
        <v>46162</v>
      </c>
      <c r="C3217" t="n">
        <v>374.4</v>
      </c>
      <c r="D3217" t="n">
        <v>819</v>
      </c>
      <c r="E3217" t="n">
        <v>5.2</v>
      </c>
      <c r="F3217" t="n">
        <v>10.2</v>
      </c>
      <c r="G3217" t="n">
        <v>0.4571428571428571</v>
      </c>
      <c r="H3217" t="n">
        <v>0.5428571428571429</v>
      </c>
      <c r="I3217" t="n">
        <v>0.5098039215686275</v>
      </c>
      <c r="J3217" t="n">
        <v>0.4901960784313725</v>
      </c>
      <c r="K3217" t="n">
        <v>0.2330532212885154</v>
      </c>
      <c r="L3217" t="n">
        <v>0.2767507002801121</v>
      </c>
      <c r="M3217" t="n">
        <v>0.4901960784313725</v>
      </c>
    </row>
    <row r="3218">
      <c r="A3218" s="323" t="n">
        <v>46162.1978125</v>
      </c>
      <c r="B3218" s="82" t="n">
        <v>46162</v>
      </c>
      <c r="C3218" t="n">
        <v>372.8</v>
      </c>
      <c r="D3218" t="n">
        <v>848.4</v>
      </c>
      <c r="E3218" t="n">
        <v>5.2</v>
      </c>
      <c r="F3218" t="n">
        <v>10.4</v>
      </c>
      <c r="G3218" t="n">
        <v>0.4394153701084395</v>
      </c>
      <c r="H3218" t="n">
        <v>0.5605846298915605</v>
      </c>
      <c r="I3218" t="n">
        <v>0.5</v>
      </c>
      <c r="J3218" t="n">
        <v>0.5</v>
      </c>
      <c r="K3218" t="n">
        <v>0.2197076850542197</v>
      </c>
      <c r="L3218" t="n">
        <v>0.2802923149457803</v>
      </c>
      <c r="M3218" t="n">
        <v>0.5</v>
      </c>
    </row>
    <row r="3219">
      <c r="A3219" s="323" t="n">
        <v>46162.23653935185</v>
      </c>
      <c r="B3219" s="82" t="n">
        <v>46162</v>
      </c>
      <c r="C3219" t="n">
        <v>370.5</v>
      </c>
      <c r="D3219" t="n">
        <v>840.2</v>
      </c>
      <c r="E3219" t="n">
        <v>5.3</v>
      </c>
      <c r="F3219" t="n">
        <v>10.5</v>
      </c>
      <c r="G3219" t="n">
        <v>0.4409664365627232</v>
      </c>
      <c r="H3219" t="n">
        <v>0.5590335634372768</v>
      </c>
      <c r="I3219" t="n">
        <v>0.5047619047619047</v>
      </c>
      <c r="J3219" t="n">
        <v>0.4952380952380953</v>
      </c>
      <c r="K3219" t="n">
        <v>0.2225830584554698</v>
      </c>
      <c r="L3219" t="n">
        <v>0.282178846306435</v>
      </c>
      <c r="M3219" t="n">
        <v>0.4952380952380953</v>
      </c>
    </row>
    <row r="3220">
      <c r="A3220" s="323" t="n">
        <v>46162.27743055556</v>
      </c>
      <c r="B3220" s="82" t="n">
        <v>46162</v>
      </c>
      <c r="C3220" t="n">
        <v>385.5</v>
      </c>
      <c r="D3220" t="n">
        <v>821.8</v>
      </c>
      <c r="E3220" t="n">
        <v>5.3</v>
      </c>
      <c r="F3220" t="n">
        <v>10.4</v>
      </c>
      <c r="G3220" t="n">
        <v>0.4690922365539061</v>
      </c>
      <c r="H3220" t="n">
        <v>0.5309077634460939</v>
      </c>
      <c r="I3220" t="n">
        <v>0.5096153846153846</v>
      </c>
      <c r="J3220" t="n">
        <v>0.4903846153846154</v>
      </c>
      <c r="K3220" t="n">
        <v>0.2390566205515098</v>
      </c>
      <c r="L3220" t="n">
        <v>0.2705587640638747</v>
      </c>
      <c r="M3220" t="n">
        <v>0.4903846153846154</v>
      </c>
    </row>
    <row r="3221">
      <c r="A3221" s="323" t="n">
        <v>46163.06505787037</v>
      </c>
      <c r="B3221" s="82" t="n">
        <v>46163</v>
      </c>
      <c r="C3221" t="n">
        <v>364.5</v>
      </c>
      <c r="D3221" t="n">
        <v>832.4</v>
      </c>
      <c r="E3221" t="n">
        <v>5.2</v>
      </c>
      <c r="F3221" t="n">
        <v>10.2</v>
      </c>
      <c r="G3221" t="n">
        <v>0.4378904372897646</v>
      </c>
      <c r="H3221" t="n">
        <v>0.5621095627102355</v>
      </c>
      <c r="I3221" t="n">
        <v>0.5098039215686275</v>
      </c>
      <c r="J3221" t="n">
        <v>0.4901960784313725</v>
      </c>
      <c r="K3221" t="n">
        <v>0.2232382621477231</v>
      </c>
      <c r="L3221" t="n">
        <v>0.2865656594209044</v>
      </c>
      <c r="M3221" t="n">
        <v>0.4901960784313725</v>
      </c>
    </row>
    <row r="3222">
      <c r="A3222" s="323" t="n">
        <v>46163.10805555555</v>
      </c>
      <c r="B3222" s="82" t="n">
        <v>46163</v>
      </c>
      <c r="C3222" t="n">
        <v>391.8</v>
      </c>
      <c r="D3222" t="n">
        <v>844.8</v>
      </c>
      <c r="E3222" t="n">
        <v>5.2</v>
      </c>
      <c r="F3222" t="n">
        <v>10.7</v>
      </c>
      <c r="G3222" t="n">
        <v>0.4637784090909091</v>
      </c>
      <c r="H3222" t="n">
        <v>0.5362215909090908</v>
      </c>
      <c r="I3222" t="n">
        <v>0.485981308411215</v>
      </c>
      <c r="J3222" t="n">
        <v>0.514018691588785</v>
      </c>
      <c r="K3222" t="n">
        <v>0.2253876380628717</v>
      </c>
      <c r="L3222" t="n">
        <v>0.2605936703483432</v>
      </c>
      <c r="M3222" t="n">
        <v>0.514018691588785</v>
      </c>
    </row>
    <row r="3223">
      <c r="A3223" s="323" t="n">
        <v>46163.1472337963</v>
      </c>
      <c r="B3223" s="82" t="n">
        <v>46163</v>
      </c>
      <c r="C3223" t="n">
        <v>374.4</v>
      </c>
      <c r="D3223" t="n">
        <v>838.2</v>
      </c>
      <c r="E3223" t="n">
        <v>5.5</v>
      </c>
      <c r="F3223" t="n">
        <v>10.5</v>
      </c>
      <c r="G3223" t="n">
        <v>0.446671438797423</v>
      </c>
      <c r="H3223" t="n">
        <v>0.553328561202577</v>
      </c>
      <c r="I3223" t="n">
        <v>0.5238095238095238</v>
      </c>
      <c r="J3223" t="n">
        <v>0.4761904761904762</v>
      </c>
      <c r="K3223" t="n">
        <v>0.233970753655793</v>
      </c>
      <c r="L3223" t="n">
        <v>0.2898387701537308</v>
      </c>
      <c r="M3223" t="n">
        <v>0.4761904761904762</v>
      </c>
    </row>
    <row r="3224">
      <c r="A3224" s="323" t="n">
        <v>46163.1996412037</v>
      </c>
      <c r="B3224" s="82" t="n">
        <v>46163</v>
      </c>
      <c r="C3224" t="n">
        <v>368.5</v>
      </c>
      <c r="D3224" t="n">
        <v>830.2</v>
      </c>
      <c r="E3224" t="n">
        <v>5.5</v>
      </c>
      <c r="F3224" t="n">
        <v>10.3</v>
      </c>
      <c r="G3224" t="n">
        <v>0.4438689472416285</v>
      </c>
      <c r="H3224" t="n">
        <v>0.5561310527583715</v>
      </c>
      <c r="I3224" t="n">
        <v>0.5339805825242718</v>
      </c>
      <c r="J3224" t="n">
        <v>0.4660194174757282</v>
      </c>
      <c r="K3224" t="n">
        <v>0.2370173990125201</v>
      </c>
      <c r="L3224" t="n">
        <v>0.2969631835117518</v>
      </c>
      <c r="M3224" t="n">
        <v>0.4660194174757282</v>
      </c>
    </row>
    <row r="3225">
      <c r="A3225" s="323" t="n">
        <v>46163.23984953704</v>
      </c>
      <c r="B3225" s="82" t="n">
        <v>46163</v>
      </c>
      <c r="C3225" t="n">
        <v>376.2</v>
      </c>
      <c r="D3225" t="n">
        <v>838.2</v>
      </c>
      <c r="E3225" t="n">
        <v>5.4</v>
      </c>
      <c r="F3225" t="n">
        <v>10.7</v>
      </c>
      <c r="G3225" t="n">
        <v>0.4488188976377953</v>
      </c>
      <c r="H3225" t="n">
        <v>0.5511811023622047</v>
      </c>
      <c r="I3225" t="n">
        <v>0.5046728971962617</v>
      </c>
      <c r="J3225" t="n">
        <v>0.4953271028037383</v>
      </c>
      <c r="K3225" t="n">
        <v>0.2265067333872986</v>
      </c>
      <c r="L3225" t="n">
        <v>0.2781661638089632</v>
      </c>
      <c r="M3225" t="n">
        <v>0.4953271028037383</v>
      </c>
    </row>
    <row r="3226">
      <c r="A3226" s="323" t="n">
        <v>46163.28348379629</v>
      </c>
      <c r="B3226" s="82" t="n">
        <v>46163</v>
      </c>
      <c r="C3226" t="n">
        <v>380.1</v>
      </c>
      <c r="D3226" t="n">
        <v>835.4</v>
      </c>
      <c r="E3226" t="n">
        <v>5.3</v>
      </c>
      <c r="F3226" t="n">
        <v>10.6</v>
      </c>
      <c r="G3226" t="n">
        <v>0.4549916207804645</v>
      </c>
      <c r="H3226" t="n">
        <v>0.5450083792195355</v>
      </c>
      <c r="I3226" t="n">
        <v>0.5</v>
      </c>
      <c r="J3226" t="n">
        <v>0.5</v>
      </c>
      <c r="K3226" t="n">
        <v>0.2274958103902323</v>
      </c>
      <c r="L3226" t="n">
        <v>0.2725041896097677</v>
      </c>
      <c r="M3226" t="n">
        <v>0.5</v>
      </c>
    </row>
    <row r="3227">
      <c r="A3227" s="323" t="n">
        <v>46164.03753472222</v>
      </c>
      <c r="B3227" s="82" t="n">
        <v>46164</v>
      </c>
      <c r="C3227" t="n">
        <v>398.4</v>
      </c>
      <c r="D3227" t="n">
        <v>822.6</v>
      </c>
      <c r="E3227" t="n">
        <v>5.2</v>
      </c>
      <c r="F3227" t="n">
        <v>10.3</v>
      </c>
      <c r="G3227" t="n">
        <v>0.4843180160466812</v>
      </c>
      <c r="H3227" t="n">
        <v>0.5156819839533188</v>
      </c>
      <c r="I3227" t="n">
        <v>0.5048543689320388</v>
      </c>
      <c r="J3227" t="n">
        <v>0.4951456310679612</v>
      </c>
      <c r="K3227" t="n">
        <v>0.2445100663536643</v>
      </c>
      <c r="L3227" t="n">
        <v>0.2603443025783745</v>
      </c>
      <c r="M3227" t="n">
        <v>0.4951456310679612</v>
      </c>
    </row>
    <row r="3228">
      <c r="A3228" s="323" t="n">
        <v>46164.07385416667</v>
      </c>
      <c r="B3228" s="82" t="n">
        <v>46164</v>
      </c>
      <c r="C3228" t="n">
        <v>360</v>
      </c>
      <c r="D3228" t="n">
        <v>826.3</v>
      </c>
      <c r="E3228" t="n">
        <v>5.3</v>
      </c>
      <c r="F3228" t="n">
        <v>10.5</v>
      </c>
      <c r="G3228" t="n">
        <v>0.4356771148493284</v>
      </c>
      <c r="H3228" t="n">
        <v>0.5643228851506716</v>
      </c>
      <c r="I3228" t="n">
        <v>0.5047619047619047</v>
      </c>
      <c r="J3228" t="n">
        <v>0.4952380952380953</v>
      </c>
      <c r="K3228" t="n">
        <v>0.2199132103525181</v>
      </c>
      <c r="L3228" t="n">
        <v>0.2848486944093866</v>
      </c>
      <c r="M3228" t="n">
        <v>0.4952380952380953</v>
      </c>
    </row>
    <row r="3229">
      <c r="A3229" s="323" t="n">
        <v>46164.11361111111</v>
      </c>
      <c r="B3229" s="82" t="n">
        <v>46164</v>
      </c>
      <c r="C3229" t="n">
        <v>370.4</v>
      </c>
      <c r="D3229" t="n">
        <v>822.9</v>
      </c>
      <c r="E3229" t="n">
        <v>5</v>
      </c>
      <c r="F3229" t="n">
        <v>10.5</v>
      </c>
      <c r="G3229" t="n">
        <v>0.4501154453761089</v>
      </c>
      <c r="H3229" t="n">
        <v>0.5498845546238912</v>
      </c>
      <c r="I3229" t="n">
        <v>0.4761904761904762</v>
      </c>
      <c r="J3229" t="n">
        <v>0.5238095238095238</v>
      </c>
      <c r="K3229" t="n">
        <v>0.2143406882743376</v>
      </c>
      <c r="L3229" t="n">
        <v>0.2618497879161387</v>
      </c>
      <c r="M3229" t="n">
        <v>0.5238095238095238</v>
      </c>
    </row>
    <row r="3230">
      <c r="A3230" s="323" t="n">
        <v>46164.16995370371</v>
      </c>
      <c r="B3230" s="82" t="n">
        <v>46164</v>
      </c>
      <c r="C3230" t="n">
        <v>365.6</v>
      </c>
      <c r="D3230" t="n">
        <v>828.3</v>
      </c>
      <c r="E3230" t="n">
        <v>5.1</v>
      </c>
      <c r="F3230" t="n">
        <v>10.6</v>
      </c>
      <c r="G3230" t="n">
        <v>0.4413859712664494</v>
      </c>
      <c r="H3230" t="n">
        <v>0.5586140287335506</v>
      </c>
      <c r="I3230" t="n">
        <v>0.4811320754716981</v>
      </c>
      <c r="J3230" t="n">
        <v>0.5188679245283019</v>
      </c>
      <c r="K3230" t="n">
        <v>0.2123649484395181</v>
      </c>
      <c r="L3230" t="n">
        <v>0.26876712703218</v>
      </c>
      <c r="M3230" t="n">
        <v>0.5188679245283019</v>
      </c>
    </row>
    <row r="3231">
      <c r="A3231" s="323" t="n">
        <v>46164.20646990741</v>
      </c>
      <c r="B3231" s="82" t="n">
        <v>46164</v>
      </c>
      <c r="C3231" t="n">
        <v>378.4</v>
      </c>
      <c r="D3231" t="n">
        <v>822.6</v>
      </c>
      <c r="E3231" t="n">
        <v>5.1</v>
      </c>
      <c r="F3231" t="n">
        <v>10.4</v>
      </c>
      <c r="G3231" t="n">
        <v>0.4600048626306832</v>
      </c>
      <c r="H3231" t="n">
        <v>0.5399951373693168</v>
      </c>
      <c r="I3231" t="n">
        <v>0.4903846153846153</v>
      </c>
      <c r="J3231" t="n">
        <v>0.5096153846153847</v>
      </c>
      <c r="K3231" t="n">
        <v>0.2255793076362004</v>
      </c>
      <c r="L3231" t="n">
        <v>0.2648053077484149</v>
      </c>
      <c r="M3231" t="n">
        <v>0.5096153846153847</v>
      </c>
    </row>
    <row r="3232">
      <c r="A3232" s="323" t="n">
        <v>46164.2375</v>
      </c>
      <c r="B3232" s="82" t="n">
        <v>46164</v>
      </c>
      <c r="C3232" t="n">
        <v>380.1</v>
      </c>
      <c r="D3232" t="n">
        <v>834.5</v>
      </c>
      <c r="E3232" t="n">
        <v>5.2</v>
      </c>
      <c r="F3232" t="n">
        <v>10.5</v>
      </c>
      <c r="G3232" t="n">
        <v>0.4554823247453565</v>
      </c>
      <c r="H3232" t="n">
        <v>0.5445176752546435</v>
      </c>
      <c r="I3232" t="n">
        <v>0.4952380952380953</v>
      </c>
      <c r="J3232" t="n">
        <v>0.5047619047619047</v>
      </c>
      <c r="K3232" t="n">
        <v>0.2255721989215099</v>
      </c>
      <c r="L3232" t="n">
        <v>0.2696658963165853</v>
      </c>
      <c r="M3232" t="n">
        <v>0.5047619047619047</v>
      </c>
    </row>
    <row r="3233">
      <c r="A3233" s="323" t="n">
        <v>46164.28270833333</v>
      </c>
      <c r="B3233" s="82" t="n">
        <v>46164</v>
      </c>
      <c r="C3233" t="n">
        <v>365.1</v>
      </c>
      <c r="D3233" t="n">
        <v>830.2</v>
      </c>
      <c r="E3233" t="n">
        <v>5.7</v>
      </c>
      <c r="F3233" t="n">
        <v>10.9</v>
      </c>
      <c r="G3233" t="n">
        <v>0.4397735485425199</v>
      </c>
      <c r="H3233" t="n">
        <v>0.5602264514574801</v>
      </c>
      <c r="I3233" t="n">
        <v>0.5229357798165137</v>
      </c>
      <c r="J3233" t="n">
        <v>0.4770642201834863</v>
      </c>
      <c r="K3233" t="n">
        <v>0.2299733235497581</v>
      </c>
      <c r="L3233" t="n">
        <v>0.2929624562667556</v>
      </c>
      <c r="M3233" t="n">
        <v>0.4770642201834863</v>
      </c>
    </row>
    <row r="3234">
      <c r="A3234" s="323" t="n">
        <v>46165.03844907408</v>
      </c>
      <c r="B3234" s="82" t="n">
        <v>46165</v>
      </c>
      <c r="C3234" t="n">
        <v>377.1</v>
      </c>
      <c r="D3234" t="n">
        <v>826.2</v>
      </c>
      <c r="E3234" t="n">
        <v>5.3</v>
      </c>
      <c r="F3234" t="n">
        <v>10.3</v>
      </c>
      <c r="G3234" t="n">
        <v>0.4564270152505447</v>
      </c>
      <c r="H3234" t="n">
        <v>0.5435729847494554</v>
      </c>
      <c r="I3234" t="n">
        <v>0.5145631067961165</v>
      </c>
      <c r="J3234" t="n">
        <v>0.4854368932038836</v>
      </c>
      <c r="K3234" t="n">
        <v>0.2348605029929987</v>
      </c>
      <c r="L3234" t="n">
        <v>0.2797026038031178</v>
      </c>
      <c r="M3234" t="n">
        <v>0.4854368932038836</v>
      </c>
    </row>
    <row r="3235">
      <c r="A3235" s="323" t="n">
        <v>46165.07357638889</v>
      </c>
      <c r="B3235" s="82" t="n">
        <v>46165</v>
      </c>
      <c r="C3235" t="n">
        <v>358.6</v>
      </c>
      <c r="D3235" t="n">
        <v>822.9</v>
      </c>
      <c r="E3235" t="n">
        <v>5.4</v>
      </c>
      <c r="F3235" t="n">
        <v>10.4</v>
      </c>
      <c r="G3235" t="n">
        <v>0.4357759144489003</v>
      </c>
      <c r="H3235" t="n">
        <v>0.5642240855510997</v>
      </c>
      <c r="I3235" t="n">
        <v>0.5192307692307693</v>
      </c>
      <c r="J3235" t="n">
        <v>0.4807692307692307</v>
      </c>
      <c r="K3235" t="n">
        <v>0.2262682632715444</v>
      </c>
      <c r="L3235" t="n">
        <v>0.2929625059592249</v>
      </c>
      <c r="M3235" t="n">
        <v>0.4807692307692307</v>
      </c>
    </row>
    <row r="3236">
      <c r="A3236" s="323" t="n">
        <v>46165.10834490741</v>
      </c>
      <c r="B3236" s="82" t="n">
        <v>46165</v>
      </c>
      <c r="C3236" t="n">
        <v>360.2</v>
      </c>
      <c r="D3236" t="n">
        <v>832</v>
      </c>
      <c r="E3236" t="n">
        <v>5.2</v>
      </c>
      <c r="F3236" t="n">
        <v>10.3</v>
      </c>
      <c r="G3236" t="n">
        <v>0.4329326923076923</v>
      </c>
      <c r="H3236" t="n">
        <v>0.5670673076923077</v>
      </c>
      <c r="I3236" t="n">
        <v>0.5048543689320388</v>
      </c>
      <c r="J3236" t="n">
        <v>0.4951456310679612</v>
      </c>
      <c r="K3236" t="n">
        <v>0.2185679611650485</v>
      </c>
      <c r="L3236" t="n">
        <v>0.2862864077669903</v>
      </c>
      <c r="M3236" t="n">
        <v>0.4951456310679612</v>
      </c>
    </row>
    <row r="3237">
      <c r="A3237" s="323" t="n">
        <v>46165.15035879629</v>
      </c>
      <c r="B3237" s="82" t="n">
        <v>46165</v>
      </c>
      <c r="C3237" t="n">
        <v>361.2</v>
      </c>
      <c r="D3237" t="n">
        <v>825</v>
      </c>
      <c r="E3237" t="n">
        <v>5.5</v>
      </c>
      <c r="F3237" t="n">
        <v>10.4</v>
      </c>
      <c r="G3237" t="n">
        <v>0.4378181818181818</v>
      </c>
      <c r="H3237" t="n">
        <v>0.5621818181818182</v>
      </c>
      <c r="I3237" t="n">
        <v>0.5288461538461539</v>
      </c>
      <c r="J3237" t="n">
        <v>0.4711538461538461</v>
      </c>
      <c r="K3237" t="n">
        <v>0.2315384615384616</v>
      </c>
      <c r="L3237" t="n">
        <v>0.2973076923076923</v>
      </c>
      <c r="M3237" t="n">
        <v>0.4711538461538461</v>
      </c>
    </row>
    <row r="3238">
      <c r="A3238" s="323" t="n">
        <v>46166.03842592592</v>
      </c>
      <c r="B3238" s="82" t="n">
        <v>46166</v>
      </c>
      <c r="C3238" t="n">
        <v>383.3</v>
      </c>
      <c r="D3238" t="n">
        <v>828.6</v>
      </c>
      <c r="E3238" t="n">
        <v>5.2</v>
      </c>
      <c r="F3238" t="n">
        <v>10.7</v>
      </c>
      <c r="G3238" t="n">
        <v>0.4625874969828627</v>
      </c>
      <c r="H3238" t="n">
        <v>0.5374125030171374</v>
      </c>
      <c r="I3238" t="n">
        <v>0.485981308411215</v>
      </c>
      <c r="J3238" t="n">
        <v>0.514018691588785</v>
      </c>
      <c r="K3238" t="n">
        <v>0.2248088770384006</v>
      </c>
      <c r="L3238" t="n">
        <v>0.2611724313728145</v>
      </c>
      <c r="M3238" t="n">
        <v>0.514018691588785</v>
      </c>
    </row>
    <row r="3239">
      <c r="A3239" s="323" t="n">
        <v>46166.06003472222</v>
      </c>
      <c r="B3239" s="82" t="n">
        <v>46166</v>
      </c>
      <c r="C3239" t="n">
        <v>380.2</v>
      </c>
      <c r="D3239" t="n">
        <v>822.5</v>
      </c>
      <c r="E3239" t="n">
        <v>5.3</v>
      </c>
      <c r="F3239" t="n">
        <v>10.6</v>
      </c>
      <c r="G3239" t="n">
        <v>0.4622492401215805</v>
      </c>
      <c r="H3239" t="n">
        <v>0.5377507598784195</v>
      </c>
      <c r="I3239" t="n">
        <v>0.5</v>
      </c>
      <c r="J3239" t="n">
        <v>0.5</v>
      </c>
      <c r="K3239" t="n">
        <v>0.2311246200607903</v>
      </c>
      <c r="L3239" t="n">
        <v>0.2688753799392097</v>
      </c>
      <c r="M3239" t="n">
        <v>0.5</v>
      </c>
    </row>
    <row r="3240">
      <c r="A3240" s="323" t="n">
        <v>46166.10258101852</v>
      </c>
      <c r="B3240" s="82" t="n">
        <v>46166</v>
      </c>
      <c r="C3240" t="n">
        <v>368.2</v>
      </c>
      <c r="D3240" t="n">
        <v>825.2</v>
      </c>
      <c r="E3240" t="n">
        <v>5.2</v>
      </c>
      <c r="F3240" t="n">
        <v>10.8</v>
      </c>
      <c r="G3240" t="n">
        <v>0.4461948618516723</v>
      </c>
      <c r="H3240" t="n">
        <v>0.5538051381483278</v>
      </c>
      <c r="I3240" t="n">
        <v>0.4814814814814815</v>
      </c>
      <c r="J3240" t="n">
        <v>0.5185185185185185</v>
      </c>
      <c r="K3240" t="n">
        <v>0.2148345631137681</v>
      </c>
      <c r="L3240" t="n">
        <v>0.2666469183677134</v>
      </c>
      <c r="M3240" t="n">
        <v>0.5185185185185185</v>
      </c>
    </row>
    <row r="3241">
      <c r="A3241" s="323" t="n">
        <v>46166.14881944445</v>
      </c>
      <c r="B3241" s="82" t="n">
        <v>46166</v>
      </c>
      <c r="C3241" t="n">
        <v>383.1</v>
      </c>
      <c r="D3241" t="n">
        <v>820.9</v>
      </c>
      <c r="E3241" t="n">
        <v>5.2</v>
      </c>
      <c r="F3241" t="n">
        <v>10.5</v>
      </c>
      <c r="G3241" t="n">
        <v>0.4666829090023146</v>
      </c>
      <c r="H3241" t="n">
        <v>0.5333170909976854</v>
      </c>
      <c r="I3241" t="n">
        <v>0.4952380952380953</v>
      </c>
      <c r="J3241" t="n">
        <v>0.5047619047619047</v>
      </c>
      <c r="K3241" t="n">
        <v>0.2311191549344796</v>
      </c>
      <c r="L3241" t="n">
        <v>0.2641189403036157</v>
      </c>
      <c r="M3241" t="n">
        <v>0.5047619047619047</v>
      </c>
    </row>
    <row r="3242">
      <c r="A3242" s="323" t="n">
        <v>46166.19266203704</v>
      </c>
      <c r="B3242" s="82" t="n">
        <v>46166</v>
      </c>
      <c r="C3242" t="n">
        <v>368.6</v>
      </c>
      <c r="D3242" t="n">
        <v>817.5</v>
      </c>
      <c r="E3242" t="n">
        <v>5.3</v>
      </c>
      <c r="F3242" t="n">
        <v>10.7</v>
      </c>
      <c r="G3242" t="n">
        <v>0.4508868501529052</v>
      </c>
      <c r="H3242" t="n">
        <v>0.5491131498470948</v>
      </c>
      <c r="I3242" t="n">
        <v>0.4953271028037383</v>
      </c>
      <c r="J3242" t="n">
        <v>0.5046728971962616</v>
      </c>
      <c r="K3242" t="n">
        <v>0.2233364771785419</v>
      </c>
      <c r="L3242" t="n">
        <v>0.2719906256251965</v>
      </c>
      <c r="M3242" t="n">
        <v>0.5046728971962616</v>
      </c>
    </row>
    <row r="3243">
      <c r="A3243" s="323" t="n">
        <v>46166.23050925926</v>
      </c>
      <c r="B3243" s="82" t="n">
        <v>46166</v>
      </c>
      <c r="C3243" t="n">
        <v>378.5</v>
      </c>
      <c r="D3243" t="n">
        <v>821.5</v>
      </c>
      <c r="E3243" t="n">
        <v>5.2</v>
      </c>
      <c r="F3243" t="n">
        <v>10.6</v>
      </c>
      <c r="G3243" t="n">
        <v>0.4607425441265977</v>
      </c>
      <c r="H3243" t="n">
        <v>0.5392574558734023</v>
      </c>
      <c r="I3243" t="n">
        <v>0.4905660377358491</v>
      </c>
      <c r="J3243" t="n">
        <v>0.5094339622641509</v>
      </c>
      <c r="K3243" t="n">
        <v>0.2260246442885196</v>
      </c>
      <c r="L3243" t="n">
        <v>0.2645413934473295</v>
      </c>
      <c r="M3243" t="n">
        <v>0.5094339622641509</v>
      </c>
    </row>
    <row r="3244">
      <c r="A3244" s="323" t="n">
        <v>46166.27306712963</v>
      </c>
      <c r="B3244" s="82" t="n">
        <v>46166</v>
      </c>
      <c r="C3244" t="n">
        <v>378.2</v>
      </c>
      <c r="D3244" t="n">
        <v>820.3</v>
      </c>
      <c r="E3244" t="n">
        <v>5.4</v>
      </c>
      <c r="F3244" t="n">
        <v>10.5</v>
      </c>
      <c r="G3244" t="n">
        <v>0.4610508350603438</v>
      </c>
      <c r="H3244" t="n">
        <v>0.5389491649396562</v>
      </c>
      <c r="I3244" t="n">
        <v>0.5142857142857143</v>
      </c>
      <c r="J3244" t="n">
        <v>0.4857142857142857</v>
      </c>
      <c r="K3244" t="n">
        <v>0.237111858031034</v>
      </c>
      <c r="L3244" t="n">
        <v>0.2771738562546803</v>
      </c>
      <c r="M3244" t="n">
        <v>0.4857142857142857</v>
      </c>
    </row>
    <row r="3245">
      <c r="A3245" s="323" t="n">
        <v>46167.02458333333</v>
      </c>
      <c r="B3245" s="82" t="n">
        <v>46167</v>
      </c>
      <c r="C3245" t="n">
        <v>384.2</v>
      </c>
      <c r="D3245" t="n">
        <v>835.6</v>
      </c>
      <c r="E3245" t="n">
        <v>5.2</v>
      </c>
      <c r="F3245" t="n">
        <v>10.5</v>
      </c>
      <c r="G3245" t="n">
        <v>0.4597893729056965</v>
      </c>
      <c r="H3245" t="n">
        <v>0.5402106270943036</v>
      </c>
      <c r="I3245" t="n">
        <v>0.4952380952380953</v>
      </c>
      <c r="J3245" t="n">
        <v>0.5047619047619047</v>
      </c>
      <c r="K3245" t="n">
        <v>0.2277052132485354</v>
      </c>
      <c r="L3245" t="n">
        <v>0.2675328819895599</v>
      </c>
      <c r="M3245" t="n">
        <v>0.5047619047619047</v>
      </c>
    </row>
    <row r="3246">
      <c r="A3246" s="323" t="n">
        <v>46167.06135416667</v>
      </c>
      <c r="B3246" s="82" t="n">
        <v>46167</v>
      </c>
      <c r="C3246" t="n">
        <v>368.5</v>
      </c>
      <c r="D3246" t="n">
        <v>823.6</v>
      </c>
      <c r="E3246" t="n">
        <v>5.3</v>
      </c>
      <c r="F3246" t="n">
        <v>10.6</v>
      </c>
      <c r="G3246" t="n">
        <v>0.447425934919864</v>
      </c>
      <c r="H3246" t="n">
        <v>0.552574065080136</v>
      </c>
      <c r="I3246" t="n">
        <v>0.5</v>
      </c>
      <c r="J3246" t="n">
        <v>0.5</v>
      </c>
      <c r="K3246" t="n">
        <v>0.223712967459932</v>
      </c>
      <c r="L3246" t="n">
        <v>0.276287032540068</v>
      </c>
      <c r="M3246" t="n">
        <v>0.5</v>
      </c>
    </row>
    <row r="3247">
      <c r="A3247" s="323" t="n">
        <v>46167.11459490741</v>
      </c>
      <c r="B3247" s="82" t="n">
        <v>46167</v>
      </c>
      <c r="C3247" t="n">
        <v>374.5</v>
      </c>
      <c r="D3247" t="n">
        <v>820.3</v>
      </c>
      <c r="E3247" t="n">
        <v>5.3</v>
      </c>
      <c r="F3247" t="n">
        <v>10.5</v>
      </c>
      <c r="G3247" t="n">
        <v>0.4565402901377545</v>
      </c>
      <c r="H3247" t="n">
        <v>0.5434597098622455</v>
      </c>
      <c r="I3247" t="n">
        <v>0.5047619047619047</v>
      </c>
      <c r="J3247" t="n">
        <v>0.4952380952380953</v>
      </c>
      <c r="K3247" t="n">
        <v>0.2304441464504856</v>
      </c>
      <c r="L3247" t="n">
        <v>0.2743177583114191</v>
      </c>
      <c r="M3247" t="n">
        <v>0.4952380952380953</v>
      </c>
    </row>
    <row r="3248">
      <c r="A3248" s="323" t="n">
        <v>46167.15127314815</v>
      </c>
      <c r="B3248" s="82" t="n">
        <v>46167</v>
      </c>
      <c r="C3248" t="n">
        <v>387.6</v>
      </c>
      <c r="D3248" t="n">
        <v>829.4</v>
      </c>
      <c r="E3248" t="n">
        <v>5.5</v>
      </c>
      <c r="F3248" t="n">
        <v>10.2</v>
      </c>
      <c r="G3248" t="n">
        <v>0.4673257776706053</v>
      </c>
      <c r="H3248" t="n">
        <v>0.5326742223293947</v>
      </c>
      <c r="I3248" t="n">
        <v>0.5392156862745099</v>
      </c>
      <c r="J3248" t="n">
        <v>0.4607843137254902</v>
      </c>
      <c r="K3248" t="n">
        <v>0.2519893899204245</v>
      </c>
      <c r="L3248" t="n">
        <v>0.2872262963540854</v>
      </c>
      <c r="M3248" t="n">
        <v>0.4607843137254902</v>
      </c>
    </row>
    <row r="3249">
      <c r="A3249" s="323" t="n">
        <v>46167.26030092593</v>
      </c>
      <c r="B3249" s="82" t="n">
        <v>46167</v>
      </c>
      <c r="C3249" t="n">
        <v>367.7</v>
      </c>
      <c r="D3249" t="n">
        <v>827.6</v>
      </c>
      <c r="E3249" t="n">
        <v>5.3</v>
      </c>
      <c r="F3249" t="n">
        <v>10.8</v>
      </c>
      <c r="G3249" t="n">
        <v>0.444296761720638</v>
      </c>
      <c r="H3249" t="n">
        <v>0.5557032382793621</v>
      </c>
      <c r="I3249" t="n">
        <v>0.4907407407407407</v>
      </c>
      <c r="J3249" t="n">
        <v>0.5092592592592593</v>
      </c>
      <c r="K3249" t="n">
        <v>0.2180345219554982</v>
      </c>
      <c r="L3249" t="n">
        <v>0.2727062187852425</v>
      </c>
      <c r="M3249" t="n">
        <v>0.5092592592592593</v>
      </c>
    </row>
    <row r="3250">
      <c r="A3250" s="323" t="n">
        <v>46167.27612268519</v>
      </c>
      <c r="B3250" s="82" t="n">
        <v>46167</v>
      </c>
      <c r="C3250" t="n">
        <v>365.6</v>
      </c>
      <c r="D3250" t="n">
        <v>824.6</v>
      </c>
      <c r="E3250" t="n">
        <v>5.2</v>
      </c>
      <c r="F3250" t="n">
        <v>10.7</v>
      </c>
      <c r="G3250" t="n">
        <v>0.4433664807179238</v>
      </c>
      <c r="H3250" t="n">
        <v>0.5566335192820762</v>
      </c>
      <c r="I3250" t="n">
        <v>0.485981308411215</v>
      </c>
      <c r="J3250" t="n">
        <v>0.514018691588785</v>
      </c>
      <c r="K3250" t="n">
        <v>0.2154678224049724</v>
      </c>
      <c r="L3250" t="n">
        <v>0.2705134860062426</v>
      </c>
      <c r="M3250" t="n">
        <v>0.514018691588785</v>
      </c>
    </row>
    <row r="3251">
      <c r="A3251" s="323" t="n">
        <v>46168.04548611111</v>
      </c>
      <c r="B3251" s="82" t="n">
        <v>46168</v>
      </c>
      <c r="C3251" t="n">
        <v>378.5</v>
      </c>
      <c r="D3251" t="n">
        <v>839.7</v>
      </c>
      <c r="E3251" t="n">
        <v>5.2</v>
      </c>
      <c r="F3251" t="n">
        <v>10.4</v>
      </c>
      <c r="G3251" t="n">
        <v>0.4507562224604025</v>
      </c>
      <c r="H3251" t="n">
        <v>0.5492437775395975</v>
      </c>
      <c r="I3251" t="n">
        <v>0.5</v>
      </c>
      <c r="J3251" t="n">
        <v>0.5</v>
      </c>
      <c r="K3251" t="n">
        <v>0.2253781112302012</v>
      </c>
      <c r="L3251" t="n">
        <v>0.2746218887697988</v>
      </c>
      <c r="M3251" t="n">
        <v>0.5</v>
      </c>
    </row>
    <row r="3252">
      <c r="A3252" s="323" t="n">
        <v>46168.08070601852</v>
      </c>
      <c r="B3252" s="82" t="n">
        <v>46168</v>
      </c>
      <c r="C3252" t="n">
        <v>370.5</v>
      </c>
      <c r="D3252" t="n">
        <v>812</v>
      </c>
      <c r="E3252" t="n">
        <v>5.2</v>
      </c>
      <c r="F3252" t="n">
        <v>10.4</v>
      </c>
      <c r="G3252" t="n">
        <v>0.4562807881773399</v>
      </c>
      <c r="H3252" t="n">
        <v>0.5437192118226601</v>
      </c>
      <c r="I3252" t="n">
        <v>0.5</v>
      </c>
      <c r="J3252" t="n">
        <v>0.5</v>
      </c>
      <c r="K3252" t="n">
        <v>0.22814039408867</v>
      </c>
      <c r="L3252" t="n">
        <v>0.2718596059113301</v>
      </c>
      <c r="M3252" t="n">
        <v>0.5</v>
      </c>
    </row>
    <row r="3253">
      <c r="A3253" s="323" t="n">
        <v>46168.12543981482</v>
      </c>
      <c r="B3253" s="82" t="n">
        <v>46168</v>
      </c>
      <c r="C3253" t="n">
        <v>380.9</v>
      </c>
      <c r="D3253" t="n">
        <v>825.9</v>
      </c>
      <c r="E3253" t="n">
        <v>5.4</v>
      </c>
      <c r="F3253" t="n">
        <v>10.5</v>
      </c>
      <c r="G3253" t="n">
        <v>0.4611938491342777</v>
      </c>
      <c r="H3253" t="n">
        <v>0.5388061508657223</v>
      </c>
      <c r="I3253" t="n">
        <v>0.5142857142857143</v>
      </c>
      <c r="J3253" t="n">
        <v>0.4857142857142857</v>
      </c>
      <c r="K3253" t="n">
        <v>0.2371854081262</v>
      </c>
      <c r="L3253" t="n">
        <v>0.2771003061595143</v>
      </c>
      <c r="M3253" t="n">
        <v>0.4857142857142857</v>
      </c>
    </row>
    <row r="3254">
      <c r="A3254" s="323" t="n">
        <v>46168.1533912037</v>
      </c>
      <c r="B3254" s="82" t="n">
        <v>46168</v>
      </c>
      <c r="C3254" t="n">
        <v>376.2</v>
      </c>
      <c r="D3254" t="n">
        <v>821.6</v>
      </c>
      <c r="E3254" t="n">
        <v>5.3</v>
      </c>
      <c r="F3254" t="n">
        <v>10.6</v>
      </c>
      <c r="G3254" t="n">
        <v>0.4578870496592015</v>
      </c>
      <c r="H3254" t="n">
        <v>0.5421129503407984</v>
      </c>
      <c r="I3254" t="n">
        <v>0.5</v>
      </c>
      <c r="J3254" t="n">
        <v>0.5</v>
      </c>
      <c r="K3254" t="n">
        <v>0.2289435248296008</v>
      </c>
      <c r="L3254" t="n">
        <v>0.2710564751703992</v>
      </c>
      <c r="M3254" t="n">
        <v>0.5</v>
      </c>
    </row>
    <row r="3255">
      <c r="A3255" s="323" t="n">
        <v>46168.21550925926</v>
      </c>
      <c r="B3255" s="82" t="n">
        <v>46168</v>
      </c>
      <c r="C3255" t="n">
        <v>375.1</v>
      </c>
      <c r="D3255" t="n">
        <v>823.9</v>
      </c>
      <c r="E3255" t="n">
        <v>5.2</v>
      </c>
      <c r="F3255" t="n">
        <v>10.7</v>
      </c>
      <c r="G3255" t="n">
        <v>0.4552736982643525</v>
      </c>
      <c r="H3255" t="n">
        <v>0.5447263017356475</v>
      </c>
      <c r="I3255" t="n">
        <v>0.485981308411215</v>
      </c>
      <c r="J3255" t="n">
        <v>0.514018691588785</v>
      </c>
      <c r="K3255" t="n">
        <v>0.2212545075677227</v>
      </c>
      <c r="L3255" t="n">
        <v>0.2647268008434923</v>
      </c>
      <c r="M3255" t="n">
        <v>0.514018691588785</v>
      </c>
    </row>
    <row r="3256">
      <c r="A3256" s="323" t="n">
        <v>46168.2409375</v>
      </c>
      <c r="B3256" s="82" t="n">
        <v>46168</v>
      </c>
      <c r="C3256" t="n">
        <v>359.5</v>
      </c>
      <c r="D3256" t="n">
        <v>820.2</v>
      </c>
      <c r="E3256" t="n">
        <v>5.2</v>
      </c>
      <c r="F3256" t="n">
        <v>10.4</v>
      </c>
      <c r="G3256" t="n">
        <v>0.4383077298219946</v>
      </c>
      <c r="H3256" t="n">
        <v>0.5616922701780054</v>
      </c>
      <c r="I3256" t="n">
        <v>0.5</v>
      </c>
      <c r="J3256" t="n">
        <v>0.5</v>
      </c>
      <c r="K3256" t="n">
        <v>0.2191538649109973</v>
      </c>
      <c r="L3256" t="n">
        <v>0.2808461350890027</v>
      </c>
      <c r="M3256" t="n">
        <v>0.5</v>
      </c>
    </row>
    <row r="3257">
      <c r="A3257" s="323" t="n">
        <v>46168.28302083333</v>
      </c>
      <c r="B3257" s="82" t="n">
        <v>46168</v>
      </c>
      <c r="C3257" t="n">
        <v>364.2</v>
      </c>
      <c r="D3257" t="n">
        <v>823.6</v>
      </c>
      <c r="E3257" t="n">
        <v>5.3</v>
      </c>
      <c r="F3257" t="n">
        <v>10.5</v>
      </c>
      <c r="G3257" t="n">
        <v>0.4422049538610976</v>
      </c>
      <c r="H3257" t="n">
        <v>0.5577950461389024</v>
      </c>
      <c r="I3257" t="n">
        <v>0.5047619047619047</v>
      </c>
      <c r="J3257" t="n">
        <v>0.4952380952380953</v>
      </c>
      <c r="K3257" t="n">
        <v>0.2232082148060778</v>
      </c>
      <c r="L3257" t="n">
        <v>0.2815536899558269</v>
      </c>
      <c r="M3257" t="n">
        <v>0.4952380952380953</v>
      </c>
    </row>
    <row r="3258">
      <c r="A3258" s="323" t="n">
        <v>46169.02487268519</v>
      </c>
      <c r="B3258" s="82" t="n">
        <v>46169</v>
      </c>
      <c r="C3258" t="n">
        <v>368.4</v>
      </c>
      <c r="D3258" t="n">
        <v>812.1</v>
      </c>
      <c r="E3258" t="n">
        <v>5.3</v>
      </c>
      <c r="F3258" t="n">
        <v>10.6</v>
      </c>
      <c r="G3258" t="n">
        <v>0.4536387144440339</v>
      </c>
      <c r="H3258" t="n">
        <v>0.5463612855559661</v>
      </c>
      <c r="I3258" t="n">
        <v>0.5</v>
      </c>
      <c r="J3258" t="n">
        <v>0.5</v>
      </c>
      <c r="K3258" t="n">
        <v>0.226819357222017</v>
      </c>
      <c r="L3258" t="n">
        <v>0.273180642777983</v>
      </c>
      <c r="M3258" t="n">
        <v>0.5</v>
      </c>
    </row>
    <row r="3259">
      <c r="A3259" s="323" t="n">
        <v>46169.07488425926</v>
      </c>
      <c r="B3259" s="82" t="n">
        <v>46169</v>
      </c>
      <c r="C3259" t="n">
        <v>383.6</v>
      </c>
      <c r="D3259" t="n">
        <v>815.1</v>
      </c>
      <c r="E3259" t="n">
        <v>5</v>
      </c>
      <c r="F3259" t="n">
        <v>11</v>
      </c>
      <c r="G3259" t="n">
        <v>0.4706171021960496</v>
      </c>
      <c r="H3259" t="n">
        <v>0.5293828978039504</v>
      </c>
      <c r="I3259" t="n">
        <v>0.4545454545454545</v>
      </c>
      <c r="J3259" t="n">
        <v>0.5454545454545454</v>
      </c>
      <c r="K3259" t="n">
        <v>0.213916864634568</v>
      </c>
      <c r="L3259" t="n">
        <v>0.2406285899108865</v>
      </c>
      <c r="M3259" t="n">
        <v>0.5454545454545454</v>
      </c>
    </row>
    <row r="3260">
      <c r="A3260" s="323" t="n">
        <v>46169.11341435185</v>
      </c>
      <c r="B3260" s="82" t="n">
        <v>46169</v>
      </c>
      <c r="C3260" t="n">
        <v>368.7</v>
      </c>
      <c r="D3260" t="n">
        <v>818.9</v>
      </c>
      <c r="E3260" t="n">
        <v>5</v>
      </c>
      <c r="F3260" t="n">
        <v>10.3</v>
      </c>
      <c r="G3260" t="n">
        <v>0.4502381243131029</v>
      </c>
      <c r="H3260" t="n">
        <v>0.5497618756868971</v>
      </c>
      <c r="I3260" t="n">
        <v>0.4854368932038834</v>
      </c>
      <c r="J3260" t="n">
        <v>0.5145631067961165</v>
      </c>
      <c r="K3260" t="n">
        <v>0.2185621962684965</v>
      </c>
      <c r="L3260" t="n">
        <v>0.2668746969353869</v>
      </c>
      <c r="M3260" t="n">
        <v>0.5145631067961165</v>
      </c>
    </row>
    <row r="3261">
      <c r="A3261" s="323" t="n">
        <v>46169.15450231481</v>
      </c>
      <c r="B3261" s="82" t="n">
        <v>46169</v>
      </c>
      <c r="C3261" t="n">
        <v>363.7</v>
      </c>
      <c r="D3261" t="n">
        <v>843</v>
      </c>
      <c r="E3261" t="n">
        <v>5.1</v>
      </c>
      <c r="F3261" t="n">
        <v>10.8</v>
      </c>
      <c r="G3261" t="n">
        <v>0.431435349940688</v>
      </c>
      <c r="H3261" t="n">
        <v>0.568564650059312</v>
      </c>
      <c r="I3261" t="n">
        <v>0.4722222222222222</v>
      </c>
      <c r="J3261" t="n">
        <v>0.5277777777777778</v>
      </c>
      <c r="K3261" t="n">
        <v>0.2037333596942137</v>
      </c>
      <c r="L3261" t="n">
        <v>0.2684888625280084</v>
      </c>
      <c r="M3261" t="n">
        <v>0.5277777777777778</v>
      </c>
    </row>
    <row r="3262">
      <c r="A3262" s="323" t="n">
        <v>46169.19056712963</v>
      </c>
      <c r="B3262" s="82" t="n">
        <v>46169</v>
      </c>
      <c r="C3262" t="n">
        <v>366.4</v>
      </c>
      <c r="D3262" t="n">
        <v>838.6</v>
      </c>
      <c r="E3262" t="n">
        <v>5.1</v>
      </c>
      <c r="F3262" t="n">
        <v>10.4</v>
      </c>
      <c r="G3262" t="n">
        <v>0.4369186739804435</v>
      </c>
      <c r="H3262" t="n">
        <v>0.5630813260195564</v>
      </c>
      <c r="I3262" t="n">
        <v>0.4903846153846153</v>
      </c>
      <c r="J3262" t="n">
        <v>0.5096153846153847</v>
      </c>
      <c r="K3262" t="n">
        <v>0.2142581958942559</v>
      </c>
      <c r="L3262" t="n">
        <v>0.2761264194903593</v>
      </c>
      <c r="M3262" t="n">
        <v>0.5096153846153847</v>
      </c>
    </row>
    <row r="3263">
      <c r="A3263" s="323" t="n">
        <v>46169.23012731481</v>
      </c>
      <c r="B3263" s="82" t="n">
        <v>46169</v>
      </c>
      <c r="C3263" t="n">
        <v>385.3</v>
      </c>
      <c r="D3263" t="n">
        <v>844.5</v>
      </c>
      <c r="E3263" t="n">
        <v>5.4</v>
      </c>
      <c r="F3263" t="n">
        <v>10.5</v>
      </c>
      <c r="G3263" t="n">
        <v>0.4562462995855536</v>
      </c>
      <c r="H3263" t="n">
        <v>0.5437537004144464</v>
      </c>
      <c r="I3263" t="n">
        <v>0.5142857142857143</v>
      </c>
      <c r="J3263" t="n">
        <v>0.4857142857142857</v>
      </c>
      <c r="K3263" t="n">
        <v>0.2346409540725704</v>
      </c>
      <c r="L3263" t="n">
        <v>0.2796447602131439</v>
      </c>
      <c r="M3263" t="n">
        <v>0.4857142857142857</v>
      </c>
    </row>
    <row r="3264">
      <c r="A3264" s="323" t="n">
        <v>46169.2775462963</v>
      </c>
      <c r="B3264" s="82" t="n">
        <v>46169</v>
      </c>
      <c r="C3264" t="n">
        <v>360.5</v>
      </c>
      <c r="D3264" t="n">
        <v>850.5</v>
      </c>
      <c r="E3264" t="n">
        <v>5.6</v>
      </c>
      <c r="F3264" t="n">
        <v>10.5</v>
      </c>
      <c r="G3264" t="n">
        <v>0.4238683127572017</v>
      </c>
      <c r="H3264" t="n">
        <v>0.5761316872427984</v>
      </c>
      <c r="I3264" t="n">
        <v>0.5333333333333333</v>
      </c>
      <c r="J3264" t="n">
        <v>0.4666666666666667</v>
      </c>
      <c r="K3264" t="n">
        <v>0.2260631001371742</v>
      </c>
      <c r="L3264" t="n">
        <v>0.3072702331961591</v>
      </c>
      <c r="M3264" t="n">
        <v>0.4666666666666667</v>
      </c>
    </row>
    <row r="3265">
      <c r="A3265" s="323" t="n">
        <v>46170.03930555555</v>
      </c>
      <c r="B3265" s="82" t="n">
        <v>46170</v>
      </c>
      <c r="C3265" t="n">
        <v>373.9</v>
      </c>
      <c r="D3265" t="n">
        <v>826</v>
      </c>
      <c r="E3265" t="n">
        <v>5.4</v>
      </c>
      <c r="F3265" t="n">
        <v>10.3</v>
      </c>
      <c r="G3265" t="n">
        <v>0.4526634382566586</v>
      </c>
      <c r="H3265" t="n">
        <v>0.5473365617433414</v>
      </c>
      <c r="I3265" t="n">
        <v>0.5242718446601942</v>
      </c>
      <c r="J3265" t="n">
        <v>0.4757281553398058</v>
      </c>
      <c r="K3265" t="n">
        <v>0.2373186957850443</v>
      </c>
      <c r="L3265" t="n">
        <v>0.2869531488751499</v>
      </c>
      <c r="M3265" t="n">
        <v>0.4757281553398058</v>
      </c>
    </row>
    <row r="3266">
      <c r="A3266" s="323" t="n">
        <v>46170.07722222222</v>
      </c>
      <c r="B3266" s="82" t="n">
        <v>46170</v>
      </c>
      <c r="C3266" t="n">
        <v>388.6</v>
      </c>
      <c r="D3266" t="n">
        <v>844.3</v>
      </c>
      <c r="E3266" t="n">
        <v>5.4</v>
      </c>
      <c r="F3266" t="n">
        <v>10.5</v>
      </c>
      <c r="G3266" t="n">
        <v>0.4602629397133721</v>
      </c>
      <c r="H3266" t="n">
        <v>0.5397370602866279</v>
      </c>
      <c r="I3266" t="n">
        <v>0.5142857142857143</v>
      </c>
      <c r="J3266" t="n">
        <v>0.4857142857142857</v>
      </c>
      <c r="K3266" t="n">
        <v>0.2367066547097342</v>
      </c>
      <c r="L3266" t="n">
        <v>0.2775790595759801</v>
      </c>
      <c r="M3266" t="n">
        <v>0.4857142857142857</v>
      </c>
    </row>
    <row r="3267">
      <c r="A3267" s="323" t="n">
        <v>46170.10715277777</v>
      </c>
      <c r="B3267" s="82" t="n">
        <v>46170</v>
      </c>
      <c r="C3267" t="n">
        <v>385.2</v>
      </c>
      <c r="D3267" t="n">
        <v>835.5</v>
      </c>
      <c r="E3267" t="n">
        <v>5.3</v>
      </c>
      <c r="F3267" t="n">
        <v>10.4</v>
      </c>
      <c r="G3267" t="n">
        <v>0.4610412926391382</v>
      </c>
      <c r="H3267" t="n">
        <v>0.5389587073608618</v>
      </c>
      <c r="I3267" t="n">
        <v>0.5096153846153846</v>
      </c>
      <c r="J3267" t="n">
        <v>0.4903846153846154</v>
      </c>
      <c r="K3267" t="n">
        <v>0.2349537356718685</v>
      </c>
      <c r="L3267" t="n">
        <v>0.2746616489435161</v>
      </c>
      <c r="M3267" t="n">
        <v>0.4903846153846154</v>
      </c>
    </row>
    <row r="3268">
      <c r="A3268" s="323" t="n">
        <v>46170.19568287037</v>
      </c>
      <c r="B3268" s="82" t="n">
        <v>46170</v>
      </c>
      <c r="C3268" t="n">
        <v>384.6</v>
      </c>
      <c r="D3268" t="n">
        <v>821.8</v>
      </c>
      <c r="E3268" t="n">
        <v>5.3</v>
      </c>
      <c r="F3268" t="n">
        <v>10.6</v>
      </c>
      <c r="G3268" t="n">
        <v>0.4679970795814067</v>
      </c>
      <c r="H3268" t="n">
        <v>0.5320029204185933</v>
      </c>
      <c r="I3268" t="n">
        <v>0.5</v>
      </c>
      <c r="J3268" t="n">
        <v>0.5</v>
      </c>
      <c r="K3268" t="n">
        <v>0.2339985397907034</v>
      </c>
      <c r="L3268" t="n">
        <v>0.2660014602092967</v>
      </c>
      <c r="M3268" t="n">
        <v>0.5</v>
      </c>
    </row>
    <row r="3269">
      <c r="A3269" s="323" t="n">
        <v>46170.23780092593</v>
      </c>
      <c r="B3269" s="82" t="n">
        <v>46170</v>
      </c>
      <c r="C3269" t="n">
        <v>371.5</v>
      </c>
      <c r="D3269" t="n">
        <v>825.5</v>
      </c>
      <c r="E3269" t="n">
        <v>5.2</v>
      </c>
      <c r="F3269" t="n">
        <v>10.8</v>
      </c>
      <c r="G3269" t="n">
        <v>0.450030284675954</v>
      </c>
      <c r="H3269" t="n">
        <v>0.549969715324046</v>
      </c>
      <c r="I3269" t="n">
        <v>0.4814814814814815</v>
      </c>
      <c r="J3269" t="n">
        <v>0.5185185185185185</v>
      </c>
      <c r="K3269" t="n">
        <v>0.2166812481773112</v>
      </c>
      <c r="L3269" t="n">
        <v>0.2648002333041703</v>
      </c>
      <c r="M3269" t="n">
        <v>0.5185185185185185</v>
      </c>
    </row>
    <row r="3270">
      <c r="A3270" s="323" t="n">
        <v>46170.28674768518</v>
      </c>
      <c r="B3270" s="82" t="n">
        <v>46170</v>
      </c>
      <c r="C3270" t="n">
        <v>369.3</v>
      </c>
      <c r="D3270" t="n">
        <v>832.6</v>
      </c>
      <c r="E3270" t="n">
        <v>5.3</v>
      </c>
      <c r="F3270" t="n">
        <v>10.7</v>
      </c>
      <c r="G3270" t="n">
        <v>0.4435503242853711</v>
      </c>
      <c r="H3270" t="n">
        <v>0.5564496757146289</v>
      </c>
      <c r="I3270" t="n">
        <v>0.4953271028037383</v>
      </c>
      <c r="J3270" t="n">
        <v>0.5046728971962616</v>
      </c>
      <c r="K3270" t="n">
        <v>0.2197024970759315</v>
      </c>
      <c r="L3270" t="n">
        <v>0.2756246057278068</v>
      </c>
      <c r="M3270" t="n">
        <v>0.5046728971962616</v>
      </c>
    </row>
    <row r="3271">
      <c r="A3271" s="323" t="n">
        <v>46171.0428125</v>
      </c>
      <c r="B3271" s="82" t="n">
        <v>46171</v>
      </c>
      <c r="C3271" t="n">
        <v>364.2</v>
      </c>
      <c r="D3271" t="n">
        <v>824</v>
      </c>
      <c r="E3271" t="n">
        <v>5.3</v>
      </c>
      <c r="F3271" t="n">
        <v>10.2</v>
      </c>
      <c r="G3271" t="n">
        <v>0.4419902912621359</v>
      </c>
      <c r="H3271" t="n">
        <v>0.558009708737864</v>
      </c>
      <c r="I3271" t="n">
        <v>0.5196078431372549</v>
      </c>
      <c r="J3271" t="n">
        <v>0.4803921568627451</v>
      </c>
      <c r="K3271" t="n">
        <v>0.2296616219303255</v>
      </c>
      <c r="L3271" t="n">
        <v>0.2899462212069294</v>
      </c>
      <c r="M3271" t="n">
        <v>0.4803921568627451</v>
      </c>
    </row>
    <row r="3272">
      <c r="A3272" s="323" t="n">
        <v>46171.07685185185</v>
      </c>
      <c r="B3272" s="82" t="n">
        <v>46171</v>
      </c>
      <c r="C3272" t="n">
        <v>364.7</v>
      </c>
      <c r="D3272" t="n">
        <v>827.6</v>
      </c>
      <c r="E3272" t="n">
        <v>5.4</v>
      </c>
      <c r="F3272" t="n">
        <v>10.6</v>
      </c>
      <c r="G3272" t="n">
        <v>0.4406718221362977</v>
      </c>
      <c r="H3272" t="n">
        <v>0.5593281778637023</v>
      </c>
      <c r="I3272" t="n">
        <v>0.5094339622641509</v>
      </c>
      <c r="J3272" t="n">
        <v>0.490566037735849</v>
      </c>
      <c r="K3272" t="n">
        <v>0.2244931924090573</v>
      </c>
      <c r="L3272" t="n">
        <v>0.2849407698550936</v>
      </c>
      <c r="M3272" t="n">
        <v>0.490566037735849</v>
      </c>
    </row>
    <row r="3273">
      <c r="A3273" s="323" t="n">
        <v>46171.11636574074</v>
      </c>
      <c r="B3273" s="82" t="n">
        <v>46171</v>
      </c>
      <c r="C3273" t="n">
        <v>370.6</v>
      </c>
      <c r="D3273" t="n">
        <v>830.9</v>
      </c>
      <c r="E3273" t="n">
        <v>5.4</v>
      </c>
      <c r="F3273" t="n">
        <v>10.3</v>
      </c>
      <c r="G3273" t="n">
        <v>0.4460223853652666</v>
      </c>
      <c r="H3273" t="n">
        <v>0.5539776146347334</v>
      </c>
      <c r="I3273" t="n">
        <v>0.5242718446601942</v>
      </c>
      <c r="J3273" t="n">
        <v>0.4757281553398058</v>
      </c>
      <c r="K3273" t="n">
        <v>0.2338369787351883</v>
      </c>
      <c r="L3273" t="n">
        <v>0.2904348659250058</v>
      </c>
      <c r="M3273" t="n">
        <v>0.4757281553398058</v>
      </c>
    </row>
    <row r="3274">
      <c r="A3274" s="323" t="n">
        <v>46171.16436342592</v>
      </c>
      <c r="B3274" s="82" t="n">
        <v>46171</v>
      </c>
      <c r="C3274" t="n">
        <v>351.7</v>
      </c>
      <c r="D3274" t="n">
        <v>806.3</v>
      </c>
      <c r="E3274" t="n">
        <v>5.2</v>
      </c>
      <c r="F3274" t="n">
        <v>10.3</v>
      </c>
      <c r="G3274" t="n">
        <v>0.4361900037206995</v>
      </c>
      <c r="H3274" t="n">
        <v>0.5638099962793005</v>
      </c>
      <c r="I3274" t="n">
        <v>0.5048543689320388</v>
      </c>
      <c r="J3274" t="n">
        <v>0.4951456310679612</v>
      </c>
      <c r="K3274" t="n">
        <v>0.2202124290628774</v>
      </c>
      <c r="L3274" t="n">
        <v>0.2846419398691614</v>
      </c>
      <c r="M3274" t="n">
        <v>0.4951456310679612</v>
      </c>
    </row>
    <row r="3275">
      <c r="A3275" s="323" t="n">
        <v>46171.19017361111</v>
      </c>
      <c r="B3275" s="82" t="n">
        <v>46171</v>
      </c>
      <c r="C3275" t="n">
        <v>364.3</v>
      </c>
      <c r="D3275" t="n">
        <v>800.9</v>
      </c>
      <c r="E3275" t="n">
        <v>5</v>
      </c>
      <c r="F3275" t="n">
        <v>10.2</v>
      </c>
      <c r="G3275" t="n">
        <v>0.4548632788113373</v>
      </c>
      <c r="H3275" t="n">
        <v>0.5451367211886627</v>
      </c>
      <c r="I3275" t="n">
        <v>0.4901960784313726</v>
      </c>
      <c r="J3275" t="n">
        <v>0.5098039215686274</v>
      </c>
      <c r="K3275" t="n">
        <v>0.2229721954957536</v>
      </c>
      <c r="L3275" t="n">
        <v>0.267223882935619</v>
      </c>
      <c r="M3275" t="n">
        <v>0.5098039215686274</v>
      </c>
    </row>
    <row r="3276">
      <c r="A3276" s="323" t="n">
        <v>46171.2385300926</v>
      </c>
      <c r="B3276" s="82" t="n">
        <v>46171</v>
      </c>
      <c r="C3276" t="n">
        <v>352</v>
      </c>
      <c r="D3276" t="n">
        <v>805.1</v>
      </c>
      <c r="E3276" t="n">
        <v>9</v>
      </c>
      <c r="F3276" t="n">
        <v>10.7</v>
      </c>
      <c r="G3276" t="n">
        <v>0.4372127686001739</v>
      </c>
      <c r="H3276" t="n">
        <v>0.5627872313998261</v>
      </c>
      <c r="I3276" t="n">
        <v>0.8411214953271029</v>
      </c>
      <c r="J3276" t="n">
        <v>0.1588785046728971</v>
      </c>
      <c r="K3276" t="n">
        <v>0.3677490577010809</v>
      </c>
      <c r="L3276" t="n">
        <v>0.473372437626022</v>
      </c>
      <c r="M3276" t="n">
        <v>0.1588785046728971</v>
      </c>
    </row>
    <row r="3277">
      <c r="A3277" s="323" t="n">
        <v>46171.2841087963</v>
      </c>
      <c r="B3277" s="82" t="n">
        <v>46171</v>
      </c>
      <c r="C3277" t="n">
        <v>360.2</v>
      </c>
      <c r="D3277" t="n">
        <v>823.3</v>
      </c>
      <c r="E3277" t="n">
        <v>5.5</v>
      </c>
      <c r="F3277" t="n">
        <v>10.4</v>
      </c>
      <c r="G3277" t="n">
        <v>0.4375075914004616</v>
      </c>
      <c r="H3277" t="n">
        <v>0.5624924085995384</v>
      </c>
      <c r="I3277" t="n">
        <v>0.5288461538461539</v>
      </c>
      <c r="J3277" t="n">
        <v>0.4711538461538461</v>
      </c>
      <c r="K3277" t="n">
        <v>0.2313742069906287</v>
      </c>
      <c r="L3277" t="n">
        <v>0.2974719468555251</v>
      </c>
      <c r="M3277" t="n">
        <v>0.4711538461538461</v>
      </c>
    </row>
    <row r="3278">
      <c r="A3278" s="323" t="n">
        <v>46172.05547453704</v>
      </c>
      <c r="B3278" s="82" t="n">
        <v>46172</v>
      </c>
      <c r="C3278" t="n">
        <v>379.5</v>
      </c>
      <c r="D3278" t="n">
        <v>823.5</v>
      </c>
      <c r="E3278" t="n">
        <v>5.3</v>
      </c>
      <c r="F3278" t="n">
        <v>10.7</v>
      </c>
      <c r="G3278" t="n">
        <v>0.4608378870673953</v>
      </c>
      <c r="H3278" t="n">
        <v>0.5391621129326047</v>
      </c>
      <c r="I3278" t="n">
        <v>0.4953271028037383</v>
      </c>
      <c r="J3278" t="n">
        <v>0.5046728971962616</v>
      </c>
      <c r="K3278" t="n">
        <v>0.2282654954632893</v>
      </c>
      <c r="L3278" t="n">
        <v>0.2670616073404491</v>
      </c>
      <c r="M3278" t="n">
        <v>0.5046728971962616</v>
      </c>
    </row>
    <row r="3279">
      <c r="A3279" s="323" t="n">
        <v>46172.09255787037</v>
      </c>
      <c r="B3279" s="82" t="n">
        <v>46172</v>
      </c>
      <c r="C3279" t="n">
        <v>365.5</v>
      </c>
      <c r="D3279" t="n">
        <v>830.5</v>
      </c>
      <c r="E3279" t="n">
        <v>5.3</v>
      </c>
      <c r="F3279" t="n">
        <v>10.5</v>
      </c>
      <c r="G3279" t="n">
        <v>0.440096327513546</v>
      </c>
      <c r="H3279" t="n">
        <v>0.5599036724864539</v>
      </c>
      <c r="I3279" t="n">
        <v>0.5047619047619047</v>
      </c>
      <c r="J3279" t="n">
        <v>0.4952380952380953</v>
      </c>
      <c r="K3279" t="n">
        <v>0.2221438605544566</v>
      </c>
      <c r="L3279" t="n">
        <v>0.2826180442074481</v>
      </c>
      <c r="M3279" t="n">
        <v>0.4952380952380953</v>
      </c>
    </row>
    <row r="3280">
      <c r="A3280" s="323" t="n">
        <v>46172.10445601852</v>
      </c>
      <c r="B3280" s="82" t="n">
        <v>46172</v>
      </c>
      <c r="C3280" t="n">
        <v>375.6</v>
      </c>
      <c r="D3280" t="n">
        <v>820.5</v>
      </c>
      <c r="E3280" t="n">
        <v>5.2</v>
      </c>
      <c r="F3280" t="n">
        <v>10.6</v>
      </c>
      <c r="G3280" t="n">
        <v>0.4577696526508227</v>
      </c>
      <c r="H3280" t="n">
        <v>0.5422303473491773</v>
      </c>
      <c r="I3280" t="n">
        <v>0.4905660377358491</v>
      </c>
      <c r="J3280" t="n">
        <v>0.5094339622641509</v>
      </c>
      <c r="K3280" t="n">
        <v>0.22456624469663</v>
      </c>
      <c r="L3280" t="n">
        <v>0.2659997930392191</v>
      </c>
      <c r="M3280" t="n">
        <v>0.5094339622641509</v>
      </c>
    </row>
    <row r="3281">
      <c r="A3281" s="323" t="n">
        <v>46172.15065972223</v>
      </c>
      <c r="B3281" s="82" t="n">
        <v>46172</v>
      </c>
      <c r="C3281" t="n">
        <v>388.2</v>
      </c>
      <c r="D3281" t="n">
        <v>822.7</v>
      </c>
      <c r="E3281" t="n">
        <v>5.2</v>
      </c>
      <c r="F3281" t="n">
        <v>10.5</v>
      </c>
      <c r="G3281" t="n">
        <v>0.4718609456667072</v>
      </c>
      <c r="H3281" t="n">
        <v>0.5281390543332929</v>
      </c>
      <c r="I3281" t="n">
        <v>0.4952380952380953</v>
      </c>
      <c r="J3281" t="n">
        <v>0.5047619047619047</v>
      </c>
      <c r="K3281" t="n">
        <v>0.2336835159492264</v>
      </c>
      <c r="L3281" t="n">
        <v>0.2615545792888689</v>
      </c>
      <c r="M3281" t="n">
        <v>0.5047619047619047</v>
      </c>
    </row>
    <row r="3282">
      <c r="A3282" s="323" t="n">
        <v>46172.19567129629</v>
      </c>
      <c r="B3282" s="82" t="n">
        <v>46172</v>
      </c>
      <c r="C3282" t="n">
        <v>380.2</v>
      </c>
      <c r="D3282" t="n">
        <v>823.6</v>
      </c>
      <c r="E3282" t="n">
        <v>5.3</v>
      </c>
      <c r="F3282" t="n">
        <v>10.5</v>
      </c>
      <c r="G3282" t="n">
        <v>0.4616318601262749</v>
      </c>
      <c r="H3282" t="n">
        <v>0.5383681398737251</v>
      </c>
      <c r="I3282" t="n">
        <v>0.5047619047619047</v>
      </c>
      <c r="J3282" t="n">
        <v>0.4952380952380953</v>
      </c>
      <c r="K3282" t="n">
        <v>0.2330141770161197</v>
      </c>
      <c r="L3282" t="n">
        <v>0.271747727745785</v>
      </c>
      <c r="M3282" t="n">
        <v>0.4952380952380953</v>
      </c>
    </row>
    <row r="3283">
      <c r="A3283" s="323" t="n">
        <v>46172.23739583333</v>
      </c>
      <c r="B3283" s="82" t="n">
        <v>46172</v>
      </c>
      <c r="C3283" t="n">
        <v>391.5</v>
      </c>
      <c r="D3283" t="n">
        <v>828.3</v>
      </c>
      <c r="E3283" t="n">
        <v>5.2</v>
      </c>
      <c r="F3283" t="n">
        <v>10.5</v>
      </c>
      <c r="G3283" t="n">
        <v>0.472654835204636</v>
      </c>
      <c r="H3283" t="n">
        <v>0.527345164795364</v>
      </c>
      <c r="I3283" t="n">
        <v>0.4952380952380953</v>
      </c>
      <c r="J3283" t="n">
        <v>0.5047619047619047</v>
      </c>
      <c r="K3283" t="n">
        <v>0.2340766802918197</v>
      </c>
      <c r="L3283" t="n">
        <v>0.2611614149462755</v>
      </c>
      <c r="M3283" t="n">
        <v>0.5047619047619047</v>
      </c>
    </row>
    <row r="3284">
      <c r="A3284" s="323" t="n">
        <v>46172.28409722223</v>
      </c>
      <c r="B3284" s="82" t="n">
        <v>46172</v>
      </c>
      <c r="C3284" t="n">
        <v>388.2</v>
      </c>
      <c r="D3284" t="n">
        <v>825.3</v>
      </c>
      <c r="E3284" t="n">
        <v>5.3</v>
      </c>
      <c r="F3284" t="n">
        <v>10.6</v>
      </c>
      <c r="G3284" t="n">
        <v>0.470374409305707</v>
      </c>
      <c r="H3284" t="n">
        <v>0.5296255906942929</v>
      </c>
      <c r="I3284" t="n">
        <v>0.5</v>
      </c>
      <c r="J3284" t="n">
        <v>0.5</v>
      </c>
      <c r="K3284" t="n">
        <v>0.2351872046528535</v>
      </c>
      <c r="L3284" t="n">
        <v>0.2648127953471465</v>
      </c>
      <c r="M3284" t="n">
        <v>0.5</v>
      </c>
    </row>
    <row r="3285">
      <c r="A3285" s="323" t="n">
        <v>46173.03746527778</v>
      </c>
      <c r="B3285" s="82" t="n">
        <v>46173</v>
      </c>
      <c r="C3285" t="n">
        <v>373.5</v>
      </c>
      <c r="D3285" t="n">
        <v>836.1</v>
      </c>
      <c r="E3285" t="n">
        <v>5.4</v>
      </c>
      <c r="F3285" t="n">
        <v>10.6</v>
      </c>
      <c r="G3285" t="n">
        <v>0.4467168998923574</v>
      </c>
      <c r="H3285" t="n">
        <v>0.5532831001076426</v>
      </c>
      <c r="I3285" t="n">
        <v>0.5094339622641509</v>
      </c>
      <c r="J3285" t="n">
        <v>0.490566037735849</v>
      </c>
      <c r="K3285" t="n">
        <v>0.2275727603225217</v>
      </c>
      <c r="L3285" t="n">
        <v>0.2818612019416292</v>
      </c>
      <c r="M3285" t="n">
        <v>0.490566037735849</v>
      </c>
    </row>
    <row r="3286">
      <c r="A3286" s="323" t="n">
        <v>46173.09769675926</v>
      </c>
      <c r="B3286" s="82" t="n">
        <v>46173</v>
      </c>
      <c r="C3286" t="n">
        <v>364.4</v>
      </c>
      <c r="D3286" t="n">
        <v>841.3</v>
      </c>
      <c r="E3286" t="n">
        <v>5.3</v>
      </c>
      <c r="F3286" t="n">
        <v>10.5</v>
      </c>
      <c r="G3286" t="n">
        <v>0.4331391893498158</v>
      </c>
      <c r="H3286" t="n">
        <v>0.5668608106501842</v>
      </c>
      <c r="I3286" t="n">
        <v>0.5047619047619047</v>
      </c>
      <c r="J3286" t="n">
        <v>0.4952380952380953</v>
      </c>
      <c r="K3286" t="n">
        <v>0.2186321622432403</v>
      </c>
      <c r="L3286" t="n">
        <v>0.2861297425186644</v>
      </c>
      <c r="M3286" t="n">
        <v>0.4952380952380953</v>
      </c>
    </row>
    <row r="3287">
      <c r="A3287" s="323" t="n">
        <v>46173.11283564815</v>
      </c>
      <c r="B3287" s="82" t="n">
        <v>46173</v>
      </c>
      <c r="C3287" t="n">
        <v>376.8</v>
      </c>
      <c r="D3287" t="n">
        <v>824.7</v>
      </c>
      <c r="E3287" t="n">
        <v>5.2</v>
      </c>
      <c r="F3287" t="n">
        <v>10.8</v>
      </c>
      <c r="G3287" t="n">
        <v>0.4568934157875591</v>
      </c>
      <c r="H3287" t="n">
        <v>0.5431065842124408</v>
      </c>
      <c r="I3287" t="n">
        <v>0.4814814814814815</v>
      </c>
      <c r="J3287" t="n">
        <v>0.5185185185185185</v>
      </c>
      <c r="K3287" t="n">
        <v>0.2199857187125284</v>
      </c>
      <c r="L3287" t="n">
        <v>0.261495762768953</v>
      </c>
      <c r="M3287" t="n">
        <v>0.5185185185185185</v>
      </c>
    </row>
    <row r="3288">
      <c r="A3288" s="323" t="n">
        <v>46173.15295138889</v>
      </c>
      <c r="B3288" s="82" t="n">
        <v>46173</v>
      </c>
      <c r="C3288" t="n">
        <v>374.5</v>
      </c>
      <c r="D3288" t="n">
        <v>830.5</v>
      </c>
      <c r="E3288" t="n">
        <v>5.2</v>
      </c>
      <c r="F3288" t="n">
        <v>10.7</v>
      </c>
      <c r="G3288" t="n">
        <v>0.4509331727874774</v>
      </c>
      <c r="H3288" t="n">
        <v>0.5490668272125225</v>
      </c>
      <c r="I3288" t="n">
        <v>0.485981308411215</v>
      </c>
      <c r="J3288" t="n">
        <v>0.514018691588785</v>
      </c>
      <c r="K3288" t="n">
        <v>0.2191450933172788</v>
      </c>
      <c r="L3288" t="n">
        <v>0.2668362150939362</v>
      </c>
      <c r="M3288" t="n">
        <v>0.514018691588785</v>
      </c>
    </row>
    <row r="3289">
      <c r="A3289" s="323" t="n">
        <v>46173.19597222222</v>
      </c>
      <c r="B3289" s="82" t="n">
        <v>46173</v>
      </c>
      <c r="C3289" t="n">
        <v>355.4</v>
      </c>
      <c r="D3289" t="n">
        <v>835.4</v>
      </c>
      <c r="E3289" t="n">
        <v>5.3</v>
      </c>
      <c r="F3289" t="n">
        <v>10.4</v>
      </c>
      <c r="G3289" t="n">
        <v>0.4254249461335887</v>
      </c>
      <c r="H3289" t="n">
        <v>0.5745750538664113</v>
      </c>
      <c r="I3289" t="n">
        <v>0.5096153846153846</v>
      </c>
      <c r="J3289" t="n">
        <v>0.4903846153846154</v>
      </c>
      <c r="K3289" t="n">
        <v>0.2168030975488481</v>
      </c>
      <c r="L3289" t="n">
        <v>0.2928122870665365</v>
      </c>
      <c r="M3289" t="n">
        <v>0.4903846153846154</v>
      </c>
    </row>
    <row r="3290">
      <c r="A3290" s="323" t="n">
        <v>46173.23268518518</v>
      </c>
      <c r="B3290" s="82" t="n">
        <v>46173</v>
      </c>
      <c r="C3290" t="n">
        <v>345.5</v>
      </c>
      <c r="D3290" t="n">
        <v>856.9</v>
      </c>
      <c r="E3290" t="n">
        <v>5.2</v>
      </c>
      <c r="F3290" t="n">
        <v>10.6</v>
      </c>
      <c r="G3290" t="n">
        <v>0.4031975726455829</v>
      </c>
      <c r="H3290" t="n">
        <v>0.596802427354417</v>
      </c>
      <c r="I3290" t="n">
        <v>0.4905660377358491</v>
      </c>
      <c r="J3290" t="n">
        <v>0.5094339622641509</v>
      </c>
      <c r="K3290" t="n">
        <v>0.1977950356374558</v>
      </c>
      <c r="L3290" t="n">
        <v>0.2927710020983933</v>
      </c>
      <c r="M3290" t="n">
        <v>0.5094339622641509</v>
      </c>
    </row>
    <row r="3291">
      <c r="A3291" s="323" t="n">
        <v>46173.27420138889</v>
      </c>
      <c r="B3291" s="82" t="n">
        <v>46173</v>
      </c>
      <c r="C3291" t="n">
        <v>352.4</v>
      </c>
      <c r="D3291" t="n">
        <v>851.5</v>
      </c>
      <c r="E3291" t="n">
        <v>5.3</v>
      </c>
      <c r="F3291" t="n">
        <v>10.5</v>
      </c>
      <c r="G3291" t="n">
        <v>0.4138578978273634</v>
      </c>
      <c r="H3291" t="n">
        <v>0.5861421021726365</v>
      </c>
      <c r="I3291" t="n">
        <v>0.5047619047619047</v>
      </c>
      <c r="J3291" t="n">
        <v>0.4952380952380953</v>
      </c>
      <c r="K3291" t="n">
        <v>0.2088997008080977</v>
      </c>
      <c r="L3291" t="n">
        <v>0.295862203953807</v>
      </c>
      <c r="M3291" t="n">
        <v>0.4952380952380953</v>
      </c>
    </row>
    <row r="3292">
      <c r="A3292" s="323" t="n">
        <v>46159.41806712963</v>
      </c>
      <c r="B3292" s="82" t="n">
        <v>46159</v>
      </c>
      <c r="C3292" t="n">
        <v>362.4</v>
      </c>
      <c r="D3292" t="n">
        <v>830.3</v>
      </c>
      <c r="E3292" t="n">
        <v>5.3</v>
      </c>
      <c r="F3292" t="n">
        <v>10.7</v>
      </c>
      <c r="G3292" t="n">
        <v>0.4364687462363001</v>
      </c>
      <c r="H3292" t="n">
        <v>0.5635312537636998</v>
      </c>
      <c r="I3292" t="n">
        <v>0.4953271028037383</v>
      </c>
      <c r="J3292" t="n">
        <v>0.5046728971962616</v>
      </c>
      <c r="K3292" t="n">
        <v>0.2161947995376066</v>
      </c>
      <c r="L3292" t="n">
        <v>0.2791323032661317</v>
      </c>
      <c r="M3292" t="n">
        <v>0.5046728971962616</v>
      </c>
    </row>
    <row r="3293">
      <c r="A3293" s="323" t="n">
        <v>46159.4640625</v>
      </c>
      <c r="B3293" s="82" t="n">
        <v>46159</v>
      </c>
      <c r="C3293" t="n">
        <v>361.6</v>
      </c>
      <c r="D3293" t="n">
        <v>835.2</v>
      </c>
      <c r="E3293" t="n">
        <v>5.4</v>
      </c>
      <c r="F3293" t="n">
        <v>10.6</v>
      </c>
      <c r="G3293" t="n">
        <v>0.4329501915708812</v>
      </c>
      <c r="H3293" t="n">
        <v>0.5670498084291188</v>
      </c>
      <c r="I3293" t="n">
        <v>0.5094339622641509</v>
      </c>
      <c r="J3293" t="n">
        <v>0.490566037735849</v>
      </c>
      <c r="K3293" t="n">
        <v>0.2205595315549772</v>
      </c>
      <c r="L3293" t="n">
        <v>0.2888744307091737</v>
      </c>
      <c r="M3293" t="n">
        <v>0.490566037735849</v>
      </c>
    </row>
    <row r="3294">
      <c r="A3294" s="323" t="n">
        <v>46159.51893518519</v>
      </c>
      <c r="B3294" s="82" t="n">
        <v>46159</v>
      </c>
      <c r="C3294" t="n">
        <v>375.1</v>
      </c>
      <c r="D3294" t="n">
        <v>818.6</v>
      </c>
      <c r="E3294" t="n">
        <v>5</v>
      </c>
      <c r="F3294" t="n">
        <v>10.5</v>
      </c>
      <c r="G3294" t="n">
        <v>0.4582213535304178</v>
      </c>
      <c r="H3294" t="n">
        <v>0.5417786464695822</v>
      </c>
      <c r="I3294" t="n">
        <v>0.4761904761904762</v>
      </c>
      <c r="J3294" t="n">
        <v>0.5238095238095238</v>
      </c>
      <c r="K3294" t="n">
        <v>0.2182006445382942</v>
      </c>
      <c r="L3294" t="n">
        <v>0.257989831652182</v>
      </c>
      <c r="M3294" t="n">
        <v>0.5238095238095238</v>
      </c>
    </row>
    <row r="3295">
      <c r="A3295" s="323" t="n">
        <v>46160.27109953704</v>
      </c>
      <c r="B3295" s="82" t="n">
        <v>46160</v>
      </c>
      <c r="C3295" t="n">
        <v>377.5</v>
      </c>
      <c r="D3295" t="n">
        <v>830.4</v>
      </c>
      <c r="E3295" t="n">
        <v>5.3</v>
      </c>
      <c r="F3295" t="n">
        <v>10.4</v>
      </c>
      <c r="G3295" t="n">
        <v>0.4546001926782274</v>
      </c>
      <c r="H3295" t="n">
        <v>0.5453998073217726</v>
      </c>
      <c r="I3295" t="n">
        <v>0.5096153846153846</v>
      </c>
      <c r="J3295" t="n">
        <v>0.4903846153846154</v>
      </c>
      <c r="K3295" t="n">
        <v>0.2316712520379428</v>
      </c>
      <c r="L3295" t="n">
        <v>0.2779441325774418</v>
      </c>
      <c r="M3295" t="n">
        <v>0.4903846153846154</v>
      </c>
    </row>
    <row r="3296">
      <c r="A3296" s="323" t="n">
        <v>46160.31040509259</v>
      </c>
      <c r="B3296" s="82" t="n">
        <v>46160</v>
      </c>
      <c r="C3296" t="n">
        <v>372.6</v>
      </c>
      <c r="D3296" t="n">
        <v>827.3</v>
      </c>
      <c r="E3296" t="n">
        <v>5.4</v>
      </c>
      <c r="F3296" t="n">
        <v>10.6</v>
      </c>
      <c r="G3296" t="n">
        <v>0.4503807566783513</v>
      </c>
      <c r="H3296" t="n">
        <v>0.5496192433216487</v>
      </c>
      <c r="I3296" t="n">
        <v>0.5094339622641509</v>
      </c>
      <c r="J3296" t="n">
        <v>0.490566037735849</v>
      </c>
      <c r="K3296" t="n">
        <v>0.229439253402179</v>
      </c>
      <c r="L3296" t="n">
        <v>0.279994708861972</v>
      </c>
      <c r="M3296" t="n">
        <v>0.490566037735849</v>
      </c>
    </row>
    <row r="3297">
      <c r="A3297" s="323" t="n">
        <v>46160.35905092592</v>
      </c>
      <c r="B3297" s="82" t="n">
        <v>46160</v>
      </c>
      <c r="C3297" t="n">
        <v>375.4</v>
      </c>
      <c r="D3297" t="n">
        <v>830.3</v>
      </c>
      <c r="E3297" t="n">
        <v>5.3</v>
      </c>
      <c r="F3297" t="n">
        <v>10.6</v>
      </c>
      <c r="G3297" t="n">
        <v>0.4521257376851741</v>
      </c>
      <c r="H3297" t="n">
        <v>0.5478742623148259</v>
      </c>
      <c r="I3297" t="n">
        <v>0.5</v>
      </c>
      <c r="J3297" t="n">
        <v>0.5</v>
      </c>
      <c r="K3297" t="n">
        <v>0.226062868842587</v>
      </c>
      <c r="L3297" t="n">
        <v>0.273937131157413</v>
      </c>
      <c r="M3297" t="n">
        <v>0.5</v>
      </c>
    </row>
    <row r="3298">
      <c r="A3298" s="323" t="n">
        <v>46160.38019675926</v>
      </c>
      <c r="B3298" s="82" t="n">
        <v>46160</v>
      </c>
      <c r="C3298" t="n">
        <v>377.3</v>
      </c>
      <c r="D3298" t="n">
        <v>819</v>
      </c>
      <c r="E3298" t="n">
        <v>5.3</v>
      </c>
      <c r="F3298" t="n">
        <v>10.3</v>
      </c>
      <c r="G3298" t="n">
        <v>0.4606837606837607</v>
      </c>
      <c r="H3298" t="n">
        <v>0.5393162393162393</v>
      </c>
      <c r="I3298" t="n">
        <v>0.5145631067961165</v>
      </c>
      <c r="J3298" t="n">
        <v>0.4854368932038836</v>
      </c>
      <c r="K3298" t="n">
        <v>0.2370508671479545</v>
      </c>
      <c r="L3298" t="n">
        <v>0.277512239648162</v>
      </c>
      <c r="M3298" t="n">
        <v>0.4854368932038836</v>
      </c>
    </row>
    <row r="3299">
      <c r="A3299" s="323" t="n">
        <v>46160.4329050926</v>
      </c>
      <c r="B3299" s="82" t="n">
        <v>46160</v>
      </c>
      <c r="C3299" t="n">
        <v>357.5</v>
      </c>
      <c r="D3299" t="n">
        <v>821.1</v>
      </c>
      <c r="E3299" t="n">
        <v>5.4</v>
      </c>
      <c r="F3299" t="n">
        <v>10.3</v>
      </c>
      <c r="G3299" t="n">
        <v>0.4353915479235172</v>
      </c>
      <c r="H3299" t="n">
        <v>0.5646084520764828</v>
      </c>
      <c r="I3299" t="n">
        <v>0.5242718446601942</v>
      </c>
      <c r="J3299" t="n">
        <v>0.4757281553398058</v>
      </c>
      <c r="K3299" t="n">
        <v>0.2282635299793197</v>
      </c>
      <c r="L3299" t="n">
        <v>0.2960083146808745</v>
      </c>
      <c r="M3299" t="n">
        <v>0.4757281553398058</v>
      </c>
    </row>
    <row r="3300">
      <c r="A3300" s="323" t="n">
        <v>46160.46085648148</v>
      </c>
      <c r="B3300" s="82" t="n">
        <v>46160</v>
      </c>
      <c r="C3300" t="n">
        <v>362.2</v>
      </c>
      <c r="D3300" t="n">
        <v>853.7</v>
      </c>
      <c r="E3300" t="n">
        <v>5.5</v>
      </c>
      <c r="F3300" t="n">
        <v>10.3</v>
      </c>
      <c r="G3300" t="n">
        <v>0.424270821131545</v>
      </c>
      <c r="H3300" t="n">
        <v>0.575729178868455</v>
      </c>
      <c r="I3300" t="n">
        <v>0.5339805825242718</v>
      </c>
      <c r="J3300" t="n">
        <v>0.4660194174757282</v>
      </c>
      <c r="K3300" t="n">
        <v>0.2265523802158735</v>
      </c>
      <c r="L3300" t="n">
        <v>0.3074282023083983</v>
      </c>
      <c r="M3300" t="n">
        <v>0.4660194174757282</v>
      </c>
    </row>
    <row r="3301">
      <c r="A3301" s="323" t="n">
        <v>46160.52152777778</v>
      </c>
      <c r="B3301" s="82" t="n">
        <v>46160</v>
      </c>
      <c r="C3301" t="n">
        <v>375.2</v>
      </c>
      <c r="D3301" t="n">
        <v>826.7</v>
      </c>
      <c r="E3301" t="n">
        <v>5.5</v>
      </c>
      <c r="F3301" t="n">
        <v>10.4</v>
      </c>
      <c r="G3301" t="n">
        <v>0.45385266723116</v>
      </c>
      <c r="H3301" t="n">
        <v>0.54614733276884</v>
      </c>
      <c r="I3301" t="n">
        <v>0.5288461538461539</v>
      </c>
      <c r="J3301" t="n">
        <v>0.4711538461538461</v>
      </c>
      <c r="K3301" t="n">
        <v>0.2400182374780173</v>
      </c>
      <c r="L3301" t="n">
        <v>0.2888279163681365</v>
      </c>
      <c r="M3301" t="n">
        <v>0.4711538461538461</v>
      </c>
    </row>
    <row r="3302">
      <c r="A3302" s="323" t="n">
        <v>46161.26543981482</v>
      </c>
      <c r="B3302" s="82" t="n">
        <v>46161</v>
      </c>
      <c r="C3302" t="n">
        <v>364.2</v>
      </c>
      <c r="D3302" t="n">
        <v>808</v>
      </c>
      <c r="E3302" t="n">
        <v>5.2</v>
      </c>
      <c r="F3302" t="n">
        <v>10.5</v>
      </c>
      <c r="G3302" t="n">
        <v>0.4507425742574258</v>
      </c>
      <c r="H3302" t="n">
        <v>0.5492574257425743</v>
      </c>
      <c r="I3302" t="n">
        <v>0.4952380952380953</v>
      </c>
      <c r="J3302" t="n">
        <v>0.5047619047619047</v>
      </c>
      <c r="K3302" t="n">
        <v>0.2232248939179632</v>
      </c>
      <c r="L3302" t="n">
        <v>0.2720132013201321</v>
      </c>
      <c r="M3302" t="n">
        <v>0.5047619047619047</v>
      </c>
    </row>
    <row r="3303">
      <c r="A3303" s="323" t="n">
        <v>46161.2966087963</v>
      </c>
      <c r="B3303" s="82" t="n">
        <v>46161</v>
      </c>
      <c r="C3303" t="n">
        <v>358.2</v>
      </c>
      <c r="D3303" t="n">
        <v>824.9</v>
      </c>
      <c r="E3303" t="n">
        <v>5.2</v>
      </c>
      <c r="F3303" t="n">
        <v>10.6</v>
      </c>
      <c r="G3303" t="n">
        <v>0.4342344526609286</v>
      </c>
      <c r="H3303" t="n">
        <v>0.5657655473390714</v>
      </c>
      <c r="I3303" t="n">
        <v>0.4905660377358491</v>
      </c>
      <c r="J3303" t="n">
        <v>0.5094339622641509</v>
      </c>
      <c r="K3303" t="n">
        <v>0.2130206748902669</v>
      </c>
      <c r="L3303" t="n">
        <v>0.2775453628455822</v>
      </c>
      <c r="M3303" t="n">
        <v>0.5094339622641509</v>
      </c>
    </row>
    <row r="3304">
      <c r="A3304" s="323" t="n">
        <v>46161.33519675926</v>
      </c>
      <c r="B3304" s="82" t="n">
        <v>46161</v>
      </c>
      <c r="C3304" t="n">
        <v>375.6</v>
      </c>
      <c r="D3304" t="n">
        <v>821.1</v>
      </c>
      <c r="E3304" t="n">
        <v>5.2</v>
      </c>
      <c r="F3304" t="n">
        <v>10.5</v>
      </c>
      <c r="G3304" t="n">
        <v>0.4574351479722324</v>
      </c>
      <c r="H3304" t="n">
        <v>0.5425648520277676</v>
      </c>
      <c r="I3304" t="n">
        <v>0.4952380952380953</v>
      </c>
      <c r="J3304" t="n">
        <v>0.5047619047619047</v>
      </c>
      <c r="K3304" t="n">
        <v>0.2265393113767246</v>
      </c>
      <c r="L3304" t="n">
        <v>0.2686987838613706</v>
      </c>
      <c r="M3304" t="n">
        <v>0.5047619047619047</v>
      </c>
    </row>
    <row r="3305">
      <c r="A3305" s="323" t="n">
        <v>46161.42465277778</v>
      </c>
      <c r="B3305" s="82" t="n">
        <v>46161</v>
      </c>
      <c r="C3305" t="n">
        <v>371.5</v>
      </c>
      <c r="D3305" t="n">
        <v>834.3</v>
      </c>
      <c r="E3305" t="n">
        <v>5.2</v>
      </c>
      <c r="F3305" t="n">
        <v>10.4</v>
      </c>
      <c r="G3305" t="n">
        <v>0.4452834711734389</v>
      </c>
      <c r="H3305" t="n">
        <v>0.5547165288265612</v>
      </c>
      <c r="I3305" t="n">
        <v>0.5</v>
      </c>
      <c r="J3305" t="n">
        <v>0.5</v>
      </c>
      <c r="K3305" t="n">
        <v>0.2226417355867194</v>
      </c>
      <c r="L3305" t="n">
        <v>0.2773582644132806</v>
      </c>
      <c r="M3305" t="n">
        <v>0.5</v>
      </c>
    </row>
    <row r="3306">
      <c r="A3306" s="323" t="n">
        <v>46161.46704861111</v>
      </c>
      <c r="B3306" s="82" t="n">
        <v>46161</v>
      </c>
      <c r="C3306" t="n">
        <v>376.6</v>
      </c>
      <c r="D3306" t="n">
        <v>833.4</v>
      </c>
      <c r="E3306" t="n">
        <v>5.3</v>
      </c>
      <c r="F3306" t="n">
        <v>10.5</v>
      </c>
      <c r="G3306" t="n">
        <v>0.4518838492920567</v>
      </c>
      <c r="H3306" t="n">
        <v>0.5481161507079433</v>
      </c>
      <c r="I3306" t="n">
        <v>0.5047619047619047</v>
      </c>
      <c r="J3306" t="n">
        <v>0.4952380952380953</v>
      </c>
      <c r="K3306" t="n">
        <v>0.2280937524998</v>
      </c>
      <c r="L3306" t="n">
        <v>0.2766681522621047</v>
      </c>
      <c r="M3306" t="n">
        <v>0.4952380952380953</v>
      </c>
    </row>
    <row r="3307">
      <c r="A3307" s="323" t="n">
        <v>46161.51030092593</v>
      </c>
      <c r="B3307" s="82" t="n">
        <v>46161</v>
      </c>
      <c r="C3307" t="n">
        <v>378.2</v>
      </c>
      <c r="D3307" t="n">
        <v>832.6</v>
      </c>
      <c r="E3307" t="n">
        <v>5.3</v>
      </c>
      <c r="F3307" t="n">
        <v>10.6</v>
      </c>
      <c r="G3307" t="n">
        <v>0.4542397309632477</v>
      </c>
      <c r="H3307" t="n">
        <v>0.5457602690367523</v>
      </c>
      <c r="I3307" t="n">
        <v>0.5</v>
      </c>
      <c r="J3307" t="n">
        <v>0.5</v>
      </c>
      <c r="K3307" t="n">
        <v>0.2271198654816238</v>
      </c>
      <c r="L3307" t="n">
        <v>0.2728801345183762</v>
      </c>
      <c r="M3307" t="n">
        <v>0.5</v>
      </c>
    </row>
    <row r="3308">
      <c r="A3308" s="323" t="n">
        <v>46162.26405092593</v>
      </c>
      <c r="B3308" s="82" t="n">
        <v>46162</v>
      </c>
      <c r="C3308" t="n">
        <v>396.2</v>
      </c>
      <c r="D3308" t="n">
        <v>822</v>
      </c>
      <c r="E3308" t="n">
        <v>5.5</v>
      </c>
      <c r="F3308" t="n">
        <v>10.5</v>
      </c>
      <c r="G3308" t="n">
        <v>0.4819951338199513</v>
      </c>
      <c r="H3308" t="n">
        <v>0.5180048661800487</v>
      </c>
      <c r="I3308" t="n">
        <v>0.5238095238095238</v>
      </c>
      <c r="J3308" t="n">
        <v>0.4761904761904762</v>
      </c>
      <c r="K3308" t="n">
        <v>0.2524736415247364</v>
      </c>
      <c r="L3308" t="n">
        <v>0.2713358822847874</v>
      </c>
      <c r="M3308" t="n">
        <v>0.4761904761904762</v>
      </c>
    </row>
    <row r="3309">
      <c r="A3309" s="323" t="n">
        <v>46162.31032407407</v>
      </c>
      <c r="B3309" s="82" t="n">
        <v>46162</v>
      </c>
      <c r="C3309" t="n">
        <v>374</v>
      </c>
      <c r="D3309" t="n">
        <v>815.7</v>
      </c>
      <c r="E3309" t="n">
        <v>5</v>
      </c>
      <c r="F3309" t="n">
        <v>10.5</v>
      </c>
      <c r="G3309" t="n">
        <v>0.4585019002084099</v>
      </c>
      <c r="H3309" t="n">
        <v>0.54149809979159</v>
      </c>
      <c r="I3309" t="n">
        <v>0.4761904761904762</v>
      </c>
      <c r="J3309" t="n">
        <v>0.5238095238095238</v>
      </c>
      <c r="K3309" t="n">
        <v>0.2183342381944809</v>
      </c>
      <c r="L3309" t="n">
        <v>0.2578562379959952</v>
      </c>
      <c r="M3309" t="n">
        <v>0.5238095238095238</v>
      </c>
    </row>
    <row r="3310">
      <c r="A3310" s="323" t="n">
        <v>46162.34570601852</v>
      </c>
      <c r="B3310" s="82" t="n">
        <v>46162</v>
      </c>
      <c r="C3310" t="n">
        <v>377.5</v>
      </c>
      <c r="D3310" t="n">
        <v>825.4</v>
      </c>
      <c r="E3310" t="n">
        <v>5.4</v>
      </c>
      <c r="F3310" t="n">
        <v>10.3</v>
      </c>
      <c r="G3310" t="n">
        <v>0.4573540101768839</v>
      </c>
      <c r="H3310" t="n">
        <v>0.5426459898231161</v>
      </c>
      <c r="I3310" t="n">
        <v>0.5242718446601942</v>
      </c>
      <c r="J3310" t="n">
        <v>0.4757281553398058</v>
      </c>
      <c r="K3310" t="n">
        <v>0.2397778305781721</v>
      </c>
      <c r="L3310" t="n">
        <v>0.284494014082022</v>
      </c>
      <c r="M3310" t="n">
        <v>0.4757281553398058</v>
      </c>
    </row>
    <row r="3311">
      <c r="A3311" s="323" t="n">
        <v>46162.38872685185</v>
      </c>
      <c r="B3311" s="82" t="n">
        <v>46162</v>
      </c>
      <c r="C3311" t="n">
        <v>374.4</v>
      </c>
      <c r="D3311" t="n">
        <v>819</v>
      </c>
      <c r="E3311" t="n">
        <v>5.2</v>
      </c>
      <c r="F3311" t="n">
        <v>10.2</v>
      </c>
      <c r="G3311" t="n">
        <v>0.4571428571428571</v>
      </c>
      <c r="H3311" t="n">
        <v>0.5428571428571429</v>
      </c>
      <c r="I3311" t="n">
        <v>0.5098039215686275</v>
      </c>
      <c r="J3311" t="n">
        <v>0.4901960784313725</v>
      </c>
      <c r="K3311" t="n">
        <v>0.2330532212885154</v>
      </c>
      <c r="L3311" t="n">
        <v>0.2767507002801121</v>
      </c>
      <c r="M3311" t="n">
        <v>0.4901960784313725</v>
      </c>
    </row>
    <row r="3312">
      <c r="A3312" s="323" t="n">
        <v>46162.42663194444</v>
      </c>
      <c r="B3312" s="82" t="n">
        <v>46162</v>
      </c>
      <c r="C3312" t="n">
        <v>372.8</v>
      </c>
      <c r="D3312" t="n">
        <v>848.4</v>
      </c>
      <c r="E3312" t="n">
        <v>5.2</v>
      </c>
      <c r="F3312" t="n">
        <v>10.4</v>
      </c>
      <c r="G3312" t="n">
        <v>0.4394153701084395</v>
      </c>
      <c r="H3312" t="n">
        <v>0.5605846298915605</v>
      </c>
      <c r="I3312" t="n">
        <v>0.5</v>
      </c>
      <c r="J3312" t="n">
        <v>0.5</v>
      </c>
      <c r="K3312" t="n">
        <v>0.2197076850542197</v>
      </c>
      <c r="L3312" t="n">
        <v>0.2802923149457803</v>
      </c>
      <c r="M3312" t="n">
        <v>0.5</v>
      </c>
    </row>
    <row r="3313">
      <c r="A3313" s="323" t="n">
        <v>46162.46516203704</v>
      </c>
      <c r="B3313" s="82" t="n">
        <v>46162</v>
      </c>
      <c r="C3313" t="n">
        <v>370.5</v>
      </c>
      <c r="D3313" t="n">
        <v>840.2</v>
      </c>
      <c r="E3313" t="n">
        <v>5.3</v>
      </c>
      <c r="F3313" t="n">
        <v>10.5</v>
      </c>
      <c r="G3313" t="n">
        <v>0.4409664365627232</v>
      </c>
      <c r="H3313" t="n">
        <v>0.5590335634372768</v>
      </c>
      <c r="I3313" t="n">
        <v>0.5047619047619047</v>
      </c>
      <c r="J3313" t="n">
        <v>0.4952380952380953</v>
      </c>
      <c r="K3313" t="n">
        <v>0.2225830584554698</v>
      </c>
      <c r="L3313" t="n">
        <v>0.282178846306435</v>
      </c>
      <c r="M3313" t="n">
        <v>0.4952380952380953</v>
      </c>
    </row>
    <row r="3314">
      <c r="A3314" s="323" t="n">
        <v>46162.50634259259</v>
      </c>
      <c r="B3314" s="82" t="n">
        <v>46162</v>
      </c>
      <c r="C3314" t="n">
        <v>385.5</v>
      </c>
      <c r="D3314" t="n">
        <v>821.8</v>
      </c>
      <c r="E3314" t="n">
        <v>5.3</v>
      </c>
      <c r="F3314" t="n">
        <v>10.4</v>
      </c>
      <c r="G3314" t="n">
        <v>0.4690922365539061</v>
      </c>
      <c r="H3314" t="n">
        <v>0.5309077634460939</v>
      </c>
      <c r="I3314" t="n">
        <v>0.5096153846153846</v>
      </c>
      <c r="J3314" t="n">
        <v>0.4903846153846154</v>
      </c>
      <c r="K3314" t="n">
        <v>0.2390566205515098</v>
      </c>
      <c r="L3314" t="n">
        <v>0.2705587640638747</v>
      </c>
      <c r="M3314" t="n">
        <v>0.4903846153846154</v>
      </c>
    </row>
    <row r="3315">
      <c r="A3315" s="323" t="n">
        <v>46163.29384259259</v>
      </c>
      <c r="B3315" s="82" t="n">
        <v>46163</v>
      </c>
      <c r="C3315" t="n">
        <v>364.5</v>
      </c>
      <c r="D3315" t="n">
        <v>832.4</v>
      </c>
      <c r="E3315" t="n">
        <v>5.2</v>
      </c>
      <c r="F3315" t="n">
        <v>10.2</v>
      </c>
      <c r="G3315" t="n">
        <v>0.4378904372897646</v>
      </c>
      <c r="H3315" t="n">
        <v>0.5621095627102355</v>
      </c>
      <c r="I3315" t="n">
        <v>0.5098039215686275</v>
      </c>
      <c r="J3315" t="n">
        <v>0.4901960784313725</v>
      </c>
      <c r="K3315" t="n">
        <v>0.2232382621477231</v>
      </c>
      <c r="L3315" t="n">
        <v>0.2865656594209044</v>
      </c>
      <c r="M3315" t="n">
        <v>0.4901960784313725</v>
      </c>
    </row>
    <row r="3316">
      <c r="A3316" s="323" t="n">
        <v>46163.33618055555</v>
      </c>
      <c r="B3316" s="82" t="n">
        <v>46163</v>
      </c>
      <c r="C3316" t="n">
        <v>391.8</v>
      </c>
      <c r="D3316" t="n">
        <v>844.8</v>
      </c>
      <c r="E3316" t="n">
        <v>5.2</v>
      </c>
      <c r="F3316" t="n">
        <v>10.7</v>
      </c>
      <c r="G3316" t="n">
        <v>0.4637784090909091</v>
      </c>
      <c r="H3316" t="n">
        <v>0.5362215909090908</v>
      </c>
      <c r="I3316" t="n">
        <v>0.485981308411215</v>
      </c>
      <c r="J3316" t="n">
        <v>0.514018691588785</v>
      </c>
      <c r="K3316" t="n">
        <v>0.2253876380628717</v>
      </c>
      <c r="L3316" t="n">
        <v>0.2605936703483432</v>
      </c>
      <c r="M3316" t="n">
        <v>0.514018691588785</v>
      </c>
    </row>
    <row r="3317">
      <c r="A3317" s="323" t="n">
        <v>46163.37603009259</v>
      </c>
      <c r="B3317" s="82" t="n">
        <v>46163</v>
      </c>
      <c r="C3317" t="n">
        <v>374.4</v>
      </c>
      <c r="D3317" t="n">
        <v>838.2</v>
      </c>
      <c r="E3317" t="n">
        <v>5.5</v>
      </c>
      <c r="F3317" t="n">
        <v>10.5</v>
      </c>
      <c r="G3317" t="n">
        <v>0.446671438797423</v>
      </c>
      <c r="H3317" t="n">
        <v>0.553328561202577</v>
      </c>
      <c r="I3317" t="n">
        <v>0.5238095238095238</v>
      </c>
      <c r="J3317" t="n">
        <v>0.4761904761904762</v>
      </c>
      <c r="K3317" t="n">
        <v>0.233970753655793</v>
      </c>
      <c r="L3317" t="n">
        <v>0.2898387701537308</v>
      </c>
      <c r="M3317" t="n">
        <v>0.4761904761904762</v>
      </c>
    </row>
    <row r="3318">
      <c r="A3318" s="323" t="n">
        <v>46163.4284375</v>
      </c>
      <c r="B3318" s="82" t="n">
        <v>46163</v>
      </c>
      <c r="C3318" t="n">
        <v>368.5</v>
      </c>
      <c r="D3318" t="n">
        <v>830.2</v>
      </c>
      <c r="E3318" t="n">
        <v>5.5</v>
      </c>
      <c r="F3318" t="n">
        <v>10.3</v>
      </c>
      <c r="G3318" t="n">
        <v>0.4438689472416285</v>
      </c>
      <c r="H3318" t="n">
        <v>0.5561310527583715</v>
      </c>
      <c r="I3318" t="n">
        <v>0.5339805825242718</v>
      </c>
      <c r="J3318" t="n">
        <v>0.4660194174757282</v>
      </c>
      <c r="K3318" t="n">
        <v>0.2370173990125201</v>
      </c>
      <c r="L3318" t="n">
        <v>0.2969631835117518</v>
      </c>
      <c r="M3318" t="n">
        <v>0.4660194174757282</v>
      </c>
    </row>
    <row r="3319">
      <c r="A3319" s="323" t="n">
        <v>46163.46877314815</v>
      </c>
      <c r="B3319" s="82" t="n">
        <v>46163</v>
      </c>
      <c r="C3319" t="n">
        <v>376.2</v>
      </c>
      <c r="D3319" t="n">
        <v>838.2</v>
      </c>
      <c r="E3319" t="n">
        <v>5.4</v>
      </c>
      <c r="F3319" t="n">
        <v>10.7</v>
      </c>
      <c r="G3319" t="n">
        <v>0.4488188976377953</v>
      </c>
      <c r="H3319" t="n">
        <v>0.5511811023622047</v>
      </c>
      <c r="I3319" t="n">
        <v>0.5046728971962617</v>
      </c>
      <c r="J3319" t="n">
        <v>0.4953271028037383</v>
      </c>
      <c r="K3319" t="n">
        <v>0.2265067333872986</v>
      </c>
      <c r="L3319" t="n">
        <v>0.2781661638089632</v>
      </c>
      <c r="M3319" t="n">
        <v>0.4953271028037383</v>
      </c>
    </row>
    <row r="3320">
      <c r="A3320" s="323" t="n">
        <v>46163.51233796297</v>
      </c>
      <c r="B3320" s="82" t="n">
        <v>46163</v>
      </c>
      <c r="C3320" t="n">
        <v>380.1</v>
      </c>
      <c r="D3320" t="n">
        <v>835.4</v>
      </c>
      <c r="E3320" t="n">
        <v>5.3</v>
      </c>
      <c r="F3320" t="n">
        <v>10.6</v>
      </c>
      <c r="G3320" t="n">
        <v>0.4549916207804645</v>
      </c>
      <c r="H3320" t="n">
        <v>0.5450083792195355</v>
      </c>
      <c r="I3320" t="n">
        <v>0.5</v>
      </c>
      <c r="J3320" t="n">
        <v>0.5</v>
      </c>
      <c r="K3320" t="n">
        <v>0.2274958103902323</v>
      </c>
      <c r="L3320" t="n">
        <v>0.2725041896097677</v>
      </c>
      <c r="M3320" t="n">
        <v>0.5</v>
      </c>
    </row>
    <row r="3321">
      <c r="A3321" s="323" t="n">
        <v>46164.26640046296</v>
      </c>
      <c r="B3321" s="82" t="n">
        <v>46164</v>
      </c>
      <c r="C3321" t="n">
        <v>398.4</v>
      </c>
      <c r="D3321" t="n">
        <v>822.6</v>
      </c>
      <c r="E3321" t="n">
        <v>5.2</v>
      </c>
      <c r="F3321" t="n">
        <v>10.3</v>
      </c>
      <c r="G3321" t="n">
        <v>0.4843180160466812</v>
      </c>
      <c r="H3321" t="n">
        <v>0.5156819839533188</v>
      </c>
      <c r="I3321" t="n">
        <v>0.5048543689320388</v>
      </c>
      <c r="J3321" t="n">
        <v>0.4951456310679612</v>
      </c>
      <c r="K3321" t="n">
        <v>0.2445100663536643</v>
      </c>
      <c r="L3321" t="n">
        <v>0.2603443025783745</v>
      </c>
      <c r="M3321" t="n">
        <v>0.4951456310679612</v>
      </c>
    </row>
    <row r="3322">
      <c r="A3322" s="323" t="n">
        <v>46164.30262731481</v>
      </c>
      <c r="B3322" s="82" t="n">
        <v>46164</v>
      </c>
      <c r="C3322" t="n">
        <v>360</v>
      </c>
      <c r="D3322" t="n">
        <v>826.3</v>
      </c>
      <c r="E3322" t="n">
        <v>5.3</v>
      </c>
      <c r="F3322" t="n">
        <v>10.5</v>
      </c>
      <c r="G3322" t="n">
        <v>0.4356771148493284</v>
      </c>
      <c r="H3322" t="n">
        <v>0.5643228851506716</v>
      </c>
      <c r="I3322" t="n">
        <v>0.5047619047619047</v>
      </c>
      <c r="J3322" t="n">
        <v>0.4952380952380953</v>
      </c>
      <c r="K3322" t="n">
        <v>0.2199132103525181</v>
      </c>
      <c r="L3322" t="n">
        <v>0.2848486944093866</v>
      </c>
      <c r="M3322" t="n">
        <v>0.4952380952380953</v>
      </c>
    </row>
    <row r="3323">
      <c r="A3323" s="323" t="n">
        <v>46164.34243055555</v>
      </c>
      <c r="B3323" s="82" t="n">
        <v>46164</v>
      </c>
      <c r="C3323" t="n">
        <v>370.4</v>
      </c>
      <c r="D3323" t="n">
        <v>822.9</v>
      </c>
      <c r="E3323" t="n">
        <v>5</v>
      </c>
      <c r="F3323" t="n">
        <v>10.5</v>
      </c>
      <c r="G3323" t="n">
        <v>0.4501154453761089</v>
      </c>
      <c r="H3323" t="n">
        <v>0.5498845546238912</v>
      </c>
      <c r="I3323" t="n">
        <v>0.4761904761904762</v>
      </c>
      <c r="J3323" t="n">
        <v>0.5238095238095238</v>
      </c>
      <c r="K3323" t="n">
        <v>0.2143406882743376</v>
      </c>
      <c r="L3323" t="n">
        <v>0.2618497879161387</v>
      </c>
      <c r="M3323" t="n">
        <v>0.5238095238095238</v>
      </c>
    </row>
    <row r="3324">
      <c r="A3324" s="323" t="n">
        <v>46164.39862268518</v>
      </c>
      <c r="B3324" s="82" t="n">
        <v>46164</v>
      </c>
      <c r="C3324" t="n">
        <v>365.6</v>
      </c>
      <c r="D3324" t="n">
        <v>828.3</v>
      </c>
      <c r="E3324" t="n">
        <v>5.1</v>
      </c>
      <c r="F3324" t="n">
        <v>10.6</v>
      </c>
      <c r="G3324" t="n">
        <v>0.4413859712664494</v>
      </c>
      <c r="H3324" t="n">
        <v>0.5586140287335506</v>
      </c>
      <c r="I3324" t="n">
        <v>0.4811320754716981</v>
      </c>
      <c r="J3324" t="n">
        <v>0.5188679245283019</v>
      </c>
      <c r="K3324" t="n">
        <v>0.2123649484395181</v>
      </c>
      <c r="L3324" t="n">
        <v>0.26876712703218</v>
      </c>
      <c r="M3324" t="n">
        <v>0.5188679245283019</v>
      </c>
    </row>
    <row r="3325">
      <c r="A3325" s="323" t="n">
        <v>46164.43532407407</v>
      </c>
      <c r="B3325" s="82" t="n">
        <v>46164</v>
      </c>
      <c r="C3325" t="n">
        <v>378.4</v>
      </c>
      <c r="D3325" t="n">
        <v>822.6</v>
      </c>
      <c r="E3325" t="n">
        <v>5.1</v>
      </c>
      <c r="F3325" t="n">
        <v>10.4</v>
      </c>
      <c r="G3325" t="n">
        <v>0.4600048626306832</v>
      </c>
      <c r="H3325" t="n">
        <v>0.5399951373693168</v>
      </c>
      <c r="I3325" t="n">
        <v>0.4903846153846153</v>
      </c>
      <c r="J3325" t="n">
        <v>0.5096153846153847</v>
      </c>
      <c r="K3325" t="n">
        <v>0.2255793076362004</v>
      </c>
      <c r="L3325" t="n">
        <v>0.2648053077484149</v>
      </c>
      <c r="M3325" t="n">
        <v>0.5096153846153847</v>
      </c>
    </row>
    <row r="3326">
      <c r="A3326" s="323" t="n">
        <v>46164.46636574074</v>
      </c>
      <c r="B3326" s="82" t="n">
        <v>46164</v>
      </c>
      <c r="C3326" t="n">
        <v>380.1</v>
      </c>
      <c r="D3326" t="n">
        <v>834.5</v>
      </c>
      <c r="E3326" t="n">
        <v>5.2</v>
      </c>
      <c r="F3326" t="n">
        <v>10.5</v>
      </c>
      <c r="G3326" t="n">
        <v>0.4554823247453565</v>
      </c>
      <c r="H3326" t="n">
        <v>0.5445176752546435</v>
      </c>
      <c r="I3326" t="n">
        <v>0.4952380952380953</v>
      </c>
      <c r="J3326" t="n">
        <v>0.5047619047619047</v>
      </c>
      <c r="K3326" t="n">
        <v>0.2255721989215099</v>
      </c>
      <c r="L3326" t="n">
        <v>0.2696658963165853</v>
      </c>
      <c r="M3326" t="n">
        <v>0.5047619047619047</v>
      </c>
    </row>
    <row r="3327">
      <c r="A3327" s="323" t="n">
        <v>46164.5115162037</v>
      </c>
      <c r="B3327" s="82" t="n">
        <v>46164</v>
      </c>
      <c r="C3327" t="n">
        <v>365.1</v>
      </c>
      <c r="D3327" t="n">
        <v>830.2</v>
      </c>
      <c r="E3327" t="n">
        <v>5.7</v>
      </c>
      <c r="F3327" t="n">
        <v>10.9</v>
      </c>
      <c r="G3327" t="n">
        <v>0.4397735485425199</v>
      </c>
      <c r="H3327" t="n">
        <v>0.5602264514574801</v>
      </c>
      <c r="I3327" t="n">
        <v>0.5229357798165137</v>
      </c>
      <c r="J3327" t="n">
        <v>0.4770642201834863</v>
      </c>
      <c r="K3327" t="n">
        <v>0.2299733235497581</v>
      </c>
      <c r="L3327" t="n">
        <v>0.2929624562667556</v>
      </c>
      <c r="M3327" t="n">
        <v>0.4770642201834863</v>
      </c>
    </row>
    <row r="3328">
      <c r="A3328" s="323" t="n">
        <v>46165.26737268519</v>
      </c>
      <c r="B3328" s="82" t="n">
        <v>46165</v>
      </c>
      <c r="C3328" t="n">
        <v>377.1</v>
      </c>
      <c r="D3328" t="n">
        <v>826.2</v>
      </c>
      <c r="E3328" t="n">
        <v>5.3</v>
      </c>
      <c r="F3328" t="n">
        <v>10.3</v>
      </c>
      <c r="G3328" t="n">
        <v>0.4564270152505447</v>
      </c>
      <c r="H3328" t="n">
        <v>0.5435729847494554</v>
      </c>
      <c r="I3328" t="n">
        <v>0.5145631067961165</v>
      </c>
      <c r="J3328" t="n">
        <v>0.4854368932038836</v>
      </c>
      <c r="K3328" t="n">
        <v>0.2348605029929987</v>
      </c>
      <c r="L3328" t="n">
        <v>0.2797026038031178</v>
      </c>
      <c r="M3328" t="n">
        <v>0.4854368932038836</v>
      </c>
    </row>
    <row r="3329">
      <c r="A3329" s="323" t="n">
        <v>46165.30230324074</v>
      </c>
      <c r="B3329" s="82" t="n">
        <v>46165</v>
      </c>
      <c r="C3329" t="n">
        <v>358.6</v>
      </c>
      <c r="D3329" t="n">
        <v>822.9</v>
      </c>
      <c r="E3329" t="n">
        <v>5.4</v>
      </c>
      <c r="F3329" t="n">
        <v>10.4</v>
      </c>
      <c r="G3329" t="n">
        <v>0.4357759144489003</v>
      </c>
      <c r="H3329" t="n">
        <v>0.5642240855510997</v>
      </c>
      <c r="I3329" t="n">
        <v>0.5192307692307693</v>
      </c>
      <c r="J3329" t="n">
        <v>0.4807692307692307</v>
      </c>
      <c r="K3329" t="n">
        <v>0.2262682632715444</v>
      </c>
      <c r="L3329" t="n">
        <v>0.2929625059592249</v>
      </c>
      <c r="M3329" t="n">
        <v>0.4807692307692307</v>
      </c>
    </row>
    <row r="3330">
      <c r="A3330" s="323" t="n">
        <v>46165.33638888889</v>
      </c>
      <c r="B3330" s="82" t="n">
        <v>46165</v>
      </c>
      <c r="C3330" t="n">
        <v>360.2</v>
      </c>
      <c r="D3330" t="n">
        <v>832</v>
      </c>
      <c r="E3330" t="n">
        <v>5.2</v>
      </c>
      <c r="F3330" t="n">
        <v>10.3</v>
      </c>
      <c r="G3330" t="n">
        <v>0.4329326923076923</v>
      </c>
      <c r="H3330" t="n">
        <v>0.5670673076923077</v>
      </c>
      <c r="I3330" t="n">
        <v>0.5048543689320388</v>
      </c>
      <c r="J3330" t="n">
        <v>0.4951456310679612</v>
      </c>
      <c r="K3330" t="n">
        <v>0.2185679611650485</v>
      </c>
      <c r="L3330" t="n">
        <v>0.2862864077669903</v>
      </c>
      <c r="M3330" t="n">
        <v>0.4951456310679612</v>
      </c>
    </row>
    <row r="3331">
      <c r="A3331" s="323" t="n">
        <v>46165.37929398148</v>
      </c>
      <c r="B3331" s="82" t="n">
        <v>46165</v>
      </c>
      <c r="C3331" t="n">
        <v>361.2</v>
      </c>
      <c r="D3331" t="n">
        <v>825</v>
      </c>
      <c r="E3331" t="n">
        <v>5.5</v>
      </c>
      <c r="F3331" t="n">
        <v>10.4</v>
      </c>
      <c r="G3331" t="n">
        <v>0.4378181818181818</v>
      </c>
      <c r="H3331" t="n">
        <v>0.5621818181818182</v>
      </c>
      <c r="I3331" t="n">
        <v>0.5288461538461539</v>
      </c>
      <c r="J3331" t="n">
        <v>0.4711538461538461</v>
      </c>
      <c r="K3331" t="n">
        <v>0.2315384615384616</v>
      </c>
      <c r="L3331" t="n">
        <v>0.2973076923076923</v>
      </c>
      <c r="M3331" t="n">
        <v>0.4711538461538461</v>
      </c>
    </row>
    <row r="3332">
      <c r="A3332" s="323" t="n">
        <v>46166.26732638889</v>
      </c>
      <c r="B3332" s="82" t="n">
        <v>46166</v>
      </c>
      <c r="C3332" t="n">
        <v>383.3</v>
      </c>
      <c r="D3332" t="n">
        <v>828.6</v>
      </c>
      <c r="E3332" t="n">
        <v>5.2</v>
      </c>
      <c r="F3332" t="n">
        <v>10.7</v>
      </c>
      <c r="G3332" t="n">
        <v>0.4625874969828627</v>
      </c>
      <c r="H3332" t="n">
        <v>0.5374125030171374</v>
      </c>
      <c r="I3332" t="n">
        <v>0.485981308411215</v>
      </c>
      <c r="J3332" t="n">
        <v>0.514018691588785</v>
      </c>
      <c r="K3332" t="n">
        <v>0.2248088770384006</v>
      </c>
      <c r="L3332" t="n">
        <v>0.2611724313728145</v>
      </c>
      <c r="M3332" t="n">
        <v>0.514018691588785</v>
      </c>
    </row>
    <row r="3333">
      <c r="A3333" s="323" t="n">
        <v>46166.28883101852</v>
      </c>
      <c r="B3333" s="82" t="n">
        <v>46166</v>
      </c>
      <c r="C3333" t="n">
        <v>380.2</v>
      </c>
      <c r="D3333" t="n">
        <v>822.5</v>
      </c>
      <c r="E3333" t="n">
        <v>5.3</v>
      </c>
      <c r="F3333" t="n">
        <v>10.6</v>
      </c>
      <c r="G3333" t="n">
        <v>0.4622492401215805</v>
      </c>
      <c r="H3333" t="n">
        <v>0.5377507598784195</v>
      </c>
      <c r="I3333" t="n">
        <v>0.5</v>
      </c>
      <c r="J3333" t="n">
        <v>0.5</v>
      </c>
      <c r="K3333" t="n">
        <v>0.2311246200607903</v>
      </c>
      <c r="L3333" t="n">
        <v>0.2688753799392097</v>
      </c>
      <c r="M3333" t="n">
        <v>0.5</v>
      </c>
    </row>
    <row r="3334">
      <c r="A3334" s="323" t="n">
        <v>46166.33140046296</v>
      </c>
      <c r="B3334" s="82" t="n">
        <v>46166</v>
      </c>
      <c r="C3334" t="n">
        <v>368.2</v>
      </c>
      <c r="D3334" t="n">
        <v>825.2</v>
      </c>
      <c r="E3334" t="n">
        <v>5.2</v>
      </c>
      <c r="F3334" t="n">
        <v>10.8</v>
      </c>
      <c r="G3334" t="n">
        <v>0.4461948618516723</v>
      </c>
      <c r="H3334" t="n">
        <v>0.5538051381483278</v>
      </c>
      <c r="I3334" t="n">
        <v>0.4814814814814815</v>
      </c>
      <c r="J3334" t="n">
        <v>0.5185185185185185</v>
      </c>
      <c r="K3334" t="n">
        <v>0.2148345631137681</v>
      </c>
      <c r="L3334" t="n">
        <v>0.2666469183677134</v>
      </c>
      <c r="M3334" t="n">
        <v>0.5185185185185185</v>
      </c>
    </row>
    <row r="3335">
      <c r="A3335" s="323" t="n">
        <v>46166.37775462963</v>
      </c>
      <c r="B3335" s="82" t="n">
        <v>46166</v>
      </c>
      <c r="C3335" t="n">
        <v>383.1</v>
      </c>
      <c r="D3335" t="n">
        <v>820.9</v>
      </c>
      <c r="E3335" t="n">
        <v>5.2</v>
      </c>
      <c r="F3335" t="n">
        <v>10.5</v>
      </c>
      <c r="G3335" t="n">
        <v>0.4666829090023146</v>
      </c>
      <c r="H3335" t="n">
        <v>0.5333170909976854</v>
      </c>
      <c r="I3335" t="n">
        <v>0.4952380952380953</v>
      </c>
      <c r="J3335" t="n">
        <v>0.5047619047619047</v>
      </c>
      <c r="K3335" t="n">
        <v>0.2311191549344796</v>
      </c>
      <c r="L3335" t="n">
        <v>0.2641189403036157</v>
      </c>
      <c r="M3335" t="n">
        <v>0.5047619047619047</v>
      </c>
    </row>
    <row r="3336">
      <c r="A3336" s="323" t="n">
        <v>46166.42150462963</v>
      </c>
      <c r="B3336" s="82" t="n">
        <v>46166</v>
      </c>
      <c r="C3336" t="n">
        <v>368.6</v>
      </c>
      <c r="D3336" t="n">
        <v>817.5</v>
      </c>
      <c r="E3336" t="n">
        <v>5.3</v>
      </c>
      <c r="F3336" t="n">
        <v>10.7</v>
      </c>
      <c r="G3336" t="n">
        <v>0.4508868501529052</v>
      </c>
      <c r="H3336" t="n">
        <v>0.5491131498470948</v>
      </c>
      <c r="I3336" t="n">
        <v>0.4953271028037383</v>
      </c>
      <c r="J3336" t="n">
        <v>0.5046728971962616</v>
      </c>
      <c r="K3336" t="n">
        <v>0.2233364771785419</v>
      </c>
      <c r="L3336" t="n">
        <v>0.2719906256251965</v>
      </c>
      <c r="M3336" t="n">
        <v>0.5046728971962616</v>
      </c>
    </row>
    <row r="3337">
      <c r="A3337" s="323" t="n">
        <v>46166.45931712963</v>
      </c>
      <c r="B3337" s="82" t="n">
        <v>46166</v>
      </c>
      <c r="C3337" t="n">
        <v>378.5</v>
      </c>
      <c r="D3337" t="n">
        <v>821.5</v>
      </c>
      <c r="E3337" t="n">
        <v>5.2</v>
      </c>
      <c r="F3337" t="n">
        <v>10.6</v>
      </c>
      <c r="G3337" t="n">
        <v>0.4607425441265977</v>
      </c>
      <c r="H3337" t="n">
        <v>0.5392574558734023</v>
      </c>
      <c r="I3337" t="n">
        <v>0.4905660377358491</v>
      </c>
      <c r="J3337" t="n">
        <v>0.5094339622641509</v>
      </c>
      <c r="K3337" t="n">
        <v>0.2260246442885196</v>
      </c>
      <c r="L3337" t="n">
        <v>0.2645413934473295</v>
      </c>
      <c r="M3337" t="n">
        <v>0.5094339622641509</v>
      </c>
    </row>
    <row r="3338">
      <c r="A3338" s="323" t="n">
        <v>46166.50197916666</v>
      </c>
      <c r="B3338" s="82" t="n">
        <v>46166</v>
      </c>
      <c r="C3338" t="n">
        <v>378.2</v>
      </c>
      <c r="D3338" t="n">
        <v>820.3</v>
      </c>
      <c r="E3338" t="n">
        <v>5.4</v>
      </c>
      <c r="F3338" t="n">
        <v>10.5</v>
      </c>
      <c r="G3338" t="n">
        <v>0.4610508350603438</v>
      </c>
      <c r="H3338" t="n">
        <v>0.5389491649396562</v>
      </c>
      <c r="I3338" t="n">
        <v>0.5142857142857143</v>
      </c>
      <c r="J3338" t="n">
        <v>0.4857142857142857</v>
      </c>
      <c r="K3338" t="n">
        <v>0.237111858031034</v>
      </c>
      <c r="L3338" t="n">
        <v>0.2771738562546803</v>
      </c>
      <c r="M3338" t="n">
        <v>0.4857142857142857</v>
      </c>
    </row>
    <row r="3339">
      <c r="A3339" s="323" t="n">
        <v>46167.25351851852</v>
      </c>
      <c r="B3339" s="82" t="n">
        <v>46167</v>
      </c>
      <c r="C3339" t="n">
        <v>384.2</v>
      </c>
      <c r="D3339" t="n">
        <v>835.6</v>
      </c>
      <c r="E3339" t="n">
        <v>5.2</v>
      </c>
      <c r="F3339" t="n">
        <v>10.5</v>
      </c>
      <c r="G3339" t="n">
        <v>0.4597893729056965</v>
      </c>
      <c r="H3339" t="n">
        <v>0.5402106270943036</v>
      </c>
      <c r="I3339" t="n">
        <v>0.4952380952380953</v>
      </c>
      <c r="J3339" t="n">
        <v>0.5047619047619047</v>
      </c>
      <c r="K3339" t="n">
        <v>0.2277052132485354</v>
      </c>
      <c r="L3339" t="n">
        <v>0.2675328819895599</v>
      </c>
      <c r="M3339" t="n">
        <v>0.5047619047619047</v>
      </c>
    </row>
    <row r="3340">
      <c r="A3340" s="323" t="n">
        <v>46167.29020833333</v>
      </c>
      <c r="B3340" s="82" t="n">
        <v>46167</v>
      </c>
      <c r="C3340" t="n">
        <v>368.5</v>
      </c>
      <c r="D3340" t="n">
        <v>823.6</v>
      </c>
      <c r="E3340" t="n">
        <v>5.3</v>
      </c>
      <c r="F3340" t="n">
        <v>10.6</v>
      </c>
      <c r="G3340" t="n">
        <v>0.447425934919864</v>
      </c>
      <c r="H3340" t="n">
        <v>0.552574065080136</v>
      </c>
      <c r="I3340" t="n">
        <v>0.5</v>
      </c>
      <c r="J3340" t="n">
        <v>0.5</v>
      </c>
      <c r="K3340" t="n">
        <v>0.223712967459932</v>
      </c>
      <c r="L3340" t="n">
        <v>0.276287032540068</v>
      </c>
      <c r="M3340" t="n">
        <v>0.5</v>
      </c>
    </row>
    <row r="3341">
      <c r="A3341" s="323" t="n">
        <v>46167.34315972222</v>
      </c>
      <c r="B3341" s="82" t="n">
        <v>46167</v>
      </c>
      <c r="C3341" t="n">
        <v>374.5</v>
      </c>
      <c r="D3341" t="n">
        <v>820.3</v>
      </c>
      <c r="E3341" t="n">
        <v>5.3</v>
      </c>
      <c r="F3341" t="n">
        <v>10.5</v>
      </c>
      <c r="G3341" t="n">
        <v>0.4565402901377545</v>
      </c>
      <c r="H3341" t="n">
        <v>0.5434597098622455</v>
      </c>
      <c r="I3341" t="n">
        <v>0.5047619047619047</v>
      </c>
      <c r="J3341" t="n">
        <v>0.4952380952380953</v>
      </c>
      <c r="K3341" t="n">
        <v>0.2304441464504856</v>
      </c>
      <c r="L3341" t="n">
        <v>0.2743177583114191</v>
      </c>
      <c r="M3341" t="n">
        <v>0.4952380952380953</v>
      </c>
    </row>
    <row r="3342">
      <c r="A3342" s="323" t="n">
        <v>46167.37979166667</v>
      </c>
      <c r="B3342" s="82" t="n">
        <v>46167</v>
      </c>
      <c r="C3342" t="n">
        <v>387.6</v>
      </c>
      <c r="D3342" t="n">
        <v>829.4</v>
      </c>
      <c r="E3342" t="n">
        <v>5.5</v>
      </c>
      <c r="F3342" t="n">
        <v>10.2</v>
      </c>
      <c r="G3342" t="n">
        <v>0.4673257776706053</v>
      </c>
      <c r="H3342" t="n">
        <v>0.5326742223293947</v>
      </c>
      <c r="I3342" t="n">
        <v>0.5392156862745099</v>
      </c>
      <c r="J3342" t="n">
        <v>0.4607843137254902</v>
      </c>
      <c r="K3342" t="n">
        <v>0.2519893899204245</v>
      </c>
      <c r="L3342" t="n">
        <v>0.2872262963540854</v>
      </c>
      <c r="M3342" t="n">
        <v>0.4607843137254902</v>
      </c>
    </row>
    <row r="3343">
      <c r="A3343" s="323" t="n">
        <v>46167.48894675926</v>
      </c>
      <c r="B3343" s="82" t="n">
        <v>46167</v>
      </c>
      <c r="C3343" t="n">
        <v>367.7</v>
      </c>
      <c r="D3343" t="n">
        <v>827.6</v>
      </c>
      <c r="E3343" t="n">
        <v>5.3</v>
      </c>
      <c r="F3343" t="n">
        <v>10.8</v>
      </c>
      <c r="G3343" t="n">
        <v>0.444296761720638</v>
      </c>
      <c r="H3343" t="n">
        <v>0.5557032382793621</v>
      </c>
      <c r="I3343" t="n">
        <v>0.4907407407407407</v>
      </c>
      <c r="J3343" t="n">
        <v>0.5092592592592593</v>
      </c>
      <c r="K3343" t="n">
        <v>0.2180345219554982</v>
      </c>
      <c r="L3343" t="n">
        <v>0.2727062187852425</v>
      </c>
      <c r="M3343" t="n">
        <v>0.5092592592592593</v>
      </c>
    </row>
    <row r="3344">
      <c r="A3344" s="323" t="n">
        <v>46167.50486111111</v>
      </c>
      <c r="B3344" s="82" t="n">
        <v>46167</v>
      </c>
      <c r="C3344" t="n">
        <v>365.6</v>
      </c>
      <c r="D3344" t="n">
        <v>824.6</v>
      </c>
      <c r="E3344" t="n">
        <v>5.2</v>
      </c>
      <c r="F3344" t="n">
        <v>10.7</v>
      </c>
      <c r="G3344" t="n">
        <v>0.4433664807179238</v>
      </c>
      <c r="H3344" t="n">
        <v>0.5566335192820762</v>
      </c>
      <c r="I3344" t="n">
        <v>0.485981308411215</v>
      </c>
      <c r="J3344" t="n">
        <v>0.514018691588785</v>
      </c>
      <c r="K3344" t="n">
        <v>0.2154678224049724</v>
      </c>
      <c r="L3344" t="n">
        <v>0.2705134860062426</v>
      </c>
      <c r="M3344" t="n">
        <v>0.514018691588785</v>
      </c>
    </row>
    <row r="3345">
      <c r="A3345" s="323" t="n">
        <v>46168.27427083333</v>
      </c>
      <c r="B3345" s="82" t="n">
        <v>46168</v>
      </c>
      <c r="C3345" t="n">
        <v>378.5</v>
      </c>
      <c r="D3345" t="n">
        <v>839.7</v>
      </c>
      <c r="E3345" t="n">
        <v>5.2</v>
      </c>
      <c r="F3345" t="n">
        <v>10.4</v>
      </c>
      <c r="G3345" t="n">
        <v>0.4507562224604025</v>
      </c>
      <c r="H3345" t="n">
        <v>0.5492437775395975</v>
      </c>
      <c r="I3345" t="n">
        <v>0.5</v>
      </c>
      <c r="J3345" t="n">
        <v>0.5</v>
      </c>
      <c r="K3345" t="n">
        <v>0.2253781112302012</v>
      </c>
      <c r="L3345" t="n">
        <v>0.2746218887697988</v>
      </c>
      <c r="M3345" t="n">
        <v>0.5</v>
      </c>
    </row>
    <row r="3346">
      <c r="A3346" s="323" t="n">
        <v>46168.30946759259</v>
      </c>
      <c r="B3346" s="82" t="n">
        <v>46168</v>
      </c>
      <c r="C3346" t="n">
        <v>370.5</v>
      </c>
      <c r="D3346" t="n">
        <v>812</v>
      </c>
      <c r="E3346" t="n">
        <v>5.2</v>
      </c>
      <c r="F3346" t="n">
        <v>10.4</v>
      </c>
      <c r="G3346" t="n">
        <v>0.4562807881773399</v>
      </c>
      <c r="H3346" t="n">
        <v>0.5437192118226601</v>
      </c>
      <c r="I3346" t="n">
        <v>0.5</v>
      </c>
      <c r="J3346" t="n">
        <v>0.5</v>
      </c>
      <c r="K3346" t="n">
        <v>0.22814039408867</v>
      </c>
      <c r="L3346" t="n">
        <v>0.2718596059113301</v>
      </c>
      <c r="M3346" t="n">
        <v>0.5</v>
      </c>
    </row>
    <row r="3347">
      <c r="A3347" s="323" t="n">
        <v>46168.35425925926</v>
      </c>
      <c r="B3347" s="82" t="n">
        <v>46168</v>
      </c>
      <c r="C3347" t="n">
        <v>380.9</v>
      </c>
      <c r="D3347" t="n">
        <v>825.9</v>
      </c>
      <c r="E3347" t="n">
        <v>5.4</v>
      </c>
      <c r="F3347" t="n">
        <v>10.5</v>
      </c>
      <c r="G3347" t="n">
        <v>0.4611938491342777</v>
      </c>
      <c r="H3347" t="n">
        <v>0.5388061508657223</v>
      </c>
      <c r="I3347" t="n">
        <v>0.5142857142857143</v>
      </c>
      <c r="J3347" t="n">
        <v>0.4857142857142857</v>
      </c>
      <c r="K3347" t="n">
        <v>0.2371854081262</v>
      </c>
      <c r="L3347" t="n">
        <v>0.2771003061595143</v>
      </c>
      <c r="M3347" t="n">
        <v>0.4857142857142857</v>
      </c>
    </row>
    <row r="3348">
      <c r="A3348" s="323" t="n">
        <v>46168.38230324074</v>
      </c>
      <c r="B3348" s="82" t="n">
        <v>46168</v>
      </c>
      <c r="C3348" t="n">
        <v>376.2</v>
      </c>
      <c r="D3348" t="n">
        <v>821.6</v>
      </c>
      <c r="E3348" t="n">
        <v>5.3</v>
      </c>
      <c r="F3348" t="n">
        <v>10.6</v>
      </c>
      <c r="G3348" t="n">
        <v>0.4578870496592015</v>
      </c>
      <c r="H3348" t="n">
        <v>0.5421129503407984</v>
      </c>
      <c r="I3348" t="n">
        <v>0.5</v>
      </c>
      <c r="J3348" t="n">
        <v>0.5</v>
      </c>
      <c r="K3348" t="n">
        <v>0.2289435248296008</v>
      </c>
      <c r="L3348" t="n">
        <v>0.2710564751703992</v>
      </c>
      <c r="M3348" t="n">
        <v>0.5</v>
      </c>
    </row>
    <row r="3349">
      <c r="A3349" s="323" t="n">
        <v>46168.44436342592</v>
      </c>
      <c r="B3349" s="82" t="n">
        <v>46168</v>
      </c>
      <c r="C3349" t="n">
        <v>375.1</v>
      </c>
      <c r="D3349" t="n">
        <v>823.9</v>
      </c>
      <c r="E3349" t="n">
        <v>5.2</v>
      </c>
      <c r="F3349" t="n">
        <v>10.7</v>
      </c>
      <c r="G3349" t="n">
        <v>0.4552736982643525</v>
      </c>
      <c r="H3349" t="n">
        <v>0.5447263017356475</v>
      </c>
      <c r="I3349" t="n">
        <v>0.485981308411215</v>
      </c>
      <c r="J3349" t="n">
        <v>0.514018691588785</v>
      </c>
      <c r="K3349" t="n">
        <v>0.2212545075677227</v>
      </c>
      <c r="L3349" t="n">
        <v>0.2647268008434923</v>
      </c>
      <c r="M3349" t="n">
        <v>0.514018691588785</v>
      </c>
    </row>
    <row r="3350">
      <c r="A3350" s="323" t="n">
        <v>46168.46961805555</v>
      </c>
      <c r="B3350" s="82" t="n">
        <v>46168</v>
      </c>
      <c r="C3350" t="n">
        <v>359.5</v>
      </c>
      <c r="D3350" t="n">
        <v>820.2</v>
      </c>
      <c r="E3350" t="n">
        <v>5.2</v>
      </c>
      <c r="F3350" t="n">
        <v>10.4</v>
      </c>
      <c r="G3350" t="n">
        <v>0.4383077298219946</v>
      </c>
      <c r="H3350" t="n">
        <v>0.5616922701780054</v>
      </c>
      <c r="I3350" t="n">
        <v>0.5</v>
      </c>
      <c r="J3350" t="n">
        <v>0.5</v>
      </c>
      <c r="K3350" t="n">
        <v>0.2191538649109973</v>
      </c>
      <c r="L3350" t="n">
        <v>0.2808461350890027</v>
      </c>
      <c r="M3350" t="n">
        <v>0.5</v>
      </c>
    </row>
    <row r="3351">
      <c r="A3351" s="323" t="n">
        <v>46168.5119212963</v>
      </c>
      <c r="B3351" s="82" t="n">
        <v>46168</v>
      </c>
      <c r="C3351" t="n">
        <v>364.2</v>
      </c>
      <c r="D3351" t="n">
        <v>823.6</v>
      </c>
      <c r="E3351" t="n">
        <v>5.3</v>
      </c>
      <c r="F3351" t="n">
        <v>10.5</v>
      </c>
      <c r="G3351" t="n">
        <v>0.4422049538610976</v>
      </c>
      <c r="H3351" t="n">
        <v>0.5577950461389024</v>
      </c>
      <c r="I3351" t="n">
        <v>0.5047619047619047</v>
      </c>
      <c r="J3351" t="n">
        <v>0.4952380952380953</v>
      </c>
      <c r="K3351" t="n">
        <v>0.2232082148060778</v>
      </c>
      <c r="L3351" t="n">
        <v>0.2815536899558269</v>
      </c>
      <c r="M3351" t="n">
        <v>0.4952380952380953</v>
      </c>
    </row>
    <row r="3352">
      <c r="A3352" s="323" t="n">
        <v>46169.2536574074</v>
      </c>
      <c r="B3352" s="82" t="n">
        <v>46169</v>
      </c>
      <c r="C3352" t="n">
        <v>368.4</v>
      </c>
      <c r="D3352" t="n">
        <v>812.1</v>
      </c>
      <c r="E3352" t="n">
        <v>5.3</v>
      </c>
      <c r="F3352" t="n">
        <v>10.6</v>
      </c>
      <c r="G3352" t="n">
        <v>0.4536387144440339</v>
      </c>
      <c r="H3352" t="n">
        <v>0.5463612855559661</v>
      </c>
      <c r="I3352" t="n">
        <v>0.5</v>
      </c>
      <c r="J3352" t="n">
        <v>0.5</v>
      </c>
      <c r="K3352" t="n">
        <v>0.226819357222017</v>
      </c>
      <c r="L3352" t="n">
        <v>0.273180642777983</v>
      </c>
      <c r="M3352" t="n">
        <v>0.5</v>
      </c>
    </row>
    <row r="3353">
      <c r="A3353" s="323" t="n">
        <v>46169.30355324074</v>
      </c>
      <c r="B3353" s="82" t="n">
        <v>46169</v>
      </c>
      <c r="C3353" t="n">
        <v>383.6</v>
      </c>
      <c r="D3353" t="n">
        <v>815.1</v>
      </c>
      <c r="E3353" t="n">
        <v>5</v>
      </c>
      <c r="F3353" t="n">
        <v>11</v>
      </c>
      <c r="G3353" t="n">
        <v>0.4706171021960496</v>
      </c>
      <c r="H3353" t="n">
        <v>0.5293828978039504</v>
      </c>
      <c r="I3353" t="n">
        <v>0.4545454545454545</v>
      </c>
      <c r="J3353" t="n">
        <v>0.5454545454545454</v>
      </c>
      <c r="K3353" t="n">
        <v>0.213916864634568</v>
      </c>
      <c r="L3353" t="n">
        <v>0.2406285899108865</v>
      </c>
      <c r="M3353" t="n">
        <v>0.5454545454545454</v>
      </c>
    </row>
    <row r="3354">
      <c r="A3354" s="323" t="n">
        <v>46169.34206018518</v>
      </c>
      <c r="B3354" s="82" t="n">
        <v>46169</v>
      </c>
      <c r="C3354" t="n">
        <v>368.7</v>
      </c>
      <c r="D3354" t="n">
        <v>818.9</v>
      </c>
      <c r="E3354" t="n">
        <v>5</v>
      </c>
      <c r="F3354" t="n">
        <v>10.3</v>
      </c>
      <c r="G3354" t="n">
        <v>0.4502381243131029</v>
      </c>
      <c r="H3354" t="n">
        <v>0.5497618756868971</v>
      </c>
      <c r="I3354" t="n">
        <v>0.4854368932038834</v>
      </c>
      <c r="J3354" t="n">
        <v>0.5145631067961165</v>
      </c>
      <c r="K3354" t="n">
        <v>0.2185621962684965</v>
      </c>
      <c r="L3354" t="n">
        <v>0.2668746969353869</v>
      </c>
      <c r="M3354" t="n">
        <v>0.5145631067961165</v>
      </c>
    </row>
    <row r="3355">
      <c r="A3355" s="323" t="n">
        <v>46169.38319444445</v>
      </c>
      <c r="B3355" s="82" t="n">
        <v>46169</v>
      </c>
      <c r="C3355" t="n">
        <v>363.7</v>
      </c>
      <c r="D3355" t="n">
        <v>843</v>
      </c>
      <c r="E3355" t="n">
        <v>5.1</v>
      </c>
      <c r="F3355" t="n">
        <v>10.8</v>
      </c>
      <c r="G3355" t="n">
        <v>0.431435349940688</v>
      </c>
      <c r="H3355" t="n">
        <v>0.568564650059312</v>
      </c>
      <c r="I3355" t="n">
        <v>0.4722222222222222</v>
      </c>
      <c r="J3355" t="n">
        <v>0.5277777777777778</v>
      </c>
      <c r="K3355" t="n">
        <v>0.2037333596942137</v>
      </c>
      <c r="L3355" t="n">
        <v>0.2684888625280084</v>
      </c>
      <c r="M3355" t="n">
        <v>0.5277777777777778</v>
      </c>
    </row>
    <row r="3356">
      <c r="A3356" s="323" t="n">
        <v>46169.419375</v>
      </c>
      <c r="B3356" s="82" t="n">
        <v>46169</v>
      </c>
      <c r="C3356" t="n">
        <v>366.4</v>
      </c>
      <c r="D3356" t="n">
        <v>838.6</v>
      </c>
      <c r="E3356" t="n">
        <v>5.1</v>
      </c>
      <c r="F3356" t="n">
        <v>10.4</v>
      </c>
      <c r="G3356" t="n">
        <v>0.4369186739804435</v>
      </c>
      <c r="H3356" t="n">
        <v>0.5630813260195564</v>
      </c>
      <c r="I3356" t="n">
        <v>0.4903846153846153</v>
      </c>
      <c r="J3356" t="n">
        <v>0.5096153846153847</v>
      </c>
      <c r="K3356" t="n">
        <v>0.2142581958942559</v>
      </c>
      <c r="L3356" t="n">
        <v>0.2761264194903593</v>
      </c>
      <c r="M3356" t="n">
        <v>0.5096153846153847</v>
      </c>
    </row>
    <row r="3357">
      <c r="A3357" s="323" t="n">
        <v>46169.45872685185</v>
      </c>
      <c r="B3357" s="82" t="n">
        <v>46169</v>
      </c>
      <c r="C3357" t="n">
        <v>385.3</v>
      </c>
      <c r="D3357" t="n">
        <v>844.5</v>
      </c>
      <c r="E3357" t="n">
        <v>5.4</v>
      </c>
      <c r="F3357" t="n">
        <v>10.5</v>
      </c>
      <c r="G3357" t="n">
        <v>0.4562462995855536</v>
      </c>
      <c r="H3357" t="n">
        <v>0.5437537004144464</v>
      </c>
      <c r="I3357" t="n">
        <v>0.5142857142857143</v>
      </c>
      <c r="J3357" t="n">
        <v>0.4857142857142857</v>
      </c>
      <c r="K3357" t="n">
        <v>0.2346409540725704</v>
      </c>
      <c r="L3357" t="n">
        <v>0.2796447602131439</v>
      </c>
      <c r="M3357" t="n">
        <v>0.4857142857142857</v>
      </c>
    </row>
    <row r="3358">
      <c r="A3358" s="323" t="n">
        <v>46169.50597222222</v>
      </c>
      <c r="B3358" s="82" t="n">
        <v>46169</v>
      </c>
      <c r="C3358" t="n">
        <v>360.5</v>
      </c>
      <c r="D3358" t="n">
        <v>850.5</v>
      </c>
      <c r="E3358" t="n">
        <v>5.6</v>
      </c>
      <c r="F3358" t="n">
        <v>10.5</v>
      </c>
      <c r="G3358" t="n">
        <v>0.4238683127572017</v>
      </c>
      <c r="H3358" t="n">
        <v>0.5761316872427984</v>
      </c>
      <c r="I3358" t="n">
        <v>0.5333333333333333</v>
      </c>
      <c r="J3358" t="n">
        <v>0.4666666666666667</v>
      </c>
      <c r="K3358" t="n">
        <v>0.2260631001371742</v>
      </c>
      <c r="L3358" t="n">
        <v>0.3072702331961591</v>
      </c>
      <c r="M3358" t="n">
        <v>0.4666666666666667</v>
      </c>
    </row>
    <row r="3359">
      <c r="A3359" s="323" t="n">
        <v>46170.26814814815</v>
      </c>
      <c r="B3359" s="82" t="n">
        <v>46170</v>
      </c>
      <c r="C3359" t="n">
        <v>373.9</v>
      </c>
      <c r="D3359" t="n">
        <v>826</v>
      </c>
      <c r="E3359" t="n">
        <v>5.4</v>
      </c>
      <c r="F3359" t="n">
        <v>10.3</v>
      </c>
      <c r="G3359" t="n">
        <v>0.4526634382566586</v>
      </c>
      <c r="H3359" t="n">
        <v>0.5473365617433414</v>
      </c>
      <c r="I3359" t="n">
        <v>0.5242718446601942</v>
      </c>
      <c r="J3359" t="n">
        <v>0.4757281553398058</v>
      </c>
      <c r="K3359" t="n">
        <v>0.2373186957850443</v>
      </c>
      <c r="L3359" t="n">
        <v>0.2869531488751499</v>
      </c>
      <c r="M3359" t="n">
        <v>0.4757281553398058</v>
      </c>
    </row>
    <row r="3360">
      <c r="A3360" s="323" t="n">
        <v>46170.30596064815</v>
      </c>
      <c r="B3360" s="82" t="n">
        <v>46170</v>
      </c>
      <c r="C3360" t="n">
        <v>388.6</v>
      </c>
      <c r="D3360" t="n">
        <v>844.3</v>
      </c>
      <c r="E3360" t="n">
        <v>5.4</v>
      </c>
      <c r="F3360" t="n">
        <v>10.5</v>
      </c>
      <c r="G3360" t="n">
        <v>0.4602629397133721</v>
      </c>
      <c r="H3360" t="n">
        <v>0.5397370602866279</v>
      </c>
      <c r="I3360" t="n">
        <v>0.5142857142857143</v>
      </c>
      <c r="J3360" t="n">
        <v>0.4857142857142857</v>
      </c>
      <c r="K3360" t="n">
        <v>0.2367066547097342</v>
      </c>
      <c r="L3360" t="n">
        <v>0.2775790595759801</v>
      </c>
      <c r="M3360" t="n">
        <v>0.4857142857142857</v>
      </c>
    </row>
    <row r="3361">
      <c r="A3361" s="323" t="n">
        <v>46170.33600694445</v>
      </c>
      <c r="B3361" s="82" t="n">
        <v>46170</v>
      </c>
      <c r="C3361" t="n">
        <v>385.2</v>
      </c>
      <c r="D3361" t="n">
        <v>835.5</v>
      </c>
      <c r="E3361" t="n">
        <v>5.3</v>
      </c>
      <c r="F3361" t="n">
        <v>10.4</v>
      </c>
      <c r="G3361" t="n">
        <v>0.4610412926391382</v>
      </c>
      <c r="H3361" t="n">
        <v>0.5389587073608618</v>
      </c>
      <c r="I3361" t="n">
        <v>0.5096153846153846</v>
      </c>
      <c r="J3361" t="n">
        <v>0.4903846153846154</v>
      </c>
      <c r="K3361" t="n">
        <v>0.2349537356718685</v>
      </c>
      <c r="L3361" t="n">
        <v>0.2746616489435161</v>
      </c>
      <c r="M3361" t="n">
        <v>0.4903846153846154</v>
      </c>
    </row>
    <row r="3362">
      <c r="A3362" s="323" t="n">
        <v>46170.42459490741</v>
      </c>
      <c r="B3362" s="82" t="n">
        <v>46170</v>
      </c>
      <c r="C3362" t="n">
        <v>384.6</v>
      </c>
      <c r="D3362" t="n">
        <v>821.8</v>
      </c>
      <c r="E3362" t="n">
        <v>5.3</v>
      </c>
      <c r="F3362" t="n">
        <v>10.6</v>
      </c>
      <c r="G3362" t="n">
        <v>0.4679970795814067</v>
      </c>
      <c r="H3362" t="n">
        <v>0.5320029204185933</v>
      </c>
      <c r="I3362" t="n">
        <v>0.5</v>
      </c>
      <c r="J3362" t="n">
        <v>0.5</v>
      </c>
      <c r="K3362" t="n">
        <v>0.2339985397907034</v>
      </c>
      <c r="L3362" t="n">
        <v>0.2660014602092967</v>
      </c>
      <c r="M3362" t="n">
        <v>0.5</v>
      </c>
    </row>
    <row r="3363">
      <c r="A3363" s="323" t="n">
        <v>46170.46671296296</v>
      </c>
      <c r="B3363" s="82" t="n">
        <v>46170</v>
      </c>
      <c r="C3363" t="n">
        <v>371.5</v>
      </c>
      <c r="D3363" t="n">
        <v>825.5</v>
      </c>
      <c r="E3363" t="n">
        <v>5.2</v>
      </c>
      <c r="F3363" t="n">
        <v>10.8</v>
      </c>
      <c r="G3363" t="n">
        <v>0.450030284675954</v>
      </c>
      <c r="H3363" t="n">
        <v>0.549969715324046</v>
      </c>
      <c r="I3363" t="n">
        <v>0.4814814814814815</v>
      </c>
      <c r="J3363" t="n">
        <v>0.5185185185185185</v>
      </c>
      <c r="K3363" t="n">
        <v>0.2166812481773112</v>
      </c>
      <c r="L3363" t="n">
        <v>0.2648002333041703</v>
      </c>
      <c r="M3363" t="n">
        <v>0.5185185185185185</v>
      </c>
    </row>
    <row r="3364">
      <c r="A3364" s="323" t="n">
        <v>46170.51564814815</v>
      </c>
      <c r="B3364" s="82" t="n">
        <v>46170</v>
      </c>
      <c r="C3364" t="n">
        <v>369.3</v>
      </c>
      <c r="D3364" t="n">
        <v>832.6</v>
      </c>
      <c r="E3364" t="n">
        <v>5.3</v>
      </c>
      <c r="F3364" t="n">
        <v>10.7</v>
      </c>
      <c r="G3364" t="n">
        <v>0.4435503242853711</v>
      </c>
      <c r="H3364" t="n">
        <v>0.5564496757146289</v>
      </c>
      <c r="I3364" t="n">
        <v>0.4953271028037383</v>
      </c>
      <c r="J3364" t="n">
        <v>0.5046728971962616</v>
      </c>
      <c r="K3364" t="n">
        <v>0.2197024970759315</v>
      </c>
      <c r="L3364" t="n">
        <v>0.2756246057278068</v>
      </c>
      <c r="M3364" t="n">
        <v>0.5046728971962616</v>
      </c>
    </row>
    <row r="3365">
      <c r="A3365" s="323" t="n">
        <v>46171.27153935185</v>
      </c>
      <c r="B3365" s="82" t="n">
        <v>46171</v>
      </c>
      <c r="C3365" t="n">
        <v>364.2</v>
      </c>
      <c r="D3365" t="n">
        <v>824</v>
      </c>
      <c r="E3365" t="n">
        <v>5.3</v>
      </c>
      <c r="F3365" t="n">
        <v>10.2</v>
      </c>
      <c r="G3365" t="n">
        <v>0.4419902912621359</v>
      </c>
      <c r="H3365" t="n">
        <v>0.558009708737864</v>
      </c>
      <c r="I3365" t="n">
        <v>0.5196078431372549</v>
      </c>
      <c r="J3365" t="n">
        <v>0.4803921568627451</v>
      </c>
      <c r="K3365" t="n">
        <v>0.2296616219303255</v>
      </c>
      <c r="L3365" t="n">
        <v>0.2899462212069294</v>
      </c>
      <c r="M3365" t="n">
        <v>0.4803921568627451</v>
      </c>
    </row>
    <row r="3366">
      <c r="A3366" s="323" t="n">
        <v>46171.305625</v>
      </c>
      <c r="B3366" s="82" t="n">
        <v>46171</v>
      </c>
      <c r="C3366" t="n">
        <v>364.7</v>
      </c>
      <c r="D3366" t="n">
        <v>827.6</v>
      </c>
      <c r="E3366" t="n">
        <v>5.4</v>
      </c>
      <c r="F3366" t="n">
        <v>10.6</v>
      </c>
      <c r="G3366" t="n">
        <v>0.4406718221362977</v>
      </c>
      <c r="H3366" t="n">
        <v>0.5593281778637023</v>
      </c>
      <c r="I3366" t="n">
        <v>0.5094339622641509</v>
      </c>
      <c r="J3366" t="n">
        <v>0.490566037735849</v>
      </c>
      <c r="K3366" t="n">
        <v>0.2244931924090573</v>
      </c>
      <c r="L3366" t="n">
        <v>0.2849407698550936</v>
      </c>
      <c r="M3366" t="n">
        <v>0.490566037735849</v>
      </c>
    </row>
    <row r="3367">
      <c r="A3367" s="323" t="n">
        <v>46171.34515046296</v>
      </c>
      <c r="B3367" s="82" t="n">
        <v>46171</v>
      </c>
      <c r="C3367" t="n">
        <v>370.6</v>
      </c>
      <c r="D3367" t="n">
        <v>830.9</v>
      </c>
      <c r="E3367" t="n">
        <v>5.4</v>
      </c>
      <c r="F3367" t="n">
        <v>10.3</v>
      </c>
      <c r="G3367" t="n">
        <v>0.4460223853652666</v>
      </c>
      <c r="H3367" t="n">
        <v>0.5539776146347334</v>
      </c>
      <c r="I3367" t="n">
        <v>0.5242718446601942</v>
      </c>
      <c r="J3367" t="n">
        <v>0.4757281553398058</v>
      </c>
      <c r="K3367" t="n">
        <v>0.2338369787351883</v>
      </c>
      <c r="L3367" t="n">
        <v>0.2904348659250058</v>
      </c>
      <c r="M3367" t="n">
        <v>0.4757281553398058</v>
      </c>
    </row>
    <row r="3368">
      <c r="A3368" s="323" t="n">
        <v>46171.39309027778</v>
      </c>
      <c r="B3368" s="82" t="n">
        <v>46171</v>
      </c>
      <c r="C3368" t="n">
        <v>351.7</v>
      </c>
      <c r="D3368" t="n">
        <v>806.3</v>
      </c>
      <c r="E3368" t="n">
        <v>5.2</v>
      </c>
      <c r="F3368" t="n">
        <v>10.3</v>
      </c>
      <c r="G3368" t="n">
        <v>0.4361900037206995</v>
      </c>
      <c r="H3368" t="n">
        <v>0.5638099962793005</v>
      </c>
      <c r="I3368" t="n">
        <v>0.5048543689320388</v>
      </c>
      <c r="J3368" t="n">
        <v>0.4951456310679612</v>
      </c>
      <c r="K3368" t="n">
        <v>0.2202124290628774</v>
      </c>
      <c r="L3368" t="n">
        <v>0.2846419398691614</v>
      </c>
      <c r="M3368" t="n">
        <v>0.4951456310679612</v>
      </c>
    </row>
    <row r="3369">
      <c r="A3369" s="323" t="n">
        <v>46171.41841435185</v>
      </c>
      <c r="B3369" s="82" t="n">
        <v>46171</v>
      </c>
      <c r="C3369" t="n">
        <v>364.3</v>
      </c>
      <c r="D3369" t="n">
        <v>800.9</v>
      </c>
      <c r="E3369" t="n">
        <v>5</v>
      </c>
      <c r="F3369" t="n">
        <v>10.2</v>
      </c>
      <c r="G3369" t="n">
        <v>0.4548632788113373</v>
      </c>
      <c r="H3369" t="n">
        <v>0.5451367211886627</v>
      </c>
      <c r="I3369" t="n">
        <v>0.4901960784313726</v>
      </c>
      <c r="J3369" t="n">
        <v>0.5098039215686274</v>
      </c>
      <c r="K3369" t="n">
        <v>0.2229721954957536</v>
      </c>
      <c r="L3369" t="n">
        <v>0.267223882935619</v>
      </c>
      <c r="M3369" t="n">
        <v>0.5098039215686274</v>
      </c>
    </row>
    <row r="3370">
      <c r="A3370" s="323" t="n">
        <v>46171.46716435185</v>
      </c>
      <c r="B3370" s="82" t="n">
        <v>46171</v>
      </c>
      <c r="C3370" t="n">
        <v>352</v>
      </c>
      <c r="D3370" t="n">
        <v>805.1</v>
      </c>
      <c r="E3370" t="n">
        <v>9</v>
      </c>
      <c r="F3370" t="n">
        <v>10.7</v>
      </c>
      <c r="G3370" t="n">
        <v>0.4372127686001739</v>
      </c>
      <c r="H3370" t="n">
        <v>0.5627872313998261</v>
      </c>
      <c r="I3370" t="n">
        <v>0.8411214953271029</v>
      </c>
      <c r="J3370" t="n">
        <v>0.1588785046728971</v>
      </c>
      <c r="K3370" t="n">
        <v>0.3677490577010809</v>
      </c>
      <c r="L3370" t="n">
        <v>0.473372437626022</v>
      </c>
      <c r="M3370" t="n">
        <v>0.1588785046728971</v>
      </c>
    </row>
    <row r="3371">
      <c r="A3371" s="323" t="n">
        <v>46171.51284722222</v>
      </c>
      <c r="B3371" s="82" t="n">
        <v>46171</v>
      </c>
      <c r="C3371" t="n">
        <v>360.2</v>
      </c>
      <c r="D3371" t="n">
        <v>823.3</v>
      </c>
      <c r="E3371" t="n">
        <v>5.5</v>
      </c>
      <c r="F3371" t="n">
        <v>10.4</v>
      </c>
      <c r="G3371" t="n">
        <v>0.4375075914004616</v>
      </c>
      <c r="H3371" t="n">
        <v>0.5624924085995384</v>
      </c>
      <c r="I3371" t="n">
        <v>0.5288461538461539</v>
      </c>
      <c r="J3371" t="n">
        <v>0.4711538461538461</v>
      </c>
      <c r="K3371" t="n">
        <v>0.2313742069906287</v>
      </c>
      <c r="L3371" t="n">
        <v>0.2974719468555251</v>
      </c>
      <c r="M3371" t="n">
        <v>0.4711538461538461</v>
      </c>
    </row>
    <row r="3372">
      <c r="A3372" s="323" t="n">
        <v>46172.28439814815</v>
      </c>
      <c r="B3372" s="82" t="n">
        <v>46172</v>
      </c>
      <c r="C3372" t="n">
        <v>379.5</v>
      </c>
      <c r="D3372" t="n">
        <v>823.5</v>
      </c>
      <c r="E3372" t="n">
        <v>5.3</v>
      </c>
      <c r="F3372" t="n">
        <v>10.7</v>
      </c>
      <c r="G3372" t="n">
        <v>0.4608378870673953</v>
      </c>
      <c r="H3372" t="n">
        <v>0.5391621129326047</v>
      </c>
      <c r="I3372" t="n">
        <v>0.4953271028037383</v>
      </c>
      <c r="J3372" t="n">
        <v>0.5046728971962616</v>
      </c>
      <c r="K3372" t="n">
        <v>0.2282654954632893</v>
      </c>
      <c r="L3372" t="n">
        <v>0.2670616073404491</v>
      </c>
      <c r="M3372" t="n">
        <v>0.5046728971962616</v>
      </c>
    </row>
    <row r="3373">
      <c r="A3373" s="323" t="n">
        <v>46172.32136574074</v>
      </c>
      <c r="B3373" s="82" t="n">
        <v>46172</v>
      </c>
      <c r="C3373" t="n">
        <v>365.5</v>
      </c>
      <c r="D3373" t="n">
        <v>830.5</v>
      </c>
      <c r="E3373" t="n">
        <v>5.3</v>
      </c>
      <c r="F3373" t="n">
        <v>10.5</v>
      </c>
      <c r="G3373" t="n">
        <v>0.440096327513546</v>
      </c>
      <c r="H3373" t="n">
        <v>0.5599036724864539</v>
      </c>
      <c r="I3373" t="n">
        <v>0.5047619047619047</v>
      </c>
      <c r="J3373" t="n">
        <v>0.4952380952380953</v>
      </c>
      <c r="K3373" t="n">
        <v>0.2221438605544566</v>
      </c>
      <c r="L3373" t="n">
        <v>0.2826180442074481</v>
      </c>
      <c r="M3373" t="n">
        <v>0.4952380952380953</v>
      </c>
    </row>
    <row r="3374">
      <c r="A3374" s="323" t="n">
        <v>46172.33336805556</v>
      </c>
      <c r="B3374" s="82" t="n">
        <v>46172</v>
      </c>
      <c r="C3374" t="n">
        <v>375.6</v>
      </c>
      <c r="D3374" t="n">
        <v>820.5</v>
      </c>
      <c r="E3374" t="n">
        <v>5.2</v>
      </c>
      <c r="F3374" t="n">
        <v>10.6</v>
      </c>
      <c r="G3374" t="n">
        <v>0.4577696526508227</v>
      </c>
      <c r="H3374" t="n">
        <v>0.5422303473491773</v>
      </c>
      <c r="I3374" t="n">
        <v>0.4905660377358491</v>
      </c>
      <c r="J3374" t="n">
        <v>0.5094339622641509</v>
      </c>
      <c r="K3374" t="n">
        <v>0.22456624469663</v>
      </c>
      <c r="L3374" t="n">
        <v>0.2659997930392191</v>
      </c>
      <c r="M3374" t="n">
        <v>0.5094339622641509</v>
      </c>
    </row>
    <row r="3375">
      <c r="A3375" s="323" t="n">
        <v>46172.37952546297</v>
      </c>
      <c r="B3375" s="82" t="n">
        <v>46172</v>
      </c>
      <c r="C3375" t="n">
        <v>388.2</v>
      </c>
      <c r="D3375" t="n">
        <v>822.7</v>
      </c>
      <c r="E3375" t="n">
        <v>5.2</v>
      </c>
      <c r="F3375" t="n">
        <v>10.5</v>
      </c>
      <c r="G3375" t="n">
        <v>0.4718609456667072</v>
      </c>
      <c r="H3375" t="n">
        <v>0.5281390543332929</v>
      </c>
      <c r="I3375" t="n">
        <v>0.4952380952380953</v>
      </c>
      <c r="J3375" t="n">
        <v>0.5047619047619047</v>
      </c>
      <c r="K3375" t="n">
        <v>0.2336835159492264</v>
      </c>
      <c r="L3375" t="n">
        <v>0.2615545792888689</v>
      </c>
      <c r="M3375" t="n">
        <v>0.5047619047619047</v>
      </c>
    </row>
    <row r="3376">
      <c r="A3376" s="323" t="n">
        <v>46172.42439814815</v>
      </c>
      <c r="B3376" s="82" t="n">
        <v>46172</v>
      </c>
      <c r="C3376" t="n">
        <v>380.2</v>
      </c>
      <c r="D3376" t="n">
        <v>823.6</v>
      </c>
      <c r="E3376" t="n">
        <v>5.3</v>
      </c>
      <c r="F3376" t="n">
        <v>10.5</v>
      </c>
      <c r="G3376" t="n">
        <v>0.4616318601262749</v>
      </c>
      <c r="H3376" t="n">
        <v>0.5383681398737251</v>
      </c>
      <c r="I3376" t="n">
        <v>0.5047619047619047</v>
      </c>
      <c r="J3376" t="n">
        <v>0.4952380952380953</v>
      </c>
      <c r="K3376" t="n">
        <v>0.2330141770161197</v>
      </c>
      <c r="L3376" t="n">
        <v>0.271747727745785</v>
      </c>
      <c r="M3376" t="n">
        <v>0.4952380952380953</v>
      </c>
    </row>
    <row r="3377">
      <c r="A3377" s="323" t="n">
        <v>46172.46628472222</v>
      </c>
      <c r="B3377" s="82" t="n">
        <v>46172</v>
      </c>
      <c r="C3377" t="n">
        <v>391.5</v>
      </c>
      <c r="D3377" t="n">
        <v>828.3</v>
      </c>
      <c r="E3377" t="n">
        <v>5.2</v>
      </c>
      <c r="F3377" t="n">
        <v>10.5</v>
      </c>
      <c r="G3377" t="n">
        <v>0.472654835204636</v>
      </c>
      <c r="H3377" t="n">
        <v>0.527345164795364</v>
      </c>
      <c r="I3377" t="n">
        <v>0.4952380952380953</v>
      </c>
      <c r="J3377" t="n">
        <v>0.5047619047619047</v>
      </c>
      <c r="K3377" t="n">
        <v>0.2340766802918197</v>
      </c>
      <c r="L3377" t="n">
        <v>0.2611614149462755</v>
      </c>
      <c r="M3377" t="n">
        <v>0.5047619047619047</v>
      </c>
    </row>
    <row r="3378">
      <c r="A3378" s="323" t="n">
        <v>46172.51290509259</v>
      </c>
      <c r="B3378" s="82" t="n">
        <v>46172</v>
      </c>
      <c r="C3378" t="n">
        <v>388.2</v>
      </c>
      <c r="D3378" t="n">
        <v>825.3</v>
      </c>
      <c r="E3378" t="n">
        <v>5.3</v>
      </c>
      <c r="F3378" t="n">
        <v>10.6</v>
      </c>
      <c r="G3378" t="n">
        <v>0.470374409305707</v>
      </c>
      <c r="H3378" t="n">
        <v>0.5296255906942929</v>
      </c>
      <c r="I3378" t="n">
        <v>0.5</v>
      </c>
      <c r="J3378" t="n">
        <v>0.5</v>
      </c>
      <c r="K3378" t="n">
        <v>0.2351872046528535</v>
      </c>
      <c r="L3378" t="n">
        <v>0.2648127953471465</v>
      </c>
      <c r="M3378" t="n">
        <v>0.5</v>
      </c>
    </row>
    <row r="3379">
      <c r="A3379" s="323" t="n">
        <v>46173.26641203704</v>
      </c>
      <c r="B3379" s="82" t="n">
        <v>46173</v>
      </c>
      <c r="C3379" t="n">
        <v>373.5</v>
      </c>
      <c r="D3379" t="n">
        <v>836.1</v>
      </c>
      <c r="E3379" t="n">
        <v>5.4</v>
      </c>
      <c r="F3379" t="n">
        <v>10.6</v>
      </c>
      <c r="G3379" t="n">
        <v>0.4467168998923574</v>
      </c>
      <c r="H3379" t="n">
        <v>0.5532831001076426</v>
      </c>
      <c r="I3379" t="n">
        <v>0.5094339622641509</v>
      </c>
      <c r="J3379" t="n">
        <v>0.490566037735849</v>
      </c>
      <c r="K3379" t="n">
        <v>0.2275727603225217</v>
      </c>
      <c r="L3379" t="n">
        <v>0.2818612019416292</v>
      </c>
      <c r="M3379" t="n">
        <v>0.490566037735849</v>
      </c>
    </row>
    <row r="3380">
      <c r="A3380" s="323" t="n">
        <v>46173.32655092593</v>
      </c>
      <c r="B3380" s="82" t="n">
        <v>46173</v>
      </c>
      <c r="C3380" t="n">
        <v>364.4</v>
      </c>
      <c r="D3380" t="n">
        <v>841.3</v>
      </c>
      <c r="E3380" t="n">
        <v>5.3</v>
      </c>
      <c r="F3380" t="n">
        <v>10.5</v>
      </c>
      <c r="G3380" t="n">
        <v>0.4331391893498158</v>
      </c>
      <c r="H3380" t="n">
        <v>0.5668608106501842</v>
      </c>
      <c r="I3380" t="n">
        <v>0.5047619047619047</v>
      </c>
      <c r="J3380" t="n">
        <v>0.4952380952380953</v>
      </c>
      <c r="K3380" t="n">
        <v>0.2186321622432403</v>
      </c>
      <c r="L3380" t="n">
        <v>0.2861297425186644</v>
      </c>
      <c r="M3380" t="n">
        <v>0.4952380952380953</v>
      </c>
    </row>
    <row r="3381">
      <c r="A3381" s="323" t="n">
        <v>46173.34122685185</v>
      </c>
      <c r="B3381" s="82" t="n">
        <v>46173</v>
      </c>
      <c r="C3381" t="n">
        <v>376.8</v>
      </c>
      <c r="D3381" t="n">
        <v>824.7</v>
      </c>
      <c r="E3381" t="n">
        <v>5.2</v>
      </c>
      <c r="F3381" t="n">
        <v>10.8</v>
      </c>
      <c r="G3381" t="n">
        <v>0.4568934157875591</v>
      </c>
      <c r="H3381" t="n">
        <v>0.5431065842124408</v>
      </c>
      <c r="I3381" t="n">
        <v>0.4814814814814815</v>
      </c>
      <c r="J3381" t="n">
        <v>0.5185185185185185</v>
      </c>
      <c r="K3381" t="n">
        <v>0.2199857187125284</v>
      </c>
      <c r="L3381" t="n">
        <v>0.261495762768953</v>
      </c>
      <c r="M3381" t="n">
        <v>0.5185185185185185</v>
      </c>
    </row>
    <row r="3382">
      <c r="A3382" s="323" t="n">
        <v>46173.38188657408</v>
      </c>
      <c r="B3382" s="82" t="n">
        <v>46173</v>
      </c>
      <c r="C3382" t="n">
        <v>374.5</v>
      </c>
      <c r="D3382" t="n">
        <v>830.5</v>
      </c>
      <c r="E3382" t="n">
        <v>5.2</v>
      </c>
      <c r="F3382" t="n">
        <v>10.7</v>
      </c>
      <c r="G3382" t="n">
        <v>0.4509331727874774</v>
      </c>
      <c r="H3382" t="n">
        <v>0.5490668272125225</v>
      </c>
      <c r="I3382" t="n">
        <v>0.485981308411215</v>
      </c>
      <c r="J3382" t="n">
        <v>0.514018691588785</v>
      </c>
      <c r="K3382" t="n">
        <v>0.2191450933172788</v>
      </c>
      <c r="L3382" t="n">
        <v>0.2668362150939362</v>
      </c>
      <c r="M3382" t="n">
        <v>0.514018691588785</v>
      </c>
    </row>
    <row r="3383">
      <c r="A3383" s="323" t="n">
        <v>46173.42486111111</v>
      </c>
      <c r="B3383" s="82" t="n">
        <v>46173</v>
      </c>
      <c r="C3383" t="n">
        <v>355.4</v>
      </c>
      <c r="D3383" t="n">
        <v>835.4</v>
      </c>
      <c r="E3383" t="n">
        <v>5.3</v>
      </c>
      <c r="F3383" t="n">
        <v>10.4</v>
      </c>
      <c r="G3383" t="n">
        <v>0.4254249461335887</v>
      </c>
      <c r="H3383" t="n">
        <v>0.5745750538664113</v>
      </c>
      <c r="I3383" t="n">
        <v>0.5096153846153846</v>
      </c>
      <c r="J3383" t="n">
        <v>0.4903846153846154</v>
      </c>
      <c r="K3383" t="n">
        <v>0.2168030975488481</v>
      </c>
      <c r="L3383" t="n">
        <v>0.2928122870665365</v>
      </c>
      <c r="M3383" t="n">
        <v>0.4903846153846154</v>
      </c>
    </row>
    <row r="3384">
      <c r="A3384" s="323" t="n">
        <v>46173.46149305555</v>
      </c>
      <c r="B3384" s="82" t="n">
        <v>46173</v>
      </c>
      <c r="C3384" t="n">
        <v>345.5</v>
      </c>
      <c r="D3384" t="n">
        <v>856.9</v>
      </c>
      <c r="E3384" t="n">
        <v>5.2</v>
      </c>
      <c r="F3384" t="n">
        <v>10.6</v>
      </c>
      <c r="G3384" t="n">
        <v>0.4031975726455829</v>
      </c>
      <c r="H3384" t="n">
        <v>0.596802427354417</v>
      </c>
      <c r="I3384" t="n">
        <v>0.4905660377358491</v>
      </c>
      <c r="J3384" t="n">
        <v>0.5094339622641509</v>
      </c>
      <c r="K3384" t="n">
        <v>0.1977950356374558</v>
      </c>
      <c r="L3384" t="n">
        <v>0.2927710020983933</v>
      </c>
      <c r="M3384" t="n">
        <v>0.5094339622641509</v>
      </c>
    </row>
    <row r="3385">
      <c r="A3385" s="323" t="n">
        <v>46173.50297453703</v>
      </c>
      <c r="B3385" s="82" t="n">
        <v>46173</v>
      </c>
      <c r="C3385" t="n">
        <v>352.4</v>
      </c>
      <c r="D3385" t="n">
        <v>851.5</v>
      </c>
      <c r="E3385" t="n">
        <v>5.3</v>
      </c>
      <c r="F3385" t="n">
        <v>10.5</v>
      </c>
      <c r="G3385" t="n">
        <v>0.4138578978273634</v>
      </c>
      <c r="H3385" t="n">
        <v>0.5861421021726365</v>
      </c>
      <c r="I3385" t="n">
        <v>0.5047619047619047</v>
      </c>
      <c r="J3385" t="n">
        <v>0.4952380952380953</v>
      </c>
      <c r="K3385" t="n">
        <v>0.2088997008080977</v>
      </c>
      <c r="L3385" t="n">
        <v>0.295862203953807</v>
      </c>
      <c r="M3385" t="n">
        <v>0.4952380952380953</v>
      </c>
    </row>
    <row r="3386">
      <c r="A3386" s="323" t="n">
        <v>46179.14606481481</v>
      </c>
      <c r="B3386" s="82" t="n">
        <v>46179</v>
      </c>
      <c r="C3386" t="n">
        <v>358.4</v>
      </c>
      <c r="D3386" t="n">
        <v>836</v>
      </c>
      <c r="E3386" t="n">
        <v>2.9</v>
      </c>
      <c r="F3386" t="n">
        <v>5.3</v>
      </c>
      <c r="G3386" t="n">
        <v>0.4287081339712918</v>
      </c>
      <c r="H3386" t="n">
        <v>0.5712918660287082</v>
      </c>
      <c r="I3386" t="n">
        <v>0.5471698113207547</v>
      </c>
      <c r="J3386" t="n">
        <v>0.4528301886792453</v>
      </c>
      <c r="K3386" t="n">
        <v>0.2345761487767446</v>
      </c>
      <c r="L3386" t="n">
        <v>0.3125936625440101</v>
      </c>
      <c r="M3386" t="n">
        <v>0.4528301886792453</v>
      </c>
    </row>
    <row r="3387">
      <c r="A3387" s="323" t="n">
        <v>46179.19496527778</v>
      </c>
      <c r="B3387" s="82" t="n">
        <v>46179</v>
      </c>
      <c r="C3387" t="n">
        <v>361.4</v>
      </c>
      <c r="D3387" t="n">
        <v>858.3</v>
      </c>
      <c r="E3387" t="n">
        <v>3.2</v>
      </c>
      <c r="F3387" t="n">
        <v>5.6</v>
      </c>
      <c r="G3387" t="n">
        <v>0.4210648957241058</v>
      </c>
      <c r="H3387" t="n">
        <v>0.5789351042758942</v>
      </c>
      <c r="I3387" t="n">
        <v>0.5714285714285715</v>
      </c>
      <c r="J3387" t="n">
        <v>0.4285714285714285</v>
      </c>
      <c r="K3387" t="n">
        <v>0.2406085118423462</v>
      </c>
      <c r="L3387" t="n">
        <v>0.3308200595862253</v>
      </c>
      <c r="M3387" t="n">
        <v>0.4285714285714285</v>
      </c>
    </row>
    <row r="3388">
      <c r="A3388" s="323" t="n">
        <v>46179.37494212963</v>
      </c>
      <c r="B3388" s="82" t="n">
        <v>46179</v>
      </c>
      <c r="C3388" t="n">
        <v>358.4</v>
      </c>
      <c r="D3388" t="n">
        <v>836</v>
      </c>
      <c r="E3388" t="n">
        <v>2.9</v>
      </c>
      <c r="F3388" t="n">
        <v>5.3</v>
      </c>
      <c r="G3388" t="n">
        <v>0.4287081339712918</v>
      </c>
      <c r="H3388" t="n">
        <v>0.5712918660287082</v>
      </c>
      <c r="I3388" t="n">
        <v>0.5471698113207547</v>
      </c>
      <c r="J3388" t="n">
        <v>0.4528301886792453</v>
      </c>
      <c r="K3388" t="n">
        <v>0.2345761487767446</v>
      </c>
      <c r="L3388" t="n">
        <v>0.3125936625440101</v>
      </c>
      <c r="M3388" t="n">
        <v>0.4528301886792453</v>
      </c>
    </row>
    <row r="3389">
      <c r="A3389" s="323" t="n">
        <v>46179.42385416666</v>
      </c>
      <c r="B3389" s="82" t="n">
        <v>46179</v>
      </c>
      <c r="C3389" t="n">
        <v>361.4</v>
      </c>
      <c r="D3389" t="n">
        <v>858.3</v>
      </c>
      <c r="E3389" t="n">
        <v>3.2</v>
      </c>
      <c r="F3389" t="n">
        <v>5.6</v>
      </c>
      <c r="G3389" t="n">
        <v>0.4210648957241058</v>
      </c>
      <c r="H3389" t="n">
        <v>0.5789351042758942</v>
      </c>
      <c r="I3389" t="n">
        <v>0.5714285714285715</v>
      </c>
      <c r="J3389" t="n">
        <v>0.4285714285714285</v>
      </c>
      <c r="K3389" t="n">
        <v>0.2406085118423462</v>
      </c>
      <c r="L3389" t="n">
        <v>0.3308200595862253</v>
      </c>
      <c r="M3389" t="n">
        <v>0.4285714285714285</v>
      </c>
    </row>
    <row r="3390">
      <c r="A3390" s="323" t="n">
        <v>46179.24081018518</v>
      </c>
      <c r="B3390" s="82" t="n">
        <v>46179</v>
      </c>
      <c r="C3390" t="n">
        <v>372.5</v>
      </c>
      <c r="D3390" t="n">
        <v>846.3</v>
      </c>
      <c r="E3390" t="n">
        <v>3.1</v>
      </c>
      <c r="F3390" t="n">
        <v>5.5</v>
      </c>
      <c r="G3390" t="n">
        <v>0.4401512466028595</v>
      </c>
      <c r="H3390" t="n">
        <v>0.5598487533971405</v>
      </c>
      <c r="I3390" t="n">
        <v>0.5636363636363636</v>
      </c>
      <c r="J3390" t="n">
        <v>0.4363636363636363</v>
      </c>
      <c r="K3390" t="n">
        <v>0.2480852480852481</v>
      </c>
      <c r="L3390" t="n">
        <v>0.3155511155511155</v>
      </c>
      <c r="M3390" t="n">
        <v>0.4363636363636363</v>
      </c>
    </row>
    <row r="3391">
      <c r="A3391" s="323" t="n">
        <v>46179.24083333334</v>
      </c>
      <c r="B3391" s="82" t="n">
        <v>46179</v>
      </c>
      <c r="C3391" t="n">
        <v>372.5</v>
      </c>
      <c r="D3391" t="n">
        <v>846.3</v>
      </c>
      <c r="E3391" t="n">
        <v>3.1</v>
      </c>
      <c r="F3391" t="n">
        <v>5.5</v>
      </c>
      <c r="G3391" t="n">
        <v>0.4401512466028595</v>
      </c>
      <c r="H3391" t="n">
        <v>0.5598487533971405</v>
      </c>
      <c r="I3391" t="n">
        <v>0.5636363636363636</v>
      </c>
      <c r="J3391" t="n">
        <v>0.4363636363636363</v>
      </c>
      <c r="K3391" t="n">
        <v>0.2480852480852481</v>
      </c>
      <c r="L3391" t="n">
        <v>0.3155511155511155</v>
      </c>
      <c r="M3391" t="n">
        <v>0.4363636363636363</v>
      </c>
    </row>
    <row r="3392">
      <c r="A3392" s="323" t="n">
        <v>46179.46967592592</v>
      </c>
      <c r="B3392" s="82" t="n">
        <v>46179</v>
      </c>
      <c r="C3392" t="n">
        <v>372.5</v>
      </c>
      <c r="D3392" t="n">
        <v>846.3</v>
      </c>
      <c r="E3392" t="n">
        <v>3.1</v>
      </c>
      <c r="F3392" t="n">
        <v>5.5</v>
      </c>
      <c r="G3392" t="n">
        <v>0.4401512466028595</v>
      </c>
      <c r="H3392" t="n">
        <v>0.5598487533971405</v>
      </c>
      <c r="I3392" t="n">
        <v>0.5636363636363636</v>
      </c>
      <c r="J3392" t="n">
        <v>0.4363636363636363</v>
      </c>
      <c r="K3392" t="n">
        <v>0.2480852480852481</v>
      </c>
      <c r="L3392" t="n">
        <v>0.3155511155511155</v>
      </c>
      <c r="M3392" t="n">
        <v>0.4363636363636363</v>
      </c>
    </row>
    <row r="3393">
      <c r="A3393" s="323" t="n">
        <v>46179.46969907408</v>
      </c>
      <c r="B3393" s="82" t="n">
        <v>46179</v>
      </c>
      <c r="C3393" t="n">
        <v>372.5</v>
      </c>
      <c r="D3393" t="n">
        <v>846.3</v>
      </c>
      <c r="E3393" t="n">
        <v>3.1</v>
      </c>
      <c r="F3393" t="n">
        <v>5.5</v>
      </c>
      <c r="G3393" t="n">
        <v>0.4401512466028595</v>
      </c>
      <c r="H3393" t="n">
        <v>0.5598487533971405</v>
      </c>
      <c r="I3393" t="n">
        <v>0.5636363636363636</v>
      </c>
      <c r="J3393" t="n">
        <v>0.4363636363636363</v>
      </c>
      <c r="K3393" t="n">
        <v>0.2480852480852481</v>
      </c>
      <c r="L3393" t="n">
        <v>0.3155511155511155</v>
      </c>
      <c r="M3393" t="n">
        <v>0.4363636363636363</v>
      </c>
    </row>
    <row r="3394">
      <c r="A3394" s="323" t="n">
        <v>46179.28094907408</v>
      </c>
      <c r="B3394" s="82" t="n">
        <v>46179</v>
      </c>
      <c r="C3394" t="n">
        <v>376.4</v>
      </c>
      <c r="D3394" t="n">
        <v>850.3</v>
      </c>
      <c r="E3394" t="n">
        <v>3</v>
      </c>
      <c r="F3394" t="n">
        <v>5.4</v>
      </c>
      <c r="G3394" t="n">
        <v>0.4426672938962719</v>
      </c>
      <c r="H3394" t="n">
        <v>0.5573327061037281</v>
      </c>
      <c r="I3394" t="n">
        <v>0.5555555555555555</v>
      </c>
      <c r="J3394" t="n">
        <v>0.4444444444444445</v>
      </c>
      <c r="K3394" t="n">
        <v>0.2459262743868177</v>
      </c>
      <c r="L3394" t="n">
        <v>0.3096292811687378</v>
      </c>
      <c r="M3394" t="n">
        <v>0.4444444444444445</v>
      </c>
    </row>
    <row r="3395">
      <c r="A3395" s="323" t="n">
        <v>46179.50984953704</v>
      </c>
      <c r="B3395" s="82" t="n">
        <v>46179</v>
      </c>
      <c r="C3395" t="n">
        <v>376.4</v>
      </c>
      <c r="D3395" t="n">
        <v>850.3</v>
      </c>
      <c r="E3395" t="n">
        <v>3</v>
      </c>
      <c r="F3395" t="n">
        <v>5.4</v>
      </c>
      <c r="G3395" t="n">
        <v>0.4426672938962719</v>
      </c>
      <c r="H3395" t="n">
        <v>0.5573327061037281</v>
      </c>
      <c r="I3395" t="n">
        <v>0.5555555555555555</v>
      </c>
      <c r="J3395" t="n">
        <v>0.4444444444444445</v>
      </c>
      <c r="K3395" t="n">
        <v>0.2459262743868177</v>
      </c>
      <c r="L3395" t="n">
        <v>0.3096292811687378</v>
      </c>
      <c r="M3395" t="n">
        <v>0.4444444444444445</v>
      </c>
    </row>
    <row r="3396">
      <c r="A3396" s="323" t="n">
        <v>46180.02840277777</v>
      </c>
      <c r="B3396" s="82" t="n">
        <v>46180</v>
      </c>
      <c r="C3396" t="n">
        <v>372.5</v>
      </c>
      <c r="D3396" t="n">
        <v>821.4</v>
      </c>
      <c r="E3396" t="n">
        <v>2.8</v>
      </c>
      <c r="F3396" t="n">
        <v>5.5</v>
      </c>
      <c r="G3396" t="n">
        <v>0.4534940345751157</v>
      </c>
      <c r="H3396" t="n">
        <v>0.5465059654248843</v>
      </c>
      <c r="I3396" t="n">
        <v>0.509090909090909</v>
      </c>
      <c r="J3396" t="n">
        <v>0.490909090909091</v>
      </c>
      <c r="K3396" t="n">
        <v>0.2308696903291498</v>
      </c>
      <c r="L3396" t="n">
        <v>0.2782212187617593</v>
      </c>
      <c r="M3396" t="n">
        <v>0.490909090909091</v>
      </c>
    </row>
    <row r="3397">
      <c r="A3397" s="323" t="n">
        <v>46180.07320601852</v>
      </c>
      <c r="B3397" s="82" t="n">
        <v>46180</v>
      </c>
      <c r="C3397" t="n">
        <v>390.5</v>
      </c>
      <c r="D3397" t="n">
        <v>831.2</v>
      </c>
      <c r="E3397" t="n">
        <v>2.9</v>
      </c>
      <c r="F3397" t="n">
        <v>5.4</v>
      </c>
      <c r="G3397" t="n">
        <v>0.4698026948989413</v>
      </c>
      <c r="H3397" t="n">
        <v>0.5301973051010588</v>
      </c>
      <c r="I3397" t="n">
        <v>0.537037037037037</v>
      </c>
      <c r="J3397" t="n">
        <v>0.462962962962963</v>
      </c>
      <c r="K3397" t="n">
        <v>0.2523014472605425</v>
      </c>
      <c r="L3397" t="n">
        <v>0.2847355897764945</v>
      </c>
      <c r="M3397" t="n">
        <v>0.462962962962963</v>
      </c>
    </row>
    <row r="3398">
      <c r="A3398" s="323" t="n">
        <v>46180.15565972222</v>
      </c>
      <c r="B3398" s="82" t="n">
        <v>46180</v>
      </c>
      <c r="C3398" t="n">
        <v>377.4</v>
      </c>
      <c r="D3398" t="n">
        <v>830.3</v>
      </c>
      <c r="E3398" t="n">
        <v>2.9</v>
      </c>
      <c r="F3398" t="n">
        <v>5.6</v>
      </c>
      <c r="G3398" t="n">
        <v>0.4545345056003854</v>
      </c>
      <c r="H3398" t="n">
        <v>0.5454654943996146</v>
      </c>
      <c r="I3398" t="n">
        <v>0.5178571428571429</v>
      </c>
      <c r="J3398" t="n">
        <v>0.4821428571428572</v>
      </c>
      <c r="K3398" t="n">
        <v>0.2353839404001996</v>
      </c>
      <c r="L3398" t="n">
        <v>0.2824732024569433</v>
      </c>
      <c r="M3398" t="n">
        <v>0.4821428571428572</v>
      </c>
    </row>
    <row r="3399">
      <c r="A3399" s="323" t="n">
        <v>46180.21039351852</v>
      </c>
      <c r="B3399" s="82" t="n">
        <v>46180</v>
      </c>
      <c r="C3399" t="n">
        <v>377.9</v>
      </c>
      <c r="D3399" t="n">
        <v>828.6</v>
      </c>
      <c r="E3399" t="n">
        <v>3</v>
      </c>
      <c r="F3399" t="n">
        <v>5.5</v>
      </c>
      <c r="G3399" t="n">
        <v>0.4560704803282645</v>
      </c>
      <c r="H3399" t="n">
        <v>0.5439295196717355</v>
      </c>
      <c r="I3399" t="n">
        <v>0.5454545454545454</v>
      </c>
      <c r="J3399" t="n">
        <v>0.4545454545454545</v>
      </c>
      <c r="K3399" t="n">
        <v>0.2487657165426897</v>
      </c>
      <c r="L3399" t="n">
        <v>0.2966888289118557</v>
      </c>
      <c r="M3399" t="n">
        <v>0.4545454545454545</v>
      </c>
    </row>
    <row r="3400">
      <c r="A3400" s="323" t="n">
        <v>46180.21048611111</v>
      </c>
      <c r="B3400" s="82" t="n">
        <v>46180</v>
      </c>
      <c r="C3400" t="n">
        <v>377.9</v>
      </c>
      <c r="D3400" t="n">
        <v>828.6</v>
      </c>
      <c r="E3400" t="n">
        <v>3</v>
      </c>
      <c r="F3400" t="n">
        <v>5.5</v>
      </c>
      <c r="G3400" t="n">
        <v>0.4560704803282645</v>
      </c>
      <c r="H3400" t="n">
        <v>0.5439295196717355</v>
      </c>
      <c r="I3400" t="n">
        <v>0.5454545454545454</v>
      </c>
      <c r="J3400" t="n">
        <v>0.4545454545454545</v>
      </c>
      <c r="K3400" t="n">
        <v>0.2487657165426897</v>
      </c>
      <c r="L3400" t="n">
        <v>0.2966888289118557</v>
      </c>
      <c r="M3400" t="n">
        <v>0.4545454545454545</v>
      </c>
    </row>
    <row r="3401">
      <c r="A3401" s="323" t="n">
        <v>46180.24390046296</v>
      </c>
      <c r="B3401" s="82" t="n">
        <v>46180</v>
      </c>
      <c r="C3401" t="n">
        <v>365.6</v>
      </c>
      <c r="D3401" t="n">
        <v>832.6</v>
      </c>
      <c r="E3401" t="n">
        <v>2.9</v>
      </c>
      <c r="F3401" t="n">
        <v>5.6</v>
      </c>
      <c r="G3401" t="n">
        <v>0.4391064136440068</v>
      </c>
      <c r="H3401" t="n">
        <v>0.5608935863559933</v>
      </c>
      <c r="I3401" t="n">
        <v>0.5178571428571429</v>
      </c>
      <c r="J3401" t="n">
        <v>0.4821428571428572</v>
      </c>
      <c r="K3401" t="n">
        <v>0.2273943927799321</v>
      </c>
      <c r="L3401" t="n">
        <v>0.2904627500772108</v>
      </c>
      <c r="M3401" t="n">
        <v>0.4821428571428572</v>
      </c>
    </row>
    <row r="3402">
      <c r="A3402" s="323" t="n">
        <v>46180.2812037037</v>
      </c>
      <c r="B3402" s="82" t="n">
        <v>46180</v>
      </c>
      <c r="C3402" t="n">
        <v>371.6</v>
      </c>
      <c r="D3402" t="n">
        <v>829.5</v>
      </c>
      <c r="E3402" t="n">
        <v>2.9</v>
      </c>
      <c r="F3402" t="n">
        <v>5.5</v>
      </c>
      <c r="G3402" t="n">
        <v>0.4479807112718505</v>
      </c>
      <c r="H3402" t="n">
        <v>0.5520192887281494</v>
      </c>
      <c r="I3402" t="n">
        <v>0.5272727272727272</v>
      </c>
      <c r="J3402" t="n">
        <v>0.4727272727272727</v>
      </c>
      <c r="K3402" t="n">
        <v>0.2362080113978848</v>
      </c>
      <c r="L3402" t="n">
        <v>0.2910647158748424</v>
      </c>
      <c r="M3402" t="n">
        <v>0.4727272727272727</v>
      </c>
    </row>
    <row r="3403">
      <c r="A3403" s="323" t="n">
        <v>46180.25728009259</v>
      </c>
      <c r="B3403" s="82" t="n">
        <v>46180</v>
      </c>
      <c r="C3403" t="n">
        <v>372.5</v>
      </c>
      <c r="D3403" t="n">
        <v>821.4</v>
      </c>
      <c r="E3403" t="n">
        <v>2.8</v>
      </c>
      <c r="F3403" t="n">
        <v>5.5</v>
      </c>
      <c r="G3403" t="n">
        <v>0.4534940345751157</v>
      </c>
      <c r="H3403" t="n">
        <v>0.5465059654248843</v>
      </c>
      <c r="I3403" t="n">
        <v>0.509090909090909</v>
      </c>
      <c r="J3403" t="n">
        <v>0.490909090909091</v>
      </c>
      <c r="K3403" t="n">
        <v>0.2308696903291498</v>
      </c>
      <c r="L3403" t="n">
        <v>0.2782212187617593</v>
      </c>
      <c r="M3403" t="n">
        <v>0.490909090909091</v>
      </c>
    </row>
    <row r="3404">
      <c r="A3404" s="323" t="n">
        <v>46180.30206018518</v>
      </c>
      <c r="B3404" s="82" t="n">
        <v>46180</v>
      </c>
      <c r="C3404" t="n">
        <v>390.5</v>
      </c>
      <c r="D3404" t="n">
        <v>831.2</v>
      </c>
      <c r="E3404" t="n">
        <v>2.9</v>
      </c>
      <c r="F3404" t="n">
        <v>5.4</v>
      </c>
      <c r="G3404" t="n">
        <v>0.4698026948989413</v>
      </c>
      <c r="H3404" t="n">
        <v>0.5301973051010588</v>
      </c>
      <c r="I3404" t="n">
        <v>0.537037037037037</v>
      </c>
      <c r="J3404" t="n">
        <v>0.462962962962963</v>
      </c>
      <c r="K3404" t="n">
        <v>0.2523014472605425</v>
      </c>
      <c r="L3404" t="n">
        <v>0.2847355897764945</v>
      </c>
      <c r="M3404" t="n">
        <v>0.462962962962963</v>
      </c>
    </row>
    <row r="3405">
      <c r="A3405" s="323" t="n">
        <v>46180.38453703704</v>
      </c>
      <c r="B3405" s="82" t="n">
        <v>46180</v>
      </c>
      <c r="C3405" t="n">
        <v>377.4</v>
      </c>
      <c r="D3405" t="n">
        <v>830.3</v>
      </c>
      <c r="E3405" t="n">
        <v>2.9</v>
      </c>
      <c r="F3405" t="n">
        <v>5.6</v>
      </c>
      <c r="G3405" t="n">
        <v>0.4545345056003854</v>
      </c>
      <c r="H3405" t="n">
        <v>0.5454654943996146</v>
      </c>
      <c r="I3405" t="n">
        <v>0.5178571428571429</v>
      </c>
      <c r="J3405" t="n">
        <v>0.4821428571428572</v>
      </c>
      <c r="K3405" t="n">
        <v>0.2353839404001996</v>
      </c>
      <c r="L3405" t="n">
        <v>0.2824732024569433</v>
      </c>
      <c r="M3405" t="n">
        <v>0.4821428571428572</v>
      </c>
    </row>
    <row r="3406">
      <c r="A3406" s="323" t="n">
        <v>46180.43925925926</v>
      </c>
      <c r="B3406" s="82" t="n">
        <v>46180</v>
      </c>
      <c r="C3406" t="n">
        <v>377.9</v>
      </c>
      <c r="D3406" t="n">
        <v>828.6</v>
      </c>
      <c r="E3406" t="n">
        <v>3</v>
      </c>
      <c r="F3406" t="n">
        <v>5.5</v>
      </c>
      <c r="G3406" t="n">
        <v>0.4560704803282645</v>
      </c>
      <c r="H3406" t="n">
        <v>0.5439295196717355</v>
      </c>
      <c r="I3406" t="n">
        <v>0.5454545454545454</v>
      </c>
      <c r="J3406" t="n">
        <v>0.4545454545454545</v>
      </c>
      <c r="K3406" t="n">
        <v>0.2487657165426897</v>
      </c>
      <c r="L3406" t="n">
        <v>0.2966888289118557</v>
      </c>
      <c r="M3406" t="n">
        <v>0.4545454545454545</v>
      </c>
    </row>
    <row r="3407">
      <c r="A3407" s="323" t="n">
        <v>46180.43934027778</v>
      </c>
      <c r="B3407" s="82" t="n">
        <v>46180</v>
      </c>
      <c r="C3407" t="n">
        <v>377.9</v>
      </c>
      <c r="D3407" t="n">
        <v>828.6</v>
      </c>
      <c r="E3407" t="n">
        <v>3</v>
      </c>
      <c r="F3407" t="n">
        <v>5.5</v>
      </c>
      <c r="G3407" t="n">
        <v>0.4560704803282645</v>
      </c>
      <c r="H3407" t="n">
        <v>0.5439295196717355</v>
      </c>
      <c r="I3407" t="n">
        <v>0.5454545454545454</v>
      </c>
      <c r="J3407" t="n">
        <v>0.4545454545454545</v>
      </c>
      <c r="K3407" t="n">
        <v>0.2487657165426897</v>
      </c>
      <c r="L3407" t="n">
        <v>0.2966888289118557</v>
      </c>
      <c r="M3407" t="n">
        <v>0.4545454545454545</v>
      </c>
    </row>
    <row r="3408">
      <c r="A3408" s="323" t="n">
        <v>46180.4728125</v>
      </c>
      <c r="B3408" s="82" t="n">
        <v>46180</v>
      </c>
      <c r="C3408" t="n">
        <v>365.6</v>
      </c>
      <c r="D3408" t="n">
        <v>832.6</v>
      </c>
      <c r="E3408" t="n">
        <v>2.9</v>
      </c>
      <c r="F3408" t="n">
        <v>5.6</v>
      </c>
      <c r="G3408" t="n">
        <v>0.4391064136440068</v>
      </c>
      <c r="H3408" t="n">
        <v>0.5608935863559933</v>
      </c>
      <c r="I3408" t="n">
        <v>0.5178571428571429</v>
      </c>
      <c r="J3408" t="n">
        <v>0.4821428571428572</v>
      </c>
      <c r="K3408" t="n">
        <v>0.2273943927799321</v>
      </c>
      <c r="L3408" t="n">
        <v>0.2904627500772108</v>
      </c>
      <c r="M3408" t="n">
        <v>0.4821428571428572</v>
      </c>
    </row>
    <row r="3409">
      <c r="A3409" s="323" t="n">
        <v>46180.51009259259</v>
      </c>
      <c r="B3409" s="82" t="n">
        <v>46180</v>
      </c>
      <c r="C3409" t="n">
        <v>371.6</v>
      </c>
      <c r="D3409" t="n">
        <v>829.5</v>
      </c>
      <c r="E3409" t="n">
        <v>2.9</v>
      </c>
      <c r="F3409" t="n">
        <v>5.5</v>
      </c>
      <c r="G3409" t="n">
        <v>0.4479807112718505</v>
      </c>
      <c r="H3409" t="n">
        <v>0.5520192887281494</v>
      </c>
      <c r="I3409" t="n">
        <v>0.5272727272727272</v>
      </c>
      <c r="J3409" t="n">
        <v>0.4727272727272727</v>
      </c>
      <c r="K3409" t="n">
        <v>0.2362080113978848</v>
      </c>
      <c r="L3409" t="n">
        <v>0.2910647158748424</v>
      </c>
      <c r="M3409" t="n">
        <v>0.4727272727272727</v>
      </c>
    </row>
    <row r="3410">
      <c r="A3410" s="323" t="n">
        <v>46181.02399305555</v>
      </c>
      <c r="B3410" s="82" t="n">
        <v>46181</v>
      </c>
      <c r="C3410" t="n">
        <v>369.8</v>
      </c>
      <c r="D3410" t="n">
        <v>827.3</v>
      </c>
      <c r="E3410" t="n">
        <v>2.9</v>
      </c>
      <c r="F3410" t="n">
        <v>5.7</v>
      </c>
      <c r="G3410" t="n">
        <v>0.4469962528707845</v>
      </c>
      <c r="H3410" t="n">
        <v>0.5530037471292155</v>
      </c>
      <c r="I3410" t="n">
        <v>0.5087719298245613</v>
      </c>
      <c r="J3410" t="n">
        <v>0.4912280701754386</v>
      </c>
      <c r="K3410" t="n">
        <v>0.2274191461974167</v>
      </c>
      <c r="L3410" t="n">
        <v>0.2813527836271447</v>
      </c>
      <c r="M3410" t="n">
        <v>0.4912280701754386</v>
      </c>
    </row>
    <row r="3411">
      <c r="A3411" s="323" t="n">
        <v>46181.1524074074</v>
      </c>
      <c r="B3411" s="82" t="n">
        <v>46181</v>
      </c>
      <c r="C3411" t="n">
        <v>362.4</v>
      </c>
      <c r="D3411" t="n">
        <v>830.2</v>
      </c>
      <c r="E3411" t="n">
        <v>2.9</v>
      </c>
      <c r="F3411" t="n">
        <v>5.6</v>
      </c>
      <c r="G3411" t="n">
        <v>0.4365213201638159</v>
      </c>
      <c r="H3411" t="n">
        <v>0.563478679836184</v>
      </c>
      <c r="I3411" t="n">
        <v>0.5178571428571429</v>
      </c>
      <c r="J3411" t="n">
        <v>0.4821428571428572</v>
      </c>
      <c r="K3411" t="n">
        <v>0.2260556836562618</v>
      </c>
      <c r="L3411" t="n">
        <v>0.2918014592008811</v>
      </c>
      <c r="M3411" t="n">
        <v>0.4821428571428572</v>
      </c>
    </row>
    <row r="3412">
      <c r="A3412" s="323" t="n">
        <v>46181.19891203703</v>
      </c>
      <c r="B3412" s="82" t="n">
        <v>46181</v>
      </c>
      <c r="C3412" t="n">
        <v>370.5</v>
      </c>
      <c r="D3412" t="n">
        <v>829.5</v>
      </c>
      <c r="E3412" t="n">
        <v>3</v>
      </c>
      <c r="F3412" t="n">
        <v>5.5</v>
      </c>
      <c r="G3412" t="n">
        <v>0.4466546112115732</v>
      </c>
      <c r="H3412" t="n">
        <v>0.5533453887884268</v>
      </c>
      <c r="I3412" t="n">
        <v>0.5454545454545454</v>
      </c>
      <c r="J3412" t="n">
        <v>0.4545454545454545</v>
      </c>
      <c r="K3412" t="n">
        <v>0.2436297879335854</v>
      </c>
      <c r="L3412" t="n">
        <v>0.3018247575209601</v>
      </c>
      <c r="M3412" t="n">
        <v>0.4545454545454545</v>
      </c>
    </row>
    <row r="3413">
      <c r="A3413" s="323" t="n">
        <v>46181.23325231481</v>
      </c>
      <c r="B3413" s="82" t="n">
        <v>46181</v>
      </c>
      <c r="C3413" t="n">
        <v>366.2</v>
      </c>
      <c r="D3413" t="n">
        <v>819.1</v>
      </c>
      <c r="E3413" t="n">
        <v>3</v>
      </c>
      <c r="F3413" t="n">
        <v>5.5</v>
      </c>
      <c r="G3413" t="n">
        <v>0.4470760590892442</v>
      </c>
      <c r="H3413" t="n">
        <v>0.5529239409107557</v>
      </c>
      <c r="I3413" t="n">
        <v>0.5454545454545454</v>
      </c>
      <c r="J3413" t="n">
        <v>0.4545454545454545</v>
      </c>
      <c r="K3413" t="n">
        <v>0.2438596685941332</v>
      </c>
      <c r="L3413" t="n">
        <v>0.3015948768604122</v>
      </c>
      <c r="M3413" t="n">
        <v>0.4545454545454545</v>
      </c>
    </row>
    <row r="3414">
      <c r="A3414" s="323" t="n">
        <v>46181.27469907407</v>
      </c>
      <c r="B3414" s="82" t="n">
        <v>46181</v>
      </c>
      <c r="C3414" t="n">
        <v>372.2</v>
      </c>
      <c r="D3414" t="n">
        <v>822.6</v>
      </c>
      <c r="E3414" t="n">
        <v>2.9</v>
      </c>
      <c r="F3414" t="n">
        <v>5.6</v>
      </c>
      <c r="G3414" t="n">
        <v>0.4524677850717237</v>
      </c>
      <c r="H3414" t="n">
        <v>0.5475322149282762</v>
      </c>
      <c r="I3414" t="n">
        <v>0.5178571428571429</v>
      </c>
      <c r="J3414" t="n">
        <v>0.4821428571428572</v>
      </c>
      <c r="K3414" t="n">
        <v>0.2343136744121427</v>
      </c>
      <c r="L3414" t="n">
        <v>0.2835434684450002</v>
      </c>
      <c r="M3414" t="n">
        <v>0.4821428571428572</v>
      </c>
    </row>
    <row r="3415">
      <c r="A3415" s="323" t="n">
        <v>46182.03862268518</v>
      </c>
      <c r="B3415" s="82" t="n">
        <v>46182</v>
      </c>
      <c r="C3415" t="n">
        <v>381.5</v>
      </c>
      <c r="D3415" t="n">
        <v>831.3</v>
      </c>
      <c r="E3415" t="n">
        <v>3.1</v>
      </c>
      <c r="F3415" t="n">
        <v>5.4</v>
      </c>
      <c r="G3415" t="n">
        <v>0.4589197642247083</v>
      </c>
      <c r="H3415" t="n">
        <v>0.5410802357752917</v>
      </c>
      <c r="I3415" t="n">
        <v>0.5740740740740741</v>
      </c>
      <c r="J3415" t="n">
        <v>0.4259259259259259</v>
      </c>
      <c r="K3415" t="n">
        <v>0.2634539387215918</v>
      </c>
      <c r="L3415" t="n">
        <v>0.3106201353524823</v>
      </c>
      <c r="M3415" t="n">
        <v>0.4259259259259259</v>
      </c>
    </row>
    <row r="3416">
      <c r="A3416" s="323" t="n">
        <v>46182.06247685185</v>
      </c>
      <c r="B3416" s="82" t="n">
        <v>46182</v>
      </c>
      <c r="C3416" t="n">
        <v>361.5</v>
      </c>
      <c r="D3416" t="n">
        <v>842.8</v>
      </c>
      <c r="E3416" t="n">
        <v>2.9</v>
      </c>
      <c r="F3416" t="n">
        <v>5.5</v>
      </c>
      <c r="G3416" t="n">
        <v>0.4289273849074514</v>
      </c>
      <c r="H3416" t="n">
        <v>0.5710726150925486</v>
      </c>
      <c r="I3416" t="n">
        <v>0.5272727272727272</v>
      </c>
      <c r="J3416" t="n">
        <v>0.4727272727272727</v>
      </c>
      <c r="K3416" t="n">
        <v>0.2261617120421107</v>
      </c>
      <c r="L3416" t="n">
        <v>0.3011110152306165</v>
      </c>
      <c r="M3416" t="n">
        <v>0.4727272727272727</v>
      </c>
    </row>
    <row r="3417">
      <c r="A3417" s="323" t="n">
        <v>46182.09997685185</v>
      </c>
      <c r="B3417" s="82" t="n">
        <v>46182</v>
      </c>
      <c r="C3417" t="n">
        <v>375.2</v>
      </c>
      <c r="D3417" t="n">
        <v>834.6</v>
      </c>
      <c r="E3417" t="n">
        <v>2.9</v>
      </c>
      <c r="F3417" t="n">
        <v>5.6</v>
      </c>
      <c r="G3417" t="n">
        <v>0.4495566738557393</v>
      </c>
      <c r="H3417" t="n">
        <v>0.5504433261442607</v>
      </c>
      <c r="I3417" t="n">
        <v>0.5178571428571429</v>
      </c>
      <c r="J3417" t="n">
        <v>0.4821428571428572</v>
      </c>
      <c r="K3417" t="n">
        <v>0.2328061346752936</v>
      </c>
      <c r="L3417" t="n">
        <v>0.2850510081818493</v>
      </c>
      <c r="M3417" t="n">
        <v>0.4821428571428572</v>
      </c>
    </row>
    <row r="3418">
      <c r="A3418" s="323" t="n">
        <v>46182.1755324074</v>
      </c>
      <c r="B3418" s="82" t="n">
        <v>46182</v>
      </c>
      <c r="C3418" t="n">
        <v>370.3</v>
      </c>
      <c r="D3418" t="n">
        <v>839.6</v>
      </c>
      <c r="E3418" t="n">
        <v>3</v>
      </c>
      <c r="F3418" t="n">
        <v>5.5</v>
      </c>
      <c r="G3418" t="n">
        <v>0.4410433539780848</v>
      </c>
      <c r="H3418" t="n">
        <v>0.5589566460219152</v>
      </c>
      <c r="I3418" t="n">
        <v>0.5454545454545454</v>
      </c>
      <c r="J3418" t="n">
        <v>0.4545454545454545</v>
      </c>
      <c r="K3418" t="n">
        <v>0.2405691021698644</v>
      </c>
      <c r="L3418" t="n">
        <v>0.304885443284681</v>
      </c>
      <c r="M3418" t="n">
        <v>0.4545454545454545</v>
      </c>
    </row>
    <row r="3419">
      <c r="A3419" s="323" t="n">
        <v>46182.23563657407</v>
      </c>
      <c r="B3419" s="82" t="n">
        <v>46182</v>
      </c>
      <c r="C3419" t="n">
        <v>373.2</v>
      </c>
      <c r="D3419" t="n">
        <v>836.7</v>
      </c>
      <c r="E3419" t="n">
        <v>2.9</v>
      </c>
      <c r="F3419" t="n">
        <v>5.4</v>
      </c>
      <c r="G3419" t="n">
        <v>0.4460380064539261</v>
      </c>
      <c r="H3419" t="n">
        <v>0.5539619935460739</v>
      </c>
      <c r="I3419" t="n">
        <v>0.537037037037037</v>
      </c>
      <c r="J3419" t="n">
        <v>0.462962962962963</v>
      </c>
      <c r="K3419" t="n">
        <v>0.2395389293919233</v>
      </c>
      <c r="L3419" t="n">
        <v>0.2974981076451138</v>
      </c>
      <c r="M3419" t="n">
        <v>0.462962962962963</v>
      </c>
    </row>
    <row r="3420">
      <c r="A3420" s="323" t="n">
        <v>46181.25291666666</v>
      </c>
      <c r="B3420" s="82" t="n">
        <v>46181</v>
      </c>
      <c r="C3420" t="n">
        <v>369.8</v>
      </c>
      <c r="D3420" t="n">
        <v>827.3</v>
      </c>
      <c r="E3420" t="n">
        <v>2.9</v>
      </c>
      <c r="F3420" t="n">
        <v>5.7</v>
      </c>
      <c r="G3420" t="n">
        <v>0.4469962528707845</v>
      </c>
      <c r="H3420" t="n">
        <v>0.5530037471292155</v>
      </c>
      <c r="I3420" t="n">
        <v>0.5087719298245613</v>
      </c>
      <c r="J3420" t="n">
        <v>0.4912280701754386</v>
      </c>
      <c r="K3420" t="n">
        <v>0.2274191461974167</v>
      </c>
      <c r="L3420" t="n">
        <v>0.2813527836271447</v>
      </c>
      <c r="M3420" t="n">
        <v>0.4912280701754386</v>
      </c>
    </row>
    <row r="3421">
      <c r="A3421" s="323" t="n">
        <v>46181.38126157408</v>
      </c>
      <c r="B3421" s="82" t="n">
        <v>46181</v>
      </c>
      <c r="C3421" t="n">
        <v>362.4</v>
      </c>
      <c r="D3421" t="n">
        <v>830.2</v>
      </c>
      <c r="E3421" t="n">
        <v>2.9</v>
      </c>
      <c r="F3421" t="n">
        <v>5.6</v>
      </c>
      <c r="G3421" t="n">
        <v>0.4365213201638159</v>
      </c>
      <c r="H3421" t="n">
        <v>0.563478679836184</v>
      </c>
      <c r="I3421" t="n">
        <v>0.5178571428571429</v>
      </c>
      <c r="J3421" t="n">
        <v>0.4821428571428572</v>
      </c>
      <c r="K3421" t="n">
        <v>0.2260556836562618</v>
      </c>
      <c r="L3421" t="n">
        <v>0.2918014592008811</v>
      </c>
      <c r="M3421" t="n">
        <v>0.4821428571428572</v>
      </c>
    </row>
    <row r="3422">
      <c r="A3422" s="323" t="n">
        <v>46181.42782407408</v>
      </c>
      <c r="B3422" s="82" t="n">
        <v>46181</v>
      </c>
      <c r="C3422" t="n">
        <v>370.5</v>
      </c>
      <c r="D3422" t="n">
        <v>829.5</v>
      </c>
      <c r="E3422" t="n">
        <v>3</v>
      </c>
      <c r="F3422" t="n">
        <v>5.5</v>
      </c>
      <c r="G3422" t="n">
        <v>0.4466546112115732</v>
      </c>
      <c r="H3422" t="n">
        <v>0.5533453887884268</v>
      </c>
      <c r="I3422" t="n">
        <v>0.5454545454545454</v>
      </c>
      <c r="J3422" t="n">
        <v>0.4545454545454545</v>
      </c>
      <c r="K3422" t="n">
        <v>0.2436297879335854</v>
      </c>
      <c r="L3422" t="n">
        <v>0.3018247575209601</v>
      </c>
      <c r="M3422" t="n">
        <v>0.4545454545454545</v>
      </c>
    </row>
    <row r="3423">
      <c r="A3423" s="323" t="n">
        <v>46181.46211805556</v>
      </c>
      <c r="B3423" s="82" t="n">
        <v>46181</v>
      </c>
      <c r="C3423" t="n">
        <v>366.2</v>
      </c>
      <c r="D3423" t="n">
        <v>819.1</v>
      </c>
      <c r="E3423" t="n">
        <v>3</v>
      </c>
      <c r="F3423" t="n">
        <v>5.5</v>
      </c>
      <c r="G3423" t="n">
        <v>0.4470760590892442</v>
      </c>
      <c r="H3423" t="n">
        <v>0.5529239409107557</v>
      </c>
      <c r="I3423" t="n">
        <v>0.5454545454545454</v>
      </c>
      <c r="J3423" t="n">
        <v>0.4545454545454545</v>
      </c>
      <c r="K3423" t="n">
        <v>0.2438596685941332</v>
      </c>
      <c r="L3423" t="n">
        <v>0.3015948768604122</v>
      </c>
      <c r="M3423" t="n">
        <v>0.4545454545454545</v>
      </c>
    </row>
    <row r="3424">
      <c r="A3424" s="323" t="n">
        <v>46181.50356481481</v>
      </c>
      <c r="B3424" s="82" t="n">
        <v>46181</v>
      </c>
      <c r="C3424" t="n">
        <v>372.2</v>
      </c>
      <c r="D3424" t="n">
        <v>822.6</v>
      </c>
      <c r="E3424" t="n">
        <v>2.9</v>
      </c>
      <c r="F3424" t="n">
        <v>5.6</v>
      </c>
      <c r="G3424" t="n">
        <v>0.4524677850717237</v>
      </c>
      <c r="H3424" t="n">
        <v>0.5475322149282762</v>
      </c>
      <c r="I3424" t="n">
        <v>0.5178571428571429</v>
      </c>
      <c r="J3424" t="n">
        <v>0.4821428571428572</v>
      </c>
      <c r="K3424" t="n">
        <v>0.2343136744121427</v>
      </c>
      <c r="L3424" t="n">
        <v>0.2835434684450002</v>
      </c>
      <c r="M3424" t="n">
        <v>0.4821428571428572</v>
      </c>
    </row>
    <row r="3425">
      <c r="A3425" s="323" t="n">
        <v>46182.26748842592</v>
      </c>
      <c r="B3425" s="82" t="n">
        <v>46182</v>
      </c>
      <c r="C3425" t="n">
        <v>381.5</v>
      </c>
      <c r="D3425" t="n">
        <v>831.3</v>
      </c>
      <c r="E3425" t="n">
        <v>3.1</v>
      </c>
      <c r="F3425" t="n">
        <v>5.4</v>
      </c>
      <c r="G3425" t="n">
        <v>0.4589197642247083</v>
      </c>
      <c r="H3425" t="n">
        <v>0.5410802357752917</v>
      </c>
      <c r="I3425" t="n">
        <v>0.5740740740740741</v>
      </c>
      <c r="J3425" t="n">
        <v>0.4259259259259259</v>
      </c>
      <c r="K3425" t="n">
        <v>0.2634539387215918</v>
      </c>
      <c r="L3425" t="n">
        <v>0.3106201353524823</v>
      </c>
      <c r="M3425" t="n">
        <v>0.4259259259259259</v>
      </c>
    </row>
    <row r="3426">
      <c r="A3426" s="323" t="n">
        <v>46182.29128472223</v>
      </c>
      <c r="B3426" s="82" t="n">
        <v>46182</v>
      </c>
      <c r="C3426" t="n">
        <v>361.5</v>
      </c>
      <c r="D3426" t="n">
        <v>842.8</v>
      </c>
      <c r="E3426" t="n">
        <v>2.9</v>
      </c>
      <c r="F3426" t="n">
        <v>5.5</v>
      </c>
      <c r="G3426" t="n">
        <v>0.4289273849074514</v>
      </c>
      <c r="H3426" t="n">
        <v>0.5710726150925486</v>
      </c>
      <c r="I3426" t="n">
        <v>0.5272727272727272</v>
      </c>
      <c r="J3426" t="n">
        <v>0.4727272727272727</v>
      </c>
      <c r="K3426" t="n">
        <v>0.2261617120421107</v>
      </c>
      <c r="L3426" t="n">
        <v>0.3011110152306165</v>
      </c>
      <c r="M3426" t="n">
        <v>0.4727272727272727</v>
      </c>
    </row>
    <row r="3427">
      <c r="A3427" s="323" t="n">
        <v>46182.32879629629</v>
      </c>
      <c r="B3427" s="82" t="n">
        <v>46182</v>
      </c>
      <c r="C3427" t="n">
        <v>375.2</v>
      </c>
      <c r="D3427" t="n">
        <v>834.6</v>
      </c>
      <c r="E3427" t="n">
        <v>2.9</v>
      </c>
      <c r="F3427" t="n">
        <v>5.6</v>
      </c>
      <c r="G3427" t="n">
        <v>0.4495566738557393</v>
      </c>
      <c r="H3427" t="n">
        <v>0.5504433261442607</v>
      </c>
      <c r="I3427" t="n">
        <v>0.5178571428571429</v>
      </c>
      <c r="J3427" t="n">
        <v>0.4821428571428572</v>
      </c>
      <c r="K3427" t="n">
        <v>0.2328061346752936</v>
      </c>
      <c r="L3427" t="n">
        <v>0.2850510081818493</v>
      </c>
      <c r="M3427" t="n">
        <v>0.4821428571428572</v>
      </c>
    </row>
    <row r="3428">
      <c r="A3428" s="323" t="n">
        <v>46182.40432870371</v>
      </c>
      <c r="B3428" s="82" t="n">
        <v>46182</v>
      </c>
      <c r="C3428" t="n">
        <v>370.3</v>
      </c>
      <c r="D3428" t="n">
        <v>839.6</v>
      </c>
      <c r="E3428" t="n">
        <v>3</v>
      </c>
      <c r="F3428" t="n">
        <v>5.5</v>
      </c>
      <c r="G3428" t="n">
        <v>0.4410433539780848</v>
      </c>
      <c r="H3428" t="n">
        <v>0.5589566460219152</v>
      </c>
      <c r="I3428" t="n">
        <v>0.5454545454545454</v>
      </c>
      <c r="J3428" t="n">
        <v>0.4545454545454545</v>
      </c>
      <c r="K3428" t="n">
        <v>0.2405691021698644</v>
      </c>
      <c r="L3428" t="n">
        <v>0.304885443284681</v>
      </c>
      <c r="M3428" t="n">
        <v>0.4545454545454545</v>
      </c>
    </row>
    <row r="3429">
      <c r="A3429" s="323" t="n">
        <v>46182.4640162037</v>
      </c>
      <c r="B3429" s="82" t="n">
        <v>46182</v>
      </c>
      <c r="C3429" t="n">
        <v>373.2</v>
      </c>
      <c r="D3429" t="n">
        <v>836.7</v>
      </c>
      <c r="E3429" t="n">
        <v>2.9</v>
      </c>
      <c r="F3429" t="n">
        <v>5.4</v>
      </c>
      <c r="G3429" t="n">
        <v>0.4460380064539261</v>
      </c>
      <c r="H3429" t="n">
        <v>0.5539619935460739</v>
      </c>
      <c r="I3429" t="n">
        <v>0.537037037037037</v>
      </c>
      <c r="J3429" t="n">
        <v>0.462962962962963</v>
      </c>
      <c r="K3429" t="n">
        <v>0.2395389293919233</v>
      </c>
      <c r="L3429" t="n">
        <v>0.2974981076451138</v>
      </c>
      <c r="M3429" t="n">
        <v>0.462962962962963</v>
      </c>
    </row>
    <row r="3430">
      <c r="A3430" s="323" t="n">
        <v>46183.16480324074</v>
      </c>
      <c r="B3430" s="82" t="n">
        <v>46183</v>
      </c>
      <c r="C3430" t="n">
        <v>375.3</v>
      </c>
      <c r="D3430" t="n">
        <v>835.2</v>
      </c>
      <c r="E3430" t="n">
        <v>2.9</v>
      </c>
      <c r="F3430" t="n">
        <v>5.5</v>
      </c>
      <c r="G3430" t="n">
        <v>0.449353448275862</v>
      </c>
      <c r="H3430" t="n">
        <v>0.5506465517241379</v>
      </c>
      <c r="I3430" t="n">
        <v>0.5272727272727272</v>
      </c>
      <c r="J3430" t="n">
        <v>0.4727272727272727</v>
      </c>
      <c r="K3430" t="n">
        <v>0.2369318181818182</v>
      </c>
      <c r="L3430" t="n">
        <v>0.290340909090909</v>
      </c>
      <c r="M3430" t="n">
        <v>0.4727272727272727</v>
      </c>
    </row>
    <row r="3431">
      <c r="A3431" s="323" t="n">
        <v>46183.21137731482</v>
      </c>
      <c r="B3431" s="82" t="n">
        <v>46183</v>
      </c>
      <c r="C3431" t="n">
        <v>385.2</v>
      </c>
      <c r="D3431" t="n">
        <v>828.7</v>
      </c>
      <c r="E3431" t="n">
        <v>2.9</v>
      </c>
      <c r="F3431" t="n">
        <v>5.7</v>
      </c>
      <c r="G3431" t="n">
        <v>0.4648244237963075</v>
      </c>
      <c r="H3431" t="n">
        <v>0.5351755762036926</v>
      </c>
      <c r="I3431" t="n">
        <v>0.5087719298245613</v>
      </c>
      <c r="J3431" t="n">
        <v>0.4912280701754386</v>
      </c>
      <c r="K3431" t="n">
        <v>0.2364896191244371</v>
      </c>
      <c r="L3431" t="n">
        <v>0.2722823107001243</v>
      </c>
      <c r="M3431" t="n">
        <v>0.4912280701754386</v>
      </c>
    </row>
    <row r="3432">
      <c r="A3432" s="323" t="n">
        <v>46183.2443287037</v>
      </c>
      <c r="B3432" s="82" t="n">
        <v>46183</v>
      </c>
      <c r="C3432" t="n">
        <v>382.6</v>
      </c>
      <c r="D3432" t="n">
        <v>830.3</v>
      </c>
      <c r="E3432" t="n">
        <v>2.9</v>
      </c>
      <c r="F3432" t="n">
        <v>5.6</v>
      </c>
      <c r="G3432" t="n">
        <v>0.460797302179935</v>
      </c>
      <c r="H3432" t="n">
        <v>0.539202697820065</v>
      </c>
      <c r="I3432" t="n">
        <v>0.5178571428571429</v>
      </c>
      <c r="J3432" t="n">
        <v>0.4821428571428572</v>
      </c>
      <c r="K3432" t="n">
        <v>0.2386271743431807</v>
      </c>
      <c r="L3432" t="n">
        <v>0.2792299685139623</v>
      </c>
      <c r="M3432" t="n">
        <v>0.4821428571428572</v>
      </c>
    </row>
    <row r="3433">
      <c r="A3433" s="323" t="n">
        <v>46185.04329861111</v>
      </c>
      <c r="B3433" s="82" t="n">
        <v>46185</v>
      </c>
      <c r="C3433" t="n">
        <v>378.2</v>
      </c>
      <c r="D3433" t="n">
        <v>825.3</v>
      </c>
      <c r="E3433" t="n">
        <v>2.9</v>
      </c>
      <c r="F3433" t="n">
        <v>5.8</v>
      </c>
      <c r="G3433" t="n">
        <v>0.4582576032957713</v>
      </c>
      <c r="H3433" t="n">
        <v>0.5417423967042287</v>
      </c>
      <c r="I3433" t="n">
        <v>0.5</v>
      </c>
      <c r="J3433" t="n">
        <v>0.5</v>
      </c>
      <c r="K3433" t="n">
        <v>0.2291288016478856</v>
      </c>
      <c r="L3433" t="n">
        <v>0.2708711983521144</v>
      </c>
      <c r="M3433" t="n">
        <v>0.5</v>
      </c>
    </row>
    <row r="3434">
      <c r="A3434" s="323" t="n">
        <v>46185.06289351852</v>
      </c>
      <c r="B3434" s="82" t="n">
        <v>46185</v>
      </c>
      <c r="C3434" t="n">
        <v>382.1</v>
      </c>
      <c r="D3434" t="n">
        <v>821.2</v>
      </c>
      <c r="E3434" t="n">
        <v>2.9</v>
      </c>
      <c r="F3434" t="n">
        <v>5.6</v>
      </c>
      <c r="G3434" t="n">
        <v>0.4652946906965417</v>
      </c>
      <c r="H3434" t="n">
        <v>0.5347053093034584</v>
      </c>
      <c r="I3434" t="n">
        <v>0.5178571428571429</v>
      </c>
      <c r="J3434" t="n">
        <v>0.4821428571428572</v>
      </c>
      <c r="K3434" t="n">
        <v>0.2409561791107091</v>
      </c>
      <c r="L3434" t="n">
        <v>0.2769009637464339</v>
      </c>
      <c r="M3434" t="n">
        <v>0.4821428571428572</v>
      </c>
    </row>
    <row r="3435">
      <c r="A3435" s="323" t="n">
        <v>46185.1821875</v>
      </c>
      <c r="B3435" s="82" t="n">
        <v>46185</v>
      </c>
      <c r="C3435" t="n">
        <v>375.4</v>
      </c>
      <c r="D3435" t="n">
        <v>823.6</v>
      </c>
      <c r="E3435" t="n">
        <v>3</v>
      </c>
      <c r="F3435" t="n">
        <v>5.7</v>
      </c>
      <c r="G3435" t="n">
        <v>0.4558037882467217</v>
      </c>
      <c r="H3435" t="n">
        <v>0.5441962117532784</v>
      </c>
      <c r="I3435" t="n">
        <v>0.5263157894736842</v>
      </c>
      <c r="J3435" t="n">
        <v>0.4736842105263158</v>
      </c>
      <c r="K3435" t="n">
        <v>0.2398967306561693</v>
      </c>
      <c r="L3435" t="n">
        <v>0.2864190588175149</v>
      </c>
      <c r="M3435" t="n">
        <v>0.4736842105263158</v>
      </c>
    </row>
    <row r="3436">
      <c r="A3436" s="323" t="n">
        <v>46185.24203703704</v>
      </c>
      <c r="B3436" s="82" t="n">
        <v>46185</v>
      </c>
      <c r="C3436" t="n">
        <v>370.2</v>
      </c>
      <c r="D3436" t="n">
        <v>826.5</v>
      </c>
      <c r="E3436" t="n">
        <v>2.9</v>
      </c>
      <c r="F3436" t="n">
        <v>5.5</v>
      </c>
      <c r="G3436" t="n">
        <v>0.4479128856624319</v>
      </c>
      <c r="H3436" t="n">
        <v>0.5520871143375681</v>
      </c>
      <c r="I3436" t="n">
        <v>0.5272727272727272</v>
      </c>
      <c r="J3436" t="n">
        <v>0.4727272727272727</v>
      </c>
      <c r="K3436" t="n">
        <v>0.2361722488038277</v>
      </c>
      <c r="L3436" t="n">
        <v>0.2911004784688995</v>
      </c>
      <c r="M3436" t="n">
        <v>0.4727272727272727</v>
      </c>
    </row>
    <row r="3437">
      <c r="A3437" s="323" t="n">
        <v>46185.27796296297</v>
      </c>
      <c r="B3437" s="82" t="n">
        <v>46185</v>
      </c>
      <c r="C3437" t="n">
        <v>375.2</v>
      </c>
      <c r="D3437" t="n">
        <v>820.2</v>
      </c>
      <c r="E3437" t="n">
        <v>2.8</v>
      </c>
      <c r="F3437" t="n">
        <v>5.8</v>
      </c>
      <c r="G3437" t="n">
        <v>0.4574494025847354</v>
      </c>
      <c r="H3437" t="n">
        <v>0.5425505974152646</v>
      </c>
      <c r="I3437" t="n">
        <v>0.4827586206896551</v>
      </c>
      <c r="J3437" t="n">
        <v>0.5172413793103449</v>
      </c>
      <c r="K3437" t="n">
        <v>0.2208376426271136</v>
      </c>
      <c r="L3437" t="n">
        <v>0.2619209780625415</v>
      </c>
      <c r="M3437" t="n">
        <v>0.5172413793103449</v>
      </c>
    </row>
    <row r="3438">
      <c r="A3438" s="323" t="n">
        <v>46183.39320601852</v>
      </c>
      <c r="B3438" s="82" t="n">
        <v>46183</v>
      </c>
      <c r="C3438" t="n">
        <v>375.3</v>
      </c>
      <c r="D3438" t="n">
        <v>835.2</v>
      </c>
      <c r="E3438" t="n">
        <v>2.9</v>
      </c>
      <c r="F3438" t="n">
        <v>5.5</v>
      </c>
      <c r="G3438" t="n">
        <v>0.449353448275862</v>
      </c>
      <c r="H3438" t="n">
        <v>0.5506465517241379</v>
      </c>
      <c r="I3438" t="n">
        <v>0.5272727272727272</v>
      </c>
      <c r="J3438" t="n">
        <v>0.4727272727272727</v>
      </c>
      <c r="K3438" t="n">
        <v>0.2369318181818182</v>
      </c>
      <c r="L3438" t="n">
        <v>0.290340909090909</v>
      </c>
      <c r="M3438" t="n">
        <v>0.4727272727272727</v>
      </c>
    </row>
    <row r="3439">
      <c r="A3439" s="323" t="n">
        <v>46183.44018518519</v>
      </c>
      <c r="B3439" s="82" t="n">
        <v>46183</v>
      </c>
      <c r="C3439" t="n">
        <v>385.2</v>
      </c>
      <c r="D3439" t="n">
        <v>828.7</v>
      </c>
      <c r="E3439" t="n">
        <v>2.9</v>
      </c>
      <c r="F3439" t="n">
        <v>5.7</v>
      </c>
      <c r="G3439" t="n">
        <v>0.4648244237963075</v>
      </c>
      <c r="H3439" t="n">
        <v>0.5351755762036926</v>
      </c>
      <c r="I3439" t="n">
        <v>0.5087719298245613</v>
      </c>
      <c r="J3439" t="n">
        <v>0.4912280701754386</v>
      </c>
      <c r="K3439" t="n">
        <v>0.2364896191244371</v>
      </c>
      <c r="L3439" t="n">
        <v>0.2722823107001243</v>
      </c>
      <c r="M3439" t="n">
        <v>0.4912280701754386</v>
      </c>
    </row>
    <row r="3440">
      <c r="A3440" s="323" t="n">
        <v>46183.47310185185</v>
      </c>
      <c r="B3440" s="82" t="n">
        <v>46183</v>
      </c>
      <c r="C3440" t="n">
        <v>382.6</v>
      </c>
      <c r="D3440" t="n">
        <v>830.3</v>
      </c>
      <c r="E3440" t="n">
        <v>2.9</v>
      </c>
      <c r="F3440" t="n">
        <v>5.6</v>
      </c>
      <c r="G3440" t="n">
        <v>0.460797302179935</v>
      </c>
      <c r="H3440" t="n">
        <v>0.539202697820065</v>
      </c>
      <c r="I3440" t="n">
        <v>0.5178571428571429</v>
      </c>
      <c r="J3440" t="n">
        <v>0.4821428571428572</v>
      </c>
      <c r="K3440" t="n">
        <v>0.2386271743431807</v>
      </c>
      <c r="L3440" t="n">
        <v>0.2792299685139623</v>
      </c>
      <c r="M3440" t="n">
        <v>0.4821428571428572</v>
      </c>
    </row>
    <row r="3441">
      <c r="A3441" s="323" t="n">
        <v>46185.27210648148</v>
      </c>
      <c r="B3441" s="82" t="n">
        <v>46185</v>
      </c>
      <c r="C3441" t="n">
        <v>378.2</v>
      </c>
      <c r="D3441" t="n">
        <v>825.3</v>
      </c>
      <c r="E3441" t="n">
        <v>2.9</v>
      </c>
      <c r="F3441" t="n">
        <v>5.8</v>
      </c>
      <c r="G3441" t="n">
        <v>0.4582576032957713</v>
      </c>
      <c r="H3441" t="n">
        <v>0.5417423967042287</v>
      </c>
      <c r="I3441" t="n">
        <v>0.5</v>
      </c>
      <c r="J3441" t="n">
        <v>0.5</v>
      </c>
      <c r="K3441" t="n">
        <v>0.2291288016478856</v>
      </c>
      <c r="L3441" t="n">
        <v>0.2708711983521144</v>
      </c>
      <c r="M3441" t="n">
        <v>0.5</v>
      </c>
    </row>
    <row r="3442">
      <c r="A3442" s="323" t="n">
        <v>46185.29165509259</v>
      </c>
      <c r="B3442" s="82" t="n">
        <v>46185</v>
      </c>
      <c r="C3442" t="n">
        <v>382.1</v>
      </c>
      <c r="D3442" t="n">
        <v>821.2</v>
      </c>
      <c r="E3442" t="n">
        <v>2.9</v>
      </c>
      <c r="F3442" t="n">
        <v>5.6</v>
      </c>
      <c r="G3442" t="n">
        <v>0.4652946906965417</v>
      </c>
      <c r="H3442" t="n">
        <v>0.5347053093034584</v>
      </c>
      <c r="I3442" t="n">
        <v>0.5178571428571429</v>
      </c>
      <c r="J3442" t="n">
        <v>0.4821428571428572</v>
      </c>
      <c r="K3442" t="n">
        <v>0.2409561791107091</v>
      </c>
      <c r="L3442" t="n">
        <v>0.2769009637464339</v>
      </c>
      <c r="M3442" t="n">
        <v>0.4821428571428572</v>
      </c>
    </row>
    <row r="3443">
      <c r="A3443" s="323" t="n">
        <v>46185.41099537037</v>
      </c>
      <c r="B3443" s="82" t="n">
        <v>46185</v>
      </c>
      <c r="C3443" t="n">
        <v>375.4</v>
      </c>
      <c r="D3443" t="n">
        <v>823.6</v>
      </c>
      <c r="E3443" t="n">
        <v>3</v>
      </c>
      <c r="F3443" t="n">
        <v>5.7</v>
      </c>
      <c r="G3443" t="n">
        <v>0.4558037882467217</v>
      </c>
      <c r="H3443" t="n">
        <v>0.5441962117532784</v>
      </c>
      <c r="I3443" t="n">
        <v>0.5263157894736842</v>
      </c>
      <c r="J3443" t="n">
        <v>0.4736842105263158</v>
      </c>
      <c r="K3443" t="n">
        <v>0.2398967306561693</v>
      </c>
      <c r="L3443" t="n">
        <v>0.2864190588175149</v>
      </c>
      <c r="M3443" t="n">
        <v>0.4736842105263158</v>
      </c>
    </row>
    <row r="3444">
      <c r="A3444" s="323" t="n">
        <v>46185.47084490741</v>
      </c>
      <c r="B3444" s="82" t="n">
        <v>46185</v>
      </c>
      <c r="C3444" t="n">
        <v>370.2</v>
      </c>
      <c r="D3444" t="n">
        <v>826.5</v>
      </c>
      <c r="E3444" t="n">
        <v>2.9</v>
      </c>
      <c r="F3444" t="n">
        <v>5.5</v>
      </c>
      <c r="G3444" t="n">
        <v>0.4479128856624319</v>
      </c>
      <c r="H3444" t="n">
        <v>0.5520871143375681</v>
      </c>
      <c r="I3444" t="n">
        <v>0.5272727272727272</v>
      </c>
      <c r="J3444" t="n">
        <v>0.4727272727272727</v>
      </c>
      <c r="K3444" t="n">
        <v>0.2361722488038277</v>
      </c>
      <c r="L3444" t="n">
        <v>0.2911004784688995</v>
      </c>
      <c r="M3444" t="n">
        <v>0.4727272727272727</v>
      </c>
    </row>
    <row r="3445">
      <c r="A3445" s="323" t="n">
        <v>46185.50634259259</v>
      </c>
      <c r="B3445" s="82" t="n">
        <v>46185</v>
      </c>
      <c r="C3445" t="n">
        <v>375.2</v>
      </c>
      <c r="D3445" t="n">
        <v>820.2</v>
      </c>
      <c r="E3445" t="n">
        <v>2.8</v>
      </c>
      <c r="F3445" t="n">
        <v>5.8</v>
      </c>
      <c r="G3445" t="n">
        <v>0.4574494025847354</v>
      </c>
      <c r="H3445" t="n">
        <v>0.5425505974152646</v>
      </c>
      <c r="I3445" t="n">
        <v>0.4827586206896551</v>
      </c>
      <c r="J3445" t="n">
        <v>0.5172413793103449</v>
      </c>
      <c r="K3445" t="n">
        <v>0.2208376426271136</v>
      </c>
      <c r="L3445" t="n">
        <v>0.2619209780625415</v>
      </c>
      <c r="M3445" t="n">
        <v>0.5172413793103449</v>
      </c>
    </row>
    <row r="3446">
      <c r="A3446" s="323" t="n">
        <v>46186.06976851852</v>
      </c>
      <c r="B3446" s="82" t="n">
        <v>46186</v>
      </c>
      <c r="C3446" t="n">
        <v>394.4</v>
      </c>
      <c r="D3446" t="n">
        <v>823</v>
      </c>
      <c r="E3446" t="n">
        <v>2.8</v>
      </c>
      <c r="F3446" t="n">
        <v>5.7</v>
      </c>
      <c r="G3446" t="n">
        <v>0.4792223572296476</v>
      </c>
      <c r="H3446" t="n">
        <v>0.5207776427703524</v>
      </c>
      <c r="I3446" t="n">
        <v>0.4912280701754386</v>
      </c>
      <c r="J3446" t="n">
        <v>0.5087719298245614</v>
      </c>
      <c r="K3446" t="n">
        <v>0.2354074737268444</v>
      </c>
      <c r="L3446" t="n">
        <v>0.2558205964485942</v>
      </c>
      <c r="M3446" t="n">
        <v>0.5087719298245614</v>
      </c>
    </row>
    <row r="3447">
      <c r="A3447" s="323" t="n">
        <v>46186.10164351852</v>
      </c>
      <c r="B3447" s="82" t="n">
        <v>46186</v>
      </c>
      <c r="C3447" t="n">
        <v>390.2</v>
      </c>
      <c r="D3447" t="n">
        <v>820.2</v>
      </c>
      <c r="E3447" t="n">
        <v>2.9</v>
      </c>
      <c r="F3447" t="n">
        <v>5.6</v>
      </c>
      <c r="G3447" t="n">
        <v>0.4757376249695196</v>
      </c>
      <c r="H3447" t="n">
        <v>0.5242623750304805</v>
      </c>
      <c r="I3447" t="n">
        <v>0.5178571428571429</v>
      </c>
      <c r="J3447" t="n">
        <v>0.4821428571428572</v>
      </c>
      <c r="K3447" t="n">
        <v>0.2463641272163584</v>
      </c>
      <c r="L3447" t="n">
        <v>0.2714930156407845</v>
      </c>
      <c r="M3447" t="n">
        <v>0.4821428571428572</v>
      </c>
    </row>
    <row r="3448">
      <c r="A3448" s="323" t="n">
        <v>46186.20369212963</v>
      </c>
      <c r="B3448" s="82" t="n">
        <v>46186</v>
      </c>
      <c r="C3448" t="n">
        <v>398.2</v>
      </c>
      <c r="D3448" t="n">
        <v>831.3</v>
      </c>
      <c r="E3448" t="n">
        <v>2.9</v>
      </c>
      <c r="F3448" t="n">
        <v>5.5</v>
      </c>
      <c r="G3448" t="n">
        <v>0.4790087814266811</v>
      </c>
      <c r="H3448" t="n">
        <v>0.5209912185733189</v>
      </c>
      <c r="I3448" t="n">
        <v>0.5272727272727272</v>
      </c>
      <c r="J3448" t="n">
        <v>0.4727272727272727</v>
      </c>
      <c r="K3448" t="n">
        <v>0.2525682665704319</v>
      </c>
      <c r="L3448" t="n">
        <v>0.2747044607022954</v>
      </c>
      <c r="M3448" t="n">
        <v>0.4727272727272727</v>
      </c>
    </row>
    <row r="3449">
      <c r="A3449" s="323" t="n">
        <v>46187.07861111111</v>
      </c>
      <c r="B3449" s="82" t="n">
        <v>46187</v>
      </c>
      <c r="C3449" t="n">
        <v>384.5</v>
      </c>
      <c r="D3449" t="n">
        <v>820.5</v>
      </c>
      <c r="E3449" t="n">
        <v>5.1</v>
      </c>
      <c r="F3449" t="n">
        <v>10.8</v>
      </c>
      <c r="G3449" t="n">
        <v>0.4686166971358928</v>
      </c>
      <c r="H3449" t="n">
        <v>0.5313833028641073</v>
      </c>
      <c r="I3449" t="n">
        <v>0.4722222222222222</v>
      </c>
      <c r="J3449" t="n">
        <v>0.5277777777777778</v>
      </c>
      <c r="K3449" t="n">
        <v>0.2212912180919493</v>
      </c>
      <c r="L3449" t="n">
        <v>0.2509310041302729</v>
      </c>
      <c r="M3449" t="n">
        <v>0.5277777777777778</v>
      </c>
    </row>
    <row r="3450">
      <c r="A3450" s="323" t="n">
        <v>46187.10989583333</v>
      </c>
      <c r="B3450" s="82" t="n">
        <v>46187</v>
      </c>
      <c r="C3450" t="n">
        <v>380.2</v>
      </c>
      <c r="D3450" t="n">
        <v>818.3</v>
      </c>
      <c r="E3450" t="n">
        <v>5.2</v>
      </c>
      <c r="F3450" t="n">
        <v>10.6</v>
      </c>
      <c r="G3450" t="n">
        <v>0.4646217768544544</v>
      </c>
      <c r="H3450" t="n">
        <v>0.5353782231455456</v>
      </c>
      <c r="I3450" t="n">
        <v>0.4905660377358491</v>
      </c>
      <c r="J3450" t="n">
        <v>0.5094339622641509</v>
      </c>
      <c r="K3450" t="n">
        <v>0.2279276641172795</v>
      </c>
      <c r="L3450" t="n">
        <v>0.2626383736185696</v>
      </c>
      <c r="M3450" t="n">
        <v>0.5094339622641509</v>
      </c>
    </row>
    <row r="3451">
      <c r="A3451" s="323" t="n">
        <v>46187.15413194444</v>
      </c>
      <c r="B3451" s="82" t="n">
        <v>46187</v>
      </c>
      <c r="C3451" t="n">
        <v>413.5</v>
      </c>
      <c r="D3451" t="n">
        <v>848.3</v>
      </c>
      <c r="E3451" t="n">
        <v>5.4</v>
      </c>
      <c r="F3451" t="n">
        <v>11.1</v>
      </c>
      <c r="G3451" t="n">
        <v>0.4874454791936815</v>
      </c>
      <c r="H3451" t="n">
        <v>0.5125545208063185</v>
      </c>
      <c r="I3451" t="n">
        <v>0.4864864864864865</v>
      </c>
      <c r="J3451" t="n">
        <v>0.5135135135135135</v>
      </c>
      <c r="K3451" t="n">
        <v>0.2371356385266559</v>
      </c>
      <c r="L3451" t="n">
        <v>0.2493508479598306</v>
      </c>
      <c r="M3451" t="n">
        <v>0.5135135135135135</v>
      </c>
    </row>
    <row r="3452">
      <c r="A3452" s="323" t="n">
        <v>46187.20244212963</v>
      </c>
      <c r="B3452" s="82" t="n">
        <v>46187</v>
      </c>
      <c r="C3452" t="n">
        <v>405.2</v>
      </c>
      <c r="D3452" t="n">
        <v>843.6</v>
      </c>
      <c r="E3452" t="n">
        <v>5.3</v>
      </c>
      <c r="F3452" t="n">
        <v>10.8</v>
      </c>
      <c r="G3452" t="n">
        <v>0.4803224276908487</v>
      </c>
      <c r="H3452" t="n">
        <v>0.5196775723091512</v>
      </c>
      <c r="I3452" t="n">
        <v>0.4907407407407407</v>
      </c>
      <c r="J3452" t="n">
        <v>0.5092592592592593</v>
      </c>
      <c r="K3452" t="n">
        <v>0.235713783959398</v>
      </c>
      <c r="L3452" t="n">
        <v>0.2550269567813427</v>
      </c>
      <c r="M3452" t="n">
        <v>0.5092592592592593</v>
      </c>
    </row>
    <row r="3453">
      <c r="A3453" s="323" t="n">
        <v>46186.29827546296</v>
      </c>
      <c r="B3453" s="82" t="n">
        <v>46186</v>
      </c>
      <c r="C3453" t="n">
        <v>394.4</v>
      </c>
      <c r="D3453" t="n">
        <v>823</v>
      </c>
      <c r="E3453" t="n">
        <v>2.8</v>
      </c>
      <c r="F3453" t="n">
        <v>5.7</v>
      </c>
      <c r="G3453" t="n">
        <v>0.4792223572296476</v>
      </c>
      <c r="H3453" t="n">
        <v>0.5207776427703524</v>
      </c>
      <c r="I3453" t="n">
        <v>0.4912280701754386</v>
      </c>
      <c r="J3453" t="n">
        <v>0.5087719298245614</v>
      </c>
      <c r="K3453" t="n">
        <v>0.2354074737268444</v>
      </c>
      <c r="L3453" t="n">
        <v>0.2558205964485942</v>
      </c>
      <c r="M3453" t="n">
        <v>0.5087719298245614</v>
      </c>
    </row>
    <row r="3454">
      <c r="A3454" s="323" t="n">
        <v>46186.33049768519</v>
      </c>
      <c r="B3454" s="82" t="n">
        <v>46186</v>
      </c>
      <c r="C3454" t="n">
        <v>390.2</v>
      </c>
      <c r="D3454" t="n">
        <v>820.2</v>
      </c>
      <c r="E3454" t="n">
        <v>2.9</v>
      </c>
      <c r="F3454" t="n">
        <v>5.6</v>
      </c>
      <c r="G3454" t="n">
        <v>0.4757376249695196</v>
      </c>
      <c r="H3454" t="n">
        <v>0.5242623750304805</v>
      </c>
      <c r="I3454" t="n">
        <v>0.5178571428571429</v>
      </c>
      <c r="J3454" t="n">
        <v>0.4821428571428572</v>
      </c>
      <c r="K3454" t="n">
        <v>0.2463641272163584</v>
      </c>
      <c r="L3454" t="n">
        <v>0.2714930156407845</v>
      </c>
      <c r="M3454" t="n">
        <v>0.4821428571428572</v>
      </c>
    </row>
    <row r="3455">
      <c r="A3455" s="323" t="n">
        <v>46186.43237268519</v>
      </c>
      <c r="B3455" s="82" t="n">
        <v>46186</v>
      </c>
      <c r="C3455" t="n">
        <v>398.2</v>
      </c>
      <c r="D3455" t="n">
        <v>831.3</v>
      </c>
      <c r="E3455" t="n">
        <v>2.9</v>
      </c>
      <c r="F3455" t="n">
        <v>5.5</v>
      </c>
      <c r="G3455" t="n">
        <v>0.4790087814266811</v>
      </c>
      <c r="H3455" t="n">
        <v>0.5209912185733189</v>
      </c>
      <c r="I3455" t="n">
        <v>0.5272727272727272</v>
      </c>
      <c r="J3455" t="n">
        <v>0.4727272727272727</v>
      </c>
      <c r="K3455" t="n">
        <v>0.2525682665704319</v>
      </c>
      <c r="L3455" t="n">
        <v>0.2747044607022954</v>
      </c>
      <c r="M3455" t="n">
        <v>0.4727272727272727</v>
      </c>
    </row>
    <row r="3456">
      <c r="A3456" s="323" t="n">
        <v>46187.3074537037</v>
      </c>
      <c r="B3456" s="82" t="n">
        <v>46187</v>
      </c>
      <c r="C3456" t="n">
        <v>384.5</v>
      </c>
      <c r="D3456" t="n">
        <v>820.5</v>
      </c>
      <c r="E3456" t="n">
        <v>5.1</v>
      </c>
      <c r="F3456" t="n">
        <v>10.8</v>
      </c>
      <c r="G3456" t="n">
        <v>0.4686166971358928</v>
      </c>
      <c r="H3456" t="n">
        <v>0.5313833028641073</v>
      </c>
      <c r="I3456" t="n">
        <v>0.4722222222222222</v>
      </c>
      <c r="J3456" t="n">
        <v>0.5277777777777778</v>
      </c>
      <c r="K3456" t="n">
        <v>0.2212912180919493</v>
      </c>
      <c r="L3456" t="n">
        <v>0.2509310041302729</v>
      </c>
      <c r="M3456" t="n">
        <v>0.5277777777777778</v>
      </c>
    </row>
    <row r="3457">
      <c r="A3457" s="323" t="n">
        <v>46187.33876157407</v>
      </c>
      <c r="B3457" s="82" t="n">
        <v>46187</v>
      </c>
      <c r="C3457" t="n">
        <v>380.2</v>
      </c>
      <c r="D3457" t="n">
        <v>818.3</v>
      </c>
      <c r="E3457" t="n">
        <v>5.2</v>
      </c>
      <c r="F3457" t="n">
        <v>10.6</v>
      </c>
      <c r="G3457" t="n">
        <v>0.4646217768544544</v>
      </c>
      <c r="H3457" t="n">
        <v>0.5353782231455456</v>
      </c>
      <c r="I3457" t="n">
        <v>0.4905660377358491</v>
      </c>
      <c r="J3457" t="n">
        <v>0.5094339622641509</v>
      </c>
      <c r="K3457" t="n">
        <v>0.2279276641172795</v>
      </c>
      <c r="L3457" t="n">
        <v>0.2626383736185696</v>
      </c>
      <c r="M3457" t="n">
        <v>0.5094339622641509</v>
      </c>
    </row>
    <row r="3458">
      <c r="A3458" s="323" t="n">
        <v>46187.38299768518</v>
      </c>
      <c r="B3458" s="82" t="n">
        <v>46187</v>
      </c>
      <c r="C3458" t="n">
        <v>413.5</v>
      </c>
      <c r="D3458" t="n">
        <v>848.3</v>
      </c>
      <c r="E3458" t="n">
        <v>5.4</v>
      </c>
      <c r="F3458" t="n">
        <v>11.1</v>
      </c>
      <c r="G3458" t="n">
        <v>0.4874454791936815</v>
      </c>
      <c r="H3458" t="n">
        <v>0.5125545208063185</v>
      </c>
      <c r="I3458" t="n">
        <v>0.4864864864864865</v>
      </c>
      <c r="J3458" t="n">
        <v>0.5135135135135135</v>
      </c>
      <c r="K3458" t="n">
        <v>0.2371356385266559</v>
      </c>
      <c r="L3458" t="n">
        <v>0.2493508479598306</v>
      </c>
      <c r="M3458" t="n">
        <v>0.5135135135135135</v>
      </c>
    </row>
    <row r="3459">
      <c r="A3459" s="323" t="n">
        <v>46187.43130787037</v>
      </c>
      <c r="B3459" s="82" t="n">
        <v>46187</v>
      </c>
      <c r="C3459" t="n">
        <v>405.2</v>
      </c>
      <c r="D3459" t="n">
        <v>843.6</v>
      </c>
      <c r="E3459" t="n">
        <v>5.3</v>
      </c>
      <c r="F3459" t="n">
        <v>10.8</v>
      </c>
      <c r="G3459" t="n">
        <v>0.4803224276908487</v>
      </c>
      <c r="H3459" t="n">
        <v>0.5196775723091512</v>
      </c>
      <c r="I3459" t="n">
        <v>0.4907407407407407</v>
      </c>
      <c r="J3459" t="n">
        <v>0.5092592592592593</v>
      </c>
      <c r="K3459" t="n">
        <v>0.235713783959398</v>
      </c>
      <c r="L3459" t="n">
        <v>0.2550269567813427</v>
      </c>
      <c r="M3459" t="n">
        <v>0.5092592592592593</v>
      </c>
    </row>
    <row r="3460">
      <c r="A3460" s="323" t="n">
        <v>46195.02820601852</v>
      </c>
      <c r="B3460" s="82" t="n">
        <v>46195</v>
      </c>
      <c r="C3460" t="n">
        <v>386.8</v>
      </c>
      <c r="D3460" t="n">
        <v>827.9</v>
      </c>
      <c r="E3460" t="n">
        <v>5.1</v>
      </c>
      <c r="F3460" t="n">
        <v>10.7</v>
      </c>
      <c r="G3460" t="n">
        <v>0.467206184321778</v>
      </c>
      <c r="H3460" t="n">
        <v>0.5327938156782219</v>
      </c>
      <c r="I3460" t="n">
        <v>0.4766355140186916</v>
      </c>
      <c r="J3460" t="n">
        <v>0.5233644859813084</v>
      </c>
      <c r="K3460" t="n">
        <v>0.2226870598169222</v>
      </c>
      <c r="L3460" t="n">
        <v>0.2539484542017693</v>
      </c>
      <c r="M3460" t="n">
        <v>0.5233644859813084</v>
      </c>
    </row>
    <row r="3461">
      <c r="A3461" s="323" t="n">
        <v>46195.07831018518</v>
      </c>
      <c r="B3461" s="82" t="n">
        <v>46195</v>
      </c>
      <c r="C3461" t="n">
        <v>387.7</v>
      </c>
      <c r="D3461" t="n">
        <v>831.3</v>
      </c>
      <c r="E3461" t="n">
        <v>5.2</v>
      </c>
      <c r="F3461" t="n">
        <v>10.6</v>
      </c>
      <c r="G3461" t="n">
        <v>0.466377962227836</v>
      </c>
      <c r="H3461" t="n">
        <v>0.5336220377721641</v>
      </c>
      <c r="I3461" t="n">
        <v>0.4905660377358491</v>
      </c>
      <c r="J3461" t="n">
        <v>0.5094339622641509</v>
      </c>
      <c r="K3461" t="n">
        <v>0.228789189017429</v>
      </c>
      <c r="L3461" t="n">
        <v>0.2617768487184202</v>
      </c>
      <c r="M3461" t="n">
        <v>0.5094339622641509</v>
      </c>
    </row>
    <row r="3462">
      <c r="A3462" s="323" t="n">
        <v>46195.10710648148</v>
      </c>
      <c r="B3462" s="82" t="n">
        <v>46195</v>
      </c>
      <c r="C3462" t="n">
        <v>382.5</v>
      </c>
      <c r="D3462" t="n">
        <v>835.3</v>
      </c>
      <c r="E3462" t="n">
        <v>5.2</v>
      </c>
      <c r="F3462" t="n">
        <v>10.5</v>
      </c>
      <c r="G3462" t="n">
        <v>0.4579193104273914</v>
      </c>
      <c r="H3462" t="n">
        <v>0.5420806895726086</v>
      </c>
      <c r="I3462" t="n">
        <v>0.4952380952380953</v>
      </c>
      <c r="J3462" t="n">
        <v>0.5047619047619047</v>
      </c>
      <c r="K3462" t="n">
        <v>0.2267790870688033</v>
      </c>
      <c r="L3462" t="n">
        <v>0.2684590081692919</v>
      </c>
      <c r="M3462" t="n">
        <v>0.5047619047619047</v>
      </c>
    </row>
    <row r="3463">
      <c r="A3463" s="323" t="n">
        <v>46195.15446759259</v>
      </c>
      <c r="B3463" s="82" t="n">
        <v>46195</v>
      </c>
      <c r="C3463" t="n">
        <v>382.8</v>
      </c>
      <c r="D3463" t="n">
        <v>821.9</v>
      </c>
      <c r="E3463" t="n">
        <v>5.1</v>
      </c>
      <c r="F3463" t="n">
        <v>10.3</v>
      </c>
      <c r="G3463" t="n">
        <v>0.4657500912519771</v>
      </c>
      <c r="H3463" t="n">
        <v>0.5342499087480228</v>
      </c>
      <c r="I3463" t="n">
        <v>0.4951456310679611</v>
      </c>
      <c r="J3463" t="n">
        <v>0.5048543689320389</v>
      </c>
      <c r="K3463" t="n">
        <v>0.2306141228529207</v>
      </c>
      <c r="L3463" t="n">
        <v>0.2645315082150404</v>
      </c>
      <c r="M3463" t="n">
        <v>0.5048543689320389</v>
      </c>
    </row>
    <row r="3464">
      <c r="A3464" s="323" t="n">
        <v>46195.18696759259</v>
      </c>
      <c r="B3464" s="82" t="n">
        <v>46195</v>
      </c>
      <c r="C3464" t="n">
        <v>385.5</v>
      </c>
      <c r="D3464" t="n">
        <v>825.8</v>
      </c>
      <c r="E3464" t="n">
        <v>5.2</v>
      </c>
      <c r="F3464" t="n">
        <v>10.5</v>
      </c>
      <c r="G3464" t="n">
        <v>0.4668200532816663</v>
      </c>
      <c r="H3464" t="n">
        <v>0.5331799467183337</v>
      </c>
      <c r="I3464" t="n">
        <v>0.4952380952380953</v>
      </c>
      <c r="J3464" t="n">
        <v>0.5047619047619047</v>
      </c>
      <c r="K3464" t="n">
        <v>0.2311870740061586</v>
      </c>
      <c r="L3464" t="n">
        <v>0.2640510212319367</v>
      </c>
      <c r="M3464" t="n">
        <v>0.5047619047619047</v>
      </c>
    </row>
    <row r="3465">
      <c r="A3465" s="323" t="n">
        <v>46195.24207175926</v>
      </c>
      <c r="B3465" s="82" t="n">
        <v>46195</v>
      </c>
      <c r="C3465" t="n">
        <v>390.2</v>
      </c>
      <c r="D3465" t="n">
        <v>824.3</v>
      </c>
      <c r="E3465" t="n">
        <v>5.1</v>
      </c>
      <c r="F3465" t="n">
        <v>10.4</v>
      </c>
      <c r="G3465" t="n">
        <v>0.4733713453839621</v>
      </c>
      <c r="H3465" t="n">
        <v>0.5266286546160378</v>
      </c>
      <c r="I3465" t="n">
        <v>0.4903846153846153</v>
      </c>
      <c r="J3465" t="n">
        <v>0.5096153846153847</v>
      </c>
      <c r="K3465" t="n">
        <v>0.2321340251402122</v>
      </c>
      <c r="L3465" t="n">
        <v>0.2582505902444031</v>
      </c>
      <c r="M3465" t="n">
        <v>0.5096153846153847</v>
      </c>
    </row>
    <row r="3466">
      <c r="A3466" s="323" t="n">
        <v>46195.28283564815</v>
      </c>
      <c r="B3466" s="82" t="n">
        <v>46195</v>
      </c>
      <c r="C3466" t="n">
        <v>389.3</v>
      </c>
      <c r="D3466" t="n">
        <v>831.2</v>
      </c>
      <c r="E3466" t="n">
        <v>5.3</v>
      </c>
      <c r="F3466" t="n">
        <v>10.6</v>
      </c>
      <c r="G3466" t="n">
        <v>0.4683589990375361</v>
      </c>
      <c r="H3466" t="n">
        <v>0.5316410009624639</v>
      </c>
      <c r="I3466" t="n">
        <v>0.5</v>
      </c>
      <c r="J3466" t="n">
        <v>0.5</v>
      </c>
      <c r="K3466" t="n">
        <v>0.234179499518768</v>
      </c>
      <c r="L3466" t="n">
        <v>0.265820500481232</v>
      </c>
      <c r="M3466" t="n">
        <v>0.5</v>
      </c>
    </row>
    <row r="3467">
      <c r="A3467" s="323" t="n">
        <v>46196.04469907407</v>
      </c>
      <c r="B3467" s="82" t="n">
        <v>46196</v>
      </c>
      <c r="C3467" t="n">
        <v>378.4</v>
      </c>
      <c r="D3467" t="n">
        <v>812</v>
      </c>
      <c r="E3467" t="n">
        <v>5.1</v>
      </c>
      <c r="F3467" t="n">
        <v>10.4</v>
      </c>
      <c r="G3467" t="n">
        <v>0.4660098522167487</v>
      </c>
      <c r="H3467" t="n">
        <v>0.5339901477832513</v>
      </c>
      <c r="I3467" t="n">
        <v>0.4903846153846153</v>
      </c>
      <c r="J3467" t="n">
        <v>0.5096153846153847</v>
      </c>
      <c r="K3467" t="n">
        <v>0.2285240621447517</v>
      </c>
      <c r="L3467" t="n">
        <v>0.2618605532398636</v>
      </c>
      <c r="M3467" t="n">
        <v>0.5096153846153847</v>
      </c>
    </row>
    <row r="3468">
      <c r="A3468" s="323" t="n">
        <v>46196.06771990741</v>
      </c>
      <c r="B3468" s="82" t="n">
        <v>46196</v>
      </c>
      <c r="C3468" t="n">
        <v>388.7</v>
      </c>
      <c r="D3468" t="n">
        <v>816.1</v>
      </c>
      <c r="E3468" t="n">
        <v>5.3</v>
      </c>
      <c r="F3468" t="n">
        <v>10.7</v>
      </c>
      <c r="G3468" t="n">
        <v>0.4762896703835314</v>
      </c>
      <c r="H3468" t="n">
        <v>0.5237103296164686</v>
      </c>
      <c r="I3468" t="n">
        <v>0.4953271028037383</v>
      </c>
      <c r="J3468" t="n">
        <v>0.5046728971962616</v>
      </c>
      <c r="K3468" t="n">
        <v>0.2359191825264221</v>
      </c>
      <c r="L3468" t="n">
        <v>0.2594079202773162</v>
      </c>
      <c r="M3468" t="n">
        <v>0.5046728971962616</v>
      </c>
    </row>
    <row r="3469">
      <c r="A3469" s="323" t="n">
        <v>46196.10668981481</v>
      </c>
      <c r="B3469" s="82" t="n">
        <v>46196</v>
      </c>
      <c r="C3469" t="n">
        <v>384.6</v>
      </c>
      <c r="D3469" t="n">
        <v>821.6</v>
      </c>
      <c r="E3469" t="n">
        <v>5.2</v>
      </c>
      <c r="F3469" t="n">
        <v>10.6</v>
      </c>
      <c r="G3469" t="n">
        <v>0.4681110029211295</v>
      </c>
      <c r="H3469" t="n">
        <v>0.5318889970788705</v>
      </c>
      <c r="I3469" t="n">
        <v>0.4905660377358491</v>
      </c>
      <c r="J3469" t="n">
        <v>0.5094339622641509</v>
      </c>
      <c r="K3469" t="n">
        <v>0.229639359923573</v>
      </c>
      <c r="L3469" t="n">
        <v>0.2609266778122761</v>
      </c>
      <c r="M3469" t="n">
        <v>0.5094339622641509</v>
      </c>
    </row>
    <row r="3470">
      <c r="A3470" s="323" t="n">
        <v>46196.15043981482</v>
      </c>
      <c r="B3470" s="82" t="n">
        <v>46196</v>
      </c>
      <c r="C3470" t="n">
        <v>378.1</v>
      </c>
      <c r="D3470" t="n">
        <v>811.3</v>
      </c>
      <c r="E3470" t="n">
        <v>5.2</v>
      </c>
      <c r="F3470" t="n">
        <v>10.2</v>
      </c>
      <c r="G3470" t="n">
        <v>0.4660421545667448</v>
      </c>
      <c r="H3470" t="n">
        <v>0.5339578454332552</v>
      </c>
      <c r="I3470" t="n">
        <v>0.5098039215686275</v>
      </c>
      <c r="J3470" t="n">
        <v>0.4901960784313725</v>
      </c>
      <c r="K3470" t="n">
        <v>0.237590118014419</v>
      </c>
      <c r="L3470" t="n">
        <v>0.2722138035542085</v>
      </c>
      <c r="M3470" t="n">
        <v>0.4901960784313725</v>
      </c>
    </row>
    <row r="3471">
      <c r="A3471" s="323" t="n">
        <v>46196.22768518519</v>
      </c>
      <c r="B3471" s="82" t="n">
        <v>46196</v>
      </c>
      <c r="C3471" t="n">
        <v>380.5</v>
      </c>
      <c r="D3471" t="n">
        <v>818.5</v>
      </c>
      <c r="E3471" t="n">
        <v>5.2</v>
      </c>
      <c r="F3471" t="n">
        <v>10.4</v>
      </c>
      <c r="G3471" t="n">
        <v>0.4648747709224191</v>
      </c>
      <c r="H3471" t="n">
        <v>0.535125229077581</v>
      </c>
      <c r="I3471" t="n">
        <v>0.5</v>
      </c>
      <c r="J3471" t="n">
        <v>0.5</v>
      </c>
      <c r="K3471" t="n">
        <v>0.2324373854612095</v>
      </c>
      <c r="L3471" t="n">
        <v>0.2675626145387905</v>
      </c>
      <c r="M3471" t="n">
        <v>0.5</v>
      </c>
    </row>
    <row r="3472">
      <c r="A3472" s="323" t="n">
        <v>46196.28990740741</v>
      </c>
      <c r="B3472" s="82" t="n">
        <v>46196</v>
      </c>
      <c r="C3472" t="n">
        <v>390.2</v>
      </c>
      <c r="D3472" t="n">
        <v>822.3</v>
      </c>
      <c r="E3472" t="n">
        <v>5.1</v>
      </c>
      <c r="F3472" t="n">
        <v>10.5</v>
      </c>
      <c r="G3472" t="n">
        <v>0.4745226802869999</v>
      </c>
      <c r="H3472" t="n">
        <v>0.5254773197130002</v>
      </c>
      <c r="I3472" t="n">
        <v>0.4857142857142857</v>
      </c>
      <c r="J3472" t="n">
        <v>0.5142857142857143</v>
      </c>
      <c r="K3472" t="n">
        <v>0.2304824447108285</v>
      </c>
      <c r="L3472" t="n">
        <v>0.2552318410034572</v>
      </c>
      <c r="M3472" t="n">
        <v>0.5142857142857143</v>
      </c>
    </row>
    <row r="3473">
      <c r="A3473" s="323" t="n">
        <v>46197.03594907407</v>
      </c>
      <c r="B3473" s="82" t="n">
        <v>46197</v>
      </c>
      <c r="C3473" t="n">
        <v>358.3</v>
      </c>
      <c r="D3473" t="n">
        <v>811</v>
      </c>
      <c r="E3473" t="n">
        <v>5.2</v>
      </c>
      <c r="F3473" t="n">
        <v>10.8</v>
      </c>
      <c r="G3473" t="n">
        <v>0.4418002466091245</v>
      </c>
      <c r="H3473" t="n">
        <v>0.5581997533908755</v>
      </c>
      <c r="I3473" t="n">
        <v>0.4814814814814815</v>
      </c>
      <c r="J3473" t="n">
        <v>0.5185185185185185</v>
      </c>
      <c r="K3473" t="n">
        <v>0.2127186372562451</v>
      </c>
      <c r="L3473" t="n">
        <v>0.2687628442252363</v>
      </c>
      <c r="M3473" t="n">
        <v>0.5185185185185185</v>
      </c>
    </row>
    <row r="3474">
      <c r="A3474" s="323" t="n">
        <v>46197.06988425926</v>
      </c>
      <c r="B3474" s="82" t="n">
        <v>46197</v>
      </c>
      <c r="C3474" t="n">
        <v>348.5</v>
      </c>
      <c r="D3474" t="n">
        <v>815.2</v>
      </c>
      <c r="E3474" t="n">
        <v>5.2</v>
      </c>
      <c r="F3474" t="n">
        <v>10.7</v>
      </c>
      <c r="G3474" t="n">
        <v>0.4275024533856722</v>
      </c>
      <c r="H3474" t="n">
        <v>0.5724975466143278</v>
      </c>
      <c r="I3474" t="n">
        <v>0.485981308411215</v>
      </c>
      <c r="J3474" t="n">
        <v>0.514018691588785</v>
      </c>
      <c r="K3474" t="n">
        <v>0.2077582016453735</v>
      </c>
      <c r="L3474" t="n">
        <v>0.2782231067658416</v>
      </c>
      <c r="M3474" t="n">
        <v>0.514018691588785</v>
      </c>
    </row>
    <row r="3475">
      <c r="A3475" s="323" t="n">
        <v>46197.12608796296</v>
      </c>
      <c r="B3475" s="82" t="n">
        <v>46197</v>
      </c>
      <c r="C3475" t="n">
        <v>362.4</v>
      </c>
      <c r="D3475" t="n">
        <v>813.2</v>
      </c>
      <c r="E3475" t="n">
        <v>5.1</v>
      </c>
      <c r="F3475" t="n">
        <v>10.5</v>
      </c>
      <c r="G3475" t="n">
        <v>0.4456468273487457</v>
      </c>
      <c r="H3475" t="n">
        <v>0.5543531726512544</v>
      </c>
      <c r="I3475" t="n">
        <v>0.4857142857142857</v>
      </c>
      <c r="J3475" t="n">
        <v>0.5142857142857143</v>
      </c>
      <c r="K3475" t="n">
        <v>0.2164570304265336</v>
      </c>
      <c r="L3475" t="n">
        <v>0.2692572552877521</v>
      </c>
      <c r="M3475" t="n">
        <v>0.5142857142857143</v>
      </c>
    </row>
    <row r="3476">
      <c r="A3476" s="323" t="n">
        <v>46197.15174768519</v>
      </c>
      <c r="B3476" s="82" t="n">
        <v>46197</v>
      </c>
      <c r="C3476" t="n">
        <v>357.2</v>
      </c>
      <c r="D3476" t="n">
        <v>809.6</v>
      </c>
      <c r="E3476" t="n">
        <v>5.2</v>
      </c>
      <c r="F3476" t="n">
        <v>10.2</v>
      </c>
      <c r="G3476" t="n">
        <v>0.4412055335968379</v>
      </c>
      <c r="H3476" t="n">
        <v>0.5587944664031621</v>
      </c>
      <c r="I3476" t="n">
        <v>0.5098039215686275</v>
      </c>
      <c r="J3476" t="n">
        <v>0.4901960784313725</v>
      </c>
      <c r="K3476" t="n">
        <v>0.2249283112454468</v>
      </c>
      <c r="L3476" t="n">
        <v>0.2848756103231807</v>
      </c>
      <c r="M3476" t="n">
        <v>0.4901960784313725</v>
      </c>
    </row>
    <row r="3477">
      <c r="A3477" s="323" t="n">
        <v>46197.19689814815</v>
      </c>
      <c r="B3477" s="82" t="n">
        <v>46197</v>
      </c>
      <c r="C3477" t="n">
        <v>365.8</v>
      </c>
      <c r="D3477" t="n">
        <v>812.3</v>
      </c>
      <c r="E3477" t="n">
        <v>5.1</v>
      </c>
      <c r="F3477" t="n">
        <v>10.8</v>
      </c>
      <c r="G3477" t="n">
        <v>0.4503262341499447</v>
      </c>
      <c r="H3477" t="n">
        <v>0.5496737658500553</v>
      </c>
      <c r="I3477" t="n">
        <v>0.4722222222222222</v>
      </c>
      <c r="J3477" t="n">
        <v>0.5277777777777778</v>
      </c>
      <c r="K3477" t="n">
        <v>0.2126540550152516</v>
      </c>
      <c r="L3477" t="n">
        <v>0.2595681672069705</v>
      </c>
      <c r="M3477" t="n">
        <v>0.5277777777777778</v>
      </c>
    </row>
    <row r="3478">
      <c r="A3478" s="323" t="n">
        <v>46197.23809027778</v>
      </c>
      <c r="B3478" s="82" t="n">
        <v>46197</v>
      </c>
      <c r="C3478" t="n">
        <v>382.5</v>
      </c>
      <c r="D3478" t="n">
        <v>810.7</v>
      </c>
      <c r="E3478" t="n">
        <v>5.2</v>
      </c>
      <c r="F3478" t="n">
        <v>10.4</v>
      </c>
      <c r="G3478" t="n">
        <v>0.471814481312446</v>
      </c>
      <c r="H3478" t="n">
        <v>0.528185518687554</v>
      </c>
      <c r="I3478" t="n">
        <v>0.5</v>
      </c>
      <c r="J3478" t="n">
        <v>0.5</v>
      </c>
      <c r="K3478" t="n">
        <v>0.235907240656223</v>
      </c>
      <c r="L3478" t="n">
        <v>0.264092759343777</v>
      </c>
      <c r="M3478" t="n">
        <v>0.5</v>
      </c>
    </row>
    <row r="3479">
      <c r="A3479" s="323" t="n">
        <v>46197.28798611111</v>
      </c>
      <c r="B3479" s="82" t="n">
        <v>46197</v>
      </c>
      <c r="C3479" t="n">
        <v>385.2</v>
      </c>
      <c r="D3479" t="n">
        <v>814.3</v>
      </c>
      <c r="E3479" t="n">
        <v>5.2</v>
      </c>
      <c r="F3479" t="n">
        <v>10.5</v>
      </c>
      <c r="G3479" t="n">
        <v>0.4730443325555692</v>
      </c>
      <c r="H3479" t="n">
        <v>0.5269556674444308</v>
      </c>
      <c r="I3479" t="n">
        <v>0.4952380952380953</v>
      </c>
      <c r="J3479" t="n">
        <v>0.5047619047619047</v>
      </c>
      <c r="K3479" t="n">
        <v>0.2342695742179962</v>
      </c>
      <c r="L3479" t="n">
        <v>0.260968521020099</v>
      </c>
      <c r="M3479" t="n">
        <v>0.5047619047619047</v>
      </c>
    </row>
    <row r="3480">
      <c r="A3480" s="323" t="n">
        <v>46198.0378125</v>
      </c>
      <c r="B3480" s="82" t="n">
        <v>46198</v>
      </c>
      <c r="C3480" t="n">
        <v>382.8</v>
      </c>
      <c r="D3480" t="n">
        <v>820.8</v>
      </c>
      <c r="E3480" t="n">
        <v>5.1</v>
      </c>
      <c r="F3480" t="n">
        <v>10.8</v>
      </c>
      <c r="G3480" t="n">
        <v>0.466374269005848</v>
      </c>
      <c r="H3480" t="n">
        <v>0.533625730994152</v>
      </c>
      <c r="I3480" t="n">
        <v>0.4722222222222222</v>
      </c>
      <c r="J3480" t="n">
        <v>0.5277777777777778</v>
      </c>
      <c r="K3480" t="n">
        <v>0.220232293697206</v>
      </c>
      <c r="L3480" t="n">
        <v>0.2519899285250162</v>
      </c>
      <c r="M3480" t="n">
        <v>0.5277777777777778</v>
      </c>
    </row>
    <row r="3481">
      <c r="A3481" s="323" t="n">
        <v>46198.06410879629</v>
      </c>
      <c r="B3481" s="82" t="n">
        <v>46198</v>
      </c>
      <c r="C3481" t="n">
        <v>365.9</v>
      </c>
      <c r="D3481" t="n">
        <v>813.6</v>
      </c>
      <c r="E3481" t="n">
        <v>5.1</v>
      </c>
      <c r="F3481" t="n">
        <v>10.6</v>
      </c>
      <c r="G3481" t="n">
        <v>0.4497295968534906</v>
      </c>
      <c r="H3481" t="n">
        <v>0.5502704031465094</v>
      </c>
      <c r="I3481" t="n">
        <v>0.4811320754716981</v>
      </c>
      <c r="J3481" t="n">
        <v>0.5188679245283019</v>
      </c>
      <c r="K3481" t="n">
        <v>0.21637933433517</v>
      </c>
      <c r="L3481" t="n">
        <v>0.2647527411365281</v>
      </c>
      <c r="M3481" t="n">
        <v>0.5188679245283019</v>
      </c>
    </row>
    <row r="3482">
      <c r="A3482" s="323" t="n">
        <v>46198.10739583334</v>
      </c>
      <c r="B3482" s="82" t="n">
        <v>46198</v>
      </c>
      <c r="C3482" t="n">
        <v>369.5</v>
      </c>
      <c r="D3482" t="n">
        <v>810.2</v>
      </c>
      <c r="E3482" t="n">
        <v>5.2</v>
      </c>
      <c r="F3482" t="n">
        <v>10.5</v>
      </c>
      <c r="G3482" t="n">
        <v>0.4560602320414712</v>
      </c>
      <c r="H3482" t="n">
        <v>0.5439397679585288</v>
      </c>
      <c r="I3482" t="n">
        <v>0.4952380952380953</v>
      </c>
      <c r="J3482" t="n">
        <v>0.5047619047619047</v>
      </c>
      <c r="K3482" t="n">
        <v>0.2258584006300619</v>
      </c>
      <c r="L3482" t="n">
        <v>0.2693796946080333</v>
      </c>
      <c r="M3482" t="n">
        <v>0.5047619047619047</v>
      </c>
    </row>
    <row r="3483">
      <c r="A3483" s="323" t="n">
        <v>46198.15641203704</v>
      </c>
      <c r="B3483" s="82" t="n">
        <v>46198</v>
      </c>
      <c r="C3483" t="n">
        <v>378.2</v>
      </c>
      <c r="D3483" t="n">
        <v>811.4</v>
      </c>
      <c r="E3483" t="n">
        <v>5</v>
      </c>
      <c r="F3483" t="n">
        <v>10.2</v>
      </c>
      <c r="G3483" t="n">
        <v>0.4661079615479418</v>
      </c>
      <c r="H3483" t="n">
        <v>0.5338920384520581</v>
      </c>
      <c r="I3483" t="n">
        <v>0.4901960784313726</v>
      </c>
      <c r="J3483" t="n">
        <v>0.5098039215686274</v>
      </c>
      <c r="K3483" t="n">
        <v>0.2284842948764421</v>
      </c>
      <c r="L3483" t="n">
        <v>0.2617117835549305</v>
      </c>
      <c r="M3483" t="n">
        <v>0.5098039215686274</v>
      </c>
    </row>
    <row r="3484">
      <c r="A3484" s="323" t="n">
        <v>46198.20331018518</v>
      </c>
      <c r="B3484" s="82" t="n">
        <v>46198</v>
      </c>
      <c r="C3484" t="n">
        <v>336.4</v>
      </c>
      <c r="D3484" t="n">
        <v>810.2</v>
      </c>
      <c r="E3484" t="n">
        <v>5.1</v>
      </c>
      <c r="F3484" t="n">
        <v>10.5</v>
      </c>
      <c r="G3484" t="n">
        <v>0.4152061219451987</v>
      </c>
      <c r="H3484" t="n">
        <v>0.5847938780548013</v>
      </c>
      <c r="I3484" t="n">
        <v>0.4857142857142857</v>
      </c>
      <c r="J3484" t="n">
        <v>0.5142857142857143</v>
      </c>
      <c r="K3484" t="n">
        <v>0.2016715449448108</v>
      </c>
      <c r="L3484" t="n">
        <v>0.2840427407694749</v>
      </c>
      <c r="M3484" t="n">
        <v>0.5142857142857143</v>
      </c>
    </row>
    <row r="3485">
      <c r="A3485" s="323" t="n">
        <v>46198.23765046296</v>
      </c>
      <c r="B3485" s="82" t="n">
        <v>46198</v>
      </c>
      <c r="C3485" t="n">
        <v>357.4</v>
      </c>
      <c r="D3485" t="n">
        <v>822</v>
      </c>
      <c r="E3485" t="n">
        <v>5</v>
      </c>
      <c r="F3485" t="n">
        <v>10.8</v>
      </c>
      <c r="G3485" t="n">
        <v>0.4347931873479318</v>
      </c>
      <c r="H3485" t="n">
        <v>0.5652068126520682</v>
      </c>
      <c r="I3485" t="n">
        <v>0.4629629629629629</v>
      </c>
      <c r="J3485" t="n">
        <v>0.5370370370370371</v>
      </c>
      <c r="K3485" t="n">
        <v>0.2012931422907092</v>
      </c>
      <c r="L3485" t="n">
        <v>0.2616698206722538</v>
      </c>
      <c r="M3485" t="n">
        <v>0.5370370370370371</v>
      </c>
    </row>
    <row r="3486">
      <c r="A3486" s="323" t="n">
        <v>46198.28341435185</v>
      </c>
      <c r="B3486" s="82" t="n">
        <v>46198</v>
      </c>
      <c r="C3486" t="n">
        <v>370.2</v>
      </c>
      <c r="D3486" t="n">
        <v>816.3</v>
      </c>
      <c r="E3486" t="n">
        <v>5.2</v>
      </c>
      <c r="F3486" t="n">
        <v>10.6</v>
      </c>
      <c r="G3486" t="n">
        <v>0.4535097390665196</v>
      </c>
      <c r="H3486" t="n">
        <v>0.5464902609334803</v>
      </c>
      <c r="I3486" t="n">
        <v>0.4905660377358491</v>
      </c>
      <c r="J3486" t="n">
        <v>0.5094339622641509</v>
      </c>
      <c r="K3486" t="n">
        <v>0.2224764757684814</v>
      </c>
      <c r="L3486" t="n">
        <v>0.2680895619673677</v>
      </c>
      <c r="M3486" t="n">
        <v>0.5094339622641509</v>
      </c>
    </row>
    <row r="3487">
      <c r="A3487" s="323" t="n">
        <v>46199.10864583333</v>
      </c>
      <c r="B3487" s="82" t="n">
        <v>46199</v>
      </c>
      <c r="C3487" t="n">
        <v>336.2</v>
      </c>
      <c r="D3487" t="n">
        <v>812.3</v>
      </c>
      <c r="E3487" t="n">
        <v>5.2</v>
      </c>
      <c r="F3487" t="n">
        <v>10.4</v>
      </c>
      <c r="G3487" t="n">
        <v>0.4138864951372646</v>
      </c>
      <c r="H3487" t="n">
        <v>0.5861135048627354</v>
      </c>
      <c r="I3487" t="n">
        <v>0.5</v>
      </c>
      <c r="J3487" t="n">
        <v>0.5</v>
      </c>
      <c r="K3487" t="n">
        <v>0.2069432475686323</v>
      </c>
      <c r="L3487" t="n">
        <v>0.2930567524313677</v>
      </c>
      <c r="M3487" t="n">
        <v>0.5</v>
      </c>
    </row>
    <row r="3488">
      <c r="A3488" s="323" t="n">
        <v>46199.16216435185</v>
      </c>
      <c r="B3488" s="82" t="n">
        <v>46199</v>
      </c>
      <c r="C3488" t="n">
        <v>407.8</v>
      </c>
      <c r="D3488" t="n">
        <v>801.4</v>
      </c>
      <c r="E3488" t="n">
        <v>5</v>
      </c>
      <c r="F3488" t="n">
        <v>10.4</v>
      </c>
      <c r="G3488" t="n">
        <v>0.5088594958822061</v>
      </c>
      <c r="H3488" t="n">
        <v>0.4911405041177938</v>
      </c>
      <c r="I3488" t="n">
        <v>0.4807692307692307</v>
      </c>
      <c r="J3488" t="n">
        <v>0.5192307692307693</v>
      </c>
      <c r="K3488" t="n">
        <v>0.2446439884049068</v>
      </c>
      <c r="L3488" t="n">
        <v>0.2361252423643239</v>
      </c>
      <c r="M3488" t="n">
        <v>0.5192307692307693</v>
      </c>
    </row>
    <row r="3489">
      <c r="A3489" s="323" t="n">
        <v>46199.20063657407</v>
      </c>
      <c r="B3489" s="82" t="n">
        <v>46199</v>
      </c>
      <c r="C3489" t="n">
        <v>394.5</v>
      </c>
      <c r="D3489" t="n">
        <v>800</v>
      </c>
      <c r="E3489" t="n">
        <v>5.1</v>
      </c>
      <c r="F3489" t="n">
        <v>10.7</v>
      </c>
      <c r="G3489" t="n">
        <v>0.493125</v>
      </c>
      <c r="H3489" t="n">
        <v>0.506875</v>
      </c>
      <c r="I3489" t="n">
        <v>0.4766355140186916</v>
      </c>
      <c r="J3489" t="n">
        <v>0.5233644859813084</v>
      </c>
      <c r="K3489" t="n">
        <v>0.2350408878504673</v>
      </c>
      <c r="L3489" t="n">
        <v>0.2415946261682243</v>
      </c>
      <c r="M3489" t="n">
        <v>0.5233644859813084</v>
      </c>
    </row>
    <row r="3490">
      <c r="A3490" s="323" t="n">
        <v>46199.25662037037</v>
      </c>
      <c r="B3490" s="82" t="n">
        <v>46199</v>
      </c>
      <c r="C3490" t="n">
        <v>372.3</v>
      </c>
      <c r="D3490" t="n">
        <v>800.6</v>
      </c>
      <c r="E3490" t="n">
        <v>5.4</v>
      </c>
      <c r="F3490" t="n">
        <v>10.4</v>
      </c>
      <c r="G3490" t="n">
        <v>0.4650262303272545</v>
      </c>
      <c r="H3490" t="n">
        <v>0.5349737696727455</v>
      </c>
      <c r="I3490" t="n">
        <v>0.5192307692307693</v>
      </c>
      <c r="J3490" t="n">
        <v>0.4807692307692307</v>
      </c>
      <c r="K3490" t="n">
        <v>0.2414559272853053</v>
      </c>
      <c r="L3490" t="n">
        <v>0.277774841945464</v>
      </c>
      <c r="M3490" t="n">
        <v>0.4807692307692307</v>
      </c>
    </row>
    <row r="3491">
      <c r="A3491" s="323" t="n">
        <v>46199.28664351852</v>
      </c>
      <c r="B3491" s="82" t="n">
        <v>46199</v>
      </c>
      <c r="C3491" t="n">
        <v>814.2</v>
      </c>
      <c r="D3491" t="n">
        <v>400.1</v>
      </c>
      <c r="E3491" t="n">
        <v>5.5</v>
      </c>
      <c r="F3491" t="n">
        <v>10.8</v>
      </c>
      <c r="G3491" t="n">
        <v>2.034991252186953</v>
      </c>
      <c r="H3491" t="n">
        <v>-1.034991252186953</v>
      </c>
      <c r="I3491" t="n">
        <v>0.5092592592592592</v>
      </c>
      <c r="J3491" t="n">
        <v>0.4907407407407408</v>
      </c>
      <c r="K3491" t="n">
        <v>1.0363381376878</v>
      </c>
      <c r="L3491" t="n">
        <v>-0.527078878428541</v>
      </c>
      <c r="M3491" t="n">
        <v>0.4907407407407408</v>
      </c>
    </row>
    <row r="3492">
      <c r="A3492" s="323" t="n">
        <v>46200.04072916666</v>
      </c>
      <c r="B3492" s="82" t="n">
        <v>46200</v>
      </c>
      <c r="C3492" t="n">
        <v>379.5</v>
      </c>
      <c r="D3492" t="n">
        <v>820.1</v>
      </c>
      <c r="E3492" t="n">
        <v>5.1</v>
      </c>
      <c r="F3492" t="n">
        <v>10.6</v>
      </c>
      <c r="G3492" t="n">
        <v>0.4627484453115474</v>
      </c>
      <c r="H3492" t="n">
        <v>0.5372515546884526</v>
      </c>
      <c r="I3492" t="n">
        <v>0.4811320754716981</v>
      </c>
      <c r="J3492" t="n">
        <v>0.5188679245283019</v>
      </c>
      <c r="K3492" t="n">
        <v>0.2226431199140464</v>
      </c>
      <c r="L3492" t="n">
        <v>0.2584889555576517</v>
      </c>
      <c r="M3492" t="n">
        <v>0.5188679245283019</v>
      </c>
    </row>
    <row r="3493">
      <c r="A3493" s="323" t="n">
        <v>46200.07695601852</v>
      </c>
      <c r="B3493" s="82" t="n">
        <v>46200</v>
      </c>
      <c r="C3493" t="n">
        <v>393.5</v>
      </c>
      <c r="D3493" t="n">
        <v>845</v>
      </c>
      <c r="E3493" t="n">
        <v>5.2</v>
      </c>
      <c r="F3493" t="n">
        <v>10.7</v>
      </c>
      <c r="G3493" t="n">
        <v>0.4656804733727811</v>
      </c>
      <c r="H3493" t="n">
        <v>0.5343195266272189</v>
      </c>
      <c r="I3493" t="n">
        <v>0.485981308411215</v>
      </c>
      <c r="J3493" t="n">
        <v>0.514018691588785</v>
      </c>
      <c r="K3493" t="n">
        <v>0.2263120057512581</v>
      </c>
      <c r="L3493" t="n">
        <v>0.2596693026599569</v>
      </c>
      <c r="M3493" t="n">
        <v>0.514018691588785</v>
      </c>
    </row>
    <row r="3494">
      <c r="A3494" s="323" t="n">
        <v>46200.13355324074</v>
      </c>
      <c r="B3494" s="82" t="n">
        <v>46200</v>
      </c>
      <c r="C3494" t="n">
        <v>390.2</v>
      </c>
      <c r="D3494" t="n">
        <v>838.2</v>
      </c>
      <c r="E3494" t="n">
        <v>5.2</v>
      </c>
      <c r="F3494" t="n">
        <v>10.5</v>
      </c>
      <c r="G3494" t="n">
        <v>0.4655213552851348</v>
      </c>
      <c r="H3494" t="n">
        <v>0.5344786447148653</v>
      </c>
      <c r="I3494" t="n">
        <v>0.4952380952380953</v>
      </c>
      <c r="J3494" t="n">
        <v>0.5047619047619047</v>
      </c>
      <c r="K3494" t="n">
        <v>0.2305439092840668</v>
      </c>
      <c r="L3494" t="n">
        <v>0.2646941859540285</v>
      </c>
      <c r="M3494" t="n">
        <v>0.5047619047619047</v>
      </c>
    </row>
    <row r="3495">
      <c r="A3495" s="323" t="n">
        <v>46200.15055555556</v>
      </c>
      <c r="B3495" s="82" t="n">
        <v>46200</v>
      </c>
      <c r="C3495" t="n">
        <v>395.3</v>
      </c>
      <c r="D3495" t="n">
        <v>840.3</v>
      </c>
      <c r="E3495" t="n">
        <v>5.2</v>
      </c>
      <c r="F3495" t="n">
        <v>10.6</v>
      </c>
      <c r="G3495" t="n">
        <v>0.47042722837082</v>
      </c>
      <c r="H3495" t="n">
        <v>0.52957277162918</v>
      </c>
      <c r="I3495" t="n">
        <v>0.4905660377358491</v>
      </c>
      <c r="J3495" t="n">
        <v>0.5094339622641509</v>
      </c>
      <c r="K3495" t="n">
        <v>0.2307756214649306</v>
      </c>
      <c r="L3495" t="n">
        <v>0.2597904162709185</v>
      </c>
      <c r="M3495" t="n">
        <v>0.5094339622641509</v>
      </c>
    </row>
    <row r="3496">
      <c r="A3496" s="323" t="n">
        <v>46201.03240740741</v>
      </c>
      <c r="B3496" s="82" t="n">
        <v>46201</v>
      </c>
      <c r="C3496" t="n">
        <v>388.5</v>
      </c>
      <c r="D3496" t="n">
        <v>830.1</v>
      </c>
      <c r="E3496" t="n">
        <v>5.1</v>
      </c>
      <c r="F3496" t="n">
        <v>10.2</v>
      </c>
      <c r="G3496" t="n">
        <v>0.4680159016985905</v>
      </c>
      <c r="H3496" t="n">
        <v>0.5319840983014095</v>
      </c>
      <c r="I3496" t="n">
        <v>0.5</v>
      </c>
      <c r="J3496" t="n">
        <v>0.5</v>
      </c>
      <c r="K3496" t="n">
        <v>0.2340079508492953</v>
      </c>
      <c r="L3496" t="n">
        <v>0.2659920491507047</v>
      </c>
      <c r="M3496" t="n">
        <v>0.5</v>
      </c>
    </row>
    <row r="3497">
      <c r="A3497" s="323" t="n">
        <v>46201.09518518519</v>
      </c>
      <c r="B3497" s="82" t="n">
        <v>46201</v>
      </c>
      <c r="C3497" t="n">
        <v>390.3</v>
      </c>
      <c r="D3497" t="n">
        <v>836.2</v>
      </c>
      <c r="E3497" t="n">
        <v>5.1</v>
      </c>
      <c r="F3497" t="n">
        <v>10.5</v>
      </c>
      <c r="G3497" t="n">
        <v>0.4667543649844535</v>
      </c>
      <c r="H3497" t="n">
        <v>0.5332456350155466</v>
      </c>
      <c r="I3497" t="n">
        <v>0.4857142857142857</v>
      </c>
      <c r="J3497" t="n">
        <v>0.5142857142857143</v>
      </c>
      <c r="K3497" t="n">
        <v>0.2267092629924488</v>
      </c>
      <c r="L3497" t="n">
        <v>0.2590050227218368</v>
      </c>
      <c r="M3497" t="n">
        <v>0.5142857142857143</v>
      </c>
    </row>
    <row r="3498">
      <c r="A3498" s="323" t="n">
        <v>46201.14403935185</v>
      </c>
      <c r="B3498" s="82" t="n">
        <v>46201</v>
      </c>
      <c r="C3498" t="n">
        <v>385.2</v>
      </c>
      <c r="D3498" t="n">
        <v>820.3</v>
      </c>
      <c r="E3498" t="n">
        <v>5.1</v>
      </c>
      <c r="F3498" t="n">
        <v>10.5</v>
      </c>
      <c r="G3498" t="n">
        <v>0.4695842984274046</v>
      </c>
      <c r="H3498" t="n">
        <v>0.5304157015725954</v>
      </c>
      <c r="I3498" t="n">
        <v>0.4857142857142857</v>
      </c>
      <c r="J3498" t="n">
        <v>0.5142857142857143</v>
      </c>
      <c r="K3498" t="n">
        <v>0.2280838020933108</v>
      </c>
      <c r="L3498" t="n">
        <v>0.2576304836209749</v>
      </c>
      <c r="M3498" t="n">
        <v>0.5142857142857143</v>
      </c>
    </row>
    <row r="3499">
      <c r="A3499" s="323" t="n">
        <v>46201.17225694445</v>
      </c>
      <c r="B3499" s="82" t="n">
        <v>46201</v>
      </c>
      <c r="C3499" t="n">
        <v>385.5</v>
      </c>
      <c r="D3499" t="n">
        <v>821.2</v>
      </c>
      <c r="E3499" t="n">
        <v>5.2</v>
      </c>
      <c r="F3499" t="n">
        <v>10.6</v>
      </c>
      <c r="G3499" t="n">
        <v>0.4694349732099367</v>
      </c>
      <c r="H3499" t="n">
        <v>0.5305650267900633</v>
      </c>
      <c r="I3499" t="n">
        <v>0.4905660377358491</v>
      </c>
      <c r="J3499" t="n">
        <v>0.5094339622641509</v>
      </c>
      <c r="K3499" t="n">
        <v>0.2302888547822331</v>
      </c>
      <c r="L3499" t="n">
        <v>0.260277182953616</v>
      </c>
      <c r="M3499" t="n">
        <v>0.5094339622641509</v>
      </c>
    </row>
    <row r="3500">
      <c r="A3500" s="323" t="n">
        <v>46201.2112037037</v>
      </c>
      <c r="B3500" s="82" t="n">
        <v>46201</v>
      </c>
      <c r="C3500" t="n">
        <v>385.9</v>
      </c>
      <c r="D3500" t="n">
        <v>824.2</v>
      </c>
      <c r="E3500" t="n">
        <v>5.3</v>
      </c>
      <c r="F3500" t="n">
        <v>10.3</v>
      </c>
      <c r="G3500" t="n">
        <v>0.4682115991264256</v>
      </c>
      <c r="H3500" t="n">
        <v>0.5317884008735744</v>
      </c>
      <c r="I3500" t="n">
        <v>0.5145631067961165</v>
      </c>
      <c r="J3500" t="n">
        <v>0.4854368932038836</v>
      </c>
      <c r="K3500" t="n">
        <v>0.2409244150844714</v>
      </c>
      <c r="L3500" t="n">
        <v>0.2736386917116451</v>
      </c>
      <c r="M3500" t="n">
        <v>0.4854368932038836</v>
      </c>
    </row>
    <row r="3501">
      <c r="A3501" s="323" t="n">
        <v>46201.25744212963</v>
      </c>
      <c r="B3501" s="82" t="n">
        <v>46201</v>
      </c>
      <c r="C3501" t="n">
        <v>380.5</v>
      </c>
      <c r="D3501" t="n">
        <v>819.5</v>
      </c>
      <c r="E3501" t="n">
        <v>5.2</v>
      </c>
      <c r="F3501" t="n">
        <v>10.4</v>
      </c>
      <c r="G3501" t="n">
        <v>0.4643075045759609</v>
      </c>
      <c r="H3501" t="n">
        <v>0.5356924954240391</v>
      </c>
      <c r="I3501" t="n">
        <v>0.5</v>
      </c>
      <c r="J3501" t="n">
        <v>0.5</v>
      </c>
      <c r="K3501" t="n">
        <v>0.2321537522879805</v>
      </c>
      <c r="L3501" t="n">
        <v>0.2678462477120195</v>
      </c>
      <c r="M3501" t="n">
        <v>0.5</v>
      </c>
    </row>
    <row r="3502">
      <c r="A3502" s="323" t="n">
        <v>46201.27553240741</v>
      </c>
      <c r="B3502" s="82" t="n">
        <v>46201</v>
      </c>
      <c r="C3502" t="n">
        <v>387.5</v>
      </c>
      <c r="D3502" t="n">
        <v>832.5</v>
      </c>
      <c r="E3502" t="n">
        <v>5.3</v>
      </c>
      <c r="F3502" t="n">
        <v>10.4</v>
      </c>
      <c r="G3502" t="n">
        <v>0.4654654654654655</v>
      </c>
      <c r="H3502" t="n">
        <v>0.5345345345345346</v>
      </c>
      <c r="I3502" t="n">
        <v>0.5096153846153846</v>
      </c>
      <c r="J3502" t="n">
        <v>0.4903846153846154</v>
      </c>
      <c r="K3502" t="n">
        <v>0.2372083622083622</v>
      </c>
      <c r="L3502" t="n">
        <v>0.2724070224070224</v>
      </c>
      <c r="M3502" t="n">
        <v>0.4903846153846154</v>
      </c>
    </row>
    <row r="3503">
      <c r="A3503" s="323" t="n">
        <v>46202.03869212963</v>
      </c>
      <c r="B3503" s="82" t="n">
        <v>46202</v>
      </c>
      <c r="C3503" t="n">
        <v>374.5</v>
      </c>
      <c r="D3503" t="n">
        <v>814.2</v>
      </c>
      <c r="E3503" t="n">
        <v>5.1</v>
      </c>
      <c r="F3503" t="n">
        <v>10.8</v>
      </c>
      <c r="G3503" t="n">
        <v>0.459960697617293</v>
      </c>
      <c r="H3503" t="n">
        <v>0.540039302382707</v>
      </c>
      <c r="I3503" t="n">
        <v>0.4722222222222222</v>
      </c>
      <c r="J3503" t="n">
        <v>0.5277777777777778</v>
      </c>
      <c r="K3503" t="n">
        <v>0.2172036627637217</v>
      </c>
      <c r="L3503" t="n">
        <v>0.2550185594585005</v>
      </c>
      <c r="M3503" t="n">
        <v>0.5277777777777778</v>
      </c>
    </row>
    <row r="3504">
      <c r="A3504" s="323" t="n">
        <v>46202.09565972222</v>
      </c>
      <c r="B3504" s="82" t="n">
        <v>46202</v>
      </c>
      <c r="C3504" t="n">
        <v>386.5</v>
      </c>
      <c r="D3504" t="n">
        <v>825.3</v>
      </c>
      <c r="E3504" t="n">
        <v>5.1</v>
      </c>
      <c r="F3504" t="n">
        <v>10.9</v>
      </c>
      <c r="G3504" t="n">
        <v>0.468314552284018</v>
      </c>
      <c r="H3504" t="n">
        <v>0.531685447715982</v>
      </c>
      <c r="I3504" t="n">
        <v>0.4678899082568807</v>
      </c>
      <c r="J3504" t="n">
        <v>0.5321100917431193</v>
      </c>
      <c r="K3504" t="n">
        <v>0.2191196529035313</v>
      </c>
      <c r="L3504" t="n">
        <v>0.2487702553533494</v>
      </c>
      <c r="M3504" t="n">
        <v>0.5321100917431193</v>
      </c>
    </row>
    <row r="3505">
      <c r="A3505" s="323" t="n">
        <v>46202.13446759259</v>
      </c>
      <c r="B3505" s="82" t="n">
        <v>46202</v>
      </c>
      <c r="C3505" t="n">
        <v>389.2</v>
      </c>
      <c r="D3505" t="n">
        <v>822.4</v>
      </c>
      <c r="E3505" t="n">
        <v>5.1</v>
      </c>
      <c r="F3505" t="n">
        <v>11</v>
      </c>
      <c r="G3505" t="n">
        <v>0.4732490272373541</v>
      </c>
      <c r="H3505" t="n">
        <v>0.5267509727626459</v>
      </c>
      <c r="I3505" t="n">
        <v>0.4636363636363636</v>
      </c>
      <c r="J3505" t="n">
        <v>0.5363636363636364</v>
      </c>
      <c r="K3505" t="n">
        <v>0.2194154580827732</v>
      </c>
      <c r="L3505" t="n">
        <v>0.2442209055535904</v>
      </c>
      <c r="M3505" t="n">
        <v>0.5363636363636364</v>
      </c>
    </row>
    <row r="3506">
      <c r="A3506" s="323" t="n">
        <v>46202.16418981482</v>
      </c>
      <c r="B3506" s="82" t="n">
        <v>46202</v>
      </c>
      <c r="C3506" t="n">
        <v>384.4</v>
      </c>
      <c r="D3506" t="n">
        <v>826.6</v>
      </c>
      <c r="E3506" t="n">
        <v>5</v>
      </c>
      <c r="F3506" t="n">
        <v>10.6</v>
      </c>
      <c r="G3506" t="n">
        <v>0.4650375030244374</v>
      </c>
      <c r="H3506" t="n">
        <v>0.5349624969755626</v>
      </c>
      <c r="I3506" t="n">
        <v>0.4716981132075472</v>
      </c>
      <c r="J3506" t="n">
        <v>0.5283018867924528</v>
      </c>
      <c r="K3506" t="n">
        <v>0.2193573127473761</v>
      </c>
      <c r="L3506" t="n">
        <v>0.252340800460171</v>
      </c>
      <c r="M3506" t="n">
        <v>0.5283018867924528</v>
      </c>
    </row>
    <row r="3507">
      <c r="A3507" s="323" t="n">
        <v>46202.21083333333</v>
      </c>
      <c r="B3507" s="82" t="n">
        <v>46202</v>
      </c>
      <c r="C3507" t="n">
        <v>384.6</v>
      </c>
      <c r="D3507" t="n">
        <v>820.3</v>
      </c>
      <c r="E3507" t="n">
        <v>5.1</v>
      </c>
      <c r="F3507" t="n">
        <v>10.8</v>
      </c>
      <c r="G3507" t="n">
        <v>0.468852858710228</v>
      </c>
      <c r="H3507" t="n">
        <v>0.531147141289772</v>
      </c>
      <c r="I3507" t="n">
        <v>0.4722222222222222</v>
      </c>
      <c r="J3507" t="n">
        <v>0.5277777777777778</v>
      </c>
      <c r="K3507" t="n">
        <v>0.2214027388353854</v>
      </c>
      <c r="L3507" t="n">
        <v>0.2508194833868367</v>
      </c>
      <c r="M3507" t="n">
        <v>0.5277777777777778</v>
      </c>
    </row>
    <row r="3508">
      <c r="A3508" s="323" t="n">
        <v>46202.24431712963</v>
      </c>
      <c r="B3508" s="82" t="n">
        <v>46202</v>
      </c>
      <c r="C3508" t="n">
        <v>383.8</v>
      </c>
      <c r="D3508" t="n">
        <v>813.3</v>
      </c>
      <c r="E3508" t="n">
        <v>5.1</v>
      </c>
      <c r="F3508" t="n">
        <v>10.4</v>
      </c>
      <c r="G3508" t="n">
        <v>0.471904586253535</v>
      </c>
      <c r="H3508" t="n">
        <v>0.528095413746465</v>
      </c>
      <c r="I3508" t="n">
        <v>0.4903846153846153</v>
      </c>
      <c r="J3508" t="n">
        <v>0.5096153846153847</v>
      </c>
      <c r="K3508" t="n">
        <v>0.2314147490281758</v>
      </c>
      <c r="L3508" t="n">
        <v>0.2589698663564395</v>
      </c>
      <c r="M3508" t="n">
        <v>0.5096153846153847</v>
      </c>
    </row>
    <row r="3509">
      <c r="A3509" s="323" t="n">
        <v>46202.31002314815</v>
      </c>
      <c r="B3509" s="82" t="n">
        <v>46202</v>
      </c>
      <c r="C3509" t="n">
        <v>385.4</v>
      </c>
      <c r="D3509" t="n">
        <v>818.2</v>
      </c>
      <c r="E3509" t="n">
        <v>5.1</v>
      </c>
      <c r="F3509" t="n">
        <v>10.5</v>
      </c>
      <c r="G3509" t="n">
        <v>0.4710339770227328</v>
      </c>
      <c r="H3509" t="n">
        <v>0.5289660229772672</v>
      </c>
      <c r="I3509" t="n">
        <v>0.4857142857142857</v>
      </c>
      <c r="J3509" t="n">
        <v>0.5142857142857143</v>
      </c>
      <c r="K3509" t="n">
        <v>0.2287879316967559</v>
      </c>
      <c r="L3509" t="n">
        <v>0.2569263540175298</v>
      </c>
      <c r="M3509" t="n">
        <v>0.5142857142857143</v>
      </c>
    </row>
    <row r="3510">
      <c r="A3510" s="323" t="n">
        <v>46203.0518287037</v>
      </c>
      <c r="B3510" s="82" t="n">
        <v>46203</v>
      </c>
      <c r="C3510" t="n">
        <v>392.4</v>
      </c>
      <c r="D3510" t="n">
        <v>817.1</v>
      </c>
      <c r="E3510" t="n">
        <v>5.3</v>
      </c>
      <c r="F3510" t="n">
        <v>10.2</v>
      </c>
      <c r="G3510" t="n">
        <v>0.4802349773589524</v>
      </c>
      <c r="H3510" t="n">
        <v>0.5197650226410476</v>
      </c>
      <c r="I3510" t="n">
        <v>0.5196078431372549</v>
      </c>
      <c r="J3510" t="n">
        <v>0.4803921568627451</v>
      </c>
      <c r="K3510" t="n">
        <v>0.2495338607845537</v>
      </c>
      <c r="L3510" t="n">
        <v>0.2700739823527012</v>
      </c>
      <c r="M3510" t="n">
        <v>0.4803921568627451</v>
      </c>
    </row>
    <row r="3511">
      <c r="A3511" s="323" t="n">
        <v>46203.10420138889</v>
      </c>
      <c r="B3511" s="82" t="n">
        <v>46203</v>
      </c>
      <c r="C3511" t="n">
        <v>390.5</v>
      </c>
      <c r="D3511" t="n">
        <v>820.2</v>
      </c>
      <c r="E3511" t="n">
        <v>5.2</v>
      </c>
      <c r="F3511" t="n">
        <v>10.4</v>
      </c>
      <c r="G3511" t="n">
        <v>0.4761033894172153</v>
      </c>
      <c r="H3511" t="n">
        <v>0.5238966105827847</v>
      </c>
      <c r="I3511" t="n">
        <v>0.5</v>
      </c>
      <c r="J3511" t="n">
        <v>0.5</v>
      </c>
      <c r="K3511" t="n">
        <v>0.2380516947086077</v>
      </c>
      <c r="L3511" t="n">
        <v>0.2619483052913923</v>
      </c>
      <c r="M3511" t="n">
        <v>0.5</v>
      </c>
    </row>
    <row r="3512">
      <c r="A3512" s="323" t="n">
        <v>46203.1255787037</v>
      </c>
      <c r="B3512" s="82" t="n">
        <v>46203</v>
      </c>
      <c r="C3512" t="n">
        <v>410.3</v>
      </c>
      <c r="D3512" t="n">
        <v>834.3</v>
      </c>
      <c r="E3512" t="n">
        <v>5.2</v>
      </c>
      <c r="F3512" t="n">
        <v>10.2</v>
      </c>
      <c r="G3512" t="n">
        <v>0.4917895241519837</v>
      </c>
      <c r="H3512" t="n">
        <v>0.5082104758480163</v>
      </c>
      <c r="I3512" t="n">
        <v>0.5098039215686275</v>
      </c>
      <c r="J3512" t="n">
        <v>0.4901960784313725</v>
      </c>
      <c r="K3512" t="n">
        <v>0.2507162279990506</v>
      </c>
      <c r="L3512" t="n">
        <v>0.2590876935695769</v>
      </c>
      <c r="M3512" t="n">
        <v>0.4901960784313725</v>
      </c>
    </row>
    <row r="3513">
      <c r="A3513" s="323" t="n">
        <v>46203.16482638889</v>
      </c>
      <c r="B3513" s="82" t="n">
        <v>46203</v>
      </c>
      <c r="C3513" t="n">
        <v>405.2</v>
      </c>
      <c r="D3513" t="n">
        <v>836.2</v>
      </c>
      <c r="E3513" t="n">
        <v>5.3</v>
      </c>
      <c r="F3513" t="n">
        <v>10.5</v>
      </c>
      <c r="G3513" t="n">
        <v>0.4845730686438651</v>
      </c>
      <c r="H3513" t="n">
        <v>0.5154269313561349</v>
      </c>
      <c r="I3513" t="n">
        <v>0.5047619047619047</v>
      </c>
      <c r="J3513" t="n">
        <v>0.4952380952380953</v>
      </c>
      <c r="K3513" t="n">
        <v>0.2445940251249986</v>
      </c>
      <c r="L3513" t="n">
        <v>0.2601678796369062</v>
      </c>
      <c r="M3513" t="n">
        <v>0.4952380952380953</v>
      </c>
    </row>
    <row r="3514">
      <c r="A3514" s="323" t="n">
        <v>46203.19943287037</v>
      </c>
      <c r="B3514" s="82" t="n">
        <v>46203</v>
      </c>
      <c r="C3514" t="n">
        <v>397.3</v>
      </c>
      <c r="D3514" t="n">
        <v>821.1</v>
      </c>
      <c r="E3514" t="n">
        <v>5.1</v>
      </c>
      <c r="F3514" t="n">
        <v>10.2</v>
      </c>
      <c r="G3514" t="n">
        <v>0.4838631104615759</v>
      </c>
      <c r="H3514" t="n">
        <v>0.5161368895384241</v>
      </c>
      <c r="I3514" t="n">
        <v>0.5</v>
      </c>
      <c r="J3514" t="n">
        <v>0.5</v>
      </c>
      <c r="K3514" t="n">
        <v>0.241931555230788</v>
      </c>
      <c r="L3514" t="n">
        <v>0.258068444769212</v>
      </c>
      <c r="M3514" t="n">
        <v>0.5</v>
      </c>
    </row>
    <row r="3515">
      <c r="A3515" s="323" t="n">
        <v>46203.24752314815</v>
      </c>
      <c r="B3515" s="82" t="n">
        <v>46203</v>
      </c>
      <c r="C3515" t="n">
        <v>393.4</v>
      </c>
      <c r="D3515" t="n">
        <v>825.2</v>
      </c>
      <c r="E3515" t="n">
        <v>5.2</v>
      </c>
      <c r="F3515" t="n">
        <v>10.4</v>
      </c>
      <c r="G3515" t="n">
        <v>0.4767329132331555</v>
      </c>
      <c r="H3515" t="n">
        <v>0.5232670867668444</v>
      </c>
      <c r="I3515" t="n">
        <v>0.5</v>
      </c>
      <c r="J3515" t="n">
        <v>0.5</v>
      </c>
      <c r="K3515" t="n">
        <v>0.2383664566165778</v>
      </c>
      <c r="L3515" t="n">
        <v>0.2616335433834222</v>
      </c>
      <c r="M3515" t="n">
        <v>0.5</v>
      </c>
    </row>
    <row r="3516">
      <c r="A3516" s="323" t="n">
        <v>46203.29391203704</v>
      </c>
      <c r="B3516" s="82" t="n">
        <v>46203</v>
      </c>
      <c r="C3516" t="n">
        <v>380.3</v>
      </c>
      <c r="D3516" t="n">
        <v>823.4</v>
      </c>
      <c r="E3516" t="n">
        <v>5.3</v>
      </c>
      <c r="F3516" t="n">
        <v>10.5</v>
      </c>
      <c r="G3516" t="n">
        <v>0.4618654359970853</v>
      </c>
      <c r="H3516" t="n">
        <v>0.5381345640029147</v>
      </c>
      <c r="I3516" t="n">
        <v>0.5047619047619047</v>
      </c>
      <c r="J3516" t="n">
        <v>0.4952380952380953</v>
      </c>
      <c r="K3516" t="n">
        <v>0.2331320772175764</v>
      </c>
      <c r="L3516" t="n">
        <v>0.2716298275443284</v>
      </c>
      <c r="M3516" t="n">
        <v>0.4952380952380953</v>
      </c>
    </row>
    <row r="3517">
      <c r="A3517" s="323" t="n">
        <v>46204.03739583334</v>
      </c>
      <c r="B3517" s="82" t="n">
        <v>46204</v>
      </c>
      <c r="C3517" t="n">
        <v>396.1</v>
      </c>
      <c r="D3517" t="n">
        <v>843.2</v>
      </c>
      <c r="E3517" t="n">
        <v>5.4</v>
      </c>
      <c r="F3517" t="n">
        <v>10.6</v>
      </c>
      <c r="G3517" t="n">
        <v>0.4697580645161291</v>
      </c>
      <c r="H3517" t="n">
        <v>0.530241935483871</v>
      </c>
      <c r="I3517" t="n">
        <v>0.5094339622641509</v>
      </c>
      <c r="J3517" t="n">
        <v>0.490566037735849</v>
      </c>
      <c r="K3517" t="n">
        <v>0.2393107121119903</v>
      </c>
      <c r="L3517" t="n">
        <v>0.2701232501521607</v>
      </c>
      <c r="M3517" t="n">
        <v>0.490566037735849</v>
      </c>
    </row>
    <row r="3518">
      <c r="A3518" s="323" t="n">
        <v>46204.06440972222</v>
      </c>
      <c r="B3518" s="82" t="n">
        <v>46204</v>
      </c>
      <c r="C3518" t="n">
        <v>392.8</v>
      </c>
      <c r="D3518" t="n">
        <v>841.6</v>
      </c>
      <c r="E3518" t="n">
        <v>5.3</v>
      </c>
      <c r="F3518" t="n">
        <v>10.7</v>
      </c>
      <c r="G3518" t="n">
        <v>0.4667300380228137</v>
      </c>
      <c r="H3518" t="n">
        <v>0.5332699619771863</v>
      </c>
      <c r="I3518" t="n">
        <v>0.4953271028037383</v>
      </c>
      <c r="J3518" t="n">
        <v>0.5046728971962616</v>
      </c>
      <c r="K3518" t="n">
        <v>0.2311840375253189</v>
      </c>
      <c r="L3518" t="n">
        <v>0.2641430652784194</v>
      </c>
      <c r="M3518" t="n">
        <v>0.5046728971962616</v>
      </c>
    </row>
    <row r="3519">
      <c r="A3519" s="323" t="n">
        <v>46204.08809027778</v>
      </c>
      <c r="B3519" s="82" t="n">
        <v>46204</v>
      </c>
      <c r="C3519" t="n">
        <v>383.3</v>
      </c>
      <c r="D3519" t="n">
        <v>813.3</v>
      </c>
      <c r="E3519" t="n">
        <v>5.1</v>
      </c>
      <c r="F3519" t="n">
        <v>10.4</v>
      </c>
      <c r="G3519" t="n">
        <v>0.4712898069593017</v>
      </c>
      <c r="H3519" t="n">
        <v>0.5287101930406983</v>
      </c>
      <c r="I3519" t="n">
        <v>0.4903846153846153</v>
      </c>
      <c r="J3519" t="n">
        <v>0.5096153846153847</v>
      </c>
      <c r="K3519" t="n">
        <v>0.2311132707204268</v>
      </c>
      <c r="L3519" t="n">
        <v>0.2592713446641886</v>
      </c>
      <c r="M3519" t="n">
        <v>0.5096153846153847</v>
      </c>
    </row>
    <row r="3520">
      <c r="A3520" s="323" t="n">
        <v>46204.11127314815</v>
      </c>
      <c r="B3520" s="82" t="n">
        <v>46204</v>
      </c>
      <c r="C3520" t="n">
        <v>391.2</v>
      </c>
      <c r="D3520" t="n">
        <v>839.6</v>
      </c>
      <c r="E3520" t="n">
        <v>5.4</v>
      </c>
      <c r="F3520" t="n">
        <v>10.6</v>
      </c>
      <c r="G3520" t="n">
        <v>0.4659361600762267</v>
      </c>
      <c r="H3520" t="n">
        <v>0.5340638399237733</v>
      </c>
      <c r="I3520" t="n">
        <v>0.5094339622641509</v>
      </c>
      <c r="J3520" t="n">
        <v>0.490566037735849</v>
      </c>
      <c r="K3520" t="n">
        <v>0.2373637041897759</v>
      </c>
      <c r="L3520" t="n">
        <v>0.2720702580743751</v>
      </c>
      <c r="M3520" t="n">
        <v>0.490566037735849</v>
      </c>
    </row>
    <row r="3521">
      <c r="A3521" s="323" t="n">
        <v>46204.15143518519</v>
      </c>
      <c r="B3521" s="82" t="n">
        <v>46204</v>
      </c>
      <c r="C3521" t="n">
        <v>388.5</v>
      </c>
      <c r="D3521" t="n">
        <v>870.1</v>
      </c>
      <c r="E3521" t="n">
        <v>5.2</v>
      </c>
      <c r="F3521" t="n">
        <v>10.4</v>
      </c>
      <c r="G3521" t="n">
        <v>0.4465004022526146</v>
      </c>
      <c r="H3521" t="n">
        <v>0.5534995977473853</v>
      </c>
      <c r="I3521" t="n">
        <v>0.5</v>
      </c>
      <c r="J3521" t="n">
        <v>0.5</v>
      </c>
      <c r="K3521" t="n">
        <v>0.2232502011263073</v>
      </c>
      <c r="L3521" t="n">
        <v>0.2767497988736927</v>
      </c>
      <c r="M3521" t="n">
        <v>0.5</v>
      </c>
    </row>
    <row r="3522">
      <c r="A3522" s="323" t="n">
        <v>46204.19841435185</v>
      </c>
      <c r="B3522" s="82" t="n">
        <v>46204</v>
      </c>
      <c r="C3522" t="n">
        <v>384.7</v>
      </c>
      <c r="D3522" t="n">
        <v>817.9</v>
      </c>
      <c r="E3522" t="n">
        <v>5.1</v>
      </c>
      <c r="F3522" t="n">
        <v>10.3</v>
      </c>
      <c r="G3522" t="n">
        <v>0.4703508986428659</v>
      </c>
      <c r="H3522" t="n">
        <v>0.5296491013571342</v>
      </c>
      <c r="I3522" t="n">
        <v>0.4951456310679611</v>
      </c>
      <c r="J3522" t="n">
        <v>0.5048543689320389</v>
      </c>
      <c r="K3522" t="n">
        <v>0.2328921925319044</v>
      </c>
      <c r="L3522" t="n">
        <v>0.2622534385360567</v>
      </c>
      <c r="M3522" t="n">
        <v>0.5048543689320389</v>
      </c>
    </row>
    <row r="3523">
      <c r="A3523" s="323" t="n">
        <v>46205.03403935185</v>
      </c>
      <c r="B3523" s="82" t="n">
        <v>46205</v>
      </c>
      <c r="C3523" t="n">
        <v>369.8</v>
      </c>
      <c r="D3523" t="n">
        <v>819.4</v>
      </c>
      <c r="E3523" t="n">
        <v>5.1</v>
      </c>
      <c r="F3523" t="n">
        <v>10.8</v>
      </c>
      <c r="G3523" t="n">
        <v>0.4513058335367342</v>
      </c>
      <c r="H3523" t="n">
        <v>0.5486941664632657</v>
      </c>
      <c r="I3523" t="n">
        <v>0.4722222222222222</v>
      </c>
      <c r="J3523" t="n">
        <v>0.5277777777777778</v>
      </c>
      <c r="K3523" t="n">
        <v>0.2131166436145689</v>
      </c>
      <c r="L3523" t="n">
        <v>0.2591055786076532</v>
      </c>
      <c r="M3523" t="n">
        <v>0.5277777777777778</v>
      </c>
    </row>
    <row r="3524">
      <c r="A3524" s="323" t="n">
        <v>46205.07682870371</v>
      </c>
      <c r="B3524" s="82" t="n">
        <v>46205</v>
      </c>
      <c r="C3524" t="n">
        <v>364.5</v>
      </c>
      <c r="D3524" t="n">
        <v>831</v>
      </c>
      <c r="E3524" t="n">
        <v>5.2</v>
      </c>
      <c r="F3524" t="n">
        <v>10.7</v>
      </c>
      <c r="G3524" t="n">
        <v>0.4386281588447654</v>
      </c>
      <c r="H3524" t="n">
        <v>0.5613718411552346</v>
      </c>
      <c r="I3524" t="n">
        <v>0.485981308411215</v>
      </c>
      <c r="J3524" t="n">
        <v>0.514018691588785</v>
      </c>
      <c r="K3524" t="n">
        <v>0.2131650865413813</v>
      </c>
      <c r="L3524" t="n">
        <v>0.2728162218698337</v>
      </c>
      <c r="M3524" t="n">
        <v>0.514018691588785</v>
      </c>
    </row>
    <row r="3525">
      <c r="A3525" s="323" t="n">
        <v>46205.11335648148</v>
      </c>
      <c r="B3525" s="82" t="n">
        <v>46205</v>
      </c>
      <c r="C3525" t="n">
        <v>370.2</v>
      </c>
      <c r="D3525" t="n">
        <v>820.2</v>
      </c>
      <c r="E3525" t="n">
        <v>5.1</v>
      </c>
      <c r="F3525" t="n">
        <v>10.6</v>
      </c>
      <c r="G3525" t="n">
        <v>0.451353328456474</v>
      </c>
      <c r="H3525" t="n">
        <v>0.548646671543526</v>
      </c>
      <c r="I3525" t="n">
        <v>0.4811320754716981</v>
      </c>
      <c r="J3525" t="n">
        <v>0.5188679245283019</v>
      </c>
      <c r="K3525" t="n">
        <v>0.2171605636913224</v>
      </c>
      <c r="L3525" t="n">
        <v>0.2639715117803757</v>
      </c>
      <c r="M3525" t="n">
        <v>0.5188679245283019</v>
      </c>
    </row>
    <row r="3526">
      <c r="A3526" s="323" t="n">
        <v>46205.16158564815</v>
      </c>
      <c r="B3526" s="82" t="n">
        <v>46205</v>
      </c>
      <c r="C3526" t="n">
        <v>369.5</v>
      </c>
      <c r="D3526" t="n">
        <v>821.5</v>
      </c>
      <c r="E3526" t="n">
        <v>5.1</v>
      </c>
      <c r="F3526" t="n">
        <v>10.7</v>
      </c>
      <c r="G3526" t="n">
        <v>0.4497869750456482</v>
      </c>
      <c r="H3526" t="n">
        <v>0.5502130249543518</v>
      </c>
      <c r="I3526" t="n">
        <v>0.4766355140186916</v>
      </c>
      <c r="J3526" t="n">
        <v>0.5233644859813084</v>
      </c>
      <c r="K3526" t="n">
        <v>0.2143844460497949</v>
      </c>
      <c r="L3526" t="n">
        <v>0.2622510679688966</v>
      </c>
      <c r="M3526" t="n">
        <v>0.5233644859813084</v>
      </c>
    </row>
    <row r="3527">
      <c r="A3527" s="323" t="n">
        <v>46205.20640046296</v>
      </c>
      <c r="B3527" s="82" t="n">
        <v>46205</v>
      </c>
      <c r="C3527" t="n">
        <v>375.2</v>
      </c>
      <c r="D3527" t="n">
        <v>823.5</v>
      </c>
      <c r="E3527" t="n">
        <v>5.1</v>
      </c>
      <c r="F3527" t="n">
        <v>10.5</v>
      </c>
      <c r="G3527" t="n">
        <v>0.4556162720097146</v>
      </c>
      <c r="H3527" t="n">
        <v>0.5443837279902853</v>
      </c>
      <c r="I3527" t="n">
        <v>0.4857142857142857</v>
      </c>
      <c r="J3527" t="n">
        <v>0.5142857142857143</v>
      </c>
      <c r="K3527" t="n">
        <v>0.2212993321190042</v>
      </c>
      <c r="L3527" t="n">
        <v>0.2644149535952814</v>
      </c>
      <c r="M3527" t="n">
        <v>0.5142857142857143</v>
      </c>
    </row>
    <row r="3528">
      <c r="A3528" s="323" t="n">
        <v>46205.23431712963</v>
      </c>
      <c r="B3528" s="82" t="n">
        <v>46205</v>
      </c>
      <c r="C3528" t="n">
        <v>382.5</v>
      </c>
      <c r="D3528" t="n">
        <v>820.5</v>
      </c>
      <c r="E3528" t="n">
        <v>5.3</v>
      </c>
      <c r="F3528" t="n">
        <v>10.6</v>
      </c>
      <c r="G3528" t="n">
        <v>0.4661791590493601</v>
      </c>
      <c r="H3528" t="n">
        <v>0.5338208409506399</v>
      </c>
      <c r="I3528" t="n">
        <v>0.5</v>
      </c>
      <c r="J3528" t="n">
        <v>0.5</v>
      </c>
      <c r="K3528" t="n">
        <v>0.2330895795246801</v>
      </c>
      <c r="L3528" t="n">
        <v>0.2669104204753199</v>
      </c>
      <c r="M3528" t="n">
        <v>0.5</v>
      </c>
    </row>
    <row r="3529">
      <c r="A3529" s="323" t="n">
        <v>46207.0441087963</v>
      </c>
      <c r="B3529" s="82" t="n">
        <v>46207</v>
      </c>
      <c r="C3529" t="n">
        <v>387.2</v>
      </c>
      <c r="D3529" t="n">
        <v>846.7</v>
      </c>
      <c r="E3529" t="n">
        <v>5.3</v>
      </c>
      <c r="F3529" t="n">
        <v>10.8</v>
      </c>
      <c r="G3529" t="n">
        <v>0.4573048305184835</v>
      </c>
      <c r="H3529" t="n">
        <v>0.5426951694815165</v>
      </c>
      <c r="I3529" t="n">
        <v>0.4907407407407407</v>
      </c>
      <c r="J3529" t="n">
        <v>0.5092592592592593</v>
      </c>
      <c r="K3529" t="n">
        <v>0.2244181112729595</v>
      </c>
      <c r="L3529" t="n">
        <v>0.2663226294677812</v>
      </c>
      <c r="M3529" t="n">
        <v>0.5092592592592593</v>
      </c>
    </row>
    <row r="3530">
      <c r="A3530" s="323" t="n">
        <v>46207.07261574074</v>
      </c>
      <c r="B3530" s="82" t="n">
        <v>46207</v>
      </c>
      <c r="C3530" t="n">
        <v>385.4</v>
      </c>
      <c r="D3530" t="n">
        <v>840.2</v>
      </c>
      <c r="E3530" t="n">
        <v>5.2</v>
      </c>
      <c r="F3530" t="n">
        <v>10.7</v>
      </c>
      <c r="G3530" t="n">
        <v>0.4587003094501308</v>
      </c>
      <c r="H3530" t="n">
        <v>0.5412996905498692</v>
      </c>
      <c r="I3530" t="n">
        <v>0.485981308411215</v>
      </c>
      <c r="J3530" t="n">
        <v>0.514018691588785</v>
      </c>
      <c r="K3530" t="n">
        <v>0.2229197765552038</v>
      </c>
      <c r="L3530" t="n">
        <v>0.2630615318560112</v>
      </c>
      <c r="M3530" t="n">
        <v>0.514018691588785</v>
      </c>
    </row>
    <row r="3531">
      <c r="A3531" s="323" t="n">
        <v>46207.11924768519</v>
      </c>
      <c r="B3531" s="82" t="n">
        <v>46207</v>
      </c>
      <c r="C3531" t="n">
        <v>383.2</v>
      </c>
      <c r="D3531" t="n">
        <v>821.5</v>
      </c>
      <c r="E3531" t="n">
        <v>5.1</v>
      </c>
      <c r="F3531" t="n">
        <v>10.4</v>
      </c>
      <c r="G3531" t="n">
        <v>0.4664637857577602</v>
      </c>
      <c r="H3531" t="n">
        <v>0.5335362142422398</v>
      </c>
      <c r="I3531" t="n">
        <v>0.4903846153846153</v>
      </c>
      <c r="J3531" t="n">
        <v>0.5096153846153847</v>
      </c>
      <c r="K3531" t="n">
        <v>0.2287466641696708</v>
      </c>
      <c r="L3531" t="n">
        <v>0.2616379512149445</v>
      </c>
      <c r="M3531" t="n">
        <v>0.5096153846153847</v>
      </c>
    </row>
    <row r="3532">
      <c r="A3532" s="323" t="n">
        <v>46207.15178240741</v>
      </c>
      <c r="B3532" s="82" t="n">
        <v>46207</v>
      </c>
      <c r="C3532" t="n">
        <v>385.9</v>
      </c>
      <c r="D3532" t="n">
        <v>825.3</v>
      </c>
      <c r="E3532" t="n">
        <v>5.2</v>
      </c>
      <c r="F3532" t="n">
        <v>10.5</v>
      </c>
      <c r="G3532" t="n">
        <v>0.4675875439234218</v>
      </c>
      <c r="H3532" t="n">
        <v>0.5324124560765782</v>
      </c>
      <c r="I3532" t="n">
        <v>0.4952380952380953</v>
      </c>
      <c r="J3532" t="n">
        <v>0.5047619047619047</v>
      </c>
      <c r="K3532" t="n">
        <v>0.2315671646096946</v>
      </c>
      <c r="L3532" t="n">
        <v>0.2636709306284006</v>
      </c>
      <c r="M3532" t="n">
        <v>0.5047619047619047</v>
      </c>
    </row>
    <row r="3533">
      <c r="A3533" s="323" t="n">
        <v>46207.19803240741</v>
      </c>
      <c r="B3533" s="82" t="n">
        <v>46207</v>
      </c>
      <c r="C3533" t="n">
        <v>385.8</v>
      </c>
      <c r="D3533" t="n">
        <v>830.2</v>
      </c>
      <c r="E3533" t="n">
        <v>5.1</v>
      </c>
      <c r="F3533" t="n">
        <v>10.5</v>
      </c>
      <c r="G3533" t="n">
        <v>0.4647072994459167</v>
      </c>
      <c r="H3533" t="n">
        <v>0.5352927005540834</v>
      </c>
      <c r="I3533" t="n">
        <v>0.4857142857142857</v>
      </c>
      <c r="J3533" t="n">
        <v>0.5142857142857143</v>
      </c>
      <c r="K3533" t="n">
        <v>0.225714974016588</v>
      </c>
      <c r="L3533" t="n">
        <v>0.2599993116976976</v>
      </c>
      <c r="M3533" t="n">
        <v>0.5142857142857143</v>
      </c>
    </row>
    <row r="3534">
      <c r="A3534" s="323" t="n">
        <v>46207.24318287037</v>
      </c>
      <c r="B3534" s="82" t="n">
        <v>46207</v>
      </c>
      <c r="C3534" t="n">
        <v>388.5</v>
      </c>
      <c r="D3534" t="n">
        <v>834.6</v>
      </c>
      <c r="E3534" t="n">
        <v>5.2</v>
      </c>
      <c r="F3534" t="n">
        <v>10.5</v>
      </c>
      <c r="G3534" t="n">
        <v>0.4654924514737599</v>
      </c>
      <c r="H3534" t="n">
        <v>0.5345075485262402</v>
      </c>
      <c r="I3534" t="n">
        <v>0.4952380952380953</v>
      </c>
      <c r="J3534" t="n">
        <v>0.5047619047619047</v>
      </c>
      <c r="K3534" t="n">
        <v>0.2305295950155763</v>
      </c>
      <c r="L3534" t="n">
        <v>0.264708500222519</v>
      </c>
      <c r="M3534" t="n">
        <v>0.5047619047619047</v>
      </c>
    </row>
    <row r="3535">
      <c r="A3535" s="323" t="n">
        <v>46208.07847222222</v>
      </c>
      <c r="B3535" s="82" t="n">
        <v>46208</v>
      </c>
      <c r="C3535" t="n">
        <v>388.9</v>
      </c>
      <c r="D3535" t="n">
        <v>819.5</v>
      </c>
      <c r="E3535" t="n">
        <v>5.2</v>
      </c>
      <c r="F3535" t="n">
        <v>10.5</v>
      </c>
      <c r="G3535" t="n">
        <v>0.4745576571079926</v>
      </c>
      <c r="H3535" t="n">
        <v>0.5254423428920073</v>
      </c>
      <c r="I3535" t="n">
        <v>0.4952380952380953</v>
      </c>
      <c r="J3535" t="n">
        <v>0.5047619047619047</v>
      </c>
      <c r="K3535" t="n">
        <v>0.2350190301868154</v>
      </c>
      <c r="L3535" t="n">
        <v>0.2602190650512798</v>
      </c>
      <c r="M3535" t="n">
        <v>0.5047619047619047</v>
      </c>
    </row>
    <row r="3536">
      <c r="A3536" s="323" t="n">
        <v>46208.10707175926</v>
      </c>
      <c r="B3536" s="82" t="n">
        <v>46208</v>
      </c>
      <c r="C3536" t="n">
        <v>390.5</v>
      </c>
      <c r="D3536" t="n">
        <v>822.3</v>
      </c>
      <c r="E3536" t="n">
        <v>5.1</v>
      </c>
      <c r="F3536" t="n">
        <v>10.4</v>
      </c>
      <c r="G3536" t="n">
        <v>0.4748875106408854</v>
      </c>
      <c r="H3536" t="n">
        <v>0.5251124893591147</v>
      </c>
      <c r="I3536" t="n">
        <v>0.4903846153846153</v>
      </c>
      <c r="J3536" t="n">
        <v>0.5096153846153847</v>
      </c>
      <c r="K3536" t="n">
        <v>0.232877529256588</v>
      </c>
      <c r="L3536" t="n">
        <v>0.2575070861280274</v>
      </c>
      <c r="M3536" t="n">
        <v>0.5096153846153847</v>
      </c>
    </row>
    <row r="3537">
      <c r="A3537" s="323" t="n">
        <v>46208.16451388889</v>
      </c>
      <c r="B3537" s="82" t="n">
        <v>46208</v>
      </c>
      <c r="C3537" t="n">
        <v>397.2</v>
      </c>
      <c r="D3537" t="n">
        <v>822.2</v>
      </c>
      <c r="E3537" t="n">
        <v>5.1</v>
      </c>
      <c r="F3537" t="n">
        <v>10.3</v>
      </c>
      <c r="G3537" t="n">
        <v>0.4830941376793967</v>
      </c>
      <c r="H3537" t="n">
        <v>0.5169058623206033</v>
      </c>
      <c r="I3537" t="n">
        <v>0.4951456310679611</v>
      </c>
      <c r="J3537" t="n">
        <v>0.5048543689320389</v>
      </c>
      <c r="K3537" t="n">
        <v>0.2392019516664974</v>
      </c>
      <c r="L3537" t="n">
        <v>0.2559436794014637</v>
      </c>
      <c r="M3537" t="n">
        <v>0.5048543689320389</v>
      </c>
    </row>
    <row r="3538">
      <c r="A3538" s="323" t="n">
        <v>46195.25703703704</v>
      </c>
      <c r="B3538" s="82" t="n">
        <v>46195</v>
      </c>
      <c r="C3538" t="n">
        <v>386.8</v>
      </c>
      <c r="D3538" t="n">
        <v>827.9</v>
      </c>
      <c r="E3538" t="n">
        <v>5.1</v>
      </c>
      <c r="F3538" t="n">
        <v>10.7</v>
      </c>
      <c r="G3538" t="n">
        <v>0.467206184321778</v>
      </c>
      <c r="H3538" t="n">
        <v>0.5327938156782219</v>
      </c>
      <c r="I3538" t="n">
        <v>0.4766355140186916</v>
      </c>
      <c r="J3538" t="n">
        <v>0.5233644859813084</v>
      </c>
      <c r="K3538" t="n">
        <v>0.2226870598169222</v>
      </c>
      <c r="L3538" t="n">
        <v>0.2539484542017693</v>
      </c>
      <c r="M3538" t="n">
        <v>0.5233644859813084</v>
      </c>
    </row>
    <row r="3539">
      <c r="A3539" s="323" t="n">
        <v>46195.30722222223</v>
      </c>
      <c r="B3539" s="82" t="n">
        <v>46195</v>
      </c>
      <c r="C3539" t="n">
        <v>387.7</v>
      </c>
      <c r="D3539" t="n">
        <v>831.3</v>
      </c>
      <c r="E3539" t="n">
        <v>5.2</v>
      </c>
      <c r="F3539" t="n">
        <v>10.6</v>
      </c>
      <c r="G3539" t="n">
        <v>0.466377962227836</v>
      </c>
      <c r="H3539" t="n">
        <v>0.5336220377721641</v>
      </c>
      <c r="I3539" t="n">
        <v>0.4905660377358491</v>
      </c>
      <c r="J3539" t="n">
        <v>0.5094339622641509</v>
      </c>
      <c r="K3539" t="n">
        <v>0.228789189017429</v>
      </c>
      <c r="L3539" t="n">
        <v>0.2617768487184202</v>
      </c>
      <c r="M3539" t="n">
        <v>0.5094339622641509</v>
      </c>
    </row>
    <row r="3540">
      <c r="A3540" s="323" t="n">
        <v>46195.33600694445</v>
      </c>
      <c r="B3540" s="82" t="n">
        <v>46195</v>
      </c>
      <c r="C3540" t="n">
        <v>382.5</v>
      </c>
      <c r="D3540" t="n">
        <v>835.3</v>
      </c>
      <c r="E3540" t="n">
        <v>5.2</v>
      </c>
      <c r="F3540" t="n">
        <v>10.5</v>
      </c>
      <c r="G3540" t="n">
        <v>0.4579193104273914</v>
      </c>
      <c r="H3540" t="n">
        <v>0.5420806895726086</v>
      </c>
      <c r="I3540" t="n">
        <v>0.4952380952380953</v>
      </c>
      <c r="J3540" t="n">
        <v>0.5047619047619047</v>
      </c>
      <c r="K3540" t="n">
        <v>0.2267790870688033</v>
      </c>
      <c r="L3540" t="n">
        <v>0.2684590081692919</v>
      </c>
      <c r="M3540" t="n">
        <v>0.5047619047619047</v>
      </c>
    </row>
    <row r="3541">
      <c r="A3541" s="323" t="n">
        <v>46195.3833912037</v>
      </c>
      <c r="B3541" s="82" t="n">
        <v>46195</v>
      </c>
      <c r="C3541" t="n">
        <v>382.8</v>
      </c>
      <c r="D3541" t="n">
        <v>821.9</v>
      </c>
      <c r="E3541" t="n">
        <v>5.1</v>
      </c>
      <c r="F3541" t="n">
        <v>10.3</v>
      </c>
      <c r="G3541" t="n">
        <v>0.4657500912519771</v>
      </c>
      <c r="H3541" t="n">
        <v>0.5342499087480228</v>
      </c>
      <c r="I3541" t="n">
        <v>0.4951456310679611</v>
      </c>
      <c r="J3541" t="n">
        <v>0.5048543689320389</v>
      </c>
      <c r="K3541" t="n">
        <v>0.2306141228529207</v>
      </c>
      <c r="L3541" t="n">
        <v>0.2645315082150404</v>
      </c>
      <c r="M3541" t="n">
        <v>0.5048543689320389</v>
      </c>
    </row>
    <row r="3542">
      <c r="A3542" s="323" t="n">
        <v>46195.41585648148</v>
      </c>
      <c r="B3542" s="82" t="n">
        <v>46195</v>
      </c>
      <c r="C3542" t="n">
        <v>385.5</v>
      </c>
      <c r="D3542" t="n">
        <v>825.8</v>
      </c>
      <c r="E3542" t="n">
        <v>5.2</v>
      </c>
      <c r="F3542" t="n">
        <v>10.5</v>
      </c>
      <c r="G3542" t="n">
        <v>0.4668200532816663</v>
      </c>
      <c r="H3542" t="n">
        <v>0.5331799467183337</v>
      </c>
      <c r="I3542" t="n">
        <v>0.4952380952380953</v>
      </c>
      <c r="J3542" t="n">
        <v>0.5047619047619047</v>
      </c>
      <c r="K3542" t="n">
        <v>0.2311870740061586</v>
      </c>
      <c r="L3542" t="n">
        <v>0.2640510212319367</v>
      </c>
      <c r="M3542" t="n">
        <v>0.5047619047619047</v>
      </c>
    </row>
    <row r="3543">
      <c r="A3543" s="323" t="n">
        <v>46195.47094907407</v>
      </c>
      <c r="B3543" s="82" t="n">
        <v>46195</v>
      </c>
      <c r="C3543" t="n">
        <v>390.2</v>
      </c>
      <c r="D3543" t="n">
        <v>824.3</v>
      </c>
      <c r="E3543" t="n">
        <v>5.1</v>
      </c>
      <c r="F3543" t="n">
        <v>10.4</v>
      </c>
      <c r="G3543" t="n">
        <v>0.4733713453839621</v>
      </c>
      <c r="H3543" t="n">
        <v>0.5266286546160378</v>
      </c>
      <c r="I3543" t="n">
        <v>0.4903846153846153</v>
      </c>
      <c r="J3543" t="n">
        <v>0.5096153846153847</v>
      </c>
      <c r="K3543" t="n">
        <v>0.2321340251402122</v>
      </c>
      <c r="L3543" t="n">
        <v>0.2582505902444031</v>
      </c>
      <c r="M3543" t="n">
        <v>0.5096153846153847</v>
      </c>
    </row>
    <row r="3544">
      <c r="A3544" s="323" t="n">
        <v>46195.51171296297</v>
      </c>
      <c r="B3544" s="82" t="n">
        <v>46195</v>
      </c>
      <c r="C3544" t="n">
        <v>389.3</v>
      </c>
      <c r="D3544" t="n">
        <v>831.2</v>
      </c>
      <c r="E3544" t="n">
        <v>5.3</v>
      </c>
      <c r="F3544" t="n">
        <v>10.6</v>
      </c>
      <c r="G3544" t="n">
        <v>0.4683589990375361</v>
      </c>
      <c r="H3544" t="n">
        <v>0.5316410009624639</v>
      </c>
      <c r="I3544" t="n">
        <v>0.5</v>
      </c>
      <c r="J3544" t="n">
        <v>0.5</v>
      </c>
      <c r="K3544" t="n">
        <v>0.234179499518768</v>
      </c>
      <c r="L3544" t="n">
        <v>0.265820500481232</v>
      </c>
      <c r="M3544" t="n">
        <v>0.5</v>
      </c>
    </row>
    <row r="3545">
      <c r="A3545" s="323" t="n">
        <v>46196.27314814815</v>
      </c>
      <c r="B3545" s="82" t="n">
        <v>46196</v>
      </c>
      <c r="C3545" t="n">
        <v>378.4</v>
      </c>
      <c r="D3545" t="n">
        <v>812</v>
      </c>
      <c r="E3545" t="n">
        <v>5.1</v>
      </c>
      <c r="F3545" t="n">
        <v>10.4</v>
      </c>
      <c r="G3545" t="n">
        <v>0.4660098522167487</v>
      </c>
      <c r="H3545" t="n">
        <v>0.5339901477832513</v>
      </c>
      <c r="I3545" t="n">
        <v>0.4903846153846153</v>
      </c>
      <c r="J3545" t="n">
        <v>0.5096153846153847</v>
      </c>
      <c r="K3545" t="n">
        <v>0.2285240621447517</v>
      </c>
      <c r="L3545" t="n">
        <v>0.2618605532398636</v>
      </c>
      <c r="M3545" t="n">
        <v>0.5096153846153847</v>
      </c>
    </row>
    <row r="3546">
      <c r="A3546" s="323" t="n">
        <v>46196.29604166667</v>
      </c>
      <c r="B3546" s="82" t="n">
        <v>46196</v>
      </c>
      <c r="C3546" t="n">
        <v>388.7</v>
      </c>
      <c r="D3546" t="n">
        <v>816.1</v>
      </c>
      <c r="E3546" t="n">
        <v>5.3</v>
      </c>
      <c r="F3546" t="n">
        <v>10.7</v>
      </c>
      <c r="G3546" t="n">
        <v>0.4762896703835314</v>
      </c>
      <c r="H3546" t="n">
        <v>0.5237103296164686</v>
      </c>
      <c r="I3546" t="n">
        <v>0.4953271028037383</v>
      </c>
      <c r="J3546" t="n">
        <v>0.5046728971962616</v>
      </c>
      <c r="K3546" t="n">
        <v>0.2359191825264221</v>
      </c>
      <c r="L3546" t="n">
        <v>0.2594079202773162</v>
      </c>
      <c r="M3546" t="n">
        <v>0.5046728971962616</v>
      </c>
    </row>
    <row r="3547">
      <c r="A3547" s="323" t="n">
        <v>46196.33559027778</v>
      </c>
      <c r="B3547" s="82" t="n">
        <v>46196</v>
      </c>
      <c r="C3547" t="n">
        <v>384.6</v>
      </c>
      <c r="D3547" t="n">
        <v>821.6</v>
      </c>
      <c r="E3547" t="n">
        <v>5.2</v>
      </c>
      <c r="F3547" t="n">
        <v>10.6</v>
      </c>
      <c r="G3547" t="n">
        <v>0.4681110029211295</v>
      </c>
      <c r="H3547" t="n">
        <v>0.5318889970788705</v>
      </c>
      <c r="I3547" t="n">
        <v>0.4905660377358491</v>
      </c>
      <c r="J3547" t="n">
        <v>0.5094339622641509</v>
      </c>
      <c r="K3547" t="n">
        <v>0.229639359923573</v>
      </c>
      <c r="L3547" t="n">
        <v>0.2609266778122761</v>
      </c>
      <c r="M3547" t="n">
        <v>0.5094339622641509</v>
      </c>
    </row>
    <row r="3548">
      <c r="A3548" s="323" t="n">
        <v>46196.37930555556</v>
      </c>
      <c r="B3548" s="82" t="n">
        <v>46196</v>
      </c>
      <c r="C3548" t="n">
        <v>378.1</v>
      </c>
      <c r="D3548" t="n">
        <v>811.3</v>
      </c>
      <c r="E3548" t="n">
        <v>5.2</v>
      </c>
      <c r="F3548" t="n">
        <v>10.2</v>
      </c>
      <c r="G3548" t="n">
        <v>0.4660421545667448</v>
      </c>
      <c r="H3548" t="n">
        <v>0.5339578454332552</v>
      </c>
      <c r="I3548" t="n">
        <v>0.5098039215686275</v>
      </c>
      <c r="J3548" t="n">
        <v>0.4901960784313725</v>
      </c>
      <c r="K3548" t="n">
        <v>0.237590118014419</v>
      </c>
      <c r="L3548" t="n">
        <v>0.2722138035542085</v>
      </c>
      <c r="M3548" t="n">
        <v>0.4901960784313725</v>
      </c>
    </row>
    <row r="3549">
      <c r="A3549" s="323" t="n">
        <v>46196.4562962963</v>
      </c>
      <c r="B3549" s="82" t="n">
        <v>46196</v>
      </c>
      <c r="C3549" t="n">
        <v>380.5</v>
      </c>
      <c r="D3549" t="n">
        <v>818.5</v>
      </c>
      <c r="E3549" t="n">
        <v>5.2</v>
      </c>
      <c r="F3549" t="n">
        <v>10.4</v>
      </c>
      <c r="G3549" t="n">
        <v>0.4648747709224191</v>
      </c>
      <c r="H3549" t="n">
        <v>0.535125229077581</v>
      </c>
      <c r="I3549" t="n">
        <v>0.5</v>
      </c>
      <c r="J3549" t="n">
        <v>0.5</v>
      </c>
      <c r="K3549" t="n">
        <v>0.2324373854612095</v>
      </c>
      <c r="L3549" t="n">
        <v>0.2675626145387905</v>
      </c>
      <c r="M3549" t="n">
        <v>0.5</v>
      </c>
    </row>
    <row r="3550">
      <c r="A3550" s="323" t="n">
        <v>46196.5187962963</v>
      </c>
      <c r="B3550" s="82" t="n">
        <v>46196</v>
      </c>
      <c r="C3550" t="n">
        <v>390.2</v>
      </c>
      <c r="D3550" t="n">
        <v>822.3</v>
      </c>
      <c r="E3550" t="n">
        <v>5.1</v>
      </c>
      <c r="F3550" t="n">
        <v>10.5</v>
      </c>
      <c r="G3550" t="n">
        <v>0.4745226802869999</v>
      </c>
      <c r="H3550" t="n">
        <v>0.5254773197130002</v>
      </c>
      <c r="I3550" t="n">
        <v>0.4857142857142857</v>
      </c>
      <c r="J3550" t="n">
        <v>0.5142857142857143</v>
      </c>
      <c r="K3550" t="n">
        <v>0.2304824447108285</v>
      </c>
      <c r="L3550" t="n">
        <v>0.2552318410034572</v>
      </c>
      <c r="M3550" t="n">
        <v>0.5142857142857143</v>
      </c>
    </row>
    <row r="3551">
      <c r="A3551" s="323" t="n">
        <v>46197.26488425926</v>
      </c>
      <c r="B3551" s="82" t="n">
        <v>46197</v>
      </c>
      <c r="C3551" t="n">
        <v>358.3</v>
      </c>
      <c r="D3551" t="n">
        <v>811</v>
      </c>
      <c r="E3551" t="n">
        <v>5.2</v>
      </c>
      <c r="F3551" t="n">
        <v>10.8</v>
      </c>
      <c r="G3551" t="n">
        <v>0.4418002466091245</v>
      </c>
      <c r="H3551" t="n">
        <v>0.5581997533908755</v>
      </c>
      <c r="I3551" t="n">
        <v>0.4814814814814815</v>
      </c>
      <c r="J3551" t="n">
        <v>0.5185185185185185</v>
      </c>
      <c r="K3551" t="n">
        <v>0.2127186372562451</v>
      </c>
      <c r="L3551" t="n">
        <v>0.2687628442252363</v>
      </c>
      <c r="M3551" t="n">
        <v>0.5185185185185185</v>
      </c>
    </row>
    <row r="3552">
      <c r="A3552" s="323" t="n">
        <v>46197.29865740741</v>
      </c>
      <c r="B3552" s="82" t="n">
        <v>46197</v>
      </c>
      <c r="C3552" t="n">
        <v>348.5</v>
      </c>
      <c r="D3552" t="n">
        <v>815.2</v>
      </c>
      <c r="E3552" t="n">
        <v>5.2</v>
      </c>
      <c r="F3552" t="n">
        <v>10.7</v>
      </c>
      <c r="G3552" t="n">
        <v>0.4275024533856722</v>
      </c>
      <c r="H3552" t="n">
        <v>0.5724975466143278</v>
      </c>
      <c r="I3552" t="n">
        <v>0.485981308411215</v>
      </c>
      <c r="J3552" t="n">
        <v>0.514018691588785</v>
      </c>
      <c r="K3552" t="n">
        <v>0.2077582016453735</v>
      </c>
      <c r="L3552" t="n">
        <v>0.2782231067658416</v>
      </c>
      <c r="M3552" t="n">
        <v>0.514018691588785</v>
      </c>
    </row>
    <row r="3553">
      <c r="A3553" s="323" t="n">
        <v>46197.35494212963</v>
      </c>
      <c r="B3553" s="82" t="n">
        <v>46197</v>
      </c>
      <c r="C3553" t="n">
        <v>362.4</v>
      </c>
      <c r="D3553" t="n">
        <v>813.2</v>
      </c>
      <c r="E3553" t="n">
        <v>5.1</v>
      </c>
      <c r="F3553" t="n">
        <v>10.5</v>
      </c>
      <c r="G3553" t="n">
        <v>0.4456468273487457</v>
      </c>
      <c r="H3553" t="n">
        <v>0.5543531726512544</v>
      </c>
      <c r="I3553" t="n">
        <v>0.4857142857142857</v>
      </c>
      <c r="J3553" t="n">
        <v>0.5142857142857143</v>
      </c>
      <c r="K3553" t="n">
        <v>0.2164570304265336</v>
      </c>
      <c r="L3553" t="n">
        <v>0.2692572552877521</v>
      </c>
      <c r="M3553" t="n">
        <v>0.5142857142857143</v>
      </c>
    </row>
    <row r="3554">
      <c r="A3554" s="323" t="n">
        <v>46197.38063657407</v>
      </c>
      <c r="B3554" s="82" t="n">
        <v>46197</v>
      </c>
      <c r="C3554" t="n">
        <v>357.2</v>
      </c>
      <c r="D3554" t="n">
        <v>809.6</v>
      </c>
      <c r="E3554" t="n">
        <v>5.2</v>
      </c>
      <c r="F3554" t="n">
        <v>10.2</v>
      </c>
      <c r="G3554" t="n">
        <v>0.4412055335968379</v>
      </c>
      <c r="H3554" t="n">
        <v>0.5587944664031621</v>
      </c>
      <c r="I3554" t="n">
        <v>0.5098039215686275</v>
      </c>
      <c r="J3554" t="n">
        <v>0.4901960784313725</v>
      </c>
      <c r="K3554" t="n">
        <v>0.2249283112454468</v>
      </c>
      <c r="L3554" t="n">
        <v>0.2848756103231807</v>
      </c>
      <c r="M3554" t="n">
        <v>0.4901960784313725</v>
      </c>
    </row>
    <row r="3555">
      <c r="A3555" s="323" t="n">
        <v>46197.42569444444</v>
      </c>
      <c r="B3555" s="82" t="n">
        <v>46197</v>
      </c>
      <c r="C3555" t="n">
        <v>365.8</v>
      </c>
      <c r="D3555" t="n">
        <v>812.3</v>
      </c>
      <c r="E3555" t="n">
        <v>5.1</v>
      </c>
      <c r="F3555" t="n">
        <v>10.8</v>
      </c>
      <c r="G3555" t="n">
        <v>0.4503262341499447</v>
      </c>
      <c r="H3555" t="n">
        <v>0.5496737658500553</v>
      </c>
      <c r="I3555" t="n">
        <v>0.4722222222222222</v>
      </c>
      <c r="J3555" t="n">
        <v>0.5277777777777778</v>
      </c>
      <c r="K3555" t="n">
        <v>0.2126540550152516</v>
      </c>
      <c r="L3555" t="n">
        <v>0.2595681672069705</v>
      </c>
      <c r="M3555" t="n">
        <v>0.5277777777777778</v>
      </c>
    </row>
    <row r="3556">
      <c r="A3556" s="323" t="n">
        <v>46197.46671296296</v>
      </c>
      <c r="B3556" s="82" t="n">
        <v>46197</v>
      </c>
      <c r="C3556" t="n">
        <v>382.5</v>
      </c>
      <c r="D3556" t="n">
        <v>810.7</v>
      </c>
      <c r="E3556" t="n">
        <v>5.2</v>
      </c>
      <c r="F3556" t="n">
        <v>10.4</v>
      </c>
      <c r="G3556" t="n">
        <v>0.471814481312446</v>
      </c>
      <c r="H3556" t="n">
        <v>0.528185518687554</v>
      </c>
      <c r="I3556" t="n">
        <v>0.5</v>
      </c>
      <c r="J3556" t="n">
        <v>0.5</v>
      </c>
      <c r="K3556" t="n">
        <v>0.235907240656223</v>
      </c>
      <c r="L3556" t="n">
        <v>0.264092759343777</v>
      </c>
      <c r="M3556" t="n">
        <v>0.5</v>
      </c>
    </row>
    <row r="3557">
      <c r="A3557" s="323" t="n">
        <v>46197.51681712963</v>
      </c>
      <c r="B3557" s="82" t="n">
        <v>46197</v>
      </c>
      <c r="C3557" t="n">
        <v>385.2</v>
      </c>
      <c r="D3557" t="n">
        <v>814.3</v>
      </c>
      <c r="E3557" t="n">
        <v>5.2</v>
      </c>
      <c r="F3557" t="n">
        <v>10.5</v>
      </c>
      <c r="G3557" t="n">
        <v>0.4730443325555692</v>
      </c>
      <c r="H3557" t="n">
        <v>0.5269556674444308</v>
      </c>
      <c r="I3557" t="n">
        <v>0.4952380952380953</v>
      </c>
      <c r="J3557" t="n">
        <v>0.5047619047619047</v>
      </c>
      <c r="K3557" t="n">
        <v>0.2342695742179962</v>
      </c>
      <c r="L3557" t="n">
        <v>0.260968521020099</v>
      </c>
      <c r="M3557" t="n">
        <v>0.5047619047619047</v>
      </c>
    </row>
    <row r="3558">
      <c r="A3558" s="323" t="n">
        <v>46198.26668981482</v>
      </c>
      <c r="B3558" s="82" t="n">
        <v>46198</v>
      </c>
      <c r="C3558" t="n">
        <v>382.8</v>
      </c>
      <c r="D3558" t="n">
        <v>820.8</v>
      </c>
      <c r="E3558" t="n">
        <v>5.1</v>
      </c>
      <c r="F3558" t="n">
        <v>10.8</v>
      </c>
      <c r="G3558" t="n">
        <v>0.466374269005848</v>
      </c>
      <c r="H3558" t="n">
        <v>0.533625730994152</v>
      </c>
      <c r="I3558" t="n">
        <v>0.4722222222222222</v>
      </c>
      <c r="J3558" t="n">
        <v>0.5277777777777778</v>
      </c>
      <c r="K3558" t="n">
        <v>0.220232293697206</v>
      </c>
      <c r="L3558" t="n">
        <v>0.2519899285250162</v>
      </c>
      <c r="M3558" t="n">
        <v>0.5277777777777778</v>
      </c>
    </row>
    <row r="3559">
      <c r="A3559" s="323" t="n">
        <v>46198.29295138889</v>
      </c>
      <c r="B3559" s="82" t="n">
        <v>46198</v>
      </c>
      <c r="C3559" t="n">
        <v>365.9</v>
      </c>
      <c r="D3559" t="n">
        <v>813.6</v>
      </c>
      <c r="E3559" t="n">
        <v>5.1</v>
      </c>
      <c r="F3559" t="n">
        <v>10.6</v>
      </c>
      <c r="G3559" t="n">
        <v>0.4497295968534906</v>
      </c>
      <c r="H3559" t="n">
        <v>0.5502704031465094</v>
      </c>
      <c r="I3559" t="n">
        <v>0.4811320754716981</v>
      </c>
      <c r="J3559" t="n">
        <v>0.5188679245283019</v>
      </c>
      <c r="K3559" t="n">
        <v>0.21637933433517</v>
      </c>
      <c r="L3559" t="n">
        <v>0.2647527411365281</v>
      </c>
      <c r="M3559" t="n">
        <v>0.5188679245283019</v>
      </c>
    </row>
    <row r="3560">
      <c r="A3560" s="323" t="n">
        <v>46198.33630787037</v>
      </c>
      <c r="B3560" s="82" t="n">
        <v>46198</v>
      </c>
      <c r="C3560" t="n">
        <v>369.5</v>
      </c>
      <c r="D3560" t="n">
        <v>810.2</v>
      </c>
      <c r="E3560" t="n">
        <v>5.2</v>
      </c>
      <c r="F3560" t="n">
        <v>10.5</v>
      </c>
      <c r="G3560" t="n">
        <v>0.4560602320414712</v>
      </c>
      <c r="H3560" t="n">
        <v>0.5439397679585288</v>
      </c>
      <c r="I3560" t="n">
        <v>0.4952380952380953</v>
      </c>
      <c r="J3560" t="n">
        <v>0.5047619047619047</v>
      </c>
      <c r="K3560" t="n">
        <v>0.2258584006300619</v>
      </c>
      <c r="L3560" t="n">
        <v>0.2693796946080333</v>
      </c>
      <c r="M3560" t="n">
        <v>0.5047619047619047</v>
      </c>
    </row>
    <row r="3561">
      <c r="A3561" s="323" t="n">
        <v>46198.38524305556</v>
      </c>
      <c r="B3561" s="82" t="n">
        <v>46198</v>
      </c>
      <c r="C3561" t="n">
        <v>378.2</v>
      </c>
      <c r="D3561" t="n">
        <v>811.4</v>
      </c>
      <c r="E3561" t="n">
        <v>5</v>
      </c>
      <c r="F3561" t="n">
        <v>10.2</v>
      </c>
      <c r="G3561" t="n">
        <v>0.4661079615479418</v>
      </c>
      <c r="H3561" t="n">
        <v>0.5338920384520581</v>
      </c>
      <c r="I3561" t="n">
        <v>0.4901960784313726</v>
      </c>
      <c r="J3561" t="n">
        <v>0.5098039215686274</v>
      </c>
      <c r="K3561" t="n">
        <v>0.2284842948764421</v>
      </c>
      <c r="L3561" t="n">
        <v>0.2617117835549305</v>
      </c>
      <c r="M3561" t="n">
        <v>0.5098039215686274</v>
      </c>
    </row>
    <row r="3562">
      <c r="A3562" s="323" t="n">
        <v>46198.43222222223</v>
      </c>
      <c r="B3562" s="82" t="n">
        <v>46198</v>
      </c>
      <c r="C3562" t="n">
        <v>336.4</v>
      </c>
      <c r="D3562" t="n">
        <v>810.2</v>
      </c>
      <c r="E3562" t="n">
        <v>5.1</v>
      </c>
      <c r="F3562" t="n">
        <v>10.5</v>
      </c>
      <c r="G3562" t="n">
        <v>0.4152061219451987</v>
      </c>
      <c r="H3562" t="n">
        <v>0.5847938780548013</v>
      </c>
      <c r="I3562" t="n">
        <v>0.4857142857142857</v>
      </c>
      <c r="J3562" t="n">
        <v>0.5142857142857143</v>
      </c>
      <c r="K3562" t="n">
        <v>0.2016715449448108</v>
      </c>
      <c r="L3562" t="n">
        <v>0.2840427407694749</v>
      </c>
      <c r="M3562" t="n">
        <v>0.5142857142857143</v>
      </c>
    </row>
    <row r="3563">
      <c r="A3563" s="323" t="n">
        <v>46198.46658564815</v>
      </c>
      <c r="B3563" s="82" t="n">
        <v>46198</v>
      </c>
      <c r="C3563" t="n">
        <v>357.4</v>
      </c>
      <c r="D3563" t="n">
        <v>822</v>
      </c>
      <c r="E3563" t="n">
        <v>5</v>
      </c>
      <c r="F3563" t="n">
        <v>10.8</v>
      </c>
      <c r="G3563" t="n">
        <v>0.4347931873479318</v>
      </c>
      <c r="H3563" t="n">
        <v>0.5652068126520682</v>
      </c>
      <c r="I3563" t="n">
        <v>0.4629629629629629</v>
      </c>
      <c r="J3563" t="n">
        <v>0.5370370370370371</v>
      </c>
      <c r="K3563" t="n">
        <v>0.2012931422907092</v>
      </c>
      <c r="L3563" t="n">
        <v>0.2616698206722538</v>
      </c>
      <c r="M3563" t="n">
        <v>0.5370370370370371</v>
      </c>
    </row>
    <row r="3564">
      <c r="A3564" s="323" t="n">
        <v>46198.51231481481</v>
      </c>
      <c r="B3564" s="82" t="n">
        <v>46198</v>
      </c>
      <c r="C3564" t="n">
        <v>370.2</v>
      </c>
      <c r="D3564" t="n">
        <v>816.3</v>
      </c>
      <c r="E3564" t="n">
        <v>5.2</v>
      </c>
      <c r="F3564" t="n">
        <v>10.6</v>
      </c>
      <c r="G3564" t="n">
        <v>0.4535097390665196</v>
      </c>
      <c r="H3564" t="n">
        <v>0.5464902609334803</v>
      </c>
      <c r="I3564" t="n">
        <v>0.4905660377358491</v>
      </c>
      <c r="J3564" t="n">
        <v>0.5094339622641509</v>
      </c>
      <c r="K3564" t="n">
        <v>0.2224764757684814</v>
      </c>
      <c r="L3564" t="n">
        <v>0.2680895619673677</v>
      </c>
      <c r="M3564" t="n">
        <v>0.5094339622641509</v>
      </c>
    </row>
    <row r="3565">
      <c r="A3565" s="323" t="n">
        <v>46199.33719907407</v>
      </c>
      <c r="B3565" s="82" t="n">
        <v>46199</v>
      </c>
      <c r="C3565" t="n">
        <v>336.2</v>
      </c>
      <c r="D3565" t="n">
        <v>812.3</v>
      </c>
      <c r="E3565" t="n">
        <v>5.2</v>
      </c>
      <c r="F3565" t="n">
        <v>10.4</v>
      </c>
      <c r="G3565" t="n">
        <v>0.4138864951372646</v>
      </c>
      <c r="H3565" t="n">
        <v>0.5861135048627354</v>
      </c>
      <c r="I3565" t="n">
        <v>0.5</v>
      </c>
      <c r="J3565" t="n">
        <v>0.5</v>
      </c>
      <c r="K3565" t="n">
        <v>0.2069432475686323</v>
      </c>
      <c r="L3565" t="n">
        <v>0.2930567524313677</v>
      </c>
      <c r="M3565" t="n">
        <v>0.5</v>
      </c>
    </row>
    <row r="3566">
      <c r="A3566" s="323" t="n">
        <v>46199.39071759259</v>
      </c>
      <c r="B3566" s="82" t="n">
        <v>46199</v>
      </c>
      <c r="C3566" t="n">
        <v>407.8</v>
      </c>
      <c r="D3566" t="n">
        <v>801.4</v>
      </c>
      <c r="E3566" t="n">
        <v>5</v>
      </c>
      <c r="F3566" t="n">
        <v>10.4</v>
      </c>
      <c r="G3566" t="n">
        <v>0.5088594958822061</v>
      </c>
      <c r="H3566" t="n">
        <v>0.4911405041177938</v>
      </c>
      <c r="I3566" t="n">
        <v>0.4807692307692307</v>
      </c>
      <c r="J3566" t="n">
        <v>0.5192307692307693</v>
      </c>
      <c r="K3566" t="n">
        <v>0.2446439884049068</v>
      </c>
      <c r="L3566" t="n">
        <v>0.2361252423643239</v>
      </c>
      <c r="M3566" t="n">
        <v>0.5192307692307693</v>
      </c>
    </row>
    <row r="3567">
      <c r="A3567" s="323" t="n">
        <v>46199.42939814815</v>
      </c>
      <c r="B3567" s="82" t="n">
        <v>46199</v>
      </c>
      <c r="C3567" t="n">
        <v>394.5</v>
      </c>
      <c r="D3567" t="n">
        <v>800</v>
      </c>
      <c r="E3567" t="n">
        <v>5.1</v>
      </c>
      <c r="F3567" t="n">
        <v>10.7</v>
      </c>
      <c r="G3567" t="n">
        <v>0.493125</v>
      </c>
      <c r="H3567" t="n">
        <v>0.506875</v>
      </c>
      <c r="I3567" t="n">
        <v>0.4766355140186916</v>
      </c>
      <c r="J3567" t="n">
        <v>0.5233644859813084</v>
      </c>
      <c r="K3567" t="n">
        <v>0.2350408878504673</v>
      </c>
      <c r="L3567" t="n">
        <v>0.2415946261682243</v>
      </c>
      <c r="M3567" t="n">
        <v>0.5233644859813084</v>
      </c>
    </row>
    <row r="3568">
      <c r="A3568" s="323" t="n">
        <v>46199.48539351852</v>
      </c>
      <c r="B3568" s="82" t="n">
        <v>46199</v>
      </c>
      <c r="C3568" t="n">
        <v>372.3</v>
      </c>
      <c r="D3568" t="n">
        <v>800.6</v>
      </c>
      <c r="E3568" t="n">
        <v>5.4</v>
      </c>
      <c r="F3568" t="n">
        <v>10.4</v>
      </c>
      <c r="G3568" t="n">
        <v>0.4650262303272545</v>
      </c>
      <c r="H3568" t="n">
        <v>0.5349737696727455</v>
      </c>
      <c r="I3568" t="n">
        <v>0.5192307692307693</v>
      </c>
      <c r="J3568" t="n">
        <v>0.4807692307692307</v>
      </c>
      <c r="K3568" t="n">
        <v>0.2414559272853053</v>
      </c>
      <c r="L3568" t="n">
        <v>0.277774841945464</v>
      </c>
      <c r="M3568" t="n">
        <v>0.4807692307692307</v>
      </c>
    </row>
    <row r="3569">
      <c r="A3569" s="323" t="n">
        <v>46199.51537037037</v>
      </c>
      <c r="B3569" s="82" t="n">
        <v>46199</v>
      </c>
      <c r="C3569" t="n">
        <v>814.2</v>
      </c>
      <c r="D3569" t="n">
        <v>400.1</v>
      </c>
      <c r="E3569" t="n">
        <v>5.5</v>
      </c>
      <c r="F3569" t="n">
        <v>10.8</v>
      </c>
      <c r="G3569" t="n">
        <v>2.034991252186953</v>
      </c>
      <c r="H3569" t="n">
        <v>-1.034991252186953</v>
      </c>
      <c r="I3569" t="n">
        <v>0.5092592592592592</v>
      </c>
      <c r="J3569" t="n">
        <v>0.4907407407407408</v>
      </c>
      <c r="K3569" t="n">
        <v>1.0363381376878</v>
      </c>
      <c r="L3569" t="n">
        <v>-0.527078878428541</v>
      </c>
      <c r="M3569" t="n">
        <v>0.4907407407407408</v>
      </c>
    </row>
    <row r="3570">
      <c r="A3570" s="323" t="n">
        <v>46200.26954861111</v>
      </c>
      <c r="B3570" s="82" t="n">
        <v>46200</v>
      </c>
      <c r="C3570" t="n">
        <v>379.5</v>
      </c>
      <c r="D3570" t="n">
        <v>820.1</v>
      </c>
      <c r="E3570" t="n">
        <v>5.1</v>
      </c>
      <c r="F3570" t="n">
        <v>10.6</v>
      </c>
      <c r="G3570" t="n">
        <v>0.4627484453115474</v>
      </c>
      <c r="H3570" t="n">
        <v>0.5372515546884526</v>
      </c>
      <c r="I3570" t="n">
        <v>0.4811320754716981</v>
      </c>
      <c r="J3570" t="n">
        <v>0.5188679245283019</v>
      </c>
      <c r="K3570" t="n">
        <v>0.2226431199140464</v>
      </c>
      <c r="L3570" t="n">
        <v>0.2584889555576517</v>
      </c>
      <c r="M3570" t="n">
        <v>0.5188679245283019</v>
      </c>
    </row>
    <row r="3571">
      <c r="A3571" s="323" t="n">
        <v>46200.30584490741</v>
      </c>
      <c r="B3571" s="82" t="n">
        <v>46200</v>
      </c>
      <c r="C3571" t="n">
        <v>393.5</v>
      </c>
      <c r="D3571" t="n">
        <v>845</v>
      </c>
      <c r="E3571" t="n">
        <v>5.2</v>
      </c>
      <c r="F3571" t="n">
        <v>10.7</v>
      </c>
      <c r="G3571" t="n">
        <v>0.4656804733727811</v>
      </c>
      <c r="H3571" t="n">
        <v>0.5343195266272189</v>
      </c>
      <c r="I3571" t="n">
        <v>0.485981308411215</v>
      </c>
      <c r="J3571" t="n">
        <v>0.514018691588785</v>
      </c>
      <c r="K3571" t="n">
        <v>0.2263120057512581</v>
      </c>
      <c r="L3571" t="n">
        <v>0.2596693026599569</v>
      </c>
      <c r="M3571" t="n">
        <v>0.514018691588785</v>
      </c>
    </row>
    <row r="3572">
      <c r="A3572" s="323" t="n">
        <v>46200.36217592593</v>
      </c>
      <c r="B3572" s="82" t="n">
        <v>46200</v>
      </c>
      <c r="C3572" t="n">
        <v>390.2</v>
      </c>
      <c r="D3572" t="n">
        <v>838.2</v>
      </c>
      <c r="E3572" t="n">
        <v>5.2</v>
      </c>
      <c r="F3572" t="n">
        <v>10.5</v>
      </c>
      <c r="G3572" t="n">
        <v>0.4655213552851348</v>
      </c>
      <c r="H3572" t="n">
        <v>0.5344786447148653</v>
      </c>
      <c r="I3572" t="n">
        <v>0.4952380952380953</v>
      </c>
      <c r="J3572" t="n">
        <v>0.5047619047619047</v>
      </c>
      <c r="K3572" t="n">
        <v>0.2305439092840668</v>
      </c>
      <c r="L3572" t="n">
        <v>0.2646941859540285</v>
      </c>
      <c r="M3572" t="n">
        <v>0.5047619047619047</v>
      </c>
    </row>
    <row r="3573">
      <c r="A3573" s="323" t="n">
        <v>46200.37935185185</v>
      </c>
      <c r="B3573" s="82" t="n">
        <v>46200</v>
      </c>
      <c r="C3573" t="n">
        <v>395.3</v>
      </c>
      <c r="D3573" t="n">
        <v>840.3</v>
      </c>
      <c r="E3573" t="n">
        <v>5.2</v>
      </c>
      <c r="F3573" t="n">
        <v>10.6</v>
      </c>
      <c r="G3573" t="n">
        <v>0.47042722837082</v>
      </c>
      <c r="H3573" t="n">
        <v>0.52957277162918</v>
      </c>
      <c r="I3573" t="n">
        <v>0.4905660377358491</v>
      </c>
      <c r="J3573" t="n">
        <v>0.5094339622641509</v>
      </c>
      <c r="K3573" t="n">
        <v>0.2307756214649306</v>
      </c>
      <c r="L3573" t="n">
        <v>0.2597904162709185</v>
      </c>
      <c r="M3573" t="n">
        <v>0.5094339622641509</v>
      </c>
    </row>
    <row r="3574">
      <c r="A3574" s="323" t="n">
        <v>46201.26105324074</v>
      </c>
      <c r="B3574" s="82" t="n">
        <v>46201</v>
      </c>
      <c r="C3574" t="n">
        <v>388.5</v>
      </c>
      <c r="D3574" t="n">
        <v>830.1</v>
      </c>
      <c r="E3574" t="n">
        <v>5.1</v>
      </c>
      <c r="F3574" t="n">
        <v>10.2</v>
      </c>
      <c r="G3574" t="n">
        <v>0.4680159016985905</v>
      </c>
      <c r="H3574" t="n">
        <v>0.5319840983014095</v>
      </c>
      <c r="I3574" t="n">
        <v>0.5</v>
      </c>
      <c r="J3574" t="n">
        <v>0.5</v>
      </c>
      <c r="K3574" t="n">
        <v>0.2340079508492953</v>
      </c>
      <c r="L3574" t="n">
        <v>0.2659920491507047</v>
      </c>
      <c r="M3574" t="n">
        <v>0.5</v>
      </c>
    </row>
    <row r="3575">
      <c r="A3575" s="323" t="n">
        <v>46201.32388888889</v>
      </c>
      <c r="B3575" s="82" t="n">
        <v>46201</v>
      </c>
      <c r="C3575" t="n">
        <v>390.3</v>
      </c>
      <c r="D3575" t="n">
        <v>836.2</v>
      </c>
      <c r="E3575" t="n">
        <v>5.1</v>
      </c>
      <c r="F3575" t="n">
        <v>10.5</v>
      </c>
      <c r="G3575" t="n">
        <v>0.4667543649844535</v>
      </c>
      <c r="H3575" t="n">
        <v>0.5332456350155466</v>
      </c>
      <c r="I3575" t="n">
        <v>0.4857142857142857</v>
      </c>
      <c r="J3575" t="n">
        <v>0.5142857142857143</v>
      </c>
      <c r="K3575" t="n">
        <v>0.2267092629924488</v>
      </c>
      <c r="L3575" t="n">
        <v>0.2590050227218368</v>
      </c>
      <c r="M3575" t="n">
        <v>0.5142857142857143</v>
      </c>
    </row>
    <row r="3576">
      <c r="A3576" s="323" t="n">
        <v>46201.37277777777</v>
      </c>
      <c r="B3576" s="82" t="n">
        <v>46201</v>
      </c>
      <c r="C3576" t="n">
        <v>385.2</v>
      </c>
      <c r="D3576" t="n">
        <v>820.3</v>
      </c>
      <c r="E3576" t="n">
        <v>5.1</v>
      </c>
      <c r="F3576" t="n">
        <v>10.5</v>
      </c>
      <c r="G3576" t="n">
        <v>0.4695842984274046</v>
      </c>
      <c r="H3576" t="n">
        <v>0.5304157015725954</v>
      </c>
      <c r="I3576" t="n">
        <v>0.4857142857142857</v>
      </c>
      <c r="J3576" t="n">
        <v>0.5142857142857143</v>
      </c>
      <c r="K3576" t="n">
        <v>0.2280838020933108</v>
      </c>
      <c r="L3576" t="n">
        <v>0.2576304836209749</v>
      </c>
      <c r="M3576" t="n">
        <v>0.5142857142857143</v>
      </c>
    </row>
    <row r="3577">
      <c r="A3577" s="323" t="n">
        <v>46201.40104166666</v>
      </c>
      <c r="B3577" s="82" t="n">
        <v>46201</v>
      </c>
      <c r="C3577" t="n">
        <v>385.5</v>
      </c>
      <c r="D3577" t="n">
        <v>821.2</v>
      </c>
      <c r="E3577" t="n">
        <v>5.2</v>
      </c>
      <c r="F3577" t="n">
        <v>10.6</v>
      </c>
      <c r="G3577" t="n">
        <v>0.4694349732099367</v>
      </c>
      <c r="H3577" t="n">
        <v>0.5305650267900633</v>
      </c>
      <c r="I3577" t="n">
        <v>0.4905660377358491</v>
      </c>
      <c r="J3577" t="n">
        <v>0.5094339622641509</v>
      </c>
      <c r="K3577" t="n">
        <v>0.2302888547822331</v>
      </c>
      <c r="L3577" t="n">
        <v>0.260277182953616</v>
      </c>
      <c r="M3577" t="n">
        <v>0.5094339622641509</v>
      </c>
    </row>
    <row r="3578">
      <c r="A3578" s="323" t="n">
        <v>46201.43988425926</v>
      </c>
      <c r="B3578" s="82" t="n">
        <v>46201</v>
      </c>
      <c r="C3578" t="n">
        <v>385.9</v>
      </c>
      <c r="D3578" t="n">
        <v>824.2</v>
      </c>
      <c r="E3578" t="n">
        <v>5.3</v>
      </c>
      <c r="F3578" t="n">
        <v>10.3</v>
      </c>
      <c r="G3578" t="n">
        <v>0.4682115991264256</v>
      </c>
      <c r="H3578" t="n">
        <v>0.5317884008735744</v>
      </c>
      <c r="I3578" t="n">
        <v>0.5145631067961165</v>
      </c>
      <c r="J3578" t="n">
        <v>0.4854368932038836</v>
      </c>
      <c r="K3578" t="n">
        <v>0.2409244150844714</v>
      </c>
      <c r="L3578" t="n">
        <v>0.2736386917116451</v>
      </c>
      <c r="M3578" t="n">
        <v>0.4854368932038836</v>
      </c>
    </row>
    <row r="3579">
      <c r="A3579" s="323" t="n">
        <v>46201.48623842592</v>
      </c>
      <c r="B3579" s="82" t="n">
        <v>46201</v>
      </c>
      <c r="C3579" t="n">
        <v>380.5</v>
      </c>
      <c r="D3579" t="n">
        <v>819.5</v>
      </c>
      <c r="E3579" t="n">
        <v>5.2</v>
      </c>
      <c r="F3579" t="n">
        <v>10.4</v>
      </c>
      <c r="G3579" t="n">
        <v>0.4643075045759609</v>
      </c>
      <c r="H3579" t="n">
        <v>0.5356924954240391</v>
      </c>
      <c r="I3579" t="n">
        <v>0.5</v>
      </c>
      <c r="J3579" t="n">
        <v>0.5</v>
      </c>
      <c r="K3579" t="n">
        <v>0.2321537522879805</v>
      </c>
      <c r="L3579" t="n">
        <v>0.2678462477120195</v>
      </c>
      <c r="M3579" t="n">
        <v>0.5</v>
      </c>
    </row>
    <row r="3580">
      <c r="A3580" s="323" t="n">
        <v>46201.50424768519</v>
      </c>
      <c r="B3580" s="82" t="n">
        <v>46201</v>
      </c>
      <c r="C3580" t="n">
        <v>387.5</v>
      </c>
      <c r="D3580" t="n">
        <v>832.5</v>
      </c>
      <c r="E3580" t="n">
        <v>5.3</v>
      </c>
      <c r="F3580" t="n">
        <v>10.4</v>
      </c>
      <c r="G3580" t="n">
        <v>0.4654654654654655</v>
      </c>
      <c r="H3580" t="n">
        <v>0.5345345345345346</v>
      </c>
      <c r="I3580" t="n">
        <v>0.5096153846153846</v>
      </c>
      <c r="J3580" t="n">
        <v>0.4903846153846154</v>
      </c>
      <c r="K3580" t="n">
        <v>0.2372083622083622</v>
      </c>
      <c r="L3580" t="n">
        <v>0.2724070224070224</v>
      </c>
      <c r="M3580" t="n">
        <v>0.4903846153846154</v>
      </c>
    </row>
    <row r="3581">
      <c r="A3581" s="323" t="n">
        <v>46202.26741898148</v>
      </c>
      <c r="B3581" s="82" t="n">
        <v>46202</v>
      </c>
      <c r="C3581" t="n">
        <v>374.5</v>
      </c>
      <c r="D3581" t="n">
        <v>814.2</v>
      </c>
      <c r="E3581" t="n">
        <v>5.1</v>
      </c>
      <c r="F3581" t="n">
        <v>10.8</v>
      </c>
      <c r="G3581" t="n">
        <v>0.459960697617293</v>
      </c>
      <c r="H3581" t="n">
        <v>0.540039302382707</v>
      </c>
      <c r="I3581" t="n">
        <v>0.4722222222222222</v>
      </c>
      <c r="J3581" t="n">
        <v>0.5277777777777778</v>
      </c>
      <c r="K3581" t="n">
        <v>0.2172036627637217</v>
      </c>
      <c r="L3581" t="n">
        <v>0.2550185594585005</v>
      </c>
      <c r="M3581" t="n">
        <v>0.5277777777777778</v>
      </c>
    </row>
    <row r="3582">
      <c r="A3582" s="323" t="n">
        <v>46202.32453703704</v>
      </c>
      <c r="B3582" s="82" t="n">
        <v>46202</v>
      </c>
      <c r="C3582" t="n">
        <v>386.5</v>
      </c>
      <c r="D3582" t="n">
        <v>825.3</v>
      </c>
      <c r="E3582" t="n">
        <v>5.1</v>
      </c>
      <c r="F3582" t="n">
        <v>10.9</v>
      </c>
      <c r="G3582" t="n">
        <v>0.468314552284018</v>
      </c>
      <c r="H3582" t="n">
        <v>0.531685447715982</v>
      </c>
      <c r="I3582" t="n">
        <v>0.4678899082568807</v>
      </c>
      <c r="J3582" t="n">
        <v>0.5321100917431193</v>
      </c>
      <c r="K3582" t="n">
        <v>0.2191196529035313</v>
      </c>
      <c r="L3582" t="n">
        <v>0.2487702553533494</v>
      </c>
      <c r="M3582" t="n">
        <v>0.5321100917431193</v>
      </c>
    </row>
    <row r="3583">
      <c r="A3583" s="323" t="n">
        <v>46202.36319444444</v>
      </c>
      <c r="B3583" s="82" t="n">
        <v>46202</v>
      </c>
      <c r="C3583" t="n">
        <v>389.2</v>
      </c>
      <c r="D3583" t="n">
        <v>822.4</v>
      </c>
      <c r="E3583" t="n">
        <v>5.1</v>
      </c>
      <c r="F3583" t="n">
        <v>11</v>
      </c>
      <c r="G3583" t="n">
        <v>0.4732490272373541</v>
      </c>
      <c r="H3583" t="n">
        <v>0.5267509727626459</v>
      </c>
      <c r="I3583" t="n">
        <v>0.4636363636363636</v>
      </c>
      <c r="J3583" t="n">
        <v>0.5363636363636364</v>
      </c>
      <c r="K3583" t="n">
        <v>0.2194154580827732</v>
      </c>
      <c r="L3583" t="n">
        <v>0.2442209055535904</v>
      </c>
      <c r="M3583" t="n">
        <v>0.5363636363636364</v>
      </c>
    </row>
    <row r="3584">
      <c r="A3584" s="323" t="n">
        <v>46202.39305555556</v>
      </c>
      <c r="B3584" s="82" t="n">
        <v>46202</v>
      </c>
      <c r="C3584" t="n">
        <v>384.4</v>
      </c>
      <c r="D3584" t="n">
        <v>826.6</v>
      </c>
      <c r="E3584" t="n">
        <v>5</v>
      </c>
      <c r="F3584" t="n">
        <v>10.6</v>
      </c>
      <c r="G3584" t="n">
        <v>0.4650375030244374</v>
      </c>
      <c r="H3584" t="n">
        <v>0.5349624969755626</v>
      </c>
      <c r="I3584" t="n">
        <v>0.4716981132075472</v>
      </c>
      <c r="J3584" t="n">
        <v>0.5283018867924528</v>
      </c>
      <c r="K3584" t="n">
        <v>0.2193573127473761</v>
      </c>
      <c r="L3584" t="n">
        <v>0.252340800460171</v>
      </c>
      <c r="M3584" t="n">
        <v>0.5283018867924528</v>
      </c>
    </row>
    <row r="3585">
      <c r="A3585" s="323" t="n">
        <v>46202.43962962963</v>
      </c>
      <c r="B3585" s="82" t="n">
        <v>46202</v>
      </c>
      <c r="C3585" t="n">
        <v>384.6</v>
      </c>
      <c r="D3585" t="n">
        <v>820.3</v>
      </c>
      <c r="E3585" t="n">
        <v>5.1</v>
      </c>
      <c r="F3585" t="n">
        <v>10.8</v>
      </c>
      <c r="G3585" t="n">
        <v>0.468852858710228</v>
      </c>
      <c r="H3585" t="n">
        <v>0.531147141289772</v>
      </c>
      <c r="I3585" t="n">
        <v>0.4722222222222222</v>
      </c>
      <c r="J3585" t="n">
        <v>0.5277777777777778</v>
      </c>
      <c r="K3585" t="n">
        <v>0.2214027388353854</v>
      </c>
      <c r="L3585" t="n">
        <v>0.2508194833868367</v>
      </c>
      <c r="M3585" t="n">
        <v>0.5277777777777778</v>
      </c>
    </row>
    <row r="3586">
      <c r="A3586" s="323" t="n">
        <v>46202.47280092593</v>
      </c>
      <c r="B3586" s="82" t="n">
        <v>46202</v>
      </c>
      <c r="C3586" t="n">
        <v>383.8</v>
      </c>
      <c r="D3586" t="n">
        <v>813.3</v>
      </c>
      <c r="E3586" t="n">
        <v>5.1</v>
      </c>
      <c r="F3586" t="n">
        <v>10.4</v>
      </c>
      <c r="G3586" t="n">
        <v>0.471904586253535</v>
      </c>
      <c r="H3586" t="n">
        <v>0.528095413746465</v>
      </c>
      <c r="I3586" t="n">
        <v>0.4903846153846153</v>
      </c>
      <c r="J3586" t="n">
        <v>0.5096153846153847</v>
      </c>
      <c r="K3586" t="n">
        <v>0.2314147490281758</v>
      </c>
      <c r="L3586" t="n">
        <v>0.2589698663564395</v>
      </c>
      <c r="M3586" t="n">
        <v>0.5096153846153847</v>
      </c>
    </row>
    <row r="3587">
      <c r="A3587" s="323" t="n">
        <v>46202.53880787037</v>
      </c>
      <c r="B3587" s="82" t="n">
        <v>46202</v>
      </c>
      <c r="C3587" t="n">
        <v>385.4</v>
      </c>
      <c r="D3587" t="n">
        <v>818.2</v>
      </c>
      <c r="E3587" t="n">
        <v>5.1</v>
      </c>
      <c r="F3587" t="n">
        <v>10.5</v>
      </c>
      <c r="G3587" t="n">
        <v>0.4710339770227328</v>
      </c>
      <c r="H3587" t="n">
        <v>0.5289660229772672</v>
      </c>
      <c r="I3587" t="n">
        <v>0.4857142857142857</v>
      </c>
      <c r="J3587" t="n">
        <v>0.5142857142857143</v>
      </c>
      <c r="K3587" t="n">
        <v>0.2287879316967559</v>
      </c>
      <c r="L3587" t="n">
        <v>0.2569263540175298</v>
      </c>
      <c r="M3587" t="n">
        <v>0.5142857142857143</v>
      </c>
    </row>
    <row r="3588">
      <c r="A3588" s="323" t="n">
        <v>46203.28038194445</v>
      </c>
      <c r="B3588" s="82" t="n">
        <v>46203</v>
      </c>
      <c r="C3588" t="n">
        <v>392.4</v>
      </c>
      <c r="D3588" t="n">
        <v>817.1</v>
      </c>
      <c r="E3588" t="n">
        <v>5.3</v>
      </c>
      <c r="F3588" t="n">
        <v>10.2</v>
      </c>
      <c r="G3588" t="n">
        <v>0.4802349773589524</v>
      </c>
      <c r="H3588" t="n">
        <v>0.5197650226410476</v>
      </c>
      <c r="I3588" t="n">
        <v>0.5196078431372549</v>
      </c>
      <c r="J3588" t="n">
        <v>0.4803921568627451</v>
      </c>
      <c r="K3588" t="n">
        <v>0.2495338607845537</v>
      </c>
      <c r="L3588" t="n">
        <v>0.2700739823527012</v>
      </c>
      <c r="M3588" t="n">
        <v>0.4803921568627451</v>
      </c>
    </row>
    <row r="3589">
      <c r="A3589" s="323" t="n">
        <v>46203.33297453704</v>
      </c>
      <c r="B3589" s="82" t="n">
        <v>46203</v>
      </c>
      <c r="C3589" t="n">
        <v>390.5</v>
      </c>
      <c r="D3589" t="n">
        <v>820.2</v>
      </c>
      <c r="E3589" t="n">
        <v>5.2</v>
      </c>
      <c r="F3589" t="n">
        <v>10.4</v>
      </c>
      <c r="G3589" t="n">
        <v>0.4761033894172153</v>
      </c>
      <c r="H3589" t="n">
        <v>0.5238966105827847</v>
      </c>
      <c r="I3589" t="n">
        <v>0.5</v>
      </c>
      <c r="J3589" t="n">
        <v>0.5</v>
      </c>
      <c r="K3589" t="n">
        <v>0.2380516947086077</v>
      </c>
      <c r="L3589" t="n">
        <v>0.2619483052913923</v>
      </c>
      <c r="M3589" t="n">
        <v>0.5</v>
      </c>
    </row>
    <row r="3590">
      <c r="A3590" s="323" t="n">
        <v>46203.35423611111</v>
      </c>
      <c r="B3590" s="82" t="n">
        <v>46203</v>
      </c>
      <c r="C3590" t="n">
        <v>410.3</v>
      </c>
      <c r="D3590" t="n">
        <v>834.3</v>
      </c>
      <c r="E3590" t="n">
        <v>5.2</v>
      </c>
      <c r="F3590" t="n">
        <v>10.2</v>
      </c>
      <c r="G3590" t="n">
        <v>0.4917895241519837</v>
      </c>
      <c r="H3590" t="n">
        <v>0.5082104758480163</v>
      </c>
      <c r="I3590" t="n">
        <v>0.5098039215686275</v>
      </c>
      <c r="J3590" t="n">
        <v>0.4901960784313725</v>
      </c>
      <c r="K3590" t="n">
        <v>0.2507162279990506</v>
      </c>
      <c r="L3590" t="n">
        <v>0.2590876935695769</v>
      </c>
      <c r="M3590" t="n">
        <v>0.4901960784313725</v>
      </c>
    </row>
    <row r="3591">
      <c r="A3591" s="323" t="n">
        <v>46203.39362268519</v>
      </c>
      <c r="B3591" s="82" t="n">
        <v>46203</v>
      </c>
      <c r="C3591" t="n">
        <v>405.2</v>
      </c>
      <c r="D3591" t="n">
        <v>836.2</v>
      </c>
      <c r="E3591" t="n">
        <v>5.3</v>
      </c>
      <c r="F3591" t="n">
        <v>10.5</v>
      </c>
      <c r="G3591" t="n">
        <v>0.4845730686438651</v>
      </c>
      <c r="H3591" t="n">
        <v>0.5154269313561349</v>
      </c>
      <c r="I3591" t="n">
        <v>0.5047619047619047</v>
      </c>
      <c r="J3591" t="n">
        <v>0.4952380952380953</v>
      </c>
      <c r="K3591" t="n">
        <v>0.2445940251249986</v>
      </c>
      <c r="L3591" t="n">
        <v>0.2601678796369062</v>
      </c>
      <c r="M3591" t="n">
        <v>0.4952380952380953</v>
      </c>
    </row>
    <row r="3592">
      <c r="A3592" s="323" t="n">
        <v>46203.42819444444</v>
      </c>
      <c r="B3592" s="82" t="n">
        <v>46203</v>
      </c>
      <c r="C3592" t="n">
        <v>397.3</v>
      </c>
      <c r="D3592" t="n">
        <v>821.1</v>
      </c>
      <c r="E3592" t="n">
        <v>5.1</v>
      </c>
      <c r="F3592" t="n">
        <v>10.2</v>
      </c>
      <c r="G3592" t="n">
        <v>0.4838631104615759</v>
      </c>
      <c r="H3592" t="n">
        <v>0.5161368895384241</v>
      </c>
      <c r="I3592" t="n">
        <v>0.5</v>
      </c>
      <c r="J3592" t="n">
        <v>0.5</v>
      </c>
      <c r="K3592" t="n">
        <v>0.241931555230788</v>
      </c>
      <c r="L3592" t="n">
        <v>0.258068444769212</v>
      </c>
      <c r="M3592" t="n">
        <v>0.5</v>
      </c>
    </row>
    <row r="3593">
      <c r="A3593" s="323" t="n">
        <v>46203.47627314815</v>
      </c>
      <c r="B3593" s="82" t="n">
        <v>46203</v>
      </c>
      <c r="C3593" t="n">
        <v>393.4</v>
      </c>
      <c r="D3593" t="n">
        <v>825.2</v>
      </c>
      <c r="E3593" t="n">
        <v>5.2</v>
      </c>
      <c r="F3593" t="n">
        <v>10.4</v>
      </c>
      <c r="G3593" t="n">
        <v>0.4767329132331555</v>
      </c>
      <c r="H3593" t="n">
        <v>0.5232670867668444</v>
      </c>
      <c r="I3593" t="n">
        <v>0.5</v>
      </c>
      <c r="J3593" t="n">
        <v>0.5</v>
      </c>
      <c r="K3593" t="n">
        <v>0.2383664566165778</v>
      </c>
      <c r="L3593" t="n">
        <v>0.2616335433834222</v>
      </c>
      <c r="M3593" t="n">
        <v>0.5</v>
      </c>
    </row>
    <row r="3594">
      <c r="A3594" s="323" t="n">
        <v>46203.52276620371</v>
      </c>
      <c r="B3594" s="82" t="n">
        <v>46203</v>
      </c>
      <c r="C3594" t="n">
        <v>380.3</v>
      </c>
      <c r="D3594" t="n">
        <v>823.4</v>
      </c>
      <c r="E3594" t="n">
        <v>5.3</v>
      </c>
      <c r="F3594" t="n">
        <v>10.5</v>
      </c>
      <c r="G3594" t="n">
        <v>0.4618654359970853</v>
      </c>
      <c r="H3594" t="n">
        <v>0.5381345640029147</v>
      </c>
      <c r="I3594" t="n">
        <v>0.5047619047619047</v>
      </c>
      <c r="J3594" t="n">
        <v>0.4952380952380953</v>
      </c>
      <c r="K3594" t="n">
        <v>0.2331320772175764</v>
      </c>
      <c r="L3594" t="n">
        <v>0.2716298275443284</v>
      </c>
      <c r="M3594" t="n">
        <v>0.4952380952380953</v>
      </c>
    </row>
    <row r="3595">
      <c r="A3595" s="323" t="n">
        <v>46204.26621527778</v>
      </c>
      <c r="B3595" s="82" t="n">
        <v>46204</v>
      </c>
      <c r="C3595" t="n">
        <v>396.1</v>
      </c>
      <c r="D3595" t="n">
        <v>843.2</v>
      </c>
      <c r="E3595" t="n">
        <v>5.4</v>
      </c>
      <c r="F3595" t="n">
        <v>10.6</v>
      </c>
      <c r="G3595" t="n">
        <v>0.4697580645161291</v>
      </c>
      <c r="H3595" t="n">
        <v>0.530241935483871</v>
      </c>
      <c r="I3595" t="n">
        <v>0.5094339622641509</v>
      </c>
      <c r="J3595" t="n">
        <v>0.490566037735849</v>
      </c>
      <c r="K3595" t="n">
        <v>0.2393107121119903</v>
      </c>
      <c r="L3595" t="n">
        <v>0.2701232501521607</v>
      </c>
      <c r="M3595" t="n">
        <v>0.490566037735849</v>
      </c>
    </row>
    <row r="3596">
      <c r="A3596" s="323" t="n">
        <v>46204.29319444444</v>
      </c>
      <c r="B3596" s="82" t="n">
        <v>46204</v>
      </c>
      <c r="C3596" t="n">
        <v>392.8</v>
      </c>
      <c r="D3596" t="n">
        <v>841.6</v>
      </c>
      <c r="E3596" t="n">
        <v>5.3</v>
      </c>
      <c r="F3596" t="n">
        <v>10.7</v>
      </c>
      <c r="G3596" t="n">
        <v>0.4667300380228137</v>
      </c>
      <c r="H3596" t="n">
        <v>0.5332699619771863</v>
      </c>
      <c r="I3596" t="n">
        <v>0.4953271028037383</v>
      </c>
      <c r="J3596" t="n">
        <v>0.5046728971962616</v>
      </c>
      <c r="K3596" t="n">
        <v>0.2311840375253189</v>
      </c>
      <c r="L3596" t="n">
        <v>0.2641430652784194</v>
      </c>
      <c r="M3596" t="n">
        <v>0.5046728971962616</v>
      </c>
    </row>
    <row r="3597">
      <c r="A3597" s="323" t="n">
        <v>46204.31655092593</v>
      </c>
      <c r="B3597" s="82" t="n">
        <v>46204</v>
      </c>
      <c r="C3597" t="n">
        <v>383.3</v>
      </c>
      <c r="D3597" t="n">
        <v>813.3</v>
      </c>
      <c r="E3597" t="n">
        <v>5.1</v>
      </c>
      <c r="F3597" t="n">
        <v>10.4</v>
      </c>
      <c r="G3597" t="n">
        <v>0.4712898069593017</v>
      </c>
      <c r="H3597" t="n">
        <v>0.5287101930406983</v>
      </c>
      <c r="I3597" t="n">
        <v>0.4903846153846153</v>
      </c>
      <c r="J3597" t="n">
        <v>0.5096153846153847</v>
      </c>
      <c r="K3597" t="n">
        <v>0.2311132707204268</v>
      </c>
      <c r="L3597" t="n">
        <v>0.2592713446641886</v>
      </c>
      <c r="M3597" t="n">
        <v>0.5096153846153847</v>
      </c>
    </row>
    <row r="3598">
      <c r="A3598" s="323" t="n">
        <v>46204.33994212963</v>
      </c>
      <c r="B3598" s="82" t="n">
        <v>46204</v>
      </c>
      <c r="C3598" t="n">
        <v>391.2</v>
      </c>
      <c r="D3598" t="n">
        <v>839.6</v>
      </c>
      <c r="E3598" t="n">
        <v>5.4</v>
      </c>
      <c r="F3598" t="n">
        <v>10.6</v>
      </c>
      <c r="G3598" t="n">
        <v>0.4659361600762267</v>
      </c>
      <c r="H3598" t="n">
        <v>0.5340638399237733</v>
      </c>
      <c r="I3598" t="n">
        <v>0.5094339622641509</v>
      </c>
      <c r="J3598" t="n">
        <v>0.490566037735849</v>
      </c>
      <c r="K3598" t="n">
        <v>0.2373637041897759</v>
      </c>
      <c r="L3598" t="n">
        <v>0.2720702580743751</v>
      </c>
      <c r="M3598" t="n">
        <v>0.490566037735849</v>
      </c>
    </row>
    <row r="3599">
      <c r="A3599" s="323" t="n">
        <v>46204.37976851852</v>
      </c>
      <c r="B3599" s="82" t="n">
        <v>46204</v>
      </c>
      <c r="C3599" t="n">
        <v>388.5</v>
      </c>
      <c r="D3599" t="n">
        <v>870.1</v>
      </c>
      <c r="E3599" t="n">
        <v>5.2</v>
      </c>
      <c r="F3599" t="n">
        <v>10.4</v>
      </c>
      <c r="G3599" t="n">
        <v>0.4465004022526146</v>
      </c>
      <c r="H3599" t="n">
        <v>0.5534995977473853</v>
      </c>
      <c r="I3599" t="n">
        <v>0.5</v>
      </c>
      <c r="J3599" t="n">
        <v>0.5</v>
      </c>
      <c r="K3599" t="n">
        <v>0.2232502011263073</v>
      </c>
      <c r="L3599" t="n">
        <v>0.2767497988736927</v>
      </c>
      <c r="M3599" t="n">
        <v>0.5</v>
      </c>
    </row>
    <row r="3600">
      <c r="A3600" s="323" t="n">
        <v>46204.42709490741</v>
      </c>
      <c r="B3600" s="82" t="n">
        <v>46204</v>
      </c>
      <c r="C3600" t="n">
        <v>384.7</v>
      </c>
      <c r="D3600" t="n">
        <v>817.9</v>
      </c>
      <c r="E3600" t="n">
        <v>5.1</v>
      </c>
      <c r="F3600" t="n">
        <v>10.3</v>
      </c>
      <c r="G3600" t="n">
        <v>0.4703508986428659</v>
      </c>
      <c r="H3600" t="n">
        <v>0.5296491013571342</v>
      </c>
      <c r="I3600" t="n">
        <v>0.4951456310679611</v>
      </c>
      <c r="J3600" t="n">
        <v>0.5048543689320389</v>
      </c>
      <c r="K3600" t="n">
        <v>0.2328921925319044</v>
      </c>
      <c r="L3600" t="n">
        <v>0.2622534385360567</v>
      </c>
      <c r="M3600" t="n">
        <v>0.5048543689320389</v>
      </c>
    </row>
    <row r="3601">
      <c r="A3601" s="323" t="n">
        <v>46205.2627199074</v>
      </c>
      <c r="B3601" s="82" t="n">
        <v>46205</v>
      </c>
      <c r="C3601" t="n">
        <v>369.8</v>
      </c>
      <c r="D3601" t="n">
        <v>819.4</v>
      </c>
      <c r="E3601" t="n">
        <v>5.1</v>
      </c>
      <c r="F3601" t="n">
        <v>10.8</v>
      </c>
      <c r="G3601" t="n">
        <v>0.4513058335367342</v>
      </c>
      <c r="H3601" t="n">
        <v>0.5486941664632657</v>
      </c>
      <c r="I3601" t="n">
        <v>0.4722222222222222</v>
      </c>
      <c r="J3601" t="n">
        <v>0.5277777777777778</v>
      </c>
      <c r="K3601" t="n">
        <v>0.2131166436145689</v>
      </c>
      <c r="L3601" t="n">
        <v>0.2591055786076532</v>
      </c>
      <c r="M3601" t="n">
        <v>0.5277777777777778</v>
      </c>
    </row>
    <row r="3602">
      <c r="A3602" s="323" t="n">
        <v>46205.30504629629</v>
      </c>
      <c r="B3602" s="82" t="n">
        <v>46205</v>
      </c>
      <c r="C3602" t="n">
        <v>364.5</v>
      </c>
      <c r="D3602" t="n">
        <v>831</v>
      </c>
      <c r="E3602" t="n">
        <v>5.2</v>
      </c>
      <c r="F3602" t="n">
        <v>10.7</v>
      </c>
      <c r="G3602" t="n">
        <v>0.4386281588447654</v>
      </c>
      <c r="H3602" t="n">
        <v>0.5613718411552346</v>
      </c>
      <c r="I3602" t="n">
        <v>0.485981308411215</v>
      </c>
      <c r="J3602" t="n">
        <v>0.514018691588785</v>
      </c>
      <c r="K3602" t="n">
        <v>0.2131650865413813</v>
      </c>
      <c r="L3602" t="n">
        <v>0.2728162218698337</v>
      </c>
      <c r="M3602" t="n">
        <v>0.514018691588785</v>
      </c>
    </row>
    <row r="3603">
      <c r="A3603" s="323" t="n">
        <v>46205.34212962963</v>
      </c>
      <c r="B3603" s="82" t="n">
        <v>46205</v>
      </c>
      <c r="C3603" t="n">
        <v>370.2</v>
      </c>
      <c r="D3603" t="n">
        <v>820.2</v>
      </c>
      <c r="E3603" t="n">
        <v>5.1</v>
      </c>
      <c r="F3603" t="n">
        <v>10.6</v>
      </c>
      <c r="G3603" t="n">
        <v>0.451353328456474</v>
      </c>
      <c r="H3603" t="n">
        <v>0.548646671543526</v>
      </c>
      <c r="I3603" t="n">
        <v>0.4811320754716981</v>
      </c>
      <c r="J3603" t="n">
        <v>0.5188679245283019</v>
      </c>
      <c r="K3603" t="n">
        <v>0.2171605636913224</v>
      </c>
      <c r="L3603" t="n">
        <v>0.2639715117803757</v>
      </c>
      <c r="M3603" t="n">
        <v>0.5188679245283019</v>
      </c>
    </row>
    <row r="3604">
      <c r="A3604" s="323" t="n">
        <v>46205.39039351852</v>
      </c>
      <c r="B3604" s="82" t="n">
        <v>46205</v>
      </c>
      <c r="C3604" t="n">
        <v>369.5</v>
      </c>
      <c r="D3604" t="n">
        <v>821.5</v>
      </c>
      <c r="E3604" t="n">
        <v>5.1</v>
      </c>
      <c r="F3604" t="n">
        <v>10.7</v>
      </c>
      <c r="G3604" t="n">
        <v>0.4497869750456482</v>
      </c>
      <c r="H3604" t="n">
        <v>0.5502130249543518</v>
      </c>
      <c r="I3604" t="n">
        <v>0.4766355140186916</v>
      </c>
      <c r="J3604" t="n">
        <v>0.5233644859813084</v>
      </c>
      <c r="K3604" t="n">
        <v>0.2143844460497949</v>
      </c>
      <c r="L3604" t="n">
        <v>0.2622510679688966</v>
      </c>
      <c r="M3604" t="n">
        <v>0.5233644859813084</v>
      </c>
    </row>
    <row r="3605">
      <c r="A3605" s="323" t="n">
        <v>46205.43511574074</v>
      </c>
      <c r="B3605" s="82" t="n">
        <v>46205</v>
      </c>
      <c r="C3605" t="n">
        <v>375.2</v>
      </c>
      <c r="D3605" t="n">
        <v>823.5</v>
      </c>
      <c r="E3605" t="n">
        <v>5.1</v>
      </c>
      <c r="F3605" t="n">
        <v>10.5</v>
      </c>
      <c r="G3605" t="n">
        <v>0.4556162720097146</v>
      </c>
      <c r="H3605" t="n">
        <v>0.5443837279902853</v>
      </c>
      <c r="I3605" t="n">
        <v>0.4857142857142857</v>
      </c>
      <c r="J3605" t="n">
        <v>0.5142857142857143</v>
      </c>
      <c r="K3605" t="n">
        <v>0.2212993321190042</v>
      </c>
      <c r="L3605" t="n">
        <v>0.2644149535952814</v>
      </c>
      <c r="M3605" t="n">
        <v>0.5142857142857143</v>
      </c>
    </row>
    <row r="3606">
      <c r="A3606" s="323" t="n">
        <v>46205.46288194445</v>
      </c>
      <c r="B3606" s="82" t="n">
        <v>46205</v>
      </c>
      <c r="C3606" t="n">
        <v>382.5</v>
      </c>
      <c r="D3606" t="n">
        <v>820.5</v>
      </c>
      <c r="E3606" t="n">
        <v>5.3</v>
      </c>
      <c r="F3606" t="n">
        <v>10.6</v>
      </c>
      <c r="G3606" t="n">
        <v>0.4661791590493601</v>
      </c>
      <c r="H3606" t="n">
        <v>0.5338208409506399</v>
      </c>
      <c r="I3606" t="n">
        <v>0.5</v>
      </c>
      <c r="J3606" t="n">
        <v>0.5</v>
      </c>
      <c r="K3606" t="n">
        <v>0.2330895795246801</v>
      </c>
      <c r="L3606" t="n">
        <v>0.2669104204753199</v>
      </c>
      <c r="M3606" t="n">
        <v>0.5</v>
      </c>
    </row>
    <row r="3607">
      <c r="A3607" s="323" t="n">
        <v>46207.27290509259</v>
      </c>
      <c r="B3607" s="82" t="n">
        <v>46207</v>
      </c>
      <c r="C3607" t="n">
        <v>387.2</v>
      </c>
      <c r="D3607" t="n">
        <v>846.7</v>
      </c>
      <c r="E3607" t="n">
        <v>5.3</v>
      </c>
      <c r="F3607" t="n">
        <v>10.8</v>
      </c>
      <c r="G3607" t="n">
        <v>0.4573048305184835</v>
      </c>
      <c r="H3607" t="n">
        <v>0.5426951694815165</v>
      </c>
      <c r="I3607" t="n">
        <v>0.4907407407407407</v>
      </c>
      <c r="J3607" t="n">
        <v>0.5092592592592593</v>
      </c>
      <c r="K3607" t="n">
        <v>0.2244181112729595</v>
      </c>
      <c r="L3607" t="n">
        <v>0.2663226294677812</v>
      </c>
      <c r="M3607" t="n">
        <v>0.5092592592592593</v>
      </c>
    </row>
    <row r="3608">
      <c r="A3608" s="323" t="n">
        <v>46207.30140046297</v>
      </c>
      <c r="B3608" s="82" t="n">
        <v>46207</v>
      </c>
      <c r="C3608" t="n">
        <v>385.4</v>
      </c>
      <c r="D3608" t="n">
        <v>840.2</v>
      </c>
      <c r="E3608" t="n">
        <v>5.2</v>
      </c>
      <c r="F3608" t="n">
        <v>10.7</v>
      </c>
      <c r="G3608" t="n">
        <v>0.4587003094501308</v>
      </c>
      <c r="H3608" t="n">
        <v>0.5412996905498692</v>
      </c>
      <c r="I3608" t="n">
        <v>0.485981308411215</v>
      </c>
      <c r="J3608" t="n">
        <v>0.514018691588785</v>
      </c>
      <c r="K3608" t="n">
        <v>0.2229197765552038</v>
      </c>
      <c r="L3608" t="n">
        <v>0.2630615318560112</v>
      </c>
      <c r="M3608" t="n">
        <v>0.514018691588785</v>
      </c>
    </row>
    <row r="3609">
      <c r="A3609" s="323" t="n">
        <v>46207.34805555556</v>
      </c>
      <c r="B3609" s="82" t="n">
        <v>46207</v>
      </c>
      <c r="C3609" t="n">
        <v>383.2</v>
      </c>
      <c r="D3609" t="n">
        <v>821.5</v>
      </c>
      <c r="E3609" t="n">
        <v>5.1</v>
      </c>
      <c r="F3609" t="n">
        <v>10.4</v>
      </c>
      <c r="G3609" t="n">
        <v>0.4664637857577602</v>
      </c>
      <c r="H3609" t="n">
        <v>0.5335362142422398</v>
      </c>
      <c r="I3609" t="n">
        <v>0.4903846153846153</v>
      </c>
      <c r="J3609" t="n">
        <v>0.5096153846153847</v>
      </c>
      <c r="K3609" t="n">
        <v>0.2287466641696708</v>
      </c>
      <c r="L3609" t="n">
        <v>0.2616379512149445</v>
      </c>
      <c r="M3609" t="n">
        <v>0.5096153846153847</v>
      </c>
    </row>
    <row r="3610">
      <c r="A3610" s="323" t="n">
        <v>46207.38056712963</v>
      </c>
      <c r="B3610" s="82" t="n">
        <v>46207</v>
      </c>
      <c r="C3610" t="n">
        <v>385.9</v>
      </c>
      <c r="D3610" t="n">
        <v>825.3</v>
      </c>
      <c r="E3610" t="n">
        <v>5.2</v>
      </c>
      <c r="F3610" t="n">
        <v>10.5</v>
      </c>
      <c r="G3610" t="n">
        <v>0.4675875439234218</v>
      </c>
      <c r="H3610" t="n">
        <v>0.5324124560765782</v>
      </c>
      <c r="I3610" t="n">
        <v>0.4952380952380953</v>
      </c>
      <c r="J3610" t="n">
        <v>0.5047619047619047</v>
      </c>
      <c r="K3610" t="n">
        <v>0.2315671646096946</v>
      </c>
      <c r="L3610" t="n">
        <v>0.2636709306284006</v>
      </c>
      <c r="M3610" t="n">
        <v>0.5047619047619047</v>
      </c>
    </row>
    <row r="3611">
      <c r="A3611" s="323" t="n">
        <v>46207.42684027777</v>
      </c>
      <c r="B3611" s="82" t="n">
        <v>46207</v>
      </c>
      <c r="C3611" t="n">
        <v>385.8</v>
      </c>
      <c r="D3611" t="n">
        <v>830.2</v>
      </c>
      <c r="E3611" t="n">
        <v>5.1</v>
      </c>
      <c r="F3611" t="n">
        <v>10.5</v>
      </c>
      <c r="G3611" t="n">
        <v>0.4647072994459167</v>
      </c>
      <c r="H3611" t="n">
        <v>0.5352927005540834</v>
      </c>
      <c r="I3611" t="n">
        <v>0.4857142857142857</v>
      </c>
      <c r="J3611" t="n">
        <v>0.5142857142857143</v>
      </c>
      <c r="K3611" t="n">
        <v>0.225714974016588</v>
      </c>
      <c r="L3611" t="n">
        <v>0.2599993116976976</v>
      </c>
      <c r="M3611" t="n">
        <v>0.5142857142857143</v>
      </c>
    </row>
    <row r="3612">
      <c r="A3612" s="323" t="n">
        <v>46207.47203703703</v>
      </c>
      <c r="B3612" s="82" t="n">
        <v>46207</v>
      </c>
      <c r="C3612" t="n">
        <v>388.5</v>
      </c>
      <c r="D3612" t="n">
        <v>834.6</v>
      </c>
      <c r="E3612" t="n">
        <v>5.2</v>
      </c>
      <c r="F3612" t="n">
        <v>10.5</v>
      </c>
      <c r="G3612" t="n">
        <v>0.4654924514737599</v>
      </c>
      <c r="H3612" t="n">
        <v>0.5345075485262402</v>
      </c>
      <c r="I3612" t="n">
        <v>0.4952380952380953</v>
      </c>
      <c r="J3612" t="n">
        <v>0.5047619047619047</v>
      </c>
      <c r="K3612" t="n">
        <v>0.2305295950155763</v>
      </c>
      <c r="L3612" t="n">
        <v>0.264708500222519</v>
      </c>
      <c r="M3612" t="n">
        <v>0.5047619047619047</v>
      </c>
    </row>
    <row r="3613">
      <c r="A3613" s="323" t="n">
        <v>46208.3071875</v>
      </c>
      <c r="B3613" s="82" t="n">
        <v>46208</v>
      </c>
      <c r="C3613" t="n">
        <v>388.9</v>
      </c>
      <c r="D3613" t="n">
        <v>819.5</v>
      </c>
      <c r="E3613" t="n">
        <v>5.2</v>
      </c>
      <c r="F3613" t="n">
        <v>10.5</v>
      </c>
      <c r="G3613" t="n">
        <v>0.4745576571079926</v>
      </c>
      <c r="H3613" t="n">
        <v>0.5254423428920073</v>
      </c>
      <c r="I3613" t="n">
        <v>0.4952380952380953</v>
      </c>
      <c r="J3613" t="n">
        <v>0.5047619047619047</v>
      </c>
      <c r="K3613" t="n">
        <v>0.2350190301868154</v>
      </c>
      <c r="L3613" t="n">
        <v>0.2602190650512798</v>
      </c>
      <c r="M3613" t="n">
        <v>0.5047619047619047</v>
      </c>
    </row>
    <row r="3614">
      <c r="A3614" s="323" t="n">
        <v>46208.33582175926</v>
      </c>
      <c r="B3614" s="82" t="n">
        <v>46208</v>
      </c>
      <c r="C3614" t="n">
        <v>390.5</v>
      </c>
      <c r="D3614" t="n">
        <v>822.3</v>
      </c>
      <c r="E3614" t="n">
        <v>5.1</v>
      </c>
      <c r="F3614" t="n">
        <v>10.4</v>
      </c>
      <c r="G3614" t="n">
        <v>0.4748875106408854</v>
      </c>
      <c r="H3614" t="n">
        <v>0.5251124893591147</v>
      </c>
      <c r="I3614" t="n">
        <v>0.4903846153846153</v>
      </c>
      <c r="J3614" t="n">
        <v>0.5096153846153847</v>
      </c>
      <c r="K3614" t="n">
        <v>0.232877529256588</v>
      </c>
      <c r="L3614" t="n">
        <v>0.2575070861280274</v>
      </c>
      <c r="M3614" t="n">
        <v>0.5096153846153847</v>
      </c>
    </row>
    <row r="3615">
      <c r="A3615" s="323" t="n">
        <v>46208.39327546296</v>
      </c>
      <c r="B3615" s="82" t="n">
        <v>46208</v>
      </c>
      <c r="C3615" t="n">
        <v>397.2</v>
      </c>
      <c r="D3615" t="n">
        <v>822.2</v>
      </c>
      <c r="E3615" t="n">
        <v>5.1</v>
      </c>
      <c r="F3615" t="n">
        <v>10.3</v>
      </c>
      <c r="G3615" t="n">
        <v>0.4830941376793967</v>
      </c>
      <c r="H3615" t="n">
        <v>0.5169058623206033</v>
      </c>
      <c r="I3615" t="n">
        <v>0.4951456310679611</v>
      </c>
      <c r="J3615" t="n">
        <v>0.5048543689320389</v>
      </c>
      <c r="K3615" t="n">
        <v>0.2392019516664974</v>
      </c>
      <c r="L3615" t="n">
        <v>0.2559436794014637</v>
      </c>
      <c r="M3615" t="n">
        <v>0.5048543689320389</v>
      </c>
    </row>
    <row r="3616">
      <c r="A3616" s="323" t="n">
        <v>46209.04570601852</v>
      </c>
      <c r="B3616" s="82" t="n">
        <v>46209</v>
      </c>
      <c r="C3616" t="n">
        <v>378.8</v>
      </c>
      <c r="D3616" t="n">
        <v>812.1</v>
      </c>
      <c r="E3616" t="n">
        <v>5.1</v>
      </c>
      <c r="F3616" t="n">
        <v>10.5</v>
      </c>
      <c r="G3616" t="n">
        <v>0.4664450190863194</v>
      </c>
      <c r="H3616" t="n">
        <v>0.5335549809136806</v>
      </c>
      <c r="I3616" t="n">
        <v>0.4857142857142857</v>
      </c>
      <c r="J3616" t="n">
        <v>0.5142857142857143</v>
      </c>
      <c r="K3616" t="n">
        <v>0.226559009270498</v>
      </c>
      <c r="L3616" t="n">
        <v>0.2591552764437877</v>
      </c>
      <c r="M3616" t="n">
        <v>0.5142857142857143</v>
      </c>
    </row>
    <row r="3617">
      <c r="A3617" s="323" t="n">
        <v>46209.08</v>
      </c>
      <c r="B3617" s="82" t="n">
        <v>46209</v>
      </c>
      <c r="C3617" t="n">
        <v>382.4</v>
      </c>
      <c r="D3617" t="n">
        <v>818.3</v>
      </c>
      <c r="E3617" t="n">
        <v>5.1</v>
      </c>
      <c r="F3617" t="n">
        <v>10.6</v>
      </c>
      <c r="G3617" t="n">
        <v>0.4673102774043749</v>
      </c>
      <c r="H3617" t="n">
        <v>0.5326897225956251</v>
      </c>
      <c r="I3617" t="n">
        <v>0.4811320754716981</v>
      </c>
      <c r="J3617" t="n">
        <v>0.5188679245283019</v>
      </c>
      <c r="K3617" t="n">
        <v>0.2248379636568219</v>
      </c>
      <c r="L3617" t="n">
        <v>0.2562941118148762</v>
      </c>
      <c r="M3617" t="n">
        <v>0.5188679245283019</v>
      </c>
    </row>
    <row r="3618">
      <c r="A3618" s="323" t="n">
        <v>46209.10890046296</v>
      </c>
      <c r="B3618" s="82" t="n">
        <v>46209</v>
      </c>
      <c r="C3618" t="n">
        <v>387.7</v>
      </c>
      <c r="D3618" t="n">
        <v>816.9</v>
      </c>
      <c r="E3618" t="n">
        <v>5.3</v>
      </c>
      <c r="F3618" t="n">
        <v>10.4</v>
      </c>
      <c r="G3618" t="n">
        <v>0.4745990941363692</v>
      </c>
      <c r="H3618" t="n">
        <v>0.5254009058636308</v>
      </c>
      <c r="I3618" t="n">
        <v>0.5096153846153846</v>
      </c>
      <c r="J3618" t="n">
        <v>0.4903846153846154</v>
      </c>
      <c r="K3618" t="n">
        <v>0.2418629998964189</v>
      </c>
      <c r="L3618" t="n">
        <v>0.2677523847189657</v>
      </c>
      <c r="M3618" t="n">
        <v>0.4903846153846154</v>
      </c>
    </row>
    <row r="3619">
      <c r="A3619" s="323" t="n">
        <v>46209.15731481482</v>
      </c>
      <c r="B3619" s="82" t="n">
        <v>46209</v>
      </c>
      <c r="C3619" t="n">
        <v>385.4</v>
      </c>
      <c r="D3619" t="n">
        <v>820.3</v>
      </c>
      <c r="E3619" t="n">
        <v>5.2</v>
      </c>
      <c r="F3619" t="n">
        <v>10.5</v>
      </c>
      <c r="G3619" t="n">
        <v>0.4698281116664635</v>
      </c>
      <c r="H3619" t="n">
        <v>0.5301718883335366</v>
      </c>
      <c r="I3619" t="n">
        <v>0.4952380952380953</v>
      </c>
      <c r="J3619" t="n">
        <v>0.5047619047619047</v>
      </c>
      <c r="K3619" t="n">
        <v>0.2326767791110105</v>
      </c>
      <c r="L3619" t="n">
        <v>0.2625613161270848</v>
      </c>
      <c r="M3619" t="n">
        <v>0.5047619047619047</v>
      </c>
    </row>
    <row r="3620">
      <c r="A3620" s="323" t="n">
        <v>46209.21159722222</v>
      </c>
      <c r="B3620" s="82" t="n">
        <v>46209</v>
      </c>
      <c r="C3620" t="n">
        <v>372.4</v>
      </c>
      <c r="D3620" t="n">
        <v>824.5</v>
      </c>
      <c r="E3620" t="n">
        <v>5.2</v>
      </c>
      <c r="F3620" t="n">
        <v>10.8</v>
      </c>
      <c r="G3620" t="n">
        <v>0.4516676773802304</v>
      </c>
      <c r="H3620" t="n">
        <v>0.5483323226197696</v>
      </c>
      <c r="I3620" t="n">
        <v>0.4814814814814815</v>
      </c>
      <c r="J3620" t="n">
        <v>0.5185185185185185</v>
      </c>
      <c r="K3620" t="n">
        <v>0.2174696224423331</v>
      </c>
      <c r="L3620" t="n">
        <v>0.2640118590391483</v>
      </c>
      <c r="M3620" t="n">
        <v>0.5185185185185185</v>
      </c>
    </row>
    <row r="3621">
      <c r="A3621" s="323" t="n">
        <v>46209.25579861111</v>
      </c>
      <c r="B3621" s="82" t="n">
        <v>46209</v>
      </c>
      <c r="C3621" t="n">
        <v>380.5</v>
      </c>
      <c r="D3621" t="n">
        <v>822.8</v>
      </c>
      <c r="E3621" t="n">
        <v>5.1</v>
      </c>
      <c r="F3621" t="n">
        <v>10.6</v>
      </c>
      <c r="G3621" t="n">
        <v>0.4624453087019932</v>
      </c>
      <c r="H3621" t="n">
        <v>0.5375546912980068</v>
      </c>
      <c r="I3621" t="n">
        <v>0.4811320754716981</v>
      </c>
      <c r="J3621" t="n">
        <v>0.5188679245283019</v>
      </c>
      <c r="K3621" t="n">
        <v>0.2224972711679402</v>
      </c>
      <c r="L3621" t="n">
        <v>0.258634804303758</v>
      </c>
      <c r="M3621" t="n">
        <v>0.5188679245283019</v>
      </c>
    </row>
    <row r="3622">
      <c r="A3622" s="323" t="n">
        <v>46210.04570601852</v>
      </c>
      <c r="B3622" s="82" t="n">
        <v>46210</v>
      </c>
      <c r="C3622" t="n">
        <v>360.2</v>
      </c>
      <c r="D3622" t="n">
        <v>828.9</v>
      </c>
      <c r="E3622" t="n">
        <v>5.3</v>
      </c>
      <c r="F3622" t="n">
        <v>10.6</v>
      </c>
      <c r="G3622" t="n">
        <v>0.4345518156593075</v>
      </c>
      <c r="H3622" t="n">
        <v>0.5654481843406924</v>
      </c>
      <c r="I3622" t="n">
        <v>0.5</v>
      </c>
      <c r="J3622" t="n">
        <v>0.5</v>
      </c>
      <c r="K3622" t="n">
        <v>0.2172759078296538</v>
      </c>
      <c r="L3622" t="n">
        <v>0.2827240921703462</v>
      </c>
      <c r="M3622" t="n">
        <v>0.5</v>
      </c>
    </row>
    <row r="3623">
      <c r="A3623" s="323" t="n">
        <v>46210.12987268518</v>
      </c>
      <c r="B3623" s="82" t="n">
        <v>46210</v>
      </c>
      <c r="C3623" t="n">
        <v>355.2</v>
      </c>
      <c r="D3623" t="n">
        <v>818.2</v>
      </c>
      <c r="E3623" t="n">
        <v>5.2</v>
      </c>
      <c r="F3623" t="n">
        <v>10.7</v>
      </c>
      <c r="G3623" t="n">
        <v>0.4341236861403079</v>
      </c>
      <c r="H3623" t="n">
        <v>0.5658763138596921</v>
      </c>
      <c r="I3623" t="n">
        <v>0.485981308411215</v>
      </c>
      <c r="J3623" t="n">
        <v>0.514018691588785</v>
      </c>
      <c r="K3623" t="n">
        <v>0.2109759970027665</v>
      </c>
      <c r="L3623" t="n">
        <v>0.2750053114084485</v>
      </c>
      <c r="M3623" t="n">
        <v>0.514018691588785</v>
      </c>
    </row>
    <row r="3624">
      <c r="A3624" s="323" t="n">
        <v>46210.1597337963</v>
      </c>
      <c r="B3624" s="82" t="n">
        <v>46210</v>
      </c>
      <c r="C3624" t="n">
        <v>370.4</v>
      </c>
      <c r="D3624" t="n">
        <v>822.3</v>
      </c>
      <c r="E3624" t="n">
        <v>5.1</v>
      </c>
      <c r="F3624" t="n">
        <v>10.5</v>
      </c>
      <c r="G3624" t="n">
        <v>0.4504438769305606</v>
      </c>
      <c r="H3624" t="n">
        <v>0.5495561230694394</v>
      </c>
      <c r="I3624" t="n">
        <v>0.4857142857142857</v>
      </c>
      <c r="J3624" t="n">
        <v>0.5142857142857143</v>
      </c>
      <c r="K3624" t="n">
        <v>0.2187870259377008</v>
      </c>
      <c r="L3624" t="n">
        <v>0.2669272597765848</v>
      </c>
      <c r="M3624" t="n">
        <v>0.5142857142857143</v>
      </c>
    </row>
    <row r="3625">
      <c r="A3625" s="323" t="n">
        <v>46210.19444444445</v>
      </c>
      <c r="B3625" s="82" t="n">
        <v>46210</v>
      </c>
      <c r="C3625" t="n">
        <v>366.5</v>
      </c>
      <c r="D3625" t="n">
        <v>812.8</v>
      </c>
      <c r="E3625" t="n">
        <v>5.2</v>
      </c>
      <c r="F3625" t="n">
        <v>10.6</v>
      </c>
      <c r="G3625" t="n">
        <v>0.4509104330708661</v>
      </c>
      <c r="H3625" t="n">
        <v>0.5490895669291338</v>
      </c>
      <c r="I3625" t="n">
        <v>0.4905660377358491</v>
      </c>
      <c r="J3625" t="n">
        <v>0.5094339622641509</v>
      </c>
      <c r="K3625" t="n">
        <v>0.2212013445253306</v>
      </c>
      <c r="L3625" t="n">
        <v>0.2693646932105185</v>
      </c>
      <c r="M3625" t="n">
        <v>0.5094339622641509</v>
      </c>
    </row>
    <row r="3626">
      <c r="A3626" s="323" t="n">
        <v>46210.23519675926</v>
      </c>
      <c r="B3626" s="82" t="n">
        <v>46210</v>
      </c>
      <c r="C3626" t="n">
        <v>360.4</v>
      </c>
      <c r="D3626" t="n">
        <v>823.6</v>
      </c>
      <c r="E3626" t="n">
        <v>5.2</v>
      </c>
      <c r="F3626" t="n">
        <v>10.4</v>
      </c>
      <c r="G3626" t="n">
        <v>0.437591063623118</v>
      </c>
      <c r="H3626" t="n">
        <v>0.5624089363768821</v>
      </c>
      <c r="I3626" t="n">
        <v>0.5</v>
      </c>
      <c r="J3626" t="n">
        <v>0.5</v>
      </c>
      <c r="K3626" t="n">
        <v>0.218795531811559</v>
      </c>
      <c r="L3626" t="n">
        <v>0.281204468188441</v>
      </c>
      <c r="M3626" t="n">
        <v>0.5</v>
      </c>
    </row>
    <row r="3627">
      <c r="A3627" s="323" t="n">
        <v>46210.28793981481</v>
      </c>
      <c r="B3627" s="82" t="n">
        <v>46210</v>
      </c>
      <c r="C3627" t="n">
        <v>365.5</v>
      </c>
      <c r="D3627" t="n">
        <v>825.4</v>
      </c>
      <c r="E3627" t="n">
        <v>5.2</v>
      </c>
      <c r="F3627" t="n">
        <v>10.5</v>
      </c>
      <c r="G3627" t="n">
        <v>0.4428156045553671</v>
      </c>
      <c r="H3627" t="n">
        <v>0.5571843954446329</v>
      </c>
      <c r="I3627" t="n">
        <v>0.4952380952380953</v>
      </c>
      <c r="J3627" t="n">
        <v>0.5047619047619047</v>
      </c>
      <c r="K3627" t="n">
        <v>0.2192991565417056</v>
      </c>
      <c r="L3627" t="n">
        <v>0.2759389386963896</v>
      </c>
      <c r="M3627" t="n">
        <v>0.5047619047619047</v>
      </c>
    </row>
    <row r="3628">
      <c r="A3628" s="323" t="n">
        <v>46211.05885416667</v>
      </c>
      <c r="B3628" s="82" t="n">
        <v>46211</v>
      </c>
      <c r="C3628" t="n">
        <v>376.3</v>
      </c>
      <c r="D3628" t="n">
        <v>827.2</v>
      </c>
      <c r="E3628" t="n">
        <v>5.3</v>
      </c>
      <c r="F3628" t="n">
        <v>10.6</v>
      </c>
      <c r="G3628" t="n">
        <v>0.4549081237911025</v>
      </c>
      <c r="H3628" t="n">
        <v>0.5450918762088975</v>
      </c>
      <c r="I3628" t="n">
        <v>0.5</v>
      </c>
      <c r="J3628" t="n">
        <v>0.5</v>
      </c>
      <c r="K3628" t="n">
        <v>0.2274540618955513</v>
      </c>
      <c r="L3628" t="n">
        <v>0.2725459381044488</v>
      </c>
      <c r="M3628" t="n">
        <v>0.5</v>
      </c>
    </row>
    <row r="3629">
      <c r="A3629" s="323" t="n">
        <v>46211.1213425926</v>
      </c>
      <c r="B3629" s="82" t="n">
        <v>46211</v>
      </c>
      <c r="C3629" t="n">
        <v>384.6</v>
      </c>
      <c r="D3629" t="n">
        <v>828.1</v>
      </c>
      <c r="E3629" t="n">
        <v>5</v>
      </c>
      <c r="F3629" t="n">
        <v>10.6</v>
      </c>
      <c r="G3629" t="n">
        <v>0.46443666223886</v>
      </c>
      <c r="H3629" t="n">
        <v>0.53556333776114</v>
      </c>
      <c r="I3629" t="n">
        <v>0.4716981132075472</v>
      </c>
      <c r="J3629" t="n">
        <v>0.5283018867924528</v>
      </c>
      <c r="K3629" t="n">
        <v>0.2190738972824812</v>
      </c>
      <c r="L3629" t="n">
        <v>0.252624215925066</v>
      </c>
      <c r="M3629" t="n">
        <v>0.5283018867924528</v>
      </c>
    </row>
    <row r="3630">
      <c r="A3630" s="323" t="n">
        <v>46211.17241898148</v>
      </c>
      <c r="B3630" s="82" t="n">
        <v>46211</v>
      </c>
      <c r="C3630" t="n">
        <v>372.1</v>
      </c>
      <c r="D3630" t="n">
        <v>805.3</v>
      </c>
      <c r="E3630" t="n">
        <v>5.3</v>
      </c>
      <c r="F3630" t="n">
        <v>10.5</v>
      </c>
      <c r="G3630" t="n">
        <v>0.4620638271451634</v>
      </c>
      <c r="H3630" t="n">
        <v>0.5379361728548366</v>
      </c>
      <c r="I3630" t="n">
        <v>0.5047619047619047</v>
      </c>
      <c r="J3630" t="n">
        <v>0.4952380952380953</v>
      </c>
      <c r="K3630" t="n">
        <v>0.2332322175113682</v>
      </c>
      <c r="L3630" t="n">
        <v>0.2715296872505366</v>
      </c>
      <c r="M3630" t="n">
        <v>0.4952380952380953</v>
      </c>
    </row>
    <row r="3631">
      <c r="A3631" s="323" t="n">
        <v>46211.20168981481</v>
      </c>
      <c r="B3631" s="82" t="n">
        <v>46211</v>
      </c>
      <c r="C3631" t="n">
        <v>366.4</v>
      </c>
      <c r="D3631" t="n">
        <v>825.3</v>
      </c>
      <c r="E3631" t="n">
        <v>5.5</v>
      </c>
      <c r="F3631" t="n">
        <v>10.5</v>
      </c>
      <c r="G3631" t="n">
        <v>0.443959772204047</v>
      </c>
      <c r="H3631" t="n">
        <v>0.556040227795953</v>
      </c>
      <c r="I3631" t="n">
        <v>0.5238095238095238</v>
      </c>
      <c r="J3631" t="n">
        <v>0.4761904761904762</v>
      </c>
      <c r="K3631" t="n">
        <v>0.2325503568687866</v>
      </c>
      <c r="L3631" t="n">
        <v>0.2912591669407373</v>
      </c>
      <c r="M3631" t="n">
        <v>0.4761904761904762</v>
      </c>
    </row>
    <row r="3632">
      <c r="A3632" s="323" t="n">
        <v>46211.23875</v>
      </c>
      <c r="B3632" s="82" t="n">
        <v>46211</v>
      </c>
      <c r="C3632" t="n">
        <v>362.2</v>
      </c>
      <c r="D3632" t="n">
        <v>819.1</v>
      </c>
      <c r="E3632" t="n">
        <v>5.1</v>
      </c>
      <c r="F3632" t="n">
        <v>10.6</v>
      </c>
      <c r="G3632" t="n">
        <v>0.442192650470028</v>
      </c>
      <c r="H3632" t="n">
        <v>0.5578073495299719</v>
      </c>
      <c r="I3632" t="n">
        <v>0.4811320754716981</v>
      </c>
      <c r="J3632" t="n">
        <v>0.5188679245283019</v>
      </c>
      <c r="K3632" t="n">
        <v>0.2127530676789758</v>
      </c>
      <c r="L3632" t="n">
        <v>0.2683790077927223</v>
      </c>
      <c r="M3632" t="n">
        <v>0.5188679245283019</v>
      </c>
    </row>
    <row r="3633">
      <c r="A3633" s="323" t="n">
        <v>46211.27856481481</v>
      </c>
      <c r="B3633" s="82" t="n">
        <v>46211</v>
      </c>
      <c r="C3633" t="n">
        <v>369.4</v>
      </c>
      <c r="D3633" t="n">
        <v>828.5</v>
      </c>
      <c r="E3633" t="n">
        <v>5.3</v>
      </c>
      <c r="F3633" t="n">
        <v>11</v>
      </c>
      <c r="G3633" t="n">
        <v>0.4458660229330114</v>
      </c>
      <c r="H3633" t="n">
        <v>0.5541339770669885</v>
      </c>
      <c r="I3633" t="n">
        <v>0.4818181818181818</v>
      </c>
      <c r="J3633" t="n">
        <v>0.5181818181818182</v>
      </c>
      <c r="K3633" t="n">
        <v>0.2148263565040873</v>
      </c>
      <c r="L3633" t="n">
        <v>0.2669918253140945</v>
      </c>
      <c r="M3633" t="n">
        <v>0.5181818181818182</v>
      </c>
    </row>
    <row r="3634">
      <c r="A3634" s="323" t="n">
        <v>46212.03989583333</v>
      </c>
      <c r="B3634" s="82" t="n">
        <v>46212</v>
      </c>
      <c r="C3634" t="n">
        <v>383.9</v>
      </c>
      <c r="D3634" t="n">
        <v>818.6</v>
      </c>
      <c r="E3634" t="n">
        <v>5.1</v>
      </c>
      <c r="F3634" t="n">
        <v>10.9</v>
      </c>
      <c r="G3634" t="n">
        <v>0.4689714146103102</v>
      </c>
      <c r="H3634" t="n">
        <v>0.5310285853896898</v>
      </c>
      <c r="I3634" t="n">
        <v>0.4678899082568807</v>
      </c>
      <c r="J3634" t="n">
        <v>0.5321100917431193</v>
      </c>
      <c r="K3634" t="n">
        <v>0.2194269921571176</v>
      </c>
      <c r="L3634" t="n">
        <v>0.2484629160997631</v>
      </c>
      <c r="M3634" t="n">
        <v>0.5321100917431193</v>
      </c>
    </row>
    <row r="3635">
      <c r="A3635" s="323" t="n">
        <v>46212.07767361111</v>
      </c>
      <c r="B3635" s="82" t="n">
        <v>46212</v>
      </c>
      <c r="C3635" t="n">
        <v>386.2</v>
      </c>
      <c r="D3635" t="n">
        <v>820.4</v>
      </c>
      <c r="E3635" t="n">
        <v>5.2</v>
      </c>
      <c r="F3635" t="n">
        <v>10.8</v>
      </c>
      <c r="G3635" t="n">
        <v>0.4707459775719162</v>
      </c>
      <c r="H3635" t="n">
        <v>0.5292540224280838</v>
      </c>
      <c r="I3635" t="n">
        <v>0.4814814814814815</v>
      </c>
      <c r="J3635" t="n">
        <v>0.5185185185185185</v>
      </c>
      <c r="K3635" t="n">
        <v>0.2266554706827744</v>
      </c>
      <c r="L3635" t="n">
        <v>0.254826010798707</v>
      </c>
      <c r="M3635" t="n">
        <v>0.5185185185185185</v>
      </c>
    </row>
    <row r="3636">
      <c r="A3636" s="323" t="n">
        <v>46212.1221875</v>
      </c>
      <c r="B3636" s="82" t="n">
        <v>46212</v>
      </c>
      <c r="C3636" t="n">
        <v>390.2</v>
      </c>
      <c r="D3636" t="n">
        <v>833.6</v>
      </c>
      <c r="E3636" t="n">
        <v>5.1</v>
      </c>
      <c r="F3636" t="n">
        <v>10.7</v>
      </c>
      <c r="G3636" t="n">
        <v>0.4680902111324376</v>
      </c>
      <c r="H3636" t="n">
        <v>0.5319097888675625</v>
      </c>
      <c r="I3636" t="n">
        <v>0.4766355140186916</v>
      </c>
      <c r="J3636" t="n">
        <v>0.5233644859813084</v>
      </c>
      <c r="K3636" t="n">
        <v>0.2231084183902273</v>
      </c>
      <c r="L3636" t="n">
        <v>0.2535270956284644</v>
      </c>
      <c r="M3636" t="n">
        <v>0.5233644859813084</v>
      </c>
    </row>
    <row r="3637">
      <c r="A3637" s="323" t="n">
        <v>46212.16159722222</v>
      </c>
      <c r="B3637" s="82" t="n">
        <v>46212</v>
      </c>
      <c r="C3637" t="n">
        <v>396.4</v>
      </c>
      <c r="D3637" t="n">
        <v>836.2</v>
      </c>
      <c r="E3637" t="n">
        <v>5.4</v>
      </c>
      <c r="F3637" t="n">
        <v>10.9</v>
      </c>
      <c r="G3637" t="n">
        <v>0.4740492705094475</v>
      </c>
      <c r="H3637" t="n">
        <v>0.5259507294905525</v>
      </c>
      <c r="I3637" t="n">
        <v>0.4954128440366973</v>
      </c>
      <c r="J3637" t="n">
        <v>0.5045871559633027</v>
      </c>
      <c r="K3637" t="n">
        <v>0.234850097316607</v>
      </c>
      <c r="L3637" t="n">
        <v>0.2605627467200903</v>
      </c>
      <c r="M3637" t="n">
        <v>0.5045871559633027</v>
      </c>
    </row>
    <row r="3638">
      <c r="A3638" s="323" t="n">
        <v>46212.20197916667</v>
      </c>
      <c r="B3638" s="82" t="n">
        <v>46212</v>
      </c>
      <c r="C3638" t="n">
        <v>389.2</v>
      </c>
      <c r="D3638" t="n">
        <v>818.9</v>
      </c>
      <c r="E3638" t="n">
        <v>5.1</v>
      </c>
      <c r="F3638" t="n">
        <v>10.4</v>
      </c>
      <c r="G3638" t="n">
        <v>0.4752717059470021</v>
      </c>
      <c r="H3638" t="n">
        <v>0.5247282940529979</v>
      </c>
      <c r="I3638" t="n">
        <v>0.4903846153846153</v>
      </c>
      <c r="J3638" t="n">
        <v>0.5096153846153847</v>
      </c>
      <c r="K3638" t="n">
        <v>0.2330659327240106</v>
      </c>
      <c r="L3638" t="n">
        <v>0.2573186826606047</v>
      </c>
      <c r="M3638" t="n">
        <v>0.5096153846153847</v>
      </c>
    </row>
    <row r="3639">
      <c r="A3639" s="323" t="n">
        <v>46212.24731481481</v>
      </c>
      <c r="B3639" s="82" t="n">
        <v>46212</v>
      </c>
      <c r="C3639" t="n">
        <v>392.4</v>
      </c>
      <c r="D3639" t="n">
        <v>822.3</v>
      </c>
      <c r="E3639" t="n">
        <v>5.2</v>
      </c>
      <c r="F3639" t="n">
        <v>10.6</v>
      </c>
      <c r="G3639" t="n">
        <v>0.4771981028821598</v>
      </c>
      <c r="H3639" t="n">
        <v>0.5228018971178402</v>
      </c>
      <c r="I3639" t="n">
        <v>0.4905660377358491</v>
      </c>
      <c r="J3639" t="n">
        <v>0.5094339622641509</v>
      </c>
      <c r="K3639" t="n">
        <v>0.2340971825459652</v>
      </c>
      <c r="L3639" t="n">
        <v>0.2564688551898839</v>
      </c>
      <c r="M3639" t="n">
        <v>0.5094339622641509</v>
      </c>
    </row>
    <row r="3640">
      <c r="A3640" s="323" t="n">
        <v>46212.28267361111</v>
      </c>
      <c r="B3640" s="82" t="n">
        <v>46212</v>
      </c>
      <c r="C3640" t="n">
        <v>396.2</v>
      </c>
      <c r="D3640" t="n">
        <v>820.2</v>
      </c>
      <c r="E3640" t="n">
        <v>5.1</v>
      </c>
      <c r="F3640" t="n">
        <v>10.5</v>
      </c>
      <c r="G3640" t="n">
        <v>0.4830529139234332</v>
      </c>
      <c r="H3640" t="n">
        <v>0.5169470860765667</v>
      </c>
      <c r="I3640" t="n">
        <v>0.4857142857142857</v>
      </c>
      <c r="J3640" t="n">
        <v>0.5142857142857143</v>
      </c>
      <c r="K3640" t="n">
        <v>0.2346257010485247</v>
      </c>
      <c r="L3640" t="n">
        <v>0.2510885846657609</v>
      </c>
      <c r="M3640" t="n">
        <v>0.5142857142857143</v>
      </c>
    </row>
    <row r="3641">
      <c r="A3641" s="323" t="n">
        <v>46213.04542824074</v>
      </c>
      <c r="B3641" s="82" t="n">
        <v>46213</v>
      </c>
      <c r="C3641" t="n">
        <v>388.2</v>
      </c>
      <c r="D3641" t="n">
        <v>827.1</v>
      </c>
      <c r="E3641" t="n">
        <v>5.3</v>
      </c>
      <c r="F3641" t="n">
        <v>10.9</v>
      </c>
      <c r="G3641" t="n">
        <v>0.4693507435618425</v>
      </c>
      <c r="H3641" t="n">
        <v>0.5306492564381574</v>
      </c>
      <c r="I3641" t="n">
        <v>0.4862385321100917</v>
      </c>
      <c r="J3641" t="n">
        <v>0.5137614678899083</v>
      </c>
      <c r="K3641" t="n">
        <v>0.2282164165942904</v>
      </c>
      <c r="L3641" t="n">
        <v>0.2580221155158013</v>
      </c>
      <c r="M3641" t="n">
        <v>0.5137614678899083</v>
      </c>
    </row>
    <row r="3642">
      <c r="A3642" s="323" t="n">
        <v>46213.07243055556</v>
      </c>
      <c r="B3642" s="82" t="n">
        <v>46213</v>
      </c>
      <c r="C3642" t="n">
        <v>390.4</v>
      </c>
      <c r="D3642" t="n">
        <v>823.4</v>
      </c>
      <c r="E3642" t="n">
        <v>5.2</v>
      </c>
      <c r="F3642" t="n">
        <v>10.8</v>
      </c>
      <c r="G3642" t="n">
        <v>0.4741316492591693</v>
      </c>
      <c r="H3642" t="n">
        <v>0.5258683507408307</v>
      </c>
      <c r="I3642" t="n">
        <v>0.4814814814814815</v>
      </c>
      <c r="J3642" t="n">
        <v>0.5185185185185185</v>
      </c>
      <c r="K3642" t="n">
        <v>0.228285608902563</v>
      </c>
      <c r="L3642" t="n">
        <v>0.2531958725789185</v>
      </c>
      <c r="M3642" t="n">
        <v>0.5185185185185185</v>
      </c>
    </row>
    <row r="3643">
      <c r="A3643" s="323" t="n">
        <v>46213.11913194445</v>
      </c>
      <c r="B3643" s="82" t="n">
        <v>46213</v>
      </c>
      <c r="C3643" t="n">
        <v>385.4</v>
      </c>
      <c r="D3643" t="n">
        <v>825.1</v>
      </c>
      <c r="E3643" t="n">
        <v>5.2</v>
      </c>
      <c r="F3643" t="n">
        <v>10.6</v>
      </c>
      <c r="G3643" t="n">
        <v>0.4670948975881711</v>
      </c>
      <c r="H3643" t="n">
        <v>0.5329051024118289</v>
      </c>
      <c r="I3643" t="n">
        <v>0.4905660377358491</v>
      </c>
      <c r="J3643" t="n">
        <v>0.5094339622641509</v>
      </c>
      <c r="K3643" t="n">
        <v>0.2291408931564613</v>
      </c>
      <c r="L3643" t="n">
        <v>0.2614251445793878</v>
      </c>
      <c r="M3643" t="n">
        <v>0.5094339622641509</v>
      </c>
    </row>
    <row r="3644">
      <c r="A3644" s="323" t="n">
        <v>46213.16378472222</v>
      </c>
      <c r="B3644" s="82" t="n">
        <v>46213</v>
      </c>
      <c r="C3644" t="n">
        <v>384.5</v>
      </c>
      <c r="D3644" t="n">
        <v>809.1</v>
      </c>
      <c r="E3644" t="n">
        <v>5.1</v>
      </c>
      <c r="F3644" t="n">
        <v>10.5</v>
      </c>
      <c r="G3644" t="n">
        <v>0.4752193795575331</v>
      </c>
      <c r="H3644" t="n">
        <v>0.524780620442467</v>
      </c>
      <c r="I3644" t="n">
        <v>0.4857142857142857</v>
      </c>
      <c r="J3644" t="n">
        <v>0.5142857142857143</v>
      </c>
      <c r="K3644" t="n">
        <v>0.2308208414993732</v>
      </c>
      <c r="L3644" t="n">
        <v>0.2548934442149125</v>
      </c>
      <c r="M3644" t="n">
        <v>0.5142857142857143</v>
      </c>
    </row>
    <row r="3645">
      <c r="A3645" s="323" t="n">
        <v>46213.23150462963</v>
      </c>
      <c r="B3645" s="82" t="n">
        <v>46213</v>
      </c>
      <c r="C3645" t="n">
        <v>380.6</v>
      </c>
      <c r="D3645" t="n">
        <v>834</v>
      </c>
      <c r="E3645" t="n">
        <v>5.2</v>
      </c>
      <c r="F3645" t="n">
        <v>10.3</v>
      </c>
      <c r="G3645" t="n">
        <v>0.4563549160671463</v>
      </c>
      <c r="H3645" t="n">
        <v>0.5436450839328537</v>
      </c>
      <c r="I3645" t="n">
        <v>0.5048543689320388</v>
      </c>
      <c r="J3645" t="n">
        <v>0.4951456310679612</v>
      </c>
      <c r="K3645" t="n">
        <v>0.2303927731601127</v>
      </c>
      <c r="L3645" t="n">
        <v>0.2744615957719261</v>
      </c>
      <c r="M3645" t="n">
        <v>0.4951456310679612</v>
      </c>
    </row>
    <row r="3646">
      <c r="A3646" s="323" t="n">
        <v>46213.29277777778</v>
      </c>
      <c r="B3646" s="82" t="n">
        <v>46213</v>
      </c>
      <c r="C3646" t="n">
        <v>386.3</v>
      </c>
      <c r="D3646" t="n">
        <v>830.4</v>
      </c>
      <c r="E3646" t="n">
        <v>5.2</v>
      </c>
      <c r="F3646" t="n">
        <v>10.5</v>
      </c>
      <c r="G3646" t="n">
        <v>0.4651974951830443</v>
      </c>
      <c r="H3646" t="n">
        <v>0.5348025048169557</v>
      </c>
      <c r="I3646" t="n">
        <v>0.4952380952380953</v>
      </c>
      <c r="J3646" t="n">
        <v>0.5047619047619047</v>
      </c>
      <c r="K3646" t="n">
        <v>0.2303835214239839</v>
      </c>
      <c r="L3646" t="n">
        <v>0.2648545738141114</v>
      </c>
      <c r="M3646" t="n">
        <v>0.5047619047619047</v>
      </c>
    </row>
    <row r="3647">
      <c r="A3647" s="323" t="n">
        <v>46214.03600694444</v>
      </c>
      <c r="B3647" s="82" t="n">
        <v>46214</v>
      </c>
      <c r="C3647" t="n">
        <v>380.9</v>
      </c>
      <c r="D3647" t="n">
        <v>836.2</v>
      </c>
      <c r="E3647" t="n">
        <v>5.3</v>
      </c>
      <c r="F3647" t="n">
        <v>10.9</v>
      </c>
      <c r="G3647" t="n">
        <v>0.4555130351590528</v>
      </c>
      <c r="H3647" t="n">
        <v>0.5444869648409472</v>
      </c>
      <c r="I3647" t="n">
        <v>0.4862385321100917</v>
      </c>
      <c r="J3647" t="n">
        <v>0.5137614678899083</v>
      </c>
      <c r="K3647" t="n">
        <v>0.2214879895727504</v>
      </c>
      <c r="L3647" t="n">
        <v>0.2647505425373413</v>
      </c>
      <c r="M3647" t="n">
        <v>0.5137614678899083</v>
      </c>
    </row>
    <row r="3648">
      <c r="A3648" s="323" t="n">
        <v>46214.06773148148</v>
      </c>
      <c r="B3648" s="82" t="n">
        <v>46214</v>
      </c>
      <c r="C3648" t="n">
        <v>384.3</v>
      </c>
      <c r="D3648" t="n">
        <v>840.2</v>
      </c>
      <c r="E3648" t="n">
        <v>5.2</v>
      </c>
      <c r="F3648" t="n">
        <v>10.8</v>
      </c>
      <c r="G3648" t="n">
        <v>0.4573910973577719</v>
      </c>
      <c r="H3648" t="n">
        <v>0.5426089026422281</v>
      </c>
      <c r="I3648" t="n">
        <v>0.4814814814814815</v>
      </c>
      <c r="J3648" t="n">
        <v>0.5185185185185185</v>
      </c>
      <c r="K3648" t="n">
        <v>0.2202253431722606</v>
      </c>
      <c r="L3648" t="n">
        <v>0.2612561383092209</v>
      </c>
      <c r="M3648" t="n">
        <v>0.5185185185185185</v>
      </c>
    </row>
    <row r="3649">
      <c r="A3649" s="323" t="n">
        <v>46214.15298611111</v>
      </c>
      <c r="B3649" s="82" t="n">
        <v>46214</v>
      </c>
      <c r="C3649" t="n">
        <v>382.9</v>
      </c>
      <c r="D3649" t="n">
        <v>829.7</v>
      </c>
      <c r="E3649" t="n">
        <v>5.2</v>
      </c>
      <c r="F3649" t="n">
        <v>11</v>
      </c>
      <c r="G3649" t="n">
        <v>0.4614921055803302</v>
      </c>
      <c r="H3649" t="n">
        <v>0.5385078944196698</v>
      </c>
      <c r="I3649" t="n">
        <v>0.4727272727272727</v>
      </c>
      <c r="J3649" t="n">
        <v>0.5272727272727272</v>
      </c>
      <c r="K3649" t="n">
        <v>0.2181599044561561</v>
      </c>
      <c r="L3649" t="n">
        <v>0.2545673682711166</v>
      </c>
      <c r="M3649" t="n">
        <v>0.5272727272727272</v>
      </c>
    </row>
    <row r="3650">
      <c r="A3650" s="323" t="n">
        <v>46214.20752314815</v>
      </c>
      <c r="B3650" s="82" t="n">
        <v>46214</v>
      </c>
      <c r="C3650" t="n">
        <v>364.2</v>
      </c>
      <c r="D3650" t="n">
        <v>822.6</v>
      </c>
      <c r="E3650" t="n">
        <v>5.1</v>
      </c>
      <c r="F3650" t="n">
        <v>10.2</v>
      </c>
      <c r="G3650" t="n">
        <v>0.4427425237053246</v>
      </c>
      <c r="H3650" t="n">
        <v>0.5572574762946755</v>
      </c>
      <c r="I3650" t="n">
        <v>0.5</v>
      </c>
      <c r="J3650" t="n">
        <v>0.5</v>
      </c>
      <c r="K3650" t="n">
        <v>0.2213712618526623</v>
      </c>
      <c r="L3650" t="n">
        <v>0.2786287381473377</v>
      </c>
      <c r="M3650" t="n">
        <v>0.5</v>
      </c>
    </row>
    <row r="3651">
      <c r="A3651" s="323" t="n">
        <v>46214.24042824074</v>
      </c>
      <c r="B3651" s="82" t="n">
        <v>46214</v>
      </c>
      <c r="C3651" t="n">
        <v>364.4</v>
      </c>
      <c r="D3651" t="n">
        <v>820.4</v>
      </c>
      <c r="E3651" t="n">
        <v>5.1</v>
      </c>
      <c r="F3651" t="n">
        <v>10.5</v>
      </c>
      <c r="G3651" t="n">
        <v>0.4441735738664066</v>
      </c>
      <c r="H3651" t="n">
        <v>0.5558264261335933</v>
      </c>
      <c r="I3651" t="n">
        <v>0.4857142857142857</v>
      </c>
      <c r="J3651" t="n">
        <v>0.5142857142857143</v>
      </c>
      <c r="K3651" t="n">
        <v>0.2157414501636832</v>
      </c>
      <c r="L3651" t="n">
        <v>0.2699728355506025</v>
      </c>
      <c r="M3651" t="n">
        <v>0.5142857142857143</v>
      </c>
    </row>
    <row r="3652">
      <c r="A3652" s="323" t="n">
        <v>46214.29171296296</v>
      </c>
      <c r="B3652" s="82" t="n">
        <v>46214</v>
      </c>
      <c r="C3652" t="n">
        <v>390.5</v>
      </c>
      <c r="D3652" t="n">
        <v>825.3</v>
      </c>
      <c r="E3652" t="n">
        <v>5.2</v>
      </c>
      <c r="F3652" t="n">
        <v>10.4</v>
      </c>
      <c r="G3652" t="n">
        <v>0.4731612746879923</v>
      </c>
      <c r="H3652" t="n">
        <v>0.5268387253120077</v>
      </c>
      <c r="I3652" t="n">
        <v>0.5</v>
      </c>
      <c r="J3652" t="n">
        <v>0.5</v>
      </c>
      <c r="K3652" t="n">
        <v>0.2365806373439961</v>
      </c>
      <c r="L3652" t="n">
        <v>0.2634193626560039</v>
      </c>
      <c r="M3652" t="n">
        <v>0.5</v>
      </c>
    </row>
    <row r="3653">
      <c r="A3653" s="323" t="n">
        <v>46215.04351851852</v>
      </c>
      <c r="B3653" s="82" t="n">
        <v>46215</v>
      </c>
      <c r="C3653" t="n">
        <v>364.5</v>
      </c>
      <c r="D3653" t="n">
        <v>810.9</v>
      </c>
      <c r="E3653" t="n">
        <v>5.1</v>
      </c>
      <c r="F3653" t="n">
        <v>10.5</v>
      </c>
      <c r="G3653" t="n">
        <v>0.4495005549389567</v>
      </c>
      <c r="H3653" t="n">
        <v>0.5504994450610433</v>
      </c>
      <c r="I3653" t="n">
        <v>0.4857142857142857</v>
      </c>
      <c r="J3653" t="n">
        <v>0.5142857142857143</v>
      </c>
      <c r="K3653" t="n">
        <v>0.2183288409703504</v>
      </c>
      <c r="L3653" t="n">
        <v>0.2673854447439353</v>
      </c>
      <c r="M3653" t="n">
        <v>0.5142857142857143</v>
      </c>
    </row>
    <row r="3654">
      <c r="A3654" s="323" t="n">
        <v>46215.07556712963</v>
      </c>
      <c r="B3654" s="82" t="n">
        <v>46215</v>
      </c>
      <c r="C3654" t="n">
        <v>370.2</v>
      </c>
      <c r="D3654" t="n">
        <v>813.2</v>
      </c>
      <c r="E3654" t="n">
        <v>5.1</v>
      </c>
      <c r="F3654" t="n">
        <v>10.4</v>
      </c>
      <c r="G3654" t="n">
        <v>0.455238563698967</v>
      </c>
      <c r="H3654" t="n">
        <v>0.544761436301033</v>
      </c>
      <c r="I3654" t="n">
        <v>0.4903846153846153</v>
      </c>
      <c r="J3654" t="n">
        <v>0.5096153846153847</v>
      </c>
      <c r="K3654" t="n">
        <v>0.2232419879677626</v>
      </c>
      <c r="L3654" t="n">
        <v>0.2671426274168527</v>
      </c>
      <c r="M3654" t="n">
        <v>0.5096153846153847</v>
      </c>
    </row>
    <row r="3655">
      <c r="A3655" s="323" t="n">
        <v>46215.12048611111</v>
      </c>
      <c r="B3655" s="82" t="n">
        <v>46215</v>
      </c>
      <c r="C3655" t="n">
        <v>378.5</v>
      </c>
      <c r="D3655" t="n">
        <v>828.6</v>
      </c>
      <c r="E3655" t="n">
        <v>5.1</v>
      </c>
      <c r="F3655" t="n">
        <v>10.8</v>
      </c>
      <c r="G3655" t="n">
        <v>0.4567945932898865</v>
      </c>
      <c r="H3655" t="n">
        <v>0.5432054067101134</v>
      </c>
      <c r="I3655" t="n">
        <v>0.4722222222222222</v>
      </c>
      <c r="J3655" t="n">
        <v>0.5277777777777778</v>
      </c>
      <c r="K3655" t="n">
        <v>0.2157085579424464</v>
      </c>
      <c r="L3655" t="n">
        <v>0.2565136642797757</v>
      </c>
      <c r="M3655" t="n">
        <v>0.5277777777777778</v>
      </c>
    </row>
    <row r="3656">
      <c r="A3656" s="323" t="n">
        <v>46215.15873842593</v>
      </c>
      <c r="B3656" s="82" t="n">
        <v>46215</v>
      </c>
      <c r="C3656" t="n">
        <v>383.5</v>
      </c>
      <c r="D3656" t="n">
        <v>820.3</v>
      </c>
      <c r="E3656" t="n">
        <v>5.4</v>
      </c>
      <c r="F3656" t="n">
        <v>10.6</v>
      </c>
      <c r="G3656" t="n">
        <v>0.4675118858954042</v>
      </c>
      <c r="H3656" t="n">
        <v>0.5324881141045958</v>
      </c>
      <c r="I3656" t="n">
        <v>0.5094339622641509</v>
      </c>
      <c r="J3656" t="n">
        <v>0.490566037735849</v>
      </c>
      <c r="K3656" t="n">
        <v>0.2381664324372814</v>
      </c>
      <c r="L3656" t="n">
        <v>0.2712675298268696</v>
      </c>
      <c r="M3656" t="n">
        <v>0.490566037735849</v>
      </c>
    </row>
    <row r="3657">
      <c r="A3657" s="323" t="n">
        <v>46215.20234953704</v>
      </c>
      <c r="B3657" s="82" t="n">
        <v>46215</v>
      </c>
      <c r="C3657" t="n">
        <v>386.6</v>
      </c>
      <c r="D3657" t="n">
        <v>818.6</v>
      </c>
      <c r="E3657" t="n">
        <v>5.2</v>
      </c>
      <c r="F3657" t="n">
        <v>10.7</v>
      </c>
      <c r="G3657" t="n">
        <v>0.4722697288052773</v>
      </c>
      <c r="H3657" t="n">
        <v>0.5277302711947227</v>
      </c>
      <c r="I3657" t="n">
        <v>0.485981308411215</v>
      </c>
      <c r="J3657" t="n">
        <v>0.514018691588785</v>
      </c>
      <c r="K3657" t="n">
        <v>0.2295142607277984</v>
      </c>
      <c r="L3657" t="n">
        <v>0.2564670476834167</v>
      </c>
      <c r="M3657" t="n">
        <v>0.514018691588785</v>
      </c>
    </row>
    <row r="3658">
      <c r="A3658" s="323" t="n">
        <v>46215.28233796296</v>
      </c>
      <c r="B3658" s="82" t="n">
        <v>46215</v>
      </c>
      <c r="C3658" t="n">
        <v>365.5</v>
      </c>
      <c r="D3658" t="n">
        <v>822.3</v>
      </c>
      <c r="E3658" t="n">
        <v>5.1</v>
      </c>
      <c r="F3658" t="n">
        <v>10.6</v>
      </c>
      <c r="G3658" t="n">
        <v>0.4444849811504317</v>
      </c>
      <c r="H3658" t="n">
        <v>0.5555150188495682</v>
      </c>
      <c r="I3658" t="n">
        <v>0.4811320754716981</v>
      </c>
      <c r="J3658" t="n">
        <v>0.5188679245283019</v>
      </c>
      <c r="K3658" t="n">
        <v>0.2138559814969058</v>
      </c>
      <c r="L3658" t="n">
        <v>0.2672760939747922</v>
      </c>
      <c r="M3658" t="n">
        <v>0.5188679245283019</v>
      </c>
    </row>
    <row r="3659">
      <c r="A3659" s="323" t="n">
        <v>46216.04722222222</v>
      </c>
      <c r="B3659" s="82" t="n">
        <v>46216</v>
      </c>
      <c r="C3659" t="n">
        <v>371.5</v>
      </c>
      <c r="D3659" t="n">
        <v>818.3</v>
      </c>
      <c r="E3659" t="n">
        <v>5.3</v>
      </c>
      <c r="F3659" t="n">
        <v>10.4</v>
      </c>
      <c r="G3659" t="n">
        <v>0.4539899792252231</v>
      </c>
      <c r="H3659" t="n">
        <v>0.546010020774777</v>
      </c>
      <c r="I3659" t="n">
        <v>0.5096153846153846</v>
      </c>
      <c r="J3659" t="n">
        <v>0.4903846153846154</v>
      </c>
      <c r="K3659" t="n">
        <v>0.2313602778743925</v>
      </c>
      <c r="L3659" t="n">
        <v>0.2782551067409921</v>
      </c>
      <c r="M3659" t="n">
        <v>0.4903846153846154</v>
      </c>
    </row>
    <row r="3660">
      <c r="A3660" s="323" t="n">
        <v>46216.08491898148</v>
      </c>
      <c r="B3660" s="82" t="n">
        <v>46216</v>
      </c>
      <c r="C3660" t="n">
        <v>370.4</v>
      </c>
      <c r="D3660" t="n">
        <v>821.3</v>
      </c>
      <c r="E3660" t="n">
        <v>5.2</v>
      </c>
      <c r="F3660" t="n">
        <v>10.5</v>
      </c>
      <c r="G3660" t="n">
        <v>0.450992329234141</v>
      </c>
      <c r="H3660" t="n">
        <v>0.549007670765859</v>
      </c>
      <c r="I3660" t="n">
        <v>0.4952380952380953</v>
      </c>
      <c r="J3660" t="n">
        <v>0.5047619047619047</v>
      </c>
      <c r="K3660" t="n">
        <v>0.2233485820969079</v>
      </c>
      <c r="L3660" t="n">
        <v>0.2718895131411873</v>
      </c>
      <c r="M3660" t="n">
        <v>0.5047619047619047</v>
      </c>
    </row>
    <row r="3661">
      <c r="A3661" s="323" t="n">
        <v>46216.11034722222</v>
      </c>
      <c r="B3661" s="82" t="n">
        <v>46216</v>
      </c>
      <c r="C3661" t="n">
        <v>362.5</v>
      </c>
      <c r="D3661" t="n">
        <v>830.5</v>
      </c>
      <c r="E3661" t="n">
        <v>5.2</v>
      </c>
      <c r="F3661" t="n">
        <v>10.7</v>
      </c>
      <c r="G3661" t="n">
        <v>0.4364840457555689</v>
      </c>
      <c r="H3661" t="n">
        <v>0.563515954244431</v>
      </c>
      <c r="I3661" t="n">
        <v>0.485981308411215</v>
      </c>
      <c r="J3661" t="n">
        <v>0.514018691588785</v>
      </c>
      <c r="K3661" t="n">
        <v>0.212123087656912</v>
      </c>
      <c r="L3661" t="n">
        <v>0.2738582207543029</v>
      </c>
      <c r="M3661" t="n">
        <v>0.514018691588785</v>
      </c>
    </row>
    <row r="3662">
      <c r="A3662" s="323" t="n">
        <v>46216.14902777778</v>
      </c>
      <c r="B3662" s="82" t="n">
        <v>46216</v>
      </c>
      <c r="C3662" t="n">
        <v>370.4</v>
      </c>
      <c r="D3662" t="n">
        <v>827.5</v>
      </c>
      <c r="E3662" t="n">
        <v>5.3</v>
      </c>
      <c r="F3662" t="n">
        <v>10.6</v>
      </c>
      <c r="G3662" t="n">
        <v>0.4476132930513595</v>
      </c>
      <c r="H3662" t="n">
        <v>0.5523867069486406</v>
      </c>
      <c r="I3662" t="n">
        <v>0.5</v>
      </c>
      <c r="J3662" t="n">
        <v>0.5</v>
      </c>
      <c r="K3662" t="n">
        <v>0.2238066465256797</v>
      </c>
      <c r="L3662" t="n">
        <v>0.2761933534743203</v>
      </c>
      <c r="M3662" t="n">
        <v>0.5</v>
      </c>
    </row>
    <row r="3663">
      <c r="A3663" s="323" t="n">
        <v>46216.21265046296</v>
      </c>
      <c r="B3663" s="82" t="n">
        <v>46216</v>
      </c>
      <c r="C3663" t="n">
        <v>364.4</v>
      </c>
      <c r="D3663" t="n">
        <v>822.4</v>
      </c>
      <c r="E3663" t="n">
        <v>5.2</v>
      </c>
      <c r="F3663" t="n">
        <v>10.5</v>
      </c>
      <c r="G3663" t="n">
        <v>0.4430933852140078</v>
      </c>
      <c r="H3663" t="n">
        <v>0.5569066147859922</v>
      </c>
      <c r="I3663" t="n">
        <v>0.4952380952380953</v>
      </c>
      <c r="J3663" t="n">
        <v>0.5047619047619047</v>
      </c>
      <c r="K3663" t="n">
        <v>0.2194367241059848</v>
      </c>
      <c r="L3663" t="n">
        <v>0.2758013711321105</v>
      </c>
      <c r="M3663" t="n">
        <v>0.5047619047619047</v>
      </c>
    </row>
    <row r="3664">
      <c r="A3664" s="323" t="n">
        <v>46216.26111111111</v>
      </c>
      <c r="B3664" s="82" t="n">
        <v>46216</v>
      </c>
      <c r="C3664" t="n">
        <v>367.2</v>
      </c>
      <c r="D3664" t="n">
        <v>826.4</v>
      </c>
      <c r="E3664" t="n">
        <v>5.3</v>
      </c>
      <c r="F3664" t="n">
        <v>10.4</v>
      </c>
      <c r="G3664" t="n">
        <v>0.4443368828654405</v>
      </c>
      <c r="H3664" t="n">
        <v>0.5556631171345595</v>
      </c>
      <c r="I3664" t="n">
        <v>0.5096153846153846</v>
      </c>
      <c r="J3664" t="n">
        <v>0.4903846153846154</v>
      </c>
      <c r="K3664" t="n">
        <v>0.2264409114602725</v>
      </c>
      <c r="L3664" t="n">
        <v>0.283174473155112</v>
      </c>
      <c r="M3664" t="n">
        <v>0.4903846153846154</v>
      </c>
    </row>
    <row r="3665">
      <c r="A3665" s="323" t="n">
        <v>46216.28709490741</v>
      </c>
      <c r="B3665" s="82" t="n">
        <v>46216</v>
      </c>
      <c r="C3665" t="n">
        <v>372.4</v>
      </c>
      <c r="D3665" t="n">
        <v>831.2</v>
      </c>
      <c r="E3665" t="n">
        <v>5.3</v>
      </c>
      <c r="F3665" t="n">
        <v>10.5</v>
      </c>
      <c r="G3665" t="n">
        <v>0.4480269489894129</v>
      </c>
      <c r="H3665" t="n">
        <v>0.5519730510105871</v>
      </c>
      <c r="I3665" t="n">
        <v>0.5047619047619047</v>
      </c>
      <c r="J3665" t="n">
        <v>0.4952380952380953</v>
      </c>
      <c r="K3665" t="n">
        <v>0.2261469361565608</v>
      </c>
      <c r="L3665" t="n">
        <v>0.278614968605344</v>
      </c>
      <c r="M3665" t="n">
        <v>0.4952380952380953</v>
      </c>
    </row>
    <row r="3666">
      <c r="A3666" s="323" t="n">
        <v>46209.27449074074</v>
      </c>
      <c r="B3666" s="82" t="n">
        <v>46209</v>
      </c>
      <c r="C3666" t="n">
        <v>378.8</v>
      </c>
      <c r="D3666" t="n">
        <v>812.1</v>
      </c>
      <c r="E3666" t="n">
        <v>5.1</v>
      </c>
      <c r="F3666" t="n">
        <v>10.5</v>
      </c>
      <c r="G3666" t="n">
        <v>0.4664450190863194</v>
      </c>
      <c r="H3666" t="n">
        <v>0.5335549809136806</v>
      </c>
      <c r="I3666" t="n">
        <v>0.4857142857142857</v>
      </c>
      <c r="J3666" t="n">
        <v>0.5142857142857143</v>
      </c>
      <c r="K3666" t="n">
        <v>0.226559009270498</v>
      </c>
      <c r="L3666" t="n">
        <v>0.2591552764437877</v>
      </c>
      <c r="M3666" t="n">
        <v>0.5142857142857143</v>
      </c>
    </row>
    <row r="3667">
      <c r="A3667" s="323" t="n">
        <v>46209.3087037037</v>
      </c>
      <c r="B3667" s="82" t="n">
        <v>46209</v>
      </c>
      <c r="C3667" t="n">
        <v>382.4</v>
      </c>
      <c r="D3667" t="n">
        <v>818.3</v>
      </c>
      <c r="E3667" t="n">
        <v>5.1</v>
      </c>
      <c r="F3667" t="n">
        <v>10.6</v>
      </c>
      <c r="G3667" t="n">
        <v>0.4673102774043749</v>
      </c>
      <c r="H3667" t="n">
        <v>0.5326897225956251</v>
      </c>
      <c r="I3667" t="n">
        <v>0.4811320754716981</v>
      </c>
      <c r="J3667" t="n">
        <v>0.5188679245283019</v>
      </c>
      <c r="K3667" t="n">
        <v>0.2248379636568219</v>
      </c>
      <c r="L3667" t="n">
        <v>0.2562941118148762</v>
      </c>
      <c r="M3667" t="n">
        <v>0.5188679245283019</v>
      </c>
    </row>
    <row r="3668">
      <c r="A3668" s="323" t="n">
        <v>46209.33768518519</v>
      </c>
      <c r="B3668" s="82" t="n">
        <v>46209</v>
      </c>
      <c r="C3668" t="n">
        <v>387.7</v>
      </c>
      <c r="D3668" t="n">
        <v>816.9</v>
      </c>
      <c r="E3668" t="n">
        <v>5.3</v>
      </c>
      <c r="F3668" t="n">
        <v>10.4</v>
      </c>
      <c r="G3668" t="n">
        <v>0.4745990941363692</v>
      </c>
      <c r="H3668" t="n">
        <v>0.5254009058636308</v>
      </c>
      <c r="I3668" t="n">
        <v>0.5096153846153846</v>
      </c>
      <c r="J3668" t="n">
        <v>0.4903846153846154</v>
      </c>
      <c r="K3668" t="n">
        <v>0.2418629998964189</v>
      </c>
      <c r="L3668" t="n">
        <v>0.2677523847189657</v>
      </c>
      <c r="M3668" t="n">
        <v>0.4903846153846154</v>
      </c>
    </row>
    <row r="3669">
      <c r="A3669" s="323" t="n">
        <v>46209.38592592593</v>
      </c>
      <c r="B3669" s="82" t="n">
        <v>46209</v>
      </c>
      <c r="C3669" t="n">
        <v>385.4</v>
      </c>
      <c r="D3669" t="n">
        <v>820.3</v>
      </c>
      <c r="E3669" t="n">
        <v>5.2</v>
      </c>
      <c r="F3669" t="n">
        <v>10.5</v>
      </c>
      <c r="G3669" t="n">
        <v>0.4698281116664635</v>
      </c>
      <c r="H3669" t="n">
        <v>0.5301718883335366</v>
      </c>
      <c r="I3669" t="n">
        <v>0.4952380952380953</v>
      </c>
      <c r="J3669" t="n">
        <v>0.5047619047619047</v>
      </c>
      <c r="K3669" t="n">
        <v>0.2326767791110105</v>
      </c>
      <c r="L3669" t="n">
        <v>0.2625613161270848</v>
      </c>
      <c r="M3669" t="n">
        <v>0.5047619047619047</v>
      </c>
    </row>
    <row r="3670">
      <c r="A3670" s="323" t="n">
        <v>46209.44043981482</v>
      </c>
      <c r="B3670" s="82" t="n">
        <v>46209</v>
      </c>
      <c r="C3670" t="n">
        <v>372.4</v>
      </c>
      <c r="D3670" t="n">
        <v>824.5</v>
      </c>
      <c r="E3670" t="n">
        <v>5.2</v>
      </c>
      <c r="F3670" t="n">
        <v>10.8</v>
      </c>
      <c r="G3670" t="n">
        <v>0.4516676773802304</v>
      </c>
      <c r="H3670" t="n">
        <v>0.5483323226197696</v>
      </c>
      <c r="I3670" t="n">
        <v>0.4814814814814815</v>
      </c>
      <c r="J3670" t="n">
        <v>0.5185185185185185</v>
      </c>
      <c r="K3670" t="n">
        <v>0.2174696224423331</v>
      </c>
      <c r="L3670" t="n">
        <v>0.2640118590391483</v>
      </c>
      <c r="M3670" t="n">
        <v>0.5185185185185185</v>
      </c>
    </row>
    <row r="3671">
      <c r="A3671" s="323" t="n">
        <v>46209.48454861111</v>
      </c>
      <c r="B3671" s="82" t="n">
        <v>46209</v>
      </c>
      <c r="C3671" t="n">
        <v>380.5</v>
      </c>
      <c r="D3671" t="n">
        <v>822.8</v>
      </c>
      <c r="E3671" t="n">
        <v>5.1</v>
      </c>
      <c r="F3671" t="n">
        <v>10.6</v>
      </c>
      <c r="G3671" t="n">
        <v>0.4624453087019932</v>
      </c>
      <c r="H3671" t="n">
        <v>0.5375546912980068</v>
      </c>
      <c r="I3671" t="n">
        <v>0.4811320754716981</v>
      </c>
      <c r="J3671" t="n">
        <v>0.5188679245283019</v>
      </c>
      <c r="K3671" t="n">
        <v>0.2224972711679402</v>
      </c>
      <c r="L3671" t="n">
        <v>0.258634804303758</v>
      </c>
      <c r="M3671" t="n">
        <v>0.5188679245283019</v>
      </c>
    </row>
    <row r="3672">
      <c r="A3672" s="323" t="n">
        <v>46210.27452546296</v>
      </c>
      <c r="B3672" s="82" t="n">
        <v>46210</v>
      </c>
      <c r="C3672" t="n">
        <v>360.2</v>
      </c>
      <c r="D3672" t="n">
        <v>828.9</v>
      </c>
      <c r="E3672" t="n">
        <v>5.3</v>
      </c>
      <c r="F3672" t="n">
        <v>10.6</v>
      </c>
      <c r="G3672" t="n">
        <v>0.4345518156593075</v>
      </c>
      <c r="H3672" t="n">
        <v>0.5654481843406924</v>
      </c>
      <c r="I3672" t="n">
        <v>0.5</v>
      </c>
      <c r="J3672" t="n">
        <v>0.5</v>
      </c>
      <c r="K3672" t="n">
        <v>0.2172759078296538</v>
      </c>
      <c r="L3672" t="n">
        <v>0.2827240921703462</v>
      </c>
      <c r="M3672" t="n">
        <v>0.5</v>
      </c>
    </row>
    <row r="3673">
      <c r="A3673" s="323" t="n">
        <v>46210.35869212963</v>
      </c>
      <c r="B3673" s="82" t="n">
        <v>46210</v>
      </c>
      <c r="C3673" t="n">
        <v>355.2</v>
      </c>
      <c r="D3673" t="n">
        <v>818.2</v>
      </c>
      <c r="E3673" t="n">
        <v>5.2</v>
      </c>
      <c r="F3673" t="n">
        <v>10.7</v>
      </c>
      <c r="G3673" t="n">
        <v>0.4341236861403079</v>
      </c>
      <c r="H3673" t="n">
        <v>0.5658763138596921</v>
      </c>
      <c r="I3673" t="n">
        <v>0.485981308411215</v>
      </c>
      <c r="J3673" t="n">
        <v>0.514018691588785</v>
      </c>
      <c r="K3673" t="n">
        <v>0.2109759970027665</v>
      </c>
      <c r="L3673" t="n">
        <v>0.2750053114084485</v>
      </c>
      <c r="M3673" t="n">
        <v>0.514018691588785</v>
      </c>
    </row>
    <row r="3674">
      <c r="A3674" s="323" t="n">
        <v>46210.38861111111</v>
      </c>
      <c r="B3674" s="82" t="n">
        <v>46210</v>
      </c>
      <c r="C3674" t="n">
        <v>370.4</v>
      </c>
      <c r="D3674" t="n">
        <v>822.3</v>
      </c>
      <c r="E3674" t="n">
        <v>5.1</v>
      </c>
      <c r="F3674" t="n">
        <v>10.5</v>
      </c>
      <c r="G3674" t="n">
        <v>0.4504438769305606</v>
      </c>
      <c r="H3674" t="n">
        <v>0.5495561230694394</v>
      </c>
      <c r="I3674" t="n">
        <v>0.4857142857142857</v>
      </c>
      <c r="J3674" t="n">
        <v>0.5142857142857143</v>
      </c>
      <c r="K3674" t="n">
        <v>0.2187870259377008</v>
      </c>
      <c r="L3674" t="n">
        <v>0.2669272597765848</v>
      </c>
      <c r="M3674" t="n">
        <v>0.5142857142857143</v>
      </c>
    </row>
    <row r="3675">
      <c r="A3675" s="323" t="n">
        <v>46210.42333333333</v>
      </c>
      <c r="B3675" s="82" t="n">
        <v>46210</v>
      </c>
      <c r="C3675" t="n">
        <v>366.5</v>
      </c>
      <c r="D3675" t="n">
        <v>812.8</v>
      </c>
      <c r="E3675" t="n">
        <v>5.2</v>
      </c>
      <c r="F3675" t="n">
        <v>10.6</v>
      </c>
      <c r="G3675" t="n">
        <v>0.4509104330708661</v>
      </c>
      <c r="H3675" t="n">
        <v>0.5490895669291338</v>
      </c>
      <c r="I3675" t="n">
        <v>0.4905660377358491</v>
      </c>
      <c r="J3675" t="n">
        <v>0.5094339622641509</v>
      </c>
      <c r="K3675" t="n">
        <v>0.2212013445253306</v>
      </c>
      <c r="L3675" t="n">
        <v>0.2693646932105185</v>
      </c>
      <c r="M3675" t="n">
        <v>0.5094339622641509</v>
      </c>
    </row>
    <row r="3676">
      <c r="A3676" s="323" t="n">
        <v>46210.46387731482</v>
      </c>
      <c r="B3676" s="82" t="n">
        <v>46210</v>
      </c>
      <c r="C3676" t="n">
        <v>360.4</v>
      </c>
      <c r="D3676" t="n">
        <v>823.6</v>
      </c>
      <c r="E3676" t="n">
        <v>5.2</v>
      </c>
      <c r="F3676" t="n">
        <v>10.4</v>
      </c>
      <c r="G3676" t="n">
        <v>0.437591063623118</v>
      </c>
      <c r="H3676" t="n">
        <v>0.5624089363768821</v>
      </c>
      <c r="I3676" t="n">
        <v>0.5</v>
      </c>
      <c r="J3676" t="n">
        <v>0.5</v>
      </c>
      <c r="K3676" t="n">
        <v>0.218795531811559</v>
      </c>
      <c r="L3676" t="n">
        <v>0.281204468188441</v>
      </c>
      <c r="M3676" t="n">
        <v>0.5</v>
      </c>
    </row>
    <row r="3677">
      <c r="A3677" s="323" t="n">
        <v>46210.51671296296</v>
      </c>
      <c r="B3677" s="82" t="n">
        <v>46210</v>
      </c>
      <c r="C3677" t="n">
        <v>365.5</v>
      </c>
      <c r="D3677" t="n">
        <v>825.4</v>
      </c>
      <c r="E3677" t="n">
        <v>5.2</v>
      </c>
      <c r="F3677" t="n">
        <v>10.5</v>
      </c>
      <c r="G3677" t="n">
        <v>0.4428156045553671</v>
      </c>
      <c r="H3677" t="n">
        <v>0.5571843954446329</v>
      </c>
      <c r="I3677" t="n">
        <v>0.4952380952380953</v>
      </c>
      <c r="J3677" t="n">
        <v>0.5047619047619047</v>
      </c>
      <c r="K3677" t="n">
        <v>0.2192991565417056</v>
      </c>
      <c r="L3677" t="n">
        <v>0.2759389386963896</v>
      </c>
      <c r="M3677" t="n">
        <v>0.5047619047619047</v>
      </c>
    </row>
    <row r="3678">
      <c r="A3678" s="323" t="n">
        <v>46211.2875462963</v>
      </c>
      <c r="B3678" s="82" t="n">
        <v>46211</v>
      </c>
      <c r="C3678" t="n">
        <v>376.3</v>
      </c>
      <c r="D3678" t="n">
        <v>827.2</v>
      </c>
      <c r="E3678" t="n">
        <v>5.3</v>
      </c>
      <c r="F3678" t="n">
        <v>10.6</v>
      </c>
      <c r="G3678" t="n">
        <v>0.4549081237911025</v>
      </c>
      <c r="H3678" t="n">
        <v>0.5450918762088975</v>
      </c>
      <c r="I3678" t="n">
        <v>0.5</v>
      </c>
      <c r="J3678" t="n">
        <v>0.5</v>
      </c>
      <c r="K3678" t="n">
        <v>0.2274540618955513</v>
      </c>
      <c r="L3678" t="n">
        <v>0.2725459381044488</v>
      </c>
      <c r="M3678" t="n">
        <v>0.5</v>
      </c>
    </row>
    <row r="3679">
      <c r="A3679" s="323" t="n">
        <v>46211.35002314814</v>
      </c>
      <c r="B3679" s="82" t="n">
        <v>46211</v>
      </c>
      <c r="C3679" t="n">
        <v>384.6</v>
      </c>
      <c r="D3679" t="n">
        <v>828.1</v>
      </c>
      <c r="E3679" t="n">
        <v>5</v>
      </c>
      <c r="F3679" t="n">
        <v>10.6</v>
      </c>
      <c r="G3679" t="n">
        <v>0.46443666223886</v>
      </c>
      <c r="H3679" t="n">
        <v>0.53556333776114</v>
      </c>
      <c r="I3679" t="n">
        <v>0.4716981132075472</v>
      </c>
      <c r="J3679" t="n">
        <v>0.5283018867924528</v>
      </c>
      <c r="K3679" t="n">
        <v>0.2190738972824812</v>
      </c>
      <c r="L3679" t="n">
        <v>0.252624215925066</v>
      </c>
      <c r="M3679" t="n">
        <v>0.5283018867924528</v>
      </c>
    </row>
    <row r="3680">
      <c r="A3680" s="323" t="n">
        <v>46211.40118055556</v>
      </c>
      <c r="B3680" s="82" t="n">
        <v>46211</v>
      </c>
      <c r="C3680" t="n">
        <v>372.1</v>
      </c>
      <c r="D3680" t="n">
        <v>805.3</v>
      </c>
      <c r="E3680" t="n">
        <v>5.3</v>
      </c>
      <c r="F3680" t="n">
        <v>10.5</v>
      </c>
      <c r="G3680" t="n">
        <v>0.4620638271451634</v>
      </c>
      <c r="H3680" t="n">
        <v>0.5379361728548366</v>
      </c>
      <c r="I3680" t="n">
        <v>0.5047619047619047</v>
      </c>
      <c r="J3680" t="n">
        <v>0.4952380952380953</v>
      </c>
      <c r="K3680" t="n">
        <v>0.2332322175113682</v>
      </c>
      <c r="L3680" t="n">
        <v>0.2715296872505366</v>
      </c>
      <c r="M3680" t="n">
        <v>0.4952380952380953</v>
      </c>
    </row>
    <row r="3681">
      <c r="A3681" s="323" t="n">
        <v>46211.43038194445</v>
      </c>
      <c r="B3681" s="82" t="n">
        <v>46211</v>
      </c>
      <c r="C3681" t="n">
        <v>366.4</v>
      </c>
      <c r="D3681" t="n">
        <v>825.3</v>
      </c>
      <c r="E3681" t="n">
        <v>5.5</v>
      </c>
      <c r="F3681" t="n">
        <v>10.5</v>
      </c>
      <c r="G3681" t="n">
        <v>0.443959772204047</v>
      </c>
      <c r="H3681" t="n">
        <v>0.556040227795953</v>
      </c>
      <c r="I3681" t="n">
        <v>0.5238095238095238</v>
      </c>
      <c r="J3681" t="n">
        <v>0.4761904761904762</v>
      </c>
      <c r="K3681" t="n">
        <v>0.2325503568687866</v>
      </c>
      <c r="L3681" t="n">
        <v>0.2912591669407373</v>
      </c>
      <c r="M3681" t="n">
        <v>0.4761904761904762</v>
      </c>
    </row>
    <row r="3682">
      <c r="A3682" s="323" t="n">
        <v>46211.46740740741</v>
      </c>
      <c r="B3682" s="82" t="n">
        <v>46211</v>
      </c>
      <c r="C3682" t="n">
        <v>362.2</v>
      </c>
      <c r="D3682" t="n">
        <v>819.1</v>
      </c>
      <c r="E3682" t="n">
        <v>5.1</v>
      </c>
      <c r="F3682" t="n">
        <v>10.6</v>
      </c>
      <c r="G3682" t="n">
        <v>0.442192650470028</v>
      </c>
      <c r="H3682" t="n">
        <v>0.5578073495299719</v>
      </c>
      <c r="I3682" t="n">
        <v>0.4811320754716981</v>
      </c>
      <c r="J3682" t="n">
        <v>0.5188679245283019</v>
      </c>
      <c r="K3682" t="n">
        <v>0.2127530676789758</v>
      </c>
      <c r="L3682" t="n">
        <v>0.2683790077927223</v>
      </c>
      <c r="M3682" t="n">
        <v>0.5188679245283019</v>
      </c>
    </row>
    <row r="3683">
      <c r="A3683" s="323" t="n">
        <v>46211.50725694445</v>
      </c>
      <c r="B3683" s="82" t="n">
        <v>46211</v>
      </c>
      <c r="C3683" t="n">
        <v>369.4</v>
      </c>
      <c r="D3683" t="n">
        <v>828.5</v>
      </c>
      <c r="E3683" t="n">
        <v>5.3</v>
      </c>
      <c r="F3683" t="n">
        <v>11</v>
      </c>
      <c r="G3683" t="n">
        <v>0.4458660229330114</v>
      </c>
      <c r="H3683" t="n">
        <v>0.5541339770669885</v>
      </c>
      <c r="I3683" t="n">
        <v>0.4818181818181818</v>
      </c>
      <c r="J3683" t="n">
        <v>0.5181818181818182</v>
      </c>
      <c r="K3683" t="n">
        <v>0.2148263565040873</v>
      </c>
      <c r="L3683" t="n">
        <v>0.2669918253140945</v>
      </c>
      <c r="M3683" t="n">
        <v>0.5181818181818182</v>
      </c>
    </row>
    <row r="3684">
      <c r="A3684" s="323" t="n">
        <v>46212.26871527778</v>
      </c>
      <c r="B3684" s="82" t="n">
        <v>46212</v>
      </c>
      <c r="C3684" t="n">
        <v>383.9</v>
      </c>
      <c r="D3684" t="n">
        <v>818.6</v>
      </c>
      <c r="E3684" t="n">
        <v>5.1</v>
      </c>
      <c r="F3684" t="n">
        <v>10.9</v>
      </c>
      <c r="G3684" t="n">
        <v>0.4689714146103102</v>
      </c>
      <c r="H3684" t="n">
        <v>0.5310285853896898</v>
      </c>
      <c r="I3684" t="n">
        <v>0.4678899082568807</v>
      </c>
      <c r="J3684" t="n">
        <v>0.5321100917431193</v>
      </c>
      <c r="K3684" t="n">
        <v>0.2194269921571176</v>
      </c>
      <c r="L3684" t="n">
        <v>0.2484629160997631</v>
      </c>
      <c r="M3684" t="n">
        <v>0.5321100917431193</v>
      </c>
    </row>
    <row r="3685">
      <c r="A3685" s="323" t="n">
        <v>46212.30650462963</v>
      </c>
      <c r="B3685" s="82" t="n">
        <v>46212</v>
      </c>
      <c r="C3685" t="n">
        <v>386.2</v>
      </c>
      <c r="D3685" t="n">
        <v>820.4</v>
      </c>
      <c r="E3685" t="n">
        <v>5.2</v>
      </c>
      <c r="F3685" t="n">
        <v>10.8</v>
      </c>
      <c r="G3685" t="n">
        <v>0.4707459775719162</v>
      </c>
      <c r="H3685" t="n">
        <v>0.5292540224280838</v>
      </c>
      <c r="I3685" t="n">
        <v>0.4814814814814815</v>
      </c>
      <c r="J3685" t="n">
        <v>0.5185185185185185</v>
      </c>
      <c r="K3685" t="n">
        <v>0.2266554706827744</v>
      </c>
      <c r="L3685" t="n">
        <v>0.254826010798707</v>
      </c>
      <c r="M3685" t="n">
        <v>0.5185185185185185</v>
      </c>
    </row>
    <row r="3686">
      <c r="A3686" s="323" t="n">
        <v>46212.35107638889</v>
      </c>
      <c r="B3686" s="82" t="n">
        <v>46212</v>
      </c>
      <c r="C3686" t="n">
        <v>390.2</v>
      </c>
      <c r="D3686" t="n">
        <v>833.6</v>
      </c>
      <c r="E3686" t="n">
        <v>5.1</v>
      </c>
      <c r="F3686" t="n">
        <v>10.7</v>
      </c>
      <c r="G3686" t="n">
        <v>0.4680902111324376</v>
      </c>
      <c r="H3686" t="n">
        <v>0.5319097888675625</v>
      </c>
      <c r="I3686" t="n">
        <v>0.4766355140186916</v>
      </c>
      <c r="J3686" t="n">
        <v>0.5233644859813084</v>
      </c>
      <c r="K3686" t="n">
        <v>0.2231084183902273</v>
      </c>
      <c r="L3686" t="n">
        <v>0.2535270956284644</v>
      </c>
      <c r="M3686" t="n">
        <v>0.5233644859813084</v>
      </c>
    </row>
    <row r="3687">
      <c r="A3687" s="323" t="n">
        <v>46212.39043981482</v>
      </c>
      <c r="B3687" s="82" t="n">
        <v>46212</v>
      </c>
      <c r="C3687" t="n">
        <v>396.4</v>
      </c>
      <c r="D3687" t="n">
        <v>836.2</v>
      </c>
      <c r="E3687" t="n">
        <v>5.4</v>
      </c>
      <c r="F3687" t="n">
        <v>10.9</v>
      </c>
      <c r="G3687" t="n">
        <v>0.4740492705094475</v>
      </c>
      <c r="H3687" t="n">
        <v>0.5259507294905525</v>
      </c>
      <c r="I3687" t="n">
        <v>0.4954128440366973</v>
      </c>
      <c r="J3687" t="n">
        <v>0.5045871559633027</v>
      </c>
      <c r="K3687" t="n">
        <v>0.234850097316607</v>
      </c>
      <c r="L3687" t="n">
        <v>0.2605627467200903</v>
      </c>
      <c r="M3687" t="n">
        <v>0.5045871559633027</v>
      </c>
    </row>
    <row r="3688">
      <c r="A3688" s="323" t="n">
        <v>46212.43077546296</v>
      </c>
      <c r="B3688" s="82" t="n">
        <v>46212</v>
      </c>
      <c r="C3688" t="n">
        <v>389.2</v>
      </c>
      <c r="D3688" t="n">
        <v>818.9</v>
      </c>
      <c r="E3688" t="n">
        <v>5.1</v>
      </c>
      <c r="F3688" t="n">
        <v>10.4</v>
      </c>
      <c r="G3688" t="n">
        <v>0.4752717059470021</v>
      </c>
      <c r="H3688" t="n">
        <v>0.5247282940529979</v>
      </c>
      <c r="I3688" t="n">
        <v>0.4903846153846153</v>
      </c>
      <c r="J3688" t="n">
        <v>0.5096153846153847</v>
      </c>
      <c r="K3688" t="n">
        <v>0.2330659327240106</v>
      </c>
      <c r="L3688" t="n">
        <v>0.2573186826606047</v>
      </c>
      <c r="M3688" t="n">
        <v>0.5096153846153847</v>
      </c>
    </row>
    <row r="3689">
      <c r="A3689" s="323" t="n">
        <v>46212.47622685185</v>
      </c>
      <c r="B3689" s="82" t="n">
        <v>46212</v>
      </c>
      <c r="C3689" t="n">
        <v>392.4</v>
      </c>
      <c r="D3689" t="n">
        <v>822.3</v>
      </c>
      <c r="E3689" t="n">
        <v>5.2</v>
      </c>
      <c r="F3689" t="n">
        <v>10.6</v>
      </c>
      <c r="G3689" t="n">
        <v>0.4771981028821598</v>
      </c>
      <c r="H3689" t="n">
        <v>0.5228018971178402</v>
      </c>
      <c r="I3689" t="n">
        <v>0.4905660377358491</v>
      </c>
      <c r="J3689" t="n">
        <v>0.5094339622641509</v>
      </c>
      <c r="K3689" t="n">
        <v>0.2340971825459652</v>
      </c>
      <c r="L3689" t="n">
        <v>0.2564688551898839</v>
      </c>
      <c r="M3689" t="n">
        <v>0.5094339622641509</v>
      </c>
    </row>
    <row r="3690">
      <c r="A3690" s="323" t="n">
        <v>46212.5115625</v>
      </c>
      <c r="B3690" s="82" t="n">
        <v>46212</v>
      </c>
      <c r="C3690" t="n">
        <v>396.2</v>
      </c>
      <c r="D3690" t="n">
        <v>820.2</v>
      </c>
      <c r="E3690" t="n">
        <v>5.1</v>
      </c>
      <c r="F3690" t="n">
        <v>10.5</v>
      </c>
      <c r="G3690" t="n">
        <v>0.4830529139234332</v>
      </c>
      <c r="H3690" t="n">
        <v>0.5169470860765667</v>
      </c>
      <c r="I3690" t="n">
        <v>0.4857142857142857</v>
      </c>
      <c r="J3690" t="n">
        <v>0.5142857142857143</v>
      </c>
      <c r="K3690" t="n">
        <v>0.2346257010485247</v>
      </c>
      <c r="L3690" t="n">
        <v>0.2510885846657609</v>
      </c>
      <c r="M3690" t="n">
        <v>0.5142857142857143</v>
      </c>
    </row>
    <row r="3691">
      <c r="A3691" s="323" t="n">
        <v>46213.27414351852</v>
      </c>
      <c r="B3691" s="82" t="n">
        <v>46213</v>
      </c>
      <c r="C3691" t="n">
        <v>388.2</v>
      </c>
      <c r="D3691" t="n">
        <v>827.1</v>
      </c>
      <c r="E3691" t="n">
        <v>5.3</v>
      </c>
      <c r="F3691" t="n">
        <v>10.9</v>
      </c>
      <c r="G3691" t="n">
        <v>0.4693507435618425</v>
      </c>
      <c r="H3691" t="n">
        <v>0.5306492564381574</v>
      </c>
      <c r="I3691" t="n">
        <v>0.4862385321100917</v>
      </c>
      <c r="J3691" t="n">
        <v>0.5137614678899083</v>
      </c>
      <c r="K3691" t="n">
        <v>0.2282164165942904</v>
      </c>
      <c r="L3691" t="n">
        <v>0.2580221155158013</v>
      </c>
      <c r="M3691" t="n">
        <v>0.5137614678899083</v>
      </c>
    </row>
    <row r="3692">
      <c r="A3692" s="323" t="n">
        <v>46213.30087962963</v>
      </c>
      <c r="B3692" s="82" t="n">
        <v>46213</v>
      </c>
      <c r="C3692" t="n">
        <v>390.4</v>
      </c>
      <c r="D3692" t="n">
        <v>823.4</v>
      </c>
      <c r="E3692" t="n">
        <v>5.2</v>
      </c>
      <c r="F3692" t="n">
        <v>10.8</v>
      </c>
      <c r="G3692" t="n">
        <v>0.4741316492591693</v>
      </c>
      <c r="H3692" t="n">
        <v>0.5258683507408307</v>
      </c>
      <c r="I3692" t="n">
        <v>0.4814814814814815</v>
      </c>
      <c r="J3692" t="n">
        <v>0.5185185185185185</v>
      </c>
      <c r="K3692" t="n">
        <v>0.228285608902563</v>
      </c>
      <c r="L3692" t="n">
        <v>0.2531958725789185</v>
      </c>
      <c r="M3692" t="n">
        <v>0.5185185185185185</v>
      </c>
    </row>
    <row r="3693">
      <c r="A3693" s="323" t="n">
        <v>46213.3477199074</v>
      </c>
      <c r="B3693" s="82" t="n">
        <v>46213</v>
      </c>
      <c r="C3693" t="n">
        <v>385.4</v>
      </c>
      <c r="D3693" t="n">
        <v>825.1</v>
      </c>
      <c r="E3693" t="n">
        <v>5.2</v>
      </c>
      <c r="F3693" t="n">
        <v>10.6</v>
      </c>
      <c r="G3693" t="n">
        <v>0.4670948975881711</v>
      </c>
      <c r="H3693" t="n">
        <v>0.5329051024118289</v>
      </c>
      <c r="I3693" t="n">
        <v>0.4905660377358491</v>
      </c>
      <c r="J3693" t="n">
        <v>0.5094339622641509</v>
      </c>
      <c r="K3693" t="n">
        <v>0.2291408931564613</v>
      </c>
      <c r="L3693" t="n">
        <v>0.2614251445793878</v>
      </c>
      <c r="M3693" t="n">
        <v>0.5094339622641509</v>
      </c>
    </row>
    <row r="3694">
      <c r="A3694" s="323" t="n">
        <v>46213.39266203704</v>
      </c>
      <c r="B3694" s="82" t="n">
        <v>46213</v>
      </c>
      <c r="C3694" t="n">
        <v>384.5</v>
      </c>
      <c r="D3694" t="n">
        <v>809.1</v>
      </c>
      <c r="E3694" t="n">
        <v>5.1</v>
      </c>
      <c r="F3694" t="n">
        <v>10.5</v>
      </c>
      <c r="G3694" t="n">
        <v>0.4752193795575331</v>
      </c>
      <c r="H3694" t="n">
        <v>0.524780620442467</v>
      </c>
      <c r="I3694" t="n">
        <v>0.4857142857142857</v>
      </c>
      <c r="J3694" t="n">
        <v>0.5142857142857143</v>
      </c>
      <c r="K3694" t="n">
        <v>0.2308208414993732</v>
      </c>
      <c r="L3694" t="n">
        <v>0.2548934442149125</v>
      </c>
      <c r="M3694" t="n">
        <v>0.5142857142857143</v>
      </c>
    </row>
    <row r="3695">
      <c r="A3695" s="323" t="n">
        <v>46213.46027777778</v>
      </c>
      <c r="B3695" s="82" t="n">
        <v>46213</v>
      </c>
      <c r="C3695" t="n">
        <v>380.6</v>
      </c>
      <c r="D3695" t="n">
        <v>834</v>
      </c>
      <c r="E3695" t="n">
        <v>5.2</v>
      </c>
      <c r="F3695" t="n">
        <v>10.3</v>
      </c>
      <c r="G3695" t="n">
        <v>0.4563549160671463</v>
      </c>
      <c r="H3695" t="n">
        <v>0.5436450839328537</v>
      </c>
      <c r="I3695" t="n">
        <v>0.5048543689320388</v>
      </c>
      <c r="J3695" t="n">
        <v>0.4951456310679612</v>
      </c>
      <c r="K3695" t="n">
        <v>0.2303927731601127</v>
      </c>
      <c r="L3695" t="n">
        <v>0.2744615957719261</v>
      </c>
      <c r="M3695" t="n">
        <v>0.4951456310679612</v>
      </c>
    </row>
    <row r="3696">
      <c r="A3696" s="323" t="n">
        <v>46213.52168981481</v>
      </c>
      <c r="B3696" s="82" t="n">
        <v>46213</v>
      </c>
      <c r="C3696" t="n">
        <v>386.3</v>
      </c>
      <c r="D3696" t="n">
        <v>830.4</v>
      </c>
      <c r="E3696" t="n">
        <v>5.2</v>
      </c>
      <c r="F3696" t="n">
        <v>10.5</v>
      </c>
      <c r="G3696" t="n">
        <v>0.4651974951830443</v>
      </c>
      <c r="H3696" t="n">
        <v>0.5348025048169557</v>
      </c>
      <c r="I3696" t="n">
        <v>0.4952380952380953</v>
      </c>
      <c r="J3696" t="n">
        <v>0.5047619047619047</v>
      </c>
      <c r="K3696" t="n">
        <v>0.2303835214239839</v>
      </c>
      <c r="L3696" t="n">
        <v>0.2648545738141114</v>
      </c>
      <c r="M3696" t="n">
        <v>0.5047619047619047</v>
      </c>
    </row>
    <row r="3697">
      <c r="A3697" s="323" t="n">
        <v>46214.26491898148</v>
      </c>
      <c r="B3697" s="82" t="n">
        <v>46214</v>
      </c>
      <c r="C3697" t="n">
        <v>380.9</v>
      </c>
      <c r="D3697" t="n">
        <v>836.2</v>
      </c>
      <c r="E3697" t="n">
        <v>5.3</v>
      </c>
      <c r="F3697" t="n">
        <v>10.9</v>
      </c>
      <c r="G3697" t="n">
        <v>0.4555130351590528</v>
      </c>
      <c r="H3697" t="n">
        <v>0.5444869648409472</v>
      </c>
      <c r="I3697" t="n">
        <v>0.4862385321100917</v>
      </c>
      <c r="J3697" t="n">
        <v>0.5137614678899083</v>
      </c>
      <c r="K3697" t="n">
        <v>0.2214879895727504</v>
      </c>
      <c r="L3697" t="n">
        <v>0.2647505425373413</v>
      </c>
      <c r="M3697" t="n">
        <v>0.5137614678899083</v>
      </c>
    </row>
    <row r="3698">
      <c r="A3698" s="323" t="n">
        <v>46214.2966087963</v>
      </c>
      <c r="B3698" s="82" t="n">
        <v>46214</v>
      </c>
      <c r="C3698" t="n">
        <v>384.3</v>
      </c>
      <c r="D3698" t="n">
        <v>840.2</v>
      </c>
      <c r="E3698" t="n">
        <v>5.2</v>
      </c>
      <c r="F3698" t="n">
        <v>10.8</v>
      </c>
      <c r="G3698" t="n">
        <v>0.4573910973577719</v>
      </c>
      <c r="H3698" t="n">
        <v>0.5426089026422281</v>
      </c>
      <c r="I3698" t="n">
        <v>0.4814814814814815</v>
      </c>
      <c r="J3698" t="n">
        <v>0.5185185185185185</v>
      </c>
      <c r="K3698" t="n">
        <v>0.2202253431722606</v>
      </c>
      <c r="L3698" t="n">
        <v>0.2612561383092209</v>
      </c>
      <c r="M3698" t="n">
        <v>0.5185185185185185</v>
      </c>
    </row>
    <row r="3699">
      <c r="A3699" s="323" t="n">
        <v>46214.38171296296</v>
      </c>
      <c r="B3699" s="82" t="n">
        <v>46214</v>
      </c>
      <c r="C3699" t="n">
        <v>382.9</v>
      </c>
      <c r="D3699" t="n">
        <v>829.7</v>
      </c>
      <c r="E3699" t="n">
        <v>5.2</v>
      </c>
      <c r="F3699" t="n">
        <v>11</v>
      </c>
      <c r="G3699" t="n">
        <v>0.4614921055803302</v>
      </c>
      <c r="H3699" t="n">
        <v>0.5385078944196698</v>
      </c>
      <c r="I3699" t="n">
        <v>0.4727272727272727</v>
      </c>
      <c r="J3699" t="n">
        <v>0.5272727272727272</v>
      </c>
      <c r="K3699" t="n">
        <v>0.2181599044561561</v>
      </c>
      <c r="L3699" t="n">
        <v>0.2545673682711166</v>
      </c>
      <c r="M3699" t="n">
        <v>0.5272727272727272</v>
      </c>
    </row>
    <row r="3700">
      <c r="A3700" s="323" t="n">
        <v>46214.43615740741</v>
      </c>
      <c r="B3700" s="82" t="n">
        <v>46214</v>
      </c>
      <c r="C3700" t="n">
        <v>364.2</v>
      </c>
      <c r="D3700" t="n">
        <v>822.6</v>
      </c>
      <c r="E3700" t="n">
        <v>5.1</v>
      </c>
      <c r="F3700" t="n">
        <v>10.2</v>
      </c>
      <c r="G3700" t="n">
        <v>0.4427425237053246</v>
      </c>
      <c r="H3700" t="n">
        <v>0.5572574762946755</v>
      </c>
      <c r="I3700" t="n">
        <v>0.5</v>
      </c>
      <c r="J3700" t="n">
        <v>0.5</v>
      </c>
      <c r="K3700" t="n">
        <v>0.2213712618526623</v>
      </c>
      <c r="L3700" t="n">
        <v>0.2786287381473377</v>
      </c>
      <c r="M3700" t="n">
        <v>0.5</v>
      </c>
    </row>
    <row r="3701">
      <c r="A3701" s="323" t="n">
        <v>46214.46925925926</v>
      </c>
      <c r="B3701" s="82" t="n">
        <v>46214</v>
      </c>
      <c r="C3701" t="n">
        <v>364.4</v>
      </c>
      <c r="D3701" t="n">
        <v>820.4</v>
      </c>
      <c r="E3701" t="n">
        <v>5.1</v>
      </c>
      <c r="F3701" t="n">
        <v>10.5</v>
      </c>
      <c r="G3701" t="n">
        <v>0.4441735738664066</v>
      </c>
      <c r="H3701" t="n">
        <v>0.5558264261335933</v>
      </c>
      <c r="I3701" t="n">
        <v>0.4857142857142857</v>
      </c>
      <c r="J3701" t="n">
        <v>0.5142857142857143</v>
      </c>
      <c r="K3701" t="n">
        <v>0.2157414501636832</v>
      </c>
      <c r="L3701" t="n">
        <v>0.2699728355506025</v>
      </c>
      <c r="M3701" t="n">
        <v>0.5142857142857143</v>
      </c>
    </row>
    <row r="3702">
      <c r="A3702" s="323" t="n">
        <v>46214.5205324074</v>
      </c>
      <c r="B3702" s="82" t="n">
        <v>46214</v>
      </c>
      <c r="C3702" t="n">
        <v>390.5</v>
      </c>
      <c r="D3702" t="n">
        <v>825.3</v>
      </c>
      <c r="E3702" t="n">
        <v>5.2</v>
      </c>
      <c r="F3702" t="n">
        <v>10.4</v>
      </c>
      <c r="G3702" t="n">
        <v>0.4731612746879923</v>
      </c>
      <c r="H3702" t="n">
        <v>0.5268387253120077</v>
      </c>
      <c r="I3702" t="n">
        <v>0.5</v>
      </c>
      <c r="J3702" t="n">
        <v>0.5</v>
      </c>
      <c r="K3702" t="n">
        <v>0.2365806373439961</v>
      </c>
      <c r="L3702" t="n">
        <v>0.2634193626560039</v>
      </c>
      <c r="M3702" t="n">
        <v>0.5</v>
      </c>
    </row>
    <row r="3703">
      <c r="A3703" s="323" t="n">
        <v>46215.27231481481</v>
      </c>
      <c r="B3703" s="82" t="n">
        <v>46215</v>
      </c>
      <c r="C3703" t="n">
        <v>364.5</v>
      </c>
      <c r="D3703" t="n">
        <v>810.9</v>
      </c>
      <c r="E3703" t="n">
        <v>5.1</v>
      </c>
      <c r="F3703" t="n">
        <v>10.5</v>
      </c>
      <c r="G3703" t="n">
        <v>0.4495005549389567</v>
      </c>
      <c r="H3703" t="n">
        <v>0.5504994450610433</v>
      </c>
      <c r="I3703" t="n">
        <v>0.4857142857142857</v>
      </c>
      <c r="J3703" t="n">
        <v>0.5142857142857143</v>
      </c>
      <c r="K3703" t="n">
        <v>0.2183288409703504</v>
      </c>
      <c r="L3703" t="n">
        <v>0.2673854447439353</v>
      </c>
      <c r="M3703" t="n">
        <v>0.5142857142857143</v>
      </c>
    </row>
    <row r="3704">
      <c r="A3704" s="323" t="n">
        <v>46215.30449074074</v>
      </c>
      <c r="B3704" s="82" t="n">
        <v>46215</v>
      </c>
      <c r="C3704" t="n">
        <v>370.2</v>
      </c>
      <c r="D3704" t="n">
        <v>813.2</v>
      </c>
      <c r="E3704" t="n">
        <v>5.1</v>
      </c>
      <c r="F3704" t="n">
        <v>10.4</v>
      </c>
      <c r="G3704" t="n">
        <v>0.455238563698967</v>
      </c>
      <c r="H3704" t="n">
        <v>0.544761436301033</v>
      </c>
      <c r="I3704" t="n">
        <v>0.4903846153846153</v>
      </c>
      <c r="J3704" t="n">
        <v>0.5096153846153847</v>
      </c>
      <c r="K3704" t="n">
        <v>0.2232419879677626</v>
      </c>
      <c r="L3704" t="n">
        <v>0.2671426274168527</v>
      </c>
      <c r="M3704" t="n">
        <v>0.5096153846153847</v>
      </c>
    </row>
    <row r="3705">
      <c r="A3705" s="323" t="n">
        <v>46215.34930555556</v>
      </c>
      <c r="B3705" s="82" t="n">
        <v>46215</v>
      </c>
      <c r="C3705" t="n">
        <v>378.5</v>
      </c>
      <c r="D3705" t="n">
        <v>828.6</v>
      </c>
      <c r="E3705" t="n">
        <v>5.1</v>
      </c>
      <c r="F3705" t="n">
        <v>10.8</v>
      </c>
      <c r="G3705" t="n">
        <v>0.4567945932898865</v>
      </c>
      <c r="H3705" t="n">
        <v>0.5432054067101134</v>
      </c>
      <c r="I3705" t="n">
        <v>0.4722222222222222</v>
      </c>
      <c r="J3705" t="n">
        <v>0.5277777777777778</v>
      </c>
      <c r="K3705" t="n">
        <v>0.2157085579424464</v>
      </c>
      <c r="L3705" t="n">
        <v>0.2565136642797757</v>
      </c>
      <c r="M3705" t="n">
        <v>0.5277777777777778</v>
      </c>
    </row>
    <row r="3706">
      <c r="A3706" s="323" t="n">
        <v>46215.3875462963</v>
      </c>
      <c r="B3706" s="82" t="n">
        <v>46215</v>
      </c>
      <c r="C3706" t="n">
        <v>383.5</v>
      </c>
      <c r="D3706" t="n">
        <v>820.3</v>
      </c>
      <c r="E3706" t="n">
        <v>5.4</v>
      </c>
      <c r="F3706" t="n">
        <v>10.6</v>
      </c>
      <c r="G3706" t="n">
        <v>0.4675118858954042</v>
      </c>
      <c r="H3706" t="n">
        <v>0.5324881141045958</v>
      </c>
      <c r="I3706" t="n">
        <v>0.5094339622641509</v>
      </c>
      <c r="J3706" t="n">
        <v>0.490566037735849</v>
      </c>
      <c r="K3706" t="n">
        <v>0.2381664324372814</v>
      </c>
      <c r="L3706" t="n">
        <v>0.2712675298268696</v>
      </c>
      <c r="M3706" t="n">
        <v>0.490566037735849</v>
      </c>
    </row>
    <row r="3707">
      <c r="A3707" s="323" t="n">
        <v>46215.43108796296</v>
      </c>
      <c r="B3707" s="82" t="n">
        <v>46215</v>
      </c>
      <c r="C3707" t="n">
        <v>386.6</v>
      </c>
      <c r="D3707" t="n">
        <v>818.6</v>
      </c>
      <c r="E3707" t="n">
        <v>5.2</v>
      </c>
      <c r="F3707" t="n">
        <v>10.7</v>
      </c>
      <c r="G3707" t="n">
        <v>0.4722697288052773</v>
      </c>
      <c r="H3707" t="n">
        <v>0.5277302711947227</v>
      </c>
      <c r="I3707" t="n">
        <v>0.485981308411215</v>
      </c>
      <c r="J3707" t="n">
        <v>0.514018691588785</v>
      </c>
      <c r="K3707" t="n">
        <v>0.2295142607277984</v>
      </c>
      <c r="L3707" t="n">
        <v>0.2564670476834167</v>
      </c>
      <c r="M3707" t="n">
        <v>0.514018691588785</v>
      </c>
    </row>
    <row r="3708">
      <c r="A3708" s="323" t="n">
        <v>46215.5112037037</v>
      </c>
      <c r="B3708" s="82" t="n">
        <v>46215</v>
      </c>
      <c r="C3708" t="n">
        <v>365.5</v>
      </c>
      <c r="D3708" t="n">
        <v>822.3</v>
      </c>
      <c r="E3708" t="n">
        <v>5.1</v>
      </c>
      <c r="F3708" t="n">
        <v>10.6</v>
      </c>
      <c r="G3708" t="n">
        <v>0.4444849811504317</v>
      </c>
      <c r="H3708" t="n">
        <v>0.5555150188495682</v>
      </c>
      <c r="I3708" t="n">
        <v>0.4811320754716981</v>
      </c>
      <c r="J3708" t="n">
        <v>0.5188679245283019</v>
      </c>
      <c r="K3708" t="n">
        <v>0.2138559814969058</v>
      </c>
      <c r="L3708" t="n">
        <v>0.2672760939747922</v>
      </c>
      <c r="M3708" t="n">
        <v>0.5188679245283019</v>
      </c>
    </row>
    <row r="3709">
      <c r="A3709" s="323" t="n">
        <v>46216.27604166666</v>
      </c>
      <c r="B3709" s="82" t="n">
        <v>46216</v>
      </c>
      <c r="C3709" t="n">
        <v>371.5</v>
      </c>
      <c r="D3709" t="n">
        <v>818.3</v>
      </c>
      <c r="E3709" t="n">
        <v>5.3</v>
      </c>
      <c r="F3709" t="n">
        <v>10.4</v>
      </c>
      <c r="G3709" t="n">
        <v>0.4539899792252231</v>
      </c>
      <c r="H3709" t="n">
        <v>0.546010020774777</v>
      </c>
      <c r="I3709" t="n">
        <v>0.5096153846153846</v>
      </c>
      <c r="J3709" t="n">
        <v>0.4903846153846154</v>
      </c>
      <c r="K3709" t="n">
        <v>0.2313602778743925</v>
      </c>
      <c r="L3709" t="n">
        <v>0.2782551067409921</v>
      </c>
      <c r="M3709" t="n">
        <v>0.4903846153846154</v>
      </c>
    </row>
    <row r="3710">
      <c r="A3710" s="323" t="n">
        <v>46216.31366898148</v>
      </c>
      <c r="B3710" s="82" t="n">
        <v>46216</v>
      </c>
      <c r="C3710" t="n">
        <v>370.4</v>
      </c>
      <c r="D3710" t="n">
        <v>821.3</v>
      </c>
      <c r="E3710" t="n">
        <v>5.2</v>
      </c>
      <c r="F3710" t="n">
        <v>10.5</v>
      </c>
      <c r="G3710" t="n">
        <v>0.450992329234141</v>
      </c>
      <c r="H3710" t="n">
        <v>0.549007670765859</v>
      </c>
      <c r="I3710" t="n">
        <v>0.4952380952380953</v>
      </c>
      <c r="J3710" t="n">
        <v>0.5047619047619047</v>
      </c>
      <c r="K3710" t="n">
        <v>0.2233485820969079</v>
      </c>
      <c r="L3710" t="n">
        <v>0.2718895131411873</v>
      </c>
      <c r="M3710" t="n">
        <v>0.5047619047619047</v>
      </c>
    </row>
    <row r="3711">
      <c r="A3711" s="323" t="n">
        <v>46216.33920138889</v>
      </c>
      <c r="B3711" s="82" t="n">
        <v>46216</v>
      </c>
      <c r="C3711" t="n">
        <v>362.5</v>
      </c>
      <c r="D3711" t="n">
        <v>830.5</v>
      </c>
      <c r="E3711" t="n">
        <v>5.2</v>
      </c>
      <c r="F3711" t="n">
        <v>10.7</v>
      </c>
      <c r="G3711" t="n">
        <v>0.4364840457555689</v>
      </c>
      <c r="H3711" t="n">
        <v>0.563515954244431</v>
      </c>
      <c r="I3711" t="n">
        <v>0.485981308411215</v>
      </c>
      <c r="J3711" t="n">
        <v>0.514018691588785</v>
      </c>
      <c r="K3711" t="n">
        <v>0.212123087656912</v>
      </c>
      <c r="L3711" t="n">
        <v>0.2738582207543029</v>
      </c>
      <c r="M3711" t="n">
        <v>0.514018691588785</v>
      </c>
    </row>
    <row r="3712">
      <c r="A3712" s="323" t="n">
        <v>46216.37788194444</v>
      </c>
      <c r="B3712" s="82" t="n">
        <v>46216</v>
      </c>
      <c r="C3712" t="n">
        <v>370.4</v>
      </c>
      <c r="D3712" t="n">
        <v>827.5</v>
      </c>
      <c r="E3712" t="n">
        <v>5.3</v>
      </c>
      <c r="F3712" t="n">
        <v>10.6</v>
      </c>
      <c r="G3712" t="n">
        <v>0.4476132930513595</v>
      </c>
      <c r="H3712" t="n">
        <v>0.5523867069486406</v>
      </c>
      <c r="I3712" t="n">
        <v>0.5</v>
      </c>
      <c r="J3712" t="n">
        <v>0.5</v>
      </c>
      <c r="K3712" t="n">
        <v>0.2238066465256797</v>
      </c>
      <c r="L3712" t="n">
        <v>0.2761933534743203</v>
      </c>
      <c r="M3712" t="n">
        <v>0.5</v>
      </c>
    </row>
    <row r="3713">
      <c r="A3713" s="323" t="n">
        <v>46216.44152777778</v>
      </c>
      <c r="B3713" s="82" t="n">
        <v>46216</v>
      </c>
      <c r="C3713" t="n">
        <v>364.4</v>
      </c>
      <c r="D3713" t="n">
        <v>822.4</v>
      </c>
      <c r="E3713" t="n">
        <v>5.2</v>
      </c>
      <c r="F3713" t="n">
        <v>10.5</v>
      </c>
      <c r="G3713" t="n">
        <v>0.4430933852140078</v>
      </c>
      <c r="H3713" t="n">
        <v>0.5569066147859922</v>
      </c>
      <c r="I3713" t="n">
        <v>0.4952380952380953</v>
      </c>
      <c r="J3713" t="n">
        <v>0.5047619047619047</v>
      </c>
      <c r="K3713" t="n">
        <v>0.2194367241059848</v>
      </c>
      <c r="L3713" t="n">
        <v>0.2758013711321105</v>
      </c>
      <c r="M3713" t="n">
        <v>0.5047619047619047</v>
      </c>
    </row>
    <row r="3714">
      <c r="A3714" s="323" t="n">
        <v>46216.49</v>
      </c>
      <c r="B3714" s="82" t="n">
        <v>46216</v>
      </c>
      <c r="C3714" t="n">
        <v>367.2</v>
      </c>
      <c r="D3714" t="n">
        <v>826.4</v>
      </c>
      <c r="E3714" t="n">
        <v>5.3</v>
      </c>
      <c r="F3714" t="n">
        <v>10.4</v>
      </c>
      <c r="G3714" t="n">
        <v>0.4443368828654405</v>
      </c>
      <c r="H3714" t="n">
        <v>0.5556631171345595</v>
      </c>
      <c r="I3714" t="n">
        <v>0.5096153846153846</v>
      </c>
      <c r="J3714" t="n">
        <v>0.4903846153846154</v>
      </c>
      <c r="K3714" t="n">
        <v>0.2264409114602725</v>
      </c>
      <c r="L3714" t="n">
        <v>0.283174473155112</v>
      </c>
      <c r="M3714" t="n">
        <v>0.4903846153846154</v>
      </c>
    </row>
    <row r="3715">
      <c r="A3715" s="323" t="n">
        <v>46216.5158912037</v>
      </c>
      <c r="B3715" s="82" t="n">
        <v>46216</v>
      </c>
      <c r="C3715" t="n">
        <v>372.4</v>
      </c>
      <c r="D3715" t="n">
        <v>831.2</v>
      </c>
      <c r="E3715" t="n">
        <v>5.3</v>
      </c>
      <c r="F3715" t="n">
        <v>10.5</v>
      </c>
      <c r="G3715" t="n">
        <v>0.4480269489894129</v>
      </c>
      <c r="H3715" t="n">
        <v>0.5519730510105871</v>
      </c>
      <c r="I3715" t="n">
        <v>0.5047619047619047</v>
      </c>
      <c r="J3715" t="n">
        <v>0.4952380952380953</v>
      </c>
      <c r="K3715" t="n">
        <v>0.2261469361565608</v>
      </c>
      <c r="L3715" t="n">
        <v>0.278614968605344</v>
      </c>
      <c r="M3715" t="n">
        <v>0.4952380952380953</v>
      </c>
    </row>
    <row r="3716">
      <c r="A3716" s="323" t="n">
        <v>46217.03724537037</v>
      </c>
      <c r="B3716" s="82" t="n">
        <v>46217</v>
      </c>
      <c r="C3716" t="n">
        <v>371.3</v>
      </c>
      <c r="D3716" t="n">
        <v>822</v>
      </c>
      <c r="E3716" t="n">
        <v>5.7</v>
      </c>
      <c r="F3716" t="n">
        <v>11</v>
      </c>
      <c r="G3716" t="n">
        <v>0.4517031630170316</v>
      </c>
      <c r="H3716" t="n">
        <v>0.5482968369829684</v>
      </c>
      <c r="I3716" t="n">
        <v>0.5181818181818182</v>
      </c>
      <c r="J3716" t="n">
        <v>0.4818181818181818</v>
      </c>
      <c r="K3716" t="n">
        <v>0.2340643662906437</v>
      </c>
      <c r="L3716" t="n">
        <v>0.2841174518911745</v>
      </c>
      <c r="M3716" t="n">
        <v>0.4818181818181818</v>
      </c>
    </row>
    <row r="3717">
      <c r="A3717" s="323" t="n">
        <v>46217.07590277777</v>
      </c>
      <c r="B3717" s="82" t="n">
        <v>46217</v>
      </c>
      <c r="C3717" t="n">
        <v>353.4</v>
      </c>
      <c r="D3717" t="n">
        <v>827</v>
      </c>
      <c r="E3717" t="n">
        <v>5.3</v>
      </c>
      <c r="F3717" t="n">
        <v>10.4</v>
      </c>
      <c r="G3717" t="n">
        <v>0.4273276904474002</v>
      </c>
      <c r="H3717" t="n">
        <v>0.5726723095525997</v>
      </c>
      <c r="I3717" t="n">
        <v>0.5096153846153846</v>
      </c>
      <c r="J3717" t="n">
        <v>0.4903846153846154</v>
      </c>
      <c r="K3717" t="n">
        <v>0.2177727653241558</v>
      </c>
      <c r="L3717" t="n">
        <v>0.2918426192912287</v>
      </c>
      <c r="M3717" t="n">
        <v>0.4903846153846154</v>
      </c>
    </row>
    <row r="3718">
      <c r="A3718" s="323" t="n">
        <v>46217.10864583333</v>
      </c>
      <c r="B3718" s="82" t="n">
        <v>46217</v>
      </c>
      <c r="C3718" t="n">
        <v>370.5</v>
      </c>
      <c r="D3718" t="n">
        <v>824.1</v>
      </c>
      <c r="E3718" t="n">
        <v>5.1</v>
      </c>
      <c r="F3718" t="n">
        <v>10.2</v>
      </c>
      <c r="G3718" t="n">
        <v>0.4495813614852566</v>
      </c>
      <c r="H3718" t="n">
        <v>0.5504186385147434</v>
      </c>
      <c r="I3718" t="n">
        <v>0.5</v>
      </c>
      <c r="J3718" t="n">
        <v>0.5</v>
      </c>
      <c r="K3718" t="n">
        <v>0.2247906807426283</v>
      </c>
      <c r="L3718" t="n">
        <v>0.2752093192573717</v>
      </c>
      <c r="M3718" t="n">
        <v>0.5</v>
      </c>
    </row>
    <row r="3719">
      <c r="A3719" s="323" t="n">
        <v>46217.15331018518</v>
      </c>
      <c r="B3719" s="82" t="n">
        <v>46217</v>
      </c>
      <c r="C3719" t="n">
        <v>361.5</v>
      </c>
      <c r="D3719" t="n">
        <v>814.9</v>
      </c>
      <c r="E3719" t="n">
        <v>5.1</v>
      </c>
      <c r="F3719" t="n">
        <v>10.3</v>
      </c>
      <c r="G3719" t="n">
        <v>0.4436127132163456</v>
      </c>
      <c r="H3719" t="n">
        <v>0.5563872867836545</v>
      </c>
      <c r="I3719" t="n">
        <v>0.4951456310679611</v>
      </c>
      <c r="J3719" t="n">
        <v>0.5048543689320389</v>
      </c>
      <c r="K3719" t="n">
        <v>0.2196528968352779</v>
      </c>
      <c r="L3719" t="n">
        <v>0.2754927342326832</v>
      </c>
      <c r="M3719" t="n">
        <v>0.5048543689320389</v>
      </c>
    </row>
    <row r="3720">
      <c r="A3720" s="323" t="n">
        <v>46217.19559027778</v>
      </c>
      <c r="B3720" s="82" t="n">
        <v>46217</v>
      </c>
      <c r="C3720" t="n">
        <v>364.5</v>
      </c>
      <c r="D3720" t="n">
        <v>814.5</v>
      </c>
      <c r="E3720" t="n">
        <v>5.1</v>
      </c>
      <c r="F3720" t="n">
        <v>10.8</v>
      </c>
      <c r="G3720" t="n">
        <v>0.4475138121546962</v>
      </c>
      <c r="H3720" t="n">
        <v>0.5524861878453039</v>
      </c>
      <c r="I3720" t="n">
        <v>0.4722222222222222</v>
      </c>
      <c r="J3720" t="n">
        <v>0.5277777777777778</v>
      </c>
      <c r="K3720" t="n">
        <v>0.2113259668508287</v>
      </c>
      <c r="L3720" t="n">
        <v>0.2608962553713935</v>
      </c>
      <c r="M3720" t="n">
        <v>0.5277777777777778</v>
      </c>
    </row>
    <row r="3721">
      <c r="A3721" s="323" t="n">
        <v>46217.2346412037</v>
      </c>
      <c r="B3721" s="82" t="n">
        <v>46217</v>
      </c>
      <c r="C3721" t="n">
        <v>360.5</v>
      </c>
      <c r="D3721" t="n">
        <v>817.3</v>
      </c>
      <c r="E3721" t="n">
        <v>5.2</v>
      </c>
      <c r="F3721" t="n">
        <v>10.4</v>
      </c>
      <c r="G3721" t="n">
        <v>0.4410865043435703</v>
      </c>
      <c r="H3721" t="n">
        <v>0.5589134956564297</v>
      </c>
      <c r="I3721" t="n">
        <v>0.5</v>
      </c>
      <c r="J3721" t="n">
        <v>0.5</v>
      </c>
      <c r="K3721" t="n">
        <v>0.2205432521717852</v>
      </c>
      <c r="L3721" t="n">
        <v>0.2794567478282148</v>
      </c>
      <c r="M3721" t="n">
        <v>0.5</v>
      </c>
    </row>
    <row r="3722">
      <c r="A3722" s="323" t="n">
        <v>46217.28599537037</v>
      </c>
      <c r="B3722" s="82" t="n">
        <v>46217</v>
      </c>
      <c r="C3722" t="n">
        <v>366.9</v>
      </c>
      <c r="D3722" t="n">
        <v>810.4</v>
      </c>
      <c r="E3722" t="n">
        <v>5.1</v>
      </c>
      <c r="F3722" t="n">
        <v>10.6</v>
      </c>
      <c r="G3722" t="n">
        <v>0.4527393879565647</v>
      </c>
      <c r="H3722" t="n">
        <v>0.5472606120434353</v>
      </c>
      <c r="I3722" t="n">
        <v>0.4811320754716981</v>
      </c>
      <c r="J3722" t="n">
        <v>0.5188679245283019</v>
      </c>
      <c r="K3722" t="n">
        <v>0.2178274413753283</v>
      </c>
      <c r="L3722" t="n">
        <v>0.2633046340963698</v>
      </c>
      <c r="M3722" t="n">
        <v>0.5188679245283019</v>
      </c>
    </row>
    <row r="3723">
      <c r="A3723" s="323" t="n">
        <v>46218.04709490741</v>
      </c>
      <c r="B3723" s="82" t="n">
        <v>46218</v>
      </c>
      <c r="C3723" t="n">
        <v>362.4</v>
      </c>
      <c r="D3723" t="n">
        <v>821.5</v>
      </c>
      <c r="E3723" t="n">
        <v>5.2</v>
      </c>
      <c r="F3723" t="n">
        <v>10.3</v>
      </c>
      <c r="G3723" t="n">
        <v>0.4411442483262324</v>
      </c>
      <c r="H3723" t="n">
        <v>0.5588557516737676</v>
      </c>
      <c r="I3723" t="n">
        <v>0.5048543689320388</v>
      </c>
      <c r="J3723" t="n">
        <v>0.4951456310679612</v>
      </c>
      <c r="K3723" t="n">
        <v>0.2227136010967387</v>
      </c>
      <c r="L3723" t="n">
        <v>0.2821407678353001</v>
      </c>
      <c r="M3723" t="n">
        <v>0.4951456310679612</v>
      </c>
    </row>
    <row r="3724">
      <c r="A3724" s="323" t="n">
        <v>46218.07170138889</v>
      </c>
      <c r="B3724" s="82" t="n">
        <v>46218</v>
      </c>
      <c r="C3724" t="n">
        <v>365.2</v>
      </c>
      <c r="D3724" t="n">
        <v>825.3</v>
      </c>
      <c r="E3724" t="n">
        <v>5.2</v>
      </c>
      <c r="F3724" t="n">
        <v>10.5</v>
      </c>
      <c r="G3724" t="n">
        <v>0.4425057554828548</v>
      </c>
      <c r="H3724" t="n">
        <v>0.5574942445171452</v>
      </c>
      <c r="I3724" t="n">
        <v>0.4952380952380953</v>
      </c>
      <c r="J3724" t="n">
        <v>0.5047619047619047</v>
      </c>
      <c r="K3724" t="n">
        <v>0.2191457074772233</v>
      </c>
      <c r="L3724" t="n">
        <v>0.2760923877608719</v>
      </c>
      <c r="M3724" t="n">
        <v>0.5047619047619047</v>
      </c>
    </row>
    <row r="3725">
      <c r="A3725" s="323" t="n">
        <v>46218.11320601852</v>
      </c>
      <c r="B3725" s="82" t="n">
        <v>46218</v>
      </c>
      <c r="C3725" t="n">
        <v>375.4</v>
      </c>
      <c r="D3725" t="n">
        <v>821.1</v>
      </c>
      <c r="E3725" t="n">
        <v>5.1</v>
      </c>
      <c r="F3725" t="n">
        <v>10.4</v>
      </c>
      <c r="G3725" t="n">
        <v>0.4571915722810863</v>
      </c>
      <c r="H3725" t="n">
        <v>0.5428084277189137</v>
      </c>
      <c r="I3725" t="n">
        <v>0.4903846153846153</v>
      </c>
      <c r="J3725" t="n">
        <v>0.5096153846153847</v>
      </c>
      <c r="K3725" t="n">
        <v>0.2241997133301481</v>
      </c>
      <c r="L3725" t="n">
        <v>0.2661849020544673</v>
      </c>
      <c r="M3725" t="n">
        <v>0.5096153846153847</v>
      </c>
    </row>
    <row r="3726">
      <c r="A3726" s="323" t="n">
        <v>46218.20048611111</v>
      </c>
      <c r="B3726" s="82" t="n">
        <v>46218</v>
      </c>
      <c r="C3726" t="n">
        <v>355.6</v>
      </c>
      <c r="D3726" t="n">
        <v>821.5</v>
      </c>
      <c r="E3726" t="n">
        <v>5.2</v>
      </c>
      <c r="F3726" t="n">
        <v>10.5</v>
      </c>
      <c r="G3726" t="n">
        <v>0.4328667072428485</v>
      </c>
      <c r="H3726" t="n">
        <v>0.5671332927571515</v>
      </c>
      <c r="I3726" t="n">
        <v>0.4952380952380953</v>
      </c>
      <c r="J3726" t="n">
        <v>0.5047619047619047</v>
      </c>
      <c r="K3726" t="n">
        <v>0.2143720835869345</v>
      </c>
      <c r="L3726" t="n">
        <v>0.2808660116511608</v>
      </c>
      <c r="M3726" t="n">
        <v>0.5047619047619047</v>
      </c>
    </row>
    <row r="3727">
      <c r="A3727" s="323" t="n">
        <v>46218.23094907407</v>
      </c>
      <c r="B3727" s="82" t="n">
        <v>46218</v>
      </c>
      <c r="C3727" t="n">
        <v>345.5</v>
      </c>
      <c r="D3727" t="n">
        <v>829.5</v>
      </c>
      <c r="E3727" t="n">
        <v>5.1</v>
      </c>
      <c r="F3727" t="n">
        <v>10.3</v>
      </c>
      <c r="G3727" t="n">
        <v>0.4165159734779988</v>
      </c>
      <c r="H3727" t="n">
        <v>0.5834840265220012</v>
      </c>
      <c r="I3727" t="n">
        <v>0.4951456310679611</v>
      </c>
      <c r="J3727" t="n">
        <v>0.5048543689320389</v>
      </c>
      <c r="K3727" t="n">
        <v>0.2062360645376499</v>
      </c>
      <c r="L3727" t="n">
        <v>0.2889095665303112</v>
      </c>
      <c r="M3727" t="n">
        <v>0.5048543689320389</v>
      </c>
    </row>
    <row r="3728">
      <c r="A3728" s="323" t="n">
        <v>46218.27483796296</v>
      </c>
      <c r="B3728" s="82" t="n">
        <v>46218</v>
      </c>
      <c r="C3728" t="n">
        <v>348.6</v>
      </c>
      <c r="D3728" t="n">
        <v>826.3</v>
      </c>
      <c r="E3728" t="n">
        <v>5.1</v>
      </c>
      <c r="F3728" t="n">
        <v>10.4</v>
      </c>
      <c r="G3728" t="n">
        <v>0.4218806728790996</v>
      </c>
      <c r="H3728" t="n">
        <v>0.5781193271209003</v>
      </c>
      <c r="I3728" t="n">
        <v>0.4903846153846153</v>
      </c>
      <c r="J3728" t="n">
        <v>0.5096153846153847</v>
      </c>
      <c r="K3728" t="n">
        <v>0.20688379150802</v>
      </c>
      <c r="L3728" t="n">
        <v>0.2835008238765953</v>
      </c>
      <c r="M3728" t="n">
        <v>0.5096153846153847</v>
      </c>
    </row>
    <row r="3729">
      <c r="A3729" s="323" t="n">
        <v>46220.13440972222</v>
      </c>
      <c r="B3729" s="82" t="n">
        <v>46220</v>
      </c>
      <c r="C3729" t="n">
        <v>385.1</v>
      </c>
      <c r="D3729" t="n">
        <v>828.1</v>
      </c>
      <c r="E3729" t="n">
        <v>5.1</v>
      </c>
      <c r="F3729" t="n">
        <v>10.5</v>
      </c>
      <c r="G3729" t="n">
        <v>0.4650404540514431</v>
      </c>
      <c r="H3729" t="n">
        <v>0.5349595459485569</v>
      </c>
      <c r="I3729" t="n">
        <v>0.4857142857142857</v>
      </c>
      <c r="J3729" t="n">
        <v>0.5142857142857143</v>
      </c>
      <c r="K3729" t="n">
        <v>0.2258767919678437</v>
      </c>
      <c r="L3729" t="n">
        <v>0.2598374937464419</v>
      </c>
      <c r="M3729" t="n">
        <v>0.5142857142857143</v>
      </c>
    </row>
    <row r="3730">
      <c r="A3730" s="323" t="n">
        <v>46220.16493055555</v>
      </c>
      <c r="B3730" s="82" t="n">
        <v>46220</v>
      </c>
      <c r="C3730" t="n">
        <v>392.1</v>
      </c>
      <c r="D3730" t="n">
        <v>819.7</v>
      </c>
      <c r="E3730" t="n">
        <v>5.2</v>
      </c>
      <c r="F3730" t="n">
        <v>10.8</v>
      </c>
      <c r="G3730" t="n">
        <v>0.4783457362449677</v>
      </c>
      <c r="H3730" t="n">
        <v>0.5216542637550323</v>
      </c>
      <c r="I3730" t="n">
        <v>0.4814814814814815</v>
      </c>
      <c r="J3730" t="n">
        <v>0.5185185185185185</v>
      </c>
      <c r="K3730" t="n">
        <v>0.230314613747577</v>
      </c>
      <c r="L3730" t="n">
        <v>0.2511668677339045</v>
      </c>
      <c r="M3730" t="n">
        <v>0.5185185185185185</v>
      </c>
    </row>
    <row r="3731">
      <c r="A3731" s="323" t="n">
        <v>46220.20854166667</v>
      </c>
      <c r="B3731" s="82" t="n">
        <v>46220</v>
      </c>
      <c r="C3731" t="n">
        <v>393.4</v>
      </c>
      <c r="D3731" t="n">
        <v>817.9</v>
      </c>
      <c r="E3731" t="n">
        <v>5.2</v>
      </c>
      <c r="F3731" t="n">
        <v>10.9</v>
      </c>
      <c r="G3731" t="n">
        <v>0.4809878958307862</v>
      </c>
      <c r="H3731" t="n">
        <v>0.5190121041692138</v>
      </c>
      <c r="I3731" t="n">
        <v>0.4770642201834863</v>
      </c>
      <c r="J3731" t="n">
        <v>0.5229357798165137</v>
      </c>
      <c r="K3731" t="n">
        <v>0.2294621154422099</v>
      </c>
      <c r="L3731" t="n">
        <v>0.2476021047412763</v>
      </c>
      <c r="M3731" t="n">
        <v>0.5229357798165137</v>
      </c>
    </row>
    <row r="3732">
      <c r="A3732" s="323" t="n">
        <v>46220.23912037037</v>
      </c>
      <c r="B3732" s="82" t="n">
        <v>46220</v>
      </c>
      <c r="C3732" t="n">
        <v>381.5</v>
      </c>
      <c r="D3732" t="n">
        <v>822.3</v>
      </c>
      <c r="E3732" t="n">
        <v>5.1</v>
      </c>
      <c r="F3732" t="n">
        <v>10.7</v>
      </c>
      <c r="G3732" t="n">
        <v>0.463942600024322</v>
      </c>
      <c r="H3732" t="n">
        <v>0.5360573999756779</v>
      </c>
      <c r="I3732" t="n">
        <v>0.4766355140186916</v>
      </c>
      <c r="J3732" t="n">
        <v>0.5233644859813084</v>
      </c>
      <c r="K3732" t="n">
        <v>0.221131519637761</v>
      </c>
      <c r="L3732" t="n">
        <v>0.2555039943809306</v>
      </c>
      <c r="M3732" t="n">
        <v>0.5233644859813084</v>
      </c>
    </row>
    <row r="3733">
      <c r="A3733" s="323" t="n">
        <v>46220.28365740741</v>
      </c>
      <c r="B3733" s="82" t="n">
        <v>46220</v>
      </c>
      <c r="C3733" t="n">
        <v>397.9</v>
      </c>
      <c r="D3733" t="n">
        <v>824.3</v>
      </c>
      <c r="E3733" t="n">
        <v>5.2</v>
      </c>
      <c r="F3733" t="n">
        <v>10.6</v>
      </c>
      <c r="G3733" t="n">
        <v>0.4827126046342351</v>
      </c>
      <c r="H3733" t="n">
        <v>0.5172873953657648</v>
      </c>
      <c r="I3733" t="n">
        <v>0.4905660377358491</v>
      </c>
      <c r="J3733" t="n">
        <v>0.5094339622641509</v>
      </c>
      <c r="K3733" t="n">
        <v>0.2368024098205682</v>
      </c>
      <c r="L3733" t="n">
        <v>0.2537636279152809</v>
      </c>
      <c r="M3733" t="n">
        <v>0.5094339622641509</v>
      </c>
    </row>
    <row r="3734">
      <c r="A3734" s="323" t="n">
        <v>46221.05351851852</v>
      </c>
      <c r="B3734" s="82" t="n">
        <v>46221</v>
      </c>
      <c r="C3734" t="n">
        <v>397.5</v>
      </c>
      <c r="D3734" t="n">
        <v>830.5</v>
      </c>
      <c r="E3734" t="n">
        <v>5.4</v>
      </c>
      <c r="F3734" t="n">
        <v>11</v>
      </c>
      <c r="G3734" t="n">
        <v>0.4786273329319687</v>
      </c>
      <c r="H3734" t="n">
        <v>0.5213726670680313</v>
      </c>
      <c r="I3734" t="n">
        <v>0.490909090909091</v>
      </c>
      <c r="J3734" t="n">
        <v>0.509090909090909</v>
      </c>
      <c r="K3734" t="n">
        <v>0.2349625088938756</v>
      </c>
      <c r="L3734" t="n">
        <v>0.2559465820152154</v>
      </c>
      <c r="M3734" t="n">
        <v>0.509090909090909</v>
      </c>
    </row>
    <row r="3735">
      <c r="A3735" s="323" t="n">
        <v>46221.08171296296</v>
      </c>
      <c r="B3735" s="82" t="n">
        <v>46221</v>
      </c>
      <c r="C3735" t="n">
        <v>395.2</v>
      </c>
      <c r="D3735" t="n">
        <v>828.4</v>
      </c>
      <c r="E3735" t="n">
        <v>5.3</v>
      </c>
      <c r="F3735" t="n">
        <v>10.9</v>
      </c>
      <c r="G3735" t="n">
        <v>0.4770642201834863</v>
      </c>
      <c r="H3735" t="n">
        <v>0.5229357798165137</v>
      </c>
      <c r="I3735" t="n">
        <v>0.4862385321100917</v>
      </c>
      <c r="J3735" t="n">
        <v>0.5137614678899083</v>
      </c>
      <c r="K3735" t="n">
        <v>0.2319670061442639</v>
      </c>
      <c r="L3735" t="n">
        <v>0.2542715259658277</v>
      </c>
      <c r="M3735" t="n">
        <v>0.5137614678899083</v>
      </c>
    </row>
    <row r="3736">
      <c r="A3736" s="323" t="n">
        <v>46221.1299537037</v>
      </c>
      <c r="B3736" s="82" t="n">
        <v>46221</v>
      </c>
      <c r="C3736" t="n">
        <v>393.6</v>
      </c>
      <c r="D3736" t="n">
        <v>831.5</v>
      </c>
      <c r="E3736" t="n">
        <v>5.2</v>
      </c>
      <c r="F3736" t="n">
        <v>10.8</v>
      </c>
      <c r="G3736" t="n">
        <v>0.4733613950691521</v>
      </c>
      <c r="H3736" t="n">
        <v>0.5266386049308478</v>
      </c>
      <c r="I3736" t="n">
        <v>0.4814814814814815</v>
      </c>
      <c r="J3736" t="n">
        <v>0.5185185185185185</v>
      </c>
      <c r="K3736" t="n">
        <v>0.2279147457740362</v>
      </c>
      <c r="L3736" t="n">
        <v>0.2535667357074452</v>
      </c>
      <c r="M3736" t="n">
        <v>0.5185185185185185</v>
      </c>
    </row>
    <row r="3737">
      <c r="A3737" s="323" t="n">
        <v>46221.14498842593</v>
      </c>
      <c r="B3737" s="82" t="n">
        <v>46221</v>
      </c>
      <c r="C3737" t="n">
        <v>402.3</v>
      </c>
      <c r="D3737" t="n">
        <v>842.3</v>
      </c>
      <c r="E3737" t="n">
        <v>5.4</v>
      </c>
      <c r="F3737" t="n">
        <v>10.9</v>
      </c>
      <c r="G3737" t="n">
        <v>0.4776208001899561</v>
      </c>
      <c r="H3737" t="n">
        <v>0.5223791998100439</v>
      </c>
      <c r="I3737" t="n">
        <v>0.4954128440366973</v>
      </c>
      <c r="J3737" t="n">
        <v>0.5045871559633027</v>
      </c>
      <c r="K3737" t="n">
        <v>0.2366194789931893</v>
      </c>
      <c r="L3737" t="n">
        <v>0.258793365043508</v>
      </c>
      <c r="M3737" t="n">
        <v>0.5045871559633027</v>
      </c>
    </row>
    <row r="3738">
      <c r="A3738" s="323" t="n">
        <v>46217.26576388889</v>
      </c>
      <c r="B3738" s="82" t="n">
        <v>46217</v>
      </c>
      <c r="C3738" t="n">
        <v>371.3</v>
      </c>
      <c r="D3738" t="n">
        <v>822</v>
      </c>
      <c r="E3738" t="n">
        <v>5.7</v>
      </c>
      <c r="F3738" t="n">
        <v>11</v>
      </c>
      <c r="G3738" t="n">
        <v>0.4517031630170316</v>
      </c>
      <c r="H3738" t="n">
        <v>0.5482968369829684</v>
      </c>
      <c r="I3738" t="n">
        <v>0.5181818181818182</v>
      </c>
      <c r="J3738" t="n">
        <v>0.4818181818181818</v>
      </c>
      <c r="K3738" t="n">
        <v>0.2340643662906437</v>
      </c>
      <c r="L3738" t="n">
        <v>0.2841174518911745</v>
      </c>
      <c r="M3738" t="n">
        <v>0.4818181818181818</v>
      </c>
    </row>
    <row r="3739">
      <c r="A3739" s="323" t="n">
        <v>46217.30456018518</v>
      </c>
      <c r="B3739" s="82" t="n">
        <v>46217</v>
      </c>
      <c r="C3739" t="n">
        <v>353.4</v>
      </c>
      <c r="D3739" t="n">
        <v>827</v>
      </c>
      <c r="E3739" t="n">
        <v>5.3</v>
      </c>
      <c r="F3739" t="n">
        <v>10.4</v>
      </c>
      <c r="G3739" t="n">
        <v>0.4273276904474002</v>
      </c>
      <c r="H3739" t="n">
        <v>0.5726723095525997</v>
      </c>
      <c r="I3739" t="n">
        <v>0.5096153846153846</v>
      </c>
      <c r="J3739" t="n">
        <v>0.4903846153846154</v>
      </c>
      <c r="K3739" t="n">
        <v>0.2177727653241558</v>
      </c>
      <c r="L3739" t="n">
        <v>0.2918426192912287</v>
      </c>
      <c r="M3739" t="n">
        <v>0.4903846153846154</v>
      </c>
    </row>
    <row r="3740">
      <c r="A3740" s="323" t="n">
        <v>46217.33722222222</v>
      </c>
      <c r="B3740" s="82" t="n">
        <v>46217</v>
      </c>
      <c r="C3740" t="n">
        <v>370.5</v>
      </c>
      <c r="D3740" t="n">
        <v>824.1</v>
      </c>
      <c r="E3740" t="n">
        <v>5.1</v>
      </c>
      <c r="F3740" t="n">
        <v>10.2</v>
      </c>
      <c r="G3740" t="n">
        <v>0.4495813614852566</v>
      </c>
      <c r="H3740" t="n">
        <v>0.5504186385147434</v>
      </c>
      <c r="I3740" t="n">
        <v>0.5</v>
      </c>
      <c r="J3740" t="n">
        <v>0.5</v>
      </c>
      <c r="K3740" t="n">
        <v>0.2247906807426283</v>
      </c>
      <c r="L3740" t="n">
        <v>0.2752093192573717</v>
      </c>
      <c r="M3740" t="n">
        <v>0.5</v>
      </c>
    </row>
    <row r="3741">
      <c r="A3741" s="323" t="n">
        <v>46217.38148148148</v>
      </c>
      <c r="B3741" s="82" t="n">
        <v>46217</v>
      </c>
      <c r="C3741" t="n">
        <v>361.5</v>
      </c>
      <c r="D3741" t="n">
        <v>814.9</v>
      </c>
      <c r="E3741" t="n">
        <v>5.1</v>
      </c>
      <c r="F3741" t="n">
        <v>10.3</v>
      </c>
      <c r="G3741" t="n">
        <v>0.4436127132163456</v>
      </c>
      <c r="H3741" t="n">
        <v>0.5563872867836545</v>
      </c>
      <c r="I3741" t="n">
        <v>0.4951456310679611</v>
      </c>
      <c r="J3741" t="n">
        <v>0.5048543689320389</v>
      </c>
      <c r="K3741" t="n">
        <v>0.2196528968352779</v>
      </c>
      <c r="L3741" t="n">
        <v>0.2754927342326832</v>
      </c>
      <c r="M3741" t="n">
        <v>0.5048543689320389</v>
      </c>
    </row>
    <row r="3742">
      <c r="A3742" s="323" t="n">
        <v>46217.42423611111</v>
      </c>
      <c r="B3742" s="82" t="n">
        <v>46217</v>
      </c>
      <c r="C3742" t="n">
        <v>364.5</v>
      </c>
      <c r="D3742" t="n">
        <v>814.5</v>
      </c>
      <c r="E3742" t="n">
        <v>5.1</v>
      </c>
      <c r="F3742" t="n">
        <v>10.8</v>
      </c>
      <c r="G3742" t="n">
        <v>0.4475138121546962</v>
      </c>
      <c r="H3742" t="n">
        <v>0.5524861878453039</v>
      </c>
      <c r="I3742" t="n">
        <v>0.4722222222222222</v>
      </c>
      <c r="J3742" t="n">
        <v>0.5277777777777778</v>
      </c>
      <c r="K3742" t="n">
        <v>0.2113259668508287</v>
      </c>
      <c r="L3742" t="n">
        <v>0.2608962553713935</v>
      </c>
      <c r="M3742" t="n">
        <v>0.5277777777777778</v>
      </c>
    </row>
    <row r="3743">
      <c r="A3743" s="323" t="n">
        <v>46217.46337962963</v>
      </c>
      <c r="B3743" s="82" t="n">
        <v>46217</v>
      </c>
      <c r="C3743" t="n">
        <v>360.5</v>
      </c>
      <c r="D3743" t="n">
        <v>817.3</v>
      </c>
      <c r="E3743" t="n">
        <v>5.2</v>
      </c>
      <c r="F3743" t="n">
        <v>10.4</v>
      </c>
      <c r="G3743" t="n">
        <v>0.4410865043435703</v>
      </c>
      <c r="H3743" t="n">
        <v>0.5589134956564297</v>
      </c>
      <c r="I3743" t="n">
        <v>0.5</v>
      </c>
      <c r="J3743" t="n">
        <v>0.5</v>
      </c>
      <c r="K3743" t="n">
        <v>0.2205432521717852</v>
      </c>
      <c r="L3743" t="n">
        <v>0.2794567478282148</v>
      </c>
      <c r="M3743" t="n">
        <v>0.5</v>
      </c>
    </row>
    <row r="3744">
      <c r="A3744" s="323" t="n">
        <v>46217.51467592592</v>
      </c>
      <c r="B3744" s="82" t="n">
        <v>46217</v>
      </c>
      <c r="C3744" t="n">
        <v>366.9</v>
      </c>
      <c r="D3744" t="n">
        <v>810.4</v>
      </c>
      <c r="E3744" t="n">
        <v>5.1</v>
      </c>
      <c r="F3744" t="n">
        <v>10.6</v>
      </c>
      <c r="G3744" t="n">
        <v>0.4527393879565647</v>
      </c>
      <c r="H3744" t="n">
        <v>0.5472606120434353</v>
      </c>
      <c r="I3744" t="n">
        <v>0.4811320754716981</v>
      </c>
      <c r="J3744" t="n">
        <v>0.5188679245283019</v>
      </c>
      <c r="K3744" t="n">
        <v>0.2178274413753283</v>
      </c>
      <c r="L3744" t="n">
        <v>0.2633046340963698</v>
      </c>
      <c r="M3744" t="n">
        <v>0.5188679245283019</v>
      </c>
    </row>
    <row r="3745">
      <c r="A3745" s="323" t="n">
        <v>46218.27591435185</v>
      </c>
      <c r="B3745" s="82" t="n">
        <v>46218</v>
      </c>
      <c r="C3745" t="n">
        <v>362.4</v>
      </c>
      <c r="D3745" t="n">
        <v>821.5</v>
      </c>
      <c r="E3745" t="n">
        <v>5.2</v>
      </c>
      <c r="F3745" t="n">
        <v>10.3</v>
      </c>
      <c r="G3745" t="n">
        <v>0.4411442483262324</v>
      </c>
      <c r="H3745" t="n">
        <v>0.5588557516737676</v>
      </c>
      <c r="I3745" t="n">
        <v>0.5048543689320388</v>
      </c>
      <c r="J3745" t="n">
        <v>0.4951456310679612</v>
      </c>
      <c r="K3745" t="n">
        <v>0.2227136010967387</v>
      </c>
      <c r="L3745" t="n">
        <v>0.2821407678353001</v>
      </c>
      <c r="M3745" t="n">
        <v>0.4951456310679612</v>
      </c>
    </row>
    <row r="3746">
      <c r="A3746" s="323" t="n">
        <v>46218.30033564815</v>
      </c>
      <c r="B3746" s="82" t="n">
        <v>46218</v>
      </c>
      <c r="C3746" t="n">
        <v>365.2</v>
      </c>
      <c r="D3746" t="n">
        <v>825.3</v>
      </c>
      <c r="E3746" t="n">
        <v>5.2</v>
      </c>
      <c r="F3746" t="n">
        <v>10.5</v>
      </c>
      <c r="G3746" t="n">
        <v>0.4425057554828548</v>
      </c>
      <c r="H3746" t="n">
        <v>0.5574942445171452</v>
      </c>
      <c r="I3746" t="n">
        <v>0.4952380952380953</v>
      </c>
      <c r="J3746" t="n">
        <v>0.5047619047619047</v>
      </c>
      <c r="K3746" t="n">
        <v>0.2191457074772233</v>
      </c>
      <c r="L3746" t="n">
        <v>0.2760923877608719</v>
      </c>
      <c r="M3746" t="n">
        <v>0.5047619047619047</v>
      </c>
    </row>
    <row r="3747">
      <c r="A3747" s="323" t="n">
        <v>46218.34202546296</v>
      </c>
      <c r="B3747" s="82" t="n">
        <v>46218</v>
      </c>
      <c r="C3747" t="n">
        <v>375.4</v>
      </c>
      <c r="D3747" t="n">
        <v>821.1</v>
      </c>
      <c r="E3747" t="n">
        <v>5.1</v>
      </c>
      <c r="F3747" t="n">
        <v>10.4</v>
      </c>
      <c r="G3747" t="n">
        <v>0.4571915722810863</v>
      </c>
      <c r="H3747" t="n">
        <v>0.5428084277189137</v>
      </c>
      <c r="I3747" t="n">
        <v>0.4903846153846153</v>
      </c>
      <c r="J3747" t="n">
        <v>0.5096153846153847</v>
      </c>
      <c r="K3747" t="n">
        <v>0.2241997133301481</v>
      </c>
      <c r="L3747" t="n">
        <v>0.2661849020544673</v>
      </c>
      <c r="M3747" t="n">
        <v>0.5096153846153847</v>
      </c>
    </row>
    <row r="3748">
      <c r="A3748" s="323" t="n">
        <v>46218.42908564815</v>
      </c>
      <c r="B3748" s="82" t="n">
        <v>46218</v>
      </c>
      <c r="C3748" t="n">
        <v>355.6</v>
      </c>
      <c r="D3748" t="n">
        <v>821.5</v>
      </c>
      <c r="E3748" t="n">
        <v>5.2</v>
      </c>
      <c r="F3748" t="n">
        <v>10.5</v>
      </c>
      <c r="G3748" t="n">
        <v>0.4328667072428485</v>
      </c>
      <c r="H3748" t="n">
        <v>0.5671332927571515</v>
      </c>
      <c r="I3748" t="n">
        <v>0.4952380952380953</v>
      </c>
      <c r="J3748" t="n">
        <v>0.5047619047619047</v>
      </c>
      <c r="K3748" t="n">
        <v>0.2143720835869345</v>
      </c>
      <c r="L3748" t="n">
        <v>0.2808660116511608</v>
      </c>
      <c r="M3748" t="n">
        <v>0.5047619047619047</v>
      </c>
    </row>
    <row r="3749">
      <c r="A3749" s="323" t="n">
        <v>46218.45984953704</v>
      </c>
      <c r="B3749" s="82" t="n">
        <v>46218</v>
      </c>
      <c r="C3749" t="n">
        <v>345.5</v>
      </c>
      <c r="D3749" t="n">
        <v>829.5</v>
      </c>
      <c r="E3749" t="n">
        <v>5.1</v>
      </c>
      <c r="F3749" t="n">
        <v>10.3</v>
      </c>
      <c r="G3749" t="n">
        <v>0.4165159734779988</v>
      </c>
      <c r="H3749" t="n">
        <v>0.5834840265220012</v>
      </c>
      <c r="I3749" t="n">
        <v>0.4951456310679611</v>
      </c>
      <c r="J3749" t="n">
        <v>0.5048543689320389</v>
      </c>
      <c r="K3749" t="n">
        <v>0.2062360645376499</v>
      </c>
      <c r="L3749" t="n">
        <v>0.2889095665303112</v>
      </c>
      <c r="M3749" t="n">
        <v>0.5048543689320389</v>
      </c>
    </row>
    <row r="3750">
      <c r="A3750" s="323" t="n">
        <v>46218.50371527778</v>
      </c>
      <c r="B3750" s="82" t="n">
        <v>46218</v>
      </c>
      <c r="C3750" t="n">
        <v>348.6</v>
      </c>
      <c r="D3750" t="n">
        <v>826.3</v>
      </c>
      <c r="E3750" t="n">
        <v>5.1</v>
      </c>
      <c r="F3750" t="n">
        <v>10.4</v>
      </c>
      <c r="G3750" t="n">
        <v>0.4218806728790996</v>
      </c>
      <c r="H3750" t="n">
        <v>0.5781193271209003</v>
      </c>
      <c r="I3750" t="n">
        <v>0.4903846153846153</v>
      </c>
      <c r="J3750" t="n">
        <v>0.5096153846153847</v>
      </c>
      <c r="K3750" t="n">
        <v>0.20688379150802</v>
      </c>
      <c r="L3750" t="n">
        <v>0.2835008238765953</v>
      </c>
      <c r="M3750" t="n">
        <v>0.5096153846153847</v>
      </c>
    </row>
    <row r="3751">
      <c r="A3751" s="323" t="n">
        <v>46220.36328703703</v>
      </c>
      <c r="B3751" s="82" t="n">
        <v>46220</v>
      </c>
      <c r="C3751" t="n">
        <v>385.1</v>
      </c>
      <c r="D3751" t="n">
        <v>828.1</v>
      </c>
      <c r="E3751" t="n">
        <v>5.1</v>
      </c>
      <c r="F3751" t="n">
        <v>10.5</v>
      </c>
      <c r="G3751" t="n">
        <v>0.4650404540514431</v>
      </c>
      <c r="H3751" t="n">
        <v>0.5349595459485569</v>
      </c>
      <c r="I3751" t="n">
        <v>0.4857142857142857</v>
      </c>
      <c r="J3751" t="n">
        <v>0.5142857142857143</v>
      </c>
      <c r="K3751" t="n">
        <v>0.2258767919678437</v>
      </c>
      <c r="L3751" t="n">
        <v>0.2598374937464419</v>
      </c>
      <c r="M3751" t="n">
        <v>0.5142857142857143</v>
      </c>
    </row>
    <row r="3752">
      <c r="A3752" s="323" t="n">
        <v>46220.39378472222</v>
      </c>
      <c r="B3752" s="82" t="n">
        <v>46220</v>
      </c>
      <c r="C3752" t="n">
        <v>392.1</v>
      </c>
      <c r="D3752" t="n">
        <v>819.7</v>
      </c>
      <c r="E3752" t="n">
        <v>5.2</v>
      </c>
      <c r="F3752" t="n">
        <v>10.8</v>
      </c>
      <c r="G3752" t="n">
        <v>0.4783457362449677</v>
      </c>
      <c r="H3752" t="n">
        <v>0.5216542637550323</v>
      </c>
      <c r="I3752" t="n">
        <v>0.4814814814814815</v>
      </c>
      <c r="J3752" t="n">
        <v>0.5185185185185185</v>
      </c>
      <c r="K3752" t="n">
        <v>0.230314613747577</v>
      </c>
      <c r="L3752" t="n">
        <v>0.2511668677339045</v>
      </c>
      <c r="M3752" t="n">
        <v>0.5185185185185185</v>
      </c>
    </row>
    <row r="3753">
      <c r="A3753" s="323" t="n">
        <v>46220.43728009259</v>
      </c>
      <c r="B3753" s="82" t="n">
        <v>46220</v>
      </c>
      <c r="C3753" t="n">
        <v>393.4</v>
      </c>
      <c r="D3753" t="n">
        <v>817.9</v>
      </c>
      <c r="E3753" t="n">
        <v>5.2</v>
      </c>
      <c r="F3753" t="n">
        <v>10.9</v>
      </c>
      <c r="G3753" t="n">
        <v>0.4809878958307862</v>
      </c>
      <c r="H3753" t="n">
        <v>0.5190121041692138</v>
      </c>
      <c r="I3753" t="n">
        <v>0.4770642201834863</v>
      </c>
      <c r="J3753" t="n">
        <v>0.5229357798165137</v>
      </c>
      <c r="K3753" t="n">
        <v>0.2294621154422099</v>
      </c>
      <c r="L3753" t="n">
        <v>0.2476021047412763</v>
      </c>
      <c r="M3753" t="n">
        <v>0.5229357798165137</v>
      </c>
    </row>
    <row r="3754">
      <c r="A3754" s="323" t="n">
        <v>46220.46802083333</v>
      </c>
      <c r="B3754" s="82" t="n">
        <v>46220</v>
      </c>
      <c r="C3754" t="n">
        <v>381.5</v>
      </c>
      <c r="D3754" t="n">
        <v>822.3</v>
      </c>
      <c r="E3754" t="n">
        <v>5.1</v>
      </c>
      <c r="F3754" t="n">
        <v>10.7</v>
      </c>
      <c r="G3754" t="n">
        <v>0.463942600024322</v>
      </c>
      <c r="H3754" t="n">
        <v>0.5360573999756779</v>
      </c>
      <c r="I3754" t="n">
        <v>0.4766355140186916</v>
      </c>
      <c r="J3754" t="n">
        <v>0.5233644859813084</v>
      </c>
      <c r="K3754" t="n">
        <v>0.221131519637761</v>
      </c>
      <c r="L3754" t="n">
        <v>0.2555039943809306</v>
      </c>
      <c r="M3754" t="n">
        <v>0.5233644859813084</v>
      </c>
    </row>
    <row r="3755">
      <c r="A3755" s="323" t="n">
        <v>46220.51252314815</v>
      </c>
      <c r="B3755" s="82" t="n">
        <v>46220</v>
      </c>
      <c r="C3755" t="n">
        <v>397.9</v>
      </c>
      <c r="D3755" t="n">
        <v>824.3</v>
      </c>
      <c r="E3755" t="n">
        <v>5.2</v>
      </c>
      <c r="F3755" t="n">
        <v>10.6</v>
      </c>
      <c r="G3755" t="n">
        <v>0.4827126046342351</v>
      </c>
      <c r="H3755" t="n">
        <v>0.5172873953657648</v>
      </c>
      <c r="I3755" t="n">
        <v>0.4905660377358491</v>
      </c>
      <c r="J3755" t="n">
        <v>0.5094339622641509</v>
      </c>
      <c r="K3755" t="n">
        <v>0.2368024098205682</v>
      </c>
      <c r="L3755" t="n">
        <v>0.2537636279152809</v>
      </c>
      <c r="M3755" t="n">
        <v>0.5094339622641509</v>
      </c>
    </row>
    <row r="3756">
      <c r="A3756" s="323" t="n">
        <v>46221.28219907408</v>
      </c>
      <c r="B3756" s="82" t="n">
        <v>46221</v>
      </c>
      <c r="C3756" t="n">
        <v>397.5</v>
      </c>
      <c r="D3756" t="n">
        <v>830.5</v>
      </c>
      <c r="E3756" t="n">
        <v>5.4</v>
      </c>
      <c r="F3756" t="n">
        <v>11</v>
      </c>
      <c r="G3756" t="n">
        <v>0.4786273329319687</v>
      </c>
      <c r="H3756" t="n">
        <v>0.5213726670680313</v>
      </c>
      <c r="I3756" t="n">
        <v>0.490909090909091</v>
      </c>
      <c r="J3756" t="n">
        <v>0.509090909090909</v>
      </c>
      <c r="K3756" t="n">
        <v>0.2349625088938756</v>
      </c>
      <c r="L3756" t="n">
        <v>0.2559465820152154</v>
      </c>
      <c r="M3756" t="n">
        <v>0.509090909090909</v>
      </c>
    </row>
    <row r="3757">
      <c r="A3757" s="323" t="n">
        <v>46221.31021990741</v>
      </c>
      <c r="B3757" s="82" t="n">
        <v>46221</v>
      </c>
      <c r="C3757" t="n">
        <v>395.2</v>
      </c>
      <c r="D3757" t="n">
        <v>828.4</v>
      </c>
      <c r="E3757" t="n">
        <v>5.3</v>
      </c>
      <c r="F3757" t="n">
        <v>10.9</v>
      </c>
      <c r="G3757" t="n">
        <v>0.4770642201834863</v>
      </c>
      <c r="H3757" t="n">
        <v>0.5229357798165137</v>
      </c>
      <c r="I3757" t="n">
        <v>0.4862385321100917</v>
      </c>
      <c r="J3757" t="n">
        <v>0.5137614678899083</v>
      </c>
      <c r="K3757" t="n">
        <v>0.2319670061442639</v>
      </c>
      <c r="L3757" t="n">
        <v>0.2542715259658277</v>
      </c>
      <c r="M3757" t="n">
        <v>0.5137614678899083</v>
      </c>
    </row>
    <row r="3758">
      <c r="A3758" s="323" t="n">
        <v>46221.35871527778</v>
      </c>
      <c r="B3758" s="82" t="n">
        <v>46221</v>
      </c>
      <c r="C3758" t="n">
        <v>393.6</v>
      </c>
      <c r="D3758" t="n">
        <v>831.5</v>
      </c>
      <c r="E3758" t="n">
        <v>5.2</v>
      </c>
      <c r="F3758" t="n">
        <v>10.8</v>
      </c>
      <c r="G3758" t="n">
        <v>0.4733613950691521</v>
      </c>
      <c r="H3758" t="n">
        <v>0.5266386049308478</v>
      </c>
      <c r="I3758" t="n">
        <v>0.4814814814814815</v>
      </c>
      <c r="J3758" t="n">
        <v>0.5185185185185185</v>
      </c>
      <c r="K3758" t="n">
        <v>0.2279147457740362</v>
      </c>
      <c r="L3758" t="n">
        <v>0.2535667357074452</v>
      </c>
      <c r="M3758" t="n">
        <v>0.5185185185185185</v>
      </c>
    </row>
    <row r="3759">
      <c r="A3759" s="323" t="n">
        <v>46221.37372685185</v>
      </c>
      <c r="B3759" s="82" t="n">
        <v>46221</v>
      </c>
      <c r="C3759" t="n">
        <v>402.3</v>
      </c>
      <c r="D3759" t="n">
        <v>842.3</v>
      </c>
      <c r="E3759" t="n">
        <v>5.4</v>
      </c>
      <c r="F3759" t="n">
        <v>10.9</v>
      </c>
      <c r="G3759" t="n">
        <v>0.4776208001899561</v>
      </c>
      <c r="H3759" t="n">
        <v>0.5223791998100439</v>
      </c>
      <c r="I3759" t="n">
        <v>0.4954128440366973</v>
      </c>
      <c r="J3759" t="n">
        <v>0.5045871559633027</v>
      </c>
      <c r="K3759" t="n">
        <v>0.2366194789931893</v>
      </c>
      <c r="L3759" t="n">
        <v>0.258793365043508</v>
      </c>
      <c r="M3759" t="n">
        <v>0.5045871559633027</v>
      </c>
    </row>
    <row r="3760">
      <c r="A3760" s="323" t="n">
        <v>46221.20278935185</v>
      </c>
      <c r="B3760" s="82" t="n">
        <v>46221</v>
      </c>
      <c r="C3760" t="n">
        <v>407.3</v>
      </c>
      <c r="D3760" t="n">
        <v>820.2</v>
      </c>
      <c r="E3760" t="n">
        <v>5.1</v>
      </c>
      <c r="F3760" t="n">
        <v>10.3</v>
      </c>
      <c r="G3760" t="n">
        <v>0.4965861984881736</v>
      </c>
      <c r="H3760" t="n">
        <v>0.5034138015118264</v>
      </c>
      <c r="I3760" t="n">
        <v>0.4951456310679611</v>
      </c>
      <c r="J3760" t="n">
        <v>0.5048543689320389</v>
      </c>
      <c r="K3760" t="n">
        <v>0.2458824866300665</v>
      </c>
      <c r="L3760" t="n">
        <v>0.2492631444378946</v>
      </c>
      <c r="M3760" t="n">
        <v>0.5048543689320389</v>
      </c>
    </row>
    <row r="3761">
      <c r="A3761" s="323" t="n">
        <v>46221.23909722222</v>
      </c>
      <c r="B3761" s="82" t="n">
        <v>46221</v>
      </c>
      <c r="C3761" t="n">
        <v>403.5</v>
      </c>
      <c r="D3761" t="n">
        <v>819.5</v>
      </c>
      <c r="E3761" t="n">
        <v>5.1</v>
      </c>
      <c r="F3761" t="n">
        <v>10.4</v>
      </c>
      <c r="G3761" t="n">
        <v>0.4923733984136669</v>
      </c>
      <c r="H3761" t="n">
        <v>0.5076266015863331</v>
      </c>
      <c r="I3761" t="n">
        <v>0.4903846153846153</v>
      </c>
      <c r="J3761" t="n">
        <v>0.5096153846153847</v>
      </c>
      <c r="K3761" t="n">
        <v>0.241452339606702</v>
      </c>
      <c r="L3761" t="n">
        <v>0.2489322757779133</v>
      </c>
      <c r="M3761" t="n">
        <v>0.5096153846153847</v>
      </c>
    </row>
    <row r="3762">
      <c r="A3762" s="323" t="n">
        <v>46221.28166666667</v>
      </c>
      <c r="B3762" s="82" t="n">
        <v>46221</v>
      </c>
      <c r="C3762" t="n">
        <v>404.1</v>
      </c>
      <c r="D3762" t="n">
        <v>822.3</v>
      </c>
      <c r="E3762" t="n">
        <v>5.2</v>
      </c>
      <c r="F3762" t="n">
        <v>10.4</v>
      </c>
      <c r="G3762" t="n">
        <v>0.4914264866836922</v>
      </c>
      <c r="H3762" t="n">
        <v>0.5085735133163078</v>
      </c>
      <c r="I3762" t="n">
        <v>0.5</v>
      </c>
      <c r="J3762" t="n">
        <v>0.5</v>
      </c>
      <c r="K3762" t="n">
        <v>0.2457132433418461</v>
      </c>
      <c r="L3762" t="n">
        <v>0.2542867566581539</v>
      </c>
      <c r="M3762" t="n">
        <v>0.5</v>
      </c>
    </row>
    <row r="3763">
      <c r="A3763" s="323" t="n">
        <v>46222.05078703703</v>
      </c>
      <c r="B3763" s="82" t="n">
        <v>46222</v>
      </c>
      <c r="C3763" t="n">
        <v>407.2</v>
      </c>
      <c r="D3763" t="n">
        <v>828.5</v>
      </c>
      <c r="E3763" t="n">
        <v>5.1</v>
      </c>
      <c r="F3763" t="n">
        <v>10.7</v>
      </c>
      <c r="G3763" t="n">
        <v>0.4914906457453229</v>
      </c>
      <c r="H3763" t="n">
        <v>0.5085093542546771</v>
      </c>
      <c r="I3763" t="n">
        <v>0.4766355140186916</v>
      </c>
      <c r="J3763" t="n">
        <v>0.5233644859813084</v>
      </c>
      <c r="K3763" t="n">
        <v>0.2342618965702006</v>
      </c>
      <c r="L3763" t="n">
        <v>0.242373617448491</v>
      </c>
      <c r="M3763" t="n">
        <v>0.5233644859813084</v>
      </c>
    </row>
    <row r="3764">
      <c r="A3764" s="323" t="n">
        <v>46222.08159722222</v>
      </c>
      <c r="B3764" s="82" t="n">
        <v>46222</v>
      </c>
      <c r="C3764" t="n">
        <v>404.5</v>
      </c>
      <c r="D3764" t="n">
        <v>825.3</v>
      </c>
      <c r="E3764" t="n">
        <v>5.1</v>
      </c>
      <c r="F3764" t="n">
        <v>10.6</v>
      </c>
      <c r="G3764" t="n">
        <v>0.4901248031019024</v>
      </c>
      <c r="H3764" t="n">
        <v>0.5098751968980977</v>
      </c>
      <c r="I3764" t="n">
        <v>0.4811320754716981</v>
      </c>
      <c r="J3764" t="n">
        <v>0.5188679245283019</v>
      </c>
      <c r="K3764" t="n">
        <v>0.2358147637565757</v>
      </c>
      <c r="L3764" t="n">
        <v>0.2453173117151225</v>
      </c>
      <c r="M3764" t="n">
        <v>0.5188679245283019</v>
      </c>
    </row>
    <row r="3765">
      <c r="A3765" s="323" t="n">
        <v>46222.11238425926</v>
      </c>
      <c r="B3765" s="82" t="n">
        <v>46222</v>
      </c>
      <c r="C3765" t="n">
        <v>395.8</v>
      </c>
      <c r="D3765" t="n">
        <v>823.5</v>
      </c>
      <c r="E3765" t="n">
        <v>5.4</v>
      </c>
      <c r="F3765" t="n">
        <v>10.9</v>
      </c>
      <c r="G3765" t="n">
        <v>0.4806314511232544</v>
      </c>
      <c r="H3765" t="n">
        <v>0.5193685488767456</v>
      </c>
      <c r="I3765" t="n">
        <v>0.4954128440366973</v>
      </c>
      <c r="J3765" t="n">
        <v>0.5045871559633027</v>
      </c>
      <c r="K3765" t="n">
        <v>0.2381109941344563</v>
      </c>
      <c r="L3765" t="n">
        <v>0.2573018499022409</v>
      </c>
      <c r="M3765" t="n">
        <v>0.5045871559633027</v>
      </c>
    </row>
    <row r="3766">
      <c r="A3766" s="323" t="n">
        <v>46222.15604166667</v>
      </c>
      <c r="B3766" s="82" t="n">
        <v>46222</v>
      </c>
      <c r="C3766" t="n">
        <v>391.8</v>
      </c>
      <c r="D3766" t="n">
        <v>821.4</v>
      </c>
      <c r="E3766" t="n">
        <v>5.3</v>
      </c>
      <c r="F3766" t="n">
        <v>10.5</v>
      </c>
      <c r="G3766" t="n">
        <v>0.4769905040175311</v>
      </c>
      <c r="H3766" t="n">
        <v>0.5230094959824689</v>
      </c>
      <c r="I3766" t="n">
        <v>0.5047619047619047</v>
      </c>
      <c r="J3766" t="n">
        <v>0.4952380952380953</v>
      </c>
      <c r="K3766" t="n">
        <v>0.24076663536123</v>
      </c>
      <c r="L3766" t="n">
        <v>0.2639952694006748</v>
      </c>
      <c r="M3766" t="n">
        <v>0.4952380952380953</v>
      </c>
    </row>
    <row r="3767">
      <c r="A3767" s="323" t="n">
        <v>46222.19197916667</v>
      </c>
      <c r="B3767" s="82" t="n">
        <v>46222</v>
      </c>
      <c r="C3767" t="n">
        <v>411.5</v>
      </c>
      <c r="D3767" t="n">
        <v>827.2</v>
      </c>
      <c r="E3767" t="n">
        <v>5.1</v>
      </c>
      <c r="F3767" t="n">
        <v>10.4</v>
      </c>
      <c r="G3767" t="n">
        <v>0.4974613152804642</v>
      </c>
      <c r="H3767" t="n">
        <v>0.5025386847195358</v>
      </c>
      <c r="I3767" t="n">
        <v>0.4903846153846153</v>
      </c>
      <c r="J3767" t="n">
        <v>0.5096153846153847</v>
      </c>
      <c r="K3767" t="n">
        <v>0.2439473757625353</v>
      </c>
      <c r="L3767" t="n">
        <v>0.24643723962208</v>
      </c>
      <c r="M3767" t="n">
        <v>0.5096153846153847</v>
      </c>
    </row>
    <row r="3768">
      <c r="A3768" s="323" t="n">
        <v>46222.25425925926</v>
      </c>
      <c r="B3768" s="82" t="n">
        <v>46222</v>
      </c>
      <c r="C3768" t="n">
        <v>410.3</v>
      </c>
      <c r="D3768" t="n">
        <v>824.2</v>
      </c>
      <c r="E3768" t="n">
        <v>5.2</v>
      </c>
      <c r="F3768" t="n">
        <v>10.3</v>
      </c>
      <c r="G3768" t="n">
        <v>0.4978160640621208</v>
      </c>
      <c r="H3768" t="n">
        <v>0.5021839359378791</v>
      </c>
      <c r="I3768" t="n">
        <v>0.5048543689320388</v>
      </c>
      <c r="J3768" t="n">
        <v>0.4951456310679612</v>
      </c>
      <c r="K3768" t="n">
        <v>0.2513246148663134</v>
      </c>
      <c r="L3768" t="n">
        <v>0.2535297540657254</v>
      </c>
      <c r="M3768" t="n">
        <v>0.4951456310679612</v>
      </c>
    </row>
    <row r="3769">
      <c r="A3769" s="323" t="n">
        <v>46222.28525462963</v>
      </c>
      <c r="B3769" s="82" t="n">
        <v>46222</v>
      </c>
      <c r="C3769" t="n">
        <v>408.3</v>
      </c>
      <c r="D3769" t="n">
        <v>826.3</v>
      </c>
      <c r="E3769" t="n">
        <v>5.2</v>
      </c>
      <c r="F3769" t="n">
        <v>10.4</v>
      </c>
      <c r="G3769" t="n">
        <v>0.4941304610916132</v>
      </c>
      <c r="H3769" t="n">
        <v>0.5058695389083867</v>
      </c>
      <c r="I3769" t="n">
        <v>0.5</v>
      </c>
      <c r="J3769" t="n">
        <v>0.5</v>
      </c>
      <c r="K3769" t="n">
        <v>0.2470652305458066</v>
      </c>
      <c r="L3769" t="n">
        <v>0.2529347694541934</v>
      </c>
      <c r="M3769" t="n">
        <v>0.5</v>
      </c>
    </row>
    <row r="3770">
      <c r="A3770" s="323" t="n">
        <v>46221.43142361111</v>
      </c>
      <c r="B3770" s="82" t="n">
        <v>46221</v>
      </c>
      <c r="C3770" t="n">
        <v>407.3</v>
      </c>
      <c r="D3770" t="n">
        <v>820.2</v>
      </c>
      <c r="E3770" t="n">
        <v>5.1</v>
      </c>
      <c r="F3770" t="n">
        <v>10.3</v>
      </c>
      <c r="G3770" t="n">
        <v>0.4965861984881736</v>
      </c>
      <c r="H3770" t="n">
        <v>0.5034138015118264</v>
      </c>
      <c r="I3770" t="n">
        <v>0.4951456310679611</v>
      </c>
      <c r="J3770" t="n">
        <v>0.5048543689320389</v>
      </c>
      <c r="K3770" t="n">
        <v>0.2458824866300665</v>
      </c>
      <c r="L3770" t="n">
        <v>0.2492631444378946</v>
      </c>
      <c r="M3770" t="n">
        <v>0.5048543689320389</v>
      </c>
    </row>
    <row r="3771">
      <c r="A3771" s="323" t="n">
        <v>46221.46789351852</v>
      </c>
      <c r="B3771" s="82" t="n">
        <v>46221</v>
      </c>
      <c r="C3771" t="n">
        <v>403.5</v>
      </c>
      <c r="D3771" t="n">
        <v>819.5</v>
      </c>
      <c r="E3771" t="n">
        <v>5.1</v>
      </c>
      <c r="F3771" t="n">
        <v>10.4</v>
      </c>
      <c r="G3771" t="n">
        <v>0.4923733984136669</v>
      </c>
      <c r="H3771" t="n">
        <v>0.5076266015863331</v>
      </c>
      <c r="I3771" t="n">
        <v>0.4903846153846153</v>
      </c>
      <c r="J3771" t="n">
        <v>0.5096153846153847</v>
      </c>
      <c r="K3771" t="n">
        <v>0.241452339606702</v>
      </c>
      <c r="L3771" t="n">
        <v>0.2489322757779133</v>
      </c>
      <c r="M3771" t="n">
        <v>0.5096153846153847</v>
      </c>
    </row>
    <row r="3772">
      <c r="A3772" s="323" t="n">
        <v>46221.51040509259</v>
      </c>
      <c r="B3772" s="82" t="n">
        <v>46221</v>
      </c>
      <c r="C3772" t="n">
        <v>404.1</v>
      </c>
      <c r="D3772" t="n">
        <v>822.3</v>
      </c>
      <c r="E3772" t="n">
        <v>5.2</v>
      </c>
      <c r="F3772" t="n">
        <v>10.4</v>
      </c>
      <c r="G3772" t="n">
        <v>0.4914264866836922</v>
      </c>
      <c r="H3772" t="n">
        <v>0.5085735133163078</v>
      </c>
      <c r="I3772" t="n">
        <v>0.5</v>
      </c>
      <c r="J3772" t="n">
        <v>0.5</v>
      </c>
      <c r="K3772" t="n">
        <v>0.2457132433418461</v>
      </c>
      <c r="L3772" t="n">
        <v>0.2542867566581539</v>
      </c>
      <c r="M3772" t="n">
        <v>0.5</v>
      </c>
    </row>
    <row r="3773">
      <c r="A3773" s="323" t="n">
        <v>46222.27964120371</v>
      </c>
      <c r="B3773" s="82" t="n">
        <v>46222</v>
      </c>
      <c r="C3773" t="n">
        <v>407.2</v>
      </c>
      <c r="D3773" t="n">
        <v>828.5</v>
      </c>
      <c r="E3773" t="n">
        <v>5.1</v>
      </c>
      <c r="F3773" t="n">
        <v>10.7</v>
      </c>
      <c r="G3773" t="n">
        <v>0.4914906457453229</v>
      </c>
      <c r="H3773" t="n">
        <v>0.5085093542546771</v>
      </c>
      <c r="I3773" t="n">
        <v>0.4766355140186916</v>
      </c>
      <c r="J3773" t="n">
        <v>0.5233644859813084</v>
      </c>
      <c r="K3773" t="n">
        <v>0.2342618965702006</v>
      </c>
      <c r="L3773" t="n">
        <v>0.242373617448491</v>
      </c>
      <c r="M3773" t="n">
        <v>0.5233644859813084</v>
      </c>
    </row>
    <row r="3774">
      <c r="A3774" s="323" t="n">
        <v>46222.30990740741</v>
      </c>
      <c r="B3774" s="82" t="n">
        <v>46222</v>
      </c>
      <c r="C3774" t="n">
        <v>404.5</v>
      </c>
      <c r="D3774" t="n">
        <v>825.3</v>
      </c>
      <c r="E3774" t="n">
        <v>5.1</v>
      </c>
      <c r="F3774" t="n">
        <v>10.6</v>
      </c>
      <c r="G3774" t="n">
        <v>0.4901248031019024</v>
      </c>
      <c r="H3774" t="n">
        <v>0.5098751968980977</v>
      </c>
      <c r="I3774" t="n">
        <v>0.4811320754716981</v>
      </c>
      <c r="J3774" t="n">
        <v>0.5188679245283019</v>
      </c>
      <c r="K3774" t="n">
        <v>0.2358147637565757</v>
      </c>
      <c r="L3774" t="n">
        <v>0.2453173117151225</v>
      </c>
      <c r="M3774" t="n">
        <v>0.5188679245283019</v>
      </c>
    </row>
    <row r="3775">
      <c r="A3775" s="323" t="n">
        <v>46222.34126157407</v>
      </c>
      <c r="B3775" s="82" t="n">
        <v>46222</v>
      </c>
      <c r="C3775" t="n">
        <v>395.8</v>
      </c>
      <c r="D3775" t="n">
        <v>823.5</v>
      </c>
      <c r="E3775" t="n">
        <v>5.4</v>
      </c>
      <c r="F3775" t="n">
        <v>10.9</v>
      </c>
      <c r="G3775" t="n">
        <v>0.4806314511232544</v>
      </c>
      <c r="H3775" t="n">
        <v>0.5193685488767456</v>
      </c>
      <c r="I3775" t="n">
        <v>0.4954128440366973</v>
      </c>
      <c r="J3775" t="n">
        <v>0.5045871559633027</v>
      </c>
      <c r="K3775" t="n">
        <v>0.2381109941344563</v>
      </c>
      <c r="L3775" t="n">
        <v>0.2573018499022409</v>
      </c>
      <c r="M3775" t="n">
        <v>0.5045871559633027</v>
      </c>
    </row>
    <row r="3776">
      <c r="A3776" s="323" t="n">
        <v>46222.38469907407</v>
      </c>
      <c r="B3776" s="82" t="n">
        <v>46222</v>
      </c>
      <c r="C3776" t="n">
        <v>391.8</v>
      </c>
      <c r="D3776" t="n">
        <v>821.4</v>
      </c>
      <c r="E3776" t="n">
        <v>5.3</v>
      </c>
      <c r="F3776" t="n">
        <v>10.5</v>
      </c>
      <c r="G3776" t="n">
        <v>0.4769905040175311</v>
      </c>
      <c r="H3776" t="n">
        <v>0.5230094959824689</v>
      </c>
      <c r="I3776" t="n">
        <v>0.5047619047619047</v>
      </c>
      <c r="J3776" t="n">
        <v>0.4952380952380953</v>
      </c>
      <c r="K3776" t="n">
        <v>0.24076663536123</v>
      </c>
      <c r="L3776" t="n">
        <v>0.2639952694006748</v>
      </c>
      <c r="M3776" t="n">
        <v>0.4952380952380953</v>
      </c>
    </row>
    <row r="3777">
      <c r="A3777" s="323" t="n">
        <v>46222.42087962963</v>
      </c>
      <c r="B3777" s="82" t="n">
        <v>46222</v>
      </c>
      <c r="C3777" t="n">
        <v>411.5</v>
      </c>
      <c r="D3777" t="n">
        <v>827.2</v>
      </c>
      <c r="E3777" t="n">
        <v>5.1</v>
      </c>
      <c r="F3777" t="n">
        <v>10.4</v>
      </c>
      <c r="G3777" t="n">
        <v>0.4974613152804642</v>
      </c>
      <c r="H3777" t="n">
        <v>0.5025386847195358</v>
      </c>
      <c r="I3777" t="n">
        <v>0.4903846153846153</v>
      </c>
      <c r="J3777" t="n">
        <v>0.5096153846153847</v>
      </c>
      <c r="K3777" t="n">
        <v>0.2439473757625353</v>
      </c>
      <c r="L3777" t="n">
        <v>0.24643723962208</v>
      </c>
      <c r="M3777" t="n">
        <v>0.5096153846153847</v>
      </c>
    </row>
    <row r="3778">
      <c r="A3778" s="323" t="n">
        <v>46222.48313657408</v>
      </c>
      <c r="B3778" s="82" t="n">
        <v>46222</v>
      </c>
      <c r="C3778" t="n">
        <v>410.3</v>
      </c>
      <c r="D3778" t="n">
        <v>824.2</v>
      </c>
      <c r="E3778" t="n">
        <v>5.2</v>
      </c>
      <c r="F3778" t="n">
        <v>10.3</v>
      </c>
      <c r="G3778" t="n">
        <v>0.4978160640621208</v>
      </c>
      <c r="H3778" t="n">
        <v>0.5021839359378791</v>
      </c>
      <c r="I3778" t="n">
        <v>0.5048543689320388</v>
      </c>
      <c r="J3778" t="n">
        <v>0.4951456310679612</v>
      </c>
      <c r="K3778" t="n">
        <v>0.2513246148663134</v>
      </c>
      <c r="L3778" t="n">
        <v>0.2535297540657254</v>
      </c>
      <c r="M3778" t="n">
        <v>0.4951456310679612</v>
      </c>
    </row>
    <row r="3779">
      <c r="A3779" s="323" t="n">
        <v>46222.51416666667</v>
      </c>
      <c r="B3779" s="82" t="n">
        <v>46222</v>
      </c>
      <c r="C3779" t="n">
        <v>408.3</v>
      </c>
      <c r="D3779" t="n">
        <v>826.3</v>
      </c>
      <c r="E3779" t="n">
        <v>5.2</v>
      </c>
      <c r="F3779" t="n">
        <v>10.4</v>
      </c>
      <c r="G3779" t="n">
        <v>0.4941304610916132</v>
      </c>
      <c r="H3779" t="n">
        <v>0.5058695389083867</v>
      </c>
      <c r="I3779" t="n">
        <v>0.5</v>
      </c>
      <c r="J3779" t="n">
        <v>0.5</v>
      </c>
      <c r="K3779" t="n">
        <v>0.2470652305458066</v>
      </c>
      <c r="L3779" t="n">
        <v>0.2529347694541934</v>
      </c>
      <c r="M3779" t="n">
        <v>0.5</v>
      </c>
    </row>
    <row r="3780">
      <c r="A3780" s="323" t="n">
        <v>46223.04527777778</v>
      </c>
      <c r="B3780" s="82" t="n">
        <v>46223</v>
      </c>
      <c r="C3780" t="n">
        <v>367.5</v>
      </c>
      <c r="D3780" t="n">
        <v>825.2</v>
      </c>
      <c r="E3780" t="n">
        <v>5.1</v>
      </c>
      <c r="F3780" t="n">
        <v>10.4</v>
      </c>
      <c r="G3780" t="n">
        <v>0.4453465826466311</v>
      </c>
      <c r="H3780" t="n">
        <v>0.5546534173533689</v>
      </c>
      <c r="I3780" t="n">
        <v>0.4903846153846153</v>
      </c>
      <c r="J3780" t="n">
        <v>0.5096153846153847</v>
      </c>
      <c r="K3780" t="n">
        <v>0.218391112644021</v>
      </c>
      <c r="L3780" t="n">
        <v>0.2719935027405944</v>
      </c>
      <c r="M3780" t="n">
        <v>0.5096153846153847</v>
      </c>
    </row>
    <row r="3781">
      <c r="A3781" s="323" t="n">
        <v>46223.07357638889</v>
      </c>
      <c r="B3781" s="82" t="n">
        <v>46223</v>
      </c>
      <c r="C3781" t="n">
        <v>370.2</v>
      </c>
      <c r="D3781" t="n">
        <v>823.4</v>
      </c>
      <c r="E3781" t="n">
        <v>5.1</v>
      </c>
      <c r="F3781" t="n">
        <v>10.5</v>
      </c>
      <c r="G3781" t="n">
        <v>0.4495992227350012</v>
      </c>
      <c r="H3781" t="n">
        <v>0.5504007772649988</v>
      </c>
      <c r="I3781" t="n">
        <v>0.4857142857142857</v>
      </c>
      <c r="J3781" t="n">
        <v>0.5142857142857143</v>
      </c>
      <c r="K3781" t="n">
        <v>0.2183767653284291</v>
      </c>
      <c r="L3781" t="n">
        <v>0.2673375203858565</v>
      </c>
      <c r="M3781" t="n">
        <v>0.5142857142857143</v>
      </c>
    </row>
    <row r="3782">
      <c r="A3782" s="323" t="n">
        <v>46223.1065625</v>
      </c>
      <c r="B3782" s="82" t="n">
        <v>46223</v>
      </c>
      <c r="C3782" t="n">
        <v>372.3</v>
      </c>
      <c r="D3782" t="n">
        <v>822.7</v>
      </c>
      <c r="E3782" t="n">
        <v>5.1</v>
      </c>
      <c r="F3782" t="n">
        <v>10.5</v>
      </c>
      <c r="G3782" t="n">
        <v>0.4525343381548559</v>
      </c>
      <c r="H3782" t="n">
        <v>0.547465661845144</v>
      </c>
      <c r="I3782" t="n">
        <v>0.4857142857142857</v>
      </c>
      <c r="J3782" t="n">
        <v>0.5142857142857143</v>
      </c>
      <c r="K3782" t="n">
        <v>0.2198023928180729</v>
      </c>
      <c r="L3782" t="n">
        <v>0.2659118928962128</v>
      </c>
      <c r="M3782" t="n">
        <v>0.5142857142857143</v>
      </c>
    </row>
    <row r="3783">
      <c r="A3783" s="323" t="n">
        <v>46223.16171296296</v>
      </c>
      <c r="B3783" s="82" t="n">
        <v>46223</v>
      </c>
      <c r="C3783" t="n">
        <v>355.3</v>
      </c>
      <c r="D3783" t="n">
        <v>812.3</v>
      </c>
      <c r="E3783" t="n">
        <v>5.1</v>
      </c>
      <c r="F3783" t="n">
        <v>10.3</v>
      </c>
      <c r="G3783" t="n">
        <v>0.4373999753785547</v>
      </c>
      <c r="H3783" t="n">
        <v>0.5626000246214452</v>
      </c>
      <c r="I3783" t="n">
        <v>0.4951456310679611</v>
      </c>
      <c r="J3783" t="n">
        <v>0.5048543689320389</v>
      </c>
      <c r="K3783" t="n">
        <v>0.2165766868379251</v>
      </c>
      <c r="L3783" t="n">
        <v>0.2785689442300359</v>
      </c>
      <c r="M3783" t="n">
        <v>0.5048543689320389</v>
      </c>
    </row>
    <row r="3784">
      <c r="A3784" s="323" t="n">
        <v>46223.2080787037</v>
      </c>
      <c r="B3784" s="82" t="n">
        <v>46223</v>
      </c>
      <c r="C3784" t="n">
        <v>364.4</v>
      </c>
      <c r="D3784" t="n">
        <v>810.4</v>
      </c>
      <c r="E3784" t="n">
        <v>5.2</v>
      </c>
      <c r="F3784" t="n">
        <v>10.6</v>
      </c>
      <c r="G3784" t="n">
        <v>0.4496544916090819</v>
      </c>
      <c r="H3784" t="n">
        <v>0.5503455083909181</v>
      </c>
      <c r="I3784" t="n">
        <v>0.4905660377358491</v>
      </c>
      <c r="J3784" t="n">
        <v>0.5094339622641509</v>
      </c>
      <c r="K3784" t="n">
        <v>0.2205852222987949</v>
      </c>
      <c r="L3784" t="n">
        <v>0.2699808154370542</v>
      </c>
      <c r="M3784" t="n">
        <v>0.5094339622641509</v>
      </c>
    </row>
    <row r="3785">
      <c r="A3785" s="323" t="n">
        <v>46223.25189814815</v>
      </c>
      <c r="B3785" s="82" t="n">
        <v>46223</v>
      </c>
      <c r="C3785" t="n">
        <v>371.3</v>
      </c>
      <c r="D3785" t="n">
        <v>812</v>
      </c>
      <c r="E3785" t="n">
        <v>5.1</v>
      </c>
      <c r="F3785" t="n">
        <v>10.5</v>
      </c>
      <c r="G3785" t="n">
        <v>0.4572660098522168</v>
      </c>
      <c r="H3785" t="n">
        <v>0.5427339901477832</v>
      </c>
      <c r="I3785" t="n">
        <v>0.4857142857142857</v>
      </c>
      <c r="J3785" t="n">
        <v>0.5142857142857143</v>
      </c>
      <c r="K3785" t="n">
        <v>0.222100633356791</v>
      </c>
      <c r="L3785" t="n">
        <v>0.2636136523574947</v>
      </c>
      <c r="M3785" t="n">
        <v>0.5142857142857143</v>
      </c>
    </row>
    <row r="3786">
      <c r="A3786" s="323" t="n">
        <v>46223.29091435186</v>
      </c>
      <c r="B3786" s="82" t="n">
        <v>46223</v>
      </c>
      <c r="C3786" t="n">
        <v>372.5</v>
      </c>
      <c r="D3786" t="n">
        <v>818.3</v>
      </c>
      <c r="E3786" t="n">
        <v>5.3</v>
      </c>
      <c r="F3786" t="n">
        <v>10.4</v>
      </c>
      <c r="G3786" t="n">
        <v>0.4552120249297324</v>
      </c>
      <c r="H3786" t="n">
        <v>0.5447879750702675</v>
      </c>
      <c r="I3786" t="n">
        <v>0.5096153846153846</v>
      </c>
      <c r="J3786" t="n">
        <v>0.4903846153846154</v>
      </c>
      <c r="K3786" t="n">
        <v>0.2319830511661136</v>
      </c>
      <c r="L3786" t="n">
        <v>0.277632333449271</v>
      </c>
      <c r="M3786" t="n">
        <v>0.4903846153846154</v>
      </c>
    </row>
    <row r="3787">
      <c r="A3787" s="323" t="n">
        <v>46223.27415509259</v>
      </c>
      <c r="B3787" s="82" t="n">
        <v>46223</v>
      </c>
      <c r="C3787" t="n">
        <v>367.5</v>
      </c>
      <c r="D3787" t="n">
        <v>825.2</v>
      </c>
      <c r="E3787" t="n">
        <v>5.1</v>
      </c>
      <c r="F3787" t="n">
        <v>10.4</v>
      </c>
      <c r="G3787" t="n">
        <v>0.4453465826466311</v>
      </c>
      <c r="H3787" t="n">
        <v>0.5546534173533689</v>
      </c>
      <c r="I3787" t="n">
        <v>0.4903846153846153</v>
      </c>
      <c r="J3787" t="n">
        <v>0.5096153846153847</v>
      </c>
      <c r="K3787" t="n">
        <v>0.218391112644021</v>
      </c>
      <c r="L3787" t="n">
        <v>0.2719935027405944</v>
      </c>
      <c r="M3787" t="n">
        <v>0.5096153846153847</v>
      </c>
    </row>
    <row r="3788">
      <c r="A3788" s="323" t="n">
        <v>46223.30234953704</v>
      </c>
      <c r="B3788" s="82" t="n">
        <v>46223</v>
      </c>
      <c r="C3788" t="n">
        <v>370.2</v>
      </c>
      <c r="D3788" t="n">
        <v>823.4</v>
      </c>
      <c r="E3788" t="n">
        <v>5.1</v>
      </c>
      <c r="F3788" t="n">
        <v>10.5</v>
      </c>
      <c r="G3788" t="n">
        <v>0.4495992227350012</v>
      </c>
      <c r="H3788" t="n">
        <v>0.5504007772649988</v>
      </c>
      <c r="I3788" t="n">
        <v>0.4857142857142857</v>
      </c>
      <c r="J3788" t="n">
        <v>0.5142857142857143</v>
      </c>
      <c r="K3788" t="n">
        <v>0.2183767653284291</v>
      </c>
      <c r="L3788" t="n">
        <v>0.2673375203858565</v>
      </c>
      <c r="M3788" t="n">
        <v>0.5142857142857143</v>
      </c>
    </row>
    <row r="3789">
      <c r="A3789" s="323" t="n">
        <v>46223.33530092592</v>
      </c>
      <c r="B3789" s="82" t="n">
        <v>46223</v>
      </c>
      <c r="C3789" t="n">
        <v>372.3</v>
      </c>
      <c r="D3789" t="n">
        <v>822.7</v>
      </c>
      <c r="E3789" t="n">
        <v>5.1</v>
      </c>
      <c r="F3789" t="n">
        <v>10.5</v>
      </c>
      <c r="G3789" t="n">
        <v>0.4525343381548559</v>
      </c>
      <c r="H3789" t="n">
        <v>0.547465661845144</v>
      </c>
      <c r="I3789" t="n">
        <v>0.4857142857142857</v>
      </c>
      <c r="J3789" t="n">
        <v>0.5142857142857143</v>
      </c>
      <c r="K3789" t="n">
        <v>0.2198023928180729</v>
      </c>
      <c r="L3789" t="n">
        <v>0.2659118928962128</v>
      </c>
      <c r="M3789" t="n">
        <v>0.5142857142857143</v>
      </c>
    </row>
    <row r="3790">
      <c r="A3790" s="323" t="n">
        <v>46223.39060185185</v>
      </c>
      <c r="B3790" s="82" t="n">
        <v>46223</v>
      </c>
      <c r="C3790" t="n">
        <v>355.3</v>
      </c>
      <c r="D3790" t="n">
        <v>812.3</v>
      </c>
      <c r="E3790" t="n">
        <v>5.1</v>
      </c>
      <c r="F3790" t="n">
        <v>10.3</v>
      </c>
      <c r="G3790" t="n">
        <v>0.4373999753785547</v>
      </c>
      <c r="H3790" t="n">
        <v>0.5626000246214452</v>
      </c>
      <c r="I3790" t="n">
        <v>0.4951456310679611</v>
      </c>
      <c r="J3790" t="n">
        <v>0.5048543689320389</v>
      </c>
      <c r="K3790" t="n">
        <v>0.2165766868379251</v>
      </c>
      <c r="L3790" t="n">
        <v>0.2785689442300359</v>
      </c>
      <c r="M3790" t="n">
        <v>0.5048543689320389</v>
      </c>
    </row>
    <row r="3791">
      <c r="A3791" s="323" t="n">
        <v>46223.43686342592</v>
      </c>
      <c r="B3791" s="82" t="n">
        <v>46223</v>
      </c>
      <c r="C3791" t="n">
        <v>364.4</v>
      </c>
      <c r="D3791" t="n">
        <v>810.4</v>
      </c>
      <c r="E3791" t="n">
        <v>5.2</v>
      </c>
      <c r="F3791" t="n">
        <v>10.6</v>
      </c>
      <c r="G3791" t="n">
        <v>0.4496544916090819</v>
      </c>
      <c r="H3791" t="n">
        <v>0.5503455083909181</v>
      </c>
      <c r="I3791" t="n">
        <v>0.4905660377358491</v>
      </c>
      <c r="J3791" t="n">
        <v>0.5094339622641509</v>
      </c>
      <c r="K3791" t="n">
        <v>0.2205852222987949</v>
      </c>
      <c r="L3791" t="n">
        <v>0.2699808154370542</v>
      </c>
      <c r="M3791" t="n">
        <v>0.5094339622641509</v>
      </c>
    </row>
    <row r="3792">
      <c r="A3792" s="323" t="n">
        <v>46223.48061342593</v>
      </c>
      <c r="B3792" s="82" t="n">
        <v>46223</v>
      </c>
      <c r="C3792" t="n">
        <v>371.3</v>
      </c>
      <c r="D3792" t="n">
        <v>812</v>
      </c>
      <c r="E3792" t="n">
        <v>5.1</v>
      </c>
      <c r="F3792" t="n">
        <v>10.5</v>
      </c>
      <c r="G3792" t="n">
        <v>0.4572660098522168</v>
      </c>
      <c r="H3792" t="n">
        <v>0.5427339901477832</v>
      </c>
      <c r="I3792" t="n">
        <v>0.4857142857142857</v>
      </c>
      <c r="J3792" t="n">
        <v>0.5142857142857143</v>
      </c>
      <c r="K3792" t="n">
        <v>0.222100633356791</v>
      </c>
      <c r="L3792" t="n">
        <v>0.2636136523574947</v>
      </c>
      <c r="M3792" t="n">
        <v>0.5142857142857143</v>
      </c>
    </row>
    <row r="3793">
      <c r="A3793" s="323" t="n">
        <v>46223.51982638889</v>
      </c>
      <c r="B3793" s="82" t="n">
        <v>46223</v>
      </c>
      <c r="C3793" t="n">
        <v>372.5</v>
      </c>
      <c r="D3793" t="n">
        <v>818.3</v>
      </c>
      <c r="E3793" t="n">
        <v>5.3</v>
      </c>
      <c r="F3793" t="n">
        <v>10.4</v>
      </c>
      <c r="G3793" t="n">
        <v>0.4552120249297324</v>
      </c>
      <c r="H3793" t="n">
        <v>0.5447879750702675</v>
      </c>
      <c r="I3793" t="n">
        <v>0.5096153846153846</v>
      </c>
      <c r="J3793" t="n">
        <v>0.4903846153846154</v>
      </c>
      <c r="K3793" t="n">
        <v>0.2319830511661136</v>
      </c>
      <c r="L3793" t="n">
        <v>0.277632333449271</v>
      </c>
      <c r="M3793" t="n">
        <v>0.4903846153846154</v>
      </c>
    </row>
    <row r="3794">
      <c r="A3794" s="323" t="n">
        <v>46224.05429398148</v>
      </c>
      <c r="B3794" s="82" t="n">
        <v>46224</v>
      </c>
      <c r="C3794" t="n">
        <v>394.7</v>
      </c>
      <c r="D3794" t="n">
        <v>819.9</v>
      </c>
      <c r="E3794" t="n">
        <v>5</v>
      </c>
      <c r="F3794" t="n">
        <v>10.6</v>
      </c>
      <c r="G3794" t="n">
        <v>0.4814001707525308</v>
      </c>
      <c r="H3794" t="n">
        <v>0.5185998292474692</v>
      </c>
      <c r="I3794" t="n">
        <v>0.4716981132075472</v>
      </c>
      <c r="J3794" t="n">
        <v>0.5283018867924528</v>
      </c>
      <c r="K3794" t="n">
        <v>0.2270755522417598</v>
      </c>
      <c r="L3794" t="n">
        <v>0.2446225609657874</v>
      </c>
      <c r="M3794" t="n">
        <v>0.5283018867924528</v>
      </c>
    </row>
    <row r="3795">
      <c r="A3795" s="323" t="n">
        <v>46224.07771990741</v>
      </c>
      <c r="B3795" s="82" t="n">
        <v>46224</v>
      </c>
      <c r="C3795" t="n">
        <v>382.7</v>
      </c>
      <c r="D3795" t="n">
        <v>818.6</v>
      </c>
      <c r="E3795" t="n">
        <v>5.1</v>
      </c>
      <c r="F3795" t="n">
        <v>10.9</v>
      </c>
      <c r="G3795" t="n">
        <v>0.4675054971903249</v>
      </c>
      <c r="H3795" t="n">
        <v>0.532494502809675</v>
      </c>
      <c r="I3795" t="n">
        <v>0.4678899082568807</v>
      </c>
      <c r="J3795" t="n">
        <v>0.5321100917431193</v>
      </c>
      <c r="K3795" t="n">
        <v>0.2187411041899685</v>
      </c>
      <c r="L3795" t="n">
        <v>0.2491488040669121</v>
      </c>
      <c r="M3795" t="n">
        <v>0.5321100917431193</v>
      </c>
    </row>
    <row r="3796">
      <c r="A3796" s="323" t="n">
        <v>46224.1249537037</v>
      </c>
      <c r="B3796" s="82" t="n">
        <v>46224</v>
      </c>
      <c r="C3796" t="n">
        <v>378.4</v>
      </c>
      <c r="D3796" t="n">
        <v>828.8</v>
      </c>
      <c r="E3796" t="n">
        <v>5.3</v>
      </c>
      <c r="F3796" t="n">
        <v>11</v>
      </c>
      <c r="G3796" t="n">
        <v>0.4565637065637065</v>
      </c>
      <c r="H3796" t="n">
        <v>0.5434362934362934</v>
      </c>
      <c r="I3796" t="n">
        <v>0.4818181818181818</v>
      </c>
      <c r="J3796" t="n">
        <v>0.5181818181818182</v>
      </c>
      <c r="K3796" t="n">
        <v>0.219980694980695</v>
      </c>
      <c r="L3796" t="n">
        <v>0.2618374868374868</v>
      </c>
      <c r="M3796" t="n">
        <v>0.5181818181818182</v>
      </c>
    </row>
    <row r="3797">
      <c r="A3797" s="323" t="n">
        <v>46224.15335648148</v>
      </c>
      <c r="B3797" s="82" t="n">
        <v>46224</v>
      </c>
      <c r="C3797" t="n">
        <v>388.7</v>
      </c>
      <c r="D3797" t="n">
        <v>804.9</v>
      </c>
      <c r="E3797" t="n">
        <v>5.2</v>
      </c>
      <c r="F3797" t="n">
        <v>10.4</v>
      </c>
      <c r="G3797" t="n">
        <v>0.4829171325630513</v>
      </c>
      <c r="H3797" t="n">
        <v>0.5170828674369486</v>
      </c>
      <c r="I3797" t="n">
        <v>0.5</v>
      </c>
      <c r="J3797" t="n">
        <v>0.5</v>
      </c>
      <c r="K3797" t="n">
        <v>0.2414585662815256</v>
      </c>
      <c r="L3797" t="n">
        <v>0.2585414337184743</v>
      </c>
      <c r="M3797" t="n">
        <v>0.5</v>
      </c>
    </row>
    <row r="3798">
      <c r="A3798" s="323" t="n">
        <v>46224.28306712963</v>
      </c>
      <c r="B3798" s="82" t="n">
        <v>46224</v>
      </c>
      <c r="C3798" t="n">
        <v>394.7</v>
      </c>
      <c r="D3798" t="n">
        <v>819.9</v>
      </c>
      <c r="E3798" t="n">
        <v>5</v>
      </c>
      <c r="F3798" t="n">
        <v>10.6</v>
      </c>
      <c r="G3798" t="n">
        <v>0.4814001707525308</v>
      </c>
      <c r="H3798" t="n">
        <v>0.5185998292474692</v>
      </c>
      <c r="I3798" t="n">
        <v>0.4716981132075472</v>
      </c>
      <c r="J3798" t="n">
        <v>0.5283018867924528</v>
      </c>
      <c r="K3798" t="n">
        <v>0.2270755522417598</v>
      </c>
      <c r="L3798" t="n">
        <v>0.2446225609657874</v>
      </c>
      <c r="M3798" t="n">
        <v>0.5283018867924528</v>
      </c>
    </row>
    <row r="3799">
      <c r="A3799" s="323" t="n">
        <v>46224.30648148148</v>
      </c>
      <c r="B3799" s="82" t="n">
        <v>46224</v>
      </c>
      <c r="C3799" t="n">
        <v>382.7</v>
      </c>
      <c r="D3799" t="n">
        <v>818.6</v>
      </c>
      <c r="E3799" t="n">
        <v>5.1</v>
      </c>
      <c r="F3799" t="n">
        <v>10.9</v>
      </c>
      <c r="G3799" t="n">
        <v>0.4675054971903249</v>
      </c>
      <c r="H3799" t="n">
        <v>0.532494502809675</v>
      </c>
      <c r="I3799" t="n">
        <v>0.4678899082568807</v>
      </c>
      <c r="J3799" t="n">
        <v>0.5321100917431193</v>
      </c>
      <c r="K3799" t="n">
        <v>0.2187411041899685</v>
      </c>
      <c r="L3799" t="n">
        <v>0.2491488040669121</v>
      </c>
      <c r="M3799" t="n">
        <v>0.5321100917431193</v>
      </c>
    </row>
    <row r="3800">
      <c r="A3800" s="323" t="n">
        <v>46224.35359953704</v>
      </c>
      <c r="B3800" s="82" t="n">
        <v>46224</v>
      </c>
      <c r="C3800" t="n">
        <v>378.4</v>
      </c>
      <c r="D3800" t="n">
        <v>828.8</v>
      </c>
      <c r="E3800" t="n">
        <v>5.3</v>
      </c>
      <c r="F3800" t="n">
        <v>11</v>
      </c>
      <c r="G3800" t="n">
        <v>0.4565637065637065</v>
      </c>
      <c r="H3800" t="n">
        <v>0.5434362934362934</v>
      </c>
      <c r="I3800" t="n">
        <v>0.4818181818181818</v>
      </c>
      <c r="J3800" t="n">
        <v>0.5181818181818182</v>
      </c>
      <c r="K3800" t="n">
        <v>0.219980694980695</v>
      </c>
      <c r="L3800" t="n">
        <v>0.2618374868374868</v>
      </c>
      <c r="M3800" t="n">
        <v>0.5181818181818182</v>
      </c>
    </row>
    <row r="3801">
      <c r="A3801" s="323" t="n">
        <v>46224.38214120371</v>
      </c>
      <c r="B3801" s="82" t="n">
        <v>46224</v>
      </c>
      <c r="C3801" t="n">
        <v>388.7</v>
      </c>
      <c r="D3801" t="n">
        <v>804.9</v>
      </c>
      <c r="E3801" t="n">
        <v>5.2</v>
      </c>
      <c r="F3801" t="n">
        <v>10.4</v>
      </c>
      <c r="G3801" t="n">
        <v>0.4829171325630513</v>
      </c>
      <c r="H3801" t="n">
        <v>0.5170828674369486</v>
      </c>
      <c r="I3801" t="n">
        <v>0.5</v>
      </c>
      <c r="J3801" t="n">
        <v>0.5</v>
      </c>
      <c r="K3801" t="n">
        <v>0.2414585662815256</v>
      </c>
      <c r="L3801" t="n">
        <v>0.2585414337184743</v>
      </c>
      <c r="M3801" t="n">
        <v>0.5</v>
      </c>
    </row>
    <row r="3802">
      <c r="A3802" s="323" t="n">
        <v>46224.19637731482</v>
      </c>
      <c r="B3802" s="82" t="n">
        <v>46224</v>
      </c>
      <c r="C3802" t="n">
        <v>388.4</v>
      </c>
      <c r="D3802" t="n">
        <v>802.5</v>
      </c>
      <c r="E3802" t="n">
        <v>5.1</v>
      </c>
      <c r="F3802" t="n">
        <v>10.5</v>
      </c>
      <c r="G3802" t="n">
        <v>0.4839875389408099</v>
      </c>
      <c r="H3802" t="n">
        <v>0.5160124610591901</v>
      </c>
      <c r="I3802" t="n">
        <v>0.4857142857142857</v>
      </c>
      <c r="J3802" t="n">
        <v>0.5142857142857143</v>
      </c>
      <c r="K3802" t="n">
        <v>0.2350796617712505</v>
      </c>
      <c r="L3802" t="n">
        <v>0.2506346239430352</v>
      </c>
      <c r="M3802" t="n">
        <v>0.5142857142857143</v>
      </c>
    </row>
    <row r="3803">
      <c r="A3803" s="323" t="n">
        <v>46224.23182870371</v>
      </c>
      <c r="B3803" s="82" t="n">
        <v>46224</v>
      </c>
      <c r="C3803" t="n">
        <v>388.5</v>
      </c>
      <c r="D3803" t="n">
        <v>816.5</v>
      </c>
      <c r="E3803" t="n">
        <v>5.1</v>
      </c>
      <c r="F3803" t="n">
        <v>10.6</v>
      </c>
      <c r="G3803" t="n">
        <v>0.4758113900796081</v>
      </c>
      <c r="H3803" t="n">
        <v>0.524188609920392</v>
      </c>
      <c r="I3803" t="n">
        <v>0.4811320754716981</v>
      </c>
      <c r="J3803" t="n">
        <v>0.5188679245283019</v>
      </c>
      <c r="K3803" t="n">
        <v>0.2289281216420756</v>
      </c>
      <c r="L3803" t="n">
        <v>0.2522039538296226</v>
      </c>
      <c r="M3803" t="n">
        <v>0.5188679245283019</v>
      </c>
    </row>
    <row r="3804">
      <c r="A3804" s="323" t="n">
        <v>46224.27185185185</v>
      </c>
      <c r="B3804" s="82" t="n">
        <v>46224</v>
      </c>
      <c r="C3804" t="n">
        <v>398.8</v>
      </c>
      <c r="D3804" t="n">
        <v>815.1</v>
      </c>
      <c r="E3804" t="n">
        <v>5.3</v>
      </c>
      <c r="F3804" t="n">
        <v>10.3</v>
      </c>
      <c r="G3804" t="n">
        <v>0.4892651208440682</v>
      </c>
      <c r="H3804" t="n">
        <v>0.5107348791559317</v>
      </c>
      <c r="I3804" t="n">
        <v>0.5145631067961165</v>
      </c>
      <c r="J3804" t="n">
        <v>0.4854368932038836</v>
      </c>
      <c r="K3804" t="n">
        <v>0.2517577806285011</v>
      </c>
      <c r="L3804" t="n">
        <v>0.2628053261676154</v>
      </c>
      <c r="M3804" t="n">
        <v>0.4854368932038836</v>
      </c>
    </row>
    <row r="3805">
      <c r="A3805" s="323" t="n">
        <v>46224.42503472222</v>
      </c>
      <c r="B3805" s="82" t="n">
        <v>46224</v>
      </c>
      <c r="C3805" t="n">
        <v>388.4</v>
      </c>
      <c r="D3805" t="n">
        <v>802.5</v>
      </c>
      <c r="E3805" t="n">
        <v>5.1</v>
      </c>
      <c r="F3805" t="n">
        <v>10.5</v>
      </c>
      <c r="G3805" t="n">
        <v>0.4839875389408099</v>
      </c>
      <c r="H3805" t="n">
        <v>0.5160124610591901</v>
      </c>
      <c r="I3805" t="n">
        <v>0.4857142857142857</v>
      </c>
      <c r="J3805" t="n">
        <v>0.5142857142857143</v>
      </c>
      <c r="K3805" t="n">
        <v>0.2350796617712505</v>
      </c>
      <c r="L3805" t="n">
        <v>0.2506346239430352</v>
      </c>
      <c r="M3805" t="n">
        <v>0.5142857142857143</v>
      </c>
    </row>
    <row r="3806">
      <c r="A3806" s="323" t="n">
        <v>46224.46053240741</v>
      </c>
      <c r="B3806" s="82" t="n">
        <v>46224</v>
      </c>
      <c r="C3806" t="n">
        <v>388.5</v>
      </c>
      <c r="D3806" t="n">
        <v>816.5</v>
      </c>
      <c r="E3806" t="n">
        <v>5.1</v>
      </c>
      <c r="F3806" t="n">
        <v>10.6</v>
      </c>
      <c r="G3806" t="n">
        <v>0.4758113900796081</v>
      </c>
      <c r="H3806" t="n">
        <v>0.524188609920392</v>
      </c>
      <c r="I3806" t="n">
        <v>0.4811320754716981</v>
      </c>
      <c r="J3806" t="n">
        <v>0.5188679245283019</v>
      </c>
      <c r="K3806" t="n">
        <v>0.2289281216420756</v>
      </c>
      <c r="L3806" t="n">
        <v>0.2522039538296226</v>
      </c>
      <c r="M3806" t="n">
        <v>0.5188679245283019</v>
      </c>
    </row>
    <row r="3807">
      <c r="A3807" s="323" t="n">
        <v>46224.50063657408</v>
      </c>
      <c r="B3807" s="82" t="n">
        <v>46224</v>
      </c>
      <c r="C3807" t="n">
        <v>398.8</v>
      </c>
      <c r="D3807" t="n">
        <v>815.1</v>
      </c>
      <c r="E3807" t="n">
        <v>5.3</v>
      </c>
      <c r="F3807" t="n">
        <v>10.3</v>
      </c>
      <c r="G3807" t="n">
        <v>0.4892651208440682</v>
      </c>
      <c r="H3807" t="n">
        <v>0.5107348791559317</v>
      </c>
      <c r="I3807" t="n">
        <v>0.5145631067961165</v>
      </c>
      <c r="J3807" t="n">
        <v>0.4854368932038836</v>
      </c>
      <c r="K3807" t="n">
        <v>0.2517577806285011</v>
      </c>
      <c r="L3807" t="n">
        <v>0.2628053261676154</v>
      </c>
      <c r="M3807" t="n">
        <v>0.4854368932038836</v>
      </c>
    </row>
    <row r="3808">
      <c r="A3808" s="323" t="n">
        <v>46258.19217592593</v>
      </c>
      <c r="B3808" s="82" t="n">
        <v>46258</v>
      </c>
      <c r="C3808" t="n">
        <v>428.4</v>
      </c>
      <c r="D3808" t="n">
        <v>869</v>
      </c>
      <c r="E3808" t="n">
        <v>5.3</v>
      </c>
      <c r="F3808" t="n">
        <v>10.8</v>
      </c>
      <c r="G3808" t="n">
        <v>0.4929804372842347</v>
      </c>
      <c r="H3808" t="n">
        <v>0.5070195627157653</v>
      </c>
      <c r="I3808" t="n">
        <v>0.4907407407407407</v>
      </c>
      <c r="J3808" t="n">
        <v>0.5092592592592593</v>
      </c>
      <c r="K3808" t="n">
        <v>0.2419255849635596</v>
      </c>
      <c r="L3808" t="n">
        <v>0.2488151557771811</v>
      </c>
      <c r="M3808" t="n">
        <v>0.5092592592592593</v>
      </c>
    </row>
    <row r="3809">
      <c r="A3809" s="323" t="n">
        <v>46258.2583912037</v>
      </c>
      <c r="B3809" s="82" t="n">
        <v>46258</v>
      </c>
      <c r="C3809" t="n">
        <v>414.1</v>
      </c>
      <c r="D3809" t="n">
        <v>859.5</v>
      </c>
      <c r="E3809" t="n">
        <v>5.4</v>
      </c>
      <c r="F3809" t="n">
        <v>10.7</v>
      </c>
      <c r="G3809" t="n">
        <v>0.4817917393833624</v>
      </c>
      <c r="H3809" t="n">
        <v>0.5182082606166376</v>
      </c>
      <c r="I3809" t="n">
        <v>0.5046728971962617</v>
      </c>
      <c r="J3809" t="n">
        <v>0.4953271028037383</v>
      </c>
      <c r="K3809" t="n">
        <v>0.2431472329598278</v>
      </c>
      <c r="L3809" t="n">
        <v>0.261525664236434</v>
      </c>
      <c r="M3809" t="n">
        <v>0.4953271028037383</v>
      </c>
    </row>
    <row r="3810">
      <c r="A3810" s="323" t="n">
        <v>46258.27987268518</v>
      </c>
      <c r="B3810" s="82" t="n">
        <v>46258</v>
      </c>
      <c r="C3810" t="n">
        <v>420.2</v>
      </c>
      <c r="D3810" t="n">
        <v>864.2</v>
      </c>
      <c r="E3810" t="n">
        <v>5.3</v>
      </c>
      <c r="F3810" t="n">
        <v>10.8</v>
      </c>
      <c r="G3810" t="n">
        <v>0.4862300393427447</v>
      </c>
      <c r="H3810" t="n">
        <v>0.5137699606572553</v>
      </c>
      <c r="I3810" t="n">
        <v>0.4907407407407407</v>
      </c>
      <c r="J3810" t="n">
        <v>0.5092592592592593</v>
      </c>
      <c r="K3810" t="n">
        <v>0.238612889677458</v>
      </c>
      <c r="L3810" t="n">
        <v>0.2521278510632827</v>
      </c>
      <c r="M3810" t="n">
        <v>0.5092592592592593</v>
      </c>
    </row>
    <row r="3811">
      <c r="A3811" s="323" t="n">
        <v>46260.03722222222</v>
      </c>
      <c r="B3811" s="82" t="n">
        <v>46260</v>
      </c>
      <c r="C3811" t="n">
        <v>442.9</v>
      </c>
      <c r="D3811" t="n">
        <v>898</v>
      </c>
      <c r="E3811" t="n">
        <v>5.3</v>
      </c>
      <c r="F3811" t="n">
        <v>12</v>
      </c>
      <c r="G3811" t="n">
        <v>0.4932071269487751</v>
      </c>
      <c r="H3811" t="n">
        <v>0.506792873051225</v>
      </c>
      <c r="I3811" t="n">
        <v>0.4416666666666667</v>
      </c>
      <c r="J3811" t="n">
        <v>0.5583333333333333</v>
      </c>
      <c r="K3811" t="n">
        <v>0.217833147735709</v>
      </c>
      <c r="L3811" t="n">
        <v>0.2238335189309577</v>
      </c>
      <c r="M3811" t="n">
        <v>0.5583333333333333</v>
      </c>
    </row>
    <row r="3812">
      <c r="A3812" s="323" t="n">
        <v>46260.07075231482</v>
      </c>
      <c r="B3812" s="82" t="n">
        <v>46260</v>
      </c>
      <c r="C3812" t="n">
        <v>424.5</v>
      </c>
      <c r="D3812" t="n">
        <v>824.1</v>
      </c>
      <c r="E3812" t="n">
        <v>5.2</v>
      </c>
      <c r="F3812" t="n">
        <v>10.8</v>
      </c>
      <c r="G3812" t="n">
        <v>0.5151073898798689</v>
      </c>
      <c r="H3812" t="n">
        <v>0.4848926101201311</v>
      </c>
      <c r="I3812" t="n">
        <v>0.4814814814814815</v>
      </c>
      <c r="J3812" t="n">
        <v>0.5185185185185185</v>
      </c>
      <c r="K3812" t="n">
        <v>0.2480146692014183</v>
      </c>
      <c r="L3812" t="n">
        <v>0.2334668122800631</v>
      </c>
      <c r="M3812" t="n">
        <v>0.5185185185185185</v>
      </c>
    </row>
    <row r="3813">
      <c r="A3813" s="323" t="n">
        <v>46260.13733796297</v>
      </c>
      <c r="B3813" s="82" t="n">
        <v>46260</v>
      </c>
      <c r="C3813" t="n">
        <v>365.3</v>
      </c>
      <c r="D3813" t="n">
        <v>824.4</v>
      </c>
      <c r="E3813" t="n">
        <v>5.4</v>
      </c>
      <c r="F3813" t="n">
        <v>10.1</v>
      </c>
      <c r="G3813" t="n">
        <v>0.443110140708394</v>
      </c>
      <c r="H3813" t="n">
        <v>0.5568898592916059</v>
      </c>
      <c r="I3813" t="n">
        <v>0.5346534653465347</v>
      </c>
      <c r="J3813" t="n">
        <v>0.4653465346534653</v>
      </c>
      <c r="K3813" t="n">
        <v>0.2369103722599334</v>
      </c>
      <c r="L3813" t="n">
        <v>0.2977430930866012</v>
      </c>
      <c r="M3813" t="n">
        <v>0.4653465346534653</v>
      </c>
    </row>
    <row r="3814">
      <c r="A3814" s="323" t="n">
        <v>46260.17232638889</v>
      </c>
      <c r="B3814" s="82" t="n">
        <v>46260</v>
      </c>
      <c r="C3814" t="n">
        <v>877.6</v>
      </c>
      <c r="D3814" t="n">
        <v>408.6</v>
      </c>
      <c r="E3814" t="n">
        <v>5.5</v>
      </c>
      <c r="F3814" t="n">
        <v>10.2</v>
      </c>
      <c r="G3814" t="n">
        <v>2.147821830641214</v>
      </c>
      <c r="H3814" t="n">
        <v>-1.147821830641214</v>
      </c>
      <c r="I3814" t="n">
        <v>0.5392156862745099</v>
      </c>
      <c r="J3814" t="n">
        <v>0.4607843137254902</v>
      </c>
      <c r="K3814" t="n">
        <v>1.158139222404576</v>
      </c>
      <c r="L3814" t="n">
        <v>-0.6189235361300663</v>
      </c>
      <c r="M3814" t="n">
        <v>0.4607843137254902</v>
      </c>
    </row>
    <row r="3815">
      <c r="A3815" s="323" t="n">
        <v>46260.19153935185</v>
      </c>
      <c r="B3815" s="82" t="n">
        <v>46260</v>
      </c>
      <c r="C3815" t="n">
        <v>395.1</v>
      </c>
      <c r="D3815" t="n">
        <v>867.7</v>
      </c>
      <c r="E3815" t="n">
        <v>5.4</v>
      </c>
      <c r="F3815" t="n">
        <v>10.3</v>
      </c>
      <c r="G3815" t="n">
        <v>0.4553417079635819</v>
      </c>
      <c r="H3815" t="n">
        <v>0.5446582920364181</v>
      </c>
      <c r="I3815" t="n">
        <v>0.5242718446601942</v>
      </c>
      <c r="J3815" t="n">
        <v>0.4757281553398058</v>
      </c>
      <c r="K3815" t="n">
        <v>0.2387228371847905</v>
      </c>
      <c r="L3815" t="n">
        <v>0.2855490074754037</v>
      </c>
      <c r="M3815" t="n">
        <v>0.4757281553398058</v>
      </c>
    </row>
    <row r="3816">
      <c r="A3816" s="323" t="n">
        <v>46260.24076388889</v>
      </c>
      <c r="B3816" s="82" t="n">
        <v>46260</v>
      </c>
      <c r="C3816" t="n">
        <v>401.3</v>
      </c>
      <c r="D3816" t="n">
        <v>864.7</v>
      </c>
      <c r="E3816" t="n">
        <v>5.3</v>
      </c>
      <c r="F3816" t="n">
        <v>10.4</v>
      </c>
      <c r="G3816" t="n">
        <v>0.4640915924598126</v>
      </c>
      <c r="H3816" t="n">
        <v>0.5359084075401873</v>
      </c>
      <c r="I3816" t="n">
        <v>0.5096153846153846</v>
      </c>
      <c r="J3816" t="n">
        <v>0.4903846153846154</v>
      </c>
      <c r="K3816" t="n">
        <v>0.2365082153881737</v>
      </c>
      <c r="L3816" t="n">
        <v>0.2731071692272108</v>
      </c>
      <c r="M3816" t="n">
        <v>0.4903846153846154</v>
      </c>
    </row>
    <row r="3817">
      <c r="A3817" s="323" t="n">
        <v>46261.04125</v>
      </c>
      <c r="B3817" s="82" t="n">
        <v>46261</v>
      </c>
      <c r="C3817" t="n">
        <v>421.5</v>
      </c>
      <c r="D3817" t="n">
        <v>883.7</v>
      </c>
      <c r="E3817" t="n">
        <v>5.6</v>
      </c>
      <c r="F3817" t="n">
        <v>10.9</v>
      </c>
      <c r="G3817" t="n">
        <v>0.4769718230168609</v>
      </c>
      <c r="H3817" t="n">
        <v>0.5230281769831391</v>
      </c>
      <c r="I3817" t="n">
        <v>0.5137614678899082</v>
      </c>
      <c r="J3817" t="n">
        <v>0.4862385321100918</v>
      </c>
      <c r="K3817" t="n">
        <v>0.245049743935268</v>
      </c>
      <c r="L3817" t="n">
        <v>0.2687117239546402</v>
      </c>
      <c r="M3817" t="n">
        <v>0.4862385321100918</v>
      </c>
    </row>
    <row r="3818">
      <c r="A3818" s="323" t="n">
        <v>46261.07498842593</v>
      </c>
      <c r="B3818" s="82" t="n">
        <v>46261</v>
      </c>
      <c r="C3818" t="n">
        <v>405.3</v>
      </c>
      <c r="D3818" t="n">
        <v>891.4</v>
      </c>
      <c r="E3818" t="n">
        <v>5.6</v>
      </c>
      <c r="F3818" t="n">
        <v>10.8</v>
      </c>
      <c r="G3818" t="n">
        <v>0.4546780345523895</v>
      </c>
      <c r="H3818" t="n">
        <v>0.5453219654476105</v>
      </c>
      <c r="I3818" t="n">
        <v>0.5185185185185185</v>
      </c>
      <c r="J3818" t="n">
        <v>0.4814814814814816</v>
      </c>
      <c r="K3818" t="n">
        <v>0.2357589808790168</v>
      </c>
      <c r="L3818" t="n">
        <v>0.2827595376395017</v>
      </c>
      <c r="M3818" t="n">
        <v>0.4814814814814816</v>
      </c>
    </row>
    <row r="3819">
      <c r="A3819" s="323" t="n">
        <v>46261.10612268518</v>
      </c>
      <c r="B3819" s="82" t="n">
        <v>46261</v>
      </c>
      <c r="C3819" t="n">
        <v>410.3</v>
      </c>
      <c r="D3819" t="n">
        <v>859.2</v>
      </c>
      <c r="E3819" t="n">
        <v>5.4</v>
      </c>
      <c r="F3819" t="n">
        <v>11</v>
      </c>
      <c r="G3819" t="n">
        <v>0.4775372439478585</v>
      </c>
      <c r="H3819" t="n">
        <v>0.5224627560521415</v>
      </c>
      <c r="I3819" t="n">
        <v>0.490909090909091</v>
      </c>
      <c r="J3819" t="n">
        <v>0.509090909090909</v>
      </c>
      <c r="K3819" t="n">
        <v>0.234427374301676</v>
      </c>
      <c r="L3819" t="n">
        <v>0.256481716607415</v>
      </c>
      <c r="M3819" t="n">
        <v>0.509090909090909</v>
      </c>
    </row>
    <row r="3820">
      <c r="A3820" s="323" t="n">
        <v>46261.14826388889</v>
      </c>
      <c r="B3820" s="82" t="n">
        <v>46261</v>
      </c>
      <c r="C3820" t="n">
        <v>424.8</v>
      </c>
      <c r="D3820" t="n">
        <v>884.4</v>
      </c>
      <c r="E3820" t="n">
        <v>5.4</v>
      </c>
      <c r="F3820" t="n">
        <v>10.3</v>
      </c>
      <c r="G3820" t="n">
        <v>0.480325644504749</v>
      </c>
      <c r="H3820" t="n">
        <v>0.519674355495251</v>
      </c>
      <c r="I3820" t="n">
        <v>0.5242718446601942</v>
      </c>
      <c r="J3820" t="n">
        <v>0.4757281553398058</v>
      </c>
      <c r="K3820" t="n">
        <v>0.2518212116821014</v>
      </c>
      <c r="L3820" t="n">
        <v>0.2724506329780927</v>
      </c>
      <c r="M3820" t="n">
        <v>0.4757281553398058</v>
      </c>
    </row>
    <row r="3821">
      <c r="A3821" s="323" t="n">
        <v>46261.18357638889</v>
      </c>
      <c r="B3821" s="82" t="n">
        <v>46261</v>
      </c>
      <c r="C3821" t="n">
        <v>419.2</v>
      </c>
      <c r="D3821" t="n">
        <v>871.4</v>
      </c>
      <c r="E3821" t="n">
        <v>5.5</v>
      </c>
      <c r="F3821" t="n">
        <v>10.5</v>
      </c>
      <c r="G3821" t="n">
        <v>0.481064952949277</v>
      </c>
      <c r="H3821" t="n">
        <v>0.518935047050723</v>
      </c>
      <c r="I3821" t="n">
        <v>0.5238095238095238</v>
      </c>
      <c r="J3821" t="n">
        <v>0.4761904761904762</v>
      </c>
      <c r="K3821" t="n">
        <v>0.2519864039258118</v>
      </c>
      <c r="L3821" t="n">
        <v>0.271823119883712</v>
      </c>
      <c r="M3821" t="n">
        <v>0.4761904761904762</v>
      </c>
    </row>
    <row r="3822">
      <c r="A3822" s="323" t="n">
        <v>46261.24243055555</v>
      </c>
      <c r="B3822" s="82" t="n">
        <v>46261</v>
      </c>
      <c r="C3822" t="n">
        <v>390.5</v>
      </c>
      <c r="D3822" t="n">
        <v>839.3</v>
      </c>
      <c r="E3822" t="n">
        <v>5.4</v>
      </c>
      <c r="F3822" t="n">
        <v>10.3</v>
      </c>
      <c r="G3822" t="n">
        <v>0.4652686762778506</v>
      </c>
      <c r="H3822" t="n">
        <v>0.5347313237221494</v>
      </c>
      <c r="I3822" t="n">
        <v>0.5242718446601942</v>
      </c>
      <c r="J3822" t="n">
        <v>0.4757281553398058</v>
      </c>
      <c r="K3822" t="n">
        <v>0.2439272671747955</v>
      </c>
      <c r="L3822" t="n">
        <v>0.2803445774853987</v>
      </c>
      <c r="M3822" t="n">
        <v>0.4757281553398058</v>
      </c>
    </row>
    <row r="3823">
      <c r="A3823" s="323" t="n">
        <v>46264.20986111111</v>
      </c>
      <c r="B3823" s="82" t="n">
        <v>46264</v>
      </c>
      <c r="C3823" t="n">
        <v>420.4</v>
      </c>
      <c r="D3823" t="n">
        <v>866.9</v>
      </c>
      <c r="E3823" t="n">
        <v>5.6</v>
      </c>
      <c r="F3823" t="n">
        <v>11</v>
      </c>
      <c r="G3823" t="n">
        <v>0.4849463605952243</v>
      </c>
      <c r="H3823" t="n">
        <v>0.5150536394047757</v>
      </c>
      <c r="I3823" t="n">
        <v>0.509090909090909</v>
      </c>
      <c r="J3823" t="n">
        <v>0.490909090909091</v>
      </c>
      <c r="K3823" t="n">
        <v>0.2468817835757506</v>
      </c>
      <c r="L3823" t="n">
        <v>0.2622091255151585</v>
      </c>
      <c r="M3823" t="n">
        <v>0.490909090909091</v>
      </c>
    </row>
    <row r="3824">
      <c r="A3824" s="323" t="n">
        <v>46264.25675925926</v>
      </c>
      <c r="B3824" s="82" t="n">
        <v>46264</v>
      </c>
      <c r="C3824" t="n">
        <v>423.9</v>
      </c>
      <c r="D3824" t="n">
        <v>862.3</v>
      </c>
      <c r="E3824" t="n">
        <v>5.6</v>
      </c>
      <c r="F3824" t="n">
        <v>10.5</v>
      </c>
      <c r="G3824" t="n">
        <v>0.491592253276122</v>
      </c>
      <c r="H3824" t="n">
        <v>0.508407746723878</v>
      </c>
      <c r="I3824" t="n">
        <v>0.5333333333333333</v>
      </c>
      <c r="J3824" t="n">
        <v>0.4666666666666667</v>
      </c>
      <c r="K3824" t="n">
        <v>0.2621825350805984</v>
      </c>
      <c r="L3824" t="n">
        <v>0.2711507982527349</v>
      </c>
      <c r="M3824" t="n">
        <v>0.4666666666666667</v>
      </c>
    </row>
    <row r="3825">
      <c r="A3825" s="323" t="n">
        <v>46265.04013888889</v>
      </c>
      <c r="B3825" s="82" t="n">
        <v>46265</v>
      </c>
      <c r="C3825" t="n">
        <v>412.6</v>
      </c>
      <c r="D3825" t="n">
        <v>869.8</v>
      </c>
      <c r="E3825" t="n">
        <v>5.5</v>
      </c>
      <c r="F3825" t="n">
        <v>10.8</v>
      </c>
      <c r="G3825" t="n">
        <v>0.4743619222809842</v>
      </c>
      <c r="H3825" t="n">
        <v>0.5256380777190158</v>
      </c>
      <c r="I3825" t="n">
        <v>0.5092592592592592</v>
      </c>
      <c r="J3825" t="n">
        <v>0.4907407407407408</v>
      </c>
      <c r="K3825" t="n">
        <v>0.2415732011616123</v>
      </c>
      <c r="L3825" t="n">
        <v>0.2676860580976469</v>
      </c>
      <c r="M3825" t="n">
        <v>0.4907407407407408</v>
      </c>
    </row>
    <row r="3826">
      <c r="A3826" s="323" t="n">
        <v>46265.06481481482</v>
      </c>
      <c r="B3826" s="82" t="n">
        <v>46265</v>
      </c>
      <c r="C3826" t="n">
        <v>408.3</v>
      </c>
      <c r="D3826" t="n">
        <v>863.7</v>
      </c>
      <c r="E3826" t="n">
        <v>5.5</v>
      </c>
      <c r="F3826" t="n">
        <v>10.7</v>
      </c>
      <c r="G3826" t="n">
        <v>0.4727335880514068</v>
      </c>
      <c r="H3826" t="n">
        <v>0.5272664119485932</v>
      </c>
      <c r="I3826" t="n">
        <v>0.5140186915887851</v>
      </c>
      <c r="J3826" t="n">
        <v>0.4859813084112149</v>
      </c>
      <c r="K3826" t="n">
        <v>0.2429939004002558</v>
      </c>
      <c r="L3826" t="n">
        <v>0.2710247911885293</v>
      </c>
      <c r="M3826" t="n">
        <v>0.4859813084112149</v>
      </c>
    </row>
    <row r="3827">
      <c r="A3827" s="323" t="n">
        <v>46265.12494212963</v>
      </c>
      <c r="B3827" s="82" t="n">
        <v>46265</v>
      </c>
      <c r="C3827" t="n">
        <v>415.2</v>
      </c>
      <c r="D3827" t="n">
        <v>865.7</v>
      </c>
      <c r="E3827" t="n">
        <v>5.4</v>
      </c>
      <c r="F3827" t="n">
        <v>10.6</v>
      </c>
      <c r="G3827" t="n">
        <v>0.4796118747834122</v>
      </c>
      <c r="H3827" t="n">
        <v>0.5203881252165877</v>
      </c>
      <c r="I3827" t="n">
        <v>0.5094339622641509</v>
      </c>
      <c r="J3827" t="n">
        <v>0.490566037735849</v>
      </c>
      <c r="K3827" t="n">
        <v>0.2443305777198515</v>
      </c>
      <c r="L3827" t="n">
        <v>0.2651033845442994</v>
      </c>
      <c r="M3827" t="n">
        <v>0.490566037735849</v>
      </c>
    </row>
    <row r="3828">
      <c r="A3828" s="323" t="n">
        <v>46265.15415509259</v>
      </c>
      <c r="B3828" s="82" t="n">
        <v>46265</v>
      </c>
      <c r="C3828" t="n">
        <v>395.5</v>
      </c>
      <c r="D3828" t="n">
        <v>849.9</v>
      </c>
      <c r="E3828" t="n">
        <v>5.3</v>
      </c>
      <c r="F3828" t="n">
        <v>10.5</v>
      </c>
      <c r="G3828" t="n">
        <v>0.4653488645723026</v>
      </c>
      <c r="H3828" t="n">
        <v>0.5346511354276974</v>
      </c>
      <c r="I3828" t="n">
        <v>0.5047619047619047</v>
      </c>
      <c r="J3828" t="n">
        <v>0.4952380952380953</v>
      </c>
      <c r="K3828" t="n">
        <v>0.2348903792603051</v>
      </c>
      <c r="L3828" t="n">
        <v>0.2698715255015996</v>
      </c>
      <c r="M3828" t="n">
        <v>0.4952380952380953</v>
      </c>
    </row>
    <row r="3829">
      <c r="A3829" s="323" t="n">
        <v>46265.19371527778</v>
      </c>
      <c r="B3829" s="82" t="n">
        <v>46265</v>
      </c>
      <c r="C3829" t="n">
        <v>397.5</v>
      </c>
      <c r="D3829" t="n">
        <v>847.6</v>
      </c>
      <c r="E3829" t="n">
        <v>5.4</v>
      </c>
      <c r="F3829" t="n">
        <v>10.6</v>
      </c>
      <c r="G3829" t="n">
        <v>0.4689712128362435</v>
      </c>
      <c r="H3829" t="n">
        <v>0.5310287871637565</v>
      </c>
      <c r="I3829" t="n">
        <v>0.5094339622641509</v>
      </c>
      <c r="J3829" t="n">
        <v>0.490566037735849</v>
      </c>
      <c r="K3829" t="n">
        <v>0.238909863142992</v>
      </c>
      <c r="L3829" t="n">
        <v>0.2705240991211589</v>
      </c>
      <c r="M3829" t="n">
        <v>0.490566037735849</v>
      </c>
    </row>
    <row r="3830">
      <c r="A3830" s="323" t="n">
        <v>46265.23995370371</v>
      </c>
      <c r="B3830" s="82" t="n">
        <v>46265</v>
      </c>
      <c r="C3830" t="n">
        <v>402.6</v>
      </c>
      <c r="D3830" t="n">
        <v>843.5</v>
      </c>
      <c r="E3830" t="n">
        <v>5.3</v>
      </c>
      <c r="F3830" t="n">
        <v>10.7</v>
      </c>
      <c r="G3830" t="n">
        <v>0.4772969768820391</v>
      </c>
      <c r="H3830" t="n">
        <v>0.5227030231179608</v>
      </c>
      <c r="I3830" t="n">
        <v>0.4953271028037383</v>
      </c>
      <c r="J3830" t="n">
        <v>0.5046728971962616</v>
      </c>
      <c r="K3830" t="n">
        <v>0.2364181287359633</v>
      </c>
      <c r="L3830" t="n">
        <v>0.258908974067775</v>
      </c>
      <c r="M3830" t="n">
        <v>0.5046728971962616</v>
      </c>
    </row>
    <row r="3831">
      <c r="A3831" s="323" t="n">
        <v>46265.28774305555</v>
      </c>
      <c r="B3831" s="82" t="n">
        <v>46265</v>
      </c>
      <c r="C3831" t="n">
        <v>399.4</v>
      </c>
      <c r="D3831" t="n">
        <v>850.3</v>
      </c>
      <c r="E3831" t="n">
        <v>5.3</v>
      </c>
      <c r="F3831" t="n">
        <v>10.8</v>
      </c>
      <c r="G3831" t="n">
        <v>0.4697165706221333</v>
      </c>
      <c r="H3831" t="n">
        <v>0.5302834293778667</v>
      </c>
      <c r="I3831" t="n">
        <v>0.4907407407407407</v>
      </c>
      <c r="J3831" t="n">
        <v>0.5092592592592593</v>
      </c>
      <c r="K3831" t="n">
        <v>0.2305090578053062</v>
      </c>
      <c r="L3831" t="n">
        <v>0.2602316829354345</v>
      </c>
      <c r="M3831" t="n">
        <v>0.5092592592592593</v>
      </c>
    </row>
    <row r="3832">
      <c r="A3832" s="323" t="n">
        <v>46267.09489583333</v>
      </c>
      <c r="B3832" s="82" t="n">
        <v>46267</v>
      </c>
      <c r="C3832" t="n">
        <v>392.6</v>
      </c>
      <c r="D3832" t="n">
        <v>840.6</v>
      </c>
      <c r="E3832" t="n">
        <v>5.4</v>
      </c>
      <c r="F3832" t="n">
        <v>10.7</v>
      </c>
      <c r="G3832" t="n">
        <v>0.4670473471330003</v>
      </c>
      <c r="H3832" t="n">
        <v>0.5329526528669998</v>
      </c>
      <c r="I3832" t="n">
        <v>0.5046728971962617</v>
      </c>
      <c r="J3832" t="n">
        <v>0.4953271028037383</v>
      </c>
      <c r="K3832" t="n">
        <v>0.2357061378054394</v>
      </c>
      <c r="L3832" t="n">
        <v>0.2689667593908224</v>
      </c>
      <c r="M3832" t="n">
        <v>0.4953271028037383</v>
      </c>
    </row>
    <row r="3833">
      <c r="A3833" s="323" t="n">
        <v>46267.10989583333</v>
      </c>
      <c r="B3833" s="82" t="n">
        <v>46267</v>
      </c>
      <c r="C3833" t="n">
        <v>404.6</v>
      </c>
      <c r="D3833" t="n">
        <v>845.2</v>
      </c>
      <c r="E3833" t="n">
        <v>5.3</v>
      </c>
      <c r="F3833" t="n">
        <v>10.6</v>
      </c>
      <c r="G3833" t="n">
        <v>0.4787032654992901</v>
      </c>
      <c r="H3833" t="n">
        <v>0.5212967345007099</v>
      </c>
      <c r="I3833" t="n">
        <v>0.5</v>
      </c>
      <c r="J3833" t="n">
        <v>0.5</v>
      </c>
      <c r="K3833" t="n">
        <v>0.239351632749645</v>
      </c>
      <c r="L3833" t="n">
        <v>0.260648367250355</v>
      </c>
      <c r="M3833" t="n">
        <v>0.5</v>
      </c>
    </row>
    <row r="3834">
      <c r="A3834" s="323" t="n">
        <v>46267.15760416666</v>
      </c>
      <c r="B3834" s="82" t="n">
        <v>46267</v>
      </c>
      <c r="C3834" t="n">
        <v>392.3</v>
      </c>
      <c r="D3834" t="n">
        <v>817.9</v>
      </c>
      <c r="E3834" t="n">
        <v>5.2</v>
      </c>
      <c r="F3834" t="n">
        <v>10.4</v>
      </c>
      <c r="G3834" t="n">
        <v>0.4796429881403595</v>
      </c>
      <c r="H3834" t="n">
        <v>0.5203570118596406</v>
      </c>
      <c r="I3834" t="n">
        <v>0.5</v>
      </c>
      <c r="J3834" t="n">
        <v>0.5</v>
      </c>
      <c r="K3834" t="n">
        <v>0.2398214940701797</v>
      </c>
      <c r="L3834" t="n">
        <v>0.2601785059298203</v>
      </c>
      <c r="M3834" t="n">
        <v>0.5</v>
      </c>
    </row>
    <row r="3835">
      <c r="A3835" s="323" t="n">
        <v>46267.19759259259</v>
      </c>
      <c r="B3835" s="82" t="n">
        <v>46267</v>
      </c>
      <c r="C3835" t="n">
        <v>404.7</v>
      </c>
      <c r="D3835" t="n">
        <v>825.1</v>
      </c>
      <c r="E3835" t="n">
        <v>5.4</v>
      </c>
      <c r="F3835" t="n">
        <v>10.4</v>
      </c>
      <c r="G3835" t="n">
        <v>0.490486001696764</v>
      </c>
      <c r="H3835" t="n">
        <v>0.509513998303236</v>
      </c>
      <c r="I3835" t="n">
        <v>0.5192307692307693</v>
      </c>
      <c r="J3835" t="n">
        <v>0.4807692307692307</v>
      </c>
      <c r="K3835" t="n">
        <v>0.2546754239579352</v>
      </c>
      <c r="L3835" t="n">
        <v>0.2645553452728341</v>
      </c>
      <c r="M3835" t="n">
        <v>0.4807692307692307</v>
      </c>
    </row>
    <row r="3836">
      <c r="A3836" s="323" t="n">
        <v>46267.28293981482</v>
      </c>
      <c r="B3836" s="82" t="n">
        <v>46267</v>
      </c>
      <c r="C3836" t="n">
        <v>399.6</v>
      </c>
      <c r="D3836" t="n">
        <v>815.6</v>
      </c>
      <c r="E3836" t="n">
        <v>5.4</v>
      </c>
      <c r="F3836" t="n">
        <v>10.6</v>
      </c>
      <c r="G3836" t="n">
        <v>0.4899460519862678</v>
      </c>
      <c r="H3836" t="n">
        <v>0.5100539480137322</v>
      </c>
      <c r="I3836" t="n">
        <v>0.5094339622641509</v>
      </c>
      <c r="J3836" t="n">
        <v>0.490566037735849</v>
      </c>
      <c r="K3836" t="n">
        <v>0.2495951585590421</v>
      </c>
      <c r="L3836" t="n">
        <v>0.2598388037051088</v>
      </c>
      <c r="M3836" t="n">
        <v>0.490566037735849</v>
      </c>
    </row>
    <row r="3837">
      <c r="A3837" s="323" t="n">
        <v>46268.04209490741</v>
      </c>
      <c r="B3837" s="82" t="n">
        <v>46268</v>
      </c>
      <c r="C3837" t="n">
        <v>404.7</v>
      </c>
      <c r="D3837" t="n">
        <v>825.8</v>
      </c>
      <c r="E3837" t="n">
        <v>5.2</v>
      </c>
      <c r="F3837" t="n">
        <v>10.7</v>
      </c>
      <c r="G3837" t="n">
        <v>0.4900702349237104</v>
      </c>
      <c r="H3837" t="n">
        <v>0.5099297650762896</v>
      </c>
      <c r="I3837" t="n">
        <v>0.485981308411215</v>
      </c>
      <c r="J3837" t="n">
        <v>0.514018691588785</v>
      </c>
      <c r="K3837" t="n">
        <v>0.2381649739816163</v>
      </c>
      <c r="L3837" t="n">
        <v>0.2478163344295987</v>
      </c>
      <c r="M3837" t="n">
        <v>0.514018691588785</v>
      </c>
    </row>
    <row r="3838">
      <c r="A3838" s="323" t="n">
        <v>46268.09983796296</v>
      </c>
      <c r="B3838" s="82" t="n">
        <v>46268</v>
      </c>
      <c r="C3838" t="n">
        <v>402.6</v>
      </c>
      <c r="D3838" t="n">
        <v>820.4</v>
      </c>
      <c r="E3838" t="n">
        <v>5.3</v>
      </c>
      <c r="F3838" t="n">
        <v>10.7</v>
      </c>
      <c r="G3838" t="n">
        <v>0.4907362262311068</v>
      </c>
      <c r="H3838" t="n">
        <v>0.5092637737688932</v>
      </c>
      <c r="I3838" t="n">
        <v>0.4953271028037383</v>
      </c>
      <c r="J3838" t="n">
        <v>0.5046728971962616</v>
      </c>
      <c r="K3838" t="n">
        <v>0.243074953179894</v>
      </c>
      <c r="L3838" t="n">
        <v>0.2522521496238443</v>
      </c>
      <c r="M3838" t="n">
        <v>0.5046728971962616</v>
      </c>
    </row>
    <row r="3839">
      <c r="A3839" s="323" t="n">
        <v>46268.1293287037</v>
      </c>
      <c r="B3839" s="82" t="n">
        <v>46268</v>
      </c>
      <c r="C3839" t="n">
        <v>399.6</v>
      </c>
      <c r="D3839" t="n">
        <v>824.5</v>
      </c>
      <c r="E3839" t="n">
        <v>5.3</v>
      </c>
      <c r="F3839" t="n">
        <v>10.6</v>
      </c>
      <c r="G3839" t="n">
        <v>0.48465736810188</v>
      </c>
      <c r="H3839" t="n">
        <v>0.51534263189812</v>
      </c>
      <c r="I3839" t="n">
        <v>0.5</v>
      </c>
      <c r="J3839" t="n">
        <v>0.5</v>
      </c>
      <c r="K3839" t="n">
        <v>0.24232868405094</v>
      </c>
      <c r="L3839" t="n">
        <v>0.25767131594906</v>
      </c>
      <c r="M3839" t="n">
        <v>0.5</v>
      </c>
    </row>
    <row r="3840">
      <c r="A3840" s="323" t="n">
        <v>46268.16321759259</v>
      </c>
      <c r="B3840" s="82" t="n">
        <v>46268</v>
      </c>
      <c r="C3840" t="n">
        <v>417.2</v>
      </c>
      <c r="D3840" t="n">
        <v>836.9</v>
      </c>
      <c r="E3840" t="n">
        <v>5.3</v>
      </c>
      <c r="F3840" t="n">
        <v>10.8</v>
      </c>
      <c r="G3840" t="n">
        <v>0.4985063926395029</v>
      </c>
      <c r="H3840" t="n">
        <v>0.5014936073604971</v>
      </c>
      <c r="I3840" t="n">
        <v>0.4907407407407407</v>
      </c>
      <c r="J3840" t="n">
        <v>0.5092592592592593</v>
      </c>
      <c r="K3840" t="n">
        <v>0.2446373963879042</v>
      </c>
      <c r="L3840" t="n">
        <v>0.2461033443528365</v>
      </c>
      <c r="M3840" t="n">
        <v>0.5092592592592593</v>
      </c>
    </row>
    <row r="3841">
      <c r="A3841" s="323" t="n">
        <v>46268.18891203704</v>
      </c>
      <c r="B3841" s="82" t="n">
        <v>46268</v>
      </c>
      <c r="C3841" t="n">
        <v>409.3</v>
      </c>
      <c r="D3841" t="n">
        <v>832.4</v>
      </c>
      <c r="E3841" t="n">
        <v>5.4</v>
      </c>
      <c r="F3841" t="n">
        <v>10.7</v>
      </c>
      <c r="G3841" t="n">
        <v>0.4917107160019222</v>
      </c>
      <c r="H3841" t="n">
        <v>0.5082892839980778</v>
      </c>
      <c r="I3841" t="n">
        <v>0.5046728971962617</v>
      </c>
      <c r="J3841" t="n">
        <v>0.4953271028037383</v>
      </c>
      <c r="K3841" t="n">
        <v>0.2481530716271383</v>
      </c>
      <c r="L3841" t="n">
        <v>0.2565198255691234</v>
      </c>
      <c r="M3841" t="n">
        <v>0.4953271028037383</v>
      </c>
    </row>
    <row r="3842">
      <c r="A3842" s="323" t="n">
        <v>46268.23708333333</v>
      </c>
      <c r="B3842" s="82" t="n">
        <v>46268</v>
      </c>
      <c r="C3842" t="n">
        <v>424.6</v>
      </c>
      <c r="D3842" t="n">
        <v>847.3</v>
      </c>
      <c r="E3842" t="n">
        <v>5.4</v>
      </c>
      <c r="F3842" t="n">
        <v>11</v>
      </c>
      <c r="G3842" t="n">
        <v>0.5011212085447894</v>
      </c>
      <c r="H3842" t="n">
        <v>0.4988787914552106</v>
      </c>
      <c r="I3842" t="n">
        <v>0.490909090909091</v>
      </c>
      <c r="J3842" t="n">
        <v>0.509090909090909</v>
      </c>
      <c r="K3842" t="n">
        <v>0.2460049569219875</v>
      </c>
      <c r="L3842" t="n">
        <v>0.2449041339871034</v>
      </c>
      <c r="M3842" t="n">
        <v>0.509090909090909</v>
      </c>
    </row>
    <row r="3843">
      <c r="A3843" s="323" t="n">
        <v>46268.26699074074</v>
      </c>
      <c r="B3843" s="82" t="n">
        <v>46268</v>
      </c>
      <c r="C3843" t="n">
        <v>416.3</v>
      </c>
      <c r="D3843" t="n">
        <v>844.2</v>
      </c>
      <c r="E3843" t="n">
        <v>5.4</v>
      </c>
      <c r="F3843" t="n">
        <v>10.9</v>
      </c>
      <c r="G3843" t="n">
        <v>0.4931295901445155</v>
      </c>
      <c r="H3843" t="n">
        <v>0.5068704098554845</v>
      </c>
      <c r="I3843" t="n">
        <v>0.4954128440366973</v>
      </c>
      <c r="J3843" t="n">
        <v>0.5045871559633027</v>
      </c>
      <c r="K3843" t="n">
        <v>0.2443027327321453</v>
      </c>
      <c r="L3843" t="n">
        <v>0.251110111304552</v>
      </c>
      <c r="M3843" t="n">
        <v>0.5045871559633027</v>
      </c>
    </row>
    <row r="3844">
      <c r="A3844" s="323" t="n">
        <v>46270.2328125</v>
      </c>
      <c r="B3844" s="82" t="n">
        <v>46270</v>
      </c>
      <c r="C3844" t="n">
        <v>416.3</v>
      </c>
      <c r="D3844" t="n">
        <v>865.6</v>
      </c>
      <c r="E3844" t="n">
        <v>5.4</v>
      </c>
      <c r="F3844" t="n">
        <v>10.7</v>
      </c>
      <c r="G3844" t="n">
        <v>0.4809380776340111</v>
      </c>
      <c r="H3844" t="n">
        <v>0.5190619223659889</v>
      </c>
      <c r="I3844" t="n">
        <v>0.5046728971962617</v>
      </c>
      <c r="J3844" t="n">
        <v>0.4953271028037383</v>
      </c>
      <c r="K3844" t="n">
        <v>0.242716413011557</v>
      </c>
      <c r="L3844" t="n">
        <v>0.2619564841847047</v>
      </c>
      <c r="M3844" t="n">
        <v>0.4953271028037383</v>
      </c>
    </row>
    <row r="3845">
      <c r="A3845" s="323" t="n">
        <v>46271.04873842592</v>
      </c>
      <c r="B3845" s="82" t="n">
        <v>46271</v>
      </c>
      <c r="C3845" t="n">
        <v>443.5</v>
      </c>
      <c r="D3845" t="n">
        <v>885.7</v>
      </c>
      <c r="E3845" t="n">
        <v>5.4</v>
      </c>
      <c r="F3845" t="n">
        <v>10.5</v>
      </c>
      <c r="G3845" t="n">
        <v>0.5007338828045613</v>
      </c>
      <c r="H3845" t="n">
        <v>0.4992661171954387</v>
      </c>
      <c r="I3845" t="n">
        <v>0.5142857142857143</v>
      </c>
      <c r="J3845" t="n">
        <v>0.4857142857142857</v>
      </c>
      <c r="K3845" t="n">
        <v>0.257520282585203</v>
      </c>
      <c r="L3845" t="n">
        <v>0.2567654317005114</v>
      </c>
      <c r="M3845" t="n">
        <v>0.4857142857142857</v>
      </c>
    </row>
    <row r="3846">
      <c r="A3846" s="323" t="n">
        <v>46271.08841435185</v>
      </c>
      <c r="B3846" s="82" t="n">
        <v>46271</v>
      </c>
      <c r="C3846" t="n">
        <v>396.5</v>
      </c>
      <c r="D3846" t="n">
        <v>816.5</v>
      </c>
      <c r="E3846" t="n">
        <v>5.4</v>
      </c>
      <c r="F3846" t="n">
        <v>10.9</v>
      </c>
      <c r="G3846" t="n">
        <v>0.4856093080220453</v>
      </c>
      <c r="H3846" t="n">
        <v>0.5143906919779547</v>
      </c>
      <c r="I3846" t="n">
        <v>0.4954128440366973</v>
      </c>
      <c r="J3846" t="n">
        <v>0.5045871559633027</v>
      </c>
      <c r="K3846" t="n">
        <v>0.240577088377894</v>
      </c>
      <c r="L3846" t="n">
        <v>0.2548357556588033</v>
      </c>
      <c r="M3846" t="n">
        <v>0.5045871559633027</v>
      </c>
    </row>
    <row r="3847">
      <c r="A3847" s="323" t="n">
        <v>46271.20152777778</v>
      </c>
      <c r="B3847" s="82" t="n">
        <v>46271</v>
      </c>
      <c r="C3847" t="n">
        <v>396.1</v>
      </c>
      <c r="D3847" t="n">
        <v>836.8</v>
      </c>
      <c r="E3847" t="n">
        <v>5.4</v>
      </c>
      <c r="F3847" t="n">
        <v>10.8</v>
      </c>
      <c r="G3847" t="n">
        <v>0.4733508604206502</v>
      </c>
      <c r="H3847" t="n">
        <v>0.5266491395793499</v>
      </c>
      <c r="I3847" t="n">
        <v>0.5</v>
      </c>
      <c r="J3847" t="n">
        <v>0.5</v>
      </c>
      <c r="K3847" t="n">
        <v>0.2366754302103251</v>
      </c>
      <c r="L3847" t="n">
        <v>0.2633245697896749</v>
      </c>
      <c r="M3847" t="n">
        <v>0.5</v>
      </c>
    </row>
    <row r="3848">
      <c r="A3848" s="323" t="n">
        <v>46271.24267361111</v>
      </c>
      <c r="B3848" s="82" t="n">
        <v>46271</v>
      </c>
      <c r="C3848" t="n">
        <v>395.8</v>
      </c>
      <c r="D3848" t="n">
        <v>827.2</v>
      </c>
      <c r="E3848" t="n">
        <v>5.4</v>
      </c>
      <c r="F3848" t="n">
        <v>10.4</v>
      </c>
      <c r="G3848" t="n">
        <v>0.4784816247582205</v>
      </c>
      <c r="H3848" t="n">
        <v>0.5215183752417795</v>
      </c>
      <c r="I3848" t="n">
        <v>0.5192307692307693</v>
      </c>
      <c r="J3848" t="n">
        <v>0.4807692307692307</v>
      </c>
      <c r="K3848" t="n">
        <v>0.2484423820859991</v>
      </c>
      <c r="L3848" t="n">
        <v>0.2707883871447701</v>
      </c>
      <c r="M3848" t="n">
        <v>0.4807692307692307</v>
      </c>
    </row>
    <row r="3849">
      <c r="A3849" s="323" t="n">
        <v>46271.27866898148</v>
      </c>
      <c r="B3849" s="82" t="n">
        <v>46271</v>
      </c>
      <c r="C3849" t="n">
        <v>398.5</v>
      </c>
      <c r="D3849" t="n">
        <v>832.6</v>
      </c>
      <c r="E3849" t="n">
        <v>5.4</v>
      </c>
      <c r="F3849" t="n">
        <v>10.5</v>
      </c>
      <c r="G3849" t="n">
        <v>0.4786211866442469</v>
      </c>
      <c r="H3849" t="n">
        <v>0.5213788133557531</v>
      </c>
      <c r="I3849" t="n">
        <v>0.5142857142857143</v>
      </c>
      <c r="J3849" t="n">
        <v>0.4857142857142857</v>
      </c>
      <c r="K3849" t="n">
        <v>0.2461480388456127</v>
      </c>
      <c r="L3849" t="n">
        <v>0.2681376754401016</v>
      </c>
      <c r="M3849" t="n">
        <v>0.4857142857142857</v>
      </c>
    </row>
    <row r="3850">
      <c r="A3850" s="323" t="n">
        <v>46272.02930555555</v>
      </c>
      <c r="B3850" s="82" t="n">
        <v>46272</v>
      </c>
      <c r="C3850" t="n">
        <v>418.3</v>
      </c>
      <c r="D3850" t="n">
        <v>840.3</v>
      </c>
      <c r="E3850" t="n">
        <v>5.5</v>
      </c>
      <c r="F3850" t="n">
        <v>10.9</v>
      </c>
      <c r="G3850" t="n">
        <v>0.4977984053314293</v>
      </c>
      <c r="H3850" t="n">
        <v>0.5022015946685707</v>
      </c>
      <c r="I3850" t="n">
        <v>0.5045871559633027</v>
      </c>
      <c r="J3850" t="n">
        <v>0.4954128440366973</v>
      </c>
      <c r="K3850" t="n">
        <v>0.2511826815892533</v>
      </c>
      <c r="L3850" t="n">
        <v>0.2534044743740494</v>
      </c>
      <c r="M3850" t="n">
        <v>0.4954128440366973</v>
      </c>
    </row>
    <row r="3851">
      <c r="A3851" s="323" t="n">
        <v>46272.07087962963</v>
      </c>
      <c r="B3851" s="82" t="n">
        <v>46272</v>
      </c>
      <c r="C3851" t="n">
        <v>420.6</v>
      </c>
      <c r="D3851" t="n">
        <v>845.1</v>
      </c>
      <c r="E3851" t="n">
        <v>5.5</v>
      </c>
      <c r="F3851" t="n">
        <v>10.8</v>
      </c>
      <c r="G3851" t="n">
        <v>0.4976925807596734</v>
      </c>
      <c r="H3851" t="n">
        <v>0.5023074192403266</v>
      </c>
      <c r="I3851" t="n">
        <v>0.5092592592592592</v>
      </c>
      <c r="J3851" t="n">
        <v>0.4907407407407408</v>
      </c>
      <c r="K3851" t="n">
        <v>0.2534545550165003</v>
      </c>
      <c r="L3851" t="n">
        <v>0.2558047042427589</v>
      </c>
      <c r="M3851" t="n">
        <v>0.4907407407407408</v>
      </c>
    </row>
    <row r="3852">
      <c r="A3852" s="323" t="n">
        <v>46272.1093287037</v>
      </c>
      <c r="B3852" s="82" t="n">
        <v>46272</v>
      </c>
      <c r="C3852" t="n">
        <v>415.6</v>
      </c>
      <c r="D3852" t="n">
        <v>847.3</v>
      </c>
      <c r="E3852" t="n">
        <v>5.5</v>
      </c>
      <c r="F3852" t="n">
        <v>10.7</v>
      </c>
      <c r="G3852" t="n">
        <v>0.4904992328573115</v>
      </c>
      <c r="H3852" t="n">
        <v>0.5095007671426884</v>
      </c>
      <c r="I3852" t="n">
        <v>0.5140186915887851</v>
      </c>
      <c r="J3852" t="n">
        <v>0.4859813084112149</v>
      </c>
      <c r="K3852" t="n">
        <v>0.2521257738986181</v>
      </c>
      <c r="L3852" t="n">
        <v>0.261892917690167</v>
      </c>
      <c r="M3852" t="n">
        <v>0.4859813084112149</v>
      </c>
    </row>
    <row r="3853">
      <c r="A3853" s="323" t="n">
        <v>46272.14869212963</v>
      </c>
      <c r="B3853" s="82" t="n">
        <v>46272</v>
      </c>
      <c r="C3853" t="n">
        <v>386.7</v>
      </c>
      <c r="D3853" t="n">
        <v>857.5</v>
      </c>
      <c r="E3853" t="n">
        <v>5.4</v>
      </c>
      <c r="F3853" t="n">
        <v>10.8</v>
      </c>
      <c r="G3853" t="n">
        <v>0.4509620991253644</v>
      </c>
      <c r="H3853" t="n">
        <v>0.5490379008746356</v>
      </c>
      <c r="I3853" t="n">
        <v>0.5</v>
      </c>
      <c r="J3853" t="n">
        <v>0.5</v>
      </c>
      <c r="K3853" t="n">
        <v>0.2254810495626822</v>
      </c>
      <c r="L3853" t="n">
        <v>0.2745189504373178</v>
      </c>
      <c r="M3853" t="n">
        <v>0.5</v>
      </c>
    </row>
    <row r="3854">
      <c r="A3854" s="323" t="n">
        <v>46272.21709490741</v>
      </c>
      <c r="B3854" s="82" t="n">
        <v>46272</v>
      </c>
      <c r="C3854" t="n">
        <v>394.5</v>
      </c>
      <c r="D3854" t="n">
        <v>825.7</v>
      </c>
      <c r="E3854" t="n">
        <v>5.4</v>
      </c>
      <c r="F3854" t="n">
        <v>10.7</v>
      </c>
      <c r="G3854" t="n">
        <v>0.4777764321182027</v>
      </c>
      <c r="H3854" t="n">
        <v>0.5222235678817972</v>
      </c>
      <c r="I3854" t="n">
        <v>0.5046728971962617</v>
      </c>
      <c r="J3854" t="n">
        <v>0.4953271028037383</v>
      </c>
      <c r="K3854" t="n">
        <v>0.2411208162091864</v>
      </c>
      <c r="L3854" t="n">
        <v>0.2635520809870753</v>
      </c>
      <c r="M3854" t="n">
        <v>0.4953271028037383</v>
      </c>
    </row>
    <row r="3855">
      <c r="A3855" s="323" t="n">
        <v>46272.24508101852</v>
      </c>
      <c r="B3855" s="82" t="n">
        <v>46272</v>
      </c>
      <c r="C3855" t="n">
        <v>400.2</v>
      </c>
      <c r="D3855" t="n">
        <v>832.4</v>
      </c>
      <c r="E3855" t="n">
        <v>5.4</v>
      </c>
      <c r="F3855" t="n">
        <v>10.6</v>
      </c>
      <c r="G3855" t="n">
        <v>0.4807784718885151</v>
      </c>
      <c r="H3855" t="n">
        <v>0.5192215281114848</v>
      </c>
      <c r="I3855" t="n">
        <v>0.5094339622641509</v>
      </c>
      <c r="J3855" t="n">
        <v>0.490566037735849</v>
      </c>
      <c r="K3855" t="n">
        <v>0.24492488190547</v>
      </c>
      <c r="L3855" t="n">
        <v>0.2645090803586809</v>
      </c>
      <c r="M3855" t="n">
        <v>0.490566037735849</v>
      </c>
    </row>
    <row r="3856">
      <c r="A3856" s="323" t="n">
        <v>46272.2781712963</v>
      </c>
      <c r="B3856" s="82" t="n">
        <v>46272</v>
      </c>
      <c r="C3856" t="n">
        <v>421.4</v>
      </c>
      <c r="D3856" t="n">
        <v>847.7</v>
      </c>
      <c r="E3856" t="n">
        <v>5.4</v>
      </c>
      <c r="F3856" t="n">
        <v>10.8</v>
      </c>
      <c r="G3856" t="n">
        <v>0.4971098265895953</v>
      </c>
      <c r="H3856" t="n">
        <v>0.5028901734104047</v>
      </c>
      <c r="I3856" t="n">
        <v>0.5</v>
      </c>
      <c r="J3856" t="n">
        <v>0.5</v>
      </c>
      <c r="K3856" t="n">
        <v>0.2485549132947977</v>
      </c>
      <c r="L3856" t="n">
        <v>0.2514450867052023</v>
      </c>
      <c r="M3856" t="n">
        <v>0.5</v>
      </c>
    </row>
    <row r="3857">
      <c r="A3857" s="323" t="n">
        <v>46273.05135416667</v>
      </c>
      <c r="B3857" s="82" t="n">
        <v>46273</v>
      </c>
      <c r="C3857" t="n">
        <v>401.5</v>
      </c>
      <c r="D3857" t="n">
        <v>852.6</v>
      </c>
      <c r="E3857" t="n">
        <v>5.3</v>
      </c>
      <c r="F3857" t="n">
        <v>10.3</v>
      </c>
      <c r="G3857" t="n">
        <v>0.4709125029322074</v>
      </c>
      <c r="H3857" t="n">
        <v>0.5290874970677927</v>
      </c>
      <c r="I3857" t="n">
        <v>0.5145631067961165</v>
      </c>
      <c r="J3857" t="n">
        <v>0.4854368932038836</v>
      </c>
      <c r="K3857" t="n">
        <v>0.242314200537932</v>
      </c>
      <c r="L3857" t="n">
        <v>0.2722489062581846</v>
      </c>
      <c r="M3857" t="n">
        <v>0.4854368932038836</v>
      </c>
    </row>
    <row r="3858">
      <c r="A3858" s="323" t="n">
        <v>46273.09472222222</v>
      </c>
      <c r="B3858" s="82" t="n">
        <v>46273</v>
      </c>
      <c r="C3858" t="n">
        <v>374.5</v>
      </c>
      <c r="D3858" t="n">
        <v>848.2</v>
      </c>
      <c r="E3858" t="n">
        <v>5.5</v>
      </c>
      <c r="F3858" t="n">
        <v>10.2</v>
      </c>
      <c r="G3858" t="n">
        <v>0.4415232256543268</v>
      </c>
      <c r="H3858" t="n">
        <v>0.5584767743456732</v>
      </c>
      <c r="I3858" t="n">
        <v>0.5392156862745099</v>
      </c>
      <c r="J3858" t="n">
        <v>0.4607843137254902</v>
      </c>
      <c r="K3858" t="n">
        <v>0.2380762491273331</v>
      </c>
      <c r="L3858" t="n">
        <v>0.3011394371471768</v>
      </c>
      <c r="M3858" t="n">
        <v>0.4607843137254902</v>
      </c>
    </row>
    <row r="3859">
      <c r="A3859" s="323" t="n">
        <v>46273.13184027778</v>
      </c>
      <c r="B3859" s="82" t="n">
        <v>46273</v>
      </c>
      <c r="C3859" t="n">
        <v>410.8</v>
      </c>
      <c r="D3859" t="n">
        <v>865.2</v>
      </c>
      <c r="E3859" t="n">
        <v>5.4</v>
      </c>
      <c r="F3859" t="n">
        <v>10.7</v>
      </c>
      <c r="G3859" t="n">
        <v>0.4748035136384651</v>
      </c>
      <c r="H3859" t="n">
        <v>0.5251964863615349</v>
      </c>
      <c r="I3859" t="n">
        <v>0.5046728971962617</v>
      </c>
      <c r="J3859" t="n">
        <v>0.4953271028037383</v>
      </c>
      <c r="K3859" t="n">
        <v>0.239620464826889</v>
      </c>
      <c r="L3859" t="n">
        <v>0.2650524323693728</v>
      </c>
      <c r="M3859" t="n">
        <v>0.4953271028037383</v>
      </c>
    </row>
    <row r="3860">
      <c r="A3860" s="323" t="n">
        <v>46273.15862268519</v>
      </c>
      <c r="B3860" s="82" t="n">
        <v>46273</v>
      </c>
      <c r="C3860" t="n">
        <v>410.2</v>
      </c>
      <c r="D3860" t="n">
        <v>842.3</v>
      </c>
      <c r="E3860" t="n">
        <v>5.4</v>
      </c>
      <c r="F3860" t="n">
        <v>10.7</v>
      </c>
      <c r="G3860" t="n">
        <v>0.4869998812774546</v>
      </c>
      <c r="H3860" t="n">
        <v>0.5130001187225454</v>
      </c>
      <c r="I3860" t="n">
        <v>0.5046728971962617</v>
      </c>
      <c r="J3860" t="n">
        <v>0.4953271028037383</v>
      </c>
      <c r="K3860" t="n">
        <v>0.2457756410185285</v>
      </c>
      <c r="L3860" t="n">
        <v>0.2588972561777332</v>
      </c>
      <c r="M3860" t="n">
        <v>0.4953271028037383</v>
      </c>
    </row>
    <row r="3861">
      <c r="A3861" s="323" t="n">
        <v>46273.20215277778</v>
      </c>
      <c r="B3861" s="82" t="n">
        <v>46273</v>
      </c>
      <c r="C3861" t="n">
        <v>380.6</v>
      </c>
      <c r="D3861" t="n">
        <v>829.7</v>
      </c>
      <c r="E3861" t="n">
        <v>5.4</v>
      </c>
      <c r="F3861" t="n">
        <v>11</v>
      </c>
      <c r="G3861" t="n">
        <v>0.4587200192840786</v>
      </c>
      <c r="H3861" t="n">
        <v>0.5412799807159214</v>
      </c>
      <c r="I3861" t="n">
        <v>0.490909090909091</v>
      </c>
      <c r="J3861" t="n">
        <v>0.509090909090909</v>
      </c>
      <c r="K3861" t="n">
        <v>0.2251898276485477</v>
      </c>
      <c r="L3861" t="n">
        <v>0.2657192632605433</v>
      </c>
      <c r="M3861" t="n">
        <v>0.509090909090909</v>
      </c>
    </row>
    <row r="3862">
      <c r="A3862" s="323" t="n">
        <v>46273.23400462963</v>
      </c>
      <c r="B3862" s="82" t="n">
        <v>46273</v>
      </c>
      <c r="C3862" t="n">
        <v>392.5</v>
      </c>
      <c r="D3862" t="n">
        <v>849.9</v>
      </c>
      <c r="E3862" t="n">
        <v>5.4</v>
      </c>
      <c r="F3862" t="n">
        <v>10.4</v>
      </c>
      <c r="G3862" t="n">
        <v>0.4618190375338275</v>
      </c>
      <c r="H3862" t="n">
        <v>0.5381809624661725</v>
      </c>
      <c r="I3862" t="n">
        <v>0.5192307692307693</v>
      </c>
      <c r="J3862" t="n">
        <v>0.4807692307692307</v>
      </c>
      <c r="K3862" t="n">
        <v>0.2397906541041028</v>
      </c>
      <c r="L3862" t="n">
        <v>0.2794401151266666</v>
      </c>
      <c r="M3862" t="n">
        <v>0.4807692307692307</v>
      </c>
    </row>
    <row r="3863">
      <c r="A3863" s="323" t="n">
        <v>46273.27078703704</v>
      </c>
      <c r="B3863" s="82" t="n">
        <v>46273</v>
      </c>
      <c r="C3863" t="n">
        <v>405.2</v>
      </c>
      <c r="D3863" t="n">
        <v>850.9</v>
      </c>
      <c r="E3863" t="n">
        <v>5.4</v>
      </c>
      <c r="F3863" t="n">
        <v>10.6</v>
      </c>
      <c r="G3863" t="n">
        <v>0.4762016688212481</v>
      </c>
      <c r="H3863" t="n">
        <v>0.523798331178752</v>
      </c>
      <c r="I3863" t="n">
        <v>0.5094339622641509</v>
      </c>
      <c r="J3863" t="n">
        <v>0.490566037735849</v>
      </c>
      <c r="K3863" t="n">
        <v>0.2425933029844094</v>
      </c>
      <c r="L3863" t="n">
        <v>0.2668406592797415</v>
      </c>
      <c r="M3863" t="n">
        <v>0.490566037735849</v>
      </c>
    </row>
    <row r="3864">
      <c r="A3864" s="323" t="n">
        <v>46274.04121527778</v>
      </c>
      <c r="B3864" s="82" t="n">
        <v>46274</v>
      </c>
      <c r="C3864" t="n">
        <v>430.5</v>
      </c>
      <c r="D3864" t="n">
        <v>835.9</v>
      </c>
      <c r="E3864" t="n">
        <v>5.3</v>
      </c>
      <c r="F3864" t="n">
        <v>10.5</v>
      </c>
      <c r="G3864" t="n">
        <v>0.5150137576265104</v>
      </c>
      <c r="H3864" t="n">
        <v>0.4849862423734896</v>
      </c>
      <c r="I3864" t="n">
        <v>0.5047619047619047</v>
      </c>
      <c r="J3864" t="n">
        <v>0.4952380952380953</v>
      </c>
      <c r="K3864" t="n">
        <v>0.2599593252781433</v>
      </c>
      <c r="L3864" t="n">
        <v>0.2448025794837614</v>
      </c>
      <c r="M3864" t="n">
        <v>0.4952380952380953</v>
      </c>
    </row>
    <row r="3865">
      <c r="A3865" s="323" t="n">
        <v>46274.07333333333</v>
      </c>
      <c r="B3865" s="82" t="n">
        <v>46274</v>
      </c>
      <c r="C3865" t="n">
        <v>410.3</v>
      </c>
      <c r="D3865" t="n">
        <v>848.4</v>
      </c>
      <c r="E3865" t="n">
        <v>5.3</v>
      </c>
      <c r="F3865" t="n">
        <v>10.8</v>
      </c>
      <c r="G3865" t="n">
        <v>0.4836162187647337</v>
      </c>
      <c r="H3865" t="n">
        <v>0.5163837812352664</v>
      </c>
      <c r="I3865" t="n">
        <v>0.4907407407407407</v>
      </c>
      <c r="J3865" t="n">
        <v>0.5092592592592593</v>
      </c>
      <c r="K3865" t="n">
        <v>0.2373301814308415</v>
      </c>
      <c r="L3865" t="n">
        <v>0.2534105593098993</v>
      </c>
      <c r="M3865" t="n">
        <v>0.5092592592592593</v>
      </c>
    </row>
    <row r="3866">
      <c r="A3866" s="323" t="n">
        <v>46274.10127314815</v>
      </c>
      <c r="B3866" s="82" t="n">
        <v>46274</v>
      </c>
      <c r="C3866" t="n">
        <v>384.8</v>
      </c>
      <c r="D3866" t="n">
        <v>838.4</v>
      </c>
      <c r="E3866" t="n">
        <v>5.6</v>
      </c>
      <c r="F3866" t="n">
        <v>10.9</v>
      </c>
      <c r="G3866" t="n">
        <v>0.458969465648855</v>
      </c>
      <c r="H3866" t="n">
        <v>0.541030534351145</v>
      </c>
      <c r="I3866" t="n">
        <v>0.5137614678899082</v>
      </c>
      <c r="J3866" t="n">
        <v>0.4862385321100918</v>
      </c>
      <c r="K3866" t="n">
        <v>0.2358008263884025</v>
      </c>
      <c r="L3866" t="n">
        <v>0.2779606415015056</v>
      </c>
      <c r="M3866" t="n">
        <v>0.4862385321100918</v>
      </c>
    </row>
    <row r="3867">
      <c r="A3867" s="323" t="n">
        <v>46274.15385416667</v>
      </c>
      <c r="B3867" s="82" t="n">
        <v>46274</v>
      </c>
      <c r="C3867" t="n">
        <v>385.4</v>
      </c>
      <c r="D3867" t="n">
        <v>820</v>
      </c>
      <c r="E3867" t="n">
        <v>5.3</v>
      </c>
      <c r="F3867" t="n">
        <v>10.7</v>
      </c>
      <c r="G3867" t="n">
        <v>0.47</v>
      </c>
      <c r="H3867" t="n">
        <v>0.53</v>
      </c>
      <c r="I3867" t="n">
        <v>0.4953271028037383</v>
      </c>
      <c r="J3867" t="n">
        <v>0.5046728971962616</v>
      </c>
      <c r="K3867" t="n">
        <v>0.232803738317757</v>
      </c>
      <c r="L3867" t="n">
        <v>0.2625233644859813</v>
      </c>
      <c r="M3867" t="n">
        <v>0.5046728971962616</v>
      </c>
    </row>
    <row r="3868">
      <c r="A3868" s="323" t="n">
        <v>46274.21637731481</v>
      </c>
      <c r="B3868" s="82" t="n">
        <v>46274</v>
      </c>
      <c r="C3868" t="n">
        <v>404.8</v>
      </c>
      <c r="D3868" t="n">
        <v>875.3</v>
      </c>
      <c r="E3868" t="n">
        <v>5.6</v>
      </c>
      <c r="F3868" t="n">
        <v>10.8</v>
      </c>
      <c r="G3868" t="n">
        <v>0.462470010282189</v>
      </c>
      <c r="H3868" t="n">
        <v>0.537529989717811</v>
      </c>
      <c r="I3868" t="n">
        <v>0.5185185185185185</v>
      </c>
      <c r="J3868" t="n">
        <v>0.4814814814814816</v>
      </c>
      <c r="K3868" t="n">
        <v>0.2397992645907646</v>
      </c>
      <c r="L3868" t="n">
        <v>0.2787192539277538</v>
      </c>
      <c r="M3868" t="n">
        <v>0.4814814814814816</v>
      </c>
    </row>
    <row r="3869">
      <c r="A3869" s="323" t="n">
        <v>46274.24228009259</v>
      </c>
      <c r="B3869" s="82" t="n">
        <v>46274</v>
      </c>
      <c r="C3869" t="n">
        <v>403.9</v>
      </c>
      <c r="D3869" t="n">
        <v>876.9</v>
      </c>
      <c r="E3869" t="n">
        <v>5.4</v>
      </c>
      <c r="F3869" t="n">
        <v>10.9</v>
      </c>
      <c r="G3869" t="n">
        <v>0.4605998403466758</v>
      </c>
      <c r="H3869" t="n">
        <v>0.5394001596533242</v>
      </c>
      <c r="I3869" t="n">
        <v>0.4954128440366973</v>
      </c>
      <c r="J3869" t="n">
        <v>0.5045871559633027</v>
      </c>
      <c r="K3869" t="n">
        <v>0.2281870768689954</v>
      </c>
      <c r="L3869" t="n">
        <v>0.2672257671677019</v>
      </c>
      <c r="M3869" t="n">
        <v>0.5045871559633027</v>
      </c>
    </row>
    <row r="3870">
      <c r="A3870" s="323" t="n">
        <v>46274.2771412037</v>
      </c>
      <c r="B3870" s="82" t="n">
        <v>46274</v>
      </c>
      <c r="C3870" t="n">
        <v>403.9</v>
      </c>
      <c r="D3870" t="n">
        <v>887.5</v>
      </c>
      <c r="E3870" t="n">
        <v>5.7</v>
      </c>
      <c r="F3870" t="n">
        <v>10.8</v>
      </c>
      <c r="G3870" t="n">
        <v>0.4550985915492958</v>
      </c>
      <c r="H3870" t="n">
        <v>0.5449014084507042</v>
      </c>
      <c r="I3870" t="n">
        <v>0.5277777777777778</v>
      </c>
      <c r="J3870" t="n">
        <v>0.4722222222222223</v>
      </c>
      <c r="K3870" t="n">
        <v>0.2401909233176839</v>
      </c>
      <c r="L3870" t="n">
        <v>0.2875868544600939</v>
      </c>
      <c r="M3870" t="n">
        <v>0.4722222222222223</v>
      </c>
    </row>
    <row r="3871">
      <c r="A3871" s="323" t="n">
        <v>46275.04457175926</v>
      </c>
      <c r="B3871" s="82" t="n">
        <v>46275</v>
      </c>
      <c r="C3871" t="n">
        <v>405.6</v>
      </c>
      <c r="D3871" t="n">
        <v>843.2</v>
      </c>
      <c r="E3871" t="n">
        <v>5.6</v>
      </c>
      <c r="F3871" t="n">
        <v>10.8</v>
      </c>
      <c r="G3871" t="n">
        <v>0.4810246679316888</v>
      </c>
      <c r="H3871" t="n">
        <v>0.5189753320683111</v>
      </c>
      <c r="I3871" t="n">
        <v>0.5185185185185185</v>
      </c>
      <c r="J3871" t="n">
        <v>0.4814814814814816</v>
      </c>
      <c r="K3871" t="n">
        <v>0.2494201981868016</v>
      </c>
      <c r="L3871" t="n">
        <v>0.2690983203317169</v>
      </c>
      <c r="M3871" t="n">
        <v>0.4814814814814816</v>
      </c>
    </row>
    <row r="3872">
      <c r="A3872" s="323" t="n">
        <v>46275.08753472222</v>
      </c>
      <c r="B3872" s="82" t="n">
        <v>46275</v>
      </c>
      <c r="C3872" t="n">
        <v>401.2</v>
      </c>
      <c r="D3872" t="n">
        <v>847.5</v>
      </c>
      <c r="E3872" t="n">
        <v>5.4</v>
      </c>
      <c r="F3872" t="n">
        <v>10.8</v>
      </c>
      <c r="G3872" t="n">
        <v>0.4733923303834808</v>
      </c>
      <c r="H3872" t="n">
        <v>0.5266076696165192</v>
      </c>
      <c r="I3872" t="n">
        <v>0.5</v>
      </c>
      <c r="J3872" t="n">
        <v>0.5</v>
      </c>
      <c r="K3872" t="n">
        <v>0.2366961651917404</v>
      </c>
      <c r="L3872" t="n">
        <v>0.2633038348082596</v>
      </c>
      <c r="M3872" t="n">
        <v>0.5</v>
      </c>
    </row>
    <row r="3873">
      <c r="A3873" s="323" t="n">
        <v>46275.15945601852</v>
      </c>
      <c r="B3873" s="82" t="n">
        <v>46275</v>
      </c>
      <c r="C3873" t="n">
        <v>397.5</v>
      </c>
      <c r="D3873" t="n">
        <v>839.6</v>
      </c>
      <c r="E3873" t="n">
        <v>5.4</v>
      </c>
      <c r="F3873" t="n">
        <v>10.8</v>
      </c>
      <c r="G3873" t="n">
        <v>0.4734397332062887</v>
      </c>
      <c r="H3873" t="n">
        <v>0.5265602667937113</v>
      </c>
      <c r="I3873" t="n">
        <v>0.5</v>
      </c>
      <c r="J3873" t="n">
        <v>0.5</v>
      </c>
      <c r="K3873" t="n">
        <v>0.2367198666031443</v>
      </c>
      <c r="L3873" t="n">
        <v>0.2632801333968556</v>
      </c>
      <c r="M3873" t="n">
        <v>0.5</v>
      </c>
    </row>
    <row r="3874">
      <c r="A3874" s="323" t="n">
        <v>46276.04129629629</v>
      </c>
      <c r="B3874" s="82" t="n">
        <v>46276</v>
      </c>
      <c r="C3874" t="n">
        <v>420.5</v>
      </c>
      <c r="D3874" t="n">
        <v>860.1</v>
      </c>
      <c r="E3874" t="n">
        <v>5.6</v>
      </c>
      <c r="F3874" t="n">
        <v>11.2</v>
      </c>
      <c r="G3874" t="n">
        <v>0.48889663992559</v>
      </c>
      <c r="H3874" t="n">
        <v>0.5111033600744099</v>
      </c>
      <c r="I3874" t="n">
        <v>0.5</v>
      </c>
      <c r="J3874" t="n">
        <v>0.5</v>
      </c>
      <c r="K3874" t="n">
        <v>0.244448319962795</v>
      </c>
      <c r="L3874" t="n">
        <v>0.255551680037205</v>
      </c>
      <c r="M3874" t="n">
        <v>0.5</v>
      </c>
    </row>
    <row r="3875">
      <c r="A3875" s="323" t="n">
        <v>46276.10537037037</v>
      </c>
      <c r="B3875" s="82" t="n">
        <v>46276</v>
      </c>
      <c r="C3875" t="n">
        <v>412.4</v>
      </c>
      <c r="D3875" t="n">
        <v>855.3</v>
      </c>
      <c r="E3875" t="n">
        <v>5.5</v>
      </c>
      <c r="F3875" t="n">
        <v>10.9</v>
      </c>
      <c r="G3875" t="n">
        <v>0.4821699988308196</v>
      </c>
      <c r="H3875" t="n">
        <v>0.5178300011691804</v>
      </c>
      <c r="I3875" t="n">
        <v>0.5045871559633027</v>
      </c>
      <c r="J3875" t="n">
        <v>0.4954128440366973</v>
      </c>
      <c r="K3875" t="n">
        <v>0.2432967884008722</v>
      </c>
      <c r="L3875" t="n">
        <v>0.2612903675624305</v>
      </c>
      <c r="M3875" t="n">
        <v>0.4954128440366973</v>
      </c>
    </row>
    <row r="3876">
      <c r="A3876" s="323" t="n">
        <v>46276.15072916666</v>
      </c>
      <c r="B3876" s="82" t="n">
        <v>46276</v>
      </c>
      <c r="C3876" t="n">
        <v>406.5</v>
      </c>
      <c r="D3876" t="n">
        <v>848.4</v>
      </c>
      <c r="E3876" t="n">
        <v>5.4</v>
      </c>
      <c r="F3876" t="n">
        <v>10.5</v>
      </c>
      <c r="G3876" t="n">
        <v>0.4791371994342292</v>
      </c>
      <c r="H3876" t="n">
        <v>0.5208628005657708</v>
      </c>
      <c r="I3876" t="n">
        <v>0.5142857142857143</v>
      </c>
      <c r="J3876" t="n">
        <v>0.4857142857142857</v>
      </c>
      <c r="K3876" t="n">
        <v>0.2464134168518893</v>
      </c>
      <c r="L3876" t="n">
        <v>0.267872297433825</v>
      </c>
      <c r="M3876" t="n">
        <v>0.4857142857142857</v>
      </c>
    </row>
    <row r="3877">
      <c r="A3877" s="323" t="n">
        <v>46276.19659722222</v>
      </c>
      <c r="B3877" s="82" t="n">
        <v>46276</v>
      </c>
      <c r="C3877" t="n">
        <v>420.9</v>
      </c>
      <c r="D3877" t="n">
        <v>854.3</v>
      </c>
      <c r="E3877" t="n">
        <v>5.4</v>
      </c>
      <c r="F3877" t="n">
        <v>10.6</v>
      </c>
      <c r="G3877" t="n">
        <v>0.4926840688282805</v>
      </c>
      <c r="H3877" t="n">
        <v>0.5073159311717196</v>
      </c>
      <c r="I3877" t="n">
        <v>0.5094339622641509</v>
      </c>
      <c r="J3877" t="n">
        <v>0.490566037735849</v>
      </c>
      <c r="K3877" t="n">
        <v>0.2509899973276146</v>
      </c>
      <c r="L3877" t="n">
        <v>0.2584439649365364</v>
      </c>
      <c r="M3877" t="n">
        <v>0.490566037735849</v>
      </c>
    </row>
    <row r="3878">
      <c r="A3878" s="323" t="n">
        <v>46276.26731481482</v>
      </c>
      <c r="B3878" s="82" t="n">
        <v>46276</v>
      </c>
      <c r="C3878" t="n">
        <v>408.2</v>
      </c>
      <c r="D3878" t="n">
        <v>852.3</v>
      </c>
      <c r="E3878" t="n">
        <v>5.4</v>
      </c>
      <c r="F3878" t="n">
        <v>10.6</v>
      </c>
      <c r="G3878" t="n">
        <v>0.4789393406077672</v>
      </c>
      <c r="H3878" t="n">
        <v>0.5210606593922328</v>
      </c>
      <c r="I3878" t="n">
        <v>0.5094339622641509</v>
      </c>
      <c r="J3878" t="n">
        <v>0.490566037735849</v>
      </c>
      <c r="K3878" t="n">
        <v>0.2439879659699946</v>
      </c>
      <c r="L3878" t="n">
        <v>0.2654459962941563</v>
      </c>
      <c r="M3878" t="n">
        <v>0.490566037735849</v>
      </c>
    </row>
    <row r="3879">
      <c r="A3879" s="323" t="n">
        <v>46276.29297453703</v>
      </c>
      <c r="B3879" s="82" t="n">
        <v>46276</v>
      </c>
      <c r="C3879" t="n">
        <v>412.6</v>
      </c>
      <c r="D3879" t="n">
        <v>848.3</v>
      </c>
      <c r="E3879" t="n">
        <v>5.4</v>
      </c>
      <c r="F3879" t="n">
        <v>10.5</v>
      </c>
      <c r="G3879" t="n">
        <v>0.4863845337734293</v>
      </c>
      <c r="H3879" t="n">
        <v>0.5136154662265707</v>
      </c>
      <c r="I3879" t="n">
        <v>0.5142857142857143</v>
      </c>
      <c r="J3879" t="n">
        <v>0.4857142857142857</v>
      </c>
      <c r="K3879" t="n">
        <v>0.2501406173691922</v>
      </c>
      <c r="L3879" t="n">
        <v>0.2641450969165221</v>
      </c>
      <c r="M3879" t="n">
        <v>0.4857142857142857</v>
      </c>
    </row>
    <row r="3880">
      <c r="A3880" s="323" t="n">
        <v>46277.03923611111</v>
      </c>
      <c r="B3880" s="82" t="n">
        <v>46277</v>
      </c>
      <c r="C3880" t="n">
        <v>420.5</v>
      </c>
      <c r="D3880" t="n">
        <v>858.4</v>
      </c>
      <c r="E3880" t="n">
        <v>5.3</v>
      </c>
      <c r="F3880" t="n">
        <v>10.7</v>
      </c>
      <c r="G3880" t="n">
        <v>0.4898648648648649</v>
      </c>
      <c r="H3880" t="n">
        <v>0.5101351351351351</v>
      </c>
      <c r="I3880" t="n">
        <v>0.4953271028037383</v>
      </c>
      <c r="J3880" t="n">
        <v>0.5046728971962616</v>
      </c>
      <c r="K3880" t="n">
        <v>0.2426433442788583</v>
      </c>
      <c r="L3880" t="n">
        <v>0.25268375852488</v>
      </c>
      <c r="M3880" t="n">
        <v>0.5046728971962616</v>
      </c>
    </row>
    <row r="3881">
      <c r="A3881" s="323" t="n">
        <v>46277.10380787037</v>
      </c>
      <c r="B3881" s="82" t="n">
        <v>46277</v>
      </c>
      <c r="C3881" t="n">
        <v>416.3</v>
      </c>
      <c r="D3881" t="n">
        <v>852.7</v>
      </c>
      <c r="E3881" t="n">
        <v>5.4</v>
      </c>
      <c r="F3881" t="n">
        <v>10.6</v>
      </c>
      <c r="G3881" t="n">
        <v>0.4882139087604081</v>
      </c>
      <c r="H3881" t="n">
        <v>0.5117860912395918</v>
      </c>
      <c r="I3881" t="n">
        <v>0.5094339622641509</v>
      </c>
      <c r="J3881" t="n">
        <v>0.490566037735849</v>
      </c>
      <c r="K3881" t="n">
        <v>0.2487127459722834</v>
      </c>
      <c r="L3881" t="n">
        <v>0.2607212162918676</v>
      </c>
      <c r="M3881" t="n">
        <v>0.490566037735849</v>
      </c>
    </row>
    <row r="3882">
      <c r="A3882" s="323" t="n">
        <v>46277.10722222222</v>
      </c>
      <c r="B3882" s="82" t="n">
        <v>46277</v>
      </c>
      <c r="C3882" t="n">
        <v>401.5</v>
      </c>
      <c r="D3882" t="n">
        <v>846.3</v>
      </c>
      <c r="E3882" t="n">
        <v>5.4</v>
      </c>
      <c r="F3882" t="n">
        <v>10.6</v>
      </c>
      <c r="G3882" t="n">
        <v>0.4744180550632164</v>
      </c>
      <c r="H3882" t="n">
        <v>0.5255819449367837</v>
      </c>
      <c r="I3882" t="n">
        <v>0.5094339622641509</v>
      </c>
      <c r="J3882" t="n">
        <v>0.490566037735849</v>
      </c>
      <c r="K3882" t="n">
        <v>0.2416846695605065</v>
      </c>
      <c r="L3882" t="n">
        <v>0.2677492927036445</v>
      </c>
      <c r="M3882" t="n">
        <v>0.490566037735849</v>
      </c>
    </row>
    <row r="3883">
      <c r="A3883" s="323" t="n">
        <v>46277.16958333334</v>
      </c>
      <c r="B3883" s="82" t="n">
        <v>46277</v>
      </c>
      <c r="C3883" t="n">
        <v>389.5</v>
      </c>
      <c r="D3883" t="n">
        <v>845.5</v>
      </c>
      <c r="E3883" t="n">
        <v>5.4</v>
      </c>
      <c r="F3883" t="n">
        <v>10.6</v>
      </c>
      <c r="G3883" t="n">
        <v>0.4606741573033708</v>
      </c>
      <c r="H3883" t="n">
        <v>0.5393258426966292</v>
      </c>
      <c r="I3883" t="n">
        <v>0.5094339622641509</v>
      </c>
      <c r="J3883" t="n">
        <v>0.490566037735849</v>
      </c>
      <c r="K3883" t="n">
        <v>0.2346830612677549</v>
      </c>
      <c r="L3883" t="n">
        <v>0.274750900996396</v>
      </c>
      <c r="M3883" t="n">
        <v>0.490566037735849</v>
      </c>
    </row>
    <row r="3884">
      <c r="A3884" s="323" t="n">
        <v>46278.04430555556</v>
      </c>
      <c r="B3884" s="82" t="n">
        <v>46278</v>
      </c>
      <c r="C3884" t="n">
        <v>406.8</v>
      </c>
      <c r="D3884" t="n">
        <v>854.8</v>
      </c>
      <c r="E3884" t="n">
        <v>5.4</v>
      </c>
      <c r="F3884" t="n">
        <v>10.8</v>
      </c>
      <c r="G3884" t="n">
        <v>0.4759007955077211</v>
      </c>
      <c r="H3884" t="n">
        <v>0.5240992044922789</v>
      </c>
      <c r="I3884" t="n">
        <v>0.5</v>
      </c>
      <c r="J3884" t="n">
        <v>0.5</v>
      </c>
      <c r="K3884" t="n">
        <v>0.2379503977538606</v>
      </c>
      <c r="L3884" t="n">
        <v>0.2620496022461394</v>
      </c>
      <c r="M3884" t="n">
        <v>0.5</v>
      </c>
    </row>
    <row r="3885">
      <c r="A3885" s="323" t="n">
        <v>46278.07146990741</v>
      </c>
      <c r="B3885" s="82" t="n">
        <v>46278</v>
      </c>
      <c r="C3885" t="n">
        <v>404.2</v>
      </c>
      <c r="D3885" t="n">
        <v>851.1</v>
      </c>
      <c r="E3885" t="n">
        <v>5.4</v>
      </c>
      <c r="F3885" t="n">
        <v>10.7</v>
      </c>
      <c r="G3885" t="n">
        <v>0.4749148161203149</v>
      </c>
      <c r="H3885" t="n">
        <v>0.5250851838796852</v>
      </c>
      <c r="I3885" t="n">
        <v>0.5046728971962617</v>
      </c>
      <c r="J3885" t="n">
        <v>0.4953271028037383</v>
      </c>
      <c r="K3885" t="n">
        <v>0.2396766361728692</v>
      </c>
      <c r="L3885" t="n">
        <v>0.2649962610233925</v>
      </c>
      <c r="M3885" t="n">
        <v>0.4953271028037383</v>
      </c>
    </row>
    <row r="3886">
      <c r="A3886" s="323" t="n">
        <v>46278.15082175926</v>
      </c>
      <c r="B3886" s="82" t="n">
        <v>46278</v>
      </c>
      <c r="C3886" t="n">
        <v>412.1</v>
      </c>
      <c r="D3886" t="n">
        <v>823.8</v>
      </c>
      <c r="E3886" t="n">
        <v>5.3</v>
      </c>
      <c r="F3886" t="n">
        <v>10.6</v>
      </c>
      <c r="G3886" t="n">
        <v>0.5002427773731489</v>
      </c>
      <c r="H3886" t="n">
        <v>0.4997572226268511</v>
      </c>
      <c r="I3886" t="n">
        <v>0.5</v>
      </c>
      <c r="J3886" t="n">
        <v>0.5</v>
      </c>
      <c r="K3886" t="n">
        <v>0.2501213886865745</v>
      </c>
      <c r="L3886" t="n">
        <v>0.2498786113134256</v>
      </c>
      <c r="M3886" t="n">
        <v>0.5</v>
      </c>
    </row>
    <row r="3887">
      <c r="A3887" s="323" t="n">
        <v>46278.19344907408</v>
      </c>
      <c r="B3887" s="82" t="n">
        <v>46278</v>
      </c>
      <c r="C3887" t="n">
        <v>400.3</v>
      </c>
      <c r="D3887" t="n">
        <v>847.7</v>
      </c>
      <c r="E3887" t="n">
        <v>5.1</v>
      </c>
      <c r="F3887" t="n">
        <v>10.3</v>
      </c>
      <c r="G3887" t="n">
        <v>0.4722189453816208</v>
      </c>
      <c r="H3887" t="n">
        <v>0.5277810546183792</v>
      </c>
      <c r="I3887" t="n">
        <v>0.4951456310679611</v>
      </c>
      <c r="J3887" t="n">
        <v>0.5048543689320389</v>
      </c>
      <c r="K3887" t="n">
        <v>0.2338171477132297</v>
      </c>
      <c r="L3887" t="n">
        <v>0.2613284833547314</v>
      </c>
      <c r="M3887" t="n">
        <v>0.5048543689320389</v>
      </c>
    </row>
    <row r="3888">
      <c r="A3888" s="323" t="n">
        <v>46278.24939814815</v>
      </c>
      <c r="B3888" s="82" t="n">
        <v>46278</v>
      </c>
      <c r="C3888" t="n">
        <v>403.2</v>
      </c>
      <c r="D3888" t="n">
        <v>867.3</v>
      </c>
      <c r="E3888" t="n">
        <v>5.7</v>
      </c>
      <c r="F3888" t="n">
        <v>10.5</v>
      </c>
      <c r="G3888" t="n">
        <v>0.4648910411622276</v>
      </c>
      <c r="H3888" t="n">
        <v>0.5351089588377724</v>
      </c>
      <c r="I3888" t="n">
        <v>0.5428571428571429</v>
      </c>
      <c r="J3888" t="n">
        <v>0.4571428571428571</v>
      </c>
      <c r="K3888" t="n">
        <v>0.2523694223452093</v>
      </c>
      <c r="L3888" t="n">
        <v>0.2904877205119337</v>
      </c>
      <c r="M3888" t="n">
        <v>0.4571428571428571</v>
      </c>
    </row>
    <row r="3889">
      <c r="A3889" s="323" t="n">
        <v>46279.06775462963</v>
      </c>
      <c r="B3889" s="82" t="n">
        <v>46279</v>
      </c>
      <c r="C3889" t="n">
        <v>380.5</v>
      </c>
      <c r="D3889" t="n">
        <v>805</v>
      </c>
      <c r="E3889" t="n">
        <v>5.4</v>
      </c>
      <c r="F3889" t="n">
        <v>10.5</v>
      </c>
      <c r="G3889" t="n">
        <v>0.4726708074534162</v>
      </c>
      <c r="H3889" t="n">
        <v>0.5273291925465838</v>
      </c>
      <c r="I3889" t="n">
        <v>0.5142857142857143</v>
      </c>
      <c r="J3889" t="n">
        <v>0.4857142857142857</v>
      </c>
      <c r="K3889" t="n">
        <v>0.2430878438331855</v>
      </c>
      <c r="L3889" t="n">
        <v>0.2711978704525289</v>
      </c>
      <c r="M3889" t="n">
        <v>0.4857142857142857</v>
      </c>
    </row>
    <row r="3890">
      <c r="A3890" s="323" t="n">
        <v>46279.10619212963</v>
      </c>
      <c r="B3890" s="82" t="n">
        <v>46279</v>
      </c>
      <c r="C3890" t="n">
        <v>409.3</v>
      </c>
      <c r="D3890" t="n">
        <v>867</v>
      </c>
      <c r="E3890" t="n">
        <v>5.6</v>
      </c>
      <c r="F3890" t="n">
        <v>10.7</v>
      </c>
      <c r="G3890" t="n">
        <v>0.4720876585928489</v>
      </c>
      <c r="H3890" t="n">
        <v>0.527912341407151</v>
      </c>
      <c r="I3890" t="n">
        <v>0.5233644859813084</v>
      </c>
      <c r="J3890" t="n">
        <v>0.4766355140186916</v>
      </c>
      <c r="K3890" t="n">
        <v>0.2470739147775658</v>
      </c>
      <c r="L3890" t="n">
        <v>0.2762905712037426</v>
      </c>
      <c r="M3890" t="n">
        <v>0.4766355140186916</v>
      </c>
    </row>
    <row r="3891">
      <c r="A3891" s="323" t="n">
        <v>46258.42063657408</v>
      </c>
      <c r="B3891" s="82" t="n">
        <v>46258</v>
      </c>
      <c r="C3891" t="n">
        <v>428.4</v>
      </c>
      <c r="D3891" t="n">
        <v>869</v>
      </c>
      <c r="E3891" t="n">
        <v>5.3</v>
      </c>
      <c r="F3891" t="n">
        <v>10.8</v>
      </c>
      <c r="G3891" t="n">
        <v>0.4929804372842347</v>
      </c>
      <c r="H3891" t="n">
        <v>0.5070195627157653</v>
      </c>
      <c r="I3891" t="n">
        <v>0.4907407407407407</v>
      </c>
      <c r="J3891" t="n">
        <v>0.5092592592592593</v>
      </c>
      <c r="K3891" t="n">
        <v>0.2419255849635596</v>
      </c>
      <c r="L3891" t="n">
        <v>0.2488151557771811</v>
      </c>
      <c r="M3891" t="n">
        <v>0.5092592592592593</v>
      </c>
    </row>
    <row r="3892">
      <c r="A3892" s="323" t="n">
        <v>46258.48721064815</v>
      </c>
      <c r="B3892" s="82" t="n">
        <v>46258</v>
      </c>
      <c r="C3892" t="n">
        <v>414.1</v>
      </c>
      <c r="D3892" t="n">
        <v>859.5</v>
      </c>
      <c r="E3892" t="n">
        <v>5.4</v>
      </c>
      <c r="F3892" t="n">
        <v>10.7</v>
      </c>
      <c r="G3892" t="n">
        <v>0.4817917393833624</v>
      </c>
      <c r="H3892" t="n">
        <v>0.5182082606166376</v>
      </c>
      <c r="I3892" t="n">
        <v>0.5046728971962617</v>
      </c>
      <c r="J3892" t="n">
        <v>0.4953271028037383</v>
      </c>
      <c r="K3892" t="n">
        <v>0.2431472329598278</v>
      </c>
      <c r="L3892" t="n">
        <v>0.261525664236434</v>
      </c>
      <c r="M3892" t="n">
        <v>0.4953271028037383</v>
      </c>
    </row>
    <row r="3893">
      <c r="A3893" s="323" t="n">
        <v>46258.50873842592</v>
      </c>
      <c r="B3893" s="82" t="n">
        <v>46258</v>
      </c>
      <c r="C3893" t="n">
        <v>420.2</v>
      </c>
      <c r="D3893" t="n">
        <v>864.2</v>
      </c>
      <c r="E3893" t="n">
        <v>5.3</v>
      </c>
      <c r="F3893" t="n">
        <v>10.8</v>
      </c>
      <c r="G3893" t="n">
        <v>0.4862300393427447</v>
      </c>
      <c r="H3893" t="n">
        <v>0.5137699606572553</v>
      </c>
      <c r="I3893" t="n">
        <v>0.4907407407407407</v>
      </c>
      <c r="J3893" t="n">
        <v>0.5092592592592593</v>
      </c>
      <c r="K3893" t="n">
        <v>0.238612889677458</v>
      </c>
      <c r="L3893" t="n">
        <v>0.2521278510632827</v>
      </c>
      <c r="M3893" t="n">
        <v>0.5092592592592593</v>
      </c>
    </row>
    <row r="3894">
      <c r="A3894" s="323" t="n">
        <v>46260.26592592592</v>
      </c>
      <c r="B3894" s="82" t="n">
        <v>46260</v>
      </c>
      <c r="C3894" t="n">
        <v>442.9</v>
      </c>
      <c r="D3894" t="n">
        <v>898</v>
      </c>
      <c r="E3894" t="n">
        <v>5.3</v>
      </c>
      <c r="F3894" t="n">
        <v>12</v>
      </c>
      <c r="G3894" t="n">
        <v>0.4932071269487751</v>
      </c>
      <c r="H3894" t="n">
        <v>0.506792873051225</v>
      </c>
      <c r="I3894" t="n">
        <v>0.4416666666666667</v>
      </c>
      <c r="J3894" t="n">
        <v>0.5583333333333333</v>
      </c>
      <c r="K3894" t="n">
        <v>0.217833147735709</v>
      </c>
      <c r="L3894" t="n">
        <v>0.2238335189309577</v>
      </c>
      <c r="M3894" t="n">
        <v>0.5583333333333333</v>
      </c>
    </row>
    <row r="3895">
      <c r="A3895" s="323" t="n">
        <v>46260.29938657407</v>
      </c>
      <c r="B3895" s="82" t="n">
        <v>46260</v>
      </c>
      <c r="C3895" t="n">
        <v>424.5</v>
      </c>
      <c r="D3895" t="n">
        <v>824.1</v>
      </c>
      <c r="E3895" t="n">
        <v>5.2</v>
      </c>
      <c r="F3895" t="n">
        <v>10.8</v>
      </c>
      <c r="G3895" t="n">
        <v>0.5151073898798689</v>
      </c>
      <c r="H3895" t="n">
        <v>0.4848926101201311</v>
      </c>
      <c r="I3895" t="n">
        <v>0.4814814814814815</v>
      </c>
      <c r="J3895" t="n">
        <v>0.5185185185185185</v>
      </c>
      <c r="K3895" t="n">
        <v>0.2480146692014183</v>
      </c>
      <c r="L3895" t="n">
        <v>0.2334668122800631</v>
      </c>
      <c r="M3895" t="n">
        <v>0.5185185185185185</v>
      </c>
    </row>
    <row r="3896">
      <c r="A3896" s="323" t="n">
        <v>46260.36596064815</v>
      </c>
      <c r="B3896" s="82" t="n">
        <v>46260</v>
      </c>
      <c r="C3896" t="n">
        <v>365.3</v>
      </c>
      <c r="D3896" t="n">
        <v>824.4</v>
      </c>
      <c r="E3896" t="n">
        <v>5.4</v>
      </c>
      <c r="F3896" t="n">
        <v>10.1</v>
      </c>
      <c r="G3896" t="n">
        <v>0.443110140708394</v>
      </c>
      <c r="H3896" t="n">
        <v>0.5568898592916059</v>
      </c>
      <c r="I3896" t="n">
        <v>0.5346534653465347</v>
      </c>
      <c r="J3896" t="n">
        <v>0.4653465346534653</v>
      </c>
      <c r="K3896" t="n">
        <v>0.2369103722599334</v>
      </c>
      <c r="L3896" t="n">
        <v>0.2977430930866012</v>
      </c>
      <c r="M3896" t="n">
        <v>0.4653465346534653</v>
      </c>
    </row>
    <row r="3897">
      <c r="A3897" s="323" t="n">
        <v>46260.40107638889</v>
      </c>
      <c r="B3897" s="82" t="n">
        <v>46260</v>
      </c>
      <c r="C3897" t="n">
        <v>877.6</v>
      </c>
      <c r="D3897" t="n">
        <v>408.6</v>
      </c>
      <c r="E3897" t="n">
        <v>5.5</v>
      </c>
      <c r="F3897" t="n">
        <v>10.2</v>
      </c>
      <c r="G3897" t="n">
        <v>2.147821830641214</v>
      </c>
      <c r="H3897" t="n">
        <v>-1.147821830641214</v>
      </c>
      <c r="I3897" t="n">
        <v>0.5392156862745099</v>
      </c>
      <c r="J3897" t="n">
        <v>0.4607843137254902</v>
      </c>
      <c r="K3897" t="n">
        <v>1.158139222404576</v>
      </c>
      <c r="L3897" t="n">
        <v>-0.6189235361300663</v>
      </c>
      <c r="M3897" t="n">
        <v>0.4607843137254902</v>
      </c>
    </row>
    <row r="3898">
      <c r="A3898" s="323" t="n">
        <v>46260.42011574074</v>
      </c>
      <c r="B3898" s="82" t="n">
        <v>46260</v>
      </c>
      <c r="C3898" t="n">
        <v>395.1</v>
      </c>
      <c r="D3898" t="n">
        <v>867.7</v>
      </c>
      <c r="E3898" t="n">
        <v>5.4</v>
      </c>
      <c r="F3898" t="n">
        <v>10.3</v>
      </c>
      <c r="G3898" t="n">
        <v>0.4553417079635819</v>
      </c>
      <c r="H3898" t="n">
        <v>0.5446582920364181</v>
      </c>
      <c r="I3898" t="n">
        <v>0.5242718446601942</v>
      </c>
      <c r="J3898" t="n">
        <v>0.4757281553398058</v>
      </c>
      <c r="K3898" t="n">
        <v>0.2387228371847905</v>
      </c>
      <c r="L3898" t="n">
        <v>0.2855490074754037</v>
      </c>
      <c r="M3898" t="n">
        <v>0.4757281553398058</v>
      </c>
    </row>
    <row r="3899">
      <c r="A3899" s="323" t="n">
        <v>46260.46935185185</v>
      </c>
      <c r="B3899" s="82" t="n">
        <v>46260</v>
      </c>
      <c r="C3899" t="n">
        <v>401.3</v>
      </c>
      <c r="D3899" t="n">
        <v>864.7</v>
      </c>
      <c r="E3899" t="n">
        <v>5.3</v>
      </c>
      <c r="F3899" t="n">
        <v>10.4</v>
      </c>
      <c r="G3899" t="n">
        <v>0.4640915924598126</v>
      </c>
      <c r="H3899" t="n">
        <v>0.5359084075401873</v>
      </c>
      <c r="I3899" t="n">
        <v>0.5096153846153846</v>
      </c>
      <c r="J3899" t="n">
        <v>0.4903846153846154</v>
      </c>
      <c r="K3899" t="n">
        <v>0.2365082153881737</v>
      </c>
      <c r="L3899" t="n">
        <v>0.2731071692272108</v>
      </c>
      <c r="M3899" t="n">
        <v>0.4903846153846154</v>
      </c>
    </row>
    <row r="3900">
      <c r="A3900" s="323" t="n">
        <v>46261.27006944444</v>
      </c>
      <c r="B3900" s="82" t="n">
        <v>46261</v>
      </c>
      <c r="C3900" t="n">
        <v>421.5</v>
      </c>
      <c r="D3900" t="n">
        <v>883.7</v>
      </c>
      <c r="E3900" t="n">
        <v>5.6</v>
      </c>
      <c r="F3900" t="n">
        <v>10.9</v>
      </c>
      <c r="G3900" t="n">
        <v>0.4769718230168609</v>
      </c>
      <c r="H3900" t="n">
        <v>0.5230281769831391</v>
      </c>
      <c r="I3900" t="n">
        <v>0.5137614678899082</v>
      </c>
      <c r="J3900" t="n">
        <v>0.4862385321100918</v>
      </c>
      <c r="K3900" t="n">
        <v>0.245049743935268</v>
      </c>
      <c r="L3900" t="n">
        <v>0.2687117239546402</v>
      </c>
      <c r="M3900" t="n">
        <v>0.4862385321100918</v>
      </c>
    </row>
    <row r="3901">
      <c r="A3901" s="323" t="n">
        <v>46261.30365740741</v>
      </c>
      <c r="B3901" s="82" t="n">
        <v>46261</v>
      </c>
      <c r="C3901" t="n">
        <v>405.3</v>
      </c>
      <c r="D3901" t="n">
        <v>891.4</v>
      </c>
      <c r="E3901" t="n">
        <v>5.6</v>
      </c>
      <c r="F3901" t="n">
        <v>10.8</v>
      </c>
      <c r="G3901" t="n">
        <v>0.4546780345523895</v>
      </c>
      <c r="H3901" t="n">
        <v>0.5453219654476105</v>
      </c>
      <c r="I3901" t="n">
        <v>0.5185185185185185</v>
      </c>
      <c r="J3901" t="n">
        <v>0.4814814814814816</v>
      </c>
      <c r="K3901" t="n">
        <v>0.2357589808790168</v>
      </c>
      <c r="L3901" t="n">
        <v>0.2827595376395017</v>
      </c>
      <c r="M3901" t="n">
        <v>0.4814814814814816</v>
      </c>
    </row>
    <row r="3902">
      <c r="A3902" s="323" t="n">
        <v>46261.33496527778</v>
      </c>
      <c r="B3902" s="82" t="n">
        <v>46261</v>
      </c>
      <c r="C3902" t="n">
        <v>410.3</v>
      </c>
      <c r="D3902" t="n">
        <v>859.2</v>
      </c>
      <c r="E3902" t="n">
        <v>5.4</v>
      </c>
      <c r="F3902" t="n">
        <v>11</v>
      </c>
      <c r="G3902" t="n">
        <v>0.4775372439478585</v>
      </c>
      <c r="H3902" t="n">
        <v>0.5224627560521415</v>
      </c>
      <c r="I3902" t="n">
        <v>0.490909090909091</v>
      </c>
      <c r="J3902" t="n">
        <v>0.509090909090909</v>
      </c>
      <c r="K3902" t="n">
        <v>0.234427374301676</v>
      </c>
      <c r="L3902" t="n">
        <v>0.256481716607415</v>
      </c>
      <c r="M3902" t="n">
        <v>0.509090909090909</v>
      </c>
    </row>
    <row r="3903">
      <c r="A3903" s="323" t="n">
        <v>46261.37711805556</v>
      </c>
      <c r="B3903" s="82" t="n">
        <v>46261</v>
      </c>
      <c r="C3903" t="n">
        <v>424.8</v>
      </c>
      <c r="D3903" t="n">
        <v>884.4</v>
      </c>
      <c r="E3903" t="n">
        <v>5.4</v>
      </c>
      <c r="F3903" t="n">
        <v>10.3</v>
      </c>
      <c r="G3903" t="n">
        <v>0.480325644504749</v>
      </c>
      <c r="H3903" t="n">
        <v>0.519674355495251</v>
      </c>
      <c r="I3903" t="n">
        <v>0.5242718446601942</v>
      </c>
      <c r="J3903" t="n">
        <v>0.4757281553398058</v>
      </c>
      <c r="K3903" t="n">
        <v>0.2518212116821014</v>
      </c>
      <c r="L3903" t="n">
        <v>0.2724506329780927</v>
      </c>
      <c r="M3903" t="n">
        <v>0.4757281553398058</v>
      </c>
    </row>
    <row r="3904">
      <c r="A3904" s="323" t="n">
        <v>46261.41230324074</v>
      </c>
      <c r="B3904" s="82" t="n">
        <v>46261</v>
      </c>
      <c r="C3904" t="n">
        <v>419.2</v>
      </c>
      <c r="D3904" t="n">
        <v>871.4</v>
      </c>
      <c r="E3904" t="n">
        <v>5.5</v>
      </c>
      <c r="F3904" t="n">
        <v>10.5</v>
      </c>
      <c r="G3904" t="n">
        <v>0.481064952949277</v>
      </c>
      <c r="H3904" t="n">
        <v>0.518935047050723</v>
      </c>
      <c r="I3904" t="n">
        <v>0.5238095238095238</v>
      </c>
      <c r="J3904" t="n">
        <v>0.4761904761904762</v>
      </c>
      <c r="K3904" t="n">
        <v>0.2519864039258118</v>
      </c>
      <c r="L3904" t="n">
        <v>0.271823119883712</v>
      </c>
      <c r="M3904" t="n">
        <v>0.4761904761904762</v>
      </c>
    </row>
    <row r="3905">
      <c r="A3905" s="323" t="n">
        <v>46261.47099537037</v>
      </c>
      <c r="B3905" s="82" t="n">
        <v>46261</v>
      </c>
      <c r="C3905" t="n">
        <v>390.5</v>
      </c>
      <c r="D3905" t="n">
        <v>839.3</v>
      </c>
      <c r="E3905" t="n">
        <v>5.4</v>
      </c>
      <c r="F3905" t="n">
        <v>10.3</v>
      </c>
      <c r="G3905" t="n">
        <v>0.4652686762778506</v>
      </c>
      <c r="H3905" t="n">
        <v>0.5347313237221494</v>
      </c>
      <c r="I3905" t="n">
        <v>0.5242718446601942</v>
      </c>
      <c r="J3905" t="n">
        <v>0.4757281553398058</v>
      </c>
      <c r="K3905" t="n">
        <v>0.2439272671747955</v>
      </c>
      <c r="L3905" t="n">
        <v>0.2803445774853987</v>
      </c>
      <c r="M3905" t="n">
        <v>0.4757281553398058</v>
      </c>
    </row>
    <row r="3906">
      <c r="A3906" s="323" t="n">
        <v>46264.43864583333</v>
      </c>
      <c r="B3906" s="82" t="n">
        <v>46264</v>
      </c>
      <c r="C3906" t="n">
        <v>420.4</v>
      </c>
      <c r="D3906" t="n">
        <v>866.9</v>
      </c>
      <c r="E3906" t="n">
        <v>5.6</v>
      </c>
      <c r="F3906" t="n">
        <v>11</v>
      </c>
      <c r="G3906" t="n">
        <v>0.4849463605952243</v>
      </c>
      <c r="H3906" t="n">
        <v>0.5150536394047757</v>
      </c>
      <c r="I3906" t="n">
        <v>0.509090909090909</v>
      </c>
      <c r="J3906" t="n">
        <v>0.490909090909091</v>
      </c>
      <c r="K3906" t="n">
        <v>0.2468817835757506</v>
      </c>
      <c r="L3906" t="n">
        <v>0.2622091255151585</v>
      </c>
      <c r="M3906" t="n">
        <v>0.490909090909091</v>
      </c>
    </row>
    <row r="3907">
      <c r="A3907" s="323" t="n">
        <v>46264.4855787037</v>
      </c>
      <c r="B3907" s="82" t="n">
        <v>46264</v>
      </c>
      <c r="C3907" t="n">
        <v>423.9</v>
      </c>
      <c r="D3907" t="n">
        <v>862.3</v>
      </c>
      <c r="E3907" t="n">
        <v>5.6</v>
      </c>
      <c r="F3907" t="n">
        <v>10.5</v>
      </c>
      <c r="G3907" t="n">
        <v>0.491592253276122</v>
      </c>
      <c r="H3907" t="n">
        <v>0.508407746723878</v>
      </c>
      <c r="I3907" t="n">
        <v>0.5333333333333333</v>
      </c>
      <c r="J3907" t="n">
        <v>0.4666666666666667</v>
      </c>
      <c r="K3907" t="n">
        <v>0.2621825350805984</v>
      </c>
      <c r="L3907" t="n">
        <v>0.2711507982527349</v>
      </c>
      <c r="M3907" t="n">
        <v>0.4666666666666667</v>
      </c>
    </row>
    <row r="3908">
      <c r="A3908" s="323" t="n">
        <v>46265.2690162037</v>
      </c>
      <c r="B3908" s="82" t="n">
        <v>46265</v>
      </c>
      <c r="C3908" t="n">
        <v>412.6</v>
      </c>
      <c r="D3908" t="n">
        <v>869.8</v>
      </c>
      <c r="E3908" t="n">
        <v>5.5</v>
      </c>
      <c r="F3908" t="n">
        <v>10.8</v>
      </c>
      <c r="G3908" t="n">
        <v>0.4743619222809842</v>
      </c>
      <c r="H3908" t="n">
        <v>0.5256380777190158</v>
      </c>
      <c r="I3908" t="n">
        <v>0.5092592592592592</v>
      </c>
      <c r="J3908" t="n">
        <v>0.4907407407407408</v>
      </c>
      <c r="K3908" t="n">
        <v>0.2415732011616123</v>
      </c>
      <c r="L3908" t="n">
        <v>0.2676860580976469</v>
      </c>
      <c r="M3908" t="n">
        <v>0.4907407407407408</v>
      </c>
    </row>
    <row r="3909">
      <c r="A3909" s="323" t="n">
        <v>46265.29361111111</v>
      </c>
      <c r="B3909" s="82" t="n">
        <v>46265</v>
      </c>
      <c r="C3909" t="n">
        <v>408.3</v>
      </c>
      <c r="D3909" t="n">
        <v>863.7</v>
      </c>
      <c r="E3909" t="n">
        <v>5.5</v>
      </c>
      <c r="F3909" t="n">
        <v>10.7</v>
      </c>
      <c r="G3909" t="n">
        <v>0.4727335880514068</v>
      </c>
      <c r="H3909" t="n">
        <v>0.5272664119485932</v>
      </c>
      <c r="I3909" t="n">
        <v>0.5140186915887851</v>
      </c>
      <c r="J3909" t="n">
        <v>0.4859813084112149</v>
      </c>
      <c r="K3909" t="n">
        <v>0.2429939004002558</v>
      </c>
      <c r="L3909" t="n">
        <v>0.2710247911885293</v>
      </c>
      <c r="M3909" t="n">
        <v>0.4859813084112149</v>
      </c>
    </row>
    <row r="3910">
      <c r="A3910" s="323" t="n">
        <v>46265.35351851852</v>
      </c>
      <c r="B3910" s="82" t="n">
        <v>46265</v>
      </c>
      <c r="C3910" t="n">
        <v>415.2</v>
      </c>
      <c r="D3910" t="n">
        <v>865.7</v>
      </c>
      <c r="E3910" t="n">
        <v>5.4</v>
      </c>
      <c r="F3910" t="n">
        <v>10.6</v>
      </c>
      <c r="G3910" t="n">
        <v>0.4796118747834122</v>
      </c>
      <c r="H3910" t="n">
        <v>0.5203881252165877</v>
      </c>
      <c r="I3910" t="n">
        <v>0.5094339622641509</v>
      </c>
      <c r="J3910" t="n">
        <v>0.490566037735849</v>
      </c>
      <c r="K3910" t="n">
        <v>0.2443305777198515</v>
      </c>
      <c r="L3910" t="n">
        <v>0.2651033845442994</v>
      </c>
      <c r="M3910" t="n">
        <v>0.490566037735849</v>
      </c>
    </row>
    <row r="3911">
      <c r="A3911" s="323" t="n">
        <v>46265.38289351852</v>
      </c>
      <c r="B3911" s="82" t="n">
        <v>46265</v>
      </c>
      <c r="C3911" t="n">
        <v>395.5</v>
      </c>
      <c r="D3911" t="n">
        <v>849.9</v>
      </c>
      <c r="E3911" t="n">
        <v>5.3</v>
      </c>
      <c r="F3911" t="n">
        <v>10.5</v>
      </c>
      <c r="G3911" t="n">
        <v>0.4653488645723026</v>
      </c>
      <c r="H3911" t="n">
        <v>0.5346511354276974</v>
      </c>
      <c r="I3911" t="n">
        <v>0.5047619047619047</v>
      </c>
      <c r="J3911" t="n">
        <v>0.4952380952380953</v>
      </c>
      <c r="K3911" t="n">
        <v>0.2348903792603051</v>
      </c>
      <c r="L3911" t="n">
        <v>0.2698715255015996</v>
      </c>
      <c r="M3911" t="n">
        <v>0.4952380952380953</v>
      </c>
    </row>
    <row r="3912">
      <c r="A3912" s="323" t="n">
        <v>46265.42243055555</v>
      </c>
      <c r="B3912" s="82" t="n">
        <v>46265</v>
      </c>
      <c r="C3912" t="n">
        <v>397.5</v>
      </c>
      <c r="D3912" t="n">
        <v>847.6</v>
      </c>
      <c r="E3912" t="n">
        <v>5.4</v>
      </c>
      <c r="F3912" t="n">
        <v>10.6</v>
      </c>
      <c r="G3912" t="n">
        <v>0.4689712128362435</v>
      </c>
      <c r="H3912" t="n">
        <v>0.5310287871637565</v>
      </c>
      <c r="I3912" t="n">
        <v>0.5094339622641509</v>
      </c>
      <c r="J3912" t="n">
        <v>0.490566037735849</v>
      </c>
      <c r="K3912" t="n">
        <v>0.238909863142992</v>
      </c>
      <c r="L3912" t="n">
        <v>0.2705240991211589</v>
      </c>
      <c r="M3912" t="n">
        <v>0.490566037735849</v>
      </c>
    </row>
    <row r="3913">
      <c r="A3913" s="323" t="n">
        <v>46265.46877314815</v>
      </c>
      <c r="B3913" s="82" t="n">
        <v>46265</v>
      </c>
      <c r="C3913" t="n">
        <v>402.6</v>
      </c>
      <c r="D3913" t="n">
        <v>843.5</v>
      </c>
      <c r="E3913" t="n">
        <v>5.3</v>
      </c>
      <c r="F3913" t="n">
        <v>10.7</v>
      </c>
      <c r="G3913" t="n">
        <v>0.4772969768820391</v>
      </c>
      <c r="H3913" t="n">
        <v>0.5227030231179608</v>
      </c>
      <c r="I3913" t="n">
        <v>0.4953271028037383</v>
      </c>
      <c r="J3913" t="n">
        <v>0.5046728971962616</v>
      </c>
      <c r="K3913" t="n">
        <v>0.2364181287359633</v>
      </c>
      <c r="L3913" t="n">
        <v>0.258908974067775</v>
      </c>
      <c r="M3913" t="n">
        <v>0.5046728971962616</v>
      </c>
    </row>
    <row r="3914">
      <c r="A3914" s="323" t="n">
        <v>46265.51652777778</v>
      </c>
      <c r="B3914" s="82" t="n">
        <v>46265</v>
      </c>
      <c r="C3914" t="n">
        <v>399.4</v>
      </c>
      <c r="D3914" t="n">
        <v>850.3</v>
      </c>
      <c r="E3914" t="n">
        <v>5.3</v>
      </c>
      <c r="F3914" t="n">
        <v>10.8</v>
      </c>
      <c r="G3914" t="n">
        <v>0.4697165706221333</v>
      </c>
      <c r="H3914" t="n">
        <v>0.5302834293778667</v>
      </c>
      <c r="I3914" t="n">
        <v>0.4907407407407407</v>
      </c>
      <c r="J3914" t="n">
        <v>0.5092592592592593</v>
      </c>
      <c r="K3914" t="n">
        <v>0.2305090578053062</v>
      </c>
      <c r="L3914" t="n">
        <v>0.2602316829354345</v>
      </c>
      <c r="M3914" t="n">
        <v>0.5092592592592593</v>
      </c>
    </row>
    <row r="3915">
      <c r="A3915" s="323" t="n">
        <v>46267.3235300926</v>
      </c>
      <c r="B3915" s="82" t="n">
        <v>46267</v>
      </c>
      <c r="C3915" t="n">
        <v>392.6</v>
      </c>
      <c r="D3915" t="n">
        <v>840.6</v>
      </c>
      <c r="E3915" t="n">
        <v>5.4</v>
      </c>
      <c r="F3915" t="n">
        <v>10.7</v>
      </c>
      <c r="G3915" t="n">
        <v>0.4670473471330003</v>
      </c>
      <c r="H3915" t="n">
        <v>0.5329526528669998</v>
      </c>
      <c r="I3915" t="n">
        <v>0.5046728971962617</v>
      </c>
      <c r="J3915" t="n">
        <v>0.4953271028037383</v>
      </c>
      <c r="K3915" t="n">
        <v>0.2357061378054394</v>
      </c>
      <c r="L3915" t="n">
        <v>0.2689667593908224</v>
      </c>
      <c r="M3915" t="n">
        <v>0.4953271028037383</v>
      </c>
    </row>
    <row r="3916">
      <c r="A3916" s="323" t="n">
        <v>46267.33855324074</v>
      </c>
      <c r="B3916" s="82" t="n">
        <v>46267</v>
      </c>
      <c r="C3916" t="n">
        <v>404.6</v>
      </c>
      <c r="D3916" t="n">
        <v>845.2</v>
      </c>
      <c r="E3916" t="n">
        <v>5.3</v>
      </c>
      <c r="F3916" t="n">
        <v>10.6</v>
      </c>
      <c r="G3916" t="n">
        <v>0.4787032654992901</v>
      </c>
      <c r="H3916" t="n">
        <v>0.5212967345007099</v>
      </c>
      <c r="I3916" t="n">
        <v>0.5</v>
      </c>
      <c r="J3916" t="n">
        <v>0.5</v>
      </c>
      <c r="K3916" t="n">
        <v>0.239351632749645</v>
      </c>
      <c r="L3916" t="n">
        <v>0.260648367250355</v>
      </c>
      <c r="M3916" t="n">
        <v>0.5</v>
      </c>
    </row>
    <row r="3917">
      <c r="A3917" s="323" t="n">
        <v>46267.38605324074</v>
      </c>
      <c r="B3917" s="82" t="n">
        <v>46267</v>
      </c>
      <c r="C3917" t="n">
        <v>392.3</v>
      </c>
      <c r="D3917" t="n">
        <v>817.9</v>
      </c>
      <c r="E3917" t="n">
        <v>5.2</v>
      </c>
      <c r="F3917" t="n">
        <v>10.4</v>
      </c>
      <c r="G3917" t="n">
        <v>0.4796429881403595</v>
      </c>
      <c r="H3917" t="n">
        <v>0.5203570118596406</v>
      </c>
      <c r="I3917" t="n">
        <v>0.5</v>
      </c>
      <c r="J3917" t="n">
        <v>0.5</v>
      </c>
      <c r="K3917" t="n">
        <v>0.2398214940701797</v>
      </c>
      <c r="L3917" t="n">
        <v>0.2601785059298203</v>
      </c>
      <c r="M3917" t="n">
        <v>0.5</v>
      </c>
    </row>
    <row r="3918">
      <c r="A3918" s="323" t="n">
        <v>46267.42625</v>
      </c>
      <c r="B3918" s="82" t="n">
        <v>46267</v>
      </c>
      <c r="C3918" t="n">
        <v>404.7</v>
      </c>
      <c r="D3918" t="n">
        <v>825.1</v>
      </c>
      <c r="E3918" t="n">
        <v>5.4</v>
      </c>
      <c r="F3918" t="n">
        <v>10.4</v>
      </c>
      <c r="G3918" t="n">
        <v>0.490486001696764</v>
      </c>
      <c r="H3918" t="n">
        <v>0.509513998303236</v>
      </c>
      <c r="I3918" t="n">
        <v>0.5192307692307693</v>
      </c>
      <c r="J3918" t="n">
        <v>0.4807692307692307</v>
      </c>
      <c r="K3918" t="n">
        <v>0.2546754239579352</v>
      </c>
      <c r="L3918" t="n">
        <v>0.2645553452728341</v>
      </c>
      <c r="M3918" t="n">
        <v>0.4807692307692307</v>
      </c>
    </row>
    <row r="3919">
      <c r="A3919" s="323" t="n">
        <v>46267.51180555556</v>
      </c>
      <c r="B3919" s="82" t="n">
        <v>46267</v>
      </c>
      <c r="C3919" t="n">
        <v>399.6</v>
      </c>
      <c r="D3919" t="n">
        <v>815.6</v>
      </c>
      <c r="E3919" t="n">
        <v>5.4</v>
      </c>
      <c r="F3919" t="n">
        <v>10.6</v>
      </c>
      <c r="G3919" t="n">
        <v>0.4899460519862678</v>
      </c>
      <c r="H3919" t="n">
        <v>0.5100539480137322</v>
      </c>
      <c r="I3919" t="n">
        <v>0.5094339622641509</v>
      </c>
      <c r="J3919" t="n">
        <v>0.490566037735849</v>
      </c>
      <c r="K3919" t="n">
        <v>0.2495951585590421</v>
      </c>
      <c r="L3919" t="n">
        <v>0.2598388037051088</v>
      </c>
      <c r="M3919" t="n">
        <v>0.490566037735849</v>
      </c>
    </row>
    <row r="3920">
      <c r="A3920" s="323" t="n">
        <v>46268.27078703704</v>
      </c>
      <c r="B3920" s="82" t="n">
        <v>46268</v>
      </c>
      <c r="C3920" t="n">
        <v>404.7</v>
      </c>
      <c r="D3920" t="n">
        <v>825.8</v>
      </c>
      <c r="E3920" t="n">
        <v>5.2</v>
      </c>
      <c r="F3920" t="n">
        <v>10.7</v>
      </c>
      <c r="G3920" t="n">
        <v>0.4900702349237104</v>
      </c>
      <c r="H3920" t="n">
        <v>0.5099297650762896</v>
      </c>
      <c r="I3920" t="n">
        <v>0.485981308411215</v>
      </c>
      <c r="J3920" t="n">
        <v>0.514018691588785</v>
      </c>
      <c r="K3920" t="n">
        <v>0.2381649739816163</v>
      </c>
      <c r="L3920" t="n">
        <v>0.2478163344295987</v>
      </c>
      <c r="M3920" t="n">
        <v>0.514018691588785</v>
      </c>
    </row>
    <row r="3921">
      <c r="A3921" s="323" t="n">
        <v>46268.32846064815</v>
      </c>
      <c r="B3921" s="82" t="n">
        <v>46268</v>
      </c>
      <c r="C3921" t="n">
        <v>402.6</v>
      </c>
      <c r="D3921" t="n">
        <v>820.4</v>
      </c>
      <c r="E3921" t="n">
        <v>5.3</v>
      </c>
      <c r="F3921" t="n">
        <v>10.7</v>
      </c>
      <c r="G3921" t="n">
        <v>0.4907362262311068</v>
      </c>
      <c r="H3921" t="n">
        <v>0.5092637737688932</v>
      </c>
      <c r="I3921" t="n">
        <v>0.4953271028037383</v>
      </c>
      <c r="J3921" t="n">
        <v>0.5046728971962616</v>
      </c>
      <c r="K3921" t="n">
        <v>0.243074953179894</v>
      </c>
      <c r="L3921" t="n">
        <v>0.2522521496238443</v>
      </c>
      <c r="M3921" t="n">
        <v>0.5046728971962616</v>
      </c>
    </row>
    <row r="3922">
      <c r="A3922" s="323" t="n">
        <v>46268.35805555555</v>
      </c>
      <c r="B3922" s="82" t="n">
        <v>46268</v>
      </c>
      <c r="C3922" t="n">
        <v>399.6</v>
      </c>
      <c r="D3922" t="n">
        <v>824.5</v>
      </c>
      <c r="E3922" t="n">
        <v>5.3</v>
      </c>
      <c r="F3922" t="n">
        <v>10.6</v>
      </c>
      <c r="G3922" t="n">
        <v>0.48465736810188</v>
      </c>
      <c r="H3922" t="n">
        <v>0.51534263189812</v>
      </c>
      <c r="I3922" t="n">
        <v>0.5</v>
      </c>
      <c r="J3922" t="n">
        <v>0.5</v>
      </c>
      <c r="K3922" t="n">
        <v>0.24232868405094</v>
      </c>
      <c r="L3922" t="n">
        <v>0.25767131594906</v>
      </c>
      <c r="M3922" t="n">
        <v>0.5</v>
      </c>
    </row>
    <row r="3923">
      <c r="A3923" s="323" t="n">
        <v>46268.39203703704</v>
      </c>
      <c r="B3923" s="82" t="n">
        <v>46268</v>
      </c>
      <c r="C3923" t="n">
        <v>417.2</v>
      </c>
      <c r="D3923" t="n">
        <v>836.9</v>
      </c>
      <c r="E3923" t="n">
        <v>5.3</v>
      </c>
      <c r="F3923" t="n">
        <v>10.8</v>
      </c>
      <c r="G3923" t="n">
        <v>0.4985063926395029</v>
      </c>
      <c r="H3923" t="n">
        <v>0.5014936073604971</v>
      </c>
      <c r="I3923" t="n">
        <v>0.4907407407407407</v>
      </c>
      <c r="J3923" t="n">
        <v>0.5092592592592593</v>
      </c>
      <c r="K3923" t="n">
        <v>0.2446373963879042</v>
      </c>
      <c r="L3923" t="n">
        <v>0.2461033443528365</v>
      </c>
      <c r="M3923" t="n">
        <v>0.5092592592592593</v>
      </c>
    </row>
    <row r="3924">
      <c r="A3924" s="323" t="n">
        <v>46268.4175462963</v>
      </c>
      <c r="B3924" s="82" t="n">
        <v>46268</v>
      </c>
      <c r="C3924" t="n">
        <v>409.3</v>
      </c>
      <c r="D3924" t="n">
        <v>832.4</v>
      </c>
      <c r="E3924" t="n">
        <v>5.4</v>
      </c>
      <c r="F3924" t="n">
        <v>10.7</v>
      </c>
      <c r="G3924" t="n">
        <v>0.4917107160019222</v>
      </c>
      <c r="H3924" t="n">
        <v>0.5082892839980778</v>
      </c>
      <c r="I3924" t="n">
        <v>0.5046728971962617</v>
      </c>
      <c r="J3924" t="n">
        <v>0.4953271028037383</v>
      </c>
      <c r="K3924" t="n">
        <v>0.2481530716271383</v>
      </c>
      <c r="L3924" t="n">
        <v>0.2565198255691234</v>
      </c>
      <c r="M3924" t="n">
        <v>0.4953271028037383</v>
      </c>
    </row>
    <row r="3925">
      <c r="A3925" s="323" t="n">
        <v>46268.46586805556</v>
      </c>
      <c r="B3925" s="82" t="n">
        <v>46268</v>
      </c>
      <c r="C3925" t="n">
        <v>424.6</v>
      </c>
      <c r="D3925" t="n">
        <v>847.3</v>
      </c>
      <c r="E3925" t="n">
        <v>5.4</v>
      </c>
      <c r="F3925" t="n">
        <v>11</v>
      </c>
      <c r="G3925" t="n">
        <v>0.5011212085447894</v>
      </c>
      <c r="H3925" t="n">
        <v>0.4988787914552106</v>
      </c>
      <c r="I3925" t="n">
        <v>0.490909090909091</v>
      </c>
      <c r="J3925" t="n">
        <v>0.509090909090909</v>
      </c>
      <c r="K3925" t="n">
        <v>0.2460049569219875</v>
      </c>
      <c r="L3925" t="n">
        <v>0.2449041339871034</v>
      </c>
      <c r="M3925" t="n">
        <v>0.509090909090909</v>
      </c>
    </row>
    <row r="3926">
      <c r="A3926" s="323" t="n">
        <v>46268.49574074074</v>
      </c>
      <c r="B3926" s="82" t="n">
        <v>46268</v>
      </c>
      <c r="C3926" t="n">
        <v>416.3</v>
      </c>
      <c r="D3926" t="n">
        <v>844.2</v>
      </c>
      <c r="E3926" t="n">
        <v>5.4</v>
      </c>
      <c r="F3926" t="n">
        <v>10.9</v>
      </c>
      <c r="G3926" t="n">
        <v>0.4931295901445155</v>
      </c>
      <c r="H3926" t="n">
        <v>0.5068704098554845</v>
      </c>
      <c r="I3926" t="n">
        <v>0.4954128440366973</v>
      </c>
      <c r="J3926" t="n">
        <v>0.5045871559633027</v>
      </c>
      <c r="K3926" t="n">
        <v>0.2443027327321453</v>
      </c>
      <c r="L3926" t="n">
        <v>0.251110111304552</v>
      </c>
      <c r="M3926" t="n">
        <v>0.5045871559633027</v>
      </c>
    </row>
    <row r="3927">
      <c r="A3927" s="323" t="n">
        <v>46270.46165509259</v>
      </c>
      <c r="B3927" s="82" t="n">
        <v>46270</v>
      </c>
      <c r="C3927" t="n">
        <v>416.3</v>
      </c>
      <c r="D3927" t="n">
        <v>865.6</v>
      </c>
      <c r="E3927" t="n">
        <v>5.4</v>
      </c>
      <c r="F3927" t="n">
        <v>10.7</v>
      </c>
      <c r="G3927" t="n">
        <v>0.4809380776340111</v>
      </c>
      <c r="H3927" t="n">
        <v>0.5190619223659889</v>
      </c>
      <c r="I3927" t="n">
        <v>0.5046728971962617</v>
      </c>
      <c r="J3927" t="n">
        <v>0.4953271028037383</v>
      </c>
      <c r="K3927" t="n">
        <v>0.242716413011557</v>
      </c>
      <c r="L3927" t="n">
        <v>0.2619564841847047</v>
      </c>
      <c r="M3927" t="n">
        <v>0.4953271028037383</v>
      </c>
    </row>
    <row r="3928">
      <c r="A3928" s="323" t="n">
        <v>46271.27760416667</v>
      </c>
      <c r="B3928" s="82" t="n">
        <v>46271</v>
      </c>
      <c r="C3928" t="n">
        <v>443.5</v>
      </c>
      <c r="D3928" t="n">
        <v>885.7</v>
      </c>
      <c r="E3928" t="n">
        <v>5.4</v>
      </c>
      <c r="F3928" t="n">
        <v>10.5</v>
      </c>
      <c r="G3928" t="n">
        <v>0.5007338828045613</v>
      </c>
      <c r="H3928" t="n">
        <v>0.4992661171954387</v>
      </c>
      <c r="I3928" t="n">
        <v>0.5142857142857143</v>
      </c>
      <c r="J3928" t="n">
        <v>0.4857142857142857</v>
      </c>
      <c r="K3928" t="n">
        <v>0.257520282585203</v>
      </c>
      <c r="L3928" t="n">
        <v>0.2567654317005114</v>
      </c>
      <c r="M3928" t="n">
        <v>0.4857142857142857</v>
      </c>
    </row>
    <row r="3929">
      <c r="A3929" s="323" t="n">
        <v>46271.31702546297</v>
      </c>
      <c r="B3929" s="82" t="n">
        <v>46271</v>
      </c>
      <c r="C3929" t="n">
        <v>396.5</v>
      </c>
      <c r="D3929" t="n">
        <v>816.5</v>
      </c>
      <c r="E3929" t="n">
        <v>5.4</v>
      </c>
      <c r="F3929" t="n">
        <v>10.9</v>
      </c>
      <c r="G3929" t="n">
        <v>0.4856093080220453</v>
      </c>
      <c r="H3929" t="n">
        <v>0.5143906919779547</v>
      </c>
      <c r="I3929" t="n">
        <v>0.4954128440366973</v>
      </c>
      <c r="J3929" t="n">
        <v>0.5045871559633027</v>
      </c>
      <c r="K3929" t="n">
        <v>0.240577088377894</v>
      </c>
      <c r="L3929" t="n">
        <v>0.2548357556588033</v>
      </c>
      <c r="M3929" t="n">
        <v>0.5045871559633027</v>
      </c>
    </row>
    <row r="3930">
      <c r="A3930" s="323" t="n">
        <v>46271.43037037037</v>
      </c>
      <c r="B3930" s="82" t="n">
        <v>46271</v>
      </c>
      <c r="C3930" t="n">
        <v>396.1</v>
      </c>
      <c r="D3930" t="n">
        <v>836.8</v>
      </c>
      <c r="E3930" t="n">
        <v>5.4</v>
      </c>
      <c r="F3930" t="n">
        <v>10.8</v>
      </c>
      <c r="G3930" t="n">
        <v>0.4733508604206502</v>
      </c>
      <c r="H3930" t="n">
        <v>0.5266491395793499</v>
      </c>
      <c r="I3930" t="n">
        <v>0.5</v>
      </c>
      <c r="J3930" t="n">
        <v>0.5</v>
      </c>
      <c r="K3930" t="n">
        <v>0.2366754302103251</v>
      </c>
      <c r="L3930" t="n">
        <v>0.2633245697896749</v>
      </c>
      <c r="M3930" t="n">
        <v>0.5</v>
      </c>
    </row>
    <row r="3931">
      <c r="A3931" s="323" t="n">
        <v>46271.47146990741</v>
      </c>
      <c r="B3931" s="82" t="n">
        <v>46271</v>
      </c>
      <c r="C3931" t="n">
        <v>395.8</v>
      </c>
      <c r="D3931" t="n">
        <v>827.2</v>
      </c>
      <c r="E3931" t="n">
        <v>5.4</v>
      </c>
      <c r="F3931" t="n">
        <v>10.4</v>
      </c>
      <c r="G3931" t="n">
        <v>0.4784816247582205</v>
      </c>
      <c r="H3931" t="n">
        <v>0.5215183752417795</v>
      </c>
      <c r="I3931" t="n">
        <v>0.5192307692307693</v>
      </c>
      <c r="J3931" t="n">
        <v>0.4807692307692307</v>
      </c>
      <c r="K3931" t="n">
        <v>0.2484423820859991</v>
      </c>
      <c r="L3931" t="n">
        <v>0.2707883871447701</v>
      </c>
      <c r="M3931" t="n">
        <v>0.4807692307692307</v>
      </c>
    </row>
    <row r="3932">
      <c r="A3932" s="323" t="n">
        <v>46271.50745370371</v>
      </c>
      <c r="B3932" s="82" t="n">
        <v>46271</v>
      </c>
      <c r="C3932" t="n">
        <v>398.5</v>
      </c>
      <c r="D3932" t="n">
        <v>832.6</v>
      </c>
      <c r="E3932" t="n">
        <v>5.4</v>
      </c>
      <c r="F3932" t="n">
        <v>10.5</v>
      </c>
      <c r="G3932" t="n">
        <v>0.4786211866442469</v>
      </c>
      <c r="H3932" t="n">
        <v>0.5213788133557531</v>
      </c>
      <c r="I3932" t="n">
        <v>0.5142857142857143</v>
      </c>
      <c r="J3932" t="n">
        <v>0.4857142857142857</v>
      </c>
      <c r="K3932" t="n">
        <v>0.2461480388456127</v>
      </c>
      <c r="L3932" t="n">
        <v>0.2681376754401016</v>
      </c>
      <c r="M3932" t="n">
        <v>0.4857142857142857</v>
      </c>
    </row>
    <row r="3933">
      <c r="A3933" s="323" t="n">
        <v>46272.2578587963</v>
      </c>
      <c r="B3933" s="82" t="n">
        <v>46272</v>
      </c>
      <c r="C3933" t="n">
        <v>418.3</v>
      </c>
      <c r="D3933" t="n">
        <v>840.3</v>
      </c>
      <c r="E3933" t="n">
        <v>5.5</v>
      </c>
      <c r="F3933" t="n">
        <v>10.9</v>
      </c>
      <c r="G3933" t="n">
        <v>0.4977984053314293</v>
      </c>
      <c r="H3933" t="n">
        <v>0.5022015946685707</v>
      </c>
      <c r="I3933" t="n">
        <v>0.5045871559633027</v>
      </c>
      <c r="J3933" t="n">
        <v>0.4954128440366973</v>
      </c>
      <c r="K3933" t="n">
        <v>0.2511826815892533</v>
      </c>
      <c r="L3933" t="n">
        <v>0.2534044743740494</v>
      </c>
      <c r="M3933" t="n">
        <v>0.4954128440366973</v>
      </c>
    </row>
    <row r="3934">
      <c r="A3934" s="323" t="n">
        <v>46272.29975694444</v>
      </c>
      <c r="B3934" s="82" t="n">
        <v>46272</v>
      </c>
      <c r="C3934" t="n">
        <v>420.6</v>
      </c>
      <c r="D3934" t="n">
        <v>845.1</v>
      </c>
      <c r="E3934" t="n">
        <v>5.5</v>
      </c>
      <c r="F3934" t="n">
        <v>10.8</v>
      </c>
      <c r="G3934" t="n">
        <v>0.4976925807596734</v>
      </c>
      <c r="H3934" t="n">
        <v>0.5023074192403266</v>
      </c>
      <c r="I3934" t="n">
        <v>0.5092592592592592</v>
      </c>
      <c r="J3934" t="n">
        <v>0.4907407407407408</v>
      </c>
      <c r="K3934" t="n">
        <v>0.2534545550165003</v>
      </c>
      <c r="L3934" t="n">
        <v>0.2558047042427589</v>
      </c>
      <c r="M3934" t="n">
        <v>0.4907407407407408</v>
      </c>
    </row>
    <row r="3935">
      <c r="A3935" s="323" t="n">
        <v>46272.33797453704</v>
      </c>
      <c r="B3935" s="82" t="n">
        <v>46272</v>
      </c>
      <c r="C3935" t="n">
        <v>415.6</v>
      </c>
      <c r="D3935" t="n">
        <v>847.3</v>
      </c>
      <c r="E3935" t="n">
        <v>5.5</v>
      </c>
      <c r="F3935" t="n">
        <v>10.7</v>
      </c>
      <c r="G3935" t="n">
        <v>0.4904992328573115</v>
      </c>
      <c r="H3935" t="n">
        <v>0.5095007671426884</v>
      </c>
      <c r="I3935" t="n">
        <v>0.5140186915887851</v>
      </c>
      <c r="J3935" t="n">
        <v>0.4859813084112149</v>
      </c>
      <c r="K3935" t="n">
        <v>0.2521257738986181</v>
      </c>
      <c r="L3935" t="n">
        <v>0.261892917690167</v>
      </c>
      <c r="M3935" t="n">
        <v>0.4859813084112149</v>
      </c>
    </row>
    <row r="3936">
      <c r="A3936" s="323" t="n">
        <v>46272.37739583333</v>
      </c>
      <c r="B3936" s="82" t="n">
        <v>46272</v>
      </c>
      <c r="C3936" t="n">
        <v>386.7</v>
      </c>
      <c r="D3936" t="n">
        <v>857.5</v>
      </c>
      <c r="E3936" t="n">
        <v>5.4</v>
      </c>
      <c r="F3936" t="n">
        <v>10.8</v>
      </c>
      <c r="G3936" t="n">
        <v>0.4509620991253644</v>
      </c>
      <c r="H3936" t="n">
        <v>0.5490379008746356</v>
      </c>
      <c r="I3936" t="n">
        <v>0.5</v>
      </c>
      <c r="J3936" t="n">
        <v>0.5</v>
      </c>
      <c r="K3936" t="n">
        <v>0.2254810495626822</v>
      </c>
      <c r="L3936" t="n">
        <v>0.2745189504373178</v>
      </c>
      <c r="M3936" t="n">
        <v>0.5</v>
      </c>
    </row>
    <row r="3937">
      <c r="A3937" s="323" t="n">
        <v>46272.44577546296</v>
      </c>
      <c r="B3937" s="82" t="n">
        <v>46272</v>
      </c>
      <c r="C3937" t="n">
        <v>394.5</v>
      </c>
      <c r="D3937" t="n">
        <v>825.7</v>
      </c>
      <c r="E3937" t="n">
        <v>5.4</v>
      </c>
      <c r="F3937" t="n">
        <v>10.7</v>
      </c>
      <c r="G3937" t="n">
        <v>0.4777764321182027</v>
      </c>
      <c r="H3937" t="n">
        <v>0.5222235678817972</v>
      </c>
      <c r="I3937" t="n">
        <v>0.5046728971962617</v>
      </c>
      <c r="J3937" t="n">
        <v>0.4953271028037383</v>
      </c>
      <c r="K3937" t="n">
        <v>0.2411208162091864</v>
      </c>
      <c r="L3937" t="n">
        <v>0.2635520809870753</v>
      </c>
      <c r="M3937" t="n">
        <v>0.4953271028037383</v>
      </c>
    </row>
    <row r="3938">
      <c r="A3938" s="323" t="n">
        <v>46272.47394675926</v>
      </c>
      <c r="B3938" s="82" t="n">
        <v>46272</v>
      </c>
      <c r="C3938" t="n">
        <v>400.2</v>
      </c>
      <c r="D3938" t="n">
        <v>832.4</v>
      </c>
      <c r="E3938" t="n">
        <v>5.4</v>
      </c>
      <c r="F3938" t="n">
        <v>10.6</v>
      </c>
      <c r="G3938" t="n">
        <v>0.4807784718885151</v>
      </c>
      <c r="H3938" t="n">
        <v>0.5192215281114848</v>
      </c>
      <c r="I3938" t="n">
        <v>0.5094339622641509</v>
      </c>
      <c r="J3938" t="n">
        <v>0.490566037735849</v>
      </c>
      <c r="K3938" t="n">
        <v>0.24492488190547</v>
      </c>
      <c r="L3938" t="n">
        <v>0.2645090803586809</v>
      </c>
      <c r="M3938" t="n">
        <v>0.490566037735849</v>
      </c>
    </row>
    <row r="3939">
      <c r="A3939" s="323" t="n">
        <v>46272.50693287037</v>
      </c>
      <c r="B3939" s="82" t="n">
        <v>46272</v>
      </c>
      <c r="C3939" t="n">
        <v>421.4</v>
      </c>
      <c r="D3939" t="n">
        <v>847.7</v>
      </c>
      <c r="E3939" t="n">
        <v>5.4</v>
      </c>
      <c r="F3939" t="n">
        <v>10.8</v>
      </c>
      <c r="G3939" t="n">
        <v>0.4971098265895953</v>
      </c>
      <c r="H3939" t="n">
        <v>0.5028901734104047</v>
      </c>
      <c r="I3939" t="n">
        <v>0.5</v>
      </c>
      <c r="J3939" t="n">
        <v>0.5</v>
      </c>
      <c r="K3939" t="n">
        <v>0.2485549132947977</v>
      </c>
      <c r="L3939" t="n">
        <v>0.2514450867052023</v>
      </c>
      <c r="M3939" t="n">
        <v>0.5</v>
      </c>
    </row>
    <row r="3940">
      <c r="A3940" s="323" t="n">
        <v>46273.27909722222</v>
      </c>
      <c r="B3940" s="82" t="n">
        <v>46273</v>
      </c>
      <c r="C3940" t="n">
        <v>401.5</v>
      </c>
      <c r="D3940" t="n">
        <v>852.6</v>
      </c>
      <c r="E3940" t="n">
        <v>5.3</v>
      </c>
      <c r="F3940" t="n">
        <v>10.3</v>
      </c>
      <c r="G3940" t="n">
        <v>0.4709125029322074</v>
      </c>
      <c r="H3940" t="n">
        <v>0.5290874970677927</v>
      </c>
      <c r="I3940" t="n">
        <v>0.5145631067961165</v>
      </c>
      <c r="J3940" t="n">
        <v>0.4854368932038836</v>
      </c>
      <c r="K3940" t="n">
        <v>0.242314200537932</v>
      </c>
      <c r="L3940" t="n">
        <v>0.2722489062581846</v>
      </c>
      <c r="M3940" t="n">
        <v>0.4854368932038836</v>
      </c>
    </row>
    <row r="3941">
      <c r="A3941" s="323" t="n">
        <v>46273.32336805556</v>
      </c>
      <c r="B3941" s="82" t="n">
        <v>46273</v>
      </c>
      <c r="C3941" t="n">
        <v>374.5</v>
      </c>
      <c r="D3941" t="n">
        <v>848.2</v>
      </c>
      <c r="E3941" t="n">
        <v>5.5</v>
      </c>
      <c r="F3941" t="n">
        <v>10.2</v>
      </c>
      <c r="G3941" t="n">
        <v>0.4415232256543268</v>
      </c>
      <c r="H3941" t="n">
        <v>0.5584767743456732</v>
      </c>
      <c r="I3941" t="n">
        <v>0.5392156862745099</v>
      </c>
      <c r="J3941" t="n">
        <v>0.4607843137254902</v>
      </c>
      <c r="K3941" t="n">
        <v>0.2380762491273331</v>
      </c>
      <c r="L3941" t="n">
        <v>0.3011394371471768</v>
      </c>
      <c r="M3941" t="n">
        <v>0.4607843137254902</v>
      </c>
    </row>
    <row r="3942">
      <c r="A3942" s="323" t="n">
        <v>46273.36016203704</v>
      </c>
      <c r="B3942" s="82" t="n">
        <v>46273</v>
      </c>
      <c r="C3942" t="n">
        <v>410.8</v>
      </c>
      <c r="D3942" t="n">
        <v>865.2</v>
      </c>
      <c r="E3942" t="n">
        <v>5.4</v>
      </c>
      <c r="F3942" t="n">
        <v>10.7</v>
      </c>
      <c r="G3942" t="n">
        <v>0.4748035136384651</v>
      </c>
      <c r="H3942" t="n">
        <v>0.5251964863615349</v>
      </c>
      <c r="I3942" t="n">
        <v>0.5046728971962617</v>
      </c>
      <c r="J3942" t="n">
        <v>0.4953271028037383</v>
      </c>
      <c r="K3942" t="n">
        <v>0.239620464826889</v>
      </c>
      <c r="L3942" t="n">
        <v>0.2650524323693728</v>
      </c>
      <c r="M3942" t="n">
        <v>0.4953271028037383</v>
      </c>
    </row>
    <row r="3943">
      <c r="A3943" s="323" t="n">
        <v>46273.38752314815</v>
      </c>
      <c r="B3943" s="82" t="n">
        <v>46273</v>
      </c>
      <c r="C3943" t="n">
        <v>410.2</v>
      </c>
      <c r="D3943" t="n">
        <v>842.3</v>
      </c>
      <c r="E3943" t="n">
        <v>5.4</v>
      </c>
      <c r="F3943" t="n">
        <v>10.7</v>
      </c>
      <c r="G3943" t="n">
        <v>0.4869998812774546</v>
      </c>
      <c r="H3943" t="n">
        <v>0.5130001187225454</v>
      </c>
      <c r="I3943" t="n">
        <v>0.5046728971962617</v>
      </c>
      <c r="J3943" t="n">
        <v>0.4953271028037383</v>
      </c>
      <c r="K3943" t="n">
        <v>0.2457756410185285</v>
      </c>
      <c r="L3943" t="n">
        <v>0.2588972561777332</v>
      </c>
      <c r="M3943" t="n">
        <v>0.4953271028037383</v>
      </c>
    </row>
    <row r="3944">
      <c r="A3944" s="323" t="n">
        <v>46273.43103009259</v>
      </c>
      <c r="B3944" s="82" t="n">
        <v>46273</v>
      </c>
      <c r="C3944" t="n">
        <v>380.6</v>
      </c>
      <c r="D3944" t="n">
        <v>829.7</v>
      </c>
      <c r="E3944" t="n">
        <v>5.4</v>
      </c>
      <c r="F3944" t="n">
        <v>11</v>
      </c>
      <c r="G3944" t="n">
        <v>0.4587200192840786</v>
      </c>
      <c r="H3944" t="n">
        <v>0.5412799807159214</v>
      </c>
      <c r="I3944" t="n">
        <v>0.490909090909091</v>
      </c>
      <c r="J3944" t="n">
        <v>0.509090909090909</v>
      </c>
      <c r="K3944" t="n">
        <v>0.2251898276485477</v>
      </c>
      <c r="L3944" t="n">
        <v>0.2657192632605433</v>
      </c>
      <c r="M3944" t="n">
        <v>0.509090909090909</v>
      </c>
    </row>
    <row r="3945">
      <c r="A3945" s="323" t="n">
        <v>46273.46285879629</v>
      </c>
      <c r="B3945" s="82" t="n">
        <v>46273</v>
      </c>
      <c r="C3945" t="n">
        <v>392.5</v>
      </c>
      <c r="D3945" t="n">
        <v>849.9</v>
      </c>
      <c r="E3945" t="n">
        <v>5.4</v>
      </c>
      <c r="F3945" t="n">
        <v>10.4</v>
      </c>
      <c r="G3945" t="n">
        <v>0.4618190375338275</v>
      </c>
      <c r="H3945" t="n">
        <v>0.5381809624661725</v>
      </c>
      <c r="I3945" t="n">
        <v>0.5192307692307693</v>
      </c>
      <c r="J3945" t="n">
        <v>0.4807692307692307</v>
      </c>
      <c r="K3945" t="n">
        <v>0.2397906541041028</v>
      </c>
      <c r="L3945" t="n">
        <v>0.2794401151266666</v>
      </c>
      <c r="M3945" t="n">
        <v>0.4807692307692307</v>
      </c>
    </row>
    <row r="3946">
      <c r="A3946" s="323" t="n">
        <v>46273.49965277778</v>
      </c>
      <c r="B3946" s="82" t="n">
        <v>46273</v>
      </c>
      <c r="C3946" t="n">
        <v>405.2</v>
      </c>
      <c r="D3946" t="n">
        <v>850.9</v>
      </c>
      <c r="E3946" t="n">
        <v>5.4</v>
      </c>
      <c r="F3946" t="n">
        <v>10.6</v>
      </c>
      <c r="G3946" t="n">
        <v>0.4762016688212481</v>
      </c>
      <c r="H3946" t="n">
        <v>0.523798331178752</v>
      </c>
      <c r="I3946" t="n">
        <v>0.5094339622641509</v>
      </c>
      <c r="J3946" t="n">
        <v>0.490566037735849</v>
      </c>
      <c r="K3946" t="n">
        <v>0.2425933029844094</v>
      </c>
      <c r="L3946" t="n">
        <v>0.2668406592797415</v>
      </c>
      <c r="M3946" t="n">
        <v>0.490566037735849</v>
      </c>
    </row>
    <row r="3947">
      <c r="A3947" s="323" t="n">
        <v>46274.2697337963</v>
      </c>
      <c r="B3947" s="82" t="n">
        <v>46274</v>
      </c>
      <c r="C3947" t="n">
        <v>430.5</v>
      </c>
      <c r="D3947" t="n">
        <v>835.9</v>
      </c>
      <c r="E3947" t="n">
        <v>5.3</v>
      </c>
      <c r="F3947" t="n">
        <v>10.5</v>
      </c>
      <c r="G3947" t="n">
        <v>0.5150137576265104</v>
      </c>
      <c r="H3947" t="n">
        <v>0.4849862423734896</v>
      </c>
      <c r="I3947" t="n">
        <v>0.5047619047619047</v>
      </c>
      <c r="J3947" t="n">
        <v>0.4952380952380953</v>
      </c>
      <c r="K3947" t="n">
        <v>0.2599593252781433</v>
      </c>
      <c r="L3947" t="n">
        <v>0.2448025794837614</v>
      </c>
      <c r="M3947" t="n">
        <v>0.4952380952380953</v>
      </c>
    </row>
    <row r="3948">
      <c r="A3948" s="323" t="n">
        <v>46274.30201388889</v>
      </c>
      <c r="B3948" s="82" t="n">
        <v>46274</v>
      </c>
      <c r="C3948" t="n">
        <v>410.3</v>
      </c>
      <c r="D3948" t="n">
        <v>848.4</v>
      </c>
      <c r="E3948" t="n">
        <v>5.3</v>
      </c>
      <c r="F3948" t="n">
        <v>10.8</v>
      </c>
      <c r="G3948" t="n">
        <v>0.4836162187647337</v>
      </c>
      <c r="H3948" t="n">
        <v>0.5163837812352664</v>
      </c>
      <c r="I3948" t="n">
        <v>0.4907407407407407</v>
      </c>
      <c r="J3948" t="n">
        <v>0.5092592592592593</v>
      </c>
      <c r="K3948" t="n">
        <v>0.2373301814308415</v>
      </c>
      <c r="L3948" t="n">
        <v>0.2534105593098993</v>
      </c>
      <c r="M3948" t="n">
        <v>0.5092592592592593</v>
      </c>
    </row>
    <row r="3949">
      <c r="A3949" s="323" t="n">
        <v>46274.32990740741</v>
      </c>
      <c r="B3949" s="82" t="n">
        <v>46274</v>
      </c>
      <c r="C3949" t="n">
        <v>384.8</v>
      </c>
      <c r="D3949" t="n">
        <v>838.4</v>
      </c>
      <c r="E3949" t="n">
        <v>5.6</v>
      </c>
      <c r="F3949" t="n">
        <v>10.9</v>
      </c>
      <c r="G3949" t="n">
        <v>0.458969465648855</v>
      </c>
      <c r="H3949" t="n">
        <v>0.541030534351145</v>
      </c>
      <c r="I3949" t="n">
        <v>0.5137614678899082</v>
      </c>
      <c r="J3949" t="n">
        <v>0.4862385321100918</v>
      </c>
      <c r="K3949" t="n">
        <v>0.2358008263884025</v>
      </c>
      <c r="L3949" t="n">
        <v>0.2779606415015056</v>
      </c>
      <c r="M3949" t="n">
        <v>0.4862385321100918</v>
      </c>
    </row>
    <row r="3950">
      <c r="A3950" s="323" t="n">
        <v>46274.38204861111</v>
      </c>
      <c r="B3950" s="82" t="n">
        <v>46274</v>
      </c>
      <c r="C3950" t="n">
        <v>385.4</v>
      </c>
      <c r="D3950" t="n">
        <v>820</v>
      </c>
      <c r="E3950" t="n">
        <v>5.3</v>
      </c>
      <c r="F3950" t="n">
        <v>10.7</v>
      </c>
      <c r="G3950" t="n">
        <v>0.47</v>
      </c>
      <c r="H3950" t="n">
        <v>0.53</v>
      </c>
      <c r="I3950" t="n">
        <v>0.4953271028037383</v>
      </c>
      <c r="J3950" t="n">
        <v>0.5046728971962616</v>
      </c>
      <c r="K3950" t="n">
        <v>0.232803738317757</v>
      </c>
      <c r="L3950" t="n">
        <v>0.2625233644859813</v>
      </c>
      <c r="M3950" t="n">
        <v>0.5046728971962616</v>
      </c>
    </row>
    <row r="3951">
      <c r="A3951" s="323" t="n">
        <v>46274.44513888889</v>
      </c>
      <c r="B3951" s="82" t="n">
        <v>46274</v>
      </c>
      <c r="C3951" t="n">
        <v>404.8</v>
      </c>
      <c r="D3951" t="n">
        <v>875.3</v>
      </c>
      <c r="E3951" t="n">
        <v>5.6</v>
      </c>
      <c r="F3951" t="n">
        <v>10.8</v>
      </c>
      <c r="G3951" t="n">
        <v>0.462470010282189</v>
      </c>
      <c r="H3951" t="n">
        <v>0.537529989717811</v>
      </c>
      <c r="I3951" t="n">
        <v>0.5185185185185185</v>
      </c>
      <c r="J3951" t="n">
        <v>0.4814814814814816</v>
      </c>
      <c r="K3951" t="n">
        <v>0.2397992645907646</v>
      </c>
      <c r="L3951" t="n">
        <v>0.2787192539277538</v>
      </c>
      <c r="M3951" t="n">
        <v>0.4814814814814816</v>
      </c>
    </row>
    <row r="3952">
      <c r="A3952" s="323" t="n">
        <v>46274.47071759259</v>
      </c>
      <c r="B3952" s="82" t="n">
        <v>46274</v>
      </c>
      <c r="C3952" t="n">
        <v>403.9</v>
      </c>
      <c r="D3952" t="n">
        <v>876.9</v>
      </c>
      <c r="E3952" t="n">
        <v>5.4</v>
      </c>
      <c r="F3952" t="n">
        <v>10.9</v>
      </c>
      <c r="G3952" t="n">
        <v>0.4605998403466758</v>
      </c>
      <c r="H3952" t="n">
        <v>0.5394001596533242</v>
      </c>
      <c r="I3952" t="n">
        <v>0.4954128440366973</v>
      </c>
      <c r="J3952" t="n">
        <v>0.5045871559633027</v>
      </c>
      <c r="K3952" t="n">
        <v>0.2281870768689954</v>
      </c>
      <c r="L3952" t="n">
        <v>0.2672257671677019</v>
      </c>
      <c r="M3952" t="n">
        <v>0.5045871559633027</v>
      </c>
    </row>
    <row r="3953">
      <c r="A3953" s="323" t="n">
        <v>46274.50575231481</v>
      </c>
      <c r="B3953" s="82" t="n">
        <v>46274</v>
      </c>
      <c r="C3953" t="n">
        <v>403.9</v>
      </c>
      <c r="D3953" t="n">
        <v>887.5</v>
      </c>
      <c r="E3953" t="n">
        <v>5.7</v>
      </c>
      <c r="F3953" t="n">
        <v>10.8</v>
      </c>
      <c r="G3953" t="n">
        <v>0.4550985915492958</v>
      </c>
      <c r="H3953" t="n">
        <v>0.5449014084507042</v>
      </c>
      <c r="I3953" t="n">
        <v>0.5277777777777778</v>
      </c>
      <c r="J3953" t="n">
        <v>0.4722222222222223</v>
      </c>
      <c r="K3953" t="n">
        <v>0.2401909233176839</v>
      </c>
      <c r="L3953" t="n">
        <v>0.2875868544600939</v>
      </c>
      <c r="M3953" t="n">
        <v>0.4722222222222223</v>
      </c>
    </row>
    <row r="3954">
      <c r="A3954" s="323" t="n">
        <v>46275.27322916667</v>
      </c>
      <c r="B3954" s="82" t="n">
        <v>46275</v>
      </c>
      <c r="C3954" t="n">
        <v>405.6</v>
      </c>
      <c r="D3954" t="n">
        <v>843.2</v>
      </c>
      <c r="E3954" t="n">
        <v>5.6</v>
      </c>
      <c r="F3954" t="n">
        <v>10.8</v>
      </c>
      <c r="G3954" t="n">
        <v>0.4810246679316888</v>
      </c>
      <c r="H3954" t="n">
        <v>0.5189753320683111</v>
      </c>
      <c r="I3954" t="n">
        <v>0.5185185185185185</v>
      </c>
      <c r="J3954" t="n">
        <v>0.4814814814814816</v>
      </c>
      <c r="K3954" t="n">
        <v>0.2494201981868016</v>
      </c>
      <c r="L3954" t="n">
        <v>0.2690983203317169</v>
      </c>
      <c r="M3954" t="n">
        <v>0.4814814814814816</v>
      </c>
    </row>
    <row r="3955">
      <c r="A3955" s="323" t="n">
        <v>46275.31600694444</v>
      </c>
      <c r="B3955" s="82" t="n">
        <v>46275</v>
      </c>
      <c r="C3955" t="n">
        <v>401.2</v>
      </c>
      <c r="D3955" t="n">
        <v>847.5</v>
      </c>
      <c r="E3955" t="n">
        <v>5.4</v>
      </c>
      <c r="F3955" t="n">
        <v>10.8</v>
      </c>
      <c r="G3955" t="n">
        <v>0.4733923303834808</v>
      </c>
      <c r="H3955" t="n">
        <v>0.5266076696165192</v>
      </c>
      <c r="I3955" t="n">
        <v>0.5</v>
      </c>
      <c r="J3955" t="n">
        <v>0.5</v>
      </c>
      <c r="K3955" t="n">
        <v>0.2366961651917404</v>
      </c>
      <c r="L3955" t="n">
        <v>0.2633038348082596</v>
      </c>
      <c r="M3955" t="n">
        <v>0.5</v>
      </c>
    </row>
    <row r="3956">
      <c r="A3956" s="323" t="n">
        <v>46275.38800925926</v>
      </c>
      <c r="B3956" s="82" t="n">
        <v>46275</v>
      </c>
      <c r="C3956" t="n">
        <v>397.5</v>
      </c>
      <c r="D3956" t="n">
        <v>839.6</v>
      </c>
      <c r="E3956" t="n">
        <v>5.4</v>
      </c>
      <c r="F3956" t="n">
        <v>10.8</v>
      </c>
      <c r="G3956" t="n">
        <v>0.4734397332062887</v>
      </c>
      <c r="H3956" t="n">
        <v>0.5265602667937113</v>
      </c>
      <c r="I3956" t="n">
        <v>0.5</v>
      </c>
      <c r="J3956" t="n">
        <v>0.5</v>
      </c>
      <c r="K3956" t="n">
        <v>0.2367198666031443</v>
      </c>
      <c r="L3956" t="n">
        <v>0.2632801333968556</v>
      </c>
      <c r="M3956" t="n">
        <v>0.5</v>
      </c>
    </row>
    <row r="3957">
      <c r="A3957" s="323" t="n">
        <v>46276.26997685185</v>
      </c>
      <c r="B3957" s="82" t="n">
        <v>46276</v>
      </c>
      <c r="C3957" t="n">
        <v>420.5</v>
      </c>
      <c r="D3957" t="n">
        <v>860.1</v>
      </c>
      <c r="E3957" t="n">
        <v>5.6</v>
      </c>
      <c r="F3957" t="n">
        <v>11.2</v>
      </c>
      <c r="G3957" t="n">
        <v>0.48889663992559</v>
      </c>
      <c r="H3957" t="n">
        <v>0.5111033600744099</v>
      </c>
      <c r="I3957" t="n">
        <v>0.5</v>
      </c>
      <c r="J3957" t="n">
        <v>0.5</v>
      </c>
      <c r="K3957" t="n">
        <v>0.244448319962795</v>
      </c>
      <c r="L3957" t="n">
        <v>0.255551680037205</v>
      </c>
      <c r="M3957" t="n">
        <v>0.5</v>
      </c>
    </row>
    <row r="3958">
      <c r="A3958" s="323" t="n">
        <v>46276.33365740741</v>
      </c>
      <c r="B3958" s="82" t="n">
        <v>46276</v>
      </c>
      <c r="C3958" t="n">
        <v>412.4</v>
      </c>
      <c r="D3958" t="n">
        <v>855.3</v>
      </c>
      <c r="E3958" t="n">
        <v>5.5</v>
      </c>
      <c r="F3958" t="n">
        <v>10.9</v>
      </c>
      <c r="G3958" t="n">
        <v>0.4821699988308196</v>
      </c>
      <c r="H3958" t="n">
        <v>0.5178300011691804</v>
      </c>
      <c r="I3958" t="n">
        <v>0.5045871559633027</v>
      </c>
      <c r="J3958" t="n">
        <v>0.4954128440366973</v>
      </c>
      <c r="K3958" t="n">
        <v>0.2432967884008722</v>
      </c>
      <c r="L3958" t="n">
        <v>0.2612903675624305</v>
      </c>
      <c r="M3958" t="n">
        <v>0.4954128440366973</v>
      </c>
    </row>
    <row r="3959">
      <c r="A3959" s="323" t="n">
        <v>46276.3794212963</v>
      </c>
      <c r="B3959" s="82" t="n">
        <v>46276</v>
      </c>
      <c r="C3959" t="n">
        <v>406.5</v>
      </c>
      <c r="D3959" t="n">
        <v>848.4</v>
      </c>
      <c r="E3959" t="n">
        <v>5.4</v>
      </c>
      <c r="F3959" t="n">
        <v>10.5</v>
      </c>
      <c r="G3959" t="n">
        <v>0.4791371994342292</v>
      </c>
      <c r="H3959" t="n">
        <v>0.5208628005657708</v>
      </c>
      <c r="I3959" t="n">
        <v>0.5142857142857143</v>
      </c>
      <c r="J3959" t="n">
        <v>0.4857142857142857</v>
      </c>
      <c r="K3959" t="n">
        <v>0.2464134168518893</v>
      </c>
      <c r="L3959" t="n">
        <v>0.267872297433825</v>
      </c>
      <c r="M3959" t="n">
        <v>0.4857142857142857</v>
      </c>
    </row>
    <row r="3960">
      <c r="A3960" s="323" t="n">
        <v>46276.42542824074</v>
      </c>
      <c r="B3960" s="82" t="n">
        <v>46276</v>
      </c>
      <c r="C3960" t="n">
        <v>420.9</v>
      </c>
      <c r="D3960" t="n">
        <v>854.3</v>
      </c>
      <c r="E3960" t="n">
        <v>5.4</v>
      </c>
      <c r="F3960" t="n">
        <v>10.6</v>
      </c>
      <c r="G3960" t="n">
        <v>0.4926840688282805</v>
      </c>
      <c r="H3960" t="n">
        <v>0.5073159311717196</v>
      </c>
      <c r="I3960" t="n">
        <v>0.5094339622641509</v>
      </c>
      <c r="J3960" t="n">
        <v>0.490566037735849</v>
      </c>
      <c r="K3960" t="n">
        <v>0.2509899973276146</v>
      </c>
      <c r="L3960" t="n">
        <v>0.2584439649365364</v>
      </c>
      <c r="M3960" t="n">
        <v>0.490566037735849</v>
      </c>
    </row>
    <row r="3961">
      <c r="A3961" s="323" t="n">
        <v>46276.4961574074</v>
      </c>
      <c r="B3961" s="82" t="n">
        <v>46276</v>
      </c>
      <c r="C3961" t="n">
        <v>408.2</v>
      </c>
      <c r="D3961" t="n">
        <v>852.3</v>
      </c>
      <c r="E3961" t="n">
        <v>5.4</v>
      </c>
      <c r="F3961" t="n">
        <v>10.6</v>
      </c>
      <c r="G3961" t="n">
        <v>0.4789393406077672</v>
      </c>
      <c r="H3961" t="n">
        <v>0.5210606593922328</v>
      </c>
      <c r="I3961" t="n">
        <v>0.5094339622641509</v>
      </c>
      <c r="J3961" t="n">
        <v>0.490566037735849</v>
      </c>
      <c r="K3961" t="n">
        <v>0.2439879659699946</v>
      </c>
      <c r="L3961" t="n">
        <v>0.2654459962941563</v>
      </c>
      <c r="M3961" t="n">
        <v>0.490566037735849</v>
      </c>
    </row>
    <row r="3962">
      <c r="A3962" s="323" t="n">
        <v>46276.52177083334</v>
      </c>
      <c r="B3962" s="82" t="n">
        <v>46276</v>
      </c>
      <c r="C3962" t="n">
        <v>412.6</v>
      </c>
      <c r="D3962" t="n">
        <v>848.3</v>
      </c>
      <c r="E3962" t="n">
        <v>5.4</v>
      </c>
      <c r="F3962" t="n">
        <v>10.5</v>
      </c>
      <c r="G3962" t="n">
        <v>0.4863845337734293</v>
      </c>
      <c r="H3962" t="n">
        <v>0.5136154662265707</v>
      </c>
      <c r="I3962" t="n">
        <v>0.5142857142857143</v>
      </c>
      <c r="J3962" t="n">
        <v>0.4857142857142857</v>
      </c>
      <c r="K3962" t="n">
        <v>0.2501406173691922</v>
      </c>
      <c r="L3962" t="n">
        <v>0.2641450969165221</v>
      </c>
      <c r="M3962" t="n">
        <v>0.4857142857142857</v>
      </c>
    </row>
    <row r="3963">
      <c r="A3963" s="323" t="n">
        <v>46277.26788194444</v>
      </c>
      <c r="B3963" s="82" t="n">
        <v>46277</v>
      </c>
      <c r="C3963" t="n">
        <v>420.5</v>
      </c>
      <c r="D3963" t="n">
        <v>858.4</v>
      </c>
      <c r="E3963" t="n">
        <v>5.3</v>
      </c>
      <c r="F3963" t="n">
        <v>10.7</v>
      </c>
      <c r="G3963" t="n">
        <v>0.4898648648648649</v>
      </c>
      <c r="H3963" t="n">
        <v>0.5101351351351351</v>
      </c>
      <c r="I3963" t="n">
        <v>0.4953271028037383</v>
      </c>
      <c r="J3963" t="n">
        <v>0.5046728971962616</v>
      </c>
      <c r="K3963" t="n">
        <v>0.2426433442788583</v>
      </c>
      <c r="L3963" t="n">
        <v>0.25268375852488</v>
      </c>
      <c r="M3963" t="n">
        <v>0.5046728971962616</v>
      </c>
    </row>
    <row r="3964">
      <c r="A3964" s="323" t="n">
        <v>46277.33238425926</v>
      </c>
      <c r="B3964" s="82" t="n">
        <v>46277</v>
      </c>
      <c r="C3964" t="n">
        <v>416.3</v>
      </c>
      <c r="D3964" t="n">
        <v>852.7</v>
      </c>
      <c r="E3964" t="n">
        <v>5.4</v>
      </c>
      <c r="F3964" t="n">
        <v>10.6</v>
      </c>
      <c r="G3964" t="n">
        <v>0.4882139087604081</v>
      </c>
      <c r="H3964" t="n">
        <v>0.5117860912395918</v>
      </c>
      <c r="I3964" t="n">
        <v>0.5094339622641509</v>
      </c>
      <c r="J3964" t="n">
        <v>0.490566037735849</v>
      </c>
      <c r="K3964" t="n">
        <v>0.2487127459722834</v>
      </c>
      <c r="L3964" t="n">
        <v>0.2607212162918676</v>
      </c>
      <c r="M3964" t="n">
        <v>0.490566037735849</v>
      </c>
    </row>
    <row r="3965">
      <c r="A3965" s="323" t="n">
        <v>46277.33607638889</v>
      </c>
      <c r="B3965" s="82" t="n">
        <v>46277</v>
      </c>
      <c r="C3965" t="n">
        <v>401.5</v>
      </c>
      <c r="D3965" t="n">
        <v>846.3</v>
      </c>
      <c r="E3965" t="n">
        <v>5.4</v>
      </c>
      <c r="F3965" t="n">
        <v>10.6</v>
      </c>
      <c r="G3965" t="n">
        <v>0.4744180550632164</v>
      </c>
      <c r="H3965" t="n">
        <v>0.5255819449367837</v>
      </c>
      <c r="I3965" t="n">
        <v>0.5094339622641509</v>
      </c>
      <c r="J3965" t="n">
        <v>0.490566037735849</v>
      </c>
      <c r="K3965" t="n">
        <v>0.2416846695605065</v>
      </c>
      <c r="L3965" t="n">
        <v>0.2677492927036445</v>
      </c>
      <c r="M3965" t="n">
        <v>0.490566037735849</v>
      </c>
    </row>
    <row r="3966">
      <c r="A3966" s="323" t="n">
        <v>46277.39809027778</v>
      </c>
      <c r="B3966" s="82" t="n">
        <v>46277</v>
      </c>
      <c r="C3966" t="n">
        <v>389.5</v>
      </c>
      <c r="D3966" t="n">
        <v>845.5</v>
      </c>
      <c r="E3966" t="n">
        <v>5.4</v>
      </c>
      <c r="F3966" t="n">
        <v>10.6</v>
      </c>
      <c r="G3966" t="n">
        <v>0.4606741573033708</v>
      </c>
      <c r="H3966" t="n">
        <v>0.5393258426966292</v>
      </c>
      <c r="I3966" t="n">
        <v>0.5094339622641509</v>
      </c>
      <c r="J3966" t="n">
        <v>0.490566037735849</v>
      </c>
      <c r="K3966" t="n">
        <v>0.2346830612677549</v>
      </c>
      <c r="L3966" t="n">
        <v>0.274750900996396</v>
      </c>
      <c r="M3966" t="n">
        <v>0.490566037735849</v>
      </c>
    </row>
    <row r="3967">
      <c r="A3967" s="323" t="n">
        <v>46278.27297453704</v>
      </c>
      <c r="B3967" s="82" t="n">
        <v>46278</v>
      </c>
      <c r="C3967" t="n">
        <v>406.8</v>
      </c>
      <c r="D3967" t="n">
        <v>854.8</v>
      </c>
      <c r="E3967" t="n">
        <v>5.4</v>
      </c>
      <c r="F3967" t="n">
        <v>10.8</v>
      </c>
      <c r="G3967" t="n">
        <v>0.4759007955077211</v>
      </c>
      <c r="H3967" t="n">
        <v>0.5240992044922789</v>
      </c>
      <c r="I3967" t="n">
        <v>0.5</v>
      </c>
      <c r="J3967" t="n">
        <v>0.5</v>
      </c>
      <c r="K3967" t="n">
        <v>0.2379503977538606</v>
      </c>
      <c r="L3967" t="n">
        <v>0.2620496022461394</v>
      </c>
      <c r="M3967" t="n">
        <v>0.5</v>
      </c>
    </row>
    <row r="3968">
      <c r="A3968" s="323" t="n">
        <v>46278.30019675926</v>
      </c>
      <c r="B3968" s="82" t="n">
        <v>46278</v>
      </c>
      <c r="C3968" t="n">
        <v>404.2</v>
      </c>
      <c r="D3968" t="n">
        <v>851.1</v>
      </c>
      <c r="E3968" t="n">
        <v>5.4</v>
      </c>
      <c r="F3968" t="n">
        <v>10.7</v>
      </c>
      <c r="G3968" t="n">
        <v>0.4749148161203149</v>
      </c>
      <c r="H3968" t="n">
        <v>0.5250851838796852</v>
      </c>
      <c r="I3968" t="n">
        <v>0.5046728971962617</v>
      </c>
      <c r="J3968" t="n">
        <v>0.4953271028037383</v>
      </c>
      <c r="K3968" t="n">
        <v>0.2396766361728692</v>
      </c>
      <c r="L3968" t="n">
        <v>0.2649962610233925</v>
      </c>
      <c r="M3968" t="n">
        <v>0.4953271028037383</v>
      </c>
    </row>
    <row r="3969">
      <c r="A3969" s="323" t="n">
        <v>46278.37947916667</v>
      </c>
      <c r="B3969" s="82" t="n">
        <v>46278</v>
      </c>
      <c r="C3969" t="n">
        <v>412.1</v>
      </c>
      <c r="D3969" t="n">
        <v>823.8</v>
      </c>
      <c r="E3969" t="n">
        <v>5.3</v>
      </c>
      <c r="F3969" t="n">
        <v>10.6</v>
      </c>
      <c r="G3969" t="n">
        <v>0.5002427773731489</v>
      </c>
      <c r="H3969" t="n">
        <v>0.4997572226268511</v>
      </c>
      <c r="I3969" t="n">
        <v>0.5</v>
      </c>
      <c r="J3969" t="n">
        <v>0.5</v>
      </c>
      <c r="K3969" t="n">
        <v>0.2501213886865745</v>
      </c>
      <c r="L3969" t="n">
        <v>0.2498786113134256</v>
      </c>
      <c r="M3969" t="n">
        <v>0.5</v>
      </c>
    </row>
    <row r="3970">
      <c r="A3970" s="323" t="n">
        <v>46278.42225694445</v>
      </c>
      <c r="B3970" s="82" t="n">
        <v>46278</v>
      </c>
      <c r="C3970" t="n">
        <v>400.3</v>
      </c>
      <c r="D3970" t="n">
        <v>847.7</v>
      </c>
      <c r="E3970" t="n">
        <v>5.1</v>
      </c>
      <c r="F3970" t="n">
        <v>10.3</v>
      </c>
      <c r="G3970" t="n">
        <v>0.4722189453816208</v>
      </c>
      <c r="H3970" t="n">
        <v>0.5277810546183792</v>
      </c>
      <c r="I3970" t="n">
        <v>0.4951456310679611</v>
      </c>
      <c r="J3970" t="n">
        <v>0.5048543689320389</v>
      </c>
      <c r="K3970" t="n">
        <v>0.2338171477132297</v>
      </c>
      <c r="L3970" t="n">
        <v>0.2613284833547314</v>
      </c>
      <c r="M3970" t="n">
        <v>0.5048543689320389</v>
      </c>
    </row>
    <row r="3971">
      <c r="A3971" s="323" t="n">
        <v>46278.47778935185</v>
      </c>
      <c r="B3971" s="82" t="n">
        <v>46278</v>
      </c>
      <c r="C3971" t="n">
        <v>403.2</v>
      </c>
      <c r="D3971" t="n">
        <v>867.3</v>
      </c>
      <c r="E3971" t="n">
        <v>5.7</v>
      </c>
      <c r="F3971" t="n">
        <v>10.5</v>
      </c>
      <c r="G3971" t="n">
        <v>0.4648910411622276</v>
      </c>
      <c r="H3971" t="n">
        <v>0.5351089588377724</v>
      </c>
      <c r="I3971" t="n">
        <v>0.5428571428571429</v>
      </c>
      <c r="J3971" t="n">
        <v>0.4571428571428571</v>
      </c>
      <c r="K3971" t="n">
        <v>0.2523694223452093</v>
      </c>
      <c r="L3971" t="n">
        <v>0.2904877205119337</v>
      </c>
      <c r="M3971" t="n">
        <v>0.4571428571428571</v>
      </c>
    </row>
    <row r="3972">
      <c r="A3972" s="323" t="n">
        <v>46279.29644675926</v>
      </c>
      <c r="B3972" s="82" t="n">
        <v>46279</v>
      </c>
      <c r="C3972" t="n">
        <v>380.5</v>
      </c>
      <c r="D3972" t="n">
        <v>805</v>
      </c>
      <c r="E3972" t="n">
        <v>5.4</v>
      </c>
      <c r="F3972" t="n">
        <v>10.5</v>
      </c>
      <c r="G3972" t="n">
        <v>0.4726708074534162</v>
      </c>
      <c r="H3972" t="n">
        <v>0.5273291925465838</v>
      </c>
      <c r="I3972" t="n">
        <v>0.5142857142857143</v>
      </c>
      <c r="J3972" t="n">
        <v>0.4857142857142857</v>
      </c>
      <c r="K3972" t="n">
        <v>0.2430878438331855</v>
      </c>
      <c r="L3972" t="n">
        <v>0.2711978704525289</v>
      </c>
      <c r="M3972" t="n">
        <v>0.4857142857142857</v>
      </c>
    </row>
    <row r="3973">
      <c r="A3973" s="323" t="n">
        <v>46279.33481481481</v>
      </c>
      <c r="B3973" s="82" t="n">
        <v>46279</v>
      </c>
      <c r="C3973" t="n">
        <v>409.3</v>
      </c>
      <c r="D3973" t="n">
        <v>867</v>
      </c>
      <c r="E3973" t="n">
        <v>5.6</v>
      </c>
      <c r="F3973" t="n">
        <v>10.7</v>
      </c>
      <c r="G3973" t="n">
        <v>0.4720876585928489</v>
      </c>
      <c r="H3973" t="n">
        <v>0.527912341407151</v>
      </c>
      <c r="I3973" t="n">
        <v>0.5233644859813084</v>
      </c>
      <c r="J3973" t="n">
        <v>0.4766355140186916</v>
      </c>
      <c r="K3973" t="n">
        <v>0.2470739147775658</v>
      </c>
      <c r="L3973" t="n">
        <v>0.2762905712037426</v>
      </c>
      <c r="M3973" t="n">
        <v>0.4766355140186916</v>
      </c>
    </row>
    <row r="3974">
      <c r="A3974" s="323" t="n">
        <v>46279.14724537037</v>
      </c>
      <c r="B3974" s="82" t="n">
        <v>46279</v>
      </c>
      <c r="C3974" t="n">
        <v>401.5</v>
      </c>
      <c r="D3974" t="n">
        <v>859.8</v>
      </c>
      <c r="E3974" t="n">
        <v>5.6</v>
      </c>
      <c r="F3974" t="n">
        <v>10.8</v>
      </c>
      <c r="G3974" t="n">
        <v>0.4669690625726913</v>
      </c>
      <c r="H3974" t="n">
        <v>0.5330309374273087</v>
      </c>
      <c r="I3974" t="n">
        <v>0.5185185185185185</v>
      </c>
      <c r="J3974" t="n">
        <v>0.4814814814814816</v>
      </c>
      <c r="K3974" t="n">
        <v>0.2421321065191733</v>
      </c>
      <c r="L3974" t="n">
        <v>0.2763864119993452</v>
      </c>
      <c r="M3974" t="n">
        <v>0.4814814814814816</v>
      </c>
    </row>
    <row r="3975">
      <c r="A3975" s="323" t="n">
        <v>46279.18842592592</v>
      </c>
      <c r="B3975" s="82" t="n">
        <v>46279</v>
      </c>
      <c r="C3975" t="n">
        <v>395.8</v>
      </c>
      <c r="D3975" t="n">
        <v>870.7</v>
      </c>
      <c r="E3975" t="n">
        <v>5.4</v>
      </c>
      <c r="F3975" t="n">
        <v>10.8</v>
      </c>
      <c r="G3975" t="n">
        <v>0.4545767773056162</v>
      </c>
      <c r="H3975" t="n">
        <v>0.5454232226943838</v>
      </c>
      <c r="I3975" t="n">
        <v>0.5</v>
      </c>
      <c r="J3975" t="n">
        <v>0.5</v>
      </c>
      <c r="K3975" t="n">
        <v>0.2272883886528081</v>
      </c>
      <c r="L3975" t="n">
        <v>0.2727116113471919</v>
      </c>
      <c r="M3975" t="n">
        <v>0.5</v>
      </c>
    </row>
    <row r="3976">
      <c r="A3976" s="323" t="n">
        <v>46279.22947916666</v>
      </c>
      <c r="B3976" s="82" t="n">
        <v>46279</v>
      </c>
      <c r="C3976" t="n">
        <v>486.4</v>
      </c>
      <c r="D3976" t="n">
        <v>860.4</v>
      </c>
      <c r="E3976" t="n">
        <v>5.7</v>
      </c>
      <c r="F3976" t="n">
        <v>10.3</v>
      </c>
      <c r="G3976" t="n">
        <v>0.5653184565318456</v>
      </c>
      <c r="H3976" t="n">
        <v>0.4346815434681544</v>
      </c>
      <c r="I3976" t="n">
        <v>0.5533980582524272</v>
      </c>
      <c r="J3976" t="n">
        <v>0.4466019417475728</v>
      </c>
      <c r="K3976" t="n">
        <v>0.3128461361389825</v>
      </c>
      <c r="L3976" t="n">
        <v>0.2405519221134446</v>
      </c>
      <c r="M3976" t="n">
        <v>0.4466019417475728</v>
      </c>
    </row>
    <row r="3977">
      <c r="A3977" s="323" t="n">
        <v>46279.28319444445</v>
      </c>
      <c r="B3977" s="82" t="n">
        <v>46279</v>
      </c>
      <c r="C3977" t="n">
        <v>398.2</v>
      </c>
      <c r="D3977" t="n">
        <v>819.2</v>
      </c>
      <c r="E3977" t="n">
        <v>5.5</v>
      </c>
      <c r="F3977" t="n">
        <v>10.5</v>
      </c>
      <c r="G3977" t="n">
        <v>0.4860839843749999</v>
      </c>
      <c r="H3977" t="n">
        <v>0.513916015625</v>
      </c>
      <c r="I3977" t="n">
        <v>0.5238095238095238</v>
      </c>
      <c r="J3977" t="n">
        <v>0.4761904761904762</v>
      </c>
      <c r="K3977" t="n">
        <v>0.2546154203869048</v>
      </c>
      <c r="L3977" t="n">
        <v>0.2691941034226191</v>
      </c>
      <c r="M3977" t="n">
        <v>0.4761904761904762</v>
      </c>
    </row>
    <row r="3978">
      <c r="A3978" s="323" t="n">
        <v>46280.04122685185</v>
      </c>
      <c r="B3978" s="82" t="n">
        <v>46280</v>
      </c>
      <c r="C3978" t="n">
        <v>410.8</v>
      </c>
      <c r="D3978" t="n">
        <v>864.4</v>
      </c>
      <c r="E3978" t="n">
        <v>5.5</v>
      </c>
      <c r="F3978" t="n">
        <v>10.7</v>
      </c>
      <c r="G3978" t="n">
        <v>0.4752429430819066</v>
      </c>
      <c r="H3978" t="n">
        <v>0.5247570569180935</v>
      </c>
      <c r="I3978" t="n">
        <v>0.5140186915887851</v>
      </c>
      <c r="J3978" t="n">
        <v>0.4859813084112149</v>
      </c>
      <c r="K3978" t="n">
        <v>0.2442837557897651</v>
      </c>
      <c r="L3978" t="n">
        <v>0.26973493579902</v>
      </c>
      <c r="M3978" t="n">
        <v>0.4859813084112149</v>
      </c>
    </row>
    <row r="3979">
      <c r="A3979" s="323" t="n">
        <v>46280.07136574074</v>
      </c>
      <c r="B3979" s="82" t="n">
        <v>46280</v>
      </c>
      <c r="C3979" t="n">
        <v>405.9</v>
      </c>
      <c r="D3979" t="n">
        <v>847.5</v>
      </c>
      <c r="E3979" t="n">
        <v>5.5</v>
      </c>
      <c r="F3979" t="n">
        <v>10.4</v>
      </c>
      <c r="G3979" t="n">
        <v>0.4789380530973451</v>
      </c>
      <c r="H3979" t="n">
        <v>0.5210619469026549</v>
      </c>
      <c r="I3979" t="n">
        <v>0.5288461538461539</v>
      </c>
      <c r="J3979" t="n">
        <v>0.4711538461538461</v>
      </c>
      <c r="K3979" t="n">
        <v>0.253284547311096</v>
      </c>
      <c r="L3979" t="n">
        <v>0.2755616065350579</v>
      </c>
      <c r="M3979" t="n">
        <v>0.4711538461538461</v>
      </c>
    </row>
    <row r="3980">
      <c r="A3980" s="323" t="n">
        <v>46280.11237268519</v>
      </c>
      <c r="B3980" s="82" t="n">
        <v>46280</v>
      </c>
      <c r="C3980" t="n">
        <v>403.6</v>
      </c>
      <c r="D3980" t="n">
        <v>852.3</v>
      </c>
      <c r="E3980" t="n">
        <v>5.5</v>
      </c>
      <c r="F3980" t="n">
        <v>10.6</v>
      </c>
      <c r="G3980" t="n">
        <v>0.4735421799835739</v>
      </c>
      <c r="H3980" t="n">
        <v>0.526457820016426</v>
      </c>
      <c r="I3980" t="n">
        <v>0.5188679245283019</v>
      </c>
      <c r="J3980" t="n">
        <v>0.4811320754716981</v>
      </c>
      <c r="K3980" t="n">
        <v>0.2457058481046846</v>
      </c>
      <c r="L3980" t="n">
        <v>0.2731620764236173</v>
      </c>
      <c r="M3980" t="n">
        <v>0.4811320754716981</v>
      </c>
    </row>
    <row r="3981">
      <c r="A3981" s="323" t="n">
        <v>46280.16387731482</v>
      </c>
      <c r="B3981" s="82" t="n">
        <v>46280</v>
      </c>
      <c r="C3981" t="n">
        <v>390.5</v>
      </c>
      <c r="D3981" t="n">
        <v>833.3</v>
      </c>
      <c r="E3981" t="n">
        <v>5.4</v>
      </c>
      <c r="F3981" t="n">
        <v>10.5</v>
      </c>
      <c r="G3981" t="n">
        <v>0.46861874474979</v>
      </c>
      <c r="H3981" t="n">
        <v>0.53138125525021</v>
      </c>
      <c r="I3981" t="n">
        <v>0.5142857142857143</v>
      </c>
      <c r="J3981" t="n">
        <v>0.4857142857142857</v>
      </c>
      <c r="K3981" t="n">
        <v>0.2410039258713206</v>
      </c>
      <c r="L3981" t="n">
        <v>0.2732817884143937</v>
      </c>
      <c r="M3981" t="n">
        <v>0.4857142857142857</v>
      </c>
    </row>
    <row r="3982">
      <c r="A3982" s="323" t="n">
        <v>46280.19126157407</v>
      </c>
      <c r="B3982" s="82" t="n">
        <v>46280</v>
      </c>
      <c r="C3982" t="n">
        <v>398.6</v>
      </c>
      <c r="D3982" t="n">
        <v>839.4</v>
      </c>
      <c r="E3982" t="n">
        <v>5.4</v>
      </c>
      <c r="F3982" t="n">
        <v>10.7</v>
      </c>
      <c r="G3982" t="n">
        <v>0.4748629973790803</v>
      </c>
      <c r="H3982" t="n">
        <v>0.5251370026209197</v>
      </c>
      <c r="I3982" t="n">
        <v>0.5046728971962617</v>
      </c>
      <c r="J3982" t="n">
        <v>0.4953271028037383</v>
      </c>
      <c r="K3982" t="n">
        <v>0.2396504846586013</v>
      </c>
      <c r="L3982" t="n">
        <v>0.2650224125376604</v>
      </c>
      <c r="M3982" t="n">
        <v>0.4953271028037383</v>
      </c>
    </row>
    <row r="3983">
      <c r="A3983" s="323" t="n">
        <v>46280.25575231481</v>
      </c>
      <c r="B3983" s="82" t="n">
        <v>46280</v>
      </c>
      <c r="C3983" t="n">
        <v>390.6</v>
      </c>
      <c r="D3983" t="n">
        <v>852.1</v>
      </c>
      <c r="E3983" t="n">
        <v>5.4</v>
      </c>
      <c r="F3983" t="n">
        <v>10.4</v>
      </c>
      <c r="G3983" t="n">
        <v>0.4583969017720925</v>
      </c>
      <c r="H3983" t="n">
        <v>0.5416030982279075</v>
      </c>
      <c r="I3983" t="n">
        <v>0.5192307692307693</v>
      </c>
      <c r="J3983" t="n">
        <v>0.4807692307692307</v>
      </c>
      <c r="K3983" t="n">
        <v>0.238013775920125</v>
      </c>
      <c r="L3983" t="n">
        <v>0.2812169933106443</v>
      </c>
      <c r="M3983" t="n">
        <v>0.4807692307692307</v>
      </c>
    </row>
    <row r="3984">
      <c r="A3984" s="323" t="n">
        <v>46280.28951388889</v>
      </c>
      <c r="B3984" s="82" t="n">
        <v>46280</v>
      </c>
      <c r="C3984" t="n">
        <v>394.2</v>
      </c>
      <c r="D3984" t="n">
        <v>848.2</v>
      </c>
      <c r="E3984" t="n">
        <v>5.3</v>
      </c>
      <c r="F3984" t="n">
        <v>10.4</v>
      </c>
      <c r="G3984" t="n">
        <v>0.4647488799811365</v>
      </c>
      <c r="H3984" t="n">
        <v>0.5352511200188635</v>
      </c>
      <c r="I3984" t="n">
        <v>0.5096153846153846</v>
      </c>
      <c r="J3984" t="n">
        <v>0.4903846153846154</v>
      </c>
      <c r="K3984" t="n">
        <v>0.2368431792211561</v>
      </c>
      <c r="L3984" t="n">
        <v>0.2727722053942285</v>
      </c>
      <c r="M3984" t="n">
        <v>0.4903846153846154</v>
      </c>
    </row>
    <row r="3985">
      <c r="A3985" s="323" t="n">
        <v>46281.03609953704</v>
      </c>
      <c r="B3985" s="82" t="n">
        <v>46281</v>
      </c>
      <c r="C3985" t="n">
        <v>388.6</v>
      </c>
      <c r="D3985" t="n">
        <v>848.5</v>
      </c>
      <c r="E3985" t="n">
        <v>5.4</v>
      </c>
      <c r="F3985" t="n">
        <v>10.4</v>
      </c>
      <c r="G3985" t="n">
        <v>0.4579846788450206</v>
      </c>
      <c r="H3985" t="n">
        <v>0.5420153211549793</v>
      </c>
      <c r="I3985" t="n">
        <v>0.5192307692307693</v>
      </c>
      <c r="J3985" t="n">
        <v>0.4807692307692307</v>
      </c>
      <c r="K3985" t="n">
        <v>0.2377997370926069</v>
      </c>
      <c r="L3985" t="n">
        <v>0.2814310321381623</v>
      </c>
      <c r="M3985" t="n">
        <v>0.4807692307692307</v>
      </c>
    </row>
    <row r="3986">
      <c r="A3986" s="323" t="n">
        <v>46281.07295138889</v>
      </c>
      <c r="B3986" s="82" t="n">
        <v>46281</v>
      </c>
      <c r="C3986" t="n">
        <v>390.2</v>
      </c>
      <c r="D3986" t="n">
        <v>850.3</v>
      </c>
      <c r="E3986" t="n">
        <v>5.3</v>
      </c>
      <c r="F3986" t="n">
        <v>10.3</v>
      </c>
      <c r="G3986" t="n">
        <v>0.4588968599317888</v>
      </c>
      <c r="H3986" t="n">
        <v>0.5411031400682113</v>
      </c>
      <c r="I3986" t="n">
        <v>0.5145631067961165</v>
      </c>
      <c r="J3986" t="n">
        <v>0.4854368932038836</v>
      </c>
      <c r="K3986" t="n">
        <v>0.2361313939454835</v>
      </c>
      <c r="L3986" t="n">
        <v>0.278431712850633</v>
      </c>
      <c r="M3986" t="n">
        <v>0.4854368932038836</v>
      </c>
    </row>
    <row r="3987">
      <c r="A3987" s="323" t="n">
        <v>46281.11342592593</v>
      </c>
      <c r="B3987" s="82" t="n">
        <v>46281</v>
      </c>
      <c r="C3987" t="n">
        <v>423.2</v>
      </c>
      <c r="D3987" t="n">
        <v>871.9</v>
      </c>
      <c r="E3987" t="n">
        <v>5.5</v>
      </c>
      <c r="F3987" t="n">
        <v>10.6</v>
      </c>
      <c r="G3987" t="n">
        <v>0.4853767633902971</v>
      </c>
      <c r="H3987" t="n">
        <v>0.514623236609703</v>
      </c>
      <c r="I3987" t="n">
        <v>0.5188679245283019</v>
      </c>
      <c r="J3987" t="n">
        <v>0.4811320754716981</v>
      </c>
      <c r="K3987" t="n">
        <v>0.2518464338345881</v>
      </c>
      <c r="L3987" t="n">
        <v>0.2670214906937138</v>
      </c>
      <c r="M3987" t="n">
        <v>0.4811320754716981</v>
      </c>
    </row>
    <row r="3988">
      <c r="A3988" s="323" t="n">
        <v>46281.16549768519</v>
      </c>
      <c r="B3988" s="82" t="n">
        <v>46281</v>
      </c>
      <c r="C3988" t="n">
        <v>412.6</v>
      </c>
      <c r="D3988" t="n">
        <v>869.2</v>
      </c>
      <c r="E3988" t="n">
        <v>5.4</v>
      </c>
      <c r="F3988" t="n">
        <v>10.5</v>
      </c>
      <c r="G3988" t="n">
        <v>0.4746893695352048</v>
      </c>
      <c r="H3988" t="n">
        <v>0.5253106304647952</v>
      </c>
      <c r="I3988" t="n">
        <v>0.5142857142857143</v>
      </c>
      <c r="J3988" t="n">
        <v>0.4857142857142857</v>
      </c>
      <c r="K3988" t="n">
        <v>0.2441259614752482</v>
      </c>
      <c r="L3988" t="n">
        <v>0.2701597528104661</v>
      </c>
      <c r="M3988" t="n">
        <v>0.4857142857142857</v>
      </c>
    </row>
    <row r="3989">
      <c r="A3989" s="323" t="n">
        <v>46281.20572916666</v>
      </c>
      <c r="B3989" s="82" t="n">
        <v>46281</v>
      </c>
      <c r="C3989" t="n">
        <v>398.5</v>
      </c>
      <c r="D3989" t="n">
        <v>865.4</v>
      </c>
      <c r="E3989" t="n">
        <v>5.4</v>
      </c>
      <c r="F3989" t="n">
        <v>10.6</v>
      </c>
      <c r="G3989" t="n">
        <v>0.4604807025652877</v>
      </c>
      <c r="H3989" t="n">
        <v>0.5395192974347123</v>
      </c>
      <c r="I3989" t="n">
        <v>0.5094339622641509</v>
      </c>
      <c r="J3989" t="n">
        <v>0.490566037735849</v>
      </c>
      <c r="K3989" t="n">
        <v>0.2345845088540145</v>
      </c>
      <c r="L3989" t="n">
        <v>0.2748494534101364</v>
      </c>
      <c r="M3989" t="n">
        <v>0.490566037735849</v>
      </c>
    </row>
    <row r="3990">
      <c r="A3990" s="323" t="n">
        <v>46281.25138888889</v>
      </c>
      <c r="B3990" s="82" t="n">
        <v>46281</v>
      </c>
      <c r="C3990" t="n">
        <v>400.3</v>
      </c>
      <c r="D3990" t="n">
        <v>858.3</v>
      </c>
      <c r="E3990" t="n">
        <v>5.3</v>
      </c>
      <c r="F3990" t="n">
        <v>10.5</v>
      </c>
      <c r="G3990" t="n">
        <v>0.4663870441570547</v>
      </c>
      <c r="H3990" t="n">
        <v>0.5336129558429453</v>
      </c>
      <c r="I3990" t="n">
        <v>0.5047619047619047</v>
      </c>
      <c r="J3990" t="n">
        <v>0.4952380952380953</v>
      </c>
      <c r="K3990" t="n">
        <v>0.2354144127649895</v>
      </c>
      <c r="L3990" t="n">
        <v>0.2693474919969153</v>
      </c>
      <c r="M3990" t="n">
        <v>0.4952380952380953</v>
      </c>
    </row>
    <row r="3991">
      <c r="A3991" s="323" t="n">
        <v>46281.29638888889</v>
      </c>
      <c r="B3991" s="82" t="n">
        <v>46281</v>
      </c>
      <c r="C3991" t="n">
        <v>406.2</v>
      </c>
      <c r="D3991" t="n">
        <v>860.2</v>
      </c>
      <c r="E3991" t="n">
        <v>5.4</v>
      </c>
      <c r="F3991" t="n">
        <v>10.6</v>
      </c>
      <c r="G3991" t="n">
        <v>0.472215763775866</v>
      </c>
      <c r="H3991" t="n">
        <v>0.527784236224134</v>
      </c>
      <c r="I3991" t="n">
        <v>0.5094339622641509</v>
      </c>
      <c r="J3991" t="n">
        <v>0.490566037735849</v>
      </c>
      <c r="K3991" t="n">
        <v>0.2405627475839318</v>
      </c>
      <c r="L3991" t="n">
        <v>0.2688712146802192</v>
      </c>
      <c r="M3991" t="n">
        <v>0.490566037735849</v>
      </c>
    </row>
    <row r="3992">
      <c r="A3992" s="323" t="n">
        <v>46283.22909722223</v>
      </c>
      <c r="B3992" s="82" t="n">
        <v>46283</v>
      </c>
      <c r="C3992" t="n">
        <v>430.4</v>
      </c>
      <c r="D3992" t="n">
        <v>885.6</v>
      </c>
      <c r="E3992" t="n">
        <v>5.5</v>
      </c>
      <c r="F3992" t="n">
        <v>11</v>
      </c>
      <c r="G3992" t="n">
        <v>0.4859981933152664</v>
      </c>
      <c r="H3992" t="n">
        <v>0.5140018066847335</v>
      </c>
      <c r="I3992" t="n">
        <v>0.5</v>
      </c>
      <c r="J3992" t="n">
        <v>0.5</v>
      </c>
      <c r="K3992" t="n">
        <v>0.2429990966576332</v>
      </c>
      <c r="L3992" t="n">
        <v>0.2570009033423667</v>
      </c>
      <c r="M3992" t="n">
        <v>0.5</v>
      </c>
    </row>
    <row r="3993">
      <c r="A3993" s="323" t="n">
        <v>46284.02954861111</v>
      </c>
      <c r="B3993" s="82" t="n">
        <v>46284</v>
      </c>
      <c r="C3993" t="n">
        <v>390.8</v>
      </c>
      <c r="D3993" t="n">
        <v>851</v>
      </c>
      <c r="E3993" t="n">
        <v>5.6</v>
      </c>
      <c r="F3993" t="n">
        <v>10.5</v>
      </c>
      <c r="G3993" t="n">
        <v>0.4592244418331375</v>
      </c>
      <c r="H3993" t="n">
        <v>0.5407755581668625</v>
      </c>
      <c r="I3993" t="n">
        <v>0.5333333333333333</v>
      </c>
      <c r="J3993" t="n">
        <v>0.4666666666666667</v>
      </c>
      <c r="K3993" t="n">
        <v>0.2449197023110067</v>
      </c>
      <c r="L3993" t="n">
        <v>0.2884136310223266</v>
      </c>
      <c r="M3993" t="n">
        <v>0.4666666666666667</v>
      </c>
    </row>
    <row r="3994">
      <c r="A3994" s="323" t="n">
        <v>46284.0596875</v>
      </c>
      <c r="B3994" s="82" t="n">
        <v>46284</v>
      </c>
      <c r="C3994" t="n">
        <v>397.2</v>
      </c>
      <c r="D3994" t="n">
        <v>823.3</v>
      </c>
      <c r="E3994" t="n">
        <v>5.5</v>
      </c>
      <c r="F3994" t="n">
        <v>10.6</v>
      </c>
      <c r="G3994" t="n">
        <v>0.4824486821328799</v>
      </c>
      <c r="H3994" t="n">
        <v>0.5175513178671202</v>
      </c>
      <c r="I3994" t="n">
        <v>0.5188679245283019</v>
      </c>
      <c r="J3994" t="n">
        <v>0.4811320754716981</v>
      </c>
      <c r="K3994" t="n">
        <v>0.2503271463897018</v>
      </c>
      <c r="L3994" t="n">
        <v>0.2685407781386001</v>
      </c>
      <c r="M3994" t="n">
        <v>0.4811320754716981</v>
      </c>
    </row>
    <row r="3995">
      <c r="A3995" s="323" t="n">
        <v>46284.15805555556</v>
      </c>
      <c r="B3995" s="82" t="n">
        <v>46284</v>
      </c>
      <c r="C3995" t="n">
        <v>396.2</v>
      </c>
      <c r="D3995" t="n">
        <v>837.2</v>
      </c>
      <c r="E3995" t="n">
        <v>5.4</v>
      </c>
      <c r="F3995" t="n">
        <v>10.5</v>
      </c>
      <c r="G3995" t="n">
        <v>0.4732441471571906</v>
      </c>
      <c r="H3995" t="n">
        <v>0.5267558528428095</v>
      </c>
      <c r="I3995" t="n">
        <v>0.5142857142857143</v>
      </c>
      <c r="J3995" t="n">
        <v>0.4857142857142857</v>
      </c>
      <c r="K3995" t="n">
        <v>0.2433827042522695</v>
      </c>
      <c r="L3995" t="n">
        <v>0.2709030100334449</v>
      </c>
      <c r="M3995" t="n">
        <v>0.4857142857142857</v>
      </c>
    </row>
    <row r="3996">
      <c r="B3996" s="82" t="n"/>
      <c r="G3996" t="n">
        <v>0</v>
      </c>
      <c r="H3996" t="n">
        <v>0</v>
      </c>
      <c r="I3996" t="n">
        <v>0</v>
      </c>
      <c r="J3996" t="n">
        <v>0</v>
      </c>
      <c r="K3996" t="n">
        <v>0</v>
      </c>
      <c r="L3996" t="n">
        <v>0</v>
      </c>
      <c r="M3996" t="n">
        <v>0</v>
      </c>
    </row>
    <row r="3997">
      <c r="B3997" s="82" t="n"/>
      <c r="G3997" t="n">
        <v>0</v>
      </c>
      <c r="H3997" t="n">
        <v>0</v>
      </c>
      <c r="I3997" t="n">
        <v>0</v>
      </c>
      <c r="J3997" t="n">
        <v>0</v>
      </c>
      <c r="K3997" t="n">
        <v>0</v>
      </c>
      <c r="L3997" t="n">
        <v>0</v>
      </c>
      <c r="M3997" t="n">
        <v>0</v>
      </c>
    </row>
    <row r="3998">
      <c r="B3998" s="82" t="n"/>
      <c r="G3998" t="n">
        <v>0</v>
      </c>
      <c r="H3998" t="n">
        <v>0</v>
      </c>
      <c r="I3998" t="n">
        <v>0</v>
      </c>
      <c r="J3998" t="n">
        <v>0</v>
      </c>
      <c r="K3998" t="n">
        <v>0</v>
      </c>
      <c r="L3998" t="n">
        <v>0</v>
      </c>
      <c r="M3998" t="n">
        <v>0</v>
      </c>
    </row>
    <row r="3999">
      <c r="B3999" s="82" t="n"/>
      <c r="G3999" t="n">
        <v>0</v>
      </c>
      <c r="H3999" t="n">
        <v>0</v>
      </c>
      <c r="I3999" t="n">
        <v>0</v>
      </c>
      <c r="J3999" t="n">
        <v>0</v>
      </c>
      <c r="K3999" t="n">
        <v>0</v>
      </c>
      <c r="L3999" t="n">
        <v>0</v>
      </c>
      <c r="M3999" t="n">
        <v>0</v>
      </c>
    </row>
    <row r="4000">
      <c r="B4000" s="82" t="n"/>
      <c r="G4000" t="n">
        <v>0</v>
      </c>
      <c r="H4000" t="n">
        <v>0</v>
      </c>
      <c r="I4000" t="n">
        <v>0</v>
      </c>
      <c r="J4000" t="n">
        <v>0</v>
      </c>
      <c r="K4000" t="n">
        <v>0</v>
      </c>
      <c r="L4000" t="n">
        <v>0</v>
      </c>
      <c r="M4000" t="n">
        <v>0</v>
      </c>
    </row>
    <row r="4001">
      <c r="B4001" s="82" t="n"/>
      <c r="G4001" t="n">
        <v>0</v>
      </c>
      <c r="H4001" t="n">
        <v>0</v>
      </c>
      <c r="I4001" t="n">
        <v>0</v>
      </c>
      <c r="J4001" t="n">
        <v>0</v>
      </c>
      <c r="K4001" t="n">
        <v>0</v>
      </c>
      <c r="L4001" t="n">
        <v>0</v>
      </c>
      <c r="M4001" t="n">
        <v>0</v>
      </c>
    </row>
    <row r="4002">
      <c r="B4002" s="82" t="n"/>
      <c r="G4002" t="n">
        <v>0</v>
      </c>
      <c r="H4002" t="n">
        <v>0</v>
      </c>
      <c r="I4002" t="n">
        <v>0</v>
      </c>
      <c r="J4002" t="n">
        <v>0</v>
      </c>
      <c r="K4002" t="n">
        <v>0</v>
      </c>
      <c r="L4002" t="n">
        <v>0</v>
      </c>
      <c r="M4002" t="n">
        <v>0</v>
      </c>
    </row>
    <row r="4003">
      <c r="B4003" s="82" t="n"/>
      <c r="G4003" t="n">
        <v>0</v>
      </c>
      <c r="H4003" t="n">
        <v>0</v>
      </c>
      <c r="I4003" t="n">
        <v>0</v>
      </c>
      <c r="J4003" t="n">
        <v>0</v>
      </c>
      <c r="K4003" t="n">
        <v>0</v>
      </c>
      <c r="L4003" t="n">
        <v>0</v>
      </c>
      <c r="M4003" t="n">
        <v>0</v>
      </c>
    </row>
    <row r="4004">
      <c r="B4004" s="82" t="n"/>
      <c r="G4004" t="n">
        <v>0</v>
      </c>
      <c r="H4004" t="n">
        <v>0</v>
      </c>
      <c r="I4004" t="n">
        <v>0</v>
      </c>
      <c r="J4004" t="n">
        <v>0</v>
      </c>
      <c r="K4004" t="n">
        <v>0</v>
      </c>
      <c r="L4004" t="n">
        <v>0</v>
      </c>
      <c r="M4004" t="n">
        <v>0</v>
      </c>
    </row>
    <row r="4005">
      <c r="B4005" s="82" t="n"/>
      <c r="G4005" t="n">
        <v>0</v>
      </c>
      <c r="H4005" t="n">
        <v>0</v>
      </c>
      <c r="I4005" t="n">
        <v>0</v>
      </c>
      <c r="J4005" t="n">
        <v>0</v>
      </c>
      <c r="K4005" t="n">
        <v>0</v>
      </c>
      <c r="L4005" t="n">
        <v>0</v>
      </c>
      <c r="M4005" t="n">
        <v>0</v>
      </c>
    </row>
    <row r="4006">
      <c r="B4006" s="82" t="n"/>
      <c r="G4006" t="n">
        <v>0</v>
      </c>
      <c r="H4006" t="n">
        <v>0</v>
      </c>
      <c r="I4006" t="n">
        <v>0</v>
      </c>
      <c r="J4006" t="n">
        <v>0</v>
      </c>
      <c r="K4006" t="n">
        <v>0</v>
      </c>
      <c r="L4006" t="n">
        <v>0</v>
      </c>
      <c r="M4006" t="n">
        <v>0</v>
      </c>
    </row>
    <row r="4007">
      <c r="B4007" s="82" t="n"/>
      <c r="G4007" t="n">
        <v>0</v>
      </c>
      <c r="H4007" t="n">
        <v>0</v>
      </c>
      <c r="I4007" t="n">
        <v>0</v>
      </c>
      <c r="J4007" t="n">
        <v>0</v>
      </c>
      <c r="K4007" t="n">
        <v>0</v>
      </c>
      <c r="L4007" t="n">
        <v>0</v>
      </c>
      <c r="M4007" t="n">
        <v>0</v>
      </c>
    </row>
    <row r="4008">
      <c r="B4008" s="82" t="n"/>
      <c r="G4008" t="n">
        <v>0</v>
      </c>
      <c r="H4008" t="n">
        <v>0</v>
      </c>
      <c r="I4008" t="n">
        <v>0</v>
      </c>
      <c r="J4008" t="n">
        <v>0</v>
      </c>
      <c r="K4008" t="n">
        <v>0</v>
      </c>
      <c r="L4008" t="n">
        <v>0</v>
      </c>
      <c r="M4008" t="n">
        <v>0</v>
      </c>
    </row>
    <row r="4009">
      <c r="B4009" s="82" t="n"/>
      <c r="G4009" t="n">
        <v>0</v>
      </c>
      <c r="H4009" t="n">
        <v>0</v>
      </c>
      <c r="I4009" t="n">
        <v>0</v>
      </c>
      <c r="J4009" t="n">
        <v>0</v>
      </c>
      <c r="K4009" t="n">
        <v>0</v>
      </c>
      <c r="L4009" t="n">
        <v>0</v>
      </c>
      <c r="M4009" t="n">
        <v>0</v>
      </c>
    </row>
    <row r="4010">
      <c r="B4010" s="82" t="n"/>
      <c r="G4010" t="n">
        <v>0</v>
      </c>
      <c r="H4010" t="n">
        <v>0</v>
      </c>
      <c r="I4010" t="n">
        <v>0</v>
      </c>
      <c r="J4010" t="n">
        <v>0</v>
      </c>
      <c r="K4010" t="n">
        <v>0</v>
      </c>
      <c r="L4010" t="n">
        <v>0</v>
      </c>
      <c r="M4010" t="n">
        <v>0</v>
      </c>
    </row>
    <row r="4011">
      <c r="B4011" s="82" t="n"/>
      <c r="G4011" t="n">
        <v>0</v>
      </c>
      <c r="H4011" t="n">
        <v>0</v>
      </c>
      <c r="I4011" t="n">
        <v>0</v>
      </c>
      <c r="J4011" t="n">
        <v>0</v>
      </c>
      <c r="K4011" t="n">
        <v>0</v>
      </c>
      <c r="L4011" t="n">
        <v>0</v>
      </c>
      <c r="M4011" t="n">
        <v>0</v>
      </c>
    </row>
    <row r="4012">
      <c r="B4012" s="82" t="n"/>
      <c r="G4012" t="n">
        <v>0</v>
      </c>
      <c r="H4012" t="n">
        <v>0</v>
      </c>
      <c r="I4012" t="n">
        <v>0</v>
      </c>
      <c r="J4012" t="n">
        <v>0</v>
      </c>
      <c r="K4012" t="n">
        <v>0</v>
      </c>
      <c r="L4012" t="n">
        <v>0</v>
      </c>
      <c r="M4012" t="n">
        <v>0</v>
      </c>
    </row>
    <row r="4013">
      <c r="B4013" s="82" t="n"/>
      <c r="G4013" t="n">
        <v>0</v>
      </c>
      <c r="H4013" t="n">
        <v>0</v>
      </c>
      <c r="I4013" t="n">
        <v>0</v>
      </c>
      <c r="J4013" t="n">
        <v>0</v>
      </c>
      <c r="K4013" t="n">
        <v>0</v>
      </c>
      <c r="L4013" t="n">
        <v>0</v>
      </c>
      <c r="M4013" t="n">
        <v>0</v>
      </c>
    </row>
    <row r="4014">
      <c r="B4014" s="82" t="n"/>
      <c r="G4014" t="n">
        <v>0</v>
      </c>
      <c r="H4014" t="n">
        <v>0</v>
      </c>
      <c r="I4014" t="n">
        <v>0</v>
      </c>
      <c r="J4014" t="n">
        <v>0</v>
      </c>
      <c r="K4014" t="n">
        <v>0</v>
      </c>
      <c r="L4014" t="n">
        <v>0</v>
      </c>
      <c r="M4014" t="n">
        <v>0</v>
      </c>
    </row>
    <row r="4015">
      <c r="B4015" s="82" t="n"/>
      <c r="G4015" t="n">
        <v>0</v>
      </c>
      <c r="H4015" t="n">
        <v>0</v>
      </c>
      <c r="I4015" t="n">
        <v>0</v>
      </c>
      <c r="J4015" t="n">
        <v>0</v>
      </c>
      <c r="K4015" t="n">
        <v>0</v>
      </c>
      <c r="L4015" t="n">
        <v>0</v>
      </c>
      <c r="M4015" t="n">
        <v>0</v>
      </c>
    </row>
    <row r="4016">
      <c r="B4016" s="82" t="n"/>
      <c r="G4016" t="n">
        <v>0</v>
      </c>
      <c r="H4016" t="n">
        <v>0</v>
      </c>
      <c r="I4016" t="n">
        <v>0</v>
      </c>
      <c r="J4016" t="n">
        <v>0</v>
      </c>
      <c r="K4016" t="n">
        <v>0</v>
      </c>
      <c r="L4016" t="n">
        <v>0</v>
      </c>
      <c r="M4016" t="n">
        <v>0</v>
      </c>
    </row>
    <row r="4017">
      <c r="B4017" s="82" t="n"/>
      <c r="G4017" t="n">
        <v>0</v>
      </c>
      <c r="H4017" t="n">
        <v>0</v>
      </c>
      <c r="I4017" t="n">
        <v>0</v>
      </c>
      <c r="J4017" t="n">
        <v>0</v>
      </c>
      <c r="K4017" t="n">
        <v>0</v>
      </c>
      <c r="L4017" t="n">
        <v>0</v>
      </c>
      <c r="M4017" t="n">
        <v>0</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16.xml><?xml version="1.0" encoding="utf-8"?>
<worksheet xmlns="http://schemas.openxmlformats.org/spreadsheetml/2006/main">
  <sheetPr codeName="Sheet2">
    <outlinePr summaryBelow="1" summaryRight="1"/>
    <pageSetUpPr/>
  </sheetPr>
  <dimension ref="A1:BG1000"/>
  <sheetViews>
    <sheetView topLeftCell="X45" workbookViewId="0">
      <selection activeCell="AL48" sqref="AL48:AO48"/>
    </sheetView>
  </sheetViews>
  <sheetFormatPr baseColWidth="8" defaultRowHeight="14.5"/>
  <cols>
    <col width="16.453125" bestFit="1" customWidth="1" style="452" min="1" max="1"/>
    <col width="23.453125" customWidth="1" style="452" min="2" max="2"/>
    <col width="24.453125" customWidth="1" style="452" min="4" max="4"/>
    <col width="15.453125" customWidth="1" style="452" min="5" max="5"/>
    <col width="13.453125" customWidth="1" style="452" min="6" max="6"/>
    <col width="9.453125" bestFit="1" customWidth="1" style="452" min="7" max="7"/>
    <col width="13.453125" customWidth="1" style="452" min="14" max="14"/>
    <col width="12.26953125" customWidth="1" style="452" min="16" max="16"/>
    <col width="11.26953125" customWidth="1" style="452" min="17" max="17"/>
    <col width="10.1796875" bestFit="1" customWidth="1" style="452" min="18" max="18"/>
    <col width="17.453125" customWidth="1" style="452" min="19" max="19"/>
    <col width="12.81640625" customWidth="1" style="452" min="20" max="20"/>
    <col width="19.453125" customWidth="1" style="452" min="21" max="21"/>
    <col width="15.1796875" customWidth="1" style="452" min="22" max="22"/>
    <col width="14.1796875" bestFit="1" customWidth="1" style="452" min="25" max="25"/>
    <col width="8.7265625" customWidth="1" style="452" min="31" max="31"/>
    <col width="11.26953125" customWidth="1" style="452" min="43" max="43"/>
    <col width="18" bestFit="1" customWidth="1" style="452" min="44" max="44"/>
    <col width="17.7265625" bestFit="1" customWidth="1" style="452" min="45" max="45"/>
    <col width="11.26953125" customWidth="1" style="452" min="47" max="47"/>
    <col width="9" bestFit="1" customWidth="1" style="452" min="49" max="49"/>
    <col width="12.81640625" customWidth="1" style="452" min="50" max="50"/>
    <col width="14.1796875" customWidth="1" style="452" min="51" max="51"/>
    <col width="25.1796875" bestFit="1" customWidth="1" style="452" min="52" max="52"/>
    <col width="20.81640625" customWidth="1" style="452" min="53" max="53"/>
    <col width="16.453125" customWidth="1" style="15" min="55" max="55"/>
    <col width="10.1796875" customWidth="1" style="15" min="56" max="56"/>
    <col width="24.7265625" customWidth="1" style="452" min="59" max="59"/>
  </cols>
  <sheetData>
    <row r="1" ht="40" customHeight="1" s="452" thickBot="1">
      <c r="A1" s="60" t="inlineStr">
        <is>
          <t>Operation</t>
        </is>
      </c>
      <c r="B1" s="60" t="inlineStr">
        <is>
          <t>Equipment</t>
        </is>
      </c>
      <c r="D1" s="59" t="inlineStr">
        <is>
          <t>ChargingSystem</t>
        </is>
      </c>
      <c r="E1" s="58" t="inlineStr">
        <is>
          <t>RotaryShifter</t>
        </is>
      </c>
      <c r="F1" s="51" t="inlineStr">
        <is>
          <t>Silo</t>
        </is>
      </c>
      <c r="G1" s="51" t="inlineStr">
        <is>
          <t>Batching_Hopper_H_4101</t>
        </is>
      </c>
      <c r="H1" s="51" t="inlineStr">
        <is>
          <t>Batching_Hopper_H_4102</t>
        </is>
      </c>
      <c r="I1" s="51" t="inlineStr">
        <is>
          <t>Batter_Mixer_T_4108</t>
        </is>
      </c>
      <c r="J1" s="51" t="inlineStr">
        <is>
          <t>Batter_Mixer_T_4109</t>
        </is>
      </c>
      <c r="K1" s="51" t="inlineStr">
        <is>
          <t>Holding_Tank_T_4118</t>
        </is>
      </c>
      <c r="L1" s="51" t="inlineStr">
        <is>
          <t>Holding_Tank_T_4119</t>
        </is>
      </c>
      <c r="M1" s="51" t="inlineStr">
        <is>
          <t>Storage_Tank_T_4110</t>
        </is>
      </c>
      <c r="N1" s="280" t="inlineStr">
        <is>
          <t>Perk-Oven</t>
        </is>
      </c>
      <c r="O1" s="49" t="inlineStr">
        <is>
          <t>Book_Cooler</t>
        </is>
      </c>
      <c r="P1" s="38" t="inlineStr">
        <is>
          <t>Laminator</t>
        </is>
      </c>
      <c r="Q1" s="280" t="inlineStr">
        <is>
          <t>Perk-Cutter</t>
        </is>
      </c>
      <c r="R1" s="280" t="inlineStr">
        <is>
          <t>Perk-HLL-Cutter</t>
        </is>
      </c>
      <c r="S1" s="38" t="inlineStr">
        <is>
          <t>Enrober_Samridhi</t>
        </is>
      </c>
      <c r="T1" s="38" t="inlineStr">
        <is>
          <t>Enrober_HL</t>
        </is>
      </c>
      <c r="U1" s="38" t="inlineStr">
        <is>
          <t>Temperor_Samridhi</t>
        </is>
      </c>
      <c r="V1" s="38" t="inlineStr">
        <is>
          <t>Temperor- HL</t>
        </is>
      </c>
      <c r="W1" s="43" t="inlineStr">
        <is>
          <t>Cooling_Tunnel_Samridhi</t>
        </is>
      </c>
      <c r="X1" s="43" t="inlineStr">
        <is>
          <t>Cooling_Tunnel_HLL</t>
        </is>
      </c>
      <c r="Y1" s="38" t="inlineStr">
        <is>
          <t>Metal_Detector</t>
        </is>
      </c>
      <c r="Z1" s="38" t="inlineStr">
        <is>
          <t>DCI1_</t>
        </is>
      </c>
      <c r="AA1" s="38" t="inlineStr">
        <is>
          <t>DCI2_</t>
        </is>
      </c>
      <c r="AB1" s="38" t="inlineStr">
        <is>
          <t>DCI3_</t>
        </is>
      </c>
      <c r="AC1" s="38" t="inlineStr">
        <is>
          <t>DCI4_</t>
        </is>
      </c>
      <c r="AD1" s="38" t="inlineStr">
        <is>
          <t>ADS HLL</t>
        </is>
      </c>
      <c r="AE1" s="38" t="inlineStr">
        <is>
          <t>Perk-HCM-1</t>
        </is>
      </c>
      <c r="AF1" s="38" t="inlineStr">
        <is>
          <t>Perk-HCM-2</t>
        </is>
      </c>
      <c r="AG1" s="38" t="inlineStr">
        <is>
          <t>Perk-HCM-3</t>
        </is>
      </c>
      <c r="AH1" s="38" t="inlineStr">
        <is>
          <t>Perk-HCM-4</t>
        </is>
      </c>
      <c r="AI1" s="38" t="inlineStr">
        <is>
          <t>Perk-HLM-1</t>
        </is>
      </c>
      <c r="AJ1" s="38" t="inlineStr">
        <is>
          <t>Perk-HLM-2</t>
        </is>
      </c>
      <c r="AK1" s="38" t="inlineStr">
        <is>
          <t>Perk-HLM-3</t>
        </is>
      </c>
      <c r="AL1" s="38" t="inlineStr">
        <is>
          <t>Perk-TTLi-1</t>
        </is>
      </c>
      <c r="AM1" s="38" t="inlineStr">
        <is>
          <t>Perk-TTLi-2</t>
        </is>
      </c>
      <c r="AN1" s="38" t="inlineStr">
        <is>
          <t>Perk-TTLi-3</t>
        </is>
      </c>
      <c r="AO1" s="38" t="inlineStr">
        <is>
          <t>Perk-TTLi-4</t>
        </is>
      </c>
      <c r="AP1" s="38" t="inlineStr">
        <is>
          <t>Perk TTM-5</t>
        </is>
      </c>
      <c r="AQ1" s="40" t="inlineStr">
        <is>
          <t>Outer_ConveyoR</t>
        </is>
      </c>
      <c r="AR1" s="38" t="inlineStr">
        <is>
          <t>Outer Checkweigher</t>
        </is>
      </c>
      <c r="AS1" s="38" t="inlineStr">
        <is>
          <t>Cbox_Checkweigher</t>
        </is>
      </c>
      <c r="AT1" s="38" t="inlineStr">
        <is>
          <t>Hot_water</t>
        </is>
      </c>
      <c r="AU1" s="38" t="inlineStr">
        <is>
          <t>Chilled_water</t>
        </is>
      </c>
      <c r="AV1" s="38" t="inlineStr">
        <is>
          <t>Compressed_air</t>
        </is>
      </c>
      <c r="AW1" s="39" t="inlineStr">
        <is>
          <t>Power_failure</t>
        </is>
      </c>
      <c r="AX1" s="38" t="inlineStr">
        <is>
          <t>Full_Line</t>
        </is>
      </c>
      <c r="AY1" s="37" t="inlineStr">
        <is>
          <t>Loss Category</t>
        </is>
      </c>
      <c r="AZ1" s="57" t="inlineStr">
        <is>
          <t>Planned_Loss</t>
        </is>
      </c>
      <c r="BA1" t="inlineStr">
        <is>
          <t>Unplanned_Loss</t>
        </is>
      </c>
      <c r="BC1" s="61" t="inlineStr">
        <is>
          <t>SKU</t>
        </is>
      </c>
      <c r="BD1" s="61" t="inlineStr">
        <is>
          <t>SOC_</t>
        </is>
      </c>
      <c r="BE1" t="inlineStr">
        <is>
          <t>Shift</t>
        </is>
      </c>
      <c r="BG1" t="inlineStr">
        <is>
          <t>Technical_Module</t>
        </is>
      </c>
    </row>
    <row r="2" ht="89" customHeight="1" s="452" thickBot="1">
      <c r="A2" s="46" t="inlineStr">
        <is>
          <t>TippingStation</t>
        </is>
      </c>
      <c r="B2" s="41" t="inlineStr">
        <is>
          <t>ChargingSystem</t>
        </is>
      </c>
      <c r="D2" s="55" t="inlineStr">
        <is>
          <t>Maida leakage from RALV</t>
        </is>
      </c>
      <c r="E2" s="56" t="inlineStr">
        <is>
          <t>Rotory shifter jamming issue</t>
        </is>
      </c>
      <c r="F2" s="36" t="inlineStr">
        <is>
          <t>RWF Silo Rupture disc alarm</t>
        </is>
      </c>
      <c r="G2" s="36" t="n"/>
      <c r="H2" s="36" t="n"/>
      <c r="I2" s="36" t="inlineStr">
        <is>
          <t>Mixer Alignment issue-Rotor Colliding with stator</t>
        </is>
      </c>
      <c r="J2" s="36" t="inlineStr">
        <is>
          <t>Mixer Alignment issue-Rotor Colliding with stator</t>
        </is>
      </c>
      <c r="K2" s="36" t="n"/>
      <c r="L2" s="36" t="inlineStr">
        <is>
          <t>Batter Transfer Pump Jam</t>
        </is>
      </c>
      <c r="M2" s="36" t="inlineStr">
        <is>
          <t>Batter Transfer Pump Replacemrnt</t>
        </is>
      </c>
      <c r="N2" s="36" t="inlineStr">
        <is>
          <t>Wafer Sticking issue</t>
        </is>
      </c>
      <c r="O2" s="36" t="inlineStr">
        <is>
          <t>Book Jamming in book cooler</t>
        </is>
      </c>
      <c r="P2" s="36" t="inlineStr">
        <is>
          <t>Pressing Station motion control</t>
        </is>
      </c>
      <c r="Q2" s="36" t="inlineStr">
        <is>
          <t>Book Jamming @ Cutter</t>
        </is>
      </c>
      <c r="R2" s="36" t="inlineStr">
        <is>
          <t>Book Jamming @ Cutter</t>
        </is>
      </c>
      <c r="S2" s="36" t="inlineStr">
        <is>
          <t>Joint bar formation @ Pre enrober belt</t>
        </is>
      </c>
      <c r="T2" s="36" t="inlineStr">
        <is>
          <t>Detaler motor installation'</t>
        </is>
      </c>
      <c r="U2" s="36" t="inlineStr">
        <is>
          <t>Temperor Agitator Tripping issue</t>
        </is>
      </c>
      <c r="V2" s="36" t="n"/>
      <c r="W2" s="36" t="inlineStr">
        <is>
          <t>Cooling tunnel belt track</t>
        </is>
      </c>
      <c r="X2" s="36" t="inlineStr">
        <is>
          <t>HLL Cooling Tunnel Drive roller damage</t>
        </is>
      </c>
      <c r="Y2" s="36" t="inlineStr">
        <is>
          <t>Overdumping issue</t>
        </is>
      </c>
      <c r="Z2" s="36" t="inlineStr">
        <is>
          <t>Tension roller came out</t>
        </is>
      </c>
      <c r="AA2" s="36" t="inlineStr">
        <is>
          <t>Tension roller came out</t>
        </is>
      </c>
      <c r="AB2" s="36" t="inlineStr">
        <is>
          <t>Tension roller came out</t>
        </is>
      </c>
      <c r="AC2" s="36" t="inlineStr">
        <is>
          <t>Tension roller came out</t>
        </is>
      </c>
      <c r="AD2" s="36" t="inlineStr">
        <is>
          <t>Belt Tracking issue</t>
        </is>
      </c>
      <c r="AE2" s="36" t="inlineStr">
        <is>
          <t>Film Tracking issue</t>
        </is>
      </c>
      <c r="AF2" s="36" t="inlineStr">
        <is>
          <t>Film Tracking issue</t>
        </is>
      </c>
      <c r="AG2" s="36" t="inlineStr">
        <is>
          <t>Film Tracking issue</t>
        </is>
      </c>
      <c r="AH2" s="36" t="inlineStr">
        <is>
          <t>Film Tracking issue</t>
        </is>
      </c>
      <c r="AI2" s="36" t="inlineStr">
        <is>
          <t>Film Tracking issue</t>
        </is>
      </c>
      <c r="AJ2" s="36" t="inlineStr">
        <is>
          <t>Film Tracking issue</t>
        </is>
      </c>
      <c r="AK2" s="36" t="inlineStr">
        <is>
          <t>Film Tracking issue</t>
        </is>
      </c>
      <c r="AL2" s="36" t="inlineStr">
        <is>
          <t>Outer deformation issue</t>
        </is>
      </c>
      <c r="AM2" s="36" t="inlineStr">
        <is>
          <t>Outer deformation issue</t>
        </is>
      </c>
      <c r="AN2" s="36" t="inlineStr">
        <is>
          <t>Outer deformation issue</t>
        </is>
      </c>
      <c r="AO2" s="36" t="inlineStr">
        <is>
          <t>Outer deformation issue</t>
        </is>
      </c>
      <c r="AP2" s="36" t="inlineStr">
        <is>
          <t>Short Count issue</t>
        </is>
      </c>
      <c r="AQ2" s="36" t="n"/>
      <c r="AR2" s="36" t="n"/>
      <c r="AS2" s="36" t="n"/>
      <c r="AT2" s="36" t="n"/>
      <c r="AU2" s="36" t="n"/>
      <c r="AV2" s="36" t="inlineStr">
        <is>
          <t>Air Pressure Low</t>
        </is>
      </c>
      <c r="AW2" s="36" t="inlineStr">
        <is>
          <t>Power Failure</t>
        </is>
      </c>
      <c r="AX2" s="35" t="inlineStr">
        <is>
          <t>Changeover from 10g to 10.3g</t>
        </is>
      </c>
      <c r="AY2" t="inlineStr">
        <is>
          <t>Planned_Loss</t>
        </is>
      </c>
      <c r="AZ2" s="53" t="inlineStr">
        <is>
          <t>Planned_Maintenance</t>
        </is>
      </c>
      <c r="BA2" s="53" t="inlineStr">
        <is>
          <t>Minor_Stoppages</t>
        </is>
      </c>
      <c r="BC2" s="61" t="inlineStr">
        <is>
          <t>_12GM</t>
        </is>
      </c>
      <c r="BD2" s="61" t="n">
        <v>39.2</v>
      </c>
      <c r="BE2" t="inlineStr">
        <is>
          <t>A</t>
        </is>
      </c>
      <c r="BG2" t="inlineStr">
        <is>
          <t>Drives &amp;Power Transmission</t>
        </is>
      </c>
    </row>
    <row r="3" ht="64" customHeight="1" s="452" thickBot="1">
      <c r="A3" s="46" t="inlineStr">
        <is>
          <t>Batching</t>
        </is>
      </c>
      <c r="B3" s="41" t="inlineStr">
        <is>
          <t>RotaryShifter</t>
        </is>
      </c>
      <c r="D3" s="55" t="inlineStr">
        <is>
          <t>Vibro Sieve not working</t>
        </is>
      </c>
      <c r="E3" s="56" t="n"/>
      <c r="F3" s="36" t="inlineStr">
        <is>
          <t>Starch Silo Rupture disc alarm</t>
        </is>
      </c>
      <c r="G3" s="36" t="n"/>
      <c r="H3" s="36" t="n"/>
      <c r="I3" s="36" t="inlineStr">
        <is>
          <t>High batter Viscosity</t>
        </is>
      </c>
      <c r="J3" s="36" t="inlineStr">
        <is>
          <t>High batter Viscosity</t>
        </is>
      </c>
      <c r="K3" s="36" t="n"/>
      <c r="L3" s="36" t="n"/>
      <c r="M3" s="36" t="inlineStr">
        <is>
          <t>Service Tank and Recirculation Line Cleaning</t>
        </is>
      </c>
      <c r="N3" s="36" t="inlineStr">
        <is>
          <t>Die Scrapper striking with Dies</t>
        </is>
      </c>
      <c r="O3" s="36" t="inlineStr">
        <is>
          <t>Book Cooler chain length correction</t>
        </is>
      </c>
      <c r="P3" s="36" t="inlineStr">
        <is>
          <t>Crème not spreading properly</t>
        </is>
      </c>
      <c r="Q3" s="36" t="inlineStr">
        <is>
          <t>Cutter Wire broken</t>
        </is>
      </c>
      <c r="R3" s="36" t="inlineStr">
        <is>
          <t>Pusher plate jam</t>
        </is>
      </c>
      <c r="S3" s="36" t="inlineStr">
        <is>
          <t>Wiremesh Link damage</t>
        </is>
      </c>
      <c r="T3" s="36" t="inlineStr">
        <is>
          <t>Chocolate jamming inside tank</t>
        </is>
      </c>
      <c r="V3" s="36" t="n"/>
      <c r="W3" s="36" t="inlineStr">
        <is>
          <t>Cooling Tunnel drive chain broken</t>
        </is>
      </c>
      <c r="X3" s="36" t="inlineStr">
        <is>
          <t>Cooling tunnel belt track</t>
        </is>
      </c>
      <c r="Y3" s="36" t="inlineStr">
        <is>
          <t>High Misaligned Dumping</t>
        </is>
      </c>
      <c r="Z3" s="36" t="inlineStr">
        <is>
          <t>HLL ADS Communication error</t>
        </is>
      </c>
      <c r="AA3" s="36" t="inlineStr">
        <is>
          <t>Pusher Jerking issue</t>
        </is>
      </c>
      <c r="AB3" s="36" t="inlineStr">
        <is>
          <t>DriveRoller damage</t>
        </is>
      </c>
      <c r="AC3" s="36" t="inlineStr">
        <is>
          <t>RBLT Tracking issue</t>
        </is>
      </c>
      <c r="AD3" s="36" t="inlineStr">
        <is>
          <t>DU-2 belt tracking</t>
        </is>
      </c>
      <c r="AE3" s="36" t="inlineStr">
        <is>
          <t>Discharge belt roller damage</t>
        </is>
      </c>
      <c r="AF3" s="36" t="inlineStr">
        <is>
          <t>Discharge belt roller damage</t>
        </is>
      </c>
      <c r="AG3" s="36" t="inlineStr">
        <is>
          <t>Discharge belt roller damage</t>
        </is>
      </c>
      <c r="AH3" s="36" t="inlineStr">
        <is>
          <t>Discharge belt roller damage</t>
        </is>
      </c>
      <c r="AI3" s="36" t="inlineStr">
        <is>
          <t>Vaccum belt damage</t>
        </is>
      </c>
      <c r="AJ3" s="36" t="inlineStr">
        <is>
          <t>Vaccum belt damage</t>
        </is>
      </c>
      <c r="AK3" s="36" t="inlineStr">
        <is>
          <t>Vaccum belt damage</t>
        </is>
      </c>
      <c r="AL3" s="36" t="inlineStr">
        <is>
          <t>Outer discharge pusher plate broken</t>
        </is>
      </c>
      <c r="AM3" s="36" t="inlineStr">
        <is>
          <t>Outer discharge pusher plate broken</t>
        </is>
      </c>
      <c r="AN3" s="36" t="inlineStr">
        <is>
          <t>Outer discharge pusher plate broken</t>
        </is>
      </c>
      <c r="AO3" s="36" t="inlineStr">
        <is>
          <t>Outer discharge pusher plate broken</t>
        </is>
      </c>
      <c r="AP3" s="36" t="inlineStr">
        <is>
          <t>Tray Handling unit calibration issue</t>
        </is>
      </c>
      <c r="AQ3" s="36" t="n"/>
      <c r="AR3" s="36" t="n"/>
      <c r="AS3" s="36" t="n"/>
      <c r="AT3" s="36" t="n"/>
      <c r="AU3" s="36" t="n"/>
      <c r="AV3" s="36" t="n"/>
      <c r="AW3" s="36" t="n"/>
      <c r="AX3" s="35" t="inlineStr">
        <is>
          <t>Changeover from 48units to 30 units</t>
        </is>
      </c>
      <c r="AY3" t="inlineStr">
        <is>
          <t>Unplanned_Loss</t>
        </is>
      </c>
      <c r="AZ3" s="53" t="inlineStr">
        <is>
          <t>Planned_AM</t>
        </is>
      </c>
      <c r="BA3" s="53" t="inlineStr">
        <is>
          <t>Breakdowns</t>
        </is>
      </c>
      <c r="BC3" s="61" t="inlineStr">
        <is>
          <t>_11GM</t>
        </is>
      </c>
      <c r="BD3" s="61" t="n">
        <v>37.8</v>
      </c>
      <c r="BE3" t="inlineStr">
        <is>
          <t>B</t>
        </is>
      </c>
      <c r="BG3" t="inlineStr">
        <is>
          <t>Fasteners</t>
        </is>
      </c>
    </row>
    <row r="4" ht="76.5" customHeight="1" s="452" thickBot="1">
      <c r="A4" s="46" t="inlineStr">
        <is>
          <t>Oven_</t>
        </is>
      </c>
      <c r="B4" s="280" t="inlineStr">
        <is>
          <t>Perk-Oven</t>
        </is>
      </c>
      <c r="D4" s="55" t="inlineStr">
        <is>
          <t>Purging System not working</t>
        </is>
      </c>
      <c r="E4" s="36" t="n"/>
      <c r="F4" s="36" t="n"/>
      <c r="G4" s="36" t="n"/>
      <c r="H4" s="36" t="n"/>
      <c r="I4" s="36" t="inlineStr">
        <is>
          <t>Tank Cleaning-Fungus issue</t>
        </is>
      </c>
      <c r="J4" s="36" t="inlineStr">
        <is>
          <t>Tank Cleaning-Fungus issue</t>
        </is>
      </c>
      <c r="K4" s="36" t="n"/>
      <c r="L4" s="36" t="n"/>
      <c r="M4" s="36" t="inlineStr">
        <is>
          <t>Batter Transfer Pump Jam</t>
        </is>
      </c>
      <c r="N4" s="54" t="inlineStr">
        <is>
          <t>Bubble Scrapper Jam</t>
        </is>
      </c>
      <c r="O4" s="36" t="inlineStr">
        <is>
          <t>Book cooler chain damage</t>
        </is>
      </c>
      <c r="P4" s="36" t="inlineStr">
        <is>
          <t>Crème shortage from chocolate Plant</t>
        </is>
      </c>
      <c r="Q4" s="36" t="inlineStr">
        <is>
          <t>Bar jamming @ distributor</t>
        </is>
      </c>
      <c r="R4" s="36" t="inlineStr">
        <is>
          <t>Cutter Trimming not proper/Bar damage issue</t>
        </is>
      </c>
      <c r="S4" s="36" t="inlineStr">
        <is>
          <t>Low Chocolate Viscosity</t>
        </is>
      </c>
      <c r="T4" s="36" t="inlineStr">
        <is>
          <t>Temperor HMI Faulty</t>
        </is>
      </c>
      <c r="U4" s="36" t="n"/>
      <c r="V4" s="36" t="n"/>
      <c r="W4" s="36" t="inlineStr">
        <is>
          <t>Cooling Tunnel belt not running</t>
        </is>
      </c>
      <c r="X4" s="36" t="n"/>
      <c r="Y4" s="36" t="n"/>
      <c r="Z4" s="36" t="inlineStr">
        <is>
          <t>DU-1 belt motor Jam</t>
        </is>
      </c>
      <c r="AA4" s="36" t="inlineStr">
        <is>
          <t>Pusher Mounting broken</t>
        </is>
      </c>
      <c r="AB4" s="36" t="inlineStr">
        <is>
          <t>Pusher Drive Fault</t>
        </is>
      </c>
      <c r="AC4" s="36" t="inlineStr">
        <is>
          <t>DU4R belt tracking issue</t>
        </is>
      </c>
      <c r="AD4" s="36" t="n"/>
      <c r="AE4" s="36" t="inlineStr">
        <is>
          <t>High Rejection</t>
        </is>
      </c>
      <c r="AF4" s="36" t="inlineStr">
        <is>
          <t>High Rejection</t>
        </is>
      </c>
      <c r="AG4" s="36" t="inlineStr">
        <is>
          <t>High Rejection</t>
        </is>
      </c>
      <c r="AH4" s="36" t="inlineStr">
        <is>
          <t>High Rejection</t>
        </is>
      </c>
      <c r="AI4" s="42" t="inlineStr">
        <is>
          <t>OverHeight Product Detected</t>
        </is>
      </c>
      <c r="AJ4" s="42" t="inlineStr">
        <is>
          <t>OverHeight Product Detected</t>
        </is>
      </c>
      <c r="AK4" s="42" t="inlineStr">
        <is>
          <t>OverHeight Product Detected</t>
        </is>
      </c>
      <c r="AL4" s="36" t="inlineStr">
        <is>
          <t>Infeed Crash</t>
        </is>
      </c>
      <c r="AM4" s="36" t="inlineStr">
        <is>
          <t>Infeed Crash</t>
        </is>
      </c>
      <c r="AN4" s="36" t="inlineStr">
        <is>
          <t>Infeed Crash</t>
        </is>
      </c>
      <c r="AO4" s="36" t="inlineStr">
        <is>
          <t>Infeed Crash</t>
        </is>
      </c>
      <c r="AP4" s="36" t="n"/>
      <c r="AQ4" s="36" t="n"/>
      <c r="AR4" s="36" t="n"/>
      <c r="AS4" s="36" t="n"/>
      <c r="AT4" s="36" t="n"/>
      <c r="AU4" s="36" t="n"/>
      <c r="AV4" s="36" t="n"/>
      <c r="AW4" s="36" t="n"/>
      <c r="AX4" s="35" t="inlineStr">
        <is>
          <t>Sanitation</t>
        </is>
      </c>
      <c r="AZ4" s="53" t="inlineStr">
        <is>
          <t>Sanitation</t>
        </is>
      </c>
      <c r="BA4" s="53" t="inlineStr">
        <is>
          <t>Operational_Losses</t>
        </is>
      </c>
      <c r="BC4" s="61" t="inlineStr">
        <is>
          <t>_11GM_HT</t>
        </is>
      </c>
      <c r="BD4" s="61" t="n">
        <v>36.8</v>
      </c>
      <c r="BE4" t="inlineStr">
        <is>
          <t>C</t>
        </is>
      </c>
      <c r="BG4" t="inlineStr">
        <is>
          <t>Sensors</t>
        </is>
      </c>
    </row>
    <row r="5" ht="76.5" customHeight="1" s="452" thickBot="1">
      <c r="A5" s="46" t="inlineStr">
        <is>
          <t>Book_Cooler_</t>
        </is>
      </c>
      <c r="B5" s="51" t="inlineStr">
        <is>
          <t>Batching_Hopper_H_4101</t>
        </is>
      </c>
      <c r="D5" s="36" t="inlineStr">
        <is>
          <t>RALV jamming issue</t>
        </is>
      </c>
      <c r="E5" s="36" t="n"/>
      <c r="F5" s="36" t="n"/>
      <c r="G5" s="36" t="n"/>
      <c r="H5" s="36" t="n"/>
      <c r="I5" s="36" t="inlineStr">
        <is>
          <t>Discharge Valve Malfunctioning</t>
        </is>
      </c>
      <c r="J5" s="36" t="n"/>
      <c r="K5" s="36" t="n"/>
      <c r="L5" s="36" t="n"/>
      <c r="M5" s="36" t="n"/>
      <c r="N5" s="36" t="inlineStr">
        <is>
          <t>Exhaust Pressure Switch Fault</t>
        </is>
      </c>
      <c r="O5" s="36" t="inlineStr">
        <is>
          <t>Black particles coming from book cooler</t>
        </is>
      </c>
      <c r="P5" s="36" t="inlineStr">
        <is>
          <t>Top Sheet Failure</t>
        </is>
      </c>
      <c r="Q5" s="36" t="inlineStr">
        <is>
          <t>Aigner-1 Malfunctioning</t>
        </is>
      </c>
      <c r="R5" s="36" t="inlineStr">
        <is>
          <t>Transfer Conveyor Gearbox replacement</t>
        </is>
      </c>
      <c r="S5" s="36" t="inlineStr">
        <is>
          <t>Bar Accumulation between Pre enrober &amp; Enrober</t>
        </is>
      </c>
      <c r="T5" s="36" t="inlineStr">
        <is>
          <t>Preenrober belt touching with Enrober belt</t>
        </is>
      </c>
      <c r="U5" s="36" t="n"/>
      <c r="V5" s="36" t="n"/>
      <c r="W5" s="36" t="inlineStr">
        <is>
          <t>Drive Shaft broken and belt torn</t>
        </is>
      </c>
      <c r="X5" s="36" t="n"/>
      <c r="Y5" s="36" t="n"/>
      <c r="Z5" s="36" t="inlineStr">
        <is>
          <t>DU-1 Diverter drive fault</t>
        </is>
      </c>
      <c r="AA5" s="36" t="n"/>
      <c r="AB5" s="36" t="n"/>
      <c r="AC5" s="36" t="inlineStr">
        <is>
          <t>Pusher Mounting Broken</t>
        </is>
      </c>
      <c r="AD5" s="36" t="n"/>
      <c r="AE5" s="36" t="inlineStr">
        <is>
          <t>Fin Wheel Drive fault</t>
        </is>
      </c>
      <c r="AF5" s="36" t="inlineStr">
        <is>
          <t>Fin Wheel Drive fault</t>
        </is>
      </c>
      <c r="AG5" s="36" t="inlineStr">
        <is>
          <t>Fin Wheel Drive fault</t>
        </is>
      </c>
      <c r="AH5" s="36" t="inlineStr">
        <is>
          <t>Fin Wheel Drive fault</t>
        </is>
      </c>
      <c r="AI5" s="36" t="inlineStr">
        <is>
          <t>Paper Out of Register</t>
        </is>
      </c>
      <c r="AJ5" s="36" t="inlineStr">
        <is>
          <t>Paper Out of Register</t>
        </is>
      </c>
      <c r="AK5" s="36" t="inlineStr">
        <is>
          <t>Paper Out of Register</t>
        </is>
      </c>
      <c r="AL5" s="36" t="inlineStr">
        <is>
          <t>PGR sockets broken</t>
        </is>
      </c>
      <c r="AM5" s="36" t="inlineStr">
        <is>
          <t>PGR sockets broken</t>
        </is>
      </c>
      <c r="AN5" s="36" t="inlineStr">
        <is>
          <t>PGR sockets broken</t>
        </is>
      </c>
      <c r="AO5" s="36" t="inlineStr">
        <is>
          <t>PGR sockets broken</t>
        </is>
      </c>
      <c r="AP5" s="36" t="inlineStr">
        <is>
          <t>PGR sockets broken</t>
        </is>
      </c>
      <c r="AQ5" s="36" t="n"/>
      <c r="AR5" s="36" t="n"/>
      <c r="AS5" s="36" t="n"/>
      <c r="AT5" s="36" t="n"/>
      <c r="AU5" s="36" t="n"/>
      <c r="AV5" s="36" t="n"/>
      <c r="AW5" s="36" t="n"/>
      <c r="AX5" s="35" t="inlineStr">
        <is>
          <t>Startup &amp; Shut down</t>
        </is>
      </c>
      <c r="AZ5" s="53" t="inlineStr">
        <is>
          <t>Changeovers</t>
        </is>
      </c>
      <c r="BA5" s="53" t="inlineStr">
        <is>
          <t>Line_Delays</t>
        </is>
      </c>
      <c r="BC5" s="61" t="inlineStr">
        <is>
          <t>_10GM</t>
        </is>
      </c>
      <c r="BD5" s="61" t="n">
        <v>37.8</v>
      </c>
      <c r="BG5" t="inlineStr">
        <is>
          <t>Pneumatics</t>
        </is>
      </c>
    </row>
    <row r="6" ht="89" customHeight="1" s="452" thickBot="1">
      <c r="A6" s="46" t="inlineStr">
        <is>
          <t>Laminator_</t>
        </is>
      </c>
      <c r="B6" s="51" t="inlineStr">
        <is>
          <t>Batching_Hopper_H_4102</t>
        </is>
      </c>
      <c r="D6" s="36" t="inlineStr">
        <is>
          <t>Screw Conveyor Jam</t>
        </is>
      </c>
      <c r="E6" s="36" t="n"/>
      <c r="F6" s="36" t="n"/>
      <c r="G6" s="36" t="n"/>
      <c r="H6" s="36" t="n"/>
      <c r="I6" s="36" t="n"/>
      <c r="J6" s="36" t="n"/>
      <c r="K6" s="36" t="n"/>
      <c r="L6" s="36" t="n"/>
      <c r="M6" s="36" t="n"/>
      <c r="N6" s="36" t="inlineStr">
        <is>
          <t>Fire Tripping issue</t>
        </is>
      </c>
      <c r="O6" s="36" t="inlineStr">
        <is>
          <t>Motor Protector Conveyor belt 35Q5 fault</t>
        </is>
      </c>
      <c r="P6" s="36" t="inlineStr">
        <is>
          <t>Safety Circuit not healthy</t>
        </is>
      </c>
      <c r="Q6" s="36" t="inlineStr">
        <is>
          <t>Infeed Stopper Malfunctioning</t>
        </is>
      </c>
      <c r="R6" s="36" t="n"/>
      <c r="S6" s="36" t="inlineStr">
        <is>
          <t>Bottom issue in Coated bars</t>
        </is>
      </c>
      <c r="T6" s="36" t="inlineStr">
        <is>
          <t>Wirebelt link broken</t>
        </is>
      </c>
      <c r="U6" s="36" t="n"/>
      <c r="V6" s="36" t="n"/>
      <c r="W6" s="36" t="inlineStr">
        <is>
          <t>Packing End Support roller broken and belt torn</t>
        </is>
      </c>
      <c r="X6" s="36" t="n"/>
      <c r="Y6" s="36" t="n"/>
      <c r="Z6" s="36" t="inlineStr">
        <is>
          <t>U-1 Belt Tracking</t>
        </is>
      </c>
      <c r="AA6" s="36" t="n"/>
      <c r="AB6" s="36" t="n"/>
      <c r="AC6" s="36" t="inlineStr">
        <is>
          <t>RBLT Belt Torn</t>
        </is>
      </c>
      <c r="AD6" s="36" t="n"/>
      <c r="AE6" s="36" t="inlineStr">
        <is>
          <t>Code Misprint issue</t>
        </is>
      </c>
      <c r="AF6" s="36" t="inlineStr">
        <is>
          <t>Code Misprint issue</t>
        </is>
      </c>
      <c r="AG6" s="36" t="inlineStr">
        <is>
          <t>Code Misprint issue</t>
        </is>
      </c>
      <c r="AH6" s="36" t="inlineStr">
        <is>
          <t>Code Misprint issue</t>
        </is>
      </c>
      <c r="AI6" s="42" t="inlineStr">
        <is>
          <t>Product jam detected at flow wrapper infeed</t>
        </is>
      </c>
      <c r="AJ6" s="42" t="inlineStr">
        <is>
          <t>Product jam detected at flow wrapper infeed</t>
        </is>
      </c>
      <c r="AK6" s="42" t="inlineStr">
        <is>
          <t>Product jam detected at flow wrapper infeed</t>
        </is>
      </c>
      <c r="AL6" s="36" t="inlineStr">
        <is>
          <t>High Outer Rejection</t>
        </is>
      </c>
      <c r="AM6" s="36" t="inlineStr">
        <is>
          <t>High Outer Rejection</t>
        </is>
      </c>
      <c r="AN6" s="36" t="inlineStr">
        <is>
          <t>High Outer Rejection</t>
        </is>
      </c>
      <c r="AO6" s="36" t="inlineStr">
        <is>
          <t>High Outer Rejection</t>
        </is>
      </c>
      <c r="AP6" s="36" t="inlineStr">
        <is>
          <t>Outer not closing</t>
        </is>
      </c>
      <c r="AQ6" s="36" t="n"/>
      <c r="AR6" s="36" t="n"/>
      <c r="AS6" s="36" t="n"/>
      <c r="AT6" s="36" t="n"/>
      <c r="AU6" s="36" t="n"/>
      <c r="AV6" s="36" t="n"/>
      <c r="AW6" s="36" t="n"/>
      <c r="AX6" s="35" t="inlineStr">
        <is>
          <t>Unskilled Manpower</t>
        </is>
      </c>
      <c r="AZ6" s="53" t="inlineStr">
        <is>
          <t>Planned_Stops</t>
        </is>
      </c>
      <c r="BA6" s="53" t="inlineStr">
        <is>
          <t>Labor_Management</t>
        </is>
      </c>
      <c r="BC6" s="61" t="inlineStr">
        <is>
          <t>_10GM_HT</t>
        </is>
      </c>
      <c r="BD6" s="61" t="n">
        <v>33.4</v>
      </c>
      <c r="BG6" t="inlineStr">
        <is>
          <t>Valves</t>
        </is>
      </c>
    </row>
    <row r="7" ht="64" customHeight="1" s="452" thickBot="1">
      <c r="A7" s="46" t="inlineStr">
        <is>
          <t>Cutter_</t>
        </is>
      </c>
      <c r="B7" s="36" t="inlineStr">
        <is>
          <t>Batter_Mixer_T_4108</t>
        </is>
      </c>
      <c r="D7" s="36" t="inlineStr">
        <is>
          <t>Starch Silo motor Tripped</t>
        </is>
      </c>
      <c r="E7" s="36" t="n"/>
      <c r="F7" s="36" t="n"/>
      <c r="G7" s="36" t="n"/>
      <c r="H7" s="36" t="n"/>
      <c r="I7" s="36" t="n"/>
      <c r="J7" s="36" t="n"/>
      <c r="K7" s="36" t="n"/>
      <c r="L7" s="36" t="n"/>
      <c r="M7" s="36" t="n"/>
      <c r="N7" s="54" t="inlineStr">
        <is>
          <t>Die Running Wheel bearing broken</t>
        </is>
      </c>
      <c r="O7" s="36" t="inlineStr">
        <is>
          <t>Tensioner Assembly Planned Maintenance</t>
        </is>
      </c>
      <c r="P7" s="36" t="inlineStr">
        <is>
          <t>Scrapper filing done</t>
        </is>
      </c>
      <c r="Q7" s="36" t="inlineStr">
        <is>
          <t>Cutter Drive Chain lock bearing broken</t>
        </is>
      </c>
      <c r="R7" s="36" t="n"/>
      <c r="S7" s="36" t="inlineStr">
        <is>
          <t>Distributor installation at Pre enrober belt</t>
        </is>
      </c>
      <c r="T7" s="36" t="n"/>
      <c r="U7" s="36" t="n"/>
      <c r="V7" s="36" t="n"/>
      <c r="W7" s="36" t="inlineStr">
        <is>
          <t>Emergency button malfunctioning</t>
        </is>
      </c>
      <c r="X7" s="36" t="n"/>
      <c r="Y7" s="36" t="n"/>
      <c r="Z7" s="36" t="inlineStr">
        <is>
          <t>DU-1 Pusher Jam</t>
        </is>
      </c>
      <c r="AA7" s="36" t="n"/>
      <c r="AB7" s="36" t="n"/>
      <c r="AC7" s="36" t="inlineStr">
        <is>
          <t>Waitbelt Motion error</t>
        </is>
      </c>
      <c r="AD7" s="36" t="n"/>
      <c r="AE7" s="36" t="inlineStr">
        <is>
          <t>Bar breakage issue</t>
        </is>
      </c>
      <c r="AF7" s="36" t="inlineStr">
        <is>
          <t>Bar breakage issue</t>
        </is>
      </c>
      <c r="AG7" s="36" t="inlineStr">
        <is>
          <t>Bar breakage issue</t>
        </is>
      </c>
      <c r="AH7" s="36" t="inlineStr">
        <is>
          <t>Bar breakage issue</t>
        </is>
      </c>
      <c r="AI7" s="36" t="inlineStr">
        <is>
          <t>Wrapper End Crimp Jam</t>
        </is>
      </c>
      <c r="AJ7" s="36" t="inlineStr">
        <is>
          <t>Wrapper End Crimp Jam</t>
        </is>
      </c>
      <c r="AK7" s="36" t="inlineStr">
        <is>
          <t>Wrapper End Crimp Jam</t>
        </is>
      </c>
      <c r="AL7" s="36" t="inlineStr">
        <is>
          <t>FWV Position getting changed</t>
        </is>
      </c>
      <c r="AM7" s="36" t="inlineStr">
        <is>
          <t>FWV Position getting changed</t>
        </is>
      </c>
      <c r="AN7" s="36" t="inlineStr">
        <is>
          <t>FWV Position getting changed</t>
        </is>
      </c>
      <c r="AO7" s="36" t="inlineStr">
        <is>
          <t>FWV Position getting changed</t>
        </is>
      </c>
      <c r="AP7" s="36" t="n"/>
      <c r="AQ7" s="36" t="n"/>
      <c r="AR7" s="36" t="n"/>
      <c r="AS7" s="36" t="n"/>
      <c r="AT7" s="36" t="n"/>
      <c r="AU7" s="36" t="n"/>
      <c r="AV7" s="36" t="n"/>
      <c r="AW7" s="36" t="n"/>
      <c r="AX7" s="35" t="inlineStr">
        <is>
          <t>Changeover to HT</t>
        </is>
      </c>
      <c r="AZ7" s="53" t="inlineStr">
        <is>
          <t>Consumables_replacement</t>
        </is>
      </c>
      <c r="BA7" s="52" t="inlineStr">
        <is>
          <t>Material_Shortages</t>
        </is>
      </c>
      <c r="BC7" s="61" t="inlineStr">
        <is>
          <t>_10.3GM</t>
        </is>
      </c>
      <c r="BD7" s="61" t="n">
        <v>38.9</v>
      </c>
      <c r="BG7" t="inlineStr">
        <is>
          <t>Electrical systems</t>
        </is>
      </c>
    </row>
    <row r="8" ht="64" customHeight="1" s="452" thickBot="1">
      <c r="A8" s="50" t="inlineStr">
        <is>
          <t>Enrober_</t>
        </is>
      </c>
      <c r="B8" s="36" t="inlineStr">
        <is>
          <t>Batter_Mixer_T_4109</t>
        </is>
      </c>
      <c r="D8" s="36" t="n"/>
      <c r="E8" s="36" t="n"/>
      <c r="F8" s="36" t="n"/>
      <c r="G8" s="36" t="n"/>
      <c r="H8" s="36" t="n"/>
      <c r="I8" s="36" t="n"/>
      <c r="J8" s="36" t="n"/>
      <c r="K8" s="36" t="n"/>
      <c r="L8" s="36" t="n"/>
      <c r="M8" s="36" t="n"/>
      <c r="N8" s="36" t="inlineStr">
        <is>
          <t>High Wafer rejection</t>
        </is>
      </c>
      <c r="O8" s="36" t="inlineStr">
        <is>
          <t>Book CoolerChain derailed</t>
        </is>
      </c>
      <c r="P8" s="36" t="inlineStr">
        <is>
          <t>Poor Quality book formation</t>
        </is>
      </c>
      <c r="Q8" s="36" t="inlineStr">
        <is>
          <t>Cutter Infeed belt roller worn out</t>
        </is>
      </c>
      <c r="R8" s="36" t="n"/>
      <c r="S8" s="36" t="inlineStr">
        <is>
          <t>Product Jamming at Pre enrober guides</t>
        </is>
      </c>
      <c r="T8" s="36" t="n"/>
      <c r="U8" s="36" t="n"/>
      <c r="V8" s="36" t="n"/>
      <c r="W8" s="36" t="n"/>
      <c r="X8" s="36" t="n"/>
      <c r="Y8" s="36" t="n"/>
      <c r="Z8" s="36" t="n"/>
      <c r="AA8" s="36" t="n"/>
      <c r="AB8" s="36" t="n"/>
      <c r="AC8" s="36" t="inlineStr">
        <is>
          <t>DU4R Diverter Position error</t>
        </is>
      </c>
      <c r="AD8" s="36" t="n"/>
      <c r="AE8" s="36" t="inlineStr">
        <is>
          <t>Infeed chain drive fault</t>
        </is>
      </c>
      <c r="AF8" s="36" t="inlineStr">
        <is>
          <t>Infeed chain drive fault</t>
        </is>
      </c>
      <c r="AG8" s="36" t="inlineStr">
        <is>
          <t>Infeed chain drive fault</t>
        </is>
      </c>
      <c r="AH8" s="36" t="inlineStr">
        <is>
          <t>Infeed chain drive fault</t>
        </is>
      </c>
      <c r="AI8" s="36" t="inlineStr">
        <is>
          <t>Abnormal Sound From Vaccum Blower</t>
        </is>
      </c>
      <c r="AJ8" s="36" t="inlineStr">
        <is>
          <t>Abnormal Sound From Vaccum Blower</t>
        </is>
      </c>
      <c r="AK8" s="36" t="inlineStr">
        <is>
          <t>Abnormal Sound From Vaccum Blower</t>
        </is>
      </c>
      <c r="AL8" s="36" t="inlineStr">
        <is>
          <t>Bar breakage issue</t>
        </is>
      </c>
      <c r="AM8" s="36" t="inlineStr">
        <is>
          <t>Bar breakage issue</t>
        </is>
      </c>
      <c r="AN8" s="36" t="inlineStr">
        <is>
          <t>Bar breakage issue</t>
        </is>
      </c>
      <c r="AO8" s="36" t="inlineStr">
        <is>
          <t>Bar breakage issue</t>
        </is>
      </c>
      <c r="AP8" s="36" t="n"/>
      <c r="AQ8" s="36" t="n"/>
      <c r="AR8" s="36" t="n"/>
      <c r="AS8" s="36" t="n"/>
      <c r="AT8" s="36" t="n"/>
      <c r="AU8" s="36" t="n"/>
      <c r="AV8" s="36" t="n"/>
      <c r="AW8" s="36" t="n"/>
      <c r="AX8" s="35" t="inlineStr">
        <is>
          <t>Poor Quality of Parkson Outers</t>
        </is>
      </c>
      <c r="AZ8" s="52" t="inlineStr">
        <is>
          <t>Start_and_Finish_Production</t>
        </is>
      </c>
      <c r="BC8" s="61" t="inlineStr">
        <is>
          <t>_10.3GM_HT</t>
        </is>
      </c>
      <c r="BD8" s="61" t="n">
        <v>34.2</v>
      </c>
      <c r="BG8" t="inlineStr">
        <is>
          <t>Glue Systems</t>
        </is>
      </c>
    </row>
    <row r="9" ht="64" customHeight="1" s="452" thickBot="1">
      <c r="A9" s="50" t="inlineStr">
        <is>
          <t>Temperor_</t>
        </is>
      </c>
      <c r="B9" s="51" t="inlineStr">
        <is>
          <t>Holding_Tank_T_4118</t>
        </is>
      </c>
      <c r="D9" s="36" t="n"/>
      <c r="E9" s="36" t="n"/>
      <c r="F9" s="36" t="n"/>
      <c r="G9" s="36" t="n"/>
      <c r="H9" s="36" t="n"/>
      <c r="I9" s="36" t="n"/>
      <c r="J9" s="36" t="n"/>
      <c r="K9" s="36" t="n"/>
      <c r="L9" s="36" t="n"/>
      <c r="M9" s="36" t="n"/>
      <c r="N9" s="36" t="inlineStr">
        <is>
          <t>Batter Gun choking</t>
        </is>
      </c>
      <c r="O9" s="36" t="inlineStr">
        <is>
          <t>Book Cooler Exit guides Fixing</t>
        </is>
      </c>
      <c r="P9" s="36" t="inlineStr">
        <is>
          <t>Crème hopper cleaning</t>
        </is>
      </c>
      <c r="Q9" s="36" t="inlineStr">
        <is>
          <t>Pusher Foundation bolt broken</t>
        </is>
      </c>
      <c r="R9" s="36" t="n"/>
      <c r="S9" s="36" t="inlineStr">
        <is>
          <t>Pre enrober drive shaft broken</t>
        </is>
      </c>
      <c r="T9" s="36" t="n"/>
      <c r="U9" s="36" t="n"/>
      <c r="V9" s="36" t="n"/>
      <c r="W9" s="36" t="n"/>
      <c r="X9" s="36" t="n"/>
      <c r="Y9" s="36" t="n"/>
      <c r="Z9" s="36" t="n"/>
      <c r="AA9" s="36" t="n"/>
      <c r="AB9" s="36" t="n"/>
      <c r="AC9" s="36" t="inlineStr">
        <is>
          <t>DU4-R Station hang</t>
        </is>
      </c>
      <c r="AD9" s="36" t="n"/>
      <c r="AE9" s="36" t="inlineStr">
        <is>
          <t>Joint Bar issue</t>
        </is>
      </c>
      <c r="AF9" s="36" t="inlineStr">
        <is>
          <t>Joint Bar issue</t>
        </is>
      </c>
      <c r="AG9" s="36" t="inlineStr">
        <is>
          <t>Joint Bar issue</t>
        </is>
      </c>
      <c r="AH9" s="36" t="inlineStr">
        <is>
          <t>Joint Bar issue</t>
        </is>
      </c>
      <c r="AI9" s="36" t="inlineStr">
        <is>
          <t>Code misprint issue</t>
        </is>
      </c>
      <c r="AJ9" s="36" t="n"/>
      <c r="AK9" s="36" t="n"/>
      <c r="AL9" s="36" t="inlineStr">
        <is>
          <t>FT Cylinder broken</t>
        </is>
      </c>
      <c r="AM9" s="36" t="inlineStr">
        <is>
          <t>FT Cylinder broken</t>
        </is>
      </c>
      <c r="AN9" s="36" t="inlineStr">
        <is>
          <t>FT Cylinder broken</t>
        </is>
      </c>
      <c r="AO9" s="36" t="inlineStr">
        <is>
          <t>FT Cylinder broken</t>
        </is>
      </c>
      <c r="AP9" s="36" t="n"/>
      <c r="AQ9" s="36" t="n"/>
      <c r="AR9" s="36" t="n"/>
      <c r="AS9" s="36" t="n"/>
      <c r="AT9" s="36" t="n"/>
      <c r="AU9" s="36" t="n"/>
      <c r="AV9" s="36" t="n"/>
      <c r="AW9" s="36" t="n"/>
      <c r="AX9" s="35" t="inlineStr">
        <is>
          <t>TTME Changeover from 96U to 48U</t>
        </is>
      </c>
      <c r="BC9" s="61" t="inlineStr">
        <is>
          <t>_9.1_GM</t>
        </is>
      </c>
      <c r="BD9" s="61" t="n">
        <v>37.2</v>
      </c>
      <c r="BG9" t="inlineStr">
        <is>
          <t>Hydraulic systems</t>
        </is>
      </c>
    </row>
    <row r="10" ht="39" customHeight="1" s="452" thickBot="1">
      <c r="A10" s="50" t="inlineStr">
        <is>
          <t>CoolingTunnel</t>
        </is>
      </c>
      <c r="B10" s="51" t="inlineStr">
        <is>
          <t>Holding_Tank_T_4119</t>
        </is>
      </c>
      <c r="D10" s="36" t="n"/>
      <c r="E10" s="36" t="n"/>
      <c r="F10" s="36" t="n"/>
      <c r="G10" s="36" t="n"/>
      <c r="H10" s="36" t="n"/>
      <c r="I10" s="36" t="n"/>
      <c r="J10" s="36" t="n"/>
      <c r="K10" s="36" t="n"/>
      <c r="L10" s="36" t="n"/>
      <c r="M10" s="36" t="n"/>
      <c r="N10" s="36" t="inlineStr">
        <is>
          <t>Die bolts inspection and tightening.</t>
        </is>
      </c>
      <c r="O10" s="36" t="n"/>
      <c r="P10" s="36" t="inlineStr">
        <is>
          <t>Crème Transfer Pump Jam</t>
        </is>
      </c>
      <c r="Q10" s="36" t="inlineStr">
        <is>
          <t>Aigner-2 Malfunctioning</t>
        </is>
      </c>
      <c r="R10" s="36" t="n"/>
      <c r="S10" s="36" t="inlineStr">
        <is>
          <t>Enrober Preventive Maintenance</t>
        </is>
      </c>
      <c r="T10" s="36" t="n"/>
      <c r="U10" s="36" t="n"/>
      <c r="V10" s="36" t="n"/>
      <c r="W10" s="36" t="n"/>
      <c r="X10" s="36" t="n"/>
      <c r="Y10" s="36" t="n"/>
      <c r="Z10" s="36" t="n"/>
      <c r="AA10" s="36" t="n"/>
      <c r="AB10" s="36" t="n"/>
      <c r="AC10" s="36" t="n"/>
      <c r="AD10" s="45" t="n"/>
      <c r="AE10" s="45" t="inlineStr">
        <is>
          <t>FBX:JAM AT INFEED</t>
        </is>
      </c>
      <c r="AF10" s="45" t="inlineStr">
        <is>
          <t>FBX:JAM AT INFEED</t>
        </is>
      </c>
      <c r="AG10" s="45" t="inlineStr">
        <is>
          <t>FBX:JAM AT INFEED</t>
        </is>
      </c>
      <c r="AH10" s="45" t="inlineStr">
        <is>
          <t>FBX:JAM AT INFEED</t>
        </is>
      </c>
      <c r="AI10" s="36" t="inlineStr">
        <is>
          <t>Pouch Leakage issue</t>
        </is>
      </c>
      <c r="AJ10" s="36" t="inlineStr">
        <is>
          <t>Pouch Leakage issue</t>
        </is>
      </c>
      <c r="AK10" s="36" t="inlineStr">
        <is>
          <t>Pouch Leakage issue</t>
        </is>
      </c>
      <c r="AL10" s="36" t="inlineStr">
        <is>
          <t>FWV Gripper worn out</t>
        </is>
      </c>
      <c r="AM10" s="36" t="inlineStr">
        <is>
          <t>FWV Gripper worn out</t>
        </is>
      </c>
      <c r="AN10" s="36" t="inlineStr">
        <is>
          <t>FWV Gripper worn out</t>
        </is>
      </c>
      <c r="AO10" s="36" t="inlineStr">
        <is>
          <t>FWV Gripper worn out</t>
        </is>
      </c>
      <c r="AP10" s="36" t="n"/>
      <c r="AQ10" s="36" t="n"/>
      <c r="AR10" s="36" t="n"/>
      <c r="AS10" s="36" t="n"/>
      <c r="AT10" s="36" t="n"/>
      <c r="AU10" s="36" t="n"/>
      <c r="AV10" s="36" t="n"/>
      <c r="AW10" s="36" t="n"/>
      <c r="AX10" s="35" t="inlineStr">
        <is>
          <t>Changeover from HT to 10.3g</t>
        </is>
      </c>
      <c r="BC10" s="61" t="inlineStr">
        <is>
          <t>_9.1_GM_HT</t>
        </is>
      </c>
      <c r="BD10" s="61" t="n">
        <v>33.2</v>
      </c>
    </row>
    <row r="11" ht="64" customHeight="1" s="452" thickBot="1">
      <c r="A11" s="46" t="inlineStr">
        <is>
          <t>MetalDetector</t>
        </is>
      </c>
      <c r="B11" s="51" t="inlineStr">
        <is>
          <t>Storage_Tank_T_4110</t>
        </is>
      </c>
      <c r="D11" s="36" t="n"/>
      <c r="E11" s="36" t="n"/>
      <c r="F11" s="36" t="n"/>
      <c r="G11" s="36" t="n"/>
      <c r="H11" s="36" t="n"/>
      <c r="I11" s="36" t="n"/>
      <c r="J11" s="36" t="n"/>
      <c r="K11" s="36" t="n"/>
      <c r="L11" s="36" t="n"/>
      <c r="M11" s="36" t="n"/>
      <c r="N11" s="36" t="inlineStr">
        <is>
          <t>IR-Sensor guard fixing</t>
        </is>
      </c>
      <c r="O11" s="36" t="n"/>
      <c r="P11" s="36" t="inlineStr">
        <is>
          <t>Book Damage/MisAlignment @ Sandwich Stacker</t>
        </is>
      </c>
      <c r="Q11" s="36" t="n"/>
      <c r="R11" s="36" t="n"/>
      <c r="S11" s="36" t="inlineStr">
        <is>
          <t>Chocolate solidification issue</t>
        </is>
      </c>
      <c r="T11" s="36" t="n"/>
      <c r="U11" s="36" t="n"/>
      <c r="V11" s="36" t="n"/>
      <c r="W11" s="36" t="n"/>
      <c r="X11" s="36" t="n"/>
      <c r="Y11" s="36" t="n"/>
      <c r="Z11" s="36" t="n"/>
      <c r="AA11" s="36" t="n"/>
      <c r="AB11" s="36" t="n"/>
      <c r="AC11" s="36" t="n"/>
      <c r="AD11" s="36" t="n"/>
      <c r="AE11" s="36" t="inlineStr">
        <is>
          <t>HXX:FILM IS BROKEN</t>
        </is>
      </c>
      <c r="AF11" s="36" t="inlineStr">
        <is>
          <t>HXX:FILM IS BROKEN</t>
        </is>
      </c>
      <c r="AG11" s="36" t="inlineStr">
        <is>
          <t>HXX:FILM IS BROKEN</t>
        </is>
      </c>
      <c r="AH11" s="36" t="inlineStr">
        <is>
          <t>HXX:FILM IS BROKEN</t>
        </is>
      </c>
      <c r="AI11" s="36" t="inlineStr">
        <is>
          <t>Laminate Opening issue</t>
        </is>
      </c>
      <c r="AJ11" s="36" t="inlineStr">
        <is>
          <t>Laminate Opening issue</t>
        </is>
      </c>
      <c r="AK11" s="36" t="inlineStr">
        <is>
          <t>Laminate Opening issue</t>
        </is>
      </c>
      <c r="AL11" s="36" t="inlineStr">
        <is>
          <t>Handover blank fail</t>
        </is>
      </c>
      <c r="AM11" s="36" t="inlineStr">
        <is>
          <t>Handover blank fail</t>
        </is>
      </c>
      <c r="AN11" s="36" t="inlineStr">
        <is>
          <t>Handover blank fail</t>
        </is>
      </c>
      <c r="AO11" s="36" t="inlineStr">
        <is>
          <t>Handover blank fail</t>
        </is>
      </c>
      <c r="AP11" s="36" t="n"/>
      <c r="AQ11" s="36" t="n"/>
      <c r="AR11" s="36" t="n"/>
      <c r="AS11" s="36" t="n"/>
      <c r="AT11" s="36" t="n"/>
      <c r="AU11" s="36" t="n"/>
      <c r="AV11" s="36" t="n"/>
      <c r="AW11" s="36" t="n"/>
      <c r="AX11" s="35" t="inlineStr">
        <is>
          <t>Changeover from 30 U to 48 u</t>
        </is>
      </c>
      <c r="BC11" s="61" t="inlineStr">
        <is>
          <t>HT_Sam</t>
        </is>
      </c>
      <c r="BD11" s="61" t="n">
        <v>24.5</v>
      </c>
    </row>
    <row r="12" ht="51.5" customHeight="1" s="452" thickBot="1">
      <c r="A12" s="50" t="inlineStr">
        <is>
          <t>ADS_</t>
        </is>
      </c>
      <c r="B12" s="280" t="inlineStr">
        <is>
          <t>Perk-Oven</t>
        </is>
      </c>
      <c r="D12" s="36" t="n"/>
      <c r="E12" s="36" t="n"/>
      <c r="F12" s="36" t="n"/>
      <c r="G12" s="36" t="n"/>
      <c r="H12" s="36" t="n"/>
      <c r="I12" s="36" t="n"/>
      <c r="J12" s="36" t="n"/>
      <c r="K12" s="36" t="n"/>
      <c r="L12" s="36" t="n"/>
      <c r="M12" s="36" t="n"/>
      <c r="N12" s="36" t="inlineStr">
        <is>
          <t>Air pipe broken</t>
        </is>
      </c>
      <c r="O12" s="36" t="n"/>
      <c r="P12" s="36" t="inlineStr">
        <is>
          <t>Crème Transfer Line Jam</t>
        </is>
      </c>
      <c r="Q12" s="36" t="n"/>
      <c r="R12" s="36" t="n"/>
      <c r="S12" s="36" t="inlineStr">
        <is>
          <t>Wirebelt Jamming issue</t>
        </is>
      </c>
      <c r="T12" s="36" t="n"/>
      <c r="U12" s="36" t="n"/>
      <c r="V12" s="36" t="n"/>
      <c r="W12" s="36" t="n"/>
      <c r="X12" s="36" t="n"/>
      <c r="Y12" s="36" t="n"/>
      <c r="Z12" s="36" t="n"/>
      <c r="AA12" s="36" t="n"/>
      <c r="AB12" s="36" t="n"/>
      <c r="AC12" s="36" t="n"/>
      <c r="AD12" s="36" t="n"/>
      <c r="AE12" s="36" t="inlineStr">
        <is>
          <t>Bar Jumping issue</t>
        </is>
      </c>
      <c r="AF12" s="36" t="inlineStr">
        <is>
          <t>Bar Jumping issue</t>
        </is>
      </c>
      <c r="AG12" s="36" t="inlineStr">
        <is>
          <t>Bar Jumping issue</t>
        </is>
      </c>
      <c r="AH12" s="36" t="inlineStr">
        <is>
          <t>Bar Jumping issue</t>
        </is>
      </c>
      <c r="AI12" s="36" t="n"/>
      <c r="AJ12" s="36" t="n"/>
      <c r="AK12" s="36" t="n"/>
      <c r="AL12" s="36" t="inlineStr">
        <is>
          <t>Blank Picker not moving</t>
        </is>
      </c>
      <c r="AM12" s="36" t="inlineStr">
        <is>
          <t>Blank Picker not moving</t>
        </is>
      </c>
      <c r="AN12" s="36" t="inlineStr">
        <is>
          <t>Blank Picker not moving</t>
        </is>
      </c>
      <c r="AO12" s="36" t="inlineStr">
        <is>
          <t>Blank Picker not moving</t>
        </is>
      </c>
      <c r="AP12" s="36" t="n"/>
      <c r="AQ12" s="36" t="n"/>
      <c r="AR12" s="36" t="n"/>
      <c r="AS12" s="36" t="n"/>
      <c r="AT12" s="36" t="n"/>
      <c r="AU12" s="36" t="n"/>
      <c r="AV12" s="36" t="n"/>
      <c r="AW12" s="36" t="n"/>
      <c r="AX12" s="35" t="inlineStr">
        <is>
          <t>CIL</t>
        </is>
      </c>
      <c r="BC12" s="61" t="inlineStr">
        <is>
          <t>HT_Sam_HLL_10.3G</t>
        </is>
      </c>
      <c r="BD12" s="61" t="n">
        <v>24.5</v>
      </c>
    </row>
    <row r="13" ht="64" customHeight="1" s="452" thickBot="1">
      <c r="A13" s="46" t="inlineStr">
        <is>
          <t>HCM_</t>
        </is>
      </c>
      <c r="B13" s="49" t="inlineStr">
        <is>
          <t>Book_Cooler</t>
        </is>
      </c>
      <c r="D13" s="36" t="n"/>
      <c r="E13" s="36" t="n"/>
      <c r="F13" s="36" t="n"/>
      <c r="G13" s="36" t="n"/>
      <c r="H13" s="36" t="n"/>
      <c r="I13" s="36" t="n"/>
      <c r="J13" s="36" t="n"/>
      <c r="K13" s="36" t="n"/>
      <c r="L13" s="36" t="n"/>
      <c r="M13" s="36" t="n"/>
      <c r="N13" s="36" t="inlineStr">
        <is>
          <t>Burner Orientation Correction</t>
        </is>
      </c>
      <c r="O13" s="36" t="n"/>
      <c r="P13" s="36" t="inlineStr">
        <is>
          <t>Vaccum Formation issue @ Pressing Station</t>
        </is>
      </c>
      <c r="Q13" s="36" t="n"/>
      <c r="R13" s="36" t="n"/>
      <c r="S13" s="36" t="inlineStr">
        <is>
          <t>Chocolate Tank transfer line valve malfunctioning</t>
        </is>
      </c>
      <c r="T13" s="36" t="n"/>
      <c r="U13" s="36" t="n"/>
      <c r="V13" s="36" t="n"/>
      <c r="W13" s="36" t="n"/>
      <c r="X13" s="36" t="n"/>
      <c r="Y13" s="36" t="n"/>
      <c r="Z13" s="36" t="n"/>
      <c r="AA13" s="36" t="n"/>
      <c r="AB13" s="36" t="n"/>
      <c r="AC13" s="36" t="n"/>
      <c r="AD13" s="36" t="n"/>
      <c r="AE13" s="36" t="inlineStr">
        <is>
          <t>Metering belt Drive Fault</t>
        </is>
      </c>
      <c r="AF13" s="36" t="inlineStr">
        <is>
          <t>Metering belt Drive Fault</t>
        </is>
      </c>
      <c r="AG13" s="36" t="inlineStr">
        <is>
          <t>Metering belt Drive Fault</t>
        </is>
      </c>
      <c r="AH13" s="36" t="inlineStr">
        <is>
          <t>Metering belt Drive Fault</t>
        </is>
      </c>
      <c r="AI13" s="36" t="n"/>
      <c r="AJ13" s="36" t="n"/>
      <c r="AK13" s="36" t="n"/>
      <c r="AL13" s="36" t="inlineStr">
        <is>
          <t>Discharge belt jam</t>
        </is>
      </c>
      <c r="AM13" s="36" t="inlineStr">
        <is>
          <t>Discharge belt jam</t>
        </is>
      </c>
      <c r="AN13" s="36" t="inlineStr">
        <is>
          <t>Discharge belt jam</t>
        </is>
      </c>
      <c r="AO13" s="36" t="inlineStr">
        <is>
          <t>Discharge belt jam</t>
        </is>
      </c>
      <c r="AP13" s="36" t="n"/>
      <c r="AQ13" s="36" t="n"/>
      <c r="AR13" s="36" t="n"/>
      <c r="AS13" s="36" t="n"/>
      <c r="AT13" s="36" t="n"/>
      <c r="AU13" s="36" t="n"/>
      <c r="AV13" s="36" t="n"/>
      <c r="AW13" s="36" t="n"/>
      <c r="AX13" s="35" t="inlineStr">
        <is>
          <t>Transition to optimized outers</t>
        </is>
      </c>
      <c r="BC13" s="61" t="inlineStr">
        <is>
          <t>HT_Sam_HLL_HT</t>
        </is>
      </c>
      <c r="BD13" s="61" t="n">
        <v>20.9</v>
      </c>
    </row>
    <row r="14" ht="51.5" customHeight="1" s="452" thickBot="1">
      <c r="A14" s="46" t="inlineStr">
        <is>
          <t>TTLI_</t>
        </is>
      </c>
      <c r="B14" s="41" t="inlineStr">
        <is>
          <t>Laminator</t>
        </is>
      </c>
      <c r="D14" s="36" t="n"/>
      <c r="E14" s="36" t="n"/>
      <c r="F14" s="36" t="n"/>
      <c r="G14" s="36" t="n"/>
      <c r="H14" s="36" t="n"/>
      <c r="I14" s="36" t="n"/>
      <c r="J14" s="36" t="n"/>
      <c r="K14" s="36" t="n"/>
      <c r="L14" s="36" t="n"/>
      <c r="M14" s="36" t="n"/>
      <c r="N14" s="36" t="inlineStr">
        <is>
          <t>Fire Detection Camera not working</t>
        </is>
      </c>
      <c r="O14" s="36" t="n"/>
      <c r="P14" s="36" t="inlineStr">
        <is>
          <t>Crème Hopper Safety Switch Fault</t>
        </is>
      </c>
      <c r="Q14" s="36" t="n"/>
      <c r="R14" s="36" t="n"/>
      <c r="S14" s="36" t="inlineStr">
        <is>
          <t>Chocolate pump low flow issue</t>
        </is>
      </c>
      <c r="T14" s="36" t="n"/>
      <c r="U14" s="36" t="n"/>
      <c r="V14" s="36" t="n"/>
      <c r="W14" s="36" t="n"/>
      <c r="X14" s="36" t="n"/>
      <c r="Y14" s="36" t="n"/>
      <c r="Z14" s="36" t="n"/>
      <c r="AA14" s="36" t="n"/>
      <c r="AB14" s="36" t="n"/>
      <c r="AC14" s="36" t="n"/>
      <c r="AD14" s="36" t="n"/>
      <c r="AE14" s="36" t="inlineStr">
        <is>
          <t>Triangular belt PM</t>
        </is>
      </c>
      <c r="AF14" s="36" t="inlineStr">
        <is>
          <t>Triangular belt PM</t>
        </is>
      </c>
      <c r="AG14" s="36" t="inlineStr">
        <is>
          <t>Triangular belt PM</t>
        </is>
      </c>
      <c r="AH14" s="36" t="inlineStr">
        <is>
          <t>Triangular belt PM</t>
        </is>
      </c>
      <c r="AI14" s="36" t="n"/>
      <c r="AJ14" s="36" t="n"/>
      <c r="AK14" s="36" t="n"/>
      <c r="AL14" s="36" t="inlineStr">
        <is>
          <t>Turnover wheel missing bars</t>
        </is>
      </c>
      <c r="AM14" s="36" t="inlineStr">
        <is>
          <t>Turnover wheel missing bars</t>
        </is>
      </c>
      <c r="AN14" s="36" t="inlineStr">
        <is>
          <t>Turnover wheel missing bars</t>
        </is>
      </c>
      <c r="AO14" s="36" t="inlineStr">
        <is>
          <t>Turnover wheel missing bars</t>
        </is>
      </c>
      <c r="AP14" s="36" t="n"/>
      <c r="AQ14" s="36" t="n"/>
      <c r="AR14" s="36" t="n"/>
      <c r="AS14" s="36" t="n"/>
      <c r="AT14" s="36" t="n"/>
      <c r="AU14" s="36" t="n"/>
      <c r="AV14" s="36" t="n"/>
      <c r="AW14" s="48" t="n"/>
      <c r="AX14" s="47" t="inlineStr">
        <is>
          <t>Changeover from HT to 9.1g</t>
        </is>
      </c>
      <c r="BC14" s="61" t="n"/>
      <c r="BD14" s="61" t="n"/>
    </row>
    <row r="15" ht="51.5" customHeight="1" s="452" thickBot="1">
      <c r="A15" s="46" t="inlineStr">
        <is>
          <t>Secondary_Packing</t>
        </is>
      </c>
      <c r="B15" s="280" t="inlineStr">
        <is>
          <t>Perk-Cutter</t>
        </is>
      </c>
      <c r="D15" s="36" t="n"/>
      <c r="E15" s="36" t="n"/>
      <c r="F15" s="36" t="n"/>
      <c r="G15" s="36" t="n"/>
      <c r="H15" s="36" t="n"/>
      <c r="I15" s="36" t="n"/>
      <c r="J15" s="36" t="n"/>
      <c r="K15" s="36" t="n"/>
      <c r="L15" s="36" t="n"/>
      <c r="M15" s="36" t="n"/>
      <c r="N15" s="36" t="inlineStr">
        <is>
          <t>Rope Conveyor broken</t>
        </is>
      </c>
      <c r="O15" s="36" t="n"/>
      <c r="P15" s="36" t="inlineStr">
        <is>
          <t>Book Checkweigher HMI Installation</t>
        </is>
      </c>
      <c r="Q15" s="36" t="n"/>
      <c r="R15" s="36" t="n"/>
      <c r="S15" s="36" t="inlineStr">
        <is>
          <t>Chocolate lumps coming from transfer line</t>
        </is>
      </c>
      <c r="T15" s="36" t="n"/>
      <c r="U15" s="36" t="n"/>
      <c r="V15" s="36" t="n"/>
      <c r="W15" s="36" t="n"/>
      <c r="X15" s="36" t="n"/>
      <c r="Y15" s="36" t="n"/>
      <c r="Z15" s="36" t="n"/>
      <c r="AA15" s="36" t="n"/>
      <c r="AB15" s="36" t="n"/>
      <c r="AC15" s="36" t="n"/>
      <c r="AD15" s="36" t="n"/>
      <c r="AE15" s="36" t="inlineStr">
        <is>
          <t>Bad Registartion marks detected</t>
        </is>
      </c>
      <c r="AF15" s="36" t="inlineStr">
        <is>
          <t>Bad Registartion marks detected</t>
        </is>
      </c>
      <c r="AG15" s="36" t="inlineStr">
        <is>
          <t>Bad Registartion marks detected</t>
        </is>
      </c>
      <c r="AH15" s="36" t="inlineStr">
        <is>
          <t>Bad Registartion marks detected</t>
        </is>
      </c>
      <c r="AI15" s="36" t="n"/>
      <c r="AJ15" s="36" t="n"/>
      <c r="AK15" s="36" t="n"/>
      <c r="AL15" s="36" t="inlineStr">
        <is>
          <t>Outer Tilting issue</t>
        </is>
      </c>
      <c r="AM15" s="36" t="inlineStr">
        <is>
          <t>Outer Tilting issue</t>
        </is>
      </c>
      <c r="AN15" s="36" t="inlineStr">
        <is>
          <t>Outer Tilting issue</t>
        </is>
      </c>
      <c r="AO15" s="36" t="inlineStr">
        <is>
          <t>Outer Tilting issue</t>
        </is>
      </c>
      <c r="AP15" s="36" t="n"/>
      <c r="AQ15" s="36" t="n"/>
      <c r="AR15" s="36" t="n"/>
      <c r="AS15" s="36" t="n"/>
      <c r="AT15" s="36" t="n"/>
      <c r="AU15" s="36" t="n"/>
      <c r="AV15" s="36" t="n"/>
      <c r="AW15" s="36" t="n"/>
      <c r="AX15" s="35" t="inlineStr">
        <is>
          <t>Manpower Shortage</t>
        </is>
      </c>
      <c r="BC15" s="61" t="n"/>
      <c r="BD15" s="61" t="n"/>
    </row>
    <row r="16" ht="39" customHeight="1" s="452" thickBot="1">
      <c r="A16" s="46" t="inlineStr">
        <is>
          <t>Utility_</t>
        </is>
      </c>
      <c r="B16" s="280" t="inlineStr">
        <is>
          <t>Perk-HLL-Cutter</t>
        </is>
      </c>
      <c r="D16" s="36" t="n"/>
      <c r="E16" s="36" t="n"/>
      <c r="F16" s="36" t="n"/>
      <c r="G16" s="36" t="n"/>
      <c r="H16" s="36" t="n"/>
      <c r="I16" s="36" t="n"/>
      <c r="J16" s="36" t="n"/>
      <c r="K16" s="36" t="n"/>
      <c r="L16" s="36" t="n"/>
      <c r="M16" s="36" t="n"/>
      <c r="N16" s="36" t="inlineStr">
        <is>
          <t>Batter Service Container Replacement</t>
        </is>
      </c>
      <c r="O16" s="36" t="n"/>
      <c r="P16" s="36" t="inlineStr">
        <is>
          <t>Rope Conveyor guides setting</t>
        </is>
      </c>
      <c r="Q16" s="36" t="n"/>
      <c r="R16" s="36" t="n"/>
      <c r="S16" s="36" t="inlineStr">
        <is>
          <t>Burnt chocolate grits coming at enrober</t>
        </is>
      </c>
      <c r="T16" s="36" t="n"/>
      <c r="U16" s="36" t="n"/>
      <c r="V16" s="36" t="n"/>
      <c r="W16" s="36" t="n"/>
      <c r="X16" s="36" t="n"/>
      <c r="Y16" s="36" t="n"/>
      <c r="Z16" s="36" t="n"/>
      <c r="AA16" s="36" t="n"/>
      <c r="AB16" s="36" t="n"/>
      <c r="AC16" s="36" t="n"/>
      <c r="AD16" s="35" t="n"/>
      <c r="AE16" s="42" t="inlineStr">
        <is>
          <t>HXX: Infeed Rejection Consecutive</t>
        </is>
      </c>
      <c r="AF16" s="42" t="inlineStr">
        <is>
          <t>HXX: Infeed Rejection Consecutive</t>
        </is>
      </c>
      <c r="AG16" s="42" t="inlineStr">
        <is>
          <t>HXX: Infeed Rejection Consecutive</t>
        </is>
      </c>
      <c r="AH16" s="42" t="inlineStr">
        <is>
          <t>HXX: Infeed Rejection Consecutive</t>
        </is>
      </c>
      <c r="AI16" s="36" t="n"/>
      <c r="AJ16" s="36" t="n"/>
      <c r="AK16" s="36" t="n"/>
      <c r="AL16" s="36" t="inlineStr">
        <is>
          <t>Glue unit not ready</t>
        </is>
      </c>
      <c r="AM16" s="36" t="inlineStr">
        <is>
          <t>Glue unit not ready</t>
        </is>
      </c>
      <c r="AN16" s="36" t="inlineStr">
        <is>
          <t>Glue unit not ready</t>
        </is>
      </c>
      <c r="AO16" s="36" t="inlineStr">
        <is>
          <t>Glue unit not ready</t>
        </is>
      </c>
      <c r="AP16" s="36" t="n"/>
      <c r="AQ16" s="36" t="n"/>
      <c r="AR16" s="36" t="n"/>
      <c r="AS16" s="36" t="n"/>
      <c r="AT16" s="36" t="n"/>
      <c r="AU16" s="36" t="n"/>
      <c r="AV16" s="36" t="n"/>
      <c r="AW16" s="36" t="n"/>
      <c r="AX16" s="35" t="inlineStr">
        <is>
          <t>Salty Crème</t>
        </is>
      </c>
    </row>
    <row r="17" ht="51.5" customHeight="1" s="452" thickBot="1">
      <c r="A17" s="46" t="inlineStr">
        <is>
          <t>Line_</t>
        </is>
      </c>
      <c r="B17" s="38" t="inlineStr">
        <is>
          <t>Enrober_Samridhi</t>
        </is>
      </c>
      <c r="D17" s="36" t="n"/>
      <c r="E17" s="36" t="n"/>
      <c r="F17" s="36" t="n"/>
      <c r="G17" s="36" t="n"/>
      <c r="H17" s="36" t="n"/>
      <c r="I17" s="36" t="n"/>
      <c r="J17" s="36" t="n"/>
      <c r="K17" s="36" t="n"/>
      <c r="L17" s="36" t="n"/>
      <c r="M17" s="36" t="n"/>
      <c r="N17" s="36" t="inlineStr">
        <is>
          <t>Oven Power Failure</t>
        </is>
      </c>
      <c r="O17" s="36" t="n"/>
      <c r="P17" s="36" t="n"/>
      <c r="Q17" s="36" t="n"/>
      <c r="R17" s="36" t="n"/>
      <c r="S17" s="36" t="inlineStr">
        <is>
          <t>Wirebelt drive tripping issue</t>
        </is>
      </c>
      <c r="T17" s="36" t="n"/>
      <c r="U17" s="36" t="n"/>
      <c r="V17" s="36" t="n"/>
      <c r="W17" s="36" t="n"/>
      <c r="X17" s="36" t="n"/>
      <c r="Y17" s="36" t="n"/>
      <c r="Z17" s="36" t="n"/>
      <c r="AA17" s="36" t="n"/>
      <c r="AB17" s="36" t="n"/>
      <c r="AC17" s="36" t="n"/>
      <c r="AD17" s="35" t="n"/>
      <c r="AE17" s="42" t="inlineStr">
        <is>
          <t>FBX: Overflow At Infeed</t>
        </is>
      </c>
      <c r="AF17" s="42" t="inlineStr">
        <is>
          <t>FBX: Overflow At Infeed</t>
        </is>
      </c>
      <c r="AG17" s="42" t="inlineStr">
        <is>
          <t>FBX: Overflow At Infeed</t>
        </is>
      </c>
      <c r="AH17" s="42" t="inlineStr">
        <is>
          <t>FBX: Overflow At Infeed</t>
        </is>
      </c>
      <c r="AI17" s="36" t="n"/>
      <c r="AJ17" s="36" t="n"/>
      <c r="AK17" s="36" t="n"/>
      <c r="AL17" s="36" t="inlineStr">
        <is>
          <t>Outer jamming in closing unit</t>
        </is>
      </c>
      <c r="AM17" s="36" t="inlineStr">
        <is>
          <t>Outer jamming in closing unit</t>
        </is>
      </c>
      <c r="AN17" s="36" t="inlineStr">
        <is>
          <t>Outer jamming in closing unit</t>
        </is>
      </c>
      <c r="AO17" s="36" t="inlineStr">
        <is>
          <t>Outer jamming in closing unit</t>
        </is>
      </c>
      <c r="AP17" s="36" t="n"/>
      <c r="AQ17" s="36" t="n"/>
      <c r="AR17" s="36" t="n"/>
      <c r="AS17" s="36" t="n"/>
      <c r="AT17" s="36" t="n"/>
      <c r="AU17" s="36" t="n"/>
      <c r="AV17" s="36" t="n"/>
      <c r="AW17" s="36" t="n"/>
      <c r="AX17" s="35" t="inlineStr">
        <is>
          <t>Changeover to 30 units non aliay</t>
        </is>
      </c>
    </row>
    <row r="18" ht="64" customHeight="1" s="452" thickBot="1">
      <c r="B18" s="38" t="inlineStr">
        <is>
          <t>Enrober_HL</t>
        </is>
      </c>
      <c r="D18" s="36" t="n"/>
      <c r="E18" s="36" t="n"/>
      <c r="F18" s="36" t="n"/>
      <c r="G18" s="36" t="n"/>
      <c r="H18" s="36" t="n"/>
      <c r="I18" s="36" t="n"/>
      <c r="J18" s="36" t="n"/>
      <c r="K18" s="36" t="n"/>
      <c r="L18" s="36" t="n"/>
      <c r="M18" s="36" t="n"/>
      <c r="N18" s="36" t="inlineStr">
        <is>
          <t>Abnormal Sound from Oven-Die Opener base plate loose</t>
        </is>
      </c>
      <c r="O18" s="36" t="n"/>
      <c r="P18" s="36" t="n"/>
      <c r="Q18" s="36" t="n"/>
      <c r="R18" s="36" t="n"/>
      <c r="S18" s="36" t="inlineStr">
        <is>
          <t>Chocolate Line jamming issue</t>
        </is>
      </c>
      <c r="T18" s="36" t="n"/>
      <c r="U18" s="36" t="n"/>
      <c r="V18" s="36" t="n"/>
      <c r="W18" s="36" t="n"/>
      <c r="X18" s="36" t="n"/>
      <c r="Y18" s="36" t="n"/>
      <c r="Z18" s="36" t="n"/>
      <c r="AA18" s="36" t="n"/>
      <c r="AB18" s="36" t="n"/>
      <c r="AC18" s="36" t="n"/>
      <c r="AD18" s="35" t="n"/>
      <c r="AE18" s="42" t="inlineStr">
        <is>
          <t>HXX: Data Printer Not Ready</t>
        </is>
      </c>
      <c r="AF18" s="42" t="inlineStr">
        <is>
          <t>HXX: Data Printer Not Ready</t>
        </is>
      </c>
      <c r="AG18" s="42" t="inlineStr">
        <is>
          <t>HXX: Data Printer Not Ready</t>
        </is>
      </c>
      <c r="AH18" s="42" t="inlineStr">
        <is>
          <t>HXX: Data Printer Not Ready</t>
        </is>
      </c>
      <c r="AI18" s="36" t="n"/>
      <c r="AJ18" s="36" t="n"/>
      <c r="AK18" s="36" t="n"/>
      <c r="AL18" s="36" t="inlineStr">
        <is>
          <t>PGR sockets broken</t>
        </is>
      </c>
      <c r="AM18" s="36" t="inlineStr">
        <is>
          <t>PGR sockets broken</t>
        </is>
      </c>
      <c r="AN18" s="36" t="inlineStr">
        <is>
          <t>PGR sockets broken</t>
        </is>
      </c>
      <c r="AO18" s="36" t="inlineStr">
        <is>
          <t>PGR sockets broken</t>
        </is>
      </c>
      <c r="AP18" s="36" t="n"/>
      <c r="AQ18" s="36" t="n"/>
      <c r="AR18" s="36" t="n"/>
      <c r="AS18" s="36" t="n"/>
      <c r="AT18" s="36" t="n"/>
      <c r="AU18" s="36" t="n"/>
      <c r="AV18" s="36" t="n"/>
      <c r="AW18" s="36" t="n"/>
      <c r="AX18" s="35" t="n"/>
    </row>
    <row r="19" ht="51.5" customHeight="1" s="452" thickBot="1">
      <c r="B19" s="41" t="inlineStr">
        <is>
          <t>Temperor_Samridhi</t>
        </is>
      </c>
      <c r="D19" s="36" t="n"/>
      <c r="E19" s="36" t="n"/>
      <c r="F19" s="36" t="n"/>
      <c r="G19" s="36" t="n"/>
      <c r="H19" s="36" t="n"/>
      <c r="I19" s="36" t="n"/>
      <c r="J19" s="36" t="n"/>
      <c r="K19" s="36" t="n"/>
      <c r="L19" s="36" t="n"/>
      <c r="M19" s="36" t="n"/>
      <c r="N19" s="36" t="inlineStr">
        <is>
          <t>Overhead Safety Switch Fault</t>
        </is>
      </c>
      <c r="O19" s="36" t="n"/>
      <c r="P19" s="36" t="n"/>
      <c r="Q19" s="36" t="n"/>
      <c r="R19" s="36" t="n"/>
      <c r="S19" s="36" t="inlineStr">
        <is>
          <t>Abnormal Sound from Pre enrober belt drive</t>
        </is>
      </c>
      <c r="T19" s="36" t="n"/>
      <c r="U19" s="36" t="n"/>
      <c r="V19" s="36" t="n"/>
      <c r="W19" s="36" t="n"/>
      <c r="X19" s="36" t="n"/>
      <c r="Y19" s="36" t="n"/>
      <c r="Z19" s="36" t="n"/>
      <c r="AA19" s="36" t="n"/>
      <c r="AB19" s="36" t="n"/>
      <c r="AC19" s="36" t="n"/>
      <c r="AD19" s="36" t="n"/>
      <c r="AE19" s="36" t="inlineStr">
        <is>
          <t>Triangular belt drive belt broken</t>
        </is>
      </c>
      <c r="AF19" s="36" t="inlineStr">
        <is>
          <t>Triangular belt drive belt broken</t>
        </is>
      </c>
      <c r="AG19" s="36" t="inlineStr">
        <is>
          <t>Triangular belt drive belt broken</t>
        </is>
      </c>
      <c r="AH19" s="36" t="inlineStr">
        <is>
          <t>Triangular belt drive belt broken</t>
        </is>
      </c>
      <c r="AI19" s="36" t="n"/>
      <c r="AJ19" s="36" t="n"/>
      <c r="AK19" s="36" t="n"/>
      <c r="AL19" s="36" t="inlineStr">
        <is>
          <t>Glue not coming in forming unit</t>
        </is>
      </c>
      <c r="AM19" s="36" t="inlineStr">
        <is>
          <t>Glue not coming in forming unit</t>
        </is>
      </c>
      <c r="AN19" s="36" t="inlineStr">
        <is>
          <t>Glue not coming in forming unit</t>
        </is>
      </c>
      <c r="AO19" s="36" t="inlineStr">
        <is>
          <t>Glue not coming in forming unit</t>
        </is>
      </c>
      <c r="AP19" s="36" t="n"/>
      <c r="AQ19" s="36" t="n"/>
      <c r="AR19" s="36" t="n"/>
      <c r="AS19" s="36" t="n"/>
      <c r="AT19" s="36" t="n"/>
      <c r="AU19" s="36" t="n"/>
      <c r="AV19" s="36" t="n"/>
      <c r="AW19" s="36" t="n"/>
      <c r="AX19" s="35" t="n"/>
    </row>
    <row r="20" ht="76.5" customHeight="1" s="452" thickBot="1">
      <c r="B20" s="41" t="inlineStr">
        <is>
          <t>Temperor_HL</t>
        </is>
      </c>
      <c r="D20" s="36" t="n"/>
      <c r="E20" s="36" t="n"/>
      <c r="F20" s="36" t="n"/>
      <c r="G20" s="36" t="n"/>
      <c r="H20" s="36" t="n"/>
      <c r="I20" s="36" t="n"/>
      <c r="J20" s="36" t="n"/>
      <c r="K20" s="36" t="n"/>
      <c r="L20" s="36" t="n"/>
      <c r="M20" s="36" t="n"/>
      <c r="N20" s="36" t="inlineStr">
        <is>
          <t>Locking System Failure</t>
        </is>
      </c>
      <c r="O20" s="36" t="n"/>
      <c r="P20" s="36" t="n"/>
      <c r="Q20" s="36" t="n"/>
      <c r="R20" s="36" t="n"/>
      <c r="S20" s="45" t="inlineStr">
        <is>
          <t>Pre enrober belt stopped/Tripped</t>
        </is>
      </c>
      <c r="T20" s="36" t="n"/>
      <c r="U20" s="36" t="n"/>
      <c r="V20" s="36" t="n"/>
      <c r="W20" s="36" t="n"/>
      <c r="X20" s="36" t="n"/>
      <c r="Y20" s="36" t="n"/>
      <c r="Z20" s="36" t="n"/>
      <c r="AA20" s="36" t="n"/>
      <c r="AB20" s="36" t="n"/>
      <c r="AC20" s="36" t="n"/>
      <c r="AD20" s="35" t="n"/>
      <c r="AE20" s="42" t="inlineStr">
        <is>
          <t>HXX: Film Tracking Control Film</t>
        </is>
      </c>
      <c r="AF20" s="42" t="inlineStr">
        <is>
          <t>HXX: Film Tracking Control Film</t>
        </is>
      </c>
      <c r="AG20" s="42" t="inlineStr">
        <is>
          <t>HXX: Film Tracking Control Film</t>
        </is>
      </c>
      <c r="AH20" s="42" t="inlineStr">
        <is>
          <t>HXX: Film Tracking Control Film</t>
        </is>
      </c>
      <c r="AI20" s="36" t="n"/>
      <c r="AJ20" s="36" t="n"/>
      <c r="AK20" s="36" t="n"/>
      <c r="AL20" s="44" t="inlineStr">
        <is>
          <t>LOD/TPL11: Axis 1 HW Positive Overtravel</t>
        </is>
      </c>
      <c r="AM20" s="44" t="inlineStr">
        <is>
          <t>LOD/TPL11: Axis 1 HW Positive Overtravel</t>
        </is>
      </c>
      <c r="AN20" s="44" t="inlineStr">
        <is>
          <t>LOD/TPL11: Axis 1 HW Positive Overtravel</t>
        </is>
      </c>
      <c r="AO20" s="44" t="inlineStr">
        <is>
          <t>LOD/TPL11: Axis 1 HW Positive Overtravel</t>
        </is>
      </c>
      <c r="AP20" s="36" t="n"/>
      <c r="AQ20" s="36" t="n"/>
      <c r="AR20" s="36" t="n"/>
      <c r="AS20" s="36" t="n"/>
      <c r="AT20" s="36" t="n"/>
      <c r="AU20" s="36" t="n"/>
      <c r="AV20" s="36" t="n"/>
      <c r="AW20" s="36" t="n"/>
      <c r="AX20" s="35" t="n"/>
    </row>
    <row r="21" ht="38" customHeight="1" s="452" thickBot="1">
      <c r="B21" s="43" t="inlineStr">
        <is>
          <t>Cooling_Tunnel_Samridhi</t>
        </is>
      </c>
      <c r="D21" s="36" t="n"/>
      <c r="E21" s="36" t="n"/>
      <c r="F21" s="36" t="n"/>
      <c r="G21" s="36" t="n"/>
      <c r="H21" s="36" t="n"/>
      <c r="I21" s="36" t="n"/>
      <c r="J21" s="36" t="n"/>
      <c r="K21" s="36" t="n"/>
      <c r="L21" s="36" t="n"/>
      <c r="M21" s="36" t="n"/>
      <c r="N21" s="36" t="inlineStr">
        <is>
          <t>SMPS got faulty</t>
        </is>
      </c>
      <c r="O21" s="36" t="n"/>
      <c r="P21" s="36" t="n"/>
      <c r="Q21" s="36" t="n"/>
      <c r="R21" s="36" t="n"/>
      <c r="S21" s="36" t="inlineStr">
        <is>
          <t>Pre enrober belt drive chain broken</t>
        </is>
      </c>
      <c r="T21" s="36" t="n"/>
      <c r="U21" s="36" t="n"/>
      <c r="V21" s="36" t="n"/>
      <c r="W21" s="36" t="n"/>
      <c r="X21" s="36" t="n"/>
      <c r="Y21" s="36" t="n"/>
      <c r="Z21" s="36" t="n"/>
      <c r="AA21" s="36" t="n"/>
      <c r="AB21" s="36" t="n"/>
      <c r="AC21" s="36" t="n"/>
      <c r="AD21" s="35" t="n"/>
      <c r="AE21" s="42" t="inlineStr">
        <is>
          <t>Cover Machine Discharge Open</t>
        </is>
      </c>
      <c r="AF21" s="42" t="inlineStr">
        <is>
          <t>Cover Machine Discharge Open</t>
        </is>
      </c>
      <c r="AG21" s="42" t="inlineStr">
        <is>
          <t>Cover Machine Discharge Open</t>
        </is>
      </c>
      <c r="AH21" s="42" t="inlineStr">
        <is>
          <t>Cover Machine Discharge Open</t>
        </is>
      </c>
      <c r="AI21" s="36" t="n"/>
      <c r="AJ21" s="36" t="n"/>
      <c r="AK21" s="36" t="n"/>
      <c r="AL21" s="42" t="inlineStr">
        <is>
          <t>CLO/CDC11: Pusher / Actuator Not ON Time</t>
        </is>
      </c>
      <c r="AM21" s="42" t="inlineStr">
        <is>
          <t>CLO/CDC11: Pusher / Actuator Not ON Time</t>
        </is>
      </c>
      <c r="AN21" s="42" t="inlineStr">
        <is>
          <t>CLO/CDC11: Pusher / Actuator Not ON Time</t>
        </is>
      </c>
      <c r="AO21" s="42" t="inlineStr">
        <is>
          <t>CLO/CDC11: Pusher / Actuator Not ON Time</t>
        </is>
      </c>
      <c r="AP21" s="36" t="n"/>
      <c r="AQ21" s="36" t="n"/>
      <c r="AR21" s="36" t="n"/>
      <c r="AS21" s="36" t="n"/>
      <c r="AT21" s="36" t="n"/>
      <c r="AU21" s="36" t="n"/>
      <c r="AV21" s="36" t="n"/>
      <c r="AW21" s="36" t="n"/>
      <c r="AX21" s="35" t="n"/>
    </row>
    <row r="22" ht="38" customHeight="1" s="452" thickBot="1">
      <c r="B22" s="43" t="inlineStr">
        <is>
          <t>Cooling_Tunnel_HLL</t>
        </is>
      </c>
      <c r="D22" s="36" t="n"/>
      <c r="E22" s="36" t="n"/>
      <c r="F22" s="36" t="n"/>
      <c r="G22" s="36" t="n"/>
      <c r="H22" s="36" t="n"/>
      <c r="I22" s="36" t="n"/>
      <c r="J22" s="36" t="n"/>
      <c r="K22" s="36" t="n"/>
      <c r="L22" s="36" t="n"/>
      <c r="M22" s="36" t="n"/>
      <c r="N22" s="36" t="inlineStr">
        <is>
          <t>Planned Maintenance</t>
        </is>
      </c>
      <c r="O22" s="36" t="n"/>
      <c r="P22" s="36" t="n"/>
      <c r="Q22" s="36" t="n"/>
      <c r="R22" s="36" t="n"/>
      <c r="S22" s="36" t="inlineStr">
        <is>
          <t>Chocolate transfer pump tripped</t>
        </is>
      </c>
      <c r="T22" s="36" t="n"/>
      <c r="U22" s="36" t="n"/>
      <c r="V22" s="36" t="n"/>
      <c r="W22" s="36" t="n"/>
      <c r="X22" s="36" t="n"/>
      <c r="Y22" s="36" t="n"/>
      <c r="Z22" s="36" t="n"/>
      <c r="AA22" s="36" t="n"/>
      <c r="AB22" s="36" t="n"/>
      <c r="AC22" s="36" t="n"/>
      <c r="AD22" s="35" t="n"/>
      <c r="AE22" s="42" t="inlineStr">
        <is>
          <t>HXX: Outfeed Belt Drive Fault</t>
        </is>
      </c>
      <c r="AF22" s="42" t="inlineStr">
        <is>
          <t>HXX: Outfeed Belt Drive Fault</t>
        </is>
      </c>
      <c r="AG22" s="42" t="inlineStr">
        <is>
          <t>HXX: Outfeed Belt Drive Fault</t>
        </is>
      </c>
      <c r="AH22" s="42" t="inlineStr">
        <is>
          <t>HXX: Outfeed Belt Drive Fault</t>
        </is>
      </c>
      <c r="AI22" s="36" t="n"/>
      <c r="AJ22" s="36" t="n"/>
      <c r="AK22" s="36" t="n"/>
      <c r="AL22" s="42" t="inlineStr">
        <is>
          <t>FOR/FT11: Hand Over Failure Of Tray</t>
        </is>
      </c>
      <c r="AM22" s="42" t="inlineStr">
        <is>
          <t>FOR/FT11: Hand Over Failure Of Tray</t>
        </is>
      </c>
      <c r="AN22" s="42" t="inlineStr">
        <is>
          <t>FOR/FT11: Hand Over Failure Of Tray</t>
        </is>
      </c>
      <c r="AO22" s="42" t="inlineStr">
        <is>
          <t>FOR/FT11: Hand Over Failure Of Tray</t>
        </is>
      </c>
      <c r="AP22" s="36" t="n"/>
      <c r="AQ22" s="36" t="n"/>
      <c r="AR22" s="36" t="n"/>
      <c r="AS22" s="36" t="n"/>
      <c r="AT22" s="36" t="n"/>
      <c r="AU22" s="36" t="n"/>
      <c r="AV22" s="36" t="n"/>
      <c r="AW22" s="36" t="n"/>
      <c r="AX22" s="35" t="n"/>
    </row>
    <row r="23" ht="39" customHeight="1" s="452" thickBot="1">
      <c r="B23" s="41" t="inlineStr">
        <is>
          <t>Metal_Detector</t>
        </is>
      </c>
      <c r="D23" s="36" t="n"/>
      <c r="E23" s="36" t="n"/>
      <c r="F23" s="36" t="n"/>
      <c r="G23" s="36" t="n"/>
      <c r="H23" s="36" t="n"/>
      <c r="I23" s="36" t="n"/>
      <c r="J23" s="36" t="n"/>
      <c r="K23" s="36" t="n"/>
      <c r="L23" s="36" t="n"/>
      <c r="M23" s="36" t="n"/>
      <c r="N23" s="36" t="inlineStr">
        <is>
          <t>Discharge Rope Conveyor Pulley Jam</t>
        </is>
      </c>
      <c r="O23" s="36" t="n"/>
      <c r="P23" s="36" t="n"/>
      <c r="Q23" s="36" t="n"/>
      <c r="R23" s="36" t="n"/>
      <c r="S23" s="36" t="inlineStr">
        <is>
          <t>Product pump replacement</t>
        </is>
      </c>
      <c r="T23" s="36" t="n"/>
      <c r="U23" s="36" t="n"/>
      <c r="V23" s="36" t="n"/>
      <c r="W23" s="36" t="n"/>
      <c r="X23" s="36" t="n"/>
      <c r="Y23" s="36" t="n"/>
      <c r="Z23" s="36" t="n"/>
      <c r="AA23" s="36" t="n"/>
      <c r="AB23" s="36" t="n"/>
      <c r="AC23" s="36" t="n"/>
      <c r="AD23" s="35" t="n"/>
      <c r="AE23" s="42" t="inlineStr">
        <is>
          <t>HXX: Both Film Reels Are Empty</t>
        </is>
      </c>
      <c r="AF23" s="42" t="inlineStr">
        <is>
          <t>HXX: Both Film Reels Are Empty</t>
        </is>
      </c>
      <c r="AG23" s="42" t="inlineStr">
        <is>
          <t>HXX: Both Film Reels Are Empty</t>
        </is>
      </c>
      <c r="AH23" s="42" t="inlineStr">
        <is>
          <t>HXX: Both Film Reels Are Empty</t>
        </is>
      </c>
      <c r="AI23" s="36" t="n"/>
      <c r="AJ23" s="36" t="n"/>
      <c r="AK23" s="36" t="n"/>
      <c r="AL23" s="42" t="inlineStr">
        <is>
          <t>CLO/CT11: Axis1 Position Error</t>
        </is>
      </c>
      <c r="AM23" s="42" t="inlineStr">
        <is>
          <t>CLO/CT11: Axis1 Position Error</t>
        </is>
      </c>
      <c r="AN23" s="42" t="inlineStr">
        <is>
          <t>CLO/CT11: Axis1 Position Error</t>
        </is>
      </c>
      <c r="AO23" s="42" t="inlineStr">
        <is>
          <t>CLO/CT11: Axis1 Position Error</t>
        </is>
      </c>
      <c r="AP23" s="36" t="n"/>
      <c r="AQ23" s="36" t="n"/>
      <c r="AR23" s="36" t="n"/>
      <c r="AS23" s="36" t="n"/>
      <c r="AT23" s="36" t="n"/>
      <c r="AU23" s="36" t="n"/>
      <c r="AV23" s="36" t="n"/>
      <c r="AW23" s="36" t="n"/>
      <c r="AX23" s="35" t="n"/>
    </row>
    <row r="24" ht="39" customHeight="1" s="452" thickBot="1">
      <c r="B24" s="38" t="inlineStr">
        <is>
          <t>DCI1_</t>
        </is>
      </c>
      <c r="D24" s="36" t="n"/>
      <c r="E24" s="36" t="n"/>
      <c r="F24" s="36" t="n"/>
      <c r="G24" s="36" t="n"/>
      <c r="H24" s="36" t="n"/>
      <c r="I24" s="36" t="n"/>
      <c r="J24" s="36" t="n"/>
      <c r="K24" s="36" t="n"/>
      <c r="L24" s="36" t="n"/>
      <c r="M24" s="36" t="n"/>
      <c r="N24" s="36" t="inlineStr">
        <is>
          <t>Air Formation while batter deposition</t>
        </is>
      </c>
      <c r="O24" s="36" t="n"/>
      <c r="P24" s="36" t="n"/>
      <c r="Q24" s="36" t="n"/>
      <c r="R24" s="36" t="n"/>
      <c r="S24" s="36" t="inlineStr">
        <is>
          <t>Enrober Drive Fault</t>
        </is>
      </c>
      <c r="T24" s="36" t="n"/>
      <c r="U24" s="36" t="n"/>
      <c r="V24" s="36" t="n"/>
      <c r="W24" s="36" t="n"/>
      <c r="X24" s="36" t="n"/>
      <c r="Y24" s="36" t="n"/>
      <c r="Z24" s="36" t="n"/>
      <c r="AA24" s="36" t="n"/>
      <c r="AB24" s="36" t="n"/>
      <c r="AC24" s="36" t="n"/>
      <c r="AD24" s="35" t="n"/>
      <c r="AE24" s="42" t="inlineStr">
        <is>
          <t>HXX: Registration Mark Not Detected</t>
        </is>
      </c>
      <c r="AF24" s="42" t="inlineStr">
        <is>
          <t>HXX: Registration Mark Not Detected</t>
        </is>
      </c>
      <c r="AG24" s="42" t="inlineStr">
        <is>
          <t>HXX: Registration Mark Not Detected</t>
        </is>
      </c>
      <c r="AH24" s="42" t="inlineStr">
        <is>
          <t>HXX: Registration Mark Not Detected</t>
        </is>
      </c>
      <c r="AI24" s="36" t="n"/>
      <c r="AJ24" s="36" t="n"/>
      <c r="AK24" s="36" t="n"/>
      <c r="AL24" s="36" t="inlineStr">
        <is>
          <t>Planned Maintenance</t>
        </is>
      </c>
      <c r="AM24" s="36" t="inlineStr">
        <is>
          <t>Planned Maintenance</t>
        </is>
      </c>
      <c r="AN24" s="36" t="inlineStr">
        <is>
          <t>Planned Maintenance</t>
        </is>
      </c>
      <c r="AO24" s="36" t="inlineStr">
        <is>
          <t>Planned Maintenance</t>
        </is>
      </c>
      <c r="AP24" s="36" t="n"/>
      <c r="AQ24" s="36" t="n"/>
      <c r="AR24" s="36" t="n"/>
      <c r="AS24" s="36" t="n"/>
      <c r="AT24" s="36" t="n"/>
      <c r="AU24" s="36" t="n"/>
      <c r="AV24" s="36" t="n"/>
      <c r="AW24" s="36" t="n"/>
      <c r="AX24" s="35" t="n"/>
    </row>
    <row r="25" ht="51.5" customHeight="1" s="452" thickBot="1">
      <c r="B25" s="38" t="inlineStr">
        <is>
          <t>DCI2_</t>
        </is>
      </c>
      <c r="D25" s="36" t="n"/>
      <c r="E25" s="36" t="n"/>
      <c r="F25" s="36" t="n"/>
      <c r="G25" s="36" t="n"/>
      <c r="H25" s="36" t="n"/>
      <c r="I25" s="36" t="n"/>
      <c r="J25" s="36" t="n"/>
      <c r="K25" s="36" t="n"/>
      <c r="L25" s="36" t="n"/>
      <c r="M25" s="36" t="n"/>
      <c r="N25" s="36" t="inlineStr">
        <is>
          <t>Die bolt broken</t>
        </is>
      </c>
      <c r="O25" s="36" t="n"/>
      <c r="P25" s="36" t="n"/>
      <c r="Q25" s="36" t="n"/>
      <c r="R25" s="36" t="n"/>
      <c r="S25" s="36" t="inlineStr">
        <is>
          <t>Return Pump Jam</t>
        </is>
      </c>
      <c r="T25" s="36" t="n"/>
      <c r="U25" s="36" t="n"/>
      <c r="V25" s="36" t="n"/>
      <c r="W25" s="36" t="n"/>
      <c r="X25" s="36" t="n"/>
      <c r="Y25" s="36" t="n"/>
      <c r="Z25" s="36" t="n"/>
      <c r="AA25" s="36" t="n"/>
      <c r="AB25" s="36" t="n"/>
      <c r="AC25" s="36" t="n"/>
      <c r="AD25" s="35" t="n"/>
      <c r="AE25" s="42" t="inlineStr">
        <is>
          <t>HXX: Film Registration Error</t>
        </is>
      </c>
      <c r="AF25" s="42" t="inlineStr">
        <is>
          <t>HXX: Film Registration Error</t>
        </is>
      </c>
      <c r="AG25" s="42" t="inlineStr">
        <is>
          <t>HXX: Film Registration Error</t>
        </is>
      </c>
      <c r="AH25" s="42" t="inlineStr">
        <is>
          <t>HXX: Film Registration Error</t>
        </is>
      </c>
      <c r="AI25" s="36" t="n"/>
      <c r="AJ25" s="36" t="n"/>
      <c r="AK25" s="36" t="n"/>
      <c r="AL25" s="36" t="inlineStr">
        <is>
          <t>Blank Transport belt broken</t>
        </is>
      </c>
      <c r="AM25" s="36" t="inlineStr">
        <is>
          <t>Blank Transport belt broken</t>
        </is>
      </c>
      <c r="AN25" s="36" t="inlineStr">
        <is>
          <t>Blank Transport belt broken</t>
        </is>
      </c>
      <c r="AO25" s="36" t="inlineStr">
        <is>
          <t>Blank Transport belt broken</t>
        </is>
      </c>
      <c r="AP25" s="36" t="n"/>
      <c r="AQ25" s="36" t="n"/>
      <c r="AR25" s="36" t="n"/>
      <c r="AS25" s="36" t="n"/>
      <c r="AT25" s="36" t="n"/>
      <c r="AU25" s="36" t="n"/>
      <c r="AV25" s="36" t="n"/>
      <c r="AW25" s="36" t="n"/>
      <c r="AX25" s="35" t="n"/>
    </row>
    <row r="26" ht="51.5" customHeight="1" s="452" thickBot="1">
      <c r="B26" s="38" t="inlineStr">
        <is>
          <t>DCI3_</t>
        </is>
      </c>
      <c r="D26" s="36" t="n"/>
      <c r="E26" s="36" t="n"/>
      <c r="F26" s="36" t="n"/>
      <c r="G26" s="36" t="n"/>
      <c r="H26" s="36" t="n"/>
      <c r="I26" s="36" t="n"/>
      <c r="J26" s="36" t="n"/>
      <c r="K26" s="36" t="n"/>
      <c r="L26" s="36" t="n"/>
      <c r="M26" s="36" t="n"/>
      <c r="N26" s="36" t="inlineStr">
        <is>
          <t>Batter transfer pump jam</t>
        </is>
      </c>
      <c r="O26" s="36" t="n"/>
      <c r="P26" s="36" t="n"/>
      <c r="Q26" s="36" t="n"/>
      <c r="R26" s="36" t="n"/>
      <c r="S26" s="36" t="inlineStr">
        <is>
          <t>Chocolate Line jamming issue(Temperor to Enrober)</t>
        </is>
      </c>
      <c r="T26" s="36" t="n"/>
      <c r="U26" s="36" t="n"/>
      <c r="V26" s="36" t="n"/>
      <c r="W26" s="36" t="n"/>
      <c r="X26" s="36" t="n"/>
      <c r="Y26" s="36" t="n"/>
      <c r="Z26" s="36" t="n"/>
      <c r="AA26" s="36" t="n"/>
      <c r="AB26" s="36" t="n"/>
      <c r="AC26" s="36" t="n"/>
      <c r="AD26" s="36" t="n"/>
      <c r="AE26" s="36" t="inlineStr">
        <is>
          <t>Vaccum Pipe Replacement</t>
        </is>
      </c>
      <c r="AF26" s="36" t="inlineStr">
        <is>
          <t>Vaccum Pipe Replacement</t>
        </is>
      </c>
      <c r="AG26" s="36" t="inlineStr">
        <is>
          <t>Vaccum Pipe Replacement</t>
        </is>
      </c>
      <c r="AH26" s="36" t="inlineStr">
        <is>
          <t>Vaccum Pipe Replacement</t>
        </is>
      </c>
      <c r="AI26" s="36" t="n"/>
      <c r="AJ26" s="36" t="n"/>
      <c r="AK26" s="36" t="n"/>
      <c r="AL26" s="36" t="inlineStr">
        <is>
          <t>TPL Suction tube broken</t>
        </is>
      </c>
      <c r="AM26" s="36" t="inlineStr">
        <is>
          <t>TPL Suction tube broken</t>
        </is>
      </c>
      <c r="AN26" s="36" t="inlineStr">
        <is>
          <t>TPL Suction tube broken</t>
        </is>
      </c>
      <c r="AO26" s="36" t="inlineStr">
        <is>
          <t>TPL Suction tube broken</t>
        </is>
      </c>
      <c r="AP26" s="36" t="n"/>
      <c r="AQ26" s="36" t="n"/>
      <c r="AR26" s="36" t="n"/>
      <c r="AS26" s="36" t="n"/>
      <c r="AT26" s="36" t="n"/>
      <c r="AU26" s="36" t="n"/>
      <c r="AV26" s="36" t="n"/>
      <c r="AW26" s="36" t="n"/>
      <c r="AX26" s="35" t="n"/>
    </row>
    <row r="27" ht="51.5" customHeight="1" s="452" thickBot="1">
      <c r="B27" s="38" t="inlineStr">
        <is>
          <t>DCI4_</t>
        </is>
      </c>
      <c r="D27" s="36" t="n"/>
      <c r="E27" s="36" t="n"/>
      <c r="F27" s="36" t="n"/>
      <c r="G27" s="36" t="n"/>
      <c r="H27" s="36" t="n"/>
      <c r="I27" s="36" t="n"/>
      <c r="J27" s="36" t="n"/>
      <c r="K27" s="36" t="n"/>
      <c r="L27" s="36" t="n"/>
      <c r="M27" s="36" t="n"/>
      <c r="N27" s="36" t="inlineStr">
        <is>
          <t>Gun Changeover to 3.2mm gun</t>
        </is>
      </c>
      <c r="O27" s="36" t="n"/>
      <c r="P27" s="36" t="n"/>
      <c r="Q27" s="36" t="n"/>
      <c r="R27" s="36" t="n"/>
      <c r="S27" s="36" t="inlineStr">
        <is>
          <t>Enrober Heating</t>
        </is>
      </c>
      <c r="T27" s="36" t="n"/>
      <c r="U27" s="36" t="n"/>
      <c r="V27" s="36" t="n"/>
      <c r="W27" s="36" t="n"/>
      <c r="X27" s="36" t="n"/>
      <c r="Y27" s="36" t="n"/>
      <c r="Z27" s="36" t="n"/>
      <c r="AA27" s="36" t="n"/>
      <c r="AB27" s="36" t="n"/>
      <c r="AC27" s="36" t="n"/>
      <c r="AD27" s="36" t="n"/>
      <c r="AE27" s="36" t="inlineStr">
        <is>
          <t>Vaccum belt Jam</t>
        </is>
      </c>
      <c r="AF27" s="36" t="inlineStr">
        <is>
          <t>Vaccum belt Jam</t>
        </is>
      </c>
      <c r="AG27" s="36" t="inlineStr">
        <is>
          <t>Vaccum belt Jam</t>
        </is>
      </c>
      <c r="AH27" s="36" t="inlineStr">
        <is>
          <t>Vaccum belt Jam</t>
        </is>
      </c>
      <c r="AI27" s="36" t="n"/>
      <c r="AJ27" s="36" t="n"/>
      <c r="AK27" s="36" t="n"/>
      <c r="AL27" s="36" t="inlineStr">
        <is>
          <t>Closing unit chain homing issue</t>
        </is>
      </c>
      <c r="AM27" s="36" t="inlineStr">
        <is>
          <t>Closing unit chain homing issue</t>
        </is>
      </c>
      <c r="AN27" s="36" t="inlineStr">
        <is>
          <t>Closing unit chain homing issue</t>
        </is>
      </c>
      <c r="AO27" s="36" t="inlineStr">
        <is>
          <t>Closing unit chain homing issue</t>
        </is>
      </c>
      <c r="AP27" s="36" t="n"/>
      <c r="AQ27" s="36" t="n"/>
      <c r="AR27" s="36" t="n"/>
      <c r="AS27" s="36" t="n"/>
      <c r="AT27" s="36" t="n"/>
      <c r="AU27" s="36" t="n"/>
      <c r="AV27" s="36" t="n"/>
      <c r="AW27" s="36" t="n"/>
      <c r="AX27" s="35" t="n"/>
    </row>
    <row r="28" ht="64" customHeight="1" s="452" thickBot="1">
      <c r="B28" s="38" t="inlineStr">
        <is>
          <t>ADS_HLL</t>
        </is>
      </c>
      <c r="D28" s="36" t="n"/>
      <c r="E28" s="36" t="n"/>
      <c r="F28" s="36" t="n"/>
      <c r="G28" s="36" t="n"/>
      <c r="H28" s="36" t="n"/>
      <c r="I28" s="36" t="n"/>
      <c r="J28" s="36" t="n"/>
      <c r="K28" s="36" t="n"/>
      <c r="L28" s="36" t="n"/>
      <c r="M28" s="36" t="n"/>
      <c r="N28" s="36" t="inlineStr">
        <is>
          <t>Arch Conveyor Speed sync issue</t>
        </is>
      </c>
      <c r="O28" s="36" t="n"/>
      <c r="P28" s="36" t="n"/>
      <c r="Q28" s="36" t="n"/>
      <c r="R28" s="36" t="n"/>
      <c r="S28" s="36" t="inlineStr">
        <is>
          <t>Detailer Jam</t>
        </is>
      </c>
      <c r="T28" s="36" t="n"/>
      <c r="U28" s="36" t="n"/>
      <c r="V28" s="36" t="n"/>
      <c r="W28" s="36" t="n"/>
      <c r="X28" s="36" t="n"/>
      <c r="Y28" s="36" t="n"/>
      <c r="Z28" s="36" t="n"/>
      <c r="AA28" s="36" t="n"/>
      <c r="AB28" s="36" t="n"/>
      <c r="AC28" s="36" t="n"/>
      <c r="AD28" s="36" t="n"/>
      <c r="AE28" s="36" t="inlineStr">
        <is>
          <t>Open Pouch issue</t>
        </is>
      </c>
      <c r="AF28" s="36" t="inlineStr">
        <is>
          <t>Open Pouch issue</t>
        </is>
      </c>
      <c r="AG28" s="36" t="inlineStr">
        <is>
          <t>Open Pouch issue</t>
        </is>
      </c>
      <c r="AH28" s="36" t="inlineStr">
        <is>
          <t>Open Pouch issue</t>
        </is>
      </c>
      <c r="AI28" s="36" t="n"/>
      <c r="AJ28" s="36" t="n"/>
      <c r="AK28" s="36" t="n"/>
      <c r="AL28" s="36" t="inlineStr">
        <is>
          <t>FOR/BP11:Handover of Blank Failed</t>
        </is>
      </c>
      <c r="AM28" s="36" t="inlineStr">
        <is>
          <t>FOR/BP11:Handover of Blank Failed</t>
        </is>
      </c>
      <c r="AN28" s="36" t="inlineStr">
        <is>
          <t>FOR/BP11:Handover of Blank Failed</t>
        </is>
      </c>
      <c r="AO28" s="36" t="inlineStr">
        <is>
          <t>FOR/BP11:Handover of Blank Failed</t>
        </is>
      </c>
      <c r="AP28" s="36" t="n"/>
      <c r="AQ28" s="36" t="n"/>
      <c r="AR28" s="36" t="n"/>
      <c r="AS28" s="36" t="n"/>
      <c r="AT28" s="36" t="n"/>
      <c r="AU28" s="36" t="n"/>
      <c r="AV28" s="36" t="n"/>
      <c r="AW28" s="36" t="n"/>
      <c r="AX28" s="35" t="n"/>
    </row>
    <row r="29" ht="39" customHeight="1" s="452" thickBot="1">
      <c r="B29" s="280" t="inlineStr">
        <is>
          <t>Perk-HCM-1</t>
        </is>
      </c>
      <c r="D29" s="36" t="n"/>
      <c r="E29" s="36" t="n"/>
      <c r="F29" s="36" t="n"/>
      <c r="G29" s="36" t="n"/>
      <c r="H29" s="36" t="n"/>
      <c r="I29" s="36" t="n"/>
      <c r="J29" s="36" t="n"/>
      <c r="K29" s="36" t="n"/>
      <c r="L29" s="36" t="n"/>
      <c r="M29" s="36" t="n"/>
      <c r="N29" s="36" t="inlineStr">
        <is>
          <t>Batter Deposition Pump Tripping</t>
        </is>
      </c>
      <c r="O29" s="36" t="n"/>
      <c r="P29" s="36" t="n"/>
      <c r="Q29" s="36" t="n"/>
      <c r="R29" s="36" t="n"/>
      <c r="S29" s="36" t="inlineStr">
        <is>
          <t>Enrober Heater not working</t>
        </is>
      </c>
      <c r="T29" s="36" t="n"/>
      <c r="U29" s="36" t="n"/>
      <c r="V29" s="36" t="n"/>
      <c r="W29" s="36" t="n"/>
      <c r="X29" s="36" t="n"/>
      <c r="Y29" s="36" t="n"/>
      <c r="Z29" s="36" t="n"/>
      <c r="AA29" s="36" t="n"/>
      <c r="AB29" s="36" t="n"/>
      <c r="AC29" s="36" t="n"/>
      <c r="AD29" s="36" t="n"/>
      <c r="AE29" s="36" t="inlineStr">
        <is>
          <t>HCM not taking feed</t>
        </is>
      </c>
      <c r="AF29" s="36" t="inlineStr">
        <is>
          <t>HCM not taking feed</t>
        </is>
      </c>
      <c r="AG29" s="36" t="inlineStr">
        <is>
          <t>HCM not taking feed</t>
        </is>
      </c>
      <c r="AH29" s="36" t="inlineStr">
        <is>
          <t>HCM not taking feed</t>
        </is>
      </c>
      <c r="AI29" s="36" t="n"/>
      <c r="AJ29" s="36" t="n"/>
      <c r="AK29" s="36" t="n"/>
      <c r="AL29" s="36" t="inlineStr">
        <is>
          <t xml:space="preserve">Glue not coming in closing </t>
        </is>
      </c>
      <c r="AM29" s="36" t="inlineStr">
        <is>
          <t xml:space="preserve">Glue not coming in closing </t>
        </is>
      </c>
      <c r="AN29" s="36" t="inlineStr">
        <is>
          <t xml:space="preserve">Glue not coming in closing </t>
        </is>
      </c>
      <c r="AO29" s="36" t="inlineStr">
        <is>
          <t xml:space="preserve">Glue not coming in closing </t>
        </is>
      </c>
      <c r="AP29" s="36" t="n"/>
      <c r="AQ29" s="36" t="n"/>
      <c r="AR29" s="36" t="n"/>
      <c r="AS29" s="36" t="n"/>
      <c r="AT29" s="36" t="n"/>
      <c r="AU29" s="36" t="n"/>
      <c r="AV29" s="36" t="n"/>
      <c r="AW29" s="36" t="n"/>
      <c r="AX29" s="35" t="n"/>
    </row>
    <row r="30" ht="51.5" customHeight="1" s="452" thickBot="1">
      <c r="B30" s="280" t="inlineStr">
        <is>
          <t>Perk-HCM-2</t>
        </is>
      </c>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c r="AC30" s="36" t="n"/>
      <c r="AD30" s="36" t="n"/>
      <c r="AE30" s="36" t="inlineStr">
        <is>
          <t>Control belt drive roller worn out</t>
        </is>
      </c>
      <c r="AF30" s="36" t="inlineStr">
        <is>
          <t>Control belt drive roller worn out</t>
        </is>
      </c>
      <c r="AG30" s="36" t="inlineStr">
        <is>
          <t>Control belt drive roller worn out</t>
        </is>
      </c>
      <c r="AH30" s="36" t="inlineStr">
        <is>
          <t>Control belt drive roller worn out</t>
        </is>
      </c>
      <c r="AI30" s="36" t="n"/>
      <c r="AJ30" s="36" t="n"/>
      <c r="AK30" s="36" t="n"/>
      <c r="AL30" s="36" t="inlineStr">
        <is>
          <t>Pusher chain broken</t>
        </is>
      </c>
      <c r="AM30" s="36" t="inlineStr">
        <is>
          <t>Pusher chain broken</t>
        </is>
      </c>
      <c r="AN30" s="36" t="inlineStr">
        <is>
          <t>Pusher chain broken</t>
        </is>
      </c>
      <c r="AO30" s="36" t="inlineStr">
        <is>
          <t>Pusher chain broken</t>
        </is>
      </c>
      <c r="AP30" s="36" t="n"/>
      <c r="AQ30" s="36" t="n"/>
      <c r="AR30" s="36" t="n"/>
      <c r="AS30" s="36" t="n"/>
      <c r="AT30" s="36" t="n"/>
      <c r="AU30" s="36" t="n"/>
      <c r="AV30" s="36" t="n"/>
      <c r="AW30" s="36" t="n"/>
      <c r="AX30" s="35" t="n"/>
    </row>
    <row r="31" ht="39" customHeight="1" s="452" thickBot="1">
      <c r="B31" s="280" t="inlineStr">
        <is>
          <t>Perk-HCM-3</t>
        </is>
      </c>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c r="AA31" s="36" t="n"/>
      <c r="AB31" s="36" t="n"/>
      <c r="AC31" s="36" t="n"/>
      <c r="AD31" s="36" t="n"/>
      <c r="AE31" s="36" t="inlineStr">
        <is>
          <t>Metering belt roller Jam</t>
        </is>
      </c>
      <c r="AF31" s="36" t="inlineStr">
        <is>
          <t>Metering belt roller Jam</t>
        </is>
      </c>
      <c r="AG31" s="36" t="inlineStr">
        <is>
          <t>Metering belt roller Jam</t>
        </is>
      </c>
      <c r="AH31" s="36" t="inlineStr">
        <is>
          <t>Metering belt roller Jam</t>
        </is>
      </c>
      <c r="AI31" s="36" t="n"/>
      <c r="AJ31" s="36" t="n"/>
      <c r="AK31" s="36" t="n"/>
      <c r="AL31" s="42" t="inlineStr">
        <is>
          <t>LOD/TGR11: Robot-Gripper Sensor Fault</t>
        </is>
      </c>
      <c r="AM31" s="42" t="inlineStr">
        <is>
          <t>LOD/TGR11: Robot-Gripper Sensor Fault</t>
        </is>
      </c>
      <c r="AN31" s="42" t="inlineStr">
        <is>
          <t>LOD/TGR11: Robot-Gripper Sensor Fault</t>
        </is>
      </c>
      <c r="AO31" s="42" t="inlineStr">
        <is>
          <t>LOD/TGR11: Robot-Gripper Sensor Fault</t>
        </is>
      </c>
      <c r="AP31" s="36" t="n"/>
      <c r="AQ31" s="36" t="n"/>
      <c r="AR31" s="36" t="n"/>
      <c r="AS31" s="36" t="n"/>
      <c r="AT31" s="36" t="n"/>
      <c r="AU31" s="36" t="n"/>
      <c r="AV31" s="36" t="n"/>
      <c r="AW31" s="36" t="n"/>
      <c r="AX31" s="35" t="n"/>
    </row>
    <row r="32" ht="51.5" customHeight="1" s="452" thickBot="1">
      <c r="B32" s="280" t="inlineStr">
        <is>
          <t>Perk-HCM-4</t>
        </is>
      </c>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c r="AA32" s="36" t="n"/>
      <c r="AB32" s="36" t="n"/>
      <c r="AC32" s="36" t="n"/>
      <c r="AD32" s="36" t="n"/>
      <c r="AE32" s="36" t="inlineStr">
        <is>
          <t>Cross Seal Drive Fault</t>
        </is>
      </c>
      <c r="AF32" s="36" t="inlineStr">
        <is>
          <t>Cross Seal Drive Fault</t>
        </is>
      </c>
      <c r="AG32" s="36" t="inlineStr">
        <is>
          <t>Cross Seal Drive Fault</t>
        </is>
      </c>
      <c r="AH32" s="36" t="inlineStr">
        <is>
          <t>Cross Seal Drive Fault</t>
        </is>
      </c>
      <c r="AI32" s="36" t="n"/>
      <c r="AJ32" s="36" t="n"/>
      <c r="AK32" s="36" t="n"/>
      <c r="AL32" s="36" t="inlineStr">
        <is>
          <t>Closing Pusher broken</t>
        </is>
      </c>
      <c r="AM32" s="36" t="inlineStr">
        <is>
          <t>Closing Pusher broken</t>
        </is>
      </c>
      <c r="AN32" s="36" t="inlineStr">
        <is>
          <t>Closing Pusher broken</t>
        </is>
      </c>
      <c r="AO32" s="36" t="inlineStr">
        <is>
          <t>Closing Pusher broken</t>
        </is>
      </c>
      <c r="AP32" s="36" t="n"/>
      <c r="AQ32" s="36" t="n"/>
      <c r="AR32" s="36" t="n"/>
      <c r="AS32" s="36" t="n"/>
      <c r="AT32" s="36" t="n"/>
      <c r="AU32" s="36" t="n"/>
      <c r="AV32" s="36" t="n"/>
      <c r="AW32" s="36" t="n"/>
      <c r="AX32" s="35" t="n"/>
    </row>
    <row r="33" ht="39" customHeight="1" s="452" thickBot="1">
      <c r="B33" s="280" t="inlineStr">
        <is>
          <t>Perk-HLM-1</t>
        </is>
      </c>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c r="AA33" s="36" t="n"/>
      <c r="AB33" s="36" t="n"/>
      <c r="AC33" s="36" t="n"/>
      <c r="AD33" s="36" t="n"/>
      <c r="AE33" s="36" t="inlineStr">
        <is>
          <t>Planned Maintenance</t>
        </is>
      </c>
      <c r="AF33" s="36" t="inlineStr">
        <is>
          <t>Planned Maintenance</t>
        </is>
      </c>
      <c r="AG33" s="36" t="inlineStr">
        <is>
          <t>Planned Maintenance</t>
        </is>
      </c>
      <c r="AH33" s="36" t="inlineStr">
        <is>
          <t>Planned Maintenance</t>
        </is>
      </c>
      <c r="AI33" s="36" t="n"/>
      <c r="AJ33" s="36" t="n"/>
      <c r="AK33" s="36" t="n"/>
      <c r="AL33" s="42" t="inlineStr">
        <is>
          <t>LOD/TPL11: Axis 1 HW Positive Overtravel</t>
        </is>
      </c>
      <c r="AM33" s="42" t="inlineStr">
        <is>
          <t>LOD/TPL11: Axis 1 HW Positive Overtravel</t>
        </is>
      </c>
      <c r="AN33" s="42" t="inlineStr">
        <is>
          <t>LOD/TPL11: Axis 1 HW Positive Overtravel</t>
        </is>
      </c>
      <c r="AO33" s="42" t="inlineStr">
        <is>
          <t>LOD/TPL11: Axis 1 HW Positive Overtravel</t>
        </is>
      </c>
      <c r="AP33" s="36" t="n"/>
      <c r="AQ33" s="36" t="n"/>
      <c r="AR33" s="36" t="n"/>
      <c r="AS33" s="36" t="n"/>
      <c r="AT33" s="36" t="n"/>
      <c r="AU33" s="36" t="n"/>
      <c r="AV33" s="36" t="n"/>
      <c r="AW33" s="36" t="n"/>
      <c r="AX33" s="35" t="n"/>
    </row>
    <row r="34" ht="51.5" customHeight="1" s="452" thickBot="1">
      <c r="B34" s="280" t="inlineStr">
        <is>
          <t>Perk-HLM-2</t>
        </is>
      </c>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c r="AA34" s="36" t="n"/>
      <c r="AB34" s="36" t="n"/>
      <c r="AC34" s="36" t="n"/>
      <c r="AD34" s="36" t="n"/>
      <c r="AE34" s="36" t="inlineStr">
        <is>
          <t>Acceleration Belt Drive fault</t>
        </is>
      </c>
      <c r="AF34" s="36" t="inlineStr">
        <is>
          <t>Acceleration Belt Drive fault</t>
        </is>
      </c>
      <c r="AG34" s="36" t="inlineStr">
        <is>
          <t>Acceleration Belt Drive fault</t>
        </is>
      </c>
      <c r="AH34" s="36" t="inlineStr">
        <is>
          <t>Acceleration Belt Drive fault</t>
        </is>
      </c>
      <c r="AI34" s="36" t="n"/>
      <c r="AJ34" s="36" t="n"/>
      <c r="AK34" s="36" t="n"/>
      <c r="AL34" s="42" t="inlineStr">
        <is>
          <t>CLO/TFXX: Backdoor Hor. Actuator Not ON</t>
        </is>
      </c>
      <c r="AM34" s="42" t="inlineStr">
        <is>
          <t>CLO/TFXX: Backdoor Hor. Actuator Not ON</t>
        </is>
      </c>
      <c r="AN34" s="42" t="inlineStr">
        <is>
          <t>CLO/TFXX: Backdoor Hor. Actuator Not ON</t>
        </is>
      </c>
      <c r="AO34" s="42" t="inlineStr">
        <is>
          <t>CLO/TFXX: Backdoor Hor. Actuator Not ON</t>
        </is>
      </c>
      <c r="AP34" s="36" t="n"/>
      <c r="AQ34" s="36" t="n"/>
      <c r="AR34" s="36" t="n"/>
      <c r="AS34" s="36" t="n"/>
      <c r="AT34" s="36" t="n"/>
      <c r="AU34" s="36" t="n"/>
      <c r="AV34" s="36" t="n"/>
      <c r="AW34" s="36" t="n"/>
      <c r="AX34" s="35" t="n"/>
    </row>
    <row r="35" ht="39" customHeight="1" s="452" thickBot="1">
      <c r="B35" s="280" t="inlineStr">
        <is>
          <t>Perk-HLM-3</t>
        </is>
      </c>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c r="AA35" s="36" t="n"/>
      <c r="AB35" s="36" t="n"/>
      <c r="AC35" s="36" t="n"/>
      <c r="AD35" s="36" t="n"/>
      <c r="AE35" s="36" t="inlineStr">
        <is>
          <t>Face Feeder belt Jam</t>
        </is>
      </c>
      <c r="AF35" s="36" t="inlineStr">
        <is>
          <t>Face Feeder belt Jam</t>
        </is>
      </c>
      <c r="AG35" s="36" t="inlineStr">
        <is>
          <t>Face Feeder belt Jam</t>
        </is>
      </c>
      <c r="AH35" s="36" t="inlineStr">
        <is>
          <t>Face Feeder belt Jam</t>
        </is>
      </c>
      <c r="AI35" s="36" t="n"/>
      <c r="AJ35" s="36" t="n"/>
      <c r="AK35" s="36" t="n"/>
      <c r="AL35" s="42" t="inlineStr">
        <is>
          <t>CLO/CSC11: Axis 1 Position Error</t>
        </is>
      </c>
      <c r="AM35" s="42" t="inlineStr">
        <is>
          <t>CLO/CSC11: Axis 1 Position Error</t>
        </is>
      </c>
      <c r="AN35" s="42" t="inlineStr">
        <is>
          <t>CLO/CSC11: Axis 1 Position Error</t>
        </is>
      </c>
      <c r="AO35" s="42" t="inlineStr">
        <is>
          <t>CLO/CSC11: Axis 1 Position Error</t>
        </is>
      </c>
      <c r="AP35" s="36" t="n"/>
      <c r="AQ35" s="36" t="n"/>
      <c r="AR35" s="36" t="n"/>
      <c r="AS35" s="36" t="n"/>
      <c r="AT35" s="36" t="n"/>
      <c r="AU35" s="36" t="n"/>
      <c r="AV35" s="36" t="n"/>
      <c r="AW35" s="36" t="n"/>
      <c r="AX35" s="35" t="n"/>
    </row>
    <row r="36" ht="29" customHeight="1" s="452" thickBot="1">
      <c r="B36" s="280" t="inlineStr">
        <is>
          <t>Perk-TTLi-1</t>
        </is>
      </c>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c r="AA36" s="36" t="n"/>
      <c r="AB36" s="36" t="n"/>
      <c r="AC36" s="36" t="n"/>
      <c r="AD36" s="36" t="n"/>
      <c r="AE36" s="36" t="n"/>
      <c r="AF36" s="36" t="n"/>
      <c r="AG36" s="36" t="n"/>
      <c r="AH36" s="36" t="n"/>
      <c r="AI36" s="36" t="n"/>
      <c r="AJ36" s="36" t="n"/>
      <c r="AK36" s="36" t="n"/>
      <c r="AL36" s="42" t="inlineStr">
        <is>
          <t>FOR/GLU11: Glueing Unit Not Ready</t>
        </is>
      </c>
      <c r="AM36" s="42" t="inlineStr">
        <is>
          <t>FOR/GLU11: Glueing Unit Not Ready</t>
        </is>
      </c>
      <c r="AN36" s="42" t="inlineStr">
        <is>
          <t>FOR/GLU11: Glueing Unit Not Ready</t>
        </is>
      </c>
      <c r="AO36" s="42" t="inlineStr">
        <is>
          <t>FOR/GLU11: Glueing Unit Not Ready</t>
        </is>
      </c>
      <c r="AP36" s="36" t="n"/>
      <c r="AQ36" s="36" t="n"/>
      <c r="AR36" s="36" t="n"/>
      <c r="AS36" s="36" t="n"/>
      <c r="AT36" s="36" t="n"/>
      <c r="AU36" s="36" t="n"/>
      <c r="AV36" s="36" t="n"/>
      <c r="AW36" s="36" t="n"/>
      <c r="AX36" s="35" t="n"/>
    </row>
    <row r="37" ht="51.5" customHeight="1" s="452" thickBot="1">
      <c r="B37" s="280" t="inlineStr">
        <is>
          <t>Perk-TTLi-2</t>
        </is>
      </c>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c r="AA37" s="36" t="n"/>
      <c r="AB37" s="36" t="n"/>
      <c r="AC37" s="36" t="n"/>
      <c r="AD37" s="36" t="n"/>
      <c r="AE37" s="36" t="n"/>
      <c r="AF37" s="36" t="n"/>
      <c r="AG37" s="36" t="n"/>
      <c r="AH37" s="36" t="n"/>
      <c r="AI37" s="36" t="n"/>
      <c r="AJ37" s="36" t="n"/>
      <c r="AK37" s="36" t="n"/>
      <c r="AL37" s="36" t="inlineStr">
        <is>
          <t>FWV Homing Sensor Changed</t>
        </is>
      </c>
      <c r="AM37" s="36" t="inlineStr">
        <is>
          <t>FWV Homing Sensor Changed</t>
        </is>
      </c>
      <c r="AN37" s="36" t="inlineStr">
        <is>
          <t>FWV Homing Sensor Changed</t>
        </is>
      </c>
      <c r="AO37" s="36" t="inlineStr">
        <is>
          <t>FWV Homing Sensor Changed</t>
        </is>
      </c>
      <c r="AP37" s="36" t="n"/>
      <c r="AQ37" s="36" t="n"/>
      <c r="AR37" s="36" t="n"/>
      <c r="AS37" s="36" t="n"/>
      <c r="AT37" s="36" t="n"/>
      <c r="AU37" s="36" t="n"/>
      <c r="AV37" s="36" t="n"/>
      <c r="AW37" s="36" t="n"/>
      <c r="AX37" s="35" t="n"/>
    </row>
    <row r="38" ht="51.5" customHeight="1" s="452" thickBot="1">
      <c r="B38" s="280" t="inlineStr">
        <is>
          <t>Perk-TTLi-3</t>
        </is>
      </c>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c r="AA38" s="36" t="n"/>
      <c r="AB38" s="36" t="n"/>
      <c r="AC38" s="36" t="n"/>
      <c r="AD38" s="36" t="n"/>
      <c r="AE38" s="36" t="n"/>
      <c r="AF38" s="36" t="n"/>
      <c r="AG38" s="36" t="n"/>
      <c r="AH38" s="36" t="n"/>
      <c r="AI38" s="36" t="n"/>
      <c r="AJ38" s="36" t="n"/>
      <c r="AK38" s="36" t="n"/>
      <c r="AL38" s="36" t="inlineStr">
        <is>
          <t>Top Loader dislocated</t>
        </is>
      </c>
      <c r="AM38" s="36" t="inlineStr">
        <is>
          <t>Top Loader dislocated</t>
        </is>
      </c>
      <c r="AN38" s="36" t="inlineStr">
        <is>
          <t>Top Loader dislocated</t>
        </is>
      </c>
      <c r="AO38" s="36" t="inlineStr">
        <is>
          <t>Top Loader dislocated</t>
        </is>
      </c>
      <c r="AP38" s="36" t="n"/>
      <c r="AQ38" s="36" t="n"/>
      <c r="AR38" s="36" t="n"/>
      <c r="AS38" s="36" t="n"/>
      <c r="AT38" s="36" t="n"/>
      <c r="AU38" s="36" t="n"/>
      <c r="AV38" s="36" t="n"/>
      <c r="AW38" s="36" t="n"/>
      <c r="AX38" s="35" t="n"/>
    </row>
    <row r="39" ht="64" customHeight="1" s="452" thickBot="1">
      <c r="B39" s="280" t="inlineStr">
        <is>
          <t>Perk-TTLi-4</t>
        </is>
      </c>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c r="AA39" s="36" t="n"/>
      <c r="AB39" s="36" t="n"/>
      <c r="AC39" s="36" t="n"/>
      <c r="AD39" s="36" t="n"/>
      <c r="AE39" s="36" t="n"/>
      <c r="AF39" s="36" t="n"/>
      <c r="AG39" s="36" t="n"/>
      <c r="AH39" s="36" t="n"/>
      <c r="AI39" s="36" t="n"/>
      <c r="AJ39" s="36" t="n"/>
      <c r="AK39" s="36" t="n"/>
      <c r="AL39" s="36" t="inlineStr">
        <is>
          <t>Forming unit spline hub replacement</t>
        </is>
      </c>
      <c r="AM39" s="36" t="inlineStr">
        <is>
          <t>Forming unit spline hub replacement</t>
        </is>
      </c>
      <c r="AN39" s="36" t="inlineStr">
        <is>
          <t>Forming unit spline hub replacement</t>
        </is>
      </c>
      <c r="AO39" s="36" t="inlineStr">
        <is>
          <t>Forming unit spline hub replacement</t>
        </is>
      </c>
      <c r="AP39" s="36" t="n"/>
      <c r="AQ39" s="36" t="n"/>
      <c r="AR39" s="36" t="n"/>
      <c r="AS39" s="36" t="n"/>
      <c r="AT39" s="36" t="n"/>
      <c r="AU39" s="36" t="n"/>
      <c r="AV39" s="36" t="n"/>
      <c r="AW39" s="36" t="n"/>
      <c r="AX39" s="35" t="n"/>
    </row>
    <row r="40" ht="51.5" customHeight="1" s="452" thickBot="1">
      <c r="B40" s="38" t="inlineStr">
        <is>
          <t>Perk TTM-5</t>
        </is>
      </c>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c r="AA40" s="36" t="n"/>
      <c r="AB40" s="36" t="n"/>
      <c r="AC40" s="36" t="n"/>
      <c r="AD40" s="36" t="n"/>
      <c r="AE40" s="36" t="n"/>
      <c r="AF40" s="36" t="n"/>
      <c r="AG40" s="36" t="n"/>
      <c r="AH40" s="36" t="n"/>
      <c r="AI40" s="36" t="n"/>
      <c r="AJ40" s="36" t="n"/>
      <c r="AK40" s="36" t="n"/>
      <c r="AL40" s="36" t="inlineStr">
        <is>
          <t>FWV Sensor malfunctioning</t>
        </is>
      </c>
      <c r="AM40" s="36" t="inlineStr">
        <is>
          <t>FWV Sensor malfunctioning</t>
        </is>
      </c>
      <c r="AN40" s="36" t="inlineStr">
        <is>
          <t>FWV Sensor malfunctioning</t>
        </is>
      </c>
      <c r="AO40" s="36" t="inlineStr">
        <is>
          <t>FWV Sensor malfunctioning</t>
        </is>
      </c>
      <c r="AP40" s="36" t="n"/>
      <c r="AQ40" s="36" t="n"/>
      <c r="AR40" s="36" t="n"/>
      <c r="AS40" s="36" t="n"/>
      <c r="AT40" s="36" t="n"/>
      <c r="AU40" s="36" t="n"/>
      <c r="AV40" s="36" t="n"/>
      <c r="AW40" s="36" t="n"/>
      <c r="AX40" s="35" t="n"/>
    </row>
    <row r="41" ht="39" customHeight="1" s="452" thickBot="1">
      <c r="B41" s="40" t="inlineStr">
        <is>
          <t>Outer_ConveyoR</t>
        </is>
      </c>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c r="AA41" s="36" t="n"/>
      <c r="AB41" s="36" t="n"/>
      <c r="AC41" s="36" t="n"/>
      <c r="AD41" s="36" t="n"/>
      <c r="AE41" s="36" t="n"/>
      <c r="AF41" s="36" t="n"/>
      <c r="AG41" s="36" t="n"/>
      <c r="AH41" s="36" t="n"/>
      <c r="AI41" s="36" t="n"/>
      <c r="AJ41" s="36" t="n"/>
      <c r="AK41" s="36" t="n"/>
      <c r="AL41" s="36" t="inlineStr">
        <is>
          <t>Planned Maintenance</t>
        </is>
      </c>
      <c r="AM41" s="36" t="inlineStr">
        <is>
          <t>Planned Maintenance</t>
        </is>
      </c>
      <c r="AN41" s="36" t="inlineStr">
        <is>
          <t>Planned Maintenance</t>
        </is>
      </c>
      <c r="AO41" s="36" t="inlineStr">
        <is>
          <t>Planned Maintenance</t>
        </is>
      </c>
      <c r="AP41" s="36" t="n"/>
      <c r="AQ41" s="36" t="n"/>
      <c r="AR41" s="36" t="n"/>
      <c r="AS41" s="36" t="n"/>
      <c r="AT41" s="36" t="n"/>
      <c r="AU41" s="36" t="n"/>
      <c r="AV41" s="36" t="n"/>
      <c r="AW41" s="36" t="n"/>
      <c r="AX41" s="35" t="n"/>
    </row>
    <row r="42" ht="39" customHeight="1" s="452" thickBot="1">
      <c r="B42" s="38" t="inlineStr">
        <is>
          <t>Outer Checkweigher</t>
        </is>
      </c>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c r="AA42" s="36" t="n"/>
      <c r="AB42" s="36" t="n"/>
      <c r="AC42" s="36" t="n"/>
      <c r="AD42" s="36" t="n"/>
      <c r="AE42" s="36" t="n"/>
      <c r="AF42" s="36" t="n"/>
      <c r="AG42" s="36" t="n"/>
      <c r="AH42" s="36" t="n"/>
      <c r="AI42" s="36" t="n"/>
      <c r="AJ42" s="36" t="n"/>
      <c r="AK42" s="36" t="n"/>
      <c r="AL42" s="36" t="inlineStr">
        <is>
          <t>Glue unit Replacement</t>
        </is>
      </c>
      <c r="AM42" s="36" t="inlineStr">
        <is>
          <t>Glue unit Replacement</t>
        </is>
      </c>
      <c r="AN42" s="36" t="inlineStr">
        <is>
          <t>Glue unit Replacement</t>
        </is>
      </c>
      <c r="AO42" s="36" t="inlineStr">
        <is>
          <t>Glue unit Replacement</t>
        </is>
      </c>
      <c r="AP42" s="36" t="n"/>
      <c r="AQ42" s="36" t="n"/>
      <c r="AR42" s="36" t="n"/>
      <c r="AS42" s="36" t="n"/>
      <c r="AT42" s="36" t="n"/>
      <c r="AU42" s="36" t="n"/>
      <c r="AV42" s="36" t="n"/>
      <c r="AW42" s="36" t="n"/>
      <c r="AX42" s="35" t="n"/>
    </row>
    <row r="43" ht="39" customHeight="1" s="452" thickBot="1">
      <c r="B43" s="38" t="inlineStr">
        <is>
          <t>Cbox_Checkweigher</t>
        </is>
      </c>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c r="AA43" s="36" t="n"/>
      <c r="AB43" s="36" t="n"/>
      <c r="AC43" s="36" t="n"/>
      <c r="AD43" s="36" t="n"/>
      <c r="AE43" s="36" t="n"/>
      <c r="AF43" s="36" t="n"/>
      <c r="AG43" s="36" t="n"/>
      <c r="AH43" s="36" t="n"/>
      <c r="AI43" s="36" t="n"/>
      <c r="AJ43" s="36" t="n"/>
      <c r="AK43" s="36" t="n"/>
      <c r="AL43" s="36" t="inlineStr">
        <is>
          <t>FT-Axis Poistion Error</t>
        </is>
      </c>
      <c r="AM43" s="36" t="inlineStr">
        <is>
          <t>FT-Axis Poistion Error</t>
        </is>
      </c>
      <c r="AN43" s="36" t="inlineStr">
        <is>
          <t>FT-Axis Poistion Error</t>
        </is>
      </c>
      <c r="AO43" s="36" t="inlineStr">
        <is>
          <t>FT-Axis Poistion Error</t>
        </is>
      </c>
      <c r="AP43" s="36" t="n"/>
      <c r="AQ43" s="36" t="n"/>
      <c r="AR43" s="36" t="n"/>
      <c r="AS43" s="36" t="n"/>
      <c r="AT43" s="36" t="n"/>
      <c r="AU43" s="36" t="n"/>
      <c r="AV43" s="36" t="n"/>
      <c r="AW43" s="36" t="n"/>
      <c r="AX43" s="35" t="n"/>
    </row>
    <row r="44" ht="39" customHeight="1" s="452" thickBot="1">
      <c r="B44" s="38" t="inlineStr">
        <is>
          <t>Hot_water</t>
        </is>
      </c>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c r="AA44" s="36" t="n"/>
      <c r="AB44" s="36" t="n"/>
      <c r="AC44" s="36" t="n"/>
      <c r="AD44" s="36" t="n"/>
      <c r="AE44" s="36" t="n"/>
      <c r="AF44" s="36" t="n"/>
      <c r="AG44" s="36" t="n"/>
      <c r="AH44" s="36" t="n"/>
      <c r="AI44" s="36" t="n"/>
      <c r="AJ44" s="36" t="n"/>
      <c r="AK44" s="36" t="n"/>
      <c r="AL44" s="36" t="inlineStr">
        <is>
          <t>Transport belt Gear box Jam</t>
        </is>
      </c>
      <c r="AM44" s="36" t="inlineStr">
        <is>
          <t>Transport belt Gear box Jam</t>
        </is>
      </c>
      <c r="AN44" s="36" t="inlineStr">
        <is>
          <t>Transport belt Gear box Jam</t>
        </is>
      </c>
      <c r="AO44" s="36" t="inlineStr">
        <is>
          <t>Transport belt Gear box Jam</t>
        </is>
      </c>
      <c r="AP44" s="36" t="n"/>
      <c r="AQ44" s="36" t="n"/>
      <c r="AR44" s="36" t="n"/>
      <c r="AS44" s="36" t="n"/>
      <c r="AT44" s="36" t="n"/>
      <c r="AU44" s="36" t="n"/>
      <c r="AV44" s="36" t="n"/>
      <c r="AW44" s="36" t="n"/>
      <c r="AX44" s="35" t="n"/>
    </row>
    <row r="45" ht="39" customHeight="1" s="452" thickBot="1">
      <c r="B45" s="38" t="inlineStr">
        <is>
          <t>Chilled_water</t>
        </is>
      </c>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c r="AA45" s="36" t="n"/>
      <c r="AB45" s="36" t="n"/>
      <c r="AC45" s="36" t="n"/>
      <c r="AD45" s="36" t="n"/>
      <c r="AE45" s="36" t="n"/>
      <c r="AF45" s="36" t="n"/>
      <c r="AG45" s="36" t="n"/>
      <c r="AH45" s="36" t="n"/>
      <c r="AI45" s="36" t="n"/>
      <c r="AJ45" s="36" t="n"/>
      <c r="AK45" s="36" t="n"/>
      <c r="AL45" s="36" t="inlineStr">
        <is>
          <t>PGR Shaft worn out</t>
        </is>
      </c>
      <c r="AM45" s="36" t="inlineStr">
        <is>
          <t>PGR Shaft worn out</t>
        </is>
      </c>
      <c r="AN45" s="36" t="inlineStr">
        <is>
          <t>PGR Shaft worn out</t>
        </is>
      </c>
      <c r="AO45" s="36" t="inlineStr">
        <is>
          <t>PGR Shaft worn out</t>
        </is>
      </c>
      <c r="AP45" s="36" t="n"/>
      <c r="AQ45" s="36" t="n"/>
      <c r="AR45" s="36" t="n"/>
      <c r="AS45" s="36" t="n"/>
      <c r="AT45" s="36" t="n"/>
      <c r="AU45" s="36" t="n"/>
      <c r="AV45" s="36" t="n"/>
      <c r="AW45" s="36" t="n"/>
      <c r="AX45" s="35" t="n"/>
    </row>
    <row r="46" ht="39" customHeight="1" s="452" thickBot="1">
      <c r="B46" s="38" t="inlineStr">
        <is>
          <t>Compressed_air</t>
        </is>
      </c>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c r="AA46" s="36" t="n"/>
      <c r="AB46" s="36" t="n"/>
      <c r="AC46" s="36" t="n"/>
      <c r="AD46" s="36" t="n"/>
      <c r="AE46" s="36" t="n"/>
      <c r="AF46" s="36" t="n"/>
      <c r="AG46" s="36" t="n"/>
      <c r="AH46" s="36" t="n"/>
      <c r="AI46" s="36" t="n"/>
      <c r="AJ46" s="36" t="n"/>
      <c r="AK46" s="36" t="n"/>
      <c r="AL46" s="36" t="inlineStr">
        <is>
          <t>BT-Idler Pulley worn out</t>
        </is>
      </c>
      <c r="AM46" s="36" t="inlineStr">
        <is>
          <t>BT-Idler Pulley worn out</t>
        </is>
      </c>
      <c r="AN46" s="36" t="inlineStr">
        <is>
          <t>BT-Idler Pulley worn out</t>
        </is>
      </c>
      <c r="AO46" s="36" t="inlineStr">
        <is>
          <t>BT-Idler Pulley worn out</t>
        </is>
      </c>
      <c r="AP46" s="36" t="n"/>
      <c r="AQ46" s="36" t="n"/>
      <c r="AR46" s="36" t="n"/>
      <c r="AS46" s="36" t="n"/>
      <c r="AT46" s="36" t="n"/>
      <c r="AU46" s="36" t="n"/>
      <c r="AV46" s="36" t="n"/>
      <c r="AW46" s="36" t="n"/>
      <c r="AX46" s="35" t="n"/>
    </row>
    <row r="47" ht="39" customHeight="1" s="452" thickBot="1">
      <c r="B47" s="39" t="inlineStr">
        <is>
          <t>Power_failure</t>
        </is>
      </c>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c r="AA47" s="36" t="n"/>
      <c r="AB47" s="36" t="n"/>
      <c r="AC47" s="36" t="n"/>
      <c r="AD47" s="36" t="n"/>
      <c r="AE47" s="36" t="n"/>
      <c r="AF47" s="36" t="n"/>
      <c r="AG47" s="36" t="n"/>
      <c r="AH47" s="36" t="n"/>
      <c r="AI47" s="36" t="n"/>
      <c r="AJ47" s="36" t="n"/>
      <c r="AK47" s="36" t="n"/>
      <c r="AL47" s="36" t="inlineStr">
        <is>
          <t>TP-11 Drive Fault</t>
        </is>
      </c>
      <c r="AM47" s="36" t="inlineStr">
        <is>
          <t>TP-11 Drive Fault</t>
        </is>
      </c>
      <c r="AN47" s="36" t="inlineStr">
        <is>
          <t>TP-11 Drive Fault</t>
        </is>
      </c>
      <c r="AO47" s="36" t="inlineStr">
        <is>
          <t>TP-11 Drive Fault</t>
        </is>
      </c>
      <c r="AP47" s="36" t="n"/>
      <c r="AQ47" s="36" t="n"/>
      <c r="AR47" s="36" t="n"/>
      <c r="AS47" s="36" t="n"/>
      <c r="AT47" s="36" t="n"/>
      <c r="AU47" s="36" t="n"/>
      <c r="AV47" s="36" t="n"/>
      <c r="AW47" s="36" t="n"/>
      <c r="AX47" s="35" t="n"/>
    </row>
    <row r="48" ht="15" customHeight="1" s="452" thickBot="1">
      <c r="B48" s="38" t="inlineStr">
        <is>
          <t>Full_Line</t>
        </is>
      </c>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36" t="n"/>
      <c r="AD48" s="36" t="n"/>
      <c r="AE48" s="36" t="n"/>
      <c r="AF48" s="36" t="n"/>
      <c r="AG48" s="36" t="n"/>
      <c r="AH48" s="36" t="n"/>
      <c r="AI48" s="36" t="n"/>
      <c r="AJ48" s="36" t="n"/>
      <c r="AK48" s="36" t="n"/>
      <c r="AL48" s="36" t="inlineStr">
        <is>
          <t>146 mm Cut length Laminate Trial</t>
        </is>
      </c>
      <c r="AM48" s="36" t="inlineStr">
        <is>
          <t>146 mm Cut length Laminate Trial</t>
        </is>
      </c>
      <c r="AN48" s="36" t="inlineStr">
        <is>
          <t>146 mm Cut length Laminate Trial</t>
        </is>
      </c>
      <c r="AO48" s="36" t="inlineStr">
        <is>
          <t>146 mm Cut length Laminate Trial</t>
        </is>
      </c>
      <c r="AP48" s="36" t="n"/>
      <c r="AQ48" s="36" t="n"/>
      <c r="AR48" s="36" t="n"/>
      <c r="AS48" s="36" t="n"/>
      <c r="AT48" s="36" t="n"/>
      <c r="AU48" s="36" t="n"/>
      <c r="AV48" s="36" t="n"/>
      <c r="AW48" s="36" t="n"/>
      <c r="AX48" s="35" t="n"/>
    </row>
    <row r="49" ht="15" customHeight="1" s="452" thickBot="1">
      <c r="B49" s="37" t="inlineStr">
        <is>
          <t>ADS Samridhi</t>
        </is>
      </c>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c r="AA49" s="36" t="n"/>
      <c r="AB49" s="36" t="n"/>
      <c r="AC49" s="36" t="n"/>
      <c r="AD49" s="36" t="n"/>
      <c r="AE49" s="36" t="n"/>
      <c r="AF49" s="36" t="n"/>
      <c r="AG49" s="36" t="n"/>
      <c r="AH49" s="36" t="n"/>
      <c r="AI49" s="36" t="n"/>
      <c r="AJ49" s="36" t="n"/>
      <c r="AK49" s="36" t="n"/>
      <c r="AL49" s="36" t="n"/>
      <c r="AM49" s="36" t="n"/>
      <c r="AN49" s="36" t="n"/>
      <c r="AO49" s="36" t="n"/>
      <c r="AP49" s="36" t="n"/>
      <c r="AQ49" s="36" t="n"/>
      <c r="AR49" s="36" t="n"/>
      <c r="AS49" s="36" t="n"/>
      <c r="AT49" s="36" t="n"/>
      <c r="AU49" s="36" t="n"/>
      <c r="AV49" s="36" t="n"/>
      <c r="AW49" s="36" t="n"/>
      <c r="AX49" s="35" t="n"/>
    </row>
    <row r="50" ht="15" customHeight="1" s="452" thickBot="1">
      <c r="B50" s="37" t="inlineStr">
        <is>
          <t>ADS HL</t>
        </is>
      </c>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c r="AA50" s="36" t="n"/>
      <c r="AB50" s="36" t="n"/>
      <c r="AC50" s="36" t="n"/>
      <c r="AD50" s="36" t="n"/>
      <c r="AE50" s="36" t="n"/>
      <c r="AF50" s="36" t="n"/>
      <c r="AG50" s="36" t="n"/>
      <c r="AH50" s="36" t="n"/>
      <c r="AI50" s="36" t="n"/>
      <c r="AJ50" s="36" t="n"/>
      <c r="AK50" s="36" t="n"/>
      <c r="AL50" s="36" t="n"/>
      <c r="AM50" s="36" t="n"/>
      <c r="AN50" s="36" t="n"/>
      <c r="AO50" s="36" t="n"/>
      <c r="AP50" s="36" t="n"/>
      <c r="AQ50" s="36" t="n"/>
      <c r="AR50" s="36" t="n"/>
      <c r="AS50" s="36" t="n"/>
      <c r="AT50" s="36" t="n"/>
      <c r="AU50" s="36" t="n"/>
      <c r="AV50" s="36" t="n"/>
      <c r="AW50" s="36" t="n"/>
      <c r="AX50" s="35" t="n"/>
    </row>
    <row r="51" ht="15" customHeight="1" s="452" thickBot="1">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c r="AA51" s="36" t="n"/>
      <c r="AB51" s="36" t="n"/>
      <c r="AC51" s="36" t="n"/>
      <c r="AD51" s="36" t="n"/>
      <c r="AE51" s="36" t="n"/>
      <c r="AF51" s="36" t="n"/>
      <c r="AG51" s="36" t="n"/>
      <c r="AH51" s="36" t="n"/>
      <c r="AI51" s="36" t="n"/>
      <c r="AJ51" s="36" t="n"/>
      <c r="AK51" s="36" t="n"/>
      <c r="AL51" s="36" t="n"/>
      <c r="AM51" s="36" t="n"/>
      <c r="AN51" s="36" t="n"/>
      <c r="AO51" s="36" t="n"/>
      <c r="AP51" s="36" t="n"/>
      <c r="AQ51" s="36" t="n"/>
      <c r="AR51" s="36" t="n"/>
      <c r="AS51" s="36" t="n"/>
      <c r="AT51" s="36" t="n"/>
      <c r="AU51" s="36" t="n"/>
      <c r="AV51" s="36" t="n"/>
      <c r="AW51" s="36" t="n"/>
      <c r="AX51" s="35" t="n"/>
    </row>
    <row r="52" ht="15" customHeight="1" s="452" thickBot="1">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c r="AA52" s="36" t="n"/>
      <c r="AB52" s="36" t="n"/>
      <c r="AC52" s="36" t="n"/>
      <c r="AD52" s="36" t="n"/>
      <c r="AE52" s="36" t="n"/>
      <c r="AF52" s="36" t="n"/>
      <c r="AG52" s="36" t="n"/>
      <c r="AH52" s="36" t="n"/>
      <c r="AI52" s="36" t="n"/>
      <c r="AJ52" s="36" t="n"/>
      <c r="AK52" s="36" t="n"/>
      <c r="AL52" s="36" t="n"/>
      <c r="AM52" s="36" t="n"/>
      <c r="AN52" s="36" t="n"/>
      <c r="AO52" s="36" t="n"/>
      <c r="AP52" s="36" t="n"/>
      <c r="AQ52" s="36" t="n"/>
      <c r="AR52" s="36" t="n"/>
      <c r="AS52" s="36" t="n"/>
      <c r="AT52" s="36" t="n"/>
      <c r="AU52" s="36" t="n"/>
      <c r="AV52" s="36" t="n"/>
      <c r="AW52" s="36" t="n"/>
      <c r="AX52" s="35" t="n"/>
    </row>
    <row r="53" ht="15" customHeight="1" s="452" thickBot="1">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c r="AA53" s="36" t="n"/>
      <c r="AB53" s="36" t="n"/>
      <c r="AC53" s="36" t="n"/>
      <c r="AD53" s="36" t="n"/>
      <c r="AE53" s="36" t="n"/>
      <c r="AF53" s="36" t="n"/>
      <c r="AG53" s="36" t="n"/>
      <c r="AH53" s="36" t="n"/>
      <c r="AI53" s="36" t="n"/>
      <c r="AJ53" s="36" t="n"/>
      <c r="AK53" s="36" t="n"/>
      <c r="AL53" s="36" t="n"/>
      <c r="AM53" s="36" t="n"/>
      <c r="AN53" s="36" t="n"/>
      <c r="AO53" s="36" t="n"/>
      <c r="AP53" s="36" t="n"/>
      <c r="AQ53" s="36" t="n"/>
      <c r="AR53" s="36" t="n"/>
      <c r="AS53" s="36" t="n"/>
      <c r="AT53" s="36" t="n"/>
      <c r="AU53" s="36" t="n"/>
      <c r="AV53" s="36" t="n"/>
      <c r="AW53" s="36" t="n"/>
      <c r="AX53" s="35" t="n"/>
    </row>
    <row r="54" ht="15" customHeight="1" s="452" thickBot="1">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c r="AA54" s="36" t="n"/>
      <c r="AB54" s="36" t="n"/>
      <c r="AC54" s="36" t="n"/>
      <c r="AD54" s="36" t="n"/>
      <c r="AE54" s="36" t="n"/>
      <c r="AF54" s="36" t="n"/>
      <c r="AG54" s="36" t="n"/>
      <c r="AH54" s="36" t="n"/>
      <c r="AI54" s="36" t="n"/>
      <c r="AJ54" s="36" t="n"/>
      <c r="AK54" s="36" t="n"/>
      <c r="AL54" s="36" t="n"/>
      <c r="AM54" s="36" t="n"/>
      <c r="AN54" s="36" t="n"/>
      <c r="AO54" s="36" t="n"/>
      <c r="AP54" s="36" t="n"/>
      <c r="AQ54" s="36" t="n"/>
      <c r="AR54" s="36" t="n"/>
      <c r="AS54" s="36" t="n"/>
      <c r="AT54" s="36" t="n"/>
      <c r="AU54" s="36" t="n"/>
      <c r="AV54" s="36" t="n"/>
      <c r="AW54" s="36" t="n"/>
      <c r="AX54" s="35" t="n"/>
    </row>
    <row r="55" ht="15" customHeight="1" s="452" thickBot="1">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c r="AA55" s="36" t="n"/>
      <c r="AB55" s="36" t="n"/>
      <c r="AC55" s="36" t="n"/>
      <c r="AD55" s="36" t="n"/>
      <c r="AE55" s="36" t="n"/>
      <c r="AF55" s="36" t="n"/>
      <c r="AG55" s="36" t="n"/>
      <c r="AH55" s="36" t="n"/>
      <c r="AI55" s="36" t="n"/>
      <c r="AJ55" s="36" t="n"/>
      <c r="AK55" s="36" t="n"/>
      <c r="AL55" s="36" t="n"/>
      <c r="AM55" s="36" t="n"/>
      <c r="AN55" s="36" t="n"/>
      <c r="AO55" s="36" t="n"/>
      <c r="AP55" s="36" t="n"/>
      <c r="AQ55" s="36" t="n"/>
      <c r="AR55" s="36" t="n"/>
      <c r="AS55" s="36" t="n"/>
      <c r="AT55" s="36" t="n"/>
      <c r="AU55" s="36" t="n"/>
      <c r="AV55" s="36" t="n"/>
      <c r="AW55" s="36" t="n"/>
      <c r="AX55" s="35" t="n"/>
    </row>
    <row r="56" ht="15" customHeight="1" s="452" thickBot="1">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c r="AA56" s="36" t="n"/>
      <c r="AB56" s="36" t="n"/>
      <c r="AC56" s="36" t="n"/>
      <c r="AD56" s="36" t="n"/>
      <c r="AE56" s="36" t="n"/>
      <c r="AF56" s="36" t="n"/>
      <c r="AG56" s="36" t="n"/>
      <c r="AH56" s="36" t="n"/>
      <c r="AI56" s="36" t="n"/>
      <c r="AJ56" s="36" t="n"/>
      <c r="AK56" s="36" t="n"/>
      <c r="AL56" s="36" t="n"/>
      <c r="AM56" s="36" t="n"/>
      <c r="AN56" s="36" t="n"/>
      <c r="AO56" s="36" t="n"/>
      <c r="AP56" s="36" t="n"/>
      <c r="AQ56" s="36" t="n"/>
      <c r="AR56" s="36" t="n"/>
      <c r="AS56" s="36" t="n"/>
      <c r="AT56" s="36" t="n"/>
      <c r="AU56" s="36" t="n"/>
      <c r="AV56" s="36" t="n"/>
      <c r="AW56" s="36" t="n"/>
      <c r="AX56" s="35" t="n"/>
    </row>
    <row r="57" ht="15" customHeight="1" s="452" thickBot="1">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c r="AA57" s="36" t="n"/>
      <c r="AB57" s="36" t="n"/>
      <c r="AC57" s="36" t="n"/>
      <c r="AD57" s="36" t="n"/>
      <c r="AE57" s="36" t="n"/>
      <c r="AF57" s="36" t="n"/>
      <c r="AG57" s="36" t="n"/>
      <c r="AH57" s="36" t="n"/>
      <c r="AI57" s="36" t="n"/>
      <c r="AJ57" s="36" t="n"/>
      <c r="AK57" s="36" t="n"/>
      <c r="AL57" s="36" t="n"/>
      <c r="AM57" s="36" t="n"/>
      <c r="AN57" s="36" t="n"/>
      <c r="AO57" s="36" t="n"/>
      <c r="AP57" s="36" t="n"/>
      <c r="AQ57" s="36" t="n"/>
      <c r="AR57" s="36" t="n"/>
      <c r="AS57" s="36" t="n"/>
      <c r="AT57" s="36" t="n"/>
      <c r="AU57" s="36" t="n"/>
      <c r="AV57" s="36" t="n"/>
      <c r="AW57" s="36" t="n"/>
      <c r="AX57" s="35" t="n"/>
    </row>
    <row r="58" ht="15" customHeight="1" s="452" thickBot="1">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c r="AA58" s="36" t="n"/>
      <c r="AB58" s="36" t="n"/>
      <c r="AC58" s="36" t="n"/>
      <c r="AD58" s="36" t="n"/>
      <c r="AE58" s="36" t="n"/>
      <c r="AF58" s="36" t="n"/>
      <c r="AG58" s="36" t="n"/>
      <c r="AH58" s="36" t="n"/>
      <c r="AI58" s="36" t="n"/>
      <c r="AJ58" s="36" t="n"/>
      <c r="AK58" s="36" t="n"/>
      <c r="AL58" s="36" t="n"/>
      <c r="AM58" s="36" t="n"/>
      <c r="AN58" s="36" t="n"/>
      <c r="AO58" s="36" t="n"/>
      <c r="AP58" s="36" t="n"/>
      <c r="AQ58" s="36" t="n"/>
      <c r="AR58" s="36" t="n"/>
      <c r="AS58" s="36" t="n"/>
      <c r="AT58" s="36" t="n"/>
      <c r="AU58" s="36" t="n"/>
      <c r="AV58" s="36" t="n"/>
      <c r="AW58" s="36" t="n"/>
      <c r="AX58" s="35" t="n"/>
    </row>
    <row r="59" ht="15" customHeight="1" s="452" thickBot="1">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c r="AA59" s="36" t="n"/>
      <c r="AB59" s="36" t="n"/>
      <c r="AC59" s="36" t="n"/>
      <c r="AD59" s="36" t="n"/>
      <c r="AE59" s="36" t="n"/>
      <c r="AF59" s="36" t="n"/>
      <c r="AG59" s="36" t="n"/>
      <c r="AH59" s="36" t="n"/>
      <c r="AI59" s="36" t="n"/>
      <c r="AJ59" s="36" t="n"/>
      <c r="AK59" s="36" t="n"/>
      <c r="AL59" s="36" t="n"/>
      <c r="AM59" s="36" t="n"/>
      <c r="AN59" s="36" t="n"/>
      <c r="AO59" s="36" t="n"/>
      <c r="AP59" s="36" t="n"/>
      <c r="AQ59" s="36" t="n"/>
      <c r="AR59" s="36" t="n"/>
      <c r="AS59" s="36" t="n"/>
      <c r="AT59" s="36" t="n"/>
      <c r="AU59" s="36" t="n"/>
      <c r="AV59" s="36" t="n"/>
      <c r="AW59" s="36" t="n"/>
      <c r="AX59" s="35" t="n"/>
    </row>
    <row r="60" ht="15" customHeight="1" s="452" thickBot="1">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c r="AA60" s="36" t="n"/>
      <c r="AB60" s="36" t="n"/>
      <c r="AC60" s="36" t="n"/>
      <c r="AD60" s="36" t="n"/>
      <c r="AE60" s="36" t="n"/>
      <c r="AF60" s="36" t="n"/>
      <c r="AG60" s="36" t="n"/>
      <c r="AH60" s="36" t="n"/>
      <c r="AI60" s="36" t="n"/>
      <c r="AJ60" s="36" t="n"/>
      <c r="AK60" s="36" t="n"/>
      <c r="AL60" s="36" t="n"/>
      <c r="AM60" s="36" t="n"/>
      <c r="AN60" s="36" t="n"/>
      <c r="AO60" s="36" t="n"/>
      <c r="AP60" s="36" t="n"/>
      <c r="AQ60" s="36" t="n"/>
      <c r="AR60" s="36" t="n"/>
      <c r="AS60" s="36" t="n"/>
      <c r="AT60" s="36" t="n"/>
      <c r="AU60" s="36" t="n"/>
      <c r="AV60" s="36" t="n"/>
      <c r="AW60" s="36" t="n"/>
      <c r="AX60" s="35" t="n"/>
    </row>
    <row r="61" ht="15" customHeight="1" s="452" thickBot="1">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c r="AA61" s="36" t="n"/>
      <c r="AB61" s="36" t="n"/>
      <c r="AC61" s="36" t="n"/>
      <c r="AD61" s="36" t="n"/>
      <c r="AE61" s="36" t="n"/>
      <c r="AF61" s="36" t="n"/>
      <c r="AG61" s="36" t="n"/>
      <c r="AH61" s="36" t="n"/>
      <c r="AI61" s="36" t="n"/>
      <c r="AJ61" s="36" t="n"/>
      <c r="AK61" s="36" t="n"/>
      <c r="AL61" s="36" t="n"/>
      <c r="AM61" s="36" t="n"/>
      <c r="AN61" s="36" t="n"/>
      <c r="AO61" s="36" t="n"/>
      <c r="AP61" s="36" t="n"/>
      <c r="AQ61" s="36" t="n"/>
      <c r="AR61" s="36" t="n"/>
      <c r="AS61" s="36" t="n"/>
      <c r="AT61" s="36" t="n"/>
      <c r="AU61" s="36" t="n"/>
      <c r="AV61" s="36" t="n"/>
      <c r="AW61" s="36" t="n"/>
      <c r="AX61" s="35" t="n"/>
    </row>
    <row r="62" ht="15" customHeight="1" s="452" thickBot="1">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c r="AA62" s="36" t="n"/>
      <c r="AB62" s="36" t="n"/>
      <c r="AC62" s="36" t="n"/>
      <c r="AD62" s="36" t="n"/>
      <c r="AE62" s="36" t="n"/>
      <c r="AF62" s="36" t="n"/>
      <c r="AG62" s="36" t="n"/>
      <c r="AH62" s="36" t="n"/>
      <c r="AI62" s="36" t="n"/>
      <c r="AJ62" s="36" t="n"/>
      <c r="AK62" s="36" t="n"/>
      <c r="AL62" s="36" t="n"/>
      <c r="AM62" s="36" t="n"/>
      <c r="AN62" s="36" t="n"/>
      <c r="AO62" s="36" t="n"/>
      <c r="AP62" s="36" t="n"/>
      <c r="AQ62" s="36" t="n"/>
      <c r="AR62" s="36" t="n"/>
      <c r="AS62" s="36" t="n"/>
      <c r="AT62" s="36" t="n"/>
      <c r="AU62" s="36" t="n"/>
      <c r="AV62" s="36" t="n"/>
      <c r="AW62" s="36" t="n"/>
      <c r="AX62" s="35" t="n"/>
    </row>
    <row r="63" ht="15" customHeight="1" s="452" thickBot="1">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c r="AA63" s="36" t="n"/>
      <c r="AB63" s="36" t="n"/>
      <c r="AC63" s="36" t="n"/>
      <c r="AD63" s="36" t="n"/>
      <c r="AE63" s="36" t="n"/>
      <c r="AF63" s="36" t="n"/>
      <c r="AG63" s="36" t="n"/>
      <c r="AH63" s="36" t="n"/>
      <c r="AI63" s="36" t="n"/>
      <c r="AJ63" s="36" t="n"/>
      <c r="AK63" s="36" t="n"/>
      <c r="AL63" s="36" t="n"/>
      <c r="AM63" s="36" t="n"/>
      <c r="AN63" s="36" t="n"/>
      <c r="AO63" s="36" t="n"/>
      <c r="AP63" s="36" t="n"/>
      <c r="AQ63" s="36" t="n"/>
      <c r="AR63" s="36" t="n"/>
      <c r="AS63" s="36" t="n"/>
      <c r="AT63" s="36" t="n"/>
      <c r="AU63" s="36" t="n"/>
      <c r="AV63" s="36" t="n"/>
      <c r="AW63" s="36" t="n"/>
      <c r="AX63" s="35" t="n"/>
    </row>
    <row r="64" ht="15" customHeight="1" s="452" thickBot="1">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c r="AA64" s="36" t="n"/>
      <c r="AB64" s="36" t="n"/>
      <c r="AC64" s="36" t="n"/>
      <c r="AD64" s="36" t="n"/>
      <c r="AE64" s="36" t="n"/>
      <c r="AF64" s="36" t="n"/>
      <c r="AG64" s="36" t="n"/>
      <c r="AH64" s="36" t="n"/>
      <c r="AI64" s="36" t="n"/>
      <c r="AJ64" s="36" t="n"/>
      <c r="AK64" s="36" t="n"/>
      <c r="AL64" s="36" t="n"/>
      <c r="AM64" s="36" t="n"/>
      <c r="AN64" s="36" t="n"/>
      <c r="AO64" s="36" t="n"/>
      <c r="AP64" s="36" t="n"/>
      <c r="AQ64" s="36" t="n"/>
      <c r="AR64" s="36" t="n"/>
      <c r="AS64" s="36" t="n"/>
      <c r="AT64" s="36" t="n"/>
      <c r="AU64" s="36" t="n"/>
      <c r="AV64" s="36" t="n"/>
      <c r="AW64" s="36" t="n"/>
      <c r="AX64" s="35" t="n"/>
    </row>
    <row r="65" ht="15" customHeight="1" s="452" thickBot="1">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c r="AA65" s="36" t="n"/>
      <c r="AB65" s="36" t="n"/>
      <c r="AC65" s="36" t="n"/>
      <c r="AD65" s="36" t="n"/>
      <c r="AE65" s="36" t="n"/>
      <c r="AF65" s="36" t="n"/>
      <c r="AG65" s="36" t="n"/>
      <c r="AH65" s="36" t="n"/>
      <c r="AI65" s="36" t="n"/>
      <c r="AJ65" s="36" t="n"/>
      <c r="AK65" s="36" t="n"/>
      <c r="AL65" s="36" t="n"/>
      <c r="AM65" s="36" t="n"/>
      <c r="AN65" s="36" t="n"/>
      <c r="AO65" s="36" t="n"/>
      <c r="AP65" s="36" t="n"/>
      <c r="AQ65" s="36" t="n"/>
      <c r="AR65" s="36" t="n"/>
      <c r="AS65" s="36" t="n"/>
      <c r="AT65" s="36" t="n"/>
      <c r="AU65" s="36" t="n"/>
      <c r="AV65" s="36" t="n"/>
      <c r="AW65" s="36" t="n"/>
      <c r="AX65" s="35" t="n"/>
    </row>
    <row r="66" ht="15" customHeight="1" s="452" thickBot="1">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c r="AA66" s="36" t="n"/>
      <c r="AB66" s="36" t="n"/>
      <c r="AC66" s="36" t="n"/>
      <c r="AD66" s="36" t="n"/>
      <c r="AE66" s="36" t="n"/>
      <c r="AF66" s="36" t="n"/>
      <c r="AG66" s="36" t="n"/>
      <c r="AH66" s="36" t="n"/>
      <c r="AI66" s="36" t="n"/>
      <c r="AJ66" s="36" t="n"/>
      <c r="AK66" s="36" t="n"/>
      <c r="AL66" s="36" t="n"/>
      <c r="AM66" s="36" t="n"/>
      <c r="AN66" s="36" t="n"/>
      <c r="AO66" s="36" t="n"/>
      <c r="AP66" s="36" t="n"/>
      <c r="AQ66" s="36" t="n"/>
      <c r="AR66" s="36" t="n"/>
      <c r="AS66" s="36" t="n"/>
      <c r="AT66" s="36" t="n"/>
      <c r="AU66" s="36" t="n"/>
      <c r="AV66" s="36" t="n"/>
      <c r="AW66" s="36" t="n"/>
      <c r="AX66" s="35" t="n"/>
    </row>
    <row r="67" ht="15" customHeight="1" s="452" thickBot="1">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c r="AA67" s="36" t="n"/>
      <c r="AB67" s="36" t="n"/>
      <c r="AC67" s="36" t="n"/>
      <c r="AD67" s="36" t="n"/>
      <c r="AE67" s="36" t="n"/>
      <c r="AF67" s="36" t="n"/>
      <c r="AG67" s="36" t="n"/>
      <c r="AH67" s="36" t="n"/>
      <c r="AI67" s="36" t="n"/>
      <c r="AJ67" s="36" t="n"/>
      <c r="AK67" s="36" t="n"/>
      <c r="AL67" s="36" t="n"/>
      <c r="AM67" s="36" t="n"/>
      <c r="AN67" s="36" t="n"/>
      <c r="AO67" s="36" t="n"/>
      <c r="AP67" s="36" t="n"/>
      <c r="AQ67" s="36" t="n"/>
      <c r="AR67" s="36" t="n"/>
      <c r="AS67" s="36" t="n"/>
      <c r="AT67" s="36" t="n"/>
      <c r="AU67" s="36" t="n"/>
      <c r="AV67" s="36" t="n"/>
      <c r="AW67" s="36" t="n"/>
      <c r="AX67" s="35" t="n"/>
    </row>
    <row r="68" ht="15" customHeight="1" s="452" thickBot="1">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c r="AA68" s="36" t="n"/>
      <c r="AB68" s="36" t="n"/>
      <c r="AC68" s="36" t="n"/>
      <c r="AD68" s="36" t="n"/>
      <c r="AE68" s="36" t="n"/>
      <c r="AF68" s="36" t="n"/>
      <c r="AG68" s="36" t="n"/>
      <c r="AH68" s="36" t="n"/>
      <c r="AI68" s="36" t="n"/>
      <c r="AJ68" s="36" t="n"/>
      <c r="AK68" s="36" t="n"/>
      <c r="AL68" s="36" t="n"/>
      <c r="AM68" s="36" t="n"/>
      <c r="AN68" s="36" t="n"/>
      <c r="AO68" s="36" t="n"/>
      <c r="AP68" s="36" t="n"/>
      <c r="AQ68" s="36" t="n"/>
      <c r="AR68" s="36" t="n"/>
      <c r="AS68" s="36" t="n"/>
      <c r="AT68" s="36" t="n"/>
      <c r="AU68" s="36" t="n"/>
      <c r="AV68" s="36" t="n"/>
      <c r="AW68" s="36" t="n"/>
      <c r="AX68" s="35" t="n"/>
    </row>
    <row r="69" ht="15" customHeight="1" s="452" thickBot="1">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c r="AA69" s="36" t="n"/>
      <c r="AB69" s="36" t="n"/>
      <c r="AC69" s="36" t="n"/>
      <c r="AD69" s="36" t="n"/>
      <c r="AE69" s="36" t="n"/>
      <c r="AF69" s="36" t="n"/>
      <c r="AG69" s="36" t="n"/>
      <c r="AH69" s="36" t="n"/>
      <c r="AI69" s="36" t="n"/>
      <c r="AJ69" s="36" t="n"/>
      <c r="AK69" s="36" t="n"/>
      <c r="AL69" s="36" t="n"/>
      <c r="AM69" s="36" t="n"/>
      <c r="AN69" s="36" t="n"/>
      <c r="AO69" s="36" t="n"/>
      <c r="AP69" s="36" t="n"/>
      <c r="AQ69" s="36" t="n"/>
      <c r="AR69" s="36" t="n"/>
      <c r="AS69" s="36" t="n"/>
      <c r="AT69" s="36" t="n"/>
      <c r="AU69" s="36" t="n"/>
      <c r="AV69" s="36" t="n"/>
      <c r="AW69" s="36" t="n"/>
      <c r="AX69" s="35" t="n"/>
    </row>
    <row r="70" ht="15" customHeight="1" s="452" thickBot="1">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c r="AA70" s="36" t="n"/>
      <c r="AB70" s="36" t="n"/>
      <c r="AC70" s="36" t="n"/>
      <c r="AD70" s="36" t="n"/>
      <c r="AE70" s="36" t="n"/>
      <c r="AF70" s="36" t="n"/>
      <c r="AG70" s="36" t="n"/>
      <c r="AH70" s="36" t="n"/>
      <c r="AI70" s="36" t="n"/>
      <c r="AJ70" s="36" t="n"/>
      <c r="AK70" s="36" t="n"/>
      <c r="AL70" s="36" t="n"/>
      <c r="AM70" s="36" t="n"/>
      <c r="AN70" s="36" t="n"/>
      <c r="AO70" s="36" t="n"/>
      <c r="AP70" s="36" t="n"/>
      <c r="AQ70" s="36" t="n"/>
      <c r="AR70" s="36" t="n"/>
      <c r="AS70" s="36" t="n"/>
      <c r="AT70" s="36" t="n"/>
      <c r="AU70" s="36" t="n"/>
      <c r="AV70" s="36" t="n"/>
      <c r="AW70" s="36" t="n"/>
      <c r="AX70" s="35" t="n"/>
    </row>
    <row r="71" ht="15" customHeight="1" s="452" thickBot="1">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c r="AA71" s="36" t="n"/>
      <c r="AB71" s="36" t="n"/>
      <c r="AC71" s="36" t="n"/>
      <c r="AD71" s="36" t="n"/>
      <c r="AE71" s="36" t="n"/>
      <c r="AF71" s="36" t="n"/>
      <c r="AG71" s="36" t="n"/>
      <c r="AH71" s="36" t="n"/>
      <c r="AI71" s="36" t="n"/>
      <c r="AJ71" s="36" t="n"/>
      <c r="AK71" s="36" t="n"/>
      <c r="AL71" s="36" t="n"/>
      <c r="AM71" s="36" t="n"/>
      <c r="AN71" s="36" t="n"/>
      <c r="AO71" s="36" t="n"/>
      <c r="AP71" s="36" t="n"/>
      <c r="AQ71" s="36" t="n"/>
      <c r="AR71" s="36" t="n"/>
      <c r="AS71" s="36" t="n"/>
      <c r="AT71" s="36" t="n"/>
      <c r="AU71" s="36" t="n"/>
      <c r="AV71" s="36" t="n"/>
      <c r="AW71" s="36" t="n"/>
      <c r="AX71" s="35" t="n"/>
    </row>
    <row r="72" ht="15" customHeight="1" s="452" thickBot="1">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c r="AA72" s="36" t="n"/>
      <c r="AB72" s="36" t="n"/>
      <c r="AC72" s="36" t="n"/>
      <c r="AD72" s="36" t="n"/>
      <c r="AE72" s="36" t="n"/>
      <c r="AF72" s="36" t="n"/>
      <c r="AG72" s="36" t="n"/>
      <c r="AH72" s="36" t="n"/>
      <c r="AI72" s="36" t="n"/>
      <c r="AJ72" s="36" t="n"/>
      <c r="AK72" s="36" t="n"/>
      <c r="AL72" s="36" t="n"/>
      <c r="AM72" s="36" t="n"/>
      <c r="AN72" s="36" t="n"/>
      <c r="AO72" s="36" t="n"/>
      <c r="AP72" s="36" t="n"/>
      <c r="AQ72" s="36" t="n"/>
      <c r="AR72" s="36" t="n"/>
      <c r="AS72" s="36" t="n"/>
      <c r="AT72" s="36" t="n"/>
      <c r="AU72" s="36" t="n"/>
      <c r="AV72" s="36" t="n"/>
      <c r="AW72" s="36" t="n"/>
      <c r="AX72" s="35" t="n"/>
    </row>
    <row r="73" ht="15" customHeight="1" s="452" thickBot="1">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c r="AA73" s="36" t="n"/>
      <c r="AB73" s="36" t="n"/>
      <c r="AC73" s="36" t="n"/>
      <c r="AD73" s="36" t="n"/>
      <c r="AE73" s="36" t="n"/>
      <c r="AF73" s="36" t="n"/>
      <c r="AG73" s="36" t="n"/>
      <c r="AH73" s="36" t="n"/>
      <c r="AI73" s="36" t="n"/>
      <c r="AJ73" s="36" t="n"/>
      <c r="AK73" s="36" t="n"/>
      <c r="AL73" s="36" t="n"/>
      <c r="AM73" s="36" t="n"/>
      <c r="AN73" s="36" t="n"/>
      <c r="AO73" s="36" t="n"/>
      <c r="AP73" s="36" t="n"/>
      <c r="AQ73" s="36" t="n"/>
      <c r="AR73" s="36" t="n"/>
      <c r="AS73" s="36" t="n"/>
      <c r="AT73" s="36" t="n"/>
      <c r="AU73" s="36" t="n"/>
      <c r="AV73" s="36" t="n"/>
      <c r="AW73" s="36" t="n"/>
      <c r="AX73" s="35" t="n"/>
    </row>
    <row r="74" ht="15" customHeight="1" s="452" thickBot="1">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c r="AA74" s="36" t="n"/>
      <c r="AB74" s="36" t="n"/>
      <c r="AC74" s="36" t="n"/>
      <c r="AD74" s="36" t="n"/>
      <c r="AE74" s="36" t="n"/>
      <c r="AF74" s="36" t="n"/>
      <c r="AG74" s="36" t="n"/>
      <c r="AH74" s="36" t="n"/>
      <c r="AI74" s="36" t="n"/>
      <c r="AJ74" s="36" t="n"/>
      <c r="AK74" s="36" t="n"/>
      <c r="AL74" s="36" t="n"/>
      <c r="AM74" s="36" t="n"/>
      <c r="AN74" s="36" t="n"/>
      <c r="AO74" s="36" t="n"/>
      <c r="AP74" s="36" t="n"/>
      <c r="AQ74" s="36" t="n"/>
      <c r="AR74" s="36" t="n"/>
      <c r="AS74" s="36" t="n"/>
      <c r="AT74" s="36" t="n"/>
      <c r="AU74" s="36" t="n"/>
      <c r="AV74" s="36" t="n"/>
      <c r="AW74" s="36" t="n"/>
      <c r="AX74" s="35" t="n"/>
    </row>
    <row r="75" ht="15" customHeight="1" s="452" thickBot="1">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c r="AA75" s="36" t="n"/>
      <c r="AB75" s="36" t="n"/>
      <c r="AC75" s="36" t="n"/>
      <c r="AD75" s="36" t="n"/>
      <c r="AE75" s="36" t="n"/>
      <c r="AF75" s="36" t="n"/>
      <c r="AG75" s="36" t="n"/>
      <c r="AH75" s="36" t="n"/>
      <c r="AI75" s="36" t="n"/>
      <c r="AJ75" s="36" t="n"/>
      <c r="AK75" s="36" t="n"/>
      <c r="AL75" s="36" t="n"/>
      <c r="AM75" s="36" t="n"/>
      <c r="AN75" s="36" t="n"/>
      <c r="AO75" s="36" t="n"/>
      <c r="AP75" s="36" t="n"/>
      <c r="AQ75" s="36" t="n"/>
      <c r="AR75" s="36" t="n"/>
      <c r="AS75" s="36" t="n"/>
      <c r="AT75" s="36" t="n"/>
      <c r="AU75" s="36" t="n"/>
      <c r="AV75" s="36" t="n"/>
      <c r="AW75" s="36" t="n"/>
      <c r="AX75" s="35" t="n"/>
    </row>
    <row r="76" ht="15" customHeight="1" s="452" thickBot="1">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c r="AA76" s="36" t="n"/>
      <c r="AB76" s="36" t="n"/>
      <c r="AC76" s="36" t="n"/>
      <c r="AD76" s="36" t="n"/>
      <c r="AE76" s="36" t="n"/>
      <c r="AF76" s="36" t="n"/>
      <c r="AG76" s="36" t="n"/>
      <c r="AH76" s="36" t="n"/>
      <c r="AI76" s="36" t="n"/>
      <c r="AJ76" s="36" t="n"/>
      <c r="AK76" s="36" t="n"/>
      <c r="AL76" s="36" t="n"/>
      <c r="AM76" s="36" t="n"/>
      <c r="AN76" s="36" t="n"/>
      <c r="AO76" s="36" t="n"/>
      <c r="AP76" s="36" t="n"/>
      <c r="AQ76" s="36" t="n"/>
      <c r="AR76" s="36" t="n"/>
      <c r="AS76" s="36" t="n"/>
      <c r="AT76" s="36" t="n"/>
      <c r="AU76" s="36" t="n"/>
      <c r="AV76" s="36" t="n"/>
      <c r="AW76" s="36" t="n"/>
      <c r="AX76" s="35" t="n"/>
    </row>
    <row r="77" ht="15" customHeight="1" s="452" thickBot="1">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c r="AA77" s="36" t="n"/>
      <c r="AB77" s="36" t="n"/>
      <c r="AC77" s="36" t="n"/>
      <c r="AD77" s="36" t="n"/>
      <c r="AE77" s="36" t="n"/>
      <c r="AF77" s="36" t="n"/>
      <c r="AG77" s="36" t="n"/>
      <c r="AH77" s="36" t="n"/>
      <c r="AI77" s="36" t="n"/>
      <c r="AJ77" s="36" t="n"/>
      <c r="AK77" s="36" t="n"/>
      <c r="AL77" s="36" t="n"/>
      <c r="AM77" s="36" t="n"/>
      <c r="AN77" s="36" t="n"/>
      <c r="AO77" s="36" t="n"/>
      <c r="AP77" s="36" t="n"/>
      <c r="AQ77" s="36" t="n"/>
      <c r="AR77" s="36" t="n"/>
      <c r="AS77" s="36" t="n"/>
      <c r="AT77" s="36" t="n"/>
      <c r="AU77" s="36" t="n"/>
      <c r="AV77" s="36" t="n"/>
      <c r="AW77" s="36" t="n"/>
      <c r="AX77" s="35" t="n"/>
    </row>
    <row r="78" ht="15" customHeight="1" s="452" thickBot="1">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c r="AA78" s="36" t="n"/>
      <c r="AB78" s="36" t="n"/>
      <c r="AC78" s="36" t="n"/>
      <c r="AD78" s="36" t="n"/>
      <c r="AE78" s="36" t="n"/>
      <c r="AF78" s="36" t="n"/>
      <c r="AG78" s="36" t="n"/>
      <c r="AH78" s="36" t="n"/>
      <c r="AI78" s="36" t="n"/>
      <c r="AJ78" s="36" t="n"/>
      <c r="AK78" s="36" t="n"/>
      <c r="AL78" s="36" t="n"/>
      <c r="AM78" s="36" t="n"/>
      <c r="AN78" s="36" t="n"/>
      <c r="AO78" s="36" t="n"/>
      <c r="AP78" s="36" t="n"/>
      <c r="AQ78" s="36" t="n"/>
      <c r="AR78" s="36" t="n"/>
      <c r="AS78" s="36" t="n"/>
      <c r="AT78" s="36" t="n"/>
      <c r="AU78" s="36" t="n"/>
      <c r="AV78" s="36" t="n"/>
      <c r="AW78" s="36" t="n"/>
      <c r="AX78" s="35" t="n"/>
    </row>
    <row r="79" ht="15" customHeight="1" s="452" thickBot="1">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c r="AA79" s="36" t="n"/>
      <c r="AB79" s="36" t="n"/>
      <c r="AC79" s="36" t="n"/>
      <c r="AD79" s="36" t="n"/>
      <c r="AE79" s="36" t="n"/>
      <c r="AF79" s="36" t="n"/>
      <c r="AG79" s="36" t="n"/>
      <c r="AH79" s="36" t="n"/>
      <c r="AI79" s="36" t="n"/>
      <c r="AJ79" s="36" t="n"/>
      <c r="AK79" s="36" t="n"/>
      <c r="AL79" s="36" t="n"/>
      <c r="AM79" s="36" t="n"/>
      <c r="AN79" s="36" t="n"/>
      <c r="AO79" s="36" t="n"/>
      <c r="AP79" s="36" t="n"/>
      <c r="AQ79" s="36" t="n"/>
      <c r="AR79" s="36" t="n"/>
      <c r="AS79" s="36" t="n"/>
      <c r="AT79" s="36" t="n"/>
      <c r="AU79" s="36" t="n"/>
      <c r="AV79" s="36" t="n"/>
      <c r="AW79" s="36" t="n"/>
      <c r="AX79" s="35" t="n"/>
    </row>
    <row r="80" ht="15" customHeight="1" s="452" thickBot="1">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c r="AA80" s="36" t="n"/>
      <c r="AB80" s="36" t="n"/>
      <c r="AC80" s="36" t="n"/>
      <c r="AD80" s="36" t="n"/>
      <c r="AE80" s="36" t="n"/>
      <c r="AF80" s="36" t="n"/>
      <c r="AG80" s="36" t="n"/>
      <c r="AH80" s="36" t="n"/>
      <c r="AI80" s="36" t="n"/>
      <c r="AJ80" s="36" t="n"/>
      <c r="AK80" s="36" t="n"/>
      <c r="AL80" s="36" t="n"/>
      <c r="AM80" s="36" t="n"/>
      <c r="AN80" s="36" t="n"/>
      <c r="AO80" s="36" t="n"/>
      <c r="AP80" s="36" t="n"/>
      <c r="AQ80" s="36" t="n"/>
      <c r="AR80" s="36" t="n"/>
      <c r="AS80" s="36" t="n"/>
      <c r="AT80" s="36" t="n"/>
      <c r="AU80" s="36" t="n"/>
      <c r="AV80" s="36" t="n"/>
      <c r="AW80" s="36" t="n"/>
      <c r="AX80" s="35" t="n"/>
    </row>
    <row r="81" ht="15" customHeight="1" s="452" thickBot="1">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c r="AA81" s="36" t="n"/>
      <c r="AB81" s="36" t="n"/>
      <c r="AC81" s="36" t="n"/>
      <c r="AD81" s="36" t="n"/>
      <c r="AE81" s="36" t="n"/>
      <c r="AF81" s="36" t="n"/>
      <c r="AG81" s="36" t="n"/>
      <c r="AH81" s="36" t="n"/>
      <c r="AI81" s="36" t="n"/>
      <c r="AJ81" s="36" t="n"/>
      <c r="AK81" s="36" t="n"/>
      <c r="AL81" s="36" t="n"/>
      <c r="AM81" s="36" t="n"/>
      <c r="AN81" s="36" t="n"/>
      <c r="AO81" s="36" t="n"/>
      <c r="AP81" s="36" t="n"/>
      <c r="AQ81" s="36" t="n"/>
      <c r="AR81" s="36" t="n"/>
      <c r="AS81" s="36" t="n"/>
      <c r="AT81" s="36" t="n"/>
      <c r="AU81" s="36" t="n"/>
      <c r="AV81" s="36" t="n"/>
      <c r="AW81" s="36" t="n"/>
      <c r="AX81" s="35" t="n"/>
    </row>
    <row r="82" ht="15" customHeight="1" s="452" thickBot="1">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c r="AA82" s="36" t="n"/>
      <c r="AB82" s="36" t="n"/>
      <c r="AC82" s="36" t="n"/>
      <c r="AD82" s="36" t="n"/>
      <c r="AE82" s="36" t="n"/>
      <c r="AF82" s="36" t="n"/>
      <c r="AG82" s="36" t="n"/>
      <c r="AH82" s="36" t="n"/>
      <c r="AI82" s="36" t="n"/>
      <c r="AJ82" s="36" t="n"/>
      <c r="AK82" s="36" t="n"/>
      <c r="AL82" s="36" t="n"/>
      <c r="AM82" s="36" t="n"/>
      <c r="AN82" s="36" t="n"/>
      <c r="AO82" s="36" t="n"/>
      <c r="AP82" s="36" t="n"/>
      <c r="AQ82" s="36" t="n"/>
      <c r="AR82" s="36" t="n"/>
      <c r="AS82" s="36" t="n"/>
      <c r="AT82" s="36" t="n"/>
      <c r="AU82" s="36" t="n"/>
      <c r="AV82" s="36" t="n"/>
      <c r="AW82" s="36" t="n"/>
      <c r="AX82" s="35" t="n"/>
    </row>
    <row r="83" ht="15" customHeight="1" s="452" thickBot="1">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c r="AA83" s="36" t="n"/>
      <c r="AB83" s="36" t="n"/>
      <c r="AC83" s="36" t="n"/>
      <c r="AD83" s="36" t="n"/>
      <c r="AE83" s="36" t="n"/>
      <c r="AF83" s="36" t="n"/>
      <c r="AG83" s="36" t="n"/>
      <c r="AH83" s="36" t="n"/>
      <c r="AI83" s="36" t="n"/>
      <c r="AJ83" s="36" t="n"/>
      <c r="AK83" s="36" t="n"/>
      <c r="AL83" s="36" t="n"/>
      <c r="AM83" s="36" t="n"/>
      <c r="AN83" s="36" t="n"/>
      <c r="AO83" s="36" t="n"/>
      <c r="AP83" s="36" t="n"/>
      <c r="AQ83" s="36" t="n"/>
      <c r="AR83" s="36" t="n"/>
      <c r="AS83" s="36" t="n"/>
      <c r="AT83" s="36" t="n"/>
      <c r="AU83" s="36" t="n"/>
      <c r="AV83" s="36" t="n"/>
      <c r="AW83" s="36" t="n"/>
      <c r="AX83" s="35" t="n"/>
    </row>
    <row r="84" ht="15" customHeight="1" s="452" thickBot="1">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c r="AA84" s="36" t="n"/>
      <c r="AB84" s="36" t="n"/>
      <c r="AC84" s="36" t="n"/>
      <c r="AD84" s="36" t="n"/>
      <c r="AE84" s="36" t="n"/>
      <c r="AF84" s="36" t="n"/>
      <c r="AG84" s="36" t="n"/>
      <c r="AH84" s="36" t="n"/>
      <c r="AI84" s="36" t="n"/>
      <c r="AJ84" s="36" t="n"/>
      <c r="AK84" s="36" t="n"/>
      <c r="AL84" s="36" t="n"/>
      <c r="AM84" s="36" t="n"/>
      <c r="AN84" s="36" t="n"/>
      <c r="AO84" s="36" t="n"/>
      <c r="AP84" s="36" t="n"/>
      <c r="AQ84" s="36" t="n"/>
      <c r="AR84" s="36" t="n"/>
      <c r="AS84" s="36" t="n"/>
      <c r="AT84" s="36" t="n"/>
      <c r="AU84" s="36" t="n"/>
      <c r="AV84" s="36" t="n"/>
      <c r="AW84" s="36" t="n"/>
      <c r="AX84" s="35" t="n"/>
    </row>
    <row r="85" ht="15" customHeight="1" s="452" thickBot="1">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c r="AA85" s="36" t="n"/>
      <c r="AB85" s="36" t="n"/>
      <c r="AC85" s="36" t="n"/>
      <c r="AD85" s="36" t="n"/>
      <c r="AE85" s="36" t="n"/>
      <c r="AF85" s="36" t="n"/>
      <c r="AG85" s="36" t="n"/>
      <c r="AH85" s="36" t="n"/>
      <c r="AI85" s="36" t="n"/>
      <c r="AJ85" s="36" t="n"/>
      <c r="AK85" s="36" t="n"/>
      <c r="AL85" s="36" t="n"/>
      <c r="AM85" s="36" t="n"/>
      <c r="AN85" s="36" t="n"/>
      <c r="AO85" s="36" t="n"/>
      <c r="AP85" s="36" t="n"/>
      <c r="AQ85" s="36" t="n"/>
      <c r="AR85" s="36" t="n"/>
      <c r="AS85" s="36" t="n"/>
      <c r="AT85" s="36" t="n"/>
      <c r="AU85" s="36" t="n"/>
      <c r="AV85" s="36" t="n"/>
      <c r="AW85" s="36" t="n"/>
      <c r="AX85" s="35" t="n"/>
    </row>
    <row r="86" ht="15" customHeight="1" s="452" thickBot="1">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c r="AA86" s="36" t="n"/>
      <c r="AB86" s="36" t="n"/>
      <c r="AC86" s="36" t="n"/>
      <c r="AD86" s="36" t="n"/>
      <c r="AE86" s="36" t="n"/>
      <c r="AF86" s="36" t="n"/>
      <c r="AG86" s="36" t="n"/>
      <c r="AH86" s="36" t="n"/>
      <c r="AI86" s="36" t="n"/>
      <c r="AJ86" s="36" t="n"/>
      <c r="AK86" s="36" t="n"/>
      <c r="AL86" s="36" t="n"/>
      <c r="AM86" s="36" t="n"/>
      <c r="AN86" s="36" t="n"/>
      <c r="AO86" s="36" t="n"/>
      <c r="AP86" s="36" t="n"/>
      <c r="AQ86" s="36" t="n"/>
      <c r="AR86" s="36" t="n"/>
      <c r="AS86" s="36" t="n"/>
      <c r="AT86" s="36" t="n"/>
      <c r="AU86" s="36" t="n"/>
      <c r="AV86" s="36" t="n"/>
      <c r="AW86" s="36" t="n"/>
      <c r="AX86" s="35" t="n"/>
    </row>
    <row r="87" ht="15" customHeight="1" s="452" thickBot="1">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c r="AA87" s="36" t="n"/>
      <c r="AB87" s="36" t="n"/>
      <c r="AC87" s="36" t="n"/>
      <c r="AD87" s="36" t="n"/>
      <c r="AE87" s="36" t="n"/>
      <c r="AF87" s="36" t="n"/>
      <c r="AG87" s="36" t="n"/>
      <c r="AH87" s="36" t="n"/>
      <c r="AI87" s="36" t="n"/>
      <c r="AJ87" s="36" t="n"/>
      <c r="AK87" s="36" t="n"/>
      <c r="AL87" s="36" t="n"/>
      <c r="AM87" s="36" t="n"/>
      <c r="AN87" s="36" t="n"/>
      <c r="AO87" s="36" t="n"/>
      <c r="AP87" s="36" t="n"/>
      <c r="AQ87" s="36" t="n"/>
      <c r="AR87" s="36" t="n"/>
      <c r="AS87" s="36" t="n"/>
      <c r="AT87" s="36" t="n"/>
      <c r="AU87" s="36" t="n"/>
      <c r="AV87" s="36" t="n"/>
      <c r="AW87" s="36" t="n"/>
      <c r="AX87" s="35" t="n"/>
    </row>
    <row r="88" ht="15" customHeight="1" s="452" thickBot="1">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c r="AA88" s="36" t="n"/>
      <c r="AB88" s="36" t="n"/>
      <c r="AC88" s="36" t="n"/>
      <c r="AD88" s="36" t="n"/>
      <c r="AE88" s="36" t="n"/>
      <c r="AF88" s="36" t="n"/>
      <c r="AG88" s="36" t="n"/>
      <c r="AH88" s="36" t="n"/>
      <c r="AI88" s="36" t="n"/>
      <c r="AJ88" s="36" t="n"/>
      <c r="AK88" s="36" t="n"/>
      <c r="AL88" s="36" t="n"/>
      <c r="AM88" s="36" t="n"/>
      <c r="AN88" s="36" t="n"/>
      <c r="AO88" s="36" t="n"/>
      <c r="AP88" s="36" t="n"/>
      <c r="AQ88" s="36" t="n"/>
      <c r="AR88" s="36" t="n"/>
      <c r="AS88" s="36" t="n"/>
      <c r="AT88" s="36" t="n"/>
      <c r="AU88" s="36" t="n"/>
      <c r="AV88" s="36" t="n"/>
      <c r="AW88" s="36" t="n"/>
      <c r="AX88" s="35" t="n"/>
    </row>
    <row r="89" ht="15" customHeight="1" s="452" thickBot="1">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c r="AA89" s="36" t="n"/>
      <c r="AB89" s="36" t="n"/>
      <c r="AC89" s="36" t="n"/>
      <c r="AD89" s="36" t="n"/>
      <c r="AE89" s="36" t="n"/>
      <c r="AF89" s="36" t="n"/>
      <c r="AG89" s="36" t="n"/>
      <c r="AH89" s="36" t="n"/>
      <c r="AI89" s="36" t="n"/>
      <c r="AJ89" s="36" t="n"/>
      <c r="AK89" s="36" t="n"/>
      <c r="AL89" s="36" t="n"/>
      <c r="AM89" s="36" t="n"/>
      <c r="AN89" s="36" t="n"/>
      <c r="AO89" s="36" t="n"/>
      <c r="AP89" s="36" t="n"/>
      <c r="AQ89" s="36" t="n"/>
      <c r="AR89" s="36" t="n"/>
      <c r="AS89" s="36" t="n"/>
      <c r="AT89" s="36" t="n"/>
      <c r="AU89" s="36" t="n"/>
      <c r="AV89" s="36" t="n"/>
      <c r="AW89" s="36" t="n"/>
      <c r="AX89" s="35" t="n"/>
    </row>
    <row r="90" ht="15" customHeight="1" s="452" thickBot="1">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c r="AA90" s="36" t="n"/>
      <c r="AB90" s="36" t="n"/>
      <c r="AC90" s="36" t="n"/>
      <c r="AD90" s="36" t="n"/>
      <c r="AE90" s="36" t="n"/>
      <c r="AF90" s="36" t="n"/>
      <c r="AG90" s="36" t="n"/>
      <c r="AH90" s="36" t="n"/>
      <c r="AI90" s="36" t="n"/>
      <c r="AJ90" s="36" t="n"/>
      <c r="AK90" s="36" t="n"/>
      <c r="AL90" s="36" t="n"/>
      <c r="AM90" s="36" t="n"/>
      <c r="AN90" s="36" t="n"/>
      <c r="AO90" s="36" t="n"/>
      <c r="AP90" s="36" t="n"/>
      <c r="AQ90" s="36" t="n"/>
      <c r="AR90" s="36" t="n"/>
      <c r="AS90" s="36" t="n"/>
      <c r="AT90" s="36" t="n"/>
      <c r="AU90" s="36" t="n"/>
      <c r="AV90" s="36" t="n"/>
      <c r="AW90" s="36" t="n"/>
      <c r="AX90" s="35" t="n"/>
    </row>
    <row r="91" ht="15" customHeight="1" s="452" thickBot="1">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c r="AA91" s="36" t="n"/>
      <c r="AB91" s="36" t="n"/>
      <c r="AC91" s="36" t="n"/>
      <c r="AD91" s="36" t="n"/>
      <c r="AE91" s="36" t="n"/>
      <c r="AF91" s="36" t="n"/>
      <c r="AG91" s="36" t="n"/>
      <c r="AH91" s="36" t="n"/>
      <c r="AI91" s="36" t="n"/>
      <c r="AJ91" s="36" t="n"/>
      <c r="AK91" s="36" t="n"/>
      <c r="AL91" s="36" t="n"/>
      <c r="AM91" s="36" t="n"/>
      <c r="AN91" s="36" t="n"/>
      <c r="AO91" s="36" t="n"/>
      <c r="AP91" s="36" t="n"/>
      <c r="AQ91" s="36" t="n"/>
      <c r="AR91" s="36" t="n"/>
      <c r="AS91" s="36" t="n"/>
      <c r="AT91" s="36" t="n"/>
      <c r="AU91" s="36" t="n"/>
      <c r="AV91" s="36" t="n"/>
      <c r="AW91" s="36" t="n"/>
      <c r="AX91" s="35" t="n"/>
    </row>
    <row r="92" ht="15" customHeight="1" s="452" thickBot="1">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c r="AA92" s="36" t="n"/>
      <c r="AB92" s="36" t="n"/>
      <c r="AC92" s="36" t="n"/>
      <c r="AD92" s="36" t="n"/>
      <c r="AE92" s="36" t="n"/>
      <c r="AF92" s="36" t="n"/>
      <c r="AG92" s="36" t="n"/>
      <c r="AH92" s="36" t="n"/>
      <c r="AI92" s="36" t="n"/>
      <c r="AJ92" s="36" t="n"/>
      <c r="AK92" s="36" t="n"/>
      <c r="AL92" s="36" t="n"/>
      <c r="AM92" s="36" t="n"/>
      <c r="AN92" s="36" t="n"/>
      <c r="AO92" s="36" t="n"/>
      <c r="AP92" s="36" t="n"/>
      <c r="AQ92" s="36" t="n"/>
      <c r="AR92" s="36" t="n"/>
      <c r="AS92" s="36" t="n"/>
      <c r="AT92" s="36" t="n"/>
      <c r="AU92" s="36" t="n"/>
      <c r="AV92" s="36" t="n"/>
      <c r="AW92" s="36" t="n"/>
      <c r="AX92" s="35" t="n"/>
    </row>
    <row r="93" ht="15" customHeight="1" s="452" thickBot="1">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c r="AA93" s="36" t="n"/>
      <c r="AB93" s="36" t="n"/>
      <c r="AC93" s="36" t="n"/>
      <c r="AD93" s="36" t="n"/>
      <c r="AE93" s="36" t="n"/>
      <c r="AF93" s="36" t="n"/>
      <c r="AG93" s="36" t="n"/>
      <c r="AH93" s="36" t="n"/>
      <c r="AI93" s="36" t="n"/>
      <c r="AJ93" s="36" t="n"/>
      <c r="AK93" s="36" t="n"/>
      <c r="AL93" s="36" t="n"/>
      <c r="AM93" s="36" t="n"/>
      <c r="AN93" s="36" t="n"/>
      <c r="AO93" s="36" t="n"/>
      <c r="AP93" s="36" t="n"/>
      <c r="AQ93" s="36" t="n"/>
      <c r="AR93" s="36" t="n"/>
      <c r="AS93" s="36" t="n"/>
      <c r="AT93" s="36" t="n"/>
      <c r="AU93" s="36" t="n"/>
      <c r="AV93" s="36" t="n"/>
      <c r="AW93" s="36" t="n"/>
      <c r="AX93" s="35" t="n"/>
    </row>
    <row r="94" ht="15" customHeight="1" s="452" thickBot="1">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c r="AA94" s="36" t="n"/>
      <c r="AB94" s="36" t="n"/>
      <c r="AC94" s="36" t="n"/>
      <c r="AD94" s="36" t="n"/>
      <c r="AE94" s="36" t="n"/>
      <c r="AF94" s="36" t="n"/>
      <c r="AG94" s="36" t="n"/>
      <c r="AH94" s="36" t="n"/>
      <c r="AI94" s="36" t="n"/>
      <c r="AJ94" s="36" t="n"/>
      <c r="AK94" s="36" t="n"/>
      <c r="AL94" s="36" t="n"/>
      <c r="AM94" s="36" t="n"/>
      <c r="AN94" s="36" t="n"/>
      <c r="AO94" s="36" t="n"/>
      <c r="AP94" s="36" t="n"/>
      <c r="AQ94" s="36" t="n"/>
      <c r="AR94" s="36" t="n"/>
      <c r="AS94" s="36" t="n"/>
      <c r="AT94" s="36" t="n"/>
      <c r="AU94" s="36" t="n"/>
      <c r="AV94" s="36" t="n"/>
      <c r="AW94" s="36" t="n"/>
      <c r="AX94" s="35" t="n"/>
    </row>
    <row r="95" ht="15" customHeight="1" s="452" thickBot="1">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c r="AA95" s="36" t="n"/>
      <c r="AB95" s="36" t="n"/>
      <c r="AC95" s="36" t="n"/>
      <c r="AD95" s="36" t="n"/>
      <c r="AE95" s="36" t="n"/>
      <c r="AF95" s="36" t="n"/>
      <c r="AG95" s="36" t="n"/>
      <c r="AH95" s="36" t="n"/>
      <c r="AI95" s="36" t="n"/>
      <c r="AJ95" s="36" t="n"/>
      <c r="AK95" s="36" t="n"/>
      <c r="AL95" s="36" t="n"/>
      <c r="AM95" s="36" t="n"/>
      <c r="AN95" s="36" t="n"/>
      <c r="AO95" s="36" t="n"/>
      <c r="AP95" s="36" t="n"/>
      <c r="AQ95" s="36" t="n"/>
      <c r="AR95" s="36" t="n"/>
      <c r="AS95" s="36" t="n"/>
      <c r="AT95" s="36" t="n"/>
      <c r="AU95" s="36" t="n"/>
      <c r="AV95" s="36" t="n"/>
      <c r="AW95" s="36" t="n"/>
      <c r="AX95" s="35" t="n"/>
    </row>
    <row r="96" ht="15" customHeight="1" s="452" thickBot="1">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c r="AA96" s="36" t="n"/>
      <c r="AB96" s="36" t="n"/>
      <c r="AC96" s="36" t="n"/>
      <c r="AD96" s="36" t="n"/>
      <c r="AE96" s="36" t="n"/>
      <c r="AF96" s="36" t="n"/>
      <c r="AG96" s="36" t="n"/>
      <c r="AH96" s="36" t="n"/>
      <c r="AI96" s="36" t="n"/>
      <c r="AJ96" s="36" t="n"/>
      <c r="AK96" s="36" t="n"/>
      <c r="AL96" s="36" t="n"/>
      <c r="AM96" s="36" t="n"/>
      <c r="AN96" s="36" t="n"/>
      <c r="AO96" s="36" t="n"/>
      <c r="AP96" s="36" t="n"/>
      <c r="AQ96" s="36" t="n"/>
      <c r="AR96" s="36" t="n"/>
      <c r="AS96" s="36" t="n"/>
      <c r="AT96" s="36" t="n"/>
      <c r="AU96" s="36" t="n"/>
      <c r="AV96" s="36" t="n"/>
      <c r="AW96" s="36" t="n"/>
      <c r="AX96" s="35" t="n"/>
    </row>
    <row r="97" ht="15" customHeight="1" s="452" thickBot="1">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c r="AA97" s="36" t="n"/>
      <c r="AB97" s="36" t="n"/>
      <c r="AC97" s="36" t="n"/>
      <c r="AD97" s="36" t="n"/>
      <c r="AE97" s="36" t="n"/>
      <c r="AF97" s="36" t="n"/>
      <c r="AG97" s="36" t="n"/>
      <c r="AH97" s="36" t="n"/>
      <c r="AI97" s="36" t="n"/>
      <c r="AJ97" s="36" t="n"/>
      <c r="AK97" s="36" t="n"/>
      <c r="AL97" s="36" t="n"/>
      <c r="AM97" s="36" t="n"/>
      <c r="AN97" s="36" t="n"/>
      <c r="AO97" s="36" t="n"/>
      <c r="AP97" s="36" t="n"/>
      <c r="AQ97" s="36" t="n"/>
      <c r="AR97" s="36" t="n"/>
      <c r="AS97" s="36" t="n"/>
      <c r="AT97" s="36" t="n"/>
      <c r="AU97" s="36" t="n"/>
      <c r="AV97" s="36" t="n"/>
      <c r="AW97" s="36" t="n"/>
      <c r="AX97" s="35" t="n"/>
    </row>
    <row r="98" ht="15" customHeight="1" s="452" thickBot="1">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c r="AA98" s="36" t="n"/>
      <c r="AB98" s="36" t="n"/>
      <c r="AC98" s="36" t="n"/>
      <c r="AD98" s="36" t="n"/>
      <c r="AE98" s="36" t="n"/>
      <c r="AF98" s="36" t="n"/>
      <c r="AG98" s="36" t="n"/>
      <c r="AH98" s="36" t="n"/>
      <c r="AI98" s="36" t="n"/>
      <c r="AJ98" s="36" t="n"/>
      <c r="AK98" s="36" t="n"/>
      <c r="AL98" s="36" t="n"/>
      <c r="AM98" s="36" t="n"/>
      <c r="AN98" s="36" t="n"/>
      <c r="AO98" s="36" t="n"/>
      <c r="AP98" s="36" t="n"/>
      <c r="AQ98" s="36" t="n"/>
      <c r="AR98" s="36" t="n"/>
      <c r="AS98" s="36" t="n"/>
      <c r="AT98" s="36" t="n"/>
      <c r="AU98" s="36" t="n"/>
      <c r="AV98" s="36" t="n"/>
      <c r="AW98" s="36" t="n"/>
      <c r="AX98" s="35" t="n"/>
    </row>
    <row r="99" ht="15" customHeight="1" s="452" thickBot="1">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c r="AA99" s="36" t="n"/>
      <c r="AB99" s="36" t="n"/>
      <c r="AC99" s="36" t="n"/>
      <c r="AD99" s="36" t="n"/>
      <c r="AE99" s="36" t="n"/>
      <c r="AF99" s="36" t="n"/>
      <c r="AG99" s="36" t="n"/>
      <c r="AH99" s="36" t="n"/>
      <c r="AI99" s="36" t="n"/>
      <c r="AJ99" s="36" t="n"/>
      <c r="AK99" s="36" t="n"/>
      <c r="AL99" s="36" t="n"/>
      <c r="AM99" s="36" t="n"/>
      <c r="AN99" s="36" t="n"/>
      <c r="AO99" s="36" t="n"/>
      <c r="AP99" s="36" t="n"/>
      <c r="AQ99" s="36" t="n"/>
      <c r="AR99" s="36" t="n"/>
      <c r="AS99" s="36" t="n"/>
      <c r="AT99" s="36" t="n"/>
      <c r="AU99" s="36" t="n"/>
      <c r="AV99" s="36" t="n"/>
      <c r="AW99" s="36" t="n"/>
      <c r="AX99" s="35" t="n"/>
    </row>
    <row r="100" ht="15" customHeight="1" s="452" thickBot="1">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c r="AA100" s="36" t="n"/>
      <c r="AB100" s="36" t="n"/>
      <c r="AC100" s="36" t="n"/>
      <c r="AD100" s="36" t="n"/>
      <c r="AE100" s="36" t="n"/>
      <c r="AF100" s="36" t="n"/>
      <c r="AG100" s="36" t="n"/>
      <c r="AH100" s="36" t="n"/>
      <c r="AI100" s="36" t="n"/>
      <c r="AJ100" s="36" t="n"/>
      <c r="AK100" s="36" t="n"/>
      <c r="AL100" s="36" t="n"/>
      <c r="AM100" s="36" t="n"/>
      <c r="AN100" s="36" t="n"/>
      <c r="AO100" s="36" t="n"/>
      <c r="AP100" s="36" t="n"/>
      <c r="AQ100" s="36" t="n"/>
      <c r="AR100" s="36" t="n"/>
      <c r="AS100" s="36" t="n"/>
      <c r="AT100" s="36" t="n"/>
      <c r="AU100" s="36" t="n"/>
      <c r="AV100" s="36" t="n"/>
      <c r="AW100" s="36" t="n"/>
      <c r="AX100" s="35" t="n"/>
    </row>
    <row r="101" ht="15" customHeight="1" s="452" thickBot="1">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c r="AA101" s="36" t="n"/>
      <c r="AB101" s="36" t="n"/>
      <c r="AC101" s="36" t="n"/>
      <c r="AD101" s="36" t="n"/>
      <c r="AE101" s="36" t="n"/>
      <c r="AF101" s="36" t="n"/>
      <c r="AG101" s="36" t="n"/>
      <c r="AH101" s="36" t="n"/>
      <c r="AI101" s="36" t="n"/>
      <c r="AJ101" s="36" t="n"/>
      <c r="AK101" s="36" t="n"/>
      <c r="AL101" s="36" t="n"/>
      <c r="AM101" s="36" t="n"/>
      <c r="AN101" s="36" t="n"/>
      <c r="AO101" s="36" t="n"/>
      <c r="AP101" s="36" t="n"/>
      <c r="AQ101" s="36" t="n"/>
      <c r="AR101" s="36" t="n"/>
      <c r="AS101" s="36" t="n"/>
      <c r="AT101" s="36" t="n"/>
      <c r="AU101" s="36" t="n"/>
      <c r="AV101" s="36" t="n"/>
      <c r="AW101" s="36" t="n"/>
      <c r="AX101" s="35" t="n"/>
    </row>
    <row r="102" ht="15" customHeight="1" s="452" thickBot="1">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c r="AA102" s="36" t="n"/>
      <c r="AB102" s="36" t="n"/>
      <c r="AC102" s="36" t="n"/>
      <c r="AD102" s="36" t="n"/>
      <c r="AE102" s="36" t="n"/>
      <c r="AF102" s="36" t="n"/>
      <c r="AG102" s="36" t="n"/>
      <c r="AH102" s="36" t="n"/>
      <c r="AI102" s="36" t="n"/>
      <c r="AJ102" s="36" t="n"/>
      <c r="AK102" s="36" t="n"/>
      <c r="AL102" s="36" t="n"/>
      <c r="AM102" s="36" t="n"/>
      <c r="AN102" s="36" t="n"/>
      <c r="AO102" s="36" t="n"/>
      <c r="AP102" s="36" t="n"/>
      <c r="AQ102" s="36" t="n"/>
      <c r="AR102" s="36" t="n"/>
      <c r="AS102" s="36" t="n"/>
      <c r="AT102" s="36" t="n"/>
      <c r="AU102" s="36" t="n"/>
      <c r="AV102" s="36" t="n"/>
      <c r="AW102" s="36" t="n"/>
      <c r="AX102" s="35" t="n"/>
    </row>
    <row r="103" ht="15" customHeight="1" s="452" thickBot="1">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c r="AA103" s="36" t="n"/>
      <c r="AB103" s="36" t="n"/>
      <c r="AC103" s="36" t="n"/>
      <c r="AD103" s="36" t="n"/>
      <c r="AE103" s="36" t="n"/>
      <c r="AF103" s="36" t="n"/>
      <c r="AG103" s="36" t="n"/>
      <c r="AH103" s="36" t="n"/>
      <c r="AI103" s="36" t="n"/>
      <c r="AJ103" s="36" t="n"/>
      <c r="AK103" s="36" t="n"/>
      <c r="AL103" s="36" t="n"/>
      <c r="AM103" s="36" t="n"/>
      <c r="AN103" s="36" t="n"/>
      <c r="AO103" s="36" t="n"/>
      <c r="AP103" s="36" t="n"/>
      <c r="AQ103" s="36" t="n"/>
      <c r="AR103" s="36" t="n"/>
      <c r="AS103" s="36" t="n"/>
      <c r="AT103" s="36" t="n"/>
      <c r="AU103" s="36" t="n"/>
      <c r="AV103" s="36" t="n"/>
      <c r="AW103" s="36" t="n"/>
      <c r="AX103" s="35" t="n"/>
    </row>
    <row r="104" ht="15" customHeight="1" s="452" thickBot="1">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c r="AA104" s="36" t="n"/>
      <c r="AB104" s="36" t="n"/>
      <c r="AC104" s="36" t="n"/>
      <c r="AD104" s="36" t="n"/>
      <c r="AE104" s="36" t="n"/>
      <c r="AF104" s="36" t="n"/>
      <c r="AG104" s="36" t="n"/>
      <c r="AH104" s="36" t="n"/>
      <c r="AI104" s="36" t="n"/>
      <c r="AJ104" s="36" t="n"/>
      <c r="AK104" s="36" t="n"/>
      <c r="AL104" s="36" t="n"/>
      <c r="AM104" s="36" t="n"/>
      <c r="AN104" s="36" t="n"/>
      <c r="AO104" s="36" t="n"/>
      <c r="AP104" s="36" t="n"/>
      <c r="AQ104" s="36" t="n"/>
      <c r="AR104" s="36" t="n"/>
      <c r="AS104" s="36" t="n"/>
      <c r="AT104" s="36" t="n"/>
      <c r="AU104" s="36" t="n"/>
      <c r="AV104" s="36" t="n"/>
      <c r="AW104" s="36" t="n"/>
      <c r="AX104" s="35" t="n"/>
    </row>
    <row r="105" ht="15" customHeight="1" s="452" thickBot="1">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c r="AA105" s="36" t="n"/>
      <c r="AB105" s="36" t="n"/>
      <c r="AC105" s="36" t="n"/>
      <c r="AD105" s="36" t="n"/>
      <c r="AE105" s="36" t="n"/>
      <c r="AF105" s="36" t="n"/>
      <c r="AG105" s="36" t="n"/>
      <c r="AH105" s="36" t="n"/>
      <c r="AI105" s="36" t="n"/>
      <c r="AJ105" s="36" t="n"/>
      <c r="AK105" s="36" t="n"/>
      <c r="AL105" s="36" t="n"/>
      <c r="AM105" s="36" t="n"/>
      <c r="AN105" s="36" t="n"/>
      <c r="AO105" s="36" t="n"/>
      <c r="AP105" s="36" t="n"/>
      <c r="AQ105" s="36" t="n"/>
      <c r="AR105" s="36" t="n"/>
      <c r="AS105" s="36" t="n"/>
      <c r="AT105" s="36" t="n"/>
      <c r="AU105" s="36" t="n"/>
      <c r="AV105" s="36" t="n"/>
      <c r="AW105" s="36" t="n"/>
      <c r="AX105" s="35" t="n"/>
    </row>
    <row r="106" ht="15" customHeight="1" s="452" thickBot="1">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c r="AA106" s="36" t="n"/>
      <c r="AB106" s="36" t="n"/>
      <c r="AC106" s="36" t="n"/>
      <c r="AD106" s="36" t="n"/>
      <c r="AE106" s="36" t="n"/>
      <c r="AF106" s="36" t="n"/>
      <c r="AG106" s="36" t="n"/>
      <c r="AH106" s="36" t="n"/>
      <c r="AI106" s="36" t="n"/>
      <c r="AJ106" s="36" t="n"/>
      <c r="AK106" s="36" t="n"/>
      <c r="AL106" s="36" t="n"/>
      <c r="AM106" s="36" t="n"/>
      <c r="AN106" s="36" t="n"/>
      <c r="AO106" s="36" t="n"/>
      <c r="AP106" s="36" t="n"/>
      <c r="AQ106" s="36" t="n"/>
      <c r="AR106" s="36" t="n"/>
      <c r="AS106" s="36" t="n"/>
      <c r="AT106" s="36" t="n"/>
      <c r="AU106" s="36" t="n"/>
      <c r="AV106" s="36" t="n"/>
      <c r="AW106" s="36" t="n"/>
      <c r="AX106" s="35" t="n"/>
    </row>
    <row r="107" ht="15" customHeight="1" s="452" thickBot="1">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c r="AA107" s="36" t="n"/>
      <c r="AB107" s="36" t="n"/>
      <c r="AC107" s="36" t="n"/>
      <c r="AD107" s="36" t="n"/>
      <c r="AE107" s="36" t="n"/>
      <c r="AF107" s="36" t="n"/>
      <c r="AG107" s="36" t="n"/>
      <c r="AH107" s="36" t="n"/>
      <c r="AI107" s="36" t="n"/>
      <c r="AJ107" s="36" t="n"/>
      <c r="AK107" s="36" t="n"/>
      <c r="AL107" s="36" t="n"/>
      <c r="AM107" s="36" t="n"/>
      <c r="AN107" s="36" t="n"/>
      <c r="AO107" s="36" t="n"/>
      <c r="AP107" s="36" t="n"/>
      <c r="AQ107" s="36" t="n"/>
      <c r="AR107" s="36" t="n"/>
      <c r="AS107" s="36" t="n"/>
      <c r="AT107" s="36" t="n"/>
      <c r="AU107" s="36" t="n"/>
      <c r="AV107" s="36" t="n"/>
      <c r="AW107" s="36" t="n"/>
      <c r="AX107" s="35" t="n"/>
    </row>
    <row r="108" ht="15" customHeight="1" s="452" thickBot="1">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c r="AA108" s="36" t="n"/>
      <c r="AB108" s="36" t="n"/>
      <c r="AC108" s="36" t="n"/>
      <c r="AD108" s="36" t="n"/>
      <c r="AE108" s="36" t="n"/>
      <c r="AF108" s="36" t="n"/>
      <c r="AG108" s="36" t="n"/>
      <c r="AH108" s="36" t="n"/>
      <c r="AI108" s="36" t="n"/>
      <c r="AJ108" s="36" t="n"/>
      <c r="AK108" s="36" t="n"/>
      <c r="AL108" s="36" t="n"/>
      <c r="AM108" s="36" t="n"/>
      <c r="AN108" s="36" t="n"/>
      <c r="AO108" s="36" t="n"/>
      <c r="AP108" s="36" t="n"/>
      <c r="AQ108" s="36" t="n"/>
      <c r="AR108" s="36" t="n"/>
      <c r="AS108" s="36" t="n"/>
      <c r="AT108" s="36" t="n"/>
      <c r="AU108" s="36" t="n"/>
      <c r="AV108" s="36" t="n"/>
      <c r="AW108" s="36" t="n"/>
      <c r="AX108" s="35" t="n"/>
    </row>
    <row r="109" ht="15" customHeight="1" s="452" thickBot="1">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c r="AA109" s="36" t="n"/>
      <c r="AB109" s="36" t="n"/>
      <c r="AC109" s="36" t="n"/>
      <c r="AD109" s="36" t="n"/>
      <c r="AE109" s="36" t="n"/>
      <c r="AF109" s="36" t="n"/>
      <c r="AG109" s="36" t="n"/>
      <c r="AH109" s="36" t="n"/>
      <c r="AI109" s="36" t="n"/>
      <c r="AJ109" s="36" t="n"/>
      <c r="AK109" s="36" t="n"/>
      <c r="AL109" s="36" t="n"/>
      <c r="AM109" s="36" t="n"/>
      <c r="AN109" s="36" t="n"/>
      <c r="AO109" s="36" t="n"/>
      <c r="AP109" s="36" t="n"/>
      <c r="AQ109" s="36" t="n"/>
      <c r="AR109" s="36" t="n"/>
      <c r="AS109" s="36" t="n"/>
      <c r="AT109" s="36" t="n"/>
      <c r="AU109" s="36" t="n"/>
      <c r="AV109" s="36" t="n"/>
      <c r="AW109" s="36" t="n"/>
      <c r="AX109" s="35" t="n"/>
    </row>
    <row r="110" ht="15" customHeight="1" s="452" thickBot="1">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c r="AA110" s="36" t="n"/>
      <c r="AB110" s="36" t="n"/>
      <c r="AC110" s="36" t="n"/>
      <c r="AD110" s="36" t="n"/>
      <c r="AE110" s="36" t="n"/>
      <c r="AF110" s="36" t="n"/>
      <c r="AG110" s="36" t="n"/>
      <c r="AH110" s="36" t="n"/>
      <c r="AI110" s="36" t="n"/>
      <c r="AJ110" s="36" t="n"/>
      <c r="AK110" s="36" t="n"/>
      <c r="AL110" s="36" t="n"/>
      <c r="AM110" s="36" t="n"/>
      <c r="AN110" s="36" t="n"/>
      <c r="AO110" s="36" t="n"/>
      <c r="AP110" s="36" t="n"/>
      <c r="AQ110" s="36" t="n"/>
      <c r="AR110" s="36" t="n"/>
      <c r="AS110" s="36" t="n"/>
      <c r="AT110" s="36" t="n"/>
      <c r="AU110" s="36" t="n"/>
      <c r="AV110" s="36" t="n"/>
      <c r="AW110" s="36" t="n"/>
      <c r="AX110" s="35" t="n"/>
    </row>
    <row r="111" ht="15" customHeight="1" s="452" thickBot="1">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c r="AA111" s="36" t="n"/>
      <c r="AB111" s="36" t="n"/>
      <c r="AC111" s="36" t="n"/>
      <c r="AD111" s="36" t="n"/>
      <c r="AE111" s="36" t="n"/>
      <c r="AF111" s="36" t="n"/>
      <c r="AG111" s="36" t="n"/>
      <c r="AH111" s="36" t="n"/>
      <c r="AI111" s="36" t="n"/>
      <c r="AJ111" s="36" t="n"/>
      <c r="AK111" s="36" t="n"/>
      <c r="AL111" s="36" t="n"/>
      <c r="AM111" s="36" t="n"/>
      <c r="AN111" s="36" t="n"/>
      <c r="AO111" s="36" t="n"/>
      <c r="AP111" s="36" t="n"/>
      <c r="AQ111" s="36" t="n"/>
      <c r="AR111" s="36" t="n"/>
      <c r="AS111" s="36" t="n"/>
      <c r="AT111" s="36" t="n"/>
      <c r="AU111" s="36" t="n"/>
      <c r="AV111" s="36" t="n"/>
      <c r="AW111" s="36" t="n"/>
      <c r="AX111" s="35" t="n"/>
    </row>
    <row r="112" ht="15" customHeight="1" s="452" thickBot="1">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c r="AA112" s="36" t="n"/>
      <c r="AB112" s="36" t="n"/>
      <c r="AC112" s="36" t="n"/>
      <c r="AD112" s="36" t="n"/>
      <c r="AE112" s="36" t="n"/>
      <c r="AF112" s="36" t="n"/>
      <c r="AG112" s="36" t="n"/>
      <c r="AH112" s="36" t="n"/>
      <c r="AI112" s="36" t="n"/>
      <c r="AJ112" s="36" t="n"/>
      <c r="AK112" s="36" t="n"/>
      <c r="AL112" s="36" t="n"/>
      <c r="AM112" s="36" t="n"/>
      <c r="AN112" s="36" t="n"/>
      <c r="AO112" s="36" t="n"/>
      <c r="AP112" s="36" t="n"/>
      <c r="AQ112" s="36" t="n"/>
      <c r="AR112" s="36" t="n"/>
      <c r="AS112" s="36" t="n"/>
      <c r="AT112" s="36" t="n"/>
      <c r="AU112" s="36" t="n"/>
      <c r="AV112" s="36" t="n"/>
      <c r="AW112" s="36" t="n"/>
      <c r="AX112" s="35" t="n"/>
    </row>
    <row r="113" ht="15" customHeight="1" s="452" thickBot="1">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c r="AA113" s="36" t="n"/>
      <c r="AB113" s="36" t="n"/>
      <c r="AC113" s="36" t="n"/>
      <c r="AD113" s="36" t="n"/>
      <c r="AE113" s="36" t="n"/>
      <c r="AF113" s="36" t="n"/>
      <c r="AG113" s="36" t="n"/>
      <c r="AH113" s="36" t="n"/>
      <c r="AI113" s="36" t="n"/>
      <c r="AJ113" s="36" t="n"/>
      <c r="AK113" s="36" t="n"/>
      <c r="AL113" s="36" t="n"/>
      <c r="AM113" s="36" t="n"/>
      <c r="AN113" s="36" t="n"/>
      <c r="AO113" s="36" t="n"/>
      <c r="AP113" s="36" t="n"/>
      <c r="AQ113" s="36" t="n"/>
      <c r="AR113" s="36" t="n"/>
      <c r="AS113" s="36" t="n"/>
      <c r="AT113" s="36" t="n"/>
      <c r="AU113" s="36" t="n"/>
      <c r="AV113" s="36" t="n"/>
      <c r="AW113" s="36" t="n"/>
      <c r="AX113" s="35" t="n"/>
    </row>
    <row r="114" ht="15" customHeight="1" s="452" thickBot="1">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c r="AA114" s="36" t="n"/>
      <c r="AB114" s="36" t="n"/>
      <c r="AC114" s="36" t="n"/>
      <c r="AD114" s="36" t="n"/>
      <c r="AE114" s="36" t="n"/>
      <c r="AF114" s="36" t="n"/>
      <c r="AG114" s="36" t="n"/>
      <c r="AH114" s="36" t="n"/>
      <c r="AI114" s="36" t="n"/>
      <c r="AJ114" s="36" t="n"/>
      <c r="AK114" s="36" t="n"/>
      <c r="AL114" s="36" t="n"/>
      <c r="AM114" s="36" t="n"/>
      <c r="AN114" s="36" t="n"/>
      <c r="AO114" s="36" t="n"/>
      <c r="AP114" s="36" t="n"/>
      <c r="AQ114" s="36" t="n"/>
      <c r="AR114" s="36" t="n"/>
      <c r="AS114" s="36" t="n"/>
      <c r="AT114" s="36" t="n"/>
      <c r="AU114" s="36" t="n"/>
      <c r="AV114" s="36" t="n"/>
      <c r="AW114" s="36" t="n"/>
      <c r="AX114" s="35" t="n"/>
    </row>
    <row r="115" ht="15" customHeight="1" s="452" thickBot="1">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c r="AA115" s="36" t="n"/>
      <c r="AB115" s="36" t="n"/>
      <c r="AC115" s="36" t="n"/>
      <c r="AD115" s="36" t="n"/>
      <c r="AE115" s="36" t="n"/>
      <c r="AF115" s="36" t="n"/>
      <c r="AG115" s="36" t="n"/>
      <c r="AH115" s="36" t="n"/>
      <c r="AI115" s="36" t="n"/>
      <c r="AJ115" s="36" t="n"/>
      <c r="AK115" s="36" t="n"/>
      <c r="AL115" s="36" t="n"/>
      <c r="AM115" s="36" t="n"/>
      <c r="AN115" s="36" t="n"/>
      <c r="AO115" s="36" t="n"/>
      <c r="AP115" s="36" t="n"/>
      <c r="AQ115" s="36" t="n"/>
      <c r="AR115" s="36" t="n"/>
      <c r="AS115" s="36" t="n"/>
      <c r="AT115" s="36" t="n"/>
      <c r="AU115" s="36" t="n"/>
      <c r="AV115" s="36" t="n"/>
      <c r="AW115" s="36" t="n"/>
      <c r="AX115" s="35" t="n"/>
    </row>
    <row r="116" ht="15" customHeight="1" s="452" thickBot="1">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c r="AA116" s="36" t="n"/>
      <c r="AB116" s="36" t="n"/>
      <c r="AC116" s="36" t="n"/>
      <c r="AD116" s="36" t="n"/>
      <c r="AE116" s="36" t="n"/>
      <c r="AF116" s="36" t="n"/>
      <c r="AG116" s="36" t="n"/>
      <c r="AH116" s="36" t="n"/>
      <c r="AI116" s="36" t="n"/>
      <c r="AJ116" s="36" t="n"/>
      <c r="AK116" s="36" t="n"/>
      <c r="AL116" s="36" t="n"/>
      <c r="AM116" s="36" t="n"/>
      <c r="AN116" s="36" t="n"/>
      <c r="AO116" s="36" t="n"/>
      <c r="AP116" s="36" t="n"/>
      <c r="AQ116" s="36" t="n"/>
      <c r="AR116" s="36" t="n"/>
      <c r="AS116" s="36" t="n"/>
      <c r="AT116" s="36" t="n"/>
      <c r="AU116" s="36" t="n"/>
      <c r="AV116" s="36" t="n"/>
      <c r="AW116" s="36" t="n"/>
      <c r="AX116" s="35" t="n"/>
    </row>
    <row r="117" ht="15" customHeight="1" s="452" thickBot="1">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c r="AA117" s="36" t="n"/>
      <c r="AB117" s="36" t="n"/>
      <c r="AC117" s="36" t="n"/>
      <c r="AD117" s="36" t="n"/>
      <c r="AE117" s="36" t="n"/>
      <c r="AF117" s="36" t="n"/>
      <c r="AG117" s="36" t="n"/>
      <c r="AH117" s="36" t="n"/>
      <c r="AI117" s="36" t="n"/>
      <c r="AJ117" s="36" t="n"/>
      <c r="AK117" s="36" t="n"/>
      <c r="AL117" s="36" t="n"/>
      <c r="AM117" s="36" t="n"/>
      <c r="AN117" s="36" t="n"/>
      <c r="AO117" s="36" t="n"/>
      <c r="AP117" s="36" t="n"/>
      <c r="AQ117" s="36" t="n"/>
      <c r="AR117" s="36" t="n"/>
      <c r="AS117" s="36" t="n"/>
      <c r="AT117" s="36" t="n"/>
      <c r="AU117" s="36" t="n"/>
      <c r="AV117" s="36" t="n"/>
      <c r="AW117" s="36" t="n"/>
      <c r="AX117" s="35" t="n"/>
    </row>
    <row r="118" ht="15" customHeight="1" s="452" thickBot="1">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c r="AA118" s="36" t="n"/>
      <c r="AB118" s="36" t="n"/>
      <c r="AC118" s="36" t="n"/>
      <c r="AD118" s="36" t="n"/>
      <c r="AE118" s="36" t="n"/>
      <c r="AF118" s="36" t="n"/>
      <c r="AG118" s="36" t="n"/>
      <c r="AH118" s="36" t="n"/>
      <c r="AI118" s="36" t="n"/>
      <c r="AJ118" s="36" t="n"/>
      <c r="AK118" s="36" t="n"/>
      <c r="AL118" s="36" t="n"/>
      <c r="AM118" s="36" t="n"/>
      <c r="AN118" s="36" t="n"/>
      <c r="AO118" s="36" t="n"/>
      <c r="AP118" s="36" t="n"/>
      <c r="AQ118" s="36" t="n"/>
      <c r="AR118" s="36" t="n"/>
      <c r="AS118" s="36" t="n"/>
      <c r="AT118" s="36" t="n"/>
      <c r="AU118" s="36" t="n"/>
      <c r="AV118" s="36" t="n"/>
      <c r="AW118" s="36" t="n"/>
      <c r="AX118" s="35" t="n"/>
    </row>
    <row r="119" ht="15" customHeight="1" s="452" thickBot="1">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c r="AA119" s="36" t="n"/>
      <c r="AB119" s="36" t="n"/>
      <c r="AC119" s="36" t="n"/>
      <c r="AD119" s="36" t="n"/>
      <c r="AE119" s="36" t="n"/>
      <c r="AF119" s="36" t="n"/>
      <c r="AG119" s="36" t="n"/>
      <c r="AH119" s="36" t="n"/>
      <c r="AI119" s="36" t="n"/>
      <c r="AJ119" s="36" t="n"/>
      <c r="AK119" s="36" t="n"/>
      <c r="AL119" s="36" t="n"/>
      <c r="AM119" s="36" t="n"/>
      <c r="AN119" s="36" t="n"/>
      <c r="AO119" s="36" t="n"/>
      <c r="AP119" s="36" t="n"/>
      <c r="AQ119" s="36" t="n"/>
      <c r="AR119" s="36" t="n"/>
      <c r="AS119" s="36" t="n"/>
      <c r="AT119" s="36" t="n"/>
      <c r="AU119" s="36" t="n"/>
      <c r="AV119" s="36" t="n"/>
      <c r="AW119" s="36" t="n"/>
      <c r="AX119" s="35" t="n"/>
    </row>
    <row r="120" ht="15" customHeight="1" s="452" thickBot="1">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c r="AA120" s="36" t="n"/>
      <c r="AB120" s="36" t="n"/>
      <c r="AC120" s="36" t="n"/>
      <c r="AD120" s="36" t="n"/>
      <c r="AE120" s="36" t="n"/>
      <c r="AF120" s="36" t="n"/>
      <c r="AG120" s="36" t="n"/>
      <c r="AH120" s="36" t="n"/>
      <c r="AI120" s="36" t="n"/>
      <c r="AJ120" s="36" t="n"/>
      <c r="AK120" s="36" t="n"/>
      <c r="AL120" s="36" t="n"/>
      <c r="AM120" s="36" t="n"/>
      <c r="AN120" s="36" t="n"/>
      <c r="AO120" s="36" t="n"/>
      <c r="AP120" s="36" t="n"/>
      <c r="AQ120" s="36" t="n"/>
      <c r="AR120" s="36" t="n"/>
      <c r="AS120" s="36" t="n"/>
      <c r="AT120" s="36" t="n"/>
      <c r="AU120" s="36" t="n"/>
      <c r="AV120" s="36" t="n"/>
      <c r="AW120" s="36" t="n"/>
      <c r="AX120" s="35" t="n"/>
    </row>
    <row r="121" ht="15" customHeight="1" s="452" thickBot="1">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c r="AA121" s="36" t="n"/>
      <c r="AB121" s="36" t="n"/>
      <c r="AC121" s="36" t="n"/>
      <c r="AD121" s="36" t="n"/>
      <c r="AE121" s="36" t="n"/>
      <c r="AF121" s="36" t="n"/>
      <c r="AG121" s="36" t="n"/>
      <c r="AH121" s="36" t="n"/>
      <c r="AI121" s="36" t="n"/>
      <c r="AJ121" s="36" t="n"/>
      <c r="AK121" s="36" t="n"/>
      <c r="AL121" s="36" t="n"/>
      <c r="AM121" s="36" t="n"/>
      <c r="AN121" s="36" t="n"/>
      <c r="AO121" s="36" t="n"/>
      <c r="AP121" s="36" t="n"/>
      <c r="AQ121" s="36" t="n"/>
      <c r="AR121" s="36" t="n"/>
      <c r="AS121" s="36" t="n"/>
      <c r="AT121" s="36" t="n"/>
      <c r="AU121" s="36" t="n"/>
      <c r="AV121" s="36" t="n"/>
      <c r="AW121" s="36" t="n"/>
      <c r="AX121" s="35" t="n"/>
    </row>
    <row r="122" ht="15" customHeight="1" s="452" thickBot="1">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c r="AA122" s="36" t="n"/>
      <c r="AB122" s="36" t="n"/>
      <c r="AC122" s="36" t="n"/>
      <c r="AD122" s="36" t="n"/>
      <c r="AE122" s="36" t="n"/>
      <c r="AF122" s="36" t="n"/>
      <c r="AG122" s="36" t="n"/>
      <c r="AH122" s="36" t="n"/>
      <c r="AI122" s="36" t="n"/>
      <c r="AJ122" s="36" t="n"/>
      <c r="AK122" s="36" t="n"/>
      <c r="AL122" s="36" t="n"/>
      <c r="AM122" s="36" t="n"/>
      <c r="AN122" s="36" t="n"/>
      <c r="AO122" s="36" t="n"/>
      <c r="AP122" s="36" t="n"/>
      <c r="AQ122" s="36" t="n"/>
      <c r="AR122" s="36" t="n"/>
      <c r="AS122" s="36" t="n"/>
      <c r="AT122" s="36" t="n"/>
      <c r="AU122" s="36" t="n"/>
      <c r="AV122" s="36" t="n"/>
      <c r="AW122" s="36" t="n"/>
      <c r="AX122" s="35" t="n"/>
    </row>
    <row r="123" ht="15" customHeight="1" s="452" thickBot="1">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c r="AA123" s="36" t="n"/>
      <c r="AB123" s="36" t="n"/>
      <c r="AC123" s="36" t="n"/>
      <c r="AD123" s="36" t="n"/>
      <c r="AE123" s="36" t="n"/>
      <c r="AF123" s="36" t="n"/>
      <c r="AG123" s="36" t="n"/>
      <c r="AH123" s="36" t="n"/>
      <c r="AI123" s="36" t="n"/>
      <c r="AJ123" s="36" t="n"/>
      <c r="AK123" s="36" t="n"/>
      <c r="AL123" s="36" t="n"/>
      <c r="AM123" s="36" t="n"/>
      <c r="AN123" s="36" t="n"/>
      <c r="AO123" s="36" t="n"/>
      <c r="AP123" s="36" t="n"/>
      <c r="AQ123" s="36" t="n"/>
      <c r="AR123" s="36" t="n"/>
      <c r="AS123" s="36" t="n"/>
      <c r="AT123" s="36" t="n"/>
      <c r="AU123" s="36" t="n"/>
      <c r="AV123" s="36" t="n"/>
      <c r="AW123" s="36" t="n"/>
      <c r="AX123" s="35" t="n"/>
    </row>
    <row r="124" ht="15" customHeight="1" s="452" thickBot="1">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c r="AA124" s="36" t="n"/>
      <c r="AB124" s="36" t="n"/>
      <c r="AC124" s="36" t="n"/>
      <c r="AD124" s="36" t="n"/>
      <c r="AE124" s="36" t="n"/>
      <c r="AF124" s="36" t="n"/>
      <c r="AG124" s="36" t="n"/>
      <c r="AH124" s="36" t="n"/>
      <c r="AI124" s="36" t="n"/>
      <c r="AJ124" s="36" t="n"/>
      <c r="AK124" s="36" t="n"/>
      <c r="AL124" s="36" t="n"/>
      <c r="AM124" s="36" t="n"/>
      <c r="AN124" s="36" t="n"/>
      <c r="AO124" s="36" t="n"/>
      <c r="AP124" s="36" t="n"/>
      <c r="AQ124" s="36" t="n"/>
      <c r="AR124" s="36" t="n"/>
      <c r="AS124" s="36" t="n"/>
      <c r="AT124" s="36" t="n"/>
      <c r="AU124" s="36" t="n"/>
      <c r="AV124" s="36" t="n"/>
      <c r="AW124" s="36" t="n"/>
      <c r="AX124" s="35" t="n"/>
    </row>
    <row r="125" ht="15" customHeight="1" s="452" thickBot="1">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c r="AA125" s="36" t="n"/>
      <c r="AB125" s="36" t="n"/>
      <c r="AC125" s="36" t="n"/>
      <c r="AD125" s="36" t="n"/>
      <c r="AE125" s="36" t="n"/>
      <c r="AF125" s="36" t="n"/>
      <c r="AG125" s="36" t="n"/>
      <c r="AH125" s="36" t="n"/>
      <c r="AI125" s="36" t="n"/>
      <c r="AJ125" s="36" t="n"/>
      <c r="AK125" s="36" t="n"/>
      <c r="AL125" s="36" t="n"/>
      <c r="AM125" s="36" t="n"/>
      <c r="AN125" s="36" t="n"/>
      <c r="AO125" s="36" t="n"/>
      <c r="AP125" s="36" t="n"/>
      <c r="AQ125" s="36" t="n"/>
      <c r="AR125" s="36" t="n"/>
      <c r="AS125" s="36" t="n"/>
      <c r="AT125" s="36" t="n"/>
      <c r="AU125" s="36" t="n"/>
      <c r="AV125" s="36" t="n"/>
      <c r="AW125" s="36" t="n"/>
      <c r="AX125" s="35" t="n"/>
    </row>
    <row r="126" ht="15" customHeight="1" s="452" thickBot="1">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c r="AA126" s="36" t="n"/>
      <c r="AB126" s="36" t="n"/>
      <c r="AC126" s="36" t="n"/>
      <c r="AD126" s="36" t="n"/>
      <c r="AE126" s="36" t="n"/>
      <c r="AF126" s="36" t="n"/>
      <c r="AG126" s="36" t="n"/>
      <c r="AH126" s="36" t="n"/>
      <c r="AI126" s="36" t="n"/>
      <c r="AJ126" s="36" t="n"/>
      <c r="AK126" s="36" t="n"/>
      <c r="AL126" s="36" t="n"/>
      <c r="AM126" s="36" t="n"/>
      <c r="AN126" s="36" t="n"/>
      <c r="AO126" s="36" t="n"/>
      <c r="AP126" s="36" t="n"/>
      <c r="AQ126" s="36" t="n"/>
      <c r="AR126" s="36" t="n"/>
      <c r="AS126" s="36" t="n"/>
      <c r="AT126" s="36" t="n"/>
      <c r="AU126" s="36" t="n"/>
      <c r="AV126" s="36" t="n"/>
      <c r="AW126" s="36" t="n"/>
      <c r="AX126" s="35" t="n"/>
    </row>
    <row r="127" ht="15" customHeight="1" s="452" thickBot="1">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c r="AA127" s="36" t="n"/>
      <c r="AB127" s="36" t="n"/>
      <c r="AC127" s="36" t="n"/>
      <c r="AD127" s="36" t="n"/>
      <c r="AE127" s="36" t="n"/>
      <c r="AF127" s="36" t="n"/>
      <c r="AG127" s="36" t="n"/>
      <c r="AH127" s="36" t="n"/>
      <c r="AI127" s="36" t="n"/>
      <c r="AJ127" s="36" t="n"/>
      <c r="AK127" s="36" t="n"/>
      <c r="AL127" s="36" t="n"/>
      <c r="AM127" s="36" t="n"/>
      <c r="AN127" s="36" t="n"/>
      <c r="AO127" s="36" t="n"/>
      <c r="AP127" s="36" t="n"/>
      <c r="AQ127" s="36" t="n"/>
      <c r="AR127" s="36" t="n"/>
      <c r="AS127" s="36" t="n"/>
      <c r="AT127" s="36" t="n"/>
      <c r="AU127" s="36" t="n"/>
      <c r="AV127" s="36" t="n"/>
      <c r="AW127" s="36" t="n"/>
      <c r="AX127" s="35" t="n"/>
    </row>
    <row r="128" ht="15" customHeight="1" s="452" thickBot="1">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c r="AA128" s="36" t="n"/>
      <c r="AB128" s="36" t="n"/>
      <c r="AC128" s="36" t="n"/>
      <c r="AD128" s="36" t="n"/>
      <c r="AE128" s="36" t="n"/>
      <c r="AF128" s="36" t="n"/>
      <c r="AG128" s="36" t="n"/>
      <c r="AH128" s="36" t="n"/>
      <c r="AI128" s="36" t="n"/>
      <c r="AJ128" s="36" t="n"/>
      <c r="AK128" s="36" t="n"/>
      <c r="AL128" s="36" t="n"/>
      <c r="AM128" s="36" t="n"/>
      <c r="AN128" s="36" t="n"/>
      <c r="AO128" s="36" t="n"/>
      <c r="AP128" s="36" t="n"/>
      <c r="AQ128" s="36" t="n"/>
      <c r="AR128" s="36" t="n"/>
      <c r="AS128" s="36" t="n"/>
      <c r="AT128" s="36" t="n"/>
      <c r="AU128" s="36" t="n"/>
      <c r="AV128" s="36" t="n"/>
      <c r="AW128" s="36" t="n"/>
      <c r="AX128" s="35" t="n"/>
    </row>
    <row r="129" ht="15" customHeight="1" s="452" thickBot="1">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c r="AA129" s="36" t="n"/>
      <c r="AB129" s="36" t="n"/>
      <c r="AC129" s="36" t="n"/>
      <c r="AD129" s="36" t="n"/>
      <c r="AE129" s="36" t="n"/>
      <c r="AF129" s="36" t="n"/>
      <c r="AG129" s="36" t="n"/>
      <c r="AH129" s="36" t="n"/>
      <c r="AI129" s="36" t="n"/>
      <c r="AJ129" s="36" t="n"/>
      <c r="AK129" s="36" t="n"/>
      <c r="AL129" s="36" t="n"/>
      <c r="AM129" s="36" t="n"/>
      <c r="AN129" s="36" t="n"/>
      <c r="AO129" s="36" t="n"/>
      <c r="AP129" s="36" t="n"/>
      <c r="AQ129" s="36" t="n"/>
      <c r="AR129" s="36" t="n"/>
      <c r="AS129" s="36" t="n"/>
      <c r="AT129" s="36" t="n"/>
      <c r="AU129" s="36" t="n"/>
      <c r="AV129" s="36" t="n"/>
      <c r="AW129" s="36" t="n"/>
      <c r="AX129" s="35" t="n"/>
    </row>
    <row r="130" ht="15" customHeight="1" s="452" thickBot="1">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c r="AA130" s="36" t="n"/>
      <c r="AB130" s="36" t="n"/>
      <c r="AC130" s="36" t="n"/>
      <c r="AD130" s="36" t="n"/>
      <c r="AE130" s="36" t="n"/>
      <c r="AF130" s="36" t="n"/>
      <c r="AG130" s="36" t="n"/>
      <c r="AH130" s="36" t="n"/>
      <c r="AI130" s="36" t="n"/>
      <c r="AJ130" s="36" t="n"/>
      <c r="AK130" s="36" t="n"/>
      <c r="AL130" s="36" t="n"/>
      <c r="AM130" s="36" t="n"/>
      <c r="AN130" s="36" t="n"/>
      <c r="AO130" s="36" t="n"/>
      <c r="AP130" s="36" t="n"/>
      <c r="AQ130" s="36" t="n"/>
      <c r="AR130" s="36" t="n"/>
      <c r="AS130" s="36" t="n"/>
      <c r="AT130" s="36" t="n"/>
      <c r="AU130" s="36" t="n"/>
      <c r="AV130" s="36" t="n"/>
      <c r="AW130" s="36" t="n"/>
      <c r="AX130" s="35" t="n"/>
    </row>
    <row r="131" ht="15" customHeight="1" s="452" thickBot="1">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c r="AA131" s="36" t="n"/>
      <c r="AB131" s="36" t="n"/>
      <c r="AC131" s="36" t="n"/>
      <c r="AD131" s="36" t="n"/>
      <c r="AE131" s="36" t="n"/>
      <c r="AF131" s="36" t="n"/>
      <c r="AG131" s="36" t="n"/>
      <c r="AH131" s="36" t="n"/>
      <c r="AI131" s="36" t="n"/>
      <c r="AJ131" s="36" t="n"/>
      <c r="AK131" s="36" t="n"/>
      <c r="AL131" s="36" t="n"/>
      <c r="AM131" s="36" t="n"/>
      <c r="AN131" s="36" t="n"/>
      <c r="AO131" s="36" t="n"/>
      <c r="AP131" s="36" t="n"/>
      <c r="AQ131" s="36" t="n"/>
      <c r="AR131" s="36" t="n"/>
      <c r="AS131" s="36" t="n"/>
      <c r="AT131" s="36" t="n"/>
      <c r="AU131" s="36" t="n"/>
      <c r="AV131" s="36" t="n"/>
      <c r="AW131" s="36" t="n"/>
      <c r="AX131" s="35" t="n"/>
    </row>
    <row r="132" ht="15" customHeight="1" s="452" thickBot="1">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c r="AA132" s="36" t="n"/>
      <c r="AB132" s="36" t="n"/>
      <c r="AC132" s="36" t="n"/>
      <c r="AD132" s="36" t="n"/>
      <c r="AE132" s="36" t="n"/>
      <c r="AF132" s="36" t="n"/>
      <c r="AG132" s="36" t="n"/>
      <c r="AH132" s="36" t="n"/>
      <c r="AI132" s="36" t="n"/>
      <c r="AJ132" s="36" t="n"/>
      <c r="AK132" s="36" t="n"/>
      <c r="AL132" s="36" t="n"/>
      <c r="AM132" s="36" t="n"/>
      <c r="AN132" s="36" t="n"/>
      <c r="AO132" s="36" t="n"/>
      <c r="AP132" s="36" t="n"/>
      <c r="AQ132" s="36" t="n"/>
      <c r="AR132" s="36" t="n"/>
      <c r="AS132" s="36" t="n"/>
      <c r="AT132" s="36" t="n"/>
      <c r="AU132" s="36" t="n"/>
      <c r="AV132" s="36" t="n"/>
      <c r="AW132" s="36" t="n"/>
      <c r="AX132" s="35" t="n"/>
    </row>
    <row r="133" ht="15" customHeight="1" s="452" thickBot="1">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c r="AA133" s="36" t="n"/>
      <c r="AB133" s="36" t="n"/>
      <c r="AC133" s="36" t="n"/>
      <c r="AD133" s="36" t="n"/>
      <c r="AE133" s="36" t="n"/>
      <c r="AF133" s="36" t="n"/>
      <c r="AG133" s="36" t="n"/>
      <c r="AH133" s="36" t="n"/>
      <c r="AI133" s="36" t="n"/>
      <c r="AJ133" s="36" t="n"/>
      <c r="AK133" s="36" t="n"/>
      <c r="AL133" s="36" t="n"/>
      <c r="AM133" s="36" t="n"/>
      <c r="AN133" s="36" t="n"/>
      <c r="AO133" s="36" t="n"/>
      <c r="AP133" s="36" t="n"/>
      <c r="AQ133" s="36" t="n"/>
      <c r="AR133" s="36" t="n"/>
      <c r="AS133" s="36" t="n"/>
      <c r="AT133" s="36" t="n"/>
      <c r="AU133" s="36" t="n"/>
      <c r="AV133" s="36" t="n"/>
      <c r="AW133" s="36" t="n"/>
      <c r="AX133" s="35" t="n"/>
    </row>
    <row r="134" ht="15" customHeight="1" s="452" thickBot="1">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c r="AA134" s="36" t="n"/>
      <c r="AB134" s="36" t="n"/>
      <c r="AC134" s="36" t="n"/>
      <c r="AD134" s="36" t="n"/>
      <c r="AE134" s="36" t="n"/>
      <c r="AF134" s="36" t="n"/>
      <c r="AG134" s="36" t="n"/>
      <c r="AH134" s="36" t="n"/>
      <c r="AI134" s="36" t="n"/>
      <c r="AJ134" s="36" t="n"/>
      <c r="AK134" s="36" t="n"/>
      <c r="AL134" s="36" t="n"/>
      <c r="AM134" s="36" t="n"/>
      <c r="AN134" s="36" t="n"/>
      <c r="AO134" s="36" t="n"/>
      <c r="AP134" s="36" t="n"/>
      <c r="AQ134" s="36" t="n"/>
      <c r="AR134" s="36" t="n"/>
      <c r="AS134" s="36" t="n"/>
      <c r="AT134" s="36" t="n"/>
      <c r="AU134" s="36" t="n"/>
      <c r="AV134" s="36" t="n"/>
      <c r="AW134" s="36" t="n"/>
      <c r="AX134" s="35" t="n"/>
    </row>
    <row r="135" ht="15" customHeight="1" s="452" thickBot="1">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c r="AA135" s="36" t="n"/>
      <c r="AB135" s="36" t="n"/>
      <c r="AC135" s="36" t="n"/>
      <c r="AD135" s="36" t="n"/>
      <c r="AE135" s="36" t="n"/>
      <c r="AF135" s="36" t="n"/>
      <c r="AG135" s="36" t="n"/>
      <c r="AH135" s="36" t="n"/>
      <c r="AI135" s="36" t="n"/>
      <c r="AJ135" s="36" t="n"/>
      <c r="AK135" s="36" t="n"/>
      <c r="AL135" s="36" t="n"/>
      <c r="AM135" s="36" t="n"/>
      <c r="AN135" s="36" t="n"/>
      <c r="AO135" s="36" t="n"/>
      <c r="AP135" s="36" t="n"/>
      <c r="AQ135" s="36" t="n"/>
      <c r="AR135" s="36" t="n"/>
      <c r="AS135" s="36" t="n"/>
      <c r="AT135" s="36" t="n"/>
      <c r="AU135" s="36" t="n"/>
      <c r="AV135" s="36" t="n"/>
      <c r="AW135" s="36" t="n"/>
      <c r="AX135" s="35" t="n"/>
    </row>
    <row r="136" ht="15" customHeight="1" s="452" thickBot="1">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c r="AA136" s="36" t="n"/>
      <c r="AB136" s="36" t="n"/>
      <c r="AC136" s="36" t="n"/>
      <c r="AD136" s="36" t="n"/>
      <c r="AE136" s="36" t="n"/>
      <c r="AF136" s="36" t="n"/>
      <c r="AG136" s="36" t="n"/>
      <c r="AH136" s="36" t="n"/>
      <c r="AI136" s="36" t="n"/>
      <c r="AJ136" s="36" t="n"/>
      <c r="AK136" s="36" t="n"/>
      <c r="AL136" s="36" t="n"/>
      <c r="AM136" s="36" t="n"/>
      <c r="AN136" s="36" t="n"/>
      <c r="AO136" s="36" t="n"/>
      <c r="AP136" s="36" t="n"/>
      <c r="AQ136" s="36" t="n"/>
      <c r="AR136" s="36" t="n"/>
      <c r="AS136" s="36" t="n"/>
      <c r="AT136" s="36" t="n"/>
      <c r="AU136" s="36" t="n"/>
      <c r="AV136" s="36" t="n"/>
      <c r="AW136" s="36" t="n"/>
      <c r="AX136" s="35" t="n"/>
    </row>
    <row r="137" ht="15" customHeight="1" s="452" thickBot="1">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c r="AA137" s="36" t="n"/>
      <c r="AB137" s="36" t="n"/>
      <c r="AC137" s="36" t="n"/>
      <c r="AD137" s="36" t="n"/>
      <c r="AE137" s="36" t="n"/>
      <c r="AF137" s="36" t="n"/>
      <c r="AG137" s="36" t="n"/>
      <c r="AH137" s="36" t="n"/>
      <c r="AI137" s="36" t="n"/>
      <c r="AJ137" s="36" t="n"/>
      <c r="AK137" s="36" t="n"/>
      <c r="AL137" s="36" t="n"/>
      <c r="AM137" s="36" t="n"/>
      <c r="AN137" s="36" t="n"/>
      <c r="AO137" s="36" t="n"/>
      <c r="AP137" s="36" t="n"/>
      <c r="AQ137" s="36" t="n"/>
      <c r="AR137" s="36" t="n"/>
      <c r="AS137" s="36" t="n"/>
      <c r="AT137" s="36" t="n"/>
      <c r="AU137" s="36" t="n"/>
      <c r="AV137" s="36" t="n"/>
      <c r="AW137" s="36" t="n"/>
      <c r="AX137" s="35" t="n"/>
    </row>
    <row r="138" ht="15" customHeight="1" s="452" thickBot="1">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c r="AA138" s="36" t="n"/>
      <c r="AB138" s="36" t="n"/>
      <c r="AC138" s="36" t="n"/>
      <c r="AD138" s="36" t="n"/>
      <c r="AE138" s="36" t="n"/>
      <c r="AF138" s="36" t="n"/>
      <c r="AG138" s="36" t="n"/>
      <c r="AH138" s="36" t="n"/>
      <c r="AI138" s="36" t="n"/>
      <c r="AJ138" s="36" t="n"/>
      <c r="AK138" s="36" t="n"/>
      <c r="AL138" s="36" t="n"/>
      <c r="AM138" s="36" t="n"/>
      <c r="AN138" s="36" t="n"/>
      <c r="AO138" s="36" t="n"/>
      <c r="AP138" s="36" t="n"/>
      <c r="AQ138" s="36" t="n"/>
      <c r="AR138" s="36" t="n"/>
      <c r="AS138" s="36" t="n"/>
      <c r="AT138" s="36" t="n"/>
      <c r="AU138" s="36" t="n"/>
      <c r="AV138" s="36" t="n"/>
      <c r="AW138" s="36" t="n"/>
      <c r="AX138" s="35" t="n"/>
    </row>
    <row r="139" ht="15" customHeight="1" s="452" thickBot="1">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c r="AA139" s="36" t="n"/>
      <c r="AB139" s="36" t="n"/>
      <c r="AC139" s="36" t="n"/>
      <c r="AD139" s="36" t="n"/>
      <c r="AE139" s="36" t="n"/>
      <c r="AF139" s="36" t="n"/>
      <c r="AG139" s="36" t="n"/>
      <c r="AH139" s="36" t="n"/>
      <c r="AI139" s="36" t="n"/>
      <c r="AJ139" s="36" t="n"/>
      <c r="AK139" s="36" t="n"/>
      <c r="AL139" s="36" t="n"/>
      <c r="AM139" s="36" t="n"/>
      <c r="AN139" s="36" t="n"/>
      <c r="AO139" s="36" t="n"/>
      <c r="AP139" s="36" t="n"/>
      <c r="AQ139" s="36" t="n"/>
      <c r="AR139" s="36" t="n"/>
      <c r="AS139" s="36" t="n"/>
      <c r="AT139" s="36" t="n"/>
      <c r="AU139" s="36" t="n"/>
      <c r="AV139" s="36" t="n"/>
      <c r="AW139" s="36" t="n"/>
      <c r="AX139" s="35" t="n"/>
    </row>
    <row r="140" ht="15" customHeight="1" s="452" thickBot="1">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c r="AA140" s="36" t="n"/>
      <c r="AB140" s="36" t="n"/>
      <c r="AC140" s="36" t="n"/>
      <c r="AD140" s="36" t="n"/>
      <c r="AE140" s="36" t="n"/>
      <c r="AF140" s="36" t="n"/>
      <c r="AG140" s="36" t="n"/>
      <c r="AH140" s="36" t="n"/>
      <c r="AI140" s="36" t="n"/>
      <c r="AJ140" s="36" t="n"/>
      <c r="AK140" s="36" t="n"/>
      <c r="AL140" s="36" t="n"/>
      <c r="AM140" s="36" t="n"/>
      <c r="AN140" s="36" t="n"/>
      <c r="AO140" s="36" t="n"/>
      <c r="AP140" s="36" t="n"/>
      <c r="AQ140" s="36" t="n"/>
      <c r="AR140" s="36" t="n"/>
      <c r="AS140" s="36" t="n"/>
      <c r="AT140" s="36" t="n"/>
      <c r="AU140" s="36" t="n"/>
      <c r="AV140" s="36" t="n"/>
      <c r="AW140" s="36" t="n"/>
      <c r="AX140" s="35" t="n"/>
    </row>
    <row r="141" ht="15" customHeight="1" s="452" thickBot="1">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c r="AA141" s="36" t="n"/>
      <c r="AB141" s="36" t="n"/>
      <c r="AC141" s="36" t="n"/>
      <c r="AD141" s="36" t="n"/>
      <c r="AE141" s="36" t="n"/>
      <c r="AF141" s="36" t="n"/>
      <c r="AG141" s="36" t="n"/>
      <c r="AH141" s="36" t="n"/>
      <c r="AI141" s="36" t="n"/>
      <c r="AJ141" s="36" t="n"/>
      <c r="AK141" s="36" t="n"/>
      <c r="AL141" s="36" t="n"/>
      <c r="AM141" s="36" t="n"/>
      <c r="AN141" s="36" t="n"/>
      <c r="AO141" s="36" t="n"/>
      <c r="AP141" s="36" t="n"/>
      <c r="AQ141" s="36" t="n"/>
      <c r="AR141" s="36" t="n"/>
      <c r="AS141" s="36" t="n"/>
      <c r="AT141" s="36" t="n"/>
      <c r="AU141" s="36" t="n"/>
      <c r="AV141" s="36" t="n"/>
      <c r="AW141" s="36" t="n"/>
      <c r="AX141" s="35" t="n"/>
    </row>
    <row r="142" ht="15" customHeight="1" s="452" thickBot="1">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c r="AA142" s="36" t="n"/>
      <c r="AB142" s="36" t="n"/>
      <c r="AC142" s="36" t="n"/>
      <c r="AD142" s="36" t="n"/>
      <c r="AE142" s="36" t="n"/>
      <c r="AF142" s="36" t="n"/>
      <c r="AG142" s="36" t="n"/>
      <c r="AH142" s="36" t="n"/>
      <c r="AI142" s="36" t="n"/>
      <c r="AJ142" s="36" t="n"/>
      <c r="AK142" s="36" t="n"/>
      <c r="AL142" s="36" t="n"/>
      <c r="AM142" s="36" t="n"/>
      <c r="AN142" s="36" t="n"/>
      <c r="AO142" s="36" t="n"/>
      <c r="AP142" s="36" t="n"/>
      <c r="AQ142" s="36" t="n"/>
      <c r="AR142" s="36" t="n"/>
      <c r="AS142" s="36" t="n"/>
      <c r="AT142" s="36" t="n"/>
      <c r="AU142" s="36" t="n"/>
      <c r="AV142" s="36" t="n"/>
      <c r="AW142" s="36" t="n"/>
      <c r="AX142" s="35" t="n"/>
    </row>
    <row r="143" ht="15" customHeight="1" s="452" thickBot="1">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c r="AA143" s="36" t="n"/>
      <c r="AB143" s="36" t="n"/>
      <c r="AC143" s="36" t="n"/>
      <c r="AD143" s="36" t="n"/>
      <c r="AE143" s="36" t="n"/>
      <c r="AF143" s="36" t="n"/>
      <c r="AG143" s="36" t="n"/>
      <c r="AH143" s="36" t="n"/>
      <c r="AI143" s="36" t="n"/>
      <c r="AJ143" s="36" t="n"/>
      <c r="AK143" s="36" t="n"/>
      <c r="AL143" s="36" t="n"/>
      <c r="AM143" s="36" t="n"/>
      <c r="AN143" s="36" t="n"/>
      <c r="AO143" s="36" t="n"/>
      <c r="AP143" s="36" t="n"/>
      <c r="AQ143" s="36" t="n"/>
      <c r="AR143" s="36" t="n"/>
      <c r="AS143" s="36" t="n"/>
      <c r="AT143" s="36" t="n"/>
      <c r="AU143" s="36" t="n"/>
      <c r="AV143" s="36" t="n"/>
      <c r="AW143" s="36" t="n"/>
      <c r="AX143" s="35" t="n"/>
    </row>
    <row r="144" ht="15" customHeight="1" s="452" thickBot="1">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c r="AA144" s="36" t="n"/>
      <c r="AB144" s="36" t="n"/>
      <c r="AC144" s="36" t="n"/>
      <c r="AD144" s="36" t="n"/>
      <c r="AE144" s="36" t="n"/>
      <c r="AF144" s="36" t="n"/>
      <c r="AG144" s="36" t="n"/>
      <c r="AH144" s="36" t="n"/>
      <c r="AI144" s="36" t="n"/>
      <c r="AJ144" s="36" t="n"/>
      <c r="AK144" s="36" t="n"/>
      <c r="AL144" s="36" t="n"/>
      <c r="AM144" s="36" t="n"/>
      <c r="AN144" s="36" t="n"/>
      <c r="AO144" s="36" t="n"/>
      <c r="AP144" s="36" t="n"/>
      <c r="AQ144" s="36" t="n"/>
      <c r="AR144" s="36" t="n"/>
      <c r="AS144" s="36" t="n"/>
      <c r="AT144" s="36" t="n"/>
      <c r="AU144" s="36" t="n"/>
      <c r="AV144" s="36" t="n"/>
      <c r="AW144" s="36" t="n"/>
      <c r="AX144" s="35" t="n"/>
    </row>
    <row r="145" ht="15" customHeight="1" s="452" thickBot="1">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c r="AA145" s="36" t="n"/>
      <c r="AB145" s="36" t="n"/>
      <c r="AC145" s="36" t="n"/>
      <c r="AD145" s="36" t="n"/>
      <c r="AE145" s="36" t="n"/>
      <c r="AF145" s="36" t="n"/>
      <c r="AG145" s="36" t="n"/>
      <c r="AH145" s="36" t="n"/>
      <c r="AI145" s="36" t="n"/>
      <c r="AJ145" s="36" t="n"/>
      <c r="AK145" s="36" t="n"/>
      <c r="AL145" s="36" t="n"/>
      <c r="AM145" s="36" t="n"/>
      <c r="AN145" s="36" t="n"/>
      <c r="AO145" s="36" t="n"/>
      <c r="AP145" s="36" t="n"/>
      <c r="AQ145" s="36" t="n"/>
      <c r="AR145" s="36" t="n"/>
      <c r="AS145" s="36" t="n"/>
      <c r="AT145" s="36" t="n"/>
      <c r="AU145" s="36" t="n"/>
      <c r="AV145" s="36" t="n"/>
      <c r="AW145" s="36" t="n"/>
      <c r="AX145" s="35" t="n"/>
    </row>
    <row r="146" ht="15" customHeight="1" s="452" thickBot="1">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c r="AA146" s="36" t="n"/>
      <c r="AB146" s="36" t="n"/>
      <c r="AC146" s="36" t="n"/>
      <c r="AD146" s="36" t="n"/>
      <c r="AE146" s="36" t="n"/>
      <c r="AF146" s="36" t="n"/>
      <c r="AG146" s="36" t="n"/>
      <c r="AH146" s="36" t="n"/>
      <c r="AI146" s="36" t="n"/>
      <c r="AJ146" s="36" t="n"/>
      <c r="AK146" s="36" t="n"/>
      <c r="AL146" s="36" t="n"/>
      <c r="AM146" s="36" t="n"/>
      <c r="AN146" s="36" t="n"/>
      <c r="AO146" s="36" t="n"/>
      <c r="AP146" s="36" t="n"/>
      <c r="AQ146" s="36" t="n"/>
      <c r="AR146" s="36" t="n"/>
      <c r="AS146" s="36" t="n"/>
      <c r="AT146" s="36" t="n"/>
      <c r="AU146" s="36" t="n"/>
      <c r="AV146" s="36" t="n"/>
      <c r="AW146" s="36" t="n"/>
      <c r="AX146" s="35" t="n"/>
    </row>
    <row r="147" ht="15" customHeight="1" s="452" thickBot="1">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c r="AA147" s="36" t="n"/>
      <c r="AB147" s="36" t="n"/>
      <c r="AC147" s="36" t="n"/>
      <c r="AD147" s="36" t="n"/>
      <c r="AE147" s="36" t="n"/>
      <c r="AF147" s="36" t="n"/>
      <c r="AG147" s="36" t="n"/>
      <c r="AH147" s="36" t="n"/>
      <c r="AI147" s="36" t="n"/>
      <c r="AJ147" s="36" t="n"/>
      <c r="AK147" s="36" t="n"/>
      <c r="AL147" s="36" t="n"/>
      <c r="AM147" s="36" t="n"/>
      <c r="AN147" s="36" t="n"/>
      <c r="AO147" s="36" t="n"/>
      <c r="AP147" s="36" t="n"/>
      <c r="AQ147" s="36" t="n"/>
      <c r="AR147" s="36" t="n"/>
      <c r="AS147" s="36" t="n"/>
      <c r="AT147" s="36" t="n"/>
      <c r="AU147" s="36" t="n"/>
      <c r="AV147" s="36" t="n"/>
      <c r="AW147" s="36" t="n"/>
      <c r="AX147" s="35" t="n"/>
    </row>
    <row r="148" ht="15" customHeight="1" s="452" thickBot="1">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c r="AA148" s="36" t="n"/>
      <c r="AB148" s="36" t="n"/>
      <c r="AC148" s="36" t="n"/>
      <c r="AD148" s="36" t="n"/>
      <c r="AE148" s="36" t="n"/>
      <c r="AF148" s="36" t="n"/>
      <c r="AG148" s="36" t="n"/>
      <c r="AH148" s="36" t="n"/>
      <c r="AI148" s="36" t="n"/>
      <c r="AJ148" s="36" t="n"/>
      <c r="AK148" s="36" t="n"/>
      <c r="AL148" s="36" t="n"/>
      <c r="AM148" s="36" t="n"/>
      <c r="AN148" s="36" t="n"/>
      <c r="AO148" s="36" t="n"/>
      <c r="AP148" s="36" t="n"/>
      <c r="AQ148" s="36" t="n"/>
      <c r="AR148" s="36" t="n"/>
      <c r="AS148" s="36" t="n"/>
      <c r="AT148" s="36" t="n"/>
      <c r="AU148" s="36" t="n"/>
      <c r="AV148" s="36" t="n"/>
      <c r="AW148" s="36" t="n"/>
      <c r="AX148" s="35" t="n"/>
    </row>
    <row r="149" ht="15" customHeight="1" s="452" thickBot="1">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c r="AA149" s="36" t="n"/>
      <c r="AB149" s="36" t="n"/>
      <c r="AC149" s="36" t="n"/>
      <c r="AD149" s="36" t="n"/>
      <c r="AE149" s="36" t="n"/>
      <c r="AF149" s="36" t="n"/>
      <c r="AG149" s="36" t="n"/>
      <c r="AH149" s="36" t="n"/>
      <c r="AI149" s="36" t="n"/>
      <c r="AJ149" s="36" t="n"/>
      <c r="AK149" s="36" t="n"/>
      <c r="AL149" s="36" t="n"/>
      <c r="AM149" s="36" t="n"/>
      <c r="AN149" s="36" t="n"/>
      <c r="AO149" s="36" t="n"/>
      <c r="AP149" s="36" t="n"/>
      <c r="AQ149" s="36" t="n"/>
      <c r="AR149" s="36" t="n"/>
      <c r="AS149" s="36" t="n"/>
      <c r="AT149" s="36" t="n"/>
      <c r="AU149" s="36" t="n"/>
      <c r="AV149" s="36" t="n"/>
      <c r="AW149" s="36" t="n"/>
      <c r="AX149" s="35" t="n"/>
    </row>
    <row r="150" ht="15" customHeight="1" s="452" thickBot="1">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c r="AA150" s="36" t="n"/>
      <c r="AB150" s="36" t="n"/>
      <c r="AC150" s="36" t="n"/>
      <c r="AD150" s="36" t="n"/>
      <c r="AE150" s="36" t="n"/>
      <c r="AF150" s="36" t="n"/>
      <c r="AG150" s="36" t="n"/>
      <c r="AH150" s="36" t="n"/>
      <c r="AI150" s="36" t="n"/>
      <c r="AJ150" s="36" t="n"/>
      <c r="AK150" s="36" t="n"/>
      <c r="AL150" s="36" t="n"/>
      <c r="AM150" s="36" t="n"/>
      <c r="AN150" s="36" t="n"/>
      <c r="AO150" s="36" t="n"/>
      <c r="AP150" s="36" t="n"/>
      <c r="AQ150" s="36" t="n"/>
      <c r="AR150" s="36" t="n"/>
      <c r="AS150" s="36" t="n"/>
      <c r="AT150" s="36" t="n"/>
      <c r="AU150" s="36" t="n"/>
      <c r="AV150" s="36" t="n"/>
      <c r="AW150" s="36" t="n"/>
      <c r="AX150" s="35" t="n"/>
    </row>
    <row r="151" ht="15" customHeight="1" s="452" thickBot="1">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c r="AA151" s="36" t="n"/>
      <c r="AB151" s="36" t="n"/>
      <c r="AC151" s="36" t="n"/>
      <c r="AD151" s="36" t="n"/>
      <c r="AE151" s="36" t="n"/>
      <c r="AF151" s="36" t="n"/>
      <c r="AG151" s="36" t="n"/>
      <c r="AH151" s="36" t="n"/>
      <c r="AI151" s="36" t="n"/>
      <c r="AJ151" s="36" t="n"/>
      <c r="AK151" s="36" t="n"/>
      <c r="AL151" s="36" t="n"/>
      <c r="AM151" s="36" t="n"/>
      <c r="AN151" s="36" t="n"/>
      <c r="AO151" s="36" t="n"/>
      <c r="AP151" s="36" t="n"/>
      <c r="AQ151" s="36" t="n"/>
      <c r="AR151" s="36" t="n"/>
      <c r="AS151" s="36" t="n"/>
      <c r="AT151" s="36" t="n"/>
      <c r="AU151" s="36" t="n"/>
      <c r="AV151" s="36" t="n"/>
      <c r="AW151" s="36" t="n"/>
      <c r="AX151" s="35" t="n"/>
    </row>
    <row r="152" ht="15" customHeight="1" s="452" thickBot="1">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c r="AA152" s="36" t="n"/>
      <c r="AB152" s="36" t="n"/>
      <c r="AC152" s="36" t="n"/>
      <c r="AD152" s="36" t="n"/>
      <c r="AE152" s="36" t="n"/>
      <c r="AF152" s="36" t="n"/>
      <c r="AG152" s="36" t="n"/>
      <c r="AH152" s="36" t="n"/>
      <c r="AI152" s="36" t="n"/>
      <c r="AJ152" s="36" t="n"/>
      <c r="AK152" s="36" t="n"/>
      <c r="AL152" s="36" t="n"/>
      <c r="AM152" s="36" t="n"/>
      <c r="AN152" s="36" t="n"/>
      <c r="AO152" s="36" t="n"/>
      <c r="AP152" s="36" t="n"/>
      <c r="AQ152" s="36" t="n"/>
      <c r="AR152" s="36" t="n"/>
      <c r="AS152" s="36" t="n"/>
      <c r="AT152" s="36" t="n"/>
      <c r="AU152" s="36" t="n"/>
      <c r="AV152" s="36" t="n"/>
      <c r="AW152" s="36" t="n"/>
      <c r="AX152" s="35" t="n"/>
    </row>
    <row r="153" ht="15" customHeight="1" s="452" thickBot="1">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c r="AA153" s="36" t="n"/>
      <c r="AB153" s="36" t="n"/>
      <c r="AC153" s="36" t="n"/>
      <c r="AD153" s="36" t="n"/>
      <c r="AE153" s="36" t="n"/>
      <c r="AF153" s="36" t="n"/>
      <c r="AG153" s="36" t="n"/>
      <c r="AH153" s="36" t="n"/>
      <c r="AI153" s="36" t="n"/>
      <c r="AJ153" s="36" t="n"/>
      <c r="AK153" s="36" t="n"/>
      <c r="AL153" s="36" t="n"/>
      <c r="AM153" s="36" t="n"/>
      <c r="AN153" s="36" t="n"/>
      <c r="AO153" s="36" t="n"/>
      <c r="AP153" s="36" t="n"/>
      <c r="AQ153" s="36" t="n"/>
      <c r="AR153" s="36" t="n"/>
      <c r="AS153" s="36" t="n"/>
      <c r="AT153" s="36" t="n"/>
      <c r="AU153" s="36" t="n"/>
      <c r="AV153" s="36" t="n"/>
      <c r="AW153" s="36" t="n"/>
      <c r="AX153" s="35" t="n"/>
    </row>
    <row r="154" ht="15" customHeight="1" s="452" thickBot="1">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c r="AA154" s="36" t="n"/>
      <c r="AB154" s="36" t="n"/>
      <c r="AC154" s="36" t="n"/>
      <c r="AD154" s="36" t="n"/>
      <c r="AE154" s="36" t="n"/>
      <c r="AF154" s="36" t="n"/>
      <c r="AG154" s="36" t="n"/>
      <c r="AH154" s="36" t="n"/>
      <c r="AI154" s="36" t="n"/>
      <c r="AJ154" s="36" t="n"/>
      <c r="AK154" s="36" t="n"/>
      <c r="AL154" s="36" t="n"/>
      <c r="AM154" s="36" t="n"/>
      <c r="AN154" s="36" t="n"/>
      <c r="AO154" s="36" t="n"/>
      <c r="AP154" s="36" t="n"/>
      <c r="AQ154" s="36" t="n"/>
      <c r="AR154" s="36" t="n"/>
      <c r="AS154" s="36" t="n"/>
      <c r="AT154" s="36" t="n"/>
      <c r="AU154" s="36" t="n"/>
      <c r="AV154" s="36" t="n"/>
      <c r="AW154" s="36" t="n"/>
      <c r="AX154" s="35" t="n"/>
    </row>
    <row r="155" ht="15" customHeight="1" s="452" thickBot="1">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c r="AA155" s="36" t="n"/>
      <c r="AB155" s="36" t="n"/>
      <c r="AC155" s="36" t="n"/>
      <c r="AD155" s="36" t="n"/>
      <c r="AE155" s="36" t="n"/>
      <c r="AF155" s="36" t="n"/>
      <c r="AG155" s="36" t="n"/>
      <c r="AH155" s="36" t="n"/>
      <c r="AI155" s="36" t="n"/>
      <c r="AJ155" s="36" t="n"/>
      <c r="AK155" s="36" t="n"/>
      <c r="AL155" s="36" t="n"/>
      <c r="AM155" s="36" t="n"/>
      <c r="AN155" s="36" t="n"/>
      <c r="AO155" s="36" t="n"/>
      <c r="AP155" s="36" t="n"/>
      <c r="AQ155" s="36" t="n"/>
      <c r="AR155" s="36" t="n"/>
      <c r="AS155" s="36" t="n"/>
      <c r="AT155" s="36" t="n"/>
      <c r="AU155" s="36" t="n"/>
      <c r="AV155" s="36" t="n"/>
      <c r="AW155" s="36" t="n"/>
      <c r="AX155" s="35" t="n"/>
    </row>
    <row r="156" ht="15" customHeight="1" s="452" thickBot="1">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c r="AA156" s="36" t="n"/>
      <c r="AB156" s="36" t="n"/>
      <c r="AC156" s="36" t="n"/>
      <c r="AD156" s="36" t="n"/>
      <c r="AE156" s="36" t="n"/>
      <c r="AF156" s="36" t="n"/>
      <c r="AG156" s="36" t="n"/>
      <c r="AH156" s="36" t="n"/>
      <c r="AI156" s="36" t="n"/>
      <c r="AJ156" s="36" t="n"/>
      <c r="AK156" s="36" t="n"/>
      <c r="AL156" s="36" t="n"/>
      <c r="AM156" s="36" t="n"/>
      <c r="AN156" s="36" t="n"/>
      <c r="AO156" s="36" t="n"/>
      <c r="AP156" s="36" t="n"/>
      <c r="AQ156" s="36" t="n"/>
      <c r="AR156" s="36" t="n"/>
      <c r="AS156" s="36" t="n"/>
      <c r="AT156" s="36" t="n"/>
      <c r="AU156" s="36" t="n"/>
      <c r="AV156" s="36" t="n"/>
      <c r="AW156" s="36" t="n"/>
      <c r="AX156" s="35" t="n"/>
    </row>
    <row r="157" ht="15" customHeight="1" s="452" thickBot="1">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c r="AA157" s="36" t="n"/>
      <c r="AB157" s="36" t="n"/>
      <c r="AC157" s="36" t="n"/>
      <c r="AD157" s="36" t="n"/>
      <c r="AE157" s="36" t="n"/>
      <c r="AF157" s="36" t="n"/>
      <c r="AG157" s="36" t="n"/>
      <c r="AH157" s="36" t="n"/>
      <c r="AI157" s="36" t="n"/>
      <c r="AJ157" s="36" t="n"/>
      <c r="AK157" s="36" t="n"/>
      <c r="AL157" s="36" t="n"/>
      <c r="AM157" s="36" t="n"/>
      <c r="AN157" s="36" t="n"/>
      <c r="AO157" s="36" t="n"/>
      <c r="AP157" s="36" t="n"/>
      <c r="AQ157" s="36" t="n"/>
      <c r="AR157" s="36" t="n"/>
      <c r="AS157" s="36" t="n"/>
      <c r="AT157" s="36" t="n"/>
      <c r="AU157" s="36" t="n"/>
      <c r="AV157" s="36" t="n"/>
      <c r="AW157" s="36" t="n"/>
      <c r="AX157" s="35" t="n"/>
    </row>
    <row r="158" ht="15" customHeight="1" s="452" thickBot="1">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c r="AA158" s="36" t="n"/>
      <c r="AB158" s="36" t="n"/>
      <c r="AC158" s="36" t="n"/>
      <c r="AD158" s="36" t="n"/>
      <c r="AE158" s="36" t="n"/>
      <c r="AF158" s="36" t="n"/>
      <c r="AG158" s="36" t="n"/>
      <c r="AH158" s="36" t="n"/>
      <c r="AI158" s="36" t="n"/>
      <c r="AJ158" s="36" t="n"/>
      <c r="AK158" s="36" t="n"/>
      <c r="AL158" s="36" t="n"/>
      <c r="AM158" s="36" t="n"/>
      <c r="AN158" s="36" t="n"/>
      <c r="AO158" s="36" t="n"/>
      <c r="AP158" s="36" t="n"/>
      <c r="AQ158" s="36" t="n"/>
      <c r="AR158" s="36" t="n"/>
      <c r="AS158" s="36" t="n"/>
      <c r="AT158" s="36" t="n"/>
      <c r="AU158" s="36" t="n"/>
      <c r="AV158" s="36" t="n"/>
      <c r="AW158" s="36" t="n"/>
      <c r="AX158" s="35" t="n"/>
    </row>
    <row r="159" ht="15" customHeight="1" s="452" thickBot="1">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c r="AA159" s="36" t="n"/>
      <c r="AB159" s="36" t="n"/>
      <c r="AC159" s="36" t="n"/>
      <c r="AD159" s="36" t="n"/>
      <c r="AE159" s="36" t="n"/>
      <c r="AF159" s="36" t="n"/>
      <c r="AG159" s="36" t="n"/>
      <c r="AH159" s="36" t="n"/>
      <c r="AI159" s="36" t="n"/>
      <c r="AJ159" s="36" t="n"/>
      <c r="AK159" s="36" t="n"/>
      <c r="AL159" s="36" t="n"/>
      <c r="AM159" s="36" t="n"/>
      <c r="AN159" s="36" t="n"/>
      <c r="AO159" s="36" t="n"/>
      <c r="AP159" s="36" t="n"/>
      <c r="AQ159" s="36" t="n"/>
      <c r="AR159" s="36" t="n"/>
      <c r="AS159" s="36" t="n"/>
      <c r="AT159" s="36" t="n"/>
      <c r="AU159" s="36" t="n"/>
      <c r="AV159" s="36" t="n"/>
      <c r="AW159" s="36" t="n"/>
      <c r="AX159" s="35" t="n"/>
    </row>
    <row r="160" ht="15" customHeight="1" s="452" thickBot="1">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c r="AA160" s="36" t="n"/>
      <c r="AB160" s="36" t="n"/>
      <c r="AC160" s="36" t="n"/>
      <c r="AD160" s="36" t="n"/>
      <c r="AE160" s="36" t="n"/>
      <c r="AF160" s="36" t="n"/>
      <c r="AG160" s="36" t="n"/>
      <c r="AH160" s="36" t="n"/>
      <c r="AI160" s="36" t="n"/>
      <c r="AJ160" s="36" t="n"/>
      <c r="AK160" s="36" t="n"/>
      <c r="AL160" s="36" t="n"/>
      <c r="AM160" s="36" t="n"/>
      <c r="AN160" s="36" t="n"/>
      <c r="AO160" s="36" t="n"/>
      <c r="AP160" s="36" t="n"/>
      <c r="AQ160" s="36" t="n"/>
      <c r="AR160" s="36" t="n"/>
      <c r="AS160" s="36" t="n"/>
      <c r="AT160" s="36" t="n"/>
      <c r="AU160" s="36" t="n"/>
      <c r="AV160" s="36" t="n"/>
      <c r="AW160" s="36" t="n"/>
      <c r="AX160" s="35" t="n"/>
    </row>
    <row r="161" ht="15" customHeight="1" s="452" thickBot="1">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c r="AA161" s="36" t="n"/>
      <c r="AB161" s="36" t="n"/>
      <c r="AC161" s="36" t="n"/>
      <c r="AD161" s="36" t="n"/>
      <c r="AE161" s="36" t="n"/>
      <c r="AF161" s="36" t="n"/>
      <c r="AG161" s="36" t="n"/>
      <c r="AH161" s="36" t="n"/>
      <c r="AI161" s="36" t="n"/>
      <c r="AJ161" s="36" t="n"/>
      <c r="AK161" s="36" t="n"/>
      <c r="AL161" s="36" t="n"/>
      <c r="AM161" s="36" t="n"/>
      <c r="AN161" s="36" t="n"/>
      <c r="AO161" s="36" t="n"/>
      <c r="AP161" s="36" t="n"/>
      <c r="AQ161" s="36" t="n"/>
      <c r="AR161" s="36" t="n"/>
      <c r="AS161" s="36" t="n"/>
      <c r="AT161" s="36" t="n"/>
      <c r="AU161" s="36" t="n"/>
      <c r="AV161" s="36" t="n"/>
      <c r="AW161" s="36" t="n"/>
      <c r="AX161" s="35" t="n"/>
    </row>
    <row r="162" ht="15" customHeight="1" s="452" thickBot="1">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c r="AA162" s="36" t="n"/>
      <c r="AB162" s="36" t="n"/>
      <c r="AC162" s="36" t="n"/>
      <c r="AD162" s="36" t="n"/>
      <c r="AE162" s="36" t="n"/>
      <c r="AF162" s="36" t="n"/>
      <c r="AG162" s="36" t="n"/>
      <c r="AH162" s="36" t="n"/>
      <c r="AI162" s="36" t="n"/>
      <c r="AJ162" s="36" t="n"/>
      <c r="AK162" s="36" t="n"/>
      <c r="AL162" s="36" t="n"/>
      <c r="AM162" s="36" t="n"/>
      <c r="AN162" s="36" t="n"/>
      <c r="AO162" s="36" t="n"/>
      <c r="AP162" s="36" t="n"/>
      <c r="AQ162" s="36" t="n"/>
      <c r="AR162" s="36" t="n"/>
      <c r="AS162" s="36" t="n"/>
      <c r="AT162" s="36" t="n"/>
      <c r="AU162" s="36" t="n"/>
      <c r="AV162" s="36" t="n"/>
      <c r="AW162" s="36" t="n"/>
      <c r="AX162" s="35" t="n"/>
    </row>
    <row r="163" ht="15" customHeight="1" s="452" thickBot="1">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c r="AA163" s="36" t="n"/>
      <c r="AB163" s="36" t="n"/>
      <c r="AC163" s="36" t="n"/>
      <c r="AD163" s="36" t="n"/>
      <c r="AE163" s="36" t="n"/>
      <c r="AF163" s="36" t="n"/>
      <c r="AG163" s="36" t="n"/>
      <c r="AH163" s="36" t="n"/>
      <c r="AI163" s="36" t="n"/>
      <c r="AJ163" s="36" t="n"/>
      <c r="AK163" s="36" t="n"/>
      <c r="AL163" s="36" t="n"/>
      <c r="AM163" s="36" t="n"/>
      <c r="AN163" s="36" t="n"/>
      <c r="AO163" s="36" t="n"/>
      <c r="AP163" s="36" t="n"/>
      <c r="AQ163" s="36" t="n"/>
      <c r="AR163" s="36" t="n"/>
      <c r="AS163" s="36" t="n"/>
      <c r="AT163" s="36" t="n"/>
      <c r="AU163" s="36" t="n"/>
      <c r="AV163" s="36" t="n"/>
      <c r="AW163" s="36" t="n"/>
      <c r="AX163" s="35" t="n"/>
    </row>
    <row r="164" ht="15" customHeight="1" s="452" thickBot="1">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c r="AA164" s="36" t="n"/>
      <c r="AB164" s="36" t="n"/>
      <c r="AC164" s="36" t="n"/>
      <c r="AD164" s="36" t="n"/>
      <c r="AE164" s="36" t="n"/>
      <c r="AF164" s="36" t="n"/>
      <c r="AG164" s="36" t="n"/>
      <c r="AH164" s="36" t="n"/>
      <c r="AI164" s="36" t="n"/>
      <c r="AJ164" s="36" t="n"/>
      <c r="AK164" s="36" t="n"/>
      <c r="AL164" s="36" t="n"/>
      <c r="AM164" s="36" t="n"/>
      <c r="AN164" s="36" t="n"/>
      <c r="AO164" s="36" t="n"/>
      <c r="AP164" s="36" t="n"/>
      <c r="AQ164" s="36" t="n"/>
      <c r="AR164" s="36" t="n"/>
      <c r="AS164" s="36" t="n"/>
      <c r="AT164" s="36" t="n"/>
      <c r="AU164" s="36" t="n"/>
      <c r="AV164" s="36" t="n"/>
      <c r="AW164" s="36" t="n"/>
      <c r="AX164" s="35" t="n"/>
    </row>
    <row r="165" ht="15" customHeight="1" s="452" thickBot="1">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c r="AA165" s="36" t="n"/>
      <c r="AB165" s="36" t="n"/>
      <c r="AC165" s="36" t="n"/>
      <c r="AD165" s="36" t="n"/>
      <c r="AE165" s="36" t="n"/>
      <c r="AF165" s="36" t="n"/>
      <c r="AG165" s="36" t="n"/>
      <c r="AH165" s="36" t="n"/>
      <c r="AI165" s="36" t="n"/>
      <c r="AJ165" s="36" t="n"/>
      <c r="AK165" s="36" t="n"/>
      <c r="AL165" s="36" t="n"/>
      <c r="AM165" s="36" t="n"/>
      <c r="AN165" s="36" t="n"/>
      <c r="AO165" s="36" t="n"/>
      <c r="AP165" s="36" t="n"/>
      <c r="AQ165" s="36" t="n"/>
      <c r="AR165" s="36" t="n"/>
      <c r="AS165" s="36" t="n"/>
      <c r="AT165" s="36" t="n"/>
      <c r="AU165" s="36" t="n"/>
      <c r="AV165" s="36" t="n"/>
      <c r="AW165" s="36" t="n"/>
      <c r="AX165" s="35" t="n"/>
    </row>
    <row r="166" ht="15" customHeight="1" s="452" thickBot="1">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c r="AA166" s="36" t="n"/>
      <c r="AB166" s="36" t="n"/>
      <c r="AC166" s="36" t="n"/>
      <c r="AD166" s="36" t="n"/>
      <c r="AE166" s="36" t="n"/>
      <c r="AF166" s="36" t="n"/>
      <c r="AG166" s="36" t="n"/>
      <c r="AH166" s="36" t="n"/>
      <c r="AI166" s="36" t="n"/>
      <c r="AJ166" s="36" t="n"/>
      <c r="AK166" s="36" t="n"/>
      <c r="AL166" s="36" t="n"/>
      <c r="AM166" s="36" t="n"/>
      <c r="AN166" s="36" t="n"/>
      <c r="AO166" s="36" t="n"/>
      <c r="AP166" s="36" t="n"/>
      <c r="AQ166" s="36" t="n"/>
      <c r="AR166" s="36" t="n"/>
      <c r="AS166" s="36" t="n"/>
      <c r="AT166" s="36" t="n"/>
      <c r="AU166" s="36" t="n"/>
      <c r="AV166" s="36" t="n"/>
      <c r="AW166" s="36" t="n"/>
      <c r="AX166" s="35" t="n"/>
    </row>
    <row r="167" ht="15" customHeight="1" s="452" thickBot="1">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c r="AA167" s="36" t="n"/>
      <c r="AB167" s="36" t="n"/>
      <c r="AC167" s="36" t="n"/>
      <c r="AD167" s="36" t="n"/>
      <c r="AE167" s="36" t="n"/>
      <c r="AF167" s="36" t="n"/>
      <c r="AG167" s="36" t="n"/>
      <c r="AH167" s="36" t="n"/>
      <c r="AI167" s="36" t="n"/>
      <c r="AJ167" s="36" t="n"/>
      <c r="AK167" s="36" t="n"/>
      <c r="AL167" s="36" t="n"/>
      <c r="AM167" s="36" t="n"/>
      <c r="AN167" s="36" t="n"/>
      <c r="AO167" s="36" t="n"/>
      <c r="AP167" s="36" t="n"/>
      <c r="AQ167" s="36" t="n"/>
      <c r="AR167" s="36" t="n"/>
      <c r="AS167" s="36" t="n"/>
      <c r="AT167" s="36" t="n"/>
      <c r="AU167" s="36" t="n"/>
      <c r="AV167" s="36" t="n"/>
      <c r="AW167" s="36" t="n"/>
      <c r="AX167" s="35" t="n"/>
    </row>
    <row r="168" ht="15" customHeight="1" s="452" thickBot="1">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c r="AA168" s="36" t="n"/>
      <c r="AB168" s="36" t="n"/>
      <c r="AC168" s="36" t="n"/>
      <c r="AD168" s="36" t="n"/>
      <c r="AE168" s="36" t="n"/>
      <c r="AF168" s="36" t="n"/>
      <c r="AG168" s="36" t="n"/>
      <c r="AH168" s="36" t="n"/>
      <c r="AI168" s="36" t="n"/>
      <c r="AJ168" s="36" t="n"/>
      <c r="AK168" s="36" t="n"/>
      <c r="AL168" s="36" t="n"/>
      <c r="AM168" s="36" t="n"/>
      <c r="AN168" s="36" t="n"/>
      <c r="AO168" s="36" t="n"/>
      <c r="AP168" s="36" t="n"/>
      <c r="AQ168" s="36" t="n"/>
      <c r="AR168" s="36" t="n"/>
      <c r="AS168" s="36" t="n"/>
      <c r="AT168" s="36" t="n"/>
      <c r="AU168" s="36" t="n"/>
      <c r="AV168" s="36" t="n"/>
      <c r="AW168" s="36" t="n"/>
      <c r="AX168" s="35" t="n"/>
    </row>
    <row r="169" ht="15" customHeight="1" s="452" thickBot="1">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c r="AA169" s="36" t="n"/>
      <c r="AB169" s="36" t="n"/>
      <c r="AC169" s="36" t="n"/>
      <c r="AD169" s="36" t="n"/>
      <c r="AE169" s="36" t="n"/>
      <c r="AF169" s="36" t="n"/>
      <c r="AG169" s="36" t="n"/>
      <c r="AH169" s="36" t="n"/>
      <c r="AI169" s="36" t="n"/>
      <c r="AJ169" s="36" t="n"/>
      <c r="AK169" s="36" t="n"/>
      <c r="AL169" s="36" t="n"/>
      <c r="AM169" s="36" t="n"/>
      <c r="AN169" s="36" t="n"/>
      <c r="AO169" s="36" t="n"/>
      <c r="AP169" s="36" t="n"/>
      <c r="AQ169" s="36" t="n"/>
      <c r="AR169" s="36" t="n"/>
      <c r="AS169" s="36" t="n"/>
      <c r="AT169" s="36" t="n"/>
      <c r="AU169" s="36" t="n"/>
      <c r="AV169" s="36" t="n"/>
      <c r="AW169" s="36" t="n"/>
      <c r="AX169" s="35" t="n"/>
    </row>
    <row r="170" ht="15" customHeight="1" s="452" thickBot="1">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c r="AA170" s="36" t="n"/>
      <c r="AB170" s="36" t="n"/>
      <c r="AC170" s="36" t="n"/>
      <c r="AD170" s="36" t="n"/>
      <c r="AE170" s="36" t="n"/>
      <c r="AF170" s="36" t="n"/>
      <c r="AG170" s="36" t="n"/>
      <c r="AH170" s="36" t="n"/>
      <c r="AI170" s="36" t="n"/>
      <c r="AJ170" s="36" t="n"/>
      <c r="AK170" s="36" t="n"/>
      <c r="AL170" s="36" t="n"/>
      <c r="AM170" s="36" t="n"/>
      <c r="AN170" s="36" t="n"/>
      <c r="AO170" s="36" t="n"/>
      <c r="AP170" s="36" t="n"/>
      <c r="AQ170" s="36" t="n"/>
      <c r="AR170" s="36" t="n"/>
      <c r="AS170" s="36" t="n"/>
      <c r="AT170" s="36" t="n"/>
      <c r="AU170" s="36" t="n"/>
      <c r="AV170" s="36" t="n"/>
      <c r="AW170" s="36" t="n"/>
      <c r="AX170" s="35" t="n"/>
    </row>
    <row r="171" ht="15" customHeight="1" s="452" thickBot="1">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c r="AA171" s="36" t="n"/>
      <c r="AB171" s="36" t="n"/>
      <c r="AC171" s="36" t="n"/>
      <c r="AD171" s="36" t="n"/>
      <c r="AE171" s="36" t="n"/>
      <c r="AF171" s="36" t="n"/>
      <c r="AG171" s="36" t="n"/>
      <c r="AH171" s="36" t="n"/>
      <c r="AI171" s="36" t="n"/>
      <c r="AJ171" s="36" t="n"/>
      <c r="AK171" s="36" t="n"/>
      <c r="AL171" s="36" t="n"/>
      <c r="AM171" s="36" t="n"/>
      <c r="AN171" s="36" t="n"/>
      <c r="AO171" s="36" t="n"/>
      <c r="AP171" s="36" t="n"/>
      <c r="AQ171" s="36" t="n"/>
      <c r="AR171" s="36" t="n"/>
      <c r="AS171" s="36" t="n"/>
      <c r="AT171" s="36" t="n"/>
      <c r="AU171" s="36" t="n"/>
      <c r="AV171" s="36" t="n"/>
      <c r="AW171" s="36" t="n"/>
      <c r="AX171" s="35" t="n"/>
    </row>
    <row r="172" ht="15" customHeight="1" s="452" thickBot="1">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c r="AA172" s="36" t="n"/>
      <c r="AB172" s="36" t="n"/>
      <c r="AC172" s="36" t="n"/>
      <c r="AD172" s="36" t="n"/>
      <c r="AE172" s="36" t="n"/>
      <c r="AF172" s="36" t="n"/>
      <c r="AG172" s="36" t="n"/>
      <c r="AH172" s="36" t="n"/>
      <c r="AI172" s="36" t="n"/>
      <c r="AJ172" s="36" t="n"/>
      <c r="AK172" s="36" t="n"/>
      <c r="AL172" s="36" t="n"/>
      <c r="AM172" s="36" t="n"/>
      <c r="AN172" s="36" t="n"/>
      <c r="AO172" s="36" t="n"/>
      <c r="AP172" s="36" t="n"/>
      <c r="AQ172" s="36" t="n"/>
      <c r="AR172" s="36" t="n"/>
      <c r="AS172" s="36" t="n"/>
      <c r="AT172" s="36" t="n"/>
      <c r="AU172" s="36" t="n"/>
      <c r="AV172" s="36" t="n"/>
      <c r="AW172" s="36" t="n"/>
      <c r="AX172" s="35" t="n"/>
    </row>
    <row r="173" ht="15" customHeight="1" s="452" thickBot="1">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c r="AA173" s="36" t="n"/>
      <c r="AB173" s="36" t="n"/>
      <c r="AC173" s="36" t="n"/>
      <c r="AD173" s="36" t="n"/>
      <c r="AE173" s="36" t="n"/>
      <c r="AF173" s="36" t="n"/>
      <c r="AG173" s="36" t="n"/>
      <c r="AH173" s="36" t="n"/>
      <c r="AI173" s="36" t="n"/>
      <c r="AJ173" s="36" t="n"/>
      <c r="AK173" s="36" t="n"/>
      <c r="AL173" s="36" t="n"/>
      <c r="AM173" s="36" t="n"/>
      <c r="AN173" s="36" t="n"/>
      <c r="AO173" s="36" t="n"/>
      <c r="AP173" s="36" t="n"/>
      <c r="AQ173" s="36" t="n"/>
      <c r="AR173" s="36" t="n"/>
      <c r="AS173" s="36" t="n"/>
      <c r="AT173" s="36" t="n"/>
      <c r="AU173" s="36" t="n"/>
      <c r="AV173" s="36" t="n"/>
      <c r="AW173" s="36" t="n"/>
      <c r="AX173" s="35" t="n"/>
    </row>
    <row r="174" ht="15" customHeight="1" s="452" thickBot="1">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c r="AA174" s="36" t="n"/>
      <c r="AB174" s="36" t="n"/>
      <c r="AC174" s="36" t="n"/>
      <c r="AD174" s="36" t="n"/>
      <c r="AE174" s="36" t="n"/>
      <c r="AF174" s="36" t="n"/>
      <c r="AG174" s="36" t="n"/>
      <c r="AH174" s="36" t="n"/>
      <c r="AI174" s="36" t="n"/>
      <c r="AJ174" s="36" t="n"/>
      <c r="AK174" s="36" t="n"/>
      <c r="AL174" s="36" t="n"/>
      <c r="AM174" s="36" t="n"/>
      <c r="AN174" s="36" t="n"/>
      <c r="AO174" s="36" t="n"/>
      <c r="AP174" s="36" t="n"/>
      <c r="AQ174" s="36" t="n"/>
      <c r="AR174" s="36" t="n"/>
      <c r="AS174" s="36" t="n"/>
      <c r="AT174" s="36" t="n"/>
      <c r="AU174" s="36" t="n"/>
      <c r="AV174" s="36" t="n"/>
      <c r="AW174" s="36" t="n"/>
      <c r="AX174" s="35" t="n"/>
    </row>
    <row r="175" ht="15" customHeight="1" s="452" thickBot="1">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c r="AA175" s="36" t="n"/>
      <c r="AB175" s="36" t="n"/>
      <c r="AC175" s="36" t="n"/>
      <c r="AD175" s="36" t="n"/>
      <c r="AE175" s="36" t="n"/>
      <c r="AF175" s="36" t="n"/>
      <c r="AG175" s="36" t="n"/>
      <c r="AH175" s="36" t="n"/>
      <c r="AI175" s="36" t="n"/>
      <c r="AJ175" s="36" t="n"/>
      <c r="AK175" s="36" t="n"/>
      <c r="AL175" s="36" t="n"/>
      <c r="AM175" s="36" t="n"/>
      <c r="AN175" s="36" t="n"/>
      <c r="AO175" s="36" t="n"/>
      <c r="AP175" s="36" t="n"/>
      <c r="AQ175" s="36" t="n"/>
      <c r="AR175" s="36" t="n"/>
      <c r="AS175" s="36" t="n"/>
      <c r="AT175" s="36" t="n"/>
      <c r="AU175" s="36" t="n"/>
      <c r="AV175" s="36" t="n"/>
      <c r="AW175" s="36" t="n"/>
      <c r="AX175" s="35" t="n"/>
    </row>
    <row r="176" ht="15" customHeight="1" s="452" thickBot="1">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c r="AA176" s="36" t="n"/>
      <c r="AB176" s="36" t="n"/>
      <c r="AC176" s="36" t="n"/>
      <c r="AD176" s="36" t="n"/>
      <c r="AE176" s="36" t="n"/>
      <c r="AF176" s="36" t="n"/>
      <c r="AG176" s="36" t="n"/>
      <c r="AH176" s="36" t="n"/>
      <c r="AI176" s="36" t="n"/>
      <c r="AJ176" s="36" t="n"/>
      <c r="AK176" s="36" t="n"/>
      <c r="AL176" s="36" t="n"/>
      <c r="AM176" s="36" t="n"/>
      <c r="AN176" s="36" t="n"/>
      <c r="AO176" s="36" t="n"/>
      <c r="AP176" s="36" t="n"/>
      <c r="AQ176" s="36" t="n"/>
      <c r="AR176" s="36" t="n"/>
      <c r="AS176" s="36" t="n"/>
      <c r="AT176" s="36" t="n"/>
      <c r="AU176" s="36" t="n"/>
      <c r="AV176" s="36" t="n"/>
      <c r="AW176" s="36" t="n"/>
      <c r="AX176" s="35" t="n"/>
    </row>
    <row r="177" ht="15" customHeight="1" s="452" thickBot="1">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c r="AA177" s="36" t="n"/>
      <c r="AB177" s="36" t="n"/>
      <c r="AC177" s="36" t="n"/>
      <c r="AD177" s="36" t="n"/>
      <c r="AE177" s="36" t="n"/>
      <c r="AF177" s="36" t="n"/>
      <c r="AG177" s="36" t="n"/>
      <c r="AH177" s="36" t="n"/>
      <c r="AI177" s="36" t="n"/>
      <c r="AJ177" s="36" t="n"/>
      <c r="AK177" s="36" t="n"/>
      <c r="AL177" s="36" t="n"/>
      <c r="AM177" s="36" t="n"/>
      <c r="AN177" s="36" t="n"/>
      <c r="AO177" s="36" t="n"/>
      <c r="AP177" s="36" t="n"/>
      <c r="AQ177" s="36" t="n"/>
      <c r="AR177" s="36" t="n"/>
      <c r="AS177" s="36" t="n"/>
      <c r="AT177" s="36" t="n"/>
      <c r="AU177" s="36" t="n"/>
      <c r="AV177" s="36" t="n"/>
      <c r="AW177" s="36" t="n"/>
      <c r="AX177" s="35" t="n"/>
    </row>
    <row r="178" ht="15" customHeight="1" s="452" thickBot="1">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c r="AA178" s="36" t="n"/>
      <c r="AB178" s="36" t="n"/>
      <c r="AC178" s="36" t="n"/>
      <c r="AD178" s="36" t="n"/>
      <c r="AE178" s="36" t="n"/>
      <c r="AF178" s="36" t="n"/>
      <c r="AG178" s="36" t="n"/>
      <c r="AH178" s="36" t="n"/>
      <c r="AI178" s="36" t="n"/>
      <c r="AJ178" s="36" t="n"/>
      <c r="AK178" s="36" t="n"/>
      <c r="AL178" s="36" t="n"/>
      <c r="AM178" s="36" t="n"/>
      <c r="AN178" s="36" t="n"/>
      <c r="AO178" s="36" t="n"/>
      <c r="AP178" s="36" t="n"/>
      <c r="AQ178" s="36" t="n"/>
      <c r="AR178" s="36" t="n"/>
      <c r="AS178" s="36" t="n"/>
      <c r="AT178" s="36" t="n"/>
      <c r="AU178" s="36" t="n"/>
      <c r="AV178" s="36" t="n"/>
      <c r="AW178" s="36" t="n"/>
      <c r="AX178" s="35" t="n"/>
    </row>
    <row r="179" ht="15" customHeight="1" s="452" thickBot="1">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c r="AA179" s="36" t="n"/>
      <c r="AB179" s="36" t="n"/>
      <c r="AC179" s="36" t="n"/>
      <c r="AD179" s="36" t="n"/>
      <c r="AE179" s="36" t="n"/>
      <c r="AF179" s="36" t="n"/>
      <c r="AG179" s="36" t="n"/>
      <c r="AH179" s="36" t="n"/>
      <c r="AI179" s="36" t="n"/>
      <c r="AJ179" s="36" t="n"/>
      <c r="AK179" s="36" t="n"/>
      <c r="AL179" s="36" t="n"/>
      <c r="AM179" s="36" t="n"/>
      <c r="AN179" s="36" t="n"/>
      <c r="AO179" s="36" t="n"/>
      <c r="AP179" s="36" t="n"/>
      <c r="AQ179" s="36" t="n"/>
      <c r="AR179" s="36" t="n"/>
      <c r="AS179" s="36" t="n"/>
      <c r="AT179" s="36" t="n"/>
      <c r="AU179" s="36" t="n"/>
      <c r="AV179" s="36" t="n"/>
      <c r="AW179" s="36" t="n"/>
      <c r="AX179" s="35" t="n"/>
    </row>
    <row r="180" ht="15" customHeight="1" s="452" thickBot="1">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c r="AA180" s="36" t="n"/>
      <c r="AB180" s="36" t="n"/>
      <c r="AC180" s="36" t="n"/>
      <c r="AD180" s="36" t="n"/>
      <c r="AE180" s="36" t="n"/>
      <c r="AF180" s="36" t="n"/>
      <c r="AG180" s="36" t="n"/>
      <c r="AH180" s="36" t="n"/>
      <c r="AI180" s="36" t="n"/>
      <c r="AJ180" s="36" t="n"/>
      <c r="AK180" s="36" t="n"/>
      <c r="AL180" s="36" t="n"/>
      <c r="AM180" s="36" t="n"/>
      <c r="AN180" s="36" t="n"/>
      <c r="AO180" s="36" t="n"/>
      <c r="AP180" s="36" t="n"/>
      <c r="AQ180" s="36" t="n"/>
      <c r="AR180" s="36" t="n"/>
      <c r="AS180" s="36" t="n"/>
      <c r="AT180" s="36" t="n"/>
      <c r="AU180" s="36" t="n"/>
      <c r="AV180" s="36" t="n"/>
      <c r="AW180" s="36" t="n"/>
      <c r="AX180" s="35" t="n"/>
    </row>
    <row r="181" ht="15" customHeight="1" s="452" thickBot="1">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c r="AA181" s="36" t="n"/>
      <c r="AB181" s="36" t="n"/>
      <c r="AC181" s="36" t="n"/>
      <c r="AD181" s="36" t="n"/>
      <c r="AE181" s="36" t="n"/>
      <c r="AF181" s="36" t="n"/>
      <c r="AG181" s="36" t="n"/>
      <c r="AH181" s="36" t="n"/>
      <c r="AI181" s="36" t="n"/>
      <c r="AJ181" s="36" t="n"/>
      <c r="AK181" s="36" t="n"/>
      <c r="AL181" s="36" t="n"/>
      <c r="AM181" s="36" t="n"/>
      <c r="AN181" s="36" t="n"/>
      <c r="AO181" s="36" t="n"/>
      <c r="AP181" s="36" t="n"/>
      <c r="AQ181" s="36" t="n"/>
      <c r="AR181" s="36" t="n"/>
      <c r="AS181" s="36" t="n"/>
      <c r="AT181" s="36" t="n"/>
      <c r="AU181" s="36" t="n"/>
      <c r="AV181" s="36" t="n"/>
      <c r="AW181" s="36" t="n"/>
      <c r="AX181" s="35" t="n"/>
    </row>
    <row r="182" ht="15" customHeight="1" s="452" thickBot="1">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c r="AA182" s="36" t="n"/>
      <c r="AB182" s="36" t="n"/>
      <c r="AC182" s="36" t="n"/>
      <c r="AD182" s="36" t="n"/>
      <c r="AE182" s="36" t="n"/>
      <c r="AF182" s="36" t="n"/>
      <c r="AG182" s="36" t="n"/>
      <c r="AH182" s="36" t="n"/>
      <c r="AI182" s="36" t="n"/>
      <c r="AJ182" s="36" t="n"/>
      <c r="AK182" s="36" t="n"/>
      <c r="AL182" s="36" t="n"/>
      <c r="AM182" s="36" t="n"/>
      <c r="AN182" s="36" t="n"/>
      <c r="AO182" s="36" t="n"/>
      <c r="AP182" s="36" t="n"/>
      <c r="AQ182" s="36" t="n"/>
      <c r="AR182" s="36" t="n"/>
      <c r="AS182" s="36" t="n"/>
      <c r="AT182" s="36" t="n"/>
      <c r="AU182" s="36" t="n"/>
      <c r="AV182" s="36" t="n"/>
      <c r="AW182" s="36" t="n"/>
      <c r="AX182" s="35" t="n"/>
    </row>
    <row r="183" ht="15" customHeight="1" s="452" thickBot="1">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c r="AA183" s="36" t="n"/>
      <c r="AB183" s="36" t="n"/>
      <c r="AC183" s="36" t="n"/>
      <c r="AD183" s="36" t="n"/>
      <c r="AE183" s="36" t="n"/>
      <c r="AF183" s="36" t="n"/>
      <c r="AG183" s="36" t="n"/>
      <c r="AH183" s="36" t="n"/>
      <c r="AI183" s="36" t="n"/>
      <c r="AJ183" s="36" t="n"/>
      <c r="AK183" s="36" t="n"/>
      <c r="AL183" s="36" t="n"/>
      <c r="AM183" s="36" t="n"/>
      <c r="AN183" s="36" t="n"/>
      <c r="AO183" s="36" t="n"/>
      <c r="AP183" s="36" t="n"/>
      <c r="AQ183" s="36" t="n"/>
      <c r="AR183" s="36" t="n"/>
      <c r="AS183" s="36" t="n"/>
      <c r="AT183" s="36" t="n"/>
      <c r="AU183" s="36" t="n"/>
      <c r="AV183" s="36" t="n"/>
      <c r="AW183" s="36" t="n"/>
      <c r="AX183" s="35" t="n"/>
    </row>
    <row r="184" ht="15" customHeight="1" s="452" thickBot="1">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c r="AA184" s="36" t="n"/>
      <c r="AB184" s="36" t="n"/>
      <c r="AC184" s="36" t="n"/>
      <c r="AD184" s="36" t="n"/>
      <c r="AE184" s="36" t="n"/>
      <c r="AF184" s="36" t="n"/>
      <c r="AG184" s="36" t="n"/>
      <c r="AH184" s="36" t="n"/>
      <c r="AI184" s="36" t="n"/>
      <c r="AJ184" s="36" t="n"/>
      <c r="AK184" s="36" t="n"/>
      <c r="AL184" s="36" t="n"/>
      <c r="AM184" s="36" t="n"/>
      <c r="AN184" s="36" t="n"/>
      <c r="AO184" s="36" t="n"/>
      <c r="AP184" s="36" t="n"/>
      <c r="AQ184" s="36" t="n"/>
      <c r="AR184" s="36" t="n"/>
      <c r="AS184" s="36" t="n"/>
      <c r="AT184" s="36" t="n"/>
      <c r="AU184" s="36" t="n"/>
      <c r="AV184" s="36" t="n"/>
      <c r="AW184" s="36" t="n"/>
      <c r="AX184" s="35" t="n"/>
    </row>
    <row r="185" ht="15" customHeight="1" s="452" thickBot="1">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c r="AA185" s="36" t="n"/>
      <c r="AB185" s="36" t="n"/>
      <c r="AC185" s="36" t="n"/>
      <c r="AD185" s="36" t="n"/>
      <c r="AE185" s="36" t="n"/>
      <c r="AF185" s="36" t="n"/>
      <c r="AG185" s="36" t="n"/>
      <c r="AH185" s="36" t="n"/>
      <c r="AI185" s="36" t="n"/>
      <c r="AJ185" s="36" t="n"/>
      <c r="AK185" s="36" t="n"/>
      <c r="AL185" s="36" t="n"/>
      <c r="AM185" s="36" t="n"/>
      <c r="AN185" s="36" t="n"/>
      <c r="AO185" s="36" t="n"/>
      <c r="AP185" s="36" t="n"/>
      <c r="AQ185" s="36" t="n"/>
      <c r="AR185" s="36" t="n"/>
      <c r="AS185" s="36" t="n"/>
      <c r="AT185" s="36" t="n"/>
      <c r="AU185" s="36" t="n"/>
      <c r="AV185" s="36" t="n"/>
      <c r="AW185" s="36" t="n"/>
      <c r="AX185" s="35" t="n"/>
    </row>
    <row r="186" ht="15" customHeight="1" s="452" thickBot="1">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c r="AA186" s="36" t="n"/>
      <c r="AB186" s="36" t="n"/>
      <c r="AC186" s="36" t="n"/>
      <c r="AD186" s="36" t="n"/>
      <c r="AE186" s="36" t="n"/>
      <c r="AF186" s="36" t="n"/>
      <c r="AG186" s="36" t="n"/>
      <c r="AH186" s="36" t="n"/>
      <c r="AI186" s="36" t="n"/>
      <c r="AJ186" s="36" t="n"/>
      <c r="AK186" s="36" t="n"/>
      <c r="AL186" s="36" t="n"/>
      <c r="AM186" s="36" t="n"/>
      <c r="AN186" s="36" t="n"/>
      <c r="AO186" s="36" t="n"/>
      <c r="AP186" s="36" t="n"/>
      <c r="AQ186" s="36" t="n"/>
      <c r="AR186" s="36" t="n"/>
      <c r="AS186" s="36" t="n"/>
      <c r="AT186" s="36" t="n"/>
      <c r="AU186" s="36" t="n"/>
      <c r="AV186" s="36" t="n"/>
      <c r="AW186" s="36" t="n"/>
      <c r="AX186" s="35" t="n"/>
    </row>
    <row r="187" ht="15" customHeight="1" s="452" thickBot="1">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c r="AA187" s="36" t="n"/>
      <c r="AB187" s="36" t="n"/>
      <c r="AC187" s="36" t="n"/>
      <c r="AD187" s="36" t="n"/>
      <c r="AE187" s="36" t="n"/>
      <c r="AF187" s="36" t="n"/>
      <c r="AG187" s="36" t="n"/>
      <c r="AH187" s="36" t="n"/>
      <c r="AI187" s="36" t="n"/>
      <c r="AJ187" s="36" t="n"/>
      <c r="AK187" s="36" t="n"/>
      <c r="AL187" s="36" t="n"/>
      <c r="AM187" s="36" t="n"/>
      <c r="AN187" s="36" t="n"/>
      <c r="AO187" s="36" t="n"/>
      <c r="AP187" s="36" t="n"/>
      <c r="AQ187" s="36" t="n"/>
      <c r="AR187" s="36" t="n"/>
      <c r="AS187" s="36" t="n"/>
      <c r="AT187" s="36" t="n"/>
      <c r="AU187" s="36" t="n"/>
      <c r="AV187" s="36" t="n"/>
      <c r="AW187" s="36" t="n"/>
      <c r="AX187" s="35" t="n"/>
    </row>
    <row r="188" ht="15" customHeight="1" s="452" thickBot="1">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c r="AA188" s="36" t="n"/>
      <c r="AB188" s="36" t="n"/>
      <c r="AC188" s="36" t="n"/>
      <c r="AD188" s="36" t="n"/>
      <c r="AE188" s="36" t="n"/>
      <c r="AF188" s="36" t="n"/>
      <c r="AG188" s="36" t="n"/>
      <c r="AH188" s="36" t="n"/>
      <c r="AI188" s="36" t="n"/>
      <c r="AJ188" s="36" t="n"/>
      <c r="AK188" s="36" t="n"/>
      <c r="AL188" s="36" t="n"/>
      <c r="AM188" s="36" t="n"/>
      <c r="AN188" s="36" t="n"/>
      <c r="AO188" s="36" t="n"/>
      <c r="AP188" s="36" t="n"/>
      <c r="AQ188" s="36" t="n"/>
      <c r="AR188" s="36" t="n"/>
      <c r="AS188" s="36" t="n"/>
      <c r="AT188" s="36" t="n"/>
      <c r="AU188" s="36" t="n"/>
      <c r="AV188" s="36" t="n"/>
      <c r="AW188" s="36" t="n"/>
      <c r="AX188" s="35" t="n"/>
    </row>
    <row r="189" ht="15" customHeight="1" s="452" thickBot="1">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c r="AA189" s="36" t="n"/>
      <c r="AB189" s="36" t="n"/>
      <c r="AC189" s="36" t="n"/>
      <c r="AD189" s="36" t="n"/>
      <c r="AE189" s="36" t="n"/>
      <c r="AF189" s="36" t="n"/>
      <c r="AG189" s="36" t="n"/>
      <c r="AH189" s="36" t="n"/>
      <c r="AI189" s="36" t="n"/>
      <c r="AJ189" s="36" t="n"/>
      <c r="AK189" s="36" t="n"/>
      <c r="AL189" s="36" t="n"/>
      <c r="AM189" s="36" t="n"/>
      <c r="AN189" s="36" t="n"/>
      <c r="AO189" s="36" t="n"/>
      <c r="AP189" s="36" t="n"/>
      <c r="AQ189" s="36" t="n"/>
      <c r="AR189" s="36" t="n"/>
      <c r="AS189" s="36" t="n"/>
      <c r="AT189" s="36" t="n"/>
      <c r="AU189" s="36" t="n"/>
      <c r="AV189" s="36" t="n"/>
      <c r="AW189" s="36" t="n"/>
      <c r="AX189" s="35" t="n"/>
    </row>
    <row r="190" ht="15" customHeight="1" s="452" thickBot="1">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c r="AA190" s="36" t="n"/>
      <c r="AB190" s="36" t="n"/>
      <c r="AC190" s="36" t="n"/>
      <c r="AD190" s="36" t="n"/>
      <c r="AE190" s="36" t="n"/>
      <c r="AF190" s="36" t="n"/>
      <c r="AG190" s="36" t="n"/>
      <c r="AH190" s="36" t="n"/>
      <c r="AI190" s="36" t="n"/>
      <c r="AJ190" s="36" t="n"/>
      <c r="AK190" s="36" t="n"/>
      <c r="AL190" s="36" t="n"/>
      <c r="AM190" s="36" t="n"/>
      <c r="AN190" s="36" t="n"/>
      <c r="AO190" s="36" t="n"/>
      <c r="AP190" s="36" t="n"/>
      <c r="AQ190" s="36" t="n"/>
      <c r="AR190" s="36" t="n"/>
      <c r="AS190" s="36" t="n"/>
      <c r="AT190" s="36" t="n"/>
      <c r="AU190" s="36" t="n"/>
      <c r="AV190" s="36" t="n"/>
      <c r="AW190" s="36" t="n"/>
      <c r="AX190" s="35" t="n"/>
    </row>
    <row r="191" ht="15" customHeight="1" s="452" thickBot="1">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c r="AA191" s="36" t="n"/>
      <c r="AB191" s="36" t="n"/>
      <c r="AC191" s="36" t="n"/>
      <c r="AD191" s="36" t="n"/>
      <c r="AE191" s="36" t="n"/>
      <c r="AF191" s="36" t="n"/>
      <c r="AG191" s="36" t="n"/>
      <c r="AH191" s="36" t="n"/>
      <c r="AI191" s="36" t="n"/>
      <c r="AJ191" s="36" t="n"/>
      <c r="AK191" s="36" t="n"/>
      <c r="AL191" s="36" t="n"/>
      <c r="AM191" s="36" t="n"/>
      <c r="AN191" s="36" t="n"/>
      <c r="AO191" s="36" t="n"/>
      <c r="AP191" s="36" t="n"/>
      <c r="AQ191" s="36" t="n"/>
      <c r="AR191" s="36" t="n"/>
      <c r="AS191" s="36" t="n"/>
      <c r="AT191" s="36" t="n"/>
      <c r="AU191" s="36" t="n"/>
      <c r="AV191" s="36" t="n"/>
      <c r="AW191" s="36" t="n"/>
      <c r="AX191" s="35" t="n"/>
    </row>
    <row r="192" ht="15" customHeight="1" s="452" thickBot="1">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c r="AA192" s="36" t="n"/>
      <c r="AB192" s="36" t="n"/>
      <c r="AC192" s="36" t="n"/>
      <c r="AD192" s="36" t="n"/>
      <c r="AE192" s="36" t="n"/>
      <c r="AF192" s="36" t="n"/>
      <c r="AG192" s="36" t="n"/>
      <c r="AH192" s="36" t="n"/>
      <c r="AI192" s="36" t="n"/>
      <c r="AJ192" s="36" t="n"/>
      <c r="AK192" s="36" t="n"/>
      <c r="AL192" s="36" t="n"/>
      <c r="AM192" s="36" t="n"/>
      <c r="AN192" s="36" t="n"/>
      <c r="AO192" s="36" t="n"/>
      <c r="AP192" s="36" t="n"/>
      <c r="AQ192" s="36" t="n"/>
      <c r="AR192" s="36" t="n"/>
      <c r="AS192" s="36" t="n"/>
      <c r="AT192" s="36" t="n"/>
      <c r="AU192" s="36" t="n"/>
      <c r="AV192" s="36" t="n"/>
      <c r="AW192" s="36" t="n"/>
      <c r="AX192" s="35" t="n"/>
    </row>
    <row r="193" ht="15" customHeight="1" s="452" thickBot="1">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c r="AA193" s="36" t="n"/>
      <c r="AB193" s="36" t="n"/>
      <c r="AC193" s="36" t="n"/>
      <c r="AD193" s="36" t="n"/>
      <c r="AE193" s="36" t="n"/>
      <c r="AF193" s="36" t="n"/>
      <c r="AG193" s="36" t="n"/>
      <c r="AH193" s="36" t="n"/>
      <c r="AI193" s="36" t="n"/>
      <c r="AJ193" s="36" t="n"/>
      <c r="AK193" s="36" t="n"/>
      <c r="AL193" s="36" t="n"/>
      <c r="AM193" s="36" t="n"/>
      <c r="AN193" s="36" t="n"/>
      <c r="AO193" s="36" t="n"/>
      <c r="AP193" s="36" t="n"/>
      <c r="AQ193" s="36" t="n"/>
      <c r="AR193" s="36" t="n"/>
      <c r="AS193" s="36" t="n"/>
      <c r="AT193" s="36" t="n"/>
      <c r="AU193" s="36" t="n"/>
      <c r="AV193" s="36" t="n"/>
      <c r="AW193" s="36" t="n"/>
      <c r="AX193" s="35" t="n"/>
    </row>
    <row r="194" ht="15" customHeight="1" s="452" thickBot="1">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c r="AA194" s="36" t="n"/>
      <c r="AB194" s="36" t="n"/>
      <c r="AC194" s="36" t="n"/>
      <c r="AD194" s="36" t="n"/>
      <c r="AE194" s="36" t="n"/>
      <c r="AF194" s="36" t="n"/>
      <c r="AG194" s="36" t="n"/>
      <c r="AH194" s="36" t="n"/>
      <c r="AI194" s="36" t="n"/>
      <c r="AJ194" s="36" t="n"/>
      <c r="AK194" s="36" t="n"/>
      <c r="AL194" s="36" t="n"/>
      <c r="AM194" s="36" t="n"/>
      <c r="AN194" s="36" t="n"/>
      <c r="AO194" s="36" t="n"/>
      <c r="AP194" s="36" t="n"/>
      <c r="AQ194" s="36" t="n"/>
      <c r="AR194" s="36" t="n"/>
      <c r="AS194" s="36" t="n"/>
      <c r="AT194" s="36" t="n"/>
      <c r="AU194" s="36" t="n"/>
      <c r="AV194" s="36" t="n"/>
      <c r="AW194" s="36" t="n"/>
      <c r="AX194" s="35" t="n"/>
    </row>
    <row r="195" ht="15" customHeight="1" s="452" thickBot="1">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c r="AA195" s="36" t="n"/>
      <c r="AB195" s="36" t="n"/>
      <c r="AC195" s="36" t="n"/>
      <c r="AD195" s="36" t="n"/>
      <c r="AE195" s="36" t="n"/>
      <c r="AF195" s="36" t="n"/>
      <c r="AG195" s="36" t="n"/>
      <c r="AH195" s="36" t="n"/>
      <c r="AI195" s="36" t="n"/>
      <c r="AJ195" s="36" t="n"/>
      <c r="AK195" s="36" t="n"/>
      <c r="AL195" s="36" t="n"/>
      <c r="AM195" s="36" t="n"/>
      <c r="AN195" s="36" t="n"/>
      <c r="AO195" s="36" t="n"/>
      <c r="AP195" s="36" t="n"/>
      <c r="AQ195" s="36" t="n"/>
      <c r="AR195" s="36" t="n"/>
      <c r="AS195" s="36" t="n"/>
      <c r="AT195" s="36" t="n"/>
      <c r="AU195" s="36" t="n"/>
      <c r="AV195" s="36" t="n"/>
      <c r="AW195" s="36" t="n"/>
      <c r="AX195" s="35" t="n"/>
    </row>
    <row r="196" ht="15" customHeight="1" s="452" thickBot="1">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c r="AA196" s="36" t="n"/>
      <c r="AB196" s="36" t="n"/>
      <c r="AC196" s="36" t="n"/>
      <c r="AD196" s="36" t="n"/>
      <c r="AE196" s="36" t="n"/>
      <c r="AF196" s="36" t="n"/>
      <c r="AG196" s="36" t="n"/>
      <c r="AH196" s="36" t="n"/>
      <c r="AI196" s="36" t="n"/>
      <c r="AJ196" s="36" t="n"/>
      <c r="AK196" s="36" t="n"/>
      <c r="AL196" s="36" t="n"/>
      <c r="AM196" s="36" t="n"/>
      <c r="AN196" s="36" t="n"/>
      <c r="AO196" s="36" t="n"/>
      <c r="AP196" s="36" t="n"/>
      <c r="AQ196" s="36" t="n"/>
      <c r="AR196" s="36" t="n"/>
      <c r="AS196" s="36" t="n"/>
      <c r="AT196" s="36" t="n"/>
      <c r="AU196" s="36" t="n"/>
      <c r="AV196" s="36" t="n"/>
      <c r="AW196" s="36" t="n"/>
      <c r="AX196" s="35" t="n"/>
    </row>
    <row r="197" ht="15" customHeight="1" s="452" thickBot="1">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c r="AA197" s="36" t="n"/>
      <c r="AB197" s="36" t="n"/>
      <c r="AC197" s="36" t="n"/>
      <c r="AD197" s="36" t="n"/>
      <c r="AE197" s="36" t="n"/>
      <c r="AF197" s="36" t="n"/>
      <c r="AG197" s="36" t="n"/>
      <c r="AH197" s="36" t="n"/>
      <c r="AI197" s="36" t="n"/>
      <c r="AJ197" s="36" t="n"/>
      <c r="AK197" s="36" t="n"/>
      <c r="AL197" s="36" t="n"/>
      <c r="AM197" s="36" t="n"/>
      <c r="AN197" s="36" t="n"/>
      <c r="AO197" s="36" t="n"/>
      <c r="AP197" s="36" t="n"/>
      <c r="AQ197" s="36" t="n"/>
      <c r="AR197" s="36" t="n"/>
      <c r="AS197" s="36" t="n"/>
      <c r="AT197" s="36" t="n"/>
      <c r="AU197" s="36" t="n"/>
      <c r="AV197" s="36" t="n"/>
      <c r="AW197" s="36" t="n"/>
      <c r="AX197" s="35" t="n"/>
    </row>
    <row r="198" ht="15" customHeight="1" s="452" thickBot="1">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c r="AA198" s="36" t="n"/>
      <c r="AB198" s="36" t="n"/>
      <c r="AC198" s="36" t="n"/>
      <c r="AD198" s="36" t="n"/>
      <c r="AE198" s="36" t="n"/>
      <c r="AF198" s="36" t="n"/>
      <c r="AG198" s="36" t="n"/>
      <c r="AH198" s="36" t="n"/>
      <c r="AI198" s="36" t="n"/>
      <c r="AJ198" s="36" t="n"/>
      <c r="AK198" s="36" t="n"/>
      <c r="AL198" s="36" t="n"/>
      <c r="AM198" s="36" t="n"/>
      <c r="AN198" s="36" t="n"/>
      <c r="AO198" s="36" t="n"/>
      <c r="AP198" s="36" t="n"/>
      <c r="AQ198" s="36" t="n"/>
      <c r="AR198" s="36" t="n"/>
      <c r="AS198" s="36" t="n"/>
      <c r="AT198" s="36" t="n"/>
      <c r="AU198" s="36" t="n"/>
      <c r="AV198" s="36" t="n"/>
      <c r="AW198" s="36" t="n"/>
      <c r="AX198" s="35" t="n"/>
    </row>
    <row r="199" ht="15" customHeight="1" s="452" thickBot="1">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c r="AA199" s="36" t="n"/>
      <c r="AB199" s="36" t="n"/>
      <c r="AC199" s="36" t="n"/>
      <c r="AD199" s="36" t="n"/>
      <c r="AE199" s="36" t="n"/>
      <c r="AF199" s="36" t="n"/>
      <c r="AG199" s="36" t="n"/>
      <c r="AH199" s="36" t="n"/>
      <c r="AI199" s="36" t="n"/>
      <c r="AJ199" s="36" t="n"/>
      <c r="AK199" s="36" t="n"/>
      <c r="AL199" s="36" t="n"/>
      <c r="AM199" s="36" t="n"/>
      <c r="AN199" s="36" t="n"/>
      <c r="AO199" s="36" t="n"/>
      <c r="AP199" s="36" t="n"/>
      <c r="AQ199" s="36" t="n"/>
      <c r="AR199" s="36" t="n"/>
      <c r="AS199" s="36" t="n"/>
      <c r="AT199" s="36" t="n"/>
      <c r="AU199" s="36" t="n"/>
      <c r="AV199" s="36" t="n"/>
      <c r="AW199" s="36" t="n"/>
      <c r="AX199" s="35" t="n"/>
    </row>
    <row r="200" ht="15" customHeight="1" s="452" thickBot="1">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c r="AA200" s="36" t="n"/>
      <c r="AB200" s="36" t="n"/>
      <c r="AC200" s="36" t="n"/>
      <c r="AD200" s="36" t="n"/>
      <c r="AE200" s="36" t="n"/>
      <c r="AF200" s="36" t="n"/>
      <c r="AG200" s="36" t="n"/>
      <c r="AH200" s="36" t="n"/>
      <c r="AI200" s="36" t="n"/>
      <c r="AJ200" s="36" t="n"/>
      <c r="AK200" s="36" t="n"/>
      <c r="AL200" s="36" t="n"/>
      <c r="AM200" s="36" t="n"/>
      <c r="AN200" s="36" t="n"/>
      <c r="AO200" s="36" t="n"/>
      <c r="AP200" s="36" t="n"/>
      <c r="AQ200" s="36" t="n"/>
      <c r="AR200" s="36" t="n"/>
      <c r="AS200" s="36" t="n"/>
      <c r="AT200" s="36" t="n"/>
      <c r="AU200" s="36" t="n"/>
      <c r="AV200" s="36" t="n"/>
      <c r="AW200" s="36" t="n"/>
      <c r="AX200" s="35" t="n"/>
    </row>
    <row r="201" ht="15" customHeight="1" s="452" thickBot="1">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c r="AA201" s="36" t="n"/>
      <c r="AB201" s="36" t="n"/>
      <c r="AC201" s="36" t="n"/>
      <c r="AD201" s="36" t="n"/>
      <c r="AE201" s="36" t="n"/>
      <c r="AF201" s="36" t="n"/>
      <c r="AG201" s="36" t="n"/>
      <c r="AH201" s="36" t="n"/>
      <c r="AI201" s="36" t="n"/>
      <c r="AJ201" s="36" t="n"/>
      <c r="AK201" s="36" t="n"/>
      <c r="AL201" s="36" t="n"/>
      <c r="AM201" s="36" t="n"/>
      <c r="AN201" s="36" t="n"/>
      <c r="AO201" s="36" t="n"/>
      <c r="AP201" s="36" t="n"/>
      <c r="AQ201" s="36" t="n"/>
      <c r="AR201" s="36" t="n"/>
      <c r="AS201" s="36" t="n"/>
      <c r="AT201" s="36" t="n"/>
      <c r="AU201" s="36" t="n"/>
      <c r="AV201" s="36" t="n"/>
      <c r="AW201" s="36" t="n"/>
      <c r="AX201" s="35" t="n"/>
    </row>
    <row r="202" ht="15" customHeight="1" s="452" thickBot="1">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c r="AA202" s="36" t="n"/>
      <c r="AB202" s="36" t="n"/>
      <c r="AC202" s="36" t="n"/>
      <c r="AD202" s="36" t="n"/>
      <c r="AE202" s="36" t="n"/>
      <c r="AF202" s="36" t="n"/>
      <c r="AG202" s="36" t="n"/>
      <c r="AH202" s="36" t="n"/>
      <c r="AI202" s="36" t="n"/>
      <c r="AJ202" s="36" t="n"/>
      <c r="AK202" s="36" t="n"/>
      <c r="AL202" s="36" t="n"/>
      <c r="AM202" s="36" t="n"/>
      <c r="AN202" s="36" t="n"/>
      <c r="AO202" s="36" t="n"/>
      <c r="AP202" s="36" t="n"/>
      <c r="AQ202" s="36" t="n"/>
      <c r="AR202" s="36" t="n"/>
      <c r="AS202" s="36" t="n"/>
      <c r="AT202" s="36" t="n"/>
      <c r="AU202" s="36" t="n"/>
      <c r="AV202" s="36" t="n"/>
      <c r="AW202" s="36" t="n"/>
      <c r="AX202" s="35" t="n"/>
    </row>
    <row r="203" ht="15" customHeight="1" s="452" thickBot="1">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c r="AA203" s="36" t="n"/>
      <c r="AB203" s="36" t="n"/>
      <c r="AC203" s="36" t="n"/>
      <c r="AD203" s="36" t="n"/>
      <c r="AE203" s="36" t="n"/>
      <c r="AF203" s="36" t="n"/>
      <c r="AG203" s="36" t="n"/>
      <c r="AH203" s="36" t="n"/>
      <c r="AI203" s="36" t="n"/>
      <c r="AJ203" s="36" t="n"/>
      <c r="AK203" s="36" t="n"/>
      <c r="AL203" s="36" t="n"/>
      <c r="AM203" s="36" t="n"/>
      <c r="AN203" s="36" t="n"/>
      <c r="AO203" s="36" t="n"/>
      <c r="AP203" s="36" t="n"/>
      <c r="AQ203" s="36" t="n"/>
      <c r="AR203" s="36" t="n"/>
      <c r="AS203" s="36" t="n"/>
      <c r="AT203" s="36" t="n"/>
      <c r="AU203" s="36" t="n"/>
      <c r="AV203" s="36" t="n"/>
      <c r="AW203" s="36" t="n"/>
      <c r="AX203" s="35" t="n"/>
    </row>
    <row r="204" ht="15" customHeight="1" s="452" thickBot="1">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c r="AA204" s="36" t="n"/>
      <c r="AB204" s="36" t="n"/>
      <c r="AC204" s="36" t="n"/>
      <c r="AD204" s="36" t="n"/>
      <c r="AE204" s="36" t="n"/>
      <c r="AF204" s="36" t="n"/>
      <c r="AG204" s="36" t="n"/>
      <c r="AH204" s="36" t="n"/>
      <c r="AI204" s="36" t="n"/>
      <c r="AJ204" s="36" t="n"/>
      <c r="AK204" s="36" t="n"/>
      <c r="AL204" s="36" t="n"/>
      <c r="AM204" s="36" t="n"/>
      <c r="AN204" s="36" t="n"/>
      <c r="AO204" s="36" t="n"/>
      <c r="AP204" s="36" t="n"/>
      <c r="AQ204" s="36" t="n"/>
      <c r="AR204" s="36" t="n"/>
      <c r="AS204" s="36" t="n"/>
      <c r="AT204" s="36" t="n"/>
      <c r="AU204" s="36" t="n"/>
      <c r="AV204" s="36" t="n"/>
      <c r="AW204" s="36" t="n"/>
      <c r="AX204" s="35" t="n"/>
    </row>
    <row r="205" ht="15" customHeight="1" s="452" thickBot="1">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c r="AA205" s="36" t="n"/>
      <c r="AB205" s="36" t="n"/>
      <c r="AC205" s="36" t="n"/>
      <c r="AD205" s="36" t="n"/>
      <c r="AE205" s="36" t="n"/>
      <c r="AF205" s="36" t="n"/>
      <c r="AG205" s="36" t="n"/>
      <c r="AH205" s="36" t="n"/>
      <c r="AI205" s="36" t="n"/>
      <c r="AJ205" s="36" t="n"/>
      <c r="AK205" s="36" t="n"/>
      <c r="AL205" s="36" t="n"/>
      <c r="AM205" s="36" t="n"/>
      <c r="AN205" s="36" t="n"/>
      <c r="AO205" s="36" t="n"/>
      <c r="AP205" s="36" t="n"/>
      <c r="AQ205" s="36" t="n"/>
      <c r="AR205" s="36" t="n"/>
      <c r="AS205" s="36" t="n"/>
      <c r="AT205" s="36" t="n"/>
      <c r="AU205" s="36" t="n"/>
      <c r="AV205" s="36" t="n"/>
      <c r="AW205" s="36" t="n"/>
      <c r="AX205" s="35" t="n"/>
    </row>
    <row r="206" ht="15" customHeight="1" s="452" thickBot="1">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c r="AA206" s="36" t="n"/>
      <c r="AB206" s="36" t="n"/>
      <c r="AC206" s="36" t="n"/>
      <c r="AD206" s="36" t="n"/>
      <c r="AE206" s="36" t="n"/>
      <c r="AF206" s="36" t="n"/>
      <c r="AG206" s="36" t="n"/>
      <c r="AH206" s="36" t="n"/>
      <c r="AI206" s="36" t="n"/>
      <c r="AJ206" s="36" t="n"/>
      <c r="AK206" s="36" t="n"/>
      <c r="AL206" s="36" t="n"/>
      <c r="AM206" s="36" t="n"/>
      <c r="AN206" s="36" t="n"/>
      <c r="AO206" s="36" t="n"/>
      <c r="AP206" s="36" t="n"/>
      <c r="AQ206" s="36" t="n"/>
      <c r="AR206" s="36" t="n"/>
      <c r="AS206" s="36" t="n"/>
      <c r="AT206" s="36" t="n"/>
      <c r="AU206" s="36" t="n"/>
      <c r="AV206" s="36" t="n"/>
      <c r="AW206" s="36" t="n"/>
      <c r="AX206" s="35" t="n"/>
    </row>
    <row r="207" ht="15" customHeight="1" s="452" thickBot="1">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c r="AA207" s="36" t="n"/>
      <c r="AB207" s="36" t="n"/>
      <c r="AC207" s="36" t="n"/>
      <c r="AD207" s="36" t="n"/>
      <c r="AE207" s="36" t="n"/>
      <c r="AF207" s="36" t="n"/>
      <c r="AG207" s="36" t="n"/>
      <c r="AH207" s="36" t="n"/>
      <c r="AI207" s="36" t="n"/>
      <c r="AJ207" s="36" t="n"/>
      <c r="AK207" s="36" t="n"/>
      <c r="AL207" s="36" t="n"/>
      <c r="AM207" s="36" t="n"/>
      <c r="AN207" s="36" t="n"/>
      <c r="AO207" s="36" t="n"/>
      <c r="AP207" s="36" t="n"/>
      <c r="AQ207" s="36" t="n"/>
      <c r="AR207" s="36" t="n"/>
      <c r="AS207" s="36" t="n"/>
      <c r="AT207" s="36" t="n"/>
      <c r="AU207" s="36" t="n"/>
      <c r="AV207" s="36" t="n"/>
      <c r="AW207" s="36" t="n"/>
      <c r="AX207" s="35" t="n"/>
    </row>
    <row r="208" ht="15" customHeight="1" s="452" thickBot="1">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c r="AA208" s="36" t="n"/>
      <c r="AB208" s="36" t="n"/>
      <c r="AC208" s="36" t="n"/>
      <c r="AD208" s="36" t="n"/>
      <c r="AE208" s="36" t="n"/>
      <c r="AF208" s="36" t="n"/>
      <c r="AG208" s="36" t="n"/>
      <c r="AH208" s="36" t="n"/>
      <c r="AI208" s="36" t="n"/>
      <c r="AJ208" s="36" t="n"/>
      <c r="AK208" s="36" t="n"/>
      <c r="AL208" s="36" t="n"/>
      <c r="AM208" s="36" t="n"/>
      <c r="AN208" s="36" t="n"/>
      <c r="AO208" s="36" t="n"/>
      <c r="AP208" s="36" t="n"/>
      <c r="AQ208" s="36" t="n"/>
      <c r="AR208" s="36" t="n"/>
      <c r="AS208" s="36" t="n"/>
      <c r="AT208" s="36" t="n"/>
      <c r="AU208" s="36" t="n"/>
      <c r="AV208" s="36" t="n"/>
      <c r="AW208" s="36" t="n"/>
      <c r="AX208" s="35" t="n"/>
    </row>
    <row r="209" ht="15" customHeight="1" s="452" thickBot="1">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c r="AA209" s="36" t="n"/>
      <c r="AB209" s="36" t="n"/>
      <c r="AC209" s="36" t="n"/>
      <c r="AD209" s="36" t="n"/>
      <c r="AE209" s="36" t="n"/>
      <c r="AF209" s="36" t="n"/>
      <c r="AG209" s="36" t="n"/>
      <c r="AH209" s="36" t="n"/>
      <c r="AI209" s="36" t="n"/>
      <c r="AJ209" s="36" t="n"/>
      <c r="AK209" s="36" t="n"/>
      <c r="AL209" s="36" t="n"/>
      <c r="AM209" s="36" t="n"/>
      <c r="AN209" s="36" t="n"/>
      <c r="AO209" s="36" t="n"/>
      <c r="AP209" s="36" t="n"/>
      <c r="AQ209" s="36" t="n"/>
      <c r="AR209" s="36" t="n"/>
      <c r="AS209" s="36" t="n"/>
      <c r="AT209" s="36" t="n"/>
      <c r="AU209" s="36" t="n"/>
      <c r="AV209" s="36" t="n"/>
      <c r="AW209" s="36" t="n"/>
      <c r="AX209" s="35" t="n"/>
    </row>
    <row r="210" ht="15" customHeight="1" s="452" thickBot="1">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c r="AA210" s="36" t="n"/>
      <c r="AB210" s="36" t="n"/>
      <c r="AC210" s="36" t="n"/>
      <c r="AD210" s="36" t="n"/>
      <c r="AE210" s="36" t="n"/>
      <c r="AF210" s="36" t="n"/>
      <c r="AG210" s="36" t="n"/>
      <c r="AH210" s="36" t="n"/>
      <c r="AI210" s="36" t="n"/>
      <c r="AJ210" s="36" t="n"/>
      <c r="AK210" s="36" t="n"/>
      <c r="AL210" s="36" t="n"/>
      <c r="AM210" s="36" t="n"/>
      <c r="AN210" s="36" t="n"/>
      <c r="AO210" s="36" t="n"/>
      <c r="AP210" s="36" t="n"/>
      <c r="AQ210" s="36" t="n"/>
      <c r="AR210" s="36" t="n"/>
      <c r="AS210" s="36" t="n"/>
      <c r="AT210" s="36" t="n"/>
      <c r="AU210" s="36" t="n"/>
      <c r="AV210" s="36" t="n"/>
      <c r="AW210" s="36" t="n"/>
      <c r="AX210" s="35" t="n"/>
    </row>
    <row r="211" ht="15" customHeight="1" s="452" thickBot="1">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c r="AA211" s="36" t="n"/>
      <c r="AB211" s="36" t="n"/>
      <c r="AC211" s="36" t="n"/>
      <c r="AD211" s="36" t="n"/>
      <c r="AE211" s="36" t="n"/>
      <c r="AF211" s="36" t="n"/>
      <c r="AG211" s="36" t="n"/>
      <c r="AH211" s="36" t="n"/>
      <c r="AI211" s="36" t="n"/>
      <c r="AJ211" s="36" t="n"/>
      <c r="AK211" s="36" t="n"/>
      <c r="AL211" s="36" t="n"/>
      <c r="AM211" s="36" t="n"/>
      <c r="AN211" s="36" t="n"/>
      <c r="AO211" s="36" t="n"/>
      <c r="AP211" s="36" t="n"/>
      <c r="AQ211" s="36" t="n"/>
      <c r="AR211" s="36" t="n"/>
      <c r="AS211" s="36" t="n"/>
      <c r="AT211" s="36" t="n"/>
      <c r="AU211" s="36" t="n"/>
      <c r="AV211" s="36" t="n"/>
      <c r="AW211" s="36" t="n"/>
      <c r="AX211" s="35" t="n"/>
    </row>
    <row r="212" ht="15" customHeight="1" s="452" thickBot="1">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c r="AA212" s="36" t="n"/>
      <c r="AB212" s="36" t="n"/>
      <c r="AC212" s="36" t="n"/>
      <c r="AD212" s="36" t="n"/>
      <c r="AE212" s="36" t="n"/>
      <c r="AF212" s="36" t="n"/>
      <c r="AG212" s="36" t="n"/>
      <c r="AH212" s="36" t="n"/>
      <c r="AI212" s="36" t="n"/>
      <c r="AJ212" s="36" t="n"/>
      <c r="AK212" s="36" t="n"/>
      <c r="AL212" s="36" t="n"/>
      <c r="AM212" s="36" t="n"/>
      <c r="AN212" s="36" t="n"/>
      <c r="AO212" s="36" t="n"/>
      <c r="AP212" s="36" t="n"/>
      <c r="AQ212" s="36" t="n"/>
      <c r="AR212" s="36" t="n"/>
      <c r="AS212" s="36" t="n"/>
      <c r="AT212" s="36" t="n"/>
      <c r="AU212" s="36" t="n"/>
      <c r="AV212" s="36" t="n"/>
      <c r="AW212" s="36" t="n"/>
      <c r="AX212" s="35" t="n"/>
    </row>
    <row r="213" ht="15" customHeight="1" s="452" thickBot="1">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c r="AA213" s="36" t="n"/>
      <c r="AB213" s="36" t="n"/>
      <c r="AC213" s="36" t="n"/>
      <c r="AD213" s="36" t="n"/>
      <c r="AE213" s="36" t="n"/>
      <c r="AF213" s="36" t="n"/>
      <c r="AG213" s="36" t="n"/>
      <c r="AH213" s="36" t="n"/>
      <c r="AI213" s="36" t="n"/>
      <c r="AJ213" s="36" t="n"/>
      <c r="AK213" s="36" t="n"/>
      <c r="AL213" s="36" t="n"/>
      <c r="AM213" s="36" t="n"/>
      <c r="AN213" s="36" t="n"/>
      <c r="AO213" s="36" t="n"/>
      <c r="AP213" s="36" t="n"/>
      <c r="AQ213" s="36" t="n"/>
      <c r="AR213" s="36" t="n"/>
      <c r="AS213" s="36" t="n"/>
      <c r="AT213" s="36" t="n"/>
      <c r="AU213" s="36" t="n"/>
      <c r="AV213" s="36" t="n"/>
      <c r="AW213" s="36" t="n"/>
      <c r="AX213" s="35" t="n"/>
    </row>
    <row r="214" ht="15" customHeight="1" s="452" thickBot="1">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c r="AA214" s="36" t="n"/>
      <c r="AB214" s="36" t="n"/>
      <c r="AC214" s="36" t="n"/>
      <c r="AD214" s="36" t="n"/>
      <c r="AE214" s="36" t="n"/>
      <c r="AF214" s="36" t="n"/>
      <c r="AG214" s="36" t="n"/>
      <c r="AH214" s="36" t="n"/>
      <c r="AI214" s="36" t="n"/>
      <c r="AJ214" s="36" t="n"/>
      <c r="AK214" s="36" t="n"/>
      <c r="AL214" s="36" t="n"/>
      <c r="AM214" s="36" t="n"/>
      <c r="AN214" s="36" t="n"/>
      <c r="AO214" s="36" t="n"/>
      <c r="AP214" s="36" t="n"/>
      <c r="AQ214" s="36" t="n"/>
      <c r="AR214" s="36" t="n"/>
      <c r="AS214" s="36" t="n"/>
      <c r="AT214" s="36" t="n"/>
      <c r="AU214" s="36" t="n"/>
      <c r="AV214" s="36" t="n"/>
      <c r="AW214" s="36" t="n"/>
      <c r="AX214" s="35" t="n"/>
    </row>
    <row r="215" ht="15" customHeight="1" s="452" thickBot="1">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c r="AA215" s="36" t="n"/>
      <c r="AB215" s="36" t="n"/>
      <c r="AC215" s="36" t="n"/>
      <c r="AD215" s="36" t="n"/>
      <c r="AE215" s="36" t="n"/>
      <c r="AF215" s="36" t="n"/>
      <c r="AG215" s="36" t="n"/>
      <c r="AH215" s="36" t="n"/>
      <c r="AI215" s="36" t="n"/>
      <c r="AJ215" s="36" t="n"/>
      <c r="AK215" s="36" t="n"/>
      <c r="AL215" s="36" t="n"/>
      <c r="AM215" s="36" t="n"/>
      <c r="AN215" s="36" t="n"/>
      <c r="AO215" s="36" t="n"/>
      <c r="AP215" s="36" t="n"/>
      <c r="AQ215" s="36" t="n"/>
      <c r="AR215" s="36" t="n"/>
      <c r="AS215" s="36" t="n"/>
      <c r="AT215" s="36" t="n"/>
      <c r="AU215" s="36" t="n"/>
      <c r="AV215" s="36" t="n"/>
      <c r="AW215" s="36" t="n"/>
      <c r="AX215" s="35" t="n"/>
    </row>
    <row r="216" ht="15" customHeight="1" s="452" thickBot="1">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c r="AA216" s="36" t="n"/>
      <c r="AB216" s="36" t="n"/>
      <c r="AC216" s="36" t="n"/>
      <c r="AD216" s="36" t="n"/>
      <c r="AE216" s="36" t="n"/>
      <c r="AF216" s="36" t="n"/>
      <c r="AG216" s="36" t="n"/>
      <c r="AH216" s="36" t="n"/>
      <c r="AI216" s="36" t="n"/>
      <c r="AJ216" s="36" t="n"/>
      <c r="AK216" s="36" t="n"/>
      <c r="AL216" s="36" t="n"/>
      <c r="AM216" s="36" t="n"/>
      <c r="AN216" s="36" t="n"/>
      <c r="AO216" s="36" t="n"/>
      <c r="AP216" s="36" t="n"/>
      <c r="AQ216" s="36" t="n"/>
      <c r="AR216" s="36" t="n"/>
      <c r="AS216" s="36" t="n"/>
      <c r="AT216" s="36" t="n"/>
      <c r="AU216" s="36" t="n"/>
      <c r="AV216" s="36" t="n"/>
      <c r="AW216" s="36" t="n"/>
      <c r="AX216" s="35" t="n"/>
    </row>
    <row r="217" ht="15" customHeight="1" s="452" thickBot="1">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c r="AA217" s="36" t="n"/>
      <c r="AB217" s="36" t="n"/>
      <c r="AC217" s="36" t="n"/>
      <c r="AD217" s="36" t="n"/>
      <c r="AE217" s="36" t="n"/>
      <c r="AF217" s="36" t="n"/>
      <c r="AG217" s="36" t="n"/>
      <c r="AH217" s="36" t="n"/>
      <c r="AI217" s="36" t="n"/>
      <c r="AJ217" s="36" t="n"/>
      <c r="AK217" s="36" t="n"/>
      <c r="AL217" s="36" t="n"/>
      <c r="AM217" s="36" t="n"/>
      <c r="AN217" s="36" t="n"/>
      <c r="AO217" s="36" t="n"/>
      <c r="AP217" s="36" t="n"/>
      <c r="AQ217" s="36" t="n"/>
      <c r="AR217" s="36" t="n"/>
      <c r="AS217" s="36" t="n"/>
      <c r="AT217" s="36" t="n"/>
      <c r="AU217" s="36" t="n"/>
      <c r="AV217" s="36" t="n"/>
      <c r="AW217" s="36" t="n"/>
      <c r="AX217" s="35" t="n"/>
    </row>
    <row r="218" ht="15" customHeight="1" s="452" thickBot="1">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c r="AA218" s="36" t="n"/>
      <c r="AB218" s="36" t="n"/>
      <c r="AC218" s="36" t="n"/>
      <c r="AD218" s="36" t="n"/>
      <c r="AE218" s="36" t="n"/>
      <c r="AF218" s="36" t="n"/>
      <c r="AG218" s="36" t="n"/>
      <c r="AH218" s="36" t="n"/>
      <c r="AI218" s="36" t="n"/>
      <c r="AJ218" s="36" t="n"/>
      <c r="AK218" s="36" t="n"/>
      <c r="AL218" s="36" t="n"/>
      <c r="AM218" s="36" t="n"/>
      <c r="AN218" s="36" t="n"/>
      <c r="AO218" s="36" t="n"/>
      <c r="AP218" s="36" t="n"/>
      <c r="AQ218" s="36" t="n"/>
      <c r="AR218" s="36" t="n"/>
      <c r="AS218" s="36" t="n"/>
      <c r="AT218" s="36" t="n"/>
      <c r="AU218" s="36" t="n"/>
      <c r="AV218" s="36" t="n"/>
      <c r="AW218" s="36" t="n"/>
      <c r="AX218" s="35" t="n"/>
    </row>
    <row r="219" ht="15" customHeight="1" s="452" thickBot="1">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c r="AA219" s="36" t="n"/>
      <c r="AB219" s="36" t="n"/>
      <c r="AC219" s="36" t="n"/>
      <c r="AD219" s="36" t="n"/>
      <c r="AE219" s="36" t="n"/>
      <c r="AF219" s="36" t="n"/>
      <c r="AG219" s="36" t="n"/>
      <c r="AH219" s="36" t="n"/>
      <c r="AI219" s="36" t="n"/>
      <c r="AJ219" s="36" t="n"/>
      <c r="AK219" s="36" t="n"/>
      <c r="AL219" s="36" t="n"/>
      <c r="AM219" s="36" t="n"/>
      <c r="AN219" s="36" t="n"/>
      <c r="AO219" s="36" t="n"/>
      <c r="AP219" s="36" t="n"/>
      <c r="AQ219" s="36" t="n"/>
      <c r="AR219" s="36" t="n"/>
      <c r="AS219" s="36" t="n"/>
      <c r="AT219" s="36" t="n"/>
      <c r="AU219" s="36" t="n"/>
      <c r="AV219" s="36" t="n"/>
      <c r="AW219" s="36" t="n"/>
      <c r="AX219" s="35" t="n"/>
    </row>
    <row r="220" ht="15" customHeight="1" s="452" thickBot="1">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c r="AA220" s="36" t="n"/>
      <c r="AB220" s="36" t="n"/>
      <c r="AC220" s="36" t="n"/>
      <c r="AD220" s="36" t="n"/>
      <c r="AE220" s="36" t="n"/>
      <c r="AF220" s="36" t="n"/>
      <c r="AG220" s="36" t="n"/>
      <c r="AH220" s="36" t="n"/>
      <c r="AI220" s="36" t="n"/>
      <c r="AJ220" s="36" t="n"/>
      <c r="AK220" s="36" t="n"/>
      <c r="AL220" s="36" t="n"/>
      <c r="AM220" s="36" t="n"/>
      <c r="AN220" s="36" t="n"/>
      <c r="AO220" s="36" t="n"/>
      <c r="AP220" s="36" t="n"/>
      <c r="AQ220" s="36" t="n"/>
      <c r="AR220" s="36" t="n"/>
      <c r="AS220" s="36" t="n"/>
      <c r="AT220" s="36" t="n"/>
      <c r="AU220" s="36" t="n"/>
      <c r="AV220" s="36" t="n"/>
      <c r="AW220" s="36" t="n"/>
      <c r="AX220" s="35" t="n"/>
    </row>
    <row r="221" ht="15" customHeight="1" s="452" thickBot="1">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c r="AA221" s="36" t="n"/>
      <c r="AB221" s="36" t="n"/>
      <c r="AC221" s="36" t="n"/>
      <c r="AD221" s="36" t="n"/>
      <c r="AE221" s="36" t="n"/>
      <c r="AF221" s="36" t="n"/>
      <c r="AG221" s="36" t="n"/>
      <c r="AH221" s="36" t="n"/>
      <c r="AI221" s="36" t="n"/>
      <c r="AJ221" s="36" t="n"/>
      <c r="AK221" s="36" t="n"/>
      <c r="AL221" s="36" t="n"/>
      <c r="AM221" s="36" t="n"/>
      <c r="AN221" s="36" t="n"/>
      <c r="AO221" s="36" t="n"/>
      <c r="AP221" s="36" t="n"/>
      <c r="AQ221" s="36" t="n"/>
      <c r="AR221" s="36" t="n"/>
      <c r="AS221" s="36" t="n"/>
      <c r="AT221" s="36" t="n"/>
      <c r="AU221" s="36" t="n"/>
      <c r="AV221" s="36" t="n"/>
      <c r="AW221" s="36" t="n"/>
      <c r="AX221" s="35" t="n"/>
    </row>
    <row r="222" ht="15" customHeight="1" s="452" thickBot="1">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c r="AA222" s="36" t="n"/>
      <c r="AB222" s="36" t="n"/>
      <c r="AC222" s="36" t="n"/>
      <c r="AD222" s="36" t="n"/>
      <c r="AE222" s="36" t="n"/>
      <c r="AF222" s="36" t="n"/>
      <c r="AG222" s="36" t="n"/>
      <c r="AH222" s="36" t="n"/>
      <c r="AI222" s="36" t="n"/>
      <c r="AJ222" s="36" t="n"/>
      <c r="AK222" s="36" t="n"/>
      <c r="AL222" s="36" t="n"/>
      <c r="AM222" s="36" t="n"/>
      <c r="AN222" s="36" t="n"/>
      <c r="AO222" s="36" t="n"/>
      <c r="AP222" s="36" t="n"/>
      <c r="AQ222" s="36" t="n"/>
      <c r="AR222" s="36" t="n"/>
      <c r="AS222" s="36" t="n"/>
      <c r="AT222" s="36" t="n"/>
      <c r="AU222" s="36" t="n"/>
      <c r="AV222" s="36" t="n"/>
      <c r="AW222" s="36" t="n"/>
      <c r="AX222" s="35" t="n"/>
    </row>
    <row r="223" ht="15" customHeight="1" s="452" thickBot="1">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c r="AA223" s="36" t="n"/>
      <c r="AB223" s="36" t="n"/>
      <c r="AC223" s="36" t="n"/>
      <c r="AD223" s="36" t="n"/>
      <c r="AE223" s="36" t="n"/>
      <c r="AF223" s="36" t="n"/>
      <c r="AG223" s="36" t="n"/>
      <c r="AH223" s="36" t="n"/>
      <c r="AI223" s="36" t="n"/>
      <c r="AJ223" s="36" t="n"/>
      <c r="AK223" s="36" t="n"/>
      <c r="AL223" s="36" t="n"/>
      <c r="AM223" s="36" t="n"/>
      <c r="AN223" s="36" t="n"/>
      <c r="AO223" s="36" t="n"/>
      <c r="AP223" s="36" t="n"/>
      <c r="AQ223" s="36" t="n"/>
      <c r="AR223" s="36" t="n"/>
      <c r="AS223" s="36" t="n"/>
      <c r="AT223" s="36" t="n"/>
      <c r="AU223" s="36" t="n"/>
      <c r="AV223" s="36" t="n"/>
      <c r="AW223" s="36" t="n"/>
      <c r="AX223" s="35" t="n"/>
    </row>
    <row r="224" ht="15" customHeight="1" s="452" thickBot="1">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c r="AA224" s="36" t="n"/>
      <c r="AB224" s="36" t="n"/>
      <c r="AC224" s="36" t="n"/>
      <c r="AD224" s="36" t="n"/>
      <c r="AE224" s="36" t="n"/>
      <c r="AF224" s="36" t="n"/>
      <c r="AG224" s="36" t="n"/>
      <c r="AH224" s="36" t="n"/>
      <c r="AI224" s="36" t="n"/>
      <c r="AJ224" s="36" t="n"/>
      <c r="AK224" s="36" t="n"/>
      <c r="AL224" s="36" t="n"/>
      <c r="AM224" s="36" t="n"/>
      <c r="AN224" s="36" t="n"/>
      <c r="AO224" s="36" t="n"/>
      <c r="AP224" s="36" t="n"/>
      <c r="AQ224" s="36" t="n"/>
      <c r="AR224" s="36" t="n"/>
      <c r="AS224" s="36" t="n"/>
      <c r="AT224" s="36" t="n"/>
      <c r="AU224" s="36" t="n"/>
      <c r="AV224" s="36" t="n"/>
      <c r="AW224" s="36" t="n"/>
      <c r="AX224" s="35" t="n"/>
    </row>
    <row r="225" ht="15" customHeight="1" s="452" thickBot="1">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c r="AA225" s="36" t="n"/>
      <c r="AB225" s="36" t="n"/>
      <c r="AC225" s="36" t="n"/>
      <c r="AD225" s="36" t="n"/>
      <c r="AE225" s="36" t="n"/>
      <c r="AF225" s="36" t="n"/>
      <c r="AG225" s="36" t="n"/>
      <c r="AH225" s="36" t="n"/>
      <c r="AI225" s="36" t="n"/>
      <c r="AJ225" s="36" t="n"/>
      <c r="AK225" s="36" t="n"/>
      <c r="AL225" s="36" t="n"/>
      <c r="AM225" s="36" t="n"/>
      <c r="AN225" s="36" t="n"/>
      <c r="AO225" s="36" t="n"/>
      <c r="AP225" s="36" t="n"/>
      <c r="AQ225" s="36" t="n"/>
      <c r="AR225" s="36" t="n"/>
      <c r="AS225" s="36" t="n"/>
      <c r="AT225" s="36" t="n"/>
      <c r="AU225" s="36" t="n"/>
      <c r="AV225" s="36" t="n"/>
      <c r="AW225" s="36" t="n"/>
      <c r="AX225" s="35" t="n"/>
    </row>
    <row r="226" ht="15" customHeight="1" s="452" thickBot="1">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c r="AA226" s="36" t="n"/>
      <c r="AB226" s="36" t="n"/>
      <c r="AC226" s="36" t="n"/>
      <c r="AD226" s="36" t="n"/>
      <c r="AE226" s="36" t="n"/>
      <c r="AF226" s="36" t="n"/>
      <c r="AG226" s="36" t="n"/>
      <c r="AH226" s="36" t="n"/>
      <c r="AI226" s="36" t="n"/>
      <c r="AJ226" s="36" t="n"/>
      <c r="AK226" s="36" t="n"/>
      <c r="AL226" s="36" t="n"/>
      <c r="AM226" s="36" t="n"/>
      <c r="AN226" s="36" t="n"/>
      <c r="AO226" s="36" t="n"/>
      <c r="AP226" s="36" t="n"/>
      <c r="AQ226" s="36" t="n"/>
      <c r="AR226" s="36" t="n"/>
      <c r="AS226" s="36" t="n"/>
      <c r="AT226" s="36" t="n"/>
      <c r="AU226" s="36" t="n"/>
      <c r="AV226" s="36" t="n"/>
      <c r="AW226" s="36" t="n"/>
      <c r="AX226" s="35" t="n"/>
    </row>
    <row r="227" ht="15" customHeight="1" s="452" thickBot="1">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c r="AA227" s="36" t="n"/>
      <c r="AB227" s="36" t="n"/>
      <c r="AC227" s="36" t="n"/>
      <c r="AD227" s="36" t="n"/>
      <c r="AE227" s="36" t="n"/>
      <c r="AF227" s="36" t="n"/>
      <c r="AG227" s="36" t="n"/>
      <c r="AH227" s="36" t="n"/>
      <c r="AI227" s="36" t="n"/>
      <c r="AJ227" s="36" t="n"/>
      <c r="AK227" s="36" t="n"/>
      <c r="AL227" s="36" t="n"/>
      <c r="AM227" s="36" t="n"/>
      <c r="AN227" s="36" t="n"/>
      <c r="AO227" s="36" t="n"/>
      <c r="AP227" s="36" t="n"/>
      <c r="AQ227" s="36" t="n"/>
      <c r="AR227" s="36" t="n"/>
      <c r="AS227" s="36" t="n"/>
      <c r="AT227" s="36" t="n"/>
      <c r="AU227" s="36" t="n"/>
      <c r="AV227" s="36" t="n"/>
      <c r="AW227" s="36" t="n"/>
      <c r="AX227" s="35" t="n"/>
    </row>
    <row r="228" ht="15" customHeight="1" s="452" thickBot="1">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c r="AA228" s="36" t="n"/>
      <c r="AB228" s="36" t="n"/>
      <c r="AC228" s="36" t="n"/>
      <c r="AD228" s="36" t="n"/>
      <c r="AE228" s="36" t="n"/>
      <c r="AF228" s="36" t="n"/>
      <c r="AG228" s="36" t="n"/>
      <c r="AH228" s="36" t="n"/>
      <c r="AI228" s="36" t="n"/>
      <c r="AJ228" s="36" t="n"/>
      <c r="AK228" s="36" t="n"/>
      <c r="AL228" s="36" t="n"/>
      <c r="AM228" s="36" t="n"/>
      <c r="AN228" s="36" t="n"/>
      <c r="AO228" s="36" t="n"/>
      <c r="AP228" s="36" t="n"/>
      <c r="AQ228" s="36" t="n"/>
      <c r="AR228" s="36" t="n"/>
      <c r="AS228" s="36" t="n"/>
      <c r="AT228" s="36" t="n"/>
      <c r="AU228" s="36" t="n"/>
      <c r="AV228" s="36" t="n"/>
      <c r="AW228" s="36" t="n"/>
      <c r="AX228" s="35" t="n"/>
    </row>
    <row r="229" ht="15" customHeight="1" s="452" thickBot="1">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c r="AA229" s="36" t="n"/>
      <c r="AB229" s="36" t="n"/>
      <c r="AC229" s="36" t="n"/>
      <c r="AD229" s="36" t="n"/>
      <c r="AE229" s="36" t="n"/>
      <c r="AF229" s="36" t="n"/>
      <c r="AG229" s="36" t="n"/>
      <c r="AH229" s="36" t="n"/>
      <c r="AI229" s="36" t="n"/>
      <c r="AJ229" s="36" t="n"/>
      <c r="AK229" s="36" t="n"/>
      <c r="AL229" s="36" t="n"/>
      <c r="AM229" s="36" t="n"/>
      <c r="AN229" s="36" t="n"/>
      <c r="AO229" s="36" t="n"/>
      <c r="AP229" s="36" t="n"/>
      <c r="AQ229" s="36" t="n"/>
      <c r="AR229" s="36" t="n"/>
      <c r="AS229" s="36" t="n"/>
      <c r="AT229" s="36" t="n"/>
      <c r="AU229" s="36" t="n"/>
      <c r="AV229" s="36" t="n"/>
      <c r="AW229" s="36" t="n"/>
      <c r="AX229" s="35" t="n"/>
    </row>
    <row r="230" ht="15" customHeight="1" s="452" thickBot="1">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c r="AA230" s="36" t="n"/>
      <c r="AB230" s="36" t="n"/>
      <c r="AC230" s="36" t="n"/>
      <c r="AD230" s="36" t="n"/>
      <c r="AE230" s="36" t="n"/>
      <c r="AF230" s="36" t="n"/>
      <c r="AG230" s="36" t="n"/>
      <c r="AH230" s="36" t="n"/>
      <c r="AI230" s="36" t="n"/>
      <c r="AJ230" s="36" t="n"/>
      <c r="AK230" s="36" t="n"/>
      <c r="AL230" s="36" t="n"/>
      <c r="AM230" s="36" t="n"/>
      <c r="AN230" s="36" t="n"/>
      <c r="AO230" s="36" t="n"/>
      <c r="AP230" s="36" t="n"/>
      <c r="AQ230" s="36" t="n"/>
      <c r="AR230" s="36" t="n"/>
      <c r="AS230" s="36" t="n"/>
      <c r="AT230" s="36" t="n"/>
      <c r="AU230" s="36" t="n"/>
      <c r="AV230" s="36" t="n"/>
      <c r="AW230" s="36" t="n"/>
      <c r="AX230" s="35" t="n"/>
    </row>
    <row r="231" ht="15" customHeight="1" s="452" thickBot="1">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c r="AA231" s="36" t="n"/>
      <c r="AB231" s="36" t="n"/>
      <c r="AC231" s="36" t="n"/>
      <c r="AD231" s="36" t="n"/>
      <c r="AE231" s="36" t="n"/>
      <c r="AF231" s="36" t="n"/>
      <c r="AG231" s="36" t="n"/>
      <c r="AH231" s="36" t="n"/>
      <c r="AI231" s="36" t="n"/>
      <c r="AJ231" s="36" t="n"/>
      <c r="AK231" s="36" t="n"/>
      <c r="AL231" s="36" t="n"/>
      <c r="AM231" s="36" t="n"/>
      <c r="AN231" s="36" t="n"/>
      <c r="AO231" s="36" t="n"/>
      <c r="AP231" s="36" t="n"/>
      <c r="AQ231" s="36" t="n"/>
      <c r="AR231" s="36" t="n"/>
      <c r="AS231" s="36" t="n"/>
      <c r="AT231" s="36" t="n"/>
      <c r="AU231" s="36" t="n"/>
      <c r="AV231" s="36" t="n"/>
      <c r="AW231" s="36" t="n"/>
      <c r="AX231" s="35" t="n"/>
    </row>
    <row r="232" ht="15" customHeight="1" s="452" thickBot="1">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c r="AA232" s="36" t="n"/>
      <c r="AB232" s="36" t="n"/>
      <c r="AC232" s="36" t="n"/>
      <c r="AD232" s="36" t="n"/>
      <c r="AE232" s="36" t="n"/>
      <c r="AF232" s="36" t="n"/>
      <c r="AG232" s="36" t="n"/>
      <c r="AH232" s="36" t="n"/>
      <c r="AI232" s="36" t="n"/>
      <c r="AJ232" s="36" t="n"/>
      <c r="AK232" s="36" t="n"/>
      <c r="AL232" s="36" t="n"/>
      <c r="AM232" s="36" t="n"/>
      <c r="AN232" s="36" t="n"/>
      <c r="AO232" s="36" t="n"/>
      <c r="AP232" s="36" t="n"/>
      <c r="AQ232" s="36" t="n"/>
      <c r="AR232" s="36" t="n"/>
      <c r="AS232" s="36" t="n"/>
      <c r="AT232" s="36" t="n"/>
      <c r="AU232" s="36" t="n"/>
      <c r="AV232" s="36" t="n"/>
      <c r="AW232" s="36" t="n"/>
      <c r="AX232" s="35" t="n"/>
    </row>
    <row r="233" ht="15" customHeight="1" s="452" thickBot="1">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c r="AA233" s="36" t="n"/>
      <c r="AB233" s="36" t="n"/>
      <c r="AC233" s="36" t="n"/>
      <c r="AD233" s="36" t="n"/>
      <c r="AE233" s="36" t="n"/>
      <c r="AF233" s="36" t="n"/>
      <c r="AG233" s="36" t="n"/>
      <c r="AH233" s="36" t="n"/>
      <c r="AI233" s="36" t="n"/>
      <c r="AJ233" s="36" t="n"/>
      <c r="AK233" s="36" t="n"/>
      <c r="AL233" s="36" t="n"/>
      <c r="AM233" s="36" t="n"/>
      <c r="AN233" s="36" t="n"/>
      <c r="AO233" s="36" t="n"/>
      <c r="AP233" s="36" t="n"/>
      <c r="AQ233" s="36" t="n"/>
      <c r="AR233" s="36" t="n"/>
      <c r="AS233" s="36" t="n"/>
      <c r="AT233" s="36" t="n"/>
      <c r="AU233" s="36" t="n"/>
      <c r="AV233" s="36" t="n"/>
      <c r="AW233" s="36" t="n"/>
      <c r="AX233" s="35" t="n"/>
    </row>
    <row r="234" ht="15" customHeight="1" s="452" thickBot="1">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c r="AA234" s="36" t="n"/>
      <c r="AB234" s="36" t="n"/>
      <c r="AC234" s="36" t="n"/>
      <c r="AD234" s="36" t="n"/>
      <c r="AE234" s="36" t="n"/>
      <c r="AF234" s="36" t="n"/>
      <c r="AG234" s="36" t="n"/>
      <c r="AH234" s="36" t="n"/>
      <c r="AI234" s="36" t="n"/>
      <c r="AJ234" s="36" t="n"/>
      <c r="AK234" s="36" t="n"/>
      <c r="AL234" s="36" t="n"/>
      <c r="AM234" s="36" t="n"/>
      <c r="AN234" s="36" t="n"/>
      <c r="AO234" s="36" t="n"/>
      <c r="AP234" s="36" t="n"/>
      <c r="AQ234" s="36" t="n"/>
      <c r="AR234" s="36" t="n"/>
      <c r="AS234" s="36" t="n"/>
      <c r="AT234" s="36" t="n"/>
      <c r="AU234" s="36" t="n"/>
      <c r="AV234" s="36" t="n"/>
      <c r="AW234" s="36" t="n"/>
      <c r="AX234" s="35" t="n"/>
    </row>
    <row r="235" ht="15" customHeight="1" s="452" thickBot="1">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c r="AA235" s="36" t="n"/>
      <c r="AB235" s="36" t="n"/>
      <c r="AC235" s="36" t="n"/>
      <c r="AD235" s="36" t="n"/>
      <c r="AE235" s="36" t="n"/>
      <c r="AF235" s="36" t="n"/>
      <c r="AG235" s="36" t="n"/>
      <c r="AH235" s="36" t="n"/>
      <c r="AI235" s="36" t="n"/>
      <c r="AJ235" s="36" t="n"/>
      <c r="AK235" s="36" t="n"/>
      <c r="AL235" s="36" t="n"/>
      <c r="AM235" s="36" t="n"/>
      <c r="AN235" s="36" t="n"/>
      <c r="AO235" s="36" t="n"/>
      <c r="AP235" s="36" t="n"/>
      <c r="AQ235" s="36" t="n"/>
      <c r="AR235" s="36" t="n"/>
      <c r="AS235" s="36" t="n"/>
      <c r="AT235" s="36" t="n"/>
      <c r="AU235" s="36" t="n"/>
      <c r="AV235" s="36" t="n"/>
      <c r="AW235" s="36" t="n"/>
      <c r="AX235" s="35" t="n"/>
    </row>
    <row r="236" ht="15" customHeight="1" s="452" thickBot="1">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c r="AA236" s="36" t="n"/>
      <c r="AB236" s="36" t="n"/>
      <c r="AC236" s="36" t="n"/>
      <c r="AD236" s="36" t="n"/>
      <c r="AE236" s="36" t="n"/>
      <c r="AF236" s="36" t="n"/>
      <c r="AG236" s="36" t="n"/>
      <c r="AH236" s="36" t="n"/>
      <c r="AI236" s="36" t="n"/>
      <c r="AJ236" s="36" t="n"/>
      <c r="AK236" s="36" t="n"/>
      <c r="AL236" s="36" t="n"/>
      <c r="AM236" s="36" t="n"/>
      <c r="AN236" s="36" t="n"/>
      <c r="AO236" s="36" t="n"/>
      <c r="AP236" s="36" t="n"/>
      <c r="AQ236" s="36" t="n"/>
      <c r="AR236" s="36" t="n"/>
      <c r="AS236" s="36" t="n"/>
      <c r="AT236" s="36" t="n"/>
      <c r="AU236" s="36" t="n"/>
      <c r="AV236" s="36" t="n"/>
      <c r="AW236" s="36" t="n"/>
      <c r="AX236" s="35" t="n"/>
    </row>
    <row r="237" ht="15" customHeight="1" s="452" thickBot="1">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c r="AA237" s="36" t="n"/>
      <c r="AB237" s="36" t="n"/>
      <c r="AC237" s="36" t="n"/>
      <c r="AD237" s="36" t="n"/>
      <c r="AE237" s="36" t="n"/>
      <c r="AF237" s="36" t="n"/>
      <c r="AG237" s="36" t="n"/>
      <c r="AH237" s="36" t="n"/>
      <c r="AI237" s="36" t="n"/>
      <c r="AJ237" s="36" t="n"/>
      <c r="AK237" s="36" t="n"/>
      <c r="AL237" s="36" t="n"/>
      <c r="AM237" s="36" t="n"/>
      <c r="AN237" s="36" t="n"/>
      <c r="AO237" s="36" t="n"/>
      <c r="AP237" s="36" t="n"/>
      <c r="AQ237" s="36" t="n"/>
      <c r="AR237" s="36" t="n"/>
      <c r="AS237" s="36" t="n"/>
      <c r="AT237" s="36" t="n"/>
      <c r="AU237" s="36" t="n"/>
      <c r="AV237" s="36" t="n"/>
      <c r="AW237" s="36" t="n"/>
      <c r="AX237" s="35" t="n"/>
    </row>
    <row r="238" ht="15" customHeight="1" s="452" thickBot="1">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c r="AA238" s="36" t="n"/>
      <c r="AB238" s="36" t="n"/>
      <c r="AC238" s="36" t="n"/>
      <c r="AD238" s="36" t="n"/>
      <c r="AE238" s="36" t="n"/>
      <c r="AF238" s="36" t="n"/>
      <c r="AG238" s="36" t="n"/>
      <c r="AH238" s="36" t="n"/>
      <c r="AI238" s="36" t="n"/>
      <c r="AJ238" s="36" t="n"/>
      <c r="AK238" s="36" t="n"/>
      <c r="AL238" s="36" t="n"/>
      <c r="AM238" s="36" t="n"/>
      <c r="AN238" s="36" t="n"/>
      <c r="AO238" s="36" t="n"/>
      <c r="AP238" s="36" t="n"/>
      <c r="AQ238" s="36" t="n"/>
      <c r="AR238" s="36" t="n"/>
      <c r="AS238" s="36" t="n"/>
      <c r="AT238" s="36" t="n"/>
      <c r="AU238" s="36" t="n"/>
      <c r="AV238" s="36" t="n"/>
      <c r="AW238" s="36" t="n"/>
      <c r="AX238" s="35" t="n"/>
    </row>
    <row r="239" ht="15" customHeight="1" s="452" thickBot="1">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c r="AA239" s="36" t="n"/>
      <c r="AB239" s="36" t="n"/>
      <c r="AC239" s="36" t="n"/>
      <c r="AD239" s="36" t="n"/>
      <c r="AE239" s="36" t="n"/>
      <c r="AF239" s="36" t="n"/>
      <c r="AG239" s="36" t="n"/>
      <c r="AH239" s="36" t="n"/>
      <c r="AI239" s="36" t="n"/>
      <c r="AJ239" s="36" t="n"/>
      <c r="AK239" s="36" t="n"/>
      <c r="AL239" s="36" t="n"/>
      <c r="AM239" s="36" t="n"/>
      <c r="AN239" s="36" t="n"/>
      <c r="AO239" s="36" t="n"/>
      <c r="AP239" s="36" t="n"/>
      <c r="AQ239" s="36" t="n"/>
      <c r="AR239" s="36" t="n"/>
      <c r="AS239" s="36" t="n"/>
      <c r="AT239" s="36" t="n"/>
      <c r="AU239" s="36" t="n"/>
      <c r="AV239" s="36" t="n"/>
      <c r="AW239" s="36" t="n"/>
      <c r="AX239" s="35" t="n"/>
    </row>
    <row r="240" ht="15" customHeight="1" s="452" thickBot="1">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c r="AA240" s="36" t="n"/>
      <c r="AB240" s="36" t="n"/>
      <c r="AC240" s="36" t="n"/>
      <c r="AD240" s="36" t="n"/>
      <c r="AE240" s="36" t="n"/>
      <c r="AF240" s="36" t="n"/>
      <c r="AG240" s="36" t="n"/>
      <c r="AH240" s="36" t="n"/>
      <c r="AI240" s="36" t="n"/>
      <c r="AJ240" s="36" t="n"/>
      <c r="AK240" s="36" t="n"/>
      <c r="AL240" s="36" t="n"/>
      <c r="AM240" s="36" t="n"/>
      <c r="AN240" s="36" t="n"/>
      <c r="AO240" s="36" t="n"/>
      <c r="AP240" s="36" t="n"/>
      <c r="AQ240" s="36" t="n"/>
      <c r="AR240" s="36" t="n"/>
      <c r="AS240" s="36" t="n"/>
      <c r="AT240" s="36" t="n"/>
      <c r="AU240" s="36" t="n"/>
      <c r="AV240" s="36" t="n"/>
      <c r="AW240" s="36" t="n"/>
      <c r="AX240" s="35" t="n"/>
    </row>
    <row r="241" ht="15" customHeight="1" s="452" thickBot="1">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c r="AA241" s="36" t="n"/>
      <c r="AB241" s="36" t="n"/>
      <c r="AC241" s="36" t="n"/>
      <c r="AD241" s="36" t="n"/>
      <c r="AE241" s="36" t="n"/>
      <c r="AF241" s="36" t="n"/>
      <c r="AG241" s="36" t="n"/>
      <c r="AH241" s="36" t="n"/>
      <c r="AI241" s="36" t="n"/>
      <c r="AJ241" s="36" t="n"/>
      <c r="AK241" s="36" t="n"/>
      <c r="AL241" s="36" t="n"/>
      <c r="AM241" s="36" t="n"/>
      <c r="AN241" s="36" t="n"/>
      <c r="AO241" s="36" t="n"/>
      <c r="AP241" s="36" t="n"/>
      <c r="AQ241" s="36" t="n"/>
      <c r="AR241" s="36" t="n"/>
      <c r="AS241" s="36" t="n"/>
      <c r="AT241" s="36" t="n"/>
      <c r="AU241" s="36" t="n"/>
      <c r="AV241" s="36" t="n"/>
      <c r="AW241" s="36" t="n"/>
      <c r="AX241" s="35" t="n"/>
    </row>
    <row r="242" ht="15" customHeight="1" s="452" thickBot="1">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c r="AA242" s="36" t="n"/>
      <c r="AB242" s="36" t="n"/>
      <c r="AC242" s="36" t="n"/>
      <c r="AD242" s="36" t="n"/>
      <c r="AE242" s="36" t="n"/>
      <c r="AF242" s="36" t="n"/>
      <c r="AG242" s="36" t="n"/>
      <c r="AH242" s="36" t="n"/>
      <c r="AI242" s="36" t="n"/>
      <c r="AJ242" s="36" t="n"/>
      <c r="AK242" s="36" t="n"/>
      <c r="AL242" s="36" t="n"/>
      <c r="AM242" s="36" t="n"/>
      <c r="AN242" s="36" t="n"/>
      <c r="AO242" s="36" t="n"/>
      <c r="AP242" s="36" t="n"/>
      <c r="AQ242" s="36" t="n"/>
      <c r="AR242" s="36" t="n"/>
      <c r="AS242" s="36" t="n"/>
      <c r="AT242" s="36" t="n"/>
      <c r="AU242" s="36" t="n"/>
      <c r="AV242" s="36" t="n"/>
      <c r="AW242" s="36" t="n"/>
      <c r="AX242" s="35" t="n"/>
    </row>
    <row r="243" ht="15" customHeight="1" s="452" thickBot="1">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c r="AA243" s="36" t="n"/>
      <c r="AB243" s="36" t="n"/>
      <c r="AC243" s="36" t="n"/>
      <c r="AD243" s="36" t="n"/>
      <c r="AE243" s="36" t="n"/>
      <c r="AF243" s="36" t="n"/>
      <c r="AG243" s="36" t="n"/>
      <c r="AH243" s="36" t="n"/>
      <c r="AI243" s="36" t="n"/>
      <c r="AJ243" s="36" t="n"/>
      <c r="AK243" s="36" t="n"/>
      <c r="AL243" s="36" t="n"/>
      <c r="AM243" s="36" t="n"/>
      <c r="AN243" s="36" t="n"/>
      <c r="AO243" s="36" t="n"/>
      <c r="AP243" s="36" t="n"/>
      <c r="AQ243" s="36" t="n"/>
      <c r="AR243" s="36" t="n"/>
      <c r="AS243" s="36" t="n"/>
      <c r="AT243" s="36" t="n"/>
      <c r="AU243" s="36" t="n"/>
      <c r="AV243" s="36" t="n"/>
      <c r="AW243" s="36" t="n"/>
      <c r="AX243" s="35" t="n"/>
    </row>
    <row r="244" ht="15" customHeight="1" s="452" thickBot="1">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c r="AA244" s="36" t="n"/>
      <c r="AB244" s="36" t="n"/>
      <c r="AC244" s="36" t="n"/>
      <c r="AD244" s="36" t="n"/>
      <c r="AE244" s="36" t="n"/>
      <c r="AF244" s="36" t="n"/>
      <c r="AG244" s="36" t="n"/>
      <c r="AH244" s="36" t="n"/>
      <c r="AI244" s="36" t="n"/>
      <c r="AJ244" s="36" t="n"/>
      <c r="AK244" s="36" t="n"/>
      <c r="AL244" s="36" t="n"/>
      <c r="AM244" s="36" t="n"/>
      <c r="AN244" s="36" t="n"/>
      <c r="AO244" s="36" t="n"/>
      <c r="AP244" s="36" t="n"/>
      <c r="AQ244" s="36" t="n"/>
      <c r="AR244" s="36" t="n"/>
      <c r="AS244" s="36" t="n"/>
      <c r="AT244" s="36" t="n"/>
      <c r="AU244" s="36" t="n"/>
      <c r="AV244" s="36" t="n"/>
      <c r="AW244" s="36" t="n"/>
      <c r="AX244" s="35" t="n"/>
    </row>
    <row r="245" ht="15" customHeight="1" s="452" thickBot="1">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c r="AA245" s="36" t="n"/>
      <c r="AB245" s="36" t="n"/>
      <c r="AC245" s="36" t="n"/>
      <c r="AD245" s="36" t="n"/>
      <c r="AE245" s="36" t="n"/>
      <c r="AF245" s="36" t="n"/>
      <c r="AG245" s="36" t="n"/>
      <c r="AH245" s="36" t="n"/>
      <c r="AI245" s="36" t="n"/>
      <c r="AJ245" s="36" t="n"/>
      <c r="AK245" s="36" t="n"/>
      <c r="AL245" s="36" t="n"/>
      <c r="AM245" s="36" t="n"/>
      <c r="AN245" s="36" t="n"/>
      <c r="AO245" s="36" t="n"/>
      <c r="AP245" s="36" t="n"/>
      <c r="AQ245" s="36" t="n"/>
      <c r="AR245" s="36" t="n"/>
      <c r="AS245" s="36" t="n"/>
      <c r="AT245" s="36" t="n"/>
      <c r="AU245" s="36" t="n"/>
      <c r="AV245" s="36" t="n"/>
      <c r="AW245" s="36" t="n"/>
      <c r="AX245" s="35" t="n"/>
    </row>
    <row r="246" ht="15" customHeight="1" s="452" thickBot="1">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c r="AA246" s="36" t="n"/>
      <c r="AB246" s="36" t="n"/>
      <c r="AC246" s="36" t="n"/>
      <c r="AD246" s="36" t="n"/>
      <c r="AE246" s="36" t="n"/>
      <c r="AF246" s="36" t="n"/>
      <c r="AG246" s="36" t="n"/>
      <c r="AH246" s="36" t="n"/>
      <c r="AI246" s="36" t="n"/>
      <c r="AJ246" s="36" t="n"/>
      <c r="AK246" s="36" t="n"/>
      <c r="AL246" s="36" t="n"/>
      <c r="AM246" s="36" t="n"/>
      <c r="AN246" s="36" t="n"/>
      <c r="AO246" s="36" t="n"/>
      <c r="AP246" s="36" t="n"/>
      <c r="AQ246" s="36" t="n"/>
      <c r="AR246" s="36" t="n"/>
      <c r="AS246" s="36" t="n"/>
      <c r="AT246" s="36" t="n"/>
      <c r="AU246" s="36" t="n"/>
      <c r="AV246" s="36" t="n"/>
      <c r="AW246" s="36" t="n"/>
      <c r="AX246" s="35" t="n"/>
    </row>
    <row r="247" ht="15" customHeight="1" s="452" thickBot="1">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c r="AA247" s="36" t="n"/>
      <c r="AB247" s="36" t="n"/>
      <c r="AC247" s="36" t="n"/>
      <c r="AD247" s="36" t="n"/>
      <c r="AE247" s="36" t="n"/>
      <c r="AF247" s="36" t="n"/>
      <c r="AG247" s="36" t="n"/>
      <c r="AH247" s="36" t="n"/>
      <c r="AI247" s="36" t="n"/>
      <c r="AJ247" s="36" t="n"/>
      <c r="AK247" s="36" t="n"/>
      <c r="AL247" s="36" t="n"/>
      <c r="AM247" s="36" t="n"/>
      <c r="AN247" s="36" t="n"/>
      <c r="AO247" s="36" t="n"/>
      <c r="AP247" s="36" t="n"/>
      <c r="AQ247" s="36" t="n"/>
      <c r="AR247" s="36" t="n"/>
      <c r="AS247" s="36" t="n"/>
      <c r="AT247" s="36" t="n"/>
      <c r="AU247" s="36" t="n"/>
      <c r="AV247" s="36" t="n"/>
      <c r="AW247" s="36" t="n"/>
      <c r="AX247" s="35" t="n"/>
    </row>
    <row r="248" ht="15" customHeight="1" s="452" thickBot="1">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c r="AA248" s="36" t="n"/>
      <c r="AB248" s="36" t="n"/>
      <c r="AC248" s="36" t="n"/>
      <c r="AD248" s="36" t="n"/>
      <c r="AE248" s="36" t="n"/>
      <c r="AF248" s="36" t="n"/>
      <c r="AG248" s="36" t="n"/>
      <c r="AH248" s="36" t="n"/>
      <c r="AI248" s="36" t="n"/>
      <c r="AJ248" s="36" t="n"/>
      <c r="AK248" s="36" t="n"/>
      <c r="AL248" s="36" t="n"/>
      <c r="AM248" s="36" t="n"/>
      <c r="AN248" s="36" t="n"/>
      <c r="AO248" s="36" t="n"/>
      <c r="AP248" s="36" t="n"/>
      <c r="AQ248" s="36" t="n"/>
      <c r="AR248" s="36" t="n"/>
      <c r="AS248" s="36" t="n"/>
      <c r="AT248" s="36" t="n"/>
      <c r="AU248" s="36" t="n"/>
      <c r="AV248" s="36" t="n"/>
      <c r="AW248" s="36" t="n"/>
      <c r="AX248" s="35" t="n"/>
    </row>
    <row r="249" ht="15" customHeight="1" s="452" thickBot="1">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c r="AA249" s="36" t="n"/>
      <c r="AB249" s="36" t="n"/>
      <c r="AC249" s="36" t="n"/>
      <c r="AD249" s="36" t="n"/>
      <c r="AE249" s="36" t="n"/>
      <c r="AF249" s="36" t="n"/>
      <c r="AG249" s="36" t="n"/>
      <c r="AH249" s="36" t="n"/>
      <c r="AI249" s="36" t="n"/>
      <c r="AJ249" s="36" t="n"/>
      <c r="AK249" s="36" t="n"/>
      <c r="AL249" s="36" t="n"/>
      <c r="AM249" s="36" t="n"/>
      <c r="AN249" s="36" t="n"/>
      <c r="AO249" s="36" t="n"/>
      <c r="AP249" s="36" t="n"/>
      <c r="AQ249" s="36" t="n"/>
      <c r="AR249" s="36" t="n"/>
      <c r="AS249" s="36" t="n"/>
      <c r="AT249" s="36" t="n"/>
      <c r="AU249" s="36" t="n"/>
      <c r="AV249" s="36" t="n"/>
      <c r="AW249" s="36" t="n"/>
      <c r="AX249" s="35" t="n"/>
    </row>
    <row r="250" ht="15" customHeight="1" s="452" thickBot="1">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c r="AA250" s="36" t="n"/>
      <c r="AB250" s="36" t="n"/>
      <c r="AC250" s="36" t="n"/>
      <c r="AD250" s="36" t="n"/>
      <c r="AE250" s="36" t="n"/>
      <c r="AF250" s="36" t="n"/>
      <c r="AG250" s="36" t="n"/>
      <c r="AH250" s="36" t="n"/>
      <c r="AI250" s="36" t="n"/>
      <c r="AJ250" s="36" t="n"/>
      <c r="AK250" s="36" t="n"/>
      <c r="AL250" s="36" t="n"/>
      <c r="AM250" s="36" t="n"/>
      <c r="AN250" s="36" t="n"/>
      <c r="AO250" s="36" t="n"/>
      <c r="AP250" s="36" t="n"/>
      <c r="AQ250" s="36" t="n"/>
      <c r="AR250" s="36" t="n"/>
      <c r="AS250" s="36" t="n"/>
      <c r="AT250" s="36" t="n"/>
      <c r="AU250" s="36" t="n"/>
      <c r="AV250" s="36" t="n"/>
      <c r="AW250" s="36" t="n"/>
      <c r="AX250" s="35" t="n"/>
    </row>
    <row r="251" ht="15" customHeight="1" s="452" thickBot="1">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c r="AA251" s="36" t="n"/>
      <c r="AB251" s="36" t="n"/>
      <c r="AC251" s="36" t="n"/>
      <c r="AD251" s="36" t="n"/>
      <c r="AE251" s="36" t="n"/>
      <c r="AF251" s="36" t="n"/>
      <c r="AG251" s="36" t="n"/>
      <c r="AH251" s="36" t="n"/>
      <c r="AI251" s="36" t="n"/>
      <c r="AJ251" s="36" t="n"/>
      <c r="AK251" s="36" t="n"/>
      <c r="AL251" s="36" t="n"/>
      <c r="AM251" s="36" t="n"/>
      <c r="AN251" s="36" t="n"/>
      <c r="AO251" s="36" t="n"/>
      <c r="AP251" s="36" t="n"/>
      <c r="AQ251" s="36" t="n"/>
      <c r="AR251" s="36" t="n"/>
      <c r="AS251" s="36" t="n"/>
      <c r="AT251" s="36" t="n"/>
      <c r="AU251" s="36" t="n"/>
      <c r="AV251" s="36" t="n"/>
      <c r="AW251" s="36" t="n"/>
      <c r="AX251" s="35" t="n"/>
    </row>
    <row r="252" ht="15" customHeight="1" s="452" thickBot="1">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c r="AA252" s="36" t="n"/>
      <c r="AB252" s="36" t="n"/>
      <c r="AC252" s="36" t="n"/>
      <c r="AD252" s="36" t="n"/>
      <c r="AE252" s="36" t="n"/>
      <c r="AF252" s="36" t="n"/>
      <c r="AG252" s="36" t="n"/>
      <c r="AH252" s="36" t="n"/>
      <c r="AI252" s="36" t="n"/>
      <c r="AJ252" s="36" t="n"/>
      <c r="AK252" s="36" t="n"/>
      <c r="AL252" s="36" t="n"/>
      <c r="AM252" s="36" t="n"/>
      <c r="AN252" s="36" t="n"/>
      <c r="AO252" s="36" t="n"/>
      <c r="AP252" s="36" t="n"/>
      <c r="AQ252" s="36" t="n"/>
      <c r="AR252" s="36" t="n"/>
      <c r="AS252" s="36" t="n"/>
      <c r="AT252" s="36" t="n"/>
      <c r="AU252" s="36" t="n"/>
      <c r="AV252" s="36" t="n"/>
      <c r="AW252" s="36" t="n"/>
      <c r="AX252" s="35" t="n"/>
    </row>
    <row r="253" ht="15" customHeight="1" s="452" thickBot="1">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c r="AA253" s="36" t="n"/>
      <c r="AB253" s="36" t="n"/>
      <c r="AC253" s="36" t="n"/>
      <c r="AD253" s="36" t="n"/>
      <c r="AE253" s="36" t="n"/>
      <c r="AF253" s="36" t="n"/>
      <c r="AG253" s="36" t="n"/>
      <c r="AH253" s="36" t="n"/>
      <c r="AI253" s="36" t="n"/>
      <c r="AJ253" s="36" t="n"/>
      <c r="AK253" s="36" t="n"/>
      <c r="AL253" s="36" t="n"/>
      <c r="AM253" s="36" t="n"/>
      <c r="AN253" s="36" t="n"/>
      <c r="AO253" s="36" t="n"/>
      <c r="AP253" s="36" t="n"/>
      <c r="AQ253" s="36" t="n"/>
      <c r="AR253" s="36" t="n"/>
      <c r="AS253" s="36" t="n"/>
      <c r="AT253" s="36" t="n"/>
      <c r="AU253" s="36" t="n"/>
      <c r="AV253" s="36" t="n"/>
      <c r="AW253" s="36" t="n"/>
      <c r="AX253" s="35" t="n"/>
    </row>
    <row r="254" ht="15" customHeight="1" s="452" thickBot="1">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c r="AA254" s="36" t="n"/>
      <c r="AB254" s="36" t="n"/>
      <c r="AC254" s="36" t="n"/>
      <c r="AD254" s="36" t="n"/>
      <c r="AE254" s="36" t="n"/>
      <c r="AF254" s="36" t="n"/>
      <c r="AG254" s="36" t="n"/>
      <c r="AH254" s="36" t="n"/>
      <c r="AI254" s="36" t="n"/>
      <c r="AJ254" s="36" t="n"/>
      <c r="AK254" s="36" t="n"/>
      <c r="AL254" s="36" t="n"/>
      <c r="AM254" s="36" t="n"/>
      <c r="AN254" s="36" t="n"/>
      <c r="AO254" s="36" t="n"/>
      <c r="AP254" s="36" t="n"/>
      <c r="AQ254" s="36" t="n"/>
      <c r="AR254" s="36" t="n"/>
      <c r="AS254" s="36" t="n"/>
      <c r="AT254" s="36" t="n"/>
      <c r="AU254" s="36" t="n"/>
      <c r="AV254" s="36" t="n"/>
      <c r="AW254" s="36" t="n"/>
      <c r="AX254" s="35" t="n"/>
    </row>
    <row r="255" ht="15" customHeight="1" s="452" thickBot="1">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c r="AA255" s="36" t="n"/>
      <c r="AB255" s="36" t="n"/>
      <c r="AC255" s="36" t="n"/>
      <c r="AD255" s="36" t="n"/>
      <c r="AE255" s="36" t="n"/>
      <c r="AF255" s="36" t="n"/>
      <c r="AG255" s="36" t="n"/>
      <c r="AH255" s="36" t="n"/>
      <c r="AI255" s="36" t="n"/>
      <c r="AJ255" s="36" t="n"/>
      <c r="AK255" s="36" t="n"/>
      <c r="AL255" s="36" t="n"/>
      <c r="AM255" s="36" t="n"/>
      <c r="AN255" s="36" t="n"/>
      <c r="AO255" s="36" t="n"/>
      <c r="AP255" s="36" t="n"/>
      <c r="AQ255" s="36" t="n"/>
      <c r="AR255" s="36" t="n"/>
      <c r="AS255" s="36" t="n"/>
      <c r="AT255" s="36" t="n"/>
      <c r="AU255" s="36" t="n"/>
      <c r="AV255" s="36" t="n"/>
      <c r="AW255" s="36" t="n"/>
      <c r="AX255" s="35" t="n"/>
    </row>
    <row r="256" ht="15" customHeight="1" s="452" thickBot="1">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c r="AA256" s="36" t="n"/>
      <c r="AB256" s="36" t="n"/>
      <c r="AC256" s="36" t="n"/>
      <c r="AD256" s="36" t="n"/>
      <c r="AE256" s="36" t="n"/>
      <c r="AF256" s="36" t="n"/>
      <c r="AG256" s="36" t="n"/>
      <c r="AH256" s="36" t="n"/>
      <c r="AI256" s="36" t="n"/>
      <c r="AJ256" s="36" t="n"/>
      <c r="AK256" s="36" t="n"/>
      <c r="AL256" s="36" t="n"/>
      <c r="AM256" s="36" t="n"/>
      <c r="AN256" s="36" t="n"/>
      <c r="AO256" s="36" t="n"/>
      <c r="AP256" s="36" t="n"/>
      <c r="AQ256" s="36" t="n"/>
      <c r="AR256" s="36" t="n"/>
      <c r="AS256" s="36" t="n"/>
      <c r="AT256" s="36" t="n"/>
      <c r="AU256" s="36" t="n"/>
      <c r="AV256" s="36" t="n"/>
      <c r="AW256" s="36" t="n"/>
      <c r="AX256" s="35" t="n"/>
    </row>
    <row r="257" ht="15" customHeight="1" s="452" thickBot="1">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c r="AA257" s="36" t="n"/>
      <c r="AB257" s="36" t="n"/>
      <c r="AC257" s="36" t="n"/>
      <c r="AD257" s="36" t="n"/>
      <c r="AE257" s="36" t="n"/>
      <c r="AF257" s="36" t="n"/>
      <c r="AG257" s="36" t="n"/>
      <c r="AH257" s="36" t="n"/>
      <c r="AI257" s="36" t="n"/>
      <c r="AJ257" s="36" t="n"/>
      <c r="AK257" s="36" t="n"/>
      <c r="AL257" s="36" t="n"/>
      <c r="AM257" s="36" t="n"/>
      <c r="AN257" s="36" t="n"/>
      <c r="AO257" s="36" t="n"/>
      <c r="AP257" s="36" t="n"/>
      <c r="AQ257" s="36" t="n"/>
      <c r="AR257" s="36" t="n"/>
      <c r="AS257" s="36" t="n"/>
      <c r="AT257" s="36" t="n"/>
      <c r="AU257" s="36" t="n"/>
      <c r="AV257" s="36" t="n"/>
      <c r="AW257" s="36" t="n"/>
      <c r="AX257" s="35" t="n"/>
    </row>
    <row r="258" ht="15" customHeight="1" s="452" thickBot="1">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c r="AA258" s="36" t="n"/>
      <c r="AB258" s="36" t="n"/>
      <c r="AC258" s="36" t="n"/>
      <c r="AD258" s="36" t="n"/>
      <c r="AE258" s="36" t="n"/>
      <c r="AF258" s="36" t="n"/>
      <c r="AG258" s="36" t="n"/>
      <c r="AH258" s="36" t="n"/>
      <c r="AI258" s="36" t="n"/>
      <c r="AJ258" s="36" t="n"/>
      <c r="AK258" s="36" t="n"/>
      <c r="AL258" s="36" t="n"/>
      <c r="AM258" s="36" t="n"/>
      <c r="AN258" s="36" t="n"/>
      <c r="AO258" s="36" t="n"/>
      <c r="AP258" s="36" t="n"/>
      <c r="AQ258" s="36" t="n"/>
      <c r="AR258" s="36" t="n"/>
      <c r="AS258" s="36" t="n"/>
      <c r="AT258" s="36" t="n"/>
      <c r="AU258" s="36" t="n"/>
      <c r="AV258" s="36" t="n"/>
      <c r="AW258" s="36" t="n"/>
      <c r="AX258" s="35" t="n"/>
    </row>
    <row r="259" ht="15" customHeight="1" s="452" thickBot="1">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c r="AA259" s="36" t="n"/>
      <c r="AB259" s="36" t="n"/>
      <c r="AC259" s="36" t="n"/>
      <c r="AD259" s="36" t="n"/>
      <c r="AE259" s="36" t="n"/>
      <c r="AF259" s="36" t="n"/>
      <c r="AG259" s="36" t="n"/>
      <c r="AH259" s="36" t="n"/>
      <c r="AI259" s="36" t="n"/>
      <c r="AJ259" s="36" t="n"/>
      <c r="AK259" s="36" t="n"/>
      <c r="AL259" s="36" t="n"/>
      <c r="AM259" s="36" t="n"/>
      <c r="AN259" s="36" t="n"/>
      <c r="AO259" s="36" t="n"/>
      <c r="AP259" s="36" t="n"/>
      <c r="AQ259" s="36" t="n"/>
      <c r="AR259" s="36" t="n"/>
      <c r="AS259" s="36" t="n"/>
      <c r="AT259" s="36" t="n"/>
      <c r="AU259" s="36" t="n"/>
      <c r="AV259" s="36" t="n"/>
      <c r="AW259" s="36" t="n"/>
      <c r="AX259" s="35" t="n"/>
    </row>
    <row r="260" ht="15" customHeight="1" s="452" thickBot="1">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c r="AA260" s="36" t="n"/>
      <c r="AB260" s="36" t="n"/>
      <c r="AC260" s="36" t="n"/>
      <c r="AD260" s="36" t="n"/>
      <c r="AE260" s="36" t="n"/>
      <c r="AF260" s="36" t="n"/>
      <c r="AG260" s="36" t="n"/>
      <c r="AH260" s="36" t="n"/>
      <c r="AI260" s="36" t="n"/>
      <c r="AJ260" s="36" t="n"/>
      <c r="AK260" s="36" t="n"/>
      <c r="AL260" s="36" t="n"/>
      <c r="AM260" s="36" t="n"/>
      <c r="AN260" s="36" t="n"/>
      <c r="AO260" s="36" t="n"/>
      <c r="AP260" s="36" t="n"/>
      <c r="AQ260" s="36" t="n"/>
      <c r="AR260" s="36" t="n"/>
      <c r="AS260" s="36" t="n"/>
      <c r="AT260" s="36" t="n"/>
      <c r="AU260" s="36" t="n"/>
      <c r="AV260" s="36" t="n"/>
      <c r="AW260" s="36" t="n"/>
      <c r="AX260" s="35" t="n"/>
    </row>
    <row r="261" ht="15" customHeight="1" s="452" thickBot="1">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c r="AA261" s="36" t="n"/>
      <c r="AB261" s="36" t="n"/>
      <c r="AC261" s="36" t="n"/>
      <c r="AD261" s="36" t="n"/>
      <c r="AE261" s="36" t="n"/>
      <c r="AF261" s="36" t="n"/>
      <c r="AG261" s="36" t="n"/>
      <c r="AH261" s="36" t="n"/>
      <c r="AI261" s="36" t="n"/>
      <c r="AJ261" s="36" t="n"/>
      <c r="AK261" s="36" t="n"/>
      <c r="AL261" s="36" t="n"/>
      <c r="AM261" s="36" t="n"/>
      <c r="AN261" s="36" t="n"/>
      <c r="AO261" s="36" t="n"/>
      <c r="AP261" s="36" t="n"/>
      <c r="AQ261" s="36" t="n"/>
      <c r="AR261" s="36" t="n"/>
      <c r="AS261" s="36" t="n"/>
      <c r="AT261" s="36" t="n"/>
      <c r="AU261" s="36" t="n"/>
      <c r="AV261" s="36" t="n"/>
      <c r="AW261" s="36" t="n"/>
      <c r="AX261" s="35" t="n"/>
    </row>
    <row r="262" ht="15" customHeight="1" s="452" thickBot="1">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c r="AA262" s="36" t="n"/>
      <c r="AB262" s="36" t="n"/>
      <c r="AC262" s="36" t="n"/>
      <c r="AD262" s="36" t="n"/>
      <c r="AE262" s="36" t="n"/>
      <c r="AF262" s="36" t="n"/>
      <c r="AG262" s="36" t="n"/>
      <c r="AH262" s="36" t="n"/>
      <c r="AI262" s="36" t="n"/>
      <c r="AJ262" s="36" t="n"/>
      <c r="AK262" s="36" t="n"/>
      <c r="AL262" s="36" t="n"/>
      <c r="AM262" s="36" t="n"/>
      <c r="AN262" s="36" t="n"/>
      <c r="AO262" s="36" t="n"/>
      <c r="AP262" s="36" t="n"/>
      <c r="AQ262" s="36" t="n"/>
      <c r="AR262" s="36" t="n"/>
      <c r="AS262" s="36" t="n"/>
      <c r="AT262" s="36" t="n"/>
      <c r="AU262" s="36" t="n"/>
      <c r="AV262" s="36" t="n"/>
      <c r="AW262" s="36" t="n"/>
      <c r="AX262" s="35" t="n"/>
    </row>
    <row r="263" ht="15" customHeight="1" s="452" thickBot="1">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c r="AA263" s="36" t="n"/>
      <c r="AB263" s="36" t="n"/>
      <c r="AC263" s="36" t="n"/>
      <c r="AD263" s="36" t="n"/>
      <c r="AE263" s="36" t="n"/>
      <c r="AF263" s="36" t="n"/>
      <c r="AG263" s="36" t="n"/>
      <c r="AH263" s="36" t="n"/>
      <c r="AI263" s="36" t="n"/>
      <c r="AJ263" s="36" t="n"/>
      <c r="AK263" s="36" t="n"/>
      <c r="AL263" s="36" t="n"/>
      <c r="AM263" s="36" t="n"/>
      <c r="AN263" s="36" t="n"/>
      <c r="AO263" s="36" t="n"/>
      <c r="AP263" s="36" t="n"/>
      <c r="AQ263" s="36" t="n"/>
      <c r="AR263" s="36" t="n"/>
      <c r="AS263" s="36" t="n"/>
      <c r="AT263" s="36" t="n"/>
      <c r="AU263" s="36" t="n"/>
      <c r="AV263" s="36" t="n"/>
      <c r="AW263" s="36" t="n"/>
      <c r="AX263" s="35" t="n"/>
    </row>
    <row r="264" ht="15" customHeight="1" s="452" thickBot="1">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c r="AA264" s="36" t="n"/>
      <c r="AB264" s="36" t="n"/>
      <c r="AC264" s="36" t="n"/>
      <c r="AD264" s="36" t="n"/>
      <c r="AE264" s="36" t="n"/>
      <c r="AF264" s="36" t="n"/>
      <c r="AG264" s="36" t="n"/>
      <c r="AH264" s="36" t="n"/>
      <c r="AI264" s="36" t="n"/>
      <c r="AJ264" s="36" t="n"/>
      <c r="AK264" s="36" t="n"/>
      <c r="AL264" s="36" t="n"/>
      <c r="AM264" s="36" t="n"/>
      <c r="AN264" s="36" t="n"/>
      <c r="AO264" s="36" t="n"/>
      <c r="AP264" s="36" t="n"/>
      <c r="AQ264" s="36" t="n"/>
      <c r="AR264" s="36" t="n"/>
      <c r="AS264" s="36" t="n"/>
      <c r="AT264" s="36" t="n"/>
      <c r="AU264" s="36" t="n"/>
      <c r="AV264" s="36" t="n"/>
      <c r="AW264" s="36" t="n"/>
      <c r="AX264" s="35" t="n"/>
    </row>
    <row r="265" ht="15" customHeight="1" s="452" thickBot="1">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c r="AA265" s="36" t="n"/>
      <c r="AB265" s="36" t="n"/>
      <c r="AC265" s="36" t="n"/>
      <c r="AD265" s="36" t="n"/>
      <c r="AE265" s="36" t="n"/>
      <c r="AF265" s="36" t="n"/>
      <c r="AG265" s="36" t="n"/>
      <c r="AH265" s="36" t="n"/>
      <c r="AI265" s="36" t="n"/>
      <c r="AJ265" s="36" t="n"/>
      <c r="AK265" s="36" t="n"/>
      <c r="AL265" s="36" t="n"/>
      <c r="AM265" s="36" t="n"/>
      <c r="AN265" s="36" t="n"/>
      <c r="AO265" s="36" t="n"/>
      <c r="AP265" s="36" t="n"/>
      <c r="AQ265" s="36" t="n"/>
      <c r="AR265" s="36" t="n"/>
      <c r="AS265" s="36" t="n"/>
      <c r="AT265" s="36" t="n"/>
      <c r="AU265" s="36" t="n"/>
      <c r="AV265" s="36" t="n"/>
      <c r="AW265" s="36" t="n"/>
      <c r="AX265" s="35" t="n"/>
    </row>
    <row r="266" ht="15" customHeight="1" s="452" thickBot="1">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c r="AA266" s="36" t="n"/>
      <c r="AB266" s="36" t="n"/>
      <c r="AC266" s="36" t="n"/>
      <c r="AD266" s="36" t="n"/>
      <c r="AE266" s="36" t="n"/>
      <c r="AF266" s="36" t="n"/>
      <c r="AG266" s="36" t="n"/>
      <c r="AH266" s="36" t="n"/>
      <c r="AI266" s="36" t="n"/>
      <c r="AJ266" s="36" t="n"/>
      <c r="AK266" s="36" t="n"/>
      <c r="AL266" s="36" t="n"/>
      <c r="AM266" s="36" t="n"/>
      <c r="AN266" s="36" t="n"/>
      <c r="AO266" s="36" t="n"/>
      <c r="AP266" s="36" t="n"/>
      <c r="AQ266" s="36" t="n"/>
      <c r="AR266" s="36" t="n"/>
      <c r="AS266" s="36" t="n"/>
      <c r="AT266" s="36" t="n"/>
      <c r="AU266" s="36" t="n"/>
      <c r="AV266" s="36" t="n"/>
      <c r="AW266" s="36" t="n"/>
      <c r="AX266" s="35" t="n"/>
    </row>
    <row r="267" ht="15" customHeight="1" s="452" thickBot="1">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c r="AA267" s="36" t="n"/>
      <c r="AB267" s="36" t="n"/>
      <c r="AC267" s="36" t="n"/>
      <c r="AD267" s="36" t="n"/>
      <c r="AE267" s="36" t="n"/>
      <c r="AF267" s="36" t="n"/>
      <c r="AG267" s="36" t="n"/>
      <c r="AH267" s="36" t="n"/>
      <c r="AI267" s="36" t="n"/>
      <c r="AJ267" s="36" t="n"/>
      <c r="AK267" s="36" t="n"/>
      <c r="AL267" s="36" t="n"/>
      <c r="AM267" s="36" t="n"/>
      <c r="AN267" s="36" t="n"/>
      <c r="AO267" s="36" t="n"/>
      <c r="AP267" s="36" t="n"/>
      <c r="AQ267" s="36" t="n"/>
      <c r="AR267" s="36" t="n"/>
      <c r="AS267" s="36" t="n"/>
      <c r="AT267" s="36" t="n"/>
      <c r="AU267" s="36" t="n"/>
      <c r="AV267" s="36" t="n"/>
      <c r="AW267" s="36" t="n"/>
      <c r="AX267" s="35" t="n"/>
    </row>
    <row r="268" ht="15" customHeight="1" s="452" thickBot="1">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c r="AA268" s="36" t="n"/>
      <c r="AB268" s="36" t="n"/>
      <c r="AC268" s="36" t="n"/>
      <c r="AD268" s="36" t="n"/>
      <c r="AE268" s="36" t="n"/>
      <c r="AF268" s="36" t="n"/>
      <c r="AG268" s="36" t="n"/>
      <c r="AH268" s="36" t="n"/>
      <c r="AI268" s="36" t="n"/>
      <c r="AJ268" s="36" t="n"/>
      <c r="AK268" s="36" t="n"/>
      <c r="AL268" s="36" t="n"/>
      <c r="AM268" s="36" t="n"/>
      <c r="AN268" s="36" t="n"/>
      <c r="AO268" s="36" t="n"/>
      <c r="AP268" s="36" t="n"/>
      <c r="AQ268" s="36" t="n"/>
      <c r="AR268" s="36" t="n"/>
      <c r="AS268" s="36" t="n"/>
      <c r="AT268" s="36" t="n"/>
      <c r="AU268" s="36" t="n"/>
      <c r="AV268" s="36" t="n"/>
      <c r="AW268" s="36" t="n"/>
      <c r="AX268" s="35" t="n"/>
    </row>
    <row r="269" ht="15" customHeight="1" s="452" thickBot="1">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c r="AA269" s="36" t="n"/>
      <c r="AB269" s="36" t="n"/>
      <c r="AC269" s="36" t="n"/>
      <c r="AD269" s="36" t="n"/>
      <c r="AE269" s="36" t="n"/>
      <c r="AF269" s="36" t="n"/>
      <c r="AG269" s="36" t="n"/>
      <c r="AH269" s="36" t="n"/>
      <c r="AI269" s="36" t="n"/>
      <c r="AJ269" s="36" t="n"/>
      <c r="AK269" s="36" t="n"/>
      <c r="AL269" s="36" t="n"/>
      <c r="AM269" s="36" t="n"/>
      <c r="AN269" s="36" t="n"/>
      <c r="AO269" s="36" t="n"/>
      <c r="AP269" s="36" t="n"/>
      <c r="AQ269" s="36" t="n"/>
      <c r="AR269" s="36" t="n"/>
      <c r="AS269" s="36" t="n"/>
      <c r="AT269" s="36" t="n"/>
      <c r="AU269" s="36" t="n"/>
      <c r="AV269" s="36" t="n"/>
      <c r="AW269" s="36" t="n"/>
      <c r="AX269" s="35" t="n"/>
    </row>
    <row r="270" ht="15" customHeight="1" s="452" thickBot="1">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c r="AA270" s="36" t="n"/>
      <c r="AB270" s="36" t="n"/>
      <c r="AC270" s="36" t="n"/>
      <c r="AD270" s="36" t="n"/>
      <c r="AE270" s="36" t="n"/>
      <c r="AF270" s="36" t="n"/>
      <c r="AG270" s="36" t="n"/>
      <c r="AH270" s="36" t="n"/>
      <c r="AI270" s="36" t="n"/>
      <c r="AJ270" s="36" t="n"/>
      <c r="AK270" s="36" t="n"/>
      <c r="AL270" s="36" t="n"/>
      <c r="AM270" s="36" t="n"/>
      <c r="AN270" s="36" t="n"/>
      <c r="AO270" s="36" t="n"/>
      <c r="AP270" s="36" t="n"/>
      <c r="AQ270" s="36" t="n"/>
      <c r="AR270" s="36" t="n"/>
      <c r="AS270" s="36" t="n"/>
      <c r="AT270" s="36" t="n"/>
      <c r="AU270" s="36" t="n"/>
      <c r="AV270" s="36" t="n"/>
      <c r="AW270" s="36" t="n"/>
      <c r="AX270" s="35" t="n"/>
    </row>
    <row r="271" ht="15" customHeight="1" s="452" thickBot="1">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c r="AA271" s="36" t="n"/>
      <c r="AB271" s="36" t="n"/>
      <c r="AC271" s="36" t="n"/>
      <c r="AD271" s="36" t="n"/>
      <c r="AE271" s="36" t="n"/>
      <c r="AF271" s="36" t="n"/>
      <c r="AG271" s="36" t="n"/>
      <c r="AH271" s="36" t="n"/>
      <c r="AI271" s="36" t="n"/>
      <c r="AJ271" s="36" t="n"/>
      <c r="AK271" s="36" t="n"/>
      <c r="AL271" s="36" t="n"/>
      <c r="AM271" s="36" t="n"/>
      <c r="AN271" s="36" t="n"/>
      <c r="AO271" s="36" t="n"/>
      <c r="AP271" s="36" t="n"/>
      <c r="AQ271" s="36" t="n"/>
      <c r="AR271" s="36" t="n"/>
      <c r="AS271" s="36" t="n"/>
      <c r="AT271" s="36" t="n"/>
      <c r="AU271" s="36" t="n"/>
      <c r="AV271" s="36" t="n"/>
      <c r="AW271" s="36" t="n"/>
      <c r="AX271" s="35" t="n"/>
    </row>
    <row r="272" ht="15" customHeight="1" s="452" thickBot="1">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c r="AA272" s="36" t="n"/>
      <c r="AB272" s="36" t="n"/>
      <c r="AC272" s="36" t="n"/>
      <c r="AD272" s="36" t="n"/>
      <c r="AE272" s="36" t="n"/>
      <c r="AF272" s="36" t="n"/>
      <c r="AG272" s="36" t="n"/>
      <c r="AH272" s="36" t="n"/>
      <c r="AI272" s="36" t="n"/>
      <c r="AJ272" s="36" t="n"/>
      <c r="AK272" s="36" t="n"/>
      <c r="AL272" s="36" t="n"/>
      <c r="AM272" s="36" t="n"/>
      <c r="AN272" s="36" t="n"/>
      <c r="AO272" s="36" t="n"/>
      <c r="AP272" s="36" t="n"/>
      <c r="AQ272" s="36" t="n"/>
      <c r="AR272" s="36" t="n"/>
      <c r="AS272" s="36" t="n"/>
      <c r="AT272" s="36" t="n"/>
      <c r="AU272" s="36" t="n"/>
      <c r="AV272" s="36" t="n"/>
      <c r="AW272" s="36" t="n"/>
      <c r="AX272" s="35" t="n"/>
    </row>
    <row r="273" ht="15" customHeight="1" s="452" thickBot="1">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c r="AA273" s="36" t="n"/>
      <c r="AB273" s="36" t="n"/>
      <c r="AC273" s="36" t="n"/>
      <c r="AD273" s="36" t="n"/>
      <c r="AE273" s="36" t="n"/>
      <c r="AF273" s="36" t="n"/>
      <c r="AG273" s="36" t="n"/>
      <c r="AH273" s="36" t="n"/>
      <c r="AI273" s="36" t="n"/>
      <c r="AJ273" s="36" t="n"/>
      <c r="AK273" s="36" t="n"/>
      <c r="AL273" s="36" t="n"/>
      <c r="AM273" s="36" t="n"/>
      <c r="AN273" s="36" t="n"/>
      <c r="AO273" s="36" t="n"/>
      <c r="AP273" s="36" t="n"/>
      <c r="AQ273" s="36" t="n"/>
      <c r="AR273" s="36" t="n"/>
      <c r="AS273" s="36" t="n"/>
      <c r="AT273" s="36" t="n"/>
      <c r="AU273" s="36" t="n"/>
      <c r="AV273" s="36" t="n"/>
      <c r="AW273" s="36" t="n"/>
      <c r="AX273" s="35" t="n"/>
    </row>
    <row r="274" ht="15" customHeight="1" s="452" thickBot="1">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c r="AA274" s="36" t="n"/>
      <c r="AB274" s="36" t="n"/>
      <c r="AC274" s="36" t="n"/>
      <c r="AD274" s="36" t="n"/>
      <c r="AE274" s="36" t="n"/>
      <c r="AF274" s="36" t="n"/>
      <c r="AG274" s="36" t="n"/>
      <c r="AH274" s="36" t="n"/>
      <c r="AI274" s="36" t="n"/>
      <c r="AJ274" s="36" t="n"/>
      <c r="AK274" s="36" t="n"/>
      <c r="AL274" s="36" t="n"/>
      <c r="AM274" s="36" t="n"/>
      <c r="AN274" s="36" t="n"/>
      <c r="AO274" s="36" t="n"/>
      <c r="AP274" s="36" t="n"/>
      <c r="AQ274" s="36" t="n"/>
      <c r="AR274" s="36" t="n"/>
      <c r="AS274" s="36" t="n"/>
      <c r="AT274" s="36" t="n"/>
      <c r="AU274" s="36" t="n"/>
      <c r="AV274" s="36" t="n"/>
      <c r="AW274" s="36" t="n"/>
      <c r="AX274" s="35" t="n"/>
    </row>
    <row r="275" ht="15" customHeight="1" s="452" thickBot="1">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c r="AA275" s="36" t="n"/>
      <c r="AB275" s="36" t="n"/>
      <c r="AC275" s="36" t="n"/>
      <c r="AD275" s="36" t="n"/>
      <c r="AE275" s="36" t="n"/>
      <c r="AF275" s="36" t="n"/>
      <c r="AG275" s="36" t="n"/>
      <c r="AH275" s="36" t="n"/>
      <c r="AI275" s="36" t="n"/>
      <c r="AJ275" s="36" t="n"/>
      <c r="AK275" s="36" t="n"/>
      <c r="AL275" s="36" t="n"/>
      <c r="AM275" s="36" t="n"/>
      <c r="AN275" s="36" t="n"/>
      <c r="AO275" s="36" t="n"/>
      <c r="AP275" s="36" t="n"/>
      <c r="AQ275" s="36" t="n"/>
      <c r="AR275" s="36" t="n"/>
      <c r="AS275" s="36" t="n"/>
      <c r="AT275" s="36" t="n"/>
      <c r="AU275" s="36" t="n"/>
      <c r="AV275" s="36" t="n"/>
      <c r="AW275" s="36" t="n"/>
      <c r="AX275" s="35" t="n"/>
    </row>
    <row r="276" ht="15" customHeight="1" s="452" thickBot="1">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c r="AA276" s="36" t="n"/>
      <c r="AB276" s="36" t="n"/>
      <c r="AC276" s="36" t="n"/>
      <c r="AD276" s="36" t="n"/>
      <c r="AE276" s="36" t="n"/>
      <c r="AF276" s="36" t="n"/>
      <c r="AG276" s="36" t="n"/>
      <c r="AH276" s="36" t="n"/>
      <c r="AI276" s="36" t="n"/>
      <c r="AJ276" s="36" t="n"/>
      <c r="AK276" s="36" t="n"/>
      <c r="AL276" s="36" t="n"/>
      <c r="AM276" s="36" t="n"/>
      <c r="AN276" s="36" t="n"/>
      <c r="AO276" s="36" t="n"/>
      <c r="AP276" s="36" t="n"/>
      <c r="AQ276" s="36" t="n"/>
      <c r="AR276" s="36" t="n"/>
      <c r="AS276" s="36" t="n"/>
      <c r="AT276" s="36" t="n"/>
      <c r="AU276" s="36" t="n"/>
      <c r="AV276" s="36" t="n"/>
      <c r="AW276" s="36" t="n"/>
      <c r="AX276" s="35" t="n"/>
    </row>
    <row r="277" ht="15" customHeight="1" s="452" thickBot="1">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c r="AA277" s="36" t="n"/>
      <c r="AB277" s="36" t="n"/>
      <c r="AC277" s="36" t="n"/>
      <c r="AD277" s="36" t="n"/>
      <c r="AE277" s="36" t="n"/>
      <c r="AF277" s="36" t="n"/>
      <c r="AG277" s="36" t="n"/>
      <c r="AH277" s="36" t="n"/>
      <c r="AI277" s="36" t="n"/>
      <c r="AJ277" s="36" t="n"/>
      <c r="AK277" s="36" t="n"/>
      <c r="AL277" s="36" t="n"/>
      <c r="AM277" s="36" t="n"/>
      <c r="AN277" s="36" t="n"/>
      <c r="AO277" s="36" t="n"/>
      <c r="AP277" s="36" t="n"/>
      <c r="AQ277" s="36" t="n"/>
      <c r="AR277" s="36" t="n"/>
      <c r="AS277" s="36" t="n"/>
      <c r="AT277" s="36" t="n"/>
      <c r="AU277" s="36" t="n"/>
      <c r="AV277" s="36" t="n"/>
      <c r="AW277" s="36" t="n"/>
      <c r="AX277" s="35" t="n"/>
    </row>
    <row r="278" ht="15" customHeight="1" s="452" thickBot="1">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c r="AA278" s="36" t="n"/>
      <c r="AB278" s="36" t="n"/>
      <c r="AC278" s="36" t="n"/>
      <c r="AD278" s="36" t="n"/>
      <c r="AE278" s="36" t="n"/>
      <c r="AF278" s="36" t="n"/>
      <c r="AG278" s="36" t="n"/>
      <c r="AH278" s="36" t="n"/>
      <c r="AI278" s="36" t="n"/>
      <c r="AJ278" s="36" t="n"/>
      <c r="AK278" s="36" t="n"/>
      <c r="AL278" s="36" t="n"/>
      <c r="AM278" s="36" t="n"/>
      <c r="AN278" s="36" t="n"/>
      <c r="AO278" s="36" t="n"/>
      <c r="AP278" s="36" t="n"/>
      <c r="AQ278" s="36" t="n"/>
      <c r="AR278" s="36" t="n"/>
      <c r="AS278" s="36" t="n"/>
      <c r="AT278" s="36" t="n"/>
      <c r="AU278" s="36" t="n"/>
      <c r="AV278" s="36" t="n"/>
      <c r="AW278" s="36" t="n"/>
      <c r="AX278" s="35" t="n"/>
    </row>
    <row r="279" ht="15" customHeight="1" s="452" thickBot="1">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c r="AA279" s="36" t="n"/>
      <c r="AB279" s="36" t="n"/>
      <c r="AC279" s="36" t="n"/>
      <c r="AD279" s="36" t="n"/>
      <c r="AE279" s="36" t="n"/>
      <c r="AF279" s="36" t="n"/>
      <c r="AG279" s="36" t="n"/>
      <c r="AH279" s="36" t="n"/>
      <c r="AI279" s="36" t="n"/>
      <c r="AJ279" s="36" t="n"/>
      <c r="AK279" s="36" t="n"/>
      <c r="AL279" s="36" t="n"/>
      <c r="AM279" s="36" t="n"/>
      <c r="AN279" s="36" t="n"/>
      <c r="AO279" s="36" t="n"/>
      <c r="AP279" s="36" t="n"/>
      <c r="AQ279" s="36" t="n"/>
      <c r="AR279" s="36" t="n"/>
      <c r="AS279" s="36" t="n"/>
      <c r="AT279" s="36" t="n"/>
      <c r="AU279" s="36" t="n"/>
      <c r="AV279" s="36" t="n"/>
      <c r="AW279" s="36" t="n"/>
      <c r="AX279" s="35" t="n"/>
    </row>
    <row r="280" ht="15" customHeight="1" s="452" thickBot="1">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c r="AA280" s="36" t="n"/>
      <c r="AB280" s="36" t="n"/>
      <c r="AC280" s="36" t="n"/>
      <c r="AD280" s="36" t="n"/>
      <c r="AE280" s="36" t="n"/>
      <c r="AF280" s="36" t="n"/>
      <c r="AG280" s="36" t="n"/>
      <c r="AH280" s="36" t="n"/>
      <c r="AI280" s="36" t="n"/>
      <c r="AJ280" s="36" t="n"/>
      <c r="AK280" s="36" t="n"/>
      <c r="AL280" s="36" t="n"/>
      <c r="AM280" s="36" t="n"/>
      <c r="AN280" s="36" t="n"/>
      <c r="AO280" s="36" t="n"/>
      <c r="AP280" s="36" t="n"/>
      <c r="AQ280" s="36" t="n"/>
      <c r="AR280" s="36" t="n"/>
      <c r="AS280" s="36" t="n"/>
      <c r="AT280" s="36" t="n"/>
      <c r="AU280" s="36" t="n"/>
      <c r="AV280" s="36" t="n"/>
      <c r="AW280" s="36" t="n"/>
      <c r="AX280" s="35" t="n"/>
    </row>
    <row r="281" ht="15" customHeight="1" s="452" thickBot="1">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c r="AA281" s="36" t="n"/>
      <c r="AB281" s="36" t="n"/>
      <c r="AC281" s="36" t="n"/>
      <c r="AD281" s="36" t="n"/>
      <c r="AE281" s="36" t="n"/>
      <c r="AF281" s="36" t="n"/>
      <c r="AG281" s="36" t="n"/>
      <c r="AH281" s="36" t="n"/>
      <c r="AI281" s="36" t="n"/>
      <c r="AJ281" s="36" t="n"/>
      <c r="AK281" s="36" t="n"/>
      <c r="AL281" s="36" t="n"/>
      <c r="AM281" s="36" t="n"/>
      <c r="AN281" s="36" t="n"/>
      <c r="AO281" s="36" t="n"/>
      <c r="AP281" s="36" t="n"/>
      <c r="AQ281" s="36" t="n"/>
      <c r="AR281" s="36" t="n"/>
      <c r="AS281" s="36" t="n"/>
      <c r="AT281" s="36" t="n"/>
      <c r="AU281" s="36" t="n"/>
      <c r="AV281" s="36" t="n"/>
      <c r="AW281" s="36" t="n"/>
      <c r="AX281" s="35" t="n"/>
    </row>
    <row r="282" ht="15" customHeight="1" s="452" thickBot="1">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c r="AA282" s="36" t="n"/>
      <c r="AB282" s="36" t="n"/>
      <c r="AC282" s="36" t="n"/>
      <c r="AD282" s="36" t="n"/>
      <c r="AE282" s="36" t="n"/>
      <c r="AF282" s="36" t="n"/>
      <c r="AG282" s="36" t="n"/>
      <c r="AH282" s="36" t="n"/>
      <c r="AI282" s="36" t="n"/>
      <c r="AJ282" s="36" t="n"/>
      <c r="AK282" s="36" t="n"/>
      <c r="AL282" s="36" t="n"/>
      <c r="AM282" s="36" t="n"/>
      <c r="AN282" s="36" t="n"/>
      <c r="AO282" s="36" t="n"/>
      <c r="AP282" s="36" t="n"/>
      <c r="AQ282" s="36" t="n"/>
      <c r="AR282" s="36" t="n"/>
      <c r="AS282" s="36" t="n"/>
      <c r="AT282" s="36" t="n"/>
      <c r="AU282" s="36" t="n"/>
      <c r="AV282" s="36" t="n"/>
      <c r="AW282" s="36" t="n"/>
      <c r="AX282" s="35" t="n"/>
    </row>
    <row r="283" ht="15" customHeight="1" s="452" thickBot="1">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c r="AA283" s="36" t="n"/>
      <c r="AB283" s="36" t="n"/>
      <c r="AC283" s="36" t="n"/>
      <c r="AD283" s="36" t="n"/>
      <c r="AE283" s="36" t="n"/>
      <c r="AF283" s="36" t="n"/>
      <c r="AG283" s="36" t="n"/>
      <c r="AH283" s="36" t="n"/>
      <c r="AI283" s="36" t="n"/>
      <c r="AJ283" s="36" t="n"/>
      <c r="AK283" s="36" t="n"/>
      <c r="AL283" s="36" t="n"/>
      <c r="AM283" s="36" t="n"/>
      <c r="AN283" s="36" t="n"/>
      <c r="AO283" s="36" t="n"/>
      <c r="AP283" s="36" t="n"/>
      <c r="AQ283" s="36" t="n"/>
      <c r="AR283" s="36" t="n"/>
      <c r="AS283" s="36" t="n"/>
      <c r="AT283" s="36" t="n"/>
      <c r="AU283" s="36" t="n"/>
      <c r="AV283" s="36" t="n"/>
      <c r="AW283" s="36" t="n"/>
      <c r="AX283" s="35" t="n"/>
    </row>
    <row r="284" ht="15" customHeight="1" s="452" thickBot="1">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c r="AA284" s="36" t="n"/>
      <c r="AB284" s="36" t="n"/>
      <c r="AC284" s="36" t="n"/>
      <c r="AD284" s="36" t="n"/>
      <c r="AE284" s="36" t="n"/>
      <c r="AF284" s="36" t="n"/>
      <c r="AG284" s="36" t="n"/>
      <c r="AH284" s="36" t="n"/>
      <c r="AI284" s="36" t="n"/>
      <c r="AJ284" s="36" t="n"/>
      <c r="AK284" s="36" t="n"/>
      <c r="AL284" s="36" t="n"/>
      <c r="AM284" s="36" t="n"/>
      <c r="AN284" s="36" t="n"/>
      <c r="AO284" s="36" t="n"/>
      <c r="AP284" s="36" t="n"/>
      <c r="AQ284" s="36" t="n"/>
      <c r="AR284" s="36" t="n"/>
      <c r="AS284" s="36" t="n"/>
      <c r="AT284" s="36" t="n"/>
      <c r="AU284" s="36" t="n"/>
      <c r="AV284" s="36" t="n"/>
      <c r="AW284" s="36" t="n"/>
      <c r="AX284" s="35" t="n"/>
    </row>
    <row r="285" ht="15" customHeight="1" s="452" thickBot="1">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c r="AA285" s="36" t="n"/>
      <c r="AB285" s="36" t="n"/>
      <c r="AC285" s="36" t="n"/>
      <c r="AD285" s="36" t="n"/>
      <c r="AE285" s="36" t="n"/>
      <c r="AF285" s="36" t="n"/>
      <c r="AG285" s="36" t="n"/>
      <c r="AH285" s="36" t="n"/>
      <c r="AI285" s="36" t="n"/>
      <c r="AJ285" s="36" t="n"/>
      <c r="AK285" s="36" t="n"/>
      <c r="AL285" s="36" t="n"/>
      <c r="AM285" s="36" t="n"/>
      <c r="AN285" s="36" t="n"/>
      <c r="AO285" s="36" t="n"/>
      <c r="AP285" s="36" t="n"/>
      <c r="AQ285" s="36" t="n"/>
      <c r="AR285" s="36" t="n"/>
      <c r="AS285" s="36" t="n"/>
      <c r="AT285" s="36" t="n"/>
      <c r="AU285" s="36" t="n"/>
      <c r="AV285" s="36" t="n"/>
      <c r="AW285" s="36" t="n"/>
      <c r="AX285" s="35" t="n"/>
    </row>
    <row r="286" ht="15" customHeight="1" s="452" thickBot="1">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c r="AA286" s="36" t="n"/>
      <c r="AB286" s="36" t="n"/>
      <c r="AC286" s="36" t="n"/>
      <c r="AD286" s="36" t="n"/>
      <c r="AE286" s="36" t="n"/>
      <c r="AF286" s="36" t="n"/>
      <c r="AG286" s="36" t="n"/>
      <c r="AH286" s="36" t="n"/>
      <c r="AI286" s="36" t="n"/>
      <c r="AJ286" s="36" t="n"/>
      <c r="AK286" s="36" t="n"/>
      <c r="AL286" s="36" t="n"/>
      <c r="AM286" s="36" t="n"/>
      <c r="AN286" s="36" t="n"/>
      <c r="AO286" s="36" t="n"/>
      <c r="AP286" s="36" t="n"/>
      <c r="AQ286" s="36" t="n"/>
      <c r="AR286" s="36" t="n"/>
      <c r="AS286" s="36" t="n"/>
      <c r="AT286" s="36" t="n"/>
      <c r="AU286" s="36" t="n"/>
      <c r="AV286" s="36" t="n"/>
      <c r="AW286" s="36" t="n"/>
      <c r="AX286" s="35" t="n"/>
    </row>
    <row r="287" ht="15" customHeight="1" s="452" thickBot="1">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c r="AA287" s="36" t="n"/>
      <c r="AB287" s="36" t="n"/>
      <c r="AC287" s="36" t="n"/>
      <c r="AD287" s="36" t="n"/>
      <c r="AE287" s="36" t="n"/>
      <c r="AF287" s="36" t="n"/>
      <c r="AG287" s="36" t="n"/>
      <c r="AH287" s="36" t="n"/>
      <c r="AI287" s="36" t="n"/>
      <c r="AJ287" s="36" t="n"/>
      <c r="AK287" s="36" t="n"/>
      <c r="AL287" s="36" t="n"/>
      <c r="AM287" s="36" t="n"/>
      <c r="AN287" s="36" t="n"/>
      <c r="AO287" s="36" t="n"/>
      <c r="AP287" s="36" t="n"/>
      <c r="AQ287" s="36" t="n"/>
      <c r="AR287" s="36" t="n"/>
      <c r="AS287" s="36" t="n"/>
      <c r="AT287" s="36" t="n"/>
      <c r="AU287" s="36" t="n"/>
      <c r="AV287" s="36" t="n"/>
      <c r="AW287" s="36" t="n"/>
      <c r="AX287" s="35" t="n"/>
    </row>
    <row r="288" ht="15" customHeight="1" s="452" thickBot="1">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c r="AA288" s="36" t="n"/>
      <c r="AB288" s="36" t="n"/>
      <c r="AC288" s="36" t="n"/>
      <c r="AD288" s="36" t="n"/>
      <c r="AE288" s="36" t="n"/>
      <c r="AF288" s="36" t="n"/>
      <c r="AG288" s="36" t="n"/>
      <c r="AH288" s="36" t="n"/>
      <c r="AI288" s="36" t="n"/>
      <c r="AJ288" s="36" t="n"/>
      <c r="AK288" s="36" t="n"/>
      <c r="AL288" s="36" t="n"/>
      <c r="AM288" s="36" t="n"/>
      <c r="AN288" s="36" t="n"/>
      <c r="AO288" s="36" t="n"/>
      <c r="AP288" s="36" t="n"/>
      <c r="AQ288" s="36" t="n"/>
      <c r="AR288" s="36" t="n"/>
      <c r="AS288" s="36" t="n"/>
      <c r="AT288" s="36" t="n"/>
      <c r="AU288" s="36" t="n"/>
      <c r="AV288" s="36" t="n"/>
      <c r="AW288" s="36" t="n"/>
      <c r="AX288" s="35" t="n"/>
    </row>
    <row r="289" ht="15" customHeight="1" s="452" thickBot="1">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c r="AA289" s="36" t="n"/>
      <c r="AB289" s="36" t="n"/>
      <c r="AC289" s="36" t="n"/>
      <c r="AD289" s="36" t="n"/>
      <c r="AE289" s="36" t="n"/>
      <c r="AF289" s="36" t="n"/>
      <c r="AG289" s="36" t="n"/>
      <c r="AH289" s="36" t="n"/>
      <c r="AI289" s="36" t="n"/>
      <c r="AJ289" s="36" t="n"/>
      <c r="AK289" s="36" t="n"/>
      <c r="AL289" s="36" t="n"/>
      <c r="AM289" s="36" t="n"/>
      <c r="AN289" s="36" t="n"/>
      <c r="AO289" s="36" t="n"/>
      <c r="AP289" s="36" t="n"/>
      <c r="AQ289" s="36" t="n"/>
      <c r="AR289" s="36" t="n"/>
      <c r="AS289" s="36" t="n"/>
      <c r="AT289" s="36" t="n"/>
      <c r="AU289" s="36" t="n"/>
      <c r="AV289" s="36" t="n"/>
      <c r="AW289" s="36" t="n"/>
      <c r="AX289" s="35" t="n"/>
    </row>
    <row r="290" ht="15" customHeight="1" s="452" thickBot="1">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c r="AA290" s="36" t="n"/>
      <c r="AB290" s="36" t="n"/>
      <c r="AC290" s="36" t="n"/>
      <c r="AD290" s="36" t="n"/>
      <c r="AE290" s="36" t="n"/>
      <c r="AF290" s="36" t="n"/>
      <c r="AG290" s="36" t="n"/>
      <c r="AH290" s="36" t="n"/>
      <c r="AI290" s="36" t="n"/>
      <c r="AJ290" s="36" t="n"/>
      <c r="AK290" s="36" t="n"/>
      <c r="AL290" s="36" t="n"/>
      <c r="AM290" s="36" t="n"/>
      <c r="AN290" s="36" t="n"/>
      <c r="AO290" s="36" t="n"/>
      <c r="AP290" s="36" t="n"/>
      <c r="AQ290" s="36" t="n"/>
      <c r="AR290" s="36" t="n"/>
      <c r="AS290" s="36" t="n"/>
      <c r="AT290" s="36" t="n"/>
      <c r="AU290" s="36" t="n"/>
      <c r="AV290" s="36" t="n"/>
      <c r="AW290" s="36" t="n"/>
      <c r="AX290" s="35" t="n"/>
    </row>
    <row r="291" ht="15" customHeight="1" s="452" thickBot="1">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c r="AA291" s="36" t="n"/>
      <c r="AB291" s="36" t="n"/>
      <c r="AC291" s="36" t="n"/>
      <c r="AD291" s="36" t="n"/>
      <c r="AE291" s="36" t="n"/>
      <c r="AF291" s="36" t="n"/>
      <c r="AG291" s="36" t="n"/>
      <c r="AH291" s="36" t="n"/>
      <c r="AI291" s="36" t="n"/>
      <c r="AJ291" s="36" t="n"/>
      <c r="AK291" s="36" t="n"/>
      <c r="AL291" s="36" t="n"/>
      <c r="AM291" s="36" t="n"/>
      <c r="AN291" s="36" t="n"/>
      <c r="AO291" s="36" t="n"/>
      <c r="AP291" s="36" t="n"/>
      <c r="AQ291" s="36" t="n"/>
      <c r="AR291" s="36" t="n"/>
      <c r="AS291" s="36" t="n"/>
      <c r="AT291" s="36" t="n"/>
      <c r="AU291" s="36" t="n"/>
      <c r="AV291" s="36" t="n"/>
      <c r="AW291" s="36" t="n"/>
      <c r="AX291" s="35" t="n"/>
    </row>
    <row r="292" ht="15" customHeight="1" s="452" thickBot="1">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c r="AA292" s="36" t="n"/>
      <c r="AB292" s="36" t="n"/>
      <c r="AC292" s="36" t="n"/>
      <c r="AD292" s="36" t="n"/>
      <c r="AE292" s="36" t="n"/>
      <c r="AF292" s="36" t="n"/>
      <c r="AG292" s="36" t="n"/>
      <c r="AH292" s="36" t="n"/>
      <c r="AI292" s="36" t="n"/>
      <c r="AJ292" s="36" t="n"/>
      <c r="AK292" s="36" t="n"/>
      <c r="AL292" s="36" t="n"/>
      <c r="AM292" s="36" t="n"/>
      <c r="AN292" s="36" t="n"/>
      <c r="AO292" s="36" t="n"/>
      <c r="AP292" s="36" t="n"/>
      <c r="AQ292" s="36" t="n"/>
      <c r="AR292" s="36" t="n"/>
      <c r="AS292" s="36" t="n"/>
      <c r="AT292" s="36" t="n"/>
      <c r="AU292" s="36" t="n"/>
      <c r="AV292" s="36" t="n"/>
      <c r="AW292" s="36" t="n"/>
      <c r="AX292" s="35" t="n"/>
    </row>
    <row r="293" ht="15" customHeight="1" s="452" thickBot="1">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c r="AA293" s="36" t="n"/>
      <c r="AB293" s="36" t="n"/>
      <c r="AC293" s="36" t="n"/>
      <c r="AD293" s="36" t="n"/>
      <c r="AE293" s="36" t="n"/>
      <c r="AF293" s="36" t="n"/>
      <c r="AG293" s="36" t="n"/>
      <c r="AH293" s="36" t="n"/>
      <c r="AI293" s="36" t="n"/>
      <c r="AJ293" s="36" t="n"/>
      <c r="AK293" s="36" t="n"/>
      <c r="AL293" s="36" t="n"/>
      <c r="AM293" s="36" t="n"/>
      <c r="AN293" s="36" t="n"/>
      <c r="AO293" s="36" t="n"/>
      <c r="AP293" s="36" t="n"/>
      <c r="AQ293" s="36" t="n"/>
      <c r="AR293" s="36" t="n"/>
      <c r="AS293" s="36" t="n"/>
      <c r="AT293" s="36" t="n"/>
      <c r="AU293" s="36" t="n"/>
      <c r="AV293" s="36" t="n"/>
      <c r="AW293" s="36" t="n"/>
      <c r="AX293" s="35" t="n"/>
    </row>
    <row r="294" ht="15" customHeight="1" s="452" thickBot="1">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c r="AA294" s="36" t="n"/>
      <c r="AB294" s="36" t="n"/>
      <c r="AC294" s="36" t="n"/>
      <c r="AD294" s="36" t="n"/>
      <c r="AE294" s="36" t="n"/>
      <c r="AF294" s="36" t="n"/>
      <c r="AG294" s="36" t="n"/>
      <c r="AH294" s="36" t="n"/>
      <c r="AI294" s="36" t="n"/>
      <c r="AJ294" s="36" t="n"/>
      <c r="AK294" s="36" t="n"/>
      <c r="AL294" s="36" t="n"/>
      <c r="AM294" s="36" t="n"/>
      <c r="AN294" s="36" t="n"/>
      <c r="AO294" s="36" t="n"/>
      <c r="AP294" s="36" t="n"/>
      <c r="AQ294" s="36" t="n"/>
      <c r="AR294" s="36" t="n"/>
      <c r="AS294" s="36" t="n"/>
      <c r="AT294" s="36" t="n"/>
      <c r="AU294" s="36" t="n"/>
      <c r="AV294" s="36" t="n"/>
      <c r="AW294" s="36" t="n"/>
      <c r="AX294" s="35" t="n"/>
    </row>
    <row r="295" ht="15" customHeight="1" s="452" thickBot="1">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c r="AA295" s="36" t="n"/>
      <c r="AB295" s="36" t="n"/>
      <c r="AC295" s="36" t="n"/>
      <c r="AD295" s="36" t="n"/>
      <c r="AE295" s="36" t="n"/>
      <c r="AF295" s="36" t="n"/>
      <c r="AG295" s="36" t="n"/>
      <c r="AH295" s="36" t="n"/>
      <c r="AI295" s="36" t="n"/>
      <c r="AJ295" s="36" t="n"/>
      <c r="AK295" s="36" t="n"/>
      <c r="AL295" s="36" t="n"/>
      <c r="AM295" s="36" t="n"/>
      <c r="AN295" s="36" t="n"/>
      <c r="AO295" s="36" t="n"/>
      <c r="AP295" s="36" t="n"/>
      <c r="AQ295" s="36" t="n"/>
      <c r="AR295" s="36" t="n"/>
      <c r="AS295" s="36" t="n"/>
      <c r="AT295" s="36" t="n"/>
      <c r="AU295" s="36" t="n"/>
      <c r="AV295" s="36" t="n"/>
      <c r="AW295" s="36" t="n"/>
      <c r="AX295" s="35" t="n"/>
    </row>
    <row r="296" ht="15" customHeight="1" s="452" thickBot="1">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c r="AA296" s="36" t="n"/>
      <c r="AB296" s="36" t="n"/>
      <c r="AC296" s="36" t="n"/>
      <c r="AD296" s="36" t="n"/>
      <c r="AE296" s="36" t="n"/>
      <c r="AF296" s="36" t="n"/>
      <c r="AG296" s="36" t="n"/>
      <c r="AH296" s="36" t="n"/>
      <c r="AI296" s="36" t="n"/>
      <c r="AJ296" s="36" t="n"/>
      <c r="AK296" s="36" t="n"/>
      <c r="AL296" s="36" t="n"/>
      <c r="AM296" s="36" t="n"/>
      <c r="AN296" s="36" t="n"/>
      <c r="AO296" s="36" t="n"/>
      <c r="AP296" s="36" t="n"/>
      <c r="AQ296" s="36" t="n"/>
      <c r="AR296" s="36" t="n"/>
      <c r="AS296" s="36" t="n"/>
      <c r="AT296" s="36" t="n"/>
      <c r="AU296" s="36" t="n"/>
      <c r="AV296" s="36" t="n"/>
      <c r="AW296" s="36" t="n"/>
      <c r="AX296" s="35" t="n"/>
    </row>
    <row r="297" ht="15" customHeight="1" s="452" thickBot="1">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c r="AA297" s="36" t="n"/>
      <c r="AB297" s="36" t="n"/>
      <c r="AC297" s="36" t="n"/>
      <c r="AD297" s="36" t="n"/>
      <c r="AE297" s="36" t="n"/>
      <c r="AF297" s="36" t="n"/>
      <c r="AG297" s="36" t="n"/>
      <c r="AH297" s="36" t="n"/>
      <c r="AI297" s="36" t="n"/>
      <c r="AJ297" s="36" t="n"/>
      <c r="AK297" s="36" t="n"/>
      <c r="AL297" s="36" t="n"/>
      <c r="AM297" s="36" t="n"/>
      <c r="AN297" s="36" t="n"/>
      <c r="AO297" s="36" t="n"/>
      <c r="AP297" s="36" t="n"/>
      <c r="AQ297" s="36" t="n"/>
      <c r="AR297" s="36" t="n"/>
      <c r="AS297" s="36" t="n"/>
      <c r="AT297" s="36" t="n"/>
      <c r="AU297" s="36" t="n"/>
      <c r="AV297" s="36" t="n"/>
      <c r="AW297" s="36" t="n"/>
      <c r="AX297" s="35" t="n"/>
    </row>
    <row r="298" ht="15" customHeight="1" s="452" thickBot="1">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c r="AA298" s="36" t="n"/>
      <c r="AB298" s="36" t="n"/>
      <c r="AC298" s="36" t="n"/>
      <c r="AD298" s="36" t="n"/>
      <c r="AE298" s="36" t="n"/>
      <c r="AF298" s="36" t="n"/>
      <c r="AG298" s="36" t="n"/>
      <c r="AH298" s="36" t="n"/>
      <c r="AI298" s="36" t="n"/>
      <c r="AJ298" s="36" t="n"/>
      <c r="AK298" s="36" t="n"/>
      <c r="AL298" s="36" t="n"/>
      <c r="AM298" s="36" t="n"/>
      <c r="AN298" s="36" t="n"/>
      <c r="AO298" s="36" t="n"/>
      <c r="AP298" s="36" t="n"/>
      <c r="AQ298" s="36" t="n"/>
      <c r="AR298" s="36" t="n"/>
      <c r="AS298" s="36" t="n"/>
      <c r="AT298" s="36" t="n"/>
      <c r="AU298" s="36" t="n"/>
      <c r="AV298" s="36" t="n"/>
      <c r="AW298" s="36" t="n"/>
      <c r="AX298" s="35" t="n"/>
    </row>
    <row r="299" ht="15" customHeight="1" s="452" thickBot="1">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c r="AA299" s="36" t="n"/>
      <c r="AB299" s="36" t="n"/>
      <c r="AC299" s="36" t="n"/>
      <c r="AD299" s="36" t="n"/>
      <c r="AE299" s="36" t="n"/>
      <c r="AF299" s="36" t="n"/>
      <c r="AG299" s="36" t="n"/>
      <c r="AH299" s="36" t="n"/>
      <c r="AI299" s="36" t="n"/>
      <c r="AJ299" s="36" t="n"/>
      <c r="AK299" s="36" t="n"/>
      <c r="AL299" s="36" t="n"/>
      <c r="AM299" s="36" t="n"/>
      <c r="AN299" s="36" t="n"/>
      <c r="AO299" s="36" t="n"/>
      <c r="AP299" s="36" t="n"/>
      <c r="AQ299" s="36" t="n"/>
      <c r="AR299" s="36" t="n"/>
      <c r="AS299" s="36" t="n"/>
      <c r="AT299" s="36" t="n"/>
      <c r="AU299" s="36" t="n"/>
      <c r="AV299" s="36" t="n"/>
      <c r="AW299" s="36" t="n"/>
      <c r="AX299" s="35" t="n"/>
    </row>
    <row r="300" ht="15" customHeight="1" s="452" thickBot="1">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c r="AA300" s="36" t="n"/>
      <c r="AB300" s="36" t="n"/>
      <c r="AC300" s="36" t="n"/>
      <c r="AD300" s="36" t="n"/>
      <c r="AE300" s="36" t="n"/>
      <c r="AF300" s="36" t="n"/>
      <c r="AG300" s="36" t="n"/>
      <c r="AH300" s="36" t="n"/>
      <c r="AI300" s="36" t="n"/>
      <c r="AJ300" s="36" t="n"/>
      <c r="AK300" s="36" t="n"/>
      <c r="AL300" s="36" t="n"/>
      <c r="AM300" s="36" t="n"/>
      <c r="AN300" s="36" t="n"/>
      <c r="AO300" s="36" t="n"/>
      <c r="AP300" s="36" t="n"/>
      <c r="AQ300" s="36" t="n"/>
      <c r="AR300" s="36" t="n"/>
      <c r="AS300" s="36" t="n"/>
      <c r="AT300" s="36" t="n"/>
      <c r="AU300" s="36" t="n"/>
      <c r="AV300" s="36" t="n"/>
      <c r="AW300" s="36" t="n"/>
      <c r="AX300" s="35" t="n"/>
    </row>
    <row r="301" ht="15" customHeight="1" s="452" thickBot="1">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c r="AA301" s="36" t="n"/>
      <c r="AB301" s="36" t="n"/>
      <c r="AC301" s="36" t="n"/>
      <c r="AD301" s="36" t="n"/>
      <c r="AE301" s="36" t="n"/>
      <c r="AF301" s="36" t="n"/>
      <c r="AG301" s="36" t="n"/>
      <c r="AH301" s="36" t="n"/>
      <c r="AI301" s="36" t="n"/>
      <c r="AJ301" s="36" t="n"/>
      <c r="AK301" s="36" t="n"/>
      <c r="AL301" s="36" t="n"/>
      <c r="AM301" s="36" t="n"/>
      <c r="AN301" s="36" t="n"/>
      <c r="AO301" s="36" t="n"/>
      <c r="AP301" s="36" t="n"/>
      <c r="AQ301" s="36" t="n"/>
      <c r="AR301" s="36" t="n"/>
      <c r="AS301" s="36" t="n"/>
      <c r="AT301" s="36" t="n"/>
      <c r="AU301" s="36" t="n"/>
      <c r="AV301" s="36" t="n"/>
      <c r="AW301" s="36" t="n"/>
      <c r="AX301" s="35" t="n"/>
    </row>
    <row r="302" ht="15" customHeight="1" s="452" thickBot="1">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c r="AA302" s="36" t="n"/>
      <c r="AB302" s="36" t="n"/>
      <c r="AC302" s="36" t="n"/>
      <c r="AD302" s="36" t="n"/>
      <c r="AE302" s="36" t="n"/>
      <c r="AF302" s="36" t="n"/>
      <c r="AG302" s="36" t="n"/>
      <c r="AH302" s="36" t="n"/>
      <c r="AI302" s="36" t="n"/>
      <c r="AJ302" s="36" t="n"/>
      <c r="AK302" s="36" t="n"/>
      <c r="AL302" s="36" t="n"/>
      <c r="AM302" s="36" t="n"/>
      <c r="AN302" s="36" t="n"/>
      <c r="AO302" s="36" t="n"/>
      <c r="AP302" s="36" t="n"/>
      <c r="AQ302" s="36" t="n"/>
      <c r="AR302" s="36" t="n"/>
      <c r="AS302" s="36" t="n"/>
      <c r="AT302" s="36" t="n"/>
      <c r="AU302" s="36" t="n"/>
      <c r="AV302" s="36" t="n"/>
      <c r="AW302" s="36" t="n"/>
      <c r="AX302" s="35" t="n"/>
    </row>
    <row r="303" ht="15" customHeight="1" s="452" thickBot="1">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c r="AA303" s="36" t="n"/>
      <c r="AB303" s="36" t="n"/>
      <c r="AC303" s="36" t="n"/>
      <c r="AD303" s="36" t="n"/>
      <c r="AE303" s="36" t="n"/>
      <c r="AF303" s="36" t="n"/>
      <c r="AG303" s="36" t="n"/>
      <c r="AH303" s="36" t="n"/>
      <c r="AI303" s="36" t="n"/>
      <c r="AJ303" s="36" t="n"/>
      <c r="AK303" s="36" t="n"/>
      <c r="AL303" s="36" t="n"/>
      <c r="AM303" s="36" t="n"/>
      <c r="AN303" s="36" t="n"/>
      <c r="AO303" s="36" t="n"/>
      <c r="AP303" s="36" t="n"/>
      <c r="AQ303" s="36" t="n"/>
      <c r="AR303" s="36" t="n"/>
      <c r="AS303" s="36" t="n"/>
      <c r="AT303" s="36" t="n"/>
      <c r="AU303" s="36" t="n"/>
      <c r="AV303" s="36" t="n"/>
      <c r="AW303" s="36" t="n"/>
      <c r="AX303" s="35" t="n"/>
    </row>
    <row r="304" ht="15" customHeight="1" s="452" thickBot="1">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c r="AA304" s="36" t="n"/>
      <c r="AB304" s="36" t="n"/>
      <c r="AC304" s="36" t="n"/>
      <c r="AD304" s="36" t="n"/>
      <c r="AE304" s="36" t="n"/>
      <c r="AF304" s="36" t="n"/>
      <c r="AG304" s="36" t="n"/>
      <c r="AH304" s="36" t="n"/>
      <c r="AI304" s="36" t="n"/>
      <c r="AJ304" s="36" t="n"/>
      <c r="AK304" s="36" t="n"/>
      <c r="AL304" s="36" t="n"/>
      <c r="AM304" s="36" t="n"/>
      <c r="AN304" s="36" t="n"/>
      <c r="AO304" s="36" t="n"/>
      <c r="AP304" s="36" t="n"/>
      <c r="AQ304" s="36" t="n"/>
      <c r="AR304" s="36" t="n"/>
      <c r="AS304" s="36" t="n"/>
      <c r="AT304" s="36" t="n"/>
      <c r="AU304" s="36" t="n"/>
      <c r="AV304" s="36" t="n"/>
      <c r="AW304" s="36" t="n"/>
      <c r="AX304" s="35" t="n"/>
    </row>
    <row r="305" ht="15" customHeight="1" s="452" thickBot="1">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c r="AA305" s="36" t="n"/>
      <c r="AB305" s="36" t="n"/>
      <c r="AC305" s="36" t="n"/>
      <c r="AD305" s="36" t="n"/>
      <c r="AE305" s="36" t="n"/>
      <c r="AF305" s="36" t="n"/>
      <c r="AG305" s="36" t="n"/>
      <c r="AH305" s="36" t="n"/>
      <c r="AI305" s="36" t="n"/>
      <c r="AJ305" s="36" t="n"/>
      <c r="AK305" s="36" t="n"/>
      <c r="AL305" s="36" t="n"/>
      <c r="AM305" s="36" t="n"/>
      <c r="AN305" s="36" t="n"/>
      <c r="AO305" s="36" t="n"/>
      <c r="AP305" s="36" t="n"/>
      <c r="AQ305" s="36" t="n"/>
      <c r="AR305" s="36" t="n"/>
      <c r="AS305" s="36" t="n"/>
      <c r="AT305" s="36" t="n"/>
      <c r="AU305" s="36" t="n"/>
      <c r="AV305" s="36" t="n"/>
      <c r="AW305" s="36" t="n"/>
      <c r="AX305" s="35" t="n"/>
    </row>
    <row r="306" ht="15" customHeight="1" s="452" thickBot="1">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c r="AA306" s="36" t="n"/>
      <c r="AB306" s="36" t="n"/>
      <c r="AC306" s="36" t="n"/>
      <c r="AD306" s="36" t="n"/>
      <c r="AE306" s="36" t="n"/>
      <c r="AF306" s="36" t="n"/>
      <c r="AG306" s="36" t="n"/>
      <c r="AH306" s="36" t="n"/>
      <c r="AI306" s="36" t="n"/>
      <c r="AJ306" s="36" t="n"/>
      <c r="AK306" s="36" t="n"/>
      <c r="AL306" s="36" t="n"/>
      <c r="AM306" s="36" t="n"/>
      <c r="AN306" s="36" t="n"/>
      <c r="AO306" s="36" t="n"/>
      <c r="AP306" s="36" t="n"/>
      <c r="AQ306" s="36" t="n"/>
      <c r="AR306" s="36" t="n"/>
      <c r="AS306" s="36" t="n"/>
      <c r="AT306" s="36" t="n"/>
      <c r="AU306" s="36" t="n"/>
      <c r="AV306" s="36" t="n"/>
      <c r="AW306" s="36" t="n"/>
      <c r="AX306" s="35" t="n"/>
    </row>
    <row r="307" ht="15" customHeight="1" s="452" thickBot="1">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c r="AA307" s="36" t="n"/>
      <c r="AB307" s="36" t="n"/>
      <c r="AC307" s="36" t="n"/>
      <c r="AD307" s="36" t="n"/>
      <c r="AE307" s="36" t="n"/>
      <c r="AF307" s="36" t="n"/>
      <c r="AG307" s="36" t="n"/>
      <c r="AH307" s="36" t="n"/>
      <c r="AI307" s="36" t="n"/>
      <c r="AJ307" s="36" t="n"/>
      <c r="AK307" s="36" t="n"/>
      <c r="AL307" s="36" t="n"/>
      <c r="AM307" s="36" t="n"/>
      <c r="AN307" s="36" t="n"/>
      <c r="AO307" s="36" t="n"/>
      <c r="AP307" s="36" t="n"/>
      <c r="AQ307" s="36" t="n"/>
      <c r="AR307" s="36" t="n"/>
      <c r="AS307" s="36" t="n"/>
      <c r="AT307" s="36" t="n"/>
      <c r="AU307" s="36" t="n"/>
      <c r="AV307" s="36" t="n"/>
      <c r="AW307" s="36" t="n"/>
      <c r="AX307" s="35" t="n"/>
    </row>
    <row r="308" ht="15" customHeight="1" s="452" thickBot="1">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c r="AA308" s="36" t="n"/>
      <c r="AB308" s="36" t="n"/>
      <c r="AC308" s="36" t="n"/>
      <c r="AD308" s="36" t="n"/>
      <c r="AE308" s="36" t="n"/>
      <c r="AF308" s="36" t="n"/>
      <c r="AG308" s="36" t="n"/>
      <c r="AH308" s="36" t="n"/>
      <c r="AI308" s="36" t="n"/>
      <c r="AJ308" s="36" t="n"/>
      <c r="AK308" s="36" t="n"/>
      <c r="AL308" s="36" t="n"/>
      <c r="AM308" s="36" t="n"/>
      <c r="AN308" s="36" t="n"/>
      <c r="AO308" s="36" t="n"/>
      <c r="AP308" s="36" t="n"/>
      <c r="AQ308" s="36" t="n"/>
      <c r="AR308" s="36" t="n"/>
      <c r="AS308" s="36" t="n"/>
      <c r="AT308" s="36" t="n"/>
      <c r="AU308" s="36" t="n"/>
      <c r="AV308" s="36" t="n"/>
      <c r="AW308" s="36" t="n"/>
      <c r="AX308" s="35" t="n"/>
    </row>
    <row r="309" ht="15" customHeight="1" s="452" thickBot="1">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c r="AA309" s="36" t="n"/>
      <c r="AB309" s="36" t="n"/>
      <c r="AC309" s="36" t="n"/>
      <c r="AD309" s="36" t="n"/>
      <c r="AE309" s="36" t="n"/>
      <c r="AF309" s="36" t="n"/>
      <c r="AG309" s="36" t="n"/>
      <c r="AH309" s="36" t="n"/>
      <c r="AI309" s="36" t="n"/>
      <c r="AJ309" s="36" t="n"/>
      <c r="AK309" s="36" t="n"/>
      <c r="AL309" s="36" t="n"/>
      <c r="AM309" s="36" t="n"/>
      <c r="AN309" s="36" t="n"/>
      <c r="AO309" s="36" t="n"/>
      <c r="AP309" s="36" t="n"/>
      <c r="AQ309" s="36" t="n"/>
      <c r="AR309" s="36" t="n"/>
      <c r="AS309" s="36" t="n"/>
      <c r="AT309" s="36" t="n"/>
      <c r="AU309" s="36" t="n"/>
      <c r="AV309" s="36" t="n"/>
      <c r="AW309" s="36" t="n"/>
      <c r="AX309" s="35" t="n"/>
    </row>
    <row r="310" ht="15" customHeight="1" s="452" thickBot="1">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c r="AA310" s="36" t="n"/>
      <c r="AB310" s="36" t="n"/>
      <c r="AC310" s="36" t="n"/>
      <c r="AD310" s="36" t="n"/>
      <c r="AE310" s="36" t="n"/>
      <c r="AF310" s="36" t="n"/>
      <c r="AG310" s="36" t="n"/>
      <c r="AH310" s="36" t="n"/>
      <c r="AI310" s="36" t="n"/>
      <c r="AJ310" s="36" t="n"/>
      <c r="AK310" s="36" t="n"/>
      <c r="AL310" s="36" t="n"/>
      <c r="AM310" s="36" t="n"/>
      <c r="AN310" s="36" t="n"/>
      <c r="AO310" s="36" t="n"/>
      <c r="AP310" s="36" t="n"/>
      <c r="AQ310" s="36" t="n"/>
      <c r="AR310" s="36" t="n"/>
      <c r="AS310" s="36" t="n"/>
      <c r="AT310" s="36" t="n"/>
      <c r="AU310" s="36" t="n"/>
      <c r="AV310" s="36" t="n"/>
      <c r="AW310" s="36" t="n"/>
      <c r="AX310" s="35" t="n"/>
    </row>
    <row r="311" ht="15" customHeight="1" s="452" thickBot="1">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c r="AA311" s="36" t="n"/>
      <c r="AB311" s="36" t="n"/>
      <c r="AC311" s="36" t="n"/>
      <c r="AD311" s="36" t="n"/>
      <c r="AE311" s="36" t="n"/>
      <c r="AF311" s="36" t="n"/>
      <c r="AG311" s="36" t="n"/>
      <c r="AH311" s="36" t="n"/>
      <c r="AI311" s="36" t="n"/>
      <c r="AJ311" s="36" t="n"/>
      <c r="AK311" s="36" t="n"/>
      <c r="AL311" s="36" t="n"/>
      <c r="AM311" s="36" t="n"/>
      <c r="AN311" s="36" t="n"/>
      <c r="AO311" s="36" t="n"/>
      <c r="AP311" s="36" t="n"/>
      <c r="AQ311" s="36" t="n"/>
      <c r="AR311" s="36" t="n"/>
      <c r="AS311" s="36" t="n"/>
      <c r="AT311" s="36" t="n"/>
      <c r="AU311" s="36" t="n"/>
      <c r="AV311" s="36" t="n"/>
      <c r="AW311" s="36" t="n"/>
      <c r="AX311" s="35" t="n"/>
    </row>
    <row r="312" ht="15" customHeight="1" s="452" thickBot="1">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c r="AA312" s="36" t="n"/>
      <c r="AB312" s="36" t="n"/>
      <c r="AC312" s="36" t="n"/>
      <c r="AD312" s="36" t="n"/>
      <c r="AE312" s="36" t="n"/>
      <c r="AF312" s="36" t="n"/>
      <c r="AG312" s="36" t="n"/>
      <c r="AH312" s="36" t="n"/>
      <c r="AI312" s="36" t="n"/>
      <c r="AJ312" s="36" t="n"/>
      <c r="AK312" s="36" t="n"/>
      <c r="AL312" s="36" t="n"/>
      <c r="AM312" s="36" t="n"/>
      <c r="AN312" s="36" t="n"/>
      <c r="AO312" s="36" t="n"/>
      <c r="AP312" s="36" t="n"/>
      <c r="AQ312" s="36" t="n"/>
      <c r="AR312" s="36" t="n"/>
      <c r="AS312" s="36" t="n"/>
      <c r="AT312" s="36" t="n"/>
      <c r="AU312" s="36" t="n"/>
      <c r="AV312" s="36" t="n"/>
      <c r="AW312" s="36" t="n"/>
      <c r="AX312" s="35" t="n"/>
    </row>
    <row r="313" ht="15" customHeight="1" s="452" thickBot="1">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c r="AA313" s="36" t="n"/>
      <c r="AB313" s="36" t="n"/>
      <c r="AC313" s="36" t="n"/>
      <c r="AD313" s="36" t="n"/>
      <c r="AE313" s="36" t="n"/>
      <c r="AF313" s="36" t="n"/>
      <c r="AG313" s="36" t="n"/>
      <c r="AH313" s="36" t="n"/>
      <c r="AI313" s="36" t="n"/>
      <c r="AJ313" s="36" t="n"/>
      <c r="AK313" s="36" t="n"/>
      <c r="AL313" s="36" t="n"/>
      <c r="AM313" s="36" t="n"/>
      <c r="AN313" s="36" t="n"/>
      <c r="AO313" s="36" t="n"/>
      <c r="AP313" s="36" t="n"/>
      <c r="AQ313" s="36" t="n"/>
      <c r="AR313" s="36" t="n"/>
      <c r="AS313" s="36" t="n"/>
      <c r="AT313" s="36" t="n"/>
      <c r="AU313" s="36" t="n"/>
      <c r="AV313" s="36" t="n"/>
      <c r="AW313" s="36" t="n"/>
      <c r="AX313" s="35" t="n"/>
    </row>
    <row r="314" ht="15" customHeight="1" s="452" thickBot="1">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c r="AA314" s="36" t="n"/>
      <c r="AB314" s="36" t="n"/>
      <c r="AC314" s="36" t="n"/>
      <c r="AD314" s="36" t="n"/>
      <c r="AE314" s="36" t="n"/>
      <c r="AF314" s="36" t="n"/>
      <c r="AG314" s="36" t="n"/>
      <c r="AH314" s="36" t="n"/>
      <c r="AI314" s="36" t="n"/>
      <c r="AJ314" s="36" t="n"/>
      <c r="AK314" s="36" t="n"/>
      <c r="AL314" s="36" t="n"/>
      <c r="AM314" s="36" t="n"/>
      <c r="AN314" s="36" t="n"/>
      <c r="AO314" s="36" t="n"/>
      <c r="AP314" s="36" t="n"/>
      <c r="AQ314" s="36" t="n"/>
      <c r="AR314" s="36" t="n"/>
      <c r="AS314" s="36" t="n"/>
      <c r="AT314" s="36" t="n"/>
      <c r="AU314" s="36" t="n"/>
      <c r="AV314" s="36" t="n"/>
      <c r="AW314" s="36" t="n"/>
      <c r="AX314" s="35" t="n"/>
    </row>
    <row r="315" ht="15" customHeight="1" s="452" thickBot="1">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c r="AA315" s="36" t="n"/>
      <c r="AB315" s="36" t="n"/>
      <c r="AC315" s="36" t="n"/>
      <c r="AD315" s="36" t="n"/>
      <c r="AE315" s="36" t="n"/>
      <c r="AF315" s="36" t="n"/>
      <c r="AG315" s="36" t="n"/>
      <c r="AH315" s="36" t="n"/>
      <c r="AI315" s="36" t="n"/>
      <c r="AJ315" s="36" t="n"/>
      <c r="AK315" s="36" t="n"/>
      <c r="AL315" s="36" t="n"/>
      <c r="AM315" s="36" t="n"/>
      <c r="AN315" s="36" t="n"/>
      <c r="AO315" s="36" t="n"/>
      <c r="AP315" s="36" t="n"/>
      <c r="AQ315" s="36" t="n"/>
      <c r="AR315" s="36" t="n"/>
      <c r="AS315" s="36" t="n"/>
      <c r="AT315" s="36" t="n"/>
      <c r="AU315" s="36" t="n"/>
      <c r="AV315" s="36" t="n"/>
      <c r="AW315" s="36" t="n"/>
      <c r="AX315" s="35" t="n"/>
    </row>
    <row r="316" ht="15" customHeight="1" s="452" thickBot="1">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c r="AA316" s="36" t="n"/>
      <c r="AB316" s="36" t="n"/>
      <c r="AC316" s="36" t="n"/>
      <c r="AD316" s="36" t="n"/>
      <c r="AE316" s="36" t="n"/>
      <c r="AF316" s="36" t="n"/>
      <c r="AG316" s="36" t="n"/>
      <c r="AH316" s="36" t="n"/>
      <c r="AI316" s="36" t="n"/>
      <c r="AJ316" s="36" t="n"/>
      <c r="AK316" s="36" t="n"/>
      <c r="AL316" s="36" t="n"/>
      <c r="AM316" s="36" t="n"/>
      <c r="AN316" s="36" t="n"/>
      <c r="AO316" s="36" t="n"/>
      <c r="AP316" s="36" t="n"/>
      <c r="AQ316" s="36" t="n"/>
      <c r="AR316" s="36" t="n"/>
      <c r="AS316" s="36" t="n"/>
      <c r="AT316" s="36" t="n"/>
      <c r="AU316" s="36" t="n"/>
      <c r="AV316" s="36" t="n"/>
      <c r="AW316" s="36" t="n"/>
      <c r="AX316" s="35" t="n"/>
    </row>
    <row r="317" ht="15" customHeight="1" s="452" thickBot="1">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c r="AA317" s="36" t="n"/>
      <c r="AB317" s="36" t="n"/>
      <c r="AC317" s="36" t="n"/>
      <c r="AD317" s="36" t="n"/>
      <c r="AE317" s="36" t="n"/>
      <c r="AF317" s="36" t="n"/>
      <c r="AG317" s="36" t="n"/>
      <c r="AH317" s="36" t="n"/>
      <c r="AI317" s="36" t="n"/>
      <c r="AJ317" s="36" t="n"/>
      <c r="AK317" s="36" t="n"/>
      <c r="AL317" s="36" t="n"/>
      <c r="AM317" s="36" t="n"/>
      <c r="AN317" s="36" t="n"/>
      <c r="AO317" s="36" t="n"/>
      <c r="AP317" s="36" t="n"/>
      <c r="AQ317" s="36" t="n"/>
      <c r="AR317" s="36" t="n"/>
      <c r="AS317" s="36" t="n"/>
      <c r="AT317" s="36" t="n"/>
      <c r="AU317" s="36" t="n"/>
      <c r="AV317" s="36" t="n"/>
      <c r="AW317" s="36" t="n"/>
      <c r="AX317" s="35" t="n"/>
    </row>
    <row r="318" ht="15" customHeight="1" s="452" thickBot="1">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c r="AA318" s="36" t="n"/>
      <c r="AB318" s="36" t="n"/>
      <c r="AC318" s="36" t="n"/>
      <c r="AD318" s="36" t="n"/>
      <c r="AE318" s="36" t="n"/>
      <c r="AF318" s="36" t="n"/>
      <c r="AG318" s="36" t="n"/>
      <c r="AH318" s="36" t="n"/>
      <c r="AI318" s="36" t="n"/>
      <c r="AJ318" s="36" t="n"/>
      <c r="AK318" s="36" t="n"/>
      <c r="AL318" s="36" t="n"/>
      <c r="AM318" s="36" t="n"/>
      <c r="AN318" s="36" t="n"/>
      <c r="AO318" s="36" t="n"/>
      <c r="AP318" s="36" t="n"/>
      <c r="AQ318" s="36" t="n"/>
      <c r="AR318" s="36" t="n"/>
      <c r="AS318" s="36" t="n"/>
      <c r="AT318" s="36" t="n"/>
      <c r="AU318" s="36" t="n"/>
      <c r="AV318" s="36" t="n"/>
      <c r="AW318" s="36" t="n"/>
      <c r="AX318" s="35" t="n"/>
    </row>
    <row r="319" ht="15" customHeight="1" s="452" thickBot="1">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c r="AA319" s="36" t="n"/>
      <c r="AB319" s="36" t="n"/>
      <c r="AC319" s="36" t="n"/>
      <c r="AD319" s="36" t="n"/>
      <c r="AE319" s="36" t="n"/>
      <c r="AF319" s="36" t="n"/>
      <c r="AG319" s="36" t="n"/>
      <c r="AH319" s="36" t="n"/>
      <c r="AI319" s="36" t="n"/>
      <c r="AJ319" s="36" t="n"/>
      <c r="AK319" s="36" t="n"/>
      <c r="AL319" s="36" t="n"/>
      <c r="AM319" s="36" t="n"/>
      <c r="AN319" s="36" t="n"/>
      <c r="AO319" s="36" t="n"/>
      <c r="AP319" s="36" t="n"/>
      <c r="AQ319" s="36" t="n"/>
      <c r="AR319" s="36" t="n"/>
      <c r="AS319" s="36" t="n"/>
      <c r="AT319" s="36" t="n"/>
      <c r="AU319" s="36" t="n"/>
      <c r="AV319" s="36" t="n"/>
      <c r="AW319" s="36" t="n"/>
      <c r="AX319" s="35" t="n"/>
    </row>
    <row r="320" ht="15" customHeight="1" s="452" thickBot="1">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c r="AA320" s="36" t="n"/>
      <c r="AB320" s="36" t="n"/>
      <c r="AC320" s="36" t="n"/>
      <c r="AD320" s="36" t="n"/>
      <c r="AE320" s="36" t="n"/>
      <c r="AF320" s="36" t="n"/>
      <c r="AG320" s="36" t="n"/>
      <c r="AH320" s="36" t="n"/>
      <c r="AI320" s="36" t="n"/>
      <c r="AJ320" s="36" t="n"/>
      <c r="AK320" s="36" t="n"/>
      <c r="AL320" s="36" t="n"/>
      <c r="AM320" s="36" t="n"/>
      <c r="AN320" s="36" t="n"/>
      <c r="AO320" s="36" t="n"/>
      <c r="AP320" s="36" t="n"/>
      <c r="AQ320" s="36" t="n"/>
      <c r="AR320" s="36" t="n"/>
      <c r="AS320" s="36" t="n"/>
      <c r="AT320" s="36" t="n"/>
      <c r="AU320" s="36" t="n"/>
      <c r="AV320" s="36" t="n"/>
      <c r="AW320" s="36" t="n"/>
      <c r="AX320" s="35" t="n"/>
    </row>
    <row r="321" ht="15" customHeight="1" s="452" thickBot="1">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c r="AA321" s="36" t="n"/>
      <c r="AB321" s="36" t="n"/>
      <c r="AC321" s="36" t="n"/>
      <c r="AD321" s="36" t="n"/>
      <c r="AE321" s="36" t="n"/>
      <c r="AF321" s="36" t="n"/>
      <c r="AG321" s="36" t="n"/>
      <c r="AH321" s="36" t="n"/>
      <c r="AI321" s="36" t="n"/>
      <c r="AJ321" s="36" t="n"/>
      <c r="AK321" s="36" t="n"/>
      <c r="AL321" s="36" t="n"/>
      <c r="AM321" s="36" t="n"/>
      <c r="AN321" s="36" t="n"/>
      <c r="AO321" s="36" t="n"/>
      <c r="AP321" s="36" t="n"/>
      <c r="AQ321" s="36" t="n"/>
      <c r="AR321" s="36" t="n"/>
      <c r="AS321" s="36" t="n"/>
      <c r="AT321" s="36" t="n"/>
      <c r="AU321" s="36" t="n"/>
      <c r="AV321" s="36" t="n"/>
      <c r="AW321" s="36" t="n"/>
      <c r="AX321" s="35" t="n"/>
    </row>
    <row r="322" ht="15" customHeight="1" s="452" thickBot="1">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c r="AA322" s="36" t="n"/>
      <c r="AB322" s="36" t="n"/>
      <c r="AC322" s="36" t="n"/>
      <c r="AD322" s="36" t="n"/>
      <c r="AE322" s="36" t="n"/>
      <c r="AF322" s="36" t="n"/>
      <c r="AG322" s="36" t="n"/>
      <c r="AH322" s="36" t="n"/>
      <c r="AI322" s="36" t="n"/>
      <c r="AJ322" s="36" t="n"/>
      <c r="AK322" s="36" t="n"/>
      <c r="AL322" s="36" t="n"/>
      <c r="AM322" s="36" t="n"/>
      <c r="AN322" s="36" t="n"/>
      <c r="AO322" s="36" t="n"/>
      <c r="AP322" s="36" t="n"/>
      <c r="AQ322" s="36" t="n"/>
      <c r="AR322" s="36" t="n"/>
      <c r="AS322" s="36" t="n"/>
      <c r="AT322" s="36" t="n"/>
      <c r="AU322" s="36" t="n"/>
      <c r="AV322" s="36" t="n"/>
      <c r="AW322" s="36" t="n"/>
      <c r="AX322" s="35" t="n"/>
    </row>
    <row r="323" ht="15" customHeight="1" s="452" thickBot="1">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c r="AA323" s="36" t="n"/>
      <c r="AB323" s="36" t="n"/>
      <c r="AC323" s="36" t="n"/>
      <c r="AD323" s="36" t="n"/>
      <c r="AE323" s="36" t="n"/>
      <c r="AF323" s="36" t="n"/>
      <c r="AG323" s="36" t="n"/>
      <c r="AH323" s="36" t="n"/>
      <c r="AI323" s="36" t="n"/>
      <c r="AJ323" s="36" t="n"/>
      <c r="AK323" s="36" t="n"/>
      <c r="AL323" s="36" t="n"/>
      <c r="AM323" s="36" t="n"/>
      <c r="AN323" s="36" t="n"/>
      <c r="AO323" s="36" t="n"/>
      <c r="AP323" s="36" t="n"/>
      <c r="AQ323" s="36" t="n"/>
      <c r="AR323" s="36" t="n"/>
      <c r="AS323" s="36" t="n"/>
      <c r="AT323" s="36" t="n"/>
      <c r="AU323" s="36" t="n"/>
      <c r="AV323" s="36" t="n"/>
      <c r="AW323" s="36" t="n"/>
      <c r="AX323" s="35" t="n"/>
    </row>
    <row r="324" ht="15" customHeight="1" s="452" thickBot="1">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c r="AA324" s="36" t="n"/>
      <c r="AB324" s="36" t="n"/>
      <c r="AC324" s="36" t="n"/>
      <c r="AD324" s="36" t="n"/>
      <c r="AE324" s="36" t="n"/>
      <c r="AF324" s="36" t="n"/>
      <c r="AG324" s="36" t="n"/>
      <c r="AH324" s="36" t="n"/>
      <c r="AI324" s="36" t="n"/>
      <c r="AJ324" s="36" t="n"/>
      <c r="AK324" s="36" t="n"/>
      <c r="AL324" s="36" t="n"/>
      <c r="AM324" s="36" t="n"/>
      <c r="AN324" s="36" t="n"/>
      <c r="AO324" s="36" t="n"/>
      <c r="AP324" s="36" t="n"/>
      <c r="AQ324" s="36" t="n"/>
      <c r="AR324" s="36" t="n"/>
      <c r="AS324" s="36" t="n"/>
      <c r="AT324" s="36" t="n"/>
      <c r="AU324" s="36" t="n"/>
      <c r="AV324" s="36" t="n"/>
      <c r="AW324" s="36" t="n"/>
      <c r="AX324" s="35" t="n"/>
    </row>
    <row r="325" ht="15" customHeight="1" s="452" thickBot="1">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c r="AA325" s="36" t="n"/>
      <c r="AB325" s="36" t="n"/>
      <c r="AC325" s="36" t="n"/>
      <c r="AD325" s="36" t="n"/>
      <c r="AE325" s="36" t="n"/>
      <c r="AF325" s="36" t="n"/>
      <c r="AG325" s="36" t="n"/>
      <c r="AH325" s="36" t="n"/>
      <c r="AI325" s="36" t="n"/>
      <c r="AJ325" s="36" t="n"/>
      <c r="AK325" s="36" t="n"/>
      <c r="AL325" s="36" t="n"/>
      <c r="AM325" s="36" t="n"/>
      <c r="AN325" s="36" t="n"/>
      <c r="AO325" s="36" t="n"/>
      <c r="AP325" s="36" t="n"/>
      <c r="AQ325" s="36" t="n"/>
      <c r="AR325" s="36" t="n"/>
      <c r="AS325" s="36" t="n"/>
      <c r="AT325" s="36" t="n"/>
      <c r="AU325" s="36" t="n"/>
      <c r="AV325" s="36" t="n"/>
      <c r="AW325" s="36" t="n"/>
      <c r="AX325" s="35" t="n"/>
    </row>
    <row r="326" ht="15" customHeight="1" s="452" thickBot="1">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c r="AA326" s="36" t="n"/>
      <c r="AB326" s="36" t="n"/>
      <c r="AC326" s="36" t="n"/>
      <c r="AD326" s="36" t="n"/>
      <c r="AE326" s="36" t="n"/>
      <c r="AF326" s="36" t="n"/>
      <c r="AG326" s="36" t="n"/>
      <c r="AH326" s="36" t="n"/>
      <c r="AI326" s="36" t="n"/>
      <c r="AJ326" s="36" t="n"/>
      <c r="AK326" s="36" t="n"/>
      <c r="AL326" s="36" t="n"/>
      <c r="AM326" s="36" t="n"/>
      <c r="AN326" s="36" t="n"/>
      <c r="AO326" s="36" t="n"/>
      <c r="AP326" s="36" t="n"/>
      <c r="AQ326" s="36" t="n"/>
      <c r="AR326" s="36" t="n"/>
      <c r="AS326" s="36" t="n"/>
      <c r="AT326" s="36" t="n"/>
      <c r="AU326" s="36" t="n"/>
      <c r="AV326" s="36" t="n"/>
      <c r="AW326" s="36" t="n"/>
      <c r="AX326" s="35" t="n"/>
    </row>
    <row r="327" ht="15" customHeight="1" s="452" thickBot="1">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c r="AA327" s="36" t="n"/>
      <c r="AB327" s="36" t="n"/>
      <c r="AC327" s="36" t="n"/>
      <c r="AD327" s="36" t="n"/>
      <c r="AE327" s="36" t="n"/>
      <c r="AF327" s="36" t="n"/>
      <c r="AG327" s="36" t="n"/>
      <c r="AH327" s="36" t="n"/>
      <c r="AI327" s="36" t="n"/>
      <c r="AJ327" s="36" t="n"/>
      <c r="AK327" s="36" t="n"/>
      <c r="AL327" s="36" t="n"/>
      <c r="AM327" s="36" t="n"/>
      <c r="AN327" s="36" t="n"/>
      <c r="AO327" s="36" t="n"/>
      <c r="AP327" s="36" t="n"/>
      <c r="AQ327" s="36" t="n"/>
      <c r="AR327" s="36" t="n"/>
      <c r="AS327" s="36" t="n"/>
      <c r="AT327" s="36" t="n"/>
      <c r="AU327" s="36" t="n"/>
      <c r="AV327" s="36" t="n"/>
      <c r="AW327" s="36" t="n"/>
      <c r="AX327" s="35" t="n"/>
    </row>
    <row r="328" ht="15" customHeight="1" s="452" thickBot="1">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c r="AA328" s="36" t="n"/>
      <c r="AB328" s="36" t="n"/>
      <c r="AC328" s="36" t="n"/>
      <c r="AD328" s="36" t="n"/>
      <c r="AE328" s="36" t="n"/>
      <c r="AF328" s="36" t="n"/>
      <c r="AG328" s="36" t="n"/>
      <c r="AH328" s="36" t="n"/>
      <c r="AI328" s="36" t="n"/>
      <c r="AJ328" s="36" t="n"/>
      <c r="AK328" s="36" t="n"/>
      <c r="AL328" s="36" t="n"/>
      <c r="AM328" s="36" t="n"/>
      <c r="AN328" s="36" t="n"/>
      <c r="AO328" s="36" t="n"/>
      <c r="AP328" s="36" t="n"/>
      <c r="AQ328" s="36" t="n"/>
      <c r="AR328" s="36" t="n"/>
      <c r="AS328" s="36" t="n"/>
      <c r="AT328" s="36" t="n"/>
      <c r="AU328" s="36" t="n"/>
      <c r="AV328" s="36" t="n"/>
      <c r="AW328" s="36" t="n"/>
      <c r="AX328" s="35" t="n"/>
    </row>
    <row r="329" ht="15" customHeight="1" s="452" thickBot="1">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c r="AA329" s="36" t="n"/>
      <c r="AB329" s="36" t="n"/>
      <c r="AC329" s="36" t="n"/>
      <c r="AD329" s="36" t="n"/>
      <c r="AE329" s="36" t="n"/>
      <c r="AF329" s="36" t="n"/>
      <c r="AG329" s="36" t="n"/>
      <c r="AH329" s="36" t="n"/>
      <c r="AI329" s="36" t="n"/>
      <c r="AJ329" s="36" t="n"/>
      <c r="AK329" s="36" t="n"/>
      <c r="AL329" s="36" t="n"/>
      <c r="AM329" s="36" t="n"/>
      <c r="AN329" s="36" t="n"/>
      <c r="AO329" s="36" t="n"/>
      <c r="AP329" s="36" t="n"/>
      <c r="AQ329" s="36" t="n"/>
      <c r="AR329" s="36" t="n"/>
      <c r="AS329" s="36" t="n"/>
      <c r="AT329" s="36" t="n"/>
      <c r="AU329" s="36" t="n"/>
      <c r="AV329" s="36" t="n"/>
      <c r="AW329" s="36" t="n"/>
      <c r="AX329" s="35" t="n"/>
    </row>
    <row r="330" ht="15" customHeight="1" s="452" thickBot="1">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c r="AA330" s="36" t="n"/>
      <c r="AB330" s="36" t="n"/>
      <c r="AC330" s="36" t="n"/>
      <c r="AD330" s="36" t="n"/>
      <c r="AE330" s="36" t="n"/>
      <c r="AF330" s="36" t="n"/>
      <c r="AG330" s="36" t="n"/>
      <c r="AH330" s="36" t="n"/>
      <c r="AI330" s="36" t="n"/>
      <c r="AJ330" s="36" t="n"/>
      <c r="AK330" s="36" t="n"/>
      <c r="AL330" s="36" t="n"/>
      <c r="AM330" s="36" t="n"/>
      <c r="AN330" s="36" t="n"/>
      <c r="AO330" s="36" t="n"/>
      <c r="AP330" s="36" t="n"/>
      <c r="AQ330" s="36" t="n"/>
      <c r="AR330" s="36" t="n"/>
      <c r="AS330" s="36" t="n"/>
      <c r="AT330" s="36" t="n"/>
      <c r="AU330" s="36" t="n"/>
      <c r="AV330" s="36" t="n"/>
      <c r="AW330" s="36" t="n"/>
      <c r="AX330" s="35" t="n"/>
    </row>
    <row r="331" ht="15" customHeight="1" s="452" thickBot="1">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c r="AA331" s="36" t="n"/>
      <c r="AB331" s="36" t="n"/>
      <c r="AC331" s="36" t="n"/>
      <c r="AD331" s="36" t="n"/>
      <c r="AE331" s="36" t="n"/>
      <c r="AF331" s="36" t="n"/>
      <c r="AG331" s="36" t="n"/>
      <c r="AH331" s="36" t="n"/>
      <c r="AI331" s="36" t="n"/>
      <c r="AJ331" s="36" t="n"/>
      <c r="AK331" s="36" t="n"/>
      <c r="AL331" s="36" t="n"/>
      <c r="AM331" s="36" t="n"/>
      <c r="AN331" s="36" t="n"/>
      <c r="AO331" s="36" t="n"/>
      <c r="AP331" s="36" t="n"/>
      <c r="AQ331" s="36" t="n"/>
      <c r="AR331" s="36" t="n"/>
      <c r="AS331" s="36" t="n"/>
      <c r="AT331" s="36" t="n"/>
      <c r="AU331" s="36" t="n"/>
      <c r="AV331" s="36" t="n"/>
      <c r="AW331" s="36" t="n"/>
      <c r="AX331" s="35" t="n"/>
    </row>
    <row r="332" ht="15" customHeight="1" s="452" thickBot="1">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c r="AA332" s="36" t="n"/>
      <c r="AB332" s="36" t="n"/>
      <c r="AC332" s="36" t="n"/>
      <c r="AD332" s="36" t="n"/>
      <c r="AE332" s="36" t="n"/>
      <c r="AF332" s="36" t="n"/>
      <c r="AG332" s="36" t="n"/>
      <c r="AH332" s="36" t="n"/>
      <c r="AI332" s="36" t="n"/>
      <c r="AJ332" s="36" t="n"/>
      <c r="AK332" s="36" t="n"/>
      <c r="AL332" s="36" t="n"/>
      <c r="AM332" s="36" t="n"/>
      <c r="AN332" s="36" t="n"/>
      <c r="AO332" s="36" t="n"/>
      <c r="AP332" s="36" t="n"/>
      <c r="AQ332" s="36" t="n"/>
      <c r="AR332" s="36" t="n"/>
      <c r="AS332" s="36" t="n"/>
      <c r="AT332" s="36" t="n"/>
      <c r="AU332" s="36" t="n"/>
      <c r="AV332" s="36" t="n"/>
      <c r="AW332" s="36" t="n"/>
      <c r="AX332" s="35" t="n"/>
    </row>
    <row r="333" ht="15" customHeight="1" s="452" thickBot="1">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c r="AA333" s="36" t="n"/>
      <c r="AB333" s="36" t="n"/>
      <c r="AC333" s="36" t="n"/>
      <c r="AD333" s="36" t="n"/>
      <c r="AE333" s="36" t="n"/>
      <c r="AF333" s="36" t="n"/>
      <c r="AG333" s="36" t="n"/>
      <c r="AH333" s="36" t="n"/>
      <c r="AI333" s="36" t="n"/>
      <c r="AJ333" s="36" t="n"/>
      <c r="AK333" s="36" t="n"/>
      <c r="AL333" s="36" t="n"/>
      <c r="AM333" s="36" t="n"/>
      <c r="AN333" s="36" t="n"/>
      <c r="AO333" s="36" t="n"/>
      <c r="AP333" s="36" t="n"/>
      <c r="AQ333" s="36" t="n"/>
      <c r="AR333" s="36" t="n"/>
      <c r="AS333" s="36" t="n"/>
      <c r="AT333" s="36" t="n"/>
      <c r="AU333" s="36" t="n"/>
      <c r="AV333" s="36" t="n"/>
      <c r="AW333" s="36" t="n"/>
      <c r="AX333" s="35" t="n"/>
    </row>
    <row r="334" ht="15" customHeight="1" s="452" thickBot="1">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c r="AA334" s="36" t="n"/>
      <c r="AB334" s="36" t="n"/>
      <c r="AC334" s="36" t="n"/>
      <c r="AD334" s="36" t="n"/>
      <c r="AE334" s="36" t="n"/>
      <c r="AF334" s="36" t="n"/>
      <c r="AG334" s="36" t="n"/>
      <c r="AH334" s="36" t="n"/>
      <c r="AI334" s="36" t="n"/>
      <c r="AJ334" s="36" t="n"/>
      <c r="AK334" s="36" t="n"/>
      <c r="AL334" s="36" t="n"/>
      <c r="AM334" s="36" t="n"/>
      <c r="AN334" s="36" t="n"/>
      <c r="AO334" s="36" t="n"/>
      <c r="AP334" s="36" t="n"/>
      <c r="AQ334" s="36" t="n"/>
      <c r="AR334" s="36" t="n"/>
      <c r="AS334" s="36" t="n"/>
      <c r="AT334" s="36" t="n"/>
      <c r="AU334" s="36" t="n"/>
      <c r="AV334" s="36" t="n"/>
      <c r="AW334" s="36" t="n"/>
      <c r="AX334" s="35" t="n"/>
    </row>
    <row r="335" ht="15" customHeight="1" s="452" thickBot="1">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c r="AA335" s="36" t="n"/>
      <c r="AB335" s="36" t="n"/>
      <c r="AC335" s="36" t="n"/>
      <c r="AD335" s="36" t="n"/>
      <c r="AE335" s="36" t="n"/>
      <c r="AF335" s="36" t="n"/>
      <c r="AG335" s="36" t="n"/>
      <c r="AH335" s="36" t="n"/>
      <c r="AI335" s="36" t="n"/>
      <c r="AJ335" s="36" t="n"/>
      <c r="AK335" s="36" t="n"/>
      <c r="AL335" s="36" t="n"/>
      <c r="AM335" s="36" t="n"/>
      <c r="AN335" s="36" t="n"/>
      <c r="AO335" s="36" t="n"/>
      <c r="AP335" s="36" t="n"/>
      <c r="AQ335" s="36" t="n"/>
      <c r="AR335" s="36" t="n"/>
      <c r="AS335" s="36" t="n"/>
      <c r="AT335" s="36" t="n"/>
      <c r="AU335" s="36" t="n"/>
      <c r="AV335" s="36" t="n"/>
      <c r="AW335" s="36" t="n"/>
      <c r="AX335" s="35" t="n"/>
    </row>
    <row r="336" ht="15" customHeight="1" s="452" thickBot="1">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c r="AA336" s="36" t="n"/>
      <c r="AB336" s="36" t="n"/>
      <c r="AC336" s="36" t="n"/>
      <c r="AD336" s="36" t="n"/>
      <c r="AE336" s="36" t="n"/>
      <c r="AF336" s="36" t="n"/>
      <c r="AG336" s="36" t="n"/>
      <c r="AH336" s="36" t="n"/>
      <c r="AI336" s="36" t="n"/>
      <c r="AJ336" s="36" t="n"/>
      <c r="AK336" s="36" t="n"/>
      <c r="AL336" s="36" t="n"/>
      <c r="AM336" s="36" t="n"/>
      <c r="AN336" s="36" t="n"/>
      <c r="AO336" s="36" t="n"/>
      <c r="AP336" s="36" t="n"/>
      <c r="AQ336" s="36" t="n"/>
      <c r="AR336" s="36" t="n"/>
      <c r="AS336" s="36" t="n"/>
      <c r="AT336" s="36" t="n"/>
      <c r="AU336" s="36" t="n"/>
      <c r="AV336" s="36" t="n"/>
      <c r="AW336" s="36" t="n"/>
      <c r="AX336" s="35" t="n"/>
    </row>
    <row r="337" ht="15" customHeight="1" s="452" thickBot="1">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c r="AA337" s="36" t="n"/>
      <c r="AB337" s="36" t="n"/>
      <c r="AC337" s="36" t="n"/>
      <c r="AD337" s="36" t="n"/>
      <c r="AE337" s="36" t="n"/>
      <c r="AF337" s="36" t="n"/>
      <c r="AG337" s="36" t="n"/>
      <c r="AH337" s="36" t="n"/>
      <c r="AI337" s="36" t="n"/>
      <c r="AJ337" s="36" t="n"/>
      <c r="AK337" s="36" t="n"/>
      <c r="AL337" s="36" t="n"/>
      <c r="AM337" s="36" t="n"/>
      <c r="AN337" s="36" t="n"/>
      <c r="AO337" s="36" t="n"/>
      <c r="AP337" s="36" t="n"/>
      <c r="AQ337" s="36" t="n"/>
      <c r="AR337" s="36" t="n"/>
      <c r="AS337" s="36" t="n"/>
      <c r="AT337" s="36" t="n"/>
      <c r="AU337" s="36" t="n"/>
      <c r="AV337" s="36" t="n"/>
      <c r="AW337" s="36" t="n"/>
      <c r="AX337" s="35" t="n"/>
    </row>
    <row r="338" ht="15" customHeight="1" s="452" thickBot="1">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c r="AA338" s="36" t="n"/>
      <c r="AB338" s="36" t="n"/>
      <c r="AC338" s="36" t="n"/>
      <c r="AD338" s="36" t="n"/>
      <c r="AE338" s="36" t="n"/>
      <c r="AF338" s="36" t="n"/>
      <c r="AG338" s="36" t="n"/>
      <c r="AH338" s="36" t="n"/>
      <c r="AI338" s="36" t="n"/>
      <c r="AJ338" s="36" t="n"/>
      <c r="AK338" s="36" t="n"/>
      <c r="AL338" s="36" t="n"/>
      <c r="AM338" s="36" t="n"/>
      <c r="AN338" s="36" t="n"/>
      <c r="AO338" s="36" t="n"/>
      <c r="AP338" s="36" t="n"/>
      <c r="AQ338" s="36" t="n"/>
      <c r="AR338" s="36" t="n"/>
      <c r="AS338" s="36" t="n"/>
      <c r="AT338" s="36" t="n"/>
      <c r="AU338" s="36" t="n"/>
      <c r="AV338" s="36" t="n"/>
      <c r="AW338" s="36" t="n"/>
      <c r="AX338" s="35" t="n"/>
    </row>
    <row r="339" ht="15" customHeight="1" s="452" thickBot="1">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c r="AA339" s="36" t="n"/>
      <c r="AB339" s="36" t="n"/>
      <c r="AC339" s="36" t="n"/>
      <c r="AD339" s="36" t="n"/>
      <c r="AE339" s="36" t="n"/>
      <c r="AF339" s="36" t="n"/>
      <c r="AG339" s="36" t="n"/>
      <c r="AH339" s="36" t="n"/>
      <c r="AI339" s="36" t="n"/>
      <c r="AJ339" s="36" t="n"/>
      <c r="AK339" s="36" t="n"/>
      <c r="AL339" s="36" t="n"/>
      <c r="AM339" s="36" t="n"/>
      <c r="AN339" s="36" t="n"/>
      <c r="AO339" s="36" t="n"/>
      <c r="AP339" s="36" t="n"/>
      <c r="AQ339" s="36" t="n"/>
      <c r="AR339" s="36" t="n"/>
      <c r="AS339" s="36" t="n"/>
      <c r="AT339" s="36" t="n"/>
      <c r="AU339" s="36" t="n"/>
      <c r="AV339" s="36" t="n"/>
      <c r="AW339" s="36" t="n"/>
      <c r="AX339" s="35" t="n"/>
    </row>
    <row r="340" ht="15" customHeight="1" s="452" thickBot="1">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c r="AA340" s="36" t="n"/>
      <c r="AB340" s="36" t="n"/>
      <c r="AC340" s="36" t="n"/>
      <c r="AD340" s="36" t="n"/>
      <c r="AE340" s="36" t="n"/>
      <c r="AF340" s="36" t="n"/>
      <c r="AG340" s="36" t="n"/>
      <c r="AH340" s="36" t="n"/>
      <c r="AI340" s="36" t="n"/>
      <c r="AJ340" s="36" t="n"/>
      <c r="AK340" s="36" t="n"/>
      <c r="AL340" s="36" t="n"/>
      <c r="AM340" s="36" t="n"/>
      <c r="AN340" s="36" t="n"/>
      <c r="AO340" s="36" t="n"/>
      <c r="AP340" s="36" t="n"/>
      <c r="AQ340" s="36" t="n"/>
      <c r="AR340" s="36" t="n"/>
      <c r="AS340" s="36" t="n"/>
      <c r="AT340" s="36" t="n"/>
      <c r="AU340" s="36" t="n"/>
      <c r="AV340" s="36" t="n"/>
      <c r="AW340" s="36" t="n"/>
      <c r="AX340" s="35" t="n"/>
    </row>
    <row r="341" ht="15" customHeight="1" s="452" thickBot="1">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c r="AA341" s="36" t="n"/>
      <c r="AB341" s="36" t="n"/>
      <c r="AC341" s="36" t="n"/>
      <c r="AD341" s="36" t="n"/>
      <c r="AE341" s="36" t="n"/>
      <c r="AF341" s="36" t="n"/>
      <c r="AG341" s="36" t="n"/>
      <c r="AH341" s="36" t="n"/>
      <c r="AI341" s="36" t="n"/>
      <c r="AJ341" s="36" t="n"/>
      <c r="AK341" s="36" t="n"/>
      <c r="AL341" s="36" t="n"/>
      <c r="AM341" s="36" t="n"/>
      <c r="AN341" s="36" t="n"/>
      <c r="AO341" s="36" t="n"/>
      <c r="AP341" s="36" t="n"/>
      <c r="AQ341" s="36" t="n"/>
      <c r="AR341" s="36" t="n"/>
      <c r="AS341" s="36" t="n"/>
      <c r="AT341" s="36" t="n"/>
      <c r="AU341" s="36" t="n"/>
      <c r="AV341" s="36" t="n"/>
      <c r="AW341" s="36" t="n"/>
      <c r="AX341" s="35" t="n"/>
    </row>
    <row r="342" ht="15" customHeight="1" s="452" thickBot="1">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c r="AA342" s="36" t="n"/>
      <c r="AB342" s="36" t="n"/>
      <c r="AC342" s="36" t="n"/>
      <c r="AD342" s="36" t="n"/>
      <c r="AE342" s="36" t="n"/>
      <c r="AF342" s="36" t="n"/>
      <c r="AG342" s="36" t="n"/>
      <c r="AH342" s="36" t="n"/>
      <c r="AI342" s="36" t="n"/>
      <c r="AJ342" s="36" t="n"/>
      <c r="AK342" s="36" t="n"/>
      <c r="AL342" s="36" t="n"/>
      <c r="AM342" s="36" t="n"/>
      <c r="AN342" s="36" t="n"/>
      <c r="AO342" s="36" t="n"/>
      <c r="AP342" s="36" t="n"/>
      <c r="AQ342" s="36" t="n"/>
      <c r="AR342" s="36" t="n"/>
      <c r="AS342" s="36" t="n"/>
      <c r="AT342" s="36" t="n"/>
      <c r="AU342" s="36" t="n"/>
      <c r="AV342" s="36" t="n"/>
      <c r="AW342" s="36" t="n"/>
      <c r="AX342" s="35" t="n"/>
    </row>
    <row r="343" ht="15" customHeight="1" s="452" thickBot="1">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c r="AA343" s="36" t="n"/>
      <c r="AB343" s="36" t="n"/>
      <c r="AC343" s="36" t="n"/>
      <c r="AD343" s="36" t="n"/>
      <c r="AE343" s="36" t="n"/>
      <c r="AF343" s="36" t="n"/>
      <c r="AG343" s="36" t="n"/>
      <c r="AH343" s="36" t="n"/>
      <c r="AI343" s="36" t="n"/>
      <c r="AJ343" s="36" t="n"/>
      <c r="AK343" s="36" t="n"/>
      <c r="AL343" s="36" t="n"/>
      <c r="AM343" s="36" t="n"/>
      <c r="AN343" s="36" t="n"/>
      <c r="AO343" s="36" t="n"/>
      <c r="AP343" s="36" t="n"/>
      <c r="AQ343" s="36" t="n"/>
      <c r="AR343" s="36" t="n"/>
      <c r="AS343" s="36" t="n"/>
      <c r="AT343" s="36" t="n"/>
      <c r="AU343" s="36" t="n"/>
      <c r="AV343" s="36" t="n"/>
      <c r="AW343" s="36" t="n"/>
      <c r="AX343" s="35" t="n"/>
    </row>
    <row r="344" ht="15" customHeight="1" s="452" thickBot="1">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c r="AA344" s="36" t="n"/>
      <c r="AB344" s="36" t="n"/>
      <c r="AC344" s="36" t="n"/>
      <c r="AD344" s="36" t="n"/>
      <c r="AE344" s="36" t="n"/>
      <c r="AF344" s="36" t="n"/>
      <c r="AG344" s="36" t="n"/>
      <c r="AH344" s="36" t="n"/>
      <c r="AI344" s="36" t="n"/>
      <c r="AJ344" s="36" t="n"/>
      <c r="AK344" s="36" t="n"/>
      <c r="AL344" s="36" t="n"/>
      <c r="AM344" s="36" t="n"/>
      <c r="AN344" s="36" t="n"/>
      <c r="AO344" s="36" t="n"/>
      <c r="AP344" s="36" t="n"/>
      <c r="AQ344" s="36" t="n"/>
      <c r="AR344" s="36" t="n"/>
      <c r="AS344" s="36" t="n"/>
      <c r="AT344" s="36" t="n"/>
      <c r="AU344" s="36" t="n"/>
      <c r="AV344" s="36" t="n"/>
      <c r="AW344" s="36" t="n"/>
      <c r="AX344" s="35" t="n"/>
    </row>
    <row r="345" ht="15" customHeight="1" s="452" thickBot="1">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c r="AA345" s="36" t="n"/>
      <c r="AB345" s="36" t="n"/>
      <c r="AC345" s="36" t="n"/>
      <c r="AD345" s="36" t="n"/>
      <c r="AE345" s="36" t="n"/>
      <c r="AF345" s="36" t="n"/>
      <c r="AG345" s="36" t="n"/>
      <c r="AH345" s="36" t="n"/>
      <c r="AI345" s="36" t="n"/>
      <c r="AJ345" s="36" t="n"/>
      <c r="AK345" s="36" t="n"/>
      <c r="AL345" s="36" t="n"/>
      <c r="AM345" s="36" t="n"/>
      <c r="AN345" s="36" t="n"/>
      <c r="AO345" s="36" t="n"/>
      <c r="AP345" s="36" t="n"/>
      <c r="AQ345" s="36" t="n"/>
      <c r="AR345" s="36" t="n"/>
      <c r="AS345" s="36" t="n"/>
      <c r="AT345" s="36" t="n"/>
      <c r="AU345" s="36" t="n"/>
      <c r="AV345" s="36" t="n"/>
      <c r="AW345" s="36" t="n"/>
      <c r="AX345" s="35" t="n"/>
    </row>
    <row r="346" ht="15" customHeight="1" s="452" thickBot="1">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c r="AA346" s="36" t="n"/>
      <c r="AB346" s="36" t="n"/>
      <c r="AC346" s="36" t="n"/>
      <c r="AD346" s="36" t="n"/>
      <c r="AE346" s="36" t="n"/>
      <c r="AF346" s="36" t="n"/>
      <c r="AG346" s="36" t="n"/>
      <c r="AH346" s="36" t="n"/>
      <c r="AI346" s="36" t="n"/>
      <c r="AJ346" s="36" t="n"/>
      <c r="AK346" s="36" t="n"/>
      <c r="AL346" s="36" t="n"/>
      <c r="AM346" s="36" t="n"/>
      <c r="AN346" s="36" t="n"/>
      <c r="AO346" s="36" t="n"/>
      <c r="AP346" s="36" t="n"/>
      <c r="AQ346" s="36" t="n"/>
      <c r="AR346" s="36" t="n"/>
      <c r="AS346" s="36" t="n"/>
      <c r="AT346" s="36" t="n"/>
      <c r="AU346" s="36" t="n"/>
      <c r="AV346" s="36" t="n"/>
      <c r="AW346" s="36" t="n"/>
      <c r="AX346" s="35" t="n"/>
    </row>
    <row r="347" ht="15" customHeight="1" s="452" thickBot="1">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c r="AA347" s="36" t="n"/>
      <c r="AB347" s="36" t="n"/>
      <c r="AC347" s="36" t="n"/>
      <c r="AD347" s="36" t="n"/>
      <c r="AE347" s="36" t="n"/>
      <c r="AF347" s="36" t="n"/>
      <c r="AG347" s="36" t="n"/>
      <c r="AH347" s="36" t="n"/>
      <c r="AI347" s="36" t="n"/>
      <c r="AJ347" s="36" t="n"/>
      <c r="AK347" s="36" t="n"/>
      <c r="AL347" s="36" t="n"/>
      <c r="AM347" s="36" t="n"/>
      <c r="AN347" s="36" t="n"/>
      <c r="AO347" s="36" t="n"/>
      <c r="AP347" s="36" t="n"/>
      <c r="AQ347" s="36" t="n"/>
      <c r="AR347" s="36" t="n"/>
      <c r="AS347" s="36" t="n"/>
      <c r="AT347" s="36" t="n"/>
      <c r="AU347" s="36" t="n"/>
      <c r="AV347" s="36" t="n"/>
      <c r="AW347" s="36" t="n"/>
      <c r="AX347" s="35" t="n"/>
    </row>
    <row r="348" ht="15" customHeight="1" s="452" thickBot="1">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c r="AA348" s="36" t="n"/>
      <c r="AB348" s="36" t="n"/>
      <c r="AC348" s="36" t="n"/>
      <c r="AD348" s="36" t="n"/>
      <c r="AE348" s="36" t="n"/>
      <c r="AF348" s="36" t="n"/>
      <c r="AG348" s="36" t="n"/>
      <c r="AH348" s="36" t="n"/>
      <c r="AI348" s="36" t="n"/>
      <c r="AJ348" s="36" t="n"/>
      <c r="AK348" s="36" t="n"/>
      <c r="AL348" s="36" t="n"/>
      <c r="AM348" s="36" t="n"/>
      <c r="AN348" s="36" t="n"/>
      <c r="AO348" s="36" t="n"/>
      <c r="AP348" s="36" t="n"/>
      <c r="AQ348" s="36" t="n"/>
      <c r="AR348" s="36" t="n"/>
      <c r="AS348" s="36" t="n"/>
      <c r="AT348" s="36" t="n"/>
      <c r="AU348" s="36" t="n"/>
      <c r="AV348" s="36" t="n"/>
      <c r="AW348" s="36" t="n"/>
      <c r="AX348" s="35" t="n"/>
    </row>
    <row r="349" ht="15" customHeight="1" s="452" thickBot="1">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c r="AA349" s="36" t="n"/>
      <c r="AB349" s="36" t="n"/>
      <c r="AC349" s="36" t="n"/>
      <c r="AD349" s="36" t="n"/>
      <c r="AE349" s="36" t="n"/>
      <c r="AF349" s="36" t="n"/>
      <c r="AG349" s="36" t="n"/>
      <c r="AH349" s="36" t="n"/>
      <c r="AI349" s="36" t="n"/>
      <c r="AJ349" s="36" t="n"/>
      <c r="AK349" s="36" t="n"/>
      <c r="AL349" s="36" t="n"/>
      <c r="AM349" s="36" t="n"/>
      <c r="AN349" s="36" t="n"/>
      <c r="AO349" s="36" t="n"/>
      <c r="AP349" s="36" t="n"/>
      <c r="AQ349" s="36" t="n"/>
      <c r="AR349" s="36" t="n"/>
      <c r="AS349" s="36" t="n"/>
      <c r="AT349" s="36" t="n"/>
      <c r="AU349" s="36" t="n"/>
      <c r="AV349" s="36" t="n"/>
      <c r="AW349" s="36" t="n"/>
      <c r="AX349" s="35" t="n"/>
    </row>
    <row r="350" ht="15" customHeight="1" s="452" thickBot="1">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c r="AA350" s="36" t="n"/>
      <c r="AB350" s="36" t="n"/>
      <c r="AC350" s="36" t="n"/>
      <c r="AD350" s="36" t="n"/>
      <c r="AE350" s="36" t="n"/>
      <c r="AF350" s="36" t="n"/>
      <c r="AG350" s="36" t="n"/>
      <c r="AH350" s="36" t="n"/>
      <c r="AI350" s="36" t="n"/>
      <c r="AJ350" s="36" t="n"/>
      <c r="AK350" s="36" t="n"/>
      <c r="AL350" s="36" t="n"/>
      <c r="AM350" s="36" t="n"/>
      <c r="AN350" s="36" t="n"/>
      <c r="AO350" s="36" t="n"/>
      <c r="AP350" s="36" t="n"/>
      <c r="AQ350" s="36" t="n"/>
      <c r="AR350" s="36" t="n"/>
      <c r="AS350" s="36" t="n"/>
      <c r="AT350" s="36" t="n"/>
      <c r="AU350" s="36" t="n"/>
      <c r="AV350" s="36" t="n"/>
      <c r="AW350" s="36" t="n"/>
      <c r="AX350" s="35" t="n"/>
    </row>
    <row r="351" ht="15" customHeight="1" s="452" thickBot="1">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c r="AA351" s="36" t="n"/>
      <c r="AB351" s="36" t="n"/>
      <c r="AC351" s="36" t="n"/>
      <c r="AD351" s="36" t="n"/>
      <c r="AE351" s="36" t="n"/>
      <c r="AF351" s="36" t="n"/>
      <c r="AG351" s="36" t="n"/>
      <c r="AH351" s="36" t="n"/>
      <c r="AI351" s="36" t="n"/>
      <c r="AJ351" s="36" t="n"/>
      <c r="AK351" s="36" t="n"/>
      <c r="AL351" s="36" t="n"/>
      <c r="AM351" s="36" t="n"/>
      <c r="AN351" s="36" t="n"/>
      <c r="AO351" s="36" t="n"/>
      <c r="AP351" s="36" t="n"/>
      <c r="AQ351" s="36" t="n"/>
      <c r="AR351" s="36" t="n"/>
      <c r="AS351" s="36" t="n"/>
      <c r="AT351" s="36" t="n"/>
      <c r="AU351" s="36" t="n"/>
      <c r="AV351" s="36" t="n"/>
      <c r="AW351" s="36" t="n"/>
      <c r="AX351" s="35" t="n"/>
    </row>
    <row r="352" ht="15" customHeight="1" s="452" thickBot="1">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c r="AA352" s="36" t="n"/>
      <c r="AB352" s="36" t="n"/>
      <c r="AC352" s="36" t="n"/>
      <c r="AD352" s="36" t="n"/>
      <c r="AE352" s="36" t="n"/>
      <c r="AF352" s="36" t="n"/>
      <c r="AG352" s="36" t="n"/>
      <c r="AH352" s="36" t="n"/>
      <c r="AI352" s="36" t="n"/>
      <c r="AJ352" s="36" t="n"/>
      <c r="AK352" s="36" t="n"/>
      <c r="AL352" s="36" t="n"/>
      <c r="AM352" s="36" t="n"/>
      <c r="AN352" s="36" t="n"/>
      <c r="AO352" s="36" t="n"/>
      <c r="AP352" s="36" t="n"/>
      <c r="AQ352" s="36" t="n"/>
      <c r="AR352" s="36" t="n"/>
      <c r="AS352" s="36" t="n"/>
      <c r="AT352" s="36" t="n"/>
      <c r="AU352" s="36" t="n"/>
      <c r="AV352" s="36" t="n"/>
      <c r="AW352" s="36" t="n"/>
      <c r="AX352" s="35" t="n"/>
    </row>
    <row r="353" ht="15" customHeight="1" s="452" thickBot="1">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c r="AA353" s="36" t="n"/>
      <c r="AB353" s="36" t="n"/>
      <c r="AC353" s="36" t="n"/>
      <c r="AD353" s="36" t="n"/>
      <c r="AE353" s="36" t="n"/>
      <c r="AF353" s="36" t="n"/>
      <c r="AG353" s="36" t="n"/>
      <c r="AH353" s="36" t="n"/>
      <c r="AI353" s="36" t="n"/>
      <c r="AJ353" s="36" t="n"/>
      <c r="AK353" s="36" t="n"/>
      <c r="AL353" s="36" t="n"/>
      <c r="AM353" s="36" t="n"/>
      <c r="AN353" s="36" t="n"/>
      <c r="AO353" s="36" t="n"/>
      <c r="AP353" s="36" t="n"/>
      <c r="AQ353" s="36" t="n"/>
      <c r="AR353" s="36" t="n"/>
      <c r="AS353" s="36" t="n"/>
      <c r="AT353" s="36" t="n"/>
      <c r="AU353" s="36" t="n"/>
      <c r="AV353" s="36" t="n"/>
      <c r="AW353" s="36" t="n"/>
      <c r="AX353" s="35" t="n"/>
    </row>
    <row r="354" ht="15" customHeight="1" s="452" thickBot="1">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c r="AA354" s="36" t="n"/>
      <c r="AB354" s="36" t="n"/>
      <c r="AC354" s="36" t="n"/>
      <c r="AD354" s="36" t="n"/>
      <c r="AE354" s="36" t="n"/>
      <c r="AF354" s="36" t="n"/>
      <c r="AG354" s="36" t="n"/>
      <c r="AH354" s="36" t="n"/>
      <c r="AI354" s="36" t="n"/>
      <c r="AJ354" s="36" t="n"/>
      <c r="AK354" s="36" t="n"/>
      <c r="AL354" s="36" t="n"/>
      <c r="AM354" s="36" t="n"/>
      <c r="AN354" s="36" t="n"/>
      <c r="AO354" s="36" t="n"/>
      <c r="AP354" s="36" t="n"/>
      <c r="AQ354" s="36" t="n"/>
      <c r="AR354" s="36" t="n"/>
      <c r="AS354" s="36" t="n"/>
      <c r="AT354" s="36" t="n"/>
      <c r="AU354" s="36" t="n"/>
      <c r="AV354" s="36" t="n"/>
      <c r="AW354" s="36" t="n"/>
      <c r="AX354" s="35" t="n"/>
    </row>
    <row r="355" ht="15" customHeight="1" s="452" thickBot="1">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c r="AA355" s="36" t="n"/>
      <c r="AB355" s="36" t="n"/>
      <c r="AC355" s="36" t="n"/>
      <c r="AD355" s="36" t="n"/>
      <c r="AE355" s="36" t="n"/>
      <c r="AF355" s="36" t="n"/>
      <c r="AG355" s="36" t="n"/>
      <c r="AH355" s="36" t="n"/>
      <c r="AI355" s="36" t="n"/>
      <c r="AJ355" s="36" t="n"/>
      <c r="AK355" s="36" t="n"/>
      <c r="AL355" s="36" t="n"/>
      <c r="AM355" s="36" t="n"/>
      <c r="AN355" s="36" t="n"/>
      <c r="AO355" s="36" t="n"/>
      <c r="AP355" s="36" t="n"/>
      <c r="AQ355" s="36" t="n"/>
      <c r="AR355" s="36" t="n"/>
      <c r="AS355" s="36" t="n"/>
      <c r="AT355" s="36" t="n"/>
      <c r="AU355" s="36" t="n"/>
      <c r="AV355" s="36" t="n"/>
      <c r="AW355" s="36" t="n"/>
      <c r="AX355" s="35" t="n"/>
    </row>
    <row r="356" ht="15" customHeight="1" s="452" thickBot="1">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c r="AA356" s="36" t="n"/>
      <c r="AB356" s="36" t="n"/>
      <c r="AC356" s="36" t="n"/>
      <c r="AD356" s="36" t="n"/>
      <c r="AE356" s="36" t="n"/>
      <c r="AF356" s="36" t="n"/>
      <c r="AG356" s="36" t="n"/>
      <c r="AH356" s="36" t="n"/>
      <c r="AI356" s="36" t="n"/>
      <c r="AJ356" s="36" t="n"/>
      <c r="AK356" s="36" t="n"/>
      <c r="AL356" s="36" t="n"/>
      <c r="AM356" s="36" t="n"/>
      <c r="AN356" s="36" t="n"/>
      <c r="AO356" s="36" t="n"/>
      <c r="AP356" s="36" t="n"/>
      <c r="AQ356" s="36" t="n"/>
      <c r="AR356" s="36" t="n"/>
      <c r="AS356" s="36" t="n"/>
      <c r="AT356" s="36" t="n"/>
      <c r="AU356" s="36" t="n"/>
      <c r="AV356" s="36" t="n"/>
      <c r="AW356" s="36" t="n"/>
      <c r="AX356" s="35" t="n"/>
    </row>
    <row r="357" ht="15" customHeight="1" s="452" thickBot="1">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c r="AA357" s="36" t="n"/>
      <c r="AB357" s="36" t="n"/>
      <c r="AC357" s="36" t="n"/>
      <c r="AD357" s="36" t="n"/>
      <c r="AE357" s="36" t="n"/>
      <c r="AF357" s="36" t="n"/>
      <c r="AG357" s="36" t="n"/>
      <c r="AH357" s="36" t="n"/>
      <c r="AI357" s="36" t="n"/>
      <c r="AJ357" s="36" t="n"/>
      <c r="AK357" s="36" t="n"/>
      <c r="AL357" s="36" t="n"/>
      <c r="AM357" s="36" t="n"/>
      <c r="AN357" s="36" t="n"/>
      <c r="AO357" s="36" t="n"/>
      <c r="AP357" s="36" t="n"/>
      <c r="AQ357" s="36" t="n"/>
      <c r="AR357" s="36" t="n"/>
      <c r="AS357" s="36" t="n"/>
      <c r="AT357" s="36" t="n"/>
      <c r="AU357" s="36" t="n"/>
      <c r="AV357" s="36" t="n"/>
      <c r="AW357" s="36" t="n"/>
      <c r="AX357" s="35" t="n"/>
    </row>
    <row r="358" ht="15" customHeight="1" s="452" thickBot="1">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c r="AA358" s="36" t="n"/>
      <c r="AB358" s="36" t="n"/>
      <c r="AC358" s="36" t="n"/>
      <c r="AD358" s="36" t="n"/>
      <c r="AE358" s="36" t="n"/>
      <c r="AF358" s="36" t="n"/>
      <c r="AG358" s="36" t="n"/>
      <c r="AH358" s="36" t="n"/>
      <c r="AI358" s="36" t="n"/>
      <c r="AJ358" s="36" t="n"/>
      <c r="AK358" s="36" t="n"/>
      <c r="AL358" s="36" t="n"/>
      <c r="AM358" s="36" t="n"/>
      <c r="AN358" s="36" t="n"/>
      <c r="AO358" s="36" t="n"/>
      <c r="AP358" s="36" t="n"/>
      <c r="AQ358" s="36" t="n"/>
      <c r="AR358" s="36" t="n"/>
      <c r="AS358" s="36" t="n"/>
      <c r="AT358" s="36" t="n"/>
      <c r="AU358" s="36" t="n"/>
      <c r="AV358" s="36" t="n"/>
      <c r="AW358" s="36" t="n"/>
      <c r="AX358" s="35" t="n"/>
    </row>
    <row r="359" ht="15" customHeight="1" s="452" thickBot="1">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c r="AA359" s="36" t="n"/>
      <c r="AB359" s="36" t="n"/>
      <c r="AC359" s="36" t="n"/>
      <c r="AD359" s="36" t="n"/>
      <c r="AE359" s="36" t="n"/>
      <c r="AF359" s="36" t="n"/>
      <c r="AG359" s="36" t="n"/>
      <c r="AH359" s="36" t="n"/>
      <c r="AI359" s="36" t="n"/>
      <c r="AJ359" s="36" t="n"/>
      <c r="AK359" s="36" t="n"/>
      <c r="AL359" s="36" t="n"/>
      <c r="AM359" s="36" t="n"/>
      <c r="AN359" s="36" t="n"/>
      <c r="AO359" s="36" t="n"/>
      <c r="AP359" s="36" t="n"/>
      <c r="AQ359" s="36" t="n"/>
      <c r="AR359" s="36" t="n"/>
      <c r="AS359" s="36" t="n"/>
      <c r="AT359" s="36" t="n"/>
      <c r="AU359" s="36" t="n"/>
      <c r="AV359" s="36" t="n"/>
      <c r="AW359" s="36" t="n"/>
      <c r="AX359" s="35" t="n"/>
    </row>
    <row r="360" ht="15" customHeight="1" s="452" thickBot="1">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c r="AA360" s="36" t="n"/>
      <c r="AB360" s="36" t="n"/>
      <c r="AC360" s="36" t="n"/>
      <c r="AD360" s="36" t="n"/>
      <c r="AE360" s="36" t="n"/>
      <c r="AF360" s="36" t="n"/>
      <c r="AG360" s="36" t="n"/>
      <c r="AH360" s="36" t="n"/>
      <c r="AI360" s="36" t="n"/>
      <c r="AJ360" s="36" t="n"/>
      <c r="AK360" s="36" t="n"/>
      <c r="AL360" s="36" t="n"/>
      <c r="AM360" s="36" t="n"/>
      <c r="AN360" s="36" t="n"/>
      <c r="AO360" s="36" t="n"/>
      <c r="AP360" s="36" t="n"/>
      <c r="AQ360" s="36" t="n"/>
      <c r="AR360" s="36" t="n"/>
      <c r="AS360" s="36" t="n"/>
      <c r="AT360" s="36" t="n"/>
      <c r="AU360" s="36" t="n"/>
      <c r="AV360" s="36" t="n"/>
      <c r="AW360" s="36" t="n"/>
      <c r="AX360" s="35" t="n"/>
    </row>
    <row r="361" ht="15" customHeight="1" s="452" thickBot="1">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c r="AA361" s="36" t="n"/>
      <c r="AB361" s="36" t="n"/>
      <c r="AC361" s="36" t="n"/>
      <c r="AD361" s="36" t="n"/>
      <c r="AE361" s="36" t="n"/>
      <c r="AF361" s="36" t="n"/>
      <c r="AG361" s="36" t="n"/>
      <c r="AH361" s="36" t="n"/>
      <c r="AI361" s="36" t="n"/>
      <c r="AJ361" s="36" t="n"/>
      <c r="AK361" s="36" t="n"/>
      <c r="AL361" s="36" t="n"/>
      <c r="AM361" s="36" t="n"/>
      <c r="AN361" s="36" t="n"/>
      <c r="AO361" s="36" t="n"/>
      <c r="AP361" s="36" t="n"/>
      <c r="AQ361" s="36" t="n"/>
      <c r="AR361" s="36" t="n"/>
      <c r="AS361" s="36" t="n"/>
      <c r="AT361" s="36" t="n"/>
      <c r="AU361" s="36" t="n"/>
      <c r="AV361" s="36" t="n"/>
      <c r="AW361" s="36" t="n"/>
      <c r="AX361" s="35" t="n"/>
    </row>
    <row r="362" ht="15" customHeight="1" s="452" thickBot="1">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c r="AA362" s="36" t="n"/>
      <c r="AB362" s="36" t="n"/>
      <c r="AC362" s="36" t="n"/>
      <c r="AD362" s="36" t="n"/>
      <c r="AE362" s="36" t="n"/>
      <c r="AF362" s="36" t="n"/>
      <c r="AG362" s="36" t="n"/>
      <c r="AH362" s="36" t="n"/>
      <c r="AI362" s="36" t="n"/>
      <c r="AJ362" s="36" t="n"/>
      <c r="AK362" s="36" t="n"/>
      <c r="AL362" s="36" t="n"/>
      <c r="AM362" s="36" t="n"/>
      <c r="AN362" s="36" t="n"/>
      <c r="AO362" s="36" t="n"/>
      <c r="AP362" s="36" t="n"/>
      <c r="AQ362" s="36" t="n"/>
      <c r="AR362" s="36" t="n"/>
      <c r="AS362" s="36" t="n"/>
      <c r="AT362" s="36" t="n"/>
      <c r="AU362" s="36" t="n"/>
      <c r="AV362" s="36" t="n"/>
      <c r="AW362" s="36" t="n"/>
      <c r="AX362" s="35" t="n"/>
    </row>
    <row r="363" ht="15" customHeight="1" s="452" thickBot="1">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c r="AA363" s="36" t="n"/>
      <c r="AB363" s="36" t="n"/>
      <c r="AC363" s="36" t="n"/>
      <c r="AD363" s="36" t="n"/>
      <c r="AE363" s="36" t="n"/>
      <c r="AF363" s="36" t="n"/>
      <c r="AG363" s="36" t="n"/>
      <c r="AH363" s="36" t="n"/>
      <c r="AI363" s="36" t="n"/>
      <c r="AJ363" s="36" t="n"/>
      <c r="AK363" s="36" t="n"/>
      <c r="AL363" s="36" t="n"/>
      <c r="AM363" s="36" t="n"/>
      <c r="AN363" s="36" t="n"/>
      <c r="AO363" s="36" t="n"/>
      <c r="AP363" s="36" t="n"/>
      <c r="AQ363" s="36" t="n"/>
      <c r="AR363" s="36" t="n"/>
      <c r="AS363" s="36" t="n"/>
      <c r="AT363" s="36" t="n"/>
      <c r="AU363" s="36" t="n"/>
      <c r="AV363" s="36" t="n"/>
      <c r="AW363" s="36" t="n"/>
      <c r="AX363" s="35" t="n"/>
    </row>
    <row r="364" ht="15" customHeight="1" s="452" thickBot="1">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c r="AA364" s="36" t="n"/>
      <c r="AB364" s="36" t="n"/>
      <c r="AC364" s="36" t="n"/>
      <c r="AD364" s="36" t="n"/>
      <c r="AE364" s="36" t="n"/>
      <c r="AF364" s="36" t="n"/>
      <c r="AG364" s="36" t="n"/>
      <c r="AH364" s="36" t="n"/>
      <c r="AI364" s="36" t="n"/>
      <c r="AJ364" s="36" t="n"/>
      <c r="AK364" s="36" t="n"/>
      <c r="AL364" s="36" t="n"/>
      <c r="AM364" s="36" t="n"/>
      <c r="AN364" s="36" t="n"/>
      <c r="AO364" s="36" t="n"/>
      <c r="AP364" s="36" t="n"/>
      <c r="AQ364" s="36" t="n"/>
      <c r="AR364" s="36" t="n"/>
      <c r="AS364" s="36" t="n"/>
      <c r="AT364" s="36" t="n"/>
      <c r="AU364" s="36" t="n"/>
      <c r="AV364" s="36" t="n"/>
      <c r="AW364" s="36" t="n"/>
      <c r="AX364" s="35" t="n"/>
    </row>
    <row r="365" ht="15" customHeight="1" s="452" thickBot="1">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c r="AA365" s="36" t="n"/>
      <c r="AB365" s="36" t="n"/>
      <c r="AC365" s="36" t="n"/>
      <c r="AD365" s="36" t="n"/>
      <c r="AE365" s="36" t="n"/>
      <c r="AF365" s="36" t="n"/>
      <c r="AG365" s="36" t="n"/>
      <c r="AH365" s="36" t="n"/>
      <c r="AI365" s="36" t="n"/>
      <c r="AJ365" s="36" t="n"/>
      <c r="AK365" s="36" t="n"/>
      <c r="AL365" s="36" t="n"/>
      <c r="AM365" s="36" t="n"/>
      <c r="AN365" s="36" t="n"/>
      <c r="AO365" s="36" t="n"/>
      <c r="AP365" s="36" t="n"/>
      <c r="AQ365" s="36" t="n"/>
      <c r="AR365" s="36" t="n"/>
      <c r="AS365" s="36" t="n"/>
      <c r="AT365" s="36" t="n"/>
      <c r="AU365" s="36" t="n"/>
      <c r="AV365" s="36" t="n"/>
      <c r="AW365" s="36" t="n"/>
      <c r="AX365" s="35" t="n"/>
    </row>
    <row r="366" ht="15" customHeight="1" s="452" thickBot="1">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c r="AA366" s="36" t="n"/>
      <c r="AB366" s="36" t="n"/>
      <c r="AC366" s="36" t="n"/>
      <c r="AD366" s="36" t="n"/>
      <c r="AE366" s="36" t="n"/>
      <c r="AF366" s="36" t="n"/>
      <c r="AG366" s="36" t="n"/>
      <c r="AH366" s="36" t="n"/>
      <c r="AI366" s="36" t="n"/>
      <c r="AJ366" s="36" t="n"/>
      <c r="AK366" s="36" t="n"/>
      <c r="AL366" s="36" t="n"/>
      <c r="AM366" s="36" t="n"/>
      <c r="AN366" s="36" t="n"/>
      <c r="AO366" s="36" t="n"/>
      <c r="AP366" s="36" t="n"/>
      <c r="AQ366" s="36" t="n"/>
      <c r="AR366" s="36" t="n"/>
      <c r="AS366" s="36" t="n"/>
      <c r="AT366" s="36" t="n"/>
      <c r="AU366" s="36" t="n"/>
      <c r="AV366" s="36" t="n"/>
      <c r="AW366" s="36" t="n"/>
      <c r="AX366" s="35" t="n"/>
    </row>
    <row r="367" ht="15" customHeight="1" s="452" thickBot="1">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c r="AA367" s="36" t="n"/>
      <c r="AB367" s="36" t="n"/>
      <c r="AC367" s="36" t="n"/>
      <c r="AD367" s="36" t="n"/>
      <c r="AE367" s="36" t="n"/>
      <c r="AF367" s="36" t="n"/>
      <c r="AG367" s="36" t="n"/>
      <c r="AH367" s="36" t="n"/>
      <c r="AI367" s="36" t="n"/>
      <c r="AJ367" s="36" t="n"/>
      <c r="AK367" s="36" t="n"/>
      <c r="AL367" s="36" t="n"/>
      <c r="AM367" s="36" t="n"/>
      <c r="AN367" s="36" t="n"/>
      <c r="AO367" s="36" t="n"/>
      <c r="AP367" s="36" t="n"/>
      <c r="AQ367" s="36" t="n"/>
      <c r="AR367" s="36" t="n"/>
      <c r="AS367" s="36" t="n"/>
      <c r="AT367" s="36" t="n"/>
      <c r="AU367" s="36" t="n"/>
      <c r="AV367" s="36" t="n"/>
      <c r="AW367" s="36" t="n"/>
      <c r="AX367" s="35" t="n"/>
    </row>
    <row r="368" ht="15" customHeight="1" s="452" thickBot="1">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c r="AA368" s="36" t="n"/>
      <c r="AB368" s="36" t="n"/>
      <c r="AC368" s="36" t="n"/>
      <c r="AD368" s="36" t="n"/>
      <c r="AE368" s="36" t="n"/>
      <c r="AF368" s="36" t="n"/>
      <c r="AG368" s="36" t="n"/>
      <c r="AH368" s="36" t="n"/>
      <c r="AI368" s="36" t="n"/>
      <c r="AJ368" s="36" t="n"/>
      <c r="AK368" s="36" t="n"/>
      <c r="AL368" s="36" t="n"/>
      <c r="AM368" s="36" t="n"/>
      <c r="AN368" s="36" t="n"/>
      <c r="AO368" s="36" t="n"/>
      <c r="AP368" s="36" t="n"/>
      <c r="AQ368" s="36" t="n"/>
      <c r="AR368" s="36" t="n"/>
      <c r="AS368" s="36" t="n"/>
      <c r="AT368" s="36" t="n"/>
      <c r="AU368" s="36" t="n"/>
      <c r="AV368" s="36" t="n"/>
      <c r="AW368" s="36" t="n"/>
      <c r="AX368" s="35" t="n"/>
    </row>
    <row r="369" ht="15" customHeight="1" s="452" thickBot="1">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c r="AA369" s="36" t="n"/>
      <c r="AB369" s="36" t="n"/>
      <c r="AC369" s="36" t="n"/>
      <c r="AD369" s="36" t="n"/>
      <c r="AE369" s="36" t="n"/>
      <c r="AF369" s="36" t="n"/>
      <c r="AG369" s="36" t="n"/>
      <c r="AH369" s="36" t="n"/>
      <c r="AI369" s="36" t="n"/>
      <c r="AJ369" s="36" t="n"/>
      <c r="AK369" s="36" t="n"/>
      <c r="AL369" s="36" t="n"/>
      <c r="AM369" s="36" t="n"/>
      <c r="AN369" s="36" t="n"/>
      <c r="AO369" s="36" t="n"/>
      <c r="AP369" s="36" t="n"/>
      <c r="AQ369" s="36" t="n"/>
      <c r="AR369" s="36" t="n"/>
      <c r="AS369" s="36" t="n"/>
      <c r="AT369" s="36" t="n"/>
      <c r="AU369" s="36" t="n"/>
      <c r="AV369" s="36" t="n"/>
      <c r="AW369" s="36" t="n"/>
      <c r="AX369" s="35" t="n"/>
    </row>
    <row r="370" ht="15" customHeight="1" s="452" thickBot="1">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c r="AA370" s="36" t="n"/>
      <c r="AB370" s="36" t="n"/>
      <c r="AC370" s="36" t="n"/>
      <c r="AD370" s="36" t="n"/>
      <c r="AE370" s="36" t="n"/>
      <c r="AF370" s="36" t="n"/>
      <c r="AG370" s="36" t="n"/>
      <c r="AH370" s="36" t="n"/>
      <c r="AI370" s="36" t="n"/>
      <c r="AJ370" s="36" t="n"/>
      <c r="AK370" s="36" t="n"/>
      <c r="AL370" s="36" t="n"/>
      <c r="AM370" s="36" t="n"/>
      <c r="AN370" s="36" t="n"/>
      <c r="AO370" s="36" t="n"/>
      <c r="AP370" s="36" t="n"/>
      <c r="AQ370" s="36" t="n"/>
      <c r="AR370" s="36" t="n"/>
      <c r="AS370" s="36" t="n"/>
      <c r="AT370" s="36" t="n"/>
      <c r="AU370" s="36" t="n"/>
      <c r="AV370" s="36" t="n"/>
      <c r="AW370" s="36" t="n"/>
      <c r="AX370" s="35" t="n"/>
    </row>
    <row r="371" ht="15" customHeight="1" s="452" thickBot="1">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c r="AA371" s="36" t="n"/>
      <c r="AB371" s="36" t="n"/>
      <c r="AC371" s="36" t="n"/>
      <c r="AD371" s="36" t="n"/>
      <c r="AE371" s="36" t="n"/>
      <c r="AF371" s="36" t="n"/>
      <c r="AG371" s="36" t="n"/>
      <c r="AH371" s="36" t="n"/>
      <c r="AI371" s="36" t="n"/>
      <c r="AJ371" s="36" t="n"/>
      <c r="AK371" s="36" t="n"/>
      <c r="AL371" s="36" t="n"/>
      <c r="AM371" s="36" t="n"/>
      <c r="AN371" s="36" t="n"/>
      <c r="AO371" s="36" t="n"/>
      <c r="AP371" s="36" t="n"/>
      <c r="AQ371" s="36" t="n"/>
      <c r="AR371" s="36" t="n"/>
      <c r="AS371" s="36" t="n"/>
      <c r="AT371" s="36" t="n"/>
      <c r="AU371" s="36" t="n"/>
      <c r="AV371" s="36" t="n"/>
      <c r="AW371" s="36" t="n"/>
      <c r="AX371" s="35" t="n"/>
    </row>
    <row r="372" ht="15" customHeight="1" s="452" thickBot="1">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c r="AA372" s="36" t="n"/>
      <c r="AB372" s="36" t="n"/>
      <c r="AC372" s="36" t="n"/>
      <c r="AD372" s="36" t="n"/>
      <c r="AE372" s="36" t="n"/>
      <c r="AF372" s="36" t="n"/>
      <c r="AG372" s="36" t="n"/>
      <c r="AH372" s="36" t="n"/>
      <c r="AI372" s="36" t="n"/>
      <c r="AJ372" s="36" t="n"/>
      <c r="AK372" s="36" t="n"/>
      <c r="AL372" s="36" t="n"/>
      <c r="AM372" s="36" t="n"/>
      <c r="AN372" s="36" t="n"/>
      <c r="AO372" s="36" t="n"/>
      <c r="AP372" s="36" t="n"/>
      <c r="AQ372" s="36" t="n"/>
      <c r="AR372" s="36" t="n"/>
      <c r="AS372" s="36" t="n"/>
      <c r="AT372" s="36" t="n"/>
      <c r="AU372" s="36" t="n"/>
      <c r="AV372" s="36" t="n"/>
      <c r="AW372" s="36" t="n"/>
      <c r="AX372" s="35" t="n"/>
    </row>
    <row r="373" ht="15" customHeight="1" s="452" thickBot="1">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c r="AA373" s="36" t="n"/>
      <c r="AB373" s="36" t="n"/>
      <c r="AC373" s="36" t="n"/>
      <c r="AD373" s="36" t="n"/>
      <c r="AE373" s="36" t="n"/>
      <c r="AF373" s="36" t="n"/>
      <c r="AG373" s="36" t="n"/>
      <c r="AH373" s="36" t="n"/>
      <c r="AI373" s="36" t="n"/>
      <c r="AJ373" s="36" t="n"/>
      <c r="AK373" s="36" t="n"/>
      <c r="AL373" s="36" t="n"/>
      <c r="AM373" s="36" t="n"/>
      <c r="AN373" s="36" t="n"/>
      <c r="AO373" s="36" t="n"/>
      <c r="AP373" s="36" t="n"/>
      <c r="AQ373" s="36" t="n"/>
      <c r="AR373" s="36" t="n"/>
      <c r="AS373" s="36" t="n"/>
      <c r="AT373" s="36" t="n"/>
      <c r="AU373" s="36" t="n"/>
      <c r="AV373" s="36" t="n"/>
      <c r="AW373" s="36" t="n"/>
      <c r="AX373" s="35" t="n"/>
    </row>
    <row r="374" ht="15" customHeight="1" s="452" thickBot="1">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c r="AA374" s="36" t="n"/>
      <c r="AB374" s="36" t="n"/>
      <c r="AC374" s="36" t="n"/>
      <c r="AD374" s="36" t="n"/>
      <c r="AE374" s="36" t="n"/>
      <c r="AF374" s="36" t="n"/>
      <c r="AG374" s="36" t="n"/>
      <c r="AH374" s="36" t="n"/>
      <c r="AI374" s="36" t="n"/>
      <c r="AJ374" s="36" t="n"/>
      <c r="AK374" s="36" t="n"/>
      <c r="AL374" s="36" t="n"/>
      <c r="AM374" s="36" t="n"/>
      <c r="AN374" s="36" t="n"/>
      <c r="AO374" s="36" t="n"/>
      <c r="AP374" s="36" t="n"/>
      <c r="AQ374" s="36" t="n"/>
      <c r="AR374" s="36" t="n"/>
      <c r="AS374" s="36" t="n"/>
      <c r="AT374" s="36" t="n"/>
      <c r="AU374" s="36" t="n"/>
      <c r="AV374" s="36" t="n"/>
      <c r="AW374" s="36" t="n"/>
      <c r="AX374" s="35" t="n"/>
    </row>
    <row r="375" ht="15" customHeight="1" s="452" thickBot="1">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c r="AA375" s="36" t="n"/>
      <c r="AB375" s="36" t="n"/>
      <c r="AC375" s="36" t="n"/>
      <c r="AD375" s="36" t="n"/>
      <c r="AE375" s="36" t="n"/>
      <c r="AF375" s="36" t="n"/>
      <c r="AG375" s="36" t="n"/>
      <c r="AH375" s="36" t="n"/>
      <c r="AI375" s="36" t="n"/>
      <c r="AJ375" s="36" t="n"/>
      <c r="AK375" s="36" t="n"/>
      <c r="AL375" s="36" t="n"/>
      <c r="AM375" s="36" t="n"/>
      <c r="AN375" s="36" t="n"/>
      <c r="AO375" s="36" t="n"/>
      <c r="AP375" s="36" t="n"/>
      <c r="AQ375" s="36" t="n"/>
      <c r="AR375" s="36" t="n"/>
      <c r="AS375" s="36" t="n"/>
      <c r="AT375" s="36" t="n"/>
      <c r="AU375" s="36" t="n"/>
      <c r="AV375" s="36" t="n"/>
      <c r="AW375" s="36" t="n"/>
      <c r="AX375" s="35" t="n"/>
    </row>
    <row r="376" ht="15" customHeight="1" s="452" thickBot="1">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c r="AA376" s="36" t="n"/>
      <c r="AB376" s="36" t="n"/>
      <c r="AC376" s="36" t="n"/>
      <c r="AD376" s="36" t="n"/>
      <c r="AE376" s="36" t="n"/>
      <c r="AF376" s="36" t="n"/>
      <c r="AG376" s="36" t="n"/>
      <c r="AH376" s="36" t="n"/>
      <c r="AI376" s="36" t="n"/>
      <c r="AJ376" s="36" t="n"/>
      <c r="AK376" s="36" t="n"/>
      <c r="AL376" s="36" t="n"/>
      <c r="AM376" s="36" t="n"/>
      <c r="AN376" s="36" t="n"/>
      <c r="AO376" s="36" t="n"/>
      <c r="AP376" s="36" t="n"/>
      <c r="AQ376" s="36" t="n"/>
      <c r="AR376" s="36" t="n"/>
      <c r="AS376" s="36" t="n"/>
      <c r="AT376" s="36" t="n"/>
      <c r="AU376" s="36" t="n"/>
      <c r="AV376" s="36" t="n"/>
      <c r="AW376" s="36" t="n"/>
      <c r="AX376" s="35" t="n"/>
    </row>
    <row r="377" ht="15" customHeight="1" s="452" thickBot="1">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c r="AA377" s="36" t="n"/>
      <c r="AB377" s="36" t="n"/>
      <c r="AC377" s="36" t="n"/>
      <c r="AD377" s="36" t="n"/>
      <c r="AE377" s="36" t="n"/>
      <c r="AF377" s="36" t="n"/>
      <c r="AG377" s="36" t="n"/>
      <c r="AH377" s="36" t="n"/>
      <c r="AI377" s="36" t="n"/>
      <c r="AJ377" s="36" t="n"/>
      <c r="AK377" s="36" t="n"/>
      <c r="AL377" s="36" t="n"/>
      <c r="AM377" s="36" t="n"/>
      <c r="AN377" s="36" t="n"/>
      <c r="AO377" s="36" t="n"/>
      <c r="AP377" s="36" t="n"/>
      <c r="AQ377" s="36" t="n"/>
      <c r="AR377" s="36" t="n"/>
      <c r="AS377" s="36" t="n"/>
      <c r="AT377" s="36" t="n"/>
      <c r="AU377" s="36" t="n"/>
      <c r="AV377" s="36" t="n"/>
      <c r="AW377" s="36" t="n"/>
      <c r="AX377" s="35" t="n"/>
    </row>
    <row r="378" ht="15" customHeight="1" s="452" thickBot="1">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c r="AA378" s="36" t="n"/>
      <c r="AB378" s="36" t="n"/>
      <c r="AC378" s="36" t="n"/>
      <c r="AD378" s="36" t="n"/>
      <c r="AE378" s="36" t="n"/>
      <c r="AF378" s="36" t="n"/>
      <c r="AG378" s="36" t="n"/>
      <c r="AH378" s="36" t="n"/>
      <c r="AI378" s="36" t="n"/>
      <c r="AJ378" s="36" t="n"/>
      <c r="AK378" s="36" t="n"/>
      <c r="AL378" s="36" t="n"/>
      <c r="AM378" s="36" t="n"/>
      <c r="AN378" s="36" t="n"/>
      <c r="AO378" s="36" t="n"/>
      <c r="AP378" s="36" t="n"/>
      <c r="AQ378" s="36" t="n"/>
      <c r="AR378" s="36" t="n"/>
      <c r="AS378" s="36" t="n"/>
      <c r="AT378" s="36" t="n"/>
      <c r="AU378" s="36" t="n"/>
      <c r="AV378" s="36" t="n"/>
      <c r="AW378" s="36" t="n"/>
      <c r="AX378" s="35" t="n"/>
    </row>
    <row r="379" ht="15" customHeight="1" s="452" thickBot="1">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c r="AA379" s="36" t="n"/>
      <c r="AB379" s="36" t="n"/>
      <c r="AC379" s="36" t="n"/>
      <c r="AD379" s="36" t="n"/>
      <c r="AE379" s="36" t="n"/>
      <c r="AF379" s="36" t="n"/>
      <c r="AG379" s="36" t="n"/>
      <c r="AH379" s="36" t="n"/>
      <c r="AI379" s="36" t="n"/>
      <c r="AJ379" s="36" t="n"/>
      <c r="AK379" s="36" t="n"/>
      <c r="AL379" s="36" t="n"/>
      <c r="AM379" s="36" t="n"/>
      <c r="AN379" s="36" t="n"/>
      <c r="AO379" s="36" t="n"/>
      <c r="AP379" s="36" t="n"/>
      <c r="AQ379" s="36" t="n"/>
      <c r="AR379" s="36" t="n"/>
      <c r="AS379" s="36" t="n"/>
      <c r="AT379" s="36" t="n"/>
      <c r="AU379" s="36" t="n"/>
      <c r="AV379" s="36" t="n"/>
      <c r="AW379" s="36" t="n"/>
      <c r="AX379" s="35" t="n"/>
    </row>
    <row r="380" ht="15" customHeight="1" s="452" thickBot="1">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c r="AA380" s="36" t="n"/>
      <c r="AB380" s="36" t="n"/>
      <c r="AC380" s="36" t="n"/>
      <c r="AD380" s="36" t="n"/>
      <c r="AE380" s="36" t="n"/>
      <c r="AF380" s="36" t="n"/>
      <c r="AG380" s="36" t="n"/>
      <c r="AH380" s="36" t="n"/>
      <c r="AI380" s="36" t="n"/>
      <c r="AJ380" s="36" t="n"/>
      <c r="AK380" s="36" t="n"/>
      <c r="AL380" s="36" t="n"/>
      <c r="AM380" s="36" t="n"/>
      <c r="AN380" s="36" t="n"/>
      <c r="AO380" s="36" t="n"/>
      <c r="AP380" s="36" t="n"/>
      <c r="AQ380" s="36" t="n"/>
      <c r="AR380" s="36" t="n"/>
      <c r="AS380" s="36" t="n"/>
      <c r="AT380" s="36" t="n"/>
      <c r="AU380" s="36" t="n"/>
      <c r="AV380" s="36" t="n"/>
      <c r="AW380" s="36" t="n"/>
      <c r="AX380" s="35" t="n"/>
    </row>
    <row r="381" ht="15" customHeight="1" s="452" thickBot="1">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c r="AA381" s="36" t="n"/>
      <c r="AB381" s="36" t="n"/>
      <c r="AC381" s="36" t="n"/>
      <c r="AD381" s="36" t="n"/>
      <c r="AE381" s="36" t="n"/>
      <c r="AF381" s="36" t="n"/>
      <c r="AG381" s="36" t="n"/>
      <c r="AH381" s="36" t="n"/>
      <c r="AI381" s="36" t="n"/>
      <c r="AJ381" s="36" t="n"/>
      <c r="AK381" s="36" t="n"/>
      <c r="AL381" s="36" t="n"/>
      <c r="AM381" s="36" t="n"/>
      <c r="AN381" s="36" t="n"/>
      <c r="AO381" s="36" t="n"/>
      <c r="AP381" s="36" t="n"/>
      <c r="AQ381" s="36" t="n"/>
      <c r="AR381" s="36" t="n"/>
      <c r="AS381" s="36" t="n"/>
      <c r="AT381" s="36" t="n"/>
      <c r="AU381" s="36" t="n"/>
      <c r="AV381" s="36" t="n"/>
      <c r="AW381" s="36" t="n"/>
      <c r="AX381" s="35" t="n"/>
    </row>
    <row r="382" ht="15" customHeight="1" s="452" thickBot="1">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c r="AA382" s="36" t="n"/>
      <c r="AB382" s="36" t="n"/>
      <c r="AC382" s="36" t="n"/>
      <c r="AD382" s="36" t="n"/>
      <c r="AE382" s="36" t="n"/>
      <c r="AF382" s="36" t="n"/>
      <c r="AG382" s="36" t="n"/>
      <c r="AH382" s="36" t="n"/>
      <c r="AI382" s="36" t="n"/>
      <c r="AJ382" s="36" t="n"/>
      <c r="AK382" s="36" t="n"/>
      <c r="AL382" s="36" t="n"/>
      <c r="AM382" s="36" t="n"/>
      <c r="AN382" s="36" t="n"/>
      <c r="AO382" s="36" t="n"/>
      <c r="AP382" s="36" t="n"/>
      <c r="AQ382" s="36" t="n"/>
      <c r="AR382" s="36" t="n"/>
      <c r="AS382" s="36" t="n"/>
      <c r="AT382" s="36" t="n"/>
      <c r="AU382" s="36" t="n"/>
      <c r="AV382" s="36" t="n"/>
      <c r="AW382" s="36" t="n"/>
      <c r="AX382" s="35" t="n"/>
    </row>
    <row r="383" ht="15" customHeight="1" s="452" thickBot="1">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c r="AA383" s="36" t="n"/>
      <c r="AB383" s="36" t="n"/>
      <c r="AC383" s="36" t="n"/>
      <c r="AD383" s="36" t="n"/>
      <c r="AE383" s="36" t="n"/>
      <c r="AF383" s="36" t="n"/>
      <c r="AG383" s="36" t="n"/>
      <c r="AH383" s="36" t="n"/>
      <c r="AI383" s="36" t="n"/>
      <c r="AJ383" s="36" t="n"/>
      <c r="AK383" s="36" t="n"/>
      <c r="AL383" s="36" t="n"/>
      <c r="AM383" s="36" t="n"/>
      <c r="AN383" s="36" t="n"/>
      <c r="AO383" s="36" t="n"/>
      <c r="AP383" s="36" t="n"/>
      <c r="AQ383" s="36" t="n"/>
      <c r="AR383" s="36" t="n"/>
      <c r="AS383" s="36" t="n"/>
      <c r="AT383" s="36" t="n"/>
      <c r="AU383" s="36" t="n"/>
      <c r="AV383" s="36" t="n"/>
      <c r="AW383" s="36" t="n"/>
      <c r="AX383" s="35" t="n"/>
    </row>
    <row r="384" ht="15" customHeight="1" s="452" thickBot="1">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c r="AA384" s="36" t="n"/>
      <c r="AB384" s="36" t="n"/>
      <c r="AC384" s="36" t="n"/>
      <c r="AD384" s="36" t="n"/>
      <c r="AE384" s="36" t="n"/>
      <c r="AF384" s="36" t="n"/>
      <c r="AG384" s="36" t="n"/>
      <c r="AH384" s="36" t="n"/>
      <c r="AI384" s="36" t="n"/>
      <c r="AJ384" s="36" t="n"/>
      <c r="AK384" s="36" t="n"/>
      <c r="AL384" s="36" t="n"/>
      <c r="AM384" s="36" t="n"/>
      <c r="AN384" s="36" t="n"/>
      <c r="AO384" s="36" t="n"/>
      <c r="AP384" s="36" t="n"/>
      <c r="AQ384" s="36" t="n"/>
      <c r="AR384" s="36" t="n"/>
      <c r="AS384" s="36" t="n"/>
      <c r="AT384" s="36" t="n"/>
      <c r="AU384" s="36" t="n"/>
      <c r="AV384" s="36" t="n"/>
      <c r="AW384" s="36" t="n"/>
      <c r="AX384" s="35" t="n"/>
    </row>
    <row r="385" ht="15" customHeight="1" s="452" thickBot="1">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c r="AA385" s="36" t="n"/>
      <c r="AB385" s="36" t="n"/>
      <c r="AC385" s="36" t="n"/>
      <c r="AD385" s="36" t="n"/>
      <c r="AE385" s="36" t="n"/>
      <c r="AF385" s="36" t="n"/>
      <c r="AG385" s="36" t="n"/>
      <c r="AH385" s="36" t="n"/>
      <c r="AI385" s="36" t="n"/>
      <c r="AJ385" s="36" t="n"/>
      <c r="AK385" s="36" t="n"/>
      <c r="AL385" s="36" t="n"/>
      <c r="AM385" s="36" t="n"/>
      <c r="AN385" s="36" t="n"/>
      <c r="AO385" s="36" t="n"/>
      <c r="AP385" s="36" t="n"/>
      <c r="AQ385" s="36" t="n"/>
      <c r="AR385" s="36" t="n"/>
      <c r="AS385" s="36" t="n"/>
      <c r="AT385" s="36" t="n"/>
      <c r="AU385" s="36" t="n"/>
      <c r="AV385" s="36" t="n"/>
      <c r="AW385" s="36" t="n"/>
      <c r="AX385" s="35" t="n"/>
    </row>
    <row r="386" ht="15" customHeight="1" s="452" thickBot="1">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c r="AA386" s="36" t="n"/>
      <c r="AB386" s="36" t="n"/>
      <c r="AC386" s="36" t="n"/>
      <c r="AD386" s="36" t="n"/>
      <c r="AE386" s="36" t="n"/>
      <c r="AF386" s="36" t="n"/>
      <c r="AG386" s="36" t="n"/>
      <c r="AH386" s="36" t="n"/>
      <c r="AI386" s="36" t="n"/>
      <c r="AJ386" s="36" t="n"/>
      <c r="AK386" s="36" t="n"/>
      <c r="AL386" s="36" t="n"/>
      <c r="AM386" s="36" t="n"/>
      <c r="AN386" s="36" t="n"/>
      <c r="AO386" s="36" t="n"/>
      <c r="AP386" s="36" t="n"/>
      <c r="AQ386" s="36" t="n"/>
      <c r="AR386" s="36" t="n"/>
      <c r="AS386" s="36" t="n"/>
      <c r="AT386" s="36" t="n"/>
      <c r="AU386" s="36" t="n"/>
      <c r="AV386" s="36" t="n"/>
      <c r="AW386" s="36" t="n"/>
      <c r="AX386" s="35" t="n"/>
    </row>
    <row r="387" ht="15" customHeight="1" s="452" thickBot="1">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c r="AA387" s="36" t="n"/>
      <c r="AB387" s="36" t="n"/>
      <c r="AC387" s="36" t="n"/>
      <c r="AD387" s="36" t="n"/>
      <c r="AE387" s="36" t="n"/>
      <c r="AF387" s="36" t="n"/>
      <c r="AG387" s="36" t="n"/>
      <c r="AH387" s="36" t="n"/>
      <c r="AI387" s="36" t="n"/>
      <c r="AJ387" s="36" t="n"/>
      <c r="AK387" s="36" t="n"/>
      <c r="AL387" s="36" t="n"/>
      <c r="AM387" s="36" t="n"/>
      <c r="AN387" s="36" t="n"/>
      <c r="AO387" s="36" t="n"/>
      <c r="AP387" s="36" t="n"/>
      <c r="AQ387" s="36" t="n"/>
      <c r="AR387" s="36" t="n"/>
      <c r="AS387" s="36" t="n"/>
      <c r="AT387" s="36" t="n"/>
      <c r="AU387" s="36" t="n"/>
      <c r="AV387" s="36" t="n"/>
      <c r="AW387" s="36" t="n"/>
      <c r="AX387" s="35" t="n"/>
    </row>
    <row r="388" ht="15" customHeight="1" s="452" thickBot="1">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c r="AA388" s="36" t="n"/>
      <c r="AB388" s="36" t="n"/>
      <c r="AC388" s="36" t="n"/>
      <c r="AD388" s="36" t="n"/>
      <c r="AE388" s="36" t="n"/>
      <c r="AF388" s="36" t="n"/>
      <c r="AG388" s="36" t="n"/>
      <c r="AH388" s="36" t="n"/>
      <c r="AI388" s="36" t="n"/>
      <c r="AJ388" s="36" t="n"/>
      <c r="AK388" s="36" t="n"/>
      <c r="AL388" s="36" t="n"/>
      <c r="AM388" s="36" t="n"/>
      <c r="AN388" s="36" t="n"/>
      <c r="AO388" s="36" t="n"/>
      <c r="AP388" s="36" t="n"/>
      <c r="AQ388" s="36" t="n"/>
      <c r="AR388" s="36" t="n"/>
      <c r="AS388" s="36" t="n"/>
      <c r="AT388" s="36" t="n"/>
      <c r="AU388" s="36" t="n"/>
      <c r="AV388" s="36" t="n"/>
      <c r="AW388" s="36" t="n"/>
      <c r="AX388" s="35" t="n"/>
    </row>
    <row r="389" ht="15" customHeight="1" s="452" thickBot="1">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c r="AA389" s="36" t="n"/>
      <c r="AB389" s="36" t="n"/>
      <c r="AC389" s="36" t="n"/>
      <c r="AD389" s="36" t="n"/>
      <c r="AE389" s="36" t="n"/>
      <c r="AF389" s="36" t="n"/>
      <c r="AG389" s="36" t="n"/>
      <c r="AH389" s="36" t="n"/>
      <c r="AI389" s="36" t="n"/>
      <c r="AJ389" s="36" t="n"/>
      <c r="AK389" s="36" t="n"/>
      <c r="AL389" s="36" t="n"/>
      <c r="AM389" s="36" t="n"/>
      <c r="AN389" s="36" t="n"/>
      <c r="AO389" s="36" t="n"/>
      <c r="AP389" s="36" t="n"/>
      <c r="AQ389" s="36" t="n"/>
      <c r="AR389" s="36" t="n"/>
      <c r="AS389" s="36" t="n"/>
      <c r="AT389" s="36" t="n"/>
      <c r="AU389" s="36" t="n"/>
      <c r="AV389" s="36" t="n"/>
      <c r="AW389" s="36" t="n"/>
      <c r="AX389" s="35" t="n"/>
    </row>
    <row r="390" ht="15" customHeight="1" s="452" thickBot="1">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c r="AA390" s="36" t="n"/>
      <c r="AB390" s="36" t="n"/>
      <c r="AC390" s="36" t="n"/>
      <c r="AD390" s="36" t="n"/>
      <c r="AE390" s="36" t="n"/>
      <c r="AF390" s="36" t="n"/>
      <c r="AG390" s="36" t="n"/>
      <c r="AH390" s="36" t="n"/>
      <c r="AI390" s="36" t="n"/>
      <c r="AJ390" s="36" t="n"/>
      <c r="AK390" s="36" t="n"/>
      <c r="AL390" s="36" t="n"/>
      <c r="AM390" s="36" t="n"/>
      <c r="AN390" s="36" t="n"/>
      <c r="AO390" s="36" t="n"/>
      <c r="AP390" s="36" t="n"/>
      <c r="AQ390" s="36" t="n"/>
      <c r="AR390" s="36" t="n"/>
      <c r="AS390" s="36" t="n"/>
      <c r="AT390" s="36" t="n"/>
      <c r="AU390" s="36" t="n"/>
      <c r="AV390" s="36" t="n"/>
      <c r="AW390" s="36" t="n"/>
      <c r="AX390" s="35" t="n"/>
    </row>
    <row r="391" ht="15" customHeight="1" s="452" thickBot="1">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c r="AA391" s="36" t="n"/>
      <c r="AB391" s="36" t="n"/>
      <c r="AC391" s="36" t="n"/>
      <c r="AD391" s="36" t="n"/>
      <c r="AE391" s="36" t="n"/>
      <c r="AF391" s="36" t="n"/>
      <c r="AG391" s="36" t="n"/>
      <c r="AH391" s="36" t="n"/>
      <c r="AI391" s="36" t="n"/>
      <c r="AJ391" s="36" t="n"/>
      <c r="AK391" s="36" t="n"/>
      <c r="AL391" s="36" t="n"/>
      <c r="AM391" s="36" t="n"/>
      <c r="AN391" s="36" t="n"/>
      <c r="AO391" s="36" t="n"/>
      <c r="AP391" s="36" t="n"/>
      <c r="AQ391" s="36" t="n"/>
      <c r="AR391" s="36" t="n"/>
      <c r="AS391" s="36" t="n"/>
      <c r="AT391" s="36" t="n"/>
      <c r="AU391" s="36" t="n"/>
      <c r="AV391" s="36" t="n"/>
      <c r="AW391" s="36" t="n"/>
      <c r="AX391" s="35" t="n"/>
    </row>
    <row r="392" ht="15" customHeight="1" s="452" thickBot="1">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c r="AA392" s="36" t="n"/>
      <c r="AB392" s="36" t="n"/>
      <c r="AC392" s="36" t="n"/>
      <c r="AD392" s="36" t="n"/>
      <c r="AE392" s="36" t="n"/>
      <c r="AF392" s="36" t="n"/>
      <c r="AG392" s="36" t="n"/>
      <c r="AH392" s="36" t="n"/>
      <c r="AI392" s="36" t="n"/>
      <c r="AJ392" s="36" t="n"/>
      <c r="AK392" s="36" t="n"/>
      <c r="AL392" s="36" t="n"/>
      <c r="AM392" s="36" t="n"/>
      <c r="AN392" s="36" t="n"/>
      <c r="AO392" s="36" t="n"/>
      <c r="AP392" s="36" t="n"/>
      <c r="AQ392" s="36" t="n"/>
      <c r="AR392" s="36" t="n"/>
      <c r="AS392" s="36" t="n"/>
      <c r="AT392" s="36" t="n"/>
      <c r="AU392" s="36" t="n"/>
      <c r="AV392" s="36" t="n"/>
      <c r="AW392" s="36" t="n"/>
      <c r="AX392" s="35" t="n"/>
    </row>
    <row r="393" ht="15" customHeight="1" s="452" thickBot="1">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c r="AA393" s="36" t="n"/>
      <c r="AB393" s="36" t="n"/>
      <c r="AC393" s="36" t="n"/>
      <c r="AD393" s="36" t="n"/>
      <c r="AE393" s="36" t="n"/>
      <c r="AF393" s="36" t="n"/>
      <c r="AG393" s="36" t="n"/>
      <c r="AH393" s="36" t="n"/>
      <c r="AI393" s="36" t="n"/>
      <c r="AJ393" s="36" t="n"/>
      <c r="AK393" s="36" t="n"/>
      <c r="AL393" s="36" t="n"/>
      <c r="AM393" s="36" t="n"/>
      <c r="AN393" s="36" t="n"/>
      <c r="AO393" s="36" t="n"/>
      <c r="AP393" s="36" t="n"/>
      <c r="AQ393" s="36" t="n"/>
      <c r="AR393" s="36" t="n"/>
      <c r="AS393" s="36" t="n"/>
      <c r="AT393" s="36" t="n"/>
      <c r="AU393" s="36" t="n"/>
      <c r="AV393" s="36" t="n"/>
      <c r="AW393" s="36" t="n"/>
      <c r="AX393" s="35" t="n"/>
    </row>
    <row r="394" ht="15" customHeight="1" s="452" thickBot="1">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c r="AA394" s="36" t="n"/>
      <c r="AB394" s="36" t="n"/>
      <c r="AC394" s="36" t="n"/>
      <c r="AD394" s="36" t="n"/>
      <c r="AE394" s="36" t="n"/>
      <c r="AF394" s="36" t="n"/>
      <c r="AG394" s="36" t="n"/>
      <c r="AH394" s="36" t="n"/>
      <c r="AI394" s="36" t="n"/>
      <c r="AJ394" s="36" t="n"/>
      <c r="AK394" s="36" t="n"/>
      <c r="AL394" s="36" t="n"/>
      <c r="AM394" s="36" t="n"/>
      <c r="AN394" s="36" t="n"/>
      <c r="AO394" s="36" t="n"/>
      <c r="AP394" s="36" t="n"/>
      <c r="AQ394" s="36" t="n"/>
      <c r="AR394" s="36" t="n"/>
      <c r="AS394" s="36" t="n"/>
      <c r="AT394" s="36" t="n"/>
      <c r="AU394" s="36" t="n"/>
      <c r="AV394" s="36" t="n"/>
      <c r="AW394" s="36" t="n"/>
      <c r="AX394" s="35" t="n"/>
    </row>
    <row r="395" ht="15" customHeight="1" s="452" thickBot="1">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c r="AA395" s="36" t="n"/>
      <c r="AB395" s="36" t="n"/>
      <c r="AC395" s="36" t="n"/>
      <c r="AD395" s="36" t="n"/>
      <c r="AE395" s="36" t="n"/>
      <c r="AF395" s="36" t="n"/>
      <c r="AG395" s="36" t="n"/>
      <c r="AH395" s="36" t="n"/>
      <c r="AI395" s="36" t="n"/>
      <c r="AJ395" s="36" t="n"/>
      <c r="AK395" s="36" t="n"/>
      <c r="AL395" s="36" t="n"/>
      <c r="AM395" s="36" t="n"/>
      <c r="AN395" s="36" t="n"/>
      <c r="AO395" s="36" t="n"/>
      <c r="AP395" s="36" t="n"/>
      <c r="AQ395" s="36" t="n"/>
      <c r="AR395" s="36" t="n"/>
      <c r="AS395" s="36" t="n"/>
      <c r="AT395" s="36" t="n"/>
      <c r="AU395" s="36" t="n"/>
      <c r="AV395" s="36" t="n"/>
      <c r="AW395" s="36" t="n"/>
      <c r="AX395" s="35" t="n"/>
    </row>
    <row r="396" ht="15" customHeight="1" s="452" thickBot="1">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c r="AA396" s="36" t="n"/>
      <c r="AB396" s="36" t="n"/>
      <c r="AC396" s="36" t="n"/>
      <c r="AD396" s="36" t="n"/>
      <c r="AE396" s="36" t="n"/>
      <c r="AF396" s="36" t="n"/>
      <c r="AG396" s="36" t="n"/>
      <c r="AH396" s="36" t="n"/>
      <c r="AI396" s="36" t="n"/>
      <c r="AJ396" s="36" t="n"/>
      <c r="AK396" s="36" t="n"/>
      <c r="AL396" s="36" t="n"/>
      <c r="AM396" s="36" t="n"/>
      <c r="AN396" s="36" t="n"/>
      <c r="AO396" s="36" t="n"/>
      <c r="AP396" s="36" t="n"/>
      <c r="AQ396" s="36" t="n"/>
      <c r="AR396" s="36" t="n"/>
      <c r="AS396" s="36" t="n"/>
      <c r="AT396" s="36" t="n"/>
      <c r="AU396" s="36" t="n"/>
      <c r="AV396" s="36" t="n"/>
      <c r="AW396" s="36" t="n"/>
      <c r="AX396" s="35" t="n"/>
    </row>
    <row r="397" ht="15" customHeight="1" s="452" thickBot="1">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c r="AA397" s="36" t="n"/>
      <c r="AB397" s="36" t="n"/>
      <c r="AC397" s="36" t="n"/>
      <c r="AD397" s="36" t="n"/>
      <c r="AE397" s="36" t="n"/>
      <c r="AF397" s="36" t="n"/>
      <c r="AG397" s="36" t="n"/>
      <c r="AH397" s="36" t="n"/>
      <c r="AI397" s="36" t="n"/>
      <c r="AJ397" s="36" t="n"/>
      <c r="AK397" s="36" t="n"/>
      <c r="AL397" s="36" t="n"/>
      <c r="AM397" s="36" t="n"/>
      <c r="AN397" s="36" t="n"/>
      <c r="AO397" s="36" t="n"/>
      <c r="AP397" s="36" t="n"/>
      <c r="AQ397" s="36" t="n"/>
      <c r="AR397" s="36" t="n"/>
      <c r="AS397" s="36" t="n"/>
      <c r="AT397" s="36" t="n"/>
      <c r="AU397" s="36" t="n"/>
      <c r="AV397" s="36" t="n"/>
      <c r="AW397" s="36" t="n"/>
      <c r="AX397" s="35" t="n"/>
    </row>
    <row r="398" ht="15" customHeight="1" s="452" thickBot="1">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c r="AA398" s="36" t="n"/>
      <c r="AB398" s="36" t="n"/>
      <c r="AC398" s="36" t="n"/>
      <c r="AD398" s="36" t="n"/>
      <c r="AE398" s="36" t="n"/>
      <c r="AF398" s="36" t="n"/>
      <c r="AG398" s="36" t="n"/>
      <c r="AH398" s="36" t="n"/>
      <c r="AI398" s="36" t="n"/>
      <c r="AJ398" s="36" t="n"/>
      <c r="AK398" s="36" t="n"/>
      <c r="AL398" s="36" t="n"/>
      <c r="AM398" s="36" t="n"/>
      <c r="AN398" s="36" t="n"/>
      <c r="AO398" s="36" t="n"/>
      <c r="AP398" s="36" t="n"/>
      <c r="AQ398" s="36" t="n"/>
      <c r="AR398" s="36" t="n"/>
      <c r="AS398" s="36" t="n"/>
      <c r="AT398" s="36" t="n"/>
      <c r="AU398" s="36" t="n"/>
      <c r="AV398" s="36" t="n"/>
      <c r="AW398" s="36" t="n"/>
      <c r="AX398" s="35" t="n"/>
    </row>
    <row r="399" ht="15" customHeight="1" s="452" thickBot="1">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c r="AA399" s="36" t="n"/>
      <c r="AB399" s="36" t="n"/>
      <c r="AC399" s="36" t="n"/>
      <c r="AD399" s="36" t="n"/>
      <c r="AE399" s="36" t="n"/>
      <c r="AF399" s="36" t="n"/>
      <c r="AG399" s="36" t="n"/>
      <c r="AH399" s="36" t="n"/>
      <c r="AI399" s="36" t="n"/>
      <c r="AJ399" s="36" t="n"/>
      <c r="AK399" s="36" t="n"/>
      <c r="AL399" s="36" t="n"/>
      <c r="AM399" s="36" t="n"/>
      <c r="AN399" s="36" t="n"/>
      <c r="AO399" s="36" t="n"/>
      <c r="AP399" s="36" t="n"/>
      <c r="AQ399" s="36" t="n"/>
      <c r="AR399" s="36" t="n"/>
      <c r="AS399" s="36" t="n"/>
      <c r="AT399" s="36" t="n"/>
      <c r="AU399" s="36" t="n"/>
      <c r="AV399" s="36" t="n"/>
      <c r="AW399" s="36" t="n"/>
      <c r="AX399" s="35" t="n"/>
    </row>
    <row r="400" ht="15" customHeight="1" s="452" thickBot="1">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c r="AA400" s="36" t="n"/>
      <c r="AB400" s="36" t="n"/>
      <c r="AC400" s="36" t="n"/>
      <c r="AD400" s="36" t="n"/>
      <c r="AE400" s="36" t="n"/>
      <c r="AF400" s="36" t="n"/>
      <c r="AG400" s="36" t="n"/>
      <c r="AH400" s="36" t="n"/>
      <c r="AI400" s="36" t="n"/>
      <c r="AJ400" s="36" t="n"/>
      <c r="AK400" s="36" t="n"/>
      <c r="AL400" s="36" t="n"/>
      <c r="AM400" s="36" t="n"/>
      <c r="AN400" s="36" t="n"/>
      <c r="AO400" s="36" t="n"/>
      <c r="AP400" s="36" t="n"/>
      <c r="AQ400" s="36" t="n"/>
      <c r="AR400" s="36" t="n"/>
      <c r="AS400" s="36" t="n"/>
      <c r="AT400" s="36" t="n"/>
      <c r="AU400" s="36" t="n"/>
      <c r="AV400" s="36" t="n"/>
      <c r="AW400" s="36" t="n"/>
      <c r="AX400" s="35" t="n"/>
    </row>
    <row r="401" ht="15" customHeight="1" s="452" thickBot="1">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c r="AA401" s="36" t="n"/>
      <c r="AB401" s="36" t="n"/>
      <c r="AC401" s="36" t="n"/>
      <c r="AD401" s="36" t="n"/>
      <c r="AE401" s="36" t="n"/>
      <c r="AF401" s="36" t="n"/>
      <c r="AG401" s="36" t="n"/>
      <c r="AH401" s="36" t="n"/>
      <c r="AI401" s="36" t="n"/>
      <c r="AJ401" s="36" t="n"/>
      <c r="AK401" s="36" t="n"/>
      <c r="AL401" s="36" t="n"/>
      <c r="AM401" s="36" t="n"/>
      <c r="AN401" s="36" t="n"/>
      <c r="AO401" s="36" t="n"/>
      <c r="AP401" s="36" t="n"/>
      <c r="AQ401" s="36" t="n"/>
      <c r="AR401" s="36" t="n"/>
      <c r="AS401" s="36" t="n"/>
      <c r="AT401" s="36" t="n"/>
      <c r="AU401" s="36" t="n"/>
      <c r="AV401" s="36" t="n"/>
      <c r="AW401" s="36" t="n"/>
      <c r="AX401" s="35" t="n"/>
    </row>
    <row r="402" ht="15" customHeight="1" s="452" thickBot="1">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c r="AA402" s="36" t="n"/>
      <c r="AB402" s="36" t="n"/>
      <c r="AC402" s="36" t="n"/>
      <c r="AD402" s="36" t="n"/>
      <c r="AE402" s="36" t="n"/>
      <c r="AF402" s="36" t="n"/>
      <c r="AG402" s="36" t="n"/>
      <c r="AH402" s="36" t="n"/>
      <c r="AI402" s="36" t="n"/>
      <c r="AJ402" s="36" t="n"/>
      <c r="AK402" s="36" t="n"/>
      <c r="AL402" s="36" t="n"/>
      <c r="AM402" s="36" t="n"/>
      <c r="AN402" s="36" t="n"/>
      <c r="AO402" s="36" t="n"/>
      <c r="AP402" s="36" t="n"/>
      <c r="AQ402" s="36" t="n"/>
      <c r="AR402" s="36" t="n"/>
      <c r="AS402" s="36" t="n"/>
      <c r="AT402" s="36" t="n"/>
      <c r="AU402" s="36" t="n"/>
      <c r="AV402" s="36" t="n"/>
      <c r="AW402" s="36" t="n"/>
      <c r="AX402" s="35" t="n"/>
    </row>
    <row r="403" ht="15" customHeight="1" s="452" thickBot="1">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c r="AA403" s="36" t="n"/>
      <c r="AB403" s="36" t="n"/>
      <c r="AC403" s="36" t="n"/>
      <c r="AD403" s="36" t="n"/>
      <c r="AE403" s="36" t="n"/>
      <c r="AF403" s="36" t="n"/>
      <c r="AG403" s="36" t="n"/>
      <c r="AH403" s="36" t="n"/>
      <c r="AI403" s="36" t="n"/>
      <c r="AJ403" s="36" t="n"/>
      <c r="AK403" s="36" t="n"/>
      <c r="AL403" s="36" t="n"/>
      <c r="AM403" s="36" t="n"/>
      <c r="AN403" s="36" t="n"/>
      <c r="AO403" s="36" t="n"/>
      <c r="AP403" s="36" t="n"/>
      <c r="AQ403" s="36" t="n"/>
      <c r="AR403" s="36" t="n"/>
      <c r="AS403" s="36" t="n"/>
      <c r="AT403" s="36" t="n"/>
      <c r="AU403" s="36" t="n"/>
      <c r="AV403" s="36" t="n"/>
      <c r="AW403" s="36" t="n"/>
      <c r="AX403" s="35" t="n"/>
    </row>
    <row r="404" ht="15" customHeight="1" s="452" thickBot="1">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c r="AA404" s="36" t="n"/>
      <c r="AB404" s="36" t="n"/>
      <c r="AC404" s="36" t="n"/>
      <c r="AD404" s="36" t="n"/>
      <c r="AE404" s="36" t="n"/>
      <c r="AF404" s="36" t="n"/>
      <c r="AG404" s="36" t="n"/>
      <c r="AH404" s="36" t="n"/>
      <c r="AI404" s="36" t="n"/>
      <c r="AJ404" s="36" t="n"/>
      <c r="AK404" s="36" t="n"/>
      <c r="AL404" s="36" t="n"/>
      <c r="AM404" s="36" t="n"/>
      <c r="AN404" s="36" t="n"/>
      <c r="AO404" s="36" t="n"/>
      <c r="AP404" s="36" t="n"/>
      <c r="AQ404" s="36" t="n"/>
      <c r="AR404" s="36" t="n"/>
      <c r="AS404" s="36" t="n"/>
      <c r="AT404" s="36" t="n"/>
      <c r="AU404" s="36" t="n"/>
      <c r="AV404" s="36" t="n"/>
      <c r="AW404" s="36" t="n"/>
      <c r="AX404" s="35" t="n"/>
    </row>
    <row r="405" ht="15" customHeight="1" s="452" thickBot="1">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c r="AA405" s="36" t="n"/>
      <c r="AB405" s="36" t="n"/>
      <c r="AC405" s="36" t="n"/>
      <c r="AD405" s="36" t="n"/>
      <c r="AE405" s="36" t="n"/>
      <c r="AF405" s="36" t="n"/>
      <c r="AG405" s="36" t="n"/>
      <c r="AH405" s="36" t="n"/>
      <c r="AI405" s="36" t="n"/>
      <c r="AJ405" s="36" t="n"/>
      <c r="AK405" s="36" t="n"/>
      <c r="AL405" s="36" t="n"/>
      <c r="AM405" s="36" t="n"/>
      <c r="AN405" s="36" t="n"/>
      <c r="AO405" s="36" t="n"/>
      <c r="AP405" s="36" t="n"/>
      <c r="AQ405" s="36" t="n"/>
      <c r="AR405" s="36" t="n"/>
      <c r="AS405" s="36" t="n"/>
      <c r="AT405" s="36" t="n"/>
      <c r="AU405" s="36" t="n"/>
      <c r="AV405" s="36" t="n"/>
      <c r="AW405" s="36" t="n"/>
      <c r="AX405" s="35" t="n"/>
    </row>
    <row r="406" ht="15" customHeight="1" s="452" thickBot="1">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c r="AA406" s="36" t="n"/>
      <c r="AB406" s="36" t="n"/>
      <c r="AC406" s="36" t="n"/>
      <c r="AD406" s="36" t="n"/>
      <c r="AE406" s="36" t="n"/>
      <c r="AF406" s="36" t="n"/>
      <c r="AG406" s="36" t="n"/>
      <c r="AH406" s="36" t="n"/>
      <c r="AI406" s="36" t="n"/>
      <c r="AJ406" s="36" t="n"/>
      <c r="AK406" s="36" t="n"/>
      <c r="AL406" s="36" t="n"/>
      <c r="AM406" s="36" t="n"/>
      <c r="AN406" s="36" t="n"/>
      <c r="AO406" s="36" t="n"/>
      <c r="AP406" s="36" t="n"/>
      <c r="AQ406" s="36" t="n"/>
      <c r="AR406" s="36" t="n"/>
      <c r="AS406" s="36" t="n"/>
      <c r="AT406" s="36" t="n"/>
      <c r="AU406" s="36" t="n"/>
      <c r="AV406" s="36" t="n"/>
      <c r="AW406" s="36" t="n"/>
      <c r="AX406" s="35" t="n"/>
    </row>
    <row r="407" ht="15" customHeight="1" s="452" thickBot="1">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c r="AA407" s="36" t="n"/>
      <c r="AB407" s="36" t="n"/>
      <c r="AC407" s="36" t="n"/>
      <c r="AD407" s="36" t="n"/>
      <c r="AE407" s="36" t="n"/>
      <c r="AF407" s="36" t="n"/>
      <c r="AG407" s="36" t="n"/>
      <c r="AH407" s="36" t="n"/>
      <c r="AI407" s="36" t="n"/>
      <c r="AJ407" s="36" t="n"/>
      <c r="AK407" s="36" t="n"/>
      <c r="AL407" s="36" t="n"/>
      <c r="AM407" s="36" t="n"/>
      <c r="AN407" s="36" t="n"/>
      <c r="AO407" s="36" t="n"/>
      <c r="AP407" s="36" t="n"/>
      <c r="AQ407" s="36" t="n"/>
      <c r="AR407" s="36" t="n"/>
      <c r="AS407" s="36" t="n"/>
      <c r="AT407" s="36" t="n"/>
      <c r="AU407" s="36" t="n"/>
      <c r="AV407" s="36" t="n"/>
      <c r="AW407" s="36" t="n"/>
      <c r="AX407" s="35" t="n"/>
    </row>
    <row r="408" ht="15" customHeight="1" s="452" thickBot="1">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c r="AA408" s="36" t="n"/>
      <c r="AB408" s="36" t="n"/>
      <c r="AC408" s="36" t="n"/>
      <c r="AD408" s="36" t="n"/>
      <c r="AE408" s="36" t="n"/>
      <c r="AF408" s="36" t="n"/>
      <c r="AG408" s="36" t="n"/>
      <c r="AH408" s="36" t="n"/>
      <c r="AI408" s="36" t="n"/>
      <c r="AJ408" s="36" t="n"/>
      <c r="AK408" s="36" t="n"/>
      <c r="AL408" s="36" t="n"/>
      <c r="AM408" s="36" t="n"/>
      <c r="AN408" s="36" t="n"/>
      <c r="AO408" s="36" t="n"/>
      <c r="AP408" s="36" t="n"/>
      <c r="AQ408" s="36" t="n"/>
      <c r="AR408" s="36" t="n"/>
      <c r="AS408" s="36" t="n"/>
      <c r="AT408" s="36" t="n"/>
      <c r="AU408" s="36" t="n"/>
      <c r="AV408" s="36" t="n"/>
      <c r="AW408" s="36" t="n"/>
      <c r="AX408" s="35" t="n"/>
    </row>
    <row r="409" ht="15" customHeight="1" s="452" thickBot="1">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c r="AA409" s="36" t="n"/>
      <c r="AB409" s="36" t="n"/>
      <c r="AC409" s="36" t="n"/>
      <c r="AD409" s="36" t="n"/>
      <c r="AE409" s="36" t="n"/>
      <c r="AF409" s="36" t="n"/>
      <c r="AG409" s="36" t="n"/>
      <c r="AH409" s="36" t="n"/>
      <c r="AI409" s="36" t="n"/>
      <c r="AJ409" s="36" t="n"/>
      <c r="AK409" s="36" t="n"/>
      <c r="AL409" s="36" t="n"/>
      <c r="AM409" s="36" t="n"/>
      <c r="AN409" s="36" t="n"/>
      <c r="AO409" s="36" t="n"/>
      <c r="AP409" s="36" t="n"/>
      <c r="AQ409" s="36" t="n"/>
      <c r="AR409" s="36" t="n"/>
      <c r="AS409" s="36" t="n"/>
      <c r="AT409" s="36" t="n"/>
      <c r="AU409" s="36" t="n"/>
      <c r="AV409" s="36" t="n"/>
      <c r="AW409" s="36" t="n"/>
      <c r="AX409" s="35" t="n"/>
    </row>
    <row r="410" ht="15" customHeight="1" s="452" thickBot="1">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c r="AA410" s="36" t="n"/>
      <c r="AB410" s="36" t="n"/>
      <c r="AC410" s="36" t="n"/>
      <c r="AD410" s="36" t="n"/>
      <c r="AE410" s="36" t="n"/>
      <c r="AF410" s="36" t="n"/>
      <c r="AG410" s="36" t="n"/>
      <c r="AH410" s="36" t="n"/>
      <c r="AI410" s="36" t="n"/>
      <c r="AJ410" s="36" t="n"/>
      <c r="AK410" s="36" t="n"/>
      <c r="AL410" s="36" t="n"/>
      <c r="AM410" s="36" t="n"/>
      <c r="AN410" s="36" t="n"/>
      <c r="AO410" s="36" t="n"/>
      <c r="AP410" s="36" t="n"/>
      <c r="AQ410" s="36" t="n"/>
      <c r="AR410" s="36" t="n"/>
      <c r="AS410" s="36" t="n"/>
      <c r="AT410" s="36" t="n"/>
      <c r="AU410" s="36" t="n"/>
      <c r="AV410" s="36" t="n"/>
      <c r="AW410" s="36" t="n"/>
      <c r="AX410" s="35" t="n"/>
    </row>
    <row r="411" ht="15" customHeight="1" s="452" thickBot="1">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c r="AA411" s="36" t="n"/>
      <c r="AB411" s="36" t="n"/>
      <c r="AC411" s="36" t="n"/>
      <c r="AD411" s="36" t="n"/>
      <c r="AE411" s="36" t="n"/>
      <c r="AF411" s="36" t="n"/>
      <c r="AG411" s="36" t="n"/>
      <c r="AH411" s="36" t="n"/>
      <c r="AI411" s="36" t="n"/>
      <c r="AJ411" s="36" t="n"/>
      <c r="AK411" s="36" t="n"/>
      <c r="AL411" s="36" t="n"/>
      <c r="AM411" s="36" t="n"/>
      <c r="AN411" s="36" t="n"/>
      <c r="AO411" s="36" t="n"/>
      <c r="AP411" s="36" t="n"/>
      <c r="AQ411" s="36" t="n"/>
      <c r="AR411" s="36" t="n"/>
      <c r="AS411" s="36" t="n"/>
      <c r="AT411" s="36" t="n"/>
      <c r="AU411" s="36" t="n"/>
      <c r="AV411" s="36" t="n"/>
      <c r="AW411" s="36" t="n"/>
      <c r="AX411" s="35" t="n"/>
    </row>
    <row r="412" ht="15" customHeight="1" s="452" thickBot="1">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c r="AA412" s="36" t="n"/>
      <c r="AB412" s="36" t="n"/>
      <c r="AC412" s="36" t="n"/>
      <c r="AD412" s="36" t="n"/>
      <c r="AE412" s="36" t="n"/>
      <c r="AF412" s="36" t="n"/>
      <c r="AG412" s="36" t="n"/>
      <c r="AH412" s="36" t="n"/>
      <c r="AI412" s="36" t="n"/>
      <c r="AJ412" s="36" t="n"/>
      <c r="AK412" s="36" t="n"/>
      <c r="AL412" s="36" t="n"/>
      <c r="AM412" s="36" t="n"/>
      <c r="AN412" s="36" t="n"/>
      <c r="AO412" s="36" t="n"/>
      <c r="AP412" s="36" t="n"/>
      <c r="AQ412" s="36" t="n"/>
      <c r="AR412" s="36" t="n"/>
      <c r="AS412" s="36" t="n"/>
      <c r="AT412" s="36" t="n"/>
      <c r="AU412" s="36" t="n"/>
      <c r="AV412" s="36" t="n"/>
      <c r="AW412" s="36" t="n"/>
      <c r="AX412" s="35" t="n"/>
    </row>
    <row r="413" ht="15" customHeight="1" s="452" thickBot="1">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c r="AA413" s="36" t="n"/>
      <c r="AB413" s="36" t="n"/>
      <c r="AC413" s="36" t="n"/>
      <c r="AD413" s="36" t="n"/>
      <c r="AE413" s="36" t="n"/>
      <c r="AF413" s="36" t="n"/>
      <c r="AG413" s="36" t="n"/>
      <c r="AH413" s="36" t="n"/>
      <c r="AI413" s="36" t="n"/>
      <c r="AJ413" s="36" t="n"/>
      <c r="AK413" s="36" t="n"/>
      <c r="AL413" s="36" t="n"/>
      <c r="AM413" s="36" t="n"/>
      <c r="AN413" s="36" t="n"/>
      <c r="AO413" s="36" t="n"/>
      <c r="AP413" s="36" t="n"/>
      <c r="AQ413" s="36" t="n"/>
      <c r="AR413" s="36" t="n"/>
      <c r="AS413" s="36" t="n"/>
      <c r="AT413" s="36" t="n"/>
      <c r="AU413" s="36" t="n"/>
      <c r="AV413" s="36" t="n"/>
      <c r="AW413" s="36" t="n"/>
      <c r="AX413" s="35" t="n"/>
    </row>
    <row r="414" ht="15" customHeight="1" s="452" thickBot="1">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c r="AA414" s="36" t="n"/>
      <c r="AB414" s="36" t="n"/>
      <c r="AC414" s="36" t="n"/>
      <c r="AD414" s="36" t="n"/>
      <c r="AE414" s="36" t="n"/>
      <c r="AF414" s="36" t="n"/>
      <c r="AG414" s="36" t="n"/>
      <c r="AH414" s="36" t="n"/>
      <c r="AI414" s="36" t="n"/>
      <c r="AJ414" s="36" t="n"/>
      <c r="AK414" s="36" t="n"/>
      <c r="AL414" s="36" t="n"/>
      <c r="AM414" s="36" t="n"/>
      <c r="AN414" s="36" t="n"/>
      <c r="AO414" s="36" t="n"/>
      <c r="AP414" s="36" t="n"/>
      <c r="AQ414" s="36" t="n"/>
      <c r="AR414" s="36" t="n"/>
      <c r="AS414" s="36" t="n"/>
      <c r="AT414" s="36" t="n"/>
      <c r="AU414" s="36" t="n"/>
      <c r="AV414" s="36" t="n"/>
      <c r="AW414" s="36" t="n"/>
      <c r="AX414" s="35" t="n"/>
    </row>
    <row r="415" ht="15" customHeight="1" s="452" thickBot="1">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c r="AA415" s="36" t="n"/>
      <c r="AB415" s="36" t="n"/>
      <c r="AC415" s="36" t="n"/>
      <c r="AD415" s="36" t="n"/>
      <c r="AE415" s="36" t="n"/>
      <c r="AF415" s="36" t="n"/>
      <c r="AG415" s="36" t="n"/>
      <c r="AH415" s="36" t="n"/>
      <c r="AI415" s="36" t="n"/>
      <c r="AJ415" s="36" t="n"/>
      <c r="AK415" s="36" t="n"/>
      <c r="AL415" s="36" t="n"/>
      <c r="AM415" s="36" t="n"/>
      <c r="AN415" s="36" t="n"/>
      <c r="AO415" s="36" t="n"/>
      <c r="AP415" s="36" t="n"/>
      <c r="AQ415" s="36" t="n"/>
      <c r="AR415" s="36" t="n"/>
      <c r="AS415" s="36" t="n"/>
      <c r="AT415" s="36" t="n"/>
      <c r="AU415" s="36" t="n"/>
      <c r="AV415" s="36" t="n"/>
      <c r="AW415" s="36" t="n"/>
      <c r="AX415" s="35" t="n"/>
    </row>
    <row r="416" ht="15" customHeight="1" s="452" thickBot="1">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c r="AA416" s="36" t="n"/>
      <c r="AB416" s="36" t="n"/>
      <c r="AC416" s="36" t="n"/>
      <c r="AD416" s="36" t="n"/>
      <c r="AE416" s="36" t="n"/>
      <c r="AF416" s="36" t="n"/>
      <c r="AG416" s="36" t="n"/>
      <c r="AH416" s="36" t="n"/>
      <c r="AI416" s="36" t="n"/>
      <c r="AJ416" s="36" t="n"/>
      <c r="AK416" s="36" t="n"/>
      <c r="AL416" s="36" t="n"/>
      <c r="AM416" s="36" t="n"/>
      <c r="AN416" s="36" t="n"/>
      <c r="AO416" s="36" t="n"/>
      <c r="AP416" s="36" t="n"/>
      <c r="AQ416" s="36" t="n"/>
      <c r="AR416" s="36" t="n"/>
      <c r="AS416" s="36" t="n"/>
      <c r="AT416" s="36" t="n"/>
      <c r="AU416" s="36" t="n"/>
      <c r="AV416" s="36" t="n"/>
      <c r="AW416" s="36" t="n"/>
      <c r="AX416" s="35" t="n"/>
    </row>
    <row r="417" ht="15" customHeight="1" s="452" thickBot="1">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c r="AA417" s="36" t="n"/>
      <c r="AB417" s="36" t="n"/>
      <c r="AC417" s="36" t="n"/>
      <c r="AD417" s="36" t="n"/>
      <c r="AE417" s="36" t="n"/>
      <c r="AF417" s="36" t="n"/>
      <c r="AG417" s="36" t="n"/>
      <c r="AH417" s="36" t="n"/>
      <c r="AI417" s="36" t="n"/>
      <c r="AJ417" s="36" t="n"/>
      <c r="AK417" s="36" t="n"/>
      <c r="AL417" s="36" t="n"/>
      <c r="AM417" s="36" t="n"/>
      <c r="AN417" s="36" t="n"/>
      <c r="AO417" s="36" t="n"/>
      <c r="AP417" s="36" t="n"/>
      <c r="AQ417" s="36" t="n"/>
      <c r="AR417" s="36" t="n"/>
      <c r="AS417" s="36" t="n"/>
      <c r="AT417" s="36" t="n"/>
      <c r="AU417" s="36" t="n"/>
      <c r="AV417" s="36" t="n"/>
      <c r="AW417" s="36" t="n"/>
      <c r="AX417" s="35" t="n"/>
    </row>
    <row r="418" ht="15" customHeight="1" s="452" thickBot="1">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c r="AA418" s="36" t="n"/>
      <c r="AB418" s="36" t="n"/>
      <c r="AC418" s="36" t="n"/>
      <c r="AD418" s="36" t="n"/>
      <c r="AE418" s="36" t="n"/>
      <c r="AF418" s="36" t="n"/>
      <c r="AG418" s="36" t="n"/>
      <c r="AH418" s="36" t="n"/>
      <c r="AI418" s="36" t="n"/>
      <c r="AJ418" s="36" t="n"/>
      <c r="AK418" s="36" t="n"/>
      <c r="AL418" s="36" t="n"/>
      <c r="AM418" s="36" t="n"/>
      <c r="AN418" s="36" t="n"/>
      <c r="AO418" s="36" t="n"/>
      <c r="AP418" s="36" t="n"/>
      <c r="AQ418" s="36" t="n"/>
      <c r="AR418" s="36" t="n"/>
      <c r="AS418" s="36" t="n"/>
      <c r="AT418" s="36" t="n"/>
      <c r="AU418" s="36" t="n"/>
      <c r="AV418" s="36" t="n"/>
      <c r="AW418" s="36" t="n"/>
      <c r="AX418" s="35" t="n"/>
    </row>
    <row r="419" ht="15" customHeight="1" s="452" thickBot="1">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c r="AA419" s="36" t="n"/>
      <c r="AB419" s="36" t="n"/>
      <c r="AC419" s="36" t="n"/>
      <c r="AD419" s="36" t="n"/>
      <c r="AE419" s="36" t="n"/>
      <c r="AF419" s="36" t="n"/>
      <c r="AG419" s="36" t="n"/>
      <c r="AH419" s="36" t="n"/>
      <c r="AI419" s="36" t="n"/>
      <c r="AJ419" s="36" t="n"/>
      <c r="AK419" s="36" t="n"/>
      <c r="AL419" s="36" t="n"/>
      <c r="AM419" s="36" t="n"/>
      <c r="AN419" s="36" t="n"/>
      <c r="AO419" s="36" t="n"/>
      <c r="AP419" s="36" t="n"/>
      <c r="AQ419" s="36" t="n"/>
      <c r="AR419" s="36" t="n"/>
      <c r="AS419" s="36" t="n"/>
      <c r="AT419" s="36" t="n"/>
      <c r="AU419" s="36" t="n"/>
      <c r="AV419" s="36" t="n"/>
      <c r="AW419" s="36" t="n"/>
      <c r="AX419" s="35" t="n"/>
    </row>
    <row r="420" ht="15" customHeight="1" s="452" thickBot="1">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c r="AA420" s="36" t="n"/>
      <c r="AB420" s="36" t="n"/>
      <c r="AC420" s="36" t="n"/>
      <c r="AD420" s="36" t="n"/>
      <c r="AE420" s="36" t="n"/>
      <c r="AF420" s="36" t="n"/>
      <c r="AG420" s="36" t="n"/>
      <c r="AH420" s="36" t="n"/>
      <c r="AI420" s="36" t="n"/>
      <c r="AJ420" s="36" t="n"/>
      <c r="AK420" s="36" t="n"/>
      <c r="AL420" s="36" t="n"/>
      <c r="AM420" s="36" t="n"/>
      <c r="AN420" s="36" t="n"/>
      <c r="AO420" s="36" t="n"/>
      <c r="AP420" s="36" t="n"/>
      <c r="AQ420" s="36" t="n"/>
      <c r="AR420" s="36" t="n"/>
      <c r="AS420" s="36" t="n"/>
      <c r="AT420" s="36" t="n"/>
      <c r="AU420" s="36" t="n"/>
      <c r="AV420" s="36" t="n"/>
      <c r="AW420" s="36" t="n"/>
      <c r="AX420" s="35" t="n"/>
    </row>
    <row r="421" ht="15" customHeight="1" s="452" thickBot="1">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c r="AA421" s="36" t="n"/>
      <c r="AB421" s="36" t="n"/>
      <c r="AC421" s="36" t="n"/>
      <c r="AD421" s="36" t="n"/>
      <c r="AE421" s="36" t="n"/>
      <c r="AF421" s="36" t="n"/>
      <c r="AG421" s="36" t="n"/>
      <c r="AH421" s="36" t="n"/>
      <c r="AI421" s="36" t="n"/>
      <c r="AJ421" s="36" t="n"/>
      <c r="AK421" s="36" t="n"/>
      <c r="AL421" s="36" t="n"/>
      <c r="AM421" s="36" t="n"/>
      <c r="AN421" s="36" t="n"/>
      <c r="AO421" s="36" t="n"/>
      <c r="AP421" s="36" t="n"/>
      <c r="AQ421" s="36" t="n"/>
      <c r="AR421" s="36" t="n"/>
      <c r="AS421" s="36" t="n"/>
      <c r="AT421" s="36" t="n"/>
      <c r="AU421" s="36" t="n"/>
      <c r="AV421" s="36" t="n"/>
      <c r="AW421" s="36" t="n"/>
      <c r="AX421" s="35" t="n"/>
    </row>
    <row r="422" ht="15" customHeight="1" s="452" thickBot="1">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c r="AA422" s="36" t="n"/>
      <c r="AB422" s="36" t="n"/>
      <c r="AC422" s="36" t="n"/>
      <c r="AD422" s="36" t="n"/>
      <c r="AE422" s="36" t="n"/>
      <c r="AF422" s="36" t="n"/>
      <c r="AG422" s="36" t="n"/>
      <c r="AH422" s="36" t="n"/>
      <c r="AI422" s="36" t="n"/>
      <c r="AJ422" s="36" t="n"/>
      <c r="AK422" s="36" t="n"/>
      <c r="AL422" s="36" t="n"/>
      <c r="AM422" s="36" t="n"/>
      <c r="AN422" s="36" t="n"/>
      <c r="AO422" s="36" t="n"/>
      <c r="AP422" s="36" t="n"/>
      <c r="AQ422" s="36" t="n"/>
      <c r="AR422" s="36" t="n"/>
      <c r="AS422" s="36" t="n"/>
      <c r="AT422" s="36" t="n"/>
      <c r="AU422" s="36" t="n"/>
      <c r="AV422" s="36" t="n"/>
      <c r="AW422" s="36" t="n"/>
      <c r="AX422" s="35" t="n"/>
    </row>
    <row r="423" ht="15" customHeight="1" s="452" thickBot="1">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c r="AA423" s="36" t="n"/>
      <c r="AB423" s="36" t="n"/>
      <c r="AC423" s="36" t="n"/>
      <c r="AD423" s="36" t="n"/>
      <c r="AE423" s="36" t="n"/>
      <c r="AF423" s="36" t="n"/>
      <c r="AG423" s="36" t="n"/>
      <c r="AH423" s="36" t="n"/>
      <c r="AI423" s="36" t="n"/>
      <c r="AJ423" s="36" t="n"/>
      <c r="AK423" s="36" t="n"/>
      <c r="AL423" s="36" t="n"/>
      <c r="AM423" s="36" t="n"/>
      <c r="AN423" s="36" t="n"/>
      <c r="AO423" s="36" t="n"/>
      <c r="AP423" s="36" t="n"/>
      <c r="AQ423" s="36" t="n"/>
      <c r="AR423" s="36" t="n"/>
      <c r="AS423" s="36" t="n"/>
      <c r="AT423" s="36" t="n"/>
      <c r="AU423" s="36" t="n"/>
      <c r="AV423" s="36" t="n"/>
      <c r="AW423" s="36" t="n"/>
      <c r="AX423" s="35" t="n"/>
    </row>
    <row r="424" ht="15" customHeight="1" s="452" thickBot="1">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c r="AA424" s="36" t="n"/>
      <c r="AB424" s="36" t="n"/>
      <c r="AC424" s="36" t="n"/>
      <c r="AD424" s="36" t="n"/>
      <c r="AE424" s="36" t="n"/>
      <c r="AF424" s="36" t="n"/>
      <c r="AG424" s="36" t="n"/>
      <c r="AH424" s="36" t="n"/>
      <c r="AI424" s="36" t="n"/>
      <c r="AJ424" s="36" t="n"/>
      <c r="AK424" s="36" t="n"/>
      <c r="AL424" s="36" t="n"/>
      <c r="AM424" s="36" t="n"/>
      <c r="AN424" s="36" t="n"/>
      <c r="AO424" s="36" t="n"/>
      <c r="AP424" s="36" t="n"/>
      <c r="AQ424" s="36" t="n"/>
      <c r="AR424" s="36" t="n"/>
      <c r="AS424" s="36" t="n"/>
      <c r="AT424" s="36" t="n"/>
      <c r="AU424" s="36" t="n"/>
      <c r="AV424" s="36" t="n"/>
      <c r="AW424" s="36" t="n"/>
      <c r="AX424" s="35" t="n"/>
    </row>
    <row r="425" ht="15" customHeight="1" s="452" thickBot="1">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c r="AA425" s="36" t="n"/>
      <c r="AB425" s="36" t="n"/>
      <c r="AC425" s="36" t="n"/>
      <c r="AD425" s="36" t="n"/>
      <c r="AE425" s="36" t="n"/>
      <c r="AF425" s="36" t="n"/>
      <c r="AG425" s="36" t="n"/>
      <c r="AH425" s="36" t="n"/>
      <c r="AI425" s="36" t="n"/>
      <c r="AJ425" s="36" t="n"/>
      <c r="AK425" s="36" t="n"/>
      <c r="AL425" s="36" t="n"/>
      <c r="AM425" s="36" t="n"/>
      <c r="AN425" s="36" t="n"/>
      <c r="AO425" s="36" t="n"/>
      <c r="AP425" s="36" t="n"/>
      <c r="AQ425" s="36" t="n"/>
      <c r="AR425" s="36" t="n"/>
      <c r="AS425" s="36" t="n"/>
      <c r="AT425" s="36" t="n"/>
      <c r="AU425" s="36" t="n"/>
      <c r="AV425" s="36" t="n"/>
      <c r="AW425" s="36" t="n"/>
      <c r="AX425" s="35" t="n"/>
    </row>
    <row r="426" ht="15" customHeight="1" s="452" thickBot="1">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c r="AA426" s="36" t="n"/>
      <c r="AB426" s="36" t="n"/>
      <c r="AC426" s="36" t="n"/>
      <c r="AD426" s="36" t="n"/>
      <c r="AE426" s="36" t="n"/>
      <c r="AF426" s="36" t="n"/>
      <c r="AG426" s="36" t="n"/>
      <c r="AH426" s="36" t="n"/>
      <c r="AI426" s="36" t="n"/>
      <c r="AJ426" s="36" t="n"/>
      <c r="AK426" s="36" t="n"/>
      <c r="AL426" s="36" t="n"/>
      <c r="AM426" s="36" t="n"/>
      <c r="AN426" s="36" t="n"/>
      <c r="AO426" s="36" t="n"/>
      <c r="AP426" s="36" t="n"/>
      <c r="AQ426" s="36" t="n"/>
      <c r="AR426" s="36" t="n"/>
      <c r="AS426" s="36" t="n"/>
      <c r="AT426" s="36" t="n"/>
      <c r="AU426" s="36" t="n"/>
      <c r="AV426" s="36" t="n"/>
      <c r="AW426" s="36" t="n"/>
      <c r="AX426" s="35" t="n"/>
    </row>
    <row r="427" ht="15" customHeight="1" s="452" thickBot="1">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c r="AA427" s="36" t="n"/>
      <c r="AB427" s="36" t="n"/>
      <c r="AC427" s="36" t="n"/>
      <c r="AD427" s="36" t="n"/>
      <c r="AE427" s="36" t="n"/>
      <c r="AF427" s="36" t="n"/>
      <c r="AG427" s="36" t="n"/>
      <c r="AH427" s="36" t="n"/>
      <c r="AI427" s="36" t="n"/>
      <c r="AJ427" s="36" t="n"/>
      <c r="AK427" s="36" t="n"/>
      <c r="AL427" s="36" t="n"/>
      <c r="AM427" s="36" t="n"/>
      <c r="AN427" s="36" t="n"/>
      <c r="AO427" s="36" t="n"/>
      <c r="AP427" s="36" t="n"/>
      <c r="AQ427" s="36" t="n"/>
      <c r="AR427" s="36" t="n"/>
      <c r="AS427" s="36" t="n"/>
      <c r="AT427" s="36" t="n"/>
      <c r="AU427" s="36" t="n"/>
      <c r="AV427" s="36" t="n"/>
      <c r="AW427" s="36" t="n"/>
      <c r="AX427" s="35" t="n"/>
    </row>
    <row r="428" ht="15" customHeight="1" s="452" thickBot="1">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c r="AA428" s="36" t="n"/>
      <c r="AB428" s="36" t="n"/>
      <c r="AC428" s="36" t="n"/>
      <c r="AD428" s="36" t="n"/>
      <c r="AE428" s="36" t="n"/>
      <c r="AF428" s="36" t="n"/>
      <c r="AG428" s="36" t="n"/>
      <c r="AH428" s="36" t="n"/>
      <c r="AI428" s="36" t="n"/>
      <c r="AJ428" s="36" t="n"/>
      <c r="AK428" s="36" t="n"/>
      <c r="AL428" s="36" t="n"/>
      <c r="AM428" s="36" t="n"/>
      <c r="AN428" s="36" t="n"/>
      <c r="AO428" s="36" t="n"/>
      <c r="AP428" s="36" t="n"/>
      <c r="AQ428" s="36" t="n"/>
      <c r="AR428" s="36" t="n"/>
      <c r="AS428" s="36" t="n"/>
      <c r="AT428" s="36" t="n"/>
      <c r="AU428" s="36" t="n"/>
      <c r="AV428" s="36" t="n"/>
      <c r="AW428" s="36" t="n"/>
      <c r="AX428" s="35" t="n"/>
    </row>
    <row r="429" ht="15" customHeight="1" s="452" thickBot="1">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c r="AA429" s="36" t="n"/>
      <c r="AB429" s="36" t="n"/>
      <c r="AC429" s="36" t="n"/>
      <c r="AD429" s="36" t="n"/>
      <c r="AE429" s="36" t="n"/>
      <c r="AF429" s="36" t="n"/>
      <c r="AG429" s="36" t="n"/>
      <c r="AH429" s="36" t="n"/>
      <c r="AI429" s="36" t="n"/>
      <c r="AJ429" s="36" t="n"/>
      <c r="AK429" s="36" t="n"/>
      <c r="AL429" s="36" t="n"/>
      <c r="AM429" s="36" t="n"/>
      <c r="AN429" s="36" t="n"/>
      <c r="AO429" s="36" t="n"/>
      <c r="AP429" s="36" t="n"/>
      <c r="AQ429" s="36" t="n"/>
      <c r="AR429" s="36" t="n"/>
      <c r="AS429" s="36" t="n"/>
      <c r="AT429" s="36" t="n"/>
      <c r="AU429" s="36" t="n"/>
      <c r="AV429" s="36" t="n"/>
      <c r="AW429" s="36" t="n"/>
      <c r="AX429" s="35" t="n"/>
    </row>
    <row r="430" ht="15" customHeight="1" s="452" thickBot="1">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c r="AA430" s="36" t="n"/>
      <c r="AB430" s="36" t="n"/>
      <c r="AC430" s="36" t="n"/>
      <c r="AD430" s="36" t="n"/>
      <c r="AE430" s="36" t="n"/>
      <c r="AF430" s="36" t="n"/>
      <c r="AG430" s="36" t="n"/>
      <c r="AH430" s="36" t="n"/>
      <c r="AI430" s="36" t="n"/>
      <c r="AJ430" s="36" t="n"/>
      <c r="AK430" s="36" t="n"/>
      <c r="AL430" s="36" t="n"/>
      <c r="AM430" s="36" t="n"/>
      <c r="AN430" s="36" t="n"/>
      <c r="AO430" s="36" t="n"/>
      <c r="AP430" s="36" t="n"/>
      <c r="AQ430" s="36" t="n"/>
      <c r="AR430" s="36" t="n"/>
      <c r="AS430" s="36" t="n"/>
      <c r="AT430" s="36" t="n"/>
      <c r="AU430" s="36" t="n"/>
      <c r="AV430" s="36" t="n"/>
      <c r="AW430" s="36" t="n"/>
      <c r="AX430" s="35" t="n"/>
    </row>
    <row r="431" ht="15" customHeight="1" s="452" thickBot="1">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c r="AA431" s="36" t="n"/>
      <c r="AB431" s="36" t="n"/>
      <c r="AC431" s="36" t="n"/>
      <c r="AD431" s="36" t="n"/>
      <c r="AE431" s="36" t="n"/>
      <c r="AF431" s="36" t="n"/>
      <c r="AG431" s="36" t="n"/>
      <c r="AH431" s="36" t="n"/>
      <c r="AI431" s="36" t="n"/>
      <c r="AJ431" s="36" t="n"/>
      <c r="AK431" s="36" t="n"/>
      <c r="AL431" s="36" t="n"/>
      <c r="AM431" s="36" t="n"/>
      <c r="AN431" s="36" t="n"/>
      <c r="AO431" s="36" t="n"/>
      <c r="AP431" s="36" t="n"/>
      <c r="AQ431" s="36" t="n"/>
      <c r="AR431" s="36" t="n"/>
      <c r="AS431" s="36" t="n"/>
      <c r="AT431" s="36" t="n"/>
      <c r="AU431" s="36" t="n"/>
      <c r="AV431" s="36" t="n"/>
      <c r="AW431" s="36" t="n"/>
      <c r="AX431" s="35" t="n"/>
    </row>
    <row r="432" ht="15" customHeight="1" s="452" thickBot="1">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c r="AA432" s="36" t="n"/>
      <c r="AB432" s="36" t="n"/>
      <c r="AC432" s="36" t="n"/>
      <c r="AD432" s="36" t="n"/>
      <c r="AE432" s="36" t="n"/>
      <c r="AF432" s="36" t="n"/>
      <c r="AG432" s="36" t="n"/>
      <c r="AH432" s="36" t="n"/>
      <c r="AI432" s="36" t="n"/>
      <c r="AJ432" s="36" t="n"/>
      <c r="AK432" s="36" t="n"/>
      <c r="AL432" s="36" t="n"/>
      <c r="AM432" s="36" t="n"/>
      <c r="AN432" s="36" t="n"/>
      <c r="AO432" s="36" t="n"/>
      <c r="AP432" s="36" t="n"/>
      <c r="AQ432" s="36" t="n"/>
      <c r="AR432" s="36" t="n"/>
      <c r="AS432" s="36" t="n"/>
      <c r="AT432" s="36" t="n"/>
      <c r="AU432" s="36" t="n"/>
      <c r="AV432" s="36" t="n"/>
      <c r="AW432" s="36" t="n"/>
      <c r="AX432" s="35" t="n"/>
    </row>
    <row r="433" ht="15" customHeight="1" s="452" thickBot="1">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c r="AA433" s="36" t="n"/>
      <c r="AB433" s="36" t="n"/>
      <c r="AC433" s="36" t="n"/>
      <c r="AD433" s="36" t="n"/>
      <c r="AE433" s="36" t="n"/>
      <c r="AF433" s="36" t="n"/>
      <c r="AG433" s="36" t="n"/>
      <c r="AH433" s="36" t="n"/>
      <c r="AI433" s="36" t="n"/>
      <c r="AJ433" s="36" t="n"/>
      <c r="AK433" s="36" t="n"/>
      <c r="AL433" s="36" t="n"/>
      <c r="AM433" s="36" t="n"/>
      <c r="AN433" s="36" t="n"/>
      <c r="AO433" s="36" t="n"/>
      <c r="AP433" s="36" t="n"/>
      <c r="AQ433" s="36" t="n"/>
      <c r="AR433" s="36" t="n"/>
      <c r="AS433" s="36" t="n"/>
      <c r="AT433" s="36" t="n"/>
      <c r="AU433" s="36" t="n"/>
      <c r="AV433" s="36" t="n"/>
      <c r="AW433" s="36" t="n"/>
      <c r="AX433" s="35" t="n"/>
    </row>
    <row r="434" ht="15" customHeight="1" s="452" thickBot="1">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c r="AA434" s="36" t="n"/>
      <c r="AB434" s="36" t="n"/>
      <c r="AC434" s="36" t="n"/>
      <c r="AD434" s="36" t="n"/>
      <c r="AE434" s="36" t="n"/>
      <c r="AF434" s="36" t="n"/>
      <c r="AG434" s="36" t="n"/>
      <c r="AH434" s="36" t="n"/>
      <c r="AI434" s="36" t="n"/>
      <c r="AJ434" s="36" t="n"/>
      <c r="AK434" s="36" t="n"/>
      <c r="AL434" s="36" t="n"/>
      <c r="AM434" s="36" t="n"/>
      <c r="AN434" s="36" t="n"/>
      <c r="AO434" s="36" t="n"/>
      <c r="AP434" s="36" t="n"/>
      <c r="AQ434" s="36" t="n"/>
      <c r="AR434" s="36" t="n"/>
      <c r="AS434" s="36" t="n"/>
      <c r="AT434" s="36" t="n"/>
      <c r="AU434" s="36" t="n"/>
      <c r="AV434" s="36" t="n"/>
      <c r="AW434" s="36" t="n"/>
      <c r="AX434" s="35" t="n"/>
    </row>
    <row r="435" ht="15" customHeight="1" s="452" thickBot="1">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c r="AA435" s="36" t="n"/>
      <c r="AB435" s="36" t="n"/>
      <c r="AC435" s="36" t="n"/>
      <c r="AD435" s="36" t="n"/>
      <c r="AE435" s="36" t="n"/>
      <c r="AF435" s="36" t="n"/>
      <c r="AG435" s="36" t="n"/>
      <c r="AH435" s="36" t="n"/>
      <c r="AI435" s="36" t="n"/>
      <c r="AJ435" s="36" t="n"/>
      <c r="AK435" s="36" t="n"/>
      <c r="AL435" s="36" t="n"/>
      <c r="AM435" s="36" t="n"/>
      <c r="AN435" s="36" t="n"/>
      <c r="AO435" s="36" t="n"/>
      <c r="AP435" s="36" t="n"/>
      <c r="AQ435" s="36" t="n"/>
      <c r="AR435" s="36" t="n"/>
      <c r="AS435" s="36" t="n"/>
      <c r="AT435" s="36" t="n"/>
      <c r="AU435" s="36" t="n"/>
      <c r="AV435" s="36" t="n"/>
      <c r="AW435" s="36" t="n"/>
      <c r="AX435" s="35" t="n"/>
    </row>
    <row r="436" ht="15" customHeight="1" s="452" thickBot="1">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c r="AA436" s="36" t="n"/>
      <c r="AB436" s="36" t="n"/>
      <c r="AC436" s="36" t="n"/>
      <c r="AD436" s="36" t="n"/>
      <c r="AE436" s="36" t="n"/>
      <c r="AF436" s="36" t="n"/>
      <c r="AG436" s="36" t="n"/>
      <c r="AH436" s="36" t="n"/>
      <c r="AI436" s="36" t="n"/>
      <c r="AJ436" s="36" t="n"/>
      <c r="AK436" s="36" t="n"/>
      <c r="AL436" s="36" t="n"/>
      <c r="AM436" s="36" t="n"/>
      <c r="AN436" s="36" t="n"/>
      <c r="AO436" s="36" t="n"/>
      <c r="AP436" s="36" t="n"/>
      <c r="AQ436" s="36" t="n"/>
      <c r="AR436" s="36" t="n"/>
      <c r="AS436" s="36" t="n"/>
      <c r="AT436" s="36" t="n"/>
      <c r="AU436" s="36" t="n"/>
      <c r="AV436" s="36" t="n"/>
      <c r="AW436" s="36" t="n"/>
      <c r="AX436" s="35" t="n"/>
    </row>
    <row r="437" ht="15" customHeight="1" s="452" thickBot="1">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c r="AA437" s="36" t="n"/>
      <c r="AB437" s="36" t="n"/>
      <c r="AC437" s="36" t="n"/>
      <c r="AD437" s="36" t="n"/>
      <c r="AE437" s="36" t="n"/>
      <c r="AF437" s="36" t="n"/>
      <c r="AG437" s="36" t="n"/>
      <c r="AH437" s="36" t="n"/>
      <c r="AI437" s="36" t="n"/>
      <c r="AJ437" s="36" t="n"/>
      <c r="AK437" s="36" t="n"/>
      <c r="AL437" s="36" t="n"/>
      <c r="AM437" s="36" t="n"/>
      <c r="AN437" s="36" t="n"/>
      <c r="AO437" s="36" t="n"/>
      <c r="AP437" s="36" t="n"/>
      <c r="AQ437" s="36" t="n"/>
      <c r="AR437" s="36" t="n"/>
      <c r="AS437" s="36" t="n"/>
      <c r="AT437" s="36" t="n"/>
      <c r="AU437" s="36" t="n"/>
      <c r="AV437" s="36" t="n"/>
      <c r="AW437" s="36" t="n"/>
      <c r="AX437" s="35" t="n"/>
    </row>
    <row r="438" ht="15" customHeight="1" s="452" thickBot="1">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c r="AA438" s="36" t="n"/>
      <c r="AB438" s="36" t="n"/>
      <c r="AC438" s="36" t="n"/>
      <c r="AD438" s="36" t="n"/>
      <c r="AE438" s="36" t="n"/>
      <c r="AF438" s="36" t="n"/>
      <c r="AG438" s="36" t="n"/>
      <c r="AH438" s="36" t="n"/>
      <c r="AI438" s="36" t="n"/>
      <c r="AJ438" s="36" t="n"/>
      <c r="AK438" s="36" t="n"/>
      <c r="AL438" s="36" t="n"/>
      <c r="AM438" s="36" t="n"/>
      <c r="AN438" s="36" t="n"/>
      <c r="AO438" s="36" t="n"/>
      <c r="AP438" s="36" t="n"/>
      <c r="AQ438" s="36" t="n"/>
      <c r="AR438" s="36" t="n"/>
      <c r="AS438" s="36" t="n"/>
      <c r="AT438" s="36" t="n"/>
      <c r="AU438" s="36" t="n"/>
      <c r="AV438" s="36" t="n"/>
      <c r="AW438" s="36" t="n"/>
      <c r="AX438" s="35" t="n"/>
    </row>
    <row r="439" ht="15" customHeight="1" s="452" thickBot="1">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c r="AA439" s="36" t="n"/>
      <c r="AB439" s="36" t="n"/>
      <c r="AC439" s="36" t="n"/>
      <c r="AD439" s="36" t="n"/>
      <c r="AE439" s="36" t="n"/>
      <c r="AF439" s="36" t="n"/>
      <c r="AG439" s="36" t="n"/>
      <c r="AH439" s="36" t="n"/>
      <c r="AI439" s="36" t="n"/>
      <c r="AJ439" s="36" t="n"/>
      <c r="AK439" s="36" t="n"/>
      <c r="AL439" s="36" t="n"/>
      <c r="AM439" s="36" t="n"/>
      <c r="AN439" s="36" t="n"/>
      <c r="AO439" s="36" t="n"/>
      <c r="AP439" s="36" t="n"/>
      <c r="AQ439" s="36" t="n"/>
      <c r="AR439" s="36" t="n"/>
      <c r="AS439" s="36" t="n"/>
      <c r="AT439" s="36" t="n"/>
      <c r="AU439" s="36" t="n"/>
      <c r="AV439" s="36" t="n"/>
      <c r="AW439" s="36" t="n"/>
      <c r="AX439" s="35" t="n"/>
    </row>
    <row r="440" ht="15" customHeight="1" s="452" thickBot="1">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c r="AA440" s="36" t="n"/>
      <c r="AB440" s="36" t="n"/>
      <c r="AC440" s="36" t="n"/>
      <c r="AD440" s="36" t="n"/>
      <c r="AE440" s="36" t="n"/>
      <c r="AF440" s="36" t="n"/>
      <c r="AG440" s="36" t="n"/>
      <c r="AH440" s="36" t="n"/>
      <c r="AI440" s="36" t="n"/>
      <c r="AJ440" s="36" t="n"/>
      <c r="AK440" s="36" t="n"/>
      <c r="AL440" s="36" t="n"/>
      <c r="AM440" s="36" t="n"/>
      <c r="AN440" s="36" t="n"/>
      <c r="AO440" s="36" t="n"/>
      <c r="AP440" s="36" t="n"/>
      <c r="AQ440" s="36" t="n"/>
      <c r="AR440" s="36" t="n"/>
      <c r="AS440" s="36" t="n"/>
      <c r="AT440" s="36" t="n"/>
      <c r="AU440" s="36" t="n"/>
      <c r="AV440" s="36" t="n"/>
      <c r="AW440" s="36" t="n"/>
      <c r="AX440" s="35" t="n"/>
    </row>
    <row r="441" ht="15" customHeight="1" s="452" thickBot="1">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c r="AA441" s="36" t="n"/>
      <c r="AB441" s="36" t="n"/>
      <c r="AC441" s="36" t="n"/>
      <c r="AD441" s="36" t="n"/>
      <c r="AE441" s="36" t="n"/>
      <c r="AF441" s="36" t="n"/>
      <c r="AG441" s="36" t="n"/>
      <c r="AH441" s="36" t="n"/>
      <c r="AI441" s="36" t="n"/>
      <c r="AJ441" s="36" t="n"/>
      <c r="AK441" s="36" t="n"/>
      <c r="AL441" s="36" t="n"/>
      <c r="AM441" s="36" t="n"/>
      <c r="AN441" s="36" t="n"/>
      <c r="AO441" s="36" t="n"/>
      <c r="AP441" s="36" t="n"/>
      <c r="AQ441" s="36" t="n"/>
      <c r="AR441" s="36" t="n"/>
      <c r="AS441" s="36" t="n"/>
      <c r="AT441" s="36" t="n"/>
      <c r="AU441" s="36" t="n"/>
      <c r="AV441" s="36" t="n"/>
      <c r="AW441" s="36" t="n"/>
      <c r="AX441" s="35" t="n"/>
    </row>
    <row r="442" ht="15" customHeight="1" s="452" thickBot="1">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c r="AA442" s="36" t="n"/>
      <c r="AB442" s="36" t="n"/>
      <c r="AC442" s="36" t="n"/>
      <c r="AD442" s="36" t="n"/>
      <c r="AE442" s="36" t="n"/>
      <c r="AF442" s="36" t="n"/>
      <c r="AG442" s="36" t="n"/>
      <c r="AH442" s="36" t="n"/>
      <c r="AI442" s="36" t="n"/>
      <c r="AJ442" s="36" t="n"/>
      <c r="AK442" s="36" t="n"/>
      <c r="AL442" s="36" t="n"/>
      <c r="AM442" s="36" t="n"/>
      <c r="AN442" s="36" t="n"/>
      <c r="AO442" s="36" t="n"/>
      <c r="AP442" s="36" t="n"/>
      <c r="AQ442" s="36" t="n"/>
      <c r="AR442" s="36" t="n"/>
      <c r="AS442" s="36" t="n"/>
      <c r="AT442" s="36" t="n"/>
      <c r="AU442" s="36" t="n"/>
      <c r="AV442" s="36" t="n"/>
      <c r="AW442" s="36" t="n"/>
      <c r="AX442" s="35" t="n"/>
    </row>
    <row r="443" ht="15" customHeight="1" s="452" thickBot="1">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c r="AA443" s="36" t="n"/>
      <c r="AB443" s="36" t="n"/>
      <c r="AC443" s="36" t="n"/>
      <c r="AD443" s="36" t="n"/>
      <c r="AE443" s="36" t="n"/>
      <c r="AF443" s="36" t="n"/>
      <c r="AG443" s="36" t="n"/>
      <c r="AH443" s="36" t="n"/>
      <c r="AI443" s="36" t="n"/>
      <c r="AJ443" s="36" t="n"/>
      <c r="AK443" s="36" t="n"/>
      <c r="AL443" s="36" t="n"/>
      <c r="AM443" s="36" t="n"/>
      <c r="AN443" s="36" t="n"/>
      <c r="AO443" s="36" t="n"/>
      <c r="AP443" s="36" t="n"/>
      <c r="AQ443" s="36" t="n"/>
      <c r="AR443" s="36" t="n"/>
      <c r="AS443" s="36" t="n"/>
      <c r="AT443" s="36" t="n"/>
      <c r="AU443" s="36" t="n"/>
      <c r="AV443" s="36" t="n"/>
      <c r="AW443" s="36" t="n"/>
      <c r="AX443" s="35" t="n"/>
    </row>
    <row r="444" ht="15" customHeight="1" s="452" thickBot="1">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c r="AA444" s="36" t="n"/>
      <c r="AB444" s="36" t="n"/>
      <c r="AC444" s="36" t="n"/>
      <c r="AD444" s="36" t="n"/>
      <c r="AE444" s="36" t="n"/>
      <c r="AF444" s="36" t="n"/>
      <c r="AG444" s="36" t="n"/>
      <c r="AH444" s="36" t="n"/>
      <c r="AI444" s="36" t="n"/>
      <c r="AJ444" s="36" t="n"/>
      <c r="AK444" s="36" t="n"/>
      <c r="AL444" s="36" t="n"/>
      <c r="AM444" s="36" t="n"/>
      <c r="AN444" s="36" t="n"/>
      <c r="AO444" s="36" t="n"/>
      <c r="AP444" s="36" t="n"/>
      <c r="AQ444" s="36" t="n"/>
      <c r="AR444" s="36" t="n"/>
      <c r="AS444" s="36" t="n"/>
      <c r="AT444" s="36" t="n"/>
      <c r="AU444" s="36" t="n"/>
      <c r="AV444" s="36" t="n"/>
      <c r="AW444" s="36" t="n"/>
      <c r="AX444" s="35" t="n"/>
    </row>
    <row r="445" ht="15" customHeight="1" s="452" thickBot="1">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c r="AA445" s="36" t="n"/>
      <c r="AB445" s="36" t="n"/>
      <c r="AC445" s="36" t="n"/>
      <c r="AD445" s="36" t="n"/>
      <c r="AE445" s="36" t="n"/>
      <c r="AF445" s="36" t="n"/>
      <c r="AG445" s="36" t="n"/>
      <c r="AH445" s="36" t="n"/>
      <c r="AI445" s="36" t="n"/>
      <c r="AJ445" s="36" t="n"/>
      <c r="AK445" s="36" t="n"/>
      <c r="AL445" s="36" t="n"/>
      <c r="AM445" s="36" t="n"/>
      <c r="AN445" s="36" t="n"/>
      <c r="AO445" s="36" t="n"/>
      <c r="AP445" s="36" t="n"/>
      <c r="AQ445" s="36" t="n"/>
      <c r="AR445" s="36" t="n"/>
      <c r="AS445" s="36" t="n"/>
      <c r="AT445" s="36" t="n"/>
      <c r="AU445" s="36" t="n"/>
      <c r="AV445" s="36" t="n"/>
      <c r="AW445" s="36" t="n"/>
      <c r="AX445" s="35" t="n"/>
    </row>
    <row r="446" ht="15" customHeight="1" s="452" thickBot="1">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c r="AA446" s="36" t="n"/>
      <c r="AB446" s="36" t="n"/>
      <c r="AC446" s="36" t="n"/>
      <c r="AD446" s="36" t="n"/>
      <c r="AE446" s="36" t="n"/>
      <c r="AF446" s="36" t="n"/>
      <c r="AG446" s="36" t="n"/>
      <c r="AH446" s="36" t="n"/>
      <c r="AI446" s="36" t="n"/>
      <c r="AJ446" s="36" t="n"/>
      <c r="AK446" s="36" t="n"/>
      <c r="AL446" s="36" t="n"/>
      <c r="AM446" s="36" t="n"/>
      <c r="AN446" s="36" t="n"/>
      <c r="AO446" s="36" t="n"/>
      <c r="AP446" s="36" t="n"/>
      <c r="AQ446" s="36" t="n"/>
      <c r="AR446" s="36" t="n"/>
      <c r="AS446" s="36" t="n"/>
      <c r="AT446" s="36" t="n"/>
      <c r="AU446" s="36" t="n"/>
      <c r="AV446" s="36" t="n"/>
      <c r="AW446" s="36" t="n"/>
      <c r="AX446" s="35" t="n"/>
    </row>
    <row r="447" ht="15" customHeight="1" s="452" thickBot="1">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c r="AA447" s="36" t="n"/>
      <c r="AB447" s="36" t="n"/>
      <c r="AC447" s="36" t="n"/>
      <c r="AD447" s="36" t="n"/>
      <c r="AE447" s="36" t="n"/>
      <c r="AF447" s="36" t="n"/>
      <c r="AG447" s="36" t="n"/>
      <c r="AH447" s="36" t="n"/>
      <c r="AI447" s="36" t="n"/>
      <c r="AJ447" s="36" t="n"/>
      <c r="AK447" s="36" t="n"/>
      <c r="AL447" s="36" t="n"/>
      <c r="AM447" s="36" t="n"/>
      <c r="AN447" s="36" t="n"/>
      <c r="AO447" s="36" t="n"/>
      <c r="AP447" s="36" t="n"/>
      <c r="AQ447" s="36" t="n"/>
      <c r="AR447" s="36" t="n"/>
      <c r="AS447" s="36" t="n"/>
      <c r="AT447" s="36" t="n"/>
      <c r="AU447" s="36" t="n"/>
      <c r="AV447" s="36" t="n"/>
      <c r="AW447" s="36" t="n"/>
      <c r="AX447" s="35" t="n"/>
    </row>
    <row r="448" ht="15" customHeight="1" s="452" thickBot="1">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c r="AA448" s="36" t="n"/>
      <c r="AB448" s="36" t="n"/>
      <c r="AC448" s="36" t="n"/>
      <c r="AD448" s="36" t="n"/>
      <c r="AE448" s="36" t="n"/>
      <c r="AF448" s="36" t="n"/>
      <c r="AG448" s="36" t="n"/>
      <c r="AH448" s="36" t="n"/>
      <c r="AI448" s="36" t="n"/>
      <c r="AJ448" s="36" t="n"/>
      <c r="AK448" s="36" t="n"/>
      <c r="AL448" s="36" t="n"/>
      <c r="AM448" s="36" t="n"/>
      <c r="AN448" s="36" t="n"/>
      <c r="AO448" s="36" t="n"/>
      <c r="AP448" s="36" t="n"/>
      <c r="AQ448" s="36" t="n"/>
      <c r="AR448" s="36" t="n"/>
      <c r="AS448" s="36" t="n"/>
      <c r="AT448" s="36" t="n"/>
      <c r="AU448" s="36" t="n"/>
      <c r="AV448" s="36" t="n"/>
      <c r="AW448" s="36" t="n"/>
      <c r="AX448" s="35" t="n"/>
    </row>
    <row r="449" ht="15" customHeight="1" s="452" thickBot="1">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c r="AA449" s="36" t="n"/>
      <c r="AB449" s="36" t="n"/>
      <c r="AC449" s="36" t="n"/>
      <c r="AD449" s="36" t="n"/>
      <c r="AE449" s="36" t="n"/>
      <c r="AF449" s="36" t="n"/>
      <c r="AG449" s="36" t="n"/>
      <c r="AH449" s="36" t="n"/>
      <c r="AI449" s="36" t="n"/>
      <c r="AJ449" s="36" t="n"/>
      <c r="AK449" s="36" t="n"/>
      <c r="AL449" s="36" t="n"/>
      <c r="AM449" s="36" t="n"/>
      <c r="AN449" s="36" t="n"/>
      <c r="AO449" s="36" t="n"/>
      <c r="AP449" s="36" t="n"/>
      <c r="AQ449" s="36" t="n"/>
      <c r="AR449" s="36" t="n"/>
      <c r="AS449" s="36" t="n"/>
      <c r="AT449" s="36" t="n"/>
      <c r="AU449" s="36" t="n"/>
      <c r="AV449" s="36" t="n"/>
      <c r="AW449" s="36" t="n"/>
      <c r="AX449" s="35" t="n"/>
    </row>
    <row r="450" ht="15" customHeight="1" s="452" thickBot="1">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c r="AA450" s="36" t="n"/>
      <c r="AB450" s="36" t="n"/>
      <c r="AC450" s="36" t="n"/>
      <c r="AD450" s="36" t="n"/>
      <c r="AE450" s="36" t="n"/>
      <c r="AF450" s="36" t="n"/>
      <c r="AG450" s="36" t="n"/>
      <c r="AH450" s="36" t="n"/>
      <c r="AI450" s="36" t="n"/>
      <c r="AJ450" s="36" t="n"/>
      <c r="AK450" s="36" t="n"/>
      <c r="AL450" s="36" t="n"/>
      <c r="AM450" s="36" t="n"/>
      <c r="AN450" s="36" t="n"/>
      <c r="AO450" s="36" t="n"/>
      <c r="AP450" s="36" t="n"/>
      <c r="AQ450" s="36" t="n"/>
      <c r="AR450" s="36" t="n"/>
      <c r="AS450" s="36" t="n"/>
      <c r="AT450" s="36" t="n"/>
      <c r="AU450" s="36" t="n"/>
      <c r="AV450" s="36" t="n"/>
      <c r="AW450" s="36" t="n"/>
      <c r="AX450" s="35" t="n"/>
    </row>
    <row r="451" ht="15" customHeight="1" s="452" thickBot="1">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c r="AA451" s="36" t="n"/>
      <c r="AB451" s="36" t="n"/>
      <c r="AC451" s="36" t="n"/>
      <c r="AD451" s="36" t="n"/>
      <c r="AE451" s="36" t="n"/>
      <c r="AF451" s="36" t="n"/>
      <c r="AG451" s="36" t="n"/>
      <c r="AH451" s="36" t="n"/>
      <c r="AI451" s="36" t="n"/>
      <c r="AJ451" s="36" t="n"/>
      <c r="AK451" s="36" t="n"/>
      <c r="AL451" s="36" t="n"/>
      <c r="AM451" s="36" t="n"/>
      <c r="AN451" s="36" t="n"/>
      <c r="AO451" s="36" t="n"/>
      <c r="AP451" s="36" t="n"/>
      <c r="AQ451" s="36" t="n"/>
      <c r="AR451" s="36" t="n"/>
      <c r="AS451" s="36" t="n"/>
      <c r="AT451" s="36" t="n"/>
      <c r="AU451" s="36" t="n"/>
      <c r="AV451" s="36" t="n"/>
      <c r="AW451" s="36" t="n"/>
      <c r="AX451" s="35" t="n"/>
    </row>
    <row r="452" ht="15" customHeight="1" s="452" thickBot="1">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c r="AA452" s="36" t="n"/>
      <c r="AB452" s="36" t="n"/>
      <c r="AC452" s="36" t="n"/>
      <c r="AD452" s="36" t="n"/>
      <c r="AE452" s="36" t="n"/>
      <c r="AF452" s="36" t="n"/>
      <c r="AG452" s="36" t="n"/>
      <c r="AH452" s="36" t="n"/>
      <c r="AI452" s="36" t="n"/>
      <c r="AJ452" s="36" t="n"/>
      <c r="AK452" s="36" t="n"/>
      <c r="AL452" s="36" t="n"/>
      <c r="AM452" s="36" t="n"/>
      <c r="AN452" s="36" t="n"/>
      <c r="AO452" s="36" t="n"/>
      <c r="AP452" s="36" t="n"/>
      <c r="AQ452" s="36" t="n"/>
      <c r="AR452" s="36" t="n"/>
      <c r="AS452" s="36" t="n"/>
      <c r="AT452" s="36" t="n"/>
      <c r="AU452" s="36" t="n"/>
      <c r="AV452" s="36" t="n"/>
      <c r="AW452" s="36" t="n"/>
      <c r="AX452" s="35" t="n"/>
    </row>
    <row r="453" ht="15" customHeight="1" s="452" thickBot="1">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c r="AA453" s="36" t="n"/>
      <c r="AB453" s="36" t="n"/>
      <c r="AC453" s="36" t="n"/>
      <c r="AD453" s="36" t="n"/>
      <c r="AE453" s="36" t="n"/>
      <c r="AF453" s="36" t="n"/>
      <c r="AG453" s="36" t="n"/>
      <c r="AH453" s="36" t="n"/>
      <c r="AI453" s="36" t="n"/>
      <c r="AJ453" s="36" t="n"/>
      <c r="AK453" s="36" t="n"/>
      <c r="AL453" s="36" t="n"/>
      <c r="AM453" s="36" t="n"/>
      <c r="AN453" s="36" t="n"/>
      <c r="AO453" s="36" t="n"/>
      <c r="AP453" s="36" t="n"/>
      <c r="AQ453" s="36" t="n"/>
      <c r="AR453" s="36" t="n"/>
      <c r="AS453" s="36" t="n"/>
      <c r="AT453" s="36" t="n"/>
      <c r="AU453" s="36" t="n"/>
      <c r="AV453" s="36" t="n"/>
      <c r="AW453" s="36" t="n"/>
      <c r="AX453" s="35" t="n"/>
    </row>
    <row r="454" ht="15" customHeight="1" s="452" thickBot="1">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c r="AA454" s="36" t="n"/>
      <c r="AB454" s="36" t="n"/>
      <c r="AC454" s="36" t="n"/>
      <c r="AD454" s="36" t="n"/>
      <c r="AE454" s="36" t="n"/>
      <c r="AF454" s="36" t="n"/>
      <c r="AG454" s="36" t="n"/>
      <c r="AH454" s="36" t="n"/>
      <c r="AI454" s="36" t="n"/>
      <c r="AJ454" s="36" t="n"/>
      <c r="AK454" s="36" t="n"/>
      <c r="AL454" s="36" t="n"/>
      <c r="AM454" s="36" t="n"/>
      <c r="AN454" s="36" t="n"/>
      <c r="AO454" s="36" t="n"/>
      <c r="AP454" s="36" t="n"/>
      <c r="AQ454" s="36" t="n"/>
      <c r="AR454" s="36" t="n"/>
      <c r="AS454" s="36" t="n"/>
      <c r="AT454" s="36" t="n"/>
      <c r="AU454" s="36" t="n"/>
      <c r="AV454" s="36" t="n"/>
      <c r="AW454" s="36" t="n"/>
      <c r="AX454" s="35" t="n"/>
    </row>
    <row r="455" ht="15" customHeight="1" s="452" thickBot="1">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c r="AA455" s="36" t="n"/>
      <c r="AB455" s="36" t="n"/>
      <c r="AC455" s="36" t="n"/>
      <c r="AD455" s="36" t="n"/>
      <c r="AE455" s="36" t="n"/>
      <c r="AF455" s="36" t="n"/>
      <c r="AG455" s="36" t="n"/>
      <c r="AH455" s="36" t="n"/>
      <c r="AI455" s="36" t="n"/>
      <c r="AJ455" s="36" t="n"/>
      <c r="AK455" s="36" t="n"/>
      <c r="AL455" s="36" t="n"/>
      <c r="AM455" s="36" t="n"/>
      <c r="AN455" s="36" t="n"/>
      <c r="AO455" s="36" t="n"/>
      <c r="AP455" s="36" t="n"/>
      <c r="AQ455" s="36" t="n"/>
      <c r="AR455" s="36" t="n"/>
      <c r="AS455" s="36" t="n"/>
      <c r="AT455" s="36" t="n"/>
      <c r="AU455" s="36" t="n"/>
      <c r="AV455" s="36" t="n"/>
      <c r="AW455" s="36" t="n"/>
      <c r="AX455" s="35" t="n"/>
    </row>
    <row r="456" ht="15" customHeight="1" s="452" thickBot="1">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c r="AA456" s="36" t="n"/>
      <c r="AB456" s="36" t="n"/>
      <c r="AC456" s="36" t="n"/>
      <c r="AD456" s="36" t="n"/>
      <c r="AE456" s="36" t="n"/>
      <c r="AF456" s="36" t="n"/>
      <c r="AG456" s="36" t="n"/>
      <c r="AH456" s="36" t="n"/>
      <c r="AI456" s="36" t="n"/>
      <c r="AJ456" s="36" t="n"/>
      <c r="AK456" s="36" t="n"/>
      <c r="AL456" s="36" t="n"/>
      <c r="AM456" s="36" t="n"/>
      <c r="AN456" s="36" t="n"/>
      <c r="AO456" s="36" t="n"/>
      <c r="AP456" s="36" t="n"/>
      <c r="AQ456" s="36" t="n"/>
      <c r="AR456" s="36" t="n"/>
      <c r="AS456" s="36" t="n"/>
      <c r="AT456" s="36" t="n"/>
      <c r="AU456" s="36" t="n"/>
      <c r="AV456" s="36" t="n"/>
      <c r="AW456" s="36" t="n"/>
      <c r="AX456" s="35" t="n"/>
    </row>
    <row r="457" ht="15" customHeight="1" s="452" thickBot="1">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c r="AA457" s="36" t="n"/>
      <c r="AB457" s="36" t="n"/>
      <c r="AC457" s="36" t="n"/>
      <c r="AD457" s="36" t="n"/>
      <c r="AE457" s="36" t="n"/>
      <c r="AF457" s="36" t="n"/>
      <c r="AG457" s="36" t="n"/>
      <c r="AH457" s="36" t="n"/>
      <c r="AI457" s="36" t="n"/>
      <c r="AJ457" s="36" t="n"/>
      <c r="AK457" s="36" t="n"/>
      <c r="AL457" s="36" t="n"/>
      <c r="AM457" s="36" t="n"/>
      <c r="AN457" s="36" t="n"/>
      <c r="AO457" s="36" t="n"/>
      <c r="AP457" s="36" t="n"/>
      <c r="AQ457" s="36" t="n"/>
      <c r="AR457" s="36" t="n"/>
      <c r="AS457" s="36" t="n"/>
      <c r="AT457" s="36" t="n"/>
      <c r="AU457" s="36" t="n"/>
      <c r="AV457" s="36" t="n"/>
      <c r="AW457" s="36" t="n"/>
      <c r="AX457" s="35" t="n"/>
    </row>
    <row r="458" ht="15" customHeight="1" s="452" thickBot="1">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c r="AA458" s="36" t="n"/>
      <c r="AB458" s="36" t="n"/>
      <c r="AC458" s="36" t="n"/>
      <c r="AD458" s="36" t="n"/>
      <c r="AE458" s="36" t="n"/>
      <c r="AF458" s="36" t="n"/>
      <c r="AG458" s="36" t="n"/>
      <c r="AH458" s="36" t="n"/>
      <c r="AI458" s="36" t="n"/>
      <c r="AJ458" s="36" t="n"/>
      <c r="AK458" s="36" t="n"/>
      <c r="AL458" s="36" t="n"/>
      <c r="AM458" s="36" t="n"/>
      <c r="AN458" s="36" t="n"/>
      <c r="AO458" s="36" t="n"/>
      <c r="AP458" s="36" t="n"/>
      <c r="AQ458" s="36" t="n"/>
      <c r="AR458" s="36" t="n"/>
      <c r="AS458" s="36" t="n"/>
      <c r="AT458" s="36" t="n"/>
      <c r="AU458" s="36" t="n"/>
      <c r="AV458" s="36" t="n"/>
      <c r="AW458" s="36" t="n"/>
      <c r="AX458" s="35" t="n"/>
    </row>
    <row r="459" ht="15" customHeight="1" s="452" thickBot="1">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c r="AA459" s="36" t="n"/>
      <c r="AB459" s="36" t="n"/>
      <c r="AC459" s="36" t="n"/>
      <c r="AD459" s="36" t="n"/>
      <c r="AE459" s="36" t="n"/>
      <c r="AF459" s="36" t="n"/>
      <c r="AG459" s="36" t="n"/>
      <c r="AH459" s="36" t="n"/>
      <c r="AI459" s="36" t="n"/>
      <c r="AJ459" s="36" t="n"/>
      <c r="AK459" s="36" t="n"/>
      <c r="AL459" s="36" t="n"/>
      <c r="AM459" s="36" t="n"/>
      <c r="AN459" s="36" t="n"/>
      <c r="AO459" s="36" t="n"/>
      <c r="AP459" s="36" t="n"/>
      <c r="AQ459" s="36" t="n"/>
      <c r="AR459" s="36" t="n"/>
      <c r="AS459" s="36" t="n"/>
      <c r="AT459" s="36" t="n"/>
      <c r="AU459" s="36" t="n"/>
      <c r="AV459" s="36" t="n"/>
      <c r="AW459" s="36" t="n"/>
      <c r="AX459" s="35" t="n"/>
    </row>
    <row r="460" ht="15" customHeight="1" s="452" thickBot="1">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c r="AA460" s="36" t="n"/>
      <c r="AB460" s="36" t="n"/>
      <c r="AC460" s="36" t="n"/>
      <c r="AD460" s="36" t="n"/>
      <c r="AE460" s="36" t="n"/>
      <c r="AF460" s="36" t="n"/>
      <c r="AG460" s="36" t="n"/>
      <c r="AH460" s="36" t="n"/>
      <c r="AI460" s="36" t="n"/>
      <c r="AJ460" s="36" t="n"/>
      <c r="AK460" s="36" t="n"/>
      <c r="AL460" s="36" t="n"/>
      <c r="AM460" s="36" t="n"/>
      <c r="AN460" s="36" t="n"/>
      <c r="AO460" s="36" t="n"/>
      <c r="AP460" s="36" t="n"/>
      <c r="AQ460" s="36" t="n"/>
      <c r="AR460" s="36" t="n"/>
      <c r="AS460" s="36" t="n"/>
      <c r="AT460" s="36" t="n"/>
      <c r="AU460" s="36" t="n"/>
      <c r="AV460" s="36" t="n"/>
      <c r="AW460" s="36" t="n"/>
      <c r="AX460" s="35" t="n"/>
    </row>
    <row r="461" ht="15" customHeight="1" s="452" thickBot="1">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c r="AA461" s="36" t="n"/>
      <c r="AB461" s="36" t="n"/>
      <c r="AC461" s="36" t="n"/>
      <c r="AD461" s="36" t="n"/>
      <c r="AE461" s="36" t="n"/>
      <c r="AF461" s="36" t="n"/>
      <c r="AG461" s="36" t="n"/>
      <c r="AH461" s="36" t="n"/>
      <c r="AI461" s="36" t="n"/>
      <c r="AJ461" s="36" t="n"/>
      <c r="AK461" s="36" t="n"/>
      <c r="AL461" s="36" t="n"/>
      <c r="AM461" s="36" t="n"/>
      <c r="AN461" s="36" t="n"/>
      <c r="AO461" s="36" t="n"/>
      <c r="AP461" s="36" t="n"/>
      <c r="AQ461" s="36" t="n"/>
      <c r="AR461" s="36" t="n"/>
      <c r="AS461" s="36" t="n"/>
      <c r="AT461" s="36" t="n"/>
      <c r="AU461" s="36" t="n"/>
      <c r="AV461" s="36" t="n"/>
      <c r="AW461" s="36" t="n"/>
      <c r="AX461" s="35" t="n"/>
    </row>
    <row r="462" ht="15" customHeight="1" s="452" thickBot="1">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c r="AA462" s="36" t="n"/>
      <c r="AB462" s="36" t="n"/>
      <c r="AC462" s="36" t="n"/>
      <c r="AD462" s="36" t="n"/>
      <c r="AE462" s="36" t="n"/>
      <c r="AF462" s="36" t="n"/>
      <c r="AG462" s="36" t="n"/>
      <c r="AH462" s="36" t="n"/>
      <c r="AI462" s="36" t="n"/>
      <c r="AJ462" s="36" t="n"/>
      <c r="AK462" s="36" t="n"/>
      <c r="AL462" s="36" t="n"/>
      <c r="AM462" s="36" t="n"/>
      <c r="AN462" s="36" t="n"/>
      <c r="AO462" s="36" t="n"/>
      <c r="AP462" s="36" t="n"/>
      <c r="AQ462" s="36" t="n"/>
      <c r="AR462" s="36" t="n"/>
      <c r="AS462" s="36" t="n"/>
      <c r="AT462" s="36" t="n"/>
      <c r="AU462" s="36" t="n"/>
      <c r="AV462" s="36" t="n"/>
      <c r="AW462" s="36" t="n"/>
      <c r="AX462" s="35" t="n"/>
    </row>
    <row r="463" ht="15" customHeight="1" s="452" thickBot="1">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c r="AA463" s="36" t="n"/>
      <c r="AB463" s="36" t="n"/>
      <c r="AC463" s="36" t="n"/>
      <c r="AD463" s="36" t="n"/>
      <c r="AE463" s="36" t="n"/>
      <c r="AF463" s="36" t="n"/>
      <c r="AG463" s="36" t="n"/>
      <c r="AH463" s="36" t="n"/>
      <c r="AI463" s="36" t="n"/>
      <c r="AJ463" s="36" t="n"/>
      <c r="AK463" s="36" t="n"/>
      <c r="AL463" s="36" t="n"/>
      <c r="AM463" s="36" t="n"/>
      <c r="AN463" s="36" t="n"/>
      <c r="AO463" s="36" t="n"/>
      <c r="AP463" s="36" t="n"/>
      <c r="AQ463" s="36" t="n"/>
      <c r="AR463" s="36" t="n"/>
      <c r="AS463" s="36" t="n"/>
      <c r="AT463" s="36" t="n"/>
      <c r="AU463" s="36" t="n"/>
      <c r="AV463" s="36" t="n"/>
      <c r="AW463" s="36" t="n"/>
      <c r="AX463" s="35" t="n"/>
    </row>
    <row r="464" ht="15" customHeight="1" s="452" thickBot="1">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c r="AA464" s="36" t="n"/>
      <c r="AB464" s="36" t="n"/>
      <c r="AC464" s="36" t="n"/>
      <c r="AD464" s="36" t="n"/>
      <c r="AE464" s="36" t="n"/>
      <c r="AF464" s="36" t="n"/>
      <c r="AG464" s="36" t="n"/>
      <c r="AH464" s="36" t="n"/>
      <c r="AI464" s="36" t="n"/>
      <c r="AJ464" s="36" t="n"/>
      <c r="AK464" s="36" t="n"/>
      <c r="AL464" s="36" t="n"/>
      <c r="AM464" s="36" t="n"/>
      <c r="AN464" s="36" t="n"/>
      <c r="AO464" s="36" t="n"/>
      <c r="AP464" s="36" t="n"/>
      <c r="AQ464" s="36" t="n"/>
      <c r="AR464" s="36" t="n"/>
      <c r="AS464" s="36" t="n"/>
      <c r="AT464" s="36" t="n"/>
      <c r="AU464" s="36" t="n"/>
      <c r="AV464" s="36" t="n"/>
      <c r="AW464" s="36" t="n"/>
      <c r="AX464" s="35" t="n"/>
    </row>
    <row r="465" ht="15" customHeight="1" s="452" thickBot="1">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c r="AA465" s="36" t="n"/>
      <c r="AB465" s="36" t="n"/>
      <c r="AC465" s="36" t="n"/>
      <c r="AD465" s="36" t="n"/>
      <c r="AE465" s="36" t="n"/>
      <c r="AF465" s="36" t="n"/>
      <c r="AG465" s="36" t="n"/>
      <c r="AH465" s="36" t="n"/>
      <c r="AI465" s="36" t="n"/>
      <c r="AJ465" s="36" t="n"/>
      <c r="AK465" s="36" t="n"/>
      <c r="AL465" s="36" t="n"/>
      <c r="AM465" s="36" t="n"/>
      <c r="AN465" s="36" t="n"/>
      <c r="AO465" s="36" t="n"/>
      <c r="AP465" s="36" t="n"/>
      <c r="AQ465" s="36" t="n"/>
      <c r="AR465" s="36" t="n"/>
      <c r="AS465" s="36" t="n"/>
      <c r="AT465" s="36" t="n"/>
      <c r="AU465" s="36" t="n"/>
      <c r="AV465" s="36" t="n"/>
      <c r="AW465" s="36" t="n"/>
      <c r="AX465" s="35" t="n"/>
    </row>
    <row r="466" ht="15" customHeight="1" s="452" thickBot="1">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c r="AA466" s="36" t="n"/>
      <c r="AB466" s="36" t="n"/>
      <c r="AC466" s="36" t="n"/>
      <c r="AD466" s="36" t="n"/>
      <c r="AE466" s="36" t="n"/>
      <c r="AF466" s="36" t="n"/>
      <c r="AG466" s="36" t="n"/>
      <c r="AH466" s="36" t="n"/>
      <c r="AI466" s="36" t="n"/>
      <c r="AJ466" s="36" t="n"/>
      <c r="AK466" s="36" t="n"/>
      <c r="AL466" s="36" t="n"/>
      <c r="AM466" s="36" t="n"/>
      <c r="AN466" s="36" t="n"/>
      <c r="AO466" s="36" t="n"/>
      <c r="AP466" s="36" t="n"/>
      <c r="AQ466" s="36" t="n"/>
      <c r="AR466" s="36" t="n"/>
      <c r="AS466" s="36" t="n"/>
      <c r="AT466" s="36" t="n"/>
      <c r="AU466" s="36" t="n"/>
      <c r="AV466" s="36" t="n"/>
      <c r="AW466" s="36" t="n"/>
      <c r="AX466" s="35" t="n"/>
    </row>
    <row r="467" ht="15" customHeight="1" s="452" thickBot="1">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c r="AA467" s="36" t="n"/>
      <c r="AB467" s="36" t="n"/>
      <c r="AC467" s="36" t="n"/>
      <c r="AD467" s="36" t="n"/>
      <c r="AE467" s="36" t="n"/>
      <c r="AF467" s="36" t="n"/>
      <c r="AG467" s="36" t="n"/>
      <c r="AH467" s="36" t="n"/>
      <c r="AI467" s="36" t="n"/>
      <c r="AJ467" s="36" t="n"/>
      <c r="AK467" s="36" t="n"/>
      <c r="AL467" s="36" t="n"/>
      <c r="AM467" s="36" t="n"/>
      <c r="AN467" s="36" t="n"/>
      <c r="AO467" s="36" t="n"/>
      <c r="AP467" s="36" t="n"/>
      <c r="AQ467" s="36" t="n"/>
      <c r="AR467" s="36" t="n"/>
      <c r="AS467" s="36" t="n"/>
      <c r="AT467" s="36" t="n"/>
      <c r="AU467" s="36" t="n"/>
      <c r="AV467" s="36" t="n"/>
      <c r="AW467" s="36" t="n"/>
      <c r="AX467" s="35" t="n"/>
    </row>
    <row r="468" ht="15" customHeight="1" s="452" thickBot="1">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c r="AA468" s="36" t="n"/>
      <c r="AB468" s="36" t="n"/>
      <c r="AC468" s="36" t="n"/>
      <c r="AD468" s="36" t="n"/>
      <c r="AE468" s="36" t="n"/>
      <c r="AF468" s="36" t="n"/>
      <c r="AG468" s="36" t="n"/>
      <c r="AH468" s="36" t="n"/>
      <c r="AI468" s="36" t="n"/>
      <c r="AJ468" s="36" t="n"/>
      <c r="AK468" s="36" t="n"/>
      <c r="AL468" s="36" t="n"/>
      <c r="AM468" s="36" t="n"/>
      <c r="AN468" s="36" t="n"/>
      <c r="AO468" s="36" t="n"/>
      <c r="AP468" s="36" t="n"/>
      <c r="AQ468" s="36" t="n"/>
      <c r="AR468" s="36" t="n"/>
      <c r="AS468" s="36" t="n"/>
      <c r="AT468" s="36" t="n"/>
      <c r="AU468" s="36" t="n"/>
      <c r="AV468" s="36" t="n"/>
      <c r="AW468" s="36" t="n"/>
      <c r="AX468" s="35" t="n"/>
    </row>
    <row r="469" ht="15" customHeight="1" s="452" thickBot="1">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c r="AA469" s="36" t="n"/>
      <c r="AB469" s="36" t="n"/>
      <c r="AC469" s="36" t="n"/>
      <c r="AD469" s="36" t="n"/>
      <c r="AE469" s="36" t="n"/>
      <c r="AF469" s="36" t="n"/>
      <c r="AG469" s="36" t="n"/>
      <c r="AH469" s="36" t="n"/>
      <c r="AI469" s="36" t="n"/>
      <c r="AJ469" s="36" t="n"/>
      <c r="AK469" s="36" t="n"/>
      <c r="AL469" s="36" t="n"/>
      <c r="AM469" s="36" t="n"/>
      <c r="AN469" s="36" t="n"/>
      <c r="AO469" s="36" t="n"/>
      <c r="AP469" s="36" t="n"/>
      <c r="AQ469" s="36" t="n"/>
      <c r="AR469" s="36" t="n"/>
      <c r="AS469" s="36" t="n"/>
      <c r="AT469" s="36" t="n"/>
      <c r="AU469" s="36" t="n"/>
      <c r="AV469" s="36" t="n"/>
      <c r="AW469" s="36" t="n"/>
      <c r="AX469" s="35" t="n"/>
    </row>
    <row r="470" ht="15" customHeight="1" s="452" thickBot="1">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c r="AA470" s="36" t="n"/>
      <c r="AB470" s="36" t="n"/>
      <c r="AC470" s="36" t="n"/>
      <c r="AD470" s="36" t="n"/>
      <c r="AE470" s="36" t="n"/>
      <c r="AF470" s="36" t="n"/>
      <c r="AG470" s="36" t="n"/>
      <c r="AH470" s="36" t="n"/>
      <c r="AI470" s="36" t="n"/>
      <c r="AJ470" s="36" t="n"/>
      <c r="AK470" s="36" t="n"/>
      <c r="AL470" s="36" t="n"/>
      <c r="AM470" s="36" t="n"/>
      <c r="AN470" s="36" t="n"/>
      <c r="AO470" s="36" t="n"/>
      <c r="AP470" s="36" t="n"/>
      <c r="AQ470" s="36" t="n"/>
      <c r="AR470" s="36" t="n"/>
      <c r="AS470" s="36" t="n"/>
      <c r="AT470" s="36" t="n"/>
      <c r="AU470" s="36" t="n"/>
      <c r="AV470" s="36" t="n"/>
      <c r="AW470" s="36" t="n"/>
      <c r="AX470" s="35" t="n"/>
    </row>
    <row r="471" ht="15" customHeight="1" s="452" thickBot="1">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c r="AA471" s="36" t="n"/>
      <c r="AB471" s="36" t="n"/>
      <c r="AC471" s="36" t="n"/>
      <c r="AD471" s="36" t="n"/>
      <c r="AE471" s="36" t="n"/>
      <c r="AF471" s="36" t="n"/>
      <c r="AG471" s="36" t="n"/>
      <c r="AH471" s="36" t="n"/>
      <c r="AI471" s="36" t="n"/>
      <c r="AJ471" s="36" t="n"/>
      <c r="AK471" s="36" t="n"/>
      <c r="AL471" s="36" t="n"/>
      <c r="AM471" s="36" t="n"/>
      <c r="AN471" s="36" t="n"/>
      <c r="AO471" s="36" t="n"/>
      <c r="AP471" s="36" t="n"/>
      <c r="AQ471" s="36" t="n"/>
      <c r="AR471" s="36" t="n"/>
      <c r="AS471" s="36" t="n"/>
      <c r="AT471" s="36" t="n"/>
      <c r="AU471" s="36" t="n"/>
      <c r="AV471" s="36" t="n"/>
      <c r="AW471" s="36" t="n"/>
      <c r="AX471" s="35" t="n"/>
    </row>
    <row r="472" ht="15" customHeight="1" s="452" thickBot="1">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c r="AA472" s="36" t="n"/>
      <c r="AB472" s="36" t="n"/>
      <c r="AC472" s="36" t="n"/>
      <c r="AD472" s="36" t="n"/>
      <c r="AE472" s="36" t="n"/>
      <c r="AF472" s="36" t="n"/>
      <c r="AG472" s="36" t="n"/>
      <c r="AH472" s="36" t="n"/>
      <c r="AI472" s="36" t="n"/>
      <c r="AJ472" s="36" t="n"/>
      <c r="AK472" s="36" t="n"/>
      <c r="AL472" s="36" t="n"/>
      <c r="AM472" s="36" t="n"/>
      <c r="AN472" s="36" t="n"/>
      <c r="AO472" s="36" t="n"/>
      <c r="AP472" s="36" t="n"/>
      <c r="AQ472" s="36" t="n"/>
      <c r="AR472" s="36" t="n"/>
      <c r="AS472" s="36" t="n"/>
      <c r="AT472" s="36" t="n"/>
      <c r="AU472" s="36" t="n"/>
      <c r="AV472" s="36" t="n"/>
      <c r="AW472" s="36" t="n"/>
      <c r="AX472" s="35" t="n"/>
    </row>
    <row r="473" ht="15" customHeight="1" s="452" thickBot="1">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c r="AA473" s="36" t="n"/>
      <c r="AB473" s="36" t="n"/>
      <c r="AC473" s="36" t="n"/>
      <c r="AD473" s="36" t="n"/>
      <c r="AE473" s="36" t="n"/>
      <c r="AF473" s="36" t="n"/>
      <c r="AG473" s="36" t="n"/>
      <c r="AH473" s="36" t="n"/>
      <c r="AI473" s="36" t="n"/>
      <c r="AJ473" s="36" t="n"/>
      <c r="AK473" s="36" t="n"/>
      <c r="AL473" s="36" t="n"/>
      <c r="AM473" s="36" t="n"/>
      <c r="AN473" s="36" t="n"/>
      <c r="AO473" s="36" t="n"/>
      <c r="AP473" s="36" t="n"/>
      <c r="AQ473" s="36" t="n"/>
      <c r="AR473" s="36" t="n"/>
      <c r="AS473" s="36" t="n"/>
      <c r="AT473" s="36" t="n"/>
      <c r="AU473" s="36" t="n"/>
      <c r="AV473" s="36" t="n"/>
      <c r="AW473" s="36" t="n"/>
      <c r="AX473" s="35" t="n"/>
    </row>
    <row r="474" ht="15" customHeight="1" s="452" thickBot="1">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c r="AA474" s="36" t="n"/>
      <c r="AB474" s="36" t="n"/>
      <c r="AC474" s="36" t="n"/>
      <c r="AD474" s="36" t="n"/>
      <c r="AE474" s="36" t="n"/>
      <c r="AF474" s="36" t="n"/>
      <c r="AG474" s="36" t="n"/>
      <c r="AH474" s="36" t="n"/>
      <c r="AI474" s="36" t="n"/>
      <c r="AJ474" s="36" t="n"/>
      <c r="AK474" s="36" t="n"/>
      <c r="AL474" s="36" t="n"/>
      <c r="AM474" s="36" t="n"/>
      <c r="AN474" s="36" t="n"/>
      <c r="AO474" s="36" t="n"/>
      <c r="AP474" s="36" t="n"/>
      <c r="AQ474" s="36" t="n"/>
      <c r="AR474" s="36" t="n"/>
      <c r="AS474" s="36" t="n"/>
      <c r="AT474" s="36" t="n"/>
      <c r="AU474" s="36" t="n"/>
      <c r="AV474" s="36" t="n"/>
      <c r="AW474" s="36" t="n"/>
      <c r="AX474" s="35" t="n"/>
    </row>
    <row r="475" ht="15" customHeight="1" s="452" thickBot="1">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c r="AA475" s="36" t="n"/>
      <c r="AB475" s="36" t="n"/>
      <c r="AC475" s="36" t="n"/>
      <c r="AD475" s="36" t="n"/>
      <c r="AE475" s="36" t="n"/>
      <c r="AF475" s="36" t="n"/>
      <c r="AG475" s="36" t="n"/>
      <c r="AH475" s="36" t="n"/>
      <c r="AI475" s="36" t="n"/>
      <c r="AJ475" s="36" t="n"/>
      <c r="AK475" s="36" t="n"/>
      <c r="AL475" s="36" t="n"/>
      <c r="AM475" s="36" t="n"/>
      <c r="AN475" s="36" t="n"/>
      <c r="AO475" s="36" t="n"/>
      <c r="AP475" s="36" t="n"/>
      <c r="AQ475" s="36" t="n"/>
      <c r="AR475" s="36" t="n"/>
      <c r="AS475" s="36" t="n"/>
      <c r="AT475" s="36" t="n"/>
      <c r="AU475" s="36" t="n"/>
      <c r="AV475" s="36" t="n"/>
      <c r="AW475" s="36" t="n"/>
      <c r="AX475" s="35" t="n"/>
    </row>
    <row r="476" ht="15" customHeight="1" s="452" thickBot="1">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c r="AA476" s="36" t="n"/>
      <c r="AB476" s="36" t="n"/>
      <c r="AC476" s="36" t="n"/>
      <c r="AD476" s="36" t="n"/>
      <c r="AE476" s="36" t="n"/>
      <c r="AF476" s="36" t="n"/>
      <c r="AG476" s="36" t="n"/>
      <c r="AH476" s="36" t="n"/>
      <c r="AI476" s="36" t="n"/>
      <c r="AJ476" s="36" t="n"/>
      <c r="AK476" s="36" t="n"/>
      <c r="AL476" s="36" t="n"/>
      <c r="AM476" s="36" t="n"/>
      <c r="AN476" s="36" t="n"/>
      <c r="AO476" s="36" t="n"/>
      <c r="AP476" s="36" t="n"/>
      <c r="AQ476" s="36" t="n"/>
      <c r="AR476" s="36" t="n"/>
      <c r="AS476" s="36" t="n"/>
      <c r="AT476" s="36" t="n"/>
      <c r="AU476" s="36" t="n"/>
      <c r="AV476" s="36" t="n"/>
      <c r="AW476" s="36" t="n"/>
      <c r="AX476" s="35" t="n"/>
    </row>
    <row r="477" ht="15" customHeight="1" s="452" thickBot="1">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c r="AA477" s="36" t="n"/>
      <c r="AB477" s="36" t="n"/>
      <c r="AC477" s="36" t="n"/>
      <c r="AD477" s="36" t="n"/>
      <c r="AE477" s="36" t="n"/>
      <c r="AF477" s="36" t="n"/>
      <c r="AG477" s="36" t="n"/>
      <c r="AH477" s="36" t="n"/>
      <c r="AI477" s="36" t="n"/>
      <c r="AJ477" s="36" t="n"/>
      <c r="AK477" s="36" t="n"/>
      <c r="AL477" s="36" t="n"/>
      <c r="AM477" s="36" t="n"/>
      <c r="AN477" s="36" t="n"/>
      <c r="AO477" s="36" t="n"/>
      <c r="AP477" s="36" t="n"/>
      <c r="AQ477" s="36" t="n"/>
      <c r="AR477" s="36" t="n"/>
      <c r="AS477" s="36" t="n"/>
      <c r="AT477" s="36" t="n"/>
      <c r="AU477" s="36" t="n"/>
      <c r="AV477" s="36" t="n"/>
      <c r="AW477" s="36" t="n"/>
      <c r="AX477" s="35" t="n"/>
    </row>
    <row r="478" ht="15" customHeight="1" s="452" thickBot="1">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c r="AA478" s="36" t="n"/>
      <c r="AB478" s="36" t="n"/>
      <c r="AC478" s="36" t="n"/>
      <c r="AD478" s="36" t="n"/>
      <c r="AE478" s="36" t="n"/>
      <c r="AF478" s="36" t="n"/>
      <c r="AG478" s="36" t="n"/>
      <c r="AH478" s="36" t="n"/>
      <c r="AI478" s="36" t="n"/>
      <c r="AJ478" s="36" t="n"/>
      <c r="AK478" s="36" t="n"/>
      <c r="AL478" s="36" t="n"/>
      <c r="AM478" s="36" t="n"/>
      <c r="AN478" s="36" t="n"/>
      <c r="AO478" s="36" t="n"/>
      <c r="AP478" s="36" t="n"/>
      <c r="AQ478" s="36" t="n"/>
      <c r="AR478" s="36" t="n"/>
      <c r="AS478" s="36" t="n"/>
      <c r="AT478" s="36" t="n"/>
      <c r="AU478" s="36" t="n"/>
      <c r="AV478" s="36" t="n"/>
      <c r="AW478" s="36" t="n"/>
      <c r="AX478" s="35" t="n"/>
    </row>
    <row r="479" ht="15" customHeight="1" s="452" thickBot="1">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c r="AA479" s="36" t="n"/>
      <c r="AB479" s="36" t="n"/>
      <c r="AC479" s="36" t="n"/>
      <c r="AD479" s="36" t="n"/>
      <c r="AE479" s="36" t="n"/>
      <c r="AF479" s="36" t="n"/>
      <c r="AG479" s="36" t="n"/>
      <c r="AH479" s="36" t="n"/>
      <c r="AI479" s="36" t="n"/>
      <c r="AJ479" s="36" t="n"/>
      <c r="AK479" s="36" t="n"/>
      <c r="AL479" s="36" t="n"/>
      <c r="AM479" s="36" t="n"/>
      <c r="AN479" s="36" t="n"/>
      <c r="AO479" s="36" t="n"/>
      <c r="AP479" s="36" t="n"/>
      <c r="AQ479" s="36" t="n"/>
      <c r="AR479" s="36" t="n"/>
      <c r="AS479" s="36" t="n"/>
      <c r="AT479" s="36" t="n"/>
      <c r="AU479" s="36" t="n"/>
      <c r="AV479" s="36" t="n"/>
      <c r="AW479" s="36" t="n"/>
      <c r="AX479" s="35" t="n"/>
    </row>
    <row r="480" ht="15" customHeight="1" s="452" thickBot="1">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c r="AA480" s="36" t="n"/>
      <c r="AB480" s="36" t="n"/>
      <c r="AC480" s="36" t="n"/>
      <c r="AD480" s="36" t="n"/>
      <c r="AE480" s="36" t="n"/>
      <c r="AF480" s="36" t="n"/>
      <c r="AG480" s="36" t="n"/>
      <c r="AH480" s="36" t="n"/>
      <c r="AI480" s="36" t="n"/>
      <c r="AJ480" s="36" t="n"/>
      <c r="AK480" s="36" t="n"/>
      <c r="AL480" s="36" t="n"/>
      <c r="AM480" s="36" t="n"/>
      <c r="AN480" s="36" t="n"/>
      <c r="AO480" s="36" t="n"/>
      <c r="AP480" s="36" t="n"/>
      <c r="AQ480" s="36" t="n"/>
      <c r="AR480" s="36" t="n"/>
      <c r="AS480" s="36" t="n"/>
      <c r="AT480" s="36" t="n"/>
      <c r="AU480" s="36" t="n"/>
      <c r="AV480" s="36" t="n"/>
      <c r="AW480" s="36" t="n"/>
      <c r="AX480" s="35" t="n"/>
    </row>
    <row r="481" ht="15" customHeight="1" s="452" thickBot="1">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c r="AA481" s="36" t="n"/>
      <c r="AB481" s="36" t="n"/>
      <c r="AC481" s="36" t="n"/>
      <c r="AD481" s="36" t="n"/>
      <c r="AE481" s="36" t="n"/>
      <c r="AF481" s="36" t="n"/>
      <c r="AG481" s="36" t="n"/>
      <c r="AH481" s="36" t="n"/>
      <c r="AI481" s="36" t="n"/>
      <c r="AJ481" s="36" t="n"/>
      <c r="AK481" s="36" t="n"/>
      <c r="AL481" s="36" t="n"/>
      <c r="AM481" s="36" t="n"/>
      <c r="AN481" s="36" t="n"/>
      <c r="AO481" s="36" t="n"/>
      <c r="AP481" s="36" t="n"/>
      <c r="AQ481" s="36" t="n"/>
      <c r="AR481" s="36" t="n"/>
      <c r="AS481" s="36" t="n"/>
      <c r="AT481" s="36" t="n"/>
      <c r="AU481" s="36" t="n"/>
      <c r="AV481" s="36" t="n"/>
      <c r="AW481" s="36" t="n"/>
      <c r="AX481" s="35" t="n"/>
    </row>
    <row r="482" ht="15" customHeight="1" s="452" thickBot="1">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c r="AA482" s="36" t="n"/>
      <c r="AB482" s="36" t="n"/>
      <c r="AC482" s="36" t="n"/>
      <c r="AD482" s="36" t="n"/>
      <c r="AE482" s="36" t="n"/>
      <c r="AF482" s="36" t="n"/>
      <c r="AG482" s="36" t="n"/>
      <c r="AH482" s="36" t="n"/>
      <c r="AI482" s="36" t="n"/>
      <c r="AJ482" s="36" t="n"/>
      <c r="AK482" s="36" t="n"/>
      <c r="AL482" s="36" t="n"/>
      <c r="AM482" s="36" t="n"/>
      <c r="AN482" s="36" t="n"/>
      <c r="AO482" s="36" t="n"/>
      <c r="AP482" s="36" t="n"/>
      <c r="AQ482" s="36" t="n"/>
      <c r="AR482" s="36" t="n"/>
      <c r="AS482" s="36" t="n"/>
      <c r="AT482" s="36" t="n"/>
      <c r="AU482" s="36" t="n"/>
      <c r="AV482" s="36" t="n"/>
      <c r="AW482" s="36" t="n"/>
      <c r="AX482" s="35" t="n"/>
    </row>
    <row r="483" ht="15" customHeight="1" s="452" thickBot="1">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c r="AA483" s="36" t="n"/>
      <c r="AB483" s="36" t="n"/>
      <c r="AC483" s="36" t="n"/>
      <c r="AD483" s="36" t="n"/>
      <c r="AE483" s="36" t="n"/>
      <c r="AF483" s="36" t="n"/>
      <c r="AG483" s="36" t="n"/>
      <c r="AH483" s="36" t="n"/>
      <c r="AI483" s="36" t="n"/>
      <c r="AJ483" s="36" t="n"/>
      <c r="AK483" s="36" t="n"/>
      <c r="AL483" s="36" t="n"/>
      <c r="AM483" s="36" t="n"/>
      <c r="AN483" s="36" t="n"/>
      <c r="AO483" s="36" t="n"/>
      <c r="AP483" s="36" t="n"/>
      <c r="AQ483" s="36" t="n"/>
      <c r="AR483" s="36" t="n"/>
      <c r="AS483" s="36" t="n"/>
      <c r="AT483" s="36" t="n"/>
      <c r="AU483" s="36" t="n"/>
      <c r="AV483" s="36" t="n"/>
      <c r="AW483" s="36" t="n"/>
      <c r="AX483" s="35" t="n"/>
    </row>
    <row r="484" ht="15" customHeight="1" s="452" thickBot="1">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c r="AA484" s="36" t="n"/>
      <c r="AB484" s="36" t="n"/>
      <c r="AC484" s="36" t="n"/>
      <c r="AD484" s="36" t="n"/>
      <c r="AE484" s="36" t="n"/>
      <c r="AF484" s="36" t="n"/>
      <c r="AG484" s="36" t="n"/>
      <c r="AH484" s="36" t="n"/>
      <c r="AI484" s="36" t="n"/>
      <c r="AJ484" s="36" t="n"/>
      <c r="AK484" s="36" t="n"/>
      <c r="AL484" s="36" t="n"/>
      <c r="AM484" s="36" t="n"/>
      <c r="AN484" s="36" t="n"/>
      <c r="AO484" s="36" t="n"/>
      <c r="AP484" s="36" t="n"/>
      <c r="AQ484" s="36" t="n"/>
      <c r="AR484" s="36" t="n"/>
      <c r="AS484" s="36" t="n"/>
      <c r="AT484" s="36" t="n"/>
      <c r="AU484" s="36" t="n"/>
      <c r="AV484" s="36" t="n"/>
      <c r="AW484" s="36" t="n"/>
      <c r="AX484" s="35" t="n"/>
    </row>
    <row r="485" ht="15" customHeight="1" s="452" thickBot="1">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c r="AA485" s="36" t="n"/>
      <c r="AB485" s="36" t="n"/>
      <c r="AC485" s="36" t="n"/>
      <c r="AD485" s="36" t="n"/>
      <c r="AE485" s="36" t="n"/>
      <c r="AF485" s="36" t="n"/>
      <c r="AG485" s="36" t="n"/>
      <c r="AH485" s="36" t="n"/>
      <c r="AI485" s="36" t="n"/>
      <c r="AJ485" s="36" t="n"/>
      <c r="AK485" s="36" t="n"/>
      <c r="AL485" s="36" t="n"/>
      <c r="AM485" s="36" t="n"/>
      <c r="AN485" s="36" t="n"/>
      <c r="AO485" s="36" t="n"/>
      <c r="AP485" s="36" t="n"/>
      <c r="AQ485" s="36" t="n"/>
      <c r="AR485" s="36" t="n"/>
      <c r="AS485" s="36" t="n"/>
      <c r="AT485" s="36" t="n"/>
      <c r="AU485" s="36" t="n"/>
      <c r="AV485" s="36" t="n"/>
      <c r="AW485" s="36" t="n"/>
      <c r="AX485" s="35" t="n"/>
    </row>
    <row r="486" ht="15" customHeight="1" s="452" thickBot="1">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c r="AA486" s="36" t="n"/>
      <c r="AB486" s="36" t="n"/>
      <c r="AC486" s="36" t="n"/>
      <c r="AD486" s="36" t="n"/>
      <c r="AE486" s="36" t="n"/>
      <c r="AF486" s="36" t="n"/>
      <c r="AG486" s="36" t="n"/>
      <c r="AH486" s="36" t="n"/>
      <c r="AI486" s="36" t="n"/>
      <c r="AJ486" s="36" t="n"/>
      <c r="AK486" s="36" t="n"/>
      <c r="AL486" s="36" t="n"/>
      <c r="AM486" s="36" t="n"/>
      <c r="AN486" s="36" t="n"/>
      <c r="AO486" s="36" t="n"/>
      <c r="AP486" s="36" t="n"/>
      <c r="AQ486" s="36" t="n"/>
      <c r="AR486" s="36" t="n"/>
      <c r="AS486" s="36" t="n"/>
      <c r="AT486" s="36" t="n"/>
      <c r="AU486" s="36" t="n"/>
      <c r="AV486" s="36" t="n"/>
      <c r="AW486" s="36" t="n"/>
      <c r="AX486" s="35" t="n"/>
    </row>
    <row r="487" ht="15" customHeight="1" s="452" thickBot="1">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c r="AA487" s="36" t="n"/>
      <c r="AB487" s="36" t="n"/>
      <c r="AC487" s="36" t="n"/>
      <c r="AD487" s="36" t="n"/>
      <c r="AE487" s="36" t="n"/>
      <c r="AF487" s="36" t="n"/>
      <c r="AG487" s="36" t="n"/>
      <c r="AH487" s="36" t="n"/>
      <c r="AI487" s="36" t="n"/>
      <c r="AJ487" s="36" t="n"/>
      <c r="AK487" s="36" t="n"/>
      <c r="AL487" s="36" t="n"/>
      <c r="AM487" s="36" t="n"/>
      <c r="AN487" s="36" t="n"/>
      <c r="AO487" s="36" t="n"/>
      <c r="AP487" s="36" t="n"/>
      <c r="AQ487" s="36" t="n"/>
      <c r="AR487" s="36" t="n"/>
      <c r="AS487" s="36" t="n"/>
      <c r="AT487" s="36" t="n"/>
      <c r="AU487" s="36" t="n"/>
      <c r="AV487" s="36" t="n"/>
      <c r="AW487" s="36" t="n"/>
      <c r="AX487" s="35" t="n"/>
    </row>
    <row r="488" ht="15" customHeight="1" s="452" thickBot="1">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c r="AA488" s="36" t="n"/>
      <c r="AB488" s="36" t="n"/>
      <c r="AC488" s="36" t="n"/>
      <c r="AD488" s="36" t="n"/>
      <c r="AE488" s="36" t="n"/>
      <c r="AF488" s="36" t="n"/>
      <c r="AG488" s="36" t="n"/>
      <c r="AH488" s="36" t="n"/>
      <c r="AI488" s="36" t="n"/>
      <c r="AJ488" s="36" t="n"/>
      <c r="AK488" s="36" t="n"/>
      <c r="AL488" s="36" t="n"/>
      <c r="AM488" s="36" t="n"/>
      <c r="AN488" s="36" t="n"/>
      <c r="AO488" s="36" t="n"/>
      <c r="AP488" s="36" t="n"/>
      <c r="AQ488" s="36" t="n"/>
      <c r="AR488" s="36" t="n"/>
      <c r="AS488" s="36" t="n"/>
      <c r="AT488" s="36" t="n"/>
      <c r="AU488" s="36" t="n"/>
      <c r="AV488" s="36" t="n"/>
      <c r="AW488" s="36" t="n"/>
      <c r="AX488" s="35" t="n"/>
    </row>
    <row r="489" ht="15" customHeight="1" s="452" thickBot="1">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c r="AA489" s="36" t="n"/>
      <c r="AB489" s="36" t="n"/>
      <c r="AC489" s="36" t="n"/>
      <c r="AD489" s="36" t="n"/>
      <c r="AE489" s="36" t="n"/>
      <c r="AF489" s="36" t="n"/>
      <c r="AG489" s="36" t="n"/>
      <c r="AH489" s="36" t="n"/>
      <c r="AI489" s="36" t="n"/>
      <c r="AJ489" s="36" t="n"/>
      <c r="AK489" s="36" t="n"/>
      <c r="AL489" s="36" t="n"/>
      <c r="AM489" s="36" t="n"/>
      <c r="AN489" s="36" t="n"/>
      <c r="AO489" s="36" t="n"/>
      <c r="AP489" s="36" t="n"/>
      <c r="AQ489" s="36" t="n"/>
      <c r="AR489" s="36" t="n"/>
      <c r="AS489" s="36" t="n"/>
      <c r="AT489" s="36" t="n"/>
      <c r="AU489" s="36" t="n"/>
      <c r="AV489" s="36" t="n"/>
      <c r="AW489" s="36" t="n"/>
      <c r="AX489" s="35" t="n"/>
    </row>
    <row r="490" ht="15" customHeight="1" s="452" thickBot="1">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c r="AA490" s="36" t="n"/>
      <c r="AB490" s="36" t="n"/>
      <c r="AC490" s="36" t="n"/>
      <c r="AD490" s="36" t="n"/>
      <c r="AE490" s="36" t="n"/>
      <c r="AF490" s="36" t="n"/>
      <c r="AG490" s="36" t="n"/>
      <c r="AH490" s="36" t="n"/>
      <c r="AI490" s="36" t="n"/>
      <c r="AJ490" s="36" t="n"/>
      <c r="AK490" s="36" t="n"/>
      <c r="AL490" s="36" t="n"/>
      <c r="AM490" s="36" t="n"/>
      <c r="AN490" s="36" t="n"/>
      <c r="AO490" s="36" t="n"/>
      <c r="AP490" s="36" t="n"/>
      <c r="AQ490" s="36" t="n"/>
      <c r="AR490" s="36" t="n"/>
      <c r="AS490" s="36" t="n"/>
      <c r="AT490" s="36" t="n"/>
      <c r="AU490" s="36" t="n"/>
      <c r="AV490" s="36" t="n"/>
      <c r="AW490" s="36" t="n"/>
      <c r="AX490" s="35" t="n"/>
    </row>
    <row r="491" ht="15" customHeight="1" s="452" thickBot="1">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c r="AA491" s="36" t="n"/>
      <c r="AB491" s="36" t="n"/>
      <c r="AC491" s="36" t="n"/>
      <c r="AD491" s="36" t="n"/>
      <c r="AE491" s="36" t="n"/>
      <c r="AF491" s="36" t="n"/>
      <c r="AG491" s="36" t="n"/>
      <c r="AH491" s="36" t="n"/>
      <c r="AI491" s="36" t="n"/>
      <c r="AJ491" s="36" t="n"/>
      <c r="AK491" s="36" t="n"/>
      <c r="AL491" s="36" t="n"/>
      <c r="AM491" s="36" t="n"/>
      <c r="AN491" s="36" t="n"/>
      <c r="AO491" s="36" t="n"/>
      <c r="AP491" s="36" t="n"/>
      <c r="AQ491" s="36" t="n"/>
      <c r="AR491" s="36" t="n"/>
      <c r="AS491" s="36" t="n"/>
      <c r="AT491" s="36" t="n"/>
      <c r="AU491" s="36" t="n"/>
      <c r="AV491" s="36" t="n"/>
      <c r="AW491" s="36" t="n"/>
      <c r="AX491" s="35" t="n"/>
    </row>
    <row r="492" ht="15" customHeight="1" s="452" thickBot="1">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c r="AA492" s="36" t="n"/>
      <c r="AB492" s="36" t="n"/>
      <c r="AC492" s="36" t="n"/>
      <c r="AD492" s="36" t="n"/>
      <c r="AE492" s="36" t="n"/>
      <c r="AF492" s="36" t="n"/>
      <c r="AG492" s="36" t="n"/>
      <c r="AH492" s="36" t="n"/>
      <c r="AI492" s="36" t="n"/>
      <c r="AJ492" s="36" t="n"/>
      <c r="AK492" s="36" t="n"/>
      <c r="AL492" s="36" t="n"/>
      <c r="AM492" s="36" t="n"/>
      <c r="AN492" s="36" t="n"/>
      <c r="AO492" s="36" t="n"/>
      <c r="AP492" s="36" t="n"/>
      <c r="AQ492" s="36" t="n"/>
      <c r="AR492" s="36" t="n"/>
      <c r="AS492" s="36" t="n"/>
      <c r="AT492" s="36" t="n"/>
      <c r="AU492" s="36" t="n"/>
      <c r="AV492" s="36" t="n"/>
      <c r="AW492" s="36" t="n"/>
      <c r="AX492" s="35" t="n"/>
    </row>
    <row r="493" ht="15" customHeight="1" s="452" thickBot="1">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c r="AA493" s="36" t="n"/>
      <c r="AB493" s="36" t="n"/>
      <c r="AC493" s="36" t="n"/>
      <c r="AD493" s="36" t="n"/>
      <c r="AE493" s="36" t="n"/>
      <c r="AF493" s="36" t="n"/>
      <c r="AG493" s="36" t="n"/>
      <c r="AH493" s="36" t="n"/>
      <c r="AI493" s="36" t="n"/>
      <c r="AJ493" s="36" t="n"/>
      <c r="AK493" s="36" t="n"/>
      <c r="AL493" s="36" t="n"/>
      <c r="AM493" s="36" t="n"/>
      <c r="AN493" s="36" t="n"/>
      <c r="AO493" s="36" t="n"/>
      <c r="AP493" s="36" t="n"/>
      <c r="AQ493" s="36" t="n"/>
      <c r="AR493" s="36" t="n"/>
      <c r="AS493" s="36" t="n"/>
      <c r="AT493" s="36" t="n"/>
      <c r="AU493" s="36" t="n"/>
      <c r="AV493" s="36" t="n"/>
      <c r="AW493" s="36" t="n"/>
      <c r="AX493" s="35" t="n"/>
    </row>
    <row r="494" ht="15" customHeight="1" s="452" thickBot="1">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c r="AA494" s="36" t="n"/>
      <c r="AB494" s="36" t="n"/>
      <c r="AC494" s="36" t="n"/>
      <c r="AD494" s="36" t="n"/>
      <c r="AE494" s="36" t="n"/>
      <c r="AF494" s="36" t="n"/>
      <c r="AG494" s="36" t="n"/>
      <c r="AH494" s="36" t="n"/>
      <c r="AI494" s="36" t="n"/>
      <c r="AJ494" s="36" t="n"/>
      <c r="AK494" s="36" t="n"/>
      <c r="AL494" s="36" t="n"/>
      <c r="AM494" s="36" t="n"/>
      <c r="AN494" s="36" t="n"/>
      <c r="AO494" s="36" t="n"/>
      <c r="AP494" s="36" t="n"/>
      <c r="AQ494" s="36" t="n"/>
      <c r="AR494" s="36" t="n"/>
      <c r="AS494" s="36" t="n"/>
      <c r="AT494" s="36" t="n"/>
      <c r="AU494" s="36" t="n"/>
      <c r="AV494" s="36" t="n"/>
      <c r="AW494" s="36" t="n"/>
      <c r="AX494" s="35" t="n"/>
    </row>
    <row r="495" ht="15" customHeight="1" s="452" thickBot="1">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c r="AA495" s="36" t="n"/>
      <c r="AB495" s="36" t="n"/>
      <c r="AC495" s="36" t="n"/>
      <c r="AD495" s="36" t="n"/>
      <c r="AE495" s="36" t="n"/>
      <c r="AF495" s="36" t="n"/>
      <c r="AG495" s="36" t="n"/>
      <c r="AH495" s="36" t="n"/>
      <c r="AI495" s="36" t="n"/>
      <c r="AJ495" s="36" t="n"/>
      <c r="AK495" s="36" t="n"/>
      <c r="AL495" s="36" t="n"/>
      <c r="AM495" s="36" t="n"/>
      <c r="AN495" s="36" t="n"/>
      <c r="AO495" s="36" t="n"/>
      <c r="AP495" s="36" t="n"/>
      <c r="AQ495" s="36" t="n"/>
      <c r="AR495" s="36" t="n"/>
      <c r="AS495" s="36" t="n"/>
      <c r="AT495" s="36" t="n"/>
      <c r="AU495" s="36" t="n"/>
      <c r="AV495" s="36" t="n"/>
      <c r="AW495" s="36" t="n"/>
      <c r="AX495" s="35" t="n"/>
    </row>
    <row r="496" ht="15" customHeight="1" s="452" thickBot="1">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c r="AA496" s="36" t="n"/>
      <c r="AB496" s="36" t="n"/>
      <c r="AC496" s="36" t="n"/>
      <c r="AD496" s="36" t="n"/>
      <c r="AE496" s="36" t="n"/>
      <c r="AF496" s="36" t="n"/>
      <c r="AG496" s="36" t="n"/>
      <c r="AH496" s="36" t="n"/>
      <c r="AI496" s="36" t="n"/>
      <c r="AJ496" s="36" t="n"/>
      <c r="AK496" s="36" t="n"/>
      <c r="AL496" s="36" t="n"/>
      <c r="AM496" s="36" t="n"/>
      <c r="AN496" s="36" t="n"/>
      <c r="AO496" s="36" t="n"/>
      <c r="AP496" s="36" t="n"/>
      <c r="AQ496" s="36" t="n"/>
      <c r="AR496" s="36" t="n"/>
      <c r="AS496" s="36" t="n"/>
      <c r="AT496" s="36" t="n"/>
      <c r="AU496" s="36" t="n"/>
      <c r="AV496" s="36" t="n"/>
      <c r="AW496" s="36" t="n"/>
      <c r="AX496" s="35" t="n"/>
    </row>
    <row r="497" ht="15" customHeight="1" s="452" thickBot="1">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c r="AA497" s="36" t="n"/>
      <c r="AB497" s="36" t="n"/>
      <c r="AC497" s="36" t="n"/>
      <c r="AD497" s="36" t="n"/>
      <c r="AE497" s="36" t="n"/>
      <c r="AF497" s="36" t="n"/>
      <c r="AG497" s="36" t="n"/>
      <c r="AH497" s="36" t="n"/>
      <c r="AI497" s="36" t="n"/>
      <c r="AJ497" s="36" t="n"/>
      <c r="AK497" s="36" t="n"/>
      <c r="AL497" s="36" t="n"/>
      <c r="AM497" s="36" t="n"/>
      <c r="AN497" s="36" t="n"/>
      <c r="AO497" s="36" t="n"/>
      <c r="AP497" s="36" t="n"/>
      <c r="AQ497" s="36" t="n"/>
      <c r="AR497" s="36" t="n"/>
      <c r="AS497" s="36" t="n"/>
      <c r="AT497" s="36" t="n"/>
      <c r="AU497" s="36" t="n"/>
      <c r="AV497" s="36" t="n"/>
      <c r="AW497" s="36" t="n"/>
      <c r="AX497" s="35" t="n"/>
    </row>
    <row r="498" ht="15" customHeight="1" s="452" thickBot="1">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c r="AA498" s="36" t="n"/>
      <c r="AB498" s="36" t="n"/>
      <c r="AC498" s="36" t="n"/>
      <c r="AD498" s="36" t="n"/>
      <c r="AE498" s="36" t="n"/>
      <c r="AF498" s="36" t="n"/>
      <c r="AG498" s="36" t="n"/>
      <c r="AH498" s="36" t="n"/>
      <c r="AI498" s="36" t="n"/>
      <c r="AJ498" s="36" t="n"/>
      <c r="AK498" s="36" t="n"/>
      <c r="AL498" s="36" t="n"/>
      <c r="AM498" s="36" t="n"/>
      <c r="AN498" s="36" t="n"/>
      <c r="AO498" s="36" t="n"/>
      <c r="AP498" s="36" t="n"/>
      <c r="AQ498" s="36" t="n"/>
      <c r="AR498" s="36" t="n"/>
      <c r="AS498" s="36" t="n"/>
      <c r="AT498" s="36" t="n"/>
      <c r="AU498" s="36" t="n"/>
      <c r="AV498" s="36" t="n"/>
      <c r="AW498" s="36" t="n"/>
      <c r="AX498" s="35" t="n"/>
    </row>
    <row r="499" ht="15" customHeight="1" s="452" thickBot="1">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c r="AA499" s="36" t="n"/>
      <c r="AB499" s="36" t="n"/>
      <c r="AC499" s="36" t="n"/>
      <c r="AD499" s="36" t="n"/>
      <c r="AE499" s="36" t="n"/>
      <c r="AF499" s="36" t="n"/>
      <c r="AG499" s="36" t="n"/>
      <c r="AH499" s="36" t="n"/>
      <c r="AI499" s="36" t="n"/>
      <c r="AJ499" s="36" t="n"/>
      <c r="AK499" s="36" t="n"/>
      <c r="AL499" s="36" t="n"/>
      <c r="AM499" s="36" t="n"/>
      <c r="AN499" s="36" t="n"/>
      <c r="AO499" s="36" t="n"/>
      <c r="AP499" s="36" t="n"/>
      <c r="AQ499" s="36" t="n"/>
      <c r="AR499" s="36" t="n"/>
      <c r="AS499" s="36" t="n"/>
      <c r="AT499" s="36" t="n"/>
      <c r="AU499" s="36" t="n"/>
      <c r="AV499" s="36" t="n"/>
      <c r="AW499" s="36" t="n"/>
      <c r="AX499" s="35" t="n"/>
    </row>
    <row r="500" ht="15" customHeight="1" s="452" thickBot="1">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c r="AA500" s="36" t="n"/>
      <c r="AB500" s="36" t="n"/>
      <c r="AC500" s="36" t="n"/>
      <c r="AD500" s="36" t="n"/>
      <c r="AE500" s="36" t="n"/>
      <c r="AF500" s="36" t="n"/>
      <c r="AG500" s="36" t="n"/>
      <c r="AH500" s="36" t="n"/>
      <c r="AI500" s="36" t="n"/>
      <c r="AJ500" s="36" t="n"/>
      <c r="AK500" s="36" t="n"/>
      <c r="AL500" s="36" t="n"/>
      <c r="AM500" s="36" t="n"/>
      <c r="AN500" s="36" t="n"/>
      <c r="AO500" s="36" t="n"/>
      <c r="AP500" s="36" t="n"/>
      <c r="AQ500" s="36" t="n"/>
      <c r="AR500" s="36" t="n"/>
      <c r="AS500" s="36" t="n"/>
      <c r="AT500" s="36" t="n"/>
      <c r="AU500" s="36" t="n"/>
      <c r="AV500" s="36" t="n"/>
      <c r="AW500" s="36" t="n"/>
      <c r="AX500" s="35" t="n"/>
    </row>
    <row r="501" ht="15" customHeight="1" s="452" thickBot="1">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c r="AA501" s="36" t="n"/>
      <c r="AB501" s="36" t="n"/>
      <c r="AC501" s="36" t="n"/>
      <c r="AD501" s="36" t="n"/>
      <c r="AE501" s="36" t="n"/>
      <c r="AF501" s="36" t="n"/>
      <c r="AG501" s="36" t="n"/>
      <c r="AH501" s="36" t="n"/>
      <c r="AI501" s="36" t="n"/>
      <c r="AJ501" s="36" t="n"/>
      <c r="AK501" s="36" t="n"/>
      <c r="AL501" s="36" t="n"/>
      <c r="AM501" s="36" t="n"/>
      <c r="AN501" s="36" t="n"/>
      <c r="AO501" s="36" t="n"/>
      <c r="AP501" s="36" t="n"/>
      <c r="AQ501" s="36" t="n"/>
      <c r="AR501" s="36" t="n"/>
      <c r="AS501" s="36" t="n"/>
      <c r="AT501" s="36" t="n"/>
      <c r="AU501" s="36" t="n"/>
      <c r="AV501" s="36" t="n"/>
      <c r="AW501" s="36" t="n"/>
      <c r="AX501" s="35" t="n"/>
    </row>
    <row r="502" ht="15" customHeight="1" s="452" thickBot="1">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c r="AA502" s="36" t="n"/>
      <c r="AB502" s="36" t="n"/>
      <c r="AC502" s="36" t="n"/>
      <c r="AD502" s="36" t="n"/>
      <c r="AE502" s="36" t="n"/>
      <c r="AF502" s="36" t="n"/>
      <c r="AG502" s="36" t="n"/>
      <c r="AH502" s="36" t="n"/>
      <c r="AI502" s="36" t="n"/>
      <c r="AJ502" s="36" t="n"/>
      <c r="AK502" s="36" t="n"/>
      <c r="AL502" s="36" t="n"/>
      <c r="AM502" s="36" t="n"/>
      <c r="AN502" s="36" t="n"/>
      <c r="AO502" s="36" t="n"/>
      <c r="AP502" s="36" t="n"/>
      <c r="AQ502" s="36" t="n"/>
      <c r="AR502" s="36" t="n"/>
      <c r="AS502" s="36" t="n"/>
      <c r="AT502" s="36" t="n"/>
      <c r="AU502" s="36" t="n"/>
      <c r="AV502" s="36" t="n"/>
      <c r="AW502" s="36" t="n"/>
      <c r="AX502" s="35" t="n"/>
    </row>
    <row r="503" ht="15" customHeight="1" s="452" thickBot="1">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c r="AA503" s="36" t="n"/>
      <c r="AB503" s="36" t="n"/>
      <c r="AC503" s="36" t="n"/>
      <c r="AD503" s="36" t="n"/>
      <c r="AE503" s="36" t="n"/>
      <c r="AF503" s="36" t="n"/>
      <c r="AG503" s="36" t="n"/>
      <c r="AH503" s="36" t="n"/>
      <c r="AI503" s="36" t="n"/>
      <c r="AJ503" s="36" t="n"/>
      <c r="AK503" s="36" t="n"/>
      <c r="AL503" s="36" t="n"/>
      <c r="AM503" s="36" t="n"/>
      <c r="AN503" s="36" t="n"/>
      <c r="AO503" s="36" t="n"/>
      <c r="AP503" s="36" t="n"/>
      <c r="AQ503" s="36" t="n"/>
      <c r="AR503" s="36" t="n"/>
      <c r="AS503" s="36" t="n"/>
      <c r="AT503" s="36" t="n"/>
      <c r="AU503" s="36" t="n"/>
      <c r="AV503" s="36" t="n"/>
      <c r="AW503" s="36" t="n"/>
      <c r="AX503" s="35" t="n"/>
    </row>
    <row r="504" ht="15" customHeight="1" s="452" thickBot="1">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c r="AA504" s="36" t="n"/>
      <c r="AB504" s="36" t="n"/>
      <c r="AC504" s="36" t="n"/>
      <c r="AD504" s="36" t="n"/>
      <c r="AE504" s="36" t="n"/>
      <c r="AF504" s="36" t="n"/>
      <c r="AG504" s="36" t="n"/>
      <c r="AH504" s="36" t="n"/>
      <c r="AI504" s="36" t="n"/>
      <c r="AJ504" s="36" t="n"/>
      <c r="AK504" s="36" t="n"/>
      <c r="AL504" s="36" t="n"/>
      <c r="AM504" s="36" t="n"/>
      <c r="AN504" s="36" t="n"/>
      <c r="AO504" s="36" t="n"/>
      <c r="AP504" s="36" t="n"/>
      <c r="AQ504" s="36" t="n"/>
      <c r="AR504" s="36" t="n"/>
      <c r="AS504" s="36" t="n"/>
      <c r="AT504" s="36" t="n"/>
      <c r="AU504" s="36" t="n"/>
      <c r="AV504" s="36" t="n"/>
      <c r="AW504" s="36" t="n"/>
      <c r="AX504" s="35" t="n"/>
    </row>
    <row r="505" ht="15" customHeight="1" s="452" thickBot="1">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c r="AA505" s="36" t="n"/>
      <c r="AB505" s="36" t="n"/>
      <c r="AC505" s="36" t="n"/>
      <c r="AD505" s="36" t="n"/>
      <c r="AE505" s="36" t="n"/>
      <c r="AF505" s="36" t="n"/>
      <c r="AG505" s="36" t="n"/>
      <c r="AH505" s="36" t="n"/>
      <c r="AI505" s="36" t="n"/>
      <c r="AJ505" s="36" t="n"/>
      <c r="AK505" s="36" t="n"/>
      <c r="AL505" s="36" t="n"/>
      <c r="AM505" s="36" t="n"/>
      <c r="AN505" s="36" t="n"/>
      <c r="AO505" s="36" t="n"/>
      <c r="AP505" s="36" t="n"/>
      <c r="AQ505" s="36" t="n"/>
      <c r="AR505" s="36" t="n"/>
      <c r="AS505" s="36" t="n"/>
      <c r="AT505" s="36" t="n"/>
      <c r="AU505" s="36" t="n"/>
      <c r="AV505" s="36" t="n"/>
      <c r="AW505" s="36" t="n"/>
      <c r="AX505" s="35" t="n"/>
    </row>
    <row r="506" ht="15" customHeight="1" s="452" thickBot="1">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c r="AA506" s="36" t="n"/>
      <c r="AB506" s="36" t="n"/>
      <c r="AC506" s="36" t="n"/>
      <c r="AD506" s="36" t="n"/>
      <c r="AE506" s="36" t="n"/>
      <c r="AF506" s="36" t="n"/>
      <c r="AG506" s="36" t="n"/>
      <c r="AH506" s="36" t="n"/>
      <c r="AI506" s="36" t="n"/>
      <c r="AJ506" s="36" t="n"/>
      <c r="AK506" s="36" t="n"/>
      <c r="AL506" s="36" t="n"/>
      <c r="AM506" s="36" t="n"/>
      <c r="AN506" s="36" t="n"/>
      <c r="AO506" s="36" t="n"/>
      <c r="AP506" s="36" t="n"/>
      <c r="AQ506" s="36" t="n"/>
      <c r="AR506" s="36" t="n"/>
      <c r="AS506" s="36" t="n"/>
      <c r="AT506" s="36" t="n"/>
      <c r="AU506" s="36" t="n"/>
      <c r="AV506" s="36" t="n"/>
      <c r="AW506" s="36" t="n"/>
      <c r="AX506" s="35" t="n"/>
    </row>
    <row r="507" ht="15" customHeight="1" s="452" thickBot="1">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c r="AA507" s="36" t="n"/>
      <c r="AB507" s="36" t="n"/>
      <c r="AC507" s="36" t="n"/>
      <c r="AD507" s="36" t="n"/>
      <c r="AE507" s="36" t="n"/>
      <c r="AF507" s="36" t="n"/>
      <c r="AG507" s="36" t="n"/>
      <c r="AH507" s="36" t="n"/>
      <c r="AI507" s="36" t="n"/>
      <c r="AJ507" s="36" t="n"/>
      <c r="AK507" s="36" t="n"/>
      <c r="AL507" s="36" t="n"/>
      <c r="AM507" s="36" t="n"/>
      <c r="AN507" s="36" t="n"/>
      <c r="AO507" s="36" t="n"/>
      <c r="AP507" s="36" t="n"/>
      <c r="AQ507" s="36" t="n"/>
      <c r="AR507" s="36" t="n"/>
      <c r="AS507" s="36" t="n"/>
      <c r="AT507" s="36" t="n"/>
      <c r="AU507" s="36" t="n"/>
      <c r="AV507" s="36" t="n"/>
      <c r="AW507" s="36" t="n"/>
      <c r="AX507" s="35" t="n"/>
    </row>
    <row r="508" ht="15" customHeight="1" s="452" thickBot="1">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c r="AA508" s="36" t="n"/>
      <c r="AB508" s="36" t="n"/>
      <c r="AC508" s="36" t="n"/>
      <c r="AD508" s="36" t="n"/>
      <c r="AE508" s="36" t="n"/>
      <c r="AF508" s="36" t="n"/>
      <c r="AG508" s="36" t="n"/>
      <c r="AH508" s="36" t="n"/>
      <c r="AI508" s="36" t="n"/>
      <c r="AJ508" s="36" t="n"/>
      <c r="AK508" s="36" t="n"/>
      <c r="AL508" s="36" t="n"/>
      <c r="AM508" s="36" t="n"/>
      <c r="AN508" s="36" t="n"/>
      <c r="AO508" s="36" t="n"/>
      <c r="AP508" s="36" t="n"/>
      <c r="AQ508" s="36" t="n"/>
      <c r="AR508" s="36" t="n"/>
      <c r="AS508" s="36" t="n"/>
      <c r="AT508" s="36" t="n"/>
      <c r="AU508" s="36" t="n"/>
      <c r="AV508" s="36" t="n"/>
      <c r="AW508" s="36" t="n"/>
      <c r="AX508" s="35" t="n"/>
    </row>
    <row r="509" ht="15" customHeight="1" s="452" thickBot="1">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c r="AA509" s="36" t="n"/>
      <c r="AB509" s="36" t="n"/>
      <c r="AC509" s="36" t="n"/>
      <c r="AD509" s="36" t="n"/>
      <c r="AE509" s="36" t="n"/>
      <c r="AF509" s="36" t="n"/>
      <c r="AG509" s="36" t="n"/>
      <c r="AH509" s="36" t="n"/>
      <c r="AI509" s="36" t="n"/>
      <c r="AJ509" s="36" t="n"/>
      <c r="AK509" s="36" t="n"/>
      <c r="AL509" s="36" t="n"/>
      <c r="AM509" s="36" t="n"/>
      <c r="AN509" s="36" t="n"/>
      <c r="AO509" s="36" t="n"/>
      <c r="AP509" s="36" t="n"/>
      <c r="AQ509" s="36" t="n"/>
      <c r="AR509" s="36" t="n"/>
      <c r="AS509" s="36" t="n"/>
      <c r="AT509" s="36" t="n"/>
      <c r="AU509" s="36" t="n"/>
      <c r="AV509" s="36" t="n"/>
      <c r="AW509" s="36" t="n"/>
      <c r="AX509" s="35" t="n"/>
    </row>
    <row r="510" ht="15" customHeight="1" s="452" thickBot="1">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c r="AA510" s="36" t="n"/>
      <c r="AB510" s="36" t="n"/>
      <c r="AC510" s="36" t="n"/>
      <c r="AD510" s="36" t="n"/>
      <c r="AE510" s="36" t="n"/>
      <c r="AF510" s="36" t="n"/>
      <c r="AG510" s="36" t="n"/>
      <c r="AH510" s="36" t="n"/>
      <c r="AI510" s="36" t="n"/>
      <c r="AJ510" s="36" t="n"/>
      <c r="AK510" s="36" t="n"/>
      <c r="AL510" s="36" t="n"/>
      <c r="AM510" s="36" t="n"/>
      <c r="AN510" s="36" t="n"/>
      <c r="AO510" s="36" t="n"/>
      <c r="AP510" s="36" t="n"/>
      <c r="AQ510" s="36" t="n"/>
      <c r="AR510" s="36" t="n"/>
      <c r="AS510" s="36" t="n"/>
      <c r="AT510" s="36" t="n"/>
      <c r="AU510" s="36" t="n"/>
      <c r="AV510" s="36" t="n"/>
      <c r="AW510" s="36" t="n"/>
      <c r="AX510" s="35" t="n"/>
    </row>
    <row r="511" ht="15" customHeight="1" s="452" thickBot="1">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c r="AA511" s="36" t="n"/>
      <c r="AB511" s="36" t="n"/>
      <c r="AC511" s="36" t="n"/>
      <c r="AD511" s="36" t="n"/>
      <c r="AE511" s="36" t="n"/>
      <c r="AF511" s="36" t="n"/>
      <c r="AG511" s="36" t="n"/>
      <c r="AH511" s="36" t="n"/>
      <c r="AI511" s="36" t="n"/>
      <c r="AJ511" s="36" t="n"/>
      <c r="AK511" s="36" t="n"/>
      <c r="AL511" s="36" t="n"/>
      <c r="AM511" s="36" t="n"/>
      <c r="AN511" s="36" t="n"/>
      <c r="AO511" s="36" t="n"/>
      <c r="AP511" s="36" t="n"/>
      <c r="AQ511" s="36" t="n"/>
      <c r="AR511" s="36" t="n"/>
      <c r="AS511" s="36" t="n"/>
      <c r="AT511" s="36" t="n"/>
      <c r="AU511" s="36" t="n"/>
      <c r="AV511" s="36" t="n"/>
      <c r="AW511" s="36" t="n"/>
      <c r="AX511" s="35" t="n"/>
    </row>
    <row r="512" ht="15" customHeight="1" s="452" thickBot="1">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c r="AA512" s="36" t="n"/>
      <c r="AB512" s="36" t="n"/>
      <c r="AC512" s="36" t="n"/>
      <c r="AD512" s="36" t="n"/>
      <c r="AE512" s="36" t="n"/>
      <c r="AF512" s="36" t="n"/>
      <c r="AG512" s="36" t="n"/>
      <c r="AH512" s="36" t="n"/>
      <c r="AI512" s="36" t="n"/>
      <c r="AJ512" s="36" t="n"/>
      <c r="AK512" s="36" t="n"/>
      <c r="AL512" s="36" t="n"/>
      <c r="AM512" s="36" t="n"/>
      <c r="AN512" s="36" t="n"/>
      <c r="AO512" s="36" t="n"/>
      <c r="AP512" s="36" t="n"/>
      <c r="AQ512" s="36" t="n"/>
      <c r="AR512" s="36" t="n"/>
      <c r="AS512" s="36" t="n"/>
      <c r="AT512" s="36" t="n"/>
      <c r="AU512" s="36" t="n"/>
      <c r="AV512" s="36" t="n"/>
      <c r="AW512" s="36" t="n"/>
      <c r="AX512" s="35" t="n"/>
    </row>
    <row r="513" ht="15" customHeight="1" s="452" thickBot="1">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c r="AA513" s="36" t="n"/>
      <c r="AB513" s="36" t="n"/>
      <c r="AC513" s="36" t="n"/>
      <c r="AD513" s="36" t="n"/>
      <c r="AE513" s="36" t="n"/>
      <c r="AF513" s="36" t="n"/>
      <c r="AG513" s="36" t="n"/>
      <c r="AH513" s="36" t="n"/>
      <c r="AI513" s="36" t="n"/>
      <c r="AJ513" s="36" t="n"/>
      <c r="AK513" s="36" t="n"/>
      <c r="AL513" s="36" t="n"/>
      <c r="AM513" s="36" t="n"/>
      <c r="AN513" s="36" t="n"/>
      <c r="AO513" s="36" t="n"/>
      <c r="AP513" s="36" t="n"/>
      <c r="AQ513" s="36" t="n"/>
      <c r="AR513" s="36" t="n"/>
      <c r="AS513" s="36" t="n"/>
      <c r="AT513" s="36" t="n"/>
      <c r="AU513" s="36" t="n"/>
      <c r="AV513" s="36" t="n"/>
      <c r="AW513" s="36" t="n"/>
      <c r="AX513" s="35" t="n"/>
    </row>
    <row r="514" ht="15" customHeight="1" s="452" thickBot="1">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c r="AA514" s="36" t="n"/>
      <c r="AB514" s="36" t="n"/>
      <c r="AC514" s="36" t="n"/>
      <c r="AD514" s="36" t="n"/>
      <c r="AE514" s="36" t="n"/>
      <c r="AF514" s="36" t="n"/>
      <c r="AG514" s="36" t="n"/>
      <c r="AH514" s="36" t="n"/>
      <c r="AI514" s="36" t="n"/>
      <c r="AJ514" s="36" t="n"/>
      <c r="AK514" s="36" t="n"/>
      <c r="AL514" s="36" t="n"/>
      <c r="AM514" s="36" t="n"/>
      <c r="AN514" s="36" t="n"/>
      <c r="AO514" s="36" t="n"/>
      <c r="AP514" s="36" t="n"/>
      <c r="AQ514" s="36" t="n"/>
      <c r="AR514" s="36" t="n"/>
      <c r="AS514" s="36" t="n"/>
      <c r="AT514" s="36" t="n"/>
      <c r="AU514" s="36" t="n"/>
      <c r="AV514" s="36" t="n"/>
      <c r="AW514" s="36" t="n"/>
      <c r="AX514" s="35" t="n"/>
    </row>
    <row r="515" ht="15" customHeight="1" s="452" thickBot="1">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c r="AA515" s="36" t="n"/>
      <c r="AB515" s="36" t="n"/>
      <c r="AC515" s="36" t="n"/>
      <c r="AD515" s="36" t="n"/>
      <c r="AE515" s="36" t="n"/>
      <c r="AF515" s="36" t="n"/>
      <c r="AG515" s="36" t="n"/>
      <c r="AH515" s="36" t="n"/>
      <c r="AI515" s="36" t="n"/>
      <c r="AJ515" s="36" t="n"/>
      <c r="AK515" s="36" t="n"/>
      <c r="AL515" s="36" t="n"/>
      <c r="AM515" s="36" t="n"/>
      <c r="AN515" s="36" t="n"/>
      <c r="AO515" s="36" t="n"/>
      <c r="AP515" s="36" t="n"/>
      <c r="AQ515" s="36" t="n"/>
      <c r="AR515" s="36" t="n"/>
      <c r="AS515" s="36" t="n"/>
      <c r="AT515" s="36" t="n"/>
      <c r="AU515" s="36" t="n"/>
      <c r="AV515" s="36" t="n"/>
      <c r="AW515" s="36" t="n"/>
      <c r="AX515" s="35" t="n"/>
    </row>
    <row r="516" ht="15" customHeight="1" s="452" thickBot="1">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c r="AA516" s="36" t="n"/>
      <c r="AB516" s="36" t="n"/>
      <c r="AC516" s="36" t="n"/>
      <c r="AD516" s="36" t="n"/>
      <c r="AE516" s="36" t="n"/>
      <c r="AF516" s="36" t="n"/>
      <c r="AG516" s="36" t="n"/>
      <c r="AH516" s="36" t="n"/>
      <c r="AI516" s="36" t="n"/>
      <c r="AJ516" s="36" t="n"/>
      <c r="AK516" s="36" t="n"/>
      <c r="AL516" s="36" t="n"/>
      <c r="AM516" s="36" t="n"/>
      <c r="AN516" s="36" t="n"/>
      <c r="AO516" s="36" t="n"/>
      <c r="AP516" s="36" t="n"/>
      <c r="AQ516" s="36" t="n"/>
      <c r="AR516" s="36" t="n"/>
      <c r="AS516" s="36" t="n"/>
      <c r="AT516" s="36" t="n"/>
      <c r="AU516" s="36" t="n"/>
      <c r="AV516" s="36" t="n"/>
      <c r="AW516" s="36" t="n"/>
      <c r="AX516" s="35" t="n"/>
    </row>
    <row r="517" ht="15" customHeight="1" s="452" thickBot="1">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c r="AA517" s="36" t="n"/>
      <c r="AB517" s="36" t="n"/>
      <c r="AC517" s="36" t="n"/>
      <c r="AD517" s="36" t="n"/>
      <c r="AE517" s="36" t="n"/>
      <c r="AF517" s="36" t="n"/>
      <c r="AG517" s="36" t="n"/>
      <c r="AH517" s="36" t="n"/>
      <c r="AI517" s="36" t="n"/>
      <c r="AJ517" s="36" t="n"/>
      <c r="AK517" s="36" t="n"/>
      <c r="AL517" s="36" t="n"/>
      <c r="AM517" s="36" t="n"/>
      <c r="AN517" s="36" t="n"/>
      <c r="AO517" s="36" t="n"/>
      <c r="AP517" s="36" t="n"/>
      <c r="AQ517" s="36" t="n"/>
      <c r="AR517" s="36" t="n"/>
      <c r="AS517" s="36" t="n"/>
      <c r="AT517" s="36" t="n"/>
      <c r="AU517" s="36" t="n"/>
      <c r="AV517" s="36" t="n"/>
      <c r="AW517" s="36" t="n"/>
      <c r="AX517" s="35" t="n"/>
    </row>
    <row r="518" ht="15" customHeight="1" s="452" thickBot="1">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c r="AA518" s="36" t="n"/>
      <c r="AB518" s="36" t="n"/>
      <c r="AC518" s="36" t="n"/>
      <c r="AD518" s="36" t="n"/>
      <c r="AE518" s="36" t="n"/>
      <c r="AF518" s="36" t="n"/>
      <c r="AG518" s="36" t="n"/>
      <c r="AH518" s="36" t="n"/>
      <c r="AI518" s="36" t="n"/>
      <c r="AJ518" s="36" t="n"/>
      <c r="AK518" s="36" t="n"/>
      <c r="AL518" s="36" t="n"/>
      <c r="AM518" s="36" t="n"/>
      <c r="AN518" s="36" t="n"/>
      <c r="AO518" s="36" t="n"/>
      <c r="AP518" s="36" t="n"/>
      <c r="AQ518" s="36" t="n"/>
      <c r="AR518" s="36" t="n"/>
      <c r="AS518" s="36" t="n"/>
      <c r="AT518" s="36" t="n"/>
      <c r="AU518" s="36" t="n"/>
      <c r="AV518" s="36" t="n"/>
      <c r="AW518" s="36" t="n"/>
      <c r="AX518" s="35" t="n"/>
    </row>
    <row r="519" ht="15" customHeight="1" s="452" thickBot="1">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c r="AA519" s="36" t="n"/>
      <c r="AB519" s="36" t="n"/>
      <c r="AC519" s="36" t="n"/>
      <c r="AD519" s="36" t="n"/>
      <c r="AE519" s="36" t="n"/>
      <c r="AF519" s="36" t="n"/>
      <c r="AG519" s="36" t="n"/>
      <c r="AH519" s="36" t="n"/>
      <c r="AI519" s="36" t="n"/>
      <c r="AJ519" s="36" t="n"/>
      <c r="AK519" s="36" t="n"/>
      <c r="AL519" s="36" t="n"/>
      <c r="AM519" s="36" t="n"/>
      <c r="AN519" s="36" t="n"/>
      <c r="AO519" s="36" t="n"/>
      <c r="AP519" s="36" t="n"/>
      <c r="AQ519" s="36" t="n"/>
      <c r="AR519" s="36" t="n"/>
      <c r="AS519" s="36" t="n"/>
      <c r="AT519" s="36" t="n"/>
      <c r="AU519" s="36" t="n"/>
      <c r="AV519" s="36" t="n"/>
      <c r="AW519" s="36" t="n"/>
      <c r="AX519" s="35" t="n"/>
    </row>
    <row r="520" ht="15" customHeight="1" s="452" thickBot="1">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c r="AA520" s="36" t="n"/>
      <c r="AB520" s="36" t="n"/>
      <c r="AC520" s="36" t="n"/>
      <c r="AD520" s="36" t="n"/>
      <c r="AE520" s="36" t="n"/>
      <c r="AF520" s="36" t="n"/>
      <c r="AG520" s="36" t="n"/>
      <c r="AH520" s="36" t="n"/>
      <c r="AI520" s="36" t="n"/>
      <c r="AJ520" s="36" t="n"/>
      <c r="AK520" s="36" t="n"/>
      <c r="AL520" s="36" t="n"/>
      <c r="AM520" s="36" t="n"/>
      <c r="AN520" s="36" t="n"/>
      <c r="AO520" s="36" t="n"/>
      <c r="AP520" s="36" t="n"/>
      <c r="AQ520" s="36" t="n"/>
      <c r="AR520" s="36" t="n"/>
      <c r="AS520" s="36" t="n"/>
      <c r="AT520" s="36" t="n"/>
      <c r="AU520" s="36" t="n"/>
      <c r="AV520" s="36" t="n"/>
      <c r="AW520" s="36" t="n"/>
      <c r="AX520" s="35" t="n"/>
    </row>
    <row r="521" ht="15" customHeight="1" s="452" thickBot="1">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c r="AA521" s="36" t="n"/>
      <c r="AB521" s="36" t="n"/>
      <c r="AC521" s="36" t="n"/>
      <c r="AD521" s="36" t="n"/>
      <c r="AE521" s="36" t="n"/>
      <c r="AF521" s="36" t="n"/>
      <c r="AG521" s="36" t="n"/>
      <c r="AH521" s="36" t="n"/>
      <c r="AI521" s="36" t="n"/>
      <c r="AJ521" s="36" t="n"/>
      <c r="AK521" s="36" t="n"/>
      <c r="AL521" s="36" t="n"/>
      <c r="AM521" s="36" t="n"/>
      <c r="AN521" s="36" t="n"/>
      <c r="AO521" s="36" t="n"/>
      <c r="AP521" s="36" t="n"/>
      <c r="AQ521" s="36" t="n"/>
      <c r="AR521" s="36" t="n"/>
      <c r="AS521" s="36" t="n"/>
      <c r="AT521" s="36" t="n"/>
      <c r="AU521" s="36" t="n"/>
      <c r="AV521" s="36" t="n"/>
      <c r="AW521" s="36" t="n"/>
      <c r="AX521" s="35" t="n"/>
    </row>
    <row r="522" ht="15" customHeight="1" s="452" thickBot="1">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c r="AA522" s="36" t="n"/>
      <c r="AB522" s="36" t="n"/>
      <c r="AC522" s="36" t="n"/>
      <c r="AD522" s="36" t="n"/>
      <c r="AE522" s="36" t="n"/>
      <c r="AF522" s="36" t="n"/>
      <c r="AG522" s="36" t="n"/>
      <c r="AH522" s="36" t="n"/>
      <c r="AI522" s="36" t="n"/>
      <c r="AJ522" s="36" t="n"/>
      <c r="AK522" s="36" t="n"/>
      <c r="AL522" s="36" t="n"/>
      <c r="AM522" s="36" t="n"/>
      <c r="AN522" s="36" t="n"/>
      <c r="AO522" s="36" t="n"/>
      <c r="AP522" s="36" t="n"/>
      <c r="AQ522" s="36" t="n"/>
      <c r="AR522" s="36" t="n"/>
      <c r="AS522" s="36" t="n"/>
      <c r="AT522" s="36" t="n"/>
      <c r="AU522" s="36" t="n"/>
      <c r="AV522" s="36" t="n"/>
      <c r="AW522" s="36" t="n"/>
      <c r="AX522" s="35" t="n"/>
    </row>
    <row r="523" ht="15" customHeight="1" s="452" thickBot="1">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c r="AA523" s="36" t="n"/>
      <c r="AB523" s="36" t="n"/>
      <c r="AC523" s="36" t="n"/>
      <c r="AD523" s="36" t="n"/>
      <c r="AE523" s="36" t="n"/>
      <c r="AF523" s="36" t="n"/>
      <c r="AG523" s="36" t="n"/>
      <c r="AH523" s="36" t="n"/>
      <c r="AI523" s="36" t="n"/>
      <c r="AJ523" s="36" t="n"/>
      <c r="AK523" s="36" t="n"/>
      <c r="AL523" s="36" t="n"/>
      <c r="AM523" s="36" t="n"/>
      <c r="AN523" s="36" t="n"/>
      <c r="AO523" s="36" t="n"/>
      <c r="AP523" s="36" t="n"/>
      <c r="AQ523" s="36" t="n"/>
      <c r="AR523" s="36" t="n"/>
      <c r="AS523" s="36" t="n"/>
      <c r="AT523" s="36" t="n"/>
      <c r="AU523" s="36" t="n"/>
      <c r="AV523" s="36" t="n"/>
      <c r="AW523" s="36" t="n"/>
      <c r="AX523" s="35" t="n"/>
    </row>
    <row r="524" ht="15" customHeight="1" s="452" thickBot="1">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c r="AA524" s="36" t="n"/>
      <c r="AB524" s="36" t="n"/>
      <c r="AC524" s="36" t="n"/>
      <c r="AD524" s="36" t="n"/>
      <c r="AE524" s="36" t="n"/>
      <c r="AF524" s="36" t="n"/>
      <c r="AG524" s="36" t="n"/>
      <c r="AH524" s="36" t="n"/>
      <c r="AI524" s="36" t="n"/>
      <c r="AJ524" s="36" t="n"/>
      <c r="AK524" s="36" t="n"/>
      <c r="AL524" s="36" t="n"/>
      <c r="AM524" s="36" t="n"/>
      <c r="AN524" s="36" t="n"/>
      <c r="AO524" s="36" t="n"/>
      <c r="AP524" s="36" t="n"/>
      <c r="AQ524" s="36" t="n"/>
      <c r="AR524" s="36" t="n"/>
      <c r="AS524" s="36" t="n"/>
      <c r="AT524" s="36" t="n"/>
      <c r="AU524" s="36" t="n"/>
      <c r="AV524" s="36" t="n"/>
      <c r="AW524" s="36" t="n"/>
      <c r="AX524" s="35" t="n"/>
    </row>
    <row r="525" ht="15" customHeight="1" s="452" thickBot="1">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c r="AA525" s="36" t="n"/>
      <c r="AB525" s="36" t="n"/>
      <c r="AC525" s="36" t="n"/>
      <c r="AD525" s="36" t="n"/>
      <c r="AE525" s="36" t="n"/>
      <c r="AF525" s="36" t="n"/>
      <c r="AG525" s="36" t="n"/>
      <c r="AH525" s="36" t="n"/>
      <c r="AI525" s="36" t="n"/>
      <c r="AJ525" s="36" t="n"/>
      <c r="AK525" s="36" t="n"/>
      <c r="AL525" s="36" t="n"/>
      <c r="AM525" s="36" t="n"/>
      <c r="AN525" s="36" t="n"/>
      <c r="AO525" s="36" t="n"/>
      <c r="AP525" s="36" t="n"/>
      <c r="AQ525" s="36" t="n"/>
      <c r="AR525" s="36" t="n"/>
      <c r="AS525" s="36" t="n"/>
      <c r="AT525" s="36" t="n"/>
      <c r="AU525" s="36" t="n"/>
      <c r="AV525" s="36" t="n"/>
      <c r="AW525" s="36" t="n"/>
      <c r="AX525" s="35" t="n"/>
    </row>
    <row r="526" ht="15" customHeight="1" s="452" thickBot="1">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c r="AA526" s="36" t="n"/>
      <c r="AB526" s="36" t="n"/>
      <c r="AC526" s="36" t="n"/>
      <c r="AD526" s="36" t="n"/>
      <c r="AE526" s="36" t="n"/>
      <c r="AF526" s="36" t="n"/>
      <c r="AG526" s="36" t="n"/>
      <c r="AH526" s="36" t="n"/>
      <c r="AI526" s="36" t="n"/>
      <c r="AJ526" s="36" t="n"/>
      <c r="AK526" s="36" t="n"/>
      <c r="AL526" s="36" t="n"/>
      <c r="AM526" s="36" t="n"/>
      <c r="AN526" s="36" t="n"/>
      <c r="AO526" s="36" t="n"/>
      <c r="AP526" s="36" t="n"/>
      <c r="AQ526" s="36" t="n"/>
      <c r="AR526" s="36" t="n"/>
      <c r="AS526" s="36" t="n"/>
      <c r="AT526" s="36" t="n"/>
      <c r="AU526" s="36" t="n"/>
      <c r="AV526" s="36" t="n"/>
      <c r="AW526" s="36" t="n"/>
      <c r="AX526" s="35" t="n"/>
    </row>
    <row r="527" ht="15" customHeight="1" s="452" thickBot="1">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c r="AA527" s="36" t="n"/>
      <c r="AB527" s="36" t="n"/>
      <c r="AC527" s="36" t="n"/>
      <c r="AD527" s="36" t="n"/>
      <c r="AE527" s="36" t="n"/>
      <c r="AF527" s="36" t="n"/>
      <c r="AG527" s="36" t="n"/>
      <c r="AH527" s="36" t="n"/>
      <c r="AI527" s="36" t="n"/>
      <c r="AJ527" s="36" t="n"/>
      <c r="AK527" s="36" t="n"/>
      <c r="AL527" s="36" t="n"/>
      <c r="AM527" s="36" t="n"/>
      <c r="AN527" s="36" t="n"/>
      <c r="AO527" s="36" t="n"/>
      <c r="AP527" s="36" t="n"/>
      <c r="AQ527" s="36" t="n"/>
      <c r="AR527" s="36" t="n"/>
      <c r="AS527" s="36" t="n"/>
      <c r="AT527" s="36" t="n"/>
      <c r="AU527" s="36" t="n"/>
      <c r="AV527" s="36" t="n"/>
      <c r="AW527" s="36" t="n"/>
      <c r="AX527" s="35" t="n"/>
    </row>
    <row r="528" ht="15" customHeight="1" s="452" thickBot="1">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c r="AA528" s="36" t="n"/>
      <c r="AB528" s="36" t="n"/>
      <c r="AC528" s="36" t="n"/>
      <c r="AD528" s="36" t="n"/>
      <c r="AE528" s="36" t="n"/>
      <c r="AF528" s="36" t="n"/>
      <c r="AG528" s="36" t="n"/>
      <c r="AH528" s="36" t="n"/>
      <c r="AI528" s="36" t="n"/>
      <c r="AJ528" s="36" t="n"/>
      <c r="AK528" s="36" t="n"/>
      <c r="AL528" s="36" t="n"/>
      <c r="AM528" s="36" t="n"/>
      <c r="AN528" s="36" t="n"/>
      <c r="AO528" s="36" t="n"/>
      <c r="AP528" s="36" t="n"/>
      <c r="AQ528" s="36" t="n"/>
      <c r="AR528" s="36" t="n"/>
      <c r="AS528" s="36" t="n"/>
      <c r="AT528" s="36" t="n"/>
      <c r="AU528" s="36" t="n"/>
      <c r="AV528" s="36" t="n"/>
      <c r="AW528" s="36" t="n"/>
      <c r="AX528" s="35" t="n"/>
    </row>
    <row r="529" ht="15" customHeight="1" s="452" thickBot="1">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c r="AA529" s="36" t="n"/>
      <c r="AB529" s="36" t="n"/>
      <c r="AC529" s="36" t="n"/>
      <c r="AD529" s="36" t="n"/>
      <c r="AE529" s="36" t="n"/>
      <c r="AF529" s="36" t="n"/>
      <c r="AG529" s="36" t="n"/>
      <c r="AH529" s="36" t="n"/>
      <c r="AI529" s="36" t="n"/>
      <c r="AJ529" s="36" t="n"/>
      <c r="AK529" s="36" t="n"/>
      <c r="AL529" s="36" t="n"/>
      <c r="AM529" s="36" t="n"/>
      <c r="AN529" s="36" t="n"/>
      <c r="AO529" s="36" t="n"/>
      <c r="AP529" s="36" t="n"/>
      <c r="AQ529" s="36" t="n"/>
      <c r="AR529" s="36" t="n"/>
      <c r="AS529" s="36" t="n"/>
      <c r="AT529" s="36" t="n"/>
      <c r="AU529" s="36" t="n"/>
      <c r="AV529" s="36" t="n"/>
      <c r="AW529" s="36" t="n"/>
      <c r="AX529" s="35" t="n"/>
    </row>
    <row r="530" ht="15" customHeight="1" s="452" thickBot="1">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c r="AA530" s="36" t="n"/>
      <c r="AB530" s="36" t="n"/>
      <c r="AC530" s="36" t="n"/>
      <c r="AD530" s="36" t="n"/>
      <c r="AE530" s="36" t="n"/>
      <c r="AF530" s="36" t="n"/>
      <c r="AG530" s="36" t="n"/>
      <c r="AH530" s="36" t="n"/>
      <c r="AI530" s="36" t="n"/>
      <c r="AJ530" s="36" t="n"/>
      <c r="AK530" s="36" t="n"/>
      <c r="AL530" s="36" t="n"/>
      <c r="AM530" s="36" t="n"/>
      <c r="AN530" s="36" t="n"/>
      <c r="AO530" s="36" t="n"/>
      <c r="AP530" s="36" t="n"/>
      <c r="AQ530" s="36" t="n"/>
      <c r="AR530" s="36" t="n"/>
      <c r="AS530" s="36" t="n"/>
      <c r="AT530" s="36" t="n"/>
      <c r="AU530" s="36" t="n"/>
      <c r="AV530" s="36" t="n"/>
      <c r="AW530" s="36" t="n"/>
      <c r="AX530" s="35" t="n"/>
    </row>
    <row r="531" ht="15" customHeight="1" s="452" thickBot="1">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c r="AA531" s="36" t="n"/>
      <c r="AB531" s="36" t="n"/>
      <c r="AC531" s="36" t="n"/>
      <c r="AD531" s="36" t="n"/>
      <c r="AE531" s="36" t="n"/>
      <c r="AF531" s="36" t="n"/>
      <c r="AG531" s="36" t="n"/>
      <c r="AH531" s="36" t="n"/>
      <c r="AI531" s="36" t="n"/>
      <c r="AJ531" s="36" t="n"/>
      <c r="AK531" s="36" t="n"/>
      <c r="AL531" s="36" t="n"/>
      <c r="AM531" s="36" t="n"/>
      <c r="AN531" s="36" t="n"/>
      <c r="AO531" s="36" t="n"/>
      <c r="AP531" s="36" t="n"/>
      <c r="AQ531" s="36" t="n"/>
      <c r="AR531" s="36" t="n"/>
      <c r="AS531" s="36" t="n"/>
      <c r="AT531" s="36" t="n"/>
      <c r="AU531" s="36" t="n"/>
      <c r="AV531" s="36" t="n"/>
      <c r="AW531" s="36" t="n"/>
      <c r="AX531" s="35" t="n"/>
    </row>
    <row r="532" ht="15" customHeight="1" s="452" thickBot="1">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c r="AA532" s="36" t="n"/>
      <c r="AB532" s="36" t="n"/>
      <c r="AC532" s="36" t="n"/>
      <c r="AD532" s="36" t="n"/>
      <c r="AE532" s="36" t="n"/>
      <c r="AF532" s="36" t="n"/>
      <c r="AG532" s="36" t="n"/>
      <c r="AH532" s="36" t="n"/>
      <c r="AI532" s="36" t="n"/>
      <c r="AJ532" s="36" t="n"/>
      <c r="AK532" s="36" t="n"/>
      <c r="AL532" s="36" t="n"/>
      <c r="AM532" s="36" t="n"/>
      <c r="AN532" s="36" t="n"/>
      <c r="AO532" s="36" t="n"/>
      <c r="AP532" s="36" t="n"/>
      <c r="AQ532" s="36" t="n"/>
      <c r="AR532" s="36" t="n"/>
      <c r="AS532" s="36" t="n"/>
      <c r="AT532" s="36" t="n"/>
      <c r="AU532" s="36" t="n"/>
      <c r="AV532" s="36" t="n"/>
      <c r="AW532" s="36" t="n"/>
      <c r="AX532" s="35" t="n"/>
    </row>
    <row r="533" ht="15" customHeight="1" s="452" thickBot="1">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c r="AA533" s="36" t="n"/>
      <c r="AB533" s="36" t="n"/>
      <c r="AC533" s="36" t="n"/>
      <c r="AD533" s="36" t="n"/>
      <c r="AE533" s="36" t="n"/>
      <c r="AF533" s="36" t="n"/>
      <c r="AG533" s="36" t="n"/>
      <c r="AH533" s="36" t="n"/>
      <c r="AI533" s="36" t="n"/>
      <c r="AJ533" s="36" t="n"/>
      <c r="AK533" s="36" t="n"/>
      <c r="AL533" s="36" t="n"/>
      <c r="AM533" s="36" t="n"/>
      <c r="AN533" s="36" t="n"/>
      <c r="AO533" s="36" t="n"/>
      <c r="AP533" s="36" t="n"/>
      <c r="AQ533" s="36" t="n"/>
      <c r="AR533" s="36" t="n"/>
      <c r="AS533" s="36" t="n"/>
      <c r="AT533" s="36" t="n"/>
      <c r="AU533" s="36" t="n"/>
      <c r="AV533" s="36" t="n"/>
      <c r="AW533" s="36" t="n"/>
      <c r="AX533" s="35" t="n"/>
    </row>
    <row r="534" ht="15" customHeight="1" s="452" thickBot="1">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c r="AA534" s="36" t="n"/>
      <c r="AB534" s="36" t="n"/>
      <c r="AC534" s="36" t="n"/>
      <c r="AD534" s="36" t="n"/>
      <c r="AE534" s="36" t="n"/>
      <c r="AF534" s="36" t="n"/>
      <c r="AG534" s="36" t="n"/>
      <c r="AH534" s="36" t="n"/>
      <c r="AI534" s="36" t="n"/>
      <c r="AJ534" s="36" t="n"/>
      <c r="AK534" s="36" t="n"/>
      <c r="AL534" s="36" t="n"/>
      <c r="AM534" s="36" t="n"/>
      <c r="AN534" s="36" t="n"/>
      <c r="AO534" s="36" t="n"/>
      <c r="AP534" s="36" t="n"/>
      <c r="AQ534" s="36" t="n"/>
      <c r="AR534" s="36" t="n"/>
      <c r="AS534" s="36" t="n"/>
      <c r="AT534" s="36" t="n"/>
      <c r="AU534" s="36" t="n"/>
      <c r="AV534" s="36" t="n"/>
      <c r="AW534" s="36" t="n"/>
      <c r="AX534" s="35" t="n"/>
    </row>
    <row r="535" ht="15" customHeight="1" s="452" thickBot="1">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c r="AA535" s="36" t="n"/>
      <c r="AB535" s="36" t="n"/>
      <c r="AC535" s="36" t="n"/>
      <c r="AD535" s="36" t="n"/>
      <c r="AE535" s="36" t="n"/>
      <c r="AF535" s="36" t="n"/>
      <c r="AG535" s="36" t="n"/>
      <c r="AH535" s="36" t="n"/>
      <c r="AI535" s="36" t="n"/>
      <c r="AJ535" s="36" t="n"/>
      <c r="AK535" s="36" t="n"/>
      <c r="AL535" s="36" t="n"/>
      <c r="AM535" s="36" t="n"/>
      <c r="AN535" s="36" t="n"/>
      <c r="AO535" s="36" t="n"/>
      <c r="AP535" s="36" t="n"/>
      <c r="AQ535" s="36" t="n"/>
      <c r="AR535" s="36" t="n"/>
      <c r="AS535" s="36" t="n"/>
      <c r="AT535" s="36" t="n"/>
      <c r="AU535" s="36" t="n"/>
      <c r="AV535" s="36" t="n"/>
      <c r="AW535" s="36" t="n"/>
      <c r="AX535" s="35" t="n"/>
    </row>
    <row r="536" ht="15" customHeight="1" s="452" thickBot="1">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c r="AA536" s="36" t="n"/>
      <c r="AB536" s="36" t="n"/>
      <c r="AC536" s="36" t="n"/>
      <c r="AD536" s="36" t="n"/>
      <c r="AE536" s="36" t="n"/>
      <c r="AF536" s="36" t="n"/>
      <c r="AG536" s="36" t="n"/>
      <c r="AH536" s="36" t="n"/>
      <c r="AI536" s="36" t="n"/>
      <c r="AJ536" s="36" t="n"/>
      <c r="AK536" s="36" t="n"/>
      <c r="AL536" s="36" t="n"/>
      <c r="AM536" s="36" t="n"/>
      <c r="AN536" s="36" t="n"/>
      <c r="AO536" s="36" t="n"/>
      <c r="AP536" s="36" t="n"/>
      <c r="AQ536" s="36" t="n"/>
      <c r="AR536" s="36" t="n"/>
      <c r="AS536" s="36" t="n"/>
      <c r="AT536" s="36" t="n"/>
      <c r="AU536" s="36" t="n"/>
      <c r="AV536" s="36" t="n"/>
      <c r="AW536" s="36" t="n"/>
      <c r="AX536" s="35" t="n"/>
    </row>
    <row r="537" ht="15" customHeight="1" s="452" thickBot="1">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c r="AA537" s="36" t="n"/>
      <c r="AB537" s="36" t="n"/>
      <c r="AC537" s="36" t="n"/>
      <c r="AD537" s="36" t="n"/>
      <c r="AE537" s="36" t="n"/>
      <c r="AF537" s="36" t="n"/>
      <c r="AG537" s="36" t="n"/>
      <c r="AH537" s="36" t="n"/>
      <c r="AI537" s="36" t="n"/>
      <c r="AJ537" s="36" t="n"/>
      <c r="AK537" s="36" t="n"/>
      <c r="AL537" s="36" t="n"/>
      <c r="AM537" s="36" t="n"/>
      <c r="AN537" s="36" t="n"/>
      <c r="AO537" s="36" t="n"/>
      <c r="AP537" s="36" t="n"/>
      <c r="AQ537" s="36" t="n"/>
      <c r="AR537" s="36" t="n"/>
      <c r="AS537" s="36" t="n"/>
      <c r="AT537" s="36" t="n"/>
      <c r="AU537" s="36" t="n"/>
      <c r="AV537" s="36" t="n"/>
      <c r="AW537" s="36" t="n"/>
      <c r="AX537" s="35" t="n"/>
    </row>
    <row r="538" ht="15" customHeight="1" s="452" thickBot="1">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c r="AA538" s="36" t="n"/>
      <c r="AB538" s="36" t="n"/>
      <c r="AC538" s="36" t="n"/>
      <c r="AD538" s="36" t="n"/>
      <c r="AE538" s="36" t="n"/>
      <c r="AF538" s="36" t="n"/>
      <c r="AG538" s="36" t="n"/>
      <c r="AH538" s="36" t="n"/>
      <c r="AI538" s="36" t="n"/>
      <c r="AJ538" s="36" t="n"/>
      <c r="AK538" s="36" t="n"/>
      <c r="AL538" s="36" t="n"/>
      <c r="AM538" s="36" t="n"/>
      <c r="AN538" s="36" t="n"/>
      <c r="AO538" s="36" t="n"/>
      <c r="AP538" s="36" t="n"/>
      <c r="AQ538" s="36" t="n"/>
      <c r="AR538" s="36" t="n"/>
      <c r="AS538" s="36" t="n"/>
      <c r="AT538" s="36" t="n"/>
      <c r="AU538" s="36" t="n"/>
      <c r="AV538" s="36" t="n"/>
      <c r="AW538" s="36" t="n"/>
      <c r="AX538" s="35" t="n"/>
    </row>
    <row r="539" ht="15" customHeight="1" s="452" thickBot="1">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c r="AA539" s="36" t="n"/>
      <c r="AB539" s="36" t="n"/>
      <c r="AC539" s="36" t="n"/>
      <c r="AD539" s="36" t="n"/>
      <c r="AE539" s="36" t="n"/>
      <c r="AF539" s="36" t="n"/>
      <c r="AG539" s="36" t="n"/>
      <c r="AH539" s="36" t="n"/>
      <c r="AI539" s="36" t="n"/>
      <c r="AJ539" s="36" t="n"/>
      <c r="AK539" s="36" t="n"/>
      <c r="AL539" s="36" t="n"/>
      <c r="AM539" s="36" t="n"/>
      <c r="AN539" s="36" t="n"/>
      <c r="AO539" s="36" t="n"/>
      <c r="AP539" s="36" t="n"/>
      <c r="AQ539" s="36" t="n"/>
      <c r="AR539" s="36" t="n"/>
      <c r="AS539" s="36" t="n"/>
      <c r="AT539" s="36" t="n"/>
      <c r="AU539" s="36" t="n"/>
      <c r="AV539" s="36" t="n"/>
      <c r="AW539" s="36" t="n"/>
      <c r="AX539" s="35" t="n"/>
    </row>
    <row r="540" ht="15" customHeight="1" s="452" thickBot="1">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c r="AA540" s="36" t="n"/>
      <c r="AB540" s="36" t="n"/>
      <c r="AC540" s="36" t="n"/>
      <c r="AD540" s="36" t="n"/>
      <c r="AE540" s="36" t="n"/>
      <c r="AF540" s="36" t="n"/>
      <c r="AG540" s="36" t="n"/>
      <c r="AH540" s="36" t="n"/>
      <c r="AI540" s="36" t="n"/>
      <c r="AJ540" s="36" t="n"/>
      <c r="AK540" s="36" t="n"/>
      <c r="AL540" s="36" t="n"/>
      <c r="AM540" s="36" t="n"/>
      <c r="AN540" s="36" t="n"/>
      <c r="AO540" s="36" t="n"/>
      <c r="AP540" s="36" t="n"/>
      <c r="AQ540" s="36" t="n"/>
      <c r="AR540" s="36" t="n"/>
      <c r="AS540" s="36" t="n"/>
      <c r="AT540" s="36" t="n"/>
      <c r="AU540" s="36" t="n"/>
      <c r="AV540" s="36" t="n"/>
      <c r="AW540" s="36" t="n"/>
      <c r="AX540" s="35" t="n"/>
    </row>
    <row r="541" ht="15" customHeight="1" s="452" thickBot="1">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c r="AA541" s="36" t="n"/>
      <c r="AB541" s="36" t="n"/>
      <c r="AC541" s="36" t="n"/>
      <c r="AD541" s="36" t="n"/>
      <c r="AE541" s="36" t="n"/>
      <c r="AF541" s="36" t="n"/>
      <c r="AG541" s="36" t="n"/>
      <c r="AH541" s="36" t="n"/>
      <c r="AI541" s="36" t="n"/>
      <c r="AJ541" s="36" t="n"/>
      <c r="AK541" s="36" t="n"/>
      <c r="AL541" s="36" t="n"/>
      <c r="AM541" s="36" t="n"/>
      <c r="AN541" s="36" t="n"/>
      <c r="AO541" s="36" t="n"/>
      <c r="AP541" s="36" t="n"/>
      <c r="AQ541" s="36" t="n"/>
      <c r="AR541" s="36" t="n"/>
      <c r="AS541" s="36" t="n"/>
      <c r="AT541" s="36" t="n"/>
      <c r="AU541" s="36" t="n"/>
      <c r="AV541" s="36" t="n"/>
      <c r="AW541" s="36" t="n"/>
      <c r="AX541" s="35" t="n"/>
    </row>
    <row r="542" ht="15" customHeight="1" s="452" thickBot="1">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c r="AA542" s="36" t="n"/>
      <c r="AB542" s="36" t="n"/>
      <c r="AC542" s="36" t="n"/>
      <c r="AD542" s="36" t="n"/>
      <c r="AE542" s="36" t="n"/>
      <c r="AF542" s="36" t="n"/>
      <c r="AG542" s="36" t="n"/>
      <c r="AH542" s="36" t="n"/>
      <c r="AI542" s="36" t="n"/>
      <c r="AJ542" s="36" t="n"/>
      <c r="AK542" s="36" t="n"/>
      <c r="AL542" s="36" t="n"/>
      <c r="AM542" s="36" t="n"/>
      <c r="AN542" s="36" t="n"/>
      <c r="AO542" s="36" t="n"/>
      <c r="AP542" s="36" t="n"/>
      <c r="AQ542" s="36" t="n"/>
      <c r="AR542" s="36" t="n"/>
      <c r="AS542" s="36" t="n"/>
      <c r="AT542" s="36" t="n"/>
      <c r="AU542" s="36" t="n"/>
      <c r="AV542" s="36" t="n"/>
      <c r="AW542" s="36" t="n"/>
      <c r="AX542" s="35" t="n"/>
    </row>
    <row r="543" ht="15" customHeight="1" s="452" thickBot="1">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c r="AA543" s="36" t="n"/>
      <c r="AB543" s="36" t="n"/>
      <c r="AC543" s="36" t="n"/>
      <c r="AD543" s="36" t="n"/>
      <c r="AE543" s="36" t="n"/>
      <c r="AF543" s="36" t="n"/>
      <c r="AG543" s="36" t="n"/>
      <c r="AH543" s="36" t="n"/>
      <c r="AI543" s="36" t="n"/>
      <c r="AJ543" s="36" t="n"/>
      <c r="AK543" s="36" t="n"/>
      <c r="AL543" s="36" t="n"/>
      <c r="AM543" s="36" t="n"/>
      <c r="AN543" s="36" t="n"/>
      <c r="AO543" s="36" t="n"/>
      <c r="AP543" s="36" t="n"/>
      <c r="AQ543" s="36" t="n"/>
      <c r="AR543" s="36" t="n"/>
      <c r="AS543" s="36" t="n"/>
      <c r="AT543" s="36" t="n"/>
      <c r="AU543" s="36" t="n"/>
      <c r="AV543" s="36" t="n"/>
      <c r="AW543" s="36" t="n"/>
      <c r="AX543" s="35" t="n"/>
    </row>
    <row r="544" ht="15" customHeight="1" s="452" thickBot="1">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c r="AA544" s="36" t="n"/>
      <c r="AB544" s="36" t="n"/>
      <c r="AC544" s="36" t="n"/>
      <c r="AD544" s="36" t="n"/>
      <c r="AE544" s="36" t="n"/>
      <c r="AF544" s="36" t="n"/>
      <c r="AG544" s="36" t="n"/>
      <c r="AH544" s="36" t="n"/>
      <c r="AI544" s="36" t="n"/>
      <c r="AJ544" s="36" t="n"/>
      <c r="AK544" s="36" t="n"/>
      <c r="AL544" s="36" t="n"/>
      <c r="AM544" s="36" t="n"/>
      <c r="AN544" s="36" t="n"/>
      <c r="AO544" s="36" t="n"/>
      <c r="AP544" s="36" t="n"/>
      <c r="AQ544" s="36" t="n"/>
      <c r="AR544" s="36" t="n"/>
      <c r="AS544" s="36" t="n"/>
      <c r="AT544" s="36" t="n"/>
      <c r="AU544" s="36" t="n"/>
      <c r="AV544" s="36" t="n"/>
      <c r="AW544" s="36" t="n"/>
      <c r="AX544" s="35" t="n"/>
    </row>
    <row r="545" ht="15" customHeight="1" s="452" thickBot="1">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c r="AA545" s="36" t="n"/>
      <c r="AB545" s="36" t="n"/>
      <c r="AC545" s="36" t="n"/>
      <c r="AD545" s="36" t="n"/>
      <c r="AE545" s="36" t="n"/>
      <c r="AF545" s="36" t="n"/>
      <c r="AG545" s="36" t="n"/>
      <c r="AH545" s="36" t="n"/>
      <c r="AI545" s="36" t="n"/>
      <c r="AJ545" s="36" t="n"/>
      <c r="AK545" s="36" t="n"/>
      <c r="AL545" s="36" t="n"/>
      <c r="AM545" s="36" t="n"/>
      <c r="AN545" s="36" t="n"/>
      <c r="AO545" s="36" t="n"/>
      <c r="AP545" s="36" t="n"/>
      <c r="AQ545" s="36" t="n"/>
      <c r="AR545" s="36" t="n"/>
      <c r="AS545" s="36" t="n"/>
      <c r="AT545" s="36" t="n"/>
      <c r="AU545" s="36" t="n"/>
      <c r="AV545" s="36" t="n"/>
      <c r="AW545" s="36" t="n"/>
      <c r="AX545" s="35" t="n"/>
    </row>
    <row r="546" ht="15" customHeight="1" s="452" thickBot="1">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c r="AA546" s="36" t="n"/>
      <c r="AB546" s="36" t="n"/>
      <c r="AC546" s="36" t="n"/>
      <c r="AD546" s="36" t="n"/>
      <c r="AE546" s="36" t="n"/>
      <c r="AF546" s="36" t="n"/>
      <c r="AG546" s="36" t="n"/>
      <c r="AH546" s="36" t="n"/>
      <c r="AI546" s="36" t="n"/>
      <c r="AJ546" s="36" t="n"/>
      <c r="AK546" s="36" t="n"/>
      <c r="AL546" s="36" t="n"/>
      <c r="AM546" s="36" t="n"/>
      <c r="AN546" s="36" t="n"/>
      <c r="AO546" s="36" t="n"/>
      <c r="AP546" s="36" t="n"/>
      <c r="AQ546" s="36" t="n"/>
      <c r="AR546" s="36" t="n"/>
      <c r="AS546" s="36" t="n"/>
      <c r="AT546" s="36" t="n"/>
      <c r="AU546" s="36" t="n"/>
      <c r="AV546" s="36" t="n"/>
      <c r="AW546" s="36" t="n"/>
      <c r="AX546" s="35" t="n"/>
    </row>
    <row r="547" ht="15" customHeight="1" s="452" thickBot="1">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c r="AA547" s="36" t="n"/>
      <c r="AB547" s="36" t="n"/>
      <c r="AC547" s="36" t="n"/>
      <c r="AD547" s="36" t="n"/>
      <c r="AE547" s="36" t="n"/>
      <c r="AF547" s="36" t="n"/>
      <c r="AG547" s="36" t="n"/>
      <c r="AH547" s="36" t="n"/>
      <c r="AI547" s="36" t="n"/>
      <c r="AJ547" s="36" t="n"/>
      <c r="AK547" s="36" t="n"/>
      <c r="AL547" s="36" t="n"/>
      <c r="AM547" s="36" t="n"/>
      <c r="AN547" s="36" t="n"/>
      <c r="AO547" s="36" t="n"/>
      <c r="AP547" s="36" t="n"/>
      <c r="AQ547" s="36" t="n"/>
      <c r="AR547" s="36" t="n"/>
      <c r="AS547" s="36" t="n"/>
      <c r="AT547" s="36" t="n"/>
      <c r="AU547" s="36" t="n"/>
      <c r="AV547" s="36" t="n"/>
      <c r="AW547" s="36" t="n"/>
      <c r="AX547" s="35" t="n"/>
    </row>
    <row r="548" ht="15" customHeight="1" s="452" thickBot="1">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c r="AA548" s="36" t="n"/>
      <c r="AB548" s="36" t="n"/>
      <c r="AC548" s="36" t="n"/>
      <c r="AD548" s="36" t="n"/>
      <c r="AE548" s="36" t="n"/>
      <c r="AF548" s="36" t="n"/>
      <c r="AG548" s="36" t="n"/>
      <c r="AH548" s="36" t="n"/>
      <c r="AI548" s="36" t="n"/>
      <c r="AJ548" s="36" t="n"/>
      <c r="AK548" s="36" t="n"/>
      <c r="AL548" s="36" t="n"/>
      <c r="AM548" s="36" t="n"/>
      <c r="AN548" s="36" t="n"/>
      <c r="AO548" s="36" t="n"/>
      <c r="AP548" s="36" t="n"/>
      <c r="AQ548" s="36" t="n"/>
      <c r="AR548" s="36" t="n"/>
      <c r="AS548" s="36" t="n"/>
      <c r="AT548" s="36" t="n"/>
      <c r="AU548" s="36" t="n"/>
      <c r="AV548" s="36" t="n"/>
      <c r="AW548" s="36" t="n"/>
      <c r="AX548" s="35" t="n"/>
    </row>
    <row r="549" ht="15" customHeight="1" s="452" thickBot="1">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c r="AA549" s="36" t="n"/>
      <c r="AB549" s="36" t="n"/>
      <c r="AC549" s="36" t="n"/>
      <c r="AD549" s="36" t="n"/>
      <c r="AE549" s="36" t="n"/>
      <c r="AF549" s="36" t="n"/>
      <c r="AG549" s="36" t="n"/>
      <c r="AH549" s="36" t="n"/>
      <c r="AI549" s="36" t="n"/>
      <c r="AJ549" s="36" t="n"/>
      <c r="AK549" s="36" t="n"/>
      <c r="AL549" s="36" t="n"/>
      <c r="AM549" s="36" t="n"/>
      <c r="AN549" s="36" t="n"/>
      <c r="AO549" s="36" t="n"/>
      <c r="AP549" s="36" t="n"/>
      <c r="AQ549" s="36" t="n"/>
      <c r="AR549" s="36" t="n"/>
      <c r="AS549" s="36" t="n"/>
      <c r="AT549" s="36" t="n"/>
      <c r="AU549" s="36" t="n"/>
      <c r="AV549" s="36" t="n"/>
      <c r="AW549" s="36" t="n"/>
      <c r="AX549" s="35" t="n"/>
    </row>
    <row r="550" ht="15" customHeight="1" s="452" thickBot="1">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c r="AA550" s="36" t="n"/>
      <c r="AB550" s="36" t="n"/>
      <c r="AC550" s="36" t="n"/>
      <c r="AD550" s="36" t="n"/>
      <c r="AE550" s="36" t="n"/>
      <c r="AF550" s="36" t="n"/>
      <c r="AG550" s="36" t="n"/>
      <c r="AH550" s="36" t="n"/>
      <c r="AI550" s="36" t="n"/>
      <c r="AJ550" s="36" t="n"/>
      <c r="AK550" s="36" t="n"/>
      <c r="AL550" s="36" t="n"/>
      <c r="AM550" s="36" t="n"/>
      <c r="AN550" s="36" t="n"/>
      <c r="AO550" s="36" t="n"/>
      <c r="AP550" s="36" t="n"/>
      <c r="AQ550" s="36" t="n"/>
      <c r="AR550" s="36" t="n"/>
      <c r="AS550" s="36" t="n"/>
      <c r="AT550" s="36" t="n"/>
      <c r="AU550" s="36" t="n"/>
      <c r="AV550" s="36" t="n"/>
      <c r="AW550" s="36" t="n"/>
      <c r="AX550" s="35" t="n"/>
    </row>
    <row r="551" ht="15" customHeight="1" s="452" thickBot="1">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c r="AA551" s="36" t="n"/>
      <c r="AB551" s="36" t="n"/>
      <c r="AC551" s="36" t="n"/>
      <c r="AD551" s="36" t="n"/>
      <c r="AE551" s="36" t="n"/>
      <c r="AF551" s="36" t="n"/>
      <c r="AG551" s="36" t="n"/>
      <c r="AH551" s="36" t="n"/>
      <c r="AI551" s="36" t="n"/>
      <c r="AJ551" s="36" t="n"/>
      <c r="AK551" s="36" t="n"/>
      <c r="AL551" s="36" t="n"/>
      <c r="AM551" s="36" t="n"/>
      <c r="AN551" s="36" t="n"/>
      <c r="AO551" s="36" t="n"/>
      <c r="AP551" s="36" t="n"/>
      <c r="AQ551" s="36" t="n"/>
      <c r="AR551" s="36" t="n"/>
      <c r="AS551" s="36" t="n"/>
      <c r="AT551" s="36" t="n"/>
      <c r="AU551" s="36" t="n"/>
      <c r="AV551" s="36" t="n"/>
      <c r="AW551" s="36" t="n"/>
      <c r="AX551" s="35" t="n"/>
    </row>
    <row r="552" ht="15" customHeight="1" s="452" thickBot="1">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c r="AA552" s="36" t="n"/>
      <c r="AB552" s="36" t="n"/>
      <c r="AC552" s="36" t="n"/>
      <c r="AD552" s="36" t="n"/>
      <c r="AE552" s="36" t="n"/>
      <c r="AF552" s="36" t="n"/>
      <c r="AG552" s="36" t="n"/>
      <c r="AH552" s="36" t="n"/>
      <c r="AI552" s="36" t="n"/>
      <c r="AJ552" s="36" t="n"/>
      <c r="AK552" s="36" t="n"/>
      <c r="AL552" s="36" t="n"/>
      <c r="AM552" s="36" t="n"/>
      <c r="AN552" s="36" t="n"/>
      <c r="AO552" s="36" t="n"/>
      <c r="AP552" s="36" t="n"/>
      <c r="AQ552" s="36" t="n"/>
      <c r="AR552" s="36" t="n"/>
      <c r="AS552" s="36" t="n"/>
      <c r="AT552" s="36" t="n"/>
      <c r="AU552" s="36" t="n"/>
      <c r="AV552" s="36" t="n"/>
      <c r="AW552" s="36" t="n"/>
      <c r="AX552" s="35" t="n"/>
    </row>
    <row r="553" ht="15" customHeight="1" s="452" thickBot="1">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c r="AA553" s="36" t="n"/>
      <c r="AB553" s="36" t="n"/>
      <c r="AC553" s="36" t="n"/>
      <c r="AD553" s="36" t="n"/>
      <c r="AE553" s="36" t="n"/>
      <c r="AF553" s="36" t="n"/>
      <c r="AG553" s="36" t="n"/>
      <c r="AH553" s="36" t="n"/>
      <c r="AI553" s="36" t="n"/>
      <c r="AJ553" s="36" t="n"/>
      <c r="AK553" s="36" t="n"/>
      <c r="AL553" s="36" t="n"/>
      <c r="AM553" s="36" t="n"/>
      <c r="AN553" s="36" t="n"/>
      <c r="AO553" s="36" t="n"/>
      <c r="AP553" s="36" t="n"/>
      <c r="AQ553" s="36" t="n"/>
      <c r="AR553" s="36" t="n"/>
      <c r="AS553" s="36" t="n"/>
      <c r="AT553" s="36" t="n"/>
      <c r="AU553" s="36" t="n"/>
      <c r="AV553" s="36" t="n"/>
      <c r="AW553" s="36" t="n"/>
      <c r="AX553" s="35" t="n"/>
    </row>
    <row r="554" ht="15" customHeight="1" s="452" thickBot="1">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c r="AA554" s="36" t="n"/>
      <c r="AB554" s="36" t="n"/>
      <c r="AC554" s="36" t="n"/>
      <c r="AD554" s="36" t="n"/>
      <c r="AE554" s="36" t="n"/>
      <c r="AF554" s="36" t="n"/>
      <c r="AG554" s="36" t="n"/>
      <c r="AH554" s="36" t="n"/>
      <c r="AI554" s="36" t="n"/>
      <c r="AJ554" s="36" t="n"/>
      <c r="AK554" s="36" t="n"/>
      <c r="AL554" s="36" t="n"/>
      <c r="AM554" s="36" t="n"/>
      <c r="AN554" s="36" t="n"/>
      <c r="AO554" s="36" t="n"/>
      <c r="AP554" s="36" t="n"/>
      <c r="AQ554" s="36" t="n"/>
      <c r="AR554" s="36" t="n"/>
      <c r="AS554" s="36" t="n"/>
      <c r="AT554" s="36" t="n"/>
      <c r="AU554" s="36" t="n"/>
      <c r="AV554" s="36" t="n"/>
      <c r="AW554" s="36" t="n"/>
      <c r="AX554" s="35" t="n"/>
    </row>
    <row r="555" ht="15" customHeight="1" s="452" thickBot="1">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c r="AA555" s="36" t="n"/>
      <c r="AB555" s="36" t="n"/>
      <c r="AC555" s="36" t="n"/>
      <c r="AD555" s="36" t="n"/>
      <c r="AE555" s="36" t="n"/>
      <c r="AF555" s="36" t="n"/>
      <c r="AG555" s="36" t="n"/>
      <c r="AH555" s="36" t="n"/>
      <c r="AI555" s="36" t="n"/>
      <c r="AJ555" s="36" t="n"/>
      <c r="AK555" s="36" t="n"/>
      <c r="AL555" s="36" t="n"/>
      <c r="AM555" s="36" t="n"/>
      <c r="AN555" s="36" t="n"/>
      <c r="AO555" s="36" t="n"/>
      <c r="AP555" s="36" t="n"/>
      <c r="AQ555" s="36" t="n"/>
      <c r="AR555" s="36" t="n"/>
      <c r="AS555" s="36" t="n"/>
      <c r="AT555" s="36" t="n"/>
      <c r="AU555" s="36" t="n"/>
      <c r="AV555" s="36" t="n"/>
      <c r="AW555" s="36" t="n"/>
      <c r="AX555" s="35" t="n"/>
    </row>
    <row r="556" ht="15" customHeight="1" s="452" thickBot="1">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c r="AA556" s="36" t="n"/>
      <c r="AB556" s="36" t="n"/>
      <c r="AC556" s="36" t="n"/>
      <c r="AD556" s="36" t="n"/>
      <c r="AE556" s="36" t="n"/>
      <c r="AF556" s="36" t="n"/>
      <c r="AG556" s="36" t="n"/>
      <c r="AH556" s="36" t="n"/>
      <c r="AI556" s="36" t="n"/>
      <c r="AJ556" s="36" t="n"/>
      <c r="AK556" s="36" t="n"/>
      <c r="AL556" s="36" t="n"/>
      <c r="AM556" s="36" t="n"/>
      <c r="AN556" s="36" t="n"/>
      <c r="AO556" s="36" t="n"/>
      <c r="AP556" s="36" t="n"/>
      <c r="AQ556" s="36" t="n"/>
      <c r="AR556" s="36" t="n"/>
      <c r="AS556" s="36" t="n"/>
      <c r="AT556" s="36" t="n"/>
      <c r="AU556" s="36" t="n"/>
      <c r="AV556" s="36" t="n"/>
      <c r="AW556" s="36" t="n"/>
      <c r="AX556" s="35" t="n"/>
    </row>
    <row r="557" ht="15" customHeight="1" s="452" thickBot="1">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c r="AA557" s="36" t="n"/>
      <c r="AB557" s="36" t="n"/>
      <c r="AC557" s="36" t="n"/>
      <c r="AD557" s="36" t="n"/>
      <c r="AE557" s="36" t="n"/>
      <c r="AF557" s="36" t="n"/>
      <c r="AG557" s="36" t="n"/>
      <c r="AH557" s="36" t="n"/>
      <c r="AI557" s="36" t="n"/>
      <c r="AJ557" s="36" t="n"/>
      <c r="AK557" s="36" t="n"/>
      <c r="AL557" s="36" t="n"/>
      <c r="AM557" s="36" t="n"/>
      <c r="AN557" s="36" t="n"/>
      <c r="AO557" s="36" t="n"/>
      <c r="AP557" s="36" t="n"/>
      <c r="AQ557" s="36" t="n"/>
      <c r="AR557" s="36" t="n"/>
      <c r="AS557" s="36" t="n"/>
      <c r="AT557" s="36" t="n"/>
      <c r="AU557" s="36" t="n"/>
      <c r="AV557" s="36" t="n"/>
      <c r="AW557" s="36" t="n"/>
      <c r="AX557" s="35" t="n"/>
    </row>
    <row r="558" ht="15" customHeight="1" s="452" thickBot="1">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c r="AA558" s="36" t="n"/>
      <c r="AB558" s="36" t="n"/>
      <c r="AC558" s="36" t="n"/>
      <c r="AD558" s="36" t="n"/>
      <c r="AE558" s="36" t="n"/>
      <c r="AF558" s="36" t="n"/>
      <c r="AG558" s="36" t="n"/>
      <c r="AH558" s="36" t="n"/>
      <c r="AI558" s="36" t="n"/>
      <c r="AJ558" s="36" t="n"/>
      <c r="AK558" s="36" t="n"/>
      <c r="AL558" s="36" t="n"/>
      <c r="AM558" s="36" t="n"/>
      <c r="AN558" s="36" t="n"/>
      <c r="AO558" s="36" t="n"/>
      <c r="AP558" s="36" t="n"/>
      <c r="AQ558" s="36" t="n"/>
      <c r="AR558" s="36" t="n"/>
      <c r="AS558" s="36" t="n"/>
      <c r="AT558" s="36" t="n"/>
      <c r="AU558" s="36" t="n"/>
      <c r="AV558" s="36" t="n"/>
      <c r="AW558" s="36" t="n"/>
      <c r="AX558" s="35" t="n"/>
    </row>
    <row r="559" ht="15" customHeight="1" s="452" thickBot="1">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c r="AA559" s="36" t="n"/>
      <c r="AB559" s="36" t="n"/>
      <c r="AC559" s="36" t="n"/>
      <c r="AD559" s="36" t="n"/>
      <c r="AE559" s="36" t="n"/>
      <c r="AF559" s="36" t="n"/>
      <c r="AG559" s="36" t="n"/>
      <c r="AH559" s="36" t="n"/>
      <c r="AI559" s="36" t="n"/>
      <c r="AJ559" s="36" t="n"/>
      <c r="AK559" s="36" t="n"/>
      <c r="AL559" s="36" t="n"/>
      <c r="AM559" s="36" t="n"/>
      <c r="AN559" s="36" t="n"/>
      <c r="AO559" s="36" t="n"/>
      <c r="AP559" s="36" t="n"/>
      <c r="AQ559" s="36" t="n"/>
      <c r="AR559" s="36" t="n"/>
      <c r="AS559" s="36" t="n"/>
      <c r="AT559" s="36" t="n"/>
      <c r="AU559" s="36" t="n"/>
      <c r="AV559" s="36" t="n"/>
      <c r="AW559" s="36" t="n"/>
      <c r="AX559" s="35" t="n"/>
    </row>
    <row r="560" ht="15" customHeight="1" s="452" thickBot="1">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c r="AA560" s="36" t="n"/>
      <c r="AB560" s="36" t="n"/>
      <c r="AC560" s="36" t="n"/>
      <c r="AD560" s="36" t="n"/>
      <c r="AE560" s="36" t="n"/>
      <c r="AF560" s="36" t="n"/>
      <c r="AG560" s="36" t="n"/>
      <c r="AH560" s="36" t="n"/>
      <c r="AI560" s="36" t="n"/>
      <c r="AJ560" s="36" t="n"/>
      <c r="AK560" s="36" t="n"/>
      <c r="AL560" s="36" t="n"/>
      <c r="AM560" s="36" t="n"/>
      <c r="AN560" s="36" t="n"/>
      <c r="AO560" s="36" t="n"/>
      <c r="AP560" s="36" t="n"/>
      <c r="AQ560" s="36" t="n"/>
      <c r="AR560" s="36" t="n"/>
      <c r="AS560" s="36" t="n"/>
      <c r="AT560" s="36" t="n"/>
      <c r="AU560" s="36" t="n"/>
      <c r="AV560" s="36" t="n"/>
      <c r="AW560" s="36" t="n"/>
      <c r="AX560" s="35" t="n"/>
    </row>
    <row r="561" ht="15" customHeight="1" s="452" thickBot="1">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c r="AA561" s="36" t="n"/>
      <c r="AB561" s="36" t="n"/>
      <c r="AC561" s="36" t="n"/>
      <c r="AD561" s="36" t="n"/>
      <c r="AE561" s="36" t="n"/>
      <c r="AF561" s="36" t="n"/>
      <c r="AG561" s="36" t="n"/>
      <c r="AH561" s="36" t="n"/>
      <c r="AI561" s="36" t="n"/>
      <c r="AJ561" s="36" t="n"/>
      <c r="AK561" s="36" t="n"/>
      <c r="AL561" s="36" t="n"/>
      <c r="AM561" s="36" t="n"/>
      <c r="AN561" s="36" t="n"/>
      <c r="AO561" s="36" t="n"/>
      <c r="AP561" s="36" t="n"/>
      <c r="AQ561" s="36" t="n"/>
      <c r="AR561" s="36" t="n"/>
      <c r="AS561" s="36" t="n"/>
      <c r="AT561" s="36" t="n"/>
      <c r="AU561" s="36" t="n"/>
      <c r="AV561" s="36" t="n"/>
      <c r="AW561" s="36" t="n"/>
      <c r="AX561" s="35" t="n"/>
    </row>
    <row r="562" ht="15" customHeight="1" s="452" thickBot="1">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c r="AA562" s="36" t="n"/>
      <c r="AB562" s="36" t="n"/>
      <c r="AC562" s="36" t="n"/>
      <c r="AD562" s="36" t="n"/>
      <c r="AE562" s="36" t="n"/>
      <c r="AF562" s="36" t="n"/>
      <c r="AG562" s="36" t="n"/>
      <c r="AH562" s="36" t="n"/>
      <c r="AI562" s="36" t="n"/>
      <c r="AJ562" s="36" t="n"/>
      <c r="AK562" s="36" t="n"/>
      <c r="AL562" s="36" t="n"/>
      <c r="AM562" s="36" t="n"/>
      <c r="AN562" s="36" t="n"/>
      <c r="AO562" s="36" t="n"/>
      <c r="AP562" s="36" t="n"/>
      <c r="AQ562" s="36" t="n"/>
      <c r="AR562" s="36" t="n"/>
      <c r="AS562" s="36" t="n"/>
      <c r="AT562" s="36" t="n"/>
      <c r="AU562" s="36" t="n"/>
      <c r="AV562" s="36" t="n"/>
      <c r="AW562" s="36" t="n"/>
      <c r="AX562" s="35" t="n"/>
    </row>
    <row r="563" ht="15" customHeight="1" s="452" thickBot="1">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c r="AA563" s="36" t="n"/>
      <c r="AB563" s="36" t="n"/>
      <c r="AC563" s="36" t="n"/>
      <c r="AD563" s="36" t="n"/>
      <c r="AE563" s="36" t="n"/>
      <c r="AF563" s="36" t="n"/>
      <c r="AG563" s="36" t="n"/>
      <c r="AH563" s="36" t="n"/>
      <c r="AI563" s="36" t="n"/>
      <c r="AJ563" s="36" t="n"/>
      <c r="AK563" s="36" t="n"/>
      <c r="AL563" s="36" t="n"/>
      <c r="AM563" s="36" t="n"/>
      <c r="AN563" s="36" t="n"/>
      <c r="AO563" s="36" t="n"/>
      <c r="AP563" s="36" t="n"/>
      <c r="AQ563" s="36" t="n"/>
      <c r="AR563" s="36" t="n"/>
      <c r="AS563" s="36" t="n"/>
      <c r="AT563" s="36" t="n"/>
      <c r="AU563" s="36" t="n"/>
      <c r="AV563" s="36" t="n"/>
      <c r="AW563" s="36" t="n"/>
      <c r="AX563" s="35" t="n"/>
    </row>
    <row r="564" ht="15" customHeight="1" s="452" thickBot="1">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c r="AA564" s="36" t="n"/>
      <c r="AB564" s="36" t="n"/>
      <c r="AC564" s="36" t="n"/>
      <c r="AD564" s="36" t="n"/>
      <c r="AE564" s="36" t="n"/>
      <c r="AF564" s="36" t="n"/>
      <c r="AG564" s="36" t="n"/>
      <c r="AH564" s="36" t="n"/>
      <c r="AI564" s="36" t="n"/>
      <c r="AJ564" s="36" t="n"/>
      <c r="AK564" s="36" t="n"/>
      <c r="AL564" s="36" t="n"/>
      <c r="AM564" s="36" t="n"/>
      <c r="AN564" s="36" t="n"/>
      <c r="AO564" s="36" t="n"/>
      <c r="AP564" s="36" t="n"/>
      <c r="AQ564" s="36" t="n"/>
      <c r="AR564" s="36" t="n"/>
      <c r="AS564" s="36" t="n"/>
      <c r="AT564" s="36" t="n"/>
      <c r="AU564" s="36" t="n"/>
      <c r="AV564" s="36" t="n"/>
      <c r="AW564" s="36" t="n"/>
      <c r="AX564" s="35" t="n"/>
    </row>
    <row r="565" ht="15" customHeight="1" s="452" thickBot="1">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c r="AA565" s="36" t="n"/>
      <c r="AB565" s="36" t="n"/>
      <c r="AC565" s="36" t="n"/>
      <c r="AD565" s="36" t="n"/>
      <c r="AE565" s="36" t="n"/>
      <c r="AF565" s="36" t="n"/>
      <c r="AG565" s="36" t="n"/>
      <c r="AH565" s="36" t="n"/>
      <c r="AI565" s="36" t="n"/>
      <c r="AJ565" s="36" t="n"/>
      <c r="AK565" s="36" t="n"/>
      <c r="AL565" s="36" t="n"/>
      <c r="AM565" s="36" t="n"/>
      <c r="AN565" s="36" t="n"/>
      <c r="AO565" s="36" t="n"/>
      <c r="AP565" s="36" t="n"/>
      <c r="AQ565" s="36" t="n"/>
      <c r="AR565" s="36" t="n"/>
      <c r="AS565" s="36" t="n"/>
      <c r="AT565" s="36" t="n"/>
      <c r="AU565" s="36" t="n"/>
      <c r="AV565" s="36" t="n"/>
      <c r="AW565" s="36" t="n"/>
      <c r="AX565" s="35" t="n"/>
    </row>
    <row r="566" ht="15" customHeight="1" s="452" thickBot="1">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c r="AA566" s="36" t="n"/>
      <c r="AB566" s="36" t="n"/>
      <c r="AC566" s="36" t="n"/>
      <c r="AD566" s="36" t="n"/>
      <c r="AE566" s="36" t="n"/>
      <c r="AF566" s="36" t="n"/>
      <c r="AG566" s="36" t="n"/>
      <c r="AH566" s="36" t="n"/>
      <c r="AI566" s="36" t="n"/>
      <c r="AJ566" s="36" t="n"/>
      <c r="AK566" s="36" t="n"/>
      <c r="AL566" s="36" t="n"/>
      <c r="AM566" s="36" t="n"/>
      <c r="AN566" s="36" t="n"/>
      <c r="AO566" s="36" t="n"/>
      <c r="AP566" s="36" t="n"/>
      <c r="AQ566" s="36" t="n"/>
      <c r="AR566" s="36" t="n"/>
      <c r="AS566" s="36" t="n"/>
      <c r="AT566" s="36" t="n"/>
      <c r="AU566" s="36" t="n"/>
      <c r="AV566" s="36" t="n"/>
      <c r="AW566" s="36" t="n"/>
      <c r="AX566" s="35" t="n"/>
    </row>
    <row r="567" ht="15" customHeight="1" s="452" thickBot="1">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c r="AA567" s="36" t="n"/>
      <c r="AB567" s="36" t="n"/>
      <c r="AC567" s="36" t="n"/>
      <c r="AD567" s="36" t="n"/>
      <c r="AE567" s="36" t="n"/>
      <c r="AF567" s="36" t="n"/>
      <c r="AG567" s="36" t="n"/>
      <c r="AH567" s="36" t="n"/>
      <c r="AI567" s="36" t="n"/>
      <c r="AJ567" s="36" t="n"/>
      <c r="AK567" s="36" t="n"/>
      <c r="AL567" s="36" t="n"/>
      <c r="AM567" s="36" t="n"/>
      <c r="AN567" s="36" t="n"/>
      <c r="AO567" s="36" t="n"/>
      <c r="AP567" s="36" t="n"/>
      <c r="AQ567" s="36" t="n"/>
      <c r="AR567" s="36" t="n"/>
      <c r="AS567" s="36" t="n"/>
      <c r="AT567" s="36" t="n"/>
      <c r="AU567" s="36" t="n"/>
      <c r="AV567" s="36" t="n"/>
      <c r="AW567" s="36" t="n"/>
      <c r="AX567" s="35" t="n"/>
    </row>
    <row r="568" ht="15" customHeight="1" s="452" thickBot="1">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c r="AA568" s="36" t="n"/>
      <c r="AB568" s="36" t="n"/>
      <c r="AC568" s="36" t="n"/>
      <c r="AD568" s="36" t="n"/>
      <c r="AE568" s="36" t="n"/>
      <c r="AF568" s="36" t="n"/>
      <c r="AG568" s="36" t="n"/>
      <c r="AH568" s="36" t="n"/>
      <c r="AI568" s="36" t="n"/>
      <c r="AJ568" s="36" t="n"/>
      <c r="AK568" s="36" t="n"/>
      <c r="AL568" s="36" t="n"/>
      <c r="AM568" s="36" t="n"/>
      <c r="AN568" s="36" t="n"/>
      <c r="AO568" s="36" t="n"/>
      <c r="AP568" s="36" t="n"/>
      <c r="AQ568" s="36" t="n"/>
      <c r="AR568" s="36" t="n"/>
      <c r="AS568" s="36" t="n"/>
      <c r="AT568" s="36" t="n"/>
      <c r="AU568" s="36" t="n"/>
      <c r="AV568" s="36" t="n"/>
      <c r="AW568" s="36" t="n"/>
      <c r="AX568" s="35" t="n"/>
    </row>
    <row r="569" ht="15" customHeight="1" s="452" thickBot="1">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c r="AA569" s="36" t="n"/>
      <c r="AB569" s="36" t="n"/>
      <c r="AC569" s="36" t="n"/>
      <c r="AD569" s="36" t="n"/>
      <c r="AE569" s="36" t="n"/>
      <c r="AF569" s="36" t="n"/>
      <c r="AG569" s="36" t="n"/>
      <c r="AH569" s="36" t="n"/>
      <c r="AI569" s="36" t="n"/>
      <c r="AJ569" s="36" t="n"/>
      <c r="AK569" s="36" t="n"/>
      <c r="AL569" s="36" t="n"/>
      <c r="AM569" s="36" t="n"/>
      <c r="AN569" s="36" t="n"/>
      <c r="AO569" s="36" t="n"/>
      <c r="AP569" s="36" t="n"/>
      <c r="AQ569" s="36" t="n"/>
      <c r="AR569" s="36" t="n"/>
      <c r="AS569" s="36" t="n"/>
      <c r="AT569" s="36" t="n"/>
      <c r="AU569" s="36" t="n"/>
      <c r="AV569" s="36" t="n"/>
      <c r="AW569" s="36" t="n"/>
      <c r="AX569" s="35" t="n"/>
    </row>
    <row r="570" ht="15" customHeight="1" s="452" thickBot="1">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c r="AA570" s="36" t="n"/>
      <c r="AB570" s="36" t="n"/>
      <c r="AC570" s="36" t="n"/>
      <c r="AD570" s="36" t="n"/>
      <c r="AE570" s="36" t="n"/>
      <c r="AF570" s="36" t="n"/>
      <c r="AG570" s="36" t="n"/>
      <c r="AH570" s="36" t="n"/>
      <c r="AI570" s="36" t="n"/>
      <c r="AJ570" s="36" t="n"/>
      <c r="AK570" s="36" t="n"/>
      <c r="AL570" s="36" t="n"/>
      <c r="AM570" s="36" t="n"/>
      <c r="AN570" s="36" t="n"/>
      <c r="AO570" s="36" t="n"/>
      <c r="AP570" s="36" t="n"/>
      <c r="AQ570" s="36" t="n"/>
      <c r="AR570" s="36" t="n"/>
      <c r="AS570" s="36" t="n"/>
      <c r="AT570" s="36" t="n"/>
      <c r="AU570" s="36" t="n"/>
      <c r="AV570" s="36" t="n"/>
      <c r="AW570" s="36" t="n"/>
      <c r="AX570" s="35" t="n"/>
    </row>
    <row r="571" ht="15" customHeight="1" s="452" thickBot="1">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c r="AA571" s="36" t="n"/>
      <c r="AB571" s="36" t="n"/>
      <c r="AC571" s="36" t="n"/>
      <c r="AD571" s="36" t="n"/>
      <c r="AE571" s="36" t="n"/>
      <c r="AF571" s="36" t="n"/>
      <c r="AG571" s="36" t="n"/>
      <c r="AH571" s="36" t="n"/>
      <c r="AI571" s="36" t="n"/>
      <c r="AJ571" s="36" t="n"/>
      <c r="AK571" s="36" t="n"/>
      <c r="AL571" s="36" t="n"/>
      <c r="AM571" s="36" t="n"/>
      <c r="AN571" s="36" t="n"/>
      <c r="AO571" s="36" t="n"/>
      <c r="AP571" s="36" t="n"/>
      <c r="AQ571" s="36" t="n"/>
      <c r="AR571" s="36" t="n"/>
      <c r="AS571" s="36" t="n"/>
      <c r="AT571" s="36" t="n"/>
      <c r="AU571" s="36" t="n"/>
      <c r="AV571" s="36" t="n"/>
      <c r="AW571" s="36" t="n"/>
      <c r="AX571" s="35" t="n"/>
    </row>
    <row r="572" ht="15" customHeight="1" s="452" thickBot="1">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c r="AA572" s="36" t="n"/>
      <c r="AB572" s="36" t="n"/>
      <c r="AC572" s="36" t="n"/>
      <c r="AD572" s="36" t="n"/>
      <c r="AE572" s="36" t="n"/>
      <c r="AF572" s="36" t="n"/>
      <c r="AG572" s="36" t="n"/>
      <c r="AH572" s="36" t="n"/>
      <c r="AI572" s="36" t="n"/>
      <c r="AJ572" s="36" t="n"/>
      <c r="AK572" s="36" t="n"/>
      <c r="AL572" s="36" t="n"/>
      <c r="AM572" s="36" t="n"/>
      <c r="AN572" s="36" t="n"/>
      <c r="AO572" s="36" t="n"/>
      <c r="AP572" s="36" t="n"/>
      <c r="AQ572" s="36" t="n"/>
      <c r="AR572" s="36" t="n"/>
      <c r="AS572" s="36" t="n"/>
      <c r="AT572" s="36" t="n"/>
      <c r="AU572" s="36" t="n"/>
      <c r="AV572" s="36" t="n"/>
      <c r="AW572" s="36" t="n"/>
      <c r="AX572" s="35" t="n"/>
    </row>
    <row r="573" ht="15" customHeight="1" s="452" thickBot="1">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c r="AA573" s="36" t="n"/>
      <c r="AB573" s="36" t="n"/>
      <c r="AC573" s="36" t="n"/>
      <c r="AD573" s="36" t="n"/>
      <c r="AE573" s="36" t="n"/>
      <c r="AF573" s="36" t="n"/>
      <c r="AG573" s="36" t="n"/>
      <c r="AH573" s="36" t="n"/>
      <c r="AI573" s="36" t="n"/>
      <c r="AJ573" s="36" t="n"/>
      <c r="AK573" s="36" t="n"/>
      <c r="AL573" s="36" t="n"/>
      <c r="AM573" s="36" t="n"/>
      <c r="AN573" s="36" t="n"/>
      <c r="AO573" s="36" t="n"/>
      <c r="AP573" s="36" t="n"/>
      <c r="AQ573" s="36" t="n"/>
      <c r="AR573" s="36" t="n"/>
      <c r="AS573" s="36" t="n"/>
      <c r="AT573" s="36" t="n"/>
      <c r="AU573" s="36" t="n"/>
      <c r="AV573" s="36" t="n"/>
      <c r="AW573" s="36" t="n"/>
      <c r="AX573" s="35" t="n"/>
    </row>
    <row r="574" ht="15" customHeight="1" s="452" thickBot="1">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c r="AA574" s="36" t="n"/>
      <c r="AB574" s="36" t="n"/>
      <c r="AC574" s="36" t="n"/>
      <c r="AD574" s="36" t="n"/>
      <c r="AE574" s="36" t="n"/>
      <c r="AF574" s="36" t="n"/>
      <c r="AG574" s="36" t="n"/>
      <c r="AH574" s="36" t="n"/>
      <c r="AI574" s="36" t="n"/>
      <c r="AJ574" s="36" t="n"/>
      <c r="AK574" s="36" t="n"/>
      <c r="AL574" s="36" t="n"/>
      <c r="AM574" s="36" t="n"/>
      <c r="AN574" s="36" t="n"/>
      <c r="AO574" s="36" t="n"/>
      <c r="AP574" s="36" t="n"/>
      <c r="AQ574" s="36" t="n"/>
      <c r="AR574" s="36" t="n"/>
      <c r="AS574" s="36" t="n"/>
      <c r="AT574" s="36" t="n"/>
      <c r="AU574" s="36" t="n"/>
      <c r="AV574" s="36" t="n"/>
      <c r="AW574" s="36" t="n"/>
      <c r="AX574" s="35" t="n"/>
    </row>
    <row r="575" ht="15" customHeight="1" s="452" thickBot="1">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c r="AA575" s="36" t="n"/>
      <c r="AB575" s="36" t="n"/>
      <c r="AC575" s="36" t="n"/>
      <c r="AD575" s="36" t="n"/>
      <c r="AE575" s="36" t="n"/>
      <c r="AF575" s="36" t="n"/>
      <c r="AG575" s="36" t="n"/>
      <c r="AH575" s="36" t="n"/>
      <c r="AI575" s="36" t="n"/>
      <c r="AJ575" s="36" t="n"/>
      <c r="AK575" s="36" t="n"/>
      <c r="AL575" s="36" t="n"/>
      <c r="AM575" s="36" t="n"/>
      <c r="AN575" s="36" t="n"/>
      <c r="AO575" s="36" t="n"/>
      <c r="AP575" s="36" t="n"/>
      <c r="AQ575" s="36" t="n"/>
      <c r="AR575" s="36" t="n"/>
      <c r="AS575" s="36" t="n"/>
      <c r="AT575" s="36" t="n"/>
      <c r="AU575" s="36" t="n"/>
      <c r="AV575" s="36" t="n"/>
      <c r="AW575" s="36" t="n"/>
      <c r="AX575" s="35" t="n"/>
    </row>
    <row r="576" ht="15" customHeight="1" s="452" thickBot="1">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c r="AA576" s="36" t="n"/>
      <c r="AB576" s="36" t="n"/>
      <c r="AC576" s="36" t="n"/>
      <c r="AD576" s="36" t="n"/>
      <c r="AE576" s="36" t="n"/>
      <c r="AF576" s="36" t="n"/>
      <c r="AG576" s="36" t="n"/>
      <c r="AH576" s="36" t="n"/>
      <c r="AI576" s="36" t="n"/>
      <c r="AJ576" s="36" t="n"/>
      <c r="AK576" s="36" t="n"/>
      <c r="AL576" s="36" t="n"/>
      <c r="AM576" s="36" t="n"/>
      <c r="AN576" s="36" t="n"/>
      <c r="AO576" s="36" t="n"/>
      <c r="AP576" s="36" t="n"/>
      <c r="AQ576" s="36" t="n"/>
      <c r="AR576" s="36" t="n"/>
      <c r="AS576" s="36" t="n"/>
      <c r="AT576" s="36" t="n"/>
      <c r="AU576" s="36" t="n"/>
      <c r="AV576" s="36" t="n"/>
      <c r="AW576" s="36" t="n"/>
      <c r="AX576" s="35" t="n"/>
    </row>
    <row r="577" ht="15" customHeight="1" s="452" thickBot="1">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c r="AA577" s="36" t="n"/>
      <c r="AB577" s="36" t="n"/>
      <c r="AC577" s="36" t="n"/>
      <c r="AD577" s="36" t="n"/>
      <c r="AE577" s="36" t="n"/>
      <c r="AF577" s="36" t="n"/>
      <c r="AG577" s="36" t="n"/>
      <c r="AH577" s="36" t="n"/>
      <c r="AI577" s="36" t="n"/>
      <c r="AJ577" s="36" t="n"/>
      <c r="AK577" s="36" t="n"/>
      <c r="AL577" s="36" t="n"/>
      <c r="AM577" s="36" t="n"/>
      <c r="AN577" s="36" t="n"/>
      <c r="AO577" s="36" t="n"/>
      <c r="AP577" s="36" t="n"/>
      <c r="AQ577" s="36" t="n"/>
      <c r="AR577" s="36" t="n"/>
      <c r="AS577" s="36" t="n"/>
      <c r="AT577" s="36" t="n"/>
      <c r="AU577" s="36" t="n"/>
      <c r="AV577" s="36" t="n"/>
      <c r="AW577" s="36" t="n"/>
      <c r="AX577" s="35" t="n"/>
    </row>
    <row r="578" ht="15" customHeight="1" s="452" thickBot="1">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c r="AA578" s="36" t="n"/>
      <c r="AB578" s="36" t="n"/>
      <c r="AC578" s="36" t="n"/>
      <c r="AD578" s="36" t="n"/>
      <c r="AE578" s="36" t="n"/>
      <c r="AF578" s="36" t="n"/>
      <c r="AG578" s="36" t="n"/>
      <c r="AH578" s="36" t="n"/>
      <c r="AI578" s="36" t="n"/>
      <c r="AJ578" s="36" t="n"/>
      <c r="AK578" s="36" t="n"/>
      <c r="AL578" s="36" t="n"/>
      <c r="AM578" s="36" t="n"/>
      <c r="AN578" s="36" t="n"/>
      <c r="AO578" s="36" t="n"/>
      <c r="AP578" s="36" t="n"/>
      <c r="AQ578" s="36" t="n"/>
      <c r="AR578" s="36" t="n"/>
      <c r="AS578" s="36" t="n"/>
      <c r="AT578" s="36" t="n"/>
      <c r="AU578" s="36" t="n"/>
      <c r="AV578" s="36" t="n"/>
      <c r="AW578" s="36" t="n"/>
      <c r="AX578" s="35" t="n"/>
    </row>
    <row r="579" ht="15" customHeight="1" s="452" thickBot="1">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c r="AA579" s="36" t="n"/>
      <c r="AB579" s="36" t="n"/>
      <c r="AC579" s="36" t="n"/>
      <c r="AD579" s="36" t="n"/>
      <c r="AE579" s="36" t="n"/>
      <c r="AF579" s="36" t="n"/>
      <c r="AG579" s="36" t="n"/>
      <c r="AH579" s="36" t="n"/>
      <c r="AI579" s="36" t="n"/>
      <c r="AJ579" s="36" t="n"/>
      <c r="AK579" s="36" t="n"/>
      <c r="AL579" s="36" t="n"/>
      <c r="AM579" s="36" t="n"/>
      <c r="AN579" s="36" t="n"/>
      <c r="AO579" s="36" t="n"/>
      <c r="AP579" s="36" t="n"/>
      <c r="AQ579" s="36" t="n"/>
      <c r="AR579" s="36" t="n"/>
      <c r="AS579" s="36" t="n"/>
      <c r="AT579" s="36" t="n"/>
      <c r="AU579" s="36" t="n"/>
      <c r="AV579" s="36" t="n"/>
      <c r="AW579" s="36" t="n"/>
      <c r="AX579" s="35" t="n"/>
    </row>
    <row r="580" ht="15" customHeight="1" s="452" thickBot="1">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c r="AA580" s="36" t="n"/>
      <c r="AB580" s="36" t="n"/>
      <c r="AC580" s="36" t="n"/>
      <c r="AD580" s="36" t="n"/>
      <c r="AE580" s="36" t="n"/>
      <c r="AF580" s="36" t="n"/>
      <c r="AG580" s="36" t="n"/>
      <c r="AH580" s="36" t="n"/>
      <c r="AI580" s="36" t="n"/>
      <c r="AJ580" s="36" t="n"/>
      <c r="AK580" s="36" t="n"/>
      <c r="AL580" s="36" t="n"/>
      <c r="AM580" s="36" t="n"/>
      <c r="AN580" s="36" t="n"/>
      <c r="AO580" s="36" t="n"/>
      <c r="AP580" s="36" t="n"/>
      <c r="AQ580" s="36" t="n"/>
      <c r="AR580" s="36" t="n"/>
      <c r="AS580" s="36" t="n"/>
      <c r="AT580" s="36" t="n"/>
      <c r="AU580" s="36" t="n"/>
      <c r="AV580" s="36" t="n"/>
      <c r="AW580" s="36" t="n"/>
      <c r="AX580" s="35" t="n"/>
    </row>
    <row r="581" ht="15" customHeight="1" s="452" thickBot="1">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c r="AA581" s="36" t="n"/>
      <c r="AB581" s="36" t="n"/>
      <c r="AC581" s="36" t="n"/>
      <c r="AD581" s="36" t="n"/>
      <c r="AE581" s="36" t="n"/>
      <c r="AF581" s="36" t="n"/>
      <c r="AG581" s="36" t="n"/>
      <c r="AH581" s="36" t="n"/>
      <c r="AI581" s="36" t="n"/>
      <c r="AJ581" s="36" t="n"/>
      <c r="AK581" s="36" t="n"/>
      <c r="AL581" s="36" t="n"/>
      <c r="AM581" s="36" t="n"/>
      <c r="AN581" s="36" t="n"/>
      <c r="AO581" s="36" t="n"/>
      <c r="AP581" s="36" t="n"/>
      <c r="AQ581" s="36" t="n"/>
      <c r="AR581" s="36" t="n"/>
      <c r="AS581" s="36" t="n"/>
      <c r="AT581" s="36" t="n"/>
      <c r="AU581" s="36" t="n"/>
      <c r="AV581" s="36" t="n"/>
      <c r="AW581" s="36" t="n"/>
      <c r="AX581" s="35" t="n"/>
    </row>
    <row r="582" ht="15" customHeight="1" s="452" thickBot="1">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c r="AA582" s="36" t="n"/>
      <c r="AB582" s="36" t="n"/>
      <c r="AC582" s="36" t="n"/>
      <c r="AD582" s="36" t="n"/>
      <c r="AE582" s="36" t="n"/>
      <c r="AF582" s="36" t="n"/>
      <c r="AG582" s="36" t="n"/>
      <c r="AH582" s="36" t="n"/>
      <c r="AI582" s="36" t="n"/>
      <c r="AJ582" s="36" t="n"/>
      <c r="AK582" s="36" t="n"/>
      <c r="AL582" s="36" t="n"/>
      <c r="AM582" s="36" t="n"/>
      <c r="AN582" s="36" t="n"/>
      <c r="AO582" s="36" t="n"/>
      <c r="AP582" s="36" t="n"/>
      <c r="AQ582" s="36" t="n"/>
      <c r="AR582" s="36" t="n"/>
      <c r="AS582" s="36" t="n"/>
      <c r="AT582" s="36" t="n"/>
      <c r="AU582" s="36" t="n"/>
      <c r="AV582" s="36" t="n"/>
      <c r="AW582" s="36" t="n"/>
      <c r="AX582" s="35" t="n"/>
    </row>
    <row r="583" ht="15" customHeight="1" s="452" thickBot="1">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c r="AA583" s="36" t="n"/>
      <c r="AB583" s="36" t="n"/>
      <c r="AC583" s="36" t="n"/>
      <c r="AD583" s="36" t="n"/>
      <c r="AE583" s="36" t="n"/>
      <c r="AF583" s="36" t="n"/>
      <c r="AG583" s="36" t="n"/>
      <c r="AH583" s="36" t="n"/>
      <c r="AI583" s="36" t="n"/>
      <c r="AJ583" s="36" t="n"/>
      <c r="AK583" s="36" t="n"/>
      <c r="AL583" s="36" t="n"/>
      <c r="AM583" s="36" t="n"/>
      <c r="AN583" s="36" t="n"/>
      <c r="AO583" s="36" t="n"/>
      <c r="AP583" s="36" t="n"/>
      <c r="AQ583" s="36" t="n"/>
      <c r="AR583" s="36" t="n"/>
      <c r="AS583" s="36" t="n"/>
      <c r="AT583" s="36" t="n"/>
      <c r="AU583" s="36" t="n"/>
      <c r="AV583" s="36" t="n"/>
      <c r="AW583" s="36" t="n"/>
      <c r="AX583" s="35" t="n"/>
    </row>
    <row r="584" ht="15" customHeight="1" s="452" thickBot="1">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c r="AA584" s="36" t="n"/>
      <c r="AB584" s="36" t="n"/>
      <c r="AC584" s="36" t="n"/>
      <c r="AD584" s="36" t="n"/>
      <c r="AE584" s="36" t="n"/>
      <c r="AF584" s="36" t="n"/>
      <c r="AG584" s="36" t="n"/>
      <c r="AH584" s="36" t="n"/>
      <c r="AI584" s="36" t="n"/>
      <c r="AJ584" s="36" t="n"/>
      <c r="AK584" s="36" t="n"/>
      <c r="AL584" s="36" t="n"/>
      <c r="AM584" s="36" t="n"/>
      <c r="AN584" s="36" t="n"/>
      <c r="AO584" s="36" t="n"/>
      <c r="AP584" s="36" t="n"/>
      <c r="AQ584" s="36" t="n"/>
      <c r="AR584" s="36" t="n"/>
      <c r="AS584" s="36" t="n"/>
      <c r="AT584" s="36" t="n"/>
      <c r="AU584" s="36" t="n"/>
      <c r="AV584" s="36" t="n"/>
      <c r="AW584" s="36" t="n"/>
      <c r="AX584" s="35" t="n"/>
    </row>
    <row r="585" ht="15" customHeight="1" s="452" thickBot="1">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c r="AA585" s="36" t="n"/>
      <c r="AB585" s="36" t="n"/>
      <c r="AC585" s="36" t="n"/>
      <c r="AD585" s="36" t="n"/>
      <c r="AE585" s="36" t="n"/>
      <c r="AF585" s="36" t="n"/>
      <c r="AG585" s="36" t="n"/>
      <c r="AH585" s="36" t="n"/>
      <c r="AI585" s="36" t="n"/>
      <c r="AJ585" s="36" t="n"/>
      <c r="AK585" s="36" t="n"/>
      <c r="AL585" s="36" t="n"/>
      <c r="AM585" s="36" t="n"/>
      <c r="AN585" s="36" t="n"/>
      <c r="AO585" s="36" t="n"/>
      <c r="AP585" s="36" t="n"/>
      <c r="AQ585" s="36" t="n"/>
      <c r="AR585" s="36" t="n"/>
      <c r="AS585" s="36" t="n"/>
      <c r="AT585" s="36" t="n"/>
      <c r="AU585" s="36" t="n"/>
      <c r="AV585" s="36" t="n"/>
      <c r="AW585" s="36" t="n"/>
      <c r="AX585" s="35" t="n"/>
    </row>
    <row r="586" ht="15" customHeight="1" s="452" thickBot="1">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c r="AA586" s="36" t="n"/>
      <c r="AB586" s="36" t="n"/>
      <c r="AC586" s="36" t="n"/>
      <c r="AD586" s="36" t="n"/>
      <c r="AE586" s="36" t="n"/>
      <c r="AF586" s="36" t="n"/>
      <c r="AG586" s="36" t="n"/>
      <c r="AH586" s="36" t="n"/>
      <c r="AI586" s="36" t="n"/>
      <c r="AJ586" s="36" t="n"/>
      <c r="AK586" s="36" t="n"/>
      <c r="AL586" s="36" t="n"/>
      <c r="AM586" s="36" t="n"/>
      <c r="AN586" s="36" t="n"/>
      <c r="AO586" s="36" t="n"/>
      <c r="AP586" s="36" t="n"/>
      <c r="AQ586" s="36" t="n"/>
      <c r="AR586" s="36" t="n"/>
      <c r="AS586" s="36" t="n"/>
      <c r="AT586" s="36" t="n"/>
      <c r="AU586" s="36" t="n"/>
      <c r="AV586" s="36" t="n"/>
      <c r="AW586" s="36" t="n"/>
      <c r="AX586" s="35" t="n"/>
    </row>
    <row r="587" ht="15" customHeight="1" s="452" thickBot="1">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c r="AA587" s="36" t="n"/>
      <c r="AB587" s="36" t="n"/>
      <c r="AC587" s="36" t="n"/>
      <c r="AD587" s="36" t="n"/>
      <c r="AE587" s="36" t="n"/>
      <c r="AF587" s="36" t="n"/>
      <c r="AG587" s="36" t="n"/>
      <c r="AH587" s="36" t="n"/>
      <c r="AI587" s="36" t="n"/>
      <c r="AJ587" s="36" t="n"/>
      <c r="AK587" s="36" t="n"/>
      <c r="AL587" s="36" t="n"/>
      <c r="AM587" s="36" t="n"/>
      <c r="AN587" s="36" t="n"/>
      <c r="AO587" s="36" t="n"/>
      <c r="AP587" s="36" t="n"/>
      <c r="AQ587" s="36" t="n"/>
      <c r="AR587" s="36" t="n"/>
      <c r="AS587" s="36" t="n"/>
      <c r="AT587" s="36" t="n"/>
      <c r="AU587" s="36" t="n"/>
      <c r="AV587" s="36" t="n"/>
      <c r="AW587" s="36" t="n"/>
      <c r="AX587" s="35" t="n"/>
    </row>
    <row r="588" ht="15" customHeight="1" s="452" thickBot="1">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c r="AA588" s="36" t="n"/>
      <c r="AB588" s="36" t="n"/>
      <c r="AC588" s="36" t="n"/>
      <c r="AD588" s="36" t="n"/>
      <c r="AE588" s="36" t="n"/>
      <c r="AF588" s="36" t="n"/>
      <c r="AG588" s="36" t="n"/>
      <c r="AH588" s="36" t="n"/>
      <c r="AI588" s="36" t="n"/>
      <c r="AJ588" s="36" t="n"/>
      <c r="AK588" s="36" t="n"/>
      <c r="AL588" s="36" t="n"/>
      <c r="AM588" s="36" t="n"/>
      <c r="AN588" s="36" t="n"/>
      <c r="AO588" s="36" t="n"/>
      <c r="AP588" s="36" t="n"/>
      <c r="AQ588" s="36" t="n"/>
      <c r="AR588" s="36" t="n"/>
      <c r="AS588" s="36" t="n"/>
      <c r="AT588" s="36" t="n"/>
      <c r="AU588" s="36" t="n"/>
      <c r="AV588" s="36" t="n"/>
      <c r="AW588" s="36" t="n"/>
      <c r="AX588" s="35" t="n"/>
    </row>
    <row r="589" ht="15" customHeight="1" s="452" thickBot="1">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c r="AA589" s="36" t="n"/>
      <c r="AB589" s="36" t="n"/>
      <c r="AC589" s="36" t="n"/>
      <c r="AD589" s="36" t="n"/>
      <c r="AE589" s="36" t="n"/>
      <c r="AF589" s="36" t="n"/>
      <c r="AG589" s="36" t="n"/>
      <c r="AH589" s="36" t="n"/>
      <c r="AI589" s="36" t="n"/>
      <c r="AJ589" s="36" t="n"/>
      <c r="AK589" s="36" t="n"/>
      <c r="AL589" s="36" t="n"/>
      <c r="AM589" s="36" t="n"/>
      <c r="AN589" s="36" t="n"/>
      <c r="AO589" s="36" t="n"/>
      <c r="AP589" s="36" t="n"/>
      <c r="AQ589" s="36" t="n"/>
      <c r="AR589" s="36" t="n"/>
      <c r="AS589" s="36" t="n"/>
      <c r="AT589" s="36" t="n"/>
      <c r="AU589" s="36" t="n"/>
      <c r="AV589" s="36" t="n"/>
      <c r="AW589" s="36" t="n"/>
      <c r="AX589" s="35" t="n"/>
    </row>
    <row r="590" ht="15" customHeight="1" s="452" thickBot="1">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c r="AA590" s="36" t="n"/>
      <c r="AB590" s="36" t="n"/>
      <c r="AC590" s="36" t="n"/>
      <c r="AD590" s="36" t="n"/>
      <c r="AE590" s="36" t="n"/>
      <c r="AF590" s="36" t="n"/>
      <c r="AG590" s="36" t="n"/>
      <c r="AH590" s="36" t="n"/>
      <c r="AI590" s="36" t="n"/>
      <c r="AJ590" s="36" t="n"/>
      <c r="AK590" s="36" t="n"/>
      <c r="AL590" s="36" t="n"/>
      <c r="AM590" s="36" t="n"/>
      <c r="AN590" s="36" t="n"/>
      <c r="AO590" s="36" t="n"/>
      <c r="AP590" s="36" t="n"/>
      <c r="AQ590" s="36" t="n"/>
      <c r="AR590" s="36" t="n"/>
      <c r="AS590" s="36" t="n"/>
      <c r="AT590" s="36" t="n"/>
      <c r="AU590" s="36" t="n"/>
      <c r="AV590" s="36" t="n"/>
      <c r="AW590" s="36" t="n"/>
      <c r="AX590" s="35" t="n"/>
    </row>
    <row r="591" ht="15" customHeight="1" s="452" thickBot="1">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c r="AA591" s="36" t="n"/>
      <c r="AB591" s="36" t="n"/>
      <c r="AC591" s="36" t="n"/>
      <c r="AD591" s="36" t="n"/>
      <c r="AE591" s="36" t="n"/>
      <c r="AF591" s="36" t="n"/>
      <c r="AG591" s="36" t="n"/>
      <c r="AH591" s="36" t="n"/>
      <c r="AI591" s="36" t="n"/>
      <c r="AJ591" s="36" t="n"/>
      <c r="AK591" s="36" t="n"/>
      <c r="AL591" s="36" t="n"/>
      <c r="AM591" s="36" t="n"/>
      <c r="AN591" s="36" t="n"/>
      <c r="AO591" s="36" t="n"/>
      <c r="AP591" s="36" t="n"/>
      <c r="AQ591" s="36" t="n"/>
      <c r="AR591" s="36" t="n"/>
      <c r="AS591" s="36" t="n"/>
      <c r="AT591" s="36" t="n"/>
      <c r="AU591" s="36" t="n"/>
      <c r="AV591" s="36" t="n"/>
      <c r="AW591" s="36" t="n"/>
      <c r="AX591" s="35" t="n"/>
    </row>
    <row r="592" ht="15" customHeight="1" s="452" thickBot="1">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c r="AA592" s="36" t="n"/>
      <c r="AB592" s="36" t="n"/>
      <c r="AC592" s="36" t="n"/>
      <c r="AD592" s="36" t="n"/>
      <c r="AE592" s="36" t="n"/>
      <c r="AF592" s="36" t="n"/>
      <c r="AG592" s="36" t="n"/>
      <c r="AH592" s="36" t="n"/>
      <c r="AI592" s="36" t="n"/>
      <c r="AJ592" s="36" t="n"/>
      <c r="AK592" s="36" t="n"/>
      <c r="AL592" s="36" t="n"/>
      <c r="AM592" s="36" t="n"/>
      <c r="AN592" s="36" t="n"/>
      <c r="AO592" s="36" t="n"/>
      <c r="AP592" s="36" t="n"/>
      <c r="AQ592" s="36" t="n"/>
      <c r="AR592" s="36" t="n"/>
      <c r="AS592" s="36" t="n"/>
      <c r="AT592" s="36" t="n"/>
      <c r="AU592" s="36" t="n"/>
      <c r="AV592" s="36" t="n"/>
      <c r="AW592" s="36" t="n"/>
      <c r="AX592" s="35" t="n"/>
    </row>
    <row r="593" ht="15" customHeight="1" s="452" thickBot="1">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c r="AA593" s="36" t="n"/>
      <c r="AB593" s="36" t="n"/>
      <c r="AC593" s="36" t="n"/>
      <c r="AD593" s="36" t="n"/>
      <c r="AE593" s="36" t="n"/>
      <c r="AF593" s="36" t="n"/>
      <c r="AG593" s="36" t="n"/>
      <c r="AH593" s="36" t="n"/>
      <c r="AI593" s="36" t="n"/>
      <c r="AJ593" s="36" t="n"/>
      <c r="AK593" s="36" t="n"/>
      <c r="AL593" s="36" t="n"/>
      <c r="AM593" s="36" t="n"/>
      <c r="AN593" s="36" t="n"/>
      <c r="AO593" s="36" t="n"/>
      <c r="AP593" s="36" t="n"/>
      <c r="AQ593" s="36" t="n"/>
      <c r="AR593" s="36" t="n"/>
      <c r="AS593" s="36" t="n"/>
      <c r="AT593" s="36" t="n"/>
      <c r="AU593" s="36" t="n"/>
      <c r="AV593" s="36" t="n"/>
      <c r="AW593" s="36" t="n"/>
      <c r="AX593" s="35" t="n"/>
    </row>
    <row r="594" ht="15" customHeight="1" s="452" thickBot="1">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c r="AA594" s="36" t="n"/>
      <c r="AB594" s="36" t="n"/>
      <c r="AC594" s="36" t="n"/>
      <c r="AD594" s="36" t="n"/>
      <c r="AE594" s="36" t="n"/>
      <c r="AF594" s="36" t="n"/>
      <c r="AG594" s="36" t="n"/>
      <c r="AH594" s="36" t="n"/>
      <c r="AI594" s="36" t="n"/>
      <c r="AJ594" s="36" t="n"/>
      <c r="AK594" s="36" t="n"/>
      <c r="AL594" s="36" t="n"/>
      <c r="AM594" s="36" t="n"/>
      <c r="AN594" s="36" t="n"/>
      <c r="AO594" s="36" t="n"/>
      <c r="AP594" s="36" t="n"/>
      <c r="AQ594" s="36" t="n"/>
      <c r="AR594" s="36" t="n"/>
      <c r="AS594" s="36" t="n"/>
      <c r="AT594" s="36" t="n"/>
      <c r="AU594" s="36" t="n"/>
      <c r="AV594" s="36" t="n"/>
      <c r="AW594" s="36" t="n"/>
      <c r="AX594" s="35" t="n"/>
    </row>
    <row r="595" ht="15" customHeight="1" s="452" thickBot="1">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c r="AA595" s="36" t="n"/>
      <c r="AB595" s="36" t="n"/>
      <c r="AC595" s="36" t="n"/>
      <c r="AD595" s="36" t="n"/>
      <c r="AE595" s="36" t="n"/>
      <c r="AF595" s="36" t="n"/>
      <c r="AG595" s="36" t="n"/>
      <c r="AH595" s="36" t="n"/>
      <c r="AI595" s="36" t="n"/>
      <c r="AJ595" s="36" t="n"/>
      <c r="AK595" s="36" t="n"/>
      <c r="AL595" s="36" t="n"/>
      <c r="AM595" s="36" t="n"/>
      <c r="AN595" s="36" t="n"/>
      <c r="AO595" s="36" t="n"/>
      <c r="AP595" s="36" t="n"/>
      <c r="AQ595" s="36" t="n"/>
      <c r="AR595" s="36" t="n"/>
      <c r="AS595" s="36" t="n"/>
      <c r="AT595" s="36" t="n"/>
      <c r="AU595" s="36" t="n"/>
      <c r="AV595" s="36" t="n"/>
      <c r="AW595" s="36" t="n"/>
      <c r="AX595" s="35" t="n"/>
    </row>
    <row r="596" ht="15" customHeight="1" s="452" thickBot="1">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c r="AA596" s="36" t="n"/>
      <c r="AB596" s="36" t="n"/>
      <c r="AC596" s="36" t="n"/>
      <c r="AD596" s="36" t="n"/>
      <c r="AE596" s="36" t="n"/>
      <c r="AF596" s="36" t="n"/>
      <c r="AG596" s="36" t="n"/>
      <c r="AH596" s="36" t="n"/>
      <c r="AI596" s="36" t="n"/>
      <c r="AJ596" s="36" t="n"/>
      <c r="AK596" s="36" t="n"/>
      <c r="AL596" s="36" t="n"/>
      <c r="AM596" s="36" t="n"/>
      <c r="AN596" s="36" t="n"/>
      <c r="AO596" s="36" t="n"/>
      <c r="AP596" s="36" t="n"/>
      <c r="AQ596" s="36" t="n"/>
      <c r="AR596" s="36" t="n"/>
      <c r="AS596" s="36" t="n"/>
      <c r="AT596" s="36" t="n"/>
      <c r="AU596" s="36" t="n"/>
      <c r="AV596" s="36" t="n"/>
      <c r="AW596" s="36" t="n"/>
      <c r="AX596" s="35" t="n"/>
    </row>
    <row r="597" ht="15" customHeight="1" s="452" thickBot="1">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c r="AA597" s="36" t="n"/>
      <c r="AB597" s="36" t="n"/>
      <c r="AC597" s="36" t="n"/>
      <c r="AD597" s="36" t="n"/>
      <c r="AE597" s="36" t="n"/>
      <c r="AF597" s="36" t="n"/>
      <c r="AG597" s="36" t="n"/>
      <c r="AH597" s="36" t="n"/>
      <c r="AI597" s="36" t="n"/>
      <c r="AJ597" s="36" t="n"/>
      <c r="AK597" s="36" t="n"/>
      <c r="AL597" s="36" t="n"/>
      <c r="AM597" s="36" t="n"/>
      <c r="AN597" s="36" t="n"/>
      <c r="AO597" s="36" t="n"/>
      <c r="AP597" s="36" t="n"/>
      <c r="AQ597" s="36" t="n"/>
      <c r="AR597" s="36" t="n"/>
      <c r="AS597" s="36" t="n"/>
      <c r="AT597" s="36" t="n"/>
      <c r="AU597" s="36" t="n"/>
      <c r="AV597" s="36" t="n"/>
      <c r="AW597" s="36" t="n"/>
      <c r="AX597" s="35" t="n"/>
    </row>
    <row r="598" ht="15" customHeight="1" s="452" thickBot="1">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c r="AA598" s="36" t="n"/>
      <c r="AB598" s="36" t="n"/>
      <c r="AC598" s="36" t="n"/>
      <c r="AD598" s="36" t="n"/>
      <c r="AE598" s="36" t="n"/>
      <c r="AF598" s="36" t="n"/>
      <c r="AG598" s="36" t="n"/>
      <c r="AH598" s="36" t="n"/>
      <c r="AI598" s="36" t="n"/>
      <c r="AJ598" s="36" t="n"/>
      <c r="AK598" s="36" t="n"/>
      <c r="AL598" s="36" t="n"/>
      <c r="AM598" s="36" t="n"/>
      <c r="AN598" s="36" t="n"/>
      <c r="AO598" s="36" t="n"/>
      <c r="AP598" s="36" t="n"/>
      <c r="AQ598" s="36" t="n"/>
      <c r="AR598" s="36" t="n"/>
      <c r="AS598" s="36" t="n"/>
      <c r="AT598" s="36" t="n"/>
      <c r="AU598" s="36" t="n"/>
      <c r="AV598" s="36" t="n"/>
      <c r="AW598" s="36" t="n"/>
      <c r="AX598" s="35" t="n"/>
    </row>
    <row r="599" ht="15" customHeight="1" s="452" thickBot="1">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c r="AA599" s="36" t="n"/>
      <c r="AB599" s="36" t="n"/>
      <c r="AC599" s="36" t="n"/>
      <c r="AD599" s="36" t="n"/>
      <c r="AE599" s="36" t="n"/>
      <c r="AF599" s="36" t="n"/>
      <c r="AG599" s="36" t="n"/>
      <c r="AH599" s="36" t="n"/>
      <c r="AI599" s="36" t="n"/>
      <c r="AJ599" s="36" t="n"/>
      <c r="AK599" s="36" t="n"/>
      <c r="AL599" s="36" t="n"/>
      <c r="AM599" s="36" t="n"/>
      <c r="AN599" s="36" t="n"/>
      <c r="AO599" s="36" t="n"/>
      <c r="AP599" s="36" t="n"/>
      <c r="AQ599" s="36" t="n"/>
      <c r="AR599" s="36" t="n"/>
      <c r="AS599" s="36" t="n"/>
      <c r="AT599" s="36" t="n"/>
      <c r="AU599" s="36" t="n"/>
      <c r="AV599" s="36" t="n"/>
      <c r="AW599" s="36" t="n"/>
      <c r="AX599" s="35" t="n"/>
    </row>
    <row r="600" ht="15" customHeight="1" s="452" thickBot="1">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c r="AA600" s="36" t="n"/>
      <c r="AB600" s="36" t="n"/>
      <c r="AC600" s="36" t="n"/>
      <c r="AD600" s="36" t="n"/>
      <c r="AE600" s="36" t="n"/>
      <c r="AF600" s="36" t="n"/>
      <c r="AG600" s="36" t="n"/>
      <c r="AH600" s="36" t="n"/>
      <c r="AI600" s="36" t="n"/>
      <c r="AJ600" s="36" t="n"/>
      <c r="AK600" s="36" t="n"/>
      <c r="AL600" s="36" t="n"/>
      <c r="AM600" s="36" t="n"/>
      <c r="AN600" s="36" t="n"/>
      <c r="AO600" s="36" t="n"/>
      <c r="AP600" s="36" t="n"/>
      <c r="AQ600" s="36" t="n"/>
      <c r="AR600" s="36" t="n"/>
      <c r="AS600" s="36" t="n"/>
      <c r="AT600" s="36" t="n"/>
      <c r="AU600" s="36" t="n"/>
      <c r="AV600" s="36" t="n"/>
      <c r="AW600" s="36" t="n"/>
      <c r="AX600" s="35" t="n"/>
    </row>
    <row r="601" ht="15" customHeight="1" s="452" thickBot="1">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c r="AA601" s="36" t="n"/>
      <c r="AB601" s="36" t="n"/>
      <c r="AC601" s="36" t="n"/>
      <c r="AD601" s="36" t="n"/>
      <c r="AE601" s="36" t="n"/>
      <c r="AF601" s="36" t="n"/>
      <c r="AG601" s="36" t="n"/>
      <c r="AH601" s="36" t="n"/>
      <c r="AI601" s="36" t="n"/>
      <c r="AJ601" s="36" t="n"/>
      <c r="AK601" s="36" t="n"/>
      <c r="AL601" s="36" t="n"/>
      <c r="AM601" s="36" t="n"/>
      <c r="AN601" s="36" t="n"/>
      <c r="AO601" s="36" t="n"/>
      <c r="AP601" s="36" t="n"/>
      <c r="AQ601" s="36" t="n"/>
      <c r="AR601" s="36" t="n"/>
      <c r="AS601" s="36" t="n"/>
      <c r="AT601" s="36" t="n"/>
      <c r="AU601" s="36" t="n"/>
      <c r="AV601" s="36" t="n"/>
      <c r="AW601" s="36" t="n"/>
      <c r="AX601" s="35" t="n"/>
    </row>
    <row r="602" ht="15" customHeight="1" s="452" thickBot="1">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c r="AA602" s="36" t="n"/>
      <c r="AB602" s="36" t="n"/>
      <c r="AC602" s="36" t="n"/>
      <c r="AD602" s="36" t="n"/>
      <c r="AE602" s="36" t="n"/>
      <c r="AF602" s="36" t="n"/>
      <c r="AG602" s="36" t="n"/>
      <c r="AH602" s="36" t="n"/>
      <c r="AI602" s="36" t="n"/>
      <c r="AJ602" s="36" t="n"/>
      <c r="AK602" s="36" t="n"/>
      <c r="AL602" s="36" t="n"/>
      <c r="AM602" s="36" t="n"/>
      <c r="AN602" s="36" t="n"/>
      <c r="AO602" s="36" t="n"/>
      <c r="AP602" s="36" t="n"/>
      <c r="AQ602" s="36" t="n"/>
      <c r="AR602" s="36" t="n"/>
      <c r="AS602" s="36" t="n"/>
      <c r="AT602" s="36" t="n"/>
      <c r="AU602" s="36" t="n"/>
      <c r="AV602" s="36" t="n"/>
      <c r="AW602" s="36" t="n"/>
      <c r="AX602" s="35" t="n"/>
    </row>
    <row r="603" ht="15" customHeight="1" s="452" thickBot="1">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c r="AA603" s="36" t="n"/>
      <c r="AB603" s="36" t="n"/>
      <c r="AC603" s="36" t="n"/>
      <c r="AD603" s="36" t="n"/>
      <c r="AE603" s="36" t="n"/>
      <c r="AF603" s="36" t="n"/>
      <c r="AG603" s="36" t="n"/>
      <c r="AH603" s="36" t="n"/>
      <c r="AI603" s="36" t="n"/>
      <c r="AJ603" s="36" t="n"/>
      <c r="AK603" s="36" t="n"/>
      <c r="AL603" s="36" t="n"/>
      <c r="AM603" s="36" t="n"/>
      <c r="AN603" s="36" t="n"/>
      <c r="AO603" s="36" t="n"/>
      <c r="AP603" s="36" t="n"/>
      <c r="AQ603" s="36" t="n"/>
      <c r="AR603" s="36" t="n"/>
      <c r="AS603" s="36" t="n"/>
      <c r="AT603" s="36" t="n"/>
      <c r="AU603" s="36" t="n"/>
      <c r="AV603" s="36" t="n"/>
      <c r="AW603" s="36" t="n"/>
      <c r="AX603" s="35" t="n"/>
    </row>
    <row r="604" ht="15" customHeight="1" s="452" thickBot="1">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c r="AA604" s="36" t="n"/>
      <c r="AB604" s="36" t="n"/>
      <c r="AC604" s="36" t="n"/>
      <c r="AD604" s="36" t="n"/>
      <c r="AE604" s="36" t="n"/>
      <c r="AF604" s="36" t="n"/>
      <c r="AG604" s="36" t="n"/>
      <c r="AH604" s="36" t="n"/>
      <c r="AI604" s="36" t="n"/>
      <c r="AJ604" s="36" t="n"/>
      <c r="AK604" s="36" t="n"/>
      <c r="AL604" s="36" t="n"/>
      <c r="AM604" s="36" t="n"/>
      <c r="AN604" s="36" t="n"/>
      <c r="AO604" s="36" t="n"/>
      <c r="AP604" s="36" t="n"/>
      <c r="AQ604" s="36" t="n"/>
      <c r="AR604" s="36" t="n"/>
      <c r="AS604" s="36" t="n"/>
      <c r="AT604" s="36" t="n"/>
      <c r="AU604" s="36" t="n"/>
      <c r="AV604" s="36" t="n"/>
      <c r="AW604" s="36" t="n"/>
      <c r="AX604" s="35" t="n"/>
    </row>
    <row r="605" ht="15" customHeight="1" s="452" thickBot="1">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c r="AA605" s="36" t="n"/>
      <c r="AB605" s="36" t="n"/>
      <c r="AC605" s="36" t="n"/>
      <c r="AD605" s="36" t="n"/>
      <c r="AE605" s="36" t="n"/>
      <c r="AF605" s="36" t="n"/>
      <c r="AG605" s="36" t="n"/>
      <c r="AH605" s="36" t="n"/>
      <c r="AI605" s="36" t="n"/>
      <c r="AJ605" s="36" t="n"/>
      <c r="AK605" s="36" t="n"/>
      <c r="AL605" s="36" t="n"/>
      <c r="AM605" s="36" t="n"/>
      <c r="AN605" s="36" t="n"/>
      <c r="AO605" s="36" t="n"/>
      <c r="AP605" s="36" t="n"/>
      <c r="AQ605" s="36" t="n"/>
      <c r="AR605" s="36" t="n"/>
      <c r="AS605" s="36" t="n"/>
      <c r="AT605" s="36" t="n"/>
      <c r="AU605" s="36" t="n"/>
      <c r="AV605" s="36" t="n"/>
      <c r="AW605" s="36" t="n"/>
      <c r="AX605" s="35" t="n"/>
    </row>
    <row r="606" ht="15" customHeight="1" s="452" thickBot="1">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c r="AA606" s="36" t="n"/>
      <c r="AB606" s="36" t="n"/>
      <c r="AC606" s="36" t="n"/>
      <c r="AD606" s="36" t="n"/>
      <c r="AE606" s="36" t="n"/>
      <c r="AF606" s="36" t="n"/>
      <c r="AG606" s="36" t="n"/>
      <c r="AH606" s="36" t="n"/>
      <c r="AI606" s="36" t="n"/>
      <c r="AJ606" s="36" t="n"/>
      <c r="AK606" s="36" t="n"/>
      <c r="AL606" s="36" t="n"/>
      <c r="AM606" s="36" t="n"/>
      <c r="AN606" s="36" t="n"/>
      <c r="AO606" s="36" t="n"/>
      <c r="AP606" s="36" t="n"/>
      <c r="AQ606" s="36" t="n"/>
      <c r="AR606" s="36" t="n"/>
      <c r="AS606" s="36" t="n"/>
      <c r="AT606" s="36" t="n"/>
      <c r="AU606" s="36" t="n"/>
      <c r="AV606" s="36" t="n"/>
      <c r="AW606" s="36" t="n"/>
      <c r="AX606" s="35" t="n"/>
    </row>
    <row r="607" ht="15" customHeight="1" s="452" thickBot="1">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c r="AA607" s="36" t="n"/>
      <c r="AB607" s="36" t="n"/>
      <c r="AC607" s="36" t="n"/>
      <c r="AD607" s="36" t="n"/>
      <c r="AE607" s="36" t="n"/>
      <c r="AF607" s="36" t="n"/>
      <c r="AG607" s="36" t="n"/>
      <c r="AH607" s="36" t="n"/>
      <c r="AI607" s="36" t="n"/>
      <c r="AJ607" s="36" t="n"/>
      <c r="AK607" s="36" t="n"/>
      <c r="AL607" s="36" t="n"/>
      <c r="AM607" s="36" t="n"/>
      <c r="AN607" s="36" t="n"/>
      <c r="AO607" s="36" t="n"/>
      <c r="AP607" s="36" t="n"/>
      <c r="AQ607" s="36" t="n"/>
      <c r="AR607" s="36" t="n"/>
      <c r="AS607" s="36" t="n"/>
      <c r="AT607" s="36" t="n"/>
      <c r="AU607" s="36" t="n"/>
      <c r="AV607" s="36" t="n"/>
      <c r="AW607" s="36" t="n"/>
      <c r="AX607" s="35" t="n"/>
    </row>
    <row r="608" ht="15" customHeight="1" s="452" thickBot="1">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c r="AA608" s="36" t="n"/>
      <c r="AB608" s="36" t="n"/>
      <c r="AC608" s="36" t="n"/>
      <c r="AD608" s="36" t="n"/>
      <c r="AE608" s="36" t="n"/>
      <c r="AF608" s="36" t="n"/>
      <c r="AG608" s="36" t="n"/>
      <c r="AH608" s="36" t="n"/>
      <c r="AI608" s="36" t="n"/>
      <c r="AJ608" s="36" t="n"/>
      <c r="AK608" s="36" t="n"/>
      <c r="AL608" s="36" t="n"/>
      <c r="AM608" s="36" t="n"/>
      <c r="AN608" s="36" t="n"/>
      <c r="AO608" s="36" t="n"/>
      <c r="AP608" s="36" t="n"/>
      <c r="AQ608" s="36" t="n"/>
      <c r="AR608" s="36" t="n"/>
      <c r="AS608" s="36" t="n"/>
      <c r="AT608" s="36" t="n"/>
      <c r="AU608" s="36" t="n"/>
      <c r="AV608" s="36" t="n"/>
      <c r="AW608" s="36" t="n"/>
      <c r="AX608" s="35" t="n"/>
    </row>
    <row r="609" ht="15" customHeight="1" s="452" thickBot="1">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c r="AA609" s="36" t="n"/>
      <c r="AB609" s="36" t="n"/>
      <c r="AC609" s="36" t="n"/>
      <c r="AD609" s="36" t="n"/>
      <c r="AE609" s="36" t="n"/>
      <c r="AF609" s="36" t="n"/>
      <c r="AG609" s="36" t="n"/>
      <c r="AH609" s="36" t="n"/>
      <c r="AI609" s="36" t="n"/>
      <c r="AJ609" s="36" t="n"/>
      <c r="AK609" s="36" t="n"/>
      <c r="AL609" s="36" t="n"/>
      <c r="AM609" s="36" t="n"/>
      <c r="AN609" s="36" t="n"/>
      <c r="AO609" s="36" t="n"/>
      <c r="AP609" s="36" t="n"/>
      <c r="AQ609" s="36" t="n"/>
      <c r="AR609" s="36" t="n"/>
      <c r="AS609" s="36" t="n"/>
      <c r="AT609" s="36" t="n"/>
      <c r="AU609" s="36" t="n"/>
      <c r="AV609" s="36" t="n"/>
      <c r="AW609" s="36" t="n"/>
      <c r="AX609" s="35" t="n"/>
    </row>
    <row r="610" ht="15" customHeight="1" s="452" thickBot="1">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c r="AA610" s="36" t="n"/>
      <c r="AB610" s="36" t="n"/>
      <c r="AC610" s="36" t="n"/>
      <c r="AD610" s="36" t="n"/>
      <c r="AE610" s="36" t="n"/>
      <c r="AF610" s="36" t="n"/>
      <c r="AG610" s="36" t="n"/>
      <c r="AH610" s="36" t="n"/>
      <c r="AI610" s="36" t="n"/>
      <c r="AJ610" s="36" t="n"/>
      <c r="AK610" s="36" t="n"/>
      <c r="AL610" s="36" t="n"/>
      <c r="AM610" s="36" t="n"/>
      <c r="AN610" s="36" t="n"/>
      <c r="AO610" s="36" t="n"/>
      <c r="AP610" s="36" t="n"/>
      <c r="AQ610" s="36" t="n"/>
      <c r="AR610" s="36" t="n"/>
      <c r="AS610" s="36" t="n"/>
      <c r="AT610" s="36" t="n"/>
      <c r="AU610" s="36" t="n"/>
      <c r="AV610" s="36" t="n"/>
      <c r="AW610" s="36" t="n"/>
      <c r="AX610" s="35" t="n"/>
    </row>
    <row r="611" ht="15" customHeight="1" s="452" thickBot="1">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c r="AA611" s="36" t="n"/>
      <c r="AB611" s="36" t="n"/>
      <c r="AC611" s="36" t="n"/>
      <c r="AD611" s="36" t="n"/>
      <c r="AE611" s="36" t="n"/>
      <c r="AF611" s="36" t="n"/>
      <c r="AG611" s="36" t="n"/>
      <c r="AH611" s="36" t="n"/>
      <c r="AI611" s="36" t="n"/>
      <c r="AJ611" s="36" t="n"/>
      <c r="AK611" s="36" t="n"/>
      <c r="AL611" s="36" t="n"/>
      <c r="AM611" s="36" t="n"/>
      <c r="AN611" s="36" t="n"/>
      <c r="AO611" s="36" t="n"/>
      <c r="AP611" s="36" t="n"/>
      <c r="AQ611" s="36" t="n"/>
      <c r="AR611" s="36" t="n"/>
      <c r="AS611" s="36" t="n"/>
      <c r="AT611" s="36" t="n"/>
      <c r="AU611" s="36" t="n"/>
      <c r="AV611" s="36" t="n"/>
      <c r="AW611" s="36" t="n"/>
      <c r="AX611" s="35" t="n"/>
    </row>
    <row r="612" ht="15" customHeight="1" s="452" thickBot="1">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c r="AA612" s="36" t="n"/>
      <c r="AB612" s="36" t="n"/>
      <c r="AC612" s="36" t="n"/>
      <c r="AD612" s="36" t="n"/>
      <c r="AE612" s="36" t="n"/>
      <c r="AF612" s="36" t="n"/>
      <c r="AG612" s="36" t="n"/>
      <c r="AH612" s="36" t="n"/>
      <c r="AI612" s="36" t="n"/>
      <c r="AJ612" s="36" t="n"/>
      <c r="AK612" s="36" t="n"/>
      <c r="AL612" s="36" t="n"/>
      <c r="AM612" s="36" t="n"/>
      <c r="AN612" s="36" t="n"/>
      <c r="AO612" s="36" t="n"/>
      <c r="AP612" s="36" t="n"/>
      <c r="AQ612" s="36" t="n"/>
      <c r="AR612" s="36" t="n"/>
      <c r="AS612" s="36" t="n"/>
      <c r="AT612" s="36" t="n"/>
      <c r="AU612" s="36" t="n"/>
      <c r="AV612" s="36" t="n"/>
      <c r="AW612" s="36" t="n"/>
      <c r="AX612" s="35" t="n"/>
    </row>
    <row r="613" ht="15" customHeight="1" s="452" thickBot="1">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c r="AA613" s="36" t="n"/>
      <c r="AB613" s="36" t="n"/>
      <c r="AC613" s="36" t="n"/>
      <c r="AD613" s="36" t="n"/>
      <c r="AE613" s="36" t="n"/>
      <c r="AF613" s="36" t="n"/>
      <c r="AG613" s="36" t="n"/>
      <c r="AH613" s="36" t="n"/>
      <c r="AI613" s="36" t="n"/>
      <c r="AJ613" s="36" t="n"/>
      <c r="AK613" s="36" t="n"/>
      <c r="AL613" s="36" t="n"/>
      <c r="AM613" s="36" t="n"/>
      <c r="AN613" s="36" t="n"/>
      <c r="AO613" s="36" t="n"/>
      <c r="AP613" s="36" t="n"/>
      <c r="AQ613" s="36" t="n"/>
      <c r="AR613" s="36" t="n"/>
      <c r="AS613" s="36" t="n"/>
      <c r="AT613" s="36" t="n"/>
      <c r="AU613" s="36" t="n"/>
      <c r="AV613" s="36" t="n"/>
      <c r="AW613" s="36" t="n"/>
      <c r="AX613" s="35" t="n"/>
    </row>
    <row r="614" ht="15" customHeight="1" s="452" thickBot="1">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c r="AA614" s="36" t="n"/>
      <c r="AB614" s="36" t="n"/>
      <c r="AC614" s="36" t="n"/>
      <c r="AD614" s="36" t="n"/>
      <c r="AE614" s="36" t="n"/>
      <c r="AF614" s="36" t="n"/>
      <c r="AG614" s="36" t="n"/>
      <c r="AH614" s="36" t="n"/>
      <c r="AI614" s="36" t="n"/>
      <c r="AJ614" s="36" t="n"/>
      <c r="AK614" s="36" t="n"/>
      <c r="AL614" s="36" t="n"/>
      <c r="AM614" s="36" t="n"/>
      <c r="AN614" s="36" t="n"/>
      <c r="AO614" s="36" t="n"/>
      <c r="AP614" s="36" t="n"/>
      <c r="AQ614" s="36" t="n"/>
      <c r="AR614" s="36" t="n"/>
      <c r="AS614" s="36" t="n"/>
      <c r="AT614" s="36" t="n"/>
      <c r="AU614" s="36" t="n"/>
      <c r="AV614" s="36" t="n"/>
      <c r="AW614" s="36" t="n"/>
      <c r="AX614" s="35" t="n"/>
    </row>
    <row r="615" ht="15" customHeight="1" s="452" thickBot="1">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c r="AA615" s="36" t="n"/>
      <c r="AB615" s="36" t="n"/>
      <c r="AC615" s="36" t="n"/>
      <c r="AD615" s="36" t="n"/>
      <c r="AE615" s="36" t="n"/>
      <c r="AF615" s="36" t="n"/>
      <c r="AG615" s="36" t="n"/>
      <c r="AH615" s="36" t="n"/>
      <c r="AI615" s="36" t="n"/>
      <c r="AJ615" s="36" t="n"/>
      <c r="AK615" s="36" t="n"/>
      <c r="AL615" s="36" t="n"/>
      <c r="AM615" s="36" t="n"/>
      <c r="AN615" s="36" t="n"/>
      <c r="AO615" s="36" t="n"/>
      <c r="AP615" s="36" t="n"/>
      <c r="AQ615" s="36" t="n"/>
      <c r="AR615" s="36" t="n"/>
      <c r="AS615" s="36" t="n"/>
      <c r="AT615" s="36" t="n"/>
      <c r="AU615" s="36" t="n"/>
      <c r="AV615" s="36" t="n"/>
      <c r="AW615" s="36" t="n"/>
      <c r="AX615" s="35" t="n"/>
    </row>
    <row r="616" ht="15" customHeight="1" s="452" thickBot="1">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c r="AA616" s="36" t="n"/>
      <c r="AB616" s="36" t="n"/>
      <c r="AC616" s="36" t="n"/>
      <c r="AD616" s="36" t="n"/>
      <c r="AE616" s="36" t="n"/>
      <c r="AF616" s="36" t="n"/>
      <c r="AG616" s="36" t="n"/>
      <c r="AH616" s="36" t="n"/>
      <c r="AI616" s="36" t="n"/>
      <c r="AJ616" s="36" t="n"/>
      <c r="AK616" s="36" t="n"/>
      <c r="AL616" s="36" t="n"/>
      <c r="AM616" s="36" t="n"/>
      <c r="AN616" s="36" t="n"/>
      <c r="AO616" s="36" t="n"/>
      <c r="AP616" s="36" t="n"/>
      <c r="AQ616" s="36" t="n"/>
      <c r="AR616" s="36" t="n"/>
      <c r="AS616" s="36" t="n"/>
      <c r="AT616" s="36" t="n"/>
      <c r="AU616" s="36" t="n"/>
      <c r="AV616" s="36" t="n"/>
      <c r="AW616" s="36" t="n"/>
      <c r="AX616" s="35" t="n"/>
    </row>
    <row r="617" ht="15" customHeight="1" s="452" thickBot="1">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c r="AA617" s="36" t="n"/>
      <c r="AB617" s="36" t="n"/>
      <c r="AC617" s="36" t="n"/>
      <c r="AD617" s="36" t="n"/>
      <c r="AE617" s="36" t="n"/>
      <c r="AF617" s="36" t="n"/>
      <c r="AG617" s="36" t="n"/>
      <c r="AH617" s="36" t="n"/>
      <c r="AI617" s="36" t="n"/>
      <c r="AJ617" s="36" t="n"/>
      <c r="AK617" s="36" t="n"/>
      <c r="AL617" s="36" t="n"/>
      <c r="AM617" s="36" t="n"/>
      <c r="AN617" s="36" t="n"/>
      <c r="AO617" s="36" t="n"/>
      <c r="AP617" s="36" t="n"/>
      <c r="AQ617" s="36" t="n"/>
      <c r="AR617" s="36" t="n"/>
      <c r="AS617" s="36" t="n"/>
      <c r="AT617" s="36" t="n"/>
      <c r="AU617" s="36" t="n"/>
      <c r="AV617" s="36" t="n"/>
      <c r="AW617" s="36" t="n"/>
      <c r="AX617" s="35" t="n"/>
    </row>
    <row r="618" ht="15" customHeight="1" s="452" thickBot="1">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c r="AA618" s="36" t="n"/>
      <c r="AB618" s="36" t="n"/>
      <c r="AC618" s="36" t="n"/>
      <c r="AD618" s="36" t="n"/>
      <c r="AE618" s="36" t="n"/>
      <c r="AF618" s="36" t="n"/>
      <c r="AG618" s="36" t="n"/>
      <c r="AH618" s="36" t="n"/>
      <c r="AI618" s="36" t="n"/>
      <c r="AJ618" s="36" t="n"/>
      <c r="AK618" s="36" t="n"/>
      <c r="AL618" s="36" t="n"/>
      <c r="AM618" s="36" t="n"/>
      <c r="AN618" s="36" t="n"/>
      <c r="AO618" s="36" t="n"/>
      <c r="AP618" s="36" t="n"/>
      <c r="AQ618" s="36" t="n"/>
      <c r="AR618" s="36" t="n"/>
      <c r="AS618" s="36" t="n"/>
      <c r="AT618" s="36" t="n"/>
      <c r="AU618" s="36" t="n"/>
      <c r="AV618" s="36" t="n"/>
      <c r="AW618" s="36" t="n"/>
      <c r="AX618" s="35" t="n"/>
    </row>
    <row r="619" ht="15" customHeight="1" s="452" thickBot="1">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c r="AA619" s="36" t="n"/>
      <c r="AB619" s="36" t="n"/>
      <c r="AC619" s="36" t="n"/>
      <c r="AD619" s="36" t="n"/>
      <c r="AE619" s="36" t="n"/>
      <c r="AF619" s="36" t="n"/>
      <c r="AG619" s="36" t="n"/>
      <c r="AH619" s="36" t="n"/>
      <c r="AI619" s="36" t="n"/>
      <c r="AJ619" s="36" t="n"/>
      <c r="AK619" s="36" t="n"/>
      <c r="AL619" s="36" t="n"/>
      <c r="AM619" s="36" t="n"/>
      <c r="AN619" s="36" t="n"/>
      <c r="AO619" s="36" t="n"/>
      <c r="AP619" s="36" t="n"/>
      <c r="AQ619" s="36" t="n"/>
      <c r="AR619" s="36" t="n"/>
      <c r="AS619" s="36" t="n"/>
      <c r="AT619" s="36" t="n"/>
      <c r="AU619" s="36" t="n"/>
      <c r="AV619" s="36" t="n"/>
      <c r="AW619" s="36" t="n"/>
      <c r="AX619" s="35" t="n"/>
    </row>
    <row r="620" ht="15" customHeight="1" s="452" thickBot="1">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c r="AA620" s="36" t="n"/>
      <c r="AB620" s="36" t="n"/>
      <c r="AC620" s="36" t="n"/>
      <c r="AD620" s="36" t="n"/>
      <c r="AE620" s="36" t="n"/>
      <c r="AF620" s="36" t="n"/>
      <c r="AG620" s="36" t="n"/>
      <c r="AH620" s="36" t="n"/>
      <c r="AI620" s="36" t="n"/>
      <c r="AJ620" s="36" t="n"/>
      <c r="AK620" s="36" t="n"/>
      <c r="AL620" s="36" t="n"/>
      <c r="AM620" s="36" t="n"/>
      <c r="AN620" s="36" t="n"/>
      <c r="AO620" s="36" t="n"/>
      <c r="AP620" s="36" t="n"/>
      <c r="AQ620" s="36" t="n"/>
      <c r="AR620" s="36" t="n"/>
      <c r="AS620" s="36" t="n"/>
      <c r="AT620" s="36" t="n"/>
      <c r="AU620" s="36" t="n"/>
      <c r="AV620" s="36" t="n"/>
      <c r="AW620" s="36" t="n"/>
      <c r="AX620" s="35" t="n"/>
    </row>
    <row r="621" ht="15" customHeight="1" s="452" thickBot="1">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c r="AA621" s="36" t="n"/>
      <c r="AB621" s="36" t="n"/>
      <c r="AC621" s="36" t="n"/>
      <c r="AD621" s="36" t="n"/>
      <c r="AE621" s="36" t="n"/>
      <c r="AF621" s="36" t="n"/>
      <c r="AG621" s="36" t="n"/>
      <c r="AH621" s="36" t="n"/>
      <c r="AI621" s="36" t="n"/>
      <c r="AJ621" s="36" t="n"/>
      <c r="AK621" s="36" t="n"/>
      <c r="AL621" s="36" t="n"/>
      <c r="AM621" s="36" t="n"/>
      <c r="AN621" s="36" t="n"/>
      <c r="AO621" s="36" t="n"/>
      <c r="AP621" s="36" t="n"/>
      <c r="AQ621" s="36" t="n"/>
      <c r="AR621" s="36" t="n"/>
      <c r="AS621" s="36" t="n"/>
      <c r="AT621" s="36" t="n"/>
      <c r="AU621" s="36" t="n"/>
      <c r="AV621" s="36" t="n"/>
      <c r="AW621" s="36" t="n"/>
      <c r="AX621" s="35" t="n"/>
    </row>
    <row r="622" ht="15" customHeight="1" s="452" thickBot="1">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c r="AA622" s="36" t="n"/>
      <c r="AB622" s="36" t="n"/>
      <c r="AC622" s="36" t="n"/>
      <c r="AD622" s="36" t="n"/>
      <c r="AE622" s="36" t="n"/>
      <c r="AF622" s="36" t="n"/>
      <c r="AG622" s="36" t="n"/>
      <c r="AH622" s="36" t="n"/>
      <c r="AI622" s="36" t="n"/>
      <c r="AJ622" s="36" t="n"/>
      <c r="AK622" s="36" t="n"/>
      <c r="AL622" s="36" t="n"/>
      <c r="AM622" s="36" t="n"/>
      <c r="AN622" s="36" t="n"/>
      <c r="AO622" s="36" t="n"/>
      <c r="AP622" s="36" t="n"/>
      <c r="AQ622" s="36" t="n"/>
      <c r="AR622" s="36" t="n"/>
      <c r="AS622" s="36" t="n"/>
      <c r="AT622" s="36" t="n"/>
      <c r="AU622" s="36" t="n"/>
      <c r="AV622" s="36" t="n"/>
      <c r="AW622" s="36" t="n"/>
      <c r="AX622" s="35" t="n"/>
    </row>
    <row r="623" ht="15" customHeight="1" s="452" thickBot="1">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c r="AA623" s="36" t="n"/>
      <c r="AB623" s="36" t="n"/>
      <c r="AC623" s="36" t="n"/>
      <c r="AD623" s="36" t="n"/>
      <c r="AE623" s="36" t="n"/>
      <c r="AF623" s="36" t="n"/>
      <c r="AG623" s="36" t="n"/>
      <c r="AH623" s="36" t="n"/>
      <c r="AI623" s="36" t="n"/>
      <c r="AJ623" s="36" t="n"/>
      <c r="AK623" s="36" t="n"/>
      <c r="AL623" s="36" t="n"/>
      <c r="AM623" s="36" t="n"/>
      <c r="AN623" s="36" t="n"/>
      <c r="AO623" s="36" t="n"/>
      <c r="AP623" s="36" t="n"/>
      <c r="AQ623" s="36" t="n"/>
      <c r="AR623" s="36" t="n"/>
      <c r="AS623" s="36" t="n"/>
      <c r="AT623" s="36" t="n"/>
      <c r="AU623" s="36" t="n"/>
      <c r="AV623" s="36" t="n"/>
      <c r="AW623" s="36" t="n"/>
      <c r="AX623" s="35" t="n"/>
    </row>
    <row r="624" ht="15" customHeight="1" s="452" thickBot="1">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c r="AA624" s="36" t="n"/>
      <c r="AB624" s="36" t="n"/>
      <c r="AC624" s="36" t="n"/>
      <c r="AD624" s="36" t="n"/>
      <c r="AE624" s="36" t="n"/>
      <c r="AF624" s="36" t="n"/>
      <c r="AG624" s="36" t="n"/>
      <c r="AH624" s="36" t="n"/>
      <c r="AI624" s="36" t="n"/>
      <c r="AJ624" s="36" t="n"/>
      <c r="AK624" s="36" t="n"/>
      <c r="AL624" s="36" t="n"/>
      <c r="AM624" s="36" t="n"/>
      <c r="AN624" s="36" t="n"/>
      <c r="AO624" s="36" t="n"/>
      <c r="AP624" s="36" t="n"/>
      <c r="AQ624" s="36" t="n"/>
      <c r="AR624" s="36" t="n"/>
      <c r="AS624" s="36" t="n"/>
      <c r="AT624" s="36" t="n"/>
      <c r="AU624" s="36" t="n"/>
      <c r="AV624" s="36" t="n"/>
      <c r="AW624" s="36" t="n"/>
      <c r="AX624" s="35" t="n"/>
    </row>
    <row r="625" ht="15" customHeight="1" s="452" thickBot="1">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c r="AA625" s="36" t="n"/>
      <c r="AB625" s="36" t="n"/>
      <c r="AC625" s="36" t="n"/>
      <c r="AD625" s="36" t="n"/>
      <c r="AE625" s="36" t="n"/>
      <c r="AF625" s="36" t="n"/>
      <c r="AG625" s="36" t="n"/>
      <c r="AH625" s="36" t="n"/>
      <c r="AI625" s="36" t="n"/>
      <c r="AJ625" s="36" t="n"/>
      <c r="AK625" s="36" t="n"/>
      <c r="AL625" s="36" t="n"/>
      <c r="AM625" s="36" t="n"/>
      <c r="AN625" s="36" t="n"/>
      <c r="AO625" s="36" t="n"/>
      <c r="AP625" s="36" t="n"/>
      <c r="AQ625" s="36" t="n"/>
      <c r="AR625" s="36" t="n"/>
      <c r="AS625" s="36" t="n"/>
      <c r="AT625" s="36" t="n"/>
      <c r="AU625" s="36" t="n"/>
      <c r="AV625" s="36" t="n"/>
      <c r="AW625" s="36" t="n"/>
      <c r="AX625" s="35" t="n"/>
    </row>
    <row r="626" ht="15" customHeight="1" s="452" thickBot="1">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c r="AA626" s="36" t="n"/>
      <c r="AB626" s="36" t="n"/>
      <c r="AC626" s="36" t="n"/>
      <c r="AD626" s="36" t="n"/>
      <c r="AE626" s="36" t="n"/>
      <c r="AF626" s="36" t="n"/>
      <c r="AG626" s="36" t="n"/>
      <c r="AH626" s="36" t="n"/>
      <c r="AI626" s="36" t="n"/>
      <c r="AJ626" s="36" t="n"/>
      <c r="AK626" s="36" t="n"/>
      <c r="AL626" s="36" t="n"/>
      <c r="AM626" s="36" t="n"/>
      <c r="AN626" s="36" t="n"/>
      <c r="AO626" s="36" t="n"/>
      <c r="AP626" s="36" t="n"/>
      <c r="AQ626" s="36" t="n"/>
      <c r="AR626" s="36" t="n"/>
      <c r="AS626" s="36" t="n"/>
      <c r="AT626" s="36" t="n"/>
      <c r="AU626" s="36" t="n"/>
      <c r="AV626" s="36" t="n"/>
      <c r="AW626" s="36" t="n"/>
      <c r="AX626" s="35" t="n"/>
    </row>
    <row r="627" ht="15" customHeight="1" s="452" thickBot="1">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c r="AA627" s="36" t="n"/>
      <c r="AB627" s="36" t="n"/>
      <c r="AC627" s="36" t="n"/>
      <c r="AD627" s="36" t="n"/>
      <c r="AE627" s="36" t="n"/>
      <c r="AF627" s="36" t="n"/>
      <c r="AG627" s="36" t="n"/>
      <c r="AH627" s="36" t="n"/>
      <c r="AI627" s="36" t="n"/>
      <c r="AJ627" s="36" t="n"/>
      <c r="AK627" s="36" t="n"/>
      <c r="AL627" s="36" t="n"/>
      <c r="AM627" s="36" t="n"/>
      <c r="AN627" s="36" t="n"/>
      <c r="AO627" s="36" t="n"/>
      <c r="AP627" s="36" t="n"/>
      <c r="AQ627" s="36" t="n"/>
      <c r="AR627" s="36" t="n"/>
      <c r="AS627" s="36" t="n"/>
      <c r="AT627" s="36" t="n"/>
      <c r="AU627" s="36" t="n"/>
      <c r="AV627" s="36" t="n"/>
      <c r="AW627" s="36" t="n"/>
      <c r="AX627" s="35" t="n"/>
    </row>
    <row r="628" ht="15" customHeight="1" s="452" thickBot="1">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c r="AA628" s="36" t="n"/>
      <c r="AB628" s="36" t="n"/>
      <c r="AC628" s="36" t="n"/>
      <c r="AD628" s="36" t="n"/>
      <c r="AE628" s="36" t="n"/>
      <c r="AF628" s="36" t="n"/>
      <c r="AG628" s="36" t="n"/>
      <c r="AH628" s="36" t="n"/>
      <c r="AI628" s="36" t="n"/>
      <c r="AJ628" s="36" t="n"/>
      <c r="AK628" s="36" t="n"/>
      <c r="AL628" s="36" t="n"/>
      <c r="AM628" s="36" t="n"/>
      <c r="AN628" s="36" t="n"/>
      <c r="AO628" s="36" t="n"/>
      <c r="AP628" s="36" t="n"/>
      <c r="AQ628" s="36" t="n"/>
      <c r="AR628" s="36" t="n"/>
      <c r="AS628" s="36" t="n"/>
      <c r="AT628" s="36" t="n"/>
      <c r="AU628" s="36" t="n"/>
      <c r="AV628" s="36" t="n"/>
      <c r="AW628" s="36" t="n"/>
      <c r="AX628" s="35" t="n"/>
    </row>
    <row r="629" ht="15" customHeight="1" s="452" thickBot="1">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c r="AA629" s="36" t="n"/>
      <c r="AB629" s="36" t="n"/>
      <c r="AC629" s="36" t="n"/>
      <c r="AD629" s="36" t="n"/>
      <c r="AE629" s="36" t="n"/>
      <c r="AF629" s="36" t="n"/>
      <c r="AG629" s="36" t="n"/>
      <c r="AH629" s="36" t="n"/>
      <c r="AI629" s="36" t="n"/>
      <c r="AJ629" s="36" t="n"/>
      <c r="AK629" s="36" t="n"/>
      <c r="AL629" s="36" t="n"/>
      <c r="AM629" s="36" t="n"/>
      <c r="AN629" s="36" t="n"/>
      <c r="AO629" s="36" t="n"/>
      <c r="AP629" s="36" t="n"/>
      <c r="AQ629" s="36" t="n"/>
      <c r="AR629" s="36" t="n"/>
      <c r="AS629" s="36" t="n"/>
      <c r="AT629" s="36" t="n"/>
      <c r="AU629" s="36" t="n"/>
      <c r="AV629" s="36" t="n"/>
      <c r="AW629" s="36" t="n"/>
      <c r="AX629" s="35" t="n"/>
    </row>
    <row r="630" ht="15" customHeight="1" s="452" thickBot="1">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c r="AA630" s="36" t="n"/>
      <c r="AB630" s="36" t="n"/>
      <c r="AC630" s="36" t="n"/>
      <c r="AD630" s="36" t="n"/>
      <c r="AE630" s="36" t="n"/>
      <c r="AF630" s="36" t="n"/>
      <c r="AG630" s="36" t="n"/>
      <c r="AH630" s="36" t="n"/>
      <c r="AI630" s="36" t="n"/>
      <c r="AJ630" s="36" t="n"/>
      <c r="AK630" s="36" t="n"/>
      <c r="AL630" s="36" t="n"/>
      <c r="AM630" s="36" t="n"/>
      <c r="AN630" s="36" t="n"/>
      <c r="AO630" s="36" t="n"/>
      <c r="AP630" s="36" t="n"/>
      <c r="AQ630" s="36" t="n"/>
      <c r="AR630" s="36" t="n"/>
      <c r="AS630" s="36" t="n"/>
      <c r="AT630" s="36" t="n"/>
      <c r="AU630" s="36" t="n"/>
      <c r="AV630" s="36" t="n"/>
      <c r="AW630" s="36" t="n"/>
      <c r="AX630" s="35" t="n"/>
    </row>
    <row r="631" ht="15" customHeight="1" s="452" thickBot="1">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c r="AA631" s="36" t="n"/>
      <c r="AB631" s="36" t="n"/>
      <c r="AC631" s="36" t="n"/>
      <c r="AD631" s="36" t="n"/>
      <c r="AE631" s="36" t="n"/>
      <c r="AF631" s="36" t="n"/>
      <c r="AG631" s="36" t="n"/>
      <c r="AH631" s="36" t="n"/>
      <c r="AI631" s="36" t="n"/>
      <c r="AJ631" s="36" t="n"/>
      <c r="AK631" s="36" t="n"/>
      <c r="AL631" s="36" t="n"/>
      <c r="AM631" s="36" t="n"/>
      <c r="AN631" s="36" t="n"/>
      <c r="AO631" s="36" t="n"/>
      <c r="AP631" s="36" t="n"/>
      <c r="AQ631" s="36" t="n"/>
      <c r="AR631" s="36" t="n"/>
      <c r="AS631" s="36" t="n"/>
      <c r="AT631" s="36" t="n"/>
      <c r="AU631" s="36" t="n"/>
      <c r="AV631" s="36" t="n"/>
      <c r="AW631" s="36" t="n"/>
      <c r="AX631" s="35" t="n"/>
    </row>
    <row r="632" ht="15" customHeight="1" s="452" thickBot="1">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c r="AA632" s="36" t="n"/>
      <c r="AB632" s="36" t="n"/>
      <c r="AC632" s="36" t="n"/>
      <c r="AD632" s="36" t="n"/>
      <c r="AE632" s="36" t="n"/>
      <c r="AF632" s="36" t="n"/>
      <c r="AG632" s="36" t="n"/>
      <c r="AH632" s="36" t="n"/>
      <c r="AI632" s="36" t="n"/>
      <c r="AJ632" s="36" t="n"/>
      <c r="AK632" s="36" t="n"/>
      <c r="AL632" s="36" t="n"/>
      <c r="AM632" s="36" t="n"/>
      <c r="AN632" s="36" t="n"/>
      <c r="AO632" s="36" t="n"/>
      <c r="AP632" s="36" t="n"/>
      <c r="AQ632" s="36" t="n"/>
      <c r="AR632" s="36" t="n"/>
      <c r="AS632" s="36" t="n"/>
      <c r="AT632" s="36" t="n"/>
      <c r="AU632" s="36" t="n"/>
      <c r="AV632" s="36" t="n"/>
      <c r="AW632" s="36" t="n"/>
      <c r="AX632" s="35" t="n"/>
    </row>
    <row r="633" ht="15" customHeight="1" s="452" thickBot="1">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c r="AA633" s="36" t="n"/>
      <c r="AB633" s="36" t="n"/>
      <c r="AC633" s="36" t="n"/>
      <c r="AD633" s="36" t="n"/>
      <c r="AE633" s="36" t="n"/>
      <c r="AF633" s="36" t="n"/>
      <c r="AG633" s="36" t="n"/>
      <c r="AH633" s="36" t="n"/>
      <c r="AI633" s="36" t="n"/>
      <c r="AJ633" s="36" t="n"/>
      <c r="AK633" s="36" t="n"/>
      <c r="AL633" s="36" t="n"/>
      <c r="AM633" s="36" t="n"/>
      <c r="AN633" s="36" t="n"/>
      <c r="AO633" s="36" t="n"/>
      <c r="AP633" s="36" t="n"/>
      <c r="AQ633" s="36" t="n"/>
      <c r="AR633" s="36" t="n"/>
      <c r="AS633" s="36" t="n"/>
      <c r="AT633" s="36" t="n"/>
      <c r="AU633" s="36" t="n"/>
      <c r="AV633" s="36" t="n"/>
      <c r="AW633" s="36" t="n"/>
      <c r="AX633" s="35" t="n"/>
    </row>
    <row r="634" ht="15" customHeight="1" s="452" thickBot="1">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c r="AA634" s="36" t="n"/>
      <c r="AB634" s="36" t="n"/>
      <c r="AC634" s="36" t="n"/>
      <c r="AD634" s="36" t="n"/>
      <c r="AE634" s="36" t="n"/>
      <c r="AF634" s="36" t="n"/>
      <c r="AG634" s="36" t="n"/>
      <c r="AH634" s="36" t="n"/>
      <c r="AI634" s="36" t="n"/>
      <c r="AJ634" s="36" t="n"/>
      <c r="AK634" s="36" t="n"/>
      <c r="AL634" s="36" t="n"/>
      <c r="AM634" s="36" t="n"/>
      <c r="AN634" s="36" t="n"/>
      <c r="AO634" s="36" t="n"/>
      <c r="AP634" s="36" t="n"/>
      <c r="AQ634" s="36" t="n"/>
      <c r="AR634" s="36" t="n"/>
      <c r="AS634" s="36" t="n"/>
      <c r="AT634" s="36" t="n"/>
      <c r="AU634" s="36" t="n"/>
      <c r="AV634" s="36" t="n"/>
      <c r="AW634" s="36" t="n"/>
      <c r="AX634" s="35" t="n"/>
    </row>
    <row r="635" ht="15" customHeight="1" s="452" thickBot="1">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c r="AA635" s="36" t="n"/>
      <c r="AB635" s="36" t="n"/>
      <c r="AC635" s="36" t="n"/>
      <c r="AD635" s="36" t="n"/>
      <c r="AE635" s="36" t="n"/>
      <c r="AF635" s="36" t="n"/>
      <c r="AG635" s="36" t="n"/>
      <c r="AH635" s="36" t="n"/>
      <c r="AI635" s="36" t="n"/>
      <c r="AJ635" s="36" t="n"/>
      <c r="AK635" s="36" t="n"/>
      <c r="AL635" s="36" t="n"/>
      <c r="AM635" s="36" t="n"/>
      <c r="AN635" s="36" t="n"/>
      <c r="AO635" s="36" t="n"/>
      <c r="AP635" s="36" t="n"/>
      <c r="AQ635" s="36" t="n"/>
      <c r="AR635" s="36" t="n"/>
      <c r="AS635" s="36" t="n"/>
      <c r="AT635" s="36" t="n"/>
      <c r="AU635" s="36" t="n"/>
      <c r="AV635" s="36" t="n"/>
      <c r="AW635" s="36" t="n"/>
      <c r="AX635" s="35" t="n"/>
    </row>
    <row r="636" ht="15" customHeight="1" s="452" thickBot="1">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c r="AA636" s="36" t="n"/>
      <c r="AB636" s="36" t="n"/>
      <c r="AC636" s="36" t="n"/>
      <c r="AD636" s="36" t="n"/>
      <c r="AE636" s="36" t="n"/>
      <c r="AF636" s="36" t="n"/>
      <c r="AG636" s="36" t="n"/>
      <c r="AH636" s="36" t="n"/>
      <c r="AI636" s="36" t="n"/>
      <c r="AJ636" s="36" t="n"/>
      <c r="AK636" s="36" t="n"/>
      <c r="AL636" s="36" t="n"/>
      <c r="AM636" s="36" t="n"/>
      <c r="AN636" s="36" t="n"/>
      <c r="AO636" s="36" t="n"/>
      <c r="AP636" s="36" t="n"/>
      <c r="AQ636" s="36" t="n"/>
      <c r="AR636" s="36" t="n"/>
      <c r="AS636" s="36" t="n"/>
      <c r="AT636" s="36" t="n"/>
      <c r="AU636" s="36" t="n"/>
      <c r="AV636" s="36" t="n"/>
      <c r="AW636" s="36" t="n"/>
      <c r="AX636" s="35" t="n"/>
    </row>
    <row r="637" ht="15" customHeight="1" s="452" thickBot="1">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c r="AA637" s="36" t="n"/>
      <c r="AB637" s="36" t="n"/>
      <c r="AC637" s="36" t="n"/>
      <c r="AD637" s="36" t="n"/>
      <c r="AE637" s="36" t="n"/>
      <c r="AF637" s="36" t="n"/>
      <c r="AG637" s="36" t="n"/>
      <c r="AH637" s="36" t="n"/>
      <c r="AI637" s="36" t="n"/>
      <c r="AJ637" s="36" t="n"/>
      <c r="AK637" s="36" t="n"/>
      <c r="AL637" s="36" t="n"/>
      <c r="AM637" s="36" t="n"/>
      <c r="AN637" s="36" t="n"/>
      <c r="AO637" s="36" t="n"/>
      <c r="AP637" s="36" t="n"/>
      <c r="AQ637" s="36" t="n"/>
      <c r="AR637" s="36" t="n"/>
      <c r="AS637" s="36" t="n"/>
      <c r="AT637" s="36" t="n"/>
      <c r="AU637" s="36" t="n"/>
      <c r="AV637" s="36" t="n"/>
      <c r="AW637" s="36" t="n"/>
      <c r="AX637" s="35" t="n"/>
    </row>
    <row r="638" ht="15" customHeight="1" s="452" thickBot="1">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c r="AA638" s="36" t="n"/>
      <c r="AB638" s="36" t="n"/>
      <c r="AC638" s="36" t="n"/>
      <c r="AD638" s="36" t="n"/>
      <c r="AE638" s="36" t="n"/>
      <c r="AF638" s="36" t="n"/>
      <c r="AG638" s="36" t="n"/>
      <c r="AH638" s="36" t="n"/>
      <c r="AI638" s="36" t="n"/>
      <c r="AJ638" s="36" t="n"/>
      <c r="AK638" s="36" t="n"/>
      <c r="AL638" s="36" t="n"/>
      <c r="AM638" s="36" t="n"/>
      <c r="AN638" s="36" t="n"/>
      <c r="AO638" s="36" t="n"/>
      <c r="AP638" s="36" t="n"/>
      <c r="AQ638" s="36" t="n"/>
      <c r="AR638" s="36" t="n"/>
      <c r="AS638" s="36" t="n"/>
      <c r="AT638" s="36" t="n"/>
      <c r="AU638" s="36" t="n"/>
      <c r="AV638" s="36" t="n"/>
      <c r="AW638" s="36" t="n"/>
      <c r="AX638" s="35" t="n"/>
    </row>
    <row r="639" ht="15" customHeight="1" s="452" thickBot="1">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c r="AA639" s="36" t="n"/>
      <c r="AB639" s="36" t="n"/>
      <c r="AC639" s="36" t="n"/>
      <c r="AD639" s="36" t="n"/>
      <c r="AE639" s="36" t="n"/>
      <c r="AF639" s="36" t="n"/>
      <c r="AG639" s="36" t="n"/>
      <c r="AH639" s="36" t="n"/>
      <c r="AI639" s="36" t="n"/>
      <c r="AJ639" s="36" t="n"/>
      <c r="AK639" s="36" t="n"/>
      <c r="AL639" s="36" t="n"/>
      <c r="AM639" s="36" t="n"/>
      <c r="AN639" s="36" t="n"/>
      <c r="AO639" s="36" t="n"/>
      <c r="AP639" s="36" t="n"/>
      <c r="AQ639" s="36" t="n"/>
      <c r="AR639" s="36" t="n"/>
      <c r="AS639" s="36" t="n"/>
      <c r="AT639" s="36" t="n"/>
      <c r="AU639" s="36" t="n"/>
      <c r="AV639" s="36" t="n"/>
      <c r="AW639" s="36" t="n"/>
      <c r="AX639" s="35" t="n"/>
    </row>
    <row r="640" ht="15" customHeight="1" s="452" thickBot="1">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c r="AA640" s="36" t="n"/>
      <c r="AB640" s="36" t="n"/>
      <c r="AC640" s="36" t="n"/>
      <c r="AD640" s="36" t="n"/>
      <c r="AE640" s="36" t="n"/>
      <c r="AF640" s="36" t="n"/>
      <c r="AG640" s="36" t="n"/>
      <c r="AH640" s="36" t="n"/>
      <c r="AI640" s="36" t="n"/>
      <c r="AJ640" s="36" t="n"/>
      <c r="AK640" s="36" t="n"/>
      <c r="AL640" s="36" t="n"/>
      <c r="AM640" s="36" t="n"/>
      <c r="AN640" s="36" t="n"/>
      <c r="AO640" s="36" t="n"/>
      <c r="AP640" s="36" t="n"/>
      <c r="AQ640" s="36" t="n"/>
      <c r="AR640" s="36" t="n"/>
      <c r="AS640" s="36" t="n"/>
      <c r="AT640" s="36" t="n"/>
      <c r="AU640" s="36" t="n"/>
      <c r="AV640" s="36" t="n"/>
      <c r="AW640" s="36" t="n"/>
      <c r="AX640" s="35" t="n"/>
    </row>
    <row r="641" ht="15" customHeight="1" s="452" thickBot="1">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c r="AA641" s="36" t="n"/>
      <c r="AB641" s="36" t="n"/>
      <c r="AC641" s="36" t="n"/>
      <c r="AD641" s="36" t="n"/>
      <c r="AE641" s="36" t="n"/>
      <c r="AF641" s="36" t="n"/>
      <c r="AG641" s="36" t="n"/>
      <c r="AH641" s="36" t="n"/>
      <c r="AI641" s="36" t="n"/>
      <c r="AJ641" s="36" t="n"/>
      <c r="AK641" s="36" t="n"/>
      <c r="AL641" s="36" t="n"/>
      <c r="AM641" s="36" t="n"/>
      <c r="AN641" s="36" t="n"/>
      <c r="AO641" s="36" t="n"/>
      <c r="AP641" s="36" t="n"/>
      <c r="AQ641" s="36" t="n"/>
      <c r="AR641" s="36" t="n"/>
      <c r="AS641" s="36" t="n"/>
      <c r="AT641" s="36" t="n"/>
      <c r="AU641" s="36" t="n"/>
      <c r="AV641" s="36" t="n"/>
      <c r="AW641" s="36" t="n"/>
      <c r="AX641" s="35" t="n"/>
    </row>
    <row r="642" ht="15" customHeight="1" s="452" thickBot="1">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c r="AA642" s="36" t="n"/>
      <c r="AB642" s="36" t="n"/>
      <c r="AC642" s="36" t="n"/>
      <c r="AD642" s="36" t="n"/>
      <c r="AE642" s="36" t="n"/>
      <c r="AF642" s="36" t="n"/>
      <c r="AG642" s="36" t="n"/>
      <c r="AH642" s="36" t="n"/>
      <c r="AI642" s="36" t="n"/>
      <c r="AJ642" s="36" t="n"/>
      <c r="AK642" s="36" t="n"/>
      <c r="AL642" s="36" t="n"/>
      <c r="AM642" s="36" t="n"/>
      <c r="AN642" s="36" t="n"/>
      <c r="AO642" s="36" t="n"/>
      <c r="AP642" s="36" t="n"/>
      <c r="AQ642" s="36" t="n"/>
      <c r="AR642" s="36" t="n"/>
      <c r="AS642" s="36" t="n"/>
      <c r="AT642" s="36" t="n"/>
      <c r="AU642" s="36" t="n"/>
      <c r="AV642" s="36" t="n"/>
      <c r="AW642" s="36" t="n"/>
      <c r="AX642" s="35" t="n"/>
    </row>
    <row r="643" ht="15" customHeight="1" s="452" thickBot="1">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c r="AA643" s="36" t="n"/>
      <c r="AB643" s="36" t="n"/>
      <c r="AC643" s="36" t="n"/>
      <c r="AD643" s="36" t="n"/>
      <c r="AE643" s="36" t="n"/>
      <c r="AF643" s="36" t="n"/>
      <c r="AG643" s="36" t="n"/>
      <c r="AH643" s="36" t="n"/>
      <c r="AI643" s="36" t="n"/>
      <c r="AJ643" s="36" t="n"/>
      <c r="AK643" s="36" t="n"/>
      <c r="AL643" s="36" t="n"/>
      <c r="AM643" s="36" t="n"/>
      <c r="AN643" s="36" t="n"/>
      <c r="AO643" s="36" t="n"/>
      <c r="AP643" s="36" t="n"/>
      <c r="AQ643" s="36" t="n"/>
      <c r="AR643" s="36" t="n"/>
      <c r="AS643" s="36" t="n"/>
      <c r="AT643" s="36" t="n"/>
      <c r="AU643" s="36" t="n"/>
      <c r="AV643" s="36" t="n"/>
      <c r="AW643" s="36" t="n"/>
      <c r="AX643" s="35" t="n"/>
    </row>
    <row r="644" ht="15" customHeight="1" s="452" thickBot="1">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c r="AA644" s="36" t="n"/>
      <c r="AB644" s="36" t="n"/>
      <c r="AC644" s="36" t="n"/>
      <c r="AD644" s="36" t="n"/>
      <c r="AE644" s="36" t="n"/>
      <c r="AF644" s="36" t="n"/>
      <c r="AG644" s="36" t="n"/>
      <c r="AH644" s="36" t="n"/>
      <c r="AI644" s="36" t="n"/>
      <c r="AJ644" s="36" t="n"/>
      <c r="AK644" s="36" t="n"/>
      <c r="AL644" s="36" t="n"/>
      <c r="AM644" s="36" t="n"/>
      <c r="AN644" s="36" t="n"/>
      <c r="AO644" s="36" t="n"/>
      <c r="AP644" s="36" t="n"/>
      <c r="AQ644" s="36" t="n"/>
      <c r="AR644" s="36" t="n"/>
      <c r="AS644" s="36" t="n"/>
      <c r="AT644" s="36" t="n"/>
      <c r="AU644" s="36" t="n"/>
      <c r="AV644" s="36" t="n"/>
      <c r="AW644" s="36" t="n"/>
      <c r="AX644" s="35" t="n"/>
    </row>
    <row r="645" ht="15" customHeight="1" s="452" thickBot="1">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c r="AA645" s="36" t="n"/>
      <c r="AB645" s="36" t="n"/>
      <c r="AC645" s="36" t="n"/>
      <c r="AD645" s="36" t="n"/>
      <c r="AE645" s="36" t="n"/>
      <c r="AF645" s="36" t="n"/>
      <c r="AG645" s="36" t="n"/>
      <c r="AH645" s="36" t="n"/>
      <c r="AI645" s="36" t="n"/>
      <c r="AJ645" s="36" t="n"/>
      <c r="AK645" s="36" t="n"/>
      <c r="AL645" s="36" t="n"/>
      <c r="AM645" s="36" t="n"/>
      <c r="AN645" s="36" t="n"/>
      <c r="AO645" s="36" t="n"/>
      <c r="AP645" s="36" t="n"/>
      <c r="AQ645" s="36" t="n"/>
      <c r="AR645" s="36" t="n"/>
      <c r="AS645" s="36" t="n"/>
      <c r="AT645" s="36" t="n"/>
      <c r="AU645" s="36" t="n"/>
      <c r="AV645" s="36" t="n"/>
      <c r="AW645" s="36" t="n"/>
      <c r="AX645" s="35" t="n"/>
    </row>
    <row r="646" ht="15" customHeight="1" s="452" thickBot="1">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c r="AA646" s="36" t="n"/>
      <c r="AB646" s="36" t="n"/>
      <c r="AC646" s="36" t="n"/>
      <c r="AD646" s="36" t="n"/>
      <c r="AE646" s="36" t="n"/>
      <c r="AF646" s="36" t="n"/>
      <c r="AG646" s="36" t="n"/>
      <c r="AH646" s="36" t="n"/>
      <c r="AI646" s="36" t="n"/>
      <c r="AJ646" s="36" t="n"/>
      <c r="AK646" s="36" t="n"/>
      <c r="AL646" s="36" t="n"/>
      <c r="AM646" s="36" t="n"/>
      <c r="AN646" s="36" t="n"/>
      <c r="AO646" s="36" t="n"/>
      <c r="AP646" s="36" t="n"/>
      <c r="AQ646" s="36" t="n"/>
      <c r="AR646" s="36" t="n"/>
      <c r="AS646" s="36" t="n"/>
      <c r="AT646" s="36" t="n"/>
      <c r="AU646" s="36" t="n"/>
      <c r="AV646" s="36" t="n"/>
      <c r="AW646" s="36" t="n"/>
      <c r="AX646" s="35" t="n"/>
    </row>
    <row r="647" ht="15" customHeight="1" s="452" thickBot="1">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c r="AA647" s="36" t="n"/>
      <c r="AB647" s="36" t="n"/>
      <c r="AC647" s="36" t="n"/>
      <c r="AD647" s="36" t="n"/>
      <c r="AE647" s="36" t="n"/>
      <c r="AF647" s="36" t="n"/>
      <c r="AG647" s="36" t="n"/>
      <c r="AH647" s="36" t="n"/>
      <c r="AI647" s="36" t="n"/>
      <c r="AJ647" s="36" t="n"/>
      <c r="AK647" s="36" t="n"/>
      <c r="AL647" s="36" t="n"/>
      <c r="AM647" s="36" t="n"/>
      <c r="AN647" s="36" t="n"/>
      <c r="AO647" s="36" t="n"/>
      <c r="AP647" s="36" t="n"/>
      <c r="AQ647" s="36" t="n"/>
      <c r="AR647" s="36" t="n"/>
      <c r="AS647" s="36" t="n"/>
      <c r="AT647" s="36" t="n"/>
      <c r="AU647" s="36" t="n"/>
      <c r="AV647" s="36" t="n"/>
      <c r="AW647" s="36" t="n"/>
      <c r="AX647" s="35" t="n"/>
    </row>
    <row r="648" ht="15" customHeight="1" s="452" thickBot="1">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c r="AA648" s="36" t="n"/>
      <c r="AB648" s="36" t="n"/>
      <c r="AC648" s="36" t="n"/>
      <c r="AD648" s="36" t="n"/>
      <c r="AE648" s="36" t="n"/>
      <c r="AF648" s="36" t="n"/>
      <c r="AG648" s="36" t="n"/>
      <c r="AH648" s="36" t="n"/>
      <c r="AI648" s="36" t="n"/>
      <c r="AJ648" s="36" t="n"/>
      <c r="AK648" s="36" t="n"/>
      <c r="AL648" s="36" t="n"/>
      <c r="AM648" s="36" t="n"/>
      <c r="AN648" s="36" t="n"/>
      <c r="AO648" s="36" t="n"/>
      <c r="AP648" s="36" t="n"/>
      <c r="AQ648" s="36" t="n"/>
      <c r="AR648" s="36" t="n"/>
      <c r="AS648" s="36" t="n"/>
      <c r="AT648" s="36" t="n"/>
      <c r="AU648" s="36" t="n"/>
      <c r="AV648" s="36" t="n"/>
      <c r="AW648" s="36" t="n"/>
      <c r="AX648" s="35" t="n"/>
    </row>
    <row r="649" ht="15" customHeight="1" s="452" thickBot="1">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c r="AA649" s="36" t="n"/>
      <c r="AB649" s="36" t="n"/>
      <c r="AC649" s="36" t="n"/>
      <c r="AD649" s="36" t="n"/>
      <c r="AE649" s="36" t="n"/>
      <c r="AF649" s="36" t="n"/>
      <c r="AG649" s="36" t="n"/>
      <c r="AH649" s="36" t="n"/>
      <c r="AI649" s="36" t="n"/>
      <c r="AJ649" s="36" t="n"/>
      <c r="AK649" s="36" t="n"/>
      <c r="AL649" s="36" t="n"/>
      <c r="AM649" s="36" t="n"/>
      <c r="AN649" s="36" t="n"/>
      <c r="AO649" s="36" t="n"/>
      <c r="AP649" s="36" t="n"/>
      <c r="AQ649" s="36" t="n"/>
      <c r="AR649" s="36" t="n"/>
      <c r="AS649" s="36" t="n"/>
      <c r="AT649" s="36" t="n"/>
      <c r="AU649" s="36" t="n"/>
      <c r="AV649" s="36" t="n"/>
      <c r="AW649" s="36" t="n"/>
      <c r="AX649" s="35" t="n"/>
    </row>
    <row r="650" ht="15" customHeight="1" s="452" thickBot="1">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c r="AA650" s="36" t="n"/>
      <c r="AB650" s="36" t="n"/>
      <c r="AC650" s="36" t="n"/>
      <c r="AD650" s="36" t="n"/>
      <c r="AE650" s="36" t="n"/>
      <c r="AF650" s="36" t="n"/>
      <c r="AG650" s="36" t="n"/>
      <c r="AH650" s="36" t="n"/>
      <c r="AI650" s="36" t="n"/>
      <c r="AJ650" s="36" t="n"/>
      <c r="AK650" s="36" t="n"/>
      <c r="AL650" s="36" t="n"/>
      <c r="AM650" s="36" t="n"/>
      <c r="AN650" s="36" t="n"/>
      <c r="AO650" s="36" t="n"/>
      <c r="AP650" s="36" t="n"/>
      <c r="AQ650" s="36" t="n"/>
      <c r="AR650" s="36" t="n"/>
      <c r="AS650" s="36" t="n"/>
      <c r="AT650" s="36" t="n"/>
      <c r="AU650" s="36" t="n"/>
      <c r="AV650" s="36" t="n"/>
      <c r="AW650" s="36" t="n"/>
      <c r="AX650" s="35" t="n"/>
    </row>
    <row r="651" ht="15" customHeight="1" s="452" thickBot="1">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c r="AA651" s="36" t="n"/>
      <c r="AB651" s="36" t="n"/>
      <c r="AC651" s="36" t="n"/>
      <c r="AD651" s="36" t="n"/>
      <c r="AE651" s="36" t="n"/>
      <c r="AF651" s="36" t="n"/>
      <c r="AG651" s="36" t="n"/>
      <c r="AH651" s="36" t="n"/>
      <c r="AI651" s="36" t="n"/>
      <c r="AJ651" s="36" t="n"/>
      <c r="AK651" s="36" t="n"/>
      <c r="AL651" s="36" t="n"/>
      <c r="AM651" s="36" t="n"/>
      <c r="AN651" s="36" t="n"/>
      <c r="AO651" s="36" t="n"/>
      <c r="AP651" s="36" t="n"/>
      <c r="AQ651" s="36" t="n"/>
      <c r="AR651" s="36" t="n"/>
      <c r="AS651" s="36" t="n"/>
      <c r="AT651" s="36" t="n"/>
      <c r="AU651" s="36" t="n"/>
      <c r="AV651" s="36" t="n"/>
      <c r="AW651" s="36" t="n"/>
      <c r="AX651" s="35" t="n"/>
    </row>
    <row r="652" ht="15" customHeight="1" s="452" thickBot="1">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c r="AA652" s="36" t="n"/>
      <c r="AB652" s="36" t="n"/>
      <c r="AC652" s="36" t="n"/>
      <c r="AD652" s="36" t="n"/>
      <c r="AE652" s="36" t="n"/>
      <c r="AF652" s="36" t="n"/>
      <c r="AG652" s="36" t="n"/>
      <c r="AH652" s="36" t="n"/>
      <c r="AI652" s="36" t="n"/>
      <c r="AJ652" s="36" t="n"/>
      <c r="AK652" s="36" t="n"/>
      <c r="AL652" s="36" t="n"/>
      <c r="AM652" s="36" t="n"/>
      <c r="AN652" s="36" t="n"/>
      <c r="AO652" s="36" t="n"/>
      <c r="AP652" s="36" t="n"/>
      <c r="AQ652" s="36" t="n"/>
      <c r="AR652" s="36" t="n"/>
      <c r="AS652" s="36" t="n"/>
      <c r="AT652" s="36" t="n"/>
      <c r="AU652" s="36" t="n"/>
      <c r="AV652" s="36" t="n"/>
      <c r="AW652" s="36" t="n"/>
      <c r="AX652" s="35" t="n"/>
    </row>
    <row r="653" ht="15" customHeight="1" s="452" thickBot="1">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c r="AA653" s="36" t="n"/>
      <c r="AB653" s="36" t="n"/>
      <c r="AC653" s="36" t="n"/>
      <c r="AD653" s="36" t="n"/>
      <c r="AE653" s="36" t="n"/>
      <c r="AF653" s="36" t="n"/>
      <c r="AG653" s="36" t="n"/>
      <c r="AH653" s="36" t="n"/>
      <c r="AI653" s="36" t="n"/>
      <c r="AJ653" s="36" t="n"/>
      <c r="AK653" s="36" t="n"/>
      <c r="AL653" s="36" t="n"/>
      <c r="AM653" s="36" t="n"/>
      <c r="AN653" s="36" t="n"/>
      <c r="AO653" s="36" t="n"/>
      <c r="AP653" s="36" t="n"/>
      <c r="AQ653" s="36" t="n"/>
      <c r="AR653" s="36" t="n"/>
      <c r="AS653" s="36" t="n"/>
      <c r="AT653" s="36" t="n"/>
      <c r="AU653" s="36" t="n"/>
      <c r="AV653" s="36" t="n"/>
      <c r="AW653" s="36" t="n"/>
      <c r="AX653" s="35" t="n"/>
    </row>
    <row r="654" ht="15" customHeight="1" s="452" thickBot="1">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c r="AA654" s="36" t="n"/>
      <c r="AB654" s="36" t="n"/>
      <c r="AC654" s="36" t="n"/>
      <c r="AD654" s="36" t="n"/>
      <c r="AE654" s="36" t="n"/>
      <c r="AF654" s="36" t="n"/>
      <c r="AG654" s="36" t="n"/>
      <c r="AH654" s="36" t="n"/>
      <c r="AI654" s="36" t="n"/>
      <c r="AJ654" s="36" t="n"/>
      <c r="AK654" s="36" t="n"/>
      <c r="AL654" s="36" t="n"/>
      <c r="AM654" s="36" t="n"/>
      <c r="AN654" s="36" t="n"/>
      <c r="AO654" s="36" t="n"/>
      <c r="AP654" s="36" t="n"/>
      <c r="AQ654" s="36" t="n"/>
      <c r="AR654" s="36" t="n"/>
      <c r="AS654" s="36" t="n"/>
      <c r="AT654" s="36" t="n"/>
      <c r="AU654" s="36" t="n"/>
      <c r="AV654" s="36" t="n"/>
      <c r="AW654" s="36" t="n"/>
      <c r="AX654" s="35" t="n"/>
    </row>
    <row r="655" ht="15" customHeight="1" s="452" thickBot="1">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c r="AA655" s="36" t="n"/>
      <c r="AB655" s="36" t="n"/>
      <c r="AC655" s="36" t="n"/>
      <c r="AD655" s="36" t="n"/>
      <c r="AE655" s="36" t="n"/>
      <c r="AF655" s="36" t="n"/>
      <c r="AG655" s="36" t="n"/>
      <c r="AH655" s="36" t="n"/>
      <c r="AI655" s="36" t="n"/>
      <c r="AJ655" s="36" t="n"/>
      <c r="AK655" s="36" t="n"/>
      <c r="AL655" s="36" t="n"/>
      <c r="AM655" s="36" t="n"/>
      <c r="AN655" s="36" t="n"/>
      <c r="AO655" s="36" t="n"/>
      <c r="AP655" s="36" t="n"/>
      <c r="AQ655" s="36" t="n"/>
      <c r="AR655" s="36" t="n"/>
      <c r="AS655" s="36" t="n"/>
      <c r="AT655" s="36" t="n"/>
      <c r="AU655" s="36" t="n"/>
      <c r="AV655" s="36" t="n"/>
      <c r="AW655" s="36" t="n"/>
      <c r="AX655" s="35" t="n"/>
    </row>
    <row r="656" ht="15" customHeight="1" s="452" thickBot="1">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c r="AA656" s="36" t="n"/>
      <c r="AB656" s="36" t="n"/>
      <c r="AC656" s="36" t="n"/>
      <c r="AD656" s="36" t="n"/>
      <c r="AE656" s="36" t="n"/>
      <c r="AF656" s="36" t="n"/>
      <c r="AG656" s="36" t="n"/>
      <c r="AH656" s="36" t="n"/>
      <c r="AI656" s="36" t="n"/>
      <c r="AJ656" s="36" t="n"/>
      <c r="AK656" s="36" t="n"/>
      <c r="AL656" s="36" t="n"/>
      <c r="AM656" s="36" t="n"/>
      <c r="AN656" s="36" t="n"/>
      <c r="AO656" s="36" t="n"/>
      <c r="AP656" s="36" t="n"/>
      <c r="AQ656" s="36" t="n"/>
      <c r="AR656" s="36" t="n"/>
      <c r="AS656" s="36" t="n"/>
      <c r="AT656" s="36" t="n"/>
      <c r="AU656" s="36" t="n"/>
      <c r="AV656" s="36" t="n"/>
      <c r="AW656" s="36" t="n"/>
      <c r="AX656" s="35" t="n"/>
    </row>
    <row r="657" ht="15" customHeight="1" s="452" thickBot="1">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c r="AA657" s="36" t="n"/>
      <c r="AB657" s="36" t="n"/>
      <c r="AC657" s="36" t="n"/>
      <c r="AD657" s="36" t="n"/>
      <c r="AE657" s="36" t="n"/>
      <c r="AF657" s="36" t="n"/>
      <c r="AG657" s="36" t="n"/>
      <c r="AH657" s="36" t="n"/>
      <c r="AI657" s="36" t="n"/>
      <c r="AJ657" s="36" t="n"/>
      <c r="AK657" s="36" t="n"/>
      <c r="AL657" s="36" t="n"/>
      <c r="AM657" s="36" t="n"/>
      <c r="AN657" s="36" t="n"/>
      <c r="AO657" s="36" t="n"/>
      <c r="AP657" s="36" t="n"/>
      <c r="AQ657" s="36" t="n"/>
      <c r="AR657" s="36" t="n"/>
      <c r="AS657" s="36" t="n"/>
      <c r="AT657" s="36" t="n"/>
      <c r="AU657" s="36" t="n"/>
      <c r="AV657" s="36" t="n"/>
      <c r="AW657" s="36" t="n"/>
      <c r="AX657" s="35" t="n"/>
    </row>
    <row r="658" ht="15" customHeight="1" s="452" thickBot="1">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c r="AA658" s="36" t="n"/>
      <c r="AB658" s="36" t="n"/>
      <c r="AC658" s="36" t="n"/>
      <c r="AD658" s="36" t="n"/>
      <c r="AE658" s="36" t="n"/>
      <c r="AF658" s="36" t="n"/>
      <c r="AG658" s="36" t="n"/>
      <c r="AH658" s="36" t="n"/>
      <c r="AI658" s="36" t="n"/>
      <c r="AJ658" s="36" t="n"/>
      <c r="AK658" s="36" t="n"/>
      <c r="AL658" s="36" t="n"/>
      <c r="AM658" s="36" t="n"/>
      <c r="AN658" s="36" t="n"/>
      <c r="AO658" s="36" t="n"/>
      <c r="AP658" s="36" t="n"/>
      <c r="AQ658" s="36" t="n"/>
      <c r="AR658" s="36" t="n"/>
      <c r="AS658" s="36" t="n"/>
      <c r="AT658" s="36" t="n"/>
      <c r="AU658" s="36" t="n"/>
      <c r="AV658" s="36" t="n"/>
      <c r="AW658" s="36" t="n"/>
      <c r="AX658" s="35" t="n"/>
    </row>
    <row r="659" ht="15" customHeight="1" s="452" thickBot="1">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c r="AA659" s="36" t="n"/>
      <c r="AB659" s="36" t="n"/>
      <c r="AC659" s="36" t="n"/>
      <c r="AD659" s="36" t="n"/>
      <c r="AE659" s="36" t="n"/>
      <c r="AF659" s="36" t="n"/>
      <c r="AG659" s="36" t="n"/>
      <c r="AH659" s="36" t="n"/>
      <c r="AI659" s="36" t="n"/>
      <c r="AJ659" s="36" t="n"/>
      <c r="AK659" s="36" t="n"/>
      <c r="AL659" s="36" t="n"/>
      <c r="AM659" s="36" t="n"/>
      <c r="AN659" s="36" t="n"/>
      <c r="AO659" s="36" t="n"/>
      <c r="AP659" s="36" t="n"/>
      <c r="AQ659" s="36" t="n"/>
      <c r="AR659" s="36" t="n"/>
      <c r="AS659" s="36" t="n"/>
      <c r="AT659" s="36" t="n"/>
      <c r="AU659" s="36" t="n"/>
      <c r="AV659" s="36" t="n"/>
      <c r="AW659" s="36" t="n"/>
      <c r="AX659" s="35" t="n"/>
    </row>
    <row r="660" ht="15" customHeight="1" s="452" thickBot="1">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c r="AA660" s="36" t="n"/>
      <c r="AB660" s="36" t="n"/>
      <c r="AC660" s="36" t="n"/>
      <c r="AD660" s="36" t="n"/>
      <c r="AE660" s="36" t="n"/>
      <c r="AF660" s="36" t="n"/>
      <c r="AG660" s="36" t="n"/>
      <c r="AH660" s="36" t="n"/>
      <c r="AI660" s="36" t="n"/>
      <c r="AJ660" s="36" t="n"/>
      <c r="AK660" s="36" t="n"/>
      <c r="AL660" s="36" t="n"/>
      <c r="AM660" s="36" t="n"/>
      <c r="AN660" s="36" t="n"/>
      <c r="AO660" s="36" t="n"/>
      <c r="AP660" s="36" t="n"/>
      <c r="AQ660" s="36" t="n"/>
      <c r="AR660" s="36" t="n"/>
      <c r="AS660" s="36" t="n"/>
      <c r="AT660" s="36" t="n"/>
      <c r="AU660" s="36" t="n"/>
      <c r="AV660" s="36" t="n"/>
      <c r="AW660" s="36" t="n"/>
      <c r="AX660" s="35" t="n"/>
    </row>
    <row r="661" ht="15" customHeight="1" s="452" thickBot="1">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c r="AA661" s="36" t="n"/>
      <c r="AB661" s="36" t="n"/>
      <c r="AC661" s="36" t="n"/>
      <c r="AD661" s="36" t="n"/>
      <c r="AE661" s="36" t="n"/>
      <c r="AF661" s="36" t="n"/>
      <c r="AG661" s="36" t="n"/>
      <c r="AH661" s="36" t="n"/>
      <c r="AI661" s="36" t="n"/>
      <c r="AJ661" s="36" t="n"/>
      <c r="AK661" s="36" t="n"/>
      <c r="AL661" s="36" t="n"/>
      <c r="AM661" s="36" t="n"/>
      <c r="AN661" s="36" t="n"/>
      <c r="AO661" s="36" t="n"/>
      <c r="AP661" s="36" t="n"/>
      <c r="AQ661" s="36" t="n"/>
      <c r="AR661" s="36" t="n"/>
      <c r="AS661" s="36" t="n"/>
      <c r="AT661" s="36" t="n"/>
      <c r="AU661" s="36" t="n"/>
      <c r="AV661" s="36" t="n"/>
      <c r="AW661" s="36" t="n"/>
      <c r="AX661" s="35" t="n"/>
    </row>
    <row r="662" ht="15" customHeight="1" s="452" thickBot="1">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c r="AA662" s="36" t="n"/>
      <c r="AB662" s="36" t="n"/>
      <c r="AC662" s="36" t="n"/>
      <c r="AD662" s="36" t="n"/>
      <c r="AE662" s="36" t="n"/>
      <c r="AF662" s="36" t="n"/>
      <c r="AG662" s="36" t="n"/>
      <c r="AH662" s="36" t="n"/>
      <c r="AI662" s="36" t="n"/>
      <c r="AJ662" s="36" t="n"/>
      <c r="AK662" s="36" t="n"/>
      <c r="AL662" s="36" t="n"/>
      <c r="AM662" s="36" t="n"/>
      <c r="AN662" s="36" t="n"/>
      <c r="AO662" s="36" t="n"/>
      <c r="AP662" s="36" t="n"/>
      <c r="AQ662" s="36" t="n"/>
      <c r="AR662" s="36" t="n"/>
      <c r="AS662" s="36" t="n"/>
      <c r="AT662" s="36" t="n"/>
      <c r="AU662" s="36" t="n"/>
      <c r="AV662" s="36" t="n"/>
      <c r="AW662" s="36" t="n"/>
      <c r="AX662" s="35" t="n"/>
    </row>
    <row r="663" ht="15" customHeight="1" s="452" thickBot="1">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c r="AA663" s="36" t="n"/>
      <c r="AB663" s="36" t="n"/>
      <c r="AC663" s="36" t="n"/>
      <c r="AD663" s="36" t="n"/>
      <c r="AE663" s="36" t="n"/>
      <c r="AF663" s="36" t="n"/>
      <c r="AG663" s="36" t="n"/>
      <c r="AH663" s="36" t="n"/>
      <c r="AI663" s="36" t="n"/>
      <c r="AJ663" s="36" t="n"/>
      <c r="AK663" s="36" t="n"/>
      <c r="AL663" s="36" t="n"/>
      <c r="AM663" s="36" t="n"/>
      <c r="AN663" s="36" t="n"/>
      <c r="AO663" s="36" t="n"/>
      <c r="AP663" s="36" t="n"/>
      <c r="AQ663" s="36" t="n"/>
      <c r="AR663" s="36" t="n"/>
      <c r="AS663" s="36" t="n"/>
      <c r="AT663" s="36" t="n"/>
      <c r="AU663" s="36" t="n"/>
      <c r="AV663" s="36" t="n"/>
      <c r="AW663" s="36" t="n"/>
      <c r="AX663" s="35" t="n"/>
    </row>
    <row r="664" ht="15" customHeight="1" s="452" thickBot="1">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c r="AA664" s="36" t="n"/>
      <c r="AB664" s="36" t="n"/>
      <c r="AC664" s="36" t="n"/>
      <c r="AD664" s="36" t="n"/>
      <c r="AE664" s="36" t="n"/>
      <c r="AF664" s="36" t="n"/>
      <c r="AG664" s="36" t="n"/>
      <c r="AH664" s="36" t="n"/>
      <c r="AI664" s="36" t="n"/>
      <c r="AJ664" s="36" t="n"/>
      <c r="AK664" s="36" t="n"/>
      <c r="AL664" s="36" t="n"/>
      <c r="AM664" s="36" t="n"/>
      <c r="AN664" s="36" t="n"/>
      <c r="AO664" s="36" t="n"/>
      <c r="AP664" s="36" t="n"/>
      <c r="AQ664" s="36" t="n"/>
      <c r="AR664" s="36" t="n"/>
      <c r="AS664" s="36" t="n"/>
      <c r="AT664" s="36" t="n"/>
      <c r="AU664" s="36" t="n"/>
      <c r="AV664" s="36" t="n"/>
      <c r="AW664" s="36" t="n"/>
      <c r="AX664" s="35" t="n"/>
    </row>
    <row r="665" ht="15" customHeight="1" s="452" thickBot="1">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c r="AA665" s="36" t="n"/>
      <c r="AB665" s="36" t="n"/>
      <c r="AC665" s="36" t="n"/>
      <c r="AD665" s="36" t="n"/>
      <c r="AE665" s="36" t="n"/>
      <c r="AF665" s="36" t="n"/>
      <c r="AG665" s="36" t="n"/>
      <c r="AH665" s="36" t="n"/>
      <c r="AI665" s="36" t="n"/>
      <c r="AJ665" s="36" t="n"/>
      <c r="AK665" s="36" t="n"/>
      <c r="AL665" s="36" t="n"/>
      <c r="AM665" s="36" t="n"/>
      <c r="AN665" s="36" t="n"/>
      <c r="AO665" s="36" t="n"/>
      <c r="AP665" s="36" t="n"/>
      <c r="AQ665" s="36" t="n"/>
      <c r="AR665" s="36" t="n"/>
      <c r="AS665" s="36" t="n"/>
      <c r="AT665" s="36" t="n"/>
      <c r="AU665" s="36" t="n"/>
      <c r="AV665" s="36" t="n"/>
      <c r="AW665" s="36" t="n"/>
      <c r="AX665" s="35" t="n"/>
    </row>
    <row r="666" ht="15" customHeight="1" s="452" thickBot="1">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c r="AA666" s="36" t="n"/>
      <c r="AB666" s="36" t="n"/>
      <c r="AC666" s="36" t="n"/>
      <c r="AD666" s="36" t="n"/>
      <c r="AE666" s="36" t="n"/>
      <c r="AF666" s="36" t="n"/>
      <c r="AG666" s="36" t="n"/>
      <c r="AH666" s="36" t="n"/>
      <c r="AI666" s="36" t="n"/>
      <c r="AJ666" s="36" t="n"/>
      <c r="AK666" s="36" t="n"/>
      <c r="AL666" s="36" t="n"/>
      <c r="AM666" s="36" t="n"/>
      <c r="AN666" s="36" t="n"/>
      <c r="AO666" s="36" t="n"/>
      <c r="AP666" s="36" t="n"/>
      <c r="AQ666" s="36" t="n"/>
      <c r="AR666" s="36" t="n"/>
      <c r="AS666" s="36" t="n"/>
      <c r="AT666" s="36" t="n"/>
      <c r="AU666" s="36" t="n"/>
      <c r="AV666" s="36" t="n"/>
      <c r="AW666" s="36" t="n"/>
      <c r="AX666" s="35" t="n"/>
    </row>
    <row r="667" ht="15" customHeight="1" s="452" thickBot="1">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c r="AA667" s="36" t="n"/>
      <c r="AB667" s="36" t="n"/>
      <c r="AC667" s="36" t="n"/>
      <c r="AD667" s="36" t="n"/>
      <c r="AE667" s="36" t="n"/>
      <c r="AF667" s="36" t="n"/>
      <c r="AG667" s="36" t="n"/>
      <c r="AH667" s="36" t="n"/>
      <c r="AI667" s="36" t="n"/>
      <c r="AJ667" s="36" t="n"/>
      <c r="AK667" s="36" t="n"/>
      <c r="AL667" s="36" t="n"/>
      <c r="AM667" s="36" t="n"/>
      <c r="AN667" s="36" t="n"/>
      <c r="AO667" s="36" t="n"/>
      <c r="AP667" s="36" t="n"/>
      <c r="AQ667" s="36" t="n"/>
      <c r="AR667" s="36" t="n"/>
      <c r="AS667" s="36" t="n"/>
      <c r="AT667" s="36" t="n"/>
      <c r="AU667" s="36" t="n"/>
      <c r="AV667" s="36" t="n"/>
      <c r="AW667" s="36" t="n"/>
      <c r="AX667" s="35" t="n"/>
    </row>
    <row r="668" ht="15" customHeight="1" s="452" thickBot="1">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c r="AA668" s="36" t="n"/>
      <c r="AB668" s="36" t="n"/>
      <c r="AC668" s="36" t="n"/>
      <c r="AD668" s="36" t="n"/>
      <c r="AE668" s="36" t="n"/>
      <c r="AF668" s="36" t="n"/>
      <c r="AG668" s="36" t="n"/>
      <c r="AH668" s="36" t="n"/>
      <c r="AI668" s="36" t="n"/>
      <c r="AJ668" s="36" t="n"/>
      <c r="AK668" s="36" t="n"/>
      <c r="AL668" s="36" t="n"/>
      <c r="AM668" s="36" t="n"/>
      <c r="AN668" s="36" t="n"/>
      <c r="AO668" s="36" t="n"/>
      <c r="AP668" s="36" t="n"/>
      <c r="AQ668" s="36" t="n"/>
      <c r="AR668" s="36" t="n"/>
      <c r="AS668" s="36" t="n"/>
      <c r="AT668" s="36" t="n"/>
      <c r="AU668" s="36" t="n"/>
      <c r="AV668" s="36" t="n"/>
      <c r="AW668" s="36" t="n"/>
      <c r="AX668" s="35" t="n"/>
    </row>
    <row r="669" ht="15" customHeight="1" s="452" thickBot="1">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c r="AA669" s="36" t="n"/>
      <c r="AB669" s="36" t="n"/>
      <c r="AC669" s="36" t="n"/>
      <c r="AD669" s="36" t="n"/>
      <c r="AE669" s="36" t="n"/>
      <c r="AF669" s="36" t="n"/>
      <c r="AG669" s="36" t="n"/>
      <c r="AH669" s="36" t="n"/>
      <c r="AI669" s="36" t="n"/>
      <c r="AJ669" s="36" t="n"/>
      <c r="AK669" s="36" t="n"/>
      <c r="AL669" s="36" t="n"/>
      <c r="AM669" s="36" t="n"/>
      <c r="AN669" s="36" t="n"/>
      <c r="AO669" s="36" t="n"/>
      <c r="AP669" s="36" t="n"/>
      <c r="AQ669" s="36" t="n"/>
      <c r="AR669" s="36" t="n"/>
      <c r="AS669" s="36" t="n"/>
      <c r="AT669" s="36" t="n"/>
      <c r="AU669" s="36" t="n"/>
      <c r="AV669" s="36" t="n"/>
      <c r="AW669" s="36" t="n"/>
      <c r="AX669" s="35" t="n"/>
    </row>
    <row r="670" ht="15" customHeight="1" s="452" thickBot="1">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c r="AA670" s="36" t="n"/>
      <c r="AB670" s="36" t="n"/>
      <c r="AC670" s="36" t="n"/>
      <c r="AD670" s="36" t="n"/>
      <c r="AE670" s="36" t="n"/>
      <c r="AF670" s="36" t="n"/>
      <c r="AG670" s="36" t="n"/>
      <c r="AH670" s="36" t="n"/>
      <c r="AI670" s="36" t="n"/>
      <c r="AJ670" s="36" t="n"/>
      <c r="AK670" s="36" t="n"/>
      <c r="AL670" s="36" t="n"/>
      <c r="AM670" s="36" t="n"/>
      <c r="AN670" s="36" t="n"/>
      <c r="AO670" s="36" t="n"/>
      <c r="AP670" s="36" t="n"/>
      <c r="AQ670" s="36" t="n"/>
      <c r="AR670" s="36" t="n"/>
      <c r="AS670" s="36" t="n"/>
      <c r="AT670" s="36" t="n"/>
      <c r="AU670" s="36" t="n"/>
      <c r="AV670" s="36" t="n"/>
      <c r="AW670" s="36" t="n"/>
      <c r="AX670" s="35" t="n"/>
    </row>
    <row r="671" ht="15" customHeight="1" s="452" thickBot="1">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c r="AA671" s="36" t="n"/>
      <c r="AB671" s="36" t="n"/>
      <c r="AC671" s="36" t="n"/>
      <c r="AD671" s="36" t="n"/>
      <c r="AE671" s="36" t="n"/>
      <c r="AF671" s="36" t="n"/>
      <c r="AG671" s="36" t="n"/>
      <c r="AH671" s="36" t="n"/>
      <c r="AI671" s="36" t="n"/>
      <c r="AJ671" s="36" t="n"/>
      <c r="AK671" s="36" t="n"/>
      <c r="AL671" s="36" t="n"/>
      <c r="AM671" s="36" t="n"/>
      <c r="AN671" s="36" t="n"/>
      <c r="AO671" s="36" t="n"/>
      <c r="AP671" s="36" t="n"/>
      <c r="AQ671" s="36" t="n"/>
      <c r="AR671" s="36" t="n"/>
      <c r="AS671" s="36" t="n"/>
      <c r="AT671" s="36" t="n"/>
      <c r="AU671" s="36" t="n"/>
      <c r="AV671" s="36" t="n"/>
      <c r="AW671" s="36" t="n"/>
      <c r="AX671" s="35" t="n"/>
    </row>
    <row r="672" ht="15" customHeight="1" s="452" thickBot="1">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c r="AA672" s="36" t="n"/>
      <c r="AB672" s="36" t="n"/>
      <c r="AC672" s="36" t="n"/>
      <c r="AD672" s="36" t="n"/>
      <c r="AE672" s="36" t="n"/>
      <c r="AF672" s="36" t="n"/>
      <c r="AG672" s="36" t="n"/>
      <c r="AH672" s="36" t="n"/>
      <c r="AI672" s="36" t="n"/>
      <c r="AJ672" s="36" t="n"/>
      <c r="AK672" s="36" t="n"/>
      <c r="AL672" s="36" t="n"/>
      <c r="AM672" s="36" t="n"/>
      <c r="AN672" s="36" t="n"/>
      <c r="AO672" s="36" t="n"/>
      <c r="AP672" s="36" t="n"/>
      <c r="AQ672" s="36" t="n"/>
      <c r="AR672" s="36" t="n"/>
      <c r="AS672" s="36" t="n"/>
      <c r="AT672" s="36" t="n"/>
      <c r="AU672" s="36" t="n"/>
      <c r="AV672" s="36" t="n"/>
      <c r="AW672" s="36" t="n"/>
      <c r="AX672" s="35" t="n"/>
    </row>
    <row r="673" ht="15" customHeight="1" s="452" thickBot="1">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c r="AA673" s="36" t="n"/>
      <c r="AB673" s="36" t="n"/>
      <c r="AC673" s="36" t="n"/>
      <c r="AD673" s="36" t="n"/>
      <c r="AE673" s="36" t="n"/>
      <c r="AF673" s="36" t="n"/>
      <c r="AG673" s="36" t="n"/>
      <c r="AH673" s="36" t="n"/>
      <c r="AI673" s="36" t="n"/>
      <c r="AJ673" s="36" t="n"/>
      <c r="AK673" s="36" t="n"/>
      <c r="AL673" s="36" t="n"/>
      <c r="AM673" s="36" t="n"/>
      <c r="AN673" s="36" t="n"/>
      <c r="AO673" s="36" t="n"/>
      <c r="AP673" s="36" t="n"/>
      <c r="AQ673" s="36" t="n"/>
      <c r="AR673" s="36" t="n"/>
      <c r="AS673" s="36" t="n"/>
      <c r="AT673" s="36" t="n"/>
      <c r="AU673" s="36" t="n"/>
      <c r="AV673" s="36" t="n"/>
      <c r="AW673" s="36" t="n"/>
      <c r="AX673" s="35" t="n"/>
    </row>
    <row r="674" ht="15" customHeight="1" s="452" thickBot="1">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c r="AA674" s="36" t="n"/>
      <c r="AB674" s="36" t="n"/>
      <c r="AC674" s="36" t="n"/>
      <c r="AD674" s="36" t="n"/>
      <c r="AE674" s="36" t="n"/>
      <c r="AF674" s="36" t="n"/>
      <c r="AG674" s="36" t="n"/>
      <c r="AH674" s="36" t="n"/>
      <c r="AI674" s="36" t="n"/>
      <c r="AJ674" s="36" t="n"/>
      <c r="AK674" s="36" t="n"/>
      <c r="AL674" s="36" t="n"/>
      <c r="AM674" s="36" t="n"/>
      <c r="AN674" s="36" t="n"/>
      <c r="AO674" s="36" t="n"/>
      <c r="AP674" s="36" t="n"/>
      <c r="AQ674" s="36" t="n"/>
      <c r="AR674" s="36" t="n"/>
      <c r="AS674" s="36" t="n"/>
      <c r="AT674" s="36" t="n"/>
      <c r="AU674" s="36" t="n"/>
      <c r="AV674" s="36" t="n"/>
      <c r="AW674" s="36" t="n"/>
      <c r="AX674" s="35" t="n"/>
    </row>
    <row r="675" ht="15" customHeight="1" s="452" thickBot="1">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c r="AA675" s="36" t="n"/>
      <c r="AB675" s="36" t="n"/>
      <c r="AC675" s="36" t="n"/>
      <c r="AD675" s="36" t="n"/>
      <c r="AE675" s="36" t="n"/>
      <c r="AF675" s="36" t="n"/>
      <c r="AG675" s="36" t="n"/>
      <c r="AH675" s="36" t="n"/>
      <c r="AI675" s="36" t="n"/>
      <c r="AJ675" s="36" t="n"/>
      <c r="AK675" s="36" t="n"/>
      <c r="AL675" s="36" t="n"/>
      <c r="AM675" s="36" t="n"/>
      <c r="AN675" s="36" t="n"/>
      <c r="AO675" s="36" t="n"/>
      <c r="AP675" s="36" t="n"/>
      <c r="AQ675" s="36" t="n"/>
      <c r="AR675" s="36" t="n"/>
      <c r="AS675" s="36" t="n"/>
      <c r="AT675" s="36" t="n"/>
      <c r="AU675" s="36" t="n"/>
      <c r="AV675" s="36" t="n"/>
      <c r="AW675" s="36" t="n"/>
      <c r="AX675" s="35" t="n"/>
    </row>
    <row r="676" ht="15" customHeight="1" s="452" thickBot="1">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c r="AA676" s="36" t="n"/>
      <c r="AB676" s="36" t="n"/>
      <c r="AC676" s="36" t="n"/>
      <c r="AD676" s="36" t="n"/>
      <c r="AE676" s="36" t="n"/>
      <c r="AF676" s="36" t="n"/>
      <c r="AG676" s="36" t="n"/>
      <c r="AH676" s="36" t="n"/>
      <c r="AI676" s="36" t="n"/>
      <c r="AJ676" s="36" t="n"/>
      <c r="AK676" s="36" t="n"/>
      <c r="AL676" s="36" t="n"/>
      <c r="AM676" s="36" t="n"/>
      <c r="AN676" s="36" t="n"/>
      <c r="AO676" s="36" t="n"/>
      <c r="AP676" s="36" t="n"/>
      <c r="AQ676" s="36" t="n"/>
      <c r="AR676" s="36" t="n"/>
      <c r="AS676" s="36" t="n"/>
      <c r="AT676" s="36" t="n"/>
      <c r="AU676" s="36" t="n"/>
      <c r="AV676" s="36" t="n"/>
      <c r="AW676" s="36" t="n"/>
      <c r="AX676" s="35" t="n"/>
    </row>
    <row r="677" ht="15" customHeight="1" s="452" thickBot="1">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c r="AA677" s="36" t="n"/>
      <c r="AB677" s="36" t="n"/>
      <c r="AC677" s="36" t="n"/>
      <c r="AD677" s="36" t="n"/>
      <c r="AE677" s="36" t="n"/>
      <c r="AF677" s="36" t="n"/>
      <c r="AG677" s="36" t="n"/>
      <c r="AH677" s="36" t="n"/>
      <c r="AI677" s="36" t="n"/>
      <c r="AJ677" s="36" t="n"/>
      <c r="AK677" s="36" t="n"/>
      <c r="AL677" s="36" t="n"/>
      <c r="AM677" s="36" t="n"/>
      <c r="AN677" s="36" t="n"/>
      <c r="AO677" s="36" t="n"/>
      <c r="AP677" s="36" t="n"/>
      <c r="AQ677" s="36" t="n"/>
      <c r="AR677" s="36" t="n"/>
      <c r="AS677" s="36" t="n"/>
      <c r="AT677" s="36" t="n"/>
      <c r="AU677" s="36" t="n"/>
      <c r="AV677" s="36" t="n"/>
      <c r="AW677" s="36" t="n"/>
      <c r="AX677" s="35" t="n"/>
    </row>
    <row r="678" ht="15" customHeight="1" s="452" thickBot="1">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c r="AA678" s="36" t="n"/>
      <c r="AB678" s="36" t="n"/>
      <c r="AC678" s="36" t="n"/>
      <c r="AD678" s="36" t="n"/>
      <c r="AE678" s="36" t="n"/>
      <c r="AF678" s="36" t="n"/>
      <c r="AG678" s="36" t="n"/>
      <c r="AH678" s="36" t="n"/>
      <c r="AI678" s="36" t="n"/>
      <c r="AJ678" s="36" t="n"/>
      <c r="AK678" s="36" t="n"/>
      <c r="AL678" s="36" t="n"/>
      <c r="AM678" s="36" t="n"/>
      <c r="AN678" s="36" t="n"/>
      <c r="AO678" s="36" t="n"/>
      <c r="AP678" s="36" t="n"/>
      <c r="AQ678" s="36" t="n"/>
      <c r="AR678" s="36" t="n"/>
      <c r="AS678" s="36" t="n"/>
      <c r="AT678" s="36" t="n"/>
      <c r="AU678" s="36" t="n"/>
      <c r="AV678" s="36" t="n"/>
      <c r="AW678" s="36" t="n"/>
      <c r="AX678" s="35" t="n"/>
    </row>
    <row r="679" ht="15" customHeight="1" s="452" thickBot="1">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c r="AA679" s="36" t="n"/>
      <c r="AB679" s="36" t="n"/>
      <c r="AC679" s="36" t="n"/>
      <c r="AD679" s="36" t="n"/>
      <c r="AE679" s="36" t="n"/>
      <c r="AF679" s="36" t="n"/>
      <c r="AG679" s="36" t="n"/>
      <c r="AH679" s="36" t="n"/>
      <c r="AI679" s="36" t="n"/>
      <c r="AJ679" s="36" t="n"/>
      <c r="AK679" s="36" t="n"/>
      <c r="AL679" s="36" t="n"/>
      <c r="AM679" s="36" t="n"/>
      <c r="AN679" s="36" t="n"/>
      <c r="AO679" s="36" t="n"/>
      <c r="AP679" s="36" t="n"/>
      <c r="AQ679" s="36" t="n"/>
      <c r="AR679" s="36" t="n"/>
      <c r="AS679" s="36" t="n"/>
      <c r="AT679" s="36" t="n"/>
      <c r="AU679" s="36" t="n"/>
      <c r="AV679" s="36" t="n"/>
      <c r="AW679" s="36" t="n"/>
      <c r="AX679" s="35" t="n"/>
    </row>
    <row r="680" ht="15" customHeight="1" s="452" thickBot="1">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c r="AA680" s="36" t="n"/>
      <c r="AB680" s="36" t="n"/>
      <c r="AC680" s="36" t="n"/>
      <c r="AD680" s="36" t="n"/>
      <c r="AE680" s="36" t="n"/>
      <c r="AF680" s="36" t="n"/>
      <c r="AG680" s="36" t="n"/>
      <c r="AH680" s="36" t="n"/>
      <c r="AI680" s="36" t="n"/>
      <c r="AJ680" s="36" t="n"/>
      <c r="AK680" s="36" t="n"/>
      <c r="AL680" s="36" t="n"/>
      <c r="AM680" s="36" t="n"/>
      <c r="AN680" s="36" t="n"/>
      <c r="AO680" s="36" t="n"/>
      <c r="AP680" s="36" t="n"/>
      <c r="AQ680" s="36" t="n"/>
      <c r="AR680" s="36" t="n"/>
      <c r="AS680" s="36" t="n"/>
      <c r="AT680" s="36" t="n"/>
      <c r="AU680" s="36" t="n"/>
      <c r="AV680" s="36" t="n"/>
      <c r="AW680" s="36" t="n"/>
      <c r="AX680" s="35" t="n"/>
    </row>
    <row r="681" ht="15" customHeight="1" s="452" thickBot="1">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c r="AA681" s="36" t="n"/>
      <c r="AB681" s="36" t="n"/>
      <c r="AC681" s="36" t="n"/>
      <c r="AD681" s="36" t="n"/>
      <c r="AE681" s="36" t="n"/>
      <c r="AF681" s="36" t="n"/>
      <c r="AG681" s="36" t="n"/>
      <c r="AH681" s="36" t="n"/>
      <c r="AI681" s="36" t="n"/>
      <c r="AJ681" s="36" t="n"/>
      <c r="AK681" s="36" t="n"/>
      <c r="AL681" s="36" t="n"/>
      <c r="AM681" s="36" t="n"/>
      <c r="AN681" s="36" t="n"/>
      <c r="AO681" s="36" t="n"/>
      <c r="AP681" s="36" t="n"/>
      <c r="AQ681" s="36" t="n"/>
      <c r="AR681" s="36" t="n"/>
      <c r="AS681" s="36" t="n"/>
      <c r="AT681" s="36" t="n"/>
      <c r="AU681" s="36" t="n"/>
      <c r="AV681" s="36" t="n"/>
      <c r="AW681" s="36" t="n"/>
      <c r="AX681" s="35" t="n"/>
    </row>
    <row r="682" ht="15" customHeight="1" s="452" thickBot="1">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c r="AA682" s="36" t="n"/>
      <c r="AB682" s="36" t="n"/>
      <c r="AC682" s="36" t="n"/>
      <c r="AD682" s="36" t="n"/>
      <c r="AE682" s="36" t="n"/>
      <c r="AF682" s="36" t="n"/>
      <c r="AG682" s="36" t="n"/>
      <c r="AH682" s="36" t="n"/>
      <c r="AI682" s="36" t="n"/>
      <c r="AJ682" s="36" t="n"/>
      <c r="AK682" s="36" t="n"/>
      <c r="AL682" s="36" t="n"/>
      <c r="AM682" s="36" t="n"/>
      <c r="AN682" s="36" t="n"/>
      <c r="AO682" s="36" t="n"/>
      <c r="AP682" s="36" t="n"/>
      <c r="AQ682" s="36" t="n"/>
      <c r="AR682" s="36" t="n"/>
      <c r="AS682" s="36" t="n"/>
      <c r="AT682" s="36" t="n"/>
      <c r="AU682" s="36" t="n"/>
      <c r="AV682" s="36" t="n"/>
      <c r="AW682" s="36" t="n"/>
      <c r="AX682" s="35" t="n"/>
    </row>
    <row r="683" ht="15" customHeight="1" s="452" thickBot="1">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c r="AA683" s="36" t="n"/>
      <c r="AB683" s="36" t="n"/>
      <c r="AC683" s="36" t="n"/>
      <c r="AD683" s="36" t="n"/>
      <c r="AE683" s="36" t="n"/>
      <c r="AF683" s="36" t="n"/>
      <c r="AG683" s="36" t="n"/>
      <c r="AH683" s="36" t="n"/>
      <c r="AI683" s="36" t="n"/>
      <c r="AJ683" s="36" t="n"/>
      <c r="AK683" s="36" t="n"/>
      <c r="AL683" s="36" t="n"/>
      <c r="AM683" s="36" t="n"/>
      <c r="AN683" s="36" t="n"/>
      <c r="AO683" s="36" t="n"/>
      <c r="AP683" s="36" t="n"/>
      <c r="AQ683" s="36" t="n"/>
      <c r="AR683" s="36" t="n"/>
      <c r="AS683" s="36" t="n"/>
      <c r="AT683" s="36" t="n"/>
      <c r="AU683" s="36" t="n"/>
      <c r="AV683" s="36" t="n"/>
      <c r="AW683" s="36" t="n"/>
      <c r="AX683" s="35" t="n"/>
    </row>
    <row r="684" ht="15" customHeight="1" s="452" thickBot="1">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c r="AA684" s="36" t="n"/>
      <c r="AB684" s="36" t="n"/>
      <c r="AC684" s="36" t="n"/>
      <c r="AD684" s="36" t="n"/>
      <c r="AE684" s="36" t="n"/>
      <c r="AF684" s="36" t="n"/>
      <c r="AG684" s="36" t="n"/>
      <c r="AH684" s="36" t="n"/>
      <c r="AI684" s="36" t="n"/>
      <c r="AJ684" s="36" t="n"/>
      <c r="AK684" s="36" t="n"/>
      <c r="AL684" s="36" t="n"/>
      <c r="AM684" s="36" t="n"/>
      <c r="AN684" s="36" t="n"/>
      <c r="AO684" s="36" t="n"/>
      <c r="AP684" s="36" t="n"/>
      <c r="AQ684" s="36" t="n"/>
      <c r="AR684" s="36" t="n"/>
      <c r="AS684" s="36" t="n"/>
      <c r="AT684" s="36" t="n"/>
      <c r="AU684" s="36" t="n"/>
      <c r="AV684" s="36" t="n"/>
      <c r="AW684" s="36" t="n"/>
      <c r="AX684" s="35" t="n"/>
    </row>
    <row r="685" ht="15" customHeight="1" s="452" thickBot="1">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c r="AA685" s="36" t="n"/>
      <c r="AB685" s="36" t="n"/>
      <c r="AC685" s="36" t="n"/>
      <c r="AD685" s="36" t="n"/>
      <c r="AE685" s="36" t="n"/>
      <c r="AF685" s="36" t="n"/>
      <c r="AG685" s="36" t="n"/>
      <c r="AH685" s="36" t="n"/>
      <c r="AI685" s="36" t="n"/>
      <c r="AJ685" s="36" t="n"/>
      <c r="AK685" s="36" t="n"/>
      <c r="AL685" s="36" t="n"/>
      <c r="AM685" s="36" t="n"/>
      <c r="AN685" s="36" t="n"/>
      <c r="AO685" s="36" t="n"/>
      <c r="AP685" s="36" t="n"/>
      <c r="AQ685" s="36" t="n"/>
      <c r="AR685" s="36" t="n"/>
      <c r="AS685" s="36" t="n"/>
      <c r="AT685" s="36" t="n"/>
      <c r="AU685" s="36" t="n"/>
      <c r="AV685" s="36" t="n"/>
      <c r="AW685" s="36" t="n"/>
      <c r="AX685" s="35" t="n"/>
    </row>
    <row r="686" ht="15" customHeight="1" s="452" thickBot="1">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c r="AA686" s="36" t="n"/>
      <c r="AB686" s="36" t="n"/>
      <c r="AC686" s="36" t="n"/>
      <c r="AD686" s="36" t="n"/>
      <c r="AE686" s="36" t="n"/>
      <c r="AF686" s="36" t="n"/>
      <c r="AG686" s="36" t="n"/>
      <c r="AH686" s="36" t="n"/>
      <c r="AI686" s="36" t="n"/>
      <c r="AJ686" s="36" t="n"/>
      <c r="AK686" s="36" t="n"/>
      <c r="AL686" s="36" t="n"/>
      <c r="AM686" s="36" t="n"/>
      <c r="AN686" s="36" t="n"/>
      <c r="AO686" s="36" t="n"/>
      <c r="AP686" s="36" t="n"/>
      <c r="AQ686" s="36" t="n"/>
      <c r="AR686" s="36" t="n"/>
      <c r="AS686" s="36" t="n"/>
      <c r="AT686" s="36" t="n"/>
      <c r="AU686" s="36" t="n"/>
      <c r="AV686" s="36" t="n"/>
      <c r="AW686" s="36" t="n"/>
      <c r="AX686" s="35" t="n"/>
    </row>
    <row r="687" ht="15" customHeight="1" s="452" thickBot="1">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c r="AA687" s="36" t="n"/>
      <c r="AB687" s="36" t="n"/>
      <c r="AC687" s="36" t="n"/>
      <c r="AD687" s="36" t="n"/>
      <c r="AE687" s="36" t="n"/>
      <c r="AF687" s="36" t="n"/>
      <c r="AG687" s="36" t="n"/>
      <c r="AH687" s="36" t="n"/>
      <c r="AI687" s="36" t="n"/>
      <c r="AJ687" s="36" t="n"/>
      <c r="AK687" s="36" t="n"/>
      <c r="AL687" s="36" t="n"/>
      <c r="AM687" s="36" t="n"/>
      <c r="AN687" s="36" t="n"/>
      <c r="AO687" s="36" t="n"/>
      <c r="AP687" s="36" t="n"/>
      <c r="AQ687" s="36" t="n"/>
      <c r="AR687" s="36" t="n"/>
      <c r="AS687" s="36" t="n"/>
      <c r="AT687" s="36" t="n"/>
      <c r="AU687" s="36" t="n"/>
      <c r="AV687" s="36" t="n"/>
      <c r="AW687" s="36" t="n"/>
      <c r="AX687" s="35" t="n"/>
    </row>
    <row r="688" ht="15" customHeight="1" s="452" thickBot="1">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c r="AA688" s="36" t="n"/>
      <c r="AB688" s="36" t="n"/>
      <c r="AC688" s="36" t="n"/>
      <c r="AD688" s="36" t="n"/>
      <c r="AE688" s="36" t="n"/>
      <c r="AF688" s="36" t="n"/>
      <c r="AG688" s="36" t="n"/>
      <c r="AH688" s="36" t="n"/>
      <c r="AI688" s="36" t="n"/>
      <c r="AJ688" s="36" t="n"/>
      <c r="AK688" s="36" t="n"/>
      <c r="AL688" s="36" t="n"/>
      <c r="AM688" s="36" t="n"/>
      <c r="AN688" s="36" t="n"/>
      <c r="AO688" s="36" t="n"/>
      <c r="AP688" s="36" t="n"/>
      <c r="AQ688" s="36" t="n"/>
      <c r="AR688" s="36" t="n"/>
      <c r="AS688" s="36" t="n"/>
      <c r="AT688" s="36" t="n"/>
      <c r="AU688" s="36" t="n"/>
      <c r="AV688" s="36" t="n"/>
      <c r="AW688" s="36" t="n"/>
      <c r="AX688" s="35" t="n"/>
    </row>
    <row r="689" ht="15" customHeight="1" s="452" thickBot="1">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c r="AA689" s="36" t="n"/>
      <c r="AB689" s="36" t="n"/>
      <c r="AC689" s="36" t="n"/>
      <c r="AD689" s="36" t="n"/>
      <c r="AE689" s="36" t="n"/>
      <c r="AF689" s="36" t="n"/>
      <c r="AG689" s="36" t="n"/>
      <c r="AH689" s="36" t="n"/>
      <c r="AI689" s="36" t="n"/>
      <c r="AJ689" s="36" t="n"/>
      <c r="AK689" s="36" t="n"/>
      <c r="AL689" s="36" t="n"/>
      <c r="AM689" s="36" t="n"/>
      <c r="AN689" s="36" t="n"/>
      <c r="AO689" s="36" t="n"/>
      <c r="AP689" s="36" t="n"/>
      <c r="AQ689" s="36" t="n"/>
      <c r="AR689" s="36" t="n"/>
      <c r="AS689" s="36" t="n"/>
      <c r="AT689" s="36" t="n"/>
      <c r="AU689" s="36" t="n"/>
      <c r="AV689" s="36" t="n"/>
      <c r="AW689" s="36" t="n"/>
      <c r="AX689" s="35" t="n"/>
    </row>
    <row r="690" ht="15" customHeight="1" s="452" thickBot="1">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c r="AA690" s="36" t="n"/>
      <c r="AB690" s="36" t="n"/>
      <c r="AC690" s="36" t="n"/>
      <c r="AD690" s="36" t="n"/>
      <c r="AE690" s="36" t="n"/>
      <c r="AF690" s="36" t="n"/>
      <c r="AG690" s="36" t="n"/>
      <c r="AH690" s="36" t="n"/>
      <c r="AI690" s="36" t="n"/>
      <c r="AJ690" s="36" t="n"/>
      <c r="AK690" s="36" t="n"/>
      <c r="AL690" s="36" t="n"/>
      <c r="AM690" s="36" t="n"/>
      <c r="AN690" s="36" t="n"/>
      <c r="AO690" s="36" t="n"/>
      <c r="AP690" s="36" t="n"/>
      <c r="AQ690" s="36" t="n"/>
      <c r="AR690" s="36" t="n"/>
      <c r="AS690" s="36" t="n"/>
      <c r="AT690" s="36" t="n"/>
      <c r="AU690" s="36" t="n"/>
      <c r="AV690" s="36" t="n"/>
      <c r="AW690" s="36" t="n"/>
      <c r="AX690" s="35" t="n"/>
    </row>
    <row r="691" ht="15" customHeight="1" s="452" thickBot="1">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c r="AA691" s="36" t="n"/>
      <c r="AB691" s="36" t="n"/>
      <c r="AC691" s="36" t="n"/>
      <c r="AD691" s="36" t="n"/>
      <c r="AE691" s="36" t="n"/>
      <c r="AF691" s="36" t="n"/>
      <c r="AG691" s="36" t="n"/>
      <c r="AH691" s="36" t="n"/>
      <c r="AI691" s="36" t="n"/>
      <c r="AJ691" s="36" t="n"/>
      <c r="AK691" s="36" t="n"/>
      <c r="AL691" s="36" t="n"/>
      <c r="AM691" s="36" t="n"/>
      <c r="AN691" s="36" t="n"/>
      <c r="AO691" s="36" t="n"/>
      <c r="AP691" s="36" t="n"/>
      <c r="AQ691" s="36" t="n"/>
      <c r="AR691" s="36" t="n"/>
      <c r="AS691" s="36" t="n"/>
      <c r="AT691" s="36" t="n"/>
      <c r="AU691" s="36" t="n"/>
      <c r="AV691" s="36" t="n"/>
      <c r="AW691" s="36" t="n"/>
      <c r="AX691" s="35" t="n"/>
    </row>
    <row r="692" ht="15" customHeight="1" s="452" thickBot="1">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c r="AA692" s="36" t="n"/>
      <c r="AB692" s="36" t="n"/>
      <c r="AC692" s="36" t="n"/>
      <c r="AD692" s="36" t="n"/>
      <c r="AE692" s="36" t="n"/>
      <c r="AF692" s="36" t="n"/>
      <c r="AG692" s="36" t="n"/>
      <c r="AH692" s="36" t="n"/>
      <c r="AI692" s="36" t="n"/>
      <c r="AJ692" s="36" t="n"/>
      <c r="AK692" s="36" t="n"/>
      <c r="AL692" s="36" t="n"/>
      <c r="AM692" s="36" t="n"/>
      <c r="AN692" s="36" t="n"/>
      <c r="AO692" s="36" t="n"/>
      <c r="AP692" s="36" t="n"/>
      <c r="AQ692" s="36" t="n"/>
      <c r="AR692" s="36" t="n"/>
      <c r="AS692" s="36" t="n"/>
      <c r="AT692" s="36" t="n"/>
      <c r="AU692" s="36" t="n"/>
      <c r="AV692" s="36" t="n"/>
      <c r="AW692" s="36" t="n"/>
      <c r="AX692" s="35" t="n"/>
    </row>
    <row r="693" ht="15" customHeight="1" s="452" thickBot="1">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c r="AA693" s="36" t="n"/>
      <c r="AB693" s="36" t="n"/>
      <c r="AC693" s="36" t="n"/>
      <c r="AD693" s="36" t="n"/>
      <c r="AE693" s="36" t="n"/>
      <c r="AF693" s="36" t="n"/>
      <c r="AG693" s="36" t="n"/>
      <c r="AH693" s="36" t="n"/>
      <c r="AI693" s="36" t="n"/>
      <c r="AJ693" s="36" t="n"/>
      <c r="AK693" s="36" t="n"/>
      <c r="AL693" s="36" t="n"/>
      <c r="AM693" s="36" t="n"/>
      <c r="AN693" s="36" t="n"/>
      <c r="AO693" s="36" t="n"/>
      <c r="AP693" s="36" t="n"/>
      <c r="AQ693" s="36" t="n"/>
      <c r="AR693" s="36" t="n"/>
      <c r="AS693" s="36" t="n"/>
      <c r="AT693" s="36" t="n"/>
      <c r="AU693" s="36" t="n"/>
      <c r="AV693" s="36" t="n"/>
      <c r="AW693" s="36" t="n"/>
      <c r="AX693" s="35" t="n"/>
    </row>
    <row r="694" ht="15" customHeight="1" s="452" thickBot="1">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c r="AA694" s="36" t="n"/>
      <c r="AB694" s="36" t="n"/>
      <c r="AC694" s="36" t="n"/>
      <c r="AD694" s="36" t="n"/>
      <c r="AE694" s="36" t="n"/>
      <c r="AF694" s="36" t="n"/>
      <c r="AG694" s="36" t="n"/>
      <c r="AH694" s="36" t="n"/>
      <c r="AI694" s="36" t="n"/>
      <c r="AJ694" s="36" t="n"/>
      <c r="AK694" s="36" t="n"/>
      <c r="AL694" s="36" t="n"/>
      <c r="AM694" s="36" t="n"/>
      <c r="AN694" s="36" t="n"/>
      <c r="AO694" s="36" t="n"/>
      <c r="AP694" s="36" t="n"/>
      <c r="AQ694" s="36" t="n"/>
      <c r="AR694" s="36" t="n"/>
      <c r="AS694" s="36" t="n"/>
      <c r="AT694" s="36" t="n"/>
      <c r="AU694" s="36" t="n"/>
      <c r="AV694" s="36" t="n"/>
      <c r="AW694" s="36" t="n"/>
      <c r="AX694" s="35" t="n"/>
    </row>
    <row r="695" ht="15" customHeight="1" s="452" thickBot="1">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c r="AA695" s="36" t="n"/>
      <c r="AB695" s="36" t="n"/>
      <c r="AC695" s="36" t="n"/>
      <c r="AD695" s="36" t="n"/>
      <c r="AE695" s="36" t="n"/>
      <c r="AF695" s="36" t="n"/>
      <c r="AG695" s="36" t="n"/>
      <c r="AH695" s="36" t="n"/>
      <c r="AI695" s="36" t="n"/>
      <c r="AJ695" s="36" t="n"/>
      <c r="AK695" s="36" t="n"/>
      <c r="AL695" s="36" t="n"/>
      <c r="AM695" s="36" t="n"/>
      <c r="AN695" s="36" t="n"/>
      <c r="AO695" s="36" t="n"/>
      <c r="AP695" s="36" t="n"/>
      <c r="AQ695" s="36" t="n"/>
      <c r="AR695" s="36" t="n"/>
      <c r="AS695" s="36" t="n"/>
      <c r="AT695" s="36" t="n"/>
      <c r="AU695" s="36" t="n"/>
      <c r="AV695" s="36" t="n"/>
      <c r="AW695" s="36" t="n"/>
      <c r="AX695" s="35" t="n"/>
    </row>
    <row r="696" ht="15" customHeight="1" s="452" thickBot="1">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c r="AA696" s="36" t="n"/>
      <c r="AB696" s="36" t="n"/>
      <c r="AC696" s="36" t="n"/>
      <c r="AD696" s="36" t="n"/>
      <c r="AE696" s="36" t="n"/>
      <c r="AF696" s="36" t="n"/>
      <c r="AG696" s="36" t="n"/>
      <c r="AH696" s="36" t="n"/>
      <c r="AI696" s="36" t="n"/>
      <c r="AJ696" s="36" t="n"/>
      <c r="AK696" s="36" t="n"/>
      <c r="AL696" s="36" t="n"/>
      <c r="AM696" s="36" t="n"/>
      <c r="AN696" s="36" t="n"/>
      <c r="AO696" s="36" t="n"/>
      <c r="AP696" s="36" t="n"/>
      <c r="AQ696" s="36" t="n"/>
      <c r="AR696" s="36" t="n"/>
      <c r="AS696" s="36" t="n"/>
      <c r="AT696" s="36" t="n"/>
      <c r="AU696" s="36" t="n"/>
      <c r="AV696" s="36" t="n"/>
      <c r="AW696" s="36" t="n"/>
      <c r="AX696" s="35" t="n"/>
    </row>
    <row r="697" ht="15" customHeight="1" s="452" thickBot="1">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c r="AA697" s="36" t="n"/>
      <c r="AB697" s="36" t="n"/>
      <c r="AC697" s="36" t="n"/>
      <c r="AD697" s="36" t="n"/>
      <c r="AE697" s="36" t="n"/>
      <c r="AF697" s="36" t="n"/>
      <c r="AG697" s="36" t="n"/>
      <c r="AH697" s="36" t="n"/>
      <c r="AI697" s="36" t="n"/>
      <c r="AJ697" s="36" t="n"/>
      <c r="AK697" s="36" t="n"/>
      <c r="AL697" s="36" t="n"/>
      <c r="AM697" s="36" t="n"/>
      <c r="AN697" s="36" t="n"/>
      <c r="AO697" s="36" t="n"/>
      <c r="AP697" s="36" t="n"/>
      <c r="AQ697" s="36" t="n"/>
      <c r="AR697" s="36" t="n"/>
      <c r="AS697" s="36" t="n"/>
      <c r="AT697" s="36" t="n"/>
      <c r="AU697" s="36" t="n"/>
      <c r="AV697" s="36" t="n"/>
      <c r="AW697" s="36" t="n"/>
      <c r="AX697" s="35" t="n"/>
    </row>
    <row r="698" ht="15" customHeight="1" s="452" thickBot="1">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c r="AA698" s="36" t="n"/>
      <c r="AB698" s="36" t="n"/>
      <c r="AC698" s="36" t="n"/>
      <c r="AD698" s="36" t="n"/>
      <c r="AE698" s="36" t="n"/>
      <c r="AF698" s="36" t="n"/>
      <c r="AG698" s="36" t="n"/>
      <c r="AH698" s="36" t="n"/>
      <c r="AI698" s="36" t="n"/>
      <c r="AJ698" s="36" t="n"/>
      <c r="AK698" s="36" t="n"/>
      <c r="AL698" s="36" t="n"/>
      <c r="AM698" s="36" t="n"/>
      <c r="AN698" s="36" t="n"/>
      <c r="AO698" s="36" t="n"/>
      <c r="AP698" s="36" t="n"/>
      <c r="AQ698" s="36" t="n"/>
      <c r="AR698" s="36" t="n"/>
      <c r="AS698" s="36" t="n"/>
      <c r="AT698" s="36" t="n"/>
      <c r="AU698" s="36" t="n"/>
      <c r="AV698" s="36" t="n"/>
      <c r="AW698" s="36" t="n"/>
      <c r="AX698" s="35" t="n"/>
    </row>
    <row r="699" ht="15" customHeight="1" s="452" thickBot="1">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c r="AA699" s="36" t="n"/>
      <c r="AB699" s="36" t="n"/>
      <c r="AC699" s="36" t="n"/>
      <c r="AD699" s="36" t="n"/>
      <c r="AE699" s="36" t="n"/>
      <c r="AF699" s="36" t="n"/>
      <c r="AG699" s="36" t="n"/>
      <c r="AH699" s="36" t="n"/>
      <c r="AI699" s="36" t="n"/>
      <c r="AJ699" s="36" t="n"/>
      <c r="AK699" s="36" t="n"/>
      <c r="AL699" s="36" t="n"/>
      <c r="AM699" s="36" t="n"/>
      <c r="AN699" s="36" t="n"/>
      <c r="AO699" s="36" t="n"/>
      <c r="AP699" s="36" t="n"/>
      <c r="AQ699" s="36" t="n"/>
      <c r="AR699" s="36" t="n"/>
      <c r="AS699" s="36" t="n"/>
      <c r="AT699" s="36" t="n"/>
      <c r="AU699" s="36" t="n"/>
      <c r="AV699" s="36" t="n"/>
      <c r="AW699" s="36" t="n"/>
      <c r="AX699" s="35" t="n"/>
    </row>
    <row r="700" ht="15" customHeight="1" s="452" thickBot="1">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c r="AA700" s="36" t="n"/>
      <c r="AB700" s="36" t="n"/>
      <c r="AC700" s="36" t="n"/>
      <c r="AD700" s="36" t="n"/>
      <c r="AE700" s="36" t="n"/>
      <c r="AF700" s="36" t="n"/>
      <c r="AG700" s="36" t="n"/>
      <c r="AH700" s="36" t="n"/>
      <c r="AI700" s="36" t="n"/>
      <c r="AJ700" s="36" t="n"/>
      <c r="AK700" s="36" t="n"/>
      <c r="AL700" s="36" t="n"/>
      <c r="AM700" s="36" t="n"/>
      <c r="AN700" s="36" t="n"/>
      <c r="AO700" s="36" t="n"/>
      <c r="AP700" s="36" t="n"/>
      <c r="AQ700" s="36" t="n"/>
      <c r="AR700" s="36" t="n"/>
      <c r="AS700" s="36" t="n"/>
      <c r="AT700" s="36" t="n"/>
      <c r="AU700" s="36" t="n"/>
      <c r="AV700" s="36" t="n"/>
      <c r="AW700" s="36" t="n"/>
      <c r="AX700" s="35" t="n"/>
    </row>
    <row r="701" ht="15" customHeight="1" s="452" thickBot="1">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c r="AA701" s="36" t="n"/>
      <c r="AB701" s="36" t="n"/>
      <c r="AC701" s="36" t="n"/>
      <c r="AD701" s="36" t="n"/>
      <c r="AE701" s="36" t="n"/>
      <c r="AF701" s="36" t="n"/>
      <c r="AG701" s="36" t="n"/>
      <c r="AH701" s="36" t="n"/>
      <c r="AI701" s="36" t="n"/>
      <c r="AJ701" s="36" t="n"/>
      <c r="AK701" s="36" t="n"/>
      <c r="AL701" s="36" t="n"/>
      <c r="AM701" s="36" t="n"/>
      <c r="AN701" s="36" t="n"/>
      <c r="AO701" s="36" t="n"/>
      <c r="AP701" s="36" t="n"/>
      <c r="AQ701" s="36" t="n"/>
      <c r="AR701" s="36" t="n"/>
      <c r="AS701" s="36" t="n"/>
      <c r="AT701" s="36" t="n"/>
      <c r="AU701" s="36" t="n"/>
      <c r="AV701" s="36" t="n"/>
      <c r="AW701" s="36" t="n"/>
      <c r="AX701" s="35" t="n"/>
    </row>
    <row r="702" ht="15" customHeight="1" s="452" thickBot="1">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c r="AA702" s="36" t="n"/>
      <c r="AB702" s="36" t="n"/>
      <c r="AC702" s="36" t="n"/>
      <c r="AD702" s="36" t="n"/>
      <c r="AE702" s="36" t="n"/>
      <c r="AF702" s="36" t="n"/>
      <c r="AG702" s="36" t="n"/>
      <c r="AH702" s="36" t="n"/>
      <c r="AI702" s="36" t="n"/>
      <c r="AJ702" s="36" t="n"/>
      <c r="AK702" s="36" t="n"/>
      <c r="AL702" s="36" t="n"/>
      <c r="AM702" s="36" t="n"/>
      <c r="AN702" s="36" t="n"/>
      <c r="AO702" s="36" t="n"/>
      <c r="AP702" s="36" t="n"/>
      <c r="AQ702" s="36" t="n"/>
      <c r="AR702" s="36" t="n"/>
      <c r="AS702" s="36" t="n"/>
      <c r="AT702" s="36" t="n"/>
      <c r="AU702" s="36" t="n"/>
      <c r="AV702" s="36" t="n"/>
      <c r="AW702" s="36" t="n"/>
      <c r="AX702" s="35" t="n"/>
    </row>
    <row r="703" ht="15" customHeight="1" s="452" thickBot="1">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c r="AA703" s="36" t="n"/>
      <c r="AB703" s="36" t="n"/>
      <c r="AC703" s="36" t="n"/>
      <c r="AD703" s="36" t="n"/>
      <c r="AE703" s="36" t="n"/>
      <c r="AF703" s="36" t="n"/>
      <c r="AG703" s="36" t="n"/>
      <c r="AH703" s="36" t="n"/>
      <c r="AI703" s="36" t="n"/>
      <c r="AJ703" s="36" t="n"/>
      <c r="AK703" s="36" t="n"/>
      <c r="AL703" s="36" t="n"/>
      <c r="AM703" s="36" t="n"/>
      <c r="AN703" s="36" t="n"/>
      <c r="AO703" s="36" t="n"/>
      <c r="AP703" s="36" t="n"/>
      <c r="AQ703" s="36" t="n"/>
      <c r="AR703" s="36" t="n"/>
      <c r="AS703" s="36" t="n"/>
      <c r="AT703" s="36" t="n"/>
      <c r="AU703" s="36" t="n"/>
      <c r="AV703" s="36" t="n"/>
      <c r="AW703" s="36" t="n"/>
      <c r="AX703" s="35" t="n"/>
    </row>
    <row r="704" ht="15" customHeight="1" s="452" thickBot="1">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c r="AA704" s="36" t="n"/>
      <c r="AB704" s="36" t="n"/>
      <c r="AC704" s="36" t="n"/>
      <c r="AD704" s="36" t="n"/>
      <c r="AE704" s="36" t="n"/>
      <c r="AF704" s="36" t="n"/>
      <c r="AG704" s="36" t="n"/>
      <c r="AH704" s="36" t="n"/>
      <c r="AI704" s="36" t="n"/>
      <c r="AJ704" s="36" t="n"/>
      <c r="AK704" s="36" t="n"/>
      <c r="AL704" s="36" t="n"/>
      <c r="AM704" s="36" t="n"/>
      <c r="AN704" s="36" t="n"/>
      <c r="AO704" s="36" t="n"/>
      <c r="AP704" s="36" t="n"/>
      <c r="AQ704" s="36" t="n"/>
      <c r="AR704" s="36" t="n"/>
      <c r="AS704" s="36" t="n"/>
      <c r="AT704" s="36" t="n"/>
      <c r="AU704" s="36" t="n"/>
      <c r="AV704" s="36" t="n"/>
      <c r="AW704" s="36" t="n"/>
      <c r="AX704" s="35" t="n"/>
    </row>
    <row r="705" ht="15" customHeight="1" s="452" thickBot="1">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c r="AA705" s="36" t="n"/>
      <c r="AB705" s="36" t="n"/>
      <c r="AC705" s="36" t="n"/>
      <c r="AD705" s="36" t="n"/>
      <c r="AE705" s="36" t="n"/>
      <c r="AF705" s="36" t="n"/>
      <c r="AG705" s="36" t="n"/>
      <c r="AH705" s="36" t="n"/>
      <c r="AI705" s="36" t="n"/>
      <c r="AJ705" s="36" t="n"/>
      <c r="AK705" s="36" t="n"/>
      <c r="AL705" s="36" t="n"/>
      <c r="AM705" s="36" t="n"/>
      <c r="AN705" s="36" t="n"/>
      <c r="AO705" s="36" t="n"/>
      <c r="AP705" s="36" t="n"/>
      <c r="AQ705" s="36" t="n"/>
      <c r="AR705" s="36" t="n"/>
      <c r="AS705" s="36" t="n"/>
      <c r="AT705" s="36" t="n"/>
      <c r="AU705" s="36" t="n"/>
      <c r="AV705" s="36" t="n"/>
      <c r="AW705" s="36" t="n"/>
      <c r="AX705" s="35" t="n"/>
    </row>
    <row r="706" ht="15" customHeight="1" s="452" thickBot="1">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c r="AA706" s="36" t="n"/>
      <c r="AB706" s="36" t="n"/>
      <c r="AC706" s="36" t="n"/>
      <c r="AD706" s="36" t="n"/>
      <c r="AE706" s="36" t="n"/>
      <c r="AF706" s="36" t="n"/>
      <c r="AG706" s="36" t="n"/>
      <c r="AH706" s="36" t="n"/>
      <c r="AI706" s="36" t="n"/>
      <c r="AJ706" s="36" t="n"/>
      <c r="AK706" s="36" t="n"/>
      <c r="AL706" s="36" t="n"/>
      <c r="AM706" s="36" t="n"/>
      <c r="AN706" s="36" t="n"/>
      <c r="AO706" s="36" t="n"/>
      <c r="AP706" s="36" t="n"/>
      <c r="AQ706" s="36" t="n"/>
      <c r="AR706" s="36" t="n"/>
      <c r="AS706" s="36" t="n"/>
      <c r="AT706" s="36" t="n"/>
      <c r="AU706" s="36" t="n"/>
      <c r="AV706" s="36" t="n"/>
      <c r="AW706" s="36" t="n"/>
      <c r="AX706" s="35" t="n"/>
    </row>
    <row r="707" ht="15" customHeight="1" s="452" thickBot="1">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c r="AA707" s="36" t="n"/>
      <c r="AB707" s="36" t="n"/>
      <c r="AC707" s="36" t="n"/>
      <c r="AD707" s="36" t="n"/>
      <c r="AE707" s="36" t="n"/>
      <c r="AF707" s="36" t="n"/>
      <c r="AG707" s="36" t="n"/>
      <c r="AH707" s="36" t="n"/>
      <c r="AI707" s="36" t="n"/>
      <c r="AJ707" s="36" t="n"/>
      <c r="AK707" s="36" t="n"/>
      <c r="AL707" s="36" t="n"/>
      <c r="AM707" s="36" t="n"/>
      <c r="AN707" s="36" t="n"/>
      <c r="AO707" s="36" t="n"/>
      <c r="AP707" s="36" t="n"/>
      <c r="AQ707" s="36" t="n"/>
      <c r="AR707" s="36" t="n"/>
      <c r="AS707" s="36" t="n"/>
      <c r="AT707" s="36" t="n"/>
      <c r="AU707" s="36" t="n"/>
      <c r="AV707" s="36" t="n"/>
      <c r="AW707" s="36" t="n"/>
      <c r="AX707" s="35" t="n"/>
    </row>
    <row r="708" ht="15" customHeight="1" s="452" thickBot="1">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c r="AA708" s="36" t="n"/>
      <c r="AB708" s="36" t="n"/>
      <c r="AC708" s="36" t="n"/>
      <c r="AD708" s="36" t="n"/>
      <c r="AE708" s="36" t="n"/>
      <c r="AF708" s="36" t="n"/>
      <c r="AG708" s="36" t="n"/>
      <c r="AH708" s="36" t="n"/>
      <c r="AI708" s="36" t="n"/>
      <c r="AJ708" s="36" t="n"/>
      <c r="AK708" s="36" t="n"/>
      <c r="AL708" s="36" t="n"/>
      <c r="AM708" s="36" t="n"/>
      <c r="AN708" s="36" t="n"/>
      <c r="AO708" s="36" t="n"/>
      <c r="AP708" s="36" t="n"/>
      <c r="AQ708" s="36" t="n"/>
      <c r="AR708" s="36" t="n"/>
      <c r="AS708" s="36" t="n"/>
      <c r="AT708" s="36" t="n"/>
      <c r="AU708" s="36" t="n"/>
      <c r="AV708" s="36" t="n"/>
      <c r="AW708" s="36" t="n"/>
      <c r="AX708" s="35" t="n"/>
    </row>
    <row r="709" ht="15" customHeight="1" s="452" thickBot="1">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c r="AA709" s="36" t="n"/>
      <c r="AB709" s="36" t="n"/>
      <c r="AC709" s="36" t="n"/>
      <c r="AD709" s="36" t="n"/>
      <c r="AE709" s="36" t="n"/>
      <c r="AF709" s="36" t="n"/>
      <c r="AG709" s="36" t="n"/>
      <c r="AH709" s="36" t="n"/>
      <c r="AI709" s="36" t="n"/>
      <c r="AJ709" s="36" t="n"/>
      <c r="AK709" s="36" t="n"/>
      <c r="AL709" s="36" t="n"/>
      <c r="AM709" s="36" t="n"/>
      <c r="AN709" s="36" t="n"/>
      <c r="AO709" s="36" t="n"/>
      <c r="AP709" s="36" t="n"/>
      <c r="AQ709" s="36" t="n"/>
      <c r="AR709" s="36" t="n"/>
      <c r="AS709" s="36" t="n"/>
      <c r="AT709" s="36" t="n"/>
      <c r="AU709" s="36" t="n"/>
      <c r="AV709" s="36" t="n"/>
      <c r="AW709" s="36" t="n"/>
      <c r="AX709" s="35" t="n"/>
    </row>
    <row r="710" ht="15" customHeight="1" s="452" thickBot="1">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c r="AA710" s="36" t="n"/>
      <c r="AB710" s="36" t="n"/>
      <c r="AC710" s="36" t="n"/>
      <c r="AD710" s="36" t="n"/>
      <c r="AE710" s="36" t="n"/>
      <c r="AF710" s="36" t="n"/>
      <c r="AG710" s="36" t="n"/>
      <c r="AH710" s="36" t="n"/>
      <c r="AI710" s="36" t="n"/>
      <c r="AJ710" s="36" t="n"/>
      <c r="AK710" s="36" t="n"/>
      <c r="AL710" s="36" t="n"/>
      <c r="AM710" s="36" t="n"/>
      <c r="AN710" s="36" t="n"/>
      <c r="AO710" s="36" t="n"/>
      <c r="AP710" s="36" t="n"/>
      <c r="AQ710" s="36" t="n"/>
      <c r="AR710" s="36" t="n"/>
      <c r="AS710" s="36" t="n"/>
      <c r="AT710" s="36" t="n"/>
      <c r="AU710" s="36" t="n"/>
      <c r="AV710" s="36" t="n"/>
      <c r="AW710" s="36" t="n"/>
      <c r="AX710" s="35" t="n"/>
    </row>
    <row r="711" ht="15" customHeight="1" s="452" thickBot="1">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c r="AA711" s="36" t="n"/>
      <c r="AB711" s="36" t="n"/>
      <c r="AC711" s="36" t="n"/>
      <c r="AD711" s="36" t="n"/>
      <c r="AE711" s="36" t="n"/>
      <c r="AF711" s="36" t="n"/>
      <c r="AG711" s="36" t="n"/>
      <c r="AH711" s="36" t="n"/>
      <c r="AI711" s="36" t="n"/>
      <c r="AJ711" s="36" t="n"/>
      <c r="AK711" s="36" t="n"/>
      <c r="AL711" s="36" t="n"/>
      <c r="AM711" s="36" t="n"/>
      <c r="AN711" s="36" t="n"/>
      <c r="AO711" s="36" t="n"/>
      <c r="AP711" s="36" t="n"/>
      <c r="AQ711" s="36" t="n"/>
      <c r="AR711" s="36" t="n"/>
      <c r="AS711" s="36" t="n"/>
      <c r="AT711" s="36" t="n"/>
      <c r="AU711" s="36" t="n"/>
      <c r="AV711" s="36" t="n"/>
      <c r="AW711" s="36" t="n"/>
      <c r="AX711" s="35" t="n"/>
    </row>
    <row r="712" ht="15" customHeight="1" s="452" thickBot="1">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c r="AA712" s="36" t="n"/>
      <c r="AB712" s="36" t="n"/>
      <c r="AC712" s="36" t="n"/>
      <c r="AD712" s="36" t="n"/>
      <c r="AE712" s="36" t="n"/>
      <c r="AF712" s="36" t="n"/>
      <c r="AG712" s="36" t="n"/>
      <c r="AH712" s="36" t="n"/>
      <c r="AI712" s="36" t="n"/>
      <c r="AJ712" s="36" t="n"/>
      <c r="AK712" s="36" t="n"/>
      <c r="AL712" s="36" t="n"/>
      <c r="AM712" s="36" t="n"/>
      <c r="AN712" s="36" t="n"/>
      <c r="AO712" s="36" t="n"/>
      <c r="AP712" s="36" t="n"/>
      <c r="AQ712" s="36" t="n"/>
      <c r="AR712" s="36" t="n"/>
      <c r="AS712" s="36" t="n"/>
      <c r="AT712" s="36" t="n"/>
      <c r="AU712" s="36" t="n"/>
      <c r="AV712" s="36" t="n"/>
      <c r="AW712" s="36" t="n"/>
      <c r="AX712" s="35" t="n"/>
    </row>
    <row r="713" ht="15" customHeight="1" s="452" thickBot="1">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c r="AA713" s="36" t="n"/>
      <c r="AB713" s="36" t="n"/>
      <c r="AC713" s="36" t="n"/>
      <c r="AD713" s="36" t="n"/>
      <c r="AE713" s="36" t="n"/>
      <c r="AF713" s="36" t="n"/>
      <c r="AG713" s="36" t="n"/>
      <c r="AH713" s="36" t="n"/>
      <c r="AI713" s="36" t="n"/>
      <c r="AJ713" s="36" t="n"/>
      <c r="AK713" s="36" t="n"/>
      <c r="AL713" s="36" t="n"/>
      <c r="AM713" s="36" t="n"/>
      <c r="AN713" s="36" t="n"/>
      <c r="AO713" s="36" t="n"/>
      <c r="AP713" s="36" t="n"/>
      <c r="AQ713" s="36" t="n"/>
      <c r="AR713" s="36" t="n"/>
      <c r="AS713" s="36" t="n"/>
      <c r="AT713" s="36" t="n"/>
      <c r="AU713" s="36" t="n"/>
      <c r="AV713" s="36" t="n"/>
      <c r="AW713" s="36" t="n"/>
      <c r="AX713" s="35" t="n"/>
    </row>
    <row r="714" ht="15" customHeight="1" s="452" thickBot="1">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c r="AA714" s="36" t="n"/>
      <c r="AB714" s="36" t="n"/>
      <c r="AC714" s="36" t="n"/>
      <c r="AD714" s="36" t="n"/>
      <c r="AE714" s="36" t="n"/>
      <c r="AF714" s="36" t="n"/>
      <c r="AG714" s="36" t="n"/>
      <c r="AH714" s="36" t="n"/>
      <c r="AI714" s="36" t="n"/>
      <c r="AJ714" s="36" t="n"/>
      <c r="AK714" s="36" t="n"/>
      <c r="AL714" s="36" t="n"/>
      <c r="AM714" s="36" t="n"/>
      <c r="AN714" s="36" t="n"/>
      <c r="AO714" s="36" t="n"/>
      <c r="AP714" s="36" t="n"/>
      <c r="AQ714" s="36" t="n"/>
      <c r="AR714" s="36" t="n"/>
      <c r="AS714" s="36" t="n"/>
      <c r="AT714" s="36" t="n"/>
      <c r="AU714" s="36" t="n"/>
      <c r="AV714" s="36" t="n"/>
      <c r="AW714" s="36" t="n"/>
      <c r="AX714" s="35" t="n"/>
    </row>
    <row r="715" ht="15" customHeight="1" s="452" thickBot="1">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c r="AA715" s="36" t="n"/>
      <c r="AB715" s="36" t="n"/>
      <c r="AC715" s="36" t="n"/>
      <c r="AD715" s="36" t="n"/>
      <c r="AE715" s="36" t="n"/>
      <c r="AF715" s="36" t="n"/>
      <c r="AG715" s="36" t="n"/>
      <c r="AH715" s="36" t="n"/>
      <c r="AI715" s="36" t="n"/>
      <c r="AJ715" s="36" t="n"/>
      <c r="AK715" s="36" t="n"/>
      <c r="AL715" s="36" t="n"/>
      <c r="AM715" s="36" t="n"/>
      <c r="AN715" s="36" t="n"/>
      <c r="AO715" s="36" t="n"/>
      <c r="AP715" s="36" t="n"/>
      <c r="AQ715" s="36" t="n"/>
      <c r="AR715" s="36" t="n"/>
      <c r="AS715" s="36" t="n"/>
      <c r="AT715" s="36" t="n"/>
      <c r="AU715" s="36" t="n"/>
      <c r="AV715" s="36" t="n"/>
      <c r="AW715" s="36" t="n"/>
      <c r="AX715" s="35" t="n"/>
    </row>
    <row r="716" ht="15" customHeight="1" s="452" thickBot="1">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c r="AA716" s="36" t="n"/>
      <c r="AB716" s="36" t="n"/>
      <c r="AC716" s="36" t="n"/>
      <c r="AD716" s="36" t="n"/>
      <c r="AE716" s="36" t="n"/>
      <c r="AF716" s="36" t="n"/>
      <c r="AG716" s="36" t="n"/>
      <c r="AH716" s="36" t="n"/>
      <c r="AI716" s="36" t="n"/>
      <c r="AJ716" s="36" t="n"/>
      <c r="AK716" s="36" t="n"/>
      <c r="AL716" s="36" t="n"/>
      <c r="AM716" s="36" t="n"/>
      <c r="AN716" s="36" t="n"/>
      <c r="AO716" s="36" t="n"/>
      <c r="AP716" s="36" t="n"/>
      <c r="AQ716" s="36" t="n"/>
      <c r="AR716" s="36" t="n"/>
      <c r="AS716" s="36" t="n"/>
      <c r="AT716" s="36" t="n"/>
      <c r="AU716" s="36" t="n"/>
      <c r="AV716" s="36" t="n"/>
      <c r="AW716" s="36" t="n"/>
      <c r="AX716" s="35" t="n"/>
    </row>
    <row r="717" ht="15" customHeight="1" s="452" thickBot="1">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c r="AA717" s="36" t="n"/>
      <c r="AB717" s="36" t="n"/>
      <c r="AC717" s="36" t="n"/>
      <c r="AD717" s="36" t="n"/>
      <c r="AE717" s="36" t="n"/>
      <c r="AF717" s="36" t="n"/>
      <c r="AG717" s="36" t="n"/>
      <c r="AH717" s="36" t="n"/>
      <c r="AI717" s="36" t="n"/>
      <c r="AJ717" s="36" t="n"/>
      <c r="AK717" s="36" t="n"/>
      <c r="AL717" s="36" t="n"/>
      <c r="AM717" s="36" t="n"/>
      <c r="AN717" s="36" t="n"/>
      <c r="AO717" s="36" t="n"/>
      <c r="AP717" s="36" t="n"/>
      <c r="AQ717" s="36" t="n"/>
      <c r="AR717" s="36" t="n"/>
      <c r="AS717" s="36" t="n"/>
      <c r="AT717" s="36" t="n"/>
      <c r="AU717" s="36" t="n"/>
      <c r="AV717" s="36" t="n"/>
      <c r="AW717" s="36" t="n"/>
      <c r="AX717" s="35" t="n"/>
    </row>
    <row r="718" ht="15" customHeight="1" s="452" thickBot="1">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c r="AA718" s="36" t="n"/>
      <c r="AB718" s="36" t="n"/>
      <c r="AC718" s="36" t="n"/>
      <c r="AD718" s="36" t="n"/>
      <c r="AE718" s="36" t="n"/>
      <c r="AF718" s="36" t="n"/>
      <c r="AG718" s="36" t="n"/>
      <c r="AH718" s="36" t="n"/>
      <c r="AI718" s="36" t="n"/>
      <c r="AJ718" s="36" t="n"/>
      <c r="AK718" s="36" t="n"/>
      <c r="AL718" s="36" t="n"/>
      <c r="AM718" s="36" t="n"/>
      <c r="AN718" s="36" t="n"/>
      <c r="AO718" s="36" t="n"/>
      <c r="AP718" s="36" t="n"/>
      <c r="AQ718" s="36" t="n"/>
      <c r="AR718" s="36" t="n"/>
      <c r="AS718" s="36" t="n"/>
      <c r="AT718" s="36" t="n"/>
      <c r="AU718" s="36" t="n"/>
      <c r="AV718" s="36" t="n"/>
      <c r="AW718" s="36" t="n"/>
      <c r="AX718" s="35" t="n"/>
    </row>
    <row r="719" ht="15" customHeight="1" s="452" thickBot="1">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c r="AA719" s="36" t="n"/>
      <c r="AB719" s="36" t="n"/>
      <c r="AC719" s="36" t="n"/>
      <c r="AD719" s="36" t="n"/>
      <c r="AE719" s="36" t="n"/>
      <c r="AF719" s="36" t="n"/>
      <c r="AG719" s="36" t="n"/>
      <c r="AH719" s="36" t="n"/>
      <c r="AI719" s="36" t="n"/>
      <c r="AJ719" s="36" t="n"/>
      <c r="AK719" s="36" t="n"/>
      <c r="AL719" s="36" t="n"/>
      <c r="AM719" s="36" t="n"/>
      <c r="AN719" s="36" t="n"/>
      <c r="AO719" s="36" t="n"/>
      <c r="AP719" s="36" t="n"/>
      <c r="AQ719" s="36" t="n"/>
      <c r="AR719" s="36" t="n"/>
      <c r="AS719" s="36" t="n"/>
      <c r="AT719" s="36" t="n"/>
      <c r="AU719" s="36" t="n"/>
      <c r="AV719" s="36" t="n"/>
      <c r="AW719" s="36" t="n"/>
      <c r="AX719" s="35" t="n"/>
    </row>
    <row r="720" ht="15" customHeight="1" s="452" thickBot="1">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c r="AA720" s="36" t="n"/>
      <c r="AB720" s="36" t="n"/>
      <c r="AC720" s="36" t="n"/>
      <c r="AD720" s="36" t="n"/>
      <c r="AE720" s="36" t="n"/>
      <c r="AF720" s="36" t="n"/>
      <c r="AG720" s="36" t="n"/>
      <c r="AH720" s="36" t="n"/>
      <c r="AI720" s="36" t="n"/>
      <c r="AJ720" s="36" t="n"/>
      <c r="AK720" s="36" t="n"/>
      <c r="AL720" s="36" t="n"/>
      <c r="AM720" s="36" t="n"/>
      <c r="AN720" s="36" t="n"/>
      <c r="AO720" s="36" t="n"/>
      <c r="AP720" s="36" t="n"/>
      <c r="AQ720" s="36" t="n"/>
      <c r="AR720" s="36" t="n"/>
      <c r="AS720" s="36" t="n"/>
      <c r="AT720" s="36" t="n"/>
      <c r="AU720" s="36" t="n"/>
      <c r="AV720" s="36" t="n"/>
      <c r="AW720" s="36" t="n"/>
      <c r="AX720" s="35" t="n"/>
    </row>
    <row r="721" ht="15" customHeight="1" s="452" thickBot="1">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c r="AA721" s="36" t="n"/>
      <c r="AB721" s="36" t="n"/>
      <c r="AC721" s="36" t="n"/>
      <c r="AD721" s="36" t="n"/>
      <c r="AE721" s="36" t="n"/>
      <c r="AF721" s="36" t="n"/>
      <c r="AG721" s="36" t="n"/>
      <c r="AH721" s="36" t="n"/>
      <c r="AI721" s="36" t="n"/>
      <c r="AJ721" s="36" t="n"/>
      <c r="AK721" s="36" t="n"/>
      <c r="AL721" s="36" t="n"/>
      <c r="AM721" s="36" t="n"/>
      <c r="AN721" s="36" t="n"/>
      <c r="AO721" s="36" t="n"/>
      <c r="AP721" s="36" t="n"/>
      <c r="AQ721" s="36" t="n"/>
      <c r="AR721" s="36" t="n"/>
      <c r="AS721" s="36" t="n"/>
      <c r="AT721" s="36" t="n"/>
      <c r="AU721" s="36" t="n"/>
      <c r="AV721" s="36" t="n"/>
      <c r="AW721" s="36" t="n"/>
      <c r="AX721" s="35" t="n"/>
    </row>
    <row r="722" ht="15" customHeight="1" s="452" thickBot="1">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c r="AA722" s="36" t="n"/>
      <c r="AB722" s="36" t="n"/>
      <c r="AC722" s="36" t="n"/>
      <c r="AD722" s="36" t="n"/>
      <c r="AE722" s="36" t="n"/>
      <c r="AF722" s="36" t="n"/>
      <c r="AG722" s="36" t="n"/>
      <c r="AH722" s="36" t="n"/>
      <c r="AI722" s="36" t="n"/>
      <c r="AJ722" s="36" t="n"/>
      <c r="AK722" s="36" t="n"/>
      <c r="AL722" s="36" t="n"/>
      <c r="AM722" s="36" t="n"/>
      <c r="AN722" s="36" t="n"/>
      <c r="AO722" s="36" t="n"/>
      <c r="AP722" s="36" t="n"/>
      <c r="AQ722" s="36" t="n"/>
      <c r="AR722" s="36" t="n"/>
      <c r="AS722" s="36" t="n"/>
      <c r="AT722" s="36" t="n"/>
      <c r="AU722" s="36" t="n"/>
      <c r="AV722" s="36" t="n"/>
      <c r="AW722" s="36" t="n"/>
      <c r="AX722" s="35" t="n"/>
    </row>
    <row r="723" ht="15" customHeight="1" s="452" thickBot="1">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c r="AA723" s="36" t="n"/>
      <c r="AB723" s="36" t="n"/>
      <c r="AC723" s="36" t="n"/>
      <c r="AD723" s="36" t="n"/>
      <c r="AE723" s="36" t="n"/>
      <c r="AF723" s="36" t="n"/>
      <c r="AG723" s="36" t="n"/>
      <c r="AH723" s="36" t="n"/>
      <c r="AI723" s="36" t="n"/>
      <c r="AJ723" s="36" t="n"/>
      <c r="AK723" s="36" t="n"/>
      <c r="AL723" s="36" t="n"/>
      <c r="AM723" s="36" t="n"/>
      <c r="AN723" s="36" t="n"/>
      <c r="AO723" s="36" t="n"/>
      <c r="AP723" s="36" t="n"/>
      <c r="AQ723" s="36" t="n"/>
      <c r="AR723" s="36" t="n"/>
      <c r="AS723" s="36" t="n"/>
      <c r="AT723" s="36" t="n"/>
      <c r="AU723" s="36" t="n"/>
      <c r="AV723" s="36" t="n"/>
      <c r="AW723" s="36" t="n"/>
      <c r="AX723" s="35" t="n"/>
    </row>
    <row r="724" ht="15" customHeight="1" s="452" thickBot="1">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c r="AA724" s="36" t="n"/>
      <c r="AB724" s="36" t="n"/>
      <c r="AC724" s="36" t="n"/>
      <c r="AD724" s="36" t="n"/>
      <c r="AE724" s="36" t="n"/>
      <c r="AF724" s="36" t="n"/>
      <c r="AG724" s="36" t="n"/>
      <c r="AH724" s="36" t="n"/>
      <c r="AI724" s="36" t="n"/>
      <c r="AJ724" s="36" t="n"/>
      <c r="AK724" s="36" t="n"/>
      <c r="AL724" s="36" t="n"/>
      <c r="AM724" s="36" t="n"/>
      <c r="AN724" s="36" t="n"/>
      <c r="AO724" s="36" t="n"/>
      <c r="AP724" s="36" t="n"/>
      <c r="AQ724" s="36" t="n"/>
      <c r="AR724" s="36" t="n"/>
      <c r="AS724" s="36" t="n"/>
      <c r="AT724" s="36" t="n"/>
      <c r="AU724" s="36" t="n"/>
      <c r="AV724" s="36" t="n"/>
      <c r="AW724" s="36" t="n"/>
      <c r="AX724" s="35" t="n"/>
    </row>
    <row r="725" ht="15" customHeight="1" s="452" thickBot="1">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c r="AA725" s="36" t="n"/>
      <c r="AB725" s="36" t="n"/>
      <c r="AC725" s="36" t="n"/>
      <c r="AD725" s="36" t="n"/>
      <c r="AE725" s="36" t="n"/>
      <c r="AF725" s="36" t="n"/>
      <c r="AG725" s="36" t="n"/>
      <c r="AH725" s="36" t="n"/>
      <c r="AI725" s="36" t="n"/>
      <c r="AJ725" s="36" t="n"/>
      <c r="AK725" s="36" t="n"/>
      <c r="AL725" s="36" t="n"/>
      <c r="AM725" s="36" t="n"/>
      <c r="AN725" s="36" t="n"/>
      <c r="AO725" s="36" t="n"/>
      <c r="AP725" s="36" t="n"/>
      <c r="AQ725" s="36" t="n"/>
      <c r="AR725" s="36" t="n"/>
      <c r="AS725" s="36" t="n"/>
      <c r="AT725" s="36" t="n"/>
      <c r="AU725" s="36" t="n"/>
      <c r="AV725" s="36" t="n"/>
      <c r="AW725" s="36" t="n"/>
      <c r="AX725" s="35" t="n"/>
    </row>
    <row r="726" ht="15" customHeight="1" s="452" thickBot="1">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c r="AA726" s="36" t="n"/>
      <c r="AB726" s="36" t="n"/>
      <c r="AC726" s="36" t="n"/>
      <c r="AD726" s="36" t="n"/>
      <c r="AE726" s="36" t="n"/>
      <c r="AF726" s="36" t="n"/>
      <c r="AG726" s="36" t="n"/>
      <c r="AH726" s="36" t="n"/>
      <c r="AI726" s="36" t="n"/>
      <c r="AJ726" s="36" t="n"/>
      <c r="AK726" s="36" t="n"/>
      <c r="AL726" s="36" t="n"/>
      <c r="AM726" s="36" t="n"/>
      <c r="AN726" s="36" t="n"/>
      <c r="AO726" s="36" t="n"/>
      <c r="AP726" s="36" t="n"/>
      <c r="AQ726" s="36" t="n"/>
      <c r="AR726" s="36" t="n"/>
      <c r="AS726" s="36" t="n"/>
      <c r="AT726" s="36" t="n"/>
      <c r="AU726" s="36" t="n"/>
      <c r="AV726" s="36" t="n"/>
      <c r="AW726" s="36" t="n"/>
      <c r="AX726" s="35" t="n"/>
    </row>
    <row r="727" ht="15" customHeight="1" s="452" thickBot="1">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c r="AA727" s="36" t="n"/>
      <c r="AB727" s="36" t="n"/>
      <c r="AC727" s="36" t="n"/>
      <c r="AD727" s="36" t="n"/>
      <c r="AE727" s="36" t="n"/>
      <c r="AF727" s="36" t="n"/>
      <c r="AG727" s="36" t="n"/>
      <c r="AH727" s="36" t="n"/>
      <c r="AI727" s="36" t="n"/>
      <c r="AJ727" s="36" t="n"/>
      <c r="AK727" s="36" t="n"/>
      <c r="AL727" s="36" t="n"/>
      <c r="AM727" s="36" t="n"/>
      <c r="AN727" s="36" t="n"/>
      <c r="AO727" s="36" t="n"/>
      <c r="AP727" s="36" t="n"/>
      <c r="AQ727" s="36" t="n"/>
      <c r="AR727" s="36" t="n"/>
      <c r="AS727" s="36" t="n"/>
      <c r="AT727" s="36" t="n"/>
      <c r="AU727" s="36" t="n"/>
      <c r="AV727" s="36" t="n"/>
      <c r="AW727" s="36" t="n"/>
      <c r="AX727" s="35" t="n"/>
    </row>
    <row r="728" ht="15" customHeight="1" s="452" thickBot="1">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c r="AA728" s="36" t="n"/>
      <c r="AB728" s="36" t="n"/>
      <c r="AC728" s="36" t="n"/>
      <c r="AD728" s="36" t="n"/>
      <c r="AE728" s="36" t="n"/>
      <c r="AF728" s="36" t="n"/>
      <c r="AG728" s="36" t="n"/>
      <c r="AH728" s="36" t="n"/>
      <c r="AI728" s="36" t="n"/>
      <c r="AJ728" s="36" t="n"/>
      <c r="AK728" s="36" t="n"/>
      <c r="AL728" s="36" t="n"/>
      <c r="AM728" s="36" t="n"/>
      <c r="AN728" s="36" t="n"/>
      <c r="AO728" s="36" t="n"/>
      <c r="AP728" s="36" t="n"/>
      <c r="AQ728" s="36" t="n"/>
      <c r="AR728" s="36" t="n"/>
      <c r="AS728" s="36" t="n"/>
      <c r="AT728" s="36" t="n"/>
      <c r="AU728" s="36" t="n"/>
      <c r="AV728" s="36" t="n"/>
      <c r="AW728" s="36" t="n"/>
      <c r="AX728" s="35" t="n"/>
    </row>
    <row r="729" ht="15" customHeight="1" s="452" thickBot="1">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c r="AA729" s="36" t="n"/>
      <c r="AB729" s="36" t="n"/>
      <c r="AC729" s="36" t="n"/>
      <c r="AD729" s="36" t="n"/>
      <c r="AE729" s="36" t="n"/>
      <c r="AF729" s="36" t="n"/>
      <c r="AG729" s="36" t="n"/>
      <c r="AH729" s="36" t="n"/>
      <c r="AI729" s="36" t="n"/>
      <c r="AJ729" s="36" t="n"/>
      <c r="AK729" s="36" t="n"/>
      <c r="AL729" s="36" t="n"/>
      <c r="AM729" s="36" t="n"/>
      <c r="AN729" s="36" t="n"/>
      <c r="AO729" s="36" t="n"/>
      <c r="AP729" s="36" t="n"/>
      <c r="AQ729" s="36" t="n"/>
      <c r="AR729" s="36" t="n"/>
      <c r="AS729" s="36" t="n"/>
      <c r="AT729" s="36" t="n"/>
      <c r="AU729" s="36" t="n"/>
      <c r="AV729" s="36" t="n"/>
      <c r="AW729" s="36" t="n"/>
      <c r="AX729" s="35" t="n"/>
    </row>
    <row r="730" ht="15" customHeight="1" s="452" thickBot="1">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c r="AA730" s="36" t="n"/>
      <c r="AB730" s="36" t="n"/>
      <c r="AC730" s="36" t="n"/>
      <c r="AD730" s="36" t="n"/>
      <c r="AE730" s="36" t="n"/>
      <c r="AF730" s="36" t="n"/>
      <c r="AG730" s="36" t="n"/>
      <c r="AH730" s="36" t="n"/>
      <c r="AI730" s="36" t="n"/>
      <c r="AJ730" s="36" t="n"/>
      <c r="AK730" s="36" t="n"/>
      <c r="AL730" s="36" t="n"/>
      <c r="AM730" s="36" t="n"/>
      <c r="AN730" s="36" t="n"/>
      <c r="AO730" s="36" t="n"/>
      <c r="AP730" s="36" t="n"/>
      <c r="AQ730" s="36" t="n"/>
      <c r="AR730" s="36" t="n"/>
      <c r="AS730" s="36" t="n"/>
      <c r="AT730" s="36" t="n"/>
      <c r="AU730" s="36" t="n"/>
      <c r="AV730" s="36" t="n"/>
      <c r="AW730" s="36" t="n"/>
      <c r="AX730" s="35" t="n"/>
    </row>
    <row r="731" ht="15" customHeight="1" s="452" thickBot="1">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c r="AA731" s="36" t="n"/>
      <c r="AB731" s="36" t="n"/>
      <c r="AC731" s="36" t="n"/>
      <c r="AD731" s="36" t="n"/>
      <c r="AE731" s="36" t="n"/>
      <c r="AF731" s="36" t="n"/>
      <c r="AG731" s="36" t="n"/>
      <c r="AH731" s="36" t="n"/>
      <c r="AI731" s="36" t="n"/>
      <c r="AJ731" s="36" t="n"/>
      <c r="AK731" s="36" t="n"/>
      <c r="AL731" s="36" t="n"/>
      <c r="AM731" s="36" t="n"/>
      <c r="AN731" s="36" t="n"/>
      <c r="AO731" s="36" t="n"/>
      <c r="AP731" s="36" t="n"/>
      <c r="AQ731" s="36" t="n"/>
      <c r="AR731" s="36" t="n"/>
      <c r="AS731" s="36" t="n"/>
      <c r="AT731" s="36" t="n"/>
      <c r="AU731" s="36" t="n"/>
      <c r="AV731" s="36" t="n"/>
      <c r="AW731" s="36" t="n"/>
      <c r="AX731" s="35" t="n"/>
    </row>
    <row r="732" ht="15" customHeight="1" s="452" thickBot="1">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c r="AA732" s="36" t="n"/>
      <c r="AB732" s="36" t="n"/>
      <c r="AC732" s="36" t="n"/>
      <c r="AD732" s="36" t="n"/>
      <c r="AE732" s="36" t="n"/>
      <c r="AF732" s="36" t="n"/>
      <c r="AG732" s="36" t="n"/>
      <c r="AH732" s="36" t="n"/>
      <c r="AI732" s="36" t="n"/>
      <c r="AJ732" s="36" t="n"/>
      <c r="AK732" s="36" t="n"/>
      <c r="AL732" s="36" t="n"/>
      <c r="AM732" s="36" t="n"/>
      <c r="AN732" s="36" t="n"/>
      <c r="AO732" s="36" t="n"/>
      <c r="AP732" s="36" t="n"/>
      <c r="AQ732" s="36" t="n"/>
      <c r="AR732" s="36" t="n"/>
      <c r="AS732" s="36" t="n"/>
      <c r="AT732" s="36" t="n"/>
      <c r="AU732" s="36" t="n"/>
      <c r="AV732" s="36" t="n"/>
      <c r="AW732" s="36" t="n"/>
      <c r="AX732" s="35" t="n"/>
    </row>
    <row r="733" ht="15" customHeight="1" s="452" thickBot="1">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c r="AA733" s="36" t="n"/>
      <c r="AB733" s="36" t="n"/>
      <c r="AC733" s="36" t="n"/>
      <c r="AD733" s="36" t="n"/>
      <c r="AE733" s="36" t="n"/>
      <c r="AF733" s="36" t="n"/>
      <c r="AG733" s="36" t="n"/>
      <c r="AH733" s="36" t="n"/>
      <c r="AI733" s="36" t="n"/>
      <c r="AJ733" s="36" t="n"/>
      <c r="AK733" s="36" t="n"/>
      <c r="AL733" s="36" t="n"/>
      <c r="AM733" s="36" t="n"/>
      <c r="AN733" s="36" t="n"/>
      <c r="AO733" s="36" t="n"/>
      <c r="AP733" s="36" t="n"/>
      <c r="AQ733" s="36" t="n"/>
      <c r="AR733" s="36" t="n"/>
      <c r="AS733" s="36" t="n"/>
      <c r="AT733" s="36" t="n"/>
      <c r="AU733" s="36" t="n"/>
      <c r="AV733" s="36" t="n"/>
      <c r="AW733" s="36" t="n"/>
      <c r="AX733" s="35" t="n"/>
    </row>
    <row r="734" ht="15" customHeight="1" s="452" thickBot="1">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c r="AA734" s="36" t="n"/>
      <c r="AB734" s="36" t="n"/>
      <c r="AC734" s="36" t="n"/>
      <c r="AD734" s="36" t="n"/>
      <c r="AE734" s="36" t="n"/>
      <c r="AF734" s="36" t="n"/>
      <c r="AG734" s="36" t="n"/>
      <c r="AH734" s="36" t="n"/>
      <c r="AI734" s="36" t="n"/>
      <c r="AJ734" s="36" t="n"/>
      <c r="AK734" s="36" t="n"/>
      <c r="AL734" s="36" t="n"/>
      <c r="AM734" s="36" t="n"/>
      <c r="AN734" s="36" t="n"/>
      <c r="AO734" s="36" t="n"/>
      <c r="AP734" s="36" t="n"/>
      <c r="AQ734" s="36" t="n"/>
      <c r="AR734" s="36" t="n"/>
      <c r="AS734" s="36" t="n"/>
      <c r="AT734" s="36" t="n"/>
      <c r="AU734" s="36" t="n"/>
      <c r="AV734" s="36" t="n"/>
      <c r="AW734" s="36" t="n"/>
      <c r="AX734" s="35" t="n"/>
    </row>
    <row r="735" ht="15" customHeight="1" s="452" thickBot="1">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c r="AA735" s="36" t="n"/>
      <c r="AB735" s="36" t="n"/>
      <c r="AC735" s="36" t="n"/>
      <c r="AD735" s="36" t="n"/>
      <c r="AE735" s="36" t="n"/>
      <c r="AF735" s="36" t="n"/>
      <c r="AG735" s="36" t="n"/>
      <c r="AH735" s="36" t="n"/>
      <c r="AI735" s="36" t="n"/>
      <c r="AJ735" s="36" t="n"/>
      <c r="AK735" s="36" t="n"/>
      <c r="AL735" s="36" t="n"/>
      <c r="AM735" s="36" t="n"/>
      <c r="AN735" s="36" t="n"/>
      <c r="AO735" s="36" t="n"/>
      <c r="AP735" s="36" t="n"/>
      <c r="AQ735" s="36" t="n"/>
      <c r="AR735" s="36" t="n"/>
      <c r="AS735" s="36" t="n"/>
      <c r="AT735" s="36" t="n"/>
      <c r="AU735" s="36" t="n"/>
      <c r="AV735" s="36" t="n"/>
      <c r="AW735" s="36" t="n"/>
      <c r="AX735" s="35" t="n"/>
    </row>
    <row r="736" ht="15" customHeight="1" s="452" thickBot="1">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c r="AA736" s="36" t="n"/>
      <c r="AB736" s="36" t="n"/>
      <c r="AC736" s="36" t="n"/>
      <c r="AD736" s="36" t="n"/>
      <c r="AE736" s="36" t="n"/>
      <c r="AF736" s="36" t="n"/>
      <c r="AG736" s="36" t="n"/>
      <c r="AH736" s="36" t="n"/>
      <c r="AI736" s="36" t="n"/>
      <c r="AJ736" s="36" t="n"/>
      <c r="AK736" s="36" t="n"/>
      <c r="AL736" s="36" t="n"/>
      <c r="AM736" s="36" t="n"/>
      <c r="AN736" s="36" t="n"/>
      <c r="AO736" s="36" t="n"/>
      <c r="AP736" s="36" t="n"/>
      <c r="AQ736" s="36" t="n"/>
      <c r="AR736" s="36" t="n"/>
      <c r="AS736" s="36" t="n"/>
      <c r="AT736" s="36" t="n"/>
      <c r="AU736" s="36" t="n"/>
      <c r="AV736" s="36" t="n"/>
      <c r="AW736" s="36" t="n"/>
      <c r="AX736" s="35" t="n"/>
    </row>
    <row r="737" ht="15" customHeight="1" s="452" thickBot="1">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c r="AA737" s="36" t="n"/>
      <c r="AB737" s="36" t="n"/>
      <c r="AC737" s="36" t="n"/>
      <c r="AD737" s="36" t="n"/>
      <c r="AE737" s="36" t="n"/>
      <c r="AF737" s="36" t="n"/>
      <c r="AG737" s="36" t="n"/>
      <c r="AH737" s="36" t="n"/>
      <c r="AI737" s="36" t="n"/>
      <c r="AJ737" s="36" t="n"/>
      <c r="AK737" s="36" t="n"/>
      <c r="AL737" s="36" t="n"/>
      <c r="AM737" s="36" t="n"/>
      <c r="AN737" s="36" t="n"/>
      <c r="AO737" s="36" t="n"/>
      <c r="AP737" s="36" t="n"/>
      <c r="AQ737" s="36" t="n"/>
      <c r="AR737" s="36" t="n"/>
      <c r="AS737" s="36" t="n"/>
      <c r="AT737" s="36" t="n"/>
      <c r="AU737" s="36" t="n"/>
      <c r="AV737" s="36" t="n"/>
      <c r="AW737" s="36" t="n"/>
      <c r="AX737" s="35" t="n"/>
    </row>
    <row r="738" ht="15" customHeight="1" s="452" thickBot="1">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c r="AA738" s="36" t="n"/>
      <c r="AB738" s="36" t="n"/>
      <c r="AC738" s="36" t="n"/>
      <c r="AD738" s="36" t="n"/>
      <c r="AE738" s="36" t="n"/>
      <c r="AF738" s="36" t="n"/>
      <c r="AG738" s="36" t="n"/>
      <c r="AH738" s="36" t="n"/>
      <c r="AI738" s="36" t="n"/>
      <c r="AJ738" s="36" t="n"/>
      <c r="AK738" s="36" t="n"/>
      <c r="AL738" s="36" t="n"/>
      <c r="AM738" s="36" t="n"/>
      <c r="AN738" s="36" t="n"/>
      <c r="AO738" s="36" t="n"/>
      <c r="AP738" s="36" t="n"/>
      <c r="AQ738" s="36" t="n"/>
      <c r="AR738" s="36" t="n"/>
      <c r="AS738" s="36" t="n"/>
      <c r="AT738" s="36" t="n"/>
      <c r="AU738" s="36" t="n"/>
      <c r="AV738" s="36" t="n"/>
      <c r="AW738" s="36" t="n"/>
      <c r="AX738" s="35" t="n"/>
    </row>
    <row r="739" ht="15" customHeight="1" s="452" thickBot="1">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c r="AA739" s="36" t="n"/>
      <c r="AB739" s="36" t="n"/>
      <c r="AC739" s="36" t="n"/>
      <c r="AD739" s="36" t="n"/>
      <c r="AE739" s="36" t="n"/>
      <c r="AF739" s="36" t="n"/>
      <c r="AG739" s="36" t="n"/>
      <c r="AH739" s="36" t="n"/>
      <c r="AI739" s="36" t="n"/>
      <c r="AJ739" s="36" t="n"/>
      <c r="AK739" s="36" t="n"/>
      <c r="AL739" s="36" t="n"/>
      <c r="AM739" s="36" t="n"/>
      <c r="AN739" s="36" t="n"/>
      <c r="AO739" s="36" t="n"/>
      <c r="AP739" s="36" t="n"/>
      <c r="AQ739" s="36" t="n"/>
      <c r="AR739" s="36" t="n"/>
      <c r="AS739" s="36" t="n"/>
      <c r="AT739" s="36" t="n"/>
      <c r="AU739" s="36" t="n"/>
      <c r="AV739" s="36" t="n"/>
      <c r="AW739" s="36" t="n"/>
      <c r="AX739" s="35" t="n"/>
    </row>
    <row r="740" ht="15" customHeight="1" s="452" thickBot="1">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c r="AA740" s="36" t="n"/>
      <c r="AB740" s="36" t="n"/>
      <c r="AC740" s="36" t="n"/>
      <c r="AD740" s="36" t="n"/>
      <c r="AE740" s="36" t="n"/>
      <c r="AF740" s="36" t="n"/>
      <c r="AG740" s="36" t="n"/>
      <c r="AH740" s="36" t="n"/>
      <c r="AI740" s="36" t="n"/>
      <c r="AJ740" s="36" t="n"/>
      <c r="AK740" s="36" t="n"/>
      <c r="AL740" s="36" t="n"/>
      <c r="AM740" s="36" t="n"/>
      <c r="AN740" s="36" t="n"/>
      <c r="AO740" s="36" t="n"/>
      <c r="AP740" s="36" t="n"/>
      <c r="AQ740" s="36" t="n"/>
      <c r="AR740" s="36" t="n"/>
      <c r="AS740" s="36" t="n"/>
      <c r="AT740" s="36" t="n"/>
      <c r="AU740" s="36" t="n"/>
      <c r="AV740" s="36" t="n"/>
      <c r="AW740" s="36" t="n"/>
      <c r="AX740" s="35" t="n"/>
    </row>
    <row r="741" ht="15" customHeight="1" s="452" thickBot="1">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c r="AA741" s="36" t="n"/>
      <c r="AB741" s="36" t="n"/>
      <c r="AC741" s="36" t="n"/>
      <c r="AD741" s="36" t="n"/>
      <c r="AE741" s="36" t="n"/>
      <c r="AF741" s="36" t="n"/>
      <c r="AG741" s="36" t="n"/>
      <c r="AH741" s="36" t="n"/>
      <c r="AI741" s="36" t="n"/>
      <c r="AJ741" s="36" t="n"/>
      <c r="AK741" s="36" t="n"/>
      <c r="AL741" s="36" t="n"/>
      <c r="AM741" s="36" t="n"/>
      <c r="AN741" s="36" t="n"/>
      <c r="AO741" s="36" t="n"/>
      <c r="AP741" s="36" t="n"/>
      <c r="AQ741" s="36" t="n"/>
      <c r="AR741" s="36" t="n"/>
      <c r="AS741" s="36" t="n"/>
      <c r="AT741" s="36" t="n"/>
      <c r="AU741" s="36" t="n"/>
      <c r="AV741" s="36" t="n"/>
      <c r="AW741" s="36" t="n"/>
      <c r="AX741" s="35" t="n"/>
    </row>
    <row r="742" ht="15" customHeight="1" s="452" thickBot="1">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c r="AA742" s="36" t="n"/>
      <c r="AB742" s="36" t="n"/>
      <c r="AC742" s="36" t="n"/>
      <c r="AD742" s="36" t="n"/>
      <c r="AE742" s="36" t="n"/>
      <c r="AF742" s="36" t="n"/>
      <c r="AG742" s="36" t="n"/>
      <c r="AH742" s="36" t="n"/>
      <c r="AI742" s="36" t="n"/>
      <c r="AJ742" s="36" t="n"/>
      <c r="AK742" s="36" t="n"/>
      <c r="AL742" s="36" t="n"/>
      <c r="AM742" s="36" t="n"/>
      <c r="AN742" s="36" t="n"/>
      <c r="AO742" s="36" t="n"/>
      <c r="AP742" s="36" t="n"/>
      <c r="AQ742" s="36" t="n"/>
      <c r="AR742" s="36" t="n"/>
      <c r="AS742" s="36" t="n"/>
      <c r="AT742" s="36" t="n"/>
      <c r="AU742" s="36" t="n"/>
      <c r="AV742" s="36" t="n"/>
      <c r="AW742" s="36" t="n"/>
      <c r="AX742" s="35" t="n"/>
    </row>
    <row r="743" ht="15" customHeight="1" s="452" thickBot="1">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c r="AA743" s="36" t="n"/>
      <c r="AB743" s="36" t="n"/>
      <c r="AC743" s="36" t="n"/>
      <c r="AD743" s="36" t="n"/>
      <c r="AE743" s="36" t="n"/>
      <c r="AF743" s="36" t="n"/>
      <c r="AG743" s="36" t="n"/>
      <c r="AH743" s="36" t="n"/>
      <c r="AI743" s="36" t="n"/>
      <c r="AJ743" s="36" t="n"/>
      <c r="AK743" s="36" t="n"/>
      <c r="AL743" s="36" t="n"/>
      <c r="AM743" s="36" t="n"/>
      <c r="AN743" s="36" t="n"/>
      <c r="AO743" s="36" t="n"/>
      <c r="AP743" s="36" t="n"/>
      <c r="AQ743" s="36" t="n"/>
      <c r="AR743" s="36" t="n"/>
      <c r="AS743" s="36" t="n"/>
      <c r="AT743" s="36" t="n"/>
      <c r="AU743" s="36" t="n"/>
      <c r="AV743" s="36" t="n"/>
      <c r="AW743" s="36" t="n"/>
      <c r="AX743" s="35" t="n"/>
    </row>
    <row r="744" ht="15" customHeight="1" s="452" thickBot="1">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c r="AA744" s="36" t="n"/>
      <c r="AB744" s="36" t="n"/>
      <c r="AC744" s="36" t="n"/>
      <c r="AD744" s="36" t="n"/>
      <c r="AE744" s="36" t="n"/>
      <c r="AF744" s="36" t="n"/>
      <c r="AG744" s="36" t="n"/>
      <c r="AH744" s="36" t="n"/>
      <c r="AI744" s="36" t="n"/>
      <c r="AJ744" s="36" t="n"/>
      <c r="AK744" s="36" t="n"/>
      <c r="AL744" s="36" t="n"/>
      <c r="AM744" s="36" t="n"/>
      <c r="AN744" s="36" t="n"/>
      <c r="AO744" s="36" t="n"/>
      <c r="AP744" s="36" t="n"/>
      <c r="AQ744" s="36" t="n"/>
      <c r="AR744" s="36" t="n"/>
      <c r="AS744" s="36" t="n"/>
      <c r="AT744" s="36" t="n"/>
      <c r="AU744" s="36" t="n"/>
      <c r="AV744" s="36" t="n"/>
      <c r="AW744" s="36" t="n"/>
      <c r="AX744" s="35" t="n"/>
    </row>
    <row r="745" ht="15" customHeight="1" s="452" thickBot="1">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c r="AA745" s="36" t="n"/>
      <c r="AB745" s="36" t="n"/>
      <c r="AC745" s="36" t="n"/>
      <c r="AD745" s="36" t="n"/>
      <c r="AE745" s="36" t="n"/>
      <c r="AF745" s="36" t="n"/>
      <c r="AG745" s="36" t="n"/>
      <c r="AH745" s="36" t="n"/>
      <c r="AI745" s="36" t="n"/>
      <c r="AJ745" s="36" t="n"/>
      <c r="AK745" s="36" t="n"/>
      <c r="AL745" s="36" t="n"/>
      <c r="AM745" s="36" t="n"/>
      <c r="AN745" s="36" t="n"/>
      <c r="AO745" s="36" t="n"/>
      <c r="AP745" s="36" t="n"/>
      <c r="AQ745" s="36" t="n"/>
      <c r="AR745" s="36" t="n"/>
      <c r="AS745" s="36" t="n"/>
      <c r="AT745" s="36" t="n"/>
      <c r="AU745" s="36" t="n"/>
      <c r="AV745" s="36" t="n"/>
      <c r="AW745" s="36" t="n"/>
      <c r="AX745" s="35" t="n"/>
    </row>
    <row r="746" ht="15" customHeight="1" s="452" thickBot="1">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c r="AA746" s="36" t="n"/>
      <c r="AB746" s="36" t="n"/>
      <c r="AC746" s="36" t="n"/>
      <c r="AD746" s="36" t="n"/>
      <c r="AE746" s="36" t="n"/>
      <c r="AF746" s="36" t="n"/>
      <c r="AG746" s="36" t="n"/>
      <c r="AH746" s="36" t="n"/>
      <c r="AI746" s="36" t="n"/>
      <c r="AJ746" s="36" t="n"/>
      <c r="AK746" s="36" t="n"/>
      <c r="AL746" s="36" t="n"/>
      <c r="AM746" s="36" t="n"/>
      <c r="AN746" s="36" t="n"/>
      <c r="AO746" s="36" t="n"/>
      <c r="AP746" s="36" t="n"/>
      <c r="AQ746" s="36" t="n"/>
      <c r="AR746" s="36" t="n"/>
      <c r="AS746" s="36" t="n"/>
      <c r="AT746" s="36" t="n"/>
      <c r="AU746" s="36" t="n"/>
      <c r="AV746" s="36" t="n"/>
      <c r="AW746" s="36" t="n"/>
      <c r="AX746" s="35" t="n"/>
    </row>
    <row r="747" ht="15" customHeight="1" s="452" thickBot="1">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c r="AA747" s="36" t="n"/>
      <c r="AB747" s="36" t="n"/>
      <c r="AC747" s="36" t="n"/>
      <c r="AD747" s="36" t="n"/>
      <c r="AE747" s="36" t="n"/>
      <c r="AF747" s="36" t="n"/>
      <c r="AG747" s="36" t="n"/>
      <c r="AH747" s="36" t="n"/>
      <c r="AI747" s="36" t="n"/>
      <c r="AJ747" s="36" t="n"/>
      <c r="AK747" s="36" t="n"/>
      <c r="AL747" s="36" t="n"/>
      <c r="AM747" s="36" t="n"/>
      <c r="AN747" s="36" t="n"/>
      <c r="AO747" s="36" t="n"/>
      <c r="AP747" s="36" t="n"/>
      <c r="AQ747" s="36" t="n"/>
      <c r="AR747" s="36" t="n"/>
      <c r="AS747" s="36" t="n"/>
      <c r="AT747" s="36" t="n"/>
      <c r="AU747" s="36" t="n"/>
      <c r="AV747" s="36" t="n"/>
      <c r="AW747" s="36" t="n"/>
      <c r="AX747" s="35" t="n"/>
    </row>
    <row r="748" ht="15" customHeight="1" s="452" thickBot="1">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c r="AA748" s="36" t="n"/>
      <c r="AB748" s="36" t="n"/>
      <c r="AC748" s="36" t="n"/>
      <c r="AD748" s="36" t="n"/>
      <c r="AE748" s="36" t="n"/>
      <c r="AF748" s="36" t="n"/>
      <c r="AG748" s="36" t="n"/>
      <c r="AH748" s="36" t="n"/>
      <c r="AI748" s="36" t="n"/>
      <c r="AJ748" s="36" t="n"/>
      <c r="AK748" s="36" t="n"/>
      <c r="AL748" s="36" t="n"/>
      <c r="AM748" s="36" t="n"/>
      <c r="AN748" s="36" t="n"/>
      <c r="AO748" s="36" t="n"/>
      <c r="AP748" s="36" t="n"/>
      <c r="AQ748" s="36" t="n"/>
      <c r="AR748" s="36" t="n"/>
      <c r="AS748" s="36" t="n"/>
      <c r="AT748" s="36" t="n"/>
      <c r="AU748" s="36" t="n"/>
      <c r="AV748" s="36" t="n"/>
      <c r="AW748" s="36" t="n"/>
      <c r="AX748" s="35" t="n"/>
    </row>
    <row r="749" ht="15" customHeight="1" s="452" thickBot="1">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c r="AA749" s="36" t="n"/>
      <c r="AB749" s="36" t="n"/>
      <c r="AC749" s="36" t="n"/>
      <c r="AD749" s="36" t="n"/>
      <c r="AE749" s="36" t="n"/>
      <c r="AF749" s="36" t="n"/>
      <c r="AG749" s="36" t="n"/>
      <c r="AH749" s="36" t="n"/>
      <c r="AI749" s="36" t="n"/>
      <c r="AJ749" s="36" t="n"/>
      <c r="AK749" s="36" t="n"/>
      <c r="AL749" s="36" t="n"/>
      <c r="AM749" s="36" t="n"/>
      <c r="AN749" s="36" t="n"/>
      <c r="AO749" s="36" t="n"/>
      <c r="AP749" s="36" t="n"/>
      <c r="AQ749" s="36" t="n"/>
      <c r="AR749" s="36" t="n"/>
      <c r="AS749" s="36" t="n"/>
      <c r="AT749" s="36" t="n"/>
      <c r="AU749" s="36" t="n"/>
      <c r="AV749" s="36" t="n"/>
      <c r="AW749" s="36" t="n"/>
      <c r="AX749" s="35" t="n"/>
    </row>
    <row r="750" ht="15" customHeight="1" s="452" thickBot="1">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c r="AA750" s="36" t="n"/>
      <c r="AB750" s="36" t="n"/>
      <c r="AC750" s="36" t="n"/>
      <c r="AD750" s="36" t="n"/>
      <c r="AE750" s="36" t="n"/>
      <c r="AF750" s="36" t="n"/>
      <c r="AG750" s="36" t="n"/>
      <c r="AH750" s="36" t="n"/>
      <c r="AI750" s="36" t="n"/>
      <c r="AJ750" s="36" t="n"/>
      <c r="AK750" s="36" t="n"/>
      <c r="AL750" s="36" t="n"/>
      <c r="AM750" s="36" t="n"/>
      <c r="AN750" s="36" t="n"/>
      <c r="AO750" s="36" t="n"/>
      <c r="AP750" s="36" t="n"/>
      <c r="AQ750" s="36" t="n"/>
      <c r="AR750" s="36" t="n"/>
      <c r="AS750" s="36" t="n"/>
      <c r="AT750" s="36" t="n"/>
      <c r="AU750" s="36" t="n"/>
      <c r="AV750" s="36" t="n"/>
      <c r="AW750" s="36" t="n"/>
      <c r="AX750" s="35" t="n"/>
    </row>
    <row r="751" ht="15" customHeight="1" s="452" thickBot="1">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c r="AA751" s="36" t="n"/>
      <c r="AB751" s="36" t="n"/>
      <c r="AC751" s="36" t="n"/>
      <c r="AD751" s="36" t="n"/>
      <c r="AE751" s="36" t="n"/>
      <c r="AF751" s="36" t="n"/>
      <c r="AG751" s="36" t="n"/>
      <c r="AH751" s="36" t="n"/>
      <c r="AI751" s="36" t="n"/>
      <c r="AJ751" s="36" t="n"/>
      <c r="AK751" s="36" t="n"/>
      <c r="AL751" s="36" t="n"/>
      <c r="AM751" s="36" t="n"/>
      <c r="AN751" s="36" t="n"/>
      <c r="AO751" s="36" t="n"/>
      <c r="AP751" s="36" t="n"/>
      <c r="AQ751" s="36" t="n"/>
      <c r="AR751" s="36" t="n"/>
      <c r="AS751" s="36" t="n"/>
      <c r="AT751" s="36" t="n"/>
      <c r="AU751" s="36" t="n"/>
      <c r="AV751" s="36" t="n"/>
      <c r="AW751" s="36" t="n"/>
      <c r="AX751" s="35" t="n"/>
    </row>
    <row r="752" ht="15" customHeight="1" s="452" thickBot="1">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c r="AA752" s="36" t="n"/>
      <c r="AB752" s="36" t="n"/>
      <c r="AC752" s="36" t="n"/>
      <c r="AD752" s="36" t="n"/>
      <c r="AE752" s="36" t="n"/>
      <c r="AF752" s="36" t="n"/>
      <c r="AG752" s="36" t="n"/>
      <c r="AH752" s="36" t="n"/>
      <c r="AI752" s="36" t="n"/>
      <c r="AJ752" s="36" t="n"/>
      <c r="AK752" s="36" t="n"/>
      <c r="AL752" s="36" t="n"/>
      <c r="AM752" s="36" t="n"/>
      <c r="AN752" s="36" t="n"/>
      <c r="AO752" s="36" t="n"/>
      <c r="AP752" s="36" t="n"/>
      <c r="AQ752" s="36" t="n"/>
      <c r="AR752" s="36" t="n"/>
      <c r="AS752" s="36" t="n"/>
      <c r="AT752" s="36" t="n"/>
      <c r="AU752" s="36" t="n"/>
      <c r="AV752" s="36" t="n"/>
      <c r="AW752" s="36" t="n"/>
      <c r="AX752" s="35" t="n"/>
    </row>
    <row r="753" ht="15" customHeight="1" s="452" thickBot="1">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c r="AA753" s="36" t="n"/>
      <c r="AB753" s="36" t="n"/>
      <c r="AC753" s="36" t="n"/>
      <c r="AD753" s="36" t="n"/>
      <c r="AE753" s="36" t="n"/>
      <c r="AF753" s="36" t="n"/>
      <c r="AG753" s="36" t="n"/>
      <c r="AH753" s="36" t="n"/>
      <c r="AI753" s="36" t="n"/>
      <c r="AJ753" s="36" t="n"/>
      <c r="AK753" s="36" t="n"/>
      <c r="AL753" s="36" t="n"/>
      <c r="AM753" s="36" t="n"/>
      <c r="AN753" s="36" t="n"/>
      <c r="AO753" s="36" t="n"/>
      <c r="AP753" s="36" t="n"/>
      <c r="AQ753" s="36" t="n"/>
      <c r="AR753" s="36" t="n"/>
      <c r="AS753" s="36" t="n"/>
      <c r="AT753" s="36" t="n"/>
      <c r="AU753" s="36" t="n"/>
      <c r="AV753" s="36" t="n"/>
      <c r="AW753" s="36" t="n"/>
      <c r="AX753" s="35" t="n"/>
    </row>
    <row r="754" ht="15" customHeight="1" s="452" thickBot="1">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c r="AA754" s="36" t="n"/>
      <c r="AB754" s="36" t="n"/>
      <c r="AC754" s="36" t="n"/>
      <c r="AD754" s="36" t="n"/>
      <c r="AE754" s="36" t="n"/>
      <c r="AF754" s="36" t="n"/>
      <c r="AG754" s="36" t="n"/>
      <c r="AH754" s="36" t="n"/>
      <c r="AI754" s="36" t="n"/>
      <c r="AJ754" s="36" t="n"/>
      <c r="AK754" s="36" t="n"/>
      <c r="AL754" s="36" t="n"/>
      <c r="AM754" s="36" t="n"/>
      <c r="AN754" s="36" t="n"/>
      <c r="AO754" s="36" t="n"/>
      <c r="AP754" s="36" t="n"/>
      <c r="AQ754" s="36" t="n"/>
      <c r="AR754" s="36" t="n"/>
      <c r="AS754" s="36" t="n"/>
      <c r="AT754" s="36" t="n"/>
      <c r="AU754" s="36" t="n"/>
      <c r="AV754" s="36" t="n"/>
      <c r="AW754" s="36" t="n"/>
      <c r="AX754" s="35" t="n"/>
    </row>
    <row r="755" ht="15" customHeight="1" s="452" thickBot="1">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c r="AA755" s="36" t="n"/>
      <c r="AB755" s="36" t="n"/>
      <c r="AC755" s="36" t="n"/>
      <c r="AD755" s="36" t="n"/>
      <c r="AE755" s="36" t="n"/>
      <c r="AF755" s="36" t="n"/>
      <c r="AG755" s="36" t="n"/>
      <c r="AH755" s="36" t="n"/>
      <c r="AI755" s="36" t="n"/>
      <c r="AJ755" s="36" t="n"/>
      <c r="AK755" s="36" t="n"/>
      <c r="AL755" s="36" t="n"/>
      <c r="AM755" s="36" t="n"/>
      <c r="AN755" s="36" t="n"/>
      <c r="AO755" s="36" t="n"/>
      <c r="AP755" s="36" t="n"/>
      <c r="AQ755" s="36" t="n"/>
      <c r="AR755" s="36" t="n"/>
      <c r="AS755" s="36" t="n"/>
      <c r="AT755" s="36" t="n"/>
      <c r="AU755" s="36" t="n"/>
      <c r="AV755" s="36" t="n"/>
      <c r="AW755" s="36" t="n"/>
      <c r="AX755" s="35" t="n"/>
    </row>
    <row r="756" ht="15" customHeight="1" s="452" thickBot="1">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c r="AA756" s="36" t="n"/>
      <c r="AB756" s="36" t="n"/>
      <c r="AC756" s="36" t="n"/>
      <c r="AD756" s="36" t="n"/>
      <c r="AE756" s="36" t="n"/>
      <c r="AF756" s="36" t="n"/>
      <c r="AG756" s="36" t="n"/>
      <c r="AH756" s="36" t="n"/>
      <c r="AI756" s="36" t="n"/>
      <c r="AJ756" s="36" t="n"/>
      <c r="AK756" s="36" t="n"/>
      <c r="AL756" s="36" t="n"/>
      <c r="AM756" s="36" t="n"/>
      <c r="AN756" s="36" t="n"/>
      <c r="AO756" s="36" t="n"/>
      <c r="AP756" s="36" t="n"/>
      <c r="AQ756" s="36" t="n"/>
      <c r="AR756" s="36" t="n"/>
      <c r="AS756" s="36" t="n"/>
      <c r="AT756" s="36" t="n"/>
      <c r="AU756" s="36" t="n"/>
      <c r="AV756" s="36" t="n"/>
      <c r="AW756" s="36" t="n"/>
      <c r="AX756" s="35" t="n"/>
    </row>
    <row r="757" ht="15" customHeight="1" s="452" thickBot="1">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c r="AA757" s="36" t="n"/>
      <c r="AB757" s="36" t="n"/>
      <c r="AC757" s="36" t="n"/>
      <c r="AD757" s="36" t="n"/>
      <c r="AE757" s="36" t="n"/>
      <c r="AF757" s="36" t="n"/>
      <c r="AG757" s="36" t="n"/>
      <c r="AH757" s="36" t="n"/>
      <c r="AI757" s="36" t="n"/>
      <c r="AJ757" s="36" t="n"/>
      <c r="AK757" s="36" t="n"/>
      <c r="AL757" s="36" t="n"/>
      <c r="AM757" s="36" t="n"/>
      <c r="AN757" s="36" t="n"/>
      <c r="AO757" s="36" t="n"/>
      <c r="AP757" s="36" t="n"/>
      <c r="AQ757" s="36" t="n"/>
      <c r="AR757" s="36" t="n"/>
      <c r="AS757" s="36" t="n"/>
      <c r="AT757" s="36" t="n"/>
      <c r="AU757" s="36" t="n"/>
      <c r="AV757" s="36" t="n"/>
      <c r="AW757" s="36" t="n"/>
      <c r="AX757" s="35" t="n"/>
    </row>
    <row r="758" ht="15" customHeight="1" s="452" thickBot="1">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c r="AA758" s="36" t="n"/>
      <c r="AB758" s="36" t="n"/>
      <c r="AC758" s="36" t="n"/>
      <c r="AD758" s="36" t="n"/>
      <c r="AE758" s="36" t="n"/>
      <c r="AF758" s="36" t="n"/>
      <c r="AG758" s="36" t="n"/>
      <c r="AH758" s="36" t="n"/>
      <c r="AI758" s="36" t="n"/>
      <c r="AJ758" s="36" t="n"/>
      <c r="AK758" s="36" t="n"/>
      <c r="AL758" s="36" t="n"/>
      <c r="AM758" s="36" t="n"/>
      <c r="AN758" s="36" t="n"/>
      <c r="AO758" s="36" t="n"/>
      <c r="AP758" s="36" t="n"/>
      <c r="AQ758" s="36" t="n"/>
      <c r="AR758" s="36" t="n"/>
      <c r="AS758" s="36" t="n"/>
      <c r="AT758" s="36" t="n"/>
      <c r="AU758" s="36" t="n"/>
      <c r="AV758" s="36" t="n"/>
      <c r="AW758" s="36" t="n"/>
      <c r="AX758" s="35" t="n"/>
    </row>
    <row r="759" ht="15" customHeight="1" s="452" thickBot="1">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c r="AA759" s="36" t="n"/>
      <c r="AB759" s="36" t="n"/>
      <c r="AC759" s="36" t="n"/>
      <c r="AD759" s="36" t="n"/>
      <c r="AE759" s="36" t="n"/>
      <c r="AF759" s="36" t="n"/>
      <c r="AG759" s="36" t="n"/>
      <c r="AH759" s="36" t="n"/>
      <c r="AI759" s="36" t="n"/>
      <c r="AJ759" s="36" t="n"/>
      <c r="AK759" s="36" t="n"/>
      <c r="AL759" s="36" t="n"/>
      <c r="AM759" s="36" t="n"/>
      <c r="AN759" s="36" t="n"/>
      <c r="AO759" s="36" t="n"/>
      <c r="AP759" s="36" t="n"/>
      <c r="AQ759" s="36" t="n"/>
      <c r="AR759" s="36" t="n"/>
      <c r="AS759" s="36" t="n"/>
      <c r="AT759" s="36" t="n"/>
      <c r="AU759" s="36" t="n"/>
      <c r="AV759" s="36" t="n"/>
      <c r="AW759" s="36" t="n"/>
      <c r="AX759" s="35" t="n"/>
    </row>
    <row r="760" ht="15" customHeight="1" s="452" thickBot="1">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c r="AA760" s="36" t="n"/>
      <c r="AB760" s="36" t="n"/>
      <c r="AC760" s="36" t="n"/>
      <c r="AD760" s="36" t="n"/>
      <c r="AE760" s="36" t="n"/>
      <c r="AF760" s="36" t="n"/>
      <c r="AG760" s="36" t="n"/>
      <c r="AH760" s="36" t="n"/>
      <c r="AI760" s="36" t="n"/>
      <c r="AJ760" s="36" t="n"/>
      <c r="AK760" s="36" t="n"/>
      <c r="AL760" s="36" t="n"/>
      <c r="AM760" s="36" t="n"/>
      <c r="AN760" s="36" t="n"/>
      <c r="AO760" s="36" t="n"/>
      <c r="AP760" s="36" t="n"/>
      <c r="AQ760" s="36" t="n"/>
      <c r="AR760" s="36" t="n"/>
      <c r="AS760" s="36" t="n"/>
      <c r="AT760" s="36" t="n"/>
      <c r="AU760" s="36" t="n"/>
      <c r="AV760" s="36" t="n"/>
      <c r="AW760" s="36" t="n"/>
      <c r="AX760" s="35" t="n"/>
    </row>
    <row r="761" ht="15" customHeight="1" s="452" thickBot="1">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c r="AA761" s="36" t="n"/>
      <c r="AB761" s="36" t="n"/>
      <c r="AC761" s="36" t="n"/>
      <c r="AD761" s="36" t="n"/>
      <c r="AE761" s="36" t="n"/>
      <c r="AF761" s="36" t="n"/>
      <c r="AG761" s="36" t="n"/>
      <c r="AH761" s="36" t="n"/>
      <c r="AI761" s="36" t="n"/>
      <c r="AJ761" s="36" t="n"/>
      <c r="AK761" s="36" t="n"/>
      <c r="AL761" s="36" t="n"/>
      <c r="AM761" s="36" t="n"/>
      <c r="AN761" s="36" t="n"/>
      <c r="AO761" s="36" t="n"/>
      <c r="AP761" s="36" t="n"/>
      <c r="AQ761" s="36" t="n"/>
      <c r="AR761" s="36" t="n"/>
      <c r="AS761" s="36" t="n"/>
      <c r="AT761" s="36" t="n"/>
      <c r="AU761" s="36" t="n"/>
      <c r="AV761" s="36" t="n"/>
      <c r="AW761" s="36" t="n"/>
      <c r="AX761" s="35" t="n"/>
    </row>
    <row r="762" ht="15" customHeight="1" s="452" thickBot="1">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c r="AA762" s="36" t="n"/>
      <c r="AB762" s="36" t="n"/>
      <c r="AC762" s="36" t="n"/>
      <c r="AD762" s="36" t="n"/>
      <c r="AE762" s="36" t="n"/>
      <c r="AF762" s="36" t="n"/>
      <c r="AG762" s="36" t="n"/>
      <c r="AH762" s="36" t="n"/>
      <c r="AI762" s="36" t="n"/>
      <c r="AJ762" s="36" t="n"/>
      <c r="AK762" s="36" t="n"/>
      <c r="AL762" s="36" t="n"/>
      <c r="AM762" s="36" t="n"/>
      <c r="AN762" s="36" t="n"/>
      <c r="AO762" s="36" t="n"/>
      <c r="AP762" s="36" t="n"/>
      <c r="AQ762" s="36" t="n"/>
      <c r="AR762" s="36" t="n"/>
      <c r="AS762" s="36" t="n"/>
      <c r="AT762" s="36" t="n"/>
      <c r="AU762" s="36" t="n"/>
      <c r="AV762" s="36" t="n"/>
      <c r="AW762" s="36" t="n"/>
      <c r="AX762" s="35" t="n"/>
    </row>
    <row r="763" ht="15" customHeight="1" s="452" thickBot="1">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c r="AA763" s="36" t="n"/>
      <c r="AB763" s="36" t="n"/>
      <c r="AC763" s="36" t="n"/>
      <c r="AD763" s="36" t="n"/>
      <c r="AE763" s="36" t="n"/>
      <c r="AF763" s="36" t="n"/>
      <c r="AG763" s="36" t="n"/>
      <c r="AH763" s="36" t="n"/>
      <c r="AI763" s="36" t="n"/>
      <c r="AJ763" s="36" t="n"/>
      <c r="AK763" s="36" t="n"/>
      <c r="AL763" s="36" t="n"/>
      <c r="AM763" s="36" t="n"/>
      <c r="AN763" s="36" t="n"/>
      <c r="AO763" s="36" t="n"/>
      <c r="AP763" s="36" t="n"/>
      <c r="AQ763" s="36" t="n"/>
      <c r="AR763" s="36" t="n"/>
      <c r="AS763" s="36" t="n"/>
      <c r="AT763" s="36" t="n"/>
      <c r="AU763" s="36" t="n"/>
      <c r="AV763" s="36" t="n"/>
      <c r="AW763" s="36" t="n"/>
      <c r="AX763" s="35" t="n"/>
    </row>
    <row r="764" ht="15" customHeight="1" s="452" thickBot="1">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c r="AA764" s="36" t="n"/>
      <c r="AB764" s="36" t="n"/>
      <c r="AC764" s="36" t="n"/>
      <c r="AD764" s="36" t="n"/>
      <c r="AE764" s="36" t="n"/>
      <c r="AF764" s="36" t="n"/>
      <c r="AG764" s="36" t="n"/>
      <c r="AH764" s="36" t="n"/>
      <c r="AI764" s="36" t="n"/>
      <c r="AJ764" s="36" t="n"/>
      <c r="AK764" s="36" t="n"/>
      <c r="AL764" s="36" t="n"/>
      <c r="AM764" s="36" t="n"/>
      <c r="AN764" s="36" t="n"/>
      <c r="AO764" s="36" t="n"/>
      <c r="AP764" s="36" t="n"/>
      <c r="AQ764" s="36" t="n"/>
      <c r="AR764" s="36" t="n"/>
      <c r="AS764" s="36" t="n"/>
      <c r="AT764" s="36" t="n"/>
      <c r="AU764" s="36" t="n"/>
      <c r="AV764" s="36" t="n"/>
      <c r="AW764" s="36" t="n"/>
      <c r="AX764" s="35" t="n"/>
    </row>
    <row r="765" ht="15" customHeight="1" s="452" thickBot="1">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c r="AA765" s="36" t="n"/>
      <c r="AB765" s="36" t="n"/>
      <c r="AC765" s="36" t="n"/>
      <c r="AD765" s="36" t="n"/>
      <c r="AE765" s="36" t="n"/>
      <c r="AF765" s="36" t="n"/>
      <c r="AG765" s="36" t="n"/>
      <c r="AH765" s="36" t="n"/>
      <c r="AI765" s="36" t="n"/>
      <c r="AJ765" s="36" t="n"/>
      <c r="AK765" s="36" t="n"/>
      <c r="AL765" s="36" t="n"/>
      <c r="AM765" s="36" t="n"/>
      <c r="AN765" s="36" t="n"/>
      <c r="AO765" s="36" t="n"/>
      <c r="AP765" s="36" t="n"/>
      <c r="AQ765" s="36" t="n"/>
      <c r="AR765" s="36" t="n"/>
      <c r="AS765" s="36" t="n"/>
      <c r="AT765" s="36" t="n"/>
      <c r="AU765" s="36" t="n"/>
      <c r="AV765" s="36" t="n"/>
      <c r="AW765" s="36" t="n"/>
      <c r="AX765" s="35" t="n"/>
    </row>
    <row r="766" ht="15" customHeight="1" s="452" thickBot="1">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c r="AA766" s="36" t="n"/>
      <c r="AB766" s="36" t="n"/>
      <c r="AC766" s="36" t="n"/>
      <c r="AD766" s="36" t="n"/>
      <c r="AE766" s="36" t="n"/>
      <c r="AF766" s="36" t="n"/>
      <c r="AG766" s="36" t="n"/>
      <c r="AH766" s="36" t="n"/>
      <c r="AI766" s="36" t="n"/>
      <c r="AJ766" s="36" t="n"/>
      <c r="AK766" s="36" t="n"/>
      <c r="AL766" s="36" t="n"/>
      <c r="AM766" s="36" t="n"/>
      <c r="AN766" s="36" t="n"/>
      <c r="AO766" s="36" t="n"/>
      <c r="AP766" s="36" t="n"/>
      <c r="AQ766" s="36" t="n"/>
      <c r="AR766" s="36" t="n"/>
      <c r="AS766" s="36" t="n"/>
      <c r="AT766" s="36" t="n"/>
      <c r="AU766" s="36" t="n"/>
      <c r="AV766" s="36" t="n"/>
      <c r="AW766" s="36" t="n"/>
      <c r="AX766" s="35" t="n"/>
    </row>
    <row r="767" ht="15" customHeight="1" s="452" thickBot="1">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c r="AA767" s="36" t="n"/>
      <c r="AB767" s="36" t="n"/>
      <c r="AC767" s="36" t="n"/>
      <c r="AD767" s="36" t="n"/>
      <c r="AE767" s="36" t="n"/>
      <c r="AF767" s="36" t="n"/>
      <c r="AG767" s="36" t="n"/>
      <c r="AH767" s="36" t="n"/>
      <c r="AI767" s="36" t="n"/>
      <c r="AJ767" s="36" t="n"/>
      <c r="AK767" s="36" t="n"/>
      <c r="AL767" s="36" t="n"/>
      <c r="AM767" s="36" t="n"/>
      <c r="AN767" s="36" t="n"/>
      <c r="AO767" s="36" t="n"/>
      <c r="AP767" s="36" t="n"/>
      <c r="AQ767" s="36" t="n"/>
      <c r="AR767" s="36" t="n"/>
      <c r="AS767" s="36" t="n"/>
      <c r="AT767" s="36" t="n"/>
      <c r="AU767" s="36" t="n"/>
      <c r="AV767" s="36" t="n"/>
      <c r="AW767" s="36" t="n"/>
      <c r="AX767" s="35" t="n"/>
    </row>
    <row r="768" ht="15" customHeight="1" s="452" thickBot="1">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c r="AA768" s="36" t="n"/>
      <c r="AB768" s="36" t="n"/>
      <c r="AC768" s="36" t="n"/>
      <c r="AD768" s="36" t="n"/>
      <c r="AE768" s="36" t="n"/>
      <c r="AF768" s="36" t="n"/>
      <c r="AG768" s="36" t="n"/>
      <c r="AH768" s="36" t="n"/>
      <c r="AI768" s="36" t="n"/>
      <c r="AJ768" s="36" t="n"/>
      <c r="AK768" s="36" t="n"/>
      <c r="AL768" s="36" t="n"/>
      <c r="AM768" s="36" t="n"/>
      <c r="AN768" s="36" t="n"/>
      <c r="AO768" s="36" t="n"/>
      <c r="AP768" s="36" t="n"/>
      <c r="AQ768" s="36" t="n"/>
      <c r="AR768" s="36" t="n"/>
      <c r="AS768" s="36" t="n"/>
      <c r="AT768" s="36" t="n"/>
      <c r="AU768" s="36" t="n"/>
      <c r="AV768" s="36" t="n"/>
      <c r="AW768" s="36" t="n"/>
      <c r="AX768" s="35" t="n"/>
    </row>
    <row r="769" ht="15" customHeight="1" s="452" thickBot="1">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c r="AA769" s="36" t="n"/>
      <c r="AB769" s="36" t="n"/>
      <c r="AC769" s="36" t="n"/>
      <c r="AD769" s="36" t="n"/>
      <c r="AE769" s="36" t="n"/>
      <c r="AF769" s="36" t="n"/>
      <c r="AG769" s="36" t="n"/>
      <c r="AH769" s="36" t="n"/>
      <c r="AI769" s="36" t="n"/>
      <c r="AJ769" s="36" t="n"/>
      <c r="AK769" s="36" t="n"/>
      <c r="AL769" s="36" t="n"/>
      <c r="AM769" s="36" t="n"/>
      <c r="AN769" s="36" t="n"/>
      <c r="AO769" s="36" t="n"/>
      <c r="AP769" s="36" t="n"/>
      <c r="AQ769" s="36" t="n"/>
      <c r="AR769" s="36" t="n"/>
      <c r="AS769" s="36" t="n"/>
      <c r="AT769" s="36" t="n"/>
      <c r="AU769" s="36" t="n"/>
      <c r="AV769" s="36" t="n"/>
      <c r="AW769" s="36" t="n"/>
      <c r="AX769" s="35" t="n"/>
    </row>
    <row r="770" ht="15" customHeight="1" s="452" thickBot="1">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c r="AA770" s="36" t="n"/>
      <c r="AB770" s="36" t="n"/>
      <c r="AC770" s="36" t="n"/>
      <c r="AD770" s="36" t="n"/>
      <c r="AE770" s="36" t="n"/>
      <c r="AF770" s="36" t="n"/>
      <c r="AG770" s="36" t="n"/>
      <c r="AH770" s="36" t="n"/>
      <c r="AI770" s="36" t="n"/>
      <c r="AJ770" s="36" t="n"/>
      <c r="AK770" s="36" t="n"/>
      <c r="AL770" s="36" t="n"/>
      <c r="AM770" s="36" t="n"/>
      <c r="AN770" s="36" t="n"/>
      <c r="AO770" s="36" t="n"/>
      <c r="AP770" s="36" t="n"/>
      <c r="AQ770" s="36" t="n"/>
      <c r="AR770" s="36" t="n"/>
      <c r="AS770" s="36" t="n"/>
      <c r="AT770" s="36" t="n"/>
      <c r="AU770" s="36" t="n"/>
      <c r="AV770" s="36" t="n"/>
      <c r="AW770" s="36" t="n"/>
      <c r="AX770" s="35" t="n"/>
    </row>
    <row r="771" ht="15" customHeight="1" s="452" thickBot="1">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c r="AA771" s="36" t="n"/>
      <c r="AB771" s="36" t="n"/>
      <c r="AC771" s="36" t="n"/>
      <c r="AD771" s="36" t="n"/>
      <c r="AE771" s="36" t="n"/>
      <c r="AF771" s="36" t="n"/>
      <c r="AG771" s="36" t="n"/>
      <c r="AH771" s="36" t="n"/>
      <c r="AI771" s="36" t="n"/>
      <c r="AJ771" s="36" t="n"/>
      <c r="AK771" s="36" t="n"/>
      <c r="AL771" s="36" t="n"/>
      <c r="AM771" s="36" t="n"/>
      <c r="AN771" s="36" t="n"/>
      <c r="AO771" s="36" t="n"/>
      <c r="AP771" s="36" t="n"/>
      <c r="AQ771" s="36" t="n"/>
      <c r="AR771" s="36" t="n"/>
      <c r="AS771" s="36" t="n"/>
      <c r="AT771" s="36" t="n"/>
      <c r="AU771" s="36" t="n"/>
      <c r="AV771" s="36" t="n"/>
      <c r="AW771" s="36" t="n"/>
      <c r="AX771" s="35" t="n"/>
    </row>
    <row r="772" ht="15" customHeight="1" s="452" thickBot="1">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c r="AA772" s="36" t="n"/>
      <c r="AB772" s="36" t="n"/>
      <c r="AC772" s="36" t="n"/>
      <c r="AD772" s="36" t="n"/>
      <c r="AE772" s="36" t="n"/>
      <c r="AF772" s="36" t="n"/>
      <c r="AG772" s="36" t="n"/>
      <c r="AH772" s="36" t="n"/>
      <c r="AI772" s="36" t="n"/>
      <c r="AJ772" s="36" t="n"/>
      <c r="AK772" s="36" t="n"/>
      <c r="AL772" s="36" t="n"/>
      <c r="AM772" s="36" t="n"/>
      <c r="AN772" s="36" t="n"/>
      <c r="AO772" s="36" t="n"/>
      <c r="AP772" s="36" t="n"/>
      <c r="AQ772" s="36" t="n"/>
      <c r="AR772" s="36" t="n"/>
      <c r="AS772" s="36" t="n"/>
      <c r="AT772" s="36" t="n"/>
      <c r="AU772" s="36" t="n"/>
      <c r="AV772" s="36" t="n"/>
      <c r="AW772" s="36" t="n"/>
      <c r="AX772" s="35" t="n"/>
    </row>
    <row r="773" ht="15" customHeight="1" s="452" thickBot="1">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c r="AA773" s="36" t="n"/>
      <c r="AB773" s="36" t="n"/>
      <c r="AC773" s="36" t="n"/>
      <c r="AD773" s="36" t="n"/>
      <c r="AE773" s="36" t="n"/>
      <c r="AF773" s="36" t="n"/>
      <c r="AG773" s="36" t="n"/>
      <c r="AH773" s="36" t="n"/>
      <c r="AI773" s="36" t="n"/>
      <c r="AJ773" s="36" t="n"/>
      <c r="AK773" s="36" t="n"/>
      <c r="AL773" s="36" t="n"/>
      <c r="AM773" s="36" t="n"/>
      <c r="AN773" s="36" t="n"/>
      <c r="AO773" s="36" t="n"/>
      <c r="AP773" s="36" t="n"/>
      <c r="AQ773" s="36" t="n"/>
      <c r="AR773" s="36" t="n"/>
      <c r="AS773" s="36" t="n"/>
      <c r="AT773" s="36" t="n"/>
      <c r="AU773" s="36" t="n"/>
      <c r="AV773" s="36" t="n"/>
      <c r="AW773" s="36" t="n"/>
      <c r="AX773" s="35" t="n"/>
    </row>
    <row r="774" ht="15" customHeight="1" s="452" thickBot="1">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c r="AA774" s="36" t="n"/>
      <c r="AB774" s="36" t="n"/>
      <c r="AC774" s="36" t="n"/>
      <c r="AD774" s="36" t="n"/>
      <c r="AE774" s="36" t="n"/>
      <c r="AF774" s="36" t="n"/>
      <c r="AG774" s="36" t="n"/>
      <c r="AH774" s="36" t="n"/>
      <c r="AI774" s="36" t="n"/>
      <c r="AJ774" s="36" t="n"/>
      <c r="AK774" s="36" t="n"/>
      <c r="AL774" s="36" t="n"/>
      <c r="AM774" s="36" t="n"/>
      <c r="AN774" s="36" t="n"/>
      <c r="AO774" s="36" t="n"/>
      <c r="AP774" s="36" t="n"/>
      <c r="AQ774" s="36" t="n"/>
      <c r="AR774" s="36" t="n"/>
      <c r="AS774" s="36" t="n"/>
      <c r="AT774" s="36" t="n"/>
      <c r="AU774" s="36" t="n"/>
      <c r="AV774" s="36" t="n"/>
      <c r="AW774" s="36" t="n"/>
      <c r="AX774" s="35" t="n"/>
    </row>
    <row r="775" ht="15" customHeight="1" s="452" thickBot="1">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c r="AA775" s="36" t="n"/>
      <c r="AB775" s="36" t="n"/>
      <c r="AC775" s="36" t="n"/>
      <c r="AD775" s="36" t="n"/>
      <c r="AE775" s="36" t="n"/>
      <c r="AF775" s="36" t="n"/>
      <c r="AG775" s="36" t="n"/>
      <c r="AH775" s="36" t="n"/>
      <c r="AI775" s="36" t="n"/>
      <c r="AJ775" s="36" t="n"/>
      <c r="AK775" s="36" t="n"/>
      <c r="AL775" s="36" t="n"/>
      <c r="AM775" s="36" t="n"/>
      <c r="AN775" s="36" t="n"/>
      <c r="AO775" s="36" t="n"/>
      <c r="AP775" s="36" t="n"/>
      <c r="AQ775" s="36" t="n"/>
      <c r="AR775" s="36" t="n"/>
      <c r="AS775" s="36" t="n"/>
      <c r="AT775" s="36" t="n"/>
      <c r="AU775" s="36" t="n"/>
      <c r="AV775" s="36" t="n"/>
      <c r="AW775" s="36" t="n"/>
      <c r="AX775" s="35" t="n"/>
    </row>
    <row r="776" ht="15" customHeight="1" s="452" thickBot="1">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c r="AA776" s="36" t="n"/>
      <c r="AB776" s="36" t="n"/>
      <c r="AC776" s="36" t="n"/>
      <c r="AD776" s="36" t="n"/>
      <c r="AE776" s="36" t="n"/>
      <c r="AF776" s="36" t="n"/>
      <c r="AG776" s="36" t="n"/>
      <c r="AH776" s="36" t="n"/>
      <c r="AI776" s="36" t="n"/>
      <c r="AJ776" s="36" t="n"/>
      <c r="AK776" s="36" t="n"/>
      <c r="AL776" s="36" t="n"/>
      <c r="AM776" s="36" t="n"/>
      <c r="AN776" s="36" t="n"/>
      <c r="AO776" s="36" t="n"/>
      <c r="AP776" s="36" t="n"/>
      <c r="AQ776" s="36" t="n"/>
      <c r="AR776" s="36" t="n"/>
      <c r="AS776" s="36" t="n"/>
      <c r="AT776" s="36" t="n"/>
      <c r="AU776" s="36" t="n"/>
      <c r="AV776" s="36" t="n"/>
      <c r="AW776" s="36" t="n"/>
      <c r="AX776" s="35" t="n"/>
    </row>
    <row r="777" ht="15" customHeight="1" s="452" thickBot="1">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c r="AA777" s="36" t="n"/>
      <c r="AB777" s="36" t="n"/>
      <c r="AC777" s="36" t="n"/>
      <c r="AD777" s="36" t="n"/>
      <c r="AE777" s="36" t="n"/>
      <c r="AF777" s="36" t="n"/>
      <c r="AG777" s="36" t="n"/>
      <c r="AH777" s="36" t="n"/>
      <c r="AI777" s="36" t="n"/>
      <c r="AJ777" s="36" t="n"/>
      <c r="AK777" s="36" t="n"/>
      <c r="AL777" s="36" t="n"/>
      <c r="AM777" s="36" t="n"/>
      <c r="AN777" s="36" t="n"/>
      <c r="AO777" s="36" t="n"/>
      <c r="AP777" s="36" t="n"/>
      <c r="AQ777" s="36" t="n"/>
      <c r="AR777" s="36" t="n"/>
      <c r="AS777" s="36" t="n"/>
      <c r="AT777" s="36" t="n"/>
      <c r="AU777" s="36" t="n"/>
      <c r="AV777" s="36" t="n"/>
      <c r="AW777" s="36" t="n"/>
      <c r="AX777" s="35" t="n"/>
    </row>
    <row r="778" ht="15" customHeight="1" s="452" thickBot="1">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c r="AA778" s="36" t="n"/>
      <c r="AB778" s="36" t="n"/>
      <c r="AC778" s="36" t="n"/>
      <c r="AD778" s="36" t="n"/>
      <c r="AE778" s="36" t="n"/>
      <c r="AF778" s="36" t="n"/>
      <c r="AG778" s="36" t="n"/>
      <c r="AH778" s="36" t="n"/>
      <c r="AI778" s="36" t="n"/>
      <c r="AJ778" s="36" t="n"/>
      <c r="AK778" s="36" t="n"/>
      <c r="AL778" s="36" t="n"/>
      <c r="AM778" s="36" t="n"/>
      <c r="AN778" s="36" t="n"/>
      <c r="AO778" s="36" t="n"/>
      <c r="AP778" s="36" t="n"/>
      <c r="AQ778" s="36" t="n"/>
      <c r="AR778" s="36" t="n"/>
      <c r="AS778" s="36" t="n"/>
      <c r="AT778" s="36" t="n"/>
      <c r="AU778" s="36" t="n"/>
      <c r="AV778" s="36" t="n"/>
      <c r="AW778" s="36" t="n"/>
      <c r="AX778" s="35" t="n"/>
    </row>
    <row r="779" ht="15" customHeight="1" s="452" thickBot="1">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c r="AA779" s="36" t="n"/>
      <c r="AB779" s="36" t="n"/>
      <c r="AC779" s="36" t="n"/>
      <c r="AD779" s="36" t="n"/>
      <c r="AE779" s="36" t="n"/>
      <c r="AF779" s="36" t="n"/>
      <c r="AG779" s="36" t="n"/>
      <c r="AH779" s="36" t="n"/>
      <c r="AI779" s="36" t="n"/>
      <c r="AJ779" s="36" t="n"/>
      <c r="AK779" s="36" t="n"/>
      <c r="AL779" s="36" t="n"/>
      <c r="AM779" s="36" t="n"/>
      <c r="AN779" s="36" t="n"/>
      <c r="AO779" s="36" t="n"/>
      <c r="AP779" s="36" t="n"/>
      <c r="AQ779" s="36" t="n"/>
      <c r="AR779" s="36" t="n"/>
      <c r="AS779" s="36" t="n"/>
      <c r="AT779" s="36" t="n"/>
      <c r="AU779" s="36" t="n"/>
      <c r="AV779" s="36" t="n"/>
      <c r="AW779" s="36" t="n"/>
      <c r="AX779" s="35" t="n"/>
    </row>
    <row r="780" ht="15" customHeight="1" s="452" thickBot="1">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c r="AA780" s="36" t="n"/>
      <c r="AB780" s="36" t="n"/>
      <c r="AC780" s="36" t="n"/>
      <c r="AD780" s="36" t="n"/>
      <c r="AE780" s="36" t="n"/>
      <c r="AF780" s="36" t="n"/>
      <c r="AG780" s="36" t="n"/>
      <c r="AH780" s="36" t="n"/>
      <c r="AI780" s="36" t="n"/>
      <c r="AJ780" s="36" t="n"/>
      <c r="AK780" s="36" t="n"/>
      <c r="AL780" s="36" t="n"/>
      <c r="AM780" s="36" t="n"/>
      <c r="AN780" s="36" t="n"/>
      <c r="AO780" s="36" t="n"/>
      <c r="AP780" s="36" t="n"/>
      <c r="AQ780" s="36" t="n"/>
      <c r="AR780" s="36" t="n"/>
      <c r="AS780" s="36" t="n"/>
      <c r="AT780" s="36" t="n"/>
      <c r="AU780" s="36" t="n"/>
      <c r="AV780" s="36" t="n"/>
      <c r="AW780" s="36" t="n"/>
      <c r="AX780" s="35" t="n"/>
    </row>
    <row r="781" ht="15" customHeight="1" s="452" thickBot="1">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c r="AA781" s="36" t="n"/>
      <c r="AB781" s="36" t="n"/>
      <c r="AC781" s="36" t="n"/>
      <c r="AD781" s="36" t="n"/>
      <c r="AE781" s="36" t="n"/>
      <c r="AF781" s="36" t="n"/>
      <c r="AG781" s="36" t="n"/>
      <c r="AH781" s="36" t="n"/>
      <c r="AI781" s="36" t="n"/>
      <c r="AJ781" s="36" t="n"/>
      <c r="AK781" s="36" t="n"/>
      <c r="AL781" s="36" t="n"/>
      <c r="AM781" s="36" t="n"/>
      <c r="AN781" s="36" t="n"/>
      <c r="AO781" s="36" t="n"/>
      <c r="AP781" s="36" t="n"/>
      <c r="AQ781" s="36" t="n"/>
      <c r="AR781" s="36" t="n"/>
      <c r="AS781" s="36" t="n"/>
      <c r="AT781" s="36" t="n"/>
      <c r="AU781" s="36" t="n"/>
      <c r="AV781" s="36" t="n"/>
      <c r="AW781" s="36" t="n"/>
      <c r="AX781" s="35" t="n"/>
    </row>
    <row r="782" ht="15" customHeight="1" s="452" thickBot="1">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c r="AA782" s="36" t="n"/>
      <c r="AB782" s="36" t="n"/>
      <c r="AC782" s="36" t="n"/>
      <c r="AD782" s="36" t="n"/>
      <c r="AE782" s="36" t="n"/>
      <c r="AF782" s="36" t="n"/>
      <c r="AG782" s="36" t="n"/>
      <c r="AH782" s="36" t="n"/>
      <c r="AI782" s="36" t="n"/>
      <c r="AJ782" s="36" t="n"/>
      <c r="AK782" s="36" t="n"/>
      <c r="AL782" s="36" t="n"/>
      <c r="AM782" s="36" t="n"/>
      <c r="AN782" s="36" t="n"/>
      <c r="AO782" s="36" t="n"/>
      <c r="AP782" s="36" t="n"/>
      <c r="AQ782" s="36" t="n"/>
      <c r="AR782" s="36" t="n"/>
      <c r="AS782" s="36" t="n"/>
      <c r="AT782" s="36" t="n"/>
      <c r="AU782" s="36" t="n"/>
      <c r="AV782" s="36" t="n"/>
      <c r="AW782" s="36" t="n"/>
      <c r="AX782" s="35" t="n"/>
    </row>
    <row r="783" ht="15" customHeight="1" s="452" thickBot="1">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c r="AA783" s="36" t="n"/>
      <c r="AB783" s="36" t="n"/>
      <c r="AC783" s="36" t="n"/>
      <c r="AD783" s="36" t="n"/>
      <c r="AE783" s="36" t="n"/>
      <c r="AF783" s="36" t="n"/>
      <c r="AG783" s="36" t="n"/>
      <c r="AH783" s="36" t="n"/>
      <c r="AI783" s="36" t="n"/>
      <c r="AJ783" s="36" t="n"/>
      <c r="AK783" s="36" t="n"/>
      <c r="AL783" s="36" t="n"/>
      <c r="AM783" s="36" t="n"/>
      <c r="AN783" s="36" t="n"/>
      <c r="AO783" s="36" t="n"/>
      <c r="AP783" s="36" t="n"/>
      <c r="AQ783" s="36" t="n"/>
      <c r="AR783" s="36" t="n"/>
      <c r="AS783" s="36" t="n"/>
      <c r="AT783" s="36" t="n"/>
      <c r="AU783" s="36" t="n"/>
      <c r="AV783" s="36" t="n"/>
      <c r="AW783" s="36" t="n"/>
      <c r="AX783" s="35" t="n"/>
    </row>
    <row r="784" ht="15" customHeight="1" s="452" thickBot="1">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c r="AA784" s="36" t="n"/>
      <c r="AB784" s="36" t="n"/>
      <c r="AC784" s="36" t="n"/>
      <c r="AD784" s="36" t="n"/>
      <c r="AE784" s="36" t="n"/>
      <c r="AF784" s="36" t="n"/>
      <c r="AG784" s="36" t="n"/>
      <c r="AH784" s="36" t="n"/>
      <c r="AI784" s="36" t="n"/>
      <c r="AJ784" s="36" t="n"/>
      <c r="AK784" s="36" t="n"/>
      <c r="AL784" s="36" t="n"/>
      <c r="AM784" s="36" t="n"/>
      <c r="AN784" s="36" t="n"/>
      <c r="AO784" s="36" t="n"/>
      <c r="AP784" s="36" t="n"/>
      <c r="AQ784" s="36" t="n"/>
      <c r="AR784" s="36" t="n"/>
      <c r="AS784" s="36" t="n"/>
      <c r="AT784" s="36" t="n"/>
      <c r="AU784" s="36" t="n"/>
      <c r="AV784" s="36" t="n"/>
      <c r="AW784" s="36" t="n"/>
      <c r="AX784" s="35" t="n"/>
    </row>
    <row r="785" ht="15" customHeight="1" s="452" thickBot="1">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c r="AA785" s="36" t="n"/>
      <c r="AB785" s="36" t="n"/>
      <c r="AC785" s="36" t="n"/>
      <c r="AD785" s="36" t="n"/>
      <c r="AE785" s="36" t="n"/>
      <c r="AF785" s="36" t="n"/>
      <c r="AG785" s="36" t="n"/>
      <c r="AH785" s="36" t="n"/>
      <c r="AI785" s="36" t="n"/>
      <c r="AJ785" s="36" t="n"/>
      <c r="AK785" s="36" t="n"/>
      <c r="AL785" s="36" t="n"/>
      <c r="AM785" s="36" t="n"/>
      <c r="AN785" s="36" t="n"/>
      <c r="AO785" s="36" t="n"/>
      <c r="AP785" s="36" t="n"/>
      <c r="AQ785" s="36" t="n"/>
      <c r="AR785" s="36" t="n"/>
      <c r="AS785" s="36" t="n"/>
      <c r="AT785" s="36" t="n"/>
      <c r="AU785" s="36" t="n"/>
      <c r="AV785" s="36" t="n"/>
      <c r="AW785" s="36" t="n"/>
      <c r="AX785" s="35" t="n"/>
    </row>
    <row r="786" ht="15" customHeight="1" s="452" thickBot="1">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c r="AA786" s="36" t="n"/>
      <c r="AB786" s="36" t="n"/>
      <c r="AC786" s="36" t="n"/>
      <c r="AD786" s="36" t="n"/>
      <c r="AE786" s="36" t="n"/>
      <c r="AF786" s="36" t="n"/>
      <c r="AG786" s="36" t="n"/>
      <c r="AH786" s="36" t="n"/>
      <c r="AI786" s="36" t="n"/>
      <c r="AJ786" s="36" t="n"/>
      <c r="AK786" s="36" t="n"/>
      <c r="AL786" s="36" t="n"/>
      <c r="AM786" s="36" t="n"/>
      <c r="AN786" s="36" t="n"/>
      <c r="AO786" s="36" t="n"/>
      <c r="AP786" s="36" t="n"/>
      <c r="AQ786" s="36" t="n"/>
      <c r="AR786" s="36" t="n"/>
      <c r="AS786" s="36" t="n"/>
      <c r="AT786" s="36" t="n"/>
      <c r="AU786" s="36" t="n"/>
      <c r="AV786" s="36" t="n"/>
      <c r="AW786" s="36" t="n"/>
      <c r="AX786" s="35" t="n"/>
    </row>
    <row r="787" ht="15" customHeight="1" s="452" thickBot="1">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c r="AA787" s="36" t="n"/>
      <c r="AB787" s="36" t="n"/>
      <c r="AC787" s="36" t="n"/>
      <c r="AD787" s="36" t="n"/>
      <c r="AE787" s="36" t="n"/>
      <c r="AF787" s="36" t="n"/>
      <c r="AG787" s="36" t="n"/>
      <c r="AH787" s="36" t="n"/>
      <c r="AI787" s="36" t="n"/>
      <c r="AJ787" s="36" t="n"/>
      <c r="AK787" s="36" t="n"/>
      <c r="AL787" s="36" t="n"/>
      <c r="AM787" s="36" t="n"/>
      <c r="AN787" s="36" t="n"/>
      <c r="AO787" s="36" t="n"/>
      <c r="AP787" s="36" t="n"/>
      <c r="AQ787" s="36" t="n"/>
      <c r="AR787" s="36" t="n"/>
      <c r="AS787" s="36" t="n"/>
      <c r="AT787" s="36" t="n"/>
      <c r="AU787" s="36" t="n"/>
      <c r="AV787" s="36" t="n"/>
      <c r="AW787" s="36" t="n"/>
      <c r="AX787" s="35" t="n"/>
    </row>
    <row r="788" ht="15" customHeight="1" s="452" thickBot="1">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c r="AA788" s="36" t="n"/>
      <c r="AB788" s="36" t="n"/>
      <c r="AC788" s="36" t="n"/>
      <c r="AD788" s="36" t="n"/>
      <c r="AE788" s="36" t="n"/>
      <c r="AF788" s="36" t="n"/>
      <c r="AG788" s="36" t="n"/>
      <c r="AH788" s="36" t="n"/>
      <c r="AI788" s="36" t="n"/>
      <c r="AJ788" s="36" t="n"/>
      <c r="AK788" s="36" t="n"/>
      <c r="AL788" s="36" t="n"/>
      <c r="AM788" s="36" t="n"/>
      <c r="AN788" s="36" t="n"/>
      <c r="AO788" s="36" t="n"/>
      <c r="AP788" s="36" t="n"/>
      <c r="AQ788" s="36" t="n"/>
      <c r="AR788" s="36" t="n"/>
      <c r="AS788" s="36" t="n"/>
      <c r="AT788" s="36" t="n"/>
      <c r="AU788" s="36" t="n"/>
      <c r="AV788" s="36" t="n"/>
      <c r="AW788" s="36" t="n"/>
      <c r="AX788" s="35" t="n"/>
    </row>
    <row r="789" ht="15" customHeight="1" s="452" thickBot="1">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c r="AA789" s="36" t="n"/>
      <c r="AB789" s="36" t="n"/>
      <c r="AC789" s="36" t="n"/>
      <c r="AD789" s="36" t="n"/>
      <c r="AE789" s="36" t="n"/>
      <c r="AF789" s="36" t="n"/>
      <c r="AG789" s="36" t="n"/>
      <c r="AH789" s="36" t="n"/>
      <c r="AI789" s="36" t="n"/>
      <c r="AJ789" s="36" t="n"/>
      <c r="AK789" s="36" t="n"/>
      <c r="AL789" s="36" t="n"/>
      <c r="AM789" s="36" t="n"/>
      <c r="AN789" s="36" t="n"/>
      <c r="AO789" s="36" t="n"/>
      <c r="AP789" s="36" t="n"/>
      <c r="AQ789" s="36" t="n"/>
      <c r="AR789" s="36" t="n"/>
      <c r="AS789" s="36" t="n"/>
      <c r="AT789" s="36" t="n"/>
      <c r="AU789" s="36" t="n"/>
      <c r="AV789" s="36" t="n"/>
      <c r="AW789" s="36" t="n"/>
      <c r="AX789" s="35" t="n"/>
    </row>
    <row r="790" ht="15" customHeight="1" s="452" thickBot="1">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c r="AA790" s="36" t="n"/>
      <c r="AB790" s="36" t="n"/>
      <c r="AC790" s="36" t="n"/>
      <c r="AD790" s="36" t="n"/>
      <c r="AE790" s="36" t="n"/>
      <c r="AF790" s="36" t="n"/>
      <c r="AG790" s="36" t="n"/>
      <c r="AH790" s="36" t="n"/>
      <c r="AI790" s="36" t="n"/>
      <c r="AJ790" s="36" t="n"/>
      <c r="AK790" s="36" t="n"/>
      <c r="AL790" s="36" t="n"/>
      <c r="AM790" s="36" t="n"/>
      <c r="AN790" s="36" t="n"/>
      <c r="AO790" s="36" t="n"/>
      <c r="AP790" s="36" t="n"/>
      <c r="AQ790" s="36" t="n"/>
      <c r="AR790" s="36" t="n"/>
      <c r="AS790" s="36" t="n"/>
      <c r="AT790" s="36" t="n"/>
      <c r="AU790" s="36" t="n"/>
      <c r="AV790" s="36" t="n"/>
      <c r="AW790" s="36" t="n"/>
      <c r="AX790" s="35" t="n"/>
    </row>
    <row r="791" ht="15" customHeight="1" s="452" thickBot="1">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c r="AA791" s="36" t="n"/>
      <c r="AB791" s="36" t="n"/>
      <c r="AC791" s="36" t="n"/>
      <c r="AD791" s="36" t="n"/>
      <c r="AE791" s="36" t="n"/>
      <c r="AF791" s="36" t="n"/>
      <c r="AG791" s="36" t="n"/>
      <c r="AH791" s="36" t="n"/>
      <c r="AI791" s="36" t="n"/>
      <c r="AJ791" s="36" t="n"/>
      <c r="AK791" s="36" t="n"/>
      <c r="AL791" s="36" t="n"/>
      <c r="AM791" s="36" t="n"/>
      <c r="AN791" s="36" t="n"/>
      <c r="AO791" s="36" t="n"/>
      <c r="AP791" s="36" t="n"/>
      <c r="AQ791" s="36" t="n"/>
      <c r="AR791" s="36" t="n"/>
      <c r="AS791" s="36" t="n"/>
      <c r="AT791" s="36" t="n"/>
      <c r="AU791" s="36" t="n"/>
      <c r="AV791" s="36" t="n"/>
      <c r="AW791" s="36" t="n"/>
      <c r="AX791" s="35" t="n"/>
    </row>
    <row r="792" ht="15" customHeight="1" s="452" thickBot="1">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c r="AA792" s="36" t="n"/>
      <c r="AB792" s="36" t="n"/>
      <c r="AC792" s="36" t="n"/>
      <c r="AD792" s="36" t="n"/>
      <c r="AE792" s="36" t="n"/>
      <c r="AF792" s="36" t="n"/>
      <c r="AG792" s="36" t="n"/>
      <c r="AH792" s="36" t="n"/>
      <c r="AI792" s="36" t="n"/>
      <c r="AJ792" s="36" t="n"/>
      <c r="AK792" s="36" t="n"/>
      <c r="AL792" s="36" t="n"/>
      <c r="AM792" s="36" t="n"/>
      <c r="AN792" s="36" t="n"/>
      <c r="AO792" s="36" t="n"/>
      <c r="AP792" s="36" t="n"/>
      <c r="AQ792" s="36" t="n"/>
      <c r="AR792" s="36" t="n"/>
      <c r="AS792" s="36" t="n"/>
      <c r="AT792" s="36" t="n"/>
      <c r="AU792" s="36" t="n"/>
      <c r="AV792" s="36" t="n"/>
      <c r="AW792" s="36" t="n"/>
      <c r="AX792" s="35" t="n"/>
    </row>
    <row r="793" ht="15" customHeight="1" s="452" thickBot="1">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c r="AA793" s="36" t="n"/>
      <c r="AB793" s="36" t="n"/>
      <c r="AC793" s="36" t="n"/>
      <c r="AD793" s="36" t="n"/>
      <c r="AE793" s="36" t="n"/>
      <c r="AF793" s="36" t="n"/>
      <c r="AG793" s="36" t="n"/>
      <c r="AH793" s="36" t="n"/>
      <c r="AI793" s="36" t="n"/>
      <c r="AJ793" s="36" t="n"/>
      <c r="AK793" s="36" t="n"/>
      <c r="AL793" s="36" t="n"/>
      <c r="AM793" s="36" t="n"/>
      <c r="AN793" s="36" t="n"/>
      <c r="AO793" s="36" t="n"/>
      <c r="AP793" s="36" t="n"/>
      <c r="AQ793" s="36" t="n"/>
      <c r="AR793" s="36" t="n"/>
      <c r="AS793" s="36" t="n"/>
      <c r="AT793" s="36" t="n"/>
      <c r="AU793" s="36" t="n"/>
      <c r="AV793" s="36" t="n"/>
      <c r="AW793" s="36" t="n"/>
      <c r="AX793" s="35" t="n"/>
    </row>
    <row r="794" ht="15" customHeight="1" s="452" thickBot="1">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c r="AA794" s="36" t="n"/>
      <c r="AB794" s="36" t="n"/>
      <c r="AC794" s="36" t="n"/>
      <c r="AD794" s="36" t="n"/>
      <c r="AE794" s="36" t="n"/>
      <c r="AF794" s="36" t="n"/>
      <c r="AG794" s="36" t="n"/>
      <c r="AH794" s="36" t="n"/>
      <c r="AI794" s="36" t="n"/>
      <c r="AJ794" s="36" t="n"/>
      <c r="AK794" s="36" t="n"/>
      <c r="AL794" s="36" t="n"/>
      <c r="AM794" s="36" t="n"/>
      <c r="AN794" s="36" t="n"/>
      <c r="AO794" s="36" t="n"/>
      <c r="AP794" s="36" t="n"/>
      <c r="AQ794" s="36" t="n"/>
      <c r="AR794" s="36" t="n"/>
      <c r="AS794" s="36" t="n"/>
      <c r="AT794" s="36" t="n"/>
      <c r="AU794" s="36" t="n"/>
      <c r="AV794" s="36" t="n"/>
      <c r="AW794" s="36" t="n"/>
      <c r="AX794" s="35" t="n"/>
    </row>
    <row r="795" ht="15" customHeight="1" s="452" thickBot="1">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c r="AA795" s="36" t="n"/>
      <c r="AB795" s="36" t="n"/>
      <c r="AC795" s="36" t="n"/>
      <c r="AD795" s="36" t="n"/>
      <c r="AE795" s="36" t="n"/>
      <c r="AF795" s="36" t="n"/>
      <c r="AG795" s="36" t="n"/>
      <c r="AH795" s="36" t="n"/>
      <c r="AI795" s="36" t="n"/>
      <c r="AJ795" s="36" t="n"/>
      <c r="AK795" s="36" t="n"/>
      <c r="AL795" s="36" t="n"/>
      <c r="AM795" s="36" t="n"/>
      <c r="AN795" s="36" t="n"/>
      <c r="AO795" s="36" t="n"/>
      <c r="AP795" s="36" t="n"/>
      <c r="AQ795" s="36" t="n"/>
      <c r="AR795" s="36" t="n"/>
      <c r="AS795" s="36" t="n"/>
      <c r="AT795" s="36" t="n"/>
      <c r="AU795" s="36" t="n"/>
      <c r="AV795" s="36" t="n"/>
      <c r="AW795" s="36" t="n"/>
      <c r="AX795" s="35" t="n"/>
    </row>
    <row r="796" ht="15" customHeight="1" s="452" thickBot="1">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c r="AA796" s="36" t="n"/>
      <c r="AB796" s="36" t="n"/>
      <c r="AC796" s="36" t="n"/>
      <c r="AD796" s="36" t="n"/>
      <c r="AE796" s="36" t="n"/>
      <c r="AF796" s="36" t="n"/>
      <c r="AG796" s="36" t="n"/>
      <c r="AH796" s="36" t="n"/>
      <c r="AI796" s="36" t="n"/>
      <c r="AJ796" s="36" t="n"/>
      <c r="AK796" s="36" t="n"/>
      <c r="AL796" s="36" t="n"/>
      <c r="AM796" s="36" t="n"/>
      <c r="AN796" s="36" t="n"/>
      <c r="AO796" s="36" t="n"/>
      <c r="AP796" s="36" t="n"/>
      <c r="AQ796" s="36" t="n"/>
      <c r="AR796" s="36" t="n"/>
      <c r="AS796" s="36" t="n"/>
      <c r="AT796" s="36" t="n"/>
      <c r="AU796" s="36" t="n"/>
      <c r="AV796" s="36" t="n"/>
      <c r="AW796" s="36" t="n"/>
      <c r="AX796" s="35" t="n"/>
    </row>
    <row r="797" ht="15" customHeight="1" s="452" thickBot="1">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c r="AA797" s="36" t="n"/>
      <c r="AB797" s="36" t="n"/>
      <c r="AC797" s="36" t="n"/>
      <c r="AD797" s="36" t="n"/>
      <c r="AE797" s="36" t="n"/>
      <c r="AF797" s="36" t="n"/>
      <c r="AG797" s="36" t="n"/>
      <c r="AH797" s="36" t="n"/>
      <c r="AI797" s="36" t="n"/>
      <c r="AJ797" s="36" t="n"/>
      <c r="AK797" s="36" t="n"/>
      <c r="AL797" s="36" t="n"/>
      <c r="AM797" s="36" t="n"/>
      <c r="AN797" s="36" t="n"/>
      <c r="AO797" s="36" t="n"/>
      <c r="AP797" s="36" t="n"/>
      <c r="AQ797" s="36" t="n"/>
      <c r="AR797" s="36" t="n"/>
      <c r="AS797" s="36" t="n"/>
      <c r="AT797" s="36" t="n"/>
      <c r="AU797" s="36" t="n"/>
      <c r="AV797" s="36" t="n"/>
      <c r="AW797" s="36" t="n"/>
      <c r="AX797" s="35" t="n"/>
    </row>
    <row r="798" ht="15" customHeight="1" s="452" thickBot="1">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c r="AA798" s="36" t="n"/>
      <c r="AB798" s="36" t="n"/>
      <c r="AC798" s="36" t="n"/>
      <c r="AD798" s="36" t="n"/>
      <c r="AE798" s="36" t="n"/>
      <c r="AF798" s="36" t="n"/>
      <c r="AG798" s="36" t="n"/>
      <c r="AH798" s="36" t="n"/>
      <c r="AI798" s="36" t="n"/>
      <c r="AJ798" s="36" t="n"/>
      <c r="AK798" s="36" t="n"/>
      <c r="AL798" s="36" t="n"/>
      <c r="AM798" s="36" t="n"/>
      <c r="AN798" s="36" t="n"/>
      <c r="AO798" s="36" t="n"/>
      <c r="AP798" s="36" t="n"/>
      <c r="AQ798" s="36" t="n"/>
      <c r="AR798" s="36" t="n"/>
      <c r="AS798" s="36" t="n"/>
      <c r="AT798" s="36" t="n"/>
      <c r="AU798" s="36" t="n"/>
      <c r="AV798" s="36" t="n"/>
      <c r="AW798" s="36" t="n"/>
      <c r="AX798" s="35" t="n"/>
    </row>
    <row r="799" ht="15" customHeight="1" s="452" thickBot="1">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c r="AA799" s="36" t="n"/>
      <c r="AB799" s="36" t="n"/>
      <c r="AC799" s="36" t="n"/>
      <c r="AD799" s="36" t="n"/>
      <c r="AE799" s="36" t="n"/>
      <c r="AF799" s="36" t="n"/>
      <c r="AG799" s="36" t="n"/>
      <c r="AH799" s="36" t="n"/>
      <c r="AI799" s="36" t="n"/>
      <c r="AJ799" s="36" t="n"/>
      <c r="AK799" s="36" t="n"/>
      <c r="AL799" s="36" t="n"/>
      <c r="AM799" s="36" t="n"/>
      <c r="AN799" s="36" t="n"/>
      <c r="AO799" s="36" t="n"/>
      <c r="AP799" s="36" t="n"/>
      <c r="AQ799" s="36" t="n"/>
      <c r="AR799" s="36" t="n"/>
      <c r="AS799" s="36" t="n"/>
      <c r="AT799" s="36" t="n"/>
      <c r="AU799" s="36" t="n"/>
      <c r="AV799" s="36" t="n"/>
      <c r="AW799" s="36" t="n"/>
      <c r="AX799" s="35" t="n"/>
    </row>
    <row r="800" ht="15" customHeight="1" s="452" thickBot="1">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c r="AA800" s="36" t="n"/>
      <c r="AB800" s="36" t="n"/>
      <c r="AC800" s="36" t="n"/>
      <c r="AD800" s="36" t="n"/>
      <c r="AE800" s="36" t="n"/>
      <c r="AF800" s="36" t="n"/>
      <c r="AG800" s="36" t="n"/>
      <c r="AH800" s="36" t="n"/>
      <c r="AI800" s="36" t="n"/>
      <c r="AJ800" s="36" t="n"/>
      <c r="AK800" s="36" t="n"/>
      <c r="AL800" s="36" t="n"/>
      <c r="AM800" s="36" t="n"/>
      <c r="AN800" s="36" t="n"/>
      <c r="AO800" s="36" t="n"/>
      <c r="AP800" s="36" t="n"/>
      <c r="AQ800" s="36" t="n"/>
      <c r="AR800" s="36" t="n"/>
      <c r="AS800" s="36" t="n"/>
      <c r="AT800" s="36" t="n"/>
      <c r="AU800" s="36" t="n"/>
      <c r="AV800" s="36" t="n"/>
      <c r="AW800" s="36" t="n"/>
      <c r="AX800" s="35" t="n"/>
    </row>
    <row r="801" ht="15" customHeight="1" s="452" thickBot="1">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c r="AA801" s="36" t="n"/>
      <c r="AB801" s="36" t="n"/>
      <c r="AC801" s="36" t="n"/>
      <c r="AD801" s="36" t="n"/>
      <c r="AE801" s="36" t="n"/>
      <c r="AF801" s="36" t="n"/>
      <c r="AG801" s="36" t="n"/>
      <c r="AH801" s="36" t="n"/>
      <c r="AI801" s="36" t="n"/>
      <c r="AJ801" s="36" t="n"/>
      <c r="AK801" s="36" t="n"/>
      <c r="AL801" s="36" t="n"/>
      <c r="AM801" s="36" t="n"/>
      <c r="AN801" s="36" t="n"/>
      <c r="AO801" s="36" t="n"/>
      <c r="AP801" s="36" t="n"/>
      <c r="AQ801" s="36" t="n"/>
      <c r="AR801" s="36" t="n"/>
      <c r="AS801" s="36" t="n"/>
      <c r="AT801" s="36" t="n"/>
      <c r="AU801" s="36" t="n"/>
      <c r="AV801" s="36" t="n"/>
      <c r="AW801" s="36" t="n"/>
      <c r="AX801" s="35" t="n"/>
    </row>
    <row r="802" ht="15" customHeight="1" s="452" thickBot="1">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c r="AA802" s="36" t="n"/>
      <c r="AB802" s="36" t="n"/>
      <c r="AC802" s="36" t="n"/>
      <c r="AD802" s="36" t="n"/>
      <c r="AE802" s="36" t="n"/>
      <c r="AF802" s="36" t="n"/>
      <c r="AG802" s="36" t="n"/>
      <c r="AH802" s="36" t="n"/>
      <c r="AI802" s="36" t="n"/>
      <c r="AJ802" s="36" t="n"/>
      <c r="AK802" s="36" t="n"/>
      <c r="AL802" s="36" t="n"/>
      <c r="AM802" s="36" t="n"/>
      <c r="AN802" s="36" t="n"/>
      <c r="AO802" s="36" t="n"/>
      <c r="AP802" s="36" t="n"/>
      <c r="AQ802" s="36" t="n"/>
      <c r="AR802" s="36" t="n"/>
      <c r="AS802" s="36" t="n"/>
      <c r="AT802" s="36" t="n"/>
      <c r="AU802" s="36" t="n"/>
      <c r="AV802" s="36" t="n"/>
      <c r="AW802" s="36" t="n"/>
      <c r="AX802" s="35" t="n"/>
    </row>
    <row r="803" ht="15" customHeight="1" s="452" thickBot="1">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c r="AA803" s="36" t="n"/>
      <c r="AB803" s="36" t="n"/>
      <c r="AC803" s="36" t="n"/>
      <c r="AD803" s="36" t="n"/>
      <c r="AE803" s="36" t="n"/>
      <c r="AF803" s="36" t="n"/>
      <c r="AG803" s="36" t="n"/>
      <c r="AH803" s="36" t="n"/>
      <c r="AI803" s="36" t="n"/>
      <c r="AJ803" s="36" t="n"/>
      <c r="AK803" s="36" t="n"/>
      <c r="AL803" s="36" t="n"/>
      <c r="AM803" s="36" t="n"/>
      <c r="AN803" s="36" t="n"/>
      <c r="AO803" s="36" t="n"/>
      <c r="AP803" s="36" t="n"/>
      <c r="AQ803" s="36" t="n"/>
      <c r="AR803" s="36" t="n"/>
      <c r="AS803" s="36" t="n"/>
      <c r="AT803" s="36" t="n"/>
      <c r="AU803" s="36" t="n"/>
      <c r="AV803" s="36" t="n"/>
      <c r="AW803" s="36" t="n"/>
      <c r="AX803" s="35" t="n"/>
    </row>
    <row r="804" ht="15" customHeight="1" s="452" thickBot="1">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c r="AA804" s="36" t="n"/>
      <c r="AB804" s="36" t="n"/>
      <c r="AC804" s="36" t="n"/>
      <c r="AD804" s="36" t="n"/>
      <c r="AE804" s="36" t="n"/>
      <c r="AF804" s="36" t="n"/>
      <c r="AG804" s="36" t="n"/>
      <c r="AH804" s="36" t="n"/>
      <c r="AI804" s="36" t="n"/>
      <c r="AJ804" s="36" t="n"/>
      <c r="AK804" s="36" t="n"/>
      <c r="AL804" s="36" t="n"/>
      <c r="AM804" s="36" t="n"/>
      <c r="AN804" s="36" t="n"/>
      <c r="AO804" s="36" t="n"/>
      <c r="AP804" s="36" t="n"/>
      <c r="AQ804" s="36" t="n"/>
      <c r="AR804" s="36" t="n"/>
      <c r="AS804" s="36" t="n"/>
      <c r="AT804" s="36" t="n"/>
      <c r="AU804" s="36" t="n"/>
      <c r="AV804" s="36" t="n"/>
      <c r="AW804" s="36" t="n"/>
      <c r="AX804" s="35" t="n"/>
    </row>
    <row r="805" ht="15" customHeight="1" s="452" thickBot="1">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c r="AA805" s="36" t="n"/>
      <c r="AB805" s="36" t="n"/>
      <c r="AC805" s="36" t="n"/>
      <c r="AD805" s="36" t="n"/>
      <c r="AE805" s="36" t="n"/>
      <c r="AF805" s="36" t="n"/>
      <c r="AG805" s="36" t="n"/>
      <c r="AH805" s="36" t="n"/>
      <c r="AI805" s="36" t="n"/>
      <c r="AJ805" s="36" t="n"/>
      <c r="AK805" s="36" t="n"/>
      <c r="AL805" s="36" t="n"/>
      <c r="AM805" s="36" t="n"/>
      <c r="AN805" s="36" t="n"/>
      <c r="AO805" s="36" t="n"/>
      <c r="AP805" s="36" t="n"/>
      <c r="AQ805" s="36" t="n"/>
      <c r="AR805" s="36" t="n"/>
      <c r="AS805" s="36" t="n"/>
      <c r="AT805" s="36" t="n"/>
      <c r="AU805" s="36" t="n"/>
      <c r="AV805" s="36" t="n"/>
      <c r="AW805" s="36" t="n"/>
      <c r="AX805" s="35" t="n"/>
    </row>
    <row r="806" ht="15" customHeight="1" s="452" thickBot="1">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c r="AA806" s="36" t="n"/>
      <c r="AB806" s="36" t="n"/>
      <c r="AC806" s="36" t="n"/>
      <c r="AD806" s="36" t="n"/>
      <c r="AE806" s="36" t="n"/>
      <c r="AF806" s="36" t="n"/>
      <c r="AG806" s="36" t="n"/>
      <c r="AH806" s="36" t="n"/>
      <c r="AI806" s="36" t="n"/>
      <c r="AJ806" s="36" t="n"/>
      <c r="AK806" s="36" t="n"/>
      <c r="AL806" s="36" t="n"/>
      <c r="AM806" s="36" t="n"/>
      <c r="AN806" s="36" t="n"/>
      <c r="AO806" s="36" t="n"/>
      <c r="AP806" s="36" t="n"/>
      <c r="AQ806" s="36" t="n"/>
      <c r="AR806" s="36" t="n"/>
      <c r="AS806" s="36" t="n"/>
      <c r="AT806" s="36" t="n"/>
      <c r="AU806" s="36" t="n"/>
      <c r="AV806" s="36" t="n"/>
      <c r="AW806" s="36" t="n"/>
      <c r="AX806" s="35" t="n"/>
    </row>
    <row r="807" ht="15" customHeight="1" s="452" thickBot="1">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c r="AA807" s="36" t="n"/>
      <c r="AB807" s="36" t="n"/>
      <c r="AC807" s="36" t="n"/>
      <c r="AD807" s="36" t="n"/>
      <c r="AE807" s="36" t="n"/>
      <c r="AF807" s="36" t="n"/>
      <c r="AG807" s="36" t="n"/>
      <c r="AH807" s="36" t="n"/>
      <c r="AI807" s="36" t="n"/>
      <c r="AJ807" s="36" t="n"/>
      <c r="AK807" s="36" t="n"/>
      <c r="AL807" s="36" t="n"/>
      <c r="AM807" s="36" t="n"/>
      <c r="AN807" s="36" t="n"/>
      <c r="AO807" s="36" t="n"/>
      <c r="AP807" s="36" t="n"/>
      <c r="AQ807" s="36" t="n"/>
      <c r="AR807" s="36" t="n"/>
      <c r="AS807" s="36" t="n"/>
      <c r="AT807" s="36" t="n"/>
      <c r="AU807" s="36" t="n"/>
      <c r="AV807" s="36" t="n"/>
      <c r="AW807" s="36" t="n"/>
      <c r="AX807" s="35" t="n"/>
    </row>
    <row r="808" ht="15" customHeight="1" s="452" thickBot="1">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c r="AA808" s="36" t="n"/>
      <c r="AB808" s="36" t="n"/>
      <c r="AC808" s="36" t="n"/>
      <c r="AD808" s="36" t="n"/>
      <c r="AE808" s="36" t="n"/>
      <c r="AF808" s="36" t="n"/>
      <c r="AG808" s="36" t="n"/>
      <c r="AH808" s="36" t="n"/>
      <c r="AI808" s="36" t="n"/>
      <c r="AJ808" s="36" t="n"/>
      <c r="AK808" s="36" t="n"/>
      <c r="AL808" s="36" t="n"/>
      <c r="AM808" s="36" t="n"/>
      <c r="AN808" s="36" t="n"/>
      <c r="AO808" s="36" t="n"/>
      <c r="AP808" s="36" t="n"/>
      <c r="AQ808" s="36" t="n"/>
      <c r="AR808" s="36" t="n"/>
      <c r="AS808" s="36" t="n"/>
      <c r="AT808" s="36" t="n"/>
      <c r="AU808" s="36" t="n"/>
      <c r="AV808" s="36" t="n"/>
      <c r="AW808" s="36" t="n"/>
      <c r="AX808" s="35" t="n"/>
    </row>
    <row r="809" ht="15" customHeight="1" s="452" thickBot="1">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c r="AA809" s="36" t="n"/>
      <c r="AB809" s="36" t="n"/>
      <c r="AC809" s="36" t="n"/>
      <c r="AD809" s="36" t="n"/>
      <c r="AE809" s="36" t="n"/>
      <c r="AF809" s="36" t="n"/>
      <c r="AG809" s="36" t="n"/>
      <c r="AH809" s="36" t="n"/>
      <c r="AI809" s="36" t="n"/>
      <c r="AJ809" s="36" t="n"/>
      <c r="AK809" s="36" t="n"/>
      <c r="AL809" s="36" t="n"/>
      <c r="AM809" s="36" t="n"/>
      <c r="AN809" s="36" t="n"/>
      <c r="AO809" s="36" t="n"/>
      <c r="AP809" s="36" t="n"/>
      <c r="AQ809" s="36" t="n"/>
      <c r="AR809" s="36" t="n"/>
      <c r="AS809" s="36" t="n"/>
      <c r="AT809" s="36" t="n"/>
      <c r="AU809" s="36" t="n"/>
      <c r="AV809" s="36" t="n"/>
      <c r="AW809" s="36" t="n"/>
      <c r="AX809" s="35" t="n"/>
    </row>
    <row r="810" ht="15" customHeight="1" s="452" thickBot="1">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c r="AA810" s="36" t="n"/>
      <c r="AB810" s="36" t="n"/>
      <c r="AC810" s="36" t="n"/>
      <c r="AD810" s="36" t="n"/>
      <c r="AE810" s="36" t="n"/>
      <c r="AF810" s="36" t="n"/>
      <c r="AG810" s="36" t="n"/>
      <c r="AH810" s="36" t="n"/>
      <c r="AI810" s="36" t="n"/>
      <c r="AJ810" s="36" t="n"/>
      <c r="AK810" s="36" t="n"/>
      <c r="AL810" s="36" t="n"/>
      <c r="AM810" s="36" t="n"/>
      <c r="AN810" s="36" t="n"/>
      <c r="AO810" s="36" t="n"/>
      <c r="AP810" s="36" t="n"/>
      <c r="AQ810" s="36" t="n"/>
      <c r="AR810" s="36" t="n"/>
      <c r="AS810" s="36" t="n"/>
      <c r="AT810" s="36" t="n"/>
      <c r="AU810" s="36" t="n"/>
      <c r="AV810" s="36" t="n"/>
      <c r="AW810" s="36" t="n"/>
      <c r="AX810" s="35" t="n"/>
    </row>
    <row r="811" ht="15" customHeight="1" s="452" thickBot="1">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c r="AA811" s="36" t="n"/>
      <c r="AB811" s="36" t="n"/>
      <c r="AC811" s="36" t="n"/>
      <c r="AD811" s="36" t="n"/>
      <c r="AE811" s="36" t="n"/>
      <c r="AF811" s="36" t="n"/>
      <c r="AG811" s="36" t="n"/>
      <c r="AH811" s="36" t="n"/>
      <c r="AI811" s="36" t="n"/>
      <c r="AJ811" s="36" t="n"/>
      <c r="AK811" s="36" t="n"/>
      <c r="AL811" s="36" t="n"/>
      <c r="AM811" s="36" t="n"/>
      <c r="AN811" s="36" t="n"/>
      <c r="AO811" s="36" t="n"/>
      <c r="AP811" s="36" t="n"/>
      <c r="AQ811" s="36" t="n"/>
      <c r="AR811" s="36" t="n"/>
      <c r="AS811" s="36" t="n"/>
      <c r="AT811" s="36" t="n"/>
      <c r="AU811" s="36" t="n"/>
      <c r="AV811" s="36" t="n"/>
      <c r="AW811" s="36" t="n"/>
      <c r="AX811" s="35" t="n"/>
    </row>
    <row r="812" ht="15" customHeight="1" s="452" thickBot="1">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c r="AA812" s="36" t="n"/>
      <c r="AB812" s="36" t="n"/>
      <c r="AC812" s="36" t="n"/>
      <c r="AD812" s="36" t="n"/>
      <c r="AE812" s="36" t="n"/>
      <c r="AF812" s="36" t="n"/>
      <c r="AG812" s="36" t="n"/>
      <c r="AH812" s="36" t="n"/>
      <c r="AI812" s="36" t="n"/>
      <c r="AJ812" s="36" t="n"/>
      <c r="AK812" s="36" t="n"/>
      <c r="AL812" s="36" t="n"/>
      <c r="AM812" s="36" t="n"/>
      <c r="AN812" s="36" t="n"/>
      <c r="AO812" s="36" t="n"/>
      <c r="AP812" s="36" t="n"/>
      <c r="AQ812" s="36" t="n"/>
      <c r="AR812" s="36" t="n"/>
      <c r="AS812" s="36" t="n"/>
      <c r="AT812" s="36" t="n"/>
      <c r="AU812" s="36" t="n"/>
      <c r="AV812" s="36" t="n"/>
      <c r="AW812" s="36" t="n"/>
      <c r="AX812" s="35" t="n"/>
    </row>
    <row r="813" ht="15" customHeight="1" s="452" thickBot="1">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c r="AA813" s="36" t="n"/>
      <c r="AB813" s="36" t="n"/>
      <c r="AC813" s="36" t="n"/>
      <c r="AD813" s="36" t="n"/>
      <c r="AE813" s="36" t="n"/>
      <c r="AF813" s="36" t="n"/>
      <c r="AG813" s="36" t="n"/>
      <c r="AH813" s="36" t="n"/>
      <c r="AI813" s="36" t="n"/>
      <c r="AJ813" s="36" t="n"/>
      <c r="AK813" s="36" t="n"/>
      <c r="AL813" s="36" t="n"/>
      <c r="AM813" s="36" t="n"/>
      <c r="AN813" s="36" t="n"/>
      <c r="AO813" s="36" t="n"/>
      <c r="AP813" s="36" t="n"/>
      <c r="AQ813" s="36" t="n"/>
      <c r="AR813" s="36" t="n"/>
      <c r="AS813" s="36" t="n"/>
      <c r="AT813" s="36" t="n"/>
      <c r="AU813" s="36" t="n"/>
      <c r="AV813" s="36" t="n"/>
      <c r="AW813" s="36" t="n"/>
      <c r="AX813" s="35" t="n"/>
    </row>
    <row r="814" ht="15" customHeight="1" s="452" thickBot="1">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c r="AA814" s="36" t="n"/>
      <c r="AB814" s="36" t="n"/>
      <c r="AC814" s="36" t="n"/>
      <c r="AD814" s="36" t="n"/>
      <c r="AE814" s="36" t="n"/>
      <c r="AF814" s="36" t="n"/>
      <c r="AG814" s="36" t="n"/>
      <c r="AH814" s="36" t="n"/>
      <c r="AI814" s="36" t="n"/>
      <c r="AJ814" s="36" t="n"/>
      <c r="AK814" s="36" t="n"/>
      <c r="AL814" s="36" t="n"/>
      <c r="AM814" s="36" t="n"/>
      <c r="AN814" s="36" t="n"/>
      <c r="AO814" s="36" t="n"/>
      <c r="AP814" s="36" t="n"/>
      <c r="AQ814" s="36" t="n"/>
      <c r="AR814" s="36" t="n"/>
      <c r="AS814" s="36" t="n"/>
      <c r="AT814" s="36" t="n"/>
      <c r="AU814" s="36" t="n"/>
      <c r="AV814" s="36" t="n"/>
      <c r="AW814" s="36" t="n"/>
      <c r="AX814" s="35" t="n"/>
    </row>
    <row r="815" ht="15" customHeight="1" s="452" thickBot="1">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c r="AA815" s="36" t="n"/>
      <c r="AB815" s="36" t="n"/>
      <c r="AC815" s="36" t="n"/>
      <c r="AD815" s="36" t="n"/>
      <c r="AE815" s="36" t="n"/>
      <c r="AF815" s="36" t="n"/>
      <c r="AG815" s="36" t="n"/>
      <c r="AH815" s="36" t="n"/>
      <c r="AI815" s="36" t="n"/>
      <c r="AJ815" s="36" t="n"/>
      <c r="AK815" s="36" t="n"/>
      <c r="AL815" s="36" t="n"/>
      <c r="AM815" s="36" t="n"/>
      <c r="AN815" s="36" t="n"/>
      <c r="AO815" s="36" t="n"/>
      <c r="AP815" s="36" t="n"/>
      <c r="AQ815" s="36" t="n"/>
      <c r="AR815" s="36" t="n"/>
      <c r="AS815" s="36" t="n"/>
      <c r="AT815" s="36" t="n"/>
      <c r="AU815" s="36" t="n"/>
      <c r="AV815" s="36" t="n"/>
      <c r="AW815" s="36" t="n"/>
      <c r="AX815" s="35" t="n"/>
    </row>
    <row r="816" ht="15" customHeight="1" s="452" thickBot="1">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c r="AA816" s="36" t="n"/>
      <c r="AB816" s="36" t="n"/>
      <c r="AC816" s="36" t="n"/>
      <c r="AD816" s="36" t="n"/>
      <c r="AE816" s="36" t="n"/>
      <c r="AF816" s="36" t="n"/>
      <c r="AG816" s="36" t="n"/>
      <c r="AH816" s="36" t="n"/>
      <c r="AI816" s="36" t="n"/>
      <c r="AJ816" s="36" t="n"/>
      <c r="AK816" s="36" t="n"/>
      <c r="AL816" s="36" t="n"/>
      <c r="AM816" s="36" t="n"/>
      <c r="AN816" s="36" t="n"/>
      <c r="AO816" s="36" t="n"/>
      <c r="AP816" s="36" t="n"/>
      <c r="AQ816" s="36" t="n"/>
      <c r="AR816" s="36" t="n"/>
      <c r="AS816" s="36" t="n"/>
      <c r="AT816" s="36" t="n"/>
      <c r="AU816" s="36" t="n"/>
      <c r="AV816" s="36" t="n"/>
      <c r="AW816" s="36" t="n"/>
      <c r="AX816" s="35" t="n"/>
    </row>
    <row r="817" ht="15" customHeight="1" s="452" thickBot="1">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c r="AA817" s="36" t="n"/>
      <c r="AB817" s="36" t="n"/>
      <c r="AC817" s="36" t="n"/>
      <c r="AD817" s="36" t="n"/>
      <c r="AE817" s="36" t="n"/>
      <c r="AF817" s="36" t="n"/>
      <c r="AG817" s="36" t="n"/>
      <c r="AH817" s="36" t="n"/>
      <c r="AI817" s="36" t="n"/>
      <c r="AJ817" s="36" t="n"/>
      <c r="AK817" s="36" t="n"/>
      <c r="AL817" s="36" t="n"/>
      <c r="AM817" s="36" t="n"/>
      <c r="AN817" s="36" t="n"/>
      <c r="AO817" s="36" t="n"/>
      <c r="AP817" s="36" t="n"/>
      <c r="AQ817" s="36" t="n"/>
      <c r="AR817" s="36" t="n"/>
      <c r="AS817" s="36" t="n"/>
      <c r="AT817" s="36" t="n"/>
      <c r="AU817" s="36" t="n"/>
      <c r="AV817" s="36" t="n"/>
      <c r="AW817" s="36" t="n"/>
      <c r="AX817" s="35" t="n"/>
    </row>
    <row r="818" ht="15" customHeight="1" s="452" thickBot="1">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c r="AA818" s="36" t="n"/>
      <c r="AB818" s="36" t="n"/>
      <c r="AC818" s="36" t="n"/>
      <c r="AD818" s="36" t="n"/>
      <c r="AE818" s="36" t="n"/>
      <c r="AF818" s="36" t="n"/>
      <c r="AG818" s="36" t="n"/>
      <c r="AH818" s="36" t="n"/>
      <c r="AI818" s="36" t="n"/>
      <c r="AJ818" s="36" t="n"/>
      <c r="AK818" s="36" t="n"/>
      <c r="AL818" s="36" t="n"/>
      <c r="AM818" s="36" t="n"/>
      <c r="AN818" s="36" t="n"/>
      <c r="AO818" s="36" t="n"/>
      <c r="AP818" s="36" t="n"/>
      <c r="AQ818" s="36" t="n"/>
      <c r="AR818" s="36" t="n"/>
      <c r="AS818" s="36" t="n"/>
      <c r="AT818" s="36" t="n"/>
      <c r="AU818" s="36" t="n"/>
      <c r="AV818" s="36" t="n"/>
      <c r="AW818" s="36" t="n"/>
      <c r="AX818" s="35" t="n"/>
    </row>
    <row r="819" ht="15" customHeight="1" s="452" thickBot="1">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c r="AA819" s="36" t="n"/>
      <c r="AB819" s="36" t="n"/>
      <c r="AC819" s="36" t="n"/>
      <c r="AD819" s="36" t="n"/>
      <c r="AE819" s="36" t="n"/>
      <c r="AF819" s="36" t="n"/>
      <c r="AG819" s="36" t="n"/>
      <c r="AH819" s="36" t="n"/>
      <c r="AI819" s="36" t="n"/>
      <c r="AJ819" s="36" t="n"/>
      <c r="AK819" s="36" t="n"/>
      <c r="AL819" s="36" t="n"/>
      <c r="AM819" s="36" t="n"/>
      <c r="AN819" s="36" t="n"/>
      <c r="AO819" s="36" t="n"/>
      <c r="AP819" s="36" t="n"/>
      <c r="AQ819" s="36" t="n"/>
      <c r="AR819" s="36" t="n"/>
      <c r="AS819" s="36" t="n"/>
      <c r="AT819" s="36" t="n"/>
      <c r="AU819" s="36" t="n"/>
      <c r="AV819" s="36" t="n"/>
      <c r="AW819" s="36" t="n"/>
      <c r="AX819" s="35" t="n"/>
    </row>
    <row r="820" ht="15" customHeight="1" s="452" thickBot="1">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c r="AA820" s="36" t="n"/>
      <c r="AB820" s="36" t="n"/>
      <c r="AC820" s="36" t="n"/>
      <c r="AD820" s="36" t="n"/>
      <c r="AE820" s="36" t="n"/>
      <c r="AF820" s="36" t="n"/>
      <c r="AG820" s="36" t="n"/>
      <c r="AH820" s="36" t="n"/>
      <c r="AI820" s="36" t="n"/>
      <c r="AJ820" s="36" t="n"/>
      <c r="AK820" s="36" t="n"/>
      <c r="AL820" s="36" t="n"/>
      <c r="AM820" s="36" t="n"/>
      <c r="AN820" s="36" t="n"/>
      <c r="AO820" s="36" t="n"/>
      <c r="AP820" s="36" t="n"/>
      <c r="AQ820" s="36" t="n"/>
      <c r="AR820" s="36" t="n"/>
      <c r="AS820" s="36" t="n"/>
      <c r="AT820" s="36" t="n"/>
      <c r="AU820" s="36" t="n"/>
      <c r="AV820" s="36" t="n"/>
      <c r="AW820" s="36" t="n"/>
      <c r="AX820" s="35" t="n"/>
    </row>
    <row r="821" ht="15" customHeight="1" s="452" thickBot="1">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c r="AA821" s="36" t="n"/>
      <c r="AB821" s="36" t="n"/>
      <c r="AC821" s="36" t="n"/>
      <c r="AD821" s="36" t="n"/>
      <c r="AE821" s="36" t="n"/>
      <c r="AF821" s="36" t="n"/>
      <c r="AG821" s="36" t="n"/>
      <c r="AH821" s="36" t="n"/>
      <c r="AI821" s="36" t="n"/>
      <c r="AJ821" s="36" t="n"/>
      <c r="AK821" s="36" t="n"/>
      <c r="AL821" s="36" t="n"/>
      <c r="AM821" s="36" t="n"/>
      <c r="AN821" s="36" t="n"/>
      <c r="AO821" s="36" t="n"/>
      <c r="AP821" s="36" t="n"/>
      <c r="AQ821" s="36" t="n"/>
      <c r="AR821" s="36" t="n"/>
      <c r="AS821" s="36" t="n"/>
      <c r="AT821" s="36" t="n"/>
      <c r="AU821" s="36" t="n"/>
      <c r="AV821" s="36" t="n"/>
      <c r="AW821" s="36" t="n"/>
      <c r="AX821" s="35" t="n"/>
    </row>
    <row r="822" ht="15" customHeight="1" s="452" thickBot="1">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c r="AA822" s="36" t="n"/>
      <c r="AB822" s="36" t="n"/>
      <c r="AC822" s="36" t="n"/>
      <c r="AD822" s="36" t="n"/>
      <c r="AE822" s="36" t="n"/>
      <c r="AF822" s="36" t="n"/>
      <c r="AG822" s="36" t="n"/>
      <c r="AH822" s="36" t="n"/>
      <c r="AI822" s="36" t="n"/>
      <c r="AJ822" s="36" t="n"/>
      <c r="AK822" s="36" t="n"/>
      <c r="AL822" s="36" t="n"/>
      <c r="AM822" s="36" t="n"/>
      <c r="AN822" s="36" t="n"/>
      <c r="AO822" s="36" t="n"/>
      <c r="AP822" s="36" t="n"/>
      <c r="AQ822" s="36" t="n"/>
      <c r="AR822" s="36" t="n"/>
      <c r="AS822" s="36" t="n"/>
      <c r="AT822" s="36" t="n"/>
      <c r="AU822" s="36" t="n"/>
      <c r="AV822" s="36" t="n"/>
      <c r="AW822" s="36" t="n"/>
      <c r="AX822" s="35" t="n"/>
    </row>
    <row r="823" ht="15" customHeight="1" s="452" thickBot="1">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c r="AA823" s="36" t="n"/>
      <c r="AB823" s="36" t="n"/>
      <c r="AC823" s="36" t="n"/>
      <c r="AD823" s="36" t="n"/>
      <c r="AE823" s="36" t="n"/>
      <c r="AF823" s="36" t="n"/>
      <c r="AG823" s="36" t="n"/>
      <c r="AH823" s="36" t="n"/>
      <c r="AI823" s="36" t="n"/>
      <c r="AJ823" s="36" t="n"/>
      <c r="AK823" s="36" t="n"/>
      <c r="AL823" s="36" t="n"/>
      <c r="AM823" s="36" t="n"/>
      <c r="AN823" s="36" t="n"/>
      <c r="AO823" s="36" t="n"/>
      <c r="AP823" s="36" t="n"/>
      <c r="AQ823" s="36" t="n"/>
      <c r="AR823" s="36" t="n"/>
      <c r="AS823" s="36" t="n"/>
      <c r="AT823" s="36" t="n"/>
      <c r="AU823" s="36" t="n"/>
      <c r="AV823" s="36" t="n"/>
      <c r="AW823" s="36" t="n"/>
      <c r="AX823" s="35" t="n"/>
    </row>
    <row r="824" ht="15" customHeight="1" s="452" thickBot="1">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c r="AA824" s="36" t="n"/>
      <c r="AB824" s="36" t="n"/>
      <c r="AC824" s="36" t="n"/>
      <c r="AD824" s="36" t="n"/>
      <c r="AE824" s="36" t="n"/>
      <c r="AF824" s="36" t="n"/>
      <c r="AG824" s="36" t="n"/>
      <c r="AH824" s="36" t="n"/>
      <c r="AI824" s="36" t="n"/>
      <c r="AJ824" s="36" t="n"/>
      <c r="AK824" s="36" t="n"/>
      <c r="AL824" s="36" t="n"/>
      <c r="AM824" s="36" t="n"/>
      <c r="AN824" s="36" t="n"/>
      <c r="AO824" s="36" t="n"/>
      <c r="AP824" s="36" t="n"/>
      <c r="AQ824" s="36" t="n"/>
      <c r="AR824" s="36" t="n"/>
      <c r="AS824" s="36" t="n"/>
      <c r="AT824" s="36" t="n"/>
      <c r="AU824" s="36" t="n"/>
      <c r="AV824" s="36" t="n"/>
      <c r="AW824" s="36" t="n"/>
      <c r="AX824" s="35" t="n"/>
    </row>
    <row r="825" ht="15" customHeight="1" s="452" thickBot="1">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c r="AA825" s="36" t="n"/>
      <c r="AB825" s="36" t="n"/>
      <c r="AC825" s="36" t="n"/>
      <c r="AD825" s="36" t="n"/>
      <c r="AE825" s="36" t="n"/>
      <c r="AF825" s="36" t="n"/>
      <c r="AG825" s="36" t="n"/>
      <c r="AH825" s="36" t="n"/>
      <c r="AI825" s="36" t="n"/>
      <c r="AJ825" s="36" t="n"/>
      <c r="AK825" s="36" t="n"/>
      <c r="AL825" s="36" t="n"/>
      <c r="AM825" s="36" t="n"/>
      <c r="AN825" s="36" t="n"/>
      <c r="AO825" s="36" t="n"/>
      <c r="AP825" s="36" t="n"/>
      <c r="AQ825" s="36" t="n"/>
      <c r="AR825" s="36" t="n"/>
      <c r="AS825" s="36" t="n"/>
      <c r="AT825" s="36" t="n"/>
      <c r="AU825" s="36" t="n"/>
      <c r="AV825" s="36" t="n"/>
      <c r="AW825" s="36" t="n"/>
      <c r="AX825" s="35" t="n"/>
    </row>
    <row r="826" ht="15" customHeight="1" s="452" thickBot="1">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c r="AA826" s="36" t="n"/>
      <c r="AB826" s="36" t="n"/>
      <c r="AC826" s="36" t="n"/>
      <c r="AD826" s="36" t="n"/>
      <c r="AE826" s="36" t="n"/>
      <c r="AF826" s="36" t="n"/>
      <c r="AG826" s="36" t="n"/>
      <c r="AH826" s="36" t="n"/>
      <c r="AI826" s="36" t="n"/>
      <c r="AJ826" s="36" t="n"/>
      <c r="AK826" s="36" t="n"/>
      <c r="AL826" s="36" t="n"/>
      <c r="AM826" s="36" t="n"/>
      <c r="AN826" s="36" t="n"/>
      <c r="AO826" s="36" t="n"/>
      <c r="AP826" s="36" t="n"/>
      <c r="AQ826" s="36" t="n"/>
      <c r="AR826" s="36" t="n"/>
      <c r="AS826" s="36" t="n"/>
      <c r="AT826" s="36" t="n"/>
      <c r="AU826" s="36" t="n"/>
      <c r="AV826" s="36" t="n"/>
      <c r="AW826" s="36" t="n"/>
      <c r="AX826" s="35" t="n"/>
    </row>
    <row r="827" ht="15" customHeight="1" s="452" thickBot="1">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c r="AA827" s="36" t="n"/>
      <c r="AB827" s="36" t="n"/>
      <c r="AC827" s="36" t="n"/>
      <c r="AD827" s="36" t="n"/>
      <c r="AE827" s="36" t="n"/>
      <c r="AF827" s="36" t="n"/>
      <c r="AG827" s="36" t="n"/>
      <c r="AH827" s="36" t="n"/>
      <c r="AI827" s="36" t="n"/>
      <c r="AJ827" s="36" t="n"/>
      <c r="AK827" s="36" t="n"/>
      <c r="AL827" s="36" t="n"/>
      <c r="AM827" s="36" t="n"/>
      <c r="AN827" s="36" t="n"/>
      <c r="AO827" s="36" t="n"/>
      <c r="AP827" s="36" t="n"/>
      <c r="AQ827" s="36" t="n"/>
      <c r="AR827" s="36" t="n"/>
      <c r="AS827" s="36" t="n"/>
      <c r="AT827" s="36" t="n"/>
      <c r="AU827" s="36" t="n"/>
      <c r="AV827" s="36" t="n"/>
      <c r="AW827" s="36" t="n"/>
      <c r="AX827" s="35" t="n"/>
    </row>
    <row r="828" ht="15" customHeight="1" s="452" thickBot="1">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c r="AA828" s="36" t="n"/>
      <c r="AB828" s="36" t="n"/>
      <c r="AC828" s="36" t="n"/>
      <c r="AD828" s="36" t="n"/>
      <c r="AE828" s="36" t="n"/>
      <c r="AF828" s="36" t="n"/>
      <c r="AG828" s="36" t="n"/>
      <c r="AH828" s="36" t="n"/>
      <c r="AI828" s="36" t="n"/>
      <c r="AJ828" s="36" t="n"/>
      <c r="AK828" s="36" t="n"/>
      <c r="AL828" s="36" t="n"/>
      <c r="AM828" s="36" t="n"/>
      <c r="AN828" s="36" t="n"/>
      <c r="AO828" s="36" t="n"/>
      <c r="AP828" s="36" t="n"/>
      <c r="AQ828" s="36" t="n"/>
      <c r="AR828" s="36" t="n"/>
      <c r="AS828" s="36" t="n"/>
      <c r="AT828" s="36" t="n"/>
      <c r="AU828" s="36" t="n"/>
      <c r="AV828" s="36" t="n"/>
      <c r="AW828" s="36" t="n"/>
      <c r="AX828" s="35" t="n"/>
    </row>
    <row r="829" ht="15" customHeight="1" s="452" thickBot="1">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c r="AA829" s="36" t="n"/>
      <c r="AB829" s="36" t="n"/>
      <c r="AC829" s="36" t="n"/>
      <c r="AD829" s="36" t="n"/>
      <c r="AE829" s="36" t="n"/>
      <c r="AF829" s="36" t="n"/>
      <c r="AG829" s="36" t="n"/>
      <c r="AH829" s="36" t="n"/>
      <c r="AI829" s="36" t="n"/>
      <c r="AJ829" s="36" t="n"/>
      <c r="AK829" s="36" t="n"/>
      <c r="AL829" s="36" t="n"/>
      <c r="AM829" s="36" t="n"/>
      <c r="AN829" s="36" t="n"/>
      <c r="AO829" s="36" t="n"/>
      <c r="AP829" s="36" t="n"/>
      <c r="AQ829" s="36" t="n"/>
      <c r="AR829" s="36" t="n"/>
      <c r="AS829" s="36" t="n"/>
      <c r="AT829" s="36" t="n"/>
      <c r="AU829" s="36" t="n"/>
      <c r="AV829" s="36" t="n"/>
      <c r="AW829" s="36" t="n"/>
      <c r="AX829" s="35" t="n"/>
    </row>
    <row r="830" ht="15" customHeight="1" s="452" thickBot="1">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c r="AA830" s="36" t="n"/>
      <c r="AB830" s="36" t="n"/>
      <c r="AC830" s="36" t="n"/>
      <c r="AD830" s="36" t="n"/>
      <c r="AE830" s="36" t="n"/>
      <c r="AF830" s="36" t="n"/>
      <c r="AG830" s="36" t="n"/>
      <c r="AH830" s="36" t="n"/>
      <c r="AI830" s="36" t="n"/>
      <c r="AJ830" s="36" t="n"/>
      <c r="AK830" s="36" t="n"/>
      <c r="AL830" s="36" t="n"/>
      <c r="AM830" s="36" t="n"/>
      <c r="AN830" s="36" t="n"/>
      <c r="AO830" s="36" t="n"/>
      <c r="AP830" s="36" t="n"/>
      <c r="AQ830" s="36" t="n"/>
      <c r="AR830" s="36" t="n"/>
      <c r="AS830" s="36" t="n"/>
      <c r="AT830" s="36" t="n"/>
      <c r="AU830" s="36" t="n"/>
      <c r="AV830" s="36" t="n"/>
      <c r="AW830" s="36" t="n"/>
      <c r="AX830" s="35" t="n"/>
    </row>
    <row r="831" ht="15" customHeight="1" s="452" thickBot="1">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c r="AA831" s="36" t="n"/>
      <c r="AB831" s="36" t="n"/>
      <c r="AC831" s="36" t="n"/>
      <c r="AD831" s="36" t="n"/>
      <c r="AE831" s="36" t="n"/>
      <c r="AF831" s="36" t="n"/>
      <c r="AG831" s="36" t="n"/>
      <c r="AH831" s="36" t="n"/>
      <c r="AI831" s="36" t="n"/>
      <c r="AJ831" s="36" t="n"/>
      <c r="AK831" s="36" t="n"/>
      <c r="AL831" s="36" t="n"/>
      <c r="AM831" s="36" t="n"/>
      <c r="AN831" s="36" t="n"/>
      <c r="AO831" s="36" t="n"/>
      <c r="AP831" s="36" t="n"/>
      <c r="AQ831" s="36" t="n"/>
      <c r="AR831" s="36" t="n"/>
      <c r="AS831" s="36" t="n"/>
      <c r="AT831" s="36" t="n"/>
      <c r="AU831" s="36" t="n"/>
      <c r="AV831" s="36" t="n"/>
      <c r="AW831" s="36" t="n"/>
      <c r="AX831" s="35" t="n"/>
    </row>
    <row r="832" ht="15" customHeight="1" s="452" thickBot="1">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c r="AA832" s="36" t="n"/>
      <c r="AB832" s="36" t="n"/>
      <c r="AC832" s="36" t="n"/>
      <c r="AD832" s="36" t="n"/>
      <c r="AE832" s="36" t="n"/>
      <c r="AF832" s="36" t="n"/>
      <c r="AG832" s="36" t="n"/>
      <c r="AH832" s="36" t="n"/>
      <c r="AI832" s="36" t="n"/>
      <c r="AJ832" s="36" t="n"/>
      <c r="AK832" s="36" t="n"/>
      <c r="AL832" s="36" t="n"/>
      <c r="AM832" s="36" t="n"/>
      <c r="AN832" s="36" t="n"/>
      <c r="AO832" s="36" t="n"/>
      <c r="AP832" s="36" t="n"/>
      <c r="AQ832" s="36" t="n"/>
      <c r="AR832" s="36" t="n"/>
      <c r="AS832" s="36" t="n"/>
      <c r="AT832" s="36" t="n"/>
      <c r="AU832" s="36" t="n"/>
      <c r="AV832" s="36" t="n"/>
      <c r="AW832" s="36" t="n"/>
      <c r="AX832" s="35" t="n"/>
    </row>
    <row r="833" ht="15" customHeight="1" s="452" thickBot="1">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c r="AA833" s="36" t="n"/>
      <c r="AB833" s="36" t="n"/>
      <c r="AC833" s="36" t="n"/>
      <c r="AD833" s="36" t="n"/>
      <c r="AE833" s="36" t="n"/>
      <c r="AF833" s="36" t="n"/>
      <c r="AG833" s="36" t="n"/>
      <c r="AH833" s="36" t="n"/>
      <c r="AI833" s="36" t="n"/>
      <c r="AJ833" s="36" t="n"/>
      <c r="AK833" s="36" t="n"/>
      <c r="AL833" s="36" t="n"/>
      <c r="AM833" s="36" t="n"/>
      <c r="AN833" s="36" t="n"/>
      <c r="AO833" s="36" t="n"/>
      <c r="AP833" s="36" t="n"/>
      <c r="AQ833" s="36" t="n"/>
      <c r="AR833" s="36" t="n"/>
      <c r="AS833" s="36" t="n"/>
      <c r="AT833" s="36" t="n"/>
      <c r="AU833" s="36" t="n"/>
      <c r="AV833" s="36" t="n"/>
      <c r="AW833" s="36" t="n"/>
      <c r="AX833" s="35" t="n"/>
    </row>
    <row r="834" ht="15" customHeight="1" s="452" thickBot="1">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c r="AA834" s="36" t="n"/>
      <c r="AB834" s="36" t="n"/>
      <c r="AC834" s="36" t="n"/>
      <c r="AD834" s="36" t="n"/>
      <c r="AE834" s="36" t="n"/>
      <c r="AF834" s="36" t="n"/>
      <c r="AG834" s="36" t="n"/>
      <c r="AH834" s="36" t="n"/>
      <c r="AI834" s="36" t="n"/>
      <c r="AJ834" s="36" t="n"/>
      <c r="AK834" s="36" t="n"/>
      <c r="AL834" s="36" t="n"/>
      <c r="AM834" s="36" t="n"/>
      <c r="AN834" s="36" t="n"/>
      <c r="AO834" s="36" t="n"/>
      <c r="AP834" s="36" t="n"/>
      <c r="AQ834" s="36" t="n"/>
      <c r="AR834" s="36" t="n"/>
      <c r="AS834" s="36" t="n"/>
      <c r="AT834" s="36" t="n"/>
      <c r="AU834" s="36" t="n"/>
      <c r="AV834" s="36" t="n"/>
      <c r="AW834" s="36" t="n"/>
      <c r="AX834" s="35" t="n"/>
    </row>
    <row r="835" ht="15" customHeight="1" s="452" thickBot="1">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c r="AA835" s="36" t="n"/>
      <c r="AB835" s="36" t="n"/>
      <c r="AC835" s="36" t="n"/>
      <c r="AD835" s="36" t="n"/>
      <c r="AE835" s="36" t="n"/>
      <c r="AF835" s="36" t="n"/>
      <c r="AG835" s="36" t="n"/>
      <c r="AH835" s="36" t="n"/>
      <c r="AI835" s="36" t="n"/>
      <c r="AJ835" s="36" t="n"/>
      <c r="AK835" s="36" t="n"/>
      <c r="AL835" s="36" t="n"/>
      <c r="AM835" s="36" t="n"/>
      <c r="AN835" s="36" t="n"/>
      <c r="AO835" s="36" t="n"/>
      <c r="AP835" s="36" t="n"/>
      <c r="AQ835" s="36" t="n"/>
      <c r="AR835" s="36" t="n"/>
      <c r="AS835" s="36" t="n"/>
      <c r="AT835" s="36" t="n"/>
      <c r="AU835" s="36" t="n"/>
      <c r="AV835" s="36" t="n"/>
      <c r="AW835" s="36" t="n"/>
      <c r="AX835" s="35" t="n"/>
    </row>
    <row r="836" ht="15" customHeight="1" s="452" thickBot="1">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c r="AA836" s="36" t="n"/>
      <c r="AB836" s="36" t="n"/>
      <c r="AC836" s="36" t="n"/>
      <c r="AD836" s="36" t="n"/>
      <c r="AE836" s="36" t="n"/>
      <c r="AF836" s="36" t="n"/>
      <c r="AG836" s="36" t="n"/>
      <c r="AH836" s="36" t="n"/>
      <c r="AI836" s="36" t="n"/>
      <c r="AJ836" s="36" t="n"/>
      <c r="AK836" s="36" t="n"/>
      <c r="AL836" s="36" t="n"/>
      <c r="AM836" s="36" t="n"/>
      <c r="AN836" s="36" t="n"/>
      <c r="AO836" s="36" t="n"/>
      <c r="AP836" s="36" t="n"/>
      <c r="AQ836" s="36" t="n"/>
      <c r="AR836" s="36" t="n"/>
      <c r="AS836" s="36" t="n"/>
      <c r="AT836" s="36" t="n"/>
      <c r="AU836" s="36" t="n"/>
      <c r="AV836" s="36" t="n"/>
      <c r="AW836" s="36" t="n"/>
      <c r="AX836" s="35" t="n"/>
    </row>
    <row r="837" ht="15" customHeight="1" s="452" thickBot="1">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c r="AA837" s="36" t="n"/>
      <c r="AB837" s="36" t="n"/>
      <c r="AC837" s="36" t="n"/>
      <c r="AD837" s="36" t="n"/>
      <c r="AE837" s="36" t="n"/>
      <c r="AF837" s="36" t="n"/>
      <c r="AG837" s="36" t="n"/>
      <c r="AH837" s="36" t="n"/>
      <c r="AI837" s="36" t="n"/>
      <c r="AJ837" s="36" t="n"/>
      <c r="AK837" s="36" t="n"/>
      <c r="AL837" s="36" t="n"/>
      <c r="AM837" s="36" t="n"/>
      <c r="AN837" s="36" t="n"/>
      <c r="AO837" s="36" t="n"/>
      <c r="AP837" s="36" t="n"/>
      <c r="AQ837" s="36" t="n"/>
      <c r="AR837" s="36" t="n"/>
      <c r="AS837" s="36" t="n"/>
      <c r="AT837" s="36" t="n"/>
      <c r="AU837" s="36" t="n"/>
      <c r="AV837" s="36" t="n"/>
      <c r="AW837" s="36" t="n"/>
      <c r="AX837" s="35" t="n"/>
    </row>
    <row r="838" ht="15" customHeight="1" s="452" thickBot="1">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c r="AA838" s="36" t="n"/>
      <c r="AB838" s="36" t="n"/>
      <c r="AC838" s="36" t="n"/>
      <c r="AD838" s="36" t="n"/>
      <c r="AE838" s="36" t="n"/>
      <c r="AF838" s="36" t="n"/>
      <c r="AG838" s="36" t="n"/>
      <c r="AH838" s="36" t="n"/>
      <c r="AI838" s="36" t="n"/>
      <c r="AJ838" s="36" t="n"/>
      <c r="AK838" s="36" t="n"/>
      <c r="AL838" s="36" t="n"/>
      <c r="AM838" s="36" t="n"/>
      <c r="AN838" s="36" t="n"/>
      <c r="AO838" s="36" t="n"/>
      <c r="AP838" s="36" t="n"/>
      <c r="AQ838" s="36" t="n"/>
      <c r="AR838" s="36" t="n"/>
      <c r="AS838" s="36" t="n"/>
      <c r="AT838" s="36" t="n"/>
      <c r="AU838" s="36" t="n"/>
      <c r="AV838" s="36" t="n"/>
      <c r="AW838" s="36" t="n"/>
      <c r="AX838" s="35" t="n"/>
    </row>
    <row r="839" ht="15" customHeight="1" s="452" thickBot="1">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c r="AA839" s="36" t="n"/>
      <c r="AB839" s="36" t="n"/>
      <c r="AC839" s="36" t="n"/>
      <c r="AD839" s="36" t="n"/>
      <c r="AE839" s="36" t="n"/>
      <c r="AF839" s="36" t="n"/>
      <c r="AG839" s="36" t="n"/>
      <c r="AH839" s="36" t="n"/>
      <c r="AI839" s="36" t="n"/>
      <c r="AJ839" s="36" t="n"/>
      <c r="AK839" s="36" t="n"/>
      <c r="AL839" s="36" t="n"/>
      <c r="AM839" s="36" t="n"/>
      <c r="AN839" s="36" t="n"/>
      <c r="AO839" s="36" t="n"/>
      <c r="AP839" s="36" t="n"/>
      <c r="AQ839" s="36" t="n"/>
      <c r="AR839" s="36" t="n"/>
      <c r="AS839" s="36" t="n"/>
      <c r="AT839" s="36" t="n"/>
      <c r="AU839" s="36" t="n"/>
      <c r="AV839" s="36" t="n"/>
      <c r="AW839" s="36" t="n"/>
      <c r="AX839" s="35" t="n"/>
    </row>
    <row r="840" ht="15" customHeight="1" s="452" thickBot="1">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c r="AA840" s="36" t="n"/>
      <c r="AB840" s="36" t="n"/>
      <c r="AC840" s="36" t="n"/>
      <c r="AD840" s="36" t="n"/>
      <c r="AE840" s="36" t="n"/>
      <c r="AF840" s="36" t="n"/>
      <c r="AG840" s="36" t="n"/>
      <c r="AH840" s="36" t="n"/>
      <c r="AI840" s="36" t="n"/>
      <c r="AJ840" s="36" t="n"/>
      <c r="AK840" s="36" t="n"/>
      <c r="AL840" s="36" t="n"/>
      <c r="AM840" s="36" t="n"/>
      <c r="AN840" s="36" t="n"/>
      <c r="AO840" s="36" t="n"/>
      <c r="AP840" s="36" t="n"/>
      <c r="AQ840" s="36" t="n"/>
      <c r="AR840" s="36" t="n"/>
      <c r="AS840" s="36" t="n"/>
      <c r="AT840" s="36" t="n"/>
      <c r="AU840" s="36" t="n"/>
      <c r="AV840" s="36" t="n"/>
      <c r="AW840" s="36" t="n"/>
      <c r="AX840" s="35" t="n"/>
    </row>
    <row r="841" ht="15" customHeight="1" s="452" thickBot="1">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c r="AA841" s="36" t="n"/>
      <c r="AB841" s="36" t="n"/>
      <c r="AC841" s="36" t="n"/>
      <c r="AD841" s="36" t="n"/>
      <c r="AE841" s="36" t="n"/>
      <c r="AF841" s="36" t="n"/>
      <c r="AG841" s="36" t="n"/>
      <c r="AH841" s="36" t="n"/>
      <c r="AI841" s="36" t="n"/>
      <c r="AJ841" s="36" t="n"/>
      <c r="AK841" s="36" t="n"/>
      <c r="AL841" s="36" t="n"/>
      <c r="AM841" s="36" t="n"/>
      <c r="AN841" s="36" t="n"/>
      <c r="AO841" s="36" t="n"/>
      <c r="AP841" s="36" t="n"/>
      <c r="AQ841" s="36" t="n"/>
      <c r="AR841" s="36" t="n"/>
      <c r="AS841" s="36" t="n"/>
      <c r="AT841" s="36" t="n"/>
      <c r="AU841" s="36" t="n"/>
      <c r="AV841" s="36" t="n"/>
      <c r="AW841" s="36" t="n"/>
      <c r="AX841" s="35" t="n"/>
    </row>
    <row r="842" ht="15" customHeight="1" s="452" thickBot="1">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c r="AA842" s="36" t="n"/>
      <c r="AB842" s="36" t="n"/>
      <c r="AC842" s="36" t="n"/>
      <c r="AD842" s="36" t="n"/>
      <c r="AE842" s="36" t="n"/>
      <c r="AF842" s="36" t="n"/>
      <c r="AG842" s="36" t="n"/>
      <c r="AH842" s="36" t="n"/>
      <c r="AI842" s="36" t="n"/>
      <c r="AJ842" s="36" t="n"/>
      <c r="AK842" s="36" t="n"/>
      <c r="AL842" s="36" t="n"/>
      <c r="AM842" s="36" t="n"/>
      <c r="AN842" s="36" t="n"/>
      <c r="AO842" s="36" t="n"/>
      <c r="AP842" s="36" t="n"/>
      <c r="AQ842" s="36" t="n"/>
      <c r="AR842" s="36" t="n"/>
      <c r="AS842" s="36" t="n"/>
      <c r="AT842" s="36" t="n"/>
      <c r="AU842" s="36" t="n"/>
      <c r="AV842" s="36" t="n"/>
      <c r="AW842" s="36" t="n"/>
      <c r="AX842" s="35" t="n"/>
    </row>
    <row r="843" ht="15" customHeight="1" s="452" thickBot="1">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c r="AA843" s="36" t="n"/>
      <c r="AB843" s="36" t="n"/>
      <c r="AC843" s="36" t="n"/>
      <c r="AD843" s="36" t="n"/>
      <c r="AE843" s="36" t="n"/>
      <c r="AF843" s="36" t="n"/>
      <c r="AG843" s="36" t="n"/>
      <c r="AH843" s="36" t="n"/>
      <c r="AI843" s="36" t="n"/>
      <c r="AJ843" s="36" t="n"/>
      <c r="AK843" s="36" t="n"/>
      <c r="AL843" s="36" t="n"/>
      <c r="AM843" s="36" t="n"/>
      <c r="AN843" s="36" t="n"/>
      <c r="AO843" s="36" t="n"/>
      <c r="AP843" s="36" t="n"/>
      <c r="AQ843" s="36" t="n"/>
      <c r="AR843" s="36" t="n"/>
      <c r="AS843" s="36" t="n"/>
      <c r="AT843" s="36" t="n"/>
      <c r="AU843" s="36" t="n"/>
      <c r="AV843" s="36" t="n"/>
      <c r="AW843" s="36" t="n"/>
      <c r="AX843" s="35" t="n"/>
    </row>
    <row r="844" ht="15" customHeight="1" s="452" thickBot="1">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c r="AA844" s="36" t="n"/>
      <c r="AB844" s="36" t="n"/>
      <c r="AC844" s="36" t="n"/>
      <c r="AD844" s="36" t="n"/>
      <c r="AE844" s="36" t="n"/>
      <c r="AF844" s="36" t="n"/>
      <c r="AG844" s="36" t="n"/>
      <c r="AH844" s="36" t="n"/>
      <c r="AI844" s="36" t="n"/>
      <c r="AJ844" s="36" t="n"/>
      <c r="AK844" s="36" t="n"/>
      <c r="AL844" s="36" t="n"/>
      <c r="AM844" s="36" t="n"/>
      <c r="AN844" s="36" t="n"/>
      <c r="AO844" s="36" t="n"/>
      <c r="AP844" s="36" t="n"/>
      <c r="AQ844" s="36" t="n"/>
      <c r="AR844" s="36" t="n"/>
      <c r="AS844" s="36" t="n"/>
      <c r="AT844" s="36" t="n"/>
      <c r="AU844" s="36" t="n"/>
      <c r="AV844" s="36" t="n"/>
      <c r="AW844" s="36" t="n"/>
      <c r="AX844" s="35" t="n"/>
    </row>
    <row r="845" ht="15" customHeight="1" s="452" thickBot="1">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c r="AA845" s="36" t="n"/>
      <c r="AB845" s="36" t="n"/>
      <c r="AC845" s="36" t="n"/>
      <c r="AD845" s="36" t="n"/>
      <c r="AE845" s="36" t="n"/>
      <c r="AF845" s="36" t="n"/>
      <c r="AG845" s="36" t="n"/>
      <c r="AH845" s="36" t="n"/>
      <c r="AI845" s="36" t="n"/>
      <c r="AJ845" s="36" t="n"/>
      <c r="AK845" s="36" t="n"/>
      <c r="AL845" s="36" t="n"/>
      <c r="AM845" s="36" t="n"/>
      <c r="AN845" s="36" t="n"/>
      <c r="AO845" s="36" t="n"/>
      <c r="AP845" s="36" t="n"/>
      <c r="AQ845" s="36" t="n"/>
      <c r="AR845" s="36" t="n"/>
      <c r="AS845" s="36" t="n"/>
      <c r="AT845" s="36" t="n"/>
      <c r="AU845" s="36" t="n"/>
      <c r="AV845" s="36" t="n"/>
      <c r="AW845" s="36" t="n"/>
      <c r="AX845" s="35" t="n"/>
    </row>
    <row r="846" ht="15" customHeight="1" s="452" thickBot="1">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c r="AA846" s="36" t="n"/>
      <c r="AB846" s="36" t="n"/>
      <c r="AC846" s="36" t="n"/>
      <c r="AD846" s="36" t="n"/>
      <c r="AE846" s="36" t="n"/>
      <c r="AF846" s="36" t="n"/>
      <c r="AG846" s="36" t="n"/>
      <c r="AH846" s="36" t="n"/>
      <c r="AI846" s="36" t="n"/>
      <c r="AJ846" s="36" t="n"/>
      <c r="AK846" s="36" t="n"/>
      <c r="AL846" s="36" t="n"/>
      <c r="AM846" s="36" t="n"/>
      <c r="AN846" s="36" t="n"/>
      <c r="AO846" s="36" t="n"/>
      <c r="AP846" s="36" t="n"/>
      <c r="AQ846" s="36" t="n"/>
      <c r="AR846" s="36" t="n"/>
      <c r="AS846" s="36" t="n"/>
      <c r="AT846" s="36" t="n"/>
      <c r="AU846" s="36" t="n"/>
      <c r="AV846" s="36" t="n"/>
      <c r="AW846" s="36" t="n"/>
      <c r="AX846" s="35" t="n"/>
    </row>
    <row r="847" ht="15" customHeight="1" s="452" thickBot="1">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c r="AA847" s="36" t="n"/>
      <c r="AB847" s="36" t="n"/>
      <c r="AC847" s="36" t="n"/>
      <c r="AD847" s="36" t="n"/>
      <c r="AE847" s="36" t="n"/>
      <c r="AF847" s="36" t="n"/>
      <c r="AG847" s="36" t="n"/>
      <c r="AH847" s="36" t="n"/>
      <c r="AI847" s="36" t="n"/>
      <c r="AJ847" s="36" t="n"/>
      <c r="AK847" s="36" t="n"/>
      <c r="AL847" s="36" t="n"/>
      <c r="AM847" s="36" t="n"/>
      <c r="AN847" s="36" t="n"/>
      <c r="AO847" s="36" t="n"/>
      <c r="AP847" s="36" t="n"/>
      <c r="AQ847" s="36" t="n"/>
      <c r="AR847" s="36" t="n"/>
      <c r="AS847" s="36" t="n"/>
      <c r="AT847" s="36" t="n"/>
      <c r="AU847" s="36" t="n"/>
      <c r="AV847" s="36" t="n"/>
      <c r="AW847" s="36" t="n"/>
      <c r="AX847" s="35" t="n"/>
    </row>
    <row r="848" ht="15" customHeight="1" s="452" thickBot="1">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c r="AA848" s="36" t="n"/>
      <c r="AB848" s="36" t="n"/>
      <c r="AC848" s="36" t="n"/>
      <c r="AD848" s="36" t="n"/>
      <c r="AE848" s="36" t="n"/>
      <c r="AF848" s="36" t="n"/>
      <c r="AG848" s="36" t="n"/>
      <c r="AH848" s="36" t="n"/>
      <c r="AI848" s="36" t="n"/>
      <c r="AJ848" s="36" t="n"/>
      <c r="AK848" s="36" t="n"/>
      <c r="AL848" s="36" t="n"/>
      <c r="AM848" s="36" t="n"/>
      <c r="AN848" s="36" t="n"/>
      <c r="AO848" s="36" t="n"/>
      <c r="AP848" s="36" t="n"/>
      <c r="AQ848" s="36" t="n"/>
      <c r="AR848" s="36" t="n"/>
      <c r="AS848" s="36" t="n"/>
      <c r="AT848" s="36" t="n"/>
      <c r="AU848" s="36" t="n"/>
      <c r="AV848" s="36" t="n"/>
      <c r="AW848" s="36" t="n"/>
      <c r="AX848" s="35" t="n"/>
    </row>
    <row r="849" ht="15" customHeight="1" s="452" thickBot="1">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c r="AA849" s="36" t="n"/>
      <c r="AB849" s="36" t="n"/>
      <c r="AC849" s="36" t="n"/>
      <c r="AD849" s="36" t="n"/>
      <c r="AE849" s="36" t="n"/>
      <c r="AF849" s="36" t="n"/>
      <c r="AG849" s="36" t="n"/>
      <c r="AH849" s="36" t="n"/>
      <c r="AI849" s="36" t="n"/>
      <c r="AJ849" s="36" t="n"/>
      <c r="AK849" s="36" t="n"/>
      <c r="AL849" s="36" t="n"/>
      <c r="AM849" s="36" t="n"/>
      <c r="AN849" s="36" t="n"/>
      <c r="AO849" s="36" t="n"/>
      <c r="AP849" s="36" t="n"/>
      <c r="AQ849" s="36" t="n"/>
      <c r="AR849" s="36" t="n"/>
      <c r="AS849" s="36" t="n"/>
      <c r="AT849" s="36" t="n"/>
      <c r="AU849" s="36" t="n"/>
      <c r="AV849" s="36" t="n"/>
      <c r="AW849" s="36" t="n"/>
      <c r="AX849" s="35" t="n"/>
    </row>
    <row r="850" ht="15" customHeight="1" s="452" thickBot="1">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c r="AA850" s="36" t="n"/>
      <c r="AB850" s="36" t="n"/>
      <c r="AC850" s="36" t="n"/>
      <c r="AD850" s="36" t="n"/>
      <c r="AE850" s="36" t="n"/>
      <c r="AF850" s="36" t="n"/>
      <c r="AG850" s="36" t="n"/>
      <c r="AH850" s="36" t="n"/>
      <c r="AI850" s="36" t="n"/>
      <c r="AJ850" s="36" t="n"/>
      <c r="AK850" s="36" t="n"/>
      <c r="AL850" s="36" t="n"/>
      <c r="AM850" s="36" t="n"/>
      <c r="AN850" s="36" t="n"/>
      <c r="AO850" s="36" t="n"/>
      <c r="AP850" s="36" t="n"/>
      <c r="AQ850" s="36" t="n"/>
      <c r="AR850" s="36" t="n"/>
      <c r="AS850" s="36" t="n"/>
      <c r="AT850" s="36" t="n"/>
      <c r="AU850" s="36" t="n"/>
      <c r="AV850" s="36" t="n"/>
      <c r="AW850" s="36" t="n"/>
      <c r="AX850" s="35" t="n"/>
    </row>
    <row r="851" ht="15" customHeight="1" s="452" thickBot="1">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c r="AA851" s="36" t="n"/>
      <c r="AB851" s="36" t="n"/>
      <c r="AC851" s="36" t="n"/>
      <c r="AD851" s="36" t="n"/>
      <c r="AE851" s="36" t="n"/>
      <c r="AF851" s="36" t="n"/>
      <c r="AG851" s="36" t="n"/>
      <c r="AH851" s="36" t="n"/>
      <c r="AI851" s="36" t="n"/>
      <c r="AJ851" s="36" t="n"/>
      <c r="AK851" s="36" t="n"/>
      <c r="AL851" s="36" t="n"/>
      <c r="AM851" s="36" t="n"/>
      <c r="AN851" s="36" t="n"/>
      <c r="AO851" s="36" t="n"/>
      <c r="AP851" s="36" t="n"/>
      <c r="AQ851" s="36" t="n"/>
      <c r="AR851" s="36" t="n"/>
      <c r="AS851" s="36" t="n"/>
      <c r="AT851" s="36" t="n"/>
      <c r="AU851" s="36" t="n"/>
      <c r="AV851" s="36" t="n"/>
      <c r="AW851" s="36" t="n"/>
      <c r="AX851" s="35" t="n"/>
    </row>
    <row r="852" ht="15" customHeight="1" s="452" thickBot="1">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c r="AA852" s="36" t="n"/>
      <c r="AB852" s="36" t="n"/>
      <c r="AC852" s="36" t="n"/>
      <c r="AD852" s="36" t="n"/>
      <c r="AE852" s="36" t="n"/>
      <c r="AF852" s="36" t="n"/>
      <c r="AG852" s="36" t="n"/>
      <c r="AH852" s="36" t="n"/>
      <c r="AI852" s="36" t="n"/>
      <c r="AJ852" s="36" t="n"/>
      <c r="AK852" s="36" t="n"/>
      <c r="AL852" s="36" t="n"/>
      <c r="AM852" s="36" t="n"/>
      <c r="AN852" s="36" t="n"/>
      <c r="AO852" s="36" t="n"/>
      <c r="AP852" s="36" t="n"/>
      <c r="AQ852" s="36" t="n"/>
      <c r="AR852" s="36" t="n"/>
      <c r="AS852" s="36" t="n"/>
      <c r="AT852" s="36" t="n"/>
      <c r="AU852" s="36" t="n"/>
      <c r="AV852" s="36" t="n"/>
      <c r="AW852" s="36" t="n"/>
      <c r="AX852" s="35" t="n"/>
    </row>
    <row r="853" ht="15" customHeight="1" s="452" thickBot="1">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c r="AA853" s="36" t="n"/>
      <c r="AB853" s="36" t="n"/>
      <c r="AC853" s="36" t="n"/>
      <c r="AD853" s="36" t="n"/>
      <c r="AE853" s="36" t="n"/>
      <c r="AF853" s="36" t="n"/>
      <c r="AG853" s="36" t="n"/>
      <c r="AH853" s="36" t="n"/>
      <c r="AI853" s="36" t="n"/>
      <c r="AJ853" s="36" t="n"/>
      <c r="AK853" s="36" t="n"/>
      <c r="AL853" s="36" t="n"/>
      <c r="AM853" s="36" t="n"/>
      <c r="AN853" s="36" t="n"/>
      <c r="AO853" s="36" t="n"/>
      <c r="AP853" s="36" t="n"/>
      <c r="AQ853" s="36" t="n"/>
      <c r="AR853" s="36" t="n"/>
      <c r="AS853" s="36" t="n"/>
      <c r="AT853" s="36" t="n"/>
      <c r="AU853" s="36" t="n"/>
      <c r="AV853" s="36" t="n"/>
      <c r="AW853" s="36" t="n"/>
      <c r="AX853" s="35" t="n"/>
    </row>
    <row r="854" ht="15" customHeight="1" s="452" thickBot="1">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c r="AA854" s="36" t="n"/>
      <c r="AB854" s="36" t="n"/>
      <c r="AC854" s="36" t="n"/>
      <c r="AD854" s="36" t="n"/>
      <c r="AE854" s="36" t="n"/>
      <c r="AF854" s="36" t="n"/>
      <c r="AG854" s="36" t="n"/>
      <c r="AH854" s="36" t="n"/>
      <c r="AI854" s="36" t="n"/>
      <c r="AJ854" s="36" t="n"/>
      <c r="AK854" s="36" t="n"/>
      <c r="AL854" s="36" t="n"/>
      <c r="AM854" s="36" t="n"/>
      <c r="AN854" s="36" t="n"/>
      <c r="AO854" s="36" t="n"/>
      <c r="AP854" s="36" t="n"/>
      <c r="AQ854" s="36" t="n"/>
      <c r="AR854" s="36" t="n"/>
      <c r="AS854" s="36" t="n"/>
      <c r="AT854" s="36" t="n"/>
      <c r="AU854" s="36" t="n"/>
      <c r="AV854" s="36" t="n"/>
      <c r="AW854" s="36" t="n"/>
      <c r="AX854" s="35" t="n"/>
    </row>
    <row r="855" ht="15" customHeight="1" s="452" thickBot="1">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c r="AA855" s="36" t="n"/>
      <c r="AB855" s="36" t="n"/>
      <c r="AC855" s="36" t="n"/>
      <c r="AD855" s="36" t="n"/>
      <c r="AE855" s="36" t="n"/>
      <c r="AF855" s="36" t="n"/>
      <c r="AG855" s="36" t="n"/>
      <c r="AH855" s="36" t="n"/>
      <c r="AI855" s="36" t="n"/>
      <c r="AJ855" s="36" t="n"/>
      <c r="AK855" s="36" t="n"/>
      <c r="AL855" s="36" t="n"/>
      <c r="AM855" s="36" t="n"/>
      <c r="AN855" s="36" t="n"/>
      <c r="AO855" s="36" t="n"/>
      <c r="AP855" s="36" t="n"/>
      <c r="AQ855" s="36" t="n"/>
      <c r="AR855" s="36" t="n"/>
      <c r="AS855" s="36" t="n"/>
      <c r="AT855" s="36" t="n"/>
      <c r="AU855" s="36" t="n"/>
      <c r="AV855" s="36" t="n"/>
      <c r="AW855" s="36" t="n"/>
      <c r="AX855" s="35" t="n"/>
    </row>
    <row r="856" ht="15" customHeight="1" s="452" thickBot="1">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c r="AA856" s="36" t="n"/>
      <c r="AB856" s="36" t="n"/>
      <c r="AC856" s="36" t="n"/>
      <c r="AD856" s="36" t="n"/>
      <c r="AE856" s="36" t="n"/>
      <c r="AF856" s="36" t="n"/>
      <c r="AG856" s="36" t="n"/>
      <c r="AH856" s="36" t="n"/>
      <c r="AI856" s="36" t="n"/>
      <c r="AJ856" s="36" t="n"/>
      <c r="AK856" s="36" t="n"/>
      <c r="AL856" s="36" t="n"/>
      <c r="AM856" s="36" t="n"/>
      <c r="AN856" s="36" t="n"/>
      <c r="AO856" s="36" t="n"/>
      <c r="AP856" s="36" t="n"/>
      <c r="AQ856" s="36" t="n"/>
      <c r="AR856" s="36" t="n"/>
      <c r="AS856" s="36" t="n"/>
      <c r="AT856" s="36" t="n"/>
      <c r="AU856" s="36" t="n"/>
      <c r="AV856" s="36" t="n"/>
      <c r="AW856" s="36" t="n"/>
      <c r="AX856" s="35" t="n"/>
    </row>
    <row r="857" ht="15" customHeight="1" s="452" thickBot="1">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c r="AA857" s="36" t="n"/>
      <c r="AB857" s="36" t="n"/>
      <c r="AC857" s="36" t="n"/>
      <c r="AD857" s="36" t="n"/>
      <c r="AE857" s="36" t="n"/>
      <c r="AF857" s="36" t="n"/>
      <c r="AG857" s="36" t="n"/>
      <c r="AH857" s="36" t="n"/>
      <c r="AI857" s="36" t="n"/>
      <c r="AJ857" s="36" t="n"/>
      <c r="AK857" s="36" t="n"/>
      <c r="AL857" s="36" t="n"/>
      <c r="AM857" s="36" t="n"/>
      <c r="AN857" s="36" t="n"/>
      <c r="AO857" s="36" t="n"/>
      <c r="AP857" s="36" t="n"/>
      <c r="AQ857" s="36" t="n"/>
      <c r="AR857" s="36" t="n"/>
      <c r="AS857" s="36" t="n"/>
      <c r="AT857" s="36" t="n"/>
      <c r="AU857" s="36" t="n"/>
      <c r="AV857" s="36" t="n"/>
      <c r="AW857" s="36" t="n"/>
      <c r="AX857" s="35" t="n"/>
    </row>
    <row r="858" ht="15" customHeight="1" s="452" thickBot="1">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c r="AA858" s="36" t="n"/>
      <c r="AB858" s="36" t="n"/>
      <c r="AC858" s="36" t="n"/>
      <c r="AD858" s="36" t="n"/>
      <c r="AE858" s="36" t="n"/>
      <c r="AF858" s="36" t="n"/>
      <c r="AG858" s="36" t="n"/>
      <c r="AH858" s="36" t="n"/>
      <c r="AI858" s="36" t="n"/>
      <c r="AJ858" s="36" t="n"/>
      <c r="AK858" s="36" t="n"/>
      <c r="AL858" s="36" t="n"/>
      <c r="AM858" s="36" t="n"/>
      <c r="AN858" s="36" t="n"/>
      <c r="AO858" s="36" t="n"/>
      <c r="AP858" s="36" t="n"/>
      <c r="AQ858" s="36" t="n"/>
      <c r="AR858" s="36" t="n"/>
      <c r="AS858" s="36" t="n"/>
      <c r="AT858" s="36" t="n"/>
      <c r="AU858" s="36" t="n"/>
      <c r="AV858" s="36" t="n"/>
      <c r="AW858" s="36" t="n"/>
      <c r="AX858" s="35" t="n"/>
    </row>
    <row r="859" ht="15" customHeight="1" s="452" thickBot="1">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c r="AA859" s="36" t="n"/>
      <c r="AB859" s="36" t="n"/>
      <c r="AC859" s="36" t="n"/>
      <c r="AD859" s="36" t="n"/>
      <c r="AE859" s="36" t="n"/>
      <c r="AF859" s="36" t="n"/>
      <c r="AG859" s="36" t="n"/>
      <c r="AH859" s="36" t="n"/>
      <c r="AI859" s="36" t="n"/>
      <c r="AJ859" s="36" t="n"/>
      <c r="AK859" s="36" t="n"/>
      <c r="AL859" s="36" t="n"/>
      <c r="AM859" s="36" t="n"/>
      <c r="AN859" s="36" t="n"/>
      <c r="AO859" s="36" t="n"/>
      <c r="AP859" s="36" t="n"/>
      <c r="AQ859" s="36" t="n"/>
      <c r="AR859" s="36" t="n"/>
      <c r="AS859" s="36" t="n"/>
      <c r="AT859" s="36" t="n"/>
      <c r="AU859" s="36" t="n"/>
      <c r="AV859" s="36" t="n"/>
      <c r="AW859" s="36" t="n"/>
      <c r="AX859" s="35" t="n"/>
    </row>
    <row r="860" ht="15" customHeight="1" s="452" thickBot="1">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c r="AA860" s="36" t="n"/>
      <c r="AB860" s="36" t="n"/>
      <c r="AC860" s="36" t="n"/>
      <c r="AD860" s="36" t="n"/>
      <c r="AE860" s="36" t="n"/>
      <c r="AF860" s="36" t="n"/>
      <c r="AG860" s="36" t="n"/>
      <c r="AH860" s="36" t="n"/>
      <c r="AI860" s="36" t="n"/>
      <c r="AJ860" s="36" t="n"/>
      <c r="AK860" s="36" t="n"/>
      <c r="AL860" s="36" t="n"/>
      <c r="AM860" s="36" t="n"/>
      <c r="AN860" s="36" t="n"/>
      <c r="AO860" s="36" t="n"/>
      <c r="AP860" s="36" t="n"/>
      <c r="AQ860" s="36" t="n"/>
      <c r="AR860" s="36" t="n"/>
      <c r="AS860" s="36" t="n"/>
      <c r="AT860" s="36" t="n"/>
      <c r="AU860" s="36" t="n"/>
      <c r="AV860" s="36" t="n"/>
      <c r="AW860" s="36" t="n"/>
      <c r="AX860" s="35" t="n"/>
    </row>
    <row r="861" ht="15" customHeight="1" s="452" thickBot="1">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c r="AA861" s="36" t="n"/>
      <c r="AB861" s="36" t="n"/>
      <c r="AC861" s="36" t="n"/>
      <c r="AD861" s="36" t="n"/>
      <c r="AE861" s="36" t="n"/>
      <c r="AF861" s="36" t="n"/>
      <c r="AG861" s="36" t="n"/>
      <c r="AH861" s="36" t="n"/>
      <c r="AI861" s="36" t="n"/>
      <c r="AJ861" s="36" t="n"/>
      <c r="AK861" s="36" t="n"/>
      <c r="AL861" s="36" t="n"/>
      <c r="AM861" s="36" t="n"/>
      <c r="AN861" s="36" t="n"/>
      <c r="AO861" s="36" t="n"/>
      <c r="AP861" s="36" t="n"/>
      <c r="AQ861" s="36" t="n"/>
      <c r="AR861" s="36" t="n"/>
      <c r="AS861" s="36" t="n"/>
      <c r="AT861" s="36" t="n"/>
      <c r="AU861" s="36" t="n"/>
      <c r="AV861" s="36" t="n"/>
      <c r="AW861" s="36" t="n"/>
      <c r="AX861" s="35" t="n"/>
    </row>
    <row r="862" ht="15" customHeight="1" s="452" thickBot="1">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c r="AA862" s="36" t="n"/>
      <c r="AB862" s="36" t="n"/>
      <c r="AC862" s="36" t="n"/>
      <c r="AD862" s="36" t="n"/>
      <c r="AE862" s="36" t="n"/>
      <c r="AF862" s="36" t="n"/>
      <c r="AG862" s="36" t="n"/>
      <c r="AH862" s="36" t="n"/>
      <c r="AI862" s="36" t="n"/>
      <c r="AJ862" s="36" t="n"/>
      <c r="AK862" s="36" t="n"/>
      <c r="AL862" s="36" t="n"/>
      <c r="AM862" s="36" t="n"/>
      <c r="AN862" s="36" t="n"/>
      <c r="AO862" s="36" t="n"/>
      <c r="AP862" s="36" t="n"/>
      <c r="AQ862" s="36" t="n"/>
      <c r="AR862" s="36" t="n"/>
      <c r="AS862" s="36" t="n"/>
      <c r="AT862" s="36" t="n"/>
      <c r="AU862" s="36" t="n"/>
      <c r="AV862" s="36" t="n"/>
      <c r="AW862" s="36" t="n"/>
      <c r="AX862" s="35" t="n"/>
    </row>
    <row r="863" ht="15" customHeight="1" s="452" thickBot="1">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c r="AA863" s="36" t="n"/>
      <c r="AB863" s="36" t="n"/>
      <c r="AC863" s="36" t="n"/>
      <c r="AD863" s="36" t="n"/>
      <c r="AE863" s="36" t="n"/>
      <c r="AF863" s="36" t="n"/>
      <c r="AG863" s="36" t="n"/>
      <c r="AH863" s="36" t="n"/>
      <c r="AI863" s="36" t="n"/>
      <c r="AJ863" s="36" t="n"/>
      <c r="AK863" s="36" t="n"/>
      <c r="AL863" s="36" t="n"/>
      <c r="AM863" s="36" t="n"/>
      <c r="AN863" s="36" t="n"/>
      <c r="AO863" s="36" t="n"/>
      <c r="AP863" s="36" t="n"/>
      <c r="AQ863" s="36" t="n"/>
      <c r="AR863" s="36" t="n"/>
      <c r="AS863" s="36" t="n"/>
      <c r="AT863" s="36" t="n"/>
      <c r="AU863" s="36" t="n"/>
      <c r="AV863" s="36" t="n"/>
      <c r="AW863" s="36" t="n"/>
      <c r="AX863" s="35" t="n"/>
    </row>
    <row r="864" ht="15" customHeight="1" s="452" thickBot="1">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c r="AA864" s="36" t="n"/>
      <c r="AB864" s="36" t="n"/>
      <c r="AC864" s="36" t="n"/>
      <c r="AD864" s="36" t="n"/>
      <c r="AE864" s="36" t="n"/>
      <c r="AF864" s="36" t="n"/>
      <c r="AG864" s="36" t="n"/>
      <c r="AH864" s="36" t="n"/>
      <c r="AI864" s="36" t="n"/>
      <c r="AJ864" s="36" t="n"/>
      <c r="AK864" s="36" t="n"/>
      <c r="AL864" s="36" t="n"/>
      <c r="AM864" s="36" t="n"/>
      <c r="AN864" s="36" t="n"/>
      <c r="AO864" s="36" t="n"/>
      <c r="AP864" s="36" t="n"/>
      <c r="AQ864" s="36" t="n"/>
      <c r="AR864" s="36" t="n"/>
      <c r="AS864" s="36" t="n"/>
      <c r="AT864" s="36" t="n"/>
      <c r="AU864" s="36" t="n"/>
      <c r="AV864" s="36" t="n"/>
      <c r="AW864" s="36" t="n"/>
      <c r="AX864" s="35" t="n"/>
    </row>
    <row r="865" ht="15" customHeight="1" s="452" thickBot="1">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c r="AA865" s="36" t="n"/>
      <c r="AB865" s="36" t="n"/>
      <c r="AC865" s="36" t="n"/>
      <c r="AD865" s="36" t="n"/>
      <c r="AE865" s="36" t="n"/>
      <c r="AF865" s="36" t="n"/>
      <c r="AG865" s="36" t="n"/>
      <c r="AH865" s="36" t="n"/>
      <c r="AI865" s="36" t="n"/>
      <c r="AJ865" s="36" t="n"/>
      <c r="AK865" s="36" t="n"/>
      <c r="AL865" s="36" t="n"/>
      <c r="AM865" s="36" t="n"/>
      <c r="AN865" s="36" t="n"/>
      <c r="AO865" s="36" t="n"/>
      <c r="AP865" s="36" t="n"/>
      <c r="AQ865" s="36" t="n"/>
      <c r="AR865" s="36" t="n"/>
      <c r="AS865" s="36" t="n"/>
      <c r="AT865" s="36" t="n"/>
      <c r="AU865" s="36" t="n"/>
      <c r="AV865" s="36" t="n"/>
      <c r="AW865" s="36" t="n"/>
      <c r="AX865" s="35" t="n"/>
    </row>
    <row r="866" ht="15" customHeight="1" s="452" thickBot="1">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c r="AA866" s="36" t="n"/>
      <c r="AB866" s="36" t="n"/>
      <c r="AC866" s="36" t="n"/>
      <c r="AD866" s="36" t="n"/>
      <c r="AE866" s="36" t="n"/>
      <c r="AF866" s="36" t="n"/>
      <c r="AG866" s="36" t="n"/>
      <c r="AH866" s="36" t="n"/>
      <c r="AI866" s="36" t="n"/>
      <c r="AJ866" s="36" t="n"/>
      <c r="AK866" s="36" t="n"/>
      <c r="AL866" s="36" t="n"/>
      <c r="AM866" s="36" t="n"/>
      <c r="AN866" s="36" t="n"/>
      <c r="AO866" s="36" t="n"/>
      <c r="AP866" s="36" t="n"/>
      <c r="AQ866" s="36" t="n"/>
      <c r="AR866" s="36" t="n"/>
      <c r="AS866" s="36" t="n"/>
      <c r="AT866" s="36" t="n"/>
      <c r="AU866" s="36" t="n"/>
      <c r="AV866" s="36" t="n"/>
      <c r="AW866" s="36" t="n"/>
      <c r="AX866" s="35" t="n"/>
    </row>
    <row r="867" ht="15" customHeight="1" s="452" thickBot="1">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c r="AA867" s="36" t="n"/>
      <c r="AB867" s="36" t="n"/>
      <c r="AC867" s="36" t="n"/>
      <c r="AD867" s="36" t="n"/>
      <c r="AE867" s="36" t="n"/>
      <c r="AF867" s="36" t="n"/>
      <c r="AG867" s="36" t="n"/>
      <c r="AH867" s="36" t="n"/>
      <c r="AI867" s="36" t="n"/>
      <c r="AJ867" s="36" t="n"/>
      <c r="AK867" s="36" t="n"/>
      <c r="AL867" s="36" t="n"/>
      <c r="AM867" s="36" t="n"/>
      <c r="AN867" s="36" t="n"/>
      <c r="AO867" s="36" t="n"/>
      <c r="AP867" s="36" t="n"/>
      <c r="AQ867" s="36" t="n"/>
      <c r="AR867" s="36" t="n"/>
      <c r="AS867" s="36" t="n"/>
      <c r="AT867" s="36" t="n"/>
      <c r="AU867" s="36" t="n"/>
      <c r="AV867" s="36" t="n"/>
      <c r="AW867" s="36" t="n"/>
      <c r="AX867" s="35" t="n"/>
    </row>
    <row r="868" ht="15" customHeight="1" s="452" thickBot="1">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c r="AA868" s="36" t="n"/>
      <c r="AB868" s="36" t="n"/>
      <c r="AC868" s="36" t="n"/>
      <c r="AD868" s="36" t="n"/>
      <c r="AE868" s="36" t="n"/>
      <c r="AF868" s="36" t="n"/>
      <c r="AG868" s="36" t="n"/>
      <c r="AH868" s="36" t="n"/>
      <c r="AI868" s="36" t="n"/>
      <c r="AJ868" s="36" t="n"/>
      <c r="AK868" s="36" t="n"/>
      <c r="AL868" s="36" t="n"/>
      <c r="AM868" s="36" t="n"/>
      <c r="AN868" s="36" t="n"/>
      <c r="AO868" s="36" t="n"/>
      <c r="AP868" s="36" t="n"/>
      <c r="AQ868" s="36" t="n"/>
      <c r="AR868" s="36" t="n"/>
      <c r="AS868" s="36" t="n"/>
      <c r="AT868" s="36" t="n"/>
      <c r="AU868" s="36" t="n"/>
      <c r="AV868" s="36" t="n"/>
      <c r="AW868" s="36" t="n"/>
      <c r="AX868" s="35" t="n"/>
    </row>
    <row r="869" ht="15" customHeight="1" s="452" thickBot="1">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c r="AA869" s="36" t="n"/>
      <c r="AB869" s="36" t="n"/>
      <c r="AC869" s="36" t="n"/>
      <c r="AD869" s="36" t="n"/>
      <c r="AE869" s="36" t="n"/>
      <c r="AF869" s="36" t="n"/>
      <c r="AG869" s="36" t="n"/>
      <c r="AH869" s="36" t="n"/>
      <c r="AI869" s="36" t="n"/>
      <c r="AJ869" s="36" t="n"/>
      <c r="AK869" s="36" t="n"/>
      <c r="AL869" s="36" t="n"/>
      <c r="AM869" s="36" t="n"/>
      <c r="AN869" s="36" t="n"/>
      <c r="AO869" s="36" t="n"/>
      <c r="AP869" s="36" t="n"/>
      <c r="AQ869" s="36" t="n"/>
      <c r="AR869" s="36" t="n"/>
      <c r="AS869" s="36" t="n"/>
      <c r="AT869" s="36" t="n"/>
      <c r="AU869" s="36" t="n"/>
      <c r="AV869" s="36" t="n"/>
      <c r="AW869" s="36" t="n"/>
      <c r="AX869" s="35" t="n"/>
    </row>
    <row r="870" ht="15" customHeight="1" s="452" thickBot="1">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c r="AA870" s="36" t="n"/>
      <c r="AB870" s="36" t="n"/>
      <c r="AC870" s="36" t="n"/>
      <c r="AD870" s="36" t="n"/>
      <c r="AE870" s="36" t="n"/>
      <c r="AF870" s="36" t="n"/>
      <c r="AG870" s="36" t="n"/>
      <c r="AH870" s="36" t="n"/>
      <c r="AI870" s="36" t="n"/>
      <c r="AJ870" s="36" t="n"/>
      <c r="AK870" s="36" t="n"/>
      <c r="AL870" s="36" t="n"/>
      <c r="AM870" s="36" t="n"/>
      <c r="AN870" s="36" t="n"/>
      <c r="AO870" s="36" t="n"/>
      <c r="AP870" s="36" t="n"/>
      <c r="AQ870" s="36" t="n"/>
      <c r="AR870" s="36" t="n"/>
      <c r="AS870" s="36" t="n"/>
      <c r="AT870" s="36" t="n"/>
      <c r="AU870" s="36" t="n"/>
      <c r="AV870" s="36" t="n"/>
      <c r="AW870" s="36" t="n"/>
      <c r="AX870" s="35" t="n"/>
    </row>
    <row r="871" ht="15" customHeight="1" s="452" thickBot="1">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c r="AA871" s="36" t="n"/>
      <c r="AB871" s="36" t="n"/>
      <c r="AC871" s="36" t="n"/>
      <c r="AD871" s="36" t="n"/>
      <c r="AE871" s="36" t="n"/>
      <c r="AF871" s="36" t="n"/>
      <c r="AG871" s="36" t="n"/>
      <c r="AH871" s="36" t="n"/>
      <c r="AI871" s="36" t="n"/>
      <c r="AJ871" s="36" t="n"/>
      <c r="AK871" s="36" t="n"/>
      <c r="AL871" s="36" t="n"/>
      <c r="AM871" s="36" t="n"/>
      <c r="AN871" s="36" t="n"/>
      <c r="AO871" s="36" t="n"/>
      <c r="AP871" s="36" t="n"/>
      <c r="AQ871" s="36" t="n"/>
      <c r="AR871" s="36" t="n"/>
      <c r="AS871" s="36" t="n"/>
      <c r="AT871" s="36" t="n"/>
      <c r="AU871" s="36" t="n"/>
      <c r="AV871" s="36" t="n"/>
      <c r="AW871" s="36" t="n"/>
      <c r="AX871" s="35" t="n"/>
    </row>
    <row r="872" ht="15" customHeight="1" s="452" thickBot="1">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c r="AA872" s="36" t="n"/>
      <c r="AB872" s="36" t="n"/>
      <c r="AC872" s="36" t="n"/>
      <c r="AD872" s="36" t="n"/>
      <c r="AE872" s="36" t="n"/>
      <c r="AF872" s="36" t="n"/>
      <c r="AG872" s="36" t="n"/>
      <c r="AH872" s="36" t="n"/>
      <c r="AI872" s="36" t="n"/>
      <c r="AJ872" s="36" t="n"/>
      <c r="AK872" s="36" t="n"/>
      <c r="AL872" s="36" t="n"/>
      <c r="AM872" s="36" t="n"/>
      <c r="AN872" s="36" t="n"/>
      <c r="AO872" s="36" t="n"/>
      <c r="AP872" s="36" t="n"/>
      <c r="AQ872" s="36" t="n"/>
      <c r="AR872" s="36" t="n"/>
      <c r="AS872" s="36" t="n"/>
      <c r="AT872" s="36" t="n"/>
      <c r="AU872" s="36" t="n"/>
      <c r="AV872" s="36" t="n"/>
      <c r="AW872" s="36" t="n"/>
      <c r="AX872" s="35" t="n"/>
    </row>
    <row r="873" ht="15" customHeight="1" s="452" thickBot="1">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c r="AA873" s="36" t="n"/>
      <c r="AB873" s="36" t="n"/>
      <c r="AC873" s="36" t="n"/>
      <c r="AD873" s="36" t="n"/>
      <c r="AE873" s="36" t="n"/>
      <c r="AF873" s="36" t="n"/>
      <c r="AG873" s="36" t="n"/>
      <c r="AH873" s="36" t="n"/>
      <c r="AI873" s="36" t="n"/>
      <c r="AJ873" s="36" t="n"/>
      <c r="AK873" s="36" t="n"/>
      <c r="AL873" s="36" t="n"/>
      <c r="AM873" s="36" t="n"/>
      <c r="AN873" s="36" t="n"/>
      <c r="AO873" s="36" t="n"/>
      <c r="AP873" s="36" t="n"/>
      <c r="AQ873" s="36" t="n"/>
      <c r="AR873" s="36" t="n"/>
      <c r="AS873" s="36" t="n"/>
      <c r="AT873" s="36" t="n"/>
      <c r="AU873" s="36" t="n"/>
      <c r="AV873" s="36" t="n"/>
      <c r="AW873" s="36" t="n"/>
      <c r="AX873" s="35" t="n"/>
    </row>
    <row r="874" ht="15" customHeight="1" s="452" thickBot="1">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c r="AA874" s="36" t="n"/>
      <c r="AB874" s="36" t="n"/>
      <c r="AC874" s="36" t="n"/>
      <c r="AD874" s="36" t="n"/>
      <c r="AE874" s="36" t="n"/>
      <c r="AF874" s="36" t="n"/>
      <c r="AG874" s="36" t="n"/>
      <c r="AH874" s="36" t="n"/>
      <c r="AI874" s="36" t="n"/>
      <c r="AJ874" s="36" t="n"/>
      <c r="AK874" s="36" t="n"/>
      <c r="AL874" s="36" t="n"/>
      <c r="AM874" s="36" t="n"/>
      <c r="AN874" s="36" t="n"/>
      <c r="AO874" s="36" t="n"/>
      <c r="AP874" s="36" t="n"/>
      <c r="AQ874" s="36" t="n"/>
      <c r="AR874" s="36" t="n"/>
      <c r="AS874" s="36" t="n"/>
      <c r="AT874" s="36" t="n"/>
      <c r="AU874" s="36" t="n"/>
      <c r="AV874" s="36" t="n"/>
      <c r="AW874" s="36" t="n"/>
      <c r="AX874" s="35" t="n"/>
    </row>
    <row r="875" ht="15" customHeight="1" s="452" thickBot="1">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c r="AA875" s="36" t="n"/>
      <c r="AB875" s="36" t="n"/>
      <c r="AC875" s="36" t="n"/>
      <c r="AD875" s="36" t="n"/>
      <c r="AE875" s="36" t="n"/>
      <c r="AF875" s="36" t="n"/>
      <c r="AG875" s="36" t="n"/>
      <c r="AH875" s="36" t="n"/>
      <c r="AI875" s="36" t="n"/>
      <c r="AJ875" s="36" t="n"/>
      <c r="AK875" s="36" t="n"/>
      <c r="AL875" s="36" t="n"/>
      <c r="AM875" s="36" t="n"/>
      <c r="AN875" s="36" t="n"/>
      <c r="AO875" s="36" t="n"/>
      <c r="AP875" s="36" t="n"/>
      <c r="AQ875" s="36" t="n"/>
      <c r="AR875" s="36" t="n"/>
      <c r="AS875" s="36" t="n"/>
      <c r="AT875" s="36" t="n"/>
      <c r="AU875" s="36" t="n"/>
      <c r="AV875" s="36" t="n"/>
      <c r="AW875" s="36" t="n"/>
      <c r="AX875" s="35" t="n"/>
    </row>
    <row r="876" ht="15" customHeight="1" s="452" thickBot="1">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c r="AA876" s="36" t="n"/>
      <c r="AB876" s="36" t="n"/>
      <c r="AC876" s="36" t="n"/>
      <c r="AD876" s="36" t="n"/>
      <c r="AE876" s="36" t="n"/>
      <c r="AF876" s="36" t="n"/>
      <c r="AG876" s="36" t="n"/>
      <c r="AH876" s="36" t="n"/>
      <c r="AI876" s="36" t="n"/>
      <c r="AJ876" s="36" t="n"/>
      <c r="AK876" s="36" t="n"/>
      <c r="AL876" s="36" t="n"/>
      <c r="AM876" s="36" t="n"/>
      <c r="AN876" s="36" t="n"/>
      <c r="AO876" s="36" t="n"/>
      <c r="AP876" s="36" t="n"/>
      <c r="AQ876" s="36" t="n"/>
      <c r="AR876" s="36" t="n"/>
      <c r="AS876" s="36" t="n"/>
      <c r="AT876" s="36" t="n"/>
      <c r="AU876" s="36" t="n"/>
      <c r="AV876" s="36" t="n"/>
      <c r="AW876" s="36" t="n"/>
      <c r="AX876" s="35" t="n"/>
    </row>
    <row r="877" ht="15" customHeight="1" s="452" thickBot="1">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c r="AA877" s="36" t="n"/>
      <c r="AB877" s="36" t="n"/>
      <c r="AC877" s="36" t="n"/>
      <c r="AD877" s="36" t="n"/>
      <c r="AE877" s="36" t="n"/>
      <c r="AF877" s="36" t="n"/>
      <c r="AG877" s="36" t="n"/>
      <c r="AH877" s="36" t="n"/>
      <c r="AI877" s="36" t="n"/>
      <c r="AJ877" s="36" t="n"/>
      <c r="AK877" s="36" t="n"/>
      <c r="AL877" s="36" t="n"/>
      <c r="AM877" s="36" t="n"/>
      <c r="AN877" s="36" t="n"/>
      <c r="AO877" s="36" t="n"/>
      <c r="AP877" s="36" t="n"/>
      <c r="AQ877" s="36" t="n"/>
      <c r="AR877" s="36" t="n"/>
      <c r="AS877" s="36" t="n"/>
      <c r="AT877" s="36" t="n"/>
      <c r="AU877" s="36" t="n"/>
      <c r="AV877" s="36" t="n"/>
      <c r="AW877" s="36" t="n"/>
      <c r="AX877" s="35" t="n"/>
    </row>
    <row r="878" ht="15" customHeight="1" s="452" thickBot="1">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c r="AA878" s="36" t="n"/>
      <c r="AB878" s="36" t="n"/>
      <c r="AC878" s="36" t="n"/>
      <c r="AD878" s="36" t="n"/>
      <c r="AE878" s="36" t="n"/>
      <c r="AF878" s="36" t="n"/>
      <c r="AG878" s="36" t="n"/>
      <c r="AH878" s="36" t="n"/>
      <c r="AI878" s="36" t="n"/>
      <c r="AJ878" s="36" t="n"/>
      <c r="AK878" s="36" t="n"/>
      <c r="AL878" s="36" t="n"/>
      <c r="AM878" s="36" t="n"/>
      <c r="AN878" s="36" t="n"/>
      <c r="AO878" s="36" t="n"/>
      <c r="AP878" s="36" t="n"/>
      <c r="AQ878" s="36" t="n"/>
      <c r="AR878" s="36" t="n"/>
      <c r="AS878" s="36" t="n"/>
      <c r="AT878" s="36" t="n"/>
      <c r="AU878" s="36" t="n"/>
      <c r="AV878" s="36" t="n"/>
      <c r="AW878" s="36" t="n"/>
      <c r="AX878" s="35" t="n"/>
    </row>
    <row r="879" ht="15" customHeight="1" s="452" thickBot="1">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c r="AA879" s="36" t="n"/>
      <c r="AB879" s="36" t="n"/>
      <c r="AC879" s="36" t="n"/>
      <c r="AD879" s="36" t="n"/>
      <c r="AE879" s="36" t="n"/>
      <c r="AF879" s="36" t="n"/>
      <c r="AG879" s="36" t="n"/>
      <c r="AH879" s="36" t="n"/>
      <c r="AI879" s="36" t="n"/>
      <c r="AJ879" s="36" t="n"/>
      <c r="AK879" s="36" t="n"/>
      <c r="AL879" s="36" t="n"/>
      <c r="AM879" s="36" t="n"/>
      <c r="AN879" s="36" t="n"/>
      <c r="AO879" s="36" t="n"/>
      <c r="AP879" s="36" t="n"/>
      <c r="AQ879" s="36" t="n"/>
      <c r="AR879" s="36" t="n"/>
      <c r="AS879" s="36" t="n"/>
      <c r="AT879" s="36" t="n"/>
      <c r="AU879" s="36" t="n"/>
      <c r="AV879" s="36" t="n"/>
      <c r="AW879" s="36" t="n"/>
      <c r="AX879" s="35" t="n"/>
    </row>
    <row r="880" ht="15" customHeight="1" s="452" thickBot="1">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c r="AA880" s="36" t="n"/>
      <c r="AB880" s="36" t="n"/>
      <c r="AC880" s="36" t="n"/>
      <c r="AD880" s="36" t="n"/>
      <c r="AE880" s="36" t="n"/>
      <c r="AF880" s="36" t="n"/>
      <c r="AG880" s="36" t="n"/>
      <c r="AH880" s="36" t="n"/>
      <c r="AI880" s="36" t="n"/>
      <c r="AJ880" s="36" t="n"/>
      <c r="AK880" s="36" t="n"/>
      <c r="AL880" s="36" t="n"/>
      <c r="AM880" s="36" t="n"/>
      <c r="AN880" s="36" t="n"/>
      <c r="AO880" s="36" t="n"/>
      <c r="AP880" s="36" t="n"/>
      <c r="AQ880" s="36" t="n"/>
      <c r="AR880" s="36" t="n"/>
      <c r="AS880" s="36" t="n"/>
      <c r="AT880" s="36" t="n"/>
      <c r="AU880" s="36" t="n"/>
      <c r="AV880" s="36" t="n"/>
      <c r="AW880" s="36" t="n"/>
      <c r="AX880" s="35" t="n"/>
    </row>
    <row r="881" ht="15" customHeight="1" s="452" thickBot="1">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c r="AA881" s="36" t="n"/>
      <c r="AB881" s="36" t="n"/>
      <c r="AC881" s="36" t="n"/>
      <c r="AD881" s="36" t="n"/>
      <c r="AE881" s="36" t="n"/>
      <c r="AF881" s="36" t="n"/>
      <c r="AG881" s="36" t="n"/>
      <c r="AH881" s="36" t="n"/>
      <c r="AI881" s="36" t="n"/>
      <c r="AJ881" s="36" t="n"/>
      <c r="AK881" s="36" t="n"/>
      <c r="AL881" s="36" t="n"/>
      <c r="AM881" s="36" t="n"/>
      <c r="AN881" s="36" t="n"/>
      <c r="AO881" s="36" t="n"/>
      <c r="AP881" s="36" t="n"/>
      <c r="AQ881" s="36" t="n"/>
      <c r="AR881" s="36" t="n"/>
      <c r="AS881" s="36" t="n"/>
      <c r="AT881" s="36" t="n"/>
      <c r="AU881" s="36" t="n"/>
      <c r="AV881" s="36" t="n"/>
      <c r="AW881" s="36" t="n"/>
      <c r="AX881" s="35" t="n"/>
    </row>
    <row r="882" ht="15" customHeight="1" s="452" thickBot="1">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c r="AA882" s="36" t="n"/>
      <c r="AB882" s="36" t="n"/>
      <c r="AC882" s="36" t="n"/>
      <c r="AD882" s="36" t="n"/>
      <c r="AE882" s="36" t="n"/>
      <c r="AF882" s="36" t="n"/>
      <c r="AG882" s="36" t="n"/>
      <c r="AH882" s="36" t="n"/>
      <c r="AI882" s="36" t="n"/>
      <c r="AJ882" s="36" t="n"/>
      <c r="AK882" s="36" t="n"/>
      <c r="AL882" s="36" t="n"/>
      <c r="AM882" s="36" t="n"/>
      <c r="AN882" s="36" t="n"/>
      <c r="AO882" s="36" t="n"/>
      <c r="AP882" s="36" t="n"/>
      <c r="AQ882" s="36" t="n"/>
      <c r="AR882" s="36" t="n"/>
      <c r="AS882" s="36" t="n"/>
      <c r="AT882" s="36" t="n"/>
      <c r="AU882" s="36" t="n"/>
      <c r="AV882" s="36" t="n"/>
      <c r="AW882" s="36" t="n"/>
      <c r="AX882" s="35" t="n"/>
    </row>
    <row r="883" ht="15" customHeight="1" s="452" thickBot="1">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c r="AA883" s="36" t="n"/>
      <c r="AB883" s="36" t="n"/>
      <c r="AC883" s="36" t="n"/>
      <c r="AD883" s="36" t="n"/>
      <c r="AE883" s="36" t="n"/>
      <c r="AF883" s="36" t="n"/>
      <c r="AG883" s="36" t="n"/>
      <c r="AH883" s="36" t="n"/>
      <c r="AI883" s="36" t="n"/>
      <c r="AJ883" s="36" t="n"/>
      <c r="AK883" s="36" t="n"/>
      <c r="AL883" s="36" t="n"/>
      <c r="AM883" s="36" t="n"/>
      <c r="AN883" s="36" t="n"/>
      <c r="AO883" s="36" t="n"/>
      <c r="AP883" s="36" t="n"/>
      <c r="AQ883" s="36" t="n"/>
      <c r="AR883" s="36" t="n"/>
      <c r="AS883" s="36" t="n"/>
      <c r="AT883" s="36" t="n"/>
      <c r="AU883" s="36" t="n"/>
      <c r="AV883" s="36" t="n"/>
      <c r="AW883" s="36" t="n"/>
      <c r="AX883" s="35" t="n"/>
    </row>
    <row r="884" ht="15" customHeight="1" s="452" thickBot="1">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c r="AA884" s="36" t="n"/>
      <c r="AB884" s="36" t="n"/>
      <c r="AC884" s="36" t="n"/>
      <c r="AD884" s="36" t="n"/>
      <c r="AE884" s="36" t="n"/>
      <c r="AF884" s="36" t="n"/>
      <c r="AG884" s="36" t="n"/>
      <c r="AH884" s="36" t="n"/>
      <c r="AI884" s="36" t="n"/>
      <c r="AJ884" s="36" t="n"/>
      <c r="AK884" s="36" t="n"/>
      <c r="AL884" s="36" t="n"/>
      <c r="AM884" s="36" t="n"/>
      <c r="AN884" s="36" t="n"/>
      <c r="AO884" s="36" t="n"/>
      <c r="AP884" s="36" t="n"/>
      <c r="AQ884" s="36" t="n"/>
      <c r="AR884" s="36" t="n"/>
      <c r="AS884" s="36" t="n"/>
      <c r="AT884" s="36" t="n"/>
      <c r="AU884" s="36" t="n"/>
      <c r="AV884" s="36" t="n"/>
      <c r="AW884" s="36" t="n"/>
      <c r="AX884" s="35" t="n"/>
    </row>
    <row r="885" ht="15" customHeight="1" s="452" thickBot="1">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c r="AA885" s="36" t="n"/>
      <c r="AB885" s="36" t="n"/>
      <c r="AC885" s="36" t="n"/>
      <c r="AD885" s="36" t="n"/>
      <c r="AE885" s="36" t="n"/>
      <c r="AF885" s="36" t="n"/>
      <c r="AG885" s="36" t="n"/>
      <c r="AH885" s="36" t="n"/>
      <c r="AI885" s="36" t="n"/>
      <c r="AJ885" s="36" t="n"/>
      <c r="AK885" s="36" t="n"/>
      <c r="AL885" s="36" t="n"/>
      <c r="AM885" s="36" t="n"/>
      <c r="AN885" s="36" t="n"/>
      <c r="AO885" s="36" t="n"/>
      <c r="AP885" s="36" t="n"/>
      <c r="AQ885" s="36" t="n"/>
      <c r="AR885" s="36" t="n"/>
      <c r="AS885" s="36" t="n"/>
      <c r="AT885" s="36" t="n"/>
      <c r="AU885" s="36" t="n"/>
      <c r="AV885" s="36" t="n"/>
      <c r="AW885" s="36" t="n"/>
      <c r="AX885" s="35" t="n"/>
    </row>
    <row r="886" ht="15" customHeight="1" s="452" thickBot="1">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c r="AA886" s="36" t="n"/>
      <c r="AB886" s="36" t="n"/>
      <c r="AC886" s="36" t="n"/>
      <c r="AD886" s="36" t="n"/>
      <c r="AE886" s="36" t="n"/>
      <c r="AF886" s="36" t="n"/>
      <c r="AG886" s="36" t="n"/>
      <c r="AH886" s="36" t="n"/>
      <c r="AI886" s="36" t="n"/>
      <c r="AJ886" s="36" t="n"/>
      <c r="AK886" s="36" t="n"/>
      <c r="AL886" s="36" t="n"/>
      <c r="AM886" s="36" t="n"/>
      <c r="AN886" s="36" t="n"/>
      <c r="AO886" s="36" t="n"/>
      <c r="AP886" s="36" t="n"/>
      <c r="AQ886" s="36" t="n"/>
      <c r="AR886" s="36" t="n"/>
      <c r="AS886" s="36" t="n"/>
      <c r="AT886" s="36" t="n"/>
      <c r="AU886" s="36" t="n"/>
      <c r="AV886" s="36" t="n"/>
      <c r="AW886" s="36" t="n"/>
      <c r="AX886" s="35" t="n"/>
    </row>
    <row r="887" ht="15" customHeight="1" s="452" thickBot="1">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c r="AA887" s="36" t="n"/>
      <c r="AB887" s="36" t="n"/>
      <c r="AC887" s="36" t="n"/>
      <c r="AD887" s="36" t="n"/>
      <c r="AE887" s="36" t="n"/>
      <c r="AF887" s="36" t="n"/>
      <c r="AG887" s="36" t="n"/>
      <c r="AH887" s="36" t="n"/>
      <c r="AI887" s="36" t="n"/>
      <c r="AJ887" s="36" t="n"/>
      <c r="AK887" s="36" t="n"/>
      <c r="AL887" s="36" t="n"/>
      <c r="AM887" s="36" t="n"/>
      <c r="AN887" s="36" t="n"/>
      <c r="AO887" s="36" t="n"/>
      <c r="AP887" s="36" t="n"/>
      <c r="AQ887" s="36" t="n"/>
      <c r="AR887" s="36" t="n"/>
      <c r="AS887" s="36" t="n"/>
      <c r="AT887" s="36" t="n"/>
      <c r="AU887" s="36" t="n"/>
      <c r="AV887" s="36" t="n"/>
      <c r="AW887" s="36" t="n"/>
      <c r="AX887" s="35" t="n"/>
    </row>
    <row r="888" ht="15" customHeight="1" s="452" thickBot="1">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c r="AA888" s="36" t="n"/>
      <c r="AB888" s="36" t="n"/>
      <c r="AC888" s="36" t="n"/>
      <c r="AD888" s="36" t="n"/>
      <c r="AE888" s="36" t="n"/>
      <c r="AF888" s="36" t="n"/>
      <c r="AG888" s="36" t="n"/>
      <c r="AH888" s="36" t="n"/>
      <c r="AI888" s="36" t="n"/>
      <c r="AJ888" s="36" t="n"/>
      <c r="AK888" s="36" t="n"/>
      <c r="AL888" s="36" t="n"/>
      <c r="AM888" s="36" t="n"/>
      <c r="AN888" s="36" t="n"/>
      <c r="AO888" s="36" t="n"/>
      <c r="AP888" s="36" t="n"/>
      <c r="AQ888" s="36" t="n"/>
      <c r="AR888" s="36" t="n"/>
      <c r="AS888" s="36" t="n"/>
      <c r="AT888" s="36" t="n"/>
      <c r="AU888" s="36" t="n"/>
      <c r="AV888" s="36" t="n"/>
      <c r="AW888" s="36" t="n"/>
      <c r="AX888" s="35" t="n"/>
    </row>
    <row r="889" ht="15" customHeight="1" s="452" thickBot="1">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c r="AA889" s="36" t="n"/>
      <c r="AB889" s="36" t="n"/>
      <c r="AC889" s="36" t="n"/>
      <c r="AD889" s="36" t="n"/>
      <c r="AE889" s="36" t="n"/>
      <c r="AF889" s="36" t="n"/>
      <c r="AG889" s="36" t="n"/>
      <c r="AH889" s="36" t="n"/>
      <c r="AI889" s="36" t="n"/>
      <c r="AJ889" s="36" t="n"/>
      <c r="AK889" s="36" t="n"/>
      <c r="AL889" s="36" t="n"/>
      <c r="AM889" s="36" t="n"/>
      <c r="AN889" s="36" t="n"/>
      <c r="AO889" s="36" t="n"/>
      <c r="AP889" s="36" t="n"/>
      <c r="AQ889" s="36" t="n"/>
      <c r="AR889" s="36" t="n"/>
      <c r="AS889" s="36" t="n"/>
      <c r="AT889" s="36" t="n"/>
      <c r="AU889" s="36" t="n"/>
      <c r="AV889" s="36" t="n"/>
      <c r="AW889" s="36" t="n"/>
      <c r="AX889" s="35" t="n"/>
    </row>
    <row r="890" ht="15" customHeight="1" s="452" thickBot="1">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c r="AA890" s="36" t="n"/>
      <c r="AB890" s="36" t="n"/>
      <c r="AC890" s="36" t="n"/>
      <c r="AD890" s="36" t="n"/>
      <c r="AE890" s="36" t="n"/>
      <c r="AF890" s="36" t="n"/>
      <c r="AG890" s="36" t="n"/>
      <c r="AH890" s="36" t="n"/>
      <c r="AI890" s="36" t="n"/>
      <c r="AJ890" s="36" t="n"/>
      <c r="AK890" s="36" t="n"/>
      <c r="AL890" s="36" t="n"/>
      <c r="AM890" s="36" t="n"/>
      <c r="AN890" s="36" t="n"/>
      <c r="AO890" s="36" t="n"/>
      <c r="AP890" s="36" t="n"/>
      <c r="AQ890" s="36" t="n"/>
      <c r="AR890" s="36" t="n"/>
      <c r="AS890" s="36" t="n"/>
      <c r="AT890" s="36" t="n"/>
      <c r="AU890" s="36" t="n"/>
      <c r="AV890" s="36" t="n"/>
      <c r="AW890" s="36" t="n"/>
      <c r="AX890" s="35" t="n"/>
    </row>
    <row r="891" ht="15" customHeight="1" s="452" thickBot="1">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c r="AA891" s="36" t="n"/>
      <c r="AB891" s="36" t="n"/>
      <c r="AC891" s="36" t="n"/>
      <c r="AD891" s="36" t="n"/>
      <c r="AE891" s="36" t="n"/>
      <c r="AF891" s="36" t="n"/>
      <c r="AG891" s="36" t="n"/>
      <c r="AH891" s="36" t="n"/>
      <c r="AI891" s="36" t="n"/>
      <c r="AJ891" s="36" t="n"/>
      <c r="AK891" s="36" t="n"/>
      <c r="AL891" s="36" t="n"/>
      <c r="AM891" s="36" t="n"/>
      <c r="AN891" s="36" t="n"/>
      <c r="AO891" s="36" t="n"/>
      <c r="AP891" s="36" t="n"/>
      <c r="AQ891" s="36" t="n"/>
      <c r="AR891" s="36" t="n"/>
      <c r="AS891" s="36" t="n"/>
      <c r="AT891" s="36" t="n"/>
      <c r="AU891" s="36" t="n"/>
      <c r="AV891" s="36" t="n"/>
      <c r="AW891" s="36" t="n"/>
      <c r="AX891" s="35" t="n"/>
    </row>
    <row r="892" ht="15" customHeight="1" s="452" thickBot="1">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c r="AA892" s="36" t="n"/>
      <c r="AB892" s="36" t="n"/>
      <c r="AC892" s="36" t="n"/>
      <c r="AD892" s="36" t="n"/>
      <c r="AE892" s="36" t="n"/>
      <c r="AF892" s="36" t="n"/>
      <c r="AG892" s="36" t="n"/>
      <c r="AH892" s="36" t="n"/>
      <c r="AI892" s="36" t="n"/>
      <c r="AJ892" s="36" t="n"/>
      <c r="AK892" s="36" t="n"/>
      <c r="AL892" s="36" t="n"/>
      <c r="AM892" s="36" t="n"/>
      <c r="AN892" s="36" t="n"/>
      <c r="AO892" s="36" t="n"/>
      <c r="AP892" s="36" t="n"/>
      <c r="AQ892" s="36" t="n"/>
      <c r="AR892" s="36" t="n"/>
      <c r="AS892" s="36" t="n"/>
      <c r="AT892" s="36" t="n"/>
      <c r="AU892" s="36" t="n"/>
      <c r="AV892" s="36" t="n"/>
      <c r="AW892" s="36" t="n"/>
      <c r="AX892" s="35" t="n"/>
    </row>
    <row r="893" ht="15" customHeight="1" s="452" thickBot="1">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c r="AA893" s="36" t="n"/>
      <c r="AB893" s="36" t="n"/>
      <c r="AC893" s="36" t="n"/>
      <c r="AD893" s="36" t="n"/>
      <c r="AE893" s="36" t="n"/>
      <c r="AF893" s="36" t="n"/>
      <c r="AG893" s="36" t="n"/>
      <c r="AH893" s="36" t="n"/>
      <c r="AI893" s="36" t="n"/>
      <c r="AJ893" s="36" t="n"/>
      <c r="AK893" s="36" t="n"/>
      <c r="AL893" s="36" t="n"/>
      <c r="AM893" s="36" t="n"/>
      <c r="AN893" s="36" t="n"/>
      <c r="AO893" s="36" t="n"/>
      <c r="AP893" s="36" t="n"/>
      <c r="AQ893" s="36" t="n"/>
      <c r="AR893" s="36" t="n"/>
      <c r="AS893" s="36" t="n"/>
      <c r="AT893" s="36" t="n"/>
      <c r="AU893" s="36" t="n"/>
      <c r="AV893" s="36" t="n"/>
      <c r="AW893" s="36" t="n"/>
      <c r="AX893" s="35" t="n"/>
    </row>
    <row r="894" ht="15" customHeight="1" s="452" thickBot="1">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c r="AA894" s="36" t="n"/>
      <c r="AB894" s="36" t="n"/>
      <c r="AC894" s="36" t="n"/>
      <c r="AD894" s="36" t="n"/>
      <c r="AE894" s="36" t="n"/>
      <c r="AF894" s="36" t="n"/>
      <c r="AG894" s="36" t="n"/>
      <c r="AH894" s="36" t="n"/>
      <c r="AI894" s="36" t="n"/>
      <c r="AJ894" s="36" t="n"/>
      <c r="AK894" s="36" t="n"/>
      <c r="AL894" s="36" t="n"/>
      <c r="AM894" s="36" t="n"/>
      <c r="AN894" s="36" t="n"/>
      <c r="AO894" s="36" t="n"/>
      <c r="AP894" s="36" t="n"/>
      <c r="AQ894" s="36" t="n"/>
      <c r="AR894" s="36" t="n"/>
      <c r="AS894" s="36" t="n"/>
      <c r="AT894" s="36" t="n"/>
      <c r="AU894" s="36" t="n"/>
      <c r="AV894" s="36" t="n"/>
      <c r="AW894" s="36" t="n"/>
      <c r="AX894" s="35" t="n"/>
    </row>
    <row r="895" ht="15" customHeight="1" s="452" thickBot="1">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c r="AA895" s="36" t="n"/>
      <c r="AB895" s="36" t="n"/>
      <c r="AC895" s="36" t="n"/>
      <c r="AD895" s="36" t="n"/>
      <c r="AE895" s="36" t="n"/>
      <c r="AF895" s="36" t="n"/>
      <c r="AG895" s="36" t="n"/>
      <c r="AH895" s="36" t="n"/>
      <c r="AI895" s="36" t="n"/>
      <c r="AJ895" s="36" t="n"/>
      <c r="AK895" s="36" t="n"/>
      <c r="AL895" s="36" t="n"/>
      <c r="AM895" s="36" t="n"/>
      <c r="AN895" s="36" t="n"/>
      <c r="AO895" s="36" t="n"/>
      <c r="AP895" s="36" t="n"/>
      <c r="AQ895" s="36" t="n"/>
      <c r="AR895" s="36" t="n"/>
      <c r="AS895" s="36" t="n"/>
      <c r="AT895" s="36" t="n"/>
      <c r="AU895" s="36" t="n"/>
      <c r="AV895" s="36" t="n"/>
      <c r="AW895" s="36" t="n"/>
      <c r="AX895" s="35" t="n"/>
    </row>
    <row r="896" ht="15" customHeight="1" s="452" thickBot="1">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c r="AA896" s="36" t="n"/>
      <c r="AB896" s="36" t="n"/>
      <c r="AC896" s="36" t="n"/>
      <c r="AD896" s="36" t="n"/>
      <c r="AE896" s="36" t="n"/>
      <c r="AF896" s="36" t="n"/>
      <c r="AG896" s="36" t="n"/>
      <c r="AH896" s="36" t="n"/>
      <c r="AI896" s="36" t="n"/>
      <c r="AJ896" s="36" t="n"/>
      <c r="AK896" s="36" t="n"/>
      <c r="AL896" s="36" t="n"/>
      <c r="AM896" s="36" t="n"/>
      <c r="AN896" s="36" t="n"/>
      <c r="AO896" s="36" t="n"/>
      <c r="AP896" s="36" t="n"/>
      <c r="AQ896" s="36" t="n"/>
      <c r="AR896" s="36" t="n"/>
      <c r="AS896" s="36" t="n"/>
      <c r="AT896" s="36" t="n"/>
      <c r="AU896" s="36" t="n"/>
      <c r="AV896" s="36" t="n"/>
      <c r="AW896" s="36" t="n"/>
      <c r="AX896" s="35" t="n"/>
    </row>
    <row r="897" ht="15" customHeight="1" s="452" thickBot="1">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c r="AA897" s="36" t="n"/>
      <c r="AB897" s="36" t="n"/>
      <c r="AC897" s="36" t="n"/>
      <c r="AD897" s="36" t="n"/>
      <c r="AE897" s="36" t="n"/>
      <c r="AF897" s="36" t="n"/>
      <c r="AG897" s="36" t="n"/>
      <c r="AH897" s="36" t="n"/>
      <c r="AI897" s="36" t="n"/>
      <c r="AJ897" s="36" t="n"/>
      <c r="AK897" s="36" t="n"/>
      <c r="AL897" s="36" t="n"/>
      <c r="AM897" s="36" t="n"/>
      <c r="AN897" s="36" t="n"/>
      <c r="AO897" s="36" t="n"/>
      <c r="AP897" s="36" t="n"/>
      <c r="AQ897" s="36" t="n"/>
      <c r="AR897" s="36" t="n"/>
      <c r="AS897" s="36" t="n"/>
      <c r="AT897" s="36" t="n"/>
      <c r="AU897" s="36" t="n"/>
      <c r="AV897" s="36" t="n"/>
      <c r="AW897" s="36" t="n"/>
      <c r="AX897" s="35" t="n"/>
    </row>
    <row r="898" ht="15" customHeight="1" s="452" thickBot="1">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c r="AA898" s="36" t="n"/>
      <c r="AB898" s="36" t="n"/>
      <c r="AC898" s="36" t="n"/>
      <c r="AD898" s="36" t="n"/>
      <c r="AE898" s="36" t="n"/>
      <c r="AF898" s="36" t="n"/>
      <c r="AG898" s="36" t="n"/>
      <c r="AH898" s="36" t="n"/>
      <c r="AI898" s="36" t="n"/>
      <c r="AJ898" s="36" t="n"/>
      <c r="AK898" s="36" t="n"/>
      <c r="AL898" s="36" t="n"/>
      <c r="AM898" s="36" t="n"/>
      <c r="AN898" s="36" t="n"/>
      <c r="AO898" s="36" t="n"/>
      <c r="AP898" s="36" t="n"/>
      <c r="AQ898" s="36" t="n"/>
      <c r="AR898" s="36" t="n"/>
      <c r="AS898" s="36" t="n"/>
      <c r="AT898" s="36" t="n"/>
      <c r="AU898" s="36" t="n"/>
      <c r="AV898" s="36" t="n"/>
      <c r="AW898" s="36" t="n"/>
      <c r="AX898" s="35" t="n"/>
    </row>
    <row r="899" ht="15" customHeight="1" s="452" thickBot="1">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c r="AA899" s="36" t="n"/>
      <c r="AB899" s="36" t="n"/>
      <c r="AC899" s="36" t="n"/>
      <c r="AD899" s="36" t="n"/>
      <c r="AE899" s="36" t="n"/>
      <c r="AF899" s="36" t="n"/>
      <c r="AG899" s="36" t="n"/>
      <c r="AH899" s="36" t="n"/>
      <c r="AI899" s="36" t="n"/>
      <c r="AJ899" s="36" t="n"/>
      <c r="AK899" s="36" t="n"/>
      <c r="AL899" s="36" t="n"/>
      <c r="AM899" s="36" t="n"/>
      <c r="AN899" s="36" t="n"/>
      <c r="AO899" s="36" t="n"/>
      <c r="AP899" s="36" t="n"/>
      <c r="AQ899" s="36" t="n"/>
      <c r="AR899" s="36" t="n"/>
      <c r="AS899" s="36" t="n"/>
      <c r="AT899" s="36" t="n"/>
      <c r="AU899" s="36" t="n"/>
      <c r="AV899" s="36" t="n"/>
      <c r="AW899" s="36" t="n"/>
      <c r="AX899" s="35" t="n"/>
    </row>
    <row r="900" ht="15" customHeight="1" s="452" thickBot="1">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c r="AA900" s="36" t="n"/>
      <c r="AB900" s="36" t="n"/>
      <c r="AC900" s="36" t="n"/>
      <c r="AD900" s="36" t="n"/>
      <c r="AE900" s="36" t="n"/>
      <c r="AF900" s="36" t="n"/>
      <c r="AG900" s="36" t="n"/>
      <c r="AH900" s="36" t="n"/>
      <c r="AI900" s="36" t="n"/>
      <c r="AJ900" s="36" t="n"/>
      <c r="AK900" s="36" t="n"/>
      <c r="AL900" s="36" t="n"/>
      <c r="AM900" s="36" t="n"/>
      <c r="AN900" s="36" t="n"/>
      <c r="AO900" s="36" t="n"/>
      <c r="AP900" s="36" t="n"/>
      <c r="AQ900" s="36" t="n"/>
      <c r="AR900" s="36" t="n"/>
      <c r="AS900" s="36" t="n"/>
      <c r="AT900" s="36" t="n"/>
      <c r="AU900" s="36" t="n"/>
      <c r="AV900" s="36" t="n"/>
      <c r="AW900" s="36" t="n"/>
      <c r="AX900" s="35" t="n"/>
    </row>
    <row r="901" ht="15" customHeight="1" s="452" thickBot="1">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c r="AA901" s="36" t="n"/>
      <c r="AB901" s="36" t="n"/>
      <c r="AC901" s="36" t="n"/>
      <c r="AD901" s="36" t="n"/>
      <c r="AE901" s="36" t="n"/>
      <c r="AF901" s="36" t="n"/>
      <c r="AG901" s="36" t="n"/>
      <c r="AH901" s="36" t="n"/>
      <c r="AI901" s="36" t="n"/>
      <c r="AJ901" s="36" t="n"/>
      <c r="AK901" s="36" t="n"/>
      <c r="AL901" s="36" t="n"/>
      <c r="AM901" s="36" t="n"/>
      <c r="AN901" s="36" t="n"/>
      <c r="AO901" s="36" t="n"/>
      <c r="AP901" s="36" t="n"/>
      <c r="AQ901" s="36" t="n"/>
      <c r="AR901" s="36" t="n"/>
      <c r="AS901" s="36" t="n"/>
      <c r="AT901" s="36" t="n"/>
      <c r="AU901" s="36" t="n"/>
      <c r="AV901" s="36" t="n"/>
      <c r="AW901" s="36" t="n"/>
      <c r="AX901" s="35" t="n"/>
    </row>
    <row r="902" ht="15" customHeight="1" s="452" thickBot="1">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c r="AA902" s="36" t="n"/>
      <c r="AB902" s="36" t="n"/>
      <c r="AC902" s="36" t="n"/>
      <c r="AD902" s="36" t="n"/>
      <c r="AE902" s="36" t="n"/>
      <c r="AF902" s="36" t="n"/>
      <c r="AG902" s="36" t="n"/>
      <c r="AH902" s="36" t="n"/>
      <c r="AI902" s="36" t="n"/>
      <c r="AJ902" s="36" t="n"/>
      <c r="AK902" s="36" t="n"/>
      <c r="AL902" s="36" t="n"/>
      <c r="AM902" s="36" t="n"/>
      <c r="AN902" s="36" t="n"/>
      <c r="AO902" s="36" t="n"/>
      <c r="AP902" s="36" t="n"/>
      <c r="AQ902" s="36" t="n"/>
      <c r="AR902" s="36" t="n"/>
      <c r="AS902" s="36" t="n"/>
      <c r="AT902" s="36" t="n"/>
      <c r="AU902" s="36" t="n"/>
      <c r="AV902" s="36" t="n"/>
      <c r="AW902" s="36" t="n"/>
      <c r="AX902" s="35" t="n"/>
    </row>
    <row r="903" ht="15" customHeight="1" s="452" thickBot="1">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c r="AA903" s="36" t="n"/>
      <c r="AB903" s="36" t="n"/>
      <c r="AC903" s="36" t="n"/>
      <c r="AD903" s="36" t="n"/>
      <c r="AE903" s="36" t="n"/>
      <c r="AF903" s="36" t="n"/>
      <c r="AG903" s="36" t="n"/>
      <c r="AH903" s="36" t="n"/>
      <c r="AI903" s="36" t="n"/>
      <c r="AJ903" s="36" t="n"/>
      <c r="AK903" s="36" t="n"/>
      <c r="AL903" s="36" t="n"/>
      <c r="AM903" s="36" t="n"/>
      <c r="AN903" s="36" t="n"/>
      <c r="AO903" s="36" t="n"/>
      <c r="AP903" s="36" t="n"/>
      <c r="AQ903" s="36" t="n"/>
      <c r="AR903" s="36" t="n"/>
      <c r="AS903" s="36" t="n"/>
      <c r="AT903" s="36" t="n"/>
      <c r="AU903" s="36" t="n"/>
      <c r="AV903" s="36" t="n"/>
      <c r="AW903" s="36" t="n"/>
      <c r="AX903" s="35" t="n"/>
    </row>
    <row r="904" ht="15" customHeight="1" s="452" thickBot="1">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c r="AA904" s="36" t="n"/>
      <c r="AB904" s="36" t="n"/>
      <c r="AC904" s="36" t="n"/>
      <c r="AD904" s="36" t="n"/>
      <c r="AE904" s="36" t="n"/>
      <c r="AF904" s="36" t="n"/>
      <c r="AG904" s="36" t="n"/>
      <c r="AH904" s="36" t="n"/>
      <c r="AI904" s="36" t="n"/>
      <c r="AJ904" s="36" t="n"/>
      <c r="AK904" s="36" t="n"/>
      <c r="AL904" s="36" t="n"/>
      <c r="AM904" s="36" t="n"/>
      <c r="AN904" s="36" t="n"/>
      <c r="AO904" s="36" t="n"/>
      <c r="AP904" s="36" t="n"/>
      <c r="AQ904" s="36" t="n"/>
      <c r="AR904" s="36" t="n"/>
      <c r="AS904" s="36" t="n"/>
      <c r="AT904" s="36" t="n"/>
      <c r="AU904" s="36" t="n"/>
      <c r="AV904" s="36" t="n"/>
      <c r="AW904" s="36" t="n"/>
      <c r="AX904" s="35" t="n"/>
    </row>
    <row r="905" ht="15" customHeight="1" s="452" thickBot="1">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c r="AA905" s="36" t="n"/>
      <c r="AB905" s="36" t="n"/>
      <c r="AC905" s="36" t="n"/>
      <c r="AD905" s="36" t="n"/>
      <c r="AE905" s="36" t="n"/>
      <c r="AF905" s="36" t="n"/>
      <c r="AG905" s="36" t="n"/>
      <c r="AH905" s="36" t="n"/>
      <c r="AI905" s="36" t="n"/>
      <c r="AJ905" s="36" t="n"/>
      <c r="AK905" s="36" t="n"/>
      <c r="AL905" s="36" t="n"/>
      <c r="AM905" s="36" t="n"/>
      <c r="AN905" s="36" t="n"/>
      <c r="AO905" s="36" t="n"/>
      <c r="AP905" s="36" t="n"/>
      <c r="AQ905" s="36" t="n"/>
      <c r="AR905" s="36" t="n"/>
      <c r="AS905" s="36" t="n"/>
      <c r="AT905" s="36" t="n"/>
      <c r="AU905" s="36" t="n"/>
      <c r="AV905" s="36" t="n"/>
      <c r="AW905" s="36" t="n"/>
      <c r="AX905" s="35" t="n"/>
    </row>
    <row r="906" ht="15" customHeight="1" s="452" thickBot="1">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c r="AA906" s="36" t="n"/>
      <c r="AB906" s="36" t="n"/>
      <c r="AC906" s="36" t="n"/>
      <c r="AD906" s="36" t="n"/>
      <c r="AE906" s="36" t="n"/>
      <c r="AF906" s="36" t="n"/>
      <c r="AG906" s="36" t="n"/>
      <c r="AH906" s="36" t="n"/>
      <c r="AI906" s="36" t="n"/>
      <c r="AJ906" s="36" t="n"/>
      <c r="AK906" s="36" t="n"/>
      <c r="AL906" s="36" t="n"/>
      <c r="AM906" s="36" t="n"/>
      <c r="AN906" s="36" t="n"/>
      <c r="AO906" s="36" t="n"/>
      <c r="AP906" s="36" t="n"/>
      <c r="AQ906" s="36" t="n"/>
      <c r="AR906" s="36" t="n"/>
      <c r="AS906" s="36" t="n"/>
      <c r="AT906" s="36" t="n"/>
      <c r="AU906" s="36" t="n"/>
      <c r="AV906" s="36" t="n"/>
      <c r="AW906" s="36" t="n"/>
      <c r="AX906" s="35" t="n"/>
    </row>
    <row r="907" ht="15" customHeight="1" s="452" thickBot="1">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c r="AA907" s="36" t="n"/>
      <c r="AB907" s="36" t="n"/>
      <c r="AC907" s="36" t="n"/>
      <c r="AD907" s="36" t="n"/>
      <c r="AE907" s="36" t="n"/>
      <c r="AF907" s="36" t="n"/>
      <c r="AG907" s="36" t="n"/>
      <c r="AH907" s="36" t="n"/>
      <c r="AI907" s="36" t="n"/>
      <c r="AJ907" s="36" t="n"/>
      <c r="AK907" s="36" t="n"/>
      <c r="AL907" s="36" t="n"/>
      <c r="AM907" s="36" t="n"/>
      <c r="AN907" s="36" t="n"/>
      <c r="AO907" s="36" t="n"/>
      <c r="AP907" s="36" t="n"/>
      <c r="AQ907" s="36" t="n"/>
      <c r="AR907" s="36" t="n"/>
      <c r="AS907" s="36" t="n"/>
      <c r="AT907" s="36" t="n"/>
      <c r="AU907" s="36" t="n"/>
      <c r="AV907" s="36" t="n"/>
      <c r="AW907" s="36" t="n"/>
      <c r="AX907" s="35" t="n"/>
    </row>
    <row r="908" ht="15" customHeight="1" s="452" thickBot="1">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c r="AA908" s="36" t="n"/>
      <c r="AB908" s="36" t="n"/>
      <c r="AC908" s="36" t="n"/>
      <c r="AD908" s="36" t="n"/>
      <c r="AE908" s="36" t="n"/>
      <c r="AF908" s="36" t="n"/>
      <c r="AG908" s="36" t="n"/>
      <c r="AH908" s="36" t="n"/>
      <c r="AI908" s="36" t="n"/>
      <c r="AJ908" s="36" t="n"/>
      <c r="AK908" s="36" t="n"/>
      <c r="AL908" s="36" t="n"/>
      <c r="AM908" s="36" t="n"/>
      <c r="AN908" s="36" t="n"/>
      <c r="AO908" s="36" t="n"/>
      <c r="AP908" s="36" t="n"/>
      <c r="AQ908" s="36" t="n"/>
      <c r="AR908" s="36" t="n"/>
      <c r="AS908" s="36" t="n"/>
      <c r="AT908" s="36" t="n"/>
      <c r="AU908" s="36" t="n"/>
      <c r="AV908" s="36" t="n"/>
      <c r="AW908" s="36" t="n"/>
      <c r="AX908" s="35" t="n"/>
    </row>
    <row r="909" ht="15" customHeight="1" s="452" thickBot="1">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c r="AA909" s="36" t="n"/>
      <c r="AB909" s="36" t="n"/>
      <c r="AC909" s="36" t="n"/>
      <c r="AD909" s="36" t="n"/>
      <c r="AE909" s="36" t="n"/>
      <c r="AF909" s="36" t="n"/>
      <c r="AG909" s="36" t="n"/>
      <c r="AH909" s="36" t="n"/>
      <c r="AI909" s="36" t="n"/>
      <c r="AJ909" s="36" t="n"/>
      <c r="AK909" s="36" t="n"/>
      <c r="AL909" s="36" t="n"/>
      <c r="AM909" s="36" t="n"/>
      <c r="AN909" s="36" t="n"/>
      <c r="AO909" s="36" t="n"/>
      <c r="AP909" s="36" t="n"/>
      <c r="AQ909" s="36" t="n"/>
      <c r="AR909" s="36" t="n"/>
      <c r="AS909" s="36" t="n"/>
      <c r="AT909" s="36" t="n"/>
      <c r="AU909" s="36" t="n"/>
      <c r="AV909" s="36" t="n"/>
      <c r="AW909" s="36" t="n"/>
      <c r="AX909" s="35" t="n"/>
    </row>
    <row r="910" ht="15" customHeight="1" s="452" thickBot="1">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c r="AA910" s="36" t="n"/>
      <c r="AB910" s="36" t="n"/>
      <c r="AC910" s="36" t="n"/>
      <c r="AD910" s="36" t="n"/>
      <c r="AE910" s="36" t="n"/>
      <c r="AF910" s="36" t="n"/>
      <c r="AG910" s="36" t="n"/>
      <c r="AH910" s="36" t="n"/>
      <c r="AI910" s="36" t="n"/>
      <c r="AJ910" s="36" t="n"/>
      <c r="AK910" s="36" t="n"/>
      <c r="AL910" s="36" t="n"/>
      <c r="AM910" s="36" t="n"/>
      <c r="AN910" s="36" t="n"/>
      <c r="AO910" s="36" t="n"/>
      <c r="AP910" s="36" t="n"/>
      <c r="AQ910" s="36" t="n"/>
      <c r="AR910" s="36" t="n"/>
      <c r="AS910" s="36" t="n"/>
      <c r="AT910" s="36" t="n"/>
      <c r="AU910" s="36" t="n"/>
      <c r="AV910" s="36" t="n"/>
      <c r="AW910" s="36" t="n"/>
      <c r="AX910" s="35" t="n"/>
    </row>
    <row r="911" ht="15" customHeight="1" s="452" thickBot="1">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c r="AA911" s="36" t="n"/>
      <c r="AB911" s="36" t="n"/>
      <c r="AC911" s="36" t="n"/>
      <c r="AD911" s="36" t="n"/>
      <c r="AE911" s="36" t="n"/>
      <c r="AF911" s="36" t="n"/>
      <c r="AG911" s="36" t="n"/>
      <c r="AH911" s="36" t="n"/>
      <c r="AI911" s="36" t="n"/>
      <c r="AJ911" s="36" t="n"/>
      <c r="AK911" s="36" t="n"/>
      <c r="AL911" s="36" t="n"/>
      <c r="AM911" s="36" t="n"/>
      <c r="AN911" s="36" t="n"/>
      <c r="AO911" s="36" t="n"/>
      <c r="AP911" s="36" t="n"/>
      <c r="AQ911" s="36" t="n"/>
      <c r="AR911" s="36" t="n"/>
      <c r="AS911" s="36" t="n"/>
      <c r="AT911" s="36" t="n"/>
      <c r="AU911" s="36" t="n"/>
      <c r="AV911" s="36" t="n"/>
      <c r="AW911" s="36" t="n"/>
      <c r="AX911" s="35" t="n"/>
    </row>
    <row r="912" ht="15" customHeight="1" s="452" thickBot="1">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c r="AA912" s="36" t="n"/>
      <c r="AB912" s="36" t="n"/>
      <c r="AC912" s="36" t="n"/>
      <c r="AD912" s="36" t="n"/>
      <c r="AE912" s="36" t="n"/>
      <c r="AF912" s="36" t="n"/>
      <c r="AG912" s="36" t="n"/>
      <c r="AH912" s="36" t="n"/>
      <c r="AI912" s="36" t="n"/>
      <c r="AJ912" s="36" t="n"/>
      <c r="AK912" s="36" t="n"/>
      <c r="AL912" s="36" t="n"/>
      <c r="AM912" s="36" t="n"/>
      <c r="AN912" s="36" t="n"/>
      <c r="AO912" s="36" t="n"/>
      <c r="AP912" s="36" t="n"/>
      <c r="AQ912" s="36" t="n"/>
      <c r="AR912" s="36" t="n"/>
      <c r="AS912" s="36" t="n"/>
      <c r="AT912" s="36" t="n"/>
      <c r="AU912" s="36" t="n"/>
      <c r="AV912" s="36" t="n"/>
      <c r="AW912" s="36" t="n"/>
      <c r="AX912" s="35" t="n"/>
    </row>
    <row r="913" ht="15" customHeight="1" s="452" thickBot="1">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c r="AA913" s="36" t="n"/>
      <c r="AB913" s="36" t="n"/>
      <c r="AC913" s="36" t="n"/>
      <c r="AD913" s="36" t="n"/>
      <c r="AE913" s="36" t="n"/>
      <c r="AF913" s="36" t="n"/>
      <c r="AG913" s="36" t="n"/>
      <c r="AH913" s="36" t="n"/>
      <c r="AI913" s="36" t="n"/>
      <c r="AJ913" s="36" t="n"/>
      <c r="AK913" s="36" t="n"/>
      <c r="AL913" s="36" t="n"/>
      <c r="AM913" s="36" t="n"/>
      <c r="AN913" s="36" t="n"/>
      <c r="AO913" s="36" t="n"/>
      <c r="AP913" s="36" t="n"/>
      <c r="AQ913" s="36" t="n"/>
      <c r="AR913" s="36" t="n"/>
      <c r="AS913" s="36" t="n"/>
      <c r="AT913" s="36" t="n"/>
      <c r="AU913" s="36" t="n"/>
      <c r="AV913" s="36" t="n"/>
      <c r="AW913" s="36" t="n"/>
      <c r="AX913" s="35" t="n"/>
    </row>
    <row r="914" ht="15" customHeight="1" s="452" thickBot="1">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c r="AA914" s="36" t="n"/>
      <c r="AB914" s="36" t="n"/>
      <c r="AC914" s="36" t="n"/>
      <c r="AD914" s="36" t="n"/>
      <c r="AE914" s="36" t="n"/>
      <c r="AF914" s="36" t="n"/>
      <c r="AG914" s="36" t="n"/>
      <c r="AH914" s="36" t="n"/>
      <c r="AI914" s="36" t="n"/>
      <c r="AJ914" s="36" t="n"/>
      <c r="AK914" s="36" t="n"/>
      <c r="AL914" s="36" t="n"/>
      <c r="AM914" s="36" t="n"/>
      <c r="AN914" s="36" t="n"/>
      <c r="AO914" s="36" t="n"/>
      <c r="AP914" s="36" t="n"/>
      <c r="AQ914" s="36" t="n"/>
      <c r="AR914" s="36" t="n"/>
      <c r="AS914" s="36" t="n"/>
      <c r="AT914" s="36" t="n"/>
      <c r="AU914" s="36" t="n"/>
      <c r="AV914" s="36" t="n"/>
      <c r="AW914" s="36" t="n"/>
      <c r="AX914" s="35" t="n"/>
    </row>
    <row r="915" ht="15" customHeight="1" s="452" thickBot="1">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c r="AA915" s="36" t="n"/>
      <c r="AB915" s="36" t="n"/>
      <c r="AC915" s="36" t="n"/>
      <c r="AD915" s="36" t="n"/>
      <c r="AE915" s="36" t="n"/>
      <c r="AF915" s="36" t="n"/>
      <c r="AG915" s="36" t="n"/>
      <c r="AH915" s="36" t="n"/>
      <c r="AI915" s="36" t="n"/>
      <c r="AJ915" s="36" t="n"/>
      <c r="AK915" s="36" t="n"/>
      <c r="AL915" s="36" t="n"/>
      <c r="AM915" s="36" t="n"/>
      <c r="AN915" s="36" t="n"/>
      <c r="AO915" s="36" t="n"/>
      <c r="AP915" s="36" t="n"/>
      <c r="AQ915" s="36" t="n"/>
      <c r="AR915" s="36" t="n"/>
      <c r="AS915" s="36" t="n"/>
      <c r="AT915" s="36" t="n"/>
      <c r="AU915" s="36" t="n"/>
      <c r="AV915" s="36" t="n"/>
      <c r="AW915" s="36" t="n"/>
      <c r="AX915" s="35" t="n"/>
    </row>
    <row r="916" ht="15" customHeight="1" s="452" thickBot="1">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c r="AA916" s="36" t="n"/>
      <c r="AB916" s="36" t="n"/>
      <c r="AC916" s="36" t="n"/>
      <c r="AD916" s="36" t="n"/>
      <c r="AE916" s="36" t="n"/>
      <c r="AF916" s="36" t="n"/>
      <c r="AG916" s="36" t="n"/>
      <c r="AH916" s="36" t="n"/>
      <c r="AI916" s="36" t="n"/>
      <c r="AJ916" s="36" t="n"/>
      <c r="AK916" s="36" t="n"/>
      <c r="AL916" s="36" t="n"/>
      <c r="AM916" s="36" t="n"/>
      <c r="AN916" s="36" t="n"/>
      <c r="AO916" s="36" t="n"/>
      <c r="AP916" s="36" t="n"/>
      <c r="AQ916" s="36" t="n"/>
      <c r="AR916" s="36" t="n"/>
      <c r="AS916" s="36" t="n"/>
      <c r="AT916" s="36" t="n"/>
      <c r="AU916" s="36" t="n"/>
      <c r="AV916" s="36" t="n"/>
      <c r="AW916" s="36" t="n"/>
      <c r="AX916" s="35" t="n"/>
    </row>
    <row r="917" ht="15" customHeight="1" s="452" thickBot="1">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c r="AA917" s="36" t="n"/>
      <c r="AB917" s="36" t="n"/>
      <c r="AC917" s="36" t="n"/>
      <c r="AD917" s="36" t="n"/>
      <c r="AE917" s="36" t="n"/>
      <c r="AF917" s="36" t="n"/>
      <c r="AG917" s="36" t="n"/>
      <c r="AH917" s="36" t="n"/>
      <c r="AI917" s="36" t="n"/>
      <c r="AJ917" s="36" t="n"/>
      <c r="AK917" s="36" t="n"/>
      <c r="AL917" s="36" t="n"/>
      <c r="AM917" s="36" t="n"/>
      <c r="AN917" s="36" t="n"/>
      <c r="AO917" s="36" t="n"/>
      <c r="AP917" s="36" t="n"/>
      <c r="AQ917" s="36" t="n"/>
      <c r="AR917" s="36" t="n"/>
      <c r="AS917" s="36" t="n"/>
      <c r="AT917" s="36" t="n"/>
      <c r="AU917" s="36" t="n"/>
      <c r="AV917" s="36" t="n"/>
      <c r="AW917" s="36" t="n"/>
      <c r="AX917" s="35" t="n"/>
    </row>
    <row r="918" ht="15" customHeight="1" s="452" thickBot="1">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c r="AA918" s="36" t="n"/>
      <c r="AB918" s="36" t="n"/>
      <c r="AC918" s="36" t="n"/>
      <c r="AD918" s="36" t="n"/>
      <c r="AE918" s="36" t="n"/>
      <c r="AF918" s="36" t="n"/>
      <c r="AG918" s="36" t="n"/>
      <c r="AH918" s="36" t="n"/>
      <c r="AI918" s="36" t="n"/>
      <c r="AJ918" s="36" t="n"/>
      <c r="AK918" s="36" t="n"/>
      <c r="AL918" s="36" t="n"/>
      <c r="AM918" s="36" t="n"/>
      <c r="AN918" s="36" t="n"/>
      <c r="AO918" s="36" t="n"/>
      <c r="AP918" s="36" t="n"/>
      <c r="AQ918" s="36" t="n"/>
      <c r="AR918" s="36" t="n"/>
      <c r="AS918" s="36" t="n"/>
      <c r="AT918" s="36" t="n"/>
      <c r="AU918" s="36" t="n"/>
      <c r="AV918" s="36" t="n"/>
      <c r="AW918" s="36" t="n"/>
      <c r="AX918" s="35" t="n"/>
    </row>
    <row r="919" ht="15" customHeight="1" s="452" thickBot="1">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c r="AA919" s="36" t="n"/>
      <c r="AB919" s="36" t="n"/>
      <c r="AC919" s="36" t="n"/>
      <c r="AD919" s="36" t="n"/>
      <c r="AE919" s="36" t="n"/>
      <c r="AF919" s="36" t="n"/>
      <c r="AG919" s="36" t="n"/>
      <c r="AH919" s="36" t="n"/>
      <c r="AI919" s="36" t="n"/>
      <c r="AJ919" s="36" t="n"/>
      <c r="AK919" s="36" t="n"/>
      <c r="AL919" s="36" t="n"/>
      <c r="AM919" s="36" t="n"/>
      <c r="AN919" s="36" t="n"/>
      <c r="AO919" s="36" t="n"/>
      <c r="AP919" s="36" t="n"/>
      <c r="AQ919" s="36" t="n"/>
      <c r="AR919" s="36" t="n"/>
      <c r="AS919" s="36" t="n"/>
      <c r="AT919" s="36" t="n"/>
      <c r="AU919" s="36" t="n"/>
      <c r="AV919" s="36" t="n"/>
      <c r="AW919" s="36" t="n"/>
      <c r="AX919" s="35" t="n"/>
    </row>
    <row r="920" ht="15" customHeight="1" s="452" thickBot="1">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c r="AA920" s="36" t="n"/>
      <c r="AB920" s="36" t="n"/>
      <c r="AC920" s="36" t="n"/>
      <c r="AD920" s="36" t="n"/>
      <c r="AE920" s="36" t="n"/>
      <c r="AF920" s="36" t="n"/>
      <c r="AG920" s="36" t="n"/>
      <c r="AH920" s="36" t="n"/>
      <c r="AI920" s="36" t="n"/>
      <c r="AJ920" s="36" t="n"/>
      <c r="AK920" s="36" t="n"/>
      <c r="AL920" s="36" t="n"/>
      <c r="AM920" s="36" t="n"/>
      <c r="AN920" s="36" t="n"/>
      <c r="AO920" s="36" t="n"/>
      <c r="AP920" s="36" t="n"/>
      <c r="AQ920" s="36" t="n"/>
      <c r="AR920" s="36" t="n"/>
      <c r="AS920" s="36" t="n"/>
      <c r="AT920" s="36" t="n"/>
      <c r="AU920" s="36" t="n"/>
      <c r="AV920" s="36" t="n"/>
      <c r="AW920" s="36" t="n"/>
      <c r="AX920" s="35" t="n"/>
    </row>
    <row r="921" ht="15" customHeight="1" s="452" thickBot="1">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c r="AA921" s="36" t="n"/>
      <c r="AB921" s="36" t="n"/>
      <c r="AC921" s="36" t="n"/>
      <c r="AD921" s="36" t="n"/>
      <c r="AE921" s="36" t="n"/>
      <c r="AF921" s="36" t="n"/>
      <c r="AG921" s="36" t="n"/>
      <c r="AH921" s="36" t="n"/>
      <c r="AI921" s="36" t="n"/>
      <c r="AJ921" s="36" t="n"/>
      <c r="AK921" s="36" t="n"/>
      <c r="AL921" s="36" t="n"/>
      <c r="AM921" s="36" t="n"/>
      <c r="AN921" s="36" t="n"/>
      <c r="AO921" s="36" t="n"/>
      <c r="AP921" s="36" t="n"/>
      <c r="AQ921" s="36" t="n"/>
      <c r="AR921" s="36" t="n"/>
      <c r="AS921" s="36" t="n"/>
      <c r="AT921" s="36" t="n"/>
      <c r="AU921" s="36" t="n"/>
      <c r="AV921" s="36" t="n"/>
      <c r="AW921" s="36" t="n"/>
      <c r="AX921" s="35" t="n"/>
    </row>
    <row r="922" ht="15" customHeight="1" s="452" thickBot="1">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c r="AA922" s="36" t="n"/>
      <c r="AB922" s="36" t="n"/>
      <c r="AC922" s="36" t="n"/>
      <c r="AD922" s="36" t="n"/>
      <c r="AE922" s="36" t="n"/>
      <c r="AF922" s="36" t="n"/>
      <c r="AG922" s="36" t="n"/>
      <c r="AH922" s="36" t="n"/>
      <c r="AI922" s="36" t="n"/>
      <c r="AJ922" s="36" t="n"/>
      <c r="AK922" s="36" t="n"/>
      <c r="AL922" s="36" t="n"/>
      <c r="AM922" s="36" t="n"/>
      <c r="AN922" s="36" t="n"/>
      <c r="AO922" s="36" t="n"/>
      <c r="AP922" s="36" t="n"/>
      <c r="AQ922" s="36" t="n"/>
      <c r="AR922" s="36" t="n"/>
      <c r="AS922" s="36" t="n"/>
      <c r="AT922" s="36" t="n"/>
      <c r="AU922" s="36" t="n"/>
      <c r="AV922" s="36" t="n"/>
      <c r="AW922" s="36" t="n"/>
      <c r="AX922" s="35" t="n"/>
    </row>
    <row r="923" ht="15" customHeight="1" s="452" thickBot="1">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c r="AA923" s="36" t="n"/>
      <c r="AB923" s="36" t="n"/>
      <c r="AC923" s="36" t="n"/>
      <c r="AD923" s="36" t="n"/>
      <c r="AE923" s="36" t="n"/>
      <c r="AF923" s="36" t="n"/>
      <c r="AG923" s="36" t="n"/>
      <c r="AH923" s="36" t="n"/>
      <c r="AI923" s="36" t="n"/>
      <c r="AJ923" s="36" t="n"/>
      <c r="AK923" s="36" t="n"/>
      <c r="AL923" s="36" t="n"/>
      <c r="AM923" s="36" t="n"/>
      <c r="AN923" s="36" t="n"/>
      <c r="AO923" s="36" t="n"/>
      <c r="AP923" s="36" t="n"/>
      <c r="AQ923" s="36" t="n"/>
      <c r="AR923" s="36" t="n"/>
      <c r="AS923" s="36" t="n"/>
      <c r="AT923" s="36" t="n"/>
      <c r="AU923" s="36" t="n"/>
      <c r="AV923" s="36" t="n"/>
      <c r="AW923" s="36" t="n"/>
      <c r="AX923" s="35" t="n"/>
    </row>
    <row r="924" ht="15" customHeight="1" s="452" thickBot="1">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c r="AA924" s="36" t="n"/>
      <c r="AB924" s="36" t="n"/>
      <c r="AC924" s="36" t="n"/>
      <c r="AD924" s="36" t="n"/>
      <c r="AE924" s="36" t="n"/>
      <c r="AF924" s="36" t="n"/>
      <c r="AG924" s="36" t="n"/>
      <c r="AH924" s="36" t="n"/>
      <c r="AI924" s="36" t="n"/>
      <c r="AJ924" s="36" t="n"/>
      <c r="AK924" s="36" t="n"/>
      <c r="AL924" s="36" t="n"/>
      <c r="AM924" s="36" t="n"/>
      <c r="AN924" s="36" t="n"/>
      <c r="AO924" s="36" t="n"/>
      <c r="AP924" s="36" t="n"/>
      <c r="AQ924" s="36" t="n"/>
      <c r="AR924" s="36" t="n"/>
      <c r="AS924" s="36" t="n"/>
      <c r="AT924" s="36" t="n"/>
      <c r="AU924" s="36" t="n"/>
      <c r="AV924" s="36" t="n"/>
      <c r="AW924" s="36" t="n"/>
      <c r="AX924" s="35" t="n"/>
    </row>
    <row r="925" ht="15" customHeight="1" s="452" thickBot="1">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c r="AA925" s="36" t="n"/>
      <c r="AB925" s="36" t="n"/>
      <c r="AC925" s="36" t="n"/>
      <c r="AD925" s="36" t="n"/>
      <c r="AE925" s="36" t="n"/>
      <c r="AF925" s="36" t="n"/>
      <c r="AG925" s="36" t="n"/>
      <c r="AH925" s="36" t="n"/>
      <c r="AI925" s="36" t="n"/>
      <c r="AJ925" s="36" t="n"/>
      <c r="AK925" s="36" t="n"/>
      <c r="AL925" s="36" t="n"/>
      <c r="AM925" s="36" t="n"/>
      <c r="AN925" s="36" t="n"/>
      <c r="AO925" s="36" t="n"/>
      <c r="AP925" s="36" t="n"/>
      <c r="AQ925" s="36" t="n"/>
      <c r="AR925" s="36" t="n"/>
      <c r="AS925" s="36" t="n"/>
      <c r="AT925" s="36" t="n"/>
      <c r="AU925" s="36" t="n"/>
      <c r="AV925" s="36" t="n"/>
      <c r="AW925" s="36" t="n"/>
      <c r="AX925" s="35" t="n"/>
    </row>
    <row r="926" ht="15" customHeight="1" s="452" thickBot="1">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c r="AA926" s="36" t="n"/>
      <c r="AB926" s="36" t="n"/>
      <c r="AC926" s="36" t="n"/>
      <c r="AD926" s="36" t="n"/>
      <c r="AE926" s="36" t="n"/>
      <c r="AF926" s="36" t="n"/>
      <c r="AG926" s="36" t="n"/>
      <c r="AH926" s="36" t="n"/>
      <c r="AI926" s="36" t="n"/>
      <c r="AJ926" s="36" t="n"/>
      <c r="AK926" s="36" t="n"/>
      <c r="AL926" s="36" t="n"/>
      <c r="AM926" s="36" t="n"/>
      <c r="AN926" s="36" t="n"/>
      <c r="AO926" s="36" t="n"/>
      <c r="AP926" s="36" t="n"/>
      <c r="AQ926" s="36" t="n"/>
      <c r="AR926" s="36" t="n"/>
      <c r="AS926" s="36" t="n"/>
      <c r="AT926" s="36" t="n"/>
      <c r="AU926" s="36" t="n"/>
      <c r="AV926" s="36" t="n"/>
      <c r="AW926" s="36" t="n"/>
      <c r="AX926" s="35" t="n"/>
    </row>
    <row r="927" ht="15" customHeight="1" s="452" thickBot="1">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c r="AA927" s="36" t="n"/>
      <c r="AB927" s="36" t="n"/>
      <c r="AC927" s="36" t="n"/>
      <c r="AD927" s="36" t="n"/>
      <c r="AE927" s="36" t="n"/>
      <c r="AF927" s="36" t="n"/>
      <c r="AG927" s="36" t="n"/>
      <c r="AH927" s="36" t="n"/>
      <c r="AI927" s="36" t="n"/>
      <c r="AJ927" s="36" t="n"/>
      <c r="AK927" s="36" t="n"/>
      <c r="AL927" s="36" t="n"/>
      <c r="AM927" s="36" t="n"/>
      <c r="AN927" s="36" t="n"/>
      <c r="AO927" s="36" t="n"/>
      <c r="AP927" s="36" t="n"/>
      <c r="AQ927" s="36" t="n"/>
      <c r="AR927" s="36" t="n"/>
      <c r="AS927" s="36" t="n"/>
      <c r="AT927" s="36" t="n"/>
      <c r="AU927" s="36" t="n"/>
      <c r="AV927" s="36" t="n"/>
      <c r="AW927" s="36" t="n"/>
      <c r="AX927" s="35" t="n"/>
    </row>
    <row r="928" ht="15" customHeight="1" s="452" thickBot="1">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c r="AA928" s="36" t="n"/>
      <c r="AB928" s="36" t="n"/>
      <c r="AC928" s="36" t="n"/>
      <c r="AD928" s="36" t="n"/>
      <c r="AE928" s="36" t="n"/>
      <c r="AF928" s="36" t="n"/>
      <c r="AG928" s="36" t="n"/>
      <c r="AH928" s="36" t="n"/>
      <c r="AI928" s="36" t="n"/>
      <c r="AJ928" s="36" t="n"/>
      <c r="AK928" s="36" t="n"/>
      <c r="AL928" s="36" t="n"/>
      <c r="AM928" s="36" t="n"/>
      <c r="AN928" s="36" t="n"/>
      <c r="AO928" s="36" t="n"/>
      <c r="AP928" s="36" t="n"/>
      <c r="AQ928" s="36" t="n"/>
      <c r="AR928" s="36" t="n"/>
      <c r="AS928" s="36" t="n"/>
      <c r="AT928" s="36" t="n"/>
      <c r="AU928" s="36" t="n"/>
      <c r="AV928" s="36" t="n"/>
      <c r="AW928" s="36" t="n"/>
      <c r="AX928" s="35" t="n"/>
    </row>
    <row r="929" ht="15" customHeight="1" s="452" thickBot="1">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c r="AA929" s="36" t="n"/>
      <c r="AB929" s="36" t="n"/>
      <c r="AC929" s="36" t="n"/>
      <c r="AD929" s="36" t="n"/>
      <c r="AE929" s="36" t="n"/>
      <c r="AF929" s="36" t="n"/>
      <c r="AG929" s="36" t="n"/>
      <c r="AH929" s="36" t="n"/>
      <c r="AI929" s="36" t="n"/>
      <c r="AJ929" s="36" t="n"/>
      <c r="AK929" s="36" t="n"/>
      <c r="AL929" s="36" t="n"/>
      <c r="AM929" s="36" t="n"/>
      <c r="AN929" s="36" t="n"/>
      <c r="AO929" s="36" t="n"/>
      <c r="AP929" s="36" t="n"/>
      <c r="AQ929" s="36" t="n"/>
      <c r="AR929" s="36" t="n"/>
      <c r="AS929" s="36" t="n"/>
      <c r="AT929" s="36" t="n"/>
      <c r="AU929" s="36" t="n"/>
      <c r="AV929" s="36" t="n"/>
      <c r="AW929" s="36" t="n"/>
      <c r="AX929" s="35" t="n"/>
    </row>
    <row r="930" ht="15" customHeight="1" s="452" thickBot="1">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c r="AA930" s="36" t="n"/>
      <c r="AB930" s="36" t="n"/>
      <c r="AC930" s="36" t="n"/>
      <c r="AD930" s="36" t="n"/>
      <c r="AE930" s="36" t="n"/>
      <c r="AF930" s="36" t="n"/>
      <c r="AG930" s="36" t="n"/>
      <c r="AH930" s="36" t="n"/>
      <c r="AI930" s="36" t="n"/>
      <c r="AJ930" s="36" t="n"/>
      <c r="AK930" s="36" t="n"/>
      <c r="AL930" s="36" t="n"/>
      <c r="AM930" s="36" t="n"/>
      <c r="AN930" s="36" t="n"/>
      <c r="AO930" s="36" t="n"/>
      <c r="AP930" s="36" t="n"/>
      <c r="AQ930" s="36" t="n"/>
      <c r="AR930" s="36" t="n"/>
      <c r="AS930" s="36" t="n"/>
      <c r="AT930" s="36" t="n"/>
      <c r="AU930" s="36" t="n"/>
      <c r="AV930" s="36" t="n"/>
      <c r="AW930" s="36" t="n"/>
      <c r="AX930" s="35" t="n"/>
    </row>
    <row r="931" ht="15" customHeight="1" s="452" thickBot="1">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c r="AA931" s="36" t="n"/>
      <c r="AB931" s="36" t="n"/>
      <c r="AC931" s="36" t="n"/>
      <c r="AD931" s="36" t="n"/>
      <c r="AE931" s="36" t="n"/>
      <c r="AF931" s="36" t="n"/>
      <c r="AG931" s="36" t="n"/>
      <c r="AH931" s="36" t="n"/>
      <c r="AI931" s="36" t="n"/>
      <c r="AJ931" s="36" t="n"/>
      <c r="AK931" s="36" t="n"/>
      <c r="AL931" s="36" t="n"/>
      <c r="AM931" s="36" t="n"/>
      <c r="AN931" s="36" t="n"/>
      <c r="AO931" s="36" t="n"/>
      <c r="AP931" s="36" t="n"/>
      <c r="AQ931" s="36" t="n"/>
      <c r="AR931" s="36" t="n"/>
      <c r="AS931" s="36" t="n"/>
      <c r="AT931" s="36" t="n"/>
      <c r="AU931" s="36" t="n"/>
      <c r="AV931" s="36" t="n"/>
      <c r="AW931" s="36" t="n"/>
      <c r="AX931" s="35" t="n"/>
    </row>
    <row r="932" ht="15" customHeight="1" s="452" thickBot="1">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c r="AA932" s="36" t="n"/>
      <c r="AB932" s="36" t="n"/>
      <c r="AC932" s="36" t="n"/>
      <c r="AD932" s="36" t="n"/>
      <c r="AE932" s="36" t="n"/>
      <c r="AF932" s="36" t="n"/>
      <c r="AG932" s="36" t="n"/>
      <c r="AH932" s="36" t="n"/>
      <c r="AI932" s="36" t="n"/>
      <c r="AJ932" s="36" t="n"/>
      <c r="AK932" s="36" t="n"/>
      <c r="AL932" s="36" t="n"/>
      <c r="AM932" s="36" t="n"/>
      <c r="AN932" s="36" t="n"/>
      <c r="AO932" s="36" t="n"/>
      <c r="AP932" s="36" t="n"/>
      <c r="AQ932" s="36" t="n"/>
      <c r="AR932" s="36" t="n"/>
      <c r="AS932" s="36" t="n"/>
      <c r="AT932" s="36" t="n"/>
      <c r="AU932" s="36" t="n"/>
      <c r="AV932" s="36" t="n"/>
      <c r="AW932" s="36" t="n"/>
      <c r="AX932" s="35" t="n"/>
    </row>
    <row r="933" ht="15" customHeight="1" s="452" thickBot="1">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c r="AA933" s="36" t="n"/>
      <c r="AB933" s="36" t="n"/>
      <c r="AC933" s="36" t="n"/>
      <c r="AD933" s="36" t="n"/>
      <c r="AE933" s="36" t="n"/>
      <c r="AF933" s="36" t="n"/>
      <c r="AG933" s="36" t="n"/>
      <c r="AH933" s="36" t="n"/>
      <c r="AI933" s="36" t="n"/>
      <c r="AJ933" s="36" t="n"/>
      <c r="AK933" s="36" t="n"/>
      <c r="AL933" s="36" t="n"/>
      <c r="AM933" s="36" t="n"/>
      <c r="AN933" s="36" t="n"/>
      <c r="AO933" s="36" t="n"/>
      <c r="AP933" s="36" t="n"/>
      <c r="AQ933" s="36" t="n"/>
      <c r="AR933" s="36" t="n"/>
      <c r="AS933" s="36" t="n"/>
      <c r="AT933" s="36" t="n"/>
      <c r="AU933" s="36" t="n"/>
      <c r="AV933" s="36" t="n"/>
      <c r="AW933" s="36" t="n"/>
      <c r="AX933" s="35" t="n"/>
    </row>
    <row r="934" ht="15" customHeight="1" s="452" thickBot="1">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c r="AA934" s="36" t="n"/>
      <c r="AB934" s="36" t="n"/>
      <c r="AC934" s="36" t="n"/>
      <c r="AD934" s="36" t="n"/>
      <c r="AE934" s="36" t="n"/>
      <c r="AF934" s="36" t="n"/>
      <c r="AG934" s="36" t="n"/>
      <c r="AH934" s="36" t="n"/>
      <c r="AI934" s="36" t="n"/>
      <c r="AJ934" s="36" t="n"/>
      <c r="AK934" s="36" t="n"/>
      <c r="AL934" s="36" t="n"/>
      <c r="AM934" s="36" t="n"/>
      <c r="AN934" s="36" t="n"/>
      <c r="AO934" s="36" t="n"/>
      <c r="AP934" s="36" t="n"/>
      <c r="AQ934" s="36" t="n"/>
      <c r="AR934" s="36" t="n"/>
      <c r="AS934" s="36" t="n"/>
      <c r="AT934" s="36" t="n"/>
      <c r="AU934" s="36" t="n"/>
      <c r="AV934" s="36" t="n"/>
      <c r="AW934" s="36" t="n"/>
      <c r="AX934" s="35" t="n"/>
    </row>
    <row r="935" ht="15" customHeight="1" s="452" thickBot="1">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c r="AA935" s="36" t="n"/>
      <c r="AB935" s="36" t="n"/>
      <c r="AC935" s="36" t="n"/>
      <c r="AD935" s="36" t="n"/>
      <c r="AE935" s="36" t="n"/>
      <c r="AF935" s="36" t="n"/>
      <c r="AG935" s="36" t="n"/>
      <c r="AH935" s="36" t="n"/>
      <c r="AI935" s="36" t="n"/>
      <c r="AJ935" s="36" t="n"/>
      <c r="AK935" s="36" t="n"/>
      <c r="AL935" s="36" t="n"/>
      <c r="AM935" s="36" t="n"/>
      <c r="AN935" s="36" t="n"/>
      <c r="AO935" s="36" t="n"/>
      <c r="AP935" s="36" t="n"/>
      <c r="AQ935" s="36" t="n"/>
      <c r="AR935" s="36" t="n"/>
      <c r="AS935" s="36" t="n"/>
      <c r="AT935" s="36" t="n"/>
      <c r="AU935" s="36" t="n"/>
      <c r="AV935" s="36" t="n"/>
      <c r="AW935" s="36" t="n"/>
      <c r="AX935" s="35" t="n"/>
    </row>
    <row r="936" ht="15" customHeight="1" s="452" thickBot="1">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c r="AA936" s="36" t="n"/>
      <c r="AB936" s="36" t="n"/>
      <c r="AC936" s="36" t="n"/>
      <c r="AD936" s="36" t="n"/>
      <c r="AE936" s="36" t="n"/>
      <c r="AF936" s="36" t="n"/>
      <c r="AG936" s="36" t="n"/>
      <c r="AH936" s="36" t="n"/>
      <c r="AI936" s="36" t="n"/>
      <c r="AJ936" s="36" t="n"/>
      <c r="AK936" s="36" t="n"/>
      <c r="AL936" s="36" t="n"/>
      <c r="AM936" s="36" t="n"/>
      <c r="AN936" s="36" t="n"/>
      <c r="AO936" s="36" t="n"/>
      <c r="AP936" s="36" t="n"/>
      <c r="AQ936" s="36" t="n"/>
      <c r="AR936" s="36" t="n"/>
      <c r="AS936" s="36" t="n"/>
      <c r="AT936" s="36" t="n"/>
      <c r="AU936" s="36" t="n"/>
      <c r="AV936" s="36" t="n"/>
      <c r="AW936" s="36" t="n"/>
      <c r="AX936" s="35" t="n"/>
    </row>
    <row r="937" ht="15" customHeight="1" s="452" thickBot="1">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c r="AA937" s="36" t="n"/>
      <c r="AB937" s="36" t="n"/>
      <c r="AC937" s="36" t="n"/>
      <c r="AD937" s="36" t="n"/>
      <c r="AE937" s="36" t="n"/>
      <c r="AF937" s="36" t="n"/>
      <c r="AG937" s="36" t="n"/>
      <c r="AH937" s="36" t="n"/>
      <c r="AI937" s="36" t="n"/>
      <c r="AJ937" s="36" t="n"/>
      <c r="AK937" s="36" t="n"/>
      <c r="AL937" s="36" t="n"/>
      <c r="AM937" s="36" t="n"/>
      <c r="AN937" s="36" t="n"/>
      <c r="AO937" s="36" t="n"/>
      <c r="AP937" s="36" t="n"/>
      <c r="AQ937" s="36" t="n"/>
      <c r="AR937" s="36" t="n"/>
      <c r="AS937" s="36" t="n"/>
      <c r="AT937" s="36" t="n"/>
      <c r="AU937" s="36" t="n"/>
      <c r="AV937" s="36" t="n"/>
      <c r="AW937" s="36" t="n"/>
      <c r="AX937" s="35" t="n"/>
    </row>
    <row r="938" ht="15" customHeight="1" s="452" thickBot="1">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c r="AA938" s="36" t="n"/>
      <c r="AB938" s="36" t="n"/>
      <c r="AC938" s="36" t="n"/>
      <c r="AD938" s="36" t="n"/>
      <c r="AE938" s="36" t="n"/>
      <c r="AF938" s="36" t="n"/>
      <c r="AG938" s="36" t="n"/>
      <c r="AH938" s="36" t="n"/>
      <c r="AI938" s="36" t="n"/>
      <c r="AJ938" s="36" t="n"/>
      <c r="AK938" s="36" t="n"/>
      <c r="AL938" s="36" t="n"/>
      <c r="AM938" s="36" t="n"/>
      <c r="AN938" s="36" t="n"/>
      <c r="AO938" s="36" t="n"/>
      <c r="AP938" s="36" t="n"/>
      <c r="AQ938" s="36" t="n"/>
      <c r="AR938" s="36" t="n"/>
      <c r="AS938" s="36" t="n"/>
      <c r="AT938" s="36" t="n"/>
      <c r="AU938" s="36" t="n"/>
      <c r="AV938" s="36" t="n"/>
      <c r="AW938" s="36" t="n"/>
      <c r="AX938" s="35" t="n"/>
    </row>
    <row r="939" ht="15" customHeight="1" s="452" thickBot="1">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c r="AA939" s="36" t="n"/>
      <c r="AB939" s="36" t="n"/>
      <c r="AC939" s="36" t="n"/>
      <c r="AD939" s="36" t="n"/>
      <c r="AE939" s="36" t="n"/>
      <c r="AF939" s="36" t="n"/>
      <c r="AG939" s="36" t="n"/>
      <c r="AH939" s="36" t="n"/>
      <c r="AI939" s="36" t="n"/>
      <c r="AJ939" s="36" t="n"/>
      <c r="AK939" s="36" t="n"/>
      <c r="AL939" s="36" t="n"/>
      <c r="AM939" s="36" t="n"/>
      <c r="AN939" s="36" t="n"/>
      <c r="AO939" s="36" t="n"/>
      <c r="AP939" s="36" t="n"/>
      <c r="AQ939" s="36" t="n"/>
      <c r="AR939" s="36" t="n"/>
      <c r="AS939" s="36" t="n"/>
      <c r="AT939" s="36" t="n"/>
      <c r="AU939" s="36" t="n"/>
      <c r="AV939" s="36" t="n"/>
      <c r="AW939" s="36" t="n"/>
      <c r="AX939" s="35" t="n"/>
    </row>
    <row r="940" ht="15" customHeight="1" s="452" thickBot="1">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c r="AA940" s="36" t="n"/>
      <c r="AB940" s="36" t="n"/>
      <c r="AC940" s="36" t="n"/>
      <c r="AD940" s="36" t="n"/>
      <c r="AE940" s="36" t="n"/>
      <c r="AF940" s="36" t="n"/>
      <c r="AG940" s="36" t="n"/>
      <c r="AH940" s="36" t="n"/>
      <c r="AI940" s="36" t="n"/>
      <c r="AJ940" s="36" t="n"/>
      <c r="AK940" s="36" t="n"/>
      <c r="AL940" s="36" t="n"/>
      <c r="AM940" s="36" t="n"/>
      <c r="AN940" s="36" t="n"/>
      <c r="AO940" s="36" t="n"/>
      <c r="AP940" s="36" t="n"/>
      <c r="AQ940" s="36" t="n"/>
      <c r="AR940" s="36" t="n"/>
      <c r="AS940" s="36" t="n"/>
      <c r="AT940" s="36" t="n"/>
      <c r="AU940" s="36" t="n"/>
      <c r="AV940" s="36" t="n"/>
      <c r="AW940" s="36" t="n"/>
      <c r="AX940" s="35" t="n"/>
    </row>
    <row r="941" ht="15" customHeight="1" s="452" thickBot="1">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c r="AA941" s="36" t="n"/>
      <c r="AB941" s="36" t="n"/>
      <c r="AC941" s="36" t="n"/>
      <c r="AD941" s="36" t="n"/>
      <c r="AE941" s="36" t="n"/>
      <c r="AF941" s="36" t="n"/>
      <c r="AG941" s="36" t="n"/>
      <c r="AH941" s="36" t="n"/>
      <c r="AI941" s="36" t="n"/>
      <c r="AJ941" s="36" t="n"/>
      <c r="AK941" s="36" t="n"/>
      <c r="AL941" s="36" t="n"/>
      <c r="AM941" s="36" t="n"/>
      <c r="AN941" s="36" t="n"/>
      <c r="AO941" s="36" t="n"/>
      <c r="AP941" s="36" t="n"/>
      <c r="AQ941" s="36" t="n"/>
      <c r="AR941" s="36" t="n"/>
      <c r="AS941" s="36" t="n"/>
      <c r="AT941" s="36" t="n"/>
      <c r="AU941" s="36" t="n"/>
      <c r="AV941" s="36" t="n"/>
      <c r="AW941" s="36" t="n"/>
      <c r="AX941" s="35" t="n"/>
    </row>
    <row r="942" ht="15" customHeight="1" s="452" thickBot="1">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c r="AA942" s="36" t="n"/>
      <c r="AB942" s="36" t="n"/>
      <c r="AC942" s="36" t="n"/>
      <c r="AD942" s="36" t="n"/>
      <c r="AE942" s="36" t="n"/>
      <c r="AF942" s="36" t="n"/>
      <c r="AG942" s="36" t="n"/>
      <c r="AH942" s="36" t="n"/>
      <c r="AI942" s="36" t="n"/>
      <c r="AJ942" s="36" t="n"/>
      <c r="AK942" s="36" t="n"/>
      <c r="AL942" s="36" t="n"/>
      <c r="AM942" s="36" t="n"/>
      <c r="AN942" s="36" t="n"/>
      <c r="AO942" s="36" t="n"/>
      <c r="AP942" s="36" t="n"/>
      <c r="AQ942" s="36" t="n"/>
      <c r="AR942" s="36" t="n"/>
      <c r="AS942" s="36" t="n"/>
      <c r="AT942" s="36" t="n"/>
      <c r="AU942" s="36" t="n"/>
      <c r="AV942" s="36" t="n"/>
      <c r="AW942" s="36" t="n"/>
      <c r="AX942" s="35" t="n"/>
    </row>
    <row r="943" ht="15" customHeight="1" s="452" thickBot="1">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c r="AA943" s="36" t="n"/>
      <c r="AB943" s="36" t="n"/>
      <c r="AC943" s="36" t="n"/>
      <c r="AD943" s="36" t="n"/>
      <c r="AE943" s="36" t="n"/>
      <c r="AF943" s="36" t="n"/>
      <c r="AG943" s="36" t="n"/>
      <c r="AH943" s="36" t="n"/>
      <c r="AI943" s="36" t="n"/>
      <c r="AJ943" s="36" t="n"/>
      <c r="AK943" s="36" t="n"/>
      <c r="AL943" s="36" t="n"/>
      <c r="AM943" s="36" t="n"/>
      <c r="AN943" s="36" t="n"/>
      <c r="AO943" s="36" t="n"/>
      <c r="AP943" s="36" t="n"/>
      <c r="AQ943" s="36" t="n"/>
      <c r="AR943" s="36" t="n"/>
      <c r="AS943" s="36" t="n"/>
      <c r="AT943" s="36" t="n"/>
      <c r="AU943" s="36" t="n"/>
      <c r="AV943" s="36" t="n"/>
      <c r="AW943" s="36" t="n"/>
      <c r="AX943" s="35" t="n"/>
    </row>
    <row r="944" ht="15" customHeight="1" s="452" thickBot="1">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c r="AA944" s="36" t="n"/>
      <c r="AB944" s="36" t="n"/>
      <c r="AC944" s="36" t="n"/>
      <c r="AD944" s="36" t="n"/>
      <c r="AE944" s="36" t="n"/>
      <c r="AF944" s="36" t="n"/>
      <c r="AG944" s="36" t="n"/>
      <c r="AH944" s="36" t="n"/>
      <c r="AI944" s="36" t="n"/>
      <c r="AJ944" s="36" t="n"/>
      <c r="AK944" s="36" t="n"/>
      <c r="AL944" s="36" t="n"/>
      <c r="AM944" s="36" t="n"/>
      <c r="AN944" s="36" t="n"/>
      <c r="AO944" s="36" t="n"/>
      <c r="AP944" s="36" t="n"/>
      <c r="AQ944" s="36" t="n"/>
      <c r="AR944" s="36" t="n"/>
      <c r="AS944" s="36" t="n"/>
      <c r="AT944" s="36" t="n"/>
      <c r="AU944" s="36" t="n"/>
      <c r="AV944" s="36" t="n"/>
      <c r="AW944" s="36" t="n"/>
      <c r="AX944" s="35" t="n"/>
    </row>
    <row r="945" ht="15" customHeight="1" s="452" thickBot="1">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c r="AA945" s="36" t="n"/>
      <c r="AB945" s="36" t="n"/>
      <c r="AC945" s="36" t="n"/>
      <c r="AD945" s="36" t="n"/>
      <c r="AE945" s="36" t="n"/>
      <c r="AF945" s="36" t="n"/>
      <c r="AG945" s="36" t="n"/>
      <c r="AH945" s="36" t="n"/>
      <c r="AI945" s="36" t="n"/>
      <c r="AJ945" s="36" t="n"/>
      <c r="AK945" s="36" t="n"/>
      <c r="AL945" s="36" t="n"/>
      <c r="AM945" s="36" t="n"/>
      <c r="AN945" s="36" t="n"/>
      <c r="AO945" s="36" t="n"/>
      <c r="AP945" s="36" t="n"/>
      <c r="AQ945" s="36" t="n"/>
      <c r="AR945" s="36" t="n"/>
      <c r="AS945" s="36" t="n"/>
      <c r="AT945" s="36" t="n"/>
      <c r="AU945" s="36" t="n"/>
      <c r="AV945" s="36" t="n"/>
      <c r="AW945" s="36" t="n"/>
      <c r="AX945" s="35" t="n"/>
    </row>
    <row r="946" ht="15" customHeight="1" s="452" thickBot="1">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c r="AA946" s="36" t="n"/>
      <c r="AB946" s="36" t="n"/>
      <c r="AC946" s="36" t="n"/>
      <c r="AD946" s="36" t="n"/>
      <c r="AE946" s="36" t="n"/>
      <c r="AF946" s="36" t="n"/>
      <c r="AG946" s="36" t="n"/>
      <c r="AH946" s="36" t="n"/>
      <c r="AI946" s="36" t="n"/>
      <c r="AJ946" s="36" t="n"/>
      <c r="AK946" s="36" t="n"/>
      <c r="AL946" s="36" t="n"/>
      <c r="AM946" s="36" t="n"/>
      <c r="AN946" s="36" t="n"/>
      <c r="AO946" s="36" t="n"/>
      <c r="AP946" s="36" t="n"/>
      <c r="AQ946" s="36" t="n"/>
      <c r="AR946" s="36" t="n"/>
      <c r="AS946" s="36" t="n"/>
      <c r="AT946" s="36" t="n"/>
      <c r="AU946" s="36" t="n"/>
      <c r="AV946" s="36" t="n"/>
      <c r="AW946" s="36" t="n"/>
      <c r="AX946" s="35" t="n"/>
    </row>
    <row r="947" ht="15" customHeight="1" s="452" thickBot="1">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c r="AA947" s="36" t="n"/>
      <c r="AB947" s="36" t="n"/>
      <c r="AC947" s="36" t="n"/>
      <c r="AD947" s="36" t="n"/>
      <c r="AE947" s="36" t="n"/>
      <c r="AF947" s="36" t="n"/>
      <c r="AG947" s="36" t="n"/>
      <c r="AH947" s="36" t="n"/>
      <c r="AI947" s="36" t="n"/>
      <c r="AJ947" s="36" t="n"/>
      <c r="AK947" s="36" t="n"/>
      <c r="AL947" s="36" t="n"/>
      <c r="AM947" s="36" t="n"/>
      <c r="AN947" s="36" t="n"/>
      <c r="AO947" s="36" t="n"/>
      <c r="AP947" s="36" t="n"/>
      <c r="AQ947" s="36" t="n"/>
      <c r="AR947" s="36" t="n"/>
      <c r="AS947" s="36" t="n"/>
      <c r="AT947" s="36" t="n"/>
      <c r="AU947" s="36" t="n"/>
      <c r="AV947" s="36" t="n"/>
      <c r="AW947" s="36" t="n"/>
      <c r="AX947" s="35" t="n"/>
    </row>
    <row r="948" ht="15" customHeight="1" s="452" thickBot="1">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c r="AA948" s="36" t="n"/>
      <c r="AB948" s="36" t="n"/>
      <c r="AC948" s="36" t="n"/>
      <c r="AD948" s="36" t="n"/>
      <c r="AE948" s="36" t="n"/>
      <c r="AF948" s="36" t="n"/>
      <c r="AG948" s="36" t="n"/>
      <c r="AH948" s="36" t="n"/>
      <c r="AI948" s="36" t="n"/>
      <c r="AJ948" s="36" t="n"/>
      <c r="AK948" s="36" t="n"/>
      <c r="AL948" s="36" t="n"/>
      <c r="AM948" s="36" t="n"/>
      <c r="AN948" s="36" t="n"/>
      <c r="AO948" s="36" t="n"/>
      <c r="AP948" s="36" t="n"/>
      <c r="AQ948" s="36" t="n"/>
      <c r="AR948" s="36" t="n"/>
      <c r="AS948" s="36" t="n"/>
      <c r="AT948" s="36" t="n"/>
      <c r="AU948" s="36" t="n"/>
      <c r="AV948" s="36" t="n"/>
      <c r="AW948" s="36" t="n"/>
      <c r="AX948" s="35" t="n"/>
    </row>
    <row r="949" ht="15" customHeight="1" s="452" thickBot="1">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c r="AA949" s="36" t="n"/>
      <c r="AB949" s="36" t="n"/>
      <c r="AC949" s="36" t="n"/>
      <c r="AD949" s="36" t="n"/>
      <c r="AE949" s="36" t="n"/>
      <c r="AF949" s="36" t="n"/>
      <c r="AG949" s="36" t="n"/>
      <c r="AH949" s="36" t="n"/>
      <c r="AI949" s="36" t="n"/>
      <c r="AJ949" s="36" t="n"/>
      <c r="AK949" s="36" t="n"/>
      <c r="AL949" s="36" t="n"/>
      <c r="AM949" s="36" t="n"/>
      <c r="AN949" s="36" t="n"/>
      <c r="AO949" s="36" t="n"/>
      <c r="AP949" s="36" t="n"/>
      <c r="AQ949" s="36" t="n"/>
      <c r="AR949" s="36" t="n"/>
      <c r="AS949" s="36" t="n"/>
      <c r="AT949" s="36" t="n"/>
      <c r="AU949" s="36" t="n"/>
      <c r="AV949" s="36" t="n"/>
      <c r="AW949" s="36" t="n"/>
      <c r="AX949" s="35" t="n"/>
    </row>
    <row r="950" ht="15" customHeight="1" s="452" thickBot="1">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c r="AA950" s="36" t="n"/>
      <c r="AB950" s="36" t="n"/>
      <c r="AC950" s="36" t="n"/>
      <c r="AD950" s="36" t="n"/>
      <c r="AE950" s="36" t="n"/>
      <c r="AF950" s="36" t="n"/>
      <c r="AG950" s="36" t="n"/>
      <c r="AH950" s="36" t="n"/>
      <c r="AI950" s="36" t="n"/>
      <c r="AJ950" s="36" t="n"/>
      <c r="AK950" s="36" t="n"/>
      <c r="AL950" s="36" t="n"/>
      <c r="AM950" s="36" t="n"/>
      <c r="AN950" s="36" t="n"/>
      <c r="AO950" s="36" t="n"/>
      <c r="AP950" s="36" t="n"/>
      <c r="AQ950" s="36" t="n"/>
      <c r="AR950" s="36" t="n"/>
      <c r="AS950" s="36" t="n"/>
      <c r="AT950" s="36" t="n"/>
      <c r="AU950" s="36" t="n"/>
      <c r="AV950" s="36" t="n"/>
      <c r="AW950" s="36" t="n"/>
      <c r="AX950" s="35" t="n"/>
    </row>
    <row r="951" ht="15" customHeight="1" s="452" thickBot="1">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c r="AA951" s="36" t="n"/>
      <c r="AB951" s="36" t="n"/>
      <c r="AC951" s="36" t="n"/>
      <c r="AD951" s="36" t="n"/>
      <c r="AE951" s="36" t="n"/>
      <c r="AF951" s="36" t="n"/>
      <c r="AG951" s="36" t="n"/>
      <c r="AH951" s="36" t="n"/>
      <c r="AI951" s="36" t="n"/>
      <c r="AJ951" s="36" t="n"/>
      <c r="AK951" s="36" t="n"/>
      <c r="AL951" s="36" t="n"/>
      <c r="AM951" s="36" t="n"/>
      <c r="AN951" s="36" t="n"/>
      <c r="AO951" s="36" t="n"/>
      <c r="AP951" s="36" t="n"/>
      <c r="AQ951" s="36" t="n"/>
      <c r="AR951" s="36" t="n"/>
      <c r="AS951" s="36" t="n"/>
      <c r="AT951" s="36" t="n"/>
      <c r="AU951" s="36" t="n"/>
      <c r="AV951" s="36" t="n"/>
      <c r="AW951" s="36" t="n"/>
      <c r="AX951" s="35" t="n"/>
    </row>
    <row r="952" ht="15" customHeight="1" s="452" thickBot="1">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c r="AA952" s="36" t="n"/>
      <c r="AB952" s="36" t="n"/>
      <c r="AC952" s="36" t="n"/>
      <c r="AD952" s="36" t="n"/>
      <c r="AE952" s="36" t="n"/>
      <c r="AF952" s="36" t="n"/>
      <c r="AG952" s="36" t="n"/>
      <c r="AH952" s="36" t="n"/>
      <c r="AI952" s="36" t="n"/>
      <c r="AJ952" s="36" t="n"/>
      <c r="AK952" s="36" t="n"/>
      <c r="AL952" s="36" t="n"/>
      <c r="AM952" s="36" t="n"/>
      <c r="AN952" s="36" t="n"/>
      <c r="AO952" s="36" t="n"/>
      <c r="AP952" s="36" t="n"/>
      <c r="AQ952" s="36" t="n"/>
      <c r="AR952" s="36" t="n"/>
      <c r="AS952" s="36" t="n"/>
      <c r="AT952" s="36" t="n"/>
      <c r="AU952" s="36" t="n"/>
      <c r="AV952" s="36" t="n"/>
      <c r="AW952" s="36" t="n"/>
      <c r="AX952" s="35" t="n"/>
    </row>
    <row r="953" ht="15" customHeight="1" s="452" thickBot="1">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c r="AA953" s="36" t="n"/>
      <c r="AB953" s="36" t="n"/>
      <c r="AC953" s="36" t="n"/>
      <c r="AD953" s="36" t="n"/>
      <c r="AE953" s="36" t="n"/>
      <c r="AF953" s="36" t="n"/>
      <c r="AG953" s="36" t="n"/>
      <c r="AH953" s="36" t="n"/>
      <c r="AI953" s="36" t="n"/>
      <c r="AJ953" s="36" t="n"/>
      <c r="AK953" s="36" t="n"/>
      <c r="AL953" s="36" t="n"/>
      <c r="AM953" s="36" t="n"/>
      <c r="AN953" s="36" t="n"/>
      <c r="AO953" s="36" t="n"/>
      <c r="AP953" s="36" t="n"/>
      <c r="AQ953" s="36" t="n"/>
      <c r="AR953" s="36" t="n"/>
      <c r="AS953" s="36" t="n"/>
      <c r="AT953" s="36" t="n"/>
      <c r="AU953" s="36" t="n"/>
      <c r="AV953" s="36" t="n"/>
      <c r="AW953" s="36" t="n"/>
      <c r="AX953" s="35" t="n"/>
    </row>
    <row r="954" ht="15" customHeight="1" s="452" thickBot="1">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c r="AA954" s="36" t="n"/>
      <c r="AB954" s="36" t="n"/>
      <c r="AC954" s="36" t="n"/>
      <c r="AD954" s="36" t="n"/>
      <c r="AE954" s="36" t="n"/>
      <c r="AF954" s="36" t="n"/>
      <c r="AG954" s="36" t="n"/>
      <c r="AH954" s="36" t="n"/>
      <c r="AI954" s="36" t="n"/>
      <c r="AJ954" s="36" t="n"/>
      <c r="AK954" s="36" t="n"/>
      <c r="AL954" s="36" t="n"/>
      <c r="AM954" s="36" t="n"/>
      <c r="AN954" s="36" t="n"/>
      <c r="AO954" s="36" t="n"/>
      <c r="AP954" s="36" t="n"/>
      <c r="AQ954" s="36" t="n"/>
      <c r="AR954" s="36" t="n"/>
      <c r="AS954" s="36" t="n"/>
      <c r="AT954" s="36" t="n"/>
      <c r="AU954" s="36" t="n"/>
      <c r="AV954" s="36" t="n"/>
      <c r="AW954" s="36" t="n"/>
      <c r="AX954" s="35" t="n"/>
    </row>
    <row r="955" ht="15" customHeight="1" s="452" thickBot="1">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c r="AA955" s="36" t="n"/>
      <c r="AB955" s="36" t="n"/>
      <c r="AC955" s="36" t="n"/>
      <c r="AD955" s="36" t="n"/>
      <c r="AE955" s="36" t="n"/>
      <c r="AF955" s="36" t="n"/>
      <c r="AG955" s="36" t="n"/>
      <c r="AH955" s="36" t="n"/>
      <c r="AI955" s="36" t="n"/>
      <c r="AJ955" s="36" t="n"/>
      <c r="AK955" s="36" t="n"/>
      <c r="AL955" s="36" t="n"/>
      <c r="AM955" s="36" t="n"/>
      <c r="AN955" s="36" t="n"/>
      <c r="AO955" s="36" t="n"/>
      <c r="AP955" s="36" t="n"/>
      <c r="AQ955" s="36" t="n"/>
      <c r="AR955" s="36" t="n"/>
      <c r="AS955" s="36" t="n"/>
      <c r="AT955" s="36" t="n"/>
      <c r="AU955" s="36" t="n"/>
      <c r="AV955" s="36" t="n"/>
      <c r="AW955" s="36" t="n"/>
      <c r="AX955" s="35" t="n"/>
    </row>
    <row r="956" ht="15" customHeight="1" s="452" thickBot="1">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c r="AA956" s="36" t="n"/>
      <c r="AB956" s="36" t="n"/>
      <c r="AC956" s="36" t="n"/>
      <c r="AD956" s="36" t="n"/>
      <c r="AE956" s="36" t="n"/>
      <c r="AF956" s="36" t="n"/>
      <c r="AG956" s="36" t="n"/>
      <c r="AH956" s="36" t="n"/>
      <c r="AI956" s="36" t="n"/>
      <c r="AJ956" s="36" t="n"/>
      <c r="AK956" s="36" t="n"/>
      <c r="AL956" s="36" t="n"/>
      <c r="AM956" s="36" t="n"/>
      <c r="AN956" s="36" t="n"/>
      <c r="AO956" s="36" t="n"/>
      <c r="AP956" s="36" t="n"/>
      <c r="AQ956" s="36" t="n"/>
      <c r="AR956" s="36" t="n"/>
      <c r="AS956" s="36" t="n"/>
      <c r="AT956" s="36" t="n"/>
      <c r="AU956" s="36" t="n"/>
      <c r="AV956" s="36" t="n"/>
      <c r="AW956" s="36" t="n"/>
      <c r="AX956" s="35" t="n"/>
    </row>
    <row r="957" ht="15" customHeight="1" s="452" thickBot="1">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c r="AA957" s="36" t="n"/>
      <c r="AB957" s="36" t="n"/>
      <c r="AC957" s="36" t="n"/>
      <c r="AD957" s="36" t="n"/>
      <c r="AE957" s="36" t="n"/>
      <c r="AF957" s="36" t="n"/>
      <c r="AG957" s="36" t="n"/>
      <c r="AH957" s="36" t="n"/>
      <c r="AI957" s="36" t="n"/>
      <c r="AJ957" s="36" t="n"/>
      <c r="AK957" s="36" t="n"/>
      <c r="AL957" s="36" t="n"/>
      <c r="AM957" s="36" t="n"/>
      <c r="AN957" s="36" t="n"/>
      <c r="AO957" s="36" t="n"/>
      <c r="AP957" s="36" t="n"/>
      <c r="AQ957" s="36" t="n"/>
      <c r="AR957" s="36" t="n"/>
      <c r="AS957" s="36" t="n"/>
      <c r="AT957" s="36" t="n"/>
      <c r="AU957" s="36" t="n"/>
      <c r="AV957" s="36" t="n"/>
      <c r="AW957" s="36" t="n"/>
      <c r="AX957" s="35" t="n"/>
    </row>
    <row r="958" ht="15" customHeight="1" s="452" thickBot="1">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c r="AA958" s="36" t="n"/>
      <c r="AB958" s="36" t="n"/>
      <c r="AC958" s="36" t="n"/>
      <c r="AD958" s="36" t="n"/>
      <c r="AE958" s="36" t="n"/>
      <c r="AF958" s="36" t="n"/>
      <c r="AG958" s="36" t="n"/>
      <c r="AH958" s="36" t="n"/>
      <c r="AI958" s="36" t="n"/>
      <c r="AJ958" s="36" t="n"/>
      <c r="AK958" s="36" t="n"/>
      <c r="AL958" s="36" t="n"/>
      <c r="AM958" s="36" t="n"/>
      <c r="AN958" s="36" t="n"/>
      <c r="AO958" s="36" t="n"/>
      <c r="AP958" s="36" t="n"/>
      <c r="AQ958" s="36" t="n"/>
      <c r="AR958" s="36" t="n"/>
      <c r="AS958" s="36" t="n"/>
      <c r="AT958" s="36" t="n"/>
      <c r="AU958" s="36" t="n"/>
      <c r="AV958" s="36" t="n"/>
      <c r="AW958" s="36" t="n"/>
      <c r="AX958" s="35" t="n"/>
    </row>
    <row r="959" ht="15" customHeight="1" s="452" thickBot="1">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c r="AA959" s="36" t="n"/>
      <c r="AB959" s="36" t="n"/>
      <c r="AC959" s="36" t="n"/>
      <c r="AD959" s="36" t="n"/>
      <c r="AE959" s="36" t="n"/>
      <c r="AF959" s="36" t="n"/>
      <c r="AG959" s="36" t="n"/>
      <c r="AH959" s="36" t="n"/>
      <c r="AI959" s="36" t="n"/>
      <c r="AJ959" s="36" t="n"/>
      <c r="AK959" s="36" t="n"/>
      <c r="AL959" s="36" t="n"/>
      <c r="AM959" s="36" t="n"/>
      <c r="AN959" s="36" t="n"/>
      <c r="AO959" s="36" t="n"/>
      <c r="AP959" s="36" t="n"/>
      <c r="AQ959" s="36" t="n"/>
      <c r="AR959" s="36" t="n"/>
      <c r="AS959" s="36" t="n"/>
      <c r="AT959" s="36" t="n"/>
      <c r="AU959" s="36" t="n"/>
      <c r="AV959" s="36" t="n"/>
      <c r="AW959" s="36" t="n"/>
      <c r="AX959" s="35" t="n"/>
    </row>
    <row r="960" ht="15" customHeight="1" s="452" thickBot="1">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c r="AA960" s="36" t="n"/>
      <c r="AB960" s="36" t="n"/>
      <c r="AC960" s="36" t="n"/>
      <c r="AD960" s="36" t="n"/>
      <c r="AE960" s="36" t="n"/>
      <c r="AF960" s="36" t="n"/>
      <c r="AG960" s="36" t="n"/>
      <c r="AH960" s="36" t="n"/>
      <c r="AI960" s="36" t="n"/>
      <c r="AJ960" s="36" t="n"/>
      <c r="AK960" s="36" t="n"/>
      <c r="AL960" s="36" t="n"/>
      <c r="AM960" s="36" t="n"/>
      <c r="AN960" s="36" t="n"/>
      <c r="AO960" s="36" t="n"/>
      <c r="AP960" s="36" t="n"/>
      <c r="AQ960" s="36" t="n"/>
      <c r="AR960" s="36" t="n"/>
      <c r="AS960" s="36" t="n"/>
      <c r="AT960" s="36" t="n"/>
      <c r="AU960" s="36" t="n"/>
      <c r="AV960" s="36" t="n"/>
      <c r="AW960" s="36" t="n"/>
      <c r="AX960" s="35" t="n"/>
    </row>
    <row r="961" ht="15" customHeight="1" s="452" thickBot="1">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c r="AA961" s="36" t="n"/>
      <c r="AB961" s="36" t="n"/>
      <c r="AC961" s="36" t="n"/>
      <c r="AD961" s="36" t="n"/>
      <c r="AE961" s="36" t="n"/>
      <c r="AF961" s="36" t="n"/>
      <c r="AG961" s="36" t="n"/>
      <c r="AH961" s="36" t="n"/>
      <c r="AI961" s="36" t="n"/>
      <c r="AJ961" s="36" t="n"/>
      <c r="AK961" s="36" t="n"/>
      <c r="AL961" s="36" t="n"/>
      <c r="AM961" s="36" t="n"/>
      <c r="AN961" s="36" t="n"/>
      <c r="AO961" s="36" t="n"/>
      <c r="AP961" s="36" t="n"/>
      <c r="AQ961" s="36" t="n"/>
      <c r="AR961" s="36" t="n"/>
      <c r="AS961" s="36" t="n"/>
      <c r="AT961" s="36" t="n"/>
      <c r="AU961" s="36" t="n"/>
      <c r="AV961" s="36" t="n"/>
      <c r="AW961" s="36" t="n"/>
      <c r="AX961" s="35" t="n"/>
    </row>
    <row r="962" ht="15" customHeight="1" s="452" thickBot="1">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c r="AA962" s="36" t="n"/>
      <c r="AB962" s="36" t="n"/>
      <c r="AC962" s="36" t="n"/>
      <c r="AD962" s="36" t="n"/>
      <c r="AE962" s="36" t="n"/>
      <c r="AF962" s="36" t="n"/>
      <c r="AG962" s="36" t="n"/>
      <c r="AH962" s="36" t="n"/>
      <c r="AI962" s="36" t="n"/>
      <c r="AJ962" s="36" t="n"/>
      <c r="AK962" s="36" t="n"/>
      <c r="AL962" s="36" t="n"/>
      <c r="AM962" s="36" t="n"/>
      <c r="AN962" s="36" t="n"/>
      <c r="AO962" s="36" t="n"/>
      <c r="AP962" s="36" t="n"/>
      <c r="AQ962" s="36" t="n"/>
      <c r="AR962" s="36" t="n"/>
      <c r="AS962" s="36" t="n"/>
      <c r="AT962" s="36" t="n"/>
      <c r="AU962" s="36" t="n"/>
      <c r="AV962" s="36" t="n"/>
      <c r="AW962" s="36" t="n"/>
      <c r="AX962" s="35" t="n"/>
    </row>
    <row r="963" ht="15" customHeight="1" s="452" thickBot="1">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c r="AA963" s="36" t="n"/>
      <c r="AB963" s="36" t="n"/>
      <c r="AC963" s="36" t="n"/>
      <c r="AD963" s="36" t="n"/>
      <c r="AE963" s="36" t="n"/>
      <c r="AF963" s="36" t="n"/>
      <c r="AG963" s="36" t="n"/>
      <c r="AH963" s="36" t="n"/>
      <c r="AI963" s="36" t="n"/>
      <c r="AJ963" s="36" t="n"/>
      <c r="AK963" s="36" t="n"/>
      <c r="AL963" s="36" t="n"/>
      <c r="AM963" s="36" t="n"/>
      <c r="AN963" s="36" t="n"/>
      <c r="AO963" s="36" t="n"/>
      <c r="AP963" s="36" t="n"/>
      <c r="AQ963" s="36" t="n"/>
      <c r="AR963" s="36" t="n"/>
      <c r="AS963" s="36" t="n"/>
      <c r="AT963" s="36" t="n"/>
      <c r="AU963" s="36" t="n"/>
      <c r="AV963" s="36" t="n"/>
      <c r="AW963" s="36" t="n"/>
      <c r="AX963" s="35" t="n"/>
    </row>
    <row r="964" ht="15" customHeight="1" s="452" thickBot="1">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c r="AA964" s="36" t="n"/>
      <c r="AB964" s="36" t="n"/>
      <c r="AC964" s="36" t="n"/>
      <c r="AD964" s="36" t="n"/>
      <c r="AE964" s="36" t="n"/>
      <c r="AF964" s="36" t="n"/>
      <c r="AG964" s="36" t="n"/>
      <c r="AH964" s="36" t="n"/>
      <c r="AI964" s="36" t="n"/>
      <c r="AJ964" s="36" t="n"/>
      <c r="AK964" s="36" t="n"/>
      <c r="AL964" s="36" t="n"/>
      <c r="AM964" s="36" t="n"/>
      <c r="AN964" s="36" t="n"/>
      <c r="AO964" s="36" t="n"/>
      <c r="AP964" s="36" t="n"/>
      <c r="AQ964" s="36" t="n"/>
      <c r="AR964" s="36" t="n"/>
      <c r="AS964" s="36" t="n"/>
      <c r="AT964" s="36" t="n"/>
      <c r="AU964" s="36" t="n"/>
      <c r="AV964" s="36" t="n"/>
      <c r="AW964" s="36" t="n"/>
      <c r="AX964" s="35" t="n"/>
    </row>
    <row r="965" ht="15" customHeight="1" s="452" thickBot="1">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c r="AA965" s="36" t="n"/>
      <c r="AB965" s="36" t="n"/>
      <c r="AC965" s="36" t="n"/>
      <c r="AD965" s="36" t="n"/>
      <c r="AE965" s="36" t="n"/>
      <c r="AF965" s="36" t="n"/>
      <c r="AG965" s="36" t="n"/>
      <c r="AH965" s="36" t="n"/>
      <c r="AI965" s="36" t="n"/>
      <c r="AJ965" s="36" t="n"/>
      <c r="AK965" s="36" t="n"/>
      <c r="AL965" s="36" t="n"/>
      <c r="AM965" s="36" t="n"/>
      <c r="AN965" s="36" t="n"/>
      <c r="AO965" s="36" t="n"/>
      <c r="AP965" s="36" t="n"/>
      <c r="AQ965" s="36" t="n"/>
      <c r="AR965" s="36" t="n"/>
      <c r="AS965" s="36" t="n"/>
      <c r="AT965" s="36" t="n"/>
      <c r="AU965" s="36" t="n"/>
      <c r="AV965" s="36" t="n"/>
      <c r="AW965" s="36" t="n"/>
      <c r="AX965" s="35" t="n"/>
    </row>
    <row r="966" ht="15" customHeight="1" s="452" thickBot="1">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c r="AA966" s="36" t="n"/>
      <c r="AB966" s="36" t="n"/>
      <c r="AC966" s="36" t="n"/>
      <c r="AD966" s="36" t="n"/>
      <c r="AE966" s="36" t="n"/>
      <c r="AF966" s="36" t="n"/>
      <c r="AG966" s="36" t="n"/>
      <c r="AH966" s="36" t="n"/>
      <c r="AI966" s="36" t="n"/>
      <c r="AJ966" s="36" t="n"/>
      <c r="AK966" s="36" t="n"/>
      <c r="AL966" s="36" t="n"/>
      <c r="AM966" s="36" t="n"/>
      <c r="AN966" s="36" t="n"/>
      <c r="AO966" s="36" t="n"/>
      <c r="AP966" s="36" t="n"/>
      <c r="AQ966" s="36" t="n"/>
      <c r="AR966" s="36" t="n"/>
      <c r="AS966" s="36" t="n"/>
      <c r="AT966" s="36" t="n"/>
      <c r="AU966" s="36" t="n"/>
      <c r="AV966" s="36" t="n"/>
      <c r="AW966" s="36" t="n"/>
      <c r="AX966" s="35" t="n"/>
    </row>
    <row r="967" ht="15" customHeight="1" s="452" thickBot="1">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c r="AA967" s="36" t="n"/>
      <c r="AB967" s="36" t="n"/>
      <c r="AC967" s="36" t="n"/>
      <c r="AD967" s="36" t="n"/>
      <c r="AE967" s="36" t="n"/>
      <c r="AF967" s="36" t="n"/>
      <c r="AG967" s="36" t="n"/>
      <c r="AH967" s="36" t="n"/>
      <c r="AI967" s="36" t="n"/>
      <c r="AJ967" s="36" t="n"/>
      <c r="AK967" s="36" t="n"/>
      <c r="AL967" s="36" t="n"/>
      <c r="AM967" s="36" t="n"/>
      <c r="AN967" s="36" t="n"/>
      <c r="AO967" s="36" t="n"/>
      <c r="AP967" s="36" t="n"/>
      <c r="AQ967" s="36" t="n"/>
      <c r="AR967" s="36" t="n"/>
      <c r="AS967" s="36" t="n"/>
      <c r="AT967" s="36" t="n"/>
      <c r="AU967" s="36" t="n"/>
      <c r="AV967" s="36" t="n"/>
      <c r="AW967" s="36" t="n"/>
      <c r="AX967" s="35" t="n"/>
    </row>
    <row r="968" ht="15" customHeight="1" s="452" thickBot="1">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c r="AA968" s="36" t="n"/>
      <c r="AB968" s="36" t="n"/>
      <c r="AC968" s="36" t="n"/>
      <c r="AD968" s="36" t="n"/>
      <c r="AE968" s="36" t="n"/>
      <c r="AF968" s="36" t="n"/>
      <c r="AG968" s="36" t="n"/>
      <c r="AH968" s="36" t="n"/>
      <c r="AI968" s="36" t="n"/>
      <c r="AJ968" s="36" t="n"/>
      <c r="AK968" s="36" t="n"/>
      <c r="AL968" s="36" t="n"/>
      <c r="AM968" s="36" t="n"/>
      <c r="AN968" s="36" t="n"/>
      <c r="AO968" s="36" t="n"/>
      <c r="AP968" s="36" t="n"/>
      <c r="AQ968" s="36" t="n"/>
      <c r="AR968" s="36" t="n"/>
      <c r="AS968" s="36" t="n"/>
      <c r="AT968" s="36" t="n"/>
      <c r="AU968" s="36" t="n"/>
      <c r="AV968" s="36" t="n"/>
      <c r="AW968" s="36" t="n"/>
      <c r="AX968" s="35" t="n"/>
    </row>
    <row r="969" ht="15" customHeight="1" s="452" thickBot="1">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c r="AA969" s="36" t="n"/>
      <c r="AB969" s="36" t="n"/>
      <c r="AC969" s="36" t="n"/>
      <c r="AD969" s="36" t="n"/>
      <c r="AE969" s="36" t="n"/>
      <c r="AF969" s="36" t="n"/>
      <c r="AG969" s="36" t="n"/>
      <c r="AH969" s="36" t="n"/>
      <c r="AI969" s="36" t="n"/>
      <c r="AJ969" s="36" t="n"/>
      <c r="AK969" s="36" t="n"/>
      <c r="AL969" s="36" t="n"/>
      <c r="AM969" s="36" t="n"/>
      <c r="AN969" s="36" t="n"/>
      <c r="AO969" s="36" t="n"/>
      <c r="AP969" s="36" t="n"/>
      <c r="AQ969" s="36" t="n"/>
      <c r="AR969" s="36" t="n"/>
      <c r="AS969" s="36" t="n"/>
      <c r="AT969" s="36" t="n"/>
      <c r="AU969" s="36" t="n"/>
      <c r="AV969" s="36" t="n"/>
      <c r="AW969" s="36" t="n"/>
      <c r="AX969" s="35" t="n"/>
    </row>
    <row r="970" ht="15" customHeight="1" s="452" thickBot="1">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c r="AA970" s="36" t="n"/>
      <c r="AB970" s="36" t="n"/>
      <c r="AC970" s="36" t="n"/>
      <c r="AD970" s="36" t="n"/>
      <c r="AE970" s="36" t="n"/>
      <c r="AF970" s="36" t="n"/>
      <c r="AG970" s="36" t="n"/>
      <c r="AH970" s="36" t="n"/>
      <c r="AI970" s="36" t="n"/>
      <c r="AJ970" s="36" t="n"/>
      <c r="AK970" s="36" t="n"/>
      <c r="AL970" s="36" t="n"/>
      <c r="AM970" s="36" t="n"/>
      <c r="AN970" s="36" t="n"/>
      <c r="AO970" s="36" t="n"/>
      <c r="AP970" s="36" t="n"/>
      <c r="AQ970" s="36" t="n"/>
      <c r="AR970" s="36" t="n"/>
      <c r="AS970" s="36" t="n"/>
      <c r="AT970" s="36" t="n"/>
      <c r="AU970" s="36" t="n"/>
      <c r="AV970" s="36" t="n"/>
      <c r="AW970" s="36" t="n"/>
      <c r="AX970" s="35" t="n"/>
    </row>
    <row r="971" ht="15" customHeight="1" s="452" thickBot="1">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c r="AA971" s="36" t="n"/>
      <c r="AB971" s="36" t="n"/>
      <c r="AC971" s="36" t="n"/>
      <c r="AD971" s="36" t="n"/>
      <c r="AE971" s="36" t="n"/>
      <c r="AF971" s="36" t="n"/>
      <c r="AG971" s="36" t="n"/>
      <c r="AH971" s="36" t="n"/>
      <c r="AI971" s="36" t="n"/>
      <c r="AJ971" s="36" t="n"/>
      <c r="AK971" s="36" t="n"/>
      <c r="AL971" s="36" t="n"/>
      <c r="AM971" s="36" t="n"/>
      <c r="AN971" s="36" t="n"/>
      <c r="AO971" s="36" t="n"/>
      <c r="AP971" s="36" t="n"/>
      <c r="AQ971" s="36" t="n"/>
      <c r="AR971" s="36" t="n"/>
      <c r="AS971" s="36" t="n"/>
      <c r="AT971" s="36" t="n"/>
      <c r="AU971" s="36" t="n"/>
      <c r="AV971" s="36" t="n"/>
      <c r="AW971" s="36" t="n"/>
      <c r="AX971" s="35" t="n"/>
    </row>
    <row r="972" ht="15" customHeight="1" s="452" thickBot="1">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c r="AA972" s="36" t="n"/>
      <c r="AB972" s="36" t="n"/>
      <c r="AC972" s="36" t="n"/>
      <c r="AD972" s="36" t="n"/>
      <c r="AE972" s="36" t="n"/>
      <c r="AF972" s="36" t="n"/>
      <c r="AG972" s="36" t="n"/>
      <c r="AH972" s="36" t="n"/>
      <c r="AI972" s="36" t="n"/>
      <c r="AJ972" s="36" t="n"/>
      <c r="AK972" s="36" t="n"/>
      <c r="AL972" s="36" t="n"/>
      <c r="AM972" s="36" t="n"/>
      <c r="AN972" s="36" t="n"/>
      <c r="AO972" s="36" t="n"/>
      <c r="AP972" s="36" t="n"/>
      <c r="AQ972" s="36" t="n"/>
      <c r="AR972" s="36" t="n"/>
      <c r="AS972" s="36" t="n"/>
      <c r="AT972" s="36" t="n"/>
      <c r="AU972" s="36" t="n"/>
      <c r="AV972" s="36" t="n"/>
      <c r="AW972" s="36" t="n"/>
      <c r="AX972" s="35" t="n"/>
    </row>
    <row r="973" ht="15" customHeight="1" s="452" thickBot="1">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c r="AA973" s="36" t="n"/>
      <c r="AB973" s="36" t="n"/>
      <c r="AC973" s="36" t="n"/>
      <c r="AD973" s="36" t="n"/>
      <c r="AE973" s="36" t="n"/>
      <c r="AF973" s="36" t="n"/>
      <c r="AG973" s="36" t="n"/>
      <c r="AH973" s="36" t="n"/>
      <c r="AI973" s="36" t="n"/>
      <c r="AJ973" s="36" t="n"/>
      <c r="AK973" s="36" t="n"/>
      <c r="AL973" s="36" t="n"/>
      <c r="AM973" s="36" t="n"/>
      <c r="AN973" s="36" t="n"/>
      <c r="AO973" s="36" t="n"/>
      <c r="AP973" s="36" t="n"/>
      <c r="AQ973" s="36" t="n"/>
      <c r="AR973" s="36" t="n"/>
      <c r="AS973" s="36" t="n"/>
      <c r="AT973" s="36" t="n"/>
      <c r="AU973" s="36" t="n"/>
      <c r="AV973" s="36" t="n"/>
      <c r="AW973" s="36" t="n"/>
      <c r="AX973" s="35" t="n"/>
    </row>
    <row r="974" ht="15" customHeight="1" s="452" thickBot="1">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c r="AA974" s="36" t="n"/>
      <c r="AB974" s="36" t="n"/>
      <c r="AC974" s="36" t="n"/>
      <c r="AD974" s="36" t="n"/>
      <c r="AE974" s="36" t="n"/>
      <c r="AF974" s="36" t="n"/>
      <c r="AG974" s="36" t="n"/>
      <c r="AH974" s="36" t="n"/>
      <c r="AI974" s="36" t="n"/>
      <c r="AJ974" s="36" t="n"/>
      <c r="AK974" s="36" t="n"/>
      <c r="AL974" s="36" t="n"/>
      <c r="AM974" s="36" t="n"/>
      <c r="AN974" s="36" t="n"/>
      <c r="AO974" s="36" t="n"/>
      <c r="AP974" s="36" t="n"/>
      <c r="AQ974" s="36" t="n"/>
      <c r="AR974" s="36" t="n"/>
      <c r="AS974" s="36" t="n"/>
      <c r="AT974" s="36" t="n"/>
      <c r="AU974" s="36" t="n"/>
      <c r="AV974" s="36" t="n"/>
      <c r="AW974" s="36" t="n"/>
      <c r="AX974" s="35" t="n"/>
    </row>
    <row r="975" ht="15" customHeight="1" s="452" thickBot="1">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c r="AA975" s="36" t="n"/>
      <c r="AB975" s="36" t="n"/>
      <c r="AC975" s="36" t="n"/>
      <c r="AD975" s="36" t="n"/>
      <c r="AE975" s="36" t="n"/>
      <c r="AF975" s="36" t="n"/>
      <c r="AG975" s="36" t="n"/>
      <c r="AH975" s="36" t="n"/>
      <c r="AI975" s="36" t="n"/>
      <c r="AJ975" s="36" t="n"/>
      <c r="AK975" s="36" t="n"/>
      <c r="AL975" s="36" t="n"/>
      <c r="AM975" s="36" t="n"/>
      <c r="AN975" s="36" t="n"/>
      <c r="AO975" s="36" t="n"/>
      <c r="AP975" s="36" t="n"/>
      <c r="AQ975" s="36" t="n"/>
      <c r="AR975" s="36" t="n"/>
      <c r="AS975" s="36" t="n"/>
      <c r="AT975" s="36" t="n"/>
      <c r="AU975" s="36" t="n"/>
      <c r="AV975" s="36" t="n"/>
      <c r="AW975" s="36" t="n"/>
      <c r="AX975" s="35" t="n"/>
    </row>
    <row r="976" ht="15" customHeight="1" s="452" thickBot="1">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c r="AA976" s="36" t="n"/>
      <c r="AB976" s="36" t="n"/>
      <c r="AC976" s="36" t="n"/>
      <c r="AD976" s="36" t="n"/>
      <c r="AE976" s="36" t="n"/>
      <c r="AF976" s="36" t="n"/>
      <c r="AG976" s="36" t="n"/>
      <c r="AH976" s="36" t="n"/>
      <c r="AI976" s="36" t="n"/>
      <c r="AJ976" s="36" t="n"/>
      <c r="AK976" s="36" t="n"/>
      <c r="AL976" s="36" t="n"/>
      <c r="AM976" s="36" t="n"/>
      <c r="AN976" s="36" t="n"/>
      <c r="AO976" s="36" t="n"/>
      <c r="AP976" s="36" t="n"/>
      <c r="AQ976" s="36" t="n"/>
      <c r="AR976" s="36" t="n"/>
      <c r="AS976" s="36" t="n"/>
      <c r="AT976" s="36" t="n"/>
      <c r="AU976" s="36" t="n"/>
      <c r="AV976" s="36" t="n"/>
      <c r="AW976" s="36" t="n"/>
      <c r="AX976" s="35" t="n"/>
    </row>
    <row r="977" ht="15" customHeight="1" s="452" thickBot="1">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c r="AA977" s="36" t="n"/>
      <c r="AB977" s="36" t="n"/>
      <c r="AC977" s="36" t="n"/>
      <c r="AD977" s="36" t="n"/>
      <c r="AE977" s="36" t="n"/>
      <c r="AF977" s="36" t="n"/>
      <c r="AG977" s="36" t="n"/>
      <c r="AH977" s="36" t="n"/>
      <c r="AI977" s="36" t="n"/>
      <c r="AJ977" s="36" t="n"/>
      <c r="AK977" s="36" t="n"/>
      <c r="AL977" s="36" t="n"/>
      <c r="AM977" s="36" t="n"/>
      <c r="AN977" s="36" t="n"/>
      <c r="AO977" s="36" t="n"/>
      <c r="AP977" s="36" t="n"/>
      <c r="AQ977" s="36" t="n"/>
      <c r="AR977" s="36" t="n"/>
      <c r="AS977" s="36" t="n"/>
      <c r="AT977" s="36" t="n"/>
      <c r="AU977" s="36" t="n"/>
      <c r="AV977" s="36" t="n"/>
      <c r="AW977" s="36" t="n"/>
      <c r="AX977" s="35" t="n"/>
    </row>
    <row r="978" ht="15" customHeight="1" s="452" thickBot="1">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c r="AA978" s="36" t="n"/>
      <c r="AB978" s="36" t="n"/>
      <c r="AC978" s="36" t="n"/>
      <c r="AD978" s="36" t="n"/>
      <c r="AE978" s="36" t="n"/>
      <c r="AF978" s="36" t="n"/>
      <c r="AG978" s="36" t="n"/>
      <c r="AH978" s="36" t="n"/>
      <c r="AI978" s="36" t="n"/>
      <c r="AJ978" s="36" t="n"/>
      <c r="AK978" s="36" t="n"/>
      <c r="AL978" s="36" t="n"/>
      <c r="AM978" s="36" t="n"/>
      <c r="AN978" s="36" t="n"/>
      <c r="AO978" s="36" t="n"/>
      <c r="AP978" s="36" t="n"/>
      <c r="AQ978" s="36" t="n"/>
      <c r="AR978" s="36" t="n"/>
      <c r="AS978" s="36" t="n"/>
      <c r="AT978" s="36" t="n"/>
      <c r="AU978" s="36" t="n"/>
      <c r="AV978" s="36" t="n"/>
      <c r="AW978" s="36" t="n"/>
      <c r="AX978" s="35" t="n"/>
    </row>
    <row r="979" ht="15" customHeight="1" s="452" thickBot="1">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c r="AA979" s="36" t="n"/>
      <c r="AB979" s="36" t="n"/>
      <c r="AC979" s="36" t="n"/>
      <c r="AD979" s="36" t="n"/>
      <c r="AE979" s="36" t="n"/>
      <c r="AF979" s="36" t="n"/>
      <c r="AG979" s="36" t="n"/>
      <c r="AH979" s="36" t="n"/>
      <c r="AI979" s="36" t="n"/>
      <c r="AJ979" s="36" t="n"/>
      <c r="AK979" s="36" t="n"/>
      <c r="AL979" s="36" t="n"/>
      <c r="AM979" s="36" t="n"/>
      <c r="AN979" s="36" t="n"/>
      <c r="AO979" s="36" t="n"/>
      <c r="AP979" s="36" t="n"/>
      <c r="AQ979" s="36" t="n"/>
      <c r="AR979" s="36" t="n"/>
      <c r="AS979" s="36" t="n"/>
      <c r="AT979" s="36" t="n"/>
      <c r="AU979" s="36" t="n"/>
      <c r="AV979" s="36" t="n"/>
      <c r="AW979" s="36" t="n"/>
      <c r="AX979" s="35" t="n"/>
    </row>
    <row r="980" ht="15" customHeight="1" s="452" thickBot="1">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c r="AA980" s="36" t="n"/>
      <c r="AB980" s="36" t="n"/>
      <c r="AC980" s="36" t="n"/>
      <c r="AD980" s="36" t="n"/>
      <c r="AE980" s="36" t="n"/>
      <c r="AF980" s="36" t="n"/>
      <c r="AG980" s="36" t="n"/>
      <c r="AH980" s="36" t="n"/>
      <c r="AI980" s="36" t="n"/>
      <c r="AJ980" s="36" t="n"/>
      <c r="AK980" s="36" t="n"/>
      <c r="AL980" s="36" t="n"/>
      <c r="AM980" s="36" t="n"/>
      <c r="AN980" s="36" t="n"/>
      <c r="AO980" s="36" t="n"/>
      <c r="AP980" s="36" t="n"/>
      <c r="AQ980" s="36" t="n"/>
      <c r="AR980" s="36" t="n"/>
      <c r="AS980" s="36" t="n"/>
      <c r="AT980" s="36" t="n"/>
      <c r="AU980" s="36" t="n"/>
      <c r="AV980" s="36" t="n"/>
      <c r="AW980" s="36" t="n"/>
      <c r="AX980" s="35" t="n"/>
    </row>
    <row r="981" ht="15" customHeight="1" s="452" thickBot="1">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c r="AA981" s="36" t="n"/>
      <c r="AB981" s="36" t="n"/>
      <c r="AC981" s="36" t="n"/>
      <c r="AD981" s="36" t="n"/>
      <c r="AE981" s="36" t="n"/>
      <c r="AF981" s="36" t="n"/>
      <c r="AG981" s="36" t="n"/>
      <c r="AH981" s="36" t="n"/>
      <c r="AI981" s="36" t="n"/>
      <c r="AJ981" s="36" t="n"/>
      <c r="AK981" s="36" t="n"/>
      <c r="AL981" s="36" t="n"/>
      <c r="AM981" s="36" t="n"/>
      <c r="AN981" s="36" t="n"/>
      <c r="AO981" s="36" t="n"/>
      <c r="AP981" s="36" t="n"/>
      <c r="AQ981" s="36" t="n"/>
      <c r="AR981" s="36" t="n"/>
      <c r="AS981" s="36" t="n"/>
      <c r="AT981" s="36" t="n"/>
      <c r="AU981" s="36" t="n"/>
      <c r="AV981" s="36" t="n"/>
      <c r="AW981" s="36" t="n"/>
      <c r="AX981" s="35" t="n"/>
    </row>
    <row r="982" ht="15" customHeight="1" s="452" thickBot="1">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c r="AA982" s="36" t="n"/>
      <c r="AB982" s="36" t="n"/>
      <c r="AC982" s="36" t="n"/>
      <c r="AD982" s="36" t="n"/>
      <c r="AE982" s="36" t="n"/>
      <c r="AF982" s="36" t="n"/>
      <c r="AG982" s="36" t="n"/>
      <c r="AH982" s="36" t="n"/>
      <c r="AI982" s="36" t="n"/>
      <c r="AJ982" s="36" t="n"/>
      <c r="AK982" s="36" t="n"/>
      <c r="AL982" s="36" t="n"/>
      <c r="AM982" s="36" t="n"/>
      <c r="AN982" s="36" t="n"/>
      <c r="AO982" s="36" t="n"/>
      <c r="AP982" s="36" t="n"/>
      <c r="AQ982" s="36" t="n"/>
      <c r="AR982" s="36" t="n"/>
      <c r="AS982" s="36" t="n"/>
      <c r="AT982" s="36" t="n"/>
      <c r="AU982" s="36" t="n"/>
      <c r="AV982" s="36" t="n"/>
      <c r="AW982" s="36" t="n"/>
      <c r="AX982" s="35" t="n"/>
    </row>
    <row r="983" ht="15" customHeight="1" s="452" thickBot="1">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c r="AA983" s="36" t="n"/>
      <c r="AB983" s="36" t="n"/>
      <c r="AC983" s="36" t="n"/>
      <c r="AD983" s="36" t="n"/>
      <c r="AE983" s="36" t="n"/>
      <c r="AF983" s="36" t="n"/>
      <c r="AG983" s="36" t="n"/>
      <c r="AH983" s="36" t="n"/>
      <c r="AI983" s="36" t="n"/>
      <c r="AJ983" s="36" t="n"/>
      <c r="AK983" s="36" t="n"/>
      <c r="AL983" s="36" t="n"/>
      <c r="AM983" s="36" t="n"/>
      <c r="AN983" s="36" t="n"/>
      <c r="AO983" s="36" t="n"/>
      <c r="AP983" s="36" t="n"/>
      <c r="AQ983" s="36" t="n"/>
      <c r="AR983" s="36" t="n"/>
      <c r="AS983" s="36" t="n"/>
      <c r="AT983" s="36" t="n"/>
      <c r="AU983" s="36" t="n"/>
      <c r="AV983" s="36" t="n"/>
      <c r="AW983" s="36" t="n"/>
      <c r="AX983" s="35" t="n"/>
    </row>
    <row r="984" ht="15" customHeight="1" s="452" thickBot="1">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c r="AA984" s="36" t="n"/>
      <c r="AB984" s="36" t="n"/>
      <c r="AC984" s="36" t="n"/>
      <c r="AD984" s="36" t="n"/>
      <c r="AE984" s="36" t="n"/>
      <c r="AF984" s="36" t="n"/>
      <c r="AG984" s="36" t="n"/>
      <c r="AH984" s="36" t="n"/>
      <c r="AI984" s="36" t="n"/>
      <c r="AJ984" s="36" t="n"/>
      <c r="AK984" s="36" t="n"/>
      <c r="AL984" s="36" t="n"/>
      <c r="AM984" s="36" t="n"/>
      <c r="AN984" s="36" t="n"/>
      <c r="AO984" s="36" t="n"/>
      <c r="AP984" s="36" t="n"/>
      <c r="AQ984" s="36" t="n"/>
      <c r="AR984" s="36" t="n"/>
      <c r="AS984" s="36" t="n"/>
      <c r="AT984" s="36" t="n"/>
      <c r="AU984" s="36" t="n"/>
      <c r="AV984" s="36" t="n"/>
      <c r="AW984" s="36" t="n"/>
      <c r="AX984" s="35" t="n"/>
    </row>
    <row r="985" ht="15" customHeight="1" s="452" thickBot="1">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c r="AA985" s="36" t="n"/>
      <c r="AB985" s="36" t="n"/>
      <c r="AC985" s="36" t="n"/>
      <c r="AD985" s="36" t="n"/>
      <c r="AE985" s="36" t="n"/>
      <c r="AF985" s="36" t="n"/>
      <c r="AG985" s="36" t="n"/>
      <c r="AH985" s="36" t="n"/>
      <c r="AI985" s="36" t="n"/>
      <c r="AJ985" s="36" t="n"/>
      <c r="AK985" s="36" t="n"/>
      <c r="AL985" s="36" t="n"/>
      <c r="AM985" s="36" t="n"/>
      <c r="AN985" s="36" t="n"/>
      <c r="AO985" s="36" t="n"/>
      <c r="AP985" s="36" t="n"/>
      <c r="AQ985" s="36" t="n"/>
      <c r="AR985" s="36" t="n"/>
      <c r="AS985" s="36" t="n"/>
      <c r="AT985" s="36" t="n"/>
      <c r="AU985" s="36" t="n"/>
      <c r="AV985" s="36" t="n"/>
      <c r="AW985" s="36" t="n"/>
      <c r="AX985" s="35" t="n"/>
    </row>
    <row r="986" ht="15" customHeight="1" s="452" thickBot="1">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c r="AA986" s="36" t="n"/>
      <c r="AB986" s="36" t="n"/>
      <c r="AC986" s="36" t="n"/>
      <c r="AD986" s="36" t="n"/>
      <c r="AE986" s="36" t="n"/>
      <c r="AF986" s="36" t="n"/>
      <c r="AG986" s="36" t="n"/>
      <c r="AH986" s="36" t="n"/>
      <c r="AI986" s="36" t="n"/>
      <c r="AJ986" s="36" t="n"/>
      <c r="AK986" s="36" t="n"/>
      <c r="AL986" s="36" t="n"/>
      <c r="AM986" s="36" t="n"/>
      <c r="AN986" s="36" t="n"/>
      <c r="AO986" s="36" t="n"/>
      <c r="AP986" s="36" t="n"/>
      <c r="AQ986" s="36" t="n"/>
      <c r="AR986" s="36" t="n"/>
      <c r="AS986" s="36" t="n"/>
      <c r="AT986" s="36" t="n"/>
      <c r="AU986" s="36" t="n"/>
      <c r="AV986" s="36" t="n"/>
      <c r="AW986" s="36" t="n"/>
      <c r="AX986" s="35" t="n"/>
    </row>
    <row r="987" ht="15" customHeight="1" s="452" thickBot="1">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c r="AA987" s="36" t="n"/>
      <c r="AB987" s="36" t="n"/>
      <c r="AC987" s="36" t="n"/>
      <c r="AD987" s="36" t="n"/>
      <c r="AE987" s="36" t="n"/>
      <c r="AF987" s="36" t="n"/>
      <c r="AG987" s="36" t="n"/>
      <c r="AH987" s="36" t="n"/>
      <c r="AI987" s="36" t="n"/>
      <c r="AJ987" s="36" t="n"/>
      <c r="AK987" s="36" t="n"/>
      <c r="AL987" s="36" t="n"/>
      <c r="AM987" s="36" t="n"/>
      <c r="AN987" s="36" t="n"/>
      <c r="AO987" s="36" t="n"/>
      <c r="AP987" s="36" t="n"/>
      <c r="AQ987" s="36" t="n"/>
      <c r="AR987" s="36" t="n"/>
      <c r="AS987" s="36" t="n"/>
      <c r="AT987" s="36" t="n"/>
      <c r="AU987" s="36" t="n"/>
      <c r="AV987" s="36" t="n"/>
      <c r="AW987" s="36" t="n"/>
      <c r="AX987" s="35" t="n"/>
    </row>
    <row r="988" ht="15" customHeight="1" s="452" thickBot="1">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c r="AA988" s="36" t="n"/>
      <c r="AB988" s="36" t="n"/>
      <c r="AC988" s="36" t="n"/>
      <c r="AD988" s="36" t="n"/>
      <c r="AE988" s="36" t="n"/>
      <c r="AF988" s="36" t="n"/>
      <c r="AG988" s="36" t="n"/>
      <c r="AH988" s="36" t="n"/>
      <c r="AI988" s="36" t="n"/>
      <c r="AJ988" s="36" t="n"/>
      <c r="AK988" s="36" t="n"/>
      <c r="AL988" s="36" t="n"/>
      <c r="AM988" s="36" t="n"/>
      <c r="AN988" s="36" t="n"/>
      <c r="AO988" s="36" t="n"/>
      <c r="AP988" s="36" t="n"/>
      <c r="AQ988" s="36" t="n"/>
      <c r="AR988" s="36" t="n"/>
      <c r="AS988" s="36" t="n"/>
      <c r="AT988" s="36" t="n"/>
      <c r="AU988" s="36" t="n"/>
      <c r="AV988" s="36" t="n"/>
      <c r="AW988" s="36" t="n"/>
      <c r="AX988" s="35" t="n"/>
    </row>
    <row r="989" ht="15" customHeight="1" s="452" thickBot="1">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c r="AA989" s="36" t="n"/>
      <c r="AB989" s="36" t="n"/>
      <c r="AC989" s="36" t="n"/>
      <c r="AD989" s="36" t="n"/>
      <c r="AE989" s="36" t="n"/>
      <c r="AF989" s="36" t="n"/>
      <c r="AG989" s="36" t="n"/>
      <c r="AH989" s="36" t="n"/>
      <c r="AI989" s="36" t="n"/>
      <c r="AJ989" s="36" t="n"/>
      <c r="AK989" s="36" t="n"/>
      <c r="AL989" s="36" t="n"/>
      <c r="AM989" s="36" t="n"/>
      <c r="AN989" s="36" t="n"/>
      <c r="AO989" s="36" t="n"/>
      <c r="AP989" s="36" t="n"/>
      <c r="AQ989" s="36" t="n"/>
      <c r="AR989" s="36" t="n"/>
      <c r="AS989" s="36" t="n"/>
      <c r="AT989" s="36" t="n"/>
      <c r="AU989" s="36" t="n"/>
      <c r="AV989" s="36" t="n"/>
      <c r="AW989" s="36" t="n"/>
      <c r="AX989" s="35" t="n"/>
    </row>
    <row r="990" ht="15" customHeight="1" s="452" thickBot="1">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c r="AA990" s="36" t="n"/>
      <c r="AB990" s="36" t="n"/>
      <c r="AC990" s="36" t="n"/>
      <c r="AD990" s="36" t="n"/>
      <c r="AE990" s="36" t="n"/>
      <c r="AF990" s="36" t="n"/>
      <c r="AG990" s="36" t="n"/>
      <c r="AH990" s="36" t="n"/>
      <c r="AI990" s="36" t="n"/>
      <c r="AJ990" s="36" t="n"/>
      <c r="AK990" s="36" t="n"/>
      <c r="AL990" s="36" t="n"/>
      <c r="AM990" s="36" t="n"/>
      <c r="AN990" s="36" t="n"/>
      <c r="AO990" s="36" t="n"/>
      <c r="AP990" s="36" t="n"/>
      <c r="AQ990" s="36" t="n"/>
      <c r="AR990" s="36" t="n"/>
      <c r="AS990" s="36" t="n"/>
      <c r="AT990" s="36" t="n"/>
      <c r="AU990" s="36" t="n"/>
      <c r="AV990" s="36" t="n"/>
      <c r="AW990" s="36" t="n"/>
      <c r="AX990" s="35" t="n"/>
    </row>
    <row r="991" ht="15" customHeight="1" s="452" thickBot="1">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c r="AA991" s="36" t="n"/>
      <c r="AB991" s="36" t="n"/>
      <c r="AC991" s="36" t="n"/>
      <c r="AD991" s="36" t="n"/>
      <c r="AE991" s="36" t="n"/>
      <c r="AF991" s="36" t="n"/>
      <c r="AG991" s="36" t="n"/>
      <c r="AH991" s="36" t="n"/>
      <c r="AI991" s="36" t="n"/>
      <c r="AJ991" s="36" t="n"/>
      <c r="AK991" s="36" t="n"/>
      <c r="AL991" s="36" t="n"/>
      <c r="AM991" s="36" t="n"/>
      <c r="AN991" s="36" t="n"/>
      <c r="AO991" s="36" t="n"/>
      <c r="AP991" s="36" t="n"/>
      <c r="AQ991" s="36" t="n"/>
      <c r="AR991" s="36" t="n"/>
      <c r="AS991" s="36" t="n"/>
      <c r="AT991" s="36" t="n"/>
      <c r="AU991" s="36" t="n"/>
      <c r="AV991" s="36" t="n"/>
      <c r="AW991" s="36" t="n"/>
      <c r="AX991" s="35" t="n"/>
    </row>
    <row r="992" ht="15" customHeight="1" s="452" thickBot="1">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c r="AA992" s="36" t="n"/>
      <c r="AB992" s="36" t="n"/>
      <c r="AC992" s="36" t="n"/>
      <c r="AD992" s="36" t="n"/>
      <c r="AE992" s="36" t="n"/>
      <c r="AF992" s="36" t="n"/>
      <c r="AG992" s="36" t="n"/>
      <c r="AH992" s="36" t="n"/>
      <c r="AI992" s="36" t="n"/>
      <c r="AJ992" s="36" t="n"/>
      <c r="AK992" s="36" t="n"/>
      <c r="AL992" s="36" t="n"/>
      <c r="AM992" s="36" t="n"/>
      <c r="AN992" s="36" t="n"/>
      <c r="AO992" s="36" t="n"/>
      <c r="AP992" s="36" t="n"/>
      <c r="AQ992" s="36" t="n"/>
      <c r="AR992" s="36" t="n"/>
      <c r="AS992" s="36" t="n"/>
      <c r="AT992" s="36" t="n"/>
      <c r="AU992" s="36" t="n"/>
      <c r="AV992" s="36" t="n"/>
      <c r="AW992" s="36" t="n"/>
      <c r="AX992" s="35" t="n"/>
    </row>
    <row r="993" ht="15" customHeight="1" s="452" thickBot="1">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c r="AA993" s="36" t="n"/>
      <c r="AB993" s="36" t="n"/>
      <c r="AC993" s="36" t="n"/>
      <c r="AD993" s="36" t="n"/>
      <c r="AE993" s="36" t="n"/>
      <c r="AF993" s="36" t="n"/>
      <c r="AG993" s="36" t="n"/>
      <c r="AH993" s="36" t="n"/>
      <c r="AI993" s="36" t="n"/>
      <c r="AJ993" s="36" t="n"/>
      <c r="AK993" s="36" t="n"/>
      <c r="AL993" s="36" t="n"/>
      <c r="AM993" s="36" t="n"/>
      <c r="AN993" s="36" t="n"/>
      <c r="AO993" s="36" t="n"/>
      <c r="AP993" s="36" t="n"/>
      <c r="AQ993" s="36" t="n"/>
      <c r="AR993" s="36" t="n"/>
      <c r="AS993" s="36" t="n"/>
      <c r="AT993" s="36" t="n"/>
      <c r="AU993" s="36" t="n"/>
      <c r="AV993" s="36" t="n"/>
      <c r="AW993" s="36" t="n"/>
      <c r="AX993" s="35" t="n"/>
    </row>
    <row r="994" ht="15" customHeight="1" s="452" thickBot="1">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c r="AA994" s="36" t="n"/>
      <c r="AB994" s="36" t="n"/>
      <c r="AC994" s="36" t="n"/>
      <c r="AD994" s="36" t="n"/>
      <c r="AE994" s="36" t="n"/>
      <c r="AF994" s="36" t="n"/>
      <c r="AG994" s="36" t="n"/>
      <c r="AH994" s="36" t="n"/>
      <c r="AI994" s="36" t="n"/>
      <c r="AJ994" s="36" t="n"/>
      <c r="AK994" s="36" t="n"/>
      <c r="AL994" s="36" t="n"/>
      <c r="AM994" s="36" t="n"/>
      <c r="AN994" s="36" t="n"/>
      <c r="AO994" s="36" t="n"/>
      <c r="AP994" s="36" t="n"/>
      <c r="AQ994" s="36" t="n"/>
      <c r="AR994" s="36" t="n"/>
      <c r="AS994" s="36" t="n"/>
      <c r="AT994" s="36" t="n"/>
      <c r="AU994" s="36" t="n"/>
      <c r="AV994" s="36" t="n"/>
      <c r="AW994" s="36" t="n"/>
      <c r="AX994" s="35" t="n"/>
    </row>
    <row r="995" ht="15" customHeight="1" s="452" thickBot="1">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c r="AA995" s="36" t="n"/>
      <c r="AB995" s="36" t="n"/>
      <c r="AC995" s="36" t="n"/>
      <c r="AD995" s="36" t="n"/>
      <c r="AE995" s="36" t="n"/>
      <c r="AF995" s="36" t="n"/>
      <c r="AG995" s="36" t="n"/>
      <c r="AH995" s="36" t="n"/>
      <c r="AI995" s="36" t="n"/>
      <c r="AJ995" s="36" t="n"/>
      <c r="AK995" s="36" t="n"/>
      <c r="AL995" s="36" t="n"/>
      <c r="AM995" s="36" t="n"/>
      <c r="AN995" s="36" t="n"/>
      <c r="AO995" s="36" t="n"/>
      <c r="AP995" s="36" t="n"/>
      <c r="AQ995" s="36" t="n"/>
      <c r="AR995" s="36" t="n"/>
      <c r="AS995" s="36" t="n"/>
      <c r="AT995" s="36" t="n"/>
      <c r="AU995" s="36" t="n"/>
      <c r="AV995" s="36" t="n"/>
      <c r="AW995" s="36" t="n"/>
      <c r="AX995" s="35" t="n"/>
    </row>
    <row r="996" ht="15" customHeight="1" s="452" thickBot="1">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c r="AA996" s="36" t="n"/>
      <c r="AB996" s="36" t="n"/>
      <c r="AC996" s="36" t="n"/>
      <c r="AD996" s="36" t="n"/>
      <c r="AE996" s="36" t="n"/>
      <c r="AF996" s="36" t="n"/>
      <c r="AG996" s="36" t="n"/>
      <c r="AH996" s="36" t="n"/>
      <c r="AI996" s="36" t="n"/>
      <c r="AJ996" s="36" t="n"/>
      <c r="AK996" s="36" t="n"/>
      <c r="AL996" s="36" t="n"/>
      <c r="AM996" s="36" t="n"/>
      <c r="AN996" s="36" t="n"/>
      <c r="AO996" s="36" t="n"/>
      <c r="AP996" s="36" t="n"/>
      <c r="AQ996" s="36" t="n"/>
      <c r="AR996" s="36" t="n"/>
      <c r="AS996" s="36" t="n"/>
      <c r="AT996" s="36" t="n"/>
      <c r="AU996" s="36" t="n"/>
      <c r="AV996" s="36" t="n"/>
      <c r="AW996" s="36" t="n"/>
      <c r="AX996" s="35" t="n"/>
    </row>
    <row r="997" ht="15" customHeight="1" s="452" thickBot="1">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c r="AA997" s="36" t="n"/>
      <c r="AB997" s="36" t="n"/>
      <c r="AC997" s="36" t="n"/>
      <c r="AD997" s="36" t="n"/>
      <c r="AE997" s="36" t="n"/>
      <c r="AF997" s="36" t="n"/>
      <c r="AG997" s="36" t="n"/>
      <c r="AH997" s="36" t="n"/>
      <c r="AI997" s="36" t="n"/>
      <c r="AJ997" s="36" t="n"/>
      <c r="AK997" s="36" t="n"/>
      <c r="AL997" s="36" t="n"/>
      <c r="AM997" s="36" t="n"/>
      <c r="AN997" s="36" t="n"/>
      <c r="AO997" s="36" t="n"/>
      <c r="AP997" s="36" t="n"/>
      <c r="AQ997" s="36" t="n"/>
      <c r="AR997" s="36" t="n"/>
      <c r="AS997" s="36" t="n"/>
      <c r="AT997" s="36" t="n"/>
      <c r="AU997" s="36" t="n"/>
      <c r="AV997" s="36" t="n"/>
      <c r="AW997" s="36" t="n"/>
      <c r="AX997" s="35" t="n"/>
    </row>
    <row r="998" ht="15" customHeight="1" s="452" thickBot="1">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c r="AA998" s="36" t="n"/>
      <c r="AB998" s="36" t="n"/>
      <c r="AC998" s="36" t="n"/>
      <c r="AD998" s="36" t="n"/>
      <c r="AE998" s="36" t="n"/>
      <c r="AF998" s="36" t="n"/>
      <c r="AG998" s="36" t="n"/>
      <c r="AH998" s="36" t="n"/>
      <c r="AI998" s="36" t="n"/>
      <c r="AJ998" s="36" t="n"/>
      <c r="AK998" s="36" t="n"/>
      <c r="AL998" s="36" t="n"/>
      <c r="AM998" s="36" t="n"/>
      <c r="AN998" s="36" t="n"/>
      <c r="AO998" s="36" t="n"/>
      <c r="AP998" s="36" t="n"/>
      <c r="AQ998" s="36" t="n"/>
      <c r="AR998" s="36" t="n"/>
      <c r="AS998" s="36" t="n"/>
      <c r="AT998" s="36" t="n"/>
      <c r="AU998" s="36" t="n"/>
      <c r="AV998" s="36" t="n"/>
      <c r="AW998" s="36" t="n"/>
      <c r="AX998" s="35" t="n"/>
    </row>
    <row r="999" ht="15" customHeight="1" s="452" thickBot="1">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c r="AA999" s="36" t="n"/>
      <c r="AB999" s="36" t="n"/>
      <c r="AC999" s="36" t="n"/>
      <c r="AD999" s="36" t="n"/>
      <c r="AE999" s="36" t="n"/>
      <c r="AF999" s="36" t="n"/>
      <c r="AG999" s="36" t="n"/>
      <c r="AH999" s="36" t="n"/>
      <c r="AI999" s="36" t="n"/>
      <c r="AJ999" s="36" t="n"/>
      <c r="AK999" s="36" t="n"/>
      <c r="AL999" s="36" t="n"/>
      <c r="AM999" s="36" t="n"/>
      <c r="AN999" s="36" t="n"/>
      <c r="AO999" s="36" t="n"/>
      <c r="AP999" s="36" t="n"/>
      <c r="AQ999" s="36" t="n"/>
      <c r="AR999" s="36" t="n"/>
      <c r="AS999" s="36" t="n"/>
      <c r="AT999" s="36" t="n"/>
      <c r="AU999" s="36" t="n"/>
      <c r="AV999" s="36" t="n"/>
      <c r="AW999" s="36" t="n"/>
      <c r="AX999" s="35" t="n"/>
    </row>
    <row r="1000" ht="15" customHeight="1" s="452" thickBot="1">
      <c r="D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c r="AA1000" s="36" t="n"/>
      <c r="AB1000" s="36" t="n"/>
      <c r="AC1000" s="36" t="n"/>
      <c r="AD1000" s="36" t="n"/>
      <c r="AE1000" s="36" t="n"/>
      <c r="AF1000" s="36" t="n"/>
      <c r="AG1000" s="36" t="n"/>
      <c r="AH1000" s="36" t="n"/>
      <c r="AI1000" s="36" t="n"/>
      <c r="AJ1000" s="36" t="n"/>
      <c r="AK1000" s="36" t="n"/>
      <c r="AL1000" s="36" t="n"/>
      <c r="AM1000" s="36" t="n"/>
      <c r="AN1000" s="36" t="n"/>
      <c r="AO1000" s="36" t="n"/>
      <c r="AP1000" s="36" t="n"/>
      <c r="AQ1000" s="36" t="n"/>
      <c r="AR1000" s="36" t="n"/>
      <c r="AS1000" s="36" t="n"/>
      <c r="AT1000" s="36" t="n"/>
      <c r="AU1000" s="36" t="n"/>
      <c r="AV1000" s="36" t="n"/>
      <c r="AW1000" s="36" t="n"/>
      <c r="AX1000" s="35" t="n"/>
    </row>
  </sheetData>
  <pageMargins left="0.7" right="0.7" top="0.75" bottom="0.75" header="0.3" footer="0.3"/>
  <pageSetup orientation="portrait"/>
  <headerFooter>
    <oddHeader/>
    <oddFooter>&amp;C&amp;"Calibri"&amp;10 &amp;K000000_x000d_# Mondelez International Internal_x000d_&amp;1#&amp;"Aptos"&amp;10 &amp;K000000 Mondelez International Internal</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I6088"/>
  <sheetViews>
    <sheetView showGridLines="0" topLeftCell="B1" workbookViewId="0">
      <selection activeCell="C12" sqref="C12"/>
    </sheetView>
  </sheetViews>
  <sheetFormatPr baseColWidth="8" defaultRowHeight="14.5"/>
  <cols>
    <col width="33.1796875" bestFit="1" customWidth="1" style="452" min="1" max="1"/>
    <col width="21.26953125" bestFit="1" customWidth="1" style="452" min="2" max="2"/>
    <col width="23.6328125" bestFit="1" customWidth="1" style="452" min="3" max="3"/>
    <col width="16.08984375" bestFit="1" customWidth="1" style="452" min="4" max="4"/>
    <col width="11.81640625" bestFit="1" customWidth="1" style="452" min="5" max="5"/>
    <col width="7.81640625" bestFit="1" customWidth="1" style="452" min="6" max="6"/>
    <col width="11.81640625" bestFit="1" customWidth="1" style="452" min="7" max="7"/>
    <col width="27.90625" bestFit="1" customWidth="1" style="452" min="8" max="8"/>
    <col width="12.453125" bestFit="1" customWidth="1" style="452" min="9" max="9"/>
  </cols>
  <sheetData>
    <row r="1">
      <c r="A1" t="inlineStr">
        <is>
          <t>Source.Name</t>
        </is>
      </c>
      <c r="B1" t="inlineStr">
        <is>
          <t>Line</t>
        </is>
      </c>
      <c r="C1" t="inlineStr">
        <is>
          <t>Date Calendar DateTime</t>
        </is>
      </c>
      <c r="D1" t="inlineStr">
        <is>
          <t>Machine Name</t>
        </is>
      </c>
      <c r="E1" t="inlineStr">
        <is>
          <t>Uptime</t>
        </is>
      </c>
      <c r="F1" t="inlineStr">
        <is>
          <t>Stops</t>
        </is>
      </c>
      <c r="G1" t="inlineStr">
        <is>
          <t>Line MTBF</t>
        </is>
      </c>
      <c r="H1" t="inlineStr">
        <is>
          <t>MDLZ Minor Stoppages (Mins)</t>
        </is>
      </c>
      <c r="I1" t="inlineStr">
        <is>
          <t>MDLZ GE %</t>
        </is>
      </c>
    </row>
    <row r="2">
      <c r="A2" t="inlineStr">
        <is>
          <t>Daily_Efficiency_MTBF_2026_09_18.xlsx</t>
        </is>
      </c>
      <c r="B2" t="inlineStr">
        <is>
          <t>Co-Extrusion Line</t>
        </is>
      </c>
      <c r="C2" s="82" t="n">
        <v>46284</v>
      </c>
      <c r="D2" t="inlineStr">
        <is>
          <t>Coex-AW3</t>
        </is>
      </c>
      <c r="E2" t="n">
        <v>648.257424038334</v>
      </c>
      <c r="F2" t="n">
        <v>146</v>
      </c>
      <c r="G2" t="n">
        <v>4.44011934272831</v>
      </c>
      <c r="H2" t="n">
        <v>73.15085000000001</v>
      </c>
      <c r="I2" t="n">
        <v>18.1838779399735</v>
      </c>
    </row>
    <row r="3">
      <c r="A3" t="inlineStr">
        <is>
          <t>Daily_Efficiency_MTBF_2026_09_18.xlsx</t>
        </is>
      </c>
      <c r="B3" t="inlineStr">
        <is>
          <t>Co-Extrusion Line</t>
        </is>
      </c>
      <c r="C3" s="82" t="n">
        <v>46284</v>
      </c>
      <c r="D3" t="inlineStr">
        <is>
          <t>Coex-AW1</t>
        </is>
      </c>
      <c r="E3" t="n">
        <v>692.918782555</v>
      </c>
      <c r="F3" t="n">
        <v>10</v>
      </c>
      <c r="G3" t="n">
        <v>69.2918782555</v>
      </c>
      <c r="H3" t="n">
        <v>4.00643333333333</v>
      </c>
      <c r="I3" t="n">
        <v>59.6348059339831</v>
      </c>
    </row>
    <row r="4">
      <c r="A4" t="inlineStr">
        <is>
          <t>Daily_Efficiency_MTBF_2026_09_18.xlsx</t>
        </is>
      </c>
      <c r="B4" t="inlineStr">
        <is>
          <t>Co-Extrusion Line</t>
        </is>
      </c>
      <c r="C4" s="82" t="n">
        <v>46284</v>
      </c>
      <c r="D4" t="inlineStr">
        <is>
          <t>Coex-AW2</t>
        </is>
      </c>
      <c r="E4" t="n">
        <v>695.132066666667</v>
      </c>
      <c r="F4" t="n">
        <v>3</v>
      </c>
      <c r="G4" t="n">
        <v>231.710688888889</v>
      </c>
      <c r="H4" t="n">
        <v>2.66683333333333</v>
      </c>
      <c r="I4" t="n">
        <v>15.864169462004</v>
      </c>
    </row>
    <row r="5">
      <c r="A5" t="inlineStr">
        <is>
          <t>Daily_Efficiency_MTBF_2026_09_18.xlsx</t>
        </is>
      </c>
      <c r="B5" t="inlineStr">
        <is>
          <t>Samridhi 5 Star Line</t>
        </is>
      </c>
      <c r="C5" s="82" t="n">
        <v>46284</v>
      </c>
      <c r="D5" t="inlineStr">
        <is>
          <t>FS-TTM-5</t>
        </is>
      </c>
      <c r="E5" t="n">
        <v>662.765357348334</v>
      </c>
      <c r="F5" t="n">
        <v>23</v>
      </c>
      <c r="G5" t="n">
        <v>28.8158851021015</v>
      </c>
      <c r="H5" t="n">
        <v>11.9749</v>
      </c>
      <c r="I5" t="n">
        <v>98.1293463638507</v>
      </c>
    </row>
    <row r="6">
      <c r="A6" t="inlineStr">
        <is>
          <t>Daily_Efficiency_MTBF_2026_09_18.xlsx</t>
        </is>
      </c>
      <c r="B6" t="inlineStr">
        <is>
          <t>Samridhi 5 Star Line</t>
        </is>
      </c>
      <c r="C6" s="82" t="n">
        <v>46284</v>
      </c>
      <c r="D6" t="inlineStr">
        <is>
          <t>FS-HCM-3</t>
        </is>
      </c>
      <c r="E6" t="n">
        <v>699.4060737900001</v>
      </c>
      <c r="F6" t="n">
        <v>22</v>
      </c>
      <c r="G6" t="n">
        <v>31.7911851722727</v>
      </c>
      <c r="H6" t="n">
        <v>1.49443333333333</v>
      </c>
      <c r="I6" t="n">
        <v>89.6892738208748</v>
      </c>
    </row>
    <row r="7">
      <c r="A7" t="inlineStr">
        <is>
          <t>Daily_Efficiency_MTBF_2026_09_18.xlsx</t>
        </is>
      </c>
      <c r="B7" t="inlineStr">
        <is>
          <t>Samridhi 5 Star Line</t>
        </is>
      </c>
      <c r="C7" s="82" t="n">
        <v>46284</v>
      </c>
      <c r="D7" t="inlineStr">
        <is>
          <t>FS-TTLi-1</t>
        </is>
      </c>
      <c r="E7" t="n">
        <v>687.729153428333</v>
      </c>
      <c r="F7" t="n">
        <v>18</v>
      </c>
      <c r="G7" t="n">
        <v>38.207175190463</v>
      </c>
      <c r="H7" t="n">
        <v>10.6679666666667</v>
      </c>
      <c r="I7" t="n">
        <v>83.2301005045429</v>
      </c>
    </row>
    <row r="8">
      <c r="A8" t="inlineStr">
        <is>
          <t>Daily_Efficiency_MTBF_2026_09_18.xlsx</t>
        </is>
      </c>
      <c r="B8" t="inlineStr">
        <is>
          <t>Samridhi 5 Star Line</t>
        </is>
      </c>
      <c r="C8" s="82" t="n">
        <v>46284</v>
      </c>
      <c r="D8" t="inlineStr">
        <is>
          <t>FS-HCM-4</t>
        </is>
      </c>
      <c r="E8" t="n">
        <v>705.07711607</v>
      </c>
      <c r="F8" t="n">
        <v>16</v>
      </c>
      <c r="G8" t="n">
        <v>44.067319754375</v>
      </c>
      <c r="H8" t="n">
        <v>11.0011166666667</v>
      </c>
      <c r="I8" t="n">
        <v>85.91239519880089</v>
      </c>
    </row>
    <row r="9">
      <c r="A9" t="inlineStr">
        <is>
          <t>Daily_Efficiency_MTBF_2026_09_18.xlsx</t>
        </is>
      </c>
      <c r="B9" t="inlineStr">
        <is>
          <t>Samridhi 5 Star Line</t>
        </is>
      </c>
      <c r="C9" s="82" t="n">
        <v>46284</v>
      </c>
      <c r="D9" t="inlineStr">
        <is>
          <t>FS-HCM-1</t>
        </is>
      </c>
      <c r="E9" t="n">
        <v>703.102303428333</v>
      </c>
      <c r="F9" t="n">
        <v>14</v>
      </c>
      <c r="G9" t="n">
        <v>50.2215931020238</v>
      </c>
      <c r="H9" t="n">
        <v>0</v>
      </c>
      <c r="I9" t="n">
        <v>82.9708718843069</v>
      </c>
    </row>
    <row r="10">
      <c r="A10" t="inlineStr">
        <is>
          <t>Daily_Efficiency_MTBF_2026_09_18.xlsx</t>
        </is>
      </c>
      <c r="B10" t="inlineStr">
        <is>
          <t>Samridhi 5 Star Line</t>
        </is>
      </c>
      <c r="C10" s="82" t="n">
        <v>46284</v>
      </c>
      <c r="D10" t="inlineStr">
        <is>
          <t>FS-TTLi-4</t>
        </is>
      </c>
      <c r="E10" t="n">
        <v>712.424256313333</v>
      </c>
      <c r="F10" t="n">
        <v>13</v>
      </c>
      <c r="G10" t="n">
        <v>54.8018658702564</v>
      </c>
      <c r="H10" t="n">
        <v>3.15953333333333</v>
      </c>
      <c r="I10" t="n">
        <v>85.64089198709701</v>
      </c>
    </row>
    <row r="11">
      <c r="A11" t="inlineStr">
        <is>
          <t>Daily_Efficiency_MTBF_2026_09_18.xlsx</t>
        </is>
      </c>
      <c r="B11" t="inlineStr">
        <is>
          <t>Samridhi 5 Star Line</t>
        </is>
      </c>
      <c r="C11" s="82" t="n">
        <v>46284</v>
      </c>
      <c r="D11" t="inlineStr">
        <is>
          <t>FS-TTLi-2</t>
        </is>
      </c>
      <c r="E11" t="n">
        <v>625.091399403333</v>
      </c>
      <c r="F11" t="n">
        <v>12</v>
      </c>
      <c r="G11" t="n">
        <v>52.0909499502778</v>
      </c>
      <c r="H11" t="n">
        <v>21.8119833333333</v>
      </c>
      <c r="I11" t="n">
        <v>59.6142470859777</v>
      </c>
    </row>
    <row r="12">
      <c r="A12" t="inlineStr">
        <is>
          <t>Daily_Efficiency_MTBF_2026_09_18.xlsx</t>
        </is>
      </c>
      <c r="B12" t="inlineStr">
        <is>
          <t>Samridhi 5 Star Line</t>
        </is>
      </c>
      <c r="C12" s="82" t="n">
        <v>46284</v>
      </c>
      <c r="D12" t="inlineStr">
        <is>
          <t>FS-TTLi-3</t>
        </is>
      </c>
      <c r="E12" t="n">
        <v>681.57310115</v>
      </c>
      <c r="F12" t="n">
        <v>11</v>
      </c>
      <c r="G12" t="n">
        <v>61.9611910136364</v>
      </c>
      <c r="H12" t="n">
        <v>4.82953333333333</v>
      </c>
      <c r="I12" t="n">
        <v>88.1152878472125</v>
      </c>
    </row>
    <row r="13">
      <c r="A13" t="inlineStr">
        <is>
          <t>Daily_Efficiency_MTBF_2026_09_18.xlsx</t>
        </is>
      </c>
      <c r="B13" t="inlineStr">
        <is>
          <t>Samridhi 5 Star Line</t>
        </is>
      </c>
      <c r="C13" s="82" t="n">
        <v>46284</v>
      </c>
      <c r="D13" t="inlineStr">
        <is>
          <t>FS-HCM-2</t>
        </is>
      </c>
      <c r="E13" t="n">
        <v>705.5069436066671</v>
      </c>
      <c r="F13" t="n">
        <v>9</v>
      </c>
      <c r="G13" t="n">
        <v>78.38966040074069</v>
      </c>
      <c r="H13" t="n">
        <v>0</v>
      </c>
      <c r="I13" t="n">
        <v>55.2730196673722</v>
      </c>
    </row>
    <row r="14">
      <c r="A14" t="inlineStr">
        <is>
          <t>Daily_Efficiency_MTBF_2026_09_18.xlsx</t>
        </is>
      </c>
      <c r="B14" t="inlineStr">
        <is>
          <t>Samridhi 5 Star Line</t>
        </is>
      </c>
      <c r="C14" s="82" t="n">
        <v>46284</v>
      </c>
      <c r="D14" t="inlineStr">
        <is>
          <t>FS-HRM-5</t>
        </is>
      </c>
      <c r="E14" t="n">
        <v>706.414574015</v>
      </c>
      <c r="F14" t="n">
        <v>6</v>
      </c>
      <c r="G14" t="n">
        <v>117.735762335833</v>
      </c>
      <c r="H14" t="n">
        <v>8.65193333333333</v>
      </c>
      <c r="I14" t="n">
        <v>39.4587581346354</v>
      </c>
    </row>
    <row r="15">
      <c r="A15" t="inlineStr">
        <is>
          <t>Daily_Efficiency_MTBF_2026_09_18.xlsx</t>
        </is>
      </c>
      <c r="B15" t="inlineStr">
        <is>
          <t>Samridhi 5 Star Line</t>
        </is>
      </c>
      <c r="C15" s="82" t="n">
        <v>46284</v>
      </c>
      <c r="D15" t="inlineStr">
        <is>
          <t>FS-Case Packing</t>
        </is>
      </c>
      <c r="E15" t="n">
        <v>721.240084595</v>
      </c>
      <c r="F15" t="n">
        <v>1</v>
      </c>
      <c r="G15" t="n">
        <v>721.240084595</v>
      </c>
      <c r="H15" t="n">
        <v>0</v>
      </c>
      <c r="I15" t="n">
        <v>83.9105955589724</v>
      </c>
    </row>
    <row r="16">
      <c r="A16" t="inlineStr">
        <is>
          <t>Daily_Efficiency_MTBF_2026_09_18.xlsx</t>
        </is>
      </c>
      <c r="B16" t="inlineStr">
        <is>
          <t>Samridhi Perk Line</t>
        </is>
      </c>
      <c r="C16" s="82" t="n">
        <v>46284</v>
      </c>
      <c r="D16" t="inlineStr">
        <is>
          <t>Perk-HLM-1</t>
        </is>
      </c>
      <c r="E16" t="n">
        <v>637.672804576667</v>
      </c>
      <c r="F16" t="n">
        <v>97</v>
      </c>
      <c r="G16" t="n">
        <v>6.57394643893471</v>
      </c>
      <c r="H16" t="n">
        <v>5.08085</v>
      </c>
      <c r="I16" t="n">
        <v>68.9334506372694</v>
      </c>
    </row>
    <row r="17">
      <c r="A17" t="inlineStr">
        <is>
          <t>Daily_Efficiency_MTBF_2026_09_18.xlsx</t>
        </is>
      </c>
      <c r="B17" t="inlineStr">
        <is>
          <t>Samridhi Perk Line</t>
        </is>
      </c>
      <c r="C17" s="82" t="n">
        <v>46284</v>
      </c>
      <c r="D17" t="inlineStr">
        <is>
          <t>Perk-HLM-2</t>
        </is>
      </c>
      <c r="E17" t="n">
        <v>657.0759520283329</v>
      </c>
      <c r="F17" t="n">
        <v>69</v>
      </c>
      <c r="G17" t="n">
        <v>9.522839884468601</v>
      </c>
      <c r="H17" t="n">
        <v>0</v>
      </c>
      <c r="I17" t="n">
        <v>65.1925599687891</v>
      </c>
    </row>
    <row r="18">
      <c r="A18" t="inlineStr">
        <is>
          <t>Daily_Efficiency_MTBF_2026_09_18.xlsx</t>
        </is>
      </c>
      <c r="B18" t="inlineStr">
        <is>
          <t>Samridhi Perk Line</t>
        </is>
      </c>
      <c r="C18" s="82" t="n">
        <v>46284</v>
      </c>
      <c r="D18" t="inlineStr">
        <is>
          <t>Perk-HCM-2</t>
        </is>
      </c>
      <c r="E18" t="n">
        <v>668.8557133100001</v>
      </c>
      <c r="F18" t="n">
        <v>54</v>
      </c>
      <c r="G18" t="n">
        <v>12.3862169131482</v>
      </c>
      <c r="H18" t="n">
        <v>0.207766666666667</v>
      </c>
      <c r="I18" t="n">
        <v>78.5983904782575</v>
      </c>
    </row>
    <row r="19">
      <c r="A19" t="inlineStr">
        <is>
          <t>Daily_Efficiency_MTBF_2026_09_18.xlsx</t>
        </is>
      </c>
      <c r="B19" t="inlineStr">
        <is>
          <t>Samridhi Perk Line</t>
        </is>
      </c>
      <c r="C19" s="82" t="n">
        <v>46284</v>
      </c>
      <c r="D19" t="inlineStr">
        <is>
          <t>Perk-HCM-1</t>
        </is>
      </c>
      <c r="E19" t="n">
        <v>673.2375473666669</v>
      </c>
      <c r="F19" t="n">
        <v>40</v>
      </c>
      <c r="G19" t="n">
        <v>16.8309386841667</v>
      </c>
      <c r="H19" t="n">
        <v>0.15185</v>
      </c>
      <c r="I19" t="n">
        <v>83.8493914682593</v>
      </c>
    </row>
    <row r="20">
      <c r="A20" t="inlineStr">
        <is>
          <t>Daily_Efficiency_MTBF_2026_09_18.xlsx</t>
        </is>
      </c>
      <c r="B20" t="inlineStr">
        <is>
          <t>Samridhi Perk Line</t>
        </is>
      </c>
      <c r="C20" s="82" t="n">
        <v>46284</v>
      </c>
      <c r="D20" t="inlineStr">
        <is>
          <t>Perk-HCM-4</t>
        </is>
      </c>
      <c r="E20" t="n">
        <v>630.815693205</v>
      </c>
      <c r="F20" t="n">
        <v>39</v>
      </c>
      <c r="G20" t="n">
        <v>16.1747613642308</v>
      </c>
      <c r="H20" t="n">
        <v>0.396716666666667</v>
      </c>
      <c r="I20" t="n">
        <v>60.7677297040279</v>
      </c>
    </row>
    <row r="21">
      <c r="A21" t="inlineStr">
        <is>
          <t>Daily_Efficiency_MTBF_2026_09_18.xlsx</t>
        </is>
      </c>
      <c r="B21" t="inlineStr">
        <is>
          <t>Samridhi Perk Line</t>
        </is>
      </c>
      <c r="C21" s="82" t="n">
        <v>46284</v>
      </c>
      <c r="D21" t="inlineStr">
        <is>
          <t>Perk-HCM-3</t>
        </is>
      </c>
      <c r="E21" t="n">
        <v>689.32975728</v>
      </c>
      <c r="F21" t="n">
        <v>37</v>
      </c>
      <c r="G21" t="n">
        <v>18.6305339805405</v>
      </c>
      <c r="H21" t="n">
        <v>2.41561666666667</v>
      </c>
      <c r="I21" t="n">
        <v>49.9753446354484</v>
      </c>
    </row>
    <row r="22">
      <c r="A22" t="inlineStr">
        <is>
          <t>Daily_Efficiency_MTBF_2026_09_18.xlsx</t>
        </is>
      </c>
      <c r="B22" t="inlineStr">
        <is>
          <t>Samridhi Perk Line</t>
        </is>
      </c>
      <c r="C22" s="82" t="n">
        <v>46284</v>
      </c>
      <c r="D22" t="inlineStr">
        <is>
          <t>Perk-TTLi-2</t>
        </is>
      </c>
      <c r="E22" t="n">
        <v>675.319514213333</v>
      </c>
      <c r="F22" t="n">
        <v>28</v>
      </c>
      <c r="G22" t="n">
        <v>24.1185540790476</v>
      </c>
      <c r="H22" t="n">
        <v>0</v>
      </c>
      <c r="I22" t="n">
        <v>45.5145074151922</v>
      </c>
    </row>
    <row r="23">
      <c r="A23" t="inlineStr">
        <is>
          <t>Daily_Efficiency_MTBF_2026_09_18.xlsx</t>
        </is>
      </c>
      <c r="B23" t="inlineStr">
        <is>
          <t>Samridhi Perk Line</t>
        </is>
      </c>
      <c r="C23" s="82" t="n">
        <v>46284</v>
      </c>
      <c r="D23" t="inlineStr">
        <is>
          <t>Perk-TTLi-3</t>
        </is>
      </c>
      <c r="E23" t="n">
        <v>488.708916666667</v>
      </c>
      <c r="F23" t="n">
        <v>8</v>
      </c>
      <c r="G23" t="n">
        <v>61.0886145833333</v>
      </c>
      <c r="H23" t="n">
        <v>0.99885</v>
      </c>
      <c r="I23" t="n">
        <v>21.9666724330004</v>
      </c>
    </row>
    <row r="24">
      <c r="A24" t="inlineStr">
        <is>
          <t>Daily_Efficiency_MTBF_2026_09_18.xlsx</t>
        </is>
      </c>
      <c r="B24" t="inlineStr">
        <is>
          <t>Samridhi Perk Line</t>
        </is>
      </c>
      <c r="C24" s="82" t="n">
        <v>46284</v>
      </c>
      <c r="D24" t="inlineStr">
        <is>
          <t>Perk-TTLi-1</t>
        </is>
      </c>
      <c r="E24" t="n">
        <v>710.139418505</v>
      </c>
      <c r="F24" t="n">
        <v>2</v>
      </c>
      <c r="G24" t="n">
        <v>355.0697092525</v>
      </c>
      <c r="H24" t="n">
        <v>0</v>
      </c>
      <c r="I24" t="n">
        <v>50.798796092306</v>
      </c>
    </row>
    <row r="25">
      <c r="A25" t="inlineStr">
        <is>
          <t>Daily_Efficiency_MTBF_2026_09_18.xlsx</t>
        </is>
      </c>
      <c r="B25" t="inlineStr">
        <is>
          <t>Samridhi Perk Line</t>
        </is>
      </c>
      <c r="C25" s="82" t="n">
        <v>46284</v>
      </c>
      <c r="D25" t="inlineStr">
        <is>
          <t>Perk-TTLi-4</t>
        </is>
      </c>
      <c r="E25" t="n">
        <v>721.15398791</v>
      </c>
      <c r="F25" t="n">
        <v>2</v>
      </c>
      <c r="G25" t="n">
        <v>360.576993955</v>
      </c>
      <c r="H25" t="n">
        <v>0.253766666666667</v>
      </c>
      <c r="I25" t="n">
        <v>33.7465183116669</v>
      </c>
    </row>
    <row r="26">
      <c r="A26" t="inlineStr">
        <is>
          <t>Daily_Efficiency_MTBF_2026_09_18.xlsx</t>
        </is>
      </c>
      <c r="B26" t="inlineStr">
        <is>
          <t>Samridhi Perk Line</t>
        </is>
      </c>
      <c r="C26" s="82" t="n">
        <v>46284</v>
      </c>
      <c r="D26" t="inlineStr">
        <is>
          <t>Perk-HLM-3</t>
        </is>
      </c>
      <c r="E26" t="n">
        <v>721.407694233333</v>
      </c>
      <c r="F26" t="n">
        <v>1</v>
      </c>
      <c r="G26" t="n">
        <v>721.407694233333</v>
      </c>
      <c r="H26" t="n">
        <v>0</v>
      </c>
      <c r="I26" t="n">
        <v>47.5012646132024</v>
      </c>
    </row>
    <row r="27">
      <c r="A27" t="inlineStr">
        <is>
          <t>Daily_Efficiency_MTBF_2026_09_18.xlsx</t>
        </is>
      </c>
      <c r="B27" t="inlineStr">
        <is>
          <t>Samridhi Perk Line</t>
        </is>
      </c>
      <c r="C27" s="82" t="n">
        <v>46284</v>
      </c>
      <c r="D27" t="inlineStr">
        <is>
          <t>Perk-Case Packing</t>
        </is>
      </c>
      <c r="E27" t="n">
        <v>721.408093868333</v>
      </c>
      <c r="F27" t="n">
        <v>1</v>
      </c>
      <c r="G27" t="n">
        <v>721.408093868333</v>
      </c>
      <c r="H27" t="n">
        <v>0</v>
      </c>
      <c r="I27" t="n">
        <v>95.40481599333781</v>
      </c>
    </row>
    <row r="28">
      <c r="A28" t="inlineStr">
        <is>
          <t>Daily_Efficiency_MTBF_2026_09_18.xlsx</t>
        </is>
      </c>
      <c r="B28" t="inlineStr">
        <is>
          <t>Co-Extrusion Line</t>
        </is>
      </c>
      <c r="C28" s="82" t="n">
        <v>46283</v>
      </c>
      <c r="D28" t="inlineStr">
        <is>
          <t>Coex-AW3</t>
        </is>
      </c>
      <c r="E28" t="n">
        <v>729.88395</v>
      </c>
      <c r="F28" t="n">
        <v>205</v>
      </c>
      <c r="G28" t="n">
        <v>3.56040951219512</v>
      </c>
      <c r="H28" t="n">
        <v>132.645583333333</v>
      </c>
      <c r="I28" t="n">
        <v>5.89851851851855</v>
      </c>
    </row>
    <row r="29">
      <c r="A29" t="inlineStr">
        <is>
          <t>Daily_Efficiency_MTBF_2026_09_18.xlsx</t>
        </is>
      </c>
      <c r="B29" t="inlineStr">
        <is>
          <t>Co-Extrusion Line</t>
        </is>
      </c>
      <c r="C29" s="82" t="n">
        <v>46283</v>
      </c>
      <c r="D29" t="inlineStr">
        <is>
          <t>Coex-AW1</t>
        </is>
      </c>
      <c r="E29" t="n">
        <v>848.54005</v>
      </c>
      <c r="F29" t="n">
        <v>20</v>
      </c>
      <c r="G29" t="n">
        <v>42.4270025</v>
      </c>
      <c r="H29" t="n">
        <v>16.3264166666667</v>
      </c>
      <c r="I29" t="n">
        <v>4.30779410493965</v>
      </c>
    </row>
    <row r="30">
      <c r="A30" t="inlineStr">
        <is>
          <t>Daily_Efficiency_MTBF_2026_09_18.xlsx</t>
        </is>
      </c>
      <c r="B30" t="inlineStr">
        <is>
          <t>Co-Extrusion Line</t>
        </is>
      </c>
      <c r="C30" s="82" t="n">
        <v>46283</v>
      </c>
      <c r="D30" t="inlineStr">
        <is>
          <t>Coex-AW2</t>
        </is>
      </c>
      <c r="E30" t="n">
        <v>806.142216666667</v>
      </c>
      <c r="F30" t="n">
        <v>10</v>
      </c>
      <c r="G30" t="n">
        <v>80.61422166666669</v>
      </c>
      <c r="H30" t="n">
        <v>8.51118333333333</v>
      </c>
      <c r="I30" t="n">
        <v>8.83361357521291</v>
      </c>
    </row>
    <row r="31">
      <c r="A31" t="inlineStr">
        <is>
          <t>Daily_Efficiency_MTBF_2026_09_18.xlsx</t>
        </is>
      </c>
      <c r="B31" t="inlineStr">
        <is>
          <t>Samridhi 5 Star Line</t>
        </is>
      </c>
      <c r="C31" s="82" t="n">
        <v>46283</v>
      </c>
      <c r="D31" t="inlineStr">
        <is>
          <t>FS-HCM-2</t>
        </is>
      </c>
      <c r="E31" t="n">
        <v>1026.6913</v>
      </c>
      <c r="F31" t="n">
        <v>40</v>
      </c>
      <c r="G31" t="n">
        <v>25.6672825</v>
      </c>
      <c r="H31" t="n">
        <v>1.50713333333333</v>
      </c>
      <c r="I31" t="n">
        <v>42.7165696028081</v>
      </c>
    </row>
    <row r="32">
      <c r="A32" t="inlineStr">
        <is>
          <t>Daily_Efficiency_MTBF_2026_09_18.xlsx</t>
        </is>
      </c>
      <c r="B32" t="inlineStr">
        <is>
          <t>Samridhi 5 Star Line</t>
        </is>
      </c>
      <c r="C32" s="82" t="n">
        <v>46283</v>
      </c>
      <c r="D32" t="inlineStr">
        <is>
          <t>FS-HCM-1</t>
        </is>
      </c>
      <c r="E32" t="n">
        <v>1036.67821666667</v>
      </c>
      <c r="F32" t="n">
        <v>39</v>
      </c>
      <c r="G32" t="n">
        <v>26.5814927350427</v>
      </c>
      <c r="H32" t="n">
        <v>0.9985166666666671</v>
      </c>
      <c r="I32" t="n">
        <v>58.4908264073212</v>
      </c>
    </row>
    <row r="33">
      <c r="A33" t="inlineStr">
        <is>
          <t>Daily_Efficiency_MTBF_2026_09_18.xlsx</t>
        </is>
      </c>
      <c r="B33" t="inlineStr">
        <is>
          <t>Samridhi 5 Star Line</t>
        </is>
      </c>
      <c r="C33" s="82" t="n">
        <v>46283</v>
      </c>
      <c r="D33" t="inlineStr">
        <is>
          <t>FS-HCM-3</t>
        </is>
      </c>
      <c r="E33" t="n">
        <v>1004.02683333333</v>
      </c>
      <c r="F33" t="n">
        <v>32</v>
      </c>
      <c r="G33" t="n">
        <v>31.3758385416667</v>
      </c>
      <c r="H33" t="n">
        <v>1.66871666666667</v>
      </c>
      <c r="I33" t="n">
        <v>55.5237431550113</v>
      </c>
    </row>
    <row r="34">
      <c r="A34" t="inlineStr">
        <is>
          <t>Daily_Efficiency_MTBF_2026_09_18.xlsx</t>
        </is>
      </c>
      <c r="B34" t="inlineStr">
        <is>
          <t>Samridhi 5 Star Line</t>
        </is>
      </c>
      <c r="C34" s="82" t="n">
        <v>46283</v>
      </c>
      <c r="D34" t="inlineStr">
        <is>
          <t>FS-TTM-5</t>
        </is>
      </c>
      <c r="E34" t="n">
        <v>792.834433333333</v>
      </c>
      <c r="F34" t="n">
        <v>26</v>
      </c>
      <c r="G34" t="n">
        <v>30.4936320512821</v>
      </c>
      <c r="H34" t="n">
        <v>23.6385666666667</v>
      </c>
      <c r="I34" t="n">
        <v>49.2794529026036</v>
      </c>
    </row>
    <row r="35">
      <c r="A35" t="inlineStr">
        <is>
          <t>Daily_Efficiency_MTBF_2026_09_18.xlsx</t>
        </is>
      </c>
      <c r="B35" t="inlineStr">
        <is>
          <t>Samridhi 5 Star Line</t>
        </is>
      </c>
      <c r="C35" s="82" t="n">
        <v>46283</v>
      </c>
      <c r="D35" t="inlineStr">
        <is>
          <t>FS-HCM-4</t>
        </is>
      </c>
      <c r="E35" t="n">
        <v>1049.65695</v>
      </c>
      <c r="F35" t="n">
        <v>18</v>
      </c>
      <c r="G35" t="n">
        <v>58.314275</v>
      </c>
      <c r="H35" t="n">
        <v>17.1807333333333</v>
      </c>
      <c r="I35" t="n">
        <v>48.8210914453582</v>
      </c>
    </row>
    <row r="36">
      <c r="A36" t="inlineStr">
        <is>
          <t>Daily_Efficiency_MTBF_2026_09_18.xlsx</t>
        </is>
      </c>
      <c r="B36" t="inlineStr">
        <is>
          <t>Samridhi 5 Star Line</t>
        </is>
      </c>
      <c r="C36" s="82" t="n">
        <v>46283</v>
      </c>
      <c r="D36" t="inlineStr">
        <is>
          <t>FS-TTLi-2</t>
        </is>
      </c>
      <c r="E36" t="n">
        <v>944.870333333333</v>
      </c>
      <c r="F36" t="n">
        <v>16</v>
      </c>
      <c r="G36" t="n">
        <v>59.0543958333333</v>
      </c>
      <c r="H36" t="n">
        <v>17.8527</v>
      </c>
      <c r="I36" t="n">
        <v>30.4462986732365</v>
      </c>
    </row>
    <row r="37">
      <c r="A37" t="inlineStr">
        <is>
          <t>Daily_Efficiency_MTBF_2026_09_18.xlsx</t>
        </is>
      </c>
      <c r="B37" t="inlineStr">
        <is>
          <t>Samridhi 5 Star Line</t>
        </is>
      </c>
      <c r="C37" s="82" t="n">
        <v>46283</v>
      </c>
      <c r="D37" t="inlineStr">
        <is>
          <t>FS-TTLi-1</t>
        </is>
      </c>
      <c r="E37" t="n">
        <v>1070.81415</v>
      </c>
      <c r="F37" t="n">
        <v>14</v>
      </c>
      <c r="G37" t="n">
        <v>76.48672500000001</v>
      </c>
      <c r="H37" t="n">
        <v>5.52405</v>
      </c>
      <c r="I37" t="n">
        <v>56.3465275614903</v>
      </c>
    </row>
    <row r="38">
      <c r="A38" t="inlineStr">
        <is>
          <t>Daily_Efficiency_MTBF_2026_09_18.xlsx</t>
        </is>
      </c>
      <c r="B38" t="inlineStr">
        <is>
          <t>Samridhi 5 Star Line</t>
        </is>
      </c>
      <c r="C38" s="82" t="n">
        <v>46283</v>
      </c>
      <c r="D38" t="inlineStr">
        <is>
          <t>FS-HRM-5</t>
        </is>
      </c>
      <c r="E38" t="n">
        <v>1042.31193333333</v>
      </c>
      <c r="F38" t="n">
        <v>11</v>
      </c>
      <c r="G38" t="n">
        <v>94.7556303030303</v>
      </c>
      <c r="H38" t="n">
        <v>10.6983666666667</v>
      </c>
      <c r="I38" t="n">
        <v>16.0958453199279</v>
      </c>
    </row>
    <row r="39">
      <c r="A39" t="inlineStr">
        <is>
          <t>Daily_Efficiency_MTBF_2026_09_18.xlsx</t>
        </is>
      </c>
      <c r="B39" t="inlineStr">
        <is>
          <t>Samridhi 5 Star Line</t>
        </is>
      </c>
      <c r="C39" s="82" t="n">
        <v>46283</v>
      </c>
      <c r="D39" t="inlineStr">
        <is>
          <t>FS-TTLi-3</t>
        </is>
      </c>
      <c r="E39" t="n">
        <v>1059.83253333333</v>
      </c>
      <c r="F39" t="n">
        <v>9</v>
      </c>
      <c r="G39" t="n">
        <v>117.75917037037</v>
      </c>
      <c r="H39" t="n">
        <v>12.8294333333333</v>
      </c>
      <c r="I39" t="n">
        <v>50.0369444807641</v>
      </c>
    </row>
    <row r="40">
      <c r="A40" t="inlineStr">
        <is>
          <t>Daily_Efficiency_MTBF_2026_09_18.xlsx</t>
        </is>
      </c>
      <c r="B40" t="inlineStr">
        <is>
          <t>Samridhi 5 Star Line</t>
        </is>
      </c>
      <c r="C40" s="82" t="n">
        <v>46283</v>
      </c>
      <c r="D40" t="inlineStr">
        <is>
          <t>FS-TTLi-4</t>
        </is>
      </c>
      <c r="E40" t="n">
        <v>1076.00656666667</v>
      </c>
      <c r="F40" t="n">
        <v>7</v>
      </c>
      <c r="G40" t="n">
        <v>153.715223809524</v>
      </c>
      <c r="H40" t="n">
        <v>1.84003333333333</v>
      </c>
      <c r="I40" t="n">
        <v>47.7520943521388</v>
      </c>
    </row>
    <row r="41">
      <c r="A41" t="inlineStr">
        <is>
          <t>Daily_Efficiency_MTBF_2026_09_18.xlsx</t>
        </is>
      </c>
      <c r="B41" t="inlineStr">
        <is>
          <t>Samridhi 5 Star Line</t>
        </is>
      </c>
      <c r="C41" s="82" t="n">
        <v>46283</v>
      </c>
      <c r="D41" t="inlineStr">
        <is>
          <t>FS-Case Packing</t>
        </is>
      </c>
      <c r="E41" t="n">
        <v>1080</v>
      </c>
      <c r="F41" t="n">
        <v>1</v>
      </c>
      <c r="G41" t="n">
        <v>1080</v>
      </c>
      <c r="H41" t="n">
        <v>0</v>
      </c>
      <c r="I41" t="n">
        <v>52.405949256343</v>
      </c>
    </row>
    <row r="42">
      <c r="A42" t="inlineStr">
        <is>
          <t>Daily_Efficiency_MTBF_2026_09_18.xlsx</t>
        </is>
      </c>
      <c r="B42" t="inlineStr">
        <is>
          <t>Samridhi Perk Line</t>
        </is>
      </c>
      <c r="C42" s="82" t="n">
        <v>46283</v>
      </c>
      <c r="D42" t="inlineStr">
        <is>
          <t>Perk-HLM-1</t>
        </is>
      </c>
      <c r="E42" t="n">
        <v>511.136516666667</v>
      </c>
      <c r="F42" t="n">
        <v>49</v>
      </c>
      <c r="G42" t="n">
        <v>10.4313574829932</v>
      </c>
      <c r="H42" t="n">
        <v>0</v>
      </c>
      <c r="I42" t="n">
        <v>39.1653004048678</v>
      </c>
    </row>
    <row r="43">
      <c r="A43" t="inlineStr">
        <is>
          <t>Daily_Efficiency_MTBF_2026_09_18.xlsx</t>
        </is>
      </c>
      <c r="B43" t="inlineStr">
        <is>
          <t>Samridhi Perk Line</t>
        </is>
      </c>
      <c r="C43" s="82" t="n">
        <v>46283</v>
      </c>
      <c r="D43" t="inlineStr">
        <is>
          <t>Perk-HCM-2</t>
        </is>
      </c>
      <c r="E43" t="n">
        <v>1046.32118333333</v>
      </c>
      <c r="F43" t="n">
        <v>49</v>
      </c>
      <c r="G43" t="n">
        <v>21.353493537415</v>
      </c>
      <c r="H43" t="n">
        <v>0.302866666666667</v>
      </c>
      <c r="I43" t="n">
        <v>57.8917258969136</v>
      </c>
    </row>
    <row r="44">
      <c r="A44" t="inlineStr">
        <is>
          <t>Daily_Efficiency_MTBF_2026_09_18.xlsx</t>
        </is>
      </c>
      <c r="B44" t="inlineStr">
        <is>
          <t>Samridhi Perk Line</t>
        </is>
      </c>
      <c r="C44" s="82" t="n">
        <v>46283</v>
      </c>
      <c r="D44" t="inlineStr">
        <is>
          <t>Perk-HLM-2</t>
        </is>
      </c>
      <c r="E44" t="n">
        <v>845.890233333333</v>
      </c>
      <c r="F44" t="n">
        <v>41</v>
      </c>
      <c r="G44" t="n">
        <v>20.6314691056911</v>
      </c>
      <c r="H44" t="n">
        <v>0</v>
      </c>
      <c r="I44" t="n">
        <v>36.3021057742648</v>
      </c>
    </row>
    <row r="45">
      <c r="A45" t="inlineStr">
        <is>
          <t>Daily_Efficiency_MTBF_2026_09_18.xlsx</t>
        </is>
      </c>
      <c r="B45" t="inlineStr">
        <is>
          <t>Samridhi Perk Line</t>
        </is>
      </c>
      <c r="C45" s="82" t="n">
        <v>46283</v>
      </c>
      <c r="D45" t="inlineStr">
        <is>
          <t>Perk-HCM-3</t>
        </is>
      </c>
      <c r="E45" t="n">
        <v>1002.82858333333</v>
      </c>
      <c r="F45" t="n">
        <v>40</v>
      </c>
      <c r="G45" t="n">
        <v>25.0707145833333</v>
      </c>
      <c r="H45" t="n">
        <v>0.2256</v>
      </c>
      <c r="I45" t="n">
        <v>27.9868319462606</v>
      </c>
    </row>
    <row r="46">
      <c r="A46" t="inlineStr">
        <is>
          <t>Daily_Efficiency_MTBF_2026_09_18.xlsx</t>
        </is>
      </c>
      <c r="B46" t="inlineStr">
        <is>
          <t>Samridhi Perk Line</t>
        </is>
      </c>
      <c r="C46" s="82" t="n">
        <v>46283</v>
      </c>
      <c r="D46" t="inlineStr">
        <is>
          <t>Perk-HCM-1</t>
        </is>
      </c>
      <c r="E46" t="n">
        <v>963.477583333334</v>
      </c>
      <c r="F46" t="n">
        <v>38</v>
      </c>
      <c r="G46" t="n">
        <v>25.354673245614</v>
      </c>
      <c r="H46" t="n">
        <v>0.135083333333333</v>
      </c>
      <c r="I46" t="n">
        <v>57.3087339302022</v>
      </c>
    </row>
    <row r="47">
      <c r="A47" t="inlineStr">
        <is>
          <t>Daily_Efficiency_MTBF_2026_09_18.xlsx</t>
        </is>
      </c>
      <c r="B47" t="inlineStr">
        <is>
          <t>Samridhi Perk Line</t>
        </is>
      </c>
      <c r="C47" s="82" t="n">
        <v>46283</v>
      </c>
      <c r="D47" t="inlineStr">
        <is>
          <t>Perk-HCM-4</t>
        </is>
      </c>
      <c r="E47" t="n">
        <v>1047.22526666667</v>
      </c>
      <c r="F47" t="n">
        <v>28</v>
      </c>
      <c r="G47" t="n">
        <v>37.4009023809524</v>
      </c>
      <c r="H47" t="n">
        <v>0.135416666666667</v>
      </c>
      <c r="I47" t="n">
        <v>40.1618653201925</v>
      </c>
    </row>
    <row r="48">
      <c r="A48" t="inlineStr">
        <is>
          <t>Daily_Efficiency_MTBF_2026_09_18.xlsx</t>
        </is>
      </c>
      <c r="B48" t="inlineStr">
        <is>
          <t>Samridhi Perk Line</t>
        </is>
      </c>
      <c r="C48" s="82" t="n">
        <v>46283</v>
      </c>
      <c r="D48" t="inlineStr">
        <is>
          <t>Perk-TTLi-2</t>
        </is>
      </c>
      <c r="E48" t="n">
        <v>873.654383333333</v>
      </c>
      <c r="F48" t="n">
        <v>23</v>
      </c>
      <c r="G48" t="n">
        <v>37.9849731884058</v>
      </c>
      <c r="H48" t="n">
        <v>0</v>
      </c>
      <c r="I48" t="n">
        <v>40.2734354493902</v>
      </c>
    </row>
    <row r="49">
      <c r="A49" t="inlineStr">
        <is>
          <t>Daily_Efficiency_MTBF_2026_09_18.xlsx</t>
        </is>
      </c>
      <c r="B49" t="inlineStr">
        <is>
          <t>Samridhi Perk Line</t>
        </is>
      </c>
      <c r="C49" s="82" t="n">
        <v>46283</v>
      </c>
      <c r="D49" t="inlineStr">
        <is>
          <t>Perk-TTLi-1</t>
        </is>
      </c>
      <c r="E49" t="n">
        <v>1013.46678333333</v>
      </c>
      <c r="F49" t="n">
        <v>8</v>
      </c>
      <c r="G49" t="n">
        <v>126.683347916667</v>
      </c>
      <c r="H49" t="n">
        <v>0.008183333333333331</v>
      </c>
      <c r="I49" t="n">
        <v>33.3839672403537</v>
      </c>
    </row>
    <row r="50">
      <c r="A50" t="inlineStr">
        <is>
          <t>Daily_Efficiency_MTBF_2026_09_18.xlsx</t>
        </is>
      </c>
      <c r="B50" t="inlineStr">
        <is>
          <t>Samridhi Perk Line</t>
        </is>
      </c>
      <c r="C50" s="82" t="n">
        <v>46283</v>
      </c>
      <c r="D50" t="inlineStr">
        <is>
          <t>Perk-TTLi-3</t>
        </is>
      </c>
      <c r="E50" t="n">
        <v>1059.67248333333</v>
      </c>
      <c r="F50" t="n">
        <v>7</v>
      </c>
      <c r="G50" t="n">
        <v>151.381783333333</v>
      </c>
      <c r="H50" t="n">
        <v>0.184116666666667</v>
      </c>
      <c r="I50" t="n">
        <v>20.8746518323391</v>
      </c>
    </row>
    <row r="51">
      <c r="A51" t="inlineStr">
        <is>
          <t>Daily_Efficiency_MTBF_2026_09_18.xlsx</t>
        </is>
      </c>
      <c r="B51" t="inlineStr">
        <is>
          <t>Samridhi Perk Line</t>
        </is>
      </c>
      <c r="C51" s="82" t="n">
        <v>46283</v>
      </c>
      <c r="D51" t="inlineStr">
        <is>
          <t>Perk-TTLi-4</t>
        </is>
      </c>
      <c r="E51" t="n">
        <v>1074.10381666667</v>
      </c>
      <c r="F51" t="n">
        <v>3</v>
      </c>
      <c r="G51" t="n">
        <v>358.034605555556</v>
      </c>
      <c r="H51" t="n">
        <v>1.58696666666667</v>
      </c>
      <c r="I51" t="n">
        <v>21.8650195431782</v>
      </c>
    </row>
    <row r="52">
      <c r="A52" t="inlineStr">
        <is>
          <t>Daily_Efficiency_MTBF_2026_09_18.xlsx</t>
        </is>
      </c>
      <c r="B52" t="inlineStr">
        <is>
          <t>Samridhi Perk Line</t>
        </is>
      </c>
      <c r="C52" s="82" t="n">
        <v>46283</v>
      </c>
      <c r="D52" t="inlineStr">
        <is>
          <t>Perk-HLM-3</t>
        </is>
      </c>
      <c r="E52" t="n">
        <v>1080</v>
      </c>
      <c r="F52" t="n">
        <v>1</v>
      </c>
      <c r="G52" t="n">
        <v>1080</v>
      </c>
      <c r="H52" t="n">
        <v>0</v>
      </c>
      <c r="I52" t="n">
        <v>323.640534979424</v>
      </c>
    </row>
    <row r="53">
      <c r="A53" t="inlineStr">
        <is>
          <t>Daily_Efficiency_MTBF_2026_09_18.xlsx</t>
        </is>
      </c>
      <c r="B53" t="inlineStr">
        <is>
          <t>Samridhi Perk Line</t>
        </is>
      </c>
      <c r="C53" s="82" t="n">
        <v>46283</v>
      </c>
      <c r="D53" t="inlineStr">
        <is>
          <t>Perk-Case Packing</t>
        </is>
      </c>
      <c r="E53" t="n">
        <v>1440</v>
      </c>
      <c r="F53" t="n">
        <v>1</v>
      </c>
      <c r="G53" t="n">
        <v>1440</v>
      </c>
      <c r="H53" t="n">
        <v>0</v>
      </c>
      <c r="I53" t="n">
        <v>52.4462365591398</v>
      </c>
    </row>
    <row r="54">
      <c r="A54" t="inlineStr">
        <is>
          <t>Daily_Efficiency_MTBF_2026_09_18.xlsx</t>
        </is>
      </c>
      <c r="B54" t="inlineStr">
        <is>
          <t>Co-Extrusion Line</t>
        </is>
      </c>
      <c r="C54" s="82" t="n">
        <v>46282</v>
      </c>
      <c r="D54" t="inlineStr">
        <is>
          <t>Coex-AW3</t>
        </is>
      </c>
      <c r="E54" t="n">
        <v>128.512066666667</v>
      </c>
      <c r="F54" t="n">
        <v>3</v>
      </c>
      <c r="G54" t="n">
        <v>42.8373555555556</v>
      </c>
      <c r="H54" t="n">
        <v>0</v>
      </c>
      <c r="I54" t="n">
        <v>-0.13</v>
      </c>
    </row>
    <row r="55">
      <c r="A55" t="inlineStr">
        <is>
          <t>Daily_Efficiency_MTBF_2026_09_18.xlsx</t>
        </is>
      </c>
      <c r="B55" t="inlineStr">
        <is>
          <t>Co-Extrusion Line</t>
        </is>
      </c>
      <c r="C55" s="82" t="n">
        <v>46282</v>
      </c>
      <c r="D55" t="inlineStr">
        <is>
          <t>Coex-AW2</t>
        </is>
      </c>
      <c r="E55" t="n">
        <v>84.13639999999999</v>
      </c>
      <c r="F55" t="n">
        <v>1</v>
      </c>
      <c r="G55" t="n">
        <v>84.13639999999999</v>
      </c>
      <c r="H55" t="n">
        <v>0</v>
      </c>
      <c r="I55" t="n">
        <v>8.92598209573978</v>
      </c>
    </row>
    <row r="56">
      <c r="A56" t="inlineStr">
        <is>
          <t>Daily_Efficiency_MTBF_2026_09_18.xlsx</t>
        </is>
      </c>
      <c r="B56" t="inlineStr">
        <is>
          <t>Co-Extrusion Line</t>
        </is>
      </c>
      <c r="C56" s="82" t="n">
        <v>46282</v>
      </c>
      <c r="D56" t="inlineStr">
        <is>
          <t>Coex-AW1</t>
        </is>
      </c>
      <c r="E56" t="n">
        <v>86.3004</v>
      </c>
      <c r="F56" t="n">
        <v>1</v>
      </c>
      <c r="G56" t="n">
        <v>86.3004</v>
      </c>
      <c r="H56" t="n">
        <v>0</v>
      </c>
      <c r="I56" t="n">
        <v>33.6074147203644</v>
      </c>
    </row>
    <row r="57">
      <c r="A57" t="inlineStr">
        <is>
          <t>Daily_Efficiency_MTBF_2026_09_18.xlsx</t>
        </is>
      </c>
      <c r="B57" t="inlineStr">
        <is>
          <t>Samridhi 5 Star Line</t>
        </is>
      </c>
      <c r="C57" s="82" t="n">
        <v>46282</v>
      </c>
      <c r="D57" t="inlineStr">
        <is>
          <t>FS-HCM-1</t>
        </is>
      </c>
      <c r="E57" t="n">
        <v>283.47185</v>
      </c>
      <c r="F57" t="n">
        <v>9</v>
      </c>
      <c r="G57" t="n">
        <v>31.4968722222222</v>
      </c>
      <c r="H57" t="n">
        <v>0</v>
      </c>
      <c r="I57" t="n">
        <v>35.4490081798398</v>
      </c>
    </row>
    <row r="58">
      <c r="A58" t="inlineStr">
        <is>
          <t>Daily_Efficiency_MTBF_2026_09_18.xlsx</t>
        </is>
      </c>
      <c r="B58" t="inlineStr">
        <is>
          <t>Samridhi 5 Star Line</t>
        </is>
      </c>
      <c r="C58" s="82" t="n">
        <v>46282</v>
      </c>
      <c r="D58" t="inlineStr">
        <is>
          <t>FS-HCM-2</t>
        </is>
      </c>
      <c r="E58" t="n">
        <v>295.325583333333</v>
      </c>
      <c r="F58" t="n">
        <v>9</v>
      </c>
      <c r="G58" t="n">
        <v>32.8139537037037</v>
      </c>
      <c r="H58" t="n">
        <v>0</v>
      </c>
      <c r="I58" t="n">
        <v>22.8072786878818</v>
      </c>
    </row>
    <row r="59">
      <c r="A59" t="inlineStr">
        <is>
          <t>Daily_Efficiency_MTBF_2026_09_18.xlsx</t>
        </is>
      </c>
      <c r="B59" t="inlineStr">
        <is>
          <t>Samridhi 5 Star Line</t>
        </is>
      </c>
      <c r="C59" s="82" t="n">
        <v>46282</v>
      </c>
      <c r="D59" t="inlineStr">
        <is>
          <t>FS-TTLi-4</t>
        </is>
      </c>
      <c r="E59" t="n">
        <v>349.845233333333</v>
      </c>
      <c r="F59" t="n">
        <v>8</v>
      </c>
      <c r="G59" t="n">
        <v>43.7306541666667</v>
      </c>
      <c r="H59" t="n">
        <v>5.49735</v>
      </c>
      <c r="I59" t="n">
        <v>28.0687739949618</v>
      </c>
    </row>
    <row r="60">
      <c r="A60" t="inlineStr">
        <is>
          <t>Daily_Efficiency_MTBF_2026_09_18.xlsx</t>
        </is>
      </c>
      <c r="B60" t="inlineStr">
        <is>
          <t>Samridhi 5 Star Line</t>
        </is>
      </c>
      <c r="C60" s="82" t="n">
        <v>46282</v>
      </c>
      <c r="D60" t="inlineStr">
        <is>
          <t>FS-TTM-5</t>
        </is>
      </c>
      <c r="E60" t="n">
        <v>358.333716666667</v>
      </c>
      <c r="F60" t="n">
        <v>4</v>
      </c>
      <c r="G60" t="n">
        <v>89.5834291666667</v>
      </c>
      <c r="H60" t="n">
        <v>1.49966666666667</v>
      </c>
      <c r="I60" t="n">
        <v>16.2499451082227</v>
      </c>
    </row>
    <row r="61">
      <c r="A61" t="inlineStr">
        <is>
          <t>Daily_Efficiency_MTBF_2026_09_18.xlsx</t>
        </is>
      </c>
      <c r="B61" t="inlineStr">
        <is>
          <t>Samridhi 5 Star Line</t>
        </is>
      </c>
      <c r="C61" s="82" t="n">
        <v>46282</v>
      </c>
      <c r="D61" t="inlineStr">
        <is>
          <t>FS-TTLi-3</t>
        </is>
      </c>
      <c r="E61" t="n">
        <v>332.984383333333</v>
      </c>
      <c r="F61" t="n">
        <v>4</v>
      </c>
      <c r="G61" t="n">
        <v>83.2460958333333</v>
      </c>
      <c r="H61" t="n">
        <v>1.68016666666667</v>
      </c>
      <c r="I61" t="n">
        <v>24.6434010631623</v>
      </c>
    </row>
    <row r="62">
      <c r="A62" t="inlineStr">
        <is>
          <t>Daily_Efficiency_MTBF_2026_09_18.xlsx</t>
        </is>
      </c>
      <c r="B62" t="inlineStr">
        <is>
          <t>Samridhi 5 Star Line</t>
        </is>
      </c>
      <c r="C62" s="82" t="n">
        <v>46282</v>
      </c>
      <c r="D62" t="inlineStr">
        <is>
          <t>FS-HCM-4</t>
        </is>
      </c>
      <c r="E62" t="n">
        <v>327.328933333333</v>
      </c>
      <c r="F62" t="n">
        <v>4</v>
      </c>
      <c r="G62" t="n">
        <v>81.83223333333331</v>
      </c>
      <c r="H62" t="n">
        <v>0.167</v>
      </c>
      <c r="I62" t="n">
        <v>30.7463973785631</v>
      </c>
    </row>
    <row r="63">
      <c r="A63" t="inlineStr">
        <is>
          <t>Daily_Efficiency_MTBF_2026_09_18.xlsx</t>
        </is>
      </c>
      <c r="B63" t="inlineStr">
        <is>
          <t>Samridhi 5 Star Line</t>
        </is>
      </c>
      <c r="C63" s="82" t="n">
        <v>46282</v>
      </c>
      <c r="D63" t="inlineStr">
        <is>
          <t>FS-HCM-3</t>
        </is>
      </c>
      <c r="E63" t="n">
        <v>323.721766666667</v>
      </c>
      <c r="F63" t="n">
        <v>4</v>
      </c>
      <c r="G63" t="n">
        <v>80.9304416666667</v>
      </c>
      <c r="H63" t="n">
        <v>0</v>
      </c>
      <c r="I63" t="n">
        <v>32.1216056807038</v>
      </c>
    </row>
    <row r="64">
      <c r="A64" t="inlineStr">
        <is>
          <t>Daily_Efficiency_MTBF_2026_09_18.xlsx</t>
        </is>
      </c>
      <c r="B64" t="inlineStr">
        <is>
          <t>Samridhi 5 Star Line</t>
        </is>
      </c>
      <c r="C64" s="82" t="n">
        <v>46282</v>
      </c>
      <c r="D64" t="inlineStr">
        <is>
          <t>FS-HRM-5</t>
        </is>
      </c>
      <c r="E64" t="n">
        <v>358.33305</v>
      </c>
      <c r="F64" t="n">
        <v>2</v>
      </c>
      <c r="G64" t="n">
        <v>179.166525</v>
      </c>
      <c r="H64" t="n">
        <v>1.50016666666667</v>
      </c>
      <c r="I64" t="n">
        <v>17.4742572130103</v>
      </c>
    </row>
    <row r="65">
      <c r="A65" t="inlineStr">
        <is>
          <t>Daily_Efficiency_MTBF_2026_09_18.xlsx</t>
        </is>
      </c>
      <c r="B65" t="inlineStr">
        <is>
          <t>Samridhi 5 Star Line</t>
        </is>
      </c>
      <c r="C65" s="82" t="n">
        <v>46282</v>
      </c>
      <c r="D65" t="inlineStr">
        <is>
          <t>FS-TTLi-2</t>
        </is>
      </c>
      <c r="E65" t="n">
        <v>133.301516666667</v>
      </c>
      <c r="F65" t="n">
        <v>2</v>
      </c>
      <c r="G65" t="n">
        <v>66.6507583333333</v>
      </c>
      <c r="H65" t="n">
        <v>0</v>
      </c>
      <c r="I65" t="n">
        <v>3.41422322951455</v>
      </c>
    </row>
    <row r="66">
      <c r="A66" t="inlineStr">
        <is>
          <t>Daily_Efficiency_MTBF_2026_09_18.xlsx</t>
        </is>
      </c>
      <c r="B66" t="inlineStr">
        <is>
          <t>Samridhi 5 Star Line</t>
        </is>
      </c>
      <c r="C66" s="82" t="n">
        <v>46282</v>
      </c>
      <c r="D66" t="inlineStr">
        <is>
          <t>FS-TTLi-1</t>
        </is>
      </c>
      <c r="E66" t="n">
        <v>359.67525</v>
      </c>
      <c r="F66" t="n">
        <v>1</v>
      </c>
      <c r="G66" t="n">
        <v>359.67525</v>
      </c>
      <c r="H66" t="n">
        <v>0</v>
      </c>
      <c r="I66" t="n">
        <v>28.1061621812758</v>
      </c>
    </row>
    <row r="67">
      <c r="A67" t="inlineStr">
        <is>
          <t>Daily_Efficiency_MTBF_2026_09_18.xlsx</t>
        </is>
      </c>
      <c r="B67" t="inlineStr">
        <is>
          <t>Samridhi 5 Star Line</t>
        </is>
      </c>
      <c r="C67" s="82" t="n">
        <v>46282</v>
      </c>
      <c r="D67" t="inlineStr">
        <is>
          <t>FS-Case Packing</t>
        </is>
      </c>
      <c r="E67" t="n">
        <v>360</v>
      </c>
      <c r="F67" t="n">
        <v>1</v>
      </c>
      <c r="G67" t="n">
        <v>360</v>
      </c>
      <c r="H67" t="n">
        <v>0</v>
      </c>
      <c r="I67" t="n">
        <v>35.6299212598425</v>
      </c>
    </row>
    <row r="68">
      <c r="A68" t="inlineStr">
        <is>
          <t>Daily_Efficiency_MTBF_2026_09_18.xlsx</t>
        </is>
      </c>
      <c r="B68" t="inlineStr">
        <is>
          <t>Samridhi Perk Line</t>
        </is>
      </c>
      <c r="C68" s="82" t="n">
        <v>46282</v>
      </c>
      <c r="D68" t="inlineStr">
        <is>
          <t>Perk-HLM-2</t>
        </is>
      </c>
      <c r="E68" t="n">
        <v>593.756633333333</v>
      </c>
      <c r="F68" t="n">
        <v>25</v>
      </c>
      <c r="G68" t="n">
        <v>23.7502653333333</v>
      </c>
      <c r="H68" t="n">
        <v>0</v>
      </c>
      <c r="I68" t="n">
        <v>8.218531818139001</v>
      </c>
    </row>
    <row r="69">
      <c r="A69" t="inlineStr">
        <is>
          <t>Daily_Efficiency_MTBF_2026_09_18.xlsx</t>
        </is>
      </c>
      <c r="B69" t="inlineStr">
        <is>
          <t>Samridhi Perk Line</t>
        </is>
      </c>
      <c r="C69" s="82" t="n">
        <v>46282</v>
      </c>
      <c r="D69" t="inlineStr">
        <is>
          <t>Perk-HCM-4</t>
        </is>
      </c>
      <c r="E69" t="n">
        <v>598.7386</v>
      </c>
      <c r="F69" t="n">
        <v>15</v>
      </c>
      <c r="G69" t="n">
        <v>39.9159066666667</v>
      </c>
      <c r="H69" t="n">
        <v>0</v>
      </c>
      <c r="I69" t="n">
        <v>13.2221870955597</v>
      </c>
    </row>
    <row r="70">
      <c r="A70" t="inlineStr">
        <is>
          <t>Daily_Efficiency_MTBF_2026_09_18.xlsx</t>
        </is>
      </c>
      <c r="B70" t="inlineStr">
        <is>
          <t>Samridhi Perk Line</t>
        </is>
      </c>
      <c r="C70" s="82" t="n">
        <v>46282</v>
      </c>
      <c r="D70" t="inlineStr">
        <is>
          <t>Perk-HLM-1</t>
        </is>
      </c>
      <c r="E70" t="n">
        <v>601.1643</v>
      </c>
      <c r="F70" t="n">
        <v>14</v>
      </c>
      <c r="G70" t="n">
        <v>42.9403071428571</v>
      </c>
      <c r="H70" t="n">
        <v>0</v>
      </c>
      <c r="I70" t="n">
        <v>19.8676074421718</v>
      </c>
    </row>
    <row r="71">
      <c r="A71" t="inlineStr">
        <is>
          <t>Daily_Efficiency_MTBF_2026_09_18.xlsx</t>
        </is>
      </c>
      <c r="B71" t="inlineStr">
        <is>
          <t>Samridhi Perk Line</t>
        </is>
      </c>
      <c r="C71" s="82" t="n">
        <v>46282</v>
      </c>
      <c r="D71" t="inlineStr">
        <is>
          <t>Perk-HCM-3</t>
        </is>
      </c>
      <c r="E71" t="n">
        <v>371.5289</v>
      </c>
      <c r="F71" t="n">
        <v>14</v>
      </c>
      <c r="G71" t="n">
        <v>26.5377785714286</v>
      </c>
      <c r="H71" t="n">
        <v>0</v>
      </c>
      <c r="I71" t="n">
        <v>9.34785654324512</v>
      </c>
    </row>
    <row r="72">
      <c r="A72" t="inlineStr">
        <is>
          <t>Daily_Efficiency_MTBF_2026_09_18.xlsx</t>
        </is>
      </c>
      <c r="B72" t="inlineStr">
        <is>
          <t>Samridhi Perk Line</t>
        </is>
      </c>
      <c r="C72" s="82" t="n">
        <v>46282</v>
      </c>
      <c r="D72" t="inlineStr">
        <is>
          <t>Perk-HCM-1</t>
        </is>
      </c>
      <c r="E72" t="n">
        <v>431.672516666667</v>
      </c>
      <c r="F72" t="n">
        <v>10</v>
      </c>
      <c r="G72" t="n">
        <v>43.1672516666667</v>
      </c>
      <c r="H72" t="n">
        <v>0</v>
      </c>
      <c r="I72" t="n">
        <v>29.3185243792675</v>
      </c>
    </row>
    <row r="73">
      <c r="A73" t="inlineStr">
        <is>
          <t>Daily_Efficiency_MTBF_2026_09_18.xlsx</t>
        </is>
      </c>
      <c r="B73" t="inlineStr">
        <is>
          <t>Samridhi Perk Line</t>
        </is>
      </c>
      <c r="C73" s="82" t="n">
        <v>46282</v>
      </c>
      <c r="D73" t="inlineStr">
        <is>
          <t>Perk-HCM-2</t>
        </is>
      </c>
      <c r="E73" t="n">
        <v>341.979783333333</v>
      </c>
      <c r="F73" t="n">
        <v>9</v>
      </c>
      <c r="G73" t="n">
        <v>37.9977537037037</v>
      </c>
      <c r="H73" t="n">
        <v>0</v>
      </c>
      <c r="I73" t="n">
        <v>37.0104674417481</v>
      </c>
    </row>
    <row r="74">
      <c r="A74" t="inlineStr">
        <is>
          <t>Daily_Efficiency_MTBF_2026_09_18.xlsx</t>
        </is>
      </c>
      <c r="B74" t="inlineStr">
        <is>
          <t>Samridhi Perk Line</t>
        </is>
      </c>
      <c r="C74" s="82" t="n">
        <v>46282</v>
      </c>
      <c r="D74" t="inlineStr">
        <is>
          <t>Perk-TTLi-3</t>
        </is>
      </c>
      <c r="E74" t="n">
        <v>359.6304</v>
      </c>
      <c r="F74" t="n">
        <v>2</v>
      </c>
      <c r="G74" t="n">
        <v>179.8152</v>
      </c>
      <c r="H74" t="n">
        <v>0</v>
      </c>
      <c r="I74" t="n">
        <v>14.7222222222222</v>
      </c>
    </row>
    <row r="75">
      <c r="A75" t="inlineStr">
        <is>
          <t>Daily_Efficiency_MTBF_2026_09_18.xlsx</t>
        </is>
      </c>
      <c r="B75" t="inlineStr">
        <is>
          <t>Samridhi Perk Line</t>
        </is>
      </c>
      <c r="C75" s="82" t="n">
        <v>46282</v>
      </c>
      <c r="D75" t="inlineStr">
        <is>
          <t>Perk-TTLi-2</t>
        </is>
      </c>
      <c r="E75" t="n">
        <v>383.467683333333</v>
      </c>
      <c r="F75" t="n">
        <v>2</v>
      </c>
      <c r="G75" t="n">
        <v>191.733841666667</v>
      </c>
      <c r="H75" t="n">
        <v>0</v>
      </c>
      <c r="I75" t="n">
        <v>20.066945378582</v>
      </c>
    </row>
    <row r="76">
      <c r="A76" t="inlineStr">
        <is>
          <t>Daily_Efficiency_MTBF_2026_09_18.xlsx</t>
        </is>
      </c>
      <c r="B76" t="inlineStr">
        <is>
          <t>Samridhi Perk Line</t>
        </is>
      </c>
      <c r="C76" s="82" t="n">
        <v>46282</v>
      </c>
      <c r="D76" t="inlineStr">
        <is>
          <t>Perk-TTLi-1</t>
        </is>
      </c>
      <c r="E76" t="n">
        <v>333.5504</v>
      </c>
      <c r="F76" t="n">
        <v>1</v>
      </c>
      <c r="G76" t="n">
        <v>333.5504</v>
      </c>
      <c r="H76" t="n">
        <v>0</v>
      </c>
      <c r="I76" t="n">
        <v>23.3248108831529</v>
      </c>
    </row>
    <row r="77">
      <c r="A77" t="inlineStr">
        <is>
          <t>Daily_Efficiency_MTBF_2026_09_18.xlsx</t>
        </is>
      </c>
      <c r="B77" t="inlineStr">
        <is>
          <t>Samridhi Perk Line</t>
        </is>
      </c>
      <c r="C77" s="82" t="n">
        <v>46282</v>
      </c>
      <c r="D77" t="inlineStr">
        <is>
          <t>Perk-HLM-3</t>
        </is>
      </c>
      <c r="E77" t="n">
        <v>360</v>
      </c>
      <c r="F77" t="n">
        <v>1</v>
      </c>
      <c r="G77" t="n">
        <v>360</v>
      </c>
      <c r="H77" t="n">
        <v>0</v>
      </c>
      <c r="I77" t="n">
        <v>19.416049382716</v>
      </c>
    </row>
    <row r="78">
      <c r="A78" t="inlineStr">
        <is>
          <t>Daily_Efficiency_MTBF_2026_09_18.xlsx</t>
        </is>
      </c>
      <c r="B78" t="inlineStr">
        <is>
          <t>Samridhi Perk Line</t>
        </is>
      </c>
      <c r="C78" s="82" t="n">
        <v>46282</v>
      </c>
      <c r="D78" t="inlineStr">
        <is>
          <t>Perk-Case Packing</t>
        </is>
      </c>
      <c r="E78" t="n">
        <v>960</v>
      </c>
      <c r="F78" t="n">
        <v>1</v>
      </c>
      <c r="G78" t="n">
        <v>960</v>
      </c>
      <c r="H78" t="n">
        <v>0</v>
      </c>
      <c r="I78" t="n">
        <v>21.7338709677419</v>
      </c>
    </row>
    <row r="79">
      <c r="A79" t="inlineStr">
        <is>
          <t>Daily_Efficiency_MTBF_2026_09_18.xlsx</t>
        </is>
      </c>
      <c r="B79" t="inlineStr">
        <is>
          <t>Samridhi Perk Line</t>
        </is>
      </c>
      <c r="C79" s="82" t="n">
        <v>46282</v>
      </c>
      <c r="D79" t="inlineStr">
        <is>
          <t>Perk-TTLi-4</t>
        </is>
      </c>
      <c r="E79" t="n">
        <v>360</v>
      </c>
      <c r="F79" t="n">
        <v>1</v>
      </c>
      <c r="G79" t="n">
        <v>360</v>
      </c>
      <c r="H79" t="n">
        <v>0</v>
      </c>
      <c r="I79" t="n">
        <v>12.5555555555556</v>
      </c>
    </row>
    <row r="80">
      <c r="A80" t="inlineStr">
        <is>
          <t>Daily_Efficiency_MTBF_2026_09_18.xlsx</t>
        </is>
      </c>
      <c r="B80" t="inlineStr">
        <is>
          <t>Co-Extrusion Line</t>
        </is>
      </c>
      <c r="C80" s="82" t="n">
        <v>46281</v>
      </c>
      <c r="D80" t="inlineStr">
        <is>
          <t>Coex-AW3</t>
        </is>
      </c>
      <c r="E80" t="n">
        <v>860.694733333333</v>
      </c>
      <c r="F80" t="n">
        <v>318</v>
      </c>
      <c r="G80" t="n">
        <v>2.70658721174004</v>
      </c>
      <c r="H80" t="n">
        <v>225.453066666667</v>
      </c>
      <c r="I80" t="n">
        <v>11.2002777777778</v>
      </c>
    </row>
    <row r="81">
      <c r="A81" t="inlineStr">
        <is>
          <t>Daily_Efficiency_MTBF_2026_09_18.xlsx</t>
        </is>
      </c>
      <c r="B81" t="inlineStr">
        <is>
          <t>Co-Extrusion Line</t>
        </is>
      </c>
      <c r="C81" s="82" t="n">
        <v>46281</v>
      </c>
      <c r="D81" t="inlineStr">
        <is>
          <t>Coex-AW1</t>
        </is>
      </c>
      <c r="E81" t="n">
        <v>810.447233333333</v>
      </c>
      <c r="F81" t="n">
        <v>45</v>
      </c>
      <c r="G81" t="n">
        <v>18.0099385185185</v>
      </c>
      <c r="H81" t="n">
        <v>64.16705</v>
      </c>
      <c r="I81" t="n">
        <v>35.9530731935362</v>
      </c>
    </row>
    <row r="82">
      <c r="A82" t="inlineStr">
        <is>
          <t>Daily_Efficiency_MTBF_2026_09_18.xlsx</t>
        </is>
      </c>
      <c r="B82" t="inlineStr">
        <is>
          <t>Co-Extrusion Line</t>
        </is>
      </c>
      <c r="C82" s="82" t="n">
        <v>46281</v>
      </c>
      <c r="D82" t="inlineStr">
        <is>
          <t>Coex-AW2</t>
        </is>
      </c>
      <c r="E82" t="n">
        <v>923.254383333333</v>
      </c>
      <c r="F82" t="n">
        <v>43</v>
      </c>
      <c r="G82" t="n">
        <v>21.4710321705426</v>
      </c>
      <c r="H82" t="n">
        <v>61.1908833333333</v>
      </c>
      <c r="I82" t="n">
        <v>5.8137178334583</v>
      </c>
    </row>
    <row r="83">
      <c r="A83" t="inlineStr">
        <is>
          <t>Daily_Efficiency_MTBF_2026_09_18.xlsx</t>
        </is>
      </c>
      <c r="B83" t="inlineStr">
        <is>
          <t>Samridhi 5 Star Line</t>
        </is>
      </c>
      <c r="C83" s="82" t="n">
        <v>46281</v>
      </c>
      <c r="D83" t="inlineStr">
        <is>
          <t>FS-HCM-1</t>
        </is>
      </c>
      <c r="E83" t="n">
        <v>1381.96751666667</v>
      </c>
      <c r="F83" t="n">
        <v>72</v>
      </c>
      <c r="G83" t="n">
        <v>19.193993287037</v>
      </c>
      <c r="H83" t="n">
        <v>0.507183333333333</v>
      </c>
      <c r="I83" t="n">
        <v>79.8302328735693</v>
      </c>
    </row>
    <row r="84">
      <c r="A84" t="inlineStr">
        <is>
          <t>Daily_Efficiency_MTBF_2026_09_18.xlsx</t>
        </is>
      </c>
      <c r="B84" t="inlineStr">
        <is>
          <t>Samridhi 5 Star Line</t>
        </is>
      </c>
      <c r="C84" s="82" t="n">
        <v>46281</v>
      </c>
      <c r="D84" t="inlineStr">
        <is>
          <t>FS-TTLi-4</t>
        </is>
      </c>
      <c r="E84" t="n">
        <v>1359.87878333333</v>
      </c>
      <c r="F84" t="n">
        <v>50</v>
      </c>
      <c r="G84" t="n">
        <v>27.1975756666667</v>
      </c>
      <c r="H84" t="n">
        <v>44.7878333333333</v>
      </c>
      <c r="I84" t="n">
        <v>76.57361635331419</v>
      </c>
    </row>
    <row r="85">
      <c r="A85" t="inlineStr">
        <is>
          <t>Daily_Efficiency_MTBF_2026_09_18.xlsx</t>
        </is>
      </c>
      <c r="B85" t="inlineStr">
        <is>
          <t>Samridhi 5 Star Line</t>
        </is>
      </c>
      <c r="C85" s="82" t="n">
        <v>46281</v>
      </c>
      <c r="D85" t="inlineStr">
        <is>
          <t>FS-TTM-5</t>
        </is>
      </c>
      <c r="E85" t="n">
        <v>1288.22275</v>
      </c>
      <c r="F85" t="n">
        <v>49</v>
      </c>
      <c r="G85" t="n">
        <v>26.2902602040816</v>
      </c>
      <c r="H85" t="n">
        <v>41.1200666666667</v>
      </c>
      <c r="I85" t="n">
        <v>41.9387192091141</v>
      </c>
    </row>
    <row r="86">
      <c r="A86" t="inlineStr">
        <is>
          <t>Daily_Efficiency_MTBF_2026_09_18.xlsx</t>
        </is>
      </c>
      <c r="B86" t="inlineStr">
        <is>
          <t>Samridhi 5 Star Line</t>
        </is>
      </c>
      <c r="C86" s="82" t="n">
        <v>46281</v>
      </c>
      <c r="D86" t="inlineStr">
        <is>
          <t>FS-TTLi-1</t>
        </is>
      </c>
      <c r="E86" t="n">
        <v>1397.03795</v>
      </c>
      <c r="F86" t="n">
        <v>43</v>
      </c>
      <c r="G86" t="n">
        <v>32.4892546511628</v>
      </c>
      <c r="H86" t="n">
        <v>5.16661666666667</v>
      </c>
      <c r="I86" t="n">
        <v>78.4591427633455</v>
      </c>
    </row>
    <row r="87">
      <c r="A87" t="inlineStr">
        <is>
          <t>Daily_Efficiency_MTBF_2026_09_18.xlsx</t>
        </is>
      </c>
      <c r="B87" t="inlineStr">
        <is>
          <t>Samridhi 5 Star Line</t>
        </is>
      </c>
      <c r="C87" s="82" t="n">
        <v>46281</v>
      </c>
      <c r="D87" t="inlineStr">
        <is>
          <t>FS-HCM-2</t>
        </is>
      </c>
      <c r="E87" t="n">
        <v>1346.62681666667</v>
      </c>
      <c r="F87" t="n">
        <v>39</v>
      </c>
      <c r="G87" t="n">
        <v>34.5288927350427</v>
      </c>
      <c r="H87" t="n">
        <v>0.17425</v>
      </c>
      <c r="I87" t="n">
        <v>65.3188633138069</v>
      </c>
    </row>
    <row r="88">
      <c r="A88" t="inlineStr">
        <is>
          <t>Daily_Efficiency_MTBF_2026_09_18.xlsx</t>
        </is>
      </c>
      <c r="B88" t="inlineStr">
        <is>
          <t>Samridhi 5 Star Line</t>
        </is>
      </c>
      <c r="C88" s="82" t="n">
        <v>46281</v>
      </c>
      <c r="D88" t="inlineStr">
        <is>
          <t>FS-HCM-3</t>
        </is>
      </c>
      <c r="E88" t="n">
        <v>1380.44655</v>
      </c>
      <c r="F88" t="n">
        <v>35</v>
      </c>
      <c r="G88" t="n">
        <v>39.44133</v>
      </c>
      <c r="H88" t="n">
        <v>1.3312</v>
      </c>
      <c r="I88" t="n">
        <v>87.88722892897771</v>
      </c>
    </row>
    <row r="89">
      <c r="A89" t="inlineStr">
        <is>
          <t>Daily_Efficiency_MTBF_2026_09_18.xlsx</t>
        </is>
      </c>
      <c r="B89" t="inlineStr">
        <is>
          <t>Samridhi 5 Star Line</t>
        </is>
      </c>
      <c r="C89" s="82" t="n">
        <v>46281</v>
      </c>
      <c r="D89" t="inlineStr">
        <is>
          <t>FS-TTLi-3</t>
        </is>
      </c>
      <c r="E89" t="n">
        <v>1386.3244</v>
      </c>
      <c r="F89" t="n">
        <v>34</v>
      </c>
      <c r="G89" t="n">
        <v>40.7742470588235</v>
      </c>
      <c r="H89" t="n">
        <v>31.0009333333333</v>
      </c>
      <c r="I89" t="n">
        <v>85.1454002250929</v>
      </c>
    </row>
    <row r="90">
      <c r="A90" t="inlineStr">
        <is>
          <t>Daily_Efficiency_MTBF_2026_09_18.xlsx</t>
        </is>
      </c>
      <c r="B90" t="inlineStr">
        <is>
          <t>Samridhi 5 Star Line</t>
        </is>
      </c>
      <c r="C90" s="82" t="n">
        <v>46281</v>
      </c>
      <c r="D90" t="inlineStr">
        <is>
          <t>FS-HCM-4</t>
        </is>
      </c>
      <c r="E90" t="n">
        <v>1402.83335</v>
      </c>
      <c r="F90" t="n">
        <v>31</v>
      </c>
      <c r="G90" t="n">
        <v>45.2526887096774</v>
      </c>
      <c r="H90" t="n">
        <v>26.0026</v>
      </c>
      <c r="I90" t="n">
        <v>76.7262541626953</v>
      </c>
    </row>
    <row r="91">
      <c r="A91" t="inlineStr">
        <is>
          <t>Daily_Efficiency_MTBF_2026_09_18.xlsx</t>
        </is>
      </c>
      <c r="B91" t="inlineStr">
        <is>
          <t>Samridhi 5 Star Line</t>
        </is>
      </c>
      <c r="C91" s="82" t="n">
        <v>46281</v>
      </c>
      <c r="D91" t="inlineStr">
        <is>
          <t>FS-HRM-5</t>
        </is>
      </c>
      <c r="E91" t="n">
        <v>1406.00575</v>
      </c>
      <c r="F91" t="n">
        <v>12</v>
      </c>
      <c r="G91" t="n">
        <v>117.167145833333</v>
      </c>
      <c r="H91" t="n">
        <v>11.8155333333333</v>
      </c>
      <c r="I91" t="n">
        <v>42.9772078584846</v>
      </c>
    </row>
    <row r="92">
      <c r="A92" t="inlineStr">
        <is>
          <t>Daily_Efficiency_MTBF_2026_09_18.xlsx</t>
        </is>
      </c>
      <c r="B92" t="inlineStr">
        <is>
          <t>Samridhi 5 Star Line</t>
        </is>
      </c>
      <c r="C92" s="82" t="n">
        <v>46281</v>
      </c>
      <c r="D92" t="inlineStr">
        <is>
          <t>FS-TTLi-2</t>
        </is>
      </c>
      <c r="E92" t="n">
        <v>1394.14988333333</v>
      </c>
      <c r="F92" t="n">
        <v>8</v>
      </c>
      <c r="G92" t="n">
        <v>174.268735416667</v>
      </c>
      <c r="H92" t="n">
        <v>8.835699999999999</v>
      </c>
      <c r="I92" t="n">
        <v>63.3143290738905</v>
      </c>
    </row>
    <row r="93">
      <c r="A93" t="inlineStr">
        <is>
          <t>Daily_Efficiency_MTBF_2026_09_18.xlsx</t>
        </is>
      </c>
      <c r="B93" t="inlineStr">
        <is>
          <t>Samridhi 5 Star Line</t>
        </is>
      </c>
      <c r="C93" s="82" t="n">
        <v>46281</v>
      </c>
      <c r="D93" t="inlineStr">
        <is>
          <t>FS-Case Packing</t>
        </is>
      </c>
      <c r="E93" t="n">
        <v>1440</v>
      </c>
      <c r="F93" t="n">
        <v>1</v>
      </c>
      <c r="G93" t="n">
        <v>1440</v>
      </c>
      <c r="H93" t="n">
        <v>0</v>
      </c>
      <c r="I93" t="n">
        <v>88.76312335958001</v>
      </c>
    </row>
    <row r="94">
      <c r="A94" t="inlineStr">
        <is>
          <t>Daily_Efficiency_MTBF_2026_09_18.xlsx</t>
        </is>
      </c>
      <c r="B94" t="inlineStr">
        <is>
          <t>Samridhi Perk Line</t>
        </is>
      </c>
      <c r="C94" s="82" t="n">
        <v>46281</v>
      </c>
      <c r="D94" t="inlineStr">
        <is>
          <t>Perk-HLM-1</t>
        </is>
      </c>
      <c r="E94" t="n">
        <v>1232.92545</v>
      </c>
      <c r="F94" t="n">
        <v>140</v>
      </c>
      <c r="G94" t="n">
        <v>8.80661035714286</v>
      </c>
      <c r="H94" t="n">
        <v>5.567</v>
      </c>
      <c r="I94" t="n">
        <v>66.2587292098021</v>
      </c>
    </row>
    <row r="95">
      <c r="A95" t="inlineStr">
        <is>
          <t>Daily_Efficiency_MTBF_2026_09_18.xlsx</t>
        </is>
      </c>
      <c r="B95" t="inlineStr">
        <is>
          <t>Samridhi Perk Line</t>
        </is>
      </c>
      <c r="C95" s="82" t="n">
        <v>46281</v>
      </c>
      <c r="D95" t="inlineStr">
        <is>
          <t>Perk-HLM-2</t>
        </is>
      </c>
      <c r="E95" t="n">
        <v>1313.68165</v>
      </c>
      <c r="F95" t="n">
        <v>128</v>
      </c>
      <c r="G95" t="n">
        <v>10.263137890625</v>
      </c>
      <c r="H95" t="n">
        <v>0</v>
      </c>
      <c r="I95" t="n">
        <v>64.8584495241473</v>
      </c>
    </row>
    <row r="96">
      <c r="A96" t="inlineStr">
        <is>
          <t>Daily_Efficiency_MTBF_2026_09_18.xlsx</t>
        </is>
      </c>
      <c r="B96" t="inlineStr">
        <is>
          <t>Samridhi Perk Line</t>
        </is>
      </c>
      <c r="C96" s="82" t="n">
        <v>46281</v>
      </c>
      <c r="D96" t="inlineStr">
        <is>
          <t>Perk-HCM-3</t>
        </is>
      </c>
      <c r="E96" t="n">
        <v>1340.43165</v>
      </c>
      <c r="F96" t="n">
        <v>77</v>
      </c>
      <c r="G96" t="n">
        <v>17.4082032467532</v>
      </c>
      <c r="H96" t="n">
        <v>6.36631666666667</v>
      </c>
      <c r="I96" t="n">
        <v>59.135016047895</v>
      </c>
    </row>
    <row r="97">
      <c r="A97" t="inlineStr">
        <is>
          <t>Daily_Efficiency_MTBF_2026_09_18.xlsx</t>
        </is>
      </c>
      <c r="B97" t="inlineStr">
        <is>
          <t>Samridhi Perk Line</t>
        </is>
      </c>
      <c r="C97" s="82" t="n">
        <v>46281</v>
      </c>
      <c r="D97" t="inlineStr">
        <is>
          <t>Perk-HCM-1</t>
        </is>
      </c>
      <c r="E97" t="n">
        <v>1334.74735</v>
      </c>
      <c r="F97" t="n">
        <v>75</v>
      </c>
      <c r="G97" t="n">
        <v>17.7966313333333</v>
      </c>
      <c r="H97" t="n">
        <v>0.08409999999999999</v>
      </c>
      <c r="I97" t="n">
        <v>84.4177636795188</v>
      </c>
    </row>
    <row r="98">
      <c r="A98" t="inlineStr">
        <is>
          <t>Daily_Efficiency_MTBF_2026_09_18.xlsx</t>
        </is>
      </c>
      <c r="B98" t="inlineStr">
        <is>
          <t>Samridhi Perk Line</t>
        </is>
      </c>
      <c r="C98" s="82" t="n">
        <v>46281</v>
      </c>
      <c r="D98" t="inlineStr">
        <is>
          <t>Perk-HCM-4</t>
        </is>
      </c>
      <c r="E98" t="n">
        <v>1389.46151666667</v>
      </c>
      <c r="F98" t="n">
        <v>66</v>
      </c>
      <c r="G98" t="n">
        <v>21.0524472222222</v>
      </c>
      <c r="H98" t="n">
        <v>0.202433333333333</v>
      </c>
      <c r="I98" t="n">
        <v>57.2779360767297</v>
      </c>
    </row>
    <row r="99">
      <c r="A99" t="inlineStr">
        <is>
          <t>Daily_Efficiency_MTBF_2026_09_18.xlsx</t>
        </is>
      </c>
      <c r="B99" t="inlineStr">
        <is>
          <t>Samridhi Perk Line</t>
        </is>
      </c>
      <c r="C99" s="82" t="n">
        <v>46281</v>
      </c>
      <c r="D99" t="inlineStr">
        <is>
          <t>Perk-HCM-2</t>
        </is>
      </c>
      <c r="E99" t="n">
        <v>1377.1155</v>
      </c>
      <c r="F99" t="n">
        <v>50</v>
      </c>
      <c r="G99" t="n">
        <v>27.54231</v>
      </c>
      <c r="H99" t="n">
        <v>0.117916666666667</v>
      </c>
      <c r="I99" t="n">
        <v>86.6192043747818</v>
      </c>
    </row>
    <row r="100">
      <c r="A100" t="inlineStr">
        <is>
          <t>Daily_Efficiency_MTBF_2026_09_18.xlsx</t>
        </is>
      </c>
      <c r="B100" t="inlineStr">
        <is>
          <t>Samridhi Perk Line</t>
        </is>
      </c>
      <c r="C100" s="82" t="n">
        <v>46281</v>
      </c>
      <c r="D100" t="inlineStr">
        <is>
          <t>Perk-TTLi-2</t>
        </is>
      </c>
      <c r="E100" t="n">
        <v>1417.31993333333</v>
      </c>
      <c r="F100" t="n">
        <v>24</v>
      </c>
      <c r="G100" t="n">
        <v>59.0549972222222</v>
      </c>
      <c r="H100" t="n">
        <v>0</v>
      </c>
      <c r="I100" t="n">
        <v>51.5455918414052</v>
      </c>
    </row>
    <row r="101">
      <c r="A101" t="inlineStr">
        <is>
          <t>Daily_Efficiency_MTBF_2026_09_18.xlsx</t>
        </is>
      </c>
      <c r="B101" t="inlineStr">
        <is>
          <t>Samridhi Perk Line</t>
        </is>
      </c>
      <c r="C101" s="82" t="n">
        <v>46281</v>
      </c>
      <c r="D101" t="inlineStr">
        <is>
          <t>Perk-TTLi-1</t>
        </is>
      </c>
      <c r="E101" t="n">
        <v>1393.47621666667</v>
      </c>
      <c r="F101" t="n">
        <v>22</v>
      </c>
      <c r="G101" t="n">
        <v>63.339828030303</v>
      </c>
      <c r="H101" t="n">
        <v>0.193733333333333</v>
      </c>
      <c r="I101" t="n">
        <v>48.171627561518</v>
      </c>
    </row>
    <row r="102">
      <c r="A102" t="inlineStr">
        <is>
          <t>Daily_Efficiency_MTBF_2026_09_18.xlsx</t>
        </is>
      </c>
      <c r="B102" t="inlineStr">
        <is>
          <t>Samridhi Perk Line</t>
        </is>
      </c>
      <c r="C102" s="82" t="n">
        <v>46281</v>
      </c>
      <c r="D102" t="inlineStr">
        <is>
          <t>Perk-TTLi-3</t>
        </is>
      </c>
      <c r="E102" t="n">
        <v>1422.46138333333</v>
      </c>
      <c r="F102" t="n">
        <v>10</v>
      </c>
      <c r="G102" t="n">
        <v>142.246138333333</v>
      </c>
      <c r="H102" t="n">
        <v>0.244083333333333</v>
      </c>
      <c r="I102" t="n">
        <v>33.5906400878816</v>
      </c>
    </row>
    <row r="103">
      <c r="A103" t="inlineStr">
        <is>
          <t>Daily_Efficiency_MTBF_2026_09_18.xlsx</t>
        </is>
      </c>
      <c r="B103" t="inlineStr">
        <is>
          <t>Samridhi Perk Line</t>
        </is>
      </c>
      <c r="C103" s="82" t="n">
        <v>46281</v>
      </c>
      <c r="D103" t="inlineStr">
        <is>
          <t>Perk-TTLi-4</t>
        </is>
      </c>
      <c r="E103" t="n">
        <v>1435.203</v>
      </c>
      <c r="F103" t="n">
        <v>4</v>
      </c>
      <c r="G103" t="n">
        <v>358.80075</v>
      </c>
      <c r="H103" t="n">
        <v>4.3678</v>
      </c>
      <c r="I103" t="n">
        <v>31.8636638086852</v>
      </c>
    </row>
    <row r="104">
      <c r="A104" t="inlineStr">
        <is>
          <t>Daily_Efficiency_MTBF_2026_09_18.xlsx</t>
        </is>
      </c>
      <c r="B104" t="inlineStr">
        <is>
          <t>Samridhi Perk Line</t>
        </is>
      </c>
      <c r="C104" s="82" t="n">
        <v>46281</v>
      </c>
      <c r="D104" t="inlineStr">
        <is>
          <t>Perk-HLM-3</t>
        </is>
      </c>
      <c r="E104" t="n">
        <v>1440</v>
      </c>
      <c r="F104" t="n">
        <v>1</v>
      </c>
      <c r="G104" t="n">
        <v>1440</v>
      </c>
      <c r="H104" t="n">
        <v>0</v>
      </c>
      <c r="I104" t="n">
        <v>44.4458333333333</v>
      </c>
    </row>
    <row r="105">
      <c r="A105" t="inlineStr">
        <is>
          <t>Daily_Efficiency_MTBF_2026_09_18.xlsx</t>
        </is>
      </c>
      <c r="B105" t="inlineStr">
        <is>
          <t>Samridhi Perk Line</t>
        </is>
      </c>
      <c r="C105" s="82" t="n">
        <v>46281</v>
      </c>
      <c r="D105" t="inlineStr">
        <is>
          <t>Perk-Case Packing</t>
        </is>
      </c>
      <c r="E105" t="n">
        <v>1440</v>
      </c>
      <c r="F105" t="n">
        <v>1</v>
      </c>
      <c r="G105" t="n">
        <v>1440</v>
      </c>
      <c r="H105" t="n">
        <v>0</v>
      </c>
      <c r="I105" t="n">
        <v>106.827956989247</v>
      </c>
    </row>
    <row r="106">
      <c r="A106" t="inlineStr">
        <is>
          <t>Daily_Efficiency_MTBF_2026_09_18.xlsx</t>
        </is>
      </c>
      <c r="B106" t="inlineStr">
        <is>
          <t>Co-Extrusion Line</t>
        </is>
      </c>
      <c r="C106" s="82" t="n">
        <v>46280</v>
      </c>
      <c r="D106" t="inlineStr">
        <is>
          <t>Coex-AW3</t>
        </is>
      </c>
      <c r="E106" t="n">
        <v>1300.66521666667</v>
      </c>
      <c r="F106" t="n">
        <v>88</v>
      </c>
      <c r="G106" t="n">
        <v>14.7802865530303</v>
      </c>
      <c r="H106" t="n">
        <v>89.32611666666671</v>
      </c>
      <c r="I106" t="n">
        <v>34.2319444444444</v>
      </c>
    </row>
    <row r="107">
      <c r="A107" t="inlineStr">
        <is>
          <t>Daily_Efficiency_MTBF_2026_09_18.xlsx</t>
        </is>
      </c>
      <c r="B107" t="inlineStr">
        <is>
          <t>Co-Extrusion Line</t>
        </is>
      </c>
      <c r="C107" s="82" t="n">
        <v>46280</v>
      </c>
      <c r="D107" t="inlineStr">
        <is>
          <t>Coex-AW2</t>
        </is>
      </c>
      <c r="E107" t="n">
        <v>1204.4761</v>
      </c>
      <c r="F107" t="n">
        <v>35</v>
      </c>
      <c r="G107" t="n">
        <v>34.4136028571429</v>
      </c>
      <c r="H107" t="n">
        <v>40.3524666666667</v>
      </c>
      <c r="I107" t="n">
        <v>95.20390564158529</v>
      </c>
    </row>
    <row r="108">
      <c r="A108" t="inlineStr">
        <is>
          <t>Daily_Efficiency_MTBF_2026_09_18.xlsx</t>
        </is>
      </c>
      <c r="B108" t="inlineStr">
        <is>
          <t>Co-Extrusion Line</t>
        </is>
      </c>
      <c r="C108" s="82" t="n">
        <v>46280</v>
      </c>
      <c r="D108" t="inlineStr">
        <is>
          <t>Coex-AW1</t>
        </is>
      </c>
      <c r="E108" t="n">
        <v>1201.62771666667</v>
      </c>
      <c r="F108" t="n">
        <v>20</v>
      </c>
      <c r="G108" t="n">
        <v>60.0813858333334</v>
      </c>
      <c r="H108" t="n">
        <v>9.693716666666671</v>
      </c>
      <c r="I108" t="n">
        <v>84.5301326637298</v>
      </c>
    </row>
    <row r="109">
      <c r="A109" t="inlineStr">
        <is>
          <t>Daily_Efficiency_MTBF_2026_09_18.xlsx</t>
        </is>
      </c>
      <c r="B109" t="inlineStr">
        <is>
          <t>Samridhi 5 Star Line</t>
        </is>
      </c>
      <c r="C109" s="82" t="n">
        <v>46280</v>
      </c>
      <c r="D109" t="inlineStr">
        <is>
          <t>FS-HCM-2</t>
        </is>
      </c>
      <c r="E109" t="n">
        <v>1282.8399</v>
      </c>
      <c r="F109" t="n">
        <v>72</v>
      </c>
      <c r="G109" t="n">
        <v>17.8172208333333</v>
      </c>
      <c r="H109" t="n">
        <v>1.67521666666667</v>
      </c>
      <c r="I109" t="n">
        <v>60.6717554914932</v>
      </c>
    </row>
    <row r="110">
      <c r="A110" t="inlineStr">
        <is>
          <t>Daily_Efficiency_MTBF_2026_09_18.xlsx</t>
        </is>
      </c>
      <c r="B110" t="inlineStr">
        <is>
          <t>Samridhi 5 Star Line</t>
        </is>
      </c>
      <c r="C110" s="82" t="n">
        <v>46280</v>
      </c>
      <c r="D110" t="inlineStr">
        <is>
          <t>FS-TTM-5</t>
        </is>
      </c>
      <c r="E110" t="n">
        <v>1268.05971666667</v>
      </c>
      <c r="F110" t="n">
        <v>61</v>
      </c>
      <c r="G110" t="n">
        <v>20.7878642076503</v>
      </c>
      <c r="H110" t="n">
        <v>44.8168166666667</v>
      </c>
      <c r="I110" t="n">
        <v>27.6201282155231</v>
      </c>
    </row>
    <row r="111">
      <c r="A111" t="inlineStr">
        <is>
          <t>Daily_Efficiency_MTBF_2026_09_18.xlsx</t>
        </is>
      </c>
      <c r="B111" t="inlineStr">
        <is>
          <t>Samridhi 5 Star Line</t>
        </is>
      </c>
      <c r="C111" s="82" t="n">
        <v>46280</v>
      </c>
      <c r="D111" t="inlineStr">
        <is>
          <t>FS-HCM-3</t>
        </is>
      </c>
      <c r="E111" t="n">
        <v>1350.33565</v>
      </c>
      <c r="F111" t="n">
        <v>53</v>
      </c>
      <c r="G111" t="n">
        <v>25.4780311320755</v>
      </c>
      <c r="H111" t="n">
        <v>0.325966666666667</v>
      </c>
      <c r="I111" t="n">
        <v>68.099818084327</v>
      </c>
    </row>
    <row r="112">
      <c r="A112" t="inlineStr">
        <is>
          <t>Daily_Efficiency_MTBF_2026_09_18.xlsx</t>
        </is>
      </c>
      <c r="B112" t="inlineStr">
        <is>
          <t>Samridhi 5 Star Line</t>
        </is>
      </c>
      <c r="C112" s="82" t="n">
        <v>46280</v>
      </c>
      <c r="D112" t="inlineStr">
        <is>
          <t>FS-TTLi-4</t>
        </is>
      </c>
      <c r="E112" t="n">
        <v>1333.50118333333</v>
      </c>
      <c r="F112" t="n">
        <v>51</v>
      </c>
      <c r="G112" t="n">
        <v>26.1470820261438</v>
      </c>
      <c r="H112" t="n">
        <v>52.1795</v>
      </c>
      <c r="I112" t="n">
        <v>54.0207254114946</v>
      </c>
    </row>
    <row r="113">
      <c r="A113" t="inlineStr">
        <is>
          <t>Daily_Efficiency_MTBF_2026_09_18.xlsx</t>
        </is>
      </c>
      <c r="B113" t="inlineStr">
        <is>
          <t>Samridhi 5 Star Line</t>
        </is>
      </c>
      <c r="C113" s="82" t="n">
        <v>46280</v>
      </c>
      <c r="D113" t="inlineStr">
        <is>
          <t>FS-HCM-1</t>
        </is>
      </c>
      <c r="E113" t="n">
        <v>1382.54045</v>
      </c>
      <c r="F113" t="n">
        <v>42</v>
      </c>
      <c r="G113" t="n">
        <v>32.9176297619048</v>
      </c>
      <c r="H113" t="n">
        <v>0</v>
      </c>
      <c r="I113" t="n">
        <v>70.0490959633068</v>
      </c>
    </row>
    <row r="114">
      <c r="A114" t="inlineStr">
        <is>
          <t>Daily_Efficiency_MTBF_2026_09_18.xlsx</t>
        </is>
      </c>
      <c r="B114" t="inlineStr">
        <is>
          <t>Samridhi 5 Star Line</t>
        </is>
      </c>
      <c r="C114" s="82" t="n">
        <v>46280</v>
      </c>
      <c r="D114" t="inlineStr">
        <is>
          <t>FS-TTLi-1</t>
        </is>
      </c>
      <c r="E114" t="n">
        <v>1398.48508333333</v>
      </c>
      <c r="F114" t="n">
        <v>38</v>
      </c>
      <c r="G114" t="n">
        <v>36.8022390350877</v>
      </c>
      <c r="H114" t="n">
        <v>9.34278333333333</v>
      </c>
      <c r="I114" t="n">
        <v>68.0789075548204</v>
      </c>
    </row>
    <row r="115">
      <c r="A115" t="inlineStr">
        <is>
          <t>Daily_Efficiency_MTBF_2026_09_18.xlsx</t>
        </is>
      </c>
      <c r="B115" t="inlineStr">
        <is>
          <t>Samridhi 5 Star Line</t>
        </is>
      </c>
      <c r="C115" s="82" t="n">
        <v>46280</v>
      </c>
      <c r="D115" t="inlineStr">
        <is>
          <t>FS-HCM-4</t>
        </is>
      </c>
      <c r="E115" t="n">
        <v>1385.30996666667</v>
      </c>
      <c r="F115" t="n">
        <v>32</v>
      </c>
      <c r="G115" t="n">
        <v>43.2909364583333</v>
      </c>
      <c r="H115" t="n">
        <v>21.3673</v>
      </c>
      <c r="I115" t="n">
        <v>55.4769095610804</v>
      </c>
    </row>
    <row r="116">
      <c r="A116" t="inlineStr">
        <is>
          <t>Daily_Efficiency_MTBF_2026_09_18.xlsx</t>
        </is>
      </c>
      <c r="B116" t="inlineStr">
        <is>
          <t>Samridhi 5 Star Line</t>
        </is>
      </c>
      <c r="C116" s="82" t="n">
        <v>46280</v>
      </c>
      <c r="D116" t="inlineStr">
        <is>
          <t>FS-HRM-5</t>
        </is>
      </c>
      <c r="E116" t="n">
        <v>1395.67303333333</v>
      </c>
      <c r="F116" t="n">
        <v>25</v>
      </c>
      <c r="G116" t="n">
        <v>55.8269213333333</v>
      </c>
      <c r="H116" t="n">
        <v>21.0095666666667</v>
      </c>
      <c r="I116" t="n">
        <v>31.26292111136</v>
      </c>
    </row>
    <row r="117">
      <c r="A117" t="inlineStr">
        <is>
          <t>Daily_Efficiency_MTBF_2026_09_18.xlsx</t>
        </is>
      </c>
      <c r="B117" t="inlineStr">
        <is>
          <t>Samridhi 5 Star Line</t>
        </is>
      </c>
      <c r="C117" s="82" t="n">
        <v>46280</v>
      </c>
      <c r="D117" t="inlineStr">
        <is>
          <t>FS-TTLi-3</t>
        </is>
      </c>
      <c r="E117" t="n">
        <v>1348.98995</v>
      </c>
      <c r="F117" t="n">
        <v>21</v>
      </c>
      <c r="G117" t="n">
        <v>64.2376166666667</v>
      </c>
      <c r="H117" t="n">
        <v>15.1604</v>
      </c>
      <c r="I117" t="n">
        <v>59.7278273314173</v>
      </c>
    </row>
    <row r="118">
      <c r="A118" t="inlineStr">
        <is>
          <t>Daily_Efficiency_MTBF_2026_09_18.xlsx</t>
        </is>
      </c>
      <c r="B118" t="inlineStr">
        <is>
          <t>Samridhi 5 Star Line</t>
        </is>
      </c>
      <c r="C118" s="82" t="n">
        <v>46280</v>
      </c>
      <c r="D118" t="inlineStr">
        <is>
          <t>FS-TTLi-2</t>
        </is>
      </c>
      <c r="E118" t="n">
        <v>1427.34566666667</v>
      </c>
      <c r="F118" t="n">
        <v>5</v>
      </c>
      <c r="G118" t="n">
        <v>285.469133333333</v>
      </c>
      <c r="H118" t="n">
        <v>0.333883333333333</v>
      </c>
      <c r="I118" t="n">
        <v>53.0698515644329</v>
      </c>
    </row>
    <row r="119">
      <c r="A119" t="inlineStr">
        <is>
          <t>Daily_Efficiency_MTBF_2026_09_18.xlsx</t>
        </is>
      </c>
      <c r="B119" t="inlineStr">
        <is>
          <t>Samridhi 5 Star Line</t>
        </is>
      </c>
      <c r="C119" s="82" t="n">
        <v>46280</v>
      </c>
      <c r="D119" t="inlineStr">
        <is>
          <t>FS-Case Packing</t>
        </is>
      </c>
      <c r="E119" t="n">
        <v>1440</v>
      </c>
      <c r="F119" t="n">
        <v>1</v>
      </c>
      <c r="G119" t="n">
        <v>1440</v>
      </c>
      <c r="H119" t="n">
        <v>0</v>
      </c>
      <c r="I119" t="n">
        <v>72.49015748031491</v>
      </c>
    </row>
    <row r="120">
      <c r="A120" t="inlineStr">
        <is>
          <t>Daily_Efficiency_MTBF_2026_09_18.xlsx</t>
        </is>
      </c>
      <c r="B120" t="inlineStr">
        <is>
          <t>Samridhi Perk Line</t>
        </is>
      </c>
      <c r="C120" s="82" t="n">
        <v>46280</v>
      </c>
      <c r="D120" t="inlineStr">
        <is>
          <t>Perk-HLM-2</t>
        </is>
      </c>
      <c r="E120" t="n">
        <v>1278.14083333333</v>
      </c>
      <c r="F120" t="n">
        <v>153</v>
      </c>
      <c r="G120" t="n">
        <v>8.35386165577342</v>
      </c>
      <c r="H120" t="n">
        <v>0</v>
      </c>
      <c r="I120" t="n">
        <v>67.59800017341691</v>
      </c>
    </row>
    <row r="121">
      <c r="A121" t="inlineStr">
        <is>
          <t>Daily_Efficiency_MTBF_2026_09_18.xlsx</t>
        </is>
      </c>
      <c r="B121" t="inlineStr">
        <is>
          <t>Samridhi Perk Line</t>
        </is>
      </c>
      <c r="C121" s="82" t="n">
        <v>46280</v>
      </c>
      <c r="D121" t="inlineStr">
        <is>
          <t>Perk-HLM-1</t>
        </is>
      </c>
      <c r="E121" t="n">
        <v>1309.54731666667</v>
      </c>
      <c r="F121" t="n">
        <v>130</v>
      </c>
      <c r="G121" t="n">
        <v>10.0734408974359</v>
      </c>
      <c r="H121" t="n">
        <v>2.72683333333333</v>
      </c>
      <c r="I121" t="n">
        <v>72.3656393513043</v>
      </c>
    </row>
    <row r="122">
      <c r="A122" t="inlineStr">
        <is>
          <t>Daily_Efficiency_MTBF_2026_09_18.xlsx</t>
        </is>
      </c>
      <c r="B122" t="inlineStr">
        <is>
          <t>Samridhi Perk Line</t>
        </is>
      </c>
      <c r="C122" s="82" t="n">
        <v>46280</v>
      </c>
      <c r="D122" t="inlineStr">
        <is>
          <t>Perk-HCM-1</t>
        </is>
      </c>
      <c r="E122" t="n">
        <v>1356.20666666667</v>
      </c>
      <c r="F122" t="n">
        <v>117</v>
      </c>
      <c r="G122" t="n">
        <v>11.59150997151</v>
      </c>
      <c r="H122" t="n">
        <v>1.56953333333333</v>
      </c>
      <c r="I122" t="n">
        <v>83.3169099181557</v>
      </c>
    </row>
    <row r="123">
      <c r="A123" t="inlineStr">
        <is>
          <t>Daily_Efficiency_MTBF_2026_09_18.xlsx</t>
        </is>
      </c>
      <c r="B123" t="inlineStr">
        <is>
          <t>Samridhi Perk Line</t>
        </is>
      </c>
      <c r="C123" s="82" t="n">
        <v>46280</v>
      </c>
      <c r="D123" t="inlineStr">
        <is>
          <t>Perk-HCM-3</t>
        </is>
      </c>
      <c r="E123" t="n">
        <v>1358.1469</v>
      </c>
      <c r="F123" t="n">
        <v>78</v>
      </c>
      <c r="G123" t="n">
        <v>17.4121397435897</v>
      </c>
      <c r="H123" t="n">
        <v>1.37866666666667</v>
      </c>
      <c r="I123" t="n">
        <v>62.5234021520967</v>
      </c>
    </row>
    <row r="124">
      <c r="A124" t="inlineStr">
        <is>
          <t>Daily_Efficiency_MTBF_2026_09_18.xlsx</t>
        </is>
      </c>
      <c r="B124" t="inlineStr">
        <is>
          <t>Samridhi Perk Line</t>
        </is>
      </c>
      <c r="C124" s="82" t="n">
        <v>46280</v>
      </c>
      <c r="D124" t="inlineStr">
        <is>
          <t>Perk-HCM-2</t>
        </is>
      </c>
      <c r="E124" t="n">
        <v>1381.66601666667</v>
      </c>
      <c r="F124" t="n">
        <v>72</v>
      </c>
      <c r="G124" t="n">
        <v>19.189805787037</v>
      </c>
      <c r="H124" t="n">
        <v>3.51366666666667</v>
      </c>
      <c r="I124" t="n">
        <v>77.4826713301391</v>
      </c>
    </row>
    <row r="125">
      <c r="A125" t="inlineStr">
        <is>
          <t>Daily_Efficiency_MTBF_2026_09_18.xlsx</t>
        </is>
      </c>
      <c r="B125" t="inlineStr">
        <is>
          <t>Samridhi Perk Line</t>
        </is>
      </c>
      <c r="C125" s="82" t="n">
        <v>46280</v>
      </c>
      <c r="D125" t="inlineStr">
        <is>
          <t>Perk-HCM-4</t>
        </is>
      </c>
      <c r="E125" t="n">
        <v>1369.05608333333</v>
      </c>
      <c r="F125" t="n">
        <v>69</v>
      </c>
      <c r="G125" t="n">
        <v>19.8413925120773</v>
      </c>
      <c r="H125" t="n">
        <v>0.447</v>
      </c>
      <c r="I125" t="n">
        <v>59.7771920940578</v>
      </c>
    </row>
    <row r="126">
      <c r="A126" t="inlineStr">
        <is>
          <t>Daily_Efficiency_MTBF_2026_09_18.xlsx</t>
        </is>
      </c>
      <c r="B126" t="inlineStr">
        <is>
          <t>Samridhi Perk Line</t>
        </is>
      </c>
      <c r="C126" s="82" t="n">
        <v>46280</v>
      </c>
      <c r="D126" t="inlineStr">
        <is>
          <t>Perk-TTLi-1</t>
        </is>
      </c>
      <c r="E126" t="n">
        <v>1414.72111666667</v>
      </c>
      <c r="F126" t="n">
        <v>26</v>
      </c>
      <c r="G126" t="n">
        <v>54.4123506410256</v>
      </c>
      <c r="H126" t="n">
        <v>0</v>
      </c>
      <c r="I126" t="n">
        <v>49.3741959602852</v>
      </c>
    </row>
    <row r="127">
      <c r="A127" t="inlineStr">
        <is>
          <t>Daily_Efficiency_MTBF_2026_09_18.xlsx</t>
        </is>
      </c>
      <c r="B127" t="inlineStr">
        <is>
          <t>Samridhi Perk Line</t>
        </is>
      </c>
      <c r="C127" s="82" t="n">
        <v>46280</v>
      </c>
      <c r="D127" t="inlineStr">
        <is>
          <t>Perk-TTLi-3</t>
        </is>
      </c>
      <c r="E127" t="n">
        <v>1431.16691666667</v>
      </c>
      <c r="F127" t="n">
        <v>15</v>
      </c>
      <c r="G127" t="n">
        <v>95.41112777777781</v>
      </c>
      <c r="H127" t="n">
        <v>0.388116666666667</v>
      </c>
      <c r="I127" t="n">
        <v>35.3259777014014</v>
      </c>
    </row>
    <row r="128">
      <c r="A128" t="inlineStr">
        <is>
          <t>Daily_Efficiency_MTBF_2026_09_18.xlsx</t>
        </is>
      </c>
      <c r="B128" t="inlineStr">
        <is>
          <t>Samridhi Perk Line</t>
        </is>
      </c>
      <c r="C128" s="82" t="n">
        <v>46280</v>
      </c>
      <c r="D128" t="inlineStr">
        <is>
          <t>Perk-TTLi-4</t>
        </is>
      </c>
      <c r="E128" t="n">
        <v>1436.57355</v>
      </c>
      <c r="F128" t="n">
        <v>6</v>
      </c>
      <c r="G128" t="n">
        <v>239.428925</v>
      </c>
      <c r="H128" t="n">
        <v>2.97181666666667</v>
      </c>
      <c r="I128" t="n">
        <v>32.7950762047304</v>
      </c>
    </row>
    <row r="129">
      <c r="A129" t="inlineStr">
        <is>
          <t>Daily_Efficiency_MTBF_2026_09_18.xlsx</t>
        </is>
      </c>
      <c r="B129" t="inlineStr">
        <is>
          <t>Samridhi Perk Line</t>
        </is>
      </c>
      <c r="C129" s="82" t="n">
        <v>46280</v>
      </c>
      <c r="D129" t="inlineStr">
        <is>
          <t>Perk-TTLi-2</t>
        </is>
      </c>
      <c r="E129" t="n">
        <v>1427.12856666667</v>
      </c>
      <c r="F129" t="n">
        <v>5</v>
      </c>
      <c r="G129" t="n">
        <v>285.425713333333</v>
      </c>
      <c r="H129" t="n">
        <v>0</v>
      </c>
      <c r="I129" t="n">
        <v>46.5925018275527</v>
      </c>
    </row>
    <row r="130">
      <c r="A130" t="inlineStr">
        <is>
          <t>Daily_Efficiency_MTBF_2026_09_18.xlsx</t>
        </is>
      </c>
      <c r="B130" t="inlineStr">
        <is>
          <t>Samridhi Perk Line</t>
        </is>
      </c>
      <c r="C130" s="82" t="n">
        <v>46280</v>
      </c>
      <c r="D130" t="inlineStr">
        <is>
          <t>Perk-HLM-3</t>
        </is>
      </c>
      <c r="E130" t="n">
        <v>1440</v>
      </c>
      <c r="F130" t="n">
        <v>1</v>
      </c>
      <c r="G130" t="n">
        <v>1440</v>
      </c>
      <c r="H130" t="n">
        <v>0</v>
      </c>
      <c r="I130" t="n">
        <v>43.3273148148148</v>
      </c>
    </row>
    <row r="131">
      <c r="A131" t="inlineStr">
        <is>
          <t>Daily_Efficiency_MTBF_2026_09_18.xlsx</t>
        </is>
      </c>
      <c r="B131" t="inlineStr">
        <is>
          <t>Samridhi Perk Line</t>
        </is>
      </c>
      <c r="C131" s="82" t="n">
        <v>46280</v>
      </c>
      <c r="D131" t="inlineStr">
        <is>
          <t>Perk-Case Packing</t>
        </is>
      </c>
      <c r="E131" t="n">
        <v>1440</v>
      </c>
      <c r="F131" t="n">
        <v>1</v>
      </c>
      <c r="G131" t="n">
        <v>1440</v>
      </c>
      <c r="H131" t="n">
        <v>0</v>
      </c>
      <c r="I131" t="n">
        <v>101.505376344086</v>
      </c>
    </row>
    <row r="132">
      <c r="A132" t="inlineStr">
        <is>
          <t>Daily_Efficiency_MTBF_2026_09_18.xlsx</t>
        </is>
      </c>
      <c r="B132" t="inlineStr">
        <is>
          <t>Co-Extrusion Line</t>
        </is>
      </c>
      <c r="C132" s="82" t="n">
        <v>46279</v>
      </c>
      <c r="D132" t="inlineStr">
        <is>
          <t>Coex-AW3</t>
        </is>
      </c>
      <c r="E132" t="n">
        <v>1364.46446666667</v>
      </c>
      <c r="F132" t="n">
        <v>105</v>
      </c>
      <c r="G132" t="n">
        <v>12.9948996825397</v>
      </c>
      <c r="H132" t="n">
        <v>75.5355333333333</v>
      </c>
      <c r="I132" t="n">
        <v>39.1905555555556</v>
      </c>
    </row>
    <row r="133">
      <c r="A133" t="inlineStr">
        <is>
          <t>Daily_Efficiency_MTBF_2026_09_18.xlsx</t>
        </is>
      </c>
      <c r="B133" t="inlineStr">
        <is>
          <t>Co-Extrusion Line</t>
        </is>
      </c>
      <c r="C133" s="82" t="n">
        <v>46279</v>
      </c>
      <c r="D133" t="inlineStr">
        <is>
          <t>Coex-AW1</t>
        </is>
      </c>
      <c r="E133" t="n">
        <v>1351.33201666667</v>
      </c>
      <c r="F133" t="n">
        <v>36</v>
      </c>
      <c r="G133" t="n">
        <v>37.537000462963</v>
      </c>
      <c r="H133" t="n">
        <v>26.6750666666667</v>
      </c>
      <c r="I133" t="n">
        <v>104.960235920336</v>
      </c>
    </row>
    <row r="134">
      <c r="A134" t="inlineStr">
        <is>
          <t>Daily_Efficiency_MTBF_2026_09_18.xlsx</t>
        </is>
      </c>
      <c r="B134" t="inlineStr">
        <is>
          <t>Co-Extrusion Line</t>
        </is>
      </c>
      <c r="C134" s="82" t="n">
        <v>46279</v>
      </c>
      <c r="D134" t="inlineStr">
        <is>
          <t>Coex-AW2</t>
        </is>
      </c>
      <c r="E134" t="n">
        <v>1385.81441666667</v>
      </c>
      <c r="F134" t="n">
        <v>28</v>
      </c>
      <c r="G134" t="n">
        <v>49.4933720238095</v>
      </c>
      <c r="H134" t="n">
        <v>16.6661</v>
      </c>
      <c r="I134" t="n">
        <v>106.548836073552</v>
      </c>
    </row>
    <row r="135">
      <c r="A135" t="inlineStr">
        <is>
          <t>Daily_Efficiency_MTBF_2026_09_18.xlsx</t>
        </is>
      </c>
      <c r="B135" t="inlineStr">
        <is>
          <t>Samridhi 5 Star Line</t>
        </is>
      </c>
      <c r="C135" s="82" t="n">
        <v>46279</v>
      </c>
      <c r="D135" t="inlineStr">
        <is>
          <t>FS-HCM-3</t>
        </is>
      </c>
      <c r="E135" t="n">
        <v>1389.34508333333</v>
      </c>
      <c r="F135" t="n">
        <v>41</v>
      </c>
      <c r="G135" t="n">
        <v>33.8864654471545</v>
      </c>
      <c r="H135" t="n">
        <v>0</v>
      </c>
      <c r="I135" t="n">
        <v>94.01870368897011</v>
      </c>
    </row>
    <row r="136">
      <c r="A136" t="inlineStr">
        <is>
          <t>Daily_Efficiency_MTBF_2026_09_18.xlsx</t>
        </is>
      </c>
      <c r="B136" t="inlineStr">
        <is>
          <t>Samridhi 5 Star Line</t>
        </is>
      </c>
      <c r="C136" s="82" t="n">
        <v>46279</v>
      </c>
      <c r="D136" t="inlineStr">
        <is>
          <t>FS-TTM-5</t>
        </is>
      </c>
      <c r="E136" t="n">
        <v>1314.57728333333</v>
      </c>
      <c r="F136" t="n">
        <v>30</v>
      </c>
      <c r="G136" t="n">
        <v>43.8192427777778</v>
      </c>
      <c r="H136" t="n">
        <v>27.5265166666667</v>
      </c>
      <c r="I136" t="n">
        <v>38.8108639468155</v>
      </c>
    </row>
    <row r="137">
      <c r="A137" t="inlineStr">
        <is>
          <t>Daily_Efficiency_MTBF_2026_09_18.xlsx</t>
        </is>
      </c>
      <c r="B137" t="inlineStr">
        <is>
          <t>Samridhi 5 Star Line</t>
        </is>
      </c>
      <c r="C137" s="82" t="n">
        <v>46279</v>
      </c>
      <c r="D137" t="inlineStr">
        <is>
          <t>FS-HCM-2</t>
        </is>
      </c>
      <c r="E137" t="n">
        <v>1351.51896666667</v>
      </c>
      <c r="F137" t="n">
        <v>29</v>
      </c>
      <c r="G137" t="n">
        <v>46.6041022988506</v>
      </c>
      <c r="H137" t="n">
        <v>0.500666666666667</v>
      </c>
      <c r="I137" t="n">
        <v>83.3697571144164</v>
      </c>
    </row>
    <row r="138">
      <c r="A138" t="inlineStr">
        <is>
          <t>Daily_Efficiency_MTBF_2026_09_18.xlsx</t>
        </is>
      </c>
      <c r="B138" t="inlineStr">
        <is>
          <t>Samridhi 5 Star Line</t>
        </is>
      </c>
      <c r="C138" s="82" t="n">
        <v>46279</v>
      </c>
      <c r="D138" t="inlineStr">
        <is>
          <t>FS-HCM-4</t>
        </is>
      </c>
      <c r="E138" t="n">
        <v>1395.31678333333</v>
      </c>
      <c r="F138" t="n">
        <v>28</v>
      </c>
      <c r="G138" t="n">
        <v>49.8327422619048</v>
      </c>
      <c r="H138" t="n">
        <v>33.17585</v>
      </c>
      <c r="I138" t="n">
        <v>95.49772058402149</v>
      </c>
    </row>
    <row r="139">
      <c r="A139" t="inlineStr">
        <is>
          <t>Daily_Efficiency_MTBF_2026_09_18.xlsx</t>
        </is>
      </c>
      <c r="B139" t="inlineStr">
        <is>
          <t>Samridhi 5 Star Line</t>
        </is>
      </c>
      <c r="C139" s="82" t="n">
        <v>46279</v>
      </c>
      <c r="D139" t="inlineStr">
        <is>
          <t>FS-TTLi-3</t>
        </is>
      </c>
      <c r="E139" t="n">
        <v>1394.98255</v>
      </c>
      <c r="F139" t="n">
        <v>26</v>
      </c>
      <c r="G139" t="n">
        <v>53.653175</v>
      </c>
      <c r="H139" t="n">
        <v>12.83545</v>
      </c>
      <c r="I139" t="n">
        <v>90.5761057974042</v>
      </c>
    </row>
    <row r="140">
      <c r="A140" t="inlineStr">
        <is>
          <t>Daily_Efficiency_MTBF_2026_09_18.xlsx</t>
        </is>
      </c>
      <c r="B140" t="inlineStr">
        <is>
          <t>Samridhi 5 Star Line</t>
        </is>
      </c>
      <c r="C140" s="82" t="n">
        <v>46279</v>
      </c>
      <c r="D140" t="inlineStr">
        <is>
          <t>FS-HCM-1</t>
        </is>
      </c>
      <c r="E140" t="n">
        <v>1431.04311666667</v>
      </c>
      <c r="F140" t="n">
        <v>23</v>
      </c>
      <c r="G140" t="n">
        <v>62.219265942029</v>
      </c>
      <c r="H140" t="n">
        <v>0.166766666666667</v>
      </c>
      <c r="I140" t="n">
        <v>92.8762682773155</v>
      </c>
    </row>
    <row r="141">
      <c r="A141" t="inlineStr">
        <is>
          <t>Daily_Efficiency_MTBF_2026_09_18.xlsx</t>
        </is>
      </c>
      <c r="B141" t="inlineStr">
        <is>
          <t>Samridhi 5 Star Line</t>
        </is>
      </c>
      <c r="C141" s="82" t="n">
        <v>46279</v>
      </c>
      <c r="D141" t="inlineStr">
        <is>
          <t>FS-TTLi-4</t>
        </is>
      </c>
      <c r="E141" t="n">
        <v>1407.85735</v>
      </c>
      <c r="F141" t="n">
        <v>20</v>
      </c>
      <c r="G141" t="n">
        <v>70.39286749999999</v>
      </c>
      <c r="H141" t="n">
        <v>20.3198</v>
      </c>
      <c r="I141" t="n">
        <v>94.3685164091727</v>
      </c>
    </row>
    <row r="142">
      <c r="A142" t="inlineStr">
        <is>
          <t>Daily_Efficiency_MTBF_2026_09_18.xlsx</t>
        </is>
      </c>
      <c r="B142" t="inlineStr">
        <is>
          <t>Samridhi 5 Star Line</t>
        </is>
      </c>
      <c r="C142" s="82" t="n">
        <v>46279</v>
      </c>
      <c r="D142" t="inlineStr">
        <is>
          <t>FS-TTLi-1</t>
        </is>
      </c>
      <c r="E142" t="n">
        <v>1412.65668333333</v>
      </c>
      <c r="F142" t="n">
        <v>17</v>
      </c>
      <c r="G142" t="n">
        <v>83.0974519607843</v>
      </c>
      <c r="H142" t="n">
        <v>9.33743333333333</v>
      </c>
      <c r="I142" t="n">
        <v>92.89959292975389</v>
      </c>
    </row>
    <row r="143">
      <c r="A143" t="inlineStr">
        <is>
          <t>Daily_Efficiency_MTBF_2026_09_18.xlsx</t>
        </is>
      </c>
      <c r="B143" t="inlineStr">
        <is>
          <t>Samridhi 5 Star Line</t>
        </is>
      </c>
      <c r="C143" s="82" t="n">
        <v>46279</v>
      </c>
      <c r="D143" t="inlineStr">
        <is>
          <t>FS-TTLi-2</t>
        </is>
      </c>
      <c r="E143" t="n">
        <v>1428.83416666667</v>
      </c>
      <c r="F143" t="n">
        <v>4</v>
      </c>
      <c r="G143" t="n">
        <v>357.208541666667</v>
      </c>
      <c r="H143" t="n">
        <v>2.84025</v>
      </c>
      <c r="I143" t="n">
        <v>66.57176366327531</v>
      </c>
    </row>
    <row r="144">
      <c r="A144" t="inlineStr">
        <is>
          <t>Daily_Efficiency_MTBF_2026_09_18.xlsx</t>
        </is>
      </c>
      <c r="B144" t="inlineStr">
        <is>
          <t>Samridhi 5 Star Line</t>
        </is>
      </c>
      <c r="C144" s="82" t="n">
        <v>46279</v>
      </c>
      <c r="D144" t="inlineStr">
        <is>
          <t>FS-HRM-5</t>
        </is>
      </c>
      <c r="E144" t="n">
        <v>1435.00848333333</v>
      </c>
      <c r="F144" t="n">
        <v>3</v>
      </c>
      <c r="G144" t="n">
        <v>478.336161111111</v>
      </c>
      <c r="H144" t="n">
        <v>3.66623333333333</v>
      </c>
      <c r="I144" t="n">
        <v>41.8393901206086</v>
      </c>
    </row>
    <row r="145">
      <c r="A145" t="inlineStr">
        <is>
          <t>Daily_Efficiency_MTBF_2026_09_18.xlsx</t>
        </is>
      </c>
      <c r="B145" t="inlineStr">
        <is>
          <t>Samridhi 5 Star Line</t>
        </is>
      </c>
      <c r="C145" s="82" t="n">
        <v>46279</v>
      </c>
      <c r="D145" t="inlineStr">
        <is>
          <t>FS-Case Packing</t>
        </is>
      </c>
      <c r="E145" t="n">
        <v>1440</v>
      </c>
      <c r="F145" t="n">
        <v>1</v>
      </c>
      <c r="G145" t="n">
        <v>1440</v>
      </c>
      <c r="H145" t="n">
        <v>0</v>
      </c>
      <c r="I145" t="n">
        <v>114.523681698879</v>
      </c>
    </row>
    <row r="146">
      <c r="A146" t="inlineStr">
        <is>
          <t>Daily_Efficiency_MTBF_2026_09_18.xlsx</t>
        </is>
      </c>
      <c r="B146" t="inlineStr">
        <is>
          <t>Samridhi Perk Line</t>
        </is>
      </c>
      <c r="C146" s="82" t="n">
        <v>46279</v>
      </c>
      <c r="D146" t="inlineStr">
        <is>
          <t>Perk-HLM-1</t>
        </is>
      </c>
      <c r="E146" t="n">
        <v>1312.00713333333</v>
      </c>
      <c r="F146" t="n">
        <v>141</v>
      </c>
      <c r="G146" t="n">
        <v>9.305015130023641</v>
      </c>
      <c r="H146" t="n">
        <v>1.5135</v>
      </c>
      <c r="I146" t="n">
        <v>56.1277513658493</v>
      </c>
    </row>
    <row r="147">
      <c r="A147" t="inlineStr">
        <is>
          <t>Daily_Efficiency_MTBF_2026_09_18.xlsx</t>
        </is>
      </c>
      <c r="B147" t="inlineStr">
        <is>
          <t>Samridhi Perk Line</t>
        </is>
      </c>
      <c r="C147" s="82" t="n">
        <v>46279</v>
      </c>
      <c r="D147" t="inlineStr">
        <is>
          <t>Perk-HLM-2</t>
        </is>
      </c>
      <c r="E147" t="n">
        <v>1191.06808333333</v>
      </c>
      <c r="F147" t="n">
        <v>140</v>
      </c>
      <c r="G147" t="n">
        <v>8.507629166666669</v>
      </c>
      <c r="H147" t="n">
        <v>0</v>
      </c>
      <c r="I147" t="n">
        <v>56.9265335188593</v>
      </c>
    </row>
    <row r="148">
      <c r="A148" t="inlineStr">
        <is>
          <t>Daily_Efficiency_MTBF_2026_09_18.xlsx</t>
        </is>
      </c>
      <c r="B148" t="inlineStr">
        <is>
          <t>Samridhi Perk Line</t>
        </is>
      </c>
      <c r="C148" s="82" t="n">
        <v>46279</v>
      </c>
      <c r="D148" t="inlineStr">
        <is>
          <t>Perk-HCM-1</t>
        </is>
      </c>
      <c r="E148" t="n">
        <v>1326.35011666667</v>
      </c>
      <c r="F148" t="n">
        <v>86</v>
      </c>
      <c r="G148" t="n">
        <v>15.4226757751938</v>
      </c>
      <c r="H148" t="n">
        <v>0.3572</v>
      </c>
      <c r="I148" t="n">
        <v>81.96745299770529</v>
      </c>
    </row>
    <row r="149">
      <c r="A149" t="inlineStr">
        <is>
          <t>Daily_Efficiency_MTBF_2026_09_18.xlsx</t>
        </is>
      </c>
      <c r="B149" t="inlineStr">
        <is>
          <t>Samridhi Perk Line</t>
        </is>
      </c>
      <c r="C149" s="82" t="n">
        <v>46279</v>
      </c>
      <c r="D149" t="inlineStr">
        <is>
          <t>Perk-HCM-4</t>
        </is>
      </c>
      <c r="E149" t="n">
        <v>1375.52623333333</v>
      </c>
      <c r="F149" t="n">
        <v>68</v>
      </c>
      <c r="G149" t="n">
        <v>20.2283269607843</v>
      </c>
      <c r="H149" t="n">
        <v>0.260366666666667</v>
      </c>
      <c r="I149" t="n">
        <v>65.6045799630903</v>
      </c>
    </row>
    <row r="150">
      <c r="A150" t="inlineStr">
        <is>
          <t>Daily_Efficiency_MTBF_2026_09_18.xlsx</t>
        </is>
      </c>
      <c r="B150" t="inlineStr">
        <is>
          <t>Samridhi Perk Line</t>
        </is>
      </c>
      <c r="C150" s="82" t="n">
        <v>46279</v>
      </c>
      <c r="D150" t="inlineStr">
        <is>
          <t>Perk-TTLi-2</t>
        </is>
      </c>
      <c r="E150" t="n">
        <v>1369.74445</v>
      </c>
      <c r="F150" t="n">
        <v>64</v>
      </c>
      <c r="G150" t="n">
        <v>21.40225703125</v>
      </c>
      <c r="H150" t="n">
        <v>0</v>
      </c>
      <c r="I150" t="n">
        <v>41.7049521316262</v>
      </c>
    </row>
    <row r="151">
      <c r="A151" t="inlineStr">
        <is>
          <t>Daily_Efficiency_MTBF_2026_09_18.xlsx</t>
        </is>
      </c>
      <c r="B151" t="inlineStr">
        <is>
          <t>Samridhi Perk Line</t>
        </is>
      </c>
      <c r="C151" s="82" t="n">
        <v>46279</v>
      </c>
      <c r="D151" t="inlineStr">
        <is>
          <t>Perk-HCM-3</t>
        </is>
      </c>
      <c r="E151" t="n">
        <v>1301.6786</v>
      </c>
      <c r="F151" t="n">
        <v>55</v>
      </c>
      <c r="G151" t="n">
        <v>23.6668836363636</v>
      </c>
      <c r="H151" t="n">
        <v>0.973366666666667</v>
      </c>
      <c r="I151" t="n">
        <v>59.8297628548582</v>
      </c>
    </row>
    <row r="152">
      <c r="A152" t="inlineStr">
        <is>
          <t>Daily_Efficiency_MTBF_2026_09_18.xlsx</t>
        </is>
      </c>
      <c r="B152" t="inlineStr">
        <is>
          <t>Samridhi Perk Line</t>
        </is>
      </c>
      <c r="C152" s="82" t="n">
        <v>46279</v>
      </c>
      <c r="D152" t="inlineStr">
        <is>
          <t>Perk-HCM-2</t>
        </is>
      </c>
      <c r="E152" t="n">
        <v>1394.25883333333</v>
      </c>
      <c r="F152" t="n">
        <v>53</v>
      </c>
      <c r="G152" t="n">
        <v>26.3067704402516</v>
      </c>
      <c r="H152" t="n">
        <v>0.4788</v>
      </c>
      <c r="I152" t="n">
        <v>72.2895851716027</v>
      </c>
    </row>
    <row r="153">
      <c r="A153" t="inlineStr">
        <is>
          <t>Daily_Efficiency_MTBF_2026_09_18.xlsx</t>
        </is>
      </c>
      <c r="B153" t="inlineStr">
        <is>
          <t>Samridhi Perk Line</t>
        </is>
      </c>
      <c r="C153" s="82" t="n">
        <v>46279</v>
      </c>
      <c r="D153" t="inlineStr">
        <is>
          <t>Perk-TTLi-1</t>
        </is>
      </c>
      <c r="E153" t="n">
        <v>1392.10955</v>
      </c>
      <c r="F153" t="n">
        <v>36</v>
      </c>
      <c r="G153" t="n">
        <v>38.6697097222222</v>
      </c>
      <c r="H153" t="n">
        <v>0.12675</v>
      </c>
      <c r="I153" t="n">
        <v>47.0602927476625</v>
      </c>
    </row>
    <row r="154">
      <c r="A154" t="inlineStr">
        <is>
          <t>Daily_Efficiency_MTBF_2026_09_18.xlsx</t>
        </is>
      </c>
      <c r="B154" t="inlineStr">
        <is>
          <t>Samridhi Perk Line</t>
        </is>
      </c>
      <c r="C154" s="82" t="n">
        <v>46279</v>
      </c>
      <c r="D154" t="inlineStr">
        <is>
          <t>Perk-TTLi-4</t>
        </is>
      </c>
      <c r="E154" t="n">
        <v>1423.7904</v>
      </c>
      <c r="F154" t="n">
        <v>12</v>
      </c>
      <c r="G154" t="n">
        <v>118.6492</v>
      </c>
      <c r="H154" t="n">
        <v>14.1864166666667</v>
      </c>
      <c r="I154" t="n">
        <v>34.631990879686</v>
      </c>
    </row>
    <row r="155">
      <c r="A155" t="inlineStr">
        <is>
          <t>Daily_Efficiency_MTBF_2026_09_18.xlsx</t>
        </is>
      </c>
      <c r="B155" t="inlineStr">
        <is>
          <t>Samridhi Perk Line</t>
        </is>
      </c>
      <c r="C155" s="82" t="n">
        <v>46279</v>
      </c>
      <c r="D155" t="inlineStr">
        <is>
          <t>Perk-TTLi-3</t>
        </is>
      </c>
      <c r="E155" t="n">
        <v>1419.8874</v>
      </c>
      <c r="F155" t="n">
        <v>10</v>
      </c>
      <c r="G155" t="n">
        <v>141.98874</v>
      </c>
      <c r="H155" t="n">
        <v>0.1934</v>
      </c>
      <c r="I155" t="n">
        <v>31.8683891070092</v>
      </c>
    </row>
    <row r="156">
      <c r="A156" t="inlineStr">
        <is>
          <t>Daily_Efficiency_MTBF_2026_09_18.xlsx</t>
        </is>
      </c>
      <c r="B156" t="inlineStr">
        <is>
          <t>Samridhi Perk Line</t>
        </is>
      </c>
      <c r="C156" s="82" t="n">
        <v>46279</v>
      </c>
      <c r="D156" t="inlineStr">
        <is>
          <t>Perk-HLM-3</t>
        </is>
      </c>
      <c r="E156" t="n">
        <v>1440</v>
      </c>
      <c r="F156" t="n">
        <v>1</v>
      </c>
      <c r="G156" t="n">
        <v>1440</v>
      </c>
      <c r="H156" t="n">
        <v>0</v>
      </c>
      <c r="I156" t="n">
        <v>43.3873456790123</v>
      </c>
    </row>
    <row r="157">
      <c r="A157" t="inlineStr">
        <is>
          <t>Daily_Efficiency_MTBF_2026_09_18.xlsx</t>
        </is>
      </c>
      <c r="B157" t="inlineStr">
        <is>
          <t>Samridhi Perk Line</t>
        </is>
      </c>
      <c r="C157" s="82" t="n">
        <v>46279</v>
      </c>
      <c r="D157" t="inlineStr">
        <is>
          <t>Perk-Case Packing</t>
        </is>
      </c>
      <c r="E157" t="n">
        <v>1440</v>
      </c>
      <c r="F157" t="n">
        <v>1</v>
      </c>
      <c r="G157" t="n">
        <v>1440</v>
      </c>
      <c r="H157" t="n">
        <v>0</v>
      </c>
      <c r="I157" t="n">
        <v>100.134408602151</v>
      </c>
    </row>
    <row r="158">
      <c r="A158" t="inlineStr">
        <is>
          <t>Daily_Efficiency_MTBF_2026_09_18.xlsx</t>
        </is>
      </c>
      <c r="B158" t="inlineStr">
        <is>
          <t>Co-Extrusion Line</t>
        </is>
      </c>
      <c r="C158" s="82" t="n">
        <v>46278</v>
      </c>
      <c r="D158" t="inlineStr">
        <is>
          <t>Coex-AW3</t>
        </is>
      </c>
      <c r="E158" t="n">
        <v>1374.57033333333</v>
      </c>
      <c r="F158" t="n">
        <v>90</v>
      </c>
      <c r="G158" t="n">
        <v>15.2730037037037</v>
      </c>
      <c r="H158" t="n">
        <v>65.42966666666671</v>
      </c>
      <c r="I158" t="n">
        <v>36.1913888888889</v>
      </c>
    </row>
    <row r="159">
      <c r="A159" t="inlineStr">
        <is>
          <t>Daily_Efficiency_MTBF_2026_09_18.xlsx</t>
        </is>
      </c>
      <c r="B159" t="inlineStr">
        <is>
          <t>Co-Extrusion Line</t>
        </is>
      </c>
      <c r="C159" s="82" t="n">
        <v>46278</v>
      </c>
      <c r="D159" t="inlineStr">
        <is>
          <t>Coex-AW1</t>
        </is>
      </c>
      <c r="E159" t="n">
        <v>1347.67578333333</v>
      </c>
      <c r="F159" t="n">
        <v>26</v>
      </c>
      <c r="G159" t="n">
        <v>51.833683974359</v>
      </c>
      <c r="H159" t="n">
        <v>22.49835</v>
      </c>
      <c r="I159" t="n">
        <v>112.662322433762</v>
      </c>
    </row>
    <row r="160">
      <c r="A160" t="inlineStr">
        <is>
          <t>Daily_Efficiency_MTBF_2026_09_18.xlsx</t>
        </is>
      </c>
      <c r="B160" t="inlineStr">
        <is>
          <t>Co-Extrusion Line</t>
        </is>
      </c>
      <c r="C160" s="82" t="n">
        <v>46278</v>
      </c>
      <c r="D160" t="inlineStr">
        <is>
          <t>Coex-AW2</t>
        </is>
      </c>
      <c r="E160" t="n">
        <v>1370.1675</v>
      </c>
      <c r="F160" t="n">
        <v>19</v>
      </c>
      <c r="G160" t="n">
        <v>72.1140789473684</v>
      </c>
      <c r="H160" t="n">
        <v>12.50625</v>
      </c>
      <c r="I160" t="n">
        <v>106.86926929316</v>
      </c>
    </row>
    <row r="161">
      <c r="A161" t="inlineStr">
        <is>
          <t>Daily_Efficiency_MTBF_2026_09_18.xlsx</t>
        </is>
      </c>
      <c r="B161" t="inlineStr">
        <is>
          <t>Samridhi 5 Star Line</t>
        </is>
      </c>
      <c r="C161" s="82" t="n">
        <v>46278</v>
      </c>
      <c r="D161" t="inlineStr">
        <is>
          <t>FS-HCM-3</t>
        </is>
      </c>
      <c r="E161" t="n">
        <v>1119.92346666667</v>
      </c>
      <c r="F161" t="n">
        <v>149</v>
      </c>
      <c r="G161" t="n">
        <v>7.51626487695749</v>
      </c>
      <c r="H161" t="n">
        <v>1.16608333333333</v>
      </c>
      <c r="I161" t="n">
        <v>59.1126524704036</v>
      </c>
    </row>
    <row r="162">
      <c r="A162" t="inlineStr">
        <is>
          <t>Daily_Efficiency_MTBF_2026_09_18.xlsx</t>
        </is>
      </c>
      <c r="B162" t="inlineStr">
        <is>
          <t>Samridhi 5 Star Line</t>
        </is>
      </c>
      <c r="C162" s="82" t="n">
        <v>46278</v>
      </c>
      <c r="D162" t="inlineStr">
        <is>
          <t>FS-HCM-2</t>
        </is>
      </c>
      <c r="E162" t="n">
        <v>797.16535</v>
      </c>
      <c r="F162" t="n">
        <v>63</v>
      </c>
      <c r="G162" t="n">
        <v>12.6534182539683</v>
      </c>
      <c r="H162" t="n">
        <v>1.33938333333333</v>
      </c>
      <c r="I162" t="n">
        <v>86.4226154218301</v>
      </c>
    </row>
    <row r="163">
      <c r="A163" t="inlineStr">
        <is>
          <t>Daily_Efficiency_MTBF_2026_09_18.xlsx</t>
        </is>
      </c>
      <c r="B163" t="inlineStr">
        <is>
          <t>Samridhi 5 Star Line</t>
        </is>
      </c>
      <c r="C163" s="82" t="n">
        <v>46278</v>
      </c>
      <c r="D163" t="inlineStr">
        <is>
          <t>FS-HCM-4</t>
        </is>
      </c>
      <c r="E163" t="n">
        <v>1164.67015</v>
      </c>
      <c r="F163" t="n">
        <v>45</v>
      </c>
      <c r="G163" t="n">
        <v>25.8815588888889</v>
      </c>
      <c r="H163" t="n">
        <v>26.9788333333333</v>
      </c>
      <c r="I163" t="n">
        <v>46.5348714512098</v>
      </c>
    </row>
    <row r="164">
      <c r="A164" t="inlineStr">
        <is>
          <t>Daily_Efficiency_MTBF_2026_09_18.xlsx</t>
        </is>
      </c>
      <c r="B164" t="inlineStr">
        <is>
          <t>Samridhi 5 Star Line</t>
        </is>
      </c>
      <c r="C164" s="82" t="n">
        <v>46278</v>
      </c>
      <c r="D164" t="inlineStr">
        <is>
          <t>FS-HCM-1</t>
        </is>
      </c>
      <c r="E164" t="n">
        <v>1171.04111666667</v>
      </c>
      <c r="F164" t="n">
        <v>35</v>
      </c>
      <c r="G164" t="n">
        <v>33.4583176190476</v>
      </c>
      <c r="H164" t="n">
        <v>0.6586</v>
      </c>
      <c r="I164" t="n">
        <v>55.7839571398498</v>
      </c>
    </row>
    <row r="165">
      <c r="A165" t="inlineStr">
        <is>
          <t>Daily_Efficiency_MTBF_2026_09_18.xlsx</t>
        </is>
      </c>
      <c r="B165" t="inlineStr">
        <is>
          <t>Samridhi 5 Star Line</t>
        </is>
      </c>
      <c r="C165" s="82" t="n">
        <v>46278</v>
      </c>
      <c r="D165" t="inlineStr">
        <is>
          <t>FS-TTLi-2</t>
        </is>
      </c>
      <c r="E165" t="n">
        <v>1024.84758333333</v>
      </c>
      <c r="F165" t="n">
        <v>33</v>
      </c>
      <c r="G165" t="n">
        <v>31.0559873737374</v>
      </c>
      <c r="H165" t="n">
        <v>27.6562833333333</v>
      </c>
      <c r="I165" t="n">
        <v>22.9063707620112</v>
      </c>
    </row>
    <row r="166">
      <c r="A166" t="inlineStr">
        <is>
          <t>Daily_Efficiency_MTBF_2026_09_18.xlsx</t>
        </is>
      </c>
      <c r="B166" t="inlineStr">
        <is>
          <t>Samridhi 5 Star Line</t>
        </is>
      </c>
      <c r="C166" s="82" t="n">
        <v>46278</v>
      </c>
      <c r="D166" t="inlineStr">
        <is>
          <t>FS-TTM-5</t>
        </is>
      </c>
      <c r="E166" t="n">
        <v>744.189833333333</v>
      </c>
      <c r="F166" t="n">
        <v>19</v>
      </c>
      <c r="G166" t="n">
        <v>39.1678859649123</v>
      </c>
      <c r="H166" t="n">
        <v>11.16575</v>
      </c>
      <c r="I166" t="n">
        <v>14.1142723249198</v>
      </c>
    </row>
    <row r="167">
      <c r="A167" t="inlineStr">
        <is>
          <t>Daily_Efficiency_MTBF_2026_09_18.xlsx</t>
        </is>
      </c>
      <c r="B167" t="inlineStr">
        <is>
          <t>Samridhi 5 Star Line</t>
        </is>
      </c>
      <c r="C167" s="82" t="n">
        <v>46278</v>
      </c>
      <c r="D167" t="inlineStr">
        <is>
          <t>FS-TTLi-4</t>
        </is>
      </c>
      <c r="E167" t="n">
        <v>1075.64703333333</v>
      </c>
      <c r="F167" t="n">
        <v>19</v>
      </c>
      <c r="G167" t="n">
        <v>56.613001754386</v>
      </c>
      <c r="H167" t="n">
        <v>15.1753</v>
      </c>
      <c r="I167" t="n">
        <v>42.2835611540807</v>
      </c>
    </row>
    <row r="168">
      <c r="A168" t="inlineStr">
        <is>
          <t>Daily_Efficiency_MTBF_2026_09_18.xlsx</t>
        </is>
      </c>
      <c r="B168" t="inlineStr">
        <is>
          <t>Samridhi 5 Star Line</t>
        </is>
      </c>
      <c r="C168" s="82" t="n">
        <v>46278</v>
      </c>
      <c r="D168" t="inlineStr">
        <is>
          <t>FS-TTLi-1</t>
        </is>
      </c>
      <c r="E168" t="n">
        <v>1381.70713333333</v>
      </c>
      <c r="F168" t="n">
        <v>15</v>
      </c>
      <c r="G168" t="n">
        <v>92.1138088888889</v>
      </c>
      <c r="H168" t="n">
        <v>17.16005</v>
      </c>
      <c r="I168" t="n">
        <v>38.1226639191061</v>
      </c>
    </row>
    <row r="169">
      <c r="A169" t="inlineStr">
        <is>
          <t>Daily_Efficiency_MTBF_2026_09_18.xlsx</t>
        </is>
      </c>
      <c r="B169" t="inlineStr">
        <is>
          <t>Samridhi 5 Star Line</t>
        </is>
      </c>
      <c r="C169" s="82" t="n">
        <v>46278</v>
      </c>
      <c r="D169" t="inlineStr">
        <is>
          <t>FS-TTLi-3</t>
        </is>
      </c>
      <c r="E169" t="n">
        <v>1062.94811666667</v>
      </c>
      <c r="F169" t="n">
        <v>14</v>
      </c>
      <c r="G169" t="n">
        <v>75.9248654761905</v>
      </c>
      <c r="H169" t="n">
        <v>8.690733333333331</v>
      </c>
      <c r="I169" t="n">
        <v>38.3201430126894</v>
      </c>
    </row>
    <row r="170">
      <c r="A170" t="inlineStr">
        <is>
          <t>Daily_Efficiency_MTBF_2026_09_18.xlsx</t>
        </is>
      </c>
      <c r="B170" t="inlineStr">
        <is>
          <t>Samridhi 5 Star Line</t>
        </is>
      </c>
      <c r="C170" s="82" t="n">
        <v>46278</v>
      </c>
      <c r="D170" t="inlineStr">
        <is>
          <t>FS-HRM-5</t>
        </is>
      </c>
      <c r="E170" t="n">
        <v>1417.83095</v>
      </c>
      <c r="F170" t="n">
        <v>10</v>
      </c>
      <c r="G170" t="n">
        <v>141.783095</v>
      </c>
      <c r="H170" t="n">
        <v>9.8292</v>
      </c>
      <c r="I170" t="n">
        <v>21.3589031314436</v>
      </c>
    </row>
    <row r="171">
      <c r="A171" t="inlineStr">
        <is>
          <t>Daily_Efficiency_MTBF_2026_09_18.xlsx</t>
        </is>
      </c>
      <c r="B171" t="inlineStr">
        <is>
          <t>Samridhi 5 Star Line</t>
        </is>
      </c>
      <c r="C171" s="82" t="n">
        <v>46278</v>
      </c>
      <c r="D171" t="inlineStr">
        <is>
          <t>FS-Case Packing</t>
        </is>
      </c>
      <c r="E171" t="n">
        <v>1440</v>
      </c>
      <c r="F171" t="n">
        <v>1</v>
      </c>
      <c r="G171" t="n">
        <v>1440</v>
      </c>
      <c r="H171" t="n">
        <v>0</v>
      </c>
      <c r="I171" t="n">
        <v>58.578431372549</v>
      </c>
    </row>
    <row r="172">
      <c r="A172" t="inlineStr">
        <is>
          <t>Daily_Efficiency_MTBF_2026_09_18.xlsx</t>
        </is>
      </c>
      <c r="B172" t="inlineStr">
        <is>
          <t>Samridhi Perk Line</t>
        </is>
      </c>
      <c r="C172" s="82" t="n">
        <v>46278</v>
      </c>
      <c r="D172" t="inlineStr">
        <is>
          <t>Perk-HLM-2</t>
        </is>
      </c>
      <c r="E172" t="n">
        <v>1205.3552</v>
      </c>
      <c r="F172" t="n">
        <v>184</v>
      </c>
      <c r="G172" t="n">
        <v>6.55084347826087</v>
      </c>
      <c r="H172" t="n">
        <v>4.21615</v>
      </c>
      <c r="I172" t="n">
        <v>50.5472122397699</v>
      </c>
    </row>
    <row r="173">
      <c r="A173" t="inlineStr">
        <is>
          <t>Daily_Efficiency_MTBF_2026_09_18.xlsx</t>
        </is>
      </c>
      <c r="B173" t="inlineStr">
        <is>
          <t>Samridhi Perk Line</t>
        </is>
      </c>
      <c r="C173" s="82" t="n">
        <v>46278</v>
      </c>
      <c r="D173" t="inlineStr">
        <is>
          <t>Perk-HLM-1</t>
        </is>
      </c>
      <c r="E173" t="n">
        <v>1256.41878333333</v>
      </c>
      <c r="F173" t="n">
        <v>169</v>
      </c>
      <c r="G173" t="n">
        <v>7.43443067061144</v>
      </c>
      <c r="H173" t="n">
        <v>12.6214166666667</v>
      </c>
      <c r="I173" t="n">
        <v>54.76604155185</v>
      </c>
    </row>
    <row r="174">
      <c r="A174" t="inlineStr">
        <is>
          <t>Daily_Efficiency_MTBF_2026_09_18.xlsx</t>
        </is>
      </c>
      <c r="B174" t="inlineStr">
        <is>
          <t>Samridhi Perk Line</t>
        </is>
      </c>
      <c r="C174" s="82" t="n">
        <v>46278</v>
      </c>
      <c r="D174" t="inlineStr">
        <is>
          <t>Perk-TTLi-2</t>
        </is>
      </c>
      <c r="E174" t="n">
        <v>1174.44775</v>
      </c>
      <c r="F174" t="n">
        <v>111</v>
      </c>
      <c r="G174" t="n">
        <v>10.5806103603604</v>
      </c>
      <c r="H174" t="n">
        <v>0.0676833333333333</v>
      </c>
      <c r="I174" t="n">
        <v>48.601011916015</v>
      </c>
    </row>
    <row r="175">
      <c r="A175" t="inlineStr">
        <is>
          <t>Daily_Efficiency_MTBF_2026_09_18.xlsx</t>
        </is>
      </c>
      <c r="B175" t="inlineStr">
        <is>
          <t>Samridhi Perk Line</t>
        </is>
      </c>
      <c r="C175" s="82" t="n">
        <v>46278</v>
      </c>
      <c r="D175" t="inlineStr">
        <is>
          <t>Perk-HCM-1</t>
        </is>
      </c>
      <c r="E175" t="n">
        <v>1352.85698333333</v>
      </c>
      <c r="F175" t="n">
        <v>90</v>
      </c>
      <c r="G175" t="n">
        <v>15.0317442592593</v>
      </c>
      <c r="H175" t="n">
        <v>0.353283333333333</v>
      </c>
      <c r="I175" t="n">
        <v>70.7028269100519</v>
      </c>
    </row>
    <row r="176">
      <c r="A176" t="inlineStr">
        <is>
          <t>Daily_Efficiency_MTBF_2026_09_18.xlsx</t>
        </is>
      </c>
      <c r="B176" t="inlineStr">
        <is>
          <t>Samridhi Perk Line</t>
        </is>
      </c>
      <c r="C176" s="82" t="n">
        <v>46278</v>
      </c>
      <c r="D176" t="inlineStr">
        <is>
          <t>Perk-HCM-2</t>
        </is>
      </c>
      <c r="E176" t="n">
        <v>1367.0581</v>
      </c>
      <c r="F176" t="n">
        <v>73</v>
      </c>
      <c r="G176" t="n">
        <v>18.7268232876712</v>
      </c>
      <c r="H176" t="n">
        <v>1.50393333333333</v>
      </c>
      <c r="I176" t="n">
        <v>67.35713084971771</v>
      </c>
    </row>
    <row r="177">
      <c r="A177" t="inlineStr">
        <is>
          <t>Daily_Efficiency_MTBF_2026_09_18.xlsx</t>
        </is>
      </c>
      <c r="B177" t="inlineStr">
        <is>
          <t>Samridhi Perk Line</t>
        </is>
      </c>
      <c r="C177" s="82" t="n">
        <v>46278</v>
      </c>
      <c r="D177" t="inlineStr">
        <is>
          <t>Perk-HCM-3</t>
        </is>
      </c>
      <c r="E177" t="n">
        <v>1361.7981</v>
      </c>
      <c r="F177" t="n">
        <v>68</v>
      </c>
      <c r="G177" t="n">
        <v>20.0264426470588</v>
      </c>
      <c r="H177" t="n">
        <v>1.24395</v>
      </c>
      <c r="I177" t="n">
        <v>58.8245660737524</v>
      </c>
    </row>
    <row r="178">
      <c r="A178" t="inlineStr">
        <is>
          <t>Daily_Efficiency_MTBF_2026_09_18.xlsx</t>
        </is>
      </c>
      <c r="B178" t="inlineStr">
        <is>
          <t>Samridhi Perk Line</t>
        </is>
      </c>
      <c r="C178" s="82" t="n">
        <v>46278</v>
      </c>
      <c r="D178" t="inlineStr">
        <is>
          <t>Perk-HCM-4</t>
        </is>
      </c>
      <c r="E178" t="n">
        <v>1382.56846666667</v>
      </c>
      <c r="F178" t="n">
        <v>67</v>
      </c>
      <c r="G178" t="n">
        <v>20.6353502487562</v>
      </c>
      <c r="H178" t="n">
        <v>0.45755</v>
      </c>
      <c r="I178" t="n">
        <v>56.5151667352932</v>
      </c>
    </row>
    <row r="179">
      <c r="A179" t="inlineStr">
        <is>
          <t>Daily_Efficiency_MTBF_2026_09_18.xlsx</t>
        </is>
      </c>
      <c r="B179" t="inlineStr">
        <is>
          <t>Samridhi Perk Line</t>
        </is>
      </c>
      <c r="C179" s="82" t="n">
        <v>46278</v>
      </c>
      <c r="D179" t="inlineStr">
        <is>
          <t>Perk-TTLi-1</t>
        </is>
      </c>
      <c r="E179" t="n">
        <v>1286.32753333333</v>
      </c>
      <c r="F179" t="n">
        <v>24</v>
      </c>
      <c r="G179" t="n">
        <v>53.5969805555556</v>
      </c>
      <c r="H179" t="n">
        <v>0.168066666666667</v>
      </c>
      <c r="I179" t="n">
        <v>52.6189732344772</v>
      </c>
    </row>
    <row r="180">
      <c r="A180" t="inlineStr">
        <is>
          <t>Daily_Efficiency_MTBF_2026_09_18.xlsx</t>
        </is>
      </c>
      <c r="B180" t="inlineStr">
        <is>
          <t>Samridhi Perk Line</t>
        </is>
      </c>
      <c r="C180" s="82" t="n">
        <v>46278</v>
      </c>
      <c r="D180" t="inlineStr">
        <is>
          <t>Perk-TTLi-3</t>
        </is>
      </c>
      <c r="E180" t="n">
        <v>1415.96176666667</v>
      </c>
      <c r="F180" t="n">
        <v>10</v>
      </c>
      <c r="G180" t="n">
        <v>141.596176666667</v>
      </c>
      <c r="H180" t="n">
        <v>0.277516666666667</v>
      </c>
      <c r="I180" t="n">
        <v>44.1461838643716</v>
      </c>
    </row>
    <row r="181">
      <c r="A181" t="inlineStr">
        <is>
          <t>Daily_Efficiency_MTBF_2026_09_18.xlsx</t>
        </is>
      </c>
      <c r="B181" t="inlineStr">
        <is>
          <t>Samridhi Perk Line</t>
        </is>
      </c>
      <c r="C181" s="82" t="n">
        <v>46278</v>
      </c>
      <c r="D181" t="inlineStr">
        <is>
          <t>Perk-TTLi-4</t>
        </is>
      </c>
      <c r="E181" t="n">
        <v>1437.18436666667</v>
      </c>
      <c r="F181" t="n">
        <v>4</v>
      </c>
      <c r="G181" t="n">
        <v>359.296091666667</v>
      </c>
      <c r="H181" t="n">
        <v>1.25601666666667</v>
      </c>
      <c r="I181" t="n">
        <v>40.4609187661502</v>
      </c>
    </row>
    <row r="182">
      <c r="A182" t="inlineStr">
        <is>
          <t>Daily_Efficiency_MTBF_2026_09_18.xlsx</t>
        </is>
      </c>
      <c r="B182" t="inlineStr">
        <is>
          <t>Samridhi Perk Line</t>
        </is>
      </c>
      <c r="C182" s="82" t="n">
        <v>46278</v>
      </c>
      <c r="D182" t="inlineStr">
        <is>
          <t>Perk-HLM-3</t>
        </is>
      </c>
      <c r="E182" t="n">
        <v>1440</v>
      </c>
      <c r="F182" t="n">
        <v>1</v>
      </c>
      <c r="G182" t="n">
        <v>1440</v>
      </c>
      <c r="H182" t="n">
        <v>0</v>
      </c>
      <c r="I182" t="n">
        <v>43.654475308642</v>
      </c>
    </row>
    <row r="183">
      <c r="A183" t="inlineStr">
        <is>
          <t>Daily_Efficiency_MTBF_2026_09_18.xlsx</t>
        </is>
      </c>
      <c r="B183" t="inlineStr">
        <is>
          <t>Samridhi Perk Line</t>
        </is>
      </c>
      <c r="C183" s="82" t="n">
        <v>46278</v>
      </c>
      <c r="D183" t="inlineStr">
        <is>
          <t>Perk-Case Packing</t>
        </is>
      </c>
      <c r="E183" t="n">
        <v>1440</v>
      </c>
      <c r="F183" t="n">
        <v>1</v>
      </c>
      <c r="G183" t="n">
        <v>1440</v>
      </c>
      <c r="H183" t="n">
        <v>0</v>
      </c>
      <c r="I183" t="n">
        <v>82.01612903225811</v>
      </c>
    </row>
    <row r="184">
      <c r="A184" t="inlineStr">
        <is>
          <t>Daily_Efficiency_MTBF_2026_09_18.xlsx</t>
        </is>
      </c>
      <c r="B184" t="inlineStr">
        <is>
          <t>Co-Extrusion Line</t>
        </is>
      </c>
      <c r="C184" s="82" t="n">
        <v>46277</v>
      </c>
      <c r="D184" t="inlineStr">
        <is>
          <t>Coex-AW3</t>
        </is>
      </c>
      <c r="E184" t="n">
        <v>1208.58711666667</v>
      </c>
      <c r="F184" t="n">
        <v>296</v>
      </c>
      <c r="G184" t="n">
        <v>4.08306458333333</v>
      </c>
      <c r="H184" t="n">
        <v>159.912566666667</v>
      </c>
      <c r="I184" t="n">
        <v>31.7258333333333</v>
      </c>
    </row>
    <row r="185">
      <c r="A185" t="inlineStr">
        <is>
          <t>Daily_Efficiency_MTBF_2026_09_18.xlsx</t>
        </is>
      </c>
      <c r="B185" t="inlineStr">
        <is>
          <t>Co-Extrusion Line</t>
        </is>
      </c>
      <c r="C185" s="82" t="n">
        <v>46277</v>
      </c>
      <c r="D185" t="inlineStr">
        <is>
          <t>Coex-AW1</t>
        </is>
      </c>
      <c r="E185" t="n">
        <v>1277.00135</v>
      </c>
      <c r="F185" t="n">
        <v>33</v>
      </c>
      <c r="G185" t="n">
        <v>38.6970106060606</v>
      </c>
      <c r="H185" t="n">
        <v>20.3226</v>
      </c>
      <c r="I185" t="n">
        <v>79.81347301374311</v>
      </c>
    </row>
    <row r="186">
      <c r="A186" t="inlineStr">
        <is>
          <t>Daily_Efficiency_MTBF_2026_09_18.xlsx</t>
        </is>
      </c>
      <c r="B186" t="inlineStr">
        <is>
          <t>Co-Extrusion Line</t>
        </is>
      </c>
      <c r="C186" s="82" t="n">
        <v>46277</v>
      </c>
      <c r="D186" t="inlineStr">
        <is>
          <t>Coex-AW2</t>
        </is>
      </c>
      <c r="E186" t="n">
        <v>1274.83278333333</v>
      </c>
      <c r="F186" t="n">
        <v>27</v>
      </c>
      <c r="G186" t="n">
        <v>47.2160290123457</v>
      </c>
      <c r="H186" t="n">
        <v>30.1791166666667</v>
      </c>
      <c r="I186" t="n">
        <v>74.83277866406171</v>
      </c>
    </row>
    <row r="187">
      <c r="A187" t="inlineStr">
        <is>
          <t>Daily_Efficiency_MTBF_2026_09_18.xlsx</t>
        </is>
      </c>
      <c r="B187" t="inlineStr">
        <is>
          <t>Samridhi 5 Star Line</t>
        </is>
      </c>
      <c r="C187" s="82" t="n">
        <v>46277</v>
      </c>
      <c r="D187" t="inlineStr">
        <is>
          <t>FS-HCM-2</t>
        </is>
      </c>
      <c r="E187" t="n">
        <v>1362.80501666667</v>
      </c>
      <c r="F187" t="n">
        <v>89</v>
      </c>
      <c r="G187" t="n">
        <v>15.312415917603</v>
      </c>
      <c r="H187" t="n">
        <v>1.98993333333333</v>
      </c>
      <c r="I187" t="n">
        <v>72.2124459474494</v>
      </c>
    </row>
    <row r="188">
      <c r="A188" t="inlineStr">
        <is>
          <t>Daily_Efficiency_MTBF_2026_09_18.xlsx</t>
        </is>
      </c>
      <c r="B188" t="inlineStr">
        <is>
          <t>Samridhi 5 Star Line</t>
        </is>
      </c>
      <c r="C188" s="82" t="n">
        <v>46277</v>
      </c>
      <c r="D188" t="inlineStr">
        <is>
          <t>FS-HCM-1</t>
        </is>
      </c>
      <c r="E188" t="n">
        <v>1398.36395</v>
      </c>
      <c r="F188" t="n">
        <v>53</v>
      </c>
      <c r="G188" t="n">
        <v>26.3842254716981</v>
      </c>
      <c r="H188" t="n">
        <v>0</v>
      </c>
      <c r="I188" t="n">
        <v>85.0184541387153</v>
      </c>
    </row>
    <row r="189">
      <c r="A189" t="inlineStr">
        <is>
          <t>Daily_Efficiency_MTBF_2026_09_18.xlsx</t>
        </is>
      </c>
      <c r="B189" t="inlineStr">
        <is>
          <t>Samridhi 5 Star Line</t>
        </is>
      </c>
      <c r="C189" s="82" t="n">
        <v>46277</v>
      </c>
      <c r="D189" t="inlineStr">
        <is>
          <t>FS-HCM-3</t>
        </is>
      </c>
      <c r="E189" t="n">
        <v>1385.68523333333</v>
      </c>
      <c r="F189" t="n">
        <v>45</v>
      </c>
      <c r="G189" t="n">
        <v>30.7930051851852</v>
      </c>
      <c r="H189" t="n">
        <v>11.65105</v>
      </c>
      <c r="I189" t="n">
        <v>73.7091534862645</v>
      </c>
    </row>
    <row r="190">
      <c r="A190" t="inlineStr">
        <is>
          <t>Daily_Efficiency_MTBF_2026_09_18.xlsx</t>
        </is>
      </c>
      <c r="B190" t="inlineStr">
        <is>
          <t>Samridhi 5 Star Line</t>
        </is>
      </c>
      <c r="C190" s="82" t="n">
        <v>46277</v>
      </c>
      <c r="D190" t="inlineStr">
        <is>
          <t>FS-HRM-5</t>
        </is>
      </c>
      <c r="E190" t="n">
        <v>1376.78606666667</v>
      </c>
      <c r="F190" t="n">
        <v>31</v>
      </c>
      <c r="G190" t="n">
        <v>44.4124537634408</v>
      </c>
      <c r="H190" t="n">
        <v>32.5260333333333</v>
      </c>
      <c r="I190" t="n">
        <v>40.0735286464807</v>
      </c>
    </row>
    <row r="191">
      <c r="A191" t="inlineStr">
        <is>
          <t>Daily_Efficiency_MTBF_2026_09_18.xlsx</t>
        </is>
      </c>
      <c r="B191" t="inlineStr">
        <is>
          <t>Samridhi 5 Star Line</t>
        </is>
      </c>
      <c r="C191" s="82" t="n">
        <v>46277</v>
      </c>
      <c r="D191" t="inlineStr">
        <is>
          <t>FS-HCM-4</t>
        </is>
      </c>
      <c r="E191" t="n">
        <v>1418.65933333333</v>
      </c>
      <c r="F191" t="n">
        <v>24</v>
      </c>
      <c r="G191" t="n">
        <v>59.1108055555556</v>
      </c>
      <c r="H191" t="n">
        <v>10.67865</v>
      </c>
      <c r="I191" t="n">
        <v>80.4916833724659</v>
      </c>
    </row>
    <row r="192">
      <c r="A192" t="inlineStr">
        <is>
          <t>Daily_Efficiency_MTBF_2026_09_18.xlsx</t>
        </is>
      </c>
      <c r="B192" t="inlineStr">
        <is>
          <t>Samridhi 5 Star Line</t>
        </is>
      </c>
      <c r="C192" s="82" t="n">
        <v>46277</v>
      </c>
      <c r="D192" t="inlineStr">
        <is>
          <t>FS-TTLi-4</t>
        </is>
      </c>
      <c r="E192" t="n">
        <v>1413.31421666667</v>
      </c>
      <c r="F192" t="n">
        <v>20</v>
      </c>
      <c r="G192" t="n">
        <v>70.66571083333331</v>
      </c>
      <c r="H192" t="n">
        <v>9.493883333333329</v>
      </c>
      <c r="I192" t="n">
        <v>79.64971981156501</v>
      </c>
    </row>
    <row r="193">
      <c r="A193" t="inlineStr">
        <is>
          <t>Daily_Efficiency_MTBF_2026_09_18.xlsx</t>
        </is>
      </c>
      <c r="B193" t="inlineStr">
        <is>
          <t>Samridhi 5 Star Line</t>
        </is>
      </c>
      <c r="C193" s="82" t="n">
        <v>46277</v>
      </c>
      <c r="D193" t="inlineStr">
        <is>
          <t>FS-TTM-5</t>
        </is>
      </c>
      <c r="E193" t="n">
        <v>1412.84488333333</v>
      </c>
      <c r="F193" t="n">
        <v>17</v>
      </c>
      <c r="G193" t="n">
        <v>83.1085225490196</v>
      </c>
      <c r="H193" t="n">
        <v>20.1466833333333</v>
      </c>
      <c r="I193" t="n">
        <v>34.4284749703558</v>
      </c>
    </row>
    <row r="194">
      <c r="A194" t="inlineStr">
        <is>
          <t>Daily_Efficiency_MTBF_2026_09_18.xlsx</t>
        </is>
      </c>
      <c r="B194" t="inlineStr">
        <is>
          <t>Samridhi 5 Star Line</t>
        </is>
      </c>
      <c r="C194" s="82" t="n">
        <v>46277</v>
      </c>
      <c r="D194" t="inlineStr">
        <is>
          <t>FS-TTLi-2</t>
        </is>
      </c>
      <c r="E194" t="n">
        <v>1418.6466</v>
      </c>
      <c r="F194" t="n">
        <v>15</v>
      </c>
      <c r="G194" t="n">
        <v>94.57644000000001</v>
      </c>
      <c r="H194" t="n">
        <v>7.15891666666667</v>
      </c>
      <c r="I194" t="n">
        <v>70.4807618665326</v>
      </c>
    </row>
    <row r="195">
      <c r="A195" t="inlineStr">
        <is>
          <t>Daily_Efficiency_MTBF_2026_09_18.xlsx</t>
        </is>
      </c>
      <c r="B195" t="inlineStr">
        <is>
          <t>Samridhi 5 Star Line</t>
        </is>
      </c>
      <c r="C195" s="82" t="n">
        <v>46277</v>
      </c>
      <c r="D195" t="inlineStr">
        <is>
          <t>FS-TTLi-3</t>
        </is>
      </c>
      <c r="E195" t="n">
        <v>1412.16938333333</v>
      </c>
      <c r="F195" t="n">
        <v>13</v>
      </c>
      <c r="G195" t="n">
        <v>108.628414102564</v>
      </c>
      <c r="H195" t="n">
        <v>12.1779</v>
      </c>
      <c r="I195" t="n">
        <v>68.6488254986044</v>
      </c>
    </row>
    <row r="196">
      <c r="A196" t="inlineStr">
        <is>
          <t>Daily_Efficiency_MTBF_2026_09_18.xlsx</t>
        </is>
      </c>
      <c r="B196" t="inlineStr">
        <is>
          <t>Samridhi 5 Star Line</t>
        </is>
      </c>
      <c r="C196" s="82" t="n">
        <v>46277</v>
      </c>
      <c r="D196" t="inlineStr">
        <is>
          <t>FS-TTLi-1</t>
        </is>
      </c>
      <c r="E196" t="n">
        <v>1426.82063333333</v>
      </c>
      <c r="F196" t="n">
        <v>9</v>
      </c>
      <c r="G196" t="n">
        <v>158.535625925926</v>
      </c>
      <c r="H196" t="n">
        <v>3.3324</v>
      </c>
      <c r="I196" t="n">
        <v>83.9105234151872</v>
      </c>
    </row>
    <row r="197">
      <c r="A197" t="inlineStr">
        <is>
          <t>Daily_Efficiency_MTBF_2026_09_18.xlsx</t>
        </is>
      </c>
      <c r="B197" t="inlineStr">
        <is>
          <t>Samridhi 5 Star Line</t>
        </is>
      </c>
      <c r="C197" s="82" t="n">
        <v>46277</v>
      </c>
      <c r="D197" t="inlineStr">
        <is>
          <t>FS-Case Packing</t>
        </is>
      </c>
      <c r="E197" t="n">
        <v>1440</v>
      </c>
      <c r="F197" t="n">
        <v>1</v>
      </c>
      <c r="G197" t="n">
        <v>1440</v>
      </c>
      <c r="H197" t="n">
        <v>0</v>
      </c>
      <c r="I197" t="n">
        <v>88.7923351158645</v>
      </c>
    </row>
    <row r="198">
      <c r="A198" t="inlineStr">
        <is>
          <t>Daily_Efficiency_MTBF_2026_09_18.xlsx</t>
        </is>
      </c>
      <c r="B198" t="inlineStr">
        <is>
          <t>Samridhi Perk Line</t>
        </is>
      </c>
      <c r="C198" s="82" t="n">
        <v>46277</v>
      </c>
      <c r="D198" t="inlineStr">
        <is>
          <t>Perk-HLM-2</t>
        </is>
      </c>
      <c r="E198" t="n">
        <v>1235.8094</v>
      </c>
      <c r="F198" t="n">
        <v>194</v>
      </c>
      <c r="G198" t="n">
        <v>6.37015154639175</v>
      </c>
      <c r="H198" t="n">
        <v>0.487133333333333</v>
      </c>
      <c r="I198" t="n">
        <v>33.7297693016874</v>
      </c>
    </row>
    <row r="199">
      <c r="A199" t="inlineStr">
        <is>
          <t>Daily_Efficiency_MTBF_2026_09_18.xlsx</t>
        </is>
      </c>
      <c r="B199" t="inlineStr">
        <is>
          <t>Samridhi Perk Line</t>
        </is>
      </c>
      <c r="C199" s="82" t="n">
        <v>46277</v>
      </c>
      <c r="D199" t="inlineStr">
        <is>
          <t>Perk-HCM-3</t>
        </is>
      </c>
      <c r="E199" t="n">
        <v>1334.57818333333</v>
      </c>
      <c r="F199" t="n">
        <v>118</v>
      </c>
      <c r="G199" t="n">
        <v>11.3099846045198</v>
      </c>
      <c r="H199" t="n">
        <v>8.25651666666667</v>
      </c>
      <c r="I199" t="n">
        <v>58.4153094176335</v>
      </c>
    </row>
    <row r="200">
      <c r="A200" t="inlineStr">
        <is>
          <t>Daily_Efficiency_MTBF_2026_09_18.xlsx</t>
        </is>
      </c>
      <c r="B200" t="inlineStr">
        <is>
          <t>Samridhi Perk Line</t>
        </is>
      </c>
      <c r="C200" s="82" t="n">
        <v>46277</v>
      </c>
      <c r="D200" t="inlineStr">
        <is>
          <t>Perk-HLM-1</t>
        </is>
      </c>
      <c r="E200" t="n">
        <v>1222.9879</v>
      </c>
      <c r="F200" t="n">
        <v>107</v>
      </c>
      <c r="G200" t="n">
        <v>11.4297934579439</v>
      </c>
      <c r="H200" t="n">
        <v>5.1483</v>
      </c>
      <c r="I200" t="n">
        <v>38.0443228903441</v>
      </c>
    </row>
    <row r="201">
      <c r="A201" t="inlineStr">
        <is>
          <t>Daily_Efficiency_MTBF_2026_09_18.xlsx</t>
        </is>
      </c>
      <c r="B201" t="inlineStr">
        <is>
          <t>Samridhi Perk Line</t>
        </is>
      </c>
      <c r="C201" s="82" t="n">
        <v>46277</v>
      </c>
      <c r="D201" t="inlineStr">
        <is>
          <t>Perk-HCM-1</t>
        </is>
      </c>
      <c r="E201" t="n">
        <v>1329.52158333333</v>
      </c>
      <c r="F201" t="n">
        <v>88</v>
      </c>
      <c r="G201" t="n">
        <v>15.1081998106061</v>
      </c>
      <c r="H201" t="n">
        <v>0.12675</v>
      </c>
      <c r="I201" t="n">
        <v>74.11002212932929</v>
      </c>
    </row>
    <row r="202">
      <c r="A202" t="inlineStr">
        <is>
          <t>Daily_Efficiency_MTBF_2026_09_18.xlsx</t>
        </is>
      </c>
      <c r="B202" t="inlineStr">
        <is>
          <t>Samridhi Perk Line</t>
        </is>
      </c>
      <c r="C202" s="82" t="n">
        <v>46277</v>
      </c>
      <c r="D202" t="inlineStr">
        <is>
          <t>Perk-HCM-4</t>
        </is>
      </c>
      <c r="E202" t="n">
        <v>1386.132</v>
      </c>
      <c r="F202" t="n">
        <v>80</v>
      </c>
      <c r="G202" t="n">
        <v>17.32665</v>
      </c>
      <c r="H202" t="n">
        <v>0.4553</v>
      </c>
      <c r="I202" t="n">
        <v>58.2236659907403</v>
      </c>
    </row>
    <row r="203">
      <c r="A203" t="inlineStr">
        <is>
          <t>Daily_Efficiency_MTBF_2026_09_18.xlsx</t>
        </is>
      </c>
      <c r="B203" t="inlineStr">
        <is>
          <t>Samridhi Perk Line</t>
        </is>
      </c>
      <c r="C203" s="82" t="n">
        <v>46277</v>
      </c>
      <c r="D203" t="inlineStr">
        <is>
          <t>Perk-HCM-2</t>
        </is>
      </c>
      <c r="E203" t="n">
        <v>1368.48673333333</v>
      </c>
      <c r="F203" t="n">
        <v>63</v>
      </c>
      <c r="G203" t="n">
        <v>21.7220116402116</v>
      </c>
      <c r="H203" t="n">
        <v>1.21496666666667</v>
      </c>
      <c r="I203" t="n">
        <v>84.8785651475924</v>
      </c>
    </row>
    <row r="204">
      <c r="A204" t="inlineStr">
        <is>
          <t>Daily_Efficiency_MTBF_2026_09_18.xlsx</t>
        </is>
      </c>
      <c r="B204" t="inlineStr">
        <is>
          <t>Samridhi Perk Line</t>
        </is>
      </c>
      <c r="C204" s="82" t="n">
        <v>46277</v>
      </c>
      <c r="D204" t="inlineStr">
        <is>
          <t>Perk TTM-5</t>
        </is>
      </c>
      <c r="E204" t="n">
        <v>1010.85625</v>
      </c>
      <c r="F204" t="n">
        <v>36</v>
      </c>
      <c r="G204" t="n">
        <v>28.0793402777778</v>
      </c>
      <c r="H204" t="n">
        <v>65.01455</v>
      </c>
      <c r="I204" t="n">
        <v>31.9264069264069</v>
      </c>
    </row>
    <row r="205">
      <c r="A205" t="inlineStr">
        <is>
          <t>Daily_Efficiency_MTBF_2026_09_18.xlsx</t>
        </is>
      </c>
      <c r="B205" t="inlineStr">
        <is>
          <t>Samridhi Perk Line</t>
        </is>
      </c>
      <c r="C205" s="82" t="n">
        <v>46277</v>
      </c>
      <c r="D205" t="inlineStr">
        <is>
          <t>Perk-TTLi-2</t>
        </is>
      </c>
      <c r="E205" t="n">
        <v>1418.27965</v>
      </c>
      <c r="F205" t="n">
        <v>12</v>
      </c>
      <c r="G205" t="n">
        <v>118.189970833333</v>
      </c>
      <c r="H205" t="n">
        <v>0</v>
      </c>
      <c r="I205" t="n">
        <v>81.7660944823659</v>
      </c>
    </row>
    <row r="206">
      <c r="A206" t="inlineStr">
        <is>
          <t>Daily_Efficiency_MTBF_2026_09_18.xlsx</t>
        </is>
      </c>
      <c r="B206" t="inlineStr">
        <is>
          <t>Samridhi Perk Line</t>
        </is>
      </c>
      <c r="C206" s="82" t="n">
        <v>46277</v>
      </c>
      <c r="D206" t="inlineStr">
        <is>
          <t>Perk-TTLi-3</t>
        </is>
      </c>
      <c r="E206" t="n">
        <v>1360.40786666667</v>
      </c>
      <c r="F206" t="n">
        <v>6</v>
      </c>
      <c r="G206" t="n">
        <v>226.734644444444</v>
      </c>
      <c r="H206" t="n">
        <v>0.524416666666667</v>
      </c>
      <c r="I206" t="n">
        <v>48.6460179439806</v>
      </c>
    </row>
    <row r="207">
      <c r="A207" t="inlineStr">
        <is>
          <t>Daily_Efficiency_MTBF_2026_09_18.xlsx</t>
        </is>
      </c>
      <c r="B207" t="inlineStr">
        <is>
          <t>Samridhi Perk Line</t>
        </is>
      </c>
      <c r="C207" s="82" t="n">
        <v>46277</v>
      </c>
      <c r="D207" t="inlineStr">
        <is>
          <t>Perk-TTLi-4</t>
        </is>
      </c>
      <c r="E207" t="n">
        <v>1435.51345</v>
      </c>
      <c r="F207" t="n">
        <v>5</v>
      </c>
      <c r="G207" t="n">
        <v>287.10269</v>
      </c>
      <c r="H207" t="n">
        <v>3.57495</v>
      </c>
      <c r="I207" t="n">
        <v>54.5062975283519</v>
      </c>
    </row>
    <row r="208">
      <c r="A208" t="inlineStr">
        <is>
          <t>Daily_Efficiency_MTBF_2026_09_18.xlsx</t>
        </is>
      </c>
      <c r="B208" t="inlineStr">
        <is>
          <t>Samridhi Perk Line</t>
        </is>
      </c>
      <c r="C208" s="82" t="n">
        <v>46277</v>
      </c>
      <c r="D208" t="inlineStr">
        <is>
          <t>Perk-TTLi-1</t>
        </is>
      </c>
      <c r="E208" t="n">
        <v>1347.58491666667</v>
      </c>
      <c r="F208" t="n">
        <v>4</v>
      </c>
      <c r="G208" t="n">
        <v>336.896229166667</v>
      </c>
      <c r="H208" t="n">
        <v>0.0340833333333333</v>
      </c>
      <c r="I208" t="n">
        <v>71.8805153807003</v>
      </c>
    </row>
    <row r="209">
      <c r="A209" t="inlineStr">
        <is>
          <t>Daily_Efficiency_MTBF_2026_09_18.xlsx</t>
        </is>
      </c>
      <c r="B209" t="inlineStr">
        <is>
          <t>Samridhi Perk Line</t>
        </is>
      </c>
      <c r="C209" s="82" t="n">
        <v>46277</v>
      </c>
      <c r="D209" t="inlineStr">
        <is>
          <t>Perk-HLM-3</t>
        </is>
      </c>
      <c r="E209" t="n">
        <v>1440</v>
      </c>
      <c r="F209" t="n">
        <v>1</v>
      </c>
      <c r="G209" t="n">
        <v>1440</v>
      </c>
      <c r="H209" t="n">
        <v>0</v>
      </c>
      <c r="I209" t="n">
        <v>25.191975308642</v>
      </c>
    </row>
    <row r="210">
      <c r="A210" t="inlineStr">
        <is>
          <t>Daily_Efficiency_MTBF_2026_09_18.xlsx</t>
        </is>
      </c>
      <c r="B210" t="inlineStr">
        <is>
          <t>Samridhi Perk Line</t>
        </is>
      </c>
      <c r="C210" s="82" t="n">
        <v>46277</v>
      </c>
      <c r="D210" t="inlineStr">
        <is>
          <t>Perk-Case Packing</t>
        </is>
      </c>
      <c r="E210" t="n">
        <v>1440</v>
      </c>
      <c r="F210" t="n">
        <v>1</v>
      </c>
      <c r="G210" t="n">
        <v>1440</v>
      </c>
      <c r="H210" t="n">
        <v>0</v>
      </c>
      <c r="I210" t="n">
        <v>81.1559139784947</v>
      </c>
    </row>
    <row r="211">
      <c r="A211" t="inlineStr">
        <is>
          <t>Daily_Efficiency_MTBF_2026_09_18.xlsx</t>
        </is>
      </c>
      <c r="B211" t="inlineStr">
        <is>
          <t>Co-Extrusion Line</t>
        </is>
      </c>
      <c r="C211" s="82" t="n">
        <v>46276</v>
      </c>
      <c r="D211" t="inlineStr">
        <is>
          <t>Coex-AW3</t>
        </is>
      </c>
      <c r="E211" t="n">
        <v>1052.85001666667</v>
      </c>
      <c r="F211" t="n">
        <v>410</v>
      </c>
      <c r="G211" t="n">
        <v>2.5679268699187</v>
      </c>
      <c r="H211" t="n">
        <v>246.29615</v>
      </c>
      <c r="I211" t="n">
        <v>25.5741666666666</v>
      </c>
    </row>
    <row r="212">
      <c r="A212" t="inlineStr">
        <is>
          <t>Daily_Efficiency_MTBF_2026_09_18.xlsx</t>
        </is>
      </c>
      <c r="B212" t="inlineStr">
        <is>
          <t>Co-Extrusion Line</t>
        </is>
      </c>
      <c r="C212" s="82" t="n">
        <v>46276</v>
      </c>
      <c r="D212" t="inlineStr">
        <is>
          <t>Coex-AW1</t>
        </is>
      </c>
      <c r="E212" t="n">
        <v>988.3350333333329</v>
      </c>
      <c r="F212" t="n">
        <v>57</v>
      </c>
      <c r="G212" t="n">
        <v>17.3392111111111</v>
      </c>
      <c r="H212" t="n">
        <v>65.1208666666667</v>
      </c>
      <c r="I212" t="n">
        <v>52.1465697147726</v>
      </c>
    </row>
    <row r="213">
      <c r="A213" t="inlineStr">
        <is>
          <t>Daily_Efficiency_MTBF_2026_09_18.xlsx</t>
        </is>
      </c>
      <c r="B213" t="inlineStr">
        <is>
          <t>Co-Extrusion Line</t>
        </is>
      </c>
      <c r="C213" s="82" t="n">
        <v>46276</v>
      </c>
      <c r="D213" t="inlineStr">
        <is>
          <t>Coex-AW2</t>
        </is>
      </c>
      <c r="E213" t="n">
        <v>1100.15541666667</v>
      </c>
      <c r="F213" t="n">
        <v>43</v>
      </c>
      <c r="G213" t="n">
        <v>25.5850096899225</v>
      </c>
      <c r="H213" t="n">
        <v>41.8261833333333</v>
      </c>
      <c r="I213" t="n">
        <v>52.7385215109326</v>
      </c>
    </row>
    <row r="214">
      <c r="A214" t="inlineStr">
        <is>
          <t>Daily_Efficiency_MTBF_2026_09_18.xlsx</t>
        </is>
      </c>
      <c r="B214" t="inlineStr">
        <is>
          <t>Samridhi 5 Star Line</t>
        </is>
      </c>
      <c r="C214" s="82" t="n">
        <v>46276</v>
      </c>
      <c r="D214" t="inlineStr">
        <is>
          <t>FS-HCM-2</t>
        </is>
      </c>
      <c r="E214" t="n">
        <v>1348.68131666667</v>
      </c>
      <c r="F214" t="n">
        <v>50</v>
      </c>
      <c r="G214" t="n">
        <v>26.9736263333333</v>
      </c>
      <c r="H214" t="n">
        <v>1.33335</v>
      </c>
      <c r="I214" t="n">
        <v>77.2722257633508</v>
      </c>
    </row>
    <row r="215">
      <c r="A215" t="inlineStr">
        <is>
          <t>Daily_Efficiency_MTBF_2026_09_18.xlsx</t>
        </is>
      </c>
      <c r="B215" t="inlineStr">
        <is>
          <t>Samridhi 5 Star Line</t>
        </is>
      </c>
      <c r="C215" s="82" t="n">
        <v>46276</v>
      </c>
      <c r="D215" t="inlineStr">
        <is>
          <t>FS-HCM-1</t>
        </is>
      </c>
      <c r="E215" t="n">
        <v>1399.81448333333</v>
      </c>
      <c r="F215" t="n">
        <v>44</v>
      </c>
      <c r="G215" t="n">
        <v>31.813965530303</v>
      </c>
      <c r="H215" t="n">
        <v>6.32568333333333</v>
      </c>
      <c r="I215" t="n">
        <v>90.3092999246974</v>
      </c>
    </row>
    <row r="216">
      <c r="A216" t="inlineStr">
        <is>
          <t>Daily_Efficiency_MTBF_2026_09_18.xlsx</t>
        </is>
      </c>
      <c r="B216" t="inlineStr">
        <is>
          <t>Samridhi 5 Star Line</t>
        </is>
      </c>
      <c r="C216" s="82" t="n">
        <v>46276</v>
      </c>
      <c r="D216" t="inlineStr">
        <is>
          <t>FS-HCM-3</t>
        </is>
      </c>
      <c r="E216" t="n">
        <v>1318.32801666667</v>
      </c>
      <c r="F216" t="n">
        <v>39</v>
      </c>
      <c r="G216" t="n">
        <v>33.8032824786325</v>
      </c>
      <c r="H216" t="n">
        <v>15.1679333333333</v>
      </c>
      <c r="I216" t="n">
        <v>79.6794264653641</v>
      </c>
    </row>
    <row r="217">
      <c r="A217" t="inlineStr">
        <is>
          <t>Daily_Efficiency_MTBF_2026_09_18.xlsx</t>
        </is>
      </c>
      <c r="B217" t="inlineStr">
        <is>
          <t>Samridhi 5 Star Line</t>
        </is>
      </c>
      <c r="C217" s="82" t="n">
        <v>46276</v>
      </c>
      <c r="D217" t="inlineStr">
        <is>
          <t>FS-TTLi-3</t>
        </is>
      </c>
      <c r="E217" t="n">
        <v>1289.67258333333</v>
      </c>
      <c r="F217" t="n">
        <v>31</v>
      </c>
      <c r="G217" t="n">
        <v>41.6023413978495</v>
      </c>
      <c r="H217" t="n">
        <v>10.1652666666667</v>
      </c>
      <c r="I217" t="n">
        <v>78.65529713943729</v>
      </c>
    </row>
    <row r="218">
      <c r="A218" t="inlineStr">
        <is>
          <t>Daily_Efficiency_MTBF_2026_09_18.xlsx</t>
        </is>
      </c>
      <c r="B218" t="inlineStr">
        <is>
          <t>Samridhi 5 Star Line</t>
        </is>
      </c>
      <c r="C218" s="82" t="n">
        <v>46276</v>
      </c>
      <c r="D218" t="inlineStr">
        <is>
          <t>FS-HCM-4</t>
        </is>
      </c>
      <c r="E218" t="n">
        <v>1418.3483</v>
      </c>
      <c r="F218" t="n">
        <v>21</v>
      </c>
      <c r="G218" t="n">
        <v>67.5403952380952</v>
      </c>
      <c r="H218" t="n">
        <v>17.15485</v>
      </c>
      <c r="I218" t="n">
        <v>85.8709140689475</v>
      </c>
    </row>
    <row r="219">
      <c r="A219" t="inlineStr">
        <is>
          <t>Daily_Efficiency_MTBF_2026_09_18.xlsx</t>
        </is>
      </c>
      <c r="B219" t="inlineStr">
        <is>
          <t>Samridhi 5 Star Line</t>
        </is>
      </c>
      <c r="C219" s="82" t="n">
        <v>46276</v>
      </c>
      <c r="D219" t="inlineStr">
        <is>
          <t>FS-TTLi-4</t>
        </is>
      </c>
      <c r="E219" t="n">
        <v>1367.99868333333</v>
      </c>
      <c r="F219" t="n">
        <v>18</v>
      </c>
      <c r="G219" t="n">
        <v>75.9999268518519</v>
      </c>
      <c r="H219" t="n">
        <v>10.4905666666667</v>
      </c>
      <c r="I219" t="n">
        <v>86.97514447778801</v>
      </c>
    </row>
    <row r="220">
      <c r="A220" t="inlineStr">
        <is>
          <t>Daily_Efficiency_MTBF_2026_09_18.xlsx</t>
        </is>
      </c>
      <c r="B220" t="inlineStr">
        <is>
          <t>Samridhi 5 Star Line</t>
        </is>
      </c>
      <c r="C220" s="82" t="n">
        <v>46276</v>
      </c>
      <c r="D220" t="inlineStr">
        <is>
          <t>FS-TTLi-2</t>
        </is>
      </c>
      <c r="E220" t="n">
        <v>1379.17611666667</v>
      </c>
      <c r="F220" t="n">
        <v>15</v>
      </c>
      <c r="G220" t="n">
        <v>91.9450744444444</v>
      </c>
      <c r="H220" t="n">
        <v>2.82653333333333</v>
      </c>
      <c r="I220" t="n">
        <v>75.6108081889828</v>
      </c>
    </row>
    <row r="221">
      <c r="A221" t="inlineStr">
        <is>
          <t>Daily_Efficiency_MTBF_2026_09_18.xlsx</t>
        </is>
      </c>
      <c r="B221" t="inlineStr">
        <is>
          <t>Samridhi 5 Star Line</t>
        </is>
      </c>
      <c r="C221" s="82" t="n">
        <v>46276</v>
      </c>
      <c r="D221" t="inlineStr">
        <is>
          <t>FS-HRM-5</t>
        </is>
      </c>
      <c r="E221" t="n">
        <v>1369.30248333333</v>
      </c>
      <c r="F221" t="n">
        <v>13</v>
      </c>
      <c r="G221" t="n">
        <v>105.33096025641</v>
      </c>
      <c r="H221" t="n">
        <v>11.50185</v>
      </c>
      <c r="I221" t="n">
        <v>43.1552970435501</v>
      </c>
    </row>
    <row r="222">
      <c r="A222" t="inlineStr">
        <is>
          <t>Daily_Efficiency_MTBF_2026_09_18.xlsx</t>
        </is>
      </c>
      <c r="B222" t="inlineStr">
        <is>
          <t>Samridhi 5 Star Line</t>
        </is>
      </c>
      <c r="C222" s="82" t="n">
        <v>46276</v>
      </c>
      <c r="D222" t="inlineStr">
        <is>
          <t>FS-TTM-5</t>
        </is>
      </c>
      <c r="E222" t="n">
        <v>1382.83125</v>
      </c>
      <c r="F222" t="n">
        <v>11</v>
      </c>
      <c r="G222" t="n">
        <v>125.711931818182</v>
      </c>
      <c r="H222" t="n">
        <v>11.8373333333333</v>
      </c>
      <c r="I222" t="n">
        <v>36.3325183355412</v>
      </c>
    </row>
    <row r="223">
      <c r="A223" t="inlineStr">
        <is>
          <t>Daily_Efficiency_MTBF_2026_09_18.xlsx</t>
        </is>
      </c>
      <c r="B223" t="inlineStr">
        <is>
          <t>Samridhi 5 Star Line</t>
        </is>
      </c>
      <c r="C223" s="82" t="n">
        <v>46276</v>
      </c>
      <c r="D223" t="inlineStr">
        <is>
          <t>FS-TTLi-1</t>
        </is>
      </c>
      <c r="E223" t="n">
        <v>1381.1845</v>
      </c>
      <c r="F223" t="n">
        <v>10</v>
      </c>
      <c r="G223" t="n">
        <v>138.11845</v>
      </c>
      <c r="H223" t="n">
        <v>3.97665</v>
      </c>
      <c r="I223" t="n">
        <v>91.9577591082296</v>
      </c>
    </row>
    <row r="224">
      <c r="A224" t="inlineStr">
        <is>
          <t>Daily_Efficiency_MTBF_2026_09_18.xlsx</t>
        </is>
      </c>
      <c r="B224" t="inlineStr">
        <is>
          <t>Samridhi 5 Star Line</t>
        </is>
      </c>
      <c r="C224" s="82" t="n">
        <v>46276</v>
      </c>
      <c r="D224" t="inlineStr">
        <is>
          <t>FS-Case Packing</t>
        </is>
      </c>
      <c r="E224" t="n">
        <v>1440</v>
      </c>
      <c r="F224" t="n">
        <v>1</v>
      </c>
      <c r="G224" t="n">
        <v>1440</v>
      </c>
      <c r="H224" t="n">
        <v>0</v>
      </c>
      <c r="I224" t="n">
        <v>90.75311942959</v>
      </c>
    </row>
    <row r="225">
      <c r="A225" t="inlineStr">
        <is>
          <t>Daily_Efficiency_MTBF_2026_09_18.xlsx</t>
        </is>
      </c>
      <c r="B225" t="inlineStr">
        <is>
          <t>Samridhi Perk Line</t>
        </is>
      </c>
      <c r="C225" s="82" t="n">
        <v>46276</v>
      </c>
      <c r="D225" t="inlineStr">
        <is>
          <t>Perk-HCM-3</t>
        </is>
      </c>
      <c r="E225" t="n">
        <v>1325.37968333333</v>
      </c>
      <c r="F225" t="n">
        <v>93</v>
      </c>
      <c r="G225" t="n">
        <v>14.2513944444444</v>
      </c>
      <c r="H225" t="n">
        <v>3.87408333333333</v>
      </c>
      <c r="I225" t="n">
        <v>58.4148158456058</v>
      </c>
    </row>
    <row r="226">
      <c r="A226" t="inlineStr">
        <is>
          <t>Daily_Efficiency_MTBF_2026_09_18.xlsx</t>
        </is>
      </c>
      <c r="B226" t="inlineStr">
        <is>
          <t>Samridhi Perk Line</t>
        </is>
      </c>
      <c r="C226" s="82" t="n">
        <v>46276</v>
      </c>
      <c r="D226" t="inlineStr">
        <is>
          <t>Perk-HLM-2</t>
        </is>
      </c>
      <c r="E226" t="n">
        <v>533.31465</v>
      </c>
      <c r="F226" t="n">
        <v>37</v>
      </c>
      <c r="G226" t="n">
        <v>14.4139094594595</v>
      </c>
      <c r="H226" t="n">
        <v>0</v>
      </c>
      <c r="I226" t="n">
        <v>27.9009679346395</v>
      </c>
    </row>
    <row r="227">
      <c r="A227" t="inlineStr">
        <is>
          <t>Daily_Efficiency_MTBF_2026_09_18.xlsx</t>
        </is>
      </c>
      <c r="B227" t="inlineStr">
        <is>
          <t>Samridhi Perk Line</t>
        </is>
      </c>
      <c r="C227" s="82" t="n">
        <v>46276</v>
      </c>
      <c r="D227" t="inlineStr">
        <is>
          <t>Perk-HLM-1</t>
        </is>
      </c>
      <c r="E227" t="n">
        <v>568.809066666667</v>
      </c>
      <c r="F227" t="n">
        <v>31</v>
      </c>
      <c r="G227" t="n">
        <v>18.3486795698925</v>
      </c>
      <c r="H227" t="n">
        <v>0.7661</v>
      </c>
      <c r="I227" t="n">
        <v>26.2182448704455</v>
      </c>
    </row>
    <row r="228">
      <c r="A228" t="inlineStr">
        <is>
          <t>Daily_Efficiency_MTBF_2026_09_18.xlsx</t>
        </is>
      </c>
      <c r="B228" t="inlineStr">
        <is>
          <t>Samridhi Perk Line</t>
        </is>
      </c>
      <c r="C228" s="82" t="n">
        <v>46276</v>
      </c>
      <c r="D228" t="inlineStr">
        <is>
          <t>Perk-HCM-4</t>
        </is>
      </c>
      <c r="E228" t="n">
        <v>547.5674</v>
      </c>
      <c r="F228" t="n">
        <v>27</v>
      </c>
      <c r="G228" t="n">
        <v>20.2802740740741</v>
      </c>
      <c r="H228" t="n">
        <v>0.2692</v>
      </c>
      <c r="I228" t="n">
        <v>57.4936471532113</v>
      </c>
    </row>
    <row r="229">
      <c r="A229" t="inlineStr">
        <is>
          <t>Daily_Efficiency_MTBF_2026_09_18.xlsx</t>
        </is>
      </c>
      <c r="B229" t="inlineStr">
        <is>
          <t>Samridhi Perk Line</t>
        </is>
      </c>
      <c r="C229" s="82" t="n">
        <v>46276</v>
      </c>
      <c r="D229" t="inlineStr">
        <is>
          <t>Perk TTM-5</t>
        </is>
      </c>
      <c r="E229" t="n">
        <v>553.081816666667</v>
      </c>
      <c r="F229" t="n">
        <v>23</v>
      </c>
      <c r="G229" t="n">
        <v>24.0470355072464</v>
      </c>
      <c r="H229" t="n">
        <v>46.9181833333333</v>
      </c>
      <c r="I229" t="n">
        <v>21.1190476190476</v>
      </c>
    </row>
    <row r="230">
      <c r="A230" t="inlineStr">
        <is>
          <t>Daily_Efficiency_MTBF_2026_09_18.xlsx</t>
        </is>
      </c>
      <c r="B230" t="inlineStr">
        <is>
          <t>Samridhi Perk Line</t>
        </is>
      </c>
      <c r="C230" s="82" t="n">
        <v>46276</v>
      </c>
      <c r="D230" t="inlineStr">
        <is>
          <t>Perk-HCM-2</t>
        </is>
      </c>
      <c r="E230" t="n">
        <v>1413.74725</v>
      </c>
      <c r="F230" t="n">
        <v>21</v>
      </c>
      <c r="G230" t="n">
        <v>67.3212976190476</v>
      </c>
      <c r="H230" t="n">
        <v>0.08453333333333329</v>
      </c>
      <c r="I230" t="n">
        <v>54.7251155394201</v>
      </c>
    </row>
    <row r="231">
      <c r="A231" t="inlineStr">
        <is>
          <t>Daily_Efficiency_MTBF_2026_09_18.xlsx</t>
        </is>
      </c>
      <c r="B231" t="inlineStr">
        <is>
          <t>Samridhi Perk Line</t>
        </is>
      </c>
      <c r="C231" s="82" t="n">
        <v>46276</v>
      </c>
      <c r="D231" t="inlineStr">
        <is>
          <t>Perk-HCM-1</t>
        </is>
      </c>
      <c r="E231" t="n">
        <v>1418.13706666667</v>
      </c>
      <c r="F231" t="n">
        <v>15</v>
      </c>
      <c r="G231" t="n">
        <v>94.5424711111111</v>
      </c>
      <c r="H231" t="n">
        <v>0.0760666666666667</v>
      </c>
      <c r="I231" t="n">
        <v>47.1729638996556</v>
      </c>
    </row>
    <row r="232">
      <c r="A232" t="inlineStr">
        <is>
          <t>Daily_Efficiency_MTBF_2026_09_18.xlsx</t>
        </is>
      </c>
      <c r="B232" t="inlineStr">
        <is>
          <t>Samridhi Perk Line</t>
        </is>
      </c>
      <c r="C232" s="82" t="n">
        <v>46276</v>
      </c>
      <c r="D232" t="inlineStr">
        <is>
          <t>Perk-TTLi-4</t>
        </is>
      </c>
      <c r="E232" t="n">
        <v>1403.22195</v>
      </c>
      <c r="F232" t="n">
        <v>10</v>
      </c>
      <c r="G232" t="n">
        <v>140.322195</v>
      </c>
      <c r="H232" t="n">
        <v>7.06476666666667</v>
      </c>
      <c r="I232" t="n">
        <v>50.1280942398371</v>
      </c>
    </row>
    <row r="233">
      <c r="A233" t="inlineStr">
        <is>
          <t>Daily_Efficiency_MTBF_2026_09_18.xlsx</t>
        </is>
      </c>
      <c r="B233" t="inlineStr">
        <is>
          <t>Samridhi Perk Line</t>
        </is>
      </c>
      <c r="C233" s="82" t="n">
        <v>46276</v>
      </c>
      <c r="D233" t="inlineStr">
        <is>
          <t>Perk-TTLi-2</t>
        </is>
      </c>
      <c r="E233" t="n">
        <v>1409.50421666667</v>
      </c>
      <c r="F233" t="n">
        <v>10</v>
      </c>
      <c r="G233" t="n">
        <v>140.950421666667</v>
      </c>
      <c r="H233" t="n">
        <v>0</v>
      </c>
      <c r="I233" t="n">
        <v>84.0461648158828</v>
      </c>
    </row>
    <row r="234">
      <c r="A234" t="inlineStr">
        <is>
          <t>Daily_Efficiency_MTBF_2026_09_18.xlsx</t>
        </is>
      </c>
      <c r="B234" t="inlineStr">
        <is>
          <t>Samridhi Perk Line</t>
        </is>
      </c>
      <c r="C234" s="82" t="n">
        <v>46276</v>
      </c>
      <c r="D234" t="inlineStr">
        <is>
          <t>Perk-TTLi-3</t>
        </is>
      </c>
      <c r="E234" t="n">
        <v>1430.00591666667</v>
      </c>
      <c r="F234" t="n">
        <v>5</v>
      </c>
      <c r="G234" t="n">
        <v>286.001183333333</v>
      </c>
      <c r="H234" t="n">
        <v>0.100683333333333</v>
      </c>
      <c r="I234" t="n">
        <v>170.809540197529</v>
      </c>
    </row>
    <row r="235">
      <c r="A235" t="inlineStr">
        <is>
          <t>Daily_Efficiency_MTBF_2026_09_18.xlsx</t>
        </is>
      </c>
      <c r="B235" t="inlineStr">
        <is>
          <t>Samridhi Perk Line</t>
        </is>
      </c>
      <c r="C235" s="82" t="n">
        <v>46276</v>
      </c>
      <c r="D235" t="inlineStr">
        <is>
          <t>Perk-HLM-3</t>
        </is>
      </c>
      <c r="E235" t="n">
        <v>1440</v>
      </c>
      <c r="F235" t="n">
        <v>1</v>
      </c>
      <c r="G235" t="n">
        <v>1440</v>
      </c>
      <c r="H235" t="n">
        <v>0</v>
      </c>
      <c r="I235" t="n">
        <v>21.325</v>
      </c>
    </row>
    <row r="236">
      <c r="A236" t="inlineStr">
        <is>
          <t>Daily_Efficiency_MTBF_2026_09_18.xlsx</t>
        </is>
      </c>
      <c r="B236" t="inlineStr">
        <is>
          <t>Samridhi Perk Line</t>
        </is>
      </c>
      <c r="C236" s="82" t="n">
        <v>46276</v>
      </c>
      <c r="D236" t="inlineStr">
        <is>
          <t>Perk-Case Packing</t>
        </is>
      </c>
      <c r="E236" t="n">
        <v>1440</v>
      </c>
      <c r="F236" t="n">
        <v>1</v>
      </c>
      <c r="G236" t="n">
        <v>1440</v>
      </c>
      <c r="H236" t="n">
        <v>0</v>
      </c>
      <c r="I236" t="n">
        <v>40.1075268817207</v>
      </c>
    </row>
    <row r="237">
      <c r="A237" t="inlineStr">
        <is>
          <t>Daily_Efficiency_MTBF_2026_09_18.xlsx</t>
        </is>
      </c>
      <c r="B237" t="inlineStr">
        <is>
          <t>Samridhi Perk Line</t>
        </is>
      </c>
      <c r="C237" s="82" t="n">
        <v>46276</v>
      </c>
      <c r="D237" t="inlineStr">
        <is>
          <t>Perk-TTLi-1</t>
        </is>
      </c>
      <c r="E237" t="n">
        <v>1433.80593333333</v>
      </c>
      <c r="F237" t="n">
        <v>1</v>
      </c>
      <c r="G237" t="n">
        <v>1433.80593333333</v>
      </c>
      <c r="H237" t="n">
        <v>0</v>
      </c>
      <c r="I237" t="n">
        <v>507.840693828905</v>
      </c>
    </row>
    <row r="238">
      <c r="A238" t="inlineStr">
        <is>
          <t>Daily_Efficiency_MTBF_2026_09_18.xlsx</t>
        </is>
      </c>
      <c r="B238" t="inlineStr">
        <is>
          <t>Co-Extrusion Line</t>
        </is>
      </c>
      <c r="C238" s="82" t="n">
        <v>46275</v>
      </c>
      <c r="D238" t="inlineStr">
        <is>
          <t>Coex-AW3</t>
        </is>
      </c>
      <c r="E238" t="n">
        <v>857.0178</v>
      </c>
      <c r="F238" t="n">
        <v>302</v>
      </c>
      <c r="G238" t="n">
        <v>2.83780728476821</v>
      </c>
      <c r="H238" t="n">
        <v>203.219683333333</v>
      </c>
      <c r="I238" t="n">
        <v>15.4036111111112</v>
      </c>
    </row>
    <row r="239">
      <c r="A239" t="inlineStr">
        <is>
          <t>Daily_Efficiency_MTBF_2026_09_18.xlsx</t>
        </is>
      </c>
      <c r="B239" t="inlineStr">
        <is>
          <t>Co-Extrusion Line</t>
        </is>
      </c>
      <c r="C239" s="82" t="n">
        <v>46275</v>
      </c>
      <c r="D239" t="inlineStr">
        <is>
          <t>Coex-AW1</t>
        </is>
      </c>
      <c r="E239" t="n">
        <v>901.5175333333329</v>
      </c>
      <c r="F239" t="n">
        <v>49</v>
      </c>
      <c r="G239" t="n">
        <v>18.3983170068027</v>
      </c>
      <c r="H239" t="n">
        <v>71.227</v>
      </c>
      <c r="I239" t="n">
        <v>46.0297179723307</v>
      </c>
    </row>
    <row r="240">
      <c r="A240" t="inlineStr">
        <is>
          <t>Daily_Efficiency_MTBF_2026_09_18.xlsx</t>
        </is>
      </c>
      <c r="B240" t="inlineStr">
        <is>
          <t>Co-Extrusion Line</t>
        </is>
      </c>
      <c r="C240" s="82" t="n">
        <v>46275</v>
      </c>
      <c r="D240" t="inlineStr">
        <is>
          <t>Coex-AW2</t>
        </is>
      </c>
      <c r="E240" t="n">
        <v>934.806633333333</v>
      </c>
      <c r="F240" t="n">
        <v>43</v>
      </c>
      <c r="G240" t="n">
        <v>21.7396891472868</v>
      </c>
      <c r="H240" t="n">
        <v>91.1371</v>
      </c>
      <c r="I240" t="n">
        <v>42.7534785960079</v>
      </c>
    </row>
    <row r="241">
      <c r="A241" t="inlineStr">
        <is>
          <t>Daily_Efficiency_MTBF_2026_09_18.xlsx</t>
        </is>
      </c>
      <c r="B241" t="inlineStr">
        <is>
          <t>Samridhi 5 Star Line</t>
        </is>
      </c>
      <c r="C241" s="82" t="n">
        <v>46275</v>
      </c>
      <c r="D241" t="inlineStr">
        <is>
          <t>FS-HCM-2</t>
        </is>
      </c>
      <c r="E241" t="n">
        <v>1332.67631666667</v>
      </c>
      <c r="F241" t="n">
        <v>82</v>
      </c>
      <c r="G241" t="n">
        <v>16.252150203252</v>
      </c>
      <c r="H241" t="n">
        <v>10.5691333333333</v>
      </c>
      <c r="I241" t="n">
        <v>77.56759349345511</v>
      </c>
    </row>
    <row r="242">
      <c r="A242" t="inlineStr">
        <is>
          <t>Daily_Efficiency_MTBF_2026_09_18.xlsx</t>
        </is>
      </c>
      <c r="B242" t="inlineStr">
        <is>
          <t>Samridhi 5 Star Line</t>
        </is>
      </c>
      <c r="C242" s="82" t="n">
        <v>46275</v>
      </c>
      <c r="D242" t="inlineStr">
        <is>
          <t>FS-HCM-1</t>
        </is>
      </c>
      <c r="E242" t="n">
        <v>1361.98968333333</v>
      </c>
      <c r="F242" t="n">
        <v>68</v>
      </c>
      <c r="G242" t="n">
        <v>20.0292600490196</v>
      </c>
      <c r="H242" t="n">
        <v>1.50128333333333</v>
      </c>
      <c r="I242" t="n">
        <v>91.19634016544229</v>
      </c>
    </row>
    <row r="243">
      <c r="A243" t="inlineStr">
        <is>
          <t>Daily_Efficiency_MTBF_2026_09_18.xlsx</t>
        </is>
      </c>
      <c r="B243" t="inlineStr">
        <is>
          <t>Samridhi 5 Star Line</t>
        </is>
      </c>
      <c r="C243" s="82" t="n">
        <v>46275</v>
      </c>
      <c r="D243" t="inlineStr">
        <is>
          <t>FS-HCM-4</t>
        </is>
      </c>
      <c r="E243" t="n">
        <v>1414.12181666667</v>
      </c>
      <c r="F243" t="n">
        <v>33</v>
      </c>
      <c r="G243" t="n">
        <v>42.8521762626263</v>
      </c>
      <c r="H243" t="n">
        <v>22.4017333333333</v>
      </c>
      <c r="I243" t="n">
        <v>81.1083794829038</v>
      </c>
    </row>
    <row r="244">
      <c r="A244" t="inlineStr">
        <is>
          <t>Daily_Efficiency_MTBF_2026_09_18.xlsx</t>
        </is>
      </c>
      <c r="B244" t="inlineStr">
        <is>
          <t>Samridhi 5 Star Line</t>
        </is>
      </c>
      <c r="C244" s="82" t="n">
        <v>46275</v>
      </c>
      <c r="D244" t="inlineStr">
        <is>
          <t>FS-HCM-3</t>
        </is>
      </c>
      <c r="E244" t="n">
        <v>1412.35175</v>
      </c>
      <c r="F244" t="n">
        <v>29</v>
      </c>
      <c r="G244" t="n">
        <v>48.7017844827586</v>
      </c>
      <c r="H244" t="n">
        <v>0.341283333333333</v>
      </c>
      <c r="I244" t="n">
        <v>91.5126556575396</v>
      </c>
    </row>
    <row r="245">
      <c r="A245" t="inlineStr">
        <is>
          <t>Daily_Efficiency_MTBF_2026_09_18.xlsx</t>
        </is>
      </c>
      <c r="B245" t="inlineStr">
        <is>
          <t>Samridhi 5 Star Line</t>
        </is>
      </c>
      <c r="C245" s="82" t="n">
        <v>46275</v>
      </c>
      <c r="D245" t="inlineStr">
        <is>
          <t>FS-TTLi-1</t>
        </is>
      </c>
      <c r="E245" t="n">
        <v>1429.87763333333</v>
      </c>
      <c r="F245" t="n">
        <v>15</v>
      </c>
      <c r="G245" t="n">
        <v>95.3251755555556</v>
      </c>
      <c r="H245" t="n">
        <v>3.659</v>
      </c>
      <c r="I245" t="n">
        <v>89.99804472286149</v>
      </c>
    </row>
    <row r="246">
      <c r="A246" t="inlineStr">
        <is>
          <t>Daily_Efficiency_MTBF_2026_09_18.xlsx</t>
        </is>
      </c>
      <c r="B246" t="inlineStr">
        <is>
          <t>Samridhi 5 Star Line</t>
        </is>
      </c>
      <c r="C246" s="82" t="n">
        <v>46275</v>
      </c>
      <c r="D246" t="inlineStr">
        <is>
          <t>FS-TTLi-2</t>
        </is>
      </c>
      <c r="E246" t="n">
        <v>1421.45136666667</v>
      </c>
      <c r="F246" t="n">
        <v>14</v>
      </c>
      <c r="G246" t="n">
        <v>101.53224047619</v>
      </c>
      <c r="H246" t="n">
        <v>3.95873333333333</v>
      </c>
      <c r="I246" t="n">
        <v>75.8338344841263</v>
      </c>
    </row>
    <row r="247">
      <c r="A247" t="inlineStr">
        <is>
          <t>Daily_Efficiency_MTBF_2026_09_18.xlsx</t>
        </is>
      </c>
      <c r="B247" t="inlineStr">
        <is>
          <t>Samridhi 5 Star Line</t>
        </is>
      </c>
      <c r="C247" s="82" t="n">
        <v>46275</v>
      </c>
      <c r="D247" t="inlineStr">
        <is>
          <t>FS-TTLi-4</t>
        </is>
      </c>
      <c r="E247" t="n">
        <v>1419.67328333333</v>
      </c>
      <c r="F247" t="n">
        <v>11</v>
      </c>
      <c r="G247" t="n">
        <v>129.061207575758</v>
      </c>
      <c r="H247" t="n">
        <v>16.6630166666667</v>
      </c>
      <c r="I247" t="n">
        <v>79.3536802130333</v>
      </c>
    </row>
    <row r="248">
      <c r="A248" t="inlineStr">
        <is>
          <t>Daily_Efficiency_MTBF_2026_09_18.xlsx</t>
        </is>
      </c>
      <c r="B248" t="inlineStr">
        <is>
          <t>Samridhi 5 Star Line</t>
        </is>
      </c>
      <c r="C248" s="82" t="n">
        <v>46275</v>
      </c>
      <c r="D248" t="inlineStr">
        <is>
          <t>FS-TTM-5</t>
        </is>
      </c>
      <c r="E248" t="n">
        <v>1383.20921666667</v>
      </c>
      <c r="F248" t="n">
        <v>11</v>
      </c>
      <c r="G248" t="n">
        <v>125.746292424242</v>
      </c>
      <c r="H248" t="n">
        <v>9.165333333333329</v>
      </c>
      <c r="I248" t="n">
        <v>35.0480407732244</v>
      </c>
    </row>
    <row r="249">
      <c r="A249" t="inlineStr">
        <is>
          <t>Daily_Efficiency_MTBF_2026_09_18.xlsx</t>
        </is>
      </c>
      <c r="B249" t="inlineStr">
        <is>
          <t>Samridhi 5 Star Line</t>
        </is>
      </c>
      <c r="C249" s="82" t="n">
        <v>46275</v>
      </c>
      <c r="D249" t="inlineStr">
        <is>
          <t>FS-HRM-5</t>
        </is>
      </c>
      <c r="E249" t="n">
        <v>1407.17261666667</v>
      </c>
      <c r="F249" t="n">
        <v>9</v>
      </c>
      <c r="G249" t="n">
        <v>156.352512962963</v>
      </c>
      <c r="H249" t="n">
        <v>11.8267666666667</v>
      </c>
      <c r="I249" t="n">
        <v>38.7854347104952</v>
      </c>
    </row>
    <row r="250">
      <c r="A250" t="inlineStr">
        <is>
          <t>Daily_Efficiency_MTBF_2026_09_18.xlsx</t>
        </is>
      </c>
      <c r="B250" t="inlineStr">
        <is>
          <t>Samridhi 5 Star Line</t>
        </is>
      </c>
      <c r="C250" s="82" t="n">
        <v>46275</v>
      </c>
      <c r="D250" t="inlineStr">
        <is>
          <t>FS-TTLi-3</t>
        </is>
      </c>
      <c r="E250" t="n">
        <v>1432.06995</v>
      </c>
      <c r="F250" t="n">
        <v>7</v>
      </c>
      <c r="G250" t="n">
        <v>204.581421428571</v>
      </c>
      <c r="H250" t="n">
        <v>0.1665</v>
      </c>
      <c r="I250" t="n">
        <v>90.0500050550153</v>
      </c>
    </row>
    <row r="251">
      <c r="A251" t="inlineStr">
        <is>
          <t>Daily_Efficiency_MTBF_2026_09_18.xlsx</t>
        </is>
      </c>
      <c r="B251" t="inlineStr">
        <is>
          <t>Samridhi 5 Star Line</t>
        </is>
      </c>
      <c r="C251" s="82" t="n">
        <v>46275</v>
      </c>
      <c r="D251" t="inlineStr">
        <is>
          <t>FS-Case Packing</t>
        </is>
      </c>
      <c r="E251" t="n">
        <v>1440</v>
      </c>
      <c r="F251" t="n">
        <v>1</v>
      </c>
      <c r="G251" t="n">
        <v>1440</v>
      </c>
      <c r="H251" t="n">
        <v>0</v>
      </c>
      <c r="I251" t="n">
        <v>93.9616755793226</v>
      </c>
    </row>
    <row r="252">
      <c r="A252" t="inlineStr">
        <is>
          <t>Daily_Efficiency_MTBF_2026_09_18.xlsx</t>
        </is>
      </c>
      <c r="B252" t="inlineStr">
        <is>
          <t>Samridhi Perk Line</t>
        </is>
      </c>
      <c r="C252" s="82" t="n">
        <v>46275</v>
      </c>
      <c r="D252" t="inlineStr">
        <is>
          <t>Perk-HLM-1</t>
        </is>
      </c>
      <c r="E252" t="n">
        <v>849.08565</v>
      </c>
      <c r="F252" t="n">
        <v>90</v>
      </c>
      <c r="G252" t="n">
        <v>9.434284999999999</v>
      </c>
      <c r="H252" t="n">
        <v>1.90638333333333</v>
      </c>
      <c r="I252" t="n">
        <v>17.0015353959263</v>
      </c>
    </row>
    <row r="253">
      <c r="A253" t="inlineStr">
        <is>
          <t>Daily_Efficiency_MTBF_2026_09_18.xlsx</t>
        </is>
      </c>
      <c r="B253" t="inlineStr">
        <is>
          <t>Samridhi Perk Line</t>
        </is>
      </c>
      <c r="C253" s="82" t="n">
        <v>46275</v>
      </c>
      <c r="D253" t="inlineStr">
        <is>
          <t>Perk-HLM-2</t>
        </is>
      </c>
      <c r="E253" t="n">
        <v>788.410216666667</v>
      </c>
      <c r="F253" t="n">
        <v>58</v>
      </c>
      <c r="G253" t="n">
        <v>13.5932795977011</v>
      </c>
      <c r="H253" t="n">
        <v>0</v>
      </c>
      <c r="I253" t="n">
        <v>30.9315214107872</v>
      </c>
    </row>
    <row r="254">
      <c r="A254" t="inlineStr">
        <is>
          <t>Daily_Efficiency_MTBF_2026_09_18.xlsx</t>
        </is>
      </c>
      <c r="B254" t="inlineStr">
        <is>
          <t>Samridhi Perk Line</t>
        </is>
      </c>
      <c r="C254" s="82" t="n">
        <v>46275</v>
      </c>
      <c r="D254" t="inlineStr">
        <is>
          <t>Perk-HCM-4</t>
        </is>
      </c>
      <c r="E254" t="n">
        <v>577.1783333333329</v>
      </c>
      <c r="F254" t="n">
        <v>43</v>
      </c>
      <c r="G254" t="n">
        <v>13.4227519379845</v>
      </c>
      <c r="H254" t="n">
        <v>0.227716666666667</v>
      </c>
      <c r="I254" t="n">
        <v>38.391551623956</v>
      </c>
    </row>
    <row r="255">
      <c r="A255" t="inlineStr">
        <is>
          <t>Daily_Efficiency_MTBF_2026_09_18.xlsx</t>
        </is>
      </c>
      <c r="B255" t="inlineStr">
        <is>
          <t>Samridhi Perk Line</t>
        </is>
      </c>
      <c r="C255" s="82" t="n">
        <v>46275</v>
      </c>
      <c r="D255" t="inlineStr">
        <is>
          <t>Perk-HCM-3</t>
        </is>
      </c>
      <c r="E255" t="n">
        <v>911.94535</v>
      </c>
      <c r="F255" t="n">
        <v>29</v>
      </c>
      <c r="G255" t="n">
        <v>31.4463913793103</v>
      </c>
      <c r="H255" t="n">
        <v>0.31235</v>
      </c>
      <c r="I255" t="n">
        <v>48.2252479850135</v>
      </c>
    </row>
    <row r="256">
      <c r="A256" t="inlineStr">
        <is>
          <t>Daily_Efficiency_MTBF_2026_09_18.xlsx</t>
        </is>
      </c>
      <c r="B256" t="inlineStr">
        <is>
          <t>Samridhi Perk Line</t>
        </is>
      </c>
      <c r="C256" s="82" t="n">
        <v>46275</v>
      </c>
      <c r="D256" t="inlineStr">
        <is>
          <t>Perk-HCM-1</t>
        </is>
      </c>
      <c r="E256" t="n">
        <v>1083.24496666667</v>
      </c>
      <c r="F256" t="n">
        <v>27</v>
      </c>
      <c r="G256" t="n">
        <v>40.1201839506173</v>
      </c>
      <c r="H256" t="n">
        <v>0.219183333333333</v>
      </c>
      <c r="I256" t="n">
        <v>49.9693481744154</v>
      </c>
    </row>
    <row r="257">
      <c r="A257" t="inlineStr">
        <is>
          <t>Daily_Efficiency_MTBF_2026_09_18.xlsx</t>
        </is>
      </c>
      <c r="B257" t="inlineStr">
        <is>
          <t>Samridhi Perk Line</t>
        </is>
      </c>
      <c r="C257" s="82" t="n">
        <v>46275</v>
      </c>
      <c r="D257" t="inlineStr">
        <is>
          <t>Perk TTM-5</t>
        </is>
      </c>
      <c r="E257" t="n">
        <v>319.159883333333</v>
      </c>
      <c r="F257" t="n">
        <v>23</v>
      </c>
      <c r="G257" t="n">
        <v>13.8765166666667</v>
      </c>
      <c r="H257" t="n">
        <v>36.3049666666667</v>
      </c>
      <c r="I257" t="n">
        <v>43.3333333333334</v>
      </c>
    </row>
    <row r="258">
      <c r="A258" t="inlineStr">
        <is>
          <t>Daily_Efficiency_MTBF_2026_09_18.xlsx</t>
        </is>
      </c>
      <c r="B258" t="inlineStr">
        <is>
          <t>Samridhi Perk Line</t>
        </is>
      </c>
      <c r="C258" s="82" t="n">
        <v>46275</v>
      </c>
      <c r="D258" t="inlineStr">
        <is>
          <t>Perk-HCM-2</t>
        </is>
      </c>
      <c r="E258" t="n">
        <v>1424.42788333333</v>
      </c>
      <c r="F258" t="n">
        <v>22</v>
      </c>
      <c r="G258" t="n">
        <v>64.74672196969701</v>
      </c>
      <c r="H258" t="n">
        <v>0.113733333333333</v>
      </c>
      <c r="I258" t="n">
        <v>27.561022443394</v>
      </c>
    </row>
    <row r="259">
      <c r="A259" t="inlineStr">
        <is>
          <t>Daily_Efficiency_MTBF_2026_09_18.xlsx</t>
        </is>
      </c>
      <c r="B259" t="inlineStr">
        <is>
          <t>Samridhi Perk Line</t>
        </is>
      </c>
      <c r="C259" s="82" t="n">
        <v>46275</v>
      </c>
      <c r="D259" t="inlineStr">
        <is>
          <t>Perk-TTLi-3</t>
        </is>
      </c>
      <c r="E259" t="n">
        <v>1380.97216666667</v>
      </c>
      <c r="F259" t="n">
        <v>14</v>
      </c>
      <c r="G259" t="n">
        <v>98.64086904761901</v>
      </c>
      <c r="H259" t="n">
        <v>0.32745</v>
      </c>
      <c r="I259" t="n">
        <v>644.190019199684</v>
      </c>
    </row>
    <row r="260">
      <c r="A260" t="inlineStr">
        <is>
          <t>Daily_Efficiency_MTBF_2026_09_18.xlsx</t>
        </is>
      </c>
      <c r="B260" t="inlineStr">
        <is>
          <t>Samridhi Perk Line</t>
        </is>
      </c>
      <c r="C260" s="82" t="n">
        <v>46275</v>
      </c>
      <c r="D260" t="inlineStr">
        <is>
          <t>Perk-TTLi-2</t>
        </is>
      </c>
      <c r="E260" t="n">
        <v>779.4292333333329</v>
      </c>
      <c r="F260" t="n">
        <v>11</v>
      </c>
      <c r="G260" t="n">
        <v>70.857203030303</v>
      </c>
      <c r="H260" t="n">
        <v>0</v>
      </c>
      <c r="I260" t="n">
        <v>56.1462924369165</v>
      </c>
    </row>
    <row r="261">
      <c r="A261" t="inlineStr">
        <is>
          <t>Daily_Efficiency_MTBF_2026_09_18.xlsx</t>
        </is>
      </c>
      <c r="B261" t="inlineStr">
        <is>
          <t>Samridhi Perk Line</t>
        </is>
      </c>
      <c r="C261" s="82" t="n">
        <v>46275</v>
      </c>
      <c r="D261" t="inlineStr">
        <is>
          <t>Perk-TTLi-4</t>
        </is>
      </c>
      <c r="E261" t="n">
        <v>1320.3939</v>
      </c>
      <c r="F261" t="n">
        <v>4</v>
      </c>
      <c r="G261" t="n">
        <v>330.098475</v>
      </c>
      <c r="H261" t="n">
        <v>4.88901666666667</v>
      </c>
      <c r="I261" t="n">
        <v>34.2681546927559</v>
      </c>
    </row>
    <row r="262">
      <c r="A262" t="inlineStr">
        <is>
          <t>Daily_Efficiency_MTBF_2026_09_18.xlsx</t>
        </is>
      </c>
      <c r="B262" t="inlineStr">
        <is>
          <t>Samridhi Perk Line</t>
        </is>
      </c>
      <c r="C262" s="82" t="n">
        <v>46275</v>
      </c>
      <c r="D262" t="inlineStr">
        <is>
          <t>Perk-TTLi-1</t>
        </is>
      </c>
      <c r="E262" t="n">
        <v>1066.04</v>
      </c>
      <c r="F262" t="n">
        <v>4</v>
      </c>
      <c r="G262" t="n">
        <v>266.51</v>
      </c>
      <c r="H262" t="n">
        <v>0</v>
      </c>
      <c r="I262" t="n">
        <v>732.013915271388</v>
      </c>
    </row>
    <row r="263">
      <c r="A263" t="inlineStr">
        <is>
          <t>Daily_Efficiency_MTBF_2026_09_18.xlsx</t>
        </is>
      </c>
      <c r="B263" t="inlineStr">
        <is>
          <t>Samridhi Perk Line</t>
        </is>
      </c>
      <c r="C263" s="82" t="n">
        <v>46275</v>
      </c>
      <c r="D263" t="inlineStr">
        <is>
          <t>Perk-HLM-3</t>
        </is>
      </c>
      <c r="E263" t="n">
        <v>960</v>
      </c>
      <c r="F263" t="n">
        <v>1</v>
      </c>
      <c r="G263" t="n">
        <v>960</v>
      </c>
      <c r="H263" t="n">
        <v>0</v>
      </c>
      <c r="I263" t="n">
        <v>16.4456018518518</v>
      </c>
    </row>
    <row r="264">
      <c r="A264" t="inlineStr">
        <is>
          <t>Daily_Efficiency_MTBF_2026_09_18.xlsx</t>
        </is>
      </c>
      <c r="B264" t="inlineStr">
        <is>
          <t>Samridhi Perk Line</t>
        </is>
      </c>
      <c r="C264" s="82" t="n">
        <v>46275</v>
      </c>
      <c r="D264" t="inlineStr">
        <is>
          <t>Perk-Case Packing</t>
        </is>
      </c>
      <c r="E264" t="n">
        <v>1440</v>
      </c>
      <c r="F264" t="n">
        <v>1</v>
      </c>
      <c r="G264" t="n">
        <v>1440</v>
      </c>
      <c r="H264" t="n">
        <v>0</v>
      </c>
      <c r="I264" t="n">
        <v>35.3225806451613</v>
      </c>
    </row>
    <row r="265">
      <c r="A265" t="inlineStr">
        <is>
          <t>Daily_Efficiency_MTBF_2026_09_18.xlsx</t>
        </is>
      </c>
      <c r="B265" t="inlineStr">
        <is>
          <t>Co-Extrusion Line</t>
        </is>
      </c>
      <c r="C265" s="82" t="n">
        <v>46274</v>
      </c>
      <c r="D265" t="inlineStr">
        <is>
          <t>Coex-AW3</t>
        </is>
      </c>
      <c r="E265" t="n">
        <v>1259.85296666667</v>
      </c>
      <c r="F265" t="n">
        <v>224</v>
      </c>
      <c r="G265" t="n">
        <v>5.62434360119048</v>
      </c>
      <c r="H265" t="n">
        <v>136.306983333333</v>
      </c>
      <c r="I265" t="n">
        <v>37.2505555555556</v>
      </c>
    </row>
    <row r="266">
      <c r="A266" t="inlineStr">
        <is>
          <t>Daily_Efficiency_MTBF_2026_09_18.xlsx</t>
        </is>
      </c>
      <c r="B266" t="inlineStr">
        <is>
          <t>Co-Extrusion Line</t>
        </is>
      </c>
      <c r="C266" s="82" t="n">
        <v>46274</v>
      </c>
      <c r="D266" t="inlineStr">
        <is>
          <t>Coex-AW1</t>
        </is>
      </c>
      <c r="E266" t="n">
        <v>1334.92555</v>
      </c>
      <c r="F266" t="n">
        <v>40</v>
      </c>
      <c r="G266" t="n">
        <v>33.37313875</v>
      </c>
      <c r="H266" t="n">
        <v>24.6652666666667</v>
      </c>
      <c r="I266" t="n">
        <v>94.4862712309435</v>
      </c>
    </row>
    <row r="267">
      <c r="A267" t="inlineStr">
        <is>
          <t>Daily_Efficiency_MTBF_2026_09_18.xlsx</t>
        </is>
      </c>
      <c r="B267" t="inlineStr">
        <is>
          <t>Co-Extrusion Line</t>
        </is>
      </c>
      <c r="C267" s="82" t="n">
        <v>46274</v>
      </c>
      <c r="D267" t="inlineStr">
        <is>
          <t>Coex-AW2</t>
        </is>
      </c>
      <c r="E267" t="n">
        <v>1246.56783333333</v>
      </c>
      <c r="F267" t="n">
        <v>27</v>
      </c>
      <c r="G267" t="n">
        <v>46.1691790123457</v>
      </c>
      <c r="H267" t="n">
        <v>36.5068833333333</v>
      </c>
      <c r="I267" t="n">
        <v>81.52315259209939</v>
      </c>
    </row>
    <row r="268">
      <c r="A268" t="inlineStr">
        <is>
          <t>Daily_Efficiency_MTBF_2026_09_18.xlsx</t>
        </is>
      </c>
      <c r="B268" t="inlineStr">
        <is>
          <t>Samridhi 5 Star Line</t>
        </is>
      </c>
      <c r="C268" s="82" t="n">
        <v>46274</v>
      </c>
      <c r="D268" t="inlineStr">
        <is>
          <t>FS-HCM-1</t>
        </is>
      </c>
      <c r="E268" t="n">
        <v>1406.07566666667</v>
      </c>
      <c r="F268" t="n">
        <v>36</v>
      </c>
      <c r="G268" t="n">
        <v>39.0576574074074</v>
      </c>
      <c r="H268" t="n">
        <v>2.48421666666667</v>
      </c>
      <c r="I268" t="n">
        <v>93.13084819670151</v>
      </c>
    </row>
    <row r="269">
      <c r="A269" t="inlineStr">
        <is>
          <t>Daily_Efficiency_MTBF_2026_09_18.xlsx</t>
        </is>
      </c>
      <c r="B269" t="inlineStr">
        <is>
          <t>Samridhi 5 Star Line</t>
        </is>
      </c>
      <c r="C269" s="82" t="n">
        <v>46274</v>
      </c>
      <c r="D269" t="inlineStr">
        <is>
          <t>FS-HCM-2</t>
        </is>
      </c>
      <c r="E269" t="n">
        <v>1407.54233333333</v>
      </c>
      <c r="F269" t="n">
        <v>30</v>
      </c>
      <c r="G269" t="n">
        <v>46.9180777777778</v>
      </c>
      <c r="H269" t="n">
        <v>1.67486666666667</v>
      </c>
      <c r="I269" t="n">
        <v>82.71668074096701</v>
      </c>
    </row>
    <row r="270">
      <c r="A270" t="inlineStr">
        <is>
          <t>Daily_Efficiency_MTBF_2026_09_18.xlsx</t>
        </is>
      </c>
      <c r="B270" t="inlineStr">
        <is>
          <t>Samridhi 5 Star Line</t>
        </is>
      </c>
      <c r="C270" s="82" t="n">
        <v>46274</v>
      </c>
      <c r="D270" t="inlineStr">
        <is>
          <t>FS-TTLi-4</t>
        </is>
      </c>
      <c r="E270" t="n">
        <v>1277.0691</v>
      </c>
      <c r="F270" t="n">
        <v>20</v>
      </c>
      <c r="G270" t="n">
        <v>63.853455</v>
      </c>
      <c r="H270" t="n">
        <v>12.6642333333333</v>
      </c>
      <c r="I270" t="n">
        <v>81.5531524642671</v>
      </c>
    </row>
    <row r="271">
      <c r="A271" t="inlineStr">
        <is>
          <t>Daily_Efficiency_MTBF_2026_09_18.xlsx</t>
        </is>
      </c>
      <c r="B271" t="inlineStr">
        <is>
          <t>Samridhi 5 Star Line</t>
        </is>
      </c>
      <c r="C271" s="82" t="n">
        <v>46274</v>
      </c>
      <c r="D271" t="inlineStr">
        <is>
          <t>FS-HCM-3</t>
        </is>
      </c>
      <c r="E271" t="n">
        <v>1407.53023333333</v>
      </c>
      <c r="F271" t="n">
        <v>16</v>
      </c>
      <c r="G271" t="n">
        <v>87.97063958333339</v>
      </c>
      <c r="H271" t="n">
        <v>0</v>
      </c>
      <c r="I271" t="n">
        <v>90.214833489981</v>
      </c>
    </row>
    <row r="272">
      <c r="A272" t="inlineStr">
        <is>
          <t>Daily_Efficiency_MTBF_2026_09_18.xlsx</t>
        </is>
      </c>
      <c r="B272" t="inlineStr">
        <is>
          <t>Samridhi 5 Star Line</t>
        </is>
      </c>
      <c r="C272" s="82" t="n">
        <v>46274</v>
      </c>
      <c r="D272" t="inlineStr">
        <is>
          <t>FS-HCM-4</t>
        </is>
      </c>
      <c r="E272" t="n">
        <v>1413.47983333333</v>
      </c>
      <c r="F272" t="n">
        <v>14</v>
      </c>
      <c r="G272" t="n">
        <v>100.962845238095</v>
      </c>
      <c r="H272" t="n">
        <v>21.6659</v>
      </c>
      <c r="I272" t="n">
        <v>83.7641832868691</v>
      </c>
    </row>
    <row r="273">
      <c r="A273" t="inlineStr">
        <is>
          <t>Daily_Efficiency_MTBF_2026_09_18.xlsx</t>
        </is>
      </c>
      <c r="B273" t="inlineStr">
        <is>
          <t>Samridhi 5 Star Line</t>
        </is>
      </c>
      <c r="C273" s="82" t="n">
        <v>46274</v>
      </c>
      <c r="D273" t="inlineStr">
        <is>
          <t>FS-TTLi-1</t>
        </is>
      </c>
      <c r="E273" t="n">
        <v>1422.18885</v>
      </c>
      <c r="F273" t="n">
        <v>11</v>
      </c>
      <c r="G273" t="n">
        <v>129.289895454545</v>
      </c>
      <c r="H273" t="n">
        <v>2.1592</v>
      </c>
      <c r="I273" t="n">
        <v>92.74848980976689</v>
      </c>
    </row>
    <row r="274">
      <c r="A274" t="inlineStr">
        <is>
          <t>Daily_Efficiency_MTBF_2026_09_18.xlsx</t>
        </is>
      </c>
      <c r="B274" t="inlineStr">
        <is>
          <t>Samridhi 5 Star Line</t>
        </is>
      </c>
      <c r="C274" s="82" t="n">
        <v>46274</v>
      </c>
      <c r="D274" t="inlineStr">
        <is>
          <t>FS-TTM-5</t>
        </is>
      </c>
      <c r="E274" t="n">
        <v>1406.34131666667</v>
      </c>
      <c r="F274" t="n">
        <v>11</v>
      </c>
      <c r="G274" t="n">
        <v>127.849210606061</v>
      </c>
      <c r="H274" t="n">
        <v>5.65558333333333</v>
      </c>
      <c r="I274" t="n">
        <v>34.0348784456558</v>
      </c>
    </row>
    <row r="275">
      <c r="A275" t="inlineStr">
        <is>
          <t>Daily_Efficiency_MTBF_2026_09_18.xlsx</t>
        </is>
      </c>
      <c r="B275" t="inlineStr">
        <is>
          <t>Samridhi 5 Star Line</t>
        </is>
      </c>
      <c r="C275" s="82" t="n">
        <v>46274</v>
      </c>
      <c r="D275" t="inlineStr">
        <is>
          <t>FS-TTLi-2</t>
        </is>
      </c>
      <c r="E275" t="n">
        <v>1433.51215</v>
      </c>
      <c r="F275" t="n">
        <v>10</v>
      </c>
      <c r="G275" t="n">
        <v>143.351215</v>
      </c>
      <c r="H275" t="n">
        <v>2.66028333333333</v>
      </c>
      <c r="I275" t="n">
        <v>81.24929547149389</v>
      </c>
    </row>
    <row r="276">
      <c r="A276" t="inlineStr">
        <is>
          <t>Daily_Efficiency_MTBF_2026_09_18.xlsx</t>
        </is>
      </c>
      <c r="B276" t="inlineStr">
        <is>
          <t>Samridhi 5 Star Line</t>
        </is>
      </c>
      <c r="C276" s="82" t="n">
        <v>46274</v>
      </c>
      <c r="D276" t="inlineStr">
        <is>
          <t>FS-TTLi-3</t>
        </is>
      </c>
      <c r="E276" t="n">
        <v>1370.81781666667</v>
      </c>
      <c r="F276" t="n">
        <v>10</v>
      </c>
      <c r="G276" t="n">
        <v>137.081781666667</v>
      </c>
      <c r="H276" t="n">
        <v>3.16723333333333</v>
      </c>
      <c r="I276" t="n">
        <v>85.1079204374708</v>
      </c>
    </row>
    <row r="277">
      <c r="A277" t="inlineStr">
        <is>
          <t>Daily_Efficiency_MTBF_2026_09_18.xlsx</t>
        </is>
      </c>
      <c r="B277" t="inlineStr">
        <is>
          <t>Samridhi 5 Star Line</t>
        </is>
      </c>
      <c r="C277" s="82" t="n">
        <v>46274</v>
      </c>
      <c r="D277" t="inlineStr">
        <is>
          <t>FS-HRM-5</t>
        </is>
      </c>
      <c r="E277" t="n">
        <v>1424.17521666667</v>
      </c>
      <c r="F277" t="n">
        <v>7</v>
      </c>
      <c r="G277" t="n">
        <v>203.453602380952</v>
      </c>
      <c r="H277" t="n">
        <v>6.3303</v>
      </c>
      <c r="I277" t="n">
        <v>36.0302015727299</v>
      </c>
    </row>
    <row r="278">
      <c r="A278" t="inlineStr">
        <is>
          <t>Daily_Efficiency_MTBF_2026_09_18.xlsx</t>
        </is>
      </c>
      <c r="B278" t="inlineStr">
        <is>
          <t>Samridhi 5 Star Line</t>
        </is>
      </c>
      <c r="C278" s="82" t="n">
        <v>46274</v>
      </c>
      <c r="D278" t="inlineStr">
        <is>
          <t>FS-Case Packing</t>
        </is>
      </c>
      <c r="E278" t="n">
        <v>1440</v>
      </c>
      <c r="F278" t="n">
        <v>1</v>
      </c>
      <c r="G278" t="n">
        <v>1440</v>
      </c>
      <c r="H278" t="n">
        <v>0</v>
      </c>
      <c r="I278" t="n">
        <v>93.8502673796791</v>
      </c>
    </row>
    <row r="279">
      <c r="A279" t="inlineStr">
        <is>
          <t>Daily_Efficiency_MTBF_2026_09_18.xlsx</t>
        </is>
      </c>
      <c r="B279" t="inlineStr">
        <is>
          <t>Samridhi Perk Line</t>
        </is>
      </c>
      <c r="C279" s="82" t="n">
        <v>46274</v>
      </c>
      <c r="D279" t="inlineStr">
        <is>
          <t>Perk-HLM-1</t>
        </is>
      </c>
      <c r="E279" t="n">
        <v>999.0173</v>
      </c>
      <c r="F279" t="n">
        <v>464</v>
      </c>
      <c r="G279" t="n">
        <v>2.15305452586207</v>
      </c>
      <c r="H279" t="n">
        <v>19.5922166666667</v>
      </c>
      <c r="I279" t="n">
        <v>28.564414515879</v>
      </c>
    </row>
    <row r="280">
      <c r="A280" t="inlineStr">
        <is>
          <t>Daily_Efficiency_MTBF_2026_09_18.xlsx</t>
        </is>
      </c>
      <c r="B280" t="inlineStr">
        <is>
          <t>Samridhi Perk Line</t>
        </is>
      </c>
      <c r="C280" s="82" t="n">
        <v>46274</v>
      </c>
      <c r="D280" t="inlineStr">
        <is>
          <t>Perk-HLM-2</t>
        </is>
      </c>
      <c r="E280" t="n">
        <v>1219.29535</v>
      </c>
      <c r="F280" t="n">
        <v>195</v>
      </c>
      <c r="G280" t="n">
        <v>6.25279666666667</v>
      </c>
      <c r="H280" t="n">
        <v>0</v>
      </c>
      <c r="I280" t="n">
        <v>57.4295565079993</v>
      </c>
    </row>
    <row r="281">
      <c r="A281" t="inlineStr">
        <is>
          <t>Daily_Efficiency_MTBF_2026_09_18.xlsx</t>
        </is>
      </c>
      <c r="B281" t="inlineStr">
        <is>
          <t>Samridhi Perk Line</t>
        </is>
      </c>
      <c r="C281" s="82" t="n">
        <v>46274</v>
      </c>
      <c r="D281" t="inlineStr">
        <is>
          <t>Perk TTM-5</t>
        </is>
      </c>
      <c r="E281" t="n">
        <v>1330.67738333333</v>
      </c>
      <c r="F281" t="n">
        <v>72</v>
      </c>
      <c r="G281" t="n">
        <v>18.4816303240741</v>
      </c>
      <c r="H281" t="n">
        <v>90.30289999999999</v>
      </c>
      <c r="I281" t="n">
        <v>37.6686507936508</v>
      </c>
    </row>
    <row r="282">
      <c r="A282" t="inlineStr">
        <is>
          <t>Daily_Efficiency_MTBF_2026_09_18.xlsx</t>
        </is>
      </c>
      <c r="B282" t="inlineStr">
        <is>
          <t>Samridhi Perk Line</t>
        </is>
      </c>
      <c r="C282" s="82" t="n">
        <v>46274</v>
      </c>
      <c r="D282" t="inlineStr">
        <is>
          <t>Perk-HCM-4</t>
        </is>
      </c>
      <c r="E282" t="n">
        <v>1376.57908333333</v>
      </c>
      <c r="F282" t="n">
        <v>70</v>
      </c>
      <c r="G282" t="n">
        <v>19.6654154761905</v>
      </c>
      <c r="H282" t="n">
        <v>0.286433333333333</v>
      </c>
      <c r="I282" t="n">
        <v>57.6287516694967</v>
      </c>
    </row>
    <row r="283">
      <c r="A283" t="inlineStr">
        <is>
          <t>Daily_Efficiency_MTBF_2026_09_18.xlsx</t>
        </is>
      </c>
      <c r="B283" t="inlineStr">
        <is>
          <t>Samridhi Perk Line</t>
        </is>
      </c>
      <c r="C283" s="82" t="n">
        <v>46274</v>
      </c>
      <c r="D283" t="inlineStr">
        <is>
          <t>Perk-TTLi-1</t>
        </is>
      </c>
      <c r="E283" t="n">
        <v>1201.93115</v>
      </c>
      <c r="F283" t="n">
        <v>69</v>
      </c>
      <c r="G283" t="n">
        <v>17.4192920289855</v>
      </c>
      <c r="H283" t="n">
        <v>1.4486</v>
      </c>
      <c r="I283" t="n">
        <v>63.8263344471111</v>
      </c>
    </row>
    <row r="284">
      <c r="A284" t="inlineStr">
        <is>
          <t>Daily_Efficiency_MTBF_2026_09_18.xlsx</t>
        </is>
      </c>
      <c r="B284" t="inlineStr">
        <is>
          <t>Samridhi Perk Line</t>
        </is>
      </c>
      <c r="C284" s="82" t="n">
        <v>46274</v>
      </c>
      <c r="D284" t="inlineStr">
        <is>
          <t>Perk-HCM-1</t>
        </is>
      </c>
      <c r="E284" t="n">
        <v>1337.6927</v>
      </c>
      <c r="F284" t="n">
        <v>62</v>
      </c>
      <c r="G284" t="n">
        <v>21.5756887096774</v>
      </c>
      <c r="H284" t="n">
        <v>0.345216666666667</v>
      </c>
      <c r="I284" t="n">
        <v>74.89419917915011</v>
      </c>
    </row>
    <row r="285">
      <c r="A285" t="inlineStr">
        <is>
          <t>Daily_Efficiency_MTBF_2026_09_18.xlsx</t>
        </is>
      </c>
      <c r="B285" t="inlineStr">
        <is>
          <t>Samridhi Perk Line</t>
        </is>
      </c>
      <c r="C285" s="82" t="n">
        <v>46274</v>
      </c>
      <c r="D285" t="inlineStr">
        <is>
          <t>Perk-HCM-2</t>
        </is>
      </c>
      <c r="E285" t="n">
        <v>1353.46595</v>
      </c>
      <c r="F285" t="n">
        <v>54</v>
      </c>
      <c r="G285" t="n">
        <v>25.0641842592593</v>
      </c>
      <c r="H285" t="n">
        <v>0.820966666666667</v>
      </c>
      <c r="I285" t="n">
        <v>80.5550375134797</v>
      </c>
    </row>
    <row r="286">
      <c r="A286" t="inlineStr">
        <is>
          <t>Daily_Efficiency_MTBF_2026_09_18.xlsx</t>
        </is>
      </c>
      <c r="B286" t="inlineStr">
        <is>
          <t>Samridhi Perk Line</t>
        </is>
      </c>
      <c r="C286" s="82" t="n">
        <v>46274</v>
      </c>
      <c r="D286" t="inlineStr">
        <is>
          <t>Perk-HCM-3</t>
        </is>
      </c>
      <c r="E286" t="n">
        <v>1356.26385</v>
      </c>
      <c r="F286" t="n">
        <v>46</v>
      </c>
      <c r="G286" t="n">
        <v>29.4839967391304</v>
      </c>
      <c r="H286" t="n">
        <v>1.6105</v>
      </c>
      <c r="I286" t="n">
        <v>64.3368478663466</v>
      </c>
    </row>
    <row r="287">
      <c r="A287" t="inlineStr">
        <is>
          <t>Daily_Efficiency_MTBF_2026_09_18.xlsx</t>
        </is>
      </c>
      <c r="B287" t="inlineStr">
        <is>
          <t>Samridhi Perk Line</t>
        </is>
      </c>
      <c r="C287" s="82" t="n">
        <v>46274</v>
      </c>
      <c r="D287" t="inlineStr">
        <is>
          <t>Perk-TTLi-2</t>
        </is>
      </c>
      <c r="E287" t="n">
        <v>1385.52873333333</v>
      </c>
      <c r="F287" t="n">
        <v>20</v>
      </c>
      <c r="G287" t="n">
        <v>69.2764366666667</v>
      </c>
      <c r="H287" t="n">
        <v>0.00841666666666667</v>
      </c>
      <c r="I287" t="n">
        <v>77.7483066089916</v>
      </c>
    </row>
    <row r="288">
      <c r="A288" t="inlineStr">
        <is>
          <t>Daily_Efficiency_MTBF_2026_09_18.xlsx</t>
        </is>
      </c>
      <c r="B288" t="inlineStr">
        <is>
          <t>Samridhi Perk Line</t>
        </is>
      </c>
      <c r="C288" s="82" t="n">
        <v>46274</v>
      </c>
      <c r="D288" t="inlineStr">
        <is>
          <t>Perk-TTLi-3</t>
        </is>
      </c>
      <c r="E288" t="n">
        <v>1399.69563333333</v>
      </c>
      <c r="F288" t="n">
        <v>17</v>
      </c>
      <c r="G288" t="n">
        <v>82.33503725490191</v>
      </c>
      <c r="H288" t="n">
        <v>0.415433333333333</v>
      </c>
      <c r="I288" t="n">
        <v>57.6804757542791</v>
      </c>
    </row>
    <row r="289">
      <c r="A289" t="inlineStr">
        <is>
          <t>Daily_Efficiency_MTBF_2026_09_18.xlsx</t>
        </is>
      </c>
      <c r="B289" t="inlineStr">
        <is>
          <t>Samridhi Perk Line</t>
        </is>
      </c>
      <c r="C289" s="82" t="n">
        <v>46274</v>
      </c>
      <c r="D289" t="inlineStr">
        <is>
          <t>Perk-TTLi-4</t>
        </is>
      </c>
      <c r="E289" t="n">
        <v>1438.29636666667</v>
      </c>
      <c r="F289" t="n">
        <v>1</v>
      </c>
      <c r="G289" t="n">
        <v>1438.29636666667</v>
      </c>
      <c r="H289" t="n">
        <v>0</v>
      </c>
      <c r="I289" t="n">
        <v>49.5586317618221</v>
      </c>
    </row>
    <row r="290">
      <c r="A290" t="inlineStr">
        <is>
          <t>Daily_Efficiency_MTBF_2026_09_18.xlsx</t>
        </is>
      </c>
      <c r="B290" t="inlineStr">
        <is>
          <t>Samridhi Perk Line</t>
        </is>
      </c>
      <c r="C290" s="82" t="n">
        <v>46274</v>
      </c>
      <c r="D290" t="inlineStr">
        <is>
          <t>Perk-HLM-3</t>
        </is>
      </c>
      <c r="E290" t="n">
        <v>1440</v>
      </c>
      <c r="F290" t="n">
        <v>1</v>
      </c>
      <c r="G290" t="n">
        <v>1440</v>
      </c>
      <c r="H290" t="n">
        <v>0</v>
      </c>
      <c r="I290" t="n">
        <v>35.5634259259259</v>
      </c>
    </row>
    <row r="291">
      <c r="A291" t="inlineStr">
        <is>
          <t>Daily_Efficiency_MTBF_2026_09_18.xlsx</t>
        </is>
      </c>
      <c r="B291" t="inlineStr">
        <is>
          <t>Samridhi Perk Line</t>
        </is>
      </c>
      <c r="C291" s="82" t="n">
        <v>46274</v>
      </c>
      <c r="D291" t="inlineStr">
        <is>
          <t>Perk-Case Packing</t>
        </is>
      </c>
      <c r="E291" t="n">
        <v>1440</v>
      </c>
      <c r="F291" t="n">
        <v>1</v>
      </c>
      <c r="G291" t="n">
        <v>1440</v>
      </c>
      <c r="H291" t="n">
        <v>0</v>
      </c>
      <c r="I291" t="n">
        <v>80.1344086021505</v>
      </c>
    </row>
    <row r="292">
      <c r="A292" t="inlineStr">
        <is>
          <t>Daily_Efficiency_MTBF_2026_09_18.xlsx</t>
        </is>
      </c>
      <c r="B292" t="inlineStr">
        <is>
          <t>Co-Extrusion Line</t>
        </is>
      </c>
      <c r="C292" s="82" t="n">
        <v>46273</v>
      </c>
      <c r="D292" t="inlineStr">
        <is>
          <t>Coex-AW3</t>
        </is>
      </c>
      <c r="E292" t="n">
        <v>1150.48615</v>
      </c>
      <c r="F292" t="n">
        <v>186</v>
      </c>
      <c r="G292" t="n">
        <v>6.18540940860215</v>
      </c>
      <c r="H292" t="n">
        <v>157.8611</v>
      </c>
      <c r="I292" t="n">
        <v>32.9412403298475</v>
      </c>
    </row>
    <row r="293">
      <c r="A293" t="inlineStr">
        <is>
          <t>Daily_Efficiency_MTBF_2026_09_18.xlsx</t>
        </is>
      </c>
      <c r="B293" t="inlineStr">
        <is>
          <t>Co-Extrusion Line</t>
        </is>
      </c>
      <c r="C293" s="82" t="n">
        <v>46273</v>
      </c>
      <c r="D293" t="inlineStr">
        <is>
          <t>Coex-AW1</t>
        </is>
      </c>
      <c r="E293" t="n">
        <v>1364.94455</v>
      </c>
      <c r="F293" t="n">
        <v>38</v>
      </c>
      <c r="G293" t="n">
        <v>35.9195934210526</v>
      </c>
      <c r="H293" t="n">
        <v>27.5166666666667</v>
      </c>
      <c r="I293" t="n">
        <v>89.1749918853593</v>
      </c>
    </row>
    <row r="294">
      <c r="A294" t="inlineStr">
        <is>
          <t>Daily_Efficiency_MTBF_2026_09_18.xlsx</t>
        </is>
      </c>
      <c r="B294" t="inlineStr">
        <is>
          <t>Co-Extrusion Line</t>
        </is>
      </c>
      <c r="C294" s="82" t="n">
        <v>46273</v>
      </c>
      <c r="D294" t="inlineStr">
        <is>
          <t>Coex-AW2</t>
        </is>
      </c>
      <c r="E294" t="n">
        <v>1202.42671666667</v>
      </c>
      <c r="F294" t="n">
        <v>35</v>
      </c>
      <c r="G294" t="n">
        <v>34.355049047619</v>
      </c>
      <c r="H294" t="n">
        <v>32.9888</v>
      </c>
      <c r="I294" t="n">
        <v>77.7284806890182</v>
      </c>
    </row>
    <row r="295">
      <c r="A295" t="inlineStr">
        <is>
          <t>Daily_Efficiency_MTBF_2026_09_18.xlsx</t>
        </is>
      </c>
      <c r="B295" t="inlineStr">
        <is>
          <t>Samridhi 5 Star Line</t>
        </is>
      </c>
      <c r="C295" s="82" t="n">
        <v>46273</v>
      </c>
      <c r="D295" t="inlineStr">
        <is>
          <t>FS-HCM-1</t>
        </is>
      </c>
      <c r="E295" t="n">
        <v>1405.36475</v>
      </c>
      <c r="F295" t="n">
        <v>43</v>
      </c>
      <c r="G295" t="n">
        <v>32.6829011627907</v>
      </c>
      <c r="H295" t="n">
        <v>0.8407</v>
      </c>
      <c r="I295" t="n">
        <v>89.87055507432309</v>
      </c>
    </row>
    <row r="296">
      <c r="A296" t="inlineStr">
        <is>
          <t>Daily_Efficiency_MTBF_2026_09_18.xlsx</t>
        </is>
      </c>
      <c r="B296" t="inlineStr">
        <is>
          <t>Samridhi 5 Star Line</t>
        </is>
      </c>
      <c r="C296" s="82" t="n">
        <v>46273</v>
      </c>
      <c r="D296" t="inlineStr">
        <is>
          <t>FS-HCM-2</t>
        </is>
      </c>
      <c r="E296" t="n">
        <v>1386.28893333333</v>
      </c>
      <c r="F296" t="n">
        <v>37</v>
      </c>
      <c r="G296" t="n">
        <v>37.4672684684685</v>
      </c>
      <c r="H296" t="n">
        <v>7.66681666666667</v>
      </c>
      <c r="I296" t="n">
        <v>76.0912601297543</v>
      </c>
    </row>
    <row r="297">
      <c r="A297" t="inlineStr">
        <is>
          <t>Daily_Efficiency_MTBF_2026_09_18.xlsx</t>
        </is>
      </c>
      <c r="B297" t="inlineStr">
        <is>
          <t>Samridhi 5 Star Line</t>
        </is>
      </c>
      <c r="C297" s="82" t="n">
        <v>46273</v>
      </c>
      <c r="D297" t="inlineStr">
        <is>
          <t>FS-HCM-4</t>
        </is>
      </c>
      <c r="E297" t="n">
        <v>1379.16701666667</v>
      </c>
      <c r="F297" t="n">
        <v>32</v>
      </c>
      <c r="G297" t="n">
        <v>43.0989692708334</v>
      </c>
      <c r="H297" t="n">
        <v>37.0134833333333</v>
      </c>
      <c r="I297" t="n">
        <v>74.4245535705692</v>
      </c>
    </row>
    <row r="298">
      <c r="A298" t="inlineStr">
        <is>
          <t>Daily_Efficiency_MTBF_2026_09_18.xlsx</t>
        </is>
      </c>
      <c r="B298" t="inlineStr">
        <is>
          <t>Samridhi 5 Star Line</t>
        </is>
      </c>
      <c r="C298" s="82" t="n">
        <v>46273</v>
      </c>
      <c r="D298" t="inlineStr">
        <is>
          <t>FS-TTLi-2</t>
        </is>
      </c>
      <c r="E298" t="n">
        <v>1399.9833</v>
      </c>
      <c r="F298" t="n">
        <v>23</v>
      </c>
      <c r="G298" t="n">
        <v>60.8688391304348</v>
      </c>
      <c r="H298" t="n">
        <v>15.1666833333333</v>
      </c>
      <c r="I298" t="n">
        <v>73.5643577267701</v>
      </c>
    </row>
    <row r="299">
      <c r="A299" t="inlineStr">
        <is>
          <t>Daily_Efficiency_MTBF_2026_09_18.xlsx</t>
        </is>
      </c>
      <c r="B299" t="inlineStr">
        <is>
          <t>Samridhi 5 Star Line</t>
        </is>
      </c>
      <c r="C299" s="82" t="n">
        <v>46273</v>
      </c>
      <c r="D299" t="inlineStr">
        <is>
          <t>FS-HCM-3</t>
        </is>
      </c>
      <c r="E299" t="n">
        <v>1379.88798333333</v>
      </c>
      <c r="F299" t="n">
        <v>17</v>
      </c>
      <c r="G299" t="n">
        <v>81.169881372549</v>
      </c>
      <c r="H299" t="n">
        <v>0.667633333333333</v>
      </c>
      <c r="I299" t="n">
        <v>88.7379429192672</v>
      </c>
    </row>
    <row r="300">
      <c r="A300" t="inlineStr">
        <is>
          <t>Daily_Efficiency_MTBF_2026_09_18.xlsx</t>
        </is>
      </c>
      <c r="B300" t="inlineStr">
        <is>
          <t>Samridhi 5 Star Line</t>
        </is>
      </c>
      <c r="C300" s="82" t="n">
        <v>46273</v>
      </c>
      <c r="D300" t="inlineStr">
        <is>
          <t>FS-TTM-5</t>
        </is>
      </c>
      <c r="E300" t="n">
        <v>1384.84768333333</v>
      </c>
      <c r="F300" t="n">
        <v>16</v>
      </c>
      <c r="G300" t="n">
        <v>86.5529802083333</v>
      </c>
      <c r="H300" t="n">
        <v>10.8174333333333</v>
      </c>
      <c r="I300" t="n">
        <v>35.5009599551651</v>
      </c>
    </row>
    <row r="301">
      <c r="A301" t="inlineStr">
        <is>
          <t>Daily_Efficiency_MTBF_2026_09_18.xlsx</t>
        </is>
      </c>
      <c r="B301" t="inlineStr">
        <is>
          <t>Samridhi 5 Star Line</t>
        </is>
      </c>
      <c r="C301" s="82" t="n">
        <v>46273</v>
      </c>
      <c r="D301" t="inlineStr">
        <is>
          <t>FS-TTLi-3</t>
        </is>
      </c>
      <c r="E301" t="n">
        <v>1394.17171666667</v>
      </c>
      <c r="F301" t="n">
        <v>14</v>
      </c>
      <c r="G301" t="n">
        <v>99.58369404761901</v>
      </c>
      <c r="H301" t="n">
        <v>7.49798333333333</v>
      </c>
      <c r="I301" t="n">
        <v>85.7848330137938</v>
      </c>
    </row>
    <row r="302">
      <c r="A302" t="inlineStr">
        <is>
          <t>Daily_Efficiency_MTBF_2026_09_18.xlsx</t>
        </is>
      </c>
      <c r="B302" t="inlineStr">
        <is>
          <t>Samridhi 5 Star Line</t>
        </is>
      </c>
      <c r="C302" s="82" t="n">
        <v>46273</v>
      </c>
      <c r="D302" t="inlineStr">
        <is>
          <t>FS-HRM-5</t>
        </is>
      </c>
      <c r="E302" t="n">
        <v>1417.49091666667</v>
      </c>
      <c r="F302" t="n">
        <v>13</v>
      </c>
      <c r="G302" t="n">
        <v>109.037762820513</v>
      </c>
      <c r="H302" t="n">
        <v>17.3395666666667</v>
      </c>
      <c r="I302" t="n">
        <v>40.4589394015776</v>
      </c>
    </row>
    <row r="303">
      <c r="A303" t="inlineStr">
        <is>
          <t>Daily_Efficiency_MTBF_2026_09_18.xlsx</t>
        </is>
      </c>
      <c r="B303" t="inlineStr">
        <is>
          <t>Samridhi 5 Star Line</t>
        </is>
      </c>
      <c r="C303" s="82" t="n">
        <v>46273</v>
      </c>
      <c r="D303" t="inlineStr">
        <is>
          <t>FS-TTLi-1</t>
        </is>
      </c>
      <c r="E303" t="n">
        <v>1411.47463333333</v>
      </c>
      <c r="F303" t="n">
        <v>13</v>
      </c>
      <c r="G303" t="n">
        <v>108.574971794872</v>
      </c>
      <c r="H303" t="n">
        <v>2.99018333333333</v>
      </c>
      <c r="I303" t="n">
        <v>89.7649439170968</v>
      </c>
    </row>
    <row r="304">
      <c r="A304" t="inlineStr">
        <is>
          <t>Daily_Efficiency_MTBF_2026_09_18.xlsx</t>
        </is>
      </c>
      <c r="B304" t="inlineStr">
        <is>
          <t>Samridhi 5 Star Line</t>
        </is>
      </c>
      <c r="C304" s="82" t="n">
        <v>46273</v>
      </c>
      <c r="D304" t="inlineStr">
        <is>
          <t>FS-TTLi-4</t>
        </is>
      </c>
      <c r="E304" t="n">
        <v>987.37125</v>
      </c>
      <c r="F304" t="n">
        <v>10</v>
      </c>
      <c r="G304" t="n">
        <v>98.73712500000001</v>
      </c>
      <c r="H304" t="n">
        <v>5.82091666666667</v>
      </c>
      <c r="I304" t="n">
        <v>53.1043829311217</v>
      </c>
    </row>
    <row r="305">
      <c r="A305" t="inlineStr">
        <is>
          <t>Daily_Efficiency_MTBF_2026_09_18.xlsx</t>
        </is>
      </c>
      <c r="B305" t="inlineStr">
        <is>
          <t>Samridhi 5 Star Line</t>
        </is>
      </c>
      <c r="C305" s="82" t="n">
        <v>46273</v>
      </c>
      <c r="D305" t="inlineStr">
        <is>
          <t>FS-Case Packing</t>
        </is>
      </c>
      <c r="E305" t="n">
        <v>1440</v>
      </c>
      <c r="F305" t="n">
        <v>1</v>
      </c>
      <c r="G305" t="n">
        <v>1440</v>
      </c>
      <c r="H305" t="n">
        <v>0</v>
      </c>
      <c r="I305" t="n">
        <v>81.61764705882349</v>
      </c>
    </row>
    <row r="306">
      <c r="A306" t="inlineStr">
        <is>
          <t>Daily_Efficiency_MTBF_2026_09_18.xlsx</t>
        </is>
      </c>
      <c r="B306" t="inlineStr">
        <is>
          <t>Samridhi Perk Line</t>
        </is>
      </c>
      <c r="C306" s="82" t="n">
        <v>46273</v>
      </c>
      <c r="D306" t="inlineStr">
        <is>
          <t>Perk-HLM-1</t>
        </is>
      </c>
      <c r="E306" t="n">
        <v>1062.41833333333</v>
      </c>
      <c r="F306" t="n">
        <v>503</v>
      </c>
      <c r="G306" t="n">
        <v>2.11216368455931</v>
      </c>
      <c r="H306" t="n">
        <v>10.4787666666667</v>
      </c>
      <c r="I306" t="n">
        <v>29.6567705825818</v>
      </c>
    </row>
    <row r="307">
      <c r="A307" t="inlineStr">
        <is>
          <t>Daily_Efficiency_MTBF_2026_09_18.xlsx</t>
        </is>
      </c>
      <c r="B307" t="inlineStr">
        <is>
          <t>Samridhi Perk Line</t>
        </is>
      </c>
      <c r="C307" s="82" t="n">
        <v>46273</v>
      </c>
      <c r="D307" t="inlineStr">
        <is>
          <t>Perk-HLM-2</t>
        </is>
      </c>
      <c r="E307" t="n">
        <v>1302.65645</v>
      </c>
      <c r="F307" t="n">
        <v>146</v>
      </c>
      <c r="G307" t="n">
        <v>8.922304452054791</v>
      </c>
      <c r="H307" t="n">
        <v>0</v>
      </c>
      <c r="I307" t="n">
        <v>46.3831469880244</v>
      </c>
    </row>
    <row r="308">
      <c r="A308" t="inlineStr">
        <is>
          <t>Daily_Efficiency_MTBF_2026_09_18.xlsx</t>
        </is>
      </c>
      <c r="B308" t="inlineStr">
        <is>
          <t>Samridhi Perk Line</t>
        </is>
      </c>
      <c r="C308" s="82" t="n">
        <v>46273</v>
      </c>
      <c r="D308" t="inlineStr">
        <is>
          <t>Perk-HCM-4</t>
        </is>
      </c>
      <c r="E308" t="n">
        <v>1380.60091666667</v>
      </c>
      <c r="F308" t="n">
        <v>99</v>
      </c>
      <c r="G308" t="n">
        <v>13.9454638047138</v>
      </c>
      <c r="H308" t="n">
        <v>0.688883333333333</v>
      </c>
      <c r="I308" t="n">
        <v>55.4004438078607</v>
      </c>
    </row>
    <row r="309">
      <c r="A309" t="inlineStr">
        <is>
          <t>Daily_Efficiency_MTBF_2026_09_18.xlsx</t>
        </is>
      </c>
      <c r="B309" t="inlineStr">
        <is>
          <t>Samridhi Perk Line</t>
        </is>
      </c>
      <c r="C309" s="82" t="n">
        <v>46273</v>
      </c>
      <c r="D309" t="inlineStr">
        <is>
          <t>Perk TTM-5</t>
        </is>
      </c>
      <c r="E309" t="n">
        <v>1189.3424</v>
      </c>
      <c r="F309" t="n">
        <v>88</v>
      </c>
      <c r="G309" t="n">
        <v>13.5152545454545</v>
      </c>
      <c r="H309" t="n">
        <v>154.541583333333</v>
      </c>
      <c r="I309" t="n">
        <v>33.7103174603175</v>
      </c>
    </row>
    <row r="310">
      <c r="A310" t="inlineStr">
        <is>
          <t>Daily_Efficiency_MTBF_2026_09_18.xlsx</t>
        </is>
      </c>
      <c r="B310" t="inlineStr">
        <is>
          <t>Samridhi Perk Line</t>
        </is>
      </c>
      <c r="C310" s="82" t="n">
        <v>46273</v>
      </c>
      <c r="D310" t="inlineStr">
        <is>
          <t>Perk-TTLi-1</t>
        </is>
      </c>
      <c r="E310" t="n">
        <v>1378.1668</v>
      </c>
      <c r="F310" t="n">
        <v>86</v>
      </c>
      <c r="G310" t="n">
        <v>16.0251953488372</v>
      </c>
      <c r="H310" t="n">
        <v>0.28655</v>
      </c>
      <c r="I310" t="n">
        <v>72.7165880009517</v>
      </c>
    </row>
    <row r="311">
      <c r="A311" t="inlineStr">
        <is>
          <t>Daily_Efficiency_MTBF_2026_09_18.xlsx</t>
        </is>
      </c>
      <c r="B311" t="inlineStr">
        <is>
          <t>Samridhi Perk Line</t>
        </is>
      </c>
      <c r="C311" s="82" t="n">
        <v>46273</v>
      </c>
      <c r="D311" t="inlineStr">
        <is>
          <t>Perk-HCM-3</t>
        </is>
      </c>
      <c r="E311" t="n">
        <v>1357.10526666667</v>
      </c>
      <c r="F311" t="n">
        <v>60</v>
      </c>
      <c r="G311" t="n">
        <v>22.6184211111111</v>
      </c>
      <c r="H311" t="n">
        <v>0.97845</v>
      </c>
      <c r="I311" t="n">
        <v>66.0722722596781</v>
      </c>
    </row>
    <row r="312">
      <c r="A312" t="inlineStr">
        <is>
          <t>Daily_Efficiency_MTBF_2026_09_18.xlsx</t>
        </is>
      </c>
      <c r="B312" t="inlineStr">
        <is>
          <t>Samridhi Perk Line</t>
        </is>
      </c>
      <c r="C312" s="82" t="n">
        <v>46273</v>
      </c>
      <c r="D312" t="inlineStr">
        <is>
          <t>Perk-HCM-1</t>
        </is>
      </c>
      <c r="E312" t="n">
        <v>1323.57513333333</v>
      </c>
      <c r="F312" t="n">
        <v>55</v>
      </c>
      <c r="G312" t="n">
        <v>24.0650024242424</v>
      </c>
      <c r="H312" t="n">
        <v>0.101066666666667</v>
      </c>
      <c r="I312" t="n">
        <v>80.3216942266275</v>
      </c>
    </row>
    <row r="313">
      <c r="A313" t="inlineStr">
        <is>
          <t>Daily_Efficiency_MTBF_2026_09_18.xlsx</t>
        </is>
      </c>
      <c r="B313" t="inlineStr">
        <is>
          <t>Samridhi Perk Line</t>
        </is>
      </c>
      <c r="C313" s="82" t="n">
        <v>46273</v>
      </c>
      <c r="D313" t="inlineStr">
        <is>
          <t>Perk-HCM-2</t>
        </is>
      </c>
      <c r="E313" t="n">
        <v>1396.132</v>
      </c>
      <c r="F313" t="n">
        <v>33</v>
      </c>
      <c r="G313" t="n">
        <v>42.3070303030303</v>
      </c>
      <c r="H313" t="n">
        <v>0.488516666666667</v>
      </c>
      <c r="I313" t="n">
        <v>84.998134375547</v>
      </c>
    </row>
    <row r="314">
      <c r="A314" t="inlineStr">
        <is>
          <t>Daily_Efficiency_MTBF_2026_09_18.xlsx</t>
        </is>
      </c>
      <c r="B314" t="inlineStr">
        <is>
          <t>Samridhi Perk Line</t>
        </is>
      </c>
      <c r="C314" s="82" t="n">
        <v>46273</v>
      </c>
      <c r="D314" t="inlineStr">
        <is>
          <t>Perk-TTLi-3</t>
        </is>
      </c>
      <c r="E314" t="n">
        <v>1373.8336</v>
      </c>
      <c r="F314" t="n">
        <v>15</v>
      </c>
      <c r="G314" t="n">
        <v>91.5889066666667</v>
      </c>
      <c r="H314" t="n">
        <v>0.399716666666667</v>
      </c>
      <c r="I314" t="n">
        <v>62.5282475051002</v>
      </c>
    </row>
    <row r="315">
      <c r="A315" t="inlineStr">
        <is>
          <t>Daily_Efficiency_MTBF_2026_09_18.xlsx</t>
        </is>
      </c>
      <c r="B315" t="inlineStr">
        <is>
          <t>Samridhi Perk Line</t>
        </is>
      </c>
      <c r="C315" s="82" t="n">
        <v>46273</v>
      </c>
      <c r="D315" t="inlineStr">
        <is>
          <t>Perk-TTLi-2</t>
        </is>
      </c>
      <c r="E315" t="n">
        <v>1408.09143333333</v>
      </c>
      <c r="F315" t="n">
        <v>10</v>
      </c>
      <c r="G315" t="n">
        <v>140.809143333333</v>
      </c>
      <c r="H315" t="n">
        <v>0.0760333333333333</v>
      </c>
      <c r="I315" t="n">
        <v>83.0764148341361</v>
      </c>
    </row>
    <row r="316">
      <c r="A316" t="inlineStr">
        <is>
          <t>Daily_Efficiency_MTBF_2026_09_18.xlsx</t>
        </is>
      </c>
      <c r="B316" t="inlineStr">
        <is>
          <t>Samridhi Perk Line</t>
        </is>
      </c>
      <c r="C316" s="82" t="n">
        <v>46273</v>
      </c>
      <c r="D316" t="inlineStr">
        <is>
          <t>Perk-TTLi-4</t>
        </is>
      </c>
      <c r="E316" t="n">
        <v>1436.69611666667</v>
      </c>
      <c r="F316" t="n">
        <v>3</v>
      </c>
      <c r="G316" t="n">
        <v>478.898705555556</v>
      </c>
      <c r="H316" t="n">
        <v>0.567866666666667</v>
      </c>
      <c r="I316" t="n">
        <v>50.8640033060964</v>
      </c>
    </row>
    <row r="317">
      <c r="A317" t="inlineStr">
        <is>
          <t>Daily_Efficiency_MTBF_2026_09_18.xlsx</t>
        </is>
      </c>
      <c r="B317" t="inlineStr">
        <is>
          <t>Samridhi Perk Line</t>
        </is>
      </c>
      <c r="C317" s="82" t="n">
        <v>46273</v>
      </c>
      <c r="D317" t="inlineStr">
        <is>
          <t>Perk-HLM-3</t>
        </is>
      </c>
      <c r="E317" t="n">
        <v>1440</v>
      </c>
      <c r="F317" t="n">
        <v>1</v>
      </c>
      <c r="G317" t="n">
        <v>1440</v>
      </c>
      <c r="H317" t="n">
        <v>0</v>
      </c>
      <c r="I317" t="n">
        <v>36.2651234567901</v>
      </c>
    </row>
    <row r="318">
      <c r="A318" t="inlineStr">
        <is>
          <t>Daily_Efficiency_MTBF_2026_09_18.xlsx</t>
        </is>
      </c>
      <c r="B318" t="inlineStr">
        <is>
          <t>Samridhi Perk Line</t>
        </is>
      </c>
      <c r="C318" s="82" t="n">
        <v>46273</v>
      </c>
      <c r="D318" t="inlineStr">
        <is>
          <t>Perk-Case Packing</t>
        </is>
      </c>
      <c r="E318" t="n">
        <v>1440</v>
      </c>
      <c r="F318" t="n">
        <v>1</v>
      </c>
      <c r="G318" t="n">
        <v>1440</v>
      </c>
      <c r="H318" t="n">
        <v>0</v>
      </c>
      <c r="I318" t="n">
        <v>86.8010752688172</v>
      </c>
    </row>
    <row r="319">
      <c r="A319" t="inlineStr">
        <is>
          <t>Daily_Efficiency_MTBF_2026_09_18.xlsx</t>
        </is>
      </c>
      <c r="B319" t="inlineStr">
        <is>
          <t>Co-Extrusion Line</t>
        </is>
      </c>
      <c r="C319" s="82" t="n">
        <v>46272</v>
      </c>
      <c r="D319" t="inlineStr">
        <is>
          <t>Coex-AW1</t>
        </is>
      </c>
      <c r="E319" t="n">
        <v>917.071316666667</v>
      </c>
      <c r="F319" t="n">
        <v>28</v>
      </c>
      <c r="G319" t="n">
        <v>32.7525470238095</v>
      </c>
      <c r="H319" t="n">
        <v>10.9987166666667</v>
      </c>
      <c r="I319" t="n">
        <v>53.0789727649152</v>
      </c>
    </row>
    <row r="320">
      <c r="A320" t="inlineStr">
        <is>
          <t>Daily_Efficiency_MTBF_2026_09_18.xlsx</t>
        </is>
      </c>
      <c r="B320" t="inlineStr">
        <is>
          <t>Co-Extrusion Line</t>
        </is>
      </c>
      <c r="C320" s="82" t="n">
        <v>46272</v>
      </c>
      <c r="D320" t="inlineStr">
        <is>
          <t>Coex-AW2</t>
        </is>
      </c>
      <c r="E320" t="n">
        <v>1274.79488333333</v>
      </c>
      <c r="F320" t="n">
        <v>28</v>
      </c>
      <c r="G320" t="n">
        <v>45.5283886904762</v>
      </c>
      <c r="H320" t="n">
        <v>29.6545666666667</v>
      </c>
      <c r="I320" t="n">
        <v>81.39991255388991</v>
      </c>
    </row>
    <row r="321">
      <c r="A321" t="inlineStr">
        <is>
          <t>Daily_Efficiency_MTBF_2026_09_18.xlsx</t>
        </is>
      </c>
      <c r="B321" t="inlineStr">
        <is>
          <t>Co-Extrusion Line</t>
        </is>
      </c>
      <c r="C321" s="82" t="n">
        <v>46272</v>
      </c>
      <c r="D321" t="inlineStr">
        <is>
          <t>Coex-AW3</t>
        </is>
      </c>
      <c r="E321" t="n">
        <v>1211.23805</v>
      </c>
      <c r="F321" t="n">
        <v>2</v>
      </c>
      <c r="G321" t="n">
        <v>605.619025</v>
      </c>
      <c r="H321" t="n">
        <v>0</v>
      </c>
      <c r="I321" t="n">
        <v>45.7473967752822</v>
      </c>
    </row>
    <row r="322">
      <c r="A322" t="inlineStr">
        <is>
          <t>Daily_Efficiency_MTBF_2026_09_18.xlsx</t>
        </is>
      </c>
      <c r="B322" t="inlineStr">
        <is>
          <t>Samridhi 5 Star Line</t>
        </is>
      </c>
      <c r="C322" s="82" t="n">
        <v>46272</v>
      </c>
      <c r="D322" t="inlineStr">
        <is>
          <t>FS-HCM-1</t>
        </is>
      </c>
      <c r="E322" t="n">
        <v>1393.63506666667</v>
      </c>
      <c r="F322" t="n">
        <v>80</v>
      </c>
      <c r="G322" t="n">
        <v>17.4204383333333</v>
      </c>
      <c r="H322" t="n">
        <v>0.166683333333333</v>
      </c>
      <c r="I322" t="n">
        <v>91.2621042256264</v>
      </c>
    </row>
    <row r="323">
      <c r="A323" t="inlineStr">
        <is>
          <t>Daily_Efficiency_MTBF_2026_09_18.xlsx</t>
        </is>
      </c>
      <c r="B323" t="inlineStr">
        <is>
          <t>Samridhi 5 Star Line</t>
        </is>
      </c>
      <c r="C323" s="82" t="n">
        <v>46272</v>
      </c>
      <c r="D323" t="inlineStr">
        <is>
          <t>FS-HCM-2</t>
        </is>
      </c>
      <c r="E323" t="n">
        <v>1403.3374</v>
      </c>
      <c r="F323" t="n">
        <v>34</v>
      </c>
      <c r="G323" t="n">
        <v>41.2746294117647</v>
      </c>
      <c r="H323" t="n">
        <v>5.33125</v>
      </c>
      <c r="I323" t="n">
        <v>79.1977217231595</v>
      </c>
    </row>
    <row r="324">
      <c r="A324" t="inlineStr">
        <is>
          <t>Daily_Efficiency_MTBF_2026_09_18.xlsx</t>
        </is>
      </c>
      <c r="B324" t="inlineStr">
        <is>
          <t>Samridhi 5 Star Line</t>
        </is>
      </c>
      <c r="C324" s="82" t="n">
        <v>46272</v>
      </c>
      <c r="D324" t="inlineStr">
        <is>
          <t>FS-HCM-4</t>
        </is>
      </c>
      <c r="E324" t="n">
        <v>1409.63128333333</v>
      </c>
      <c r="F324" t="n">
        <v>23</v>
      </c>
      <c r="G324" t="n">
        <v>61.2883166666667</v>
      </c>
      <c r="H324" t="n">
        <v>23.0217666666667</v>
      </c>
      <c r="I324" t="n">
        <v>83.7908855294294</v>
      </c>
    </row>
    <row r="325">
      <c r="A325" t="inlineStr">
        <is>
          <t>Daily_Efficiency_MTBF_2026_09_18.xlsx</t>
        </is>
      </c>
      <c r="B325" t="inlineStr">
        <is>
          <t>Samridhi 5 Star Line</t>
        </is>
      </c>
      <c r="C325" s="82" t="n">
        <v>46272</v>
      </c>
      <c r="D325" t="inlineStr">
        <is>
          <t>FS-HCM-3</t>
        </is>
      </c>
      <c r="E325" t="n">
        <v>1402.34441666667</v>
      </c>
      <c r="F325" t="n">
        <v>22</v>
      </c>
      <c r="G325" t="n">
        <v>63.7429280303031</v>
      </c>
      <c r="H325" t="n">
        <v>0.993016666666666</v>
      </c>
      <c r="I325" t="n">
        <v>91.15512437605339</v>
      </c>
    </row>
    <row r="326">
      <c r="A326" t="inlineStr">
        <is>
          <t>Daily_Efficiency_MTBF_2026_09_18.xlsx</t>
        </is>
      </c>
      <c r="B326" t="inlineStr">
        <is>
          <t>Samridhi 5 Star Line</t>
        </is>
      </c>
      <c r="C326" s="82" t="n">
        <v>46272</v>
      </c>
      <c r="D326" t="inlineStr">
        <is>
          <t>FS-TTLi-4</t>
        </is>
      </c>
      <c r="E326" t="n">
        <v>1412.97643333333</v>
      </c>
      <c r="F326" t="n">
        <v>17</v>
      </c>
      <c r="G326" t="n">
        <v>83.1162607843137</v>
      </c>
      <c r="H326" t="n">
        <v>10.1652833333333</v>
      </c>
      <c r="I326" t="n">
        <v>83.5234450320238</v>
      </c>
    </row>
    <row r="327">
      <c r="A327" t="inlineStr">
        <is>
          <t>Daily_Efficiency_MTBF_2026_09_18.xlsx</t>
        </is>
      </c>
      <c r="B327" t="inlineStr">
        <is>
          <t>Samridhi 5 Star Line</t>
        </is>
      </c>
      <c r="C327" s="82" t="n">
        <v>46272</v>
      </c>
      <c r="D327" t="inlineStr">
        <is>
          <t>FS-TTLi-1</t>
        </is>
      </c>
      <c r="E327" t="n">
        <v>1419.51626666667</v>
      </c>
      <c r="F327" t="n">
        <v>17</v>
      </c>
      <c r="G327" t="n">
        <v>83.5009568627451</v>
      </c>
      <c r="H327" t="n">
        <v>6.98086666666667</v>
      </c>
      <c r="I327" t="n">
        <v>90.88814744099</v>
      </c>
    </row>
    <row r="328">
      <c r="A328" t="inlineStr">
        <is>
          <t>Daily_Efficiency_MTBF_2026_09_18.xlsx</t>
        </is>
      </c>
      <c r="B328" t="inlineStr">
        <is>
          <t>Samridhi 5 Star Line</t>
        </is>
      </c>
      <c r="C328" s="82" t="n">
        <v>46272</v>
      </c>
      <c r="D328" t="inlineStr">
        <is>
          <t>FS-TTLi-2</t>
        </is>
      </c>
      <c r="E328" t="n">
        <v>1416.47326666667</v>
      </c>
      <c r="F328" t="n">
        <v>12</v>
      </c>
      <c r="G328" t="n">
        <v>118.039438888889</v>
      </c>
      <c r="H328" t="n">
        <v>11.1671</v>
      </c>
      <c r="I328" t="n">
        <v>76.7531175582623</v>
      </c>
    </row>
    <row r="329">
      <c r="A329" t="inlineStr">
        <is>
          <t>Daily_Efficiency_MTBF_2026_09_18.xlsx</t>
        </is>
      </c>
      <c r="B329" t="inlineStr">
        <is>
          <t>Samridhi 5 Star Line</t>
        </is>
      </c>
      <c r="C329" s="82" t="n">
        <v>46272</v>
      </c>
      <c r="D329" t="inlineStr">
        <is>
          <t>FS-HRM-5</t>
        </is>
      </c>
      <c r="E329" t="n">
        <v>1413.83973333333</v>
      </c>
      <c r="F329" t="n">
        <v>10</v>
      </c>
      <c r="G329" t="n">
        <v>141.383973333333</v>
      </c>
      <c r="H329" t="n">
        <v>12.8208666666667</v>
      </c>
      <c r="I329" t="n">
        <v>39.4564799020911</v>
      </c>
    </row>
    <row r="330">
      <c r="A330" t="inlineStr">
        <is>
          <t>Daily_Efficiency_MTBF_2026_09_18.xlsx</t>
        </is>
      </c>
      <c r="B330" t="inlineStr">
        <is>
          <t>Samridhi 5 Star Line</t>
        </is>
      </c>
      <c r="C330" s="82" t="n">
        <v>46272</v>
      </c>
      <c r="D330" t="inlineStr">
        <is>
          <t>FS-TTM-5</t>
        </is>
      </c>
      <c r="E330" t="n">
        <v>1430.99205</v>
      </c>
      <c r="F330" t="n">
        <v>8</v>
      </c>
      <c r="G330" t="n">
        <v>178.87400625</v>
      </c>
      <c r="H330" t="n">
        <v>1.99965</v>
      </c>
      <c r="I330" t="n">
        <v>35.8739990309384</v>
      </c>
    </row>
    <row r="331">
      <c r="A331" t="inlineStr">
        <is>
          <t>Daily_Efficiency_MTBF_2026_09_18.xlsx</t>
        </is>
      </c>
      <c r="B331" t="inlineStr">
        <is>
          <t>Samridhi 5 Star Line</t>
        </is>
      </c>
      <c r="C331" s="82" t="n">
        <v>46272</v>
      </c>
      <c r="D331" t="inlineStr">
        <is>
          <t>FS-TTLi-3</t>
        </is>
      </c>
      <c r="E331" t="n">
        <v>1413.9809</v>
      </c>
      <c r="F331" t="n">
        <v>8</v>
      </c>
      <c r="G331" t="n">
        <v>176.7476125</v>
      </c>
      <c r="H331" t="n">
        <v>0.50695</v>
      </c>
      <c r="I331" t="n">
        <v>88.77236868100159</v>
      </c>
    </row>
    <row r="332">
      <c r="A332" t="inlineStr">
        <is>
          <t>Daily_Efficiency_MTBF_2026_09_18.xlsx</t>
        </is>
      </c>
      <c r="B332" t="inlineStr">
        <is>
          <t>Samridhi 5 Star Line</t>
        </is>
      </c>
      <c r="C332" s="82" t="n">
        <v>46272</v>
      </c>
      <c r="D332" t="inlineStr">
        <is>
          <t>FS-Case Packing</t>
        </is>
      </c>
      <c r="E332" t="n">
        <v>1440</v>
      </c>
      <c r="F332" t="n">
        <v>1</v>
      </c>
      <c r="G332" t="n">
        <v>1440</v>
      </c>
      <c r="H332" t="n">
        <v>0</v>
      </c>
      <c r="I332" t="n">
        <v>95.90017825311941</v>
      </c>
    </row>
    <row r="333">
      <c r="A333" t="inlineStr">
        <is>
          <t>Daily_Efficiency_MTBF_2026_09_18.xlsx</t>
        </is>
      </c>
      <c r="B333" t="inlineStr">
        <is>
          <t>Samridhi Perk Line</t>
        </is>
      </c>
      <c r="C333" s="82" t="n">
        <v>46272</v>
      </c>
      <c r="D333" t="inlineStr">
        <is>
          <t>Perk-HLM-1</t>
        </is>
      </c>
      <c r="E333" t="n">
        <v>1173.27936666667</v>
      </c>
      <c r="F333" t="n">
        <v>283</v>
      </c>
      <c r="G333" t="n">
        <v>4.14586348645465</v>
      </c>
      <c r="H333" t="n">
        <v>6.42866666666667</v>
      </c>
      <c r="I333" t="n">
        <v>41.3408944420155</v>
      </c>
    </row>
    <row r="334">
      <c r="A334" t="inlineStr">
        <is>
          <t>Daily_Efficiency_MTBF_2026_09_18.xlsx</t>
        </is>
      </c>
      <c r="B334" t="inlineStr">
        <is>
          <t>Samridhi Perk Line</t>
        </is>
      </c>
      <c r="C334" s="82" t="n">
        <v>46272</v>
      </c>
      <c r="D334" t="inlineStr">
        <is>
          <t>Perk TTM-5</t>
        </is>
      </c>
      <c r="E334" t="n">
        <v>992.011666666667</v>
      </c>
      <c r="F334" t="n">
        <v>141</v>
      </c>
      <c r="G334" t="n">
        <v>7.03554373522459</v>
      </c>
      <c r="H334" t="n">
        <v>264.1629</v>
      </c>
      <c r="I334" t="n">
        <v>16.140873015873</v>
      </c>
    </row>
    <row r="335">
      <c r="A335" t="inlineStr">
        <is>
          <t>Daily_Efficiency_MTBF_2026_09_18.xlsx</t>
        </is>
      </c>
      <c r="B335" t="inlineStr">
        <is>
          <t>Samridhi Perk Line</t>
        </is>
      </c>
      <c r="C335" s="82" t="n">
        <v>46272</v>
      </c>
      <c r="D335" t="inlineStr">
        <is>
          <t>Perk-HCM-1</t>
        </is>
      </c>
      <c r="E335" t="n">
        <v>1366.40466666667</v>
      </c>
      <c r="F335" t="n">
        <v>76</v>
      </c>
      <c r="G335" t="n">
        <v>17.9790087719298</v>
      </c>
      <c r="H335" t="n">
        <v>0.345666666666667</v>
      </c>
      <c r="I335" t="n">
        <v>78.55669523996541</v>
      </c>
    </row>
    <row r="336">
      <c r="A336" t="inlineStr">
        <is>
          <t>Daily_Efficiency_MTBF_2026_09_18.xlsx</t>
        </is>
      </c>
      <c r="B336" t="inlineStr">
        <is>
          <t>Samridhi Perk Line</t>
        </is>
      </c>
      <c r="C336" s="82" t="n">
        <v>46272</v>
      </c>
      <c r="D336" t="inlineStr">
        <is>
          <t>Perk-HCM-4</t>
        </is>
      </c>
      <c r="E336" t="n">
        <v>1331.83128333333</v>
      </c>
      <c r="F336" t="n">
        <v>74</v>
      </c>
      <c r="G336" t="n">
        <v>17.997720045045</v>
      </c>
      <c r="H336" t="n">
        <v>0.0927</v>
      </c>
      <c r="I336" t="n">
        <v>46.9851682575039</v>
      </c>
    </row>
    <row r="337">
      <c r="A337" t="inlineStr">
        <is>
          <t>Daily_Efficiency_MTBF_2026_09_18.xlsx</t>
        </is>
      </c>
      <c r="B337" t="inlineStr">
        <is>
          <t>Samridhi Perk Line</t>
        </is>
      </c>
      <c r="C337" s="82" t="n">
        <v>46272</v>
      </c>
      <c r="D337" t="inlineStr">
        <is>
          <t>Perk-HLM-2</t>
        </is>
      </c>
      <c r="E337" t="n">
        <v>1350.42641666667</v>
      </c>
      <c r="F337" t="n">
        <v>49</v>
      </c>
      <c r="G337" t="n">
        <v>27.5597227891156</v>
      </c>
      <c r="H337" t="n">
        <v>0</v>
      </c>
      <c r="I337" t="n">
        <v>41.0152335895776</v>
      </c>
    </row>
    <row r="338">
      <c r="A338" t="inlineStr">
        <is>
          <t>Daily_Efficiency_MTBF_2026_09_18.xlsx</t>
        </is>
      </c>
      <c r="B338" t="inlineStr">
        <is>
          <t>Samridhi Perk Line</t>
        </is>
      </c>
      <c r="C338" s="82" t="n">
        <v>46272</v>
      </c>
      <c r="D338" t="inlineStr">
        <is>
          <t>Perk-TTLi-1</t>
        </is>
      </c>
      <c r="E338" t="n">
        <v>1398.23101666667</v>
      </c>
      <c r="F338" t="n">
        <v>30</v>
      </c>
      <c r="G338" t="n">
        <v>46.6077005555556</v>
      </c>
      <c r="H338" t="n">
        <v>1.89498333333333</v>
      </c>
      <c r="I338" t="n">
        <v>76.8937418767365</v>
      </c>
    </row>
    <row r="339">
      <c r="A339" t="inlineStr">
        <is>
          <t>Daily_Efficiency_MTBF_2026_09_18.xlsx</t>
        </is>
      </c>
      <c r="B339" t="inlineStr">
        <is>
          <t>Samridhi Perk Line</t>
        </is>
      </c>
      <c r="C339" s="82" t="n">
        <v>46272</v>
      </c>
      <c r="D339" t="inlineStr">
        <is>
          <t>Perk-HCM-2</t>
        </is>
      </c>
      <c r="E339" t="n">
        <v>1413.33658333333</v>
      </c>
      <c r="F339" t="n">
        <v>21</v>
      </c>
      <c r="G339" t="n">
        <v>67.301742063492</v>
      </c>
      <c r="H339" t="n">
        <v>0.200633333333333</v>
      </c>
      <c r="I339" t="n">
        <v>77.042605784568</v>
      </c>
    </row>
    <row r="340">
      <c r="A340" t="inlineStr">
        <is>
          <t>Daily_Efficiency_MTBF_2026_09_18.xlsx</t>
        </is>
      </c>
      <c r="B340" t="inlineStr">
        <is>
          <t>Samridhi Perk Line</t>
        </is>
      </c>
      <c r="C340" s="82" t="n">
        <v>46272</v>
      </c>
      <c r="D340" t="inlineStr">
        <is>
          <t>Perk-TTLi-2</t>
        </is>
      </c>
      <c r="E340" t="n">
        <v>1383.46291666667</v>
      </c>
      <c r="F340" t="n">
        <v>20</v>
      </c>
      <c r="G340" t="n">
        <v>69.17314583333329</v>
      </c>
      <c r="H340" t="n">
        <v>0.06691666666666669</v>
      </c>
      <c r="I340" t="n">
        <v>75.7260114951702</v>
      </c>
    </row>
    <row r="341">
      <c r="A341" t="inlineStr">
        <is>
          <t>Daily_Efficiency_MTBF_2026_09_18.xlsx</t>
        </is>
      </c>
      <c r="B341" t="inlineStr">
        <is>
          <t>Samridhi Perk Line</t>
        </is>
      </c>
      <c r="C341" s="82" t="n">
        <v>46272</v>
      </c>
      <c r="D341" t="inlineStr">
        <is>
          <t>Perk-HCM-3</t>
        </is>
      </c>
      <c r="E341" t="n">
        <v>1397.71468333333</v>
      </c>
      <c r="F341" t="n">
        <v>19</v>
      </c>
      <c r="G341" t="n">
        <v>73.5639307017544</v>
      </c>
      <c r="H341" t="n">
        <v>0.821116666666667</v>
      </c>
      <c r="I341" t="n">
        <v>59.1615696759615</v>
      </c>
    </row>
    <row r="342">
      <c r="A342" t="inlineStr">
        <is>
          <t>Daily_Efficiency_MTBF_2026_09_18.xlsx</t>
        </is>
      </c>
      <c r="B342" t="inlineStr">
        <is>
          <t>Samridhi Perk Line</t>
        </is>
      </c>
      <c r="C342" s="82" t="n">
        <v>46272</v>
      </c>
      <c r="D342" t="inlineStr">
        <is>
          <t>Perk-TTLi-3</t>
        </is>
      </c>
      <c r="E342" t="n">
        <v>1407.20621666667</v>
      </c>
      <c r="F342" t="n">
        <v>12</v>
      </c>
      <c r="G342" t="n">
        <v>117.267184722222</v>
      </c>
      <c r="H342" t="n">
        <v>0.228216666666667</v>
      </c>
      <c r="I342" t="n">
        <v>48.4374213383081</v>
      </c>
    </row>
    <row r="343">
      <c r="A343" t="inlineStr">
        <is>
          <t>Daily_Efficiency_MTBF_2026_09_18.xlsx</t>
        </is>
      </c>
      <c r="B343" t="inlineStr">
        <is>
          <t>Samridhi Perk Line</t>
        </is>
      </c>
      <c r="C343" s="82" t="n">
        <v>46272</v>
      </c>
      <c r="D343" t="inlineStr">
        <is>
          <t>Perk-TTLi-4</t>
        </is>
      </c>
      <c r="E343" t="n">
        <v>1432.58091666667</v>
      </c>
      <c r="F343" t="n">
        <v>4</v>
      </c>
      <c r="G343" t="n">
        <v>358.145229166667</v>
      </c>
      <c r="H343" t="n">
        <v>5.95201666666667</v>
      </c>
      <c r="I343" t="n">
        <v>42.2722334615535</v>
      </c>
    </row>
    <row r="344">
      <c r="A344" t="inlineStr">
        <is>
          <t>Daily_Efficiency_MTBF_2026_09_18.xlsx</t>
        </is>
      </c>
      <c r="B344" t="inlineStr">
        <is>
          <t>Samridhi Perk Line</t>
        </is>
      </c>
      <c r="C344" s="82" t="n">
        <v>46272</v>
      </c>
      <c r="D344" t="inlineStr">
        <is>
          <t>Perk-HLM-3</t>
        </is>
      </c>
      <c r="E344" t="n">
        <v>1440</v>
      </c>
      <c r="F344" t="n">
        <v>1</v>
      </c>
      <c r="G344" t="n">
        <v>1440</v>
      </c>
      <c r="H344" t="n">
        <v>0</v>
      </c>
      <c r="I344" t="n">
        <v>33.5390432098765</v>
      </c>
    </row>
    <row r="345">
      <c r="A345" t="inlineStr">
        <is>
          <t>Daily_Efficiency_MTBF_2026_09_18.xlsx</t>
        </is>
      </c>
      <c r="B345" t="inlineStr">
        <is>
          <t>Samridhi Perk Line</t>
        </is>
      </c>
      <c r="C345" s="82" t="n">
        <v>46272</v>
      </c>
      <c r="D345" t="inlineStr">
        <is>
          <t>Perk-Case Packing</t>
        </is>
      </c>
      <c r="E345" t="n">
        <v>1440</v>
      </c>
      <c r="F345" t="n">
        <v>1</v>
      </c>
      <c r="G345" t="n">
        <v>1440</v>
      </c>
      <c r="H345" t="n">
        <v>0</v>
      </c>
      <c r="I345" t="n">
        <v>77.55376344086019</v>
      </c>
    </row>
    <row r="346">
      <c r="A346" t="inlineStr">
        <is>
          <t>Daily_Efficiency_MTBF_2026_09_18.xlsx</t>
        </is>
      </c>
      <c r="B346" t="inlineStr">
        <is>
          <t>Co-Extrusion Line</t>
        </is>
      </c>
      <c r="C346" s="82" t="n">
        <v>46271</v>
      </c>
      <c r="D346" t="inlineStr">
        <is>
          <t>Coex-AW1</t>
        </is>
      </c>
      <c r="E346" t="n">
        <v>1361.14571666667</v>
      </c>
      <c r="F346" t="n">
        <v>29</v>
      </c>
      <c r="G346" t="n">
        <v>46.9360591954023</v>
      </c>
      <c r="H346" t="n">
        <v>17.029</v>
      </c>
      <c r="I346" t="n">
        <v>73.1370743111997</v>
      </c>
    </row>
    <row r="347">
      <c r="A347" t="inlineStr">
        <is>
          <t>Daily_Efficiency_MTBF_2026_09_18.xlsx</t>
        </is>
      </c>
      <c r="B347" t="inlineStr">
        <is>
          <t>Co-Extrusion Line</t>
        </is>
      </c>
      <c r="C347" s="82" t="n">
        <v>46271</v>
      </c>
      <c r="D347" t="inlineStr">
        <is>
          <t>Coex-AW2</t>
        </is>
      </c>
      <c r="E347" t="n">
        <v>1337.48353333333</v>
      </c>
      <c r="F347" t="n">
        <v>23</v>
      </c>
      <c r="G347" t="n">
        <v>58.1514579710145</v>
      </c>
      <c r="H347" t="n">
        <v>28.35445</v>
      </c>
      <c r="I347" t="n">
        <v>90.29377435066451</v>
      </c>
    </row>
    <row r="348">
      <c r="A348" t="inlineStr">
        <is>
          <t>Daily_Efficiency_MTBF_2026_09_18.xlsx</t>
        </is>
      </c>
      <c r="B348" t="inlineStr">
        <is>
          <t>Co-Extrusion Line</t>
        </is>
      </c>
      <c r="C348" s="82" t="n">
        <v>46271</v>
      </c>
      <c r="D348" t="inlineStr">
        <is>
          <t>Coex-AW3</t>
        </is>
      </c>
      <c r="E348" t="n">
        <v>1310.32701666667</v>
      </c>
      <c r="F348" t="n">
        <v>2</v>
      </c>
      <c r="G348" t="n">
        <v>655.163508333333</v>
      </c>
      <c r="H348" t="n">
        <v>0</v>
      </c>
      <c r="I348" t="n">
        <v>37.5614657960739</v>
      </c>
    </row>
    <row r="349">
      <c r="A349" t="inlineStr">
        <is>
          <t>Daily_Efficiency_MTBF_2026_09_18.xlsx</t>
        </is>
      </c>
      <c r="B349" t="inlineStr">
        <is>
          <t>Samridhi 5 Star Line</t>
        </is>
      </c>
      <c r="C349" s="82" t="n">
        <v>46271</v>
      </c>
      <c r="D349" t="inlineStr">
        <is>
          <t>FS-HCM-1</t>
        </is>
      </c>
      <c r="E349" t="n">
        <v>1380.6292</v>
      </c>
      <c r="F349" t="n">
        <v>92</v>
      </c>
      <c r="G349" t="n">
        <v>15.0068391304348</v>
      </c>
      <c r="H349" t="n">
        <v>3.17148333333333</v>
      </c>
      <c r="I349" t="n">
        <v>92.4361140960074</v>
      </c>
    </row>
    <row r="350">
      <c r="A350" t="inlineStr">
        <is>
          <t>Daily_Efficiency_MTBF_2026_09_18.xlsx</t>
        </is>
      </c>
      <c r="B350" t="inlineStr">
        <is>
          <t>Samridhi 5 Star Line</t>
        </is>
      </c>
      <c r="C350" s="82" t="n">
        <v>46271</v>
      </c>
      <c r="D350" t="inlineStr">
        <is>
          <t>FS-HCM-2</t>
        </is>
      </c>
      <c r="E350" t="n">
        <v>1400.62228333333</v>
      </c>
      <c r="F350" t="n">
        <v>54</v>
      </c>
      <c r="G350" t="n">
        <v>25.937449691358</v>
      </c>
      <c r="H350" t="n">
        <v>2.1827</v>
      </c>
      <c r="I350" t="n">
        <v>77.8732841924482</v>
      </c>
    </row>
    <row r="351">
      <c r="A351" t="inlineStr">
        <is>
          <t>Daily_Efficiency_MTBF_2026_09_18.xlsx</t>
        </is>
      </c>
      <c r="B351" t="inlineStr">
        <is>
          <t>Samridhi 5 Star Line</t>
        </is>
      </c>
      <c r="C351" s="82" t="n">
        <v>46271</v>
      </c>
      <c r="D351" t="inlineStr">
        <is>
          <t>FS-HCM-3</t>
        </is>
      </c>
      <c r="E351" t="n">
        <v>1380.61343333333</v>
      </c>
      <c r="F351" t="n">
        <v>31</v>
      </c>
      <c r="G351" t="n">
        <v>44.5359172043011</v>
      </c>
      <c r="H351" t="n">
        <v>3.01826666666667</v>
      </c>
      <c r="I351" t="n">
        <v>90.5233618053925</v>
      </c>
    </row>
    <row r="352">
      <c r="A352" t="inlineStr">
        <is>
          <t>Daily_Efficiency_MTBF_2026_09_18.xlsx</t>
        </is>
      </c>
      <c r="B352" t="inlineStr">
        <is>
          <t>Samridhi 5 Star Line</t>
        </is>
      </c>
      <c r="C352" s="82" t="n">
        <v>46271</v>
      </c>
      <c r="D352" t="inlineStr">
        <is>
          <t>FS-HCM-4</t>
        </is>
      </c>
      <c r="E352" t="n">
        <v>1424.4862</v>
      </c>
      <c r="F352" t="n">
        <v>18</v>
      </c>
      <c r="G352" t="n">
        <v>79.13812222222219</v>
      </c>
      <c r="H352" t="n">
        <v>10.5180833333333</v>
      </c>
      <c r="I352" t="n">
        <v>81.9296060221145</v>
      </c>
    </row>
    <row r="353">
      <c r="A353" t="inlineStr">
        <is>
          <t>Daily_Efficiency_MTBF_2026_09_18.xlsx</t>
        </is>
      </c>
      <c r="B353" t="inlineStr">
        <is>
          <t>Samridhi 5 Star Line</t>
        </is>
      </c>
      <c r="C353" s="82" t="n">
        <v>46271</v>
      </c>
      <c r="D353" t="inlineStr">
        <is>
          <t>FS-TTLi-2</t>
        </is>
      </c>
      <c r="E353" t="n">
        <v>1416.34383333333</v>
      </c>
      <c r="F353" t="n">
        <v>16</v>
      </c>
      <c r="G353" t="n">
        <v>88.52148958333331</v>
      </c>
      <c r="H353" t="n">
        <v>11.4907666666667</v>
      </c>
      <c r="I353" t="n">
        <v>74.95739996912231</v>
      </c>
    </row>
    <row r="354">
      <c r="A354" t="inlineStr">
        <is>
          <t>Daily_Efficiency_MTBF_2026_09_18.xlsx</t>
        </is>
      </c>
      <c r="B354" t="inlineStr">
        <is>
          <t>Samridhi 5 Star Line</t>
        </is>
      </c>
      <c r="C354" s="82" t="n">
        <v>46271</v>
      </c>
      <c r="D354" t="inlineStr">
        <is>
          <t>FS-TTLi-4</t>
        </is>
      </c>
      <c r="E354" t="n">
        <v>1426.32571666667</v>
      </c>
      <c r="F354" t="n">
        <v>14</v>
      </c>
      <c r="G354" t="n">
        <v>101.880408333333</v>
      </c>
      <c r="H354" t="n">
        <v>6.66418333333333</v>
      </c>
      <c r="I354" t="n">
        <v>80.7750357802221</v>
      </c>
    </row>
    <row r="355">
      <c r="A355" t="inlineStr">
        <is>
          <t>Daily_Efficiency_MTBF_2026_09_18.xlsx</t>
        </is>
      </c>
      <c r="B355" t="inlineStr">
        <is>
          <t>Samridhi 5 Star Line</t>
        </is>
      </c>
      <c r="C355" s="82" t="n">
        <v>46271</v>
      </c>
      <c r="D355" t="inlineStr">
        <is>
          <t>FS-TTLi-3</t>
        </is>
      </c>
      <c r="E355" t="n">
        <v>1330.9944</v>
      </c>
      <c r="F355" t="n">
        <v>14</v>
      </c>
      <c r="G355" t="n">
        <v>95.0710285714286</v>
      </c>
      <c r="H355" t="n">
        <v>5.00836666666667</v>
      </c>
      <c r="I355" t="n">
        <v>85.6332692917338</v>
      </c>
    </row>
    <row r="356">
      <c r="A356" t="inlineStr">
        <is>
          <t>Daily_Efficiency_MTBF_2026_09_18.xlsx</t>
        </is>
      </c>
      <c r="B356" t="inlineStr">
        <is>
          <t>Samridhi 5 Star Line</t>
        </is>
      </c>
      <c r="C356" s="82" t="n">
        <v>46271</v>
      </c>
      <c r="D356" t="inlineStr">
        <is>
          <t>FS-TTM-5</t>
        </is>
      </c>
      <c r="E356" t="n">
        <v>1422.51146666667</v>
      </c>
      <c r="F356" t="n">
        <v>11</v>
      </c>
      <c r="G356" t="n">
        <v>129.319224242424</v>
      </c>
      <c r="H356" t="n">
        <v>9.1638</v>
      </c>
      <c r="I356" t="n">
        <v>31.1523157788715</v>
      </c>
    </row>
    <row r="357">
      <c r="A357" t="inlineStr">
        <is>
          <t>Daily_Efficiency_MTBF_2026_09_18.xlsx</t>
        </is>
      </c>
      <c r="B357" t="inlineStr">
        <is>
          <t>Samridhi 5 Star Line</t>
        </is>
      </c>
      <c r="C357" s="82" t="n">
        <v>46271</v>
      </c>
      <c r="D357" t="inlineStr">
        <is>
          <t>FS-HRM-5</t>
        </is>
      </c>
      <c r="E357" t="n">
        <v>1418.83003333333</v>
      </c>
      <c r="F357" t="n">
        <v>10</v>
      </c>
      <c r="G357" t="n">
        <v>141.883003333333</v>
      </c>
      <c r="H357" t="n">
        <v>8.15218333333333</v>
      </c>
      <c r="I357" t="n">
        <v>35.0361981824967</v>
      </c>
    </row>
    <row r="358">
      <c r="A358" t="inlineStr">
        <is>
          <t>Daily_Efficiency_MTBF_2026_09_18.xlsx</t>
        </is>
      </c>
      <c r="B358" t="inlineStr">
        <is>
          <t>Samridhi 5 Star Line</t>
        </is>
      </c>
      <c r="C358" s="82" t="n">
        <v>46271</v>
      </c>
      <c r="D358" t="inlineStr">
        <is>
          <t>FS-TTLi-1</t>
        </is>
      </c>
      <c r="E358" t="n">
        <v>1418.50791666667</v>
      </c>
      <c r="F358" t="n">
        <v>10</v>
      </c>
      <c r="G358" t="n">
        <v>141.850791666667</v>
      </c>
      <c r="H358" t="n">
        <v>0.65825</v>
      </c>
      <c r="I358" t="n">
        <v>91.447578093312</v>
      </c>
    </row>
    <row r="359">
      <c r="A359" t="inlineStr">
        <is>
          <t>Daily_Efficiency_MTBF_2026_09_18.xlsx</t>
        </is>
      </c>
      <c r="B359" t="inlineStr">
        <is>
          <t>Samridhi 5 Star Line</t>
        </is>
      </c>
      <c r="C359" s="82" t="n">
        <v>46271</v>
      </c>
      <c r="D359" t="inlineStr">
        <is>
          <t>FS-Case Packing</t>
        </is>
      </c>
      <c r="E359" t="n">
        <v>1440</v>
      </c>
      <c r="F359" t="n">
        <v>1</v>
      </c>
      <c r="G359" t="n">
        <v>1440</v>
      </c>
      <c r="H359" t="n">
        <v>0</v>
      </c>
      <c r="I359" t="n">
        <v>94.2736185383244</v>
      </c>
    </row>
    <row r="360">
      <c r="A360" t="inlineStr">
        <is>
          <t>Daily_Efficiency_MTBF_2026_09_18.xlsx</t>
        </is>
      </c>
      <c r="B360" t="inlineStr">
        <is>
          <t>Samridhi Perk Line</t>
        </is>
      </c>
      <c r="C360" s="82" t="n">
        <v>46271</v>
      </c>
      <c r="D360" t="inlineStr">
        <is>
          <t>Perk-HLM-1</t>
        </is>
      </c>
      <c r="E360" t="n">
        <v>978.728766666667</v>
      </c>
      <c r="F360" t="n">
        <v>458</v>
      </c>
      <c r="G360" t="n">
        <v>2.13696237263464</v>
      </c>
      <c r="H360" t="n">
        <v>19.3261666666667</v>
      </c>
      <c r="I360" t="n">
        <v>25.4594979220886</v>
      </c>
    </row>
    <row r="361">
      <c r="A361" t="inlineStr">
        <is>
          <t>Daily_Efficiency_MTBF_2026_09_18.xlsx</t>
        </is>
      </c>
      <c r="B361" t="inlineStr">
        <is>
          <t>Samridhi Perk Line</t>
        </is>
      </c>
      <c r="C361" s="82" t="n">
        <v>46271</v>
      </c>
      <c r="D361" t="inlineStr">
        <is>
          <t>Perk TTM-5</t>
        </is>
      </c>
      <c r="E361" t="n">
        <v>761.82335</v>
      </c>
      <c r="F361" t="n">
        <v>103</v>
      </c>
      <c r="G361" t="n">
        <v>7.39634320388349</v>
      </c>
      <c r="H361" t="n">
        <v>220.0009</v>
      </c>
      <c r="I361" t="n">
        <v>1.63690476190477</v>
      </c>
    </row>
    <row r="362">
      <c r="A362" t="inlineStr">
        <is>
          <t>Daily_Efficiency_MTBF_2026_09_18.xlsx</t>
        </is>
      </c>
      <c r="B362" t="inlineStr">
        <is>
          <t>Samridhi Perk Line</t>
        </is>
      </c>
      <c r="C362" s="82" t="n">
        <v>46271</v>
      </c>
      <c r="D362" t="inlineStr">
        <is>
          <t>Perk-HLM-2</t>
        </is>
      </c>
      <c r="E362" t="n">
        <v>1292.47296666667</v>
      </c>
      <c r="F362" t="n">
        <v>96</v>
      </c>
      <c r="G362" t="n">
        <v>13.4632600694444</v>
      </c>
      <c r="H362" t="n">
        <v>0</v>
      </c>
      <c r="I362" t="n">
        <v>42.1980661296169</v>
      </c>
    </row>
    <row r="363">
      <c r="A363" t="inlineStr">
        <is>
          <t>Daily_Efficiency_MTBF_2026_09_18.xlsx</t>
        </is>
      </c>
      <c r="B363" t="inlineStr">
        <is>
          <t>Samridhi Perk Line</t>
        </is>
      </c>
      <c r="C363" s="82" t="n">
        <v>46271</v>
      </c>
      <c r="D363" t="inlineStr">
        <is>
          <t>Perk-HCM-4</t>
        </is>
      </c>
      <c r="E363" t="n">
        <v>1316.44928333333</v>
      </c>
      <c r="F363" t="n">
        <v>87</v>
      </c>
      <c r="G363" t="n">
        <v>15.1316009578544</v>
      </c>
      <c r="H363" t="n">
        <v>0.858616666666667</v>
      </c>
      <c r="I363" t="n">
        <v>43.5373610296672</v>
      </c>
    </row>
    <row r="364">
      <c r="A364" t="inlineStr">
        <is>
          <t>Daily_Efficiency_MTBF_2026_09_18.xlsx</t>
        </is>
      </c>
      <c r="B364" t="inlineStr">
        <is>
          <t>Samridhi Perk Line</t>
        </is>
      </c>
      <c r="C364" s="82" t="n">
        <v>46271</v>
      </c>
      <c r="D364" t="inlineStr">
        <is>
          <t>Perk-HCM-1</t>
        </is>
      </c>
      <c r="E364" t="n">
        <v>1348.26568333333</v>
      </c>
      <c r="F364" t="n">
        <v>72</v>
      </c>
      <c r="G364" t="n">
        <v>18.7259122685185</v>
      </c>
      <c r="H364" t="n">
        <v>2.89525</v>
      </c>
      <c r="I364" t="n">
        <v>77.5704358789307</v>
      </c>
    </row>
    <row r="365">
      <c r="A365" t="inlineStr">
        <is>
          <t>Daily_Efficiency_MTBF_2026_09_18.xlsx</t>
        </is>
      </c>
      <c r="B365" t="inlineStr">
        <is>
          <t>Samridhi Perk Line</t>
        </is>
      </c>
      <c r="C365" s="82" t="n">
        <v>46271</v>
      </c>
      <c r="D365" t="inlineStr">
        <is>
          <t>Perk-HCM-3</t>
        </is>
      </c>
      <c r="E365" t="n">
        <v>1251.81331666667</v>
      </c>
      <c r="F365" t="n">
        <v>42</v>
      </c>
      <c r="G365" t="n">
        <v>29.805078968254</v>
      </c>
      <c r="H365" t="n">
        <v>5.27108333333333</v>
      </c>
      <c r="I365" t="n">
        <v>47.0105254536681</v>
      </c>
    </row>
    <row r="366">
      <c r="A366" t="inlineStr">
        <is>
          <t>Daily_Efficiency_MTBF_2026_09_18.xlsx</t>
        </is>
      </c>
      <c r="B366" t="inlineStr">
        <is>
          <t>Samridhi Perk Line</t>
        </is>
      </c>
      <c r="C366" s="82" t="n">
        <v>46271</v>
      </c>
      <c r="D366" t="inlineStr">
        <is>
          <t>Perk-TTLi-1</t>
        </is>
      </c>
      <c r="E366" t="n">
        <v>1403.17551666667</v>
      </c>
      <c r="F366" t="n">
        <v>31</v>
      </c>
      <c r="G366" t="n">
        <v>45.263726344086</v>
      </c>
      <c r="H366" t="n">
        <v>1.3519</v>
      </c>
      <c r="I366" t="n">
        <v>67.2969699332253</v>
      </c>
    </row>
    <row r="367">
      <c r="A367" t="inlineStr">
        <is>
          <t>Daily_Efficiency_MTBF_2026_09_18.xlsx</t>
        </is>
      </c>
      <c r="B367" t="inlineStr">
        <is>
          <t>Samridhi Perk Line</t>
        </is>
      </c>
      <c r="C367" s="82" t="n">
        <v>46271</v>
      </c>
      <c r="D367" t="inlineStr">
        <is>
          <t>Perk-HCM-2</t>
        </is>
      </c>
      <c r="E367" t="n">
        <v>1401.12895</v>
      </c>
      <c r="F367" t="n">
        <v>28</v>
      </c>
      <c r="G367" t="n">
        <v>50.0403196428571</v>
      </c>
      <c r="H367" t="n">
        <v>0.0231666666666667</v>
      </c>
      <c r="I367" t="n">
        <v>79.6510498320167</v>
      </c>
    </row>
    <row r="368">
      <c r="A368" t="inlineStr">
        <is>
          <t>Daily_Efficiency_MTBF_2026_09_18.xlsx</t>
        </is>
      </c>
      <c r="B368" t="inlineStr">
        <is>
          <t>Samridhi Perk Line</t>
        </is>
      </c>
      <c r="C368" s="82" t="n">
        <v>46271</v>
      </c>
      <c r="D368" t="inlineStr">
        <is>
          <t>Perk-TTLi-2</t>
        </is>
      </c>
      <c r="E368" t="n">
        <v>1396.2868</v>
      </c>
      <c r="F368" t="n">
        <v>17</v>
      </c>
      <c r="G368" t="n">
        <v>82.1345176470588</v>
      </c>
      <c r="H368" t="n">
        <v>0</v>
      </c>
      <c r="I368" t="n">
        <v>78.81905601183161</v>
      </c>
    </row>
    <row r="369">
      <c r="A369" t="inlineStr">
        <is>
          <t>Daily_Efficiency_MTBF_2026_09_18.xlsx</t>
        </is>
      </c>
      <c r="B369" t="inlineStr">
        <is>
          <t>Samridhi Perk Line</t>
        </is>
      </c>
      <c r="C369" s="82" t="n">
        <v>46271</v>
      </c>
      <c r="D369" t="inlineStr">
        <is>
          <t>Perk-TTLi-3</t>
        </is>
      </c>
      <c r="E369" t="n">
        <v>1209.99658333333</v>
      </c>
      <c r="F369" t="n">
        <v>9</v>
      </c>
      <c r="G369" t="n">
        <v>134.444064814815</v>
      </c>
      <c r="H369" t="n">
        <v>1.96993333333333</v>
      </c>
      <c r="I369" t="n">
        <v>38.9100308596371</v>
      </c>
    </row>
    <row r="370">
      <c r="A370" t="inlineStr">
        <is>
          <t>Daily_Efficiency_MTBF_2026_09_18.xlsx</t>
        </is>
      </c>
      <c r="B370" t="inlineStr">
        <is>
          <t>Samridhi Perk Line</t>
        </is>
      </c>
      <c r="C370" s="82" t="n">
        <v>46271</v>
      </c>
      <c r="D370" t="inlineStr">
        <is>
          <t>Perk-TTLi-4</t>
        </is>
      </c>
      <c r="E370" t="n">
        <v>1436.11246666667</v>
      </c>
      <c r="F370" t="n">
        <v>3</v>
      </c>
      <c r="G370" t="n">
        <v>478.704155555556</v>
      </c>
      <c r="H370" t="n">
        <v>1.48955</v>
      </c>
      <c r="I370" t="n">
        <v>37.6773261111522</v>
      </c>
    </row>
    <row r="371">
      <c r="A371" t="inlineStr">
        <is>
          <t>Daily_Efficiency_MTBF_2026_09_18.xlsx</t>
        </is>
      </c>
      <c r="B371" t="inlineStr">
        <is>
          <t>Samridhi Perk Line</t>
        </is>
      </c>
      <c r="C371" s="82" t="n">
        <v>46271</v>
      </c>
      <c r="D371" t="inlineStr">
        <is>
          <t>Perk-HLM-3</t>
        </is>
      </c>
      <c r="E371" t="n">
        <v>1440</v>
      </c>
      <c r="F371" t="n">
        <v>1</v>
      </c>
      <c r="G371" t="n">
        <v>1440</v>
      </c>
      <c r="H371" t="n">
        <v>0</v>
      </c>
      <c r="I371" t="n">
        <v>29.7887345679012</v>
      </c>
    </row>
    <row r="372">
      <c r="A372" t="inlineStr">
        <is>
          <t>Daily_Efficiency_MTBF_2026_09_18.xlsx</t>
        </is>
      </c>
      <c r="B372" t="inlineStr">
        <is>
          <t>Samridhi Perk Line</t>
        </is>
      </c>
      <c r="C372" s="82" t="n">
        <v>46271</v>
      </c>
      <c r="D372" t="inlineStr">
        <is>
          <t>Perk-Case Packing</t>
        </is>
      </c>
      <c r="E372" t="n">
        <v>1440</v>
      </c>
      <c r="F372" t="n">
        <v>1</v>
      </c>
      <c r="G372" t="n">
        <v>1440</v>
      </c>
      <c r="H372" t="n">
        <v>0</v>
      </c>
      <c r="I372" t="n">
        <v>69.6236559139785</v>
      </c>
    </row>
    <row r="373">
      <c r="A373" t="inlineStr">
        <is>
          <t>Daily_Efficiency_MTBF_2026_09_18.xlsx</t>
        </is>
      </c>
      <c r="B373" t="inlineStr">
        <is>
          <t>Co-Extrusion Line</t>
        </is>
      </c>
      <c r="C373" s="82" t="n">
        <v>46270</v>
      </c>
      <c r="D373" t="inlineStr">
        <is>
          <t>Coex-AW1</t>
        </is>
      </c>
      <c r="E373" t="n">
        <v>918.822916666667</v>
      </c>
      <c r="F373" t="n">
        <v>23</v>
      </c>
      <c r="G373" t="n">
        <v>39.9488224637681</v>
      </c>
      <c r="H373" t="n">
        <v>15.0228</v>
      </c>
      <c r="I373" t="n">
        <v>77.49531359953581</v>
      </c>
    </row>
    <row r="374">
      <c r="A374" t="inlineStr">
        <is>
          <t>Daily_Efficiency_MTBF_2026_09_18.xlsx</t>
        </is>
      </c>
      <c r="B374" t="inlineStr">
        <is>
          <t>Co-Extrusion Line</t>
        </is>
      </c>
      <c r="C374" s="82" t="n">
        <v>46270</v>
      </c>
      <c r="D374" t="inlineStr">
        <is>
          <t>Coex-AW2</t>
        </is>
      </c>
      <c r="E374" t="n">
        <v>922.113266666667</v>
      </c>
      <c r="F374" t="n">
        <v>22</v>
      </c>
      <c r="G374" t="n">
        <v>41.9142393939394</v>
      </c>
      <c r="H374" t="n">
        <v>16.0019</v>
      </c>
      <c r="I374" t="n">
        <v>68.57047224656679</v>
      </c>
    </row>
    <row r="375">
      <c r="A375" t="inlineStr">
        <is>
          <t>Daily_Efficiency_MTBF_2026_09_18.xlsx</t>
        </is>
      </c>
      <c r="B375" t="inlineStr">
        <is>
          <t>Co-Extrusion Line</t>
        </is>
      </c>
      <c r="C375" s="82" t="n">
        <v>46270</v>
      </c>
      <c r="D375" t="inlineStr">
        <is>
          <t>Coex-AW3</t>
        </is>
      </c>
      <c r="E375" t="n">
        <v>914.778283333333</v>
      </c>
      <c r="F375" t="n">
        <v>4</v>
      </c>
      <c r="G375" t="n">
        <v>228.694570833333</v>
      </c>
      <c r="H375" t="n">
        <v>0</v>
      </c>
      <c r="I375" t="n">
        <v>24.2050462913654</v>
      </c>
    </row>
    <row r="376">
      <c r="A376" t="inlineStr">
        <is>
          <t>Daily_Efficiency_MTBF_2026_09_18.xlsx</t>
        </is>
      </c>
      <c r="B376" t="inlineStr">
        <is>
          <t>Samridhi 5 Star Line</t>
        </is>
      </c>
      <c r="C376" s="82" t="n">
        <v>46270</v>
      </c>
      <c r="D376" t="inlineStr">
        <is>
          <t>FS-HCM-1</t>
        </is>
      </c>
      <c r="E376" t="n">
        <v>745.239966666667</v>
      </c>
      <c r="F376" t="n">
        <v>58</v>
      </c>
      <c r="G376" t="n">
        <v>12.8489649425287</v>
      </c>
      <c r="H376" t="n">
        <v>0.49355</v>
      </c>
      <c r="I376" t="n">
        <v>54.1801980518264</v>
      </c>
    </row>
    <row r="377">
      <c r="A377" t="inlineStr">
        <is>
          <t>Daily_Efficiency_MTBF_2026_09_18.xlsx</t>
        </is>
      </c>
      <c r="B377" t="inlineStr">
        <is>
          <t>Samridhi 5 Star Line</t>
        </is>
      </c>
      <c r="C377" s="82" t="n">
        <v>46270</v>
      </c>
      <c r="D377" t="inlineStr">
        <is>
          <t>FS-HCM-4</t>
        </is>
      </c>
      <c r="E377" t="n">
        <v>725.51805</v>
      </c>
      <c r="F377" t="n">
        <v>25</v>
      </c>
      <c r="G377" t="n">
        <v>29.020722</v>
      </c>
      <c r="H377" t="n">
        <v>17.5147833333333</v>
      </c>
      <c r="I377" t="n">
        <v>44.5855815616551</v>
      </c>
    </row>
    <row r="378">
      <c r="A378" t="inlineStr">
        <is>
          <t>Daily_Efficiency_MTBF_2026_09_18.xlsx</t>
        </is>
      </c>
      <c r="B378" t="inlineStr">
        <is>
          <t>Samridhi 5 Star Line</t>
        </is>
      </c>
      <c r="C378" s="82" t="n">
        <v>46270</v>
      </c>
      <c r="D378" t="inlineStr">
        <is>
          <t>FS-TTLi-1</t>
        </is>
      </c>
      <c r="E378" t="n">
        <v>771.024933333333</v>
      </c>
      <c r="F378" t="n">
        <v>25</v>
      </c>
      <c r="G378" t="n">
        <v>30.8409973333333</v>
      </c>
      <c r="H378" t="n">
        <v>9.99678333333333</v>
      </c>
      <c r="I378" t="n">
        <v>50.9239502478644</v>
      </c>
    </row>
    <row r="379">
      <c r="A379" t="inlineStr">
        <is>
          <t>Daily_Efficiency_MTBF_2026_09_18.xlsx</t>
        </is>
      </c>
      <c r="B379" t="inlineStr">
        <is>
          <t>Samridhi 5 Star Line</t>
        </is>
      </c>
      <c r="C379" s="82" t="n">
        <v>46270</v>
      </c>
      <c r="D379" t="inlineStr">
        <is>
          <t>FS-HCM-3</t>
        </is>
      </c>
      <c r="E379" t="n">
        <v>731.7351666666671</v>
      </c>
      <c r="F379" t="n">
        <v>23</v>
      </c>
      <c r="G379" t="n">
        <v>31.8145724637681</v>
      </c>
      <c r="H379" t="n">
        <v>2.49878333333333</v>
      </c>
      <c r="I379" t="n">
        <v>60.7209535844444</v>
      </c>
    </row>
    <row r="380">
      <c r="A380" t="inlineStr">
        <is>
          <t>Daily_Efficiency_MTBF_2026_09_18.xlsx</t>
        </is>
      </c>
      <c r="B380" t="inlineStr">
        <is>
          <t>Samridhi 5 Star Line</t>
        </is>
      </c>
      <c r="C380" s="82" t="n">
        <v>46270</v>
      </c>
      <c r="D380" t="inlineStr">
        <is>
          <t>FS-HCM-2</t>
        </is>
      </c>
      <c r="E380" t="n">
        <v>722.7151</v>
      </c>
      <c r="F380" t="n">
        <v>18</v>
      </c>
      <c r="G380" t="n">
        <v>40.1508388888889</v>
      </c>
      <c r="H380" t="n">
        <v>1.33411666666667</v>
      </c>
      <c r="I380" t="n">
        <v>51.1726008222058</v>
      </c>
    </row>
    <row r="381">
      <c r="A381" t="inlineStr">
        <is>
          <t>Daily_Efficiency_MTBF_2026_09_18.xlsx</t>
        </is>
      </c>
      <c r="B381" t="inlineStr">
        <is>
          <t>Samridhi 5 Star Line</t>
        </is>
      </c>
      <c r="C381" s="82" t="n">
        <v>46270</v>
      </c>
      <c r="D381" t="inlineStr">
        <is>
          <t>FS-HRM-5</t>
        </is>
      </c>
      <c r="E381" t="n">
        <v>774.035766666667</v>
      </c>
      <c r="F381" t="n">
        <v>13</v>
      </c>
      <c r="G381" t="n">
        <v>59.5412128205128</v>
      </c>
      <c r="H381" t="n">
        <v>16.1700666666667</v>
      </c>
      <c r="I381" t="n">
        <v>23.5033651282209</v>
      </c>
    </row>
    <row r="382">
      <c r="A382" t="inlineStr">
        <is>
          <t>Daily_Efficiency_MTBF_2026_09_18.xlsx</t>
        </is>
      </c>
      <c r="B382" t="inlineStr">
        <is>
          <t>Samridhi 5 Star Line</t>
        </is>
      </c>
      <c r="C382" s="82" t="n">
        <v>46270</v>
      </c>
      <c r="D382" t="inlineStr">
        <is>
          <t>FS-TTM-5</t>
        </is>
      </c>
      <c r="E382" t="n">
        <v>673.508633333333</v>
      </c>
      <c r="F382" t="n">
        <v>13</v>
      </c>
      <c r="G382" t="n">
        <v>51.8083564102564</v>
      </c>
      <c r="H382" t="n">
        <v>5.51618333333333</v>
      </c>
      <c r="I382" t="n">
        <v>18.6896770695284</v>
      </c>
    </row>
    <row r="383">
      <c r="A383" t="inlineStr">
        <is>
          <t>Daily_Efficiency_MTBF_2026_09_18.xlsx</t>
        </is>
      </c>
      <c r="B383" t="inlineStr">
        <is>
          <t>Samridhi 5 Star Line</t>
        </is>
      </c>
      <c r="C383" s="82" t="n">
        <v>46270</v>
      </c>
      <c r="D383" t="inlineStr">
        <is>
          <t>FS-TTLi-3</t>
        </is>
      </c>
      <c r="E383" t="n">
        <v>732.86955</v>
      </c>
      <c r="F383" t="n">
        <v>11</v>
      </c>
      <c r="G383" t="n">
        <v>66.6245045454545</v>
      </c>
      <c r="H383" t="n">
        <v>4.17563333333333</v>
      </c>
      <c r="I383" t="n">
        <v>57.9486433232583</v>
      </c>
    </row>
    <row r="384">
      <c r="A384" t="inlineStr">
        <is>
          <t>Daily_Efficiency_MTBF_2026_09_18.xlsx</t>
        </is>
      </c>
      <c r="B384" t="inlineStr">
        <is>
          <t>Samridhi 5 Star Line</t>
        </is>
      </c>
      <c r="C384" s="82" t="n">
        <v>46270</v>
      </c>
      <c r="D384" t="inlineStr">
        <is>
          <t>FS-TTLi-2</t>
        </is>
      </c>
      <c r="E384" t="n">
        <v>823.051583333333</v>
      </c>
      <c r="F384" t="n">
        <v>11</v>
      </c>
      <c r="G384" t="n">
        <v>74.8228712121212</v>
      </c>
      <c r="H384" t="n">
        <v>6.83491666666667</v>
      </c>
      <c r="I384" t="n">
        <v>47.9613291273247</v>
      </c>
    </row>
    <row r="385">
      <c r="A385" t="inlineStr">
        <is>
          <t>Daily_Efficiency_MTBF_2026_09_18.xlsx</t>
        </is>
      </c>
      <c r="B385" t="inlineStr">
        <is>
          <t>Samridhi 5 Star Line</t>
        </is>
      </c>
      <c r="C385" s="82" t="n">
        <v>46270</v>
      </c>
      <c r="D385" t="inlineStr">
        <is>
          <t>FS-TTLi-4</t>
        </is>
      </c>
      <c r="E385" t="n">
        <v>775.222583333333</v>
      </c>
      <c r="F385" t="n">
        <v>10</v>
      </c>
      <c r="G385" t="n">
        <v>77.5222583333333</v>
      </c>
      <c r="H385" t="n">
        <v>10.8212</v>
      </c>
      <c r="I385" t="n">
        <v>42.6898937266468</v>
      </c>
    </row>
    <row r="386">
      <c r="A386" t="inlineStr">
        <is>
          <t>Daily_Efficiency_MTBF_2026_09_18.xlsx</t>
        </is>
      </c>
      <c r="B386" t="inlineStr">
        <is>
          <t>Samridhi 5 Star Line</t>
        </is>
      </c>
      <c r="C386" s="82" t="n">
        <v>46270</v>
      </c>
      <c r="D386" t="inlineStr">
        <is>
          <t>FS-Case Packing</t>
        </is>
      </c>
      <c r="E386" t="n">
        <v>744.3738499999999</v>
      </c>
      <c r="F386" t="n">
        <v>1</v>
      </c>
      <c r="G386" t="n">
        <v>744.3738499999999</v>
      </c>
      <c r="H386" t="n">
        <v>0</v>
      </c>
      <c r="I386" t="n">
        <v>55.941770647653</v>
      </c>
    </row>
    <row r="387">
      <c r="A387" t="inlineStr">
        <is>
          <t>Daily_Efficiency_MTBF_2026_09_18.xlsx</t>
        </is>
      </c>
      <c r="B387" t="inlineStr">
        <is>
          <t>Samridhi Perk Line</t>
        </is>
      </c>
      <c r="C387" s="82" t="n">
        <v>46270</v>
      </c>
      <c r="D387" t="inlineStr">
        <is>
          <t>Perk-HLM-1</t>
        </is>
      </c>
      <c r="E387" t="n">
        <v>505.067633333333</v>
      </c>
      <c r="F387" t="n">
        <v>265</v>
      </c>
      <c r="G387" t="n">
        <v>1.90591559748428</v>
      </c>
      <c r="H387" t="n">
        <v>5.99306666666667</v>
      </c>
      <c r="I387" t="n">
        <v>28.0832750973786</v>
      </c>
    </row>
    <row r="388">
      <c r="A388" t="inlineStr">
        <is>
          <t>Daily_Efficiency_MTBF_2026_09_18.xlsx</t>
        </is>
      </c>
      <c r="B388" t="inlineStr">
        <is>
          <t>Samridhi Perk Line</t>
        </is>
      </c>
      <c r="C388" s="82" t="n">
        <v>46270</v>
      </c>
      <c r="D388" t="inlineStr">
        <is>
          <t>Perk-HCM-4</t>
        </is>
      </c>
      <c r="E388" t="n">
        <v>810.5629</v>
      </c>
      <c r="F388" t="n">
        <v>57</v>
      </c>
      <c r="G388" t="n">
        <v>14.220401754386</v>
      </c>
      <c r="H388" t="n">
        <v>0.667533333333333</v>
      </c>
      <c r="I388" t="n">
        <v>43.7952081423089</v>
      </c>
    </row>
    <row r="389">
      <c r="A389" t="inlineStr">
        <is>
          <t>Daily_Efficiency_MTBF_2026_09_18.xlsx</t>
        </is>
      </c>
      <c r="B389" t="inlineStr">
        <is>
          <t>Samridhi Perk Line</t>
        </is>
      </c>
      <c r="C389" s="82" t="n">
        <v>46270</v>
      </c>
      <c r="D389" t="inlineStr">
        <is>
          <t>Perk-HCM-2</t>
        </is>
      </c>
      <c r="E389" t="n">
        <v>948.721883333333</v>
      </c>
      <c r="F389" t="n">
        <v>47</v>
      </c>
      <c r="G389" t="n">
        <v>20.1855719858156</v>
      </c>
      <c r="H389" t="n">
        <v>1.12166666666667</v>
      </c>
      <c r="I389" t="n">
        <v>59.0375229214889</v>
      </c>
    </row>
    <row r="390">
      <c r="A390" t="inlineStr">
        <is>
          <t>Daily_Efficiency_MTBF_2026_09_18.xlsx</t>
        </is>
      </c>
      <c r="B390" t="inlineStr">
        <is>
          <t>Samridhi Perk Line</t>
        </is>
      </c>
      <c r="C390" s="82" t="n">
        <v>46270</v>
      </c>
      <c r="D390" t="inlineStr">
        <is>
          <t>Perk-HLM-2</t>
        </is>
      </c>
      <c r="E390" t="n">
        <v>775.352033333333</v>
      </c>
      <c r="F390" t="n">
        <v>33</v>
      </c>
      <c r="G390" t="n">
        <v>23.4955161616162</v>
      </c>
      <c r="H390" t="n">
        <v>0</v>
      </c>
      <c r="I390" t="n">
        <v>24.673108511169</v>
      </c>
    </row>
    <row r="391">
      <c r="A391" t="inlineStr">
        <is>
          <t>Daily_Efficiency_MTBF_2026_09_18.xlsx</t>
        </is>
      </c>
      <c r="B391" t="inlineStr">
        <is>
          <t>Samridhi Perk Line</t>
        </is>
      </c>
      <c r="C391" s="82" t="n">
        <v>46270</v>
      </c>
      <c r="D391" t="inlineStr">
        <is>
          <t>Perk-HCM-1</t>
        </is>
      </c>
      <c r="E391" t="n">
        <v>986.495833333334</v>
      </c>
      <c r="F391" t="n">
        <v>32</v>
      </c>
      <c r="G391" t="n">
        <v>30.8279947916667</v>
      </c>
      <c r="H391" t="n">
        <v>0.5057</v>
      </c>
      <c r="I391" t="n">
        <v>43.7556973866396</v>
      </c>
    </row>
    <row r="392">
      <c r="A392" t="inlineStr">
        <is>
          <t>Daily_Efficiency_MTBF_2026_09_18.xlsx</t>
        </is>
      </c>
      <c r="B392" t="inlineStr">
        <is>
          <t>Samridhi Perk Line</t>
        </is>
      </c>
      <c r="C392" s="82" t="n">
        <v>46270</v>
      </c>
      <c r="D392" t="inlineStr">
        <is>
          <t>Perk-HCM-3</t>
        </is>
      </c>
      <c r="E392" t="n">
        <v>832.733033333333</v>
      </c>
      <c r="F392" t="n">
        <v>21</v>
      </c>
      <c r="G392" t="n">
        <v>39.653953968254</v>
      </c>
      <c r="H392" t="n">
        <v>0.095</v>
      </c>
      <c r="I392" t="n">
        <v>56.9767426904687</v>
      </c>
    </row>
    <row r="393">
      <c r="A393" t="inlineStr">
        <is>
          <t>Daily_Efficiency_MTBF_2026_09_18.xlsx</t>
        </is>
      </c>
      <c r="B393" t="inlineStr">
        <is>
          <t>Samridhi Perk Line</t>
        </is>
      </c>
      <c r="C393" s="82" t="n">
        <v>46270</v>
      </c>
      <c r="D393" t="inlineStr">
        <is>
          <t>Perk-TTLi-3</t>
        </is>
      </c>
      <c r="E393" t="n">
        <v>1048.48086666667</v>
      </c>
      <c r="F393" t="n">
        <v>15</v>
      </c>
      <c r="G393" t="n">
        <v>69.8987244444444</v>
      </c>
      <c r="H393" t="n">
        <v>1.18663333333333</v>
      </c>
      <c r="I393" t="n">
        <v>40.1929140617469</v>
      </c>
    </row>
    <row r="394">
      <c r="A394" t="inlineStr">
        <is>
          <t>Daily_Efficiency_MTBF_2026_09_18.xlsx</t>
        </is>
      </c>
      <c r="B394" t="inlineStr">
        <is>
          <t>Samridhi Perk Line</t>
        </is>
      </c>
      <c r="C394" s="82" t="n">
        <v>46270</v>
      </c>
      <c r="D394" t="inlineStr">
        <is>
          <t>Perk-TTLi-1</t>
        </is>
      </c>
      <c r="E394" t="n">
        <v>760.504133333333</v>
      </c>
      <c r="F394" t="n">
        <v>15</v>
      </c>
      <c r="G394" t="n">
        <v>50.7002755555556</v>
      </c>
      <c r="H394" t="n">
        <v>0.176666666666667</v>
      </c>
      <c r="I394" t="n">
        <v>30.243553067776</v>
      </c>
    </row>
    <row r="395">
      <c r="A395" t="inlineStr">
        <is>
          <t>Daily_Efficiency_MTBF_2026_09_18.xlsx</t>
        </is>
      </c>
      <c r="B395" t="inlineStr">
        <is>
          <t>Samridhi Perk Line</t>
        </is>
      </c>
      <c r="C395" s="82" t="n">
        <v>46270</v>
      </c>
      <c r="D395" t="inlineStr">
        <is>
          <t>Perk-TTLi-2</t>
        </is>
      </c>
      <c r="E395" t="n">
        <v>1066.78913333333</v>
      </c>
      <c r="F395" t="n">
        <v>7</v>
      </c>
      <c r="G395" t="n">
        <v>152.398447619048</v>
      </c>
      <c r="H395" t="n">
        <v>0</v>
      </c>
      <c r="I395" t="n">
        <v>53.0087468092953</v>
      </c>
    </row>
    <row r="396">
      <c r="A396" t="inlineStr">
        <is>
          <t>Daily_Efficiency_MTBF_2026_09_18.xlsx</t>
        </is>
      </c>
      <c r="B396" t="inlineStr">
        <is>
          <t>Samridhi Perk Line</t>
        </is>
      </c>
      <c r="C396" s="82" t="n">
        <v>46270</v>
      </c>
      <c r="D396" t="inlineStr">
        <is>
          <t>Perk-TTLi-4</t>
        </is>
      </c>
      <c r="E396" t="n">
        <v>1060.28721666667</v>
      </c>
      <c r="F396" t="n">
        <v>4</v>
      </c>
      <c r="G396" t="n">
        <v>265.071804166667</v>
      </c>
      <c r="H396" t="n">
        <v>2.6031</v>
      </c>
      <c r="I396" t="n">
        <v>26.2162516329884</v>
      </c>
    </row>
    <row r="397">
      <c r="A397" t="inlineStr">
        <is>
          <t>Daily_Efficiency_MTBF_2026_09_18.xlsx</t>
        </is>
      </c>
      <c r="B397" t="inlineStr">
        <is>
          <t>Samridhi Perk Line</t>
        </is>
      </c>
      <c r="C397" s="82" t="n">
        <v>46270</v>
      </c>
      <c r="D397" t="inlineStr">
        <is>
          <t>Perk-HLM-3</t>
        </is>
      </c>
      <c r="E397" t="n">
        <v>1080</v>
      </c>
      <c r="F397" t="n">
        <v>1</v>
      </c>
      <c r="G397" t="n">
        <v>1080</v>
      </c>
      <c r="H397" t="n">
        <v>0</v>
      </c>
      <c r="I397" t="n">
        <v>10.3905349794239</v>
      </c>
    </row>
    <row r="398">
      <c r="A398" t="inlineStr">
        <is>
          <t>Daily_Efficiency_MTBF_2026_09_18.xlsx</t>
        </is>
      </c>
      <c r="B398" t="inlineStr">
        <is>
          <t>Samridhi Perk Line</t>
        </is>
      </c>
      <c r="C398" s="82" t="n">
        <v>46270</v>
      </c>
      <c r="D398" t="inlineStr">
        <is>
          <t>Perk TTM-5</t>
        </is>
      </c>
      <c r="E398" t="n">
        <v>120</v>
      </c>
      <c r="F398" t="n">
        <v>1</v>
      </c>
      <c r="G398" t="n">
        <v>120</v>
      </c>
      <c r="H398" t="n">
        <v>0</v>
      </c>
      <c r="I398" t="n">
        <v>0</v>
      </c>
    </row>
    <row r="399">
      <c r="A399" t="inlineStr">
        <is>
          <t>Daily_Efficiency_MTBF_2026_09_18.xlsx</t>
        </is>
      </c>
      <c r="B399" t="inlineStr">
        <is>
          <t>Samridhi Perk Line</t>
        </is>
      </c>
      <c r="C399" s="82" t="n">
        <v>46270</v>
      </c>
      <c r="D399" t="inlineStr">
        <is>
          <t>Perk-Case Packing</t>
        </is>
      </c>
      <c r="E399" t="n">
        <v>1080</v>
      </c>
      <c r="F399" t="n">
        <v>1</v>
      </c>
      <c r="G399" t="n">
        <v>1080</v>
      </c>
      <c r="H399" t="n">
        <v>0</v>
      </c>
      <c r="I399" t="n">
        <v>45.4838709677419</v>
      </c>
    </row>
    <row r="400">
      <c r="A400" t="inlineStr">
        <is>
          <t>Daily_Efficiency_MTBF_2026_09_18.xlsx</t>
        </is>
      </c>
      <c r="B400" t="inlineStr">
        <is>
          <t>Co-Extrusion Line</t>
        </is>
      </c>
      <c r="C400" s="82" t="n">
        <v>46269</v>
      </c>
      <c r="D400" t="inlineStr">
        <is>
          <t>Coex-AW1</t>
        </is>
      </c>
      <c r="E400" t="n">
        <v>178.64385</v>
      </c>
      <c r="F400" t="n">
        <v>10</v>
      </c>
      <c r="G400" t="n">
        <v>17.864385</v>
      </c>
      <c r="H400" t="n">
        <v>19.8255166666667</v>
      </c>
      <c r="I400" t="n">
        <v>73.5627640208794</v>
      </c>
    </row>
    <row r="401">
      <c r="A401" t="inlineStr">
        <is>
          <t>Daily_Efficiency_MTBF_2026_09_18.xlsx</t>
        </is>
      </c>
      <c r="B401" t="inlineStr">
        <is>
          <t>Co-Extrusion Line</t>
        </is>
      </c>
      <c r="C401" s="82" t="n">
        <v>46269</v>
      </c>
      <c r="D401" t="inlineStr">
        <is>
          <t>Coex-AW2</t>
        </is>
      </c>
      <c r="E401" t="n">
        <v>210.7716</v>
      </c>
      <c r="F401" t="n">
        <v>7</v>
      </c>
      <c r="G401" t="n">
        <v>30.1102285714286</v>
      </c>
      <c r="H401" t="n">
        <v>8.50085</v>
      </c>
      <c r="I401" t="n">
        <v>74.7743955926011</v>
      </c>
    </row>
    <row r="402">
      <c r="A402" t="inlineStr">
        <is>
          <t>Daily_Efficiency_MTBF_2026_09_18.xlsx</t>
        </is>
      </c>
      <c r="B402" t="inlineStr">
        <is>
          <t>Co-Extrusion Line</t>
        </is>
      </c>
      <c r="C402" s="82" t="n">
        <v>46269</v>
      </c>
      <c r="D402" t="inlineStr">
        <is>
          <t>Coex-AW3</t>
        </is>
      </c>
      <c r="E402" t="n">
        <v>274.309066666667</v>
      </c>
      <c r="F402" t="n">
        <v>3</v>
      </c>
      <c r="G402" t="n">
        <v>91.43635555555559</v>
      </c>
      <c r="H402" t="n">
        <v>0</v>
      </c>
      <c r="I402" t="n">
        <v>18.201292456741</v>
      </c>
    </row>
    <row r="403">
      <c r="A403" t="inlineStr">
        <is>
          <t>Daily_Efficiency_MTBF_2026_09_18.xlsx</t>
        </is>
      </c>
      <c r="B403" t="inlineStr">
        <is>
          <t>Samridhi 5 Star Line</t>
        </is>
      </c>
      <c r="C403" s="82" t="n">
        <v>46269</v>
      </c>
      <c r="D403" t="inlineStr">
        <is>
          <t>FS-HCM-3</t>
        </is>
      </c>
      <c r="E403" t="n">
        <v>241.106516666667</v>
      </c>
      <c r="F403" t="n">
        <v>17</v>
      </c>
      <c r="G403" t="n">
        <v>14.1827362745098</v>
      </c>
      <c r="H403" t="n">
        <v>0</v>
      </c>
      <c r="I403" t="n">
        <v>55.4556880634665</v>
      </c>
    </row>
    <row r="404">
      <c r="A404" t="inlineStr">
        <is>
          <t>Daily_Efficiency_MTBF_2026_09_18.xlsx</t>
        </is>
      </c>
      <c r="B404" t="inlineStr">
        <is>
          <t>Samridhi 5 Star Line</t>
        </is>
      </c>
      <c r="C404" s="82" t="n">
        <v>46269</v>
      </c>
      <c r="D404" t="inlineStr">
        <is>
          <t>FS-TTLi-3</t>
        </is>
      </c>
      <c r="E404" t="n">
        <v>345.039883333333</v>
      </c>
      <c r="F404" t="n">
        <v>17</v>
      </c>
      <c r="G404" t="n">
        <v>20.2964637254902</v>
      </c>
      <c r="H404" t="n">
        <v>6.64075</v>
      </c>
      <c r="I404" t="n">
        <v>38.089557148632</v>
      </c>
    </row>
    <row r="405">
      <c r="A405" t="inlineStr">
        <is>
          <t>Daily_Efficiency_MTBF_2026_09_18.xlsx</t>
        </is>
      </c>
      <c r="B405" t="inlineStr">
        <is>
          <t>Samridhi 5 Star Line</t>
        </is>
      </c>
      <c r="C405" s="82" t="n">
        <v>46269</v>
      </c>
      <c r="D405" t="inlineStr">
        <is>
          <t>FS-HCM-1</t>
        </is>
      </c>
      <c r="E405" t="n">
        <v>235.903333333333</v>
      </c>
      <c r="F405" t="n">
        <v>8</v>
      </c>
      <c r="G405" t="n">
        <v>29.4879166666667</v>
      </c>
      <c r="H405" t="n">
        <v>0</v>
      </c>
      <c r="I405" t="n">
        <v>59.5797072597236</v>
      </c>
    </row>
    <row r="406">
      <c r="A406" t="inlineStr">
        <is>
          <t>Daily_Efficiency_MTBF_2026_09_18.xlsx</t>
        </is>
      </c>
      <c r="B406" t="inlineStr">
        <is>
          <t>Samridhi 5 Star Line</t>
        </is>
      </c>
      <c r="C406" s="82" t="n">
        <v>46269</v>
      </c>
      <c r="D406" t="inlineStr">
        <is>
          <t>FS-HCM-2</t>
        </is>
      </c>
      <c r="E406" t="n">
        <v>234.811283333333</v>
      </c>
      <c r="F406" t="n">
        <v>8</v>
      </c>
      <c r="G406" t="n">
        <v>29.3514104166667</v>
      </c>
      <c r="H406" t="n">
        <v>5.02918333333333</v>
      </c>
      <c r="I406" t="n">
        <v>53.2244655109087</v>
      </c>
    </row>
    <row r="407">
      <c r="A407" t="inlineStr">
        <is>
          <t>Daily_Efficiency_MTBF_2026_09_18.xlsx</t>
        </is>
      </c>
      <c r="B407" t="inlineStr">
        <is>
          <t>Samridhi 5 Star Line</t>
        </is>
      </c>
      <c r="C407" s="82" t="n">
        <v>46269</v>
      </c>
      <c r="D407" t="inlineStr">
        <is>
          <t>FS-HCM-4</t>
        </is>
      </c>
      <c r="E407" t="n">
        <v>249.579466666667</v>
      </c>
      <c r="F407" t="n">
        <v>7</v>
      </c>
      <c r="G407" t="n">
        <v>35.6542095238095</v>
      </c>
      <c r="H407" t="n">
        <v>0.498683333333333</v>
      </c>
      <c r="I407" t="n">
        <v>48.6287884613141</v>
      </c>
    </row>
    <row r="408">
      <c r="A408" t="inlineStr">
        <is>
          <t>Daily_Efficiency_MTBF_2026_09_18.xlsx</t>
        </is>
      </c>
      <c r="B408" t="inlineStr">
        <is>
          <t>Samridhi 5 Star Line</t>
        </is>
      </c>
      <c r="C408" s="82" t="n">
        <v>46269</v>
      </c>
      <c r="D408" t="inlineStr">
        <is>
          <t>FS-TTM-5</t>
        </is>
      </c>
      <c r="E408" t="n">
        <v>308.0012</v>
      </c>
      <c r="F408" t="n">
        <v>7</v>
      </c>
      <c r="G408" t="n">
        <v>44.0001714285714</v>
      </c>
      <c r="H408" t="n">
        <v>15.1654166666667</v>
      </c>
      <c r="I408" t="n">
        <v>37.0875391433672</v>
      </c>
    </row>
    <row r="409">
      <c r="A409" t="inlineStr">
        <is>
          <t>Daily_Efficiency_MTBF_2026_09_18.xlsx</t>
        </is>
      </c>
      <c r="B409" t="inlineStr">
        <is>
          <t>Samridhi 5 Star Line</t>
        </is>
      </c>
      <c r="C409" s="82" t="n">
        <v>46269</v>
      </c>
      <c r="D409" t="inlineStr">
        <is>
          <t>FS-TTLi-4</t>
        </is>
      </c>
      <c r="E409" t="n">
        <v>357.51155</v>
      </c>
      <c r="F409" t="n">
        <v>4</v>
      </c>
      <c r="G409" t="n">
        <v>89.3778875</v>
      </c>
      <c r="H409" t="n">
        <v>0.660683333333333</v>
      </c>
      <c r="I409" t="n">
        <v>32.8084299956377</v>
      </c>
    </row>
    <row r="410">
      <c r="A410" t="inlineStr">
        <is>
          <t>Daily_Efficiency_MTBF_2026_09_18.xlsx</t>
        </is>
      </c>
      <c r="B410" t="inlineStr">
        <is>
          <t>Samridhi 5 Star Line</t>
        </is>
      </c>
      <c r="C410" s="82" t="n">
        <v>46269</v>
      </c>
      <c r="D410" t="inlineStr">
        <is>
          <t>FS-HRM-5</t>
        </is>
      </c>
      <c r="E410" t="n">
        <v>350.993416666667</v>
      </c>
      <c r="F410" t="n">
        <v>4</v>
      </c>
      <c r="G410" t="n">
        <v>87.7483541666667</v>
      </c>
      <c r="H410" t="n">
        <v>6.17271666666667</v>
      </c>
      <c r="I410" t="n">
        <v>13.6463106244489</v>
      </c>
    </row>
    <row r="411">
      <c r="A411" t="inlineStr">
        <is>
          <t>Daily_Efficiency_MTBF_2026_09_18.xlsx</t>
        </is>
      </c>
      <c r="B411" t="inlineStr">
        <is>
          <t>Samridhi 5 Star Line</t>
        </is>
      </c>
      <c r="C411" s="82" t="n">
        <v>46269</v>
      </c>
      <c r="D411" t="inlineStr">
        <is>
          <t>FS-TTLi-1</t>
        </is>
      </c>
      <c r="E411" t="n">
        <v>339.3307</v>
      </c>
      <c r="F411" t="n">
        <v>2</v>
      </c>
      <c r="G411" t="n">
        <v>169.66535</v>
      </c>
      <c r="H411" t="n">
        <v>0.333666666666667</v>
      </c>
      <c r="I411" t="n">
        <v>40.3606979549447</v>
      </c>
    </row>
    <row r="412">
      <c r="A412" t="inlineStr">
        <is>
          <t>Daily_Efficiency_MTBF_2026_09_18.xlsx</t>
        </is>
      </c>
      <c r="B412" t="inlineStr">
        <is>
          <t>Samridhi 5 Star Line</t>
        </is>
      </c>
      <c r="C412" s="82" t="n">
        <v>46269</v>
      </c>
      <c r="D412" t="inlineStr">
        <is>
          <t>FS-TTLi-2</t>
        </is>
      </c>
      <c r="E412" t="n">
        <v>326.99565</v>
      </c>
      <c r="F412" t="n">
        <v>1</v>
      </c>
      <c r="G412" t="n">
        <v>326.99565</v>
      </c>
      <c r="H412" t="n">
        <v>0</v>
      </c>
      <c r="I412" t="n">
        <v>37.298244292741</v>
      </c>
    </row>
    <row r="413">
      <c r="A413" t="inlineStr">
        <is>
          <t>Daily_Efficiency_MTBF_2026_09_18.xlsx</t>
        </is>
      </c>
      <c r="B413" t="inlineStr">
        <is>
          <t>Samridhi 5 Star Line</t>
        </is>
      </c>
      <c r="C413" s="82" t="n">
        <v>46269</v>
      </c>
      <c r="D413" t="inlineStr">
        <is>
          <t>FS-Case Packing</t>
        </is>
      </c>
      <c r="E413" t="n">
        <v>360</v>
      </c>
      <c r="F413" t="n">
        <v>1</v>
      </c>
      <c r="G413" t="n">
        <v>360</v>
      </c>
      <c r="H413" t="n">
        <v>0</v>
      </c>
      <c r="I413" t="n">
        <v>39.8293963254593</v>
      </c>
    </row>
    <row r="414">
      <c r="A414" t="inlineStr">
        <is>
          <t>Daily_Efficiency_MTBF_2026_09_18.xlsx</t>
        </is>
      </c>
      <c r="B414" t="inlineStr">
        <is>
          <t>Samridhi Perk Line</t>
        </is>
      </c>
      <c r="C414" s="82" t="n">
        <v>46269</v>
      </c>
      <c r="D414" t="inlineStr">
        <is>
          <t>Perk-HLM-2</t>
        </is>
      </c>
      <c r="E414" t="n">
        <v>203.25355</v>
      </c>
      <c r="F414" t="n">
        <v>31</v>
      </c>
      <c r="G414" t="n">
        <v>6.55656612903226</v>
      </c>
      <c r="H414" t="n">
        <v>0</v>
      </c>
      <c r="I414" t="n">
        <v>25.6333125379672</v>
      </c>
    </row>
    <row r="415">
      <c r="A415" t="inlineStr">
        <is>
          <t>Daily_Efficiency_MTBF_2026_09_18.xlsx</t>
        </is>
      </c>
      <c r="B415" t="inlineStr">
        <is>
          <t>Samridhi Perk Line</t>
        </is>
      </c>
      <c r="C415" s="82" t="n">
        <v>46269</v>
      </c>
      <c r="D415" t="inlineStr">
        <is>
          <t>Perk-HCM-1</t>
        </is>
      </c>
      <c r="E415" t="n">
        <v>327.839066666667</v>
      </c>
      <c r="F415" t="n">
        <v>24</v>
      </c>
      <c r="G415" t="n">
        <v>13.6599611111111</v>
      </c>
      <c r="H415" t="n">
        <v>0.15195</v>
      </c>
      <c r="I415" t="n">
        <v>33.8808261205181</v>
      </c>
    </row>
    <row r="416">
      <c r="A416" t="inlineStr">
        <is>
          <t>Daily_Efficiency_MTBF_2026_09_18.xlsx</t>
        </is>
      </c>
      <c r="B416" t="inlineStr">
        <is>
          <t>Samridhi Perk Line</t>
        </is>
      </c>
      <c r="C416" s="82" t="n">
        <v>46269</v>
      </c>
      <c r="D416" t="inlineStr">
        <is>
          <t>Perk-HCM-4</t>
        </is>
      </c>
      <c r="E416" t="n">
        <v>253.44735</v>
      </c>
      <c r="F416" t="n">
        <v>21</v>
      </c>
      <c r="G416" t="n">
        <v>12.0689214285714</v>
      </c>
      <c r="H416" t="n">
        <v>0.2083</v>
      </c>
      <c r="I416" t="n">
        <v>30.9696407616308</v>
      </c>
    </row>
    <row r="417">
      <c r="A417" t="inlineStr">
        <is>
          <t>Daily_Efficiency_MTBF_2026_09_18.xlsx</t>
        </is>
      </c>
      <c r="B417" t="inlineStr">
        <is>
          <t>Samridhi Perk Line</t>
        </is>
      </c>
      <c r="C417" s="82" t="n">
        <v>46269</v>
      </c>
      <c r="D417" t="inlineStr">
        <is>
          <t>Perk-TTLi-1</t>
        </is>
      </c>
      <c r="E417" t="n">
        <v>246.88735</v>
      </c>
      <c r="F417" t="n">
        <v>20</v>
      </c>
      <c r="G417" t="n">
        <v>12.3443675</v>
      </c>
      <c r="H417" t="n">
        <v>0.1553</v>
      </c>
      <c r="I417" t="n">
        <v>33.1729795529952</v>
      </c>
    </row>
    <row r="418">
      <c r="A418" t="inlineStr">
        <is>
          <t>Daily_Efficiency_MTBF_2026_09_18.xlsx</t>
        </is>
      </c>
      <c r="B418" t="inlineStr">
        <is>
          <t>Samridhi Perk Line</t>
        </is>
      </c>
      <c r="C418" s="82" t="n">
        <v>46269</v>
      </c>
      <c r="D418" t="inlineStr">
        <is>
          <t>Perk-HCM-3</t>
        </is>
      </c>
      <c r="E418" t="n">
        <v>253.060133333333</v>
      </c>
      <c r="F418" t="n">
        <v>16</v>
      </c>
      <c r="G418" t="n">
        <v>15.8162583333333</v>
      </c>
      <c r="H418" t="n">
        <v>0.0841833333333333</v>
      </c>
      <c r="I418" t="n">
        <v>40.4840141317327</v>
      </c>
    </row>
    <row r="419">
      <c r="A419" t="inlineStr">
        <is>
          <t>Daily_Efficiency_MTBF_2026_09_18.xlsx</t>
        </is>
      </c>
      <c r="B419" t="inlineStr">
        <is>
          <t>Samridhi Perk Line</t>
        </is>
      </c>
      <c r="C419" s="82" t="n">
        <v>46269</v>
      </c>
      <c r="D419" t="inlineStr">
        <is>
          <t>Perk-HCM-2</t>
        </is>
      </c>
      <c r="E419" t="n">
        <v>256.16855</v>
      </c>
      <c r="F419" t="n">
        <v>7</v>
      </c>
      <c r="G419" t="n">
        <v>36.5955071428571</v>
      </c>
      <c r="H419" t="n">
        <v>0.890833333333333</v>
      </c>
      <c r="I419" t="n">
        <v>49.9573022230974</v>
      </c>
    </row>
    <row r="420">
      <c r="A420" t="inlineStr">
        <is>
          <t>Daily_Efficiency_MTBF_2026_09_18.xlsx</t>
        </is>
      </c>
      <c r="B420" t="inlineStr">
        <is>
          <t>Samridhi Perk Line</t>
        </is>
      </c>
      <c r="C420" s="82" t="n">
        <v>46269</v>
      </c>
      <c r="D420" t="inlineStr">
        <is>
          <t>Perk-TTLi-3</t>
        </is>
      </c>
      <c r="E420" t="n">
        <v>359.53035</v>
      </c>
      <c r="F420" t="n">
        <v>2</v>
      </c>
      <c r="G420" t="n">
        <v>179.765175</v>
      </c>
      <c r="H420" t="n">
        <v>0.46965</v>
      </c>
      <c r="I420" t="n">
        <v>13.9444444444444</v>
      </c>
    </row>
    <row r="421">
      <c r="A421" t="inlineStr">
        <is>
          <t>Daily_Efficiency_MTBF_2026_09_18.xlsx</t>
        </is>
      </c>
      <c r="B421" t="inlineStr">
        <is>
          <t>Samridhi Perk Line</t>
        </is>
      </c>
      <c r="C421" s="82" t="n">
        <v>46269</v>
      </c>
      <c r="D421" t="inlineStr">
        <is>
          <t>Perk-TTLi-4</t>
        </is>
      </c>
      <c r="E421" t="n">
        <v>299.5564</v>
      </c>
      <c r="F421" t="n">
        <v>1</v>
      </c>
      <c r="G421" t="n">
        <v>299.5564</v>
      </c>
      <c r="H421" t="n">
        <v>0</v>
      </c>
      <c r="I421" t="n">
        <v>22.1994923159712</v>
      </c>
    </row>
    <row r="422">
      <c r="A422" t="inlineStr">
        <is>
          <t>Daily_Efficiency_MTBF_2026_09_18.xlsx</t>
        </is>
      </c>
      <c r="B422" t="inlineStr">
        <is>
          <t>Samridhi Perk Line</t>
        </is>
      </c>
      <c r="C422" s="82" t="n">
        <v>46269</v>
      </c>
      <c r="D422" t="inlineStr">
        <is>
          <t>Perk-HLM-3</t>
        </is>
      </c>
      <c r="E422" t="n">
        <v>360</v>
      </c>
      <c r="F422" t="n">
        <v>1</v>
      </c>
      <c r="G422" t="n">
        <v>360</v>
      </c>
      <c r="H422" t="n">
        <v>0</v>
      </c>
      <c r="I422" t="n">
        <v>26.9012345679012</v>
      </c>
    </row>
    <row r="423">
      <c r="A423" t="inlineStr">
        <is>
          <t>Daily_Efficiency_MTBF_2026_09_18.xlsx</t>
        </is>
      </c>
      <c r="B423" t="inlineStr">
        <is>
          <t>Samridhi Perk Line</t>
        </is>
      </c>
      <c r="C423" s="82" t="n">
        <v>46269</v>
      </c>
      <c r="D423" t="inlineStr">
        <is>
          <t>Perk-Case Packing</t>
        </is>
      </c>
      <c r="E423" t="n">
        <v>360</v>
      </c>
      <c r="F423" t="n">
        <v>1</v>
      </c>
      <c r="G423" t="n">
        <v>360</v>
      </c>
      <c r="H423" t="n">
        <v>0</v>
      </c>
      <c r="I423" t="n">
        <v>32.258064516129</v>
      </c>
    </row>
    <row r="424">
      <c r="A424" t="inlineStr">
        <is>
          <t>Daily_Efficiency_MTBF_2026_09_18.xlsx</t>
        </is>
      </c>
      <c r="B424" t="inlineStr">
        <is>
          <t>Samridhi Perk Line</t>
        </is>
      </c>
      <c r="C424" s="82" t="n">
        <v>46269</v>
      </c>
      <c r="D424" t="inlineStr">
        <is>
          <t>Perk-TTLi-2</t>
        </is>
      </c>
      <c r="E424" t="n">
        <v>342.121416666667</v>
      </c>
      <c r="F424" t="n">
        <v>1</v>
      </c>
      <c r="G424" t="n">
        <v>342.121416666667</v>
      </c>
      <c r="H424" t="n">
        <v>0</v>
      </c>
      <c r="I424" t="n">
        <v>37.1797829084558</v>
      </c>
    </row>
    <row r="425">
      <c r="A425" t="inlineStr">
        <is>
          <t>Daily_Efficiency_MTBF_2026_09_18.xlsx</t>
        </is>
      </c>
      <c r="B425" t="inlineStr">
        <is>
          <t>Co-Extrusion Line</t>
        </is>
      </c>
      <c r="C425" s="82" t="n">
        <v>46268</v>
      </c>
      <c r="D425" t="inlineStr">
        <is>
          <t>Coex-AW3</t>
        </is>
      </c>
      <c r="E425" t="n">
        <v>1259.78476666667</v>
      </c>
      <c r="F425" t="n">
        <v>67</v>
      </c>
      <c r="G425" t="n">
        <v>18.8027577114428</v>
      </c>
      <c r="H425" t="n">
        <v>28.5652833333333</v>
      </c>
      <c r="I425" t="n">
        <v>36.9419638165861</v>
      </c>
    </row>
    <row r="426">
      <c r="A426" t="inlineStr">
        <is>
          <t>Daily_Efficiency_MTBF_2026_09_18.xlsx</t>
        </is>
      </c>
      <c r="B426" t="inlineStr">
        <is>
          <t>Co-Extrusion Line</t>
        </is>
      </c>
      <c r="C426" s="82" t="n">
        <v>46268</v>
      </c>
      <c r="D426" t="inlineStr">
        <is>
          <t>Coex-AW1</t>
        </is>
      </c>
      <c r="E426" t="n">
        <v>1279.33368333333</v>
      </c>
      <c r="F426" t="n">
        <v>58</v>
      </c>
      <c r="G426" t="n">
        <v>22.0574772988506</v>
      </c>
      <c r="H426" t="n">
        <v>54.0014333333333</v>
      </c>
      <c r="I426" t="n">
        <v>102.279390226489</v>
      </c>
    </row>
    <row r="427">
      <c r="A427" t="inlineStr">
        <is>
          <t>Daily_Efficiency_MTBF_2026_09_18.xlsx</t>
        </is>
      </c>
      <c r="B427" t="inlineStr">
        <is>
          <t>Co-Extrusion Line</t>
        </is>
      </c>
      <c r="C427" s="82" t="n">
        <v>46268</v>
      </c>
      <c r="D427" t="inlineStr">
        <is>
          <t>Coex-AW2</t>
        </is>
      </c>
      <c r="E427" t="n">
        <v>1381.79628333333</v>
      </c>
      <c r="F427" t="n">
        <v>23</v>
      </c>
      <c r="G427" t="n">
        <v>60.0780992753623</v>
      </c>
      <c r="H427" t="n">
        <v>15.6781333333333</v>
      </c>
      <c r="I427" t="n">
        <v>95.2570807348709</v>
      </c>
    </row>
    <row r="428">
      <c r="A428" t="inlineStr">
        <is>
          <t>Daily_Efficiency_MTBF_2026_09_18.xlsx</t>
        </is>
      </c>
      <c r="B428" t="inlineStr">
        <is>
          <t>Samridhi 5 Star Line</t>
        </is>
      </c>
      <c r="C428" s="82" t="n">
        <v>46268</v>
      </c>
      <c r="D428" t="inlineStr">
        <is>
          <t>FS-HCM-4</t>
        </is>
      </c>
      <c r="E428" t="n">
        <v>1311.65088333333</v>
      </c>
      <c r="F428" t="n">
        <v>83</v>
      </c>
      <c r="G428" t="n">
        <v>15.8030226907631</v>
      </c>
      <c r="H428" t="n">
        <v>62.6979333333333</v>
      </c>
      <c r="I428" t="n">
        <v>60.3573530404402</v>
      </c>
    </row>
    <row r="429">
      <c r="A429" t="inlineStr">
        <is>
          <t>Daily_Efficiency_MTBF_2026_09_18.xlsx</t>
        </is>
      </c>
      <c r="B429" t="inlineStr">
        <is>
          <t>Samridhi 5 Star Line</t>
        </is>
      </c>
      <c r="C429" s="82" t="n">
        <v>46268</v>
      </c>
      <c r="D429" t="inlineStr">
        <is>
          <t>FS-HCM-3</t>
        </is>
      </c>
      <c r="E429" t="n">
        <v>1367.16088333333</v>
      </c>
      <c r="F429" t="n">
        <v>61</v>
      </c>
      <c r="G429" t="n">
        <v>22.4124734972678</v>
      </c>
      <c r="H429" t="n">
        <v>0.17365</v>
      </c>
      <c r="I429" t="n">
        <v>80.52253253360119</v>
      </c>
    </row>
    <row r="430">
      <c r="A430" t="inlineStr">
        <is>
          <t>Daily_Efficiency_MTBF_2026_09_18.xlsx</t>
        </is>
      </c>
      <c r="B430" t="inlineStr">
        <is>
          <t>Samridhi 5 Star Line</t>
        </is>
      </c>
      <c r="C430" s="82" t="n">
        <v>46268</v>
      </c>
      <c r="D430" t="inlineStr">
        <is>
          <t>FS-TTM-5</t>
        </is>
      </c>
      <c r="E430" t="n">
        <v>1239.7606</v>
      </c>
      <c r="F430" t="n">
        <v>38</v>
      </c>
      <c r="G430" t="n">
        <v>32.6252789473684</v>
      </c>
      <c r="H430" t="n">
        <v>31.5015666666667</v>
      </c>
      <c r="I430" t="n">
        <v>83.2443986144383</v>
      </c>
    </row>
    <row r="431">
      <c r="A431" t="inlineStr">
        <is>
          <t>Daily_Efficiency_MTBF_2026_09_18.xlsx</t>
        </is>
      </c>
      <c r="B431" t="inlineStr">
        <is>
          <t>Samridhi 5 Star Line</t>
        </is>
      </c>
      <c r="C431" s="82" t="n">
        <v>46268</v>
      </c>
      <c r="D431" t="inlineStr">
        <is>
          <t>FS-HCM-1</t>
        </is>
      </c>
      <c r="E431" t="n">
        <v>1382.63703333333</v>
      </c>
      <c r="F431" t="n">
        <v>32</v>
      </c>
      <c r="G431" t="n">
        <v>43.2074072916667</v>
      </c>
      <c r="H431" t="n">
        <v>0.166933333333333</v>
      </c>
      <c r="I431" t="n">
        <v>70.4158794116229</v>
      </c>
    </row>
    <row r="432">
      <c r="A432" t="inlineStr">
        <is>
          <t>Daily_Efficiency_MTBF_2026_09_18.xlsx</t>
        </is>
      </c>
      <c r="B432" t="inlineStr">
        <is>
          <t>Samridhi 5 Star Line</t>
        </is>
      </c>
      <c r="C432" s="82" t="n">
        <v>46268</v>
      </c>
      <c r="D432" t="inlineStr">
        <is>
          <t>FS-HCM-2</t>
        </is>
      </c>
      <c r="E432" t="n">
        <v>1340.02056666667</v>
      </c>
      <c r="F432" t="n">
        <v>26</v>
      </c>
      <c r="G432" t="n">
        <v>51.5392525641026</v>
      </c>
      <c r="H432" t="n">
        <v>4.4981</v>
      </c>
      <c r="I432" t="n">
        <v>54.4670918491849</v>
      </c>
    </row>
    <row r="433">
      <c r="A433" t="inlineStr">
        <is>
          <t>Daily_Efficiency_MTBF_2026_09_18.xlsx</t>
        </is>
      </c>
      <c r="B433" t="inlineStr">
        <is>
          <t>Samridhi 5 Star Line</t>
        </is>
      </c>
      <c r="C433" s="82" t="n">
        <v>46268</v>
      </c>
      <c r="D433" t="inlineStr">
        <is>
          <t>FS-TTLi-1</t>
        </is>
      </c>
      <c r="E433" t="n">
        <v>1396.41378333333</v>
      </c>
      <c r="F433" t="n">
        <v>24</v>
      </c>
      <c r="G433" t="n">
        <v>58.1839076388889</v>
      </c>
      <c r="H433" t="n">
        <v>12.6691</v>
      </c>
      <c r="I433" t="n">
        <v>68.897261993464</v>
      </c>
    </row>
    <row r="434">
      <c r="A434" t="inlineStr">
        <is>
          <t>Daily_Efficiency_MTBF_2026_09_18.xlsx</t>
        </is>
      </c>
      <c r="B434" t="inlineStr">
        <is>
          <t>Samridhi 5 Star Line</t>
        </is>
      </c>
      <c r="C434" s="82" t="n">
        <v>46268</v>
      </c>
      <c r="D434" t="inlineStr">
        <is>
          <t>FS-HRM-5</t>
        </is>
      </c>
      <c r="E434" t="n">
        <v>1390.67033333333</v>
      </c>
      <c r="F434" t="n">
        <v>15</v>
      </c>
      <c r="G434" t="n">
        <v>92.7113555555556</v>
      </c>
      <c r="H434" t="n">
        <v>22.8395333333333</v>
      </c>
      <c r="I434" t="n">
        <v>30.5007098130717</v>
      </c>
    </row>
    <row r="435">
      <c r="A435" t="inlineStr">
        <is>
          <t>Daily_Efficiency_MTBF_2026_09_18.xlsx</t>
        </is>
      </c>
      <c r="B435" t="inlineStr">
        <is>
          <t>Samridhi 5 Star Line</t>
        </is>
      </c>
      <c r="C435" s="82" t="n">
        <v>46268</v>
      </c>
      <c r="D435" t="inlineStr">
        <is>
          <t>FS-TTLi-3</t>
        </is>
      </c>
      <c r="E435" t="n">
        <v>1410.01731666667</v>
      </c>
      <c r="F435" t="n">
        <v>12</v>
      </c>
      <c r="G435" t="n">
        <v>117.501443055556</v>
      </c>
      <c r="H435" t="n">
        <v>12.82855</v>
      </c>
      <c r="I435" t="n">
        <v>79.05635250892119</v>
      </c>
    </row>
    <row r="436">
      <c r="A436" t="inlineStr">
        <is>
          <t>Daily_Efficiency_MTBF_2026_09_18.xlsx</t>
        </is>
      </c>
      <c r="B436" t="inlineStr">
        <is>
          <t>Samridhi 5 Star Line</t>
        </is>
      </c>
      <c r="C436" s="82" t="n">
        <v>46268</v>
      </c>
      <c r="D436" t="inlineStr">
        <is>
          <t>FS-TTLi-4</t>
        </is>
      </c>
      <c r="E436" t="n">
        <v>1420.40325</v>
      </c>
      <c r="F436" t="n">
        <v>11</v>
      </c>
      <c r="G436" t="n">
        <v>129.127568181818</v>
      </c>
      <c r="H436" t="n">
        <v>7.34101666666667</v>
      </c>
      <c r="I436" t="n">
        <v>58.5828230896236</v>
      </c>
    </row>
    <row r="437">
      <c r="A437" t="inlineStr">
        <is>
          <t>Daily_Efficiency_MTBF_2026_09_18.xlsx</t>
        </is>
      </c>
      <c r="B437" t="inlineStr">
        <is>
          <t>Samridhi 5 Star Line</t>
        </is>
      </c>
      <c r="C437" s="82" t="n">
        <v>46268</v>
      </c>
      <c r="D437" t="inlineStr">
        <is>
          <t>FS-TTLi-2</t>
        </is>
      </c>
      <c r="E437" t="n">
        <v>1421.00225</v>
      </c>
      <c r="F437" t="n">
        <v>8</v>
      </c>
      <c r="G437" t="n">
        <v>177.62528125</v>
      </c>
      <c r="H437" t="n">
        <v>3.00826666666667</v>
      </c>
      <c r="I437" t="n">
        <v>48.3677369023782</v>
      </c>
    </row>
    <row r="438">
      <c r="A438" t="inlineStr">
        <is>
          <t>Daily_Efficiency_MTBF_2026_09_18.xlsx</t>
        </is>
      </c>
      <c r="B438" t="inlineStr">
        <is>
          <t>Samridhi 5 Star Line</t>
        </is>
      </c>
      <c r="C438" s="82" t="n">
        <v>46268</v>
      </c>
      <c r="D438" t="inlineStr">
        <is>
          <t>FS-Case Packing</t>
        </is>
      </c>
      <c r="E438" t="n">
        <v>1440</v>
      </c>
      <c r="F438" t="n">
        <v>1</v>
      </c>
      <c r="G438" t="n">
        <v>1440</v>
      </c>
      <c r="H438" t="n">
        <v>0</v>
      </c>
      <c r="I438" t="n">
        <v>72.29330708661421</v>
      </c>
    </row>
    <row r="439">
      <c r="A439" t="inlineStr">
        <is>
          <t>Daily_Efficiency_MTBF_2026_09_18.xlsx</t>
        </is>
      </c>
      <c r="B439" t="inlineStr">
        <is>
          <t>Samridhi Perk Line</t>
        </is>
      </c>
      <c r="C439" s="82" t="n">
        <v>46268</v>
      </c>
      <c r="D439" t="inlineStr">
        <is>
          <t>Perk-HLM-1</t>
        </is>
      </c>
      <c r="E439" t="n">
        <v>1210.21231666667</v>
      </c>
      <c r="F439" t="n">
        <v>143</v>
      </c>
      <c r="G439" t="n">
        <v>8.463023193473189</v>
      </c>
      <c r="H439" t="n">
        <v>9.271100000000001</v>
      </c>
      <c r="I439" t="n">
        <v>56.3659872325978</v>
      </c>
    </row>
    <row r="440">
      <c r="A440" t="inlineStr">
        <is>
          <t>Daily_Efficiency_MTBF_2026_09_18.xlsx</t>
        </is>
      </c>
      <c r="B440" t="inlineStr">
        <is>
          <t>Samridhi Perk Line</t>
        </is>
      </c>
      <c r="C440" s="82" t="n">
        <v>46268</v>
      </c>
      <c r="D440" t="inlineStr">
        <is>
          <t>Perk-HLM-2</t>
        </is>
      </c>
      <c r="E440" t="n">
        <v>983.2751500000001</v>
      </c>
      <c r="F440" t="n">
        <v>122</v>
      </c>
      <c r="G440" t="n">
        <v>8.05963237704918</v>
      </c>
      <c r="H440" t="n">
        <v>0</v>
      </c>
      <c r="I440" t="n">
        <v>37.209343855204</v>
      </c>
    </row>
    <row r="441">
      <c r="A441" t="inlineStr">
        <is>
          <t>Daily_Efficiency_MTBF_2026_09_18.xlsx</t>
        </is>
      </c>
      <c r="B441" t="inlineStr">
        <is>
          <t>Samridhi Perk Line</t>
        </is>
      </c>
      <c r="C441" s="82" t="n">
        <v>46268</v>
      </c>
      <c r="D441" t="inlineStr">
        <is>
          <t>Perk-HCM-4</t>
        </is>
      </c>
      <c r="E441" t="n">
        <v>1289.96033333333</v>
      </c>
      <c r="F441" t="n">
        <v>75</v>
      </c>
      <c r="G441" t="n">
        <v>17.1994711111111</v>
      </c>
      <c r="H441" t="n">
        <v>0.496633333333333</v>
      </c>
      <c r="I441" t="n">
        <v>42.8002694518602</v>
      </c>
    </row>
    <row r="442">
      <c r="A442" t="inlineStr">
        <is>
          <t>Daily_Efficiency_MTBF_2026_09_18.xlsx</t>
        </is>
      </c>
      <c r="B442" t="inlineStr">
        <is>
          <t>Samridhi Perk Line</t>
        </is>
      </c>
      <c r="C442" s="82" t="n">
        <v>46268</v>
      </c>
      <c r="D442" t="inlineStr">
        <is>
          <t>Perk-HCM-1</t>
        </is>
      </c>
      <c r="E442" t="n">
        <v>1295.96043333333</v>
      </c>
      <c r="F442" t="n">
        <v>60</v>
      </c>
      <c r="G442" t="n">
        <v>21.5993405555556</v>
      </c>
      <c r="H442" t="n">
        <v>0.134816666666667</v>
      </c>
      <c r="I442" t="n">
        <v>64.1829752471439</v>
      </c>
    </row>
    <row r="443">
      <c r="A443" t="inlineStr">
        <is>
          <t>Daily_Efficiency_MTBF_2026_09_18.xlsx</t>
        </is>
      </c>
      <c r="B443" t="inlineStr">
        <is>
          <t>Samridhi Perk Line</t>
        </is>
      </c>
      <c r="C443" s="82" t="n">
        <v>46268</v>
      </c>
      <c r="D443" t="inlineStr">
        <is>
          <t>Perk-HCM-3</t>
        </is>
      </c>
      <c r="E443" t="n">
        <v>1393.64746666667</v>
      </c>
      <c r="F443" t="n">
        <v>41</v>
      </c>
      <c r="G443" t="n">
        <v>33.9914016260163</v>
      </c>
      <c r="H443" t="n">
        <v>3.35411666666667</v>
      </c>
      <c r="I443" t="n">
        <v>56.1898081300603</v>
      </c>
    </row>
    <row r="444">
      <c r="A444" t="inlineStr">
        <is>
          <t>Daily_Efficiency_MTBF_2026_09_18.xlsx</t>
        </is>
      </c>
      <c r="B444" t="inlineStr">
        <is>
          <t>Samridhi Perk Line</t>
        </is>
      </c>
      <c r="C444" s="82" t="n">
        <v>46268</v>
      </c>
      <c r="D444" t="inlineStr">
        <is>
          <t>Perk-TTLi-1</t>
        </is>
      </c>
      <c r="E444" t="n">
        <v>1163.00428333333</v>
      </c>
      <c r="F444" t="n">
        <v>30</v>
      </c>
      <c r="G444" t="n">
        <v>38.7668094444444</v>
      </c>
      <c r="H444" t="n">
        <v>0.43255</v>
      </c>
      <c r="I444" t="n">
        <v>55.2987547718234</v>
      </c>
    </row>
    <row r="445">
      <c r="A445" t="inlineStr">
        <is>
          <t>Daily_Efficiency_MTBF_2026_09_18.xlsx</t>
        </is>
      </c>
      <c r="B445" t="inlineStr">
        <is>
          <t>Samridhi Perk Line</t>
        </is>
      </c>
      <c r="C445" s="82" t="n">
        <v>46268</v>
      </c>
      <c r="D445" t="inlineStr">
        <is>
          <t>Perk-HCM-2</t>
        </is>
      </c>
      <c r="E445" t="n">
        <v>1370.0984</v>
      </c>
      <c r="F445" t="n">
        <v>30</v>
      </c>
      <c r="G445" t="n">
        <v>45.6699466666667</v>
      </c>
      <c r="H445" t="n">
        <v>0.167183333333333</v>
      </c>
      <c r="I445" t="n">
        <v>63.5201436194379</v>
      </c>
    </row>
    <row r="446">
      <c r="A446" t="inlineStr">
        <is>
          <t>Daily_Efficiency_MTBF_2026_09_18.xlsx</t>
        </is>
      </c>
      <c r="B446" t="inlineStr">
        <is>
          <t>Samridhi Perk Line</t>
        </is>
      </c>
      <c r="C446" s="82" t="n">
        <v>46268</v>
      </c>
      <c r="D446" t="inlineStr">
        <is>
          <t>Perk-TTLi-3</t>
        </is>
      </c>
      <c r="E446" t="n">
        <v>1366.54626666667</v>
      </c>
      <c r="F446" t="n">
        <v>26</v>
      </c>
      <c r="G446" t="n">
        <v>52.5594717948718</v>
      </c>
      <c r="H446" t="n">
        <v>0.7121666666666669</v>
      </c>
      <c r="I446" t="n">
        <v>52.6543506893317</v>
      </c>
    </row>
    <row r="447">
      <c r="A447" t="inlineStr">
        <is>
          <t>Daily_Efficiency_MTBF_2026_09_18.xlsx</t>
        </is>
      </c>
      <c r="B447" t="inlineStr">
        <is>
          <t>Samridhi Perk Line</t>
        </is>
      </c>
      <c r="C447" s="82" t="n">
        <v>46268</v>
      </c>
      <c r="D447" t="inlineStr">
        <is>
          <t>Perk-TTLi-2</t>
        </is>
      </c>
      <c r="E447" t="n">
        <v>1140.98238333333</v>
      </c>
      <c r="F447" t="n">
        <v>23</v>
      </c>
      <c r="G447" t="n">
        <v>49.6079297101449</v>
      </c>
      <c r="H447" t="n">
        <v>0</v>
      </c>
      <c r="I447" t="n">
        <v>65.584732458947</v>
      </c>
    </row>
    <row r="448">
      <c r="A448" t="inlineStr">
        <is>
          <t>Daily_Efficiency_MTBF_2026_09_18.xlsx</t>
        </is>
      </c>
      <c r="B448" t="inlineStr">
        <is>
          <t>Samridhi Perk Line</t>
        </is>
      </c>
      <c r="C448" s="82" t="n">
        <v>46268</v>
      </c>
      <c r="D448" t="inlineStr">
        <is>
          <t>Perk-TTLi-4</t>
        </is>
      </c>
      <c r="E448" t="n">
        <v>1382.70311666667</v>
      </c>
      <c r="F448" t="n">
        <v>5</v>
      </c>
      <c r="G448" t="n">
        <v>276.540623333333</v>
      </c>
      <c r="H448" t="n">
        <v>6.89773333333333</v>
      </c>
      <c r="I448" t="n">
        <v>35.7044974461551</v>
      </c>
    </row>
    <row r="449">
      <c r="A449" t="inlineStr">
        <is>
          <t>Daily_Efficiency_MTBF_2026_09_18.xlsx</t>
        </is>
      </c>
      <c r="B449" t="inlineStr">
        <is>
          <t>Samridhi Perk Line</t>
        </is>
      </c>
      <c r="C449" s="82" t="n">
        <v>46268</v>
      </c>
      <c r="D449" t="inlineStr">
        <is>
          <t>Perk-HLM-3</t>
        </is>
      </c>
      <c r="E449" t="n">
        <v>1440</v>
      </c>
      <c r="F449" t="n">
        <v>1</v>
      </c>
      <c r="G449" t="n">
        <v>1440</v>
      </c>
      <c r="H449" t="n">
        <v>0</v>
      </c>
      <c r="I449" t="n">
        <v>38.1175925925926</v>
      </c>
    </row>
    <row r="450">
      <c r="A450" t="inlineStr">
        <is>
          <t>Daily_Efficiency_MTBF_2026_09_18.xlsx</t>
        </is>
      </c>
      <c r="B450" t="inlineStr">
        <is>
          <t>Samridhi Perk Line</t>
        </is>
      </c>
      <c r="C450" s="82" t="n">
        <v>46268</v>
      </c>
      <c r="D450" t="inlineStr">
        <is>
          <t>Perk-Case Packing</t>
        </is>
      </c>
      <c r="E450" t="n">
        <v>1440</v>
      </c>
      <c r="F450" t="n">
        <v>1</v>
      </c>
      <c r="G450" t="n">
        <v>1440</v>
      </c>
      <c r="H450" t="n">
        <v>0</v>
      </c>
      <c r="I450" t="n">
        <v>59.5967741935484</v>
      </c>
    </row>
    <row r="451">
      <c r="A451" t="inlineStr">
        <is>
          <t>Daily_Efficiency_MTBF_2026_09_18.xlsx</t>
        </is>
      </c>
      <c r="B451" t="inlineStr">
        <is>
          <t>Co-Extrusion Line</t>
        </is>
      </c>
      <c r="C451" s="82" t="n">
        <v>46267</v>
      </c>
      <c r="D451" t="inlineStr">
        <is>
          <t>Coex-AW2</t>
        </is>
      </c>
      <c r="E451" t="n">
        <v>921.156666666667</v>
      </c>
      <c r="F451" t="n">
        <v>45</v>
      </c>
      <c r="G451" t="n">
        <v>20.4701481481482</v>
      </c>
      <c r="H451" t="n">
        <v>65.33315</v>
      </c>
      <c r="I451" t="n">
        <v>45.4777041582189</v>
      </c>
    </row>
    <row r="452">
      <c r="A452" t="inlineStr">
        <is>
          <t>Daily_Efficiency_MTBF_2026_09_18.xlsx</t>
        </is>
      </c>
      <c r="B452" t="inlineStr">
        <is>
          <t>Co-Extrusion Line</t>
        </is>
      </c>
      <c r="C452" s="82" t="n">
        <v>46267</v>
      </c>
      <c r="D452" t="inlineStr">
        <is>
          <t>Coex-AW3</t>
        </is>
      </c>
      <c r="E452" t="n">
        <v>1065.1364</v>
      </c>
      <c r="F452" t="n">
        <v>34</v>
      </c>
      <c r="G452" t="n">
        <v>31.3275411764706</v>
      </c>
      <c r="H452" t="n">
        <v>23.5028333333333</v>
      </c>
      <c r="I452" t="n">
        <v>17.4641487670355</v>
      </c>
    </row>
    <row r="453">
      <c r="A453" t="inlineStr">
        <is>
          <t>Daily_Efficiency_MTBF_2026_09_18.xlsx</t>
        </is>
      </c>
      <c r="B453" t="inlineStr">
        <is>
          <t>Co-Extrusion Line</t>
        </is>
      </c>
      <c r="C453" s="82" t="n">
        <v>46267</v>
      </c>
      <c r="D453" t="inlineStr">
        <is>
          <t>Coex-AW1</t>
        </is>
      </c>
      <c r="E453" t="n">
        <v>1015.97493333333</v>
      </c>
      <c r="F453" t="n">
        <v>28</v>
      </c>
      <c r="G453" t="n">
        <v>36.2848190476191</v>
      </c>
      <c r="H453" t="n">
        <v>31.3196166666667</v>
      </c>
      <c r="I453" t="n">
        <v>66.1803628533475</v>
      </c>
    </row>
    <row r="454">
      <c r="A454" t="inlineStr">
        <is>
          <t>Daily_Efficiency_MTBF_2026_09_18.xlsx</t>
        </is>
      </c>
      <c r="B454" t="inlineStr">
        <is>
          <t>Samridhi 5 Star Line</t>
        </is>
      </c>
      <c r="C454" s="82" t="n">
        <v>46267</v>
      </c>
      <c r="D454" t="inlineStr">
        <is>
          <t>FS-TTLi-1</t>
        </is>
      </c>
      <c r="E454" t="n">
        <v>1359.8838</v>
      </c>
      <c r="F454" t="n">
        <v>81</v>
      </c>
      <c r="G454" t="n">
        <v>16.7886888888889</v>
      </c>
      <c r="H454" t="n">
        <v>25.4742166666667</v>
      </c>
      <c r="I454" t="n">
        <v>76.91981125029</v>
      </c>
    </row>
    <row r="455">
      <c r="A455" t="inlineStr">
        <is>
          <t>Daily_Efficiency_MTBF_2026_09_18.xlsx</t>
        </is>
      </c>
      <c r="B455" t="inlineStr">
        <is>
          <t>Samridhi 5 Star Line</t>
        </is>
      </c>
      <c r="C455" s="82" t="n">
        <v>46267</v>
      </c>
      <c r="D455" t="inlineStr">
        <is>
          <t>FS-HCM-4</t>
        </is>
      </c>
      <c r="E455" t="n">
        <v>1405.17996666667</v>
      </c>
      <c r="F455" t="n">
        <v>42</v>
      </c>
      <c r="G455" t="n">
        <v>33.4566658730159</v>
      </c>
      <c r="H455" t="n">
        <v>24.1578333333333</v>
      </c>
      <c r="I455" t="n">
        <v>76.05513593395121</v>
      </c>
    </row>
    <row r="456">
      <c r="A456" t="inlineStr">
        <is>
          <t>Daily_Efficiency_MTBF_2026_09_18.xlsx</t>
        </is>
      </c>
      <c r="B456" t="inlineStr">
        <is>
          <t>Samridhi 5 Star Line</t>
        </is>
      </c>
      <c r="C456" s="82" t="n">
        <v>46267</v>
      </c>
      <c r="D456" t="inlineStr">
        <is>
          <t>FS-HCM-2</t>
        </is>
      </c>
      <c r="E456" t="n">
        <v>1357.1396</v>
      </c>
      <c r="F456" t="n">
        <v>41</v>
      </c>
      <c r="G456" t="n">
        <v>33.1009658536585</v>
      </c>
      <c r="H456" t="n">
        <v>3.16645</v>
      </c>
      <c r="I456" t="n">
        <v>75.6281129316173</v>
      </c>
    </row>
    <row r="457">
      <c r="A457" t="inlineStr">
        <is>
          <t>Daily_Efficiency_MTBF_2026_09_18.xlsx</t>
        </is>
      </c>
      <c r="B457" t="inlineStr">
        <is>
          <t>Samridhi 5 Star Line</t>
        </is>
      </c>
      <c r="C457" s="82" t="n">
        <v>46267</v>
      </c>
      <c r="D457" t="inlineStr">
        <is>
          <t>FS-HCM-3</t>
        </is>
      </c>
      <c r="E457" t="n">
        <v>1408.6318</v>
      </c>
      <c r="F457" t="n">
        <v>35</v>
      </c>
      <c r="G457" t="n">
        <v>40.2466228571429</v>
      </c>
      <c r="H457" t="n">
        <v>4.67013333333333</v>
      </c>
      <c r="I457" t="n">
        <v>80.9671665081614</v>
      </c>
    </row>
    <row r="458">
      <c r="A458" t="inlineStr">
        <is>
          <t>Daily_Efficiency_MTBF_2026_09_18.xlsx</t>
        </is>
      </c>
      <c r="B458" t="inlineStr">
        <is>
          <t>Samridhi 5 Star Line</t>
        </is>
      </c>
      <c r="C458" s="82" t="n">
        <v>46267</v>
      </c>
      <c r="D458" t="inlineStr">
        <is>
          <t>FS-HCM-1</t>
        </is>
      </c>
      <c r="E458" t="n">
        <v>1410.98373333333</v>
      </c>
      <c r="F458" t="n">
        <v>22</v>
      </c>
      <c r="G458" t="n">
        <v>64.1356242424242</v>
      </c>
      <c r="H458" t="n">
        <v>1.33426666666667</v>
      </c>
      <c r="I458" t="n">
        <v>77.5287034117729</v>
      </c>
    </row>
    <row r="459">
      <c r="A459" t="inlineStr">
        <is>
          <t>Daily_Efficiency_MTBF_2026_09_18.xlsx</t>
        </is>
      </c>
      <c r="B459" t="inlineStr">
        <is>
          <t>Samridhi 5 Star Line</t>
        </is>
      </c>
      <c r="C459" s="82" t="n">
        <v>46267</v>
      </c>
      <c r="D459" t="inlineStr">
        <is>
          <t>FS-HRM-5</t>
        </is>
      </c>
      <c r="E459" t="n">
        <v>1411.01121666667</v>
      </c>
      <c r="F459" t="n">
        <v>17</v>
      </c>
      <c r="G459" t="n">
        <v>83.00065980392149</v>
      </c>
      <c r="H459" t="n">
        <v>18.4948166666667</v>
      </c>
      <c r="I459" t="n">
        <v>31.8867934611471</v>
      </c>
    </row>
    <row r="460">
      <c r="A460" t="inlineStr">
        <is>
          <t>Daily_Efficiency_MTBF_2026_09_18.xlsx</t>
        </is>
      </c>
      <c r="B460" t="inlineStr">
        <is>
          <t>Samridhi 5 Star Line</t>
        </is>
      </c>
      <c r="C460" s="82" t="n">
        <v>46267</v>
      </c>
      <c r="D460" t="inlineStr">
        <is>
          <t>FS-TTM-5</t>
        </is>
      </c>
      <c r="E460" t="n">
        <v>1316.14255</v>
      </c>
      <c r="F460" t="n">
        <v>9</v>
      </c>
      <c r="G460" t="n">
        <v>146.238061111111</v>
      </c>
      <c r="H460" t="n">
        <v>7.50291666666667</v>
      </c>
      <c r="I460" t="n">
        <v>80.9994429433915</v>
      </c>
    </row>
    <row r="461">
      <c r="A461" t="inlineStr">
        <is>
          <t>Daily_Efficiency_MTBF_2026_09_18.xlsx</t>
        </is>
      </c>
      <c r="B461" t="inlineStr">
        <is>
          <t>Samridhi 5 Star Line</t>
        </is>
      </c>
      <c r="C461" s="82" t="n">
        <v>46267</v>
      </c>
      <c r="D461" t="inlineStr">
        <is>
          <t>FS-TTLi-3</t>
        </is>
      </c>
      <c r="E461" t="n">
        <v>1417.64653333333</v>
      </c>
      <c r="F461" t="n">
        <v>9</v>
      </c>
      <c r="G461" t="n">
        <v>157.516281481481</v>
      </c>
      <c r="H461" t="n">
        <v>11.4976333333333</v>
      </c>
      <c r="I461" t="n">
        <v>80.1947195873132</v>
      </c>
    </row>
    <row r="462">
      <c r="A462" t="inlineStr">
        <is>
          <t>Daily_Efficiency_MTBF_2026_09_18.xlsx</t>
        </is>
      </c>
      <c r="B462" t="inlineStr">
        <is>
          <t>Samridhi 5 Star Line</t>
        </is>
      </c>
      <c r="C462" s="82" t="n">
        <v>46267</v>
      </c>
      <c r="D462" t="inlineStr">
        <is>
          <t>FS-TTLi-4</t>
        </is>
      </c>
      <c r="E462" t="n">
        <v>1434.83258333333</v>
      </c>
      <c r="F462" t="n">
        <v>7</v>
      </c>
      <c r="G462" t="n">
        <v>204.976083333333</v>
      </c>
      <c r="H462" t="n">
        <v>1.49845</v>
      </c>
      <c r="I462" t="n">
        <v>75.36868686868679</v>
      </c>
    </row>
    <row r="463">
      <c r="A463" t="inlineStr">
        <is>
          <t>Daily_Efficiency_MTBF_2026_09_18.xlsx</t>
        </is>
      </c>
      <c r="B463" t="inlineStr">
        <is>
          <t>Samridhi 5 Star Line</t>
        </is>
      </c>
      <c r="C463" s="82" t="n">
        <v>46267</v>
      </c>
      <c r="D463" t="inlineStr">
        <is>
          <t>FS-TTLi-2</t>
        </is>
      </c>
      <c r="E463" t="n">
        <v>1415.94828333333</v>
      </c>
      <c r="F463" t="n">
        <v>7</v>
      </c>
      <c r="G463" t="n">
        <v>202.278326190476</v>
      </c>
      <c r="H463" t="n">
        <v>1.83253333333333</v>
      </c>
      <c r="I463" t="n">
        <v>56.974319341944</v>
      </c>
    </row>
    <row r="464">
      <c r="A464" t="inlineStr">
        <is>
          <t>Daily_Efficiency_MTBF_2026_09_18.xlsx</t>
        </is>
      </c>
      <c r="B464" t="inlineStr">
        <is>
          <t>Samridhi 5 Star Line</t>
        </is>
      </c>
      <c r="C464" s="82" t="n">
        <v>46267</v>
      </c>
      <c r="D464" t="inlineStr">
        <is>
          <t>FS-Case Packing</t>
        </is>
      </c>
      <c r="E464" t="n">
        <v>1440</v>
      </c>
      <c r="F464" t="n">
        <v>1</v>
      </c>
      <c r="G464" t="n">
        <v>1440</v>
      </c>
      <c r="H464" t="n">
        <v>0</v>
      </c>
      <c r="I464" t="n">
        <v>80.9875328083989</v>
      </c>
    </row>
    <row r="465">
      <c r="A465" t="inlineStr">
        <is>
          <t>Daily_Efficiency_MTBF_2026_09_18.xlsx</t>
        </is>
      </c>
      <c r="B465" t="inlineStr">
        <is>
          <t>Samridhi Perk Line</t>
        </is>
      </c>
      <c r="C465" s="82" t="n">
        <v>46267</v>
      </c>
      <c r="D465" t="inlineStr">
        <is>
          <t>Perk-HCM-1</t>
        </is>
      </c>
      <c r="E465" t="n">
        <v>1299.89541666667</v>
      </c>
      <c r="F465" t="n">
        <v>185</v>
      </c>
      <c r="G465" t="n">
        <v>7.02646171171171</v>
      </c>
      <c r="H465" t="n">
        <v>0.664283333333333</v>
      </c>
      <c r="I465" t="n">
        <v>60.1482333215349</v>
      </c>
    </row>
    <row r="466">
      <c r="A466" t="inlineStr">
        <is>
          <t>Daily_Efficiency_MTBF_2026_09_18.xlsx</t>
        </is>
      </c>
      <c r="B466" t="inlineStr">
        <is>
          <t>Samridhi Perk Line</t>
        </is>
      </c>
      <c r="C466" s="82" t="n">
        <v>46267</v>
      </c>
      <c r="D466" t="inlineStr">
        <is>
          <t>Perk-HLM-1</t>
        </is>
      </c>
      <c r="E466" t="n">
        <v>1157.54218333333</v>
      </c>
      <c r="F466" t="n">
        <v>138</v>
      </c>
      <c r="G466" t="n">
        <v>8.387986835748791</v>
      </c>
      <c r="H466" t="n">
        <v>10.0972</v>
      </c>
      <c r="I466" t="n">
        <v>36.1119729429881</v>
      </c>
    </row>
    <row r="467">
      <c r="A467" t="inlineStr">
        <is>
          <t>Daily_Efficiency_MTBF_2026_09_18.xlsx</t>
        </is>
      </c>
      <c r="B467" t="inlineStr">
        <is>
          <t>Samridhi Perk Line</t>
        </is>
      </c>
      <c r="C467" s="82" t="n">
        <v>46267</v>
      </c>
      <c r="D467" t="inlineStr">
        <is>
          <t>Perk-HLM-2</t>
        </is>
      </c>
      <c r="E467" t="n">
        <v>1291.17833333333</v>
      </c>
      <c r="F467" t="n">
        <v>124</v>
      </c>
      <c r="G467" t="n">
        <v>10.4127284946237</v>
      </c>
      <c r="H467" t="n">
        <v>0</v>
      </c>
      <c r="I467" t="n">
        <v>34.736047274963</v>
      </c>
    </row>
    <row r="468">
      <c r="A468" t="inlineStr">
        <is>
          <t>Daily_Efficiency_MTBF_2026_09_18.xlsx</t>
        </is>
      </c>
      <c r="B468" t="inlineStr">
        <is>
          <t>Samridhi Perk Line</t>
        </is>
      </c>
      <c r="C468" s="82" t="n">
        <v>46267</v>
      </c>
      <c r="D468" t="inlineStr">
        <is>
          <t>Perk-HCM-4</t>
        </is>
      </c>
      <c r="E468" t="n">
        <v>1334.07963333333</v>
      </c>
      <c r="F468" t="n">
        <v>111</v>
      </c>
      <c r="G468" t="n">
        <v>12.0187354354354</v>
      </c>
      <c r="H468" t="n">
        <v>0.946433333333333</v>
      </c>
      <c r="I468" t="n">
        <v>44.919774135829</v>
      </c>
    </row>
    <row r="469">
      <c r="A469" t="inlineStr">
        <is>
          <t>Daily_Efficiency_MTBF_2026_09_18.xlsx</t>
        </is>
      </c>
      <c r="B469" t="inlineStr">
        <is>
          <t>Samridhi Perk Line</t>
        </is>
      </c>
      <c r="C469" s="82" t="n">
        <v>46267</v>
      </c>
      <c r="D469" t="inlineStr">
        <is>
          <t>Perk-HCM-3</t>
        </is>
      </c>
      <c r="E469" t="n">
        <v>1341.26931666667</v>
      </c>
      <c r="F469" t="n">
        <v>36</v>
      </c>
      <c r="G469" t="n">
        <v>37.2574810185185</v>
      </c>
      <c r="H469" t="n">
        <v>0.142916666666667</v>
      </c>
      <c r="I469" t="n">
        <v>55.6803775474243</v>
      </c>
    </row>
    <row r="470">
      <c r="A470" t="inlineStr">
        <is>
          <t>Daily_Efficiency_MTBF_2026_09_18.xlsx</t>
        </is>
      </c>
      <c r="B470" t="inlineStr">
        <is>
          <t>Samridhi Perk Line</t>
        </is>
      </c>
      <c r="C470" s="82" t="n">
        <v>46267</v>
      </c>
      <c r="D470" t="inlineStr">
        <is>
          <t>Perk-HCM-2</t>
        </is>
      </c>
      <c r="E470" t="n">
        <v>1380.8104</v>
      </c>
      <c r="F470" t="n">
        <v>30</v>
      </c>
      <c r="G470" t="n">
        <v>46.0270133333333</v>
      </c>
      <c r="H470" t="n">
        <v>0.419033333333333</v>
      </c>
      <c r="I470" t="n">
        <v>66.73044450354701</v>
      </c>
    </row>
    <row r="471">
      <c r="A471" t="inlineStr">
        <is>
          <t>Daily_Efficiency_MTBF_2026_09_18.xlsx</t>
        </is>
      </c>
      <c r="B471" t="inlineStr">
        <is>
          <t>Samridhi Perk Line</t>
        </is>
      </c>
      <c r="C471" s="82" t="n">
        <v>46267</v>
      </c>
      <c r="D471" t="inlineStr">
        <is>
          <t>Perk-TTLi-1</t>
        </is>
      </c>
      <c r="E471" t="n">
        <v>1409.77193333333</v>
      </c>
      <c r="F471" t="n">
        <v>9</v>
      </c>
      <c r="G471" t="n">
        <v>156.641325925926</v>
      </c>
      <c r="H471" t="n">
        <v>2.19188333333333</v>
      </c>
      <c r="I471" t="n">
        <v>55.8071291456971</v>
      </c>
    </row>
    <row r="472">
      <c r="A472" t="inlineStr">
        <is>
          <t>Daily_Efficiency_MTBF_2026_09_18.xlsx</t>
        </is>
      </c>
      <c r="B472" t="inlineStr">
        <is>
          <t>Samridhi Perk Line</t>
        </is>
      </c>
      <c r="C472" s="82" t="n">
        <v>46267</v>
      </c>
      <c r="D472" t="inlineStr">
        <is>
          <t>Perk-TTLi-3</t>
        </is>
      </c>
      <c r="E472" t="n">
        <v>1319.22341666667</v>
      </c>
      <c r="F472" t="n">
        <v>7</v>
      </c>
      <c r="G472" t="n">
        <v>188.460488095238</v>
      </c>
      <c r="H472" t="n">
        <v>0.126516666666667</v>
      </c>
      <c r="I472" t="n">
        <v>50.9886612857392</v>
      </c>
    </row>
    <row r="473">
      <c r="A473" t="inlineStr">
        <is>
          <t>Daily_Efficiency_MTBF_2026_09_18.xlsx</t>
        </is>
      </c>
      <c r="B473" t="inlineStr">
        <is>
          <t>Samridhi Perk Line</t>
        </is>
      </c>
      <c r="C473" s="82" t="n">
        <v>46267</v>
      </c>
      <c r="D473" t="inlineStr">
        <is>
          <t>Perk-TTLi-2</t>
        </is>
      </c>
      <c r="E473" t="n">
        <v>1405.99166666667</v>
      </c>
      <c r="F473" t="n">
        <v>5</v>
      </c>
      <c r="G473" t="n">
        <v>281.198333333333</v>
      </c>
      <c r="H473" t="n">
        <v>0.0586666666666667</v>
      </c>
      <c r="I473" t="n">
        <v>64.0693660890054</v>
      </c>
    </row>
    <row r="474">
      <c r="A474" t="inlineStr">
        <is>
          <t>Daily_Efficiency_MTBF_2026_09_18.xlsx</t>
        </is>
      </c>
      <c r="B474" t="inlineStr">
        <is>
          <t>Samridhi Perk Line</t>
        </is>
      </c>
      <c r="C474" s="82" t="n">
        <v>46267</v>
      </c>
      <c r="D474" t="inlineStr">
        <is>
          <t>Perk-TTLi-4</t>
        </is>
      </c>
      <c r="E474" t="n">
        <v>1426.42528333333</v>
      </c>
      <c r="F474" t="n">
        <v>1</v>
      </c>
      <c r="G474" t="n">
        <v>1426.42528333333</v>
      </c>
      <c r="H474" t="n">
        <v>0</v>
      </c>
      <c r="I474" t="n">
        <v>36.7036399394538</v>
      </c>
    </row>
    <row r="475">
      <c r="A475" t="inlineStr">
        <is>
          <t>Daily_Efficiency_MTBF_2026_09_18.xlsx</t>
        </is>
      </c>
      <c r="B475" t="inlineStr">
        <is>
          <t>Samridhi Perk Line</t>
        </is>
      </c>
      <c r="C475" s="82" t="n">
        <v>46267</v>
      </c>
      <c r="D475" t="inlineStr">
        <is>
          <t>Perk-HLM-3</t>
        </is>
      </c>
      <c r="E475" t="n">
        <v>1440</v>
      </c>
      <c r="F475" t="n">
        <v>1</v>
      </c>
      <c r="G475" t="n">
        <v>1440</v>
      </c>
      <c r="H475" t="n">
        <v>0</v>
      </c>
      <c r="I475" t="n">
        <v>31.9648148148148</v>
      </c>
    </row>
    <row r="476">
      <c r="A476" t="inlineStr">
        <is>
          <t>Daily_Efficiency_MTBF_2026_09_18.xlsx</t>
        </is>
      </c>
      <c r="B476" t="inlineStr">
        <is>
          <t>Samridhi Perk Line</t>
        </is>
      </c>
      <c r="C476" s="82" t="n">
        <v>46267</v>
      </c>
      <c r="D476" t="inlineStr">
        <is>
          <t>Perk-Case Packing</t>
        </is>
      </c>
      <c r="E476" t="n">
        <v>1440</v>
      </c>
      <c r="F476" t="n">
        <v>1</v>
      </c>
      <c r="G476" t="n">
        <v>1440</v>
      </c>
      <c r="H476" t="n">
        <v>0</v>
      </c>
      <c r="I476" t="n">
        <v>65.77956989247311</v>
      </c>
    </row>
    <row r="477">
      <c r="A477" t="inlineStr">
        <is>
          <t>Daily_Efficiency_MTBF_2026_09_18.xlsx</t>
        </is>
      </c>
      <c r="B477" t="inlineStr">
        <is>
          <t>Co-Extrusion Line</t>
        </is>
      </c>
      <c r="C477" s="82" t="n">
        <v>46266</v>
      </c>
      <c r="D477" t="inlineStr">
        <is>
          <t>Coex-AW3</t>
        </is>
      </c>
      <c r="E477" t="n">
        <v>1168.72126666667</v>
      </c>
      <c r="F477" t="n">
        <v>86</v>
      </c>
      <c r="G477" t="n">
        <v>13.5897821705426</v>
      </c>
      <c r="H477" t="n">
        <v>52.7620833333333</v>
      </c>
      <c r="I477" t="n">
        <v>28.1695373951375</v>
      </c>
    </row>
    <row r="478">
      <c r="A478" t="inlineStr">
        <is>
          <t>Daily_Efficiency_MTBF_2026_09_18.xlsx</t>
        </is>
      </c>
      <c r="B478" t="inlineStr">
        <is>
          <t>Co-Extrusion Line</t>
        </is>
      </c>
      <c r="C478" s="82" t="n">
        <v>46266</v>
      </c>
      <c r="D478" t="inlineStr">
        <is>
          <t>Coex-AW1</t>
        </is>
      </c>
      <c r="E478" t="n">
        <v>1213.3231</v>
      </c>
      <c r="F478" t="n">
        <v>48</v>
      </c>
      <c r="G478" t="n">
        <v>25.2775645833333</v>
      </c>
      <c r="H478" t="n">
        <v>29.4794333333333</v>
      </c>
      <c r="I478" t="n">
        <v>91.820657514304</v>
      </c>
    </row>
    <row r="479">
      <c r="A479" t="inlineStr">
        <is>
          <t>Daily_Efficiency_MTBF_2026_09_18.xlsx</t>
        </is>
      </c>
      <c r="B479" t="inlineStr">
        <is>
          <t>Co-Extrusion Line</t>
        </is>
      </c>
      <c r="C479" s="82" t="n">
        <v>46266</v>
      </c>
      <c r="D479" t="inlineStr">
        <is>
          <t>Coex-AW2</t>
        </is>
      </c>
      <c r="E479" t="n">
        <v>1301.82355</v>
      </c>
      <c r="F479" t="n">
        <v>23</v>
      </c>
      <c r="G479" t="n">
        <v>56.6010239130435</v>
      </c>
      <c r="H479" t="n">
        <v>17.6573666666667</v>
      </c>
      <c r="I479" t="n">
        <v>86.52944199689669</v>
      </c>
    </row>
    <row r="480">
      <c r="A480" t="inlineStr">
        <is>
          <t>Daily_Efficiency_MTBF_2026_09_18.xlsx</t>
        </is>
      </c>
      <c r="B480" t="inlineStr">
        <is>
          <t>Samridhi 5 Star Line</t>
        </is>
      </c>
      <c r="C480" s="82" t="n">
        <v>46266</v>
      </c>
      <c r="D480" t="inlineStr">
        <is>
          <t>FS-HCM-4</t>
        </is>
      </c>
      <c r="E480" t="n">
        <v>1350.70763333333</v>
      </c>
      <c r="F480" t="n">
        <v>78</v>
      </c>
      <c r="G480" t="n">
        <v>17.3167645299145</v>
      </c>
      <c r="H480" t="n">
        <v>57.3018333333333</v>
      </c>
      <c r="I480" t="n">
        <v>67.17467195534149</v>
      </c>
    </row>
    <row r="481">
      <c r="A481" t="inlineStr">
        <is>
          <t>Daily_Efficiency_MTBF_2026_09_18.xlsx</t>
        </is>
      </c>
      <c r="B481" t="inlineStr">
        <is>
          <t>Samridhi 5 Star Line</t>
        </is>
      </c>
      <c r="C481" s="82" t="n">
        <v>46266</v>
      </c>
      <c r="D481" t="inlineStr">
        <is>
          <t>FS-TTLi-1</t>
        </is>
      </c>
      <c r="E481" t="n">
        <v>1384.32756666667</v>
      </c>
      <c r="F481" t="n">
        <v>56</v>
      </c>
      <c r="G481" t="n">
        <v>24.7201351190476</v>
      </c>
      <c r="H481" t="n">
        <v>20.8257</v>
      </c>
      <c r="I481" t="n">
        <v>68.2501218639117</v>
      </c>
    </row>
    <row r="482">
      <c r="A482" t="inlineStr">
        <is>
          <t>Daily_Efficiency_MTBF_2026_09_18.xlsx</t>
        </is>
      </c>
      <c r="B482" t="inlineStr">
        <is>
          <t>Samridhi 5 Star Line</t>
        </is>
      </c>
      <c r="C482" s="82" t="n">
        <v>46266</v>
      </c>
      <c r="D482" t="inlineStr">
        <is>
          <t>FS-HRM-5</t>
        </is>
      </c>
      <c r="E482" t="n">
        <v>1303.21223333333</v>
      </c>
      <c r="F482" t="n">
        <v>56</v>
      </c>
      <c r="G482" t="n">
        <v>23.2716470238095</v>
      </c>
      <c r="H482" t="n">
        <v>83.4615166666667</v>
      </c>
      <c r="I482" t="n">
        <v>31.7726103939631</v>
      </c>
    </row>
    <row r="483">
      <c r="A483" t="inlineStr">
        <is>
          <t>Daily_Efficiency_MTBF_2026_09_18.xlsx</t>
        </is>
      </c>
      <c r="B483" t="inlineStr">
        <is>
          <t>Samridhi 5 Star Line</t>
        </is>
      </c>
      <c r="C483" s="82" t="n">
        <v>46266</v>
      </c>
      <c r="D483" t="inlineStr">
        <is>
          <t>FS-HCM-3</t>
        </is>
      </c>
      <c r="E483" t="n">
        <v>1381.1477</v>
      </c>
      <c r="F483" t="n">
        <v>51</v>
      </c>
      <c r="G483" t="n">
        <v>27.0813274509804</v>
      </c>
      <c r="H483" t="n">
        <v>0</v>
      </c>
      <c r="I483" t="n">
        <v>67.1956254722007</v>
      </c>
    </row>
    <row r="484">
      <c r="A484" t="inlineStr">
        <is>
          <t>Daily_Efficiency_MTBF_2026_09_18.xlsx</t>
        </is>
      </c>
      <c r="B484" t="inlineStr">
        <is>
          <t>Samridhi 5 Star Line</t>
        </is>
      </c>
      <c r="C484" s="82" t="n">
        <v>46266</v>
      </c>
      <c r="D484" t="inlineStr">
        <is>
          <t>FS-HCM-2</t>
        </is>
      </c>
      <c r="E484" t="n">
        <v>1333.97601666667</v>
      </c>
      <c r="F484" t="n">
        <v>42</v>
      </c>
      <c r="G484" t="n">
        <v>31.7613337301587</v>
      </c>
      <c r="H484" t="n">
        <v>2.85141666666667</v>
      </c>
      <c r="I484" t="n">
        <v>49.5472029665708</v>
      </c>
    </row>
    <row r="485">
      <c r="A485" t="inlineStr">
        <is>
          <t>Daily_Efficiency_MTBF_2026_09_18.xlsx</t>
        </is>
      </c>
      <c r="B485" t="inlineStr">
        <is>
          <t>Samridhi 5 Star Line</t>
        </is>
      </c>
      <c r="C485" s="82" t="n">
        <v>46266</v>
      </c>
      <c r="D485" t="inlineStr">
        <is>
          <t>FS-TTLi-2</t>
        </is>
      </c>
      <c r="E485" t="n">
        <v>1311.32698333333</v>
      </c>
      <c r="F485" t="n">
        <v>38</v>
      </c>
      <c r="G485" t="n">
        <v>34.5086048245614</v>
      </c>
      <c r="H485" t="n">
        <v>21.6423166666667</v>
      </c>
      <c r="I485" t="n">
        <v>43.4242100042689</v>
      </c>
    </row>
    <row r="486">
      <c r="A486" t="inlineStr">
        <is>
          <t>Daily_Efficiency_MTBF_2026_09_18.xlsx</t>
        </is>
      </c>
      <c r="B486" t="inlineStr">
        <is>
          <t>Samridhi 5 Star Line</t>
        </is>
      </c>
      <c r="C486" s="82" t="n">
        <v>46266</v>
      </c>
      <c r="D486" t="inlineStr">
        <is>
          <t>FS-TTLi-3</t>
        </is>
      </c>
      <c r="E486" t="n">
        <v>1323.84896666667</v>
      </c>
      <c r="F486" t="n">
        <v>35</v>
      </c>
      <c r="G486" t="n">
        <v>37.8242561904762</v>
      </c>
      <c r="H486" t="n">
        <v>27.6351833333333</v>
      </c>
      <c r="I486" t="n">
        <v>67.5740541758671</v>
      </c>
    </row>
    <row r="487">
      <c r="A487" t="inlineStr">
        <is>
          <t>Daily_Efficiency_MTBF_2026_09_18.xlsx</t>
        </is>
      </c>
      <c r="B487" t="inlineStr">
        <is>
          <t>Samridhi 5 Star Line</t>
        </is>
      </c>
      <c r="C487" s="82" t="n">
        <v>46266</v>
      </c>
      <c r="D487" t="inlineStr">
        <is>
          <t>FS-TTLi-4</t>
        </is>
      </c>
      <c r="E487" t="n">
        <v>1415.03253333333</v>
      </c>
      <c r="F487" t="n">
        <v>23</v>
      </c>
      <c r="G487" t="n">
        <v>61.5231536231884</v>
      </c>
      <c r="H487" t="n">
        <v>5.9836</v>
      </c>
      <c r="I487" t="n">
        <v>66.7238100414549</v>
      </c>
    </row>
    <row r="488">
      <c r="A488" t="inlineStr">
        <is>
          <t>Daily_Efficiency_MTBF_2026_09_18.xlsx</t>
        </is>
      </c>
      <c r="B488" t="inlineStr">
        <is>
          <t>Samridhi 5 Star Line</t>
        </is>
      </c>
      <c r="C488" s="82" t="n">
        <v>46266</v>
      </c>
      <c r="D488" t="inlineStr">
        <is>
          <t>FS-HCM-1</t>
        </is>
      </c>
      <c r="E488" t="n">
        <v>1380.21068333333</v>
      </c>
      <c r="F488" t="n">
        <v>19</v>
      </c>
      <c r="G488" t="n">
        <v>72.6426675438597</v>
      </c>
      <c r="H488" t="n">
        <v>0.998316666666667</v>
      </c>
      <c r="I488" t="n">
        <v>79.740600195581</v>
      </c>
    </row>
    <row r="489">
      <c r="A489" t="inlineStr">
        <is>
          <t>Daily_Efficiency_MTBF_2026_09_18.xlsx</t>
        </is>
      </c>
      <c r="B489" t="inlineStr">
        <is>
          <t>Samridhi 5 Star Line</t>
        </is>
      </c>
      <c r="C489" s="82" t="n">
        <v>46266</v>
      </c>
      <c r="D489" t="inlineStr">
        <is>
          <t>FS-TTM-5</t>
        </is>
      </c>
      <c r="E489" t="n">
        <v>1373.0131</v>
      </c>
      <c r="F489" t="n">
        <v>17</v>
      </c>
      <c r="G489" t="n">
        <v>80.7654764705883</v>
      </c>
      <c r="H489" t="n">
        <v>14.9939333333333</v>
      </c>
      <c r="I489" t="n">
        <v>79.402269905099</v>
      </c>
    </row>
    <row r="490">
      <c r="A490" t="inlineStr">
        <is>
          <t>Daily_Efficiency_MTBF_2026_09_18.xlsx</t>
        </is>
      </c>
      <c r="B490" t="inlineStr">
        <is>
          <t>Samridhi 5 Star Line</t>
        </is>
      </c>
      <c r="C490" s="82" t="n">
        <v>46266</v>
      </c>
      <c r="D490" t="inlineStr">
        <is>
          <t>FS-Case Packing</t>
        </is>
      </c>
      <c r="E490" t="n">
        <v>1440</v>
      </c>
      <c r="F490" t="n">
        <v>1</v>
      </c>
      <c r="G490" t="n">
        <v>1440</v>
      </c>
      <c r="H490" t="n">
        <v>0</v>
      </c>
      <c r="I490" t="n">
        <v>68.8484251968504</v>
      </c>
    </row>
    <row r="491">
      <c r="A491" t="inlineStr">
        <is>
          <t>Daily_Efficiency_MTBF_2026_09_18.xlsx</t>
        </is>
      </c>
      <c r="B491" t="inlineStr">
        <is>
          <t>Samridhi Perk Line</t>
        </is>
      </c>
      <c r="C491" s="82" t="n">
        <v>46266</v>
      </c>
      <c r="D491" t="inlineStr">
        <is>
          <t>Perk-HLM-1</t>
        </is>
      </c>
      <c r="E491" t="n">
        <v>1196.55706666667</v>
      </c>
      <c r="F491" t="n">
        <v>148</v>
      </c>
      <c r="G491" t="n">
        <v>8.084845045045039</v>
      </c>
      <c r="H491" t="n">
        <v>10.6261833333333</v>
      </c>
      <c r="I491" t="n">
        <v>38.7223715777464</v>
      </c>
    </row>
    <row r="492">
      <c r="A492" t="inlineStr">
        <is>
          <t>Daily_Efficiency_MTBF_2026_09_18.xlsx</t>
        </is>
      </c>
      <c r="B492" t="inlineStr">
        <is>
          <t>Samridhi Perk Line</t>
        </is>
      </c>
      <c r="C492" s="82" t="n">
        <v>46266</v>
      </c>
      <c r="D492" t="inlineStr">
        <is>
          <t>Perk-HLM-2</t>
        </is>
      </c>
      <c r="E492" t="n">
        <v>1284.28475</v>
      </c>
      <c r="F492" t="n">
        <v>137</v>
      </c>
      <c r="G492" t="n">
        <v>9.374341240875911</v>
      </c>
      <c r="H492" t="n">
        <v>0</v>
      </c>
      <c r="I492" t="n">
        <v>43.7155899243771</v>
      </c>
    </row>
    <row r="493">
      <c r="A493" t="inlineStr">
        <is>
          <t>Daily_Efficiency_MTBF_2026_09_18.xlsx</t>
        </is>
      </c>
      <c r="B493" t="inlineStr">
        <is>
          <t>Samridhi Perk Line</t>
        </is>
      </c>
      <c r="C493" s="82" t="n">
        <v>46266</v>
      </c>
      <c r="D493" t="inlineStr">
        <is>
          <t>Perk-HCM-1</t>
        </is>
      </c>
      <c r="E493" t="n">
        <v>1341.03018333333</v>
      </c>
      <c r="F493" t="n">
        <v>134</v>
      </c>
      <c r="G493" t="n">
        <v>10.0076879353234</v>
      </c>
      <c r="H493" t="n">
        <v>0.219283333333333</v>
      </c>
      <c r="I493" t="n">
        <v>66.9964831082588</v>
      </c>
    </row>
    <row r="494">
      <c r="A494" t="inlineStr">
        <is>
          <t>Daily_Efficiency_MTBF_2026_09_18.xlsx</t>
        </is>
      </c>
      <c r="B494" t="inlineStr">
        <is>
          <t>Samridhi Perk Line</t>
        </is>
      </c>
      <c r="C494" s="82" t="n">
        <v>46266</v>
      </c>
      <c r="D494" t="inlineStr">
        <is>
          <t>Perk-HCM-4</t>
        </is>
      </c>
      <c r="E494" t="n">
        <v>1303.34938333333</v>
      </c>
      <c r="F494" t="n">
        <v>76</v>
      </c>
      <c r="G494" t="n">
        <v>17.1493339912281</v>
      </c>
      <c r="H494" t="n">
        <v>0.5571</v>
      </c>
      <c r="I494" t="n">
        <v>51.8704306776967</v>
      </c>
    </row>
    <row r="495">
      <c r="A495" t="inlineStr">
        <is>
          <t>Daily_Efficiency_MTBF_2026_09_18.xlsx</t>
        </is>
      </c>
      <c r="B495" t="inlineStr">
        <is>
          <t>Samridhi Perk Line</t>
        </is>
      </c>
      <c r="C495" s="82" t="n">
        <v>46266</v>
      </c>
      <c r="D495" t="inlineStr">
        <is>
          <t>Perk-HCM-2</t>
        </is>
      </c>
      <c r="E495" t="n">
        <v>1323.19231666667</v>
      </c>
      <c r="F495" t="n">
        <v>36</v>
      </c>
      <c r="G495" t="n">
        <v>36.7553421296296</v>
      </c>
      <c r="H495" t="n">
        <v>0.309016666666667</v>
      </c>
      <c r="I495" t="n">
        <v>75.6146964190271</v>
      </c>
    </row>
    <row r="496">
      <c r="A496" t="inlineStr">
        <is>
          <t>Daily_Efficiency_MTBF_2026_09_18.xlsx</t>
        </is>
      </c>
      <c r="B496" t="inlineStr">
        <is>
          <t>Samridhi Perk Line</t>
        </is>
      </c>
      <c r="C496" s="82" t="n">
        <v>46266</v>
      </c>
      <c r="D496" t="inlineStr">
        <is>
          <t>Perk-HCM-3</t>
        </is>
      </c>
      <c r="E496" t="n">
        <v>1394.26938333333</v>
      </c>
      <c r="F496" t="n">
        <v>30</v>
      </c>
      <c r="G496" t="n">
        <v>46.4756461111111</v>
      </c>
      <c r="H496" t="n">
        <v>0.754016666666667</v>
      </c>
      <c r="I496" t="n">
        <v>60.0508252441782</v>
      </c>
    </row>
    <row r="497">
      <c r="A497" t="inlineStr">
        <is>
          <t>Daily_Efficiency_MTBF_2026_09_18.xlsx</t>
        </is>
      </c>
      <c r="B497" t="inlineStr">
        <is>
          <t>Samridhi Perk Line</t>
        </is>
      </c>
      <c r="C497" s="82" t="n">
        <v>46266</v>
      </c>
      <c r="D497" t="inlineStr">
        <is>
          <t>Perk-TTLi-2</t>
        </is>
      </c>
      <c r="E497" t="n">
        <v>1412.92915</v>
      </c>
      <c r="F497" t="n">
        <v>11</v>
      </c>
      <c r="G497" t="n">
        <v>128.448104545455</v>
      </c>
      <c r="H497" t="n">
        <v>0</v>
      </c>
      <c r="I497" t="n">
        <v>68.5978325821917</v>
      </c>
    </row>
    <row r="498">
      <c r="A498" t="inlineStr">
        <is>
          <t>Daily_Efficiency_MTBF_2026_09_18.xlsx</t>
        </is>
      </c>
      <c r="B498" t="inlineStr">
        <is>
          <t>Samridhi Perk Line</t>
        </is>
      </c>
      <c r="C498" s="82" t="n">
        <v>46266</v>
      </c>
      <c r="D498" t="inlineStr">
        <is>
          <t>Perk-TTLi-3</t>
        </is>
      </c>
      <c r="E498" t="n">
        <v>1387.63516666667</v>
      </c>
      <c r="F498" t="n">
        <v>10</v>
      </c>
      <c r="G498" t="n">
        <v>138.763516666667</v>
      </c>
      <c r="H498" t="n">
        <v>0.245233333333333</v>
      </c>
      <c r="I498" t="n">
        <v>56.3570354127657</v>
      </c>
    </row>
    <row r="499">
      <c r="A499" t="inlineStr">
        <is>
          <t>Daily_Efficiency_MTBF_2026_09_18.xlsx</t>
        </is>
      </c>
      <c r="B499" t="inlineStr">
        <is>
          <t>Samridhi Perk Line</t>
        </is>
      </c>
      <c r="C499" s="82" t="n">
        <v>46266</v>
      </c>
      <c r="D499" t="inlineStr">
        <is>
          <t>Perk-TTLi-1</t>
        </is>
      </c>
      <c r="E499" t="n">
        <v>1316.52676666667</v>
      </c>
      <c r="F499" t="n">
        <v>8</v>
      </c>
      <c r="G499" t="n">
        <v>164.565845833333</v>
      </c>
      <c r="H499" t="n">
        <v>0.54695</v>
      </c>
      <c r="I499" t="n">
        <v>60.045748836731</v>
      </c>
    </row>
    <row r="500">
      <c r="A500" t="inlineStr">
        <is>
          <t>Daily_Efficiency_MTBF_2026_09_18.xlsx</t>
        </is>
      </c>
      <c r="B500" t="inlineStr">
        <is>
          <t>Samridhi Perk Line</t>
        </is>
      </c>
      <c r="C500" s="82" t="n">
        <v>46266</v>
      </c>
      <c r="D500" t="inlineStr">
        <is>
          <t>Perk-TTLi-4</t>
        </is>
      </c>
      <c r="E500" t="n">
        <v>1438.41478333333</v>
      </c>
      <c r="F500" t="n">
        <v>2</v>
      </c>
      <c r="G500" t="n">
        <v>719.207391666667</v>
      </c>
      <c r="H500" t="n">
        <v>0.193433333333333</v>
      </c>
      <c r="I500" t="n">
        <v>46.8195574164488</v>
      </c>
    </row>
    <row r="501">
      <c r="A501" t="inlineStr">
        <is>
          <t>Daily_Efficiency_MTBF_2026_09_18.xlsx</t>
        </is>
      </c>
      <c r="B501" t="inlineStr">
        <is>
          <t>Samridhi Perk Line</t>
        </is>
      </c>
      <c r="C501" s="82" t="n">
        <v>46266</v>
      </c>
      <c r="D501" t="inlineStr">
        <is>
          <t>Perk-HLM-3</t>
        </is>
      </c>
      <c r="E501" t="n">
        <v>1440</v>
      </c>
      <c r="F501" t="n">
        <v>1</v>
      </c>
      <c r="G501" t="n">
        <v>1440</v>
      </c>
      <c r="H501" t="n">
        <v>0</v>
      </c>
      <c r="I501" t="n">
        <v>35.249537037037</v>
      </c>
    </row>
    <row r="502">
      <c r="A502" t="inlineStr">
        <is>
          <t>Daily_Efficiency_MTBF_2026_09_18.xlsx</t>
        </is>
      </c>
      <c r="B502" t="inlineStr">
        <is>
          <t>Samridhi Perk Line</t>
        </is>
      </c>
      <c r="C502" s="82" t="n">
        <v>46266</v>
      </c>
      <c r="D502" t="inlineStr">
        <is>
          <t>Perk-Case Packing</t>
        </is>
      </c>
      <c r="E502" t="n">
        <v>1440</v>
      </c>
      <c r="F502" t="n">
        <v>1</v>
      </c>
      <c r="G502" t="n">
        <v>1440</v>
      </c>
      <c r="H502" t="n">
        <v>0</v>
      </c>
      <c r="I502" t="n">
        <v>74.0322580645161</v>
      </c>
    </row>
    <row r="503">
      <c r="A503" t="inlineStr">
        <is>
          <t>Daily_Efficiency_MTBF_2026_09_18.xlsx</t>
        </is>
      </c>
      <c r="B503" t="inlineStr">
        <is>
          <t>Co-Extrusion Line</t>
        </is>
      </c>
      <c r="C503" s="82" t="n">
        <v>46265</v>
      </c>
      <c r="D503" t="inlineStr">
        <is>
          <t>Coex-AW3</t>
        </is>
      </c>
      <c r="E503" t="n">
        <v>1218.07375</v>
      </c>
      <c r="F503" t="n">
        <v>355</v>
      </c>
      <c r="G503" t="n">
        <v>3.43119366197183</v>
      </c>
      <c r="H503" t="n">
        <v>175.25335</v>
      </c>
      <c r="I503" t="n">
        <v>19.5733333333333</v>
      </c>
    </row>
    <row r="504">
      <c r="A504" t="inlineStr">
        <is>
          <t>Daily_Efficiency_MTBF_2026_09_18.xlsx</t>
        </is>
      </c>
      <c r="B504" t="inlineStr">
        <is>
          <t>Co-Extrusion Line</t>
        </is>
      </c>
      <c r="C504" s="82" t="n">
        <v>46265</v>
      </c>
      <c r="D504" t="inlineStr">
        <is>
          <t>Coex-AW1</t>
        </is>
      </c>
      <c r="E504" t="n">
        <v>1315.97533333333</v>
      </c>
      <c r="F504" t="n">
        <v>34</v>
      </c>
      <c r="G504" t="n">
        <v>38.7051568627451</v>
      </c>
      <c r="H504" t="n">
        <v>20.855</v>
      </c>
      <c r="I504" t="n">
        <v>94.887193089768</v>
      </c>
    </row>
    <row r="505">
      <c r="A505" t="inlineStr">
        <is>
          <t>Daily_Efficiency_MTBF_2026_09_18.xlsx</t>
        </is>
      </c>
      <c r="B505" t="inlineStr">
        <is>
          <t>Co-Extrusion Line</t>
        </is>
      </c>
      <c r="C505" s="82" t="n">
        <v>46265</v>
      </c>
      <c r="D505" t="inlineStr">
        <is>
          <t>Coex-AW2</t>
        </is>
      </c>
      <c r="E505" t="n">
        <v>1380.33425</v>
      </c>
      <c r="F505" t="n">
        <v>25</v>
      </c>
      <c r="G505" t="n">
        <v>55.21337</v>
      </c>
      <c r="H505" t="n">
        <v>17.3169666666667</v>
      </c>
      <c r="I505" t="n">
        <v>86.8857684606173</v>
      </c>
    </row>
    <row r="506">
      <c r="A506" t="inlineStr">
        <is>
          <t>Daily_Efficiency_MTBF_2026_09_18.xlsx</t>
        </is>
      </c>
      <c r="B506" t="inlineStr">
        <is>
          <t>Samridhi 5 Star Line</t>
        </is>
      </c>
      <c r="C506" s="82" t="n">
        <v>46265</v>
      </c>
      <c r="D506" t="inlineStr">
        <is>
          <t>FS-HCM-3</t>
        </is>
      </c>
      <c r="E506" t="n">
        <v>1348.04498333333</v>
      </c>
      <c r="F506" t="n">
        <v>81</v>
      </c>
      <c r="G506" t="n">
        <v>16.6425306584362</v>
      </c>
      <c r="H506" t="n">
        <v>0.3335</v>
      </c>
      <c r="I506" t="n">
        <v>82.6625871852647</v>
      </c>
    </row>
    <row r="507">
      <c r="A507" t="inlineStr">
        <is>
          <t>Daily_Efficiency_MTBF_2026_09_18.xlsx</t>
        </is>
      </c>
      <c r="B507" t="inlineStr">
        <is>
          <t>Samridhi 5 Star Line</t>
        </is>
      </c>
      <c r="C507" s="82" t="n">
        <v>46265</v>
      </c>
      <c r="D507" t="inlineStr">
        <is>
          <t>FS-HCM-4</t>
        </is>
      </c>
      <c r="E507" t="n">
        <v>1392.27806666667</v>
      </c>
      <c r="F507" t="n">
        <v>81</v>
      </c>
      <c r="G507" t="n">
        <v>17.1886181069959</v>
      </c>
      <c r="H507" t="n">
        <v>31.84305</v>
      </c>
      <c r="I507" t="n">
        <v>78.93039613375819</v>
      </c>
    </row>
    <row r="508">
      <c r="A508" t="inlineStr">
        <is>
          <t>Daily_Efficiency_MTBF_2026_09_18.xlsx</t>
        </is>
      </c>
      <c r="B508" t="inlineStr">
        <is>
          <t>Samridhi 5 Star Line</t>
        </is>
      </c>
      <c r="C508" s="82" t="n">
        <v>46265</v>
      </c>
      <c r="D508" t="inlineStr">
        <is>
          <t>FS-HCM-2</t>
        </is>
      </c>
      <c r="E508" t="n">
        <v>1290.46913333333</v>
      </c>
      <c r="F508" t="n">
        <v>59</v>
      </c>
      <c r="G508" t="n">
        <v>21.8723581920904</v>
      </c>
      <c r="H508" t="n">
        <v>7.85583333333333</v>
      </c>
      <c r="I508" t="n">
        <v>67.7951812545035</v>
      </c>
    </row>
    <row r="509">
      <c r="A509" t="inlineStr">
        <is>
          <t>Daily_Efficiency_MTBF_2026_09_18.xlsx</t>
        </is>
      </c>
      <c r="B509" t="inlineStr">
        <is>
          <t>Samridhi 5 Star Line</t>
        </is>
      </c>
      <c r="C509" s="82" t="n">
        <v>46265</v>
      </c>
      <c r="D509" t="inlineStr">
        <is>
          <t>FS-HRM-5</t>
        </is>
      </c>
      <c r="E509" t="n">
        <v>1363.16315</v>
      </c>
      <c r="F509" t="n">
        <v>45</v>
      </c>
      <c r="G509" t="n">
        <v>30.2925144444444</v>
      </c>
      <c r="H509" t="n">
        <v>66.83674999999999</v>
      </c>
      <c r="I509" t="n">
        <v>36.4514581068556</v>
      </c>
    </row>
    <row r="510">
      <c r="A510" t="inlineStr">
        <is>
          <t>Daily_Efficiency_MTBF_2026_09_18.xlsx</t>
        </is>
      </c>
      <c r="B510" t="inlineStr">
        <is>
          <t>Samridhi 5 Star Line</t>
        </is>
      </c>
      <c r="C510" s="82" t="n">
        <v>46265</v>
      </c>
      <c r="D510" t="inlineStr">
        <is>
          <t>FS-TTM-5</t>
        </is>
      </c>
      <c r="E510" t="n">
        <v>1343.11688333333</v>
      </c>
      <c r="F510" t="n">
        <v>33</v>
      </c>
      <c r="G510" t="n">
        <v>40.7005116161616</v>
      </c>
      <c r="H510" t="n">
        <v>23.1906</v>
      </c>
      <c r="I510" t="n">
        <v>50.2777499057146</v>
      </c>
    </row>
    <row r="511">
      <c r="A511" t="inlineStr">
        <is>
          <t>Daily_Efficiency_MTBF_2026_09_18.xlsx</t>
        </is>
      </c>
      <c r="B511" t="inlineStr">
        <is>
          <t>Samridhi 5 Star Line</t>
        </is>
      </c>
      <c r="C511" s="82" t="n">
        <v>46265</v>
      </c>
      <c r="D511" t="inlineStr">
        <is>
          <t>FS-TTLi-1</t>
        </is>
      </c>
      <c r="E511" t="n">
        <v>1355.90496666667</v>
      </c>
      <c r="F511" t="n">
        <v>28</v>
      </c>
      <c r="G511" t="n">
        <v>48.4251773809524</v>
      </c>
      <c r="H511" t="n">
        <v>21.1487833333333</v>
      </c>
      <c r="I511" t="n">
        <v>63.2259643707128</v>
      </c>
    </row>
    <row r="512">
      <c r="A512" t="inlineStr">
        <is>
          <t>Daily_Efficiency_MTBF_2026_09_18.xlsx</t>
        </is>
      </c>
      <c r="B512" t="inlineStr">
        <is>
          <t>Samridhi 5 Star Line</t>
        </is>
      </c>
      <c r="C512" s="82" t="n">
        <v>46265</v>
      </c>
      <c r="D512" t="inlineStr">
        <is>
          <t>FS-HCM-1</t>
        </is>
      </c>
      <c r="E512" t="n">
        <v>1345.36005</v>
      </c>
      <c r="F512" t="n">
        <v>25</v>
      </c>
      <c r="G512" t="n">
        <v>53.814402</v>
      </c>
      <c r="H512" t="n">
        <v>2.16581666666667</v>
      </c>
      <c r="I512" t="n">
        <v>66.9425017148035</v>
      </c>
    </row>
    <row r="513">
      <c r="A513" t="inlineStr">
        <is>
          <t>Daily_Efficiency_MTBF_2026_09_18.xlsx</t>
        </is>
      </c>
      <c r="B513" t="inlineStr">
        <is>
          <t>Samridhi 5 Star Line</t>
        </is>
      </c>
      <c r="C513" s="82" t="n">
        <v>46265</v>
      </c>
      <c r="D513" t="inlineStr">
        <is>
          <t>FS-TTLi-3</t>
        </is>
      </c>
      <c r="E513" t="n">
        <v>1387.63361666667</v>
      </c>
      <c r="F513" t="n">
        <v>19</v>
      </c>
      <c r="G513" t="n">
        <v>73.03334824561399</v>
      </c>
      <c r="H513" t="n">
        <v>17.1742</v>
      </c>
      <c r="I513" t="n">
        <v>81.5721008796891</v>
      </c>
    </row>
    <row r="514">
      <c r="A514" t="inlineStr">
        <is>
          <t>Daily_Efficiency_MTBF_2026_09_18.xlsx</t>
        </is>
      </c>
      <c r="B514" t="inlineStr">
        <is>
          <t>Samridhi 5 Star Line</t>
        </is>
      </c>
      <c r="C514" s="82" t="n">
        <v>46265</v>
      </c>
      <c r="D514" t="inlineStr">
        <is>
          <t>FS-TTLi-4</t>
        </is>
      </c>
      <c r="E514" t="n">
        <v>1422.84285</v>
      </c>
      <c r="F514" t="n">
        <v>12</v>
      </c>
      <c r="G514" t="n">
        <v>118.5702375</v>
      </c>
      <c r="H514" t="n">
        <v>14.6638833333333</v>
      </c>
      <c r="I514" t="n">
        <v>78.307549781289</v>
      </c>
    </row>
    <row r="515">
      <c r="A515" t="inlineStr">
        <is>
          <t>Daily_Efficiency_MTBF_2026_09_18.xlsx</t>
        </is>
      </c>
      <c r="B515" t="inlineStr">
        <is>
          <t>Samridhi 5 Star Line</t>
        </is>
      </c>
      <c r="C515" s="82" t="n">
        <v>46265</v>
      </c>
      <c r="D515" t="inlineStr">
        <is>
          <t>FS-TTLi-2</t>
        </is>
      </c>
      <c r="E515" t="n">
        <v>1413.40173333333</v>
      </c>
      <c r="F515" t="n">
        <v>2</v>
      </c>
      <c r="G515" t="n">
        <v>706.700866666667</v>
      </c>
      <c r="H515" t="n">
        <v>0</v>
      </c>
      <c r="I515" t="n">
        <v>50.284830406665</v>
      </c>
    </row>
    <row r="516">
      <c r="A516" t="inlineStr">
        <is>
          <t>Daily_Efficiency_MTBF_2026_09_18.xlsx</t>
        </is>
      </c>
      <c r="B516" t="inlineStr">
        <is>
          <t>Samridhi 5 Star Line</t>
        </is>
      </c>
      <c r="C516" s="82" t="n">
        <v>46265</v>
      </c>
      <c r="D516" t="inlineStr">
        <is>
          <t>FS-Case Packing</t>
        </is>
      </c>
      <c r="E516" t="n">
        <v>1440</v>
      </c>
      <c r="F516" t="n">
        <v>1</v>
      </c>
      <c r="G516" t="n">
        <v>1440</v>
      </c>
      <c r="H516" t="n">
        <v>0</v>
      </c>
      <c r="I516" t="n">
        <v>83.8254593175853</v>
      </c>
    </row>
    <row r="517">
      <c r="A517" t="inlineStr">
        <is>
          <t>Daily_Efficiency_MTBF_2026_09_18.xlsx</t>
        </is>
      </c>
      <c r="B517" t="inlineStr">
        <is>
          <t>Samridhi Perk Line</t>
        </is>
      </c>
      <c r="C517" s="82" t="n">
        <v>46265</v>
      </c>
      <c r="D517" t="inlineStr">
        <is>
          <t>Perk-HLM-1</t>
        </is>
      </c>
      <c r="E517" t="n">
        <v>1210.66876666667</v>
      </c>
      <c r="F517" t="n">
        <v>179</v>
      </c>
      <c r="G517" t="n">
        <v>6.76351266294227</v>
      </c>
      <c r="H517" t="n">
        <v>14.0086833333333</v>
      </c>
      <c r="I517" t="n">
        <v>47.8932971574096</v>
      </c>
    </row>
    <row r="518">
      <c r="A518" t="inlineStr">
        <is>
          <t>Daily_Efficiency_MTBF_2026_09_18.xlsx</t>
        </is>
      </c>
      <c r="B518" t="inlineStr">
        <is>
          <t>Samridhi Perk Line</t>
        </is>
      </c>
      <c r="C518" s="82" t="n">
        <v>46265</v>
      </c>
      <c r="D518" t="inlineStr">
        <is>
          <t>Perk-HLM-2</t>
        </is>
      </c>
      <c r="E518" t="n">
        <v>1262.12636666667</v>
      </c>
      <c r="F518" t="n">
        <v>153</v>
      </c>
      <c r="G518" t="n">
        <v>8.24919193899782</v>
      </c>
      <c r="H518" t="n">
        <v>1.76568333333333</v>
      </c>
      <c r="I518" t="n">
        <v>57.1811181301391</v>
      </c>
    </row>
    <row r="519">
      <c r="A519" t="inlineStr">
        <is>
          <t>Daily_Efficiency_MTBF_2026_09_18.xlsx</t>
        </is>
      </c>
      <c r="B519" t="inlineStr">
        <is>
          <t>Samridhi Perk Line</t>
        </is>
      </c>
      <c r="C519" s="82" t="n">
        <v>46265</v>
      </c>
      <c r="D519" t="inlineStr">
        <is>
          <t>Perk-HCM-1</t>
        </is>
      </c>
      <c r="E519" t="n">
        <v>1329.9437</v>
      </c>
      <c r="F519" t="n">
        <v>124</v>
      </c>
      <c r="G519" t="n">
        <v>10.7253524193548</v>
      </c>
      <c r="H519" t="n">
        <v>0.793216666666667</v>
      </c>
      <c r="I519" t="n">
        <v>65.3127573267609</v>
      </c>
    </row>
    <row r="520">
      <c r="A520" t="inlineStr">
        <is>
          <t>Daily_Efficiency_MTBF_2026_09_18.xlsx</t>
        </is>
      </c>
      <c r="B520" t="inlineStr">
        <is>
          <t>Samridhi Perk Line</t>
        </is>
      </c>
      <c r="C520" s="82" t="n">
        <v>46265</v>
      </c>
      <c r="D520" t="inlineStr">
        <is>
          <t>Perk-HCM-4</t>
        </is>
      </c>
      <c r="E520" t="n">
        <v>1382.74491666667</v>
      </c>
      <c r="F520" t="n">
        <v>68</v>
      </c>
      <c r="G520" t="n">
        <v>20.3344840686275</v>
      </c>
      <c r="H520" t="n">
        <v>0.392616666666667</v>
      </c>
      <c r="I520" t="n">
        <v>53.7278175608821</v>
      </c>
    </row>
    <row r="521">
      <c r="A521" t="inlineStr">
        <is>
          <t>Daily_Efficiency_MTBF_2026_09_18.xlsx</t>
        </is>
      </c>
      <c r="B521" t="inlineStr">
        <is>
          <t>Samridhi Perk Line</t>
        </is>
      </c>
      <c r="C521" s="82" t="n">
        <v>46265</v>
      </c>
      <c r="D521" t="inlineStr">
        <is>
          <t>Perk-HCM-2</t>
        </is>
      </c>
      <c r="E521" t="n">
        <v>1348.88771666667</v>
      </c>
      <c r="F521" t="n">
        <v>42</v>
      </c>
      <c r="G521" t="n">
        <v>32.1163742063492</v>
      </c>
      <c r="H521" t="n">
        <v>0.365116666666667</v>
      </c>
      <c r="I521" t="n">
        <v>79.3774884014325</v>
      </c>
    </row>
    <row r="522">
      <c r="A522" t="inlineStr">
        <is>
          <t>Daily_Efficiency_MTBF_2026_09_18.xlsx</t>
        </is>
      </c>
      <c r="B522" t="inlineStr">
        <is>
          <t>Samridhi Perk Line</t>
        </is>
      </c>
      <c r="C522" s="82" t="n">
        <v>46265</v>
      </c>
      <c r="D522" t="inlineStr">
        <is>
          <t>Perk-HCM-3</t>
        </is>
      </c>
      <c r="E522" t="n">
        <v>1401.89036666667</v>
      </c>
      <c r="F522" t="n">
        <v>41</v>
      </c>
      <c r="G522" t="n">
        <v>34.1924479674797</v>
      </c>
      <c r="H522" t="n">
        <v>0.1374</v>
      </c>
      <c r="I522" t="n">
        <v>62.2157218069562</v>
      </c>
    </row>
    <row r="523">
      <c r="A523" t="inlineStr">
        <is>
          <t>Daily_Efficiency_MTBF_2026_09_18.xlsx</t>
        </is>
      </c>
      <c r="B523" t="inlineStr">
        <is>
          <t>Samridhi Perk Line</t>
        </is>
      </c>
      <c r="C523" s="82" t="n">
        <v>46265</v>
      </c>
      <c r="D523" t="inlineStr">
        <is>
          <t>Perk-TTLi-1</t>
        </is>
      </c>
      <c r="E523" t="n">
        <v>1356.78811666667</v>
      </c>
      <c r="F523" t="n">
        <v>39</v>
      </c>
      <c r="G523" t="n">
        <v>34.7894388888889</v>
      </c>
      <c r="H523" t="n">
        <v>0.64925</v>
      </c>
      <c r="I523" t="n">
        <v>60.7870084325615</v>
      </c>
    </row>
    <row r="524">
      <c r="A524" t="inlineStr">
        <is>
          <t>Daily_Efficiency_MTBF_2026_09_18.xlsx</t>
        </is>
      </c>
      <c r="B524" t="inlineStr">
        <is>
          <t>Samridhi Perk Line</t>
        </is>
      </c>
      <c r="C524" s="82" t="n">
        <v>46265</v>
      </c>
      <c r="D524" t="inlineStr">
        <is>
          <t>Perk-TTLi-2</t>
        </is>
      </c>
      <c r="E524" t="n">
        <v>1388.57568333333</v>
      </c>
      <c r="F524" t="n">
        <v>15</v>
      </c>
      <c r="G524" t="n">
        <v>92.5717122222222</v>
      </c>
      <c r="H524" t="n">
        <v>0</v>
      </c>
      <c r="I524" t="n">
        <v>76.54713907053539</v>
      </c>
    </row>
    <row r="525">
      <c r="A525" t="inlineStr">
        <is>
          <t>Daily_Efficiency_MTBF_2026_09_18.xlsx</t>
        </is>
      </c>
      <c r="B525" t="inlineStr">
        <is>
          <t>Samridhi Perk Line</t>
        </is>
      </c>
      <c r="C525" s="82" t="n">
        <v>46265</v>
      </c>
      <c r="D525" t="inlineStr">
        <is>
          <t>Perk-TTLi-3</t>
        </is>
      </c>
      <c r="E525" t="n">
        <v>1414.78885</v>
      </c>
      <c r="F525" t="n">
        <v>4</v>
      </c>
      <c r="G525" t="n">
        <v>353.6972125</v>
      </c>
      <c r="H525" t="n">
        <v>0.075</v>
      </c>
      <c r="I525" t="n">
        <v>48.9296369689335</v>
      </c>
    </row>
    <row r="526">
      <c r="A526" t="inlineStr">
        <is>
          <t>Daily_Efficiency_MTBF_2026_09_18.xlsx</t>
        </is>
      </c>
      <c r="B526" t="inlineStr">
        <is>
          <t>Samridhi Perk Line</t>
        </is>
      </c>
      <c r="C526" s="82" t="n">
        <v>46265</v>
      </c>
      <c r="D526" t="inlineStr">
        <is>
          <t>Perk-TTLi-4</t>
        </is>
      </c>
      <c r="E526" t="n">
        <v>1435.76553333333</v>
      </c>
      <c r="F526" t="n">
        <v>3</v>
      </c>
      <c r="G526" t="n">
        <v>478.588511111111</v>
      </c>
      <c r="H526" t="n">
        <v>2.24798333333333</v>
      </c>
      <c r="I526" t="n">
        <v>48.7964815258865</v>
      </c>
    </row>
    <row r="527">
      <c r="A527" t="inlineStr">
        <is>
          <t>Daily_Efficiency_MTBF_2026_09_18.xlsx</t>
        </is>
      </c>
      <c r="B527" t="inlineStr">
        <is>
          <t>Samridhi Perk Line</t>
        </is>
      </c>
      <c r="C527" s="82" t="n">
        <v>46265</v>
      </c>
      <c r="D527" t="inlineStr">
        <is>
          <t>Perk-HLM-3</t>
        </is>
      </c>
      <c r="E527" t="n">
        <v>1440</v>
      </c>
      <c r="F527" t="n">
        <v>1</v>
      </c>
      <c r="G527" t="n">
        <v>1440</v>
      </c>
      <c r="H527" t="n">
        <v>0</v>
      </c>
      <c r="I527" t="n">
        <v>41.5635802469136</v>
      </c>
    </row>
    <row r="528">
      <c r="A528" t="inlineStr">
        <is>
          <t>Daily_Efficiency_MTBF_2026_09_18.xlsx</t>
        </is>
      </c>
      <c r="B528" t="inlineStr">
        <is>
          <t>Samridhi Perk Line</t>
        </is>
      </c>
      <c r="C528" s="82" t="n">
        <v>46265</v>
      </c>
      <c r="D528" t="inlineStr">
        <is>
          <t>Perk-Case Packing</t>
        </is>
      </c>
      <c r="E528" t="n">
        <v>1440</v>
      </c>
      <c r="F528" t="n">
        <v>1</v>
      </c>
      <c r="G528" t="n">
        <v>1440</v>
      </c>
      <c r="H528" t="n">
        <v>0</v>
      </c>
      <c r="I528" t="n">
        <v>74.81182795698921</v>
      </c>
    </row>
    <row r="529">
      <c r="A529" t="inlineStr">
        <is>
          <t>Daily_Efficiency_MTBF_2026_09_18.xlsx</t>
        </is>
      </c>
      <c r="B529" t="inlineStr">
        <is>
          <t>Co-Extrusion Line</t>
        </is>
      </c>
      <c r="C529" s="82" t="n">
        <v>46264</v>
      </c>
      <c r="D529" t="inlineStr">
        <is>
          <t>Coex-AW3</t>
        </is>
      </c>
      <c r="E529" t="n">
        <v>1345.40863333333</v>
      </c>
      <c r="F529" t="n">
        <v>199</v>
      </c>
      <c r="G529" t="n">
        <v>6.76084740368509</v>
      </c>
      <c r="H529" t="n">
        <v>94.5913666666667</v>
      </c>
      <c r="I529" t="n">
        <v>22.3230555555555</v>
      </c>
    </row>
    <row r="530">
      <c r="A530" t="inlineStr">
        <is>
          <t>Daily_Efficiency_MTBF_2026_09_18.xlsx</t>
        </is>
      </c>
      <c r="B530" t="inlineStr">
        <is>
          <t>Co-Extrusion Line</t>
        </is>
      </c>
      <c r="C530" s="82" t="n">
        <v>46264</v>
      </c>
      <c r="D530" t="inlineStr">
        <is>
          <t>Coex-AW1</t>
        </is>
      </c>
      <c r="E530" t="n">
        <v>1366.66958333333</v>
      </c>
      <c r="F530" t="n">
        <v>29</v>
      </c>
      <c r="G530" t="n">
        <v>47.1265373563218</v>
      </c>
      <c r="H530" t="n">
        <v>22.6635</v>
      </c>
      <c r="I530" t="n">
        <v>114.273053192128</v>
      </c>
    </row>
    <row r="531">
      <c r="A531" t="inlineStr">
        <is>
          <t>Daily_Efficiency_MTBF_2026_09_18.xlsx</t>
        </is>
      </c>
      <c r="B531" t="inlineStr">
        <is>
          <t>Co-Extrusion Line</t>
        </is>
      </c>
      <c r="C531" s="82" t="n">
        <v>46264</v>
      </c>
      <c r="D531" t="inlineStr">
        <is>
          <t>Coex-AW2</t>
        </is>
      </c>
      <c r="E531" t="n">
        <v>1294.12293333333</v>
      </c>
      <c r="F531" t="n">
        <v>26</v>
      </c>
      <c r="G531" t="n">
        <v>49.773958974359</v>
      </c>
      <c r="H531" t="n">
        <v>25.0085333333333</v>
      </c>
      <c r="I531" t="n">
        <v>103.128209814013</v>
      </c>
    </row>
    <row r="532">
      <c r="A532" t="inlineStr">
        <is>
          <t>Daily_Efficiency_MTBF_2026_09_18.xlsx</t>
        </is>
      </c>
      <c r="B532" t="inlineStr">
        <is>
          <t>Samridhi 5 Star Line</t>
        </is>
      </c>
      <c r="C532" s="82" t="n">
        <v>46264</v>
      </c>
      <c r="D532" t="inlineStr">
        <is>
          <t>FS-HCM-3</t>
        </is>
      </c>
      <c r="E532" t="n">
        <v>1322.49935</v>
      </c>
      <c r="F532" t="n">
        <v>117</v>
      </c>
      <c r="G532" t="n">
        <v>11.3034132478632</v>
      </c>
      <c r="H532" t="n">
        <v>2.8425</v>
      </c>
      <c r="I532" t="n">
        <v>83.839668465335</v>
      </c>
    </row>
    <row r="533">
      <c r="A533" t="inlineStr">
        <is>
          <t>Daily_Efficiency_MTBF_2026_09_18.xlsx</t>
        </is>
      </c>
      <c r="B533" t="inlineStr">
        <is>
          <t>Samridhi 5 Star Line</t>
        </is>
      </c>
      <c r="C533" s="82" t="n">
        <v>46264</v>
      </c>
      <c r="D533" t="inlineStr">
        <is>
          <t>FS-HCM-4</t>
        </is>
      </c>
      <c r="E533" t="n">
        <v>1401.30723333333</v>
      </c>
      <c r="F533" t="n">
        <v>49</v>
      </c>
      <c r="G533" t="n">
        <v>28.5981068027211</v>
      </c>
      <c r="H533" t="n">
        <v>19.66215</v>
      </c>
      <c r="I533" t="n">
        <v>74.3008085168955</v>
      </c>
    </row>
    <row r="534">
      <c r="A534" t="inlineStr">
        <is>
          <t>Daily_Efficiency_MTBF_2026_09_18.xlsx</t>
        </is>
      </c>
      <c r="B534" t="inlineStr">
        <is>
          <t>Samridhi 5 Star Line</t>
        </is>
      </c>
      <c r="C534" s="82" t="n">
        <v>46264</v>
      </c>
      <c r="D534" t="inlineStr">
        <is>
          <t>FS-HCM-1</t>
        </is>
      </c>
      <c r="E534" t="n">
        <v>1355.29763333333</v>
      </c>
      <c r="F534" t="n">
        <v>42</v>
      </c>
      <c r="G534" t="n">
        <v>32.2689912698413</v>
      </c>
      <c r="H534" t="n">
        <v>4.82668333333333</v>
      </c>
      <c r="I534" t="n">
        <v>50.0388896932395</v>
      </c>
    </row>
    <row r="535">
      <c r="A535" t="inlineStr">
        <is>
          <t>Daily_Efficiency_MTBF_2026_09_18.xlsx</t>
        </is>
      </c>
      <c r="B535" t="inlineStr">
        <is>
          <t>Samridhi 5 Star Line</t>
        </is>
      </c>
      <c r="C535" s="82" t="n">
        <v>46264</v>
      </c>
      <c r="D535" t="inlineStr">
        <is>
          <t>FS-TTLi-1</t>
        </is>
      </c>
      <c r="E535" t="n">
        <v>1314.99796666667</v>
      </c>
      <c r="F535" t="n">
        <v>42</v>
      </c>
      <c r="G535" t="n">
        <v>31.3094753968254</v>
      </c>
      <c r="H535" t="n">
        <v>24.1618166666667</v>
      </c>
      <c r="I535" t="n">
        <v>46.0617529195478</v>
      </c>
    </row>
    <row r="536">
      <c r="A536" t="inlineStr">
        <is>
          <t>Daily_Efficiency_MTBF_2026_09_18.xlsx</t>
        </is>
      </c>
      <c r="B536" t="inlineStr">
        <is>
          <t>Samridhi 5 Star Line</t>
        </is>
      </c>
      <c r="C536" s="82" t="n">
        <v>46264</v>
      </c>
      <c r="D536" t="inlineStr">
        <is>
          <t>FS-TTLi-3</t>
        </is>
      </c>
      <c r="E536" t="n">
        <v>1357.52686666667</v>
      </c>
      <c r="F536" t="n">
        <v>36</v>
      </c>
      <c r="G536" t="n">
        <v>37.7090796296296</v>
      </c>
      <c r="H536" t="n">
        <v>24.9791666666667</v>
      </c>
      <c r="I536" t="n">
        <v>65.17602668959429</v>
      </c>
    </row>
    <row r="537">
      <c r="A537" t="inlineStr">
        <is>
          <t>Daily_Efficiency_MTBF_2026_09_18.xlsx</t>
        </is>
      </c>
      <c r="B537" t="inlineStr">
        <is>
          <t>Samridhi 5 Star Line</t>
        </is>
      </c>
      <c r="C537" s="82" t="n">
        <v>46264</v>
      </c>
      <c r="D537" t="inlineStr">
        <is>
          <t>FS-HCM-2</t>
        </is>
      </c>
      <c r="E537" t="n">
        <v>1381.32906666667</v>
      </c>
      <c r="F537" t="n">
        <v>35</v>
      </c>
      <c r="G537" t="n">
        <v>39.4665447619048</v>
      </c>
      <c r="H537" t="n">
        <v>1.5004</v>
      </c>
      <c r="I537" t="n">
        <v>95.678137848744</v>
      </c>
    </row>
    <row r="538">
      <c r="A538" t="inlineStr">
        <is>
          <t>Daily_Efficiency_MTBF_2026_09_18.xlsx</t>
        </is>
      </c>
      <c r="B538" t="inlineStr">
        <is>
          <t>Samridhi 5 Star Line</t>
        </is>
      </c>
      <c r="C538" s="82" t="n">
        <v>46264</v>
      </c>
      <c r="D538" t="inlineStr">
        <is>
          <t>FS-TTLi-4</t>
        </is>
      </c>
      <c r="E538" t="n">
        <v>1267.13136666667</v>
      </c>
      <c r="F538" t="n">
        <v>25</v>
      </c>
      <c r="G538" t="n">
        <v>50.6852546666667</v>
      </c>
      <c r="H538" t="n">
        <v>21.8504833333333</v>
      </c>
      <c r="I538" t="n">
        <v>80.3418762996732</v>
      </c>
    </row>
    <row r="539">
      <c r="A539" t="inlineStr">
        <is>
          <t>Daily_Efficiency_MTBF_2026_09_18.xlsx</t>
        </is>
      </c>
      <c r="B539" t="inlineStr">
        <is>
          <t>Samridhi 5 Star Line</t>
        </is>
      </c>
      <c r="C539" s="82" t="n">
        <v>46264</v>
      </c>
      <c r="D539" t="inlineStr">
        <is>
          <t>FS-TTM-5</t>
        </is>
      </c>
      <c r="E539" t="n">
        <v>1402.99135</v>
      </c>
      <c r="F539" t="n">
        <v>24</v>
      </c>
      <c r="G539" t="n">
        <v>58.4579729166667</v>
      </c>
      <c r="H539" t="n">
        <v>17.6636</v>
      </c>
      <c r="I539" t="n">
        <v>45.9301599525691</v>
      </c>
    </row>
    <row r="540">
      <c r="A540" t="inlineStr">
        <is>
          <t>Daily_Efficiency_MTBF_2026_09_18.xlsx</t>
        </is>
      </c>
      <c r="B540" t="inlineStr">
        <is>
          <t>Samridhi 5 Star Line</t>
        </is>
      </c>
      <c r="C540" s="82" t="n">
        <v>46264</v>
      </c>
      <c r="D540" t="inlineStr">
        <is>
          <t>FS-TTLi-2</t>
        </is>
      </c>
      <c r="E540" t="n">
        <v>1360.8156</v>
      </c>
      <c r="F540" t="n">
        <v>18</v>
      </c>
      <c r="G540" t="n">
        <v>75.6008666666667</v>
      </c>
      <c r="H540" t="n">
        <v>13.1732666666667</v>
      </c>
      <c r="I540" t="n">
        <v>51.5124488688074</v>
      </c>
    </row>
    <row r="541">
      <c r="A541" t="inlineStr">
        <is>
          <t>Daily_Efficiency_MTBF_2026_09_18.xlsx</t>
        </is>
      </c>
      <c r="B541" t="inlineStr">
        <is>
          <t>Samridhi 5 Star Line</t>
        </is>
      </c>
      <c r="C541" s="82" t="n">
        <v>46264</v>
      </c>
      <c r="D541" t="inlineStr">
        <is>
          <t>FS-HRM-5</t>
        </is>
      </c>
      <c r="E541" t="n">
        <v>1391.98488333333</v>
      </c>
      <c r="F541" t="n">
        <v>12</v>
      </c>
      <c r="G541" t="n">
        <v>115.998740277778</v>
      </c>
      <c r="H541" t="n">
        <v>13.1777166666667</v>
      </c>
      <c r="I541" t="n">
        <v>49.1224936595174</v>
      </c>
    </row>
    <row r="542">
      <c r="A542" t="inlineStr">
        <is>
          <t>Daily_Efficiency_MTBF_2026_09_18.xlsx</t>
        </is>
      </c>
      <c r="B542" t="inlineStr">
        <is>
          <t>Samridhi 5 Star Line</t>
        </is>
      </c>
      <c r="C542" s="82" t="n">
        <v>46264</v>
      </c>
      <c r="D542" t="inlineStr">
        <is>
          <t>FS-Case Packing</t>
        </is>
      </c>
      <c r="E542" t="n">
        <v>1440</v>
      </c>
      <c r="F542" t="n">
        <v>1</v>
      </c>
      <c r="G542" t="n">
        <v>1440</v>
      </c>
      <c r="H542" t="n">
        <v>0</v>
      </c>
      <c r="I542" t="n">
        <v>74.507874015748</v>
      </c>
    </row>
    <row r="543">
      <c r="A543" t="inlineStr">
        <is>
          <t>Daily_Efficiency_MTBF_2026_09_18.xlsx</t>
        </is>
      </c>
      <c r="B543" t="inlineStr">
        <is>
          <t>Samridhi Perk Line</t>
        </is>
      </c>
      <c r="C543" s="82" t="n">
        <v>46264</v>
      </c>
      <c r="D543" t="inlineStr">
        <is>
          <t>Perk-HCM-1</t>
        </is>
      </c>
      <c r="E543" t="n">
        <v>1229.97131666667</v>
      </c>
      <c r="F543" t="n">
        <v>299</v>
      </c>
      <c r="G543" t="n">
        <v>4.11361644370123</v>
      </c>
      <c r="H543" t="n">
        <v>1.92636666666667</v>
      </c>
      <c r="I543" t="n">
        <v>44.0998176618187</v>
      </c>
    </row>
    <row r="544">
      <c r="A544" t="inlineStr">
        <is>
          <t>Daily_Efficiency_MTBF_2026_09_18.xlsx</t>
        </is>
      </c>
      <c r="B544" t="inlineStr">
        <is>
          <t>Samridhi Perk Line</t>
        </is>
      </c>
      <c r="C544" s="82" t="n">
        <v>46264</v>
      </c>
      <c r="D544" t="inlineStr">
        <is>
          <t>Perk-HCM-4</t>
        </is>
      </c>
      <c r="E544" t="n">
        <v>1330.92355</v>
      </c>
      <c r="F544" t="n">
        <v>199</v>
      </c>
      <c r="G544" t="n">
        <v>6.688058040201</v>
      </c>
      <c r="H544" t="n">
        <v>1.33641666666667</v>
      </c>
      <c r="I544" t="n">
        <v>32.2654924398288</v>
      </c>
    </row>
    <row r="545">
      <c r="A545" t="inlineStr">
        <is>
          <t>Daily_Efficiency_MTBF_2026_09_18.xlsx</t>
        </is>
      </c>
      <c r="B545" t="inlineStr">
        <is>
          <t>Samridhi Perk Line</t>
        </is>
      </c>
      <c r="C545" s="82" t="n">
        <v>46264</v>
      </c>
      <c r="D545" t="inlineStr">
        <is>
          <t>Perk-HLM-2</t>
        </is>
      </c>
      <c r="E545" t="n">
        <v>953.116983333333</v>
      </c>
      <c r="F545" t="n">
        <v>101</v>
      </c>
      <c r="G545" t="n">
        <v>9.43680181518152</v>
      </c>
      <c r="H545" t="n">
        <v>0</v>
      </c>
      <c r="I545" t="n">
        <v>32.3076969600798</v>
      </c>
    </row>
    <row r="546">
      <c r="A546" t="inlineStr">
        <is>
          <t>Daily_Efficiency_MTBF_2026_09_18.xlsx</t>
        </is>
      </c>
      <c r="B546" t="inlineStr">
        <is>
          <t>Samridhi Perk Line</t>
        </is>
      </c>
      <c r="C546" s="82" t="n">
        <v>46264</v>
      </c>
      <c r="D546" t="inlineStr">
        <is>
          <t>Perk-HLM-1</t>
        </is>
      </c>
      <c r="E546" t="n">
        <v>1342.8833</v>
      </c>
      <c r="F546" t="n">
        <v>80</v>
      </c>
      <c r="G546" t="n">
        <v>16.78604125</v>
      </c>
      <c r="H546" t="n">
        <v>3.4965</v>
      </c>
      <c r="I546" t="n">
        <v>30.3079624415687</v>
      </c>
    </row>
    <row r="547">
      <c r="A547" t="inlineStr">
        <is>
          <t>Daily_Efficiency_MTBF_2026_09_18.xlsx</t>
        </is>
      </c>
      <c r="B547" t="inlineStr">
        <is>
          <t>Samridhi Perk Line</t>
        </is>
      </c>
      <c r="C547" s="82" t="n">
        <v>46264</v>
      </c>
      <c r="D547" t="inlineStr">
        <is>
          <t>Perk-HCM-2</t>
        </is>
      </c>
      <c r="E547" t="n">
        <v>1368.6634</v>
      </c>
      <c r="F547" t="n">
        <v>52</v>
      </c>
      <c r="G547" t="n">
        <v>26.32045</v>
      </c>
      <c r="H547" t="n">
        <v>0.910416666666667</v>
      </c>
      <c r="I547" t="n">
        <v>54.645548334608</v>
      </c>
    </row>
    <row r="548">
      <c r="A548" t="inlineStr">
        <is>
          <t>Daily_Efficiency_MTBF_2026_09_18.xlsx</t>
        </is>
      </c>
      <c r="B548" t="inlineStr">
        <is>
          <t>Samridhi Perk Line</t>
        </is>
      </c>
      <c r="C548" s="82" t="n">
        <v>46264</v>
      </c>
      <c r="D548" t="inlineStr">
        <is>
          <t>Perk-HCM-3</t>
        </is>
      </c>
      <c r="E548" t="n">
        <v>1384.1492</v>
      </c>
      <c r="F548" t="n">
        <v>49</v>
      </c>
      <c r="G548" t="n">
        <v>28.2479428571429</v>
      </c>
      <c r="H548" t="n">
        <v>0.575966666666667</v>
      </c>
      <c r="I548" t="n">
        <v>48.7091336201671</v>
      </c>
    </row>
    <row r="549">
      <c r="A549" t="inlineStr">
        <is>
          <t>Daily_Efficiency_MTBF_2026_09_18.xlsx</t>
        </is>
      </c>
      <c r="B549" t="inlineStr">
        <is>
          <t>Samridhi Perk Line</t>
        </is>
      </c>
      <c r="C549" s="82" t="n">
        <v>46264</v>
      </c>
      <c r="D549" t="inlineStr">
        <is>
          <t>Perk-TTLi-1</t>
        </is>
      </c>
      <c r="E549" t="n">
        <v>1363.36741666667</v>
      </c>
      <c r="F549" t="n">
        <v>19</v>
      </c>
      <c r="G549" t="n">
        <v>71.7561798245614</v>
      </c>
      <c r="H549" t="n">
        <v>0.101016666666667</v>
      </c>
      <c r="I549" t="n">
        <v>36.837710665055</v>
      </c>
    </row>
    <row r="550">
      <c r="A550" t="inlineStr">
        <is>
          <t>Daily_Efficiency_MTBF_2026_09_18.xlsx</t>
        </is>
      </c>
      <c r="B550" t="inlineStr">
        <is>
          <t>Samridhi Perk Line</t>
        </is>
      </c>
      <c r="C550" s="82" t="n">
        <v>46264</v>
      </c>
      <c r="D550" t="inlineStr">
        <is>
          <t>Perk-TTLi-3</t>
        </is>
      </c>
      <c r="E550" t="n">
        <v>1354.93006666667</v>
      </c>
      <c r="F550" t="n">
        <v>11</v>
      </c>
      <c r="G550" t="n">
        <v>123.175460606061</v>
      </c>
      <c r="H550" t="n">
        <v>0.392083333333333</v>
      </c>
      <c r="I550" t="n">
        <v>39.9238054039294</v>
      </c>
    </row>
    <row r="551">
      <c r="A551" t="inlineStr">
        <is>
          <t>Daily_Efficiency_MTBF_2026_09_18.xlsx</t>
        </is>
      </c>
      <c r="B551" t="inlineStr">
        <is>
          <t>Samridhi Perk Line</t>
        </is>
      </c>
      <c r="C551" s="82" t="n">
        <v>46264</v>
      </c>
      <c r="D551" t="inlineStr">
        <is>
          <t>Perk-TTLi-2</t>
        </is>
      </c>
      <c r="E551" t="n">
        <v>1326.32305</v>
      </c>
      <c r="F551" t="n">
        <v>8</v>
      </c>
      <c r="G551" t="n">
        <v>165.79038125</v>
      </c>
      <c r="H551" t="n">
        <v>0</v>
      </c>
      <c r="I551" t="n">
        <v>54.358501440405</v>
      </c>
    </row>
    <row r="552">
      <c r="A552" t="inlineStr">
        <is>
          <t>Daily_Efficiency_MTBF_2026_09_18.xlsx</t>
        </is>
      </c>
      <c r="B552" t="inlineStr">
        <is>
          <t>Samridhi Perk Line</t>
        </is>
      </c>
      <c r="C552" s="82" t="n">
        <v>46264</v>
      </c>
      <c r="D552" t="inlineStr">
        <is>
          <t>Perk-TTLi-4</t>
        </is>
      </c>
      <c r="E552" t="n">
        <v>1439.26613333333</v>
      </c>
      <c r="F552" t="n">
        <v>1</v>
      </c>
      <c r="G552" t="n">
        <v>1439.26613333333</v>
      </c>
      <c r="H552" t="n">
        <v>0</v>
      </c>
      <c r="I552" t="n">
        <v>29.987504743158</v>
      </c>
    </row>
    <row r="553">
      <c r="A553" t="inlineStr">
        <is>
          <t>Daily_Efficiency_MTBF_2026_09_18.xlsx</t>
        </is>
      </c>
      <c r="B553" t="inlineStr">
        <is>
          <t>Samridhi Perk Line</t>
        </is>
      </c>
      <c r="C553" s="82" t="n">
        <v>46264</v>
      </c>
      <c r="D553" t="inlineStr">
        <is>
          <t>Perk-HLM-3</t>
        </is>
      </c>
      <c r="E553" t="n">
        <v>1440</v>
      </c>
      <c r="F553" t="n">
        <v>1</v>
      </c>
      <c r="G553" t="n">
        <v>1440</v>
      </c>
      <c r="H553" t="n">
        <v>0</v>
      </c>
      <c r="I553" t="n">
        <v>16.5401234567901</v>
      </c>
    </row>
    <row r="554">
      <c r="A554" t="inlineStr">
        <is>
          <t>Daily_Efficiency_MTBF_2026_09_18.xlsx</t>
        </is>
      </c>
      <c r="B554" t="inlineStr">
        <is>
          <t>Samridhi Perk Line</t>
        </is>
      </c>
      <c r="C554" s="82" t="n">
        <v>46264</v>
      </c>
      <c r="D554" t="inlineStr">
        <is>
          <t>Perk-Case Packing</t>
        </is>
      </c>
      <c r="E554" t="n">
        <v>1440</v>
      </c>
      <c r="F554" t="n">
        <v>1</v>
      </c>
      <c r="G554" t="n">
        <v>1440</v>
      </c>
      <c r="H554" t="n">
        <v>0</v>
      </c>
      <c r="I554" t="n">
        <v>50.4569892473118</v>
      </c>
    </row>
    <row r="555">
      <c r="A555" t="inlineStr">
        <is>
          <t>Daily_Efficiency_MTBF_2026_09_18.xlsx</t>
        </is>
      </c>
      <c r="B555" t="inlineStr">
        <is>
          <t>Co-Extrusion Line</t>
        </is>
      </c>
      <c r="C555" s="82" t="n">
        <v>46263</v>
      </c>
      <c r="D555" t="inlineStr">
        <is>
          <t>Coex-AW3</t>
        </is>
      </c>
      <c r="E555" t="n">
        <v>868.272933333333</v>
      </c>
      <c r="F555" t="n">
        <v>193</v>
      </c>
      <c r="G555" t="n">
        <v>4.49882348877375</v>
      </c>
      <c r="H555" t="n">
        <v>139.818116666667</v>
      </c>
      <c r="I555" t="n">
        <v>9.28925925925927</v>
      </c>
    </row>
    <row r="556">
      <c r="A556" t="inlineStr">
        <is>
          <t>Daily_Efficiency_MTBF_2026_09_18.xlsx</t>
        </is>
      </c>
      <c r="B556" t="inlineStr">
        <is>
          <t>Co-Extrusion Line</t>
        </is>
      </c>
      <c r="C556" s="82" t="n">
        <v>46263</v>
      </c>
      <c r="D556" t="inlineStr">
        <is>
          <t>Coex-AW1</t>
        </is>
      </c>
      <c r="E556" t="n">
        <v>652.445516666667</v>
      </c>
      <c r="F556" t="n">
        <v>18</v>
      </c>
      <c r="G556" t="n">
        <v>36.2469731481482</v>
      </c>
      <c r="H556" t="n">
        <v>33.5430333333333</v>
      </c>
      <c r="I556" t="n">
        <v>88.1298942991415</v>
      </c>
    </row>
    <row r="557">
      <c r="A557" t="inlineStr">
        <is>
          <t>Daily_Efficiency_MTBF_2026_09_18.xlsx</t>
        </is>
      </c>
      <c r="B557" t="inlineStr">
        <is>
          <t>Co-Extrusion Line</t>
        </is>
      </c>
      <c r="C557" s="82" t="n">
        <v>46263</v>
      </c>
      <c r="D557" t="inlineStr">
        <is>
          <t>Coex-AW2</t>
        </is>
      </c>
      <c r="E557" t="n">
        <v>709.257383333333</v>
      </c>
      <c r="F557" t="n">
        <v>12</v>
      </c>
      <c r="G557" t="n">
        <v>59.1047819444445</v>
      </c>
      <c r="H557" t="n">
        <v>8.73646666666667</v>
      </c>
      <c r="I557" t="n">
        <v>89.851280295321</v>
      </c>
    </row>
    <row r="558">
      <c r="A558" t="inlineStr">
        <is>
          <t>Daily_Efficiency_MTBF_2026_09_18.xlsx</t>
        </is>
      </c>
      <c r="B558" t="inlineStr">
        <is>
          <t>Samridhi 5 Star Line</t>
        </is>
      </c>
      <c r="C558" s="82" t="n">
        <v>46263</v>
      </c>
      <c r="D558" t="inlineStr">
        <is>
          <t>FS-HCM-3</t>
        </is>
      </c>
      <c r="E558" t="n">
        <v>80.55549999999999</v>
      </c>
      <c r="F558" t="n">
        <v>10</v>
      </c>
      <c r="G558" t="n">
        <v>8.05555</v>
      </c>
      <c r="H558" t="n">
        <v>0</v>
      </c>
      <c r="I558" t="n">
        <v>24.4221366783865</v>
      </c>
    </row>
    <row r="559">
      <c r="A559" t="inlineStr">
        <is>
          <t>Daily_Efficiency_MTBF_2026_09_18.xlsx</t>
        </is>
      </c>
      <c r="B559" t="inlineStr">
        <is>
          <t>Samridhi 5 Star Line</t>
        </is>
      </c>
      <c r="C559" s="82" t="n">
        <v>46263</v>
      </c>
      <c r="D559" t="inlineStr">
        <is>
          <t>FS-TTLi-3</t>
        </is>
      </c>
      <c r="E559" t="n">
        <v>829.4096500000001</v>
      </c>
      <c r="F559" t="n">
        <v>5</v>
      </c>
      <c r="G559" t="n">
        <v>165.88193</v>
      </c>
      <c r="H559" t="n">
        <v>4.54921666666667</v>
      </c>
      <c r="I559" t="n">
        <v>0.000229356261902893</v>
      </c>
    </row>
    <row r="560">
      <c r="A560" t="inlineStr">
        <is>
          <t>Daily_Efficiency_MTBF_2026_09_18.xlsx</t>
        </is>
      </c>
      <c r="B560" t="inlineStr">
        <is>
          <t>Samridhi 5 Star Line</t>
        </is>
      </c>
      <c r="C560" s="82" t="n">
        <v>46263</v>
      </c>
      <c r="D560" t="inlineStr">
        <is>
          <t>FS-HCM-4</t>
        </is>
      </c>
      <c r="E560" t="n">
        <v>81.04061666666669</v>
      </c>
      <c r="F560" t="n">
        <v>4</v>
      </c>
      <c r="G560" t="n">
        <v>20.2601541666667</v>
      </c>
      <c r="H560" t="n">
        <v>0.50565</v>
      </c>
      <c r="I560" t="n">
        <v>1.42407651872538</v>
      </c>
    </row>
    <row r="561">
      <c r="A561" t="inlineStr">
        <is>
          <t>Daily_Efficiency_MTBF_2026_09_18.xlsx</t>
        </is>
      </c>
      <c r="B561" t="inlineStr">
        <is>
          <t>Samridhi 5 Star Line</t>
        </is>
      </c>
      <c r="C561" s="82" t="n">
        <v>46263</v>
      </c>
      <c r="D561" t="inlineStr">
        <is>
          <t>FS-HRM-5</t>
        </is>
      </c>
      <c r="E561" t="n">
        <v>583.056783333334</v>
      </c>
      <c r="F561" t="n">
        <v>4</v>
      </c>
      <c r="G561" t="n">
        <v>145.764195833333</v>
      </c>
      <c r="H561" t="n">
        <v>1.32776666666667</v>
      </c>
      <c r="I561" t="n">
        <v>4.87065413191309</v>
      </c>
    </row>
    <row r="562">
      <c r="A562" t="inlineStr">
        <is>
          <t>Daily_Efficiency_MTBF_2026_09_18.xlsx</t>
        </is>
      </c>
      <c r="B562" t="inlineStr">
        <is>
          <t>Samridhi 5 Star Line</t>
        </is>
      </c>
      <c r="C562" s="82" t="n">
        <v>46263</v>
      </c>
      <c r="D562" t="inlineStr">
        <is>
          <t>FS-TTLi-2</t>
        </is>
      </c>
      <c r="E562" t="n">
        <v>455.042</v>
      </c>
      <c r="F562" t="n">
        <v>3</v>
      </c>
      <c r="G562" t="n">
        <v>151.680666666667</v>
      </c>
      <c r="H562" t="n">
        <v>0</v>
      </c>
      <c r="I562" t="n">
        <v>2.35228700118569</v>
      </c>
    </row>
    <row r="563">
      <c r="A563" t="inlineStr">
        <is>
          <t>Daily_Efficiency_MTBF_2026_09_18.xlsx</t>
        </is>
      </c>
      <c r="B563" t="inlineStr">
        <is>
          <t>Samridhi 5 Star Line</t>
        </is>
      </c>
      <c r="C563" s="82" t="n">
        <v>46263</v>
      </c>
      <c r="D563" t="inlineStr">
        <is>
          <t>FS-HCM-2</t>
        </is>
      </c>
      <c r="E563" t="n">
        <v>79.70095000000001</v>
      </c>
      <c r="F563" t="n">
        <v>3</v>
      </c>
      <c r="G563" t="n">
        <v>26.5669833333333</v>
      </c>
      <c r="H563" t="n">
        <v>0.333383333333333</v>
      </c>
      <c r="I563" t="n">
        <v>23.0091171765041</v>
      </c>
    </row>
    <row r="564">
      <c r="A564" t="inlineStr">
        <is>
          <t>Daily_Efficiency_MTBF_2026_09_18.xlsx</t>
        </is>
      </c>
      <c r="B564" t="inlineStr">
        <is>
          <t>Samridhi 5 Star Line</t>
        </is>
      </c>
      <c r="C564" s="82" t="n">
        <v>46263</v>
      </c>
      <c r="D564" t="inlineStr">
        <is>
          <t>FS-TTM-5</t>
        </is>
      </c>
      <c r="E564" t="n">
        <v>100.891066666667</v>
      </c>
      <c r="F564" t="n">
        <v>3</v>
      </c>
      <c r="G564" t="n">
        <v>33.6303555555556</v>
      </c>
      <c r="H564" t="n">
        <v>0.500333333333333</v>
      </c>
      <c r="I564" t="n">
        <v>17.6841402887103</v>
      </c>
    </row>
    <row r="565">
      <c r="A565" t="inlineStr">
        <is>
          <t>Daily_Efficiency_MTBF_2026_09_18.xlsx</t>
        </is>
      </c>
      <c r="B565" t="inlineStr">
        <is>
          <t>Samridhi 5 Star Line</t>
        </is>
      </c>
      <c r="C565" s="82" t="n">
        <v>46263</v>
      </c>
      <c r="D565" t="inlineStr">
        <is>
          <t>FS-HCM-1</t>
        </is>
      </c>
      <c r="E565" t="n">
        <v>82.0378666666667</v>
      </c>
      <c r="F565" t="n">
        <v>3</v>
      </c>
      <c r="G565" t="n">
        <v>27.3459555555556</v>
      </c>
      <c r="H565" t="n">
        <v>0.334</v>
      </c>
      <c r="I565" t="n">
        <v>29.0799166293073</v>
      </c>
    </row>
    <row r="566">
      <c r="A566" t="inlineStr">
        <is>
          <t>Daily_Efficiency_MTBF_2026_09_18.xlsx</t>
        </is>
      </c>
      <c r="B566" t="inlineStr">
        <is>
          <t>Samridhi 5 Star Line</t>
        </is>
      </c>
      <c r="C566" s="82" t="n">
        <v>46263</v>
      </c>
      <c r="D566" t="inlineStr">
        <is>
          <t>FS-TTLi-1</t>
        </is>
      </c>
      <c r="E566" t="n">
        <v>492.828166666667</v>
      </c>
      <c r="F566" t="n">
        <v>2</v>
      </c>
      <c r="G566" t="n">
        <v>246.414083333333</v>
      </c>
      <c r="H566" t="n">
        <v>0</v>
      </c>
      <c r="I566" t="n">
        <v>0.995075213509101</v>
      </c>
    </row>
    <row r="567">
      <c r="A567" t="inlineStr">
        <is>
          <t>Daily_Efficiency_MTBF_2026_09_18.xlsx</t>
        </is>
      </c>
      <c r="B567" t="inlineStr">
        <is>
          <t>Samridhi 5 Star Line</t>
        </is>
      </c>
      <c r="C567" s="82" t="n">
        <v>46263</v>
      </c>
      <c r="D567" t="inlineStr">
        <is>
          <t>FS-Case Packing</t>
        </is>
      </c>
      <c r="E567" t="n">
        <v>1029.87761666667</v>
      </c>
      <c r="F567" t="n">
        <v>1</v>
      </c>
      <c r="G567" t="n">
        <v>1029.87761666667</v>
      </c>
      <c r="H567" t="n">
        <v>0</v>
      </c>
      <c r="I567" t="n">
        <v>6.06446587224724</v>
      </c>
    </row>
    <row r="568">
      <c r="A568" t="inlineStr">
        <is>
          <t>Daily_Efficiency_MTBF_2026_09_18.xlsx</t>
        </is>
      </c>
      <c r="B568" t="inlineStr">
        <is>
          <t>Samridhi 5 Star Line</t>
        </is>
      </c>
      <c r="C568" s="82" t="n">
        <v>46263</v>
      </c>
      <c r="D568" t="inlineStr">
        <is>
          <t>FS-TTLi-4</t>
        </is>
      </c>
      <c r="E568" t="n">
        <v>30.8692333333333</v>
      </c>
      <c r="F568" t="n">
        <v>1</v>
      </c>
      <c r="G568" t="n">
        <v>30.8692333333333</v>
      </c>
      <c r="H568" t="n">
        <v>0</v>
      </c>
      <c r="I568" t="n">
        <v>5.5824403669739e-15</v>
      </c>
    </row>
    <row r="569">
      <c r="A569" t="inlineStr">
        <is>
          <t>Daily_Efficiency_MTBF_2026_09_18.xlsx</t>
        </is>
      </c>
      <c r="B569" t="inlineStr">
        <is>
          <t>Samridhi Perk Line</t>
        </is>
      </c>
      <c r="C569" s="82" t="n">
        <v>46263</v>
      </c>
      <c r="D569" t="inlineStr">
        <is>
          <t>Perk-HCM-4</t>
        </is>
      </c>
      <c r="E569" t="n">
        <v>292.8222</v>
      </c>
      <c r="F569" t="n">
        <v>45</v>
      </c>
      <c r="G569" t="n">
        <v>6.50716</v>
      </c>
      <c r="H569" t="n">
        <v>0.33725</v>
      </c>
      <c r="I569" t="n">
        <v>19.0421447404704</v>
      </c>
    </row>
    <row r="570">
      <c r="A570" t="inlineStr">
        <is>
          <t>Daily_Efficiency_MTBF_2026_09_18.xlsx</t>
        </is>
      </c>
      <c r="B570" t="inlineStr">
        <is>
          <t>Samridhi Perk Line</t>
        </is>
      </c>
      <c r="C570" s="82" t="n">
        <v>46263</v>
      </c>
      <c r="D570" t="inlineStr">
        <is>
          <t>Perk-HCM-1</t>
        </is>
      </c>
      <c r="E570" t="n">
        <v>417.012966666667</v>
      </c>
      <c r="F570" t="n">
        <v>37</v>
      </c>
      <c r="G570" t="n">
        <v>11.2706207207207</v>
      </c>
      <c r="H570" t="n">
        <v>0.2549</v>
      </c>
      <c r="I570" t="n">
        <v>3.91566463768625</v>
      </c>
    </row>
    <row r="571">
      <c r="A571" t="inlineStr">
        <is>
          <t>Daily_Efficiency_MTBF_2026_09_18.xlsx</t>
        </is>
      </c>
      <c r="B571" t="inlineStr">
        <is>
          <t>Samridhi Perk Line</t>
        </is>
      </c>
      <c r="C571" s="82" t="n">
        <v>46263</v>
      </c>
      <c r="D571" t="inlineStr">
        <is>
          <t>Perk-HCM-3</t>
        </is>
      </c>
      <c r="E571" t="n">
        <v>304.871716666667</v>
      </c>
      <c r="F571" t="n">
        <v>6</v>
      </c>
      <c r="G571" t="n">
        <v>50.8119527777778</v>
      </c>
      <c r="H571" t="n">
        <v>0</v>
      </c>
      <c r="I571" t="n">
        <v>23.2230586462749</v>
      </c>
    </row>
    <row r="572">
      <c r="A572" t="inlineStr">
        <is>
          <t>Daily_Efficiency_MTBF_2026_09_18.xlsx</t>
        </is>
      </c>
      <c r="B572" t="inlineStr">
        <is>
          <t>Samridhi Perk Line</t>
        </is>
      </c>
      <c r="C572" s="82" t="n">
        <v>46263</v>
      </c>
      <c r="D572" t="inlineStr">
        <is>
          <t>Perk-TTLi-4</t>
        </is>
      </c>
      <c r="E572" t="n">
        <v>595.64005</v>
      </c>
      <c r="F572" t="n">
        <v>3</v>
      </c>
      <c r="G572" t="n">
        <v>198.546683333333</v>
      </c>
      <c r="H572" t="n">
        <v>4.35995</v>
      </c>
      <c r="I572" t="n">
        <v>8.15</v>
      </c>
    </row>
    <row r="573">
      <c r="A573" t="inlineStr">
        <is>
          <t>Daily_Efficiency_MTBF_2026_09_18.xlsx</t>
        </is>
      </c>
      <c r="B573" t="inlineStr">
        <is>
          <t>Samridhi Perk Line</t>
        </is>
      </c>
      <c r="C573" s="82" t="n">
        <v>46263</v>
      </c>
      <c r="D573" t="inlineStr">
        <is>
          <t>Perk-HCM-2</t>
        </is>
      </c>
      <c r="E573" t="n">
        <v>476.413783333333</v>
      </c>
      <c r="F573" t="n">
        <v>3</v>
      </c>
      <c r="G573" t="n">
        <v>158.804594444444</v>
      </c>
      <c r="H573" t="n">
        <v>0</v>
      </c>
      <c r="I573" t="n">
        <v>5.52578152953831</v>
      </c>
    </row>
    <row r="574">
      <c r="A574" t="inlineStr">
        <is>
          <t>Daily_Efficiency_MTBF_2026_09_18.xlsx</t>
        </is>
      </c>
      <c r="B574" t="inlineStr">
        <is>
          <t>Samridhi Perk Line</t>
        </is>
      </c>
      <c r="C574" s="82" t="n">
        <v>46263</v>
      </c>
      <c r="D574" t="inlineStr">
        <is>
          <t>Perk-HLM-2</t>
        </is>
      </c>
      <c r="E574" t="n">
        <v>297.186516666667</v>
      </c>
      <c r="F574" t="n">
        <v>1</v>
      </c>
      <c r="G574" t="n">
        <v>297.186516666667</v>
      </c>
      <c r="H574" t="n">
        <v>0</v>
      </c>
      <c r="I574" t="n">
        <v>0.10767648666877</v>
      </c>
    </row>
    <row r="575">
      <c r="A575" t="inlineStr">
        <is>
          <t>Daily_Efficiency_MTBF_2026_09_18.xlsx</t>
        </is>
      </c>
      <c r="B575" t="inlineStr">
        <is>
          <t>Samridhi Perk Line</t>
        </is>
      </c>
      <c r="C575" s="82" t="n">
        <v>46263</v>
      </c>
      <c r="D575" t="inlineStr">
        <is>
          <t>Perk-TTLi-1</t>
        </is>
      </c>
      <c r="E575" t="n">
        <v>413.66575</v>
      </c>
      <c r="F575" t="n">
        <v>1</v>
      </c>
      <c r="G575" t="n">
        <v>413.66575</v>
      </c>
      <c r="H575" t="n">
        <v>0</v>
      </c>
      <c r="I575" t="n">
        <v>0.495569188408775</v>
      </c>
    </row>
    <row r="576">
      <c r="A576" t="inlineStr">
        <is>
          <t>Daily_Efficiency_MTBF_2026_09_18.xlsx</t>
        </is>
      </c>
      <c r="B576" t="inlineStr">
        <is>
          <t>Samridhi Perk Line</t>
        </is>
      </c>
      <c r="C576" s="82" t="n">
        <v>46263</v>
      </c>
      <c r="D576" t="inlineStr">
        <is>
          <t>Perk-HLM-3</t>
        </is>
      </c>
      <c r="E576" t="n">
        <v>600</v>
      </c>
      <c r="F576" t="n">
        <v>1</v>
      </c>
      <c r="G576" t="n">
        <v>600</v>
      </c>
      <c r="H576" t="n">
        <v>0</v>
      </c>
      <c r="I576" t="n">
        <v>0.275185185185196</v>
      </c>
    </row>
    <row r="577">
      <c r="A577" t="inlineStr">
        <is>
          <t>Daily_Efficiency_MTBF_2026_09_18.xlsx</t>
        </is>
      </c>
      <c r="B577" t="inlineStr">
        <is>
          <t>Samridhi Perk Line</t>
        </is>
      </c>
      <c r="C577" s="82" t="n">
        <v>46263</v>
      </c>
      <c r="D577" t="inlineStr">
        <is>
          <t>Perk-TTLi-3</t>
        </is>
      </c>
      <c r="E577" t="n">
        <v>598.609966666667</v>
      </c>
      <c r="F577" t="n">
        <v>1</v>
      </c>
      <c r="G577" t="n">
        <v>598.609966666667</v>
      </c>
      <c r="H577" t="n">
        <v>0</v>
      </c>
      <c r="I577" t="n">
        <v>7.48400502742493</v>
      </c>
    </row>
    <row r="578">
      <c r="A578" t="inlineStr">
        <is>
          <t>Daily_Efficiency_MTBF_2026_09_18.xlsx</t>
        </is>
      </c>
      <c r="B578" t="inlineStr">
        <is>
          <t>Samridhi Perk Line</t>
        </is>
      </c>
      <c r="C578" s="82" t="n">
        <v>46263</v>
      </c>
      <c r="D578" t="inlineStr">
        <is>
          <t>Perk-Case Packing</t>
        </is>
      </c>
      <c r="E578" t="n">
        <v>120</v>
      </c>
      <c r="F578" t="n">
        <v>1</v>
      </c>
      <c r="G578" t="n">
        <v>120</v>
      </c>
      <c r="H578" t="n">
        <v>0</v>
      </c>
      <c r="I578" t="n">
        <v>29.6774193548387</v>
      </c>
    </row>
    <row r="579">
      <c r="A579" t="inlineStr">
        <is>
          <t>Daily_Efficiency_MTBF_2026_09_18.xlsx</t>
        </is>
      </c>
      <c r="B579" t="inlineStr">
        <is>
          <t>Samridhi Perk Line</t>
        </is>
      </c>
      <c r="C579" s="82" t="n">
        <v>46263</v>
      </c>
      <c r="D579" t="inlineStr">
        <is>
          <t>Perk-TTLi-2</t>
        </is>
      </c>
      <c r="E579" t="n">
        <v>598.761766666667</v>
      </c>
      <c r="F579" t="n">
        <v>1</v>
      </c>
      <c r="G579" t="n">
        <v>598.761766666667</v>
      </c>
      <c r="H579" t="n">
        <v>0</v>
      </c>
      <c r="I579" t="n">
        <v>3.81620892850374</v>
      </c>
    </row>
    <row r="580">
      <c r="A580" t="inlineStr">
        <is>
          <t>Daily_Efficiency_MTBF_2026_09_18.xlsx</t>
        </is>
      </c>
      <c r="B580" t="inlineStr">
        <is>
          <t>Samridhi Perk Line</t>
        </is>
      </c>
      <c r="C580" s="82" t="n">
        <v>46263</v>
      </c>
      <c r="D580" t="inlineStr">
        <is>
          <t>Perk-HLM-1</t>
        </is>
      </c>
      <c r="E580" t="n">
        <v>271.7349</v>
      </c>
      <c r="F580" t="n">
        <v>1</v>
      </c>
      <c r="G580" t="n">
        <v>271.7349</v>
      </c>
      <c r="H580" t="n">
        <v>0</v>
      </c>
      <c r="I580" t="n">
        <v>0.384356141205297</v>
      </c>
    </row>
    <row r="581">
      <c r="A581" t="inlineStr">
        <is>
          <t>Daily_Efficiency_MTBF_2026_09_18.xlsx</t>
        </is>
      </c>
      <c r="B581" t="inlineStr">
        <is>
          <t>Co-Extrusion Line</t>
        </is>
      </c>
      <c r="C581" s="82" t="n">
        <v>46262</v>
      </c>
      <c r="D581" t="inlineStr">
        <is>
          <t>Coex-AW3</t>
        </is>
      </c>
      <c r="E581" t="n">
        <v>334.825283333333</v>
      </c>
      <c r="F581" t="n">
        <v>56</v>
      </c>
      <c r="G581" t="n">
        <v>5.97902291666667</v>
      </c>
      <c r="H581" t="n">
        <v>25.1747166666667</v>
      </c>
      <c r="I581" t="n">
        <v>7.85444444444444</v>
      </c>
    </row>
    <row r="582">
      <c r="A582" t="inlineStr">
        <is>
          <t>Daily_Efficiency_MTBF_2026_09_18.xlsx</t>
        </is>
      </c>
      <c r="B582" t="inlineStr">
        <is>
          <t>Co-Extrusion Line</t>
        </is>
      </c>
      <c r="C582" s="82" t="n">
        <v>46262</v>
      </c>
      <c r="D582" t="inlineStr">
        <is>
          <t>Coex-AW2</t>
        </is>
      </c>
      <c r="E582" t="n">
        <v>223.301516666667</v>
      </c>
      <c r="F582" t="n">
        <v>2</v>
      </c>
      <c r="G582" t="n">
        <v>111.650758333333</v>
      </c>
      <c r="H582" t="n">
        <v>0.834</v>
      </c>
      <c r="I582" t="n">
        <v>38.4841581332008</v>
      </c>
    </row>
    <row r="583">
      <c r="A583" t="inlineStr">
        <is>
          <t>Daily_Efficiency_MTBF_2026_09_18.xlsx</t>
        </is>
      </c>
      <c r="B583" t="inlineStr">
        <is>
          <t>Co-Extrusion Line</t>
        </is>
      </c>
      <c r="C583" s="82" t="n">
        <v>46262</v>
      </c>
      <c r="D583" t="inlineStr">
        <is>
          <t>Coex-AW1</t>
        </is>
      </c>
      <c r="E583" t="n">
        <v>235.148566666667</v>
      </c>
      <c r="F583" t="n">
        <v>1</v>
      </c>
      <c r="G583" t="n">
        <v>235.148566666667</v>
      </c>
      <c r="H583" t="n">
        <v>0</v>
      </c>
      <c r="I583" t="n">
        <v>39.3595141341141</v>
      </c>
    </row>
    <row r="584">
      <c r="A584" t="inlineStr">
        <is>
          <t>Daily_Efficiency_MTBF_2026_09_18.xlsx</t>
        </is>
      </c>
      <c r="B584" t="inlineStr">
        <is>
          <t>Samridhi 5 Star Line</t>
        </is>
      </c>
      <c r="C584" s="82" t="n">
        <v>46262</v>
      </c>
      <c r="D584" t="inlineStr">
        <is>
          <t>FS-HRM-5</t>
        </is>
      </c>
      <c r="E584" t="n">
        <v>333.9923</v>
      </c>
      <c r="F584" t="n">
        <v>10</v>
      </c>
      <c r="G584" t="n">
        <v>33.39923</v>
      </c>
      <c r="H584" t="n">
        <v>13.1658833333333</v>
      </c>
      <c r="I584" t="n">
        <v>34.5964759353449</v>
      </c>
    </row>
    <row r="585">
      <c r="A585" t="inlineStr">
        <is>
          <t>Daily_Efficiency_MTBF_2026_09_18.xlsx</t>
        </is>
      </c>
      <c r="B585" t="inlineStr">
        <is>
          <t>Samridhi 5 Star Line</t>
        </is>
      </c>
      <c r="C585" s="82" t="n">
        <v>46262</v>
      </c>
      <c r="D585" t="inlineStr">
        <is>
          <t>FS-HCM-1</t>
        </is>
      </c>
      <c r="E585" t="n">
        <v>283.673766666667</v>
      </c>
      <c r="F585" t="n">
        <v>8</v>
      </c>
      <c r="G585" t="n">
        <v>35.4592208333333</v>
      </c>
      <c r="H585" t="n">
        <v>0</v>
      </c>
      <c r="I585" t="n">
        <v>59.4187066663194</v>
      </c>
    </row>
    <row r="586">
      <c r="A586" t="inlineStr">
        <is>
          <t>Daily_Efficiency_MTBF_2026_09_18.xlsx</t>
        </is>
      </c>
      <c r="B586" t="inlineStr">
        <is>
          <t>Samridhi 5 Star Line</t>
        </is>
      </c>
      <c r="C586" s="82" t="n">
        <v>46262</v>
      </c>
      <c r="D586" t="inlineStr">
        <is>
          <t>FS-HCM-2</t>
        </is>
      </c>
      <c r="E586" t="n">
        <v>314.757233333333</v>
      </c>
      <c r="F586" t="n">
        <v>7</v>
      </c>
      <c r="G586" t="n">
        <v>44.965319047619</v>
      </c>
      <c r="H586" t="n">
        <v>0.17285</v>
      </c>
      <c r="I586" t="n">
        <v>69.86792144353571</v>
      </c>
    </row>
    <row r="587">
      <c r="A587" t="inlineStr">
        <is>
          <t>Daily_Efficiency_MTBF_2026_09_18.xlsx</t>
        </is>
      </c>
      <c r="B587" t="inlineStr">
        <is>
          <t>Samridhi 5 Star Line</t>
        </is>
      </c>
      <c r="C587" s="82" t="n">
        <v>46262</v>
      </c>
      <c r="D587" t="inlineStr">
        <is>
          <t>FS-HCM-4</t>
        </is>
      </c>
      <c r="E587" t="n">
        <v>323.429866666667</v>
      </c>
      <c r="F587" t="n">
        <v>5</v>
      </c>
      <c r="G587" t="n">
        <v>64.68597333333329</v>
      </c>
      <c r="H587" t="n">
        <v>0.493583333333333</v>
      </c>
      <c r="I587" t="n">
        <v>72.8130483142681</v>
      </c>
    </row>
    <row r="588">
      <c r="A588" t="inlineStr">
        <is>
          <t>Daily_Efficiency_MTBF_2026_09_18.xlsx</t>
        </is>
      </c>
      <c r="B588" t="inlineStr">
        <is>
          <t>Samridhi 5 Star Line</t>
        </is>
      </c>
      <c r="C588" s="82" t="n">
        <v>46262</v>
      </c>
      <c r="D588" t="inlineStr">
        <is>
          <t>FS-TTLi-2</t>
        </is>
      </c>
      <c r="E588" t="n">
        <v>354.50125</v>
      </c>
      <c r="F588" t="n">
        <v>5</v>
      </c>
      <c r="G588" t="n">
        <v>70.90025</v>
      </c>
      <c r="H588" t="n">
        <v>3.49186666666667</v>
      </c>
      <c r="I588" t="n">
        <v>61.0854112268029</v>
      </c>
    </row>
    <row r="589">
      <c r="A589" t="inlineStr">
        <is>
          <t>Daily_Efficiency_MTBF_2026_09_18.xlsx</t>
        </is>
      </c>
      <c r="B589" t="inlineStr">
        <is>
          <t>Samridhi 5 Star Line</t>
        </is>
      </c>
      <c r="C589" s="82" t="n">
        <v>46262</v>
      </c>
      <c r="D589" t="inlineStr">
        <is>
          <t>FS-TTLi-3</t>
        </is>
      </c>
      <c r="E589" t="n">
        <v>346.161183333333</v>
      </c>
      <c r="F589" t="n">
        <v>5</v>
      </c>
      <c r="G589" t="n">
        <v>69.23223666666669</v>
      </c>
      <c r="H589" t="n">
        <v>3.67285</v>
      </c>
      <c r="I589" t="n">
        <v>68.2673577761185</v>
      </c>
    </row>
    <row r="590">
      <c r="A590" t="inlineStr">
        <is>
          <t>Daily_Efficiency_MTBF_2026_09_18.xlsx</t>
        </is>
      </c>
      <c r="B590" t="inlineStr">
        <is>
          <t>Samridhi 5 Star Line</t>
        </is>
      </c>
      <c r="C590" s="82" t="n">
        <v>46262</v>
      </c>
      <c r="D590" t="inlineStr">
        <is>
          <t>FS-HCM-3</t>
        </is>
      </c>
      <c r="E590" t="n">
        <v>320.110266666667</v>
      </c>
      <c r="F590" t="n">
        <v>5</v>
      </c>
      <c r="G590" t="n">
        <v>64.0220533333333</v>
      </c>
      <c r="H590" t="n">
        <v>0</v>
      </c>
      <c r="I590" t="n">
        <v>76.6831484994902</v>
      </c>
    </row>
    <row r="591">
      <c r="A591" t="inlineStr">
        <is>
          <t>Daily_Efficiency_MTBF_2026_09_18.xlsx</t>
        </is>
      </c>
      <c r="B591" t="inlineStr">
        <is>
          <t>Samridhi 5 Star Line</t>
        </is>
      </c>
      <c r="C591" s="82" t="n">
        <v>46262</v>
      </c>
      <c r="D591" t="inlineStr">
        <is>
          <t>FS-TTLi-1</t>
        </is>
      </c>
      <c r="E591" t="n">
        <v>346.013766666667</v>
      </c>
      <c r="F591" t="n">
        <v>4</v>
      </c>
      <c r="G591" t="n">
        <v>86.5034416666667</v>
      </c>
      <c r="H591" t="n">
        <v>2.33176666666667</v>
      </c>
      <c r="I591" t="n">
        <v>47.8506789213489</v>
      </c>
    </row>
    <row r="592">
      <c r="A592" t="inlineStr">
        <is>
          <t>Daily_Efficiency_MTBF_2026_09_18.xlsx</t>
        </is>
      </c>
      <c r="B592" t="inlineStr">
        <is>
          <t>Samridhi 5 Star Line</t>
        </is>
      </c>
      <c r="C592" s="82" t="n">
        <v>46262</v>
      </c>
      <c r="D592" t="inlineStr">
        <is>
          <t>FS-TTLi-4</t>
        </is>
      </c>
      <c r="E592" t="n">
        <v>324.831</v>
      </c>
      <c r="F592" t="n">
        <v>2</v>
      </c>
      <c r="G592" t="n">
        <v>162.4155</v>
      </c>
      <c r="H592" t="n">
        <v>0.340366666666667</v>
      </c>
      <c r="I592" t="n">
        <v>65.4819560563721</v>
      </c>
    </row>
    <row r="593">
      <c r="A593" t="inlineStr">
        <is>
          <t>Daily_Efficiency_MTBF_2026_09_18.xlsx</t>
        </is>
      </c>
      <c r="B593" t="inlineStr">
        <is>
          <t>Samridhi 5 Star Line</t>
        </is>
      </c>
      <c r="C593" s="82" t="n">
        <v>46262</v>
      </c>
      <c r="D593" t="inlineStr">
        <is>
          <t>FS-Case Packing</t>
        </is>
      </c>
      <c r="E593" t="n">
        <v>360</v>
      </c>
      <c r="F593" t="n">
        <v>1</v>
      </c>
      <c r="G593" t="n">
        <v>360</v>
      </c>
      <c r="H593" t="n">
        <v>0</v>
      </c>
      <c r="I593" t="n">
        <v>67.29055258467019</v>
      </c>
    </row>
    <row r="594">
      <c r="A594" t="inlineStr">
        <is>
          <t>Daily_Efficiency_MTBF_2026_09_18.xlsx</t>
        </is>
      </c>
      <c r="B594" t="inlineStr">
        <is>
          <t>Samridhi 5 Star Line</t>
        </is>
      </c>
      <c r="C594" s="82" t="n">
        <v>46262</v>
      </c>
      <c r="D594" t="inlineStr">
        <is>
          <t>FS-TTM-5</t>
        </is>
      </c>
      <c r="E594" t="n">
        <v>288.374583333333</v>
      </c>
      <c r="F594" t="n">
        <v>1</v>
      </c>
      <c r="G594" t="n">
        <v>288.374583333333</v>
      </c>
      <c r="H594" t="n">
        <v>0</v>
      </c>
      <c r="I594" t="n">
        <v>28.3113914545256</v>
      </c>
    </row>
    <row r="595">
      <c r="A595" t="inlineStr">
        <is>
          <t>Daily_Efficiency_MTBF_2026_09_18.xlsx</t>
        </is>
      </c>
      <c r="B595" t="inlineStr">
        <is>
          <t>Samridhi Perk Line</t>
        </is>
      </c>
      <c r="C595" s="82" t="n">
        <v>46262</v>
      </c>
      <c r="D595" t="inlineStr">
        <is>
          <t>Perk-HLM-2</t>
        </is>
      </c>
      <c r="E595" t="n">
        <v>211.8413</v>
      </c>
      <c r="F595" t="n">
        <v>34</v>
      </c>
      <c r="G595" t="n">
        <v>6.23062647058824</v>
      </c>
      <c r="H595" t="n">
        <v>0</v>
      </c>
      <c r="I595" t="n">
        <v>46.3480958269467</v>
      </c>
    </row>
    <row r="596">
      <c r="A596" t="inlineStr">
        <is>
          <t>Daily_Efficiency_MTBF_2026_09_18.xlsx</t>
        </is>
      </c>
      <c r="B596" t="inlineStr">
        <is>
          <t>Samridhi Perk Line</t>
        </is>
      </c>
      <c r="C596" s="82" t="n">
        <v>46262</v>
      </c>
      <c r="D596" t="inlineStr">
        <is>
          <t>Perk-HLM-1</t>
        </is>
      </c>
      <c r="E596" t="n">
        <v>238.02385</v>
      </c>
      <c r="F596" t="n">
        <v>34</v>
      </c>
      <c r="G596" t="n">
        <v>7.00070147058824</v>
      </c>
      <c r="H596" t="n">
        <v>0</v>
      </c>
      <c r="I596" t="n">
        <v>7.99760084494378</v>
      </c>
    </row>
    <row r="597">
      <c r="A597" t="inlineStr">
        <is>
          <t>Daily_Efficiency_MTBF_2026_09_18.xlsx</t>
        </is>
      </c>
      <c r="B597" t="inlineStr">
        <is>
          <t>Samridhi Perk Line</t>
        </is>
      </c>
      <c r="C597" s="82" t="n">
        <v>46262</v>
      </c>
      <c r="D597" t="inlineStr">
        <is>
          <t>Perk-HCM-1</t>
        </is>
      </c>
      <c r="E597" t="n">
        <v>239.73505</v>
      </c>
      <c r="F597" t="n">
        <v>28</v>
      </c>
      <c r="G597" t="n">
        <v>8.56196607142857</v>
      </c>
      <c r="H597" t="n">
        <v>0.12575</v>
      </c>
      <c r="I597" t="n">
        <v>77.0753888947345</v>
      </c>
    </row>
    <row r="598">
      <c r="A598" t="inlineStr">
        <is>
          <t>Daily_Efficiency_MTBF_2026_09_18.xlsx</t>
        </is>
      </c>
      <c r="B598" t="inlineStr">
        <is>
          <t>Samridhi Perk Line</t>
        </is>
      </c>
      <c r="C598" s="82" t="n">
        <v>46262</v>
      </c>
      <c r="D598" t="inlineStr">
        <is>
          <t>Perk-HCM-2</t>
        </is>
      </c>
      <c r="E598" t="n">
        <v>246.914416666667</v>
      </c>
      <c r="F598" t="n">
        <v>15</v>
      </c>
      <c r="G598" t="n">
        <v>16.4609611111111</v>
      </c>
      <c r="H598" t="n">
        <v>0.0594166666666667</v>
      </c>
      <c r="I598" t="n">
        <v>73.32878658702479</v>
      </c>
    </row>
    <row r="599">
      <c r="A599" t="inlineStr">
        <is>
          <t>Daily_Efficiency_MTBF_2026_09_18.xlsx</t>
        </is>
      </c>
      <c r="B599" t="inlineStr">
        <is>
          <t>Samridhi Perk Line</t>
        </is>
      </c>
      <c r="C599" s="82" t="n">
        <v>46262</v>
      </c>
      <c r="D599" t="inlineStr">
        <is>
          <t>Perk-HCM-4</t>
        </is>
      </c>
      <c r="E599" t="n">
        <v>257.334183333333</v>
      </c>
      <c r="F599" t="n">
        <v>12</v>
      </c>
      <c r="G599" t="n">
        <v>21.4445152777778</v>
      </c>
      <c r="H599" t="n">
        <v>0</v>
      </c>
      <c r="I599" t="n">
        <v>47.3920970799</v>
      </c>
    </row>
    <row r="600">
      <c r="A600" t="inlineStr">
        <is>
          <t>Daily_Efficiency_MTBF_2026_09_18.xlsx</t>
        </is>
      </c>
      <c r="B600" t="inlineStr">
        <is>
          <t>Samridhi Perk Line</t>
        </is>
      </c>
      <c r="C600" s="82" t="n">
        <v>46262</v>
      </c>
      <c r="D600" t="inlineStr">
        <is>
          <t>Perk-HCM-3</t>
        </is>
      </c>
      <c r="E600" t="n">
        <v>246.413683333333</v>
      </c>
      <c r="F600" t="n">
        <v>11</v>
      </c>
      <c r="G600" t="n">
        <v>22.4012439393939</v>
      </c>
      <c r="H600" t="n">
        <v>0</v>
      </c>
      <c r="I600" t="n">
        <v>67.9833337006625</v>
      </c>
    </row>
    <row r="601">
      <c r="A601" t="inlineStr">
        <is>
          <t>Daily_Efficiency_MTBF_2026_09_18.xlsx</t>
        </is>
      </c>
      <c r="B601" t="inlineStr">
        <is>
          <t>Samridhi Perk Line</t>
        </is>
      </c>
      <c r="C601" s="82" t="n">
        <v>46262</v>
      </c>
      <c r="D601" t="inlineStr">
        <is>
          <t>Perk-TTLi-1</t>
        </is>
      </c>
      <c r="E601" t="n">
        <v>324.75905</v>
      </c>
      <c r="F601" t="n">
        <v>6</v>
      </c>
      <c r="G601" t="n">
        <v>54.1265083333333</v>
      </c>
      <c r="H601" t="n">
        <v>0.577683333333333</v>
      </c>
      <c r="I601" t="n">
        <v>53.1366646635048</v>
      </c>
    </row>
    <row r="602">
      <c r="A602" t="inlineStr">
        <is>
          <t>Daily_Efficiency_MTBF_2026_09_18.xlsx</t>
        </is>
      </c>
      <c r="B602" t="inlineStr">
        <is>
          <t>Samridhi Perk Line</t>
        </is>
      </c>
      <c r="C602" s="82" t="n">
        <v>46262</v>
      </c>
      <c r="D602" t="inlineStr">
        <is>
          <t>Perk-TTLi-3</t>
        </is>
      </c>
      <c r="E602" t="n">
        <v>356.43275</v>
      </c>
      <c r="F602" t="n">
        <v>5</v>
      </c>
      <c r="G602" t="n">
        <v>71.28655000000001</v>
      </c>
      <c r="H602" t="n">
        <v>0.0930333333333333</v>
      </c>
      <c r="I602" t="n">
        <v>44.7638888888889</v>
      </c>
    </row>
    <row r="603">
      <c r="A603" t="inlineStr">
        <is>
          <t>Daily_Efficiency_MTBF_2026_09_18.xlsx</t>
        </is>
      </c>
      <c r="B603" t="inlineStr">
        <is>
          <t>Samridhi Perk Line</t>
        </is>
      </c>
      <c r="C603" s="82" t="n">
        <v>46262</v>
      </c>
      <c r="D603" t="inlineStr">
        <is>
          <t>Perk-TTLi-2</t>
        </is>
      </c>
      <c r="E603" t="n">
        <v>324.170366666667</v>
      </c>
      <c r="F603" t="n">
        <v>2</v>
      </c>
      <c r="G603" t="n">
        <v>162.085183333333</v>
      </c>
      <c r="H603" t="n">
        <v>0</v>
      </c>
      <c r="I603" t="n">
        <v>28.2759863442473</v>
      </c>
    </row>
    <row r="604">
      <c r="A604" t="inlineStr">
        <is>
          <t>Daily_Efficiency_MTBF_2026_09_18.xlsx</t>
        </is>
      </c>
      <c r="B604" t="inlineStr">
        <is>
          <t>Samridhi Perk Line</t>
        </is>
      </c>
      <c r="C604" s="82" t="n">
        <v>46262</v>
      </c>
      <c r="D604" t="inlineStr">
        <is>
          <t>Perk-TTLi-4</t>
        </is>
      </c>
      <c r="E604" t="n">
        <v>360</v>
      </c>
      <c r="F604" t="n">
        <v>1</v>
      </c>
      <c r="G604" t="n">
        <v>360</v>
      </c>
      <c r="H604" t="n">
        <v>0</v>
      </c>
      <c r="I604" t="n">
        <v>33.9027777777778</v>
      </c>
    </row>
    <row r="605">
      <c r="A605" t="inlineStr">
        <is>
          <t>Daily_Efficiency_MTBF_2026_09_18.xlsx</t>
        </is>
      </c>
      <c r="B605" t="inlineStr">
        <is>
          <t>Samridhi Perk Line</t>
        </is>
      </c>
      <c r="C605" s="82" t="n">
        <v>46262</v>
      </c>
      <c r="D605" t="inlineStr">
        <is>
          <t>Perk-HLM-3</t>
        </is>
      </c>
      <c r="E605" t="n">
        <v>360</v>
      </c>
      <c r="F605" t="n">
        <v>1</v>
      </c>
      <c r="G605" t="n">
        <v>360</v>
      </c>
      <c r="H605" t="n">
        <v>0</v>
      </c>
      <c r="I605" t="n">
        <v>31.383950617284</v>
      </c>
    </row>
    <row r="606">
      <c r="A606" t="inlineStr">
        <is>
          <t>Daily_Efficiency_MTBF_2026_09_18.xlsx</t>
        </is>
      </c>
      <c r="B606" t="inlineStr">
        <is>
          <t>Samridhi Perk Line</t>
        </is>
      </c>
      <c r="C606" s="82" t="n">
        <v>46262</v>
      </c>
      <c r="D606" t="inlineStr">
        <is>
          <t>Perk-Case Packing</t>
        </is>
      </c>
      <c r="E606" t="n">
        <v>360</v>
      </c>
      <c r="F606" t="n">
        <v>1</v>
      </c>
      <c r="G606" t="n">
        <v>360</v>
      </c>
      <c r="H606" t="n">
        <v>0</v>
      </c>
      <c r="I606" t="n">
        <v>51.3978494623656</v>
      </c>
    </row>
    <row r="607">
      <c r="A607" t="inlineStr">
        <is>
          <t>Daily_Efficiency_MTBF_2026_09_18.xlsx</t>
        </is>
      </c>
      <c r="B607" t="inlineStr">
        <is>
          <t>Co-Extrusion Line</t>
        </is>
      </c>
      <c r="C607" s="82" t="n">
        <v>46261</v>
      </c>
      <c r="D607" t="inlineStr">
        <is>
          <t>Coex-AW3</t>
        </is>
      </c>
      <c r="E607" t="n">
        <v>1321.63975</v>
      </c>
      <c r="F607" t="n">
        <v>268</v>
      </c>
      <c r="G607" t="n">
        <v>4.93149160447761</v>
      </c>
      <c r="H607" t="n">
        <v>118.36025</v>
      </c>
      <c r="I607" t="n">
        <v>21.3755555555556</v>
      </c>
    </row>
    <row r="608">
      <c r="A608" t="inlineStr">
        <is>
          <t>Daily_Efficiency_MTBF_2026_09_18.xlsx</t>
        </is>
      </c>
      <c r="B608" t="inlineStr">
        <is>
          <t>Co-Extrusion Line</t>
        </is>
      </c>
      <c r="C608" s="82" t="n">
        <v>46261</v>
      </c>
      <c r="D608" t="inlineStr">
        <is>
          <t>Coex-AW1</t>
        </is>
      </c>
      <c r="E608" t="n">
        <v>1282.15808333333</v>
      </c>
      <c r="F608" t="n">
        <v>41</v>
      </c>
      <c r="G608" t="n">
        <v>31.2721483739837</v>
      </c>
      <c r="H608" t="n">
        <v>36.99315</v>
      </c>
      <c r="I608" t="n">
        <v>100.993132804192</v>
      </c>
    </row>
    <row r="609">
      <c r="A609" t="inlineStr">
        <is>
          <t>Daily_Efficiency_MTBF_2026_09_18.xlsx</t>
        </is>
      </c>
      <c r="B609" t="inlineStr">
        <is>
          <t>Co-Extrusion Line</t>
        </is>
      </c>
      <c r="C609" s="82" t="n">
        <v>46261</v>
      </c>
      <c r="D609" t="inlineStr">
        <is>
          <t>Coex-AW2</t>
        </is>
      </c>
      <c r="E609" t="n">
        <v>1309.77861666667</v>
      </c>
      <c r="F609" t="n">
        <v>34</v>
      </c>
      <c r="G609" t="n">
        <v>38.5229004901961</v>
      </c>
      <c r="H609" t="n">
        <v>36.69105</v>
      </c>
      <c r="I609" t="n">
        <v>101.144994230592</v>
      </c>
    </row>
    <row r="610">
      <c r="A610" t="inlineStr">
        <is>
          <t>Daily_Efficiency_MTBF_2026_09_18.xlsx</t>
        </is>
      </c>
      <c r="B610" t="inlineStr">
        <is>
          <t>Samridhi 5 Star Line</t>
        </is>
      </c>
      <c r="C610" s="82" t="n">
        <v>46261</v>
      </c>
      <c r="D610" t="inlineStr">
        <is>
          <t>FS-HCM-1</t>
        </is>
      </c>
      <c r="E610" t="n">
        <v>1354.23006666667</v>
      </c>
      <c r="F610" t="n">
        <v>86</v>
      </c>
      <c r="G610" t="n">
        <v>15.7468612403101</v>
      </c>
      <c r="H610" t="n">
        <v>1.50145</v>
      </c>
      <c r="I610" t="n">
        <v>79.1894337188612</v>
      </c>
    </row>
    <row r="611">
      <c r="A611" t="inlineStr">
        <is>
          <t>Daily_Efficiency_MTBF_2026_09_18.xlsx</t>
        </is>
      </c>
      <c r="B611" t="inlineStr">
        <is>
          <t>Samridhi 5 Star Line</t>
        </is>
      </c>
      <c r="C611" s="82" t="n">
        <v>46261</v>
      </c>
      <c r="D611" t="inlineStr">
        <is>
          <t>FS-HCM-2</t>
        </is>
      </c>
      <c r="E611" t="n">
        <v>1383.3195</v>
      </c>
      <c r="F611" t="n">
        <v>33</v>
      </c>
      <c r="G611" t="n">
        <v>41.9187727272727</v>
      </c>
      <c r="H611" t="n">
        <v>5.66931666666667</v>
      </c>
      <c r="I611" t="n">
        <v>78.9173571970889</v>
      </c>
    </row>
    <row r="612">
      <c r="A612" t="inlineStr">
        <is>
          <t>Daily_Efficiency_MTBF_2026_09_18.xlsx</t>
        </is>
      </c>
      <c r="B612" t="inlineStr">
        <is>
          <t>Samridhi 5 Star Line</t>
        </is>
      </c>
      <c r="C612" s="82" t="n">
        <v>46261</v>
      </c>
      <c r="D612" t="inlineStr">
        <is>
          <t>FS-TTLi-1</t>
        </is>
      </c>
      <c r="E612" t="n">
        <v>1413.4935</v>
      </c>
      <c r="F612" t="n">
        <v>31</v>
      </c>
      <c r="G612" t="n">
        <v>45.596564516129</v>
      </c>
      <c r="H612" t="n">
        <v>8.01858333333333</v>
      </c>
      <c r="I612" t="n">
        <v>78.481725349353</v>
      </c>
    </row>
    <row r="613">
      <c r="A613" t="inlineStr">
        <is>
          <t>Daily_Efficiency_MTBF_2026_09_18.xlsx</t>
        </is>
      </c>
      <c r="B613" t="inlineStr">
        <is>
          <t>Samridhi 5 Star Line</t>
        </is>
      </c>
      <c r="C613" s="82" t="n">
        <v>46261</v>
      </c>
      <c r="D613" t="inlineStr">
        <is>
          <t>FS-HCM-3</t>
        </is>
      </c>
      <c r="E613" t="n">
        <v>1403.53226666667</v>
      </c>
      <c r="F613" t="n">
        <v>23</v>
      </c>
      <c r="G613" t="n">
        <v>61.0231420289855</v>
      </c>
      <c r="H613" t="n">
        <v>0.5006</v>
      </c>
      <c r="I613" t="n">
        <v>87.4031726183083</v>
      </c>
    </row>
    <row r="614">
      <c r="A614" t="inlineStr">
        <is>
          <t>Daily_Efficiency_MTBF_2026_09_18.xlsx</t>
        </is>
      </c>
      <c r="B614" t="inlineStr">
        <is>
          <t>Samridhi 5 Star Line</t>
        </is>
      </c>
      <c r="C614" s="82" t="n">
        <v>46261</v>
      </c>
      <c r="D614" t="inlineStr">
        <is>
          <t>FS-TTLi-3</t>
        </is>
      </c>
      <c r="E614" t="n">
        <v>1406.19266666667</v>
      </c>
      <c r="F614" t="n">
        <v>21</v>
      </c>
      <c r="G614" t="n">
        <v>66.96155555555551</v>
      </c>
      <c r="H614" t="n">
        <v>11.8447833333333</v>
      </c>
      <c r="I614" t="n">
        <v>85.441607734443</v>
      </c>
    </row>
    <row r="615">
      <c r="A615" t="inlineStr">
        <is>
          <t>Daily_Efficiency_MTBF_2026_09_18.xlsx</t>
        </is>
      </c>
      <c r="B615" t="inlineStr">
        <is>
          <t>Samridhi 5 Star Line</t>
        </is>
      </c>
      <c r="C615" s="82" t="n">
        <v>46261</v>
      </c>
      <c r="D615" t="inlineStr">
        <is>
          <t>FS-HCM-4</t>
        </is>
      </c>
      <c r="E615" t="n">
        <v>1427.31261666667</v>
      </c>
      <c r="F615" t="n">
        <v>17</v>
      </c>
      <c r="G615" t="n">
        <v>83.9595656862745</v>
      </c>
      <c r="H615" t="n">
        <v>3.17311666666667</v>
      </c>
      <c r="I615" t="n">
        <v>87.1110825360602</v>
      </c>
    </row>
    <row r="616">
      <c r="A616" t="inlineStr">
        <is>
          <t>Daily_Efficiency_MTBF_2026_09_18.xlsx</t>
        </is>
      </c>
      <c r="B616" t="inlineStr">
        <is>
          <t>Samridhi 5 Star Line</t>
        </is>
      </c>
      <c r="C616" s="82" t="n">
        <v>46261</v>
      </c>
      <c r="D616" t="inlineStr">
        <is>
          <t>FS-TTLi-4</t>
        </is>
      </c>
      <c r="E616" t="n">
        <v>1387.49285</v>
      </c>
      <c r="F616" t="n">
        <v>15</v>
      </c>
      <c r="G616" t="n">
        <v>92.4995233333334</v>
      </c>
      <c r="H616" t="n">
        <v>13.8410666666667</v>
      </c>
      <c r="I616" t="n">
        <v>85.6694473865787</v>
      </c>
    </row>
    <row r="617">
      <c r="A617" t="inlineStr">
        <is>
          <t>Daily_Efficiency_MTBF_2026_09_18.xlsx</t>
        </is>
      </c>
      <c r="B617" t="inlineStr">
        <is>
          <t>Samridhi 5 Star Line</t>
        </is>
      </c>
      <c r="C617" s="82" t="n">
        <v>46261</v>
      </c>
      <c r="D617" t="inlineStr">
        <is>
          <t>FS-TTM-5</t>
        </is>
      </c>
      <c r="E617" t="n">
        <v>1309.44858333333</v>
      </c>
      <c r="F617" t="n">
        <v>13</v>
      </c>
      <c r="G617" t="n">
        <v>100.726814102564</v>
      </c>
      <c r="H617" t="n">
        <v>8.84038333333333</v>
      </c>
      <c r="I617" t="n">
        <v>38.7352750462619</v>
      </c>
    </row>
    <row r="618">
      <c r="A618" t="inlineStr">
        <is>
          <t>Daily_Efficiency_MTBF_2026_09_18.xlsx</t>
        </is>
      </c>
      <c r="B618" t="inlineStr">
        <is>
          <t>Samridhi 5 Star Line</t>
        </is>
      </c>
      <c r="C618" s="82" t="n">
        <v>46261</v>
      </c>
      <c r="D618" t="inlineStr">
        <is>
          <t>FS-HRM-5</t>
        </is>
      </c>
      <c r="E618" t="n">
        <v>1417.67483333333</v>
      </c>
      <c r="F618" t="n">
        <v>8</v>
      </c>
      <c r="G618" t="n">
        <v>177.209354166667</v>
      </c>
      <c r="H618" t="n">
        <v>14.4964333333333</v>
      </c>
      <c r="I618" t="n">
        <v>40.7000331217961</v>
      </c>
    </row>
    <row r="619">
      <c r="A619" t="inlineStr">
        <is>
          <t>Daily_Efficiency_MTBF_2026_09_18.xlsx</t>
        </is>
      </c>
      <c r="B619" t="inlineStr">
        <is>
          <t>Samridhi 5 Star Line</t>
        </is>
      </c>
      <c r="C619" s="82" t="n">
        <v>46261</v>
      </c>
      <c r="D619" t="inlineStr">
        <is>
          <t>FS-TTLi-2</t>
        </is>
      </c>
      <c r="E619" t="n">
        <v>1425.34896666667</v>
      </c>
      <c r="F619" t="n">
        <v>7</v>
      </c>
      <c r="G619" t="n">
        <v>203.621280952381</v>
      </c>
      <c r="H619" t="n">
        <v>2.33491666666667</v>
      </c>
      <c r="I619" t="n">
        <v>78.4117384986257</v>
      </c>
    </row>
    <row r="620">
      <c r="A620" t="inlineStr">
        <is>
          <t>Daily_Efficiency_MTBF_2026_09_18.xlsx</t>
        </is>
      </c>
      <c r="B620" t="inlineStr">
        <is>
          <t>Samridhi 5 Star Line</t>
        </is>
      </c>
      <c r="C620" s="82" t="n">
        <v>46261</v>
      </c>
      <c r="D620" t="inlineStr">
        <is>
          <t>FS-Case Packing</t>
        </is>
      </c>
      <c r="E620" t="n">
        <v>1440</v>
      </c>
      <c r="F620" t="n">
        <v>1</v>
      </c>
      <c r="G620" t="n">
        <v>1440</v>
      </c>
      <c r="H620" t="n">
        <v>0</v>
      </c>
      <c r="I620" t="n">
        <v>92.8475935828877</v>
      </c>
    </row>
    <row r="621">
      <c r="A621" t="inlineStr">
        <is>
          <t>Daily_Efficiency_MTBF_2026_09_18.xlsx</t>
        </is>
      </c>
      <c r="B621" t="inlineStr">
        <is>
          <t>Samridhi Perk Line</t>
        </is>
      </c>
      <c r="C621" s="82" t="n">
        <v>46261</v>
      </c>
      <c r="D621" t="inlineStr">
        <is>
          <t>Perk-HLM-1</t>
        </is>
      </c>
      <c r="E621" t="n">
        <v>1255.1442</v>
      </c>
      <c r="F621" t="n">
        <v>193</v>
      </c>
      <c r="G621" t="n">
        <v>6.5033378238342</v>
      </c>
      <c r="H621" t="n">
        <v>3.11015</v>
      </c>
      <c r="I621" t="n">
        <v>46.4924543434256</v>
      </c>
    </row>
    <row r="622">
      <c r="A622" t="inlineStr">
        <is>
          <t>Daily_Efficiency_MTBF_2026_09_18.xlsx</t>
        </is>
      </c>
      <c r="B622" t="inlineStr">
        <is>
          <t>Samridhi Perk Line</t>
        </is>
      </c>
      <c r="C622" s="82" t="n">
        <v>46261</v>
      </c>
      <c r="D622" t="inlineStr">
        <is>
          <t>Perk-HCM-1</t>
        </is>
      </c>
      <c r="E622" t="n">
        <v>1315.37703333333</v>
      </c>
      <c r="F622" t="n">
        <v>117</v>
      </c>
      <c r="G622" t="n">
        <v>11.2425387464387</v>
      </c>
      <c r="H622" t="n">
        <v>2.15891666666667</v>
      </c>
      <c r="I622" t="n">
        <v>60.1143895031285</v>
      </c>
    </row>
    <row r="623">
      <c r="A623" t="inlineStr">
        <is>
          <t>Daily_Efficiency_MTBF_2026_09_18.xlsx</t>
        </is>
      </c>
      <c r="B623" t="inlineStr">
        <is>
          <t>Samridhi Perk Line</t>
        </is>
      </c>
      <c r="C623" s="82" t="n">
        <v>46261</v>
      </c>
      <c r="D623" t="inlineStr">
        <is>
          <t>Perk-HLM-2</t>
        </is>
      </c>
      <c r="E623" t="n">
        <v>1291.57348333333</v>
      </c>
      <c r="F623" t="n">
        <v>114</v>
      </c>
      <c r="G623" t="n">
        <v>11.3295919590643</v>
      </c>
      <c r="H623" t="n">
        <v>0</v>
      </c>
      <c r="I623" t="n">
        <v>40.9128093361292</v>
      </c>
    </row>
    <row r="624">
      <c r="A624" t="inlineStr">
        <is>
          <t>Daily_Efficiency_MTBF_2026_09_18.xlsx</t>
        </is>
      </c>
      <c r="B624" t="inlineStr">
        <is>
          <t>Samridhi Perk Line</t>
        </is>
      </c>
      <c r="C624" s="82" t="n">
        <v>46261</v>
      </c>
      <c r="D624" t="inlineStr">
        <is>
          <t>Perk-HCM-3</t>
        </is>
      </c>
      <c r="E624" t="n">
        <v>1260.38568333333</v>
      </c>
      <c r="F624" t="n">
        <v>110</v>
      </c>
      <c r="G624" t="n">
        <v>11.4580516666667</v>
      </c>
      <c r="H624" t="n">
        <v>4.2027</v>
      </c>
      <c r="I624" t="n">
        <v>59.4298315136004</v>
      </c>
    </row>
    <row r="625">
      <c r="A625" t="inlineStr">
        <is>
          <t>Daily_Efficiency_MTBF_2026_09_18.xlsx</t>
        </is>
      </c>
      <c r="B625" t="inlineStr">
        <is>
          <t>Samridhi Perk Line</t>
        </is>
      </c>
      <c r="C625" s="82" t="n">
        <v>46261</v>
      </c>
      <c r="D625" t="inlineStr">
        <is>
          <t>Perk-HCM-4</t>
        </is>
      </c>
      <c r="E625" t="n">
        <v>1375.1443</v>
      </c>
      <c r="F625" t="n">
        <v>77</v>
      </c>
      <c r="G625" t="n">
        <v>17.8590168831169</v>
      </c>
      <c r="H625" t="n">
        <v>0.38415</v>
      </c>
      <c r="I625" t="n">
        <v>45.4491188804715</v>
      </c>
    </row>
    <row r="626">
      <c r="A626" t="inlineStr">
        <is>
          <t>Daily_Efficiency_MTBF_2026_09_18.xlsx</t>
        </is>
      </c>
      <c r="B626" t="inlineStr">
        <is>
          <t>Samridhi Perk Line</t>
        </is>
      </c>
      <c r="C626" s="82" t="n">
        <v>46261</v>
      </c>
      <c r="D626" t="inlineStr">
        <is>
          <t>Perk-HCM-2</t>
        </is>
      </c>
      <c r="E626" t="n">
        <v>1342.01755</v>
      </c>
      <c r="F626" t="n">
        <v>77</v>
      </c>
      <c r="G626" t="n">
        <v>17.4287993506493</v>
      </c>
      <c r="H626" t="n">
        <v>0.192833333333333</v>
      </c>
      <c r="I626" t="n">
        <v>69.7113007251052</v>
      </c>
    </row>
    <row r="627">
      <c r="A627" t="inlineStr">
        <is>
          <t>Daily_Efficiency_MTBF_2026_09_18.xlsx</t>
        </is>
      </c>
      <c r="B627" t="inlineStr">
        <is>
          <t>Samridhi Perk Line</t>
        </is>
      </c>
      <c r="C627" s="82" t="n">
        <v>46261</v>
      </c>
      <c r="D627" t="inlineStr">
        <is>
          <t>Perk-TTLi-1</t>
        </is>
      </c>
      <c r="E627" t="n">
        <v>1221.08133333333</v>
      </c>
      <c r="F627" t="n">
        <v>22</v>
      </c>
      <c r="G627" t="n">
        <v>55.503696969697</v>
      </c>
      <c r="H627" t="n">
        <v>2.58611666666667</v>
      </c>
      <c r="I627" t="n">
        <v>44.4872125256397</v>
      </c>
    </row>
    <row r="628">
      <c r="A628" t="inlineStr">
        <is>
          <t>Daily_Efficiency_MTBF_2026_09_18.xlsx</t>
        </is>
      </c>
      <c r="B628" t="inlineStr">
        <is>
          <t>Samridhi Perk Line</t>
        </is>
      </c>
      <c r="C628" s="82" t="n">
        <v>46261</v>
      </c>
      <c r="D628" t="inlineStr">
        <is>
          <t>Perk-TTLi-2</t>
        </is>
      </c>
      <c r="E628" t="n">
        <v>1328.06088333333</v>
      </c>
      <c r="F628" t="n">
        <v>17</v>
      </c>
      <c r="G628" t="n">
        <v>78.1212284313725</v>
      </c>
      <c r="H628" t="n">
        <v>0</v>
      </c>
      <c r="I628" t="n">
        <v>63.1026769634454</v>
      </c>
    </row>
    <row r="629">
      <c r="A629" t="inlineStr">
        <is>
          <t>Daily_Efficiency_MTBF_2026_09_18.xlsx</t>
        </is>
      </c>
      <c r="B629" t="inlineStr">
        <is>
          <t>Samridhi Perk Line</t>
        </is>
      </c>
      <c r="C629" s="82" t="n">
        <v>46261</v>
      </c>
      <c r="D629" t="inlineStr">
        <is>
          <t>Perk-TTLi-3</t>
        </is>
      </c>
      <c r="E629" t="n">
        <v>1408.49423333333</v>
      </c>
      <c r="F629" t="n">
        <v>14</v>
      </c>
      <c r="G629" t="n">
        <v>100.606730952381</v>
      </c>
      <c r="H629" t="n">
        <v>0.3668</v>
      </c>
      <c r="I629" t="n">
        <v>52.6718360221633</v>
      </c>
    </row>
    <row r="630">
      <c r="A630" t="inlineStr">
        <is>
          <t>Daily_Efficiency_MTBF_2026_09_18.xlsx</t>
        </is>
      </c>
      <c r="B630" t="inlineStr">
        <is>
          <t>Samridhi Perk Line</t>
        </is>
      </c>
      <c r="C630" s="82" t="n">
        <v>46261</v>
      </c>
      <c r="D630" t="inlineStr">
        <is>
          <t>Perk-TTLi-4</t>
        </is>
      </c>
      <c r="E630" t="n">
        <v>1429.60066666667</v>
      </c>
      <c r="F630" t="n">
        <v>3</v>
      </c>
      <c r="G630" t="n">
        <v>476.533555555555</v>
      </c>
      <c r="H630" t="n">
        <v>8.76215</v>
      </c>
      <c r="I630" t="n">
        <v>40.9250012013079</v>
      </c>
    </row>
    <row r="631">
      <c r="A631" t="inlineStr">
        <is>
          <t>Daily_Efficiency_MTBF_2026_09_18.xlsx</t>
        </is>
      </c>
      <c r="B631" t="inlineStr">
        <is>
          <t>Samridhi Perk Line</t>
        </is>
      </c>
      <c r="C631" s="82" t="n">
        <v>46261</v>
      </c>
      <c r="D631" t="inlineStr">
        <is>
          <t>Perk-HLM-3</t>
        </is>
      </c>
      <c r="E631" t="n">
        <v>1440</v>
      </c>
      <c r="F631" t="n">
        <v>1</v>
      </c>
      <c r="G631" t="n">
        <v>1440</v>
      </c>
      <c r="H631" t="n">
        <v>0</v>
      </c>
      <c r="I631" t="n">
        <v>29.3509259259259</v>
      </c>
    </row>
    <row r="632">
      <c r="A632" t="inlineStr">
        <is>
          <t>Daily_Efficiency_MTBF_2026_09_18.xlsx</t>
        </is>
      </c>
      <c r="B632" t="inlineStr">
        <is>
          <t>Samridhi Perk Line</t>
        </is>
      </c>
      <c r="C632" s="82" t="n">
        <v>46261</v>
      </c>
      <c r="D632" t="inlineStr">
        <is>
          <t>Perk-Case Packing</t>
        </is>
      </c>
      <c r="E632" t="n">
        <v>1440</v>
      </c>
      <c r="F632" t="n">
        <v>1</v>
      </c>
      <c r="G632" t="n">
        <v>1440</v>
      </c>
      <c r="H632" t="n">
        <v>0</v>
      </c>
      <c r="I632" t="n">
        <v>62.7688172043011</v>
      </c>
    </row>
    <row r="633">
      <c r="A633" t="inlineStr">
        <is>
          <t>Daily_Efficiency_MTBF_2026_09_18.xlsx</t>
        </is>
      </c>
      <c r="B633" t="inlineStr">
        <is>
          <t>Co-Extrusion Line</t>
        </is>
      </c>
      <c r="C633" s="82" t="n">
        <v>46260</v>
      </c>
      <c r="D633" t="inlineStr">
        <is>
          <t>Coex-AW3</t>
        </is>
      </c>
      <c r="E633" t="n">
        <v>1300.07765</v>
      </c>
      <c r="F633" t="n">
        <v>360</v>
      </c>
      <c r="G633" t="n">
        <v>3.61132680555555</v>
      </c>
      <c r="H633" t="n">
        <v>139.92235</v>
      </c>
      <c r="I633" t="n">
        <v>30.9811111111111</v>
      </c>
    </row>
    <row r="634">
      <c r="A634" t="inlineStr">
        <is>
          <t>Daily_Efficiency_MTBF_2026_09_18.xlsx</t>
        </is>
      </c>
      <c r="B634" t="inlineStr">
        <is>
          <t>Co-Extrusion Line</t>
        </is>
      </c>
      <c r="C634" s="82" t="n">
        <v>46260</v>
      </c>
      <c r="D634" t="inlineStr">
        <is>
          <t>Coex-AW1</t>
        </is>
      </c>
      <c r="E634" t="n">
        <v>1307.20588333333</v>
      </c>
      <c r="F634" t="n">
        <v>41</v>
      </c>
      <c r="G634" t="n">
        <v>31.8830703252033</v>
      </c>
      <c r="H634" t="n">
        <v>31.8264166666667</v>
      </c>
      <c r="I634" t="n">
        <v>95.4739229715868</v>
      </c>
    </row>
    <row r="635">
      <c r="A635" t="inlineStr">
        <is>
          <t>Daily_Efficiency_MTBF_2026_09_18.xlsx</t>
        </is>
      </c>
      <c r="B635" t="inlineStr">
        <is>
          <t>Co-Extrusion Line</t>
        </is>
      </c>
      <c r="C635" s="82" t="n">
        <v>46260</v>
      </c>
      <c r="D635" t="inlineStr">
        <is>
          <t>Coex-AW2</t>
        </is>
      </c>
      <c r="E635" t="n">
        <v>1358.99406666667</v>
      </c>
      <c r="F635" t="n">
        <v>27</v>
      </c>
      <c r="G635" t="n">
        <v>50.3331135802469</v>
      </c>
      <c r="H635" t="n">
        <v>14.8439833333333</v>
      </c>
      <c r="I635" t="n">
        <v>88.9389158108313</v>
      </c>
    </row>
    <row r="636">
      <c r="A636" t="inlineStr">
        <is>
          <t>Daily_Efficiency_MTBF_2026_09_18.xlsx</t>
        </is>
      </c>
      <c r="B636" t="inlineStr">
        <is>
          <t>Samridhi 5 Star Line</t>
        </is>
      </c>
      <c r="C636" s="82" t="n">
        <v>46260</v>
      </c>
      <c r="D636" t="inlineStr">
        <is>
          <t>FS-HCM-1</t>
        </is>
      </c>
      <c r="E636" t="n">
        <v>1273.80615</v>
      </c>
      <c r="F636" t="n">
        <v>73</v>
      </c>
      <c r="G636" t="n">
        <v>17.4493993150685</v>
      </c>
      <c r="H636" t="n">
        <v>1.82541666666667</v>
      </c>
      <c r="I636" t="n">
        <v>70.72161177571139</v>
      </c>
    </row>
    <row r="637">
      <c r="A637" t="inlineStr">
        <is>
          <t>Daily_Efficiency_MTBF_2026_09_18.xlsx</t>
        </is>
      </c>
      <c r="B637" t="inlineStr">
        <is>
          <t>Samridhi 5 Star Line</t>
        </is>
      </c>
      <c r="C637" s="82" t="n">
        <v>46260</v>
      </c>
      <c r="D637" t="inlineStr">
        <is>
          <t>FS-HCM-3</t>
        </is>
      </c>
      <c r="E637" t="n">
        <v>1359.97456666667</v>
      </c>
      <c r="F637" t="n">
        <v>46</v>
      </c>
      <c r="G637" t="n">
        <v>29.5646644927536</v>
      </c>
      <c r="H637" t="n">
        <v>0.499333333333333</v>
      </c>
      <c r="I637" t="n">
        <v>80.6543029785998</v>
      </c>
    </row>
    <row r="638">
      <c r="A638" t="inlineStr">
        <is>
          <t>Daily_Efficiency_MTBF_2026_09_18.xlsx</t>
        </is>
      </c>
      <c r="B638" t="inlineStr">
        <is>
          <t>Samridhi 5 Star Line</t>
        </is>
      </c>
      <c r="C638" s="82" t="n">
        <v>46260</v>
      </c>
      <c r="D638" t="inlineStr">
        <is>
          <t>FS-HRM-5</t>
        </is>
      </c>
      <c r="E638" t="n">
        <v>1369.6651</v>
      </c>
      <c r="F638" t="n">
        <v>20</v>
      </c>
      <c r="G638" t="n">
        <v>68.483255</v>
      </c>
      <c r="H638" t="n">
        <v>35.0107166666667</v>
      </c>
      <c r="I638" t="n">
        <v>38.3803181646845</v>
      </c>
    </row>
    <row r="639">
      <c r="A639" t="inlineStr">
        <is>
          <t>Daily_Efficiency_MTBF_2026_09_18.xlsx</t>
        </is>
      </c>
      <c r="B639" t="inlineStr">
        <is>
          <t>Samridhi 5 Star Line</t>
        </is>
      </c>
      <c r="C639" s="82" t="n">
        <v>46260</v>
      </c>
      <c r="D639" t="inlineStr">
        <is>
          <t>FS-HCM-2</t>
        </is>
      </c>
      <c r="E639" t="n">
        <v>1415.84093333333</v>
      </c>
      <c r="F639" t="n">
        <v>20</v>
      </c>
      <c r="G639" t="n">
        <v>70.79204666666671</v>
      </c>
      <c r="H639" t="n">
        <v>1.67435</v>
      </c>
      <c r="I639" t="n">
        <v>77.71462907282429</v>
      </c>
    </row>
    <row r="640">
      <c r="A640" t="inlineStr">
        <is>
          <t>Daily_Efficiency_MTBF_2026_09_18.xlsx</t>
        </is>
      </c>
      <c r="B640" t="inlineStr">
        <is>
          <t>Samridhi 5 Star Line</t>
        </is>
      </c>
      <c r="C640" s="82" t="n">
        <v>46260</v>
      </c>
      <c r="D640" t="inlineStr">
        <is>
          <t>FS-TTLi-2</t>
        </is>
      </c>
      <c r="E640" t="n">
        <v>1402.65921666667</v>
      </c>
      <c r="F640" t="n">
        <v>19</v>
      </c>
      <c r="G640" t="n">
        <v>73.82416929824559</v>
      </c>
      <c r="H640" t="n">
        <v>8.6693</v>
      </c>
      <c r="I640" t="n">
        <v>77.5413753414097</v>
      </c>
    </row>
    <row r="641">
      <c r="A641" t="inlineStr">
        <is>
          <t>Daily_Efficiency_MTBF_2026_09_18.xlsx</t>
        </is>
      </c>
      <c r="B641" t="inlineStr">
        <is>
          <t>Samridhi 5 Star Line</t>
        </is>
      </c>
      <c r="C641" s="82" t="n">
        <v>46260</v>
      </c>
      <c r="D641" t="inlineStr">
        <is>
          <t>FS-HCM-4</t>
        </is>
      </c>
      <c r="E641" t="n">
        <v>1409.52446666667</v>
      </c>
      <c r="F641" t="n">
        <v>17</v>
      </c>
      <c r="G641" t="n">
        <v>82.91320392156869</v>
      </c>
      <c r="H641" t="n">
        <v>8.66015</v>
      </c>
      <c r="I641" t="n">
        <v>70.0215681194689</v>
      </c>
    </row>
    <row r="642">
      <c r="A642" t="inlineStr">
        <is>
          <t>Daily_Efficiency_MTBF_2026_09_18.xlsx</t>
        </is>
      </c>
      <c r="B642" t="inlineStr">
        <is>
          <t>Samridhi 5 Star Line</t>
        </is>
      </c>
      <c r="C642" s="82" t="n">
        <v>46260</v>
      </c>
      <c r="D642" t="inlineStr">
        <is>
          <t>FS-TTLi-1</t>
        </is>
      </c>
      <c r="E642" t="n">
        <v>1425.32273333333</v>
      </c>
      <c r="F642" t="n">
        <v>15</v>
      </c>
      <c r="G642" t="n">
        <v>95.0215155555556</v>
      </c>
      <c r="H642" t="n">
        <v>6.85205</v>
      </c>
      <c r="I642" t="n">
        <v>67.9515158044191</v>
      </c>
    </row>
    <row r="643">
      <c r="A643" t="inlineStr">
        <is>
          <t>Daily_Efficiency_MTBF_2026_09_18.xlsx</t>
        </is>
      </c>
      <c r="B643" t="inlineStr">
        <is>
          <t>Samridhi 5 Star Line</t>
        </is>
      </c>
      <c r="C643" s="82" t="n">
        <v>46260</v>
      </c>
      <c r="D643" t="inlineStr">
        <is>
          <t>FS-TTM-5</t>
        </is>
      </c>
      <c r="E643" t="n">
        <v>1416.84466666667</v>
      </c>
      <c r="F643" t="n">
        <v>13</v>
      </c>
      <c r="G643" t="n">
        <v>108.988051282051</v>
      </c>
      <c r="H643" t="n">
        <v>11.3219166666667</v>
      </c>
      <c r="I643" t="n">
        <v>35.2049767970495</v>
      </c>
    </row>
    <row r="644">
      <c r="A644" t="inlineStr">
        <is>
          <t>Daily_Efficiency_MTBF_2026_09_18.xlsx</t>
        </is>
      </c>
      <c r="B644" t="inlineStr">
        <is>
          <t>Samridhi 5 Star Line</t>
        </is>
      </c>
      <c r="C644" s="82" t="n">
        <v>46260</v>
      </c>
      <c r="D644" t="inlineStr">
        <is>
          <t>FS-TTLi-3</t>
        </is>
      </c>
      <c r="E644" t="n">
        <v>1416.84936666667</v>
      </c>
      <c r="F644" t="n">
        <v>11</v>
      </c>
      <c r="G644" t="n">
        <v>128.804487878788</v>
      </c>
      <c r="H644" t="n">
        <v>4.8265</v>
      </c>
      <c r="I644" t="n">
        <v>73.79693547433411</v>
      </c>
    </row>
    <row r="645">
      <c r="A645" t="inlineStr">
        <is>
          <t>Daily_Efficiency_MTBF_2026_09_18.xlsx</t>
        </is>
      </c>
      <c r="B645" t="inlineStr">
        <is>
          <t>Samridhi 5 Star Line</t>
        </is>
      </c>
      <c r="C645" s="82" t="n">
        <v>46260</v>
      </c>
      <c r="D645" t="inlineStr">
        <is>
          <t>FS-TTLi-4</t>
        </is>
      </c>
      <c r="E645" t="n">
        <v>1351.49198333333</v>
      </c>
      <c r="F645" t="n">
        <v>6</v>
      </c>
      <c r="G645" t="n">
        <v>225.248663888889</v>
      </c>
      <c r="H645" t="n">
        <v>2.50041666666667</v>
      </c>
      <c r="I645" t="n">
        <v>66.92791641438031</v>
      </c>
    </row>
    <row r="646">
      <c r="A646" t="inlineStr">
        <is>
          <t>Daily_Efficiency_MTBF_2026_09_18.xlsx</t>
        </is>
      </c>
      <c r="B646" t="inlineStr">
        <is>
          <t>Samridhi 5 Star Line</t>
        </is>
      </c>
      <c r="C646" s="82" t="n">
        <v>46260</v>
      </c>
      <c r="D646" t="inlineStr">
        <is>
          <t>FS-Case Packing</t>
        </is>
      </c>
      <c r="E646" t="n">
        <v>1440</v>
      </c>
      <c r="F646" t="n">
        <v>1</v>
      </c>
      <c r="G646" t="n">
        <v>1440</v>
      </c>
      <c r="H646" t="n">
        <v>0</v>
      </c>
      <c r="I646" t="n">
        <v>80.65953654188949</v>
      </c>
    </row>
    <row r="647">
      <c r="A647" t="inlineStr">
        <is>
          <t>Daily_Efficiency_MTBF_2026_09_18.xlsx</t>
        </is>
      </c>
      <c r="B647" t="inlineStr">
        <is>
          <t>Samridhi Perk Line</t>
        </is>
      </c>
      <c r="C647" s="82" t="n">
        <v>46260</v>
      </c>
      <c r="D647" t="inlineStr">
        <is>
          <t>Perk-HCM-1</t>
        </is>
      </c>
      <c r="E647" t="n">
        <v>1289.3011</v>
      </c>
      <c r="F647" t="n">
        <v>221</v>
      </c>
      <c r="G647" t="n">
        <v>5.83394162895927</v>
      </c>
      <c r="H647" t="n">
        <v>3.0102</v>
      </c>
      <c r="I647" t="n">
        <v>53.7753586777523</v>
      </c>
    </row>
    <row r="648">
      <c r="A648" t="inlineStr">
        <is>
          <t>Daily_Efficiency_MTBF_2026_09_18.xlsx</t>
        </is>
      </c>
      <c r="B648" t="inlineStr">
        <is>
          <t>Samridhi Perk Line</t>
        </is>
      </c>
      <c r="C648" s="82" t="n">
        <v>46260</v>
      </c>
      <c r="D648" t="inlineStr">
        <is>
          <t>Perk-HLM-1</t>
        </is>
      </c>
      <c r="E648" t="n">
        <v>1176.37846666667</v>
      </c>
      <c r="F648" t="n">
        <v>144</v>
      </c>
      <c r="G648" t="n">
        <v>8.16929490740741</v>
      </c>
      <c r="H648" t="n">
        <v>2.26601666666667</v>
      </c>
      <c r="I648" t="n">
        <v>30.3960001775802</v>
      </c>
    </row>
    <row r="649">
      <c r="A649" t="inlineStr">
        <is>
          <t>Daily_Efficiency_MTBF_2026_09_18.xlsx</t>
        </is>
      </c>
      <c r="B649" t="inlineStr">
        <is>
          <t>Samridhi Perk Line</t>
        </is>
      </c>
      <c r="C649" s="82" t="n">
        <v>46260</v>
      </c>
      <c r="D649" t="inlineStr">
        <is>
          <t>Perk-HCM-3</t>
        </is>
      </c>
      <c r="E649" t="n">
        <v>1245.74861666667</v>
      </c>
      <c r="F649" t="n">
        <v>138</v>
      </c>
      <c r="G649" t="n">
        <v>9.027163888888889</v>
      </c>
      <c r="H649" t="n">
        <v>1.17145</v>
      </c>
      <c r="I649" t="n">
        <v>44.4113833951904</v>
      </c>
    </row>
    <row r="650">
      <c r="A650" t="inlineStr">
        <is>
          <t>Daily_Efficiency_MTBF_2026_09_18.xlsx</t>
        </is>
      </c>
      <c r="B650" t="inlineStr">
        <is>
          <t>Samridhi Perk Line</t>
        </is>
      </c>
      <c r="C650" s="82" t="n">
        <v>46260</v>
      </c>
      <c r="D650" t="inlineStr">
        <is>
          <t>Perk-HCM-4</t>
        </is>
      </c>
      <c r="E650" t="n">
        <v>1338.57163333333</v>
      </c>
      <c r="F650" t="n">
        <v>134</v>
      </c>
      <c r="G650" t="n">
        <v>9.98934054726368</v>
      </c>
      <c r="H650" t="n">
        <v>0.5791666666666671</v>
      </c>
      <c r="I650" t="n">
        <v>43.7947942372183</v>
      </c>
    </row>
    <row r="651">
      <c r="A651" t="inlineStr">
        <is>
          <t>Daily_Efficiency_MTBF_2026_09_18.xlsx</t>
        </is>
      </c>
      <c r="B651" t="inlineStr">
        <is>
          <t>Samridhi Perk Line</t>
        </is>
      </c>
      <c r="C651" s="82" t="n">
        <v>46260</v>
      </c>
      <c r="D651" t="inlineStr">
        <is>
          <t>Perk-HLM-2</t>
        </is>
      </c>
      <c r="E651" t="n">
        <v>1079.41056666667</v>
      </c>
      <c r="F651" t="n">
        <v>77</v>
      </c>
      <c r="G651" t="n">
        <v>14.018319047619</v>
      </c>
      <c r="H651" t="n">
        <v>0</v>
      </c>
      <c r="I651" t="n">
        <v>20.1075344571979</v>
      </c>
    </row>
    <row r="652">
      <c r="A652" t="inlineStr">
        <is>
          <t>Daily_Efficiency_MTBF_2026_09_18.xlsx</t>
        </is>
      </c>
      <c r="B652" t="inlineStr">
        <is>
          <t>Samridhi Perk Line</t>
        </is>
      </c>
      <c r="C652" s="82" t="n">
        <v>46260</v>
      </c>
      <c r="D652" t="inlineStr">
        <is>
          <t>Perk-TTLi-3</t>
        </is>
      </c>
      <c r="E652" t="n">
        <v>1333.31958333333</v>
      </c>
      <c r="F652" t="n">
        <v>64</v>
      </c>
      <c r="G652" t="n">
        <v>20.8331184895833</v>
      </c>
      <c r="H652" t="n">
        <v>1.68153333333333</v>
      </c>
      <c r="I652" t="n">
        <v>34.2508826213726</v>
      </c>
    </row>
    <row r="653">
      <c r="A653" t="inlineStr">
        <is>
          <t>Daily_Efficiency_MTBF_2026_09_18.xlsx</t>
        </is>
      </c>
      <c r="B653" t="inlineStr">
        <is>
          <t>Samridhi Perk Line</t>
        </is>
      </c>
      <c r="C653" s="82" t="n">
        <v>46260</v>
      </c>
      <c r="D653" t="inlineStr">
        <is>
          <t>Perk-HCM-2</t>
        </is>
      </c>
      <c r="E653" t="n">
        <v>1354.13768333333</v>
      </c>
      <c r="F653" t="n">
        <v>60</v>
      </c>
      <c r="G653" t="n">
        <v>22.5689613888889</v>
      </c>
      <c r="H653" t="n">
        <v>0.270216666666667</v>
      </c>
      <c r="I653" t="n">
        <v>51.2655798618283</v>
      </c>
    </row>
    <row r="654">
      <c r="A654" t="inlineStr">
        <is>
          <t>Daily_Efficiency_MTBF_2026_09_18.xlsx</t>
        </is>
      </c>
      <c r="B654" t="inlineStr">
        <is>
          <t>Samridhi Perk Line</t>
        </is>
      </c>
      <c r="C654" s="82" t="n">
        <v>46260</v>
      </c>
      <c r="D654" t="inlineStr">
        <is>
          <t>Perk-TTLi-1</t>
        </is>
      </c>
      <c r="E654" t="n">
        <v>1383.12636666667</v>
      </c>
      <c r="F654" t="n">
        <v>17</v>
      </c>
      <c r="G654" t="n">
        <v>81.3603745098039</v>
      </c>
      <c r="H654" t="n">
        <v>1.49136666666667</v>
      </c>
      <c r="I654" t="n">
        <v>44.9125432515445</v>
      </c>
    </row>
    <row r="655">
      <c r="A655" t="inlineStr">
        <is>
          <t>Daily_Efficiency_MTBF_2026_09_18.xlsx</t>
        </is>
      </c>
      <c r="B655" t="inlineStr">
        <is>
          <t>Samridhi Perk Line</t>
        </is>
      </c>
      <c r="C655" s="82" t="n">
        <v>46260</v>
      </c>
      <c r="D655" t="inlineStr">
        <is>
          <t>Perk-TTLi-4</t>
        </is>
      </c>
      <c r="E655" t="n">
        <v>1433.25525</v>
      </c>
      <c r="F655" t="n">
        <v>3</v>
      </c>
      <c r="G655" t="n">
        <v>477.75175</v>
      </c>
      <c r="H655" t="n">
        <v>4.9843</v>
      </c>
      <c r="I655" t="n">
        <v>40.167161304944</v>
      </c>
    </row>
    <row r="656">
      <c r="A656" t="inlineStr">
        <is>
          <t>Daily_Efficiency_MTBF_2026_09_18.xlsx</t>
        </is>
      </c>
      <c r="B656" t="inlineStr">
        <is>
          <t>Samridhi Perk Line</t>
        </is>
      </c>
      <c r="C656" s="82" t="n">
        <v>46260</v>
      </c>
      <c r="D656" t="inlineStr">
        <is>
          <t>Perk-TTLi-2</t>
        </is>
      </c>
      <c r="E656" t="n">
        <v>1383.33321666667</v>
      </c>
      <c r="F656" t="n">
        <v>2</v>
      </c>
      <c r="G656" t="n">
        <v>691.666608333333</v>
      </c>
      <c r="H656" t="n">
        <v>0</v>
      </c>
      <c r="I656" t="n">
        <v>47.0150711530397</v>
      </c>
    </row>
    <row r="657">
      <c r="A657" t="inlineStr">
        <is>
          <t>Daily_Efficiency_MTBF_2026_09_18.xlsx</t>
        </is>
      </c>
      <c r="B657" t="inlineStr">
        <is>
          <t>Samridhi Perk Line</t>
        </is>
      </c>
      <c r="C657" s="82" t="n">
        <v>46260</v>
      </c>
      <c r="D657" t="inlineStr">
        <is>
          <t>Perk-HLM-3</t>
        </is>
      </c>
      <c r="E657" t="n">
        <v>1440</v>
      </c>
      <c r="F657" t="n">
        <v>1</v>
      </c>
      <c r="G657" t="n">
        <v>1440</v>
      </c>
      <c r="H657" t="n">
        <v>0</v>
      </c>
      <c r="I657" t="n">
        <v>31.9356481481482</v>
      </c>
    </row>
    <row r="658">
      <c r="A658" t="inlineStr">
        <is>
          <t>Daily_Efficiency_MTBF_2026_09_18.xlsx</t>
        </is>
      </c>
      <c r="B658" t="inlineStr">
        <is>
          <t>Samridhi Perk Line</t>
        </is>
      </c>
      <c r="C658" s="82" t="n">
        <v>46260</v>
      </c>
      <c r="D658" t="inlineStr">
        <is>
          <t>Perk-Case Packing</t>
        </is>
      </c>
      <c r="E658" t="n">
        <v>1440</v>
      </c>
      <c r="F658" t="n">
        <v>1</v>
      </c>
      <c r="G658" t="n">
        <v>1440</v>
      </c>
      <c r="H658" t="n">
        <v>0</v>
      </c>
      <c r="I658" t="n">
        <v>53.6559139784946</v>
      </c>
    </row>
    <row r="659">
      <c r="A659" t="inlineStr">
        <is>
          <t>Daily_Efficiency_MTBF_2026_09_18.xlsx</t>
        </is>
      </c>
      <c r="B659" t="inlineStr">
        <is>
          <t>Co-Extrusion Line</t>
        </is>
      </c>
      <c r="C659" s="82" t="n">
        <v>46259</v>
      </c>
      <c r="D659" t="inlineStr">
        <is>
          <t>Coex-AW3</t>
        </is>
      </c>
      <c r="E659" t="n">
        <v>1118.45603333333</v>
      </c>
      <c r="F659" t="n">
        <v>398</v>
      </c>
      <c r="G659" t="n">
        <v>2.81019103852596</v>
      </c>
      <c r="H659" t="n">
        <v>187.198116666667</v>
      </c>
      <c r="I659" t="n">
        <v>28.8266666666667</v>
      </c>
    </row>
    <row r="660">
      <c r="A660" t="inlineStr">
        <is>
          <t>Daily_Efficiency_MTBF_2026_09_18.xlsx</t>
        </is>
      </c>
      <c r="B660" t="inlineStr">
        <is>
          <t>Co-Extrusion Line</t>
        </is>
      </c>
      <c r="C660" s="82" t="n">
        <v>46259</v>
      </c>
      <c r="D660" t="inlineStr">
        <is>
          <t>Coex-AW1</t>
        </is>
      </c>
      <c r="E660" t="n">
        <v>964.282566666667</v>
      </c>
      <c r="F660" t="n">
        <v>51</v>
      </c>
      <c r="G660" t="n">
        <v>18.9075013071895</v>
      </c>
      <c r="H660" t="n">
        <v>48.5172166666667</v>
      </c>
      <c r="I660" t="n">
        <v>48.3564681645599</v>
      </c>
    </row>
    <row r="661">
      <c r="A661" t="inlineStr">
        <is>
          <t>Daily_Efficiency_MTBF_2026_09_18.xlsx</t>
        </is>
      </c>
      <c r="B661" t="inlineStr">
        <is>
          <t>Co-Extrusion Line</t>
        </is>
      </c>
      <c r="C661" s="82" t="n">
        <v>46259</v>
      </c>
      <c r="D661" t="inlineStr">
        <is>
          <t>Coex-AW2</t>
        </is>
      </c>
      <c r="E661" t="n">
        <v>1229.69155</v>
      </c>
      <c r="F661" t="n">
        <v>22</v>
      </c>
      <c r="G661" t="n">
        <v>55.8950704545454</v>
      </c>
      <c r="H661" t="n">
        <v>12.8249333333333</v>
      </c>
      <c r="I661" t="n">
        <v>54.3853955977231</v>
      </c>
    </row>
    <row r="662">
      <c r="A662" t="inlineStr">
        <is>
          <t>Daily_Efficiency_MTBF_2026_09_18.xlsx</t>
        </is>
      </c>
      <c r="B662" t="inlineStr">
        <is>
          <t>Samridhi 5 Star Line</t>
        </is>
      </c>
      <c r="C662" s="82" t="n">
        <v>46259</v>
      </c>
      <c r="D662" t="inlineStr">
        <is>
          <t>FS-HCM-1</t>
        </is>
      </c>
      <c r="E662" t="n">
        <v>1319.39138333333</v>
      </c>
      <c r="F662" t="n">
        <v>66</v>
      </c>
      <c r="G662" t="n">
        <v>19.9907785353535</v>
      </c>
      <c r="H662" t="n">
        <v>6.16598333333333</v>
      </c>
      <c r="I662" t="n">
        <v>80.5950619711794</v>
      </c>
    </row>
    <row r="663">
      <c r="A663" t="inlineStr">
        <is>
          <t>Daily_Efficiency_MTBF_2026_09_18.xlsx</t>
        </is>
      </c>
      <c r="B663" t="inlineStr">
        <is>
          <t>Samridhi 5 Star Line</t>
        </is>
      </c>
      <c r="C663" s="82" t="n">
        <v>46259</v>
      </c>
      <c r="D663" t="inlineStr">
        <is>
          <t>FS-HCM-4</t>
        </is>
      </c>
      <c r="E663" t="n">
        <v>1310.96995</v>
      </c>
      <c r="F663" t="n">
        <v>52</v>
      </c>
      <c r="G663" t="n">
        <v>25.2109605769231</v>
      </c>
      <c r="H663" t="n">
        <v>25.8429666666667</v>
      </c>
      <c r="I663" t="n">
        <v>73.54242613218091</v>
      </c>
    </row>
    <row r="664">
      <c r="A664" t="inlineStr">
        <is>
          <t>Daily_Efficiency_MTBF_2026_09_18.xlsx</t>
        </is>
      </c>
      <c r="B664" t="inlineStr">
        <is>
          <t>Samridhi 5 Star Line</t>
        </is>
      </c>
      <c r="C664" s="82" t="n">
        <v>46259</v>
      </c>
      <c r="D664" t="inlineStr">
        <is>
          <t>FS-TTLi-1</t>
        </is>
      </c>
      <c r="E664" t="n">
        <v>1393.98953333333</v>
      </c>
      <c r="F664" t="n">
        <v>48</v>
      </c>
      <c r="G664" t="n">
        <v>29.0414486111111</v>
      </c>
      <c r="H664" t="n">
        <v>17.5114333333333</v>
      </c>
      <c r="I664" t="n">
        <v>77.5540096477348</v>
      </c>
    </row>
    <row r="665">
      <c r="A665" t="inlineStr">
        <is>
          <t>Daily_Efficiency_MTBF_2026_09_18.xlsx</t>
        </is>
      </c>
      <c r="B665" t="inlineStr">
        <is>
          <t>Samridhi 5 Star Line</t>
        </is>
      </c>
      <c r="C665" s="82" t="n">
        <v>46259</v>
      </c>
      <c r="D665" t="inlineStr">
        <is>
          <t>FS-HCM-2</t>
        </is>
      </c>
      <c r="E665" t="n">
        <v>1397.66291666667</v>
      </c>
      <c r="F665" t="n">
        <v>32</v>
      </c>
      <c r="G665" t="n">
        <v>43.6769661458333</v>
      </c>
      <c r="H665" t="n">
        <v>2.83373333333333</v>
      </c>
      <c r="I665" t="n">
        <v>80.8694058905417</v>
      </c>
    </row>
    <row r="666">
      <c r="A666" t="inlineStr">
        <is>
          <t>Daily_Efficiency_MTBF_2026_09_18.xlsx</t>
        </is>
      </c>
      <c r="B666" t="inlineStr">
        <is>
          <t>Samridhi 5 Star Line</t>
        </is>
      </c>
      <c r="C666" s="82" t="n">
        <v>46259</v>
      </c>
      <c r="D666" t="inlineStr">
        <is>
          <t>FS-HRM-5</t>
        </is>
      </c>
      <c r="E666" t="n">
        <v>1355.00008333333</v>
      </c>
      <c r="F666" t="n">
        <v>32</v>
      </c>
      <c r="G666" t="n">
        <v>42.3437526041667</v>
      </c>
      <c r="H666" t="n">
        <v>36.6647833333333</v>
      </c>
      <c r="I666" t="n">
        <v>46.5438298040524</v>
      </c>
    </row>
    <row r="667">
      <c r="A667" t="inlineStr">
        <is>
          <t>Daily_Efficiency_MTBF_2026_09_18.xlsx</t>
        </is>
      </c>
      <c r="B667" t="inlineStr">
        <is>
          <t>Samridhi 5 Star Line</t>
        </is>
      </c>
      <c r="C667" s="82" t="n">
        <v>46259</v>
      </c>
      <c r="D667" t="inlineStr">
        <is>
          <t>FS-HCM-3</t>
        </is>
      </c>
      <c r="E667" t="n">
        <v>1396.51208333333</v>
      </c>
      <c r="F667" t="n">
        <v>23</v>
      </c>
      <c r="G667" t="n">
        <v>60.7179166666666</v>
      </c>
      <c r="H667" t="n">
        <v>0.501</v>
      </c>
      <c r="I667" t="n">
        <v>87.37318629251151</v>
      </c>
    </row>
    <row r="668">
      <c r="A668" t="inlineStr">
        <is>
          <t>Daily_Efficiency_MTBF_2026_09_18.xlsx</t>
        </is>
      </c>
      <c r="B668" t="inlineStr">
        <is>
          <t>Samridhi 5 Star Line</t>
        </is>
      </c>
      <c r="C668" s="82" t="n">
        <v>46259</v>
      </c>
      <c r="D668" t="inlineStr">
        <is>
          <t>FS-TTLi-2</t>
        </is>
      </c>
      <c r="E668" t="n">
        <v>1418.00008333333</v>
      </c>
      <c r="F668" t="n">
        <v>23</v>
      </c>
      <c r="G668" t="n">
        <v>61.6521775362319</v>
      </c>
      <c r="H668" t="n">
        <v>6.65886666666667</v>
      </c>
      <c r="I668" t="n">
        <v>79.21347743301661</v>
      </c>
    </row>
    <row r="669">
      <c r="A669" t="inlineStr">
        <is>
          <t>Daily_Efficiency_MTBF_2026_09_18.xlsx</t>
        </is>
      </c>
      <c r="B669" t="inlineStr">
        <is>
          <t>Samridhi 5 Star Line</t>
        </is>
      </c>
      <c r="C669" s="82" t="n">
        <v>46259</v>
      </c>
      <c r="D669" t="inlineStr">
        <is>
          <t>FS-TTM-5</t>
        </is>
      </c>
      <c r="E669" t="n">
        <v>1402.0029</v>
      </c>
      <c r="F669" t="n">
        <v>18</v>
      </c>
      <c r="G669" t="n">
        <v>77.88905</v>
      </c>
      <c r="H669" t="n">
        <v>20.3221833333333</v>
      </c>
      <c r="I669" t="n">
        <v>37.9559602219729</v>
      </c>
    </row>
    <row r="670">
      <c r="A670" t="inlineStr">
        <is>
          <t>Daily_Efficiency_MTBF_2026_09_18.xlsx</t>
        </is>
      </c>
      <c r="B670" t="inlineStr">
        <is>
          <t>Samridhi 5 Star Line</t>
        </is>
      </c>
      <c r="C670" s="82" t="n">
        <v>46259</v>
      </c>
      <c r="D670" t="inlineStr">
        <is>
          <t>FS-TTLi-3</t>
        </is>
      </c>
      <c r="E670" t="n">
        <v>1426.98523333333</v>
      </c>
      <c r="F670" t="n">
        <v>7</v>
      </c>
      <c r="G670" t="n">
        <v>203.855033333333</v>
      </c>
      <c r="H670" t="n">
        <v>3.66626666666667</v>
      </c>
      <c r="I670" t="n">
        <v>83.6832106383459</v>
      </c>
    </row>
    <row r="671">
      <c r="A671" t="inlineStr">
        <is>
          <t>Daily_Efficiency_MTBF_2026_09_18.xlsx</t>
        </is>
      </c>
      <c r="B671" t="inlineStr">
        <is>
          <t>Samridhi 5 Star Line</t>
        </is>
      </c>
      <c r="C671" s="82" t="n">
        <v>46259</v>
      </c>
      <c r="D671" t="inlineStr">
        <is>
          <t>FS-TTLi-4</t>
        </is>
      </c>
      <c r="E671" t="n">
        <v>505.9847</v>
      </c>
      <c r="F671" t="n">
        <v>1</v>
      </c>
      <c r="G671" t="n">
        <v>505.9847</v>
      </c>
      <c r="H671" t="n">
        <v>0</v>
      </c>
      <c r="I671" t="n">
        <v>20.5963314136348</v>
      </c>
    </row>
    <row r="672">
      <c r="A672" t="inlineStr">
        <is>
          <t>Daily_Efficiency_MTBF_2026_09_18.xlsx</t>
        </is>
      </c>
      <c r="B672" t="inlineStr">
        <is>
          <t>Samridhi 5 Star Line</t>
        </is>
      </c>
      <c r="C672" s="82" t="n">
        <v>46259</v>
      </c>
      <c r="D672" t="inlineStr">
        <is>
          <t>FS-Case Packing</t>
        </is>
      </c>
      <c r="E672" t="n">
        <v>1440</v>
      </c>
      <c r="F672" t="n">
        <v>1</v>
      </c>
      <c r="G672" t="n">
        <v>1440</v>
      </c>
      <c r="H672" t="n">
        <v>0</v>
      </c>
      <c r="I672" t="n">
        <v>72.63814616755791</v>
      </c>
    </row>
    <row r="673">
      <c r="A673" t="inlineStr">
        <is>
          <t>Daily_Efficiency_MTBF_2026_09_18.xlsx</t>
        </is>
      </c>
      <c r="B673" t="inlineStr">
        <is>
          <t>Samridhi Perk Line</t>
        </is>
      </c>
      <c r="C673" s="82" t="n">
        <v>46259</v>
      </c>
      <c r="D673" t="inlineStr">
        <is>
          <t>Perk-HCM-1</t>
        </is>
      </c>
      <c r="E673" t="n">
        <v>1345.48695</v>
      </c>
      <c r="F673" t="n">
        <v>146</v>
      </c>
      <c r="G673" t="n">
        <v>9.21566404109589</v>
      </c>
      <c r="H673" t="n">
        <v>2.5288</v>
      </c>
      <c r="I673" t="n">
        <v>42.0655375098775</v>
      </c>
    </row>
    <row r="674">
      <c r="A674" t="inlineStr">
        <is>
          <t>Daily_Efficiency_MTBF_2026_09_18.xlsx</t>
        </is>
      </c>
      <c r="B674" t="inlineStr">
        <is>
          <t>Samridhi Perk Line</t>
        </is>
      </c>
      <c r="C674" s="82" t="n">
        <v>46259</v>
      </c>
      <c r="D674" t="inlineStr">
        <is>
          <t>Perk-HCM-4</t>
        </is>
      </c>
      <c r="E674" t="n">
        <v>1341.6252</v>
      </c>
      <c r="F674" t="n">
        <v>129</v>
      </c>
      <c r="G674" t="n">
        <v>10.4001953488372</v>
      </c>
      <c r="H674" t="n">
        <v>0.524783333333333</v>
      </c>
      <c r="I674" t="n">
        <v>30.5556649730412</v>
      </c>
    </row>
    <row r="675">
      <c r="A675" t="inlineStr">
        <is>
          <t>Daily_Efficiency_MTBF_2026_09_18.xlsx</t>
        </is>
      </c>
      <c r="B675" t="inlineStr">
        <is>
          <t>Samridhi Perk Line</t>
        </is>
      </c>
      <c r="C675" s="82" t="n">
        <v>46259</v>
      </c>
      <c r="D675" t="inlineStr">
        <is>
          <t>Perk-HLM-1</t>
        </is>
      </c>
      <c r="E675" t="n">
        <v>1244.7632</v>
      </c>
      <c r="F675" t="n">
        <v>107</v>
      </c>
      <c r="G675" t="n">
        <v>11.6333009345794</v>
      </c>
      <c r="H675" t="n">
        <v>3.23088333333333</v>
      </c>
      <c r="I675" t="n">
        <v>18.9200140167158</v>
      </c>
    </row>
    <row r="676">
      <c r="A676" t="inlineStr">
        <is>
          <t>Daily_Efficiency_MTBF_2026_09_18.xlsx</t>
        </is>
      </c>
      <c r="B676" t="inlineStr">
        <is>
          <t>Samridhi Perk Line</t>
        </is>
      </c>
      <c r="C676" s="82" t="n">
        <v>46259</v>
      </c>
      <c r="D676" t="inlineStr">
        <is>
          <t>Perk-HCM-3</t>
        </is>
      </c>
      <c r="E676" t="n">
        <v>1252.8076</v>
      </c>
      <c r="F676" t="n">
        <v>78</v>
      </c>
      <c r="G676" t="n">
        <v>16.0616358974359</v>
      </c>
      <c r="H676" t="n">
        <v>0.716416666666667</v>
      </c>
      <c r="I676" t="n">
        <v>37.7848043847835</v>
      </c>
    </row>
    <row r="677">
      <c r="A677" t="inlineStr">
        <is>
          <t>Daily_Efficiency_MTBF_2026_09_18.xlsx</t>
        </is>
      </c>
      <c r="B677" t="inlineStr">
        <is>
          <t>Samridhi Perk Line</t>
        </is>
      </c>
      <c r="C677" s="82" t="n">
        <v>46259</v>
      </c>
      <c r="D677" t="inlineStr">
        <is>
          <t>Perk-HLM-2</t>
        </is>
      </c>
      <c r="E677" t="n">
        <v>797.6054</v>
      </c>
      <c r="F677" t="n">
        <v>39</v>
      </c>
      <c r="G677" t="n">
        <v>20.4514205128205</v>
      </c>
      <c r="H677" t="n">
        <v>0.368566666666667</v>
      </c>
      <c r="I677" t="n">
        <v>13.4408762776477</v>
      </c>
    </row>
    <row r="678">
      <c r="A678" t="inlineStr">
        <is>
          <t>Daily_Efficiency_MTBF_2026_09_18.xlsx</t>
        </is>
      </c>
      <c r="B678" t="inlineStr">
        <is>
          <t>Samridhi Perk Line</t>
        </is>
      </c>
      <c r="C678" s="82" t="n">
        <v>46259</v>
      </c>
      <c r="D678" t="inlineStr">
        <is>
          <t>Perk-HCM-2</t>
        </is>
      </c>
      <c r="E678" t="n">
        <v>1391.33971666667</v>
      </c>
      <c r="F678" t="n">
        <v>19</v>
      </c>
      <c r="G678" t="n">
        <v>73.2284061403509</v>
      </c>
      <c r="H678" t="n">
        <v>0.135133333333333</v>
      </c>
      <c r="I678" t="n">
        <v>40.9445837715626</v>
      </c>
    </row>
    <row r="679">
      <c r="A679" t="inlineStr">
        <is>
          <t>Daily_Efficiency_MTBF_2026_09_18.xlsx</t>
        </is>
      </c>
      <c r="B679" t="inlineStr">
        <is>
          <t>Samridhi Perk Line</t>
        </is>
      </c>
      <c r="C679" s="82" t="n">
        <v>46259</v>
      </c>
      <c r="D679" t="inlineStr">
        <is>
          <t>Perk-TTLi-3</t>
        </is>
      </c>
      <c r="E679" t="n">
        <v>1307.56938333333</v>
      </c>
      <c r="F679" t="n">
        <v>13</v>
      </c>
      <c r="G679" t="n">
        <v>100.58226025641</v>
      </c>
      <c r="H679" t="n">
        <v>0.305666666666667</v>
      </c>
      <c r="I679" t="n">
        <v>23.1180719164435</v>
      </c>
    </row>
    <row r="680">
      <c r="A680" t="inlineStr">
        <is>
          <t>Daily_Efficiency_MTBF_2026_09_18.xlsx</t>
        </is>
      </c>
      <c r="B680" t="inlineStr">
        <is>
          <t>Samridhi Perk Line</t>
        </is>
      </c>
      <c r="C680" s="82" t="n">
        <v>46259</v>
      </c>
      <c r="D680" t="inlineStr">
        <is>
          <t>Perk-TTLi-1</t>
        </is>
      </c>
      <c r="E680" t="n">
        <v>1429.4705</v>
      </c>
      <c r="F680" t="n">
        <v>4</v>
      </c>
      <c r="G680" t="n">
        <v>357.367625</v>
      </c>
      <c r="H680" t="n">
        <v>0.0504333333333333</v>
      </c>
      <c r="I680" t="n">
        <v>30.4980016344384</v>
      </c>
    </row>
    <row r="681">
      <c r="A681" t="inlineStr">
        <is>
          <t>Daily_Efficiency_MTBF_2026_09_18.xlsx</t>
        </is>
      </c>
      <c r="B681" t="inlineStr">
        <is>
          <t>Samridhi Perk Line</t>
        </is>
      </c>
      <c r="C681" s="82" t="n">
        <v>46259</v>
      </c>
      <c r="D681" t="inlineStr">
        <is>
          <t>Perk-TTLi-2</t>
        </is>
      </c>
      <c r="E681" t="n">
        <v>1290.61771666667</v>
      </c>
      <c r="F681" t="n">
        <v>3</v>
      </c>
      <c r="G681" t="n">
        <v>430.205905555556</v>
      </c>
      <c r="H681" t="n">
        <v>0</v>
      </c>
      <c r="I681" t="n">
        <v>32.083916578049</v>
      </c>
    </row>
    <row r="682">
      <c r="A682" t="inlineStr">
        <is>
          <t>Daily_Efficiency_MTBF_2026_09_18.xlsx</t>
        </is>
      </c>
      <c r="B682" t="inlineStr">
        <is>
          <t>Samridhi Perk Line</t>
        </is>
      </c>
      <c r="C682" s="82" t="n">
        <v>46259</v>
      </c>
      <c r="D682" t="inlineStr">
        <is>
          <t>Perk-TTLi-4</t>
        </is>
      </c>
      <c r="E682" t="n">
        <v>1432.64181666667</v>
      </c>
      <c r="F682" t="n">
        <v>2</v>
      </c>
      <c r="G682" t="n">
        <v>716.320908333333</v>
      </c>
      <c r="H682" t="n">
        <v>0.076</v>
      </c>
      <c r="I682" t="n">
        <v>20.6565449635122</v>
      </c>
    </row>
    <row r="683">
      <c r="A683" t="inlineStr">
        <is>
          <t>Daily_Efficiency_MTBF_2026_09_18.xlsx</t>
        </is>
      </c>
      <c r="B683" t="inlineStr">
        <is>
          <t>Samridhi Perk Line</t>
        </is>
      </c>
      <c r="C683" s="82" t="n">
        <v>46259</v>
      </c>
      <c r="D683" t="inlineStr">
        <is>
          <t>Perk-HLM-3</t>
        </is>
      </c>
      <c r="E683" t="n">
        <v>1440</v>
      </c>
      <c r="F683" t="n">
        <v>1</v>
      </c>
      <c r="G683" t="n">
        <v>1440</v>
      </c>
      <c r="H683" t="n">
        <v>0</v>
      </c>
      <c r="I683" t="n">
        <v>19.1101851851852</v>
      </c>
    </row>
    <row r="684">
      <c r="A684" t="inlineStr">
        <is>
          <t>Daily_Efficiency_MTBF_2026_09_18.xlsx</t>
        </is>
      </c>
      <c r="B684" t="inlineStr">
        <is>
          <t>Samridhi Perk Line</t>
        </is>
      </c>
      <c r="C684" s="82" t="n">
        <v>46259</v>
      </c>
      <c r="D684" t="inlineStr">
        <is>
          <t>Perk-Case Packing</t>
        </is>
      </c>
      <c r="E684" t="n">
        <v>1440</v>
      </c>
      <c r="F684" t="n">
        <v>1</v>
      </c>
      <c r="G684" t="n">
        <v>1440</v>
      </c>
      <c r="H684" t="n">
        <v>0</v>
      </c>
      <c r="I684" t="n">
        <v>51.2096774193548</v>
      </c>
    </row>
    <row r="685">
      <c r="A685" t="inlineStr">
        <is>
          <t>Daily_Efficiency_MTBF_2026_09_18.xlsx</t>
        </is>
      </c>
      <c r="B685" t="inlineStr">
        <is>
          <t>Co-Extrusion Line</t>
        </is>
      </c>
      <c r="C685" s="82" t="n">
        <v>46258</v>
      </c>
      <c r="D685" t="inlineStr">
        <is>
          <t>Coex-AW3</t>
        </is>
      </c>
      <c r="E685" t="n">
        <v>1181.56223333333</v>
      </c>
      <c r="F685" t="n">
        <v>400</v>
      </c>
      <c r="G685" t="n">
        <v>2.95390558333333</v>
      </c>
      <c r="H685" t="n">
        <v>230.7715</v>
      </c>
      <c r="I685" t="n">
        <v>34.5183333333333</v>
      </c>
    </row>
    <row r="686">
      <c r="A686" t="inlineStr">
        <is>
          <t>Daily_Efficiency_MTBF_2026_09_18.xlsx</t>
        </is>
      </c>
      <c r="B686" t="inlineStr">
        <is>
          <t>Co-Extrusion Line</t>
        </is>
      </c>
      <c r="C686" s="82" t="n">
        <v>46258</v>
      </c>
      <c r="D686" t="inlineStr">
        <is>
          <t>Coex-AW1</t>
        </is>
      </c>
      <c r="E686" t="n">
        <v>1174.72068333333</v>
      </c>
      <c r="F686" t="n">
        <v>42</v>
      </c>
      <c r="G686" t="n">
        <v>27.9695400793651</v>
      </c>
      <c r="H686" t="n">
        <v>61.0048666666667</v>
      </c>
      <c r="I686" t="n">
        <v>75.0577735946474</v>
      </c>
    </row>
    <row r="687">
      <c r="A687" t="inlineStr">
        <is>
          <t>Daily_Efficiency_MTBF_2026_09_18.xlsx</t>
        </is>
      </c>
      <c r="B687" t="inlineStr">
        <is>
          <t>Co-Extrusion Line</t>
        </is>
      </c>
      <c r="C687" s="82" t="n">
        <v>46258</v>
      </c>
      <c r="D687" t="inlineStr">
        <is>
          <t>Coex-AW2</t>
        </is>
      </c>
      <c r="E687" t="n">
        <v>1221.06971666667</v>
      </c>
      <c r="F687" t="n">
        <v>40</v>
      </c>
      <c r="G687" t="n">
        <v>30.5267429166667</v>
      </c>
      <c r="H687" t="n">
        <v>36.3459833333333</v>
      </c>
      <c r="I687" t="n">
        <v>70.72097689464719</v>
      </c>
    </row>
    <row r="688">
      <c r="A688" t="inlineStr">
        <is>
          <t>Daily_Efficiency_MTBF_2026_09_18.xlsx</t>
        </is>
      </c>
      <c r="B688" t="inlineStr">
        <is>
          <t>Samridhi 5 Star Line</t>
        </is>
      </c>
      <c r="C688" s="82" t="n">
        <v>46258</v>
      </c>
      <c r="D688" t="inlineStr">
        <is>
          <t>FS-HCM-1</t>
        </is>
      </c>
      <c r="E688" t="n">
        <v>1352.38155</v>
      </c>
      <c r="F688" t="n">
        <v>62</v>
      </c>
      <c r="G688" t="n">
        <v>21.8126056451613</v>
      </c>
      <c r="H688" t="n">
        <v>1.15938333333333</v>
      </c>
      <c r="I688" t="n">
        <v>79.80224121972461</v>
      </c>
    </row>
    <row r="689">
      <c r="A689" t="inlineStr">
        <is>
          <t>Daily_Efficiency_MTBF_2026_09_18.xlsx</t>
        </is>
      </c>
      <c r="B689" t="inlineStr">
        <is>
          <t>Samridhi 5 Star Line</t>
        </is>
      </c>
      <c r="C689" s="82" t="n">
        <v>46258</v>
      </c>
      <c r="D689" t="inlineStr">
        <is>
          <t>FS-HCM-3</t>
        </is>
      </c>
      <c r="E689" t="n">
        <v>1389.65698333333</v>
      </c>
      <c r="F689" t="n">
        <v>39</v>
      </c>
      <c r="G689" t="n">
        <v>35.6322303418804</v>
      </c>
      <c r="H689" t="n">
        <v>1.51675</v>
      </c>
      <c r="I689" t="n">
        <v>81.1813933953181</v>
      </c>
    </row>
    <row r="690">
      <c r="A690" t="inlineStr">
        <is>
          <t>Daily_Efficiency_MTBF_2026_09_18.xlsx</t>
        </is>
      </c>
      <c r="B690" t="inlineStr">
        <is>
          <t>Samridhi 5 Star Line</t>
        </is>
      </c>
      <c r="C690" s="82" t="n">
        <v>46258</v>
      </c>
      <c r="D690" t="inlineStr">
        <is>
          <t>FS-HRM-5</t>
        </is>
      </c>
      <c r="E690" t="n">
        <v>1377.52143333333</v>
      </c>
      <c r="F690" t="n">
        <v>28</v>
      </c>
      <c r="G690" t="n">
        <v>49.197194047619</v>
      </c>
      <c r="H690" t="n">
        <v>39.815</v>
      </c>
      <c r="I690" t="n">
        <v>32.2068088594375</v>
      </c>
    </row>
    <row r="691">
      <c r="A691" t="inlineStr">
        <is>
          <t>Daily_Efficiency_MTBF_2026_09_18.xlsx</t>
        </is>
      </c>
      <c r="B691" t="inlineStr">
        <is>
          <t>Samridhi 5 Star Line</t>
        </is>
      </c>
      <c r="C691" s="82" t="n">
        <v>46258</v>
      </c>
      <c r="D691" t="inlineStr">
        <is>
          <t>FS-HCM-2</t>
        </is>
      </c>
      <c r="E691" t="n">
        <v>1350.16385</v>
      </c>
      <c r="F691" t="n">
        <v>26</v>
      </c>
      <c r="G691" t="n">
        <v>51.9293788461539</v>
      </c>
      <c r="H691" t="n">
        <v>2.33391666666667</v>
      </c>
      <c r="I691" t="n">
        <v>73.8510884835365</v>
      </c>
    </row>
    <row r="692">
      <c r="A692" t="inlineStr">
        <is>
          <t>Daily_Efficiency_MTBF_2026_09_18.xlsx</t>
        </is>
      </c>
      <c r="B692" t="inlineStr">
        <is>
          <t>Samridhi 5 Star Line</t>
        </is>
      </c>
      <c r="C692" s="82" t="n">
        <v>46258</v>
      </c>
      <c r="D692" t="inlineStr">
        <is>
          <t>FS-TTM-5</t>
        </is>
      </c>
      <c r="E692" t="n">
        <v>1412.98286666667</v>
      </c>
      <c r="F692" t="n">
        <v>25</v>
      </c>
      <c r="G692" t="n">
        <v>56.5193146666667</v>
      </c>
      <c r="H692" t="n">
        <v>17.1670666666667</v>
      </c>
      <c r="I692" t="n">
        <v>26.9102654125315</v>
      </c>
    </row>
    <row r="693">
      <c r="A693" t="inlineStr">
        <is>
          <t>Daily_Efficiency_MTBF_2026_09_18.xlsx</t>
        </is>
      </c>
      <c r="B693" t="inlineStr">
        <is>
          <t>Samridhi 5 Star Line</t>
        </is>
      </c>
      <c r="C693" s="82" t="n">
        <v>46258</v>
      </c>
      <c r="D693" t="inlineStr">
        <is>
          <t>FS-HCM-4</t>
        </is>
      </c>
      <c r="E693" t="n">
        <v>1378.66796666667</v>
      </c>
      <c r="F693" t="n">
        <v>24</v>
      </c>
      <c r="G693" t="n">
        <v>57.4444986111111</v>
      </c>
      <c r="H693" t="n">
        <v>7.31595</v>
      </c>
      <c r="I693" t="n">
        <v>68.2055715256862</v>
      </c>
    </row>
    <row r="694">
      <c r="A694" t="inlineStr">
        <is>
          <t>Daily_Efficiency_MTBF_2026_09_18.xlsx</t>
        </is>
      </c>
      <c r="B694" t="inlineStr">
        <is>
          <t>Samridhi 5 Star Line</t>
        </is>
      </c>
      <c r="C694" s="82" t="n">
        <v>46258</v>
      </c>
      <c r="D694" t="inlineStr">
        <is>
          <t>FS-TTLi-1</t>
        </is>
      </c>
      <c r="E694" t="n">
        <v>1424.65888333333</v>
      </c>
      <c r="F694" t="n">
        <v>18</v>
      </c>
      <c r="G694" t="n">
        <v>79.14771574074069</v>
      </c>
      <c r="H694" t="n">
        <v>8.838583333333331</v>
      </c>
      <c r="I694" t="n">
        <v>78.26727194351921</v>
      </c>
    </row>
    <row r="695">
      <c r="A695" t="inlineStr">
        <is>
          <t>Daily_Efficiency_MTBF_2026_09_18.xlsx</t>
        </is>
      </c>
      <c r="B695" t="inlineStr">
        <is>
          <t>Samridhi 5 Star Line</t>
        </is>
      </c>
      <c r="C695" s="82" t="n">
        <v>46258</v>
      </c>
      <c r="D695" t="inlineStr">
        <is>
          <t>FS-TTLi-2</t>
        </is>
      </c>
      <c r="E695" t="n">
        <v>1416.1459</v>
      </c>
      <c r="F695" t="n">
        <v>15</v>
      </c>
      <c r="G695" t="n">
        <v>94.4097266666667</v>
      </c>
      <c r="H695" t="n">
        <v>6.51585</v>
      </c>
      <c r="I695" t="n">
        <v>71.6189184538522</v>
      </c>
    </row>
    <row r="696">
      <c r="A696" t="inlineStr">
        <is>
          <t>Daily_Efficiency_MTBF_2026_09_18.xlsx</t>
        </is>
      </c>
      <c r="B696" t="inlineStr">
        <is>
          <t>Samridhi 5 Star Line</t>
        </is>
      </c>
      <c r="C696" s="82" t="n">
        <v>46258</v>
      </c>
      <c r="D696" t="inlineStr">
        <is>
          <t>FS-TTLi-3</t>
        </is>
      </c>
      <c r="E696" t="n">
        <v>1423.00068333333</v>
      </c>
      <c r="F696" t="n">
        <v>10</v>
      </c>
      <c r="G696" t="n">
        <v>142.300068333333</v>
      </c>
      <c r="H696" t="n">
        <v>7.00155</v>
      </c>
      <c r="I696" t="n">
        <v>80.06174149001841</v>
      </c>
    </row>
    <row r="697">
      <c r="A697" t="inlineStr">
        <is>
          <t>Daily_Efficiency_MTBF_2026_09_18.xlsx</t>
        </is>
      </c>
      <c r="B697" t="inlineStr">
        <is>
          <t>Samridhi 5 Star Line</t>
        </is>
      </c>
      <c r="C697" s="82" t="n">
        <v>46258</v>
      </c>
      <c r="D697" t="inlineStr">
        <is>
          <t>FS-TTLi-4</t>
        </is>
      </c>
      <c r="E697" t="n">
        <v>1310.66565</v>
      </c>
      <c r="F697" t="n">
        <v>6</v>
      </c>
      <c r="G697" t="n">
        <v>218.444275</v>
      </c>
      <c r="H697" t="n">
        <v>3.00598333333333</v>
      </c>
      <c r="I697" t="n">
        <v>47.1663339016022</v>
      </c>
    </row>
    <row r="698">
      <c r="A698" t="inlineStr">
        <is>
          <t>Daily_Efficiency_MTBF_2026_09_18.xlsx</t>
        </is>
      </c>
      <c r="B698" t="inlineStr">
        <is>
          <t>Samridhi 5 Star Line</t>
        </is>
      </c>
      <c r="C698" s="82" t="n">
        <v>46258</v>
      </c>
      <c r="D698" t="inlineStr">
        <is>
          <t>FS-Case Packing</t>
        </is>
      </c>
      <c r="E698" t="n">
        <v>1440</v>
      </c>
      <c r="F698" t="n">
        <v>1</v>
      </c>
      <c r="G698" t="n">
        <v>1440</v>
      </c>
      <c r="H698" t="n">
        <v>0</v>
      </c>
      <c r="I698" t="n">
        <v>77.072192513369</v>
      </c>
    </row>
    <row r="699">
      <c r="A699" t="inlineStr">
        <is>
          <t>Daily_Efficiency_MTBF_2026_09_18.xlsx</t>
        </is>
      </c>
      <c r="B699" t="inlineStr">
        <is>
          <t>Samridhi Perk Line</t>
        </is>
      </c>
      <c r="C699" s="82" t="n">
        <v>46258</v>
      </c>
      <c r="D699" t="inlineStr">
        <is>
          <t>Perk-HCM-1</t>
        </is>
      </c>
      <c r="E699" t="n">
        <v>1342.78636666667</v>
      </c>
      <c r="F699" t="n">
        <v>180</v>
      </c>
      <c r="G699" t="n">
        <v>7.45992425925926</v>
      </c>
      <c r="H699" t="n">
        <v>7.41783333333333</v>
      </c>
      <c r="I699" t="n">
        <v>74.8354408318658</v>
      </c>
    </row>
    <row r="700">
      <c r="A700" t="inlineStr">
        <is>
          <t>Daily_Efficiency_MTBF_2026_09_18.xlsx</t>
        </is>
      </c>
      <c r="B700" t="inlineStr">
        <is>
          <t>Samridhi Perk Line</t>
        </is>
      </c>
      <c r="C700" s="82" t="n">
        <v>46258</v>
      </c>
      <c r="D700" t="inlineStr">
        <is>
          <t>Perk-HCM-4</t>
        </is>
      </c>
      <c r="E700" t="n">
        <v>1328.01705</v>
      </c>
      <c r="F700" t="n">
        <v>132</v>
      </c>
      <c r="G700" t="n">
        <v>10.0607352272727</v>
      </c>
      <c r="H700" t="n">
        <v>1.20996666666667</v>
      </c>
      <c r="I700" t="n">
        <v>39.9530343785597</v>
      </c>
    </row>
    <row r="701">
      <c r="A701" t="inlineStr">
        <is>
          <t>Daily_Efficiency_MTBF_2026_09_18.xlsx</t>
        </is>
      </c>
      <c r="B701" t="inlineStr">
        <is>
          <t>Samridhi Perk Line</t>
        </is>
      </c>
      <c r="C701" s="82" t="n">
        <v>46258</v>
      </c>
      <c r="D701" t="inlineStr">
        <is>
          <t>Perk-HCM-3</t>
        </is>
      </c>
      <c r="E701" t="n">
        <v>1361.65401666667</v>
      </c>
      <c r="F701" t="n">
        <v>94</v>
      </c>
      <c r="G701" t="n">
        <v>14.4856810283688</v>
      </c>
      <c r="H701" t="n">
        <v>0.657516666666667</v>
      </c>
      <c r="I701" t="n">
        <v>54.1171955140256</v>
      </c>
    </row>
    <row r="702">
      <c r="A702" t="inlineStr">
        <is>
          <t>Daily_Efficiency_MTBF_2026_09_18.xlsx</t>
        </is>
      </c>
      <c r="B702" t="inlineStr">
        <is>
          <t>Samridhi Perk Line</t>
        </is>
      </c>
      <c r="C702" s="82" t="n">
        <v>46258</v>
      </c>
      <c r="D702" t="inlineStr">
        <is>
          <t>Perk-HCM-2</t>
        </is>
      </c>
      <c r="E702" t="n">
        <v>1387.31606666667</v>
      </c>
      <c r="F702" t="n">
        <v>46</v>
      </c>
      <c r="G702" t="n">
        <v>30.1590449275362</v>
      </c>
      <c r="H702" t="n">
        <v>0.270183333333333</v>
      </c>
      <c r="I702" t="n">
        <v>75.2659975076335</v>
      </c>
    </row>
    <row r="703">
      <c r="A703" t="inlineStr">
        <is>
          <t>Daily_Efficiency_MTBF_2026_09_18.xlsx</t>
        </is>
      </c>
      <c r="B703" t="inlineStr">
        <is>
          <t>Samridhi Perk Line</t>
        </is>
      </c>
      <c r="C703" s="82" t="n">
        <v>46258</v>
      </c>
      <c r="D703" t="inlineStr">
        <is>
          <t>Perk-TTLi-2</t>
        </is>
      </c>
      <c r="E703" t="n">
        <v>1382.42235</v>
      </c>
      <c r="F703" t="n">
        <v>29</v>
      </c>
      <c r="G703" t="n">
        <v>47.6697362068966</v>
      </c>
      <c r="H703" t="n">
        <v>0.093</v>
      </c>
      <c r="I703" t="n">
        <v>43.5523495703843</v>
      </c>
    </row>
    <row r="704">
      <c r="A704" t="inlineStr">
        <is>
          <t>Daily_Efficiency_MTBF_2026_09_18.xlsx</t>
        </is>
      </c>
      <c r="B704" t="inlineStr">
        <is>
          <t>Samridhi Perk Line</t>
        </is>
      </c>
      <c r="C704" s="82" t="n">
        <v>46258</v>
      </c>
      <c r="D704" t="inlineStr">
        <is>
          <t>Perk-TTLi-1</t>
        </is>
      </c>
      <c r="E704" t="n">
        <v>1356.79651666667</v>
      </c>
      <c r="F704" t="n">
        <v>27</v>
      </c>
      <c r="G704" t="n">
        <v>50.2517228395062</v>
      </c>
      <c r="H704" t="n">
        <v>3.12308333333333</v>
      </c>
      <c r="I704" t="n">
        <v>44.9570072686808</v>
      </c>
    </row>
    <row r="705">
      <c r="A705" t="inlineStr">
        <is>
          <t>Daily_Efficiency_MTBF_2026_09_18.xlsx</t>
        </is>
      </c>
      <c r="B705" t="inlineStr">
        <is>
          <t>Samridhi Perk Line</t>
        </is>
      </c>
      <c r="C705" s="82" t="n">
        <v>46258</v>
      </c>
      <c r="D705" t="inlineStr">
        <is>
          <t>Perk-HLM-2</t>
        </is>
      </c>
      <c r="E705" t="n">
        <v>415.13665</v>
      </c>
      <c r="F705" t="n">
        <v>16</v>
      </c>
      <c r="G705" t="n">
        <v>25.946040625</v>
      </c>
      <c r="H705" t="n">
        <v>0</v>
      </c>
      <c r="I705" t="n">
        <v>14.0567172967824</v>
      </c>
    </row>
    <row r="706">
      <c r="A706" t="inlineStr">
        <is>
          <t>Daily_Efficiency_MTBF_2026_09_18.xlsx</t>
        </is>
      </c>
      <c r="B706" t="inlineStr">
        <is>
          <t>Samridhi Perk Line</t>
        </is>
      </c>
      <c r="C706" s="82" t="n">
        <v>46258</v>
      </c>
      <c r="D706" t="inlineStr">
        <is>
          <t>Perk-TTLi-3</t>
        </is>
      </c>
      <c r="E706" t="n">
        <v>1315.43511666667</v>
      </c>
      <c r="F706" t="n">
        <v>6</v>
      </c>
      <c r="G706" t="n">
        <v>219.239186111111</v>
      </c>
      <c r="H706" t="n">
        <v>2.71573333333333</v>
      </c>
      <c r="I706" t="n">
        <v>28.4217348169963</v>
      </c>
    </row>
    <row r="707">
      <c r="A707" t="inlineStr">
        <is>
          <t>Daily_Efficiency_MTBF_2026_09_18.xlsx</t>
        </is>
      </c>
      <c r="B707" t="inlineStr">
        <is>
          <t>Samridhi Perk Line</t>
        </is>
      </c>
      <c r="C707" s="82" t="n">
        <v>46258</v>
      </c>
      <c r="D707" t="inlineStr">
        <is>
          <t>Perk-TTLi-4</t>
        </is>
      </c>
      <c r="E707" t="n">
        <v>1428.67843333333</v>
      </c>
      <c r="F707" t="n">
        <v>5</v>
      </c>
      <c r="G707" t="n">
        <v>285.735686666667</v>
      </c>
      <c r="H707" t="n">
        <v>4.29898333333333</v>
      </c>
      <c r="I707" t="n">
        <v>21.3262258320075</v>
      </c>
    </row>
    <row r="708">
      <c r="A708" t="inlineStr">
        <is>
          <t>Daily_Efficiency_MTBF_2026_09_18.xlsx</t>
        </is>
      </c>
      <c r="B708" t="inlineStr">
        <is>
          <t>Samridhi Perk Line</t>
        </is>
      </c>
      <c r="C708" s="82" t="n">
        <v>46258</v>
      </c>
      <c r="D708" t="inlineStr">
        <is>
          <t>Perk-HLM-1</t>
        </is>
      </c>
      <c r="E708" t="n">
        <v>207.016066666667</v>
      </c>
      <c r="F708" t="n">
        <v>2</v>
      </c>
      <c r="G708" t="n">
        <v>103.508033333333</v>
      </c>
      <c r="H708" t="n">
        <v>0</v>
      </c>
      <c r="I708" t="n">
        <v>0.523869654802036</v>
      </c>
    </row>
    <row r="709">
      <c r="A709" t="inlineStr">
        <is>
          <t>Daily_Efficiency_MTBF_2026_09_18.xlsx</t>
        </is>
      </c>
      <c r="B709" t="inlineStr">
        <is>
          <t>Samridhi Perk Line</t>
        </is>
      </c>
      <c r="C709" s="82" t="n">
        <v>46258</v>
      </c>
      <c r="D709" t="inlineStr">
        <is>
          <t>Perk-HLM-3</t>
        </is>
      </c>
      <c r="E709" t="n">
        <v>1440</v>
      </c>
      <c r="F709" t="n">
        <v>1</v>
      </c>
      <c r="G709" t="n">
        <v>1440</v>
      </c>
      <c r="H709" t="n">
        <v>0</v>
      </c>
      <c r="I709" t="n">
        <v>7.70015432098766</v>
      </c>
    </row>
    <row r="710">
      <c r="A710" t="inlineStr">
        <is>
          <t>Daily_Efficiency_MTBF_2026_09_18.xlsx</t>
        </is>
      </c>
      <c r="B710" t="inlineStr">
        <is>
          <t>Samridhi Perk Line</t>
        </is>
      </c>
      <c r="C710" s="82" t="n">
        <v>46258</v>
      </c>
      <c r="D710" t="inlineStr">
        <is>
          <t>Perk-Case Packing</t>
        </is>
      </c>
      <c r="E710" t="n">
        <v>1440</v>
      </c>
      <c r="F710" t="n">
        <v>1</v>
      </c>
      <c r="G710" t="n">
        <v>1440</v>
      </c>
      <c r="H710" t="n">
        <v>0</v>
      </c>
      <c r="I710" t="n">
        <v>87.7688172043011</v>
      </c>
    </row>
    <row r="711">
      <c r="A711" t="inlineStr">
        <is>
          <t>Daily_Efficiency_MTBF_2026_09_18.xlsx</t>
        </is>
      </c>
      <c r="B711" t="inlineStr">
        <is>
          <t>Co-Extrusion Line</t>
        </is>
      </c>
      <c r="C711" s="82" t="n">
        <v>46257</v>
      </c>
      <c r="D711" t="inlineStr">
        <is>
          <t>Coex-AW3</t>
        </is>
      </c>
      <c r="E711" t="n">
        <v>1218.28848333333</v>
      </c>
      <c r="F711" t="n">
        <v>193</v>
      </c>
      <c r="G711" t="n">
        <v>6.31237556131261</v>
      </c>
      <c r="H711" t="n">
        <v>139.8756</v>
      </c>
      <c r="I711" t="n">
        <v>12.2722222222222</v>
      </c>
    </row>
    <row r="712">
      <c r="A712" t="inlineStr">
        <is>
          <t>Daily_Efficiency_MTBF_2026_09_18.xlsx</t>
        </is>
      </c>
      <c r="B712" t="inlineStr">
        <is>
          <t>Co-Extrusion Line</t>
        </is>
      </c>
      <c r="C712" s="82" t="n">
        <v>46257</v>
      </c>
      <c r="D712" t="inlineStr">
        <is>
          <t>Coex-AW1</t>
        </is>
      </c>
      <c r="E712" t="n">
        <v>1213.05118333333</v>
      </c>
      <c r="F712" t="n">
        <v>44</v>
      </c>
      <c r="G712" t="n">
        <v>27.5693450757576</v>
      </c>
      <c r="H712" t="n">
        <v>56.2069166666667</v>
      </c>
      <c r="I712" t="n">
        <v>88.8911544933013</v>
      </c>
    </row>
    <row r="713">
      <c r="A713" t="inlineStr">
        <is>
          <t>Daily_Efficiency_MTBF_2026_09_18.xlsx</t>
        </is>
      </c>
      <c r="B713" t="inlineStr">
        <is>
          <t>Co-Extrusion Line</t>
        </is>
      </c>
      <c r="C713" s="82" t="n">
        <v>46257</v>
      </c>
      <c r="D713" t="inlineStr">
        <is>
          <t>Coex-AW2</t>
        </is>
      </c>
      <c r="E713" t="n">
        <v>1133.97358333333</v>
      </c>
      <c r="F713" t="n">
        <v>38</v>
      </c>
      <c r="G713" t="n">
        <v>29.8414100877193</v>
      </c>
      <c r="H713" t="n">
        <v>50.8092666666667</v>
      </c>
      <c r="I713" t="n">
        <v>81.1776355721172</v>
      </c>
    </row>
    <row r="714">
      <c r="A714" t="inlineStr">
        <is>
          <t>Daily_Efficiency_MTBF_2026_09_18.xlsx</t>
        </is>
      </c>
      <c r="B714" t="inlineStr">
        <is>
          <t>Samridhi 5 Star Line</t>
        </is>
      </c>
      <c r="C714" s="82" t="n">
        <v>46257</v>
      </c>
      <c r="D714" t="inlineStr">
        <is>
          <t>FS-HCM-1</t>
        </is>
      </c>
      <c r="E714" t="n">
        <v>1382.5132</v>
      </c>
      <c r="F714" t="n">
        <v>54</v>
      </c>
      <c r="G714" t="n">
        <v>25.6020962962963</v>
      </c>
      <c r="H714" t="n">
        <v>5.83415</v>
      </c>
      <c r="I714" t="n">
        <v>82.1974472990118</v>
      </c>
    </row>
    <row r="715">
      <c r="A715" t="inlineStr">
        <is>
          <t>Daily_Efficiency_MTBF_2026_09_18.xlsx</t>
        </is>
      </c>
      <c r="B715" t="inlineStr">
        <is>
          <t>Samridhi 5 Star Line</t>
        </is>
      </c>
      <c r="C715" s="82" t="n">
        <v>46257</v>
      </c>
      <c r="D715" t="inlineStr">
        <is>
          <t>FS-TTM-5</t>
        </is>
      </c>
      <c r="E715" t="n">
        <v>1346.331</v>
      </c>
      <c r="F715" t="n">
        <v>27</v>
      </c>
      <c r="G715" t="n">
        <v>49.8641111111111</v>
      </c>
      <c r="H715" t="n">
        <v>17.5199833333333</v>
      </c>
      <c r="I715" t="n">
        <v>22.7402304894666</v>
      </c>
    </row>
    <row r="716">
      <c r="A716" t="inlineStr">
        <is>
          <t>Daily_Efficiency_MTBF_2026_09_18.xlsx</t>
        </is>
      </c>
      <c r="B716" t="inlineStr">
        <is>
          <t>Samridhi 5 Star Line</t>
        </is>
      </c>
      <c r="C716" s="82" t="n">
        <v>46257</v>
      </c>
      <c r="D716" t="inlineStr">
        <is>
          <t>FS-HCM-3</t>
        </is>
      </c>
      <c r="E716" t="n">
        <v>1361.84705</v>
      </c>
      <c r="F716" t="n">
        <v>26</v>
      </c>
      <c r="G716" t="n">
        <v>52.3787326923077</v>
      </c>
      <c r="H716" t="n">
        <v>2.00105</v>
      </c>
      <c r="I716" t="n">
        <v>77.9074486857659</v>
      </c>
    </row>
    <row r="717">
      <c r="A717" t="inlineStr">
        <is>
          <t>Daily_Efficiency_MTBF_2026_09_18.xlsx</t>
        </is>
      </c>
      <c r="B717" t="inlineStr">
        <is>
          <t>Samridhi 5 Star Line</t>
        </is>
      </c>
      <c r="C717" s="82" t="n">
        <v>46257</v>
      </c>
      <c r="D717" t="inlineStr">
        <is>
          <t>FS-HRM-5</t>
        </is>
      </c>
      <c r="E717" t="n">
        <v>1374.81553333333</v>
      </c>
      <c r="F717" t="n">
        <v>22</v>
      </c>
      <c r="G717" t="n">
        <v>62.4916151515151</v>
      </c>
      <c r="H717" t="n">
        <v>32.8384666666667</v>
      </c>
      <c r="I717" t="n">
        <v>25.2010305390274</v>
      </c>
    </row>
    <row r="718">
      <c r="A718" t="inlineStr">
        <is>
          <t>Daily_Efficiency_MTBF_2026_09_18.xlsx</t>
        </is>
      </c>
      <c r="B718" t="inlineStr">
        <is>
          <t>Samridhi 5 Star Line</t>
        </is>
      </c>
      <c r="C718" s="82" t="n">
        <v>46257</v>
      </c>
      <c r="D718" t="inlineStr">
        <is>
          <t>FS-HCM-2</t>
        </is>
      </c>
      <c r="E718" t="n">
        <v>1387.332</v>
      </c>
      <c r="F718" t="n">
        <v>20</v>
      </c>
      <c r="G718" t="n">
        <v>69.36660000000001</v>
      </c>
      <c r="H718" t="n">
        <v>0.16695</v>
      </c>
      <c r="I718" t="n">
        <v>76.3520177717423</v>
      </c>
    </row>
    <row r="719">
      <c r="A719" t="inlineStr">
        <is>
          <t>Daily_Efficiency_MTBF_2026_09_18.xlsx</t>
        </is>
      </c>
      <c r="B719" t="inlineStr">
        <is>
          <t>Samridhi 5 Star Line</t>
        </is>
      </c>
      <c r="C719" s="82" t="n">
        <v>46257</v>
      </c>
      <c r="D719" t="inlineStr">
        <is>
          <t>FS-TTLi-1</t>
        </is>
      </c>
      <c r="E719" t="n">
        <v>1351.13838333333</v>
      </c>
      <c r="F719" t="n">
        <v>17</v>
      </c>
      <c r="G719" t="n">
        <v>79.4787284313726</v>
      </c>
      <c r="H719" t="n">
        <v>9.012</v>
      </c>
      <c r="I719" t="n">
        <v>77.3867757657389</v>
      </c>
    </row>
    <row r="720">
      <c r="A720" t="inlineStr">
        <is>
          <t>Daily_Efficiency_MTBF_2026_09_18.xlsx</t>
        </is>
      </c>
      <c r="B720" t="inlineStr">
        <is>
          <t>Samridhi 5 Star Line</t>
        </is>
      </c>
      <c r="C720" s="82" t="n">
        <v>46257</v>
      </c>
      <c r="D720" t="inlineStr">
        <is>
          <t>FS-TTLi-2</t>
        </is>
      </c>
      <c r="E720" t="n">
        <v>1417.15563333333</v>
      </c>
      <c r="F720" t="n">
        <v>16</v>
      </c>
      <c r="G720" t="n">
        <v>88.5722270833333</v>
      </c>
      <c r="H720" t="n">
        <v>6.16473333333333</v>
      </c>
      <c r="I720" t="n">
        <v>74.02541420505599</v>
      </c>
    </row>
    <row r="721">
      <c r="A721" t="inlineStr">
        <is>
          <t>Daily_Efficiency_MTBF_2026_09_18.xlsx</t>
        </is>
      </c>
      <c r="B721" t="inlineStr">
        <is>
          <t>Samridhi 5 Star Line</t>
        </is>
      </c>
      <c r="C721" s="82" t="n">
        <v>46257</v>
      </c>
      <c r="D721" t="inlineStr">
        <is>
          <t>FS-TTLi-3</t>
        </is>
      </c>
      <c r="E721" t="n">
        <v>1412.50665</v>
      </c>
      <c r="F721" t="n">
        <v>15</v>
      </c>
      <c r="G721" t="n">
        <v>94.16710999999999</v>
      </c>
      <c r="H721" t="n">
        <v>9.331666666666671</v>
      </c>
      <c r="I721" t="n">
        <v>75.95190189903769</v>
      </c>
    </row>
    <row r="722">
      <c r="A722" t="inlineStr">
        <is>
          <t>Daily_Efficiency_MTBF_2026_09_18.xlsx</t>
        </is>
      </c>
      <c r="B722" t="inlineStr">
        <is>
          <t>Samridhi 5 Star Line</t>
        </is>
      </c>
      <c r="C722" s="82" t="n">
        <v>46257</v>
      </c>
      <c r="D722" t="inlineStr">
        <is>
          <t>FS-HCM-4</t>
        </is>
      </c>
      <c r="E722" t="n">
        <v>1422.47065</v>
      </c>
      <c r="F722" t="n">
        <v>11</v>
      </c>
      <c r="G722" t="n">
        <v>129.315513636364</v>
      </c>
      <c r="H722" t="n">
        <v>1.00783333333333</v>
      </c>
      <c r="I722" t="n">
        <v>74.9137782134698</v>
      </c>
    </row>
    <row r="723">
      <c r="A723" t="inlineStr">
        <is>
          <t>Daily_Efficiency_MTBF_2026_09_18.xlsx</t>
        </is>
      </c>
      <c r="B723" t="inlineStr">
        <is>
          <t>Samridhi 5 Star Line</t>
        </is>
      </c>
      <c r="C723" s="82" t="n">
        <v>46257</v>
      </c>
      <c r="D723" t="inlineStr">
        <is>
          <t>FS-TTLi-4</t>
        </is>
      </c>
      <c r="E723" t="n">
        <v>1426.01561666667</v>
      </c>
      <c r="F723" t="n">
        <v>8</v>
      </c>
      <c r="G723" t="n">
        <v>178.251952083333</v>
      </c>
      <c r="H723" t="n">
        <v>5.31631666666667</v>
      </c>
      <c r="I723" t="n">
        <v>74.0849230766656</v>
      </c>
    </row>
    <row r="724">
      <c r="A724" t="inlineStr">
        <is>
          <t>Daily_Efficiency_MTBF_2026_09_18.xlsx</t>
        </is>
      </c>
      <c r="B724" t="inlineStr">
        <is>
          <t>Samridhi 5 Star Line</t>
        </is>
      </c>
      <c r="C724" s="82" t="n">
        <v>46257</v>
      </c>
      <c r="D724" t="inlineStr">
        <is>
          <t>FS-Case Packing</t>
        </is>
      </c>
      <c r="E724" t="n">
        <v>1440</v>
      </c>
      <c r="F724" t="n">
        <v>1</v>
      </c>
      <c r="G724" t="n">
        <v>1440</v>
      </c>
      <c r="H724" t="n">
        <v>0</v>
      </c>
      <c r="I724" t="n">
        <v>82.53119429590021</v>
      </c>
    </row>
    <row r="725">
      <c r="A725" t="inlineStr">
        <is>
          <t>Daily_Efficiency_MTBF_2026_09_18.xlsx</t>
        </is>
      </c>
      <c r="B725" t="inlineStr">
        <is>
          <t>Samridhi Perk Line</t>
        </is>
      </c>
      <c r="C725" s="82" t="n">
        <v>46257</v>
      </c>
      <c r="D725" t="inlineStr">
        <is>
          <t>Perk-HCM-1</t>
        </is>
      </c>
      <c r="E725" t="n">
        <v>1305.15951666667</v>
      </c>
      <c r="F725" t="n">
        <v>155</v>
      </c>
      <c r="G725" t="n">
        <v>8.42038397849463</v>
      </c>
      <c r="H725" t="n">
        <v>2.25376666666667</v>
      </c>
      <c r="I725" t="n">
        <v>70.77928155298279</v>
      </c>
    </row>
    <row r="726">
      <c r="A726" t="inlineStr">
        <is>
          <t>Daily_Efficiency_MTBF_2026_09_18.xlsx</t>
        </is>
      </c>
      <c r="B726" t="inlineStr">
        <is>
          <t>Samridhi Perk Line</t>
        </is>
      </c>
      <c r="C726" s="82" t="n">
        <v>46257</v>
      </c>
      <c r="D726" t="inlineStr">
        <is>
          <t>Perk-HCM-4</t>
        </is>
      </c>
      <c r="E726" t="n">
        <v>1316.11681666667</v>
      </c>
      <c r="F726" t="n">
        <v>127</v>
      </c>
      <c r="G726" t="n">
        <v>10.3631245406824</v>
      </c>
      <c r="H726" t="n">
        <v>0.7404333333333331</v>
      </c>
      <c r="I726" t="n">
        <v>44.6174761708775</v>
      </c>
    </row>
    <row r="727">
      <c r="A727" t="inlineStr">
        <is>
          <t>Daily_Efficiency_MTBF_2026_09_18.xlsx</t>
        </is>
      </c>
      <c r="B727" t="inlineStr">
        <is>
          <t>Samridhi Perk Line</t>
        </is>
      </c>
      <c r="C727" s="82" t="n">
        <v>46257</v>
      </c>
      <c r="D727" t="inlineStr">
        <is>
          <t>Perk-HCM-3</t>
        </is>
      </c>
      <c r="E727" t="n">
        <v>1353.44296666667</v>
      </c>
      <c r="F727" t="n">
        <v>65</v>
      </c>
      <c r="G727" t="n">
        <v>20.8221994871795</v>
      </c>
      <c r="H727" t="n">
        <v>0.475983333333333</v>
      </c>
      <c r="I727" t="n">
        <v>50.6572174707246</v>
      </c>
    </row>
    <row r="728">
      <c r="A728" t="inlineStr">
        <is>
          <t>Daily_Efficiency_MTBF_2026_09_18.xlsx</t>
        </is>
      </c>
      <c r="B728" t="inlineStr">
        <is>
          <t>Samridhi Perk Line</t>
        </is>
      </c>
      <c r="C728" s="82" t="n">
        <v>46257</v>
      </c>
      <c r="D728" t="inlineStr">
        <is>
          <t>Perk-HCM-2</t>
        </is>
      </c>
      <c r="E728" t="n">
        <v>1361.38305</v>
      </c>
      <c r="F728" t="n">
        <v>48</v>
      </c>
      <c r="G728" t="n">
        <v>28.362146875</v>
      </c>
      <c r="H728" t="n">
        <v>0.20185</v>
      </c>
      <c r="I728" t="n">
        <v>62.0708942723268</v>
      </c>
    </row>
    <row r="729">
      <c r="A729" t="inlineStr">
        <is>
          <t>Daily_Efficiency_MTBF_2026_09_18.xlsx</t>
        </is>
      </c>
      <c r="B729" t="inlineStr">
        <is>
          <t>Samridhi Perk Line</t>
        </is>
      </c>
      <c r="C729" s="82" t="n">
        <v>46257</v>
      </c>
      <c r="D729" t="inlineStr">
        <is>
          <t>Perk-TTLi-3</t>
        </is>
      </c>
      <c r="E729" t="n">
        <v>1309.24821666667</v>
      </c>
      <c r="F729" t="n">
        <v>42</v>
      </c>
      <c r="G729" t="n">
        <v>31.1725765873016</v>
      </c>
      <c r="H729" t="n">
        <v>3.7518</v>
      </c>
      <c r="I729" t="n">
        <v>24.6851003780928</v>
      </c>
    </row>
    <row r="730">
      <c r="A730" t="inlineStr">
        <is>
          <t>Daily_Efficiency_MTBF_2026_09_18.xlsx</t>
        </is>
      </c>
      <c r="B730" t="inlineStr">
        <is>
          <t>Samridhi Perk Line</t>
        </is>
      </c>
      <c r="C730" s="82" t="n">
        <v>46257</v>
      </c>
      <c r="D730" t="inlineStr">
        <is>
          <t>Perk-TTLi-1</t>
        </is>
      </c>
      <c r="E730" t="n">
        <v>1385.86923333333</v>
      </c>
      <c r="F730" t="n">
        <v>31</v>
      </c>
      <c r="G730" t="n">
        <v>44.7054591397849</v>
      </c>
      <c r="H730" t="n">
        <v>0.9985000000000001</v>
      </c>
      <c r="I730" t="n">
        <v>41.7132919704241</v>
      </c>
    </row>
    <row r="731">
      <c r="A731" t="inlineStr">
        <is>
          <t>Daily_Efficiency_MTBF_2026_09_18.xlsx</t>
        </is>
      </c>
      <c r="B731" t="inlineStr">
        <is>
          <t>Samridhi Perk Line</t>
        </is>
      </c>
      <c r="C731" s="82" t="n">
        <v>46257</v>
      </c>
      <c r="D731" t="inlineStr">
        <is>
          <t>Perk-TTLi-2</t>
        </is>
      </c>
      <c r="E731" t="n">
        <v>1184.59463333333</v>
      </c>
      <c r="F731" t="n">
        <v>7</v>
      </c>
      <c r="G731" t="n">
        <v>169.227804761905</v>
      </c>
      <c r="H731" t="n">
        <v>0</v>
      </c>
      <c r="I731" t="n">
        <v>33.7862011993106</v>
      </c>
    </row>
    <row r="732">
      <c r="A732" t="inlineStr">
        <is>
          <t>Daily_Efficiency_MTBF_2026_09_18.xlsx</t>
        </is>
      </c>
      <c r="B732" t="inlineStr">
        <is>
          <t>Samridhi Perk Line</t>
        </is>
      </c>
      <c r="C732" s="82" t="n">
        <v>46257</v>
      </c>
      <c r="D732" t="inlineStr">
        <is>
          <t>Perk-HLM-2</t>
        </is>
      </c>
      <c r="E732" t="n">
        <v>204.3975</v>
      </c>
      <c r="F732" t="n">
        <v>1</v>
      </c>
      <c r="G732" t="n">
        <v>204.3975</v>
      </c>
      <c r="H732" t="n">
        <v>0</v>
      </c>
      <c r="I732" t="n">
        <v>0</v>
      </c>
    </row>
    <row r="733">
      <c r="A733" t="inlineStr">
        <is>
          <t>Daily_Efficiency_MTBF_2026_09_18.xlsx</t>
        </is>
      </c>
      <c r="B733" t="inlineStr">
        <is>
          <t>Samridhi Perk Line</t>
        </is>
      </c>
      <c r="C733" s="82" t="n">
        <v>46257</v>
      </c>
      <c r="D733" t="inlineStr">
        <is>
          <t>Perk-HLM-3</t>
        </is>
      </c>
      <c r="E733" t="n">
        <v>1440</v>
      </c>
      <c r="F733" t="n">
        <v>1</v>
      </c>
      <c r="G733" t="n">
        <v>1440</v>
      </c>
      <c r="H733" t="n">
        <v>0</v>
      </c>
      <c r="I733" t="n">
        <v>12.6291666666666</v>
      </c>
    </row>
    <row r="734">
      <c r="A734" t="inlineStr">
        <is>
          <t>Daily_Efficiency_MTBF_2026_09_18.xlsx</t>
        </is>
      </c>
      <c r="B734" t="inlineStr">
        <is>
          <t>Samridhi Perk Line</t>
        </is>
      </c>
      <c r="C734" s="82" t="n">
        <v>46257</v>
      </c>
      <c r="D734" t="inlineStr">
        <is>
          <t>Perk-TTLi-4</t>
        </is>
      </c>
      <c r="E734" t="n">
        <v>597.340533333333</v>
      </c>
      <c r="F734" t="n">
        <v>1</v>
      </c>
      <c r="G734" t="n">
        <v>597.340533333333</v>
      </c>
      <c r="H734" t="n">
        <v>0</v>
      </c>
      <c r="I734" t="n">
        <v>7.60872525197241</v>
      </c>
    </row>
    <row r="735">
      <c r="A735" t="inlineStr">
        <is>
          <t>Daily_Efficiency_MTBF_2026_09_18.xlsx</t>
        </is>
      </c>
      <c r="B735" t="inlineStr">
        <is>
          <t>Samridhi Perk Line</t>
        </is>
      </c>
      <c r="C735" s="82" t="n">
        <v>46257</v>
      </c>
      <c r="D735" t="inlineStr">
        <is>
          <t>Perk-Case Packing</t>
        </is>
      </c>
      <c r="E735" t="n">
        <v>1440</v>
      </c>
      <c r="F735" t="n">
        <v>1</v>
      </c>
      <c r="G735" t="n">
        <v>1440</v>
      </c>
      <c r="H735" t="n">
        <v>0</v>
      </c>
      <c r="I735" t="n">
        <v>61.9623655913978</v>
      </c>
    </row>
    <row r="736">
      <c r="A736" t="inlineStr">
        <is>
          <t>Daily_Efficiency_MTBF_2026_09_18.xlsx</t>
        </is>
      </c>
      <c r="B736" t="inlineStr">
        <is>
          <t>Samridhi Perk Line</t>
        </is>
      </c>
      <c r="C736" s="82" t="n">
        <v>46257</v>
      </c>
      <c r="D736" t="inlineStr">
        <is>
          <t>Perk-HLM-1</t>
        </is>
      </c>
      <c r="E736" t="n">
        <v>71.50801666666671</v>
      </c>
      <c r="F736" t="n">
        <v>1</v>
      </c>
      <c r="G736" t="n">
        <v>71.50801666666671</v>
      </c>
      <c r="H736" t="n">
        <v>0</v>
      </c>
      <c r="I736" t="n">
        <v>0</v>
      </c>
    </row>
    <row r="737">
      <c r="A737" t="inlineStr">
        <is>
          <t>Daily_Efficiency_MTBF_2026_09_18.xlsx</t>
        </is>
      </c>
      <c r="B737" t="inlineStr">
        <is>
          <t>Co-Extrusion Line</t>
        </is>
      </c>
      <c r="C737" s="82" t="n">
        <v>46256</v>
      </c>
      <c r="D737" t="inlineStr">
        <is>
          <t>Coex-AW3</t>
        </is>
      </c>
      <c r="E737" t="n">
        <v>1209.99833333333</v>
      </c>
      <c r="F737" t="n">
        <v>177</v>
      </c>
      <c r="G737" t="n">
        <v>6.83614877589454</v>
      </c>
      <c r="H737" t="n">
        <v>118.489866666667</v>
      </c>
      <c r="I737" t="n">
        <v>10.6819444444444</v>
      </c>
    </row>
    <row r="738">
      <c r="A738" t="inlineStr">
        <is>
          <t>Daily_Efficiency_MTBF_2026_09_18.xlsx</t>
        </is>
      </c>
      <c r="B738" t="inlineStr">
        <is>
          <t>Co-Extrusion Line</t>
        </is>
      </c>
      <c r="C738" s="82" t="n">
        <v>46256</v>
      </c>
      <c r="D738" t="inlineStr">
        <is>
          <t>Coex-AW1</t>
        </is>
      </c>
      <c r="E738" t="n">
        <v>1336.35663333333</v>
      </c>
      <c r="F738" t="n">
        <v>30</v>
      </c>
      <c r="G738" t="n">
        <v>44.5452211111111</v>
      </c>
      <c r="H738" t="n">
        <v>21.1725166666667</v>
      </c>
      <c r="I738" t="n">
        <v>94.0098880215551</v>
      </c>
    </row>
    <row r="739">
      <c r="A739" t="inlineStr">
        <is>
          <t>Daily_Efficiency_MTBF_2026_09_18.xlsx</t>
        </is>
      </c>
      <c r="B739" t="inlineStr">
        <is>
          <t>Co-Extrusion Line</t>
        </is>
      </c>
      <c r="C739" s="82" t="n">
        <v>46256</v>
      </c>
      <c r="D739" t="inlineStr">
        <is>
          <t>Coex-AW2</t>
        </is>
      </c>
      <c r="E739" t="n">
        <v>1369.29865</v>
      </c>
      <c r="F739" t="n">
        <v>15</v>
      </c>
      <c r="G739" t="n">
        <v>91.2865766666667</v>
      </c>
      <c r="H739" t="n">
        <v>12.0096833333333</v>
      </c>
      <c r="I739" t="n">
        <v>86.2522849713738</v>
      </c>
    </row>
    <row r="740">
      <c r="A740" t="inlineStr">
        <is>
          <t>Daily_Efficiency_MTBF_2026_09_18.xlsx</t>
        </is>
      </c>
      <c r="B740" t="inlineStr">
        <is>
          <t>Samridhi 5 Star Line</t>
        </is>
      </c>
      <c r="C740" s="82" t="n">
        <v>46256</v>
      </c>
      <c r="D740" t="inlineStr">
        <is>
          <t>FS-HCM-1</t>
        </is>
      </c>
      <c r="E740" t="n">
        <v>1373.64973333333</v>
      </c>
      <c r="F740" t="n">
        <v>46</v>
      </c>
      <c r="G740" t="n">
        <v>29.8619507246377</v>
      </c>
      <c r="H740" t="n">
        <v>0</v>
      </c>
      <c r="I740" t="n">
        <v>82.534308332159</v>
      </c>
    </row>
    <row r="741">
      <c r="A741" t="inlineStr">
        <is>
          <t>Daily_Efficiency_MTBF_2026_09_18.xlsx</t>
        </is>
      </c>
      <c r="B741" t="inlineStr">
        <is>
          <t>Samridhi 5 Star Line</t>
        </is>
      </c>
      <c r="C741" s="82" t="n">
        <v>46256</v>
      </c>
      <c r="D741" t="inlineStr">
        <is>
          <t>FS-HCM-3</t>
        </is>
      </c>
      <c r="E741" t="n">
        <v>1362.70288333333</v>
      </c>
      <c r="F741" t="n">
        <v>42</v>
      </c>
      <c r="G741" t="n">
        <v>32.4453067460317</v>
      </c>
      <c r="H741" t="n">
        <v>2.15803333333333</v>
      </c>
      <c r="I741" t="n">
        <v>79.44305461369611</v>
      </c>
    </row>
    <row r="742">
      <c r="A742" t="inlineStr">
        <is>
          <t>Daily_Efficiency_MTBF_2026_09_18.xlsx</t>
        </is>
      </c>
      <c r="B742" t="inlineStr">
        <is>
          <t>Samridhi 5 Star Line</t>
        </is>
      </c>
      <c r="C742" s="82" t="n">
        <v>46256</v>
      </c>
      <c r="D742" t="inlineStr">
        <is>
          <t>FS-HCM-2</t>
        </is>
      </c>
      <c r="E742" t="n">
        <v>1377.48528333333</v>
      </c>
      <c r="F742" t="n">
        <v>39</v>
      </c>
      <c r="G742" t="n">
        <v>35.3201354700855</v>
      </c>
      <c r="H742" t="n">
        <v>2.335</v>
      </c>
      <c r="I742" t="n">
        <v>71.7943650325501</v>
      </c>
    </row>
    <row r="743">
      <c r="A743" t="inlineStr">
        <is>
          <t>Daily_Efficiency_MTBF_2026_09_18.xlsx</t>
        </is>
      </c>
      <c r="B743" t="inlineStr">
        <is>
          <t>Samridhi 5 Star Line</t>
        </is>
      </c>
      <c r="C743" s="82" t="n">
        <v>46256</v>
      </c>
      <c r="D743" t="inlineStr">
        <is>
          <t>FS-TTLi-1</t>
        </is>
      </c>
      <c r="E743" t="n">
        <v>1405.85265</v>
      </c>
      <c r="F743" t="n">
        <v>30</v>
      </c>
      <c r="G743" t="n">
        <v>46.861755</v>
      </c>
      <c r="H743" t="n">
        <v>11.3238833333333</v>
      </c>
      <c r="I743" t="n">
        <v>75.0742944204859</v>
      </c>
    </row>
    <row r="744">
      <c r="A744" t="inlineStr">
        <is>
          <t>Daily_Efficiency_MTBF_2026_09_18.xlsx</t>
        </is>
      </c>
      <c r="B744" t="inlineStr">
        <is>
          <t>Samridhi 5 Star Line</t>
        </is>
      </c>
      <c r="C744" s="82" t="n">
        <v>46256</v>
      </c>
      <c r="D744" t="inlineStr">
        <is>
          <t>FS-TTLi-2</t>
        </is>
      </c>
      <c r="E744" t="n">
        <v>1409.55445</v>
      </c>
      <c r="F744" t="n">
        <v>21</v>
      </c>
      <c r="G744" t="n">
        <v>67.12164047619051</v>
      </c>
      <c r="H744" t="n">
        <v>8.660033333333329</v>
      </c>
      <c r="I744" t="n">
        <v>70.5443804941409</v>
      </c>
    </row>
    <row r="745">
      <c r="A745" t="inlineStr">
        <is>
          <t>Daily_Efficiency_MTBF_2026_09_18.xlsx</t>
        </is>
      </c>
      <c r="B745" t="inlineStr">
        <is>
          <t>Samridhi 5 Star Line</t>
        </is>
      </c>
      <c r="C745" s="82" t="n">
        <v>46256</v>
      </c>
      <c r="D745" t="inlineStr">
        <is>
          <t>FS-TTM-5</t>
        </is>
      </c>
      <c r="E745" t="n">
        <v>1404.8659</v>
      </c>
      <c r="F745" t="n">
        <v>21</v>
      </c>
      <c r="G745" t="n">
        <v>66.8983761904762</v>
      </c>
      <c r="H745" t="n">
        <v>17.6463333333333</v>
      </c>
      <c r="I745" t="n">
        <v>29.3394413824591</v>
      </c>
    </row>
    <row r="746">
      <c r="A746" t="inlineStr">
        <is>
          <t>Daily_Efficiency_MTBF_2026_09_18.xlsx</t>
        </is>
      </c>
      <c r="B746" t="inlineStr">
        <is>
          <t>Samridhi 5 Star Line</t>
        </is>
      </c>
      <c r="C746" s="82" t="n">
        <v>46256</v>
      </c>
      <c r="D746" t="inlineStr">
        <is>
          <t>FS-HRM-5</t>
        </is>
      </c>
      <c r="E746" t="n">
        <v>1382.32003333333</v>
      </c>
      <c r="F746" t="n">
        <v>18</v>
      </c>
      <c r="G746" t="n">
        <v>76.7955574074074</v>
      </c>
      <c r="H746" t="n">
        <v>22.8366833333333</v>
      </c>
      <c r="I746" t="n">
        <v>33.0503156445359</v>
      </c>
    </row>
    <row r="747">
      <c r="A747" t="inlineStr">
        <is>
          <t>Daily_Efficiency_MTBF_2026_09_18.xlsx</t>
        </is>
      </c>
      <c r="B747" t="inlineStr">
        <is>
          <t>Samridhi 5 Star Line</t>
        </is>
      </c>
      <c r="C747" s="82" t="n">
        <v>46256</v>
      </c>
      <c r="D747" t="inlineStr">
        <is>
          <t>FS-HCM-4</t>
        </is>
      </c>
      <c r="E747" t="n">
        <v>1412.17438333333</v>
      </c>
      <c r="F747" t="n">
        <v>10</v>
      </c>
      <c r="G747" t="n">
        <v>141.217438333333</v>
      </c>
      <c r="H747" t="n">
        <v>1.83296666666667</v>
      </c>
      <c r="I747" t="n">
        <v>80.44334079807901</v>
      </c>
    </row>
    <row r="748">
      <c r="A748" t="inlineStr">
        <is>
          <t>Daily_Efficiency_MTBF_2026_09_18.xlsx</t>
        </is>
      </c>
      <c r="B748" t="inlineStr">
        <is>
          <t>Samridhi 5 Star Line</t>
        </is>
      </c>
      <c r="C748" s="82" t="n">
        <v>46256</v>
      </c>
      <c r="D748" t="inlineStr">
        <is>
          <t>FS-TTLi-3</t>
        </is>
      </c>
      <c r="E748" t="n">
        <v>1428.83925</v>
      </c>
      <c r="F748" t="n">
        <v>8</v>
      </c>
      <c r="G748" t="n">
        <v>178.60490625</v>
      </c>
      <c r="H748" t="n">
        <v>3.8217</v>
      </c>
      <c r="I748" t="n">
        <v>77.1106234374723</v>
      </c>
    </row>
    <row r="749">
      <c r="A749" t="inlineStr">
        <is>
          <t>Daily_Efficiency_MTBF_2026_09_18.xlsx</t>
        </is>
      </c>
      <c r="B749" t="inlineStr">
        <is>
          <t>Samridhi 5 Star Line</t>
        </is>
      </c>
      <c r="C749" s="82" t="n">
        <v>46256</v>
      </c>
      <c r="D749" t="inlineStr">
        <is>
          <t>FS-TTLi-4</t>
        </is>
      </c>
      <c r="E749" t="n">
        <v>1424.83368333333</v>
      </c>
      <c r="F749" t="n">
        <v>5</v>
      </c>
      <c r="G749" t="n">
        <v>284.966736666667</v>
      </c>
      <c r="H749" t="n">
        <v>2.50141666666667</v>
      </c>
      <c r="I749" t="n">
        <v>79.3675400856842</v>
      </c>
    </row>
    <row r="750">
      <c r="A750" t="inlineStr">
        <is>
          <t>Daily_Efficiency_MTBF_2026_09_18.xlsx</t>
        </is>
      </c>
      <c r="B750" t="inlineStr">
        <is>
          <t>Samridhi 5 Star Line</t>
        </is>
      </c>
      <c r="C750" s="82" t="n">
        <v>46256</v>
      </c>
      <c r="D750" t="inlineStr">
        <is>
          <t>FS-Case Packing</t>
        </is>
      </c>
      <c r="E750" t="n">
        <v>1440</v>
      </c>
      <c r="F750" t="n">
        <v>1</v>
      </c>
      <c r="G750" t="n">
        <v>1440</v>
      </c>
      <c r="H750" t="n">
        <v>0</v>
      </c>
      <c r="I750" t="n">
        <v>82.0632798573975</v>
      </c>
    </row>
    <row r="751">
      <c r="A751" t="inlineStr">
        <is>
          <t>Daily_Efficiency_MTBF_2026_09_18.xlsx</t>
        </is>
      </c>
      <c r="B751" t="inlineStr">
        <is>
          <t>Samridhi Perk Line</t>
        </is>
      </c>
      <c r="C751" s="82" t="n">
        <v>46256</v>
      </c>
      <c r="D751" t="inlineStr">
        <is>
          <t>Perk-HCM-3</t>
        </is>
      </c>
      <c r="E751" t="n">
        <v>1220.86393333333</v>
      </c>
      <c r="F751" t="n">
        <v>130</v>
      </c>
      <c r="G751" t="n">
        <v>9.39126102564102</v>
      </c>
      <c r="H751" t="n">
        <v>1.85833333333333</v>
      </c>
      <c r="I751" t="n">
        <v>20.623655406739</v>
      </c>
    </row>
    <row r="752">
      <c r="A752" t="inlineStr">
        <is>
          <t>Daily_Efficiency_MTBF_2026_09_18.xlsx</t>
        </is>
      </c>
      <c r="B752" t="inlineStr">
        <is>
          <t>Samridhi Perk Line</t>
        </is>
      </c>
      <c r="C752" s="82" t="n">
        <v>46256</v>
      </c>
      <c r="D752" t="inlineStr">
        <is>
          <t>Perk-HCM-1</t>
        </is>
      </c>
      <c r="E752" t="n">
        <v>1346.43683333333</v>
      </c>
      <c r="F752" t="n">
        <v>100</v>
      </c>
      <c r="G752" t="n">
        <v>13.4643683333333</v>
      </c>
      <c r="H752" t="n">
        <v>0.47855</v>
      </c>
      <c r="I752" t="n">
        <v>39.5343361278571</v>
      </c>
    </row>
    <row r="753">
      <c r="A753" t="inlineStr">
        <is>
          <t>Daily_Efficiency_MTBF_2026_09_18.xlsx</t>
        </is>
      </c>
      <c r="B753" t="inlineStr">
        <is>
          <t>Samridhi Perk Line</t>
        </is>
      </c>
      <c r="C753" s="82" t="n">
        <v>46256</v>
      </c>
      <c r="D753" t="inlineStr">
        <is>
          <t>Perk-HCM-4</t>
        </is>
      </c>
      <c r="E753" t="n">
        <v>1248.81473333333</v>
      </c>
      <c r="F753" t="n">
        <v>71</v>
      </c>
      <c r="G753" t="n">
        <v>17.5889399061033</v>
      </c>
      <c r="H753" t="n">
        <v>0.577216666666667</v>
      </c>
      <c r="I753" t="n">
        <v>22.9829885707291</v>
      </c>
    </row>
    <row r="754">
      <c r="A754" t="inlineStr">
        <is>
          <t>Daily_Efficiency_MTBF_2026_09_18.xlsx</t>
        </is>
      </c>
      <c r="B754" t="inlineStr">
        <is>
          <t>Samridhi Perk Line</t>
        </is>
      </c>
      <c r="C754" s="82" t="n">
        <v>46256</v>
      </c>
      <c r="D754" t="inlineStr">
        <is>
          <t>Perk-HCM-2</t>
        </is>
      </c>
      <c r="E754" t="n">
        <v>1347.33696666667</v>
      </c>
      <c r="F754" t="n">
        <v>51</v>
      </c>
      <c r="G754" t="n">
        <v>26.4183718954248</v>
      </c>
      <c r="H754" t="n">
        <v>0.920466666666667</v>
      </c>
      <c r="I754" t="n">
        <v>37.3441708895224</v>
      </c>
    </row>
    <row r="755">
      <c r="A755" t="inlineStr">
        <is>
          <t>Daily_Efficiency_MTBF_2026_09_18.xlsx</t>
        </is>
      </c>
      <c r="B755" t="inlineStr">
        <is>
          <t>Samridhi Perk Line</t>
        </is>
      </c>
      <c r="C755" s="82" t="n">
        <v>46256</v>
      </c>
      <c r="D755" t="inlineStr">
        <is>
          <t>Perk-TTLi-3</t>
        </is>
      </c>
      <c r="E755" t="n">
        <v>1084.46113333333</v>
      </c>
      <c r="F755" t="n">
        <v>49</v>
      </c>
      <c r="G755" t="n">
        <v>22.1318598639456</v>
      </c>
      <c r="H755" t="n">
        <v>1.23295</v>
      </c>
      <c r="I755" t="n">
        <v>7.11268770108377</v>
      </c>
    </row>
    <row r="756">
      <c r="A756" t="inlineStr">
        <is>
          <t>Daily_Efficiency_MTBF_2026_09_18.xlsx</t>
        </is>
      </c>
      <c r="B756" t="inlineStr">
        <is>
          <t>Samridhi Perk Line</t>
        </is>
      </c>
      <c r="C756" s="82" t="n">
        <v>46256</v>
      </c>
      <c r="D756" t="inlineStr">
        <is>
          <t>Perk-TTLi-1</t>
        </is>
      </c>
      <c r="E756" t="n">
        <v>1230.5933</v>
      </c>
      <c r="F756" t="n">
        <v>27</v>
      </c>
      <c r="G756" t="n">
        <v>45.5775296296296</v>
      </c>
      <c r="H756" t="n">
        <v>7.87958333333333</v>
      </c>
      <c r="I756" t="n">
        <v>22.1230949835699</v>
      </c>
    </row>
    <row r="757">
      <c r="A757" t="inlineStr">
        <is>
          <t>Daily_Efficiency_MTBF_2026_09_18.xlsx</t>
        </is>
      </c>
      <c r="B757" t="inlineStr">
        <is>
          <t>Samridhi Perk Line</t>
        </is>
      </c>
      <c r="C757" s="82" t="n">
        <v>46256</v>
      </c>
      <c r="D757" t="inlineStr">
        <is>
          <t>Perk-TTLi-2</t>
        </is>
      </c>
      <c r="E757" t="n">
        <v>361.380866666667</v>
      </c>
      <c r="F757" t="n">
        <v>3</v>
      </c>
      <c r="G757" t="n">
        <v>120.460288888889</v>
      </c>
      <c r="H757" t="n">
        <v>0.0931</v>
      </c>
      <c r="I757" t="n">
        <v>24.7614458956433</v>
      </c>
    </row>
    <row r="758">
      <c r="A758" t="inlineStr">
        <is>
          <t>Daily_Efficiency_MTBF_2026_09_18.xlsx</t>
        </is>
      </c>
      <c r="B758" t="inlineStr">
        <is>
          <t>Samridhi Perk Line</t>
        </is>
      </c>
      <c r="C758" s="82" t="n">
        <v>46256</v>
      </c>
      <c r="D758" t="inlineStr">
        <is>
          <t>Perk-HLM-2</t>
        </is>
      </c>
      <c r="E758" t="n">
        <v>785.447816666667</v>
      </c>
      <c r="F758" t="n">
        <v>1</v>
      </c>
      <c r="G758" t="n">
        <v>785.447816666667</v>
      </c>
      <c r="H758" t="n">
        <v>0</v>
      </c>
      <c r="I758" t="n">
        <v>0</v>
      </c>
    </row>
    <row r="759">
      <c r="A759" t="inlineStr">
        <is>
          <t>Daily_Efficiency_MTBF_2026_09_18.xlsx</t>
        </is>
      </c>
      <c r="B759" t="inlineStr">
        <is>
          <t>Samridhi Perk Line</t>
        </is>
      </c>
      <c r="C759" s="82" t="n">
        <v>46256</v>
      </c>
      <c r="D759" t="inlineStr">
        <is>
          <t>Perk-HLM-3</t>
        </is>
      </c>
      <c r="E759" t="n">
        <v>1440</v>
      </c>
      <c r="F759" t="n">
        <v>1</v>
      </c>
      <c r="G759" t="n">
        <v>1440</v>
      </c>
      <c r="H759" t="n">
        <v>0</v>
      </c>
      <c r="I759" t="n">
        <v>7.15663580246913</v>
      </c>
    </row>
    <row r="760">
      <c r="A760" t="inlineStr">
        <is>
          <t>Daily_Efficiency_MTBF_2026_09_18.xlsx</t>
        </is>
      </c>
      <c r="B760" t="inlineStr">
        <is>
          <t>Samridhi Perk Line</t>
        </is>
      </c>
      <c r="C760" s="82" t="n">
        <v>46256</v>
      </c>
      <c r="D760" t="inlineStr">
        <is>
          <t>Perk-Case Packing</t>
        </is>
      </c>
      <c r="E760" t="n">
        <v>1440</v>
      </c>
      <c r="F760" t="n">
        <v>1</v>
      </c>
      <c r="G760" t="n">
        <v>1440</v>
      </c>
      <c r="H760" t="n">
        <v>0</v>
      </c>
      <c r="I760" t="n">
        <v>23.6290322580645</v>
      </c>
    </row>
    <row r="761">
      <c r="A761" t="inlineStr">
        <is>
          <t>Daily_Efficiency_MTBF_2026_09_18.xlsx</t>
        </is>
      </c>
      <c r="B761" t="inlineStr">
        <is>
          <t>Samridhi Perk Line</t>
        </is>
      </c>
      <c r="C761" s="82" t="n">
        <v>46256</v>
      </c>
      <c r="D761" t="inlineStr">
        <is>
          <t>Perk-HLM-1</t>
        </is>
      </c>
      <c r="E761" t="n">
        <v>392.391216666667</v>
      </c>
      <c r="F761" t="n">
        <v>1</v>
      </c>
      <c r="G761" t="n">
        <v>392.391216666667</v>
      </c>
      <c r="H761" t="n">
        <v>0</v>
      </c>
      <c r="I761" t="n">
        <v>0.000566328227496471</v>
      </c>
    </row>
    <row r="762">
      <c r="A762" t="inlineStr">
        <is>
          <t>Daily_Efficiency_MTBF_2026_09_18.xlsx</t>
        </is>
      </c>
      <c r="B762" t="inlineStr">
        <is>
          <t>Co-Extrusion Line</t>
        </is>
      </c>
      <c r="C762" s="82" t="n">
        <v>46255</v>
      </c>
      <c r="D762" t="inlineStr">
        <is>
          <t>Coex-AW3</t>
        </is>
      </c>
      <c r="E762" t="n">
        <v>1337.92893333333</v>
      </c>
      <c r="F762" t="n">
        <v>180</v>
      </c>
      <c r="G762" t="n">
        <v>7.43293851851852</v>
      </c>
      <c r="H762" t="n">
        <v>102.071066666667</v>
      </c>
      <c r="I762" t="n">
        <v>16.0933333333334</v>
      </c>
    </row>
    <row r="763">
      <c r="A763" t="inlineStr">
        <is>
          <t>Daily_Efficiency_MTBF_2026_09_18.xlsx</t>
        </is>
      </c>
      <c r="B763" t="inlineStr">
        <is>
          <t>Co-Extrusion Line</t>
        </is>
      </c>
      <c r="C763" s="82" t="n">
        <v>46255</v>
      </c>
      <c r="D763" t="inlineStr">
        <is>
          <t>Coex-AW1</t>
        </is>
      </c>
      <c r="E763" t="n">
        <v>1374.22438333333</v>
      </c>
      <c r="F763" t="n">
        <v>39</v>
      </c>
      <c r="G763" t="n">
        <v>35.2365226495726</v>
      </c>
      <c r="H763" t="n">
        <v>25.207</v>
      </c>
      <c r="I763" t="n">
        <v>109.262472711685</v>
      </c>
    </row>
    <row r="764">
      <c r="A764" t="inlineStr">
        <is>
          <t>Daily_Efficiency_MTBF_2026_09_18.xlsx</t>
        </is>
      </c>
      <c r="B764" t="inlineStr">
        <is>
          <t>Co-Extrusion Line</t>
        </is>
      </c>
      <c r="C764" s="82" t="n">
        <v>46255</v>
      </c>
      <c r="D764" t="inlineStr">
        <is>
          <t>Coex-AW2</t>
        </is>
      </c>
      <c r="E764" t="n">
        <v>1379.13778333333</v>
      </c>
      <c r="F764" t="n">
        <v>17</v>
      </c>
      <c r="G764" t="n">
        <v>81.1257519607843</v>
      </c>
      <c r="H764" t="n">
        <v>16.0291833333333</v>
      </c>
      <c r="I764" t="n">
        <v>98.9057247604462</v>
      </c>
    </row>
    <row r="765">
      <c r="A765" t="inlineStr">
        <is>
          <t>Daily_Efficiency_MTBF_2026_09_18.xlsx</t>
        </is>
      </c>
      <c r="B765" t="inlineStr">
        <is>
          <t>Samridhi 5 Star Line</t>
        </is>
      </c>
      <c r="C765" s="82" t="n">
        <v>46255</v>
      </c>
      <c r="D765" t="inlineStr">
        <is>
          <t>FS-TTM-5</t>
        </is>
      </c>
      <c r="E765" t="n">
        <v>1329.59248333333</v>
      </c>
      <c r="F765" t="n">
        <v>61</v>
      </c>
      <c r="G765" t="n">
        <v>21.7965980874317</v>
      </c>
      <c r="H765" t="n">
        <v>61.9077833333333</v>
      </c>
      <c r="I765" t="n">
        <v>36.1018359026648</v>
      </c>
    </row>
    <row r="766">
      <c r="A766" t="inlineStr">
        <is>
          <t>Daily_Efficiency_MTBF_2026_09_18.xlsx</t>
        </is>
      </c>
      <c r="B766" t="inlineStr">
        <is>
          <t>Samridhi 5 Star Line</t>
        </is>
      </c>
      <c r="C766" s="82" t="n">
        <v>46255</v>
      </c>
      <c r="D766" t="inlineStr">
        <is>
          <t>FS-HCM-3</t>
        </is>
      </c>
      <c r="E766" t="n">
        <v>1382.23273333333</v>
      </c>
      <c r="F766" t="n">
        <v>46</v>
      </c>
      <c r="G766" t="n">
        <v>30.0485376811594</v>
      </c>
      <c r="H766" t="n">
        <v>1.83476666666667</v>
      </c>
      <c r="I766" t="n">
        <v>79.996482301049</v>
      </c>
    </row>
    <row r="767">
      <c r="A767" t="inlineStr">
        <is>
          <t>Daily_Efficiency_MTBF_2026_09_18.xlsx</t>
        </is>
      </c>
      <c r="B767" t="inlineStr">
        <is>
          <t>Samridhi 5 Star Line</t>
        </is>
      </c>
      <c r="C767" s="82" t="n">
        <v>46255</v>
      </c>
      <c r="D767" t="inlineStr">
        <is>
          <t>FS-HCM-1</t>
        </is>
      </c>
      <c r="E767" t="n">
        <v>1384.98885</v>
      </c>
      <c r="F767" t="n">
        <v>44</v>
      </c>
      <c r="G767" t="n">
        <v>31.4770193181818</v>
      </c>
      <c r="H767" t="n">
        <v>0.660116666666667</v>
      </c>
      <c r="I767" t="n">
        <v>87.36670665837291</v>
      </c>
    </row>
    <row r="768">
      <c r="A768" t="inlineStr">
        <is>
          <t>Daily_Efficiency_MTBF_2026_09_18.xlsx</t>
        </is>
      </c>
      <c r="B768" t="inlineStr">
        <is>
          <t>Samridhi 5 Star Line</t>
        </is>
      </c>
      <c r="C768" s="82" t="n">
        <v>46255</v>
      </c>
      <c r="D768" t="inlineStr">
        <is>
          <t>FS-TTLi-2</t>
        </is>
      </c>
      <c r="E768" t="n">
        <v>1379.73668333333</v>
      </c>
      <c r="F768" t="n">
        <v>24</v>
      </c>
      <c r="G768" t="n">
        <v>57.4890284722222</v>
      </c>
      <c r="H768" t="n">
        <v>12.4023833333333</v>
      </c>
      <c r="I768" t="n">
        <v>67.4771593400758</v>
      </c>
    </row>
    <row r="769">
      <c r="A769" t="inlineStr">
        <is>
          <t>Daily_Efficiency_MTBF_2026_09_18.xlsx</t>
        </is>
      </c>
      <c r="B769" t="inlineStr">
        <is>
          <t>Samridhi 5 Star Line</t>
        </is>
      </c>
      <c r="C769" s="82" t="n">
        <v>46255</v>
      </c>
      <c r="D769" t="inlineStr">
        <is>
          <t>FS-HCM-2</t>
        </is>
      </c>
      <c r="E769" t="n">
        <v>1408.81126666667</v>
      </c>
      <c r="F769" t="n">
        <v>20</v>
      </c>
      <c r="G769" t="n">
        <v>70.4405633333334</v>
      </c>
      <c r="H769" t="n">
        <v>1.80831666666667</v>
      </c>
      <c r="I769" t="n">
        <v>68.0240029758679</v>
      </c>
    </row>
    <row r="770">
      <c r="A770" t="inlineStr">
        <is>
          <t>Daily_Efficiency_MTBF_2026_09_18.xlsx</t>
        </is>
      </c>
      <c r="B770" t="inlineStr">
        <is>
          <t>Samridhi 5 Star Line</t>
        </is>
      </c>
      <c r="C770" s="82" t="n">
        <v>46255</v>
      </c>
      <c r="D770" t="inlineStr">
        <is>
          <t>FS-TTLi-1</t>
        </is>
      </c>
      <c r="E770" t="n">
        <v>1426.6246</v>
      </c>
      <c r="F770" t="n">
        <v>17</v>
      </c>
      <c r="G770" t="n">
        <v>83.91909411764701</v>
      </c>
      <c r="H770" t="n">
        <v>3.01678333333333</v>
      </c>
      <c r="I770" t="n">
        <v>85.5394382648431</v>
      </c>
    </row>
    <row r="771">
      <c r="A771" t="inlineStr">
        <is>
          <t>Daily_Efficiency_MTBF_2026_09_18.xlsx</t>
        </is>
      </c>
      <c r="B771" t="inlineStr">
        <is>
          <t>Samridhi 5 Star Line</t>
        </is>
      </c>
      <c r="C771" s="82" t="n">
        <v>46255</v>
      </c>
      <c r="D771" t="inlineStr">
        <is>
          <t>FS-HCM-4</t>
        </is>
      </c>
      <c r="E771" t="n">
        <v>1415.49126666667</v>
      </c>
      <c r="F771" t="n">
        <v>15</v>
      </c>
      <c r="G771" t="n">
        <v>94.3660844444445</v>
      </c>
      <c r="H771" t="n">
        <v>4.85058333333333</v>
      </c>
      <c r="I771" t="n">
        <v>82.361152158875</v>
      </c>
    </row>
    <row r="772">
      <c r="A772" t="inlineStr">
        <is>
          <t>Daily_Efficiency_MTBF_2026_09_18.xlsx</t>
        </is>
      </c>
      <c r="B772" t="inlineStr">
        <is>
          <t>Samridhi 5 Star Line</t>
        </is>
      </c>
      <c r="C772" s="82" t="n">
        <v>46255</v>
      </c>
      <c r="D772" t="inlineStr">
        <is>
          <t>FS-HRM-5</t>
        </is>
      </c>
      <c r="E772" t="n">
        <v>1411.89158333333</v>
      </c>
      <c r="F772" t="n">
        <v>14</v>
      </c>
      <c r="G772" t="n">
        <v>100.849398809524</v>
      </c>
      <c r="H772" t="n">
        <v>15.1009833333333</v>
      </c>
      <c r="I772" t="n">
        <v>39.0268362932645</v>
      </c>
    </row>
    <row r="773">
      <c r="A773" t="inlineStr">
        <is>
          <t>Daily_Efficiency_MTBF_2026_09_18.xlsx</t>
        </is>
      </c>
      <c r="B773" t="inlineStr">
        <is>
          <t>Samridhi 5 Star Line</t>
        </is>
      </c>
      <c r="C773" s="82" t="n">
        <v>46255</v>
      </c>
      <c r="D773" t="inlineStr">
        <is>
          <t>FS-TTLi-4</t>
        </is>
      </c>
      <c r="E773" t="n">
        <v>1426.74261666667</v>
      </c>
      <c r="F773" t="n">
        <v>13</v>
      </c>
      <c r="G773" t="n">
        <v>109.749432051282</v>
      </c>
      <c r="H773" t="n">
        <v>5.3401</v>
      </c>
      <c r="I773" t="n">
        <v>81.2304239740315</v>
      </c>
    </row>
    <row r="774">
      <c r="A774" t="inlineStr">
        <is>
          <t>Daily_Efficiency_MTBF_2026_09_18.xlsx</t>
        </is>
      </c>
      <c r="B774" t="inlineStr">
        <is>
          <t>Samridhi 5 Star Line</t>
        </is>
      </c>
      <c r="C774" s="82" t="n">
        <v>46255</v>
      </c>
      <c r="D774" t="inlineStr">
        <is>
          <t>FS-TTLi-3</t>
        </is>
      </c>
      <c r="E774" t="n">
        <v>1394.66715</v>
      </c>
      <c r="F774" t="n">
        <v>12</v>
      </c>
      <c r="G774" t="n">
        <v>116.2222625</v>
      </c>
      <c r="H774" t="n">
        <v>5.1096</v>
      </c>
      <c r="I774" t="n">
        <v>75.8522095007075</v>
      </c>
    </row>
    <row r="775">
      <c r="A775" t="inlineStr">
        <is>
          <t>Daily_Efficiency_MTBF_2026_09_18.xlsx</t>
        </is>
      </c>
      <c r="B775" t="inlineStr">
        <is>
          <t>Samridhi 5 Star Line</t>
        </is>
      </c>
      <c r="C775" s="82" t="n">
        <v>46255</v>
      </c>
      <c r="D775" t="inlineStr">
        <is>
          <t>FS-Case Packing</t>
        </is>
      </c>
      <c r="E775" t="n">
        <v>1440</v>
      </c>
      <c r="F775" t="n">
        <v>1</v>
      </c>
      <c r="G775" t="n">
        <v>1440</v>
      </c>
      <c r="H775" t="n">
        <v>0</v>
      </c>
      <c r="I775" t="n">
        <v>88.9705882352941</v>
      </c>
    </row>
    <row r="776">
      <c r="A776" t="inlineStr">
        <is>
          <t>Daily_Efficiency_MTBF_2026_09_18.xlsx</t>
        </is>
      </c>
      <c r="B776" t="inlineStr">
        <is>
          <t>Samridhi Perk Line</t>
        </is>
      </c>
      <c r="C776" s="82" t="n">
        <v>46255</v>
      </c>
      <c r="D776" t="inlineStr">
        <is>
          <t>Perk-HCM-4</t>
        </is>
      </c>
      <c r="E776" t="n">
        <v>1118.96636666667</v>
      </c>
      <c r="F776" t="n">
        <v>63</v>
      </c>
      <c r="G776" t="n">
        <v>17.7613708994709</v>
      </c>
      <c r="H776" t="n">
        <v>0.375</v>
      </c>
      <c r="I776" t="n">
        <v>6.96085951039846</v>
      </c>
    </row>
    <row r="777">
      <c r="A777" t="inlineStr">
        <is>
          <t>Daily_Efficiency_MTBF_2026_09_18.xlsx</t>
        </is>
      </c>
      <c r="B777" t="inlineStr">
        <is>
          <t>Samridhi Perk Line</t>
        </is>
      </c>
      <c r="C777" s="82" t="n">
        <v>46255</v>
      </c>
      <c r="D777" t="inlineStr">
        <is>
          <t>Perk-HCM-2</t>
        </is>
      </c>
      <c r="E777" t="n">
        <v>1268.41768333333</v>
      </c>
      <c r="F777" t="n">
        <v>53</v>
      </c>
      <c r="G777" t="n">
        <v>23.9324091194969</v>
      </c>
      <c r="H777" t="n">
        <v>0.453783333333333</v>
      </c>
      <c r="I777" t="n">
        <v>3.96006161959553</v>
      </c>
    </row>
    <row r="778">
      <c r="A778" t="inlineStr">
        <is>
          <t>Daily_Efficiency_MTBF_2026_09_18.xlsx</t>
        </is>
      </c>
      <c r="B778" t="inlineStr">
        <is>
          <t>Samridhi Perk Line</t>
        </is>
      </c>
      <c r="C778" s="82" t="n">
        <v>46255</v>
      </c>
      <c r="D778" t="inlineStr">
        <is>
          <t>Perk-HCM-3</t>
        </is>
      </c>
      <c r="E778" t="n">
        <v>1141.90525</v>
      </c>
      <c r="F778" t="n">
        <v>49</v>
      </c>
      <c r="G778" t="n">
        <v>23.3041887755102</v>
      </c>
      <c r="H778" t="n">
        <v>0.0754666666666667</v>
      </c>
      <c r="I778" t="n">
        <v>1.30361282998378</v>
      </c>
    </row>
    <row r="779">
      <c r="A779" t="inlineStr">
        <is>
          <t>Daily_Efficiency_MTBF_2026_09_18.xlsx</t>
        </is>
      </c>
      <c r="B779" t="inlineStr">
        <is>
          <t>Samridhi Perk Line</t>
        </is>
      </c>
      <c r="C779" s="82" t="n">
        <v>46255</v>
      </c>
      <c r="D779" t="inlineStr">
        <is>
          <t>Perk-HCM-1</t>
        </is>
      </c>
      <c r="E779" t="n">
        <v>1199.85035</v>
      </c>
      <c r="F779" t="n">
        <v>40</v>
      </c>
      <c r="G779" t="n">
        <v>29.99625875</v>
      </c>
      <c r="H779" t="n">
        <v>0.188916666666667</v>
      </c>
      <c r="I779" t="n">
        <v>5.29811725385735</v>
      </c>
    </row>
    <row r="780">
      <c r="A780" t="inlineStr">
        <is>
          <t>Daily_Efficiency_MTBF_2026_09_18.xlsx</t>
        </is>
      </c>
      <c r="B780" t="inlineStr">
        <is>
          <t>Samridhi Perk Line</t>
        </is>
      </c>
      <c r="C780" s="82" t="n">
        <v>46255</v>
      </c>
      <c r="D780" t="inlineStr">
        <is>
          <t>Perk-TTLi-3</t>
        </is>
      </c>
      <c r="E780" t="n">
        <v>479.825316666667</v>
      </c>
      <c r="F780" t="n">
        <v>7</v>
      </c>
      <c r="G780" t="n">
        <v>68.5464738095238</v>
      </c>
      <c r="H780" t="n">
        <v>0.125633333333333</v>
      </c>
      <c r="I780" t="n">
        <v>0.0785664040628434</v>
      </c>
    </row>
    <row r="781">
      <c r="A781" t="inlineStr">
        <is>
          <t>Daily_Efficiency_MTBF_2026_09_18.xlsx</t>
        </is>
      </c>
      <c r="B781" t="inlineStr">
        <is>
          <t>Samridhi Perk Line</t>
        </is>
      </c>
      <c r="C781" s="82" t="n">
        <v>46255</v>
      </c>
      <c r="D781" t="inlineStr">
        <is>
          <t>Perk-TTLi-1</t>
        </is>
      </c>
      <c r="E781" t="n">
        <v>1181.72481666667</v>
      </c>
      <c r="F781" t="n">
        <v>5</v>
      </c>
      <c r="G781" t="n">
        <v>236.344963333333</v>
      </c>
      <c r="H781" t="n">
        <v>0.27055</v>
      </c>
      <c r="I781" t="n">
        <v>0.392830403034439</v>
      </c>
    </row>
    <row r="782">
      <c r="A782" t="inlineStr">
        <is>
          <t>Daily_Efficiency_MTBF_2026_09_18.xlsx</t>
        </is>
      </c>
      <c r="B782" t="inlineStr">
        <is>
          <t>Samridhi Perk Line</t>
        </is>
      </c>
      <c r="C782" s="82" t="n">
        <v>46255</v>
      </c>
      <c r="D782" t="inlineStr">
        <is>
          <t>Perk-HLM-2</t>
        </is>
      </c>
      <c r="E782" t="n">
        <v>1274.55483333333</v>
      </c>
      <c r="F782" t="n">
        <v>2</v>
      </c>
      <c r="G782" t="n">
        <v>637.277416666667</v>
      </c>
      <c r="H782" t="n">
        <v>0</v>
      </c>
      <c r="I782" t="n">
        <v>0.172526780469493</v>
      </c>
    </row>
    <row r="783">
      <c r="A783" t="inlineStr">
        <is>
          <t>Daily_Efficiency_MTBF_2026_09_18.xlsx</t>
        </is>
      </c>
      <c r="B783" t="inlineStr">
        <is>
          <t>Samridhi Perk Line</t>
        </is>
      </c>
      <c r="C783" s="82" t="n">
        <v>46255</v>
      </c>
      <c r="D783" t="inlineStr">
        <is>
          <t>Perk-TTLi-2</t>
        </is>
      </c>
      <c r="E783" t="n">
        <v>1048.27575</v>
      </c>
      <c r="F783" t="n">
        <v>2</v>
      </c>
      <c r="G783" t="n">
        <v>524.137875</v>
      </c>
      <c r="H783" t="n">
        <v>0</v>
      </c>
      <c r="I783" t="n">
        <v>2.16484609914434</v>
      </c>
    </row>
    <row r="784">
      <c r="A784" t="inlineStr">
        <is>
          <t>Daily_Efficiency_MTBF_2026_09_18.xlsx</t>
        </is>
      </c>
      <c r="B784" t="inlineStr">
        <is>
          <t>Samridhi Perk Line</t>
        </is>
      </c>
      <c r="C784" s="82" t="n">
        <v>46255</v>
      </c>
      <c r="D784" t="inlineStr">
        <is>
          <t>Perk-HLM-1</t>
        </is>
      </c>
      <c r="E784" t="n">
        <v>988.938933333333</v>
      </c>
      <c r="F784" t="n">
        <v>2</v>
      </c>
      <c r="G784" t="n">
        <v>494.469466666667</v>
      </c>
      <c r="H784" t="n">
        <v>0</v>
      </c>
      <c r="I784" t="n">
        <v>-2.09624962762736e-14</v>
      </c>
    </row>
    <row r="785">
      <c r="A785" t="inlineStr">
        <is>
          <t>Daily_Efficiency_MTBF_2026_09_18.xlsx</t>
        </is>
      </c>
      <c r="B785" t="inlineStr">
        <is>
          <t>Samridhi Perk Line</t>
        </is>
      </c>
      <c r="C785" s="82" t="n">
        <v>46255</v>
      </c>
      <c r="D785" t="inlineStr">
        <is>
          <t>Perk-HLM-3</t>
        </is>
      </c>
      <c r="E785" t="n">
        <v>1440</v>
      </c>
      <c r="F785" t="n">
        <v>1</v>
      </c>
      <c r="G785" t="n">
        <v>1440</v>
      </c>
      <c r="H785" t="n">
        <v>0</v>
      </c>
      <c r="I785" t="n">
        <v>0.0751543209876582</v>
      </c>
    </row>
    <row r="786">
      <c r="A786" t="inlineStr">
        <is>
          <t>Daily_Efficiency_MTBF_2026_09_18.xlsx</t>
        </is>
      </c>
      <c r="B786" t="inlineStr">
        <is>
          <t>Samridhi Perk Line</t>
        </is>
      </c>
      <c r="C786" s="82" t="n">
        <v>46255</v>
      </c>
      <c r="D786" t="inlineStr">
        <is>
          <t>Perk-Case Packing</t>
        </is>
      </c>
      <c r="E786" t="n">
        <v>960</v>
      </c>
      <c r="F786" t="n">
        <v>1</v>
      </c>
      <c r="G786" t="n">
        <v>960</v>
      </c>
      <c r="H786" t="n">
        <v>0</v>
      </c>
      <c r="I786" t="n">
        <v>1.57258064516129</v>
      </c>
    </row>
    <row r="787">
      <c r="A787" t="inlineStr">
        <is>
          <t>Daily_Efficiency_MTBF_2026_09_18.xlsx</t>
        </is>
      </c>
      <c r="B787" t="inlineStr">
        <is>
          <t>Co-Extrusion Line</t>
        </is>
      </c>
      <c r="C787" s="82" t="n">
        <v>46254</v>
      </c>
      <c r="D787" t="inlineStr">
        <is>
          <t>Coex-AW3</t>
        </is>
      </c>
      <c r="E787" t="n">
        <v>1276.23431666667</v>
      </c>
      <c r="F787" t="n">
        <v>286</v>
      </c>
      <c r="G787" t="n">
        <v>4.46235775058275</v>
      </c>
      <c r="H787" t="n">
        <v>163.765683333333</v>
      </c>
      <c r="I787" t="n">
        <v>17.9477777777778</v>
      </c>
    </row>
    <row r="788">
      <c r="A788" t="inlineStr">
        <is>
          <t>Daily_Efficiency_MTBF_2026_09_18.xlsx</t>
        </is>
      </c>
      <c r="B788" t="inlineStr">
        <is>
          <t>Co-Extrusion Line</t>
        </is>
      </c>
      <c r="C788" s="82" t="n">
        <v>46254</v>
      </c>
      <c r="D788" t="inlineStr">
        <is>
          <t>Coex-AW1</t>
        </is>
      </c>
      <c r="E788" t="n">
        <v>1286.15796666667</v>
      </c>
      <c r="F788" t="n">
        <v>45</v>
      </c>
      <c r="G788" t="n">
        <v>28.5812881481482</v>
      </c>
      <c r="H788" t="n">
        <v>58.7080166666667</v>
      </c>
      <c r="I788" t="n">
        <v>84.02522486782109</v>
      </c>
    </row>
    <row r="789">
      <c r="A789" t="inlineStr">
        <is>
          <t>Daily_Efficiency_MTBF_2026_09_18.xlsx</t>
        </is>
      </c>
      <c r="B789" t="inlineStr">
        <is>
          <t>Co-Extrusion Line</t>
        </is>
      </c>
      <c r="C789" s="82" t="n">
        <v>46254</v>
      </c>
      <c r="D789" t="inlineStr">
        <is>
          <t>Coex-AW2</t>
        </is>
      </c>
      <c r="E789" t="n">
        <v>1316.11605</v>
      </c>
      <c r="F789" t="n">
        <v>18</v>
      </c>
      <c r="G789" t="n">
        <v>73.11755833333331</v>
      </c>
      <c r="H789" t="n">
        <v>19.8334666666667</v>
      </c>
      <c r="I789" t="n">
        <v>79.23702605977959</v>
      </c>
    </row>
    <row r="790">
      <c r="A790" t="inlineStr">
        <is>
          <t>Daily_Efficiency_MTBF_2026_09_18.xlsx</t>
        </is>
      </c>
      <c r="B790" t="inlineStr">
        <is>
          <t>Samridhi 5 Star Line</t>
        </is>
      </c>
      <c r="C790" s="82" t="n">
        <v>46254</v>
      </c>
      <c r="D790" t="inlineStr">
        <is>
          <t>FS-HCM-1</t>
        </is>
      </c>
      <c r="E790" t="n">
        <v>1370.9588</v>
      </c>
      <c r="F790" t="n">
        <v>68</v>
      </c>
      <c r="G790" t="n">
        <v>20.1611588235294</v>
      </c>
      <c r="H790" t="n">
        <v>0.833583333333333</v>
      </c>
      <c r="I790" t="n">
        <v>71.1224804764886</v>
      </c>
    </row>
    <row r="791">
      <c r="A791" t="inlineStr">
        <is>
          <t>Daily_Efficiency_MTBF_2026_09_18.xlsx</t>
        </is>
      </c>
      <c r="B791" t="inlineStr">
        <is>
          <t>Samridhi 5 Star Line</t>
        </is>
      </c>
      <c r="C791" s="82" t="n">
        <v>46254</v>
      </c>
      <c r="D791" t="inlineStr">
        <is>
          <t>FS-HCM-4</t>
        </is>
      </c>
      <c r="E791" t="n">
        <v>1361.33995</v>
      </c>
      <c r="F791" t="n">
        <v>39</v>
      </c>
      <c r="G791" t="n">
        <v>34.9061525641026</v>
      </c>
      <c r="H791" t="n">
        <v>15.4641</v>
      </c>
      <c r="I791" t="n">
        <v>64.77863450721389</v>
      </c>
    </row>
    <row r="792">
      <c r="A792" t="inlineStr">
        <is>
          <t>Daily_Efficiency_MTBF_2026_09_18.xlsx</t>
        </is>
      </c>
      <c r="B792" t="inlineStr">
        <is>
          <t>Samridhi 5 Star Line</t>
        </is>
      </c>
      <c r="C792" s="82" t="n">
        <v>46254</v>
      </c>
      <c r="D792" t="inlineStr">
        <is>
          <t>FS-TTLi-1</t>
        </is>
      </c>
      <c r="E792" t="n">
        <v>1381.1606</v>
      </c>
      <c r="F792" t="n">
        <v>36</v>
      </c>
      <c r="G792" t="n">
        <v>38.3655722222222</v>
      </c>
      <c r="H792" t="n">
        <v>16.1034333333333</v>
      </c>
      <c r="I792" t="n">
        <v>68.452064547308</v>
      </c>
    </row>
    <row r="793">
      <c r="A793" t="inlineStr">
        <is>
          <t>Daily_Efficiency_MTBF_2026_09_18.xlsx</t>
        </is>
      </c>
      <c r="B793" t="inlineStr">
        <is>
          <t>Samridhi 5 Star Line</t>
        </is>
      </c>
      <c r="C793" s="82" t="n">
        <v>46254</v>
      </c>
      <c r="D793" t="inlineStr">
        <is>
          <t>FS-HCM-2</t>
        </is>
      </c>
      <c r="E793" t="n">
        <v>1391.55798333333</v>
      </c>
      <c r="F793" t="n">
        <v>33</v>
      </c>
      <c r="G793" t="n">
        <v>42.1684237373737</v>
      </c>
      <c r="H793" t="n">
        <v>0.343233333333333</v>
      </c>
      <c r="I793" t="n">
        <v>61.8725098340643</v>
      </c>
    </row>
    <row r="794">
      <c r="A794" t="inlineStr">
        <is>
          <t>Daily_Efficiency_MTBF_2026_09_18.xlsx</t>
        </is>
      </c>
      <c r="B794" t="inlineStr">
        <is>
          <t>Samridhi 5 Star Line</t>
        </is>
      </c>
      <c r="C794" s="82" t="n">
        <v>46254</v>
      </c>
      <c r="D794" t="inlineStr">
        <is>
          <t>FS-HCM-3</t>
        </is>
      </c>
      <c r="E794" t="n">
        <v>1377.22121666667</v>
      </c>
      <c r="F794" t="n">
        <v>31</v>
      </c>
      <c r="G794" t="n">
        <v>44.4264908602151</v>
      </c>
      <c r="H794" t="n">
        <v>0</v>
      </c>
      <c r="I794" t="n">
        <v>65.1543691187883</v>
      </c>
    </row>
    <row r="795">
      <c r="A795" t="inlineStr">
        <is>
          <t>Daily_Efficiency_MTBF_2026_09_18.xlsx</t>
        </is>
      </c>
      <c r="B795" t="inlineStr">
        <is>
          <t>Samridhi 5 Star Line</t>
        </is>
      </c>
      <c r="C795" s="82" t="n">
        <v>46254</v>
      </c>
      <c r="D795" t="inlineStr">
        <is>
          <t>FS-TTM-5</t>
        </is>
      </c>
      <c r="E795" t="n">
        <v>1324.46081666667</v>
      </c>
      <c r="F795" t="n">
        <v>28</v>
      </c>
      <c r="G795" t="n">
        <v>47.3021720238095</v>
      </c>
      <c r="H795" t="n">
        <v>22.8441333333333</v>
      </c>
      <c r="I795" t="n">
        <v>22.9152836472893</v>
      </c>
    </row>
    <row r="796">
      <c r="A796" t="inlineStr">
        <is>
          <t>Daily_Efficiency_MTBF_2026_09_18.xlsx</t>
        </is>
      </c>
      <c r="B796" t="inlineStr">
        <is>
          <t>Samridhi 5 Star Line</t>
        </is>
      </c>
      <c r="C796" s="82" t="n">
        <v>46254</v>
      </c>
      <c r="D796" t="inlineStr">
        <is>
          <t>FS-TTLi-2</t>
        </is>
      </c>
      <c r="E796" t="n">
        <v>1367.47705</v>
      </c>
      <c r="F796" t="n">
        <v>17</v>
      </c>
      <c r="G796" t="n">
        <v>80.4398264705882</v>
      </c>
      <c r="H796" t="n">
        <v>5.01013333333333</v>
      </c>
      <c r="I796" t="n">
        <v>59.7347572075033</v>
      </c>
    </row>
    <row r="797">
      <c r="A797" t="inlineStr">
        <is>
          <t>Daily_Efficiency_MTBF_2026_09_18.xlsx</t>
        </is>
      </c>
      <c r="B797" t="inlineStr">
        <is>
          <t>Samridhi 5 Star Line</t>
        </is>
      </c>
      <c r="C797" s="82" t="n">
        <v>46254</v>
      </c>
      <c r="D797" t="inlineStr">
        <is>
          <t>FS-HRM-5</t>
        </is>
      </c>
      <c r="E797" t="n">
        <v>1366.5747</v>
      </c>
      <c r="F797" t="n">
        <v>13</v>
      </c>
      <c r="G797" t="n">
        <v>105.121130769231</v>
      </c>
      <c r="H797" t="n">
        <v>29.9492333333333</v>
      </c>
      <c r="I797" t="n">
        <v>29.5790163325074</v>
      </c>
    </row>
    <row r="798">
      <c r="A798" t="inlineStr">
        <is>
          <t>Daily_Efficiency_MTBF_2026_09_18.xlsx</t>
        </is>
      </c>
      <c r="B798" t="inlineStr">
        <is>
          <t>Samridhi 5 Star Line</t>
        </is>
      </c>
      <c r="C798" s="82" t="n">
        <v>46254</v>
      </c>
      <c r="D798" t="inlineStr">
        <is>
          <t>FS-TTLi-4</t>
        </is>
      </c>
      <c r="E798" t="n">
        <v>1345.41056666667</v>
      </c>
      <c r="F798" t="n">
        <v>9</v>
      </c>
      <c r="G798" t="n">
        <v>149.490062962963</v>
      </c>
      <c r="H798" t="n">
        <v>5.00798333333333</v>
      </c>
      <c r="I798" t="n">
        <v>60.0382275641088</v>
      </c>
    </row>
    <row r="799">
      <c r="A799" t="inlineStr">
        <is>
          <t>Daily_Efficiency_MTBF_2026_09_18.xlsx</t>
        </is>
      </c>
      <c r="B799" t="inlineStr">
        <is>
          <t>Samridhi 5 Star Line</t>
        </is>
      </c>
      <c r="C799" s="82" t="n">
        <v>46254</v>
      </c>
      <c r="D799" t="inlineStr">
        <is>
          <t>FS-TTLi-3</t>
        </is>
      </c>
      <c r="E799" t="n">
        <v>1420.54823333333</v>
      </c>
      <c r="F799" t="n">
        <v>8</v>
      </c>
      <c r="G799" t="n">
        <v>177.568529166667</v>
      </c>
      <c r="H799" t="n">
        <v>4.4577</v>
      </c>
      <c r="I799" t="n">
        <v>61.2025158461093</v>
      </c>
    </row>
    <row r="800">
      <c r="A800" t="inlineStr">
        <is>
          <t>Daily_Efficiency_MTBF_2026_09_18.xlsx</t>
        </is>
      </c>
      <c r="B800" t="inlineStr">
        <is>
          <t>Samridhi 5 Star Line</t>
        </is>
      </c>
      <c r="C800" s="82" t="n">
        <v>46254</v>
      </c>
      <c r="D800" t="inlineStr">
        <is>
          <t>FS-Case Packing</t>
        </is>
      </c>
      <c r="E800" t="n">
        <v>1440</v>
      </c>
      <c r="F800" t="n">
        <v>1</v>
      </c>
      <c r="G800" t="n">
        <v>1440</v>
      </c>
      <c r="H800" t="n">
        <v>0</v>
      </c>
      <c r="I800" t="n">
        <v>66.2655971479501</v>
      </c>
    </row>
    <row r="801">
      <c r="A801" t="inlineStr">
        <is>
          <t>Daily_Efficiency_MTBF_2026_09_18.xlsx</t>
        </is>
      </c>
      <c r="B801" t="inlineStr">
        <is>
          <t>Samridhi Perk Line</t>
        </is>
      </c>
      <c r="C801" s="82" t="n">
        <v>46254</v>
      </c>
      <c r="D801" t="inlineStr">
        <is>
          <t>Perk-HLM-2</t>
        </is>
      </c>
      <c r="E801" t="n">
        <v>1440</v>
      </c>
      <c r="F801" t="n">
        <v>1</v>
      </c>
      <c r="G801" t="n">
        <v>1440</v>
      </c>
      <c r="H801" t="n">
        <v>0</v>
      </c>
      <c r="I801" t="n">
        <v>0</v>
      </c>
    </row>
    <row r="802">
      <c r="A802" t="inlineStr">
        <is>
          <t>Daily_Efficiency_MTBF_2026_09_18.xlsx</t>
        </is>
      </c>
      <c r="B802" t="inlineStr">
        <is>
          <t>Samridhi Perk Line</t>
        </is>
      </c>
      <c r="C802" s="82" t="n">
        <v>46254</v>
      </c>
      <c r="D802" t="inlineStr">
        <is>
          <t>Perk-HLM-3</t>
        </is>
      </c>
      <c r="E802" t="n">
        <v>600</v>
      </c>
      <c r="F802" t="n">
        <v>1</v>
      </c>
      <c r="G802" t="n">
        <v>600</v>
      </c>
      <c r="H802" t="n">
        <v>0</v>
      </c>
      <c r="I802" t="n">
        <v>0</v>
      </c>
    </row>
    <row r="803">
      <c r="A803" t="inlineStr">
        <is>
          <t>Daily_Efficiency_MTBF_2026_09_18.xlsx</t>
        </is>
      </c>
      <c r="B803" t="inlineStr">
        <is>
          <t>Samridhi Perk Line</t>
        </is>
      </c>
      <c r="C803" s="82" t="n">
        <v>46254</v>
      </c>
      <c r="D803" t="inlineStr">
        <is>
          <t>Perk-Case Packing</t>
        </is>
      </c>
      <c r="E803" t="n">
        <v>600</v>
      </c>
      <c r="F803" t="n">
        <v>1</v>
      </c>
      <c r="G803" t="n">
        <v>600</v>
      </c>
      <c r="H803" t="n">
        <v>0</v>
      </c>
      <c r="I803" t="n">
        <v>2.12903225806451</v>
      </c>
    </row>
    <row r="804">
      <c r="A804" t="inlineStr">
        <is>
          <t>Daily_Efficiency_MTBF_2026_09_18.xlsx</t>
        </is>
      </c>
      <c r="B804" t="inlineStr">
        <is>
          <t>Samridhi Perk Line</t>
        </is>
      </c>
      <c r="C804" s="82" t="n">
        <v>46254</v>
      </c>
      <c r="D804" t="inlineStr">
        <is>
          <t>Perk-TTLi-2</t>
        </is>
      </c>
      <c r="E804" t="n">
        <v>116.907866666667</v>
      </c>
      <c r="F804" t="n">
        <v>1</v>
      </c>
      <c r="G804" t="n">
        <v>116.907866666667</v>
      </c>
      <c r="H804" t="n">
        <v>0</v>
      </c>
      <c r="I804" t="n">
        <v>0</v>
      </c>
    </row>
    <row r="805">
      <c r="A805" t="inlineStr">
        <is>
          <t>Daily_Efficiency_MTBF_2026_09_18.xlsx</t>
        </is>
      </c>
      <c r="B805" t="inlineStr">
        <is>
          <t>Samridhi Perk Line</t>
        </is>
      </c>
      <c r="C805" s="82" t="n">
        <v>46254</v>
      </c>
      <c r="D805" t="inlineStr">
        <is>
          <t>Perk-HCM-2</t>
        </is>
      </c>
      <c r="E805" t="n">
        <v>120</v>
      </c>
      <c r="F805" t="n">
        <v>1</v>
      </c>
      <c r="G805" t="n">
        <v>120</v>
      </c>
      <c r="H805" t="n">
        <v>0</v>
      </c>
      <c r="I805" t="n">
        <v>0</v>
      </c>
    </row>
    <row r="806">
      <c r="A806" t="inlineStr">
        <is>
          <t>Daily_Efficiency_MTBF_2026_09_18.xlsx</t>
        </is>
      </c>
      <c r="B806" t="inlineStr">
        <is>
          <t>Samridhi Perk Line</t>
        </is>
      </c>
      <c r="C806" s="82" t="n">
        <v>46254</v>
      </c>
      <c r="D806" t="inlineStr">
        <is>
          <t>Perk-HCM-4</t>
        </is>
      </c>
      <c r="E806" t="n">
        <v>120</v>
      </c>
      <c r="F806" t="n">
        <v>1</v>
      </c>
      <c r="G806" t="n">
        <v>120</v>
      </c>
      <c r="H806" t="n">
        <v>0</v>
      </c>
      <c r="I806" t="n">
        <v>0</v>
      </c>
    </row>
    <row r="807">
      <c r="A807" t="inlineStr">
        <is>
          <t>Daily_Efficiency_MTBF_2026_09_18.xlsx</t>
        </is>
      </c>
      <c r="B807" t="inlineStr">
        <is>
          <t>Samridhi Perk Line</t>
        </is>
      </c>
      <c r="C807" s="82" t="n">
        <v>46254</v>
      </c>
      <c r="D807" t="inlineStr">
        <is>
          <t>Perk-HLM-1</t>
        </is>
      </c>
      <c r="E807" t="n">
        <v>1440</v>
      </c>
      <c r="F807" t="n">
        <v>1</v>
      </c>
      <c r="G807" t="n">
        <v>1440</v>
      </c>
      <c r="H807" t="n">
        <v>0</v>
      </c>
      <c r="I807" t="n">
        <v>0</v>
      </c>
    </row>
    <row r="808">
      <c r="A808" t="inlineStr">
        <is>
          <t>Daily_Efficiency_MTBF_2026_09_18.xlsx</t>
        </is>
      </c>
      <c r="B808" t="inlineStr">
        <is>
          <t>Samridhi Perk Line</t>
        </is>
      </c>
      <c r="C808" s="82" t="n">
        <v>46254</v>
      </c>
      <c r="D808" t="inlineStr">
        <is>
          <t>Perk-HCM-3</t>
        </is>
      </c>
      <c r="E808" t="n">
        <v>120</v>
      </c>
      <c r="F808" t="n">
        <v>1</v>
      </c>
      <c r="G808" t="n">
        <v>120</v>
      </c>
      <c r="H808" t="n">
        <v>0</v>
      </c>
      <c r="I808" t="n">
        <v>0</v>
      </c>
    </row>
    <row r="809">
      <c r="A809" t="inlineStr">
        <is>
          <t>Daily_Efficiency_MTBF_2026_09_18.xlsx</t>
        </is>
      </c>
      <c r="B809" t="inlineStr">
        <is>
          <t>Samridhi Perk Line</t>
        </is>
      </c>
      <c r="C809" s="82" t="n">
        <v>46254</v>
      </c>
      <c r="D809" t="inlineStr">
        <is>
          <t>Perk-HCM-1</t>
        </is>
      </c>
      <c r="E809" t="n">
        <v>120</v>
      </c>
      <c r="F809" t="n">
        <v>1</v>
      </c>
      <c r="G809" t="n">
        <v>120</v>
      </c>
      <c r="H809" t="n">
        <v>0</v>
      </c>
      <c r="I809" t="n">
        <v>0</v>
      </c>
    </row>
    <row r="810">
      <c r="A810" t="inlineStr">
        <is>
          <t>Daily_Efficiency_MTBF_2026_09_18.xlsx</t>
        </is>
      </c>
      <c r="B810" t="inlineStr">
        <is>
          <t>Samridhi Perk Line</t>
        </is>
      </c>
      <c r="C810" s="82" t="n">
        <v>46254</v>
      </c>
      <c r="D810" t="inlineStr">
        <is>
          <t>Perk-TTLi-1</t>
        </is>
      </c>
      <c r="E810" t="n">
        <v>585.437516666667</v>
      </c>
      <c r="F810" t="n">
        <v>1</v>
      </c>
      <c r="G810" t="n">
        <v>585.437516666667</v>
      </c>
      <c r="H810" t="n">
        <v>0</v>
      </c>
      <c r="I810" t="n">
        <v>0</v>
      </c>
    </row>
    <row r="811">
      <c r="A811" t="inlineStr">
        <is>
          <t>Daily_Efficiency_MTBF_2026_09_18.xlsx</t>
        </is>
      </c>
      <c r="B811" t="inlineStr">
        <is>
          <t>Co-Extrusion Line</t>
        </is>
      </c>
      <c r="C811" s="82" t="n">
        <v>46253</v>
      </c>
      <c r="D811" t="inlineStr">
        <is>
          <t>Coex-AW3</t>
        </is>
      </c>
      <c r="E811" t="n">
        <v>899.626766666667</v>
      </c>
      <c r="F811" t="n">
        <v>279</v>
      </c>
      <c r="G811" t="n">
        <v>3.22446869772999</v>
      </c>
      <c r="H811" t="n">
        <v>138.704633333333</v>
      </c>
      <c r="I811" t="n">
        <v>6.9859340944368</v>
      </c>
    </row>
    <row r="812">
      <c r="A812" t="inlineStr">
        <is>
          <t>Daily_Efficiency_MTBF_2026_09_18.xlsx</t>
        </is>
      </c>
      <c r="B812" t="inlineStr">
        <is>
          <t>Co-Extrusion Line</t>
        </is>
      </c>
      <c r="C812" s="82" t="n">
        <v>46253</v>
      </c>
      <c r="D812" t="inlineStr">
        <is>
          <t>Coex-AW1</t>
        </is>
      </c>
      <c r="E812" t="n">
        <v>937.264483333333</v>
      </c>
      <c r="F812" t="n">
        <v>24</v>
      </c>
      <c r="G812" t="n">
        <v>39.0526868055556</v>
      </c>
      <c r="H812" t="n">
        <v>23.5250833333333</v>
      </c>
      <c r="I812" t="n">
        <v>76.5997139228392</v>
      </c>
    </row>
    <row r="813">
      <c r="A813" t="inlineStr">
        <is>
          <t>Daily_Efficiency_MTBF_2026_09_18.xlsx</t>
        </is>
      </c>
      <c r="B813" t="inlineStr">
        <is>
          <t>Co-Extrusion Line</t>
        </is>
      </c>
      <c r="C813" s="82" t="n">
        <v>46253</v>
      </c>
      <c r="D813" t="inlineStr">
        <is>
          <t>Coex-AW2</t>
        </is>
      </c>
      <c r="E813" t="n">
        <v>1028.44471666667</v>
      </c>
      <c r="F813" t="n">
        <v>11</v>
      </c>
      <c r="G813" t="n">
        <v>93.49497424242421</v>
      </c>
      <c r="H813" t="n">
        <v>2.68001666666667</v>
      </c>
      <c r="I813" t="n">
        <v>72.6611014828211</v>
      </c>
    </row>
    <row r="814">
      <c r="A814" t="inlineStr">
        <is>
          <t>Daily_Efficiency_MTBF_2026_09_18.xlsx</t>
        </is>
      </c>
      <c r="B814" t="inlineStr">
        <is>
          <t>Samridhi 5 Star Line</t>
        </is>
      </c>
      <c r="C814" s="82" t="n">
        <v>46253</v>
      </c>
      <c r="D814" t="inlineStr">
        <is>
          <t>FS-HCM-1</t>
        </is>
      </c>
      <c r="E814" t="n">
        <v>1199.07036666667</v>
      </c>
      <c r="F814" t="n">
        <v>85</v>
      </c>
      <c r="G814" t="n">
        <v>14.1067101960784</v>
      </c>
      <c r="H814" t="n">
        <v>0</v>
      </c>
      <c r="I814" t="n">
        <v>66.6913998857402</v>
      </c>
    </row>
    <row r="815">
      <c r="A815" t="inlineStr">
        <is>
          <t>Daily_Efficiency_MTBF_2026_09_18.xlsx</t>
        </is>
      </c>
      <c r="B815" t="inlineStr">
        <is>
          <t>Samridhi 5 Star Line</t>
        </is>
      </c>
      <c r="C815" s="82" t="n">
        <v>46253</v>
      </c>
      <c r="D815" t="inlineStr">
        <is>
          <t>FS-TTM-5</t>
        </is>
      </c>
      <c r="E815" t="n">
        <v>1139.02605</v>
      </c>
      <c r="F815" t="n">
        <v>60</v>
      </c>
      <c r="G815" t="n">
        <v>18.9837675</v>
      </c>
      <c r="H815" t="n">
        <v>49.3313666666667</v>
      </c>
      <c r="I815" t="n">
        <v>19.7030669274254</v>
      </c>
    </row>
    <row r="816">
      <c r="A816" t="inlineStr">
        <is>
          <t>Daily_Efficiency_MTBF_2026_09_18.xlsx</t>
        </is>
      </c>
      <c r="B816" t="inlineStr">
        <is>
          <t>Samridhi 5 Star Line</t>
        </is>
      </c>
      <c r="C816" s="82" t="n">
        <v>46253</v>
      </c>
      <c r="D816" t="inlineStr">
        <is>
          <t>FS-HCM-3</t>
        </is>
      </c>
      <c r="E816" t="n">
        <v>1089.55035</v>
      </c>
      <c r="F816" t="n">
        <v>28</v>
      </c>
      <c r="G816" t="n">
        <v>38.9125125</v>
      </c>
      <c r="H816" t="n">
        <v>0</v>
      </c>
      <c r="I816" t="n">
        <v>72.4549302020463</v>
      </c>
    </row>
    <row r="817">
      <c r="A817" t="inlineStr">
        <is>
          <t>Daily_Efficiency_MTBF_2026_09_18.xlsx</t>
        </is>
      </c>
      <c r="B817" t="inlineStr">
        <is>
          <t>Samridhi 5 Star Line</t>
        </is>
      </c>
      <c r="C817" s="82" t="n">
        <v>46253</v>
      </c>
      <c r="D817" t="inlineStr">
        <is>
          <t>FS-HCM-2</t>
        </is>
      </c>
      <c r="E817" t="n">
        <v>1209.15743333333</v>
      </c>
      <c r="F817" t="n">
        <v>27</v>
      </c>
      <c r="G817" t="n">
        <v>44.7836086419753</v>
      </c>
      <c r="H817" t="n">
        <v>0</v>
      </c>
      <c r="I817" t="n">
        <v>60.0539027302192</v>
      </c>
    </row>
    <row r="818">
      <c r="A818" t="inlineStr">
        <is>
          <t>Daily_Efficiency_MTBF_2026_09_18.xlsx</t>
        </is>
      </c>
      <c r="B818" t="inlineStr">
        <is>
          <t>Samridhi 5 Star Line</t>
        </is>
      </c>
      <c r="C818" s="82" t="n">
        <v>46253</v>
      </c>
      <c r="D818" t="inlineStr">
        <is>
          <t>FS-HCM-4</t>
        </is>
      </c>
      <c r="E818" t="n">
        <v>1146.99045</v>
      </c>
      <c r="F818" t="n">
        <v>27</v>
      </c>
      <c r="G818" t="n">
        <v>42.4811277777778</v>
      </c>
      <c r="H818" t="n">
        <v>10.2142833333333</v>
      </c>
      <c r="I818" t="n">
        <v>58.4732039268051</v>
      </c>
    </row>
    <row r="819">
      <c r="A819" t="inlineStr">
        <is>
          <t>Daily_Efficiency_MTBF_2026_09_18.xlsx</t>
        </is>
      </c>
      <c r="B819" t="inlineStr">
        <is>
          <t>Samridhi 5 Star Line</t>
        </is>
      </c>
      <c r="C819" s="82" t="n">
        <v>46253</v>
      </c>
      <c r="D819" t="inlineStr">
        <is>
          <t>FS-HRM-5</t>
        </is>
      </c>
      <c r="E819" t="n">
        <v>1218.40978333333</v>
      </c>
      <c r="F819" t="n">
        <v>27</v>
      </c>
      <c r="G819" t="n">
        <v>45.1262882716049</v>
      </c>
      <c r="H819" t="n">
        <v>34.1505</v>
      </c>
      <c r="I819" t="n">
        <v>25.8488546284461</v>
      </c>
    </row>
    <row r="820">
      <c r="A820" t="inlineStr">
        <is>
          <t>Daily_Efficiency_MTBF_2026_09_18.xlsx</t>
        </is>
      </c>
      <c r="B820" t="inlineStr">
        <is>
          <t>Samridhi 5 Star Line</t>
        </is>
      </c>
      <c r="C820" s="82" t="n">
        <v>46253</v>
      </c>
      <c r="D820" t="inlineStr">
        <is>
          <t>FS-TTLi-1</t>
        </is>
      </c>
      <c r="E820" t="n">
        <v>1248.56848333333</v>
      </c>
      <c r="F820" t="n">
        <v>25</v>
      </c>
      <c r="G820" t="n">
        <v>49.9427393333333</v>
      </c>
      <c r="H820" t="n">
        <v>10.0644333333333</v>
      </c>
      <c r="I820" t="n">
        <v>64.7130719557951</v>
      </c>
    </row>
    <row r="821">
      <c r="A821" t="inlineStr">
        <is>
          <t>Daily_Efficiency_MTBF_2026_09_18.xlsx</t>
        </is>
      </c>
      <c r="B821" t="inlineStr">
        <is>
          <t>Samridhi 5 Star Line</t>
        </is>
      </c>
      <c r="C821" s="82" t="n">
        <v>46253</v>
      </c>
      <c r="D821" t="inlineStr">
        <is>
          <t>FS-TTLi-4</t>
        </is>
      </c>
      <c r="E821" t="n">
        <v>1238.49261666667</v>
      </c>
      <c r="F821" t="n">
        <v>16</v>
      </c>
      <c r="G821" t="n">
        <v>77.40578854166669</v>
      </c>
      <c r="H821" t="n">
        <v>12.4079333333333</v>
      </c>
      <c r="I821" t="n">
        <v>53.7505216661936</v>
      </c>
    </row>
    <row r="822">
      <c r="A822" t="inlineStr">
        <is>
          <t>Daily_Efficiency_MTBF_2026_09_18.xlsx</t>
        </is>
      </c>
      <c r="B822" t="inlineStr">
        <is>
          <t>Samridhi 5 Star Line</t>
        </is>
      </c>
      <c r="C822" s="82" t="n">
        <v>46253</v>
      </c>
      <c r="D822" t="inlineStr">
        <is>
          <t>FS-TTLi-2</t>
        </is>
      </c>
      <c r="E822" t="n">
        <v>1260.24438333333</v>
      </c>
      <c r="F822" t="n">
        <v>8</v>
      </c>
      <c r="G822" t="n">
        <v>157.530547916667</v>
      </c>
      <c r="H822" t="n">
        <v>2.083</v>
      </c>
      <c r="I822" t="n">
        <v>57.2150929873737</v>
      </c>
    </row>
    <row r="823">
      <c r="A823" t="inlineStr">
        <is>
          <t>Daily_Efficiency_MTBF_2026_09_18.xlsx</t>
        </is>
      </c>
      <c r="B823" t="inlineStr">
        <is>
          <t>Samridhi 5 Star Line</t>
        </is>
      </c>
      <c r="C823" s="82" t="n">
        <v>46253</v>
      </c>
      <c r="D823" t="inlineStr">
        <is>
          <t>FS-Case Packing</t>
        </is>
      </c>
      <c r="E823" t="n">
        <v>1267.41195</v>
      </c>
      <c r="F823" t="n">
        <v>2</v>
      </c>
      <c r="G823" t="n">
        <v>633.705975</v>
      </c>
      <c r="H823" t="n">
        <v>0</v>
      </c>
      <c r="I823" t="n">
        <v>66.07426694061181</v>
      </c>
    </row>
    <row r="824">
      <c r="A824" t="inlineStr">
        <is>
          <t>Daily_Efficiency_MTBF_2026_09_18.xlsx</t>
        </is>
      </c>
      <c r="B824" t="inlineStr">
        <is>
          <t>Samridhi 5 Star Line</t>
        </is>
      </c>
      <c r="C824" s="82" t="n">
        <v>46253</v>
      </c>
      <c r="D824" t="inlineStr">
        <is>
          <t>FS-TTLi-3</t>
        </is>
      </c>
      <c r="E824" t="n">
        <v>1266.5789</v>
      </c>
      <c r="F824" t="n">
        <v>2</v>
      </c>
      <c r="G824" t="n">
        <v>633.28945</v>
      </c>
      <c r="H824" t="n">
        <v>0</v>
      </c>
      <c r="I824" t="n">
        <v>63.0720394013466</v>
      </c>
    </row>
    <row r="825">
      <c r="A825" t="inlineStr">
        <is>
          <t>Daily_Efficiency_MTBF_2026_09_18.xlsx</t>
        </is>
      </c>
      <c r="B825" t="inlineStr">
        <is>
          <t>Samridhi Perk Line</t>
        </is>
      </c>
      <c r="C825" s="82" t="n">
        <v>46253</v>
      </c>
      <c r="D825" t="inlineStr">
        <is>
          <t>Perk-TTLi-2</t>
        </is>
      </c>
      <c r="E825" t="n">
        <v>333.14425</v>
      </c>
      <c r="F825" t="n">
        <v>2</v>
      </c>
      <c r="G825" t="n">
        <v>166.572125</v>
      </c>
      <c r="H825" t="n">
        <v>0</v>
      </c>
      <c r="I825" t="n">
        <v>0</v>
      </c>
    </row>
    <row r="826">
      <c r="A826" t="inlineStr">
        <is>
          <t>Daily_Efficiency_MTBF_2026_09_18.xlsx</t>
        </is>
      </c>
      <c r="B826" t="inlineStr">
        <is>
          <t>Samridhi Perk Line</t>
        </is>
      </c>
      <c r="C826" s="82" t="n">
        <v>46253</v>
      </c>
      <c r="D826" t="inlineStr">
        <is>
          <t>Perk-TTLi-1</t>
        </is>
      </c>
      <c r="E826" t="n">
        <v>510.94615</v>
      </c>
      <c r="F826" t="n">
        <v>2</v>
      </c>
      <c r="G826" t="n">
        <v>255.473075</v>
      </c>
      <c r="H826" t="n">
        <v>0</v>
      </c>
      <c r="I826" t="n">
        <v>0</v>
      </c>
    </row>
    <row r="827">
      <c r="A827" t="inlineStr">
        <is>
          <t>Daily_Efficiency_MTBF_2026_09_18.xlsx</t>
        </is>
      </c>
      <c r="B827" t="inlineStr">
        <is>
          <t>Samridhi Perk Line</t>
        </is>
      </c>
      <c r="C827" s="82" t="n">
        <v>46253</v>
      </c>
      <c r="D827" t="inlineStr">
        <is>
          <t>Perk-HLM-2</t>
        </is>
      </c>
      <c r="E827" t="n">
        <v>545.8224</v>
      </c>
      <c r="F827" t="n">
        <v>1</v>
      </c>
      <c r="G827" t="n">
        <v>545.8224</v>
      </c>
      <c r="H827" t="n">
        <v>0</v>
      </c>
      <c r="I827" t="n">
        <v>5.43848043694147</v>
      </c>
    </row>
    <row r="828">
      <c r="A828" t="inlineStr">
        <is>
          <t>Daily_Efficiency_MTBF_2026_09_18.xlsx</t>
        </is>
      </c>
      <c r="B828" t="inlineStr">
        <is>
          <t>Samridhi Perk Line</t>
        </is>
      </c>
      <c r="C828" s="82" t="n">
        <v>46253</v>
      </c>
      <c r="D828" t="inlineStr">
        <is>
          <t>Perk-Case Packing</t>
        </is>
      </c>
      <c r="E828" t="n">
        <v>425.8224</v>
      </c>
      <c r="F828" t="n">
        <v>1</v>
      </c>
      <c r="G828" t="n">
        <v>425.8224</v>
      </c>
      <c r="H828" t="n">
        <v>0</v>
      </c>
      <c r="I828" t="n">
        <v>2.09083077979262</v>
      </c>
    </row>
    <row r="829">
      <c r="A829" t="inlineStr">
        <is>
          <t>Daily_Efficiency_MTBF_2026_09_18.xlsx</t>
        </is>
      </c>
      <c r="B829" t="inlineStr">
        <is>
          <t>Samridhi Perk Line</t>
        </is>
      </c>
      <c r="C829" s="82" t="n">
        <v>46253</v>
      </c>
      <c r="D829" t="inlineStr">
        <is>
          <t>Perk-HLM-1</t>
        </is>
      </c>
      <c r="E829" t="n">
        <v>545.8224</v>
      </c>
      <c r="F829" t="n">
        <v>1</v>
      </c>
      <c r="G829" t="n">
        <v>545.8224</v>
      </c>
      <c r="H829" t="n">
        <v>0</v>
      </c>
      <c r="I829" t="n">
        <v>12.1056877760157</v>
      </c>
    </row>
    <row r="830">
      <c r="A830" t="inlineStr">
        <is>
          <t>Daily_Efficiency_MTBF_2026_09_18.xlsx</t>
        </is>
      </c>
      <c r="B830" t="inlineStr">
        <is>
          <t>Co-Extrusion Line</t>
        </is>
      </c>
      <c r="C830" s="82" t="n">
        <v>46252</v>
      </c>
      <c r="D830" t="inlineStr">
        <is>
          <t>Coex-AW3</t>
        </is>
      </c>
      <c r="E830" t="n">
        <v>1273.80606666667</v>
      </c>
      <c r="F830" t="n">
        <v>316</v>
      </c>
      <c r="G830" t="n">
        <v>4.03103185654009</v>
      </c>
      <c r="H830" t="n">
        <v>147.21045</v>
      </c>
      <c r="I830" t="n">
        <v>9.41805555555556</v>
      </c>
    </row>
    <row r="831">
      <c r="A831" t="inlineStr">
        <is>
          <t>Daily_Efficiency_MTBF_2026_09_18.xlsx</t>
        </is>
      </c>
      <c r="B831" t="inlineStr">
        <is>
          <t>Co-Extrusion Line</t>
        </is>
      </c>
      <c r="C831" s="82" t="n">
        <v>46252</v>
      </c>
      <c r="D831" t="inlineStr">
        <is>
          <t>Coex-AW1</t>
        </is>
      </c>
      <c r="E831" t="n">
        <v>1285.1339</v>
      </c>
      <c r="F831" t="n">
        <v>51</v>
      </c>
      <c r="G831" t="n">
        <v>25.1987039215686</v>
      </c>
      <c r="H831" t="n">
        <v>36.9145833333333</v>
      </c>
      <c r="I831" t="n">
        <v>81.93190068997529</v>
      </c>
    </row>
    <row r="832">
      <c r="A832" t="inlineStr">
        <is>
          <t>Daily_Efficiency_MTBF_2026_09_18.xlsx</t>
        </is>
      </c>
      <c r="B832" t="inlineStr">
        <is>
          <t>Co-Extrusion Line</t>
        </is>
      </c>
      <c r="C832" s="82" t="n">
        <v>46252</v>
      </c>
      <c r="D832" t="inlineStr">
        <is>
          <t>Coex-AW2</t>
        </is>
      </c>
      <c r="E832" t="n">
        <v>1387.11228333333</v>
      </c>
      <c r="F832" t="n">
        <v>24</v>
      </c>
      <c r="G832" t="n">
        <v>57.7963451388889</v>
      </c>
      <c r="H832" t="n">
        <v>14.30645</v>
      </c>
      <c r="I832" t="n">
        <v>84.789552073444</v>
      </c>
    </row>
    <row r="833">
      <c r="A833" t="inlineStr">
        <is>
          <t>Daily_Efficiency_MTBF_2026_09_18.xlsx</t>
        </is>
      </c>
      <c r="B833" t="inlineStr">
        <is>
          <t>Samridhi 5 Star Line</t>
        </is>
      </c>
      <c r="C833" s="82" t="n">
        <v>46252</v>
      </c>
      <c r="D833" t="inlineStr">
        <is>
          <t>FS-HCM-1</t>
        </is>
      </c>
      <c r="E833" t="n">
        <v>1368.01105</v>
      </c>
      <c r="F833" t="n">
        <v>65</v>
      </c>
      <c r="G833" t="n">
        <v>21.0463238461539</v>
      </c>
      <c r="H833" t="n">
        <v>0.511283333333333</v>
      </c>
      <c r="I833" t="n">
        <v>81.6619940526175</v>
      </c>
    </row>
    <row r="834">
      <c r="A834" t="inlineStr">
        <is>
          <t>Daily_Efficiency_MTBF_2026_09_18.xlsx</t>
        </is>
      </c>
      <c r="B834" t="inlineStr">
        <is>
          <t>Samridhi 5 Star Line</t>
        </is>
      </c>
      <c r="C834" s="82" t="n">
        <v>46252</v>
      </c>
      <c r="D834" t="inlineStr">
        <is>
          <t>FS-TTLi-1</t>
        </is>
      </c>
      <c r="E834" t="n">
        <v>1413.91565</v>
      </c>
      <c r="F834" t="n">
        <v>42</v>
      </c>
      <c r="G834" t="n">
        <v>33.6646583333333</v>
      </c>
      <c r="H834" t="n">
        <v>9.33431666666667</v>
      </c>
      <c r="I834" t="n">
        <v>79.8286557917357</v>
      </c>
    </row>
    <row r="835">
      <c r="A835" t="inlineStr">
        <is>
          <t>Daily_Efficiency_MTBF_2026_09_18.xlsx</t>
        </is>
      </c>
      <c r="B835" t="inlineStr">
        <is>
          <t>Samridhi 5 Star Line</t>
        </is>
      </c>
      <c r="C835" s="82" t="n">
        <v>46252</v>
      </c>
      <c r="D835" t="inlineStr">
        <is>
          <t>FS-HCM-3</t>
        </is>
      </c>
      <c r="E835" t="n">
        <v>1364.56476666667</v>
      </c>
      <c r="F835" t="n">
        <v>42</v>
      </c>
      <c r="G835" t="n">
        <v>32.4896373015873</v>
      </c>
      <c r="H835" t="n">
        <v>0</v>
      </c>
      <c r="I835" t="n">
        <v>79.679769550605</v>
      </c>
    </row>
    <row r="836">
      <c r="A836" t="inlineStr">
        <is>
          <t>Daily_Efficiency_MTBF_2026_09_18.xlsx</t>
        </is>
      </c>
      <c r="B836" t="inlineStr">
        <is>
          <t>Samridhi 5 Star Line</t>
        </is>
      </c>
      <c r="C836" s="82" t="n">
        <v>46252</v>
      </c>
      <c r="D836" t="inlineStr">
        <is>
          <t>FS-HRM-5</t>
        </is>
      </c>
      <c r="E836" t="n">
        <v>1341.79331666667</v>
      </c>
      <c r="F836" t="n">
        <v>27</v>
      </c>
      <c r="G836" t="n">
        <v>49.6960487654321</v>
      </c>
      <c r="H836" t="n">
        <v>33.7687166666667</v>
      </c>
      <c r="I836" t="n">
        <v>31.8220607074307</v>
      </c>
    </row>
    <row r="837">
      <c r="A837" t="inlineStr">
        <is>
          <t>Daily_Efficiency_MTBF_2026_09_18.xlsx</t>
        </is>
      </c>
      <c r="B837" t="inlineStr">
        <is>
          <t>Samridhi 5 Star Line</t>
        </is>
      </c>
      <c r="C837" s="82" t="n">
        <v>46252</v>
      </c>
      <c r="D837" t="inlineStr">
        <is>
          <t>FS-HCM-4</t>
        </is>
      </c>
      <c r="E837" t="n">
        <v>1399.33073333333</v>
      </c>
      <c r="F837" t="n">
        <v>27</v>
      </c>
      <c r="G837" t="n">
        <v>51.8270641975309</v>
      </c>
      <c r="H837" t="n">
        <v>19.2699666666667</v>
      </c>
      <c r="I837" t="n">
        <v>72.89681622239461</v>
      </c>
    </row>
    <row r="838">
      <c r="A838" t="inlineStr">
        <is>
          <t>Daily_Efficiency_MTBF_2026_09_18.xlsx</t>
        </is>
      </c>
      <c r="B838" t="inlineStr">
        <is>
          <t>Samridhi 5 Star Line</t>
        </is>
      </c>
      <c r="C838" s="82" t="n">
        <v>46252</v>
      </c>
      <c r="D838" t="inlineStr">
        <is>
          <t>FS-HCM-2</t>
        </is>
      </c>
      <c r="E838" t="n">
        <v>1410.01055</v>
      </c>
      <c r="F838" t="n">
        <v>24</v>
      </c>
      <c r="G838" t="n">
        <v>58.7504395833333</v>
      </c>
      <c r="H838" t="n">
        <v>0.239483333333333</v>
      </c>
      <c r="I838" t="n">
        <v>74.1376626568243</v>
      </c>
    </row>
    <row r="839">
      <c r="A839" t="inlineStr">
        <is>
          <t>Daily_Efficiency_MTBF_2026_09_18.xlsx</t>
        </is>
      </c>
      <c r="B839" t="inlineStr">
        <is>
          <t>Samridhi 5 Star Line</t>
        </is>
      </c>
      <c r="C839" s="82" t="n">
        <v>46252</v>
      </c>
      <c r="D839" t="inlineStr">
        <is>
          <t>FS-TTM-5</t>
        </is>
      </c>
      <c r="E839" t="n">
        <v>1384.31743333333</v>
      </c>
      <c r="F839" t="n">
        <v>23</v>
      </c>
      <c r="G839" t="n">
        <v>60.1877144927536</v>
      </c>
      <c r="H839" t="n">
        <v>10.6247666666667</v>
      </c>
      <c r="I839" t="n">
        <v>29.4431042170984</v>
      </c>
    </row>
    <row r="840">
      <c r="A840" t="inlineStr">
        <is>
          <t>Daily_Efficiency_MTBF_2026_09_18.xlsx</t>
        </is>
      </c>
      <c r="B840" t="inlineStr">
        <is>
          <t>Samridhi 5 Star Line</t>
        </is>
      </c>
      <c r="C840" s="82" t="n">
        <v>46252</v>
      </c>
      <c r="D840" t="inlineStr">
        <is>
          <t>FS-TTLi-4</t>
        </is>
      </c>
      <c r="E840" t="n">
        <v>1421.77545</v>
      </c>
      <c r="F840" t="n">
        <v>15</v>
      </c>
      <c r="G840" t="n">
        <v>94.78503000000001</v>
      </c>
      <c r="H840" t="n">
        <v>6.8721</v>
      </c>
      <c r="I840" t="n">
        <v>72.53504701501041</v>
      </c>
    </row>
    <row r="841">
      <c r="A841" t="inlineStr">
        <is>
          <t>Daily_Efficiency_MTBF_2026_09_18.xlsx</t>
        </is>
      </c>
      <c r="B841" t="inlineStr">
        <is>
          <t>Samridhi 5 Star Line</t>
        </is>
      </c>
      <c r="C841" s="82" t="n">
        <v>46252</v>
      </c>
      <c r="D841" t="inlineStr">
        <is>
          <t>FS-TTLi-2</t>
        </is>
      </c>
      <c r="E841" t="n">
        <v>1399.28653333333</v>
      </c>
      <c r="F841" t="n">
        <v>13</v>
      </c>
      <c r="G841" t="n">
        <v>107.637425641026</v>
      </c>
      <c r="H841" t="n">
        <v>5.2066</v>
      </c>
      <c r="I841" t="n">
        <v>72.97825354685691</v>
      </c>
    </row>
    <row r="842">
      <c r="A842" t="inlineStr">
        <is>
          <t>Daily_Efficiency_MTBF_2026_09_18.xlsx</t>
        </is>
      </c>
      <c r="B842" t="inlineStr">
        <is>
          <t>Samridhi 5 Star Line</t>
        </is>
      </c>
      <c r="C842" s="82" t="n">
        <v>46252</v>
      </c>
      <c r="D842" t="inlineStr">
        <is>
          <t>FS-TTLi-3</t>
        </is>
      </c>
      <c r="E842" t="n">
        <v>1400.86416666667</v>
      </c>
      <c r="F842" t="n">
        <v>11</v>
      </c>
      <c r="G842" t="n">
        <v>127.351287878788</v>
      </c>
      <c r="H842" t="n">
        <v>4.70528333333333</v>
      </c>
      <c r="I842" t="n">
        <v>74.7632645506974</v>
      </c>
    </row>
    <row r="843">
      <c r="A843" t="inlineStr">
        <is>
          <t>Daily_Efficiency_MTBF_2026_09_18.xlsx</t>
        </is>
      </c>
      <c r="B843" t="inlineStr">
        <is>
          <t>Samridhi 5 Star Line</t>
        </is>
      </c>
      <c r="C843" s="82" t="n">
        <v>46252</v>
      </c>
      <c r="D843" t="inlineStr">
        <is>
          <t>FS-Case Packing</t>
        </is>
      </c>
      <c r="E843" t="n">
        <v>1080</v>
      </c>
      <c r="F843" t="n">
        <v>1</v>
      </c>
      <c r="G843" t="n">
        <v>1080</v>
      </c>
      <c r="H843" t="n">
        <v>0</v>
      </c>
      <c r="I843" t="n">
        <v>58.4670231729055</v>
      </c>
    </row>
    <row r="844">
      <c r="A844" t="inlineStr">
        <is>
          <t>Daily_Efficiency_MTBF_2026_09_18.xlsx</t>
        </is>
      </c>
      <c r="B844" t="inlineStr">
        <is>
          <t>Co-Extrusion Line</t>
        </is>
      </c>
      <c r="C844" s="82" t="n">
        <v>46251</v>
      </c>
      <c r="D844" t="inlineStr">
        <is>
          <t>Coex-AW3</t>
        </is>
      </c>
      <c r="E844" t="n">
        <v>1221.89263333333</v>
      </c>
      <c r="F844" t="n">
        <v>292</v>
      </c>
      <c r="G844" t="n">
        <v>4.18456381278539</v>
      </c>
      <c r="H844" t="n">
        <v>168.366533333333</v>
      </c>
      <c r="I844" t="n">
        <v>14.7736111111111</v>
      </c>
    </row>
    <row r="845">
      <c r="A845" t="inlineStr">
        <is>
          <t>Daily_Efficiency_MTBF_2026_09_18.xlsx</t>
        </is>
      </c>
      <c r="B845" t="inlineStr">
        <is>
          <t>Co-Extrusion Line</t>
        </is>
      </c>
      <c r="C845" s="82" t="n">
        <v>46251</v>
      </c>
      <c r="D845" t="inlineStr">
        <is>
          <t>Coex-AW1</t>
        </is>
      </c>
      <c r="E845" t="n">
        <v>845.68525</v>
      </c>
      <c r="F845" t="n">
        <v>60</v>
      </c>
      <c r="G845" t="n">
        <v>14.0947541666667</v>
      </c>
      <c r="H845" t="n">
        <v>88.2371</v>
      </c>
      <c r="I845" t="n">
        <v>39.4227379118352</v>
      </c>
    </row>
    <row r="846">
      <c r="A846" t="inlineStr">
        <is>
          <t>Daily_Efficiency_MTBF_2026_09_18.xlsx</t>
        </is>
      </c>
      <c r="B846" t="inlineStr">
        <is>
          <t>Co-Extrusion Line</t>
        </is>
      </c>
      <c r="C846" s="82" t="n">
        <v>46251</v>
      </c>
      <c r="D846" t="inlineStr">
        <is>
          <t>Coex-AW2</t>
        </is>
      </c>
      <c r="E846" t="n">
        <v>1391.39701666667</v>
      </c>
      <c r="F846" t="n">
        <v>20</v>
      </c>
      <c r="G846" t="n">
        <v>69.56985083333331</v>
      </c>
      <c r="H846" t="n">
        <v>10.7357</v>
      </c>
      <c r="I846" t="n">
        <v>77.2180826486908</v>
      </c>
    </row>
    <row r="847">
      <c r="A847" t="inlineStr">
        <is>
          <t>Daily_Efficiency_MTBF_2026_09_18.xlsx</t>
        </is>
      </c>
      <c r="B847" t="inlineStr">
        <is>
          <t>Samridhi 5 Star Line</t>
        </is>
      </c>
      <c r="C847" s="82" t="n">
        <v>46251</v>
      </c>
      <c r="D847" t="inlineStr">
        <is>
          <t>FS-HCM-3</t>
        </is>
      </c>
      <c r="E847" t="n">
        <v>1323.429</v>
      </c>
      <c r="F847" t="n">
        <v>114</v>
      </c>
      <c r="G847" t="n">
        <v>11.6090263157895</v>
      </c>
      <c r="H847" t="n">
        <v>0.3352</v>
      </c>
      <c r="I847" t="n">
        <v>76.90627046191869</v>
      </c>
    </row>
    <row r="848">
      <c r="A848" t="inlineStr">
        <is>
          <t>Daily_Efficiency_MTBF_2026_09_18.xlsx</t>
        </is>
      </c>
      <c r="B848" t="inlineStr">
        <is>
          <t>Samridhi 5 Star Line</t>
        </is>
      </c>
      <c r="C848" s="82" t="n">
        <v>46251</v>
      </c>
      <c r="D848" t="inlineStr">
        <is>
          <t>FS-HCM-1</t>
        </is>
      </c>
      <c r="E848" t="n">
        <v>1373.63568333333</v>
      </c>
      <c r="F848" t="n">
        <v>85</v>
      </c>
      <c r="G848" t="n">
        <v>16.1604198039216</v>
      </c>
      <c r="H848" t="n">
        <v>0</v>
      </c>
      <c r="I848" t="n">
        <v>56.9591905658787</v>
      </c>
    </row>
    <row r="849">
      <c r="A849" t="inlineStr">
        <is>
          <t>Daily_Efficiency_MTBF_2026_09_18.xlsx</t>
        </is>
      </c>
      <c r="B849" t="inlineStr">
        <is>
          <t>Samridhi 5 Star Line</t>
        </is>
      </c>
      <c r="C849" s="82" t="n">
        <v>46251</v>
      </c>
      <c r="D849" t="inlineStr">
        <is>
          <t>FS-HRM-5</t>
        </is>
      </c>
      <c r="E849" t="n">
        <v>1331.78725</v>
      </c>
      <c r="F849" t="n">
        <v>76</v>
      </c>
      <c r="G849" t="n">
        <v>17.5235164473684</v>
      </c>
      <c r="H849" t="n">
        <v>66.3828</v>
      </c>
      <c r="I849" t="n">
        <v>35.2438187700072</v>
      </c>
    </row>
    <row r="850">
      <c r="A850" t="inlineStr">
        <is>
          <t>Daily_Efficiency_MTBF_2026_09_18.xlsx</t>
        </is>
      </c>
      <c r="B850" t="inlineStr">
        <is>
          <t>Samridhi 5 Star Line</t>
        </is>
      </c>
      <c r="C850" s="82" t="n">
        <v>46251</v>
      </c>
      <c r="D850" t="inlineStr">
        <is>
          <t>FS-TTLi-1</t>
        </is>
      </c>
      <c r="E850" t="n">
        <v>1402.8835</v>
      </c>
      <c r="F850" t="n">
        <v>57</v>
      </c>
      <c r="G850" t="n">
        <v>24.6119912280702</v>
      </c>
      <c r="H850" t="n">
        <v>12.9474166666667</v>
      </c>
      <c r="I850" t="n">
        <v>72.5950808866403</v>
      </c>
    </row>
    <row r="851">
      <c r="A851" t="inlineStr">
        <is>
          <t>Daily_Efficiency_MTBF_2026_09_18.xlsx</t>
        </is>
      </c>
      <c r="B851" t="inlineStr">
        <is>
          <t>Samridhi 5 Star Line</t>
        </is>
      </c>
      <c r="C851" s="82" t="n">
        <v>46251</v>
      </c>
      <c r="D851" t="inlineStr">
        <is>
          <t>FS-TTLi-2</t>
        </is>
      </c>
      <c r="E851" t="n">
        <v>1351.35135</v>
      </c>
      <c r="F851" t="n">
        <v>35</v>
      </c>
      <c r="G851" t="n">
        <v>38.6100385714286</v>
      </c>
      <c r="H851" t="n">
        <v>19.5903833333333</v>
      </c>
      <c r="I851" t="n">
        <v>72.94234793515569</v>
      </c>
    </row>
    <row r="852">
      <c r="A852" t="inlineStr">
        <is>
          <t>Daily_Efficiency_MTBF_2026_09_18.xlsx</t>
        </is>
      </c>
      <c r="B852" t="inlineStr">
        <is>
          <t>Samridhi 5 Star Line</t>
        </is>
      </c>
      <c r="C852" s="82" t="n">
        <v>46251</v>
      </c>
      <c r="D852" t="inlineStr">
        <is>
          <t>FS-TTM-5</t>
        </is>
      </c>
      <c r="E852" t="n">
        <v>1406.37123333333</v>
      </c>
      <c r="F852" t="n">
        <v>31</v>
      </c>
      <c r="G852" t="n">
        <v>45.3668139784946</v>
      </c>
      <c r="H852" t="n">
        <v>21.30175</v>
      </c>
      <c r="I852" t="n">
        <v>31.4347696933992</v>
      </c>
    </row>
    <row r="853">
      <c r="A853" t="inlineStr">
        <is>
          <t>Daily_Efficiency_MTBF_2026_09_18.xlsx</t>
        </is>
      </c>
      <c r="B853" t="inlineStr">
        <is>
          <t>Samridhi 5 Star Line</t>
        </is>
      </c>
      <c r="C853" s="82" t="n">
        <v>46251</v>
      </c>
      <c r="D853" t="inlineStr">
        <is>
          <t>FS-HCM-2</t>
        </is>
      </c>
      <c r="E853" t="n">
        <v>1400.92413333333</v>
      </c>
      <c r="F853" t="n">
        <v>22</v>
      </c>
      <c r="G853" t="n">
        <v>63.6783696969697</v>
      </c>
      <c r="H853" t="n">
        <v>2.87078333333333</v>
      </c>
      <c r="I853" t="n">
        <v>57.0375892159474</v>
      </c>
    </row>
    <row r="854">
      <c r="A854" t="inlineStr">
        <is>
          <t>Daily_Efficiency_MTBF_2026_09_18.xlsx</t>
        </is>
      </c>
      <c r="B854" t="inlineStr">
        <is>
          <t>Samridhi 5 Star Line</t>
        </is>
      </c>
      <c r="C854" s="82" t="n">
        <v>46251</v>
      </c>
      <c r="D854" t="inlineStr">
        <is>
          <t>FS-HCM-4</t>
        </is>
      </c>
      <c r="E854" t="n">
        <v>1412.44706666667</v>
      </c>
      <c r="F854" t="n">
        <v>22</v>
      </c>
      <c r="G854" t="n">
        <v>64.2021393939394</v>
      </c>
      <c r="H854" t="n">
        <v>13.2089666666667</v>
      </c>
      <c r="I854" t="n">
        <v>57.951374216456</v>
      </c>
    </row>
    <row r="855">
      <c r="A855" t="inlineStr">
        <is>
          <t>Daily_Efficiency_MTBF_2026_09_18.xlsx</t>
        </is>
      </c>
      <c r="B855" t="inlineStr">
        <is>
          <t>Samridhi 5 Star Line</t>
        </is>
      </c>
      <c r="C855" s="82" t="n">
        <v>46251</v>
      </c>
      <c r="D855" t="inlineStr">
        <is>
          <t>FS-TTLi-4</t>
        </is>
      </c>
      <c r="E855" t="n">
        <v>1432.6775</v>
      </c>
      <c r="F855" t="n">
        <v>3</v>
      </c>
      <c r="G855" t="n">
        <v>477.559166666667</v>
      </c>
      <c r="H855" t="n">
        <v>2.44235</v>
      </c>
      <c r="I855" t="n">
        <v>57.5063967156272</v>
      </c>
    </row>
    <row r="856">
      <c r="A856" t="inlineStr">
        <is>
          <t>Daily_Efficiency_MTBF_2026_09_18.xlsx</t>
        </is>
      </c>
      <c r="B856" t="inlineStr">
        <is>
          <t>Samridhi 5 Star Line</t>
        </is>
      </c>
      <c r="C856" s="82" t="n">
        <v>46251</v>
      </c>
      <c r="D856" t="inlineStr">
        <is>
          <t>FS-TTLi-3</t>
        </is>
      </c>
      <c r="E856" t="n">
        <v>1430.26826666667</v>
      </c>
      <c r="F856" t="n">
        <v>3</v>
      </c>
      <c r="G856" t="n">
        <v>476.756088888889</v>
      </c>
      <c r="H856" t="n">
        <v>2.85806666666667</v>
      </c>
      <c r="I856" t="n">
        <v>74.8552557415462</v>
      </c>
    </row>
    <row r="857">
      <c r="A857" t="inlineStr">
        <is>
          <t>Daily_Efficiency_MTBF_2026_09_18.xlsx</t>
        </is>
      </c>
      <c r="B857" t="inlineStr">
        <is>
          <t>Samridhi 5 Star Line</t>
        </is>
      </c>
      <c r="C857" s="82" t="n">
        <v>46251</v>
      </c>
      <c r="D857" t="inlineStr">
        <is>
          <t>FS-Case Packing</t>
        </is>
      </c>
      <c r="E857" t="n">
        <v>480</v>
      </c>
      <c r="F857" t="n">
        <v>1</v>
      </c>
      <c r="G857" t="n">
        <v>480</v>
      </c>
      <c r="H857" t="n">
        <v>0</v>
      </c>
      <c r="I857" t="n">
        <v>4.14438502673797</v>
      </c>
    </row>
    <row r="858">
      <c r="A858" t="inlineStr">
        <is>
          <t>Daily_Efficiency_MTBF_2026_09_18.xlsx</t>
        </is>
      </c>
      <c r="B858" t="inlineStr">
        <is>
          <t>Co-Extrusion Line</t>
        </is>
      </c>
      <c r="C858" s="82" t="n">
        <v>46250</v>
      </c>
      <c r="D858" t="inlineStr">
        <is>
          <t>Coex-AW3</t>
        </is>
      </c>
      <c r="E858" t="n">
        <v>35.3510666666667</v>
      </c>
      <c r="F858" t="n">
        <v>30</v>
      </c>
      <c r="G858" t="n">
        <v>1.17836888888889</v>
      </c>
      <c r="H858" t="n">
        <v>20.9229833333333</v>
      </c>
      <c r="I858" t="n">
        <v>1.00333333333335</v>
      </c>
    </row>
    <row r="859">
      <c r="A859" t="inlineStr">
        <is>
          <t>Daily_Efficiency_MTBF_2026_09_18.xlsx</t>
        </is>
      </c>
      <c r="B859" t="inlineStr">
        <is>
          <t>Co-Extrusion Line</t>
        </is>
      </c>
      <c r="C859" s="82" t="n">
        <v>46250</v>
      </c>
      <c r="D859" t="inlineStr">
        <is>
          <t>Coex-AW1</t>
        </is>
      </c>
      <c r="E859" t="n">
        <v>355.61365</v>
      </c>
      <c r="F859" t="n">
        <v>6</v>
      </c>
      <c r="G859" t="n">
        <v>59.2689416666667</v>
      </c>
      <c r="H859" t="n">
        <v>4.20253333333333</v>
      </c>
      <c r="I859" t="n">
        <v>0.20307423608238</v>
      </c>
    </row>
    <row r="860">
      <c r="A860" t="inlineStr">
        <is>
          <t>Daily_Efficiency_MTBF_2026_09_18.xlsx</t>
        </is>
      </c>
      <c r="B860" t="inlineStr">
        <is>
          <t>Co-Extrusion Line</t>
        </is>
      </c>
      <c r="C860" s="82" t="n">
        <v>46250</v>
      </c>
      <c r="D860" t="inlineStr">
        <is>
          <t>Coex-AW2</t>
        </is>
      </c>
      <c r="E860" t="n">
        <v>391.59765</v>
      </c>
      <c r="F860" t="n">
        <v>4</v>
      </c>
      <c r="G860" t="n">
        <v>97.8994125</v>
      </c>
      <c r="H860" t="n">
        <v>2.85898333333333</v>
      </c>
      <c r="I860" t="n">
        <v>1.64975854908886</v>
      </c>
    </row>
    <row r="861">
      <c r="A861" t="inlineStr">
        <is>
          <t>Daily_Efficiency_MTBF_2026_09_18.xlsx</t>
        </is>
      </c>
      <c r="B861" t="inlineStr">
        <is>
          <t>Samridhi 5 Star Line</t>
        </is>
      </c>
      <c r="C861" s="82" t="n">
        <v>46250</v>
      </c>
      <c r="D861" t="inlineStr">
        <is>
          <t>FS-HCM-1</t>
        </is>
      </c>
      <c r="E861" t="n">
        <v>983.748066666667</v>
      </c>
      <c r="F861" t="n">
        <v>61</v>
      </c>
      <c r="G861" t="n">
        <v>16.1270174863388</v>
      </c>
      <c r="H861" t="n">
        <v>3.70841666666667</v>
      </c>
      <c r="I861" t="n">
        <v>16.1400212642335</v>
      </c>
    </row>
    <row r="862">
      <c r="A862" t="inlineStr">
        <is>
          <t>Daily_Efficiency_MTBF_2026_09_18.xlsx</t>
        </is>
      </c>
      <c r="B862" t="inlineStr">
        <is>
          <t>Samridhi 5 Star Line</t>
        </is>
      </c>
      <c r="C862" s="82" t="n">
        <v>46250</v>
      </c>
      <c r="D862" t="inlineStr">
        <is>
          <t>FS-HCM-3</t>
        </is>
      </c>
      <c r="E862" t="n">
        <v>983.798533333333</v>
      </c>
      <c r="F862" t="n">
        <v>36</v>
      </c>
      <c r="G862" t="n">
        <v>27.327737037037</v>
      </c>
      <c r="H862" t="n">
        <v>5.88605</v>
      </c>
      <c r="I862" t="n">
        <v>25.3084386866231</v>
      </c>
    </row>
    <row r="863">
      <c r="A863" t="inlineStr">
        <is>
          <t>Daily_Efficiency_MTBF_2026_09_18.xlsx</t>
        </is>
      </c>
      <c r="B863" t="inlineStr">
        <is>
          <t>Samridhi 5 Star Line</t>
        </is>
      </c>
      <c r="C863" s="82" t="n">
        <v>46250</v>
      </c>
      <c r="D863" t="inlineStr">
        <is>
          <t>FS-HRM-5</t>
        </is>
      </c>
      <c r="E863" t="n">
        <v>556.596433333333</v>
      </c>
      <c r="F863" t="n">
        <v>23</v>
      </c>
      <c r="G863" t="n">
        <v>24.1998449275362</v>
      </c>
      <c r="H863" t="n">
        <v>14.5277333333333</v>
      </c>
      <c r="I863" t="n">
        <v>11.8606034118725</v>
      </c>
    </row>
    <row r="864">
      <c r="A864" t="inlineStr">
        <is>
          <t>Daily_Efficiency_MTBF_2026_09_18.xlsx</t>
        </is>
      </c>
      <c r="B864" t="inlineStr">
        <is>
          <t>Samridhi 5 Star Line</t>
        </is>
      </c>
      <c r="C864" s="82" t="n">
        <v>46250</v>
      </c>
      <c r="D864" t="inlineStr">
        <is>
          <t>FS-HCM-2</t>
        </is>
      </c>
      <c r="E864" t="n">
        <v>975.422366666667</v>
      </c>
      <c r="F864" t="n">
        <v>20</v>
      </c>
      <c r="G864" t="n">
        <v>48.7711183333333</v>
      </c>
      <c r="H864" t="n">
        <v>3.448</v>
      </c>
      <c r="I864" t="n">
        <v>23.8221304889509</v>
      </c>
    </row>
    <row r="865">
      <c r="A865" t="inlineStr">
        <is>
          <t>Daily_Efficiency_MTBF_2026_09_18.xlsx</t>
        </is>
      </c>
      <c r="B865" t="inlineStr">
        <is>
          <t>Samridhi 5 Star Line</t>
        </is>
      </c>
      <c r="C865" s="82" t="n">
        <v>46250</v>
      </c>
      <c r="D865" t="inlineStr">
        <is>
          <t>FS-HCM-4</t>
        </is>
      </c>
      <c r="E865" t="n">
        <v>1039.01655</v>
      </c>
      <c r="F865" t="n">
        <v>20</v>
      </c>
      <c r="G865" t="n">
        <v>51.9508275</v>
      </c>
      <c r="H865" t="n">
        <v>5.13916666666667</v>
      </c>
      <c r="I865" t="n">
        <v>14.9101459284735</v>
      </c>
    </row>
    <row r="866">
      <c r="A866" t="inlineStr">
        <is>
          <t>Daily_Efficiency_MTBF_2026_09_18.xlsx</t>
        </is>
      </c>
      <c r="B866" t="inlineStr">
        <is>
          <t>Samridhi 5 Star Line</t>
        </is>
      </c>
      <c r="C866" s="82" t="n">
        <v>46250</v>
      </c>
      <c r="D866" t="inlineStr">
        <is>
          <t>FS-TTLi-2</t>
        </is>
      </c>
      <c r="E866" t="n">
        <v>856.184666666667</v>
      </c>
      <c r="F866" t="n">
        <v>15</v>
      </c>
      <c r="G866" t="n">
        <v>57.0789777777778</v>
      </c>
      <c r="H866" t="n">
        <v>2.04458333333333</v>
      </c>
      <c r="I866" t="n">
        <v>28.3837454756152</v>
      </c>
    </row>
    <row r="867">
      <c r="A867" t="inlineStr">
        <is>
          <t>Daily_Efficiency_MTBF_2026_09_18.xlsx</t>
        </is>
      </c>
      <c r="B867" t="inlineStr">
        <is>
          <t>Samridhi 5 Star Line</t>
        </is>
      </c>
      <c r="C867" s="82" t="n">
        <v>46250</v>
      </c>
      <c r="D867" t="inlineStr">
        <is>
          <t>FS-TTM-5</t>
        </is>
      </c>
      <c r="E867" t="n">
        <v>591.9247333333331</v>
      </c>
      <c r="F867" t="n">
        <v>13</v>
      </c>
      <c r="G867" t="n">
        <v>45.5326717948718</v>
      </c>
      <c r="H867" t="n">
        <v>6.30583333333333</v>
      </c>
      <c r="I867" t="n">
        <v>4.89538915553813</v>
      </c>
    </row>
    <row r="868">
      <c r="A868" t="inlineStr">
        <is>
          <t>Daily_Efficiency_MTBF_2026_09_18.xlsx</t>
        </is>
      </c>
      <c r="B868" t="inlineStr">
        <is>
          <t>Samridhi 5 Star Line</t>
        </is>
      </c>
      <c r="C868" s="82" t="n">
        <v>46250</v>
      </c>
      <c r="D868" t="inlineStr">
        <is>
          <t>FS-TTLi-3</t>
        </is>
      </c>
      <c r="E868" t="n">
        <v>764.238883333333</v>
      </c>
      <c r="F868" t="n">
        <v>10</v>
      </c>
      <c r="G868" t="n">
        <v>76.4238883333333</v>
      </c>
      <c r="H868" t="n">
        <v>1.40818333333333</v>
      </c>
      <c r="I868" t="n">
        <v>30.999791527644</v>
      </c>
    </row>
    <row r="869">
      <c r="A869" t="inlineStr">
        <is>
          <t>Daily_Efficiency_MTBF_2026_09_18.xlsx</t>
        </is>
      </c>
      <c r="B869" t="inlineStr">
        <is>
          <t>Samridhi 5 Star Line</t>
        </is>
      </c>
      <c r="C869" s="82" t="n">
        <v>46250</v>
      </c>
      <c r="D869" t="inlineStr">
        <is>
          <t>FS-TTLi-1</t>
        </is>
      </c>
      <c r="E869" t="n">
        <v>678.7950499999999</v>
      </c>
      <c r="F869" t="n">
        <v>9</v>
      </c>
      <c r="G869" t="n">
        <v>75.4216722222222</v>
      </c>
      <c r="H869" t="n">
        <v>1.28175</v>
      </c>
      <c r="I869" t="n">
        <v>13.7385094352617</v>
      </c>
    </row>
    <row r="870">
      <c r="A870" t="inlineStr">
        <is>
          <t>Daily_Efficiency_MTBF_2026_09_18.xlsx</t>
        </is>
      </c>
      <c r="B870" t="inlineStr">
        <is>
          <t>Samridhi 5 Star Line</t>
        </is>
      </c>
      <c r="C870" s="82" t="n">
        <v>46250</v>
      </c>
      <c r="D870" t="inlineStr">
        <is>
          <t>FS-TTLi-4</t>
        </is>
      </c>
      <c r="E870" t="n">
        <v>578.605216666667</v>
      </c>
      <c r="F870" t="n">
        <v>7</v>
      </c>
      <c r="G870" t="n">
        <v>82.65788809523811</v>
      </c>
      <c r="H870" t="n">
        <v>9.25096666666667</v>
      </c>
      <c r="I870" t="n">
        <v>24.3378283035432</v>
      </c>
    </row>
    <row r="871">
      <c r="A871" t="inlineStr">
        <is>
          <t>Daily_Efficiency_MTBF_2026_09_18.xlsx</t>
        </is>
      </c>
      <c r="B871" t="inlineStr">
        <is>
          <t>Samridhi 5 Star Line</t>
        </is>
      </c>
      <c r="C871" s="82" t="n">
        <v>46250</v>
      </c>
      <c r="D871" t="inlineStr">
        <is>
          <t>FS-Case Packing</t>
        </is>
      </c>
      <c r="E871" t="n">
        <v>480</v>
      </c>
      <c r="F871" t="n">
        <v>1</v>
      </c>
      <c r="G871" t="n">
        <v>480</v>
      </c>
      <c r="H871" t="n">
        <v>0</v>
      </c>
      <c r="I871" t="n">
        <v>1.20320855614974</v>
      </c>
    </row>
    <row r="872">
      <c r="A872" t="inlineStr">
        <is>
          <t>Daily_Efficiency_MTBF_2026_09_18.xlsx</t>
        </is>
      </c>
      <c r="B872" t="inlineStr">
        <is>
          <t>Samridhi 5 Star Line</t>
        </is>
      </c>
      <c r="C872" s="82" t="n">
        <v>46249</v>
      </c>
      <c r="D872" t="inlineStr">
        <is>
          <t>FS-TTLi-1</t>
        </is>
      </c>
      <c r="E872" t="n">
        <v>0</v>
      </c>
      <c r="F872" t="n">
        <v>1</v>
      </c>
      <c r="G872" t="n">
        <v>0</v>
      </c>
      <c r="H872" t="n">
        <v>0</v>
      </c>
      <c r="I872" t="n">
        <v>0</v>
      </c>
    </row>
    <row r="873">
      <c r="A873" t="inlineStr">
        <is>
          <t>Daily_Efficiency_MTBF_2026_09_18.xlsx</t>
        </is>
      </c>
      <c r="B873" t="inlineStr">
        <is>
          <t>Samridhi 5 Star Line</t>
        </is>
      </c>
      <c r="C873" s="82" t="n">
        <v>46248</v>
      </c>
      <c r="D873" t="inlineStr">
        <is>
          <t>FS-TTLi-1</t>
        </is>
      </c>
      <c r="E873" t="n">
        <v>0.1668</v>
      </c>
      <c r="F873" t="n">
        <v>1</v>
      </c>
      <c r="G873" t="n">
        <v>0.1668</v>
      </c>
      <c r="H873" t="n">
        <v>0</v>
      </c>
      <c r="I873" t="n">
        <v>0</v>
      </c>
    </row>
    <row r="874">
      <c r="A874" t="inlineStr">
        <is>
          <t>Daily_Efficiency_MTBF_2026_09_18.xlsx</t>
        </is>
      </c>
      <c r="B874" t="inlineStr">
        <is>
          <t>Samridhi 5 Star Line</t>
        </is>
      </c>
      <c r="C874" s="82" t="n">
        <v>46247</v>
      </c>
      <c r="D874" t="inlineStr">
        <is>
          <t>FS-TTLi-1</t>
        </is>
      </c>
      <c r="E874" t="n">
        <v>0</v>
      </c>
      <c r="F874" t="n">
        <v>1</v>
      </c>
      <c r="G874" t="n">
        <v>0</v>
      </c>
      <c r="H874" t="n">
        <v>0</v>
      </c>
      <c r="I874" t="n">
        <v>0</v>
      </c>
    </row>
    <row r="875">
      <c r="A875" t="inlineStr">
        <is>
          <t>Daily_Efficiency_MTBF_2026_09_18.xlsx</t>
        </is>
      </c>
      <c r="B875" t="inlineStr">
        <is>
          <t>Samridhi 5 Star Line</t>
        </is>
      </c>
      <c r="C875" s="82" t="n">
        <v>46246</v>
      </c>
      <c r="D875" t="inlineStr">
        <is>
          <t>FS-TTLi-2</t>
        </is>
      </c>
      <c r="E875" t="n">
        <v>477.48655</v>
      </c>
      <c r="F875" t="n">
        <v>1</v>
      </c>
      <c r="G875" t="n">
        <v>477.48655</v>
      </c>
      <c r="H875" t="n">
        <v>0</v>
      </c>
      <c r="I875" t="n">
        <v>0</v>
      </c>
    </row>
    <row r="876">
      <c r="A876" t="inlineStr">
        <is>
          <t>Daily_Efficiency_MTBF_2026_09_18.xlsx</t>
        </is>
      </c>
      <c r="B876" t="inlineStr">
        <is>
          <t>Samridhi 5 Star Line</t>
        </is>
      </c>
      <c r="C876" s="82" t="n">
        <v>46246</v>
      </c>
      <c r="D876" t="inlineStr">
        <is>
          <t>FS-TTLi-1</t>
        </is>
      </c>
      <c r="E876" t="n">
        <v>0</v>
      </c>
      <c r="F876" t="n">
        <v>1</v>
      </c>
      <c r="G876" t="n">
        <v>0</v>
      </c>
      <c r="H876" t="n">
        <v>0</v>
      </c>
      <c r="I876" t="n">
        <v>0</v>
      </c>
    </row>
    <row r="877">
      <c r="A877" t="inlineStr">
        <is>
          <t>Daily_Efficiency_MTBF_2026_09_18.xlsx</t>
        </is>
      </c>
      <c r="B877" t="inlineStr">
        <is>
          <t>Samridhi 5 Star Line</t>
        </is>
      </c>
      <c r="C877" s="82" t="n">
        <v>46245</v>
      </c>
      <c r="D877" t="inlineStr">
        <is>
          <t>FS-TTLi-2</t>
        </is>
      </c>
      <c r="E877" t="n">
        <v>0</v>
      </c>
      <c r="F877" t="n">
        <v>2</v>
      </c>
      <c r="G877" t="n">
        <v>0</v>
      </c>
      <c r="H877" t="n">
        <v>0</v>
      </c>
      <c r="I877" t="n">
        <v>0</v>
      </c>
    </row>
    <row r="878">
      <c r="A878" t="inlineStr">
        <is>
          <t>Daily_Efficiency_MTBF_2026_09_18.xlsx</t>
        </is>
      </c>
      <c r="B878" t="inlineStr">
        <is>
          <t>Samridhi 5 Star Line</t>
        </is>
      </c>
      <c r="C878" s="82" t="n">
        <v>46245</v>
      </c>
      <c r="D878" t="inlineStr">
        <is>
          <t>FS-TTLi-1</t>
        </is>
      </c>
      <c r="E878" t="n">
        <v>88.0759666666667</v>
      </c>
      <c r="F878" t="n">
        <v>2</v>
      </c>
      <c r="G878" t="n">
        <v>44.0379833333333</v>
      </c>
      <c r="H878" t="n">
        <v>0</v>
      </c>
      <c r="I878" t="n">
        <v>0</v>
      </c>
    </row>
    <row r="879">
      <c r="A879" t="inlineStr">
        <is>
          <t>Daily_Efficiency_MTBF_2026_09_18.xlsx</t>
        </is>
      </c>
      <c r="B879" t="inlineStr">
        <is>
          <t>Samridhi 5 Star Line</t>
        </is>
      </c>
      <c r="C879" s="82" t="n">
        <v>46245</v>
      </c>
      <c r="D879" t="inlineStr">
        <is>
          <t>FS-TTLi-4</t>
        </is>
      </c>
      <c r="E879" t="n">
        <v>478.758633333333</v>
      </c>
      <c r="F879" t="n">
        <v>1</v>
      </c>
      <c r="G879" t="n">
        <v>478.758633333333</v>
      </c>
      <c r="H879" t="n">
        <v>0</v>
      </c>
      <c r="I879" t="n">
        <v>0</v>
      </c>
    </row>
    <row r="880">
      <c r="A880" t="inlineStr">
        <is>
          <t>Daily_Efficiency_MTBF_2026_09_18.xlsx</t>
        </is>
      </c>
      <c r="B880" t="inlineStr">
        <is>
          <t>Samridhi 5 Star Line</t>
        </is>
      </c>
      <c r="C880" s="82" t="n">
        <v>46245</v>
      </c>
      <c r="D880" t="inlineStr">
        <is>
          <t>FS-TTLi-3</t>
        </is>
      </c>
      <c r="E880" t="n">
        <v>478.815033333333</v>
      </c>
      <c r="F880" t="n">
        <v>1</v>
      </c>
      <c r="G880" t="n">
        <v>478.815033333333</v>
      </c>
      <c r="H880" t="n">
        <v>0</v>
      </c>
      <c r="I880" t="n">
        <v>0</v>
      </c>
    </row>
    <row r="881">
      <c r="A881" t="inlineStr">
        <is>
          <t>Daily_Efficiency_MTBF_2026_09_18.xlsx</t>
        </is>
      </c>
      <c r="B881" t="inlineStr">
        <is>
          <t>Samridhi 5 Star Line</t>
        </is>
      </c>
      <c r="C881" s="82" t="n">
        <v>46244</v>
      </c>
      <c r="D881" t="inlineStr">
        <is>
          <t>FS-TTLi-3</t>
        </is>
      </c>
      <c r="E881" t="n">
        <v>86.72811666666669</v>
      </c>
      <c r="F881" t="n">
        <v>1</v>
      </c>
      <c r="G881" t="n">
        <v>86.72811666666669</v>
      </c>
      <c r="H881" t="n">
        <v>0</v>
      </c>
      <c r="I881" t="n">
        <v>0</v>
      </c>
    </row>
    <row r="882">
      <c r="A882" t="inlineStr">
        <is>
          <t>Daily_Efficiency_MTBF_2026_09_18.xlsx</t>
        </is>
      </c>
      <c r="B882" t="inlineStr">
        <is>
          <t>Samridhi 5 Star Line</t>
        </is>
      </c>
      <c r="C882" s="82" t="n">
        <v>46243</v>
      </c>
      <c r="D882" t="inlineStr">
        <is>
          <t>FS-TTLi-3</t>
        </is>
      </c>
      <c r="E882" t="n">
        <v>0.324516666666667</v>
      </c>
      <c r="F882" t="n">
        <v>1</v>
      </c>
      <c r="G882" t="n">
        <v>0.324516666666667</v>
      </c>
      <c r="H882" t="n">
        <v>0</v>
      </c>
      <c r="I882" t="n">
        <v>0</v>
      </c>
    </row>
    <row r="883">
      <c r="A883" t="inlineStr">
        <is>
          <t>Daily_Efficiency_MTBF_2026_09_18.xlsx</t>
        </is>
      </c>
      <c r="B883" t="inlineStr">
        <is>
          <t>Samridhi 5 Star Line</t>
        </is>
      </c>
      <c r="C883" s="82" t="n">
        <v>46242</v>
      </c>
      <c r="D883" t="inlineStr">
        <is>
          <t>FS-TTLi-3</t>
        </is>
      </c>
      <c r="E883" t="n">
        <v>16.2425166666667</v>
      </c>
      <c r="F883" t="n">
        <v>2</v>
      </c>
      <c r="G883" t="n">
        <v>8.12125833333333</v>
      </c>
      <c r="H883" t="n">
        <v>0</v>
      </c>
      <c r="I883" t="n">
        <v>0</v>
      </c>
    </row>
    <row r="884">
      <c r="A884" t="inlineStr">
        <is>
          <t>Daily_Efficiency_MTBF_2026_09_18.xlsx</t>
        </is>
      </c>
      <c r="B884" t="inlineStr">
        <is>
          <t>Samridhi 5 Star Line</t>
        </is>
      </c>
      <c r="C884" s="82" t="n">
        <v>46240</v>
      </c>
      <c r="D884" t="inlineStr">
        <is>
          <t>FS-TTLi-4</t>
        </is>
      </c>
      <c r="E884" t="n">
        <v>451.819533333333</v>
      </c>
      <c r="F884" t="n">
        <v>2</v>
      </c>
      <c r="G884" t="n">
        <v>225.909766666667</v>
      </c>
      <c r="H884" t="n">
        <v>0</v>
      </c>
      <c r="I884" t="n">
        <v>0</v>
      </c>
    </row>
    <row r="885">
      <c r="A885" t="inlineStr">
        <is>
          <t>Daily_Efficiency_MTBF_2026_09_18.xlsx</t>
        </is>
      </c>
      <c r="B885" t="inlineStr">
        <is>
          <t>Samridhi 5 Star Line</t>
        </is>
      </c>
      <c r="C885" s="82" t="n">
        <v>46240</v>
      </c>
      <c r="D885" t="inlineStr">
        <is>
          <t>FS-HCM-3</t>
        </is>
      </c>
      <c r="E885" t="n">
        <v>364.705466666667</v>
      </c>
      <c r="F885" t="n">
        <v>1</v>
      </c>
      <c r="G885" t="n">
        <v>364.705466666667</v>
      </c>
      <c r="H885" t="n">
        <v>0</v>
      </c>
      <c r="I885" t="n">
        <v>0</v>
      </c>
    </row>
    <row r="886">
      <c r="A886" t="inlineStr">
        <is>
          <t>Daily_Efficiency_MTBF_2026_09_18.xlsx</t>
        </is>
      </c>
      <c r="B886" t="inlineStr">
        <is>
          <t>Samridhi 5 Star Line</t>
        </is>
      </c>
      <c r="C886" s="82" t="n">
        <v>46240</v>
      </c>
      <c r="D886" t="inlineStr">
        <is>
          <t>FS-TTLi-2</t>
        </is>
      </c>
      <c r="E886" t="n">
        <v>273.6364</v>
      </c>
      <c r="F886" t="n">
        <v>1</v>
      </c>
      <c r="G886" t="n">
        <v>273.6364</v>
      </c>
      <c r="H886" t="n">
        <v>0</v>
      </c>
      <c r="I886" t="n">
        <v>0</v>
      </c>
    </row>
    <row r="887">
      <c r="A887" t="inlineStr">
        <is>
          <t>Daily_Efficiency_MTBF_2026_09_18.xlsx</t>
        </is>
      </c>
      <c r="B887" t="inlineStr">
        <is>
          <t>Samridhi 5 Star Line</t>
        </is>
      </c>
      <c r="C887" s="82" t="n">
        <v>46240</v>
      </c>
      <c r="D887" t="inlineStr">
        <is>
          <t>FS-HCM-2</t>
        </is>
      </c>
      <c r="E887" t="n">
        <v>364.193366666667</v>
      </c>
      <c r="F887" t="n">
        <v>1</v>
      </c>
      <c r="G887" t="n">
        <v>364.193366666667</v>
      </c>
      <c r="H887" t="n">
        <v>0</v>
      </c>
      <c r="I887" t="n">
        <v>0</v>
      </c>
    </row>
    <row r="888">
      <c r="A888" t="inlineStr">
        <is>
          <t>Daily_Efficiency_MTBF_2026_09_18.xlsx</t>
        </is>
      </c>
      <c r="B888" t="inlineStr">
        <is>
          <t>Samridhi 5 Star Line</t>
        </is>
      </c>
      <c r="C888" s="82" t="n">
        <v>46238</v>
      </c>
      <c r="D888" t="inlineStr">
        <is>
          <t>FS-TTLi-2</t>
        </is>
      </c>
      <c r="E888" t="n">
        <v>0.33405</v>
      </c>
      <c r="F888" t="n">
        <v>1</v>
      </c>
      <c r="G888" t="n">
        <v>0.33405</v>
      </c>
      <c r="H888" t="n">
        <v>0</v>
      </c>
      <c r="I888" t="n">
        <v>0</v>
      </c>
    </row>
    <row r="889">
      <c r="A889" t="inlineStr">
        <is>
          <t>Daily_Efficiency_MTBF_2026_09_18.xlsx</t>
        </is>
      </c>
      <c r="B889" t="inlineStr">
        <is>
          <t>Samridhi 5 Star Line</t>
        </is>
      </c>
      <c r="C889" s="82" t="n">
        <v>46235</v>
      </c>
      <c r="D889" t="inlineStr">
        <is>
          <t>FS-TTLi-2</t>
        </is>
      </c>
      <c r="E889" t="n">
        <v>0.333966666666667</v>
      </c>
      <c r="F889" t="n">
        <v>1</v>
      </c>
      <c r="G889" t="n">
        <v>0.333966666666667</v>
      </c>
      <c r="H889" t="n">
        <v>0</v>
      </c>
      <c r="I889" t="n">
        <v>0</v>
      </c>
    </row>
    <row r="890">
      <c r="A890" t="inlineStr">
        <is>
          <t>Daily_Efficiency_MTBF_2026_09_18.xlsx</t>
        </is>
      </c>
      <c r="B890" t="inlineStr">
        <is>
          <t>Co-Extrusion Line</t>
        </is>
      </c>
      <c r="C890" s="82" t="n">
        <v>46232</v>
      </c>
      <c r="D890" t="inlineStr">
        <is>
          <t>Coex-AW3</t>
        </is>
      </c>
      <c r="E890" t="n">
        <v>271.492233333333</v>
      </c>
      <c r="F890" t="n">
        <v>12</v>
      </c>
      <c r="G890" t="n">
        <v>22.6243527777778</v>
      </c>
      <c r="H890" t="n">
        <v>3.84616666666667</v>
      </c>
      <c r="I890" t="n">
        <v>6.85888888888887</v>
      </c>
    </row>
    <row r="891">
      <c r="A891" t="inlineStr">
        <is>
          <t>Daily_Efficiency_MTBF_2026_09_18.xlsx</t>
        </is>
      </c>
      <c r="B891" t="inlineStr">
        <is>
          <t>Co-Extrusion Line</t>
        </is>
      </c>
      <c r="C891" s="82" t="n">
        <v>46232</v>
      </c>
      <c r="D891" t="inlineStr">
        <is>
          <t>Coex-AW1</t>
        </is>
      </c>
      <c r="E891" t="n">
        <v>239.9574</v>
      </c>
      <c r="F891" t="n">
        <v>2</v>
      </c>
      <c r="G891" t="n">
        <v>119.9787</v>
      </c>
      <c r="H891" t="n">
        <v>0.513966666666667</v>
      </c>
      <c r="I891" t="n">
        <v>32.4446112156666</v>
      </c>
    </row>
    <row r="892">
      <c r="A892" t="inlineStr">
        <is>
          <t>Daily_Efficiency_MTBF_2026_09_18.xlsx</t>
        </is>
      </c>
      <c r="B892" t="inlineStr">
        <is>
          <t>Co-Extrusion Line</t>
        </is>
      </c>
      <c r="C892" s="82" t="n">
        <v>46232</v>
      </c>
      <c r="D892" t="inlineStr">
        <is>
          <t>Coex-AW2</t>
        </is>
      </c>
      <c r="E892" t="n">
        <v>243.506166666667</v>
      </c>
      <c r="F892" t="n">
        <v>2</v>
      </c>
      <c r="G892" t="n">
        <v>121.753083333333</v>
      </c>
      <c r="H892" t="n">
        <v>0.666983333333333</v>
      </c>
      <c r="I892" t="n">
        <v>31.3739109589513</v>
      </c>
    </row>
    <row r="893">
      <c r="A893" t="inlineStr">
        <is>
          <t>Daily_Efficiency_MTBF_2026_09_18.xlsx</t>
        </is>
      </c>
      <c r="B893" t="inlineStr">
        <is>
          <t>Co-Extrusion Line</t>
        </is>
      </c>
      <c r="C893" s="82" t="n">
        <v>46231</v>
      </c>
      <c r="D893" t="inlineStr">
        <is>
          <t>Coex-AW3</t>
        </is>
      </c>
      <c r="E893" t="n">
        <v>1265.49308333333</v>
      </c>
      <c r="F893" t="n">
        <v>154</v>
      </c>
      <c r="G893" t="n">
        <v>8.21748755411255</v>
      </c>
      <c r="H893" t="n">
        <v>104.3685</v>
      </c>
      <c r="I893" t="n">
        <v>15.0663888888889</v>
      </c>
    </row>
    <row r="894">
      <c r="A894" t="inlineStr">
        <is>
          <t>Daily_Efficiency_MTBF_2026_09_18.xlsx</t>
        </is>
      </c>
      <c r="B894" t="inlineStr">
        <is>
          <t>Co-Extrusion Line</t>
        </is>
      </c>
      <c r="C894" s="82" t="n">
        <v>46231</v>
      </c>
      <c r="D894" t="inlineStr">
        <is>
          <t>Coex-AW1</t>
        </is>
      </c>
      <c r="E894" t="n">
        <v>1355.72621666667</v>
      </c>
      <c r="F894" t="n">
        <v>43</v>
      </c>
      <c r="G894" t="n">
        <v>31.5285166666667</v>
      </c>
      <c r="H894" t="n">
        <v>33.6573666666667</v>
      </c>
      <c r="I894" t="n">
        <v>86.48512211680109</v>
      </c>
    </row>
    <row r="895">
      <c r="A895" t="inlineStr">
        <is>
          <t>Daily_Efficiency_MTBF_2026_09_18.xlsx</t>
        </is>
      </c>
      <c r="B895" t="inlineStr">
        <is>
          <t>Co-Extrusion Line</t>
        </is>
      </c>
      <c r="C895" s="82" t="n">
        <v>46231</v>
      </c>
      <c r="D895" t="inlineStr">
        <is>
          <t>Coex-AW2</t>
        </is>
      </c>
      <c r="E895" t="n">
        <v>1395.8054</v>
      </c>
      <c r="F895" t="n">
        <v>13</v>
      </c>
      <c r="G895" t="n">
        <v>107.369646153846</v>
      </c>
      <c r="H895" t="n">
        <v>7.5713</v>
      </c>
      <c r="I895" t="n">
        <v>87.5714030784939</v>
      </c>
    </row>
    <row r="896">
      <c r="A896" t="inlineStr">
        <is>
          <t>Daily_Efficiency_MTBF_2026_09_18.xlsx</t>
        </is>
      </c>
      <c r="B896" t="inlineStr">
        <is>
          <t>Samridhi 5 Star Line</t>
        </is>
      </c>
      <c r="C896" s="82" t="n">
        <v>46231</v>
      </c>
      <c r="D896" t="inlineStr">
        <is>
          <t>FS-HCM-1</t>
        </is>
      </c>
      <c r="E896" t="n">
        <v>351.93645</v>
      </c>
      <c r="F896" t="n">
        <v>5</v>
      </c>
      <c r="G896" t="n">
        <v>70.38728999999999</v>
      </c>
      <c r="H896" t="n">
        <v>0</v>
      </c>
      <c r="I896" t="n">
        <v>17.7840241034685</v>
      </c>
    </row>
    <row r="897">
      <c r="A897" t="inlineStr">
        <is>
          <t>Daily_Efficiency_MTBF_2026_09_18.xlsx</t>
        </is>
      </c>
      <c r="B897" t="inlineStr">
        <is>
          <t>Samridhi 5 Star Line</t>
        </is>
      </c>
      <c r="C897" s="82" t="n">
        <v>46231</v>
      </c>
      <c r="D897" t="inlineStr">
        <is>
          <t>FS-HCM-3</t>
        </is>
      </c>
      <c r="E897" t="n">
        <v>555.260683333333</v>
      </c>
      <c r="F897" t="n">
        <v>4</v>
      </c>
      <c r="G897" t="n">
        <v>138.815170833333</v>
      </c>
      <c r="H897" t="n">
        <v>0</v>
      </c>
      <c r="I897" t="n">
        <v>12.1302073242062</v>
      </c>
    </row>
    <row r="898">
      <c r="A898" t="inlineStr">
        <is>
          <t>Daily_Efficiency_MTBF_2026_09_18.xlsx</t>
        </is>
      </c>
      <c r="B898" t="inlineStr">
        <is>
          <t>Samridhi 5 Star Line</t>
        </is>
      </c>
      <c r="C898" s="82" t="n">
        <v>46231</v>
      </c>
      <c r="D898" t="inlineStr">
        <is>
          <t>FS-TTM-5</t>
        </is>
      </c>
      <c r="E898" t="n">
        <v>530.716816666667</v>
      </c>
      <c r="F898" t="n">
        <v>4</v>
      </c>
      <c r="G898" t="n">
        <v>132.679204166667</v>
      </c>
      <c r="H898" t="n">
        <v>2.20838333333333</v>
      </c>
      <c r="I898" t="n">
        <v>3.69925942970715</v>
      </c>
    </row>
    <row r="899">
      <c r="A899" t="inlineStr">
        <is>
          <t>Daily_Efficiency_MTBF_2026_09_18.xlsx</t>
        </is>
      </c>
      <c r="B899" t="inlineStr">
        <is>
          <t>Samridhi 5 Star Line</t>
        </is>
      </c>
      <c r="C899" s="82" t="n">
        <v>46231</v>
      </c>
      <c r="D899" t="inlineStr">
        <is>
          <t>FS-TTLi-3</t>
        </is>
      </c>
      <c r="E899" t="n">
        <v>358.0689</v>
      </c>
      <c r="F899" t="n">
        <v>3</v>
      </c>
      <c r="G899" t="n">
        <v>119.3563</v>
      </c>
      <c r="H899" t="n">
        <v>0.8351499999999999</v>
      </c>
      <c r="I899" t="n">
        <v>18.531746031746</v>
      </c>
    </row>
    <row r="900">
      <c r="A900" t="inlineStr">
        <is>
          <t>Daily_Efficiency_MTBF_2026_09_18.xlsx</t>
        </is>
      </c>
      <c r="B900" t="inlineStr">
        <is>
          <t>Samridhi 5 Star Line</t>
        </is>
      </c>
      <c r="C900" s="82" t="n">
        <v>46231</v>
      </c>
      <c r="D900" t="inlineStr">
        <is>
          <t>FS-HCM-4</t>
        </is>
      </c>
      <c r="E900" t="n">
        <v>352.35825</v>
      </c>
      <c r="F900" t="n">
        <v>2</v>
      </c>
      <c r="G900" t="n">
        <v>176.179125</v>
      </c>
      <c r="H900" t="n">
        <v>0.166716666666667</v>
      </c>
      <c r="I900" t="n">
        <v>14.0107904579244</v>
      </c>
    </row>
    <row r="901">
      <c r="A901" t="inlineStr">
        <is>
          <t>Daily_Efficiency_MTBF_2026_09_18.xlsx</t>
        </is>
      </c>
      <c r="B901" t="inlineStr">
        <is>
          <t>Samridhi 5 Star Line</t>
        </is>
      </c>
      <c r="C901" s="82" t="n">
        <v>46231</v>
      </c>
      <c r="D901" t="inlineStr">
        <is>
          <t>FS-TTLi-4</t>
        </is>
      </c>
      <c r="E901" t="n">
        <v>360</v>
      </c>
      <c r="F901" t="n">
        <v>1</v>
      </c>
      <c r="G901" t="n">
        <v>360</v>
      </c>
      <c r="H901" t="n">
        <v>0</v>
      </c>
      <c r="I901" t="n">
        <v>13.6706349206349</v>
      </c>
    </row>
    <row r="902">
      <c r="A902" t="inlineStr">
        <is>
          <t>Daily_Efficiency_MTBF_2026_09_18.xlsx</t>
        </is>
      </c>
      <c r="B902" t="inlineStr">
        <is>
          <t>Samridhi 5 Star Line</t>
        </is>
      </c>
      <c r="C902" s="82" t="n">
        <v>46231</v>
      </c>
      <c r="D902" t="inlineStr">
        <is>
          <t>FS-Case Packing</t>
        </is>
      </c>
      <c r="E902" t="n">
        <v>360</v>
      </c>
      <c r="F902" t="n">
        <v>1</v>
      </c>
      <c r="G902" t="n">
        <v>360</v>
      </c>
      <c r="H902" t="n">
        <v>0</v>
      </c>
      <c r="I902" t="n">
        <v>19.9643493761141</v>
      </c>
    </row>
    <row r="903">
      <c r="A903" t="inlineStr">
        <is>
          <t>Daily_Efficiency_MTBF_2026_09_18.xlsx</t>
        </is>
      </c>
      <c r="B903" t="inlineStr">
        <is>
          <t>Samridhi 5 Star Line</t>
        </is>
      </c>
      <c r="C903" s="82" t="n">
        <v>46231</v>
      </c>
      <c r="D903" t="inlineStr">
        <is>
          <t>FS-TTLi-1</t>
        </is>
      </c>
      <c r="E903" t="n">
        <v>360</v>
      </c>
      <c r="F903" t="n">
        <v>1</v>
      </c>
      <c r="G903" t="n">
        <v>360</v>
      </c>
      <c r="H903" t="n">
        <v>0</v>
      </c>
      <c r="I903" t="n">
        <v>17.5198412698413</v>
      </c>
    </row>
    <row r="904">
      <c r="A904" t="inlineStr">
        <is>
          <t>Daily_Efficiency_MTBF_2026_09_18.xlsx</t>
        </is>
      </c>
      <c r="B904" t="inlineStr">
        <is>
          <t>Samridhi 5 Star Line</t>
        </is>
      </c>
      <c r="C904" s="82" t="n">
        <v>46231</v>
      </c>
      <c r="D904" t="inlineStr">
        <is>
          <t>FS-HRM-5</t>
        </is>
      </c>
      <c r="E904" t="n">
        <v>360</v>
      </c>
      <c r="F904" t="n">
        <v>1</v>
      </c>
      <c r="G904" t="n">
        <v>360</v>
      </c>
      <c r="H904" t="n">
        <v>0</v>
      </c>
      <c r="I904" t="n">
        <v>6.22207524985302</v>
      </c>
    </row>
    <row r="905">
      <c r="A905" t="inlineStr">
        <is>
          <t>Daily_Efficiency_MTBF_2026_09_18.xlsx</t>
        </is>
      </c>
      <c r="B905" t="inlineStr">
        <is>
          <t>Samridhi 5 Star Line</t>
        </is>
      </c>
      <c r="C905" s="82" t="n">
        <v>46231</v>
      </c>
      <c r="D905" t="inlineStr">
        <is>
          <t>FS-TTLi-2</t>
        </is>
      </c>
      <c r="E905" t="n">
        <v>105.366583333333</v>
      </c>
      <c r="F905" t="n">
        <v>1</v>
      </c>
      <c r="G905" t="n">
        <v>105.366583333333</v>
      </c>
      <c r="H905" t="n">
        <v>0</v>
      </c>
      <c r="I905" t="n">
        <v>47.7245372250826</v>
      </c>
    </row>
    <row r="906">
      <c r="A906" t="inlineStr">
        <is>
          <t>Daily_Efficiency_MTBF_2026_09_18.xlsx</t>
        </is>
      </c>
      <c r="B906" t="inlineStr">
        <is>
          <t>Samridhi 5 Star Line</t>
        </is>
      </c>
      <c r="C906" s="82" t="n">
        <v>46231</v>
      </c>
      <c r="D906" t="inlineStr">
        <is>
          <t>FS-HCM-2</t>
        </is>
      </c>
      <c r="E906" t="n">
        <v>447.55705</v>
      </c>
      <c r="F906" t="n">
        <v>1</v>
      </c>
      <c r="G906" t="n">
        <v>447.55705</v>
      </c>
      <c r="H906" t="n">
        <v>0</v>
      </c>
      <c r="I906" t="n">
        <v>13.5574333321861</v>
      </c>
    </row>
    <row r="907">
      <c r="A907" t="inlineStr">
        <is>
          <t>Daily_Efficiency_MTBF_2026_09_18.xlsx</t>
        </is>
      </c>
      <c r="B907" t="inlineStr">
        <is>
          <t>Co-Extrusion Line</t>
        </is>
      </c>
      <c r="C907" s="82" t="n">
        <v>46230</v>
      </c>
      <c r="D907" t="inlineStr">
        <is>
          <t>Coex-AW3</t>
        </is>
      </c>
      <c r="E907" t="n">
        <v>1299.45888333333</v>
      </c>
      <c r="F907" t="n">
        <v>297</v>
      </c>
      <c r="G907" t="n">
        <v>4.37528243546577</v>
      </c>
      <c r="H907" t="n">
        <v>140.541116666667</v>
      </c>
      <c r="I907" t="n">
        <v>30.7722222222222</v>
      </c>
    </row>
    <row r="908">
      <c r="A908" t="inlineStr">
        <is>
          <t>Daily_Efficiency_MTBF_2026_09_18.xlsx</t>
        </is>
      </c>
      <c r="B908" t="inlineStr">
        <is>
          <t>Co-Extrusion Line</t>
        </is>
      </c>
      <c r="C908" s="82" t="n">
        <v>46230</v>
      </c>
      <c r="D908" t="inlineStr">
        <is>
          <t>Coex-AW1</t>
        </is>
      </c>
      <c r="E908" t="n">
        <v>1360.99071666667</v>
      </c>
      <c r="F908" t="n">
        <v>44</v>
      </c>
      <c r="G908" t="n">
        <v>30.9316071969697</v>
      </c>
      <c r="H908" t="n">
        <v>28.7413</v>
      </c>
      <c r="I908" t="n">
        <v>92.3004446647694</v>
      </c>
    </row>
    <row r="909">
      <c r="A909" t="inlineStr">
        <is>
          <t>Daily_Efficiency_MTBF_2026_09_18.xlsx</t>
        </is>
      </c>
      <c r="B909" t="inlineStr">
        <is>
          <t>Co-Extrusion Line</t>
        </is>
      </c>
      <c r="C909" s="82" t="n">
        <v>46230</v>
      </c>
      <c r="D909" t="inlineStr">
        <is>
          <t>Coex-AW2</t>
        </is>
      </c>
      <c r="E909" t="n">
        <v>1407.74498333333</v>
      </c>
      <c r="F909" t="n">
        <v>8</v>
      </c>
      <c r="G909" t="n">
        <v>175.968122916667</v>
      </c>
      <c r="H909" t="n">
        <v>5.87156666666667</v>
      </c>
      <c r="I909" t="n">
        <v>102.216781016983</v>
      </c>
    </row>
    <row r="910">
      <c r="A910" t="inlineStr">
        <is>
          <t>Daily_Efficiency_MTBF_2026_09_18.xlsx</t>
        </is>
      </c>
      <c r="B910" t="inlineStr">
        <is>
          <t>Samridhi 5 Star Line</t>
        </is>
      </c>
      <c r="C910" s="82" t="n">
        <v>46230</v>
      </c>
      <c r="D910" t="inlineStr">
        <is>
          <t>FS-HCM-1</t>
        </is>
      </c>
      <c r="E910" t="n">
        <v>1366.89448333333</v>
      </c>
      <c r="F910" t="n">
        <v>64</v>
      </c>
      <c r="G910" t="n">
        <v>21.3577263020833</v>
      </c>
      <c r="H910" t="n">
        <v>0.435233333333333</v>
      </c>
      <c r="I910" t="n">
        <v>76.8577274806221</v>
      </c>
    </row>
    <row r="911">
      <c r="A911" t="inlineStr">
        <is>
          <t>Daily_Efficiency_MTBF_2026_09_18.xlsx</t>
        </is>
      </c>
      <c r="B911" t="inlineStr">
        <is>
          <t>Samridhi 5 Star Line</t>
        </is>
      </c>
      <c r="C911" s="82" t="n">
        <v>46230</v>
      </c>
      <c r="D911" t="inlineStr">
        <is>
          <t>FS-HCM-3</t>
        </is>
      </c>
      <c r="E911" t="n">
        <v>1328.08818333333</v>
      </c>
      <c r="F911" t="n">
        <v>63</v>
      </c>
      <c r="G911" t="n">
        <v>21.0807648148148</v>
      </c>
      <c r="H911" t="n">
        <v>1.88803333333333</v>
      </c>
      <c r="I911" t="n">
        <v>64.8815190394144</v>
      </c>
    </row>
    <row r="912">
      <c r="A912" t="inlineStr">
        <is>
          <t>Daily_Efficiency_MTBF_2026_09_18.xlsx</t>
        </is>
      </c>
      <c r="B912" t="inlineStr">
        <is>
          <t>Samridhi 5 Star Line</t>
        </is>
      </c>
      <c r="C912" s="82" t="n">
        <v>46230</v>
      </c>
      <c r="D912" t="inlineStr">
        <is>
          <t>FS-TTM-5</t>
        </is>
      </c>
      <c r="E912" t="n">
        <v>1362.90588333333</v>
      </c>
      <c r="F912" t="n">
        <v>48</v>
      </c>
      <c r="G912" t="n">
        <v>28.3938725694444</v>
      </c>
      <c r="H912" t="n">
        <v>49.03455</v>
      </c>
      <c r="I912" t="n">
        <v>22.3856064398724</v>
      </c>
    </row>
    <row r="913">
      <c r="A913" t="inlineStr">
        <is>
          <t>Daily_Efficiency_MTBF_2026_09_18.xlsx</t>
        </is>
      </c>
      <c r="B913" t="inlineStr">
        <is>
          <t>Samridhi 5 Star Line</t>
        </is>
      </c>
      <c r="C913" s="82" t="n">
        <v>46230</v>
      </c>
      <c r="D913" t="inlineStr">
        <is>
          <t>FS-HRM-5</t>
        </is>
      </c>
      <c r="E913" t="n">
        <v>1364.33413333333</v>
      </c>
      <c r="F913" t="n">
        <v>31</v>
      </c>
      <c r="G913" t="n">
        <v>44.0107784946236</v>
      </c>
      <c r="H913" t="n">
        <v>33.6417166666667</v>
      </c>
      <c r="I913" t="n">
        <v>28.5094735760676</v>
      </c>
    </row>
    <row r="914">
      <c r="A914" t="inlineStr">
        <is>
          <t>Daily_Efficiency_MTBF_2026_09_18.xlsx</t>
        </is>
      </c>
      <c r="B914" t="inlineStr">
        <is>
          <t>Samridhi 5 Star Line</t>
        </is>
      </c>
      <c r="C914" s="82" t="n">
        <v>46230</v>
      </c>
      <c r="D914" t="inlineStr">
        <is>
          <t>FS-HCM-4</t>
        </is>
      </c>
      <c r="E914" t="n">
        <v>1387.31523333333</v>
      </c>
      <c r="F914" t="n">
        <v>25</v>
      </c>
      <c r="G914" t="n">
        <v>55.4926093333333</v>
      </c>
      <c r="H914" t="n">
        <v>16.22405</v>
      </c>
      <c r="I914" t="n">
        <v>62.1101988759602</v>
      </c>
    </row>
    <row r="915">
      <c r="A915" t="inlineStr">
        <is>
          <t>Daily_Efficiency_MTBF_2026_09_18.xlsx</t>
        </is>
      </c>
      <c r="B915" t="inlineStr">
        <is>
          <t>Samridhi 5 Star Line</t>
        </is>
      </c>
      <c r="C915" s="82" t="n">
        <v>46230</v>
      </c>
      <c r="D915" t="inlineStr">
        <is>
          <t>FS-TTLi-1</t>
        </is>
      </c>
      <c r="E915" t="n">
        <v>1416.22806666667</v>
      </c>
      <c r="F915" t="n">
        <v>22</v>
      </c>
      <c r="G915" t="n">
        <v>64.374003030303</v>
      </c>
      <c r="H915" t="n">
        <v>4.53846666666667</v>
      </c>
      <c r="I915" t="n">
        <v>64.5124333330315</v>
      </c>
    </row>
    <row r="916">
      <c r="A916" t="inlineStr">
        <is>
          <t>Daily_Efficiency_MTBF_2026_09_18.xlsx</t>
        </is>
      </c>
      <c r="B916" t="inlineStr">
        <is>
          <t>Samridhi 5 Star Line</t>
        </is>
      </c>
      <c r="C916" s="82" t="n">
        <v>46230</v>
      </c>
      <c r="D916" t="inlineStr">
        <is>
          <t>FS-TTLi-4</t>
        </is>
      </c>
      <c r="E916" t="n">
        <v>1398.12183333333</v>
      </c>
      <c r="F916" t="n">
        <v>15</v>
      </c>
      <c r="G916" t="n">
        <v>93.2081222222222</v>
      </c>
      <c r="H916" t="n">
        <v>18.0204166666667</v>
      </c>
      <c r="I916" t="n">
        <v>60.1695478188021</v>
      </c>
    </row>
    <row r="917">
      <c r="A917" t="inlineStr">
        <is>
          <t>Daily_Efficiency_MTBF_2026_09_18.xlsx</t>
        </is>
      </c>
      <c r="B917" t="inlineStr">
        <is>
          <t>Samridhi 5 Star Line</t>
        </is>
      </c>
      <c r="C917" s="82" t="n">
        <v>46230</v>
      </c>
      <c r="D917" t="inlineStr">
        <is>
          <t>FS-TTLi-2</t>
        </is>
      </c>
      <c r="E917" t="n">
        <v>1403.83206666667</v>
      </c>
      <c r="F917" t="n">
        <v>14</v>
      </c>
      <c r="G917" t="n">
        <v>100.273719047619</v>
      </c>
      <c r="H917" t="n">
        <v>9.326216666666671</v>
      </c>
      <c r="I917" t="n">
        <v>45.6806123276642</v>
      </c>
    </row>
    <row r="918">
      <c r="A918" t="inlineStr">
        <is>
          <t>Daily_Efficiency_MTBF_2026_09_18.xlsx</t>
        </is>
      </c>
      <c r="B918" t="inlineStr">
        <is>
          <t>Samridhi 5 Star Line</t>
        </is>
      </c>
      <c r="C918" s="82" t="n">
        <v>46230</v>
      </c>
      <c r="D918" t="inlineStr">
        <is>
          <t>FS-HCM-2</t>
        </is>
      </c>
      <c r="E918" t="n">
        <v>1411.34471666667</v>
      </c>
      <c r="F918" t="n">
        <v>13</v>
      </c>
      <c r="G918" t="n">
        <v>108.564978205128</v>
      </c>
      <c r="H918" t="n">
        <v>3.2591</v>
      </c>
      <c r="I918" t="n">
        <v>47.9614530679466</v>
      </c>
    </row>
    <row r="919">
      <c r="A919" t="inlineStr">
        <is>
          <t>Daily_Efficiency_MTBF_2026_09_18.xlsx</t>
        </is>
      </c>
      <c r="B919" t="inlineStr">
        <is>
          <t>Samridhi 5 Star Line</t>
        </is>
      </c>
      <c r="C919" s="82" t="n">
        <v>46230</v>
      </c>
      <c r="D919" t="inlineStr">
        <is>
          <t>FS-TTLi-3</t>
        </is>
      </c>
      <c r="E919" t="n">
        <v>1434.77796666667</v>
      </c>
      <c r="F919" t="n">
        <v>7</v>
      </c>
      <c r="G919" t="n">
        <v>204.968280952381</v>
      </c>
      <c r="H919" t="n">
        <v>2.12503333333333</v>
      </c>
      <c r="I919" t="n">
        <v>62.5682908944935</v>
      </c>
    </row>
    <row r="920">
      <c r="A920" t="inlineStr">
        <is>
          <t>Daily_Efficiency_MTBF_2026_09_18.xlsx</t>
        </is>
      </c>
      <c r="B920" t="inlineStr">
        <is>
          <t>Samridhi 5 Star Line</t>
        </is>
      </c>
      <c r="C920" s="82" t="n">
        <v>46230</v>
      </c>
      <c r="D920" t="inlineStr">
        <is>
          <t>FS-Case Packing</t>
        </is>
      </c>
      <c r="E920" t="n">
        <v>1440</v>
      </c>
      <c r="F920" t="n">
        <v>1</v>
      </c>
      <c r="G920" t="n">
        <v>1440</v>
      </c>
      <c r="H920" t="n">
        <v>0</v>
      </c>
      <c r="I920" t="n">
        <v>56.8627450980392</v>
      </c>
    </row>
    <row r="921">
      <c r="A921" t="inlineStr">
        <is>
          <t>Daily_Efficiency_MTBF_2026_09_18.xlsx</t>
        </is>
      </c>
      <c r="B921" t="inlineStr">
        <is>
          <t>Co-Extrusion Line</t>
        </is>
      </c>
      <c r="C921" s="82" t="n">
        <v>46229</v>
      </c>
      <c r="D921" t="inlineStr">
        <is>
          <t>Coex-AW3</t>
        </is>
      </c>
      <c r="E921" t="n">
        <v>1195.88905</v>
      </c>
      <c r="F921" t="n">
        <v>146</v>
      </c>
      <c r="G921" t="n">
        <v>8.191020890410959</v>
      </c>
      <c r="H921" t="n">
        <v>99.15485</v>
      </c>
      <c r="I921" t="n">
        <v>26.0577777777778</v>
      </c>
    </row>
    <row r="922">
      <c r="A922" t="inlineStr">
        <is>
          <t>Daily_Efficiency_MTBF_2026_09_18.xlsx</t>
        </is>
      </c>
      <c r="B922" t="inlineStr">
        <is>
          <t>Co-Extrusion Line</t>
        </is>
      </c>
      <c r="C922" s="82" t="n">
        <v>46229</v>
      </c>
      <c r="D922" t="inlineStr">
        <is>
          <t>Coex-AW1</t>
        </is>
      </c>
      <c r="E922" t="n">
        <v>1353.78246666667</v>
      </c>
      <c r="F922" t="n">
        <v>39</v>
      </c>
      <c r="G922" t="n">
        <v>34.7123709401709</v>
      </c>
      <c r="H922" t="n">
        <v>21.3738666666667</v>
      </c>
      <c r="I922" t="n">
        <v>87.003290059816</v>
      </c>
    </row>
    <row r="923">
      <c r="A923" t="inlineStr">
        <is>
          <t>Daily_Efficiency_MTBF_2026_09_18.xlsx</t>
        </is>
      </c>
      <c r="B923" t="inlineStr">
        <is>
          <t>Co-Extrusion Line</t>
        </is>
      </c>
      <c r="C923" s="82" t="n">
        <v>46229</v>
      </c>
      <c r="D923" t="inlineStr">
        <is>
          <t>Coex-AW2</t>
        </is>
      </c>
      <c r="E923" t="n">
        <v>1250.53793333333</v>
      </c>
      <c r="F923" t="n">
        <v>11</v>
      </c>
      <c r="G923" t="n">
        <v>113.685266666667</v>
      </c>
      <c r="H923" t="n">
        <v>7.3856</v>
      </c>
      <c r="I923" t="n">
        <v>89.23108718148811</v>
      </c>
    </row>
    <row r="924">
      <c r="A924" t="inlineStr">
        <is>
          <t>Daily_Efficiency_MTBF_2026_09_18.xlsx</t>
        </is>
      </c>
      <c r="B924" t="inlineStr">
        <is>
          <t>Samridhi 5 Star Line</t>
        </is>
      </c>
      <c r="C924" s="82" t="n">
        <v>46229</v>
      </c>
      <c r="D924" t="inlineStr">
        <is>
          <t>FS-HRM-5</t>
        </is>
      </c>
      <c r="E924" t="n">
        <v>1343.62386666667</v>
      </c>
      <c r="F924" t="n">
        <v>67</v>
      </c>
      <c r="G924" t="n">
        <v>20.0540875621891</v>
      </c>
      <c r="H924" t="n">
        <v>67.75518333333331</v>
      </c>
      <c r="I924" t="n">
        <v>23.1109098354931</v>
      </c>
    </row>
    <row r="925">
      <c r="A925" t="inlineStr">
        <is>
          <t>Daily_Efficiency_MTBF_2026_09_18.xlsx</t>
        </is>
      </c>
      <c r="B925" t="inlineStr">
        <is>
          <t>Samridhi 5 Star Line</t>
        </is>
      </c>
      <c r="C925" s="82" t="n">
        <v>46229</v>
      </c>
      <c r="D925" t="inlineStr">
        <is>
          <t>FS-TTLi-1</t>
        </is>
      </c>
      <c r="E925" t="n">
        <v>1373.09871666667</v>
      </c>
      <c r="F925" t="n">
        <v>58</v>
      </c>
      <c r="G925" t="n">
        <v>23.6741158045977</v>
      </c>
      <c r="H925" t="n">
        <v>10.39405</v>
      </c>
      <c r="I925" t="n">
        <v>46.7992068670339</v>
      </c>
    </row>
    <row r="926">
      <c r="A926" t="inlineStr">
        <is>
          <t>Daily_Efficiency_MTBF_2026_09_18.xlsx</t>
        </is>
      </c>
      <c r="B926" t="inlineStr">
        <is>
          <t>Samridhi 5 Star Line</t>
        </is>
      </c>
      <c r="C926" s="82" t="n">
        <v>46229</v>
      </c>
      <c r="D926" t="inlineStr">
        <is>
          <t>FS-HCM-1</t>
        </is>
      </c>
      <c r="E926" t="n">
        <v>1369.1662</v>
      </c>
      <c r="F926" t="n">
        <v>55</v>
      </c>
      <c r="G926" t="n">
        <v>24.8939309090909</v>
      </c>
      <c r="H926" t="n">
        <v>7.29056666666667</v>
      </c>
      <c r="I926" t="n">
        <v>54.7659192930301</v>
      </c>
    </row>
    <row r="927">
      <c r="A927" t="inlineStr">
        <is>
          <t>Daily_Efficiency_MTBF_2026_09_18.xlsx</t>
        </is>
      </c>
      <c r="B927" t="inlineStr">
        <is>
          <t>Samridhi 5 Star Line</t>
        </is>
      </c>
      <c r="C927" s="82" t="n">
        <v>46229</v>
      </c>
      <c r="D927" t="inlineStr">
        <is>
          <t>FS-HCM-2</t>
        </is>
      </c>
      <c r="E927" t="n">
        <v>1279.51841666667</v>
      </c>
      <c r="F927" t="n">
        <v>51</v>
      </c>
      <c r="G927" t="n">
        <v>25.0885964052287</v>
      </c>
      <c r="H927" t="n">
        <v>3.16853333333333</v>
      </c>
      <c r="I927" t="n">
        <v>36.0468252323449</v>
      </c>
    </row>
    <row r="928">
      <c r="A928" t="inlineStr">
        <is>
          <t>Daily_Efficiency_MTBF_2026_09_18.xlsx</t>
        </is>
      </c>
      <c r="B928" t="inlineStr">
        <is>
          <t>Samridhi 5 Star Line</t>
        </is>
      </c>
      <c r="C928" s="82" t="n">
        <v>46229</v>
      </c>
      <c r="D928" t="inlineStr">
        <is>
          <t>FS-TTM-5</t>
        </is>
      </c>
      <c r="E928" t="n">
        <v>1304.67316666667</v>
      </c>
      <c r="F928" t="n">
        <v>50</v>
      </c>
      <c r="G928" t="n">
        <v>26.0934633333333</v>
      </c>
      <c r="H928" t="n">
        <v>51.3592666666667</v>
      </c>
      <c r="I928" t="n">
        <v>15.4564081374613</v>
      </c>
    </row>
    <row r="929">
      <c r="A929" t="inlineStr">
        <is>
          <t>Daily_Efficiency_MTBF_2026_09_18.xlsx</t>
        </is>
      </c>
      <c r="B929" t="inlineStr">
        <is>
          <t>Samridhi 5 Star Line</t>
        </is>
      </c>
      <c r="C929" s="82" t="n">
        <v>46229</v>
      </c>
      <c r="D929" t="inlineStr">
        <is>
          <t>FS-HCM-3</t>
        </is>
      </c>
      <c r="E929" t="n">
        <v>1396.416</v>
      </c>
      <c r="F929" t="n">
        <v>50</v>
      </c>
      <c r="G929" t="n">
        <v>27.92832</v>
      </c>
      <c r="H929" t="n">
        <v>3.59195</v>
      </c>
      <c r="I929" t="n">
        <v>57.9787994018658</v>
      </c>
    </row>
    <row r="930">
      <c r="A930" t="inlineStr">
        <is>
          <t>Daily_Efficiency_MTBF_2026_09_18.xlsx</t>
        </is>
      </c>
      <c r="B930" t="inlineStr">
        <is>
          <t>Samridhi 5 Star Line</t>
        </is>
      </c>
      <c r="C930" s="82" t="n">
        <v>46229</v>
      </c>
      <c r="D930" t="inlineStr">
        <is>
          <t>FS-HCM-4</t>
        </is>
      </c>
      <c r="E930" t="n">
        <v>1397.70756666667</v>
      </c>
      <c r="F930" t="n">
        <v>37</v>
      </c>
      <c r="G930" t="n">
        <v>37.7758801801802</v>
      </c>
      <c r="H930" t="n">
        <v>15.3736333333333</v>
      </c>
      <c r="I930" t="n">
        <v>48.3842118046069</v>
      </c>
    </row>
    <row r="931">
      <c r="A931" t="inlineStr">
        <is>
          <t>Daily_Efficiency_MTBF_2026_09_18.xlsx</t>
        </is>
      </c>
      <c r="B931" t="inlineStr">
        <is>
          <t>Samridhi 5 Star Line</t>
        </is>
      </c>
      <c r="C931" s="82" t="n">
        <v>46229</v>
      </c>
      <c r="D931" t="inlineStr">
        <is>
          <t>FS-TTLi-4</t>
        </is>
      </c>
      <c r="E931" t="n">
        <v>1396.55693333333</v>
      </c>
      <c r="F931" t="n">
        <v>22</v>
      </c>
      <c r="G931" t="n">
        <v>63.4798606060606</v>
      </c>
      <c r="H931" t="n">
        <v>22.32865</v>
      </c>
      <c r="I931" t="n">
        <v>46.2457489073193</v>
      </c>
    </row>
    <row r="932">
      <c r="A932" t="inlineStr">
        <is>
          <t>Daily_Efficiency_MTBF_2026_09_18.xlsx</t>
        </is>
      </c>
      <c r="B932" t="inlineStr">
        <is>
          <t>Samridhi 5 Star Line</t>
        </is>
      </c>
      <c r="C932" s="82" t="n">
        <v>46229</v>
      </c>
      <c r="D932" t="inlineStr">
        <is>
          <t>FS-TTLi-2</t>
        </is>
      </c>
      <c r="E932" t="n">
        <v>1312.30156666667</v>
      </c>
      <c r="F932" t="n">
        <v>7</v>
      </c>
      <c r="G932" t="n">
        <v>187.471652380952</v>
      </c>
      <c r="H932" t="n">
        <v>2.3477</v>
      </c>
      <c r="I932" t="n">
        <v>21.8908971044128</v>
      </c>
    </row>
    <row r="933">
      <c r="A933" t="inlineStr">
        <is>
          <t>Daily_Efficiency_MTBF_2026_09_18.xlsx</t>
        </is>
      </c>
      <c r="B933" t="inlineStr">
        <is>
          <t>Samridhi 5 Star Line</t>
        </is>
      </c>
      <c r="C933" s="82" t="n">
        <v>46229</v>
      </c>
      <c r="D933" t="inlineStr">
        <is>
          <t>FS-TTLi-3</t>
        </is>
      </c>
      <c r="E933" t="n">
        <v>1428.2609</v>
      </c>
      <c r="F933" t="n">
        <v>7</v>
      </c>
      <c r="G933" t="n">
        <v>204.037271428571</v>
      </c>
      <c r="H933" t="n">
        <v>5.1304</v>
      </c>
      <c r="I933" t="n">
        <v>56.7799462060887</v>
      </c>
    </row>
    <row r="934">
      <c r="A934" t="inlineStr">
        <is>
          <t>Daily_Efficiency_MTBF_2026_09_18.xlsx</t>
        </is>
      </c>
      <c r="B934" t="inlineStr">
        <is>
          <t>Samridhi 5 Star Line</t>
        </is>
      </c>
      <c r="C934" s="82" t="n">
        <v>46229</v>
      </c>
      <c r="D934" t="inlineStr">
        <is>
          <t>FS-Case Packing</t>
        </is>
      </c>
      <c r="E934" t="n">
        <v>1440</v>
      </c>
      <c r="F934" t="n">
        <v>1</v>
      </c>
      <c r="G934" t="n">
        <v>1440</v>
      </c>
      <c r="H934" t="n">
        <v>0</v>
      </c>
      <c r="I934" t="n">
        <v>52.5623885918004</v>
      </c>
    </row>
    <row r="935">
      <c r="A935" t="inlineStr">
        <is>
          <t>Daily_Efficiency_MTBF_2026_09_18.xlsx</t>
        </is>
      </c>
      <c r="B935" t="inlineStr">
        <is>
          <t>Co-Extrusion Line</t>
        </is>
      </c>
      <c r="C935" s="82" t="n">
        <v>46228</v>
      </c>
      <c r="D935" t="inlineStr">
        <is>
          <t>Coex-AW3</t>
        </is>
      </c>
      <c r="E935" t="n">
        <v>1109.24696666667</v>
      </c>
      <c r="F935" t="n">
        <v>126</v>
      </c>
      <c r="G935" t="n">
        <v>8.803547354497351</v>
      </c>
      <c r="H935" t="n">
        <v>55.1583666666667</v>
      </c>
      <c r="I935" t="n">
        <v>25.5413888888889</v>
      </c>
    </row>
    <row r="936">
      <c r="A936" t="inlineStr">
        <is>
          <t>Daily_Efficiency_MTBF_2026_09_18.xlsx</t>
        </is>
      </c>
      <c r="B936" t="inlineStr">
        <is>
          <t>Co-Extrusion Line</t>
        </is>
      </c>
      <c r="C936" s="82" t="n">
        <v>46228</v>
      </c>
      <c r="D936" t="inlineStr">
        <is>
          <t>Coex-AW1</t>
        </is>
      </c>
      <c r="E936" t="n">
        <v>1348.19726666667</v>
      </c>
      <c r="F936" t="n">
        <v>24</v>
      </c>
      <c r="G936" t="n">
        <v>56.1748861111111</v>
      </c>
      <c r="H936" t="n">
        <v>15.8237166666667</v>
      </c>
      <c r="I936" t="n">
        <v>69.1912129380308</v>
      </c>
    </row>
    <row r="937">
      <c r="A937" t="inlineStr">
        <is>
          <t>Daily_Efficiency_MTBF_2026_09_18.xlsx</t>
        </is>
      </c>
      <c r="B937" t="inlineStr">
        <is>
          <t>Co-Extrusion Line</t>
        </is>
      </c>
      <c r="C937" s="82" t="n">
        <v>46228</v>
      </c>
      <c r="D937" t="inlineStr">
        <is>
          <t>Coex-AW2</t>
        </is>
      </c>
      <c r="E937" t="n">
        <v>1103.62565</v>
      </c>
      <c r="F937" t="n">
        <v>10</v>
      </c>
      <c r="G937" t="n">
        <v>110.362565</v>
      </c>
      <c r="H937" t="n">
        <v>3.54068333333333</v>
      </c>
      <c r="I937" t="n">
        <v>18.0487785785876</v>
      </c>
    </row>
    <row r="938">
      <c r="A938" t="inlineStr">
        <is>
          <t>Daily_Efficiency_MTBF_2026_09_18.xlsx</t>
        </is>
      </c>
      <c r="B938" t="inlineStr">
        <is>
          <t>Samridhi 5 Star Line</t>
        </is>
      </c>
      <c r="C938" s="82" t="n">
        <v>46228</v>
      </c>
      <c r="D938" t="inlineStr">
        <is>
          <t>FS-HCM-2</t>
        </is>
      </c>
      <c r="E938" t="n">
        <v>905.254316666667</v>
      </c>
      <c r="F938" t="n">
        <v>47</v>
      </c>
      <c r="G938" t="n">
        <v>19.260730141844</v>
      </c>
      <c r="H938" t="n">
        <v>0.615033333333333</v>
      </c>
      <c r="I938" t="n">
        <v>50.1019737300007</v>
      </c>
    </row>
    <row r="939">
      <c r="A939" t="inlineStr">
        <is>
          <t>Daily_Efficiency_MTBF_2026_09_18.xlsx</t>
        </is>
      </c>
      <c r="B939" t="inlineStr">
        <is>
          <t>Samridhi 5 Star Line</t>
        </is>
      </c>
      <c r="C939" s="82" t="n">
        <v>46228</v>
      </c>
      <c r="D939" t="inlineStr">
        <is>
          <t>FS-HCM-3</t>
        </is>
      </c>
      <c r="E939" t="n">
        <v>898.607633333333</v>
      </c>
      <c r="F939" t="n">
        <v>31</v>
      </c>
      <c r="G939" t="n">
        <v>28.9873430107527</v>
      </c>
      <c r="H939" t="n">
        <v>0.8482499999999999</v>
      </c>
      <c r="I939" t="n">
        <v>47.1396920784038</v>
      </c>
    </row>
    <row r="940">
      <c r="A940" t="inlineStr">
        <is>
          <t>Daily_Efficiency_MTBF_2026_09_18.xlsx</t>
        </is>
      </c>
      <c r="B940" t="inlineStr">
        <is>
          <t>Samridhi 5 Star Line</t>
        </is>
      </c>
      <c r="C940" s="82" t="n">
        <v>46228</v>
      </c>
      <c r="D940" t="inlineStr">
        <is>
          <t>FS-TTM-5</t>
        </is>
      </c>
      <c r="E940" t="n">
        <v>833.873666666667</v>
      </c>
      <c r="F940" t="n">
        <v>27</v>
      </c>
      <c r="G940" t="n">
        <v>30.8842098765432</v>
      </c>
      <c r="H940" t="n">
        <v>19.4261333333333</v>
      </c>
      <c r="I940" t="n">
        <v>16.0636892885043</v>
      </c>
    </row>
    <row r="941">
      <c r="A941" t="inlineStr">
        <is>
          <t>Daily_Efficiency_MTBF_2026_09_18.xlsx</t>
        </is>
      </c>
      <c r="B941" t="inlineStr">
        <is>
          <t>Samridhi 5 Star Line</t>
        </is>
      </c>
      <c r="C941" s="82" t="n">
        <v>46228</v>
      </c>
      <c r="D941" t="inlineStr">
        <is>
          <t>FS-HRM-5</t>
        </is>
      </c>
      <c r="E941" t="n">
        <v>945.422283333333</v>
      </c>
      <c r="F941" t="n">
        <v>23</v>
      </c>
      <c r="G941" t="n">
        <v>41.1053166666667</v>
      </c>
      <c r="H941" t="n">
        <v>7.53986666666667</v>
      </c>
      <c r="I941" t="n">
        <v>16.1586113084816</v>
      </c>
    </row>
    <row r="942">
      <c r="A942" t="inlineStr">
        <is>
          <t>Daily_Efficiency_MTBF_2026_09_18.xlsx</t>
        </is>
      </c>
      <c r="B942" t="inlineStr">
        <is>
          <t>Samridhi 5 Star Line</t>
        </is>
      </c>
      <c r="C942" s="82" t="n">
        <v>46228</v>
      </c>
      <c r="D942" t="inlineStr">
        <is>
          <t>FS-HCM-1</t>
        </is>
      </c>
      <c r="E942" t="n">
        <v>848.7936</v>
      </c>
      <c r="F942" t="n">
        <v>21</v>
      </c>
      <c r="G942" t="n">
        <v>40.4187428571429</v>
      </c>
      <c r="H942" t="n">
        <v>0</v>
      </c>
      <c r="I942" t="n">
        <v>51.1089794012199</v>
      </c>
    </row>
    <row r="943">
      <c r="A943" t="inlineStr">
        <is>
          <t>Daily_Efficiency_MTBF_2026_09_18.xlsx</t>
        </is>
      </c>
      <c r="B943" t="inlineStr">
        <is>
          <t>Samridhi 5 Star Line</t>
        </is>
      </c>
      <c r="C943" s="82" t="n">
        <v>46228</v>
      </c>
      <c r="D943" t="inlineStr">
        <is>
          <t>FS-HCM-4</t>
        </is>
      </c>
      <c r="E943" t="n">
        <v>919.59845</v>
      </c>
      <c r="F943" t="n">
        <v>12</v>
      </c>
      <c r="G943" t="n">
        <v>76.6332041666667</v>
      </c>
      <c r="H943" t="n">
        <v>7.54373333333333</v>
      </c>
      <c r="I943" t="n">
        <v>40.8078153468905</v>
      </c>
    </row>
    <row r="944">
      <c r="A944" t="inlineStr">
        <is>
          <t>Daily_Efficiency_MTBF_2026_09_18.xlsx</t>
        </is>
      </c>
      <c r="B944" t="inlineStr">
        <is>
          <t>Samridhi 5 Star Line</t>
        </is>
      </c>
      <c r="C944" s="82" t="n">
        <v>46228</v>
      </c>
      <c r="D944" t="inlineStr">
        <is>
          <t>FS-TTLi-1</t>
        </is>
      </c>
      <c r="E944" t="n">
        <v>952.435433333333</v>
      </c>
      <c r="F944" t="n">
        <v>10</v>
      </c>
      <c r="G944" t="n">
        <v>95.24354333333331</v>
      </c>
      <c r="H944" t="n">
        <v>1.2156</v>
      </c>
      <c r="I944" t="n">
        <v>44.5108246540319</v>
      </c>
    </row>
    <row r="945">
      <c r="A945" t="inlineStr">
        <is>
          <t>Daily_Efficiency_MTBF_2026_09_18.xlsx</t>
        </is>
      </c>
      <c r="B945" t="inlineStr">
        <is>
          <t>Samridhi 5 Star Line</t>
        </is>
      </c>
      <c r="C945" s="82" t="n">
        <v>46228</v>
      </c>
      <c r="D945" t="inlineStr">
        <is>
          <t>FS-TTLi-4</t>
        </is>
      </c>
      <c r="E945" t="n">
        <v>951.625183333333</v>
      </c>
      <c r="F945" t="n">
        <v>9</v>
      </c>
      <c r="G945" t="n">
        <v>105.736131481481</v>
      </c>
      <c r="H945" t="n">
        <v>8.0412</v>
      </c>
      <c r="I945" t="n">
        <v>39.1889880952381</v>
      </c>
    </row>
    <row r="946">
      <c r="A946" t="inlineStr">
        <is>
          <t>Daily_Efficiency_MTBF_2026_09_18.xlsx</t>
        </is>
      </c>
      <c r="B946" t="inlineStr">
        <is>
          <t>Samridhi 5 Star Line</t>
        </is>
      </c>
      <c r="C946" s="82" t="n">
        <v>46228</v>
      </c>
      <c r="D946" t="inlineStr">
        <is>
          <t>FS-TTLi-3</t>
        </is>
      </c>
      <c r="E946" t="n">
        <v>953.130016666667</v>
      </c>
      <c r="F946" t="n">
        <v>6</v>
      </c>
      <c r="G946" t="n">
        <v>158.855002777778</v>
      </c>
      <c r="H946" t="n">
        <v>2.01373333333333</v>
      </c>
      <c r="I946" t="n">
        <v>44.9833971285983</v>
      </c>
    </row>
    <row r="947">
      <c r="A947" t="inlineStr">
        <is>
          <t>Daily_Efficiency_MTBF_2026_09_18.xlsx</t>
        </is>
      </c>
      <c r="B947" t="inlineStr">
        <is>
          <t>Samridhi 5 Star Line</t>
        </is>
      </c>
      <c r="C947" s="82" t="n">
        <v>46228</v>
      </c>
      <c r="D947" t="inlineStr">
        <is>
          <t>FS-TTLi-2</t>
        </is>
      </c>
      <c r="E947" t="n">
        <v>955.24915</v>
      </c>
      <c r="F947" t="n">
        <v>5</v>
      </c>
      <c r="G947" t="n">
        <v>191.04983</v>
      </c>
      <c r="H947" t="n">
        <v>2.51531666666667</v>
      </c>
      <c r="I947" t="n">
        <v>36.8241751218949</v>
      </c>
    </row>
    <row r="948">
      <c r="A948" t="inlineStr">
        <is>
          <t>Daily_Efficiency_MTBF_2026_09_18.xlsx</t>
        </is>
      </c>
      <c r="B948" t="inlineStr">
        <is>
          <t>Samridhi 5 Star Line</t>
        </is>
      </c>
      <c r="C948" s="82" t="n">
        <v>46228</v>
      </c>
      <c r="D948" t="inlineStr">
        <is>
          <t>FS-Case Packing</t>
        </is>
      </c>
      <c r="E948" t="n">
        <v>1440</v>
      </c>
      <c r="F948" t="n">
        <v>1</v>
      </c>
      <c r="G948" t="n">
        <v>1440</v>
      </c>
      <c r="H948" t="n">
        <v>0</v>
      </c>
      <c r="I948" t="n">
        <v>33.2442067736185</v>
      </c>
    </row>
    <row r="949">
      <c r="A949" t="inlineStr">
        <is>
          <t>Daily_Efficiency_MTBF_2026_09_18.xlsx</t>
        </is>
      </c>
      <c r="B949" t="inlineStr">
        <is>
          <t>Co-Extrusion Line</t>
        </is>
      </c>
      <c r="C949" s="82" t="n">
        <v>46227</v>
      </c>
      <c r="D949" t="inlineStr">
        <is>
          <t>Coex-AW3</t>
        </is>
      </c>
      <c r="E949" t="n">
        <v>1358.81425</v>
      </c>
      <c r="F949" t="n">
        <v>179</v>
      </c>
      <c r="G949" t="n">
        <v>7.59114106145251</v>
      </c>
      <c r="H949" t="n">
        <v>81.18575</v>
      </c>
      <c r="I949" t="n">
        <v>30.5361111111111</v>
      </c>
    </row>
    <row r="950">
      <c r="A950" t="inlineStr">
        <is>
          <t>Daily_Efficiency_MTBF_2026_09_18.xlsx</t>
        </is>
      </c>
      <c r="B950" t="inlineStr">
        <is>
          <t>Co-Extrusion Line</t>
        </is>
      </c>
      <c r="C950" s="82" t="n">
        <v>46227</v>
      </c>
      <c r="D950" t="inlineStr">
        <is>
          <t>Coex-AW1</t>
        </is>
      </c>
      <c r="E950" t="n">
        <v>1312.57018333333</v>
      </c>
      <c r="F950" t="n">
        <v>66</v>
      </c>
      <c r="G950" t="n">
        <v>19.887427020202</v>
      </c>
      <c r="H950" t="n">
        <v>82.0136</v>
      </c>
      <c r="I950" t="n">
        <v>96.8590066902518</v>
      </c>
    </row>
    <row r="951">
      <c r="A951" t="inlineStr">
        <is>
          <t>Daily_Efficiency_MTBF_2026_09_18.xlsx</t>
        </is>
      </c>
      <c r="B951" t="inlineStr">
        <is>
          <t>Co-Extrusion Line</t>
        </is>
      </c>
      <c r="C951" s="82" t="n">
        <v>46227</v>
      </c>
      <c r="D951" t="inlineStr">
        <is>
          <t>Coex-AW2</t>
        </is>
      </c>
      <c r="E951" t="n">
        <v>1410.48075</v>
      </c>
      <c r="F951" t="n">
        <v>14</v>
      </c>
      <c r="G951" t="n">
        <v>100.748625</v>
      </c>
      <c r="H951" t="n">
        <v>4.67441666666667</v>
      </c>
      <c r="I951" t="n">
        <v>1.18479351675335</v>
      </c>
    </row>
    <row r="952">
      <c r="A952" t="inlineStr">
        <is>
          <t>Daily_Efficiency_MTBF_2026_09_18.xlsx</t>
        </is>
      </c>
      <c r="B952" t="inlineStr">
        <is>
          <t>Samridhi 5 Star Line</t>
        </is>
      </c>
      <c r="C952" s="82" t="n">
        <v>46227</v>
      </c>
      <c r="D952" t="inlineStr">
        <is>
          <t>FS-HCM-2</t>
        </is>
      </c>
      <c r="E952" t="n">
        <v>1371.83778333333</v>
      </c>
      <c r="F952" t="n">
        <v>82</v>
      </c>
      <c r="G952" t="n">
        <v>16.7297290650407</v>
      </c>
      <c r="H952" t="n">
        <v>2.02105</v>
      </c>
      <c r="I952" t="n">
        <v>70.04362273950829</v>
      </c>
    </row>
    <row r="953">
      <c r="A953" t="inlineStr">
        <is>
          <t>Daily_Efficiency_MTBF_2026_09_18.xlsx</t>
        </is>
      </c>
      <c r="B953" t="inlineStr">
        <is>
          <t>Samridhi 5 Star Line</t>
        </is>
      </c>
      <c r="C953" s="82" t="n">
        <v>46227</v>
      </c>
      <c r="D953" t="inlineStr">
        <is>
          <t>FS-HCM-3</t>
        </is>
      </c>
      <c r="E953" t="n">
        <v>1374.93311666667</v>
      </c>
      <c r="F953" t="n">
        <v>77</v>
      </c>
      <c r="G953" t="n">
        <v>17.8562742424242</v>
      </c>
      <c r="H953" t="n">
        <v>1.16758333333333</v>
      </c>
      <c r="I953" t="n">
        <v>87.67065797620759</v>
      </c>
    </row>
    <row r="954">
      <c r="A954" t="inlineStr">
        <is>
          <t>Daily_Efficiency_MTBF_2026_09_18.xlsx</t>
        </is>
      </c>
      <c r="B954" t="inlineStr">
        <is>
          <t>Samridhi 5 Star Line</t>
        </is>
      </c>
      <c r="C954" s="82" t="n">
        <v>46227</v>
      </c>
      <c r="D954" t="inlineStr">
        <is>
          <t>FS-HCM-4</t>
        </is>
      </c>
      <c r="E954" t="n">
        <v>1378.64253333333</v>
      </c>
      <c r="F954" t="n">
        <v>58</v>
      </c>
      <c r="G954" t="n">
        <v>23.7696988505747</v>
      </c>
      <c r="H954" t="n">
        <v>29.518</v>
      </c>
      <c r="I954" t="n">
        <v>80.62636028823729</v>
      </c>
    </row>
    <row r="955">
      <c r="A955" t="inlineStr">
        <is>
          <t>Daily_Efficiency_MTBF_2026_09_18.xlsx</t>
        </is>
      </c>
      <c r="B955" t="inlineStr">
        <is>
          <t>Samridhi 5 Star Line</t>
        </is>
      </c>
      <c r="C955" s="82" t="n">
        <v>46227</v>
      </c>
      <c r="D955" t="inlineStr">
        <is>
          <t>FS-HCM-1</t>
        </is>
      </c>
      <c r="E955" t="n">
        <v>1402.78725</v>
      </c>
      <c r="F955" t="n">
        <v>54</v>
      </c>
      <c r="G955" t="n">
        <v>25.9775416666667</v>
      </c>
      <c r="H955" t="n">
        <v>0.492133333333333</v>
      </c>
      <c r="I955" t="n">
        <v>89.1891753457907</v>
      </c>
    </row>
    <row r="956">
      <c r="A956" t="inlineStr">
        <is>
          <t>Daily_Efficiency_MTBF_2026_09_18.xlsx</t>
        </is>
      </c>
      <c r="B956" t="inlineStr">
        <is>
          <t>Samridhi 5 Star Line</t>
        </is>
      </c>
      <c r="C956" s="82" t="n">
        <v>46227</v>
      </c>
      <c r="D956" t="inlineStr">
        <is>
          <t>FS-TTM-5</t>
        </is>
      </c>
      <c r="E956" t="n">
        <v>1363.73566666667</v>
      </c>
      <c r="F956" t="n">
        <v>53</v>
      </c>
      <c r="G956" t="n">
        <v>25.7308616352201</v>
      </c>
      <c r="H956" t="n">
        <v>38.0893166666667</v>
      </c>
      <c r="I956" t="n">
        <v>34.8461354948436</v>
      </c>
    </row>
    <row r="957">
      <c r="A957" t="inlineStr">
        <is>
          <t>Daily_Efficiency_MTBF_2026_09_18.xlsx</t>
        </is>
      </c>
      <c r="B957" t="inlineStr">
        <is>
          <t>Samridhi 5 Star Line</t>
        </is>
      </c>
      <c r="C957" s="82" t="n">
        <v>46227</v>
      </c>
      <c r="D957" t="inlineStr">
        <is>
          <t>FS-HRM-5</t>
        </is>
      </c>
      <c r="E957" t="n">
        <v>1401.9614</v>
      </c>
      <c r="F957" t="n">
        <v>26</v>
      </c>
      <c r="G957" t="n">
        <v>53.9215923076923</v>
      </c>
      <c r="H957" t="n">
        <v>23.1044333333333</v>
      </c>
      <c r="I957" t="n">
        <v>38.5381805947756</v>
      </c>
    </row>
    <row r="958">
      <c r="A958" t="inlineStr">
        <is>
          <t>Daily_Efficiency_MTBF_2026_09_18.xlsx</t>
        </is>
      </c>
      <c r="B958" t="inlineStr">
        <is>
          <t>Samridhi 5 Star Line</t>
        </is>
      </c>
      <c r="C958" s="82" t="n">
        <v>46227</v>
      </c>
      <c r="D958" t="inlineStr">
        <is>
          <t>FS-TTLi-1</t>
        </is>
      </c>
      <c r="E958" t="n">
        <v>1362.83678333333</v>
      </c>
      <c r="F958" t="n">
        <v>23</v>
      </c>
      <c r="G958" t="n">
        <v>59.2537731884058</v>
      </c>
      <c r="H958" t="n">
        <v>7.9958</v>
      </c>
      <c r="I958" t="n">
        <v>88.67691510668701</v>
      </c>
    </row>
    <row r="959">
      <c r="A959" t="inlineStr">
        <is>
          <t>Daily_Efficiency_MTBF_2026_09_18.xlsx</t>
        </is>
      </c>
      <c r="B959" t="inlineStr">
        <is>
          <t>Samridhi 5 Star Line</t>
        </is>
      </c>
      <c r="C959" s="82" t="n">
        <v>46227</v>
      </c>
      <c r="D959" t="inlineStr">
        <is>
          <t>FS-TTLi-3</t>
        </is>
      </c>
      <c r="E959" t="n">
        <v>1412.56515</v>
      </c>
      <c r="F959" t="n">
        <v>20</v>
      </c>
      <c r="G959" t="n">
        <v>70.6282575</v>
      </c>
      <c r="H959" t="n">
        <v>8.382149999999999</v>
      </c>
      <c r="I959" t="n">
        <v>86.1799571524208</v>
      </c>
    </row>
    <row r="960">
      <c r="A960" t="inlineStr">
        <is>
          <t>Daily_Efficiency_MTBF_2026_09_18.xlsx</t>
        </is>
      </c>
      <c r="B960" t="inlineStr">
        <is>
          <t>Samridhi 5 Star Line</t>
        </is>
      </c>
      <c r="C960" s="82" t="n">
        <v>46227</v>
      </c>
      <c r="D960" t="inlineStr">
        <is>
          <t>FS-TTLi-2</t>
        </is>
      </c>
      <c r="E960" t="n">
        <v>1411.13016666667</v>
      </c>
      <c r="F960" t="n">
        <v>12</v>
      </c>
      <c r="G960" t="n">
        <v>117.594180555556</v>
      </c>
      <c r="H960" t="n">
        <v>5.3331</v>
      </c>
      <c r="I960" t="n">
        <v>67.85344243839729</v>
      </c>
    </row>
    <row r="961">
      <c r="A961" t="inlineStr">
        <is>
          <t>Daily_Efficiency_MTBF_2026_09_18.xlsx</t>
        </is>
      </c>
      <c r="B961" t="inlineStr">
        <is>
          <t>Samridhi 5 Star Line</t>
        </is>
      </c>
      <c r="C961" s="82" t="n">
        <v>46227</v>
      </c>
      <c r="D961" t="inlineStr">
        <is>
          <t>FS-TTLi-4</t>
        </is>
      </c>
      <c r="E961" t="n">
        <v>1366.64688333333</v>
      </c>
      <c r="F961" t="n">
        <v>12</v>
      </c>
      <c r="G961" t="n">
        <v>113.887240277778</v>
      </c>
      <c r="H961" t="n">
        <v>7.46845</v>
      </c>
      <c r="I961" t="n">
        <v>78.28692110355971</v>
      </c>
    </row>
    <row r="962">
      <c r="A962" t="inlineStr">
        <is>
          <t>Daily_Efficiency_MTBF_2026_09_18.xlsx</t>
        </is>
      </c>
      <c r="B962" t="inlineStr">
        <is>
          <t>Samridhi 5 Star Line</t>
        </is>
      </c>
      <c r="C962" s="82" t="n">
        <v>46227</v>
      </c>
      <c r="D962" t="inlineStr">
        <is>
          <t>FS-Case Packing</t>
        </is>
      </c>
      <c r="E962" t="n">
        <v>1440</v>
      </c>
      <c r="F962" t="n">
        <v>1</v>
      </c>
      <c r="G962" t="n">
        <v>1440</v>
      </c>
      <c r="H962" t="n">
        <v>0</v>
      </c>
      <c r="I962" t="n">
        <v>72.8163992869875</v>
      </c>
    </row>
    <row r="963">
      <c r="A963" t="inlineStr">
        <is>
          <t>Daily_Efficiency_MTBF_2026_09_18.xlsx</t>
        </is>
      </c>
      <c r="B963" t="inlineStr">
        <is>
          <t>Co-Extrusion Line</t>
        </is>
      </c>
      <c r="C963" s="82" t="n">
        <v>46226</v>
      </c>
      <c r="D963" t="inlineStr">
        <is>
          <t>Coex-AW3</t>
        </is>
      </c>
      <c r="E963" t="n">
        <v>939.239916666667</v>
      </c>
      <c r="F963" t="n">
        <v>180</v>
      </c>
      <c r="G963" t="n">
        <v>5.21799953703704</v>
      </c>
      <c r="H963" t="n">
        <v>160.500833333333</v>
      </c>
      <c r="I963" t="n">
        <v>17.7469444444444</v>
      </c>
    </row>
    <row r="964">
      <c r="A964" t="inlineStr">
        <is>
          <t>Daily_Efficiency_MTBF_2026_09_18.xlsx</t>
        </is>
      </c>
      <c r="B964" t="inlineStr">
        <is>
          <t>Co-Extrusion Line</t>
        </is>
      </c>
      <c r="C964" s="82" t="n">
        <v>46226</v>
      </c>
      <c r="D964" t="inlineStr">
        <is>
          <t>Coex-AW1</t>
        </is>
      </c>
      <c r="E964" t="n">
        <v>1098.59241666667</v>
      </c>
      <c r="F964" t="n">
        <v>52</v>
      </c>
      <c r="G964" t="n">
        <v>21.1267772435897</v>
      </c>
      <c r="H964" t="n">
        <v>62.19115</v>
      </c>
      <c r="I964" t="n">
        <v>68.03943932552561</v>
      </c>
    </row>
    <row r="965">
      <c r="A965" t="inlineStr">
        <is>
          <t>Daily_Efficiency_MTBF_2026_09_18.xlsx</t>
        </is>
      </c>
      <c r="B965" t="inlineStr">
        <is>
          <t>Co-Extrusion Line</t>
        </is>
      </c>
      <c r="C965" s="82" t="n">
        <v>46226</v>
      </c>
      <c r="D965" t="inlineStr">
        <is>
          <t>Coex-AW2</t>
        </is>
      </c>
      <c r="E965" t="n">
        <v>1402.65611666667</v>
      </c>
      <c r="F965" t="n">
        <v>13</v>
      </c>
      <c r="G965" t="n">
        <v>107.896624358974</v>
      </c>
      <c r="H965" t="n">
        <v>7.16705</v>
      </c>
      <c r="I965" t="n">
        <v>34.6781079754801</v>
      </c>
    </row>
    <row r="966">
      <c r="A966" t="inlineStr">
        <is>
          <t>Daily_Efficiency_MTBF_2026_09_18.xlsx</t>
        </is>
      </c>
      <c r="B966" t="inlineStr">
        <is>
          <t>Samridhi 5 Star Line</t>
        </is>
      </c>
      <c r="C966" s="82" t="n">
        <v>46226</v>
      </c>
      <c r="D966" t="inlineStr">
        <is>
          <t>FS-HCM-3</t>
        </is>
      </c>
      <c r="E966" t="n">
        <v>1370.20276666667</v>
      </c>
      <c r="F966" t="n">
        <v>52</v>
      </c>
      <c r="G966" t="n">
        <v>26.3500532051282</v>
      </c>
      <c r="H966" t="n">
        <v>5.50663333333333</v>
      </c>
      <c r="I966" t="n">
        <v>85.5787443769988</v>
      </c>
    </row>
    <row r="967">
      <c r="A967" t="inlineStr">
        <is>
          <t>Daily_Efficiency_MTBF_2026_09_18.xlsx</t>
        </is>
      </c>
      <c r="B967" t="inlineStr">
        <is>
          <t>Samridhi 5 Star Line</t>
        </is>
      </c>
      <c r="C967" s="82" t="n">
        <v>46226</v>
      </c>
      <c r="D967" t="inlineStr">
        <is>
          <t>FS-HCM-1</t>
        </is>
      </c>
      <c r="E967" t="n">
        <v>1401.3362</v>
      </c>
      <c r="F967" t="n">
        <v>39</v>
      </c>
      <c r="G967" t="n">
        <v>35.9316974358974</v>
      </c>
      <c r="H967" t="n">
        <v>0.6823</v>
      </c>
      <c r="I967" t="n">
        <v>88.988420327566</v>
      </c>
    </row>
    <row r="968">
      <c r="A968" t="inlineStr">
        <is>
          <t>Daily_Efficiency_MTBF_2026_09_18.xlsx</t>
        </is>
      </c>
      <c r="B968" t="inlineStr">
        <is>
          <t>Samridhi 5 Star Line</t>
        </is>
      </c>
      <c r="C968" s="82" t="n">
        <v>46226</v>
      </c>
      <c r="D968" t="inlineStr">
        <is>
          <t>FS-TTM-5</t>
        </is>
      </c>
      <c r="E968" t="n">
        <v>1358.77613333333</v>
      </c>
      <c r="F968" t="n">
        <v>38</v>
      </c>
      <c r="G968" t="n">
        <v>35.7572666666667</v>
      </c>
      <c r="H968" t="n">
        <v>35.3712666666667</v>
      </c>
      <c r="I968" t="n">
        <v>30.1669270101159</v>
      </c>
    </row>
    <row r="969">
      <c r="A969" t="inlineStr">
        <is>
          <t>Daily_Efficiency_MTBF_2026_09_18.xlsx</t>
        </is>
      </c>
      <c r="B969" t="inlineStr">
        <is>
          <t>Samridhi 5 Star Line</t>
        </is>
      </c>
      <c r="C969" s="82" t="n">
        <v>46226</v>
      </c>
      <c r="D969" t="inlineStr">
        <is>
          <t>FS-HCM-4</t>
        </is>
      </c>
      <c r="E969" t="n">
        <v>1393.4912</v>
      </c>
      <c r="F969" t="n">
        <v>34</v>
      </c>
      <c r="G969" t="n">
        <v>40.9850352941176</v>
      </c>
      <c r="H969" t="n">
        <v>28.1810833333333</v>
      </c>
      <c r="I969" t="n">
        <v>77.17268451597199</v>
      </c>
    </row>
    <row r="970">
      <c r="A970" t="inlineStr">
        <is>
          <t>Daily_Efficiency_MTBF_2026_09_18.xlsx</t>
        </is>
      </c>
      <c r="B970" t="inlineStr">
        <is>
          <t>Samridhi 5 Star Line</t>
        </is>
      </c>
      <c r="C970" s="82" t="n">
        <v>46226</v>
      </c>
      <c r="D970" t="inlineStr">
        <is>
          <t>FS-HCM-2</t>
        </is>
      </c>
      <c r="E970" t="n">
        <v>1406.97081666667</v>
      </c>
      <c r="F970" t="n">
        <v>30</v>
      </c>
      <c r="G970" t="n">
        <v>46.8990272222222</v>
      </c>
      <c r="H970" t="n">
        <v>4.99618333333333</v>
      </c>
      <c r="I970" t="n">
        <v>74.46616246892199</v>
      </c>
    </row>
    <row r="971">
      <c r="A971" t="inlineStr">
        <is>
          <t>Daily_Efficiency_MTBF_2026_09_18.xlsx</t>
        </is>
      </c>
      <c r="B971" t="inlineStr">
        <is>
          <t>Samridhi 5 Star Line</t>
        </is>
      </c>
      <c r="C971" s="82" t="n">
        <v>46226</v>
      </c>
      <c r="D971" t="inlineStr">
        <is>
          <t>FS-TTLi-2</t>
        </is>
      </c>
      <c r="E971" t="n">
        <v>1378.01395</v>
      </c>
      <c r="F971" t="n">
        <v>28</v>
      </c>
      <c r="G971" t="n">
        <v>49.2147839285714</v>
      </c>
      <c r="H971" t="n">
        <v>26.5127</v>
      </c>
      <c r="I971" t="n">
        <v>72.572527095162</v>
      </c>
    </row>
    <row r="972">
      <c r="A972" t="inlineStr">
        <is>
          <t>Daily_Efficiency_MTBF_2026_09_18.xlsx</t>
        </is>
      </c>
      <c r="B972" t="inlineStr">
        <is>
          <t>Samridhi 5 Star Line</t>
        </is>
      </c>
      <c r="C972" s="82" t="n">
        <v>46226</v>
      </c>
      <c r="D972" t="inlineStr">
        <is>
          <t>FS-TTLi-3</t>
        </is>
      </c>
      <c r="E972" t="n">
        <v>1398.68238333333</v>
      </c>
      <c r="F972" t="n">
        <v>26</v>
      </c>
      <c r="G972" t="n">
        <v>53.7954762820513</v>
      </c>
      <c r="H972" t="n">
        <v>7.3504</v>
      </c>
      <c r="I972" t="n">
        <v>80.31875208896911</v>
      </c>
    </row>
    <row r="973">
      <c r="A973" t="inlineStr">
        <is>
          <t>Daily_Efficiency_MTBF_2026_09_18.xlsx</t>
        </is>
      </c>
      <c r="B973" t="inlineStr">
        <is>
          <t>Samridhi 5 Star Line</t>
        </is>
      </c>
      <c r="C973" s="82" t="n">
        <v>46226</v>
      </c>
      <c r="D973" t="inlineStr">
        <is>
          <t>FS-TTLi-4</t>
        </is>
      </c>
      <c r="E973" t="n">
        <v>1412.95516666667</v>
      </c>
      <c r="F973" t="n">
        <v>24</v>
      </c>
      <c r="G973" t="n">
        <v>58.8731319444444</v>
      </c>
      <c r="H973" t="n">
        <v>14.8410166666667</v>
      </c>
      <c r="I973" t="n">
        <v>76.3357399627493</v>
      </c>
    </row>
    <row r="974">
      <c r="A974" t="inlineStr">
        <is>
          <t>Daily_Efficiency_MTBF_2026_09_18.xlsx</t>
        </is>
      </c>
      <c r="B974" t="inlineStr">
        <is>
          <t>Samridhi 5 Star Line</t>
        </is>
      </c>
      <c r="C974" s="82" t="n">
        <v>46226</v>
      </c>
      <c r="D974" t="inlineStr">
        <is>
          <t>FS-HRM-5</t>
        </is>
      </c>
      <c r="E974" t="n">
        <v>1422.3191</v>
      </c>
      <c r="F974" t="n">
        <v>16</v>
      </c>
      <c r="G974" t="n">
        <v>88.89494375</v>
      </c>
      <c r="H974" t="n">
        <v>14.66805</v>
      </c>
      <c r="I974" t="n">
        <v>35.5713747792446</v>
      </c>
    </row>
    <row r="975">
      <c r="A975" t="inlineStr">
        <is>
          <t>Daily_Efficiency_MTBF_2026_09_18.xlsx</t>
        </is>
      </c>
      <c r="B975" t="inlineStr">
        <is>
          <t>Samridhi 5 Star Line</t>
        </is>
      </c>
      <c r="C975" s="82" t="n">
        <v>46226</v>
      </c>
      <c r="D975" t="inlineStr">
        <is>
          <t>FS-TTLi-1</t>
        </is>
      </c>
      <c r="E975" t="n">
        <v>1423.51325</v>
      </c>
      <c r="F975" t="n">
        <v>12</v>
      </c>
      <c r="G975" t="n">
        <v>118.626104166667</v>
      </c>
      <c r="H975" t="n">
        <v>0.834233333333333</v>
      </c>
      <c r="I975" t="n">
        <v>86.9337297598515</v>
      </c>
    </row>
    <row r="976">
      <c r="A976" t="inlineStr">
        <is>
          <t>Daily_Efficiency_MTBF_2026_09_18.xlsx</t>
        </is>
      </c>
      <c r="B976" t="inlineStr">
        <is>
          <t>Samridhi 5 Star Line</t>
        </is>
      </c>
      <c r="C976" s="82" t="n">
        <v>46226</v>
      </c>
      <c r="D976" t="inlineStr">
        <is>
          <t>FS-Case Packing</t>
        </is>
      </c>
      <c r="E976" t="n">
        <v>1440</v>
      </c>
      <c r="F976" t="n">
        <v>1</v>
      </c>
      <c r="G976" t="n">
        <v>1440</v>
      </c>
      <c r="H976" t="n">
        <v>0</v>
      </c>
      <c r="I976" t="n">
        <v>77.517825311943</v>
      </c>
    </row>
    <row r="977">
      <c r="A977" t="inlineStr">
        <is>
          <t>Daily_Efficiency_MTBF_2026_09_18.xlsx</t>
        </is>
      </c>
      <c r="B977" t="inlineStr">
        <is>
          <t>Co-Extrusion Line</t>
        </is>
      </c>
      <c r="C977" s="82" t="n">
        <v>46225</v>
      </c>
      <c r="D977" t="inlineStr">
        <is>
          <t>Coex-AW3</t>
        </is>
      </c>
      <c r="E977" t="n">
        <v>1118.19951666667</v>
      </c>
      <c r="F977" t="n">
        <v>147</v>
      </c>
      <c r="G977" t="n">
        <v>7.60679943310658</v>
      </c>
      <c r="H977" t="n">
        <v>92.3456166666667</v>
      </c>
      <c r="I977" t="n">
        <v>23.3397222222223</v>
      </c>
    </row>
    <row r="978">
      <c r="A978" t="inlineStr">
        <is>
          <t>Daily_Efficiency_MTBF_2026_09_18.xlsx</t>
        </is>
      </c>
      <c r="B978" t="inlineStr">
        <is>
          <t>Co-Extrusion Line</t>
        </is>
      </c>
      <c r="C978" s="82" t="n">
        <v>46225</v>
      </c>
      <c r="D978" t="inlineStr">
        <is>
          <t>Coex-AW1</t>
        </is>
      </c>
      <c r="E978" t="n">
        <v>919.431633333333</v>
      </c>
      <c r="F978" t="n">
        <v>34</v>
      </c>
      <c r="G978" t="n">
        <v>27.0421068627451</v>
      </c>
      <c r="H978" t="n">
        <v>44.7287166666667</v>
      </c>
      <c r="I978" t="n">
        <v>39.985092926504</v>
      </c>
    </row>
    <row r="979">
      <c r="A979" t="inlineStr">
        <is>
          <t>Daily_Efficiency_MTBF_2026_09_18.xlsx</t>
        </is>
      </c>
      <c r="B979" t="inlineStr">
        <is>
          <t>Co-Extrusion Line</t>
        </is>
      </c>
      <c r="C979" s="82" t="n">
        <v>46225</v>
      </c>
      <c r="D979" t="inlineStr">
        <is>
          <t>Coex-AW2</t>
        </is>
      </c>
      <c r="E979" t="n">
        <v>1088.66556666667</v>
      </c>
      <c r="F979" t="n">
        <v>12</v>
      </c>
      <c r="G979" t="n">
        <v>90.72213055555559</v>
      </c>
      <c r="H979" t="n">
        <v>24.6765333333333</v>
      </c>
      <c r="I979" t="n">
        <v>45.84155519973</v>
      </c>
    </row>
    <row r="980">
      <c r="A980" t="inlineStr">
        <is>
          <t>Daily_Efficiency_MTBF_2026_09_18.xlsx</t>
        </is>
      </c>
      <c r="B980" t="inlineStr">
        <is>
          <t>Samridhi 5 Star Line</t>
        </is>
      </c>
      <c r="C980" s="82" t="n">
        <v>46225</v>
      </c>
      <c r="D980" t="inlineStr">
        <is>
          <t>FS-HCM-4</t>
        </is>
      </c>
      <c r="E980" t="n">
        <v>1381.7113</v>
      </c>
      <c r="F980" t="n">
        <v>62</v>
      </c>
      <c r="G980" t="n">
        <v>22.2856661290323</v>
      </c>
      <c r="H980" t="n">
        <v>33.09855</v>
      </c>
      <c r="I980" t="n">
        <v>64.7576327783332</v>
      </c>
    </row>
    <row r="981">
      <c r="A981" t="inlineStr">
        <is>
          <t>Daily_Efficiency_MTBF_2026_09_18.xlsx</t>
        </is>
      </c>
      <c r="B981" t="inlineStr">
        <is>
          <t>Samridhi 5 Star Line</t>
        </is>
      </c>
      <c r="C981" s="82" t="n">
        <v>46225</v>
      </c>
      <c r="D981" t="inlineStr">
        <is>
          <t>FS-TTM-5</t>
        </is>
      </c>
      <c r="E981" t="n">
        <v>1330.22541666667</v>
      </c>
      <c r="F981" t="n">
        <v>56</v>
      </c>
      <c r="G981" t="n">
        <v>23.754025297619</v>
      </c>
      <c r="H981" t="n">
        <v>60.9689</v>
      </c>
      <c r="I981" t="n">
        <v>36.45077356915</v>
      </c>
    </row>
    <row r="982">
      <c r="A982" t="inlineStr">
        <is>
          <t>Daily_Efficiency_MTBF_2026_09_18.xlsx</t>
        </is>
      </c>
      <c r="B982" t="inlineStr">
        <is>
          <t>Samridhi 5 Star Line</t>
        </is>
      </c>
      <c r="C982" s="82" t="n">
        <v>46225</v>
      </c>
      <c r="D982" t="inlineStr">
        <is>
          <t>FS-HCM-3</t>
        </is>
      </c>
      <c r="E982" t="n">
        <v>1351.79081666667</v>
      </c>
      <c r="F982" t="n">
        <v>52</v>
      </c>
      <c r="G982" t="n">
        <v>25.9959772435898</v>
      </c>
      <c r="H982" t="n">
        <v>2.65735</v>
      </c>
      <c r="I982" t="n">
        <v>86.5531366414374</v>
      </c>
    </row>
    <row r="983">
      <c r="A983" t="inlineStr">
        <is>
          <t>Daily_Efficiency_MTBF_2026_09_18.xlsx</t>
        </is>
      </c>
      <c r="B983" t="inlineStr">
        <is>
          <t>Samridhi 5 Star Line</t>
        </is>
      </c>
      <c r="C983" s="82" t="n">
        <v>46225</v>
      </c>
      <c r="D983" t="inlineStr">
        <is>
          <t>FS-HCM-2</t>
        </is>
      </c>
      <c r="E983" t="n">
        <v>1388.67581666667</v>
      </c>
      <c r="F983" t="n">
        <v>50</v>
      </c>
      <c r="G983" t="n">
        <v>27.7735163333333</v>
      </c>
      <c r="H983" t="n">
        <v>1.17408333333333</v>
      </c>
      <c r="I983" t="n">
        <v>76.3821238500247</v>
      </c>
    </row>
    <row r="984">
      <c r="A984" t="inlineStr">
        <is>
          <t>Daily_Efficiency_MTBF_2026_09_18.xlsx</t>
        </is>
      </c>
      <c r="B984" t="inlineStr">
        <is>
          <t>Samridhi 5 Star Line</t>
        </is>
      </c>
      <c r="C984" s="82" t="n">
        <v>46225</v>
      </c>
      <c r="D984" t="inlineStr">
        <is>
          <t>FS-TTLi-4</t>
        </is>
      </c>
      <c r="E984" t="n">
        <v>1306.03861666667</v>
      </c>
      <c r="F984" t="n">
        <v>33</v>
      </c>
      <c r="G984" t="n">
        <v>39.5769277777778</v>
      </c>
      <c r="H984" t="n">
        <v>34.1525166666666</v>
      </c>
      <c r="I984" t="n">
        <v>61.3006316648325</v>
      </c>
    </row>
    <row r="985">
      <c r="A985" t="inlineStr">
        <is>
          <t>Daily_Efficiency_MTBF_2026_09_18.xlsx</t>
        </is>
      </c>
      <c r="B985" t="inlineStr">
        <is>
          <t>Samridhi 5 Star Line</t>
        </is>
      </c>
      <c r="C985" s="82" t="n">
        <v>46225</v>
      </c>
      <c r="D985" t="inlineStr">
        <is>
          <t>FS-HCM-1</t>
        </is>
      </c>
      <c r="E985" t="n">
        <v>1420.0271</v>
      </c>
      <c r="F985" t="n">
        <v>28</v>
      </c>
      <c r="G985" t="n">
        <v>50.7152535714286</v>
      </c>
      <c r="H985" t="n">
        <v>0.6588166666666671</v>
      </c>
      <c r="I985" t="n">
        <v>88.7643200450682</v>
      </c>
    </row>
    <row r="986">
      <c r="A986" t="inlineStr">
        <is>
          <t>Daily_Efficiency_MTBF_2026_09_18.xlsx</t>
        </is>
      </c>
      <c r="B986" t="inlineStr">
        <is>
          <t>Samridhi 5 Star Line</t>
        </is>
      </c>
      <c r="C986" s="82" t="n">
        <v>46225</v>
      </c>
      <c r="D986" t="inlineStr">
        <is>
          <t>FS-HRM-5</t>
        </is>
      </c>
      <c r="E986" t="n">
        <v>1403.79113333333</v>
      </c>
      <c r="F986" t="n">
        <v>26</v>
      </c>
      <c r="G986" t="n">
        <v>53.9919666666667</v>
      </c>
      <c r="H986" t="n">
        <v>18.6750833333333</v>
      </c>
      <c r="I986" t="n">
        <v>40.9436826046275</v>
      </c>
    </row>
    <row r="987">
      <c r="A987" t="inlineStr">
        <is>
          <t>Daily_Efficiency_MTBF_2026_09_18.xlsx</t>
        </is>
      </c>
      <c r="B987" t="inlineStr">
        <is>
          <t>Samridhi 5 Star Line</t>
        </is>
      </c>
      <c r="C987" s="82" t="n">
        <v>46225</v>
      </c>
      <c r="D987" t="inlineStr">
        <is>
          <t>FS-TTLi-3</t>
        </is>
      </c>
      <c r="E987" t="n">
        <v>1377.4868</v>
      </c>
      <c r="F987" t="n">
        <v>20</v>
      </c>
      <c r="G987" t="n">
        <v>68.87434</v>
      </c>
      <c r="H987" t="n">
        <v>5.32531666666667</v>
      </c>
      <c r="I987" t="n">
        <v>81.3713395660169</v>
      </c>
    </row>
    <row r="988">
      <c r="A988" t="inlineStr">
        <is>
          <t>Daily_Efficiency_MTBF_2026_09_18.xlsx</t>
        </is>
      </c>
      <c r="B988" t="inlineStr">
        <is>
          <t>Samridhi 5 Star Line</t>
        </is>
      </c>
      <c r="C988" s="82" t="n">
        <v>46225</v>
      </c>
      <c r="D988" t="inlineStr">
        <is>
          <t>FS-TTLi-1</t>
        </is>
      </c>
      <c r="E988" t="n">
        <v>1414.8228</v>
      </c>
      <c r="F988" t="n">
        <v>19</v>
      </c>
      <c r="G988" t="n">
        <v>74.46435789473681</v>
      </c>
      <c r="H988" t="n">
        <v>5.34593333333333</v>
      </c>
      <c r="I988" t="n">
        <v>87.74635497692989</v>
      </c>
    </row>
    <row r="989">
      <c r="A989" t="inlineStr">
        <is>
          <t>Daily_Efficiency_MTBF_2026_09_18.xlsx</t>
        </is>
      </c>
      <c r="B989" t="inlineStr">
        <is>
          <t>Samridhi 5 Star Line</t>
        </is>
      </c>
      <c r="C989" s="82" t="n">
        <v>46225</v>
      </c>
      <c r="D989" t="inlineStr">
        <is>
          <t>FS-TTLi-2</t>
        </is>
      </c>
      <c r="E989" t="n">
        <v>1370.53545</v>
      </c>
      <c r="F989" t="n">
        <v>18</v>
      </c>
      <c r="G989" t="n">
        <v>76.1408583333333</v>
      </c>
      <c r="H989" t="n">
        <v>10.15335</v>
      </c>
      <c r="I989" t="n">
        <v>74.9958947012299</v>
      </c>
    </row>
    <row r="990">
      <c r="A990" t="inlineStr">
        <is>
          <t>Daily_Efficiency_MTBF_2026_09_18.xlsx</t>
        </is>
      </c>
      <c r="B990" t="inlineStr">
        <is>
          <t>Samridhi 5 Star Line</t>
        </is>
      </c>
      <c r="C990" s="82" t="n">
        <v>46225</v>
      </c>
      <c r="D990" t="inlineStr">
        <is>
          <t>FS-Case Packing</t>
        </is>
      </c>
      <c r="E990" t="n">
        <v>1440</v>
      </c>
      <c r="F990" t="n">
        <v>1</v>
      </c>
      <c r="G990" t="n">
        <v>1440</v>
      </c>
      <c r="H990" t="n">
        <v>0</v>
      </c>
      <c r="I990" t="n">
        <v>80.92691622103391</v>
      </c>
    </row>
    <row r="991">
      <c r="A991" t="inlineStr">
        <is>
          <t>Daily_Efficiency_MTBF_2026_09_18.xlsx</t>
        </is>
      </c>
      <c r="B991" t="inlineStr">
        <is>
          <t>Samridhi Perk Line</t>
        </is>
      </c>
      <c r="C991" s="82" t="n">
        <v>46225</v>
      </c>
      <c r="D991" t="inlineStr">
        <is>
          <t>Perk-HCM-2</t>
        </is>
      </c>
      <c r="E991" t="n">
        <v>350.006166666667</v>
      </c>
      <c r="F991" t="n">
        <v>1</v>
      </c>
      <c r="G991" t="n">
        <v>350.006166666667</v>
      </c>
      <c r="H991" t="n">
        <v>0</v>
      </c>
      <c r="I991" t="n">
        <v>0</v>
      </c>
    </row>
    <row r="992">
      <c r="A992" t="inlineStr">
        <is>
          <t>Daily_Efficiency_MTBF_2026_09_18.xlsx</t>
        </is>
      </c>
      <c r="B992" t="inlineStr">
        <is>
          <t>Samridhi Perk Line</t>
        </is>
      </c>
      <c r="C992" s="82" t="n">
        <v>46225</v>
      </c>
      <c r="D992" t="inlineStr">
        <is>
          <t>Perk-HCM-4</t>
        </is>
      </c>
      <c r="E992" t="n">
        <v>349.74495</v>
      </c>
      <c r="F992" t="n">
        <v>1</v>
      </c>
      <c r="G992" t="n">
        <v>349.74495</v>
      </c>
      <c r="H992" t="n">
        <v>0</v>
      </c>
      <c r="I992" t="n">
        <v>0</v>
      </c>
    </row>
    <row r="993">
      <c r="A993" t="inlineStr">
        <is>
          <t>Daily_Efficiency_MTBF_2026_09_18.xlsx</t>
        </is>
      </c>
      <c r="B993" t="inlineStr">
        <is>
          <t>Samridhi Perk Line</t>
        </is>
      </c>
      <c r="C993" s="82" t="n">
        <v>46225</v>
      </c>
      <c r="D993" t="inlineStr">
        <is>
          <t>Perk-HCM-3</t>
        </is>
      </c>
      <c r="E993" t="n">
        <v>350.074216666667</v>
      </c>
      <c r="F993" t="n">
        <v>1</v>
      </c>
      <c r="G993" t="n">
        <v>350.074216666667</v>
      </c>
      <c r="H993" t="n">
        <v>0</v>
      </c>
      <c r="I993" t="n">
        <v>0</v>
      </c>
    </row>
    <row r="994">
      <c r="A994" t="inlineStr">
        <is>
          <t>Daily_Efficiency_MTBF_2026_09_18.xlsx</t>
        </is>
      </c>
      <c r="B994" t="inlineStr">
        <is>
          <t>Samridhi Perk Line</t>
        </is>
      </c>
      <c r="C994" s="82" t="n">
        <v>46225</v>
      </c>
      <c r="D994" t="inlineStr">
        <is>
          <t>Perk-HCM-1</t>
        </is>
      </c>
      <c r="E994" t="n">
        <v>350.006433333333</v>
      </c>
      <c r="F994" t="n">
        <v>1</v>
      </c>
      <c r="G994" t="n">
        <v>350.006433333333</v>
      </c>
      <c r="H994" t="n">
        <v>0</v>
      </c>
      <c r="I994" t="n">
        <v>0</v>
      </c>
    </row>
    <row r="995">
      <c r="A995" t="inlineStr">
        <is>
          <t>Daily_Efficiency_MTBF_2026_09_18.xlsx</t>
        </is>
      </c>
      <c r="B995" t="inlineStr">
        <is>
          <t>Samridhi Perk Line</t>
        </is>
      </c>
      <c r="C995" s="82" t="n">
        <v>46225</v>
      </c>
      <c r="D995" t="inlineStr">
        <is>
          <t>Perk-TTLi-1</t>
        </is>
      </c>
      <c r="E995" t="n">
        <v>521.148933333333</v>
      </c>
      <c r="F995" t="n">
        <v>1</v>
      </c>
      <c r="G995" t="n">
        <v>521.148933333333</v>
      </c>
      <c r="H995" t="n">
        <v>0</v>
      </c>
      <c r="I995" t="n">
        <v>0</v>
      </c>
    </row>
    <row r="996">
      <c r="A996" t="inlineStr">
        <is>
          <t>Daily_Efficiency_MTBF_2026_09_18.xlsx</t>
        </is>
      </c>
      <c r="B996" t="inlineStr">
        <is>
          <t>Co-Extrusion Line</t>
        </is>
      </c>
      <c r="C996" s="82" t="n">
        <v>46224</v>
      </c>
      <c r="D996" t="inlineStr">
        <is>
          <t>Coex-AW3</t>
        </is>
      </c>
      <c r="E996" t="n">
        <v>1330.72413333333</v>
      </c>
      <c r="F996" t="n">
        <v>201</v>
      </c>
      <c r="G996" t="n">
        <v>6.62051807628524</v>
      </c>
      <c r="H996" t="n">
        <v>109.275866666667</v>
      </c>
      <c r="I996" t="n">
        <v>37.8308333333333</v>
      </c>
    </row>
    <row r="997">
      <c r="A997" t="inlineStr">
        <is>
          <t>Daily_Efficiency_MTBF_2026_09_18.xlsx</t>
        </is>
      </c>
      <c r="B997" t="inlineStr">
        <is>
          <t>Co-Extrusion Line</t>
        </is>
      </c>
      <c r="C997" s="82" t="n">
        <v>46224</v>
      </c>
      <c r="D997" t="inlineStr">
        <is>
          <t>Coex-AW1</t>
        </is>
      </c>
      <c r="E997" t="n">
        <v>1110.35863333333</v>
      </c>
      <c r="F997" t="n">
        <v>68</v>
      </c>
      <c r="G997" t="n">
        <v>16.3288034313726</v>
      </c>
      <c r="H997" t="n">
        <v>76.28834999999999</v>
      </c>
      <c r="I997" t="n">
        <v>50.9590511874247</v>
      </c>
    </row>
    <row r="998">
      <c r="A998" t="inlineStr">
        <is>
          <t>Daily_Efficiency_MTBF_2026_09_18.xlsx</t>
        </is>
      </c>
      <c r="B998" t="inlineStr">
        <is>
          <t>Co-Extrusion Line</t>
        </is>
      </c>
      <c r="C998" s="82" t="n">
        <v>46224</v>
      </c>
      <c r="D998" t="inlineStr">
        <is>
          <t>Coex-AW2</t>
        </is>
      </c>
      <c r="E998" t="n">
        <v>1379.47396666667</v>
      </c>
      <c r="F998" t="n">
        <v>18</v>
      </c>
      <c r="G998" t="n">
        <v>76.63744259259261</v>
      </c>
      <c r="H998" t="n">
        <v>27.1729</v>
      </c>
      <c r="I998" t="n">
        <v>80.2613193180966</v>
      </c>
    </row>
    <row r="999">
      <c r="A999" t="inlineStr">
        <is>
          <t>Daily_Efficiency_MTBF_2026_09_18.xlsx</t>
        </is>
      </c>
      <c r="B999" t="inlineStr">
        <is>
          <t>Samridhi 5 Star Line</t>
        </is>
      </c>
      <c r="C999" s="82" t="n">
        <v>46224</v>
      </c>
      <c r="D999" t="inlineStr">
        <is>
          <t>FS-HRM-5</t>
        </is>
      </c>
      <c r="E999" t="n">
        <v>1258.19303333333</v>
      </c>
      <c r="F999" t="n">
        <v>62</v>
      </c>
      <c r="G999" t="n">
        <v>20.2934360215054</v>
      </c>
      <c r="H999" t="n">
        <v>49.9716166666667</v>
      </c>
      <c r="I999" t="n">
        <v>21.6787658671882</v>
      </c>
    </row>
    <row r="1000">
      <c r="A1000" t="inlineStr">
        <is>
          <t>Daily_Efficiency_MTBF_2026_09_18.xlsx</t>
        </is>
      </c>
      <c r="B1000" t="inlineStr">
        <is>
          <t>Samridhi 5 Star Line</t>
        </is>
      </c>
      <c r="C1000" s="82" t="n">
        <v>46224</v>
      </c>
      <c r="D1000" t="inlineStr">
        <is>
          <t>FS-HCM-3</t>
        </is>
      </c>
      <c r="E1000" t="n">
        <v>1163.54823333333</v>
      </c>
      <c r="F1000" t="n">
        <v>61</v>
      </c>
      <c r="G1000" t="n">
        <v>19.0745612021858</v>
      </c>
      <c r="H1000" t="n">
        <v>5.16491666666667</v>
      </c>
      <c r="I1000" t="n">
        <v>80.09257995336711</v>
      </c>
    </row>
    <row r="1001">
      <c r="A1001" t="inlineStr">
        <is>
          <t>Daily_Efficiency_MTBF_2026_09_18.xlsx</t>
        </is>
      </c>
      <c r="B1001" t="inlineStr">
        <is>
          <t>Samridhi 5 Star Line</t>
        </is>
      </c>
      <c r="C1001" s="82" t="n">
        <v>46224</v>
      </c>
      <c r="D1001" t="inlineStr">
        <is>
          <t>FS-HCM-4</t>
        </is>
      </c>
      <c r="E1001" t="n">
        <v>1164.22611666667</v>
      </c>
      <c r="F1001" t="n">
        <v>45</v>
      </c>
      <c r="G1001" t="n">
        <v>25.8716914814815</v>
      </c>
      <c r="H1001" t="n">
        <v>40.0881333333333</v>
      </c>
      <c r="I1001" t="n">
        <v>48.814392160866</v>
      </c>
    </row>
    <row r="1002">
      <c r="A1002" t="inlineStr">
        <is>
          <t>Daily_Efficiency_MTBF_2026_09_18.xlsx</t>
        </is>
      </c>
      <c r="B1002" t="inlineStr">
        <is>
          <t>Samridhi 5 Star Line</t>
        </is>
      </c>
      <c r="C1002" s="82" t="n">
        <v>46224</v>
      </c>
      <c r="D1002" t="inlineStr">
        <is>
          <t>FS-HCM-2</t>
        </is>
      </c>
      <c r="E1002" t="n">
        <v>1377.58781666667</v>
      </c>
      <c r="F1002" t="n">
        <v>38</v>
      </c>
      <c r="G1002" t="n">
        <v>36.2523109649123</v>
      </c>
      <c r="H1002" t="n">
        <v>7.16585</v>
      </c>
      <c r="I1002" t="n">
        <v>61.6615250454967</v>
      </c>
    </row>
    <row r="1003">
      <c r="A1003" t="inlineStr">
        <is>
          <t>Daily_Efficiency_MTBF_2026_09_18.xlsx</t>
        </is>
      </c>
      <c r="B1003" t="inlineStr">
        <is>
          <t>Samridhi 5 Star Line</t>
        </is>
      </c>
      <c r="C1003" s="82" t="n">
        <v>46224</v>
      </c>
      <c r="D1003" t="inlineStr">
        <is>
          <t>FS-HCM-1</t>
        </is>
      </c>
      <c r="E1003" t="n">
        <v>1404.5125</v>
      </c>
      <c r="F1003" t="n">
        <v>38</v>
      </c>
      <c r="G1003" t="n">
        <v>36.9608552631579</v>
      </c>
      <c r="H1003" t="n">
        <v>0.6509</v>
      </c>
      <c r="I1003" t="n">
        <v>66.9544020081333</v>
      </c>
    </row>
    <row r="1004">
      <c r="A1004" t="inlineStr">
        <is>
          <t>Daily_Efficiency_MTBF_2026_09_18.xlsx</t>
        </is>
      </c>
      <c r="B1004" t="inlineStr">
        <is>
          <t>Samridhi 5 Star Line</t>
        </is>
      </c>
      <c r="C1004" s="82" t="n">
        <v>46224</v>
      </c>
      <c r="D1004" t="inlineStr">
        <is>
          <t>FS-TTLi-4</t>
        </is>
      </c>
      <c r="E1004" t="n">
        <v>1156.6514</v>
      </c>
      <c r="F1004" t="n">
        <v>36</v>
      </c>
      <c r="G1004" t="n">
        <v>32.1292055555556</v>
      </c>
      <c r="H1004" t="n">
        <v>26.15255</v>
      </c>
      <c r="I1004" t="n">
        <v>44.3637700091312</v>
      </c>
    </row>
    <row r="1005">
      <c r="A1005" t="inlineStr">
        <is>
          <t>Daily_Efficiency_MTBF_2026_09_18.xlsx</t>
        </is>
      </c>
      <c r="B1005" t="inlineStr">
        <is>
          <t>Samridhi 5 Star Line</t>
        </is>
      </c>
      <c r="C1005" s="82" t="n">
        <v>46224</v>
      </c>
      <c r="D1005" t="inlineStr">
        <is>
          <t>FS-TTLi-2</t>
        </is>
      </c>
      <c r="E1005" t="n">
        <v>1189.83558333333</v>
      </c>
      <c r="F1005" t="n">
        <v>34</v>
      </c>
      <c r="G1005" t="n">
        <v>34.9951642156863</v>
      </c>
      <c r="H1005" t="n">
        <v>9.15363333333333</v>
      </c>
      <c r="I1005" t="n">
        <v>58.7343936915794</v>
      </c>
    </row>
    <row r="1006">
      <c r="A1006" t="inlineStr">
        <is>
          <t>Daily_Efficiency_MTBF_2026_09_18.xlsx</t>
        </is>
      </c>
      <c r="B1006" t="inlineStr">
        <is>
          <t>Samridhi 5 Star Line</t>
        </is>
      </c>
      <c r="C1006" s="82" t="n">
        <v>46224</v>
      </c>
      <c r="D1006" t="inlineStr">
        <is>
          <t>FS-TTLi-1</t>
        </is>
      </c>
      <c r="E1006" t="n">
        <v>1388.37563333333</v>
      </c>
      <c r="F1006" t="n">
        <v>16</v>
      </c>
      <c r="G1006" t="n">
        <v>86.7734770833333</v>
      </c>
      <c r="H1006" t="n">
        <v>6.65821666666667</v>
      </c>
      <c r="I1006" t="n">
        <v>62.5200413768797</v>
      </c>
    </row>
    <row r="1007">
      <c r="A1007" t="inlineStr">
        <is>
          <t>Daily_Efficiency_MTBF_2026_09_18.xlsx</t>
        </is>
      </c>
      <c r="B1007" t="inlineStr">
        <is>
          <t>Samridhi 5 Star Line</t>
        </is>
      </c>
      <c r="C1007" s="82" t="n">
        <v>46224</v>
      </c>
      <c r="D1007" t="inlineStr">
        <is>
          <t>FS-TTM-5</t>
        </is>
      </c>
      <c r="E1007" t="n">
        <v>1069.67123333333</v>
      </c>
      <c r="F1007" t="n">
        <v>14</v>
      </c>
      <c r="G1007" t="n">
        <v>76.4050880952381</v>
      </c>
      <c r="H1007" t="n">
        <v>11.48735</v>
      </c>
      <c r="I1007" t="n">
        <v>20.1052984253676</v>
      </c>
    </row>
    <row r="1008">
      <c r="A1008" t="inlineStr">
        <is>
          <t>Daily_Efficiency_MTBF_2026_09_18.xlsx</t>
        </is>
      </c>
      <c r="B1008" t="inlineStr">
        <is>
          <t>Samridhi 5 Star Line</t>
        </is>
      </c>
      <c r="C1008" s="82" t="n">
        <v>46224</v>
      </c>
      <c r="D1008" t="inlineStr">
        <is>
          <t>FS-TTLi-3</t>
        </is>
      </c>
      <c r="E1008" t="n">
        <v>1410.16106666667</v>
      </c>
      <c r="F1008" t="n">
        <v>10</v>
      </c>
      <c r="G1008" t="n">
        <v>141.016106666667</v>
      </c>
      <c r="H1008" t="n">
        <v>3.32598333333333</v>
      </c>
      <c r="I1008" t="n">
        <v>63.3896851593139</v>
      </c>
    </row>
    <row r="1009">
      <c r="A1009" t="inlineStr">
        <is>
          <t>Daily_Efficiency_MTBF_2026_09_18.xlsx</t>
        </is>
      </c>
      <c r="B1009" t="inlineStr">
        <is>
          <t>Samridhi 5 Star Line</t>
        </is>
      </c>
      <c r="C1009" s="82" t="n">
        <v>46224</v>
      </c>
      <c r="D1009" t="inlineStr">
        <is>
          <t>FS-Case Packing</t>
        </is>
      </c>
      <c r="E1009" t="n">
        <v>1440</v>
      </c>
      <c r="F1009" t="n">
        <v>1</v>
      </c>
      <c r="G1009" t="n">
        <v>1440</v>
      </c>
      <c r="H1009" t="n">
        <v>0</v>
      </c>
      <c r="I1009" t="n">
        <v>74.37611408199641</v>
      </c>
    </row>
    <row r="1010">
      <c r="A1010" t="inlineStr">
        <is>
          <t>Daily_Efficiency_MTBF_2026_09_18.xlsx</t>
        </is>
      </c>
      <c r="B1010" t="inlineStr">
        <is>
          <t>Samridhi Perk Line</t>
        </is>
      </c>
      <c r="C1010" s="82" t="n">
        <v>46224</v>
      </c>
      <c r="D1010" t="inlineStr">
        <is>
          <t>Perk-HLM-2</t>
        </is>
      </c>
      <c r="E1010" t="n">
        <v>1242.19628333333</v>
      </c>
      <c r="F1010" t="n">
        <v>116</v>
      </c>
      <c r="G1010" t="n">
        <v>10.7085886494253</v>
      </c>
      <c r="H1010" t="n">
        <v>0</v>
      </c>
      <c r="I1010" t="n">
        <v>36.5658488610069</v>
      </c>
    </row>
    <row r="1011">
      <c r="A1011" t="inlineStr">
        <is>
          <t>Daily_Efficiency_MTBF_2026_09_18.xlsx</t>
        </is>
      </c>
      <c r="B1011" t="inlineStr">
        <is>
          <t>Samridhi Perk Line</t>
        </is>
      </c>
      <c r="C1011" s="82" t="n">
        <v>46224</v>
      </c>
      <c r="D1011" t="inlineStr">
        <is>
          <t>Perk-HCM-4</t>
        </is>
      </c>
      <c r="E1011" t="n">
        <v>1111.72971666667</v>
      </c>
      <c r="F1011" t="n">
        <v>98</v>
      </c>
      <c r="G1011" t="n">
        <v>11.3441807823129</v>
      </c>
      <c r="H1011" t="n">
        <v>0.50115</v>
      </c>
      <c r="I1011" t="n">
        <v>54.9762756106677</v>
      </c>
    </row>
    <row r="1012">
      <c r="A1012" t="inlineStr">
        <is>
          <t>Daily_Efficiency_MTBF_2026_09_18.xlsx</t>
        </is>
      </c>
      <c r="B1012" t="inlineStr">
        <is>
          <t>Samridhi Perk Line</t>
        </is>
      </c>
      <c r="C1012" s="82" t="n">
        <v>46224</v>
      </c>
      <c r="D1012" t="inlineStr">
        <is>
          <t>Perk-HLM-1</t>
        </is>
      </c>
      <c r="E1012" t="n">
        <v>1229.88326666667</v>
      </c>
      <c r="F1012" t="n">
        <v>91</v>
      </c>
      <c r="G1012" t="n">
        <v>13.5152007326007</v>
      </c>
      <c r="H1012" t="n">
        <v>6.94903333333333</v>
      </c>
      <c r="I1012" t="n">
        <v>39.7179603352244</v>
      </c>
    </row>
    <row r="1013">
      <c r="A1013" t="inlineStr">
        <is>
          <t>Daily_Efficiency_MTBF_2026_09_18.xlsx</t>
        </is>
      </c>
      <c r="B1013" t="inlineStr">
        <is>
          <t>Samridhi Perk Line</t>
        </is>
      </c>
      <c r="C1013" s="82" t="n">
        <v>46224</v>
      </c>
      <c r="D1013" t="inlineStr">
        <is>
          <t>Perk-HCM-1</t>
        </is>
      </c>
      <c r="E1013" t="n">
        <v>1000.26913333333</v>
      </c>
      <c r="F1013" t="n">
        <v>80</v>
      </c>
      <c r="G1013" t="n">
        <v>12.5033641666667</v>
      </c>
      <c r="H1013" t="n">
        <v>0.371516666666667</v>
      </c>
      <c r="I1013" t="n">
        <v>80.6960964520287</v>
      </c>
    </row>
    <row r="1014">
      <c r="A1014" t="inlineStr">
        <is>
          <t>Daily_Efficiency_MTBF_2026_09_18.xlsx</t>
        </is>
      </c>
      <c r="B1014" t="inlineStr">
        <is>
          <t>Samridhi Perk Line</t>
        </is>
      </c>
      <c r="C1014" s="82" t="n">
        <v>46224</v>
      </c>
      <c r="D1014" t="inlineStr">
        <is>
          <t>Perk-HCM-2</t>
        </is>
      </c>
      <c r="E1014" t="n">
        <v>1097.10385</v>
      </c>
      <c r="F1014" t="n">
        <v>67</v>
      </c>
      <c r="G1014" t="n">
        <v>16.3746843283582</v>
      </c>
      <c r="H1014" t="n">
        <v>0.676766666666667</v>
      </c>
      <c r="I1014" t="n">
        <v>83.4565012642657</v>
      </c>
    </row>
    <row r="1015">
      <c r="A1015" t="inlineStr">
        <is>
          <t>Daily_Efficiency_MTBF_2026_09_18.xlsx</t>
        </is>
      </c>
      <c r="B1015" t="inlineStr">
        <is>
          <t>Samridhi Perk Line</t>
        </is>
      </c>
      <c r="C1015" s="82" t="n">
        <v>46224</v>
      </c>
      <c r="D1015" t="inlineStr">
        <is>
          <t>Perk-HCM-3</t>
        </is>
      </c>
      <c r="E1015" t="n">
        <v>1107.06015</v>
      </c>
      <c r="F1015" t="n">
        <v>60</v>
      </c>
      <c r="G1015" t="n">
        <v>18.4510025</v>
      </c>
      <c r="H1015" t="n">
        <v>3.11156666666667</v>
      </c>
      <c r="I1015" t="n">
        <v>56.7807014771403</v>
      </c>
    </row>
    <row r="1016">
      <c r="A1016" t="inlineStr">
        <is>
          <t>Daily_Efficiency_MTBF_2026_09_18.xlsx</t>
        </is>
      </c>
      <c r="B1016" t="inlineStr">
        <is>
          <t>Samridhi Perk Line</t>
        </is>
      </c>
      <c r="C1016" s="82" t="n">
        <v>46224</v>
      </c>
      <c r="D1016" t="inlineStr">
        <is>
          <t>Perk TTM-5</t>
        </is>
      </c>
      <c r="E1016" t="n">
        <v>1026.61403333333</v>
      </c>
      <c r="F1016" t="n">
        <v>57</v>
      </c>
      <c r="G1016" t="n">
        <v>18.0107725146199</v>
      </c>
      <c r="H1016" t="n">
        <v>114.8905</v>
      </c>
      <c r="I1016" t="n">
        <v>38.4632034632036</v>
      </c>
    </row>
    <row r="1017">
      <c r="A1017" t="inlineStr">
        <is>
          <t>Daily_Efficiency_MTBF_2026_09_18.xlsx</t>
        </is>
      </c>
      <c r="B1017" t="inlineStr">
        <is>
          <t>Samridhi Perk Line</t>
        </is>
      </c>
      <c r="C1017" s="82" t="n">
        <v>46224</v>
      </c>
      <c r="D1017" t="inlineStr">
        <is>
          <t>Perk-TTLi-3</t>
        </is>
      </c>
      <c r="E1017" t="n">
        <v>1271.21291666667</v>
      </c>
      <c r="F1017" t="n">
        <v>41</v>
      </c>
      <c r="G1017" t="n">
        <v>31.0051930894309</v>
      </c>
      <c r="H1017" t="n">
        <v>5.44086666666667</v>
      </c>
      <c r="I1017" t="n">
        <v>57.2348405217254</v>
      </c>
    </row>
    <row r="1018">
      <c r="A1018" t="inlineStr">
        <is>
          <t>Daily_Efficiency_MTBF_2026_09_18.xlsx</t>
        </is>
      </c>
      <c r="B1018" t="inlineStr">
        <is>
          <t>Samridhi Perk Line</t>
        </is>
      </c>
      <c r="C1018" s="82" t="n">
        <v>46224</v>
      </c>
      <c r="D1018" t="inlineStr">
        <is>
          <t>Perk-TTLi-4</t>
        </is>
      </c>
      <c r="E1018" t="n">
        <v>1300.29631666667</v>
      </c>
      <c r="F1018" t="n">
        <v>11</v>
      </c>
      <c r="G1018" t="n">
        <v>118.208756060606</v>
      </c>
      <c r="H1018" t="n">
        <v>17.7966333333333</v>
      </c>
      <c r="I1018" t="n">
        <v>39.9099319968292</v>
      </c>
    </row>
    <row r="1019">
      <c r="A1019" t="inlineStr">
        <is>
          <t>Daily_Efficiency_MTBF_2026_09_18.xlsx</t>
        </is>
      </c>
      <c r="B1019" t="inlineStr">
        <is>
          <t>Samridhi Perk Line</t>
        </is>
      </c>
      <c r="C1019" s="82" t="n">
        <v>46224</v>
      </c>
      <c r="D1019" t="inlineStr">
        <is>
          <t>Perk-TTLi-1</t>
        </is>
      </c>
      <c r="E1019" t="n">
        <v>1154.98048333333</v>
      </c>
      <c r="F1019" t="n">
        <v>7</v>
      </c>
      <c r="G1019" t="n">
        <v>164.997211904762</v>
      </c>
      <c r="H1019" t="n">
        <v>0.512016666666667</v>
      </c>
      <c r="I1019" t="n">
        <v>71.9458829994182</v>
      </c>
    </row>
    <row r="1020">
      <c r="A1020" t="inlineStr">
        <is>
          <t>Daily_Efficiency_MTBF_2026_09_18.xlsx</t>
        </is>
      </c>
      <c r="B1020" t="inlineStr">
        <is>
          <t>Samridhi Perk Line</t>
        </is>
      </c>
      <c r="C1020" s="82" t="n">
        <v>46224</v>
      </c>
      <c r="D1020" t="inlineStr">
        <is>
          <t>Perk-TTLi-2</t>
        </is>
      </c>
      <c r="E1020" t="n">
        <v>1301.6653</v>
      </c>
      <c r="F1020" t="n">
        <v>6</v>
      </c>
      <c r="G1020" t="n">
        <v>216.944216666667</v>
      </c>
      <c r="H1020" t="n">
        <v>0</v>
      </c>
      <c r="I1020" t="n">
        <v>70.5131681289227</v>
      </c>
    </row>
    <row r="1021">
      <c r="A1021" t="inlineStr">
        <is>
          <t>Daily_Efficiency_MTBF_2026_09_18.xlsx</t>
        </is>
      </c>
      <c r="B1021" t="inlineStr">
        <is>
          <t>Samridhi Perk Line</t>
        </is>
      </c>
      <c r="C1021" s="82" t="n">
        <v>46224</v>
      </c>
      <c r="D1021" t="inlineStr">
        <is>
          <t>Perk-HLM-3</t>
        </is>
      </c>
      <c r="E1021" t="n">
        <v>1320</v>
      </c>
      <c r="F1021" t="n">
        <v>1</v>
      </c>
      <c r="G1021" t="n">
        <v>1320</v>
      </c>
      <c r="H1021" t="n">
        <v>0</v>
      </c>
      <c r="I1021" t="n">
        <v>22.4560606060606</v>
      </c>
    </row>
    <row r="1022">
      <c r="A1022" t="inlineStr">
        <is>
          <t>Daily_Efficiency_MTBF_2026_09_18.xlsx</t>
        </is>
      </c>
      <c r="B1022" t="inlineStr">
        <is>
          <t>Samridhi Perk Line</t>
        </is>
      </c>
      <c r="C1022" s="82" t="n">
        <v>46224</v>
      </c>
      <c r="D1022" t="inlineStr">
        <is>
          <t>Perk-Case Packing</t>
        </is>
      </c>
      <c r="E1022" t="n">
        <v>1320</v>
      </c>
      <c r="F1022" t="n">
        <v>1</v>
      </c>
      <c r="G1022" t="n">
        <v>1320</v>
      </c>
      <c r="H1022" t="n">
        <v>0</v>
      </c>
      <c r="I1022" t="n">
        <v>76.33431085043991</v>
      </c>
    </row>
    <row r="1023">
      <c r="A1023" t="inlineStr">
        <is>
          <t>Daily_Efficiency_MTBF_2026_09_18.xlsx</t>
        </is>
      </c>
      <c r="B1023" t="inlineStr">
        <is>
          <t>Co-Extrusion Line</t>
        </is>
      </c>
      <c r="C1023" s="82" t="n">
        <v>46223</v>
      </c>
      <c r="D1023" t="inlineStr">
        <is>
          <t>Coex-AW3</t>
        </is>
      </c>
      <c r="E1023" t="n">
        <v>1183.3794</v>
      </c>
      <c r="F1023" t="n">
        <v>350</v>
      </c>
      <c r="G1023" t="n">
        <v>3.381084</v>
      </c>
      <c r="H1023" t="n">
        <v>179.61595</v>
      </c>
      <c r="I1023" t="n">
        <v>29.2222222222222</v>
      </c>
    </row>
    <row r="1024">
      <c r="A1024" t="inlineStr">
        <is>
          <t>Daily_Efficiency_MTBF_2026_09_18.xlsx</t>
        </is>
      </c>
      <c r="B1024" t="inlineStr">
        <is>
          <t>Co-Extrusion Line</t>
        </is>
      </c>
      <c r="C1024" s="82" t="n">
        <v>46223</v>
      </c>
      <c r="D1024" t="inlineStr">
        <is>
          <t>Coex-AW1</t>
        </is>
      </c>
      <c r="E1024" t="n">
        <v>1290.95085</v>
      </c>
      <c r="F1024" t="n">
        <v>33</v>
      </c>
      <c r="G1024" t="n">
        <v>39.1197227272727</v>
      </c>
      <c r="H1024" t="n">
        <v>23.5168833333333</v>
      </c>
      <c r="I1024" t="n">
        <v>73.27442282200251</v>
      </c>
    </row>
    <row r="1025">
      <c r="A1025" t="inlineStr">
        <is>
          <t>Daily_Efficiency_MTBF_2026_09_18.xlsx</t>
        </is>
      </c>
      <c r="B1025" t="inlineStr">
        <is>
          <t>Co-Extrusion Line</t>
        </is>
      </c>
      <c r="C1025" s="82" t="n">
        <v>46223</v>
      </c>
      <c r="D1025" t="inlineStr">
        <is>
          <t>Coex-AW2</t>
        </is>
      </c>
      <c r="E1025" t="n">
        <v>1266.02668333333</v>
      </c>
      <c r="F1025" t="n">
        <v>21</v>
      </c>
      <c r="G1025" t="n">
        <v>60.2869849206349</v>
      </c>
      <c r="H1025" t="n">
        <v>18.2968166666667</v>
      </c>
      <c r="I1025" t="n">
        <v>59.199857433317</v>
      </c>
    </row>
    <row r="1026">
      <c r="A1026" t="inlineStr">
        <is>
          <t>Daily_Efficiency_MTBF_2026_09_18.xlsx</t>
        </is>
      </c>
      <c r="B1026" t="inlineStr">
        <is>
          <t>Samridhi 5 Star Line</t>
        </is>
      </c>
      <c r="C1026" s="82" t="n">
        <v>46223</v>
      </c>
      <c r="D1026" t="inlineStr">
        <is>
          <t>FS-HCM-3</t>
        </is>
      </c>
      <c r="E1026" t="n">
        <v>1410.85815</v>
      </c>
      <c r="F1026" t="n">
        <v>22</v>
      </c>
      <c r="G1026" t="n">
        <v>64.1299159090909</v>
      </c>
      <c r="H1026" t="n">
        <v>1.16716666666667</v>
      </c>
      <c r="I1026" t="n">
        <v>89.3799199902037</v>
      </c>
    </row>
    <row r="1027">
      <c r="A1027" t="inlineStr">
        <is>
          <t>Daily_Efficiency_MTBF_2026_09_18.xlsx</t>
        </is>
      </c>
      <c r="B1027" t="inlineStr">
        <is>
          <t>Samridhi 5 Star Line</t>
        </is>
      </c>
      <c r="C1027" s="82" t="n">
        <v>46223</v>
      </c>
      <c r="D1027" t="inlineStr">
        <is>
          <t>FS-HCM-4</t>
        </is>
      </c>
      <c r="E1027" t="n">
        <v>1421.84041666667</v>
      </c>
      <c r="F1027" t="n">
        <v>17</v>
      </c>
      <c r="G1027" t="n">
        <v>83.6376715686275</v>
      </c>
      <c r="H1027" t="n">
        <v>13.4906</v>
      </c>
      <c r="I1027" t="n">
        <v>81.2632312750503</v>
      </c>
    </row>
    <row r="1028">
      <c r="A1028" t="inlineStr">
        <is>
          <t>Daily_Efficiency_MTBF_2026_09_18.xlsx</t>
        </is>
      </c>
      <c r="B1028" t="inlineStr">
        <is>
          <t>Samridhi 5 Star Line</t>
        </is>
      </c>
      <c r="C1028" s="82" t="n">
        <v>46223</v>
      </c>
      <c r="D1028" t="inlineStr">
        <is>
          <t>FS-HCM-2</t>
        </is>
      </c>
      <c r="E1028" t="n">
        <v>1410.33358333333</v>
      </c>
      <c r="F1028" t="n">
        <v>16</v>
      </c>
      <c r="G1028" t="n">
        <v>88.1458489583333</v>
      </c>
      <c r="H1028" t="n">
        <v>2.83873333333333</v>
      </c>
      <c r="I1028" t="n">
        <v>76.73549837120309</v>
      </c>
    </row>
    <row r="1029">
      <c r="A1029" t="inlineStr">
        <is>
          <t>Daily_Efficiency_MTBF_2026_09_18.xlsx</t>
        </is>
      </c>
      <c r="B1029" t="inlineStr">
        <is>
          <t>Samridhi 5 Star Line</t>
        </is>
      </c>
      <c r="C1029" s="82" t="n">
        <v>46223</v>
      </c>
      <c r="D1029" t="inlineStr">
        <is>
          <t>FS-TTM-5</t>
        </is>
      </c>
      <c r="E1029" t="n">
        <v>1419.67996666667</v>
      </c>
      <c r="F1029" t="n">
        <v>15</v>
      </c>
      <c r="G1029" t="n">
        <v>94.6453311111111</v>
      </c>
      <c r="H1029" t="n">
        <v>8.33586666666667</v>
      </c>
      <c r="I1029" t="n">
        <v>23.3356210665053</v>
      </c>
    </row>
    <row r="1030">
      <c r="A1030" t="inlineStr">
        <is>
          <t>Daily_Efficiency_MTBF_2026_09_18.xlsx</t>
        </is>
      </c>
      <c r="B1030" t="inlineStr">
        <is>
          <t>Samridhi 5 Star Line</t>
        </is>
      </c>
      <c r="C1030" s="82" t="n">
        <v>46223</v>
      </c>
      <c r="D1030" t="inlineStr">
        <is>
          <t>FS-HCM-1</t>
        </is>
      </c>
      <c r="E1030" t="n">
        <v>1422.68163333333</v>
      </c>
      <c r="F1030" t="n">
        <v>13</v>
      </c>
      <c r="G1030" t="n">
        <v>109.437048717949</v>
      </c>
      <c r="H1030" t="n">
        <v>1.3345</v>
      </c>
      <c r="I1030" t="n">
        <v>89.5132509409636</v>
      </c>
    </row>
    <row r="1031">
      <c r="A1031" t="inlineStr">
        <is>
          <t>Daily_Efficiency_MTBF_2026_09_18.xlsx</t>
        </is>
      </c>
      <c r="B1031" t="inlineStr">
        <is>
          <t>Samridhi 5 Star Line</t>
        </is>
      </c>
      <c r="C1031" s="82" t="n">
        <v>46223</v>
      </c>
      <c r="D1031" t="inlineStr">
        <is>
          <t>FS-TTLi-1</t>
        </is>
      </c>
      <c r="E1031" t="n">
        <v>1433.33036666667</v>
      </c>
      <c r="F1031" t="n">
        <v>13</v>
      </c>
      <c r="G1031" t="n">
        <v>110.256182051282</v>
      </c>
      <c r="H1031" t="n">
        <v>1.49328333333333</v>
      </c>
      <c r="I1031" t="n">
        <v>88.6171188116022</v>
      </c>
    </row>
    <row r="1032">
      <c r="A1032" t="inlineStr">
        <is>
          <t>Daily_Efficiency_MTBF_2026_09_18.xlsx</t>
        </is>
      </c>
      <c r="B1032" t="inlineStr">
        <is>
          <t>Samridhi 5 Star Line</t>
        </is>
      </c>
      <c r="C1032" s="82" t="n">
        <v>46223</v>
      </c>
      <c r="D1032" t="inlineStr">
        <is>
          <t>FS-HRM-5</t>
        </is>
      </c>
      <c r="E1032" t="n">
        <v>1417.5152</v>
      </c>
      <c r="F1032" t="n">
        <v>11</v>
      </c>
      <c r="G1032" t="n">
        <v>128.865018181818</v>
      </c>
      <c r="H1032" t="n">
        <v>8.32573333333333</v>
      </c>
      <c r="I1032" t="n">
        <v>25.0068695239812</v>
      </c>
    </row>
    <row r="1033">
      <c r="A1033" t="inlineStr">
        <is>
          <t>Daily_Efficiency_MTBF_2026_09_18.xlsx</t>
        </is>
      </c>
      <c r="B1033" t="inlineStr">
        <is>
          <t>Samridhi 5 Star Line</t>
        </is>
      </c>
      <c r="C1033" s="82" t="n">
        <v>46223</v>
      </c>
      <c r="D1033" t="inlineStr">
        <is>
          <t>FS-TTLi-3</t>
        </is>
      </c>
      <c r="E1033" t="n">
        <v>1425.1939</v>
      </c>
      <c r="F1033" t="n">
        <v>6</v>
      </c>
      <c r="G1033" t="n">
        <v>237.532316666667</v>
      </c>
      <c r="H1033" t="n">
        <v>2.83403333333333</v>
      </c>
      <c r="I1033" t="n">
        <v>85.3145418090879</v>
      </c>
    </row>
    <row r="1034">
      <c r="A1034" t="inlineStr">
        <is>
          <t>Daily_Efficiency_MTBF_2026_09_18.xlsx</t>
        </is>
      </c>
      <c r="B1034" t="inlineStr">
        <is>
          <t>Samridhi 5 Star Line</t>
        </is>
      </c>
      <c r="C1034" s="82" t="n">
        <v>46223</v>
      </c>
      <c r="D1034" t="inlineStr">
        <is>
          <t>FS-TTLi-2</t>
        </is>
      </c>
      <c r="E1034" t="n">
        <v>1430.15871666667</v>
      </c>
      <c r="F1034" t="n">
        <v>5</v>
      </c>
      <c r="G1034" t="n">
        <v>286.031743333333</v>
      </c>
      <c r="H1034" t="n">
        <v>3.9984</v>
      </c>
      <c r="I1034" t="n">
        <v>72.2497398980545</v>
      </c>
    </row>
    <row r="1035">
      <c r="A1035" t="inlineStr">
        <is>
          <t>Daily_Efficiency_MTBF_2026_09_18.xlsx</t>
        </is>
      </c>
      <c r="B1035" t="inlineStr">
        <is>
          <t>Samridhi 5 Star Line</t>
        </is>
      </c>
      <c r="C1035" s="82" t="n">
        <v>46223</v>
      </c>
      <c r="D1035" t="inlineStr">
        <is>
          <t>FS-TTLi-4</t>
        </is>
      </c>
      <c r="E1035" t="n">
        <v>1430.50055</v>
      </c>
      <c r="F1035" t="n">
        <v>5</v>
      </c>
      <c r="G1035" t="n">
        <v>286.10011</v>
      </c>
      <c r="H1035" t="n">
        <v>3.51103333333333</v>
      </c>
      <c r="I1035" t="n">
        <v>81.00352978320321</v>
      </c>
    </row>
    <row r="1036">
      <c r="A1036" t="inlineStr">
        <is>
          <t>Daily_Efficiency_MTBF_2026_09_18.xlsx</t>
        </is>
      </c>
      <c r="B1036" t="inlineStr">
        <is>
          <t>Samridhi 5 Star Line</t>
        </is>
      </c>
      <c r="C1036" s="82" t="n">
        <v>46223</v>
      </c>
      <c r="D1036" t="inlineStr">
        <is>
          <t>FS-Case Packing</t>
        </is>
      </c>
      <c r="E1036" t="n">
        <v>1440</v>
      </c>
      <c r="F1036" t="n">
        <v>1</v>
      </c>
      <c r="G1036" t="n">
        <v>1440</v>
      </c>
      <c r="H1036" t="n">
        <v>0</v>
      </c>
      <c r="I1036" t="n">
        <v>103.520499108734</v>
      </c>
    </row>
    <row r="1037">
      <c r="A1037" t="inlineStr">
        <is>
          <t>Daily_Efficiency_MTBF_2026_09_18.xlsx</t>
        </is>
      </c>
      <c r="B1037" t="inlineStr">
        <is>
          <t>Samridhi Perk Line</t>
        </is>
      </c>
      <c r="C1037" s="82" t="n">
        <v>46223</v>
      </c>
      <c r="D1037" t="inlineStr">
        <is>
          <t>Perk-HLM-2</t>
        </is>
      </c>
      <c r="E1037" t="n">
        <v>1316.63216666667</v>
      </c>
      <c r="F1037" t="n">
        <v>136</v>
      </c>
      <c r="G1037" t="n">
        <v>9.681118872549019</v>
      </c>
      <c r="H1037" t="n">
        <v>0</v>
      </c>
      <c r="I1037" t="n">
        <v>53.4413676264469</v>
      </c>
    </row>
    <row r="1038">
      <c r="A1038" t="inlineStr">
        <is>
          <t>Daily_Efficiency_MTBF_2026_09_18.xlsx</t>
        </is>
      </c>
      <c r="B1038" t="inlineStr">
        <is>
          <t>Samridhi Perk Line</t>
        </is>
      </c>
      <c r="C1038" s="82" t="n">
        <v>46223</v>
      </c>
      <c r="D1038" t="inlineStr">
        <is>
          <t>Perk-HCM-1</t>
        </is>
      </c>
      <c r="E1038" t="n">
        <v>1334.14808333333</v>
      </c>
      <c r="F1038" t="n">
        <v>103</v>
      </c>
      <c r="G1038" t="n">
        <v>12.952894012945</v>
      </c>
      <c r="H1038" t="n">
        <v>0.24035</v>
      </c>
      <c r="I1038" t="n">
        <v>84.7113105156685</v>
      </c>
    </row>
    <row r="1039">
      <c r="A1039" t="inlineStr">
        <is>
          <t>Daily_Efficiency_MTBF_2026_09_18.xlsx</t>
        </is>
      </c>
      <c r="B1039" t="inlineStr">
        <is>
          <t>Samridhi Perk Line</t>
        </is>
      </c>
      <c r="C1039" s="82" t="n">
        <v>46223</v>
      </c>
      <c r="D1039" t="inlineStr">
        <is>
          <t>Perk-HLM-1</t>
        </is>
      </c>
      <c r="E1039" t="n">
        <v>1183.86628333333</v>
      </c>
      <c r="F1039" t="n">
        <v>89</v>
      </c>
      <c r="G1039" t="n">
        <v>13.3018683520599</v>
      </c>
      <c r="H1039" t="n">
        <v>6.71961666666667</v>
      </c>
      <c r="I1039" t="n">
        <v>45.1467149835276</v>
      </c>
    </row>
    <row r="1040">
      <c r="A1040" t="inlineStr">
        <is>
          <t>Daily_Efficiency_MTBF_2026_09_18.xlsx</t>
        </is>
      </c>
      <c r="B1040" t="inlineStr">
        <is>
          <t>Samridhi Perk Line</t>
        </is>
      </c>
      <c r="C1040" s="82" t="n">
        <v>46223</v>
      </c>
      <c r="D1040" t="inlineStr">
        <is>
          <t>Perk-HCM-4</t>
        </is>
      </c>
      <c r="E1040" t="n">
        <v>1352.74101666667</v>
      </c>
      <c r="F1040" t="n">
        <v>81</v>
      </c>
      <c r="G1040" t="n">
        <v>16.7005063786008</v>
      </c>
      <c r="H1040" t="n">
        <v>0.8624333333333331</v>
      </c>
      <c r="I1040" t="n">
        <v>53.0650137640924</v>
      </c>
    </row>
    <row r="1041">
      <c r="A1041" t="inlineStr">
        <is>
          <t>Daily_Efficiency_MTBF_2026_09_18.xlsx</t>
        </is>
      </c>
      <c r="B1041" t="inlineStr">
        <is>
          <t>Samridhi Perk Line</t>
        </is>
      </c>
      <c r="C1041" s="82" t="n">
        <v>46223</v>
      </c>
      <c r="D1041" t="inlineStr">
        <is>
          <t>Perk-HCM-3</t>
        </is>
      </c>
      <c r="E1041" t="n">
        <v>1346.54841666667</v>
      </c>
      <c r="F1041" t="n">
        <v>57</v>
      </c>
      <c r="G1041" t="n">
        <v>23.6236564327485</v>
      </c>
      <c r="H1041" t="n">
        <v>0.621566666666667</v>
      </c>
      <c r="I1041" t="n">
        <v>69.5368836528629</v>
      </c>
    </row>
    <row r="1042">
      <c r="A1042" t="inlineStr">
        <is>
          <t>Daily_Efficiency_MTBF_2026_09_18.xlsx</t>
        </is>
      </c>
      <c r="B1042" t="inlineStr">
        <is>
          <t>Samridhi Perk Line</t>
        </is>
      </c>
      <c r="C1042" s="82" t="n">
        <v>46223</v>
      </c>
      <c r="D1042" t="inlineStr">
        <is>
          <t>Perk-HCM-2</t>
        </is>
      </c>
      <c r="E1042" t="n">
        <v>1362.19836666667</v>
      </c>
      <c r="F1042" t="n">
        <v>55</v>
      </c>
      <c r="G1042" t="n">
        <v>24.767243030303</v>
      </c>
      <c r="H1042" t="n">
        <v>1.35668333333333</v>
      </c>
      <c r="I1042" t="n">
        <v>81.395029889217</v>
      </c>
    </row>
    <row r="1043">
      <c r="A1043" t="inlineStr">
        <is>
          <t>Daily_Efficiency_MTBF_2026_09_18.xlsx</t>
        </is>
      </c>
      <c r="B1043" t="inlineStr">
        <is>
          <t>Samridhi Perk Line</t>
        </is>
      </c>
      <c r="C1043" s="82" t="n">
        <v>46223</v>
      </c>
      <c r="D1043" t="inlineStr">
        <is>
          <t>Perk TTM-5</t>
        </is>
      </c>
      <c r="E1043" t="n">
        <v>1361.64193333333</v>
      </c>
      <c r="F1043" t="n">
        <v>51</v>
      </c>
      <c r="G1043" t="n">
        <v>26.6988614379085</v>
      </c>
      <c r="H1043" t="n">
        <v>78.3580666666667</v>
      </c>
      <c r="I1043" t="n">
        <v>50.0099206349206</v>
      </c>
    </row>
    <row r="1044">
      <c r="A1044" t="inlineStr">
        <is>
          <t>Daily_Efficiency_MTBF_2026_09_18.xlsx</t>
        </is>
      </c>
      <c r="B1044" t="inlineStr">
        <is>
          <t>Samridhi Perk Line</t>
        </is>
      </c>
      <c r="C1044" s="82" t="n">
        <v>46223</v>
      </c>
      <c r="D1044" t="inlineStr">
        <is>
          <t>Perk-TTLi-3</t>
        </is>
      </c>
      <c r="E1044" t="n">
        <v>1418.00666666667</v>
      </c>
      <c r="F1044" t="n">
        <v>15</v>
      </c>
      <c r="G1044" t="n">
        <v>94.5337777777778</v>
      </c>
      <c r="H1044" t="n">
        <v>0.354766666666667</v>
      </c>
      <c r="I1044" t="n">
        <v>64.05295305236091</v>
      </c>
    </row>
    <row r="1045">
      <c r="A1045" t="inlineStr">
        <is>
          <t>Daily_Efficiency_MTBF_2026_09_18.xlsx</t>
        </is>
      </c>
      <c r="B1045" t="inlineStr">
        <is>
          <t>Samridhi Perk Line</t>
        </is>
      </c>
      <c r="C1045" s="82" t="n">
        <v>46223</v>
      </c>
      <c r="D1045" t="inlineStr">
        <is>
          <t>Perk-TTLi-2</t>
        </is>
      </c>
      <c r="E1045" t="n">
        <v>1387.329</v>
      </c>
      <c r="F1045" t="n">
        <v>6</v>
      </c>
      <c r="G1045" t="n">
        <v>231.2215</v>
      </c>
      <c r="H1045" t="n">
        <v>0</v>
      </c>
      <c r="I1045" t="n">
        <v>79.48327857703011</v>
      </c>
    </row>
    <row r="1046">
      <c r="A1046" t="inlineStr">
        <is>
          <t>Daily_Efficiency_MTBF_2026_09_18.xlsx</t>
        </is>
      </c>
      <c r="B1046" t="inlineStr">
        <is>
          <t>Samridhi Perk Line</t>
        </is>
      </c>
      <c r="C1046" s="82" t="n">
        <v>46223</v>
      </c>
      <c r="D1046" t="inlineStr">
        <is>
          <t>Perk-TTLi-1</t>
        </is>
      </c>
      <c r="E1046" t="n">
        <v>1426.72635</v>
      </c>
      <c r="F1046" t="n">
        <v>6</v>
      </c>
      <c r="G1046" t="n">
        <v>237.787725</v>
      </c>
      <c r="H1046" t="n">
        <v>0.278733333333333</v>
      </c>
      <c r="I1046" t="n">
        <v>80.0464919253063</v>
      </c>
    </row>
    <row r="1047">
      <c r="A1047" t="inlineStr">
        <is>
          <t>Daily_Efficiency_MTBF_2026_09_18.xlsx</t>
        </is>
      </c>
      <c r="B1047" t="inlineStr">
        <is>
          <t>Samridhi Perk Line</t>
        </is>
      </c>
      <c r="C1047" s="82" t="n">
        <v>46223</v>
      </c>
      <c r="D1047" t="inlineStr">
        <is>
          <t>Perk-TTLi-4</t>
        </is>
      </c>
      <c r="E1047" t="n">
        <v>1436.99435</v>
      </c>
      <c r="F1047" t="n">
        <v>5</v>
      </c>
      <c r="G1047" t="n">
        <v>287.39887</v>
      </c>
      <c r="H1047" t="n">
        <v>1.49348333333333</v>
      </c>
      <c r="I1047" t="n">
        <v>49.7814429434984</v>
      </c>
    </row>
    <row r="1048">
      <c r="A1048" t="inlineStr">
        <is>
          <t>Daily_Efficiency_MTBF_2026_09_18.xlsx</t>
        </is>
      </c>
      <c r="B1048" t="inlineStr">
        <is>
          <t>Samridhi Perk Line</t>
        </is>
      </c>
      <c r="C1048" s="82" t="n">
        <v>46223</v>
      </c>
      <c r="D1048" t="inlineStr">
        <is>
          <t>Perk-HLM-3</t>
        </is>
      </c>
      <c r="E1048" t="n">
        <v>1440</v>
      </c>
      <c r="F1048" t="n">
        <v>1</v>
      </c>
      <c r="G1048" t="n">
        <v>1440</v>
      </c>
      <c r="H1048" t="n">
        <v>0</v>
      </c>
      <c r="I1048" t="n">
        <v>32.7925925925926</v>
      </c>
    </row>
    <row r="1049">
      <c r="A1049" t="inlineStr">
        <is>
          <t>Daily_Efficiency_MTBF_2026_09_18.xlsx</t>
        </is>
      </c>
      <c r="B1049" t="inlineStr">
        <is>
          <t>Samridhi Perk Line</t>
        </is>
      </c>
      <c r="C1049" s="82" t="n">
        <v>46223</v>
      </c>
      <c r="D1049" t="inlineStr">
        <is>
          <t>Perk-Case Packing</t>
        </is>
      </c>
      <c r="E1049" t="n">
        <v>1440</v>
      </c>
      <c r="F1049" t="n">
        <v>1</v>
      </c>
      <c r="G1049" t="n">
        <v>1440</v>
      </c>
      <c r="H1049" t="n">
        <v>0</v>
      </c>
      <c r="I1049" t="n">
        <v>88.8978494623656</v>
      </c>
    </row>
    <row r="1050">
      <c r="A1050" t="inlineStr">
        <is>
          <t>Daily_Efficiency_MTBF_2026_09_18.xlsx</t>
        </is>
      </c>
      <c r="B1050" t="inlineStr">
        <is>
          <t>Co-Extrusion Line</t>
        </is>
      </c>
      <c r="C1050" s="82" t="n">
        <v>46222</v>
      </c>
      <c r="D1050" t="inlineStr">
        <is>
          <t>Coex-AW3</t>
        </is>
      </c>
      <c r="E1050" t="n">
        <v>1177.43965</v>
      </c>
      <c r="F1050" t="n">
        <v>295</v>
      </c>
      <c r="G1050" t="n">
        <v>3.99132084745763</v>
      </c>
      <c r="H1050" t="n">
        <v>171.877766666667</v>
      </c>
      <c r="I1050" t="n">
        <v>33.0569444444445</v>
      </c>
    </row>
    <row r="1051">
      <c r="A1051" t="inlineStr">
        <is>
          <t>Daily_Efficiency_MTBF_2026_09_18.xlsx</t>
        </is>
      </c>
      <c r="B1051" t="inlineStr">
        <is>
          <t>Co-Extrusion Line</t>
        </is>
      </c>
      <c r="C1051" s="82" t="n">
        <v>46222</v>
      </c>
      <c r="D1051" t="inlineStr">
        <is>
          <t>Coex-AW1</t>
        </is>
      </c>
      <c r="E1051" t="n">
        <v>1222.32276666667</v>
      </c>
      <c r="F1051" t="n">
        <v>52</v>
      </c>
      <c r="G1051" t="n">
        <v>23.5062070512821</v>
      </c>
      <c r="H1051" t="n">
        <v>41.9759833333333</v>
      </c>
      <c r="I1051" t="n">
        <v>70.95745694836231</v>
      </c>
    </row>
    <row r="1052">
      <c r="A1052" t="inlineStr">
        <is>
          <t>Daily_Efficiency_MTBF_2026_09_18.xlsx</t>
        </is>
      </c>
      <c r="B1052" t="inlineStr">
        <is>
          <t>Co-Extrusion Line</t>
        </is>
      </c>
      <c r="C1052" s="82" t="n">
        <v>46222</v>
      </c>
      <c r="D1052" t="inlineStr">
        <is>
          <t>Coex-AW2</t>
        </is>
      </c>
      <c r="E1052" t="n">
        <v>1238.13841666667</v>
      </c>
      <c r="F1052" t="n">
        <v>35</v>
      </c>
      <c r="G1052" t="n">
        <v>35.3753833333333</v>
      </c>
      <c r="H1052" t="n">
        <v>18.8296333333333</v>
      </c>
      <c r="I1052" t="n">
        <v>67.1187388154363</v>
      </c>
    </row>
    <row r="1053">
      <c r="A1053" t="inlineStr">
        <is>
          <t>Daily_Efficiency_MTBF_2026_09_18.xlsx</t>
        </is>
      </c>
      <c r="B1053" t="inlineStr">
        <is>
          <t>Samridhi 5 Star Line</t>
        </is>
      </c>
      <c r="C1053" s="82" t="n">
        <v>46222</v>
      </c>
      <c r="D1053" t="inlineStr">
        <is>
          <t>FS-TTM-5</t>
        </is>
      </c>
      <c r="E1053" t="n">
        <v>1279.28698333333</v>
      </c>
      <c r="F1053" t="n">
        <v>55</v>
      </c>
      <c r="G1053" t="n">
        <v>23.2597633333333</v>
      </c>
      <c r="H1053" t="n">
        <v>60.5184666666667</v>
      </c>
      <c r="I1053" t="n">
        <v>30.5281771930531</v>
      </c>
    </row>
    <row r="1054">
      <c r="A1054" t="inlineStr">
        <is>
          <t>Daily_Efficiency_MTBF_2026_09_18.xlsx</t>
        </is>
      </c>
      <c r="B1054" t="inlineStr">
        <is>
          <t>Samridhi 5 Star Line</t>
        </is>
      </c>
      <c r="C1054" s="82" t="n">
        <v>46222</v>
      </c>
      <c r="D1054" t="inlineStr">
        <is>
          <t>FS-HCM-4</t>
        </is>
      </c>
      <c r="E1054" t="n">
        <v>1420.48543333333</v>
      </c>
      <c r="F1054" t="n">
        <v>28</v>
      </c>
      <c r="G1054" t="n">
        <v>50.7316226190476</v>
      </c>
      <c r="H1054" t="n">
        <v>13.6679</v>
      </c>
      <c r="I1054" t="n">
        <v>78.49106089708189</v>
      </c>
    </row>
    <row r="1055">
      <c r="A1055" t="inlineStr">
        <is>
          <t>Daily_Efficiency_MTBF_2026_09_18.xlsx</t>
        </is>
      </c>
      <c r="B1055" t="inlineStr">
        <is>
          <t>Samridhi 5 Star Line</t>
        </is>
      </c>
      <c r="C1055" s="82" t="n">
        <v>46222</v>
      </c>
      <c r="D1055" t="inlineStr">
        <is>
          <t>FS-HCM-3</t>
        </is>
      </c>
      <c r="E1055" t="n">
        <v>1412.00695</v>
      </c>
      <c r="F1055" t="n">
        <v>19</v>
      </c>
      <c r="G1055" t="n">
        <v>74.3161552631579</v>
      </c>
      <c r="H1055" t="n">
        <v>0.833866666666667</v>
      </c>
      <c r="I1055" t="n">
        <v>97.491605027419</v>
      </c>
    </row>
    <row r="1056">
      <c r="A1056" t="inlineStr">
        <is>
          <t>Daily_Efficiency_MTBF_2026_09_18.xlsx</t>
        </is>
      </c>
      <c r="B1056" t="inlineStr">
        <is>
          <t>Samridhi 5 Star Line</t>
        </is>
      </c>
      <c r="C1056" s="82" t="n">
        <v>46222</v>
      </c>
      <c r="D1056" t="inlineStr">
        <is>
          <t>FS-TTLi-3</t>
        </is>
      </c>
      <c r="E1056" t="n">
        <v>1389.49405</v>
      </c>
      <c r="F1056" t="n">
        <v>12</v>
      </c>
      <c r="G1056" t="n">
        <v>115.791170833333</v>
      </c>
      <c r="H1056" t="n">
        <v>6.00248333333333</v>
      </c>
      <c r="I1056" t="n">
        <v>97.7966730287567</v>
      </c>
    </row>
    <row r="1057">
      <c r="A1057" t="inlineStr">
        <is>
          <t>Daily_Efficiency_MTBF_2026_09_18.xlsx</t>
        </is>
      </c>
      <c r="B1057" t="inlineStr">
        <is>
          <t>Samridhi 5 Star Line</t>
        </is>
      </c>
      <c r="C1057" s="82" t="n">
        <v>46222</v>
      </c>
      <c r="D1057" t="inlineStr">
        <is>
          <t>FS-HCM-2</t>
        </is>
      </c>
      <c r="E1057" t="n">
        <v>1397.66693333333</v>
      </c>
      <c r="F1057" t="n">
        <v>11</v>
      </c>
      <c r="G1057" t="n">
        <v>127.06063030303</v>
      </c>
      <c r="H1057" t="n">
        <v>2.17383333333333</v>
      </c>
      <c r="I1057" t="n">
        <v>77.503253207375</v>
      </c>
    </row>
    <row r="1058">
      <c r="A1058" t="inlineStr">
        <is>
          <t>Daily_Efficiency_MTBF_2026_09_18.xlsx</t>
        </is>
      </c>
      <c r="B1058" t="inlineStr">
        <is>
          <t>Samridhi 5 Star Line</t>
        </is>
      </c>
      <c r="C1058" s="82" t="n">
        <v>46222</v>
      </c>
      <c r="D1058" t="inlineStr">
        <is>
          <t>FS-HCM-1</t>
        </is>
      </c>
      <c r="E1058" t="n">
        <v>1424.17611666667</v>
      </c>
      <c r="F1058" t="n">
        <v>10</v>
      </c>
      <c r="G1058" t="n">
        <v>142.417611666667</v>
      </c>
      <c r="H1058" t="n">
        <v>0</v>
      </c>
      <c r="I1058" t="n">
        <v>89.0877621668964</v>
      </c>
    </row>
    <row r="1059">
      <c r="A1059" t="inlineStr">
        <is>
          <t>Daily_Efficiency_MTBF_2026_09_18.xlsx</t>
        </is>
      </c>
      <c r="B1059" t="inlineStr">
        <is>
          <t>Samridhi 5 Star Line</t>
        </is>
      </c>
      <c r="C1059" s="82" t="n">
        <v>46222</v>
      </c>
      <c r="D1059" t="inlineStr">
        <is>
          <t>FS-TTLi-1</t>
        </is>
      </c>
      <c r="E1059" t="n">
        <v>1430.6645</v>
      </c>
      <c r="F1059" t="n">
        <v>9</v>
      </c>
      <c r="G1059" t="n">
        <v>158.962722222222</v>
      </c>
      <c r="H1059" t="n">
        <v>5.32501666666667</v>
      </c>
      <c r="I1059" t="n">
        <v>88.5121092925972</v>
      </c>
    </row>
    <row r="1060">
      <c r="A1060" t="inlineStr">
        <is>
          <t>Daily_Efficiency_MTBF_2026_09_18.xlsx</t>
        </is>
      </c>
      <c r="B1060" t="inlineStr">
        <is>
          <t>Samridhi 5 Star Line</t>
        </is>
      </c>
      <c r="C1060" s="82" t="n">
        <v>46222</v>
      </c>
      <c r="D1060" t="inlineStr">
        <is>
          <t>FS-HRM-5</t>
        </is>
      </c>
      <c r="E1060" t="n">
        <v>1406.84431666667</v>
      </c>
      <c r="F1060" t="n">
        <v>9</v>
      </c>
      <c r="G1060" t="n">
        <v>156.316035185185</v>
      </c>
      <c r="H1060" t="n">
        <v>10.6676666666667</v>
      </c>
      <c r="I1060" t="n">
        <v>21.1761557562761</v>
      </c>
    </row>
    <row r="1061">
      <c r="A1061" t="inlineStr">
        <is>
          <t>Daily_Efficiency_MTBF_2026_09_18.xlsx</t>
        </is>
      </c>
      <c r="B1061" t="inlineStr">
        <is>
          <t>Samridhi 5 Star Line</t>
        </is>
      </c>
      <c r="C1061" s="82" t="n">
        <v>46222</v>
      </c>
      <c r="D1061" t="inlineStr">
        <is>
          <t>FS-TTLi-4</t>
        </is>
      </c>
      <c r="E1061" t="n">
        <v>1433.98795</v>
      </c>
      <c r="F1061" t="n">
        <v>8</v>
      </c>
      <c r="G1061" t="n">
        <v>179.24849375</v>
      </c>
      <c r="H1061" t="n">
        <v>4.6856</v>
      </c>
      <c r="I1061" t="n">
        <v>78.0022001553709</v>
      </c>
    </row>
    <row r="1062">
      <c r="A1062" t="inlineStr">
        <is>
          <t>Daily_Efficiency_MTBF_2026_09_18.xlsx</t>
        </is>
      </c>
      <c r="B1062" t="inlineStr">
        <is>
          <t>Samridhi 5 Star Line</t>
        </is>
      </c>
      <c r="C1062" s="82" t="n">
        <v>46222</v>
      </c>
      <c r="D1062" t="inlineStr">
        <is>
          <t>FS-TTLi-2</t>
        </is>
      </c>
      <c r="E1062" t="n">
        <v>1433.84041666667</v>
      </c>
      <c r="F1062" t="n">
        <v>5</v>
      </c>
      <c r="G1062" t="n">
        <v>286.768083333333</v>
      </c>
      <c r="H1062" t="n">
        <v>2.5076</v>
      </c>
      <c r="I1062" t="n">
        <v>73.6868772552928</v>
      </c>
    </row>
    <row r="1063">
      <c r="A1063" t="inlineStr">
        <is>
          <t>Daily_Efficiency_MTBF_2026_09_18.xlsx</t>
        </is>
      </c>
      <c r="B1063" t="inlineStr">
        <is>
          <t>Samridhi 5 Star Line</t>
        </is>
      </c>
      <c r="C1063" s="82" t="n">
        <v>46222</v>
      </c>
      <c r="D1063" t="inlineStr">
        <is>
          <t>FS-Case Packing</t>
        </is>
      </c>
      <c r="E1063" t="n">
        <v>1440</v>
      </c>
      <c r="F1063" t="n">
        <v>1</v>
      </c>
      <c r="G1063" t="n">
        <v>1440</v>
      </c>
      <c r="H1063" t="n">
        <v>0</v>
      </c>
      <c r="I1063" t="n">
        <v>134.024064171123</v>
      </c>
    </row>
    <row r="1064">
      <c r="A1064" t="inlineStr">
        <is>
          <t>Daily_Efficiency_MTBF_2026_09_18.xlsx</t>
        </is>
      </c>
      <c r="B1064" t="inlineStr">
        <is>
          <t>Samridhi Perk Line</t>
        </is>
      </c>
      <c r="C1064" s="82" t="n">
        <v>46222</v>
      </c>
      <c r="D1064" t="inlineStr">
        <is>
          <t>Perk-HCM-3</t>
        </is>
      </c>
      <c r="E1064" t="n">
        <v>1304.58803333333</v>
      </c>
      <c r="F1064" t="n">
        <v>158</v>
      </c>
      <c r="G1064" t="n">
        <v>8.25688628691983</v>
      </c>
      <c r="H1064" t="n">
        <v>0.2253</v>
      </c>
      <c r="I1064" t="n">
        <v>64.7039667709511</v>
      </c>
    </row>
    <row r="1065">
      <c r="A1065" t="inlineStr">
        <is>
          <t>Daily_Efficiency_MTBF_2026_09_18.xlsx</t>
        </is>
      </c>
      <c r="B1065" t="inlineStr">
        <is>
          <t>Samridhi Perk Line</t>
        </is>
      </c>
      <c r="C1065" s="82" t="n">
        <v>46222</v>
      </c>
      <c r="D1065" t="inlineStr">
        <is>
          <t>Perk-HCM-1</t>
        </is>
      </c>
      <c r="E1065" t="n">
        <v>1313.80835</v>
      </c>
      <c r="F1065" t="n">
        <v>137</v>
      </c>
      <c r="G1065" t="n">
        <v>9.589841970802921</v>
      </c>
      <c r="H1065" t="n">
        <v>0.429166666666667</v>
      </c>
      <c r="I1065" t="n">
        <v>77.778246047564</v>
      </c>
    </row>
    <row r="1066">
      <c r="A1066" t="inlineStr">
        <is>
          <t>Daily_Efficiency_MTBF_2026_09_18.xlsx</t>
        </is>
      </c>
      <c r="B1066" t="inlineStr">
        <is>
          <t>Samridhi Perk Line</t>
        </is>
      </c>
      <c r="C1066" s="82" t="n">
        <v>46222</v>
      </c>
      <c r="D1066" t="inlineStr">
        <is>
          <t>Perk-HLM-2</t>
        </is>
      </c>
      <c r="E1066" t="n">
        <v>1322.66105</v>
      </c>
      <c r="F1066" t="n">
        <v>122</v>
      </c>
      <c r="G1066" t="n">
        <v>10.8414840163934</v>
      </c>
      <c r="H1066" t="n">
        <v>0</v>
      </c>
      <c r="I1066" t="n">
        <v>53.4944537447612</v>
      </c>
    </row>
    <row r="1067">
      <c r="A1067" t="inlineStr">
        <is>
          <t>Daily_Efficiency_MTBF_2026_09_18.xlsx</t>
        </is>
      </c>
      <c r="B1067" t="inlineStr">
        <is>
          <t>Samridhi Perk Line</t>
        </is>
      </c>
      <c r="C1067" s="82" t="n">
        <v>46222</v>
      </c>
      <c r="D1067" t="inlineStr">
        <is>
          <t>Perk-HCM-2</t>
        </is>
      </c>
      <c r="E1067" t="n">
        <v>1357.47478333333</v>
      </c>
      <c r="F1067" t="n">
        <v>111</v>
      </c>
      <c r="G1067" t="n">
        <v>12.2295025525526</v>
      </c>
      <c r="H1067" t="n">
        <v>0.405933333333333</v>
      </c>
      <c r="I1067" t="n">
        <v>77.3096073008375</v>
      </c>
    </row>
    <row r="1068">
      <c r="A1068" t="inlineStr">
        <is>
          <t>Daily_Efficiency_MTBF_2026_09_18.xlsx</t>
        </is>
      </c>
      <c r="B1068" t="inlineStr">
        <is>
          <t>Samridhi Perk Line</t>
        </is>
      </c>
      <c r="C1068" s="82" t="n">
        <v>46222</v>
      </c>
      <c r="D1068" t="inlineStr">
        <is>
          <t>Perk-HCM-4</t>
        </is>
      </c>
      <c r="E1068" t="n">
        <v>1336.08438333333</v>
      </c>
      <c r="F1068" t="n">
        <v>102</v>
      </c>
      <c r="G1068" t="n">
        <v>13.098866503268</v>
      </c>
      <c r="H1068" t="n">
        <v>1.13798333333333</v>
      </c>
      <c r="I1068" t="n">
        <v>56.3878712106481</v>
      </c>
    </row>
    <row r="1069">
      <c r="A1069" t="inlineStr">
        <is>
          <t>Daily_Efficiency_MTBF_2026_09_18.xlsx</t>
        </is>
      </c>
      <c r="B1069" t="inlineStr">
        <is>
          <t>Samridhi Perk Line</t>
        </is>
      </c>
      <c r="C1069" s="82" t="n">
        <v>46222</v>
      </c>
      <c r="D1069" t="inlineStr">
        <is>
          <t>Perk TTM-5</t>
        </is>
      </c>
      <c r="E1069" t="n">
        <v>1287.24168333333</v>
      </c>
      <c r="F1069" t="n">
        <v>93</v>
      </c>
      <c r="G1069" t="n">
        <v>13.8413084229391</v>
      </c>
      <c r="H1069" t="n">
        <v>127.256633333333</v>
      </c>
      <c r="I1069" t="n">
        <v>59.2460317460317</v>
      </c>
    </row>
    <row r="1070">
      <c r="A1070" t="inlineStr">
        <is>
          <t>Daily_Efficiency_MTBF_2026_09_18.xlsx</t>
        </is>
      </c>
      <c r="B1070" t="inlineStr">
        <is>
          <t>Samridhi Perk Line</t>
        </is>
      </c>
      <c r="C1070" s="82" t="n">
        <v>46222</v>
      </c>
      <c r="D1070" t="inlineStr">
        <is>
          <t>Perk-HLM-1</t>
        </is>
      </c>
      <c r="E1070" t="n">
        <v>1361.05268333333</v>
      </c>
      <c r="F1070" t="n">
        <v>91</v>
      </c>
      <c r="G1070" t="n">
        <v>14.9566228937729</v>
      </c>
      <c r="H1070" t="n">
        <v>6.11226666666667</v>
      </c>
      <c r="I1070" t="n">
        <v>54.1257933751777</v>
      </c>
    </row>
    <row r="1071">
      <c r="A1071" t="inlineStr">
        <is>
          <t>Daily_Efficiency_MTBF_2026_09_18.xlsx</t>
        </is>
      </c>
      <c r="B1071" t="inlineStr">
        <is>
          <t>Samridhi Perk Line</t>
        </is>
      </c>
      <c r="C1071" s="82" t="n">
        <v>46222</v>
      </c>
      <c r="D1071" t="inlineStr">
        <is>
          <t>Perk-TTLi-3</t>
        </is>
      </c>
      <c r="E1071" t="n">
        <v>1406.09046666667</v>
      </c>
      <c r="F1071" t="n">
        <v>32</v>
      </c>
      <c r="G1071" t="n">
        <v>43.9403270833333</v>
      </c>
      <c r="H1071" t="n">
        <v>0.9379999999999999</v>
      </c>
      <c r="I1071" t="n">
        <v>61.0874992336569</v>
      </c>
    </row>
    <row r="1072">
      <c r="A1072" t="inlineStr">
        <is>
          <t>Daily_Efficiency_MTBF_2026_09_18.xlsx</t>
        </is>
      </c>
      <c r="B1072" t="inlineStr">
        <is>
          <t>Samridhi Perk Line</t>
        </is>
      </c>
      <c r="C1072" s="82" t="n">
        <v>46222</v>
      </c>
      <c r="D1072" t="inlineStr">
        <is>
          <t>Perk-TTLi-1</t>
        </is>
      </c>
      <c r="E1072" t="n">
        <v>1374.59141666667</v>
      </c>
      <c r="F1072" t="n">
        <v>7</v>
      </c>
      <c r="G1072" t="n">
        <v>196.370202380952</v>
      </c>
      <c r="H1072" t="n">
        <v>2.42725</v>
      </c>
      <c r="I1072" t="n">
        <v>65.863759755774</v>
      </c>
    </row>
    <row r="1073">
      <c r="A1073" t="inlineStr">
        <is>
          <t>Daily_Efficiency_MTBF_2026_09_18.xlsx</t>
        </is>
      </c>
      <c r="B1073" t="inlineStr">
        <is>
          <t>Samridhi Perk Line</t>
        </is>
      </c>
      <c r="C1073" s="82" t="n">
        <v>46222</v>
      </c>
      <c r="D1073" t="inlineStr">
        <is>
          <t>Perk-TTLi-2</t>
        </is>
      </c>
      <c r="E1073" t="n">
        <v>1332.35151666667</v>
      </c>
      <c r="F1073" t="n">
        <v>7</v>
      </c>
      <c r="G1073" t="n">
        <v>190.335930952381</v>
      </c>
      <c r="H1073" t="n">
        <v>0</v>
      </c>
      <c r="I1073" t="n">
        <v>70.697006151916</v>
      </c>
    </row>
    <row r="1074">
      <c r="A1074" t="inlineStr">
        <is>
          <t>Daily_Efficiency_MTBF_2026_09_18.xlsx</t>
        </is>
      </c>
      <c r="B1074" t="inlineStr">
        <is>
          <t>Samridhi Perk Line</t>
        </is>
      </c>
      <c r="C1074" s="82" t="n">
        <v>46222</v>
      </c>
      <c r="D1074" t="inlineStr">
        <is>
          <t>Perk-TTLi-4</t>
        </is>
      </c>
      <c r="E1074" t="n">
        <v>1419.2487</v>
      </c>
      <c r="F1074" t="n">
        <v>4</v>
      </c>
      <c r="G1074" t="n">
        <v>354.812175</v>
      </c>
      <c r="H1074" t="n">
        <v>2.17681666666667</v>
      </c>
      <c r="I1074" t="n">
        <v>52.9327770732881</v>
      </c>
    </row>
    <row r="1075">
      <c r="A1075" t="inlineStr">
        <is>
          <t>Daily_Efficiency_MTBF_2026_09_18.xlsx</t>
        </is>
      </c>
      <c r="B1075" t="inlineStr">
        <is>
          <t>Samridhi Perk Line</t>
        </is>
      </c>
      <c r="C1075" s="82" t="n">
        <v>46222</v>
      </c>
      <c r="D1075" t="inlineStr">
        <is>
          <t>Perk-HLM-3</t>
        </is>
      </c>
      <c r="E1075" t="n">
        <v>1440</v>
      </c>
      <c r="F1075" t="n">
        <v>1</v>
      </c>
      <c r="G1075" t="n">
        <v>1440</v>
      </c>
      <c r="H1075" t="n">
        <v>0</v>
      </c>
      <c r="I1075" t="n">
        <v>30.6234567901235</v>
      </c>
    </row>
    <row r="1076">
      <c r="A1076" t="inlineStr">
        <is>
          <t>Daily_Efficiency_MTBF_2026_09_18.xlsx</t>
        </is>
      </c>
      <c r="B1076" t="inlineStr">
        <is>
          <t>Samridhi Perk Line</t>
        </is>
      </c>
      <c r="C1076" s="82" t="n">
        <v>46222</v>
      </c>
      <c r="D1076" t="inlineStr">
        <is>
          <t>Perk-Case Packing</t>
        </is>
      </c>
      <c r="E1076" t="n">
        <v>1440</v>
      </c>
      <c r="F1076" t="n">
        <v>1</v>
      </c>
      <c r="G1076" t="n">
        <v>1440</v>
      </c>
      <c r="H1076" t="n">
        <v>0</v>
      </c>
      <c r="I1076" t="n">
        <v>79.8118279569893</v>
      </c>
    </row>
    <row r="1077">
      <c r="A1077" t="inlineStr">
        <is>
          <t>Daily_Efficiency_MTBF_2026_09_18.xlsx</t>
        </is>
      </c>
      <c r="B1077" t="inlineStr">
        <is>
          <t>Co-Extrusion Line</t>
        </is>
      </c>
      <c r="C1077" s="82" t="n">
        <v>46221</v>
      </c>
      <c r="D1077" t="inlineStr">
        <is>
          <t>Coex-AW3</t>
        </is>
      </c>
      <c r="E1077" t="n">
        <v>1300.30558333333</v>
      </c>
      <c r="F1077" t="n">
        <v>271</v>
      </c>
      <c r="G1077" t="n">
        <v>4.79817558425584</v>
      </c>
      <c r="H1077" t="n">
        <v>139.694416666667</v>
      </c>
      <c r="I1077" t="n">
        <v>40.7611111111111</v>
      </c>
    </row>
    <row r="1078">
      <c r="A1078" t="inlineStr">
        <is>
          <t>Daily_Efficiency_MTBF_2026_09_18.xlsx</t>
        </is>
      </c>
      <c r="B1078" t="inlineStr">
        <is>
          <t>Co-Extrusion Line</t>
        </is>
      </c>
      <c r="C1078" s="82" t="n">
        <v>46221</v>
      </c>
      <c r="D1078" t="inlineStr">
        <is>
          <t>Coex-AW1</t>
        </is>
      </c>
      <c r="E1078" t="n">
        <v>1261.75825</v>
      </c>
      <c r="F1078" t="n">
        <v>50</v>
      </c>
      <c r="G1078" t="n">
        <v>25.235165</v>
      </c>
      <c r="H1078" t="n">
        <v>48.55215</v>
      </c>
      <c r="I1078" t="n">
        <v>76.7618150157966</v>
      </c>
    </row>
    <row r="1079">
      <c r="A1079" t="inlineStr">
        <is>
          <t>Daily_Efficiency_MTBF_2026_09_18.xlsx</t>
        </is>
      </c>
      <c r="B1079" t="inlineStr">
        <is>
          <t>Co-Extrusion Line</t>
        </is>
      </c>
      <c r="C1079" s="82" t="n">
        <v>46221</v>
      </c>
      <c r="D1079" t="inlineStr">
        <is>
          <t>Coex-AW2</t>
        </is>
      </c>
      <c r="E1079" t="n">
        <v>1313.62328333333</v>
      </c>
      <c r="F1079" t="n">
        <v>34</v>
      </c>
      <c r="G1079" t="n">
        <v>38.6359789215686</v>
      </c>
      <c r="H1079" t="n">
        <v>28.1794833333333</v>
      </c>
      <c r="I1079" t="n">
        <v>76.1135462281558</v>
      </c>
    </row>
    <row r="1080">
      <c r="A1080" t="inlineStr">
        <is>
          <t>Daily_Efficiency_MTBF_2026_09_18.xlsx</t>
        </is>
      </c>
      <c r="B1080" t="inlineStr">
        <is>
          <t>Samridhi 5 Star Line</t>
        </is>
      </c>
      <c r="C1080" s="82" t="n">
        <v>46221</v>
      </c>
      <c r="D1080" t="inlineStr">
        <is>
          <t>FS-HCM-3</t>
        </is>
      </c>
      <c r="E1080" t="n">
        <v>1402.49946666667</v>
      </c>
      <c r="F1080" t="n">
        <v>39</v>
      </c>
      <c r="G1080" t="n">
        <v>35.9615247863248</v>
      </c>
      <c r="H1080" t="n">
        <v>1.00608333333333</v>
      </c>
      <c r="I1080" t="n">
        <v>82.5096321088114</v>
      </c>
    </row>
    <row r="1081">
      <c r="A1081" t="inlineStr">
        <is>
          <t>Daily_Efficiency_MTBF_2026_09_18.xlsx</t>
        </is>
      </c>
      <c r="B1081" t="inlineStr">
        <is>
          <t>Samridhi 5 Star Line</t>
        </is>
      </c>
      <c r="C1081" s="82" t="n">
        <v>46221</v>
      </c>
      <c r="D1081" t="inlineStr">
        <is>
          <t>FS-HCM-2</t>
        </is>
      </c>
      <c r="E1081" t="n">
        <v>1381.03473333333</v>
      </c>
      <c r="F1081" t="n">
        <v>33</v>
      </c>
      <c r="G1081" t="n">
        <v>41.8495373737374</v>
      </c>
      <c r="H1081" t="n">
        <v>7.9938</v>
      </c>
      <c r="I1081" t="n">
        <v>71.6144674068433</v>
      </c>
    </row>
    <row r="1082">
      <c r="A1082" t="inlineStr">
        <is>
          <t>Daily_Efficiency_MTBF_2026_09_18.xlsx</t>
        </is>
      </c>
      <c r="B1082" t="inlineStr">
        <is>
          <t>Samridhi 5 Star Line</t>
        </is>
      </c>
      <c r="C1082" s="82" t="n">
        <v>46221</v>
      </c>
      <c r="D1082" t="inlineStr">
        <is>
          <t>FS-HCM-4</t>
        </is>
      </c>
      <c r="E1082" t="n">
        <v>1392.49065</v>
      </c>
      <c r="F1082" t="n">
        <v>29</v>
      </c>
      <c r="G1082" t="n">
        <v>48.0169189655172</v>
      </c>
      <c r="H1082" t="n">
        <v>13.6721166666667</v>
      </c>
      <c r="I1082" t="n">
        <v>70.4101571238447</v>
      </c>
    </row>
    <row r="1083">
      <c r="A1083" t="inlineStr">
        <is>
          <t>Daily_Efficiency_MTBF_2026_09_18.xlsx</t>
        </is>
      </c>
      <c r="B1083" t="inlineStr">
        <is>
          <t>Samridhi 5 Star Line</t>
        </is>
      </c>
      <c r="C1083" s="82" t="n">
        <v>46221</v>
      </c>
      <c r="D1083" t="inlineStr">
        <is>
          <t>FS-HCM-1</t>
        </is>
      </c>
      <c r="E1083" t="n">
        <v>1351.21883333333</v>
      </c>
      <c r="F1083" t="n">
        <v>26</v>
      </c>
      <c r="G1083" t="n">
        <v>51.9699551282051</v>
      </c>
      <c r="H1083" t="n">
        <v>0.33395</v>
      </c>
      <c r="I1083" t="n">
        <v>69.8045939438128</v>
      </c>
    </row>
    <row r="1084">
      <c r="A1084" t="inlineStr">
        <is>
          <t>Daily_Efficiency_MTBF_2026_09_18.xlsx</t>
        </is>
      </c>
      <c r="B1084" t="inlineStr">
        <is>
          <t>Samridhi 5 Star Line</t>
        </is>
      </c>
      <c r="C1084" s="82" t="n">
        <v>46221</v>
      </c>
      <c r="D1084" t="inlineStr">
        <is>
          <t>FS-TTLi-2</t>
        </is>
      </c>
      <c r="E1084" t="n">
        <v>1375.45978333333</v>
      </c>
      <c r="F1084" t="n">
        <v>25</v>
      </c>
      <c r="G1084" t="n">
        <v>55.0183913333333</v>
      </c>
      <c r="H1084" t="n">
        <v>12.3591</v>
      </c>
      <c r="I1084" t="n">
        <v>68.4941651346104</v>
      </c>
    </row>
    <row r="1085">
      <c r="A1085" t="inlineStr">
        <is>
          <t>Daily_Efficiency_MTBF_2026_09_18.xlsx</t>
        </is>
      </c>
      <c r="B1085" t="inlineStr">
        <is>
          <t>Samridhi 5 Star Line</t>
        </is>
      </c>
      <c r="C1085" s="82" t="n">
        <v>46221</v>
      </c>
      <c r="D1085" t="inlineStr">
        <is>
          <t>FS-TTM-5</t>
        </is>
      </c>
      <c r="E1085" t="n">
        <v>1310.53238333333</v>
      </c>
      <c r="F1085" t="n">
        <v>19</v>
      </c>
      <c r="G1085" t="n">
        <v>68.9753885964912</v>
      </c>
      <c r="H1085" t="n">
        <v>23.8086833333333</v>
      </c>
      <c r="I1085" t="n">
        <v>70.817385311091</v>
      </c>
    </row>
    <row r="1086">
      <c r="A1086" t="inlineStr">
        <is>
          <t>Daily_Efficiency_MTBF_2026_09_18.xlsx</t>
        </is>
      </c>
      <c r="B1086" t="inlineStr">
        <is>
          <t>Samridhi 5 Star Line</t>
        </is>
      </c>
      <c r="C1086" s="82" t="n">
        <v>46221</v>
      </c>
      <c r="D1086" t="inlineStr">
        <is>
          <t>FS-TTLi-3</t>
        </is>
      </c>
      <c r="E1086" t="n">
        <v>1404.66683333333</v>
      </c>
      <c r="F1086" t="n">
        <v>17</v>
      </c>
      <c r="G1086" t="n">
        <v>82.6274607843137</v>
      </c>
      <c r="H1086" t="n">
        <v>16.3270833333333</v>
      </c>
      <c r="I1086" t="n">
        <v>76.5719024642662</v>
      </c>
    </row>
    <row r="1087">
      <c r="A1087" t="inlineStr">
        <is>
          <t>Daily_Efficiency_MTBF_2026_09_18.xlsx</t>
        </is>
      </c>
      <c r="B1087" t="inlineStr">
        <is>
          <t>Samridhi 5 Star Line</t>
        </is>
      </c>
      <c r="C1087" s="82" t="n">
        <v>46221</v>
      </c>
      <c r="D1087" t="inlineStr">
        <is>
          <t>FS-HRM-5</t>
        </is>
      </c>
      <c r="E1087" t="n">
        <v>1396.15508333333</v>
      </c>
      <c r="F1087" t="n">
        <v>16</v>
      </c>
      <c r="G1087" t="n">
        <v>87.2596927083333</v>
      </c>
      <c r="H1087" t="n">
        <v>30.8376333333333</v>
      </c>
      <c r="I1087" t="n">
        <v>28.0211661440038</v>
      </c>
    </row>
    <row r="1088">
      <c r="A1088" t="inlineStr">
        <is>
          <t>Daily_Efficiency_MTBF_2026_09_18.xlsx</t>
        </is>
      </c>
      <c r="B1088" t="inlineStr">
        <is>
          <t>Samridhi 5 Star Line</t>
        </is>
      </c>
      <c r="C1088" s="82" t="n">
        <v>46221</v>
      </c>
      <c r="D1088" t="inlineStr">
        <is>
          <t>FS-TTLi-1</t>
        </is>
      </c>
      <c r="E1088" t="n">
        <v>1433.32596666667</v>
      </c>
      <c r="F1088" t="n">
        <v>7</v>
      </c>
      <c r="G1088" t="n">
        <v>204.760852380952</v>
      </c>
      <c r="H1088" t="n">
        <v>2.17591666666667</v>
      </c>
      <c r="I1088" t="n">
        <v>63.2103185929195</v>
      </c>
    </row>
    <row r="1089">
      <c r="A1089" t="inlineStr">
        <is>
          <t>Daily_Efficiency_MTBF_2026_09_18.xlsx</t>
        </is>
      </c>
      <c r="B1089" t="inlineStr">
        <is>
          <t>Samridhi 5 Star Line</t>
        </is>
      </c>
      <c r="C1089" s="82" t="n">
        <v>46221</v>
      </c>
      <c r="D1089" t="inlineStr">
        <is>
          <t>FS-TTLi-4</t>
        </is>
      </c>
      <c r="E1089" t="n">
        <v>1430.51115</v>
      </c>
      <c r="F1089" t="n">
        <v>5</v>
      </c>
      <c r="G1089" t="n">
        <v>286.10223</v>
      </c>
      <c r="H1089" t="n">
        <v>4.32443333333333</v>
      </c>
      <c r="I1089" t="n">
        <v>67.9659754279628</v>
      </c>
    </row>
    <row r="1090">
      <c r="A1090" t="inlineStr">
        <is>
          <t>Daily_Efficiency_MTBF_2026_09_18.xlsx</t>
        </is>
      </c>
      <c r="B1090" t="inlineStr">
        <is>
          <t>Samridhi 5 Star Line</t>
        </is>
      </c>
      <c r="C1090" s="82" t="n">
        <v>46221</v>
      </c>
      <c r="D1090" t="inlineStr">
        <is>
          <t>FS-Case Packing</t>
        </is>
      </c>
      <c r="E1090" t="n">
        <v>1440</v>
      </c>
      <c r="F1090" t="n">
        <v>1</v>
      </c>
      <c r="G1090" t="n">
        <v>1440</v>
      </c>
      <c r="H1090" t="n">
        <v>0</v>
      </c>
      <c r="I1090" t="n">
        <v>87.2326203208556</v>
      </c>
    </row>
    <row r="1091">
      <c r="A1091" t="inlineStr">
        <is>
          <t>Daily_Efficiency_MTBF_2026_09_18.xlsx</t>
        </is>
      </c>
      <c r="B1091" t="inlineStr">
        <is>
          <t>Samridhi Perk Line</t>
        </is>
      </c>
      <c r="C1091" s="82" t="n">
        <v>46221</v>
      </c>
      <c r="D1091" t="inlineStr">
        <is>
          <t>Perk-HLM-2</t>
        </is>
      </c>
      <c r="E1091" t="n">
        <v>1332.12891666667</v>
      </c>
      <c r="F1091" t="n">
        <v>134</v>
      </c>
      <c r="G1091" t="n">
        <v>9.941260572139299</v>
      </c>
      <c r="H1091" t="n">
        <v>0</v>
      </c>
      <c r="I1091" t="n">
        <v>54.6472155080139</v>
      </c>
    </row>
    <row r="1092">
      <c r="A1092" t="inlineStr">
        <is>
          <t>Daily_Efficiency_MTBF_2026_09_18.xlsx</t>
        </is>
      </c>
      <c r="B1092" t="inlineStr">
        <is>
          <t>Samridhi Perk Line</t>
        </is>
      </c>
      <c r="C1092" s="82" t="n">
        <v>46221</v>
      </c>
      <c r="D1092" t="inlineStr">
        <is>
          <t>Perk-HLM-1</t>
        </is>
      </c>
      <c r="E1092" t="n">
        <v>1344.552</v>
      </c>
      <c r="F1092" t="n">
        <v>119</v>
      </c>
      <c r="G1092" t="n">
        <v>11.298756302521</v>
      </c>
      <c r="H1092" t="n">
        <v>3.5847</v>
      </c>
      <c r="I1092" t="n">
        <v>51.4592867291538</v>
      </c>
    </row>
    <row r="1093">
      <c r="A1093" t="inlineStr">
        <is>
          <t>Daily_Efficiency_MTBF_2026_09_18.xlsx</t>
        </is>
      </c>
      <c r="B1093" t="inlineStr">
        <is>
          <t>Samridhi Perk Line</t>
        </is>
      </c>
      <c r="C1093" s="82" t="n">
        <v>46221</v>
      </c>
      <c r="D1093" t="inlineStr">
        <is>
          <t>Perk-HCM-1</t>
        </is>
      </c>
      <c r="E1093" t="n">
        <v>1349.48233333333</v>
      </c>
      <c r="F1093" t="n">
        <v>112</v>
      </c>
      <c r="G1093" t="n">
        <v>12.0489494047619</v>
      </c>
      <c r="H1093" t="n">
        <v>1.12608333333333</v>
      </c>
      <c r="I1093" t="n">
        <v>83.16803918472711</v>
      </c>
    </row>
    <row r="1094">
      <c r="A1094" t="inlineStr">
        <is>
          <t>Daily_Efficiency_MTBF_2026_09_18.xlsx</t>
        </is>
      </c>
      <c r="B1094" t="inlineStr">
        <is>
          <t>Samridhi Perk Line</t>
        </is>
      </c>
      <c r="C1094" s="82" t="n">
        <v>46221</v>
      </c>
      <c r="D1094" t="inlineStr">
        <is>
          <t>Perk-HCM-3</t>
        </is>
      </c>
      <c r="E1094" t="n">
        <v>1336.80308333333</v>
      </c>
      <c r="F1094" t="n">
        <v>105</v>
      </c>
      <c r="G1094" t="n">
        <v>12.7314579365079</v>
      </c>
      <c r="H1094" t="n">
        <v>1.44006666666667</v>
      </c>
      <c r="I1094" t="n">
        <v>68.5870996564249</v>
      </c>
    </row>
    <row r="1095">
      <c r="A1095" t="inlineStr">
        <is>
          <t>Daily_Efficiency_MTBF_2026_09_18.xlsx</t>
        </is>
      </c>
      <c r="B1095" t="inlineStr">
        <is>
          <t>Samridhi Perk Line</t>
        </is>
      </c>
      <c r="C1095" s="82" t="n">
        <v>46221</v>
      </c>
      <c r="D1095" t="inlineStr">
        <is>
          <t>Perk-HCM-4</t>
        </is>
      </c>
      <c r="E1095" t="n">
        <v>1365.20715</v>
      </c>
      <c r="F1095" t="n">
        <v>86</v>
      </c>
      <c r="G1095" t="n">
        <v>15.874501744186</v>
      </c>
      <c r="H1095" t="n">
        <v>1.1234</v>
      </c>
      <c r="I1095" t="n">
        <v>58.0429320400375</v>
      </c>
    </row>
    <row r="1096">
      <c r="A1096" t="inlineStr">
        <is>
          <t>Daily_Efficiency_MTBF_2026_09_18.xlsx</t>
        </is>
      </c>
      <c r="B1096" t="inlineStr">
        <is>
          <t>Samridhi Perk Line</t>
        </is>
      </c>
      <c r="C1096" s="82" t="n">
        <v>46221</v>
      </c>
      <c r="D1096" t="inlineStr">
        <is>
          <t>Perk-HCM-2</t>
        </is>
      </c>
      <c r="E1096" t="n">
        <v>1357.63811666667</v>
      </c>
      <c r="F1096" t="n">
        <v>70</v>
      </c>
      <c r="G1096" t="n">
        <v>19.3948302380952</v>
      </c>
      <c r="H1096" t="n">
        <v>0.479866666666667</v>
      </c>
      <c r="I1096" t="n">
        <v>77.8137838486622</v>
      </c>
    </row>
    <row r="1097">
      <c r="A1097" t="inlineStr">
        <is>
          <t>Daily_Efficiency_MTBF_2026_09_18.xlsx</t>
        </is>
      </c>
      <c r="B1097" t="inlineStr">
        <is>
          <t>Samridhi Perk Line</t>
        </is>
      </c>
      <c r="C1097" s="82" t="n">
        <v>46221</v>
      </c>
      <c r="D1097" t="inlineStr">
        <is>
          <t>Perk TTM-5</t>
        </is>
      </c>
      <c r="E1097" t="n">
        <v>1313.36105</v>
      </c>
      <c r="F1097" t="n">
        <v>67</v>
      </c>
      <c r="G1097" t="n">
        <v>19.6024037313433</v>
      </c>
      <c r="H1097" t="n">
        <v>126.63895</v>
      </c>
      <c r="I1097" t="n">
        <v>58.313492063492</v>
      </c>
    </row>
    <row r="1098">
      <c r="A1098" t="inlineStr">
        <is>
          <t>Daily_Efficiency_MTBF_2026_09_18.xlsx</t>
        </is>
      </c>
      <c r="B1098" t="inlineStr">
        <is>
          <t>Samridhi Perk Line</t>
        </is>
      </c>
      <c r="C1098" s="82" t="n">
        <v>46221</v>
      </c>
      <c r="D1098" t="inlineStr">
        <is>
          <t>Perk-TTLi-3</t>
        </is>
      </c>
      <c r="E1098" t="n">
        <v>1338.51093333333</v>
      </c>
      <c r="F1098" t="n">
        <v>42</v>
      </c>
      <c r="G1098" t="n">
        <v>31.8693079365079</v>
      </c>
      <c r="H1098" t="n">
        <v>0.959916666666667</v>
      </c>
      <c r="I1098" t="n">
        <v>60.3556860331428</v>
      </c>
    </row>
    <row r="1099">
      <c r="A1099" t="inlineStr">
        <is>
          <t>Daily_Efficiency_MTBF_2026_09_18.xlsx</t>
        </is>
      </c>
      <c r="B1099" t="inlineStr">
        <is>
          <t>Samridhi Perk Line</t>
        </is>
      </c>
      <c r="C1099" s="82" t="n">
        <v>46221</v>
      </c>
      <c r="D1099" t="inlineStr">
        <is>
          <t>Perk-TTLi-2</t>
        </is>
      </c>
      <c r="E1099" t="n">
        <v>1210.47263333333</v>
      </c>
      <c r="F1099" t="n">
        <v>18</v>
      </c>
      <c r="G1099" t="n">
        <v>67.2484796296296</v>
      </c>
      <c r="H1099" t="n">
        <v>0.19405</v>
      </c>
      <c r="I1099" t="n">
        <v>64.4632950389729</v>
      </c>
    </row>
    <row r="1100">
      <c r="A1100" t="inlineStr">
        <is>
          <t>Daily_Efficiency_MTBF_2026_09_18.xlsx</t>
        </is>
      </c>
      <c r="B1100" t="inlineStr">
        <is>
          <t>Samridhi Perk Line</t>
        </is>
      </c>
      <c r="C1100" s="82" t="n">
        <v>46221</v>
      </c>
      <c r="D1100" t="inlineStr">
        <is>
          <t>Perk-TTLi-1</t>
        </is>
      </c>
      <c r="E1100" t="n">
        <v>1381.2046</v>
      </c>
      <c r="F1100" t="n">
        <v>8</v>
      </c>
      <c r="G1100" t="n">
        <v>172.650575</v>
      </c>
      <c r="H1100" t="n">
        <v>0.6081</v>
      </c>
      <c r="I1100" t="n">
        <v>78.4819108823549</v>
      </c>
    </row>
    <row r="1101">
      <c r="A1101" t="inlineStr">
        <is>
          <t>Daily_Efficiency_MTBF_2026_09_18.xlsx</t>
        </is>
      </c>
      <c r="B1101" t="inlineStr">
        <is>
          <t>Samridhi Perk Line</t>
        </is>
      </c>
      <c r="C1101" s="82" t="n">
        <v>46221</v>
      </c>
      <c r="D1101" t="inlineStr">
        <is>
          <t>Perk-TTLi-4</t>
        </is>
      </c>
      <c r="E1101" t="n">
        <v>1437.2435</v>
      </c>
      <c r="F1101" t="n">
        <v>3</v>
      </c>
      <c r="G1101" t="n">
        <v>479.081166666667</v>
      </c>
      <c r="H1101" t="n">
        <v>2.7565</v>
      </c>
      <c r="I1101" t="n">
        <v>53.0694444444444</v>
      </c>
    </row>
    <row r="1102">
      <c r="A1102" t="inlineStr">
        <is>
          <t>Daily_Efficiency_MTBF_2026_09_18.xlsx</t>
        </is>
      </c>
      <c r="B1102" t="inlineStr">
        <is>
          <t>Samridhi Perk Line</t>
        </is>
      </c>
      <c r="C1102" s="82" t="n">
        <v>46221</v>
      </c>
      <c r="D1102" t="inlineStr">
        <is>
          <t>Perk-HLM-3</t>
        </is>
      </c>
      <c r="E1102" t="n">
        <v>1440</v>
      </c>
      <c r="F1102" t="n">
        <v>1</v>
      </c>
      <c r="G1102" t="n">
        <v>1440</v>
      </c>
      <c r="H1102" t="n">
        <v>0</v>
      </c>
      <c r="I1102" t="n">
        <v>30.6828703703704</v>
      </c>
    </row>
    <row r="1103">
      <c r="A1103" t="inlineStr">
        <is>
          <t>Daily_Efficiency_MTBF_2026_09_18.xlsx</t>
        </is>
      </c>
      <c r="B1103" t="inlineStr">
        <is>
          <t>Samridhi Perk Line</t>
        </is>
      </c>
      <c r="C1103" s="82" t="n">
        <v>46221</v>
      </c>
      <c r="D1103" t="inlineStr">
        <is>
          <t>Perk-Case Packing</t>
        </is>
      </c>
      <c r="E1103" t="n">
        <v>1440</v>
      </c>
      <c r="F1103" t="n">
        <v>1</v>
      </c>
      <c r="G1103" t="n">
        <v>1440</v>
      </c>
      <c r="H1103" t="n">
        <v>0</v>
      </c>
      <c r="I1103" t="n">
        <v>82.8763440860215</v>
      </c>
    </row>
    <row r="1104">
      <c r="A1104" t="inlineStr">
        <is>
          <t>Daily_Efficiency_MTBF_2026_09_18.xlsx</t>
        </is>
      </c>
      <c r="B1104" t="inlineStr">
        <is>
          <t>Co-Extrusion Line</t>
        </is>
      </c>
      <c r="C1104" s="82" t="n">
        <v>46220</v>
      </c>
      <c r="D1104" t="inlineStr">
        <is>
          <t>Coex-AW3</t>
        </is>
      </c>
      <c r="E1104" t="n">
        <v>1244.30376666667</v>
      </c>
      <c r="F1104" t="n">
        <v>175</v>
      </c>
      <c r="G1104" t="n">
        <v>7.11030723809524</v>
      </c>
      <c r="H1104" t="n">
        <v>84.6809833333333</v>
      </c>
      <c r="I1104" t="n">
        <v>21.5705555555555</v>
      </c>
    </row>
    <row r="1105">
      <c r="A1105" t="inlineStr">
        <is>
          <t>Daily_Efficiency_MTBF_2026_09_18.xlsx</t>
        </is>
      </c>
      <c r="B1105" t="inlineStr">
        <is>
          <t>Co-Extrusion Line</t>
        </is>
      </c>
      <c r="C1105" s="82" t="n">
        <v>46220</v>
      </c>
      <c r="D1105" t="inlineStr">
        <is>
          <t>Coex-AW1</t>
        </is>
      </c>
      <c r="E1105" t="n">
        <v>1148.86891666667</v>
      </c>
      <c r="F1105" t="n">
        <v>38</v>
      </c>
      <c r="G1105" t="n">
        <v>30.2333925438596</v>
      </c>
      <c r="H1105" t="n">
        <v>71.60015</v>
      </c>
      <c r="I1105" t="n">
        <v>61.7676130953967</v>
      </c>
    </row>
    <row r="1106">
      <c r="A1106" t="inlineStr">
        <is>
          <t>Daily_Efficiency_MTBF_2026_09_18.xlsx</t>
        </is>
      </c>
      <c r="B1106" t="inlineStr">
        <is>
          <t>Co-Extrusion Line</t>
        </is>
      </c>
      <c r="C1106" s="82" t="n">
        <v>46220</v>
      </c>
      <c r="D1106" t="inlineStr">
        <is>
          <t>Coex-AW2</t>
        </is>
      </c>
      <c r="E1106" t="n">
        <v>1186.9723</v>
      </c>
      <c r="F1106" t="n">
        <v>23</v>
      </c>
      <c r="G1106" t="n">
        <v>51.6074913043478</v>
      </c>
      <c r="H1106" t="n">
        <v>18.1771</v>
      </c>
      <c r="I1106" t="n">
        <v>62.4747526595683</v>
      </c>
    </row>
    <row r="1107">
      <c r="A1107" t="inlineStr">
        <is>
          <t>Daily_Efficiency_MTBF_2026_09_18.xlsx</t>
        </is>
      </c>
      <c r="B1107" t="inlineStr">
        <is>
          <t>Samridhi 5 Star Line</t>
        </is>
      </c>
      <c r="C1107" s="82" t="n">
        <v>46220</v>
      </c>
      <c r="D1107" t="inlineStr">
        <is>
          <t>FS-HCM-3</t>
        </is>
      </c>
      <c r="E1107" t="n">
        <v>1361.26123333333</v>
      </c>
      <c r="F1107" t="n">
        <v>79</v>
      </c>
      <c r="G1107" t="n">
        <v>17.2311548523207</v>
      </c>
      <c r="H1107" t="n">
        <v>3.34205</v>
      </c>
      <c r="I1107" t="n">
        <v>95.3331417383811</v>
      </c>
    </row>
    <row r="1108">
      <c r="A1108" t="inlineStr">
        <is>
          <t>Daily_Efficiency_MTBF_2026_09_18.xlsx</t>
        </is>
      </c>
      <c r="B1108" t="inlineStr">
        <is>
          <t>Samridhi 5 Star Line</t>
        </is>
      </c>
      <c r="C1108" s="82" t="n">
        <v>46220</v>
      </c>
      <c r="D1108" t="inlineStr">
        <is>
          <t>FS-HCM-2</t>
        </is>
      </c>
      <c r="E1108" t="n">
        <v>1387.47041666667</v>
      </c>
      <c r="F1108" t="n">
        <v>27</v>
      </c>
      <c r="G1108" t="n">
        <v>51.3877932098765</v>
      </c>
      <c r="H1108" t="n">
        <v>3.34376666666667</v>
      </c>
      <c r="I1108" t="n">
        <v>78.9340049434645</v>
      </c>
    </row>
    <row r="1109">
      <c r="A1109" t="inlineStr">
        <is>
          <t>Daily_Efficiency_MTBF_2026_09_18.xlsx</t>
        </is>
      </c>
      <c r="B1109" t="inlineStr">
        <is>
          <t>Samridhi 5 Star Line</t>
        </is>
      </c>
      <c r="C1109" s="82" t="n">
        <v>46220</v>
      </c>
      <c r="D1109" t="inlineStr">
        <is>
          <t>FS-HCM-4</t>
        </is>
      </c>
      <c r="E1109" t="n">
        <v>1405.33161666667</v>
      </c>
      <c r="F1109" t="n">
        <v>27</v>
      </c>
      <c r="G1109" t="n">
        <v>52.0493191358025</v>
      </c>
      <c r="H1109" t="n">
        <v>11.4926</v>
      </c>
      <c r="I1109" t="n">
        <v>71.6487066733666</v>
      </c>
    </row>
    <row r="1110">
      <c r="A1110" t="inlineStr">
        <is>
          <t>Daily_Efficiency_MTBF_2026_09_18.xlsx</t>
        </is>
      </c>
      <c r="B1110" t="inlineStr">
        <is>
          <t>Samridhi 5 Star Line</t>
        </is>
      </c>
      <c r="C1110" s="82" t="n">
        <v>46220</v>
      </c>
      <c r="D1110" t="inlineStr">
        <is>
          <t>FS-TTM-5</t>
        </is>
      </c>
      <c r="E1110" t="n">
        <v>1393.01425</v>
      </c>
      <c r="F1110" t="n">
        <v>25</v>
      </c>
      <c r="G1110" t="n">
        <v>55.72057</v>
      </c>
      <c r="H1110" t="n">
        <v>31.48255</v>
      </c>
      <c r="I1110" t="n">
        <v>66.2760351585205</v>
      </c>
    </row>
    <row r="1111">
      <c r="A1111" t="inlineStr">
        <is>
          <t>Daily_Efficiency_MTBF_2026_09_18.xlsx</t>
        </is>
      </c>
      <c r="B1111" t="inlineStr">
        <is>
          <t>Samridhi 5 Star Line</t>
        </is>
      </c>
      <c r="C1111" s="82" t="n">
        <v>46220</v>
      </c>
      <c r="D1111" t="inlineStr">
        <is>
          <t>FS-TTLi-3</t>
        </is>
      </c>
      <c r="E1111" t="n">
        <v>1424.51036666667</v>
      </c>
      <c r="F1111" t="n">
        <v>14</v>
      </c>
      <c r="G1111" t="n">
        <v>101.75074047619</v>
      </c>
      <c r="H1111" t="n">
        <v>7.16193333333333</v>
      </c>
      <c r="I1111" t="n">
        <v>89.51299034534649</v>
      </c>
    </row>
    <row r="1112">
      <c r="A1112" t="inlineStr">
        <is>
          <t>Daily_Efficiency_MTBF_2026_09_18.xlsx</t>
        </is>
      </c>
      <c r="B1112" t="inlineStr">
        <is>
          <t>Samridhi 5 Star Line</t>
        </is>
      </c>
      <c r="C1112" s="82" t="n">
        <v>46220</v>
      </c>
      <c r="D1112" t="inlineStr">
        <is>
          <t>FS-HCM-1</t>
        </is>
      </c>
      <c r="E1112" t="n">
        <v>1400.51305</v>
      </c>
      <c r="F1112" t="n">
        <v>14</v>
      </c>
      <c r="G1112" t="n">
        <v>100.036646428571</v>
      </c>
      <c r="H1112" t="n">
        <v>0</v>
      </c>
      <c r="I1112" t="n">
        <v>87.9661158697004</v>
      </c>
    </row>
    <row r="1113">
      <c r="A1113" t="inlineStr">
        <is>
          <t>Daily_Efficiency_MTBF_2026_09_18.xlsx</t>
        </is>
      </c>
      <c r="B1113" t="inlineStr">
        <is>
          <t>Samridhi 5 Star Line</t>
        </is>
      </c>
      <c r="C1113" s="82" t="n">
        <v>46220</v>
      </c>
      <c r="D1113" t="inlineStr">
        <is>
          <t>FS-TTLi-4</t>
        </is>
      </c>
      <c r="E1113" t="n">
        <v>1292.82455</v>
      </c>
      <c r="F1113" t="n">
        <v>10</v>
      </c>
      <c r="G1113" t="n">
        <v>129.282455</v>
      </c>
      <c r="H1113" t="n">
        <v>6.98523333333333</v>
      </c>
      <c r="I1113" t="n">
        <v>59.4772934170387</v>
      </c>
    </row>
    <row r="1114">
      <c r="A1114" t="inlineStr">
        <is>
          <t>Daily_Efficiency_MTBF_2026_09_18.xlsx</t>
        </is>
      </c>
      <c r="B1114" t="inlineStr">
        <is>
          <t>Samridhi 5 Star Line</t>
        </is>
      </c>
      <c r="C1114" s="82" t="n">
        <v>46220</v>
      </c>
      <c r="D1114" t="inlineStr">
        <is>
          <t>FS-HRM-5</t>
        </is>
      </c>
      <c r="E1114" t="n">
        <v>1421.01206666667</v>
      </c>
      <c r="F1114" t="n">
        <v>9</v>
      </c>
      <c r="G1114" t="n">
        <v>157.89022962963</v>
      </c>
      <c r="H1114" t="n">
        <v>7.49843333333333</v>
      </c>
      <c r="I1114" t="n">
        <v>30.3209659164691</v>
      </c>
    </row>
    <row r="1115">
      <c r="A1115" t="inlineStr">
        <is>
          <t>Daily_Efficiency_MTBF_2026_09_18.xlsx</t>
        </is>
      </c>
      <c r="B1115" t="inlineStr">
        <is>
          <t>Samridhi 5 Star Line</t>
        </is>
      </c>
      <c r="C1115" s="82" t="n">
        <v>46220</v>
      </c>
      <c r="D1115" t="inlineStr">
        <is>
          <t>FS-TTLi-2</t>
        </is>
      </c>
      <c r="E1115" t="n">
        <v>1427.36738333333</v>
      </c>
      <c r="F1115" t="n">
        <v>8</v>
      </c>
      <c r="G1115" t="n">
        <v>178.420922916667</v>
      </c>
      <c r="H1115" t="n">
        <v>3.30888333333333</v>
      </c>
      <c r="I1115" t="n">
        <v>75.4203474960111</v>
      </c>
    </row>
    <row r="1116">
      <c r="A1116" t="inlineStr">
        <is>
          <t>Daily_Efficiency_MTBF_2026_09_18.xlsx</t>
        </is>
      </c>
      <c r="B1116" t="inlineStr">
        <is>
          <t>Samridhi 5 Star Line</t>
        </is>
      </c>
      <c r="C1116" s="82" t="n">
        <v>46220</v>
      </c>
      <c r="D1116" t="inlineStr">
        <is>
          <t>FS-TTLi-1</t>
        </is>
      </c>
      <c r="E1116" t="n">
        <v>1433.15126666667</v>
      </c>
      <c r="F1116" t="n">
        <v>6</v>
      </c>
      <c r="G1116" t="n">
        <v>238.858544444444</v>
      </c>
      <c r="H1116" t="n">
        <v>1.6661</v>
      </c>
      <c r="I1116" t="n">
        <v>85.6681148338607</v>
      </c>
    </row>
    <row r="1117">
      <c r="A1117" t="inlineStr">
        <is>
          <t>Daily_Efficiency_MTBF_2026_09_18.xlsx</t>
        </is>
      </c>
      <c r="B1117" t="inlineStr">
        <is>
          <t>Samridhi 5 Star Line</t>
        </is>
      </c>
      <c r="C1117" s="82" t="n">
        <v>46220</v>
      </c>
      <c r="D1117" t="inlineStr">
        <is>
          <t>FS-Case Packing</t>
        </is>
      </c>
      <c r="E1117" t="n">
        <v>1440</v>
      </c>
      <c r="F1117" t="n">
        <v>1</v>
      </c>
      <c r="G1117" t="n">
        <v>1440</v>
      </c>
      <c r="H1117" t="n">
        <v>0</v>
      </c>
      <c r="I1117" t="n">
        <v>92.4910873440285</v>
      </c>
    </row>
    <row r="1118">
      <c r="A1118" t="inlineStr">
        <is>
          <t>Daily_Efficiency_MTBF_2026_09_18.xlsx</t>
        </is>
      </c>
      <c r="B1118" t="inlineStr">
        <is>
          <t>Samridhi Perk Line</t>
        </is>
      </c>
      <c r="C1118" s="82" t="n">
        <v>46220</v>
      </c>
      <c r="D1118" t="inlineStr">
        <is>
          <t>Perk-HCM-1</t>
        </is>
      </c>
      <c r="E1118" t="n">
        <v>1296.60591666667</v>
      </c>
      <c r="F1118" t="n">
        <v>129</v>
      </c>
      <c r="G1118" t="n">
        <v>10.0512086563307</v>
      </c>
      <c r="H1118" t="n">
        <v>0.626433333333333</v>
      </c>
      <c r="I1118" t="n">
        <v>66.7303924155905</v>
      </c>
    </row>
    <row r="1119">
      <c r="A1119" t="inlineStr">
        <is>
          <t>Daily_Efficiency_MTBF_2026_09_18.xlsx</t>
        </is>
      </c>
      <c r="B1119" t="inlineStr">
        <is>
          <t>Samridhi Perk Line</t>
        </is>
      </c>
      <c r="C1119" s="82" t="n">
        <v>46220</v>
      </c>
      <c r="D1119" t="inlineStr">
        <is>
          <t>Perk-HCM-3</t>
        </is>
      </c>
      <c r="E1119" t="n">
        <v>1285.75018333333</v>
      </c>
      <c r="F1119" t="n">
        <v>110</v>
      </c>
      <c r="G1119" t="n">
        <v>11.688638030303</v>
      </c>
      <c r="H1119" t="n">
        <v>0.82055</v>
      </c>
      <c r="I1119" t="n">
        <v>59.5011765345368</v>
      </c>
    </row>
    <row r="1120">
      <c r="A1120" t="inlineStr">
        <is>
          <t>Daily_Efficiency_MTBF_2026_09_18.xlsx</t>
        </is>
      </c>
      <c r="B1120" t="inlineStr">
        <is>
          <t>Samridhi Perk Line</t>
        </is>
      </c>
      <c r="C1120" s="82" t="n">
        <v>46220</v>
      </c>
      <c r="D1120" t="inlineStr">
        <is>
          <t>Perk-HLM-1</t>
        </is>
      </c>
      <c r="E1120" t="n">
        <v>1350.99865</v>
      </c>
      <c r="F1120" t="n">
        <v>100</v>
      </c>
      <c r="G1120" t="n">
        <v>13.5099865</v>
      </c>
      <c r="H1120" t="n">
        <v>5.53495</v>
      </c>
      <c r="I1120" t="n">
        <v>36.3379791587489</v>
      </c>
    </row>
    <row r="1121">
      <c r="A1121" t="inlineStr">
        <is>
          <t>Daily_Efficiency_MTBF_2026_09_18.xlsx</t>
        </is>
      </c>
      <c r="B1121" t="inlineStr">
        <is>
          <t>Samridhi Perk Line</t>
        </is>
      </c>
      <c r="C1121" s="82" t="n">
        <v>46220</v>
      </c>
      <c r="D1121" t="inlineStr">
        <is>
          <t>Perk-HCM-2</t>
        </is>
      </c>
      <c r="E1121" t="n">
        <v>1349.18743333333</v>
      </c>
      <c r="F1121" t="n">
        <v>91</v>
      </c>
      <c r="G1121" t="n">
        <v>14.8262355311355</v>
      </c>
      <c r="H1121" t="n">
        <v>1.05223333333333</v>
      </c>
      <c r="I1121" t="n">
        <v>68.4540755051808</v>
      </c>
    </row>
    <row r="1122">
      <c r="A1122" t="inlineStr">
        <is>
          <t>Daily_Efficiency_MTBF_2026_09_18.xlsx</t>
        </is>
      </c>
      <c r="B1122" t="inlineStr">
        <is>
          <t>Samridhi Perk Line</t>
        </is>
      </c>
      <c r="C1122" s="82" t="n">
        <v>46220</v>
      </c>
      <c r="D1122" t="inlineStr">
        <is>
          <t>Perk-HCM-4</t>
        </is>
      </c>
      <c r="E1122" t="n">
        <v>1369.909</v>
      </c>
      <c r="F1122" t="n">
        <v>66</v>
      </c>
      <c r="G1122" t="n">
        <v>20.756196969697</v>
      </c>
      <c r="H1122" t="n">
        <v>0.5417999999999999</v>
      </c>
      <c r="I1122" t="n">
        <v>46.1645111226815</v>
      </c>
    </row>
    <row r="1123">
      <c r="A1123" t="inlineStr">
        <is>
          <t>Daily_Efficiency_MTBF_2026_09_18.xlsx</t>
        </is>
      </c>
      <c r="B1123" t="inlineStr">
        <is>
          <t>Samridhi Perk Line</t>
        </is>
      </c>
      <c r="C1123" s="82" t="n">
        <v>46220</v>
      </c>
      <c r="D1123" t="inlineStr">
        <is>
          <t>Perk-HLM-2</t>
        </is>
      </c>
      <c r="E1123" t="n">
        <v>1248.9153</v>
      </c>
      <c r="F1123" t="n">
        <v>65</v>
      </c>
      <c r="G1123" t="n">
        <v>19.2140815384615</v>
      </c>
      <c r="H1123" t="n">
        <v>0</v>
      </c>
      <c r="I1123" t="n">
        <v>39.8266741598757</v>
      </c>
    </row>
    <row r="1124">
      <c r="A1124" t="inlineStr">
        <is>
          <t>Daily_Efficiency_MTBF_2026_09_18.xlsx</t>
        </is>
      </c>
      <c r="B1124" t="inlineStr">
        <is>
          <t>Samridhi Perk Line</t>
        </is>
      </c>
      <c r="C1124" s="82" t="n">
        <v>46220</v>
      </c>
      <c r="D1124" t="inlineStr">
        <is>
          <t>Perk TTM-5</t>
        </is>
      </c>
      <c r="E1124" t="n">
        <v>1364.18203333333</v>
      </c>
      <c r="F1124" t="n">
        <v>36</v>
      </c>
      <c r="G1124" t="n">
        <v>37.8939453703704</v>
      </c>
      <c r="H1124" t="n">
        <v>75.81796666666671</v>
      </c>
      <c r="I1124" t="n">
        <v>40.8730158730158</v>
      </c>
    </row>
    <row r="1125">
      <c r="A1125" t="inlineStr">
        <is>
          <t>Daily_Efficiency_MTBF_2026_09_18.xlsx</t>
        </is>
      </c>
      <c r="B1125" t="inlineStr">
        <is>
          <t>Samridhi Perk Line</t>
        </is>
      </c>
      <c r="C1125" s="82" t="n">
        <v>46220</v>
      </c>
      <c r="D1125" t="inlineStr">
        <is>
          <t>Perk-TTLi-3</t>
        </is>
      </c>
      <c r="E1125" t="n">
        <v>1386.95671666667</v>
      </c>
      <c r="F1125" t="n">
        <v>19</v>
      </c>
      <c r="G1125" t="n">
        <v>72.99772192982461</v>
      </c>
      <c r="H1125" t="n">
        <v>0.4814</v>
      </c>
      <c r="I1125" t="n">
        <v>31.1017664411871</v>
      </c>
    </row>
    <row r="1126">
      <c r="A1126" t="inlineStr">
        <is>
          <t>Daily_Efficiency_MTBF_2026_09_18.xlsx</t>
        </is>
      </c>
      <c r="B1126" t="inlineStr">
        <is>
          <t>Samridhi Perk Line</t>
        </is>
      </c>
      <c r="C1126" s="82" t="n">
        <v>46220</v>
      </c>
      <c r="D1126" t="inlineStr">
        <is>
          <t>Perk-TTLi-2</t>
        </is>
      </c>
      <c r="E1126" t="n">
        <v>1431.75476666667</v>
      </c>
      <c r="F1126" t="n">
        <v>9</v>
      </c>
      <c r="G1126" t="n">
        <v>159.083862962963</v>
      </c>
      <c r="H1126" t="n">
        <v>0</v>
      </c>
      <c r="I1126" t="n">
        <v>41.7353566881206</v>
      </c>
    </row>
    <row r="1127">
      <c r="A1127" t="inlineStr">
        <is>
          <t>Daily_Efficiency_MTBF_2026_09_18.xlsx</t>
        </is>
      </c>
      <c r="B1127" t="inlineStr">
        <is>
          <t>Samridhi Perk Line</t>
        </is>
      </c>
      <c r="C1127" s="82" t="n">
        <v>46220</v>
      </c>
      <c r="D1127" t="inlineStr">
        <is>
          <t>Perk-TTLi-4</t>
        </is>
      </c>
      <c r="E1127" t="n">
        <v>1384.09726666667</v>
      </c>
      <c r="F1127" t="n">
        <v>5</v>
      </c>
      <c r="G1127" t="n">
        <v>276.819453333333</v>
      </c>
      <c r="H1127" t="n">
        <v>0.496166666666667</v>
      </c>
      <c r="I1127" t="n">
        <v>25.2013888888889</v>
      </c>
    </row>
    <row r="1128">
      <c r="A1128" t="inlineStr">
        <is>
          <t>Daily_Efficiency_MTBF_2026_09_18.xlsx</t>
        </is>
      </c>
      <c r="B1128" t="inlineStr">
        <is>
          <t>Samridhi Perk Line</t>
        </is>
      </c>
      <c r="C1128" s="82" t="n">
        <v>46220</v>
      </c>
      <c r="D1128" t="inlineStr">
        <is>
          <t>Perk-TTLi-1</t>
        </is>
      </c>
      <c r="E1128" t="n">
        <v>1375.12896666667</v>
      </c>
      <c r="F1128" t="n">
        <v>3</v>
      </c>
      <c r="G1128" t="n">
        <v>458.376322222222</v>
      </c>
      <c r="H1128" t="n">
        <v>0</v>
      </c>
      <c r="I1128" t="n">
        <v>38.7760765511644</v>
      </c>
    </row>
    <row r="1129">
      <c r="A1129" t="inlineStr">
        <is>
          <t>Daily_Efficiency_MTBF_2026_09_18.xlsx</t>
        </is>
      </c>
      <c r="B1129" t="inlineStr">
        <is>
          <t>Samridhi Perk Line</t>
        </is>
      </c>
      <c r="C1129" s="82" t="n">
        <v>46220</v>
      </c>
      <c r="D1129" t="inlineStr">
        <is>
          <t>Perk-HLM-3</t>
        </is>
      </c>
      <c r="E1129" t="n">
        <v>1440</v>
      </c>
      <c r="F1129" t="n">
        <v>1</v>
      </c>
      <c r="G1129" t="n">
        <v>1440</v>
      </c>
      <c r="H1129" t="n">
        <v>0</v>
      </c>
      <c r="I1129" t="n">
        <v>20.478549382716</v>
      </c>
    </row>
    <row r="1130">
      <c r="A1130" t="inlineStr">
        <is>
          <t>Daily_Efficiency_MTBF_2026_09_18.xlsx</t>
        </is>
      </c>
      <c r="B1130" t="inlineStr">
        <is>
          <t>Samridhi Perk Line</t>
        </is>
      </c>
      <c r="C1130" s="82" t="n">
        <v>46220</v>
      </c>
      <c r="D1130" t="inlineStr">
        <is>
          <t>Perk-Case Packing</t>
        </is>
      </c>
      <c r="E1130" t="n">
        <v>1440</v>
      </c>
      <c r="F1130" t="n">
        <v>1</v>
      </c>
      <c r="G1130" t="n">
        <v>1440</v>
      </c>
      <c r="H1130" t="n">
        <v>0</v>
      </c>
      <c r="I1130" t="n">
        <v>88.54838709677421</v>
      </c>
    </row>
    <row r="1131">
      <c r="A1131" t="inlineStr">
        <is>
          <t>Daily_Efficiency_MTBF_2026_09_18.xlsx</t>
        </is>
      </c>
      <c r="B1131" t="inlineStr">
        <is>
          <t>Co-Extrusion Line</t>
        </is>
      </c>
      <c r="C1131" s="82" t="n">
        <v>46219</v>
      </c>
      <c r="D1131" t="inlineStr">
        <is>
          <t>Coex-AW3</t>
        </is>
      </c>
      <c r="E1131" t="n">
        <v>1358.82351666667</v>
      </c>
      <c r="F1131" t="n">
        <v>166</v>
      </c>
      <c r="G1131" t="n">
        <v>8.18568383534137</v>
      </c>
      <c r="H1131" t="n">
        <v>81.17648333333329</v>
      </c>
      <c r="I1131" t="n">
        <v>12.9669444444444</v>
      </c>
    </row>
    <row r="1132">
      <c r="A1132" t="inlineStr">
        <is>
          <t>Daily_Efficiency_MTBF_2026_09_18.xlsx</t>
        </is>
      </c>
      <c r="B1132" t="inlineStr">
        <is>
          <t>Co-Extrusion Line</t>
        </is>
      </c>
      <c r="C1132" s="82" t="n">
        <v>46219</v>
      </c>
      <c r="D1132" t="inlineStr">
        <is>
          <t>Coex-AW1</t>
        </is>
      </c>
      <c r="E1132" t="n">
        <v>1403.33431666667</v>
      </c>
      <c r="F1132" t="n">
        <v>25</v>
      </c>
      <c r="G1132" t="n">
        <v>56.1333726666667</v>
      </c>
      <c r="H1132" t="n">
        <v>12.8757666666667</v>
      </c>
      <c r="I1132" t="n">
        <v>100.112971704233</v>
      </c>
    </row>
    <row r="1133">
      <c r="A1133" t="inlineStr">
        <is>
          <t>Daily_Efficiency_MTBF_2026_09_18.xlsx</t>
        </is>
      </c>
      <c r="B1133" t="inlineStr">
        <is>
          <t>Co-Extrusion Line</t>
        </is>
      </c>
      <c r="C1133" s="82" t="n">
        <v>46219</v>
      </c>
      <c r="D1133" t="inlineStr">
        <is>
          <t>Coex-AW2</t>
        </is>
      </c>
      <c r="E1133" t="n">
        <v>1326.67301666667</v>
      </c>
      <c r="F1133" t="n">
        <v>17</v>
      </c>
      <c r="G1133" t="n">
        <v>78.03958921568631</v>
      </c>
      <c r="H1133" t="n">
        <v>10.90295</v>
      </c>
      <c r="I1133" t="n">
        <v>84.0764707719156</v>
      </c>
    </row>
    <row r="1134">
      <c r="A1134" t="inlineStr">
        <is>
          <t>Daily_Efficiency_MTBF_2026_09_18.xlsx</t>
        </is>
      </c>
      <c r="B1134" t="inlineStr">
        <is>
          <t>Samridhi 5 Star Line</t>
        </is>
      </c>
      <c r="C1134" s="82" t="n">
        <v>46219</v>
      </c>
      <c r="D1134" t="inlineStr">
        <is>
          <t>FS-HCM-3</t>
        </is>
      </c>
      <c r="E1134" t="n">
        <v>1359.67921666667</v>
      </c>
      <c r="F1134" t="n">
        <v>68</v>
      </c>
      <c r="G1134" t="n">
        <v>19.9952825980392</v>
      </c>
      <c r="H1134" t="n">
        <v>1.67405</v>
      </c>
      <c r="I1134" t="n">
        <v>82.5520287136536</v>
      </c>
    </row>
    <row r="1135">
      <c r="A1135" t="inlineStr">
        <is>
          <t>Daily_Efficiency_MTBF_2026_09_18.xlsx</t>
        </is>
      </c>
      <c r="B1135" t="inlineStr">
        <is>
          <t>Samridhi 5 Star Line</t>
        </is>
      </c>
      <c r="C1135" s="82" t="n">
        <v>46219</v>
      </c>
      <c r="D1135" t="inlineStr">
        <is>
          <t>FS-TTM-5</t>
        </is>
      </c>
      <c r="E1135" t="n">
        <v>1336.72511666667</v>
      </c>
      <c r="F1135" t="n">
        <v>30</v>
      </c>
      <c r="G1135" t="n">
        <v>44.5575038888889</v>
      </c>
      <c r="H1135" t="n">
        <v>22.4531166666667</v>
      </c>
      <c r="I1135" t="n">
        <v>105.496900548087</v>
      </c>
    </row>
    <row r="1136">
      <c r="A1136" t="inlineStr">
        <is>
          <t>Daily_Efficiency_MTBF_2026_09_18.xlsx</t>
        </is>
      </c>
      <c r="B1136" t="inlineStr">
        <is>
          <t>Samridhi 5 Star Line</t>
        </is>
      </c>
      <c r="C1136" s="82" t="n">
        <v>46219</v>
      </c>
      <c r="D1136" t="inlineStr">
        <is>
          <t>FS-HCM-1</t>
        </is>
      </c>
      <c r="E1136" t="n">
        <v>1414.80106810833</v>
      </c>
      <c r="F1136" t="n">
        <v>27</v>
      </c>
      <c r="G1136" t="n">
        <v>52.4000395595679</v>
      </c>
      <c r="H1136" t="n">
        <v>2.60808333333333</v>
      </c>
      <c r="I1136" t="n">
        <v>78.5015020356189</v>
      </c>
    </row>
    <row r="1137">
      <c r="A1137" t="inlineStr">
        <is>
          <t>Daily_Efficiency_MTBF_2026_09_18.xlsx</t>
        </is>
      </c>
      <c r="B1137" t="inlineStr">
        <is>
          <t>Samridhi 5 Star Line</t>
        </is>
      </c>
      <c r="C1137" s="82" t="n">
        <v>46219</v>
      </c>
      <c r="D1137" t="inlineStr">
        <is>
          <t>FS-HCM-4</t>
        </is>
      </c>
      <c r="E1137" t="n">
        <v>1388.51711666667</v>
      </c>
      <c r="F1137" t="n">
        <v>27</v>
      </c>
      <c r="G1137" t="n">
        <v>51.4265598765432</v>
      </c>
      <c r="H1137" t="n">
        <v>10.43815</v>
      </c>
      <c r="I1137" t="n">
        <v>53.2094658570823</v>
      </c>
    </row>
    <row r="1138">
      <c r="A1138" t="inlineStr">
        <is>
          <t>Daily_Efficiency_MTBF_2026_09_18.xlsx</t>
        </is>
      </c>
      <c r="B1138" t="inlineStr">
        <is>
          <t>Samridhi 5 Star Line</t>
        </is>
      </c>
      <c r="C1138" s="82" t="n">
        <v>46219</v>
      </c>
      <c r="D1138" t="inlineStr">
        <is>
          <t>FS-TTLi-4</t>
        </is>
      </c>
      <c r="E1138" t="n">
        <v>1360.23566666667</v>
      </c>
      <c r="F1138" t="n">
        <v>24</v>
      </c>
      <c r="G1138" t="n">
        <v>56.6764861111111</v>
      </c>
      <c r="H1138" t="n">
        <v>24.21385</v>
      </c>
      <c r="I1138" t="n">
        <v>52.0713872644978</v>
      </c>
    </row>
    <row r="1139">
      <c r="A1139" t="inlineStr">
        <is>
          <t>Daily_Efficiency_MTBF_2026_09_18.xlsx</t>
        </is>
      </c>
      <c r="B1139" t="inlineStr">
        <is>
          <t>Samridhi 5 Star Line</t>
        </is>
      </c>
      <c r="C1139" s="82" t="n">
        <v>46219</v>
      </c>
      <c r="D1139" t="inlineStr">
        <is>
          <t>FS-HCM-2</t>
        </is>
      </c>
      <c r="E1139" t="n">
        <v>1369.5522</v>
      </c>
      <c r="F1139" t="n">
        <v>20</v>
      </c>
      <c r="G1139" t="n">
        <v>68.47761</v>
      </c>
      <c r="H1139" t="n">
        <v>3.91885</v>
      </c>
      <c r="I1139" t="n">
        <v>70.73427288289319</v>
      </c>
    </row>
    <row r="1140">
      <c r="A1140" t="inlineStr">
        <is>
          <t>Daily_Efficiency_MTBF_2026_09_18.xlsx</t>
        </is>
      </c>
      <c r="B1140" t="inlineStr">
        <is>
          <t>Samridhi 5 Star Line</t>
        </is>
      </c>
      <c r="C1140" s="82" t="n">
        <v>46219</v>
      </c>
      <c r="D1140" t="inlineStr">
        <is>
          <t>FS-TTLi-3</t>
        </is>
      </c>
      <c r="E1140" t="n">
        <v>1410.37783333333</v>
      </c>
      <c r="F1140" t="n">
        <v>16</v>
      </c>
      <c r="G1140" t="n">
        <v>88.1486145833333</v>
      </c>
      <c r="H1140" t="n">
        <v>21.8678333333333</v>
      </c>
      <c r="I1140" t="n">
        <v>80.22094180178691</v>
      </c>
    </row>
    <row r="1141">
      <c r="A1141" t="inlineStr">
        <is>
          <t>Daily_Efficiency_MTBF_2026_09_18.xlsx</t>
        </is>
      </c>
      <c r="B1141" t="inlineStr">
        <is>
          <t>Samridhi 5 Star Line</t>
        </is>
      </c>
      <c r="C1141" s="82" t="n">
        <v>46219</v>
      </c>
      <c r="D1141" t="inlineStr">
        <is>
          <t>FS-TTLi-2</t>
        </is>
      </c>
      <c r="E1141" t="n">
        <v>1419.50833333333</v>
      </c>
      <c r="F1141" t="n">
        <v>13</v>
      </c>
      <c r="G1141" t="n">
        <v>109.192948717949</v>
      </c>
      <c r="H1141" t="n">
        <v>8.88955</v>
      </c>
      <c r="I1141" t="n">
        <v>66.2664074443549</v>
      </c>
    </row>
    <row r="1142">
      <c r="A1142" t="inlineStr">
        <is>
          <t>Daily_Efficiency_MTBF_2026_09_18.xlsx</t>
        </is>
      </c>
      <c r="B1142" t="inlineStr">
        <is>
          <t>Samridhi 5 Star Line</t>
        </is>
      </c>
      <c r="C1142" s="82" t="n">
        <v>46219</v>
      </c>
      <c r="D1142" t="inlineStr">
        <is>
          <t>FS-HRM-5</t>
        </is>
      </c>
      <c r="E1142" t="n">
        <v>1419.75833333333</v>
      </c>
      <c r="F1142" t="n">
        <v>11</v>
      </c>
      <c r="G1142" t="n">
        <v>129.068939393939</v>
      </c>
      <c r="H1142" t="n">
        <v>11.0942833333333</v>
      </c>
      <c r="I1142" t="n">
        <v>38.6003798728918</v>
      </c>
    </row>
    <row r="1143">
      <c r="A1143" t="inlineStr">
        <is>
          <t>Daily_Efficiency_MTBF_2026_09_18.xlsx</t>
        </is>
      </c>
      <c r="B1143" t="inlineStr">
        <is>
          <t>Samridhi 5 Star Line</t>
        </is>
      </c>
      <c r="C1143" s="82" t="n">
        <v>46219</v>
      </c>
      <c r="D1143" t="inlineStr">
        <is>
          <t>FS-TTLi-1</t>
        </is>
      </c>
      <c r="E1143" t="n">
        <v>1430.95686666667</v>
      </c>
      <c r="F1143" t="n">
        <v>9</v>
      </c>
      <c r="G1143" t="n">
        <v>158.995207407407</v>
      </c>
      <c r="H1143" t="n">
        <v>4.20556666666667</v>
      </c>
      <c r="I1143" t="n">
        <v>76.9203350181147</v>
      </c>
    </row>
    <row r="1144">
      <c r="A1144" t="inlineStr">
        <is>
          <t>Daily_Efficiency_MTBF_2026_09_18.xlsx</t>
        </is>
      </c>
      <c r="B1144" t="inlineStr">
        <is>
          <t>Samridhi 5 Star Line</t>
        </is>
      </c>
      <c r="C1144" s="82" t="n">
        <v>46219</v>
      </c>
      <c r="D1144" t="inlineStr">
        <is>
          <t>FS-Case Packing</t>
        </is>
      </c>
      <c r="E1144" t="n">
        <v>1440</v>
      </c>
      <c r="F1144" t="n">
        <v>1</v>
      </c>
      <c r="G1144" t="n">
        <v>1440</v>
      </c>
      <c r="H1144" t="n">
        <v>0</v>
      </c>
      <c r="I1144" t="n">
        <v>106.216577540107</v>
      </c>
    </row>
    <row r="1145">
      <c r="A1145" t="inlineStr">
        <is>
          <t>Daily_Efficiency_MTBF_2026_09_18.xlsx</t>
        </is>
      </c>
      <c r="B1145" t="inlineStr">
        <is>
          <t>Samridhi Perk Line</t>
        </is>
      </c>
      <c r="C1145" s="82" t="n">
        <v>46219</v>
      </c>
      <c r="D1145" t="inlineStr">
        <is>
          <t>Perk-HCM-3</t>
        </is>
      </c>
      <c r="E1145" t="n">
        <v>678.8607</v>
      </c>
      <c r="F1145" t="n">
        <v>51</v>
      </c>
      <c r="G1145" t="n">
        <v>13.3109941176471</v>
      </c>
      <c r="H1145" t="n">
        <v>1.64703333333333</v>
      </c>
      <c r="I1145" t="n">
        <v>32.6099135779359</v>
      </c>
    </row>
    <row r="1146">
      <c r="A1146" t="inlineStr">
        <is>
          <t>Daily_Efficiency_MTBF_2026_09_18.xlsx</t>
        </is>
      </c>
      <c r="B1146" t="inlineStr">
        <is>
          <t>Samridhi Perk Line</t>
        </is>
      </c>
      <c r="C1146" s="82" t="n">
        <v>46219</v>
      </c>
      <c r="D1146" t="inlineStr">
        <is>
          <t>Perk-HCM-4</t>
        </is>
      </c>
      <c r="E1146" t="n">
        <v>693.114716666666</v>
      </c>
      <c r="F1146" t="n">
        <v>48</v>
      </c>
      <c r="G1146" t="n">
        <v>14.4398899305555</v>
      </c>
      <c r="H1146" t="n">
        <v>0.304166666666667</v>
      </c>
      <c r="I1146" t="n">
        <v>30.9986938279528</v>
      </c>
    </row>
    <row r="1147">
      <c r="A1147" t="inlineStr">
        <is>
          <t>Daily_Efficiency_MTBF_2026_09_18.xlsx</t>
        </is>
      </c>
      <c r="B1147" t="inlineStr">
        <is>
          <t>Samridhi Perk Line</t>
        </is>
      </c>
      <c r="C1147" s="82" t="n">
        <v>46219</v>
      </c>
      <c r="D1147" t="inlineStr">
        <is>
          <t>Perk-HCM-1</t>
        </is>
      </c>
      <c r="E1147" t="n">
        <v>848.0619</v>
      </c>
      <c r="F1147" t="n">
        <v>40</v>
      </c>
      <c r="G1147" t="n">
        <v>21.2015475</v>
      </c>
      <c r="H1147" t="n">
        <v>0</v>
      </c>
      <c r="I1147" t="n">
        <v>30.6775204114875</v>
      </c>
    </row>
    <row r="1148">
      <c r="A1148" t="inlineStr">
        <is>
          <t>Daily_Efficiency_MTBF_2026_09_18.xlsx</t>
        </is>
      </c>
      <c r="B1148" t="inlineStr">
        <is>
          <t>Samridhi Perk Line</t>
        </is>
      </c>
      <c r="C1148" s="82" t="n">
        <v>46219</v>
      </c>
      <c r="D1148" t="inlineStr">
        <is>
          <t>Perk TTM-5</t>
        </is>
      </c>
      <c r="E1148" t="n">
        <v>871.426616666667</v>
      </c>
      <c r="F1148" t="n">
        <v>25</v>
      </c>
      <c r="G1148" t="n">
        <v>34.8570646666667</v>
      </c>
      <c r="H1148" t="n">
        <v>48.0043666666667</v>
      </c>
      <c r="I1148" t="n">
        <v>18.9732142857144</v>
      </c>
    </row>
    <row r="1149">
      <c r="A1149" t="inlineStr">
        <is>
          <t>Daily_Efficiency_MTBF_2026_09_18.xlsx</t>
        </is>
      </c>
      <c r="B1149" t="inlineStr">
        <is>
          <t>Samridhi Perk Line</t>
        </is>
      </c>
      <c r="C1149" s="82" t="n">
        <v>46219</v>
      </c>
      <c r="D1149" t="inlineStr">
        <is>
          <t>Perk-HLM-1</t>
        </is>
      </c>
      <c r="E1149" t="n">
        <v>641.515583333333</v>
      </c>
      <c r="F1149" t="n">
        <v>20</v>
      </c>
      <c r="G1149" t="n">
        <v>32.0757791666667</v>
      </c>
      <c r="H1149" t="n">
        <v>0</v>
      </c>
      <c r="I1149" t="n">
        <v>28.7352438044195</v>
      </c>
    </row>
    <row r="1150">
      <c r="A1150" t="inlineStr">
        <is>
          <t>Daily_Efficiency_MTBF_2026_09_18.xlsx</t>
        </is>
      </c>
      <c r="B1150" t="inlineStr">
        <is>
          <t>Samridhi Perk Line</t>
        </is>
      </c>
      <c r="C1150" s="82" t="n">
        <v>46219</v>
      </c>
      <c r="D1150" t="inlineStr">
        <is>
          <t>Perk-HCM-2</t>
        </is>
      </c>
      <c r="E1150" t="n">
        <v>1328.80691666667</v>
      </c>
      <c r="F1150" t="n">
        <v>19</v>
      </c>
      <c r="G1150" t="n">
        <v>69.9372061403509</v>
      </c>
      <c r="H1150" t="n">
        <v>0.0841333333333333</v>
      </c>
      <c r="I1150" t="n">
        <v>20.372921851808</v>
      </c>
    </row>
    <row r="1151">
      <c r="A1151" t="inlineStr">
        <is>
          <t>Daily_Efficiency_MTBF_2026_09_18.xlsx</t>
        </is>
      </c>
      <c r="B1151" t="inlineStr">
        <is>
          <t>Samridhi Perk Line</t>
        </is>
      </c>
      <c r="C1151" s="82" t="n">
        <v>46219</v>
      </c>
      <c r="D1151" t="inlineStr">
        <is>
          <t>Perk-HLM-2</t>
        </is>
      </c>
      <c r="E1151" t="n">
        <v>543.824466666667</v>
      </c>
      <c r="F1151" t="n">
        <v>15</v>
      </c>
      <c r="G1151" t="n">
        <v>36.2549644444444</v>
      </c>
      <c r="H1151" t="n">
        <v>0</v>
      </c>
      <c r="I1151" t="n">
        <v>15.6660417638973</v>
      </c>
    </row>
    <row r="1152">
      <c r="A1152" t="inlineStr">
        <is>
          <t>Daily_Efficiency_MTBF_2026_09_18.xlsx</t>
        </is>
      </c>
      <c r="B1152" t="inlineStr">
        <is>
          <t>Samridhi Perk Line</t>
        </is>
      </c>
      <c r="C1152" s="82" t="n">
        <v>46219</v>
      </c>
      <c r="D1152" t="inlineStr">
        <is>
          <t>Perk-TTLi-4</t>
        </is>
      </c>
      <c r="E1152" t="n">
        <v>1433.77921666667</v>
      </c>
      <c r="F1152" t="n">
        <v>7</v>
      </c>
      <c r="G1152" t="n">
        <v>204.825602380952</v>
      </c>
      <c r="H1152" t="n">
        <v>4.79988333333333</v>
      </c>
      <c r="I1152" t="n">
        <v>8.306807738274509</v>
      </c>
    </row>
    <row r="1153">
      <c r="A1153" t="inlineStr">
        <is>
          <t>Daily_Efficiency_MTBF_2026_09_18.xlsx</t>
        </is>
      </c>
      <c r="B1153" t="inlineStr">
        <is>
          <t>Samridhi Perk Line</t>
        </is>
      </c>
      <c r="C1153" s="82" t="n">
        <v>46219</v>
      </c>
      <c r="D1153" t="inlineStr">
        <is>
          <t>Perk-TTLi-1</t>
        </is>
      </c>
      <c r="E1153" t="n">
        <v>730.405416666667</v>
      </c>
      <c r="F1153" t="n">
        <v>3</v>
      </c>
      <c r="G1153" t="n">
        <v>243.468472222222</v>
      </c>
      <c r="H1153" t="n">
        <v>0</v>
      </c>
      <c r="I1153" t="n">
        <v>22.4410353590808</v>
      </c>
    </row>
    <row r="1154">
      <c r="A1154" t="inlineStr">
        <is>
          <t>Daily_Efficiency_MTBF_2026_09_18.xlsx</t>
        </is>
      </c>
      <c r="B1154" t="inlineStr">
        <is>
          <t>Samridhi Perk Line</t>
        </is>
      </c>
      <c r="C1154" s="82" t="n">
        <v>46219</v>
      </c>
      <c r="D1154" t="inlineStr">
        <is>
          <t>Perk-TTLi-3</t>
        </is>
      </c>
      <c r="E1154" t="n">
        <v>1434.55216666667</v>
      </c>
      <c r="F1154" t="n">
        <v>2</v>
      </c>
      <c r="G1154" t="n">
        <v>717.276083333333</v>
      </c>
      <c r="H1154" t="n">
        <v>0.0250833333333333</v>
      </c>
      <c r="I1154" t="n">
        <v>9.782233346905651</v>
      </c>
    </row>
    <row r="1155">
      <c r="A1155" t="inlineStr">
        <is>
          <t>Daily_Efficiency_MTBF_2026_09_18.xlsx</t>
        </is>
      </c>
      <c r="B1155" t="inlineStr">
        <is>
          <t>Samridhi Perk Line</t>
        </is>
      </c>
      <c r="C1155" s="82" t="n">
        <v>46219</v>
      </c>
      <c r="D1155" t="inlineStr">
        <is>
          <t>Perk-HLM-3</t>
        </is>
      </c>
      <c r="E1155" t="n">
        <v>1440</v>
      </c>
      <c r="F1155" t="n">
        <v>1</v>
      </c>
      <c r="G1155" t="n">
        <v>1440</v>
      </c>
      <c r="H1155" t="n">
        <v>0</v>
      </c>
      <c r="I1155" t="n">
        <v>8.276851851851839</v>
      </c>
    </row>
    <row r="1156">
      <c r="A1156" t="inlineStr">
        <is>
          <t>Daily_Efficiency_MTBF_2026_09_18.xlsx</t>
        </is>
      </c>
      <c r="B1156" t="inlineStr">
        <is>
          <t>Samridhi Perk Line</t>
        </is>
      </c>
      <c r="C1156" s="82" t="n">
        <v>46219</v>
      </c>
      <c r="D1156" t="inlineStr">
        <is>
          <t>Perk-TTLi-2</t>
        </is>
      </c>
      <c r="E1156" t="n">
        <v>1430.55316666667</v>
      </c>
      <c r="F1156" t="n">
        <v>1</v>
      </c>
      <c r="G1156" t="n">
        <v>1430.55316666667</v>
      </c>
      <c r="H1156" t="n">
        <v>0</v>
      </c>
      <c r="I1156" t="n">
        <v>11.6353592357455</v>
      </c>
    </row>
    <row r="1157">
      <c r="A1157" t="inlineStr">
        <is>
          <t>Daily_Efficiency_MTBF_2026_09_18.xlsx</t>
        </is>
      </c>
      <c r="B1157" t="inlineStr">
        <is>
          <t>Samridhi Perk Line</t>
        </is>
      </c>
      <c r="C1157" s="82" t="n">
        <v>46219</v>
      </c>
      <c r="D1157" t="inlineStr">
        <is>
          <t>Perk-Case Packing</t>
        </is>
      </c>
      <c r="E1157" t="n">
        <v>1440</v>
      </c>
      <c r="F1157" t="n">
        <v>1</v>
      </c>
      <c r="G1157" t="n">
        <v>1440</v>
      </c>
      <c r="H1157" t="n">
        <v>0</v>
      </c>
      <c r="I1157" t="n">
        <v>27.0161290322581</v>
      </c>
    </row>
    <row r="1158">
      <c r="A1158" t="inlineStr">
        <is>
          <t>Daily_Efficiency_MTBF_2026_09_18.xlsx</t>
        </is>
      </c>
      <c r="B1158" t="inlineStr">
        <is>
          <t>Co-Extrusion Line</t>
        </is>
      </c>
      <c r="C1158" s="82" t="n">
        <v>46218</v>
      </c>
      <c r="D1158" t="inlineStr">
        <is>
          <t>Coex-AW3</t>
        </is>
      </c>
      <c r="E1158" t="n">
        <v>1362.8613</v>
      </c>
      <c r="F1158" t="n">
        <v>161</v>
      </c>
      <c r="G1158" t="n">
        <v>8.464977018633549</v>
      </c>
      <c r="H1158" t="n">
        <v>77.1387</v>
      </c>
      <c r="I1158" t="n">
        <v>18.0816666666666</v>
      </c>
    </row>
    <row r="1159">
      <c r="A1159" t="inlineStr">
        <is>
          <t>Daily_Efficiency_MTBF_2026_09_18.xlsx</t>
        </is>
      </c>
      <c r="B1159" t="inlineStr">
        <is>
          <t>Co-Extrusion Line</t>
        </is>
      </c>
      <c r="C1159" s="82" t="n">
        <v>46218</v>
      </c>
      <c r="D1159" t="inlineStr">
        <is>
          <t>Coex-AW1</t>
        </is>
      </c>
      <c r="E1159" t="n">
        <v>1404.9622</v>
      </c>
      <c r="F1159" t="n">
        <v>14</v>
      </c>
      <c r="G1159" t="n">
        <v>100.354442857143</v>
      </c>
      <c r="H1159" t="n">
        <v>8.51801666666667</v>
      </c>
      <c r="I1159" t="n">
        <v>81.2663183954715</v>
      </c>
    </row>
    <row r="1160">
      <c r="A1160" t="inlineStr">
        <is>
          <t>Daily_Efficiency_MTBF_2026_09_18.xlsx</t>
        </is>
      </c>
      <c r="B1160" t="inlineStr">
        <is>
          <t>Co-Extrusion Line</t>
        </is>
      </c>
      <c r="C1160" s="82" t="n">
        <v>46218</v>
      </c>
      <c r="D1160" t="inlineStr">
        <is>
          <t>Coex-AW2</t>
        </is>
      </c>
      <c r="E1160" t="n">
        <v>1387.87038333333</v>
      </c>
      <c r="F1160" t="n">
        <v>12</v>
      </c>
      <c r="G1160" t="n">
        <v>115.655865277778</v>
      </c>
      <c r="H1160" t="n">
        <v>8.99351666666667</v>
      </c>
      <c r="I1160" t="n">
        <v>33.0170558014516</v>
      </c>
    </row>
    <row r="1161">
      <c r="A1161" t="inlineStr">
        <is>
          <t>Daily_Efficiency_MTBF_2026_09_18.xlsx</t>
        </is>
      </c>
      <c r="B1161" t="inlineStr">
        <is>
          <t>Samridhi 5 Star Line</t>
        </is>
      </c>
      <c r="C1161" s="82" t="n">
        <v>46218</v>
      </c>
      <c r="D1161" t="inlineStr">
        <is>
          <t>FS-HCM-1</t>
        </is>
      </c>
      <c r="E1161" t="n">
        <v>1385.8525</v>
      </c>
      <c r="F1161" t="n">
        <v>56</v>
      </c>
      <c r="G1161" t="n">
        <v>24.7473660714286</v>
      </c>
      <c r="H1161" t="n">
        <v>0</v>
      </c>
      <c r="I1161" t="n">
        <v>73.7950052755556</v>
      </c>
    </row>
    <row r="1162">
      <c r="A1162" t="inlineStr">
        <is>
          <t>Daily_Efficiency_MTBF_2026_09_18.xlsx</t>
        </is>
      </c>
      <c r="B1162" t="inlineStr">
        <is>
          <t>Samridhi 5 Star Line</t>
        </is>
      </c>
      <c r="C1162" s="82" t="n">
        <v>46218</v>
      </c>
      <c r="D1162" t="inlineStr">
        <is>
          <t>FS-HCM-4</t>
        </is>
      </c>
      <c r="E1162" t="n">
        <v>1389.8717</v>
      </c>
      <c r="F1162" t="n">
        <v>51</v>
      </c>
      <c r="G1162" t="n">
        <v>27.2523862745098</v>
      </c>
      <c r="H1162" t="n">
        <v>24.63795</v>
      </c>
      <c r="I1162" t="n">
        <v>57.484443560082</v>
      </c>
    </row>
    <row r="1163">
      <c r="A1163" t="inlineStr">
        <is>
          <t>Daily_Efficiency_MTBF_2026_09_18.xlsx</t>
        </is>
      </c>
      <c r="B1163" t="inlineStr">
        <is>
          <t>Samridhi 5 Star Line</t>
        </is>
      </c>
      <c r="C1163" s="82" t="n">
        <v>46218</v>
      </c>
      <c r="D1163" t="inlineStr">
        <is>
          <t>FS-HCM-3</t>
        </is>
      </c>
      <c r="E1163" t="n">
        <v>1374.48425</v>
      </c>
      <c r="F1163" t="n">
        <v>49</v>
      </c>
      <c r="G1163" t="n">
        <v>28.0506989795918</v>
      </c>
      <c r="H1163" t="n">
        <v>2.32618333333333</v>
      </c>
      <c r="I1163" t="n">
        <v>58.8083244062252</v>
      </c>
    </row>
    <row r="1164">
      <c r="A1164" t="inlineStr">
        <is>
          <t>Daily_Efficiency_MTBF_2026_09_18.xlsx</t>
        </is>
      </c>
      <c r="B1164" t="inlineStr">
        <is>
          <t>Samridhi 5 Star Line</t>
        </is>
      </c>
      <c r="C1164" s="82" t="n">
        <v>46218</v>
      </c>
      <c r="D1164" t="inlineStr">
        <is>
          <t>FS-TTM-5</t>
        </is>
      </c>
      <c r="E1164" t="n">
        <v>1348.5024</v>
      </c>
      <c r="F1164" t="n">
        <v>33</v>
      </c>
      <c r="G1164" t="n">
        <v>40.8637090909091</v>
      </c>
      <c r="H1164" t="n">
        <v>40.5021166666667</v>
      </c>
      <c r="I1164" t="n">
        <v>85.447430780292</v>
      </c>
    </row>
    <row r="1165">
      <c r="A1165" t="inlineStr">
        <is>
          <t>Daily_Efficiency_MTBF_2026_09_18.xlsx</t>
        </is>
      </c>
      <c r="B1165" t="inlineStr">
        <is>
          <t>Samridhi 5 Star Line</t>
        </is>
      </c>
      <c r="C1165" s="82" t="n">
        <v>46218</v>
      </c>
      <c r="D1165" t="inlineStr">
        <is>
          <t>FS-TTLi-4</t>
        </is>
      </c>
      <c r="E1165" t="n">
        <v>1381.3212</v>
      </c>
      <c r="F1165" t="n">
        <v>27</v>
      </c>
      <c r="G1165" t="n">
        <v>51.1600444444444</v>
      </c>
      <c r="H1165" t="n">
        <v>18.0187666666667</v>
      </c>
      <c r="I1165" t="n">
        <v>57.0969570229886</v>
      </c>
    </row>
    <row r="1166">
      <c r="A1166" t="inlineStr">
        <is>
          <t>Daily_Efficiency_MTBF_2026_09_18.xlsx</t>
        </is>
      </c>
      <c r="B1166" t="inlineStr">
        <is>
          <t>Samridhi 5 Star Line</t>
        </is>
      </c>
      <c r="C1166" s="82" t="n">
        <v>46218</v>
      </c>
      <c r="D1166" t="inlineStr">
        <is>
          <t>FS-TTLi-3</t>
        </is>
      </c>
      <c r="E1166" t="n">
        <v>1267.46536666667</v>
      </c>
      <c r="F1166" t="n">
        <v>25</v>
      </c>
      <c r="G1166" t="n">
        <v>50.6986146666667</v>
      </c>
      <c r="H1166" t="n">
        <v>1.98723333333333</v>
      </c>
      <c r="I1166" t="n">
        <v>52.645079013423</v>
      </c>
    </row>
    <row r="1167">
      <c r="A1167" t="inlineStr">
        <is>
          <t>Daily_Efficiency_MTBF_2026_09_18.xlsx</t>
        </is>
      </c>
      <c r="B1167" t="inlineStr">
        <is>
          <t>Samridhi 5 Star Line</t>
        </is>
      </c>
      <c r="C1167" s="82" t="n">
        <v>46218</v>
      </c>
      <c r="D1167" t="inlineStr">
        <is>
          <t>FS-HRM-5</t>
        </is>
      </c>
      <c r="E1167" t="n">
        <v>1403.19056666667</v>
      </c>
      <c r="F1167" t="n">
        <v>24</v>
      </c>
      <c r="G1167" t="n">
        <v>58.4662736111111</v>
      </c>
      <c r="H1167" t="n">
        <v>13.3243</v>
      </c>
      <c r="I1167" t="n">
        <v>35.4200948325787</v>
      </c>
    </row>
    <row r="1168">
      <c r="A1168" t="inlineStr">
        <is>
          <t>Daily_Efficiency_MTBF_2026_09_18.xlsx</t>
        </is>
      </c>
      <c r="B1168" t="inlineStr">
        <is>
          <t>Samridhi 5 Star Line</t>
        </is>
      </c>
      <c r="C1168" s="82" t="n">
        <v>46218</v>
      </c>
      <c r="D1168" t="inlineStr">
        <is>
          <t>FS-HCM-2</t>
        </is>
      </c>
      <c r="E1168" t="n">
        <v>1406.06053333333</v>
      </c>
      <c r="F1168" t="n">
        <v>21</v>
      </c>
      <c r="G1168" t="n">
        <v>66.95526349206349</v>
      </c>
      <c r="H1168" t="n">
        <v>1.15903333333333</v>
      </c>
      <c r="I1168" t="n">
        <v>70.78393184338729</v>
      </c>
    </row>
    <row r="1169">
      <c r="A1169" t="inlineStr">
        <is>
          <t>Daily_Efficiency_MTBF_2026_09_18.xlsx</t>
        </is>
      </c>
      <c r="B1169" t="inlineStr">
        <is>
          <t>Samridhi 5 Star Line</t>
        </is>
      </c>
      <c r="C1169" s="82" t="n">
        <v>46218</v>
      </c>
      <c r="D1169" t="inlineStr">
        <is>
          <t>FS-TTLi-1</t>
        </is>
      </c>
      <c r="E1169" t="n">
        <v>1406.86155</v>
      </c>
      <c r="F1169" t="n">
        <v>19</v>
      </c>
      <c r="G1169" t="n">
        <v>74.0453447368421</v>
      </c>
      <c r="H1169" t="n">
        <v>6.83311666666667</v>
      </c>
      <c r="I1169" t="n">
        <v>71.9333445822481</v>
      </c>
    </row>
    <row r="1170">
      <c r="A1170" t="inlineStr">
        <is>
          <t>Daily_Efficiency_MTBF_2026_09_18.xlsx</t>
        </is>
      </c>
      <c r="B1170" t="inlineStr">
        <is>
          <t>Samridhi 5 Star Line</t>
        </is>
      </c>
      <c r="C1170" s="82" t="n">
        <v>46218</v>
      </c>
      <c r="D1170" t="inlineStr">
        <is>
          <t>FS-TTLi-2</t>
        </is>
      </c>
      <c r="E1170" t="n">
        <v>1400.82456666667</v>
      </c>
      <c r="F1170" t="n">
        <v>16</v>
      </c>
      <c r="G1170" t="n">
        <v>87.5515354166667</v>
      </c>
      <c r="H1170" t="n">
        <v>3.32373333333333</v>
      </c>
      <c r="I1170" t="n">
        <v>64.14637380125281</v>
      </c>
    </row>
    <row r="1171">
      <c r="A1171" t="inlineStr">
        <is>
          <t>Daily_Efficiency_MTBF_2026_09_18.xlsx</t>
        </is>
      </c>
      <c r="B1171" t="inlineStr">
        <is>
          <t>Samridhi 5 Star Line</t>
        </is>
      </c>
      <c r="C1171" s="82" t="n">
        <v>46218</v>
      </c>
      <c r="D1171" t="inlineStr">
        <is>
          <t>FS-Case Packing</t>
        </is>
      </c>
      <c r="E1171" t="n">
        <v>1440</v>
      </c>
      <c r="F1171" t="n">
        <v>1</v>
      </c>
      <c r="G1171" t="n">
        <v>1440</v>
      </c>
      <c r="H1171" t="n">
        <v>0</v>
      </c>
      <c r="I1171" t="n">
        <v>90.26292335115861</v>
      </c>
    </row>
    <row r="1172">
      <c r="A1172" t="inlineStr">
        <is>
          <t>Daily_Efficiency_MTBF_2026_09_18.xlsx</t>
        </is>
      </c>
      <c r="B1172" t="inlineStr">
        <is>
          <t>Samridhi Perk Line</t>
        </is>
      </c>
      <c r="C1172" s="82" t="n">
        <v>46218</v>
      </c>
      <c r="D1172" t="inlineStr">
        <is>
          <t>Perk-HLM-1</t>
        </is>
      </c>
      <c r="E1172" t="n">
        <v>1257.14338333333</v>
      </c>
      <c r="F1172" t="n">
        <v>145</v>
      </c>
      <c r="G1172" t="n">
        <v>8.669954367816089</v>
      </c>
      <c r="H1172" t="n">
        <v>1.79663333333333</v>
      </c>
      <c r="I1172" t="n">
        <v>58.1698411767364</v>
      </c>
    </row>
    <row r="1173">
      <c r="A1173" t="inlineStr">
        <is>
          <t>Daily_Efficiency_MTBF_2026_09_18.xlsx</t>
        </is>
      </c>
      <c r="B1173" t="inlineStr">
        <is>
          <t>Samridhi Perk Line</t>
        </is>
      </c>
      <c r="C1173" s="82" t="n">
        <v>46218</v>
      </c>
      <c r="D1173" t="inlineStr">
        <is>
          <t>Perk-HCM-1</t>
        </is>
      </c>
      <c r="E1173" t="n">
        <v>1334.45775</v>
      </c>
      <c r="F1173" t="n">
        <v>104</v>
      </c>
      <c r="G1173" t="n">
        <v>12.8313245192308</v>
      </c>
      <c r="H1173" t="n">
        <v>0.642416666666667</v>
      </c>
      <c r="I1173" t="n">
        <v>81.6533869069211</v>
      </c>
    </row>
    <row r="1174">
      <c r="A1174" t="inlineStr">
        <is>
          <t>Daily_Efficiency_MTBF_2026_09_18.xlsx</t>
        </is>
      </c>
      <c r="B1174" t="inlineStr">
        <is>
          <t>Samridhi Perk Line</t>
        </is>
      </c>
      <c r="C1174" s="82" t="n">
        <v>46218</v>
      </c>
      <c r="D1174" t="inlineStr">
        <is>
          <t>Perk-HCM-4</t>
        </is>
      </c>
      <c r="E1174" t="n">
        <v>1378.33658333333</v>
      </c>
      <c r="F1174" t="n">
        <v>96</v>
      </c>
      <c r="G1174" t="n">
        <v>14.3576727430556</v>
      </c>
      <c r="H1174" t="n">
        <v>0.7676666666666671</v>
      </c>
      <c r="I1174" t="n">
        <v>49.8405252376074</v>
      </c>
    </row>
    <row r="1175">
      <c r="A1175" t="inlineStr">
        <is>
          <t>Daily_Efficiency_MTBF_2026_09_18.xlsx</t>
        </is>
      </c>
      <c r="B1175" t="inlineStr">
        <is>
          <t>Samridhi Perk Line</t>
        </is>
      </c>
      <c r="C1175" s="82" t="n">
        <v>46218</v>
      </c>
      <c r="D1175" t="inlineStr">
        <is>
          <t>Perk TTM-5</t>
        </is>
      </c>
      <c r="E1175" t="n">
        <v>1254.50465</v>
      </c>
      <c r="F1175" t="n">
        <v>68</v>
      </c>
      <c r="G1175" t="n">
        <v>18.4485977941176</v>
      </c>
      <c r="H1175" t="n">
        <v>96.85878333333331</v>
      </c>
      <c r="I1175" t="n">
        <v>49.6329365079364</v>
      </c>
    </row>
    <row r="1176">
      <c r="A1176" t="inlineStr">
        <is>
          <t>Daily_Efficiency_MTBF_2026_09_18.xlsx</t>
        </is>
      </c>
      <c r="B1176" t="inlineStr">
        <is>
          <t>Samridhi Perk Line</t>
        </is>
      </c>
      <c r="C1176" s="82" t="n">
        <v>46218</v>
      </c>
      <c r="D1176" t="inlineStr">
        <is>
          <t>Perk-HLM-2</t>
        </is>
      </c>
      <c r="E1176" t="n">
        <v>1349.87831666667</v>
      </c>
      <c r="F1176" t="n">
        <v>67</v>
      </c>
      <c r="G1176" t="n">
        <v>20.1474375621891</v>
      </c>
      <c r="H1176" t="n">
        <v>0</v>
      </c>
      <c r="I1176" t="n">
        <v>59.2575240169306</v>
      </c>
    </row>
    <row r="1177">
      <c r="A1177" t="inlineStr">
        <is>
          <t>Daily_Efficiency_MTBF_2026_09_18.xlsx</t>
        </is>
      </c>
      <c r="B1177" t="inlineStr">
        <is>
          <t>Samridhi Perk Line</t>
        </is>
      </c>
      <c r="C1177" s="82" t="n">
        <v>46218</v>
      </c>
      <c r="D1177" t="inlineStr">
        <is>
          <t>Perk-HCM-2</t>
        </is>
      </c>
      <c r="E1177" t="n">
        <v>1382.13601666667</v>
      </c>
      <c r="F1177" t="n">
        <v>62</v>
      </c>
      <c r="G1177" t="n">
        <v>22.2925163978495</v>
      </c>
      <c r="H1177" t="n">
        <v>0.254316666666667</v>
      </c>
      <c r="I1177" t="n">
        <v>77.2725496018498</v>
      </c>
    </row>
    <row r="1178">
      <c r="A1178" t="inlineStr">
        <is>
          <t>Daily_Efficiency_MTBF_2026_09_18.xlsx</t>
        </is>
      </c>
      <c r="B1178" t="inlineStr">
        <is>
          <t>Samridhi Perk Line</t>
        </is>
      </c>
      <c r="C1178" s="82" t="n">
        <v>46218</v>
      </c>
      <c r="D1178" t="inlineStr">
        <is>
          <t>Perk-HCM-3</t>
        </is>
      </c>
      <c r="E1178" t="n">
        <v>1331.38785</v>
      </c>
      <c r="F1178" t="n">
        <v>59</v>
      </c>
      <c r="G1178" t="n">
        <v>22.5658957627119</v>
      </c>
      <c r="H1178" t="n">
        <v>2.65955</v>
      </c>
      <c r="I1178" t="n">
        <v>64.0695027695615</v>
      </c>
    </row>
    <row r="1179">
      <c r="A1179" t="inlineStr">
        <is>
          <t>Daily_Efficiency_MTBF_2026_09_18.xlsx</t>
        </is>
      </c>
      <c r="B1179" t="inlineStr">
        <is>
          <t>Samridhi Perk Line</t>
        </is>
      </c>
      <c r="C1179" s="82" t="n">
        <v>46218</v>
      </c>
      <c r="D1179" t="inlineStr">
        <is>
          <t>Perk-TTLi-3</t>
        </is>
      </c>
      <c r="E1179" t="n">
        <v>1405.28575</v>
      </c>
      <c r="F1179" t="n">
        <v>28</v>
      </c>
      <c r="G1179" t="n">
        <v>50.1887767857143</v>
      </c>
      <c r="H1179" t="n">
        <v>0.654</v>
      </c>
      <c r="I1179" t="n">
        <v>34.5327212508711</v>
      </c>
    </row>
    <row r="1180">
      <c r="A1180" t="inlineStr">
        <is>
          <t>Daily_Efficiency_MTBF_2026_09_18.xlsx</t>
        </is>
      </c>
      <c r="B1180" t="inlineStr">
        <is>
          <t>Samridhi Perk Line</t>
        </is>
      </c>
      <c r="C1180" s="82" t="n">
        <v>46218</v>
      </c>
      <c r="D1180" t="inlineStr">
        <is>
          <t>Perk-TTLi-2</t>
        </is>
      </c>
      <c r="E1180" t="n">
        <v>1319.1293</v>
      </c>
      <c r="F1180" t="n">
        <v>15</v>
      </c>
      <c r="G1180" t="n">
        <v>87.9419533333333</v>
      </c>
      <c r="H1180" t="n">
        <v>15.8975166666667</v>
      </c>
      <c r="I1180" t="n">
        <v>44.9745362709905</v>
      </c>
    </row>
    <row r="1181">
      <c r="A1181" t="inlineStr">
        <is>
          <t>Daily_Efficiency_MTBF_2026_09_18.xlsx</t>
        </is>
      </c>
      <c r="B1181" t="inlineStr">
        <is>
          <t>Samridhi Perk Line</t>
        </is>
      </c>
      <c r="C1181" s="82" t="n">
        <v>46218</v>
      </c>
      <c r="D1181" t="inlineStr">
        <is>
          <t>Perk-TTLi-4</t>
        </is>
      </c>
      <c r="E1181" t="n">
        <v>1433.70801666667</v>
      </c>
      <c r="F1181" t="n">
        <v>4</v>
      </c>
      <c r="G1181" t="n">
        <v>358.427004166667</v>
      </c>
      <c r="H1181" t="n">
        <v>5.36138333333333</v>
      </c>
      <c r="I1181" t="n">
        <v>29.2480682307608</v>
      </c>
    </row>
    <row r="1182">
      <c r="A1182" t="inlineStr">
        <is>
          <t>Daily_Efficiency_MTBF_2026_09_18.xlsx</t>
        </is>
      </c>
      <c r="B1182" t="inlineStr">
        <is>
          <t>Samridhi Perk Line</t>
        </is>
      </c>
      <c r="C1182" s="82" t="n">
        <v>46218</v>
      </c>
      <c r="D1182" t="inlineStr">
        <is>
          <t>Perk-TTLi-1</t>
        </is>
      </c>
      <c r="E1182" t="n">
        <v>1416.79715</v>
      </c>
      <c r="F1182" t="n">
        <v>4</v>
      </c>
      <c r="G1182" t="n">
        <v>354.1992875</v>
      </c>
      <c r="H1182" t="n">
        <v>0</v>
      </c>
      <c r="I1182" t="n">
        <v>48.5598916604457</v>
      </c>
    </row>
    <row r="1183">
      <c r="A1183" t="inlineStr">
        <is>
          <t>Daily_Efficiency_MTBF_2026_09_18.xlsx</t>
        </is>
      </c>
      <c r="B1183" t="inlineStr">
        <is>
          <t>Samridhi Perk Line</t>
        </is>
      </c>
      <c r="C1183" s="82" t="n">
        <v>46218</v>
      </c>
      <c r="D1183" t="inlineStr">
        <is>
          <t>Perk-Case Packing</t>
        </is>
      </c>
      <c r="E1183" t="n">
        <v>1440</v>
      </c>
      <c r="F1183" t="n">
        <v>1</v>
      </c>
      <c r="G1183" t="n">
        <v>1440</v>
      </c>
      <c r="H1183" t="n">
        <v>0</v>
      </c>
      <c r="I1183" t="n">
        <v>102.956989247312</v>
      </c>
    </row>
    <row r="1184">
      <c r="A1184" t="inlineStr">
        <is>
          <t>Daily_Efficiency_MTBF_2026_09_18.xlsx</t>
        </is>
      </c>
      <c r="B1184" t="inlineStr">
        <is>
          <t>Samridhi Perk Line</t>
        </is>
      </c>
      <c r="C1184" s="82" t="n">
        <v>46218</v>
      </c>
      <c r="D1184" t="inlineStr">
        <is>
          <t>Perk-HLM-3</t>
        </is>
      </c>
      <c r="E1184" t="n">
        <v>1440</v>
      </c>
      <c r="F1184" t="n">
        <v>1</v>
      </c>
      <c r="G1184" t="n">
        <v>1440</v>
      </c>
      <c r="H1184" t="n">
        <v>0</v>
      </c>
      <c r="I1184" t="n">
        <v>32.5384259259259</v>
      </c>
    </row>
    <row r="1185">
      <c r="A1185" t="inlineStr">
        <is>
          <t>Daily_Efficiency_MTBF_2026_09_18.xlsx</t>
        </is>
      </c>
      <c r="B1185" t="inlineStr">
        <is>
          <t>Co-Extrusion Line</t>
        </is>
      </c>
      <c r="C1185" s="82" t="n">
        <v>46217</v>
      </c>
      <c r="D1185" t="inlineStr">
        <is>
          <t>Coex-AW3</t>
        </is>
      </c>
      <c r="E1185" t="n">
        <v>1360.66451666667</v>
      </c>
      <c r="F1185" t="n">
        <v>173</v>
      </c>
      <c r="G1185" t="n">
        <v>7.86511281310213</v>
      </c>
      <c r="H1185" t="n">
        <v>79.3354833333333</v>
      </c>
      <c r="I1185" t="n">
        <v>17.5986111111111</v>
      </c>
    </row>
    <row r="1186">
      <c r="A1186" t="inlineStr">
        <is>
          <t>Daily_Efficiency_MTBF_2026_09_18.xlsx</t>
        </is>
      </c>
      <c r="B1186" t="inlineStr">
        <is>
          <t>Co-Extrusion Line</t>
        </is>
      </c>
      <c r="C1186" s="82" t="n">
        <v>46217</v>
      </c>
      <c r="D1186" t="inlineStr">
        <is>
          <t>Coex-AW1</t>
        </is>
      </c>
      <c r="E1186" t="n">
        <v>1384.8701</v>
      </c>
      <c r="F1186" t="n">
        <v>41</v>
      </c>
      <c r="G1186" t="n">
        <v>33.7773195121951</v>
      </c>
      <c r="H1186" t="n">
        <v>21.6980333333333</v>
      </c>
      <c r="I1186" t="n">
        <v>81.23602212515171</v>
      </c>
    </row>
    <row r="1187">
      <c r="A1187" t="inlineStr">
        <is>
          <t>Daily_Efficiency_MTBF_2026_09_18.xlsx</t>
        </is>
      </c>
      <c r="B1187" t="inlineStr">
        <is>
          <t>Co-Extrusion Line</t>
        </is>
      </c>
      <c r="C1187" s="82" t="n">
        <v>46217</v>
      </c>
      <c r="D1187" t="inlineStr">
        <is>
          <t>Coex-AW2</t>
        </is>
      </c>
      <c r="E1187" t="n">
        <v>1310.98768333333</v>
      </c>
      <c r="F1187" t="n">
        <v>19</v>
      </c>
      <c r="G1187" t="n">
        <v>68.999351754386</v>
      </c>
      <c r="H1187" t="n">
        <v>29.8375666666667</v>
      </c>
      <c r="I1187" t="n">
        <v>38.3425555766247</v>
      </c>
    </row>
    <row r="1188">
      <c r="A1188" t="inlineStr">
        <is>
          <t>Daily_Efficiency_MTBF_2026_09_18.xlsx</t>
        </is>
      </c>
      <c r="B1188" t="inlineStr">
        <is>
          <t>Samridhi 5 Star Line</t>
        </is>
      </c>
      <c r="C1188" s="82" t="n">
        <v>46217</v>
      </c>
      <c r="D1188" t="inlineStr">
        <is>
          <t>FS-HCM-1</t>
        </is>
      </c>
      <c r="E1188" t="n">
        <v>558.912166666667</v>
      </c>
      <c r="F1188" t="n">
        <v>60</v>
      </c>
      <c r="G1188" t="n">
        <v>9.315202777777779</v>
      </c>
      <c r="H1188" t="n">
        <v>3.67395</v>
      </c>
      <c r="I1188" t="n">
        <v>31.148767932321</v>
      </c>
    </row>
    <row r="1189">
      <c r="A1189" t="inlineStr">
        <is>
          <t>Daily_Efficiency_MTBF_2026_09_18.xlsx</t>
        </is>
      </c>
      <c r="B1189" t="inlineStr">
        <is>
          <t>Samridhi 5 Star Line</t>
        </is>
      </c>
      <c r="C1189" s="82" t="n">
        <v>46217</v>
      </c>
      <c r="D1189" t="inlineStr">
        <is>
          <t>FS-HCM-3</t>
        </is>
      </c>
      <c r="E1189" t="n">
        <v>1341.28225</v>
      </c>
      <c r="F1189" t="n">
        <v>26</v>
      </c>
      <c r="G1189" t="n">
        <v>51.5877788461538</v>
      </c>
      <c r="H1189" t="n">
        <v>2.99976666666667</v>
      </c>
      <c r="I1189" t="n">
        <v>34.1891585816562</v>
      </c>
    </row>
    <row r="1190">
      <c r="A1190" t="inlineStr">
        <is>
          <t>Daily_Efficiency_MTBF_2026_09_18.xlsx</t>
        </is>
      </c>
      <c r="B1190" t="inlineStr">
        <is>
          <t>Samridhi 5 Star Line</t>
        </is>
      </c>
      <c r="C1190" s="82" t="n">
        <v>46217</v>
      </c>
      <c r="D1190" t="inlineStr">
        <is>
          <t>FS-HCM-4</t>
        </is>
      </c>
      <c r="E1190" t="n">
        <v>1379.8423</v>
      </c>
      <c r="F1190" t="n">
        <v>26</v>
      </c>
      <c r="G1190" t="n">
        <v>53.0708576923077</v>
      </c>
      <c r="H1190" t="n">
        <v>22.15865</v>
      </c>
      <c r="I1190" t="n">
        <v>29.1080861278899</v>
      </c>
    </row>
    <row r="1191">
      <c r="A1191" t="inlineStr">
        <is>
          <t>Daily_Efficiency_MTBF_2026_09_18.xlsx</t>
        </is>
      </c>
      <c r="B1191" t="inlineStr">
        <is>
          <t>Samridhi 5 Star Line</t>
        </is>
      </c>
      <c r="C1191" s="82" t="n">
        <v>46217</v>
      </c>
      <c r="D1191" t="inlineStr">
        <is>
          <t>FS-HRM-5</t>
        </is>
      </c>
      <c r="E1191" t="n">
        <v>900.249783333334</v>
      </c>
      <c r="F1191" t="n">
        <v>21</v>
      </c>
      <c r="G1191" t="n">
        <v>42.8690373015873</v>
      </c>
      <c r="H1191" t="n">
        <v>19.6956666666667</v>
      </c>
      <c r="I1191" t="n">
        <v>25.6259539092495</v>
      </c>
    </row>
    <row r="1192">
      <c r="A1192" t="inlineStr">
        <is>
          <t>Daily_Efficiency_MTBF_2026_09_18.xlsx</t>
        </is>
      </c>
      <c r="B1192" t="inlineStr">
        <is>
          <t>Samridhi 5 Star Line</t>
        </is>
      </c>
      <c r="C1192" s="82" t="n">
        <v>46217</v>
      </c>
      <c r="D1192" t="inlineStr">
        <is>
          <t>FS-TTM-5</t>
        </is>
      </c>
      <c r="E1192" t="n">
        <v>572.2430000000001</v>
      </c>
      <c r="F1192" t="n">
        <v>16</v>
      </c>
      <c r="G1192" t="n">
        <v>35.7651875</v>
      </c>
      <c r="H1192" t="n">
        <v>7.49666666666667</v>
      </c>
      <c r="I1192" t="n">
        <v>92.6324872360421</v>
      </c>
    </row>
    <row r="1193">
      <c r="A1193" t="inlineStr">
        <is>
          <t>Daily_Efficiency_MTBF_2026_09_18.xlsx</t>
        </is>
      </c>
      <c r="B1193" t="inlineStr">
        <is>
          <t>Samridhi 5 Star Line</t>
        </is>
      </c>
      <c r="C1193" s="82" t="n">
        <v>46217</v>
      </c>
      <c r="D1193" t="inlineStr">
        <is>
          <t>FS-TTLi-1</t>
        </is>
      </c>
      <c r="E1193" t="n">
        <v>452.498566666667</v>
      </c>
      <c r="F1193" t="n">
        <v>14</v>
      </c>
      <c r="G1193" t="n">
        <v>32.3213261904762</v>
      </c>
      <c r="H1193" t="n">
        <v>4.83568333333333</v>
      </c>
      <c r="I1193" t="n">
        <v>26.1212121212121</v>
      </c>
    </row>
    <row r="1194">
      <c r="A1194" t="inlineStr">
        <is>
          <t>Daily_Efficiency_MTBF_2026_09_18.xlsx</t>
        </is>
      </c>
      <c r="B1194" t="inlineStr">
        <is>
          <t>Samridhi 5 Star Line</t>
        </is>
      </c>
      <c r="C1194" s="82" t="n">
        <v>46217</v>
      </c>
      <c r="D1194" t="inlineStr">
        <is>
          <t>FS-HCM-2</t>
        </is>
      </c>
      <c r="E1194" t="n">
        <v>1344.03426666667</v>
      </c>
      <c r="F1194" t="n">
        <v>13</v>
      </c>
      <c r="G1194" t="n">
        <v>103.387251282051</v>
      </c>
      <c r="H1194" t="n">
        <v>0.492433333333333</v>
      </c>
      <c r="I1194" t="n">
        <v>30.0959812330552</v>
      </c>
    </row>
    <row r="1195">
      <c r="A1195" t="inlineStr">
        <is>
          <t>Daily_Efficiency_MTBF_2026_09_18.xlsx</t>
        </is>
      </c>
      <c r="B1195" t="inlineStr">
        <is>
          <t>Samridhi 5 Star Line</t>
        </is>
      </c>
      <c r="C1195" s="82" t="n">
        <v>46217</v>
      </c>
      <c r="D1195" t="inlineStr">
        <is>
          <t>FS-TTLi-3</t>
        </is>
      </c>
      <c r="E1195" t="n">
        <v>936.65935</v>
      </c>
      <c r="F1195" t="n">
        <v>11</v>
      </c>
      <c r="G1195" t="n">
        <v>85.15085000000001</v>
      </c>
      <c r="H1195" t="n">
        <v>6.15835</v>
      </c>
      <c r="I1195" t="n">
        <v>47.4186175723842</v>
      </c>
    </row>
    <row r="1196">
      <c r="A1196" t="inlineStr">
        <is>
          <t>Daily_Efficiency_MTBF_2026_09_18.xlsx</t>
        </is>
      </c>
      <c r="B1196" t="inlineStr">
        <is>
          <t>Samridhi 5 Star Line</t>
        </is>
      </c>
      <c r="C1196" s="82" t="n">
        <v>46217</v>
      </c>
      <c r="D1196" t="inlineStr">
        <is>
          <t>FS-TTLi-4</t>
        </is>
      </c>
      <c r="E1196" t="n">
        <v>1083.28561666667</v>
      </c>
      <c r="F1196" t="n">
        <v>10</v>
      </c>
      <c r="G1196" t="n">
        <v>108.328561666667</v>
      </c>
      <c r="H1196" t="n">
        <v>3.16073333333333</v>
      </c>
      <c r="I1196" t="n">
        <v>26.5955475828798</v>
      </c>
    </row>
    <row r="1197">
      <c r="A1197" t="inlineStr">
        <is>
          <t>Daily_Efficiency_MTBF_2026_09_18.xlsx</t>
        </is>
      </c>
      <c r="B1197" t="inlineStr">
        <is>
          <t>Samridhi 5 Star Line</t>
        </is>
      </c>
      <c r="C1197" s="82" t="n">
        <v>46217</v>
      </c>
      <c r="D1197" t="inlineStr">
        <is>
          <t>FS-TTLi-2</t>
        </is>
      </c>
      <c r="E1197" t="n">
        <v>954.9998833333329</v>
      </c>
      <c r="F1197" t="n">
        <v>7</v>
      </c>
      <c r="G1197" t="n">
        <v>136.428554761905</v>
      </c>
      <c r="H1197" t="n">
        <v>1.16736666666667</v>
      </c>
      <c r="I1197" t="n">
        <v>40.7503764057295</v>
      </c>
    </row>
    <row r="1198">
      <c r="A1198" t="inlineStr">
        <is>
          <t>Daily_Efficiency_MTBF_2026_09_18.xlsx</t>
        </is>
      </c>
      <c r="B1198" t="inlineStr">
        <is>
          <t>Samridhi 5 Star Line</t>
        </is>
      </c>
      <c r="C1198" s="82" t="n">
        <v>46217</v>
      </c>
      <c r="D1198" t="inlineStr">
        <is>
          <t>FS-Case Packing</t>
        </is>
      </c>
      <c r="E1198" t="n">
        <v>1440</v>
      </c>
      <c r="F1198" t="n">
        <v>1</v>
      </c>
      <c r="G1198" t="n">
        <v>1440</v>
      </c>
      <c r="H1198" t="n">
        <v>0</v>
      </c>
      <c r="I1198" t="n">
        <v>41.0873440285205</v>
      </c>
    </row>
    <row r="1199">
      <c r="A1199" t="inlineStr">
        <is>
          <t>Daily_Efficiency_MTBF_2026_09_18.xlsx</t>
        </is>
      </c>
      <c r="B1199" t="inlineStr">
        <is>
          <t>Samridhi Perk Line</t>
        </is>
      </c>
      <c r="C1199" s="82" t="n">
        <v>46217</v>
      </c>
      <c r="D1199" t="inlineStr">
        <is>
          <t>Perk-HLM-1</t>
        </is>
      </c>
      <c r="E1199" t="n">
        <v>1275.92833333333</v>
      </c>
      <c r="F1199" t="n">
        <v>154</v>
      </c>
      <c r="G1199" t="n">
        <v>8.28524891774892</v>
      </c>
      <c r="H1199" t="n">
        <v>13.3619333333333</v>
      </c>
      <c r="I1199" t="n">
        <v>49.9258919334517</v>
      </c>
    </row>
    <row r="1200">
      <c r="A1200" t="inlineStr">
        <is>
          <t>Daily_Efficiency_MTBF_2026_09_18.xlsx</t>
        </is>
      </c>
      <c r="B1200" t="inlineStr">
        <is>
          <t>Samridhi Perk Line</t>
        </is>
      </c>
      <c r="C1200" s="82" t="n">
        <v>46217</v>
      </c>
      <c r="D1200" t="inlineStr">
        <is>
          <t>Perk TTM-5</t>
        </is>
      </c>
      <c r="E1200" t="n">
        <v>1073.04855</v>
      </c>
      <c r="F1200" t="n">
        <v>119</v>
      </c>
      <c r="G1200" t="n">
        <v>9.017214705882351</v>
      </c>
      <c r="H1200" t="n">
        <v>265.14865</v>
      </c>
      <c r="I1200" t="n">
        <v>41.6170634920635</v>
      </c>
    </row>
    <row r="1201">
      <c r="A1201" t="inlineStr">
        <is>
          <t>Daily_Efficiency_MTBF_2026_09_18.xlsx</t>
        </is>
      </c>
      <c r="B1201" t="inlineStr">
        <is>
          <t>Samridhi Perk Line</t>
        </is>
      </c>
      <c r="C1201" s="82" t="n">
        <v>46217</v>
      </c>
      <c r="D1201" t="inlineStr">
        <is>
          <t>Perk-HCM-1</t>
        </is>
      </c>
      <c r="E1201" t="n">
        <v>1327.8338</v>
      </c>
      <c r="F1201" t="n">
        <v>112</v>
      </c>
      <c r="G1201" t="n">
        <v>11.8556589285714</v>
      </c>
      <c r="H1201" t="n">
        <v>0.250733333333333</v>
      </c>
      <c r="I1201" t="n">
        <v>79.9976911087989</v>
      </c>
    </row>
    <row r="1202">
      <c r="A1202" t="inlineStr">
        <is>
          <t>Daily_Efficiency_MTBF_2026_09_18.xlsx</t>
        </is>
      </c>
      <c r="B1202" t="inlineStr">
        <is>
          <t>Samridhi Perk Line</t>
        </is>
      </c>
      <c r="C1202" s="82" t="n">
        <v>46217</v>
      </c>
      <c r="D1202" t="inlineStr">
        <is>
          <t>Perk-HCM-3</t>
        </is>
      </c>
      <c r="E1202" t="n">
        <v>1347.09321666667</v>
      </c>
      <c r="F1202" t="n">
        <v>89</v>
      </c>
      <c r="G1202" t="n">
        <v>15.1358788389513</v>
      </c>
      <c r="H1202" t="n">
        <v>6.71686666666667</v>
      </c>
      <c r="I1202" t="n">
        <v>68.6962998848236</v>
      </c>
    </row>
    <row r="1203">
      <c r="A1203" t="inlineStr">
        <is>
          <t>Daily_Efficiency_MTBF_2026_09_18.xlsx</t>
        </is>
      </c>
      <c r="B1203" t="inlineStr">
        <is>
          <t>Samridhi Perk Line</t>
        </is>
      </c>
      <c r="C1203" s="82" t="n">
        <v>46217</v>
      </c>
      <c r="D1203" t="inlineStr">
        <is>
          <t>Perk-HCM-4</t>
        </is>
      </c>
      <c r="E1203" t="n">
        <v>1369.72005</v>
      </c>
      <c r="F1203" t="n">
        <v>78</v>
      </c>
      <c r="G1203" t="n">
        <v>17.5605134615385</v>
      </c>
      <c r="H1203" t="n">
        <v>0.39965</v>
      </c>
      <c r="I1203" t="n">
        <v>59.0492704383971</v>
      </c>
    </row>
    <row r="1204">
      <c r="A1204" t="inlineStr">
        <is>
          <t>Daily_Efficiency_MTBF_2026_09_18.xlsx</t>
        </is>
      </c>
      <c r="B1204" t="inlineStr">
        <is>
          <t>Samridhi Perk Line</t>
        </is>
      </c>
      <c r="C1204" s="82" t="n">
        <v>46217</v>
      </c>
      <c r="D1204" t="inlineStr">
        <is>
          <t>Perk-HCM-2</t>
        </is>
      </c>
      <c r="E1204" t="n">
        <v>1366.39828333333</v>
      </c>
      <c r="F1204" t="n">
        <v>64</v>
      </c>
      <c r="G1204" t="n">
        <v>21.3499731770833</v>
      </c>
      <c r="H1204" t="n">
        <v>0.751916666666667</v>
      </c>
      <c r="I1204" t="n">
        <v>78.4160681039739</v>
      </c>
    </row>
    <row r="1205">
      <c r="A1205" t="inlineStr">
        <is>
          <t>Daily_Efficiency_MTBF_2026_09_18.xlsx</t>
        </is>
      </c>
      <c r="B1205" t="inlineStr">
        <is>
          <t>Samridhi Perk Line</t>
        </is>
      </c>
      <c r="C1205" s="82" t="n">
        <v>46217</v>
      </c>
      <c r="D1205" t="inlineStr">
        <is>
          <t>Perk-HLM-2</t>
        </is>
      </c>
      <c r="E1205" t="n">
        <v>1349.27473333333</v>
      </c>
      <c r="F1205" t="n">
        <v>56</v>
      </c>
      <c r="G1205" t="n">
        <v>24.0941916666667</v>
      </c>
      <c r="H1205" t="n">
        <v>0</v>
      </c>
      <c r="I1205" t="n">
        <v>48.6404737647577</v>
      </c>
    </row>
    <row r="1206">
      <c r="A1206" t="inlineStr">
        <is>
          <t>Daily_Efficiency_MTBF_2026_09_18.xlsx</t>
        </is>
      </c>
      <c r="B1206" t="inlineStr">
        <is>
          <t>Samridhi Perk Line</t>
        </is>
      </c>
      <c r="C1206" s="82" t="n">
        <v>46217</v>
      </c>
      <c r="D1206" t="inlineStr">
        <is>
          <t>Perk-TTLi-1</t>
        </is>
      </c>
      <c r="E1206" t="n">
        <v>1365.7466</v>
      </c>
      <c r="F1206" t="n">
        <v>13</v>
      </c>
      <c r="G1206" t="n">
        <v>105.057430769231</v>
      </c>
      <c r="H1206" t="n">
        <v>0.951683333333333</v>
      </c>
      <c r="I1206" t="n">
        <v>47.4316663379571</v>
      </c>
    </row>
    <row r="1207">
      <c r="A1207" t="inlineStr">
        <is>
          <t>Daily_Efficiency_MTBF_2026_09_18.xlsx</t>
        </is>
      </c>
      <c r="B1207" t="inlineStr">
        <is>
          <t>Samridhi Perk Line</t>
        </is>
      </c>
      <c r="C1207" s="82" t="n">
        <v>46217</v>
      </c>
      <c r="D1207" t="inlineStr">
        <is>
          <t>Perk-TTLi-2</t>
        </is>
      </c>
      <c r="E1207" t="n">
        <v>1350.71936666667</v>
      </c>
      <c r="F1207" t="n">
        <v>10</v>
      </c>
      <c r="G1207" t="n">
        <v>135.071936666667</v>
      </c>
      <c r="H1207" t="n">
        <v>13.4027</v>
      </c>
      <c r="I1207" t="n">
        <v>45.8925278623786</v>
      </c>
    </row>
    <row r="1208">
      <c r="A1208" t="inlineStr">
        <is>
          <t>Daily_Efficiency_MTBF_2026_09_18.xlsx</t>
        </is>
      </c>
      <c r="B1208" t="inlineStr">
        <is>
          <t>Samridhi Perk Line</t>
        </is>
      </c>
      <c r="C1208" s="82" t="n">
        <v>46217</v>
      </c>
      <c r="D1208" t="inlineStr">
        <is>
          <t>Perk-TTLi-4</t>
        </is>
      </c>
      <c r="E1208" t="n">
        <v>1430.15201666667</v>
      </c>
      <c r="F1208" t="n">
        <v>4</v>
      </c>
      <c r="G1208" t="n">
        <v>357.538004166667</v>
      </c>
      <c r="H1208" t="n">
        <v>9.318483333333329</v>
      </c>
      <c r="I1208" t="n">
        <v>33.6443157397112</v>
      </c>
    </row>
    <row r="1209">
      <c r="A1209" t="inlineStr">
        <is>
          <t>Daily_Efficiency_MTBF_2026_09_18.xlsx</t>
        </is>
      </c>
      <c r="B1209" t="inlineStr">
        <is>
          <t>Samridhi Perk Line</t>
        </is>
      </c>
      <c r="C1209" s="82" t="n">
        <v>46217</v>
      </c>
      <c r="D1209" t="inlineStr">
        <is>
          <t>Perk-TTLi-3</t>
        </is>
      </c>
      <c r="E1209" t="n">
        <v>1386.12978333333</v>
      </c>
      <c r="F1209" t="n">
        <v>4</v>
      </c>
      <c r="G1209" t="n">
        <v>346.532445833333</v>
      </c>
      <c r="H1209" t="n">
        <v>0.118916666666667</v>
      </c>
      <c r="I1209" t="n">
        <v>41.0995126228336</v>
      </c>
    </row>
    <row r="1210">
      <c r="A1210" t="inlineStr">
        <is>
          <t>Daily_Efficiency_MTBF_2026_09_18.xlsx</t>
        </is>
      </c>
      <c r="B1210" t="inlineStr">
        <is>
          <t>Samridhi Perk Line</t>
        </is>
      </c>
      <c r="C1210" s="82" t="n">
        <v>46217</v>
      </c>
      <c r="D1210" t="inlineStr">
        <is>
          <t>Perk-HLM-3</t>
        </is>
      </c>
      <c r="E1210" t="n">
        <v>1440</v>
      </c>
      <c r="F1210" t="n">
        <v>1</v>
      </c>
      <c r="G1210" t="n">
        <v>1440</v>
      </c>
      <c r="H1210" t="n">
        <v>0</v>
      </c>
      <c r="I1210" t="n">
        <v>26.1162037037037</v>
      </c>
    </row>
    <row r="1211">
      <c r="A1211" t="inlineStr">
        <is>
          <t>Daily_Efficiency_MTBF_2026_09_18.xlsx</t>
        </is>
      </c>
      <c r="B1211" t="inlineStr">
        <is>
          <t>Samridhi Perk Line</t>
        </is>
      </c>
      <c r="C1211" s="82" t="n">
        <v>46217</v>
      </c>
      <c r="D1211" t="inlineStr">
        <is>
          <t>Perk-Case Packing</t>
        </is>
      </c>
      <c r="E1211" t="n">
        <v>1440</v>
      </c>
      <c r="F1211" t="n">
        <v>1</v>
      </c>
      <c r="G1211" t="n">
        <v>1440</v>
      </c>
      <c r="H1211" t="n">
        <v>0</v>
      </c>
      <c r="I1211" t="n">
        <v>106.908602150538</v>
      </c>
    </row>
    <row r="1212">
      <c r="A1212" t="inlineStr">
        <is>
          <t>Daily_Efficiency_MTBF_2026_09_18.xlsx</t>
        </is>
      </c>
      <c r="B1212" t="inlineStr">
        <is>
          <t>Co-Extrusion Line</t>
        </is>
      </c>
      <c r="C1212" s="82" t="n">
        <v>46216</v>
      </c>
      <c r="D1212" t="inlineStr">
        <is>
          <t>Coex-AW3</t>
        </is>
      </c>
      <c r="E1212" t="n">
        <v>1240.1723</v>
      </c>
      <c r="F1212" t="n">
        <v>294</v>
      </c>
      <c r="G1212" t="n">
        <v>4.2182731292517</v>
      </c>
      <c r="H1212" t="n">
        <v>177.992883333333</v>
      </c>
      <c r="I1212" t="n">
        <v>16.0847222222222</v>
      </c>
    </row>
    <row r="1213">
      <c r="A1213" t="inlineStr">
        <is>
          <t>Daily_Efficiency_MTBF_2026_09_18.xlsx</t>
        </is>
      </c>
      <c r="B1213" t="inlineStr">
        <is>
          <t>Co-Extrusion Line</t>
        </is>
      </c>
      <c r="C1213" s="82" t="n">
        <v>46216</v>
      </c>
      <c r="D1213" t="inlineStr">
        <is>
          <t>Coex-AW2</t>
        </is>
      </c>
      <c r="E1213" t="n">
        <v>1174.44905</v>
      </c>
      <c r="F1213" t="n">
        <v>29</v>
      </c>
      <c r="G1213" t="n">
        <v>40.4982431034483</v>
      </c>
      <c r="H1213" t="n">
        <v>39.3560666666667</v>
      </c>
      <c r="I1213" t="n">
        <v>71.54965170342351</v>
      </c>
    </row>
    <row r="1214">
      <c r="A1214" t="inlineStr">
        <is>
          <t>Daily_Efficiency_MTBF_2026_09_18.xlsx</t>
        </is>
      </c>
      <c r="B1214" t="inlineStr">
        <is>
          <t>Co-Extrusion Line</t>
        </is>
      </c>
      <c r="C1214" s="82" t="n">
        <v>46216</v>
      </c>
      <c r="D1214" t="inlineStr">
        <is>
          <t>Coex-AW1</t>
        </is>
      </c>
      <c r="E1214" t="n">
        <v>1335.03103333333</v>
      </c>
      <c r="F1214" t="n">
        <v>28</v>
      </c>
      <c r="G1214" t="n">
        <v>47.6796797619048</v>
      </c>
      <c r="H1214" t="n">
        <v>16.4736</v>
      </c>
      <c r="I1214" t="n">
        <v>86.8728061334307</v>
      </c>
    </row>
    <row r="1215">
      <c r="A1215" t="inlineStr">
        <is>
          <t>Daily_Efficiency_MTBF_2026_09_18.xlsx</t>
        </is>
      </c>
      <c r="B1215" t="inlineStr">
        <is>
          <t>Samridhi 5 Star Line</t>
        </is>
      </c>
      <c r="C1215" s="82" t="n">
        <v>46216</v>
      </c>
      <c r="D1215" t="inlineStr">
        <is>
          <t>FS-HCM-3</t>
        </is>
      </c>
      <c r="E1215" t="n">
        <v>1398.98553333333</v>
      </c>
      <c r="F1215" t="n">
        <v>47</v>
      </c>
      <c r="G1215" t="n">
        <v>29.7656496453901</v>
      </c>
      <c r="H1215" t="n">
        <v>0.166583333333333</v>
      </c>
      <c r="I1215" t="n">
        <v>96.3376031500073</v>
      </c>
    </row>
    <row r="1216">
      <c r="A1216" t="inlineStr">
        <is>
          <t>Daily_Efficiency_MTBF_2026_09_18.xlsx</t>
        </is>
      </c>
      <c r="B1216" t="inlineStr">
        <is>
          <t>Samridhi 5 Star Line</t>
        </is>
      </c>
      <c r="C1216" s="82" t="n">
        <v>46216</v>
      </c>
      <c r="D1216" t="inlineStr">
        <is>
          <t>FS-TTM-5</t>
        </is>
      </c>
      <c r="E1216" t="n">
        <v>1381.7992</v>
      </c>
      <c r="F1216" t="n">
        <v>38</v>
      </c>
      <c r="G1216" t="n">
        <v>36.3631368421053</v>
      </c>
      <c r="H1216" t="n">
        <v>36.67755</v>
      </c>
      <c r="I1216" t="n">
        <v>68.13390747247961</v>
      </c>
    </row>
    <row r="1217">
      <c r="A1217" t="inlineStr">
        <is>
          <t>Daily_Efficiency_MTBF_2026_09_18.xlsx</t>
        </is>
      </c>
      <c r="B1217" t="inlineStr">
        <is>
          <t>Samridhi 5 Star Line</t>
        </is>
      </c>
      <c r="C1217" s="82" t="n">
        <v>46216</v>
      </c>
      <c r="D1217" t="inlineStr">
        <is>
          <t>FS-HCM-4</t>
        </is>
      </c>
      <c r="E1217" t="n">
        <v>1413.00978333333</v>
      </c>
      <c r="F1217" t="n">
        <v>32</v>
      </c>
      <c r="G1217" t="n">
        <v>44.1565557291667</v>
      </c>
      <c r="H1217" t="n">
        <v>14.8270333333333</v>
      </c>
      <c r="I1217" t="n">
        <v>72.87924302681741</v>
      </c>
    </row>
    <row r="1218">
      <c r="A1218" t="inlineStr">
        <is>
          <t>Daily_Efficiency_MTBF_2026_09_18.xlsx</t>
        </is>
      </c>
      <c r="B1218" t="inlineStr">
        <is>
          <t>Samridhi 5 Star Line</t>
        </is>
      </c>
      <c r="C1218" s="82" t="n">
        <v>46216</v>
      </c>
      <c r="D1218" t="inlineStr">
        <is>
          <t>FS-HRM-5</t>
        </is>
      </c>
      <c r="E1218" t="n">
        <v>1386.53938333333</v>
      </c>
      <c r="F1218" t="n">
        <v>30</v>
      </c>
      <c r="G1218" t="n">
        <v>46.2179794444444</v>
      </c>
      <c r="H1218" t="n">
        <v>25.9773833333333</v>
      </c>
      <c r="I1218" t="n">
        <v>26.7155638139671</v>
      </c>
    </row>
    <row r="1219">
      <c r="A1219" t="inlineStr">
        <is>
          <t>Daily_Efficiency_MTBF_2026_09_18.xlsx</t>
        </is>
      </c>
      <c r="B1219" t="inlineStr">
        <is>
          <t>Samridhi 5 Star Line</t>
        </is>
      </c>
      <c r="C1219" s="82" t="n">
        <v>46216</v>
      </c>
      <c r="D1219" t="inlineStr">
        <is>
          <t>FS-HCM-1</t>
        </is>
      </c>
      <c r="E1219" t="n">
        <v>1375.28478333333</v>
      </c>
      <c r="F1219" t="n">
        <v>29</v>
      </c>
      <c r="G1219" t="n">
        <v>47.4236132183908</v>
      </c>
      <c r="H1219" t="n">
        <v>1.50121666666667</v>
      </c>
      <c r="I1219" t="n">
        <v>73.97619407797239</v>
      </c>
    </row>
    <row r="1220">
      <c r="A1220" t="inlineStr">
        <is>
          <t>Daily_Efficiency_MTBF_2026_09_18.xlsx</t>
        </is>
      </c>
      <c r="B1220" t="inlineStr">
        <is>
          <t>Samridhi 5 Star Line</t>
        </is>
      </c>
      <c r="C1220" s="82" t="n">
        <v>46216</v>
      </c>
      <c r="D1220" t="inlineStr">
        <is>
          <t>FS-TTLi-2</t>
        </is>
      </c>
      <c r="E1220" t="n">
        <v>1404.30828333333</v>
      </c>
      <c r="F1220" t="n">
        <v>26</v>
      </c>
      <c r="G1220" t="n">
        <v>54.0118570512821</v>
      </c>
      <c r="H1220" t="n">
        <v>8.01135</v>
      </c>
      <c r="I1220" t="n">
        <v>70.9273069535591</v>
      </c>
    </row>
    <row r="1221">
      <c r="A1221" t="inlineStr">
        <is>
          <t>Daily_Efficiency_MTBF_2026_09_18.xlsx</t>
        </is>
      </c>
      <c r="B1221" t="inlineStr">
        <is>
          <t>Samridhi 5 Star Line</t>
        </is>
      </c>
      <c r="C1221" s="82" t="n">
        <v>46216</v>
      </c>
      <c r="D1221" t="inlineStr">
        <is>
          <t>FS-HCM-2</t>
        </is>
      </c>
      <c r="E1221" t="n">
        <v>1402.66621666667</v>
      </c>
      <c r="F1221" t="n">
        <v>22</v>
      </c>
      <c r="G1221" t="n">
        <v>63.7575553030303</v>
      </c>
      <c r="H1221" t="n">
        <v>0.50725</v>
      </c>
      <c r="I1221" t="n">
        <v>73.3499910609894</v>
      </c>
    </row>
    <row r="1222">
      <c r="A1222" t="inlineStr">
        <is>
          <t>Daily_Efficiency_MTBF_2026_09_18.xlsx</t>
        </is>
      </c>
      <c r="B1222" t="inlineStr">
        <is>
          <t>Samridhi 5 Star Line</t>
        </is>
      </c>
      <c r="C1222" s="82" t="n">
        <v>46216</v>
      </c>
      <c r="D1222" t="inlineStr">
        <is>
          <t>FS-TTLi-1</t>
        </is>
      </c>
      <c r="E1222" t="n">
        <v>1408.83721666667</v>
      </c>
      <c r="F1222" t="n">
        <v>16</v>
      </c>
      <c r="G1222" t="n">
        <v>88.0523260416667</v>
      </c>
      <c r="H1222" t="n">
        <v>7.3273</v>
      </c>
      <c r="I1222" t="n">
        <v>71.34751970714819</v>
      </c>
    </row>
    <row r="1223">
      <c r="A1223" t="inlineStr">
        <is>
          <t>Daily_Efficiency_MTBF_2026_09_18.xlsx</t>
        </is>
      </c>
      <c r="B1223" t="inlineStr">
        <is>
          <t>Samridhi 5 Star Line</t>
        </is>
      </c>
      <c r="C1223" s="82" t="n">
        <v>46216</v>
      </c>
      <c r="D1223" t="inlineStr">
        <is>
          <t>FS-TTLi-3</t>
        </is>
      </c>
      <c r="E1223" t="n">
        <v>1413.35973333333</v>
      </c>
      <c r="F1223" t="n">
        <v>15</v>
      </c>
      <c r="G1223" t="n">
        <v>94.2239822222222</v>
      </c>
      <c r="H1223" t="n">
        <v>6.81578333333333</v>
      </c>
      <c r="I1223" t="n">
        <v>95.1427324687991</v>
      </c>
    </row>
    <row r="1224">
      <c r="A1224" t="inlineStr">
        <is>
          <t>Daily_Efficiency_MTBF_2026_09_18.xlsx</t>
        </is>
      </c>
      <c r="B1224" t="inlineStr">
        <is>
          <t>Samridhi 5 Star Line</t>
        </is>
      </c>
      <c r="C1224" s="82" t="n">
        <v>46216</v>
      </c>
      <c r="D1224" t="inlineStr">
        <is>
          <t>FS-TTLi-4</t>
        </is>
      </c>
      <c r="E1224" t="n">
        <v>1420.03261666667</v>
      </c>
      <c r="F1224" t="n">
        <v>12</v>
      </c>
      <c r="G1224" t="n">
        <v>118.336051388889</v>
      </c>
      <c r="H1224" t="n">
        <v>6.31575</v>
      </c>
      <c r="I1224" t="n">
        <v>72.8380035905668</v>
      </c>
    </row>
    <row r="1225">
      <c r="A1225" t="inlineStr">
        <is>
          <t>Daily_Efficiency_MTBF_2026_09_18.xlsx</t>
        </is>
      </c>
      <c r="B1225" t="inlineStr">
        <is>
          <t>Samridhi 5 Star Line</t>
        </is>
      </c>
      <c r="C1225" s="82" t="n">
        <v>46216</v>
      </c>
      <c r="D1225" t="inlineStr">
        <is>
          <t>FS-Case Packing</t>
        </is>
      </c>
      <c r="E1225" t="n">
        <v>1440</v>
      </c>
      <c r="F1225" t="n">
        <v>1</v>
      </c>
      <c r="G1225" t="n">
        <v>1440</v>
      </c>
      <c r="H1225" t="n">
        <v>0</v>
      </c>
      <c r="I1225" t="n">
        <v>106.611331003411</v>
      </c>
    </row>
    <row r="1226">
      <c r="A1226" t="inlineStr">
        <is>
          <t>Daily_Efficiency_MTBF_2026_09_18.xlsx</t>
        </is>
      </c>
      <c r="B1226" t="inlineStr">
        <is>
          <t>Samridhi Perk Line</t>
        </is>
      </c>
      <c r="C1226" s="82" t="n">
        <v>46216</v>
      </c>
      <c r="D1226" t="inlineStr">
        <is>
          <t>Perk TTM-5</t>
        </is>
      </c>
      <c r="E1226" t="n">
        <v>1125.53133333333</v>
      </c>
      <c r="F1226" t="n">
        <v>159</v>
      </c>
      <c r="G1226" t="n">
        <v>7.07881341719077</v>
      </c>
      <c r="H1226" t="n">
        <v>277.870383333333</v>
      </c>
      <c r="I1226" t="n">
        <v>47.2222222222222</v>
      </c>
    </row>
    <row r="1227">
      <c r="A1227" t="inlineStr">
        <is>
          <t>Daily_Efficiency_MTBF_2026_09_18.xlsx</t>
        </is>
      </c>
      <c r="B1227" t="inlineStr">
        <is>
          <t>Samridhi Perk Line</t>
        </is>
      </c>
      <c r="C1227" s="82" t="n">
        <v>46216</v>
      </c>
      <c r="D1227" t="inlineStr">
        <is>
          <t>Perk-HLM-1</t>
        </is>
      </c>
      <c r="E1227" t="n">
        <v>1286.68735</v>
      </c>
      <c r="F1227" t="n">
        <v>157</v>
      </c>
      <c r="G1227" t="n">
        <v>8.19546082802548</v>
      </c>
      <c r="H1227" t="n">
        <v>3.54521666666667</v>
      </c>
      <c r="I1227" t="n">
        <v>45.4323867889003</v>
      </c>
    </row>
    <row r="1228">
      <c r="A1228" t="inlineStr">
        <is>
          <t>Daily_Efficiency_MTBF_2026_09_18.xlsx</t>
        </is>
      </c>
      <c r="B1228" t="inlineStr">
        <is>
          <t>Samridhi Perk Line</t>
        </is>
      </c>
      <c r="C1228" s="82" t="n">
        <v>46216</v>
      </c>
      <c r="D1228" t="inlineStr">
        <is>
          <t>Perk-HCM-1</t>
        </is>
      </c>
      <c r="E1228" t="n">
        <v>1340.2614</v>
      </c>
      <c r="F1228" t="n">
        <v>101</v>
      </c>
      <c r="G1228" t="n">
        <v>13.2699148514851</v>
      </c>
      <c r="H1228" t="n">
        <v>0.346083333333333</v>
      </c>
      <c r="I1228" t="n">
        <v>86.4278437422243</v>
      </c>
    </row>
    <row r="1229">
      <c r="A1229" t="inlineStr">
        <is>
          <t>Daily_Efficiency_MTBF_2026_09_18.xlsx</t>
        </is>
      </c>
      <c r="B1229" t="inlineStr">
        <is>
          <t>Samridhi Perk Line</t>
        </is>
      </c>
      <c r="C1229" s="82" t="n">
        <v>46216</v>
      </c>
      <c r="D1229" t="inlineStr">
        <is>
          <t>Perk-HCM-3</t>
        </is>
      </c>
      <c r="E1229" t="n">
        <v>1366.64466666667</v>
      </c>
      <c r="F1229" t="n">
        <v>75</v>
      </c>
      <c r="G1229" t="n">
        <v>18.2219288888889</v>
      </c>
      <c r="H1229" t="n">
        <v>0.714883333333333</v>
      </c>
      <c r="I1229" t="n">
        <v>74.74648503169441</v>
      </c>
    </row>
    <row r="1230">
      <c r="A1230" t="inlineStr">
        <is>
          <t>Daily_Efficiency_MTBF_2026_09_18.xlsx</t>
        </is>
      </c>
      <c r="B1230" t="inlineStr">
        <is>
          <t>Samridhi Perk Line</t>
        </is>
      </c>
      <c r="C1230" s="82" t="n">
        <v>46216</v>
      </c>
      <c r="D1230" t="inlineStr">
        <is>
          <t>Perk-HCM-4</t>
        </is>
      </c>
      <c r="E1230" t="n">
        <v>1321.90385</v>
      </c>
      <c r="F1230" t="n">
        <v>63</v>
      </c>
      <c r="G1230" t="n">
        <v>20.9826007936508</v>
      </c>
      <c r="H1230" t="n">
        <v>0.152016666666667</v>
      </c>
      <c r="I1230" t="n">
        <v>56.763452109936</v>
      </c>
    </row>
    <row r="1231">
      <c r="A1231" t="inlineStr">
        <is>
          <t>Daily_Efficiency_MTBF_2026_09_18.xlsx</t>
        </is>
      </c>
      <c r="B1231" t="inlineStr">
        <is>
          <t>Samridhi Perk Line</t>
        </is>
      </c>
      <c r="C1231" s="82" t="n">
        <v>46216</v>
      </c>
      <c r="D1231" t="inlineStr">
        <is>
          <t>Perk-HLM-2</t>
        </is>
      </c>
      <c r="E1231" t="n">
        <v>1376.71205</v>
      </c>
      <c r="F1231" t="n">
        <v>60</v>
      </c>
      <c r="G1231" t="n">
        <v>22.9452008333333</v>
      </c>
      <c r="H1231" t="n">
        <v>0</v>
      </c>
      <c r="I1231" t="n">
        <v>58.1788574088085</v>
      </c>
    </row>
    <row r="1232">
      <c r="A1232" t="inlineStr">
        <is>
          <t>Daily_Efficiency_MTBF_2026_09_18.xlsx</t>
        </is>
      </c>
      <c r="B1232" t="inlineStr">
        <is>
          <t>Samridhi Perk Line</t>
        </is>
      </c>
      <c r="C1232" s="82" t="n">
        <v>46216</v>
      </c>
      <c r="D1232" t="inlineStr">
        <is>
          <t>Perk-HCM-2</t>
        </is>
      </c>
      <c r="E1232" t="n">
        <v>1380.18825</v>
      </c>
      <c r="F1232" t="n">
        <v>45</v>
      </c>
      <c r="G1232" t="n">
        <v>30.67085</v>
      </c>
      <c r="H1232" t="n">
        <v>0.390616666666667</v>
      </c>
      <c r="I1232" t="n">
        <v>85.2891814327926</v>
      </c>
    </row>
    <row r="1233">
      <c r="A1233" t="inlineStr">
        <is>
          <t>Daily_Efficiency_MTBF_2026_09_18.xlsx</t>
        </is>
      </c>
      <c r="B1233" t="inlineStr">
        <is>
          <t>Samridhi Perk Line</t>
        </is>
      </c>
      <c r="C1233" s="82" t="n">
        <v>46216</v>
      </c>
      <c r="D1233" t="inlineStr">
        <is>
          <t>Perk-TTLi-1</t>
        </is>
      </c>
      <c r="E1233" t="n">
        <v>1390.07256666667</v>
      </c>
      <c r="F1233" t="n">
        <v>11</v>
      </c>
      <c r="G1233" t="n">
        <v>126.370233333333</v>
      </c>
      <c r="H1233" t="n">
        <v>1.86351666666667</v>
      </c>
      <c r="I1233" t="n">
        <v>51.8509169832044</v>
      </c>
    </row>
    <row r="1234">
      <c r="A1234" t="inlineStr">
        <is>
          <t>Daily_Efficiency_MTBF_2026_09_18.xlsx</t>
        </is>
      </c>
      <c r="B1234" t="inlineStr">
        <is>
          <t>Samridhi Perk Line</t>
        </is>
      </c>
      <c r="C1234" s="82" t="n">
        <v>46216</v>
      </c>
      <c r="D1234" t="inlineStr">
        <is>
          <t>Perk-TTLi-3</t>
        </is>
      </c>
      <c r="E1234" t="n">
        <v>1382.90763333333</v>
      </c>
      <c r="F1234" t="n">
        <v>9</v>
      </c>
      <c r="G1234" t="n">
        <v>153.656403703704</v>
      </c>
      <c r="H1234" t="n">
        <v>2.63773333333333</v>
      </c>
      <c r="I1234" t="n">
        <v>42.7299798878043</v>
      </c>
    </row>
    <row r="1235">
      <c r="A1235" t="inlineStr">
        <is>
          <t>Daily_Efficiency_MTBF_2026_09_18.xlsx</t>
        </is>
      </c>
      <c r="B1235" t="inlineStr">
        <is>
          <t>Samridhi Perk Line</t>
        </is>
      </c>
      <c r="C1235" s="82" t="n">
        <v>46216</v>
      </c>
      <c r="D1235" t="inlineStr">
        <is>
          <t>Perk-TTLi-4</t>
        </is>
      </c>
      <c r="E1235" t="n">
        <v>1435.94385</v>
      </c>
      <c r="F1235" t="n">
        <v>6</v>
      </c>
      <c r="G1235" t="n">
        <v>239.323975</v>
      </c>
      <c r="H1235" t="n">
        <v>3.15188333333333</v>
      </c>
      <c r="I1235" t="n">
        <v>31.5614861110004</v>
      </c>
    </row>
    <row r="1236">
      <c r="A1236" t="inlineStr">
        <is>
          <t>Daily_Efficiency_MTBF_2026_09_18.xlsx</t>
        </is>
      </c>
      <c r="B1236" t="inlineStr">
        <is>
          <t>Samridhi Perk Line</t>
        </is>
      </c>
      <c r="C1236" s="82" t="n">
        <v>46216</v>
      </c>
      <c r="D1236" t="inlineStr">
        <is>
          <t>Perk-TTLi-2</t>
        </is>
      </c>
      <c r="E1236" t="n">
        <v>1366.48208333333</v>
      </c>
      <c r="F1236" t="n">
        <v>3</v>
      </c>
      <c r="G1236" t="n">
        <v>455.494027777778</v>
      </c>
      <c r="H1236" t="n">
        <v>0</v>
      </c>
      <c r="I1236" t="n">
        <v>51.8215037094454</v>
      </c>
    </row>
    <row r="1237">
      <c r="A1237" t="inlineStr">
        <is>
          <t>Daily_Efficiency_MTBF_2026_09_18.xlsx</t>
        </is>
      </c>
      <c r="B1237" t="inlineStr">
        <is>
          <t>Samridhi Perk Line</t>
        </is>
      </c>
      <c r="C1237" s="82" t="n">
        <v>46216</v>
      </c>
      <c r="D1237" t="inlineStr">
        <is>
          <t>Perk-HLM-3</t>
        </is>
      </c>
      <c r="E1237" t="n">
        <v>1440</v>
      </c>
      <c r="F1237" t="n">
        <v>1</v>
      </c>
      <c r="G1237" t="n">
        <v>1440</v>
      </c>
      <c r="H1237" t="n">
        <v>0</v>
      </c>
      <c r="I1237" t="n">
        <v>36.8563271604938</v>
      </c>
    </row>
    <row r="1238">
      <c r="A1238" t="inlineStr">
        <is>
          <t>Daily_Efficiency_MTBF_2026_09_18.xlsx</t>
        </is>
      </c>
      <c r="B1238" t="inlineStr">
        <is>
          <t>Samridhi Perk Line</t>
        </is>
      </c>
      <c r="C1238" s="82" t="n">
        <v>46216</v>
      </c>
      <c r="D1238" t="inlineStr">
        <is>
          <t>Perk-Case Packing</t>
        </is>
      </c>
      <c r="E1238" t="n">
        <v>1440</v>
      </c>
      <c r="F1238" t="n">
        <v>1</v>
      </c>
      <c r="G1238" t="n">
        <v>1440</v>
      </c>
      <c r="H1238" t="n">
        <v>0</v>
      </c>
      <c r="I1238" t="n">
        <v>115.403225806452</v>
      </c>
    </row>
    <row r="1239">
      <c r="A1239" t="inlineStr">
        <is>
          <t>Daily_Efficiency_MTBF_2026_09_18.xlsx</t>
        </is>
      </c>
      <c r="B1239" t="inlineStr">
        <is>
          <t>Co-Extrusion Line</t>
        </is>
      </c>
      <c r="C1239" s="82" t="n">
        <v>46215</v>
      </c>
      <c r="D1239" t="inlineStr">
        <is>
          <t>Coex-AW3</t>
        </is>
      </c>
      <c r="E1239" t="n">
        <v>1341.53098333333</v>
      </c>
      <c r="F1239" t="n">
        <v>239</v>
      </c>
      <c r="G1239" t="n">
        <v>5.61310034867504</v>
      </c>
      <c r="H1239" t="n">
        <v>98.4690166666667</v>
      </c>
      <c r="I1239" t="n">
        <v>16.2533333333333</v>
      </c>
    </row>
    <row r="1240">
      <c r="A1240" t="inlineStr">
        <is>
          <t>Daily_Efficiency_MTBF_2026_09_18.xlsx</t>
        </is>
      </c>
      <c r="B1240" t="inlineStr">
        <is>
          <t>Co-Extrusion Line</t>
        </is>
      </c>
      <c r="C1240" s="82" t="n">
        <v>46215</v>
      </c>
      <c r="D1240" t="inlineStr">
        <is>
          <t>Coex-AW2</t>
        </is>
      </c>
      <c r="E1240" t="n">
        <v>1113.98841666667</v>
      </c>
      <c r="F1240" t="n">
        <v>24</v>
      </c>
      <c r="G1240" t="n">
        <v>46.4161840277778</v>
      </c>
      <c r="H1240" t="n">
        <v>27.9880166666667</v>
      </c>
      <c r="I1240" t="n">
        <v>68.09290916658971</v>
      </c>
    </row>
    <row r="1241">
      <c r="A1241" t="inlineStr">
        <is>
          <t>Daily_Efficiency_MTBF_2026_09_18.xlsx</t>
        </is>
      </c>
      <c r="B1241" t="inlineStr">
        <is>
          <t>Co-Extrusion Line</t>
        </is>
      </c>
      <c r="C1241" s="82" t="n">
        <v>46215</v>
      </c>
      <c r="D1241" t="inlineStr">
        <is>
          <t>Coex-AW1</t>
        </is>
      </c>
      <c r="E1241" t="n">
        <v>1314.27866666667</v>
      </c>
      <c r="F1241" t="n">
        <v>20</v>
      </c>
      <c r="G1241" t="n">
        <v>65.7139333333333</v>
      </c>
      <c r="H1241" t="n">
        <v>17.0207333333333</v>
      </c>
      <c r="I1241" t="n">
        <v>94.2818222056837</v>
      </c>
    </row>
    <row r="1242">
      <c r="A1242" t="inlineStr">
        <is>
          <t>Daily_Efficiency_MTBF_2026_09_18.xlsx</t>
        </is>
      </c>
      <c r="B1242" t="inlineStr">
        <is>
          <t>Samridhi 5 Star Line</t>
        </is>
      </c>
      <c r="C1242" s="82" t="n">
        <v>46215</v>
      </c>
      <c r="D1242" t="inlineStr">
        <is>
          <t>FS-HCM-3</t>
        </is>
      </c>
      <c r="E1242" t="n">
        <v>1360.45643333333</v>
      </c>
      <c r="F1242" t="n">
        <v>50</v>
      </c>
      <c r="G1242" t="n">
        <v>27.2091286666667</v>
      </c>
      <c r="H1242" t="n">
        <v>0</v>
      </c>
      <c r="I1242" t="n">
        <v>95.1242583555176</v>
      </c>
    </row>
    <row r="1243">
      <c r="A1243" t="inlineStr">
        <is>
          <t>Daily_Efficiency_MTBF_2026_09_18.xlsx</t>
        </is>
      </c>
      <c r="B1243" t="inlineStr">
        <is>
          <t>Samridhi 5 Star Line</t>
        </is>
      </c>
      <c r="C1243" s="82" t="n">
        <v>46215</v>
      </c>
      <c r="D1243" t="inlineStr">
        <is>
          <t>FS-HRM-5</t>
        </is>
      </c>
      <c r="E1243" t="n">
        <v>1374.98726666667</v>
      </c>
      <c r="F1243" t="n">
        <v>49</v>
      </c>
      <c r="G1243" t="n">
        <v>28.0609646258503</v>
      </c>
      <c r="H1243" t="n">
        <v>54.3562833333333</v>
      </c>
      <c r="I1243" t="n">
        <v>24.36821116557</v>
      </c>
    </row>
    <row r="1244">
      <c r="A1244" t="inlineStr">
        <is>
          <t>Daily_Efficiency_MTBF_2026_09_18.xlsx</t>
        </is>
      </c>
      <c r="B1244" t="inlineStr">
        <is>
          <t>Samridhi 5 Star Line</t>
        </is>
      </c>
      <c r="C1244" s="82" t="n">
        <v>46215</v>
      </c>
      <c r="D1244" t="inlineStr">
        <is>
          <t>FS-HCM-4</t>
        </is>
      </c>
      <c r="E1244" t="n">
        <v>1401.85678333333</v>
      </c>
      <c r="F1244" t="n">
        <v>44</v>
      </c>
      <c r="G1244" t="n">
        <v>31.8603814393939</v>
      </c>
      <c r="H1244" t="n">
        <v>28.4807666666667</v>
      </c>
      <c r="I1244" t="n">
        <v>69.3581341508512</v>
      </c>
    </row>
    <row r="1245">
      <c r="A1245" t="inlineStr">
        <is>
          <t>Daily_Efficiency_MTBF_2026_09_18.xlsx</t>
        </is>
      </c>
      <c r="B1245" t="inlineStr">
        <is>
          <t>Samridhi 5 Star Line</t>
        </is>
      </c>
      <c r="C1245" s="82" t="n">
        <v>46215</v>
      </c>
      <c r="D1245" t="inlineStr">
        <is>
          <t>FS-TTLi-2</t>
        </is>
      </c>
      <c r="E1245" t="n">
        <v>1395.3484</v>
      </c>
      <c r="F1245" t="n">
        <v>37</v>
      </c>
      <c r="G1245" t="n">
        <v>37.7121189189189</v>
      </c>
      <c r="H1245" t="n">
        <v>16.8229333333333</v>
      </c>
      <c r="I1245" t="n">
        <v>65.23280138856281</v>
      </c>
    </row>
    <row r="1246">
      <c r="A1246" t="inlineStr">
        <is>
          <t>Daily_Efficiency_MTBF_2026_09_18.xlsx</t>
        </is>
      </c>
      <c r="B1246" t="inlineStr">
        <is>
          <t>Samridhi 5 Star Line</t>
        </is>
      </c>
      <c r="C1246" s="82" t="n">
        <v>46215</v>
      </c>
      <c r="D1246" t="inlineStr">
        <is>
          <t>FS-HCM-1</t>
        </is>
      </c>
      <c r="E1246" t="n">
        <v>1406.33553333333</v>
      </c>
      <c r="F1246" t="n">
        <v>35</v>
      </c>
      <c r="G1246" t="n">
        <v>40.1810152380952</v>
      </c>
      <c r="H1246" t="n">
        <v>2.83553333333333</v>
      </c>
      <c r="I1246" t="n">
        <v>74.2764848070114</v>
      </c>
    </row>
    <row r="1247">
      <c r="A1247" t="inlineStr">
        <is>
          <t>Daily_Efficiency_MTBF_2026_09_18.xlsx</t>
        </is>
      </c>
      <c r="B1247" t="inlineStr">
        <is>
          <t>Samridhi 5 Star Line</t>
        </is>
      </c>
      <c r="C1247" s="82" t="n">
        <v>46215</v>
      </c>
      <c r="D1247" t="inlineStr">
        <is>
          <t>FS-TTLi-3</t>
        </is>
      </c>
      <c r="E1247" t="n">
        <v>1421.0168</v>
      </c>
      <c r="F1247" t="n">
        <v>26</v>
      </c>
      <c r="G1247" t="n">
        <v>54.6544923076923</v>
      </c>
      <c r="H1247" t="n">
        <v>7.16428333333333</v>
      </c>
      <c r="I1247" t="n">
        <v>82.17144723435629</v>
      </c>
    </row>
    <row r="1248">
      <c r="A1248" t="inlineStr">
        <is>
          <t>Daily_Efficiency_MTBF_2026_09_18.xlsx</t>
        </is>
      </c>
      <c r="B1248" t="inlineStr">
        <is>
          <t>Samridhi 5 Star Line</t>
        </is>
      </c>
      <c r="C1248" s="82" t="n">
        <v>46215</v>
      </c>
      <c r="D1248" t="inlineStr">
        <is>
          <t>FS-TTLi-1</t>
        </is>
      </c>
      <c r="E1248" t="n">
        <v>1392.68745</v>
      </c>
      <c r="F1248" t="n">
        <v>25</v>
      </c>
      <c r="G1248" t="n">
        <v>55.707498</v>
      </c>
      <c r="H1248" t="n">
        <v>6.00395</v>
      </c>
      <c r="I1248" t="n">
        <v>73.94547119211239</v>
      </c>
    </row>
    <row r="1249">
      <c r="A1249" t="inlineStr">
        <is>
          <t>Daily_Efficiency_MTBF_2026_09_18.xlsx</t>
        </is>
      </c>
      <c r="B1249" t="inlineStr">
        <is>
          <t>Samridhi 5 Star Line</t>
        </is>
      </c>
      <c r="C1249" s="82" t="n">
        <v>46215</v>
      </c>
      <c r="D1249" t="inlineStr">
        <is>
          <t>FS-HCM-2</t>
        </is>
      </c>
      <c r="E1249" t="n">
        <v>1402.3465</v>
      </c>
      <c r="F1249" t="n">
        <v>22</v>
      </c>
      <c r="G1249" t="n">
        <v>63.7430227272728</v>
      </c>
      <c r="H1249" t="n">
        <v>7.8242</v>
      </c>
      <c r="I1249" t="n">
        <v>66.2758374266791</v>
      </c>
    </row>
    <row r="1250">
      <c r="A1250" t="inlineStr">
        <is>
          <t>Daily_Efficiency_MTBF_2026_09_18.xlsx</t>
        </is>
      </c>
      <c r="B1250" t="inlineStr">
        <is>
          <t>Samridhi 5 Star Line</t>
        </is>
      </c>
      <c r="C1250" s="82" t="n">
        <v>46215</v>
      </c>
      <c r="D1250" t="inlineStr">
        <is>
          <t>FS-TTM-5</t>
        </is>
      </c>
      <c r="E1250" t="n">
        <v>1366.32623333333</v>
      </c>
      <c r="F1250" t="n">
        <v>19</v>
      </c>
      <c r="G1250" t="n">
        <v>71.9119070175439</v>
      </c>
      <c r="H1250" t="n">
        <v>16.9871666666667</v>
      </c>
      <c r="I1250" t="n">
        <v>62.6962402804652</v>
      </c>
    </row>
    <row r="1251">
      <c r="A1251" t="inlineStr">
        <is>
          <t>Daily_Efficiency_MTBF_2026_09_18.xlsx</t>
        </is>
      </c>
      <c r="B1251" t="inlineStr">
        <is>
          <t>Samridhi 5 Star Line</t>
        </is>
      </c>
      <c r="C1251" s="82" t="n">
        <v>46215</v>
      </c>
      <c r="D1251" t="inlineStr">
        <is>
          <t>FS-TTLi-4</t>
        </is>
      </c>
      <c r="E1251" t="n">
        <v>1406.81913333333</v>
      </c>
      <c r="F1251" t="n">
        <v>16</v>
      </c>
      <c r="G1251" t="n">
        <v>87.9261958333333</v>
      </c>
      <c r="H1251" t="n">
        <v>18.1778333333333</v>
      </c>
      <c r="I1251" t="n">
        <v>69.0923271028738</v>
      </c>
    </row>
    <row r="1252">
      <c r="A1252" t="inlineStr">
        <is>
          <t>Daily_Efficiency_MTBF_2026_09_18.xlsx</t>
        </is>
      </c>
      <c r="B1252" t="inlineStr">
        <is>
          <t>Samridhi 5 Star Line</t>
        </is>
      </c>
      <c r="C1252" s="82" t="n">
        <v>46215</v>
      </c>
      <c r="D1252" t="inlineStr">
        <is>
          <t>FS-Case Packing</t>
        </is>
      </c>
      <c r="E1252" t="n">
        <v>1440</v>
      </c>
      <c r="F1252" t="n">
        <v>1</v>
      </c>
      <c r="G1252" t="n">
        <v>1440</v>
      </c>
      <c r="H1252" t="n">
        <v>0</v>
      </c>
      <c r="I1252" t="n">
        <v>79.4127296587926</v>
      </c>
    </row>
    <row r="1253">
      <c r="A1253" t="inlineStr">
        <is>
          <t>Daily_Efficiency_MTBF_2026_09_18.xlsx</t>
        </is>
      </c>
      <c r="B1253" t="inlineStr">
        <is>
          <t>Samridhi Perk Line</t>
        </is>
      </c>
      <c r="C1253" s="82" t="n">
        <v>46215</v>
      </c>
      <c r="D1253" t="inlineStr">
        <is>
          <t>Perk-HLM-2</t>
        </is>
      </c>
      <c r="E1253" t="n">
        <v>1311.78251666667</v>
      </c>
      <c r="F1253" t="n">
        <v>114</v>
      </c>
      <c r="G1253" t="n">
        <v>11.5068641812866</v>
      </c>
      <c r="H1253" t="n">
        <v>0</v>
      </c>
      <c r="I1253" t="n">
        <v>67.7209257899481</v>
      </c>
    </row>
    <row r="1254">
      <c r="A1254" t="inlineStr">
        <is>
          <t>Daily_Efficiency_MTBF_2026_09_18.xlsx</t>
        </is>
      </c>
      <c r="B1254" t="inlineStr">
        <is>
          <t>Samridhi Perk Line</t>
        </is>
      </c>
      <c r="C1254" s="82" t="n">
        <v>46215</v>
      </c>
      <c r="D1254" t="inlineStr">
        <is>
          <t>Perk-HCM-3</t>
        </is>
      </c>
      <c r="E1254" t="n">
        <v>1339.55728333333</v>
      </c>
      <c r="F1254" t="n">
        <v>103</v>
      </c>
      <c r="G1254" t="n">
        <v>13.0054105177994</v>
      </c>
      <c r="H1254" t="n">
        <v>1.26351666666667</v>
      </c>
      <c r="I1254" t="n">
        <v>77.2205209624673</v>
      </c>
    </row>
    <row r="1255">
      <c r="A1255" t="inlineStr">
        <is>
          <t>Daily_Efficiency_MTBF_2026_09_18.xlsx</t>
        </is>
      </c>
      <c r="B1255" t="inlineStr">
        <is>
          <t>Samridhi Perk Line</t>
        </is>
      </c>
      <c r="C1255" s="82" t="n">
        <v>46215</v>
      </c>
      <c r="D1255" t="inlineStr">
        <is>
          <t>Perk-HLM-1</t>
        </is>
      </c>
      <c r="E1255" t="n">
        <v>1281.84276666667</v>
      </c>
      <c r="F1255" t="n">
        <v>103</v>
      </c>
      <c r="G1255" t="n">
        <v>12.4450754045307</v>
      </c>
      <c r="H1255" t="n">
        <v>5.21406666666667</v>
      </c>
      <c r="I1255" t="n">
        <v>55.1314187446629</v>
      </c>
    </row>
    <row r="1256">
      <c r="A1256" t="inlineStr">
        <is>
          <t>Daily_Efficiency_MTBF_2026_09_18.xlsx</t>
        </is>
      </c>
      <c r="B1256" t="inlineStr">
        <is>
          <t>Samridhi Perk Line</t>
        </is>
      </c>
      <c r="C1256" s="82" t="n">
        <v>46215</v>
      </c>
      <c r="D1256" t="inlineStr">
        <is>
          <t>Perk TTM-5</t>
        </is>
      </c>
      <c r="E1256" t="n">
        <v>963.3059</v>
      </c>
      <c r="F1256" t="n">
        <v>87</v>
      </c>
      <c r="G1256" t="n">
        <v>11.0724816091954</v>
      </c>
      <c r="H1256" t="n">
        <v>103.387016666667</v>
      </c>
      <c r="I1256" t="n">
        <v>45.2006690458545</v>
      </c>
    </row>
    <row r="1257">
      <c r="A1257" t="inlineStr">
        <is>
          <t>Daily_Efficiency_MTBF_2026_09_18.xlsx</t>
        </is>
      </c>
      <c r="B1257" t="inlineStr">
        <is>
          <t>Samridhi Perk Line</t>
        </is>
      </c>
      <c r="C1257" s="82" t="n">
        <v>46215</v>
      </c>
      <c r="D1257" t="inlineStr">
        <is>
          <t>Perk-HCM-4</t>
        </is>
      </c>
      <c r="E1257" t="n">
        <v>1360.87598333333</v>
      </c>
      <c r="F1257" t="n">
        <v>87</v>
      </c>
      <c r="G1257" t="n">
        <v>15.6422526819923</v>
      </c>
      <c r="H1257" t="n">
        <v>0.645766666666667</v>
      </c>
      <c r="I1257" t="n">
        <v>45.1319301889943</v>
      </c>
    </row>
    <row r="1258">
      <c r="A1258" t="inlineStr">
        <is>
          <t>Daily_Efficiency_MTBF_2026_09_18.xlsx</t>
        </is>
      </c>
      <c r="B1258" t="inlineStr">
        <is>
          <t>Samridhi Perk Line</t>
        </is>
      </c>
      <c r="C1258" s="82" t="n">
        <v>46215</v>
      </c>
      <c r="D1258" t="inlineStr">
        <is>
          <t>Perk-HCM-1</t>
        </is>
      </c>
      <c r="E1258" t="n">
        <v>1341.32363333333</v>
      </c>
      <c r="F1258" t="n">
        <v>87</v>
      </c>
      <c r="G1258" t="n">
        <v>15.4175130268199</v>
      </c>
      <c r="H1258" t="n">
        <v>0.388366666666667</v>
      </c>
      <c r="I1258" t="n">
        <v>86.5377203327495</v>
      </c>
    </row>
    <row r="1259">
      <c r="A1259" t="inlineStr">
        <is>
          <t>Daily_Efficiency_MTBF_2026_09_18.xlsx</t>
        </is>
      </c>
      <c r="B1259" t="inlineStr">
        <is>
          <t>Samridhi Perk Line</t>
        </is>
      </c>
      <c r="C1259" s="82" t="n">
        <v>46215</v>
      </c>
      <c r="D1259" t="inlineStr">
        <is>
          <t>Perk-HCM-2</t>
        </is>
      </c>
      <c r="E1259" t="n">
        <v>1362.07386666667</v>
      </c>
      <c r="F1259" t="n">
        <v>57</v>
      </c>
      <c r="G1259" t="n">
        <v>23.896032748538</v>
      </c>
      <c r="H1259" t="n">
        <v>0.14225</v>
      </c>
      <c r="I1259" t="n">
        <v>86.0913024781931</v>
      </c>
    </row>
    <row r="1260">
      <c r="A1260" t="inlineStr">
        <is>
          <t>Daily_Efficiency_MTBF_2026_09_18.xlsx</t>
        </is>
      </c>
      <c r="B1260" t="inlineStr">
        <is>
          <t>Samridhi Perk Line</t>
        </is>
      </c>
      <c r="C1260" s="82" t="n">
        <v>46215</v>
      </c>
      <c r="D1260" t="inlineStr">
        <is>
          <t>Perk-TTLi-1</t>
        </is>
      </c>
      <c r="E1260" t="n">
        <v>1403.0273</v>
      </c>
      <c r="F1260" t="n">
        <v>20</v>
      </c>
      <c r="G1260" t="n">
        <v>70.151365</v>
      </c>
      <c r="H1260" t="n">
        <v>0.910683333333333</v>
      </c>
      <c r="I1260" t="n">
        <v>51.0237151072289</v>
      </c>
    </row>
    <row r="1261">
      <c r="A1261" t="inlineStr">
        <is>
          <t>Daily_Efficiency_MTBF_2026_09_18.xlsx</t>
        </is>
      </c>
      <c r="B1261" t="inlineStr">
        <is>
          <t>Samridhi Perk Line</t>
        </is>
      </c>
      <c r="C1261" s="82" t="n">
        <v>46215</v>
      </c>
      <c r="D1261" t="inlineStr">
        <is>
          <t>Perk-TTLi-3</t>
        </is>
      </c>
      <c r="E1261" t="n">
        <v>1418.93915</v>
      </c>
      <c r="F1261" t="n">
        <v>14</v>
      </c>
      <c r="G1261" t="n">
        <v>101.352796428571</v>
      </c>
      <c r="H1261" t="n">
        <v>9.965883333333331</v>
      </c>
      <c r="I1261" t="n">
        <v>43.9118234512434</v>
      </c>
    </row>
    <row r="1262">
      <c r="A1262" t="inlineStr">
        <is>
          <t>Daily_Efficiency_MTBF_2026_09_18.xlsx</t>
        </is>
      </c>
      <c r="B1262" t="inlineStr">
        <is>
          <t>Samridhi Perk Line</t>
        </is>
      </c>
      <c r="C1262" s="82" t="n">
        <v>46215</v>
      </c>
      <c r="D1262" t="inlineStr">
        <is>
          <t>Perk-TTLi-2</t>
        </is>
      </c>
      <c r="E1262" t="n">
        <v>1350.19585</v>
      </c>
      <c r="F1262" t="n">
        <v>14</v>
      </c>
      <c r="G1262" t="n">
        <v>96.4425607142857</v>
      </c>
      <c r="H1262" t="n">
        <v>0</v>
      </c>
      <c r="I1262" t="n">
        <v>49.256467914205</v>
      </c>
    </row>
    <row r="1263">
      <c r="A1263" t="inlineStr">
        <is>
          <t>Daily_Efficiency_MTBF_2026_09_18.xlsx</t>
        </is>
      </c>
      <c r="B1263" t="inlineStr">
        <is>
          <t>Samridhi Perk Line</t>
        </is>
      </c>
      <c r="C1263" s="82" t="n">
        <v>46215</v>
      </c>
      <c r="D1263" t="inlineStr">
        <is>
          <t>Perk-TTLi-4</t>
        </is>
      </c>
      <c r="E1263" t="n">
        <v>1429.03781666667</v>
      </c>
      <c r="F1263" t="n">
        <v>2</v>
      </c>
      <c r="G1263" t="n">
        <v>714.518908333333</v>
      </c>
      <c r="H1263" t="n">
        <v>4.243</v>
      </c>
      <c r="I1263" t="n">
        <v>25.2391161448253</v>
      </c>
    </row>
    <row r="1264">
      <c r="A1264" t="inlineStr">
        <is>
          <t>Daily_Efficiency_MTBF_2026_09_18.xlsx</t>
        </is>
      </c>
      <c r="B1264" t="inlineStr">
        <is>
          <t>Samridhi Perk Line</t>
        </is>
      </c>
      <c r="C1264" s="82" t="n">
        <v>46215</v>
      </c>
      <c r="D1264" t="inlineStr">
        <is>
          <t>Perk-HLM-3</t>
        </is>
      </c>
      <c r="E1264" t="n">
        <v>1440</v>
      </c>
      <c r="F1264" t="n">
        <v>1</v>
      </c>
      <c r="G1264" t="n">
        <v>1440</v>
      </c>
      <c r="H1264" t="n">
        <v>0</v>
      </c>
      <c r="I1264" t="n">
        <v>30.9192901234568</v>
      </c>
    </row>
    <row r="1265">
      <c r="A1265" t="inlineStr">
        <is>
          <t>Daily_Efficiency_MTBF_2026_09_18.xlsx</t>
        </is>
      </c>
      <c r="B1265" t="inlineStr">
        <is>
          <t>Samridhi Perk Line</t>
        </is>
      </c>
      <c r="C1265" s="82" t="n">
        <v>46215</v>
      </c>
      <c r="D1265" t="inlineStr">
        <is>
          <t>Perk-Case Packing</t>
        </is>
      </c>
      <c r="E1265" t="n">
        <v>1440</v>
      </c>
      <c r="F1265" t="n">
        <v>1</v>
      </c>
      <c r="G1265" t="n">
        <v>1440</v>
      </c>
      <c r="H1265" t="n">
        <v>0</v>
      </c>
      <c r="I1265" t="n">
        <v>109.408602150538</v>
      </c>
    </row>
    <row r="1266">
      <c r="A1266" t="inlineStr">
        <is>
          <t>Daily_Efficiency_MTBF_2026_09_18.xlsx</t>
        </is>
      </c>
      <c r="B1266" t="inlineStr">
        <is>
          <t>Co-Extrusion Line</t>
        </is>
      </c>
      <c r="C1266" s="82" t="n">
        <v>46214</v>
      </c>
      <c r="D1266" t="inlineStr">
        <is>
          <t>Coex-AW3</t>
        </is>
      </c>
      <c r="E1266" t="n">
        <v>930.778766666667</v>
      </c>
      <c r="F1266" t="n">
        <v>314</v>
      </c>
      <c r="G1266" t="n">
        <v>2.9642635881104</v>
      </c>
      <c r="H1266" t="n">
        <v>150.711016666667</v>
      </c>
      <c r="I1266" t="n">
        <v>11.0175</v>
      </c>
    </row>
    <row r="1267">
      <c r="A1267" t="inlineStr">
        <is>
          <t>Daily_Efficiency_MTBF_2026_09_18.xlsx</t>
        </is>
      </c>
      <c r="B1267" t="inlineStr">
        <is>
          <t>Co-Extrusion Line</t>
        </is>
      </c>
      <c r="C1267" s="82" t="n">
        <v>46214</v>
      </c>
      <c r="D1267" t="inlineStr">
        <is>
          <t>Coex-AW2</t>
        </is>
      </c>
      <c r="E1267" t="n">
        <v>754.618416666667</v>
      </c>
      <c r="F1267" t="n">
        <v>25</v>
      </c>
      <c r="G1267" t="n">
        <v>30.1847366666667</v>
      </c>
      <c r="H1267" t="n">
        <v>20.7144333333333</v>
      </c>
      <c r="I1267" t="n">
        <v>60.5494669865751</v>
      </c>
    </row>
    <row r="1268">
      <c r="A1268" t="inlineStr">
        <is>
          <t>Daily_Efficiency_MTBF_2026_09_18.xlsx</t>
        </is>
      </c>
      <c r="B1268" t="inlineStr">
        <is>
          <t>Co-Extrusion Line</t>
        </is>
      </c>
      <c r="C1268" s="82" t="n">
        <v>46214</v>
      </c>
      <c r="D1268" t="inlineStr">
        <is>
          <t>Coex-AW1</t>
        </is>
      </c>
      <c r="E1268" t="n">
        <v>854.083433333333</v>
      </c>
      <c r="F1268" t="n">
        <v>12</v>
      </c>
      <c r="G1268" t="n">
        <v>71.1736194444444</v>
      </c>
      <c r="H1268" t="n">
        <v>6.16763333333333</v>
      </c>
      <c r="I1268" t="n">
        <v>16.1114572920379</v>
      </c>
    </row>
    <row r="1269">
      <c r="A1269" t="inlineStr">
        <is>
          <t>Daily_Efficiency_MTBF_2026_09_18.xlsx</t>
        </is>
      </c>
      <c r="B1269" t="inlineStr">
        <is>
          <t>Samridhi 5 Star Line</t>
        </is>
      </c>
      <c r="C1269" s="82" t="n">
        <v>46214</v>
      </c>
      <c r="D1269" t="inlineStr">
        <is>
          <t>FS-HRM-5</t>
        </is>
      </c>
      <c r="E1269" t="n">
        <v>1373.07906666667</v>
      </c>
      <c r="F1269" t="n">
        <v>47</v>
      </c>
      <c r="G1269" t="n">
        <v>29.2144482269504</v>
      </c>
      <c r="H1269" t="n">
        <v>34.4020166666667</v>
      </c>
      <c r="I1269" t="n">
        <v>29.2894914490458</v>
      </c>
    </row>
    <row r="1270">
      <c r="A1270" t="inlineStr">
        <is>
          <t>Daily_Efficiency_MTBF_2026_09_18.xlsx</t>
        </is>
      </c>
      <c r="B1270" t="inlineStr">
        <is>
          <t>Samridhi 5 Star Line</t>
        </is>
      </c>
      <c r="C1270" s="82" t="n">
        <v>46214</v>
      </c>
      <c r="D1270" t="inlineStr">
        <is>
          <t>FS-HCM-3</t>
        </is>
      </c>
      <c r="E1270" t="n">
        <v>1404.20095</v>
      </c>
      <c r="F1270" t="n">
        <v>43</v>
      </c>
      <c r="G1270" t="n">
        <v>32.6558360465116</v>
      </c>
      <c r="H1270" t="n">
        <v>3.83976666666667</v>
      </c>
      <c r="I1270" t="n">
        <v>91.0571334624005</v>
      </c>
    </row>
    <row r="1271">
      <c r="A1271" t="inlineStr">
        <is>
          <t>Daily_Efficiency_MTBF_2026_09_18.xlsx</t>
        </is>
      </c>
      <c r="B1271" t="inlineStr">
        <is>
          <t>Samridhi 5 Star Line</t>
        </is>
      </c>
      <c r="C1271" s="82" t="n">
        <v>46214</v>
      </c>
      <c r="D1271" t="inlineStr">
        <is>
          <t>FS-TTLi-2</t>
        </is>
      </c>
      <c r="E1271" t="n">
        <v>1393.55848333333</v>
      </c>
      <c r="F1271" t="n">
        <v>42</v>
      </c>
      <c r="G1271" t="n">
        <v>33.1799638888889</v>
      </c>
      <c r="H1271" t="n">
        <v>17.6088166666667</v>
      </c>
      <c r="I1271" t="n">
        <v>66.9591794857523</v>
      </c>
    </row>
    <row r="1272">
      <c r="A1272" t="inlineStr">
        <is>
          <t>Daily_Efficiency_MTBF_2026_09_18.xlsx</t>
        </is>
      </c>
      <c r="B1272" t="inlineStr">
        <is>
          <t>Samridhi 5 Star Line</t>
        </is>
      </c>
      <c r="C1272" s="82" t="n">
        <v>46214</v>
      </c>
      <c r="D1272" t="inlineStr">
        <is>
          <t>FS-TTM-5</t>
        </is>
      </c>
      <c r="E1272" t="n">
        <v>1396.26888333333</v>
      </c>
      <c r="F1272" t="n">
        <v>37</v>
      </c>
      <c r="G1272" t="n">
        <v>37.7369968468468</v>
      </c>
      <c r="H1272" t="n">
        <v>30.2093666666667</v>
      </c>
      <c r="I1272" t="n">
        <v>74.3496662624767</v>
      </c>
    </row>
    <row r="1273">
      <c r="A1273" t="inlineStr">
        <is>
          <t>Daily_Efficiency_MTBF_2026_09_18.xlsx</t>
        </is>
      </c>
      <c r="B1273" t="inlineStr">
        <is>
          <t>Samridhi 5 Star Line</t>
        </is>
      </c>
      <c r="C1273" s="82" t="n">
        <v>46214</v>
      </c>
      <c r="D1273" t="inlineStr">
        <is>
          <t>FS-HCM-4</t>
        </is>
      </c>
      <c r="E1273" t="n">
        <v>1400.11723333333</v>
      </c>
      <c r="F1273" t="n">
        <v>31</v>
      </c>
      <c r="G1273" t="n">
        <v>45.1650720430107</v>
      </c>
      <c r="H1273" t="n">
        <v>12.7048333333333</v>
      </c>
      <c r="I1273" t="n">
        <v>73.7591263511684</v>
      </c>
    </row>
    <row r="1274">
      <c r="A1274" t="inlineStr">
        <is>
          <t>Daily_Efficiency_MTBF_2026_09_18.xlsx</t>
        </is>
      </c>
      <c r="B1274" t="inlineStr">
        <is>
          <t>Samridhi 5 Star Line</t>
        </is>
      </c>
      <c r="C1274" s="82" t="n">
        <v>46214</v>
      </c>
      <c r="D1274" t="inlineStr">
        <is>
          <t>FS-HCM-1</t>
        </is>
      </c>
      <c r="E1274" t="n">
        <v>1413.26305</v>
      </c>
      <c r="F1274" t="n">
        <v>29</v>
      </c>
      <c r="G1274" t="n">
        <v>48.7332086206897</v>
      </c>
      <c r="H1274" t="n">
        <v>3.17116666666667</v>
      </c>
      <c r="I1274" t="n">
        <v>78.6343370033542</v>
      </c>
    </row>
    <row r="1275">
      <c r="A1275" t="inlineStr">
        <is>
          <t>Daily_Efficiency_MTBF_2026_09_18.xlsx</t>
        </is>
      </c>
      <c r="B1275" t="inlineStr">
        <is>
          <t>Samridhi 5 Star Line</t>
        </is>
      </c>
      <c r="C1275" s="82" t="n">
        <v>46214</v>
      </c>
      <c r="D1275" t="inlineStr">
        <is>
          <t>FS-TTLi-3</t>
        </is>
      </c>
      <c r="E1275" t="n">
        <v>1412.8129</v>
      </c>
      <c r="F1275" t="n">
        <v>28</v>
      </c>
      <c r="G1275" t="n">
        <v>50.4576035714286</v>
      </c>
      <c r="H1275" t="n">
        <v>13.8460166666667</v>
      </c>
      <c r="I1275" t="n">
        <v>88.19133241467711</v>
      </c>
    </row>
    <row r="1276">
      <c r="A1276" t="inlineStr">
        <is>
          <t>Daily_Efficiency_MTBF_2026_09_18.xlsx</t>
        </is>
      </c>
      <c r="B1276" t="inlineStr">
        <is>
          <t>Samridhi 5 Star Line</t>
        </is>
      </c>
      <c r="C1276" s="82" t="n">
        <v>46214</v>
      </c>
      <c r="D1276" t="inlineStr">
        <is>
          <t>FS-TTLi-1</t>
        </is>
      </c>
      <c r="E1276" t="n">
        <v>1424.14658333333</v>
      </c>
      <c r="F1276" t="n">
        <v>15</v>
      </c>
      <c r="G1276" t="n">
        <v>94.9431055555556</v>
      </c>
      <c r="H1276" t="n">
        <v>1.83411666666667</v>
      </c>
      <c r="I1276" t="n">
        <v>77.7963452854962</v>
      </c>
    </row>
    <row r="1277">
      <c r="A1277" t="inlineStr">
        <is>
          <t>Daily_Efficiency_MTBF_2026_09_18.xlsx</t>
        </is>
      </c>
      <c r="B1277" t="inlineStr">
        <is>
          <t>Samridhi 5 Star Line</t>
        </is>
      </c>
      <c r="C1277" s="82" t="n">
        <v>46214</v>
      </c>
      <c r="D1277" t="inlineStr">
        <is>
          <t>FS-HCM-2</t>
        </is>
      </c>
      <c r="E1277" t="n">
        <v>1375.59826666667</v>
      </c>
      <c r="F1277" t="n">
        <v>15</v>
      </c>
      <c r="G1277" t="n">
        <v>91.7065511111111</v>
      </c>
      <c r="H1277" t="n">
        <v>2.21068333333333</v>
      </c>
      <c r="I1277" t="n">
        <v>69.99218038288529</v>
      </c>
    </row>
    <row r="1278">
      <c r="A1278" t="inlineStr">
        <is>
          <t>Daily_Efficiency_MTBF_2026_09_18.xlsx</t>
        </is>
      </c>
      <c r="B1278" t="inlineStr">
        <is>
          <t>Samridhi 5 Star Line</t>
        </is>
      </c>
      <c r="C1278" s="82" t="n">
        <v>46214</v>
      </c>
      <c r="D1278" t="inlineStr">
        <is>
          <t>FS-TTLi-4</t>
        </is>
      </c>
      <c r="E1278" t="n">
        <v>1414.08353333333</v>
      </c>
      <c r="F1278" t="n">
        <v>14</v>
      </c>
      <c r="G1278" t="n">
        <v>101.005966666667</v>
      </c>
      <c r="H1278" t="n">
        <v>5.13725</v>
      </c>
      <c r="I1278" t="n">
        <v>71.9133263862453</v>
      </c>
    </row>
    <row r="1279">
      <c r="A1279" t="inlineStr">
        <is>
          <t>Daily_Efficiency_MTBF_2026_09_18.xlsx</t>
        </is>
      </c>
      <c r="B1279" t="inlineStr">
        <is>
          <t>Samridhi 5 Star Line</t>
        </is>
      </c>
      <c r="C1279" s="82" t="n">
        <v>46214</v>
      </c>
      <c r="D1279" t="inlineStr">
        <is>
          <t>FS-Case Packing</t>
        </is>
      </c>
      <c r="E1279" t="n">
        <v>1440</v>
      </c>
      <c r="F1279" t="n">
        <v>1</v>
      </c>
      <c r="G1279" t="n">
        <v>1440</v>
      </c>
      <c r="H1279" t="n">
        <v>0</v>
      </c>
      <c r="I1279" t="n">
        <v>84.9245406824147</v>
      </c>
    </row>
    <row r="1280">
      <c r="A1280" t="inlineStr">
        <is>
          <t>Daily_Efficiency_MTBF_2026_09_18.xlsx</t>
        </is>
      </c>
      <c r="B1280" t="inlineStr">
        <is>
          <t>Samridhi Perk Line</t>
        </is>
      </c>
      <c r="C1280" s="82" t="n">
        <v>46214</v>
      </c>
      <c r="D1280" t="inlineStr">
        <is>
          <t>Perk-HLM-2</t>
        </is>
      </c>
      <c r="E1280" t="n">
        <v>1176.53135</v>
      </c>
      <c r="F1280" t="n">
        <v>132</v>
      </c>
      <c r="G1280" t="n">
        <v>8.91311628787879</v>
      </c>
      <c r="H1280" t="n">
        <v>1.58538333333333</v>
      </c>
      <c r="I1280" t="n">
        <v>47.9618420964021</v>
      </c>
    </row>
    <row r="1281">
      <c r="A1281" t="inlineStr">
        <is>
          <t>Daily_Efficiency_MTBF_2026_09_18.xlsx</t>
        </is>
      </c>
      <c r="B1281" t="inlineStr">
        <is>
          <t>Samridhi Perk Line</t>
        </is>
      </c>
      <c r="C1281" s="82" t="n">
        <v>46214</v>
      </c>
      <c r="D1281" t="inlineStr">
        <is>
          <t>Perk-HLM-1</t>
        </is>
      </c>
      <c r="E1281" t="n">
        <v>1175.11175</v>
      </c>
      <c r="F1281" t="n">
        <v>112</v>
      </c>
      <c r="G1281" t="n">
        <v>10.4920691964286</v>
      </c>
      <c r="H1281" t="n">
        <v>0.872783333333333</v>
      </c>
      <c r="I1281" t="n">
        <v>47.7616472928752</v>
      </c>
    </row>
    <row r="1282">
      <c r="A1282" t="inlineStr">
        <is>
          <t>Daily_Efficiency_MTBF_2026_09_18.xlsx</t>
        </is>
      </c>
      <c r="B1282" t="inlineStr">
        <is>
          <t>Samridhi Perk Line</t>
        </is>
      </c>
      <c r="C1282" s="82" t="n">
        <v>46214</v>
      </c>
      <c r="D1282" t="inlineStr">
        <is>
          <t>Perk-HCM-1</t>
        </is>
      </c>
      <c r="E1282" t="n">
        <v>1197.94166666667</v>
      </c>
      <c r="F1282" t="n">
        <v>83</v>
      </c>
      <c r="G1282" t="n">
        <v>14.4330321285141</v>
      </c>
      <c r="H1282" t="n">
        <v>0.876666666666667</v>
      </c>
      <c r="I1282" t="n">
        <v>78.09675233052479</v>
      </c>
    </row>
    <row r="1283">
      <c r="A1283" t="inlineStr">
        <is>
          <t>Daily_Efficiency_MTBF_2026_09_18.xlsx</t>
        </is>
      </c>
      <c r="B1283" t="inlineStr">
        <is>
          <t>Samridhi Perk Line</t>
        </is>
      </c>
      <c r="C1283" s="82" t="n">
        <v>46214</v>
      </c>
      <c r="D1283" t="inlineStr">
        <is>
          <t>Perk-HCM-4</t>
        </is>
      </c>
      <c r="E1283" t="n">
        <v>1391.81681666667</v>
      </c>
      <c r="F1283" t="n">
        <v>64</v>
      </c>
      <c r="G1283" t="n">
        <v>21.7471377604167</v>
      </c>
      <c r="H1283" t="n">
        <v>0.4815</v>
      </c>
      <c r="I1283" t="n">
        <v>42.3162646396951</v>
      </c>
    </row>
    <row r="1284">
      <c r="A1284" t="inlineStr">
        <is>
          <t>Daily_Efficiency_MTBF_2026_09_18.xlsx</t>
        </is>
      </c>
      <c r="B1284" t="inlineStr">
        <is>
          <t>Samridhi Perk Line</t>
        </is>
      </c>
      <c r="C1284" s="82" t="n">
        <v>46214</v>
      </c>
      <c r="D1284" t="inlineStr">
        <is>
          <t>Perk-HCM-3</t>
        </is>
      </c>
      <c r="E1284" t="n">
        <v>1368.01035</v>
      </c>
      <c r="F1284" t="n">
        <v>64</v>
      </c>
      <c r="G1284" t="n">
        <v>21.37516171875</v>
      </c>
      <c r="H1284" t="n">
        <v>0.564683333333333</v>
      </c>
      <c r="I1284" t="n">
        <v>56.8908950764057</v>
      </c>
    </row>
    <row r="1285">
      <c r="A1285" t="inlineStr">
        <is>
          <t>Daily_Efficiency_MTBF_2026_09_18.xlsx</t>
        </is>
      </c>
      <c r="B1285" t="inlineStr">
        <is>
          <t>Samridhi Perk Line</t>
        </is>
      </c>
      <c r="C1285" s="82" t="n">
        <v>46214</v>
      </c>
      <c r="D1285" t="inlineStr">
        <is>
          <t>Perk-HCM-2</t>
        </is>
      </c>
      <c r="E1285" t="n">
        <v>1196.78585</v>
      </c>
      <c r="F1285" t="n">
        <v>57</v>
      </c>
      <c r="G1285" t="n">
        <v>20.9962429824561</v>
      </c>
      <c r="H1285" t="n">
        <v>0.363183333333333</v>
      </c>
      <c r="I1285" t="n">
        <v>70.37951920315029</v>
      </c>
    </row>
    <row r="1286">
      <c r="A1286" t="inlineStr">
        <is>
          <t>Daily_Efficiency_MTBF_2026_09_18.xlsx</t>
        </is>
      </c>
      <c r="B1286" t="inlineStr">
        <is>
          <t>Samridhi Perk Line</t>
        </is>
      </c>
      <c r="C1286" s="82" t="n">
        <v>46214</v>
      </c>
      <c r="D1286" t="inlineStr">
        <is>
          <t>Perk-TTLi-2</t>
        </is>
      </c>
      <c r="E1286" t="n">
        <v>1345.39278333333</v>
      </c>
      <c r="F1286" t="n">
        <v>43</v>
      </c>
      <c r="G1286" t="n">
        <v>31.2882042635659</v>
      </c>
      <c r="H1286" t="n">
        <v>4.85635</v>
      </c>
      <c r="I1286" t="n">
        <v>43.618116045494</v>
      </c>
    </row>
    <row r="1287">
      <c r="A1287" t="inlineStr">
        <is>
          <t>Daily_Efficiency_MTBF_2026_09_18.xlsx</t>
        </is>
      </c>
      <c r="B1287" t="inlineStr">
        <is>
          <t>Samridhi Perk Line</t>
        </is>
      </c>
      <c r="C1287" s="82" t="n">
        <v>46214</v>
      </c>
      <c r="D1287" t="inlineStr">
        <is>
          <t>Perk-TTLi-3</t>
        </is>
      </c>
      <c r="E1287" t="n">
        <v>1370.3834</v>
      </c>
      <c r="F1287" t="n">
        <v>17</v>
      </c>
      <c r="G1287" t="n">
        <v>80.61078823529409</v>
      </c>
      <c r="H1287" t="n">
        <v>0.4823</v>
      </c>
      <c r="I1287" t="n">
        <v>37.0042299544978</v>
      </c>
    </row>
    <row r="1288">
      <c r="A1288" t="inlineStr">
        <is>
          <t>Daily_Efficiency_MTBF_2026_09_18.xlsx</t>
        </is>
      </c>
      <c r="B1288" t="inlineStr">
        <is>
          <t>Samridhi Perk Line</t>
        </is>
      </c>
      <c r="C1288" s="82" t="n">
        <v>46214</v>
      </c>
      <c r="D1288" t="inlineStr">
        <is>
          <t>Perk-TTLi-1</t>
        </is>
      </c>
      <c r="E1288" t="n">
        <v>1413.5381</v>
      </c>
      <c r="F1288" t="n">
        <v>13</v>
      </c>
      <c r="G1288" t="n">
        <v>108.7337</v>
      </c>
      <c r="H1288" t="n">
        <v>0.570566666666667</v>
      </c>
      <c r="I1288" t="n">
        <v>49.4086032636642</v>
      </c>
    </row>
    <row r="1289">
      <c r="A1289" t="inlineStr">
        <is>
          <t>Daily_Efficiency_MTBF_2026_09_18.xlsx</t>
        </is>
      </c>
      <c r="B1289" t="inlineStr">
        <is>
          <t>Samridhi Perk Line</t>
        </is>
      </c>
      <c r="C1289" s="82" t="n">
        <v>46214</v>
      </c>
      <c r="D1289" t="inlineStr">
        <is>
          <t>Perk-TTLi-4</t>
        </is>
      </c>
      <c r="E1289" t="n">
        <v>1420.54851666667</v>
      </c>
      <c r="F1289" t="n">
        <v>4</v>
      </c>
      <c r="G1289" t="n">
        <v>355.137129166667</v>
      </c>
      <c r="H1289" t="n">
        <v>1.77133333333333</v>
      </c>
      <c r="I1289" t="n">
        <v>29.1144077051305</v>
      </c>
    </row>
    <row r="1290">
      <c r="A1290" t="inlineStr">
        <is>
          <t>Daily_Efficiency_MTBF_2026_09_18.xlsx</t>
        </is>
      </c>
      <c r="B1290" t="inlineStr">
        <is>
          <t>Samridhi Perk Line</t>
        </is>
      </c>
      <c r="C1290" s="82" t="n">
        <v>46214</v>
      </c>
      <c r="D1290" t="inlineStr">
        <is>
          <t>Perk-HLM-3</t>
        </is>
      </c>
      <c r="E1290" t="n">
        <v>1440</v>
      </c>
      <c r="F1290" t="n">
        <v>1</v>
      </c>
      <c r="G1290" t="n">
        <v>1440</v>
      </c>
      <c r="H1290" t="n">
        <v>0</v>
      </c>
      <c r="I1290" t="n">
        <v>35.2054012345679</v>
      </c>
    </row>
    <row r="1291">
      <c r="A1291" t="inlineStr">
        <is>
          <t>Daily_Efficiency_MTBF_2026_09_18.xlsx</t>
        </is>
      </c>
      <c r="B1291" t="inlineStr">
        <is>
          <t>Samridhi Perk Line</t>
        </is>
      </c>
      <c r="C1291" s="82" t="n">
        <v>46214</v>
      </c>
      <c r="D1291" t="inlineStr">
        <is>
          <t>Perk-Case Packing</t>
        </is>
      </c>
      <c r="E1291" t="n">
        <v>1440</v>
      </c>
      <c r="F1291" t="n">
        <v>1</v>
      </c>
      <c r="G1291" t="n">
        <v>1440</v>
      </c>
      <c r="H1291" t="n">
        <v>0</v>
      </c>
      <c r="I1291" t="n">
        <v>78.68279569892471</v>
      </c>
    </row>
    <row r="1292">
      <c r="A1292" t="inlineStr">
        <is>
          <t>Daily_Efficiency_MTBF_2026_09_18.xlsx</t>
        </is>
      </c>
      <c r="B1292" t="inlineStr">
        <is>
          <t>Co-Extrusion Line</t>
        </is>
      </c>
      <c r="C1292" s="82" t="n">
        <v>46213</v>
      </c>
      <c r="D1292" t="inlineStr">
        <is>
          <t>Coex-AW3</t>
        </is>
      </c>
      <c r="E1292" t="n">
        <v>1284.8834</v>
      </c>
      <c r="F1292" t="n">
        <v>187</v>
      </c>
      <c r="G1292" t="n">
        <v>6.87103422459894</v>
      </c>
      <c r="H1292" t="n">
        <v>104.2791</v>
      </c>
      <c r="I1292" t="n">
        <v>33.9147222222221</v>
      </c>
    </row>
    <row r="1293">
      <c r="A1293" t="inlineStr">
        <is>
          <t>Daily_Efficiency_MTBF_2026_09_18.xlsx</t>
        </is>
      </c>
      <c r="B1293" t="inlineStr">
        <is>
          <t>Co-Extrusion Line</t>
        </is>
      </c>
      <c r="C1293" s="82" t="n">
        <v>46213</v>
      </c>
      <c r="D1293" t="inlineStr">
        <is>
          <t>Coex-AW1</t>
        </is>
      </c>
      <c r="E1293" t="n">
        <v>1381.00715</v>
      </c>
      <c r="F1293" t="n">
        <v>33</v>
      </c>
      <c r="G1293" t="n">
        <v>41.8487015151515</v>
      </c>
      <c r="H1293" t="n">
        <v>27.8092166666667</v>
      </c>
      <c r="I1293" t="n">
        <v>88.0554790071884</v>
      </c>
    </row>
    <row r="1294">
      <c r="A1294" t="inlineStr">
        <is>
          <t>Daily_Efficiency_MTBF_2026_09_18.xlsx</t>
        </is>
      </c>
      <c r="B1294" t="inlineStr">
        <is>
          <t>Co-Extrusion Line</t>
        </is>
      </c>
      <c r="C1294" s="82" t="n">
        <v>46213</v>
      </c>
      <c r="D1294" t="inlineStr">
        <is>
          <t>Coex-AW2</t>
        </is>
      </c>
      <c r="E1294" t="n">
        <v>1357.95828333333</v>
      </c>
      <c r="F1294" t="n">
        <v>17</v>
      </c>
      <c r="G1294" t="n">
        <v>79.8798990196079</v>
      </c>
      <c r="H1294" t="n">
        <v>7.67471666666667</v>
      </c>
      <c r="I1294" t="n">
        <v>101.146964899151</v>
      </c>
    </row>
    <row r="1295">
      <c r="A1295" t="inlineStr">
        <is>
          <t>Daily_Efficiency_MTBF_2026_09_18.xlsx</t>
        </is>
      </c>
      <c r="B1295" t="inlineStr">
        <is>
          <t>Samridhi 5 Star Line</t>
        </is>
      </c>
      <c r="C1295" s="82" t="n">
        <v>46213</v>
      </c>
      <c r="D1295" t="inlineStr">
        <is>
          <t>FS-HCM-3</t>
        </is>
      </c>
      <c r="E1295" t="n">
        <v>1359.44256666667</v>
      </c>
      <c r="F1295" t="n">
        <v>75</v>
      </c>
      <c r="G1295" t="n">
        <v>18.1259008888889</v>
      </c>
      <c r="H1295" t="n">
        <v>1.33421666666667</v>
      </c>
      <c r="I1295" t="n">
        <v>81.81023302245291</v>
      </c>
    </row>
    <row r="1296">
      <c r="A1296" t="inlineStr">
        <is>
          <t>Daily_Efficiency_MTBF_2026_09_18.xlsx</t>
        </is>
      </c>
      <c r="B1296" t="inlineStr">
        <is>
          <t>Samridhi 5 Star Line</t>
        </is>
      </c>
      <c r="C1296" s="82" t="n">
        <v>46213</v>
      </c>
      <c r="D1296" t="inlineStr">
        <is>
          <t>FS-HCM-1</t>
        </is>
      </c>
      <c r="E1296" t="n">
        <v>1374.1749</v>
      </c>
      <c r="F1296" t="n">
        <v>47</v>
      </c>
      <c r="G1296" t="n">
        <v>29.2377638297872</v>
      </c>
      <c r="H1296" t="n">
        <v>11.1254833333333</v>
      </c>
      <c r="I1296" t="n">
        <v>75.7323730874126</v>
      </c>
    </row>
    <row r="1297">
      <c r="A1297" t="inlineStr">
        <is>
          <t>Daily_Efficiency_MTBF_2026_09_18.xlsx</t>
        </is>
      </c>
      <c r="B1297" t="inlineStr">
        <is>
          <t>Samridhi 5 Star Line</t>
        </is>
      </c>
      <c r="C1297" s="82" t="n">
        <v>46213</v>
      </c>
      <c r="D1297" t="inlineStr">
        <is>
          <t>FS-HCM-4</t>
        </is>
      </c>
      <c r="E1297" t="n">
        <v>1397.62055</v>
      </c>
      <c r="F1297" t="n">
        <v>35</v>
      </c>
      <c r="G1297" t="n">
        <v>39.9320157142857</v>
      </c>
      <c r="H1297" t="n">
        <v>22.0032</v>
      </c>
      <c r="I1297" t="n">
        <v>79.1172387633513</v>
      </c>
    </row>
    <row r="1298">
      <c r="A1298" t="inlineStr">
        <is>
          <t>Daily_Efficiency_MTBF_2026_09_18.xlsx</t>
        </is>
      </c>
      <c r="B1298" t="inlineStr">
        <is>
          <t>Samridhi 5 Star Line</t>
        </is>
      </c>
      <c r="C1298" s="82" t="n">
        <v>46213</v>
      </c>
      <c r="D1298" t="inlineStr">
        <is>
          <t>FS-HCM-2</t>
        </is>
      </c>
      <c r="E1298" t="n">
        <v>1368.08946666667</v>
      </c>
      <c r="F1298" t="n">
        <v>30</v>
      </c>
      <c r="G1298" t="n">
        <v>45.6029822222222</v>
      </c>
      <c r="H1298" t="n">
        <v>7.99561666666667</v>
      </c>
      <c r="I1298" t="n">
        <v>77.23403003538429</v>
      </c>
    </row>
    <row r="1299">
      <c r="A1299" t="inlineStr">
        <is>
          <t>Daily_Efficiency_MTBF_2026_09_18.xlsx</t>
        </is>
      </c>
      <c r="B1299" t="inlineStr">
        <is>
          <t>Samridhi 5 Star Line</t>
        </is>
      </c>
      <c r="C1299" s="82" t="n">
        <v>46213</v>
      </c>
      <c r="D1299" t="inlineStr">
        <is>
          <t>FS-HRM-5</t>
        </is>
      </c>
      <c r="E1299" t="n">
        <v>1408.4906</v>
      </c>
      <c r="F1299" t="n">
        <v>23</v>
      </c>
      <c r="G1299" t="n">
        <v>61.2387217391304</v>
      </c>
      <c r="H1299" t="n">
        <v>22.51335</v>
      </c>
      <c r="I1299" t="n">
        <v>31.4825380905737</v>
      </c>
    </row>
    <row r="1300">
      <c r="A1300" t="inlineStr">
        <is>
          <t>Daily_Efficiency_MTBF_2026_09_18.xlsx</t>
        </is>
      </c>
      <c r="B1300" t="inlineStr">
        <is>
          <t>Samridhi 5 Star Line</t>
        </is>
      </c>
      <c r="C1300" s="82" t="n">
        <v>46213</v>
      </c>
      <c r="D1300" t="inlineStr">
        <is>
          <t>FS-TTLi-3</t>
        </is>
      </c>
      <c r="E1300" t="n">
        <v>1418.64125</v>
      </c>
      <c r="F1300" t="n">
        <v>16</v>
      </c>
      <c r="G1300" t="n">
        <v>88.66507812499999</v>
      </c>
      <c r="H1300" t="n">
        <v>2.66596666666667</v>
      </c>
      <c r="I1300" t="n">
        <v>77.4029960523003</v>
      </c>
    </row>
    <row r="1301">
      <c r="A1301" t="inlineStr">
        <is>
          <t>Daily_Efficiency_MTBF_2026_09_18.xlsx</t>
        </is>
      </c>
      <c r="B1301" t="inlineStr">
        <is>
          <t>Samridhi 5 Star Line</t>
        </is>
      </c>
      <c r="C1301" s="82" t="n">
        <v>46213</v>
      </c>
      <c r="D1301" t="inlineStr">
        <is>
          <t>FS-TTLi-4</t>
        </is>
      </c>
      <c r="E1301" t="n">
        <v>1424.98585</v>
      </c>
      <c r="F1301" t="n">
        <v>13</v>
      </c>
      <c r="G1301" t="n">
        <v>109.614296153846</v>
      </c>
      <c r="H1301" t="n">
        <v>10.00605</v>
      </c>
      <c r="I1301" t="n">
        <v>78.2219268941564</v>
      </c>
    </row>
    <row r="1302">
      <c r="A1302" t="inlineStr">
        <is>
          <t>Daily_Efficiency_MTBF_2026_09_18.xlsx</t>
        </is>
      </c>
      <c r="B1302" t="inlineStr">
        <is>
          <t>Samridhi 5 Star Line</t>
        </is>
      </c>
      <c r="C1302" s="82" t="n">
        <v>46213</v>
      </c>
      <c r="D1302" t="inlineStr">
        <is>
          <t>FS-TTM-5</t>
        </is>
      </c>
      <c r="E1302" t="n">
        <v>1413.28811666667</v>
      </c>
      <c r="F1302" t="n">
        <v>12</v>
      </c>
      <c r="G1302" t="n">
        <v>117.774009722222</v>
      </c>
      <c r="H1302" t="n">
        <v>10.01835</v>
      </c>
      <c r="I1302" t="n">
        <v>82.0879876348698</v>
      </c>
    </row>
    <row r="1303">
      <c r="A1303" t="inlineStr">
        <is>
          <t>Daily_Efficiency_MTBF_2026_09_18.xlsx</t>
        </is>
      </c>
      <c r="B1303" t="inlineStr">
        <is>
          <t>Samridhi 5 Star Line</t>
        </is>
      </c>
      <c r="C1303" s="82" t="n">
        <v>46213</v>
      </c>
      <c r="D1303" t="inlineStr">
        <is>
          <t>FS-TTLi-1</t>
        </is>
      </c>
      <c r="E1303" t="n">
        <v>1405.9582</v>
      </c>
      <c r="F1303" t="n">
        <v>6</v>
      </c>
      <c r="G1303" t="n">
        <v>234.326366666667</v>
      </c>
      <c r="H1303" t="n">
        <v>4.034</v>
      </c>
      <c r="I1303" t="n">
        <v>75.6529093328415</v>
      </c>
    </row>
    <row r="1304">
      <c r="A1304" t="inlineStr">
        <is>
          <t>Daily_Efficiency_MTBF_2026_09_18.xlsx</t>
        </is>
      </c>
      <c r="B1304" t="inlineStr">
        <is>
          <t>Samridhi 5 Star Line</t>
        </is>
      </c>
      <c r="C1304" s="82" t="n">
        <v>46213</v>
      </c>
      <c r="D1304" t="inlineStr">
        <is>
          <t>FS-TTLi-2</t>
        </is>
      </c>
      <c r="E1304" t="n">
        <v>1423.74111666667</v>
      </c>
      <c r="F1304" t="n">
        <v>6</v>
      </c>
      <c r="G1304" t="n">
        <v>237.290186111111</v>
      </c>
      <c r="H1304" t="n">
        <v>0.67335</v>
      </c>
      <c r="I1304" t="n">
        <v>65.0502046617482</v>
      </c>
    </row>
    <row r="1305">
      <c r="A1305" t="inlineStr">
        <is>
          <t>Daily_Efficiency_MTBF_2026_09_18.xlsx</t>
        </is>
      </c>
      <c r="B1305" t="inlineStr">
        <is>
          <t>Samridhi 5 Star Line</t>
        </is>
      </c>
      <c r="C1305" s="82" t="n">
        <v>46213</v>
      </c>
      <c r="D1305" t="inlineStr">
        <is>
          <t>FS-Case Packing</t>
        </is>
      </c>
      <c r="E1305" t="n">
        <v>1440</v>
      </c>
      <c r="F1305" t="n">
        <v>1</v>
      </c>
      <c r="G1305" t="n">
        <v>1440</v>
      </c>
      <c r="H1305" t="n">
        <v>0</v>
      </c>
      <c r="I1305" t="n">
        <v>70.8825459317585</v>
      </c>
    </row>
    <row r="1306">
      <c r="A1306" t="inlineStr">
        <is>
          <t>Daily_Efficiency_MTBF_2026_09_18.xlsx</t>
        </is>
      </c>
      <c r="B1306" t="inlineStr">
        <is>
          <t>Samridhi Perk Line</t>
        </is>
      </c>
      <c r="C1306" s="82" t="n">
        <v>46213</v>
      </c>
      <c r="D1306" t="inlineStr">
        <is>
          <t>Perk-HCM-1</t>
        </is>
      </c>
      <c r="E1306" t="n">
        <v>1149.86896666667</v>
      </c>
      <c r="F1306" t="n">
        <v>103</v>
      </c>
      <c r="G1306" t="n">
        <v>11.1637763754045</v>
      </c>
      <c r="H1306" t="n">
        <v>1.04593333333333</v>
      </c>
      <c r="I1306" t="n">
        <v>63.1044953541536</v>
      </c>
    </row>
    <row r="1307">
      <c r="A1307" t="inlineStr">
        <is>
          <t>Daily_Efficiency_MTBF_2026_09_18.xlsx</t>
        </is>
      </c>
      <c r="B1307" t="inlineStr">
        <is>
          <t>Samridhi Perk Line</t>
        </is>
      </c>
      <c r="C1307" s="82" t="n">
        <v>46213</v>
      </c>
      <c r="D1307" t="inlineStr">
        <is>
          <t>Perk-HLM-1</t>
        </is>
      </c>
      <c r="E1307" t="n">
        <v>1217.77498333333</v>
      </c>
      <c r="F1307" t="n">
        <v>77</v>
      </c>
      <c r="G1307" t="n">
        <v>15.8152595238095</v>
      </c>
      <c r="H1307" t="n">
        <v>1.7456</v>
      </c>
      <c r="I1307" t="n">
        <v>33.9502871316231</v>
      </c>
    </row>
    <row r="1308">
      <c r="A1308" t="inlineStr">
        <is>
          <t>Daily_Efficiency_MTBF_2026_09_18.xlsx</t>
        </is>
      </c>
      <c r="B1308" t="inlineStr">
        <is>
          <t>Samridhi Perk Line</t>
        </is>
      </c>
      <c r="C1308" s="82" t="n">
        <v>46213</v>
      </c>
      <c r="D1308" t="inlineStr">
        <is>
          <t>Perk-HLM-2</t>
        </is>
      </c>
      <c r="E1308" t="n">
        <v>1287.3036</v>
      </c>
      <c r="F1308" t="n">
        <v>67</v>
      </c>
      <c r="G1308" t="n">
        <v>19.2134865671642</v>
      </c>
      <c r="H1308" t="n">
        <v>0</v>
      </c>
      <c r="I1308" t="n">
        <v>30.0472568424453</v>
      </c>
    </row>
    <row r="1309">
      <c r="A1309" t="inlineStr">
        <is>
          <t>Daily_Efficiency_MTBF_2026_09_18.xlsx</t>
        </is>
      </c>
      <c r="B1309" t="inlineStr">
        <is>
          <t>Samridhi Perk Line</t>
        </is>
      </c>
      <c r="C1309" s="82" t="n">
        <v>46213</v>
      </c>
      <c r="D1309" t="inlineStr">
        <is>
          <t>Perk-HCM-4</t>
        </is>
      </c>
      <c r="E1309" t="n">
        <v>1326.66598333333</v>
      </c>
      <c r="F1309" t="n">
        <v>60</v>
      </c>
      <c r="G1309" t="n">
        <v>22.1110997222222</v>
      </c>
      <c r="H1309" t="n">
        <v>0.37075</v>
      </c>
      <c r="I1309" t="n">
        <v>40.9093473437395</v>
      </c>
    </row>
    <row r="1310">
      <c r="A1310" t="inlineStr">
        <is>
          <t>Daily_Efficiency_MTBF_2026_09_18.xlsx</t>
        </is>
      </c>
      <c r="B1310" t="inlineStr">
        <is>
          <t>Samridhi Perk Line</t>
        </is>
      </c>
      <c r="C1310" s="82" t="n">
        <v>46213</v>
      </c>
      <c r="D1310" t="inlineStr">
        <is>
          <t>Perk-HCM-2</t>
        </is>
      </c>
      <c r="E1310" t="n">
        <v>1085.70595</v>
      </c>
      <c r="F1310" t="n">
        <v>53</v>
      </c>
      <c r="G1310" t="n">
        <v>20.4850179245283</v>
      </c>
      <c r="H1310" t="n">
        <v>0.168466666666667</v>
      </c>
      <c r="I1310" t="n">
        <v>55.1751290116339</v>
      </c>
    </row>
    <row r="1311">
      <c r="A1311" t="inlineStr">
        <is>
          <t>Daily_Efficiency_MTBF_2026_09_18.xlsx</t>
        </is>
      </c>
      <c r="B1311" t="inlineStr">
        <is>
          <t>Samridhi Perk Line</t>
        </is>
      </c>
      <c r="C1311" s="82" t="n">
        <v>46213</v>
      </c>
      <c r="D1311" t="inlineStr">
        <is>
          <t>Perk-HCM-3</t>
        </is>
      </c>
      <c r="E1311" t="n">
        <v>1328.66811666667</v>
      </c>
      <c r="F1311" t="n">
        <v>46</v>
      </c>
      <c r="G1311" t="n">
        <v>28.8840894927536</v>
      </c>
      <c r="H1311" t="n">
        <v>0.5697</v>
      </c>
      <c r="I1311" t="n">
        <v>46.5462721850989</v>
      </c>
    </row>
    <row r="1312">
      <c r="A1312" t="inlineStr">
        <is>
          <t>Daily_Efficiency_MTBF_2026_09_18.xlsx</t>
        </is>
      </c>
      <c r="B1312" t="inlineStr">
        <is>
          <t>Samridhi Perk Line</t>
        </is>
      </c>
      <c r="C1312" s="82" t="n">
        <v>46213</v>
      </c>
      <c r="D1312" t="inlineStr">
        <is>
          <t>Perk-TTLi-3</t>
        </is>
      </c>
      <c r="E1312" t="n">
        <v>1411.06028333333</v>
      </c>
      <c r="F1312" t="n">
        <v>37</v>
      </c>
      <c r="G1312" t="n">
        <v>38.1367644144144</v>
      </c>
      <c r="H1312" t="n">
        <v>1.48421666666667</v>
      </c>
      <c r="I1312" t="n">
        <v>41.4093229893706</v>
      </c>
    </row>
    <row r="1313">
      <c r="A1313" t="inlineStr">
        <is>
          <t>Daily_Efficiency_MTBF_2026_09_18.xlsx</t>
        </is>
      </c>
      <c r="B1313" t="inlineStr">
        <is>
          <t>Samridhi Perk Line</t>
        </is>
      </c>
      <c r="C1313" s="82" t="n">
        <v>46213</v>
      </c>
      <c r="D1313" t="inlineStr">
        <is>
          <t>Perk-TTLi-1</t>
        </is>
      </c>
      <c r="E1313" t="n">
        <v>1351.0752</v>
      </c>
      <c r="F1313" t="n">
        <v>6</v>
      </c>
      <c r="G1313" t="n">
        <v>225.1792</v>
      </c>
      <c r="H1313" t="n">
        <v>0.971483333333333</v>
      </c>
      <c r="I1313" t="n">
        <v>53.2656296898245</v>
      </c>
    </row>
    <row r="1314">
      <c r="A1314" t="inlineStr">
        <is>
          <t>Daily_Efficiency_MTBF_2026_09_18.xlsx</t>
        </is>
      </c>
      <c r="B1314" t="inlineStr">
        <is>
          <t>Samridhi Perk Line</t>
        </is>
      </c>
      <c r="C1314" s="82" t="n">
        <v>46213</v>
      </c>
      <c r="D1314" t="inlineStr">
        <is>
          <t>Perk-TTLi-4</t>
        </is>
      </c>
      <c r="E1314" t="n">
        <v>1435.55795</v>
      </c>
      <c r="F1314" t="n">
        <v>4</v>
      </c>
      <c r="G1314" t="n">
        <v>358.8894875</v>
      </c>
      <c r="H1314" t="n">
        <v>0.850966666666667</v>
      </c>
      <c r="I1314" t="n">
        <v>36.5529616189262</v>
      </c>
    </row>
    <row r="1315">
      <c r="A1315" t="inlineStr">
        <is>
          <t>Daily_Efficiency_MTBF_2026_09_18.xlsx</t>
        </is>
      </c>
      <c r="B1315" t="inlineStr">
        <is>
          <t>Samridhi Perk Line</t>
        </is>
      </c>
      <c r="C1315" s="82" t="n">
        <v>46213</v>
      </c>
      <c r="D1315" t="inlineStr">
        <is>
          <t>Perk-TTLi-2</t>
        </is>
      </c>
      <c r="E1315" t="n">
        <v>1347.9787</v>
      </c>
      <c r="F1315" t="n">
        <v>4</v>
      </c>
      <c r="G1315" t="n">
        <v>336.994675</v>
      </c>
      <c r="H1315" t="n">
        <v>0</v>
      </c>
      <c r="I1315" t="n">
        <v>43.5043101917534</v>
      </c>
    </row>
    <row r="1316">
      <c r="A1316" t="inlineStr">
        <is>
          <t>Daily_Efficiency_MTBF_2026_09_18.xlsx</t>
        </is>
      </c>
      <c r="B1316" t="inlineStr">
        <is>
          <t>Samridhi Perk Line</t>
        </is>
      </c>
      <c r="C1316" s="82" t="n">
        <v>46213</v>
      </c>
      <c r="D1316" t="inlineStr">
        <is>
          <t>Perk-HLM-3</t>
        </is>
      </c>
      <c r="E1316" t="n">
        <v>1440</v>
      </c>
      <c r="F1316" t="n">
        <v>1</v>
      </c>
      <c r="G1316" t="n">
        <v>1440</v>
      </c>
      <c r="H1316" t="n">
        <v>0</v>
      </c>
      <c r="I1316" t="n">
        <v>23.8462962962963</v>
      </c>
    </row>
    <row r="1317">
      <c r="A1317" t="inlineStr">
        <is>
          <t>Daily_Efficiency_MTBF_2026_09_18.xlsx</t>
        </is>
      </c>
      <c r="B1317" t="inlineStr">
        <is>
          <t>Samridhi Perk Line</t>
        </is>
      </c>
      <c r="C1317" s="82" t="n">
        <v>46213</v>
      </c>
      <c r="D1317" t="inlineStr">
        <is>
          <t>Perk-Case Packing</t>
        </is>
      </c>
      <c r="E1317" t="n">
        <v>1440</v>
      </c>
      <c r="F1317" t="n">
        <v>1</v>
      </c>
      <c r="G1317" t="n">
        <v>1440</v>
      </c>
      <c r="H1317" t="n">
        <v>0</v>
      </c>
      <c r="I1317" t="n">
        <v>56.3978494623656</v>
      </c>
    </row>
    <row r="1318">
      <c r="A1318" t="inlineStr">
        <is>
          <t>Daily_Efficiency_MTBF_2026_09_18.xlsx</t>
        </is>
      </c>
      <c r="B1318" t="inlineStr">
        <is>
          <t>Co-Extrusion Line</t>
        </is>
      </c>
      <c r="C1318" s="82" t="n">
        <v>46212</v>
      </c>
      <c r="D1318" t="inlineStr">
        <is>
          <t>Coex-AW3</t>
        </is>
      </c>
      <c r="E1318" t="n">
        <v>1337.052</v>
      </c>
      <c r="F1318" t="n">
        <v>201</v>
      </c>
      <c r="G1318" t="n">
        <v>6.652</v>
      </c>
      <c r="H1318" t="n">
        <v>83.6110333333333</v>
      </c>
      <c r="I1318" t="n">
        <v>42.7225</v>
      </c>
    </row>
    <row r="1319">
      <c r="A1319" t="inlineStr">
        <is>
          <t>Daily_Efficiency_MTBF_2026_09_18.xlsx</t>
        </is>
      </c>
      <c r="B1319" t="inlineStr">
        <is>
          <t>Co-Extrusion Line</t>
        </is>
      </c>
      <c r="C1319" s="82" t="n">
        <v>46212</v>
      </c>
      <c r="D1319" t="inlineStr">
        <is>
          <t>Coex-AW1</t>
        </is>
      </c>
      <c r="E1319" t="n">
        <v>1374.50351666667</v>
      </c>
      <c r="F1319" t="n">
        <v>29</v>
      </c>
      <c r="G1319" t="n">
        <v>47.3966729885057</v>
      </c>
      <c r="H1319" t="n">
        <v>20.9887</v>
      </c>
      <c r="I1319" t="n">
        <v>108.882250662977</v>
      </c>
    </row>
    <row r="1320">
      <c r="A1320" t="inlineStr">
        <is>
          <t>Daily_Efficiency_MTBF_2026_09_18.xlsx</t>
        </is>
      </c>
      <c r="B1320" t="inlineStr">
        <is>
          <t>Co-Extrusion Line</t>
        </is>
      </c>
      <c r="C1320" s="82" t="n">
        <v>46212</v>
      </c>
      <c r="D1320" t="inlineStr">
        <is>
          <t>Coex-AW2</t>
        </is>
      </c>
      <c r="E1320" t="n">
        <v>1365.28981666667</v>
      </c>
      <c r="F1320" t="n">
        <v>17</v>
      </c>
      <c r="G1320" t="n">
        <v>80.31116568627451</v>
      </c>
      <c r="H1320" t="n">
        <v>10.3316166666667</v>
      </c>
      <c r="I1320" t="n">
        <v>107.705261837662</v>
      </c>
    </row>
    <row r="1321">
      <c r="A1321" t="inlineStr">
        <is>
          <t>Daily_Efficiency_MTBF_2026_09_18.xlsx</t>
        </is>
      </c>
      <c r="B1321" t="inlineStr">
        <is>
          <t>Samridhi 5 Star Line</t>
        </is>
      </c>
      <c r="C1321" s="82" t="n">
        <v>46212</v>
      </c>
      <c r="D1321" t="inlineStr">
        <is>
          <t>FS-HCM-4</t>
        </is>
      </c>
      <c r="E1321" t="n">
        <v>1391.30768333333</v>
      </c>
      <c r="F1321" t="n">
        <v>51</v>
      </c>
      <c r="G1321" t="n">
        <v>27.2805428104575</v>
      </c>
      <c r="H1321" t="n">
        <v>29.3421666666667</v>
      </c>
      <c r="I1321" t="n">
        <v>71.2146206252519</v>
      </c>
    </row>
    <row r="1322">
      <c r="A1322" t="inlineStr">
        <is>
          <t>Daily_Efficiency_MTBF_2026_09_18.xlsx</t>
        </is>
      </c>
      <c r="B1322" t="inlineStr">
        <is>
          <t>Samridhi 5 Star Line</t>
        </is>
      </c>
      <c r="C1322" s="82" t="n">
        <v>46212</v>
      </c>
      <c r="D1322" t="inlineStr">
        <is>
          <t>FS-HCM-3</t>
        </is>
      </c>
      <c r="E1322" t="n">
        <v>1361.361</v>
      </c>
      <c r="F1322" t="n">
        <v>48</v>
      </c>
      <c r="G1322" t="n">
        <v>28.3616875</v>
      </c>
      <c r="H1322" t="n">
        <v>1.67378333333333</v>
      </c>
      <c r="I1322" t="n">
        <v>84.2518636363866</v>
      </c>
    </row>
    <row r="1323">
      <c r="A1323" t="inlineStr">
        <is>
          <t>Daily_Efficiency_MTBF_2026_09_18.xlsx</t>
        </is>
      </c>
      <c r="B1323" t="inlineStr">
        <is>
          <t>Samridhi 5 Star Line</t>
        </is>
      </c>
      <c r="C1323" s="82" t="n">
        <v>46212</v>
      </c>
      <c r="D1323" t="inlineStr">
        <is>
          <t>FS-HCM-1</t>
        </is>
      </c>
      <c r="E1323" t="n">
        <v>1355.9477</v>
      </c>
      <c r="F1323" t="n">
        <v>46</v>
      </c>
      <c r="G1323" t="n">
        <v>29.4771239130435</v>
      </c>
      <c r="H1323" t="n">
        <v>2.679</v>
      </c>
      <c r="I1323" t="n">
        <v>73.6064049745102</v>
      </c>
    </row>
    <row r="1324">
      <c r="A1324" t="inlineStr">
        <is>
          <t>Daily_Efficiency_MTBF_2026_09_18.xlsx</t>
        </is>
      </c>
      <c r="B1324" t="inlineStr">
        <is>
          <t>Samridhi 5 Star Line</t>
        </is>
      </c>
      <c r="C1324" s="82" t="n">
        <v>46212</v>
      </c>
      <c r="D1324" t="inlineStr">
        <is>
          <t>FS-TTM-5</t>
        </is>
      </c>
      <c r="E1324" t="n">
        <v>1256.30673333333</v>
      </c>
      <c r="F1324" t="n">
        <v>28</v>
      </c>
      <c r="G1324" t="n">
        <v>44.8680976190476</v>
      </c>
      <c r="H1324" t="n">
        <v>47.5070833333333</v>
      </c>
      <c r="I1324" t="n">
        <v>56.5699844025997</v>
      </c>
    </row>
    <row r="1325">
      <c r="A1325" t="inlineStr">
        <is>
          <t>Daily_Efficiency_MTBF_2026_09_18.xlsx</t>
        </is>
      </c>
      <c r="B1325" t="inlineStr">
        <is>
          <t>Samridhi 5 Star Line</t>
        </is>
      </c>
      <c r="C1325" s="82" t="n">
        <v>46212</v>
      </c>
      <c r="D1325" t="inlineStr">
        <is>
          <t>FS-HCM-2</t>
        </is>
      </c>
      <c r="E1325" t="n">
        <v>1310.02431666667</v>
      </c>
      <c r="F1325" t="n">
        <v>24</v>
      </c>
      <c r="G1325" t="n">
        <v>54.5843465277778</v>
      </c>
      <c r="H1325" t="n">
        <v>14.0067</v>
      </c>
      <c r="I1325" t="n">
        <v>62.6775509806597</v>
      </c>
    </row>
    <row r="1326">
      <c r="A1326" t="inlineStr">
        <is>
          <t>Daily_Efficiency_MTBF_2026_09_18.xlsx</t>
        </is>
      </c>
      <c r="B1326" t="inlineStr">
        <is>
          <t>Samridhi 5 Star Line</t>
        </is>
      </c>
      <c r="C1326" s="82" t="n">
        <v>46212</v>
      </c>
      <c r="D1326" t="inlineStr">
        <is>
          <t>FS-TTLi-1</t>
        </is>
      </c>
      <c r="E1326" t="n">
        <v>1370.03823333333</v>
      </c>
      <c r="F1326" t="n">
        <v>20</v>
      </c>
      <c r="G1326" t="n">
        <v>68.5019116666667</v>
      </c>
      <c r="H1326" t="n">
        <v>8.650916666666671</v>
      </c>
      <c r="I1326" t="n">
        <v>68.9241574191053</v>
      </c>
    </row>
    <row r="1327">
      <c r="A1327" t="inlineStr">
        <is>
          <t>Daily_Efficiency_MTBF_2026_09_18.xlsx</t>
        </is>
      </c>
      <c r="B1327" t="inlineStr">
        <is>
          <t>Samridhi 5 Star Line</t>
        </is>
      </c>
      <c r="C1327" s="82" t="n">
        <v>46212</v>
      </c>
      <c r="D1327" t="inlineStr">
        <is>
          <t>FS-TTLi-3</t>
        </is>
      </c>
      <c r="E1327" t="n">
        <v>1387.98275</v>
      </c>
      <c r="F1327" t="n">
        <v>16</v>
      </c>
      <c r="G1327" t="n">
        <v>86.74892187499999</v>
      </c>
      <c r="H1327" t="n">
        <v>16.5057333333333</v>
      </c>
      <c r="I1327" t="n">
        <v>80.4312523863413</v>
      </c>
    </row>
    <row r="1328">
      <c r="A1328" t="inlineStr">
        <is>
          <t>Daily_Efficiency_MTBF_2026_09_18.xlsx</t>
        </is>
      </c>
      <c r="B1328" t="inlineStr">
        <is>
          <t>Samridhi 5 Star Line</t>
        </is>
      </c>
      <c r="C1328" s="82" t="n">
        <v>46212</v>
      </c>
      <c r="D1328" t="inlineStr">
        <is>
          <t>FS-HRM-5</t>
        </is>
      </c>
      <c r="E1328" t="n">
        <v>1409.306</v>
      </c>
      <c r="F1328" t="n">
        <v>15</v>
      </c>
      <c r="G1328" t="n">
        <v>93.9537333333333</v>
      </c>
      <c r="H1328" t="n">
        <v>10.8441333333333</v>
      </c>
      <c r="I1328" t="n">
        <v>35.5520670260164</v>
      </c>
    </row>
    <row r="1329">
      <c r="A1329" t="inlineStr">
        <is>
          <t>Daily_Efficiency_MTBF_2026_09_18.xlsx</t>
        </is>
      </c>
      <c r="B1329" t="inlineStr">
        <is>
          <t>Samridhi 5 Star Line</t>
        </is>
      </c>
      <c r="C1329" s="82" t="n">
        <v>46212</v>
      </c>
      <c r="D1329" t="inlineStr">
        <is>
          <t>FS-TTLi-4</t>
        </is>
      </c>
      <c r="E1329" t="n">
        <v>1429.9941</v>
      </c>
      <c r="F1329" t="n">
        <v>13</v>
      </c>
      <c r="G1329" t="n">
        <v>109.999546153846</v>
      </c>
      <c r="H1329" t="n">
        <v>4.67861666666667</v>
      </c>
      <c r="I1329" t="n">
        <v>70.4141790729056</v>
      </c>
    </row>
    <row r="1330">
      <c r="A1330" t="inlineStr">
        <is>
          <t>Daily_Efficiency_MTBF_2026_09_18.xlsx</t>
        </is>
      </c>
      <c r="B1330" t="inlineStr">
        <is>
          <t>Samridhi 5 Star Line</t>
        </is>
      </c>
      <c r="C1330" s="82" t="n">
        <v>46212</v>
      </c>
      <c r="D1330" t="inlineStr">
        <is>
          <t>FS-TTLi-2</t>
        </is>
      </c>
      <c r="E1330" t="n">
        <v>1415.34598333333</v>
      </c>
      <c r="F1330" t="n">
        <v>10</v>
      </c>
      <c r="G1330" t="n">
        <v>141.534598333333</v>
      </c>
      <c r="H1330" t="n">
        <v>3.48588333333333</v>
      </c>
      <c r="I1330" t="n">
        <v>58.5926866645199</v>
      </c>
    </row>
    <row r="1331">
      <c r="A1331" t="inlineStr">
        <is>
          <t>Daily_Efficiency_MTBF_2026_09_18.xlsx</t>
        </is>
      </c>
      <c r="B1331" t="inlineStr">
        <is>
          <t>Samridhi 5 Star Line</t>
        </is>
      </c>
      <c r="C1331" s="82" t="n">
        <v>46212</v>
      </c>
      <c r="D1331" t="inlineStr">
        <is>
          <t>FS-Case Packing</t>
        </is>
      </c>
      <c r="E1331" t="n">
        <v>1440</v>
      </c>
      <c r="F1331" t="n">
        <v>1</v>
      </c>
      <c r="G1331" t="n">
        <v>1440</v>
      </c>
      <c r="H1331" t="n">
        <v>0</v>
      </c>
      <c r="I1331" t="n">
        <v>72.1128608923885</v>
      </c>
    </row>
    <row r="1332">
      <c r="A1332" t="inlineStr">
        <is>
          <t>Daily_Efficiency_MTBF_2026_09_18.xlsx</t>
        </is>
      </c>
      <c r="B1332" t="inlineStr">
        <is>
          <t>Samridhi Perk Line</t>
        </is>
      </c>
      <c r="C1332" s="82" t="n">
        <v>46212</v>
      </c>
      <c r="D1332" t="inlineStr">
        <is>
          <t>Perk-TTLi-3</t>
        </is>
      </c>
      <c r="E1332" t="n">
        <v>1294.18395</v>
      </c>
      <c r="F1332" t="n">
        <v>104</v>
      </c>
      <c r="G1332" t="n">
        <v>12.4440764423077</v>
      </c>
      <c r="H1332" t="n">
        <v>2.83091666666667</v>
      </c>
      <c r="I1332" t="n">
        <v>39.7872049004404</v>
      </c>
    </row>
    <row r="1333">
      <c r="A1333" t="inlineStr">
        <is>
          <t>Daily_Efficiency_MTBF_2026_09_18.xlsx</t>
        </is>
      </c>
      <c r="B1333" t="inlineStr">
        <is>
          <t>Samridhi Perk Line</t>
        </is>
      </c>
      <c r="C1333" s="82" t="n">
        <v>46212</v>
      </c>
      <c r="D1333" t="inlineStr">
        <is>
          <t>Perk-HLM-2</t>
        </is>
      </c>
      <c r="E1333" t="n">
        <v>1357.66746666667</v>
      </c>
      <c r="F1333" t="n">
        <v>103</v>
      </c>
      <c r="G1333" t="n">
        <v>13.1812375404531</v>
      </c>
      <c r="H1333" t="n">
        <v>0</v>
      </c>
      <c r="I1333" t="n">
        <v>52.2573717892417</v>
      </c>
    </row>
    <row r="1334">
      <c r="A1334" t="inlineStr">
        <is>
          <t>Daily_Efficiency_MTBF_2026_09_18.xlsx</t>
        </is>
      </c>
      <c r="B1334" t="inlineStr">
        <is>
          <t>Samridhi Perk Line</t>
        </is>
      </c>
      <c r="C1334" s="82" t="n">
        <v>46212</v>
      </c>
      <c r="D1334" t="inlineStr">
        <is>
          <t>Perk-HLM-1</t>
        </is>
      </c>
      <c r="E1334" t="n">
        <v>1292.5534</v>
      </c>
      <c r="F1334" t="n">
        <v>97</v>
      </c>
      <c r="G1334" t="n">
        <v>13.3252927835052</v>
      </c>
      <c r="H1334" t="n">
        <v>7.95321666666667</v>
      </c>
      <c r="I1334" t="n">
        <v>52.6905231772823</v>
      </c>
    </row>
    <row r="1335">
      <c r="A1335" t="inlineStr">
        <is>
          <t>Daily_Efficiency_MTBF_2026_09_18.xlsx</t>
        </is>
      </c>
      <c r="B1335" t="inlineStr">
        <is>
          <t>Samridhi Perk Line</t>
        </is>
      </c>
      <c r="C1335" s="82" t="n">
        <v>46212</v>
      </c>
      <c r="D1335" t="inlineStr">
        <is>
          <t>Perk-HCM-1</t>
        </is>
      </c>
      <c r="E1335" t="n">
        <v>1347.6035</v>
      </c>
      <c r="F1335" t="n">
        <v>96</v>
      </c>
      <c r="G1335" t="n">
        <v>14.0375364583333</v>
      </c>
      <c r="H1335" t="n">
        <v>0.5381</v>
      </c>
      <c r="I1335" t="n">
        <v>64.9391224450611</v>
      </c>
    </row>
    <row r="1336">
      <c r="A1336" t="inlineStr">
        <is>
          <t>Daily_Efficiency_MTBF_2026_09_18.xlsx</t>
        </is>
      </c>
      <c r="B1336" t="inlineStr">
        <is>
          <t>Samridhi Perk Line</t>
        </is>
      </c>
      <c r="C1336" s="82" t="n">
        <v>46212</v>
      </c>
      <c r="D1336" t="inlineStr">
        <is>
          <t>Perk-HCM-3</t>
        </is>
      </c>
      <c r="E1336" t="n">
        <v>1383.74313333333</v>
      </c>
      <c r="F1336" t="n">
        <v>76</v>
      </c>
      <c r="G1336" t="n">
        <v>18.2071464912281</v>
      </c>
      <c r="H1336" t="n">
        <v>1.92428333333333</v>
      </c>
      <c r="I1336" t="n">
        <v>48.8574676288119</v>
      </c>
    </row>
    <row r="1337">
      <c r="A1337" t="inlineStr">
        <is>
          <t>Daily_Efficiency_MTBF_2026_09_18.xlsx</t>
        </is>
      </c>
      <c r="B1337" t="inlineStr">
        <is>
          <t>Samridhi Perk Line</t>
        </is>
      </c>
      <c r="C1337" s="82" t="n">
        <v>46212</v>
      </c>
      <c r="D1337" t="inlineStr">
        <is>
          <t>Perk-HCM-4</t>
        </is>
      </c>
      <c r="E1337" t="n">
        <v>1399.36238333333</v>
      </c>
      <c r="F1337" t="n">
        <v>65</v>
      </c>
      <c r="G1337" t="n">
        <v>21.5286520512821</v>
      </c>
      <c r="H1337" t="n">
        <v>0.356283333333333</v>
      </c>
      <c r="I1337" t="n">
        <v>44.4302585530394</v>
      </c>
    </row>
    <row r="1338">
      <c r="A1338" t="inlineStr">
        <is>
          <t>Daily_Efficiency_MTBF_2026_09_18.xlsx</t>
        </is>
      </c>
      <c r="B1338" t="inlineStr">
        <is>
          <t>Samridhi Perk Line</t>
        </is>
      </c>
      <c r="C1338" s="82" t="n">
        <v>46212</v>
      </c>
      <c r="D1338" t="inlineStr">
        <is>
          <t>Perk-HCM-2</t>
        </is>
      </c>
      <c r="E1338" t="n">
        <v>1381.62023333333</v>
      </c>
      <c r="F1338" t="n">
        <v>60</v>
      </c>
      <c r="G1338" t="n">
        <v>23.0270038888889</v>
      </c>
      <c r="H1338" t="n">
        <v>0.6145</v>
      </c>
      <c r="I1338" t="n">
        <v>64.82371793091851</v>
      </c>
    </row>
    <row r="1339">
      <c r="A1339" t="inlineStr">
        <is>
          <t>Daily_Efficiency_MTBF_2026_09_18.xlsx</t>
        </is>
      </c>
      <c r="B1339" t="inlineStr">
        <is>
          <t>Samridhi Perk Line</t>
        </is>
      </c>
      <c r="C1339" s="82" t="n">
        <v>46212</v>
      </c>
      <c r="D1339" t="inlineStr">
        <is>
          <t>Perk-TTLi-2</t>
        </is>
      </c>
      <c r="E1339" t="n">
        <v>1414.39898333333</v>
      </c>
      <c r="F1339" t="n">
        <v>8</v>
      </c>
      <c r="G1339" t="n">
        <v>176.799872916667</v>
      </c>
      <c r="H1339" t="n">
        <v>0</v>
      </c>
      <c r="I1339" t="n">
        <v>61.7213386156037</v>
      </c>
    </row>
    <row r="1340">
      <c r="A1340" t="inlineStr">
        <is>
          <t>Daily_Efficiency_MTBF_2026_09_18.xlsx</t>
        </is>
      </c>
      <c r="B1340" t="inlineStr">
        <is>
          <t>Samridhi Perk Line</t>
        </is>
      </c>
      <c r="C1340" s="82" t="n">
        <v>46212</v>
      </c>
      <c r="D1340" t="inlineStr">
        <is>
          <t>Perk-TTLi-1</t>
        </is>
      </c>
      <c r="E1340" t="n">
        <v>1304.21066666667</v>
      </c>
      <c r="F1340" t="n">
        <v>7</v>
      </c>
      <c r="G1340" t="n">
        <v>186.31580952381</v>
      </c>
      <c r="H1340" t="n">
        <v>1.87616666666667</v>
      </c>
      <c r="I1340" t="n">
        <v>64.9149174396139</v>
      </c>
    </row>
    <row r="1341">
      <c r="A1341" t="inlineStr">
        <is>
          <t>Daily_Efficiency_MTBF_2026_09_18.xlsx</t>
        </is>
      </c>
      <c r="B1341" t="inlineStr">
        <is>
          <t>Samridhi Perk Line</t>
        </is>
      </c>
      <c r="C1341" s="82" t="n">
        <v>46212</v>
      </c>
      <c r="D1341" t="inlineStr">
        <is>
          <t>Perk-TTLi-4</t>
        </is>
      </c>
      <c r="E1341" t="n">
        <v>1428.70173333333</v>
      </c>
      <c r="F1341" t="n">
        <v>3</v>
      </c>
      <c r="G1341" t="n">
        <v>476.233911111111</v>
      </c>
      <c r="H1341" t="n">
        <v>2.24585</v>
      </c>
      <c r="I1341" t="n">
        <v>32.9886297372528</v>
      </c>
    </row>
    <row r="1342">
      <c r="A1342" t="inlineStr">
        <is>
          <t>Daily_Efficiency_MTBF_2026_09_18.xlsx</t>
        </is>
      </c>
      <c r="B1342" t="inlineStr">
        <is>
          <t>Samridhi Perk Line</t>
        </is>
      </c>
      <c r="C1342" s="82" t="n">
        <v>46212</v>
      </c>
      <c r="D1342" t="inlineStr">
        <is>
          <t>Perk-Case Packing</t>
        </is>
      </c>
      <c r="E1342" t="n">
        <v>1440</v>
      </c>
      <c r="F1342" t="n">
        <v>1</v>
      </c>
      <c r="G1342" t="n">
        <v>1440</v>
      </c>
      <c r="H1342" t="n">
        <v>0</v>
      </c>
      <c r="I1342" t="n">
        <v>62.5268817204301</v>
      </c>
    </row>
    <row r="1343">
      <c r="A1343" t="inlineStr">
        <is>
          <t>Daily_Efficiency_MTBF_2026_09_18.xlsx</t>
        </is>
      </c>
      <c r="B1343" t="inlineStr">
        <is>
          <t>Samridhi Perk Line</t>
        </is>
      </c>
      <c r="C1343" s="82" t="n">
        <v>46212</v>
      </c>
      <c r="D1343" t="inlineStr">
        <is>
          <t>Perk-HLM-3</t>
        </is>
      </c>
      <c r="E1343" t="n">
        <v>1440</v>
      </c>
      <c r="F1343" t="n">
        <v>1</v>
      </c>
      <c r="G1343" t="n">
        <v>1440</v>
      </c>
      <c r="H1343" t="n">
        <v>0</v>
      </c>
      <c r="I1343" t="n">
        <v>47.945524691358</v>
      </c>
    </row>
    <row r="1344">
      <c r="A1344" t="inlineStr">
        <is>
          <t>Daily_Efficiency_MTBF_2026_09_18.xlsx</t>
        </is>
      </c>
      <c r="B1344" t="inlineStr">
        <is>
          <t>Co-Extrusion Line</t>
        </is>
      </c>
      <c r="C1344" s="82" t="n">
        <v>46211</v>
      </c>
      <c r="D1344" t="inlineStr">
        <is>
          <t>Coex-AW3</t>
        </is>
      </c>
      <c r="E1344" t="n">
        <v>1214.06355</v>
      </c>
      <c r="F1344" t="n">
        <v>438</v>
      </c>
      <c r="G1344" t="n">
        <v>2.7718345890411</v>
      </c>
      <c r="H1344" t="n">
        <v>208.435366666667</v>
      </c>
      <c r="I1344" t="n">
        <v>41.8205555555555</v>
      </c>
    </row>
    <row r="1345">
      <c r="A1345" t="inlineStr">
        <is>
          <t>Daily_Efficiency_MTBF_2026_09_18.xlsx</t>
        </is>
      </c>
      <c r="B1345" t="inlineStr">
        <is>
          <t>Co-Extrusion Line</t>
        </is>
      </c>
      <c r="C1345" s="82" t="n">
        <v>46211</v>
      </c>
      <c r="D1345" t="inlineStr">
        <is>
          <t>Coex-AW1</t>
        </is>
      </c>
      <c r="E1345" t="n">
        <v>1267.82223333333</v>
      </c>
      <c r="F1345" t="n">
        <v>39</v>
      </c>
      <c r="G1345" t="n">
        <v>32.5082623931624</v>
      </c>
      <c r="H1345" t="n">
        <v>44.0017666666667</v>
      </c>
      <c r="I1345" t="n">
        <v>96.1244547477466</v>
      </c>
    </row>
    <row r="1346">
      <c r="A1346" t="inlineStr">
        <is>
          <t>Daily_Efficiency_MTBF_2026_09_18.xlsx</t>
        </is>
      </c>
      <c r="B1346" t="inlineStr">
        <is>
          <t>Co-Extrusion Line</t>
        </is>
      </c>
      <c r="C1346" s="82" t="n">
        <v>46211</v>
      </c>
      <c r="D1346" t="inlineStr">
        <is>
          <t>Coex-AW2</t>
        </is>
      </c>
      <c r="E1346" t="n">
        <v>1282.9899</v>
      </c>
      <c r="F1346" t="n">
        <v>15</v>
      </c>
      <c r="G1346" t="n">
        <v>85.53266000000001</v>
      </c>
      <c r="H1346" t="n">
        <v>5.48265</v>
      </c>
      <c r="I1346" t="n">
        <v>89.8897389924183</v>
      </c>
    </row>
    <row r="1347">
      <c r="A1347" t="inlineStr">
        <is>
          <t>Daily_Efficiency_MTBF_2026_09_18.xlsx</t>
        </is>
      </c>
      <c r="B1347" t="inlineStr">
        <is>
          <t>Samridhi 5 Star Line</t>
        </is>
      </c>
      <c r="C1347" s="82" t="n">
        <v>46211</v>
      </c>
      <c r="D1347" t="inlineStr">
        <is>
          <t>FS-TTLi-1</t>
        </is>
      </c>
      <c r="E1347" t="n">
        <v>1378.25838333333</v>
      </c>
      <c r="F1347" t="n">
        <v>38</v>
      </c>
      <c r="G1347" t="n">
        <v>36.2699574561404</v>
      </c>
      <c r="H1347" t="n">
        <v>25.54125</v>
      </c>
      <c r="I1347" t="n">
        <v>84.8869105835164</v>
      </c>
    </row>
    <row r="1348">
      <c r="A1348" t="inlineStr">
        <is>
          <t>Daily_Efficiency_MTBF_2026_09_18.xlsx</t>
        </is>
      </c>
      <c r="B1348" t="inlineStr">
        <is>
          <t>Samridhi 5 Star Line</t>
        </is>
      </c>
      <c r="C1348" s="82" t="n">
        <v>46211</v>
      </c>
      <c r="D1348" t="inlineStr">
        <is>
          <t>FS-TTLi-4</t>
        </is>
      </c>
      <c r="E1348" t="n">
        <v>1409.9882</v>
      </c>
      <c r="F1348" t="n">
        <v>35</v>
      </c>
      <c r="G1348" t="n">
        <v>40.2853771428572</v>
      </c>
      <c r="H1348" t="n">
        <v>22.6711166666667</v>
      </c>
      <c r="I1348" t="n">
        <v>99.28602381674349</v>
      </c>
    </row>
    <row r="1349">
      <c r="A1349" t="inlineStr">
        <is>
          <t>Daily_Efficiency_MTBF_2026_09_18.xlsx</t>
        </is>
      </c>
      <c r="B1349" t="inlineStr">
        <is>
          <t>Samridhi 5 Star Line</t>
        </is>
      </c>
      <c r="C1349" s="82" t="n">
        <v>46211</v>
      </c>
      <c r="D1349" t="inlineStr">
        <is>
          <t>FS-TTLi-3</t>
        </is>
      </c>
      <c r="E1349" t="n">
        <v>1384.8231</v>
      </c>
      <c r="F1349" t="n">
        <v>33</v>
      </c>
      <c r="G1349" t="n">
        <v>41.9643363636364</v>
      </c>
      <c r="H1349" t="n">
        <v>19.4925833333333</v>
      </c>
      <c r="I1349" t="n">
        <v>91.70046696733939</v>
      </c>
    </row>
    <row r="1350">
      <c r="A1350" t="inlineStr">
        <is>
          <t>Daily_Efficiency_MTBF_2026_09_18.xlsx</t>
        </is>
      </c>
      <c r="B1350" t="inlineStr">
        <is>
          <t>Samridhi 5 Star Line</t>
        </is>
      </c>
      <c r="C1350" s="82" t="n">
        <v>46211</v>
      </c>
      <c r="D1350" t="inlineStr">
        <is>
          <t>FS-TTLi-2</t>
        </is>
      </c>
      <c r="E1350" t="n">
        <v>1402.64565</v>
      </c>
      <c r="F1350" t="n">
        <v>31</v>
      </c>
      <c r="G1350" t="n">
        <v>45.2466338709678</v>
      </c>
      <c r="H1350" t="n">
        <v>9.327400000000001</v>
      </c>
      <c r="I1350" t="n">
        <v>69.1107010763794</v>
      </c>
    </row>
    <row r="1351">
      <c r="A1351" t="inlineStr">
        <is>
          <t>Daily_Efficiency_MTBF_2026_09_18.xlsx</t>
        </is>
      </c>
      <c r="B1351" t="inlineStr">
        <is>
          <t>Samridhi 5 Star Line</t>
        </is>
      </c>
      <c r="C1351" s="82" t="n">
        <v>46211</v>
      </c>
      <c r="D1351" t="inlineStr">
        <is>
          <t>FS-HCM-1</t>
        </is>
      </c>
      <c r="E1351" t="n">
        <v>1391.47136666667</v>
      </c>
      <c r="F1351" t="n">
        <v>27</v>
      </c>
      <c r="G1351" t="n">
        <v>51.5359765432099</v>
      </c>
      <c r="H1351" t="n">
        <v>4.34071666666667</v>
      </c>
      <c r="I1351" t="n">
        <v>86.5128857075119</v>
      </c>
    </row>
    <row r="1352">
      <c r="A1352" t="inlineStr">
        <is>
          <t>Daily_Efficiency_MTBF_2026_09_18.xlsx</t>
        </is>
      </c>
      <c r="B1352" t="inlineStr">
        <is>
          <t>Samridhi 5 Star Line</t>
        </is>
      </c>
      <c r="C1352" s="82" t="n">
        <v>46211</v>
      </c>
      <c r="D1352" t="inlineStr">
        <is>
          <t>FS-HCM-4</t>
        </is>
      </c>
      <c r="E1352" t="n">
        <v>1418.01485</v>
      </c>
      <c r="F1352" t="n">
        <v>25</v>
      </c>
      <c r="G1352" t="n">
        <v>56.720594</v>
      </c>
      <c r="H1352" t="n">
        <v>16.1570333333333</v>
      </c>
      <c r="I1352" t="n">
        <v>110.859211658309</v>
      </c>
    </row>
    <row r="1353">
      <c r="A1353" t="inlineStr">
        <is>
          <t>Daily_Efficiency_MTBF_2026_09_18.xlsx</t>
        </is>
      </c>
      <c r="B1353" t="inlineStr">
        <is>
          <t>Samridhi 5 Star Line</t>
        </is>
      </c>
      <c r="C1353" s="82" t="n">
        <v>46211</v>
      </c>
      <c r="D1353" t="inlineStr">
        <is>
          <t>FS-HCM-3</t>
        </is>
      </c>
      <c r="E1353" t="n">
        <v>1416.18116666667</v>
      </c>
      <c r="F1353" t="n">
        <v>24</v>
      </c>
      <c r="G1353" t="n">
        <v>59.0075486111111</v>
      </c>
      <c r="H1353" t="n">
        <v>0.49995</v>
      </c>
      <c r="I1353" t="n">
        <v>92.92669535498401</v>
      </c>
    </row>
    <row r="1354">
      <c r="A1354" t="inlineStr">
        <is>
          <t>Daily_Efficiency_MTBF_2026_09_18.xlsx</t>
        </is>
      </c>
      <c r="B1354" t="inlineStr">
        <is>
          <t>Samridhi 5 Star Line</t>
        </is>
      </c>
      <c r="C1354" s="82" t="n">
        <v>46211</v>
      </c>
      <c r="D1354" t="inlineStr">
        <is>
          <t>FS-HCM-2</t>
        </is>
      </c>
      <c r="E1354" t="n">
        <v>1366.10623333333</v>
      </c>
      <c r="F1354" t="n">
        <v>16</v>
      </c>
      <c r="G1354" t="n">
        <v>85.3816395833333</v>
      </c>
      <c r="H1354" t="n">
        <v>4.18425</v>
      </c>
      <c r="I1354" t="n">
        <v>87.9073536222634</v>
      </c>
    </row>
    <row r="1355">
      <c r="A1355" t="inlineStr">
        <is>
          <t>Daily_Efficiency_MTBF_2026_09_18.xlsx</t>
        </is>
      </c>
      <c r="B1355" t="inlineStr">
        <is>
          <t>Samridhi 5 Star Line</t>
        </is>
      </c>
      <c r="C1355" s="82" t="n">
        <v>46211</v>
      </c>
      <c r="D1355" t="inlineStr">
        <is>
          <t>FS-HRM-5</t>
        </is>
      </c>
      <c r="E1355" t="n">
        <v>1415.365</v>
      </c>
      <c r="F1355" t="n">
        <v>14</v>
      </c>
      <c r="G1355" t="n">
        <v>101.0975</v>
      </c>
      <c r="H1355" t="n">
        <v>18.6488833333333</v>
      </c>
      <c r="I1355" t="n">
        <v>60.7730898273297</v>
      </c>
    </row>
    <row r="1356">
      <c r="A1356" t="inlineStr">
        <is>
          <t>Daily_Efficiency_MTBF_2026_09_18.xlsx</t>
        </is>
      </c>
      <c r="B1356" t="inlineStr">
        <is>
          <t>Samridhi 5 Star Line</t>
        </is>
      </c>
      <c r="C1356" s="82" t="n">
        <v>46211</v>
      </c>
      <c r="D1356" t="inlineStr">
        <is>
          <t>FS-TTM-5</t>
        </is>
      </c>
      <c r="E1356" t="n">
        <v>1428.16408333333</v>
      </c>
      <c r="F1356" t="n">
        <v>5</v>
      </c>
      <c r="G1356" t="n">
        <v>285.632816666667</v>
      </c>
      <c r="H1356" t="n">
        <v>1.66761666666667</v>
      </c>
      <c r="I1356" t="n">
        <v>60.1621982376095</v>
      </c>
    </row>
    <row r="1357">
      <c r="A1357" t="inlineStr">
        <is>
          <t>Daily_Efficiency_MTBF_2026_09_18.xlsx</t>
        </is>
      </c>
      <c r="B1357" t="inlineStr">
        <is>
          <t>Samridhi 5 Star Line</t>
        </is>
      </c>
      <c r="C1357" s="82" t="n">
        <v>46211</v>
      </c>
      <c r="D1357" t="inlineStr">
        <is>
          <t>FS-Case Packing</t>
        </is>
      </c>
      <c r="E1357" t="n">
        <v>1440</v>
      </c>
      <c r="F1357" t="n">
        <v>1</v>
      </c>
      <c r="G1357" t="n">
        <v>1440</v>
      </c>
      <c r="H1357" t="n">
        <v>0</v>
      </c>
      <c r="I1357" t="n">
        <v>115.831456061308</v>
      </c>
    </row>
    <row r="1358">
      <c r="A1358" t="inlineStr">
        <is>
          <t>Daily_Efficiency_MTBF_2026_09_18.xlsx</t>
        </is>
      </c>
      <c r="B1358" t="inlineStr">
        <is>
          <t>Samridhi Perk Line</t>
        </is>
      </c>
      <c r="C1358" s="82" t="n">
        <v>46211</v>
      </c>
      <c r="D1358" t="inlineStr">
        <is>
          <t>Perk-HCM-3</t>
        </is>
      </c>
      <c r="E1358" t="n">
        <v>1348.97043333333</v>
      </c>
      <c r="F1358" t="n">
        <v>135</v>
      </c>
      <c r="G1358" t="n">
        <v>9.992373580246911</v>
      </c>
      <c r="H1358" t="n">
        <v>0.681316666666667</v>
      </c>
      <c r="I1358" t="n">
        <v>40.2691835471307</v>
      </c>
    </row>
    <row r="1359">
      <c r="A1359" t="inlineStr">
        <is>
          <t>Daily_Efficiency_MTBF_2026_09_18.xlsx</t>
        </is>
      </c>
      <c r="B1359" t="inlineStr">
        <is>
          <t>Samridhi Perk Line</t>
        </is>
      </c>
      <c r="C1359" s="82" t="n">
        <v>46211</v>
      </c>
      <c r="D1359" t="inlineStr">
        <is>
          <t>Perk-HCM-1</t>
        </is>
      </c>
      <c r="E1359" t="n">
        <v>1337.61353333333</v>
      </c>
      <c r="F1359" t="n">
        <v>101</v>
      </c>
      <c r="G1359" t="n">
        <v>13.243698349835</v>
      </c>
      <c r="H1359" t="n">
        <v>0.297033333333333</v>
      </c>
      <c r="I1359" t="n">
        <v>54.8125894330515</v>
      </c>
    </row>
    <row r="1360">
      <c r="A1360" t="inlineStr">
        <is>
          <t>Daily_Efficiency_MTBF_2026_09_18.xlsx</t>
        </is>
      </c>
      <c r="B1360" t="inlineStr">
        <is>
          <t>Samridhi Perk Line</t>
        </is>
      </c>
      <c r="C1360" s="82" t="n">
        <v>46211</v>
      </c>
      <c r="D1360" t="inlineStr">
        <is>
          <t>Perk-HLM-1</t>
        </is>
      </c>
      <c r="E1360" t="n">
        <v>1311.65633333333</v>
      </c>
      <c r="F1360" t="n">
        <v>79</v>
      </c>
      <c r="G1360" t="n">
        <v>16.6032447257384</v>
      </c>
      <c r="H1360" t="n">
        <v>9.058766666666671</v>
      </c>
      <c r="I1360" t="n">
        <v>57.4559935625924</v>
      </c>
    </row>
    <row r="1361">
      <c r="A1361" t="inlineStr">
        <is>
          <t>Daily_Efficiency_MTBF_2026_09_18.xlsx</t>
        </is>
      </c>
      <c r="B1361" t="inlineStr">
        <is>
          <t>Samridhi Perk Line</t>
        </is>
      </c>
      <c r="C1361" s="82" t="n">
        <v>46211</v>
      </c>
      <c r="D1361" t="inlineStr">
        <is>
          <t>Perk-HLM-2</t>
        </is>
      </c>
      <c r="E1361" t="n">
        <v>1329.87301666667</v>
      </c>
      <c r="F1361" t="n">
        <v>75</v>
      </c>
      <c r="G1361" t="n">
        <v>17.7316402222222</v>
      </c>
      <c r="H1361" t="n">
        <v>1.49981666666667</v>
      </c>
      <c r="I1361" t="n">
        <v>55.2587341063008</v>
      </c>
    </row>
    <row r="1362">
      <c r="A1362" t="inlineStr">
        <is>
          <t>Daily_Efficiency_MTBF_2026_09_18.xlsx</t>
        </is>
      </c>
      <c r="B1362" t="inlineStr">
        <is>
          <t>Samridhi Perk Line</t>
        </is>
      </c>
      <c r="C1362" s="82" t="n">
        <v>46211</v>
      </c>
      <c r="D1362" t="inlineStr">
        <is>
          <t>Perk-HCM-2</t>
        </is>
      </c>
      <c r="E1362" t="n">
        <v>1320.60291666667</v>
      </c>
      <c r="F1362" t="n">
        <v>59</v>
      </c>
      <c r="G1362" t="n">
        <v>22.3831002824859</v>
      </c>
      <c r="H1362" t="n">
        <v>0.185916666666667</v>
      </c>
      <c r="I1362" t="n">
        <v>58.331458879902</v>
      </c>
    </row>
    <row r="1363">
      <c r="A1363" t="inlineStr">
        <is>
          <t>Daily_Efficiency_MTBF_2026_09_18.xlsx</t>
        </is>
      </c>
      <c r="B1363" t="inlineStr">
        <is>
          <t>Samridhi Perk Line</t>
        </is>
      </c>
      <c r="C1363" s="82" t="n">
        <v>46211</v>
      </c>
      <c r="D1363" t="inlineStr">
        <is>
          <t>Perk-HCM-4</t>
        </is>
      </c>
      <c r="E1363" t="n">
        <v>1391.05735</v>
      </c>
      <c r="F1363" t="n">
        <v>58</v>
      </c>
      <c r="G1363" t="n">
        <v>23.9837474137931</v>
      </c>
      <c r="H1363" t="n">
        <v>0.126933333333333</v>
      </c>
      <c r="I1363" t="n">
        <v>43.0939364096764</v>
      </c>
    </row>
    <row r="1364">
      <c r="A1364" t="inlineStr">
        <is>
          <t>Daily_Efficiency_MTBF_2026_09_18.xlsx</t>
        </is>
      </c>
      <c r="B1364" t="inlineStr">
        <is>
          <t>Samridhi Perk Line</t>
        </is>
      </c>
      <c r="C1364" s="82" t="n">
        <v>46211</v>
      </c>
      <c r="D1364" t="inlineStr">
        <is>
          <t>Perk-TTLi-3</t>
        </is>
      </c>
      <c r="E1364" t="n">
        <v>1410.92313333333</v>
      </c>
      <c r="F1364" t="n">
        <v>9</v>
      </c>
      <c r="G1364" t="n">
        <v>156.769237037037</v>
      </c>
      <c r="H1364" t="n">
        <v>0.282433333333333</v>
      </c>
      <c r="I1364" t="n">
        <v>26.8941876688927</v>
      </c>
    </row>
    <row r="1365">
      <c r="A1365" t="inlineStr">
        <is>
          <t>Daily_Efficiency_MTBF_2026_09_18.xlsx</t>
        </is>
      </c>
      <c r="B1365" t="inlineStr">
        <is>
          <t>Samridhi Perk Line</t>
        </is>
      </c>
      <c r="C1365" s="82" t="n">
        <v>46211</v>
      </c>
      <c r="D1365" t="inlineStr">
        <is>
          <t>Perk-TTLi-1</t>
        </is>
      </c>
      <c r="E1365" t="n">
        <v>1412.19385</v>
      </c>
      <c r="F1365" t="n">
        <v>8</v>
      </c>
      <c r="G1365" t="n">
        <v>176.52423125</v>
      </c>
      <c r="H1365" t="n">
        <v>11.1422166666667</v>
      </c>
      <c r="I1365" t="n">
        <v>51.6295883647328</v>
      </c>
    </row>
    <row r="1366">
      <c r="A1366" t="inlineStr">
        <is>
          <t>Daily_Efficiency_MTBF_2026_09_18.xlsx</t>
        </is>
      </c>
      <c r="B1366" t="inlineStr">
        <is>
          <t>Samridhi Perk Line</t>
        </is>
      </c>
      <c r="C1366" s="82" t="n">
        <v>46211</v>
      </c>
      <c r="D1366" t="inlineStr">
        <is>
          <t>Perk-TTLi-2</t>
        </is>
      </c>
      <c r="E1366" t="n">
        <v>1434.45533333333</v>
      </c>
      <c r="F1366" t="n">
        <v>4</v>
      </c>
      <c r="G1366" t="n">
        <v>358.613833333333</v>
      </c>
      <c r="H1366" t="n">
        <v>0</v>
      </c>
      <c r="I1366" t="n">
        <v>55.1821032032738</v>
      </c>
    </row>
    <row r="1367">
      <c r="A1367" t="inlineStr">
        <is>
          <t>Daily_Efficiency_MTBF_2026_09_18.xlsx</t>
        </is>
      </c>
      <c r="B1367" t="inlineStr">
        <is>
          <t>Samridhi Perk Line</t>
        </is>
      </c>
      <c r="C1367" s="82" t="n">
        <v>46211</v>
      </c>
      <c r="D1367" t="inlineStr">
        <is>
          <t>Perk-TTLi-4</t>
        </is>
      </c>
      <c r="E1367" t="n">
        <v>1436.43423333333</v>
      </c>
      <c r="F1367" t="n">
        <v>2</v>
      </c>
      <c r="G1367" t="n">
        <v>718.217116666667</v>
      </c>
      <c r="H1367" t="n">
        <v>0.556566666666667</v>
      </c>
      <c r="I1367" t="n">
        <v>41.1171734711175</v>
      </c>
    </row>
    <row r="1368">
      <c r="A1368" t="inlineStr">
        <is>
          <t>Daily_Efficiency_MTBF_2026_09_18.xlsx</t>
        </is>
      </c>
      <c r="B1368" t="inlineStr">
        <is>
          <t>Samridhi Perk Line</t>
        </is>
      </c>
      <c r="C1368" s="82" t="n">
        <v>46211</v>
      </c>
      <c r="D1368" t="inlineStr">
        <is>
          <t>Perk-Case Packing</t>
        </is>
      </c>
      <c r="E1368" t="n">
        <v>1440</v>
      </c>
      <c r="F1368" t="n">
        <v>1</v>
      </c>
      <c r="G1368" t="n">
        <v>1440</v>
      </c>
      <c r="H1368" t="n">
        <v>0</v>
      </c>
      <c r="I1368" t="n">
        <v>57.2043010752688</v>
      </c>
    </row>
    <row r="1369">
      <c r="A1369" t="inlineStr">
        <is>
          <t>Daily_Efficiency_MTBF_2026_09_18.xlsx</t>
        </is>
      </c>
      <c r="B1369" t="inlineStr">
        <is>
          <t>Samridhi Perk Line</t>
        </is>
      </c>
      <c r="C1369" s="82" t="n">
        <v>46211</v>
      </c>
      <c r="D1369" t="inlineStr">
        <is>
          <t>Perk-HLM-3</t>
        </is>
      </c>
      <c r="E1369" t="n">
        <v>1440</v>
      </c>
      <c r="F1369" t="n">
        <v>1</v>
      </c>
      <c r="G1369" t="n">
        <v>1440</v>
      </c>
      <c r="H1369" t="n">
        <v>0</v>
      </c>
      <c r="I1369" t="n">
        <v>49.1603395061729</v>
      </c>
    </row>
    <row r="1370">
      <c r="A1370" t="inlineStr">
        <is>
          <t>Daily_Efficiency_MTBF_2026_09_18.xlsx</t>
        </is>
      </c>
      <c r="B1370" t="inlineStr">
        <is>
          <t>Co-Extrusion Line</t>
        </is>
      </c>
      <c r="C1370" s="82" t="n">
        <v>46210</v>
      </c>
      <c r="D1370" t="inlineStr">
        <is>
          <t>Coex-AW3</t>
        </is>
      </c>
      <c r="E1370" t="n">
        <v>1111.26646666667</v>
      </c>
      <c r="F1370" t="n">
        <v>548</v>
      </c>
      <c r="G1370" t="n">
        <v>2.02785851581509</v>
      </c>
      <c r="H1370" t="n">
        <v>270.233433333333</v>
      </c>
      <c r="I1370" t="n">
        <v>27.6522222222222</v>
      </c>
    </row>
    <row r="1371">
      <c r="A1371" t="inlineStr">
        <is>
          <t>Daily_Efficiency_MTBF_2026_09_18.xlsx</t>
        </is>
      </c>
      <c r="B1371" t="inlineStr">
        <is>
          <t>Co-Extrusion Line</t>
        </is>
      </c>
      <c r="C1371" s="82" t="n">
        <v>46210</v>
      </c>
      <c r="D1371" t="inlineStr">
        <is>
          <t>Coex-AW1</t>
        </is>
      </c>
      <c r="E1371" t="n">
        <v>1396.16226666667</v>
      </c>
      <c r="F1371" t="n">
        <v>30</v>
      </c>
      <c r="G1371" t="n">
        <v>46.5387422222222</v>
      </c>
      <c r="H1371" t="n">
        <v>15.5071166666667</v>
      </c>
      <c r="I1371" t="n">
        <v>102.038292417454</v>
      </c>
    </row>
    <row r="1372">
      <c r="A1372" t="inlineStr">
        <is>
          <t>Daily_Efficiency_MTBF_2026_09_18.xlsx</t>
        </is>
      </c>
      <c r="B1372" t="inlineStr">
        <is>
          <t>Co-Extrusion Line</t>
        </is>
      </c>
      <c r="C1372" s="82" t="n">
        <v>46210</v>
      </c>
      <c r="D1372" t="inlineStr">
        <is>
          <t>Coex-AW2</t>
        </is>
      </c>
      <c r="E1372" t="n">
        <v>1378.68921666667</v>
      </c>
      <c r="F1372" t="n">
        <v>26</v>
      </c>
      <c r="G1372" t="n">
        <v>53.0265083333333</v>
      </c>
      <c r="H1372" t="n">
        <v>14.3446833333333</v>
      </c>
      <c r="I1372" t="n">
        <v>85.9055428107912</v>
      </c>
    </row>
    <row r="1373">
      <c r="A1373" t="inlineStr">
        <is>
          <t>Daily_Efficiency_MTBF_2026_09_18.xlsx</t>
        </is>
      </c>
      <c r="B1373" t="inlineStr">
        <is>
          <t>Samridhi 5 Star Line</t>
        </is>
      </c>
      <c r="C1373" s="82" t="n">
        <v>46210</v>
      </c>
      <c r="D1373" t="inlineStr">
        <is>
          <t>FS-HCM-3</t>
        </is>
      </c>
      <c r="E1373" t="n">
        <v>1391.62191666667</v>
      </c>
      <c r="F1373" t="n">
        <v>44</v>
      </c>
      <c r="G1373" t="n">
        <v>31.6277708333333</v>
      </c>
      <c r="H1373" t="n">
        <v>0.326733333333333</v>
      </c>
      <c r="I1373" t="n">
        <v>95.0335503087086</v>
      </c>
    </row>
    <row r="1374">
      <c r="A1374" t="inlineStr">
        <is>
          <t>Daily_Efficiency_MTBF_2026_09_18.xlsx</t>
        </is>
      </c>
      <c r="B1374" t="inlineStr">
        <is>
          <t>Samridhi 5 Star Line</t>
        </is>
      </c>
      <c r="C1374" s="82" t="n">
        <v>46210</v>
      </c>
      <c r="D1374" t="inlineStr">
        <is>
          <t>FS-HCM-4</t>
        </is>
      </c>
      <c r="E1374" t="n">
        <v>1398.4786</v>
      </c>
      <c r="F1374" t="n">
        <v>44</v>
      </c>
      <c r="G1374" t="n">
        <v>31.7836045454545</v>
      </c>
      <c r="H1374" t="n">
        <v>29.3384666666667</v>
      </c>
      <c r="I1374" t="n">
        <v>142.972509073141</v>
      </c>
    </row>
    <row r="1375">
      <c r="A1375" t="inlineStr">
        <is>
          <t>Daily_Efficiency_MTBF_2026_09_18.xlsx</t>
        </is>
      </c>
      <c r="B1375" t="inlineStr">
        <is>
          <t>Samridhi 5 Star Line</t>
        </is>
      </c>
      <c r="C1375" s="82" t="n">
        <v>46210</v>
      </c>
      <c r="D1375" t="inlineStr">
        <is>
          <t>FS-HCM-1</t>
        </is>
      </c>
      <c r="E1375" t="n">
        <v>1406.19065</v>
      </c>
      <c r="F1375" t="n">
        <v>30</v>
      </c>
      <c r="G1375" t="n">
        <v>46.8730216666667</v>
      </c>
      <c r="H1375" t="n">
        <v>0.159716666666667</v>
      </c>
      <c r="I1375" t="n">
        <v>92.3360974484028</v>
      </c>
    </row>
    <row r="1376">
      <c r="A1376" t="inlineStr">
        <is>
          <t>Daily_Efficiency_MTBF_2026_09_18.xlsx</t>
        </is>
      </c>
      <c r="B1376" t="inlineStr">
        <is>
          <t>Samridhi 5 Star Line</t>
        </is>
      </c>
      <c r="C1376" s="82" t="n">
        <v>46210</v>
      </c>
      <c r="D1376" t="inlineStr">
        <is>
          <t>FS-TTLi-2</t>
        </is>
      </c>
      <c r="E1376" t="n">
        <v>1401.50548333333</v>
      </c>
      <c r="F1376" t="n">
        <v>29</v>
      </c>
      <c r="G1376" t="n">
        <v>48.3277752873563</v>
      </c>
      <c r="H1376" t="n">
        <v>11.6714666666667</v>
      </c>
      <c r="I1376" t="n">
        <v>75.4800527643511</v>
      </c>
    </row>
    <row r="1377">
      <c r="A1377" t="inlineStr">
        <is>
          <t>Daily_Efficiency_MTBF_2026_09_18.xlsx</t>
        </is>
      </c>
      <c r="B1377" t="inlineStr">
        <is>
          <t>Samridhi 5 Star Line</t>
        </is>
      </c>
      <c r="C1377" s="82" t="n">
        <v>46210</v>
      </c>
      <c r="D1377" t="inlineStr">
        <is>
          <t>FS-TTLi-1</t>
        </is>
      </c>
      <c r="E1377" t="n">
        <v>1400.32456666667</v>
      </c>
      <c r="F1377" t="n">
        <v>23</v>
      </c>
      <c r="G1377" t="n">
        <v>60.8836768115942</v>
      </c>
      <c r="H1377" t="n">
        <v>10.50315</v>
      </c>
      <c r="I1377" t="n">
        <v>91.93891211466401</v>
      </c>
    </row>
    <row r="1378">
      <c r="A1378" t="inlineStr">
        <is>
          <t>Daily_Efficiency_MTBF_2026_09_18.xlsx</t>
        </is>
      </c>
      <c r="B1378" t="inlineStr">
        <is>
          <t>Samridhi 5 Star Line</t>
        </is>
      </c>
      <c r="C1378" s="82" t="n">
        <v>46210</v>
      </c>
      <c r="D1378" t="inlineStr">
        <is>
          <t>FS-TTLi-3</t>
        </is>
      </c>
      <c r="E1378" t="n">
        <v>1391.6757</v>
      </c>
      <c r="F1378" t="n">
        <v>23</v>
      </c>
      <c r="G1378" t="n">
        <v>60.5076391304348</v>
      </c>
      <c r="H1378" t="n">
        <v>15.3085666666667</v>
      </c>
      <c r="I1378" t="n">
        <v>93.65154807240199</v>
      </c>
    </row>
    <row r="1379">
      <c r="A1379" t="inlineStr">
        <is>
          <t>Daily_Efficiency_MTBF_2026_09_18.xlsx</t>
        </is>
      </c>
      <c r="B1379" t="inlineStr">
        <is>
          <t>Samridhi 5 Star Line</t>
        </is>
      </c>
      <c r="C1379" s="82" t="n">
        <v>46210</v>
      </c>
      <c r="D1379" t="inlineStr">
        <is>
          <t>FS-TTLi-4</t>
        </is>
      </c>
      <c r="E1379" t="n">
        <v>1415.82836666667</v>
      </c>
      <c r="F1379" t="n">
        <v>18</v>
      </c>
      <c r="G1379" t="n">
        <v>78.6571314814815</v>
      </c>
      <c r="H1379" t="n">
        <v>24.1716333333333</v>
      </c>
      <c r="I1379" t="n">
        <v>95.44949494949491</v>
      </c>
    </row>
    <row r="1380">
      <c r="A1380" t="inlineStr">
        <is>
          <t>Daily_Efficiency_MTBF_2026_09_18.xlsx</t>
        </is>
      </c>
      <c r="B1380" t="inlineStr">
        <is>
          <t>Samridhi 5 Star Line</t>
        </is>
      </c>
      <c r="C1380" s="82" t="n">
        <v>46210</v>
      </c>
      <c r="D1380" t="inlineStr">
        <is>
          <t>FS-HCM-2</t>
        </is>
      </c>
      <c r="E1380" t="n">
        <v>1390.35656666667</v>
      </c>
      <c r="F1380" t="n">
        <v>12</v>
      </c>
      <c r="G1380" t="n">
        <v>115.863047222222</v>
      </c>
      <c r="H1380" t="n">
        <v>4.17176666666667</v>
      </c>
      <c r="I1380" t="n">
        <v>82.7496506435385</v>
      </c>
    </row>
    <row r="1381">
      <c r="A1381" t="inlineStr">
        <is>
          <t>Daily_Efficiency_MTBF_2026_09_18.xlsx</t>
        </is>
      </c>
      <c r="B1381" t="inlineStr">
        <is>
          <t>Samridhi 5 Star Line</t>
        </is>
      </c>
      <c r="C1381" s="82" t="n">
        <v>46210</v>
      </c>
      <c r="D1381" t="inlineStr">
        <is>
          <t>FS-HRM-5</t>
        </is>
      </c>
      <c r="E1381" t="n">
        <v>1420.17286666667</v>
      </c>
      <c r="F1381" t="n">
        <v>6</v>
      </c>
      <c r="G1381" t="n">
        <v>236.695477777778</v>
      </c>
      <c r="H1381" t="n">
        <v>13.6674166666667</v>
      </c>
      <c r="I1381" t="n">
        <v>49.711381837088</v>
      </c>
    </row>
    <row r="1382">
      <c r="A1382" t="inlineStr">
        <is>
          <t>Daily_Efficiency_MTBF_2026_09_18.xlsx</t>
        </is>
      </c>
      <c r="B1382" t="inlineStr">
        <is>
          <t>Samridhi 5 Star Line</t>
        </is>
      </c>
      <c r="C1382" s="82" t="n">
        <v>46210</v>
      </c>
      <c r="D1382" t="inlineStr">
        <is>
          <t>FS-TTM-5</t>
        </is>
      </c>
      <c r="E1382" t="n">
        <v>1440</v>
      </c>
      <c r="F1382" t="n">
        <v>1</v>
      </c>
      <c r="G1382" t="n">
        <v>1440</v>
      </c>
      <c r="H1382" t="n">
        <v>0</v>
      </c>
      <c r="I1382" t="n">
        <v>48.8333333333333</v>
      </c>
    </row>
    <row r="1383">
      <c r="A1383" t="inlineStr">
        <is>
          <t>Daily_Efficiency_MTBF_2026_09_18.xlsx</t>
        </is>
      </c>
      <c r="B1383" t="inlineStr">
        <is>
          <t>Samridhi 5 Star Line</t>
        </is>
      </c>
      <c r="C1383" s="82" t="n">
        <v>46210</v>
      </c>
      <c r="D1383" t="inlineStr">
        <is>
          <t>FS-Case Packing</t>
        </is>
      </c>
      <c r="E1383" t="n">
        <v>1440</v>
      </c>
      <c r="F1383" t="n">
        <v>1</v>
      </c>
      <c r="G1383" t="n">
        <v>1440</v>
      </c>
      <c r="H1383" t="n">
        <v>0</v>
      </c>
      <c r="I1383" t="n">
        <v>121.991978609626</v>
      </c>
    </row>
    <row r="1384">
      <c r="A1384" t="inlineStr">
        <is>
          <t>Daily_Efficiency_MTBF_2026_09_18.xlsx</t>
        </is>
      </c>
      <c r="B1384" t="inlineStr">
        <is>
          <t>Samridhi Perk Line</t>
        </is>
      </c>
      <c r="C1384" s="82" t="n">
        <v>46210</v>
      </c>
      <c r="D1384" t="inlineStr">
        <is>
          <t>Perk-HLM-1</t>
        </is>
      </c>
      <c r="E1384" t="n">
        <v>1307.9717</v>
      </c>
      <c r="F1384" t="n">
        <v>145</v>
      </c>
      <c r="G1384" t="n">
        <v>9.02049448275862</v>
      </c>
      <c r="H1384" t="n">
        <v>1.74961666666667</v>
      </c>
      <c r="I1384" t="n">
        <v>81.0573825812392</v>
      </c>
    </row>
    <row r="1385">
      <c r="A1385" t="inlineStr">
        <is>
          <t>Daily_Efficiency_MTBF_2026_09_18.xlsx</t>
        </is>
      </c>
      <c r="B1385" t="inlineStr">
        <is>
          <t>Samridhi Perk Line</t>
        </is>
      </c>
      <c r="C1385" s="82" t="n">
        <v>46210</v>
      </c>
      <c r="D1385" t="inlineStr">
        <is>
          <t>Perk-HLM-2</t>
        </is>
      </c>
      <c r="E1385" t="n">
        <v>1329.05483333333</v>
      </c>
      <c r="F1385" t="n">
        <v>96</v>
      </c>
      <c r="G1385" t="n">
        <v>13.8443211805556</v>
      </c>
      <c r="H1385" t="n">
        <v>0</v>
      </c>
      <c r="I1385" t="n">
        <v>74.8239367569999</v>
      </c>
    </row>
    <row r="1386">
      <c r="A1386" t="inlineStr">
        <is>
          <t>Daily_Efficiency_MTBF_2026_09_18.xlsx</t>
        </is>
      </c>
      <c r="B1386" t="inlineStr">
        <is>
          <t>Samridhi Perk Line</t>
        </is>
      </c>
      <c r="C1386" s="82" t="n">
        <v>46210</v>
      </c>
      <c r="D1386" t="inlineStr">
        <is>
          <t>Perk-HCM-3</t>
        </is>
      </c>
      <c r="E1386" t="n">
        <v>1320.98085</v>
      </c>
      <c r="F1386" t="n">
        <v>95</v>
      </c>
      <c r="G1386" t="n">
        <v>13.9050615789474</v>
      </c>
      <c r="H1386" t="n">
        <v>0.507633333333333</v>
      </c>
      <c r="I1386" t="n">
        <v>38.1781563318105</v>
      </c>
    </row>
    <row r="1387">
      <c r="A1387" t="inlineStr">
        <is>
          <t>Daily_Efficiency_MTBF_2026_09_18.xlsx</t>
        </is>
      </c>
      <c r="B1387" t="inlineStr">
        <is>
          <t>Samridhi Perk Line</t>
        </is>
      </c>
      <c r="C1387" s="82" t="n">
        <v>46210</v>
      </c>
      <c r="D1387" t="inlineStr">
        <is>
          <t>Perk-HCM-1</t>
        </is>
      </c>
      <c r="E1387" t="n">
        <v>1385.92393333333</v>
      </c>
      <c r="F1387" t="n">
        <v>73</v>
      </c>
      <c r="G1387" t="n">
        <v>18.9852593607306</v>
      </c>
      <c r="H1387" t="n">
        <v>0.379233333333333</v>
      </c>
      <c r="I1387" t="n">
        <v>83.5600144441879</v>
      </c>
    </row>
    <row r="1388">
      <c r="A1388" t="inlineStr">
        <is>
          <t>Daily_Efficiency_MTBF_2026_09_18.xlsx</t>
        </is>
      </c>
      <c r="B1388" t="inlineStr">
        <is>
          <t>Samridhi Perk Line</t>
        </is>
      </c>
      <c r="C1388" s="82" t="n">
        <v>46210</v>
      </c>
      <c r="D1388" t="inlineStr">
        <is>
          <t>Perk-HCM-4</t>
        </is>
      </c>
      <c r="E1388" t="n">
        <v>1381.82901666667</v>
      </c>
      <c r="F1388" t="n">
        <v>54</v>
      </c>
      <c r="G1388" t="n">
        <v>25.5894262345679</v>
      </c>
      <c r="H1388" t="n">
        <v>0.2593</v>
      </c>
      <c r="I1388" t="n">
        <v>56.6828206803875</v>
      </c>
    </row>
    <row r="1389">
      <c r="A1389" t="inlineStr">
        <is>
          <t>Daily_Efficiency_MTBF_2026_09_18.xlsx</t>
        </is>
      </c>
      <c r="B1389" t="inlineStr">
        <is>
          <t>Samridhi Perk Line</t>
        </is>
      </c>
      <c r="C1389" s="82" t="n">
        <v>46210</v>
      </c>
      <c r="D1389" t="inlineStr">
        <is>
          <t>Perk-HCM-2</t>
        </is>
      </c>
      <c r="E1389" t="n">
        <v>1385.83766666667</v>
      </c>
      <c r="F1389" t="n">
        <v>43</v>
      </c>
      <c r="G1389" t="n">
        <v>32.2287829457364</v>
      </c>
      <c r="H1389" t="n">
        <v>0.132766666666667</v>
      </c>
      <c r="I1389" t="n">
        <v>82.7251017911999</v>
      </c>
    </row>
    <row r="1390">
      <c r="A1390" t="inlineStr">
        <is>
          <t>Daily_Efficiency_MTBF_2026_09_18.xlsx</t>
        </is>
      </c>
      <c r="B1390" t="inlineStr">
        <is>
          <t>Samridhi Perk Line</t>
        </is>
      </c>
      <c r="C1390" s="82" t="n">
        <v>46210</v>
      </c>
      <c r="D1390" t="inlineStr">
        <is>
          <t>Perk-TTLi-2</t>
        </is>
      </c>
      <c r="E1390" t="n">
        <v>1404.95996666667</v>
      </c>
      <c r="F1390" t="n">
        <v>15</v>
      </c>
      <c r="G1390" t="n">
        <v>93.66399777777779</v>
      </c>
      <c r="H1390" t="n">
        <v>0.05895</v>
      </c>
      <c r="I1390" t="n">
        <v>80.8055819169417</v>
      </c>
    </row>
    <row r="1391">
      <c r="A1391" t="inlineStr">
        <is>
          <t>Daily_Efficiency_MTBF_2026_09_18.xlsx</t>
        </is>
      </c>
      <c r="B1391" t="inlineStr">
        <is>
          <t>Samridhi Perk Line</t>
        </is>
      </c>
      <c r="C1391" s="82" t="n">
        <v>46210</v>
      </c>
      <c r="D1391" t="inlineStr">
        <is>
          <t>Perk-TTLi-4</t>
        </is>
      </c>
      <c r="E1391" t="n">
        <v>1432.93501666667</v>
      </c>
      <c r="F1391" t="n">
        <v>10</v>
      </c>
      <c r="G1391" t="n">
        <v>143.293501666667</v>
      </c>
      <c r="H1391" t="n">
        <v>4.90446666666667</v>
      </c>
      <c r="I1391" t="n">
        <v>50.0090593098077</v>
      </c>
    </row>
    <row r="1392">
      <c r="A1392" t="inlineStr">
        <is>
          <t>Daily_Efficiency_MTBF_2026_09_18.xlsx</t>
        </is>
      </c>
      <c r="B1392" t="inlineStr">
        <is>
          <t>Samridhi Perk Line</t>
        </is>
      </c>
      <c r="C1392" s="82" t="n">
        <v>46210</v>
      </c>
      <c r="D1392" t="inlineStr">
        <is>
          <t>Perk-TTLi-3</t>
        </is>
      </c>
      <c r="E1392" t="n">
        <v>1404.27495</v>
      </c>
      <c r="F1392" t="n">
        <v>10</v>
      </c>
      <c r="G1392" t="n">
        <v>140.427495</v>
      </c>
      <c r="H1392" t="n">
        <v>0.228416666666667</v>
      </c>
      <c r="I1392" t="n">
        <v>12.0937073756185</v>
      </c>
    </row>
    <row r="1393">
      <c r="A1393" t="inlineStr">
        <is>
          <t>Daily_Efficiency_MTBF_2026_09_18.xlsx</t>
        </is>
      </c>
      <c r="B1393" t="inlineStr">
        <is>
          <t>Samridhi Perk Line</t>
        </is>
      </c>
      <c r="C1393" s="82" t="n">
        <v>46210</v>
      </c>
      <c r="D1393" t="inlineStr">
        <is>
          <t>Perk-TTLi-1</t>
        </is>
      </c>
      <c r="E1393" t="n">
        <v>1432.20011666667</v>
      </c>
      <c r="F1393" t="n">
        <v>3</v>
      </c>
      <c r="G1393" t="n">
        <v>477.400038888889</v>
      </c>
      <c r="H1393" t="n">
        <v>0</v>
      </c>
      <c r="I1393" t="n">
        <v>80.6164604201103</v>
      </c>
    </row>
    <row r="1394">
      <c r="A1394" t="inlineStr">
        <is>
          <t>Daily_Efficiency_MTBF_2026_09_18.xlsx</t>
        </is>
      </c>
      <c r="B1394" t="inlineStr">
        <is>
          <t>Samridhi Perk Line</t>
        </is>
      </c>
      <c r="C1394" s="82" t="n">
        <v>46210</v>
      </c>
      <c r="D1394" t="inlineStr">
        <is>
          <t>Perk-HLM-3</t>
        </is>
      </c>
      <c r="E1394" t="n">
        <v>1440</v>
      </c>
      <c r="F1394" t="n">
        <v>1</v>
      </c>
      <c r="G1394" t="n">
        <v>1440</v>
      </c>
      <c r="H1394" t="n">
        <v>0</v>
      </c>
      <c r="I1394" t="n">
        <v>54.7893518518518</v>
      </c>
    </row>
    <row r="1395">
      <c r="A1395" t="inlineStr">
        <is>
          <t>Daily_Efficiency_MTBF_2026_09_18.xlsx</t>
        </is>
      </c>
      <c r="B1395" t="inlineStr">
        <is>
          <t>Samridhi Perk Line</t>
        </is>
      </c>
      <c r="C1395" s="82" t="n">
        <v>46210</v>
      </c>
      <c r="D1395" t="inlineStr">
        <is>
          <t>Perk-Case Packing</t>
        </is>
      </c>
      <c r="E1395" t="n">
        <v>1440</v>
      </c>
      <c r="F1395" t="n">
        <v>1</v>
      </c>
      <c r="G1395" t="n">
        <v>1440</v>
      </c>
      <c r="H1395" t="n">
        <v>0</v>
      </c>
      <c r="I1395" t="n">
        <v>72.15053763440859</v>
      </c>
    </row>
    <row r="1396">
      <c r="A1396" t="inlineStr">
        <is>
          <t>Daily_Efficiency_MTBF_2026_09_18.xlsx</t>
        </is>
      </c>
      <c r="B1396" t="inlineStr">
        <is>
          <t>Co-Extrusion Line</t>
        </is>
      </c>
      <c r="C1396" s="82" t="n">
        <v>46209</v>
      </c>
      <c r="D1396" t="inlineStr">
        <is>
          <t>Coex-AW3</t>
        </is>
      </c>
      <c r="E1396" t="n">
        <v>1041.7702</v>
      </c>
      <c r="F1396" t="n">
        <v>294</v>
      </c>
      <c r="G1396" t="n">
        <v>3.54343605442177</v>
      </c>
      <c r="H1396" t="n">
        <v>201.877633333333</v>
      </c>
      <c r="I1396" t="n">
        <v>24.8627777777777</v>
      </c>
    </row>
    <row r="1397">
      <c r="A1397" t="inlineStr">
        <is>
          <t>Daily_Efficiency_MTBF_2026_09_18.xlsx</t>
        </is>
      </c>
      <c r="B1397" t="inlineStr">
        <is>
          <t>Co-Extrusion Line</t>
        </is>
      </c>
      <c r="C1397" s="82" t="n">
        <v>46209</v>
      </c>
      <c r="D1397" t="inlineStr">
        <is>
          <t>Coex-AW2</t>
        </is>
      </c>
      <c r="E1397" t="n">
        <v>1230.63846666667</v>
      </c>
      <c r="F1397" t="n">
        <v>28</v>
      </c>
      <c r="G1397" t="n">
        <v>43.9513738095238</v>
      </c>
      <c r="H1397" t="n">
        <v>26.1698</v>
      </c>
      <c r="I1397" t="n">
        <v>63.3756811683239</v>
      </c>
    </row>
    <row r="1398">
      <c r="A1398" t="inlineStr">
        <is>
          <t>Daily_Efficiency_MTBF_2026_09_18.xlsx</t>
        </is>
      </c>
      <c r="B1398" t="inlineStr">
        <is>
          <t>Co-Extrusion Line</t>
        </is>
      </c>
      <c r="C1398" s="82" t="n">
        <v>46209</v>
      </c>
      <c r="D1398" t="inlineStr">
        <is>
          <t>Coex-AW1</t>
        </is>
      </c>
      <c r="E1398" t="n">
        <v>1324.81785</v>
      </c>
      <c r="F1398" t="n">
        <v>23</v>
      </c>
      <c r="G1398" t="n">
        <v>57.6007760869565</v>
      </c>
      <c r="H1398" t="n">
        <v>14.0042666666667</v>
      </c>
      <c r="I1398" t="n">
        <v>71.9635661806047</v>
      </c>
    </row>
    <row r="1399">
      <c r="A1399" t="inlineStr">
        <is>
          <t>Daily_Efficiency_MTBF_2026_09_18.xlsx</t>
        </is>
      </c>
      <c r="B1399" t="inlineStr">
        <is>
          <t>Samridhi 5 Star Line</t>
        </is>
      </c>
      <c r="C1399" s="82" t="n">
        <v>46209</v>
      </c>
      <c r="D1399" t="inlineStr">
        <is>
          <t>FS-HCM-3</t>
        </is>
      </c>
      <c r="E1399" t="n">
        <v>1218.55638333333</v>
      </c>
      <c r="F1399" t="n">
        <v>56</v>
      </c>
      <c r="G1399" t="n">
        <v>21.7599354166667</v>
      </c>
      <c r="H1399" t="n">
        <v>0</v>
      </c>
      <c r="I1399" t="n">
        <v>79.2848014967543</v>
      </c>
    </row>
    <row r="1400">
      <c r="A1400" t="inlineStr">
        <is>
          <t>Daily_Efficiency_MTBF_2026_09_18.xlsx</t>
        </is>
      </c>
      <c r="B1400" t="inlineStr">
        <is>
          <t>Samridhi 5 Star Line</t>
        </is>
      </c>
      <c r="C1400" s="82" t="n">
        <v>46209</v>
      </c>
      <c r="D1400" t="inlineStr">
        <is>
          <t>FS-HCM-1</t>
        </is>
      </c>
      <c r="E1400" t="n">
        <v>1350.3026</v>
      </c>
      <c r="F1400" t="n">
        <v>53</v>
      </c>
      <c r="G1400" t="n">
        <v>25.4774075471698</v>
      </c>
      <c r="H1400" t="n">
        <v>2.16055</v>
      </c>
      <c r="I1400" t="n">
        <v>55.2212594550886</v>
      </c>
    </row>
    <row r="1401">
      <c r="A1401" t="inlineStr">
        <is>
          <t>Daily_Efficiency_MTBF_2026_09_18.xlsx</t>
        </is>
      </c>
      <c r="B1401" t="inlineStr">
        <is>
          <t>Samridhi 5 Star Line</t>
        </is>
      </c>
      <c r="C1401" s="82" t="n">
        <v>46209</v>
      </c>
      <c r="D1401" t="inlineStr">
        <is>
          <t>FS-HCM-2</t>
        </is>
      </c>
      <c r="E1401" t="n">
        <v>1330.15923333333</v>
      </c>
      <c r="F1401" t="n">
        <v>36</v>
      </c>
      <c r="G1401" t="n">
        <v>36.9488675925926</v>
      </c>
      <c r="H1401" t="n">
        <v>2.48323333333333</v>
      </c>
      <c r="I1401" t="n">
        <v>62.7830106527408</v>
      </c>
    </row>
    <row r="1402">
      <c r="A1402" t="inlineStr">
        <is>
          <t>Daily_Efficiency_MTBF_2026_09_18.xlsx</t>
        </is>
      </c>
      <c r="B1402" t="inlineStr">
        <is>
          <t>Samridhi 5 Star Line</t>
        </is>
      </c>
      <c r="C1402" s="82" t="n">
        <v>46209</v>
      </c>
      <c r="D1402" t="inlineStr">
        <is>
          <t>FS-HCM-4</t>
        </is>
      </c>
      <c r="E1402" t="n">
        <v>1301.60025</v>
      </c>
      <c r="F1402" t="n">
        <v>34</v>
      </c>
      <c r="G1402" t="n">
        <v>38.2823602941177</v>
      </c>
      <c r="H1402" t="n">
        <v>25.4829</v>
      </c>
      <c r="I1402" t="n">
        <v>64.8014544039025</v>
      </c>
    </row>
    <row r="1403">
      <c r="A1403" t="inlineStr">
        <is>
          <t>Daily_Efficiency_MTBF_2026_09_18.xlsx</t>
        </is>
      </c>
      <c r="B1403" t="inlineStr">
        <is>
          <t>Samridhi 5 Star Line</t>
        </is>
      </c>
      <c r="C1403" s="82" t="n">
        <v>46209</v>
      </c>
      <c r="D1403" t="inlineStr">
        <is>
          <t>FS-TTLi-2</t>
        </is>
      </c>
      <c r="E1403" t="n">
        <v>1337.37821666667</v>
      </c>
      <c r="F1403" t="n">
        <v>27</v>
      </c>
      <c r="G1403" t="n">
        <v>49.5325265432099</v>
      </c>
      <c r="H1403" t="n">
        <v>7.18498333333333</v>
      </c>
      <c r="I1403" t="n">
        <v>56.8722984937851</v>
      </c>
    </row>
    <row r="1404">
      <c r="A1404" t="inlineStr">
        <is>
          <t>Daily_Efficiency_MTBF_2026_09_18.xlsx</t>
        </is>
      </c>
      <c r="B1404" t="inlineStr">
        <is>
          <t>Samridhi 5 Star Line</t>
        </is>
      </c>
      <c r="C1404" s="82" t="n">
        <v>46209</v>
      </c>
      <c r="D1404" t="inlineStr">
        <is>
          <t>FS-HRM-5</t>
        </is>
      </c>
      <c r="E1404" t="n">
        <v>1352.7239</v>
      </c>
      <c r="F1404" t="n">
        <v>21</v>
      </c>
      <c r="G1404" t="n">
        <v>64.4154238095238</v>
      </c>
      <c r="H1404" t="n">
        <v>20.5026166666667</v>
      </c>
      <c r="I1404" t="n">
        <v>32.7296686843652</v>
      </c>
    </row>
    <row r="1405">
      <c r="A1405" t="inlineStr">
        <is>
          <t>Daily_Efficiency_MTBF_2026_09_18.xlsx</t>
        </is>
      </c>
      <c r="B1405" t="inlineStr">
        <is>
          <t>Samridhi 5 Star Line</t>
        </is>
      </c>
      <c r="C1405" s="82" t="n">
        <v>46209</v>
      </c>
      <c r="D1405" t="inlineStr">
        <is>
          <t>FS-TTLi-3</t>
        </is>
      </c>
      <c r="E1405" t="n">
        <v>1356.98978333333</v>
      </c>
      <c r="F1405" t="n">
        <v>12</v>
      </c>
      <c r="G1405" t="n">
        <v>113.082481944444</v>
      </c>
      <c r="H1405" t="n">
        <v>6.66176666666667</v>
      </c>
      <c r="I1405" t="n">
        <v>68.66450934284489</v>
      </c>
    </row>
    <row r="1406">
      <c r="A1406" t="inlineStr">
        <is>
          <t>Daily_Efficiency_MTBF_2026_09_18.xlsx</t>
        </is>
      </c>
      <c r="B1406" t="inlineStr">
        <is>
          <t>Samridhi 5 Star Line</t>
        </is>
      </c>
      <c r="C1406" s="82" t="n">
        <v>46209</v>
      </c>
      <c r="D1406" t="inlineStr">
        <is>
          <t>FS-TTLi-1</t>
        </is>
      </c>
      <c r="E1406" t="n">
        <v>1347.93345</v>
      </c>
      <c r="F1406" t="n">
        <v>12</v>
      </c>
      <c r="G1406" t="n">
        <v>112.3277875</v>
      </c>
      <c r="H1406" t="n">
        <v>4.5009</v>
      </c>
      <c r="I1406" t="n">
        <v>51.2308014456053</v>
      </c>
    </row>
    <row r="1407">
      <c r="A1407" t="inlineStr">
        <is>
          <t>Daily_Efficiency_MTBF_2026_09_18.xlsx</t>
        </is>
      </c>
      <c r="B1407" t="inlineStr">
        <is>
          <t>Samridhi 5 Star Line</t>
        </is>
      </c>
      <c r="C1407" s="82" t="n">
        <v>46209</v>
      </c>
      <c r="D1407" t="inlineStr">
        <is>
          <t>FS-TTLi-4</t>
        </is>
      </c>
      <c r="E1407" t="n">
        <v>1345.90871666667</v>
      </c>
      <c r="F1407" t="n">
        <v>10</v>
      </c>
      <c r="G1407" t="n">
        <v>134.590871666667</v>
      </c>
      <c r="H1407" t="n">
        <v>13.8321166666667</v>
      </c>
      <c r="I1407" t="n">
        <v>60.987436880082</v>
      </c>
    </row>
    <row r="1408">
      <c r="A1408" t="inlineStr">
        <is>
          <t>Daily_Efficiency_MTBF_2026_09_18.xlsx</t>
        </is>
      </c>
      <c r="B1408" t="inlineStr">
        <is>
          <t>Samridhi 5 Star Line</t>
        </is>
      </c>
      <c r="C1408" s="82" t="n">
        <v>46209</v>
      </c>
      <c r="D1408" t="inlineStr">
        <is>
          <t>FS-Case Packing</t>
        </is>
      </c>
      <c r="E1408" t="n">
        <v>1440</v>
      </c>
      <c r="F1408" t="n">
        <v>1</v>
      </c>
      <c r="G1408" t="n">
        <v>1440</v>
      </c>
      <c r="H1408" t="n">
        <v>0</v>
      </c>
      <c r="I1408" t="n">
        <v>82.8208556149733</v>
      </c>
    </row>
    <row r="1409">
      <c r="A1409" t="inlineStr">
        <is>
          <t>Daily_Efficiency_MTBF_2026_09_18.xlsx</t>
        </is>
      </c>
      <c r="B1409" t="inlineStr">
        <is>
          <t>Samridhi 5 Star Line</t>
        </is>
      </c>
      <c r="C1409" s="82" t="n">
        <v>46209</v>
      </c>
      <c r="D1409" t="inlineStr">
        <is>
          <t>FS-TTM-5</t>
        </is>
      </c>
      <c r="E1409" t="n">
        <v>1326.90508333333</v>
      </c>
      <c r="F1409" t="n">
        <v>1</v>
      </c>
      <c r="G1409" t="n">
        <v>1326.90508333333</v>
      </c>
      <c r="H1409" t="n">
        <v>0</v>
      </c>
      <c r="I1409" t="n">
        <v>30.2187255694663</v>
      </c>
    </row>
    <row r="1410">
      <c r="A1410" t="inlineStr">
        <is>
          <t>Daily_Efficiency_MTBF_2026_09_18.xlsx</t>
        </is>
      </c>
      <c r="B1410" t="inlineStr">
        <is>
          <t>Samridhi Perk Line</t>
        </is>
      </c>
      <c r="C1410" s="82" t="n">
        <v>46209</v>
      </c>
      <c r="D1410" t="inlineStr">
        <is>
          <t>Perk-HCM-3</t>
        </is>
      </c>
      <c r="E1410" t="n">
        <v>1327.07168333333</v>
      </c>
      <c r="F1410" t="n">
        <v>163</v>
      </c>
      <c r="G1410" t="n">
        <v>8.141544069529649</v>
      </c>
      <c r="H1410" t="n">
        <v>1.80481666666667</v>
      </c>
      <c r="I1410" t="n">
        <v>49.228830810536</v>
      </c>
    </row>
    <row r="1411">
      <c r="A1411" t="inlineStr">
        <is>
          <t>Daily_Efficiency_MTBF_2026_09_18.xlsx</t>
        </is>
      </c>
      <c r="B1411" t="inlineStr">
        <is>
          <t>Samridhi Perk Line</t>
        </is>
      </c>
      <c r="C1411" s="82" t="n">
        <v>46209</v>
      </c>
      <c r="D1411" t="inlineStr">
        <is>
          <t>Perk-HLM-2</t>
        </is>
      </c>
      <c r="E1411" t="n">
        <v>1319.21983333333</v>
      </c>
      <c r="F1411" t="n">
        <v>134</v>
      </c>
      <c r="G1411" t="n">
        <v>9.844924129353229</v>
      </c>
      <c r="H1411" t="n">
        <v>0</v>
      </c>
      <c r="I1411" t="n">
        <v>72.2369716464767</v>
      </c>
    </row>
    <row r="1412">
      <c r="A1412" t="inlineStr">
        <is>
          <t>Daily_Efficiency_MTBF_2026_09_18.xlsx</t>
        </is>
      </c>
      <c r="B1412" t="inlineStr">
        <is>
          <t>Samridhi Perk Line</t>
        </is>
      </c>
      <c r="C1412" s="82" t="n">
        <v>46209</v>
      </c>
      <c r="D1412" t="inlineStr">
        <is>
          <t>Perk-HLM-1</t>
        </is>
      </c>
      <c r="E1412" t="n">
        <v>1292.34508333333</v>
      </c>
      <c r="F1412" t="n">
        <v>115</v>
      </c>
      <c r="G1412" t="n">
        <v>11.2377833333333</v>
      </c>
      <c r="H1412" t="n">
        <v>9.008333333333329</v>
      </c>
      <c r="I1412" t="n">
        <v>72.80062974011599</v>
      </c>
    </row>
    <row r="1413">
      <c r="A1413" t="inlineStr">
        <is>
          <t>Daily_Efficiency_MTBF_2026_09_18.xlsx</t>
        </is>
      </c>
      <c r="B1413" t="inlineStr">
        <is>
          <t>Samridhi Perk Line</t>
        </is>
      </c>
      <c r="C1413" s="82" t="n">
        <v>46209</v>
      </c>
      <c r="D1413" t="inlineStr">
        <is>
          <t>Perk-HCM-1</t>
        </is>
      </c>
      <c r="E1413" t="n">
        <v>1354.08943333333</v>
      </c>
      <c r="F1413" t="n">
        <v>71</v>
      </c>
      <c r="G1413" t="n">
        <v>19.0716821596244</v>
      </c>
      <c r="H1413" t="n">
        <v>0.160783333333333</v>
      </c>
      <c r="I1413" t="n">
        <v>76.79025860910509</v>
      </c>
    </row>
    <row r="1414">
      <c r="A1414" t="inlineStr">
        <is>
          <t>Daily_Efficiency_MTBF_2026_09_18.xlsx</t>
        </is>
      </c>
      <c r="B1414" t="inlineStr">
        <is>
          <t>Samridhi Perk Line</t>
        </is>
      </c>
      <c r="C1414" s="82" t="n">
        <v>46209</v>
      </c>
      <c r="D1414" t="inlineStr">
        <is>
          <t>Perk-HCM-2</t>
        </is>
      </c>
      <c r="E1414" t="n">
        <v>1361.1608</v>
      </c>
      <c r="F1414" t="n">
        <v>66</v>
      </c>
      <c r="G1414" t="n">
        <v>20.6236484848485</v>
      </c>
      <c r="H1414" t="n">
        <v>0.122283333333333</v>
      </c>
      <c r="I1414" t="n">
        <v>79.94435917373769</v>
      </c>
    </row>
    <row r="1415">
      <c r="A1415" t="inlineStr">
        <is>
          <t>Daily_Efficiency_MTBF_2026_09_18.xlsx</t>
        </is>
      </c>
      <c r="B1415" t="inlineStr">
        <is>
          <t>Samridhi Perk Line</t>
        </is>
      </c>
      <c r="C1415" s="82" t="n">
        <v>46209</v>
      </c>
      <c r="D1415" t="inlineStr">
        <is>
          <t>Perk-TTLi-3</t>
        </is>
      </c>
      <c r="E1415" t="n">
        <v>1217.69243333333</v>
      </c>
      <c r="F1415" t="n">
        <v>57</v>
      </c>
      <c r="G1415" t="n">
        <v>21.3630251461988</v>
      </c>
      <c r="H1415" t="n">
        <v>1.7127</v>
      </c>
      <c r="I1415" t="n">
        <v>49.8315530465372</v>
      </c>
    </row>
    <row r="1416">
      <c r="A1416" t="inlineStr">
        <is>
          <t>Daily_Efficiency_MTBF_2026_09_18.xlsx</t>
        </is>
      </c>
      <c r="B1416" t="inlineStr">
        <is>
          <t>Samridhi Perk Line</t>
        </is>
      </c>
      <c r="C1416" s="82" t="n">
        <v>46209</v>
      </c>
      <c r="D1416" t="inlineStr">
        <is>
          <t>Perk-HCM-4</t>
        </is>
      </c>
      <c r="E1416" t="n">
        <v>1372.58528333333</v>
      </c>
      <c r="F1416" t="n">
        <v>54</v>
      </c>
      <c r="G1416" t="n">
        <v>25.4182459876543</v>
      </c>
      <c r="H1416" t="n">
        <v>0.134833333333333</v>
      </c>
      <c r="I1416" t="n">
        <v>55.3968944731336</v>
      </c>
    </row>
    <row r="1417">
      <c r="A1417" t="inlineStr">
        <is>
          <t>Daily_Efficiency_MTBF_2026_09_18.xlsx</t>
        </is>
      </c>
      <c r="B1417" t="inlineStr">
        <is>
          <t>Samridhi Perk Line</t>
        </is>
      </c>
      <c r="C1417" s="82" t="n">
        <v>46209</v>
      </c>
      <c r="D1417" t="inlineStr">
        <is>
          <t>Perk-TTLi-1</t>
        </is>
      </c>
      <c r="E1417" t="n">
        <v>1403.5261</v>
      </c>
      <c r="F1417" t="n">
        <v>8</v>
      </c>
      <c r="G1417" t="n">
        <v>175.4407625</v>
      </c>
      <c r="H1417" t="n">
        <v>0.8558</v>
      </c>
      <c r="I1417" t="n">
        <v>70.7774394957017</v>
      </c>
    </row>
    <row r="1418">
      <c r="A1418" t="inlineStr">
        <is>
          <t>Daily_Efficiency_MTBF_2026_09_18.xlsx</t>
        </is>
      </c>
      <c r="B1418" t="inlineStr">
        <is>
          <t>Samridhi Perk Line</t>
        </is>
      </c>
      <c r="C1418" s="82" t="n">
        <v>46209</v>
      </c>
      <c r="D1418" t="inlineStr">
        <is>
          <t>Perk-TTLi-4</t>
        </is>
      </c>
      <c r="E1418" t="n">
        <v>1394.09803333333</v>
      </c>
      <c r="F1418" t="n">
        <v>3</v>
      </c>
      <c r="G1418" t="n">
        <v>464.699344444445</v>
      </c>
      <c r="H1418" t="n">
        <v>7.10786666666667</v>
      </c>
      <c r="I1418" t="n">
        <v>49.9426957879638</v>
      </c>
    </row>
    <row r="1419">
      <c r="A1419" t="inlineStr">
        <is>
          <t>Daily_Efficiency_MTBF_2026_09_18.xlsx</t>
        </is>
      </c>
      <c r="B1419" t="inlineStr">
        <is>
          <t>Samridhi Perk Line</t>
        </is>
      </c>
      <c r="C1419" s="82" t="n">
        <v>46209</v>
      </c>
      <c r="D1419" t="inlineStr">
        <is>
          <t>Perk-TTLi-2</t>
        </is>
      </c>
      <c r="E1419" t="n">
        <v>1427.53101666667</v>
      </c>
      <c r="F1419" t="n">
        <v>2</v>
      </c>
      <c r="G1419" t="n">
        <v>713.7655083333329</v>
      </c>
      <c r="H1419" t="n">
        <v>0</v>
      </c>
      <c r="I1419" t="n">
        <v>78.4271329983455</v>
      </c>
    </row>
    <row r="1420">
      <c r="A1420" t="inlineStr">
        <is>
          <t>Daily_Efficiency_MTBF_2026_09_18.xlsx</t>
        </is>
      </c>
      <c r="B1420" t="inlineStr">
        <is>
          <t>Samridhi Perk Line</t>
        </is>
      </c>
      <c r="C1420" s="82" t="n">
        <v>46209</v>
      </c>
      <c r="D1420" t="inlineStr">
        <is>
          <t>Perk-HLM-3</t>
        </is>
      </c>
      <c r="E1420" t="n">
        <v>1440</v>
      </c>
      <c r="F1420" t="n">
        <v>1</v>
      </c>
      <c r="G1420" t="n">
        <v>1440</v>
      </c>
      <c r="H1420" t="n">
        <v>0</v>
      </c>
      <c r="I1420" t="n">
        <v>61.154012345679</v>
      </c>
    </row>
    <row r="1421">
      <c r="A1421" t="inlineStr">
        <is>
          <t>Daily_Efficiency_MTBF_2026_09_18.xlsx</t>
        </is>
      </c>
      <c r="B1421" t="inlineStr">
        <is>
          <t>Samridhi Perk Line</t>
        </is>
      </c>
      <c r="C1421" s="82" t="n">
        <v>46209</v>
      </c>
      <c r="D1421" t="inlineStr">
        <is>
          <t>Perk-Case Packing</t>
        </is>
      </c>
      <c r="E1421" t="n">
        <v>1440</v>
      </c>
      <c r="F1421" t="n">
        <v>1</v>
      </c>
      <c r="G1421" t="n">
        <v>1440</v>
      </c>
      <c r="H1421" t="n">
        <v>0</v>
      </c>
      <c r="I1421" t="n">
        <v>78.1989247311828</v>
      </c>
    </row>
    <row r="1422">
      <c r="A1422" t="inlineStr">
        <is>
          <t>Daily_Efficiency_MTBF_2026_09_18.xlsx</t>
        </is>
      </c>
      <c r="B1422" t="inlineStr">
        <is>
          <t>Co-Extrusion Line</t>
        </is>
      </c>
      <c r="C1422" s="82" t="n">
        <v>46208</v>
      </c>
      <c r="D1422" t="inlineStr">
        <is>
          <t>Coex-AW3</t>
        </is>
      </c>
      <c r="E1422" t="n">
        <v>1284.9394</v>
      </c>
      <c r="F1422" t="n">
        <v>275</v>
      </c>
      <c r="G1422" t="n">
        <v>4.67250690909091</v>
      </c>
      <c r="H1422" t="n">
        <v>118.72415</v>
      </c>
      <c r="I1422" t="n">
        <v>24.7477777777777</v>
      </c>
    </row>
    <row r="1423">
      <c r="A1423" t="inlineStr">
        <is>
          <t>Daily_Efficiency_MTBF_2026_09_18.xlsx</t>
        </is>
      </c>
      <c r="B1423" t="inlineStr">
        <is>
          <t>Co-Extrusion Line</t>
        </is>
      </c>
      <c r="C1423" s="82" t="n">
        <v>46208</v>
      </c>
      <c r="D1423" t="inlineStr">
        <is>
          <t>Coex-AW2</t>
        </is>
      </c>
      <c r="E1423" t="n">
        <v>1128.49905</v>
      </c>
      <c r="F1423" t="n">
        <v>77</v>
      </c>
      <c r="G1423" t="n">
        <v>14.6558318181818</v>
      </c>
      <c r="H1423" t="n">
        <v>106.17685</v>
      </c>
      <c r="I1423" t="n">
        <v>76.1216129283943</v>
      </c>
    </row>
    <row r="1424">
      <c r="A1424" t="inlineStr">
        <is>
          <t>Daily_Efficiency_MTBF_2026_09_18.xlsx</t>
        </is>
      </c>
      <c r="B1424" t="inlineStr">
        <is>
          <t>Co-Extrusion Line</t>
        </is>
      </c>
      <c r="C1424" s="82" t="n">
        <v>46208</v>
      </c>
      <c r="D1424" t="inlineStr">
        <is>
          <t>Coex-AW1</t>
        </is>
      </c>
      <c r="E1424" t="n">
        <v>1346.10306666667</v>
      </c>
      <c r="F1424" t="n">
        <v>44</v>
      </c>
      <c r="G1424" t="n">
        <v>30.5932515151515</v>
      </c>
      <c r="H1424" t="n">
        <v>38.8946333333333</v>
      </c>
      <c r="I1424" t="n">
        <v>96.9927001804167</v>
      </c>
    </row>
    <row r="1425">
      <c r="A1425" t="inlineStr">
        <is>
          <t>Daily_Efficiency_MTBF_2026_09_18.xlsx</t>
        </is>
      </c>
      <c r="B1425" t="inlineStr">
        <is>
          <t>Samridhi 5 Star Line</t>
        </is>
      </c>
      <c r="C1425" s="82" t="n">
        <v>46208</v>
      </c>
      <c r="D1425" t="inlineStr">
        <is>
          <t>FS-HCM-2</t>
        </is>
      </c>
      <c r="E1425" t="n">
        <v>1384.74013333333</v>
      </c>
      <c r="F1425" t="n">
        <v>80</v>
      </c>
      <c r="G1425" t="n">
        <v>17.3092516666667</v>
      </c>
      <c r="H1425" t="n">
        <v>3.30558333333333</v>
      </c>
      <c r="I1425" t="n">
        <v>77.1407624103465</v>
      </c>
    </row>
    <row r="1426">
      <c r="A1426" t="inlineStr">
        <is>
          <t>Daily_Efficiency_MTBF_2026_09_18.xlsx</t>
        </is>
      </c>
      <c r="B1426" t="inlineStr">
        <is>
          <t>Samridhi 5 Star Line</t>
        </is>
      </c>
      <c r="C1426" s="82" t="n">
        <v>46208</v>
      </c>
      <c r="D1426" t="inlineStr">
        <is>
          <t>FS-HCM-4</t>
        </is>
      </c>
      <c r="E1426" t="n">
        <v>1401.49653333333</v>
      </c>
      <c r="F1426" t="n">
        <v>46</v>
      </c>
      <c r="G1426" t="n">
        <v>30.467315942029</v>
      </c>
      <c r="H1426" t="n">
        <v>29.67535</v>
      </c>
      <c r="I1426" t="n">
        <v>75.2126937640756</v>
      </c>
    </row>
    <row r="1427">
      <c r="A1427" t="inlineStr">
        <is>
          <t>Daily_Efficiency_MTBF_2026_09_18.xlsx</t>
        </is>
      </c>
      <c r="B1427" t="inlineStr">
        <is>
          <t>Samridhi 5 Star Line</t>
        </is>
      </c>
      <c r="C1427" s="82" t="n">
        <v>46208</v>
      </c>
      <c r="D1427" t="inlineStr">
        <is>
          <t>FS-HCM-1</t>
        </is>
      </c>
      <c r="E1427" t="n">
        <v>1413.46643333333</v>
      </c>
      <c r="F1427" t="n">
        <v>45</v>
      </c>
      <c r="G1427" t="n">
        <v>31.4103651851852</v>
      </c>
      <c r="H1427" t="n">
        <v>0.492666666666667</v>
      </c>
      <c r="I1427" t="n">
        <v>86.7602615561767</v>
      </c>
    </row>
    <row r="1428">
      <c r="A1428" t="inlineStr">
        <is>
          <t>Daily_Efficiency_MTBF_2026_09_18.xlsx</t>
        </is>
      </c>
      <c r="B1428" t="inlineStr">
        <is>
          <t>Samridhi 5 Star Line</t>
        </is>
      </c>
      <c r="C1428" s="82" t="n">
        <v>46208</v>
      </c>
      <c r="D1428" t="inlineStr">
        <is>
          <t>FS-TTLi-2</t>
        </is>
      </c>
      <c r="E1428" t="n">
        <v>1410.52573333333</v>
      </c>
      <c r="F1428" t="n">
        <v>33</v>
      </c>
      <c r="G1428" t="n">
        <v>42.743204040404</v>
      </c>
      <c r="H1428" t="n">
        <v>9.646800000000001</v>
      </c>
      <c r="I1428" t="n">
        <v>75.0378730063499</v>
      </c>
    </row>
    <row r="1429">
      <c r="A1429" t="inlineStr">
        <is>
          <t>Daily_Efficiency_MTBF_2026_09_18.xlsx</t>
        </is>
      </c>
      <c r="B1429" t="inlineStr">
        <is>
          <t>Samridhi 5 Star Line</t>
        </is>
      </c>
      <c r="C1429" s="82" t="n">
        <v>46208</v>
      </c>
      <c r="D1429" t="inlineStr">
        <is>
          <t>FS-HCM-3</t>
        </is>
      </c>
      <c r="E1429" t="n">
        <v>1381.5148</v>
      </c>
      <c r="F1429" t="n">
        <v>33</v>
      </c>
      <c r="G1429" t="n">
        <v>41.8640848484849</v>
      </c>
      <c r="H1429" t="n">
        <v>1.17481666666667</v>
      </c>
      <c r="I1429" t="n">
        <v>80.8565352144128</v>
      </c>
    </row>
    <row r="1430">
      <c r="A1430" t="inlineStr">
        <is>
          <t>Daily_Efficiency_MTBF_2026_09_18.xlsx</t>
        </is>
      </c>
      <c r="B1430" t="inlineStr">
        <is>
          <t>Samridhi 5 Star Line</t>
        </is>
      </c>
      <c r="C1430" s="82" t="n">
        <v>46208</v>
      </c>
      <c r="D1430" t="inlineStr">
        <is>
          <t>FS-TTLi-1</t>
        </is>
      </c>
      <c r="E1430" t="n">
        <v>1420.11965</v>
      </c>
      <c r="F1430" t="n">
        <v>22</v>
      </c>
      <c r="G1430" t="n">
        <v>64.5508931818182</v>
      </c>
      <c r="H1430" t="n">
        <v>4.68708333333333</v>
      </c>
      <c r="I1430" t="n">
        <v>85.7904431262028</v>
      </c>
    </row>
    <row r="1431">
      <c r="A1431" t="inlineStr">
        <is>
          <t>Daily_Efficiency_MTBF_2026_09_18.xlsx</t>
        </is>
      </c>
      <c r="B1431" t="inlineStr">
        <is>
          <t>Samridhi 5 Star Line</t>
        </is>
      </c>
      <c r="C1431" s="82" t="n">
        <v>46208</v>
      </c>
      <c r="D1431" t="inlineStr">
        <is>
          <t>FS-TTLi-4</t>
        </is>
      </c>
      <c r="E1431" t="n">
        <v>1399.98041666667</v>
      </c>
      <c r="F1431" t="n">
        <v>18</v>
      </c>
      <c r="G1431" t="n">
        <v>77.7766898148148</v>
      </c>
      <c r="H1431" t="n">
        <v>17.1443</v>
      </c>
      <c r="I1431" t="n">
        <v>74.2063492063492</v>
      </c>
    </row>
    <row r="1432">
      <c r="A1432" t="inlineStr">
        <is>
          <t>Daily_Efficiency_MTBF_2026_09_18.xlsx</t>
        </is>
      </c>
      <c r="B1432" t="inlineStr">
        <is>
          <t>Samridhi 5 Star Line</t>
        </is>
      </c>
      <c r="C1432" s="82" t="n">
        <v>46208</v>
      </c>
      <c r="D1432" t="inlineStr">
        <is>
          <t>FS-HRM-5</t>
        </is>
      </c>
      <c r="E1432" t="n">
        <v>1398.82368333333</v>
      </c>
      <c r="F1432" t="n">
        <v>17</v>
      </c>
      <c r="G1432" t="n">
        <v>82.28374607843141</v>
      </c>
      <c r="H1432" t="n">
        <v>27.5185333333333</v>
      </c>
      <c r="I1432" t="n">
        <v>34.0323650065131</v>
      </c>
    </row>
    <row r="1433">
      <c r="A1433" t="inlineStr">
        <is>
          <t>Daily_Efficiency_MTBF_2026_09_18.xlsx</t>
        </is>
      </c>
      <c r="B1433" t="inlineStr">
        <is>
          <t>Samridhi 5 Star Line</t>
        </is>
      </c>
      <c r="C1433" s="82" t="n">
        <v>46208</v>
      </c>
      <c r="D1433" t="inlineStr">
        <is>
          <t>FS-TTLi-3</t>
        </is>
      </c>
      <c r="E1433" t="n">
        <v>1423.64995</v>
      </c>
      <c r="F1433" t="n">
        <v>7</v>
      </c>
      <c r="G1433" t="n">
        <v>203.378564285714</v>
      </c>
      <c r="H1433" t="n">
        <v>1.33055</v>
      </c>
      <c r="I1433" t="n">
        <v>78.36326069727821</v>
      </c>
    </row>
    <row r="1434">
      <c r="A1434" t="inlineStr">
        <is>
          <t>Daily_Efficiency_MTBF_2026_09_18.xlsx</t>
        </is>
      </c>
      <c r="B1434" t="inlineStr">
        <is>
          <t>Samridhi 5 Star Line</t>
        </is>
      </c>
      <c r="C1434" s="82" t="n">
        <v>46208</v>
      </c>
      <c r="D1434" t="inlineStr">
        <is>
          <t>FS-TTM-5</t>
        </is>
      </c>
      <c r="E1434" t="n">
        <v>1440</v>
      </c>
      <c r="F1434" t="n">
        <v>1</v>
      </c>
      <c r="G1434" t="n">
        <v>1440</v>
      </c>
      <c r="H1434" t="n">
        <v>0</v>
      </c>
      <c r="I1434" t="n">
        <v>30.8085317460317</v>
      </c>
    </row>
    <row r="1435">
      <c r="A1435" t="inlineStr">
        <is>
          <t>Daily_Efficiency_MTBF_2026_09_18.xlsx</t>
        </is>
      </c>
      <c r="B1435" t="inlineStr">
        <is>
          <t>Samridhi 5 Star Line</t>
        </is>
      </c>
      <c r="C1435" s="82" t="n">
        <v>46208</v>
      </c>
      <c r="D1435" t="inlineStr">
        <is>
          <t>FS-Case Packing</t>
        </is>
      </c>
      <c r="E1435" t="n">
        <v>1440</v>
      </c>
      <c r="F1435" t="n">
        <v>1</v>
      </c>
      <c r="G1435" t="n">
        <v>1440</v>
      </c>
      <c r="H1435" t="n">
        <v>0</v>
      </c>
      <c r="I1435" t="n">
        <v>88.39126559714791</v>
      </c>
    </row>
    <row r="1436">
      <c r="A1436" t="inlineStr">
        <is>
          <t>Daily_Efficiency_MTBF_2026_09_18.xlsx</t>
        </is>
      </c>
      <c r="B1436" t="inlineStr">
        <is>
          <t>Samridhi Perk Line</t>
        </is>
      </c>
      <c r="C1436" s="82" t="n">
        <v>46208</v>
      </c>
      <c r="D1436" t="inlineStr">
        <is>
          <t>Perk-HLM-1</t>
        </is>
      </c>
      <c r="E1436" t="n">
        <v>1315.35693333333</v>
      </c>
      <c r="F1436" t="n">
        <v>100</v>
      </c>
      <c r="G1436" t="n">
        <v>13.1535693333333</v>
      </c>
      <c r="H1436" t="n">
        <v>3.5547</v>
      </c>
      <c r="I1436" t="n">
        <v>37.6746838881366</v>
      </c>
    </row>
    <row r="1437">
      <c r="A1437" t="inlineStr">
        <is>
          <t>Daily_Efficiency_MTBF_2026_09_18.xlsx</t>
        </is>
      </c>
      <c r="B1437" t="inlineStr">
        <is>
          <t>Samridhi Perk Line</t>
        </is>
      </c>
      <c r="C1437" s="82" t="n">
        <v>46208</v>
      </c>
      <c r="D1437" t="inlineStr">
        <is>
          <t>Perk-HCM-1</t>
        </is>
      </c>
      <c r="E1437" t="n">
        <v>1387.65576666667</v>
      </c>
      <c r="F1437" t="n">
        <v>93</v>
      </c>
      <c r="G1437" t="n">
        <v>14.9210297491039</v>
      </c>
      <c r="H1437" t="n">
        <v>0.5761333333333331</v>
      </c>
      <c r="I1437" t="n">
        <v>47.8309201549224</v>
      </c>
    </row>
    <row r="1438">
      <c r="A1438" t="inlineStr">
        <is>
          <t>Daily_Efficiency_MTBF_2026_09_18.xlsx</t>
        </is>
      </c>
      <c r="B1438" t="inlineStr">
        <is>
          <t>Samridhi Perk Line</t>
        </is>
      </c>
      <c r="C1438" s="82" t="n">
        <v>46208</v>
      </c>
      <c r="D1438" t="inlineStr">
        <is>
          <t>Perk-HCM-3</t>
        </is>
      </c>
      <c r="E1438" t="n">
        <v>1329.71406666667</v>
      </c>
      <c r="F1438" t="n">
        <v>87</v>
      </c>
      <c r="G1438" t="n">
        <v>15.2840697318008</v>
      </c>
      <c r="H1438" t="n">
        <v>0.652616666666667</v>
      </c>
      <c r="I1438" t="n">
        <v>30.2589330077598</v>
      </c>
    </row>
    <row r="1439">
      <c r="A1439" t="inlineStr">
        <is>
          <t>Daily_Efficiency_MTBF_2026_09_18.xlsx</t>
        </is>
      </c>
      <c r="B1439" t="inlineStr">
        <is>
          <t>Samridhi Perk Line</t>
        </is>
      </c>
      <c r="C1439" s="82" t="n">
        <v>46208</v>
      </c>
      <c r="D1439" t="inlineStr">
        <is>
          <t>Perk-HLM-2</t>
        </is>
      </c>
      <c r="E1439" t="n">
        <v>1337.75153333333</v>
      </c>
      <c r="F1439" t="n">
        <v>85</v>
      </c>
      <c r="G1439" t="n">
        <v>15.7382533333333</v>
      </c>
      <c r="H1439" t="n">
        <v>0</v>
      </c>
      <c r="I1439" t="n">
        <v>37.4671612983536</v>
      </c>
    </row>
    <row r="1440">
      <c r="A1440" t="inlineStr">
        <is>
          <t>Daily_Efficiency_MTBF_2026_09_18.xlsx</t>
        </is>
      </c>
      <c r="B1440" t="inlineStr">
        <is>
          <t>Samridhi Perk Line</t>
        </is>
      </c>
      <c r="C1440" s="82" t="n">
        <v>46208</v>
      </c>
      <c r="D1440" t="inlineStr">
        <is>
          <t>Perk-HCM-4</t>
        </is>
      </c>
      <c r="E1440" t="n">
        <v>1389.21751666667</v>
      </c>
      <c r="F1440" t="n">
        <v>54</v>
      </c>
      <c r="G1440" t="n">
        <v>25.726250308642</v>
      </c>
      <c r="H1440" t="n">
        <v>0.18655</v>
      </c>
      <c r="I1440" t="n">
        <v>32.5105198571089</v>
      </c>
    </row>
    <row r="1441">
      <c r="A1441" t="inlineStr">
        <is>
          <t>Daily_Efficiency_MTBF_2026_09_18.xlsx</t>
        </is>
      </c>
      <c r="B1441" t="inlineStr">
        <is>
          <t>Samridhi Perk Line</t>
        </is>
      </c>
      <c r="C1441" s="82" t="n">
        <v>46208</v>
      </c>
      <c r="D1441" t="inlineStr">
        <is>
          <t>Perk-HCM-2</t>
        </is>
      </c>
      <c r="E1441" t="n">
        <v>1399.18031666667</v>
      </c>
      <c r="F1441" t="n">
        <v>45</v>
      </c>
      <c r="G1441" t="n">
        <v>31.0928959259259</v>
      </c>
      <c r="H1441" t="n">
        <v>0.176783333333333</v>
      </c>
      <c r="I1441" t="n">
        <v>47.4484904182192</v>
      </c>
    </row>
    <row r="1442">
      <c r="A1442" t="inlineStr">
        <is>
          <t>Daily_Efficiency_MTBF_2026_09_18.xlsx</t>
        </is>
      </c>
      <c r="B1442" t="inlineStr">
        <is>
          <t>Samridhi Perk Line</t>
        </is>
      </c>
      <c r="C1442" s="82" t="n">
        <v>46208</v>
      </c>
      <c r="D1442" t="inlineStr">
        <is>
          <t>Perk-TTLi-1</t>
        </is>
      </c>
      <c r="E1442" t="n">
        <v>1408.49666666667</v>
      </c>
      <c r="F1442" t="n">
        <v>10</v>
      </c>
      <c r="G1442" t="n">
        <v>140.849666666667</v>
      </c>
      <c r="H1442" t="n">
        <v>2.01433333333333</v>
      </c>
      <c r="I1442" t="n">
        <v>45.1232380819435</v>
      </c>
    </row>
    <row r="1443">
      <c r="A1443" t="inlineStr">
        <is>
          <t>Daily_Efficiency_MTBF_2026_09_18.xlsx</t>
        </is>
      </c>
      <c r="B1443" t="inlineStr">
        <is>
          <t>Samridhi Perk Line</t>
        </is>
      </c>
      <c r="C1443" s="82" t="n">
        <v>46208</v>
      </c>
      <c r="D1443" t="inlineStr">
        <is>
          <t>Perk-TTLi-3</t>
        </is>
      </c>
      <c r="E1443" t="n">
        <v>1433.18911666667</v>
      </c>
      <c r="F1443" t="n">
        <v>8</v>
      </c>
      <c r="G1443" t="n">
        <v>179.148639583333</v>
      </c>
      <c r="H1443" t="n">
        <v>0.5287666666666671</v>
      </c>
      <c r="I1443" t="n">
        <v>17.2257022799037</v>
      </c>
    </row>
    <row r="1444">
      <c r="A1444" t="inlineStr">
        <is>
          <t>Daily_Efficiency_MTBF_2026_09_18.xlsx</t>
        </is>
      </c>
      <c r="B1444" t="inlineStr">
        <is>
          <t>Samridhi Perk Line</t>
        </is>
      </c>
      <c r="C1444" s="82" t="n">
        <v>46208</v>
      </c>
      <c r="D1444" t="inlineStr">
        <is>
          <t>Perk-TTLi-2</t>
        </is>
      </c>
      <c r="E1444" t="n">
        <v>1424.96536666667</v>
      </c>
      <c r="F1444" t="n">
        <v>7</v>
      </c>
      <c r="G1444" t="n">
        <v>203.566480952381</v>
      </c>
      <c r="H1444" t="n">
        <v>0</v>
      </c>
      <c r="I1444" t="n">
        <v>46.8318506301112</v>
      </c>
    </row>
    <row r="1445">
      <c r="A1445" t="inlineStr">
        <is>
          <t>Daily_Efficiency_MTBF_2026_09_18.xlsx</t>
        </is>
      </c>
      <c r="B1445" t="inlineStr">
        <is>
          <t>Samridhi Perk Line</t>
        </is>
      </c>
      <c r="C1445" s="82" t="n">
        <v>46208</v>
      </c>
      <c r="D1445" t="inlineStr">
        <is>
          <t>Perk-TTLi-4</t>
        </is>
      </c>
      <c r="E1445" t="n">
        <v>1429.98876666667</v>
      </c>
      <c r="F1445" t="n">
        <v>7</v>
      </c>
      <c r="G1445" t="n">
        <v>204.28410952381</v>
      </c>
      <c r="H1445" t="n">
        <v>2.7076</v>
      </c>
      <c r="I1445" t="n">
        <v>30.7497115404146</v>
      </c>
    </row>
    <row r="1446">
      <c r="A1446" t="inlineStr">
        <is>
          <t>Daily_Efficiency_MTBF_2026_09_18.xlsx</t>
        </is>
      </c>
      <c r="B1446" t="inlineStr">
        <is>
          <t>Samridhi Perk Line</t>
        </is>
      </c>
      <c r="C1446" s="82" t="n">
        <v>46208</v>
      </c>
      <c r="D1446" t="inlineStr">
        <is>
          <t>Perk-HLM-3</t>
        </is>
      </c>
      <c r="E1446" t="n">
        <v>1440</v>
      </c>
      <c r="F1446" t="n">
        <v>1</v>
      </c>
      <c r="G1446" t="n">
        <v>1440</v>
      </c>
      <c r="H1446" t="n">
        <v>0</v>
      </c>
      <c r="I1446" t="n">
        <v>32.8359567901235</v>
      </c>
    </row>
    <row r="1447">
      <c r="A1447" t="inlineStr">
        <is>
          <t>Daily_Efficiency_MTBF_2026_09_18.xlsx</t>
        </is>
      </c>
      <c r="B1447" t="inlineStr">
        <is>
          <t>Samridhi Perk Line</t>
        </is>
      </c>
      <c r="C1447" s="82" t="n">
        <v>46208</v>
      </c>
      <c r="D1447" t="inlineStr">
        <is>
          <t>Perk-Case Packing</t>
        </is>
      </c>
      <c r="E1447" t="n">
        <v>1440</v>
      </c>
      <c r="F1447" t="n">
        <v>1</v>
      </c>
      <c r="G1447" t="n">
        <v>1440</v>
      </c>
      <c r="H1447" t="n">
        <v>0</v>
      </c>
      <c r="I1447" t="n">
        <v>45.2150537634409</v>
      </c>
    </row>
    <row r="1448">
      <c r="A1448" t="inlineStr">
        <is>
          <t>Daily_Efficiency_MTBF_2026_09_18.xlsx</t>
        </is>
      </c>
      <c r="B1448" t="inlineStr">
        <is>
          <t>Co-Extrusion Line</t>
        </is>
      </c>
      <c r="C1448" s="82" t="n">
        <v>46207</v>
      </c>
      <c r="D1448" t="inlineStr">
        <is>
          <t>Coex-AW3</t>
        </is>
      </c>
      <c r="E1448" t="n">
        <v>1372.4674</v>
      </c>
      <c r="F1448" t="n">
        <v>120</v>
      </c>
      <c r="G1448" t="n">
        <v>11.4372283333334</v>
      </c>
      <c r="H1448" t="n">
        <v>67.5326</v>
      </c>
      <c r="I1448" t="n">
        <v>29.3916666666666</v>
      </c>
    </row>
    <row r="1449">
      <c r="A1449" t="inlineStr">
        <is>
          <t>Daily_Efficiency_MTBF_2026_09_18.xlsx</t>
        </is>
      </c>
      <c r="B1449" t="inlineStr">
        <is>
          <t>Co-Extrusion Line</t>
        </is>
      </c>
      <c r="C1449" s="82" t="n">
        <v>46207</v>
      </c>
      <c r="D1449" t="inlineStr">
        <is>
          <t>Coex-AW1</t>
        </is>
      </c>
      <c r="E1449" t="n">
        <v>1387.2861</v>
      </c>
      <c r="F1449" t="n">
        <v>29</v>
      </c>
      <c r="G1449" t="n">
        <v>47.8374517241379</v>
      </c>
      <c r="H1449" t="n">
        <v>21.6303166666667</v>
      </c>
      <c r="I1449" t="n">
        <v>108.871137789875</v>
      </c>
    </row>
    <row r="1450">
      <c r="A1450" t="inlineStr">
        <is>
          <t>Daily_Efficiency_MTBF_2026_09_18.xlsx</t>
        </is>
      </c>
      <c r="B1450" t="inlineStr">
        <is>
          <t>Co-Extrusion Line</t>
        </is>
      </c>
      <c r="C1450" s="82" t="n">
        <v>46207</v>
      </c>
      <c r="D1450" t="inlineStr">
        <is>
          <t>Coex-AW2</t>
        </is>
      </c>
      <c r="E1450" t="n">
        <v>1381.21268333333</v>
      </c>
      <c r="F1450" t="n">
        <v>24</v>
      </c>
      <c r="G1450" t="n">
        <v>57.5505284722222</v>
      </c>
      <c r="H1450" t="n">
        <v>19.7443666666667</v>
      </c>
      <c r="I1450" t="n">
        <v>102.646258855687</v>
      </c>
    </row>
    <row r="1451">
      <c r="A1451" t="inlineStr">
        <is>
          <t>Daily_Efficiency_MTBF_2026_09_18.xlsx</t>
        </is>
      </c>
      <c r="B1451" t="inlineStr">
        <is>
          <t>Samridhi 5 Star Line</t>
        </is>
      </c>
      <c r="C1451" s="82" t="n">
        <v>46207</v>
      </c>
      <c r="D1451" t="inlineStr">
        <is>
          <t>FS-HCM-2</t>
        </is>
      </c>
      <c r="E1451" t="n">
        <v>1390.66745</v>
      </c>
      <c r="F1451" t="n">
        <v>80</v>
      </c>
      <c r="G1451" t="n">
        <v>17.383343125</v>
      </c>
      <c r="H1451" t="n">
        <v>2.1891</v>
      </c>
      <c r="I1451" t="n">
        <v>73.4612434880359</v>
      </c>
    </row>
    <row r="1452">
      <c r="A1452" t="inlineStr">
        <is>
          <t>Daily_Efficiency_MTBF_2026_09_18.xlsx</t>
        </is>
      </c>
      <c r="B1452" t="inlineStr">
        <is>
          <t>Samridhi 5 Star Line</t>
        </is>
      </c>
      <c r="C1452" s="82" t="n">
        <v>46207</v>
      </c>
      <c r="D1452" t="inlineStr">
        <is>
          <t>FS-HCM-1</t>
        </is>
      </c>
      <c r="E1452" t="n">
        <v>1409.75701666667</v>
      </c>
      <c r="F1452" t="n">
        <v>49</v>
      </c>
      <c r="G1452" t="n">
        <v>28.7705513605442</v>
      </c>
      <c r="H1452" t="n">
        <v>0.506666666666667</v>
      </c>
      <c r="I1452" t="n">
        <v>89.14864984574869</v>
      </c>
    </row>
    <row r="1453">
      <c r="A1453" t="inlineStr">
        <is>
          <t>Daily_Efficiency_MTBF_2026_09_18.xlsx</t>
        </is>
      </c>
      <c r="B1453" t="inlineStr">
        <is>
          <t>Samridhi 5 Star Line</t>
        </is>
      </c>
      <c r="C1453" s="82" t="n">
        <v>46207</v>
      </c>
      <c r="D1453" t="inlineStr">
        <is>
          <t>FS-TTLi-2</t>
        </is>
      </c>
      <c r="E1453" t="n">
        <v>1386.72868333333</v>
      </c>
      <c r="F1453" t="n">
        <v>46</v>
      </c>
      <c r="G1453" t="n">
        <v>30.1462757246377</v>
      </c>
      <c r="H1453" t="n">
        <v>16.20535</v>
      </c>
      <c r="I1453" t="n">
        <v>70.7382375556534</v>
      </c>
    </row>
    <row r="1454">
      <c r="A1454" t="inlineStr">
        <is>
          <t>Daily_Efficiency_MTBF_2026_09_18.xlsx</t>
        </is>
      </c>
      <c r="B1454" t="inlineStr">
        <is>
          <t>Samridhi 5 Star Line</t>
        </is>
      </c>
      <c r="C1454" s="82" t="n">
        <v>46207</v>
      </c>
      <c r="D1454" t="inlineStr">
        <is>
          <t>FS-HCM-4</t>
        </is>
      </c>
      <c r="E1454" t="n">
        <v>1420.31743333333</v>
      </c>
      <c r="F1454" t="n">
        <v>29</v>
      </c>
      <c r="G1454" t="n">
        <v>48.9764632183908</v>
      </c>
      <c r="H1454" t="n">
        <v>18.1839833333333</v>
      </c>
      <c r="I1454" t="n">
        <v>83.7503710029617</v>
      </c>
    </row>
    <row r="1455">
      <c r="A1455" t="inlineStr">
        <is>
          <t>Daily_Efficiency_MTBF_2026_09_18.xlsx</t>
        </is>
      </c>
      <c r="B1455" t="inlineStr">
        <is>
          <t>Samridhi 5 Star Line</t>
        </is>
      </c>
      <c r="C1455" s="82" t="n">
        <v>46207</v>
      </c>
      <c r="D1455" t="inlineStr">
        <is>
          <t>FS-HCM-3</t>
        </is>
      </c>
      <c r="E1455" t="n">
        <v>1420.19636666667</v>
      </c>
      <c r="F1455" t="n">
        <v>27</v>
      </c>
      <c r="G1455" t="n">
        <v>52.5998654320988</v>
      </c>
      <c r="H1455" t="n">
        <v>1.5209</v>
      </c>
      <c r="I1455" t="n">
        <v>90.00036915385969</v>
      </c>
    </row>
    <row r="1456">
      <c r="A1456" t="inlineStr">
        <is>
          <t>Daily_Efficiency_MTBF_2026_09_18.xlsx</t>
        </is>
      </c>
      <c r="B1456" t="inlineStr">
        <is>
          <t>Samridhi 5 Star Line</t>
        </is>
      </c>
      <c r="C1456" s="82" t="n">
        <v>46207</v>
      </c>
      <c r="D1456" t="inlineStr">
        <is>
          <t>FS-TTLi-4</t>
        </is>
      </c>
      <c r="E1456" t="n">
        <v>1411.43641666667</v>
      </c>
      <c r="F1456" t="n">
        <v>24</v>
      </c>
      <c r="G1456" t="n">
        <v>58.8098506944444</v>
      </c>
      <c r="H1456" t="n">
        <v>23.7769833333333</v>
      </c>
      <c r="I1456" t="n">
        <v>83.14484126984119</v>
      </c>
    </row>
    <row r="1457">
      <c r="A1457" t="inlineStr">
        <is>
          <t>Daily_Efficiency_MTBF_2026_09_18.xlsx</t>
        </is>
      </c>
      <c r="B1457" t="inlineStr">
        <is>
          <t>Samridhi 5 Star Line</t>
        </is>
      </c>
      <c r="C1457" s="82" t="n">
        <v>46207</v>
      </c>
      <c r="D1457" t="inlineStr">
        <is>
          <t>FS-TTLi-3</t>
        </is>
      </c>
      <c r="E1457" t="n">
        <v>1412.70881666667</v>
      </c>
      <c r="F1457" t="n">
        <v>16</v>
      </c>
      <c r="G1457" t="n">
        <v>88.2943010416667</v>
      </c>
      <c r="H1457" t="n">
        <v>11.9184666666667</v>
      </c>
      <c r="I1457" t="n">
        <v>89.2148251811212</v>
      </c>
    </row>
    <row r="1458">
      <c r="A1458" t="inlineStr">
        <is>
          <t>Daily_Efficiency_MTBF_2026_09_18.xlsx</t>
        </is>
      </c>
      <c r="B1458" t="inlineStr">
        <is>
          <t>Samridhi 5 Star Line</t>
        </is>
      </c>
      <c r="C1458" s="82" t="n">
        <v>46207</v>
      </c>
      <c r="D1458" t="inlineStr">
        <is>
          <t>FS-HRM-5</t>
        </is>
      </c>
      <c r="E1458" t="n">
        <v>1409.02351666667</v>
      </c>
      <c r="F1458" t="n">
        <v>14</v>
      </c>
      <c r="G1458" t="n">
        <v>100.644536904762</v>
      </c>
      <c r="H1458" t="n">
        <v>19.6062333333333</v>
      </c>
      <c r="I1458" t="n">
        <v>35.6600256609339</v>
      </c>
    </row>
    <row r="1459">
      <c r="A1459" t="inlineStr">
        <is>
          <t>Daily_Efficiency_MTBF_2026_09_18.xlsx</t>
        </is>
      </c>
      <c r="B1459" t="inlineStr">
        <is>
          <t>Samridhi 5 Star Line</t>
        </is>
      </c>
      <c r="C1459" s="82" t="n">
        <v>46207</v>
      </c>
      <c r="D1459" t="inlineStr">
        <is>
          <t>FS-TTLi-1</t>
        </is>
      </c>
      <c r="E1459" t="n">
        <v>1429.63676666667</v>
      </c>
      <c r="F1459" t="n">
        <v>14</v>
      </c>
      <c r="G1459" t="n">
        <v>102.116911904762</v>
      </c>
      <c r="H1459" t="n">
        <v>2.54036666666667</v>
      </c>
      <c r="I1459" t="n">
        <v>88.2236556809675</v>
      </c>
    </row>
    <row r="1460">
      <c r="A1460" t="inlineStr">
        <is>
          <t>Daily_Efficiency_MTBF_2026_09_18.xlsx</t>
        </is>
      </c>
      <c r="B1460" t="inlineStr">
        <is>
          <t>Samridhi 5 Star Line</t>
        </is>
      </c>
      <c r="C1460" s="82" t="n">
        <v>46207</v>
      </c>
      <c r="D1460" t="inlineStr">
        <is>
          <t>FS-TTM-5</t>
        </is>
      </c>
      <c r="E1460" t="n">
        <v>1440</v>
      </c>
      <c r="F1460" t="n">
        <v>1</v>
      </c>
      <c r="G1460" t="n">
        <v>1440</v>
      </c>
      <c r="H1460" t="n">
        <v>0</v>
      </c>
      <c r="I1460" t="n">
        <v>29.3452380952381</v>
      </c>
    </row>
    <row r="1461">
      <c r="A1461" t="inlineStr">
        <is>
          <t>Daily_Efficiency_MTBF_2026_09_18.xlsx</t>
        </is>
      </c>
      <c r="B1461" t="inlineStr">
        <is>
          <t>Samridhi 5 Star Line</t>
        </is>
      </c>
      <c r="C1461" s="82" t="n">
        <v>46207</v>
      </c>
      <c r="D1461" t="inlineStr">
        <is>
          <t>FS-Case Packing</t>
        </is>
      </c>
      <c r="E1461" t="n">
        <v>1440</v>
      </c>
      <c r="F1461" t="n">
        <v>1</v>
      </c>
      <c r="G1461" t="n">
        <v>1440</v>
      </c>
      <c r="H1461" t="n">
        <v>0</v>
      </c>
      <c r="I1461" t="n">
        <v>92.8030303030303</v>
      </c>
    </row>
    <row r="1462">
      <c r="A1462" t="inlineStr">
        <is>
          <t>Daily_Efficiency_MTBF_2026_09_18.xlsx</t>
        </is>
      </c>
      <c r="B1462" t="inlineStr">
        <is>
          <t>Samridhi Perk Line</t>
        </is>
      </c>
      <c r="C1462" s="82" t="n">
        <v>46207</v>
      </c>
      <c r="D1462" t="inlineStr">
        <is>
          <t>Perk-HCM-4</t>
        </is>
      </c>
      <c r="E1462" t="n">
        <v>1353.0933</v>
      </c>
      <c r="F1462" t="n">
        <v>114</v>
      </c>
      <c r="G1462" t="n">
        <v>11.8692394736842</v>
      </c>
      <c r="H1462" t="n">
        <v>1.01078333333333</v>
      </c>
      <c r="I1462" t="n">
        <v>32.3394872366255</v>
      </c>
    </row>
    <row r="1463">
      <c r="A1463" t="inlineStr">
        <is>
          <t>Daily_Efficiency_MTBF_2026_09_18.xlsx</t>
        </is>
      </c>
      <c r="B1463" t="inlineStr">
        <is>
          <t>Samridhi Perk Line</t>
        </is>
      </c>
      <c r="C1463" s="82" t="n">
        <v>46207</v>
      </c>
      <c r="D1463" t="inlineStr">
        <is>
          <t>Perk-HLM-2</t>
        </is>
      </c>
      <c r="E1463" t="n">
        <v>1338.77068333333</v>
      </c>
      <c r="F1463" t="n">
        <v>96</v>
      </c>
      <c r="G1463" t="n">
        <v>13.9455279513889</v>
      </c>
      <c r="H1463" t="n">
        <v>0.396683333333333</v>
      </c>
      <c r="I1463" t="n">
        <v>55.3422927433249</v>
      </c>
    </row>
    <row r="1464">
      <c r="A1464" t="inlineStr">
        <is>
          <t>Daily_Efficiency_MTBF_2026_09_18.xlsx</t>
        </is>
      </c>
      <c r="B1464" t="inlineStr">
        <is>
          <t>Samridhi Perk Line</t>
        </is>
      </c>
      <c r="C1464" s="82" t="n">
        <v>46207</v>
      </c>
      <c r="D1464" t="inlineStr">
        <is>
          <t>Perk-HLM-1</t>
        </is>
      </c>
      <c r="E1464" t="n">
        <v>1269.18301666667</v>
      </c>
      <c r="F1464" t="n">
        <v>89</v>
      </c>
      <c r="G1464" t="n">
        <v>14.2604833333333</v>
      </c>
      <c r="H1464" t="n">
        <v>4.51173333333333</v>
      </c>
      <c r="I1464" t="n">
        <v>60.6472463949663</v>
      </c>
    </row>
    <row r="1465">
      <c r="A1465" t="inlineStr">
        <is>
          <t>Daily_Efficiency_MTBF_2026_09_18.xlsx</t>
        </is>
      </c>
      <c r="B1465" t="inlineStr">
        <is>
          <t>Samridhi Perk Line</t>
        </is>
      </c>
      <c r="C1465" s="82" t="n">
        <v>46207</v>
      </c>
      <c r="D1465" t="inlineStr">
        <is>
          <t>Perk-HCM-3</t>
        </is>
      </c>
      <c r="E1465" t="n">
        <v>1365.89365</v>
      </c>
      <c r="F1465" t="n">
        <v>61</v>
      </c>
      <c r="G1465" t="n">
        <v>22.3916991803279</v>
      </c>
      <c r="H1465" t="n">
        <v>0.3593</v>
      </c>
      <c r="I1465" t="n">
        <v>34.0409713276786</v>
      </c>
    </row>
    <row r="1466">
      <c r="A1466" t="inlineStr">
        <is>
          <t>Daily_Efficiency_MTBF_2026_09_18.xlsx</t>
        </is>
      </c>
      <c r="B1466" t="inlineStr">
        <is>
          <t>Samridhi Perk Line</t>
        </is>
      </c>
      <c r="C1466" s="82" t="n">
        <v>46207</v>
      </c>
      <c r="D1466" t="inlineStr">
        <is>
          <t>Perk-HCM-1</t>
        </is>
      </c>
      <c r="E1466" t="n">
        <v>1339.46611666667</v>
      </c>
      <c r="F1466" t="n">
        <v>52</v>
      </c>
      <c r="G1466" t="n">
        <v>25.7589637820513</v>
      </c>
      <c r="H1466" t="n">
        <v>0.286183333333333</v>
      </c>
      <c r="I1466" t="n">
        <v>44.9664367800301</v>
      </c>
    </row>
    <row r="1467">
      <c r="A1467" t="inlineStr">
        <is>
          <t>Daily_Efficiency_MTBF_2026_09_18.xlsx</t>
        </is>
      </c>
      <c r="B1467" t="inlineStr">
        <is>
          <t>Samridhi Perk Line</t>
        </is>
      </c>
      <c r="C1467" s="82" t="n">
        <v>46207</v>
      </c>
      <c r="D1467" t="inlineStr">
        <is>
          <t>Perk-HCM-2</t>
        </is>
      </c>
      <c r="E1467" t="n">
        <v>1400.97198333333</v>
      </c>
      <c r="F1467" t="n">
        <v>42</v>
      </c>
      <c r="G1467" t="n">
        <v>33.3564757936508</v>
      </c>
      <c r="H1467" t="n">
        <v>0.177966666666667</v>
      </c>
      <c r="I1467" t="n">
        <v>41.9758727051228</v>
      </c>
    </row>
    <row r="1468">
      <c r="A1468" t="inlineStr">
        <is>
          <t>Daily_Efficiency_MTBF_2026_09_18.xlsx</t>
        </is>
      </c>
      <c r="B1468" t="inlineStr">
        <is>
          <t>Samridhi Perk Line</t>
        </is>
      </c>
      <c r="C1468" s="82" t="n">
        <v>46207</v>
      </c>
      <c r="D1468" t="inlineStr">
        <is>
          <t>Perk-TTLi-3</t>
        </is>
      </c>
      <c r="E1468" t="n">
        <v>1391.53146666667</v>
      </c>
      <c r="F1468" t="n">
        <v>13</v>
      </c>
      <c r="G1468" t="n">
        <v>107.040882051282</v>
      </c>
      <c r="H1468" t="n">
        <v>0.484683333333333</v>
      </c>
      <c r="I1468" t="n">
        <v>22.8277215380991</v>
      </c>
    </row>
    <row r="1469">
      <c r="A1469" t="inlineStr">
        <is>
          <t>Daily_Efficiency_MTBF_2026_09_18.xlsx</t>
        </is>
      </c>
      <c r="B1469" t="inlineStr">
        <is>
          <t>Samridhi Perk Line</t>
        </is>
      </c>
      <c r="C1469" s="82" t="n">
        <v>46207</v>
      </c>
      <c r="D1469" t="inlineStr">
        <is>
          <t>Perk-TTLi-2</t>
        </is>
      </c>
      <c r="E1469" t="n">
        <v>1342.52833333333</v>
      </c>
      <c r="F1469" t="n">
        <v>6</v>
      </c>
      <c r="G1469" t="n">
        <v>223.754722222222</v>
      </c>
      <c r="H1469" t="n">
        <v>0</v>
      </c>
      <c r="I1469" t="n">
        <v>41.6413658086825</v>
      </c>
    </row>
    <row r="1470">
      <c r="A1470" t="inlineStr">
        <is>
          <t>Daily_Efficiency_MTBF_2026_09_18.xlsx</t>
        </is>
      </c>
      <c r="B1470" t="inlineStr">
        <is>
          <t>Samridhi Perk Line</t>
        </is>
      </c>
      <c r="C1470" s="82" t="n">
        <v>46207</v>
      </c>
      <c r="D1470" t="inlineStr">
        <is>
          <t>Perk-TTLi-1</t>
        </is>
      </c>
      <c r="E1470" t="n">
        <v>1399.49033333333</v>
      </c>
      <c r="F1470" t="n">
        <v>2</v>
      </c>
      <c r="G1470" t="n">
        <v>699.745166666667</v>
      </c>
      <c r="H1470" t="n">
        <v>0.0504666666666667</v>
      </c>
      <c r="I1470" t="n">
        <v>41.8923121069425</v>
      </c>
    </row>
    <row r="1471">
      <c r="A1471" t="inlineStr">
        <is>
          <t>Daily_Efficiency_MTBF_2026_09_18.xlsx</t>
        </is>
      </c>
      <c r="B1471" t="inlineStr">
        <is>
          <t>Samridhi Perk Line</t>
        </is>
      </c>
      <c r="C1471" s="82" t="n">
        <v>46207</v>
      </c>
      <c r="D1471" t="inlineStr">
        <is>
          <t>Perk-TTLi-4</t>
        </is>
      </c>
      <c r="E1471" t="n">
        <v>1423.92925</v>
      </c>
      <c r="F1471" t="n">
        <v>1</v>
      </c>
      <c r="G1471" t="n">
        <v>1423.92925</v>
      </c>
      <c r="H1471" t="n">
        <v>0</v>
      </c>
      <c r="I1471" t="n">
        <v>26.732367496489</v>
      </c>
    </row>
    <row r="1472">
      <c r="A1472" t="inlineStr">
        <is>
          <t>Daily_Efficiency_MTBF_2026_09_18.xlsx</t>
        </is>
      </c>
      <c r="B1472" t="inlineStr">
        <is>
          <t>Samridhi Perk Line</t>
        </is>
      </c>
      <c r="C1472" s="82" t="n">
        <v>46207</v>
      </c>
      <c r="D1472" t="inlineStr">
        <is>
          <t>Perk-Case Packing</t>
        </is>
      </c>
      <c r="E1472" t="n">
        <v>1440</v>
      </c>
      <c r="F1472" t="n">
        <v>1</v>
      </c>
      <c r="G1472" t="n">
        <v>1440</v>
      </c>
      <c r="H1472" t="n">
        <v>0</v>
      </c>
      <c r="I1472" t="n">
        <v>42.2043010752688</v>
      </c>
    </row>
    <row r="1473">
      <c r="A1473" t="inlineStr">
        <is>
          <t>Daily_Efficiency_MTBF_2026_09_18.xlsx</t>
        </is>
      </c>
      <c r="B1473" t="inlineStr">
        <is>
          <t>Samridhi Perk Line</t>
        </is>
      </c>
      <c r="C1473" s="82" t="n">
        <v>46207</v>
      </c>
      <c r="D1473" t="inlineStr">
        <is>
          <t>Perk-HLM-3</t>
        </is>
      </c>
      <c r="E1473" t="n">
        <v>1440</v>
      </c>
      <c r="F1473" t="n">
        <v>1</v>
      </c>
      <c r="G1473" t="n">
        <v>1440</v>
      </c>
      <c r="H1473" t="n">
        <v>0</v>
      </c>
      <c r="I1473" t="n">
        <v>45.4097222222223</v>
      </c>
    </row>
    <row r="1474">
      <c r="A1474" t="inlineStr">
        <is>
          <t>Daily_Efficiency_MTBF_2026_09_18.xlsx</t>
        </is>
      </c>
      <c r="B1474" t="inlineStr">
        <is>
          <t>Co-Extrusion Line</t>
        </is>
      </c>
      <c r="C1474" s="82" t="n">
        <v>46206</v>
      </c>
      <c r="D1474" t="inlineStr">
        <is>
          <t>Coex-AW3</t>
        </is>
      </c>
      <c r="E1474" t="n">
        <v>1174.06995</v>
      </c>
      <c r="F1474" t="n">
        <v>248</v>
      </c>
      <c r="G1474" t="n">
        <v>4.73415302419355</v>
      </c>
      <c r="H1474" t="n">
        <v>204.0539</v>
      </c>
      <c r="I1474" t="n">
        <v>24.6377777777778</v>
      </c>
    </row>
    <row r="1475">
      <c r="A1475" t="inlineStr">
        <is>
          <t>Daily_Efficiency_MTBF_2026_09_18.xlsx</t>
        </is>
      </c>
      <c r="B1475" t="inlineStr">
        <is>
          <t>Co-Extrusion Line</t>
        </is>
      </c>
      <c r="C1475" s="82" t="n">
        <v>46206</v>
      </c>
      <c r="D1475" t="inlineStr">
        <is>
          <t>Coex-AW1</t>
        </is>
      </c>
      <c r="E1475" t="n">
        <v>1090.47331666667</v>
      </c>
      <c r="F1475" t="n">
        <v>44</v>
      </c>
      <c r="G1475" t="n">
        <v>24.783484469697</v>
      </c>
      <c r="H1475" t="n">
        <v>24.0328</v>
      </c>
      <c r="I1475" t="n">
        <v>68.6347222685197</v>
      </c>
    </row>
    <row r="1476">
      <c r="A1476" t="inlineStr">
        <is>
          <t>Daily_Efficiency_MTBF_2026_09_18.xlsx</t>
        </is>
      </c>
      <c r="B1476" t="inlineStr">
        <is>
          <t>Co-Extrusion Line</t>
        </is>
      </c>
      <c r="C1476" s="82" t="n">
        <v>46206</v>
      </c>
      <c r="D1476" t="inlineStr">
        <is>
          <t>Coex-AW2</t>
        </is>
      </c>
      <c r="E1476" t="n">
        <v>1133.09421666667</v>
      </c>
      <c r="F1476" t="n">
        <v>29</v>
      </c>
      <c r="G1476" t="n">
        <v>39.0722143678161</v>
      </c>
      <c r="H1476" t="n">
        <v>27.1550666666667</v>
      </c>
      <c r="I1476" t="n">
        <v>75.4452811053234</v>
      </c>
    </row>
    <row r="1477">
      <c r="A1477" t="inlineStr">
        <is>
          <t>Daily_Efficiency_MTBF_2026_09_18.xlsx</t>
        </is>
      </c>
      <c r="B1477" t="inlineStr">
        <is>
          <t>Samridhi 5 Star Line</t>
        </is>
      </c>
      <c r="C1477" s="82" t="n">
        <v>46206</v>
      </c>
      <c r="D1477" t="inlineStr">
        <is>
          <t>FS-HCM-2</t>
        </is>
      </c>
      <c r="E1477" t="n">
        <v>1353.27886666667</v>
      </c>
      <c r="F1477" t="n">
        <v>52</v>
      </c>
      <c r="G1477" t="n">
        <v>26.0245935897436</v>
      </c>
      <c r="H1477" t="n">
        <v>13.8046333333333</v>
      </c>
      <c r="I1477" t="n">
        <v>67.92306212622449</v>
      </c>
    </row>
    <row r="1478">
      <c r="A1478" t="inlineStr">
        <is>
          <t>Daily_Efficiency_MTBF_2026_09_18.xlsx</t>
        </is>
      </c>
      <c r="B1478" t="inlineStr">
        <is>
          <t>Samridhi 5 Star Line</t>
        </is>
      </c>
      <c r="C1478" s="82" t="n">
        <v>46206</v>
      </c>
      <c r="D1478" t="inlineStr">
        <is>
          <t>FS-TTLi-1</t>
        </is>
      </c>
      <c r="E1478" t="n">
        <v>1399.76888333333</v>
      </c>
      <c r="F1478" t="n">
        <v>47</v>
      </c>
      <c r="G1478" t="n">
        <v>29.7823166666667</v>
      </c>
      <c r="H1478" t="n">
        <v>8.703366666666669</v>
      </c>
      <c r="I1478" t="n">
        <v>53.2230050196709</v>
      </c>
    </row>
    <row r="1479">
      <c r="A1479" t="inlineStr">
        <is>
          <t>Daily_Efficiency_MTBF_2026_09_18.xlsx</t>
        </is>
      </c>
      <c r="B1479" t="inlineStr">
        <is>
          <t>Samridhi 5 Star Line</t>
        </is>
      </c>
      <c r="C1479" s="82" t="n">
        <v>46206</v>
      </c>
      <c r="D1479" t="inlineStr">
        <is>
          <t>FS-TTLi-4</t>
        </is>
      </c>
      <c r="E1479" t="n">
        <v>1350.65368333333</v>
      </c>
      <c r="F1479" t="n">
        <v>41</v>
      </c>
      <c r="G1479" t="n">
        <v>32.9427727642276</v>
      </c>
      <c r="H1479" t="n">
        <v>32.8929</v>
      </c>
      <c r="I1479" t="n">
        <v>59.6478174603175</v>
      </c>
    </row>
    <row r="1480">
      <c r="A1480" t="inlineStr">
        <is>
          <t>Daily_Efficiency_MTBF_2026_09_18.xlsx</t>
        </is>
      </c>
      <c r="B1480" t="inlineStr">
        <is>
          <t>Samridhi 5 Star Line</t>
        </is>
      </c>
      <c r="C1480" s="82" t="n">
        <v>46206</v>
      </c>
      <c r="D1480" t="inlineStr">
        <is>
          <t>FS-HCM-1</t>
        </is>
      </c>
      <c r="E1480" t="n">
        <v>1363.9571</v>
      </c>
      <c r="F1480" t="n">
        <v>35</v>
      </c>
      <c r="G1480" t="n">
        <v>38.9702028571429</v>
      </c>
      <c r="H1480" t="n">
        <v>0.834383333333333</v>
      </c>
      <c r="I1480" t="n">
        <v>58.0563860067278</v>
      </c>
    </row>
    <row r="1481">
      <c r="A1481" t="inlineStr">
        <is>
          <t>Daily_Efficiency_MTBF_2026_09_18.xlsx</t>
        </is>
      </c>
      <c r="B1481" t="inlineStr">
        <is>
          <t>Samridhi 5 Star Line</t>
        </is>
      </c>
      <c r="C1481" s="82" t="n">
        <v>46206</v>
      </c>
      <c r="D1481" t="inlineStr">
        <is>
          <t>FS-TTLi-2</t>
        </is>
      </c>
      <c r="E1481" t="n">
        <v>1406.19885</v>
      </c>
      <c r="F1481" t="n">
        <v>26</v>
      </c>
      <c r="G1481" t="n">
        <v>54.0845711538462</v>
      </c>
      <c r="H1481" t="n">
        <v>3.83178333333333</v>
      </c>
      <c r="I1481" t="n">
        <v>58.8855018350171</v>
      </c>
    </row>
    <row r="1482">
      <c r="A1482" t="inlineStr">
        <is>
          <t>Daily_Efficiency_MTBF_2026_09_18.xlsx</t>
        </is>
      </c>
      <c r="B1482" t="inlineStr">
        <is>
          <t>Samridhi 5 Star Line</t>
        </is>
      </c>
      <c r="C1482" s="82" t="n">
        <v>46206</v>
      </c>
      <c r="D1482" t="inlineStr">
        <is>
          <t>FS-HCM-4</t>
        </is>
      </c>
      <c r="E1482" t="n">
        <v>1412.11023333333</v>
      </c>
      <c r="F1482" t="n">
        <v>24</v>
      </c>
      <c r="G1482" t="n">
        <v>58.8379263888889</v>
      </c>
      <c r="H1482" t="n">
        <v>15.6645666666667</v>
      </c>
      <c r="I1482" t="n">
        <v>63.9277637035995</v>
      </c>
    </row>
    <row r="1483">
      <c r="A1483" t="inlineStr">
        <is>
          <t>Daily_Efficiency_MTBF_2026_09_18.xlsx</t>
        </is>
      </c>
      <c r="B1483" t="inlineStr">
        <is>
          <t>Samridhi 5 Star Line</t>
        </is>
      </c>
      <c r="C1483" s="82" t="n">
        <v>46206</v>
      </c>
      <c r="D1483" t="inlineStr">
        <is>
          <t>FS-HRM-5</t>
        </is>
      </c>
      <c r="E1483" t="n">
        <v>1409.97601666667</v>
      </c>
      <c r="F1483" t="n">
        <v>20</v>
      </c>
      <c r="G1483" t="n">
        <v>70.49880083333331</v>
      </c>
      <c r="H1483" t="n">
        <v>21.40885</v>
      </c>
      <c r="I1483" t="n">
        <v>40.2557201164312</v>
      </c>
    </row>
    <row r="1484">
      <c r="A1484" t="inlineStr">
        <is>
          <t>Daily_Efficiency_MTBF_2026_09_18.xlsx</t>
        </is>
      </c>
      <c r="B1484" t="inlineStr">
        <is>
          <t>Samridhi 5 Star Line</t>
        </is>
      </c>
      <c r="C1484" s="82" t="n">
        <v>46206</v>
      </c>
      <c r="D1484" t="inlineStr">
        <is>
          <t>FS-HCM-3</t>
        </is>
      </c>
      <c r="E1484" t="n">
        <v>1368.27126666667</v>
      </c>
      <c r="F1484" t="n">
        <v>15</v>
      </c>
      <c r="G1484" t="n">
        <v>91.2180844444445</v>
      </c>
      <c r="H1484" t="n">
        <v>0</v>
      </c>
      <c r="I1484" t="n">
        <v>78.1448907621204</v>
      </c>
    </row>
    <row r="1485">
      <c r="A1485" t="inlineStr">
        <is>
          <t>Daily_Efficiency_MTBF_2026_09_18.xlsx</t>
        </is>
      </c>
      <c r="B1485" t="inlineStr">
        <is>
          <t>Samridhi 5 Star Line</t>
        </is>
      </c>
      <c r="C1485" s="82" t="n">
        <v>46206</v>
      </c>
      <c r="D1485" t="inlineStr">
        <is>
          <t>FS-TTLi-3</t>
        </is>
      </c>
      <c r="E1485" t="n">
        <v>1411.02571666667</v>
      </c>
      <c r="F1485" t="n">
        <v>14</v>
      </c>
      <c r="G1485" t="n">
        <v>100.787551190476</v>
      </c>
      <c r="H1485" t="n">
        <v>6.11945</v>
      </c>
      <c r="I1485" t="n">
        <v>72.19833990662239</v>
      </c>
    </row>
    <row r="1486">
      <c r="A1486" t="inlineStr">
        <is>
          <t>Daily_Efficiency_MTBF_2026_09_18.xlsx</t>
        </is>
      </c>
      <c r="B1486" t="inlineStr">
        <is>
          <t>Samridhi 5 Star Line</t>
        </is>
      </c>
      <c r="C1486" s="82" t="n">
        <v>46206</v>
      </c>
      <c r="D1486" t="inlineStr">
        <is>
          <t>FS-Case Packing</t>
        </is>
      </c>
      <c r="E1486" t="n">
        <v>1440</v>
      </c>
      <c r="F1486" t="n">
        <v>1</v>
      </c>
      <c r="G1486" t="n">
        <v>1440</v>
      </c>
      <c r="H1486" t="n">
        <v>0</v>
      </c>
      <c r="I1486" t="n">
        <v>62.3217468805704</v>
      </c>
    </row>
    <row r="1487">
      <c r="A1487" t="inlineStr">
        <is>
          <t>Daily_Efficiency_MTBF_2026_09_18.xlsx</t>
        </is>
      </c>
      <c r="B1487" t="inlineStr">
        <is>
          <t>Samridhi 5 Star Line</t>
        </is>
      </c>
      <c r="C1487" s="82" t="n">
        <v>46206</v>
      </c>
      <c r="D1487" t="inlineStr">
        <is>
          <t>FS-TTM-5</t>
        </is>
      </c>
      <c r="E1487" t="n">
        <v>1440</v>
      </c>
      <c r="F1487" t="n">
        <v>1</v>
      </c>
      <c r="G1487" t="n">
        <v>1440</v>
      </c>
      <c r="H1487" t="n">
        <v>0</v>
      </c>
      <c r="I1487" t="n">
        <v>32.296626984127</v>
      </c>
    </row>
    <row r="1488">
      <c r="A1488" t="inlineStr">
        <is>
          <t>Daily_Efficiency_MTBF_2026_09_18.xlsx</t>
        </is>
      </c>
      <c r="B1488" t="inlineStr">
        <is>
          <t>Samridhi Perk Line</t>
        </is>
      </c>
      <c r="C1488" s="82" t="n">
        <v>46206</v>
      </c>
      <c r="D1488" t="inlineStr">
        <is>
          <t>Perk-HLM-2</t>
        </is>
      </c>
      <c r="E1488" t="n">
        <v>678.294566666667</v>
      </c>
      <c r="F1488" t="n">
        <v>45</v>
      </c>
      <c r="G1488" t="n">
        <v>15.0732125925926</v>
      </c>
      <c r="H1488" t="n">
        <v>0</v>
      </c>
      <c r="I1488" t="n">
        <v>42.1060582111485</v>
      </c>
    </row>
    <row r="1489">
      <c r="A1489" t="inlineStr">
        <is>
          <t>Daily_Efficiency_MTBF_2026_09_18.xlsx</t>
        </is>
      </c>
      <c r="B1489" t="inlineStr">
        <is>
          <t>Samridhi Perk Line</t>
        </is>
      </c>
      <c r="C1489" s="82" t="n">
        <v>46206</v>
      </c>
      <c r="D1489" t="inlineStr">
        <is>
          <t>Perk-HCM-3</t>
        </is>
      </c>
      <c r="E1489" t="n">
        <v>904.735183333333</v>
      </c>
      <c r="F1489" t="n">
        <v>33</v>
      </c>
      <c r="G1489" t="n">
        <v>27.4162176767677</v>
      </c>
      <c r="H1489" t="n">
        <v>2.64615</v>
      </c>
      <c r="I1489" t="n">
        <v>35.2524772426853</v>
      </c>
    </row>
    <row r="1490">
      <c r="A1490" t="inlineStr">
        <is>
          <t>Daily_Efficiency_MTBF_2026_09_18.xlsx</t>
        </is>
      </c>
      <c r="B1490" t="inlineStr">
        <is>
          <t>Samridhi Perk Line</t>
        </is>
      </c>
      <c r="C1490" s="82" t="n">
        <v>46206</v>
      </c>
      <c r="D1490" t="inlineStr">
        <is>
          <t>Perk-HCM-1</t>
        </is>
      </c>
      <c r="E1490" t="n">
        <v>875.553</v>
      </c>
      <c r="F1490" t="n">
        <v>30</v>
      </c>
      <c r="G1490" t="n">
        <v>29.1851</v>
      </c>
      <c r="H1490" t="n">
        <v>0.158016666666667</v>
      </c>
      <c r="I1490" t="n">
        <v>44.6130832492729</v>
      </c>
    </row>
    <row r="1491">
      <c r="A1491" t="inlineStr">
        <is>
          <t>Daily_Efficiency_MTBF_2026_09_18.xlsx</t>
        </is>
      </c>
      <c r="B1491" t="inlineStr">
        <is>
          <t>Samridhi Perk Line</t>
        </is>
      </c>
      <c r="C1491" s="82" t="n">
        <v>46206</v>
      </c>
      <c r="D1491" t="inlineStr">
        <is>
          <t>Perk-HCM-2</t>
        </is>
      </c>
      <c r="E1491" t="n">
        <v>886.0673</v>
      </c>
      <c r="F1491" t="n">
        <v>26</v>
      </c>
      <c r="G1491" t="n">
        <v>34.0795115384615</v>
      </c>
      <c r="H1491" t="n">
        <v>0</v>
      </c>
      <c r="I1491" t="n">
        <v>44.6841600676208</v>
      </c>
    </row>
    <row r="1492">
      <c r="A1492" t="inlineStr">
        <is>
          <t>Daily_Efficiency_MTBF_2026_09_18.xlsx</t>
        </is>
      </c>
      <c r="B1492" t="inlineStr">
        <is>
          <t>Samridhi Perk Line</t>
        </is>
      </c>
      <c r="C1492" s="82" t="n">
        <v>46206</v>
      </c>
      <c r="D1492" t="inlineStr">
        <is>
          <t>Perk-HLM-1</t>
        </is>
      </c>
      <c r="E1492" t="n">
        <v>726.287616666667</v>
      </c>
      <c r="F1492" t="n">
        <v>25</v>
      </c>
      <c r="G1492" t="n">
        <v>29.0515046666667</v>
      </c>
      <c r="H1492" t="n">
        <v>1.83556666666667</v>
      </c>
      <c r="I1492" t="n">
        <v>50.1101831042095</v>
      </c>
    </row>
    <row r="1493">
      <c r="A1493" t="inlineStr">
        <is>
          <t>Daily_Efficiency_MTBF_2026_09_18.xlsx</t>
        </is>
      </c>
      <c r="B1493" t="inlineStr">
        <is>
          <t>Samridhi Perk Line</t>
        </is>
      </c>
      <c r="C1493" s="82" t="n">
        <v>46206</v>
      </c>
      <c r="D1493" t="inlineStr">
        <is>
          <t>Perk-HCM-4</t>
        </is>
      </c>
      <c r="E1493" t="n">
        <v>715.696366666667</v>
      </c>
      <c r="F1493" t="n">
        <v>16</v>
      </c>
      <c r="G1493" t="n">
        <v>44.7310229166667</v>
      </c>
      <c r="H1493" t="n">
        <v>0</v>
      </c>
      <c r="I1493" t="n">
        <v>24.1638848383547</v>
      </c>
    </row>
    <row r="1494">
      <c r="A1494" t="inlineStr">
        <is>
          <t>Daily_Efficiency_MTBF_2026_09_18.xlsx</t>
        </is>
      </c>
      <c r="B1494" t="inlineStr">
        <is>
          <t>Samridhi Perk Line</t>
        </is>
      </c>
      <c r="C1494" s="82" t="n">
        <v>46206</v>
      </c>
      <c r="D1494" t="inlineStr">
        <is>
          <t>Perk-TTLi-2</t>
        </is>
      </c>
      <c r="E1494" t="n">
        <v>931.073383333333</v>
      </c>
      <c r="F1494" t="n">
        <v>4</v>
      </c>
      <c r="G1494" t="n">
        <v>232.768345833333</v>
      </c>
      <c r="H1494" t="n">
        <v>0</v>
      </c>
      <c r="I1494" t="n">
        <v>40.37685203123</v>
      </c>
    </row>
    <row r="1495">
      <c r="A1495" t="inlineStr">
        <is>
          <t>Daily_Efficiency_MTBF_2026_09_18.xlsx</t>
        </is>
      </c>
      <c r="B1495" t="inlineStr">
        <is>
          <t>Samridhi Perk Line</t>
        </is>
      </c>
      <c r="C1495" s="82" t="n">
        <v>46206</v>
      </c>
      <c r="D1495" t="inlineStr">
        <is>
          <t>Perk-TTLi-3</t>
        </is>
      </c>
      <c r="E1495" t="n">
        <v>944.934133333333</v>
      </c>
      <c r="F1495" t="n">
        <v>3</v>
      </c>
      <c r="G1495" t="n">
        <v>314.978044444444</v>
      </c>
      <c r="H1495" t="n">
        <v>0.0504666666666667</v>
      </c>
      <c r="I1495" t="n">
        <v>31.5860571205129</v>
      </c>
    </row>
    <row r="1496">
      <c r="A1496" t="inlineStr">
        <is>
          <t>Daily_Efficiency_MTBF_2026_09_18.xlsx</t>
        </is>
      </c>
      <c r="B1496" t="inlineStr">
        <is>
          <t>Samridhi Perk Line</t>
        </is>
      </c>
      <c r="C1496" s="82" t="n">
        <v>46206</v>
      </c>
      <c r="D1496" t="inlineStr">
        <is>
          <t>Perk-TTLi-1</t>
        </is>
      </c>
      <c r="E1496" t="n">
        <v>1291.90866666667</v>
      </c>
      <c r="F1496" t="n">
        <v>2</v>
      </c>
      <c r="G1496" t="n">
        <v>645.954333333333</v>
      </c>
      <c r="H1496" t="n">
        <v>0.396983333333333</v>
      </c>
      <c r="I1496" t="n">
        <v>29.9658211662233</v>
      </c>
    </row>
    <row r="1497">
      <c r="A1497" t="inlineStr">
        <is>
          <t>Daily_Efficiency_MTBF_2026_09_18.xlsx</t>
        </is>
      </c>
      <c r="B1497" t="inlineStr">
        <is>
          <t>Samridhi Perk Line</t>
        </is>
      </c>
      <c r="C1497" s="82" t="n">
        <v>46206</v>
      </c>
      <c r="D1497" t="inlineStr">
        <is>
          <t>Perk-TTLi-4</t>
        </is>
      </c>
      <c r="E1497" t="n">
        <v>954.996133333333</v>
      </c>
      <c r="F1497" t="n">
        <v>2</v>
      </c>
      <c r="G1497" t="n">
        <v>477.498066666667</v>
      </c>
      <c r="H1497" t="n">
        <v>3.32691666666667</v>
      </c>
      <c r="I1497" t="n">
        <v>20.3010874047118</v>
      </c>
    </row>
    <row r="1498">
      <c r="A1498" t="inlineStr">
        <is>
          <t>Daily_Efficiency_MTBF_2026_09_18.xlsx</t>
        </is>
      </c>
      <c r="B1498" t="inlineStr">
        <is>
          <t>Samridhi Perk Line</t>
        </is>
      </c>
      <c r="C1498" s="82" t="n">
        <v>46206</v>
      </c>
      <c r="D1498" t="inlineStr">
        <is>
          <t>Perk-HLM-3</t>
        </is>
      </c>
      <c r="E1498" t="n">
        <v>1440</v>
      </c>
      <c r="F1498" t="n">
        <v>1</v>
      </c>
      <c r="G1498" t="n">
        <v>1440</v>
      </c>
      <c r="H1498" t="n">
        <v>0</v>
      </c>
      <c r="I1498" t="n">
        <v>18.0547839506173</v>
      </c>
    </row>
    <row r="1499">
      <c r="A1499" t="inlineStr">
        <is>
          <t>Daily_Efficiency_MTBF_2026_09_18.xlsx</t>
        </is>
      </c>
      <c r="B1499" t="inlineStr">
        <is>
          <t>Samridhi Perk Line</t>
        </is>
      </c>
      <c r="C1499" s="82" t="n">
        <v>46206</v>
      </c>
      <c r="D1499" t="inlineStr">
        <is>
          <t>Perk-Case Packing</t>
        </is>
      </c>
      <c r="E1499" t="n">
        <v>960</v>
      </c>
      <c r="F1499" t="n">
        <v>1</v>
      </c>
      <c r="G1499" t="n">
        <v>960</v>
      </c>
      <c r="H1499" t="n">
        <v>0</v>
      </c>
      <c r="I1499" t="n">
        <v>43.0645161290323</v>
      </c>
    </row>
    <row r="1500">
      <c r="A1500" t="inlineStr">
        <is>
          <t>Daily_Efficiency_MTBF_2026_09_18.xlsx</t>
        </is>
      </c>
      <c r="B1500" t="inlineStr">
        <is>
          <t>Co-Extrusion Line</t>
        </is>
      </c>
      <c r="C1500" s="82" t="n">
        <v>46205</v>
      </c>
      <c r="D1500" t="inlineStr">
        <is>
          <t>Coex-AW3</t>
        </is>
      </c>
      <c r="E1500" t="n">
        <v>1280.823</v>
      </c>
      <c r="F1500" t="n">
        <v>342</v>
      </c>
      <c r="G1500" t="n">
        <v>3.74509649122807</v>
      </c>
      <c r="H1500" t="n">
        <v>144.508116666667</v>
      </c>
      <c r="I1500" t="n">
        <v>34.3052777777777</v>
      </c>
    </row>
    <row r="1501">
      <c r="A1501" t="inlineStr">
        <is>
          <t>Daily_Efficiency_MTBF_2026_09_18.xlsx</t>
        </is>
      </c>
      <c r="B1501" t="inlineStr">
        <is>
          <t>Co-Extrusion Line</t>
        </is>
      </c>
      <c r="C1501" s="82" t="n">
        <v>46205</v>
      </c>
      <c r="D1501" t="inlineStr">
        <is>
          <t>Coex-AW1</t>
        </is>
      </c>
      <c r="E1501" t="n">
        <v>1369.46736666667</v>
      </c>
      <c r="F1501" t="n">
        <v>34</v>
      </c>
      <c r="G1501" t="n">
        <v>40.2784519607843</v>
      </c>
      <c r="H1501" t="n">
        <v>23.0004666666667</v>
      </c>
      <c r="I1501" t="n">
        <v>93.23758167004929</v>
      </c>
    </row>
    <row r="1502">
      <c r="A1502" t="inlineStr">
        <is>
          <t>Daily_Efficiency_MTBF_2026_09_18.xlsx</t>
        </is>
      </c>
      <c r="B1502" t="inlineStr">
        <is>
          <t>Co-Extrusion Line</t>
        </is>
      </c>
      <c r="C1502" s="82" t="n">
        <v>46205</v>
      </c>
      <c r="D1502" t="inlineStr">
        <is>
          <t>Coex-AW2</t>
        </is>
      </c>
      <c r="E1502" t="n">
        <v>1370.64271666667</v>
      </c>
      <c r="F1502" t="n">
        <v>27</v>
      </c>
      <c r="G1502" t="n">
        <v>50.7645450617284</v>
      </c>
      <c r="H1502" t="n">
        <v>11.3479</v>
      </c>
      <c r="I1502" t="n">
        <v>87.18003147896199</v>
      </c>
    </row>
    <row r="1503">
      <c r="A1503" t="inlineStr">
        <is>
          <t>Daily_Efficiency_MTBF_2026_09_18.xlsx</t>
        </is>
      </c>
      <c r="B1503" t="inlineStr">
        <is>
          <t>Samridhi 5 Star Line</t>
        </is>
      </c>
      <c r="C1503" s="82" t="n">
        <v>46205</v>
      </c>
      <c r="D1503" t="inlineStr">
        <is>
          <t>FS-HCM-1</t>
        </is>
      </c>
      <c r="E1503" t="n">
        <v>1397.72356666667</v>
      </c>
      <c r="F1503" t="n">
        <v>38</v>
      </c>
      <c r="G1503" t="n">
        <v>36.782199122807</v>
      </c>
      <c r="H1503" t="n">
        <v>15.1505333333333</v>
      </c>
      <c r="I1503" t="n">
        <v>79.01209364232071</v>
      </c>
    </row>
    <row r="1504">
      <c r="A1504" t="inlineStr">
        <is>
          <t>Daily_Efficiency_MTBF_2026_09_18.xlsx</t>
        </is>
      </c>
      <c r="B1504" t="inlineStr">
        <is>
          <t>Samridhi 5 Star Line</t>
        </is>
      </c>
      <c r="C1504" s="82" t="n">
        <v>46205</v>
      </c>
      <c r="D1504" t="inlineStr">
        <is>
          <t>FS-HCM-2</t>
        </is>
      </c>
      <c r="E1504" t="n">
        <v>1372.34315</v>
      </c>
      <c r="F1504" t="n">
        <v>33</v>
      </c>
      <c r="G1504" t="n">
        <v>41.5861560606061</v>
      </c>
      <c r="H1504" t="n">
        <v>8.34248333333333</v>
      </c>
      <c r="I1504" t="n">
        <v>73.32394187941981</v>
      </c>
    </row>
    <row r="1505">
      <c r="A1505" t="inlineStr">
        <is>
          <t>Daily_Efficiency_MTBF_2026_09_18.xlsx</t>
        </is>
      </c>
      <c r="B1505" t="inlineStr">
        <is>
          <t>Samridhi 5 Star Line</t>
        </is>
      </c>
      <c r="C1505" s="82" t="n">
        <v>46205</v>
      </c>
      <c r="D1505" t="inlineStr">
        <is>
          <t>FS-HCM-4</t>
        </is>
      </c>
      <c r="E1505" t="n">
        <v>1420.65873333333</v>
      </c>
      <c r="F1505" t="n">
        <v>31</v>
      </c>
      <c r="G1505" t="n">
        <v>45.8277010752688</v>
      </c>
      <c r="H1505" t="n">
        <v>9.811249999999999</v>
      </c>
      <c r="I1505" t="n">
        <v>82.5651626128394</v>
      </c>
    </row>
    <row r="1506">
      <c r="A1506" t="inlineStr">
        <is>
          <t>Daily_Efficiency_MTBF_2026_09_18.xlsx</t>
        </is>
      </c>
      <c r="B1506" t="inlineStr">
        <is>
          <t>Samridhi 5 Star Line</t>
        </is>
      </c>
      <c r="C1506" s="82" t="n">
        <v>46205</v>
      </c>
      <c r="D1506" t="inlineStr">
        <is>
          <t>FS-TTLi-2</t>
        </is>
      </c>
      <c r="E1506" t="n">
        <v>1379.8927</v>
      </c>
      <c r="F1506" t="n">
        <v>31</v>
      </c>
      <c r="G1506" t="n">
        <v>44.5126677419355</v>
      </c>
      <c r="H1506" t="n">
        <v>14.9789166666667</v>
      </c>
      <c r="I1506" t="n">
        <v>68.0081985898006</v>
      </c>
    </row>
    <row r="1507">
      <c r="A1507" t="inlineStr">
        <is>
          <t>Daily_Efficiency_MTBF_2026_09_18.xlsx</t>
        </is>
      </c>
      <c r="B1507" t="inlineStr">
        <is>
          <t>Samridhi 5 Star Line</t>
        </is>
      </c>
      <c r="C1507" s="82" t="n">
        <v>46205</v>
      </c>
      <c r="D1507" t="inlineStr">
        <is>
          <t>FS-HCM-3</t>
        </is>
      </c>
      <c r="E1507" t="n">
        <v>1408.49753333333</v>
      </c>
      <c r="F1507" t="n">
        <v>29</v>
      </c>
      <c r="G1507" t="n">
        <v>48.5688804597701</v>
      </c>
      <c r="H1507" t="n">
        <v>2.16716666666667</v>
      </c>
      <c r="I1507" t="n">
        <v>95.25612255300661</v>
      </c>
    </row>
    <row r="1508">
      <c r="A1508" t="inlineStr">
        <is>
          <t>Daily_Efficiency_MTBF_2026_09_18.xlsx</t>
        </is>
      </c>
      <c r="B1508" t="inlineStr">
        <is>
          <t>Samridhi 5 Star Line</t>
        </is>
      </c>
      <c r="C1508" s="82" t="n">
        <v>46205</v>
      </c>
      <c r="D1508" t="inlineStr">
        <is>
          <t>FS-TTLi-4</t>
        </is>
      </c>
      <c r="E1508" t="n">
        <v>1426.18758333333</v>
      </c>
      <c r="F1508" t="n">
        <v>23</v>
      </c>
      <c r="G1508" t="n">
        <v>62.0081557971015</v>
      </c>
      <c r="H1508" t="n">
        <v>13.8124166666667</v>
      </c>
      <c r="I1508" t="n">
        <v>81.85515873015881</v>
      </c>
    </row>
    <row r="1509">
      <c r="A1509" t="inlineStr">
        <is>
          <t>Daily_Efficiency_MTBF_2026_09_18.xlsx</t>
        </is>
      </c>
      <c r="B1509" t="inlineStr">
        <is>
          <t>Samridhi 5 Star Line</t>
        </is>
      </c>
      <c r="C1509" s="82" t="n">
        <v>46205</v>
      </c>
      <c r="D1509" t="inlineStr">
        <is>
          <t>FS-TTLi-1</t>
        </is>
      </c>
      <c r="E1509" t="n">
        <v>1411.99605</v>
      </c>
      <c r="F1509" t="n">
        <v>14</v>
      </c>
      <c r="G1509" t="n">
        <v>100.856860714286</v>
      </c>
      <c r="H1509" t="n">
        <v>5.99538333333333</v>
      </c>
      <c r="I1509" t="n">
        <v>71.5668926679591</v>
      </c>
    </row>
    <row r="1510">
      <c r="A1510" t="inlineStr">
        <is>
          <t>Daily_Efficiency_MTBF_2026_09_18.xlsx</t>
        </is>
      </c>
      <c r="B1510" t="inlineStr">
        <is>
          <t>Samridhi 5 Star Line</t>
        </is>
      </c>
      <c r="C1510" s="82" t="n">
        <v>46205</v>
      </c>
      <c r="D1510" t="inlineStr">
        <is>
          <t>FS-TTLi-3</t>
        </is>
      </c>
      <c r="E1510" t="n">
        <v>1430.33456666667</v>
      </c>
      <c r="F1510" t="n">
        <v>11</v>
      </c>
      <c r="G1510" t="n">
        <v>130.030415151515</v>
      </c>
      <c r="H1510" t="n">
        <v>4.16061666666667</v>
      </c>
      <c r="I1510" t="n">
        <v>93.4364711731394</v>
      </c>
    </row>
    <row r="1511">
      <c r="A1511" t="inlineStr">
        <is>
          <t>Daily_Efficiency_MTBF_2026_09_18.xlsx</t>
        </is>
      </c>
      <c r="B1511" t="inlineStr">
        <is>
          <t>Samridhi 5 Star Line</t>
        </is>
      </c>
      <c r="C1511" s="82" t="n">
        <v>46205</v>
      </c>
      <c r="D1511" t="inlineStr">
        <is>
          <t>FS-HRM-5</t>
        </is>
      </c>
      <c r="E1511" t="n">
        <v>1401.51685</v>
      </c>
      <c r="F1511" t="n">
        <v>7</v>
      </c>
      <c r="G1511" t="n">
        <v>200.216692857143</v>
      </c>
      <c r="H1511" t="n">
        <v>10.8204666666667</v>
      </c>
      <c r="I1511" t="n">
        <v>43.4774989340501</v>
      </c>
    </row>
    <row r="1512">
      <c r="A1512" t="inlineStr">
        <is>
          <t>Daily_Efficiency_MTBF_2026_09_18.xlsx</t>
        </is>
      </c>
      <c r="B1512" t="inlineStr">
        <is>
          <t>Samridhi 5 Star Line</t>
        </is>
      </c>
      <c r="C1512" s="82" t="n">
        <v>46205</v>
      </c>
      <c r="D1512" t="inlineStr">
        <is>
          <t>FS-TTM-5</t>
        </is>
      </c>
      <c r="E1512" t="n">
        <v>1440</v>
      </c>
      <c r="F1512" t="n">
        <v>1</v>
      </c>
      <c r="G1512" t="n">
        <v>1440</v>
      </c>
      <c r="H1512" t="n">
        <v>0</v>
      </c>
      <c r="I1512" t="n">
        <v>38.5692048412698</v>
      </c>
    </row>
    <row r="1513">
      <c r="A1513" t="inlineStr">
        <is>
          <t>Daily_Efficiency_MTBF_2026_09_18.xlsx</t>
        </is>
      </c>
      <c r="B1513" t="inlineStr">
        <is>
          <t>Samridhi 5 Star Line</t>
        </is>
      </c>
      <c r="C1513" s="82" t="n">
        <v>46205</v>
      </c>
      <c r="D1513" t="inlineStr">
        <is>
          <t>FS-Case Packing</t>
        </is>
      </c>
      <c r="E1513" t="n">
        <v>1440</v>
      </c>
      <c r="F1513" t="n">
        <v>1</v>
      </c>
      <c r="G1513" t="n">
        <v>1440</v>
      </c>
      <c r="H1513" t="n">
        <v>0</v>
      </c>
      <c r="I1513" t="n">
        <v>71.1229946524064</v>
      </c>
    </row>
    <row r="1514">
      <c r="A1514" t="inlineStr">
        <is>
          <t>Daily_Efficiency_MTBF_2026_09_18.xlsx</t>
        </is>
      </c>
      <c r="B1514" t="inlineStr">
        <is>
          <t>Samridhi Perk Line</t>
        </is>
      </c>
      <c r="C1514" s="82" t="n">
        <v>46205</v>
      </c>
      <c r="D1514" t="inlineStr">
        <is>
          <t>Perk-HLM-1</t>
        </is>
      </c>
      <c r="E1514" t="n">
        <v>1328.5219</v>
      </c>
      <c r="F1514" t="n">
        <v>142</v>
      </c>
      <c r="G1514" t="n">
        <v>9.35578802816902</v>
      </c>
      <c r="H1514" t="n">
        <v>3.52006666666667</v>
      </c>
      <c r="I1514" t="n">
        <v>72.8892143425911</v>
      </c>
    </row>
    <row r="1515">
      <c r="A1515" t="inlineStr">
        <is>
          <t>Daily_Efficiency_MTBF_2026_09_18.xlsx</t>
        </is>
      </c>
      <c r="B1515" t="inlineStr">
        <is>
          <t>Samridhi Perk Line</t>
        </is>
      </c>
      <c r="C1515" s="82" t="n">
        <v>46205</v>
      </c>
      <c r="D1515" t="inlineStr">
        <is>
          <t>Perk-HLM-2</t>
        </is>
      </c>
      <c r="E1515" t="n">
        <v>1258.74933333333</v>
      </c>
      <c r="F1515" t="n">
        <v>136</v>
      </c>
      <c r="G1515" t="n">
        <v>9.255509803921569</v>
      </c>
      <c r="H1515" t="n">
        <v>0</v>
      </c>
      <c r="I1515" t="n">
        <v>56.9253996090703</v>
      </c>
    </row>
    <row r="1516">
      <c r="A1516" t="inlineStr">
        <is>
          <t>Daily_Efficiency_MTBF_2026_09_18.xlsx</t>
        </is>
      </c>
      <c r="B1516" t="inlineStr">
        <is>
          <t>Samridhi Perk Line</t>
        </is>
      </c>
      <c r="C1516" s="82" t="n">
        <v>46205</v>
      </c>
      <c r="D1516" t="inlineStr">
        <is>
          <t>Perk-HCM-1</t>
        </is>
      </c>
      <c r="E1516" t="n">
        <v>1350.17408333333</v>
      </c>
      <c r="F1516" t="n">
        <v>103</v>
      </c>
      <c r="G1516" t="n">
        <v>13.1084862459547</v>
      </c>
      <c r="H1516" t="n">
        <v>0.757483333333333</v>
      </c>
      <c r="I1516" t="n">
        <v>81.4355369285271</v>
      </c>
    </row>
    <row r="1517">
      <c r="A1517" t="inlineStr">
        <is>
          <t>Daily_Efficiency_MTBF_2026_09_18.xlsx</t>
        </is>
      </c>
      <c r="B1517" t="inlineStr">
        <is>
          <t>Samridhi Perk Line</t>
        </is>
      </c>
      <c r="C1517" s="82" t="n">
        <v>46205</v>
      </c>
      <c r="D1517" t="inlineStr">
        <is>
          <t>Perk-HCM-3</t>
        </is>
      </c>
      <c r="E1517" t="n">
        <v>1353.78793333333</v>
      </c>
      <c r="F1517" t="n">
        <v>67</v>
      </c>
      <c r="G1517" t="n">
        <v>20.2057900497512</v>
      </c>
      <c r="H1517" t="n">
        <v>2.36236666666667</v>
      </c>
      <c r="I1517" t="n">
        <v>59.5465015192323</v>
      </c>
    </row>
    <row r="1518">
      <c r="A1518" t="inlineStr">
        <is>
          <t>Daily_Efficiency_MTBF_2026_09_18.xlsx</t>
        </is>
      </c>
      <c r="B1518" t="inlineStr">
        <is>
          <t>Samridhi Perk Line</t>
        </is>
      </c>
      <c r="C1518" s="82" t="n">
        <v>46205</v>
      </c>
      <c r="D1518" t="inlineStr">
        <is>
          <t>Perk-HCM-2</t>
        </is>
      </c>
      <c r="E1518" t="n">
        <v>1365.81735</v>
      </c>
      <c r="F1518" t="n">
        <v>59</v>
      </c>
      <c r="G1518" t="n">
        <v>23.1494466101695</v>
      </c>
      <c r="H1518" t="n">
        <v>0.148483333333333</v>
      </c>
      <c r="I1518" t="n">
        <v>74.9415011140425</v>
      </c>
    </row>
    <row r="1519">
      <c r="A1519" t="inlineStr">
        <is>
          <t>Daily_Efficiency_MTBF_2026_09_18.xlsx</t>
        </is>
      </c>
      <c r="B1519" t="inlineStr">
        <is>
          <t>Samridhi Perk Line</t>
        </is>
      </c>
      <c r="C1519" s="82" t="n">
        <v>46205</v>
      </c>
      <c r="D1519" t="inlineStr">
        <is>
          <t>Perk-HCM-4</t>
        </is>
      </c>
      <c r="E1519" t="n">
        <v>1396.44388333333</v>
      </c>
      <c r="F1519" t="n">
        <v>58</v>
      </c>
      <c r="G1519" t="n">
        <v>24.0766186781609</v>
      </c>
      <c r="H1519" t="n">
        <v>0.270866666666667</v>
      </c>
      <c r="I1519" t="n">
        <v>53.5323681566652</v>
      </c>
    </row>
    <row r="1520">
      <c r="A1520" t="inlineStr">
        <is>
          <t>Daily_Efficiency_MTBF_2026_09_18.xlsx</t>
        </is>
      </c>
      <c r="B1520" t="inlineStr">
        <is>
          <t>Samridhi Perk Line</t>
        </is>
      </c>
      <c r="C1520" s="82" t="n">
        <v>46205</v>
      </c>
      <c r="D1520" t="inlineStr">
        <is>
          <t>Perk-TTLi-3</t>
        </is>
      </c>
      <c r="E1520" t="n">
        <v>1377.46551666667</v>
      </c>
      <c r="F1520" t="n">
        <v>29</v>
      </c>
      <c r="G1520" t="n">
        <v>47.4988109195402</v>
      </c>
      <c r="H1520" t="n">
        <v>2.73181666666667</v>
      </c>
      <c r="I1520" t="n">
        <v>46.4274903813878</v>
      </c>
    </row>
    <row r="1521">
      <c r="A1521" t="inlineStr">
        <is>
          <t>Daily_Efficiency_MTBF_2026_09_18.xlsx</t>
        </is>
      </c>
      <c r="B1521" t="inlineStr">
        <is>
          <t>Samridhi Perk Line</t>
        </is>
      </c>
      <c r="C1521" s="82" t="n">
        <v>46205</v>
      </c>
      <c r="D1521" t="inlineStr">
        <is>
          <t>Perk-TTLi-2</t>
        </is>
      </c>
      <c r="E1521" t="n">
        <v>1319.02568333333</v>
      </c>
      <c r="F1521" t="n">
        <v>21</v>
      </c>
      <c r="G1521" t="n">
        <v>62.8107468253968</v>
      </c>
      <c r="H1521" t="n">
        <v>2.5898</v>
      </c>
      <c r="I1521" t="n">
        <v>72.8021936027576</v>
      </c>
    </row>
    <row r="1522">
      <c r="A1522" t="inlineStr">
        <is>
          <t>Daily_Efficiency_MTBF_2026_09_18.xlsx</t>
        </is>
      </c>
      <c r="B1522" t="inlineStr">
        <is>
          <t>Samridhi Perk Line</t>
        </is>
      </c>
      <c r="C1522" s="82" t="n">
        <v>46205</v>
      </c>
      <c r="D1522" t="inlineStr">
        <is>
          <t>Perk-TTLi-1</t>
        </is>
      </c>
      <c r="E1522" t="n">
        <v>1420.42238333333</v>
      </c>
      <c r="F1522" t="n">
        <v>6</v>
      </c>
      <c r="G1522" t="n">
        <v>236.737063888889</v>
      </c>
      <c r="H1522" t="n">
        <v>1.10768333333333</v>
      </c>
      <c r="I1522" t="n">
        <v>77.7925718947198</v>
      </c>
    </row>
    <row r="1523">
      <c r="A1523" t="inlineStr">
        <is>
          <t>Daily_Efficiency_MTBF_2026_09_18.xlsx</t>
        </is>
      </c>
      <c r="B1523" t="inlineStr">
        <is>
          <t>Samridhi Perk Line</t>
        </is>
      </c>
      <c r="C1523" s="82" t="n">
        <v>46205</v>
      </c>
      <c r="D1523" t="inlineStr">
        <is>
          <t>Perk-TTLi-4</t>
        </is>
      </c>
      <c r="E1523" t="n">
        <v>1434.42095</v>
      </c>
      <c r="F1523" t="n">
        <v>4</v>
      </c>
      <c r="G1523" t="n">
        <v>358.6052375</v>
      </c>
      <c r="H1523" t="n">
        <v>5.57905</v>
      </c>
      <c r="I1523" t="n">
        <v>50.8541666666667</v>
      </c>
    </row>
    <row r="1524">
      <c r="A1524" t="inlineStr">
        <is>
          <t>Daily_Efficiency_MTBF_2026_09_18.xlsx</t>
        </is>
      </c>
      <c r="B1524" t="inlineStr">
        <is>
          <t>Samridhi Perk Line</t>
        </is>
      </c>
      <c r="C1524" s="82" t="n">
        <v>46205</v>
      </c>
      <c r="D1524" t="inlineStr">
        <is>
          <t>Perk-Case Packing</t>
        </is>
      </c>
      <c r="E1524" t="n">
        <v>1440</v>
      </c>
      <c r="F1524" t="n">
        <v>1</v>
      </c>
      <c r="G1524" t="n">
        <v>1440</v>
      </c>
      <c r="H1524" t="n">
        <v>0</v>
      </c>
      <c r="I1524" t="n">
        <v>80.3763440860215</v>
      </c>
    </row>
    <row r="1525">
      <c r="A1525" t="inlineStr">
        <is>
          <t>Daily_Efficiency_MTBF_2026_09_18.xlsx</t>
        </is>
      </c>
      <c r="B1525" t="inlineStr">
        <is>
          <t>Samridhi Perk Line</t>
        </is>
      </c>
      <c r="C1525" s="82" t="n">
        <v>46205</v>
      </c>
      <c r="D1525" t="inlineStr">
        <is>
          <t>Perk-HLM-3</t>
        </is>
      </c>
      <c r="E1525" t="n">
        <v>1440</v>
      </c>
      <c r="F1525" t="n">
        <v>1</v>
      </c>
      <c r="G1525" t="n">
        <v>1440</v>
      </c>
      <c r="H1525" t="n">
        <v>0</v>
      </c>
      <c r="I1525" t="n">
        <v>31.9356481481481</v>
      </c>
    </row>
    <row r="1526">
      <c r="A1526" t="inlineStr">
        <is>
          <t>Daily_Efficiency_MTBF_2026_09_18.xlsx</t>
        </is>
      </c>
      <c r="B1526" t="inlineStr">
        <is>
          <t>Co-Extrusion Line</t>
        </is>
      </c>
      <c r="C1526" s="82" t="n">
        <v>46204</v>
      </c>
      <c r="D1526" t="inlineStr">
        <is>
          <t>Coex-AW3</t>
        </is>
      </c>
      <c r="E1526" t="n">
        <v>1234.60985</v>
      </c>
      <c r="F1526" t="n">
        <v>490</v>
      </c>
      <c r="G1526" t="n">
        <v>2.51961193877551</v>
      </c>
      <c r="H1526" t="n">
        <v>195.220666666667</v>
      </c>
      <c r="I1526" t="n">
        <v>42.1991666666666</v>
      </c>
    </row>
    <row r="1527">
      <c r="A1527" t="inlineStr">
        <is>
          <t>Daily_Efficiency_MTBF_2026_09_18.xlsx</t>
        </is>
      </c>
      <c r="B1527" t="inlineStr">
        <is>
          <t>Co-Extrusion Line</t>
        </is>
      </c>
      <c r="C1527" s="82" t="n">
        <v>46204</v>
      </c>
      <c r="D1527" t="inlineStr">
        <is>
          <t>Coex-AW1</t>
        </is>
      </c>
      <c r="E1527" t="n">
        <v>1224.09938333333</v>
      </c>
      <c r="F1527" t="n">
        <v>93</v>
      </c>
      <c r="G1527" t="n">
        <v>13.1623589605735</v>
      </c>
      <c r="H1527" t="n">
        <v>115.70435</v>
      </c>
      <c r="I1527" t="n">
        <v>87.8059484838743</v>
      </c>
    </row>
    <row r="1528">
      <c r="A1528" t="inlineStr">
        <is>
          <t>Daily_Efficiency_MTBF_2026_09_18.xlsx</t>
        </is>
      </c>
      <c r="B1528" t="inlineStr">
        <is>
          <t>Co-Extrusion Line</t>
        </is>
      </c>
      <c r="C1528" s="82" t="n">
        <v>46204</v>
      </c>
      <c r="D1528" t="inlineStr">
        <is>
          <t>Coex-AW2</t>
        </is>
      </c>
      <c r="E1528" t="n">
        <v>1387.31436666667</v>
      </c>
      <c r="F1528" t="n">
        <v>13</v>
      </c>
      <c r="G1528" t="n">
        <v>106.71648974359</v>
      </c>
      <c r="H1528" t="n">
        <v>7.15871666666667</v>
      </c>
      <c r="I1528" t="n">
        <v>102.357897788992</v>
      </c>
    </row>
    <row r="1529">
      <c r="A1529" t="inlineStr">
        <is>
          <t>Daily_Efficiency_MTBF_2026_09_18.xlsx</t>
        </is>
      </c>
      <c r="B1529" t="inlineStr">
        <is>
          <t>Samridhi 5 Star Line</t>
        </is>
      </c>
      <c r="C1529" s="82" t="n">
        <v>46204</v>
      </c>
      <c r="D1529" t="inlineStr">
        <is>
          <t>FS-HCM-4</t>
        </is>
      </c>
      <c r="E1529" t="n">
        <v>1406.21573333333</v>
      </c>
      <c r="F1529" t="n">
        <v>46</v>
      </c>
      <c r="G1529" t="n">
        <v>30.5699072463768</v>
      </c>
      <c r="H1529" t="n">
        <v>17.4640166666667</v>
      </c>
      <c r="I1529" t="n">
        <v>75.25436961992339</v>
      </c>
    </row>
    <row r="1530">
      <c r="A1530" t="inlineStr">
        <is>
          <t>Daily_Efficiency_MTBF_2026_09_18.xlsx</t>
        </is>
      </c>
      <c r="B1530" t="inlineStr">
        <is>
          <t>Samridhi 5 Star Line</t>
        </is>
      </c>
      <c r="C1530" s="82" t="n">
        <v>46204</v>
      </c>
      <c r="D1530" t="inlineStr">
        <is>
          <t>FS-HCM-1</t>
        </is>
      </c>
      <c r="E1530" t="n">
        <v>1408.8737</v>
      </c>
      <c r="F1530" t="n">
        <v>44</v>
      </c>
      <c r="G1530" t="n">
        <v>32.0198568181818</v>
      </c>
      <c r="H1530" t="n">
        <v>0.492</v>
      </c>
      <c r="I1530" t="n">
        <v>84.96602235899221</v>
      </c>
    </row>
    <row r="1531">
      <c r="A1531" t="inlineStr">
        <is>
          <t>Daily_Efficiency_MTBF_2026_09_18.xlsx</t>
        </is>
      </c>
      <c r="B1531" t="inlineStr">
        <is>
          <t>Samridhi 5 Star Line</t>
        </is>
      </c>
      <c r="C1531" s="82" t="n">
        <v>46204</v>
      </c>
      <c r="D1531" t="inlineStr">
        <is>
          <t>FS-TTLi-4</t>
        </is>
      </c>
      <c r="E1531" t="n">
        <v>1415.67778333333</v>
      </c>
      <c r="F1531" t="n">
        <v>31</v>
      </c>
      <c r="G1531" t="n">
        <v>45.6670252688172</v>
      </c>
      <c r="H1531" t="n">
        <v>24.3222166666667</v>
      </c>
      <c r="I1531" t="n">
        <v>72.6438492063493</v>
      </c>
    </row>
    <row r="1532">
      <c r="A1532" t="inlineStr">
        <is>
          <t>Daily_Efficiency_MTBF_2026_09_18.xlsx</t>
        </is>
      </c>
      <c r="B1532" t="inlineStr">
        <is>
          <t>Samridhi 5 Star Line</t>
        </is>
      </c>
      <c r="C1532" s="82" t="n">
        <v>46204</v>
      </c>
      <c r="D1532" t="inlineStr">
        <is>
          <t>FS-TTLi-2</t>
        </is>
      </c>
      <c r="E1532" t="n">
        <v>1400.18318333333</v>
      </c>
      <c r="F1532" t="n">
        <v>29</v>
      </c>
      <c r="G1532" t="n">
        <v>48.2821787356322</v>
      </c>
      <c r="H1532" t="n">
        <v>17.8272833333333</v>
      </c>
      <c r="I1532" t="n">
        <v>74.34166906945249</v>
      </c>
    </row>
    <row r="1533">
      <c r="A1533" t="inlineStr">
        <is>
          <t>Daily_Efficiency_MTBF_2026_09_18.xlsx</t>
        </is>
      </c>
      <c r="B1533" t="inlineStr">
        <is>
          <t>Samridhi 5 Star Line</t>
        </is>
      </c>
      <c r="C1533" s="82" t="n">
        <v>46204</v>
      </c>
      <c r="D1533" t="inlineStr">
        <is>
          <t>FS-HCM-3</t>
        </is>
      </c>
      <c r="E1533" t="n">
        <v>1391.09236666667</v>
      </c>
      <c r="F1533" t="n">
        <v>26</v>
      </c>
      <c r="G1533" t="n">
        <v>53.5035525641026</v>
      </c>
      <c r="H1533" t="n">
        <v>2.00213333333333</v>
      </c>
      <c r="I1533" t="n">
        <v>81.8320283047033</v>
      </c>
    </row>
    <row r="1534">
      <c r="A1534" t="inlineStr">
        <is>
          <t>Daily_Efficiency_MTBF_2026_09_18.xlsx</t>
        </is>
      </c>
      <c r="B1534" t="inlineStr">
        <is>
          <t>Samridhi 5 Star Line</t>
        </is>
      </c>
      <c r="C1534" s="82" t="n">
        <v>46204</v>
      </c>
      <c r="D1534" t="inlineStr">
        <is>
          <t>FS-HCM-2</t>
        </is>
      </c>
      <c r="E1534" t="n">
        <v>1378.42238333333</v>
      </c>
      <c r="F1534" t="n">
        <v>24</v>
      </c>
      <c r="G1534" t="n">
        <v>57.4342659722222</v>
      </c>
      <c r="H1534" t="n">
        <v>10.67535</v>
      </c>
      <c r="I1534" t="n">
        <v>77.3566269561463</v>
      </c>
    </row>
    <row r="1535">
      <c r="A1535" t="inlineStr">
        <is>
          <t>Daily_Efficiency_MTBF_2026_09_18.xlsx</t>
        </is>
      </c>
      <c r="B1535" t="inlineStr">
        <is>
          <t>Samridhi 5 Star Line</t>
        </is>
      </c>
      <c r="C1535" s="82" t="n">
        <v>46204</v>
      </c>
      <c r="D1535" t="inlineStr">
        <is>
          <t>FS-TTLi-3</t>
        </is>
      </c>
      <c r="E1535" t="n">
        <v>1384.01035</v>
      </c>
      <c r="F1535" t="n">
        <v>20</v>
      </c>
      <c r="G1535" t="n">
        <v>69.2005175</v>
      </c>
      <c r="H1535" t="n">
        <v>20.6625166666667</v>
      </c>
      <c r="I1535" t="n">
        <v>78.1278743758955</v>
      </c>
    </row>
    <row r="1536">
      <c r="A1536" t="inlineStr">
        <is>
          <t>Daily_Efficiency_MTBF_2026_09_18.xlsx</t>
        </is>
      </c>
      <c r="B1536" t="inlineStr">
        <is>
          <t>Samridhi 5 Star Line</t>
        </is>
      </c>
      <c r="C1536" s="82" t="n">
        <v>46204</v>
      </c>
      <c r="D1536" t="inlineStr">
        <is>
          <t>FS-TTLi-1</t>
        </is>
      </c>
      <c r="E1536" t="n">
        <v>1413.47163333333</v>
      </c>
      <c r="F1536" t="n">
        <v>15</v>
      </c>
      <c r="G1536" t="n">
        <v>94.2314422222222</v>
      </c>
      <c r="H1536" t="n">
        <v>5.35856666666667</v>
      </c>
      <c r="I1536" t="n">
        <v>81.39851699258</v>
      </c>
    </row>
    <row r="1537">
      <c r="A1537" t="inlineStr">
        <is>
          <t>Daily_Efficiency_MTBF_2026_09_18.xlsx</t>
        </is>
      </c>
      <c r="B1537" t="inlineStr">
        <is>
          <t>Samridhi 5 Star Line</t>
        </is>
      </c>
      <c r="C1537" s="82" t="n">
        <v>46204</v>
      </c>
      <c r="D1537" t="inlineStr">
        <is>
          <t>FS-HRM-5</t>
        </is>
      </c>
      <c r="E1537" t="n">
        <v>1436.16545</v>
      </c>
      <c r="F1537" t="n">
        <v>6</v>
      </c>
      <c r="G1537" t="n">
        <v>239.360908333333</v>
      </c>
      <c r="H1537" t="n">
        <v>2.50126666666667</v>
      </c>
      <c r="I1537" t="n">
        <v>38.6749365025003</v>
      </c>
    </row>
    <row r="1538">
      <c r="A1538" t="inlineStr">
        <is>
          <t>Daily_Efficiency_MTBF_2026_09_18.xlsx</t>
        </is>
      </c>
      <c r="B1538" t="inlineStr">
        <is>
          <t>Samridhi 5 Star Line</t>
        </is>
      </c>
      <c r="C1538" s="82" t="n">
        <v>46204</v>
      </c>
      <c r="D1538" t="inlineStr">
        <is>
          <t>FS-TTM-5</t>
        </is>
      </c>
      <c r="E1538" t="n">
        <v>1440</v>
      </c>
      <c r="F1538" t="n">
        <v>1</v>
      </c>
      <c r="G1538" t="n">
        <v>1440</v>
      </c>
      <c r="H1538" t="n">
        <v>0</v>
      </c>
      <c r="I1538" t="n">
        <v>31.5448824603174</v>
      </c>
    </row>
    <row r="1539">
      <c r="A1539" t="inlineStr">
        <is>
          <t>Daily_Efficiency_MTBF_2026_09_18.xlsx</t>
        </is>
      </c>
      <c r="B1539" t="inlineStr">
        <is>
          <t>Samridhi 5 Star Line</t>
        </is>
      </c>
      <c r="C1539" s="82" t="n">
        <v>46204</v>
      </c>
      <c r="D1539" t="inlineStr">
        <is>
          <t>FS-Case Packing</t>
        </is>
      </c>
      <c r="E1539" t="n">
        <v>1440</v>
      </c>
      <c r="F1539" t="n">
        <v>1</v>
      </c>
      <c r="G1539" t="n">
        <v>1440</v>
      </c>
      <c r="H1539" t="n">
        <v>0</v>
      </c>
      <c r="I1539" t="n">
        <v>55.8377896613191</v>
      </c>
    </row>
    <row r="1540">
      <c r="A1540" t="inlineStr">
        <is>
          <t>Daily_Efficiency_MTBF_2026_09_18.xlsx</t>
        </is>
      </c>
      <c r="B1540" t="inlineStr">
        <is>
          <t>Samridhi Perk Line</t>
        </is>
      </c>
      <c r="C1540" s="82" t="n">
        <v>46204</v>
      </c>
      <c r="D1540" t="inlineStr">
        <is>
          <t>Perk-HLM-1</t>
        </is>
      </c>
      <c r="E1540" t="n">
        <v>1305.3533</v>
      </c>
      <c r="F1540" t="n">
        <v>140</v>
      </c>
      <c r="G1540" t="n">
        <v>9.32395214285715</v>
      </c>
      <c r="H1540" t="n">
        <v>1.4338</v>
      </c>
      <c r="I1540" t="n">
        <v>51.8121462429725</v>
      </c>
    </row>
    <row r="1541">
      <c r="A1541" t="inlineStr">
        <is>
          <t>Daily_Efficiency_MTBF_2026_09_18.xlsx</t>
        </is>
      </c>
      <c r="B1541" t="inlineStr">
        <is>
          <t>Samridhi Perk Line</t>
        </is>
      </c>
      <c r="C1541" s="82" t="n">
        <v>46204</v>
      </c>
      <c r="D1541" t="inlineStr">
        <is>
          <t>Perk-HLM-2</t>
        </is>
      </c>
      <c r="E1541" t="n">
        <v>1293.60735</v>
      </c>
      <c r="F1541" t="n">
        <v>133</v>
      </c>
      <c r="G1541" t="n">
        <v>9.726371052631579</v>
      </c>
      <c r="H1541" t="n">
        <v>0.374366666666667</v>
      </c>
      <c r="I1541" t="n">
        <v>46.330368263087</v>
      </c>
    </row>
    <row r="1542">
      <c r="A1542" t="inlineStr">
        <is>
          <t>Daily_Efficiency_MTBF_2026_09_18.xlsx</t>
        </is>
      </c>
      <c r="B1542" t="inlineStr">
        <is>
          <t>Samridhi Perk Line</t>
        </is>
      </c>
      <c r="C1542" s="82" t="n">
        <v>46204</v>
      </c>
      <c r="D1542" t="inlineStr">
        <is>
          <t>Perk-HCM-3</t>
        </is>
      </c>
      <c r="E1542" t="n">
        <v>1326.42951666667</v>
      </c>
      <c r="F1542" t="n">
        <v>100</v>
      </c>
      <c r="G1542" t="n">
        <v>13.2642951666667</v>
      </c>
      <c r="H1542" t="n">
        <v>1.86591666666667</v>
      </c>
      <c r="I1542" t="n">
        <v>54.9434762856988</v>
      </c>
    </row>
    <row r="1543">
      <c r="A1543" t="inlineStr">
        <is>
          <t>Daily_Efficiency_MTBF_2026_09_18.xlsx</t>
        </is>
      </c>
      <c r="B1543" t="inlineStr">
        <is>
          <t>Samridhi Perk Line</t>
        </is>
      </c>
      <c r="C1543" s="82" t="n">
        <v>46204</v>
      </c>
      <c r="D1543" t="inlineStr">
        <is>
          <t>Perk-HCM-4</t>
        </is>
      </c>
      <c r="E1543" t="n">
        <v>1395.42676666667</v>
      </c>
      <c r="F1543" t="n">
        <v>53</v>
      </c>
      <c r="G1543" t="n">
        <v>26.328806918239</v>
      </c>
      <c r="H1543" t="n">
        <v>0.0510166666666667</v>
      </c>
      <c r="I1543" t="n">
        <v>51.6416494804553</v>
      </c>
    </row>
    <row r="1544">
      <c r="A1544" t="inlineStr">
        <is>
          <t>Daily_Efficiency_MTBF_2026_09_18.xlsx</t>
        </is>
      </c>
      <c r="B1544" t="inlineStr">
        <is>
          <t>Samridhi Perk Line</t>
        </is>
      </c>
      <c r="C1544" s="82" t="n">
        <v>46204</v>
      </c>
      <c r="D1544" t="inlineStr">
        <is>
          <t>Perk-HCM-1</t>
        </is>
      </c>
      <c r="E1544" t="n">
        <v>1373.78105</v>
      </c>
      <c r="F1544" t="n">
        <v>51</v>
      </c>
      <c r="G1544" t="n">
        <v>26.9368833333333</v>
      </c>
      <c r="H1544" t="n">
        <v>0.343866666666667</v>
      </c>
      <c r="I1544" t="n">
        <v>74.5528611303437</v>
      </c>
    </row>
    <row r="1545">
      <c r="A1545" t="inlineStr">
        <is>
          <t>Daily_Efficiency_MTBF_2026_09_18.xlsx</t>
        </is>
      </c>
      <c r="B1545" t="inlineStr">
        <is>
          <t>Samridhi Perk Line</t>
        </is>
      </c>
      <c r="C1545" s="82" t="n">
        <v>46204</v>
      </c>
      <c r="D1545" t="inlineStr">
        <is>
          <t>Perk-HCM-2</t>
        </is>
      </c>
      <c r="E1545" t="n">
        <v>1381.84641666667</v>
      </c>
      <c r="F1545" t="n">
        <v>50</v>
      </c>
      <c r="G1545" t="n">
        <v>27.6369283333333</v>
      </c>
      <c r="H1545" t="n">
        <v>0.261066666666667</v>
      </c>
      <c r="I1545" t="n">
        <v>65.7517851817499</v>
      </c>
    </row>
    <row r="1546">
      <c r="A1546" t="inlineStr">
        <is>
          <t>Daily_Efficiency_MTBF_2026_09_18.xlsx</t>
        </is>
      </c>
      <c r="B1546" t="inlineStr">
        <is>
          <t>Samridhi Perk Line</t>
        </is>
      </c>
      <c r="C1546" s="82" t="n">
        <v>46204</v>
      </c>
      <c r="D1546" t="inlineStr">
        <is>
          <t>Perk-TTLi-3</t>
        </is>
      </c>
      <c r="E1546" t="n">
        <v>1318.33471666667</v>
      </c>
      <c r="F1546" t="n">
        <v>28</v>
      </c>
      <c r="G1546" t="n">
        <v>47.0833827380952</v>
      </c>
      <c r="H1546" t="n">
        <v>0.608583333333333</v>
      </c>
      <c r="I1546" t="n">
        <v>46.1066820265904</v>
      </c>
    </row>
    <row r="1547">
      <c r="A1547" t="inlineStr">
        <is>
          <t>Daily_Efficiency_MTBF_2026_09_18.xlsx</t>
        </is>
      </c>
      <c r="B1547" t="inlineStr">
        <is>
          <t>Samridhi Perk Line</t>
        </is>
      </c>
      <c r="C1547" s="82" t="n">
        <v>46204</v>
      </c>
      <c r="D1547" t="inlineStr">
        <is>
          <t>Perk TTM-5</t>
        </is>
      </c>
      <c r="E1547" t="n">
        <v>790.883333333333</v>
      </c>
      <c r="F1547" t="n">
        <v>24</v>
      </c>
      <c r="G1547" t="n">
        <v>32.9534722222222</v>
      </c>
      <c r="H1547" t="n">
        <v>43.101</v>
      </c>
      <c r="I1547" t="n">
        <v>45.5301461355531</v>
      </c>
    </row>
    <row r="1548">
      <c r="A1548" t="inlineStr">
        <is>
          <t>Daily_Efficiency_MTBF_2026_09_18.xlsx</t>
        </is>
      </c>
      <c r="B1548" t="inlineStr">
        <is>
          <t>Samridhi Perk Line</t>
        </is>
      </c>
      <c r="C1548" s="82" t="n">
        <v>46204</v>
      </c>
      <c r="D1548" t="inlineStr">
        <is>
          <t>Perk-TTLi-2</t>
        </is>
      </c>
      <c r="E1548" t="n">
        <v>1128.37751666667</v>
      </c>
      <c r="F1548" t="n">
        <v>15</v>
      </c>
      <c r="G1548" t="n">
        <v>75.2251677777778</v>
      </c>
      <c r="H1548" t="n">
        <v>0</v>
      </c>
      <c r="I1548" t="n">
        <v>69.7783831580239</v>
      </c>
    </row>
    <row r="1549">
      <c r="A1549" t="inlineStr">
        <is>
          <t>Daily_Efficiency_MTBF_2026_09_18.xlsx</t>
        </is>
      </c>
      <c r="B1549" t="inlineStr">
        <is>
          <t>Samridhi Perk Line</t>
        </is>
      </c>
      <c r="C1549" s="82" t="n">
        <v>46204</v>
      </c>
      <c r="D1549" t="inlineStr">
        <is>
          <t>Perk-TTLi-1</t>
        </is>
      </c>
      <c r="E1549" t="n">
        <v>1377.17055</v>
      </c>
      <c r="F1549" t="n">
        <v>5</v>
      </c>
      <c r="G1549" t="n">
        <v>275.43411</v>
      </c>
      <c r="H1549" t="n">
        <v>0.117216666666667</v>
      </c>
      <c r="I1549" t="n">
        <v>69.2576191078722</v>
      </c>
    </row>
    <row r="1550">
      <c r="A1550" t="inlineStr">
        <is>
          <t>Daily_Efficiency_MTBF_2026_09_18.xlsx</t>
        </is>
      </c>
      <c r="B1550" t="inlineStr">
        <is>
          <t>Samridhi Perk Line</t>
        </is>
      </c>
      <c r="C1550" s="82" t="n">
        <v>46204</v>
      </c>
      <c r="D1550" t="inlineStr">
        <is>
          <t>Perk-TTLi-4</t>
        </is>
      </c>
      <c r="E1550" t="n">
        <v>1438.50656666667</v>
      </c>
      <c r="F1550" t="n">
        <v>2</v>
      </c>
      <c r="G1550" t="n">
        <v>719.253283333333</v>
      </c>
      <c r="H1550" t="n">
        <v>0.363633333333333</v>
      </c>
      <c r="I1550" t="n">
        <v>44.9484602572212</v>
      </c>
    </row>
    <row r="1551">
      <c r="A1551" t="inlineStr">
        <is>
          <t>Daily_Efficiency_MTBF_2026_09_18.xlsx</t>
        </is>
      </c>
      <c r="B1551" t="inlineStr">
        <is>
          <t>Samridhi Perk Line</t>
        </is>
      </c>
      <c r="C1551" s="82" t="n">
        <v>46204</v>
      </c>
      <c r="D1551" t="inlineStr">
        <is>
          <t>Perk-HLM-3</t>
        </is>
      </c>
      <c r="E1551" t="n">
        <v>1440</v>
      </c>
      <c r="F1551" t="n">
        <v>1</v>
      </c>
      <c r="G1551" t="n">
        <v>1440</v>
      </c>
      <c r="H1551" t="n">
        <v>0</v>
      </c>
      <c r="I1551" t="n">
        <v>28.0158950617284</v>
      </c>
    </row>
    <row r="1552">
      <c r="A1552" t="inlineStr">
        <is>
          <t>Daily_Efficiency_MTBF_2026_09_18.xlsx</t>
        </is>
      </c>
      <c r="B1552" t="inlineStr">
        <is>
          <t>Samridhi Perk Line</t>
        </is>
      </c>
      <c r="C1552" s="82" t="n">
        <v>46204</v>
      </c>
      <c r="D1552" t="inlineStr">
        <is>
          <t>Perk-Case Packing</t>
        </is>
      </c>
      <c r="E1552" t="n">
        <v>1440</v>
      </c>
      <c r="F1552" t="n">
        <v>1</v>
      </c>
      <c r="G1552" t="n">
        <v>1440</v>
      </c>
      <c r="H1552" t="n">
        <v>0</v>
      </c>
      <c r="I1552" t="n">
        <v>68.8709677419355</v>
      </c>
    </row>
    <row r="1553">
      <c r="A1553" t="inlineStr">
        <is>
          <t>Daily_Efficiency_MTBF_2026_09_18.xlsx</t>
        </is>
      </c>
      <c r="B1553" t="inlineStr">
        <is>
          <t>Co-Extrusion Line</t>
        </is>
      </c>
      <c r="C1553" s="82" t="n">
        <v>46203</v>
      </c>
      <c r="D1553" t="inlineStr">
        <is>
          <t>Coex-AW3</t>
        </is>
      </c>
      <c r="E1553" t="n">
        <v>1218.91995</v>
      </c>
      <c r="F1553" t="n">
        <v>435</v>
      </c>
      <c r="G1553" t="n">
        <v>2.80211482758621</v>
      </c>
      <c r="H1553" t="n">
        <v>189.08035</v>
      </c>
      <c r="I1553" t="n">
        <v>41.8155555555555</v>
      </c>
    </row>
    <row r="1554">
      <c r="A1554" t="inlineStr">
        <is>
          <t>Daily_Efficiency_MTBF_2026_09_18.xlsx</t>
        </is>
      </c>
      <c r="B1554" t="inlineStr">
        <is>
          <t>Co-Extrusion Line</t>
        </is>
      </c>
      <c r="C1554" s="82" t="n">
        <v>46203</v>
      </c>
      <c r="D1554" t="inlineStr">
        <is>
          <t>Coex-AW1</t>
        </is>
      </c>
      <c r="E1554" t="n">
        <v>1354.36855</v>
      </c>
      <c r="F1554" t="n">
        <v>51</v>
      </c>
      <c r="G1554" t="n">
        <v>26.5562460784314</v>
      </c>
      <c r="H1554" t="n">
        <v>40.3227833333333</v>
      </c>
      <c r="I1554" t="n">
        <v>106.229717734438</v>
      </c>
    </row>
    <row r="1555">
      <c r="A1555" t="inlineStr">
        <is>
          <t>Daily_Efficiency_MTBF_2026_09_18.xlsx</t>
        </is>
      </c>
      <c r="B1555" t="inlineStr">
        <is>
          <t>Co-Extrusion Line</t>
        </is>
      </c>
      <c r="C1555" s="82" t="n">
        <v>46203</v>
      </c>
      <c r="D1555" t="inlineStr">
        <is>
          <t>Coex-AW2</t>
        </is>
      </c>
      <c r="E1555" t="n">
        <v>1381.5214</v>
      </c>
      <c r="F1555" t="n">
        <v>26</v>
      </c>
      <c r="G1555" t="n">
        <v>53.1354384615385</v>
      </c>
      <c r="H1555" t="n">
        <v>19.6839</v>
      </c>
      <c r="I1555" t="n">
        <v>100.512989305231</v>
      </c>
    </row>
    <row r="1556">
      <c r="A1556" t="inlineStr">
        <is>
          <t>Daily_Efficiency_MTBF_2026_09_18.xlsx</t>
        </is>
      </c>
      <c r="B1556" t="inlineStr">
        <is>
          <t>Samridhi 5 Star Line</t>
        </is>
      </c>
      <c r="C1556" s="82" t="n">
        <v>46203</v>
      </c>
      <c r="D1556" t="inlineStr">
        <is>
          <t>FS-HCM-4</t>
        </is>
      </c>
      <c r="E1556" t="n">
        <v>1263.42625</v>
      </c>
      <c r="F1556" t="n">
        <v>103</v>
      </c>
      <c r="G1556" t="n">
        <v>12.2662742718447</v>
      </c>
      <c r="H1556" t="n">
        <v>51.6911166666667</v>
      </c>
      <c r="I1556" t="n">
        <v>43.5034915651381</v>
      </c>
    </row>
    <row r="1557">
      <c r="A1557" t="inlineStr">
        <is>
          <t>Daily_Efficiency_MTBF_2026_09_18.xlsx</t>
        </is>
      </c>
      <c r="B1557" t="inlineStr">
        <is>
          <t>Samridhi 5 Star Line</t>
        </is>
      </c>
      <c r="C1557" s="82" t="n">
        <v>46203</v>
      </c>
      <c r="D1557" t="inlineStr">
        <is>
          <t>FS-HCM-1</t>
        </is>
      </c>
      <c r="E1557" t="n">
        <v>1155.28</v>
      </c>
      <c r="F1557" t="n">
        <v>53</v>
      </c>
      <c r="G1557" t="n">
        <v>21.7977358490566</v>
      </c>
      <c r="H1557" t="n">
        <v>0.333833333333333</v>
      </c>
      <c r="I1557" t="n">
        <v>49.89582552017</v>
      </c>
    </row>
    <row r="1558">
      <c r="A1558" t="inlineStr">
        <is>
          <t>Daily_Efficiency_MTBF_2026_09_18.xlsx</t>
        </is>
      </c>
      <c r="B1558" t="inlineStr">
        <is>
          <t>Samridhi 5 Star Line</t>
        </is>
      </c>
      <c r="C1558" s="82" t="n">
        <v>46203</v>
      </c>
      <c r="D1558" t="inlineStr">
        <is>
          <t>FS-HCM-3</t>
        </is>
      </c>
      <c r="E1558" t="n">
        <v>1358.17351666667</v>
      </c>
      <c r="F1558" t="n">
        <v>28</v>
      </c>
      <c r="G1558" t="n">
        <v>48.5061970238095</v>
      </c>
      <c r="H1558" t="n">
        <v>0.50075</v>
      </c>
      <c r="I1558" t="n">
        <v>45.1041686065016</v>
      </c>
    </row>
    <row r="1559">
      <c r="A1559" t="inlineStr">
        <is>
          <t>Daily_Efficiency_MTBF_2026_09_18.xlsx</t>
        </is>
      </c>
      <c r="B1559" t="inlineStr">
        <is>
          <t>Samridhi 5 Star Line</t>
        </is>
      </c>
      <c r="C1559" s="82" t="n">
        <v>46203</v>
      </c>
      <c r="D1559" t="inlineStr">
        <is>
          <t>FS-HCM-2</t>
        </is>
      </c>
      <c r="E1559" t="n">
        <v>1168.23588333333</v>
      </c>
      <c r="F1559" t="n">
        <v>23</v>
      </c>
      <c r="G1559" t="n">
        <v>50.7928644927536</v>
      </c>
      <c r="H1559" t="n">
        <v>6.82475</v>
      </c>
      <c r="I1559" t="n">
        <v>50.6791641294918</v>
      </c>
    </row>
    <row r="1560">
      <c r="A1560" t="inlineStr">
        <is>
          <t>Daily_Efficiency_MTBF_2026_09_18.xlsx</t>
        </is>
      </c>
      <c r="B1560" t="inlineStr">
        <is>
          <t>Samridhi 5 Star Line</t>
        </is>
      </c>
      <c r="C1560" s="82" t="n">
        <v>46203</v>
      </c>
      <c r="D1560" t="inlineStr">
        <is>
          <t>FS-TTLi-3</t>
        </is>
      </c>
      <c r="E1560" t="n">
        <v>1398.01958333333</v>
      </c>
      <c r="F1560" t="n">
        <v>18</v>
      </c>
      <c r="G1560" t="n">
        <v>77.6677546296296</v>
      </c>
      <c r="H1560" t="n">
        <v>13.3353833333333</v>
      </c>
      <c r="I1560" t="n">
        <v>39.775943217865</v>
      </c>
    </row>
    <row r="1561">
      <c r="A1561" t="inlineStr">
        <is>
          <t>Daily_Efficiency_MTBF_2026_09_18.xlsx</t>
        </is>
      </c>
      <c r="B1561" t="inlineStr">
        <is>
          <t>Samridhi 5 Star Line</t>
        </is>
      </c>
      <c r="C1561" s="82" t="n">
        <v>46203</v>
      </c>
      <c r="D1561" t="inlineStr">
        <is>
          <t>FS-HRM-5</t>
        </is>
      </c>
      <c r="E1561" t="n">
        <v>1415.82715</v>
      </c>
      <c r="F1561" t="n">
        <v>14</v>
      </c>
      <c r="G1561" t="n">
        <v>101.130510714286</v>
      </c>
      <c r="H1561" t="n">
        <v>9.16486666666666</v>
      </c>
      <c r="I1561" t="n">
        <v>18.4657119167898</v>
      </c>
    </row>
    <row r="1562">
      <c r="A1562" t="inlineStr">
        <is>
          <t>Daily_Efficiency_MTBF_2026_09_18.xlsx</t>
        </is>
      </c>
      <c r="B1562" t="inlineStr">
        <is>
          <t>Samridhi 5 Star Line</t>
        </is>
      </c>
      <c r="C1562" s="82" t="n">
        <v>46203</v>
      </c>
      <c r="D1562" t="inlineStr">
        <is>
          <t>FS-TTLi-1</t>
        </is>
      </c>
      <c r="E1562" t="n">
        <v>1434.16786666667</v>
      </c>
      <c r="F1562" t="n">
        <v>10</v>
      </c>
      <c r="G1562" t="n">
        <v>143.416786666667</v>
      </c>
      <c r="H1562" t="n">
        <v>2.83525</v>
      </c>
      <c r="I1562" t="n">
        <v>47.7855896525781</v>
      </c>
    </row>
    <row r="1563">
      <c r="A1563" t="inlineStr">
        <is>
          <t>Daily_Efficiency_MTBF_2026_09_18.xlsx</t>
        </is>
      </c>
      <c r="B1563" t="inlineStr">
        <is>
          <t>Samridhi 5 Star Line</t>
        </is>
      </c>
      <c r="C1563" s="82" t="n">
        <v>46203</v>
      </c>
      <c r="D1563" t="inlineStr">
        <is>
          <t>FS-TTLi-2</t>
        </is>
      </c>
      <c r="E1563" t="n">
        <v>1429.34653333333</v>
      </c>
      <c r="F1563" t="n">
        <v>10</v>
      </c>
      <c r="G1563" t="n">
        <v>142.934653333333</v>
      </c>
      <c r="H1563" t="n">
        <v>5.48618333333333</v>
      </c>
      <c r="I1563" t="n">
        <v>41.1655267805376</v>
      </c>
    </row>
    <row r="1564">
      <c r="A1564" t="inlineStr">
        <is>
          <t>Daily_Efficiency_MTBF_2026_09_18.xlsx</t>
        </is>
      </c>
      <c r="B1564" t="inlineStr">
        <is>
          <t>Samridhi 5 Star Line</t>
        </is>
      </c>
      <c r="C1564" s="82" t="n">
        <v>46203</v>
      </c>
      <c r="D1564" t="inlineStr">
        <is>
          <t>FS-TTLi-4</t>
        </is>
      </c>
      <c r="E1564" t="n">
        <v>1417.67695</v>
      </c>
      <c r="F1564" t="n">
        <v>8</v>
      </c>
      <c r="G1564" t="n">
        <v>177.20961875</v>
      </c>
      <c r="H1564" t="n">
        <v>5.8212</v>
      </c>
      <c r="I1564" t="n">
        <v>39.8214285714286</v>
      </c>
    </row>
    <row r="1565">
      <c r="A1565" t="inlineStr">
        <is>
          <t>Daily_Efficiency_MTBF_2026_09_18.xlsx</t>
        </is>
      </c>
      <c r="B1565" t="inlineStr">
        <is>
          <t>Samridhi 5 Star Line</t>
        </is>
      </c>
      <c r="C1565" s="82" t="n">
        <v>46203</v>
      </c>
      <c r="D1565" t="inlineStr">
        <is>
          <t>FS-TTM-5</t>
        </is>
      </c>
      <c r="E1565" t="n">
        <v>1440</v>
      </c>
      <c r="F1565" t="n">
        <v>1</v>
      </c>
      <c r="G1565" t="n">
        <v>1440</v>
      </c>
      <c r="H1565" t="n">
        <v>0</v>
      </c>
      <c r="I1565" t="n">
        <v>10.625</v>
      </c>
    </row>
    <row r="1566">
      <c r="A1566" t="inlineStr">
        <is>
          <t>Daily_Efficiency_MTBF_2026_09_18.xlsx</t>
        </is>
      </c>
      <c r="B1566" t="inlineStr">
        <is>
          <t>Samridhi 5 Star Line</t>
        </is>
      </c>
      <c r="C1566" s="82" t="n">
        <v>46203</v>
      </c>
      <c r="D1566" t="inlineStr">
        <is>
          <t>FS-Case Packing</t>
        </is>
      </c>
      <c r="E1566" t="n">
        <v>1440</v>
      </c>
      <c r="F1566" t="n">
        <v>1</v>
      </c>
      <c r="G1566" t="n">
        <v>1440</v>
      </c>
      <c r="H1566" t="n">
        <v>0</v>
      </c>
      <c r="I1566" t="n">
        <v>35.0935828877005</v>
      </c>
    </row>
    <row r="1567">
      <c r="A1567" t="inlineStr">
        <is>
          <t>Daily_Efficiency_MTBF_2026_09_18.xlsx</t>
        </is>
      </c>
      <c r="B1567" t="inlineStr">
        <is>
          <t>Samridhi Perk Line</t>
        </is>
      </c>
      <c r="C1567" s="82" t="n">
        <v>46203</v>
      </c>
      <c r="D1567" t="inlineStr">
        <is>
          <t>Perk-HLM-1</t>
        </is>
      </c>
      <c r="E1567" t="n">
        <v>1275.13411666667</v>
      </c>
      <c r="F1567" t="n">
        <v>129</v>
      </c>
      <c r="G1567" t="n">
        <v>9.884760594315249</v>
      </c>
      <c r="H1567" t="n">
        <v>3.3989</v>
      </c>
      <c r="I1567" t="n">
        <v>49.2501402446595</v>
      </c>
    </row>
    <row r="1568">
      <c r="A1568" t="inlineStr">
        <is>
          <t>Daily_Efficiency_MTBF_2026_09_18.xlsx</t>
        </is>
      </c>
      <c r="B1568" t="inlineStr">
        <is>
          <t>Samridhi Perk Line</t>
        </is>
      </c>
      <c r="C1568" s="82" t="n">
        <v>46203</v>
      </c>
      <c r="D1568" t="inlineStr">
        <is>
          <t>Perk-HLM-2</t>
        </is>
      </c>
      <c r="E1568" t="n">
        <v>1343.39788333333</v>
      </c>
      <c r="F1568" t="n">
        <v>120</v>
      </c>
      <c r="G1568" t="n">
        <v>11.1949823611111</v>
      </c>
      <c r="H1568" t="n">
        <v>0</v>
      </c>
      <c r="I1568" t="n">
        <v>53.1001047334988</v>
      </c>
    </row>
    <row r="1569">
      <c r="A1569" t="inlineStr">
        <is>
          <t>Daily_Efficiency_MTBF_2026_09_18.xlsx</t>
        </is>
      </c>
      <c r="B1569" t="inlineStr">
        <is>
          <t>Samridhi Perk Line</t>
        </is>
      </c>
      <c r="C1569" s="82" t="n">
        <v>46203</v>
      </c>
      <c r="D1569" t="inlineStr">
        <is>
          <t>Perk TTM-5</t>
        </is>
      </c>
      <c r="E1569" t="n">
        <v>1283.34775</v>
      </c>
      <c r="F1569" t="n">
        <v>74</v>
      </c>
      <c r="G1569" t="n">
        <v>17.3425371621622</v>
      </c>
      <c r="H1569" t="n">
        <v>142.884233333333</v>
      </c>
      <c r="I1569" t="n">
        <v>51.8650793650793</v>
      </c>
    </row>
    <row r="1570">
      <c r="A1570" t="inlineStr">
        <is>
          <t>Daily_Efficiency_MTBF_2026_09_18.xlsx</t>
        </is>
      </c>
      <c r="B1570" t="inlineStr">
        <is>
          <t>Samridhi Perk Line</t>
        </is>
      </c>
      <c r="C1570" s="82" t="n">
        <v>46203</v>
      </c>
      <c r="D1570" t="inlineStr">
        <is>
          <t>Perk-HCM-4</t>
        </is>
      </c>
      <c r="E1570" t="n">
        <v>1386.5189</v>
      </c>
      <c r="F1570" t="n">
        <v>69</v>
      </c>
      <c r="G1570" t="n">
        <v>20.0944768115942</v>
      </c>
      <c r="H1570" t="n">
        <v>0.336316666666667</v>
      </c>
      <c r="I1570" t="n">
        <v>45.9877256738381</v>
      </c>
    </row>
    <row r="1571">
      <c r="A1571" t="inlineStr">
        <is>
          <t>Daily_Efficiency_MTBF_2026_09_18.xlsx</t>
        </is>
      </c>
      <c r="B1571" t="inlineStr">
        <is>
          <t>Samridhi Perk Line</t>
        </is>
      </c>
      <c r="C1571" s="82" t="n">
        <v>46203</v>
      </c>
      <c r="D1571" t="inlineStr">
        <is>
          <t>Perk-HCM-2</t>
        </is>
      </c>
      <c r="E1571" t="n">
        <v>1383.78885</v>
      </c>
      <c r="F1571" t="n">
        <v>63</v>
      </c>
      <c r="G1571" t="n">
        <v>21.9649023809524</v>
      </c>
      <c r="H1571" t="n">
        <v>1.1596</v>
      </c>
      <c r="I1571" t="n">
        <v>77.71463873118429</v>
      </c>
    </row>
    <row r="1572">
      <c r="A1572" t="inlineStr">
        <is>
          <t>Daily_Efficiency_MTBF_2026_09_18.xlsx</t>
        </is>
      </c>
      <c r="B1572" t="inlineStr">
        <is>
          <t>Samridhi Perk Line</t>
        </is>
      </c>
      <c r="C1572" s="82" t="n">
        <v>46203</v>
      </c>
      <c r="D1572" t="inlineStr">
        <is>
          <t>Perk-HCM-1</t>
        </is>
      </c>
      <c r="E1572" t="n">
        <v>1363.00473333333</v>
      </c>
      <c r="F1572" t="n">
        <v>56</v>
      </c>
      <c r="G1572" t="n">
        <v>24.3393702380952</v>
      </c>
      <c r="H1572" t="n">
        <v>0.45535</v>
      </c>
      <c r="I1572" t="n">
        <v>79.3994340125449</v>
      </c>
    </row>
    <row r="1573">
      <c r="A1573" t="inlineStr">
        <is>
          <t>Daily_Efficiency_MTBF_2026_09_18.xlsx</t>
        </is>
      </c>
      <c r="B1573" t="inlineStr">
        <is>
          <t>Samridhi Perk Line</t>
        </is>
      </c>
      <c r="C1573" s="82" t="n">
        <v>46203</v>
      </c>
      <c r="D1573" t="inlineStr">
        <is>
          <t>Perk-HCM-3</t>
        </is>
      </c>
      <c r="E1573" t="n">
        <v>1392.16476666667</v>
      </c>
      <c r="F1573" t="n">
        <v>52</v>
      </c>
      <c r="G1573" t="n">
        <v>26.7723993589744</v>
      </c>
      <c r="H1573" t="n">
        <v>1.37631666666667</v>
      </c>
      <c r="I1573" t="n">
        <v>62.3189889018263</v>
      </c>
    </row>
    <row r="1574">
      <c r="A1574" t="inlineStr">
        <is>
          <t>Daily_Efficiency_MTBF_2026_09_18.xlsx</t>
        </is>
      </c>
      <c r="B1574" t="inlineStr">
        <is>
          <t>Samridhi Perk Line</t>
        </is>
      </c>
      <c r="C1574" s="82" t="n">
        <v>46203</v>
      </c>
      <c r="D1574" t="inlineStr">
        <is>
          <t>Perk-TTLi-3</t>
        </is>
      </c>
      <c r="E1574" t="n">
        <v>1381.01491666667</v>
      </c>
      <c r="F1574" t="n">
        <v>22</v>
      </c>
      <c r="G1574" t="n">
        <v>62.7734053030303</v>
      </c>
      <c r="H1574" t="n">
        <v>0.555766666666667</v>
      </c>
      <c r="I1574" t="n">
        <v>45.8825034934366</v>
      </c>
    </row>
    <row r="1575">
      <c r="A1575" t="inlineStr">
        <is>
          <t>Daily_Efficiency_MTBF_2026_09_18.xlsx</t>
        </is>
      </c>
      <c r="B1575" t="inlineStr">
        <is>
          <t>Samridhi Perk Line</t>
        </is>
      </c>
      <c r="C1575" s="82" t="n">
        <v>46203</v>
      </c>
      <c r="D1575" t="inlineStr">
        <is>
          <t>Perk-TTLi-1</t>
        </is>
      </c>
      <c r="E1575" t="n">
        <v>1399.05755</v>
      </c>
      <c r="F1575" t="n">
        <v>9</v>
      </c>
      <c r="G1575" t="n">
        <v>155.450838888889</v>
      </c>
      <c r="H1575" t="n">
        <v>0.185316666666667</v>
      </c>
      <c r="I1575" t="n">
        <v>57.1078294191041</v>
      </c>
    </row>
    <row r="1576">
      <c r="A1576" t="inlineStr">
        <is>
          <t>Daily_Efficiency_MTBF_2026_09_18.xlsx</t>
        </is>
      </c>
      <c r="B1576" t="inlineStr">
        <is>
          <t>Samridhi Perk Line</t>
        </is>
      </c>
      <c r="C1576" s="82" t="n">
        <v>46203</v>
      </c>
      <c r="D1576" t="inlineStr">
        <is>
          <t>Perk-TTLi-2</t>
        </is>
      </c>
      <c r="E1576" t="n">
        <v>1406.467</v>
      </c>
      <c r="F1576" t="n">
        <v>9</v>
      </c>
      <c r="G1576" t="n">
        <v>156.274111111111</v>
      </c>
      <c r="H1576" t="n">
        <v>0</v>
      </c>
      <c r="I1576" t="n">
        <v>58.8844880476597</v>
      </c>
    </row>
    <row r="1577">
      <c r="A1577" t="inlineStr">
        <is>
          <t>Daily_Efficiency_MTBF_2026_09_18.xlsx</t>
        </is>
      </c>
      <c r="B1577" t="inlineStr">
        <is>
          <t>Samridhi Perk Line</t>
        </is>
      </c>
      <c r="C1577" s="82" t="n">
        <v>46203</v>
      </c>
      <c r="D1577" t="inlineStr">
        <is>
          <t>Perk-TTLi-4</t>
        </is>
      </c>
      <c r="E1577" t="n">
        <v>1428.73046666667</v>
      </c>
      <c r="F1577" t="n">
        <v>7</v>
      </c>
      <c r="G1577" t="n">
        <v>204.104352380952</v>
      </c>
      <c r="H1577" t="n">
        <v>5.96768333333333</v>
      </c>
      <c r="I1577" t="n">
        <v>33.9026017423944</v>
      </c>
    </row>
    <row r="1578">
      <c r="A1578" t="inlineStr">
        <is>
          <t>Daily_Efficiency_MTBF_2026_09_18.xlsx</t>
        </is>
      </c>
      <c r="B1578" t="inlineStr">
        <is>
          <t>Samridhi Perk Line</t>
        </is>
      </c>
      <c r="C1578" s="82" t="n">
        <v>46203</v>
      </c>
      <c r="D1578" t="inlineStr">
        <is>
          <t>Perk-HLM-3</t>
        </is>
      </c>
      <c r="E1578" t="n">
        <v>1440</v>
      </c>
      <c r="F1578" t="n">
        <v>1</v>
      </c>
      <c r="G1578" t="n">
        <v>1440</v>
      </c>
      <c r="H1578" t="n">
        <v>0</v>
      </c>
      <c r="I1578" t="n">
        <v>27.3393518518519</v>
      </c>
    </row>
    <row r="1579">
      <c r="A1579" t="inlineStr">
        <is>
          <t>Daily_Efficiency_MTBF_2026_09_18.xlsx</t>
        </is>
      </c>
      <c r="B1579" t="inlineStr">
        <is>
          <t>Samridhi Perk Line</t>
        </is>
      </c>
      <c r="C1579" s="82" t="n">
        <v>46203</v>
      </c>
      <c r="D1579" t="inlineStr">
        <is>
          <t>Perk-Case Packing</t>
        </is>
      </c>
      <c r="E1579" t="n">
        <v>1440</v>
      </c>
      <c r="F1579" t="n">
        <v>1</v>
      </c>
      <c r="G1579" t="n">
        <v>1440</v>
      </c>
      <c r="H1579" t="n">
        <v>0</v>
      </c>
      <c r="I1579" t="n">
        <v>92.41935483870969</v>
      </c>
    </row>
    <row r="1580">
      <c r="A1580" t="inlineStr">
        <is>
          <t>Daily_Efficiency_MTBF_2026_09_18.xlsx</t>
        </is>
      </c>
      <c r="B1580" t="inlineStr">
        <is>
          <t>Co-Extrusion Line</t>
        </is>
      </c>
      <c r="C1580" s="82" t="n">
        <v>46202</v>
      </c>
      <c r="D1580" t="inlineStr">
        <is>
          <t>Coex-AW3</t>
        </is>
      </c>
      <c r="E1580" t="n">
        <v>1203.88016666667</v>
      </c>
      <c r="F1580" t="n">
        <v>322</v>
      </c>
      <c r="G1580" t="n">
        <v>3.7387582815735</v>
      </c>
      <c r="H1580" t="n">
        <v>198.784266666667</v>
      </c>
      <c r="I1580" t="n">
        <v>37.4725</v>
      </c>
    </row>
    <row r="1581">
      <c r="A1581" t="inlineStr">
        <is>
          <t>Daily_Efficiency_MTBF_2026_09_18.xlsx</t>
        </is>
      </c>
      <c r="B1581" t="inlineStr">
        <is>
          <t>Co-Extrusion Line</t>
        </is>
      </c>
      <c r="C1581" s="82" t="n">
        <v>46202</v>
      </c>
      <c r="D1581" t="inlineStr">
        <is>
          <t>Coex-AW1</t>
        </is>
      </c>
      <c r="E1581" t="n">
        <v>1344.49728333333</v>
      </c>
      <c r="F1581" t="n">
        <v>38</v>
      </c>
      <c r="G1581" t="n">
        <v>35.3815074561404</v>
      </c>
      <c r="H1581" t="n">
        <v>42.1920666666667</v>
      </c>
      <c r="I1581" t="n">
        <v>95.64242584925979</v>
      </c>
    </row>
    <row r="1582">
      <c r="A1582" t="inlineStr">
        <is>
          <t>Daily_Efficiency_MTBF_2026_09_18.xlsx</t>
        </is>
      </c>
      <c r="B1582" t="inlineStr">
        <is>
          <t>Co-Extrusion Line</t>
        </is>
      </c>
      <c r="C1582" s="82" t="n">
        <v>46202</v>
      </c>
      <c r="D1582" t="inlineStr">
        <is>
          <t>Coex-AW2</t>
        </is>
      </c>
      <c r="E1582" t="n">
        <v>1357.37003333333</v>
      </c>
      <c r="F1582" t="n">
        <v>14</v>
      </c>
      <c r="G1582" t="n">
        <v>96.95500238095239</v>
      </c>
      <c r="H1582" t="n">
        <v>5.50613333333333</v>
      </c>
      <c r="I1582" t="n">
        <v>94.63550609520929</v>
      </c>
    </row>
    <row r="1583">
      <c r="A1583" t="inlineStr">
        <is>
          <t>Daily_Efficiency_MTBF_2026_09_18.xlsx</t>
        </is>
      </c>
      <c r="B1583" t="inlineStr">
        <is>
          <t>Samridhi 5 Star Line</t>
        </is>
      </c>
      <c r="C1583" s="82" t="n">
        <v>46202</v>
      </c>
      <c r="D1583" t="inlineStr">
        <is>
          <t>FS-HCM-1</t>
        </is>
      </c>
      <c r="E1583" t="n">
        <v>1244.74835</v>
      </c>
      <c r="F1583" t="n">
        <v>83</v>
      </c>
      <c r="G1583" t="n">
        <v>14.9969680722892</v>
      </c>
      <c r="H1583" t="n">
        <v>1.99973333333333</v>
      </c>
      <c r="I1583" t="n">
        <v>20.2207402182431</v>
      </c>
    </row>
    <row r="1584">
      <c r="A1584" t="inlineStr">
        <is>
          <t>Daily_Efficiency_MTBF_2026_09_18.xlsx</t>
        </is>
      </c>
      <c r="B1584" t="inlineStr">
        <is>
          <t>Samridhi 5 Star Line</t>
        </is>
      </c>
      <c r="C1584" s="82" t="n">
        <v>46202</v>
      </c>
      <c r="D1584" t="inlineStr">
        <is>
          <t>FS-HCM-2</t>
        </is>
      </c>
      <c r="E1584" t="n">
        <v>1330.36465</v>
      </c>
      <c r="F1584" t="n">
        <v>28</v>
      </c>
      <c r="G1584" t="n">
        <v>47.5130232142857</v>
      </c>
      <c r="H1584" t="n">
        <v>1.33323333333333</v>
      </c>
      <c r="I1584" t="n">
        <v>20.4208029921036</v>
      </c>
    </row>
    <row r="1585">
      <c r="A1585" t="inlineStr">
        <is>
          <t>Daily_Efficiency_MTBF_2026_09_18.xlsx</t>
        </is>
      </c>
      <c r="B1585" t="inlineStr">
        <is>
          <t>Samridhi 5 Star Line</t>
        </is>
      </c>
      <c r="C1585" s="82" t="n">
        <v>46202</v>
      </c>
      <c r="D1585" t="inlineStr">
        <is>
          <t>FS-HRM-5</t>
        </is>
      </c>
      <c r="E1585" t="n">
        <v>1395.8385</v>
      </c>
      <c r="F1585" t="n">
        <v>25</v>
      </c>
      <c r="G1585" t="n">
        <v>55.83354</v>
      </c>
      <c r="H1585" t="n">
        <v>27.6549</v>
      </c>
      <c r="I1585" t="n">
        <v>7.40279560680134</v>
      </c>
    </row>
    <row r="1586">
      <c r="A1586" t="inlineStr">
        <is>
          <t>Daily_Efficiency_MTBF_2026_09_18.xlsx</t>
        </is>
      </c>
      <c r="B1586" t="inlineStr">
        <is>
          <t>Samridhi 5 Star Line</t>
        </is>
      </c>
      <c r="C1586" s="82" t="n">
        <v>46202</v>
      </c>
      <c r="D1586" t="inlineStr">
        <is>
          <t>FS-HCM-4</t>
        </is>
      </c>
      <c r="E1586" t="n">
        <v>1202.48116666667</v>
      </c>
      <c r="F1586" t="n">
        <v>18</v>
      </c>
      <c r="G1586" t="n">
        <v>66.80450925925931</v>
      </c>
      <c r="H1586" t="n">
        <v>5.48605</v>
      </c>
      <c r="I1586" t="n">
        <v>16.4504792288942</v>
      </c>
    </row>
    <row r="1587">
      <c r="A1587" t="inlineStr">
        <is>
          <t>Daily_Efficiency_MTBF_2026_09_18.xlsx</t>
        </is>
      </c>
      <c r="B1587" t="inlineStr">
        <is>
          <t>Samridhi 5 Star Line</t>
        </is>
      </c>
      <c r="C1587" s="82" t="n">
        <v>46202</v>
      </c>
      <c r="D1587" t="inlineStr">
        <is>
          <t>FS-HCM-3</t>
        </is>
      </c>
      <c r="E1587" t="n">
        <v>1085.1145</v>
      </c>
      <c r="F1587" t="n">
        <v>18</v>
      </c>
      <c r="G1587" t="n">
        <v>60.2841388888889</v>
      </c>
      <c r="H1587" t="n">
        <v>1.16703333333333</v>
      </c>
      <c r="I1587" t="n">
        <v>24.0794345531839</v>
      </c>
    </row>
    <row r="1588">
      <c r="A1588" t="inlineStr">
        <is>
          <t>Daily_Efficiency_MTBF_2026_09_18.xlsx</t>
        </is>
      </c>
      <c r="B1588" t="inlineStr">
        <is>
          <t>Samridhi 5 Star Line</t>
        </is>
      </c>
      <c r="C1588" s="82" t="n">
        <v>46202</v>
      </c>
      <c r="D1588" t="inlineStr">
        <is>
          <t>FS-TTLi-2</t>
        </is>
      </c>
      <c r="E1588" t="n">
        <v>1429.50676666667</v>
      </c>
      <c r="F1588" t="n">
        <v>13</v>
      </c>
      <c r="G1588" t="n">
        <v>109.962058974359</v>
      </c>
      <c r="H1588" t="n">
        <v>3.5061</v>
      </c>
      <c r="I1588" t="n">
        <v>16.4001497883661</v>
      </c>
    </row>
    <row r="1589">
      <c r="A1589" t="inlineStr">
        <is>
          <t>Daily_Efficiency_MTBF_2026_09_18.xlsx</t>
        </is>
      </c>
      <c r="B1589" t="inlineStr">
        <is>
          <t>Samridhi 5 Star Line</t>
        </is>
      </c>
      <c r="C1589" s="82" t="n">
        <v>46202</v>
      </c>
      <c r="D1589" t="inlineStr">
        <is>
          <t>FS-TTLi-1</t>
        </is>
      </c>
      <c r="E1589" t="n">
        <v>1435.99713333333</v>
      </c>
      <c r="F1589" t="n">
        <v>6</v>
      </c>
      <c r="G1589" t="n">
        <v>239.332855555556</v>
      </c>
      <c r="H1589" t="n">
        <v>0</v>
      </c>
      <c r="I1589" t="n">
        <v>18.6111111111111</v>
      </c>
    </row>
    <row r="1590">
      <c r="A1590" t="inlineStr">
        <is>
          <t>Daily_Efficiency_MTBF_2026_09_18.xlsx</t>
        </is>
      </c>
      <c r="B1590" t="inlineStr">
        <is>
          <t>Samridhi 5 Star Line</t>
        </is>
      </c>
      <c r="C1590" s="82" t="n">
        <v>46202</v>
      </c>
      <c r="D1590" t="inlineStr">
        <is>
          <t>FS-TTLi-4</t>
        </is>
      </c>
      <c r="E1590" t="n">
        <v>1427.82686666667</v>
      </c>
      <c r="F1590" t="n">
        <v>4</v>
      </c>
      <c r="G1590" t="n">
        <v>356.956716666667</v>
      </c>
      <c r="H1590" t="n">
        <v>0.5</v>
      </c>
      <c r="I1590" t="n">
        <v>15.8978174603174</v>
      </c>
    </row>
    <row r="1591">
      <c r="A1591" t="inlineStr">
        <is>
          <t>Daily_Efficiency_MTBF_2026_09_18.xlsx</t>
        </is>
      </c>
      <c r="B1591" t="inlineStr">
        <is>
          <t>Samridhi 5 Star Line</t>
        </is>
      </c>
      <c r="C1591" s="82" t="n">
        <v>46202</v>
      </c>
      <c r="D1591" t="inlineStr">
        <is>
          <t>FS-TTLi-3</t>
        </is>
      </c>
      <c r="E1591" t="n">
        <v>1439.33998333333</v>
      </c>
      <c r="F1591" t="n">
        <v>2</v>
      </c>
      <c r="G1591" t="n">
        <v>719.669991666667</v>
      </c>
      <c r="H1591" t="n">
        <v>0</v>
      </c>
      <c r="I1591" t="n">
        <v>17.7976190476191</v>
      </c>
    </row>
    <row r="1592">
      <c r="A1592" t="inlineStr">
        <is>
          <t>Daily_Efficiency_MTBF_2026_09_18.xlsx</t>
        </is>
      </c>
      <c r="B1592" t="inlineStr">
        <is>
          <t>Samridhi 5 Star Line</t>
        </is>
      </c>
      <c r="C1592" s="82" t="n">
        <v>46202</v>
      </c>
      <c r="D1592" t="inlineStr">
        <is>
          <t>FS-TTM-5</t>
        </is>
      </c>
      <c r="E1592" t="n">
        <v>1440</v>
      </c>
      <c r="F1592" t="n">
        <v>1</v>
      </c>
      <c r="G1592" t="n">
        <v>1440</v>
      </c>
      <c r="H1592" t="n">
        <v>0</v>
      </c>
      <c r="I1592" t="n">
        <v>1.82539682539685</v>
      </c>
    </row>
    <row r="1593">
      <c r="A1593" t="inlineStr">
        <is>
          <t>Daily_Efficiency_MTBF_2026_09_18.xlsx</t>
        </is>
      </c>
      <c r="B1593" t="inlineStr">
        <is>
          <t>Samridhi 5 Star Line</t>
        </is>
      </c>
      <c r="C1593" s="82" t="n">
        <v>46202</v>
      </c>
      <c r="D1593" t="inlineStr">
        <is>
          <t>FS-Case Packing</t>
        </is>
      </c>
      <c r="E1593" t="n">
        <v>1440</v>
      </c>
      <c r="F1593" t="n">
        <v>1</v>
      </c>
      <c r="G1593" t="n">
        <v>1440</v>
      </c>
      <c r="H1593" t="n">
        <v>0</v>
      </c>
      <c r="I1593" t="n">
        <v>22.2816399286987</v>
      </c>
    </row>
    <row r="1594">
      <c r="A1594" t="inlineStr">
        <is>
          <t>Daily_Efficiency_MTBF_2026_09_18.xlsx</t>
        </is>
      </c>
      <c r="B1594" t="inlineStr">
        <is>
          <t>Samridhi Perk Line</t>
        </is>
      </c>
      <c r="C1594" s="82" t="n">
        <v>46202</v>
      </c>
      <c r="D1594" t="inlineStr">
        <is>
          <t>Perk-HLM-1</t>
        </is>
      </c>
      <c r="E1594" t="n">
        <v>1231.02743333333</v>
      </c>
      <c r="F1594" t="n">
        <v>154</v>
      </c>
      <c r="G1594" t="n">
        <v>7.99368463203463</v>
      </c>
      <c r="H1594" t="n">
        <v>5.61951666666667</v>
      </c>
      <c r="I1594" t="n">
        <v>52.6261120340676</v>
      </c>
    </row>
    <row r="1595">
      <c r="A1595" t="inlineStr">
        <is>
          <t>Daily_Efficiency_MTBF_2026_09_18.xlsx</t>
        </is>
      </c>
      <c r="B1595" t="inlineStr">
        <is>
          <t>Samridhi Perk Line</t>
        </is>
      </c>
      <c r="C1595" s="82" t="n">
        <v>46202</v>
      </c>
      <c r="D1595" t="inlineStr">
        <is>
          <t>Perk-HCM-1</t>
        </is>
      </c>
      <c r="E1595" t="n">
        <v>1356.94958333333</v>
      </c>
      <c r="F1595" t="n">
        <v>107</v>
      </c>
      <c r="G1595" t="n">
        <v>12.6817718068536</v>
      </c>
      <c r="H1595" t="n">
        <v>0.309733333333333</v>
      </c>
      <c r="I1595" t="n">
        <v>81.6694397194357</v>
      </c>
    </row>
    <row r="1596">
      <c r="A1596" t="inlineStr">
        <is>
          <t>Daily_Efficiency_MTBF_2026_09_18.xlsx</t>
        </is>
      </c>
      <c r="B1596" t="inlineStr">
        <is>
          <t>Samridhi Perk Line</t>
        </is>
      </c>
      <c r="C1596" s="82" t="n">
        <v>46202</v>
      </c>
      <c r="D1596" t="inlineStr">
        <is>
          <t>Perk-HLM-2</t>
        </is>
      </c>
      <c r="E1596" t="n">
        <v>1331.89646666667</v>
      </c>
      <c r="F1596" t="n">
        <v>101</v>
      </c>
      <c r="G1596" t="n">
        <v>13.1870937293729</v>
      </c>
      <c r="H1596" t="n">
        <v>0</v>
      </c>
      <c r="I1596" t="n">
        <v>56.7811270982057</v>
      </c>
    </row>
    <row r="1597">
      <c r="A1597" t="inlineStr">
        <is>
          <t>Daily_Efficiency_MTBF_2026_09_18.xlsx</t>
        </is>
      </c>
      <c r="B1597" t="inlineStr">
        <is>
          <t>Samridhi Perk Line</t>
        </is>
      </c>
      <c r="C1597" s="82" t="n">
        <v>46202</v>
      </c>
      <c r="D1597" t="inlineStr">
        <is>
          <t>Perk-HCM-3</t>
        </is>
      </c>
      <c r="E1597" t="n">
        <v>1379.66701666667</v>
      </c>
      <c r="F1597" t="n">
        <v>74</v>
      </c>
      <c r="G1597" t="n">
        <v>18.6441488738739</v>
      </c>
      <c r="H1597" t="n">
        <v>6.23756666666667</v>
      </c>
      <c r="I1597" t="n">
        <v>67.8056351492434</v>
      </c>
    </row>
    <row r="1598">
      <c r="A1598" t="inlineStr">
        <is>
          <t>Daily_Efficiency_MTBF_2026_09_18.xlsx</t>
        </is>
      </c>
      <c r="B1598" t="inlineStr">
        <is>
          <t>Samridhi Perk Line</t>
        </is>
      </c>
      <c r="C1598" s="82" t="n">
        <v>46202</v>
      </c>
      <c r="D1598" t="inlineStr">
        <is>
          <t>Perk TTM-5</t>
        </is>
      </c>
      <c r="E1598" t="n">
        <v>1278.19055</v>
      </c>
      <c r="F1598" t="n">
        <v>74</v>
      </c>
      <c r="G1598" t="n">
        <v>17.2728452702703</v>
      </c>
      <c r="H1598" t="n">
        <v>130.015033333333</v>
      </c>
      <c r="I1598" t="n">
        <v>51.0892882992491</v>
      </c>
    </row>
    <row r="1599">
      <c r="A1599" t="inlineStr">
        <is>
          <t>Daily_Efficiency_MTBF_2026_09_18.xlsx</t>
        </is>
      </c>
      <c r="B1599" t="inlineStr">
        <is>
          <t>Samridhi Perk Line</t>
        </is>
      </c>
      <c r="C1599" s="82" t="n">
        <v>46202</v>
      </c>
      <c r="D1599" t="inlineStr">
        <is>
          <t>Perk-HCM-2</t>
        </is>
      </c>
      <c r="E1599" t="n">
        <v>1376.84085</v>
      </c>
      <c r="F1599" t="n">
        <v>63</v>
      </c>
      <c r="G1599" t="n">
        <v>21.8546166666667</v>
      </c>
      <c r="H1599" t="n">
        <v>0.2192</v>
      </c>
      <c r="I1599" t="n">
        <v>70.8610313313919</v>
      </c>
    </row>
    <row r="1600">
      <c r="A1600" t="inlineStr">
        <is>
          <t>Daily_Efficiency_MTBF_2026_09_18.xlsx</t>
        </is>
      </c>
      <c r="B1600" t="inlineStr">
        <is>
          <t>Samridhi Perk Line</t>
        </is>
      </c>
      <c r="C1600" s="82" t="n">
        <v>46202</v>
      </c>
      <c r="D1600" t="inlineStr">
        <is>
          <t>Perk-HCM-4</t>
        </is>
      </c>
      <c r="E1600" t="n">
        <v>1381.94941666667</v>
      </c>
      <c r="F1600" t="n">
        <v>54</v>
      </c>
      <c r="G1600" t="n">
        <v>25.5916558641975</v>
      </c>
      <c r="H1600" t="n">
        <v>0.1937</v>
      </c>
      <c r="I1600" t="n">
        <v>54.71788762193</v>
      </c>
    </row>
    <row r="1601">
      <c r="A1601" t="inlineStr">
        <is>
          <t>Daily_Efficiency_MTBF_2026_09_18.xlsx</t>
        </is>
      </c>
      <c r="B1601" t="inlineStr">
        <is>
          <t>Samridhi Perk Line</t>
        </is>
      </c>
      <c r="C1601" s="82" t="n">
        <v>46202</v>
      </c>
      <c r="D1601" t="inlineStr">
        <is>
          <t>Perk-TTLi-1</t>
        </is>
      </c>
      <c r="E1601" t="n">
        <v>1419.52196666667</v>
      </c>
      <c r="F1601" t="n">
        <v>7</v>
      </c>
      <c r="G1601" t="n">
        <v>202.788852380952</v>
      </c>
      <c r="H1601" t="n">
        <v>0.983216666666667</v>
      </c>
      <c r="I1601" t="n">
        <v>50.0983740397238</v>
      </c>
    </row>
    <row r="1602">
      <c r="A1602" t="inlineStr">
        <is>
          <t>Daily_Efficiency_MTBF_2026_09_18.xlsx</t>
        </is>
      </c>
      <c r="B1602" t="inlineStr">
        <is>
          <t>Samridhi Perk Line</t>
        </is>
      </c>
      <c r="C1602" s="82" t="n">
        <v>46202</v>
      </c>
      <c r="D1602" t="inlineStr">
        <is>
          <t>Perk-TTLi-3</t>
        </is>
      </c>
      <c r="E1602" t="n">
        <v>1275.52518333333</v>
      </c>
      <c r="F1602" t="n">
        <v>5</v>
      </c>
      <c r="G1602" t="n">
        <v>255.105036666667</v>
      </c>
      <c r="H1602" t="n">
        <v>6.34183333333333</v>
      </c>
      <c r="I1602" t="n">
        <v>42.4270204387475</v>
      </c>
    </row>
    <row r="1603">
      <c r="A1603" t="inlineStr">
        <is>
          <t>Daily_Efficiency_MTBF_2026_09_18.xlsx</t>
        </is>
      </c>
      <c r="B1603" t="inlineStr">
        <is>
          <t>Samridhi Perk Line</t>
        </is>
      </c>
      <c r="C1603" s="82" t="n">
        <v>46202</v>
      </c>
      <c r="D1603" t="inlineStr">
        <is>
          <t>Perk-TTLi-2</t>
        </is>
      </c>
      <c r="E1603" t="n">
        <v>1381.37586666667</v>
      </c>
      <c r="F1603" t="n">
        <v>5</v>
      </c>
      <c r="G1603" t="n">
        <v>276.275173333333</v>
      </c>
      <c r="H1603" t="n">
        <v>2.5475</v>
      </c>
      <c r="I1603" t="n">
        <v>38.8029707615926</v>
      </c>
    </row>
    <row r="1604">
      <c r="A1604" t="inlineStr">
        <is>
          <t>Daily_Efficiency_MTBF_2026_09_18.xlsx</t>
        </is>
      </c>
      <c r="B1604" t="inlineStr">
        <is>
          <t>Samridhi Perk Line</t>
        </is>
      </c>
      <c r="C1604" s="82" t="n">
        <v>46202</v>
      </c>
      <c r="D1604" t="inlineStr">
        <is>
          <t>Perk-TTLi-4</t>
        </is>
      </c>
      <c r="E1604" t="n">
        <v>1435.96323333333</v>
      </c>
      <c r="F1604" t="n">
        <v>3</v>
      </c>
      <c r="G1604" t="n">
        <v>478.654411111111</v>
      </c>
      <c r="H1604" t="n">
        <v>0.193966666666667</v>
      </c>
      <c r="I1604" t="n">
        <v>31.6817685417724</v>
      </c>
    </row>
    <row r="1605">
      <c r="A1605" t="inlineStr">
        <is>
          <t>Daily_Efficiency_MTBF_2026_09_18.xlsx</t>
        </is>
      </c>
      <c r="B1605" t="inlineStr">
        <is>
          <t>Samridhi Perk Line</t>
        </is>
      </c>
      <c r="C1605" s="82" t="n">
        <v>46202</v>
      </c>
      <c r="D1605" t="inlineStr">
        <is>
          <t>Perk-HLM-3</t>
        </is>
      </c>
      <c r="E1605" t="n">
        <v>1440</v>
      </c>
      <c r="F1605" t="n">
        <v>1</v>
      </c>
      <c r="G1605" t="n">
        <v>1440</v>
      </c>
      <c r="H1605" t="n">
        <v>0</v>
      </c>
      <c r="I1605" t="n">
        <v>38.9685185185185</v>
      </c>
    </row>
    <row r="1606">
      <c r="A1606" t="inlineStr">
        <is>
          <t>Daily_Efficiency_MTBF_2026_09_18.xlsx</t>
        </is>
      </c>
      <c r="B1606" t="inlineStr">
        <is>
          <t>Samridhi Perk Line</t>
        </is>
      </c>
      <c r="C1606" s="82" t="n">
        <v>46202</v>
      </c>
      <c r="D1606" t="inlineStr">
        <is>
          <t>Perk-Case Packing</t>
        </is>
      </c>
      <c r="E1606" t="n">
        <v>1440</v>
      </c>
      <c r="F1606" t="n">
        <v>1</v>
      </c>
      <c r="G1606" t="n">
        <v>1440</v>
      </c>
      <c r="H1606" t="n">
        <v>0</v>
      </c>
      <c r="I1606" t="n">
        <v>102.39247311828</v>
      </c>
    </row>
    <row r="1607">
      <c r="A1607" t="inlineStr">
        <is>
          <t>Daily_Efficiency_MTBF_2026_09_18.xlsx</t>
        </is>
      </c>
      <c r="B1607" t="inlineStr">
        <is>
          <t>Co-Extrusion Line</t>
        </is>
      </c>
      <c r="C1607" s="82" t="n">
        <v>46201</v>
      </c>
      <c r="D1607" t="inlineStr">
        <is>
          <t>Coex-AW3</t>
        </is>
      </c>
      <c r="E1607" t="n">
        <v>1339.12443333333</v>
      </c>
      <c r="F1607" t="n">
        <v>180</v>
      </c>
      <c r="G1607" t="n">
        <v>7.43958018518519</v>
      </c>
      <c r="H1607" t="n">
        <v>100.875566666667</v>
      </c>
      <c r="I1607" t="n">
        <v>46.6508333333333</v>
      </c>
    </row>
    <row r="1608">
      <c r="A1608" t="inlineStr">
        <is>
          <t>Daily_Efficiency_MTBF_2026_09_18.xlsx</t>
        </is>
      </c>
      <c r="B1608" t="inlineStr">
        <is>
          <t>Co-Extrusion Line</t>
        </is>
      </c>
      <c r="C1608" s="82" t="n">
        <v>46201</v>
      </c>
      <c r="D1608" t="inlineStr">
        <is>
          <t>Coex-AW2</t>
        </is>
      </c>
      <c r="E1608" t="n">
        <v>1289.13146666667</v>
      </c>
      <c r="F1608" t="n">
        <v>38</v>
      </c>
      <c r="G1608" t="n">
        <v>33.9245122807018</v>
      </c>
      <c r="H1608" t="n">
        <v>45.01105</v>
      </c>
      <c r="I1608" t="n">
        <v>79.2491605167223</v>
      </c>
    </row>
    <row r="1609">
      <c r="A1609" t="inlineStr">
        <is>
          <t>Daily_Efficiency_MTBF_2026_09_18.xlsx</t>
        </is>
      </c>
      <c r="B1609" t="inlineStr">
        <is>
          <t>Co-Extrusion Line</t>
        </is>
      </c>
      <c r="C1609" s="82" t="n">
        <v>46201</v>
      </c>
      <c r="D1609" t="inlineStr">
        <is>
          <t>Coex-AW1</t>
        </is>
      </c>
      <c r="E1609" t="n">
        <v>1373.35025</v>
      </c>
      <c r="F1609" t="n">
        <v>35</v>
      </c>
      <c r="G1609" t="n">
        <v>39.2385785714286</v>
      </c>
      <c r="H1609" t="n">
        <v>26.6413333333333</v>
      </c>
      <c r="I1609" t="n">
        <v>102.052756388595</v>
      </c>
    </row>
    <row r="1610">
      <c r="A1610" t="inlineStr">
        <is>
          <t>Daily_Efficiency_MTBF_2026_09_18.xlsx</t>
        </is>
      </c>
      <c r="B1610" t="inlineStr">
        <is>
          <t>Samridhi 5 Star Line</t>
        </is>
      </c>
      <c r="C1610" s="82" t="n">
        <v>46201</v>
      </c>
      <c r="D1610" t="inlineStr">
        <is>
          <t>FS-HCM-1</t>
        </is>
      </c>
      <c r="E1610" t="n">
        <v>1409.0301</v>
      </c>
      <c r="F1610" t="n">
        <v>39</v>
      </c>
      <c r="G1610" t="n">
        <v>36.1289769230769</v>
      </c>
      <c r="H1610" t="n">
        <v>0</v>
      </c>
      <c r="I1610" t="n">
        <v>80.10166750503841</v>
      </c>
    </row>
    <row r="1611">
      <c r="A1611" t="inlineStr">
        <is>
          <t>Daily_Efficiency_MTBF_2026_09_18.xlsx</t>
        </is>
      </c>
      <c r="B1611" t="inlineStr">
        <is>
          <t>Samridhi 5 Star Line</t>
        </is>
      </c>
      <c r="C1611" s="82" t="n">
        <v>46201</v>
      </c>
      <c r="D1611" t="inlineStr">
        <is>
          <t>FS-HCM-2</t>
        </is>
      </c>
      <c r="E1611" t="n">
        <v>1372.18433333333</v>
      </c>
      <c r="F1611" t="n">
        <v>39</v>
      </c>
      <c r="G1611" t="n">
        <v>35.1842136752137</v>
      </c>
      <c r="H1611" t="n">
        <v>4.8373</v>
      </c>
      <c r="I1611" t="n">
        <v>81.6945829012094</v>
      </c>
    </row>
    <row r="1612">
      <c r="A1612" t="inlineStr">
        <is>
          <t>Daily_Efficiency_MTBF_2026_09_18.xlsx</t>
        </is>
      </c>
      <c r="B1612" t="inlineStr">
        <is>
          <t>Samridhi 5 Star Line</t>
        </is>
      </c>
      <c r="C1612" s="82" t="n">
        <v>46201</v>
      </c>
      <c r="D1612" t="inlineStr">
        <is>
          <t>FS-TTLi-2</t>
        </is>
      </c>
      <c r="E1612" t="n">
        <v>1401.87536666667</v>
      </c>
      <c r="F1612" t="n">
        <v>23</v>
      </c>
      <c r="G1612" t="n">
        <v>60.9511028985507</v>
      </c>
      <c r="H1612" t="n">
        <v>11.1532333333333</v>
      </c>
      <c r="I1612" t="n">
        <v>78.0692213126494</v>
      </c>
    </row>
    <row r="1613">
      <c r="A1613" t="inlineStr">
        <is>
          <t>Daily_Efficiency_MTBF_2026_09_18.xlsx</t>
        </is>
      </c>
      <c r="B1613" t="inlineStr">
        <is>
          <t>Samridhi 5 Star Line</t>
        </is>
      </c>
      <c r="C1613" s="82" t="n">
        <v>46201</v>
      </c>
      <c r="D1613" t="inlineStr">
        <is>
          <t>FS-HCM-4</t>
        </is>
      </c>
      <c r="E1613" t="n">
        <v>1417.49031666667</v>
      </c>
      <c r="F1613" t="n">
        <v>21</v>
      </c>
      <c r="G1613" t="n">
        <v>67.49953888888891</v>
      </c>
      <c r="H1613" t="n">
        <v>11.6826833333333</v>
      </c>
      <c r="I1613" t="n">
        <v>79.5035870641032</v>
      </c>
    </row>
    <row r="1614">
      <c r="A1614" t="inlineStr">
        <is>
          <t>Daily_Efficiency_MTBF_2026_09_18.xlsx</t>
        </is>
      </c>
      <c r="B1614" t="inlineStr">
        <is>
          <t>Samridhi 5 Star Line</t>
        </is>
      </c>
      <c r="C1614" s="82" t="n">
        <v>46201</v>
      </c>
      <c r="D1614" t="inlineStr">
        <is>
          <t>FS-TTLi-4</t>
        </is>
      </c>
      <c r="E1614" t="n">
        <v>1409.33855</v>
      </c>
      <c r="F1614" t="n">
        <v>16</v>
      </c>
      <c r="G1614" t="n">
        <v>88.083659375</v>
      </c>
      <c r="H1614" t="n">
        <v>15.99385</v>
      </c>
      <c r="I1614" t="n">
        <v>78.6458333333333</v>
      </c>
    </row>
    <row r="1615">
      <c r="A1615" t="inlineStr">
        <is>
          <t>Daily_Efficiency_MTBF_2026_09_18.xlsx</t>
        </is>
      </c>
      <c r="B1615" t="inlineStr">
        <is>
          <t>Samridhi 5 Star Line</t>
        </is>
      </c>
      <c r="C1615" s="82" t="n">
        <v>46201</v>
      </c>
      <c r="D1615" t="inlineStr">
        <is>
          <t>FS-TTLi-1</t>
        </is>
      </c>
      <c r="E1615" t="n">
        <v>1385.8216</v>
      </c>
      <c r="F1615" t="n">
        <v>14</v>
      </c>
      <c r="G1615" t="n">
        <v>98.9872571428571</v>
      </c>
      <c r="H1615" t="n">
        <v>4.84328333333333</v>
      </c>
      <c r="I1615" t="n">
        <v>74.4129165748603</v>
      </c>
    </row>
    <row r="1616">
      <c r="A1616" t="inlineStr">
        <is>
          <t>Daily_Efficiency_MTBF_2026_09_18.xlsx</t>
        </is>
      </c>
      <c r="B1616" t="inlineStr">
        <is>
          <t>Samridhi 5 Star Line</t>
        </is>
      </c>
      <c r="C1616" s="82" t="n">
        <v>46201</v>
      </c>
      <c r="D1616" t="inlineStr">
        <is>
          <t>FS-HCM-3</t>
        </is>
      </c>
      <c r="E1616" t="n">
        <v>1417.33126666667</v>
      </c>
      <c r="F1616" t="n">
        <v>13</v>
      </c>
      <c r="G1616" t="n">
        <v>109.025482051282</v>
      </c>
      <c r="H1616" t="n">
        <v>0</v>
      </c>
      <c r="I1616" t="n">
        <v>93.9454440632928</v>
      </c>
    </row>
    <row r="1617">
      <c r="A1617" t="inlineStr">
        <is>
          <t>Daily_Efficiency_MTBF_2026_09_18.xlsx</t>
        </is>
      </c>
      <c r="B1617" t="inlineStr">
        <is>
          <t>Samridhi 5 Star Line</t>
        </is>
      </c>
      <c r="C1617" s="82" t="n">
        <v>46201</v>
      </c>
      <c r="D1617" t="inlineStr">
        <is>
          <t>FS-TTLi-3</t>
        </is>
      </c>
      <c r="E1617" t="n">
        <v>1423.99976666667</v>
      </c>
      <c r="F1617" t="n">
        <v>11</v>
      </c>
      <c r="G1617" t="n">
        <v>129.454524242424</v>
      </c>
      <c r="H1617" t="n">
        <v>5.4954</v>
      </c>
      <c r="I1617" t="n">
        <v>92.2673742692491</v>
      </c>
    </row>
    <row r="1618">
      <c r="A1618" t="inlineStr">
        <is>
          <t>Daily_Efficiency_MTBF_2026_09_18.xlsx</t>
        </is>
      </c>
      <c r="B1618" t="inlineStr">
        <is>
          <t>Samridhi 5 Star Line</t>
        </is>
      </c>
      <c r="C1618" s="82" t="n">
        <v>46201</v>
      </c>
      <c r="D1618" t="inlineStr">
        <is>
          <t>FS-HRM-5</t>
        </is>
      </c>
      <c r="E1618" t="n">
        <v>1399.16323333333</v>
      </c>
      <c r="F1618" t="n">
        <v>9</v>
      </c>
      <c r="G1618" t="n">
        <v>155.462581481481</v>
      </c>
      <c r="H1618" t="n">
        <v>15.6668</v>
      </c>
      <c r="I1618" t="n">
        <v>31.8301549997201</v>
      </c>
    </row>
    <row r="1619">
      <c r="A1619" t="inlineStr">
        <is>
          <t>Daily_Efficiency_MTBF_2026_09_18.xlsx</t>
        </is>
      </c>
      <c r="B1619" t="inlineStr">
        <is>
          <t>Samridhi 5 Star Line</t>
        </is>
      </c>
      <c r="C1619" s="82" t="n">
        <v>46201</v>
      </c>
      <c r="D1619" t="inlineStr">
        <is>
          <t>FS-TTM-5</t>
        </is>
      </c>
      <c r="E1619" t="n">
        <v>1440</v>
      </c>
      <c r="F1619" t="n">
        <v>1</v>
      </c>
      <c r="G1619" t="n">
        <v>1440</v>
      </c>
      <c r="H1619" t="n">
        <v>0</v>
      </c>
      <c r="I1619" t="n">
        <v>22.0882936507936</v>
      </c>
    </row>
    <row r="1620">
      <c r="A1620" t="inlineStr">
        <is>
          <t>Daily_Efficiency_MTBF_2026_09_18.xlsx</t>
        </is>
      </c>
      <c r="B1620" t="inlineStr">
        <is>
          <t>Samridhi 5 Star Line</t>
        </is>
      </c>
      <c r="C1620" s="82" t="n">
        <v>46201</v>
      </c>
      <c r="D1620" t="inlineStr">
        <is>
          <t>FS-Case Packing</t>
        </is>
      </c>
      <c r="E1620" t="n">
        <v>1440</v>
      </c>
      <c r="F1620" t="n">
        <v>1</v>
      </c>
      <c r="G1620" t="n">
        <v>1440</v>
      </c>
      <c r="H1620" t="n">
        <v>0</v>
      </c>
      <c r="I1620" t="n">
        <v>88.3689839572192</v>
      </c>
    </row>
    <row r="1621">
      <c r="A1621" t="inlineStr">
        <is>
          <t>Daily_Efficiency_MTBF_2026_09_18.xlsx</t>
        </is>
      </c>
      <c r="B1621" t="inlineStr">
        <is>
          <t>Samridhi Perk Line</t>
        </is>
      </c>
      <c r="C1621" s="82" t="n">
        <v>46201</v>
      </c>
      <c r="D1621" t="inlineStr">
        <is>
          <t>Perk-HLM-2</t>
        </is>
      </c>
      <c r="E1621" t="n">
        <v>1213.90896666667</v>
      </c>
      <c r="F1621" t="n">
        <v>180</v>
      </c>
      <c r="G1621" t="n">
        <v>6.7439387037037</v>
      </c>
      <c r="H1621" t="n">
        <v>0.308233333333333</v>
      </c>
      <c r="I1621" t="n">
        <v>48.823758706273</v>
      </c>
    </row>
    <row r="1622">
      <c r="A1622" t="inlineStr">
        <is>
          <t>Daily_Efficiency_MTBF_2026_09_18.xlsx</t>
        </is>
      </c>
      <c r="B1622" t="inlineStr">
        <is>
          <t>Samridhi Perk Line</t>
        </is>
      </c>
      <c r="C1622" s="82" t="n">
        <v>46201</v>
      </c>
      <c r="D1622" t="inlineStr">
        <is>
          <t>Perk-HLM-1</t>
        </is>
      </c>
      <c r="E1622" t="n">
        <v>1300.4249</v>
      </c>
      <c r="F1622" t="n">
        <v>173</v>
      </c>
      <c r="G1622" t="n">
        <v>7.51690693641619</v>
      </c>
      <c r="H1622" t="n">
        <v>2.67656666666667</v>
      </c>
      <c r="I1622" t="n">
        <v>48.5398154300994</v>
      </c>
    </row>
    <row r="1623">
      <c r="A1623" t="inlineStr">
        <is>
          <t>Daily_Efficiency_MTBF_2026_09_18.xlsx</t>
        </is>
      </c>
      <c r="B1623" t="inlineStr">
        <is>
          <t>Samridhi Perk Line</t>
        </is>
      </c>
      <c r="C1623" s="82" t="n">
        <v>46201</v>
      </c>
      <c r="D1623" t="inlineStr">
        <is>
          <t>Perk TTM-5</t>
        </is>
      </c>
      <c r="E1623" t="n">
        <v>1295.58478333333</v>
      </c>
      <c r="F1623" t="n">
        <v>89</v>
      </c>
      <c r="G1623" t="n">
        <v>14.5571323970037</v>
      </c>
      <c r="H1623" t="n">
        <v>129.75895</v>
      </c>
      <c r="I1623" t="n">
        <v>44.265873015873</v>
      </c>
    </row>
    <row r="1624">
      <c r="A1624" t="inlineStr">
        <is>
          <t>Daily_Efficiency_MTBF_2026_09_18.xlsx</t>
        </is>
      </c>
      <c r="B1624" t="inlineStr">
        <is>
          <t>Samridhi Perk Line</t>
        </is>
      </c>
      <c r="C1624" s="82" t="n">
        <v>46201</v>
      </c>
      <c r="D1624" t="inlineStr">
        <is>
          <t>Perk-HCM-1</t>
        </is>
      </c>
      <c r="E1624" t="n">
        <v>1353.60083333333</v>
      </c>
      <c r="F1624" t="n">
        <v>86</v>
      </c>
      <c r="G1624" t="n">
        <v>15.7395445736434</v>
      </c>
      <c r="H1624" t="n">
        <v>0.835116666666667</v>
      </c>
      <c r="I1624" t="n">
        <v>77.7407729048809</v>
      </c>
    </row>
    <row r="1625">
      <c r="A1625" t="inlineStr">
        <is>
          <t>Daily_Efficiency_MTBF_2026_09_18.xlsx</t>
        </is>
      </c>
      <c r="B1625" t="inlineStr">
        <is>
          <t>Samridhi Perk Line</t>
        </is>
      </c>
      <c r="C1625" s="82" t="n">
        <v>46201</v>
      </c>
      <c r="D1625" t="inlineStr">
        <is>
          <t>Perk-HCM-2</t>
        </is>
      </c>
      <c r="E1625" t="n">
        <v>1344.68196666667</v>
      </c>
      <c r="F1625" t="n">
        <v>84</v>
      </c>
      <c r="G1625" t="n">
        <v>16.0081186507936</v>
      </c>
      <c r="H1625" t="n">
        <v>0.697866666666667</v>
      </c>
      <c r="I1625" t="n">
        <v>75.6152721938808</v>
      </c>
    </row>
    <row r="1626">
      <c r="A1626" t="inlineStr">
        <is>
          <t>Daily_Efficiency_MTBF_2026_09_18.xlsx</t>
        </is>
      </c>
      <c r="B1626" t="inlineStr">
        <is>
          <t>Samridhi Perk Line</t>
        </is>
      </c>
      <c r="C1626" s="82" t="n">
        <v>46201</v>
      </c>
      <c r="D1626" t="inlineStr">
        <is>
          <t>Perk-HCM-4</t>
        </is>
      </c>
      <c r="E1626" t="n">
        <v>1374.40123333333</v>
      </c>
      <c r="F1626" t="n">
        <v>74</v>
      </c>
      <c r="G1626" t="n">
        <v>18.5729896396396</v>
      </c>
      <c r="H1626" t="n">
        <v>0.452716666666667</v>
      </c>
      <c r="I1626" t="n">
        <v>55.783477358361</v>
      </c>
    </row>
    <row r="1627">
      <c r="A1627" t="inlineStr">
        <is>
          <t>Daily_Efficiency_MTBF_2026_09_18.xlsx</t>
        </is>
      </c>
      <c r="B1627" t="inlineStr">
        <is>
          <t>Samridhi Perk Line</t>
        </is>
      </c>
      <c r="C1627" s="82" t="n">
        <v>46201</v>
      </c>
      <c r="D1627" t="inlineStr">
        <is>
          <t>Perk-HCM-3</t>
        </is>
      </c>
      <c r="E1627" t="n">
        <v>1368.49176666667</v>
      </c>
      <c r="F1627" t="n">
        <v>74</v>
      </c>
      <c r="G1627" t="n">
        <v>18.493131981982</v>
      </c>
      <c r="H1627" t="n">
        <v>1.03725</v>
      </c>
      <c r="I1627" t="n">
        <v>68.6553695695456</v>
      </c>
    </row>
    <row r="1628">
      <c r="A1628" t="inlineStr">
        <is>
          <t>Daily_Efficiency_MTBF_2026_09_18.xlsx</t>
        </is>
      </c>
      <c r="B1628" t="inlineStr">
        <is>
          <t>Samridhi Perk Line</t>
        </is>
      </c>
      <c r="C1628" s="82" t="n">
        <v>46201</v>
      </c>
      <c r="D1628" t="inlineStr">
        <is>
          <t>Perk-TTLi-3</t>
        </is>
      </c>
      <c r="E1628" t="n">
        <v>1252.1667</v>
      </c>
      <c r="F1628" t="n">
        <v>14</v>
      </c>
      <c r="G1628" t="n">
        <v>89.4404785714286</v>
      </c>
      <c r="H1628" t="n">
        <v>3.18976666666667</v>
      </c>
      <c r="I1628" t="n">
        <v>42.9684232510358</v>
      </c>
    </row>
    <row r="1629">
      <c r="A1629" t="inlineStr">
        <is>
          <t>Daily_Efficiency_MTBF_2026_09_18.xlsx</t>
        </is>
      </c>
      <c r="B1629" t="inlineStr">
        <is>
          <t>Samridhi Perk Line</t>
        </is>
      </c>
      <c r="C1629" s="82" t="n">
        <v>46201</v>
      </c>
      <c r="D1629" t="inlineStr">
        <is>
          <t>Perk-TTLi-1</t>
        </is>
      </c>
      <c r="E1629" t="n">
        <v>1419.72378333333</v>
      </c>
      <c r="F1629" t="n">
        <v>10</v>
      </c>
      <c r="G1629" t="n">
        <v>141.972378333333</v>
      </c>
      <c r="H1629" t="n">
        <v>0</v>
      </c>
      <c r="I1629" t="n">
        <v>50.1720494603602</v>
      </c>
    </row>
    <row r="1630">
      <c r="A1630" t="inlineStr">
        <is>
          <t>Daily_Efficiency_MTBF_2026_09_18.xlsx</t>
        </is>
      </c>
      <c r="B1630" t="inlineStr">
        <is>
          <t>Samridhi Perk Line</t>
        </is>
      </c>
      <c r="C1630" s="82" t="n">
        <v>46201</v>
      </c>
      <c r="D1630" t="inlineStr">
        <is>
          <t>Perk-TTLi-2</t>
        </is>
      </c>
      <c r="E1630" t="n">
        <v>1418.59448333333</v>
      </c>
      <c r="F1630" t="n">
        <v>4</v>
      </c>
      <c r="G1630" t="n">
        <v>354.648620833333</v>
      </c>
      <c r="H1630" t="n">
        <v>0.0419666666666667</v>
      </c>
      <c r="I1630" t="n">
        <v>49.182742652232</v>
      </c>
    </row>
    <row r="1631">
      <c r="A1631" t="inlineStr">
        <is>
          <t>Daily_Efficiency_MTBF_2026_09_18.xlsx</t>
        </is>
      </c>
      <c r="B1631" t="inlineStr">
        <is>
          <t>Samridhi Perk Line</t>
        </is>
      </c>
      <c r="C1631" s="82" t="n">
        <v>46201</v>
      </c>
      <c r="D1631" t="inlineStr">
        <is>
          <t>Perk-TTLi-4</t>
        </is>
      </c>
      <c r="E1631" t="n">
        <v>1430.28996666667</v>
      </c>
      <c r="F1631" t="n">
        <v>4</v>
      </c>
      <c r="G1631" t="n">
        <v>357.572491666667</v>
      </c>
      <c r="H1631" t="n">
        <v>5.15901666666667</v>
      </c>
      <c r="I1631" t="n">
        <v>26.3924391879293</v>
      </c>
    </row>
    <row r="1632">
      <c r="A1632" t="inlineStr">
        <is>
          <t>Daily_Efficiency_MTBF_2026_09_18.xlsx</t>
        </is>
      </c>
      <c r="B1632" t="inlineStr">
        <is>
          <t>Samridhi Perk Line</t>
        </is>
      </c>
      <c r="C1632" s="82" t="n">
        <v>46201</v>
      </c>
      <c r="D1632" t="inlineStr">
        <is>
          <t>Perk-HLM-3</t>
        </is>
      </c>
      <c r="E1632" t="n">
        <v>1440</v>
      </c>
      <c r="F1632" t="n">
        <v>1</v>
      </c>
      <c r="G1632" t="n">
        <v>1440</v>
      </c>
      <c r="H1632" t="n">
        <v>0</v>
      </c>
      <c r="I1632" t="n">
        <v>41.8753086419753</v>
      </c>
    </row>
    <row r="1633">
      <c r="A1633" t="inlineStr">
        <is>
          <t>Daily_Efficiency_MTBF_2026_09_18.xlsx</t>
        </is>
      </c>
      <c r="B1633" t="inlineStr">
        <is>
          <t>Samridhi Perk Line</t>
        </is>
      </c>
      <c r="C1633" s="82" t="n">
        <v>46201</v>
      </c>
      <c r="D1633" t="inlineStr">
        <is>
          <t>Perk-Case Packing</t>
        </is>
      </c>
      <c r="E1633" t="n">
        <v>1440</v>
      </c>
      <c r="F1633" t="n">
        <v>1</v>
      </c>
      <c r="G1633" t="n">
        <v>1440</v>
      </c>
      <c r="H1633" t="n">
        <v>0</v>
      </c>
      <c r="I1633" t="n">
        <v>106.075268817204</v>
      </c>
    </row>
    <row r="1634">
      <c r="A1634" t="inlineStr">
        <is>
          <t>Daily_Efficiency_MTBF_2026_09_18.xlsx</t>
        </is>
      </c>
      <c r="B1634" t="inlineStr">
        <is>
          <t>Co-Extrusion Line</t>
        </is>
      </c>
      <c r="C1634" s="82" t="n">
        <v>46200</v>
      </c>
      <c r="D1634" t="inlineStr">
        <is>
          <t>Coex-AW3</t>
        </is>
      </c>
      <c r="E1634" t="n">
        <v>1166.16588333333</v>
      </c>
      <c r="F1634" t="n">
        <v>368</v>
      </c>
      <c r="G1634" t="n">
        <v>3.1689290307971</v>
      </c>
      <c r="H1634" t="n">
        <v>202.161666666667</v>
      </c>
      <c r="I1634" t="n">
        <v>21.4797222222222</v>
      </c>
    </row>
    <row r="1635">
      <c r="A1635" t="inlineStr">
        <is>
          <t>Daily_Efficiency_MTBF_2026_09_18.xlsx</t>
        </is>
      </c>
      <c r="B1635" t="inlineStr">
        <is>
          <t>Co-Extrusion Line</t>
        </is>
      </c>
      <c r="C1635" s="82" t="n">
        <v>46200</v>
      </c>
      <c r="D1635" t="inlineStr">
        <is>
          <t>Coex-AW1</t>
        </is>
      </c>
      <c r="E1635" t="n">
        <v>1357.98413333333</v>
      </c>
      <c r="F1635" t="n">
        <v>32</v>
      </c>
      <c r="G1635" t="n">
        <v>42.4370041666667</v>
      </c>
      <c r="H1635" t="n">
        <v>27.1687166666667</v>
      </c>
      <c r="I1635" t="n">
        <v>86.54951242349981</v>
      </c>
    </row>
    <row r="1636">
      <c r="A1636" t="inlineStr">
        <is>
          <t>Daily_Efficiency_MTBF_2026_09_18.xlsx</t>
        </is>
      </c>
      <c r="B1636" t="inlineStr">
        <is>
          <t>Co-Extrusion Line</t>
        </is>
      </c>
      <c r="C1636" s="82" t="n">
        <v>46200</v>
      </c>
      <c r="D1636" t="inlineStr">
        <is>
          <t>Coex-AW2</t>
        </is>
      </c>
      <c r="E1636" t="n">
        <v>1381.68146666667</v>
      </c>
      <c r="F1636" t="n">
        <v>24</v>
      </c>
      <c r="G1636" t="n">
        <v>57.5700611111111</v>
      </c>
      <c r="H1636" t="n">
        <v>19.3294666666667</v>
      </c>
      <c r="I1636" t="n">
        <v>77.6615400193879</v>
      </c>
    </row>
    <row r="1637">
      <c r="A1637" t="inlineStr">
        <is>
          <t>Daily_Efficiency_MTBF_2026_09_18.xlsx</t>
        </is>
      </c>
      <c r="B1637" t="inlineStr">
        <is>
          <t>Samridhi 5 Star Line</t>
        </is>
      </c>
      <c r="C1637" s="82" t="n">
        <v>46200</v>
      </c>
      <c r="D1637" t="inlineStr">
        <is>
          <t>FS-HCM-4</t>
        </is>
      </c>
      <c r="E1637" t="n">
        <v>1384.94825</v>
      </c>
      <c r="F1637" t="n">
        <v>40</v>
      </c>
      <c r="G1637" t="n">
        <v>34.62370625</v>
      </c>
      <c r="H1637" t="n">
        <v>29.1449333333333</v>
      </c>
      <c r="I1637" t="n">
        <v>74.58591113991859</v>
      </c>
    </row>
    <row r="1638">
      <c r="A1638" t="inlineStr">
        <is>
          <t>Daily_Efficiency_MTBF_2026_09_18.xlsx</t>
        </is>
      </c>
      <c r="B1638" t="inlineStr">
        <is>
          <t>Samridhi 5 Star Line</t>
        </is>
      </c>
      <c r="C1638" s="82" t="n">
        <v>46200</v>
      </c>
      <c r="D1638" t="inlineStr">
        <is>
          <t>FS-TTLi-1</t>
        </is>
      </c>
      <c r="E1638" t="n">
        <v>1399.98408333333</v>
      </c>
      <c r="F1638" t="n">
        <v>28</v>
      </c>
      <c r="G1638" t="n">
        <v>49.999431547619</v>
      </c>
      <c r="H1638" t="n">
        <v>14.99755</v>
      </c>
      <c r="I1638" t="n">
        <v>76.33823317065441</v>
      </c>
    </row>
    <row r="1639">
      <c r="A1639" t="inlineStr">
        <is>
          <t>Daily_Efficiency_MTBF_2026_09_18.xlsx</t>
        </is>
      </c>
      <c r="B1639" t="inlineStr">
        <is>
          <t>Samridhi 5 Star Line</t>
        </is>
      </c>
      <c r="C1639" s="82" t="n">
        <v>46200</v>
      </c>
      <c r="D1639" t="inlineStr">
        <is>
          <t>FS-TTLi-2</t>
        </is>
      </c>
      <c r="E1639" t="n">
        <v>1378.9671</v>
      </c>
      <c r="F1639" t="n">
        <v>28</v>
      </c>
      <c r="G1639" t="n">
        <v>49.248825</v>
      </c>
      <c r="H1639" t="n">
        <v>16.4962166666667</v>
      </c>
      <c r="I1639" t="n">
        <v>73.03786949875639</v>
      </c>
    </row>
    <row r="1640">
      <c r="A1640" t="inlineStr">
        <is>
          <t>Daily_Efficiency_MTBF_2026_09_18.xlsx</t>
        </is>
      </c>
      <c r="B1640" t="inlineStr">
        <is>
          <t>Samridhi 5 Star Line</t>
        </is>
      </c>
      <c r="C1640" s="82" t="n">
        <v>46200</v>
      </c>
      <c r="D1640" t="inlineStr">
        <is>
          <t>FS-TTLi-4</t>
        </is>
      </c>
      <c r="E1640" t="n">
        <v>1404.49723333333</v>
      </c>
      <c r="F1640" t="n">
        <v>26</v>
      </c>
      <c r="G1640" t="n">
        <v>54.0191243589744</v>
      </c>
      <c r="H1640" t="n">
        <v>35.5027666666667</v>
      </c>
      <c r="I1640" t="n">
        <v>73.4077380952381</v>
      </c>
    </row>
    <row r="1641">
      <c r="A1641" t="inlineStr">
        <is>
          <t>Daily_Efficiency_MTBF_2026_09_18.xlsx</t>
        </is>
      </c>
      <c r="B1641" t="inlineStr">
        <is>
          <t>Samridhi 5 Star Line</t>
        </is>
      </c>
      <c r="C1641" s="82" t="n">
        <v>46200</v>
      </c>
      <c r="D1641" t="inlineStr">
        <is>
          <t>FS-HCM-3</t>
        </is>
      </c>
      <c r="E1641" t="n">
        <v>1409.17011666667</v>
      </c>
      <c r="F1641" t="n">
        <v>23</v>
      </c>
      <c r="G1641" t="n">
        <v>61.268265942029</v>
      </c>
      <c r="H1641" t="n">
        <v>0.32605</v>
      </c>
      <c r="I1641" t="n">
        <v>88.04761092316009</v>
      </c>
    </row>
    <row r="1642">
      <c r="A1642" t="inlineStr">
        <is>
          <t>Daily_Efficiency_MTBF_2026_09_18.xlsx</t>
        </is>
      </c>
      <c r="B1642" t="inlineStr">
        <is>
          <t>Samridhi 5 Star Line</t>
        </is>
      </c>
      <c r="C1642" s="82" t="n">
        <v>46200</v>
      </c>
      <c r="D1642" t="inlineStr">
        <is>
          <t>FS-HCM-2</t>
        </is>
      </c>
      <c r="E1642" t="n">
        <v>1407.48056666667</v>
      </c>
      <c r="F1642" t="n">
        <v>20</v>
      </c>
      <c r="G1642" t="n">
        <v>70.3740283333333</v>
      </c>
      <c r="H1642" t="n">
        <v>0.6743</v>
      </c>
      <c r="I1642" t="n">
        <v>75.69210857648321</v>
      </c>
    </row>
    <row r="1643">
      <c r="A1643" t="inlineStr">
        <is>
          <t>Daily_Efficiency_MTBF_2026_09_18.xlsx</t>
        </is>
      </c>
      <c r="B1643" t="inlineStr">
        <is>
          <t>Samridhi 5 Star Line</t>
        </is>
      </c>
      <c r="C1643" s="82" t="n">
        <v>46200</v>
      </c>
      <c r="D1643" t="inlineStr">
        <is>
          <t>FS-HRM-5</t>
        </is>
      </c>
      <c r="E1643" t="n">
        <v>1391.17751666667</v>
      </c>
      <c r="F1643" t="n">
        <v>19</v>
      </c>
      <c r="G1643" t="n">
        <v>73.2198692982456</v>
      </c>
      <c r="H1643" t="n">
        <v>26.1668</v>
      </c>
      <c r="I1643" t="n">
        <v>34.5300748135115</v>
      </c>
    </row>
    <row r="1644">
      <c r="A1644" t="inlineStr">
        <is>
          <t>Daily_Efficiency_MTBF_2026_09_18.xlsx</t>
        </is>
      </c>
      <c r="B1644" t="inlineStr">
        <is>
          <t>Samridhi 5 Star Line</t>
        </is>
      </c>
      <c r="C1644" s="82" t="n">
        <v>46200</v>
      </c>
      <c r="D1644" t="inlineStr">
        <is>
          <t>FS-HCM-1</t>
        </is>
      </c>
      <c r="E1644" t="n">
        <v>1416.44911666667</v>
      </c>
      <c r="F1644" t="n">
        <v>17</v>
      </c>
      <c r="G1644" t="n">
        <v>83.32053627450981</v>
      </c>
      <c r="H1644" t="n">
        <v>0.841566666666667</v>
      </c>
      <c r="I1644" t="n">
        <v>80.19507975625891</v>
      </c>
    </row>
    <row r="1645">
      <c r="A1645" t="inlineStr">
        <is>
          <t>Daily_Efficiency_MTBF_2026_09_18.xlsx</t>
        </is>
      </c>
      <c r="B1645" t="inlineStr">
        <is>
          <t>Samridhi 5 Star Line</t>
        </is>
      </c>
      <c r="C1645" s="82" t="n">
        <v>46200</v>
      </c>
      <c r="D1645" t="inlineStr">
        <is>
          <t>FS-TTLi-3</t>
        </is>
      </c>
      <c r="E1645" t="n">
        <v>1418.17516666667</v>
      </c>
      <c r="F1645" t="n">
        <v>16</v>
      </c>
      <c r="G1645" t="n">
        <v>88.63594791666669</v>
      </c>
      <c r="H1645" t="n">
        <v>11.32945</v>
      </c>
      <c r="I1645" t="n">
        <v>84.88112228070931</v>
      </c>
    </row>
    <row r="1646">
      <c r="A1646" t="inlineStr">
        <is>
          <t>Daily_Efficiency_MTBF_2026_09_18.xlsx</t>
        </is>
      </c>
      <c r="B1646" t="inlineStr">
        <is>
          <t>Samridhi 5 Star Line</t>
        </is>
      </c>
      <c r="C1646" s="82" t="n">
        <v>46200</v>
      </c>
      <c r="D1646" t="inlineStr">
        <is>
          <t>FS-Case Packing</t>
        </is>
      </c>
      <c r="E1646" t="n">
        <v>1440</v>
      </c>
      <c r="F1646" t="n">
        <v>1</v>
      </c>
      <c r="G1646" t="n">
        <v>1440</v>
      </c>
      <c r="H1646" t="n">
        <v>0</v>
      </c>
      <c r="I1646" t="n">
        <v>86.83155080213901</v>
      </c>
    </row>
    <row r="1647">
      <c r="A1647" t="inlineStr">
        <is>
          <t>Daily_Efficiency_MTBF_2026_09_18.xlsx</t>
        </is>
      </c>
      <c r="B1647" t="inlineStr">
        <is>
          <t>Samridhi 5 Star Line</t>
        </is>
      </c>
      <c r="C1647" s="82" t="n">
        <v>46200</v>
      </c>
      <c r="D1647" t="inlineStr">
        <is>
          <t>FS-TTM-5</t>
        </is>
      </c>
      <c r="E1647" t="n">
        <v>1440</v>
      </c>
      <c r="F1647" t="n">
        <v>1</v>
      </c>
      <c r="G1647" t="n">
        <v>1440</v>
      </c>
      <c r="H1647" t="n">
        <v>0</v>
      </c>
      <c r="I1647" t="n">
        <v>26.3541666666667</v>
      </c>
    </row>
    <row r="1648">
      <c r="A1648" t="inlineStr">
        <is>
          <t>Daily_Efficiency_MTBF_2026_09_18.xlsx</t>
        </is>
      </c>
      <c r="B1648" t="inlineStr">
        <is>
          <t>Samridhi Perk Line</t>
        </is>
      </c>
      <c r="C1648" s="82" t="n">
        <v>46200</v>
      </c>
      <c r="D1648" t="inlineStr">
        <is>
          <t>Perk-HLM-1</t>
        </is>
      </c>
      <c r="E1648" t="n">
        <v>1261.34593333333</v>
      </c>
      <c r="F1648" t="n">
        <v>213</v>
      </c>
      <c r="G1648" t="n">
        <v>5.92181189358373</v>
      </c>
      <c r="H1648" t="n">
        <v>4.9601</v>
      </c>
      <c r="I1648" t="n">
        <v>43.0826096065413</v>
      </c>
    </row>
    <row r="1649">
      <c r="A1649" t="inlineStr">
        <is>
          <t>Daily_Efficiency_MTBF_2026_09_18.xlsx</t>
        </is>
      </c>
      <c r="B1649" t="inlineStr">
        <is>
          <t>Samridhi Perk Line</t>
        </is>
      </c>
      <c r="C1649" s="82" t="n">
        <v>46200</v>
      </c>
      <c r="D1649" t="inlineStr">
        <is>
          <t>Perk-HLM-2</t>
        </is>
      </c>
      <c r="E1649" t="n">
        <v>1261.64265</v>
      </c>
      <c r="F1649" t="n">
        <v>119</v>
      </c>
      <c r="G1649" t="n">
        <v>10.6020390756303</v>
      </c>
      <c r="H1649" t="n">
        <v>0.11425</v>
      </c>
      <c r="I1649" t="n">
        <v>42.4177338396388</v>
      </c>
    </row>
    <row r="1650">
      <c r="A1650" t="inlineStr">
        <is>
          <t>Daily_Efficiency_MTBF_2026_09_18.xlsx</t>
        </is>
      </c>
      <c r="B1650" t="inlineStr">
        <is>
          <t>Samridhi Perk Line</t>
        </is>
      </c>
      <c r="C1650" s="82" t="n">
        <v>46200</v>
      </c>
      <c r="D1650" t="inlineStr">
        <is>
          <t>Perk-HCM-3</t>
        </is>
      </c>
      <c r="E1650" t="n">
        <v>1326.21775</v>
      </c>
      <c r="F1650" t="n">
        <v>113</v>
      </c>
      <c r="G1650" t="n">
        <v>11.7364402654867</v>
      </c>
      <c r="H1650" t="n">
        <v>0.366016666666667</v>
      </c>
      <c r="I1650" t="n">
        <v>63.9314062094381</v>
      </c>
    </row>
    <row r="1651">
      <c r="A1651" t="inlineStr">
        <is>
          <t>Daily_Efficiency_MTBF_2026_09_18.xlsx</t>
        </is>
      </c>
      <c r="B1651" t="inlineStr">
        <is>
          <t>Samridhi Perk Line</t>
        </is>
      </c>
      <c r="C1651" s="82" t="n">
        <v>46200</v>
      </c>
      <c r="D1651" t="inlineStr">
        <is>
          <t>Perk TTM-5</t>
        </is>
      </c>
      <c r="E1651" t="n">
        <v>1241.19116666667</v>
      </c>
      <c r="F1651" t="n">
        <v>105</v>
      </c>
      <c r="G1651" t="n">
        <v>11.8208682539683</v>
      </c>
      <c r="H1651" t="n">
        <v>157.438133333333</v>
      </c>
      <c r="I1651" t="n">
        <v>38.2539682539682</v>
      </c>
    </row>
    <row r="1652">
      <c r="A1652" t="inlineStr">
        <is>
          <t>Daily_Efficiency_MTBF_2026_09_18.xlsx</t>
        </is>
      </c>
      <c r="B1652" t="inlineStr">
        <is>
          <t>Samridhi Perk Line</t>
        </is>
      </c>
      <c r="C1652" s="82" t="n">
        <v>46200</v>
      </c>
      <c r="D1652" t="inlineStr">
        <is>
          <t>Perk-HCM-2</t>
        </is>
      </c>
      <c r="E1652" t="n">
        <v>1302.59521666667</v>
      </c>
      <c r="F1652" t="n">
        <v>94</v>
      </c>
      <c r="G1652" t="n">
        <v>13.8573959219858</v>
      </c>
      <c r="H1652" t="n">
        <v>0.547083333333333</v>
      </c>
      <c r="I1652" t="n">
        <v>71.55350099200901</v>
      </c>
    </row>
    <row r="1653">
      <c r="A1653" t="inlineStr">
        <is>
          <t>Daily_Efficiency_MTBF_2026_09_18.xlsx</t>
        </is>
      </c>
      <c r="B1653" t="inlineStr">
        <is>
          <t>Samridhi Perk Line</t>
        </is>
      </c>
      <c r="C1653" s="82" t="n">
        <v>46200</v>
      </c>
      <c r="D1653" t="inlineStr">
        <is>
          <t>Perk-HCM-1</t>
        </is>
      </c>
      <c r="E1653" t="n">
        <v>1327.09881666667</v>
      </c>
      <c r="F1653" t="n">
        <v>91</v>
      </c>
      <c r="G1653" t="n">
        <v>14.5835034798535</v>
      </c>
      <c r="H1653" t="n">
        <v>0.38005</v>
      </c>
      <c r="I1653" t="n">
        <v>71.6949967026467</v>
      </c>
    </row>
    <row r="1654">
      <c r="A1654" t="inlineStr">
        <is>
          <t>Daily_Efficiency_MTBF_2026_09_18.xlsx</t>
        </is>
      </c>
      <c r="B1654" t="inlineStr">
        <is>
          <t>Samridhi Perk Line</t>
        </is>
      </c>
      <c r="C1654" s="82" t="n">
        <v>46200</v>
      </c>
      <c r="D1654" t="inlineStr">
        <is>
          <t>Perk-HCM-4</t>
        </is>
      </c>
      <c r="E1654" t="n">
        <v>1361.10441666667</v>
      </c>
      <c r="F1654" t="n">
        <v>65</v>
      </c>
      <c r="G1654" t="n">
        <v>20.9400679487179</v>
      </c>
      <c r="H1654" t="n">
        <v>0.268916666666667</v>
      </c>
      <c r="I1654" t="n">
        <v>52.7163995564017</v>
      </c>
    </row>
    <row r="1655">
      <c r="A1655" t="inlineStr">
        <is>
          <t>Daily_Efficiency_MTBF_2026_09_18.xlsx</t>
        </is>
      </c>
      <c r="B1655" t="inlineStr">
        <is>
          <t>Samridhi Perk Line</t>
        </is>
      </c>
      <c r="C1655" s="82" t="n">
        <v>46200</v>
      </c>
      <c r="D1655" t="inlineStr">
        <is>
          <t>Perk-TTLi-1</t>
        </is>
      </c>
      <c r="E1655" t="n">
        <v>1402.13345</v>
      </c>
      <c r="F1655" t="n">
        <v>6</v>
      </c>
      <c r="G1655" t="n">
        <v>233.688908333333</v>
      </c>
      <c r="H1655" t="n">
        <v>0</v>
      </c>
      <c r="I1655" t="n">
        <v>45.8741614416355</v>
      </c>
    </row>
    <row r="1656">
      <c r="A1656" t="inlineStr">
        <is>
          <t>Daily_Efficiency_MTBF_2026_09_18.xlsx</t>
        </is>
      </c>
      <c r="B1656" t="inlineStr">
        <is>
          <t>Samridhi Perk Line</t>
        </is>
      </c>
      <c r="C1656" s="82" t="n">
        <v>46200</v>
      </c>
      <c r="D1656" t="inlineStr">
        <is>
          <t>Perk-TTLi-4</t>
        </is>
      </c>
      <c r="E1656" t="n">
        <v>1436.132</v>
      </c>
      <c r="F1656" t="n">
        <v>5</v>
      </c>
      <c r="G1656" t="n">
        <v>287.2264</v>
      </c>
      <c r="H1656" t="n">
        <v>2.60755</v>
      </c>
      <c r="I1656" t="n">
        <v>31.0202079313104</v>
      </c>
    </row>
    <row r="1657">
      <c r="A1657" t="inlineStr">
        <is>
          <t>Daily_Efficiency_MTBF_2026_09_18.xlsx</t>
        </is>
      </c>
      <c r="B1657" t="inlineStr">
        <is>
          <t>Samridhi Perk Line</t>
        </is>
      </c>
      <c r="C1657" s="82" t="n">
        <v>46200</v>
      </c>
      <c r="D1657" t="inlineStr">
        <is>
          <t>Perk-TTLi-3</t>
        </is>
      </c>
      <c r="E1657" t="n">
        <v>1405.41611666667</v>
      </c>
      <c r="F1657" t="n">
        <v>4</v>
      </c>
      <c r="G1657" t="n">
        <v>351.354029166667</v>
      </c>
      <c r="H1657" t="n">
        <v>3.95156666666667</v>
      </c>
      <c r="I1657" t="n">
        <v>37.7337311796235</v>
      </c>
    </row>
    <row r="1658">
      <c r="A1658" t="inlineStr">
        <is>
          <t>Daily_Efficiency_MTBF_2026_09_18.xlsx</t>
        </is>
      </c>
      <c r="B1658" t="inlineStr">
        <is>
          <t>Samridhi Perk Line</t>
        </is>
      </c>
      <c r="C1658" s="82" t="n">
        <v>46200</v>
      </c>
      <c r="D1658" t="inlineStr">
        <is>
          <t>Perk-TTLi-2</t>
        </is>
      </c>
      <c r="E1658" t="n">
        <v>1386.59165</v>
      </c>
      <c r="F1658" t="n">
        <v>3</v>
      </c>
      <c r="G1658" t="n">
        <v>462.197216666667</v>
      </c>
      <c r="H1658" t="n">
        <v>0</v>
      </c>
      <c r="I1658" t="n">
        <v>43.1353470553387</v>
      </c>
    </row>
    <row r="1659">
      <c r="A1659" t="inlineStr">
        <is>
          <t>Daily_Efficiency_MTBF_2026_09_18.xlsx</t>
        </is>
      </c>
      <c r="B1659" t="inlineStr">
        <is>
          <t>Samridhi Perk Line</t>
        </is>
      </c>
      <c r="C1659" s="82" t="n">
        <v>46200</v>
      </c>
      <c r="D1659" t="inlineStr">
        <is>
          <t>Perk-Case Packing</t>
        </is>
      </c>
      <c r="E1659" t="n">
        <v>1440</v>
      </c>
      <c r="F1659" t="n">
        <v>1</v>
      </c>
      <c r="G1659" t="n">
        <v>1440</v>
      </c>
      <c r="H1659" t="n">
        <v>0</v>
      </c>
      <c r="I1659" t="n">
        <v>100.322580645161</v>
      </c>
    </row>
    <row r="1660">
      <c r="A1660" t="inlineStr">
        <is>
          <t>Daily_Efficiency_MTBF_2026_09_18.xlsx</t>
        </is>
      </c>
      <c r="B1660" t="inlineStr">
        <is>
          <t>Samridhi Perk Line</t>
        </is>
      </c>
      <c r="C1660" s="82" t="n">
        <v>46200</v>
      </c>
      <c r="D1660" t="inlineStr">
        <is>
          <t>Perk-HLM-3</t>
        </is>
      </c>
      <c r="E1660" t="n">
        <v>1440</v>
      </c>
      <c r="F1660" t="n">
        <v>1</v>
      </c>
      <c r="G1660" t="n">
        <v>1440</v>
      </c>
      <c r="H1660" t="n">
        <v>0</v>
      </c>
      <c r="I1660" t="n">
        <v>27.7658950617284</v>
      </c>
    </row>
    <row r="1661">
      <c r="A1661" t="inlineStr">
        <is>
          <t>Daily_Efficiency_MTBF_2026_09_18.xlsx</t>
        </is>
      </c>
      <c r="B1661" t="inlineStr">
        <is>
          <t>Co-Extrusion Line</t>
        </is>
      </c>
      <c r="C1661" s="82" t="n">
        <v>46199</v>
      </c>
      <c r="D1661" t="inlineStr">
        <is>
          <t>Coex-AW3</t>
        </is>
      </c>
      <c r="E1661" t="n">
        <v>1224.09971666667</v>
      </c>
      <c r="F1661" t="n">
        <v>355</v>
      </c>
      <c r="G1661" t="n">
        <v>3.44816821596244</v>
      </c>
      <c r="H1661" t="n">
        <v>175.730883333333</v>
      </c>
      <c r="I1661" t="n">
        <v>15.0175</v>
      </c>
    </row>
    <row r="1662">
      <c r="A1662" t="inlineStr">
        <is>
          <t>Daily_Efficiency_MTBF_2026_09_18.xlsx</t>
        </is>
      </c>
      <c r="B1662" t="inlineStr">
        <is>
          <t>Co-Extrusion Line</t>
        </is>
      </c>
      <c r="C1662" s="82" t="n">
        <v>46199</v>
      </c>
      <c r="D1662" t="inlineStr">
        <is>
          <t>Coex-AW1</t>
        </is>
      </c>
      <c r="E1662" t="n">
        <v>1366.32765</v>
      </c>
      <c r="F1662" t="n">
        <v>28</v>
      </c>
      <c r="G1662" t="n">
        <v>48.7974160714286</v>
      </c>
      <c r="H1662" t="n">
        <v>24.9908166666667</v>
      </c>
      <c r="I1662" t="n">
        <v>86.0382935572335</v>
      </c>
    </row>
    <row r="1663">
      <c r="A1663" t="inlineStr">
        <is>
          <t>Daily_Efficiency_MTBF_2026_09_18.xlsx</t>
        </is>
      </c>
      <c r="B1663" t="inlineStr">
        <is>
          <t>Co-Extrusion Line</t>
        </is>
      </c>
      <c r="C1663" s="82" t="n">
        <v>46199</v>
      </c>
      <c r="D1663" t="inlineStr">
        <is>
          <t>Coex-AW2</t>
        </is>
      </c>
      <c r="E1663" t="n">
        <v>1370.5192</v>
      </c>
      <c r="F1663" t="n">
        <v>22</v>
      </c>
      <c r="G1663" t="n">
        <v>62.2963272727273</v>
      </c>
      <c r="H1663" t="n">
        <v>13.6628833333333</v>
      </c>
      <c r="I1663" t="n">
        <v>70.538407609548</v>
      </c>
    </row>
    <row r="1664">
      <c r="A1664" t="inlineStr">
        <is>
          <t>Daily_Efficiency_MTBF_2026_09_18.xlsx</t>
        </is>
      </c>
      <c r="B1664" t="inlineStr">
        <is>
          <t>Samridhi 5 Star Line</t>
        </is>
      </c>
      <c r="C1664" s="82" t="n">
        <v>46199</v>
      </c>
      <c r="D1664" t="inlineStr">
        <is>
          <t>FS-HCM-4</t>
        </is>
      </c>
      <c r="E1664" t="n">
        <v>1350.83101666667</v>
      </c>
      <c r="F1664" t="n">
        <v>87</v>
      </c>
      <c r="G1664" t="n">
        <v>15.5267932950192</v>
      </c>
      <c r="H1664" t="n">
        <v>51.5123833333333</v>
      </c>
      <c r="I1664" t="n">
        <v>75.7239439146021</v>
      </c>
    </row>
    <row r="1665">
      <c r="A1665" t="inlineStr">
        <is>
          <t>Daily_Efficiency_MTBF_2026_09_18.xlsx</t>
        </is>
      </c>
      <c r="B1665" t="inlineStr">
        <is>
          <t>Samridhi 5 Star Line</t>
        </is>
      </c>
      <c r="C1665" s="82" t="n">
        <v>46199</v>
      </c>
      <c r="D1665" t="inlineStr">
        <is>
          <t>FS-HCM-1</t>
        </is>
      </c>
      <c r="E1665" t="n">
        <v>1401.63323333333</v>
      </c>
      <c r="F1665" t="n">
        <v>42</v>
      </c>
      <c r="G1665" t="n">
        <v>33.3722198412698</v>
      </c>
      <c r="H1665" t="n">
        <v>0.166466666666667</v>
      </c>
      <c r="I1665" t="n">
        <v>79.9211775843446</v>
      </c>
    </row>
    <row r="1666">
      <c r="A1666" t="inlineStr">
        <is>
          <t>Daily_Efficiency_MTBF_2026_09_18.xlsx</t>
        </is>
      </c>
      <c r="B1666" t="inlineStr">
        <is>
          <t>Samridhi 5 Star Line</t>
        </is>
      </c>
      <c r="C1666" s="82" t="n">
        <v>46199</v>
      </c>
      <c r="D1666" t="inlineStr">
        <is>
          <t>FS-TTLi-2</t>
        </is>
      </c>
      <c r="E1666" t="n">
        <v>1377.85351666667</v>
      </c>
      <c r="F1666" t="n">
        <v>39</v>
      </c>
      <c r="G1666" t="n">
        <v>35.3295773504273</v>
      </c>
      <c r="H1666" t="n">
        <v>10.3138833333333</v>
      </c>
      <c r="I1666" t="n">
        <v>70.4079275244774</v>
      </c>
    </row>
    <row r="1667">
      <c r="A1667" t="inlineStr">
        <is>
          <t>Daily_Efficiency_MTBF_2026_09_18.xlsx</t>
        </is>
      </c>
      <c r="B1667" t="inlineStr">
        <is>
          <t>Samridhi 5 Star Line</t>
        </is>
      </c>
      <c r="C1667" s="82" t="n">
        <v>46199</v>
      </c>
      <c r="D1667" t="inlineStr">
        <is>
          <t>FS-HCM-2</t>
        </is>
      </c>
      <c r="E1667" t="n">
        <v>1413.85505</v>
      </c>
      <c r="F1667" t="n">
        <v>30</v>
      </c>
      <c r="G1667" t="n">
        <v>47.1285016666667</v>
      </c>
      <c r="H1667" t="n">
        <v>0.166433333333333</v>
      </c>
      <c r="I1667" t="n">
        <v>76.7912773351854</v>
      </c>
    </row>
    <row r="1668">
      <c r="A1668" t="inlineStr">
        <is>
          <t>Daily_Efficiency_MTBF_2026_09_18.xlsx</t>
        </is>
      </c>
      <c r="B1668" t="inlineStr">
        <is>
          <t>Samridhi 5 Star Line</t>
        </is>
      </c>
      <c r="C1668" s="82" t="n">
        <v>46199</v>
      </c>
      <c r="D1668" t="inlineStr">
        <is>
          <t>FS-TTLi-1</t>
        </is>
      </c>
      <c r="E1668" t="n">
        <v>1372.97391666667</v>
      </c>
      <c r="F1668" t="n">
        <v>30</v>
      </c>
      <c r="G1668" t="n">
        <v>45.7657972222222</v>
      </c>
      <c r="H1668" t="n">
        <v>6.33455</v>
      </c>
      <c r="I1668" t="n">
        <v>74.98203264110241</v>
      </c>
    </row>
    <row r="1669">
      <c r="A1669" t="inlineStr">
        <is>
          <t>Daily_Efficiency_MTBF_2026_09_18.xlsx</t>
        </is>
      </c>
      <c r="B1669" t="inlineStr">
        <is>
          <t>Samridhi 5 Star Line</t>
        </is>
      </c>
      <c r="C1669" s="82" t="n">
        <v>46199</v>
      </c>
      <c r="D1669" t="inlineStr">
        <is>
          <t>FS-TTLi-4</t>
        </is>
      </c>
      <c r="E1669" t="n">
        <v>1425.17438333333</v>
      </c>
      <c r="F1669" t="n">
        <v>28</v>
      </c>
      <c r="G1669" t="n">
        <v>50.8990851190476</v>
      </c>
      <c r="H1669" t="n">
        <v>14.8256166666667</v>
      </c>
      <c r="I1669" t="n">
        <v>73.015873015873</v>
      </c>
    </row>
    <row r="1670">
      <c r="A1670" t="inlineStr">
        <is>
          <t>Daily_Efficiency_MTBF_2026_09_18.xlsx</t>
        </is>
      </c>
      <c r="B1670" t="inlineStr">
        <is>
          <t>Samridhi 5 Star Line</t>
        </is>
      </c>
      <c r="C1670" s="82" t="n">
        <v>46199</v>
      </c>
      <c r="D1670" t="inlineStr">
        <is>
          <t>FS-TTLi-3</t>
        </is>
      </c>
      <c r="E1670" t="n">
        <v>1407.67768333333</v>
      </c>
      <c r="F1670" t="n">
        <v>19</v>
      </c>
      <c r="G1670" t="n">
        <v>74.088299122807</v>
      </c>
      <c r="H1670" t="n">
        <v>12.9789833333333</v>
      </c>
      <c r="I1670" t="n">
        <v>82.6038690168547</v>
      </c>
    </row>
    <row r="1671">
      <c r="A1671" t="inlineStr">
        <is>
          <t>Daily_Efficiency_MTBF_2026_09_18.xlsx</t>
        </is>
      </c>
      <c r="B1671" t="inlineStr">
        <is>
          <t>Samridhi 5 Star Line</t>
        </is>
      </c>
      <c r="C1671" s="82" t="n">
        <v>46199</v>
      </c>
      <c r="D1671" t="inlineStr">
        <is>
          <t>FS-HCM-3</t>
        </is>
      </c>
      <c r="E1671" t="n">
        <v>1408.50961666667</v>
      </c>
      <c r="F1671" t="n">
        <v>19</v>
      </c>
      <c r="G1671" t="n">
        <v>74.1320850877193</v>
      </c>
      <c r="H1671" t="n">
        <v>8.180833333333331</v>
      </c>
      <c r="I1671" t="n">
        <v>84.90329709837479</v>
      </c>
    </row>
    <row r="1672">
      <c r="A1672" t="inlineStr">
        <is>
          <t>Daily_Efficiency_MTBF_2026_09_18.xlsx</t>
        </is>
      </c>
      <c r="B1672" t="inlineStr">
        <is>
          <t>Samridhi 5 Star Line</t>
        </is>
      </c>
      <c r="C1672" s="82" t="n">
        <v>46199</v>
      </c>
      <c r="D1672" t="inlineStr">
        <is>
          <t>FS-HRM-5</t>
        </is>
      </c>
      <c r="E1672" t="n">
        <v>1404.33613333333</v>
      </c>
      <c r="F1672" t="n">
        <v>11</v>
      </c>
      <c r="G1672" t="n">
        <v>127.666921212121</v>
      </c>
      <c r="H1672" t="n">
        <v>13.4935166666667</v>
      </c>
      <c r="I1672" t="n">
        <v>41.4895627800789</v>
      </c>
    </row>
    <row r="1673">
      <c r="A1673" t="inlineStr">
        <is>
          <t>Daily_Efficiency_MTBF_2026_09_18.xlsx</t>
        </is>
      </c>
      <c r="B1673" t="inlineStr">
        <is>
          <t>Samridhi 5 Star Line</t>
        </is>
      </c>
      <c r="C1673" s="82" t="n">
        <v>46199</v>
      </c>
      <c r="D1673" t="inlineStr">
        <is>
          <t>FS-Case Packing</t>
        </is>
      </c>
      <c r="E1673" t="n">
        <v>1440</v>
      </c>
      <c r="F1673" t="n">
        <v>1</v>
      </c>
      <c r="G1673" t="n">
        <v>1440</v>
      </c>
      <c r="H1673" t="n">
        <v>0</v>
      </c>
      <c r="I1673" t="n">
        <v>89.7281639928699</v>
      </c>
    </row>
    <row r="1674">
      <c r="A1674" t="inlineStr">
        <is>
          <t>Daily_Efficiency_MTBF_2026_09_18.xlsx</t>
        </is>
      </c>
      <c r="B1674" t="inlineStr">
        <is>
          <t>Samridhi 5 Star Line</t>
        </is>
      </c>
      <c r="C1674" s="82" t="n">
        <v>46199</v>
      </c>
      <c r="D1674" t="inlineStr">
        <is>
          <t>FS-TTM-5</t>
        </is>
      </c>
      <c r="E1674" t="n">
        <v>1440</v>
      </c>
      <c r="F1674" t="n">
        <v>1</v>
      </c>
      <c r="G1674" t="n">
        <v>1440</v>
      </c>
      <c r="H1674" t="n">
        <v>0</v>
      </c>
      <c r="I1674" t="n">
        <v>36.7361111111111</v>
      </c>
    </row>
    <row r="1675">
      <c r="A1675" t="inlineStr">
        <is>
          <t>Daily_Efficiency_MTBF_2026_09_18.xlsx</t>
        </is>
      </c>
      <c r="B1675" t="inlineStr">
        <is>
          <t>Samridhi Perk Line</t>
        </is>
      </c>
      <c r="C1675" s="82" t="n">
        <v>46199</v>
      </c>
      <c r="D1675" t="inlineStr">
        <is>
          <t>Perk-HCM-2</t>
        </is>
      </c>
      <c r="E1675" t="n">
        <v>1231.79881666667</v>
      </c>
      <c r="F1675" t="n">
        <v>161</v>
      </c>
      <c r="G1675" t="n">
        <v>7.65092432712215</v>
      </c>
      <c r="H1675" t="n">
        <v>2.72428333333333</v>
      </c>
      <c r="I1675" t="n">
        <v>52.4298700801042</v>
      </c>
    </row>
    <row r="1676">
      <c r="A1676" t="inlineStr">
        <is>
          <t>Daily_Efficiency_MTBF_2026_09_18.xlsx</t>
        </is>
      </c>
      <c r="B1676" t="inlineStr">
        <is>
          <t>Samridhi Perk Line</t>
        </is>
      </c>
      <c r="C1676" s="82" t="n">
        <v>46199</v>
      </c>
      <c r="D1676" t="inlineStr">
        <is>
          <t>Perk-HLM-1</t>
        </is>
      </c>
      <c r="E1676" t="n">
        <v>1302.5862</v>
      </c>
      <c r="F1676" t="n">
        <v>134</v>
      </c>
      <c r="G1676" t="n">
        <v>9.720792537313431</v>
      </c>
      <c r="H1676" t="n">
        <v>2.8048</v>
      </c>
      <c r="I1676" t="n">
        <v>48.0885726527941</v>
      </c>
    </row>
    <row r="1677">
      <c r="A1677" t="inlineStr">
        <is>
          <t>Daily_Efficiency_MTBF_2026_09_18.xlsx</t>
        </is>
      </c>
      <c r="B1677" t="inlineStr">
        <is>
          <t>Samridhi Perk Line</t>
        </is>
      </c>
      <c r="C1677" s="82" t="n">
        <v>46199</v>
      </c>
      <c r="D1677" t="inlineStr">
        <is>
          <t>Perk-HLM-2</t>
        </is>
      </c>
      <c r="E1677" t="n">
        <v>1315.53361666667</v>
      </c>
      <c r="F1677" t="n">
        <v>119</v>
      </c>
      <c r="G1677" t="n">
        <v>11.0549043417367</v>
      </c>
      <c r="H1677" t="n">
        <v>0.23265</v>
      </c>
      <c r="I1677" t="n">
        <v>50.0191378066515</v>
      </c>
    </row>
    <row r="1678">
      <c r="A1678" t="inlineStr">
        <is>
          <t>Daily_Efficiency_MTBF_2026_09_18.xlsx</t>
        </is>
      </c>
      <c r="B1678" t="inlineStr">
        <is>
          <t>Samridhi Perk Line</t>
        </is>
      </c>
      <c r="C1678" s="82" t="n">
        <v>46199</v>
      </c>
      <c r="D1678" t="inlineStr">
        <is>
          <t>Perk TTM-5</t>
        </is>
      </c>
      <c r="E1678" t="n">
        <v>1201.22385</v>
      </c>
      <c r="F1678" t="n">
        <v>108</v>
      </c>
      <c r="G1678" t="n">
        <v>11.1224430555556</v>
      </c>
      <c r="H1678" t="n">
        <v>203.812416666667</v>
      </c>
      <c r="I1678" t="n">
        <v>46.53175</v>
      </c>
    </row>
    <row r="1679">
      <c r="A1679" t="inlineStr">
        <is>
          <t>Daily_Efficiency_MTBF_2026_09_18.xlsx</t>
        </is>
      </c>
      <c r="B1679" t="inlineStr">
        <is>
          <t>Samridhi Perk Line</t>
        </is>
      </c>
      <c r="C1679" s="82" t="n">
        <v>46199</v>
      </c>
      <c r="D1679" t="inlineStr">
        <is>
          <t>Perk-HCM-1</t>
        </is>
      </c>
      <c r="E1679" t="n">
        <v>1260.3406</v>
      </c>
      <c r="F1679" t="n">
        <v>106</v>
      </c>
      <c r="G1679" t="n">
        <v>11.8900056603774</v>
      </c>
      <c r="H1679" t="n">
        <v>0.870733333333333</v>
      </c>
      <c r="I1679" t="n">
        <v>65.7130117389441</v>
      </c>
    </row>
    <row r="1680">
      <c r="A1680" t="inlineStr">
        <is>
          <t>Daily_Efficiency_MTBF_2026_09_18.xlsx</t>
        </is>
      </c>
      <c r="B1680" t="inlineStr">
        <is>
          <t>Samridhi Perk Line</t>
        </is>
      </c>
      <c r="C1680" s="82" t="n">
        <v>46199</v>
      </c>
      <c r="D1680" t="inlineStr">
        <is>
          <t>Perk-HCM-3</t>
        </is>
      </c>
      <c r="E1680" t="n">
        <v>1363.14825</v>
      </c>
      <c r="F1680" t="n">
        <v>78</v>
      </c>
      <c r="G1680" t="n">
        <v>17.4762596153846</v>
      </c>
      <c r="H1680" t="n">
        <v>1.25795</v>
      </c>
      <c r="I1680" t="n">
        <v>54.5601272994636</v>
      </c>
    </row>
    <row r="1681">
      <c r="A1681" t="inlineStr">
        <is>
          <t>Daily_Efficiency_MTBF_2026_09_18.xlsx</t>
        </is>
      </c>
      <c r="B1681" t="inlineStr">
        <is>
          <t>Samridhi Perk Line</t>
        </is>
      </c>
      <c r="C1681" s="82" t="n">
        <v>46199</v>
      </c>
      <c r="D1681" t="inlineStr">
        <is>
          <t>Perk-HCM-4</t>
        </is>
      </c>
      <c r="E1681" t="n">
        <v>1373.5481</v>
      </c>
      <c r="F1681" t="n">
        <v>74</v>
      </c>
      <c r="G1681" t="n">
        <v>18.5614608108108</v>
      </c>
      <c r="H1681" t="n">
        <v>0.473266666666667</v>
      </c>
      <c r="I1681" t="n">
        <v>50.5794606504005</v>
      </c>
    </row>
    <row r="1682">
      <c r="A1682" t="inlineStr">
        <is>
          <t>Daily_Efficiency_MTBF_2026_09_18.xlsx</t>
        </is>
      </c>
      <c r="B1682" t="inlineStr">
        <is>
          <t>Samridhi Perk Line</t>
        </is>
      </c>
      <c r="C1682" s="82" t="n">
        <v>46199</v>
      </c>
      <c r="D1682" t="inlineStr">
        <is>
          <t>Perk-TTLi-3</t>
        </is>
      </c>
      <c r="E1682" t="n">
        <v>1363.2498</v>
      </c>
      <c r="F1682" t="n">
        <v>12</v>
      </c>
      <c r="G1682" t="n">
        <v>113.60415</v>
      </c>
      <c r="H1682" t="n">
        <v>9.7163</v>
      </c>
      <c r="I1682" t="n">
        <v>32.1075092380878</v>
      </c>
    </row>
    <row r="1683">
      <c r="A1683" t="inlineStr">
        <is>
          <t>Daily_Efficiency_MTBF_2026_09_18.xlsx</t>
        </is>
      </c>
      <c r="B1683" t="inlineStr">
        <is>
          <t>Samridhi Perk Line</t>
        </is>
      </c>
      <c r="C1683" s="82" t="n">
        <v>46199</v>
      </c>
      <c r="D1683" t="inlineStr">
        <is>
          <t>Perk-TTLi-1</t>
        </is>
      </c>
      <c r="E1683" t="n">
        <v>1360.71646666667</v>
      </c>
      <c r="F1683" t="n">
        <v>8</v>
      </c>
      <c r="G1683" t="n">
        <v>170.089558333333</v>
      </c>
      <c r="H1683" t="n">
        <v>6.05225</v>
      </c>
      <c r="I1683" t="n">
        <v>39.5988890540989</v>
      </c>
    </row>
    <row r="1684">
      <c r="A1684" t="inlineStr">
        <is>
          <t>Daily_Efficiency_MTBF_2026_09_18.xlsx</t>
        </is>
      </c>
      <c r="B1684" t="inlineStr">
        <is>
          <t>Samridhi Perk Line</t>
        </is>
      </c>
      <c r="C1684" s="82" t="n">
        <v>46199</v>
      </c>
      <c r="D1684" t="inlineStr">
        <is>
          <t>Perk-TTLi-2</t>
        </is>
      </c>
      <c r="E1684" t="n">
        <v>1425.49031666667</v>
      </c>
      <c r="F1684" t="n">
        <v>5</v>
      </c>
      <c r="G1684" t="n">
        <v>285.098063333333</v>
      </c>
      <c r="H1684" t="n">
        <v>0</v>
      </c>
      <c r="I1684" t="n">
        <v>31.8884664475239</v>
      </c>
    </row>
    <row r="1685">
      <c r="A1685" t="inlineStr">
        <is>
          <t>Daily_Efficiency_MTBF_2026_09_18.xlsx</t>
        </is>
      </c>
      <c r="B1685" t="inlineStr">
        <is>
          <t>Samridhi Perk Line</t>
        </is>
      </c>
      <c r="C1685" s="82" t="n">
        <v>46199</v>
      </c>
      <c r="D1685" t="inlineStr">
        <is>
          <t>Perk-TTLi-4</t>
        </is>
      </c>
      <c r="E1685" t="n">
        <v>1428.45621666667</v>
      </c>
      <c r="F1685" t="n">
        <v>2</v>
      </c>
      <c r="G1685" t="n">
        <v>714.228108333333</v>
      </c>
      <c r="H1685" t="n">
        <v>7.08166666666667</v>
      </c>
      <c r="I1685" t="n">
        <v>29.7414651996935</v>
      </c>
    </row>
    <row r="1686">
      <c r="A1686" t="inlineStr">
        <is>
          <t>Daily_Efficiency_MTBF_2026_09_18.xlsx</t>
        </is>
      </c>
      <c r="B1686" t="inlineStr">
        <is>
          <t>Samridhi Perk Line</t>
        </is>
      </c>
      <c r="C1686" s="82" t="n">
        <v>46199</v>
      </c>
      <c r="D1686" t="inlineStr">
        <is>
          <t>Perk-Case Packing</t>
        </is>
      </c>
      <c r="E1686" t="n">
        <v>1440</v>
      </c>
      <c r="F1686" t="n">
        <v>1</v>
      </c>
      <c r="G1686" t="n">
        <v>1440</v>
      </c>
      <c r="H1686" t="n">
        <v>0</v>
      </c>
      <c r="I1686" t="n">
        <v>85.21505376344081</v>
      </c>
    </row>
    <row r="1687">
      <c r="A1687" t="inlineStr">
        <is>
          <t>Daily_Efficiency_MTBF_2026_09_18.xlsx</t>
        </is>
      </c>
      <c r="B1687" t="inlineStr">
        <is>
          <t>Samridhi Perk Line</t>
        </is>
      </c>
      <c r="C1687" s="82" t="n">
        <v>46199</v>
      </c>
      <c r="D1687" t="inlineStr">
        <is>
          <t>Perk-HLM-3</t>
        </is>
      </c>
      <c r="E1687" t="n">
        <v>1440</v>
      </c>
      <c r="F1687" t="n">
        <v>1</v>
      </c>
      <c r="G1687" t="n">
        <v>1440</v>
      </c>
      <c r="H1687" t="n">
        <v>0</v>
      </c>
      <c r="I1687" t="n">
        <v>29.0280864197531</v>
      </c>
    </row>
    <row r="1688">
      <c r="A1688" t="inlineStr">
        <is>
          <t>Daily_Efficiency_MTBF_2026_09_18.xlsx</t>
        </is>
      </c>
      <c r="B1688" t="inlineStr">
        <is>
          <t>Co-Extrusion Line</t>
        </is>
      </c>
      <c r="C1688" s="82" t="n">
        <v>46198</v>
      </c>
      <c r="D1688" t="inlineStr">
        <is>
          <t>Coex-AW3</t>
        </is>
      </c>
      <c r="E1688" t="n">
        <v>1060.5307</v>
      </c>
      <c r="F1688" t="n">
        <v>517</v>
      </c>
      <c r="G1688" t="n">
        <v>2.0513166344294</v>
      </c>
      <c r="H1688" t="n">
        <v>277.961716666667</v>
      </c>
      <c r="I1688" t="n">
        <v>17.7108333333333</v>
      </c>
    </row>
    <row r="1689">
      <c r="A1689" t="inlineStr">
        <is>
          <t>Daily_Efficiency_MTBF_2026_09_18.xlsx</t>
        </is>
      </c>
      <c r="B1689" t="inlineStr">
        <is>
          <t>Co-Extrusion Line</t>
        </is>
      </c>
      <c r="C1689" s="82" t="n">
        <v>46198</v>
      </c>
      <c r="D1689" t="inlineStr">
        <is>
          <t>Coex-AW1</t>
        </is>
      </c>
      <c r="E1689" t="n">
        <v>1084.47128333333</v>
      </c>
      <c r="F1689" t="n">
        <v>46</v>
      </c>
      <c r="G1689" t="n">
        <v>23.5754626811594</v>
      </c>
      <c r="H1689" t="n">
        <v>63.4995833333333</v>
      </c>
      <c r="I1689" t="n">
        <v>51.1812300438666</v>
      </c>
    </row>
    <row r="1690">
      <c r="A1690" t="inlineStr">
        <is>
          <t>Daily_Efficiency_MTBF_2026_09_18.xlsx</t>
        </is>
      </c>
      <c r="B1690" t="inlineStr">
        <is>
          <t>Co-Extrusion Line</t>
        </is>
      </c>
      <c r="C1690" s="82" t="n">
        <v>46198</v>
      </c>
      <c r="D1690" t="inlineStr">
        <is>
          <t>Coex-AW2</t>
        </is>
      </c>
      <c r="E1690" t="n">
        <v>1220.9303</v>
      </c>
      <c r="F1690" t="n">
        <v>32</v>
      </c>
      <c r="G1690" t="n">
        <v>38.154071875</v>
      </c>
      <c r="H1690" t="n">
        <v>23.8488166666667</v>
      </c>
      <c r="I1690" t="n">
        <v>52.3167260301895</v>
      </c>
    </row>
    <row r="1691">
      <c r="A1691" t="inlineStr">
        <is>
          <t>Daily_Efficiency_MTBF_2026_09_18.xlsx</t>
        </is>
      </c>
      <c r="B1691" t="inlineStr">
        <is>
          <t>Samridhi 5 Star Line</t>
        </is>
      </c>
      <c r="C1691" s="82" t="n">
        <v>46198</v>
      </c>
      <c r="D1691" t="inlineStr">
        <is>
          <t>FS-HCM-1</t>
        </is>
      </c>
      <c r="E1691" t="n">
        <v>1271.77218333333</v>
      </c>
      <c r="F1691" t="n">
        <v>85</v>
      </c>
      <c r="G1691" t="n">
        <v>14.9620256862745</v>
      </c>
      <c r="H1691" t="n">
        <v>6.83973333333333</v>
      </c>
      <c r="I1691" t="n">
        <v>67.47090791334119</v>
      </c>
    </row>
    <row r="1692">
      <c r="A1692" t="inlineStr">
        <is>
          <t>Daily_Efficiency_MTBF_2026_09_18.xlsx</t>
        </is>
      </c>
      <c r="B1692" t="inlineStr">
        <is>
          <t>Samridhi 5 Star Line</t>
        </is>
      </c>
      <c r="C1692" s="82" t="n">
        <v>46198</v>
      </c>
      <c r="D1692" t="inlineStr">
        <is>
          <t>FS-HCM-4</t>
        </is>
      </c>
      <c r="E1692" t="n">
        <v>1343.30505</v>
      </c>
      <c r="F1692" t="n">
        <v>68</v>
      </c>
      <c r="G1692" t="n">
        <v>19.7544860294118</v>
      </c>
      <c r="H1692" t="n">
        <v>32.4945333333333</v>
      </c>
      <c r="I1692" t="n">
        <v>60.7426251194685</v>
      </c>
    </row>
    <row r="1693">
      <c r="A1693" t="inlineStr">
        <is>
          <t>Daily_Efficiency_MTBF_2026_09_18.xlsx</t>
        </is>
      </c>
      <c r="B1693" t="inlineStr">
        <is>
          <t>Samridhi 5 Star Line</t>
        </is>
      </c>
      <c r="C1693" s="82" t="n">
        <v>46198</v>
      </c>
      <c r="D1693" t="inlineStr">
        <is>
          <t>FS-TTLi-4</t>
        </is>
      </c>
      <c r="E1693" t="n">
        <v>1368.49965</v>
      </c>
      <c r="F1693" t="n">
        <v>49</v>
      </c>
      <c r="G1693" t="n">
        <v>27.9285642857143</v>
      </c>
      <c r="H1693" t="n">
        <v>52.1596833333333</v>
      </c>
      <c r="I1693" t="n">
        <v>58.4220736080728</v>
      </c>
    </row>
    <row r="1694">
      <c r="A1694" t="inlineStr">
        <is>
          <t>Daily_Efficiency_MTBF_2026_09_18.xlsx</t>
        </is>
      </c>
      <c r="B1694" t="inlineStr">
        <is>
          <t>Samridhi 5 Star Line</t>
        </is>
      </c>
      <c r="C1694" s="82" t="n">
        <v>46198</v>
      </c>
      <c r="D1694" t="inlineStr">
        <is>
          <t>FS-HCM-3</t>
        </is>
      </c>
      <c r="E1694" t="n">
        <v>1332.63701666667</v>
      </c>
      <c r="F1694" t="n">
        <v>40</v>
      </c>
      <c r="G1694" t="n">
        <v>33.3159254166667</v>
      </c>
      <c r="H1694" t="n">
        <v>0.9905</v>
      </c>
      <c r="I1694" t="n">
        <v>76.30547695060901</v>
      </c>
    </row>
    <row r="1695">
      <c r="A1695" t="inlineStr">
        <is>
          <t>Daily_Efficiency_MTBF_2026_09_18.xlsx</t>
        </is>
      </c>
      <c r="B1695" t="inlineStr">
        <is>
          <t>Samridhi 5 Star Line</t>
        </is>
      </c>
      <c r="C1695" s="82" t="n">
        <v>46198</v>
      </c>
      <c r="D1695" t="inlineStr">
        <is>
          <t>FS-HCM-2</t>
        </is>
      </c>
      <c r="E1695" t="n">
        <v>1251.42771666667</v>
      </c>
      <c r="F1695" t="n">
        <v>39</v>
      </c>
      <c r="G1695" t="n">
        <v>32.0878901709402</v>
      </c>
      <c r="H1695" t="n">
        <v>8.18108333333333</v>
      </c>
      <c r="I1695" t="n">
        <v>65.3956919597932</v>
      </c>
    </row>
    <row r="1696">
      <c r="A1696" t="inlineStr">
        <is>
          <t>Daily_Efficiency_MTBF_2026_09_18.xlsx</t>
        </is>
      </c>
      <c r="B1696" t="inlineStr">
        <is>
          <t>Samridhi 5 Star Line</t>
        </is>
      </c>
      <c r="C1696" s="82" t="n">
        <v>46198</v>
      </c>
      <c r="D1696" t="inlineStr">
        <is>
          <t>FS-TTLi-2</t>
        </is>
      </c>
      <c r="E1696" t="n">
        <v>1400.17058333333</v>
      </c>
      <c r="F1696" t="n">
        <v>23</v>
      </c>
      <c r="G1696" t="n">
        <v>60.876981884058</v>
      </c>
      <c r="H1696" t="n">
        <v>5.65463333333333</v>
      </c>
      <c r="I1696" t="n">
        <v>57.0251139948866</v>
      </c>
    </row>
    <row r="1697">
      <c r="A1697" t="inlineStr">
        <is>
          <t>Daily_Efficiency_MTBF_2026_09_18.xlsx</t>
        </is>
      </c>
      <c r="B1697" t="inlineStr">
        <is>
          <t>Samridhi 5 Star Line</t>
        </is>
      </c>
      <c r="C1697" s="82" t="n">
        <v>46198</v>
      </c>
      <c r="D1697" t="inlineStr">
        <is>
          <t>FS-HRM-5</t>
        </is>
      </c>
      <c r="E1697" t="n">
        <v>1379.6441</v>
      </c>
      <c r="F1697" t="n">
        <v>19</v>
      </c>
      <c r="G1697" t="n">
        <v>72.612847368421</v>
      </c>
      <c r="H1697" t="n">
        <v>12.1843166666667</v>
      </c>
      <c r="I1697" t="n">
        <v>30.9143799508637</v>
      </c>
    </row>
    <row r="1698">
      <c r="A1698" t="inlineStr">
        <is>
          <t>Daily_Efficiency_MTBF_2026_09_18.xlsx</t>
        </is>
      </c>
      <c r="B1698" t="inlineStr">
        <is>
          <t>Samridhi 5 Star Line</t>
        </is>
      </c>
      <c r="C1698" s="82" t="n">
        <v>46198</v>
      </c>
      <c r="D1698" t="inlineStr">
        <is>
          <t>FS-TTLi-3</t>
        </is>
      </c>
      <c r="E1698" t="n">
        <v>1374.80816666667</v>
      </c>
      <c r="F1698" t="n">
        <v>19</v>
      </c>
      <c r="G1698" t="n">
        <v>72.35832456140351</v>
      </c>
      <c r="H1698" t="n">
        <v>13.3366666666667</v>
      </c>
      <c r="I1698" t="n">
        <v>68.3591140444488</v>
      </c>
    </row>
    <row r="1699">
      <c r="A1699" t="inlineStr">
        <is>
          <t>Daily_Efficiency_MTBF_2026_09_18.xlsx</t>
        </is>
      </c>
      <c r="B1699" t="inlineStr">
        <is>
          <t>Samridhi 5 Star Line</t>
        </is>
      </c>
      <c r="C1699" s="82" t="n">
        <v>46198</v>
      </c>
      <c r="D1699" t="inlineStr">
        <is>
          <t>FS-TTLi-1</t>
        </is>
      </c>
      <c r="E1699" t="n">
        <v>1342.00441666667</v>
      </c>
      <c r="F1699" t="n">
        <v>14</v>
      </c>
      <c r="G1699" t="n">
        <v>95.8574583333333</v>
      </c>
      <c r="H1699" t="n">
        <v>3.66583333333333</v>
      </c>
      <c r="I1699" t="n">
        <v>58.5938138098285</v>
      </c>
    </row>
    <row r="1700">
      <c r="A1700" t="inlineStr">
        <is>
          <t>Daily_Efficiency_MTBF_2026_09_18.xlsx</t>
        </is>
      </c>
      <c r="B1700" t="inlineStr">
        <is>
          <t>Samridhi 5 Star Line</t>
        </is>
      </c>
      <c r="C1700" s="82" t="n">
        <v>46198</v>
      </c>
      <c r="D1700" t="inlineStr">
        <is>
          <t>FS-TTM-5</t>
        </is>
      </c>
      <c r="E1700" t="n">
        <v>1405.49026666667</v>
      </c>
      <c r="F1700" t="n">
        <v>1</v>
      </c>
      <c r="G1700" t="n">
        <v>1405.49026666667</v>
      </c>
      <c r="H1700" t="n">
        <v>0</v>
      </c>
      <c r="I1700" t="n">
        <v>26.0880501679824</v>
      </c>
    </row>
    <row r="1701">
      <c r="A1701" t="inlineStr">
        <is>
          <t>Daily_Efficiency_MTBF_2026_09_18.xlsx</t>
        </is>
      </c>
      <c r="B1701" t="inlineStr">
        <is>
          <t>Samridhi 5 Star Line</t>
        </is>
      </c>
      <c r="C1701" s="82" t="n">
        <v>46198</v>
      </c>
      <c r="D1701" t="inlineStr">
        <is>
          <t>FS-Case Packing</t>
        </is>
      </c>
      <c r="E1701" t="n">
        <v>1440</v>
      </c>
      <c r="F1701" t="n">
        <v>1</v>
      </c>
      <c r="G1701" t="n">
        <v>1440</v>
      </c>
      <c r="H1701" t="n">
        <v>0</v>
      </c>
      <c r="I1701" t="n">
        <v>92.8921568627451</v>
      </c>
    </row>
    <row r="1702">
      <c r="A1702" t="inlineStr">
        <is>
          <t>Daily_Efficiency_MTBF_2026_09_18.xlsx</t>
        </is>
      </c>
      <c r="B1702" t="inlineStr">
        <is>
          <t>Samridhi Perk Line</t>
        </is>
      </c>
      <c r="C1702" s="82" t="n">
        <v>46198</v>
      </c>
      <c r="D1702" t="inlineStr">
        <is>
          <t>Perk-HLM-1</t>
        </is>
      </c>
      <c r="E1702" t="n">
        <v>1300.84588333333</v>
      </c>
      <c r="F1702" t="n">
        <v>155</v>
      </c>
      <c r="G1702" t="n">
        <v>8.39255408602151</v>
      </c>
      <c r="H1702" t="n">
        <v>6.67186666666667</v>
      </c>
      <c r="I1702" t="n">
        <v>59.1426782413128</v>
      </c>
    </row>
    <row r="1703">
      <c r="A1703" t="inlineStr">
        <is>
          <t>Daily_Efficiency_MTBF_2026_09_18.xlsx</t>
        </is>
      </c>
      <c r="B1703" t="inlineStr">
        <is>
          <t>Samridhi Perk Line</t>
        </is>
      </c>
      <c r="C1703" s="82" t="n">
        <v>46198</v>
      </c>
      <c r="D1703" t="inlineStr">
        <is>
          <t>Perk-HCM-2</t>
        </is>
      </c>
      <c r="E1703" t="n">
        <v>1334.6815</v>
      </c>
      <c r="F1703" t="n">
        <v>149</v>
      </c>
      <c r="G1703" t="n">
        <v>8.95759395973155</v>
      </c>
      <c r="H1703" t="n">
        <v>1.41001666666667</v>
      </c>
      <c r="I1703" t="n">
        <v>73.6952007533893</v>
      </c>
    </row>
    <row r="1704">
      <c r="A1704" t="inlineStr">
        <is>
          <t>Daily_Efficiency_MTBF_2026_09_18.xlsx</t>
        </is>
      </c>
      <c r="B1704" t="inlineStr">
        <is>
          <t>Samridhi Perk Line</t>
        </is>
      </c>
      <c r="C1704" s="82" t="n">
        <v>46198</v>
      </c>
      <c r="D1704" t="inlineStr">
        <is>
          <t>Perk TTM-5</t>
        </is>
      </c>
      <c r="E1704" t="n">
        <v>1193.03268333333</v>
      </c>
      <c r="F1704" t="n">
        <v>116</v>
      </c>
      <c r="G1704" t="n">
        <v>10.2847645114943</v>
      </c>
      <c r="H1704" t="n">
        <v>235.820633333333</v>
      </c>
      <c r="I1704" t="n">
        <v>60.6439924708113</v>
      </c>
    </row>
    <row r="1705">
      <c r="A1705" t="inlineStr">
        <is>
          <t>Daily_Efficiency_MTBF_2026_09_18.xlsx</t>
        </is>
      </c>
      <c r="B1705" t="inlineStr">
        <is>
          <t>Samridhi Perk Line</t>
        </is>
      </c>
      <c r="C1705" s="82" t="n">
        <v>46198</v>
      </c>
      <c r="D1705" t="inlineStr">
        <is>
          <t>Perk-HCM-3</t>
        </is>
      </c>
      <c r="E1705" t="n">
        <v>1309.45336666667</v>
      </c>
      <c r="F1705" t="n">
        <v>115</v>
      </c>
      <c r="G1705" t="n">
        <v>11.3865510144928</v>
      </c>
      <c r="H1705" t="n">
        <v>7.08971666666667</v>
      </c>
      <c r="I1705" t="n">
        <v>65.57075903445769</v>
      </c>
    </row>
    <row r="1706">
      <c r="A1706" t="inlineStr">
        <is>
          <t>Daily_Efficiency_MTBF_2026_09_18.xlsx</t>
        </is>
      </c>
      <c r="B1706" t="inlineStr">
        <is>
          <t>Samridhi Perk Line</t>
        </is>
      </c>
      <c r="C1706" s="82" t="n">
        <v>46198</v>
      </c>
      <c r="D1706" t="inlineStr">
        <is>
          <t>Perk-HLM-2</t>
        </is>
      </c>
      <c r="E1706" t="n">
        <v>1306.39365</v>
      </c>
      <c r="F1706" t="n">
        <v>105</v>
      </c>
      <c r="G1706" t="n">
        <v>12.4418442857143</v>
      </c>
      <c r="H1706" t="n">
        <v>0.08840000000000001</v>
      </c>
      <c r="I1706" t="n">
        <v>61.3662282773805</v>
      </c>
    </row>
    <row r="1707">
      <c r="A1707" t="inlineStr">
        <is>
          <t>Daily_Efficiency_MTBF_2026_09_18.xlsx</t>
        </is>
      </c>
      <c r="B1707" t="inlineStr">
        <is>
          <t>Samridhi Perk Line</t>
        </is>
      </c>
      <c r="C1707" s="82" t="n">
        <v>46198</v>
      </c>
      <c r="D1707" t="inlineStr">
        <is>
          <t>Perk-HCM-4</t>
        </is>
      </c>
      <c r="E1707" t="n">
        <v>1388.4722</v>
      </c>
      <c r="F1707" t="n">
        <v>77</v>
      </c>
      <c r="G1707" t="n">
        <v>18.0321064935065</v>
      </c>
      <c r="H1707" t="n">
        <v>0.30325</v>
      </c>
      <c r="I1707" t="n">
        <v>59.2684108656459</v>
      </c>
    </row>
    <row r="1708">
      <c r="A1708" t="inlineStr">
        <is>
          <t>Daily_Efficiency_MTBF_2026_09_18.xlsx</t>
        </is>
      </c>
      <c r="B1708" t="inlineStr">
        <is>
          <t>Samridhi Perk Line</t>
        </is>
      </c>
      <c r="C1708" s="82" t="n">
        <v>46198</v>
      </c>
      <c r="D1708" t="inlineStr">
        <is>
          <t>Perk-HCM-1</t>
        </is>
      </c>
      <c r="E1708" t="n">
        <v>1352.03596666667</v>
      </c>
      <c r="F1708" t="n">
        <v>66</v>
      </c>
      <c r="G1708" t="n">
        <v>20.4853934343434</v>
      </c>
      <c r="H1708" t="n">
        <v>0.580933333333333</v>
      </c>
      <c r="I1708" t="n">
        <v>76.1339685059868</v>
      </c>
    </row>
    <row r="1709">
      <c r="A1709" t="inlineStr">
        <is>
          <t>Daily_Efficiency_MTBF_2026_09_18.xlsx</t>
        </is>
      </c>
      <c r="B1709" t="inlineStr">
        <is>
          <t>Samridhi Perk Line</t>
        </is>
      </c>
      <c r="C1709" s="82" t="n">
        <v>46198</v>
      </c>
      <c r="D1709" t="inlineStr">
        <is>
          <t>Perk-TTLi-1</t>
        </is>
      </c>
      <c r="E1709" t="n">
        <v>1212.80916666667</v>
      </c>
      <c r="F1709" t="n">
        <v>14</v>
      </c>
      <c r="G1709" t="n">
        <v>86.6292261904762</v>
      </c>
      <c r="H1709" t="n">
        <v>2.05488333333333</v>
      </c>
      <c r="I1709" t="n">
        <v>47.9088228090287</v>
      </c>
    </row>
    <row r="1710">
      <c r="A1710" t="inlineStr">
        <is>
          <t>Daily_Efficiency_MTBF_2026_09_18.xlsx</t>
        </is>
      </c>
      <c r="B1710" t="inlineStr">
        <is>
          <t>Samridhi Perk Line</t>
        </is>
      </c>
      <c r="C1710" s="82" t="n">
        <v>46198</v>
      </c>
      <c r="D1710" t="inlineStr">
        <is>
          <t>Perk-TTLi-3</t>
        </is>
      </c>
      <c r="E1710" t="n">
        <v>1377.40051666667</v>
      </c>
      <c r="F1710" t="n">
        <v>9</v>
      </c>
      <c r="G1710" t="n">
        <v>153.044501851852</v>
      </c>
      <c r="H1710" t="n">
        <v>2.99863333333333</v>
      </c>
      <c r="I1710" t="n">
        <v>37.9769281541538</v>
      </c>
    </row>
    <row r="1711">
      <c r="A1711" t="inlineStr">
        <is>
          <t>Daily_Efficiency_MTBF_2026_09_18.xlsx</t>
        </is>
      </c>
      <c r="B1711" t="inlineStr">
        <is>
          <t>Samridhi Perk Line</t>
        </is>
      </c>
      <c r="C1711" s="82" t="n">
        <v>46198</v>
      </c>
      <c r="D1711" t="inlineStr">
        <is>
          <t>Perk-TTLi-2</t>
        </is>
      </c>
      <c r="E1711" t="n">
        <v>1429.73015</v>
      </c>
      <c r="F1711" t="n">
        <v>6</v>
      </c>
      <c r="G1711" t="n">
        <v>238.288358333333</v>
      </c>
      <c r="H1711" t="n">
        <v>0</v>
      </c>
      <c r="I1711" t="n">
        <v>48.4898280506482</v>
      </c>
    </row>
    <row r="1712">
      <c r="A1712" t="inlineStr">
        <is>
          <t>Daily_Efficiency_MTBF_2026_09_18.xlsx</t>
        </is>
      </c>
      <c r="B1712" t="inlineStr">
        <is>
          <t>Samridhi Perk Line</t>
        </is>
      </c>
      <c r="C1712" s="82" t="n">
        <v>46198</v>
      </c>
      <c r="D1712" t="inlineStr">
        <is>
          <t>Perk-TTLi-4</t>
        </is>
      </c>
      <c r="E1712" t="n">
        <v>1438.49265</v>
      </c>
      <c r="F1712" t="n">
        <v>2</v>
      </c>
      <c r="G1712" t="n">
        <v>719.246325</v>
      </c>
      <c r="H1712" t="n">
        <v>0.261466666666667</v>
      </c>
      <c r="I1712" t="n">
        <v>35.8772797950986</v>
      </c>
    </row>
    <row r="1713">
      <c r="A1713" t="inlineStr">
        <is>
          <t>Daily_Efficiency_MTBF_2026_09_18.xlsx</t>
        </is>
      </c>
      <c r="B1713" t="inlineStr">
        <is>
          <t>Samridhi Perk Line</t>
        </is>
      </c>
      <c r="C1713" s="82" t="n">
        <v>46198</v>
      </c>
      <c r="D1713" t="inlineStr">
        <is>
          <t>Perk-HLM-3</t>
        </is>
      </c>
      <c r="E1713" t="n">
        <v>1440</v>
      </c>
      <c r="F1713" t="n">
        <v>1</v>
      </c>
      <c r="G1713" t="n">
        <v>1440</v>
      </c>
      <c r="H1713" t="n">
        <v>0</v>
      </c>
      <c r="I1713" t="n">
        <v>35.7853395061729</v>
      </c>
    </row>
    <row r="1714">
      <c r="A1714" t="inlineStr">
        <is>
          <t>Daily_Efficiency_MTBF_2026_09_18.xlsx</t>
        </is>
      </c>
      <c r="B1714" t="inlineStr">
        <is>
          <t>Samridhi Perk Line</t>
        </is>
      </c>
      <c r="C1714" s="82" t="n">
        <v>46198</v>
      </c>
      <c r="D1714" t="inlineStr">
        <is>
          <t>Perk-Case Packing</t>
        </is>
      </c>
      <c r="E1714" t="n">
        <v>1440</v>
      </c>
      <c r="F1714" t="n">
        <v>1</v>
      </c>
      <c r="G1714" t="n">
        <v>1440</v>
      </c>
      <c r="H1714" t="n">
        <v>0</v>
      </c>
      <c r="I1714" t="n">
        <v>105.188172043011</v>
      </c>
    </row>
    <row r="1715">
      <c r="A1715" t="inlineStr">
        <is>
          <t>Daily_Efficiency_MTBF_2026_09_18.xlsx</t>
        </is>
      </c>
      <c r="B1715" t="inlineStr">
        <is>
          <t>Co-Extrusion Line</t>
        </is>
      </c>
      <c r="C1715" s="82" t="n">
        <v>46197</v>
      </c>
      <c r="D1715" t="inlineStr">
        <is>
          <t>Coex-AW3</t>
        </is>
      </c>
      <c r="E1715" t="n">
        <v>985.80635</v>
      </c>
      <c r="F1715" t="n">
        <v>384</v>
      </c>
      <c r="G1715" t="n">
        <v>2.56720403645833</v>
      </c>
      <c r="H1715" t="n">
        <v>256.6847</v>
      </c>
      <c r="I1715" t="n">
        <v>21.6911111111111</v>
      </c>
    </row>
    <row r="1716">
      <c r="A1716" t="inlineStr">
        <is>
          <t>Daily_Efficiency_MTBF_2026_09_18.xlsx</t>
        </is>
      </c>
      <c r="B1716" t="inlineStr">
        <is>
          <t>Co-Extrusion Line</t>
        </is>
      </c>
      <c r="C1716" s="82" t="n">
        <v>46197</v>
      </c>
      <c r="D1716" t="inlineStr">
        <is>
          <t>Coex-AW2</t>
        </is>
      </c>
      <c r="E1716" t="n">
        <v>1373.00563333333</v>
      </c>
      <c r="F1716" t="n">
        <v>23</v>
      </c>
      <c r="G1716" t="n">
        <v>59.6958971014493</v>
      </c>
      <c r="H1716" t="n">
        <v>17.3127</v>
      </c>
      <c r="I1716" t="n">
        <v>63.9194141389682</v>
      </c>
    </row>
    <row r="1717">
      <c r="A1717" t="inlineStr">
        <is>
          <t>Daily_Efficiency_MTBF_2026_09_18.xlsx</t>
        </is>
      </c>
      <c r="B1717" t="inlineStr">
        <is>
          <t>Co-Extrusion Line</t>
        </is>
      </c>
      <c r="C1717" s="82" t="n">
        <v>46197</v>
      </c>
      <c r="D1717" t="inlineStr">
        <is>
          <t>Coex-AW1</t>
        </is>
      </c>
      <c r="E1717" t="n">
        <v>1357.33461666667</v>
      </c>
      <c r="F1717" t="n">
        <v>22</v>
      </c>
      <c r="G1717" t="n">
        <v>61.697028030303</v>
      </c>
      <c r="H1717" t="n">
        <v>17.0017333333333</v>
      </c>
      <c r="I1717" t="n">
        <v>73.24601919076559</v>
      </c>
    </row>
    <row r="1718">
      <c r="A1718" t="inlineStr">
        <is>
          <t>Daily_Efficiency_MTBF_2026_09_18.xlsx</t>
        </is>
      </c>
      <c r="B1718" t="inlineStr">
        <is>
          <t>Samridhi 5 Star Line</t>
        </is>
      </c>
      <c r="C1718" s="82" t="n">
        <v>46197</v>
      </c>
      <c r="D1718" t="inlineStr">
        <is>
          <t>FS-HCM-1</t>
        </is>
      </c>
      <c r="E1718" t="n">
        <v>1405.87018333333</v>
      </c>
      <c r="F1718" t="n">
        <v>51</v>
      </c>
      <c r="G1718" t="n">
        <v>27.5660820261438</v>
      </c>
      <c r="H1718" t="n">
        <v>4.16635</v>
      </c>
      <c r="I1718" t="n">
        <v>77.05498069398421</v>
      </c>
    </row>
    <row r="1719">
      <c r="A1719" t="inlineStr">
        <is>
          <t>Daily_Efficiency_MTBF_2026_09_18.xlsx</t>
        </is>
      </c>
      <c r="B1719" t="inlineStr">
        <is>
          <t>Samridhi 5 Star Line</t>
        </is>
      </c>
      <c r="C1719" s="82" t="n">
        <v>46197</v>
      </c>
      <c r="D1719" t="inlineStr">
        <is>
          <t>FS-HCM-3</t>
        </is>
      </c>
      <c r="E1719" t="n">
        <v>1417.00258333333</v>
      </c>
      <c r="F1719" t="n">
        <v>31</v>
      </c>
      <c r="G1719" t="n">
        <v>45.7097607526882</v>
      </c>
      <c r="H1719" t="n">
        <v>0</v>
      </c>
      <c r="I1719" t="n">
        <v>98.0169467888385</v>
      </c>
    </row>
    <row r="1720">
      <c r="A1720" t="inlineStr">
        <is>
          <t>Daily_Efficiency_MTBF_2026_09_18.xlsx</t>
        </is>
      </c>
      <c r="B1720" t="inlineStr">
        <is>
          <t>Samridhi 5 Star Line</t>
        </is>
      </c>
      <c r="C1720" s="82" t="n">
        <v>46197</v>
      </c>
      <c r="D1720" t="inlineStr">
        <is>
          <t>FS-HCM-2</t>
        </is>
      </c>
      <c r="E1720" t="n">
        <v>1300.36051666667</v>
      </c>
      <c r="F1720" t="n">
        <v>22</v>
      </c>
      <c r="G1720" t="n">
        <v>59.1072962121212</v>
      </c>
      <c r="H1720" t="n">
        <v>2.48508333333333</v>
      </c>
      <c r="I1720" t="n">
        <v>63.6179817781603</v>
      </c>
    </row>
    <row r="1721">
      <c r="A1721" t="inlineStr">
        <is>
          <t>Daily_Efficiency_MTBF_2026_09_18.xlsx</t>
        </is>
      </c>
      <c r="B1721" t="inlineStr">
        <is>
          <t>Samridhi 5 Star Line</t>
        </is>
      </c>
      <c r="C1721" s="82" t="n">
        <v>46197</v>
      </c>
      <c r="D1721" t="inlineStr">
        <is>
          <t>FS-HCM-4</t>
        </is>
      </c>
      <c r="E1721" t="n">
        <v>1407.17088333333</v>
      </c>
      <c r="F1721" t="n">
        <v>17</v>
      </c>
      <c r="G1721" t="n">
        <v>82.77475784313729</v>
      </c>
      <c r="H1721" t="n">
        <v>12.4958</v>
      </c>
      <c r="I1721" t="n">
        <v>89.816414578333</v>
      </c>
    </row>
    <row r="1722">
      <c r="A1722" t="inlineStr">
        <is>
          <t>Daily_Efficiency_MTBF_2026_09_18.xlsx</t>
        </is>
      </c>
      <c r="B1722" t="inlineStr">
        <is>
          <t>Samridhi 5 Star Line</t>
        </is>
      </c>
      <c r="C1722" s="82" t="n">
        <v>46197</v>
      </c>
      <c r="D1722" t="inlineStr">
        <is>
          <t>FS-TTLi-3</t>
        </is>
      </c>
      <c r="E1722" t="n">
        <v>1418.71246666667</v>
      </c>
      <c r="F1722" t="n">
        <v>17</v>
      </c>
      <c r="G1722" t="n">
        <v>83.4536745098039</v>
      </c>
      <c r="H1722" t="n">
        <v>9.811633333333329</v>
      </c>
      <c r="I1722" t="n">
        <v>97.602928770861</v>
      </c>
    </row>
    <row r="1723">
      <c r="A1723" t="inlineStr">
        <is>
          <t>Daily_Efficiency_MTBF_2026_09_18.xlsx</t>
        </is>
      </c>
      <c r="B1723" t="inlineStr">
        <is>
          <t>Samridhi 5 Star Line</t>
        </is>
      </c>
      <c r="C1723" s="82" t="n">
        <v>46197</v>
      </c>
      <c r="D1723" t="inlineStr">
        <is>
          <t>FS-TTLi-1</t>
        </is>
      </c>
      <c r="E1723" t="n">
        <v>1412.82055</v>
      </c>
      <c r="F1723" t="n">
        <v>15</v>
      </c>
      <c r="G1723" t="n">
        <v>94.1880366666667</v>
      </c>
      <c r="H1723" t="n">
        <v>18.3369166666667</v>
      </c>
      <c r="I1723" t="n">
        <v>76.76024257832439</v>
      </c>
    </row>
    <row r="1724">
      <c r="A1724" t="inlineStr">
        <is>
          <t>Daily_Efficiency_MTBF_2026_09_18.xlsx</t>
        </is>
      </c>
      <c r="B1724" t="inlineStr">
        <is>
          <t>Samridhi 5 Star Line</t>
        </is>
      </c>
      <c r="C1724" s="82" t="n">
        <v>46197</v>
      </c>
      <c r="D1724" t="inlineStr">
        <is>
          <t>FS-HRM-5</t>
        </is>
      </c>
      <c r="E1724" t="n">
        <v>1405.32833333333</v>
      </c>
      <c r="F1724" t="n">
        <v>11</v>
      </c>
      <c r="G1724" t="n">
        <v>127.757121212121</v>
      </c>
      <c r="H1724" t="n">
        <v>18.3437833333333</v>
      </c>
      <c r="I1724" t="n">
        <v>32.7388968287053</v>
      </c>
    </row>
    <row r="1725">
      <c r="A1725" t="inlineStr">
        <is>
          <t>Daily_Efficiency_MTBF_2026_09_18.xlsx</t>
        </is>
      </c>
      <c r="B1725" t="inlineStr">
        <is>
          <t>Samridhi 5 Star Line</t>
        </is>
      </c>
      <c r="C1725" s="82" t="n">
        <v>46197</v>
      </c>
      <c r="D1725" t="inlineStr">
        <is>
          <t>FS-TTLi-4</t>
        </is>
      </c>
      <c r="E1725" t="n">
        <v>1428.50193333333</v>
      </c>
      <c r="F1725" t="n">
        <v>9</v>
      </c>
      <c r="G1725" t="n">
        <v>158.722437037037</v>
      </c>
      <c r="H1725" t="n">
        <v>11.4980666666667</v>
      </c>
      <c r="I1725" t="n">
        <v>88.46464646464641</v>
      </c>
    </row>
    <row r="1726">
      <c r="A1726" t="inlineStr">
        <is>
          <t>Daily_Efficiency_MTBF_2026_09_18.xlsx</t>
        </is>
      </c>
      <c r="B1726" t="inlineStr">
        <is>
          <t>Samridhi 5 Star Line</t>
        </is>
      </c>
      <c r="C1726" s="82" t="n">
        <v>46197</v>
      </c>
      <c r="D1726" t="inlineStr">
        <is>
          <t>FS-TTLi-2</t>
        </is>
      </c>
      <c r="E1726" t="n">
        <v>1431.17155</v>
      </c>
      <c r="F1726" t="n">
        <v>8</v>
      </c>
      <c r="G1726" t="n">
        <v>178.89644375</v>
      </c>
      <c r="H1726" t="n">
        <v>2.16673333333333</v>
      </c>
      <c r="I1726" t="n">
        <v>57.8836054596861</v>
      </c>
    </row>
    <row r="1727">
      <c r="A1727" t="inlineStr">
        <is>
          <t>Daily_Efficiency_MTBF_2026_09_18.xlsx</t>
        </is>
      </c>
      <c r="B1727" t="inlineStr">
        <is>
          <t>Samridhi 5 Star Line</t>
        </is>
      </c>
      <c r="C1727" s="82" t="n">
        <v>46197</v>
      </c>
      <c r="D1727" t="inlineStr">
        <is>
          <t>FS-TTM-5</t>
        </is>
      </c>
      <c r="E1727" t="n">
        <v>1440</v>
      </c>
      <c r="F1727" t="n">
        <v>1</v>
      </c>
      <c r="G1727" t="n">
        <v>1440</v>
      </c>
      <c r="H1727" t="n">
        <v>0</v>
      </c>
      <c r="I1727" t="n">
        <v>31.7272727272727</v>
      </c>
    </row>
    <row r="1728">
      <c r="A1728" t="inlineStr">
        <is>
          <t>Daily_Efficiency_MTBF_2026_09_18.xlsx</t>
        </is>
      </c>
      <c r="B1728" t="inlineStr">
        <is>
          <t>Samridhi 5 Star Line</t>
        </is>
      </c>
      <c r="C1728" s="82" t="n">
        <v>46197</v>
      </c>
      <c r="D1728" t="inlineStr">
        <is>
          <t>FS-Case Packing</t>
        </is>
      </c>
      <c r="E1728" t="n">
        <v>1440</v>
      </c>
      <c r="F1728" t="n">
        <v>1</v>
      </c>
      <c r="G1728" t="n">
        <v>1440</v>
      </c>
      <c r="H1728" t="n">
        <v>0</v>
      </c>
      <c r="I1728" t="n">
        <v>133.422459893048</v>
      </c>
    </row>
    <row r="1729">
      <c r="A1729" t="inlineStr">
        <is>
          <t>Daily_Efficiency_MTBF_2026_09_18.xlsx</t>
        </is>
      </c>
      <c r="B1729" t="inlineStr">
        <is>
          <t>Samridhi Perk Line</t>
        </is>
      </c>
      <c r="C1729" s="82" t="n">
        <v>46197</v>
      </c>
      <c r="D1729" t="inlineStr">
        <is>
          <t>Perk-HCM-2</t>
        </is>
      </c>
      <c r="E1729" t="n">
        <v>1305.15791666667</v>
      </c>
      <c r="F1729" t="n">
        <v>197</v>
      </c>
      <c r="G1729" t="n">
        <v>6.62516708967851</v>
      </c>
      <c r="H1729" t="n">
        <v>4.10855</v>
      </c>
      <c r="I1729" t="n">
        <v>66.6314501219701</v>
      </c>
    </row>
    <row r="1730">
      <c r="A1730" t="inlineStr">
        <is>
          <t>Daily_Efficiency_MTBF_2026_09_18.xlsx</t>
        </is>
      </c>
      <c r="B1730" t="inlineStr">
        <is>
          <t>Samridhi Perk Line</t>
        </is>
      </c>
      <c r="C1730" s="82" t="n">
        <v>46197</v>
      </c>
      <c r="D1730" t="inlineStr">
        <is>
          <t>Perk-HLM-1</t>
        </is>
      </c>
      <c r="E1730" t="n">
        <v>1293.98756666667</v>
      </c>
      <c r="F1730" t="n">
        <v>192</v>
      </c>
      <c r="G1730" t="n">
        <v>6.73951857638889</v>
      </c>
      <c r="H1730" t="n">
        <v>3.16798333333333</v>
      </c>
      <c r="I1730" t="n">
        <v>55.5133798830609</v>
      </c>
    </row>
    <row r="1731">
      <c r="A1731" t="inlineStr">
        <is>
          <t>Daily_Efficiency_MTBF_2026_09_18.xlsx</t>
        </is>
      </c>
      <c r="B1731" t="inlineStr">
        <is>
          <t>Samridhi Perk Line</t>
        </is>
      </c>
      <c r="C1731" s="82" t="n">
        <v>46197</v>
      </c>
      <c r="D1731" t="inlineStr">
        <is>
          <t>Perk-HCM-3</t>
        </is>
      </c>
      <c r="E1731" t="n">
        <v>1356.70408333333</v>
      </c>
      <c r="F1731" t="n">
        <v>108</v>
      </c>
      <c r="G1731" t="n">
        <v>12.562074845679</v>
      </c>
      <c r="H1731" t="n">
        <v>0.53705</v>
      </c>
      <c r="I1731" t="n">
        <v>63.570495491946</v>
      </c>
    </row>
    <row r="1732">
      <c r="A1732" t="inlineStr">
        <is>
          <t>Daily_Efficiency_MTBF_2026_09_18.xlsx</t>
        </is>
      </c>
      <c r="B1732" t="inlineStr">
        <is>
          <t>Samridhi Perk Line</t>
        </is>
      </c>
      <c r="C1732" s="82" t="n">
        <v>46197</v>
      </c>
      <c r="D1732" t="inlineStr">
        <is>
          <t>Perk-HLM-2</t>
        </is>
      </c>
      <c r="E1732" t="n">
        <v>1335.04725</v>
      </c>
      <c r="F1732" t="n">
        <v>108</v>
      </c>
      <c r="G1732" t="n">
        <v>12.3615486111111</v>
      </c>
      <c r="H1732" t="n">
        <v>0.568233333333333</v>
      </c>
      <c r="I1732" t="n">
        <v>62.011871960033</v>
      </c>
    </row>
    <row r="1733">
      <c r="A1733" t="inlineStr">
        <is>
          <t>Daily_Efficiency_MTBF_2026_09_18.xlsx</t>
        </is>
      </c>
      <c r="B1733" t="inlineStr">
        <is>
          <t>Samridhi Perk Line</t>
        </is>
      </c>
      <c r="C1733" s="82" t="n">
        <v>46197</v>
      </c>
      <c r="D1733" t="inlineStr">
        <is>
          <t>Perk TTM-5</t>
        </is>
      </c>
      <c r="E1733" t="n">
        <v>1222.4347</v>
      </c>
      <c r="F1733" t="n">
        <v>97</v>
      </c>
      <c r="G1733" t="n">
        <v>12.6024195876289</v>
      </c>
      <c r="H1733" t="n">
        <v>173.140533333333</v>
      </c>
      <c r="I1733" t="n">
        <v>61.8650793650793</v>
      </c>
    </row>
    <row r="1734">
      <c r="A1734" t="inlineStr">
        <is>
          <t>Daily_Efficiency_MTBF_2026_09_18.xlsx</t>
        </is>
      </c>
      <c r="B1734" t="inlineStr">
        <is>
          <t>Samridhi Perk Line</t>
        </is>
      </c>
      <c r="C1734" s="82" t="n">
        <v>46197</v>
      </c>
      <c r="D1734" t="inlineStr">
        <is>
          <t>Perk-HCM-4</t>
        </is>
      </c>
      <c r="E1734" t="n">
        <v>1373.6307</v>
      </c>
      <c r="F1734" t="n">
        <v>56</v>
      </c>
      <c r="G1734" t="n">
        <v>24.5291196428571</v>
      </c>
      <c r="H1734" t="n">
        <v>0.387966666666667</v>
      </c>
      <c r="I1734" t="n">
        <v>52.4377249957227</v>
      </c>
    </row>
    <row r="1735">
      <c r="A1735" t="inlineStr">
        <is>
          <t>Daily_Efficiency_MTBF_2026_09_18.xlsx</t>
        </is>
      </c>
      <c r="B1735" t="inlineStr">
        <is>
          <t>Samridhi Perk Line</t>
        </is>
      </c>
      <c r="C1735" s="82" t="n">
        <v>46197</v>
      </c>
      <c r="D1735" t="inlineStr">
        <is>
          <t>Perk-HCM-1</t>
        </is>
      </c>
      <c r="E1735" t="n">
        <v>1382.20656666667</v>
      </c>
      <c r="F1735" t="n">
        <v>29</v>
      </c>
      <c r="G1735" t="n">
        <v>47.6622954022989</v>
      </c>
      <c r="H1735" t="n">
        <v>0.0931833333333333</v>
      </c>
      <c r="I1735" t="n">
        <v>71.67367954336309</v>
      </c>
    </row>
    <row r="1736">
      <c r="A1736" t="inlineStr">
        <is>
          <t>Daily_Efficiency_MTBF_2026_09_18.xlsx</t>
        </is>
      </c>
      <c r="B1736" t="inlineStr">
        <is>
          <t>Samridhi Perk Line</t>
        </is>
      </c>
      <c r="C1736" s="82" t="n">
        <v>46197</v>
      </c>
      <c r="D1736" t="inlineStr">
        <is>
          <t>Perk-TTLi-2</t>
        </is>
      </c>
      <c r="E1736" t="n">
        <v>1384.25698333333</v>
      </c>
      <c r="F1736" t="n">
        <v>23</v>
      </c>
      <c r="G1736" t="n">
        <v>60.185086231884</v>
      </c>
      <c r="H1736" t="n">
        <v>0</v>
      </c>
      <c r="I1736" t="n">
        <v>43.5059058111013</v>
      </c>
    </row>
    <row r="1737">
      <c r="A1737" t="inlineStr">
        <is>
          <t>Daily_Efficiency_MTBF_2026_09_18.xlsx</t>
        </is>
      </c>
      <c r="B1737" t="inlineStr">
        <is>
          <t>Samridhi Perk Line</t>
        </is>
      </c>
      <c r="C1737" s="82" t="n">
        <v>46197</v>
      </c>
      <c r="D1737" t="inlineStr">
        <is>
          <t>Perk-TTLi-3</t>
        </is>
      </c>
      <c r="E1737" t="n">
        <v>1407.64435</v>
      </c>
      <c r="F1737" t="n">
        <v>15</v>
      </c>
      <c r="G1737" t="n">
        <v>93.84295666666669</v>
      </c>
      <c r="H1737" t="n">
        <v>5.17106666666667</v>
      </c>
      <c r="I1737" t="n">
        <v>38.8287555091728</v>
      </c>
    </row>
    <row r="1738">
      <c r="A1738" t="inlineStr">
        <is>
          <t>Daily_Efficiency_MTBF_2026_09_18.xlsx</t>
        </is>
      </c>
      <c r="B1738" t="inlineStr">
        <is>
          <t>Samridhi Perk Line</t>
        </is>
      </c>
      <c r="C1738" s="82" t="n">
        <v>46197</v>
      </c>
      <c r="D1738" t="inlineStr">
        <is>
          <t>Perk-TTLi-1</t>
        </is>
      </c>
      <c r="E1738" t="n">
        <v>1329.67133333333</v>
      </c>
      <c r="F1738" t="n">
        <v>3</v>
      </c>
      <c r="G1738" t="n">
        <v>443.223777777778</v>
      </c>
      <c r="H1738" t="n">
        <v>0.008449999999999999</v>
      </c>
      <c r="I1738" t="n">
        <v>45.5043313389013</v>
      </c>
    </row>
    <row r="1739">
      <c r="A1739" t="inlineStr">
        <is>
          <t>Daily_Efficiency_MTBF_2026_09_18.xlsx</t>
        </is>
      </c>
      <c r="B1739" t="inlineStr">
        <is>
          <t>Samridhi Perk Line</t>
        </is>
      </c>
      <c r="C1739" s="82" t="n">
        <v>46197</v>
      </c>
      <c r="D1739" t="inlineStr">
        <is>
          <t>Perk-TTLi-4</t>
        </is>
      </c>
      <c r="E1739" t="n">
        <v>1433.82456666667</v>
      </c>
      <c r="F1739" t="n">
        <v>2</v>
      </c>
      <c r="G1739" t="n">
        <v>716.912283333333</v>
      </c>
      <c r="H1739" t="n">
        <v>1.20458333333333</v>
      </c>
      <c r="I1739" t="n">
        <v>27.6649432521981</v>
      </c>
    </row>
    <row r="1740">
      <c r="A1740" t="inlineStr">
        <is>
          <t>Daily_Efficiency_MTBF_2026_09_18.xlsx</t>
        </is>
      </c>
      <c r="B1740" t="inlineStr">
        <is>
          <t>Samridhi Perk Line</t>
        </is>
      </c>
      <c r="C1740" s="82" t="n">
        <v>46197</v>
      </c>
      <c r="D1740" t="inlineStr">
        <is>
          <t>Perk-HLM-3</t>
        </is>
      </c>
      <c r="E1740" t="n">
        <v>1440</v>
      </c>
      <c r="F1740" t="n">
        <v>1</v>
      </c>
      <c r="G1740" t="n">
        <v>1440</v>
      </c>
      <c r="H1740" t="n">
        <v>0</v>
      </c>
      <c r="I1740" t="n">
        <v>34.3535493827161</v>
      </c>
    </row>
    <row r="1741">
      <c r="A1741" t="inlineStr">
        <is>
          <t>Daily_Efficiency_MTBF_2026_09_18.xlsx</t>
        </is>
      </c>
      <c r="B1741" t="inlineStr">
        <is>
          <t>Samridhi Perk Line</t>
        </is>
      </c>
      <c r="C1741" s="82" t="n">
        <v>46197</v>
      </c>
      <c r="D1741" t="inlineStr">
        <is>
          <t>Perk-Case Packing</t>
        </is>
      </c>
      <c r="E1741" t="n">
        <v>1440</v>
      </c>
      <c r="F1741" t="n">
        <v>1</v>
      </c>
      <c r="G1741" t="n">
        <v>1440</v>
      </c>
      <c r="H1741" t="n">
        <v>0</v>
      </c>
      <c r="I1741" t="n">
        <v>99.5430107526882</v>
      </c>
    </row>
    <row r="1742">
      <c r="A1742" t="inlineStr">
        <is>
          <t>Daily_Efficiency_MTBF_2026_09_18.xlsx</t>
        </is>
      </c>
      <c r="B1742" t="inlineStr">
        <is>
          <t>Co-Extrusion Line</t>
        </is>
      </c>
      <c r="C1742" s="82" t="n">
        <v>46196</v>
      </c>
      <c r="D1742" t="inlineStr">
        <is>
          <t>Coex-AW3</t>
        </is>
      </c>
      <c r="E1742" t="n">
        <v>1275.30426666667</v>
      </c>
      <c r="F1742" t="n">
        <v>297</v>
      </c>
      <c r="G1742" t="n">
        <v>4.29395375982043</v>
      </c>
      <c r="H1742" t="n">
        <v>164.695733333333</v>
      </c>
      <c r="I1742" t="n">
        <v>28.7913888888889</v>
      </c>
    </row>
    <row r="1743">
      <c r="A1743" t="inlineStr">
        <is>
          <t>Daily_Efficiency_MTBF_2026_09_18.xlsx</t>
        </is>
      </c>
      <c r="B1743" t="inlineStr">
        <is>
          <t>Co-Extrusion Line</t>
        </is>
      </c>
      <c r="C1743" s="82" t="n">
        <v>46196</v>
      </c>
      <c r="D1743" t="inlineStr">
        <is>
          <t>Coex-AW2</t>
        </is>
      </c>
      <c r="E1743" t="n">
        <v>1308.8477</v>
      </c>
      <c r="F1743" t="n">
        <v>45</v>
      </c>
      <c r="G1743" t="n">
        <v>29.0855044444444</v>
      </c>
      <c r="H1743" t="n">
        <v>26.3166166666667</v>
      </c>
      <c r="I1743" t="n">
        <v>65.45953243750169</v>
      </c>
    </row>
    <row r="1744">
      <c r="A1744" t="inlineStr">
        <is>
          <t>Daily_Efficiency_MTBF_2026_09_18.xlsx</t>
        </is>
      </c>
      <c r="B1744" t="inlineStr">
        <is>
          <t>Co-Extrusion Line</t>
        </is>
      </c>
      <c r="C1744" s="82" t="n">
        <v>46196</v>
      </c>
      <c r="D1744" t="inlineStr">
        <is>
          <t>Coex-AW1</t>
        </is>
      </c>
      <c r="E1744" t="n">
        <v>1315.32515</v>
      </c>
      <c r="F1744" t="n">
        <v>32</v>
      </c>
      <c r="G1744" t="n">
        <v>41.1039109375</v>
      </c>
      <c r="H1744" t="n">
        <v>26.1694333333333</v>
      </c>
      <c r="I1744" t="n">
        <v>74.318103533155</v>
      </c>
    </row>
    <row r="1745">
      <c r="A1745" t="inlineStr">
        <is>
          <t>Daily_Efficiency_MTBF_2026_09_18.xlsx</t>
        </is>
      </c>
      <c r="B1745" t="inlineStr">
        <is>
          <t>Samridhi 5 Star Line</t>
        </is>
      </c>
      <c r="C1745" s="82" t="n">
        <v>46196</v>
      </c>
      <c r="D1745" t="inlineStr">
        <is>
          <t>FS-HCM-1</t>
        </is>
      </c>
      <c r="E1745" t="n">
        <v>1383.66685</v>
      </c>
      <c r="F1745" t="n">
        <v>60</v>
      </c>
      <c r="G1745" t="n">
        <v>23.0611141666667</v>
      </c>
      <c r="H1745" t="n">
        <v>3.99756666666667</v>
      </c>
      <c r="I1745" t="n">
        <v>69.9728004511643</v>
      </c>
    </row>
    <row r="1746">
      <c r="A1746" t="inlineStr">
        <is>
          <t>Daily_Efficiency_MTBF_2026_09_18.xlsx</t>
        </is>
      </c>
      <c r="B1746" t="inlineStr">
        <is>
          <t>Samridhi 5 Star Line</t>
        </is>
      </c>
      <c r="C1746" s="82" t="n">
        <v>46196</v>
      </c>
      <c r="D1746" t="inlineStr">
        <is>
          <t>FS-HCM-3</t>
        </is>
      </c>
      <c r="E1746" t="n">
        <v>1381.64341666667</v>
      </c>
      <c r="F1746" t="n">
        <v>38</v>
      </c>
      <c r="G1746" t="n">
        <v>36.3590372807017</v>
      </c>
      <c r="H1746" t="n">
        <v>4.50128333333333</v>
      </c>
      <c r="I1746" t="n">
        <v>88.74520017238861</v>
      </c>
    </row>
    <row r="1747">
      <c r="A1747" t="inlineStr">
        <is>
          <t>Daily_Efficiency_MTBF_2026_09_18.xlsx</t>
        </is>
      </c>
      <c r="B1747" t="inlineStr">
        <is>
          <t>Samridhi 5 Star Line</t>
        </is>
      </c>
      <c r="C1747" s="82" t="n">
        <v>46196</v>
      </c>
      <c r="D1747" t="inlineStr">
        <is>
          <t>FS-HCM-4</t>
        </is>
      </c>
      <c r="E1747" t="n">
        <v>1424.5003</v>
      </c>
      <c r="F1747" t="n">
        <v>21</v>
      </c>
      <c r="G1747" t="n">
        <v>67.8333476190476</v>
      </c>
      <c r="H1747" t="n">
        <v>9.297916666666669</v>
      </c>
      <c r="I1747" t="n">
        <v>88.05394152064881</v>
      </c>
    </row>
    <row r="1748">
      <c r="A1748" t="inlineStr">
        <is>
          <t>Daily_Efficiency_MTBF_2026_09_18.xlsx</t>
        </is>
      </c>
      <c r="B1748" t="inlineStr">
        <is>
          <t>Samridhi 5 Star Line</t>
        </is>
      </c>
      <c r="C1748" s="82" t="n">
        <v>46196</v>
      </c>
      <c r="D1748" t="inlineStr">
        <is>
          <t>FS-HCM-2</t>
        </is>
      </c>
      <c r="E1748" t="n">
        <v>1392.63448333333</v>
      </c>
      <c r="F1748" t="n">
        <v>19</v>
      </c>
      <c r="G1748" t="n">
        <v>73.296551754386</v>
      </c>
      <c r="H1748" t="n">
        <v>1.33375</v>
      </c>
      <c r="I1748" t="n">
        <v>63.2006800961274</v>
      </c>
    </row>
    <row r="1749">
      <c r="A1749" t="inlineStr">
        <is>
          <t>Daily_Efficiency_MTBF_2026_09_18.xlsx</t>
        </is>
      </c>
      <c r="B1749" t="inlineStr">
        <is>
          <t>Samridhi 5 Star Line</t>
        </is>
      </c>
      <c r="C1749" s="82" t="n">
        <v>46196</v>
      </c>
      <c r="D1749" t="inlineStr">
        <is>
          <t>FS-TTLi-4</t>
        </is>
      </c>
      <c r="E1749" t="n">
        <v>1428.15641666667</v>
      </c>
      <c r="F1749" t="n">
        <v>12</v>
      </c>
      <c r="G1749" t="n">
        <v>119.013034722222</v>
      </c>
      <c r="H1749" t="n">
        <v>11.8435833333333</v>
      </c>
      <c r="I1749" t="n">
        <v>87.61616161616161</v>
      </c>
    </row>
    <row r="1750">
      <c r="A1750" t="inlineStr">
        <is>
          <t>Daily_Efficiency_MTBF_2026_09_18.xlsx</t>
        </is>
      </c>
      <c r="B1750" t="inlineStr">
        <is>
          <t>Samridhi 5 Star Line</t>
        </is>
      </c>
      <c r="C1750" s="82" t="n">
        <v>46196</v>
      </c>
      <c r="D1750" t="inlineStr">
        <is>
          <t>FS-TTLi-1</t>
        </is>
      </c>
      <c r="E1750" t="n">
        <v>1424.31943333333</v>
      </c>
      <c r="F1750" t="n">
        <v>10</v>
      </c>
      <c r="G1750" t="n">
        <v>142.431943333333</v>
      </c>
      <c r="H1750" t="n">
        <v>4.83315</v>
      </c>
      <c r="I1750" t="n">
        <v>69.68167502565041</v>
      </c>
    </row>
    <row r="1751">
      <c r="A1751" t="inlineStr">
        <is>
          <t>Daily_Efficiency_MTBF_2026_09_18.xlsx</t>
        </is>
      </c>
      <c r="B1751" t="inlineStr">
        <is>
          <t>Samridhi 5 Star Line</t>
        </is>
      </c>
      <c r="C1751" s="82" t="n">
        <v>46196</v>
      </c>
      <c r="D1751" t="inlineStr">
        <is>
          <t>FS-TTLi-3</t>
        </is>
      </c>
      <c r="E1751" t="n">
        <v>1414.15485</v>
      </c>
      <c r="F1751" t="n">
        <v>8</v>
      </c>
      <c r="G1751" t="n">
        <v>176.76935625</v>
      </c>
      <c r="H1751" t="n">
        <v>7.33436666666667</v>
      </c>
      <c r="I1751" t="n">
        <v>88.90939847476881</v>
      </c>
    </row>
    <row r="1752">
      <c r="A1752" t="inlineStr">
        <is>
          <t>Daily_Efficiency_MTBF_2026_09_18.xlsx</t>
        </is>
      </c>
      <c r="B1752" t="inlineStr">
        <is>
          <t>Samridhi 5 Star Line</t>
        </is>
      </c>
      <c r="C1752" s="82" t="n">
        <v>46196</v>
      </c>
      <c r="D1752" t="inlineStr">
        <is>
          <t>FS-HRM-5</t>
        </is>
      </c>
      <c r="E1752" t="n">
        <v>1427.15998333333</v>
      </c>
      <c r="F1752" t="n">
        <v>6</v>
      </c>
      <c r="G1752" t="n">
        <v>237.859997222222</v>
      </c>
      <c r="H1752" t="n">
        <v>4.17075</v>
      </c>
      <c r="I1752" t="n">
        <v>31.3283797259385</v>
      </c>
    </row>
    <row r="1753">
      <c r="A1753" t="inlineStr">
        <is>
          <t>Daily_Efficiency_MTBF_2026_09_18.xlsx</t>
        </is>
      </c>
      <c r="B1753" t="inlineStr">
        <is>
          <t>Samridhi 5 Star Line</t>
        </is>
      </c>
      <c r="C1753" s="82" t="n">
        <v>46196</v>
      </c>
      <c r="D1753" t="inlineStr">
        <is>
          <t>FS-TTLi-2</t>
        </is>
      </c>
      <c r="E1753" t="n">
        <v>1415.82921666667</v>
      </c>
      <c r="F1753" t="n">
        <v>5</v>
      </c>
      <c r="G1753" t="n">
        <v>283.165843333333</v>
      </c>
      <c r="H1753" t="n">
        <v>0.831583333333333</v>
      </c>
      <c r="I1753" t="n">
        <v>60.737172989721</v>
      </c>
    </row>
    <row r="1754">
      <c r="A1754" t="inlineStr">
        <is>
          <t>Daily_Efficiency_MTBF_2026_09_18.xlsx</t>
        </is>
      </c>
      <c r="B1754" t="inlineStr">
        <is>
          <t>Samridhi 5 Star Line</t>
        </is>
      </c>
      <c r="C1754" s="82" t="n">
        <v>46196</v>
      </c>
      <c r="D1754" t="inlineStr">
        <is>
          <t>FS-TTM-5</t>
        </is>
      </c>
      <c r="E1754" t="n">
        <v>1440</v>
      </c>
      <c r="F1754" t="n">
        <v>1</v>
      </c>
      <c r="G1754" t="n">
        <v>1440</v>
      </c>
      <c r="H1754" t="n">
        <v>0</v>
      </c>
      <c r="I1754" t="n">
        <v>58.8434343434343</v>
      </c>
    </row>
    <row r="1755">
      <c r="A1755" t="inlineStr">
        <is>
          <t>Daily_Efficiency_MTBF_2026_09_18.xlsx</t>
        </is>
      </c>
      <c r="B1755" t="inlineStr">
        <is>
          <t>Samridhi 5 Star Line</t>
        </is>
      </c>
      <c r="C1755" s="82" t="n">
        <v>46196</v>
      </c>
      <c r="D1755" t="inlineStr">
        <is>
          <t>FS-Case Packing</t>
        </is>
      </c>
      <c r="E1755" t="n">
        <v>1440</v>
      </c>
      <c r="F1755" t="n">
        <v>1</v>
      </c>
      <c r="G1755" t="n">
        <v>1440</v>
      </c>
      <c r="H1755" t="n">
        <v>0</v>
      </c>
      <c r="I1755" t="n">
        <v>112.696060886774</v>
      </c>
    </row>
    <row r="1756">
      <c r="A1756" t="inlineStr">
        <is>
          <t>Daily_Efficiency_MTBF_2026_09_18.xlsx</t>
        </is>
      </c>
      <c r="B1756" t="inlineStr">
        <is>
          <t>Samridhi Perk Line</t>
        </is>
      </c>
      <c r="C1756" s="82" t="n">
        <v>46196</v>
      </c>
      <c r="D1756" t="inlineStr">
        <is>
          <t>Perk-HCM-2</t>
        </is>
      </c>
      <c r="E1756" t="n">
        <v>1244.21006666667</v>
      </c>
      <c r="F1756" t="n">
        <v>206</v>
      </c>
      <c r="G1756" t="n">
        <v>6.03985469255663</v>
      </c>
      <c r="H1756" t="n">
        <v>0.747116666666667</v>
      </c>
      <c r="I1756" t="n">
        <v>50.8782430493808</v>
      </c>
    </row>
    <row r="1757">
      <c r="A1757" t="inlineStr">
        <is>
          <t>Daily_Efficiency_MTBF_2026_09_18.xlsx</t>
        </is>
      </c>
      <c r="B1757" t="inlineStr">
        <is>
          <t>Samridhi Perk Line</t>
        </is>
      </c>
      <c r="C1757" s="82" t="n">
        <v>46196</v>
      </c>
      <c r="D1757" t="inlineStr">
        <is>
          <t>Perk-HLM-1</t>
        </is>
      </c>
      <c r="E1757" t="n">
        <v>1264.626</v>
      </c>
      <c r="F1757" t="n">
        <v>189</v>
      </c>
      <c r="G1757" t="n">
        <v>6.69114285714286</v>
      </c>
      <c r="H1757" t="n">
        <v>7.83435</v>
      </c>
      <c r="I1757" t="n">
        <v>53.1068448308296</v>
      </c>
    </row>
    <row r="1758">
      <c r="A1758" t="inlineStr">
        <is>
          <t>Daily_Efficiency_MTBF_2026_09_18.xlsx</t>
        </is>
      </c>
      <c r="B1758" t="inlineStr">
        <is>
          <t>Samridhi Perk Line</t>
        </is>
      </c>
      <c r="C1758" s="82" t="n">
        <v>46196</v>
      </c>
      <c r="D1758" t="inlineStr">
        <is>
          <t>Perk-HCM-3</t>
        </is>
      </c>
      <c r="E1758" t="n">
        <v>1325.14816666667</v>
      </c>
      <c r="F1758" t="n">
        <v>94</v>
      </c>
      <c r="G1758" t="n">
        <v>14.0973209219858</v>
      </c>
      <c r="H1758" t="n">
        <v>3.43211666666667</v>
      </c>
      <c r="I1758" t="n">
        <v>46.9613425610557</v>
      </c>
    </row>
    <row r="1759">
      <c r="A1759" t="inlineStr">
        <is>
          <t>Daily_Efficiency_MTBF_2026_09_18.xlsx</t>
        </is>
      </c>
      <c r="B1759" t="inlineStr">
        <is>
          <t>Samridhi Perk Line</t>
        </is>
      </c>
      <c r="C1759" s="82" t="n">
        <v>46196</v>
      </c>
      <c r="D1759" t="inlineStr">
        <is>
          <t>Perk-HLM-2</t>
        </is>
      </c>
      <c r="E1759" t="n">
        <v>1343.91436666667</v>
      </c>
      <c r="F1759" t="n">
        <v>88</v>
      </c>
      <c r="G1759" t="n">
        <v>15.2717541666667</v>
      </c>
      <c r="H1759" t="n">
        <v>0</v>
      </c>
      <c r="I1759" t="n">
        <v>62.8843045284112</v>
      </c>
    </row>
    <row r="1760">
      <c r="A1760" t="inlineStr">
        <is>
          <t>Daily_Efficiency_MTBF_2026_09_18.xlsx</t>
        </is>
      </c>
      <c r="B1760" t="inlineStr">
        <is>
          <t>Samridhi Perk Line</t>
        </is>
      </c>
      <c r="C1760" s="82" t="n">
        <v>46196</v>
      </c>
      <c r="D1760" t="inlineStr">
        <is>
          <t>Perk-HCM-4</t>
        </is>
      </c>
      <c r="E1760" t="n">
        <v>1366.91368333333</v>
      </c>
      <c r="F1760" t="n">
        <v>58</v>
      </c>
      <c r="G1760" t="n">
        <v>23.5674772988506</v>
      </c>
      <c r="H1760" t="n">
        <v>0.3471</v>
      </c>
      <c r="I1760" t="n">
        <v>51.7207002012575</v>
      </c>
    </row>
    <row r="1761">
      <c r="A1761" t="inlineStr">
        <is>
          <t>Daily_Efficiency_MTBF_2026_09_18.xlsx</t>
        </is>
      </c>
      <c r="B1761" t="inlineStr">
        <is>
          <t>Samridhi Perk Line</t>
        </is>
      </c>
      <c r="C1761" s="82" t="n">
        <v>46196</v>
      </c>
      <c r="D1761" t="inlineStr">
        <is>
          <t>Perk TTM-5</t>
        </is>
      </c>
      <c r="E1761" t="n">
        <v>1380.52786666667</v>
      </c>
      <c r="F1761" t="n">
        <v>37</v>
      </c>
      <c r="G1761" t="n">
        <v>37.311563963964</v>
      </c>
      <c r="H1761" t="n">
        <v>59.4721333333333</v>
      </c>
      <c r="I1761" t="n">
        <v>69.6428571428572</v>
      </c>
    </row>
    <row r="1762">
      <c r="A1762" t="inlineStr">
        <is>
          <t>Daily_Efficiency_MTBF_2026_09_18.xlsx</t>
        </is>
      </c>
      <c r="B1762" t="inlineStr">
        <is>
          <t>Samridhi Perk Line</t>
        </is>
      </c>
      <c r="C1762" s="82" t="n">
        <v>46196</v>
      </c>
      <c r="D1762" t="inlineStr">
        <is>
          <t>Perk-HCM-1</t>
        </is>
      </c>
      <c r="E1762" t="n">
        <v>1294.29758333333</v>
      </c>
      <c r="F1762" t="n">
        <v>29</v>
      </c>
      <c r="G1762" t="n">
        <v>44.6309511494253</v>
      </c>
      <c r="H1762" t="n">
        <v>6.23528333333333</v>
      </c>
      <c r="I1762" t="n">
        <v>60.1567406648314</v>
      </c>
    </row>
    <row r="1763">
      <c r="A1763" t="inlineStr">
        <is>
          <t>Daily_Efficiency_MTBF_2026_09_18.xlsx</t>
        </is>
      </c>
      <c r="B1763" t="inlineStr">
        <is>
          <t>Samridhi Perk Line</t>
        </is>
      </c>
      <c r="C1763" s="82" t="n">
        <v>46196</v>
      </c>
      <c r="D1763" t="inlineStr">
        <is>
          <t>Perk-TTLi-3</t>
        </is>
      </c>
      <c r="E1763" t="n">
        <v>1312.4434</v>
      </c>
      <c r="F1763" t="n">
        <v>26</v>
      </c>
      <c r="G1763" t="n">
        <v>50.4785923076923</v>
      </c>
      <c r="H1763" t="n">
        <v>0.999566666666667</v>
      </c>
      <c r="I1763" t="n">
        <v>36.7353593367178</v>
      </c>
    </row>
    <row r="1764">
      <c r="A1764" t="inlineStr">
        <is>
          <t>Daily_Efficiency_MTBF_2026_09_18.xlsx</t>
        </is>
      </c>
      <c r="B1764" t="inlineStr">
        <is>
          <t>Samridhi Perk Line</t>
        </is>
      </c>
      <c r="C1764" s="82" t="n">
        <v>46196</v>
      </c>
      <c r="D1764" t="inlineStr">
        <is>
          <t>Perk-TTLi-1</t>
        </is>
      </c>
      <c r="E1764" t="n">
        <v>1356.24888333333</v>
      </c>
      <c r="F1764" t="n">
        <v>12</v>
      </c>
      <c r="G1764" t="n">
        <v>113.020740277778</v>
      </c>
      <c r="H1764" t="n">
        <v>1.51456666666667</v>
      </c>
      <c r="I1764" t="n">
        <v>48.305556066426</v>
      </c>
    </row>
    <row r="1765">
      <c r="A1765" t="inlineStr">
        <is>
          <t>Daily_Efficiency_MTBF_2026_09_18.xlsx</t>
        </is>
      </c>
      <c r="B1765" t="inlineStr">
        <is>
          <t>Samridhi Perk Line</t>
        </is>
      </c>
      <c r="C1765" s="82" t="n">
        <v>46196</v>
      </c>
      <c r="D1765" t="inlineStr">
        <is>
          <t>Perk-TTLi-2</t>
        </is>
      </c>
      <c r="E1765" t="n">
        <v>1393.0502</v>
      </c>
      <c r="F1765" t="n">
        <v>7</v>
      </c>
      <c r="G1765" t="n">
        <v>199.007171428571</v>
      </c>
      <c r="H1765" t="n">
        <v>0</v>
      </c>
      <c r="I1765" t="n">
        <v>45.0727299818693</v>
      </c>
    </row>
    <row r="1766">
      <c r="A1766" t="inlineStr">
        <is>
          <t>Daily_Efficiency_MTBF_2026_09_18.xlsx</t>
        </is>
      </c>
      <c r="B1766" t="inlineStr">
        <is>
          <t>Samridhi Perk Line</t>
        </is>
      </c>
      <c r="C1766" s="82" t="n">
        <v>46196</v>
      </c>
      <c r="D1766" t="inlineStr">
        <is>
          <t>Perk-TTLi-4</t>
        </is>
      </c>
      <c r="E1766" t="n">
        <v>1433.64453333333</v>
      </c>
      <c r="F1766" t="n">
        <v>2</v>
      </c>
      <c r="G1766" t="n">
        <v>716.822266666666</v>
      </c>
      <c r="H1766" t="n">
        <v>5.9019</v>
      </c>
      <c r="I1766" t="n">
        <v>33.7571605019201</v>
      </c>
    </row>
    <row r="1767">
      <c r="A1767" t="inlineStr">
        <is>
          <t>Daily_Efficiency_MTBF_2026_09_18.xlsx</t>
        </is>
      </c>
      <c r="B1767" t="inlineStr">
        <is>
          <t>Samridhi Perk Line</t>
        </is>
      </c>
      <c r="C1767" s="82" t="n">
        <v>46196</v>
      </c>
      <c r="D1767" t="inlineStr">
        <is>
          <t>Perk-Case Packing</t>
        </is>
      </c>
      <c r="E1767" t="n">
        <v>1440</v>
      </c>
      <c r="F1767" t="n">
        <v>1</v>
      </c>
      <c r="G1767" t="n">
        <v>1440</v>
      </c>
      <c r="H1767" t="n">
        <v>0</v>
      </c>
      <c r="I1767" t="n">
        <v>67.01612903225799</v>
      </c>
    </row>
    <row r="1768">
      <c r="A1768" t="inlineStr">
        <is>
          <t>Daily_Efficiency_MTBF_2026_09_18.xlsx</t>
        </is>
      </c>
      <c r="B1768" t="inlineStr">
        <is>
          <t>Samridhi Perk Line</t>
        </is>
      </c>
      <c r="C1768" s="82" t="n">
        <v>46196</v>
      </c>
      <c r="D1768" t="inlineStr">
        <is>
          <t>Perk-HLM-3</t>
        </is>
      </c>
      <c r="E1768" t="n">
        <v>1440</v>
      </c>
      <c r="F1768" t="n">
        <v>1</v>
      </c>
      <c r="G1768" t="n">
        <v>1440</v>
      </c>
      <c r="H1768" t="n">
        <v>0</v>
      </c>
      <c r="I1768" t="n">
        <v>31.7611111111111</v>
      </c>
    </row>
    <row r="1769">
      <c r="A1769" t="inlineStr">
        <is>
          <t>Daily_Efficiency_MTBF_2026_09_18.xlsx</t>
        </is>
      </c>
      <c r="B1769" t="inlineStr">
        <is>
          <t>Co-Extrusion Line</t>
        </is>
      </c>
      <c r="C1769" s="82" t="n">
        <v>46195</v>
      </c>
      <c r="D1769" t="inlineStr">
        <is>
          <t>Coex-AW3</t>
        </is>
      </c>
      <c r="E1769" t="n">
        <v>1230.15085</v>
      </c>
      <c r="F1769" t="n">
        <v>303</v>
      </c>
      <c r="G1769" t="n">
        <v>4.05990379537954</v>
      </c>
      <c r="H1769" t="n">
        <v>194.3484</v>
      </c>
      <c r="I1769" t="n">
        <v>26.2275</v>
      </c>
    </row>
    <row r="1770">
      <c r="A1770" t="inlineStr">
        <is>
          <t>Daily_Efficiency_MTBF_2026_09_18.xlsx</t>
        </is>
      </c>
      <c r="B1770" t="inlineStr">
        <is>
          <t>Co-Extrusion Line</t>
        </is>
      </c>
      <c r="C1770" s="82" t="n">
        <v>46195</v>
      </c>
      <c r="D1770" t="inlineStr">
        <is>
          <t>Coex-AW1</t>
        </is>
      </c>
      <c r="E1770" t="n">
        <v>1293.3437</v>
      </c>
      <c r="F1770" t="n">
        <v>39</v>
      </c>
      <c r="G1770" t="n">
        <v>33.162658974359</v>
      </c>
      <c r="H1770" t="n">
        <v>34.68165</v>
      </c>
      <c r="I1770" t="n">
        <v>63.1333330095443</v>
      </c>
    </row>
    <row r="1771">
      <c r="A1771" t="inlineStr">
        <is>
          <t>Daily_Efficiency_MTBF_2026_09_18.xlsx</t>
        </is>
      </c>
      <c r="B1771" t="inlineStr">
        <is>
          <t>Co-Extrusion Line</t>
        </is>
      </c>
      <c r="C1771" s="82" t="n">
        <v>46195</v>
      </c>
      <c r="D1771" t="inlineStr">
        <is>
          <t>Coex-AW2</t>
        </is>
      </c>
      <c r="E1771" t="n">
        <v>1216.13581666667</v>
      </c>
      <c r="F1771" t="n">
        <v>27</v>
      </c>
      <c r="G1771" t="n">
        <v>45.0420672839506</v>
      </c>
      <c r="H1771" t="n">
        <v>37.6812166666667</v>
      </c>
      <c r="I1771" t="n">
        <v>51.6587866847452</v>
      </c>
    </row>
    <row r="1772">
      <c r="A1772" t="inlineStr">
        <is>
          <t>Daily_Efficiency_MTBF_2026_09_18.xlsx</t>
        </is>
      </c>
      <c r="B1772" t="inlineStr">
        <is>
          <t>Samridhi 5 Star Line</t>
        </is>
      </c>
      <c r="C1772" s="82" t="n">
        <v>46195</v>
      </c>
      <c r="D1772" t="inlineStr">
        <is>
          <t>FS-HCM-1</t>
        </is>
      </c>
      <c r="E1772" t="n">
        <v>1385.39205</v>
      </c>
      <c r="F1772" t="n">
        <v>78</v>
      </c>
      <c r="G1772" t="n">
        <v>17.7614365384615</v>
      </c>
      <c r="H1772" t="n">
        <v>3.66968333333333</v>
      </c>
      <c r="I1772" t="n">
        <v>74.75016116743529</v>
      </c>
    </row>
    <row r="1773">
      <c r="A1773" t="inlineStr">
        <is>
          <t>Daily_Efficiency_MTBF_2026_09_18.xlsx</t>
        </is>
      </c>
      <c r="B1773" t="inlineStr">
        <is>
          <t>Samridhi 5 Star Line</t>
        </is>
      </c>
      <c r="C1773" s="82" t="n">
        <v>46195</v>
      </c>
      <c r="D1773" t="inlineStr">
        <is>
          <t>FS-HCM-3</t>
        </is>
      </c>
      <c r="E1773" t="n">
        <v>1414.79403333333</v>
      </c>
      <c r="F1773" t="n">
        <v>39</v>
      </c>
      <c r="G1773" t="n">
        <v>36.2767700854701</v>
      </c>
      <c r="H1773" t="n">
        <v>1.67458333333333</v>
      </c>
      <c r="I1773" t="n">
        <v>90.0610656320704</v>
      </c>
    </row>
    <row r="1774">
      <c r="A1774" t="inlineStr">
        <is>
          <t>Daily_Efficiency_MTBF_2026_09_18.xlsx</t>
        </is>
      </c>
      <c r="B1774" t="inlineStr">
        <is>
          <t>Samridhi 5 Star Line</t>
        </is>
      </c>
      <c r="C1774" s="82" t="n">
        <v>46195</v>
      </c>
      <c r="D1774" t="inlineStr">
        <is>
          <t>FS-HCM-4</t>
        </is>
      </c>
      <c r="E1774" t="n">
        <v>1398.98556666667</v>
      </c>
      <c r="F1774" t="n">
        <v>30</v>
      </c>
      <c r="G1774" t="n">
        <v>46.6328522222222</v>
      </c>
      <c r="H1774" t="n">
        <v>30.1702166666667</v>
      </c>
      <c r="I1774" t="n">
        <v>75.06160491149571</v>
      </c>
    </row>
    <row r="1775">
      <c r="A1775" t="inlineStr">
        <is>
          <t>Daily_Efficiency_MTBF_2026_09_18.xlsx</t>
        </is>
      </c>
      <c r="B1775" t="inlineStr">
        <is>
          <t>Samridhi 5 Star Line</t>
        </is>
      </c>
      <c r="C1775" s="82" t="n">
        <v>46195</v>
      </c>
      <c r="D1775" t="inlineStr">
        <is>
          <t>FS-HRM-5</t>
        </is>
      </c>
      <c r="E1775" t="n">
        <v>1393.14301666667</v>
      </c>
      <c r="F1775" t="n">
        <v>27</v>
      </c>
      <c r="G1775" t="n">
        <v>51.5978895061729</v>
      </c>
      <c r="H1775" t="n">
        <v>26.0094333333333</v>
      </c>
      <c r="I1775" t="n">
        <v>25.3541855531127</v>
      </c>
    </row>
    <row r="1776">
      <c r="A1776" t="inlineStr">
        <is>
          <t>Daily_Efficiency_MTBF_2026_09_18.xlsx</t>
        </is>
      </c>
      <c r="B1776" t="inlineStr">
        <is>
          <t>Samridhi 5 Star Line</t>
        </is>
      </c>
      <c r="C1776" s="82" t="n">
        <v>46195</v>
      </c>
      <c r="D1776" t="inlineStr">
        <is>
          <t>FS-HCM-2</t>
        </is>
      </c>
      <c r="E1776" t="n">
        <v>1354.2999</v>
      </c>
      <c r="F1776" t="n">
        <v>22</v>
      </c>
      <c r="G1776" t="n">
        <v>61.5590863636364</v>
      </c>
      <c r="H1776" t="n">
        <v>0</v>
      </c>
      <c r="I1776" t="n">
        <v>69.1144366179459</v>
      </c>
    </row>
    <row r="1777">
      <c r="A1777" t="inlineStr">
        <is>
          <t>Daily_Efficiency_MTBF_2026_09_18.xlsx</t>
        </is>
      </c>
      <c r="B1777" t="inlineStr">
        <is>
          <t>Samridhi 5 Star Line</t>
        </is>
      </c>
      <c r="C1777" s="82" t="n">
        <v>46195</v>
      </c>
      <c r="D1777" t="inlineStr">
        <is>
          <t>FS-TTLi-4</t>
        </is>
      </c>
      <c r="E1777" t="n">
        <v>1428.83078333333</v>
      </c>
      <c r="F1777" t="n">
        <v>15</v>
      </c>
      <c r="G1777" t="n">
        <v>95.25538555555551</v>
      </c>
      <c r="H1777" t="n">
        <v>11.1692166666667</v>
      </c>
      <c r="I1777" t="n">
        <v>74.5959595959596</v>
      </c>
    </row>
    <row r="1778">
      <c r="A1778" t="inlineStr">
        <is>
          <t>Daily_Efficiency_MTBF_2026_09_18.xlsx</t>
        </is>
      </c>
      <c r="B1778" t="inlineStr">
        <is>
          <t>Samridhi 5 Star Line</t>
        </is>
      </c>
      <c r="C1778" s="82" t="n">
        <v>46195</v>
      </c>
      <c r="D1778" t="inlineStr">
        <is>
          <t>FS-TTLi-2</t>
        </is>
      </c>
      <c r="E1778" t="n">
        <v>1368.30095</v>
      </c>
      <c r="F1778" t="n">
        <v>11</v>
      </c>
      <c r="G1778" t="n">
        <v>124.390995454545</v>
      </c>
      <c r="H1778" t="n">
        <v>4.50235</v>
      </c>
      <c r="I1778" t="n">
        <v>48.8321456374839</v>
      </c>
    </row>
    <row r="1779">
      <c r="A1779" t="inlineStr">
        <is>
          <t>Daily_Efficiency_MTBF_2026_09_18.xlsx</t>
        </is>
      </c>
      <c r="B1779" t="inlineStr">
        <is>
          <t>Samridhi 5 Star Line</t>
        </is>
      </c>
      <c r="C1779" s="82" t="n">
        <v>46195</v>
      </c>
      <c r="D1779" t="inlineStr">
        <is>
          <t>FS-TTLi-3</t>
        </is>
      </c>
      <c r="E1779" t="n">
        <v>1429.51568333333</v>
      </c>
      <c r="F1779" t="n">
        <v>11</v>
      </c>
      <c r="G1779" t="n">
        <v>129.955971212121</v>
      </c>
      <c r="H1779" t="n">
        <v>4.00243333333333</v>
      </c>
      <c r="I1779" t="n">
        <v>89.4731713049472</v>
      </c>
    </row>
    <row r="1780">
      <c r="A1780" t="inlineStr">
        <is>
          <t>Daily_Efficiency_MTBF_2026_09_18.xlsx</t>
        </is>
      </c>
      <c r="B1780" t="inlineStr">
        <is>
          <t>Samridhi 5 Star Line</t>
        </is>
      </c>
      <c r="C1780" s="82" t="n">
        <v>46195</v>
      </c>
      <c r="D1780" t="inlineStr">
        <is>
          <t>FS-TTLi-1</t>
        </is>
      </c>
      <c r="E1780" t="n">
        <v>1436.99235</v>
      </c>
      <c r="F1780" t="n">
        <v>4</v>
      </c>
      <c r="G1780" t="n">
        <v>359.2480875</v>
      </c>
      <c r="H1780" t="n">
        <v>0.66515</v>
      </c>
      <c r="I1780" t="n">
        <v>73.617533743987</v>
      </c>
    </row>
    <row r="1781">
      <c r="A1781" t="inlineStr">
        <is>
          <t>Daily_Efficiency_MTBF_2026_09_18.xlsx</t>
        </is>
      </c>
      <c r="B1781" t="inlineStr">
        <is>
          <t>Samridhi 5 Star Line</t>
        </is>
      </c>
      <c r="C1781" s="82" t="n">
        <v>46195</v>
      </c>
      <c r="D1781" t="inlineStr">
        <is>
          <t>FS-TTM-5</t>
        </is>
      </c>
      <c r="E1781" t="n">
        <v>1440</v>
      </c>
      <c r="F1781" t="n">
        <v>1</v>
      </c>
      <c r="G1781" t="n">
        <v>1440</v>
      </c>
      <c r="H1781" t="n">
        <v>0</v>
      </c>
      <c r="I1781" t="n">
        <v>64.6767676767677</v>
      </c>
    </row>
    <row r="1782">
      <c r="A1782" t="inlineStr">
        <is>
          <t>Daily_Efficiency_MTBF_2026_09_18.xlsx</t>
        </is>
      </c>
      <c r="B1782" t="inlineStr">
        <is>
          <t>Samridhi 5 Star Line</t>
        </is>
      </c>
      <c r="C1782" s="82" t="n">
        <v>46195</v>
      </c>
      <c r="D1782" t="inlineStr">
        <is>
          <t>FS-Case Packing</t>
        </is>
      </c>
      <c r="E1782" t="n">
        <v>1440</v>
      </c>
      <c r="F1782" t="n">
        <v>1</v>
      </c>
      <c r="G1782" t="n">
        <v>1440</v>
      </c>
      <c r="H1782" t="n">
        <v>0</v>
      </c>
      <c r="I1782" t="n">
        <v>77.6738845144357</v>
      </c>
    </row>
    <row r="1783">
      <c r="A1783" t="inlineStr">
        <is>
          <t>Daily_Efficiency_MTBF_2026_09_18.xlsx</t>
        </is>
      </c>
      <c r="B1783" t="inlineStr">
        <is>
          <t>Samridhi Perk Line</t>
        </is>
      </c>
      <c r="C1783" s="82" t="n">
        <v>46195</v>
      </c>
      <c r="D1783" t="inlineStr">
        <is>
          <t>Perk-HCM-2</t>
        </is>
      </c>
      <c r="E1783" t="n">
        <v>1325.10776666667</v>
      </c>
      <c r="F1783" t="n">
        <v>184</v>
      </c>
      <c r="G1783" t="n">
        <v>7.20167264492754</v>
      </c>
      <c r="H1783" t="n">
        <v>0.948616666666667</v>
      </c>
      <c r="I1783" t="n">
        <v>65.67250385063031</v>
      </c>
    </row>
    <row r="1784">
      <c r="A1784" t="inlineStr">
        <is>
          <t>Daily_Efficiency_MTBF_2026_09_18.xlsx</t>
        </is>
      </c>
      <c r="B1784" t="inlineStr">
        <is>
          <t>Samridhi Perk Line</t>
        </is>
      </c>
      <c r="C1784" s="82" t="n">
        <v>46195</v>
      </c>
      <c r="D1784" t="inlineStr">
        <is>
          <t>Perk-HLM-1</t>
        </is>
      </c>
      <c r="E1784" t="n">
        <v>1277.87495</v>
      </c>
      <c r="F1784" t="n">
        <v>167</v>
      </c>
      <c r="G1784" t="n">
        <v>7.65194580838323</v>
      </c>
      <c r="H1784" t="n">
        <v>1.17021666666667</v>
      </c>
      <c r="I1784" t="n">
        <v>48.6829018133241</v>
      </c>
    </row>
    <row r="1785">
      <c r="A1785" t="inlineStr">
        <is>
          <t>Daily_Efficiency_MTBF_2026_09_18.xlsx</t>
        </is>
      </c>
      <c r="B1785" t="inlineStr">
        <is>
          <t>Samridhi Perk Line</t>
        </is>
      </c>
      <c r="C1785" s="82" t="n">
        <v>46195</v>
      </c>
      <c r="D1785" t="inlineStr">
        <is>
          <t>Perk-HLM-2</t>
        </is>
      </c>
      <c r="E1785" t="n">
        <v>1211.12291666667</v>
      </c>
      <c r="F1785" t="n">
        <v>100</v>
      </c>
      <c r="G1785" t="n">
        <v>12.1112291666667</v>
      </c>
      <c r="H1785" t="n">
        <v>0.0338833333333333</v>
      </c>
      <c r="I1785" t="n">
        <v>52.4887049341159</v>
      </c>
    </row>
    <row r="1786">
      <c r="A1786" t="inlineStr">
        <is>
          <t>Daily_Efficiency_MTBF_2026_09_18.xlsx</t>
        </is>
      </c>
      <c r="B1786" t="inlineStr">
        <is>
          <t>Samridhi Perk Line</t>
        </is>
      </c>
      <c r="C1786" s="82" t="n">
        <v>46195</v>
      </c>
      <c r="D1786" t="inlineStr">
        <is>
          <t>Perk-HCM-3</t>
        </is>
      </c>
      <c r="E1786" t="n">
        <v>1371.21003333333</v>
      </c>
      <c r="F1786" t="n">
        <v>93</v>
      </c>
      <c r="G1786" t="n">
        <v>14.74419390681</v>
      </c>
      <c r="H1786" t="n">
        <v>0.46045</v>
      </c>
      <c r="I1786" t="n">
        <v>63.0256362254926</v>
      </c>
    </row>
    <row r="1787">
      <c r="A1787" t="inlineStr">
        <is>
          <t>Daily_Efficiency_MTBF_2026_09_18.xlsx</t>
        </is>
      </c>
      <c r="B1787" t="inlineStr">
        <is>
          <t>Samridhi Perk Line</t>
        </is>
      </c>
      <c r="C1787" s="82" t="n">
        <v>46195</v>
      </c>
      <c r="D1787" t="inlineStr">
        <is>
          <t>Perk TTM-5</t>
        </is>
      </c>
      <c r="E1787" t="n">
        <v>1027.32356666667</v>
      </c>
      <c r="F1787" t="n">
        <v>85</v>
      </c>
      <c r="G1787" t="n">
        <v>12.0861596078431</v>
      </c>
      <c r="H1787" t="n">
        <v>179.20355</v>
      </c>
      <c r="I1787" t="n">
        <v>38.5218253968254</v>
      </c>
    </row>
    <row r="1788">
      <c r="A1788" t="inlineStr">
        <is>
          <t>Daily_Efficiency_MTBF_2026_09_18.xlsx</t>
        </is>
      </c>
      <c r="B1788" t="inlineStr">
        <is>
          <t>Samridhi Perk Line</t>
        </is>
      </c>
      <c r="C1788" s="82" t="n">
        <v>46195</v>
      </c>
      <c r="D1788" t="inlineStr">
        <is>
          <t>Perk-HCM-4</t>
        </is>
      </c>
      <c r="E1788" t="n">
        <v>1370.24731666667</v>
      </c>
      <c r="F1788" t="n">
        <v>73</v>
      </c>
      <c r="G1788" t="n">
        <v>18.7705111872146</v>
      </c>
      <c r="H1788" t="n">
        <v>0.523133333333333</v>
      </c>
      <c r="I1788" t="n">
        <v>62.4277779004097</v>
      </c>
    </row>
    <row r="1789">
      <c r="A1789" t="inlineStr">
        <is>
          <t>Daily_Efficiency_MTBF_2026_09_18.xlsx</t>
        </is>
      </c>
      <c r="B1789" t="inlineStr">
        <is>
          <t>Samridhi Perk Line</t>
        </is>
      </c>
      <c r="C1789" s="82" t="n">
        <v>46195</v>
      </c>
      <c r="D1789" t="inlineStr">
        <is>
          <t>Perk-HCM-1</t>
        </is>
      </c>
      <c r="E1789" t="n">
        <v>1366.40246666667</v>
      </c>
      <c r="F1789" t="n">
        <v>27</v>
      </c>
      <c r="G1789" t="n">
        <v>50.6074987654321</v>
      </c>
      <c r="H1789" t="n">
        <v>0.0927166666666667</v>
      </c>
      <c r="I1789" t="n">
        <v>73.90851170028481</v>
      </c>
    </row>
    <row r="1790">
      <c r="A1790" t="inlineStr">
        <is>
          <t>Daily_Efficiency_MTBF_2026_09_18.xlsx</t>
        </is>
      </c>
      <c r="B1790" t="inlineStr">
        <is>
          <t>Samridhi Perk Line</t>
        </is>
      </c>
      <c r="C1790" s="82" t="n">
        <v>46195</v>
      </c>
      <c r="D1790" t="inlineStr">
        <is>
          <t>Perk-TTLi-1</t>
        </is>
      </c>
      <c r="E1790" t="n">
        <v>1384.35925</v>
      </c>
      <c r="F1790" t="n">
        <v>14</v>
      </c>
      <c r="G1790" t="n">
        <v>98.8828035714286</v>
      </c>
      <c r="H1790" t="n">
        <v>0</v>
      </c>
      <c r="I1790" t="n">
        <v>77.521163251234</v>
      </c>
    </row>
    <row r="1791">
      <c r="A1791" t="inlineStr">
        <is>
          <t>Daily_Efficiency_MTBF_2026_09_18.xlsx</t>
        </is>
      </c>
      <c r="B1791" t="inlineStr">
        <is>
          <t>Samridhi Perk Line</t>
        </is>
      </c>
      <c r="C1791" s="82" t="n">
        <v>46195</v>
      </c>
      <c r="D1791" t="inlineStr">
        <is>
          <t>Perk-TTLi-3</t>
        </is>
      </c>
      <c r="E1791" t="n">
        <v>1325.94613333333</v>
      </c>
      <c r="F1791" t="n">
        <v>12</v>
      </c>
      <c r="G1791" t="n">
        <v>110.495511111111</v>
      </c>
      <c r="H1791" t="n">
        <v>0.207416666666667</v>
      </c>
      <c r="I1791" t="n">
        <v>62.767391131541</v>
      </c>
    </row>
    <row r="1792">
      <c r="A1792" t="inlineStr">
        <is>
          <t>Daily_Efficiency_MTBF_2026_09_18.xlsx</t>
        </is>
      </c>
      <c r="B1792" t="inlineStr">
        <is>
          <t>Samridhi Perk Line</t>
        </is>
      </c>
      <c r="C1792" s="82" t="n">
        <v>46195</v>
      </c>
      <c r="D1792" t="inlineStr">
        <is>
          <t>Perk-TTLi-2</t>
        </is>
      </c>
      <c r="E1792" t="n">
        <v>1346.98805</v>
      </c>
      <c r="F1792" t="n">
        <v>9</v>
      </c>
      <c r="G1792" t="n">
        <v>149.665338888889</v>
      </c>
      <c r="H1792" t="n">
        <v>2.68548333333333</v>
      </c>
      <c r="I1792" t="n">
        <v>67.5455118489232</v>
      </c>
    </row>
    <row r="1793">
      <c r="A1793" t="inlineStr">
        <is>
          <t>Daily_Efficiency_MTBF_2026_09_18.xlsx</t>
        </is>
      </c>
      <c r="B1793" t="inlineStr">
        <is>
          <t>Samridhi Perk Line</t>
        </is>
      </c>
      <c r="C1793" s="82" t="n">
        <v>46195</v>
      </c>
      <c r="D1793" t="inlineStr">
        <is>
          <t>Perk-TTLi-4</t>
        </is>
      </c>
      <c r="E1793" t="n">
        <v>1439.2998</v>
      </c>
      <c r="F1793" t="n">
        <v>2</v>
      </c>
      <c r="G1793" t="n">
        <v>719.6499</v>
      </c>
      <c r="H1793" t="n">
        <v>0.11795</v>
      </c>
      <c r="I1793" t="n">
        <v>60.5314197355146</v>
      </c>
    </row>
    <row r="1794">
      <c r="A1794" t="inlineStr">
        <is>
          <t>Daily_Efficiency_MTBF_2026_09_18.xlsx</t>
        </is>
      </c>
      <c r="B1794" t="inlineStr">
        <is>
          <t>Samridhi Perk Line</t>
        </is>
      </c>
      <c r="C1794" s="82" t="n">
        <v>46195</v>
      </c>
      <c r="D1794" t="inlineStr">
        <is>
          <t>Perk-HLM-3</t>
        </is>
      </c>
      <c r="E1794" t="n">
        <v>1440</v>
      </c>
      <c r="F1794" t="n">
        <v>1</v>
      </c>
      <c r="G1794" t="n">
        <v>1440</v>
      </c>
      <c r="H1794" t="n">
        <v>0</v>
      </c>
      <c r="I1794" t="n">
        <v>39.3890432098765</v>
      </c>
    </row>
    <row r="1795">
      <c r="A1795" t="inlineStr">
        <is>
          <t>Daily_Efficiency_MTBF_2026_09_18.xlsx</t>
        </is>
      </c>
      <c r="B1795" t="inlineStr">
        <is>
          <t>Samridhi Perk Line</t>
        </is>
      </c>
      <c r="C1795" s="82" t="n">
        <v>46195</v>
      </c>
      <c r="D1795" t="inlineStr">
        <is>
          <t>Perk-Case Packing</t>
        </is>
      </c>
      <c r="E1795" t="n">
        <v>1440</v>
      </c>
      <c r="F1795" t="n">
        <v>1</v>
      </c>
      <c r="G1795" t="n">
        <v>1440</v>
      </c>
      <c r="H1795" t="n">
        <v>0</v>
      </c>
      <c r="I1795" t="n">
        <v>85.61827956989249</v>
      </c>
    </row>
    <row r="1796">
      <c r="A1796" t="inlineStr">
        <is>
          <t>Daily_Efficiency_MTBF_2026_09_18.xlsx</t>
        </is>
      </c>
      <c r="B1796" t="inlineStr">
        <is>
          <t>Co-Extrusion Line</t>
        </is>
      </c>
      <c r="C1796" s="82" t="n">
        <v>46194</v>
      </c>
      <c r="D1796" t="inlineStr">
        <is>
          <t>Coex-AW3</t>
        </is>
      </c>
      <c r="E1796" t="n">
        <v>596.666416666667</v>
      </c>
      <c r="F1796" t="n">
        <v>148</v>
      </c>
      <c r="G1796" t="n">
        <v>4.03152984234234</v>
      </c>
      <c r="H1796" t="n">
        <v>139.840683333333</v>
      </c>
      <c r="I1796" t="n">
        <v>8.73708333333332</v>
      </c>
    </row>
    <row r="1797">
      <c r="A1797" t="inlineStr">
        <is>
          <t>Daily_Efficiency_MTBF_2026_09_18.xlsx</t>
        </is>
      </c>
      <c r="B1797" t="inlineStr">
        <is>
          <t>Co-Extrusion Line</t>
        </is>
      </c>
      <c r="C1797" s="82" t="n">
        <v>46194</v>
      </c>
      <c r="D1797" t="inlineStr">
        <is>
          <t>Coex-AW1</t>
        </is>
      </c>
      <c r="E1797" t="n">
        <v>653.79265</v>
      </c>
      <c r="F1797" t="n">
        <v>46</v>
      </c>
      <c r="G1797" t="n">
        <v>14.2128836956522</v>
      </c>
      <c r="H1797" t="n">
        <v>72.1787666666667</v>
      </c>
      <c r="I1797" t="n">
        <v>28.7616347554355</v>
      </c>
    </row>
    <row r="1798">
      <c r="A1798" t="inlineStr">
        <is>
          <t>Daily_Efficiency_MTBF_2026_09_18.xlsx</t>
        </is>
      </c>
      <c r="B1798" t="inlineStr">
        <is>
          <t>Co-Extrusion Line</t>
        </is>
      </c>
      <c r="C1798" s="82" t="n">
        <v>46194</v>
      </c>
      <c r="D1798" t="inlineStr">
        <is>
          <t>Coex-AW2</t>
        </is>
      </c>
      <c r="E1798" t="n">
        <v>587.7646166666671</v>
      </c>
      <c r="F1798" t="n">
        <v>13</v>
      </c>
      <c r="G1798" t="n">
        <v>45.2126628205128</v>
      </c>
      <c r="H1798" t="n">
        <v>4.3336</v>
      </c>
      <c r="I1798" t="n">
        <v>31.5671752267639</v>
      </c>
    </row>
    <row r="1799">
      <c r="A1799" t="inlineStr">
        <is>
          <t>Daily_Efficiency_MTBF_2026_09_18.xlsx</t>
        </is>
      </c>
      <c r="B1799" t="inlineStr">
        <is>
          <t>Samridhi 5 Star Line</t>
        </is>
      </c>
      <c r="C1799" s="82" t="n">
        <v>46194</v>
      </c>
      <c r="D1799" t="inlineStr">
        <is>
          <t>FS-HCM-1</t>
        </is>
      </c>
      <c r="E1799" t="n">
        <v>1327.09765</v>
      </c>
      <c r="F1799" t="n">
        <v>74</v>
      </c>
      <c r="G1799" t="n">
        <v>17.933752027027</v>
      </c>
      <c r="H1799" t="n">
        <v>7.00621666666667</v>
      </c>
      <c r="I1799" t="n">
        <v>70.0704093644655</v>
      </c>
    </row>
    <row r="1800">
      <c r="A1800" t="inlineStr">
        <is>
          <t>Daily_Efficiency_MTBF_2026_09_18.xlsx</t>
        </is>
      </c>
      <c r="B1800" t="inlineStr">
        <is>
          <t>Samridhi 5 Star Line</t>
        </is>
      </c>
      <c r="C1800" s="82" t="n">
        <v>46194</v>
      </c>
      <c r="D1800" t="inlineStr">
        <is>
          <t>FS-HCM-3</t>
        </is>
      </c>
      <c r="E1800" t="n">
        <v>1405.64208333333</v>
      </c>
      <c r="F1800" t="n">
        <v>50</v>
      </c>
      <c r="G1800" t="n">
        <v>28.1128416666667</v>
      </c>
      <c r="H1800" t="n">
        <v>0</v>
      </c>
      <c r="I1800" t="n">
        <v>88.7922664863077</v>
      </c>
    </row>
    <row r="1801">
      <c r="A1801" t="inlineStr">
        <is>
          <t>Daily_Efficiency_MTBF_2026_09_18.xlsx</t>
        </is>
      </c>
      <c r="B1801" t="inlineStr">
        <is>
          <t>Samridhi 5 Star Line</t>
        </is>
      </c>
      <c r="C1801" s="82" t="n">
        <v>46194</v>
      </c>
      <c r="D1801" t="inlineStr">
        <is>
          <t>FS-HCM-2</t>
        </is>
      </c>
      <c r="E1801" t="n">
        <v>1348.9701</v>
      </c>
      <c r="F1801" t="n">
        <v>22</v>
      </c>
      <c r="G1801" t="n">
        <v>61.3168227272727</v>
      </c>
      <c r="H1801" t="n">
        <v>6.0177</v>
      </c>
      <c r="I1801" t="n">
        <v>46.5006127647396</v>
      </c>
    </row>
    <row r="1802">
      <c r="A1802" t="inlineStr">
        <is>
          <t>Daily_Efficiency_MTBF_2026_09_18.xlsx</t>
        </is>
      </c>
      <c r="B1802" t="inlineStr">
        <is>
          <t>Samridhi 5 Star Line</t>
        </is>
      </c>
      <c r="C1802" s="82" t="n">
        <v>46194</v>
      </c>
      <c r="D1802" t="inlineStr">
        <is>
          <t>FS-HCM-4</t>
        </is>
      </c>
      <c r="E1802" t="n">
        <v>1425.84698333333</v>
      </c>
      <c r="F1802" t="n">
        <v>20</v>
      </c>
      <c r="G1802" t="n">
        <v>71.2923491666667</v>
      </c>
      <c r="H1802" t="n">
        <v>12.1596666666667</v>
      </c>
      <c r="I1802" t="n">
        <v>81.2431419000003</v>
      </c>
    </row>
    <row r="1803">
      <c r="A1803" t="inlineStr">
        <is>
          <t>Daily_Efficiency_MTBF_2026_09_18.xlsx</t>
        </is>
      </c>
      <c r="B1803" t="inlineStr">
        <is>
          <t>Samridhi 5 Star Line</t>
        </is>
      </c>
      <c r="C1803" s="82" t="n">
        <v>46194</v>
      </c>
      <c r="D1803" t="inlineStr">
        <is>
          <t>FS-HRM-5</t>
        </is>
      </c>
      <c r="E1803" t="n">
        <v>1414.32951666667</v>
      </c>
      <c r="F1803" t="n">
        <v>19</v>
      </c>
      <c r="G1803" t="n">
        <v>74.4383956140351</v>
      </c>
      <c r="H1803" t="n">
        <v>18.6677333333333</v>
      </c>
      <c r="I1803" t="n">
        <v>32.9879463227416</v>
      </c>
    </row>
    <row r="1804">
      <c r="A1804" t="inlineStr">
        <is>
          <t>Daily_Efficiency_MTBF_2026_09_18.xlsx</t>
        </is>
      </c>
      <c r="B1804" t="inlineStr">
        <is>
          <t>Samridhi 5 Star Line</t>
        </is>
      </c>
      <c r="C1804" s="82" t="n">
        <v>46194</v>
      </c>
      <c r="D1804" t="inlineStr">
        <is>
          <t>FS-TTLi-3</t>
        </is>
      </c>
      <c r="E1804" t="n">
        <v>1418.14585</v>
      </c>
      <c r="F1804" t="n">
        <v>16</v>
      </c>
      <c r="G1804" t="n">
        <v>88.63411562500001</v>
      </c>
      <c r="H1804" t="n">
        <v>6.02215</v>
      </c>
      <c r="I1804" t="n">
        <v>88.6976335795204</v>
      </c>
    </row>
    <row r="1805">
      <c r="A1805" t="inlineStr">
        <is>
          <t>Daily_Efficiency_MTBF_2026_09_18.xlsx</t>
        </is>
      </c>
      <c r="B1805" t="inlineStr">
        <is>
          <t>Samridhi 5 Star Line</t>
        </is>
      </c>
      <c r="C1805" s="82" t="n">
        <v>46194</v>
      </c>
      <c r="D1805" t="inlineStr">
        <is>
          <t>FS-TTLi-4</t>
        </is>
      </c>
      <c r="E1805" t="n">
        <v>1417.3279</v>
      </c>
      <c r="F1805" t="n">
        <v>12</v>
      </c>
      <c r="G1805" t="n">
        <v>118.110658333333</v>
      </c>
      <c r="H1805" t="n">
        <v>22.6721</v>
      </c>
      <c r="I1805" t="n">
        <v>80.9292929292929</v>
      </c>
    </row>
    <row r="1806">
      <c r="A1806" t="inlineStr">
        <is>
          <t>Daily_Efficiency_MTBF_2026_09_18.xlsx</t>
        </is>
      </c>
      <c r="B1806" t="inlineStr">
        <is>
          <t>Samridhi 5 Star Line</t>
        </is>
      </c>
      <c r="C1806" s="82" t="n">
        <v>46194</v>
      </c>
      <c r="D1806" t="inlineStr">
        <is>
          <t>FS-TTLi-1</t>
        </is>
      </c>
      <c r="E1806" t="n">
        <v>1411.6541</v>
      </c>
      <c r="F1806" t="n">
        <v>8</v>
      </c>
      <c r="G1806" t="n">
        <v>176.4567625</v>
      </c>
      <c r="H1806" t="n">
        <v>7.34235</v>
      </c>
      <c r="I1806" t="n">
        <v>69.53151775208261</v>
      </c>
    </row>
    <row r="1807">
      <c r="A1807" t="inlineStr">
        <is>
          <t>Daily_Efficiency_MTBF_2026_09_18.xlsx</t>
        </is>
      </c>
      <c r="B1807" t="inlineStr">
        <is>
          <t>Samridhi 5 Star Line</t>
        </is>
      </c>
      <c r="C1807" s="82" t="n">
        <v>46194</v>
      </c>
      <c r="D1807" t="inlineStr">
        <is>
          <t>FS-TTLi-2</t>
        </is>
      </c>
      <c r="E1807" t="n">
        <v>1379.18215</v>
      </c>
      <c r="F1807" t="n">
        <v>5</v>
      </c>
      <c r="G1807" t="n">
        <v>275.83643</v>
      </c>
      <c r="H1807" t="n">
        <v>3.32516666666667</v>
      </c>
      <c r="I1807" t="n">
        <v>41.927575930032</v>
      </c>
    </row>
    <row r="1808">
      <c r="A1808" t="inlineStr">
        <is>
          <t>Daily_Efficiency_MTBF_2026_09_18.xlsx</t>
        </is>
      </c>
      <c r="B1808" t="inlineStr">
        <is>
          <t>Samridhi 5 Star Line</t>
        </is>
      </c>
      <c r="C1808" s="82" t="n">
        <v>46194</v>
      </c>
      <c r="D1808" t="inlineStr">
        <is>
          <t>FS-TTM-5</t>
        </is>
      </c>
      <c r="E1808" t="n">
        <v>1440</v>
      </c>
      <c r="F1808" t="n">
        <v>1</v>
      </c>
      <c r="G1808" t="n">
        <v>1440</v>
      </c>
      <c r="H1808" t="n">
        <v>0</v>
      </c>
      <c r="I1808" t="n">
        <v>82.7121212121212</v>
      </c>
    </row>
    <row r="1809">
      <c r="A1809" t="inlineStr">
        <is>
          <t>Daily_Efficiency_MTBF_2026_09_18.xlsx</t>
        </is>
      </c>
      <c r="B1809" t="inlineStr">
        <is>
          <t>Samridhi 5 Star Line</t>
        </is>
      </c>
      <c r="C1809" s="82" t="n">
        <v>46194</v>
      </c>
      <c r="D1809" t="inlineStr">
        <is>
          <t>FS-Case Packing</t>
        </is>
      </c>
      <c r="E1809" t="n">
        <v>1440</v>
      </c>
      <c r="F1809" t="n">
        <v>1</v>
      </c>
      <c r="G1809" t="n">
        <v>1440</v>
      </c>
      <c r="H1809" t="n">
        <v>0</v>
      </c>
      <c r="I1809" t="n">
        <v>75.6561679790026</v>
      </c>
    </row>
    <row r="1810">
      <c r="A1810" t="inlineStr">
        <is>
          <t>Daily_Efficiency_MTBF_2026_09_18.xlsx</t>
        </is>
      </c>
      <c r="B1810" t="inlineStr">
        <is>
          <t>Samridhi Perk Line</t>
        </is>
      </c>
      <c r="C1810" s="82" t="n">
        <v>46194</v>
      </c>
      <c r="D1810" t="inlineStr">
        <is>
          <t>Perk-HCM-2</t>
        </is>
      </c>
      <c r="E1810" t="n">
        <v>1293.09983333333</v>
      </c>
      <c r="F1810" t="n">
        <v>239</v>
      </c>
      <c r="G1810" t="n">
        <v>5.41045955369595</v>
      </c>
      <c r="H1810" t="n">
        <v>2.07751666666667</v>
      </c>
      <c r="I1810" t="n">
        <v>74.2191515728197</v>
      </c>
    </row>
    <row r="1811">
      <c r="A1811" t="inlineStr">
        <is>
          <t>Daily_Efficiency_MTBF_2026_09_18.xlsx</t>
        </is>
      </c>
      <c r="B1811" t="inlineStr">
        <is>
          <t>Samridhi Perk Line</t>
        </is>
      </c>
      <c r="C1811" s="82" t="n">
        <v>46194</v>
      </c>
      <c r="D1811" t="inlineStr">
        <is>
          <t>Perk-HLM-1</t>
        </is>
      </c>
      <c r="E1811" t="n">
        <v>1257.528</v>
      </c>
      <c r="F1811" t="n">
        <v>227</v>
      </c>
      <c r="G1811" t="n">
        <v>5.53977092511013</v>
      </c>
      <c r="H1811" t="n">
        <v>4.91216666666667</v>
      </c>
      <c r="I1811" t="n">
        <v>52.7870771341634</v>
      </c>
    </row>
    <row r="1812">
      <c r="A1812" t="inlineStr">
        <is>
          <t>Daily_Efficiency_MTBF_2026_09_18.xlsx</t>
        </is>
      </c>
      <c r="B1812" t="inlineStr">
        <is>
          <t>Samridhi Perk Line</t>
        </is>
      </c>
      <c r="C1812" s="82" t="n">
        <v>46194</v>
      </c>
      <c r="D1812" t="inlineStr">
        <is>
          <t>Perk TTM-5</t>
        </is>
      </c>
      <c r="E1812" t="n">
        <v>1183.42435</v>
      </c>
      <c r="F1812" t="n">
        <v>125</v>
      </c>
      <c r="G1812" t="n">
        <v>9.467394799999999</v>
      </c>
      <c r="H1812" t="n">
        <v>219.506083333333</v>
      </c>
      <c r="I1812" t="n">
        <v>53.263888888889</v>
      </c>
    </row>
    <row r="1813">
      <c r="A1813" t="inlineStr">
        <is>
          <t>Daily_Efficiency_MTBF_2026_09_18.xlsx</t>
        </is>
      </c>
      <c r="B1813" t="inlineStr">
        <is>
          <t>Samridhi Perk Line</t>
        </is>
      </c>
      <c r="C1813" s="82" t="n">
        <v>46194</v>
      </c>
      <c r="D1813" t="inlineStr">
        <is>
          <t>Perk-HCM-3</t>
        </is>
      </c>
      <c r="E1813" t="n">
        <v>1348.55628333333</v>
      </c>
      <c r="F1813" t="n">
        <v>121</v>
      </c>
      <c r="G1813" t="n">
        <v>11.1450932506887</v>
      </c>
      <c r="H1813" t="n">
        <v>0.93955</v>
      </c>
      <c r="I1813" t="n">
        <v>58.5884549717559</v>
      </c>
    </row>
    <row r="1814">
      <c r="A1814" t="inlineStr">
        <is>
          <t>Daily_Efficiency_MTBF_2026_09_18.xlsx</t>
        </is>
      </c>
      <c r="B1814" t="inlineStr">
        <is>
          <t>Samridhi Perk Line</t>
        </is>
      </c>
      <c r="C1814" s="82" t="n">
        <v>46194</v>
      </c>
      <c r="D1814" t="inlineStr">
        <is>
          <t>Perk-HCM-4</t>
        </is>
      </c>
      <c r="E1814" t="n">
        <v>1340.00133333333</v>
      </c>
      <c r="F1814" t="n">
        <v>82</v>
      </c>
      <c r="G1814" t="n">
        <v>16.3414796747967</v>
      </c>
      <c r="H1814" t="n">
        <v>0.51615</v>
      </c>
      <c r="I1814" t="n">
        <v>61.0855594922767</v>
      </c>
    </row>
    <row r="1815">
      <c r="A1815" t="inlineStr">
        <is>
          <t>Daily_Efficiency_MTBF_2026_09_18.xlsx</t>
        </is>
      </c>
      <c r="B1815" t="inlineStr">
        <is>
          <t>Samridhi Perk Line</t>
        </is>
      </c>
      <c r="C1815" s="82" t="n">
        <v>46194</v>
      </c>
      <c r="D1815" t="inlineStr">
        <is>
          <t>Perk-HLM-2</t>
        </is>
      </c>
      <c r="E1815" t="n">
        <v>1357.09693333333</v>
      </c>
      <c r="F1815" t="n">
        <v>68</v>
      </c>
      <c r="G1815" t="n">
        <v>19.9573078431373</v>
      </c>
      <c r="H1815" t="n">
        <v>0</v>
      </c>
      <c r="I1815" t="n">
        <v>60.2868387390588</v>
      </c>
    </row>
    <row r="1816">
      <c r="A1816" t="inlineStr">
        <is>
          <t>Daily_Efficiency_MTBF_2026_09_18.xlsx</t>
        </is>
      </c>
      <c r="B1816" t="inlineStr">
        <is>
          <t>Samridhi Perk Line</t>
        </is>
      </c>
      <c r="C1816" s="82" t="n">
        <v>46194</v>
      </c>
      <c r="D1816" t="inlineStr">
        <is>
          <t>Perk-HCM-1</t>
        </is>
      </c>
      <c r="E1816" t="n">
        <v>1361.12206666667</v>
      </c>
      <c r="F1816" t="n">
        <v>34</v>
      </c>
      <c r="G1816" t="n">
        <v>40.0330019607843</v>
      </c>
      <c r="H1816" t="n">
        <v>0.998866666666667</v>
      </c>
      <c r="I1816" t="n">
        <v>73.8300484020109</v>
      </c>
    </row>
    <row r="1817">
      <c r="A1817" t="inlineStr">
        <is>
          <t>Daily_Efficiency_MTBF_2026_09_18.xlsx</t>
        </is>
      </c>
      <c r="B1817" t="inlineStr">
        <is>
          <t>Samridhi Perk Line</t>
        </is>
      </c>
      <c r="C1817" s="82" t="n">
        <v>46194</v>
      </c>
      <c r="D1817" t="inlineStr">
        <is>
          <t>Perk-TTLi-3</t>
        </is>
      </c>
      <c r="E1817" t="n">
        <v>1349.81583333333</v>
      </c>
      <c r="F1817" t="n">
        <v>19</v>
      </c>
      <c r="G1817" t="n">
        <v>71.0429385964912</v>
      </c>
      <c r="H1817" t="n">
        <v>1.31925</v>
      </c>
      <c r="I1817" t="n">
        <v>58.3061060582467</v>
      </c>
    </row>
    <row r="1818">
      <c r="A1818" t="inlineStr">
        <is>
          <t>Daily_Efficiency_MTBF_2026_09_18.xlsx</t>
        </is>
      </c>
      <c r="B1818" t="inlineStr">
        <is>
          <t>Samridhi Perk Line</t>
        </is>
      </c>
      <c r="C1818" s="82" t="n">
        <v>46194</v>
      </c>
      <c r="D1818" t="inlineStr">
        <is>
          <t>Perk-TTLi-1</t>
        </is>
      </c>
      <c r="E1818" t="n">
        <v>1395.19686666667</v>
      </c>
      <c r="F1818" t="n">
        <v>12</v>
      </c>
      <c r="G1818" t="n">
        <v>116.266405555556</v>
      </c>
      <c r="H1818" t="n">
        <v>1.00686666666667</v>
      </c>
      <c r="I1818" t="n">
        <v>78.60151276749259</v>
      </c>
    </row>
    <row r="1819">
      <c r="A1819" t="inlineStr">
        <is>
          <t>Daily_Efficiency_MTBF_2026_09_18.xlsx</t>
        </is>
      </c>
      <c r="B1819" t="inlineStr">
        <is>
          <t>Samridhi Perk Line</t>
        </is>
      </c>
      <c r="C1819" s="82" t="n">
        <v>46194</v>
      </c>
      <c r="D1819" t="inlineStr">
        <is>
          <t>Perk-TTLi-2</t>
        </is>
      </c>
      <c r="E1819" t="n">
        <v>1405.86406666667</v>
      </c>
      <c r="F1819" t="n">
        <v>8</v>
      </c>
      <c r="G1819" t="n">
        <v>175.733008333333</v>
      </c>
      <c r="H1819" t="n">
        <v>3.65458333333333</v>
      </c>
      <c r="I1819" t="n">
        <v>71.81610745871031</v>
      </c>
    </row>
    <row r="1820">
      <c r="A1820" t="inlineStr">
        <is>
          <t>Daily_Efficiency_MTBF_2026_09_18.xlsx</t>
        </is>
      </c>
      <c r="B1820" t="inlineStr">
        <is>
          <t>Samridhi Perk Line</t>
        </is>
      </c>
      <c r="C1820" s="82" t="n">
        <v>46194</v>
      </c>
      <c r="D1820" t="inlineStr">
        <is>
          <t>Perk-TTLi-4</t>
        </is>
      </c>
      <c r="E1820" t="n">
        <v>1431.60041666667</v>
      </c>
      <c r="F1820" t="n">
        <v>3</v>
      </c>
      <c r="G1820" t="n">
        <v>477.200138888889</v>
      </c>
      <c r="H1820" t="n">
        <v>6.19108333333333</v>
      </c>
      <c r="I1820" t="n">
        <v>56.3503122671124</v>
      </c>
    </row>
    <row r="1821">
      <c r="A1821" t="inlineStr">
        <is>
          <t>Daily_Efficiency_MTBF_2026_09_18.xlsx</t>
        </is>
      </c>
      <c r="B1821" t="inlineStr">
        <is>
          <t>Samridhi Perk Line</t>
        </is>
      </c>
      <c r="C1821" s="82" t="n">
        <v>46194</v>
      </c>
      <c r="D1821" t="inlineStr">
        <is>
          <t>Perk-HLM-3</t>
        </is>
      </c>
      <c r="E1821" t="n">
        <v>1440</v>
      </c>
      <c r="F1821" t="n">
        <v>1</v>
      </c>
      <c r="G1821" t="n">
        <v>1440</v>
      </c>
      <c r="H1821" t="n">
        <v>0</v>
      </c>
      <c r="I1821" t="n">
        <v>35.9739197530864</v>
      </c>
    </row>
    <row r="1822">
      <c r="A1822" t="inlineStr">
        <is>
          <t>Daily_Efficiency_MTBF_2026_09_18.xlsx</t>
        </is>
      </c>
      <c r="B1822" t="inlineStr">
        <is>
          <t>Samridhi Perk Line</t>
        </is>
      </c>
      <c r="C1822" s="82" t="n">
        <v>46194</v>
      </c>
      <c r="D1822" t="inlineStr">
        <is>
          <t>Perk-Case Packing</t>
        </is>
      </c>
      <c r="E1822" t="n">
        <v>1440</v>
      </c>
      <c r="F1822" t="n">
        <v>1</v>
      </c>
      <c r="G1822" t="n">
        <v>1440</v>
      </c>
      <c r="H1822" t="n">
        <v>0</v>
      </c>
      <c r="I1822" t="n">
        <v>87.6075268817204</v>
      </c>
    </row>
    <row r="1823">
      <c r="A1823" t="inlineStr">
        <is>
          <t>Daily_Efficiency_MTBF_2026_09_18.xlsx</t>
        </is>
      </c>
      <c r="B1823" t="inlineStr">
        <is>
          <t>Co-Extrusion Line</t>
        </is>
      </c>
      <c r="C1823" s="82" t="n">
        <v>46193</v>
      </c>
      <c r="D1823" t="inlineStr">
        <is>
          <t>Coex-AW3</t>
        </is>
      </c>
      <c r="E1823" t="n">
        <v>1160.14433333333</v>
      </c>
      <c r="F1823" t="n">
        <v>130</v>
      </c>
      <c r="G1823" t="n">
        <v>8.924187179487181</v>
      </c>
      <c r="H1823" t="n">
        <v>71.59715</v>
      </c>
      <c r="I1823" t="n">
        <v>28.3636111111111</v>
      </c>
    </row>
    <row r="1824">
      <c r="A1824" t="inlineStr">
        <is>
          <t>Daily_Efficiency_MTBF_2026_09_18.xlsx</t>
        </is>
      </c>
      <c r="B1824" t="inlineStr">
        <is>
          <t>Co-Extrusion Line</t>
        </is>
      </c>
      <c r="C1824" s="82" t="n">
        <v>46193</v>
      </c>
      <c r="D1824" t="inlineStr">
        <is>
          <t>Coex-AW1</t>
        </is>
      </c>
      <c r="E1824" t="n">
        <v>1273.5281</v>
      </c>
      <c r="F1824" t="n">
        <v>28</v>
      </c>
      <c r="G1824" t="n">
        <v>45.4831464285714</v>
      </c>
      <c r="H1824" t="n">
        <v>24.5856333333333</v>
      </c>
      <c r="I1824" t="n">
        <v>85.488066742879</v>
      </c>
    </row>
    <row r="1825">
      <c r="A1825" t="inlineStr">
        <is>
          <t>Daily_Efficiency_MTBF_2026_09_18.xlsx</t>
        </is>
      </c>
      <c r="B1825" t="inlineStr">
        <is>
          <t>Co-Extrusion Line</t>
        </is>
      </c>
      <c r="C1825" s="82" t="n">
        <v>46193</v>
      </c>
      <c r="D1825" t="inlineStr">
        <is>
          <t>Coex-AW2</t>
        </is>
      </c>
      <c r="E1825" t="n">
        <v>1282.07536666667</v>
      </c>
      <c r="F1825" t="n">
        <v>23</v>
      </c>
      <c r="G1825" t="n">
        <v>55.7424072463768</v>
      </c>
      <c r="H1825" t="n">
        <v>20.8947333333333</v>
      </c>
      <c r="I1825" t="n">
        <v>80.4115066385847</v>
      </c>
    </row>
    <row r="1826">
      <c r="A1826" t="inlineStr">
        <is>
          <t>Daily_Efficiency_MTBF_2026_09_18.xlsx</t>
        </is>
      </c>
      <c r="B1826" t="inlineStr">
        <is>
          <t>Samridhi 5 Star Line</t>
        </is>
      </c>
      <c r="C1826" s="82" t="n">
        <v>46193</v>
      </c>
      <c r="D1826" t="inlineStr">
        <is>
          <t>FS-HCM-1</t>
        </is>
      </c>
      <c r="E1826" t="n">
        <v>1396.10485</v>
      </c>
      <c r="F1826" t="n">
        <v>40</v>
      </c>
      <c r="G1826" t="n">
        <v>34.90262125</v>
      </c>
      <c r="H1826" t="n">
        <v>1.66728333333333</v>
      </c>
      <c r="I1826" t="n">
        <v>83.9798828174697</v>
      </c>
    </row>
    <row r="1827">
      <c r="A1827" t="inlineStr">
        <is>
          <t>Daily_Efficiency_MTBF_2026_09_18.xlsx</t>
        </is>
      </c>
      <c r="B1827" t="inlineStr">
        <is>
          <t>Samridhi 5 Star Line</t>
        </is>
      </c>
      <c r="C1827" s="82" t="n">
        <v>46193</v>
      </c>
      <c r="D1827" t="inlineStr">
        <is>
          <t>FS-HCM-3</t>
        </is>
      </c>
      <c r="E1827" t="n">
        <v>1417.94248333333</v>
      </c>
      <c r="F1827" t="n">
        <v>36</v>
      </c>
      <c r="G1827" t="n">
        <v>39.3872912037037</v>
      </c>
      <c r="H1827" t="n">
        <v>0.167066666666667</v>
      </c>
      <c r="I1827" t="n">
        <v>100.19885995774</v>
      </c>
    </row>
    <row r="1828">
      <c r="A1828" t="inlineStr">
        <is>
          <t>Daily_Efficiency_MTBF_2026_09_18.xlsx</t>
        </is>
      </c>
      <c r="B1828" t="inlineStr">
        <is>
          <t>Samridhi 5 Star Line</t>
        </is>
      </c>
      <c r="C1828" s="82" t="n">
        <v>46193</v>
      </c>
      <c r="D1828" t="inlineStr">
        <is>
          <t>FS-HCM-4</t>
        </is>
      </c>
      <c r="E1828" t="n">
        <v>1420.95435</v>
      </c>
      <c r="F1828" t="n">
        <v>17</v>
      </c>
      <c r="G1828" t="n">
        <v>83.58555</v>
      </c>
      <c r="H1828" t="n">
        <v>5.68475</v>
      </c>
      <c r="I1828" t="n">
        <v>91.0813917016265</v>
      </c>
    </row>
    <row r="1829">
      <c r="A1829" t="inlineStr">
        <is>
          <t>Daily_Efficiency_MTBF_2026_09_18.xlsx</t>
        </is>
      </c>
      <c r="B1829" t="inlineStr">
        <is>
          <t>Samridhi 5 Star Line</t>
        </is>
      </c>
      <c r="C1829" s="82" t="n">
        <v>46193</v>
      </c>
      <c r="D1829" t="inlineStr">
        <is>
          <t>FS-TTLi-3</t>
        </is>
      </c>
      <c r="E1829" t="n">
        <v>1422.49665</v>
      </c>
      <c r="F1829" t="n">
        <v>16</v>
      </c>
      <c r="G1829" t="n">
        <v>88.906040625</v>
      </c>
      <c r="H1829" t="n">
        <v>1.333</v>
      </c>
      <c r="I1829" t="n">
        <v>99.912446844366</v>
      </c>
    </row>
    <row r="1830">
      <c r="A1830" t="inlineStr">
        <is>
          <t>Daily_Efficiency_MTBF_2026_09_18.xlsx</t>
        </is>
      </c>
      <c r="B1830" t="inlineStr">
        <is>
          <t>Samridhi 5 Star Line</t>
        </is>
      </c>
      <c r="C1830" s="82" t="n">
        <v>46193</v>
      </c>
      <c r="D1830" t="inlineStr">
        <is>
          <t>FS-HCM-2</t>
        </is>
      </c>
      <c r="E1830" t="n">
        <v>1397.34068333333</v>
      </c>
      <c r="F1830" t="n">
        <v>16</v>
      </c>
      <c r="G1830" t="n">
        <v>87.33379270833341</v>
      </c>
      <c r="H1830" t="n">
        <v>2.50063333333333</v>
      </c>
      <c r="I1830" t="n">
        <v>64.2418943112516</v>
      </c>
    </row>
    <row r="1831">
      <c r="A1831" t="inlineStr">
        <is>
          <t>Daily_Efficiency_MTBF_2026_09_18.xlsx</t>
        </is>
      </c>
      <c r="B1831" t="inlineStr">
        <is>
          <t>Samridhi 5 Star Line</t>
        </is>
      </c>
      <c r="C1831" s="82" t="n">
        <v>46193</v>
      </c>
      <c r="D1831" t="inlineStr">
        <is>
          <t>FS-HRM-5</t>
        </is>
      </c>
      <c r="E1831" t="n">
        <v>1420.74536666667</v>
      </c>
      <c r="F1831" t="n">
        <v>14</v>
      </c>
      <c r="G1831" t="n">
        <v>101.481811904762</v>
      </c>
      <c r="H1831" t="n">
        <v>17.5826666666667</v>
      </c>
      <c r="I1831" t="n">
        <v>27.6285438161237</v>
      </c>
    </row>
    <row r="1832">
      <c r="A1832" t="inlineStr">
        <is>
          <t>Daily_Efficiency_MTBF_2026_09_18.xlsx</t>
        </is>
      </c>
      <c r="B1832" t="inlineStr">
        <is>
          <t>Samridhi 5 Star Line</t>
        </is>
      </c>
      <c r="C1832" s="82" t="n">
        <v>46193</v>
      </c>
      <c r="D1832" t="inlineStr">
        <is>
          <t>FS-TTLi-4</t>
        </is>
      </c>
      <c r="E1832" t="n">
        <v>1433.04436666667</v>
      </c>
      <c r="F1832" t="n">
        <v>10</v>
      </c>
      <c r="G1832" t="n">
        <v>143.304436666667</v>
      </c>
      <c r="H1832" t="n">
        <v>6.95563333333333</v>
      </c>
      <c r="I1832" t="n">
        <v>90.2373737373737</v>
      </c>
    </row>
    <row r="1833">
      <c r="A1833" t="inlineStr">
        <is>
          <t>Daily_Efficiency_MTBF_2026_09_18.xlsx</t>
        </is>
      </c>
      <c r="B1833" t="inlineStr">
        <is>
          <t>Samridhi 5 Star Line</t>
        </is>
      </c>
      <c r="C1833" s="82" t="n">
        <v>46193</v>
      </c>
      <c r="D1833" t="inlineStr">
        <is>
          <t>FS-TTLi-1</t>
        </is>
      </c>
      <c r="E1833" t="n">
        <v>1435.6277</v>
      </c>
      <c r="F1833" t="n">
        <v>5</v>
      </c>
      <c r="G1833" t="n">
        <v>287.12554</v>
      </c>
      <c r="H1833" t="n">
        <v>1.17486666666667</v>
      </c>
      <c r="I1833" t="n">
        <v>83.17360242267731</v>
      </c>
    </row>
    <row r="1834">
      <c r="A1834" t="inlineStr">
        <is>
          <t>Daily_Efficiency_MTBF_2026_09_18.xlsx</t>
        </is>
      </c>
      <c r="B1834" t="inlineStr">
        <is>
          <t>Samridhi 5 Star Line</t>
        </is>
      </c>
      <c r="C1834" s="82" t="n">
        <v>46193</v>
      </c>
      <c r="D1834" t="inlineStr">
        <is>
          <t>FS-TTLi-2</t>
        </is>
      </c>
      <c r="E1834" t="n">
        <v>1436.18678333333</v>
      </c>
      <c r="F1834" t="n">
        <v>5</v>
      </c>
      <c r="G1834" t="n">
        <v>287.237356666667</v>
      </c>
      <c r="H1834" t="n">
        <v>0.677866666666667</v>
      </c>
      <c r="I1834" t="n">
        <v>62.3271551967639</v>
      </c>
    </row>
    <row r="1835">
      <c r="A1835" t="inlineStr">
        <is>
          <t>Daily_Efficiency_MTBF_2026_09_18.xlsx</t>
        </is>
      </c>
      <c r="B1835" t="inlineStr">
        <is>
          <t>Samridhi 5 Star Line</t>
        </is>
      </c>
      <c r="C1835" s="82" t="n">
        <v>46193</v>
      </c>
      <c r="D1835" t="inlineStr">
        <is>
          <t>FS-TTM-5</t>
        </is>
      </c>
      <c r="E1835" t="n">
        <v>1440</v>
      </c>
      <c r="F1835" t="n">
        <v>1</v>
      </c>
      <c r="G1835" t="n">
        <v>1440</v>
      </c>
      <c r="H1835" t="n">
        <v>0</v>
      </c>
      <c r="I1835" t="n">
        <v>71.510101010101</v>
      </c>
    </row>
    <row r="1836">
      <c r="A1836" t="inlineStr">
        <is>
          <t>Daily_Efficiency_MTBF_2026_09_18.xlsx</t>
        </is>
      </c>
      <c r="B1836" t="inlineStr">
        <is>
          <t>Samridhi 5 Star Line</t>
        </is>
      </c>
      <c r="C1836" s="82" t="n">
        <v>46193</v>
      </c>
      <c r="D1836" t="inlineStr">
        <is>
          <t>FS-Case Packing</t>
        </is>
      </c>
      <c r="E1836" t="n">
        <v>1440</v>
      </c>
      <c r="F1836" t="n">
        <v>1</v>
      </c>
      <c r="G1836" t="n">
        <v>1440</v>
      </c>
      <c r="H1836" t="n">
        <v>0</v>
      </c>
      <c r="I1836" t="n">
        <v>92.2736220472441</v>
      </c>
    </row>
    <row r="1837">
      <c r="A1837" t="inlineStr">
        <is>
          <t>Daily_Efficiency_MTBF_2026_09_18.xlsx</t>
        </is>
      </c>
      <c r="B1837" t="inlineStr">
        <is>
          <t>Samridhi Perk Line</t>
        </is>
      </c>
      <c r="C1837" s="82" t="n">
        <v>46193</v>
      </c>
      <c r="D1837" t="inlineStr">
        <is>
          <t>Perk-HCM-3</t>
        </is>
      </c>
      <c r="E1837" t="n">
        <v>861.002283333333</v>
      </c>
      <c r="F1837" t="n">
        <v>138</v>
      </c>
      <c r="G1837" t="n">
        <v>6.23914698067633</v>
      </c>
      <c r="H1837" t="n">
        <v>1.3905</v>
      </c>
      <c r="I1837" t="n">
        <v>41.4441235384486</v>
      </c>
    </row>
    <row r="1838">
      <c r="A1838" t="inlineStr">
        <is>
          <t>Daily_Efficiency_MTBF_2026_09_18.xlsx</t>
        </is>
      </c>
      <c r="B1838" t="inlineStr">
        <is>
          <t>Samridhi Perk Line</t>
        </is>
      </c>
      <c r="C1838" s="82" t="n">
        <v>46193</v>
      </c>
      <c r="D1838" t="inlineStr">
        <is>
          <t>Perk-HCM-2</t>
        </is>
      </c>
      <c r="E1838" t="n">
        <v>932.46575</v>
      </c>
      <c r="F1838" t="n">
        <v>137</v>
      </c>
      <c r="G1838" t="n">
        <v>6.8063193430657</v>
      </c>
      <c r="H1838" t="n">
        <v>1.06696666666667</v>
      </c>
      <c r="I1838" t="n">
        <v>45.3261003057303</v>
      </c>
    </row>
    <row r="1839">
      <c r="A1839" t="inlineStr">
        <is>
          <t>Daily_Efficiency_MTBF_2026_09_18.xlsx</t>
        </is>
      </c>
      <c r="B1839" t="inlineStr">
        <is>
          <t>Samridhi Perk Line</t>
        </is>
      </c>
      <c r="C1839" s="82" t="n">
        <v>46193</v>
      </c>
      <c r="D1839" t="inlineStr">
        <is>
          <t>Perk-HLM-1</t>
        </is>
      </c>
      <c r="E1839" t="n">
        <v>1349.22841666667</v>
      </c>
      <c r="F1839" t="n">
        <v>98</v>
      </c>
      <c r="G1839" t="n">
        <v>13.7676369047619</v>
      </c>
      <c r="H1839" t="n">
        <v>3.14401666666667</v>
      </c>
      <c r="I1839" t="n">
        <v>26.1931769245701</v>
      </c>
    </row>
    <row r="1840">
      <c r="A1840" t="inlineStr">
        <is>
          <t>Daily_Efficiency_MTBF_2026_09_18.xlsx</t>
        </is>
      </c>
      <c r="B1840" t="inlineStr">
        <is>
          <t>Samridhi Perk Line</t>
        </is>
      </c>
      <c r="C1840" s="82" t="n">
        <v>46193</v>
      </c>
      <c r="D1840" t="inlineStr">
        <is>
          <t>Perk-HLM-2</t>
        </is>
      </c>
      <c r="E1840" t="n">
        <v>800.03425</v>
      </c>
      <c r="F1840" t="n">
        <v>75</v>
      </c>
      <c r="G1840" t="n">
        <v>10.6671233333333</v>
      </c>
      <c r="H1840" t="n">
        <v>0.865016666666667</v>
      </c>
      <c r="I1840" t="n">
        <v>43.5962246665201</v>
      </c>
    </row>
    <row r="1841">
      <c r="A1841" t="inlineStr">
        <is>
          <t>Daily_Efficiency_MTBF_2026_09_18.xlsx</t>
        </is>
      </c>
      <c r="B1841" t="inlineStr">
        <is>
          <t>Samridhi Perk Line</t>
        </is>
      </c>
      <c r="C1841" s="82" t="n">
        <v>46193</v>
      </c>
      <c r="D1841" t="inlineStr">
        <is>
          <t>Perk-HCM-4</t>
        </is>
      </c>
      <c r="E1841" t="n">
        <v>938.43825</v>
      </c>
      <c r="F1841" t="n">
        <v>67</v>
      </c>
      <c r="G1841" t="n">
        <v>14.0065410447761</v>
      </c>
      <c r="H1841" t="n">
        <v>0.415583333333333</v>
      </c>
      <c r="I1841" t="n">
        <v>39.4807758369909</v>
      </c>
    </row>
    <row r="1842">
      <c r="A1842" t="inlineStr">
        <is>
          <t>Daily_Efficiency_MTBF_2026_09_18.xlsx</t>
        </is>
      </c>
      <c r="B1842" t="inlineStr">
        <is>
          <t>Samridhi Perk Line</t>
        </is>
      </c>
      <c r="C1842" s="82" t="n">
        <v>46193</v>
      </c>
      <c r="D1842" t="inlineStr">
        <is>
          <t>Perk-HCM-1</t>
        </is>
      </c>
      <c r="E1842" t="n">
        <v>998.247</v>
      </c>
      <c r="F1842" t="n">
        <v>37</v>
      </c>
      <c r="G1842" t="n">
        <v>26.9796486486487</v>
      </c>
      <c r="H1842" t="n">
        <v>0</v>
      </c>
      <c r="I1842" t="n">
        <v>49.2554991199475</v>
      </c>
    </row>
    <row r="1843">
      <c r="A1843" t="inlineStr">
        <is>
          <t>Daily_Efficiency_MTBF_2026_09_18.xlsx</t>
        </is>
      </c>
      <c r="B1843" t="inlineStr">
        <is>
          <t>Samridhi Perk Line</t>
        </is>
      </c>
      <c r="C1843" s="82" t="n">
        <v>46193</v>
      </c>
      <c r="D1843" t="inlineStr">
        <is>
          <t>Perk TTM-5</t>
        </is>
      </c>
      <c r="E1843" t="n">
        <v>1342.91815</v>
      </c>
      <c r="F1843" t="n">
        <v>36</v>
      </c>
      <c r="G1843" t="n">
        <v>37.3032819444444</v>
      </c>
      <c r="H1843" t="n">
        <v>70.6956</v>
      </c>
      <c r="I1843" t="n">
        <v>28.6373769552872</v>
      </c>
    </row>
    <row r="1844">
      <c r="A1844" t="inlineStr">
        <is>
          <t>Daily_Efficiency_MTBF_2026_09_18.xlsx</t>
        </is>
      </c>
      <c r="B1844" t="inlineStr">
        <is>
          <t>Samridhi Perk Line</t>
        </is>
      </c>
      <c r="C1844" s="82" t="n">
        <v>46193</v>
      </c>
      <c r="D1844" t="inlineStr">
        <is>
          <t>Perk-TTLi-3</t>
        </is>
      </c>
      <c r="E1844" t="n">
        <v>903.148766666666</v>
      </c>
      <c r="F1844" t="n">
        <v>4</v>
      </c>
      <c r="G1844" t="n">
        <v>225.787191666667</v>
      </c>
      <c r="H1844" t="n">
        <v>0.0506</v>
      </c>
      <c r="I1844" t="n">
        <v>40.8602769217915</v>
      </c>
    </row>
    <row r="1845">
      <c r="A1845" t="inlineStr">
        <is>
          <t>Daily_Efficiency_MTBF_2026_09_18.xlsx</t>
        </is>
      </c>
      <c r="B1845" t="inlineStr">
        <is>
          <t>Samridhi Perk Line</t>
        </is>
      </c>
      <c r="C1845" s="82" t="n">
        <v>46193</v>
      </c>
      <c r="D1845" t="inlineStr">
        <is>
          <t>Perk-TTLi-1</t>
        </is>
      </c>
      <c r="E1845" t="n">
        <v>1008.81805</v>
      </c>
      <c r="F1845" t="n">
        <v>3</v>
      </c>
      <c r="G1845" t="n">
        <v>336.272683333333</v>
      </c>
      <c r="H1845" t="n">
        <v>0</v>
      </c>
      <c r="I1845" t="n">
        <v>53.4735623495999</v>
      </c>
    </row>
    <row r="1846">
      <c r="A1846" t="inlineStr">
        <is>
          <t>Daily_Efficiency_MTBF_2026_09_18.xlsx</t>
        </is>
      </c>
      <c r="B1846" t="inlineStr">
        <is>
          <t>Samridhi Perk Line</t>
        </is>
      </c>
      <c r="C1846" s="82" t="n">
        <v>46193</v>
      </c>
      <c r="D1846" t="inlineStr">
        <is>
          <t>Perk-TTLi-2</t>
        </is>
      </c>
      <c r="E1846" t="n">
        <v>937.1420833333329</v>
      </c>
      <c r="F1846" t="n">
        <v>3</v>
      </c>
      <c r="G1846" t="n">
        <v>312.380694444444</v>
      </c>
      <c r="H1846" t="n">
        <v>2.85793333333333</v>
      </c>
      <c r="I1846" t="n">
        <v>47.2610628128594</v>
      </c>
    </row>
    <row r="1847">
      <c r="A1847" t="inlineStr">
        <is>
          <t>Daily_Efficiency_MTBF_2026_09_18.xlsx</t>
        </is>
      </c>
      <c r="B1847" t="inlineStr">
        <is>
          <t>Samridhi Perk Line</t>
        </is>
      </c>
      <c r="C1847" s="82" t="n">
        <v>46193</v>
      </c>
      <c r="D1847" t="inlineStr">
        <is>
          <t>Perk-TTLi-4</t>
        </is>
      </c>
      <c r="E1847" t="n">
        <v>958.985516666667</v>
      </c>
      <c r="F1847" t="n">
        <v>1</v>
      </c>
      <c r="G1847" t="n">
        <v>958.985516666667</v>
      </c>
      <c r="H1847" t="n">
        <v>0</v>
      </c>
      <c r="I1847" t="n">
        <v>39.4114398425656</v>
      </c>
    </row>
    <row r="1848">
      <c r="A1848" t="inlineStr">
        <is>
          <t>Daily_Efficiency_MTBF_2026_09_18.xlsx</t>
        </is>
      </c>
      <c r="B1848" t="inlineStr">
        <is>
          <t>Samridhi Perk Line</t>
        </is>
      </c>
      <c r="C1848" s="82" t="n">
        <v>46193</v>
      </c>
      <c r="D1848" t="inlineStr">
        <is>
          <t>Perk-HLM-3</t>
        </is>
      </c>
      <c r="E1848" t="n">
        <v>1440</v>
      </c>
      <c r="F1848" t="n">
        <v>1</v>
      </c>
      <c r="G1848" t="n">
        <v>1440</v>
      </c>
      <c r="H1848" t="n">
        <v>0</v>
      </c>
      <c r="I1848" t="n">
        <v>14.0462962962963</v>
      </c>
    </row>
    <row r="1849">
      <c r="A1849" t="inlineStr">
        <is>
          <t>Daily_Efficiency_MTBF_2026_09_18.xlsx</t>
        </is>
      </c>
      <c r="B1849" t="inlineStr">
        <is>
          <t>Samridhi Perk Line</t>
        </is>
      </c>
      <c r="C1849" s="82" t="n">
        <v>46193</v>
      </c>
      <c r="D1849" t="inlineStr">
        <is>
          <t>Perk-Case Packing</t>
        </is>
      </c>
      <c r="E1849" t="n">
        <v>960</v>
      </c>
      <c r="F1849" t="n">
        <v>1</v>
      </c>
      <c r="G1849" t="n">
        <v>960</v>
      </c>
      <c r="H1849" t="n">
        <v>0</v>
      </c>
      <c r="I1849" t="n">
        <v>59.9193548387097</v>
      </c>
    </row>
    <row r="1850">
      <c r="A1850" t="inlineStr">
        <is>
          <t>Daily_Efficiency_MTBF_2026_09_18.xlsx</t>
        </is>
      </c>
      <c r="B1850" t="inlineStr">
        <is>
          <t>Co-Extrusion Line</t>
        </is>
      </c>
      <c r="C1850" s="82" t="n">
        <v>46192</v>
      </c>
      <c r="D1850" t="inlineStr">
        <is>
          <t>Coex-AW3</t>
        </is>
      </c>
      <c r="E1850" t="n">
        <v>1333.247</v>
      </c>
      <c r="F1850" t="n">
        <v>98</v>
      </c>
      <c r="G1850" t="n">
        <v>13.6045612244898</v>
      </c>
      <c r="H1850" t="n">
        <v>77.9119666666667</v>
      </c>
      <c r="I1850" t="n">
        <v>30.9586111111111</v>
      </c>
    </row>
    <row r="1851">
      <c r="A1851" t="inlineStr">
        <is>
          <t>Daily_Efficiency_MTBF_2026_09_18.xlsx</t>
        </is>
      </c>
      <c r="B1851" t="inlineStr">
        <is>
          <t>Co-Extrusion Line</t>
        </is>
      </c>
      <c r="C1851" s="82" t="n">
        <v>46192</v>
      </c>
      <c r="D1851" t="inlineStr">
        <is>
          <t>Coex-AW1</t>
        </is>
      </c>
      <c r="E1851" t="n">
        <v>1354.82098333333</v>
      </c>
      <c r="F1851" t="n">
        <v>36</v>
      </c>
      <c r="G1851" t="n">
        <v>37.6339162037037</v>
      </c>
      <c r="H1851" t="n">
        <v>25.3471833333333</v>
      </c>
      <c r="I1851" t="n">
        <v>101.460679570228</v>
      </c>
    </row>
    <row r="1852">
      <c r="A1852" t="inlineStr">
        <is>
          <t>Daily_Efficiency_MTBF_2026_09_18.xlsx</t>
        </is>
      </c>
      <c r="B1852" t="inlineStr">
        <is>
          <t>Co-Extrusion Line</t>
        </is>
      </c>
      <c r="C1852" s="82" t="n">
        <v>46192</v>
      </c>
      <c r="D1852" t="inlineStr">
        <is>
          <t>Coex-AW2</t>
        </is>
      </c>
      <c r="E1852" t="n">
        <v>1340.12923333333</v>
      </c>
      <c r="F1852" t="n">
        <v>28</v>
      </c>
      <c r="G1852" t="n">
        <v>47.8617583333333</v>
      </c>
      <c r="H1852" t="n">
        <v>18.8332833333333</v>
      </c>
      <c r="I1852" t="n">
        <v>94.9292333739922</v>
      </c>
    </row>
    <row r="1853">
      <c r="A1853" t="inlineStr">
        <is>
          <t>Daily_Efficiency_MTBF_2026_09_18.xlsx</t>
        </is>
      </c>
      <c r="B1853" t="inlineStr">
        <is>
          <t>Samridhi 5 Star Line</t>
        </is>
      </c>
      <c r="C1853" s="82" t="n">
        <v>46192</v>
      </c>
      <c r="D1853" t="inlineStr">
        <is>
          <t>FS-TTLi-2</t>
        </is>
      </c>
      <c r="E1853" t="n">
        <v>1379.99253333333</v>
      </c>
      <c r="F1853" t="n">
        <v>60</v>
      </c>
      <c r="G1853" t="n">
        <v>22.9998755555556</v>
      </c>
      <c r="H1853" t="n">
        <v>22.36985</v>
      </c>
      <c r="I1853" t="n">
        <v>56.0738311989916</v>
      </c>
    </row>
    <row r="1854">
      <c r="A1854" t="inlineStr">
        <is>
          <t>Daily_Efficiency_MTBF_2026_09_18.xlsx</t>
        </is>
      </c>
      <c r="B1854" t="inlineStr">
        <is>
          <t>Samridhi 5 Star Line</t>
        </is>
      </c>
      <c r="C1854" s="82" t="n">
        <v>46192</v>
      </c>
      <c r="D1854" t="inlineStr">
        <is>
          <t>FS-HCM-1</t>
        </is>
      </c>
      <c r="E1854" t="n">
        <v>1404.95655</v>
      </c>
      <c r="F1854" t="n">
        <v>41</v>
      </c>
      <c r="G1854" t="n">
        <v>34.2672329268293</v>
      </c>
      <c r="H1854" t="n">
        <v>0.499966666666667</v>
      </c>
      <c r="I1854" t="n">
        <v>76.0096871918506</v>
      </c>
    </row>
    <row r="1855">
      <c r="A1855" t="inlineStr">
        <is>
          <t>Daily_Efficiency_MTBF_2026_09_18.xlsx</t>
        </is>
      </c>
      <c r="B1855" t="inlineStr">
        <is>
          <t>Samridhi 5 Star Line</t>
        </is>
      </c>
      <c r="C1855" s="82" t="n">
        <v>46192</v>
      </c>
      <c r="D1855" t="inlineStr">
        <is>
          <t>FS-HCM-3</t>
        </is>
      </c>
      <c r="E1855" t="n">
        <v>1415.27633333333</v>
      </c>
      <c r="F1855" t="n">
        <v>41</v>
      </c>
      <c r="G1855" t="n">
        <v>34.5189349593496</v>
      </c>
      <c r="H1855" t="n">
        <v>0</v>
      </c>
      <c r="I1855" t="n">
        <v>91.4833250288812</v>
      </c>
    </row>
    <row r="1856">
      <c r="A1856" t="inlineStr">
        <is>
          <t>Daily_Efficiency_MTBF_2026_09_18.xlsx</t>
        </is>
      </c>
      <c r="B1856" t="inlineStr">
        <is>
          <t>Samridhi 5 Star Line</t>
        </is>
      </c>
      <c r="C1856" s="82" t="n">
        <v>46192</v>
      </c>
      <c r="D1856" t="inlineStr">
        <is>
          <t>FS-TTLi-3</t>
        </is>
      </c>
      <c r="E1856" t="n">
        <v>1423.30008333333</v>
      </c>
      <c r="F1856" t="n">
        <v>30</v>
      </c>
      <c r="G1856" t="n">
        <v>47.4433361111111</v>
      </c>
      <c r="H1856" t="n">
        <v>5.50693333333333</v>
      </c>
      <c r="I1856" t="n">
        <v>91.0293548373898</v>
      </c>
    </row>
    <row r="1857">
      <c r="A1857" t="inlineStr">
        <is>
          <t>Daily_Efficiency_MTBF_2026_09_18.xlsx</t>
        </is>
      </c>
      <c r="B1857" t="inlineStr">
        <is>
          <t>Samridhi 5 Star Line</t>
        </is>
      </c>
      <c r="C1857" s="82" t="n">
        <v>46192</v>
      </c>
      <c r="D1857" t="inlineStr">
        <is>
          <t>FS-HCM-2</t>
        </is>
      </c>
      <c r="E1857" t="n">
        <v>1374.9946</v>
      </c>
      <c r="F1857" t="n">
        <v>27</v>
      </c>
      <c r="G1857" t="n">
        <v>50.9257259259259</v>
      </c>
      <c r="H1857" t="n">
        <v>5.492</v>
      </c>
      <c r="I1857" t="n">
        <v>58.3939285102542</v>
      </c>
    </row>
    <row r="1858">
      <c r="A1858" t="inlineStr">
        <is>
          <t>Daily_Efficiency_MTBF_2026_09_18.xlsx</t>
        </is>
      </c>
      <c r="B1858" t="inlineStr">
        <is>
          <t>Samridhi 5 Star Line</t>
        </is>
      </c>
      <c r="C1858" s="82" t="n">
        <v>46192</v>
      </c>
      <c r="D1858" t="inlineStr">
        <is>
          <t>FS-HCM-4</t>
        </is>
      </c>
      <c r="E1858" t="n">
        <v>1404.6884</v>
      </c>
      <c r="F1858" t="n">
        <v>27</v>
      </c>
      <c r="G1858" t="n">
        <v>52.0254962962963</v>
      </c>
      <c r="H1858" t="n">
        <v>16.32395</v>
      </c>
      <c r="I1858" t="n">
        <v>75.5830007378398</v>
      </c>
    </row>
    <row r="1859">
      <c r="A1859" t="inlineStr">
        <is>
          <t>Daily_Efficiency_MTBF_2026_09_18.xlsx</t>
        </is>
      </c>
      <c r="B1859" t="inlineStr">
        <is>
          <t>Samridhi 5 Star Line</t>
        </is>
      </c>
      <c r="C1859" s="82" t="n">
        <v>46192</v>
      </c>
      <c r="D1859" t="inlineStr">
        <is>
          <t>FS-TTLi-4</t>
        </is>
      </c>
      <c r="E1859" t="n">
        <v>1404.68113333333</v>
      </c>
      <c r="F1859" t="n">
        <v>21</v>
      </c>
      <c r="G1859" t="n">
        <v>66.8895777777778</v>
      </c>
      <c r="H1859" t="n">
        <v>18.1445666666667</v>
      </c>
      <c r="I1859" t="n">
        <v>72.61616161616161</v>
      </c>
    </row>
    <row r="1860">
      <c r="A1860" t="inlineStr">
        <is>
          <t>Daily_Efficiency_MTBF_2026_09_18.xlsx</t>
        </is>
      </c>
      <c r="B1860" t="inlineStr">
        <is>
          <t>Samridhi 5 Star Line</t>
        </is>
      </c>
      <c r="C1860" s="82" t="n">
        <v>46192</v>
      </c>
      <c r="D1860" t="inlineStr">
        <is>
          <t>FS-HRM-5</t>
        </is>
      </c>
      <c r="E1860" t="n">
        <v>1418.48715</v>
      </c>
      <c r="F1860" t="n">
        <v>14</v>
      </c>
      <c r="G1860" t="n">
        <v>101.320510714286</v>
      </c>
      <c r="H1860" t="n">
        <v>12.3427</v>
      </c>
      <c r="I1860" t="n">
        <v>31.1843190477572</v>
      </c>
    </row>
    <row r="1861">
      <c r="A1861" t="inlineStr">
        <is>
          <t>Daily_Efficiency_MTBF_2026_09_18.xlsx</t>
        </is>
      </c>
      <c r="B1861" t="inlineStr">
        <is>
          <t>Samridhi 5 Star Line</t>
        </is>
      </c>
      <c r="C1861" s="82" t="n">
        <v>46192</v>
      </c>
      <c r="D1861" t="inlineStr">
        <is>
          <t>FS-TTLi-1</t>
        </is>
      </c>
      <c r="E1861" t="n">
        <v>1433.82798333333</v>
      </c>
      <c r="F1861" t="n">
        <v>7</v>
      </c>
      <c r="G1861" t="n">
        <v>204.832569047619</v>
      </c>
      <c r="H1861" t="n">
        <v>1.32623333333333</v>
      </c>
      <c r="I1861" t="n">
        <v>75.633552350538</v>
      </c>
    </row>
    <row r="1862">
      <c r="A1862" t="inlineStr">
        <is>
          <t>Daily_Efficiency_MTBF_2026_09_18.xlsx</t>
        </is>
      </c>
      <c r="B1862" t="inlineStr">
        <is>
          <t>Samridhi 5 Star Line</t>
        </is>
      </c>
      <c r="C1862" s="82" t="n">
        <v>46192</v>
      </c>
      <c r="D1862" t="inlineStr">
        <is>
          <t>FS-TTM-5</t>
        </is>
      </c>
      <c r="E1862" t="n">
        <v>1440</v>
      </c>
      <c r="F1862" t="n">
        <v>1</v>
      </c>
      <c r="G1862" t="n">
        <v>1440</v>
      </c>
      <c r="H1862" t="n">
        <v>0</v>
      </c>
      <c r="I1862" t="n">
        <v>78.0858585858586</v>
      </c>
    </row>
    <row r="1863">
      <c r="A1863" t="inlineStr">
        <is>
          <t>Daily_Efficiency_MTBF_2026_09_18.xlsx</t>
        </is>
      </c>
      <c r="B1863" t="inlineStr">
        <is>
          <t>Samridhi 5 Star Line</t>
        </is>
      </c>
      <c r="C1863" s="82" t="n">
        <v>46192</v>
      </c>
      <c r="D1863" t="inlineStr">
        <is>
          <t>FS-Case Packing</t>
        </is>
      </c>
      <c r="E1863" t="n">
        <v>1440</v>
      </c>
      <c r="F1863" t="n">
        <v>1</v>
      </c>
      <c r="G1863" t="n">
        <v>1440</v>
      </c>
      <c r="H1863" t="n">
        <v>0</v>
      </c>
      <c r="I1863" t="n">
        <v>80.3641732283464</v>
      </c>
    </row>
    <row r="1864">
      <c r="A1864" t="inlineStr">
        <is>
          <t>Daily_Efficiency_MTBF_2026_09_18.xlsx</t>
        </is>
      </c>
      <c r="B1864" t="inlineStr">
        <is>
          <t>Samridhi Perk Line</t>
        </is>
      </c>
      <c r="C1864" s="82" t="n">
        <v>46192</v>
      </c>
      <c r="D1864" t="inlineStr">
        <is>
          <t>Perk-HCM-3</t>
        </is>
      </c>
      <c r="E1864" t="n">
        <v>1267.43155</v>
      </c>
      <c r="F1864" t="n">
        <v>208</v>
      </c>
      <c r="G1864" t="n">
        <v>6.09342091346154</v>
      </c>
      <c r="H1864" t="n">
        <v>2.1095</v>
      </c>
      <c r="I1864" t="n">
        <v>49.2701180151252</v>
      </c>
    </row>
    <row r="1865">
      <c r="A1865" t="inlineStr">
        <is>
          <t>Daily_Efficiency_MTBF_2026_09_18.xlsx</t>
        </is>
      </c>
      <c r="B1865" t="inlineStr">
        <is>
          <t>Samridhi Perk Line</t>
        </is>
      </c>
      <c r="C1865" s="82" t="n">
        <v>46192</v>
      </c>
      <c r="D1865" t="inlineStr">
        <is>
          <t>Perk-HCM-2</t>
        </is>
      </c>
      <c r="E1865" t="n">
        <v>1337.06261666667</v>
      </c>
      <c r="F1865" t="n">
        <v>155</v>
      </c>
      <c r="G1865" t="n">
        <v>8.62621043010753</v>
      </c>
      <c r="H1865" t="n">
        <v>2.4507</v>
      </c>
      <c r="I1865" t="n">
        <v>73.6217033654507</v>
      </c>
    </row>
    <row r="1866">
      <c r="A1866" t="inlineStr">
        <is>
          <t>Daily_Efficiency_MTBF_2026_09_18.xlsx</t>
        </is>
      </c>
      <c r="B1866" t="inlineStr">
        <is>
          <t>Samridhi Perk Line</t>
        </is>
      </c>
      <c r="C1866" s="82" t="n">
        <v>46192</v>
      </c>
      <c r="D1866" t="inlineStr">
        <is>
          <t>Perk-HLM-2</t>
        </is>
      </c>
      <c r="E1866" t="n">
        <v>1342.17508333333</v>
      </c>
      <c r="F1866" t="n">
        <v>136</v>
      </c>
      <c r="G1866" t="n">
        <v>9.868934436274509</v>
      </c>
      <c r="H1866" t="n">
        <v>1.7565</v>
      </c>
      <c r="I1866" t="n">
        <v>56.8703593860182</v>
      </c>
    </row>
    <row r="1867">
      <c r="A1867" t="inlineStr">
        <is>
          <t>Daily_Efficiency_MTBF_2026_09_18.xlsx</t>
        </is>
      </c>
      <c r="B1867" t="inlineStr">
        <is>
          <t>Samridhi Perk Line</t>
        </is>
      </c>
      <c r="C1867" s="82" t="n">
        <v>46192</v>
      </c>
      <c r="D1867" t="inlineStr">
        <is>
          <t>Perk-HCM-4</t>
        </is>
      </c>
      <c r="E1867" t="n">
        <v>1369.82018333333</v>
      </c>
      <c r="F1867" t="n">
        <v>115</v>
      </c>
      <c r="G1867" t="n">
        <v>11.9114798550725</v>
      </c>
      <c r="H1867" t="n">
        <v>0.934266666666667</v>
      </c>
      <c r="I1867" t="n">
        <v>63.9320353707162</v>
      </c>
    </row>
    <row r="1868">
      <c r="A1868" t="inlineStr">
        <is>
          <t>Daily_Efficiency_MTBF_2026_09_18.xlsx</t>
        </is>
      </c>
      <c r="B1868" t="inlineStr">
        <is>
          <t>Samridhi Perk Line</t>
        </is>
      </c>
      <c r="C1868" s="82" t="n">
        <v>46192</v>
      </c>
      <c r="D1868" t="inlineStr">
        <is>
          <t>Perk-HLM-1</t>
        </is>
      </c>
      <c r="E1868" t="n">
        <v>1328.56563333333</v>
      </c>
      <c r="F1868" t="n">
        <v>107</v>
      </c>
      <c r="G1868" t="n">
        <v>12.4165012461059</v>
      </c>
      <c r="H1868" t="n">
        <v>0.1858</v>
      </c>
      <c r="I1868" t="n">
        <v>57.4607522163661</v>
      </c>
    </row>
    <row r="1869">
      <c r="A1869" t="inlineStr">
        <is>
          <t>Daily_Efficiency_MTBF_2026_09_18.xlsx</t>
        </is>
      </c>
      <c r="B1869" t="inlineStr">
        <is>
          <t>Samridhi Perk Line</t>
        </is>
      </c>
      <c r="C1869" s="82" t="n">
        <v>46192</v>
      </c>
      <c r="D1869" t="inlineStr">
        <is>
          <t>Perk-HCM-1</t>
        </is>
      </c>
      <c r="E1869" t="n">
        <v>1362.91383333333</v>
      </c>
      <c r="F1869" t="n">
        <v>84</v>
      </c>
      <c r="G1869" t="n">
        <v>16.2251646825397</v>
      </c>
      <c r="H1869" t="n">
        <v>0.2365</v>
      </c>
      <c r="I1869" t="n">
        <v>69.7326389736718</v>
      </c>
    </row>
    <row r="1870">
      <c r="A1870" t="inlineStr">
        <is>
          <t>Daily_Efficiency_MTBF_2026_09_18.xlsx</t>
        </is>
      </c>
      <c r="B1870" t="inlineStr">
        <is>
          <t>Samridhi Perk Line</t>
        </is>
      </c>
      <c r="C1870" s="82" t="n">
        <v>46192</v>
      </c>
      <c r="D1870" t="inlineStr">
        <is>
          <t>Perk TTM-5</t>
        </is>
      </c>
      <c r="E1870" t="n">
        <v>1367.63186666667</v>
      </c>
      <c r="F1870" t="n">
        <v>39</v>
      </c>
      <c r="G1870" t="n">
        <v>35.0674837606838</v>
      </c>
      <c r="H1870" t="n">
        <v>72.3681333333333</v>
      </c>
      <c r="I1870" t="n">
        <v>67.2123015873015</v>
      </c>
    </row>
    <row r="1871">
      <c r="A1871" t="inlineStr">
        <is>
          <t>Daily_Efficiency_MTBF_2026_09_18.xlsx</t>
        </is>
      </c>
      <c r="B1871" t="inlineStr">
        <is>
          <t>Samridhi Perk Line</t>
        </is>
      </c>
      <c r="C1871" s="82" t="n">
        <v>46192</v>
      </c>
      <c r="D1871" t="inlineStr">
        <is>
          <t>Perk-TTLi-1</t>
        </is>
      </c>
      <c r="E1871" t="n">
        <v>1391.75905</v>
      </c>
      <c r="F1871" t="n">
        <v>13</v>
      </c>
      <c r="G1871" t="n">
        <v>107.058388461538</v>
      </c>
      <c r="H1871" t="n">
        <v>0</v>
      </c>
      <c r="I1871" t="n">
        <v>73.15480997802329</v>
      </c>
    </row>
    <row r="1872">
      <c r="A1872" t="inlineStr">
        <is>
          <t>Daily_Efficiency_MTBF_2026_09_18.xlsx</t>
        </is>
      </c>
      <c r="B1872" t="inlineStr">
        <is>
          <t>Samridhi Perk Line</t>
        </is>
      </c>
      <c r="C1872" s="82" t="n">
        <v>46192</v>
      </c>
      <c r="D1872" t="inlineStr">
        <is>
          <t>Perk-TTLi-3</t>
        </is>
      </c>
      <c r="E1872" t="n">
        <v>1275.39418333333</v>
      </c>
      <c r="F1872" t="n">
        <v>7</v>
      </c>
      <c r="G1872" t="n">
        <v>182.199169047619</v>
      </c>
      <c r="H1872" t="n">
        <v>0.127416666666667</v>
      </c>
      <c r="I1872" t="n">
        <v>50.8144969044814</v>
      </c>
    </row>
    <row r="1873">
      <c r="A1873" t="inlineStr">
        <is>
          <t>Daily_Efficiency_MTBF_2026_09_18.xlsx</t>
        </is>
      </c>
      <c r="B1873" t="inlineStr">
        <is>
          <t>Samridhi Perk Line</t>
        </is>
      </c>
      <c r="C1873" s="82" t="n">
        <v>46192</v>
      </c>
      <c r="D1873" t="inlineStr">
        <is>
          <t>Perk-TTLi-2</t>
        </is>
      </c>
      <c r="E1873" t="n">
        <v>1354.72678333333</v>
      </c>
      <c r="F1873" t="n">
        <v>4</v>
      </c>
      <c r="G1873" t="n">
        <v>338.681695833333</v>
      </c>
      <c r="H1873" t="n">
        <v>0</v>
      </c>
      <c r="I1873" t="n">
        <v>73.8810722098362</v>
      </c>
    </row>
    <row r="1874">
      <c r="A1874" t="inlineStr">
        <is>
          <t>Daily_Efficiency_MTBF_2026_09_18.xlsx</t>
        </is>
      </c>
      <c r="B1874" t="inlineStr">
        <is>
          <t>Samridhi Perk Line</t>
        </is>
      </c>
      <c r="C1874" s="82" t="n">
        <v>46192</v>
      </c>
      <c r="D1874" t="inlineStr">
        <is>
          <t>Perk-TTLi-4</t>
        </is>
      </c>
      <c r="E1874" t="n">
        <v>1432.99846666667</v>
      </c>
      <c r="F1874" t="n">
        <v>2</v>
      </c>
      <c r="G1874" t="n">
        <v>716.499233333333</v>
      </c>
      <c r="H1874" t="n">
        <v>0.308616666666667</v>
      </c>
      <c r="I1874" t="n">
        <v>58.9964292950714</v>
      </c>
    </row>
    <row r="1875">
      <c r="A1875" t="inlineStr">
        <is>
          <t>Daily_Efficiency_MTBF_2026_09_18.xlsx</t>
        </is>
      </c>
      <c r="B1875" t="inlineStr">
        <is>
          <t>Samridhi Perk Line</t>
        </is>
      </c>
      <c r="C1875" s="82" t="n">
        <v>46192</v>
      </c>
      <c r="D1875" t="inlineStr">
        <is>
          <t>Perk-HLM-3</t>
        </is>
      </c>
      <c r="E1875" t="n">
        <v>1440</v>
      </c>
      <c r="F1875" t="n">
        <v>1</v>
      </c>
      <c r="G1875" t="n">
        <v>1440</v>
      </c>
      <c r="H1875" t="n">
        <v>0</v>
      </c>
      <c r="I1875" t="n">
        <v>33.8831790123457</v>
      </c>
    </row>
    <row r="1876">
      <c r="A1876" t="inlineStr">
        <is>
          <t>Daily_Efficiency_MTBF_2026_09_18.xlsx</t>
        </is>
      </c>
      <c r="B1876" t="inlineStr">
        <is>
          <t>Samridhi Perk Line</t>
        </is>
      </c>
      <c r="C1876" s="82" t="n">
        <v>46192</v>
      </c>
      <c r="D1876" t="inlineStr">
        <is>
          <t>Perk-Case Packing</t>
        </is>
      </c>
      <c r="E1876" t="n">
        <v>1440</v>
      </c>
      <c r="F1876" t="n">
        <v>1</v>
      </c>
      <c r="G1876" t="n">
        <v>1440</v>
      </c>
      <c r="H1876" t="n">
        <v>0</v>
      </c>
      <c r="I1876" t="n">
        <v>82.3924731182796</v>
      </c>
    </row>
    <row r="1877">
      <c r="A1877" t="inlineStr">
        <is>
          <t>Daily_Efficiency_MTBF_2026_09_18.xlsx</t>
        </is>
      </c>
      <c r="B1877" t="inlineStr">
        <is>
          <t>Co-Extrusion Line</t>
        </is>
      </c>
      <c r="C1877" s="82" t="n">
        <v>46191</v>
      </c>
      <c r="D1877" t="inlineStr">
        <is>
          <t>Coex-AW3</t>
        </is>
      </c>
      <c r="E1877" t="n">
        <v>1259.66101666667</v>
      </c>
      <c r="F1877" t="n">
        <v>124</v>
      </c>
      <c r="G1877" t="n">
        <v>10.1585565860215</v>
      </c>
      <c r="H1877" t="n">
        <v>132.328966666667</v>
      </c>
      <c r="I1877" t="n">
        <v>27.5277777777778</v>
      </c>
    </row>
    <row r="1878">
      <c r="A1878" t="inlineStr">
        <is>
          <t>Daily_Efficiency_MTBF_2026_09_18.xlsx</t>
        </is>
      </c>
      <c r="B1878" t="inlineStr">
        <is>
          <t>Co-Extrusion Line</t>
        </is>
      </c>
      <c r="C1878" s="82" t="n">
        <v>46191</v>
      </c>
      <c r="D1878" t="inlineStr">
        <is>
          <t>Coex-AW2</t>
        </is>
      </c>
      <c r="E1878" t="n">
        <v>1362.66193333333</v>
      </c>
      <c r="F1878" t="n">
        <v>25</v>
      </c>
      <c r="G1878" t="n">
        <v>54.5064773333333</v>
      </c>
      <c r="H1878" t="n">
        <v>20.34625</v>
      </c>
      <c r="I1878" t="n">
        <v>94.42821927867359</v>
      </c>
    </row>
    <row r="1879">
      <c r="A1879" t="inlineStr">
        <is>
          <t>Daily_Efficiency_MTBF_2026_09_18.xlsx</t>
        </is>
      </c>
      <c r="B1879" t="inlineStr">
        <is>
          <t>Co-Extrusion Line</t>
        </is>
      </c>
      <c r="C1879" s="82" t="n">
        <v>46191</v>
      </c>
      <c r="D1879" t="inlineStr">
        <is>
          <t>Coex-AW1</t>
        </is>
      </c>
      <c r="E1879" t="n">
        <v>1382.15161666667</v>
      </c>
      <c r="F1879" t="n">
        <v>20</v>
      </c>
      <c r="G1879" t="n">
        <v>69.1075808333333</v>
      </c>
      <c r="H1879" t="n">
        <v>13.8439166666667</v>
      </c>
      <c r="I1879" t="n">
        <v>99.6724774620817</v>
      </c>
    </row>
    <row r="1880">
      <c r="A1880" t="inlineStr">
        <is>
          <t>Daily_Efficiency_MTBF_2026_09_18.xlsx</t>
        </is>
      </c>
      <c r="B1880" t="inlineStr">
        <is>
          <t>Samridhi 5 Star Line</t>
        </is>
      </c>
      <c r="C1880" s="82" t="n">
        <v>46191</v>
      </c>
      <c r="D1880" t="inlineStr">
        <is>
          <t>FS-HCM-3</t>
        </is>
      </c>
      <c r="E1880" t="n">
        <v>1361.03063333333</v>
      </c>
      <c r="F1880" t="n">
        <v>91</v>
      </c>
      <c r="G1880" t="n">
        <v>14.9563805860806</v>
      </c>
      <c r="H1880" t="n">
        <v>9.83336666666667</v>
      </c>
      <c r="I1880" t="n">
        <v>77.5536078868185</v>
      </c>
    </row>
    <row r="1881">
      <c r="A1881" t="inlineStr">
        <is>
          <t>Daily_Efficiency_MTBF_2026_09_18.xlsx</t>
        </is>
      </c>
      <c r="B1881" t="inlineStr">
        <is>
          <t>Samridhi 5 Star Line</t>
        </is>
      </c>
      <c r="C1881" s="82" t="n">
        <v>46191</v>
      </c>
      <c r="D1881" t="inlineStr">
        <is>
          <t>FS-HCM-1</t>
        </is>
      </c>
      <c r="E1881" t="n">
        <v>1287.19678333333</v>
      </c>
      <c r="F1881" t="n">
        <v>65</v>
      </c>
      <c r="G1881" t="n">
        <v>19.8030274358974</v>
      </c>
      <c r="H1881" t="n">
        <v>5.6776</v>
      </c>
      <c r="I1881" t="n">
        <v>55.8089632785646</v>
      </c>
    </row>
    <row r="1882">
      <c r="A1882" t="inlineStr">
        <is>
          <t>Daily_Efficiency_MTBF_2026_09_18.xlsx</t>
        </is>
      </c>
      <c r="B1882" t="inlineStr">
        <is>
          <t>Samridhi 5 Star Line</t>
        </is>
      </c>
      <c r="C1882" s="82" t="n">
        <v>46191</v>
      </c>
      <c r="D1882" t="inlineStr">
        <is>
          <t>FS-HCM-4</t>
        </is>
      </c>
      <c r="E1882" t="n">
        <v>1413.6621</v>
      </c>
      <c r="F1882" t="n">
        <v>30</v>
      </c>
      <c r="G1882" t="n">
        <v>47.12207</v>
      </c>
      <c r="H1882" t="n">
        <v>16.1636833333333</v>
      </c>
      <c r="I1882" t="n">
        <v>80.7604893722138</v>
      </c>
    </row>
    <row r="1883">
      <c r="A1883" t="inlineStr">
        <is>
          <t>Daily_Efficiency_MTBF_2026_09_18.xlsx</t>
        </is>
      </c>
      <c r="B1883" t="inlineStr">
        <is>
          <t>Samridhi 5 Star Line</t>
        </is>
      </c>
      <c r="C1883" s="82" t="n">
        <v>46191</v>
      </c>
      <c r="D1883" t="inlineStr">
        <is>
          <t>FS-HCM-2</t>
        </is>
      </c>
      <c r="E1883" t="n">
        <v>1344.80635</v>
      </c>
      <c r="F1883" t="n">
        <v>29</v>
      </c>
      <c r="G1883" t="n">
        <v>46.3726327586207</v>
      </c>
      <c r="H1883" t="n">
        <v>14.31925</v>
      </c>
      <c r="I1883" t="n">
        <v>55.1691379419368</v>
      </c>
    </row>
    <row r="1884">
      <c r="A1884" t="inlineStr">
        <is>
          <t>Daily_Efficiency_MTBF_2026_09_18.xlsx</t>
        </is>
      </c>
      <c r="B1884" t="inlineStr">
        <is>
          <t>Samridhi 5 Star Line</t>
        </is>
      </c>
      <c r="C1884" s="82" t="n">
        <v>46191</v>
      </c>
      <c r="D1884" t="inlineStr">
        <is>
          <t>FS-TTLi-4</t>
        </is>
      </c>
      <c r="E1884" t="n">
        <v>1389.99738333333</v>
      </c>
      <c r="F1884" t="n">
        <v>29</v>
      </c>
      <c r="G1884" t="n">
        <v>47.9309442528736</v>
      </c>
      <c r="H1884" t="n">
        <v>30.8267833333333</v>
      </c>
      <c r="I1884" t="n">
        <v>72.3636363636364</v>
      </c>
    </row>
    <row r="1885">
      <c r="A1885" t="inlineStr">
        <is>
          <t>Daily_Efficiency_MTBF_2026_09_18.xlsx</t>
        </is>
      </c>
      <c r="B1885" t="inlineStr">
        <is>
          <t>Samridhi 5 Star Line</t>
        </is>
      </c>
      <c r="C1885" s="82" t="n">
        <v>46191</v>
      </c>
      <c r="D1885" t="inlineStr">
        <is>
          <t>FS-TTLi-3</t>
        </is>
      </c>
      <c r="E1885" t="n">
        <v>1387.18986666667</v>
      </c>
      <c r="F1885" t="n">
        <v>25</v>
      </c>
      <c r="G1885" t="n">
        <v>55.4875946666667</v>
      </c>
      <c r="H1885" t="n">
        <v>18.8326</v>
      </c>
      <c r="I1885" t="n">
        <v>75.1761383964437</v>
      </c>
    </row>
    <row r="1886">
      <c r="A1886" t="inlineStr">
        <is>
          <t>Daily_Efficiency_MTBF_2026_09_18.xlsx</t>
        </is>
      </c>
      <c r="B1886" t="inlineStr">
        <is>
          <t>Samridhi 5 Star Line</t>
        </is>
      </c>
      <c r="C1886" s="82" t="n">
        <v>46191</v>
      </c>
      <c r="D1886" t="inlineStr">
        <is>
          <t>FS-HRM-5</t>
        </is>
      </c>
      <c r="E1886" t="n">
        <v>1417.1657</v>
      </c>
      <c r="F1886" t="n">
        <v>12</v>
      </c>
      <c r="G1886" t="n">
        <v>118.097141666667</v>
      </c>
      <c r="H1886" t="n">
        <v>17.1612</v>
      </c>
      <c r="I1886" t="n">
        <v>44.6700501436977</v>
      </c>
    </row>
    <row r="1887">
      <c r="A1887" t="inlineStr">
        <is>
          <t>Daily_Efficiency_MTBF_2026_09_18.xlsx</t>
        </is>
      </c>
      <c r="B1887" t="inlineStr">
        <is>
          <t>Samridhi 5 Star Line</t>
        </is>
      </c>
      <c r="C1887" s="82" t="n">
        <v>46191</v>
      </c>
      <c r="D1887" t="inlineStr">
        <is>
          <t>FS-TTLi-1</t>
        </is>
      </c>
      <c r="E1887" t="n">
        <v>1336.51593333333</v>
      </c>
      <c r="F1887" t="n">
        <v>7</v>
      </c>
      <c r="G1887" t="n">
        <v>190.930847619048</v>
      </c>
      <c r="H1887" t="n">
        <v>2.0002</v>
      </c>
      <c r="I1887" t="n">
        <v>51.3289642538995</v>
      </c>
    </row>
    <row r="1888">
      <c r="A1888" t="inlineStr">
        <is>
          <t>Daily_Efficiency_MTBF_2026_09_18.xlsx</t>
        </is>
      </c>
      <c r="B1888" t="inlineStr">
        <is>
          <t>Samridhi 5 Star Line</t>
        </is>
      </c>
      <c r="C1888" s="82" t="n">
        <v>46191</v>
      </c>
      <c r="D1888" t="inlineStr">
        <is>
          <t>FS-TTLi-2</t>
        </is>
      </c>
      <c r="E1888" t="n">
        <v>1354.0039</v>
      </c>
      <c r="F1888" t="n">
        <v>6</v>
      </c>
      <c r="G1888" t="n">
        <v>225.667316666667</v>
      </c>
      <c r="H1888" t="n">
        <v>4.65975</v>
      </c>
      <c r="I1888" t="n">
        <v>49.6576293187902</v>
      </c>
    </row>
    <row r="1889">
      <c r="A1889" t="inlineStr">
        <is>
          <t>Daily_Efficiency_MTBF_2026_09_18.xlsx</t>
        </is>
      </c>
      <c r="B1889" t="inlineStr">
        <is>
          <t>Samridhi 5 Star Line</t>
        </is>
      </c>
      <c r="C1889" s="82" t="n">
        <v>46191</v>
      </c>
      <c r="D1889" t="inlineStr">
        <is>
          <t>FS-Case Packing</t>
        </is>
      </c>
      <c r="E1889" t="n">
        <v>1440</v>
      </c>
      <c r="F1889" t="n">
        <v>1</v>
      </c>
      <c r="G1889" t="n">
        <v>1440</v>
      </c>
      <c r="H1889" t="n">
        <v>0</v>
      </c>
      <c r="I1889" t="n">
        <v>70.3904199475066</v>
      </c>
    </row>
    <row r="1890">
      <c r="A1890" t="inlineStr">
        <is>
          <t>Daily_Efficiency_MTBF_2026_09_18.xlsx</t>
        </is>
      </c>
      <c r="B1890" t="inlineStr">
        <is>
          <t>Samridhi 5 Star Line</t>
        </is>
      </c>
      <c r="C1890" s="82" t="n">
        <v>46191</v>
      </c>
      <c r="D1890" t="inlineStr">
        <is>
          <t>FS-TTM-5</t>
        </is>
      </c>
      <c r="E1890" t="n">
        <v>1440</v>
      </c>
      <c r="F1890" t="n">
        <v>1</v>
      </c>
      <c r="G1890" t="n">
        <v>1440</v>
      </c>
      <c r="H1890" t="n">
        <v>0</v>
      </c>
      <c r="I1890" t="n">
        <v>110.671717171717</v>
      </c>
    </row>
    <row r="1891">
      <c r="A1891" t="inlineStr">
        <is>
          <t>Daily_Efficiency_MTBF_2026_09_18.xlsx</t>
        </is>
      </c>
      <c r="B1891" t="inlineStr">
        <is>
          <t>Samridhi Perk Line</t>
        </is>
      </c>
      <c r="C1891" s="82" t="n">
        <v>46191</v>
      </c>
      <c r="D1891" t="inlineStr">
        <is>
          <t>Perk-HCM-2</t>
        </is>
      </c>
      <c r="E1891" t="n">
        <v>1315.57075</v>
      </c>
      <c r="F1891" t="n">
        <v>143</v>
      </c>
      <c r="G1891" t="n">
        <v>9.199795454545461</v>
      </c>
      <c r="H1891" t="n">
        <v>2.05206666666667</v>
      </c>
      <c r="I1891" t="n">
        <v>69.8341760205183</v>
      </c>
    </row>
    <row r="1892">
      <c r="A1892" t="inlineStr">
        <is>
          <t>Daily_Efficiency_MTBF_2026_09_18.xlsx</t>
        </is>
      </c>
      <c r="B1892" t="inlineStr">
        <is>
          <t>Samridhi Perk Line</t>
        </is>
      </c>
      <c r="C1892" s="82" t="n">
        <v>46191</v>
      </c>
      <c r="D1892" t="inlineStr">
        <is>
          <t>Perk-HLM-1</t>
        </is>
      </c>
      <c r="E1892" t="n">
        <v>1329.87016666667</v>
      </c>
      <c r="F1892" t="n">
        <v>124</v>
      </c>
      <c r="G1892" t="n">
        <v>10.7247594086022</v>
      </c>
      <c r="H1892" t="n">
        <v>2.67641666666667</v>
      </c>
      <c r="I1892" t="n">
        <v>57.327217798686</v>
      </c>
    </row>
    <row r="1893">
      <c r="A1893" t="inlineStr">
        <is>
          <t>Daily_Efficiency_MTBF_2026_09_18.xlsx</t>
        </is>
      </c>
      <c r="B1893" t="inlineStr">
        <is>
          <t>Samridhi Perk Line</t>
        </is>
      </c>
      <c r="C1893" s="82" t="n">
        <v>46191</v>
      </c>
      <c r="D1893" t="inlineStr">
        <is>
          <t>Perk-HCM-3</t>
        </is>
      </c>
      <c r="E1893" t="n">
        <v>1320.65488333333</v>
      </c>
      <c r="F1893" t="n">
        <v>122</v>
      </c>
      <c r="G1893" t="n">
        <v>10.8250400273224</v>
      </c>
      <c r="H1893" t="n">
        <v>1.8436</v>
      </c>
      <c r="I1893" t="n">
        <v>48.6030555233342</v>
      </c>
    </row>
    <row r="1894">
      <c r="A1894" t="inlineStr">
        <is>
          <t>Daily_Efficiency_MTBF_2026_09_18.xlsx</t>
        </is>
      </c>
      <c r="B1894" t="inlineStr">
        <is>
          <t>Samridhi Perk Line</t>
        </is>
      </c>
      <c r="C1894" s="82" t="n">
        <v>46191</v>
      </c>
      <c r="D1894" t="inlineStr">
        <is>
          <t>Perk-HLM-2</t>
        </is>
      </c>
      <c r="E1894" t="n">
        <v>1314.11963333333</v>
      </c>
      <c r="F1894" t="n">
        <v>114</v>
      </c>
      <c r="G1894" t="n">
        <v>11.5273652046784</v>
      </c>
      <c r="H1894" t="n">
        <v>0</v>
      </c>
      <c r="I1894" t="n">
        <v>55.2313968570307</v>
      </c>
    </row>
    <row r="1895">
      <c r="A1895" t="inlineStr">
        <is>
          <t>Daily_Efficiency_MTBF_2026_09_18.xlsx</t>
        </is>
      </c>
      <c r="B1895" t="inlineStr">
        <is>
          <t>Samridhi Perk Line</t>
        </is>
      </c>
      <c r="C1895" s="82" t="n">
        <v>46191</v>
      </c>
      <c r="D1895" t="inlineStr">
        <is>
          <t>Perk-HCM-4</t>
        </is>
      </c>
      <c r="E1895" t="n">
        <v>1329.28821666667</v>
      </c>
      <c r="F1895" t="n">
        <v>114</v>
      </c>
      <c r="G1895" t="n">
        <v>11.6604229532164</v>
      </c>
      <c r="H1895" t="n">
        <v>0.65065</v>
      </c>
      <c r="I1895" t="n">
        <v>61.0361907300081</v>
      </c>
    </row>
    <row r="1896">
      <c r="A1896" t="inlineStr">
        <is>
          <t>Daily_Efficiency_MTBF_2026_09_18.xlsx</t>
        </is>
      </c>
      <c r="B1896" t="inlineStr">
        <is>
          <t>Samridhi Perk Line</t>
        </is>
      </c>
      <c r="C1896" s="82" t="n">
        <v>46191</v>
      </c>
      <c r="D1896" t="inlineStr">
        <is>
          <t>Perk-HCM-1</t>
        </is>
      </c>
      <c r="E1896" t="n">
        <v>1329.91855</v>
      </c>
      <c r="F1896" t="n">
        <v>75</v>
      </c>
      <c r="G1896" t="n">
        <v>17.7322473333333</v>
      </c>
      <c r="H1896" t="n">
        <v>0.4237</v>
      </c>
      <c r="I1896" t="n">
        <v>63.8787955852751</v>
      </c>
    </row>
    <row r="1897">
      <c r="A1897" t="inlineStr">
        <is>
          <t>Daily_Efficiency_MTBF_2026_09_18.xlsx</t>
        </is>
      </c>
      <c r="B1897" t="inlineStr">
        <is>
          <t>Samridhi Perk Line</t>
        </is>
      </c>
      <c r="C1897" s="82" t="n">
        <v>46191</v>
      </c>
      <c r="D1897" t="inlineStr">
        <is>
          <t>Perk TTM-5</t>
        </is>
      </c>
      <c r="E1897" t="n">
        <v>1341.93518333333</v>
      </c>
      <c r="F1897" t="n">
        <v>40</v>
      </c>
      <c r="G1897" t="n">
        <v>33.5483795833333</v>
      </c>
      <c r="H1897" t="n">
        <v>84.81180000000001</v>
      </c>
      <c r="I1897" t="n">
        <v>63.6268578743605</v>
      </c>
    </row>
    <row r="1898">
      <c r="A1898" t="inlineStr">
        <is>
          <t>Daily_Efficiency_MTBF_2026_09_18.xlsx</t>
        </is>
      </c>
      <c r="B1898" t="inlineStr">
        <is>
          <t>Samridhi Perk Line</t>
        </is>
      </c>
      <c r="C1898" s="82" t="n">
        <v>46191</v>
      </c>
      <c r="D1898" t="inlineStr">
        <is>
          <t>Perk-TTLi-1</t>
        </is>
      </c>
      <c r="E1898" t="n">
        <v>1376.35681666667</v>
      </c>
      <c r="F1898" t="n">
        <v>18</v>
      </c>
      <c r="G1898" t="n">
        <v>76.46426759259261</v>
      </c>
      <c r="H1898" t="n">
        <v>0</v>
      </c>
      <c r="I1898" t="n">
        <v>67.1549375164238</v>
      </c>
    </row>
    <row r="1899">
      <c r="A1899" t="inlineStr">
        <is>
          <t>Daily_Efficiency_MTBF_2026_09_18.xlsx</t>
        </is>
      </c>
      <c r="B1899" t="inlineStr">
        <is>
          <t>Samridhi Perk Line</t>
        </is>
      </c>
      <c r="C1899" s="82" t="n">
        <v>46191</v>
      </c>
      <c r="D1899" t="inlineStr">
        <is>
          <t>Perk-TTLi-3</t>
        </is>
      </c>
      <c r="E1899" t="n">
        <v>1314.45098333333</v>
      </c>
      <c r="F1899" t="n">
        <v>16</v>
      </c>
      <c r="G1899" t="n">
        <v>82.15318645833339</v>
      </c>
      <c r="H1899" t="n">
        <v>5.4254</v>
      </c>
      <c r="I1899" t="n">
        <v>50.6706695820128</v>
      </c>
    </row>
    <row r="1900">
      <c r="A1900" t="inlineStr">
        <is>
          <t>Daily_Efficiency_MTBF_2026_09_18.xlsx</t>
        </is>
      </c>
      <c r="B1900" t="inlineStr">
        <is>
          <t>Samridhi Perk Line</t>
        </is>
      </c>
      <c r="C1900" s="82" t="n">
        <v>46191</v>
      </c>
      <c r="D1900" t="inlineStr">
        <is>
          <t>Perk-TTLi-4</t>
        </is>
      </c>
      <c r="E1900" t="n">
        <v>1423.57553333333</v>
      </c>
      <c r="F1900" t="n">
        <v>4</v>
      </c>
      <c r="G1900" t="n">
        <v>355.893883333333</v>
      </c>
      <c r="H1900" t="n">
        <v>3.9578</v>
      </c>
      <c r="I1900" t="n">
        <v>54.5222714544137</v>
      </c>
    </row>
    <row r="1901">
      <c r="A1901" t="inlineStr">
        <is>
          <t>Daily_Efficiency_MTBF_2026_09_18.xlsx</t>
        </is>
      </c>
      <c r="B1901" t="inlineStr">
        <is>
          <t>Samridhi Perk Line</t>
        </is>
      </c>
      <c r="C1901" s="82" t="n">
        <v>46191</v>
      </c>
      <c r="D1901" t="inlineStr">
        <is>
          <t>Perk-TTLi-2</t>
        </is>
      </c>
      <c r="E1901" t="n">
        <v>1400.04936666667</v>
      </c>
      <c r="F1901" t="n">
        <v>3</v>
      </c>
      <c r="G1901" t="n">
        <v>466.683122222222</v>
      </c>
      <c r="H1901" t="n">
        <v>0</v>
      </c>
      <c r="I1901" t="n">
        <v>69.2741129949964</v>
      </c>
    </row>
    <row r="1902">
      <c r="A1902" t="inlineStr">
        <is>
          <t>Daily_Efficiency_MTBF_2026_09_18.xlsx</t>
        </is>
      </c>
      <c r="B1902" t="inlineStr">
        <is>
          <t>Samridhi Perk Line</t>
        </is>
      </c>
      <c r="C1902" s="82" t="n">
        <v>46191</v>
      </c>
      <c r="D1902" t="inlineStr">
        <is>
          <t>Perk-HLM-3</t>
        </is>
      </c>
      <c r="E1902" t="n">
        <v>1440</v>
      </c>
      <c r="F1902" t="n">
        <v>1</v>
      </c>
      <c r="G1902" t="n">
        <v>1440</v>
      </c>
      <c r="H1902" t="n">
        <v>0</v>
      </c>
      <c r="I1902" t="n">
        <v>31.8327160493827</v>
      </c>
    </row>
    <row r="1903">
      <c r="A1903" t="inlineStr">
        <is>
          <t>Daily_Efficiency_MTBF_2026_09_18.xlsx</t>
        </is>
      </c>
      <c r="B1903" t="inlineStr">
        <is>
          <t>Samridhi Perk Line</t>
        </is>
      </c>
      <c r="C1903" s="82" t="n">
        <v>46191</v>
      </c>
      <c r="D1903" t="inlineStr">
        <is>
          <t>Perk-Case Packing</t>
        </is>
      </c>
      <c r="E1903" t="n">
        <v>1440</v>
      </c>
      <c r="F1903" t="n">
        <v>1</v>
      </c>
      <c r="G1903" t="n">
        <v>1440</v>
      </c>
      <c r="H1903" t="n">
        <v>0</v>
      </c>
      <c r="I1903" t="n">
        <v>76.6397849462365</v>
      </c>
    </row>
    <row r="1904">
      <c r="A1904" t="inlineStr">
        <is>
          <t>Daily_Efficiency_MTBF_2026_09_18.xlsx</t>
        </is>
      </c>
      <c r="B1904" t="inlineStr">
        <is>
          <t>Co-Extrusion Line</t>
        </is>
      </c>
      <c r="C1904" s="82" t="n">
        <v>46190</v>
      </c>
      <c r="D1904" t="inlineStr">
        <is>
          <t>Coex-AW3</t>
        </is>
      </c>
      <c r="E1904" t="n">
        <v>1350.30266666667</v>
      </c>
      <c r="F1904" t="n">
        <v>101</v>
      </c>
      <c r="G1904" t="n">
        <v>13.3693333333333</v>
      </c>
      <c r="H1904" t="n">
        <v>68.69403333333339</v>
      </c>
      <c r="I1904" t="n">
        <v>31.5552777777778</v>
      </c>
    </row>
    <row r="1905">
      <c r="A1905" t="inlineStr">
        <is>
          <t>Daily_Efficiency_MTBF_2026_09_18.xlsx</t>
        </is>
      </c>
      <c r="B1905" t="inlineStr">
        <is>
          <t>Co-Extrusion Line</t>
        </is>
      </c>
      <c r="C1905" s="82" t="n">
        <v>46190</v>
      </c>
      <c r="D1905" t="inlineStr">
        <is>
          <t>Coex-AW2</t>
        </is>
      </c>
      <c r="E1905" t="n">
        <v>1374.45911666667</v>
      </c>
      <c r="F1905" t="n">
        <v>29</v>
      </c>
      <c r="G1905" t="n">
        <v>47.395141954023</v>
      </c>
      <c r="H1905" t="n">
        <v>17.8498</v>
      </c>
      <c r="I1905" t="n">
        <v>88.83205816333751</v>
      </c>
    </row>
    <row r="1906">
      <c r="A1906" t="inlineStr">
        <is>
          <t>Daily_Efficiency_MTBF_2026_09_18.xlsx</t>
        </is>
      </c>
      <c r="B1906" t="inlineStr">
        <is>
          <t>Co-Extrusion Line</t>
        </is>
      </c>
      <c r="C1906" s="82" t="n">
        <v>46190</v>
      </c>
      <c r="D1906" t="inlineStr">
        <is>
          <t>Coex-AW1</t>
        </is>
      </c>
      <c r="E1906" t="n">
        <v>1390.31693333333</v>
      </c>
      <c r="F1906" t="n">
        <v>24</v>
      </c>
      <c r="G1906" t="n">
        <v>57.9298722222222</v>
      </c>
      <c r="H1906" t="n">
        <v>20.3486666666667</v>
      </c>
      <c r="I1906" t="n">
        <v>96.8356119739977</v>
      </c>
    </row>
    <row r="1907">
      <c r="A1907" t="inlineStr">
        <is>
          <t>Daily_Efficiency_MTBF_2026_09_18.xlsx</t>
        </is>
      </c>
      <c r="B1907" t="inlineStr">
        <is>
          <t>Samridhi 5 Star Line</t>
        </is>
      </c>
      <c r="C1907" s="82" t="n">
        <v>46190</v>
      </c>
      <c r="D1907" t="inlineStr">
        <is>
          <t>FS-HCM-3</t>
        </is>
      </c>
      <c r="E1907" t="n">
        <v>585.448483333333</v>
      </c>
      <c r="F1907" t="n">
        <v>25</v>
      </c>
      <c r="G1907" t="n">
        <v>23.4179393333333</v>
      </c>
      <c r="H1907" t="n">
        <v>0.166833333333333</v>
      </c>
      <c r="I1907" t="n">
        <v>37.903754494582</v>
      </c>
    </row>
    <row r="1908">
      <c r="A1908" t="inlineStr">
        <is>
          <t>Daily_Efficiency_MTBF_2026_09_18.xlsx</t>
        </is>
      </c>
      <c r="B1908" t="inlineStr">
        <is>
          <t>Samridhi 5 Star Line</t>
        </is>
      </c>
      <c r="C1908" s="82" t="n">
        <v>46190</v>
      </c>
      <c r="D1908" t="inlineStr">
        <is>
          <t>FS-HCM-1</t>
        </is>
      </c>
      <c r="E1908" t="n">
        <v>579.529916666667</v>
      </c>
      <c r="F1908" t="n">
        <v>9</v>
      </c>
      <c r="G1908" t="n">
        <v>64.392212962963</v>
      </c>
      <c r="H1908" t="n">
        <v>0.166916666666667</v>
      </c>
      <c r="I1908" t="n">
        <v>4.75728199702918</v>
      </c>
    </row>
    <row r="1909">
      <c r="A1909" t="inlineStr">
        <is>
          <t>Daily_Efficiency_MTBF_2026_09_18.xlsx</t>
        </is>
      </c>
      <c r="B1909" t="inlineStr">
        <is>
          <t>Samridhi 5 Star Line</t>
        </is>
      </c>
      <c r="C1909" s="82" t="n">
        <v>46190</v>
      </c>
      <c r="D1909" t="inlineStr">
        <is>
          <t>FS-HCM-2</t>
        </is>
      </c>
      <c r="E1909" t="n">
        <v>553.3762</v>
      </c>
      <c r="F1909" t="n">
        <v>8</v>
      </c>
      <c r="G1909" t="n">
        <v>69.172025</v>
      </c>
      <c r="H1909" t="n">
        <v>0</v>
      </c>
      <c r="I1909" t="n">
        <v>20.5104720085048</v>
      </c>
    </row>
    <row r="1910">
      <c r="A1910" t="inlineStr">
        <is>
          <t>Daily_Efficiency_MTBF_2026_09_18.xlsx</t>
        </is>
      </c>
      <c r="B1910" t="inlineStr">
        <is>
          <t>Samridhi 5 Star Line</t>
        </is>
      </c>
      <c r="C1910" s="82" t="n">
        <v>46190</v>
      </c>
      <c r="D1910" t="inlineStr">
        <is>
          <t>FS-HRM-5</t>
        </is>
      </c>
      <c r="E1910" t="n">
        <v>948.163116666667</v>
      </c>
      <c r="F1910" t="n">
        <v>7</v>
      </c>
      <c r="G1910" t="n">
        <v>135.451873809524</v>
      </c>
      <c r="H1910" t="n">
        <v>3.49721666666667</v>
      </c>
      <c r="I1910" t="n">
        <v>15.4931137736277</v>
      </c>
    </row>
    <row r="1911">
      <c r="A1911" t="inlineStr">
        <is>
          <t>Daily_Efficiency_MTBF_2026_09_18.xlsx</t>
        </is>
      </c>
      <c r="B1911" t="inlineStr">
        <is>
          <t>Samridhi 5 Star Line</t>
        </is>
      </c>
      <c r="C1911" s="82" t="n">
        <v>46190</v>
      </c>
      <c r="D1911" t="inlineStr">
        <is>
          <t>FS-TTLi-4</t>
        </is>
      </c>
      <c r="E1911" t="n">
        <v>595.84115</v>
      </c>
      <c r="F1911" t="n">
        <v>7</v>
      </c>
      <c r="G1911" t="n">
        <v>85.1201642857143</v>
      </c>
      <c r="H1911" t="n">
        <v>4.15885</v>
      </c>
      <c r="I1911" t="n">
        <v>18.9090909090909</v>
      </c>
    </row>
    <row r="1912">
      <c r="A1912" t="inlineStr">
        <is>
          <t>Daily_Efficiency_MTBF_2026_09_18.xlsx</t>
        </is>
      </c>
      <c r="B1912" t="inlineStr">
        <is>
          <t>Samridhi 5 Star Line</t>
        </is>
      </c>
      <c r="C1912" s="82" t="n">
        <v>46190</v>
      </c>
      <c r="D1912" t="inlineStr">
        <is>
          <t>FS-TTLi-2</t>
        </is>
      </c>
      <c r="E1912" t="n">
        <v>459.566666666667</v>
      </c>
      <c r="F1912" t="n">
        <v>5</v>
      </c>
      <c r="G1912" t="n">
        <v>91.9133333333333</v>
      </c>
      <c r="H1912" t="n">
        <v>1.00006666666667</v>
      </c>
      <c r="I1912" t="n">
        <v>20.5603687196051</v>
      </c>
    </row>
    <row r="1913">
      <c r="A1913" t="inlineStr">
        <is>
          <t>Daily_Efficiency_MTBF_2026_09_18.xlsx</t>
        </is>
      </c>
      <c r="B1913" t="inlineStr">
        <is>
          <t>Samridhi 5 Star Line</t>
        </is>
      </c>
      <c r="C1913" s="82" t="n">
        <v>46190</v>
      </c>
      <c r="D1913" t="inlineStr">
        <is>
          <t>FS-HCM-4</t>
        </is>
      </c>
      <c r="E1913" t="n">
        <v>542.1564</v>
      </c>
      <c r="F1913" t="n">
        <v>4</v>
      </c>
      <c r="G1913" t="n">
        <v>135.5391</v>
      </c>
      <c r="H1913" t="n">
        <v>0.1669</v>
      </c>
      <c r="I1913" t="n">
        <v>19.0454737266392</v>
      </c>
    </row>
    <row r="1914">
      <c r="A1914" t="inlineStr">
        <is>
          <t>Daily_Efficiency_MTBF_2026_09_18.xlsx</t>
        </is>
      </c>
      <c r="B1914" t="inlineStr">
        <is>
          <t>Samridhi 5 Star Line</t>
        </is>
      </c>
      <c r="C1914" s="82" t="n">
        <v>46190</v>
      </c>
      <c r="D1914" t="inlineStr">
        <is>
          <t>FS-TTLi-3</t>
        </is>
      </c>
      <c r="E1914" t="n">
        <v>598.17295</v>
      </c>
      <c r="F1914" t="n">
        <v>3</v>
      </c>
      <c r="G1914" t="n">
        <v>199.390983333333</v>
      </c>
      <c r="H1914" t="n">
        <v>0</v>
      </c>
      <c r="I1914" t="n">
        <v>37.5288519743882</v>
      </c>
    </row>
    <row r="1915">
      <c r="A1915" t="inlineStr">
        <is>
          <t>Daily_Efficiency_MTBF_2026_09_18.xlsx</t>
        </is>
      </c>
      <c r="B1915" t="inlineStr">
        <is>
          <t>Samridhi 5 Star Line</t>
        </is>
      </c>
      <c r="C1915" s="82" t="n">
        <v>46190</v>
      </c>
      <c r="D1915" t="inlineStr">
        <is>
          <t>FS-TTLi-1</t>
        </is>
      </c>
      <c r="E1915" t="n">
        <v>510.250616666667</v>
      </c>
      <c r="F1915" t="n">
        <v>2</v>
      </c>
      <c r="G1915" t="n">
        <v>255.125308333333</v>
      </c>
      <c r="H1915" t="n">
        <v>0</v>
      </c>
      <c r="I1915" t="n">
        <v>3.7734281944307</v>
      </c>
    </row>
    <row r="1916">
      <c r="A1916" t="inlineStr">
        <is>
          <t>Daily_Efficiency_MTBF_2026_09_18.xlsx</t>
        </is>
      </c>
      <c r="B1916" t="inlineStr">
        <is>
          <t>Samridhi 5 Star Line</t>
        </is>
      </c>
      <c r="C1916" s="82" t="n">
        <v>46190</v>
      </c>
      <c r="D1916" t="inlineStr">
        <is>
          <t>FS-TTM-5</t>
        </is>
      </c>
      <c r="E1916" t="n">
        <v>600</v>
      </c>
      <c r="F1916" t="n">
        <v>1</v>
      </c>
      <c r="G1916" t="n">
        <v>600</v>
      </c>
      <c r="H1916" t="n">
        <v>0</v>
      </c>
      <c r="I1916" t="n">
        <v>64.09696969696969</v>
      </c>
    </row>
    <row r="1917">
      <c r="A1917" t="inlineStr">
        <is>
          <t>Daily_Efficiency_MTBF_2026_09_18.xlsx</t>
        </is>
      </c>
      <c r="B1917" t="inlineStr">
        <is>
          <t>Samridhi 5 Star Line</t>
        </is>
      </c>
      <c r="C1917" s="82" t="n">
        <v>46190</v>
      </c>
      <c r="D1917" t="inlineStr">
        <is>
          <t>FS-Case Packing</t>
        </is>
      </c>
      <c r="E1917" t="n">
        <v>600</v>
      </c>
      <c r="F1917" t="n">
        <v>1</v>
      </c>
      <c r="G1917" t="n">
        <v>600</v>
      </c>
      <c r="H1917" t="n">
        <v>0</v>
      </c>
      <c r="I1917" t="n">
        <v>18.4251968503937</v>
      </c>
    </row>
    <row r="1918">
      <c r="A1918" t="inlineStr">
        <is>
          <t>Daily_Efficiency_MTBF_2026_09_18.xlsx</t>
        </is>
      </c>
      <c r="B1918" t="inlineStr">
        <is>
          <t>Samridhi Perk Line</t>
        </is>
      </c>
      <c r="C1918" s="82" t="n">
        <v>46190</v>
      </c>
      <c r="D1918" t="inlineStr">
        <is>
          <t>Perk-HLM-1</t>
        </is>
      </c>
      <c r="E1918" t="n">
        <v>1305.27281666667</v>
      </c>
      <c r="F1918" t="n">
        <v>168</v>
      </c>
      <c r="G1918" t="n">
        <v>7.7694810515873</v>
      </c>
      <c r="H1918" t="n">
        <v>2.06058333333333</v>
      </c>
      <c r="I1918" t="n">
        <v>53.77422925601</v>
      </c>
    </row>
    <row r="1919">
      <c r="A1919" t="inlineStr">
        <is>
          <t>Daily_Efficiency_MTBF_2026_09_18.xlsx</t>
        </is>
      </c>
      <c r="B1919" t="inlineStr">
        <is>
          <t>Samridhi Perk Line</t>
        </is>
      </c>
      <c r="C1919" s="82" t="n">
        <v>46190</v>
      </c>
      <c r="D1919" t="inlineStr">
        <is>
          <t>Perk-HCM-2</t>
        </is>
      </c>
      <c r="E1919" t="n">
        <v>1335.28253333333</v>
      </c>
      <c r="F1919" t="n">
        <v>112</v>
      </c>
      <c r="G1919" t="n">
        <v>11.9221654761905</v>
      </c>
      <c r="H1919" t="n">
        <v>0.40985</v>
      </c>
      <c r="I1919" t="n">
        <v>57.1884026982416</v>
      </c>
    </row>
    <row r="1920">
      <c r="A1920" t="inlineStr">
        <is>
          <t>Daily_Efficiency_MTBF_2026_09_18.xlsx</t>
        </is>
      </c>
      <c r="B1920" t="inlineStr">
        <is>
          <t>Samridhi Perk Line</t>
        </is>
      </c>
      <c r="C1920" s="82" t="n">
        <v>46190</v>
      </c>
      <c r="D1920" t="inlineStr">
        <is>
          <t>Perk-HCM-4</t>
        </is>
      </c>
      <c r="E1920" t="n">
        <v>1298.3986</v>
      </c>
      <c r="F1920" t="n">
        <v>110</v>
      </c>
      <c r="G1920" t="n">
        <v>11.8036236363636</v>
      </c>
      <c r="H1920" t="n">
        <v>0.96275</v>
      </c>
      <c r="I1920" t="n">
        <v>49.2412399864155</v>
      </c>
    </row>
    <row r="1921">
      <c r="A1921" t="inlineStr">
        <is>
          <t>Daily_Efficiency_MTBF_2026_09_18.xlsx</t>
        </is>
      </c>
      <c r="B1921" t="inlineStr">
        <is>
          <t>Samridhi Perk Line</t>
        </is>
      </c>
      <c r="C1921" s="82" t="n">
        <v>46190</v>
      </c>
      <c r="D1921" t="inlineStr">
        <is>
          <t>Perk-HCM-3</t>
        </is>
      </c>
      <c r="E1921" t="n">
        <v>1306.57128333333</v>
      </c>
      <c r="F1921" t="n">
        <v>107</v>
      </c>
      <c r="G1921" t="n">
        <v>12.2109465732087</v>
      </c>
      <c r="H1921" t="n">
        <v>4.44206666666667</v>
      </c>
      <c r="I1921" t="n">
        <v>46.1630010567747</v>
      </c>
    </row>
    <row r="1922">
      <c r="A1922" t="inlineStr">
        <is>
          <t>Daily_Efficiency_MTBF_2026_09_18.xlsx</t>
        </is>
      </c>
      <c r="B1922" t="inlineStr">
        <is>
          <t>Samridhi Perk Line</t>
        </is>
      </c>
      <c r="C1922" s="82" t="n">
        <v>46190</v>
      </c>
      <c r="D1922" t="inlineStr">
        <is>
          <t>Perk TTM-5</t>
        </is>
      </c>
      <c r="E1922" t="n">
        <v>1197.03905</v>
      </c>
      <c r="F1922" t="n">
        <v>96</v>
      </c>
      <c r="G1922" t="n">
        <v>12.4691567708333</v>
      </c>
      <c r="H1922" t="n">
        <v>163.1597</v>
      </c>
      <c r="I1922" t="n">
        <v>55.3670634920635</v>
      </c>
    </row>
    <row r="1923">
      <c r="A1923" t="inlineStr">
        <is>
          <t>Daily_Efficiency_MTBF_2026_09_18.xlsx</t>
        </is>
      </c>
      <c r="B1923" t="inlineStr">
        <is>
          <t>Samridhi Perk Line</t>
        </is>
      </c>
      <c r="C1923" s="82" t="n">
        <v>46190</v>
      </c>
      <c r="D1923" t="inlineStr">
        <is>
          <t>Perk-HLM-2</t>
        </is>
      </c>
      <c r="E1923" t="n">
        <v>1344.8801</v>
      </c>
      <c r="F1923" t="n">
        <v>95</v>
      </c>
      <c r="G1923" t="n">
        <v>14.1566326315789</v>
      </c>
      <c r="H1923" t="n">
        <v>0.14</v>
      </c>
      <c r="I1923" t="n">
        <v>57.6502369219095</v>
      </c>
    </row>
    <row r="1924">
      <c r="A1924" t="inlineStr">
        <is>
          <t>Daily_Efficiency_MTBF_2026_09_18.xlsx</t>
        </is>
      </c>
      <c r="B1924" t="inlineStr">
        <is>
          <t>Samridhi Perk Line</t>
        </is>
      </c>
      <c r="C1924" s="82" t="n">
        <v>46190</v>
      </c>
      <c r="D1924" t="inlineStr">
        <is>
          <t>Perk-HCM-1</t>
        </is>
      </c>
      <c r="E1924" t="n">
        <v>1285.23543333333</v>
      </c>
      <c r="F1924" t="n">
        <v>92</v>
      </c>
      <c r="G1924" t="n">
        <v>13.9699503623188</v>
      </c>
      <c r="H1924" t="n">
        <v>2.08123333333333</v>
      </c>
      <c r="I1924" t="n">
        <v>58.1923035615327</v>
      </c>
    </row>
    <row r="1925">
      <c r="A1925" t="inlineStr">
        <is>
          <t>Daily_Efficiency_MTBF_2026_09_18.xlsx</t>
        </is>
      </c>
      <c r="B1925" t="inlineStr">
        <is>
          <t>Samridhi Perk Line</t>
        </is>
      </c>
      <c r="C1925" s="82" t="n">
        <v>46190</v>
      </c>
      <c r="D1925" t="inlineStr">
        <is>
          <t>Perk-TTLi-1</t>
        </is>
      </c>
      <c r="E1925" t="n">
        <v>1331.69776666667</v>
      </c>
      <c r="F1925" t="n">
        <v>8</v>
      </c>
      <c r="G1925" t="n">
        <v>166.462220833333</v>
      </c>
      <c r="H1925" t="n">
        <v>0.4559</v>
      </c>
      <c r="I1925" t="n">
        <v>62.0338720214894</v>
      </c>
    </row>
    <row r="1926">
      <c r="A1926" t="inlineStr">
        <is>
          <t>Daily_Efficiency_MTBF_2026_09_18.xlsx</t>
        </is>
      </c>
      <c r="B1926" t="inlineStr">
        <is>
          <t>Samridhi Perk Line</t>
        </is>
      </c>
      <c r="C1926" s="82" t="n">
        <v>46190</v>
      </c>
      <c r="D1926" t="inlineStr">
        <is>
          <t>Perk-TTLi-2</t>
        </is>
      </c>
      <c r="E1926" t="n">
        <v>1277.21238333333</v>
      </c>
      <c r="F1926" t="n">
        <v>7</v>
      </c>
      <c r="G1926" t="n">
        <v>182.458911904762</v>
      </c>
      <c r="H1926" t="n">
        <v>0</v>
      </c>
      <c r="I1926" t="n">
        <v>55.149763861115</v>
      </c>
    </row>
    <row r="1927">
      <c r="A1927" t="inlineStr">
        <is>
          <t>Daily_Efficiency_MTBF_2026_09_18.xlsx</t>
        </is>
      </c>
      <c r="B1927" t="inlineStr">
        <is>
          <t>Samridhi Perk Line</t>
        </is>
      </c>
      <c r="C1927" s="82" t="n">
        <v>46190</v>
      </c>
      <c r="D1927" t="inlineStr">
        <is>
          <t>Perk-TTLi-4</t>
        </is>
      </c>
      <c r="E1927" t="n">
        <v>1338.51705</v>
      </c>
      <c r="F1927" t="n">
        <v>3</v>
      </c>
      <c r="G1927" t="n">
        <v>446.17235</v>
      </c>
      <c r="H1927" t="n">
        <v>4.67395</v>
      </c>
      <c r="I1927" t="n">
        <v>42.0625</v>
      </c>
    </row>
    <row r="1928">
      <c r="A1928" t="inlineStr">
        <is>
          <t>Daily_Efficiency_MTBF_2026_09_18.xlsx</t>
        </is>
      </c>
      <c r="B1928" t="inlineStr">
        <is>
          <t>Samridhi Perk Line</t>
        </is>
      </c>
      <c r="C1928" s="82" t="n">
        <v>46190</v>
      </c>
      <c r="D1928" t="inlineStr">
        <is>
          <t>Perk-TTLi-3</t>
        </is>
      </c>
      <c r="E1928" t="n">
        <v>1347.09631666667</v>
      </c>
      <c r="F1928" t="n">
        <v>3</v>
      </c>
      <c r="G1928" t="n">
        <v>449.032105555556</v>
      </c>
      <c r="H1928" t="n">
        <v>0.0252166666666667</v>
      </c>
      <c r="I1928" t="n">
        <v>43.0586544631241</v>
      </c>
    </row>
    <row r="1929">
      <c r="A1929" t="inlineStr">
        <is>
          <t>Daily_Efficiency_MTBF_2026_09_18.xlsx</t>
        </is>
      </c>
      <c r="B1929" t="inlineStr">
        <is>
          <t>Samridhi Perk Line</t>
        </is>
      </c>
      <c r="C1929" s="82" t="n">
        <v>46190</v>
      </c>
      <c r="D1929" t="inlineStr">
        <is>
          <t>Perk-HLM-3</t>
        </is>
      </c>
      <c r="E1929" t="n">
        <v>1440</v>
      </c>
      <c r="F1929" t="n">
        <v>1</v>
      </c>
      <c r="G1929" t="n">
        <v>1440</v>
      </c>
      <c r="H1929" t="n">
        <v>0</v>
      </c>
      <c r="I1929" t="n">
        <v>36.4516975308642</v>
      </c>
    </row>
    <row r="1930">
      <c r="A1930" t="inlineStr">
        <is>
          <t>Daily_Efficiency_MTBF_2026_09_18.xlsx</t>
        </is>
      </c>
      <c r="B1930" t="inlineStr">
        <is>
          <t>Samridhi Perk Line</t>
        </is>
      </c>
      <c r="C1930" s="82" t="n">
        <v>46190</v>
      </c>
      <c r="D1930" t="inlineStr">
        <is>
          <t>Perk-Case Packing</t>
        </is>
      </c>
      <c r="E1930" t="n">
        <v>1440</v>
      </c>
      <c r="F1930" t="n">
        <v>1</v>
      </c>
      <c r="G1930" t="n">
        <v>1440</v>
      </c>
      <c r="H1930" t="n">
        <v>0</v>
      </c>
      <c r="I1930" t="n">
        <v>62.5268817204301</v>
      </c>
    </row>
    <row r="1931">
      <c r="A1931" t="inlineStr">
        <is>
          <t>Daily_Efficiency_MTBF_2026_09_18.xlsx</t>
        </is>
      </c>
      <c r="B1931" t="inlineStr">
        <is>
          <t>Co-Extrusion Line</t>
        </is>
      </c>
      <c r="C1931" s="82" t="n">
        <v>46189</v>
      </c>
      <c r="D1931" t="inlineStr">
        <is>
          <t>Coex-AW3</t>
        </is>
      </c>
      <c r="E1931" t="n">
        <v>1210.6799</v>
      </c>
      <c r="F1931" t="n">
        <v>191</v>
      </c>
      <c r="G1931" t="n">
        <v>6.33863821989529</v>
      </c>
      <c r="H1931" t="n">
        <v>125.31</v>
      </c>
      <c r="I1931" t="n">
        <v>25.6455555555555</v>
      </c>
    </row>
    <row r="1932">
      <c r="A1932" t="inlineStr">
        <is>
          <t>Daily_Efficiency_MTBF_2026_09_18.xlsx</t>
        </is>
      </c>
      <c r="B1932" t="inlineStr">
        <is>
          <t>Co-Extrusion Line</t>
        </is>
      </c>
      <c r="C1932" s="82" t="n">
        <v>46189</v>
      </c>
      <c r="D1932" t="inlineStr">
        <is>
          <t>Coex-AW1</t>
        </is>
      </c>
      <c r="E1932" t="n">
        <v>1295.34528333333</v>
      </c>
      <c r="F1932" t="n">
        <v>27</v>
      </c>
      <c r="G1932" t="n">
        <v>47.9757512345679</v>
      </c>
      <c r="H1932" t="n">
        <v>27.9865166666667</v>
      </c>
      <c r="I1932" t="n">
        <v>87.5993458329952</v>
      </c>
    </row>
    <row r="1933">
      <c r="A1933" t="inlineStr">
        <is>
          <t>Daily_Efficiency_MTBF_2026_09_18.xlsx</t>
        </is>
      </c>
      <c r="B1933" t="inlineStr">
        <is>
          <t>Co-Extrusion Line</t>
        </is>
      </c>
      <c r="C1933" s="82" t="n">
        <v>46189</v>
      </c>
      <c r="D1933" t="inlineStr">
        <is>
          <t>Coex-AW2</t>
        </is>
      </c>
      <c r="E1933" t="n">
        <v>1258.31478333333</v>
      </c>
      <c r="F1933" t="n">
        <v>26</v>
      </c>
      <c r="G1933" t="n">
        <v>48.3967224358974</v>
      </c>
      <c r="H1933" t="n">
        <v>36.67135</v>
      </c>
      <c r="I1933" t="n">
        <v>82.7712852729646</v>
      </c>
    </row>
    <row r="1934">
      <c r="A1934" t="inlineStr">
        <is>
          <t>Daily_Efficiency_MTBF_2026_09_18.xlsx</t>
        </is>
      </c>
      <c r="B1934" t="inlineStr">
        <is>
          <t>Samridhi 5 Star Line</t>
        </is>
      </c>
      <c r="C1934" s="82" t="n">
        <v>46189</v>
      </c>
      <c r="D1934" t="inlineStr">
        <is>
          <t>FS-HRM-5</t>
        </is>
      </c>
      <c r="E1934" t="n">
        <v>120</v>
      </c>
      <c r="F1934" t="n">
        <v>1</v>
      </c>
      <c r="G1934" t="n">
        <v>120</v>
      </c>
      <c r="H1934" t="n">
        <v>0</v>
      </c>
      <c r="I1934" t="n">
        <v>0</v>
      </c>
    </row>
    <row r="1935">
      <c r="A1935" t="inlineStr">
        <is>
          <t>Daily_Efficiency_MTBF_2026_09_18.xlsx</t>
        </is>
      </c>
      <c r="B1935" t="inlineStr">
        <is>
          <t>Samridhi 5 Star Line</t>
        </is>
      </c>
      <c r="C1935" s="82" t="n">
        <v>46189</v>
      </c>
      <c r="D1935" t="inlineStr">
        <is>
          <t>FS-HCM-1</t>
        </is>
      </c>
      <c r="E1935" t="n">
        <v>181.360033333333</v>
      </c>
      <c r="F1935" t="n">
        <v>1</v>
      </c>
      <c r="G1935" t="n">
        <v>181.360033333333</v>
      </c>
      <c r="H1935" t="n">
        <v>0</v>
      </c>
      <c r="I1935" t="n">
        <v>0</v>
      </c>
    </row>
    <row r="1936">
      <c r="A1936" t="inlineStr">
        <is>
          <t>Daily_Efficiency_MTBF_2026_09_18.xlsx</t>
        </is>
      </c>
      <c r="B1936" t="inlineStr">
        <is>
          <t>Samridhi 5 Star Line</t>
        </is>
      </c>
      <c r="C1936" s="82" t="n">
        <v>46189</v>
      </c>
      <c r="D1936" t="inlineStr">
        <is>
          <t>FS-TTLi-2</t>
        </is>
      </c>
      <c r="E1936" t="n">
        <v>120</v>
      </c>
      <c r="F1936" t="n">
        <v>1</v>
      </c>
      <c r="G1936" t="n">
        <v>120</v>
      </c>
      <c r="H1936" t="n">
        <v>0</v>
      </c>
      <c r="I1936" t="n">
        <v>0</v>
      </c>
    </row>
    <row r="1937">
      <c r="A1937" t="inlineStr">
        <is>
          <t>Daily_Efficiency_MTBF_2026_09_18.xlsx</t>
        </is>
      </c>
      <c r="B1937" t="inlineStr">
        <is>
          <t>Samridhi 5 Star Line</t>
        </is>
      </c>
      <c r="C1937" s="82" t="n">
        <v>46189</v>
      </c>
      <c r="D1937" t="inlineStr">
        <is>
          <t>FS-TTLi-1</t>
        </is>
      </c>
      <c r="E1937" t="n">
        <v>120</v>
      </c>
      <c r="F1937" t="n">
        <v>1</v>
      </c>
      <c r="G1937" t="n">
        <v>120</v>
      </c>
      <c r="H1937" t="n">
        <v>0</v>
      </c>
      <c r="I1937" t="n">
        <v>0</v>
      </c>
    </row>
    <row r="1938">
      <c r="A1938" t="inlineStr">
        <is>
          <t>Daily_Efficiency_MTBF_2026_09_18.xlsx</t>
        </is>
      </c>
      <c r="B1938" t="inlineStr">
        <is>
          <t>Samridhi 5 Star Line</t>
        </is>
      </c>
      <c r="C1938" s="82" t="n">
        <v>46189</v>
      </c>
      <c r="D1938" t="inlineStr">
        <is>
          <t>FS-HCM-2</t>
        </is>
      </c>
      <c r="E1938" t="n">
        <v>181.360033333333</v>
      </c>
      <c r="F1938" t="n">
        <v>1</v>
      </c>
      <c r="G1938" t="n">
        <v>181.360033333333</v>
      </c>
      <c r="H1938" t="n">
        <v>0</v>
      </c>
      <c r="I1938" t="n">
        <v>0</v>
      </c>
    </row>
    <row r="1939">
      <c r="A1939" t="inlineStr">
        <is>
          <t>Daily_Efficiency_MTBF_2026_09_18.xlsx</t>
        </is>
      </c>
      <c r="B1939" t="inlineStr">
        <is>
          <t>Samridhi Perk Line</t>
        </is>
      </c>
      <c r="C1939" s="82" t="n">
        <v>46189</v>
      </c>
      <c r="D1939" t="inlineStr">
        <is>
          <t>Perk-HLM-1</t>
        </is>
      </c>
      <c r="E1939" t="n">
        <v>1274.40813333333</v>
      </c>
      <c r="F1939" t="n">
        <v>224</v>
      </c>
      <c r="G1939" t="n">
        <v>5.68932202380952</v>
      </c>
      <c r="H1939" t="n">
        <v>11.3718666666667</v>
      </c>
      <c r="I1939" t="n">
        <v>54.3350126770888</v>
      </c>
    </row>
    <row r="1940">
      <c r="A1940" t="inlineStr">
        <is>
          <t>Daily_Efficiency_MTBF_2026_09_18.xlsx</t>
        </is>
      </c>
      <c r="B1940" t="inlineStr">
        <is>
          <t>Samridhi Perk Line</t>
        </is>
      </c>
      <c r="C1940" s="82" t="n">
        <v>46189</v>
      </c>
      <c r="D1940" t="inlineStr">
        <is>
          <t>Perk-HCM-2</t>
        </is>
      </c>
      <c r="E1940" t="n">
        <v>1306.86853333333</v>
      </c>
      <c r="F1940" t="n">
        <v>136</v>
      </c>
      <c r="G1940" t="n">
        <v>9.609327450980389</v>
      </c>
      <c r="H1940" t="n">
        <v>1.13216666666667</v>
      </c>
      <c r="I1940" t="n">
        <v>64.2478398654824</v>
      </c>
    </row>
    <row r="1941">
      <c r="A1941" t="inlineStr">
        <is>
          <t>Daily_Efficiency_MTBF_2026_09_18.xlsx</t>
        </is>
      </c>
      <c r="B1941" t="inlineStr">
        <is>
          <t>Samridhi Perk Line</t>
        </is>
      </c>
      <c r="C1941" s="82" t="n">
        <v>46189</v>
      </c>
      <c r="D1941" t="inlineStr">
        <is>
          <t>Perk-HCM-1</t>
        </is>
      </c>
      <c r="E1941" t="n">
        <v>1292.25535</v>
      </c>
      <c r="F1941" t="n">
        <v>134</v>
      </c>
      <c r="G1941" t="n">
        <v>9.64369664179104</v>
      </c>
      <c r="H1941" t="n">
        <v>0.159683333333333</v>
      </c>
      <c r="I1941" t="n">
        <v>64.32542851379981</v>
      </c>
    </row>
    <row r="1942">
      <c r="A1942" t="inlineStr">
        <is>
          <t>Daily_Efficiency_MTBF_2026_09_18.xlsx</t>
        </is>
      </c>
      <c r="B1942" t="inlineStr">
        <is>
          <t>Samridhi Perk Line</t>
        </is>
      </c>
      <c r="C1942" s="82" t="n">
        <v>46189</v>
      </c>
      <c r="D1942" t="inlineStr">
        <is>
          <t>Perk-HLM-2</t>
        </is>
      </c>
      <c r="E1942" t="n">
        <v>1353.09495</v>
      </c>
      <c r="F1942" t="n">
        <v>117</v>
      </c>
      <c r="G1942" t="n">
        <v>11.5649141025641</v>
      </c>
      <c r="H1942" t="n">
        <v>0</v>
      </c>
      <c r="I1942" t="n">
        <v>59.822703699705</v>
      </c>
    </row>
    <row r="1943">
      <c r="A1943" t="inlineStr">
        <is>
          <t>Daily_Efficiency_MTBF_2026_09_18.xlsx</t>
        </is>
      </c>
      <c r="B1943" t="inlineStr">
        <is>
          <t>Samridhi Perk Line</t>
        </is>
      </c>
      <c r="C1943" s="82" t="n">
        <v>46189</v>
      </c>
      <c r="D1943" t="inlineStr">
        <is>
          <t>Perk-HCM-4</t>
        </is>
      </c>
      <c r="E1943" t="n">
        <v>1311.89825</v>
      </c>
      <c r="F1943" t="n">
        <v>94</v>
      </c>
      <c r="G1943" t="n">
        <v>13.9563643617021</v>
      </c>
      <c r="H1943" t="n">
        <v>0.556733333333333</v>
      </c>
      <c r="I1943" t="n">
        <v>52.1479198923742</v>
      </c>
    </row>
    <row r="1944">
      <c r="A1944" t="inlineStr">
        <is>
          <t>Daily_Efficiency_MTBF_2026_09_18.xlsx</t>
        </is>
      </c>
      <c r="B1944" t="inlineStr">
        <is>
          <t>Samridhi Perk Line</t>
        </is>
      </c>
      <c r="C1944" s="82" t="n">
        <v>46189</v>
      </c>
      <c r="D1944" t="inlineStr">
        <is>
          <t>Perk-HCM-3</t>
        </is>
      </c>
      <c r="E1944" t="n">
        <v>1331.6472</v>
      </c>
      <c r="F1944" t="n">
        <v>74</v>
      </c>
      <c r="G1944" t="n">
        <v>17.9952324324324</v>
      </c>
      <c r="H1944" t="n">
        <v>2.94583333333333</v>
      </c>
      <c r="I1944" t="n">
        <v>54.3271074859493</v>
      </c>
    </row>
    <row r="1945">
      <c r="A1945" t="inlineStr">
        <is>
          <t>Daily_Efficiency_MTBF_2026_09_18.xlsx</t>
        </is>
      </c>
      <c r="B1945" t="inlineStr">
        <is>
          <t>Samridhi Perk Line</t>
        </is>
      </c>
      <c r="C1945" s="82" t="n">
        <v>46189</v>
      </c>
      <c r="D1945" t="inlineStr">
        <is>
          <t>Perk TTM-5</t>
        </is>
      </c>
      <c r="E1945" t="n">
        <v>1341.01425</v>
      </c>
      <c r="F1945" t="n">
        <v>42</v>
      </c>
      <c r="G1945" t="n">
        <v>31.9289107142857</v>
      </c>
      <c r="H1945" t="n">
        <v>78.37430000000001</v>
      </c>
      <c r="I1945" t="n">
        <v>66.3194444444443</v>
      </c>
    </row>
    <row r="1946">
      <c r="A1946" t="inlineStr">
        <is>
          <t>Daily_Efficiency_MTBF_2026_09_18.xlsx</t>
        </is>
      </c>
      <c r="B1946" t="inlineStr">
        <is>
          <t>Samridhi Perk Line</t>
        </is>
      </c>
      <c r="C1946" s="82" t="n">
        <v>46189</v>
      </c>
      <c r="D1946" t="inlineStr">
        <is>
          <t>Perk-TTLi-1</t>
        </is>
      </c>
      <c r="E1946" t="n">
        <v>1389.63921666667</v>
      </c>
      <c r="F1946" t="n">
        <v>20</v>
      </c>
      <c r="G1946" t="n">
        <v>69.4819608333333</v>
      </c>
      <c r="H1946" t="n">
        <v>0.396433333333333</v>
      </c>
      <c r="I1946" t="n">
        <v>65.7757183785413</v>
      </c>
    </row>
    <row r="1947">
      <c r="A1947" t="inlineStr">
        <is>
          <t>Daily_Efficiency_MTBF_2026_09_18.xlsx</t>
        </is>
      </c>
      <c r="B1947" t="inlineStr">
        <is>
          <t>Samridhi Perk Line</t>
        </is>
      </c>
      <c r="C1947" s="82" t="n">
        <v>46189</v>
      </c>
      <c r="D1947" t="inlineStr">
        <is>
          <t>Perk-TTLi-2</t>
        </is>
      </c>
      <c r="E1947" t="n">
        <v>1355.38468333333</v>
      </c>
      <c r="F1947" t="n">
        <v>10</v>
      </c>
      <c r="G1947" t="n">
        <v>135.538468333333</v>
      </c>
      <c r="H1947" t="n">
        <v>0.0931333333333333</v>
      </c>
      <c r="I1947" t="n">
        <v>60.497336786927</v>
      </c>
    </row>
    <row r="1948">
      <c r="A1948" t="inlineStr">
        <is>
          <t>Daily_Efficiency_MTBF_2026_09_18.xlsx</t>
        </is>
      </c>
      <c r="B1948" t="inlineStr">
        <is>
          <t>Samridhi Perk Line</t>
        </is>
      </c>
      <c r="C1948" s="82" t="n">
        <v>46189</v>
      </c>
      <c r="D1948" t="inlineStr">
        <is>
          <t>Perk-TTLi-3</t>
        </is>
      </c>
      <c r="E1948" t="n">
        <v>1358.48178333333</v>
      </c>
      <c r="F1948" t="n">
        <v>7</v>
      </c>
      <c r="G1948" t="n">
        <v>194.068826190476</v>
      </c>
      <c r="H1948" t="n">
        <v>0.39465</v>
      </c>
      <c r="I1948" t="n">
        <v>53.0359014572095</v>
      </c>
    </row>
    <row r="1949">
      <c r="A1949" t="inlineStr">
        <is>
          <t>Daily_Efficiency_MTBF_2026_09_18.xlsx</t>
        </is>
      </c>
      <c r="B1949" t="inlineStr">
        <is>
          <t>Samridhi Perk Line</t>
        </is>
      </c>
      <c r="C1949" s="82" t="n">
        <v>46189</v>
      </c>
      <c r="D1949" t="inlineStr">
        <is>
          <t>Perk-TTLi-4</t>
        </is>
      </c>
      <c r="E1949" t="n">
        <v>1438.20865</v>
      </c>
      <c r="F1949" t="n">
        <v>4</v>
      </c>
      <c r="G1949" t="n">
        <v>359.5521625</v>
      </c>
      <c r="H1949" t="n">
        <v>1.6089</v>
      </c>
      <c r="I1949" t="n">
        <v>47.4587537150106</v>
      </c>
    </row>
    <row r="1950">
      <c r="A1950" t="inlineStr">
        <is>
          <t>Daily_Efficiency_MTBF_2026_09_18.xlsx</t>
        </is>
      </c>
      <c r="B1950" t="inlineStr">
        <is>
          <t>Samridhi Perk Line</t>
        </is>
      </c>
      <c r="C1950" s="82" t="n">
        <v>46189</v>
      </c>
      <c r="D1950" t="inlineStr">
        <is>
          <t>Perk-HLM-3</t>
        </is>
      </c>
      <c r="E1950" t="n">
        <v>1440</v>
      </c>
      <c r="F1950" t="n">
        <v>1</v>
      </c>
      <c r="G1950" t="n">
        <v>1440</v>
      </c>
      <c r="H1950" t="n">
        <v>0</v>
      </c>
      <c r="I1950" t="n">
        <v>35.3145061728395</v>
      </c>
    </row>
    <row r="1951">
      <c r="A1951" t="inlineStr">
        <is>
          <t>Daily_Efficiency_MTBF_2026_09_18.xlsx</t>
        </is>
      </c>
      <c r="B1951" t="inlineStr">
        <is>
          <t>Samridhi Perk Line</t>
        </is>
      </c>
      <c r="C1951" s="82" t="n">
        <v>46189</v>
      </c>
      <c r="D1951" t="inlineStr">
        <is>
          <t>Perk-Case Packing</t>
        </is>
      </c>
      <c r="E1951" t="n">
        <v>1440</v>
      </c>
      <c r="F1951" t="n">
        <v>1</v>
      </c>
      <c r="G1951" t="n">
        <v>1440</v>
      </c>
      <c r="H1951" t="n">
        <v>0</v>
      </c>
      <c r="I1951" t="n">
        <v>71.3978494623656</v>
      </c>
    </row>
    <row r="1952">
      <c r="A1952" t="inlineStr">
        <is>
          <t>Daily_Efficiency_MTBF_2026_09_18.xlsx</t>
        </is>
      </c>
      <c r="B1952" t="inlineStr">
        <is>
          <t>Co-Extrusion Line</t>
        </is>
      </c>
      <c r="C1952" s="82" t="n">
        <v>46188</v>
      </c>
      <c r="D1952" t="inlineStr">
        <is>
          <t>Coex-AW3</t>
        </is>
      </c>
      <c r="E1952" t="n">
        <v>1329.82031666667</v>
      </c>
      <c r="F1952" t="n">
        <v>140</v>
      </c>
      <c r="G1952" t="n">
        <v>9.49871654761905</v>
      </c>
      <c r="H1952" t="n">
        <v>96.6775833333333</v>
      </c>
      <c r="I1952" t="n">
        <v>34.0888888888889</v>
      </c>
    </row>
    <row r="1953">
      <c r="A1953" t="inlineStr">
        <is>
          <t>Daily_Efficiency_MTBF_2026_09_18.xlsx</t>
        </is>
      </c>
      <c r="B1953" t="inlineStr">
        <is>
          <t>Co-Extrusion Line</t>
        </is>
      </c>
      <c r="C1953" s="82" t="n">
        <v>46188</v>
      </c>
      <c r="D1953" t="inlineStr">
        <is>
          <t>Coex-AW1</t>
        </is>
      </c>
      <c r="E1953" t="n">
        <v>1328.20755</v>
      </c>
      <c r="F1953" t="n">
        <v>52</v>
      </c>
      <c r="G1953" t="n">
        <v>25.5424528846154</v>
      </c>
      <c r="H1953" t="n">
        <v>32.9498333333333</v>
      </c>
      <c r="I1953" t="n">
        <v>83.0047212465942</v>
      </c>
    </row>
    <row r="1954">
      <c r="A1954" t="inlineStr">
        <is>
          <t>Daily_Efficiency_MTBF_2026_09_18.xlsx</t>
        </is>
      </c>
      <c r="B1954" t="inlineStr">
        <is>
          <t>Co-Extrusion Line</t>
        </is>
      </c>
      <c r="C1954" s="82" t="n">
        <v>46188</v>
      </c>
      <c r="D1954" t="inlineStr">
        <is>
          <t>Coex-AW2</t>
        </is>
      </c>
      <c r="E1954" t="n">
        <v>1324.2874</v>
      </c>
      <c r="F1954" t="n">
        <v>18</v>
      </c>
      <c r="G1954" t="n">
        <v>73.5715222222222</v>
      </c>
      <c r="H1954" t="n">
        <v>23.31945</v>
      </c>
      <c r="I1954" t="n">
        <v>71.5467990293986</v>
      </c>
    </row>
    <row r="1955">
      <c r="A1955" t="inlineStr">
        <is>
          <t>Daily_Efficiency_MTBF_2026_09_18.xlsx</t>
        </is>
      </c>
      <c r="B1955" t="inlineStr">
        <is>
          <t>Samridhi 5 Star Line</t>
        </is>
      </c>
      <c r="C1955" s="82" t="n">
        <v>46188</v>
      </c>
      <c r="D1955" t="inlineStr">
        <is>
          <t>FS-HCM-2</t>
        </is>
      </c>
      <c r="E1955" t="n">
        <v>32.9075666666667</v>
      </c>
      <c r="F1955" t="n">
        <v>1</v>
      </c>
      <c r="G1955" t="n">
        <v>32.9075666666667</v>
      </c>
      <c r="H1955" t="n">
        <v>0</v>
      </c>
      <c r="I1955" t="n">
        <v>0</v>
      </c>
    </row>
    <row r="1956">
      <c r="A1956" t="inlineStr">
        <is>
          <t>Daily_Efficiency_MTBF_2026_09_18.xlsx</t>
        </is>
      </c>
      <c r="B1956" t="inlineStr">
        <is>
          <t>Samridhi 5 Star Line</t>
        </is>
      </c>
      <c r="C1956" s="82" t="n">
        <v>46188</v>
      </c>
      <c r="D1956" t="inlineStr">
        <is>
          <t>FS-HCM-1</t>
        </is>
      </c>
      <c r="E1956" t="n">
        <v>31.9068</v>
      </c>
      <c r="F1956" t="n">
        <v>1</v>
      </c>
      <c r="G1956" t="n">
        <v>31.9068</v>
      </c>
      <c r="H1956" t="n">
        <v>0</v>
      </c>
      <c r="I1956" t="n">
        <v>0</v>
      </c>
    </row>
    <row r="1957">
      <c r="A1957" t="inlineStr">
        <is>
          <t>Daily_Efficiency_MTBF_2026_09_18.xlsx</t>
        </is>
      </c>
      <c r="B1957" t="inlineStr">
        <is>
          <t>Samridhi Perk Line</t>
        </is>
      </c>
      <c r="C1957" s="82" t="n">
        <v>46188</v>
      </c>
      <c r="D1957" t="inlineStr">
        <is>
          <t>Perk-HCM-2</t>
        </is>
      </c>
      <c r="E1957" t="n">
        <v>1303.70521666667</v>
      </c>
      <c r="F1957" t="n">
        <v>189</v>
      </c>
      <c r="G1957" t="n">
        <v>6.89791119929453</v>
      </c>
      <c r="H1957" t="n">
        <v>2.21751666666667</v>
      </c>
      <c r="I1957" t="n">
        <v>61.4503733760606</v>
      </c>
    </row>
    <row r="1958">
      <c r="A1958" t="inlineStr">
        <is>
          <t>Daily_Efficiency_MTBF_2026_09_18.xlsx</t>
        </is>
      </c>
      <c r="B1958" t="inlineStr">
        <is>
          <t>Samridhi Perk Line</t>
        </is>
      </c>
      <c r="C1958" s="82" t="n">
        <v>46188</v>
      </c>
      <c r="D1958" t="inlineStr">
        <is>
          <t>Perk-HCM-1</t>
        </is>
      </c>
      <c r="E1958" t="n">
        <v>1317.3639</v>
      </c>
      <c r="F1958" t="n">
        <v>150</v>
      </c>
      <c r="G1958" t="n">
        <v>8.782425999999999</v>
      </c>
      <c r="H1958" t="n">
        <v>0.539616666666667</v>
      </c>
      <c r="I1958" t="n">
        <v>68.15023091767971</v>
      </c>
    </row>
    <row r="1959">
      <c r="A1959" t="inlineStr">
        <is>
          <t>Daily_Efficiency_MTBF_2026_09_18.xlsx</t>
        </is>
      </c>
      <c r="B1959" t="inlineStr">
        <is>
          <t>Samridhi Perk Line</t>
        </is>
      </c>
      <c r="C1959" s="82" t="n">
        <v>46188</v>
      </c>
      <c r="D1959" t="inlineStr">
        <is>
          <t>Perk-HLM-1</t>
        </is>
      </c>
      <c r="E1959" t="n">
        <v>1159.84916666667</v>
      </c>
      <c r="F1959" t="n">
        <v>142</v>
      </c>
      <c r="G1959" t="n">
        <v>8.16795187793427</v>
      </c>
      <c r="H1959" t="n">
        <v>2.48965</v>
      </c>
      <c r="I1959" t="n">
        <v>52.2008584638427</v>
      </c>
    </row>
    <row r="1960">
      <c r="A1960" t="inlineStr">
        <is>
          <t>Daily_Efficiency_MTBF_2026_09_18.xlsx</t>
        </is>
      </c>
      <c r="B1960" t="inlineStr">
        <is>
          <t>Samridhi Perk Line</t>
        </is>
      </c>
      <c r="C1960" s="82" t="n">
        <v>46188</v>
      </c>
      <c r="D1960" t="inlineStr">
        <is>
          <t>Perk-HLM-2</t>
        </is>
      </c>
      <c r="E1960" t="n">
        <v>1220.04205</v>
      </c>
      <c r="F1960" t="n">
        <v>106</v>
      </c>
      <c r="G1960" t="n">
        <v>11.5098306603774</v>
      </c>
      <c r="H1960" t="n">
        <v>0</v>
      </c>
      <c r="I1960" t="n">
        <v>50.1485944232319</v>
      </c>
    </row>
    <row r="1961">
      <c r="A1961" t="inlineStr">
        <is>
          <t>Daily_Efficiency_MTBF_2026_09_18.xlsx</t>
        </is>
      </c>
      <c r="B1961" t="inlineStr">
        <is>
          <t>Samridhi Perk Line</t>
        </is>
      </c>
      <c r="C1961" s="82" t="n">
        <v>46188</v>
      </c>
      <c r="D1961" t="inlineStr">
        <is>
          <t>Perk-HCM-4</t>
        </is>
      </c>
      <c r="E1961" t="n">
        <v>1353.27371666667</v>
      </c>
      <c r="F1961" t="n">
        <v>92</v>
      </c>
      <c r="G1961" t="n">
        <v>14.7094969202899</v>
      </c>
      <c r="H1961" t="n">
        <v>0.9868</v>
      </c>
      <c r="I1961" t="n">
        <v>47.606643739552</v>
      </c>
    </row>
    <row r="1962">
      <c r="A1962" t="inlineStr">
        <is>
          <t>Daily_Efficiency_MTBF_2026_09_18.xlsx</t>
        </is>
      </c>
      <c r="B1962" t="inlineStr">
        <is>
          <t>Samridhi Perk Line</t>
        </is>
      </c>
      <c r="C1962" s="82" t="n">
        <v>46188</v>
      </c>
      <c r="D1962" t="inlineStr">
        <is>
          <t>Perk TTM-5</t>
        </is>
      </c>
      <c r="E1962" t="n">
        <v>1204.81145</v>
      </c>
      <c r="F1962" t="n">
        <v>86</v>
      </c>
      <c r="G1962" t="n">
        <v>14.0094354651163</v>
      </c>
      <c r="H1962" t="n">
        <v>235.18855</v>
      </c>
      <c r="I1962" t="n">
        <v>46.7658730158731</v>
      </c>
    </row>
    <row r="1963">
      <c r="A1963" t="inlineStr">
        <is>
          <t>Daily_Efficiency_MTBF_2026_09_18.xlsx</t>
        </is>
      </c>
      <c r="B1963" t="inlineStr">
        <is>
          <t>Samridhi Perk Line</t>
        </is>
      </c>
      <c r="C1963" s="82" t="n">
        <v>46188</v>
      </c>
      <c r="D1963" t="inlineStr">
        <is>
          <t>Perk-HCM-3</t>
        </is>
      </c>
      <c r="E1963" t="n">
        <v>1358.19533333333</v>
      </c>
      <c r="F1963" t="n">
        <v>75</v>
      </c>
      <c r="G1963" t="n">
        <v>18.1092711111111</v>
      </c>
      <c r="H1963" t="n">
        <v>0.672633333333333</v>
      </c>
      <c r="I1963" t="n">
        <v>43.0882578036944</v>
      </c>
    </row>
    <row r="1964">
      <c r="A1964" t="inlineStr">
        <is>
          <t>Daily_Efficiency_MTBF_2026_09_18.xlsx</t>
        </is>
      </c>
      <c r="B1964" t="inlineStr">
        <is>
          <t>Samridhi Perk Line</t>
        </is>
      </c>
      <c r="C1964" s="82" t="n">
        <v>46188</v>
      </c>
      <c r="D1964" t="inlineStr">
        <is>
          <t>Perk-TTLi-3</t>
        </is>
      </c>
      <c r="E1964" t="n">
        <v>1301.19155</v>
      </c>
      <c r="F1964" t="n">
        <v>10</v>
      </c>
      <c r="G1964" t="n">
        <v>130.119155</v>
      </c>
      <c r="H1964" t="n">
        <v>0.283583333333333</v>
      </c>
      <c r="I1964" t="n">
        <v>40.361695451591</v>
      </c>
    </row>
    <row r="1965">
      <c r="A1965" t="inlineStr">
        <is>
          <t>Daily_Efficiency_MTBF_2026_09_18.xlsx</t>
        </is>
      </c>
      <c r="B1965" t="inlineStr">
        <is>
          <t>Samridhi Perk Line</t>
        </is>
      </c>
      <c r="C1965" s="82" t="n">
        <v>46188</v>
      </c>
      <c r="D1965" t="inlineStr">
        <is>
          <t>Perk-TTLi-4</t>
        </is>
      </c>
      <c r="E1965" t="n">
        <v>1433.2136</v>
      </c>
      <c r="F1965" t="n">
        <v>6</v>
      </c>
      <c r="G1965" t="n">
        <v>238.868933333333</v>
      </c>
      <c r="H1965" t="n">
        <v>1.34496666666667</v>
      </c>
      <c r="I1965" t="n">
        <v>43.4057242045445</v>
      </c>
    </row>
    <row r="1966">
      <c r="A1966" t="inlineStr">
        <is>
          <t>Daily_Efficiency_MTBF_2026_09_18.xlsx</t>
        </is>
      </c>
      <c r="B1966" t="inlineStr">
        <is>
          <t>Samridhi Perk Line</t>
        </is>
      </c>
      <c r="C1966" s="82" t="n">
        <v>46188</v>
      </c>
      <c r="D1966" t="inlineStr">
        <is>
          <t>Perk-TTLi-2</t>
        </is>
      </c>
      <c r="E1966" t="n">
        <v>1361.72816666667</v>
      </c>
      <c r="F1966" t="n">
        <v>4</v>
      </c>
      <c r="G1966" t="n">
        <v>340.432041666667</v>
      </c>
      <c r="H1966" t="n">
        <v>0</v>
      </c>
      <c r="I1966" t="n">
        <v>63.6560552098404</v>
      </c>
    </row>
    <row r="1967">
      <c r="A1967" t="inlineStr">
        <is>
          <t>Daily_Efficiency_MTBF_2026_09_18.xlsx</t>
        </is>
      </c>
      <c r="B1967" t="inlineStr">
        <is>
          <t>Samridhi Perk Line</t>
        </is>
      </c>
      <c r="C1967" s="82" t="n">
        <v>46188</v>
      </c>
      <c r="D1967" t="inlineStr">
        <is>
          <t>Perk-TTLi-1</t>
        </is>
      </c>
      <c r="E1967" t="n">
        <v>1395.0968</v>
      </c>
      <c r="F1967" t="n">
        <v>4</v>
      </c>
      <c r="G1967" t="n">
        <v>348.7742</v>
      </c>
      <c r="H1967" t="n">
        <v>0</v>
      </c>
      <c r="I1967" t="n">
        <v>71.11793530247969</v>
      </c>
    </row>
    <row r="1968">
      <c r="A1968" t="inlineStr">
        <is>
          <t>Daily_Efficiency_MTBF_2026_09_18.xlsx</t>
        </is>
      </c>
      <c r="B1968" t="inlineStr">
        <is>
          <t>Samridhi Perk Line</t>
        </is>
      </c>
      <c r="C1968" s="82" t="n">
        <v>46188</v>
      </c>
      <c r="D1968" t="inlineStr">
        <is>
          <t>Perk-Case Packing</t>
        </is>
      </c>
      <c r="E1968" t="n">
        <v>1440</v>
      </c>
      <c r="F1968" t="n">
        <v>1</v>
      </c>
      <c r="G1968" t="n">
        <v>1440</v>
      </c>
      <c r="H1968" t="n">
        <v>0</v>
      </c>
      <c r="I1968" t="n">
        <v>69.5698924731183</v>
      </c>
    </row>
    <row r="1969">
      <c r="A1969" t="inlineStr">
        <is>
          <t>Daily_Efficiency_MTBF_2026_09_18.xlsx</t>
        </is>
      </c>
      <c r="B1969" t="inlineStr">
        <is>
          <t>Samridhi Perk Line</t>
        </is>
      </c>
      <c r="C1969" s="82" t="n">
        <v>46188</v>
      </c>
      <c r="D1969" t="inlineStr">
        <is>
          <t>Perk-HLM-3</t>
        </is>
      </c>
      <c r="E1969" t="n">
        <v>1440</v>
      </c>
      <c r="F1969" t="n">
        <v>1</v>
      </c>
      <c r="G1969" t="n">
        <v>1440</v>
      </c>
      <c r="H1969" t="n">
        <v>0</v>
      </c>
      <c r="I1969" t="n">
        <v>31.9041666666667</v>
      </c>
    </row>
    <row r="1970">
      <c r="A1970" t="inlineStr">
        <is>
          <t>Daily_Efficiency_MTBF_2026_09_18.xlsx</t>
        </is>
      </c>
      <c r="B1970" t="inlineStr">
        <is>
          <t>Co-Extrusion Line</t>
        </is>
      </c>
      <c r="C1970" s="82" t="n">
        <v>46187</v>
      </c>
      <c r="D1970" t="inlineStr">
        <is>
          <t>Coex-AW3</t>
        </is>
      </c>
      <c r="E1970" t="n">
        <v>1204.33503333333</v>
      </c>
      <c r="F1970" t="n">
        <v>194</v>
      </c>
      <c r="G1970" t="n">
        <v>6.20791254295533</v>
      </c>
      <c r="H1970" t="n">
        <v>121.820216666667</v>
      </c>
      <c r="I1970" t="n">
        <v>24.51</v>
      </c>
    </row>
    <row r="1971">
      <c r="A1971" t="inlineStr">
        <is>
          <t>Daily_Efficiency_MTBF_2026_09_18.xlsx</t>
        </is>
      </c>
      <c r="B1971" t="inlineStr">
        <is>
          <t>Co-Extrusion Line</t>
        </is>
      </c>
      <c r="C1971" s="82" t="n">
        <v>46187</v>
      </c>
      <c r="D1971" t="inlineStr">
        <is>
          <t>Coex-AW1</t>
        </is>
      </c>
      <c r="E1971" t="n">
        <v>1180.98111666667</v>
      </c>
      <c r="F1971" t="n">
        <v>58</v>
      </c>
      <c r="G1971" t="n">
        <v>20.3617433908046</v>
      </c>
      <c r="H1971" t="n">
        <v>87.8454500000001</v>
      </c>
      <c r="I1971" t="n">
        <v>15.332111373436</v>
      </c>
    </row>
    <row r="1972">
      <c r="A1972" t="inlineStr">
        <is>
          <t>Daily_Efficiency_MTBF_2026_09_18.xlsx</t>
        </is>
      </c>
      <c r="B1972" t="inlineStr">
        <is>
          <t>Co-Extrusion Line</t>
        </is>
      </c>
      <c r="C1972" s="82" t="n">
        <v>46187</v>
      </c>
      <c r="D1972" t="inlineStr">
        <is>
          <t>Coex-AW2</t>
        </is>
      </c>
      <c r="E1972" t="n">
        <v>1211.49008333333</v>
      </c>
      <c r="F1972" t="n">
        <v>29</v>
      </c>
      <c r="G1972" t="n">
        <v>41.7755201149425</v>
      </c>
      <c r="H1972" t="n">
        <v>27.6659333333333</v>
      </c>
      <c r="I1972" t="n">
        <v>68.56978905306261</v>
      </c>
    </row>
    <row r="1973">
      <c r="A1973" t="inlineStr">
        <is>
          <t>Daily_Efficiency_MTBF_2026_09_18.xlsx</t>
        </is>
      </c>
      <c r="B1973" t="inlineStr">
        <is>
          <t>Samridhi Perk Line</t>
        </is>
      </c>
      <c r="C1973" s="82" t="n">
        <v>46187</v>
      </c>
      <c r="D1973" t="inlineStr">
        <is>
          <t>Perk-HCM-1</t>
        </is>
      </c>
      <c r="E1973" t="n">
        <v>1291.16198333333</v>
      </c>
      <c r="F1973" t="n">
        <v>141</v>
      </c>
      <c r="G1973" t="n">
        <v>9.157177186761229</v>
      </c>
      <c r="H1973" t="n">
        <v>0.2183</v>
      </c>
      <c r="I1973" t="n">
        <v>51.6111764495928</v>
      </c>
    </row>
    <row r="1974">
      <c r="A1974" t="inlineStr">
        <is>
          <t>Daily_Efficiency_MTBF_2026_09_18.xlsx</t>
        </is>
      </c>
      <c r="B1974" t="inlineStr">
        <is>
          <t>Samridhi Perk Line</t>
        </is>
      </c>
      <c r="C1974" s="82" t="n">
        <v>46187</v>
      </c>
      <c r="D1974" t="inlineStr">
        <is>
          <t>Perk-HCM-2</t>
        </is>
      </c>
      <c r="E1974" t="n">
        <v>1295.88998333333</v>
      </c>
      <c r="F1974" t="n">
        <v>124</v>
      </c>
      <c r="G1974" t="n">
        <v>10.450725672043</v>
      </c>
      <c r="H1974" t="n">
        <v>0.6807</v>
      </c>
      <c r="I1974" t="n">
        <v>46.6166418979015</v>
      </c>
    </row>
    <row r="1975">
      <c r="A1975" t="inlineStr">
        <is>
          <t>Daily_Efficiency_MTBF_2026_09_18.xlsx</t>
        </is>
      </c>
      <c r="B1975" t="inlineStr">
        <is>
          <t>Samridhi Perk Line</t>
        </is>
      </c>
      <c r="C1975" s="82" t="n">
        <v>46187</v>
      </c>
      <c r="D1975" t="inlineStr">
        <is>
          <t>Perk-HLM-1</t>
        </is>
      </c>
      <c r="E1975" t="n">
        <v>1333.90086666667</v>
      </c>
      <c r="F1975" t="n">
        <v>100</v>
      </c>
      <c r="G1975" t="n">
        <v>13.3390086666667</v>
      </c>
      <c r="H1975" t="n">
        <v>6.52233333333333</v>
      </c>
      <c r="I1975" t="n">
        <v>49.2918971714589</v>
      </c>
    </row>
    <row r="1976">
      <c r="A1976" t="inlineStr">
        <is>
          <t>Daily_Efficiency_MTBF_2026_09_18.xlsx</t>
        </is>
      </c>
      <c r="B1976" t="inlineStr">
        <is>
          <t>Samridhi Perk Line</t>
        </is>
      </c>
      <c r="C1976" s="82" t="n">
        <v>46187</v>
      </c>
      <c r="D1976" t="inlineStr">
        <is>
          <t>Perk-HLM-2</t>
        </is>
      </c>
      <c r="E1976" t="n">
        <v>1306.39011666667</v>
      </c>
      <c r="F1976" t="n">
        <v>88</v>
      </c>
      <c r="G1976" t="n">
        <v>14.8453422348485</v>
      </c>
      <c r="H1976" t="n">
        <v>0</v>
      </c>
      <c r="I1976" t="n">
        <v>46.769280291749</v>
      </c>
    </row>
    <row r="1977">
      <c r="A1977" t="inlineStr">
        <is>
          <t>Daily_Efficiency_MTBF_2026_09_18.xlsx</t>
        </is>
      </c>
      <c r="B1977" t="inlineStr">
        <is>
          <t>Samridhi Perk Line</t>
        </is>
      </c>
      <c r="C1977" s="82" t="n">
        <v>46187</v>
      </c>
      <c r="D1977" t="inlineStr">
        <is>
          <t>Perk TTM-5</t>
        </is>
      </c>
      <c r="E1977" t="n">
        <v>1265.2632</v>
      </c>
      <c r="F1977" t="n">
        <v>77</v>
      </c>
      <c r="G1977" t="n">
        <v>16.4319896103896</v>
      </c>
      <c r="H1977" t="n">
        <v>161.487416666667</v>
      </c>
      <c r="I1977" t="n">
        <v>48.1448412698412</v>
      </c>
    </row>
    <row r="1978">
      <c r="A1978" t="inlineStr">
        <is>
          <t>Daily_Efficiency_MTBF_2026_09_18.xlsx</t>
        </is>
      </c>
      <c r="B1978" t="inlineStr">
        <is>
          <t>Samridhi Perk Line</t>
        </is>
      </c>
      <c r="C1978" s="82" t="n">
        <v>46187</v>
      </c>
      <c r="D1978" t="inlineStr">
        <is>
          <t>Perk-HCM-3</t>
        </is>
      </c>
      <c r="E1978" t="n">
        <v>1382.71395</v>
      </c>
      <c r="F1978" t="n">
        <v>61</v>
      </c>
      <c r="G1978" t="n">
        <v>22.6674418032787</v>
      </c>
      <c r="H1978" t="n">
        <v>0.143133333333333</v>
      </c>
      <c r="I1978" t="n">
        <v>31.5941840029922</v>
      </c>
    </row>
    <row r="1979">
      <c r="A1979" t="inlineStr">
        <is>
          <t>Daily_Efficiency_MTBF_2026_09_18.xlsx</t>
        </is>
      </c>
      <c r="B1979" t="inlineStr">
        <is>
          <t>Samridhi Perk Line</t>
        </is>
      </c>
      <c r="C1979" s="82" t="n">
        <v>46187</v>
      </c>
      <c r="D1979" t="inlineStr">
        <is>
          <t>Perk-HCM-4</t>
        </is>
      </c>
      <c r="E1979" t="n">
        <v>1383.40423333333</v>
      </c>
      <c r="F1979" t="n">
        <v>60</v>
      </c>
      <c r="G1979" t="n">
        <v>23.0567372222222</v>
      </c>
      <c r="H1979" t="n">
        <v>4.85356666666667</v>
      </c>
      <c r="I1979" t="n">
        <v>31.4708526957487</v>
      </c>
    </row>
    <row r="1980">
      <c r="A1980" t="inlineStr">
        <is>
          <t>Daily_Efficiency_MTBF_2026_09_18.xlsx</t>
        </is>
      </c>
      <c r="B1980" t="inlineStr">
        <is>
          <t>Samridhi Perk Line</t>
        </is>
      </c>
      <c r="C1980" s="82" t="n">
        <v>46187</v>
      </c>
      <c r="D1980" t="inlineStr">
        <is>
          <t>Perk-TTLi-2</t>
        </is>
      </c>
      <c r="E1980" t="n">
        <v>1378.0543</v>
      </c>
      <c r="F1980" t="n">
        <v>10</v>
      </c>
      <c r="G1980" t="n">
        <v>137.80543</v>
      </c>
      <c r="H1980" t="n">
        <v>12.4139166666667</v>
      </c>
      <c r="I1980" t="n">
        <v>48.1229889293725</v>
      </c>
    </row>
    <row r="1981">
      <c r="A1981" t="inlineStr">
        <is>
          <t>Daily_Efficiency_MTBF_2026_09_18.xlsx</t>
        </is>
      </c>
      <c r="B1981" t="inlineStr">
        <is>
          <t>Samridhi Perk Line</t>
        </is>
      </c>
      <c r="C1981" s="82" t="n">
        <v>46187</v>
      </c>
      <c r="D1981" t="inlineStr">
        <is>
          <t>Perk-TTLi-1</t>
        </is>
      </c>
      <c r="E1981" t="n">
        <v>1359.8896</v>
      </c>
      <c r="F1981" t="n">
        <v>7</v>
      </c>
      <c r="G1981" t="n">
        <v>194.269942857143</v>
      </c>
      <c r="H1981" t="n">
        <v>0</v>
      </c>
      <c r="I1981" t="n">
        <v>49.0660877751962</v>
      </c>
    </row>
    <row r="1982">
      <c r="A1982" t="inlineStr">
        <is>
          <t>Daily_Efficiency_MTBF_2026_09_18.xlsx</t>
        </is>
      </c>
      <c r="B1982" t="inlineStr">
        <is>
          <t>Samridhi Perk Line</t>
        </is>
      </c>
      <c r="C1982" s="82" t="n">
        <v>46187</v>
      </c>
      <c r="D1982" t="inlineStr">
        <is>
          <t>Perk-TTLi-3</t>
        </is>
      </c>
      <c r="E1982" t="n">
        <v>1402.31323333333</v>
      </c>
      <c r="F1982" t="n">
        <v>4</v>
      </c>
      <c r="G1982" t="n">
        <v>350.578308333333</v>
      </c>
      <c r="H1982" t="n">
        <v>0.0758833333333333</v>
      </c>
      <c r="I1982" t="n">
        <v>25.5345572648326</v>
      </c>
    </row>
    <row r="1983">
      <c r="A1983" t="inlineStr">
        <is>
          <t>Daily_Efficiency_MTBF_2026_09_18.xlsx</t>
        </is>
      </c>
      <c r="B1983" t="inlineStr">
        <is>
          <t>Samridhi Perk Line</t>
        </is>
      </c>
      <c r="C1983" s="82" t="n">
        <v>46187</v>
      </c>
      <c r="D1983" t="inlineStr">
        <is>
          <t>Perk-HLM-3</t>
        </is>
      </c>
      <c r="E1983" t="n">
        <v>1440</v>
      </c>
      <c r="F1983" t="n">
        <v>1</v>
      </c>
      <c r="G1983" t="n">
        <v>1440</v>
      </c>
      <c r="H1983" t="n">
        <v>0</v>
      </c>
      <c r="I1983" t="n">
        <v>26.2507716049383</v>
      </c>
    </row>
    <row r="1984">
      <c r="A1984" t="inlineStr">
        <is>
          <t>Daily_Efficiency_MTBF_2026_09_18.xlsx</t>
        </is>
      </c>
      <c r="B1984" t="inlineStr">
        <is>
          <t>Samridhi Perk Line</t>
        </is>
      </c>
      <c r="C1984" s="82" t="n">
        <v>46187</v>
      </c>
      <c r="D1984" t="inlineStr">
        <is>
          <t>Perk-Case Packing</t>
        </is>
      </c>
      <c r="E1984" t="n">
        <v>1440</v>
      </c>
      <c r="F1984" t="n">
        <v>1</v>
      </c>
      <c r="G1984" t="n">
        <v>1440</v>
      </c>
      <c r="H1984" t="n">
        <v>0</v>
      </c>
      <c r="I1984" t="n">
        <v>49.3010752688172</v>
      </c>
    </row>
    <row r="1985">
      <c r="A1985" t="inlineStr">
        <is>
          <t>Daily_Efficiency_MTBF_2026_09_18.xlsx</t>
        </is>
      </c>
      <c r="B1985" t="inlineStr">
        <is>
          <t>Samridhi Perk Line</t>
        </is>
      </c>
      <c r="C1985" s="82" t="n">
        <v>46187</v>
      </c>
      <c r="D1985" t="inlineStr">
        <is>
          <t>Perk-TTLi-4</t>
        </is>
      </c>
      <c r="E1985" t="n">
        <v>1440</v>
      </c>
      <c r="F1985" t="n">
        <v>1</v>
      </c>
      <c r="G1985" t="n">
        <v>1440</v>
      </c>
      <c r="H1985" t="n">
        <v>0</v>
      </c>
      <c r="I1985" t="n">
        <v>30.1875</v>
      </c>
    </row>
    <row r="1986">
      <c r="A1986" t="inlineStr">
        <is>
          <t>Daily_Efficiency_MTBF_2026_09_18.xlsx</t>
        </is>
      </c>
      <c r="B1986" t="inlineStr">
        <is>
          <t>Co-Extrusion Line</t>
        </is>
      </c>
      <c r="C1986" s="82" t="n">
        <v>46186</v>
      </c>
      <c r="D1986" t="inlineStr">
        <is>
          <t>Coex-AW3</t>
        </is>
      </c>
      <c r="E1986" t="n">
        <v>1142.02406666667</v>
      </c>
      <c r="F1986" t="n">
        <v>264</v>
      </c>
      <c r="G1986" t="n">
        <v>4.32584873737374</v>
      </c>
      <c r="H1986" t="n">
        <v>204.958216666667</v>
      </c>
      <c r="I1986" t="n">
        <v>20.8719444444444</v>
      </c>
    </row>
    <row r="1987">
      <c r="A1987" t="inlineStr">
        <is>
          <t>Daily_Efficiency_MTBF_2026_09_18.xlsx</t>
        </is>
      </c>
      <c r="B1987" t="inlineStr">
        <is>
          <t>Co-Extrusion Line</t>
        </is>
      </c>
      <c r="C1987" s="82" t="n">
        <v>46186</v>
      </c>
      <c r="D1987" t="inlineStr">
        <is>
          <t>Coex-AW2</t>
        </is>
      </c>
      <c r="E1987" t="n">
        <v>1301.95898333333</v>
      </c>
      <c r="F1987" t="n">
        <v>24</v>
      </c>
      <c r="G1987" t="n">
        <v>54.2482909722222</v>
      </c>
      <c r="H1987" t="n">
        <v>22.5101833333333</v>
      </c>
      <c r="I1987" t="n">
        <v>64.9630592564463</v>
      </c>
    </row>
    <row r="1988">
      <c r="A1988" t="inlineStr">
        <is>
          <t>Daily_Efficiency_MTBF_2026_09_18.xlsx</t>
        </is>
      </c>
      <c r="B1988" t="inlineStr">
        <is>
          <t>Co-Extrusion Line</t>
        </is>
      </c>
      <c r="C1988" s="82" t="n">
        <v>46186</v>
      </c>
      <c r="D1988" t="inlineStr">
        <is>
          <t>Coex-AW1</t>
        </is>
      </c>
      <c r="E1988" t="n">
        <v>1300.64476666667</v>
      </c>
      <c r="F1988" t="n">
        <v>19</v>
      </c>
      <c r="G1988" t="n">
        <v>68.4549877192983</v>
      </c>
      <c r="H1988" t="n">
        <v>15.1608666666667</v>
      </c>
      <c r="I1988" t="n">
        <v>0.49855387709365</v>
      </c>
    </row>
    <row r="1989">
      <c r="A1989" t="inlineStr">
        <is>
          <t>Daily_Efficiency_MTBF_2026_09_18.xlsx</t>
        </is>
      </c>
      <c r="B1989" t="inlineStr">
        <is>
          <t>Samridhi 5 Star Line</t>
        </is>
      </c>
      <c r="C1989" s="82" t="n">
        <v>46186</v>
      </c>
      <c r="D1989" t="inlineStr">
        <is>
          <t>FS-HCM-1</t>
        </is>
      </c>
      <c r="E1989" t="n">
        <v>473.83345</v>
      </c>
      <c r="F1989" t="n">
        <v>1</v>
      </c>
      <c r="G1989" t="n">
        <v>473.83345</v>
      </c>
      <c r="H1989" t="n">
        <v>0</v>
      </c>
      <c r="I1989" t="n">
        <v>0</v>
      </c>
    </row>
    <row r="1990">
      <c r="A1990" t="inlineStr">
        <is>
          <t>Daily_Efficiency_MTBF_2026_09_18.xlsx</t>
        </is>
      </c>
      <c r="B1990" t="inlineStr">
        <is>
          <t>Samridhi Perk Line</t>
        </is>
      </c>
      <c r="C1990" s="82" t="n">
        <v>46186</v>
      </c>
      <c r="D1990" t="inlineStr">
        <is>
          <t>Perk-HCM-1</t>
        </is>
      </c>
      <c r="E1990" t="n">
        <v>1209.38146666667</v>
      </c>
      <c r="F1990" t="n">
        <v>157</v>
      </c>
      <c r="G1990" t="n">
        <v>7.70306666666667</v>
      </c>
      <c r="H1990" t="n">
        <v>0.914216666666667</v>
      </c>
      <c r="I1990" t="n">
        <v>61.214008818852</v>
      </c>
    </row>
    <row r="1991">
      <c r="A1991" t="inlineStr">
        <is>
          <t>Daily_Efficiency_MTBF_2026_09_18.xlsx</t>
        </is>
      </c>
      <c r="B1991" t="inlineStr">
        <is>
          <t>Samridhi Perk Line</t>
        </is>
      </c>
      <c r="C1991" s="82" t="n">
        <v>46186</v>
      </c>
      <c r="D1991" t="inlineStr">
        <is>
          <t>Perk-HCM-4</t>
        </is>
      </c>
      <c r="E1991" t="n">
        <v>1216.2656</v>
      </c>
      <c r="F1991" t="n">
        <v>140</v>
      </c>
      <c r="G1991" t="n">
        <v>8.687611428571429</v>
      </c>
      <c r="H1991" t="n">
        <v>1.34988333333333</v>
      </c>
      <c r="I1991" t="n">
        <v>37.7459676799735</v>
      </c>
    </row>
    <row r="1992">
      <c r="A1992" t="inlineStr">
        <is>
          <t>Daily_Efficiency_MTBF_2026_09_18.xlsx</t>
        </is>
      </c>
      <c r="B1992" t="inlineStr">
        <is>
          <t>Samridhi Perk Line</t>
        </is>
      </c>
      <c r="C1992" s="82" t="n">
        <v>46186</v>
      </c>
      <c r="D1992" t="inlineStr">
        <is>
          <t>Perk-HLM-1</t>
        </is>
      </c>
      <c r="E1992" t="n">
        <v>1319.45046666667</v>
      </c>
      <c r="F1992" t="n">
        <v>114</v>
      </c>
      <c r="G1992" t="n">
        <v>11.5741269005848</v>
      </c>
      <c r="H1992" t="n">
        <v>3.33231666666667</v>
      </c>
      <c r="I1992" t="n">
        <v>48.999168550719</v>
      </c>
    </row>
    <row r="1993">
      <c r="A1993" t="inlineStr">
        <is>
          <t>Daily_Efficiency_MTBF_2026_09_18.xlsx</t>
        </is>
      </c>
      <c r="B1993" t="inlineStr">
        <is>
          <t>Samridhi Perk Line</t>
        </is>
      </c>
      <c r="C1993" s="82" t="n">
        <v>46186</v>
      </c>
      <c r="D1993" t="inlineStr">
        <is>
          <t>Perk-HCM-2</t>
        </is>
      </c>
      <c r="E1993" t="n">
        <v>1347.85535</v>
      </c>
      <c r="F1993" t="n">
        <v>109</v>
      </c>
      <c r="G1993" t="n">
        <v>12.365645412844</v>
      </c>
      <c r="H1993" t="n">
        <v>0.958233333333333</v>
      </c>
      <c r="I1993" t="n">
        <v>47.3589097787796</v>
      </c>
    </row>
    <row r="1994">
      <c r="A1994" t="inlineStr">
        <is>
          <t>Daily_Efficiency_MTBF_2026_09_18.xlsx</t>
        </is>
      </c>
      <c r="B1994" t="inlineStr">
        <is>
          <t>Samridhi Perk Line</t>
        </is>
      </c>
      <c r="C1994" s="82" t="n">
        <v>46186</v>
      </c>
      <c r="D1994" t="inlineStr">
        <is>
          <t>Perk-HCM-3</t>
        </is>
      </c>
      <c r="E1994" t="n">
        <v>1249.03243333333</v>
      </c>
      <c r="F1994" t="n">
        <v>89</v>
      </c>
      <c r="G1994" t="n">
        <v>14.0340722846442</v>
      </c>
      <c r="H1994" t="n">
        <v>1.79095</v>
      </c>
      <c r="I1994" t="n">
        <v>45.8486880119214</v>
      </c>
    </row>
    <row r="1995">
      <c r="A1995" t="inlineStr">
        <is>
          <t>Daily_Efficiency_MTBF_2026_09_18.xlsx</t>
        </is>
      </c>
      <c r="B1995" t="inlineStr">
        <is>
          <t>Samridhi Perk Line</t>
        </is>
      </c>
      <c r="C1995" s="82" t="n">
        <v>46186</v>
      </c>
      <c r="D1995" t="inlineStr">
        <is>
          <t>Perk-HLM-2</t>
        </is>
      </c>
      <c r="E1995" t="n">
        <v>1315.80116666667</v>
      </c>
      <c r="F1995" t="n">
        <v>66</v>
      </c>
      <c r="G1995" t="n">
        <v>19.9363813131313</v>
      </c>
      <c r="H1995" t="n">
        <v>0</v>
      </c>
      <c r="I1995" t="n">
        <v>50.0333579504304</v>
      </c>
    </row>
    <row r="1996">
      <c r="A1996" t="inlineStr">
        <is>
          <t>Daily_Efficiency_MTBF_2026_09_18.xlsx</t>
        </is>
      </c>
      <c r="B1996" t="inlineStr">
        <is>
          <t>Samridhi Perk Line</t>
        </is>
      </c>
      <c r="C1996" s="82" t="n">
        <v>46186</v>
      </c>
      <c r="D1996" t="inlineStr">
        <is>
          <t>Perk TTM-5</t>
        </is>
      </c>
      <c r="E1996" t="n">
        <v>1385.25955</v>
      </c>
      <c r="F1996" t="n">
        <v>37</v>
      </c>
      <c r="G1996" t="n">
        <v>37.4394472972973</v>
      </c>
      <c r="H1996" t="n">
        <v>54.74045</v>
      </c>
      <c r="I1996" t="n">
        <v>57.6984126984125</v>
      </c>
    </row>
    <row r="1997">
      <c r="A1997" t="inlineStr">
        <is>
          <t>Daily_Efficiency_MTBF_2026_09_18.xlsx</t>
        </is>
      </c>
      <c r="B1997" t="inlineStr">
        <is>
          <t>Samridhi Perk Line</t>
        </is>
      </c>
      <c r="C1997" s="82" t="n">
        <v>46186</v>
      </c>
      <c r="D1997" t="inlineStr">
        <is>
          <t>Perk-TTLi-4</t>
        </is>
      </c>
      <c r="E1997" t="n">
        <v>985.4988499999999</v>
      </c>
      <c r="F1997" t="n">
        <v>5</v>
      </c>
      <c r="G1997" t="n">
        <v>197.09977</v>
      </c>
      <c r="H1997" t="n">
        <v>4.41486666666667</v>
      </c>
      <c r="I1997" t="n">
        <v>15.2549376214488</v>
      </c>
    </row>
    <row r="1998">
      <c r="A1998" t="inlineStr">
        <is>
          <t>Daily_Efficiency_MTBF_2026_09_18.xlsx</t>
        </is>
      </c>
      <c r="B1998" t="inlineStr">
        <is>
          <t>Samridhi Perk Line</t>
        </is>
      </c>
      <c r="C1998" s="82" t="n">
        <v>46186</v>
      </c>
      <c r="D1998" t="inlineStr">
        <is>
          <t>Perk-TTLi-2</t>
        </is>
      </c>
      <c r="E1998" t="n">
        <v>1019.14356666667</v>
      </c>
      <c r="F1998" t="n">
        <v>2</v>
      </c>
      <c r="G1998" t="n">
        <v>509.571783333333</v>
      </c>
      <c r="H1998" t="n">
        <v>0</v>
      </c>
      <c r="I1998" t="n">
        <v>34.4965954223501</v>
      </c>
    </row>
    <row r="1999">
      <c r="A1999" t="inlineStr">
        <is>
          <t>Daily_Efficiency_MTBF_2026_09_18.xlsx</t>
        </is>
      </c>
      <c r="B1999" t="inlineStr">
        <is>
          <t>Samridhi Perk Line</t>
        </is>
      </c>
      <c r="C1999" s="82" t="n">
        <v>46186</v>
      </c>
      <c r="D1999" t="inlineStr">
        <is>
          <t>Perk-TTLi-3</t>
        </is>
      </c>
      <c r="E1999" t="n">
        <v>1050.62203333333</v>
      </c>
      <c r="F1999" t="n">
        <v>1</v>
      </c>
      <c r="G1999" t="n">
        <v>1050.62203333333</v>
      </c>
      <c r="H1999" t="n">
        <v>0</v>
      </c>
      <c r="I1999" t="n">
        <v>21.5776932909682</v>
      </c>
    </row>
    <row r="2000">
      <c r="A2000" t="inlineStr">
        <is>
          <t>Daily_Efficiency_MTBF_2026_09_18.xlsx</t>
        </is>
      </c>
      <c r="B2000" t="inlineStr">
        <is>
          <t>Samridhi Perk Line</t>
        </is>
      </c>
      <c r="C2000" s="82" t="n">
        <v>46186</v>
      </c>
      <c r="D2000" t="inlineStr">
        <is>
          <t>Perk-TTLi-1</t>
        </is>
      </c>
      <c r="E2000" t="n">
        <v>844.363983333333</v>
      </c>
      <c r="F2000" t="n">
        <v>1</v>
      </c>
      <c r="G2000" t="n">
        <v>844.363983333333</v>
      </c>
      <c r="H2000" t="n">
        <v>0</v>
      </c>
      <c r="I2000" t="n">
        <v>32.6754818355488</v>
      </c>
    </row>
    <row r="2001">
      <c r="A2001" t="inlineStr">
        <is>
          <t>Daily_Efficiency_MTBF_2026_09_18.xlsx</t>
        </is>
      </c>
      <c r="B2001" t="inlineStr">
        <is>
          <t>Samridhi Perk Line</t>
        </is>
      </c>
      <c r="C2001" s="82" t="n">
        <v>46186</v>
      </c>
      <c r="D2001" t="inlineStr">
        <is>
          <t>Perk-HLM-3</t>
        </is>
      </c>
      <c r="E2001" t="n">
        <v>1440</v>
      </c>
      <c r="F2001" t="n">
        <v>1</v>
      </c>
      <c r="G2001" t="n">
        <v>1440</v>
      </c>
      <c r="H2001" t="n">
        <v>0</v>
      </c>
      <c r="I2001" t="n">
        <v>23.9606481481481</v>
      </c>
    </row>
    <row r="2002">
      <c r="A2002" t="inlineStr">
        <is>
          <t>Daily_Efficiency_MTBF_2026_09_18.xlsx</t>
        </is>
      </c>
      <c r="B2002" t="inlineStr">
        <is>
          <t>Samridhi Perk Line</t>
        </is>
      </c>
      <c r="C2002" s="82" t="n">
        <v>46186</v>
      </c>
      <c r="D2002" t="inlineStr">
        <is>
          <t>Perk-Case Packing</t>
        </is>
      </c>
      <c r="E2002" t="n">
        <v>1080</v>
      </c>
      <c r="F2002" t="n">
        <v>1</v>
      </c>
      <c r="G2002" t="n">
        <v>1080</v>
      </c>
      <c r="H2002" t="n">
        <v>0</v>
      </c>
      <c r="I2002" t="n">
        <v>30.5017921146953</v>
      </c>
    </row>
    <row r="2003">
      <c r="A2003" t="inlineStr">
        <is>
          <t>Daily_Efficiency_MTBF_2026_09_18.xlsx</t>
        </is>
      </c>
      <c r="B2003" t="inlineStr">
        <is>
          <t>Co-Extrusion Line</t>
        </is>
      </c>
      <c r="C2003" s="82" t="n">
        <v>46185</v>
      </c>
      <c r="D2003" t="inlineStr">
        <is>
          <t>Coex-AW3</t>
        </is>
      </c>
      <c r="E2003" t="n">
        <v>1098.65998333333</v>
      </c>
      <c r="F2003" t="n">
        <v>148</v>
      </c>
      <c r="G2003" t="n">
        <v>7.42337826576577</v>
      </c>
      <c r="H2003" t="n">
        <v>83.8153833333333</v>
      </c>
      <c r="I2003" t="n">
        <v>4.24638888888889</v>
      </c>
    </row>
    <row r="2004">
      <c r="A2004" t="inlineStr">
        <is>
          <t>Daily_Efficiency_MTBF_2026_09_18.xlsx</t>
        </is>
      </c>
      <c r="B2004" t="inlineStr">
        <is>
          <t>Co-Extrusion Line</t>
        </is>
      </c>
      <c r="C2004" s="82" t="n">
        <v>46185</v>
      </c>
      <c r="D2004" t="inlineStr">
        <is>
          <t>Coex-AW1</t>
        </is>
      </c>
      <c r="E2004" t="n">
        <v>1102.6722</v>
      </c>
      <c r="F2004" t="n">
        <v>27</v>
      </c>
      <c r="G2004" t="n">
        <v>40.8397111111111</v>
      </c>
      <c r="H2004" t="n">
        <v>10.81585</v>
      </c>
      <c r="I2004" t="n">
        <v>74.8002316079711</v>
      </c>
    </row>
    <row r="2005">
      <c r="A2005" t="inlineStr">
        <is>
          <t>Daily_Efficiency_MTBF_2026_09_18.xlsx</t>
        </is>
      </c>
      <c r="B2005" t="inlineStr">
        <is>
          <t>Co-Extrusion Line</t>
        </is>
      </c>
      <c r="C2005" s="82" t="n">
        <v>46185</v>
      </c>
      <c r="D2005" t="inlineStr">
        <is>
          <t>Coex-AW2</t>
        </is>
      </c>
      <c r="E2005" t="n">
        <v>1142.79316666667</v>
      </c>
      <c r="F2005" t="n">
        <v>12</v>
      </c>
      <c r="G2005" t="n">
        <v>95.2327638888889</v>
      </c>
      <c r="H2005" t="n">
        <v>7.50311666666667</v>
      </c>
      <c r="I2005" t="n">
        <v>79.18629952329979</v>
      </c>
    </row>
    <row r="2006">
      <c r="A2006" t="inlineStr">
        <is>
          <t>Daily_Efficiency_MTBF_2026_09_18.xlsx</t>
        </is>
      </c>
      <c r="B2006" t="inlineStr">
        <is>
          <t>Samridhi Perk Line</t>
        </is>
      </c>
      <c r="C2006" s="82" t="n">
        <v>46185</v>
      </c>
      <c r="D2006" t="inlineStr">
        <is>
          <t>Perk-HCM-1</t>
        </is>
      </c>
      <c r="E2006" t="n">
        <v>1364.36798333333</v>
      </c>
      <c r="F2006" t="n">
        <v>188</v>
      </c>
      <c r="G2006" t="n">
        <v>7.2572765070922</v>
      </c>
      <c r="H2006" t="n">
        <v>2.13903333333333</v>
      </c>
      <c r="I2006" t="n">
        <v>72.990891660906</v>
      </c>
    </row>
    <row r="2007">
      <c r="A2007" t="inlineStr">
        <is>
          <t>Daily_Efficiency_MTBF_2026_09_18.xlsx</t>
        </is>
      </c>
      <c r="B2007" t="inlineStr">
        <is>
          <t>Samridhi Perk Line</t>
        </is>
      </c>
      <c r="C2007" s="82" t="n">
        <v>46185</v>
      </c>
      <c r="D2007" t="inlineStr">
        <is>
          <t>Perk-HCM-4</t>
        </is>
      </c>
      <c r="E2007" t="n">
        <v>1358.04916666667</v>
      </c>
      <c r="F2007" t="n">
        <v>152</v>
      </c>
      <c r="G2007" t="n">
        <v>8.93453399122807</v>
      </c>
      <c r="H2007" t="n">
        <v>1.056</v>
      </c>
      <c r="I2007" t="n">
        <v>50.4733095839867</v>
      </c>
    </row>
    <row r="2008">
      <c r="A2008" t="inlineStr">
        <is>
          <t>Daily_Efficiency_MTBF_2026_09_18.xlsx</t>
        </is>
      </c>
      <c r="B2008" t="inlineStr">
        <is>
          <t>Samridhi Perk Line</t>
        </is>
      </c>
      <c r="C2008" s="82" t="n">
        <v>46185</v>
      </c>
      <c r="D2008" t="inlineStr">
        <is>
          <t>Perk TTM-5</t>
        </is>
      </c>
      <c r="E2008" t="n">
        <v>1246.8492</v>
      </c>
      <c r="F2008" t="n">
        <v>79</v>
      </c>
      <c r="G2008" t="n">
        <v>15.7829012658228</v>
      </c>
      <c r="H2008" t="n">
        <v>153.58705</v>
      </c>
      <c r="I2008" t="n">
        <v>51.5674603174602</v>
      </c>
    </row>
    <row r="2009">
      <c r="A2009" t="inlineStr">
        <is>
          <t>Daily_Efficiency_MTBF_2026_09_18.xlsx</t>
        </is>
      </c>
      <c r="B2009" t="inlineStr">
        <is>
          <t>Samridhi Perk Line</t>
        </is>
      </c>
      <c r="C2009" s="82" t="n">
        <v>46185</v>
      </c>
      <c r="D2009" t="inlineStr">
        <is>
          <t>Perk-HCM-2</t>
        </is>
      </c>
      <c r="E2009" t="n">
        <v>1399.51523333333</v>
      </c>
      <c r="F2009" t="n">
        <v>78</v>
      </c>
      <c r="G2009" t="n">
        <v>17.942502991453</v>
      </c>
      <c r="H2009" t="n">
        <v>0.166933333333333</v>
      </c>
      <c r="I2009" t="n">
        <v>52.4374187299702</v>
      </c>
    </row>
    <row r="2010">
      <c r="A2010" t="inlineStr">
        <is>
          <t>Daily_Efficiency_MTBF_2026_09_18.xlsx</t>
        </is>
      </c>
      <c r="B2010" t="inlineStr">
        <is>
          <t>Samridhi Perk Line</t>
        </is>
      </c>
      <c r="C2010" s="82" t="n">
        <v>46185</v>
      </c>
      <c r="D2010" t="inlineStr">
        <is>
          <t>Perk-HLM-1</t>
        </is>
      </c>
      <c r="E2010" t="n">
        <v>1328.83293333333</v>
      </c>
      <c r="F2010" t="n">
        <v>77</v>
      </c>
      <c r="G2010" t="n">
        <v>17.2575705627706</v>
      </c>
      <c r="H2010" t="n">
        <v>3.95863333333333</v>
      </c>
      <c r="I2010" t="n">
        <v>46.6136696304669</v>
      </c>
    </row>
    <row r="2011">
      <c r="A2011" t="inlineStr">
        <is>
          <t>Daily_Efficiency_MTBF_2026_09_18.xlsx</t>
        </is>
      </c>
      <c r="B2011" t="inlineStr">
        <is>
          <t>Samridhi Perk Line</t>
        </is>
      </c>
      <c r="C2011" s="82" t="n">
        <v>46185</v>
      </c>
      <c r="D2011" t="inlineStr">
        <is>
          <t>Perk-HCM-3</t>
        </is>
      </c>
      <c r="E2011" t="n">
        <v>1400.77843333333</v>
      </c>
      <c r="F2011" t="n">
        <v>74</v>
      </c>
      <c r="G2011" t="n">
        <v>18.9294382882883</v>
      </c>
      <c r="H2011" t="n">
        <v>1.35683333333333</v>
      </c>
      <c r="I2011" t="n">
        <v>60.5709497771236</v>
      </c>
    </row>
    <row r="2012">
      <c r="A2012" t="inlineStr">
        <is>
          <t>Daily_Efficiency_MTBF_2026_09_18.xlsx</t>
        </is>
      </c>
      <c r="B2012" t="inlineStr">
        <is>
          <t>Samridhi Perk Line</t>
        </is>
      </c>
      <c r="C2012" s="82" t="n">
        <v>46185</v>
      </c>
      <c r="D2012" t="inlineStr">
        <is>
          <t>Perk-HLM-2</t>
        </is>
      </c>
      <c r="E2012" t="n">
        <v>1334.55268333333</v>
      </c>
      <c r="F2012" t="n">
        <v>73</v>
      </c>
      <c r="G2012" t="n">
        <v>18.2815436073059</v>
      </c>
      <c r="H2012" t="n">
        <v>0</v>
      </c>
      <c r="I2012" t="n">
        <v>49.9139209876025</v>
      </c>
    </row>
    <row r="2013">
      <c r="A2013" t="inlineStr">
        <is>
          <t>Daily_Efficiency_MTBF_2026_09_18.xlsx</t>
        </is>
      </c>
      <c r="B2013" t="inlineStr">
        <is>
          <t>Samridhi Perk Line</t>
        </is>
      </c>
      <c r="C2013" s="82" t="n">
        <v>46185</v>
      </c>
      <c r="D2013" t="inlineStr">
        <is>
          <t>Perk-TTLi-1</t>
        </is>
      </c>
      <c r="E2013" t="n">
        <v>52.6769333333333</v>
      </c>
      <c r="F2013" t="n">
        <v>1</v>
      </c>
      <c r="G2013" t="n">
        <v>52.6769333333333</v>
      </c>
      <c r="H2013" t="n">
        <v>0</v>
      </c>
      <c r="I2013" t="n">
        <v>0</v>
      </c>
    </row>
    <row r="2014">
      <c r="A2014" t="inlineStr">
        <is>
          <t>Daily_Efficiency_MTBF_2026_09_18.xlsx</t>
        </is>
      </c>
      <c r="B2014" t="inlineStr">
        <is>
          <t>Samridhi Perk Line</t>
        </is>
      </c>
      <c r="C2014" s="82" t="n">
        <v>46185</v>
      </c>
      <c r="D2014" t="inlineStr">
        <is>
          <t>Perk-HLM-3</t>
        </is>
      </c>
      <c r="E2014" t="n">
        <v>1440</v>
      </c>
      <c r="F2014" t="n">
        <v>1</v>
      </c>
      <c r="G2014" t="n">
        <v>1440</v>
      </c>
      <c r="H2014" t="n">
        <v>0</v>
      </c>
      <c r="I2014" t="n">
        <v>25.3873456790123</v>
      </c>
    </row>
    <row r="2015">
      <c r="A2015" t="inlineStr">
        <is>
          <t>Daily_Efficiency_MTBF_2026_09_18.xlsx</t>
        </is>
      </c>
      <c r="B2015" t="inlineStr">
        <is>
          <t>Co-Extrusion Line</t>
        </is>
      </c>
      <c r="C2015" s="82" t="n">
        <v>46184</v>
      </c>
      <c r="D2015" t="inlineStr">
        <is>
          <t>Coex-AW3</t>
        </is>
      </c>
      <c r="E2015" t="n">
        <v>1369.17161666667</v>
      </c>
      <c r="F2015" t="n">
        <v>151</v>
      </c>
      <c r="G2015" t="n">
        <v>9.06736169977925</v>
      </c>
      <c r="H2015" t="n">
        <v>70.82838333333331</v>
      </c>
      <c r="I2015" t="n">
        <v>1.48694444444442</v>
      </c>
    </row>
    <row r="2016">
      <c r="A2016" t="inlineStr">
        <is>
          <t>Daily_Efficiency_MTBF_2026_09_18.xlsx</t>
        </is>
      </c>
      <c r="B2016" t="inlineStr">
        <is>
          <t>Co-Extrusion Line</t>
        </is>
      </c>
      <c r="C2016" s="82" t="n">
        <v>46184</v>
      </c>
      <c r="D2016" t="inlineStr">
        <is>
          <t>Coex-AW1</t>
        </is>
      </c>
      <c r="E2016" t="n">
        <v>1316.15921666667</v>
      </c>
      <c r="F2016" t="n">
        <v>34</v>
      </c>
      <c r="G2016" t="n">
        <v>38.7105651960784</v>
      </c>
      <c r="H2016" t="n">
        <v>30.1542666666667</v>
      </c>
      <c r="I2016" t="n">
        <v>109.4639160404</v>
      </c>
    </row>
    <row r="2017">
      <c r="A2017" t="inlineStr">
        <is>
          <t>Daily_Efficiency_MTBF_2026_09_18.xlsx</t>
        </is>
      </c>
      <c r="B2017" t="inlineStr">
        <is>
          <t>Co-Extrusion Line</t>
        </is>
      </c>
      <c r="C2017" s="82" t="n">
        <v>46184</v>
      </c>
      <c r="D2017" t="inlineStr">
        <is>
          <t>Coex-AW2</t>
        </is>
      </c>
      <c r="E2017" t="n">
        <v>1335.32415</v>
      </c>
      <c r="F2017" t="n">
        <v>23</v>
      </c>
      <c r="G2017" t="n">
        <v>58.0575717391304</v>
      </c>
      <c r="H2017" t="n">
        <v>14.5092666666667</v>
      </c>
      <c r="I2017" t="n">
        <v>103.417157018368</v>
      </c>
    </row>
    <row r="2018">
      <c r="A2018" t="inlineStr">
        <is>
          <t>Daily_Efficiency_MTBF_2026_09_18.xlsx</t>
        </is>
      </c>
      <c r="B2018" t="inlineStr">
        <is>
          <t>Samridhi 5 Star Line</t>
        </is>
      </c>
      <c r="C2018" s="82" t="n">
        <v>46184</v>
      </c>
      <c r="D2018" t="inlineStr">
        <is>
          <t>FS-HCM-2</t>
        </is>
      </c>
      <c r="E2018" t="n">
        <v>296.0125</v>
      </c>
      <c r="F2018" t="n">
        <v>1</v>
      </c>
      <c r="G2018" t="n">
        <v>296.0125</v>
      </c>
      <c r="H2018" t="n">
        <v>0</v>
      </c>
      <c r="I2018" t="n">
        <v>0</v>
      </c>
    </row>
    <row r="2019">
      <c r="A2019" t="inlineStr">
        <is>
          <t>Daily_Efficiency_MTBF_2026_09_18.xlsx</t>
        </is>
      </c>
      <c r="B2019" t="inlineStr">
        <is>
          <t>Samridhi 5 Star Line</t>
        </is>
      </c>
      <c r="C2019" s="82" t="n">
        <v>46184</v>
      </c>
      <c r="D2019" t="inlineStr">
        <is>
          <t>FS-HCM-1</t>
        </is>
      </c>
      <c r="E2019" t="n">
        <v>157.333466666667</v>
      </c>
      <c r="F2019" t="n">
        <v>1</v>
      </c>
      <c r="G2019" t="n">
        <v>157.333466666667</v>
      </c>
      <c r="H2019" t="n">
        <v>0</v>
      </c>
      <c r="I2019" t="n">
        <v>0</v>
      </c>
    </row>
    <row r="2020">
      <c r="A2020" t="inlineStr">
        <is>
          <t>Daily_Efficiency_MTBF_2026_09_18.xlsx</t>
        </is>
      </c>
      <c r="B2020" t="inlineStr">
        <is>
          <t>Samridhi Perk Line</t>
        </is>
      </c>
      <c r="C2020" s="82" t="n">
        <v>46184</v>
      </c>
      <c r="D2020" t="inlineStr">
        <is>
          <t>Perk-HCM-1</t>
        </is>
      </c>
      <c r="E2020" t="n">
        <v>774.3402166666669</v>
      </c>
      <c r="F2020" t="n">
        <v>150</v>
      </c>
      <c r="G2020" t="n">
        <v>5.16226811111111</v>
      </c>
      <c r="H2020" t="n">
        <v>0.9645</v>
      </c>
      <c r="I2020" t="n">
        <v>50.3176125655604</v>
      </c>
    </row>
    <row r="2021">
      <c r="A2021" t="inlineStr">
        <is>
          <t>Daily_Efficiency_MTBF_2026_09_18.xlsx</t>
        </is>
      </c>
      <c r="B2021" t="inlineStr">
        <is>
          <t>Samridhi Perk Line</t>
        </is>
      </c>
      <c r="C2021" s="82" t="n">
        <v>46184</v>
      </c>
      <c r="D2021" t="inlineStr">
        <is>
          <t>Perk-HCM-4</t>
        </is>
      </c>
      <c r="E2021" t="n">
        <v>1309.22251666667</v>
      </c>
      <c r="F2021" t="n">
        <v>74</v>
      </c>
      <c r="G2021" t="n">
        <v>17.6921961711712</v>
      </c>
      <c r="H2021" t="n">
        <v>0.431316666666667</v>
      </c>
      <c r="I2021" t="n">
        <v>25.8357835658708</v>
      </c>
    </row>
    <row r="2022">
      <c r="A2022" t="inlineStr">
        <is>
          <t>Daily_Efficiency_MTBF_2026_09_18.xlsx</t>
        </is>
      </c>
      <c r="B2022" t="inlineStr">
        <is>
          <t>Samridhi Perk Line</t>
        </is>
      </c>
      <c r="C2022" s="82" t="n">
        <v>46184</v>
      </c>
      <c r="D2022" t="inlineStr">
        <is>
          <t>Perk TTM-5</t>
        </is>
      </c>
      <c r="E2022" t="n">
        <v>621.976966666667</v>
      </c>
      <c r="F2022" t="n">
        <v>73</v>
      </c>
      <c r="G2022" t="n">
        <v>8.520232420091331</v>
      </c>
      <c r="H2022" t="n">
        <v>160.8491</v>
      </c>
      <c r="I2022" t="n">
        <v>29.4708994708995</v>
      </c>
    </row>
    <row r="2023">
      <c r="A2023" t="inlineStr">
        <is>
          <t>Daily_Efficiency_MTBF_2026_09_18.xlsx</t>
        </is>
      </c>
      <c r="B2023" t="inlineStr">
        <is>
          <t>Samridhi Perk Line</t>
        </is>
      </c>
      <c r="C2023" s="82" t="n">
        <v>46184</v>
      </c>
      <c r="D2023" t="inlineStr">
        <is>
          <t>Perk-HCM-2</t>
        </is>
      </c>
      <c r="E2023" t="n">
        <v>785.929483333333</v>
      </c>
      <c r="F2023" t="n">
        <v>48</v>
      </c>
      <c r="G2023" t="n">
        <v>16.3735309027778</v>
      </c>
      <c r="H2023" t="n">
        <v>2.76116666666667</v>
      </c>
      <c r="I2023" t="n">
        <v>39.6122118959181</v>
      </c>
    </row>
    <row r="2024">
      <c r="A2024" t="inlineStr">
        <is>
          <t>Daily_Efficiency_MTBF_2026_09_18.xlsx</t>
        </is>
      </c>
      <c r="B2024" t="inlineStr">
        <is>
          <t>Samridhi Perk Line</t>
        </is>
      </c>
      <c r="C2024" s="82" t="n">
        <v>46184</v>
      </c>
      <c r="D2024" t="inlineStr">
        <is>
          <t>Perk-HCM-3</t>
        </is>
      </c>
      <c r="E2024" t="n">
        <v>1042.20398333333</v>
      </c>
      <c r="F2024" t="n">
        <v>42</v>
      </c>
      <c r="G2024" t="n">
        <v>24.8143805555556</v>
      </c>
      <c r="H2024" t="n">
        <v>1.74503333333333</v>
      </c>
      <c r="I2024" t="n">
        <v>33.0851582692114</v>
      </c>
    </row>
    <row r="2025">
      <c r="A2025" t="inlineStr">
        <is>
          <t>Daily_Efficiency_MTBF_2026_09_18.xlsx</t>
        </is>
      </c>
      <c r="B2025" t="inlineStr">
        <is>
          <t>Samridhi Perk Line</t>
        </is>
      </c>
      <c r="C2025" s="82" t="n">
        <v>46184</v>
      </c>
      <c r="D2025" t="inlineStr">
        <is>
          <t>Perk-HLM-2</t>
        </is>
      </c>
      <c r="E2025" t="n">
        <v>1392.08598333333</v>
      </c>
      <c r="F2025" t="n">
        <v>36</v>
      </c>
      <c r="G2025" t="n">
        <v>38.6690550925926</v>
      </c>
      <c r="H2025" t="n">
        <v>0</v>
      </c>
      <c r="I2025" t="n">
        <v>26.8763469784508</v>
      </c>
    </row>
    <row r="2026">
      <c r="A2026" t="inlineStr">
        <is>
          <t>Daily_Efficiency_MTBF_2026_09_18.xlsx</t>
        </is>
      </c>
      <c r="B2026" t="inlineStr">
        <is>
          <t>Samridhi Perk Line</t>
        </is>
      </c>
      <c r="C2026" s="82" t="n">
        <v>46184</v>
      </c>
      <c r="D2026" t="inlineStr">
        <is>
          <t>Perk-HLM-1</t>
        </is>
      </c>
      <c r="E2026" t="n">
        <v>1030.17325</v>
      </c>
      <c r="F2026" t="n">
        <v>33</v>
      </c>
      <c r="G2026" t="n">
        <v>31.2173712121212</v>
      </c>
      <c r="H2026" t="n">
        <v>0.481033333333333</v>
      </c>
      <c r="I2026" t="n">
        <v>38.8956924442309</v>
      </c>
    </row>
    <row r="2027">
      <c r="A2027" t="inlineStr">
        <is>
          <t>Daily_Efficiency_MTBF_2026_09_18.xlsx</t>
        </is>
      </c>
      <c r="B2027" t="inlineStr">
        <is>
          <t>Samridhi Perk Line</t>
        </is>
      </c>
      <c r="C2027" s="82" t="n">
        <v>46184</v>
      </c>
      <c r="D2027" t="inlineStr">
        <is>
          <t>Perk-HLM-3</t>
        </is>
      </c>
      <c r="E2027" t="n">
        <v>1440</v>
      </c>
      <c r="F2027" t="n">
        <v>1</v>
      </c>
      <c r="G2027" t="n">
        <v>1440</v>
      </c>
      <c r="H2027" t="n">
        <v>0</v>
      </c>
      <c r="I2027" t="n">
        <v>19.1026234567901</v>
      </c>
    </row>
    <row r="2028">
      <c r="A2028" t="inlineStr">
        <is>
          <t>Daily_Efficiency_MTBF_2026_09_18.xlsx</t>
        </is>
      </c>
      <c r="B2028" t="inlineStr">
        <is>
          <t>Co-Extrusion Line</t>
        </is>
      </c>
      <c r="C2028" s="82" t="n">
        <v>46183</v>
      </c>
      <c r="D2028" t="inlineStr">
        <is>
          <t>Coex-AW3</t>
        </is>
      </c>
      <c r="E2028" t="n">
        <v>1297.02055</v>
      </c>
      <c r="F2028" t="n">
        <v>163</v>
      </c>
      <c r="G2028" t="n">
        <v>7.95718128834356</v>
      </c>
      <c r="H2028" t="n">
        <v>86.6463</v>
      </c>
      <c r="I2028" t="n">
        <v>6.39305555555552</v>
      </c>
    </row>
    <row r="2029">
      <c r="A2029" t="inlineStr">
        <is>
          <t>Daily_Efficiency_MTBF_2026_09_18.xlsx</t>
        </is>
      </c>
      <c r="B2029" t="inlineStr">
        <is>
          <t>Co-Extrusion Line</t>
        </is>
      </c>
      <c r="C2029" s="82" t="n">
        <v>46183</v>
      </c>
      <c r="D2029" t="inlineStr">
        <is>
          <t>Coex-AW1</t>
        </is>
      </c>
      <c r="E2029" t="n">
        <v>1314.17241666667</v>
      </c>
      <c r="F2029" t="n">
        <v>25</v>
      </c>
      <c r="G2029" t="n">
        <v>52.5668966666667</v>
      </c>
      <c r="H2029" t="n">
        <v>9.83556666666667</v>
      </c>
      <c r="I2029" t="n">
        <v>85.8738140512971</v>
      </c>
    </row>
    <row r="2030">
      <c r="A2030" t="inlineStr">
        <is>
          <t>Daily_Efficiency_MTBF_2026_09_18.xlsx</t>
        </is>
      </c>
      <c r="B2030" t="inlineStr">
        <is>
          <t>Co-Extrusion Line</t>
        </is>
      </c>
      <c r="C2030" s="82" t="n">
        <v>46183</v>
      </c>
      <c r="D2030" t="inlineStr">
        <is>
          <t>Coex-AW2</t>
        </is>
      </c>
      <c r="E2030" t="n">
        <v>1283.32756666667</v>
      </c>
      <c r="F2030" t="n">
        <v>19</v>
      </c>
      <c r="G2030" t="n">
        <v>67.5435561403508</v>
      </c>
      <c r="H2030" t="n">
        <v>15.8284833333333</v>
      </c>
      <c r="I2030" t="n">
        <v>69.5079434548617</v>
      </c>
    </row>
    <row r="2031">
      <c r="A2031" t="inlineStr">
        <is>
          <t>Daily_Efficiency_MTBF_2026_09_18.xlsx</t>
        </is>
      </c>
      <c r="B2031" t="inlineStr">
        <is>
          <t>Samridhi 5 Star Line</t>
        </is>
      </c>
      <c r="C2031" s="82" t="n">
        <v>46183</v>
      </c>
      <c r="D2031" t="inlineStr">
        <is>
          <t>FS-HCM-1</t>
        </is>
      </c>
      <c r="E2031" t="n">
        <v>427.38135</v>
      </c>
      <c r="F2031" t="n">
        <v>1</v>
      </c>
      <c r="G2031" t="n">
        <v>427.38135</v>
      </c>
      <c r="H2031" t="n">
        <v>0</v>
      </c>
      <c r="I2031" t="n">
        <v>0</v>
      </c>
    </row>
    <row r="2032">
      <c r="A2032" t="inlineStr">
        <is>
          <t>Daily_Efficiency_MTBF_2026_09_18.xlsx</t>
        </is>
      </c>
      <c r="B2032" t="inlineStr">
        <is>
          <t>Samridhi 5 Star Line</t>
        </is>
      </c>
      <c r="C2032" s="82" t="n">
        <v>46183</v>
      </c>
      <c r="D2032" t="inlineStr">
        <is>
          <t>FS-HCM-2</t>
        </is>
      </c>
      <c r="E2032" t="n">
        <v>427.3811</v>
      </c>
      <c r="F2032" t="n">
        <v>1</v>
      </c>
      <c r="G2032" t="n">
        <v>427.3811</v>
      </c>
      <c r="H2032" t="n">
        <v>0</v>
      </c>
      <c r="I2032" t="n">
        <v>0</v>
      </c>
    </row>
    <row r="2033">
      <c r="A2033" t="inlineStr">
        <is>
          <t>Daily_Efficiency_MTBF_2026_09_18.xlsx</t>
        </is>
      </c>
      <c r="B2033" t="inlineStr">
        <is>
          <t>Samridhi Perk Line</t>
        </is>
      </c>
      <c r="C2033" s="82" t="n">
        <v>46183</v>
      </c>
      <c r="D2033" t="inlineStr">
        <is>
          <t>Perk-HCM-1</t>
        </is>
      </c>
      <c r="E2033" t="n">
        <v>1328.88265</v>
      </c>
      <c r="F2033" t="n">
        <v>302</v>
      </c>
      <c r="G2033" t="n">
        <v>4.40027367549669</v>
      </c>
      <c r="H2033" t="n">
        <v>1.53468333333333</v>
      </c>
      <c r="I2033" t="n">
        <v>62.7918572422919</v>
      </c>
    </row>
    <row r="2034">
      <c r="A2034" t="inlineStr">
        <is>
          <t>Daily_Efficiency_MTBF_2026_09_18.xlsx</t>
        </is>
      </c>
      <c r="B2034" t="inlineStr">
        <is>
          <t>Samridhi Perk Line</t>
        </is>
      </c>
      <c r="C2034" s="82" t="n">
        <v>46183</v>
      </c>
      <c r="D2034" t="inlineStr">
        <is>
          <t>Perk-HCM-3</t>
        </is>
      </c>
      <c r="E2034" t="n">
        <v>1240.73388333333</v>
      </c>
      <c r="F2034" t="n">
        <v>129</v>
      </c>
      <c r="G2034" t="n">
        <v>9.61809211886305</v>
      </c>
      <c r="H2034" t="n">
        <v>2.50173333333333</v>
      </c>
      <c r="I2034" t="n">
        <v>58.3688907851903</v>
      </c>
    </row>
    <row r="2035">
      <c r="A2035" t="inlineStr">
        <is>
          <t>Daily_Efficiency_MTBF_2026_09_18.xlsx</t>
        </is>
      </c>
      <c r="B2035" t="inlineStr">
        <is>
          <t>Samridhi Perk Line</t>
        </is>
      </c>
      <c r="C2035" s="82" t="n">
        <v>46183</v>
      </c>
      <c r="D2035" t="inlineStr">
        <is>
          <t>Perk-HCM-4</t>
        </is>
      </c>
      <c r="E2035" t="n">
        <v>1308.42205</v>
      </c>
      <c r="F2035" t="n">
        <v>116</v>
      </c>
      <c r="G2035" t="n">
        <v>11.2795004310345</v>
      </c>
      <c r="H2035" t="n">
        <v>0.763066666666667</v>
      </c>
      <c r="I2035" t="n">
        <v>52.1862799506671</v>
      </c>
    </row>
    <row r="2036">
      <c r="A2036" t="inlineStr">
        <is>
          <t>Daily_Efficiency_MTBF_2026_09_18.xlsx</t>
        </is>
      </c>
      <c r="B2036" t="inlineStr">
        <is>
          <t>Samridhi Perk Line</t>
        </is>
      </c>
      <c r="C2036" s="82" t="n">
        <v>46183</v>
      </c>
      <c r="D2036" t="inlineStr">
        <is>
          <t>Perk-HCM-2</t>
        </is>
      </c>
      <c r="E2036" t="n">
        <v>1382.90591666667</v>
      </c>
      <c r="F2036" t="n">
        <v>97</v>
      </c>
      <c r="G2036" t="n">
        <v>14.2567620274914</v>
      </c>
      <c r="H2036" t="n">
        <v>1.1107</v>
      </c>
      <c r="I2036" t="n">
        <v>48.3798153978204</v>
      </c>
    </row>
    <row r="2037">
      <c r="A2037" t="inlineStr">
        <is>
          <t>Daily_Efficiency_MTBF_2026_09_18.xlsx</t>
        </is>
      </c>
      <c r="B2037" t="inlineStr">
        <is>
          <t>Samridhi Perk Line</t>
        </is>
      </c>
      <c r="C2037" s="82" t="n">
        <v>46183</v>
      </c>
      <c r="D2037" t="inlineStr">
        <is>
          <t>Perk-HLM-1</t>
        </is>
      </c>
      <c r="E2037" t="n">
        <v>1203.85135</v>
      </c>
      <c r="F2037" t="n">
        <v>95</v>
      </c>
      <c r="G2037" t="n">
        <v>12.6721194736842</v>
      </c>
      <c r="H2037" t="n">
        <v>1.0039</v>
      </c>
      <c r="I2037" t="n">
        <v>58.469457533737</v>
      </c>
    </row>
    <row r="2038">
      <c r="A2038" t="inlineStr">
        <is>
          <t>Daily_Efficiency_MTBF_2026_09_18.xlsx</t>
        </is>
      </c>
      <c r="B2038" t="inlineStr">
        <is>
          <t>Samridhi Perk Line</t>
        </is>
      </c>
      <c r="C2038" s="82" t="n">
        <v>46183</v>
      </c>
      <c r="D2038" t="inlineStr">
        <is>
          <t>Perk-HLM-2</t>
        </is>
      </c>
      <c r="E2038" t="n">
        <v>1358.39371666667</v>
      </c>
      <c r="F2038" t="n">
        <v>89</v>
      </c>
      <c r="G2038" t="n">
        <v>15.2628507490637</v>
      </c>
      <c r="H2038" t="n">
        <v>3.41868333333333</v>
      </c>
      <c r="I2038" t="n">
        <v>55.5187096862137</v>
      </c>
    </row>
    <row r="2039">
      <c r="A2039" t="inlineStr">
        <is>
          <t>Daily_Efficiency_MTBF_2026_09_18.xlsx</t>
        </is>
      </c>
      <c r="B2039" t="inlineStr">
        <is>
          <t>Samridhi Perk Line</t>
        </is>
      </c>
      <c r="C2039" s="82" t="n">
        <v>46183</v>
      </c>
      <c r="D2039" t="inlineStr">
        <is>
          <t>Perk TTM-5</t>
        </is>
      </c>
      <c r="E2039" t="n">
        <v>1118.05883333333</v>
      </c>
      <c r="F2039" t="n">
        <v>84</v>
      </c>
      <c r="G2039" t="n">
        <v>13.3102242063492</v>
      </c>
      <c r="H2039" t="n">
        <v>162.398216666667</v>
      </c>
      <c r="I2039" t="n">
        <v>61.8899469053541</v>
      </c>
    </row>
    <row r="2040">
      <c r="A2040" t="inlineStr">
        <is>
          <t>Daily_Efficiency_MTBF_2026_09_18.xlsx</t>
        </is>
      </c>
      <c r="B2040" t="inlineStr">
        <is>
          <t>Samridhi Perk Line</t>
        </is>
      </c>
      <c r="C2040" s="82" t="n">
        <v>46183</v>
      </c>
      <c r="D2040" t="inlineStr">
        <is>
          <t>Perk-TTLi-1</t>
        </is>
      </c>
      <c r="E2040" t="n">
        <v>136.31295</v>
      </c>
      <c r="F2040" t="n">
        <v>1</v>
      </c>
      <c r="G2040" t="n">
        <v>136.31295</v>
      </c>
      <c r="H2040" t="n">
        <v>0</v>
      </c>
      <c r="I2040" t="n">
        <v>0</v>
      </c>
    </row>
    <row r="2041">
      <c r="A2041" t="inlineStr">
        <is>
          <t>Daily_Efficiency_MTBF_2026_09_18.xlsx</t>
        </is>
      </c>
      <c r="B2041" t="inlineStr">
        <is>
          <t>Samridhi Perk Line</t>
        </is>
      </c>
      <c r="C2041" s="82" t="n">
        <v>46183</v>
      </c>
      <c r="D2041" t="inlineStr">
        <is>
          <t>Perk-HLM-3</t>
        </is>
      </c>
      <c r="E2041" t="n">
        <v>1440</v>
      </c>
      <c r="F2041" t="n">
        <v>1</v>
      </c>
      <c r="G2041" t="n">
        <v>1440</v>
      </c>
      <c r="H2041" t="n">
        <v>0</v>
      </c>
      <c r="I2041" t="n">
        <v>28.0672839506173</v>
      </c>
    </row>
    <row r="2042">
      <c r="A2042" t="inlineStr">
        <is>
          <t>Daily_Efficiency_MTBF_2026_09_18.xlsx</t>
        </is>
      </c>
      <c r="B2042" t="inlineStr">
        <is>
          <t>Co-Extrusion Line</t>
        </is>
      </c>
      <c r="C2042" s="82" t="n">
        <v>46182</v>
      </c>
      <c r="D2042" t="inlineStr">
        <is>
          <t>Coex-AW3</t>
        </is>
      </c>
      <c r="E2042" t="n">
        <v>1198.13433333333</v>
      </c>
      <c r="F2042" t="n">
        <v>241</v>
      </c>
      <c r="G2042" t="n">
        <v>4.97151175656985</v>
      </c>
      <c r="H2042" t="n">
        <v>159.524116666667</v>
      </c>
      <c r="I2042" t="n">
        <v>4.08305555555553</v>
      </c>
    </row>
    <row r="2043">
      <c r="A2043" t="inlineStr">
        <is>
          <t>Daily_Efficiency_MTBF_2026_09_18.xlsx</t>
        </is>
      </c>
      <c r="B2043" t="inlineStr">
        <is>
          <t>Co-Extrusion Line</t>
        </is>
      </c>
      <c r="C2043" s="82" t="n">
        <v>46182</v>
      </c>
      <c r="D2043" t="inlineStr">
        <is>
          <t>Coex-AW2</t>
        </is>
      </c>
      <c r="E2043" t="n">
        <v>934.47455</v>
      </c>
      <c r="F2043" t="n">
        <v>19</v>
      </c>
      <c r="G2043" t="n">
        <v>49.1828710526316</v>
      </c>
      <c r="H2043" t="n">
        <v>23.1696666666667</v>
      </c>
      <c r="I2043" t="n">
        <v>41.0184943459144</v>
      </c>
    </row>
    <row r="2044">
      <c r="A2044" t="inlineStr">
        <is>
          <t>Daily_Efficiency_MTBF_2026_09_18.xlsx</t>
        </is>
      </c>
      <c r="B2044" t="inlineStr">
        <is>
          <t>Co-Extrusion Line</t>
        </is>
      </c>
      <c r="C2044" s="82" t="n">
        <v>46182</v>
      </c>
      <c r="D2044" t="inlineStr">
        <is>
          <t>Coex-AW1</t>
        </is>
      </c>
      <c r="E2044" t="n">
        <v>1052.65028333333</v>
      </c>
      <c r="F2044" t="n">
        <v>12</v>
      </c>
      <c r="G2044" t="n">
        <v>87.72085694444441</v>
      </c>
      <c r="H2044" t="n">
        <v>6.65806666666667</v>
      </c>
      <c r="I2044" t="n">
        <v>43.3250315089473</v>
      </c>
    </row>
    <row r="2045">
      <c r="A2045" t="inlineStr">
        <is>
          <t>Daily_Efficiency_MTBF_2026_09_18.xlsx</t>
        </is>
      </c>
      <c r="B2045" t="inlineStr">
        <is>
          <t>Samridhi 5 Star Line</t>
        </is>
      </c>
      <c r="C2045" s="82" t="n">
        <v>46182</v>
      </c>
      <c r="D2045" t="inlineStr">
        <is>
          <t>FS-HCM-2</t>
        </is>
      </c>
      <c r="E2045" t="n">
        <v>480</v>
      </c>
      <c r="F2045" t="n">
        <v>1</v>
      </c>
      <c r="G2045" t="n">
        <v>480</v>
      </c>
      <c r="H2045" t="n">
        <v>0</v>
      </c>
      <c r="I2045" t="n">
        <v>14.257196969697</v>
      </c>
    </row>
    <row r="2046">
      <c r="A2046" t="inlineStr">
        <is>
          <t>Daily_Efficiency_MTBF_2026_09_18.xlsx</t>
        </is>
      </c>
      <c r="B2046" t="inlineStr">
        <is>
          <t>Samridhi Perk Line</t>
        </is>
      </c>
      <c r="C2046" s="82" t="n">
        <v>46182</v>
      </c>
      <c r="D2046" t="inlineStr">
        <is>
          <t>Perk-HCM-1</t>
        </is>
      </c>
      <c r="E2046" t="n">
        <v>1279.46016666667</v>
      </c>
      <c r="F2046" t="n">
        <v>312</v>
      </c>
      <c r="G2046" t="n">
        <v>4.10083386752137</v>
      </c>
      <c r="H2046" t="n">
        <v>2.71025</v>
      </c>
      <c r="I2046" t="n">
        <v>73.96818739294309</v>
      </c>
    </row>
    <row r="2047">
      <c r="A2047" t="inlineStr">
        <is>
          <t>Daily_Efficiency_MTBF_2026_09_18.xlsx</t>
        </is>
      </c>
      <c r="B2047" t="inlineStr">
        <is>
          <t>Samridhi Perk Line</t>
        </is>
      </c>
      <c r="C2047" s="82" t="n">
        <v>46182</v>
      </c>
      <c r="D2047" t="inlineStr">
        <is>
          <t>Perk-HCM-4</t>
        </is>
      </c>
      <c r="E2047" t="n">
        <v>1345.478</v>
      </c>
      <c r="F2047" t="n">
        <v>198</v>
      </c>
      <c r="G2047" t="n">
        <v>6.79534343434344</v>
      </c>
      <c r="H2047" t="n">
        <v>2.0539</v>
      </c>
      <c r="I2047" t="n">
        <v>62.3047566220555</v>
      </c>
    </row>
    <row r="2048">
      <c r="A2048" t="inlineStr">
        <is>
          <t>Daily_Efficiency_MTBF_2026_09_18.xlsx</t>
        </is>
      </c>
      <c r="B2048" t="inlineStr">
        <is>
          <t>Samridhi Perk Line</t>
        </is>
      </c>
      <c r="C2048" s="82" t="n">
        <v>46182</v>
      </c>
      <c r="D2048" t="inlineStr">
        <is>
          <t>Perk-HCM-3</t>
        </is>
      </c>
      <c r="E2048" t="n">
        <v>1375.5829</v>
      </c>
      <c r="F2048" t="n">
        <v>139</v>
      </c>
      <c r="G2048" t="n">
        <v>9.896279856115109</v>
      </c>
      <c r="H2048" t="n">
        <v>1.15493333333333</v>
      </c>
      <c r="I2048" t="n">
        <v>62.6057468176953</v>
      </c>
    </row>
    <row r="2049">
      <c r="A2049" t="inlineStr">
        <is>
          <t>Daily_Efficiency_MTBF_2026_09_18.xlsx</t>
        </is>
      </c>
      <c r="B2049" t="inlineStr">
        <is>
          <t>Samridhi Perk Line</t>
        </is>
      </c>
      <c r="C2049" s="82" t="n">
        <v>46182</v>
      </c>
      <c r="D2049" t="inlineStr">
        <is>
          <t>Perk-HCM-2</t>
        </is>
      </c>
      <c r="E2049" t="n">
        <v>1358.28056666667</v>
      </c>
      <c r="F2049" t="n">
        <v>125</v>
      </c>
      <c r="G2049" t="n">
        <v>10.8662445333333</v>
      </c>
      <c r="H2049" t="n">
        <v>0.82295</v>
      </c>
      <c r="I2049" t="n">
        <v>55.0084506992034</v>
      </c>
    </row>
    <row r="2050">
      <c r="A2050" t="inlineStr">
        <is>
          <t>Daily_Efficiency_MTBF_2026_09_18.xlsx</t>
        </is>
      </c>
      <c r="B2050" t="inlineStr">
        <is>
          <t>Samridhi Perk Line</t>
        </is>
      </c>
      <c r="C2050" s="82" t="n">
        <v>46182</v>
      </c>
      <c r="D2050" t="inlineStr">
        <is>
          <t>Perk TTM-5</t>
        </is>
      </c>
      <c r="E2050" t="n">
        <v>1113.73848333333</v>
      </c>
      <c r="F2050" t="n">
        <v>112</v>
      </c>
      <c r="G2050" t="n">
        <v>9.944093601190479</v>
      </c>
      <c r="H2050" t="n">
        <v>235.12115</v>
      </c>
      <c r="I2050" t="n">
        <v>52.8869047619046</v>
      </c>
    </row>
    <row r="2051">
      <c r="A2051" t="inlineStr">
        <is>
          <t>Daily_Efficiency_MTBF_2026_09_18.xlsx</t>
        </is>
      </c>
      <c r="B2051" t="inlineStr">
        <is>
          <t>Samridhi Perk Line</t>
        </is>
      </c>
      <c r="C2051" s="82" t="n">
        <v>46182</v>
      </c>
      <c r="D2051" t="inlineStr">
        <is>
          <t>Perk-HLM-1</t>
        </is>
      </c>
      <c r="E2051" t="n">
        <v>1327.9113</v>
      </c>
      <c r="F2051" t="n">
        <v>93</v>
      </c>
      <c r="G2051" t="n">
        <v>14.2786161290323</v>
      </c>
      <c r="H2051" t="n">
        <v>2.06935</v>
      </c>
      <c r="I2051" t="n">
        <v>55.5571932488207</v>
      </c>
    </row>
    <row r="2052">
      <c r="A2052" t="inlineStr">
        <is>
          <t>Daily_Efficiency_MTBF_2026_09_18.xlsx</t>
        </is>
      </c>
      <c r="B2052" t="inlineStr">
        <is>
          <t>Samridhi Perk Line</t>
        </is>
      </c>
      <c r="C2052" s="82" t="n">
        <v>46182</v>
      </c>
      <c r="D2052" t="inlineStr">
        <is>
          <t>Perk-HLM-2</t>
        </is>
      </c>
      <c r="E2052" t="n">
        <v>1350.56453333333</v>
      </c>
      <c r="F2052" t="n">
        <v>88</v>
      </c>
      <c r="G2052" t="n">
        <v>15.3473242424242</v>
      </c>
      <c r="H2052" t="n">
        <v>0</v>
      </c>
      <c r="I2052" t="n">
        <v>59.9623305791884</v>
      </c>
    </row>
    <row r="2053">
      <c r="A2053" t="inlineStr">
        <is>
          <t>Daily_Efficiency_MTBF_2026_09_18.xlsx</t>
        </is>
      </c>
      <c r="B2053" t="inlineStr">
        <is>
          <t>Samridhi Perk Line</t>
        </is>
      </c>
      <c r="C2053" s="82" t="n">
        <v>46182</v>
      </c>
      <c r="D2053" t="inlineStr">
        <is>
          <t>Perk-TTLi-1</t>
        </is>
      </c>
      <c r="E2053" t="n">
        <v>392.568833333333</v>
      </c>
      <c r="F2053" t="n">
        <v>1</v>
      </c>
      <c r="G2053" t="n">
        <v>392.568833333333</v>
      </c>
      <c r="H2053" t="n">
        <v>0</v>
      </c>
      <c r="I2053" t="n">
        <v>0</v>
      </c>
    </row>
    <row r="2054">
      <c r="A2054" t="inlineStr">
        <is>
          <t>Daily_Efficiency_MTBF_2026_09_18.xlsx</t>
        </is>
      </c>
      <c r="B2054" t="inlineStr">
        <is>
          <t>Samridhi Perk Line</t>
        </is>
      </c>
      <c r="C2054" s="82" t="n">
        <v>46182</v>
      </c>
      <c r="D2054" t="inlineStr">
        <is>
          <t>Perk-HLM-3</t>
        </is>
      </c>
      <c r="E2054" t="n">
        <v>1440</v>
      </c>
      <c r="F2054" t="n">
        <v>1</v>
      </c>
      <c r="G2054" t="n">
        <v>1440</v>
      </c>
      <c r="H2054" t="n">
        <v>0</v>
      </c>
      <c r="I2054" t="n">
        <v>31.2896604938272</v>
      </c>
    </row>
    <row r="2055">
      <c r="A2055" t="inlineStr">
        <is>
          <t>Daily_Efficiency_MTBF_2026_09_18.xlsx</t>
        </is>
      </c>
      <c r="B2055" t="inlineStr">
        <is>
          <t>Co-Extrusion Line</t>
        </is>
      </c>
      <c r="C2055" s="82" t="n">
        <v>46181</v>
      </c>
      <c r="D2055" t="inlineStr">
        <is>
          <t>Coex-AW3</t>
        </is>
      </c>
      <c r="E2055" t="n">
        <v>1262.05285</v>
      </c>
      <c r="F2055" t="n">
        <v>436</v>
      </c>
      <c r="G2055" t="n">
        <v>2.89461662844037</v>
      </c>
      <c r="H2055" t="n">
        <v>139.9427</v>
      </c>
      <c r="I2055" t="n">
        <v>7.57916666666667</v>
      </c>
    </row>
    <row r="2056">
      <c r="A2056" t="inlineStr">
        <is>
          <t>Daily_Efficiency_MTBF_2026_09_18.xlsx</t>
        </is>
      </c>
      <c r="B2056" t="inlineStr">
        <is>
          <t>Co-Extrusion Line</t>
        </is>
      </c>
      <c r="C2056" s="82" t="n">
        <v>46181</v>
      </c>
      <c r="D2056" t="inlineStr">
        <is>
          <t>Coex-AW1</t>
        </is>
      </c>
      <c r="E2056" t="n">
        <v>1288.31571666667</v>
      </c>
      <c r="F2056" t="n">
        <v>19</v>
      </c>
      <c r="G2056" t="n">
        <v>67.8060903508772</v>
      </c>
      <c r="H2056" t="n">
        <v>7.64926666666667</v>
      </c>
      <c r="I2056" t="n">
        <v>88.2809739581038</v>
      </c>
    </row>
    <row r="2057">
      <c r="A2057" t="inlineStr">
        <is>
          <t>Daily_Efficiency_MTBF_2026_09_18.xlsx</t>
        </is>
      </c>
      <c r="B2057" t="inlineStr">
        <is>
          <t>Co-Extrusion Line</t>
        </is>
      </c>
      <c r="C2057" s="82" t="n">
        <v>46181</v>
      </c>
      <c r="D2057" t="inlineStr">
        <is>
          <t>Coex-AW2</t>
        </is>
      </c>
      <c r="E2057" t="n">
        <v>1405.15191666667</v>
      </c>
      <c r="F2057" t="n">
        <v>9</v>
      </c>
      <c r="G2057" t="n">
        <v>156.127990740741</v>
      </c>
      <c r="H2057" t="n">
        <v>11.5091333333333</v>
      </c>
      <c r="I2057" t="n">
        <v>90.92200753784159</v>
      </c>
    </row>
    <row r="2058">
      <c r="A2058" t="inlineStr">
        <is>
          <t>Daily_Efficiency_MTBF_2026_09_18.xlsx</t>
        </is>
      </c>
      <c r="B2058" t="inlineStr">
        <is>
          <t>Samridhi Perk Line</t>
        </is>
      </c>
      <c r="C2058" s="82" t="n">
        <v>46181</v>
      </c>
      <c r="D2058" t="inlineStr">
        <is>
          <t>Perk-HCM-1</t>
        </is>
      </c>
      <c r="E2058" t="n">
        <v>1319.7548</v>
      </c>
      <c r="F2058" t="n">
        <v>234</v>
      </c>
      <c r="G2058" t="n">
        <v>5.63997777777778</v>
      </c>
      <c r="H2058" t="n">
        <v>2.71163333333333</v>
      </c>
      <c r="I2058" t="n">
        <v>76.2980946123498</v>
      </c>
    </row>
    <row r="2059">
      <c r="A2059" t="inlineStr">
        <is>
          <t>Daily_Efficiency_MTBF_2026_09_18.xlsx</t>
        </is>
      </c>
      <c r="B2059" t="inlineStr">
        <is>
          <t>Samridhi Perk Line</t>
        </is>
      </c>
      <c r="C2059" s="82" t="n">
        <v>46181</v>
      </c>
      <c r="D2059" t="inlineStr">
        <is>
          <t>Perk-HCM-4</t>
        </is>
      </c>
      <c r="E2059" t="n">
        <v>1236.38623333333</v>
      </c>
      <c r="F2059" t="n">
        <v>173</v>
      </c>
      <c r="G2059" t="n">
        <v>7.14674123314066</v>
      </c>
      <c r="H2059" t="n">
        <v>1.16876666666667</v>
      </c>
      <c r="I2059" t="n">
        <v>53.5413474689524</v>
      </c>
    </row>
    <row r="2060">
      <c r="A2060" t="inlineStr">
        <is>
          <t>Daily_Efficiency_MTBF_2026_09_18.xlsx</t>
        </is>
      </c>
      <c r="B2060" t="inlineStr">
        <is>
          <t>Samridhi Perk Line</t>
        </is>
      </c>
      <c r="C2060" s="82" t="n">
        <v>46181</v>
      </c>
      <c r="D2060" t="inlineStr">
        <is>
          <t>Perk-HCM-3</t>
        </is>
      </c>
      <c r="E2060" t="n">
        <v>1364.96423333333</v>
      </c>
      <c r="F2060" t="n">
        <v>160</v>
      </c>
      <c r="G2060" t="n">
        <v>8.531026458333329</v>
      </c>
      <c r="H2060" t="n">
        <v>1.36888333333333</v>
      </c>
      <c r="I2060" t="n">
        <v>59.7445184243517</v>
      </c>
    </row>
    <row r="2061">
      <c r="A2061" t="inlineStr">
        <is>
          <t>Daily_Efficiency_MTBF_2026_09_18.xlsx</t>
        </is>
      </c>
      <c r="B2061" t="inlineStr">
        <is>
          <t>Samridhi Perk Line</t>
        </is>
      </c>
      <c r="C2061" s="82" t="n">
        <v>46181</v>
      </c>
      <c r="D2061" t="inlineStr">
        <is>
          <t>Perk-HCM-2</t>
        </is>
      </c>
      <c r="E2061" t="n">
        <v>1394.12291666667</v>
      </c>
      <c r="F2061" t="n">
        <v>102</v>
      </c>
      <c r="G2061" t="n">
        <v>13.6678717320261</v>
      </c>
      <c r="H2061" t="n">
        <v>0.4743</v>
      </c>
      <c r="I2061" t="n">
        <v>53.9511020831954</v>
      </c>
    </row>
    <row r="2062">
      <c r="A2062" t="inlineStr">
        <is>
          <t>Daily_Efficiency_MTBF_2026_09_18.xlsx</t>
        </is>
      </c>
      <c r="B2062" t="inlineStr">
        <is>
          <t>Samridhi Perk Line</t>
        </is>
      </c>
      <c r="C2062" s="82" t="n">
        <v>46181</v>
      </c>
      <c r="D2062" t="inlineStr">
        <is>
          <t>Perk-HLM-2</t>
        </is>
      </c>
      <c r="E2062" t="n">
        <v>1361.75801666667</v>
      </c>
      <c r="F2062" t="n">
        <v>93</v>
      </c>
      <c r="G2062" t="n">
        <v>14.6425593189964</v>
      </c>
      <c r="H2062" t="n">
        <v>0</v>
      </c>
      <c r="I2062" t="n">
        <v>59.5396406512039</v>
      </c>
    </row>
    <row r="2063">
      <c r="A2063" t="inlineStr">
        <is>
          <t>Daily_Efficiency_MTBF_2026_09_18.xlsx</t>
        </is>
      </c>
      <c r="B2063" t="inlineStr">
        <is>
          <t>Samridhi Perk Line</t>
        </is>
      </c>
      <c r="C2063" s="82" t="n">
        <v>46181</v>
      </c>
      <c r="D2063" t="inlineStr">
        <is>
          <t>Perk-HLM-1</t>
        </is>
      </c>
      <c r="E2063" t="n">
        <v>1374.73401666667</v>
      </c>
      <c r="F2063" t="n">
        <v>91</v>
      </c>
      <c r="G2063" t="n">
        <v>15.1069672161172</v>
      </c>
      <c r="H2063" t="n">
        <v>3.78641666666667</v>
      </c>
      <c r="I2063" t="n">
        <v>63.0911298656778</v>
      </c>
    </row>
    <row r="2064">
      <c r="A2064" t="inlineStr">
        <is>
          <t>Daily_Efficiency_MTBF_2026_09_18.xlsx</t>
        </is>
      </c>
      <c r="B2064" t="inlineStr">
        <is>
          <t>Samridhi Perk Line</t>
        </is>
      </c>
      <c r="C2064" s="82" t="n">
        <v>46181</v>
      </c>
      <c r="D2064" t="inlineStr">
        <is>
          <t>Perk TTM-5</t>
        </is>
      </c>
      <c r="E2064" t="n">
        <v>1341.88316666667</v>
      </c>
      <c r="F2064" t="n">
        <v>47</v>
      </c>
      <c r="G2064" t="n">
        <v>28.5507056737589</v>
      </c>
      <c r="H2064" t="n">
        <v>98.1168333333333</v>
      </c>
      <c r="I2064" t="n">
        <v>64.77182539682519</v>
      </c>
    </row>
    <row r="2065">
      <c r="A2065" t="inlineStr">
        <is>
          <t>Daily_Efficiency_MTBF_2026_09_18.xlsx</t>
        </is>
      </c>
      <c r="B2065" t="inlineStr">
        <is>
          <t>Samridhi Perk Line</t>
        </is>
      </c>
      <c r="C2065" s="82" t="n">
        <v>46181</v>
      </c>
      <c r="D2065" t="inlineStr">
        <is>
          <t>Perk-HLM-3</t>
        </is>
      </c>
      <c r="E2065" t="n">
        <v>1440</v>
      </c>
      <c r="F2065" t="n">
        <v>1</v>
      </c>
      <c r="G2065" t="n">
        <v>1440</v>
      </c>
      <c r="H2065" t="n">
        <v>0</v>
      </c>
      <c r="I2065" t="n">
        <v>16.7646604938272</v>
      </c>
    </row>
    <row r="2066">
      <c r="A2066" t="inlineStr">
        <is>
          <t>Daily_Efficiency_MTBF_2026_09_18.xlsx</t>
        </is>
      </c>
      <c r="B2066" t="inlineStr">
        <is>
          <t>Co-Extrusion Line</t>
        </is>
      </c>
      <c r="C2066" s="82" t="n">
        <v>46180</v>
      </c>
      <c r="D2066" t="inlineStr">
        <is>
          <t>Coex-AW3</t>
        </is>
      </c>
      <c r="E2066" t="n">
        <v>1335.29941666667</v>
      </c>
      <c r="F2066" t="n">
        <v>371</v>
      </c>
      <c r="G2066" t="n">
        <v>3.59918980233603</v>
      </c>
      <c r="H2066" t="n">
        <v>104.700583333333</v>
      </c>
      <c r="I2066" t="n">
        <v>9.121388888888911</v>
      </c>
    </row>
    <row r="2067">
      <c r="A2067" t="inlineStr">
        <is>
          <t>Daily_Efficiency_MTBF_2026_09_18.xlsx</t>
        </is>
      </c>
      <c r="B2067" t="inlineStr">
        <is>
          <t>Co-Extrusion Line</t>
        </is>
      </c>
      <c r="C2067" s="82" t="n">
        <v>46180</v>
      </c>
      <c r="D2067" t="inlineStr">
        <is>
          <t>Coex-AW1</t>
        </is>
      </c>
      <c r="E2067" t="n">
        <v>1311.8616</v>
      </c>
      <c r="F2067" t="n">
        <v>21</v>
      </c>
      <c r="G2067" t="n">
        <v>62.4696</v>
      </c>
      <c r="H2067" t="n">
        <v>12.9990333333333</v>
      </c>
      <c r="I2067" t="n">
        <v>97.75000019006301</v>
      </c>
    </row>
    <row r="2068">
      <c r="A2068" t="inlineStr">
        <is>
          <t>Daily_Efficiency_MTBF_2026_09_18.xlsx</t>
        </is>
      </c>
      <c r="B2068" t="inlineStr">
        <is>
          <t>Co-Extrusion Line</t>
        </is>
      </c>
      <c r="C2068" s="82" t="n">
        <v>46180</v>
      </c>
      <c r="D2068" t="inlineStr">
        <is>
          <t>Coex-AW2</t>
        </is>
      </c>
      <c r="E2068" t="n">
        <v>1392.32008333333</v>
      </c>
      <c r="F2068" t="n">
        <v>14</v>
      </c>
      <c r="G2068" t="n">
        <v>99.4514345238095</v>
      </c>
      <c r="H2068" t="n">
        <v>7.4909</v>
      </c>
      <c r="I2068" t="n">
        <v>92.4624835360212</v>
      </c>
    </row>
    <row r="2069">
      <c r="A2069" t="inlineStr">
        <is>
          <t>Daily_Efficiency_MTBF_2026_09_18.xlsx</t>
        </is>
      </c>
      <c r="B2069" t="inlineStr">
        <is>
          <t>Samridhi 5 Star Line</t>
        </is>
      </c>
      <c r="C2069" s="82" t="n">
        <v>46180</v>
      </c>
      <c r="D2069" t="inlineStr">
        <is>
          <t>FS-HCM-1</t>
        </is>
      </c>
      <c r="E2069" t="n">
        <v>812.93085</v>
      </c>
      <c r="F2069" t="n">
        <v>30</v>
      </c>
      <c r="G2069" t="n">
        <v>27.097695</v>
      </c>
      <c r="H2069" t="n">
        <v>2.15676666666667</v>
      </c>
      <c r="I2069" t="n">
        <v>46.2653291069451</v>
      </c>
    </row>
    <row r="2070">
      <c r="A2070" t="inlineStr">
        <is>
          <t>Daily_Efficiency_MTBF_2026_09_18.xlsx</t>
        </is>
      </c>
      <c r="B2070" t="inlineStr">
        <is>
          <t>Samridhi 5 Star Line</t>
        </is>
      </c>
      <c r="C2070" s="82" t="n">
        <v>46180</v>
      </c>
      <c r="D2070" t="inlineStr">
        <is>
          <t>FS-HRM-5</t>
        </is>
      </c>
      <c r="E2070" t="n">
        <v>828.824783333333</v>
      </c>
      <c r="F2070" t="n">
        <v>11</v>
      </c>
      <c r="G2070" t="n">
        <v>75.3477075757576</v>
      </c>
      <c r="H2070" t="n">
        <v>8.661849999999999</v>
      </c>
      <c r="I2070" t="n">
        <v>25.4319391416863</v>
      </c>
    </row>
    <row r="2071">
      <c r="A2071" t="inlineStr">
        <is>
          <t>Daily_Efficiency_MTBF_2026_09_18.xlsx</t>
        </is>
      </c>
      <c r="B2071" t="inlineStr">
        <is>
          <t>Samridhi 5 Star Line</t>
        </is>
      </c>
      <c r="C2071" s="82" t="n">
        <v>46180</v>
      </c>
      <c r="D2071" t="inlineStr">
        <is>
          <t>FS-HCM-2</t>
        </is>
      </c>
      <c r="E2071" t="n">
        <v>802.506316666667</v>
      </c>
      <c r="F2071" t="n">
        <v>11</v>
      </c>
      <c r="G2071" t="n">
        <v>72.9551196969697</v>
      </c>
      <c r="H2071" t="n">
        <v>0.500366666666667</v>
      </c>
      <c r="I2071" t="n">
        <v>39.1271083523217</v>
      </c>
    </row>
    <row r="2072">
      <c r="A2072" t="inlineStr">
        <is>
          <t>Daily_Efficiency_MTBF_2026_09_18.xlsx</t>
        </is>
      </c>
      <c r="B2072" t="inlineStr">
        <is>
          <t>Samridhi 5 Star Line</t>
        </is>
      </c>
      <c r="C2072" s="82" t="n">
        <v>46180</v>
      </c>
      <c r="D2072" t="inlineStr">
        <is>
          <t>FS-TTLi-3</t>
        </is>
      </c>
      <c r="E2072" t="n">
        <v>820.4786</v>
      </c>
      <c r="F2072" t="n">
        <v>10</v>
      </c>
      <c r="G2072" t="n">
        <v>82.04786</v>
      </c>
      <c r="H2072" t="n">
        <v>6.33975</v>
      </c>
      <c r="I2072" t="n">
        <v>46.5015643575671</v>
      </c>
    </row>
    <row r="2073">
      <c r="A2073" t="inlineStr">
        <is>
          <t>Daily_Efficiency_MTBF_2026_09_18.xlsx</t>
        </is>
      </c>
      <c r="B2073" t="inlineStr">
        <is>
          <t>Samridhi 5 Star Line</t>
        </is>
      </c>
      <c r="C2073" s="82" t="n">
        <v>46180</v>
      </c>
      <c r="D2073" t="inlineStr">
        <is>
          <t>FS-HCM-3</t>
        </is>
      </c>
      <c r="E2073" t="n">
        <v>817.837383333333</v>
      </c>
      <c r="F2073" t="n">
        <v>10</v>
      </c>
      <c r="G2073" t="n">
        <v>81.7837383333333</v>
      </c>
      <c r="H2073" t="n">
        <v>0</v>
      </c>
      <c r="I2073" t="n">
        <v>48.2113329536916</v>
      </c>
    </row>
    <row r="2074">
      <c r="A2074" t="inlineStr">
        <is>
          <t>Daily_Efficiency_MTBF_2026_09_18.xlsx</t>
        </is>
      </c>
      <c r="B2074" t="inlineStr">
        <is>
          <t>Samridhi 5 Star Line</t>
        </is>
      </c>
      <c r="C2074" s="82" t="n">
        <v>46180</v>
      </c>
      <c r="D2074" t="inlineStr">
        <is>
          <t>FS-HCM-4</t>
        </is>
      </c>
      <c r="E2074" t="n">
        <v>826.8232833333331</v>
      </c>
      <c r="F2074" t="n">
        <v>10</v>
      </c>
      <c r="G2074" t="n">
        <v>82.6823283333333</v>
      </c>
      <c r="H2074" t="n">
        <v>4.67485</v>
      </c>
      <c r="I2074" t="n">
        <v>40.8239061511421</v>
      </c>
    </row>
    <row r="2075">
      <c r="A2075" t="inlineStr">
        <is>
          <t>Daily_Efficiency_MTBF_2026_09_18.xlsx</t>
        </is>
      </c>
      <c r="B2075" t="inlineStr">
        <is>
          <t>Samridhi 5 Star Line</t>
        </is>
      </c>
      <c r="C2075" s="82" t="n">
        <v>46180</v>
      </c>
      <c r="D2075" t="inlineStr">
        <is>
          <t>FS-TTLi-2</t>
        </is>
      </c>
      <c r="E2075" t="n">
        <v>825.825316666667</v>
      </c>
      <c r="F2075" t="n">
        <v>8</v>
      </c>
      <c r="G2075" t="n">
        <v>103.228164583333</v>
      </c>
      <c r="H2075" t="n">
        <v>6.0001</v>
      </c>
      <c r="I2075" t="n">
        <v>37.5474825640672</v>
      </c>
    </row>
    <row r="2076">
      <c r="A2076" t="inlineStr">
        <is>
          <t>Daily_Efficiency_MTBF_2026_09_18.xlsx</t>
        </is>
      </c>
      <c r="B2076" t="inlineStr">
        <is>
          <t>Samridhi 5 Star Line</t>
        </is>
      </c>
      <c r="C2076" s="82" t="n">
        <v>46180</v>
      </c>
      <c r="D2076" t="inlineStr">
        <is>
          <t>FS-TTLi-4</t>
        </is>
      </c>
      <c r="E2076" t="n">
        <v>836.17555</v>
      </c>
      <c r="F2076" t="n">
        <v>6</v>
      </c>
      <c r="G2076" t="n">
        <v>139.362591666667</v>
      </c>
      <c r="H2076" t="n">
        <v>3.82445</v>
      </c>
      <c r="I2076" t="n">
        <v>40.3116883116883</v>
      </c>
    </row>
    <row r="2077">
      <c r="A2077" t="inlineStr">
        <is>
          <t>Daily_Efficiency_MTBF_2026_09_18.xlsx</t>
        </is>
      </c>
      <c r="B2077" t="inlineStr">
        <is>
          <t>Samridhi 5 Star Line</t>
        </is>
      </c>
      <c r="C2077" s="82" t="n">
        <v>46180</v>
      </c>
      <c r="D2077" t="inlineStr">
        <is>
          <t>FS-Case Packing</t>
        </is>
      </c>
      <c r="E2077" t="n">
        <v>840</v>
      </c>
      <c r="F2077" t="n">
        <v>1</v>
      </c>
      <c r="G2077" t="n">
        <v>840</v>
      </c>
      <c r="H2077" t="n">
        <v>0</v>
      </c>
      <c r="I2077" t="n">
        <v>54.7525309336333</v>
      </c>
    </row>
    <row r="2078">
      <c r="A2078" t="inlineStr">
        <is>
          <t>Daily_Efficiency_MTBF_2026_09_18.xlsx</t>
        </is>
      </c>
      <c r="B2078" t="inlineStr">
        <is>
          <t>Samridhi 5 Star Line</t>
        </is>
      </c>
      <c r="C2078" s="82" t="n">
        <v>46180</v>
      </c>
      <c r="D2078" t="inlineStr">
        <is>
          <t>FS-TTM-5</t>
        </is>
      </c>
      <c r="E2078" t="n">
        <v>840</v>
      </c>
      <c r="F2078" t="n">
        <v>1</v>
      </c>
      <c r="G2078" t="n">
        <v>840</v>
      </c>
      <c r="H2078" t="n">
        <v>0</v>
      </c>
      <c r="I2078" t="n">
        <v>21.4199134199134</v>
      </c>
    </row>
    <row r="2079">
      <c r="A2079" t="inlineStr">
        <is>
          <t>Daily_Efficiency_MTBF_2026_09_18.xlsx</t>
        </is>
      </c>
      <c r="B2079" t="inlineStr">
        <is>
          <t>Samridhi 5 Star Line</t>
        </is>
      </c>
      <c r="C2079" s="82" t="n">
        <v>46180</v>
      </c>
      <c r="D2079" t="inlineStr">
        <is>
          <t>FS-TTLi-1</t>
        </is>
      </c>
      <c r="E2079" t="n">
        <v>821.650083333333</v>
      </c>
      <c r="F2079" t="n">
        <v>1</v>
      </c>
      <c r="G2079" t="n">
        <v>821.650083333333</v>
      </c>
      <c r="H2079" t="n">
        <v>0</v>
      </c>
      <c r="I2079" t="n">
        <v>46.0625191854555</v>
      </c>
    </row>
    <row r="2080">
      <c r="A2080" t="inlineStr">
        <is>
          <t>Daily_Efficiency_MTBF_2026_09_18.xlsx</t>
        </is>
      </c>
      <c r="B2080" t="inlineStr">
        <is>
          <t>Samridhi Perk Line</t>
        </is>
      </c>
      <c r="C2080" s="82" t="n">
        <v>46180</v>
      </c>
      <c r="D2080" t="inlineStr">
        <is>
          <t>Perk-HCM-1</t>
        </is>
      </c>
      <c r="E2080" t="n">
        <v>1298.32571666667</v>
      </c>
      <c r="F2080" t="n">
        <v>368</v>
      </c>
      <c r="G2080" t="n">
        <v>3.52805901268116</v>
      </c>
      <c r="H2080" t="n">
        <v>2.72803333333333</v>
      </c>
      <c r="I2080" t="n">
        <v>74.8235563027375</v>
      </c>
    </row>
    <row r="2081">
      <c r="A2081" t="inlineStr">
        <is>
          <t>Daily_Efficiency_MTBF_2026_09_18.xlsx</t>
        </is>
      </c>
      <c r="B2081" t="inlineStr">
        <is>
          <t>Samridhi Perk Line</t>
        </is>
      </c>
      <c r="C2081" s="82" t="n">
        <v>46180</v>
      </c>
      <c r="D2081" t="inlineStr">
        <is>
          <t>Perk-HCM-4</t>
        </is>
      </c>
      <c r="E2081" t="n">
        <v>1335.59566666667</v>
      </c>
      <c r="F2081" t="n">
        <v>186</v>
      </c>
      <c r="G2081" t="n">
        <v>7.18062186379928</v>
      </c>
      <c r="H2081" t="n">
        <v>1.51786666666667</v>
      </c>
      <c r="I2081" t="n">
        <v>72.04600667965239</v>
      </c>
    </row>
    <row r="2082">
      <c r="A2082" t="inlineStr">
        <is>
          <t>Daily_Efficiency_MTBF_2026_09_18.xlsx</t>
        </is>
      </c>
      <c r="B2082" t="inlineStr">
        <is>
          <t>Samridhi Perk Line</t>
        </is>
      </c>
      <c r="C2082" s="82" t="n">
        <v>46180</v>
      </c>
      <c r="D2082" t="inlineStr">
        <is>
          <t>Perk-HLM-2</t>
        </is>
      </c>
      <c r="E2082" t="n">
        <v>1283.51111666667</v>
      </c>
      <c r="F2082" t="n">
        <v>168</v>
      </c>
      <c r="G2082" t="n">
        <v>7.63994712301587</v>
      </c>
      <c r="H2082" t="n">
        <v>0.55355</v>
      </c>
      <c r="I2082" t="n">
        <v>53.3938775540253</v>
      </c>
    </row>
    <row r="2083">
      <c r="A2083" t="inlineStr">
        <is>
          <t>Daily_Efficiency_MTBF_2026_09_18.xlsx</t>
        </is>
      </c>
      <c r="B2083" t="inlineStr">
        <is>
          <t>Samridhi Perk Line</t>
        </is>
      </c>
      <c r="C2083" s="82" t="n">
        <v>46180</v>
      </c>
      <c r="D2083" t="inlineStr">
        <is>
          <t>Perk-HCM-3</t>
        </is>
      </c>
      <c r="E2083" t="n">
        <v>1334.0456</v>
      </c>
      <c r="F2083" t="n">
        <v>130</v>
      </c>
      <c r="G2083" t="n">
        <v>10.2618892307692</v>
      </c>
      <c r="H2083" t="n">
        <v>0.7071</v>
      </c>
      <c r="I2083" t="n">
        <v>73.8292844979652</v>
      </c>
    </row>
    <row r="2084">
      <c r="A2084" t="inlineStr">
        <is>
          <t>Daily_Efficiency_MTBF_2026_09_18.xlsx</t>
        </is>
      </c>
      <c r="B2084" t="inlineStr">
        <is>
          <t>Samridhi Perk Line</t>
        </is>
      </c>
      <c r="C2084" s="82" t="n">
        <v>46180</v>
      </c>
      <c r="D2084" t="inlineStr">
        <is>
          <t>Perk-HLM-1</t>
        </is>
      </c>
      <c r="E2084" t="n">
        <v>1330.42106666667</v>
      </c>
      <c r="F2084" t="n">
        <v>100</v>
      </c>
      <c r="G2084" t="n">
        <v>13.3042106666667</v>
      </c>
      <c r="H2084" t="n">
        <v>0.513733333333333</v>
      </c>
      <c r="I2084" t="n">
        <v>56.4867438009672</v>
      </c>
    </row>
    <row r="2085">
      <c r="A2085" t="inlineStr">
        <is>
          <t>Daily_Efficiency_MTBF_2026_09_18.xlsx</t>
        </is>
      </c>
      <c r="B2085" t="inlineStr">
        <is>
          <t>Samridhi Perk Line</t>
        </is>
      </c>
      <c r="C2085" s="82" t="n">
        <v>46180</v>
      </c>
      <c r="D2085" t="inlineStr">
        <is>
          <t>Perk-HCM-2</t>
        </is>
      </c>
      <c r="E2085" t="n">
        <v>1279.30923333333</v>
      </c>
      <c r="F2085" t="n">
        <v>96</v>
      </c>
      <c r="G2085" t="n">
        <v>13.3261378472222</v>
      </c>
      <c r="H2085" t="n">
        <v>0.507166666666667</v>
      </c>
      <c r="I2085" t="n">
        <v>65.90081480017039</v>
      </c>
    </row>
    <row r="2086">
      <c r="A2086" t="inlineStr">
        <is>
          <t>Daily_Efficiency_MTBF_2026_09_18.xlsx</t>
        </is>
      </c>
      <c r="B2086" t="inlineStr">
        <is>
          <t>Samridhi Perk Line</t>
        </is>
      </c>
      <c r="C2086" s="82" t="n">
        <v>46180</v>
      </c>
      <c r="D2086" t="inlineStr">
        <is>
          <t>Perk TTM-5</t>
        </is>
      </c>
      <c r="E2086" t="n">
        <v>1209.44015</v>
      </c>
      <c r="F2086" t="n">
        <v>75</v>
      </c>
      <c r="G2086" t="n">
        <v>16.1258686666667</v>
      </c>
      <c r="H2086" t="n">
        <v>163.24355</v>
      </c>
      <c r="I2086" t="n">
        <v>46.0849106300935</v>
      </c>
    </row>
    <row r="2087">
      <c r="A2087" t="inlineStr">
        <is>
          <t>Daily_Efficiency_MTBF_2026_09_18.xlsx</t>
        </is>
      </c>
      <c r="B2087" t="inlineStr">
        <is>
          <t>Samridhi Perk Line</t>
        </is>
      </c>
      <c r="C2087" s="82" t="n">
        <v>46180</v>
      </c>
      <c r="D2087" t="inlineStr">
        <is>
          <t>Perk-TTLi-1</t>
        </is>
      </c>
      <c r="E2087" t="n">
        <v>430.9283</v>
      </c>
      <c r="F2087" t="n">
        <v>1</v>
      </c>
      <c r="G2087" t="n">
        <v>430.9283</v>
      </c>
      <c r="H2087" t="n">
        <v>0</v>
      </c>
      <c r="I2087" t="n">
        <v>0</v>
      </c>
    </row>
    <row r="2088">
      <c r="A2088" t="inlineStr">
        <is>
          <t>Daily_Efficiency_MTBF_2026_09_18.xlsx</t>
        </is>
      </c>
      <c r="B2088" t="inlineStr">
        <is>
          <t>Samridhi Perk Line</t>
        </is>
      </c>
      <c r="C2088" s="82" t="n">
        <v>46180</v>
      </c>
      <c r="D2088" t="inlineStr">
        <is>
          <t>Perk-HLM-3</t>
        </is>
      </c>
      <c r="E2088" t="n">
        <v>1440</v>
      </c>
      <c r="F2088" t="n">
        <v>1</v>
      </c>
      <c r="G2088" t="n">
        <v>1440</v>
      </c>
      <c r="H2088" t="n">
        <v>0</v>
      </c>
      <c r="I2088" t="n">
        <v>34.2671296296296</v>
      </c>
    </row>
    <row r="2089">
      <c r="A2089" t="inlineStr">
        <is>
          <t>Daily_Efficiency_MTBF_2026_09_18.xlsx</t>
        </is>
      </c>
      <c r="B2089" t="inlineStr">
        <is>
          <t>Co-Extrusion Line</t>
        </is>
      </c>
      <c r="C2089" s="82" t="n">
        <v>46179</v>
      </c>
      <c r="D2089" t="inlineStr">
        <is>
          <t>Coex-AW3</t>
        </is>
      </c>
      <c r="E2089" t="n">
        <v>1251.463</v>
      </c>
      <c r="F2089" t="n">
        <v>285</v>
      </c>
      <c r="G2089" t="n">
        <v>4.39109824561404</v>
      </c>
      <c r="H2089" t="n">
        <v>133.531433333333</v>
      </c>
      <c r="I2089" t="n">
        <v>26.1077777777777</v>
      </c>
    </row>
    <row r="2090">
      <c r="A2090" t="inlineStr">
        <is>
          <t>Daily_Efficiency_MTBF_2026_09_18.xlsx</t>
        </is>
      </c>
      <c r="B2090" t="inlineStr">
        <is>
          <t>Co-Extrusion Line</t>
        </is>
      </c>
      <c r="C2090" s="82" t="n">
        <v>46179</v>
      </c>
      <c r="D2090" t="inlineStr">
        <is>
          <t>Coex-AW1</t>
        </is>
      </c>
      <c r="E2090" t="n">
        <v>1277.94756666667</v>
      </c>
      <c r="F2090" t="n">
        <v>32</v>
      </c>
      <c r="G2090" t="n">
        <v>39.9358614583333</v>
      </c>
      <c r="H2090" t="n">
        <v>22.8283666666667</v>
      </c>
      <c r="I2090" t="n">
        <v>88.8820770002971</v>
      </c>
    </row>
    <row r="2091">
      <c r="A2091" t="inlineStr">
        <is>
          <t>Daily_Efficiency_MTBF_2026_09_18.xlsx</t>
        </is>
      </c>
      <c r="B2091" t="inlineStr">
        <is>
          <t>Co-Extrusion Line</t>
        </is>
      </c>
      <c r="C2091" s="82" t="n">
        <v>46179</v>
      </c>
      <c r="D2091" t="inlineStr">
        <is>
          <t>Coex-AW2</t>
        </is>
      </c>
      <c r="E2091" t="n">
        <v>1277.50953333333</v>
      </c>
      <c r="F2091" t="n">
        <v>22</v>
      </c>
      <c r="G2091" t="n">
        <v>58.0686151515152</v>
      </c>
      <c r="H2091" t="n">
        <v>10.9982666666667</v>
      </c>
      <c r="I2091" t="n">
        <v>82.9820612591588</v>
      </c>
    </row>
    <row r="2092">
      <c r="A2092" t="inlineStr">
        <is>
          <t>Daily_Efficiency_MTBF_2026_09_18.xlsx</t>
        </is>
      </c>
      <c r="B2092" t="inlineStr">
        <is>
          <t>Samridhi 5 Star Line</t>
        </is>
      </c>
      <c r="C2092" s="82" t="n">
        <v>46179</v>
      </c>
      <c r="D2092" t="inlineStr">
        <is>
          <t>FS-HCM-2</t>
        </is>
      </c>
      <c r="E2092" t="n">
        <v>1400.1813</v>
      </c>
      <c r="F2092" t="n">
        <v>31</v>
      </c>
      <c r="G2092" t="n">
        <v>45.1671387096774</v>
      </c>
      <c r="H2092" t="n">
        <v>7.17971666666667</v>
      </c>
      <c r="I2092" t="n">
        <v>75.4226005704257</v>
      </c>
    </row>
    <row r="2093">
      <c r="A2093" t="inlineStr">
        <is>
          <t>Daily_Efficiency_MTBF_2026_09_18.xlsx</t>
        </is>
      </c>
      <c r="B2093" t="inlineStr">
        <is>
          <t>Samridhi 5 Star Line</t>
        </is>
      </c>
      <c r="C2093" s="82" t="n">
        <v>46179</v>
      </c>
      <c r="D2093" t="inlineStr">
        <is>
          <t>FS-TTLi-4</t>
        </is>
      </c>
      <c r="E2093" t="n">
        <v>1407.49586666667</v>
      </c>
      <c r="F2093" t="n">
        <v>29</v>
      </c>
      <c r="G2093" t="n">
        <v>48.534340229885</v>
      </c>
      <c r="H2093" t="n">
        <v>32.5041333333333</v>
      </c>
      <c r="I2093" t="n">
        <v>69.2525252525253</v>
      </c>
    </row>
    <row r="2094">
      <c r="A2094" t="inlineStr">
        <is>
          <t>Daily_Efficiency_MTBF_2026_09_18.xlsx</t>
        </is>
      </c>
      <c r="B2094" t="inlineStr">
        <is>
          <t>Samridhi 5 Star Line</t>
        </is>
      </c>
      <c r="C2094" s="82" t="n">
        <v>46179</v>
      </c>
      <c r="D2094" t="inlineStr">
        <is>
          <t>FS-HCM-1</t>
        </is>
      </c>
      <c r="E2094" t="n">
        <v>1415.96613333333</v>
      </c>
      <c r="F2094" t="n">
        <v>25</v>
      </c>
      <c r="G2094" t="n">
        <v>56.6386453333333</v>
      </c>
      <c r="H2094" t="n">
        <v>1.33455</v>
      </c>
      <c r="I2094" t="n">
        <v>78.7219255481257</v>
      </c>
    </row>
    <row r="2095">
      <c r="A2095" t="inlineStr">
        <is>
          <t>Daily_Efficiency_MTBF_2026_09_18.xlsx</t>
        </is>
      </c>
      <c r="B2095" t="inlineStr">
        <is>
          <t>Samridhi 5 Star Line</t>
        </is>
      </c>
      <c r="C2095" s="82" t="n">
        <v>46179</v>
      </c>
      <c r="D2095" t="inlineStr">
        <is>
          <t>FS-HCM-3</t>
        </is>
      </c>
      <c r="E2095" t="n">
        <v>1406.96908333333</v>
      </c>
      <c r="F2095" t="n">
        <v>25</v>
      </c>
      <c r="G2095" t="n">
        <v>56.2787633333333</v>
      </c>
      <c r="H2095" t="n">
        <v>2.66816666666667</v>
      </c>
      <c r="I2095" t="n">
        <v>90.7564270320629</v>
      </c>
    </row>
    <row r="2096">
      <c r="A2096" t="inlineStr">
        <is>
          <t>Daily_Efficiency_MTBF_2026_09_18.xlsx</t>
        </is>
      </c>
      <c r="B2096" t="inlineStr">
        <is>
          <t>Samridhi 5 Star Line</t>
        </is>
      </c>
      <c r="C2096" s="82" t="n">
        <v>46179</v>
      </c>
      <c r="D2096" t="inlineStr">
        <is>
          <t>FS-TTLi-3</t>
        </is>
      </c>
      <c r="E2096" t="n">
        <v>1367.62053333333</v>
      </c>
      <c r="F2096" t="n">
        <v>22</v>
      </c>
      <c r="G2096" t="n">
        <v>62.1645696969697</v>
      </c>
      <c r="H2096" t="n">
        <v>26.3355833333333</v>
      </c>
      <c r="I2096" t="n">
        <v>91.99646491016679</v>
      </c>
    </row>
    <row r="2097">
      <c r="A2097" t="inlineStr">
        <is>
          <t>Daily_Efficiency_MTBF_2026_09_18.xlsx</t>
        </is>
      </c>
      <c r="B2097" t="inlineStr">
        <is>
          <t>Samridhi 5 Star Line</t>
        </is>
      </c>
      <c r="C2097" s="82" t="n">
        <v>46179</v>
      </c>
      <c r="D2097" t="inlineStr">
        <is>
          <t>FS-TTLi-1</t>
        </is>
      </c>
      <c r="E2097" t="n">
        <v>1354.29775</v>
      </c>
      <c r="F2097" t="n">
        <v>22</v>
      </c>
      <c r="G2097" t="n">
        <v>61.5589886363636</v>
      </c>
      <c r="H2097" t="n">
        <v>31.3114</v>
      </c>
      <c r="I2097" t="n">
        <v>80.26657496017221</v>
      </c>
    </row>
    <row r="2098">
      <c r="A2098" t="inlineStr">
        <is>
          <t>Daily_Efficiency_MTBF_2026_09_18.xlsx</t>
        </is>
      </c>
      <c r="B2098" t="inlineStr">
        <is>
          <t>Samridhi 5 Star Line</t>
        </is>
      </c>
      <c r="C2098" s="82" t="n">
        <v>46179</v>
      </c>
      <c r="D2098" t="inlineStr">
        <is>
          <t>FS-TTLi-2</t>
        </is>
      </c>
      <c r="E2098" t="n">
        <v>1406.50175</v>
      </c>
      <c r="F2098" t="n">
        <v>20</v>
      </c>
      <c r="G2098" t="n">
        <v>70.3250875</v>
      </c>
      <c r="H2098" t="n">
        <v>19.6666166666667</v>
      </c>
      <c r="I2098" t="n">
        <v>73.6835515118119</v>
      </c>
    </row>
    <row r="2099">
      <c r="A2099" t="inlineStr">
        <is>
          <t>Daily_Efficiency_MTBF_2026_09_18.xlsx</t>
        </is>
      </c>
      <c r="B2099" t="inlineStr">
        <is>
          <t>Samridhi 5 Star Line</t>
        </is>
      </c>
      <c r="C2099" s="82" t="n">
        <v>46179</v>
      </c>
      <c r="D2099" t="inlineStr">
        <is>
          <t>FS-HCM-4</t>
        </is>
      </c>
      <c r="E2099" t="n">
        <v>1426.99233333333</v>
      </c>
      <c r="F2099" t="n">
        <v>19</v>
      </c>
      <c r="G2099" t="n">
        <v>75.1048596491228</v>
      </c>
      <c r="H2099" t="n">
        <v>11.50005</v>
      </c>
      <c r="I2099" t="n">
        <v>69.6163195681934</v>
      </c>
    </row>
    <row r="2100">
      <c r="A2100" t="inlineStr">
        <is>
          <t>Daily_Efficiency_MTBF_2026_09_18.xlsx</t>
        </is>
      </c>
      <c r="B2100" t="inlineStr">
        <is>
          <t>Samridhi 5 Star Line</t>
        </is>
      </c>
      <c r="C2100" s="82" t="n">
        <v>46179</v>
      </c>
      <c r="D2100" t="inlineStr">
        <is>
          <t>FS-HRM-5</t>
        </is>
      </c>
      <c r="E2100" t="n">
        <v>1422.8087</v>
      </c>
      <c r="F2100" t="n">
        <v>9</v>
      </c>
      <c r="G2100" t="n">
        <v>158.089855555556</v>
      </c>
      <c r="H2100" t="n">
        <v>11.17615</v>
      </c>
      <c r="I2100" t="n">
        <v>34.4218166854159</v>
      </c>
    </row>
    <row r="2101">
      <c r="A2101" t="inlineStr">
        <is>
          <t>Daily_Efficiency_MTBF_2026_09_18.xlsx</t>
        </is>
      </c>
      <c r="B2101" t="inlineStr">
        <is>
          <t>Samridhi 5 Star Line</t>
        </is>
      </c>
      <c r="C2101" s="82" t="n">
        <v>46179</v>
      </c>
      <c r="D2101" t="inlineStr">
        <is>
          <t>FS-TTM-5</t>
        </is>
      </c>
      <c r="E2101" t="n">
        <v>1440</v>
      </c>
      <c r="F2101" t="n">
        <v>1</v>
      </c>
      <c r="G2101" t="n">
        <v>1440</v>
      </c>
      <c r="H2101" t="n">
        <v>0</v>
      </c>
      <c r="I2101" t="n">
        <v>63.3131313131313</v>
      </c>
    </row>
    <row r="2102">
      <c r="A2102" t="inlineStr">
        <is>
          <t>Daily_Efficiency_MTBF_2026_09_18.xlsx</t>
        </is>
      </c>
      <c r="B2102" t="inlineStr">
        <is>
          <t>Samridhi 5 Star Line</t>
        </is>
      </c>
      <c r="C2102" s="82" t="n">
        <v>46179</v>
      </c>
      <c r="D2102" t="inlineStr">
        <is>
          <t>FS-Case Packing</t>
        </is>
      </c>
      <c r="E2102" t="n">
        <v>1440</v>
      </c>
      <c r="F2102" t="n">
        <v>1</v>
      </c>
      <c r="G2102" t="n">
        <v>1440</v>
      </c>
      <c r="H2102" t="n">
        <v>0</v>
      </c>
      <c r="I2102" t="n">
        <v>89.5669291338583</v>
      </c>
    </row>
    <row r="2103">
      <c r="A2103" t="inlineStr">
        <is>
          <t>Daily_Efficiency_MTBF_2026_09_18.xlsx</t>
        </is>
      </c>
      <c r="B2103" t="inlineStr">
        <is>
          <t>Samridhi Perk Line</t>
        </is>
      </c>
      <c r="C2103" s="82" t="n">
        <v>46179</v>
      </c>
      <c r="D2103" t="inlineStr">
        <is>
          <t>Perk-HCM-1</t>
        </is>
      </c>
      <c r="E2103" t="n">
        <v>1267.2706</v>
      </c>
      <c r="F2103" t="n">
        <v>309</v>
      </c>
      <c r="G2103" t="n">
        <v>4.10119935275081</v>
      </c>
      <c r="H2103" t="n">
        <v>1.86811666666667</v>
      </c>
      <c r="I2103" t="n">
        <v>45.7345448818338</v>
      </c>
    </row>
    <row r="2104">
      <c r="A2104" t="inlineStr">
        <is>
          <t>Daily_Efficiency_MTBF_2026_09_18.xlsx</t>
        </is>
      </c>
      <c r="B2104" t="inlineStr">
        <is>
          <t>Samridhi Perk Line</t>
        </is>
      </c>
      <c r="C2104" s="82" t="n">
        <v>46179</v>
      </c>
      <c r="D2104" t="inlineStr">
        <is>
          <t>Perk-HCM-4</t>
        </is>
      </c>
      <c r="E2104" t="n">
        <v>1303.31435</v>
      </c>
      <c r="F2104" t="n">
        <v>253</v>
      </c>
      <c r="G2104" t="n">
        <v>5.15144011857708</v>
      </c>
      <c r="H2104" t="n">
        <v>2.09478333333333</v>
      </c>
      <c r="I2104" t="n">
        <v>47.9993882695845</v>
      </c>
    </row>
    <row r="2105">
      <c r="A2105" t="inlineStr">
        <is>
          <t>Daily_Efficiency_MTBF_2026_09_18.xlsx</t>
        </is>
      </c>
      <c r="B2105" t="inlineStr">
        <is>
          <t>Samridhi Perk Line</t>
        </is>
      </c>
      <c r="C2105" s="82" t="n">
        <v>46179</v>
      </c>
      <c r="D2105" t="inlineStr">
        <is>
          <t>Perk-HCM-3</t>
        </is>
      </c>
      <c r="E2105" t="n">
        <v>1159.13185</v>
      </c>
      <c r="F2105" t="n">
        <v>125</v>
      </c>
      <c r="G2105" t="n">
        <v>9.273054800000001</v>
      </c>
      <c r="H2105" t="n">
        <v>8.249133333333329</v>
      </c>
      <c r="I2105" t="n">
        <v>44.4551439299048</v>
      </c>
    </row>
    <row r="2106">
      <c r="A2106" t="inlineStr">
        <is>
          <t>Daily_Efficiency_MTBF_2026_09_18.xlsx</t>
        </is>
      </c>
      <c r="B2106" t="inlineStr">
        <is>
          <t>Samridhi Perk Line</t>
        </is>
      </c>
      <c r="C2106" s="82" t="n">
        <v>46179</v>
      </c>
      <c r="D2106" t="inlineStr">
        <is>
          <t>Perk-HCM-2</t>
        </is>
      </c>
      <c r="E2106" t="n">
        <v>1316.59396666667</v>
      </c>
      <c r="F2106" t="n">
        <v>110</v>
      </c>
      <c r="G2106" t="n">
        <v>11.9690360606061</v>
      </c>
      <c r="H2106" t="n">
        <v>0.996866666666667</v>
      </c>
      <c r="I2106" t="n">
        <v>41.7269319931821</v>
      </c>
    </row>
    <row r="2107">
      <c r="A2107" t="inlineStr">
        <is>
          <t>Daily_Efficiency_MTBF_2026_09_18.xlsx</t>
        </is>
      </c>
      <c r="B2107" t="inlineStr">
        <is>
          <t>Samridhi Perk Line</t>
        </is>
      </c>
      <c r="C2107" s="82" t="n">
        <v>46179</v>
      </c>
      <c r="D2107" t="inlineStr">
        <is>
          <t>Perk TTM-5</t>
        </is>
      </c>
      <c r="E2107" t="n">
        <v>1217.3603</v>
      </c>
      <c r="F2107" t="n">
        <v>99</v>
      </c>
      <c r="G2107" t="n">
        <v>12.2965686868687</v>
      </c>
      <c r="H2107" t="n">
        <v>193.339166666667</v>
      </c>
      <c r="I2107" t="n">
        <v>51.7956349206348</v>
      </c>
    </row>
    <row r="2108">
      <c r="A2108" t="inlineStr">
        <is>
          <t>Daily_Efficiency_MTBF_2026_09_18.xlsx</t>
        </is>
      </c>
      <c r="B2108" t="inlineStr">
        <is>
          <t>Samridhi Perk Line</t>
        </is>
      </c>
      <c r="C2108" s="82" t="n">
        <v>46179</v>
      </c>
      <c r="D2108" t="inlineStr">
        <is>
          <t>Perk-HLM-2</t>
        </is>
      </c>
      <c r="E2108" t="n">
        <v>1318.8549</v>
      </c>
      <c r="F2108" t="n">
        <v>92</v>
      </c>
      <c r="G2108" t="n">
        <v>14.3353793478261</v>
      </c>
      <c r="H2108" t="n">
        <v>0</v>
      </c>
      <c r="I2108" t="n">
        <v>52.8721379746699</v>
      </c>
    </row>
    <row r="2109">
      <c r="A2109" t="inlineStr">
        <is>
          <t>Daily_Efficiency_MTBF_2026_09_18.xlsx</t>
        </is>
      </c>
      <c r="B2109" t="inlineStr">
        <is>
          <t>Samridhi Perk Line</t>
        </is>
      </c>
      <c r="C2109" s="82" t="n">
        <v>46179</v>
      </c>
      <c r="D2109" t="inlineStr">
        <is>
          <t>Perk-HLM-1</t>
        </is>
      </c>
      <c r="E2109" t="n">
        <v>1361.03923333333</v>
      </c>
      <c r="F2109" t="n">
        <v>59</v>
      </c>
      <c r="G2109" t="n">
        <v>23.0684615819209</v>
      </c>
      <c r="H2109" t="n">
        <v>1.26408333333333</v>
      </c>
      <c r="I2109" t="n">
        <v>51.4932339193566</v>
      </c>
    </row>
    <row r="2110">
      <c r="A2110" t="inlineStr">
        <is>
          <t>Daily_Efficiency_MTBF_2026_09_18.xlsx</t>
        </is>
      </c>
      <c r="B2110" t="inlineStr">
        <is>
          <t>Samridhi Perk Line</t>
        </is>
      </c>
      <c r="C2110" s="82" t="n">
        <v>46179</v>
      </c>
      <c r="D2110" t="inlineStr">
        <is>
          <t>Perk-HLM-3</t>
        </is>
      </c>
      <c r="E2110" t="n">
        <v>1440</v>
      </c>
      <c r="F2110" t="n">
        <v>1</v>
      </c>
      <c r="G2110" t="n">
        <v>1440</v>
      </c>
      <c r="H2110" t="n">
        <v>0</v>
      </c>
      <c r="I2110" t="n">
        <v>29.9405864197531</v>
      </c>
    </row>
    <row r="2111">
      <c r="A2111" t="inlineStr">
        <is>
          <t>Daily_Efficiency_MTBF_2026_09_18.xlsx</t>
        </is>
      </c>
      <c r="B2111" t="inlineStr">
        <is>
          <t>Co-Extrusion Line</t>
        </is>
      </c>
      <c r="C2111" s="82" t="n">
        <v>46178</v>
      </c>
      <c r="D2111" t="inlineStr">
        <is>
          <t>Coex-AW3</t>
        </is>
      </c>
      <c r="E2111" t="n">
        <v>1318.51808333333</v>
      </c>
      <c r="F2111" t="n">
        <v>324</v>
      </c>
      <c r="G2111" t="n">
        <v>4.06950025720165</v>
      </c>
      <c r="H2111" t="n">
        <v>121.481916666667</v>
      </c>
      <c r="I2111" t="n">
        <v>46.8811111111111</v>
      </c>
    </row>
    <row r="2112">
      <c r="A2112" t="inlineStr">
        <is>
          <t>Daily_Efficiency_MTBF_2026_09_18.xlsx</t>
        </is>
      </c>
      <c r="B2112" t="inlineStr">
        <is>
          <t>Co-Extrusion Line</t>
        </is>
      </c>
      <c r="C2112" s="82" t="n">
        <v>46178</v>
      </c>
      <c r="D2112" t="inlineStr">
        <is>
          <t>Coex-AW1</t>
        </is>
      </c>
      <c r="E2112" t="n">
        <v>1370.79821666667</v>
      </c>
      <c r="F2112" t="n">
        <v>36</v>
      </c>
      <c r="G2112" t="n">
        <v>38.0777282407407</v>
      </c>
      <c r="H2112" t="n">
        <v>19.33555</v>
      </c>
      <c r="I2112" t="n">
        <v>109.975028062647</v>
      </c>
    </row>
    <row r="2113">
      <c r="A2113" t="inlineStr">
        <is>
          <t>Daily_Efficiency_MTBF_2026_09_18.xlsx</t>
        </is>
      </c>
      <c r="B2113" t="inlineStr">
        <is>
          <t>Co-Extrusion Line</t>
        </is>
      </c>
      <c r="C2113" s="82" t="n">
        <v>46178</v>
      </c>
      <c r="D2113" t="inlineStr">
        <is>
          <t>Coex-AW2</t>
        </is>
      </c>
      <c r="E2113" t="n">
        <v>1382.80998333333</v>
      </c>
      <c r="F2113" t="n">
        <v>19</v>
      </c>
      <c r="G2113" t="n">
        <v>72.7794728070175</v>
      </c>
      <c r="H2113" t="n">
        <v>14.1782833333333</v>
      </c>
      <c r="I2113" t="n">
        <v>103.897317390974</v>
      </c>
    </row>
    <row r="2114">
      <c r="A2114" t="inlineStr">
        <is>
          <t>Daily_Efficiency_MTBF_2026_09_18.xlsx</t>
        </is>
      </c>
      <c r="B2114" t="inlineStr">
        <is>
          <t>Samridhi 5 Star Line</t>
        </is>
      </c>
      <c r="C2114" s="82" t="n">
        <v>46178</v>
      </c>
      <c r="D2114" t="inlineStr">
        <is>
          <t>FS-HCM-3</t>
        </is>
      </c>
      <c r="E2114" t="n">
        <v>1359.74845</v>
      </c>
      <c r="F2114" t="n">
        <v>56</v>
      </c>
      <c r="G2114" t="n">
        <v>24.2812223214286</v>
      </c>
      <c r="H2114" t="n">
        <v>5.00815</v>
      </c>
      <c r="I2114" t="n">
        <v>81.7562226544493</v>
      </c>
    </row>
    <row r="2115">
      <c r="A2115" t="inlineStr">
        <is>
          <t>Daily_Efficiency_MTBF_2026_09_18.xlsx</t>
        </is>
      </c>
      <c r="B2115" t="inlineStr">
        <is>
          <t>Samridhi 5 Star Line</t>
        </is>
      </c>
      <c r="C2115" s="82" t="n">
        <v>46178</v>
      </c>
      <c r="D2115" t="inlineStr">
        <is>
          <t>FS-HCM-4</t>
        </is>
      </c>
      <c r="E2115" t="n">
        <v>1382.13061666667</v>
      </c>
      <c r="F2115" t="n">
        <v>37</v>
      </c>
      <c r="G2115" t="n">
        <v>37.3548815315315</v>
      </c>
      <c r="H2115" t="n">
        <v>26.8304666666667</v>
      </c>
      <c r="I2115" t="n">
        <v>59.5857948964106</v>
      </c>
    </row>
    <row r="2116">
      <c r="A2116" t="inlineStr">
        <is>
          <t>Daily_Efficiency_MTBF_2026_09_18.xlsx</t>
        </is>
      </c>
      <c r="B2116" t="inlineStr">
        <is>
          <t>Samridhi 5 Star Line</t>
        </is>
      </c>
      <c r="C2116" s="82" t="n">
        <v>46178</v>
      </c>
      <c r="D2116" t="inlineStr">
        <is>
          <t>FS-HCM-1</t>
        </is>
      </c>
      <c r="E2116" t="n">
        <v>1384.0027</v>
      </c>
      <c r="F2116" t="n">
        <v>35</v>
      </c>
      <c r="G2116" t="n">
        <v>39.5429342857143</v>
      </c>
      <c r="H2116" t="n">
        <v>1.0006</v>
      </c>
      <c r="I2116" t="n">
        <v>67.893866803644</v>
      </c>
    </row>
    <row r="2117">
      <c r="A2117" t="inlineStr">
        <is>
          <t>Daily_Efficiency_MTBF_2026_09_18.xlsx</t>
        </is>
      </c>
      <c r="B2117" t="inlineStr">
        <is>
          <t>Samridhi 5 Star Line</t>
        </is>
      </c>
      <c r="C2117" s="82" t="n">
        <v>46178</v>
      </c>
      <c r="D2117" t="inlineStr">
        <is>
          <t>FS-TTLi-2</t>
        </is>
      </c>
      <c r="E2117" t="n">
        <v>1185.49316666667</v>
      </c>
      <c r="F2117" t="n">
        <v>29</v>
      </c>
      <c r="G2117" t="n">
        <v>40.8790747126437</v>
      </c>
      <c r="H2117" t="n">
        <v>30.4983666666667</v>
      </c>
      <c r="I2117" t="n">
        <v>46.5205961354257</v>
      </c>
    </row>
    <row r="2118">
      <c r="A2118" t="inlineStr">
        <is>
          <t>Daily_Efficiency_MTBF_2026_09_18.xlsx</t>
        </is>
      </c>
      <c r="B2118" t="inlineStr">
        <is>
          <t>Samridhi 5 Star Line</t>
        </is>
      </c>
      <c r="C2118" s="82" t="n">
        <v>46178</v>
      </c>
      <c r="D2118" t="inlineStr">
        <is>
          <t>FS-HCM-2</t>
        </is>
      </c>
      <c r="E2118" t="n">
        <v>1388.34958333333</v>
      </c>
      <c r="F2118" t="n">
        <v>28</v>
      </c>
      <c r="G2118" t="n">
        <v>49.5839136904762</v>
      </c>
      <c r="H2118" t="n">
        <v>4.66983333333333</v>
      </c>
      <c r="I2118" t="n">
        <v>46.4797503746306</v>
      </c>
    </row>
    <row r="2119">
      <c r="A2119" t="inlineStr">
        <is>
          <t>Daily_Efficiency_MTBF_2026_09_18.xlsx</t>
        </is>
      </c>
      <c r="B2119" t="inlineStr">
        <is>
          <t>Samridhi 5 Star Line</t>
        </is>
      </c>
      <c r="C2119" s="82" t="n">
        <v>46178</v>
      </c>
      <c r="D2119" t="inlineStr">
        <is>
          <t>FS-TTLi-4</t>
        </is>
      </c>
      <c r="E2119" t="n">
        <v>1410.16265</v>
      </c>
      <c r="F2119" t="n">
        <v>25</v>
      </c>
      <c r="G2119" t="n">
        <v>56.406506</v>
      </c>
      <c r="H2119" t="n">
        <v>29.83735</v>
      </c>
      <c r="I2119" t="n">
        <v>57.6515151515152</v>
      </c>
    </row>
    <row r="2120">
      <c r="A2120" t="inlineStr">
        <is>
          <t>Daily_Efficiency_MTBF_2026_09_18.xlsx</t>
        </is>
      </c>
      <c r="B2120" t="inlineStr">
        <is>
          <t>Samridhi 5 Star Line</t>
        </is>
      </c>
      <c r="C2120" s="82" t="n">
        <v>46178</v>
      </c>
      <c r="D2120" t="inlineStr">
        <is>
          <t>FS-TTLi-3</t>
        </is>
      </c>
      <c r="E2120" t="n">
        <v>1404.99305</v>
      </c>
      <c r="F2120" t="n">
        <v>18</v>
      </c>
      <c r="G2120" t="n">
        <v>78.0551694444444</v>
      </c>
      <c r="H2120" t="n">
        <v>9.49811666666667</v>
      </c>
      <c r="I2120" t="n">
        <v>76.1586629545574</v>
      </c>
    </row>
    <row r="2121">
      <c r="A2121" t="inlineStr">
        <is>
          <t>Daily_Efficiency_MTBF_2026_09_18.xlsx</t>
        </is>
      </c>
      <c r="B2121" t="inlineStr">
        <is>
          <t>Samridhi 5 Star Line</t>
        </is>
      </c>
      <c r="C2121" s="82" t="n">
        <v>46178</v>
      </c>
      <c r="D2121" t="inlineStr">
        <is>
          <t>FS-HRM-5</t>
        </is>
      </c>
      <c r="E2121" t="n">
        <v>1426.31753333333</v>
      </c>
      <c r="F2121" t="n">
        <v>9</v>
      </c>
      <c r="G2121" t="n">
        <v>158.479725925926</v>
      </c>
      <c r="H2121" t="n">
        <v>7.3417</v>
      </c>
      <c r="I2121" t="n">
        <v>34.7738270173906</v>
      </c>
    </row>
    <row r="2122">
      <c r="A2122" t="inlineStr">
        <is>
          <t>Daily_Efficiency_MTBF_2026_09_18.xlsx</t>
        </is>
      </c>
      <c r="B2122" t="inlineStr">
        <is>
          <t>Samridhi 5 Star Line</t>
        </is>
      </c>
      <c r="C2122" s="82" t="n">
        <v>46178</v>
      </c>
      <c r="D2122" t="inlineStr">
        <is>
          <t>FS-TTLi-1</t>
        </is>
      </c>
      <c r="E2122" t="n">
        <v>1418.1497</v>
      </c>
      <c r="F2122" t="n">
        <v>7</v>
      </c>
      <c r="G2122" t="n">
        <v>202.592814285714</v>
      </c>
      <c r="H2122" t="n">
        <v>7.00026666666667</v>
      </c>
      <c r="I2122" t="n">
        <v>64.7077037330143</v>
      </c>
    </row>
    <row r="2123">
      <c r="A2123" t="inlineStr">
        <is>
          <t>Daily_Efficiency_MTBF_2026_09_18.xlsx</t>
        </is>
      </c>
      <c r="B2123" t="inlineStr">
        <is>
          <t>Samridhi 5 Star Line</t>
        </is>
      </c>
      <c r="C2123" s="82" t="n">
        <v>46178</v>
      </c>
      <c r="D2123" t="inlineStr">
        <is>
          <t>FS-TTM-5</t>
        </is>
      </c>
      <c r="E2123" t="n">
        <v>1440</v>
      </c>
      <c r="F2123" t="n">
        <v>1</v>
      </c>
      <c r="G2123" t="n">
        <v>1440</v>
      </c>
      <c r="H2123" t="n">
        <v>0</v>
      </c>
      <c r="I2123" t="n">
        <v>56.4125</v>
      </c>
    </row>
    <row r="2124">
      <c r="A2124" t="inlineStr">
        <is>
          <t>Daily_Efficiency_MTBF_2026_09_18.xlsx</t>
        </is>
      </c>
      <c r="B2124" t="inlineStr">
        <is>
          <t>Samridhi 5 Star Line</t>
        </is>
      </c>
      <c r="C2124" s="82" t="n">
        <v>46178</v>
      </c>
      <c r="D2124" t="inlineStr">
        <is>
          <t>FS-Case Packing</t>
        </is>
      </c>
      <c r="E2124" t="n">
        <v>1440</v>
      </c>
      <c r="F2124" t="n">
        <v>1</v>
      </c>
      <c r="G2124" t="n">
        <v>1440</v>
      </c>
      <c r="H2124" t="n">
        <v>0</v>
      </c>
      <c r="I2124" t="n">
        <v>68.93044619422569</v>
      </c>
    </row>
    <row r="2125">
      <c r="A2125" t="inlineStr">
        <is>
          <t>Daily_Efficiency_MTBF_2026_09_18.xlsx</t>
        </is>
      </c>
      <c r="B2125" t="inlineStr">
        <is>
          <t>Samridhi Perk Line</t>
        </is>
      </c>
      <c r="C2125" s="82" t="n">
        <v>46178</v>
      </c>
      <c r="D2125" t="inlineStr">
        <is>
          <t>Perk-HCM-4</t>
        </is>
      </c>
      <c r="E2125" t="n">
        <v>528.4819</v>
      </c>
      <c r="F2125" t="n">
        <v>53</v>
      </c>
      <c r="G2125" t="n">
        <v>9.971356603773589</v>
      </c>
      <c r="H2125" t="n">
        <v>0.43005</v>
      </c>
      <c r="I2125" t="n">
        <v>27.9768111973633</v>
      </c>
    </row>
    <row r="2126">
      <c r="A2126" t="inlineStr">
        <is>
          <t>Daily_Efficiency_MTBF_2026_09_18.xlsx</t>
        </is>
      </c>
      <c r="B2126" t="inlineStr">
        <is>
          <t>Samridhi Perk Line</t>
        </is>
      </c>
      <c r="C2126" s="82" t="n">
        <v>46178</v>
      </c>
      <c r="D2126" t="inlineStr">
        <is>
          <t>Perk-HCM-1</t>
        </is>
      </c>
      <c r="E2126" t="n">
        <v>556.251933333333</v>
      </c>
      <c r="F2126" t="n">
        <v>42</v>
      </c>
      <c r="G2126" t="n">
        <v>13.2440936507937</v>
      </c>
      <c r="H2126" t="n">
        <v>0.244883333333333</v>
      </c>
      <c r="I2126" t="n">
        <v>30.7821527492544</v>
      </c>
    </row>
    <row r="2127">
      <c r="A2127" t="inlineStr">
        <is>
          <t>Daily_Efficiency_MTBF_2026_09_18.xlsx</t>
        </is>
      </c>
      <c r="B2127" t="inlineStr">
        <is>
          <t>Samridhi Perk Line</t>
        </is>
      </c>
      <c r="C2127" s="82" t="n">
        <v>46178</v>
      </c>
      <c r="D2127" t="inlineStr">
        <is>
          <t>Perk-HCM-3</t>
        </is>
      </c>
      <c r="E2127" t="n">
        <v>444.584733333333</v>
      </c>
      <c r="F2127" t="n">
        <v>40</v>
      </c>
      <c r="G2127" t="n">
        <v>11.1146183333333</v>
      </c>
      <c r="H2127" t="n">
        <v>0.151116666666667</v>
      </c>
      <c r="I2127" t="n">
        <v>6.10794796052373</v>
      </c>
    </row>
    <row r="2128">
      <c r="A2128" t="inlineStr">
        <is>
          <t>Daily_Efficiency_MTBF_2026_09_18.xlsx</t>
        </is>
      </c>
      <c r="B2128" t="inlineStr">
        <is>
          <t>Samridhi Perk Line</t>
        </is>
      </c>
      <c r="C2128" s="82" t="n">
        <v>46178</v>
      </c>
      <c r="D2128" t="inlineStr">
        <is>
          <t>Perk-HCM-2</t>
        </is>
      </c>
      <c r="E2128" t="n">
        <v>383.811116666667</v>
      </c>
      <c r="F2128" t="n">
        <v>40</v>
      </c>
      <c r="G2128" t="n">
        <v>9.595277916666671</v>
      </c>
      <c r="H2128" t="n">
        <v>0.219433333333333</v>
      </c>
      <c r="I2128" t="n">
        <v>9.27280657748353</v>
      </c>
    </row>
    <row r="2129">
      <c r="A2129" t="inlineStr">
        <is>
          <t>Daily_Efficiency_MTBF_2026_09_18.xlsx</t>
        </is>
      </c>
      <c r="B2129" t="inlineStr">
        <is>
          <t>Samridhi Perk Line</t>
        </is>
      </c>
      <c r="C2129" s="82" t="n">
        <v>46178</v>
      </c>
      <c r="D2129" t="inlineStr">
        <is>
          <t>Perk TTM-5</t>
        </is>
      </c>
      <c r="E2129" t="n">
        <v>470.464083333333</v>
      </c>
      <c r="F2129" t="n">
        <v>28</v>
      </c>
      <c r="G2129" t="n">
        <v>16.8022886904762</v>
      </c>
      <c r="H2129" t="n">
        <v>69.88045</v>
      </c>
      <c r="I2129" t="n">
        <v>22.7380952380952</v>
      </c>
    </row>
    <row r="2130">
      <c r="A2130" t="inlineStr">
        <is>
          <t>Daily_Efficiency_MTBF_2026_09_18.xlsx</t>
        </is>
      </c>
      <c r="B2130" t="inlineStr">
        <is>
          <t>Samridhi Perk Line</t>
        </is>
      </c>
      <c r="C2130" s="82" t="n">
        <v>46178</v>
      </c>
      <c r="D2130" t="inlineStr">
        <is>
          <t>Perk-HLM-2</t>
        </is>
      </c>
      <c r="E2130" t="n">
        <v>571.588666666667</v>
      </c>
      <c r="F2130" t="n">
        <v>25</v>
      </c>
      <c r="G2130" t="n">
        <v>22.8635466666667</v>
      </c>
      <c r="H2130" t="n">
        <v>0</v>
      </c>
      <c r="I2130" t="n">
        <v>24.1461368153359</v>
      </c>
    </row>
    <row r="2131">
      <c r="A2131" t="inlineStr">
        <is>
          <t>Daily_Efficiency_MTBF_2026_09_18.xlsx</t>
        </is>
      </c>
      <c r="B2131" t="inlineStr">
        <is>
          <t>Samridhi Perk Line</t>
        </is>
      </c>
      <c r="C2131" s="82" t="n">
        <v>46178</v>
      </c>
      <c r="D2131" t="inlineStr">
        <is>
          <t>Perk-HLM-1</t>
        </is>
      </c>
      <c r="E2131" t="n">
        <v>553.369983333333</v>
      </c>
      <c r="F2131" t="n">
        <v>20</v>
      </c>
      <c r="G2131" t="n">
        <v>27.6684991666667</v>
      </c>
      <c r="H2131" t="n">
        <v>1.05498333333333</v>
      </c>
      <c r="I2131" t="n">
        <v>26.3051282642945</v>
      </c>
    </row>
    <row r="2132">
      <c r="A2132" t="inlineStr">
        <is>
          <t>Daily_Efficiency_MTBF_2026_09_18.xlsx</t>
        </is>
      </c>
      <c r="B2132" t="inlineStr">
        <is>
          <t>Samridhi Perk Line</t>
        </is>
      </c>
      <c r="C2132" s="82" t="n">
        <v>46178</v>
      </c>
      <c r="D2132" t="inlineStr">
        <is>
          <t>Perk-HLM-3</t>
        </is>
      </c>
      <c r="E2132" t="n">
        <v>600</v>
      </c>
      <c r="F2132" t="n">
        <v>1</v>
      </c>
      <c r="G2132" t="n">
        <v>600</v>
      </c>
      <c r="H2132" t="n">
        <v>0</v>
      </c>
      <c r="I2132" t="n">
        <v>7937.84296296296</v>
      </c>
    </row>
    <row r="2133">
      <c r="A2133" t="inlineStr">
        <is>
          <t>Daily_Efficiency_MTBF_2026_09_18.xlsx</t>
        </is>
      </c>
      <c r="B2133" t="inlineStr">
        <is>
          <t>Co-Extrusion Line</t>
        </is>
      </c>
      <c r="C2133" s="82" t="n">
        <v>46177</v>
      </c>
      <c r="D2133" t="inlineStr">
        <is>
          <t>Coex-AW3</t>
        </is>
      </c>
      <c r="E2133" t="n">
        <v>1285.4712</v>
      </c>
      <c r="F2133" t="n">
        <v>382</v>
      </c>
      <c r="G2133" t="n">
        <v>3.36510785340314</v>
      </c>
      <c r="H2133" t="n">
        <v>140.754783333333</v>
      </c>
      <c r="I2133" t="n">
        <v>36.5008333333333</v>
      </c>
    </row>
    <row r="2134">
      <c r="A2134" t="inlineStr">
        <is>
          <t>Daily_Efficiency_MTBF_2026_09_18.xlsx</t>
        </is>
      </c>
      <c r="B2134" t="inlineStr">
        <is>
          <t>Co-Extrusion Line</t>
        </is>
      </c>
      <c r="C2134" s="82" t="n">
        <v>46177</v>
      </c>
      <c r="D2134" t="inlineStr">
        <is>
          <t>Coex-AW1</t>
        </is>
      </c>
      <c r="E2134" t="n">
        <v>1350.26435</v>
      </c>
      <c r="F2134" t="n">
        <v>36</v>
      </c>
      <c r="G2134" t="n">
        <v>37.5073430555555</v>
      </c>
      <c r="H2134" t="n">
        <v>27.665</v>
      </c>
      <c r="I2134" t="n">
        <v>90.53342732460609</v>
      </c>
    </row>
    <row r="2135">
      <c r="A2135" t="inlineStr">
        <is>
          <t>Daily_Efficiency_MTBF_2026_09_18.xlsx</t>
        </is>
      </c>
      <c r="B2135" t="inlineStr">
        <is>
          <t>Co-Extrusion Line</t>
        </is>
      </c>
      <c r="C2135" s="82" t="n">
        <v>46177</v>
      </c>
      <c r="D2135" t="inlineStr">
        <is>
          <t>Coex-AW2</t>
        </is>
      </c>
      <c r="E2135" t="n">
        <v>1088.33781666667</v>
      </c>
      <c r="F2135" t="n">
        <v>23</v>
      </c>
      <c r="G2135" t="n">
        <v>47.3190355072464</v>
      </c>
      <c r="H2135" t="n">
        <v>35.29315</v>
      </c>
      <c r="I2135" t="n">
        <v>83.9380305695715</v>
      </c>
    </row>
    <row r="2136">
      <c r="A2136" t="inlineStr">
        <is>
          <t>Daily_Efficiency_MTBF_2026_09_18.xlsx</t>
        </is>
      </c>
      <c r="B2136" t="inlineStr">
        <is>
          <t>Samridhi 5 Star Line</t>
        </is>
      </c>
      <c r="C2136" s="82" t="n">
        <v>46177</v>
      </c>
      <c r="D2136" t="inlineStr">
        <is>
          <t>FS-TTLi-2</t>
        </is>
      </c>
      <c r="E2136" t="n">
        <v>1363.00183333333</v>
      </c>
      <c r="F2136" t="n">
        <v>52</v>
      </c>
      <c r="G2136" t="n">
        <v>26.2115737179487</v>
      </c>
      <c r="H2136" t="n">
        <v>28.4186</v>
      </c>
      <c r="I2136" t="n">
        <v>56.4311110732088</v>
      </c>
    </row>
    <row r="2137">
      <c r="A2137" t="inlineStr">
        <is>
          <t>Daily_Efficiency_MTBF_2026_09_18.xlsx</t>
        </is>
      </c>
      <c r="B2137" t="inlineStr">
        <is>
          <t>Samridhi 5 Star Line</t>
        </is>
      </c>
      <c r="C2137" s="82" t="n">
        <v>46177</v>
      </c>
      <c r="D2137" t="inlineStr">
        <is>
          <t>FS-HCM-3</t>
        </is>
      </c>
      <c r="E2137" t="n">
        <v>1388.00733333333</v>
      </c>
      <c r="F2137" t="n">
        <v>29</v>
      </c>
      <c r="G2137" t="n">
        <v>47.8623218390805</v>
      </c>
      <c r="H2137" t="n">
        <v>1.96096666666667</v>
      </c>
      <c r="I2137" t="n">
        <v>91.56715096542371</v>
      </c>
    </row>
    <row r="2138">
      <c r="A2138" t="inlineStr">
        <is>
          <t>Daily_Efficiency_MTBF_2026_09_18.xlsx</t>
        </is>
      </c>
      <c r="B2138" t="inlineStr">
        <is>
          <t>Samridhi 5 Star Line</t>
        </is>
      </c>
      <c r="C2138" s="82" t="n">
        <v>46177</v>
      </c>
      <c r="D2138" t="inlineStr">
        <is>
          <t>FS-HCM-2</t>
        </is>
      </c>
      <c r="E2138" t="n">
        <v>1366.56006666667</v>
      </c>
      <c r="F2138" t="n">
        <v>26</v>
      </c>
      <c r="G2138" t="n">
        <v>52.5600025641026</v>
      </c>
      <c r="H2138" t="n">
        <v>5.04576666666667</v>
      </c>
      <c r="I2138" t="n">
        <v>83.3452723320078</v>
      </c>
    </row>
    <row r="2139">
      <c r="A2139" t="inlineStr">
        <is>
          <t>Daily_Efficiency_MTBF_2026_09_18.xlsx</t>
        </is>
      </c>
      <c r="B2139" t="inlineStr">
        <is>
          <t>Samridhi 5 Star Line</t>
        </is>
      </c>
      <c r="C2139" s="82" t="n">
        <v>46177</v>
      </c>
      <c r="D2139" t="inlineStr">
        <is>
          <t>FS-HRM-5</t>
        </is>
      </c>
      <c r="E2139" t="n">
        <v>1383.73563333333</v>
      </c>
      <c r="F2139" t="n">
        <v>20</v>
      </c>
      <c r="G2139" t="n">
        <v>69.1867816666667</v>
      </c>
      <c r="H2139" t="n">
        <v>35.1024666666667</v>
      </c>
      <c r="I2139" t="n">
        <v>29.980722873155</v>
      </c>
    </row>
    <row r="2140">
      <c r="A2140" t="inlineStr">
        <is>
          <t>Daily_Efficiency_MTBF_2026_09_18.xlsx</t>
        </is>
      </c>
      <c r="B2140" t="inlineStr">
        <is>
          <t>Samridhi 5 Star Line</t>
        </is>
      </c>
      <c r="C2140" s="82" t="n">
        <v>46177</v>
      </c>
      <c r="D2140" t="inlineStr">
        <is>
          <t>FS-HCM-1</t>
        </is>
      </c>
      <c r="E2140" t="n">
        <v>1385.47825</v>
      </c>
      <c r="F2140" t="n">
        <v>17</v>
      </c>
      <c r="G2140" t="n">
        <v>81.4987205882353</v>
      </c>
      <c r="H2140" t="n">
        <v>1.84585</v>
      </c>
      <c r="I2140" t="n">
        <v>74.6687903186003</v>
      </c>
    </row>
    <row r="2141">
      <c r="A2141" t="inlineStr">
        <is>
          <t>Daily_Efficiency_MTBF_2026_09_18.xlsx</t>
        </is>
      </c>
      <c r="B2141" t="inlineStr">
        <is>
          <t>Samridhi 5 Star Line</t>
        </is>
      </c>
      <c r="C2141" s="82" t="n">
        <v>46177</v>
      </c>
      <c r="D2141" t="inlineStr">
        <is>
          <t>FS-TTLi-1</t>
        </is>
      </c>
      <c r="E2141" t="n">
        <v>1385.34375</v>
      </c>
      <c r="F2141" t="n">
        <v>16</v>
      </c>
      <c r="G2141" t="n">
        <v>86.583984375</v>
      </c>
      <c r="H2141" t="n">
        <v>11.1275</v>
      </c>
      <c r="I2141" t="n">
        <v>69.6127307330368</v>
      </c>
    </row>
    <row r="2142">
      <c r="A2142" t="inlineStr">
        <is>
          <t>Daily_Efficiency_MTBF_2026_09_18.xlsx</t>
        </is>
      </c>
      <c r="B2142" t="inlineStr">
        <is>
          <t>Samridhi 5 Star Line</t>
        </is>
      </c>
      <c r="C2142" s="82" t="n">
        <v>46177</v>
      </c>
      <c r="D2142" t="inlineStr">
        <is>
          <t>FS-TTLi-4</t>
        </is>
      </c>
      <c r="E2142" t="n">
        <v>1413.85081666667</v>
      </c>
      <c r="F2142" t="n">
        <v>15</v>
      </c>
      <c r="G2142" t="n">
        <v>94.2567211111111</v>
      </c>
      <c r="H2142" t="n">
        <v>19.1669</v>
      </c>
      <c r="I2142" t="n">
        <v>75.2525252525253</v>
      </c>
    </row>
    <row r="2143">
      <c r="A2143" t="inlineStr">
        <is>
          <t>Daily_Efficiency_MTBF_2026_09_18.xlsx</t>
        </is>
      </c>
      <c r="B2143" t="inlineStr">
        <is>
          <t>Samridhi 5 Star Line</t>
        </is>
      </c>
      <c r="C2143" s="82" t="n">
        <v>46177</v>
      </c>
      <c r="D2143" t="inlineStr">
        <is>
          <t>FS-HCM-4</t>
        </is>
      </c>
      <c r="E2143" t="n">
        <v>1412.60995</v>
      </c>
      <c r="F2143" t="n">
        <v>15</v>
      </c>
      <c r="G2143" t="n">
        <v>94.1739966666667</v>
      </c>
      <c r="H2143" t="n">
        <v>10.5661833333333</v>
      </c>
      <c r="I2143" t="n">
        <v>98.4060424217964</v>
      </c>
    </row>
    <row r="2144">
      <c r="A2144" t="inlineStr">
        <is>
          <t>Daily_Efficiency_MTBF_2026_09_18.xlsx</t>
        </is>
      </c>
      <c r="B2144" t="inlineStr">
        <is>
          <t>Samridhi 5 Star Line</t>
        </is>
      </c>
      <c r="C2144" s="82" t="n">
        <v>46177</v>
      </c>
      <c r="D2144" t="inlineStr">
        <is>
          <t>FS-TTLi-3</t>
        </is>
      </c>
      <c r="E2144" t="n">
        <v>1333.9513</v>
      </c>
      <c r="F2144" t="n">
        <v>10</v>
      </c>
      <c r="G2144" t="n">
        <v>133.39513</v>
      </c>
      <c r="H2144" t="n">
        <v>1.78411666666667</v>
      </c>
      <c r="I2144" t="n">
        <v>87.3344649518237</v>
      </c>
    </row>
    <row r="2145">
      <c r="A2145" t="inlineStr">
        <is>
          <t>Daily_Efficiency_MTBF_2026_09_18.xlsx</t>
        </is>
      </c>
      <c r="B2145" t="inlineStr">
        <is>
          <t>Samridhi 5 Star Line</t>
        </is>
      </c>
      <c r="C2145" s="82" t="n">
        <v>46177</v>
      </c>
      <c r="D2145" t="inlineStr">
        <is>
          <t>FS-Case Packing</t>
        </is>
      </c>
      <c r="E2145" t="n">
        <v>1440</v>
      </c>
      <c r="F2145" t="n">
        <v>1</v>
      </c>
      <c r="G2145" t="n">
        <v>1440</v>
      </c>
      <c r="H2145" t="n">
        <v>0</v>
      </c>
      <c r="I2145" t="n">
        <v>87.17191601049871</v>
      </c>
    </row>
    <row r="2146">
      <c r="A2146" t="inlineStr">
        <is>
          <t>Daily_Efficiency_MTBF_2026_09_18.xlsx</t>
        </is>
      </c>
      <c r="B2146" t="inlineStr">
        <is>
          <t>Samridhi 5 Star Line</t>
        </is>
      </c>
      <c r="C2146" s="82" t="n">
        <v>46177</v>
      </c>
      <c r="D2146" t="inlineStr">
        <is>
          <t>FS-TTM-5</t>
        </is>
      </c>
      <c r="E2146" t="n">
        <v>1433.683</v>
      </c>
      <c r="F2146" t="n">
        <v>1</v>
      </c>
      <c r="G2146" t="n">
        <v>1433.683</v>
      </c>
      <c r="H2146" t="n">
        <v>0</v>
      </c>
      <c r="I2146" t="n">
        <v>25.7373737373737</v>
      </c>
    </row>
    <row r="2147">
      <c r="A2147" t="inlineStr">
        <is>
          <t>Daily_Efficiency_MTBF_2026_09_18.xlsx</t>
        </is>
      </c>
      <c r="B2147" t="inlineStr">
        <is>
          <t>Samridhi Perk Line</t>
        </is>
      </c>
      <c r="C2147" s="82" t="n">
        <v>46177</v>
      </c>
      <c r="D2147" t="inlineStr">
        <is>
          <t>Perk-TTLi-2</t>
        </is>
      </c>
      <c r="E2147" t="n">
        <v>330</v>
      </c>
      <c r="F2147" t="n">
        <v>1</v>
      </c>
      <c r="G2147" t="n">
        <v>330</v>
      </c>
      <c r="H2147" t="n">
        <v>0</v>
      </c>
      <c r="I2147" t="n">
        <v>0</v>
      </c>
    </row>
    <row r="2148">
      <c r="A2148" t="inlineStr">
        <is>
          <t>Daily_Efficiency_MTBF_2026_09_18.xlsx</t>
        </is>
      </c>
      <c r="B2148" t="inlineStr">
        <is>
          <t>Samridhi Perk Line</t>
        </is>
      </c>
      <c r="C2148" s="82" t="n">
        <v>46177</v>
      </c>
      <c r="D2148" t="inlineStr">
        <is>
          <t>Perk-HCM-2</t>
        </is>
      </c>
      <c r="E2148" t="n">
        <v>330</v>
      </c>
      <c r="F2148" t="n">
        <v>1</v>
      </c>
      <c r="G2148" t="n">
        <v>330</v>
      </c>
      <c r="H2148" t="n">
        <v>0</v>
      </c>
      <c r="I2148" t="n">
        <v>0</v>
      </c>
    </row>
    <row r="2149">
      <c r="A2149" t="inlineStr">
        <is>
          <t>Daily_Efficiency_MTBF_2026_09_18.xlsx</t>
        </is>
      </c>
      <c r="B2149" t="inlineStr">
        <is>
          <t>Samridhi Perk Line</t>
        </is>
      </c>
      <c r="C2149" s="82" t="n">
        <v>46177</v>
      </c>
      <c r="D2149" t="inlineStr">
        <is>
          <t>Perk-TTLi-3</t>
        </is>
      </c>
      <c r="E2149" t="n">
        <v>330</v>
      </c>
      <c r="F2149" t="n">
        <v>1</v>
      </c>
      <c r="G2149" t="n">
        <v>330</v>
      </c>
      <c r="H2149" t="n">
        <v>0</v>
      </c>
      <c r="I2149" t="n">
        <v>0</v>
      </c>
    </row>
    <row r="2150">
      <c r="A2150" t="inlineStr">
        <is>
          <t>Daily_Efficiency_MTBF_2026_09_18.xlsx</t>
        </is>
      </c>
      <c r="B2150" t="inlineStr">
        <is>
          <t>Samridhi Perk Line</t>
        </is>
      </c>
      <c r="C2150" s="82" t="n">
        <v>46177</v>
      </c>
      <c r="D2150" t="inlineStr">
        <is>
          <t>Perk-TTLi-4</t>
        </is>
      </c>
      <c r="E2150" t="n">
        <v>330</v>
      </c>
      <c r="F2150" t="n">
        <v>1</v>
      </c>
      <c r="G2150" t="n">
        <v>330</v>
      </c>
      <c r="H2150" t="n">
        <v>0</v>
      </c>
      <c r="I2150" t="n">
        <v>0</v>
      </c>
    </row>
    <row r="2151">
      <c r="A2151" t="inlineStr">
        <is>
          <t>Daily_Efficiency_MTBF_2026_09_18.xlsx</t>
        </is>
      </c>
      <c r="B2151" t="inlineStr">
        <is>
          <t>Samridhi Perk Line</t>
        </is>
      </c>
      <c r="C2151" s="82" t="n">
        <v>46177</v>
      </c>
      <c r="D2151" t="inlineStr">
        <is>
          <t>Perk-HCM-3</t>
        </is>
      </c>
      <c r="E2151" t="n">
        <v>330</v>
      </c>
      <c r="F2151" t="n">
        <v>1</v>
      </c>
      <c r="G2151" t="n">
        <v>330</v>
      </c>
      <c r="H2151" t="n">
        <v>0</v>
      </c>
      <c r="I2151" t="n">
        <v>0</v>
      </c>
    </row>
    <row r="2152">
      <c r="A2152" t="inlineStr">
        <is>
          <t>Daily_Efficiency_MTBF_2026_09_18.xlsx</t>
        </is>
      </c>
      <c r="B2152" t="inlineStr">
        <is>
          <t>Samridhi Perk Line</t>
        </is>
      </c>
      <c r="C2152" s="82" t="n">
        <v>46177</v>
      </c>
      <c r="D2152" t="inlineStr">
        <is>
          <t>Perk-HLM-2</t>
        </is>
      </c>
      <c r="E2152" t="n">
        <v>330</v>
      </c>
      <c r="F2152" t="n">
        <v>1</v>
      </c>
      <c r="G2152" t="n">
        <v>330</v>
      </c>
      <c r="H2152" t="n">
        <v>0</v>
      </c>
      <c r="I2152" t="n">
        <v>0</v>
      </c>
    </row>
    <row r="2153">
      <c r="A2153" t="inlineStr">
        <is>
          <t>Daily_Efficiency_MTBF_2026_09_18.xlsx</t>
        </is>
      </c>
      <c r="B2153" t="inlineStr">
        <is>
          <t>Samridhi Perk Line</t>
        </is>
      </c>
      <c r="C2153" s="82" t="n">
        <v>46177</v>
      </c>
      <c r="D2153" t="inlineStr">
        <is>
          <t>Perk-HCM-1</t>
        </is>
      </c>
      <c r="E2153" t="n">
        <v>330</v>
      </c>
      <c r="F2153" t="n">
        <v>1</v>
      </c>
      <c r="G2153" t="n">
        <v>330</v>
      </c>
      <c r="H2153" t="n">
        <v>0</v>
      </c>
      <c r="I2153" t="n">
        <v>0</v>
      </c>
    </row>
    <row r="2154">
      <c r="A2154" t="inlineStr">
        <is>
          <t>Daily_Efficiency_MTBF_2026_09_18.xlsx</t>
        </is>
      </c>
      <c r="B2154" t="inlineStr">
        <is>
          <t>Samridhi Perk Line</t>
        </is>
      </c>
      <c r="C2154" s="82" t="n">
        <v>46177</v>
      </c>
      <c r="D2154" t="inlineStr">
        <is>
          <t>Perk-HLM-1</t>
        </is>
      </c>
      <c r="E2154" t="n">
        <v>330</v>
      </c>
      <c r="F2154" t="n">
        <v>1</v>
      </c>
      <c r="G2154" t="n">
        <v>330</v>
      </c>
      <c r="H2154" t="n">
        <v>0</v>
      </c>
      <c r="I2154" t="n">
        <v>0</v>
      </c>
    </row>
    <row r="2155">
      <c r="A2155" t="inlineStr">
        <is>
          <t>Daily_Efficiency_MTBF_2026_09_18.xlsx</t>
        </is>
      </c>
      <c r="B2155" t="inlineStr">
        <is>
          <t>Co-Extrusion Line</t>
        </is>
      </c>
      <c r="C2155" s="82" t="n">
        <v>46176</v>
      </c>
      <c r="D2155" t="inlineStr">
        <is>
          <t>Coex-AW3</t>
        </is>
      </c>
      <c r="E2155" t="n">
        <v>1202.57776666667</v>
      </c>
      <c r="F2155" t="n">
        <v>415</v>
      </c>
      <c r="G2155" t="n">
        <v>2.89777775100402</v>
      </c>
      <c r="H2155" t="n">
        <v>212.543833333333</v>
      </c>
      <c r="I2155" t="n">
        <v>14.8452777777777</v>
      </c>
    </row>
    <row r="2156">
      <c r="A2156" t="inlineStr">
        <is>
          <t>Daily_Efficiency_MTBF_2026_09_18.xlsx</t>
        </is>
      </c>
      <c r="B2156" t="inlineStr">
        <is>
          <t>Co-Extrusion Line</t>
        </is>
      </c>
      <c r="C2156" s="82" t="n">
        <v>46176</v>
      </c>
      <c r="D2156" t="inlineStr">
        <is>
          <t>Coex-AW1</t>
        </is>
      </c>
      <c r="E2156" t="n">
        <v>1302.28331666667</v>
      </c>
      <c r="F2156" t="n">
        <v>34</v>
      </c>
      <c r="G2156" t="n">
        <v>38.3024504901961</v>
      </c>
      <c r="H2156" t="n">
        <v>22.0032666666667</v>
      </c>
      <c r="I2156" t="n">
        <v>106.697197151246</v>
      </c>
    </row>
    <row r="2157">
      <c r="A2157" t="inlineStr">
        <is>
          <t>Daily_Efficiency_MTBF_2026_09_18.xlsx</t>
        </is>
      </c>
      <c r="B2157" t="inlineStr">
        <is>
          <t>Co-Extrusion Line</t>
        </is>
      </c>
      <c r="C2157" s="82" t="n">
        <v>46176</v>
      </c>
      <c r="D2157" t="inlineStr">
        <is>
          <t>Coex-AW2</t>
        </is>
      </c>
      <c r="E2157" t="n">
        <v>1336.16581666667</v>
      </c>
      <c r="F2157" t="n">
        <v>10</v>
      </c>
      <c r="G2157" t="n">
        <v>133.616581666667</v>
      </c>
      <c r="H2157" t="n">
        <v>4.02328333333333</v>
      </c>
      <c r="I2157" t="n">
        <v>97.0221291905747</v>
      </c>
    </row>
    <row r="2158">
      <c r="A2158" t="inlineStr">
        <is>
          <t>Daily_Efficiency_MTBF_2026_09_18.xlsx</t>
        </is>
      </c>
      <c r="B2158" t="inlineStr">
        <is>
          <t>Samridhi 5 Star Line</t>
        </is>
      </c>
      <c r="C2158" s="82" t="n">
        <v>46176</v>
      </c>
      <c r="D2158" t="inlineStr">
        <is>
          <t>FS-TTLi-4</t>
        </is>
      </c>
      <c r="E2158" t="n">
        <v>1417.49113333333</v>
      </c>
      <c r="F2158" t="n">
        <v>30</v>
      </c>
      <c r="G2158" t="n">
        <v>47.2497044444444</v>
      </c>
      <c r="H2158" t="n">
        <v>22.5088666666667</v>
      </c>
      <c r="I2158" t="n">
        <v>85.8484848484848</v>
      </c>
    </row>
    <row r="2159">
      <c r="A2159" t="inlineStr">
        <is>
          <t>Daily_Efficiency_MTBF_2026_09_18.xlsx</t>
        </is>
      </c>
      <c r="B2159" t="inlineStr">
        <is>
          <t>Samridhi 5 Star Line</t>
        </is>
      </c>
      <c r="C2159" s="82" t="n">
        <v>46176</v>
      </c>
      <c r="D2159" t="inlineStr">
        <is>
          <t>FS-TTLi-2</t>
        </is>
      </c>
      <c r="E2159" t="n">
        <v>1412.13985</v>
      </c>
      <c r="F2159" t="n">
        <v>25</v>
      </c>
      <c r="G2159" t="n">
        <v>56.485594</v>
      </c>
      <c r="H2159" t="n">
        <v>3.14513333333333</v>
      </c>
      <c r="I2159" t="n">
        <v>72.5374408453947</v>
      </c>
    </row>
    <row r="2160">
      <c r="A2160" t="inlineStr">
        <is>
          <t>Daily_Efficiency_MTBF_2026_09_18.xlsx</t>
        </is>
      </c>
      <c r="B2160" t="inlineStr">
        <is>
          <t>Samridhi 5 Star Line</t>
        </is>
      </c>
      <c r="C2160" s="82" t="n">
        <v>46176</v>
      </c>
      <c r="D2160" t="inlineStr">
        <is>
          <t>FS-HCM-3</t>
        </is>
      </c>
      <c r="E2160" t="n">
        <v>1424.21731666667</v>
      </c>
      <c r="F2160" t="n">
        <v>20</v>
      </c>
      <c r="G2160" t="n">
        <v>71.2108658333333</v>
      </c>
      <c r="H2160" t="n">
        <v>1.67921666666667</v>
      </c>
      <c r="I2160" t="n">
        <v>100.04976275147</v>
      </c>
    </row>
    <row r="2161">
      <c r="A2161" t="inlineStr">
        <is>
          <t>Daily_Efficiency_MTBF_2026_09_18.xlsx</t>
        </is>
      </c>
      <c r="B2161" t="inlineStr">
        <is>
          <t>Samridhi 5 Star Line</t>
        </is>
      </c>
      <c r="C2161" s="82" t="n">
        <v>46176</v>
      </c>
      <c r="D2161" t="inlineStr">
        <is>
          <t>FS-HRM-5</t>
        </is>
      </c>
      <c r="E2161" t="n">
        <v>1362.68271666667</v>
      </c>
      <c r="F2161" t="n">
        <v>20</v>
      </c>
      <c r="G2161" t="n">
        <v>68.1341358333333</v>
      </c>
      <c r="H2161" t="n">
        <v>22.9421</v>
      </c>
      <c r="I2161" t="n">
        <v>33.5870434516032</v>
      </c>
    </row>
    <row r="2162">
      <c r="A2162" t="inlineStr">
        <is>
          <t>Daily_Efficiency_MTBF_2026_09_18.xlsx</t>
        </is>
      </c>
      <c r="B2162" t="inlineStr">
        <is>
          <t>Samridhi 5 Star Line</t>
        </is>
      </c>
      <c r="C2162" s="82" t="n">
        <v>46176</v>
      </c>
      <c r="D2162" t="inlineStr">
        <is>
          <t>FS-HCM-2</t>
        </is>
      </c>
      <c r="E2162" t="n">
        <v>1412.88018333333</v>
      </c>
      <c r="F2162" t="n">
        <v>19</v>
      </c>
      <c r="G2162" t="n">
        <v>74.3621149122807</v>
      </c>
      <c r="H2162" t="n">
        <v>1.45206666666667</v>
      </c>
      <c r="I2162" t="n">
        <v>73.73730781588679</v>
      </c>
    </row>
    <row r="2163">
      <c r="A2163" t="inlineStr">
        <is>
          <t>Daily_Efficiency_MTBF_2026_09_18.xlsx</t>
        </is>
      </c>
      <c r="B2163" t="inlineStr">
        <is>
          <t>Samridhi 5 Star Line</t>
        </is>
      </c>
      <c r="C2163" s="82" t="n">
        <v>46176</v>
      </c>
      <c r="D2163" t="inlineStr">
        <is>
          <t>FS-TTLi-1</t>
        </is>
      </c>
      <c r="E2163" t="n">
        <v>1400.75556666667</v>
      </c>
      <c r="F2163" t="n">
        <v>18</v>
      </c>
      <c r="G2163" t="n">
        <v>77.8197537037037</v>
      </c>
      <c r="H2163" t="n">
        <v>17.0157666666667</v>
      </c>
      <c r="I2163" t="n">
        <v>83.70893694593271</v>
      </c>
    </row>
    <row r="2164">
      <c r="A2164" t="inlineStr">
        <is>
          <t>Daily_Efficiency_MTBF_2026_09_18.xlsx</t>
        </is>
      </c>
      <c r="B2164" t="inlineStr">
        <is>
          <t>Samridhi 5 Star Line</t>
        </is>
      </c>
      <c r="C2164" s="82" t="n">
        <v>46176</v>
      </c>
      <c r="D2164" t="inlineStr">
        <is>
          <t>FS-HCM-4</t>
        </is>
      </c>
      <c r="E2164" t="n">
        <v>1427.57626666667</v>
      </c>
      <c r="F2164" t="n">
        <v>16</v>
      </c>
      <c r="G2164" t="n">
        <v>89.2235166666667</v>
      </c>
      <c r="H2164" t="n">
        <v>5.87993333333333</v>
      </c>
      <c r="I2164" t="n">
        <v>90.9621470299228</v>
      </c>
    </row>
    <row r="2165">
      <c r="A2165" t="inlineStr">
        <is>
          <t>Daily_Efficiency_MTBF_2026_09_18.xlsx</t>
        </is>
      </c>
      <c r="B2165" t="inlineStr">
        <is>
          <t>Samridhi 5 Star Line</t>
        </is>
      </c>
      <c r="C2165" s="82" t="n">
        <v>46176</v>
      </c>
      <c r="D2165" t="inlineStr">
        <is>
          <t>FS-HCM-1</t>
        </is>
      </c>
      <c r="E2165" t="n">
        <v>1416.47276666667</v>
      </c>
      <c r="F2165" t="n">
        <v>15</v>
      </c>
      <c r="G2165" t="n">
        <v>94.4315177777778</v>
      </c>
      <c r="H2165" t="n">
        <v>0.503416666666667</v>
      </c>
      <c r="I2165" t="n">
        <v>83.4554627672118</v>
      </c>
    </row>
    <row r="2166">
      <c r="A2166" t="inlineStr">
        <is>
          <t>Daily_Efficiency_MTBF_2026_09_18.xlsx</t>
        </is>
      </c>
      <c r="B2166" t="inlineStr">
        <is>
          <t>Samridhi 5 Star Line</t>
        </is>
      </c>
      <c r="C2166" s="82" t="n">
        <v>46176</v>
      </c>
      <c r="D2166" t="inlineStr">
        <is>
          <t>FS-TTLi-3</t>
        </is>
      </c>
      <c r="E2166" t="n">
        <v>1408.45826666667</v>
      </c>
      <c r="F2166" t="n">
        <v>9</v>
      </c>
      <c r="G2166" t="n">
        <v>156.495362962963</v>
      </c>
      <c r="H2166" t="n">
        <v>3.18578333333333</v>
      </c>
      <c r="I2166" t="n">
        <v>99.731382907298</v>
      </c>
    </row>
    <row r="2167">
      <c r="A2167" t="inlineStr">
        <is>
          <t>Daily_Efficiency_MTBF_2026_09_18.xlsx</t>
        </is>
      </c>
      <c r="B2167" t="inlineStr">
        <is>
          <t>Samridhi 5 Star Line</t>
        </is>
      </c>
      <c r="C2167" s="82" t="n">
        <v>46176</v>
      </c>
      <c r="D2167" t="inlineStr">
        <is>
          <t>FS-Case Packing</t>
        </is>
      </c>
      <c r="E2167" t="n">
        <v>1440</v>
      </c>
      <c r="F2167" t="n">
        <v>1</v>
      </c>
      <c r="G2167" t="n">
        <v>1440</v>
      </c>
      <c r="H2167" t="n">
        <v>0</v>
      </c>
      <c r="I2167" t="n">
        <v>112.733079989333</v>
      </c>
    </row>
    <row r="2168">
      <c r="A2168" t="inlineStr">
        <is>
          <t>Daily_Efficiency_MTBF_2026_09_18.xlsx</t>
        </is>
      </c>
      <c r="B2168" t="inlineStr">
        <is>
          <t>Samridhi 5 Star Line</t>
        </is>
      </c>
      <c r="C2168" s="82" t="n">
        <v>46176</v>
      </c>
      <c r="D2168" t="inlineStr">
        <is>
          <t>FS-TTM-5</t>
        </is>
      </c>
      <c r="E2168" t="n">
        <v>1440</v>
      </c>
      <c r="F2168" t="n">
        <v>1</v>
      </c>
      <c r="G2168" t="n">
        <v>1440</v>
      </c>
      <c r="H2168" t="n">
        <v>0</v>
      </c>
      <c r="I2168" t="n">
        <v>30.7474747474747</v>
      </c>
    </row>
    <row r="2169">
      <c r="A2169" t="inlineStr">
        <is>
          <t>Daily_Efficiency_MTBF_2026_09_18.xlsx</t>
        </is>
      </c>
      <c r="B2169" t="inlineStr">
        <is>
          <t>Samridhi Perk Line</t>
        </is>
      </c>
      <c r="C2169" s="82" t="n">
        <v>46176</v>
      </c>
      <c r="D2169" t="inlineStr">
        <is>
          <t>Perk-TTLi-2</t>
        </is>
      </c>
      <c r="E2169" t="n">
        <v>1440</v>
      </c>
      <c r="F2169" t="n">
        <v>1</v>
      </c>
      <c r="G2169" t="n">
        <v>1440</v>
      </c>
      <c r="H2169" t="n">
        <v>0</v>
      </c>
      <c r="I2169" t="n">
        <v>0</v>
      </c>
    </row>
    <row r="2170">
      <c r="A2170" t="inlineStr">
        <is>
          <t>Daily_Efficiency_MTBF_2026_09_18.xlsx</t>
        </is>
      </c>
      <c r="B2170" t="inlineStr">
        <is>
          <t>Samridhi Perk Line</t>
        </is>
      </c>
      <c r="C2170" s="82" t="n">
        <v>46176</v>
      </c>
      <c r="D2170" t="inlineStr">
        <is>
          <t>Perk-HCM-3</t>
        </is>
      </c>
      <c r="E2170" t="n">
        <v>1440</v>
      </c>
      <c r="F2170" t="n">
        <v>1</v>
      </c>
      <c r="G2170" t="n">
        <v>1440</v>
      </c>
      <c r="H2170" t="n">
        <v>0</v>
      </c>
      <c r="I2170" t="n">
        <v>0</v>
      </c>
    </row>
    <row r="2171">
      <c r="A2171" t="inlineStr">
        <is>
          <t>Daily_Efficiency_MTBF_2026_09_18.xlsx</t>
        </is>
      </c>
      <c r="B2171" t="inlineStr">
        <is>
          <t>Samridhi Perk Line</t>
        </is>
      </c>
      <c r="C2171" s="82" t="n">
        <v>46176</v>
      </c>
      <c r="D2171" t="inlineStr">
        <is>
          <t>Perk-HCM-2</t>
        </is>
      </c>
      <c r="E2171" t="n">
        <v>1440</v>
      </c>
      <c r="F2171" t="n">
        <v>1</v>
      </c>
      <c r="G2171" t="n">
        <v>1440</v>
      </c>
      <c r="H2171" t="n">
        <v>0</v>
      </c>
      <c r="I2171" t="n">
        <v>0</v>
      </c>
    </row>
    <row r="2172">
      <c r="A2172" t="inlineStr">
        <is>
          <t>Daily_Efficiency_MTBF_2026_09_18.xlsx</t>
        </is>
      </c>
      <c r="B2172" t="inlineStr">
        <is>
          <t>Samridhi Perk Line</t>
        </is>
      </c>
      <c r="C2172" s="82" t="n">
        <v>46176</v>
      </c>
      <c r="D2172" t="inlineStr">
        <is>
          <t>Perk-HLM-2</t>
        </is>
      </c>
      <c r="E2172" t="n">
        <v>1440</v>
      </c>
      <c r="F2172" t="n">
        <v>1</v>
      </c>
      <c r="G2172" t="n">
        <v>1440</v>
      </c>
      <c r="H2172" t="n">
        <v>0</v>
      </c>
      <c r="I2172" t="n">
        <v>0</v>
      </c>
    </row>
    <row r="2173">
      <c r="A2173" t="inlineStr">
        <is>
          <t>Daily_Efficiency_MTBF_2026_09_18.xlsx</t>
        </is>
      </c>
      <c r="B2173" t="inlineStr">
        <is>
          <t>Samridhi Perk Line</t>
        </is>
      </c>
      <c r="C2173" s="82" t="n">
        <v>46176</v>
      </c>
      <c r="D2173" t="inlineStr">
        <is>
          <t>Perk-HLM-1</t>
        </is>
      </c>
      <c r="E2173" t="n">
        <v>1440</v>
      </c>
      <c r="F2173" t="n">
        <v>1</v>
      </c>
      <c r="G2173" t="n">
        <v>1440</v>
      </c>
      <c r="H2173" t="n">
        <v>0</v>
      </c>
      <c r="I2173" t="n">
        <v>0</v>
      </c>
    </row>
    <row r="2174">
      <c r="A2174" t="inlineStr">
        <is>
          <t>Daily_Efficiency_MTBF_2026_09_18.xlsx</t>
        </is>
      </c>
      <c r="B2174" t="inlineStr">
        <is>
          <t>Samridhi Perk Line</t>
        </is>
      </c>
      <c r="C2174" s="82" t="n">
        <v>46176</v>
      </c>
      <c r="D2174" t="inlineStr">
        <is>
          <t>Perk-TTLi-4</t>
        </is>
      </c>
      <c r="E2174" t="n">
        <v>1440</v>
      </c>
      <c r="F2174" t="n">
        <v>1</v>
      </c>
      <c r="G2174" t="n">
        <v>1440</v>
      </c>
      <c r="H2174" t="n">
        <v>0</v>
      </c>
      <c r="I2174" t="n">
        <v>0</v>
      </c>
    </row>
    <row r="2175">
      <c r="A2175" t="inlineStr">
        <is>
          <t>Daily_Efficiency_MTBF_2026_09_18.xlsx</t>
        </is>
      </c>
      <c r="B2175" t="inlineStr">
        <is>
          <t>Samridhi Perk Line</t>
        </is>
      </c>
      <c r="C2175" s="82" t="n">
        <v>46176</v>
      </c>
      <c r="D2175" t="inlineStr">
        <is>
          <t>Perk-HCM-1</t>
        </is>
      </c>
      <c r="E2175" t="n">
        <v>1440</v>
      </c>
      <c r="F2175" t="n">
        <v>1</v>
      </c>
      <c r="G2175" t="n">
        <v>1440</v>
      </c>
      <c r="H2175" t="n">
        <v>0</v>
      </c>
      <c r="I2175" t="n">
        <v>0</v>
      </c>
    </row>
    <row r="2176">
      <c r="A2176" t="inlineStr">
        <is>
          <t>Daily_Efficiency_MTBF_2026_09_18.xlsx</t>
        </is>
      </c>
      <c r="B2176" t="inlineStr">
        <is>
          <t>Samridhi Perk Line</t>
        </is>
      </c>
      <c r="C2176" s="82" t="n">
        <v>46176</v>
      </c>
      <c r="D2176" t="inlineStr">
        <is>
          <t>Perk-TTLi-3</t>
        </is>
      </c>
      <c r="E2176" t="n">
        <v>1440</v>
      </c>
      <c r="F2176" t="n">
        <v>1</v>
      </c>
      <c r="G2176" t="n">
        <v>1440</v>
      </c>
      <c r="H2176" t="n">
        <v>0</v>
      </c>
      <c r="I2176" t="n">
        <v>0</v>
      </c>
    </row>
    <row r="2177">
      <c r="A2177" t="inlineStr">
        <is>
          <t>Daily_Efficiency_MTBF_2026_09_18.xlsx</t>
        </is>
      </c>
      <c r="B2177" t="inlineStr">
        <is>
          <t>Co-Extrusion Line</t>
        </is>
      </c>
      <c r="C2177" s="82" t="n">
        <v>46175</v>
      </c>
      <c r="D2177" t="inlineStr">
        <is>
          <t>Coex-AW3</t>
        </is>
      </c>
      <c r="E2177" t="n">
        <v>1232.58213333333</v>
      </c>
      <c r="F2177" t="n">
        <v>340</v>
      </c>
      <c r="G2177" t="n">
        <v>3.62524156862745</v>
      </c>
      <c r="H2177" t="n">
        <v>174.471083333333</v>
      </c>
      <c r="I2177" t="n">
        <v>18.6088888888889</v>
      </c>
    </row>
    <row r="2178">
      <c r="A2178" t="inlineStr">
        <is>
          <t>Daily_Efficiency_MTBF_2026_09_18.xlsx</t>
        </is>
      </c>
      <c r="B2178" t="inlineStr">
        <is>
          <t>Co-Extrusion Line</t>
        </is>
      </c>
      <c r="C2178" s="82" t="n">
        <v>46175</v>
      </c>
      <c r="D2178" t="inlineStr">
        <is>
          <t>Coex-AW1</t>
        </is>
      </c>
      <c r="E2178" t="n">
        <v>1340.11563333333</v>
      </c>
      <c r="F2178" t="n">
        <v>58</v>
      </c>
      <c r="G2178" t="n">
        <v>23.105441954023</v>
      </c>
      <c r="H2178" t="n">
        <v>41.1064333333333</v>
      </c>
      <c r="I2178" t="n">
        <v>96.8747453357481</v>
      </c>
    </row>
    <row r="2179">
      <c r="A2179" t="inlineStr">
        <is>
          <t>Daily_Efficiency_MTBF_2026_09_18.xlsx</t>
        </is>
      </c>
      <c r="B2179" t="inlineStr">
        <is>
          <t>Co-Extrusion Line</t>
        </is>
      </c>
      <c r="C2179" s="82" t="n">
        <v>46175</v>
      </c>
      <c r="D2179" t="inlineStr">
        <is>
          <t>Coex-AW2</t>
        </is>
      </c>
      <c r="E2179" t="n">
        <v>1259.78898333333</v>
      </c>
      <c r="F2179" t="n">
        <v>19</v>
      </c>
      <c r="G2179" t="n">
        <v>66.3046833333333</v>
      </c>
      <c r="H2179" t="n">
        <v>27.5977833333333</v>
      </c>
      <c r="I2179" t="n">
        <v>88.0043741322699</v>
      </c>
    </row>
    <row r="2180">
      <c r="A2180" t="inlineStr">
        <is>
          <t>Daily_Efficiency_MTBF_2026_09_18.xlsx</t>
        </is>
      </c>
      <c r="B2180" t="inlineStr">
        <is>
          <t>Samridhi 5 Star Line</t>
        </is>
      </c>
      <c r="C2180" s="82" t="n">
        <v>46175</v>
      </c>
      <c r="D2180" t="inlineStr">
        <is>
          <t>FS-HCM-1</t>
        </is>
      </c>
      <c r="E2180" t="n">
        <v>1360.41941666667</v>
      </c>
      <c r="F2180" t="n">
        <v>83</v>
      </c>
      <c r="G2180" t="n">
        <v>16.3905953815261</v>
      </c>
      <c r="H2180" t="n">
        <v>1.92735</v>
      </c>
      <c r="I2180" t="n">
        <v>68.96166465538271</v>
      </c>
    </row>
    <row r="2181">
      <c r="A2181" t="inlineStr">
        <is>
          <t>Daily_Efficiency_MTBF_2026_09_18.xlsx</t>
        </is>
      </c>
      <c r="B2181" t="inlineStr">
        <is>
          <t>Samridhi 5 Star Line</t>
        </is>
      </c>
      <c r="C2181" s="82" t="n">
        <v>46175</v>
      </c>
      <c r="D2181" t="inlineStr">
        <is>
          <t>FS-HCM-3</t>
        </is>
      </c>
      <c r="E2181" t="n">
        <v>1327.97721666667</v>
      </c>
      <c r="F2181" t="n">
        <v>56</v>
      </c>
      <c r="G2181" t="n">
        <v>23.7138788690476</v>
      </c>
      <c r="H2181" t="n">
        <v>2.72808333333333</v>
      </c>
      <c r="I2181" t="n">
        <v>78.932315625043</v>
      </c>
    </row>
    <row r="2182">
      <c r="A2182" t="inlineStr">
        <is>
          <t>Daily_Efficiency_MTBF_2026_09_18.xlsx</t>
        </is>
      </c>
      <c r="B2182" t="inlineStr">
        <is>
          <t>Samridhi 5 Star Line</t>
        </is>
      </c>
      <c r="C2182" s="82" t="n">
        <v>46175</v>
      </c>
      <c r="D2182" t="inlineStr">
        <is>
          <t>FS-HRM-5</t>
        </is>
      </c>
      <c r="E2182" t="n">
        <v>1264.21671666667</v>
      </c>
      <c r="F2182" t="n">
        <v>47</v>
      </c>
      <c r="G2182" t="n">
        <v>26.8982280141844</v>
      </c>
      <c r="H2182" t="n">
        <v>53.1124</v>
      </c>
      <c r="I2182" t="n">
        <v>28.237890489348</v>
      </c>
    </row>
    <row r="2183">
      <c r="A2183" t="inlineStr">
        <is>
          <t>Daily_Efficiency_MTBF_2026_09_18.xlsx</t>
        </is>
      </c>
      <c r="B2183" t="inlineStr">
        <is>
          <t>Samridhi 5 Star Line</t>
        </is>
      </c>
      <c r="C2183" s="82" t="n">
        <v>46175</v>
      </c>
      <c r="D2183" t="inlineStr">
        <is>
          <t>FS-HCM-2</t>
        </is>
      </c>
      <c r="E2183" t="n">
        <v>1285.39766666667</v>
      </c>
      <c r="F2183" t="n">
        <v>38</v>
      </c>
      <c r="G2183" t="n">
        <v>33.8262543859649</v>
      </c>
      <c r="H2183" t="n">
        <v>1.05803333333333</v>
      </c>
      <c r="I2183" t="n">
        <v>55.3539694347801</v>
      </c>
    </row>
    <row r="2184">
      <c r="A2184" t="inlineStr">
        <is>
          <t>Daily_Efficiency_MTBF_2026_09_18.xlsx</t>
        </is>
      </c>
      <c r="B2184" t="inlineStr">
        <is>
          <t>Samridhi 5 Star Line</t>
        </is>
      </c>
      <c r="C2184" s="82" t="n">
        <v>46175</v>
      </c>
      <c r="D2184" t="inlineStr">
        <is>
          <t>FS-HCM-4</t>
        </is>
      </c>
      <c r="E2184" t="n">
        <v>1381.7937</v>
      </c>
      <c r="F2184" t="n">
        <v>32</v>
      </c>
      <c r="G2184" t="n">
        <v>43.181053125</v>
      </c>
      <c r="H2184" t="n">
        <v>23.7942833333333</v>
      </c>
      <c r="I2184" t="n">
        <v>63.6325848304886</v>
      </c>
    </row>
    <row r="2185">
      <c r="A2185" t="inlineStr">
        <is>
          <t>Daily_Efficiency_MTBF_2026_09_18.xlsx</t>
        </is>
      </c>
      <c r="B2185" t="inlineStr">
        <is>
          <t>Samridhi 5 Star Line</t>
        </is>
      </c>
      <c r="C2185" s="82" t="n">
        <v>46175</v>
      </c>
      <c r="D2185" t="inlineStr">
        <is>
          <t>FS-TTLi-2</t>
        </is>
      </c>
      <c r="E2185" t="n">
        <v>1118.59636666667</v>
      </c>
      <c r="F2185" t="n">
        <v>23</v>
      </c>
      <c r="G2185" t="n">
        <v>48.6346246376812</v>
      </c>
      <c r="H2185" t="n">
        <v>7.3148</v>
      </c>
      <c r="I2185" t="n">
        <v>54.8167815434657</v>
      </c>
    </row>
    <row r="2186">
      <c r="A2186" t="inlineStr">
        <is>
          <t>Daily_Efficiency_MTBF_2026_09_18.xlsx</t>
        </is>
      </c>
      <c r="B2186" t="inlineStr">
        <is>
          <t>Samridhi 5 Star Line</t>
        </is>
      </c>
      <c r="C2186" s="82" t="n">
        <v>46175</v>
      </c>
      <c r="D2186" t="inlineStr">
        <is>
          <t>FS-TTLi-1</t>
        </is>
      </c>
      <c r="E2186" t="n">
        <v>1312.43233333333</v>
      </c>
      <c r="F2186" t="n">
        <v>14</v>
      </c>
      <c r="G2186" t="n">
        <v>93.74516666666671</v>
      </c>
      <c r="H2186" t="n">
        <v>4.49376666666667</v>
      </c>
      <c r="I2186" t="n">
        <v>64.82355991702011</v>
      </c>
    </row>
    <row r="2187">
      <c r="A2187" t="inlineStr">
        <is>
          <t>Daily_Efficiency_MTBF_2026_09_18.xlsx</t>
        </is>
      </c>
      <c r="B2187" t="inlineStr">
        <is>
          <t>Samridhi 5 Star Line</t>
        </is>
      </c>
      <c r="C2187" s="82" t="n">
        <v>46175</v>
      </c>
      <c r="D2187" t="inlineStr">
        <is>
          <t>FS-TTLi-4</t>
        </is>
      </c>
      <c r="E2187" t="n">
        <v>1324.42313333333</v>
      </c>
      <c r="F2187" t="n">
        <v>13</v>
      </c>
      <c r="G2187" t="n">
        <v>101.878702564103</v>
      </c>
      <c r="H2187" t="n">
        <v>10.66215</v>
      </c>
      <c r="I2187" t="n">
        <v>57.0690941140259</v>
      </c>
    </row>
    <row r="2188">
      <c r="A2188" t="inlineStr">
        <is>
          <t>Daily_Efficiency_MTBF_2026_09_18.xlsx</t>
        </is>
      </c>
      <c r="B2188" t="inlineStr">
        <is>
          <t>Samridhi 5 Star Line</t>
        </is>
      </c>
      <c r="C2188" s="82" t="n">
        <v>46175</v>
      </c>
      <c r="D2188" t="inlineStr">
        <is>
          <t>FS-TTLi-3</t>
        </is>
      </c>
      <c r="E2188" t="n">
        <v>1285.30781666667</v>
      </c>
      <c r="F2188" t="n">
        <v>9</v>
      </c>
      <c r="G2188" t="n">
        <v>142.81197962963</v>
      </c>
      <c r="H2188" t="n">
        <v>8.68498333333333</v>
      </c>
      <c r="I2188" t="n">
        <v>75.2930861322707</v>
      </c>
    </row>
    <row r="2189">
      <c r="A2189" t="inlineStr">
        <is>
          <t>Daily_Efficiency_MTBF_2026_09_18.xlsx</t>
        </is>
      </c>
      <c r="B2189" t="inlineStr">
        <is>
          <t>Samridhi 5 Star Line</t>
        </is>
      </c>
      <c r="C2189" s="82" t="n">
        <v>46175</v>
      </c>
      <c r="D2189" t="inlineStr">
        <is>
          <t>FS-TTM-5</t>
        </is>
      </c>
      <c r="E2189" t="n">
        <v>1362.31443333333</v>
      </c>
      <c r="F2189" t="n">
        <v>1</v>
      </c>
      <c r="G2189" t="n">
        <v>1362.31443333333</v>
      </c>
      <c r="H2189" t="n">
        <v>0</v>
      </c>
      <c r="I2189" t="n">
        <v>17.7491384998586</v>
      </c>
    </row>
    <row r="2190">
      <c r="A2190" t="inlineStr">
        <is>
          <t>Daily_Efficiency_MTBF_2026_09_18.xlsx</t>
        </is>
      </c>
      <c r="B2190" t="inlineStr">
        <is>
          <t>Samridhi 5 Star Line</t>
        </is>
      </c>
      <c r="C2190" s="82" t="n">
        <v>46175</v>
      </c>
      <c r="D2190" t="inlineStr">
        <is>
          <t>FS-Case Packing</t>
        </is>
      </c>
      <c r="E2190" t="n">
        <v>1440</v>
      </c>
      <c r="F2190" t="n">
        <v>1</v>
      </c>
      <c r="G2190" t="n">
        <v>1440</v>
      </c>
      <c r="H2190" t="n">
        <v>0</v>
      </c>
      <c r="I2190" t="n">
        <v>80.14705882352941</v>
      </c>
    </row>
    <row r="2191">
      <c r="A2191" t="inlineStr">
        <is>
          <t>Daily_Efficiency_MTBF_2026_09_18.xlsx</t>
        </is>
      </c>
      <c r="B2191" t="inlineStr">
        <is>
          <t>Samridhi Perk Line</t>
        </is>
      </c>
      <c r="C2191" s="82" t="n">
        <v>46175</v>
      </c>
      <c r="D2191" t="inlineStr">
        <is>
          <t>Perk-HLM-1</t>
        </is>
      </c>
      <c r="E2191" t="n">
        <v>725.811683333333</v>
      </c>
      <c r="F2191" t="n">
        <v>1</v>
      </c>
      <c r="G2191" t="n">
        <v>725.811683333333</v>
      </c>
      <c r="H2191" t="n">
        <v>0</v>
      </c>
      <c r="I2191" t="n">
        <v>0</v>
      </c>
    </row>
    <row r="2192">
      <c r="A2192" t="inlineStr">
        <is>
          <t>Daily_Efficiency_MTBF_2026_09_18.xlsx</t>
        </is>
      </c>
      <c r="B2192" t="inlineStr">
        <is>
          <t>Samridhi Perk Line</t>
        </is>
      </c>
      <c r="C2192" s="82" t="n">
        <v>46175</v>
      </c>
      <c r="D2192" t="inlineStr">
        <is>
          <t>Perk-HLM-2</t>
        </is>
      </c>
      <c r="E2192" t="n">
        <v>1080</v>
      </c>
      <c r="F2192" t="n">
        <v>1</v>
      </c>
      <c r="G2192" t="n">
        <v>1080</v>
      </c>
      <c r="H2192" t="n">
        <v>0</v>
      </c>
      <c r="I2192" t="n">
        <v>8.681687242798359</v>
      </c>
    </row>
    <row r="2193">
      <c r="A2193" t="inlineStr">
        <is>
          <t>Daily_Efficiency_MTBF_2026_09_18.xlsx</t>
        </is>
      </c>
      <c r="B2193" t="inlineStr">
        <is>
          <t>Samridhi Perk Line</t>
        </is>
      </c>
      <c r="C2193" s="82" t="n">
        <v>46175</v>
      </c>
      <c r="D2193" t="inlineStr">
        <is>
          <t>Perk-TTLi-4</t>
        </is>
      </c>
      <c r="E2193" t="n">
        <v>1080</v>
      </c>
      <c r="F2193" t="n">
        <v>1</v>
      </c>
      <c r="G2193" t="n">
        <v>1080</v>
      </c>
      <c r="H2193" t="n">
        <v>0</v>
      </c>
      <c r="I2193" t="n">
        <v>15.162037037037</v>
      </c>
    </row>
    <row r="2194">
      <c r="A2194" t="inlineStr">
        <is>
          <t>Daily_Efficiency_MTBF_2026_09_18.xlsx</t>
        </is>
      </c>
      <c r="B2194" t="inlineStr">
        <is>
          <t>Samridhi Perk Line</t>
        </is>
      </c>
      <c r="C2194" s="82" t="n">
        <v>46175</v>
      </c>
      <c r="D2194" t="inlineStr">
        <is>
          <t>Perk-Case Packing</t>
        </is>
      </c>
      <c r="E2194" t="n">
        <v>960</v>
      </c>
      <c r="F2194" t="n">
        <v>1</v>
      </c>
      <c r="G2194" t="n">
        <v>960</v>
      </c>
      <c r="H2194" t="n">
        <v>0</v>
      </c>
      <c r="I2194" t="n">
        <v>0.927419354838713</v>
      </c>
    </row>
    <row r="2195">
      <c r="A2195" t="inlineStr">
        <is>
          <t>Daily_Efficiency_MTBF_2026_09_18.xlsx</t>
        </is>
      </c>
      <c r="B2195" t="inlineStr">
        <is>
          <t>Samridhi Perk Line</t>
        </is>
      </c>
      <c r="C2195" s="82" t="n">
        <v>46175</v>
      </c>
      <c r="D2195" t="inlineStr">
        <is>
          <t>Perk-TTLi-2</t>
        </is>
      </c>
      <c r="E2195" t="n">
        <v>1080</v>
      </c>
      <c r="F2195" t="n">
        <v>1</v>
      </c>
      <c r="G2195" t="n">
        <v>1080</v>
      </c>
      <c r="H2195" t="n">
        <v>0</v>
      </c>
      <c r="I2195" t="n">
        <v>15.6527777777778</v>
      </c>
    </row>
    <row r="2196">
      <c r="A2196" t="inlineStr">
        <is>
          <t>Daily_Efficiency_MTBF_2026_09_18.xlsx</t>
        </is>
      </c>
      <c r="B2196" t="inlineStr">
        <is>
          <t>Samridhi Perk Line</t>
        </is>
      </c>
      <c r="C2196" s="82" t="n">
        <v>46175</v>
      </c>
      <c r="D2196" t="inlineStr">
        <is>
          <t>Perk-HCM-2</t>
        </is>
      </c>
      <c r="E2196" t="n">
        <v>1080</v>
      </c>
      <c r="F2196" t="n">
        <v>1</v>
      </c>
      <c r="G2196" t="n">
        <v>1080</v>
      </c>
      <c r="H2196" t="n">
        <v>0</v>
      </c>
      <c r="I2196" t="n">
        <v>20.8438271604938</v>
      </c>
    </row>
    <row r="2197">
      <c r="A2197" t="inlineStr">
        <is>
          <t>Daily_Efficiency_MTBF_2026_09_18.xlsx</t>
        </is>
      </c>
      <c r="B2197" t="inlineStr">
        <is>
          <t>Samridhi Perk Line</t>
        </is>
      </c>
      <c r="C2197" s="82" t="n">
        <v>46175</v>
      </c>
      <c r="D2197" t="inlineStr">
        <is>
          <t>Perk-TTLi-3</t>
        </is>
      </c>
      <c r="E2197" t="n">
        <v>1080</v>
      </c>
      <c r="F2197" t="n">
        <v>1</v>
      </c>
      <c r="G2197" t="n">
        <v>1080</v>
      </c>
      <c r="H2197" t="n">
        <v>0</v>
      </c>
      <c r="I2197" t="n">
        <v>15.412037037037</v>
      </c>
    </row>
    <row r="2198">
      <c r="A2198" t="inlineStr">
        <is>
          <t>Daily_Efficiency_MTBF_2026_09_18.xlsx</t>
        </is>
      </c>
      <c r="B2198" t="inlineStr">
        <is>
          <t>Samridhi Perk Line</t>
        </is>
      </c>
      <c r="C2198" s="82" t="n">
        <v>46175</v>
      </c>
      <c r="D2198" t="inlineStr">
        <is>
          <t>Perk-HCM-4</t>
        </is>
      </c>
      <c r="E2198" t="n">
        <v>125.812016666667</v>
      </c>
      <c r="F2198" t="n">
        <v>1</v>
      </c>
      <c r="G2198" t="n">
        <v>125.812016666667</v>
      </c>
      <c r="H2198" t="n">
        <v>0</v>
      </c>
      <c r="I2198" t="n">
        <v>0</v>
      </c>
    </row>
    <row r="2199">
      <c r="A2199" t="inlineStr">
        <is>
          <t>Daily_Efficiency_MTBF_2026_09_18.xlsx</t>
        </is>
      </c>
      <c r="B2199" t="inlineStr">
        <is>
          <t>Samridhi Perk Line</t>
        </is>
      </c>
      <c r="C2199" s="82" t="n">
        <v>46175</v>
      </c>
      <c r="D2199" t="inlineStr">
        <is>
          <t>Perk-HCM-3</t>
        </is>
      </c>
      <c r="E2199" t="n">
        <v>725.811683333333</v>
      </c>
      <c r="F2199" t="n">
        <v>1</v>
      </c>
      <c r="G2199" t="n">
        <v>725.811683333333</v>
      </c>
      <c r="H2199" t="n">
        <v>0</v>
      </c>
      <c r="I2199" t="n">
        <v>0</v>
      </c>
    </row>
    <row r="2200">
      <c r="A2200" t="inlineStr">
        <is>
          <t>Daily_Efficiency_MTBF_2026_09_18.xlsx</t>
        </is>
      </c>
      <c r="B2200" t="inlineStr">
        <is>
          <t>Samridhi Perk Line</t>
        </is>
      </c>
      <c r="C2200" s="82" t="n">
        <v>46175</v>
      </c>
      <c r="D2200" t="inlineStr">
        <is>
          <t>Perk-TTLi-1</t>
        </is>
      </c>
      <c r="E2200" t="n">
        <v>125.812016666667</v>
      </c>
      <c r="F2200" t="n">
        <v>1</v>
      </c>
      <c r="G2200" t="n">
        <v>125.812016666667</v>
      </c>
      <c r="H2200" t="n">
        <v>0</v>
      </c>
      <c r="I2200" t="n">
        <v>0</v>
      </c>
    </row>
    <row r="2201">
      <c r="A2201" t="inlineStr">
        <is>
          <t>Daily_Efficiency_MTBF_2026_09_18.xlsx</t>
        </is>
      </c>
      <c r="B2201" t="inlineStr">
        <is>
          <t>Samridhi Perk Line</t>
        </is>
      </c>
      <c r="C2201" s="82" t="n">
        <v>46175</v>
      </c>
      <c r="D2201" t="inlineStr">
        <is>
          <t>Perk-HCM-1</t>
        </is>
      </c>
      <c r="E2201" t="n">
        <v>1080</v>
      </c>
      <c r="F2201" t="n">
        <v>1</v>
      </c>
      <c r="G2201" t="n">
        <v>1080</v>
      </c>
      <c r="H2201" t="n">
        <v>0</v>
      </c>
      <c r="I2201" t="n">
        <v>24.7322530864198</v>
      </c>
    </row>
    <row r="2202">
      <c r="A2202" t="inlineStr">
        <is>
          <t>Daily_Efficiency_MTBF_2026_09_18.xlsx</t>
        </is>
      </c>
      <c r="B2202" t="inlineStr">
        <is>
          <t>Co-Extrusion Line</t>
        </is>
      </c>
      <c r="C2202" s="82" t="n">
        <v>46174</v>
      </c>
      <c r="D2202" t="inlineStr">
        <is>
          <t>Coex-AW3</t>
        </is>
      </c>
      <c r="E2202" t="n">
        <v>1186.57765</v>
      </c>
      <c r="F2202" t="n">
        <v>531</v>
      </c>
      <c r="G2202" t="n">
        <v>2.23460951035782</v>
      </c>
      <c r="H2202" t="n">
        <v>253.42235</v>
      </c>
      <c r="I2202" t="n">
        <v>13.5744444444444</v>
      </c>
    </row>
    <row r="2203">
      <c r="A2203" t="inlineStr">
        <is>
          <t>Daily_Efficiency_MTBF_2026_09_18.xlsx</t>
        </is>
      </c>
      <c r="B2203" t="inlineStr">
        <is>
          <t>Co-Extrusion Line</t>
        </is>
      </c>
      <c r="C2203" s="82" t="n">
        <v>46174</v>
      </c>
      <c r="D2203" t="inlineStr">
        <is>
          <t>Coex-AW1</t>
        </is>
      </c>
      <c r="E2203" t="n">
        <v>1374.385</v>
      </c>
      <c r="F2203" t="n">
        <v>34</v>
      </c>
      <c r="G2203" t="n">
        <v>40.4230882352941</v>
      </c>
      <c r="H2203" t="n">
        <v>21.56305</v>
      </c>
      <c r="I2203" t="n">
        <v>106.684724645257</v>
      </c>
    </row>
    <row r="2204">
      <c r="A2204" t="inlineStr">
        <is>
          <t>Daily_Efficiency_MTBF_2026_09_18.xlsx</t>
        </is>
      </c>
      <c r="B2204" t="inlineStr">
        <is>
          <t>Co-Extrusion Line</t>
        </is>
      </c>
      <c r="C2204" s="82" t="n">
        <v>46174</v>
      </c>
      <c r="D2204" t="inlineStr">
        <is>
          <t>Coex-AW2</t>
        </is>
      </c>
      <c r="E2204" t="n">
        <v>1321.32385</v>
      </c>
      <c r="F2204" t="n">
        <v>24</v>
      </c>
      <c r="G2204" t="n">
        <v>55.0551604166667</v>
      </c>
      <c r="H2204" t="n">
        <v>22.6420833333333</v>
      </c>
      <c r="I2204" t="n">
        <v>92.6479336852239</v>
      </c>
    </row>
    <row r="2205">
      <c r="A2205" t="inlineStr">
        <is>
          <t>Daily_Efficiency_MTBF_2026_09_18.xlsx</t>
        </is>
      </c>
      <c r="B2205" t="inlineStr">
        <is>
          <t>Samridhi 5 Star Line</t>
        </is>
      </c>
      <c r="C2205" s="82" t="n">
        <v>46174</v>
      </c>
      <c r="D2205" t="inlineStr">
        <is>
          <t>FS-HCM-1</t>
        </is>
      </c>
      <c r="E2205" t="n">
        <v>1361.95661666667</v>
      </c>
      <c r="F2205" t="n">
        <v>39</v>
      </c>
      <c r="G2205" t="n">
        <v>34.9219645299145</v>
      </c>
      <c r="H2205" t="n">
        <v>1.94546666666667</v>
      </c>
      <c r="I2205" t="n">
        <v>81.56618853398351</v>
      </c>
    </row>
    <row r="2206">
      <c r="A2206" t="inlineStr">
        <is>
          <t>Daily_Efficiency_MTBF_2026_09_18.xlsx</t>
        </is>
      </c>
      <c r="B2206" t="inlineStr">
        <is>
          <t>Samridhi 5 Star Line</t>
        </is>
      </c>
      <c r="C2206" s="82" t="n">
        <v>46174</v>
      </c>
      <c r="D2206" t="inlineStr">
        <is>
          <t>FS-TTLi-2</t>
        </is>
      </c>
      <c r="E2206" t="n">
        <v>1348.4111</v>
      </c>
      <c r="F2206" t="n">
        <v>37</v>
      </c>
      <c r="G2206" t="n">
        <v>36.4435432432432</v>
      </c>
      <c r="H2206" t="n">
        <v>18.3883666666667</v>
      </c>
      <c r="I2206" t="n">
        <v>60.0541621919257</v>
      </c>
    </row>
    <row r="2207">
      <c r="A2207" t="inlineStr">
        <is>
          <t>Daily_Efficiency_MTBF_2026_09_18.xlsx</t>
        </is>
      </c>
      <c r="B2207" t="inlineStr">
        <is>
          <t>Samridhi 5 Star Line</t>
        </is>
      </c>
      <c r="C2207" s="82" t="n">
        <v>46174</v>
      </c>
      <c r="D2207" t="inlineStr">
        <is>
          <t>FS-HCM-4</t>
        </is>
      </c>
      <c r="E2207" t="n">
        <v>1386.75976666667</v>
      </c>
      <c r="F2207" t="n">
        <v>29</v>
      </c>
      <c r="G2207" t="n">
        <v>47.8193022988506</v>
      </c>
      <c r="H2207" t="n">
        <v>12.5515</v>
      </c>
      <c r="I2207" t="n">
        <v>75.37115412851119</v>
      </c>
    </row>
    <row r="2208">
      <c r="A2208" t="inlineStr">
        <is>
          <t>Daily_Efficiency_MTBF_2026_09_18.xlsx</t>
        </is>
      </c>
      <c r="B2208" t="inlineStr">
        <is>
          <t>Samridhi 5 Star Line</t>
        </is>
      </c>
      <c r="C2208" s="82" t="n">
        <v>46174</v>
      </c>
      <c r="D2208" t="inlineStr">
        <is>
          <t>FS-HCM-2</t>
        </is>
      </c>
      <c r="E2208" t="n">
        <v>1381.9218</v>
      </c>
      <c r="F2208" t="n">
        <v>27</v>
      </c>
      <c r="G2208" t="n">
        <v>51.1822888888889</v>
      </c>
      <c r="H2208" t="n">
        <v>2.35288333333333</v>
      </c>
      <c r="I2208" t="n">
        <v>65.4623870885235</v>
      </c>
    </row>
    <row r="2209">
      <c r="A2209" t="inlineStr">
        <is>
          <t>Daily_Efficiency_MTBF_2026_09_18.xlsx</t>
        </is>
      </c>
      <c r="B2209" t="inlineStr">
        <is>
          <t>Samridhi 5 Star Line</t>
        </is>
      </c>
      <c r="C2209" s="82" t="n">
        <v>46174</v>
      </c>
      <c r="D2209" t="inlineStr">
        <is>
          <t>FS-HCM-3</t>
        </is>
      </c>
      <c r="E2209" t="n">
        <v>1380.75411666667</v>
      </c>
      <c r="F2209" t="n">
        <v>19</v>
      </c>
      <c r="G2209" t="n">
        <v>72.6712692982456</v>
      </c>
      <c r="H2209" t="n">
        <v>1.00055</v>
      </c>
      <c r="I2209" t="n">
        <v>83.3350773712764</v>
      </c>
    </row>
    <row r="2210">
      <c r="A2210" t="inlineStr">
        <is>
          <t>Daily_Efficiency_MTBF_2026_09_18.xlsx</t>
        </is>
      </c>
      <c r="B2210" t="inlineStr">
        <is>
          <t>Samridhi 5 Star Line</t>
        </is>
      </c>
      <c r="C2210" s="82" t="n">
        <v>46174</v>
      </c>
      <c r="D2210" t="inlineStr">
        <is>
          <t>FS-TTLi-3</t>
        </is>
      </c>
      <c r="E2210" t="n">
        <v>1415.1478</v>
      </c>
      <c r="F2210" t="n">
        <v>18</v>
      </c>
      <c r="G2210" t="n">
        <v>78.61932222222219</v>
      </c>
      <c r="H2210" t="n">
        <v>16.0791833333333</v>
      </c>
      <c r="I2210" t="n">
        <v>81.57118271926819</v>
      </c>
    </row>
    <row r="2211">
      <c r="A2211" t="inlineStr">
        <is>
          <t>Daily_Efficiency_MTBF_2026_09_18.xlsx</t>
        </is>
      </c>
      <c r="B2211" t="inlineStr">
        <is>
          <t>Samridhi 5 Star Line</t>
        </is>
      </c>
      <c r="C2211" s="82" t="n">
        <v>46174</v>
      </c>
      <c r="D2211" t="inlineStr">
        <is>
          <t>FS-HRM-5</t>
        </is>
      </c>
      <c r="E2211" t="n">
        <v>1412.62298333333</v>
      </c>
      <c r="F2211" t="n">
        <v>11</v>
      </c>
      <c r="G2211" t="n">
        <v>128.420271212121</v>
      </c>
      <c r="H2211" t="n">
        <v>10.4911666666667</v>
      </c>
      <c r="I2211" t="n">
        <v>37.7542247251012</v>
      </c>
    </row>
    <row r="2212">
      <c r="A2212" t="inlineStr">
        <is>
          <t>Daily_Efficiency_MTBF_2026_09_18.xlsx</t>
        </is>
      </c>
      <c r="B2212" t="inlineStr">
        <is>
          <t>Samridhi 5 Star Line</t>
        </is>
      </c>
      <c r="C2212" s="82" t="n">
        <v>46174</v>
      </c>
      <c r="D2212" t="inlineStr">
        <is>
          <t>FS-TTLi-4</t>
        </is>
      </c>
      <c r="E2212" t="n">
        <v>1434.48858333333</v>
      </c>
      <c r="F2212" t="n">
        <v>8</v>
      </c>
      <c r="G2212" t="n">
        <v>179.311072916667</v>
      </c>
      <c r="H2212" t="n">
        <v>5.51141666666667</v>
      </c>
      <c r="I2212" t="n">
        <v>74.5882936507936</v>
      </c>
    </row>
    <row r="2213">
      <c r="A2213" t="inlineStr">
        <is>
          <t>Daily_Efficiency_MTBF_2026_09_18.xlsx</t>
        </is>
      </c>
      <c r="B2213" t="inlineStr">
        <is>
          <t>Samridhi 5 Star Line</t>
        </is>
      </c>
      <c r="C2213" s="82" t="n">
        <v>46174</v>
      </c>
      <c r="D2213" t="inlineStr">
        <is>
          <t>FS-TTLi-1</t>
        </is>
      </c>
      <c r="E2213" t="n">
        <v>1413.5033</v>
      </c>
      <c r="F2213" t="n">
        <v>8</v>
      </c>
      <c r="G2213" t="n">
        <v>176.6879125</v>
      </c>
      <c r="H2213" t="n">
        <v>2.56378333333333</v>
      </c>
      <c r="I2213" t="n">
        <v>77.0605429943199</v>
      </c>
    </row>
    <row r="2214">
      <c r="A2214" t="inlineStr">
        <is>
          <t>Daily_Efficiency_MTBF_2026_09_18.xlsx</t>
        </is>
      </c>
      <c r="B2214" t="inlineStr">
        <is>
          <t>Samridhi 5 Star Line</t>
        </is>
      </c>
      <c r="C2214" s="82" t="n">
        <v>46174</v>
      </c>
      <c r="D2214" t="inlineStr">
        <is>
          <t>FS-TTM-5</t>
        </is>
      </c>
      <c r="E2214" t="n">
        <v>1440</v>
      </c>
      <c r="F2214" t="n">
        <v>1</v>
      </c>
      <c r="G2214" t="n">
        <v>1440</v>
      </c>
      <c r="H2214" t="n">
        <v>0</v>
      </c>
      <c r="I2214" t="n">
        <v>34.171626984127</v>
      </c>
    </row>
    <row r="2215">
      <c r="A2215" t="inlineStr">
        <is>
          <t>Daily_Efficiency_MTBF_2026_09_18.xlsx</t>
        </is>
      </c>
      <c r="B2215" t="inlineStr">
        <is>
          <t>Samridhi 5 Star Line</t>
        </is>
      </c>
      <c r="C2215" s="82" t="n">
        <v>46174</v>
      </c>
      <c r="D2215" t="inlineStr">
        <is>
          <t>FS-Case Packing</t>
        </is>
      </c>
      <c r="E2215" t="n">
        <v>1440</v>
      </c>
      <c r="F2215" t="n">
        <v>1</v>
      </c>
      <c r="G2215" t="n">
        <v>1440</v>
      </c>
      <c r="H2215" t="n">
        <v>0</v>
      </c>
      <c r="I2215" t="n">
        <v>81.1720142602496</v>
      </c>
    </row>
    <row r="2216">
      <c r="A2216" t="inlineStr">
        <is>
          <t>Daily_Efficiency_MTBF_2026_09_18.xlsx</t>
        </is>
      </c>
      <c r="B2216" t="inlineStr">
        <is>
          <t>Samridhi Perk Line</t>
        </is>
      </c>
      <c r="C2216" s="82" t="n">
        <v>46174</v>
      </c>
      <c r="D2216" t="inlineStr">
        <is>
          <t>Perk-HCM-1</t>
        </is>
      </c>
      <c r="E2216" t="n">
        <v>312.4935</v>
      </c>
      <c r="F2216" t="n">
        <v>51</v>
      </c>
      <c r="G2216" t="n">
        <v>6.12732352941176</v>
      </c>
      <c r="H2216" t="n">
        <v>0.12625</v>
      </c>
      <c r="I2216" t="n">
        <v>61.5146043428501</v>
      </c>
    </row>
    <row r="2217">
      <c r="A2217" t="inlineStr">
        <is>
          <t>Daily_Efficiency_MTBF_2026_09_18.xlsx</t>
        </is>
      </c>
      <c r="B2217" t="inlineStr">
        <is>
          <t>Samridhi Perk Line</t>
        </is>
      </c>
      <c r="C2217" s="82" t="n">
        <v>46174</v>
      </c>
      <c r="D2217" t="inlineStr">
        <is>
          <t>Perk-HCM-2</t>
        </is>
      </c>
      <c r="E2217" t="n">
        <v>317.300566666667</v>
      </c>
      <c r="F2217" t="n">
        <v>34</v>
      </c>
      <c r="G2217" t="n">
        <v>9.332369607843139</v>
      </c>
      <c r="H2217" t="n">
        <v>0.185633333333333</v>
      </c>
      <c r="I2217" t="n">
        <v>64.9385399477232</v>
      </c>
    </row>
    <row r="2218">
      <c r="A2218" t="inlineStr">
        <is>
          <t>Daily_Efficiency_MTBF_2026_09_18.xlsx</t>
        </is>
      </c>
      <c r="B2218" t="inlineStr">
        <is>
          <t>Samridhi Perk Line</t>
        </is>
      </c>
      <c r="C2218" s="82" t="n">
        <v>46174</v>
      </c>
      <c r="D2218" t="inlineStr">
        <is>
          <t>Perk-HLM-2</t>
        </is>
      </c>
      <c r="E2218" t="n">
        <v>787.3667</v>
      </c>
      <c r="F2218" t="n">
        <v>29</v>
      </c>
      <c r="G2218" t="n">
        <v>27.150575862069</v>
      </c>
      <c r="H2218" t="n">
        <v>0</v>
      </c>
      <c r="I2218" t="n">
        <v>28.7359154711121</v>
      </c>
    </row>
    <row r="2219">
      <c r="A2219" t="inlineStr">
        <is>
          <t>Daily_Efficiency_MTBF_2026_09_18.xlsx</t>
        </is>
      </c>
      <c r="B2219" t="inlineStr">
        <is>
          <t>Samridhi Perk Line</t>
        </is>
      </c>
      <c r="C2219" s="82" t="n">
        <v>46174</v>
      </c>
      <c r="D2219" t="inlineStr">
        <is>
          <t>Perk-HCM-4</t>
        </is>
      </c>
      <c r="E2219" t="n">
        <v>299.530033333333</v>
      </c>
      <c r="F2219" t="n">
        <v>28</v>
      </c>
      <c r="G2219" t="n">
        <v>10.6975011904762</v>
      </c>
      <c r="H2219" t="n">
        <v>0.21005</v>
      </c>
      <c r="I2219" t="n">
        <v>12.3385229043962</v>
      </c>
    </row>
    <row r="2220">
      <c r="A2220" t="inlineStr">
        <is>
          <t>Daily_Efficiency_MTBF_2026_09_18.xlsx</t>
        </is>
      </c>
      <c r="B2220" t="inlineStr">
        <is>
          <t>Samridhi Perk Line</t>
        </is>
      </c>
      <c r="C2220" s="82" t="n">
        <v>46174</v>
      </c>
      <c r="D2220" t="inlineStr">
        <is>
          <t>Perk-HLM-1</t>
        </is>
      </c>
      <c r="E2220" t="n">
        <v>355.852183333333</v>
      </c>
      <c r="F2220" t="n">
        <v>23</v>
      </c>
      <c r="G2220" t="n">
        <v>15.471834057971</v>
      </c>
      <c r="H2220" t="n">
        <v>0.838783333333333</v>
      </c>
      <c r="I2220" t="n">
        <v>56.217592023425</v>
      </c>
    </row>
    <row r="2221">
      <c r="A2221" t="inlineStr">
        <is>
          <t>Daily_Efficiency_MTBF_2026_09_18.xlsx</t>
        </is>
      </c>
      <c r="B2221" t="inlineStr">
        <is>
          <t>Samridhi Perk Line</t>
        </is>
      </c>
      <c r="C2221" s="82" t="n">
        <v>46174</v>
      </c>
      <c r="D2221" t="inlineStr">
        <is>
          <t>Perk-HCM-3</t>
        </is>
      </c>
      <c r="E2221" t="n">
        <v>365.037366666667</v>
      </c>
      <c r="F2221" t="n">
        <v>21</v>
      </c>
      <c r="G2221" t="n">
        <v>17.3827317460317</v>
      </c>
      <c r="H2221" t="n">
        <v>0.151966666666667</v>
      </c>
      <c r="I2221" t="n">
        <v>46.2064959782336</v>
      </c>
    </row>
    <row r="2222">
      <c r="A2222" t="inlineStr">
        <is>
          <t>Daily_Efficiency_MTBF_2026_09_18.xlsx</t>
        </is>
      </c>
      <c r="B2222" t="inlineStr">
        <is>
          <t>Samridhi Perk Line</t>
        </is>
      </c>
      <c r="C2222" s="82" t="n">
        <v>46174</v>
      </c>
      <c r="D2222" t="inlineStr">
        <is>
          <t>Perk-TTLi-1</t>
        </is>
      </c>
      <c r="E2222" t="n">
        <v>285.4431</v>
      </c>
      <c r="F2222" t="n">
        <v>4</v>
      </c>
      <c r="G2222" t="n">
        <v>71.360775</v>
      </c>
      <c r="H2222" t="n">
        <v>0.115966666666667</v>
      </c>
      <c r="I2222" t="n">
        <v>72.2091478169952</v>
      </c>
    </row>
    <row r="2223">
      <c r="A2223" t="inlineStr">
        <is>
          <t>Daily_Efficiency_MTBF_2026_09_18.xlsx</t>
        </is>
      </c>
      <c r="B2223" t="inlineStr">
        <is>
          <t>Samridhi Perk Line</t>
        </is>
      </c>
      <c r="C2223" s="82" t="n">
        <v>46174</v>
      </c>
      <c r="D2223" t="inlineStr">
        <is>
          <t>Perk-TTLi-2</t>
        </is>
      </c>
      <c r="E2223" t="n">
        <v>335.1712</v>
      </c>
      <c r="F2223" t="n">
        <v>4</v>
      </c>
      <c r="G2223" t="n">
        <v>83.7928</v>
      </c>
      <c r="H2223" t="n">
        <v>0</v>
      </c>
      <c r="I2223" t="n">
        <v>61.0367845542606</v>
      </c>
    </row>
    <row r="2224">
      <c r="A2224" t="inlineStr">
        <is>
          <t>Daily_Efficiency_MTBF_2026_09_18.xlsx</t>
        </is>
      </c>
      <c r="B2224" t="inlineStr">
        <is>
          <t>Samridhi Perk Line</t>
        </is>
      </c>
      <c r="C2224" s="82" t="n">
        <v>46174</v>
      </c>
      <c r="D2224" t="inlineStr">
        <is>
          <t>Perk-TTLi-4</t>
        </is>
      </c>
      <c r="E2224" t="n">
        <v>360</v>
      </c>
      <c r="F2224" t="n">
        <v>1</v>
      </c>
      <c r="G2224" t="n">
        <v>360</v>
      </c>
      <c r="H2224" t="n">
        <v>0</v>
      </c>
      <c r="I2224" t="n">
        <v>48.3194444444444</v>
      </c>
    </row>
    <row r="2225">
      <c r="A2225" t="inlineStr">
        <is>
          <t>Daily_Efficiency_MTBF_2026_09_18.xlsx</t>
        </is>
      </c>
      <c r="B2225" t="inlineStr">
        <is>
          <t>Samridhi Perk Line</t>
        </is>
      </c>
      <c r="C2225" s="82" t="n">
        <v>46174</v>
      </c>
      <c r="D2225" t="inlineStr">
        <is>
          <t>Perk-HLM-3</t>
        </is>
      </c>
      <c r="E2225" t="n">
        <v>840</v>
      </c>
      <c r="F2225" t="n">
        <v>1</v>
      </c>
      <c r="G2225" t="n">
        <v>840</v>
      </c>
      <c r="H2225" t="n">
        <v>0</v>
      </c>
      <c r="I2225" t="n">
        <v>23.7917989417989</v>
      </c>
    </row>
    <row r="2226">
      <c r="A2226" t="inlineStr">
        <is>
          <t>Daily_Efficiency_MTBF_2026_09_18.xlsx</t>
        </is>
      </c>
      <c r="B2226" t="inlineStr">
        <is>
          <t>Samridhi Perk Line</t>
        </is>
      </c>
      <c r="C2226" s="82" t="n">
        <v>46174</v>
      </c>
      <c r="D2226" t="inlineStr">
        <is>
          <t>Perk-TTLi-3</t>
        </is>
      </c>
      <c r="E2226" t="n">
        <v>360</v>
      </c>
      <c r="F2226" t="n">
        <v>1</v>
      </c>
      <c r="G2226" t="n">
        <v>360</v>
      </c>
      <c r="H2226" t="n">
        <v>0</v>
      </c>
      <c r="I2226" t="n">
        <v>49.1111111111111</v>
      </c>
    </row>
    <row r="2227">
      <c r="A2227" t="inlineStr">
        <is>
          <t>Daily_Efficiency_MTBF_2026_09_18.xlsx</t>
        </is>
      </c>
      <c r="B2227" t="inlineStr">
        <is>
          <t>Samridhi Perk Line</t>
        </is>
      </c>
      <c r="C2227" s="82" t="n">
        <v>46174</v>
      </c>
      <c r="D2227" t="inlineStr">
        <is>
          <t>Perk-Case Packing</t>
        </is>
      </c>
      <c r="E2227" t="n">
        <v>360</v>
      </c>
      <c r="F2227" t="n">
        <v>1</v>
      </c>
      <c r="G2227" t="n">
        <v>360</v>
      </c>
      <c r="H2227" t="n">
        <v>0</v>
      </c>
      <c r="I2227" t="n">
        <v>71.61290322580651</v>
      </c>
    </row>
    <row r="2228">
      <c r="A2228" t="inlineStr">
        <is>
          <t>Daily_Efficiency_MTBF_2026_09_18.xlsx</t>
        </is>
      </c>
      <c r="B2228" t="inlineStr">
        <is>
          <t>Co-Extrusion Line</t>
        </is>
      </c>
      <c r="C2228" s="82" t="n">
        <v>46173</v>
      </c>
      <c r="D2228" t="inlineStr">
        <is>
          <t>Coex-AW3</t>
        </is>
      </c>
      <c r="E2228" t="n">
        <v>1180.46198333333</v>
      </c>
      <c r="F2228" t="n">
        <v>416</v>
      </c>
      <c r="G2228" t="n">
        <v>2.83764899839744</v>
      </c>
      <c r="H2228" t="n">
        <v>194.035583333333</v>
      </c>
      <c r="I2228" t="n">
        <v>34.1236111111111</v>
      </c>
    </row>
    <row r="2229">
      <c r="A2229" t="inlineStr">
        <is>
          <t>Daily_Efficiency_MTBF_2026_09_18.xlsx</t>
        </is>
      </c>
      <c r="B2229" t="inlineStr">
        <is>
          <t>Co-Extrusion Line</t>
        </is>
      </c>
      <c r="C2229" s="82" t="n">
        <v>46173</v>
      </c>
      <c r="D2229" t="inlineStr">
        <is>
          <t>Coex-AW1</t>
        </is>
      </c>
      <c r="E2229" t="n">
        <v>1377.81183333333</v>
      </c>
      <c r="F2229" t="n">
        <v>30</v>
      </c>
      <c r="G2229" t="n">
        <v>45.9270611111111</v>
      </c>
      <c r="H2229" t="n">
        <v>18.49655</v>
      </c>
      <c r="I2229" t="n">
        <v>111.234023840221</v>
      </c>
    </row>
    <row r="2230">
      <c r="A2230" t="inlineStr">
        <is>
          <t>Daily_Efficiency_MTBF_2026_09_18.xlsx</t>
        </is>
      </c>
      <c r="B2230" t="inlineStr">
        <is>
          <t>Co-Extrusion Line</t>
        </is>
      </c>
      <c r="C2230" s="82" t="n">
        <v>46173</v>
      </c>
      <c r="D2230" t="inlineStr">
        <is>
          <t>Coex-AW2</t>
        </is>
      </c>
      <c r="E2230" t="n">
        <v>1374.98235</v>
      </c>
      <c r="F2230" t="n">
        <v>26</v>
      </c>
      <c r="G2230" t="n">
        <v>52.8839365384615</v>
      </c>
      <c r="H2230" t="n">
        <v>25.5167</v>
      </c>
      <c r="I2230" t="n">
        <v>101.75587052344</v>
      </c>
    </row>
    <row r="2231">
      <c r="A2231" t="inlineStr">
        <is>
          <t>Daily_Efficiency_MTBF_2026_09_18.xlsx</t>
        </is>
      </c>
      <c r="B2231" t="inlineStr">
        <is>
          <t>Samridhi 5 Star Line</t>
        </is>
      </c>
      <c r="C2231" s="82" t="n">
        <v>46173</v>
      </c>
      <c r="D2231" t="inlineStr">
        <is>
          <t>FS-HCM-1</t>
        </is>
      </c>
      <c r="E2231" t="n">
        <v>1390.5495</v>
      </c>
      <c r="F2231" t="n">
        <v>86</v>
      </c>
      <c r="G2231" t="n">
        <v>16.1691802325581</v>
      </c>
      <c r="H2231" t="n">
        <v>8.98046666666667</v>
      </c>
      <c r="I2231" t="n">
        <v>92.6845758670015</v>
      </c>
    </row>
    <row r="2232">
      <c r="A2232" t="inlineStr">
        <is>
          <t>Daily_Efficiency_MTBF_2026_09_18.xlsx</t>
        </is>
      </c>
      <c r="B2232" t="inlineStr">
        <is>
          <t>Samridhi 5 Star Line</t>
        </is>
      </c>
      <c r="C2232" s="82" t="n">
        <v>46173</v>
      </c>
      <c r="D2232" t="inlineStr">
        <is>
          <t>FS-HCM-2</t>
        </is>
      </c>
      <c r="E2232" t="n">
        <v>1393.34681666667</v>
      </c>
      <c r="F2232" t="n">
        <v>28</v>
      </c>
      <c r="G2232" t="n">
        <v>49.7623863095238</v>
      </c>
      <c r="H2232" t="n">
        <v>2.81883333333333</v>
      </c>
      <c r="I2232" t="n">
        <v>70.1167343491248</v>
      </c>
    </row>
    <row r="2233">
      <c r="A2233" t="inlineStr">
        <is>
          <t>Daily_Efficiency_MTBF_2026_09_18.xlsx</t>
        </is>
      </c>
      <c r="B2233" t="inlineStr">
        <is>
          <t>Samridhi 5 Star Line</t>
        </is>
      </c>
      <c r="C2233" s="82" t="n">
        <v>46173</v>
      </c>
      <c r="D2233" t="inlineStr">
        <is>
          <t>FS-HCM-3</t>
        </is>
      </c>
      <c r="E2233" t="n">
        <v>1421.47575</v>
      </c>
      <c r="F2233" t="n">
        <v>21</v>
      </c>
      <c r="G2233" t="n">
        <v>67.6893214285714</v>
      </c>
      <c r="H2233" t="n">
        <v>2.00661666666667</v>
      </c>
      <c r="I2233" t="n">
        <v>91.0181267470541</v>
      </c>
    </row>
    <row r="2234">
      <c r="A2234" t="inlineStr">
        <is>
          <t>Daily_Efficiency_MTBF_2026_09_18.xlsx</t>
        </is>
      </c>
      <c r="B2234" t="inlineStr">
        <is>
          <t>Samridhi 5 Star Line</t>
        </is>
      </c>
      <c r="C2234" s="82" t="n">
        <v>46173</v>
      </c>
      <c r="D2234" t="inlineStr">
        <is>
          <t>FS-TTLi-2</t>
        </is>
      </c>
      <c r="E2234" t="n">
        <v>1299.80718333333</v>
      </c>
      <c r="F2234" t="n">
        <v>18</v>
      </c>
      <c r="G2234" t="n">
        <v>72.2115101851852</v>
      </c>
      <c r="H2234" t="n">
        <v>17.3574666666667</v>
      </c>
      <c r="I2234" t="n">
        <v>69.86857553171311</v>
      </c>
    </row>
    <row r="2235">
      <c r="A2235" t="inlineStr">
        <is>
          <t>Daily_Efficiency_MTBF_2026_09_18.xlsx</t>
        </is>
      </c>
      <c r="B2235" t="inlineStr">
        <is>
          <t>Samridhi 5 Star Line</t>
        </is>
      </c>
      <c r="C2235" s="82" t="n">
        <v>46173</v>
      </c>
      <c r="D2235" t="inlineStr">
        <is>
          <t>FS-HCM-4</t>
        </is>
      </c>
      <c r="E2235" t="n">
        <v>1428.01921666667</v>
      </c>
      <c r="F2235" t="n">
        <v>14</v>
      </c>
      <c r="G2235" t="n">
        <v>102.001372619048</v>
      </c>
      <c r="H2235" t="n">
        <v>7.1648</v>
      </c>
      <c r="I2235" t="n">
        <v>84.7488275014891</v>
      </c>
    </row>
    <row r="2236">
      <c r="A2236" t="inlineStr">
        <is>
          <t>Daily_Efficiency_MTBF_2026_09_18.xlsx</t>
        </is>
      </c>
      <c r="B2236" t="inlineStr">
        <is>
          <t>Samridhi 5 Star Line</t>
        </is>
      </c>
      <c r="C2236" s="82" t="n">
        <v>46173</v>
      </c>
      <c r="D2236" t="inlineStr">
        <is>
          <t>FS-TTLi-1</t>
        </is>
      </c>
      <c r="E2236" t="n">
        <v>1426.17305</v>
      </c>
      <c r="F2236" t="n">
        <v>11</v>
      </c>
      <c r="G2236" t="n">
        <v>129.652095454545</v>
      </c>
      <c r="H2236" t="n">
        <v>6.65731666666667</v>
      </c>
      <c r="I2236" t="n">
        <v>91.28022486071291</v>
      </c>
    </row>
    <row r="2237">
      <c r="A2237" t="inlineStr">
        <is>
          <t>Daily_Efficiency_MTBF_2026_09_18.xlsx</t>
        </is>
      </c>
      <c r="B2237" t="inlineStr">
        <is>
          <t>Samridhi 5 Star Line</t>
        </is>
      </c>
      <c r="C2237" s="82" t="n">
        <v>46173</v>
      </c>
      <c r="D2237" t="inlineStr">
        <is>
          <t>FS-HRM-5</t>
        </is>
      </c>
      <c r="E2237" t="n">
        <v>1423.49828333333</v>
      </c>
      <c r="F2237" t="n">
        <v>11</v>
      </c>
      <c r="G2237" t="n">
        <v>129.408934848485</v>
      </c>
      <c r="H2237" t="n">
        <v>10.16975</v>
      </c>
      <c r="I2237" t="n">
        <v>38.1640303001922</v>
      </c>
    </row>
    <row r="2238">
      <c r="A2238" t="inlineStr">
        <is>
          <t>Daily_Efficiency_MTBF_2026_09_18.xlsx</t>
        </is>
      </c>
      <c r="B2238" t="inlineStr">
        <is>
          <t>Samridhi 5 Star Line</t>
        </is>
      </c>
      <c r="C2238" s="82" t="n">
        <v>46173</v>
      </c>
      <c r="D2238" t="inlineStr">
        <is>
          <t>FS-TTLi-4</t>
        </is>
      </c>
      <c r="E2238" t="n">
        <v>1430.18026666667</v>
      </c>
      <c r="F2238" t="n">
        <v>10</v>
      </c>
      <c r="G2238" t="n">
        <v>143.018026666667</v>
      </c>
      <c r="H2238" t="n">
        <v>9.81973333333333</v>
      </c>
      <c r="I2238" t="n">
        <v>84.04265873015871</v>
      </c>
    </row>
    <row r="2239">
      <c r="A2239" t="inlineStr">
        <is>
          <t>Daily_Efficiency_MTBF_2026_09_18.xlsx</t>
        </is>
      </c>
      <c r="B2239" t="inlineStr">
        <is>
          <t>Samridhi 5 Star Line</t>
        </is>
      </c>
      <c r="C2239" s="82" t="n">
        <v>46173</v>
      </c>
      <c r="D2239" t="inlineStr">
        <is>
          <t>FS-TTLi-3</t>
        </is>
      </c>
      <c r="E2239" t="n">
        <v>1381.35285</v>
      </c>
      <c r="F2239" t="n">
        <v>10</v>
      </c>
      <c r="G2239" t="n">
        <v>138.135285</v>
      </c>
      <c r="H2239" t="n">
        <v>6.17556666666667</v>
      </c>
      <c r="I2239" t="n">
        <v>88.7850929607613</v>
      </c>
    </row>
    <row r="2240">
      <c r="A2240" t="inlineStr">
        <is>
          <t>Daily_Efficiency_MTBF_2026_09_18.xlsx</t>
        </is>
      </c>
      <c r="B2240" t="inlineStr">
        <is>
          <t>Samridhi 5 Star Line</t>
        </is>
      </c>
      <c r="C2240" s="82" t="n">
        <v>46173</v>
      </c>
      <c r="D2240" t="inlineStr">
        <is>
          <t>FS-Case Packing</t>
        </is>
      </c>
      <c r="E2240" t="n">
        <v>1440</v>
      </c>
      <c r="F2240" t="n">
        <v>1</v>
      </c>
      <c r="G2240" t="n">
        <v>1440</v>
      </c>
      <c r="H2240" t="n">
        <v>0</v>
      </c>
      <c r="I2240" t="n">
        <v>92.6247771836007</v>
      </c>
    </row>
    <row r="2241">
      <c r="A2241" t="inlineStr">
        <is>
          <t>Daily_Efficiency_MTBF_2026_09_18.xlsx</t>
        </is>
      </c>
      <c r="B2241" t="inlineStr">
        <is>
          <t>Samridhi 5 Star Line</t>
        </is>
      </c>
      <c r="C2241" s="82" t="n">
        <v>46173</v>
      </c>
      <c r="D2241" t="inlineStr">
        <is>
          <t>FS-TTM-5</t>
        </is>
      </c>
      <c r="E2241" t="n">
        <v>1440</v>
      </c>
      <c r="F2241" t="n">
        <v>1</v>
      </c>
      <c r="G2241" t="n">
        <v>1440</v>
      </c>
      <c r="H2241" t="n">
        <v>0</v>
      </c>
      <c r="I2241" t="n">
        <v>35.3174603174603</v>
      </c>
    </row>
    <row r="2242">
      <c r="A2242" t="inlineStr">
        <is>
          <t>Daily_Efficiency_MTBF_2026_09_18.xlsx</t>
        </is>
      </c>
      <c r="B2242" t="inlineStr">
        <is>
          <t>Samridhi Perk Line</t>
        </is>
      </c>
      <c r="C2242" s="82" t="n">
        <v>46173</v>
      </c>
      <c r="D2242" t="inlineStr">
        <is>
          <t>Perk-HCM-1</t>
        </is>
      </c>
      <c r="E2242" t="n">
        <v>1305.69775</v>
      </c>
      <c r="F2242" t="n">
        <v>166</v>
      </c>
      <c r="G2242" t="n">
        <v>7.86564909638554</v>
      </c>
      <c r="H2242" t="n">
        <v>0.614566666666667</v>
      </c>
      <c r="I2242" t="n">
        <v>81.30792000041291</v>
      </c>
    </row>
    <row r="2243">
      <c r="A2243" t="inlineStr">
        <is>
          <t>Daily_Efficiency_MTBF_2026_09_18.xlsx</t>
        </is>
      </c>
      <c r="B2243" t="inlineStr">
        <is>
          <t>Samridhi Perk Line</t>
        </is>
      </c>
      <c r="C2243" s="82" t="n">
        <v>46173</v>
      </c>
      <c r="D2243" t="inlineStr">
        <is>
          <t>Perk-HLM-2</t>
        </is>
      </c>
      <c r="E2243" t="n">
        <v>1313.46261666667</v>
      </c>
      <c r="F2243" t="n">
        <v>122</v>
      </c>
      <c r="G2243" t="n">
        <v>10.7660870218579</v>
      </c>
      <c r="H2243" t="n">
        <v>0</v>
      </c>
      <c r="I2243" t="n">
        <v>75.4035732202202</v>
      </c>
    </row>
    <row r="2244">
      <c r="A2244" t="inlineStr">
        <is>
          <t>Daily_Efficiency_MTBF_2026_09_18.xlsx</t>
        </is>
      </c>
      <c r="B2244" t="inlineStr">
        <is>
          <t>Samridhi Perk Line</t>
        </is>
      </c>
      <c r="C2244" s="82" t="n">
        <v>46173</v>
      </c>
      <c r="D2244" t="inlineStr">
        <is>
          <t>Perk-HLM-1</t>
        </is>
      </c>
      <c r="E2244" t="n">
        <v>1316.85178333333</v>
      </c>
      <c r="F2244" t="n">
        <v>120</v>
      </c>
      <c r="G2244" t="n">
        <v>10.9737648611111</v>
      </c>
      <c r="H2244" t="n">
        <v>8.2902</v>
      </c>
      <c r="I2244" t="n">
        <v>70.66608795755521</v>
      </c>
    </row>
    <row r="2245">
      <c r="A2245" t="inlineStr">
        <is>
          <t>Daily_Efficiency_MTBF_2026_09_18.xlsx</t>
        </is>
      </c>
      <c r="B2245" t="inlineStr">
        <is>
          <t>Samridhi Perk Line</t>
        </is>
      </c>
      <c r="C2245" s="82" t="n">
        <v>46173</v>
      </c>
      <c r="D2245" t="inlineStr">
        <is>
          <t>Perk-HCM-4</t>
        </is>
      </c>
      <c r="E2245" t="n">
        <v>1385.20761666667</v>
      </c>
      <c r="F2245" t="n">
        <v>85</v>
      </c>
      <c r="G2245" t="n">
        <v>16.2965601960784</v>
      </c>
      <c r="H2245" t="n">
        <v>0.405383333333333</v>
      </c>
      <c r="I2245" t="n">
        <v>61.5357271742204</v>
      </c>
    </row>
    <row r="2246">
      <c r="A2246" t="inlineStr">
        <is>
          <t>Daily_Efficiency_MTBF_2026_09_18.xlsx</t>
        </is>
      </c>
      <c r="B2246" t="inlineStr">
        <is>
          <t>Samridhi Perk Line</t>
        </is>
      </c>
      <c r="C2246" s="82" t="n">
        <v>46173</v>
      </c>
      <c r="D2246" t="inlineStr">
        <is>
          <t>Perk-HCM-2</t>
        </is>
      </c>
      <c r="E2246" t="n">
        <v>1387.24316666667</v>
      </c>
      <c r="F2246" t="n">
        <v>64</v>
      </c>
      <c r="G2246" t="n">
        <v>21.6756744791667</v>
      </c>
      <c r="H2246" t="n">
        <v>0.0169</v>
      </c>
      <c r="I2246" t="n">
        <v>82.57704610463961</v>
      </c>
    </row>
    <row r="2247">
      <c r="A2247" t="inlineStr">
        <is>
          <t>Daily_Efficiency_MTBF_2026_09_18.xlsx</t>
        </is>
      </c>
      <c r="B2247" t="inlineStr">
        <is>
          <t>Samridhi Perk Line</t>
        </is>
      </c>
      <c r="C2247" s="82" t="n">
        <v>46173</v>
      </c>
      <c r="D2247" t="inlineStr">
        <is>
          <t>Perk-HCM-3</t>
        </is>
      </c>
      <c r="E2247" t="n">
        <v>1373.65675</v>
      </c>
      <c r="F2247" t="n">
        <v>48</v>
      </c>
      <c r="G2247" t="n">
        <v>28.6178489583333</v>
      </c>
      <c r="H2247" t="n">
        <v>0</v>
      </c>
      <c r="I2247" t="n">
        <v>64.31546794674441</v>
      </c>
    </row>
    <row r="2248">
      <c r="A2248" t="inlineStr">
        <is>
          <t>Daily_Efficiency_MTBF_2026_09_18.xlsx</t>
        </is>
      </c>
      <c r="B2248" t="inlineStr">
        <is>
          <t>Samridhi Perk Line</t>
        </is>
      </c>
      <c r="C2248" s="82" t="n">
        <v>46173</v>
      </c>
      <c r="D2248" t="inlineStr">
        <is>
          <t>Perk-TTLi-2</t>
        </is>
      </c>
      <c r="E2248" t="n">
        <v>1367.87266666667</v>
      </c>
      <c r="F2248" t="n">
        <v>10</v>
      </c>
      <c r="G2248" t="n">
        <v>136.787266666667</v>
      </c>
      <c r="H2248" t="n">
        <v>2.19173333333333</v>
      </c>
      <c r="I2248" t="n">
        <v>80.5668265345453</v>
      </c>
    </row>
    <row r="2249">
      <c r="A2249" t="inlineStr">
        <is>
          <t>Daily_Efficiency_MTBF_2026_09_18.xlsx</t>
        </is>
      </c>
      <c r="B2249" t="inlineStr">
        <is>
          <t>Samridhi Perk Line</t>
        </is>
      </c>
      <c r="C2249" s="82" t="n">
        <v>46173</v>
      </c>
      <c r="D2249" t="inlineStr">
        <is>
          <t>Perk-TTLi-1</t>
        </is>
      </c>
      <c r="E2249" t="n">
        <v>1391.71705</v>
      </c>
      <c r="F2249" t="n">
        <v>7</v>
      </c>
      <c r="G2249" t="n">
        <v>198.816721428571</v>
      </c>
      <c r="H2249" t="n">
        <v>0.0589</v>
      </c>
      <c r="I2249" t="n">
        <v>79.56304124145601</v>
      </c>
    </row>
    <row r="2250">
      <c r="A2250" t="inlineStr">
        <is>
          <t>Daily_Efficiency_MTBF_2026_09_18.xlsx</t>
        </is>
      </c>
      <c r="B2250" t="inlineStr">
        <is>
          <t>Samridhi Perk Line</t>
        </is>
      </c>
      <c r="C2250" s="82" t="n">
        <v>46173</v>
      </c>
      <c r="D2250" t="inlineStr">
        <is>
          <t>Perk-TTLi-3</t>
        </is>
      </c>
      <c r="E2250" t="n">
        <v>1319.61303333333</v>
      </c>
      <c r="F2250" t="n">
        <v>7</v>
      </c>
      <c r="G2250" t="n">
        <v>188.516147619048</v>
      </c>
      <c r="H2250" t="n">
        <v>8.16445</v>
      </c>
      <c r="I2250" t="n">
        <v>62.1896133033211</v>
      </c>
    </row>
    <row r="2251">
      <c r="A2251" t="inlineStr">
        <is>
          <t>Daily_Efficiency_MTBF_2026_09_18.xlsx</t>
        </is>
      </c>
      <c r="B2251" t="inlineStr">
        <is>
          <t>Samridhi Perk Line</t>
        </is>
      </c>
      <c r="C2251" s="82" t="n">
        <v>46173</v>
      </c>
      <c r="D2251" t="inlineStr">
        <is>
          <t>Perk-TTLi-4</t>
        </is>
      </c>
      <c r="E2251" t="n">
        <v>1100.51583333333</v>
      </c>
      <c r="F2251" t="n">
        <v>6</v>
      </c>
      <c r="G2251" t="n">
        <v>183.419305555556</v>
      </c>
      <c r="H2251" t="n">
        <v>3.69148333333333</v>
      </c>
      <c r="I2251" t="n">
        <v>57.7291954489404</v>
      </c>
    </row>
    <row r="2252">
      <c r="A2252" t="inlineStr">
        <is>
          <t>Daily_Efficiency_MTBF_2026_09_18.xlsx</t>
        </is>
      </c>
      <c r="B2252" t="inlineStr">
        <is>
          <t>Samridhi Perk Line</t>
        </is>
      </c>
      <c r="C2252" s="82" t="n">
        <v>46173</v>
      </c>
      <c r="D2252" t="inlineStr">
        <is>
          <t>Perk-HLM-3</t>
        </is>
      </c>
      <c r="E2252" t="n">
        <v>1440</v>
      </c>
      <c r="F2252" t="n">
        <v>1</v>
      </c>
      <c r="G2252" t="n">
        <v>1440</v>
      </c>
      <c r="H2252" t="n">
        <v>0</v>
      </c>
      <c r="I2252" t="n">
        <v>65.6342592592592</v>
      </c>
    </row>
    <row r="2253">
      <c r="A2253" t="inlineStr">
        <is>
          <t>Daily_Efficiency_MTBF_2026_09_18.xlsx</t>
        </is>
      </c>
      <c r="B2253" t="inlineStr">
        <is>
          <t>Samridhi Perk Line</t>
        </is>
      </c>
      <c r="C2253" s="82" t="n">
        <v>46173</v>
      </c>
      <c r="D2253" t="inlineStr">
        <is>
          <t>Perk-Case Packing</t>
        </is>
      </c>
      <c r="E2253" t="n">
        <v>1440</v>
      </c>
      <c r="F2253" t="n">
        <v>1</v>
      </c>
      <c r="G2253" t="n">
        <v>1440</v>
      </c>
      <c r="H2253" t="n">
        <v>0</v>
      </c>
      <c r="I2253" t="n">
        <v>88.8709677419355</v>
      </c>
    </row>
    <row r="2254">
      <c r="A2254" t="inlineStr">
        <is>
          <t>Daily_Efficiency_MTBF_2026_09_18.xlsx</t>
        </is>
      </c>
      <c r="B2254" t="inlineStr">
        <is>
          <t>Co-Extrusion Line</t>
        </is>
      </c>
      <c r="C2254" s="82" t="n">
        <v>46172</v>
      </c>
      <c r="D2254" t="inlineStr">
        <is>
          <t>Coex-AW3</t>
        </is>
      </c>
      <c r="E2254" t="n">
        <v>1258.1323</v>
      </c>
      <c r="F2254" t="n">
        <v>383</v>
      </c>
      <c r="G2254" t="n">
        <v>3.2849407310705</v>
      </c>
      <c r="H2254" t="n">
        <v>181.8677</v>
      </c>
      <c r="I2254" t="n">
        <v>43.32</v>
      </c>
    </row>
    <row r="2255">
      <c r="A2255" t="inlineStr">
        <is>
          <t>Daily_Efficiency_MTBF_2026_09_18.xlsx</t>
        </is>
      </c>
      <c r="B2255" t="inlineStr">
        <is>
          <t>Co-Extrusion Line</t>
        </is>
      </c>
      <c r="C2255" s="82" t="n">
        <v>46172</v>
      </c>
      <c r="D2255" t="inlineStr">
        <is>
          <t>Coex-AW1</t>
        </is>
      </c>
      <c r="E2255" t="n">
        <v>1395.65443333333</v>
      </c>
      <c r="F2255" t="n">
        <v>23</v>
      </c>
      <c r="G2255" t="n">
        <v>60.6806275362319</v>
      </c>
      <c r="H2255" t="n">
        <v>11.16675</v>
      </c>
      <c r="I2255" t="n">
        <v>104.057053164219</v>
      </c>
    </row>
    <row r="2256">
      <c r="A2256" t="inlineStr">
        <is>
          <t>Daily_Efficiency_MTBF_2026_09_18.xlsx</t>
        </is>
      </c>
      <c r="B2256" t="inlineStr">
        <is>
          <t>Co-Extrusion Line</t>
        </is>
      </c>
      <c r="C2256" s="82" t="n">
        <v>46172</v>
      </c>
      <c r="D2256" t="inlineStr">
        <is>
          <t>Coex-AW2</t>
        </is>
      </c>
      <c r="E2256" t="n">
        <v>1389.83703333333</v>
      </c>
      <c r="F2256" t="n">
        <v>18</v>
      </c>
      <c r="G2256" t="n">
        <v>77.2131685185185</v>
      </c>
      <c r="H2256" t="n">
        <v>12.8414833333333</v>
      </c>
      <c r="I2256" t="n">
        <v>101.350854794941</v>
      </c>
    </row>
    <row r="2257">
      <c r="A2257" t="inlineStr">
        <is>
          <t>Daily_Efficiency_MTBF_2026_09_18.xlsx</t>
        </is>
      </c>
      <c r="B2257" t="inlineStr">
        <is>
          <t>Samridhi 5 Star Line</t>
        </is>
      </c>
      <c r="C2257" s="82" t="n">
        <v>46172</v>
      </c>
      <c r="D2257" t="inlineStr">
        <is>
          <t>FS-HCM-1</t>
        </is>
      </c>
      <c r="E2257" t="n">
        <v>1376.7186</v>
      </c>
      <c r="F2257" t="n">
        <v>59</v>
      </c>
      <c r="G2257" t="n">
        <v>23.334213559322</v>
      </c>
      <c r="H2257" t="n">
        <v>0.992616666666667</v>
      </c>
      <c r="I2257" t="n">
        <v>76.236777487879</v>
      </c>
    </row>
    <row r="2258">
      <c r="A2258" t="inlineStr">
        <is>
          <t>Daily_Efficiency_MTBF_2026_09_18.xlsx</t>
        </is>
      </c>
      <c r="B2258" t="inlineStr">
        <is>
          <t>Samridhi 5 Star Line</t>
        </is>
      </c>
      <c r="C2258" s="82" t="n">
        <v>46172</v>
      </c>
      <c r="D2258" t="inlineStr">
        <is>
          <t>FS-HCM-3</t>
        </is>
      </c>
      <c r="E2258" t="n">
        <v>1396.49645</v>
      </c>
      <c r="F2258" t="n">
        <v>46</v>
      </c>
      <c r="G2258" t="n">
        <v>30.3586184782609</v>
      </c>
      <c r="H2258" t="n">
        <v>1.33261666666667</v>
      </c>
      <c r="I2258" t="n">
        <v>72.4209991697478</v>
      </c>
    </row>
    <row r="2259">
      <c r="A2259" t="inlineStr">
        <is>
          <t>Daily_Efficiency_MTBF_2026_09_18.xlsx</t>
        </is>
      </c>
      <c r="B2259" t="inlineStr">
        <is>
          <t>Samridhi 5 Star Line</t>
        </is>
      </c>
      <c r="C2259" s="82" t="n">
        <v>46172</v>
      </c>
      <c r="D2259" t="inlineStr">
        <is>
          <t>FS-HCM-2</t>
        </is>
      </c>
      <c r="E2259" t="n">
        <v>1418.83868333333</v>
      </c>
      <c r="F2259" t="n">
        <v>20</v>
      </c>
      <c r="G2259" t="n">
        <v>70.9419341666667</v>
      </c>
      <c r="H2259" t="n">
        <v>0.6674</v>
      </c>
      <c r="I2259" t="n">
        <v>63.323988272236</v>
      </c>
    </row>
    <row r="2260">
      <c r="A2260" t="inlineStr">
        <is>
          <t>Daily_Efficiency_MTBF_2026_09_18.xlsx</t>
        </is>
      </c>
      <c r="B2260" t="inlineStr">
        <is>
          <t>Samridhi 5 Star Line</t>
        </is>
      </c>
      <c r="C2260" s="82" t="n">
        <v>46172</v>
      </c>
      <c r="D2260" t="inlineStr">
        <is>
          <t>FS-TTLi-2</t>
        </is>
      </c>
      <c r="E2260" t="n">
        <v>1413.82071666667</v>
      </c>
      <c r="F2260" t="n">
        <v>18</v>
      </c>
      <c r="G2260" t="n">
        <v>78.54559537037041</v>
      </c>
      <c r="H2260" t="n">
        <v>18.6625833333333</v>
      </c>
      <c r="I2260" t="n">
        <v>61.3412284263475</v>
      </c>
    </row>
    <row r="2261">
      <c r="A2261" t="inlineStr">
        <is>
          <t>Daily_Efficiency_MTBF_2026_09_18.xlsx</t>
        </is>
      </c>
      <c r="B2261" t="inlineStr">
        <is>
          <t>Samridhi 5 Star Line</t>
        </is>
      </c>
      <c r="C2261" s="82" t="n">
        <v>46172</v>
      </c>
      <c r="D2261" t="inlineStr">
        <is>
          <t>FS-HRM-5</t>
        </is>
      </c>
      <c r="E2261" t="n">
        <v>1400.01926666667</v>
      </c>
      <c r="F2261" t="n">
        <v>16</v>
      </c>
      <c r="G2261" t="n">
        <v>87.5012041666666</v>
      </c>
      <c r="H2261" t="n">
        <v>18.4859666666667</v>
      </c>
      <c r="I2261" t="n">
        <v>30.8997671996474</v>
      </c>
    </row>
    <row r="2262">
      <c r="A2262" t="inlineStr">
        <is>
          <t>Daily_Efficiency_MTBF_2026_09_18.xlsx</t>
        </is>
      </c>
      <c r="B2262" t="inlineStr">
        <is>
          <t>Samridhi 5 Star Line</t>
        </is>
      </c>
      <c r="C2262" s="82" t="n">
        <v>46172</v>
      </c>
      <c r="D2262" t="inlineStr">
        <is>
          <t>FS-HCM-4</t>
        </is>
      </c>
      <c r="E2262" t="n">
        <v>1403.16413333333</v>
      </c>
      <c r="F2262" t="n">
        <v>14</v>
      </c>
      <c r="G2262" t="n">
        <v>100.22600952381</v>
      </c>
      <c r="H2262" t="n">
        <v>6.9779</v>
      </c>
      <c r="I2262" t="n">
        <v>70.6833017531555</v>
      </c>
    </row>
    <row r="2263">
      <c r="A2263" t="inlineStr">
        <is>
          <t>Daily_Efficiency_MTBF_2026_09_18.xlsx</t>
        </is>
      </c>
      <c r="B2263" t="inlineStr">
        <is>
          <t>Samridhi 5 Star Line</t>
        </is>
      </c>
      <c r="C2263" s="82" t="n">
        <v>46172</v>
      </c>
      <c r="D2263" t="inlineStr">
        <is>
          <t>FS-TTLi-4</t>
        </is>
      </c>
      <c r="E2263" t="n">
        <v>1434.17811666667</v>
      </c>
      <c r="F2263" t="n">
        <v>8</v>
      </c>
      <c r="G2263" t="n">
        <v>179.272264583333</v>
      </c>
      <c r="H2263" t="n">
        <v>5.82188333333333</v>
      </c>
      <c r="I2263" t="n">
        <v>70.3720238095238</v>
      </c>
    </row>
    <row r="2264">
      <c r="A2264" t="inlineStr">
        <is>
          <t>Daily_Efficiency_MTBF_2026_09_18.xlsx</t>
        </is>
      </c>
      <c r="B2264" t="inlineStr">
        <is>
          <t>Samridhi 5 Star Line</t>
        </is>
      </c>
      <c r="C2264" s="82" t="n">
        <v>46172</v>
      </c>
      <c r="D2264" t="inlineStr">
        <is>
          <t>FS-TTLi-3</t>
        </is>
      </c>
      <c r="E2264" t="n">
        <v>1294.50236666667</v>
      </c>
      <c r="F2264" t="n">
        <v>7</v>
      </c>
      <c r="G2264" t="n">
        <v>184.92890952381</v>
      </c>
      <c r="H2264" t="n">
        <v>9.98261666666667</v>
      </c>
      <c r="I2264" t="n">
        <v>75.64561699776679</v>
      </c>
    </row>
    <row r="2265">
      <c r="A2265" t="inlineStr">
        <is>
          <t>Daily_Efficiency_MTBF_2026_09_18.xlsx</t>
        </is>
      </c>
      <c r="B2265" t="inlineStr">
        <is>
          <t>Samridhi 5 Star Line</t>
        </is>
      </c>
      <c r="C2265" s="82" t="n">
        <v>46172</v>
      </c>
      <c r="D2265" t="inlineStr">
        <is>
          <t>FS-TTLi-1</t>
        </is>
      </c>
      <c r="E2265" t="n">
        <v>1436.16088333333</v>
      </c>
      <c r="F2265" t="n">
        <v>5</v>
      </c>
      <c r="G2265" t="n">
        <v>287.232176666667</v>
      </c>
      <c r="H2265" t="n">
        <v>1.3319</v>
      </c>
      <c r="I2265" t="n">
        <v>73.745460972175</v>
      </c>
    </row>
    <row r="2266">
      <c r="A2266" t="inlineStr">
        <is>
          <t>Daily_Efficiency_MTBF_2026_09_18.xlsx</t>
        </is>
      </c>
      <c r="B2266" t="inlineStr">
        <is>
          <t>Samridhi 5 Star Line</t>
        </is>
      </c>
      <c r="C2266" s="82" t="n">
        <v>46172</v>
      </c>
      <c r="D2266" t="inlineStr">
        <is>
          <t>FS-TTM-5</t>
        </is>
      </c>
      <c r="E2266" t="n">
        <v>1440</v>
      </c>
      <c r="F2266" t="n">
        <v>1</v>
      </c>
      <c r="G2266" t="n">
        <v>1440</v>
      </c>
      <c r="H2266" t="n">
        <v>0</v>
      </c>
      <c r="I2266" t="n">
        <v>26.3144841269841</v>
      </c>
    </row>
    <row r="2267">
      <c r="A2267" t="inlineStr">
        <is>
          <t>Daily_Efficiency_MTBF_2026_09_18.xlsx</t>
        </is>
      </c>
      <c r="B2267" t="inlineStr">
        <is>
          <t>Samridhi 5 Star Line</t>
        </is>
      </c>
      <c r="C2267" s="82" t="n">
        <v>46172</v>
      </c>
      <c r="D2267" t="inlineStr">
        <is>
          <t>FS-Case Packing</t>
        </is>
      </c>
      <c r="E2267" t="n">
        <v>1440</v>
      </c>
      <c r="F2267" t="n">
        <v>1</v>
      </c>
      <c r="G2267" t="n">
        <v>1440</v>
      </c>
      <c r="H2267" t="n">
        <v>0</v>
      </c>
      <c r="I2267" t="n">
        <v>75.84670231729049</v>
      </c>
    </row>
    <row r="2268">
      <c r="A2268" t="inlineStr">
        <is>
          <t>Daily_Efficiency_MTBF_2026_09_18.xlsx</t>
        </is>
      </c>
      <c r="B2268" t="inlineStr">
        <is>
          <t>Samridhi Perk Line</t>
        </is>
      </c>
      <c r="C2268" s="82" t="n">
        <v>46172</v>
      </c>
      <c r="D2268" t="inlineStr">
        <is>
          <t>Perk-HCM-1</t>
        </is>
      </c>
      <c r="E2268" t="n">
        <v>1260.99035</v>
      </c>
      <c r="F2268" t="n">
        <v>322</v>
      </c>
      <c r="G2268" t="n">
        <v>3.91611909937888</v>
      </c>
      <c r="H2268" t="n">
        <v>1.1752</v>
      </c>
      <c r="I2268" t="n">
        <v>64.6926188192445</v>
      </c>
    </row>
    <row r="2269">
      <c r="A2269" t="inlineStr">
        <is>
          <t>Daily_Efficiency_MTBF_2026_09_18.xlsx</t>
        </is>
      </c>
      <c r="B2269" t="inlineStr">
        <is>
          <t>Samridhi Perk Line</t>
        </is>
      </c>
      <c r="C2269" s="82" t="n">
        <v>46172</v>
      </c>
      <c r="D2269" t="inlineStr">
        <is>
          <t>Perk-HLM-1</t>
        </is>
      </c>
      <c r="E2269" t="n">
        <v>1290.29871666667</v>
      </c>
      <c r="F2269" t="n">
        <v>155</v>
      </c>
      <c r="G2269" t="n">
        <v>8.324507849462369</v>
      </c>
      <c r="H2269" t="n">
        <v>7.32096666666667</v>
      </c>
      <c r="I2269" t="n">
        <v>61.6481830863961</v>
      </c>
    </row>
    <row r="2270">
      <c r="A2270" t="inlineStr">
        <is>
          <t>Daily_Efficiency_MTBF_2026_09_18.xlsx</t>
        </is>
      </c>
      <c r="B2270" t="inlineStr">
        <is>
          <t>Samridhi Perk Line</t>
        </is>
      </c>
      <c r="C2270" s="82" t="n">
        <v>46172</v>
      </c>
      <c r="D2270" t="inlineStr">
        <is>
          <t>Perk-HCM-2</t>
        </is>
      </c>
      <c r="E2270" t="n">
        <v>1343.74941666667</v>
      </c>
      <c r="F2270" t="n">
        <v>146</v>
      </c>
      <c r="G2270" t="n">
        <v>9.203763127853881</v>
      </c>
      <c r="H2270" t="n">
        <v>0.287433333333333</v>
      </c>
      <c r="I2270" t="n">
        <v>87.93609441718159</v>
      </c>
    </row>
    <row r="2271">
      <c r="A2271" t="inlineStr">
        <is>
          <t>Daily_Efficiency_MTBF_2026_09_18.xlsx</t>
        </is>
      </c>
      <c r="B2271" t="inlineStr">
        <is>
          <t>Samridhi Perk Line</t>
        </is>
      </c>
      <c r="C2271" s="82" t="n">
        <v>46172</v>
      </c>
      <c r="D2271" t="inlineStr">
        <is>
          <t>Perk-HLM-2</t>
        </is>
      </c>
      <c r="E2271" t="n">
        <v>1275.43696666667</v>
      </c>
      <c r="F2271" t="n">
        <v>144</v>
      </c>
      <c r="G2271" t="n">
        <v>8.85720115740741</v>
      </c>
      <c r="H2271" t="n">
        <v>0</v>
      </c>
      <c r="I2271" t="n">
        <v>64.1626514720712</v>
      </c>
    </row>
    <row r="2272">
      <c r="A2272" t="inlineStr">
        <is>
          <t>Daily_Efficiency_MTBF_2026_09_18.xlsx</t>
        </is>
      </c>
      <c r="B2272" t="inlineStr">
        <is>
          <t>Samridhi Perk Line</t>
        </is>
      </c>
      <c r="C2272" s="82" t="n">
        <v>46172</v>
      </c>
      <c r="D2272" t="inlineStr">
        <is>
          <t>Perk-HCM-4</t>
        </is>
      </c>
      <c r="E2272" t="n">
        <v>1348.49945</v>
      </c>
      <c r="F2272" t="n">
        <v>77</v>
      </c>
      <c r="G2272" t="n">
        <v>17.5129798701299</v>
      </c>
      <c r="H2272" t="n">
        <v>0.517966666666667</v>
      </c>
      <c r="I2272" t="n">
        <v>62.434460481317</v>
      </c>
    </row>
    <row r="2273">
      <c r="A2273" t="inlineStr">
        <is>
          <t>Daily_Efficiency_MTBF_2026_09_18.xlsx</t>
        </is>
      </c>
      <c r="B2273" t="inlineStr">
        <is>
          <t>Samridhi Perk Line</t>
        </is>
      </c>
      <c r="C2273" s="82" t="n">
        <v>46172</v>
      </c>
      <c r="D2273" t="inlineStr">
        <is>
          <t>Perk-HCM-3</t>
        </is>
      </c>
      <c r="E2273" t="n">
        <v>1252.98811666667</v>
      </c>
      <c r="F2273" t="n">
        <v>76</v>
      </c>
      <c r="G2273" t="n">
        <v>16.486685745614</v>
      </c>
      <c r="H2273" t="n">
        <v>0.28285</v>
      </c>
      <c r="I2273" t="n">
        <v>52.8003805789504</v>
      </c>
    </row>
    <row r="2274">
      <c r="A2274" t="inlineStr">
        <is>
          <t>Daily_Efficiency_MTBF_2026_09_18.xlsx</t>
        </is>
      </c>
      <c r="B2274" t="inlineStr">
        <is>
          <t>Samridhi Perk Line</t>
        </is>
      </c>
      <c r="C2274" s="82" t="n">
        <v>46172</v>
      </c>
      <c r="D2274" t="inlineStr">
        <is>
          <t>Perk TTM-5</t>
        </is>
      </c>
      <c r="E2274" t="n">
        <v>1226.46755</v>
      </c>
      <c r="F2274" t="n">
        <v>37</v>
      </c>
      <c r="G2274" t="n">
        <v>33.1477716216216</v>
      </c>
      <c r="H2274" t="n">
        <v>59.06055</v>
      </c>
      <c r="I2274" t="n">
        <v>50.7900432900431</v>
      </c>
    </row>
    <row r="2275">
      <c r="A2275" t="inlineStr">
        <is>
          <t>Daily_Efficiency_MTBF_2026_09_18.xlsx</t>
        </is>
      </c>
      <c r="B2275" t="inlineStr">
        <is>
          <t>Samridhi Perk Line</t>
        </is>
      </c>
      <c r="C2275" s="82" t="n">
        <v>46172</v>
      </c>
      <c r="D2275" t="inlineStr">
        <is>
          <t>Perk-TTLi-3</t>
        </is>
      </c>
      <c r="E2275" t="n">
        <v>1343.57751666667</v>
      </c>
      <c r="F2275" t="n">
        <v>7</v>
      </c>
      <c r="G2275" t="n">
        <v>191.939645238095</v>
      </c>
      <c r="H2275" t="n">
        <v>4.97113333333333</v>
      </c>
      <c r="I2275" t="n">
        <v>46.8702236715053</v>
      </c>
    </row>
    <row r="2276">
      <c r="A2276" t="inlineStr">
        <is>
          <t>Daily_Efficiency_MTBF_2026_09_18.xlsx</t>
        </is>
      </c>
      <c r="B2276" t="inlineStr">
        <is>
          <t>Samridhi Perk Line</t>
        </is>
      </c>
      <c r="C2276" s="82" t="n">
        <v>46172</v>
      </c>
      <c r="D2276" t="inlineStr">
        <is>
          <t>Perk-TTLi-2</t>
        </is>
      </c>
      <c r="E2276" t="n">
        <v>1388.00358333333</v>
      </c>
      <c r="F2276" t="n">
        <v>5</v>
      </c>
      <c r="G2276" t="n">
        <v>277.600716666667</v>
      </c>
      <c r="H2276" t="n">
        <v>0.0677166666666667</v>
      </c>
      <c r="I2276" t="n">
        <v>66.02425639347599</v>
      </c>
    </row>
    <row r="2277">
      <c r="A2277" t="inlineStr">
        <is>
          <t>Daily_Efficiency_MTBF_2026_09_18.xlsx</t>
        </is>
      </c>
      <c r="B2277" t="inlineStr">
        <is>
          <t>Samridhi Perk Line</t>
        </is>
      </c>
      <c r="C2277" s="82" t="n">
        <v>46172</v>
      </c>
      <c r="D2277" t="inlineStr">
        <is>
          <t>Perk-TTLi-1</t>
        </is>
      </c>
      <c r="E2277" t="n">
        <v>1358.87343333333</v>
      </c>
      <c r="F2277" t="n">
        <v>5</v>
      </c>
      <c r="G2277" t="n">
        <v>271.774686666667</v>
      </c>
      <c r="H2277" t="n">
        <v>0</v>
      </c>
      <c r="I2277" t="n">
        <v>63.8155264319351</v>
      </c>
    </row>
    <row r="2278">
      <c r="A2278" t="inlineStr">
        <is>
          <t>Daily_Efficiency_MTBF_2026_09_18.xlsx</t>
        </is>
      </c>
      <c r="B2278" t="inlineStr">
        <is>
          <t>Samridhi Perk Line</t>
        </is>
      </c>
      <c r="C2278" s="82" t="n">
        <v>46172</v>
      </c>
      <c r="D2278" t="inlineStr">
        <is>
          <t>Perk-TTLi-4</t>
        </is>
      </c>
      <c r="E2278" t="n">
        <v>1426.80223333333</v>
      </c>
      <c r="F2278" t="n">
        <v>2</v>
      </c>
      <c r="G2278" t="n">
        <v>713.401116666667</v>
      </c>
      <c r="H2278" t="n">
        <v>2.56271666666667</v>
      </c>
      <c r="I2278" t="n">
        <v>58.2706327030056</v>
      </c>
    </row>
    <row r="2279">
      <c r="A2279" t="inlineStr">
        <is>
          <t>Daily_Efficiency_MTBF_2026_09_18.xlsx</t>
        </is>
      </c>
      <c r="B2279" t="inlineStr">
        <is>
          <t>Samridhi Perk Line</t>
        </is>
      </c>
      <c r="C2279" s="82" t="n">
        <v>46172</v>
      </c>
      <c r="D2279" t="inlineStr">
        <is>
          <t>Perk-HLM-3</t>
        </is>
      </c>
      <c r="E2279" t="n">
        <v>1440</v>
      </c>
      <c r="F2279" t="n">
        <v>1</v>
      </c>
      <c r="G2279" t="n">
        <v>1440</v>
      </c>
      <c r="H2279" t="n">
        <v>0</v>
      </c>
      <c r="I2279" t="n">
        <v>38.2851851851852</v>
      </c>
    </row>
    <row r="2280">
      <c r="A2280" t="inlineStr">
        <is>
          <t>Daily_Efficiency_MTBF_2026_09_18.xlsx</t>
        </is>
      </c>
      <c r="B2280" t="inlineStr">
        <is>
          <t>Samridhi Perk Line</t>
        </is>
      </c>
      <c r="C2280" s="82" t="n">
        <v>46172</v>
      </c>
      <c r="D2280" t="inlineStr">
        <is>
          <t>Perk-Case Packing</t>
        </is>
      </c>
      <c r="E2280" t="n">
        <v>1440</v>
      </c>
      <c r="F2280" t="n">
        <v>1</v>
      </c>
      <c r="G2280" t="n">
        <v>1440</v>
      </c>
      <c r="H2280" t="n">
        <v>0</v>
      </c>
      <c r="I2280" t="n">
        <v>73.494623655914</v>
      </c>
    </row>
    <row r="2281">
      <c r="A2281" t="inlineStr">
        <is>
          <t>Daily_Efficiency_MTBF_2026_09_18.xlsx</t>
        </is>
      </c>
      <c r="B2281" t="inlineStr">
        <is>
          <t>Co-Extrusion Line</t>
        </is>
      </c>
      <c r="C2281" s="82" t="n">
        <v>46171</v>
      </c>
      <c r="D2281" t="inlineStr">
        <is>
          <t>Coex-AW3</t>
        </is>
      </c>
      <c r="E2281" t="n">
        <v>1003.44116666667</v>
      </c>
      <c r="F2281" t="n">
        <v>477</v>
      </c>
      <c r="G2281" t="n">
        <v>2.10365024458421</v>
      </c>
      <c r="H2281" t="n">
        <v>287.445866666667</v>
      </c>
      <c r="I2281" t="n">
        <v>25.7022222222222</v>
      </c>
    </row>
    <row r="2282">
      <c r="A2282" t="inlineStr">
        <is>
          <t>Daily_Efficiency_MTBF_2026_09_18.xlsx</t>
        </is>
      </c>
      <c r="B2282" t="inlineStr">
        <is>
          <t>Co-Extrusion Line</t>
        </is>
      </c>
      <c r="C2282" s="82" t="n">
        <v>46171</v>
      </c>
      <c r="D2282" t="inlineStr">
        <is>
          <t>Coex-AW2</t>
        </is>
      </c>
      <c r="E2282" t="n">
        <v>1215.58931666667</v>
      </c>
      <c r="F2282" t="n">
        <v>62</v>
      </c>
      <c r="G2282" t="n">
        <v>19.6062793010753</v>
      </c>
      <c r="H2282" t="n">
        <v>80.4878333333333</v>
      </c>
      <c r="I2282" t="n">
        <v>72.869964490462</v>
      </c>
    </row>
    <row r="2283">
      <c r="A2283" t="inlineStr">
        <is>
          <t>Daily_Efficiency_MTBF_2026_09_18.xlsx</t>
        </is>
      </c>
      <c r="B2283" t="inlineStr">
        <is>
          <t>Co-Extrusion Line</t>
        </is>
      </c>
      <c r="C2283" s="82" t="n">
        <v>46171</v>
      </c>
      <c r="D2283" t="inlineStr">
        <is>
          <t>Coex-AW1</t>
        </is>
      </c>
      <c r="E2283" t="n">
        <v>1302.88161666667</v>
      </c>
      <c r="F2283" t="n">
        <v>32</v>
      </c>
      <c r="G2283" t="n">
        <v>40.7150505208333</v>
      </c>
      <c r="H2283" t="n">
        <v>17.9954833333333</v>
      </c>
      <c r="I2283" t="n">
        <v>87.1694774457079</v>
      </c>
    </row>
    <row r="2284">
      <c r="A2284" t="inlineStr">
        <is>
          <t>Daily_Efficiency_MTBF_2026_09_18.xlsx</t>
        </is>
      </c>
      <c r="B2284" t="inlineStr">
        <is>
          <t>Samridhi 5 Star Line</t>
        </is>
      </c>
      <c r="C2284" s="82" t="n">
        <v>46171</v>
      </c>
      <c r="D2284" t="inlineStr">
        <is>
          <t>FS-HCM-1</t>
        </is>
      </c>
      <c r="E2284" t="n">
        <v>1399.11466666667</v>
      </c>
      <c r="F2284" t="n">
        <v>38</v>
      </c>
      <c r="G2284" t="n">
        <v>36.8188070175439</v>
      </c>
      <c r="H2284" t="n">
        <v>3.83448333333333</v>
      </c>
      <c r="I2284" t="n">
        <v>70.3270566915355</v>
      </c>
    </row>
    <row r="2285">
      <c r="A2285" t="inlineStr">
        <is>
          <t>Daily_Efficiency_MTBF_2026_09_18.xlsx</t>
        </is>
      </c>
      <c r="B2285" t="inlineStr">
        <is>
          <t>Samridhi 5 Star Line</t>
        </is>
      </c>
      <c r="C2285" s="82" t="n">
        <v>46171</v>
      </c>
      <c r="D2285" t="inlineStr">
        <is>
          <t>FS-HCM-2</t>
        </is>
      </c>
      <c r="E2285" t="n">
        <v>1378.49435</v>
      </c>
      <c r="F2285" t="n">
        <v>31</v>
      </c>
      <c r="G2285" t="n">
        <v>44.4675596774194</v>
      </c>
      <c r="H2285" t="n">
        <v>1.66673333333333</v>
      </c>
      <c r="I2285" t="n">
        <v>70.8682320893364</v>
      </c>
    </row>
    <row r="2286">
      <c r="A2286" t="inlineStr">
        <is>
          <t>Daily_Efficiency_MTBF_2026_09_18.xlsx</t>
        </is>
      </c>
      <c r="B2286" t="inlineStr">
        <is>
          <t>Samridhi 5 Star Line</t>
        </is>
      </c>
      <c r="C2286" s="82" t="n">
        <v>46171</v>
      </c>
      <c r="D2286" t="inlineStr">
        <is>
          <t>FS-TTLi-2</t>
        </is>
      </c>
      <c r="E2286" t="n">
        <v>1398.79161666667</v>
      </c>
      <c r="F2286" t="n">
        <v>26</v>
      </c>
      <c r="G2286" t="n">
        <v>53.7996775641026</v>
      </c>
      <c r="H2286" t="n">
        <v>6.3185</v>
      </c>
      <c r="I2286" t="n">
        <v>68.88891792163371</v>
      </c>
    </row>
    <row r="2287">
      <c r="A2287" t="inlineStr">
        <is>
          <t>Daily_Efficiency_MTBF_2026_09_18.xlsx</t>
        </is>
      </c>
      <c r="B2287" t="inlineStr">
        <is>
          <t>Samridhi 5 Star Line</t>
        </is>
      </c>
      <c r="C2287" s="82" t="n">
        <v>46171</v>
      </c>
      <c r="D2287" t="inlineStr">
        <is>
          <t>FS-HCM-3</t>
        </is>
      </c>
      <c r="E2287" t="n">
        <v>1408.67816666667</v>
      </c>
      <c r="F2287" t="n">
        <v>20</v>
      </c>
      <c r="G2287" t="n">
        <v>70.43390833333331</v>
      </c>
      <c r="H2287" t="n">
        <v>0.16665</v>
      </c>
      <c r="I2287" t="n">
        <v>75.0385570934769</v>
      </c>
    </row>
    <row r="2288">
      <c r="A2288" t="inlineStr">
        <is>
          <t>Daily_Efficiency_MTBF_2026_09_18.xlsx</t>
        </is>
      </c>
      <c r="B2288" t="inlineStr">
        <is>
          <t>Samridhi 5 Star Line</t>
        </is>
      </c>
      <c r="C2288" s="82" t="n">
        <v>46171</v>
      </c>
      <c r="D2288" t="inlineStr">
        <is>
          <t>FS-HRM-5</t>
        </is>
      </c>
      <c r="E2288" t="n">
        <v>1402.3349</v>
      </c>
      <c r="F2288" t="n">
        <v>16</v>
      </c>
      <c r="G2288" t="n">
        <v>87.64593125</v>
      </c>
      <c r="H2288" t="n">
        <v>29.00025</v>
      </c>
      <c r="I2288" t="n">
        <v>38.0536959443723</v>
      </c>
    </row>
    <row r="2289">
      <c r="A2289" t="inlineStr">
        <is>
          <t>Daily_Efficiency_MTBF_2026_09_18.xlsx</t>
        </is>
      </c>
      <c r="B2289" t="inlineStr">
        <is>
          <t>Samridhi 5 Star Line</t>
        </is>
      </c>
      <c r="C2289" s="82" t="n">
        <v>46171</v>
      </c>
      <c r="D2289" t="inlineStr">
        <is>
          <t>FS-HCM-4</t>
        </is>
      </c>
      <c r="E2289" t="n">
        <v>1419.65431666667</v>
      </c>
      <c r="F2289" t="n">
        <v>16</v>
      </c>
      <c r="G2289" t="n">
        <v>88.7283947916667</v>
      </c>
      <c r="H2289" t="n">
        <v>10.6682666666667</v>
      </c>
      <c r="I2289" t="n">
        <v>77.3673905421295</v>
      </c>
    </row>
    <row r="2290">
      <c r="A2290" t="inlineStr">
        <is>
          <t>Daily_Efficiency_MTBF_2026_09_18.xlsx</t>
        </is>
      </c>
      <c r="B2290" t="inlineStr">
        <is>
          <t>Samridhi 5 Star Line</t>
        </is>
      </c>
      <c r="C2290" s="82" t="n">
        <v>46171</v>
      </c>
      <c r="D2290" t="inlineStr">
        <is>
          <t>FS-TTLi-4</t>
        </is>
      </c>
      <c r="E2290" t="n">
        <v>1426.51431666667</v>
      </c>
      <c r="F2290" t="n">
        <v>15</v>
      </c>
      <c r="G2290" t="n">
        <v>95.1009544444445</v>
      </c>
      <c r="H2290" t="n">
        <v>13.4856833333333</v>
      </c>
      <c r="I2290" t="n">
        <v>76.16567460317459</v>
      </c>
    </row>
    <row r="2291">
      <c r="A2291" t="inlineStr">
        <is>
          <t>Daily_Efficiency_MTBF_2026_09_18.xlsx</t>
        </is>
      </c>
      <c r="B2291" t="inlineStr">
        <is>
          <t>Samridhi 5 Star Line</t>
        </is>
      </c>
      <c r="C2291" s="82" t="n">
        <v>46171</v>
      </c>
      <c r="D2291" t="inlineStr">
        <is>
          <t>FS-TTLi-3</t>
        </is>
      </c>
      <c r="E2291" t="n">
        <v>1307.64151666667</v>
      </c>
      <c r="F2291" t="n">
        <v>14</v>
      </c>
      <c r="G2291" t="n">
        <v>93.4029654761905</v>
      </c>
      <c r="H2291" t="n">
        <v>1.99283333333333</v>
      </c>
      <c r="I2291" t="n">
        <v>71.8773920403637</v>
      </c>
    </row>
    <row r="2292">
      <c r="A2292" t="inlineStr">
        <is>
          <t>Daily_Efficiency_MTBF_2026_09_18.xlsx</t>
        </is>
      </c>
      <c r="B2292" t="inlineStr">
        <is>
          <t>Samridhi 5 Star Line</t>
        </is>
      </c>
      <c r="C2292" s="82" t="n">
        <v>46171</v>
      </c>
      <c r="D2292" t="inlineStr">
        <is>
          <t>FS-TTLi-1</t>
        </is>
      </c>
      <c r="E2292" t="n">
        <v>1398.00861666667</v>
      </c>
      <c r="F2292" t="n">
        <v>6</v>
      </c>
      <c r="G2292" t="n">
        <v>233.001436111111</v>
      </c>
      <c r="H2292" t="n">
        <v>0.6669</v>
      </c>
      <c r="I2292" t="n">
        <v>68.4014294686221</v>
      </c>
    </row>
    <row r="2293">
      <c r="A2293" t="inlineStr">
        <is>
          <t>Daily_Efficiency_MTBF_2026_09_18.xlsx</t>
        </is>
      </c>
      <c r="B2293" t="inlineStr">
        <is>
          <t>Samridhi 5 Star Line</t>
        </is>
      </c>
      <c r="C2293" s="82" t="n">
        <v>46171</v>
      </c>
      <c r="D2293" t="inlineStr">
        <is>
          <t>FS-TTM-5</t>
        </is>
      </c>
      <c r="E2293" t="n">
        <v>1440</v>
      </c>
      <c r="F2293" t="n">
        <v>1</v>
      </c>
      <c r="G2293" t="n">
        <v>1440</v>
      </c>
      <c r="H2293" t="n">
        <v>0</v>
      </c>
      <c r="I2293" t="n">
        <v>30.6845238095238</v>
      </c>
    </row>
    <row r="2294">
      <c r="A2294" t="inlineStr">
        <is>
          <t>Daily_Efficiency_MTBF_2026_09_18.xlsx</t>
        </is>
      </c>
      <c r="B2294" t="inlineStr">
        <is>
          <t>Samridhi 5 Star Line</t>
        </is>
      </c>
      <c r="C2294" s="82" t="n">
        <v>46171</v>
      </c>
      <c r="D2294" t="inlineStr">
        <is>
          <t>FS-Case Packing</t>
        </is>
      </c>
      <c r="E2294" t="n">
        <v>1440</v>
      </c>
      <c r="F2294" t="n">
        <v>1</v>
      </c>
      <c r="G2294" t="n">
        <v>1440</v>
      </c>
      <c r="H2294" t="n">
        <v>0</v>
      </c>
      <c r="I2294" t="n">
        <v>79.1221033868093</v>
      </c>
    </row>
    <row r="2295">
      <c r="A2295" t="inlineStr">
        <is>
          <t>Daily_Efficiency_MTBF_2026_09_18.xlsx</t>
        </is>
      </c>
      <c r="B2295" t="inlineStr">
        <is>
          <t>Samridhi Perk Line</t>
        </is>
      </c>
      <c r="C2295" s="82" t="n">
        <v>46171</v>
      </c>
      <c r="D2295" t="inlineStr">
        <is>
          <t>Perk TTM-5</t>
        </is>
      </c>
      <c r="E2295" t="n">
        <v>1042.4478</v>
      </c>
      <c r="F2295" t="n">
        <v>148</v>
      </c>
      <c r="G2295" t="n">
        <v>7.04356621621622</v>
      </c>
      <c r="H2295" t="n">
        <v>285.076216666667</v>
      </c>
      <c r="I2295" t="n">
        <v>44.9451076970626</v>
      </c>
    </row>
    <row r="2296">
      <c r="A2296" t="inlineStr">
        <is>
          <t>Daily_Efficiency_MTBF_2026_09_18.xlsx</t>
        </is>
      </c>
      <c r="B2296" t="inlineStr">
        <is>
          <t>Samridhi Perk Line</t>
        </is>
      </c>
      <c r="C2296" s="82" t="n">
        <v>46171</v>
      </c>
      <c r="D2296" t="inlineStr">
        <is>
          <t>Perk-HCM-1</t>
        </is>
      </c>
      <c r="E2296" t="n">
        <v>1338.74445</v>
      </c>
      <c r="F2296" t="n">
        <v>130</v>
      </c>
      <c r="G2296" t="n">
        <v>10.2980342307692</v>
      </c>
      <c r="H2296" t="n">
        <v>1.37538333333333</v>
      </c>
      <c r="I2296" t="n">
        <v>82.9489918685473</v>
      </c>
    </row>
    <row r="2297">
      <c r="A2297" t="inlineStr">
        <is>
          <t>Daily_Efficiency_MTBF_2026_09_18.xlsx</t>
        </is>
      </c>
      <c r="B2297" t="inlineStr">
        <is>
          <t>Samridhi Perk Line</t>
        </is>
      </c>
      <c r="C2297" s="82" t="n">
        <v>46171</v>
      </c>
      <c r="D2297" t="inlineStr">
        <is>
          <t>Perk-HLM-2</t>
        </is>
      </c>
      <c r="E2297" t="n">
        <v>1283.54961666667</v>
      </c>
      <c r="F2297" t="n">
        <v>128</v>
      </c>
      <c r="G2297" t="n">
        <v>10.0277313802083</v>
      </c>
      <c r="H2297" t="n">
        <v>0</v>
      </c>
      <c r="I2297" t="n">
        <v>51.6312828819884</v>
      </c>
    </row>
    <row r="2298">
      <c r="A2298" t="inlineStr">
        <is>
          <t>Daily_Efficiency_MTBF_2026_09_18.xlsx</t>
        </is>
      </c>
      <c r="B2298" t="inlineStr">
        <is>
          <t>Samridhi Perk Line</t>
        </is>
      </c>
      <c r="C2298" s="82" t="n">
        <v>46171</v>
      </c>
      <c r="D2298" t="inlineStr">
        <is>
          <t>Perk-HLM-1</t>
        </is>
      </c>
      <c r="E2298" t="n">
        <v>1346.8311</v>
      </c>
      <c r="F2298" t="n">
        <v>85</v>
      </c>
      <c r="G2298" t="n">
        <v>15.8450717647059</v>
      </c>
      <c r="H2298" t="n">
        <v>2.87251666666667</v>
      </c>
      <c r="I2298" t="n">
        <v>58.3703355348931</v>
      </c>
    </row>
    <row r="2299">
      <c r="A2299" t="inlineStr">
        <is>
          <t>Daily_Efficiency_MTBF_2026_09_18.xlsx</t>
        </is>
      </c>
      <c r="B2299" t="inlineStr">
        <is>
          <t>Samridhi Perk Line</t>
        </is>
      </c>
      <c r="C2299" s="82" t="n">
        <v>46171</v>
      </c>
      <c r="D2299" t="inlineStr">
        <is>
          <t>Perk-HCM-2</t>
        </is>
      </c>
      <c r="E2299" t="n">
        <v>1388.93901666667</v>
      </c>
      <c r="F2299" t="n">
        <v>84</v>
      </c>
      <c r="G2299" t="n">
        <v>16.5349882936508</v>
      </c>
      <c r="H2299" t="n">
        <v>0.26005</v>
      </c>
      <c r="I2299" t="n">
        <v>79.2355281477686</v>
      </c>
    </row>
    <row r="2300">
      <c r="A2300" t="inlineStr">
        <is>
          <t>Daily_Efficiency_MTBF_2026_09_18.xlsx</t>
        </is>
      </c>
      <c r="B2300" t="inlineStr">
        <is>
          <t>Samridhi Perk Line</t>
        </is>
      </c>
      <c r="C2300" s="82" t="n">
        <v>46171</v>
      </c>
      <c r="D2300" t="inlineStr">
        <is>
          <t>Perk-HCM-4</t>
        </is>
      </c>
      <c r="E2300" t="n">
        <v>1360.5889</v>
      </c>
      <c r="F2300" t="n">
        <v>64</v>
      </c>
      <c r="G2300" t="n">
        <v>21.2592015625</v>
      </c>
      <c r="H2300" t="n">
        <v>0.270416666666667</v>
      </c>
      <c r="I2300" t="n">
        <v>63.4886341190142</v>
      </c>
    </row>
    <row r="2301">
      <c r="A2301" t="inlineStr">
        <is>
          <t>Daily_Efficiency_MTBF_2026_09_18.xlsx</t>
        </is>
      </c>
      <c r="B2301" t="inlineStr">
        <is>
          <t>Samridhi Perk Line</t>
        </is>
      </c>
      <c r="C2301" s="82" t="n">
        <v>46171</v>
      </c>
      <c r="D2301" t="inlineStr">
        <is>
          <t>Perk-HCM-3</t>
        </is>
      </c>
      <c r="E2301" t="n">
        <v>1378.25368333333</v>
      </c>
      <c r="F2301" t="n">
        <v>59</v>
      </c>
      <c r="G2301" t="n">
        <v>23.360231920904</v>
      </c>
      <c r="H2301" t="n">
        <v>0.284216666666667</v>
      </c>
      <c r="I2301" t="n">
        <v>62.4366388215486</v>
      </c>
    </row>
    <row r="2302">
      <c r="A2302" t="inlineStr">
        <is>
          <t>Daily_Efficiency_MTBF_2026_09_18.xlsx</t>
        </is>
      </c>
      <c r="B2302" t="inlineStr">
        <is>
          <t>Samridhi Perk Line</t>
        </is>
      </c>
      <c r="C2302" s="82" t="n">
        <v>46171</v>
      </c>
      <c r="D2302" t="inlineStr">
        <is>
          <t>Perk-TTLi-3</t>
        </is>
      </c>
      <c r="E2302" t="n">
        <v>1264.86905</v>
      </c>
      <c r="F2302" t="n">
        <v>16</v>
      </c>
      <c r="G2302" t="n">
        <v>79.054315625</v>
      </c>
      <c r="H2302" t="n">
        <v>3.31096666666667</v>
      </c>
      <c r="I2302" t="n">
        <v>57.4587639342724</v>
      </c>
    </row>
    <row r="2303">
      <c r="A2303" t="inlineStr">
        <is>
          <t>Daily_Efficiency_MTBF_2026_09_18.xlsx</t>
        </is>
      </c>
      <c r="B2303" t="inlineStr">
        <is>
          <t>Samridhi Perk Line</t>
        </is>
      </c>
      <c r="C2303" s="82" t="n">
        <v>46171</v>
      </c>
      <c r="D2303" t="inlineStr">
        <is>
          <t>Perk-TTLi-1</t>
        </is>
      </c>
      <c r="E2303" t="n">
        <v>1378.16515</v>
      </c>
      <c r="F2303" t="n">
        <v>4</v>
      </c>
      <c r="G2303" t="n">
        <v>344.5412875</v>
      </c>
      <c r="H2303" t="n">
        <v>0</v>
      </c>
      <c r="I2303" t="n">
        <v>79.72971903786311</v>
      </c>
    </row>
    <row r="2304">
      <c r="A2304" t="inlineStr">
        <is>
          <t>Daily_Efficiency_MTBF_2026_09_18.xlsx</t>
        </is>
      </c>
      <c r="B2304" t="inlineStr">
        <is>
          <t>Samridhi Perk Line</t>
        </is>
      </c>
      <c r="C2304" s="82" t="n">
        <v>46171</v>
      </c>
      <c r="D2304" t="inlineStr">
        <is>
          <t>Perk-TTLi-2</t>
        </is>
      </c>
      <c r="E2304" t="n">
        <v>1341.21621666667</v>
      </c>
      <c r="F2304" t="n">
        <v>3</v>
      </c>
      <c r="G2304" t="n">
        <v>447.072072222222</v>
      </c>
      <c r="H2304" t="n">
        <v>0</v>
      </c>
      <c r="I2304" t="n">
        <v>74.8235619048653</v>
      </c>
    </row>
    <row r="2305">
      <c r="A2305" t="inlineStr">
        <is>
          <t>Daily_Efficiency_MTBF_2026_09_18.xlsx</t>
        </is>
      </c>
      <c r="B2305" t="inlineStr">
        <is>
          <t>Samridhi Perk Line</t>
        </is>
      </c>
      <c r="C2305" s="82" t="n">
        <v>46171</v>
      </c>
      <c r="D2305" t="inlineStr">
        <is>
          <t>Perk-TTLi-4</t>
        </is>
      </c>
      <c r="E2305" t="n">
        <v>1425.76898333333</v>
      </c>
      <c r="F2305" t="n">
        <v>3</v>
      </c>
      <c r="G2305" t="n">
        <v>475.256327777778</v>
      </c>
      <c r="H2305" t="n">
        <v>14.2310166666667</v>
      </c>
      <c r="I2305" t="n">
        <v>58.8055555555555</v>
      </c>
    </row>
    <row r="2306">
      <c r="A2306" t="inlineStr">
        <is>
          <t>Daily_Efficiency_MTBF_2026_09_18.xlsx</t>
        </is>
      </c>
      <c r="B2306" t="inlineStr">
        <is>
          <t>Samridhi Perk Line</t>
        </is>
      </c>
      <c r="C2306" s="82" t="n">
        <v>46171</v>
      </c>
      <c r="D2306" t="inlineStr">
        <is>
          <t>Perk-Case Packing</t>
        </is>
      </c>
      <c r="E2306" t="n">
        <v>1440</v>
      </c>
      <c r="F2306" t="n">
        <v>1</v>
      </c>
      <c r="G2306" t="n">
        <v>1440</v>
      </c>
      <c r="H2306" t="n">
        <v>0</v>
      </c>
      <c r="I2306" t="n">
        <v>84.24731182795701</v>
      </c>
    </row>
    <row r="2307">
      <c r="A2307" t="inlineStr">
        <is>
          <t>Daily_Efficiency_MTBF_2026_09_18.xlsx</t>
        </is>
      </c>
      <c r="B2307" t="inlineStr">
        <is>
          <t>Samridhi Perk Line</t>
        </is>
      </c>
      <c r="C2307" s="82" t="n">
        <v>46171</v>
      </c>
      <c r="D2307" t="inlineStr">
        <is>
          <t>Perk-HLM-3</t>
        </is>
      </c>
      <c r="E2307" t="n">
        <v>1440</v>
      </c>
      <c r="F2307" t="n">
        <v>1</v>
      </c>
      <c r="G2307" t="n">
        <v>1440</v>
      </c>
      <c r="H2307" t="n">
        <v>0</v>
      </c>
      <c r="I2307" t="n">
        <v>37.5375</v>
      </c>
    </row>
    <row r="2308">
      <c r="A2308" t="inlineStr">
        <is>
          <t>Daily_Efficiency_MTBF_2026_09_18.xlsx</t>
        </is>
      </c>
      <c r="B2308" t="inlineStr">
        <is>
          <t>Co-Extrusion Line</t>
        </is>
      </c>
      <c r="C2308" s="82" t="n">
        <v>46170</v>
      </c>
      <c r="D2308" t="inlineStr">
        <is>
          <t>Coex-AW3</t>
        </is>
      </c>
      <c r="E2308" t="n">
        <v>1150.89488333333</v>
      </c>
      <c r="F2308" t="n">
        <v>164</v>
      </c>
      <c r="G2308" t="n">
        <v>7.01765172764228</v>
      </c>
      <c r="H2308" t="n">
        <v>108.846766666667</v>
      </c>
      <c r="I2308" t="n">
        <v>20.3716666666667</v>
      </c>
    </row>
    <row r="2309">
      <c r="A2309" t="inlineStr">
        <is>
          <t>Daily_Efficiency_MTBF_2026_09_18.xlsx</t>
        </is>
      </c>
      <c r="B2309" t="inlineStr">
        <is>
          <t>Co-Extrusion Line</t>
        </is>
      </c>
      <c r="C2309" s="82" t="n">
        <v>46170</v>
      </c>
      <c r="D2309" t="inlineStr">
        <is>
          <t>Coex-AW2</t>
        </is>
      </c>
      <c r="E2309" t="n">
        <v>1015.75071666667</v>
      </c>
      <c r="F2309" t="n">
        <v>22</v>
      </c>
      <c r="G2309" t="n">
        <v>46.1704871212121</v>
      </c>
      <c r="H2309" t="n">
        <v>18.5013</v>
      </c>
      <c r="I2309" t="n">
        <v>71.84416402148941</v>
      </c>
    </row>
    <row r="2310">
      <c r="A2310" t="inlineStr">
        <is>
          <t>Daily_Efficiency_MTBF_2026_09_18.xlsx</t>
        </is>
      </c>
      <c r="B2310" t="inlineStr">
        <is>
          <t>Co-Extrusion Line</t>
        </is>
      </c>
      <c r="C2310" s="82" t="n">
        <v>46170</v>
      </c>
      <c r="D2310" t="inlineStr">
        <is>
          <t>Coex-AW1</t>
        </is>
      </c>
      <c r="E2310" t="n">
        <v>1134.92133333333</v>
      </c>
      <c r="F2310" t="n">
        <v>20</v>
      </c>
      <c r="G2310" t="n">
        <v>56.7460666666667</v>
      </c>
      <c r="H2310" t="n">
        <v>12.82945</v>
      </c>
      <c r="I2310" t="n">
        <v>87.91666564996321</v>
      </c>
    </row>
    <row r="2311">
      <c r="A2311" t="inlineStr">
        <is>
          <t>Daily_Efficiency_MTBF_2026_09_18.xlsx</t>
        </is>
      </c>
      <c r="B2311" t="inlineStr">
        <is>
          <t>Samridhi 5 Star Line</t>
        </is>
      </c>
      <c r="C2311" s="82" t="n">
        <v>46170</v>
      </c>
      <c r="D2311" t="inlineStr">
        <is>
          <t>FS-HCM-1</t>
        </is>
      </c>
      <c r="E2311" t="n">
        <v>1380.60955</v>
      </c>
      <c r="F2311" t="n">
        <v>58</v>
      </c>
      <c r="G2311" t="n">
        <v>23.8036129310345</v>
      </c>
      <c r="H2311" t="n">
        <v>3.49986666666667</v>
      </c>
      <c r="I2311" t="n">
        <v>87.2204145443621</v>
      </c>
    </row>
    <row r="2312">
      <c r="A2312" t="inlineStr">
        <is>
          <t>Daily_Efficiency_MTBF_2026_09_18.xlsx</t>
        </is>
      </c>
      <c r="B2312" t="inlineStr">
        <is>
          <t>Samridhi 5 Star Line</t>
        </is>
      </c>
      <c r="C2312" s="82" t="n">
        <v>46170</v>
      </c>
      <c r="D2312" t="inlineStr">
        <is>
          <t>FS-TTLi-4</t>
        </is>
      </c>
      <c r="E2312" t="n">
        <v>1395.9437</v>
      </c>
      <c r="F2312" t="n">
        <v>38</v>
      </c>
      <c r="G2312" t="n">
        <v>36.7353605263158</v>
      </c>
      <c r="H2312" t="n">
        <v>44.0563</v>
      </c>
      <c r="I2312" t="n">
        <v>79.6130952380952</v>
      </c>
    </row>
    <row r="2313">
      <c r="A2313" t="inlineStr">
        <is>
          <t>Daily_Efficiency_MTBF_2026_09_18.xlsx</t>
        </is>
      </c>
      <c r="B2313" t="inlineStr">
        <is>
          <t>Samridhi 5 Star Line</t>
        </is>
      </c>
      <c r="C2313" s="82" t="n">
        <v>46170</v>
      </c>
      <c r="D2313" t="inlineStr">
        <is>
          <t>FS-TTLi-2</t>
        </is>
      </c>
      <c r="E2313" t="n">
        <v>1346.16326666667</v>
      </c>
      <c r="F2313" t="n">
        <v>36</v>
      </c>
      <c r="G2313" t="n">
        <v>37.3934240740741</v>
      </c>
      <c r="H2313" t="n">
        <v>33.5309</v>
      </c>
      <c r="I2313" t="n">
        <v>71.5272559401823</v>
      </c>
    </row>
    <row r="2314">
      <c r="A2314" t="inlineStr">
        <is>
          <t>Daily_Efficiency_MTBF_2026_09_18.xlsx</t>
        </is>
      </c>
      <c r="B2314" t="inlineStr">
        <is>
          <t>Samridhi 5 Star Line</t>
        </is>
      </c>
      <c r="C2314" s="82" t="n">
        <v>46170</v>
      </c>
      <c r="D2314" t="inlineStr">
        <is>
          <t>FS-HCM-3</t>
        </is>
      </c>
      <c r="E2314" t="n">
        <v>1367.52956666667</v>
      </c>
      <c r="F2314" t="n">
        <v>23</v>
      </c>
      <c r="G2314" t="n">
        <v>59.4578072463768</v>
      </c>
      <c r="H2314" t="n">
        <v>1.16741666666667</v>
      </c>
      <c r="I2314" t="n">
        <v>90.4920979151975</v>
      </c>
    </row>
    <row r="2315">
      <c r="A2315" t="inlineStr">
        <is>
          <t>Daily_Efficiency_MTBF_2026_09_18.xlsx</t>
        </is>
      </c>
      <c r="B2315" t="inlineStr">
        <is>
          <t>Samridhi 5 Star Line</t>
        </is>
      </c>
      <c r="C2315" s="82" t="n">
        <v>46170</v>
      </c>
      <c r="D2315" t="inlineStr">
        <is>
          <t>FS-HCM-4</t>
        </is>
      </c>
      <c r="E2315" t="n">
        <v>1414.66791666667</v>
      </c>
      <c r="F2315" t="n">
        <v>22</v>
      </c>
      <c r="G2315" t="n">
        <v>64.3030871212121</v>
      </c>
      <c r="H2315" t="n">
        <v>7.99541666666667</v>
      </c>
      <c r="I2315" t="n">
        <v>81.0701805429721</v>
      </c>
    </row>
    <row r="2316">
      <c r="A2316" t="inlineStr">
        <is>
          <t>Daily_Efficiency_MTBF_2026_09_18.xlsx</t>
        </is>
      </c>
      <c r="B2316" t="inlineStr">
        <is>
          <t>Samridhi 5 Star Line</t>
        </is>
      </c>
      <c r="C2316" s="82" t="n">
        <v>46170</v>
      </c>
      <c r="D2316" t="inlineStr">
        <is>
          <t>FS-HCM-2</t>
        </is>
      </c>
      <c r="E2316" t="n">
        <v>1416.38296666667</v>
      </c>
      <c r="F2316" t="n">
        <v>20</v>
      </c>
      <c r="G2316" t="n">
        <v>70.8191483333333</v>
      </c>
      <c r="H2316" t="n">
        <v>0</v>
      </c>
      <c r="I2316" t="n">
        <v>71.3178012621228</v>
      </c>
    </row>
    <row r="2317">
      <c r="A2317" t="inlineStr">
        <is>
          <t>Daily_Efficiency_MTBF_2026_09_18.xlsx</t>
        </is>
      </c>
      <c r="B2317" t="inlineStr">
        <is>
          <t>Samridhi 5 Star Line</t>
        </is>
      </c>
      <c r="C2317" s="82" t="n">
        <v>46170</v>
      </c>
      <c r="D2317" t="inlineStr">
        <is>
          <t>FS-HRM-5</t>
        </is>
      </c>
      <c r="E2317" t="n">
        <v>1385.79093333333</v>
      </c>
      <c r="F2317" t="n">
        <v>20</v>
      </c>
      <c r="G2317" t="n">
        <v>69.28954666666669</v>
      </c>
      <c r="H2317" t="n">
        <v>20.0004666666667</v>
      </c>
      <c r="I2317" t="n">
        <v>40.0968857419793</v>
      </c>
    </row>
    <row r="2318">
      <c r="A2318" t="inlineStr">
        <is>
          <t>Daily_Efficiency_MTBF_2026_09_18.xlsx</t>
        </is>
      </c>
      <c r="B2318" t="inlineStr">
        <is>
          <t>Samridhi 5 Star Line</t>
        </is>
      </c>
      <c r="C2318" s="82" t="n">
        <v>46170</v>
      </c>
      <c r="D2318" t="inlineStr">
        <is>
          <t>FS-TTLi-1</t>
        </is>
      </c>
      <c r="E2318" t="n">
        <v>1412.99485</v>
      </c>
      <c r="F2318" t="n">
        <v>19</v>
      </c>
      <c r="G2318" t="n">
        <v>74.36815</v>
      </c>
      <c r="H2318" t="n">
        <v>4.49433333333333</v>
      </c>
      <c r="I2318" t="n">
        <v>85.77404403594871</v>
      </c>
    </row>
    <row r="2319">
      <c r="A2319" t="inlineStr">
        <is>
          <t>Daily_Efficiency_MTBF_2026_09_18.xlsx</t>
        </is>
      </c>
      <c r="B2319" t="inlineStr">
        <is>
          <t>Samridhi 5 Star Line</t>
        </is>
      </c>
      <c r="C2319" s="82" t="n">
        <v>46170</v>
      </c>
      <c r="D2319" t="inlineStr">
        <is>
          <t>FS-TTLi-3</t>
        </is>
      </c>
      <c r="E2319" t="n">
        <v>1421.36448333333</v>
      </c>
      <c r="F2319" t="n">
        <v>14</v>
      </c>
      <c r="G2319" t="n">
        <v>101.52603452381</v>
      </c>
      <c r="H2319" t="n">
        <v>6.83145</v>
      </c>
      <c r="I2319" t="n">
        <v>85.4675630502325</v>
      </c>
    </row>
    <row r="2320">
      <c r="A2320" t="inlineStr">
        <is>
          <t>Daily_Efficiency_MTBF_2026_09_18.xlsx</t>
        </is>
      </c>
      <c r="B2320" t="inlineStr">
        <is>
          <t>Samridhi 5 Star Line</t>
        </is>
      </c>
      <c r="C2320" s="82" t="n">
        <v>46170</v>
      </c>
      <c r="D2320" t="inlineStr">
        <is>
          <t>FS-TTM-5</t>
        </is>
      </c>
      <c r="E2320" t="n">
        <v>1440</v>
      </c>
      <c r="F2320" t="n">
        <v>1</v>
      </c>
      <c r="G2320" t="n">
        <v>1440</v>
      </c>
      <c r="H2320" t="n">
        <v>0</v>
      </c>
      <c r="I2320" t="n">
        <v>31.6418650793651</v>
      </c>
    </row>
    <row r="2321">
      <c r="A2321" t="inlineStr">
        <is>
          <t>Daily_Efficiency_MTBF_2026_09_18.xlsx</t>
        </is>
      </c>
      <c r="B2321" t="inlineStr">
        <is>
          <t>Samridhi 5 Star Line</t>
        </is>
      </c>
      <c r="C2321" s="82" t="n">
        <v>46170</v>
      </c>
      <c r="D2321" t="inlineStr">
        <is>
          <t>FS-Case Packing</t>
        </is>
      </c>
      <c r="E2321" t="n">
        <v>1440</v>
      </c>
      <c r="F2321" t="n">
        <v>1</v>
      </c>
      <c r="G2321" t="n">
        <v>1440</v>
      </c>
      <c r="H2321" t="n">
        <v>0</v>
      </c>
      <c r="I2321" t="n">
        <v>91.1319073083779</v>
      </c>
    </row>
    <row r="2322">
      <c r="A2322" t="inlineStr">
        <is>
          <t>Daily_Efficiency_MTBF_2026_09_18.xlsx</t>
        </is>
      </c>
      <c r="B2322" t="inlineStr">
        <is>
          <t>Samridhi Perk Line</t>
        </is>
      </c>
      <c r="C2322" s="82" t="n">
        <v>46170</v>
      </c>
      <c r="D2322" t="inlineStr">
        <is>
          <t>Perk-HCM-1</t>
        </is>
      </c>
      <c r="E2322" t="n">
        <v>1277.39515</v>
      </c>
      <c r="F2322" t="n">
        <v>177</v>
      </c>
      <c r="G2322" t="n">
        <v>7.21692175141243</v>
      </c>
      <c r="H2322" t="n">
        <v>0.824716666666667</v>
      </c>
      <c r="I2322" t="n">
        <v>78.81071511659729</v>
      </c>
    </row>
    <row r="2323">
      <c r="A2323" t="inlineStr">
        <is>
          <t>Daily_Efficiency_MTBF_2026_09_18.xlsx</t>
        </is>
      </c>
      <c r="B2323" t="inlineStr">
        <is>
          <t>Samridhi Perk Line</t>
        </is>
      </c>
      <c r="C2323" s="82" t="n">
        <v>46170</v>
      </c>
      <c r="D2323" t="inlineStr">
        <is>
          <t>Perk TTM-5</t>
        </is>
      </c>
      <c r="E2323" t="n">
        <v>1075.76563333333</v>
      </c>
      <c r="F2323" t="n">
        <v>149</v>
      </c>
      <c r="G2323" t="n">
        <v>7.21990357941834</v>
      </c>
      <c r="H2323" t="n">
        <v>245.245383333333</v>
      </c>
      <c r="I2323" t="n">
        <v>32.718253968254</v>
      </c>
    </row>
    <row r="2324">
      <c r="A2324" t="inlineStr">
        <is>
          <t>Daily_Efficiency_MTBF_2026_09_18.xlsx</t>
        </is>
      </c>
      <c r="B2324" t="inlineStr">
        <is>
          <t>Samridhi Perk Line</t>
        </is>
      </c>
      <c r="C2324" s="82" t="n">
        <v>46170</v>
      </c>
      <c r="D2324" t="inlineStr">
        <is>
          <t>Perk-HLM-2</t>
        </is>
      </c>
      <c r="E2324" t="n">
        <v>1312.47516666667</v>
      </c>
      <c r="F2324" t="n">
        <v>117</v>
      </c>
      <c r="G2324" t="n">
        <v>11.2177364672365</v>
      </c>
      <c r="H2324" t="n">
        <v>0.27565</v>
      </c>
      <c r="I2324" t="n">
        <v>50.9781397217848</v>
      </c>
    </row>
    <row r="2325">
      <c r="A2325" t="inlineStr">
        <is>
          <t>Daily_Efficiency_MTBF_2026_09_18.xlsx</t>
        </is>
      </c>
      <c r="B2325" t="inlineStr">
        <is>
          <t>Samridhi Perk Line</t>
        </is>
      </c>
      <c r="C2325" s="82" t="n">
        <v>46170</v>
      </c>
      <c r="D2325" t="inlineStr">
        <is>
          <t>Perk-HCM-2</t>
        </is>
      </c>
      <c r="E2325" t="n">
        <v>1386.81835</v>
      </c>
      <c r="F2325" t="n">
        <v>68</v>
      </c>
      <c r="G2325" t="n">
        <v>20.3943875</v>
      </c>
      <c r="H2325" t="n">
        <v>2.45408333333333</v>
      </c>
      <c r="I2325" t="n">
        <v>71.51048078382431</v>
      </c>
    </row>
    <row r="2326">
      <c r="A2326" t="inlineStr">
        <is>
          <t>Daily_Efficiency_MTBF_2026_09_18.xlsx</t>
        </is>
      </c>
      <c r="B2326" t="inlineStr">
        <is>
          <t>Samridhi Perk Line</t>
        </is>
      </c>
      <c r="C2326" s="82" t="n">
        <v>46170</v>
      </c>
      <c r="D2326" t="inlineStr">
        <is>
          <t>Perk-HCM-4</t>
        </is>
      </c>
      <c r="E2326" t="n">
        <v>1344.01068333333</v>
      </c>
      <c r="F2326" t="n">
        <v>66</v>
      </c>
      <c r="G2326" t="n">
        <v>20.3637982323232</v>
      </c>
      <c r="H2326" t="n">
        <v>0.420116666666667</v>
      </c>
      <c r="I2326" t="n">
        <v>66.4428575220584</v>
      </c>
    </row>
    <row r="2327">
      <c r="A2327" t="inlineStr">
        <is>
          <t>Daily_Efficiency_MTBF_2026_09_18.xlsx</t>
        </is>
      </c>
      <c r="B2327" t="inlineStr">
        <is>
          <t>Samridhi Perk Line</t>
        </is>
      </c>
      <c r="C2327" s="82" t="n">
        <v>46170</v>
      </c>
      <c r="D2327" t="inlineStr">
        <is>
          <t>Perk-HLM-1</t>
        </is>
      </c>
      <c r="E2327" t="n">
        <v>1278.43291666667</v>
      </c>
      <c r="F2327" t="n">
        <v>65</v>
      </c>
      <c r="G2327" t="n">
        <v>19.6681987179487</v>
      </c>
      <c r="H2327" t="n">
        <v>0.381266666666667</v>
      </c>
      <c r="I2327" t="n">
        <v>35.7550072400181</v>
      </c>
    </row>
    <row r="2328">
      <c r="A2328" t="inlineStr">
        <is>
          <t>Daily_Efficiency_MTBF_2026_09_18.xlsx</t>
        </is>
      </c>
      <c r="B2328" t="inlineStr">
        <is>
          <t>Samridhi Perk Line</t>
        </is>
      </c>
      <c r="C2328" s="82" t="n">
        <v>46170</v>
      </c>
      <c r="D2328" t="inlineStr">
        <is>
          <t>Perk-HCM-3</t>
        </is>
      </c>
      <c r="E2328" t="n">
        <v>1370.81958333333</v>
      </c>
      <c r="F2328" t="n">
        <v>58</v>
      </c>
      <c r="G2328" t="n">
        <v>23.6348204022989</v>
      </c>
      <c r="H2328" t="n">
        <v>1.46281666666667</v>
      </c>
      <c r="I2328" t="n">
        <v>64.35460712026401</v>
      </c>
    </row>
    <row r="2329">
      <c r="A2329" t="inlineStr">
        <is>
          <t>Daily_Efficiency_MTBF_2026_09_18.xlsx</t>
        </is>
      </c>
      <c r="B2329" t="inlineStr">
        <is>
          <t>Samridhi Perk Line</t>
        </is>
      </c>
      <c r="C2329" s="82" t="n">
        <v>46170</v>
      </c>
      <c r="D2329" t="inlineStr">
        <is>
          <t>Perk-TTLi-4</t>
        </is>
      </c>
      <c r="E2329" t="n">
        <v>1324.56951666667</v>
      </c>
      <c r="F2329" t="n">
        <v>6</v>
      </c>
      <c r="G2329" t="n">
        <v>220.761586111111</v>
      </c>
      <c r="H2329" t="n">
        <v>5.62593333333333</v>
      </c>
      <c r="I2329" t="n">
        <v>56.7452562747495</v>
      </c>
    </row>
    <row r="2330">
      <c r="A2330" t="inlineStr">
        <is>
          <t>Daily_Efficiency_MTBF_2026_09_18.xlsx</t>
        </is>
      </c>
      <c r="B2330" t="inlineStr">
        <is>
          <t>Samridhi Perk Line</t>
        </is>
      </c>
      <c r="C2330" s="82" t="n">
        <v>46170</v>
      </c>
      <c r="D2330" t="inlineStr">
        <is>
          <t>Perk-TTLi-2</t>
        </is>
      </c>
      <c r="E2330" t="n">
        <v>1418.17918333333</v>
      </c>
      <c r="F2330" t="n">
        <v>6</v>
      </c>
      <c r="G2330" t="n">
        <v>236.363197222222</v>
      </c>
      <c r="H2330" t="n">
        <v>0</v>
      </c>
      <c r="I2330" t="n">
        <v>69.2778171736317</v>
      </c>
    </row>
    <row r="2331">
      <c r="A2331" t="inlineStr">
        <is>
          <t>Daily_Efficiency_MTBF_2026_09_18.xlsx</t>
        </is>
      </c>
      <c r="B2331" t="inlineStr">
        <is>
          <t>Samridhi Perk Line</t>
        </is>
      </c>
      <c r="C2331" s="82" t="n">
        <v>46170</v>
      </c>
      <c r="D2331" t="inlineStr">
        <is>
          <t>Perk-TTLi-1</t>
        </is>
      </c>
      <c r="E2331" t="n">
        <v>1343.95105</v>
      </c>
      <c r="F2331" t="n">
        <v>5</v>
      </c>
      <c r="G2331" t="n">
        <v>268.79021</v>
      </c>
      <c r="H2331" t="n">
        <v>2.65125</v>
      </c>
      <c r="I2331" t="n">
        <v>72.3813680413847</v>
      </c>
    </row>
    <row r="2332">
      <c r="A2332" t="inlineStr">
        <is>
          <t>Daily_Efficiency_MTBF_2026_09_18.xlsx</t>
        </is>
      </c>
      <c r="B2332" t="inlineStr">
        <is>
          <t>Samridhi Perk Line</t>
        </is>
      </c>
      <c r="C2332" s="82" t="n">
        <v>46170</v>
      </c>
      <c r="D2332" t="inlineStr">
        <is>
          <t>Perk-TTLi-3</t>
        </is>
      </c>
      <c r="E2332" t="n">
        <v>1357.39765</v>
      </c>
      <c r="F2332" t="n">
        <v>4</v>
      </c>
      <c r="G2332" t="n">
        <v>339.3494125</v>
      </c>
      <c r="H2332" t="n">
        <v>2.68756666666667</v>
      </c>
      <c r="I2332" t="n">
        <v>61.3318079956962</v>
      </c>
    </row>
    <row r="2333">
      <c r="A2333" t="inlineStr">
        <is>
          <t>Daily_Efficiency_MTBF_2026_09_18.xlsx</t>
        </is>
      </c>
      <c r="B2333" t="inlineStr">
        <is>
          <t>Samridhi Perk Line</t>
        </is>
      </c>
      <c r="C2333" s="82" t="n">
        <v>46170</v>
      </c>
      <c r="D2333" t="inlineStr">
        <is>
          <t>Perk-HLM-3</t>
        </is>
      </c>
      <c r="E2333" t="n">
        <v>1440</v>
      </c>
      <c r="F2333" t="n">
        <v>1</v>
      </c>
      <c r="G2333" t="n">
        <v>1440</v>
      </c>
      <c r="H2333" t="n">
        <v>0</v>
      </c>
      <c r="I2333" t="n">
        <v>38.1391975308642</v>
      </c>
    </row>
    <row r="2334">
      <c r="A2334" t="inlineStr">
        <is>
          <t>Daily_Efficiency_MTBF_2026_09_18.xlsx</t>
        </is>
      </c>
      <c r="B2334" t="inlineStr">
        <is>
          <t>Samridhi Perk Line</t>
        </is>
      </c>
      <c r="C2334" s="82" t="n">
        <v>46170</v>
      </c>
      <c r="D2334" t="inlineStr">
        <is>
          <t>Perk-Case Packing</t>
        </is>
      </c>
      <c r="E2334" t="n">
        <v>1440</v>
      </c>
      <c r="F2334" t="n">
        <v>1</v>
      </c>
      <c r="G2334" t="n">
        <v>1440</v>
      </c>
      <c r="H2334" t="n">
        <v>0</v>
      </c>
      <c r="I2334" t="n">
        <v>81.18279569892471</v>
      </c>
    </row>
    <row r="2335">
      <c r="A2335" t="inlineStr">
        <is>
          <t>Daily_Efficiency_MTBF_2026_09_18.xlsx</t>
        </is>
      </c>
      <c r="B2335" t="inlineStr">
        <is>
          <t>Co-Extrusion Line</t>
        </is>
      </c>
      <c r="C2335" s="82" t="n">
        <v>46169</v>
      </c>
      <c r="D2335" t="inlineStr">
        <is>
          <t>Coex-AW3</t>
        </is>
      </c>
      <c r="E2335" t="n">
        <v>1333.4668</v>
      </c>
      <c r="F2335" t="n">
        <v>150</v>
      </c>
      <c r="G2335" t="n">
        <v>8.88977866666667</v>
      </c>
      <c r="H2335" t="n">
        <v>89.1985</v>
      </c>
      <c r="I2335" t="n">
        <v>17.3227777777778</v>
      </c>
    </row>
    <row r="2336">
      <c r="A2336" t="inlineStr">
        <is>
          <t>Daily_Efficiency_MTBF_2026_09_18.xlsx</t>
        </is>
      </c>
      <c r="B2336" t="inlineStr">
        <is>
          <t>Co-Extrusion Line</t>
        </is>
      </c>
      <c r="C2336" s="82" t="n">
        <v>46169</v>
      </c>
      <c r="D2336" t="inlineStr">
        <is>
          <t>Coex-AW1</t>
        </is>
      </c>
      <c r="E2336" t="n">
        <v>1311.31151666667</v>
      </c>
      <c r="F2336" t="n">
        <v>35</v>
      </c>
      <c r="G2336" t="n">
        <v>37.4660433333333</v>
      </c>
      <c r="H2336" t="n">
        <v>29.6874</v>
      </c>
      <c r="I2336" t="n">
        <v>97.8306562396719</v>
      </c>
    </row>
    <row r="2337">
      <c r="A2337" t="inlineStr">
        <is>
          <t>Daily_Efficiency_MTBF_2026_09_18.xlsx</t>
        </is>
      </c>
      <c r="B2337" t="inlineStr">
        <is>
          <t>Co-Extrusion Line</t>
        </is>
      </c>
      <c r="C2337" s="82" t="n">
        <v>46169</v>
      </c>
      <c r="D2337" t="inlineStr">
        <is>
          <t>Coex-AW2</t>
        </is>
      </c>
      <c r="E2337" t="n">
        <v>1383.66005</v>
      </c>
      <c r="F2337" t="n">
        <v>35</v>
      </c>
      <c r="G2337" t="n">
        <v>39.5331442857143</v>
      </c>
      <c r="H2337" t="n">
        <v>16.5000333333333</v>
      </c>
      <c r="I2337" t="n">
        <v>94.8458214986251</v>
      </c>
    </row>
    <row r="2338">
      <c r="A2338" t="inlineStr">
        <is>
          <t>Daily_Efficiency_MTBF_2026_09_18.xlsx</t>
        </is>
      </c>
      <c r="B2338" t="inlineStr">
        <is>
          <t>Samridhi 5 Star Line</t>
        </is>
      </c>
      <c r="C2338" s="82" t="n">
        <v>46169</v>
      </c>
      <c r="D2338" t="inlineStr">
        <is>
          <t>FS-HCM-1</t>
        </is>
      </c>
      <c r="E2338" t="n">
        <v>1393.02011666667</v>
      </c>
      <c r="F2338" t="n">
        <v>59</v>
      </c>
      <c r="G2338" t="n">
        <v>23.6105104519774</v>
      </c>
      <c r="H2338" t="n">
        <v>0.500083333333333</v>
      </c>
      <c r="I2338" t="n">
        <v>82.3276481422434</v>
      </c>
    </row>
    <row r="2339">
      <c r="A2339" t="inlineStr">
        <is>
          <t>Daily_Efficiency_MTBF_2026_09_18.xlsx</t>
        </is>
      </c>
      <c r="B2339" t="inlineStr">
        <is>
          <t>Samridhi 5 Star Line</t>
        </is>
      </c>
      <c r="C2339" s="82" t="n">
        <v>46169</v>
      </c>
      <c r="D2339" t="inlineStr">
        <is>
          <t>FS-HCM-2</t>
        </is>
      </c>
      <c r="E2339" t="n">
        <v>1410.31668333333</v>
      </c>
      <c r="F2339" t="n">
        <v>29</v>
      </c>
      <c r="G2339" t="n">
        <v>48.631609770115</v>
      </c>
      <c r="H2339" t="n">
        <v>2.01711666666667</v>
      </c>
      <c r="I2339" t="n">
        <v>69.7143975291483</v>
      </c>
    </row>
    <row r="2340">
      <c r="A2340" t="inlineStr">
        <is>
          <t>Daily_Efficiency_MTBF_2026_09_18.xlsx</t>
        </is>
      </c>
      <c r="B2340" t="inlineStr">
        <is>
          <t>Samridhi 5 Star Line</t>
        </is>
      </c>
      <c r="C2340" s="82" t="n">
        <v>46169</v>
      </c>
      <c r="D2340" t="inlineStr">
        <is>
          <t>FS-HCM-4</t>
        </is>
      </c>
      <c r="E2340" t="n">
        <v>1421.68558333333</v>
      </c>
      <c r="F2340" t="n">
        <v>27</v>
      </c>
      <c r="G2340" t="n">
        <v>52.6550216049383</v>
      </c>
      <c r="H2340" t="n">
        <v>10.3191166666667</v>
      </c>
      <c r="I2340" t="n">
        <v>76.3690310317123</v>
      </c>
    </row>
    <row r="2341">
      <c r="A2341" t="inlineStr">
        <is>
          <t>Daily_Efficiency_MTBF_2026_09_18.xlsx</t>
        </is>
      </c>
      <c r="B2341" t="inlineStr">
        <is>
          <t>Samridhi 5 Star Line</t>
        </is>
      </c>
      <c r="C2341" s="82" t="n">
        <v>46169</v>
      </c>
      <c r="D2341" t="inlineStr">
        <is>
          <t>FS-HCM-3</t>
        </is>
      </c>
      <c r="E2341" t="n">
        <v>1415.8245</v>
      </c>
      <c r="F2341" t="n">
        <v>26</v>
      </c>
      <c r="G2341" t="n">
        <v>54.4547884615385</v>
      </c>
      <c r="H2341" t="n">
        <v>0</v>
      </c>
      <c r="I2341" t="n">
        <v>83.96301099553671</v>
      </c>
    </row>
    <row r="2342">
      <c r="A2342" t="inlineStr">
        <is>
          <t>Daily_Efficiency_MTBF_2026_09_18.xlsx</t>
        </is>
      </c>
      <c r="B2342" t="inlineStr">
        <is>
          <t>Samridhi 5 Star Line</t>
        </is>
      </c>
      <c r="C2342" s="82" t="n">
        <v>46169</v>
      </c>
      <c r="D2342" t="inlineStr">
        <is>
          <t>FS-TTLi-2</t>
        </is>
      </c>
      <c r="E2342" t="n">
        <v>1384.65501666667</v>
      </c>
      <c r="F2342" t="n">
        <v>23</v>
      </c>
      <c r="G2342" t="n">
        <v>60.2023920289855</v>
      </c>
      <c r="H2342" t="n">
        <v>15.6694166666667</v>
      </c>
      <c r="I2342" t="n">
        <v>69.2891794481216</v>
      </c>
    </row>
    <row r="2343">
      <c r="A2343" t="inlineStr">
        <is>
          <t>Daily_Efficiency_MTBF_2026_09_18.xlsx</t>
        </is>
      </c>
      <c r="B2343" t="inlineStr">
        <is>
          <t>Samridhi 5 Star Line</t>
        </is>
      </c>
      <c r="C2343" s="82" t="n">
        <v>46169</v>
      </c>
      <c r="D2343" t="inlineStr">
        <is>
          <t>FS-TTLi-4</t>
        </is>
      </c>
      <c r="E2343" t="n">
        <v>1426.98495</v>
      </c>
      <c r="F2343" t="n">
        <v>18</v>
      </c>
      <c r="G2343" t="n">
        <v>79.2769416666667</v>
      </c>
      <c r="H2343" t="n">
        <v>13.01505</v>
      </c>
      <c r="I2343" t="n">
        <v>74.6081349206349</v>
      </c>
    </row>
    <row r="2344">
      <c r="A2344" t="inlineStr">
        <is>
          <t>Daily_Efficiency_MTBF_2026_09_18.xlsx</t>
        </is>
      </c>
      <c r="B2344" t="inlineStr">
        <is>
          <t>Samridhi 5 Star Line</t>
        </is>
      </c>
      <c r="C2344" s="82" t="n">
        <v>46169</v>
      </c>
      <c r="D2344" t="inlineStr">
        <is>
          <t>FS-TTLi-3</t>
        </is>
      </c>
      <c r="E2344" t="n">
        <v>1381.55008333333</v>
      </c>
      <c r="F2344" t="n">
        <v>17</v>
      </c>
      <c r="G2344" t="n">
        <v>81.26765196078431</v>
      </c>
      <c r="H2344" t="n">
        <v>9.146383333333331</v>
      </c>
      <c r="I2344" t="n">
        <v>83.1779922040926</v>
      </c>
    </row>
    <row r="2345">
      <c r="A2345" t="inlineStr">
        <is>
          <t>Daily_Efficiency_MTBF_2026_09_18.xlsx</t>
        </is>
      </c>
      <c r="B2345" t="inlineStr">
        <is>
          <t>Samridhi 5 Star Line</t>
        </is>
      </c>
      <c r="C2345" s="82" t="n">
        <v>46169</v>
      </c>
      <c r="D2345" t="inlineStr">
        <is>
          <t>FS-TTLi-1</t>
        </is>
      </c>
      <c r="E2345" t="n">
        <v>1417.04215</v>
      </c>
      <c r="F2345" t="n">
        <v>11</v>
      </c>
      <c r="G2345" t="n">
        <v>128.822013636364</v>
      </c>
      <c r="H2345" t="n">
        <v>6.8263</v>
      </c>
      <c r="I2345" t="n">
        <v>81.6253572704083</v>
      </c>
    </row>
    <row r="2346">
      <c r="A2346" t="inlineStr">
        <is>
          <t>Daily_Efficiency_MTBF_2026_09_18.xlsx</t>
        </is>
      </c>
      <c r="B2346" t="inlineStr">
        <is>
          <t>Samridhi 5 Star Line</t>
        </is>
      </c>
      <c r="C2346" s="82" t="n">
        <v>46169</v>
      </c>
      <c r="D2346" t="inlineStr">
        <is>
          <t>FS-HRM-5</t>
        </is>
      </c>
      <c r="E2346" t="n">
        <v>1416.15073333333</v>
      </c>
      <c r="F2346" t="n">
        <v>11</v>
      </c>
      <c r="G2346" t="n">
        <v>128.740975757576</v>
      </c>
      <c r="H2346" t="n">
        <v>18.1748</v>
      </c>
      <c r="I2346" t="n">
        <v>39.1064655915643</v>
      </c>
    </row>
    <row r="2347">
      <c r="A2347" t="inlineStr">
        <is>
          <t>Daily_Efficiency_MTBF_2026_09_18.xlsx</t>
        </is>
      </c>
      <c r="B2347" t="inlineStr">
        <is>
          <t>Samridhi 5 Star Line</t>
        </is>
      </c>
      <c r="C2347" s="82" t="n">
        <v>46169</v>
      </c>
      <c r="D2347" t="inlineStr">
        <is>
          <t>FS-Case Packing</t>
        </is>
      </c>
      <c r="E2347" t="n">
        <v>1440</v>
      </c>
      <c r="F2347" t="n">
        <v>1</v>
      </c>
      <c r="G2347" t="n">
        <v>1440</v>
      </c>
      <c r="H2347" t="n">
        <v>0</v>
      </c>
      <c r="I2347" t="n">
        <v>86.69786096256681</v>
      </c>
    </row>
    <row r="2348">
      <c r="A2348" t="inlineStr">
        <is>
          <t>Daily_Efficiency_MTBF_2026_09_18.xlsx</t>
        </is>
      </c>
      <c r="B2348" t="inlineStr">
        <is>
          <t>Samridhi 5 Star Line</t>
        </is>
      </c>
      <c r="C2348" s="82" t="n">
        <v>46169</v>
      </c>
      <c r="D2348" t="inlineStr">
        <is>
          <t>FS-TTM-5</t>
        </is>
      </c>
      <c r="E2348" t="n">
        <v>1440</v>
      </c>
      <c r="F2348" t="n">
        <v>1</v>
      </c>
      <c r="G2348" t="n">
        <v>1440</v>
      </c>
      <c r="H2348" t="n">
        <v>0</v>
      </c>
      <c r="I2348" t="n">
        <v>36.2599206349206</v>
      </c>
    </row>
    <row r="2349">
      <c r="A2349" t="inlineStr">
        <is>
          <t>Daily_Efficiency_MTBF_2026_09_18.xlsx</t>
        </is>
      </c>
      <c r="B2349" t="inlineStr">
        <is>
          <t>Samridhi Perk Line</t>
        </is>
      </c>
      <c r="C2349" s="82" t="n">
        <v>46169</v>
      </c>
      <c r="D2349" t="inlineStr">
        <is>
          <t>Perk-HCM-1</t>
        </is>
      </c>
      <c r="E2349" t="n">
        <v>1327.90768333333</v>
      </c>
      <c r="F2349" t="n">
        <v>143</v>
      </c>
      <c r="G2349" t="n">
        <v>9.286067715617721</v>
      </c>
      <c r="H2349" t="n">
        <v>0.98725</v>
      </c>
      <c r="I2349" t="n">
        <v>73.3977085596309</v>
      </c>
    </row>
    <row r="2350">
      <c r="A2350" t="inlineStr">
        <is>
          <t>Daily_Efficiency_MTBF_2026_09_18.xlsx</t>
        </is>
      </c>
      <c r="B2350" t="inlineStr">
        <is>
          <t>Samridhi Perk Line</t>
        </is>
      </c>
      <c r="C2350" s="82" t="n">
        <v>46169</v>
      </c>
      <c r="D2350" t="inlineStr">
        <is>
          <t>Perk-HLM-1</t>
        </is>
      </c>
      <c r="E2350" t="n">
        <v>1113.20901666667</v>
      </c>
      <c r="F2350" t="n">
        <v>113</v>
      </c>
      <c r="G2350" t="n">
        <v>9.85140722713864</v>
      </c>
      <c r="H2350" t="n">
        <v>9.084966666666659</v>
      </c>
      <c r="I2350" t="n">
        <v>41.8714092285746</v>
      </c>
    </row>
    <row r="2351">
      <c r="A2351" t="inlineStr">
        <is>
          <t>Daily_Efficiency_MTBF_2026_09_18.xlsx</t>
        </is>
      </c>
      <c r="B2351" t="inlineStr">
        <is>
          <t>Samridhi Perk Line</t>
        </is>
      </c>
      <c r="C2351" s="82" t="n">
        <v>46169</v>
      </c>
      <c r="D2351" t="inlineStr">
        <is>
          <t>Perk-HCM-3</t>
        </is>
      </c>
      <c r="E2351" t="n">
        <v>1376.32501666667</v>
      </c>
      <c r="F2351" t="n">
        <v>101</v>
      </c>
      <c r="G2351" t="n">
        <v>13.6269803630363</v>
      </c>
      <c r="H2351" t="n">
        <v>5.43731666666667</v>
      </c>
      <c r="I2351" t="n">
        <v>64.3724395023102</v>
      </c>
    </row>
    <row r="2352">
      <c r="A2352" t="inlineStr">
        <is>
          <t>Daily_Efficiency_MTBF_2026_09_18.xlsx</t>
        </is>
      </c>
      <c r="B2352" t="inlineStr">
        <is>
          <t>Samridhi Perk Line</t>
        </is>
      </c>
      <c r="C2352" s="82" t="n">
        <v>46169</v>
      </c>
      <c r="D2352" t="inlineStr">
        <is>
          <t>Perk TTM-5</t>
        </is>
      </c>
      <c r="E2352" t="n">
        <v>1175.03733333333</v>
      </c>
      <c r="F2352" t="n">
        <v>99</v>
      </c>
      <c r="G2352" t="n">
        <v>11.869063973064</v>
      </c>
      <c r="H2352" t="n">
        <v>211.853516666667</v>
      </c>
      <c r="I2352" t="n">
        <v>43.5456379502043</v>
      </c>
    </row>
    <row r="2353">
      <c r="A2353" t="inlineStr">
        <is>
          <t>Daily_Efficiency_MTBF_2026_09_18.xlsx</t>
        </is>
      </c>
      <c r="B2353" t="inlineStr">
        <is>
          <t>Samridhi Perk Line</t>
        </is>
      </c>
      <c r="C2353" s="82" t="n">
        <v>46169</v>
      </c>
      <c r="D2353" t="inlineStr">
        <is>
          <t>Perk-HCM-2</t>
        </is>
      </c>
      <c r="E2353" t="n">
        <v>1359.64796666667</v>
      </c>
      <c r="F2353" t="n">
        <v>96</v>
      </c>
      <c r="G2353" t="n">
        <v>14.1629996527778</v>
      </c>
      <c r="H2353" t="n">
        <v>0.194183333333333</v>
      </c>
      <c r="I2353" t="n">
        <v>83.34310273376489</v>
      </c>
    </row>
    <row r="2354">
      <c r="A2354" t="inlineStr">
        <is>
          <t>Daily_Efficiency_MTBF_2026_09_18.xlsx</t>
        </is>
      </c>
      <c r="B2354" t="inlineStr">
        <is>
          <t>Samridhi Perk Line</t>
        </is>
      </c>
      <c r="C2354" s="82" t="n">
        <v>46169</v>
      </c>
      <c r="D2354" t="inlineStr">
        <is>
          <t>Perk-HLM-2</t>
        </is>
      </c>
      <c r="E2354" t="n">
        <v>1329.96943333333</v>
      </c>
      <c r="F2354" t="n">
        <v>72</v>
      </c>
      <c r="G2354" t="n">
        <v>18.4717976851852</v>
      </c>
      <c r="H2354" t="n">
        <v>0</v>
      </c>
      <c r="I2354" t="n">
        <v>56.7714953536692</v>
      </c>
    </row>
    <row r="2355">
      <c r="A2355" t="inlineStr">
        <is>
          <t>Daily_Efficiency_MTBF_2026_09_18.xlsx</t>
        </is>
      </c>
      <c r="B2355" t="inlineStr">
        <is>
          <t>Samridhi Perk Line</t>
        </is>
      </c>
      <c r="C2355" s="82" t="n">
        <v>46169</v>
      </c>
      <c r="D2355" t="inlineStr">
        <is>
          <t>Perk-HCM-4</t>
        </is>
      </c>
      <c r="E2355" t="n">
        <v>1367.4655</v>
      </c>
      <c r="F2355" t="n">
        <v>67</v>
      </c>
      <c r="G2355" t="n">
        <v>20.4099328358209</v>
      </c>
      <c r="H2355" t="n">
        <v>0.37135</v>
      </c>
      <c r="I2355" t="n">
        <v>55.9638190056246</v>
      </c>
    </row>
    <row r="2356">
      <c r="A2356" t="inlineStr">
        <is>
          <t>Daily_Efficiency_MTBF_2026_09_18.xlsx</t>
        </is>
      </c>
      <c r="B2356" t="inlineStr">
        <is>
          <t>Samridhi Perk Line</t>
        </is>
      </c>
      <c r="C2356" s="82" t="n">
        <v>46169</v>
      </c>
      <c r="D2356" t="inlineStr">
        <is>
          <t>Perk-TTLi-3</t>
        </is>
      </c>
      <c r="E2356" t="n">
        <v>1414.6372</v>
      </c>
      <c r="F2356" t="n">
        <v>13</v>
      </c>
      <c r="G2356" t="n">
        <v>108.818246153846</v>
      </c>
      <c r="H2356" t="n">
        <v>0.29555</v>
      </c>
      <c r="I2356" t="n">
        <v>61.1224897428449</v>
      </c>
    </row>
    <row r="2357">
      <c r="A2357" t="inlineStr">
        <is>
          <t>Daily_Efficiency_MTBF_2026_09_18.xlsx</t>
        </is>
      </c>
      <c r="B2357" t="inlineStr">
        <is>
          <t>Samridhi Perk Line</t>
        </is>
      </c>
      <c r="C2357" s="82" t="n">
        <v>46169</v>
      </c>
      <c r="D2357" t="inlineStr">
        <is>
          <t>Perk-TTLi-1</t>
        </is>
      </c>
      <c r="E2357" t="n">
        <v>1323.5326</v>
      </c>
      <c r="F2357" t="n">
        <v>10</v>
      </c>
      <c r="G2357" t="n">
        <v>132.35326</v>
      </c>
      <c r="H2357" t="n">
        <v>0</v>
      </c>
      <c r="I2357" t="n">
        <v>70.1224006428328</v>
      </c>
    </row>
    <row r="2358">
      <c r="A2358" t="inlineStr">
        <is>
          <t>Daily_Efficiency_MTBF_2026_09_18.xlsx</t>
        </is>
      </c>
      <c r="B2358" t="inlineStr">
        <is>
          <t>Samridhi Perk Line</t>
        </is>
      </c>
      <c r="C2358" s="82" t="n">
        <v>46169</v>
      </c>
      <c r="D2358" t="inlineStr">
        <is>
          <t>Perk-TTLi-2</t>
        </is>
      </c>
      <c r="E2358" t="n">
        <v>1218.6741</v>
      </c>
      <c r="F2358" t="n">
        <v>9</v>
      </c>
      <c r="G2358" t="n">
        <v>135.408233333333</v>
      </c>
      <c r="H2358" t="n">
        <v>0</v>
      </c>
      <c r="I2358" t="n">
        <v>67.9847894406701</v>
      </c>
    </row>
    <row r="2359">
      <c r="A2359" t="inlineStr">
        <is>
          <t>Daily_Efficiency_MTBF_2026_09_18.xlsx</t>
        </is>
      </c>
      <c r="B2359" t="inlineStr">
        <is>
          <t>Samridhi Perk Line</t>
        </is>
      </c>
      <c r="C2359" s="82" t="n">
        <v>46169</v>
      </c>
      <c r="D2359" t="inlineStr">
        <is>
          <t>Perk-TTLi-4</t>
        </is>
      </c>
      <c r="E2359" t="n">
        <v>1430.23463333333</v>
      </c>
      <c r="F2359" t="n">
        <v>3</v>
      </c>
      <c r="G2359" t="n">
        <v>476.744877777778</v>
      </c>
      <c r="H2359" t="n">
        <v>0.836133333333333</v>
      </c>
      <c r="I2359" t="n">
        <v>49.1170678887694</v>
      </c>
    </row>
    <row r="2360">
      <c r="A2360" t="inlineStr">
        <is>
          <t>Daily_Efficiency_MTBF_2026_09_18.xlsx</t>
        </is>
      </c>
      <c r="B2360" t="inlineStr">
        <is>
          <t>Samridhi Perk Line</t>
        </is>
      </c>
      <c r="C2360" s="82" t="n">
        <v>46169</v>
      </c>
      <c r="D2360" t="inlineStr">
        <is>
          <t>Perk-HLM-3</t>
        </is>
      </c>
      <c r="E2360" t="n">
        <v>1440</v>
      </c>
      <c r="F2360" t="n">
        <v>1</v>
      </c>
      <c r="G2360" t="n">
        <v>1440</v>
      </c>
      <c r="H2360" t="n">
        <v>0</v>
      </c>
      <c r="I2360" t="n">
        <v>37.0814814814815</v>
      </c>
    </row>
    <row r="2361">
      <c r="A2361" t="inlineStr">
        <is>
          <t>Daily_Efficiency_MTBF_2026_09_18.xlsx</t>
        </is>
      </c>
      <c r="B2361" t="inlineStr">
        <is>
          <t>Samridhi Perk Line</t>
        </is>
      </c>
      <c r="C2361" s="82" t="n">
        <v>46169</v>
      </c>
      <c r="D2361" t="inlineStr">
        <is>
          <t>Perk-Case Packing</t>
        </is>
      </c>
      <c r="E2361" t="n">
        <v>1440</v>
      </c>
      <c r="F2361" t="n">
        <v>1</v>
      </c>
      <c r="G2361" t="n">
        <v>1440</v>
      </c>
      <c r="H2361" t="n">
        <v>0</v>
      </c>
      <c r="I2361" t="n">
        <v>77.4731182795699</v>
      </c>
    </row>
    <row r="2362">
      <c r="A2362" t="inlineStr">
        <is>
          <t>Daily_Efficiency_MTBF_2026_09_18.xlsx</t>
        </is>
      </c>
      <c r="B2362" t="inlineStr">
        <is>
          <t>Co-Extrusion Line</t>
        </is>
      </c>
      <c r="C2362" s="82" t="n">
        <v>46168</v>
      </c>
      <c r="D2362" t="inlineStr">
        <is>
          <t>Coex-AW3</t>
        </is>
      </c>
      <c r="E2362" t="n">
        <v>1118.5432</v>
      </c>
      <c r="F2362" t="n">
        <v>339</v>
      </c>
      <c r="G2362" t="n">
        <v>3.29953746312685</v>
      </c>
      <c r="H2362" t="n">
        <v>169.11055</v>
      </c>
      <c r="I2362" t="n">
        <v>26.8233333333333</v>
      </c>
    </row>
    <row r="2363">
      <c r="A2363" t="inlineStr">
        <is>
          <t>Daily_Efficiency_MTBF_2026_09_18.xlsx</t>
        </is>
      </c>
      <c r="B2363" t="inlineStr">
        <is>
          <t>Co-Extrusion Line</t>
        </is>
      </c>
      <c r="C2363" s="82" t="n">
        <v>46168</v>
      </c>
      <c r="D2363" t="inlineStr">
        <is>
          <t>Coex-AW2</t>
        </is>
      </c>
      <c r="E2363" t="n">
        <v>1138.80681666667</v>
      </c>
      <c r="F2363" t="n">
        <v>49</v>
      </c>
      <c r="G2363" t="n">
        <v>23.2409554421769</v>
      </c>
      <c r="H2363" t="n">
        <v>41.0032666666667</v>
      </c>
      <c r="I2363" t="n">
        <v>69.8865142704565</v>
      </c>
    </row>
    <row r="2364">
      <c r="A2364" t="inlineStr">
        <is>
          <t>Daily_Efficiency_MTBF_2026_09_18.xlsx</t>
        </is>
      </c>
      <c r="B2364" t="inlineStr">
        <is>
          <t>Co-Extrusion Line</t>
        </is>
      </c>
      <c r="C2364" s="82" t="n">
        <v>46168</v>
      </c>
      <c r="D2364" t="inlineStr">
        <is>
          <t>Coex-AW1</t>
        </is>
      </c>
      <c r="E2364" t="n">
        <v>1189.96595</v>
      </c>
      <c r="F2364" t="n">
        <v>42</v>
      </c>
      <c r="G2364" t="n">
        <v>28.3325226190476</v>
      </c>
      <c r="H2364" t="n">
        <v>56.18775</v>
      </c>
      <c r="I2364" t="n">
        <v>58.3057308340944</v>
      </c>
    </row>
    <row r="2365">
      <c r="A2365" t="inlineStr">
        <is>
          <t>Daily_Efficiency_MTBF_2026_09_18.xlsx</t>
        </is>
      </c>
      <c r="B2365" t="inlineStr">
        <is>
          <t>Samridhi 5 Star Line</t>
        </is>
      </c>
      <c r="C2365" s="82" t="n">
        <v>46168</v>
      </c>
      <c r="D2365" t="inlineStr">
        <is>
          <t>FS-HCM-1</t>
        </is>
      </c>
      <c r="E2365" t="n">
        <v>1366.65041666667</v>
      </c>
      <c r="F2365" t="n">
        <v>110</v>
      </c>
      <c r="G2365" t="n">
        <v>12.4240946969697</v>
      </c>
      <c r="H2365" t="n">
        <v>5.15768333333333</v>
      </c>
      <c r="I2365" t="n">
        <v>74.08051332289349</v>
      </c>
    </row>
    <row r="2366">
      <c r="A2366" t="inlineStr">
        <is>
          <t>Daily_Efficiency_MTBF_2026_09_18.xlsx</t>
        </is>
      </c>
      <c r="B2366" t="inlineStr">
        <is>
          <t>Samridhi 5 Star Line</t>
        </is>
      </c>
      <c r="C2366" s="82" t="n">
        <v>46168</v>
      </c>
      <c r="D2366" t="inlineStr">
        <is>
          <t>FS-TTLi-1</t>
        </is>
      </c>
      <c r="E2366" t="n">
        <v>1404.43361666667</v>
      </c>
      <c r="F2366" t="n">
        <v>56</v>
      </c>
      <c r="G2366" t="n">
        <v>25.0791717261905</v>
      </c>
      <c r="H2366" t="n">
        <v>15.6767666666667</v>
      </c>
      <c r="I2366" t="n">
        <v>72.69295216182979</v>
      </c>
    </row>
    <row r="2367">
      <c r="A2367" t="inlineStr">
        <is>
          <t>Daily_Efficiency_MTBF_2026_09_18.xlsx</t>
        </is>
      </c>
      <c r="B2367" t="inlineStr">
        <is>
          <t>Samridhi 5 Star Line</t>
        </is>
      </c>
      <c r="C2367" s="82" t="n">
        <v>46168</v>
      </c>
      <c r="D2367" t="inlineStr">
        <is>
          <t>FS-HCM-3</t>
        </is>
      </c>
      <c r="E2367" t="n">
        <v>1400.6903</v>
      </c>
      <c r="F2367" t="n">
        <v>52</v>
      </c>
      <c r="G2367" t="n">
        <v>26.9363519230769</v>
      </c>
      <c r="H2367" t="n">
        <v>0.6603</v>
      </c>
      <c r="I2367" t="n">
        <v>73.9049974057248</v>
      </c>
    </row>
    <row r="2368">
      <c r="A2368" t="inlineStr">
        <is>
          <t>Daily_Efficiency_MTBF_2026_09_18.xlsx</t>
        </is>
      </c>
      <c r="B2368" t="inlineStr">
        <is>
          <t>Samridhi 5 Star Line</t>
        </is>
      </c>
      <c r="C2368" s="82" t="n">
        <v>46168</v>
      </c>
      <c r="D2368" t="inlineStr">
        <is>
          <t>FS-TTLi-4</t>
        </is>
      </c>
      <c r="E2368" t="n">
        <v>1402.0166</v>
      </c>
      <c r="F2368" t="n">
        <v>40</v>
      </c>
      <c r="G2368" t="n">
        <v>35.050415</v>
      </c>
      <c r="H2368" t="n">
        <v>37.9834</v>
      </c>
      <c r="I2368" t="n">
        <v>68.97817460317459</v>
      </c>
    </row>
    <row r="2369">
      <c r="A2369" t="inlineStr">
        <is>
          <t>Daily_Efficiency_MTBF_2026_09_18.xlsx</t>
        </is>
      </c>
      <c r="B2369" t="inlineStr">
        <is>
          <t>Samridhi 5 Star Line</t>
        </is>
      </c>
      <c r="C2369" s="82" t="n">
        <v>46168</v>
      </c>
      <c r="D2369" t="inlineStr">
        <is>
          <t>FS-TTLi-2</t>
        </is>
      </c>
      <c r="E2369" t="n">
        <v>1398.53293333333</v>
      </c>
      <c r="F2369" t="n">
        <v>38</v>
      </c>
      <c r="G2369" t="n">
        <v>36.803498245614</v>
      </c>
      <c r="H2369" t="n">
        <v>16.1862333333333</v>
      </c>
      <c r="I2369" t="n">
        <v>66.7299099661204</v>
      </c>
    </row>
    <row r="2370">
      <c r="A2370" t="inlineStr">
        <is>
          <t>Daily_Efficiency_MTBF_2026_09_18.xlsx</t>
        </is>
      </c>
      <c r="B2370" t="inlineStr">
        <is>
          <t>Samridhi 5 Star Line</t>
        </is>
      </c>
      <c r="C2370" s="82" t="n">
        <v>46168</v>
      </c>
      <c r="D2370" t="inlineStr">
        <is>
          <t>FS-HCM-2</t>
        </is>
      </c>
      <c r="E2370" t="n">
        <v>1395.98431666667</v>
      </c>
      <c r="F2370" t="n">
        <v>38</v>
      </c>
      <c r="G2370" t="n">
        <v>36.7364293859649</v>
      </c>
      <c r="H2370" t="n">
        <v>2.17545</v>
      </c>
      <c r="I2370" t="n">
        <v>68.61006527829601</v>
      </c>
    </row>
    <row r="2371">
      <c r="A2371" t="inlineStr">
        <is>
          <t>Daily_Efficiency_MTBF_2026_09_18.xlsx</t>
        </is>
      </c>
      <c r="B2371" t="inlineStr">
        <is>
          <t>Samridhi 5 Star Line</t>
        </is>
      </c>
      <c r="C2371" s="82" t="n">
        <v>46168</v>
      </c>
      <c r="D2371" t="inlineStr">
        <is>
          <t>FS-HCM-4</t>
        </is>
      </c>
      <c r="E2371" t="n">
        <v>1418.82913333333</v>
      </c>
      <c r="F2371" t="n">
        <v>27</v>
      </c>
      <c r="G2371" t="n">
        <v>52.5492271604938</v>
      </c>
      <c r="H2371" t="n">
        <v>13.6635666666667</v>
      </c>
      <c r="I2371" t="n">
        <v>71.55626391977459</v>
      </c>
    </row>
    <row r="2372">
      <c r="A2372" t="inlineStr">
        <is>
          <t>Daily_Efficiency_MTBF_2026_09_18.xlsx</t>
        </is>
      </c>
      <c r="B2372" t="inlineStr">
        <is>
          <t>Samridhi 5 Star Line</t>
        </is>
      </c>
      <c r="C2372" s="82" t="n">
        <v>46168</v>
      </c>
      <c r="D2372" t="inlineStr">
        <is>
          <t>FS-HRM-5</t>
        </is>
      </c>
      <c r="E2372" t="n">
        <v>1412.63781666667</v>
      </c>
      <c r="F2372" t="n">
        <v>15</v>
      </c>
      <c r="G2372" t="n">
        <v>94.1758544444444</v>
      </c>
      <c r="H2372" t="n">
        <v>19.0138</v>
      </c>
      <c r="I2372" t="n">
        <v>39.9311254581363</v>
      </c>
    </row>
    <row r="2373">
      <c r="A2373" t="inlineStr">
        <is>
          <t>Daily_Efficiency_MTBF_2026_09_18.xlsx</t>
        </is>
      </c>
      <c r="B2373" t="inlineStr">
        <is>
          <t>Samridhi 5 Star Line</t>
        </is>
      </c>
      <c r="C2373" s="82" t="n">
        <v>46168</v>
      </c>
      <c r="D2373" t="inlineStr">
        <is>
          <t>FS-TTLi-3</t>
        </is>
      </c>
      <c r="E2373" t="n">
        <v>1416.84373333333</v>
      </c>
      <c r="F2373" t="n">
        <v>11</v>
      </c>
      <c r="G2373" t="n">
        <v>128.803975757576</v>
      </c>
      <c r="H2373" t="n">
        <v>4.66265</v>
      </c>
      <c r="I2373" t="n">
        <v>66.7400268195922</v>
      </c>
    </row>
    <row r="2374">
      <c r="A2374" t="inlineStr">
        <is>
          <t>Daily_Efficiency_MTBF_2026_09_18.xlsx</t>
        </is>
      </c>
      <c r="B2374" t="inlineStr">
        <is>
          <t>Samridhi 5 Star Line</t>
        </is>
      </c>
      <c r="C2374" s="82" t="n">
        <v>46168</v>
      </c>
      <c r="D2374" t="inlineStr">
        <is>
          <t>FS-Case Packing</t>
        </is>
      </c>
      <c r="E2374" t="n">
        <v>1440</v>
      </c>
      <c r="F2374" t="n">
        <v>1</v>
      </c>
      <c r="G2374" t="n">
        <v>1440</v>
      </c>
      <c r="H2374" t="n">
        <v>0</v>
      </c>
      <c r="I2374" t="n">
        <v>82.26381461675579</v>
      </c>
    </row>
    <row r="2375">
      <c r="A2375" t="inlineStr">
        <is>
          <t>Daily_Efficiency_MTBF_2026_09_18.xlsx</t>
        </is>
      </c>
      <c r="B2375" t="inlineStr">
        <is>
          <t>Samridhi 5 Star Line</t>
        </is>
      </c>
      <c r="C2375" s="82" t="n">
        <v>46168</v>
      </c>
      <c r="D2375" t="inlineStr">
        <is>
          <t>FS-TTM-5</t>
        </is>
      </c>
      <c r="E2375" t="n">
        <v>1440</v>
      </c>
      <c r="F2375" t="n">
        <v>1</v>
      </c>
      <c r="G2375" t="n">
        <v>1440</v>
      </c>
      <c r="H2375" t="n">
        <v>0</v>
      </c>
      <c r="I2375" t="n">
        <v>32.4751984126984</v>
      </c>
    </row>
    <row r="2376">
      <c r="A2376" t="inlineStr">
        <is>
          <t>Daily_Efficiency_MTBF_2026_09_18.xlsx</t>
        </is>
      </c>
      <c r="B2376" t="inlineStr">
        <is>
          <t>Samridhi Perk Line</t>
        </is>
      </c>
      <c r="C2376" s="82" t="n">
        <v>46168</v>
      </c>
      <c r="D2376" t="inlineStr">
        <is>
          <t>Perk-HLM-1</t>
        </is>
      </c>
      <c r="E2376" t="n">
        <v>1311.26381666667</v>
      </c>
      <c r="F2376" t="n">
        <v>162</v>
      </c>
      <c r="G2376" t="n">
        <v>8.09422109053498</v>
      </c>
      <c r="H2376" t="n">
        <v>4.34401666666667</v>
      </c>
      <c r="I2376" t="n">
        <v>56.8670938981632</v>
      </c>
    </row>
    <row r="2377">
      <c r="A2377" t="inlineStr">
        <is>
          <t>Daily_Efficiency_MTBF_2026_09_18.xlsx</t>
        </is>
      </c>
      <c r="B2377" t="inlineStr">
        <is>
          <t>Samridhi Perk Line</t>
        </is>
      </c>
      <c r="C2377" s="82" t="n">
        <v>46168</v>
      </c>
      <c r="D2377" t="inlineStr">
        <is>
          <t>Perk-HCM-2</t>
        </is>
      </c>
      <c r="E2377" t="n">
        <v>1333.65006666667</v>
      </c>
      <c r="F2377" t="n">
        <v>152</v>
      </c>
      <c r="G2377" t="n">
        <v>8.77401359649123</v>
      </c>
      <c r="H2377" t="n">
        <v>0.780616666666667</v>
      </c>
      <c r="I2377" t="n">
        <v>82.0733476614481</v>
      </c>
    </row>
    <row r="2378">
      <c r="A2378" t="inlineStr">
        <is>
          <t>Daily_Efficiency_MTBF_2026_09_18.xlsx</t>
        </is>
      </c>
      <c r="B2378" t="inlineStr">
        <is>
          <t>Samridhi Perk Line</t>
        </is>
      </c>
      <c r="C2378" s="82" t="n">
        <v>46168</v>
      </c>
      <c r="D2378" t="inlineStr">
        <is>
          <t>Perk-HCM-1</t>
        </is>
      </c>
      <c r="E2378" t="n">
        <v>1363.94913333333</v>
      </c>
      <c r="F2378" t="n">
        <v>118</v>
      </c>
      <c r="G2378" t="n">
        <v>11.558890960452</v>
      </c>
      <c r="H2378" t="n">
        <v>3.22573333333333</v>
      </c>
      <c r="I2378" t="n">
        <v>80.4556970278885</v>
      </c>
    </row>
    <row r="2379">
      <c r="A2379" t="inlineStr">
        <is>
          <t>Daily_Efficiency_MTBF_2026_09_18.xlsx</t>
        </is>
      </c>
      <c r="B2379" t="inlineStr">
        <is>
          <t>Samridhi Perk Line</t>
        </is>
      </c>
      <c r="C2379" s="82" t="n">
        <v>46168</v>
      </c>
      <c r="D2379" t="inlineStr">
        <is>
          <t>Perk-HLM-2</t>
        </is>
      </c>
      <c r="E2379" t="n">
        <v>1351.68788333333</v>
      </c>
      <c r="F2379" t="n">
        <v>88</v>
      </c>
      <c r="G2379" t="n">
        <v>15.3600895833333</v>
      </c>
      <c r="H2379" t="n">
        <v>0</v>
      </c>
      <c r="I2379" t="n">
        <v>53.8203248416209</v>
      </c>
    </row>
    <row r="2380">
      <c r="A2380" t="inlineStr">
        <is>
          <t>Daily_Efficiency_MTBF_2026_09_18.xlsx</t>
        </is>
      </c>
      <c r="B2380" t="inlineStr">
        <is>
          <t>Samridhi Perk Line</t>
        </is>
      </c>
      <c r="C2380" s="82" t="n">
        <v>46168</v>
      </c>
      <c r="D2380" t="inlineStr">
        <is>
          <t>Perk TTM-5</t>
        </is>
      </c>
      <c r="E2380" t="n">
        <v>1190.67755</v>
      </c>
      <c r="F2380" t="n">
        <v>87</v>
      </c>
      <c r="G2380" t="n">
        <v>13.6859488505747</v>
      </c>
      <c r="H2380" t="n">
        <v>200.96615</v>
      </c>
      <c r="I2380" t="n">
        <v>55.3435288124101</v>
      </c>
    </row>
    <row r="2381">
      <c r="A2381" t="inlineStr">
        <is>
          <t>Daily_Efficiency_MTBF_2026_09_18.xlsx</t>
        </is>
      </c>
      <c r="B2381" t="inlineStr">
        <is>
          <t>Samridhi Perk Line</t>
        </is>
      </c>
      <c r="C2381" s="82" t="n">
        <v>46168</v>
      </c>
      <c r="D2381" t="inlineStr">
        <is>
          <t>Perk-HCM-3</t>
        </is>
      </c>
      <c r="E2381" t="n">
        <v>1337.69213333333</v>
      </c>
      <c r="F2381" t="n">
        <v>81</v>
      </c>
      <c r="G2381" t="n">
        <v>16.5147176954732</v>
      </c>
      <c r="H2381" t="n">
        <v>0.428883333333333</v>
      </c>
      <c r="I2381" t="n">
        <v>62.6954986632844</v>
      </c>
    </row>
    <row r="2382">
      <c r="A2382" t="inlineStr">
        <is>
          <t>Daily_Efficiency_MTBF_2026_09_18.xlsx</t>
        </is>
      </c>
      <c r="B2382" t="inlineStr">
        <is>
          <t>Samridhi Perk Line</t>
        </is>
      </c>
      <c r="C2382" s="82" t="n">
        <v>46168</v>
      </c>
      <c r="D2382" t="inlineStr">
        <is>
          <t>Perk-HCM-4</t>
        </is>
      </c>
      <c r="E2382" t="n">
        <v>1393.03643333333</v>
      </c>
      <c r="F2382" t="n">
        <v>48</v>
      </c>
      <c r="G2382" t="n">
        <v>29.0215923611111</v>
      </c>
      <c r="H2382" t="n">
        <v>0.2375</v>
      </c>
      <c r="I2382" t="n">
        <v>51.6258958387988</v>
      </c>
    </row>
    <row r="2383">
      <c r="A2383" t="inlineStr">
        <is>
          <t>Daily_Efficiency_MTBF_2026_09_18.xlsx</t>
        </is>
      </c>
      <c r="B2383" t="inlineStr">
        <is>
          <t>Samridhi Perk Line</t>
        </is>
      </c>
      <c r="C2383" s="82" t="n">
        <v>46168</v>
      </c>
      <c r="D2383" t="inlineStr">
        <is>
          <t>Perk-TTLi-1</t>
        </is>
      </c>
      <c r="E2383" t="n">
        <v>1394.4632</v>
      </c>
      <c r="F2383" t="n">
        <v>11</v>
      </c>
      <c r="G2383" t="n">
        <v>126.769381818182</v>
      </c>
      <c r="H2383" t="n">
        <v>1.38125</v>
      </c>
      <c r="I2383" t="n">
        <v>79.1955617940739</v>
      </c>
    </row>
    <row r="2384">
      <c r="A2384" t="inlineStr">
        <is>
          <t>Daily_Efficiency_MTBF_2026_09_18.xlsx</t>
        </is>
      </c>
      <c r="B2384" t="inlineStr">
        <is>
          <t>Samridhi Perk Line</t>
        </is>
      </c>
      <c r="C2384" s="82" t="n">
        <v>46168</v>
      </c>
      <c r="D2384" t="inlineStr">
        <is>
          <t>Perk-TTLi-3</t>
        </is>
      </c>
      <c r="E2384" t="n">
        <v>1428.75951666667</v>
      </c>
      <c r="F2384" t="n">
        <v>5</v>
      </c>
      <c r="G2384" t="n">
        <v>285.751903333333</v>
      </c>
      <c r="H2384" t="n">
        <v>0.06691666666666669</v>
      </c>
      <c r="I2384" t="n">
        <v>58.1371773569862</v>
      </c>
    </row>
    <row r="2385">
      <c r="A2385" t="inlineStr">
        <is>
          <t>Daily_Efficiency_MTBF_2026_09_18.xlsx</t>
        </is>
      </c>
      <c r="B2385" t="inlineStr">
        <is>
          <t>Samridhi Perk Line</t>
        </is>
      </c>
      <c r="C2385" s="82" t="n">
        <v>46168</v>
      </c>
      <c r="D2385" t="inlineStr">
        <is>
          <t>Perk-TTLi-2</t>
        </is>
      </c>
      <c r="E2385" t="n">
        <v>1419.76301666667</v>
      </c>
      <c r="F2385" t="n">
        <v>5</v>
      </c>
      <c r="G2385" t="n">
        <v>283.952603333333</v>
      </c>
      <c r="H2385" t="n">
        <v>0</v>
      </c>
      <c r="I2385" t="n">
        <v>76.78080946210289</v>
      </c>
    </row>
    <row r="2386">
      <c r="A2386" t="inlineStr">
        <is>
          <t>Daily_Efficiency_MTBF_2026_09_18.xlsx</t>
        </is>
      </c>
      <c r="B2386" t="inlineStr">
        <is>
          <t>Samridhi Perk Line</t>
        </is>
      </c>
      <c r="C2386" s="82" t="n">
        <v>46168</v>
      </c>
      <c r="D2386" t="inlineStr">
        <is>
          <t>Perk-TTLi-4</t>
        </is>
      </c>
      <c r="E2386" t="n">
        <v>1322.8275</v>
      </c>
      <c r="F2386" t="n">
        <v>3</v>
      </c>
      <c r="G2386" t="n">
        <v>440.9425</v>
      </c>
      <c r="H2386" t="n">
        <v>0.37205</v>
      </c>
      <c r="I2386" t="n">
        <v>38.0819355629315</v>
      </c>
    </row>
    <row r="2387">
      <c r="A2387" t="inlineStr">
        <is>
          <t>Daily_Efficiency_MTBF_2026_09_18.xlsx</t>
        </is>
      </c>
      <c r="B2387" t="inlineStr">
        <is>
          <t>Samridhi Perk Line</t>
        </is>
      </c>
      <c r="C2387" s="82" t="n">
        <v>46168</v>
      </c>
      <c r="D2387" t="inlineStr">
        <is>
          <t>Perk-Case Packing</t>
        </is>
      </c>
      <c r="E2387" t="n">
        <v>1440</v>
      </c>
      <c r="F2387" t="n">
        <v>1</v>
      </c>
      <c r="G2387" t="n">
        <v>1440</v>
      </c>
      <c r="H2387" t="n">
        <v>0</v>
      </c>
      <c r="I2387" t="n">
        <v>80.5645161290323</v>
      </c>
    </row>
    <row r="2388">
      <c r="A2388" t="inlineStr">
        <is>
          <t>Daily_Efficiency_MTBF_2026_09_18.xlsx</t>
        </is>
      </c>
      <c r="B2388" t="inlineStr">
        <is>
          <t>Samridhi Perk Line</t>
        </is>
      </c>
      <c r="C2388" s="82" t="n">
        <v>46168</v>
      </c>
      <c r="D2388" t="inlineStr">
        <is>
          <t>Perk-HLM-3</t>
        </is>
      </c>
      <c r="E2388" t="n">
        <v>1440</v>
      </c>
      <c r="F2388" t="n">
        <v>1</v>
      </c>
      <c r="G2388" t="n">
        <v>1440</v>
      </c>
      <c r="H2388" t="n">
        <v>0</v>
      </c>
      <c r="I2388" t="n">
        <v>19.0361111111111</v>
      </c>
    </row>
    <row r="2389">
      <c r="A2389" t="inlineStr">
        <is>
          <t>Daily_Efficiency_MTBF_2026_09_18.xlsx</t>
        </is>
      </c>
      <c r="B2389" t="inlineStr">
        <is>
          <t>Co-Extrusion Line</t>
        </is>
      </c>
      <c r="C2389" s="82" t="n">
        <v>46167</v>
      </c>
      <c r="D2389" t="inlineStr">
        <is>
          <t>Coex-AW3</t>
        </is>
      </c>
      <c r="E2389" t="n">
        <v>1155.06185</v>
      </c>
      <c r="F2389" t="n">
        <v>179</v>
      </c>
      <c r="G2389" t="n">
        <v>6.4528594972067</v>
      </c>
      <c r="H2389" t="n">
        <v>142.757383333333</v>
      </c>
      <c r="I2389" t="n">
        <v>21.3347222222222</v>
      </c>
    </row>
    <row r="2390">
      <c r="A2390" t="inlineStr">
        <is>
          <t>Daily_Efficiency_MTBF_2026_09_18.xlsx</t>
        </is>
      </c>
      <c r="B2390" t="inlineStr">
        <is>
          <t>Co-Extrusion Line</t>
        </is>
      </c>
      <c r="C2390" s="82" t="n">
        <v>46167</v>
      </c>
      <c r="D2390" t="inlineStr">
        <is>
          <t>Coex-AW1</t>
        </is>
      </c>
      <c r="E2390" t="n">
        <v>1174.9655</v>
      </c>
      <c r="F2390" t="n">
        <v>50</v>
      </c>
      <c r="G2390" t="n">
        <v>23.49931</v>
      </c>
      <c r="H2390" t="n">
        <v>79.49023333333341</v>
      </c>
      <c r="I2390" t="n">
        <v>82.91210400269151</v>
      </c>
    </row>
    <row r="2391">
      <c r="A2391" t="inlineStr">
        <is>
          <t>Daily_Efficiency_MTBF_2026_09_18.xlsx</t>
        </is>
      </c>
      <c r="B2391" t="inlineStr">
        <is>
          <t>Co-Extrusion Line</t>
        </is>
      </c>
      <c r="C2391" s="82" t="n">
        <v>46167</v>
      </c>
      <c r="D2391" t="inlineStr">
        <is>
          <t>Coex-AW2</t>
        </is>
      </c>
      <c r="E2391" t="n">
        <v>1279.68538333333</v>
      </c>
      <c r="F2391" t="n">
        <v>26</v>
      </c>
      <c r="G2391" t="n">
        <v>49.2186685897436</v>
      </c>
      <c r="H2391" t="n">
        <v>34.4832666666667</v>
      </c>
      <c r="I2391" t="n">
        <v>83.7232392383</v>
      </c>
    </row>
    <row r="2392">
      <c r="A2392" t="inlineStr">
        <is>
          <t>Daily_Efficiency_MTBF_2026_09_18.xlsx</t>
        </is>
      </c>
      <c r="B2392" t="inlineStr">
        <is>
          <t>Samridhi 5 Star Line</t>
        </is>
      </c>
      <c r="C2392" s="82" t="n">
        <v>46167</v>
      </c>
      <c r="D2392" t="inlineStr">
        <is>
          <t>FS-HCM-2</t>
        </is>
      </c>
      <c r="E2392" t="n">
        <v>1369.69493333333</v>
      </c>
      <c r="F2392" t="n">
        <v>56</v>
      </c>
      <c r="G2392" t="n">
        <v>24.4588380952381</v>
      </c>
      <c r="H2392" t="n">
        <v>4.16845</v>
      </c>
      <c r="I2392" t="n">
        <v>66.9517865539709</v>
      </c>
    </row>
    <row r="2393">
      <c r="A2393" t="inlineStr">
        <is>
          <t>Daily_Efficiency_MTBF_2026_09_18.xlsx</t>
        </is>
      </c>
      <c r="B2393" t="inlineStr">
        <is>
          <t>Samridhi 5 Star Line</t>
        </is>
      </c>
      <c r="C2393" s="82" t="n">
        <v>46167</v>
      </c>
      <c r="D2393" t="inlineStr">
        <is>
          <t>FS-TTLi-4</t>
        </is>
      </c>
      <c r="E2393" t="n">
        <v>1380.82715</v>
      </c>
      <c r="F2393" t="n">
        <v>52</v>
      </c>
      <c r="G2393" t="n">
        <v>26.5543682692308</v>
      </c>
      <c r="H2393" t="n">
        <v>59.17285</v>
      </c>
      <c r="I2393" t="n">
        <v>76.7708333333333</v>
      </c>
    </row>
    <row r="2394">
      <c r="A2394" t="inlineStr">
        <is>
          <t>Daily_Efficiency_MTBF_2026_09_18.xlsx</t>
        </is>
      </c>
      <c r="B2394" t="inlineStr">
        <is>
          <t>Samridhi 5 Star Line</t>
        </is>
      </c>
      <c r="C2394" s="82" t="n">
        <v>46167</v>
      </c>
      <c r="D2394" t="inlineStr">
        <is>
          <t>FS-HCM-1</t>
        </is>
      </c>
      <c r="E2394" t="n">
        <v>1378.01488333333</v>
      </c>
      <c r="F2394" t="n">
        <v>50</v>
      </c>
      <c r="G2394" t="n">
        <v>27.5602976666667</v>
      </c>
      <c r="H2394" t="n">
        <v>5.49886666666667</v>
      </c>
      <c r="I2394" t="n">
        <v>83.02319279388399</v>
      </c>
    </row>
    <row r="2395">
      <c r="A2395" t="inlineStr">
        <is>
          <t>Daily_Efficiency_MTBF_2026_09_18.xlsx</t>
        </is>
      </c>
      <c r="B2395" t="inlineStr">
        <is>
          <t>Samridhi 5 Star Line</t>
        </is>
      </c>
      <c r="C2395" s="82" t="n">
        <v>46167</v>
      </c>
      <c r="D2395" t="inlineStr">
        <is>
          <t>FS-TTLi-1</t>
        </is>
      </c>
      <c r="E2395" t="n">
        <v>1383.20073333333</v>
      </c>
      <c r="F2395" t="n">
        <v>46</v>
      </c>
      <c r="G2395" t="n">
        <v>30.0695811594203</v>
      </c>
      <c r="H2395" t="n">
        <v>14.8307166666667</v>
      </c>
      <c r="I2395" t="n">
        <v>78.9668354067945</v>
      </c>
    </row>
    <row r="2396">
      <c r="A2396" t="inlineStr">
        <is>
          <t>Daily_Efficiency_MTBF_2026_09_18.xlsx</t>
        </is>
      </c>
      <c r="B2396" t="inlineStr">
        <is>
          <t>Samridhi 5 Star Line</t>
        </is>
      </c>
      <c r="C2396" s="82" t="n">
        <v>46167</v>
      </c>
      <c r="D2396" t="inlineStr">
        <is>
          <t>FS-TTLi-2</t>
        </is>
      </c>
      <c r="E2396" t="n">
        <v>1369.10613333333</v>
      </c>
      <c r="F2396" t="n">
        <v>44</v>
      </c>
      <c r="G2396" t="n">
        <v>31.1160484848485</v>
      </c>
      <c r="H2396" t="n">
        <v>20.34445</v>
      </c>
      <c r="I2396" t="n">
        <v>64.2597938594311</v>
      </c>
    </row>
    <row r="2397">
      <c r="A2397" t="inlineStr">
        <is>
          <t>Daily_Efficiency_MTBF_2026_09_18.xlsx</t>
        </is>
      </c>
      <c r="B2397" t="inlineStr">
        <is>
          <t>Samridhi 5 Star Line</t>
        </is>
      </c>
      <c r="C2397" s="82" t="n">
        <v>46167</v>
      </c>
      <c r="D2397" t="inlineStr">
        <is>
          <t>FS-HCM-3</t>
        </is>
      </c>
      <c r="E2397" t="n">
        <v>1395.19285</v>
      </c>
      <c r="F2397" t="n">
        <v>28</v>
      </c>
      <c r="G2397" t="n">
        <v>49.8283160714286</v>
      </c>
      <c r="H2397" t="n">
        <v>1.49176666666667</v>
      </c>
      <c r="I2397" t="n">
        <v>89.54465742383979</v>
      </c>
    </row>
    <row r="2398">
      <c r="A2398" t="inlineStr">
        <is>
          <t>Daily_Efficiency_MTBF_2026_09_18.xlsx</t>
        </is>
      </c>
      <c r="B2398" t="inlineStr">
        <is>
          <t>Samridhi 5 Star Line</t>
        </is>
      </c>
      <c r="C2398" s="82" t="n">
        <v>46167</v>
      </c>
      <c r="D2398" t="inlineStr">
        <is>
          <t>FS-HCM-4</t>
        </is>
      </c>
      <c r="E2398" t="n">
        <v>1418.8417</v>
      </c>
      <c r="F2398" t="n">
        <v>28</v>
      </c>
      <c r="G2398" t="n">
        <v>50.6729178571429</v>
      </c>
      <c r="H2398" t="n">
        <v>15.006</v>
      </c>
      <c r="I2398" t="n">
        <v>78.6621137967264</v>
      </c>
    </row>
    <row r="2399">
      <c r="A2399" t="inlineStr">
        <is>
          <t>Daily_Efficiency_MTBF_2026_09_18.xlsx</t>
        </is>
      </c>
      <c r="B2399" t="inlineStr">
        <is>
          <t>Samridhi 5 Star Line</t>
        </is>
      </c>
      <c r="C2399" s="82" t="n">
        <v>46167</v>
      </c>
      <c r="D2399" t="inlineStr">
        <is>
          <t>FS-HRM-5</t>
        </is>
      </c>
      <c r="E2399" t="n">
        <v>1404.15521666667</v>
      </c>
      <c r="F2399" t="n">
        <v>18</v>
      </c>
      <c r="G2399" t="n">
        <v>78.0086231481481</v>
      </c>
      <c r="H2399" t="n">
        <v>26.5087833333333</v>
      </c>
      <c r="I2399" t="n">
        <v>40.4742318636846</v>
      </c>
    </row>
    <row r="2400">
      <c r="A2400" t="inlineStr">
        <is>
          <t>Daily_Efficiency_MTBF_2026_09_18.xlsx</t>
        </is>
      </c>
      <c r="B2400" t="inlineStr">
        <is>
          <t>Samridhi 5 Star Line</t>
        </is>
      </c>
      <c r="C2400" s="82" t="n">
        <v>46167</v>
      </c>
      <c r="D2400" t="inlineStr">
        <is>
          <t>FS-TTLi-3</t>
        </is>
      </c>
      <c r="E2400" t="n">
        <v>1417.32536666667</v>
      </c>
      <c r="F2400" t="n">
        <v>15</v>
      </c>
      <c r="G2400" t="n">
        <v>94.48835777777779</v>
      </c>
      <c r="H2400" t="n">
        <v>11.1684666666667</v>
      </c>
      <c r="I2400" t="n">
        <v>85.0400953887294</v>
      </c>
    </row>
    <row r="2401">
      <c r="A2401" t="inlineStr">
        <is>
          <t>Daily_Efficiency_MTBF_2026_09_18.xlsx</t>
        </is>
      </c>
      <c r="B2401" t="inlineStr">
        <is>
          <t>Samridhi 5 Star Line</t>
        </is>
      </c>
      <c r="C2401" s="82" t="n">
        <v>46167</v>
      </c>
      <c r="D2401" t="inlineStr">
        <is>
          <t>FS-Case Packing</t>
        </is>
      </c>
      <c r="E2401" t="n">
        <v>1440</v>
      </c>
      <c r="F2401" t="n">
        <v>1</v>
      </c>
      <c r="G2401" t="n">
        <v>1440</v>
      </c>
      <c r="H2401" t="n">
        <v>0</v>
      </c>
      <c r="I2401" t="n">
        <v>84.8930481283422</v>
      </c>
    </row>
    <row r="2402">
      <c r="A2402" t="inlineStr">
        <is>
          <t>Daily_Efficiency_MTBF_2026_09_18.xlsx</t>
        </is>
      </c>
      <c r="B2402" t="inlineStr">
        <is>
          <t>Samridhi 5 Star Line</t>
        </is>
      </c>
      <c r="C2402" s="82" t="n">
        <v>46167</v>
      </c>
      <c r="D2402" t="inlineStr">
        <is>
          <t>FS-TTM-5</t>
        </is>
      </c>
      <c r="E2402" t="n">
        <v>1440</v>
      </c>
      <c r="F2402" t="n">
        <v>1</v>
      </c>
      <c r="G2402" t="n">
        <v>1440</v>
      </c>
      <c r="H2402" t="n">
        <v>0</v>
      </c>
      <c r="I2402" t="n">
        <v>27.6587301587301</v>
      </c>
    </row>
    <row r="2403">
      <c r="A2403" t="inlineStr">
        <is>
          <t>Daily_Efficiency_MTBF_2026_09_18.xlsx</t>
        </is>
      </c>
      <c r="B2403" t="inlineStr">
        <is>
          <t>Samridhi Perk Line</t>
        </is>
      </c>
      <c r="C2403" s="82" t="n">
        <v>46167</v>
      </c>
      <c r="D2403" t="inlineStr">
        <is>
          <t>Perk-HLM-1</t>
        </is>
      </c>
      <c r="E2403" t="n">
        <v>1297.89365</v>
      </c>
      <c r="F2403" t="n">
        <v>181</v>
      </c>
      <c r="G2403" t="n">
        <v>7.17068314917127</v>
      </c>
      <c r="H2403" t="n">
        <v>5.86566666666667</v>
      </c>
      <c r="I2403" t="n">
        <v>55.3529033804447</v>
      </c>
    </row>
    <row r="2404">
      <c r="A2404" t="inlineStr">
        <is>
          <t>Daily_Efficiency_MTBF_2026_09_18.xlsx</t>
        </is>
      </c>
      <c r="B2404" t="inlineStr">
        <is>
          <t>Samridhi Perk Line</t>
        </is>
      </c>
      <c r="C2404" s="82" t="n">
        <v>46167</v>
      </c>
      <c r="D2404" t="inlineStr">
        <is>
          <t>Perk-HCM-2</t>
        </is>
      </c>
      <c r="E2404" t="n">
        <v>1364.66808333333</v>
      </c>
      <c r="F2404" t="n">
        <v>114</v>
      </c>
      <c r="G2404" t="n">
        <v>11.9707726608187</v>
      </c>
      <c r="H2404" t="n">
        <v>1.13445</v>
      </c>
      <c r="I2404" t="n">
        <v>80.45740169906639</v>
      </c>
    </row>
    <row r="2405">
      <c r="A2405" t="inlineStr">
        <is>
          <t>Daily_Efficiency_MTBF_2026_09_18.xlsx</t>
        </is>
      </c>
      <c r="B2405" t="inlineStr">
        <is>
          <t>Samridhi Perk Line</t>
        </is>
      </c>
      <c r="C2405" s="82" t="n">
        <v>46167</v>
      </c>
      <c r="D2405" t="inlineStr">
        <is>
          <t>Perk-HLM-2</t>
        </is>
      </c>
      <c r="E2405" t="n">
        <v>1361.03705</v>
      </c>
      <c r="F2405" t="n">
        <v>89</v>
      </c>
      <c r="G2405" t="n">
        <v>15.2925511235955</v>
      </c>
      <c r="H2405" t="n">
        <v>0</v>
      </c>
      <c r="I2405" t="n">
        <v>56.4876168059882</v>
      </c>
    </row>
    <row r="2406">
      <c r="A2406" t="inlineStr">
        <is>
          <t>Daily_Efficiency_MTBF_2026_09_18.xlsx</t>
        </is>
      </c>
      <c r="B2406" t="inlineStr">
        <is>
          <t>Samridhi Perk Line</t>
        </is>
      </c>
      <c r="C2406" s="82" t="n">
        <v>46167</v>
      </c>
      <c r="D2406" t="inlineStr">
        <is>
          <t>Perk-HCM-1</t>
        </is>
      </c>
      <c r="E2406" t="n">
        <v>1347.84901666667</v>
      </c>
      <c r="F2406" t="n">
        <v>89</v>
      </c>
      <c r="G2406" t="n">
        <v>15.1443709737828</v>
      </c>
      <c r="H2406" t="n">
        <v>0.4224</v>
      </c>
      <c r="I2406" t="n">
        <v>68.3462412145098</v>
      </c>
    </row>
    <row r="2407">
      <c r="A2407" t="inlineStr">
        <is>
          <t>Daily_Efficiency_MTBF_2026_09_18.xlsx</t>
        </is>
      </c>
      <c r="B2407" t="inlineStr">
        <is>
          <t>Samridhi Perk Line</t>
        </is>
      </c>
      <c r="C2407" s="82" t="n">
        <v>46167</v>
      </c>
      <c r="D2407" t="inlineStr">
        <is>
          <t>Perk TTM-5</t>
        </is>
      </c>
      <c r="E2407" t="n">
        <v>1317.68996666667</v>
      </c>
      <c r="F2407" t="n">
        <v>64</v>
      </c>
      <c r="G2407" t="n">
        <v>20.5889057291667</v>
      </c>
      <c r="H2407" t="n">
        <v>122.310033333333</v>
      </c>
      <c r="I2407" t="n">
        <v>61.0714285714285</v>
      </c>
    </row>
    <row r="2408">
      <c r="A2408" t="inlineStr">
        <is>
          <t>Daily_Efficiency_MTBF_2026_09_18.xlsx</t>
        </is>
      </c>
      <c r="B2408" t="inlineStr">
        <is>
          <t>Samridhi Perk Line</t>
        </is>
      </c>
      <c r="C2408" s="82" t="n">
        <v>46167</v>
      </c>
      <c r="D2408" t="inlineStr">
        <is>
          <t>Perk-HCM-3</t>
        </is>
      </c>
      <c r="E2408" t="n">
        <v>1289.31393333333</v>
      </c>
      <c r="F2408" t="n">
        <v>62</v>
      </c>
      <c r="G2408" t="n">
        <v>20.7953860215054</v>
      </c>
      <c r="H2408" t="n">
        <v>3.13226666666667</v>
      </c>
      <c r="I2408" t="n">
        <v>59.310852841822</v>
      </c>
    </row>
    <row r="2409">
      <c r="A2409" t="inlineStr">
        <is>
          <t>Daily_Efficiency_MTBF_2026_09_18.xlsx</t>
        </is>
      </c>
      <c r="B2409" t="inlineStr">
        <is>
          <t>Samridhi Perk Line</t>
        </is>
      </c>
      <c r="C2409" s="82" t="n">
        <v>46167</v>
      </c>
      <c r="D2409" t="inlineStr">
        <is>
          <t>Perk-HCM-4</t>
        </is>
      </c>
      <c r="E2409" t="n">
        <v>1380.23978333333</v>
      </c>
      <c r="F2409" t="n">
        <v>40</v>
      </c>
      <c r="G2409" t="n">
        <v>34.5059945833333</v>
      </c>
      <c r="H2409" t="n">
        <v>0.220316666666667</v>
      </c>
      <c r="I2409" t="n">
        <v>44.7957887754235</v>
      </c>
    </row>
    <row r="2410">
      <c r="A2410" t="inlineStr">
        <is>
          <t>Daily_Efficiency_MTBF_2026_09_18.xlsx</t>
        </is>
      </c>
      <c r="B2410" t="inlineStr">
        <is>
          <t>Samridhi Perk Line</t>
        </is>
      </c>
      <c r="C2410" s="82" t="n">
        <v>46167</v>
      </c>
      <c r="D2410" t="inlineStr">
        <is>
          <t>Perk-TTLi-1</t>
        </is>
      </c>
      <c r="E2410" t="n">
        <v>1378.21493333333</v>
      </c>
      <c r="F2410" t="n">
        <v>40</v>
      </c>
      <c r="G2410" t="n">
        <v>34.4553733333333</v>
      </c>
      <c r="H2410" t="n">
        <v>1.14118333333333</v>
      </c>
      <c r="I2410" t="n">
        <v>66.3277708845505</v>
      </c>
    </row>
    <row r="2411">
      <c r="A2411" t="inlineStr">
        <is>
          <t>Daily_Efficiency_MTBF_2026_09_18.xlsx</t>
        </is>
      </c>
      <c r="B2411" t="inlineStr">
        <is>
          <t>Samridhi Perk Line</t>
        </is>
      </c>
      <c r="C2411" s="82" t="n">
        <v>46167</v>
      </c>
      <c r="D2411" t="inlineStr">
        <is>
          <t>Perk-TTLi-3</t>
        </is>
      </c>
      <c r="E2411" t="n">
        <v>1417.55935</v>
      </c>
      <c r="F2411" t="n">
        <v>13</v>
      </c>
      <c r="G2411" t="n">
        <v>109.043026923077</v>
      </c>
      <c r="H2411" t="n">
        <v>2.11248333333333</v>
      </c>
      <c r="I2411" t="n">
        <v>53.0926351999559</v>
      </c>
    </row>
    <row r="2412">
      <c r="A2412" t="inlineStr">
        <is>
          <t>Daily_Efficiency_MTBF_2026_09_18.xlsx</t>
        </is>
      </c>
      <c r="B2412" t="inlineStr">
        <is>
          <t>Samridhi Perk Line</t>
        </is>
      </c>
      <c r="C2412" s="82" t="n">
        <v>46167</v>
      </c>
      <c r="D2412" t="inlineStr">
        <is>
          <t>Perk-TTLi-2</t>
        </is>
      </c>
      <c r="E2412" t="n">
        <v>1330.95716666667</v>
      </c>
      <c r="F2412" t="n">
        <v>8</v>
      </c>
      <c r="G2412" t="n">
        <v>166.369645833333</v>
      </c>
      <c r="H2412" t="n">
        <v>8.35851666666667</v>
      </c>
      <c r="I2412" t="n">
        <v>68.0193053432467</v>
      </c>
    </row>
    <row r="2413">
      <c r="A2413" t="inlineStr">
        <is>
          <t>Daily_Efficiency_MTBF_2026_09_18.xlsx</t>
        </is>
      </c>
      <c r="B2413" t="inlineStr">
        <is>
          <t>Samridhi Perk Line</t>
        </is>
      </c>
      <c r="C2413" s="82" t="n">
        <v>46167</v>
      </c>
      <c r="D2413" t="inlineStr">
        <is>
          <t>Perk-TTLi-4</t>
        </is>
      </c>
      <c r="E2413" t="n">
        <v>1022.18541666667</v>
      </c>
      <c r="F2413" t="n">
        <v>7</v>
      </c>
      <c r="G2413" t="n">
        <v>146.026488095238</v>
      </c>
      <c r="H2413" t="n">
        <v>4.88911666666667</v>
      </c>
      <c r="I2413" t="n">
        <v>39.5248055180574</v>
      </c>
    </row>
    <row r="2414">
      <c r="A2414" t="inlineStr">
        <is>
          <t>Daily_Efficiency_MTBF_2026_09_18.xlsx</t>
        </is>
      </c>
      <c r="B2414" t="inlineStr">
        <is>
          <t>Samridhi Perk Line</t>
        </is>
      </c>
      <c r="C2414" s="82" t="n">
        <v>46167</v>
      </c>
      <c r="D2414" t="inlineStr">
        <is>
          <t>Perk-Case Packing</t>
        </is>
      </c>
      <c r="E2414" t="n">
        <v>1440</v>
      </c>
      <c r="F2414" t="n">
        <v>1</v>
      </c>
      <c r="G2414" t="n">
        <v>1440</v>
      </c>
      <c r="H2414" t="n">
        <v>0</v>
      </c>
      <c r="I2414" t="n">
        <v>69.0322580645161</v>
      </c>
    </row>
    <row r="2415">
      <c r="A2415" t="inlineStr">
        <is>
          <t>Daily_Efficiency_MTBF_2026_09_18.xlsx</t>
        </is>
      </c>
      <c r="B2415" t="inlineStr">
        <is>
          <t>Samridhi Perk Line</t>
        </is>
      </c>
      <c r="C2415" s="82" t="n">
        <v>46167</v>
      </c>
      <c r="D2415" t="inlineStr">
        <is>
          <t>Perk-HLM-3</t>
        </is>
      </c>
      <c r="E2415" t="n">
        <v>1440</v>
      </c>
      <c r="F2415" t="n">
        <v>1</v>
      </c>
      <c r="G2415" t="n">
        <v>1440</v>
      </c>
      <c r="H2415" t="n">
        <v>0</v>
      </c>
      <c r="I2415" t="n">
        <v>26.2674382716049</v>
      </c>
    </row>
    <row r="2416">
      <c r="A2416" t="inlineStr">
        <is>
          <t>Daily_Efficiency_MTBF_2026_09_18.xlsx</t>
        </is>
      </c>
      <c r="B2416" t="inlineStr">
        <is>
          <t>Co-Extrusion Line</t>
        </is>
      </c>
      <c r="C2416" s="82" t="n">
        <v>46166</v>
      </c>
      <c r="D2416" t="inlineStr">
        <is>
          <t>Coex-AW3</t>
        </is>
      </c>
      <c r="E2416" t="n">
        <v>806.1068</v>
      </c>
      <c r="F2416" t="n">
        <v>157</v>
      </c>
      <c r="G2416" t="n">
        <v>5.13443821656051</v>
      </c>
      <c r="H2416" t="n">
        <v>96.3396666666667</v>
      </c>
      <c r="I2416" t="n">
        <v>6.20444444444445</v>
      </c>
    </row>
    <row r="2417">
      <c r="A2417" t="inlineStr">
        <is>
          <t>Daily_Efficiency_MTBF_2026_09_18.xlsx</t>
        </is>
      </c>
      <c r="B2417" t="inlineStr">
        <is>
          <t>Co-Extrusion Line</t>
        </is>
      </c>
      <c r="C2417" s="82" t="n">
        <v>46166</v>
      </c>
      <c r="D2417" t="inlineStr">
        <is>
          <t>Coex-AW1</t>
        </is>
      </c>
      <c r="E2417" t="n">
        <v>723.3013999999999</v>
      </c>
      <c r="F2417" t="n">
        <v>36</v>
      </c>
      <c r="G2417" t="n">
        <v>20.0917055555556</v>
      </c>
      <c r="H2417" t="n">
        <v>29.4671666666667</v>
      </c>
      <c r="I2417" t="n">
        <v>65.141076163234</v>
      </c>
    </row>
    <row r="2418">
      <c r="A2418" t="inlineStr">
        <is>
          <t>Daily_Efficiency_MTBF_2026_09_18.xlsx</t>
        </is>
      </c>
      <c r="B2418" t="inlineStr">
        <is>
          <t>Co-Extrusion Line</t>
        </is>
      </c>
      <c r="C2418" s="82" t="n">
        <v>46166</v>
      </c>
      <c r="D2418" t="inlineStr">
        <is>
          <t>Coex-AW2</t>
        </is>
      </c>
      <c r="E2418" t="n">
        <v>829.121966666667</v>
      </c>
      <c r="F2418" t="n">
        <v>12</v>
      </c>
      <c r="G2418" t="n">
        <v>69.0934972222222</v>
      </c>
      <c r="H2418" t="n">
        <v>11.3332</v>
      </c>
      <c r="I2418" t="n">
        <v>73.5926623886938</v>
      </c>
    </row>
    <row r="2419">
      <c r="A2419" t="inlineStr">
        <is>
          <t>Daily_Efficiency_MTBF_2026_09_18.xlsx</t>
        </is>
      </c>
      <c r="B2419" t="inlineStr">
        <is>
          <t>Samridhi 5 Star Line</t>
        </is>
      </c>
      <c r="C2419" s="82" t="n">
        <v>46166</v>
      </c>
      <c r="D2419" t="inlineStr">
        <is>
          <t>FS-HCM-1</t>
        </is>
      </c>
      <c r="E2419" t="n">
        <v>1192.64536666667</v>
      </c>
      <c r="F2419" t="n">
        <v>57</v>
      </c>
      <c r="G2419" t="n">
        <v>20.9236029239766</v>
      </c>
      <c r="H2419" t="n">
        <v>4.66745</v>
      </c>
      <c r="I2419" t="n">
        <v>56.4798379257866</v>
      </c>
    </row>
    <row r="2420">
      <c r="A2420" t="inlineStr">
        <is>
          <t>Daily_Efficiency_MTBF_2026_09_18.xlsx</t>
        </is>
      </c>
      <c r="B2420" t="inlineStr">
        <is>
          <t>Samridhi 5 Star Line</t>
        </is>
      </c>
      <c r="C2420" s="82" t="n">
        <v>46166</v>
      </c>
      <c r="D2420" t="inlineStr">
        <is>
          <t>FS-HCM-4</t>
        </is>
      </c>
      <c r="E2420" t="n">
        <v>1307.99385</v>
      </c>
      <c r="F2420" t="n">
        <v>50</v>
      </c>
      <c r="G2420" t="n">
        <v>26.159877</v>
      </c>
      <c r="H2420" t="n">
        <v>19.5159</v>
      </c>
      <c r="I2420" t="n">
        <v>46.2206411457835</v>
      </c>
    </row>
    <row r="2421">
      <c r="A2421" t="inlineStr">
        <is>
          <t>Daily_Efficiency_MTBF_2026_09_18.xlsx</t>
        </is>
      </c>
      <c r="B2421" t="inlineStr">
        <is>
          <t>Samridhi 5 Star Line</t>
        </is>
      </c>
      <c r="C2421" s="82" t="n">
        <v>46166</v>
      </c>
      <c r="D2421" t="inlineStr">
        <is>
          <t>FS-HCM-3</t>
        </is>
      </c>
      <c r="E2421" t="n">
        <v>1101.51768333333</v>
      </c>
      <c r="F2421" t="n">
        <v>49</v>
      </c>
      <c r="G2421" t="n">
        <v>22.4799527210884</v>
      </c>
      <c r="H2421" t="n">
        <v>4.50063333333333</v>
      </c>
      <c r="I2421" t="n">
        <v>62.3307490793431</v>
      </c>
    </row>
    <row r="2422">
      <c r="A2422" t="inlineStr">
        <is>
          <t>Daily_Efficiency_MTBF_2026_09_18.xlsx</t>
        </is>
      </c>
      <c r="B2422" t="inlineStr">
        <is>
          <t>Samridhi 5 Star Line</t>
        </is>
      </c>
      <c r="C2422" s="82" t="n">
        <v>46166</v>
      </c>
      <c r="D2422" t="inlineStr">
        <is>
          <t>FS-TTLi-1</t>
        </is>
      </c>
      <c r="E2422" t="n">
        <v>1311.68753333333</v>
      </c>
      <c r="F2422" t="n">
        <v>45</v>
      </c>
      <c r="G2422" t="n">
        <v>29.1486118518519</v>
      </c>
      <c r="H2422" t="n">
        <v>10.136</v>
      </c>
      <c r="I2422" t="n">
        <v>47.968573885858</v>
      </c>
    </row>
    <row r="2423">
      <c r="A2423" t="inlineStr">
        <is>
          <t>Daily_Efficiency_MTBF_2026_09_18.xlsx</t>
        </is>
      </c>
      <c r="B2423" t="inlineStr">
        <is>
          <t>Samridhi 5 Star Line</t>
        </is>
      </c>
      <c r="C2423" s="82" t="n">
        <v>46166</v>
      </c>
      <c r="D2423" t="inlineStr">
        <is>
          <t>FS-HCM-2</t>
        </is>
      </c>
      <c r="E2423" t="n">
        <v>1206.99886666667</v>
      </c>
      <c r="F2423" t="n">
        <v>34</v>
      </c>
      <c r="G2423" t="n">
        <v>35.4999666666667</v>
      </c>
      <c r="H2423" t="n">
        <v>0.17335</v>
      </c>
      <c r="I2423" t="n">
        <v>46.5259531273896</v>
      </c>
    </row>
    <row r="2424">
      <c r="A2424" t="inlineStr">
        <is>
          <t>Daily_Efficiency_MTBF_2026_09_18.xlsx</t>
        </is>
      </c>
      <c r="B2424" t="inlineStr">
        <is>
          <t>Samridhi 5 Star Line</t>
        </is>
      </c>
      <c r="C2424" s="82" t="n">
        <v>46166</v>
      </c>
      <c r="D2424" t="inlineStr">
        <is>
          <t>FS-HRM-5</t>
        </is>
      </c>
      <c r="E2424" t="n">
        <v>1120.96425</v>
      </c>
      <c r="F2424" t="n">
        <v>28</v>
      </c>
      <c r="G2424" t="n">
        <v>40.0344375</v>
      </c>
      <c r="H2424" t="n">
        <v>29.0104</v>
      </c>
      <c r="I2424" t="n">
        <v>25.7311592589378</v>
      </c>
    </row>
    <row r="2425">
      <c r="A2425" t="inlineStr">
        <is>
          <t>Daily_Efficiency_MTBF_2026_09_18.xlsx</t>
        </is>
      </c>
      <c r="B2425" t="inlineStr">
        <is>
          <t>Samridhi 5 Star Line</t>
        </is>
      </c>
      <c r="C2425" s="82" t="n">
        <v>46166</v>
      </c>
      <c r="D2425" t="inlineStr">
        <is>
          <t>FS-TTLi-2</t>
        </is>
      </c>
      <c r="E2425" t="n">
        <v>1319.5115</v>
      </c>
      <c r="F2425" t="n">
        <v>27</v>
      </c>
      <c r="G2425" t="n">
        <v>48.8707962962963</v>
      </c>
      <c r="H2425" t="n">
        <v>35.6592</v>
      </c>
      <c r="I2425" t="n">
        <v>35.9042470444176</v>
      </c>
    </row>
    <row r="2426">
      <c r="A2426" t="inlineStr">
        <is>
          <t>Daily_Efficiency_MTBF_2026_09_18.xlsx</t>
        </is>
      </c>
      <c r="B2426" t="inlineStr">
        <is>
          <t>Samridhi 5 Star Line</t>
        </is>
      </c>
      <c r="C2426" s="82" t="n">
        <v>46166</v>
      </c>
      <c r="D2426" t="inlineStr">
        <is>
          <t>FS-TTLi-4</t>
        </is>
      </c>
      <c r="E2426" t="n">
        <v>1328.33916666667</v>
      </c>
      <c r="F2426" t="n">
        <v>25</v>
      </c>
      <c r="G2426" t="n">
        <v>53.1335666666667</v>
      </c>
      <c r="H2426" t="n">
        <v>24.4930833333333</v>
      </c>
      <c r="I2426" t="n">
        <v>44.5907640654949</v>
      </c>
    </row>
    <row r="2427">
      <c r="A2427" t="inlineStr">
        <is>
          <t>Daily_Efficiency_MTBF_2026_09_18.xlsx</t>
        </is>
      </c>
      <c r="B2427" t="inlineStr">
        <is>
          <t>Samridhi 5 Star Line</t>
        </is>
      </c>
      <c r="C2427" s="82" t="n">
        <v>46166</v>
      </c>
      <c r="D2427" t="inlineStr">
        <is>
          <t>FS-TTLi-3</t>
        </is>
      </c>
      <c r="E2427" t="n">
        <v>969.15005</v>
      </c>
      <c r="F2427" t="n">
        <v>21</v>
      </c>
      <c r="G2427" t="n">
        <v>46.1500023809524</v>
      </c>
      <c r="H2427" t="n">
        <v>8.009816666666669</v>
      </c>
      <c r="I2427" t="n">
        <v>64.15923585121411</v>
      </c>
    </row>
    <row r="2428">
      <c r="A2428" t="inlineStr">
        <is>
          <t>Daily_Efficiency_MTBF_2026_09_18.xlsx</t>
        </is>
      </c>
      <c r="B2428" t="inlineStr">
        <is>
          <t>Samridhi 5 Star Line</t>
        </is>
      </c>
      <c r="C2428" s="82" t="n">
        <v>46166</v>
      </c>
      <c r="D2428" t="inlineStr">
        <is>
          <t>FS-Case Packing</t>
        </is>
      </c>
      <c r="E2428" t="n">
        <v>1349.49696666667</v>
      </c>
      <c r="F2428" t="n">
        <v>1</v>
      </c>
      <c r="G2428" t="n">
        <v>1349.49696666667</v>
      </c>
      <c r="H2428" t="n">
        <v>0</v>
      </c>
      <c r="I2428" t="n">
        <v>49.7713061602594</v>
      </c>
    </row>
    <row r="2429">
      <c r="A2429" t="inlineStr">
        <is>
          <t>Daily_Efficiency_MTBF_2026_09_18.xlsx</t>
        </is>
      </c>
      <c r="B2429" t="inlineStr">
        <is>
          <t>Samridhi 5 Star Line</t>
        </is>
      </c>
      <c r="C2429" s="82" t="n">
        <v>46166</v>
      </c>
      <c r="D2429" t="inlineStr">
        <is>
          <t>FS-TTM-5</t>
        </is>
      </c>
      <c r="E2429" t="n">
        <v>991.498566666667</v>
      </c>
      <c r="F2429" t="n">
        <v>1</v>
      </c>
      <c r="G2429" t="n">
        <v>991.498566666667</v>
      </c>
      <c r="H2429" t="n">
        <v>0</v>
      </c>
      <c r="I2429" t="n">
        <v>24.1468253968254</v>
      </c>
    </row>
    <row r="2430">
      <c r="A2430" t="inlineStr">
        <is>
          <t>Daily_Efficiency_MTBF_2026_09_18.xlsx</t>
        </is>
      </c>
      <c r="B2430" t="inlineStr">
        <is>
          <t>Samridhi Perk Line</t>
        </is>
      </c>
      <c r="C2430" s="82" t="n">
        <v>46166</v>
      </c>
      <c r="D2430" t="inlineStr">
        <is>
          <t>Perk-HLM-2</t>
        </is>
      </c>
      <c r="E2430" t="n">
        <v>1272.58488333333</v>
      </c>
      <c r="F2430" t="n">
        <v>113</v>
      </c>
      <c r="G2430" t="n">
        <v>11.2618131268437</v>
      </c>
      <c r="H2430" t="n">
        <v>0</v>
      </c>
      <c r="I2430" t="n">
        <v>56.5829712666679</v>
      </c>
    </row>
    <row r="2431">
      <c r="A2431" t="inlineStr">
        <is>
          <t>Daily_Efficiency_MTBF_2026_09_18.xlsx</t>
        </is>
      </c>
      <c r="B2431" t="inlineStr">
        <is>
          <t>Samridhi Perk Line</t>
        </is>
      </c>
      <c r="C2431" s="82" t="n">
        <v>46166</v>
      </c>
      <c r="D2431" t="inlineStr">
        <is>
          <t>Perk-HCM-2</t>
        </is>
      </c>
      <c r="E2431" t="n">
        <v>1364.91635</v>
      </c>
      <c r="F2431" t="n">
        <v>104</v>
      </c>
      <c r="G2431" t="n">
        <v>13.1241956730769</v>
      </c>
      <c r="H2431" t="n">
        <v>0.468516666666667</v>
      </c>
      <c r="I2431" t="n">
        <v>69.9666871164754</v>
      </c>
    </row>
    <row r="2432">
      <c r="A2432" t="inlineStr">
        <is>
          <t>Daily_Efficiency_MTBF_2026_09_18.xlsx</t>
        </is>
      </c>
      <c r="B2432" t="inlineStr">
        <is>
          <t>Samridhi Perk Line</t>
        </is>
      </c>
      <c r="C2432" s="82" t="n">
        <v>46166</v>
      </c>
      <c r="D2432" t="inlineStr">
        <is>
          <t>Perk-HLM-1</t>
        </is>
      </c>
      <c r="E2432" t="n">
        <v>1278.93933333333</v>
      </c>
      <c r="F2432" t="n">
        <v>82</v>
      </c>
      <c r="G2432" t="n">
        <v>15.5968211382114</v>
      </c>
      <c r="H2432" t="n">
        <v>2.72505</v>
      </c>
      <c r="I2432" t="n">
        <v>63.0256169564396</v>
      </c>
    </row>
    <row r="2433">
      <c r="A2433" t="inlineStr">
        <is>
          <t>Daily_Efficiency_MTBF_2026_09_18.xlsx</t>
        </is>
      </c>
      <c r="B2433" t="inlineStr">
        <is>
          <t>Samridhi Perk Line</t>
        </is>
      </c>
      <c r="C2433" s="82" t="n">
        <v>46166</v>
      </c>
      <c r="D2433" t="inlineStr">
        <is>
          <t>Perk-HCM-1</t>
        </is>
      </c>
      <c r="E2433" t="n">
        <v>1377.23835</v>
      </c>
      <c r="F2433" t="n">
        <v>73</v>
      </c>
      <c r="G2433" t="n">
        <v>18.8662787671233</v>
      </c>
      <c r="H2433" t="n">
        <v>0.202133333333333</v>
      </c>
      <c r="I2433" t="n">
        <v>72.33290937893391</v>
      </c>
    </row>
    <row r="2434">
      <c r="A2434" t="inlineStr">
        <is>
          <t>Daily_Efficiency_MTBF_2026_09_18.xlsx</t>
        </is>
      </c>
      <c r="B2434" t="inlineStr">
        <is>
          <t>Samridhi Perk Line</t>
        </is>
      </c>
      <c r="C2434" s="82" t="n">
        <v>46166</v>
      </c>
      <c r="D2434" t="inlineStr">
        <is>
          <t>Perk-HCM-4</t>
        </is>
      </c>
      <c r="E2434" t="n">
        <v>1377.4992</v>
      </c>
      <c r="F2434" t="n">
        <v>66</v>
      </c>
      <c r="G2434" t="n">
        <v>20.8712</v>
      </c>
      <c r="H2434" t="n">
        <v>0.3275</v>
      </c>
      <c r="I2434" t="n">
        <v>56.3322464206463</v>
      </c>
    </row>
    <row r="2435">
      <c r="A2435" t="inlineStr">
        <is>
          <t>Daily_Efficiency_MTBF_2026_09_18.xlsx</t>
        </is>
      </c>
      <c r="B2435" t="inlineStr">
        <is>
          <t>Samridhi Perk Line</t>
        </is>
      </c>
      <c r="C2435" s="82" t="n">
        <v>46166</v>
      </c>
      <c r="D2435" t="inlineStr">
        <is>
          <t>Perk-HCM-3</t>
        </is>
      </c>
      <c r="E2435" t="n">
        <v>1297.21938333333</v>
      </c>
      <c r="F2435" t="n">
        <v>51</v>
      </c>
      <c r="G2435" t="n">
        <v>25.4356741830065</v>
      </c>
      <c r="H2435" t="n">
        <v>0.116483333333333</v>
      </c>
      <c r="I2435" t="n">
        <v>62.3242335690862</v>
      </c>
    </row>
    <row r="2436">
      <c r="A2436" t="inlineStr">
        <is>
          <t>Daily_Efficiency_MTBF_2026_09_18.xlsx</t>
        </is>
      </c>
      <c r="B2436" t="inlineStr">
        <is>
          <t>Samridhi Perk Line</t>
        </is>
      </c>
      <c r="C2436" s="82" t="n">
        <v>46166</v>
      </c>
      <c r="D2436" t="inlineStr">
        <is>
          <t>Perk-TTLi-1</t>
        </is>
      </c>
      <c r="E2436" t="n">
        <v>1363.97815</v>
      </c>
      <c r="F2436" t="n">
        <v>50</v>
      </c>
      <c r="G2436" t="n">
        <v>27.279563</v>
      </c>
      <c r="H2436" t="n">
        <v>2.44725</v>
      </c>
      <c r="I2436" t="n">
        <v>67.2084018849438</v>
      </c>
    </row>
    <row r="2437">
      <c r="A2437" t="inlineStr">
        <is>
          <t>Daily_Efficiency_MTBF_2026_09_18.xlsx</t>
        </is>
      </c>
      <c r="B2437" t="inlineStr">
        <is>
          <t>Samridhi Perk Line</t>
        </is>
      </c>
      <c r="C2437" s="82" t="n">
        <v>46166</v>
      </c>
      <c r="D2437" t="inlineStr">
        <is>
          <t>Perk TTM-5</t>
        </is>
      </c>
      <c r="E2437" t="n">
        <v>565.053</v>
      </c>
      <c r="F2437" t="n">
        <v>24</v>
      </c>
      <c r="G2437" t="n">
        <v>23.543875</v>
      </c>
      <c r="H2437" t="n">
        <v>34.947</v>
      </c>
      <c r="I2437" t="n">
        <v>42.6666666666667</v>
      </c>
    </row>
    <row r="2438">
      <c r="A2438" t="inlineStr">
        <is>
          <t>Daily_Efficiency_MTBF_2026_09_18.xlsx</t>
        </is>
      </c>
      <c r="B2438" t="inlineStr">
        <is>
          <t>Samridhi Perk Line</t>
        </is>
      </c>
      <c r="C2438" s="82" t="n">
        <v>46166</v>
      </c>
      <c r="D2438" t="inlineStr">
        <is>
          <t>Perk-TTLi-2</t>
        </is>
      </c>
      <c r="E2438" t="n">
        <v>1122.98381666667</v>
      </c>
      <c r="F2438" t="n">
        <v>14</v>
      </c>
      <c r="G2438" t="n">
        <v>80.2131297619048</v>
      </c>
      <c r="H2438" t="n">
        <v>5.94991666666667</v>
      </c>
      <c r="I2438" t="n">
        <v>52.6964468194935</v>
      </c>
    </row>
    <row r="2439">
      <c r="A2439" t="inlineStr">
        <is>
          <t>Daily_Efficiency_MTBF_2026_09_18.xlsx</t>
        </is>
      </c>
      <c r="B2439" t="inlineStr">
        <is>
          <t>Samridhi Perk Line</t>
        </is>
      </c>
      <c r="C2439" s="82" t="n">
        <v>46166</v>
      </c>
      <c r="D2439" t="inlineStr">
        <is>
          <t>Perk-TTLi-3</t>
        </is>
      </c>
      <c r="E2439" t="n">
        <v>1414.04393333333</v>
      </c>
      <c r="F2439" t="n">
        <v>11</v>
      </c>
      <c r="G2439" t="n">
        <v>128.549448484848</v>
      </c>
      <c r="H2439" t="n">
        <v>0.217833333333333</v>
      </c>
      <c r="I2439" t="n">
        <v>53.0494504486178</v>
      </c>
    </row>
    <row r="2440">
      <c r="A2440" t="inlineStr">
        <is>
          <t>Daily_Efficiency_MTBF_2026_09_18.xlsx</t>
        </is>
      </c>
      <c r="B2440" t="inlineStr">
        <is>
          <t>Samridhi Perk Line</t>
        </is>
      </c>
      <c r="C2440" s="82" t="n">
        <v>46166</v>
      </c>
      <c r="D2440" t="inlineStr">
        <is>
          <t>Perk-TTLi-4</t>
        </is>
      </c>
      <c r="E2440" t="n">
        <v>1435.90495</v>
      </c>
      <c r="F2440" t="n">
        <v>1</v>
      </c>
      <c r="G2440" t="n">
        <v>1435.90495</v>
      </c>
      <c r="H2440" t="n">
        <v>0</v>
      </c>
      <c r="I2440" t="n">
        <v>53.3113281627729</v>
      </c>
    </row>
    <row r="2441">
      <c r="A2441" t="inlineStr">
        <is>
          <t>Daily_Efficiency_MTBF_2026_09_18.xlsx</t>
        </is>
      </c>
      <c r="B2441" t="inlineStr">
        <is>
          <t>Samridhi Perk Line</t>
        </is>
      </c>
      <c r="C2441" s="82" t="n">
        <v>46166</v>
      </c>
      <c r="D2441" t="inlineStr">
        <is>
          <t>Perk-HLM-3</t>
        </is>
      </c>
      <c r="E2441" t="n">
        <v>1440</v>
      </c>
      <c r="F2441" t="n">
        <v>1</v>
      </c>
      <c r="G2441" t="n">
        <v>1440</v>
      </c>
      <c r="H2441" t="n">
        <v>0</v>
      </c>
      <c r="I2441" t="n">
        <v>47.2717592592593</v>
      </c>
    </row>
    <row r="2442">
      <c r="A2442" t="inlineStr">
        <is>
          <t>Daily_Efficiency_MTBF_2026_09_18.xlsx</t>
        </is>
      </c>
      <c r="B2442" t="inlineStr">
        <is>
          <t>Samridhi Perk Line</t>
        </is>
      </c>
      <c r="C2442" s="82" t="n">
        <v>46166</v>
      </c>
      <c r="D2442" t="inlineStr">
        <is>
          <t>Perk-Case Packing</t>
        </is>
      </c>
      <c r="E2442" t="n">
        <v>1440</v>
      </c>
      <c r="F2442" t="n">
        <v>1</v>
      </c>
      <c r="G2442" t="n">
        <v>1440</v>
      </c>
      <c r="H2442" t="n">
        <v>0</v>
      </c>
      <c r="I2442" t="n">
        <v>69.94623655913981</v>
      </c>
    </row>
    <row r="2443">
      <c r="A2443" t="inlineStr">
        <is>
          <t>Daily_Efficiency_MTBF_2026_09_18.xlsx</t>
        </is>
      </c>
      <c r="B2443" t="inlineStr">
        <is>
          <t>Co-Extrusion Line</t>
        </is>
      </c>
      <c r="C2443" s="82" t="n">
        <v>46165</v>
      </c>
      <c r="D2443" t="inlineStr">
        <is>
          <t>Coex-AW3</t>
        </is>
      </c>
      <c r="E2443" t="n">
        <v>1128.92378333333</v>
      </c>
      <c r="F2443" t="n">
        <v>200</v>
      </c>
      <c r="G2443" t="n">
        <v>5.64461891666666</v>
      </c>
      <c r="H2443" t="n">
        <v>135.726966666667</v>
      </c>
      <c r="I2443" t="n">
        <v>5.3425</v>
      </c>
    </row>
    <row r="2444">
      <c r="A2444" t="inlineStr">
        <is>
          <t>Daily_Efficiency_MTBF_2026_09_18.xlsx</t>
        </is>
      </c>
      <c r="B2444" t="inlineStr">
        <is>
          <t>Co-Extrusion Line</t>
        </is>
      </c>
      <c r="C2444" s="82" t="n">
        <v>46165</v>
      </c>
      <c r="D2444" t="inlineStr">
        <is>
          <t>Coex-AW1</t>
        </is>
      </c>
      <c r="E2444" t="n">
        <v>1148.99568333333</v>
      </c>
      <c r="F2444" t="n">
        <v>47</v>
      </c>
      <c r="G2444" t="n">
        <v>24.4467166666667</v>
      </c>
      <c r="H2444" t="n">
        <v>58.8361833333333</v>
      </c>
      <c r="I2444" t="n">
        <v>70.63711978180071</v>
      </c>
    </row>
    <row r="2445">
      <c r="A2445" t="inlineStr">
        <is>
          <t>Daily_Efficiency_MTBF_2026_09_18.xlsx</t>
        </is>
      </c>
      <c r="B2445" t="inlineStr">
        <is>
          <t>Co-Extrusion Line</t>
        </is>
      </c>
      <c r="C2445" s="82" t="n">
        <v>46165</v>
      </c>
      <c r="D2445" t="inlineStr">
        <is>
          <t>Coex-AW2</t>
        </is>
      </c>
      <c r="E2445" t="n">
        <v>1254.64876666667</v>
      </c>
      <c r="F2445" t="n">
        <v>28</v>
      </c>
      <c r="G2445" t="n">
        <v>44.8088845238095</v>
      </c>
      <c r="H2445" t="n">
        <v>15.1657166666667</v>
      </c>
      <c r="I2445" t="n">
        <v>59.1824999924809</v>
      </c>
    </row>
    <row r="2446">
      <c r="A2446" t="inlineStr">
        <is>
          <t>Daily_Efficiency_MTBF_2026_09_18.xlsx</t>
        </is>
      </c>
      <c r="B2446" t="inlineStr">
        <is>
          <t>Samridhi 5 Star Line</t>
        </is>
      </c>
      <c r="C2446" s="82" t="n">
        <v>46165</v>
      </c>
      <c r="D2446" t="inlineStr">
        <is>
          <t>FS-HCM-1</t>
        </is>
      </c>
      <c r="E2446" t="n">
        <v>1216.10438333333</v>
      </c>
      <c r="F2446" t="n">
        <v>300</v>
      </c>
      <c r="G2446" t="n">
        <v>4.05368127777778</v>
      </c>
      <c r="H2446" t="n">
        <v>1.0061</v>
      </c>
      <c r="I2446" t="n">
        <v>22.6649630793856</v>
      </c>
    </row>
    <row r="2447">
      <c r="A2447" t="inlineStr">
        <is>
          <t>Daily_Efficiency_MTBF_2026_09_18.xlsx</t>
        </is>
      </c>
      <c r="B2447" t="inlineStr">
        <is>
          <t>Samridhi 5 Star Line</t>
        </is>
      </c>
      <c r="C2447" s="82" t="n">
        <v>46165</v>
      </c>
      <c r="D2447" t="inlineStr">
        <is>
          <t>FS-HCM-4</t>
        </is>
      </c>
      <c r="E2447" t="n">
        <v>1378.41895</v>
      </c>
      <c r="F2447" t="n">
        <v>166</v>
      </c>
      <c r="G2447" t="n">
        <v>8.30372861445783</v>
      </c>
      <c r="H2447" t="n">
        <v>39.7741833333333</v>
      </c>
      <c r="I2447" t="n">
        <v>21.5412326456519</v>
      </c>
    </row>
    <row r="2448">
      <c r="A2448" t="inlineStr">
        <is>
          <t>Daily_Efficiency_MTBF_2026_09_18.xlsx</t>
        </is>
      </c>
      <c r="B2448" t="inlineStr">
        <is>
          <t>Samridhi 5 Star Line</t>
        </is>
      </c>
      <c r="C2448" s="82" t="n">
        <v>46165</v>
      </c>
      <c r="D2448" t="inlineStr">
        <is>
          <t>FS-HCM-3</t>
        </is>
      </c>
      <c r="E2448" t="n">
        <v>1320.24905</v>
      </c>
      <c r="F2448" t="n">
        <v>63</v>
      </c>
      <c r="G2448" t="n">
        <v>20.9563341269841</v>
      </c>
      <c r="H2448" t="n">
        <v>0.50005</v>
      </c>
      <c r="I2448" t="n">
        <v>14.6508557002024</v>
      </c>
    </row>
    <row r="2449">
      <c r="A2449" t="inlineStr">
        <is>
          <t>Daily_Efficiency_MTBF_2026_09_18.xlsx</t>
        </is>
      </c>
      <c r="B2449" t="inlineStr">
        <is>
          <t>Samridhi 5 Star Line</t>
        </is>
      </c>
      <c r="C2449" s="82" t="n">
        <v>46165</v>
      </c>
      <c r="D2449" t="inlineStr">
        <is>
          <t>FS-HCM-2</t>
        </is>
      </c>
      <c r="E2449" t="n">
        <v>1311.49856666667</v>
      </c>
      <c r="F2449" t="n">
        <v>51</v>
      </c>
      <c r="G2449" t="n">
        <v>25.7156581699346</v>
      </c>
      <c r="H2449" t="n">
        <v>5.1572</v>
      </c>
      <c r="I2449" t="n">
        <v>10.1104728198305</v>
      </c>
    </row>
    <row r="2450">
      <c r="A2450" t="inlineStr">
        <is>
          <t>Daily_Efficiency_MTBF_2026_09_18.xlsx</t>
        </is>
      </c>
      <c r="B2450" t="inlineStr">
        <is>
          <t>Samridhi 5 Star Line</t>
        </is>
      </c>
      <c r="C2450" s="82" t="n">
        <v>46165</v>
      </c>
      <c r="D2450" t="inlineStr">
        <is>
          <t>FS-TTLi-4</t>
        </is>
      </c>
      <c r="E2450" t="n">
        <v>1003.49393333333</v>
      </c>
      <c r="F2450" t="n">
        <v>43</v>
      </c>
      <c r="G2450" t="n">
        <v>23.3370682170543</v>
      </c>
      <c r="H2450" t="n">
        <v>58.00625</v>
      </c>
      <c r="I2450" t="n">
        <v>7.50841750841749</v>
      </c>
    </row>
    <row r="2451">
      <c r="A2451" t="inlineStr">
        <is>
          <t>Daily_Efficiency_MTBF_2026_09_18.xlsx</t>
        </is>
      </c>
      <c r="B2451" t="inlineStr">
        <is>
          <t>Samridhi 5 Star Line</t>
        </is>
      </c>
      <c r="C2451" s="82" t="n">
        <v>46165</v>
      </c>
      <c r="D2451" t="inlineStr">
        <is>
          <t>FS-HRM-5</t>
        </is>
      </c>
      <c r="E2451" t="n">
        <v>1405.69873333333</v>
      </c>
      <c r="F2451" t="n">
        <v>15</v>
      </c>
      <c r="G2451" t="n">
        <v>93.7132488888889</v>
      </c>
      <c r="H2451" t="n">
        <v>11.3205166666667</v>
      </c>
      <c r="I2451" t="n">
        <v>16.2484480266331</v>
      </c>
    </row>
    <row r="2452">
      <c r="A2452" t="inlineStr">
        <is>
          <t>Daily_Efficiency_MTBF_2026_09_18.xlsx</t>
        </is>
      </c>
      <c r="B2452" t="inlineStr">
        <is>
          <t>Samridhi 5 Star Line</t>
        </is>
      </c>
      <c r="C2452" s="82" t="n">
        <v>46165</v>
      </c>
      <c r="D2452" t="inlineStr">
        <is>
          <t>FS-TTLi-3</t>
        </is>
      </c>
      <c r="E2452" t="n">
        <v>888.995483333333</v>
      </c>
      <c r="F2452" t="n">
        <v>14</v>
      </c>
      <c r="G2452" t="n">
        <v>63.4996773809524</v>
      </c>
      <c r="H2452" t="n">
        <v>4.00141666666667</v>
      </c>
      <c r="I2452" t="n">
        <v>0.819118748036104</v>
      </c>
    </row>
    <row r="2453">
      <c r="A2453" t="inlineStr">
        <is>
          <t>Daily_Efficiency_MTBF_2026_09_18.xlsx</t>
        </is>
      </c>
      <c r="B2453" t="inlineStr">
        <is>
          <t>Samridhi 5 Star Line</t>
        </is>
      </c>
      <c r="C2453" s="82" t="n">
        <v>46165</v>
      </c>
      <c r="D2453" t="inlineStr">
        <is>
          <t>FS-TTLi-1</t>
        </is>
      </c>
      <c r="E2453" t="n">
        <v>765.12895</v>
      </c>
      <c r="F2453" t="n">
        <v>5</v>
      </c>
      <c r="G2453" t="n">
        <v>153.02579</v>
      </c>
      <c r="H2453" t="n">
        <v>3.4988</v>
      </c>
      <c r="I2453" t="n">
        <v>3.03711289665994</v>
      </c>
    </row>
    <row r="2454">
      <c r="A2454" t="inlineStr">
        <is>
          <t>Daily_Efficiency_MTBF_2026_09_18.xlsx</t>
        </is>
      </c>
      <c r="B2454" t="inlineStr">
        <is>
          <t>Samridhi 5 Star Line</t>
        </is>
      </c>
      <c r="C2454" s="82" t="n">
        <v>46165</v>
      </c>
      <c r="D2454" t="inlineStr">
        <is>
          <t>FS-TTLi-2</t>
        </is>
      </c>
      <c r="E2454" t="n">
        <v>812.302833333333</v>
      </c>
      <c r="F2454" t="n">
        <v>3</v>
      </c>
      <c r="G2454" t="n">
        <v>270.767611111111</v>
      </c>
      <c r="H2454" t="n">
        <v>0</v>
      </c>
      <c r="I2454" t="n">
        <v>1.64325699501342</v>
      </c>
    </row>
    <row r="2455">
      <c r="A2455" t="inlineStr">
        <is>
          <t>Daily_Efficiency_MTBF_2026_09_18.xlsx</t>
        </is>
      </c>
      <c r="B2455" t="inlineStr">
        <is>
          <t>Samridhi 5 Star Line</t>
        </is>
      </c>
      <c r="C2455" s="82" t="n">
        <v>46165</v>
      </c>
      <c r="D2455" t="inlineStr">
        <is>
          <t>FS-Case Packing</t>
        </is>
      </c>
      <c r="E2455" t="n">
        <v>1080</v>
      </c>
      <c r="F2455" t="n">
        <v>1</v>
      </c>
      <c r="G2455" t="n">
        <v>1080</v>
      </c>
      <c r="H2455" t="n">
        <v>0</v>
      </c>
      <c r="I2455" t="n">
        <v>3.23709536307962</v>
      </c>
    </row>
    <row r="2456">
      <c r="A2456" t="inlineStr">
        <is>
          <t>Daily_Efficiency_MTBF_2026_09_18.xlsx</t>
        </is>
      </c>
      <c r="B2456" t="inlineStr">
        <is>
          <t>Samridhi 5 Star Line</t>
        </is>
      </c>
      <c r="C2456" s="82" t="n">
        <v>46165</v>
      </c>
      <c r="D2456" t="inlineStr">
        <is>
          <t>FS-TTM-5</t>
        </is>
      </c>
      <c r="E2456" t="n">
        <v>960</v>
      </c>
      <c r="F2456" t="n">
        <v>1</v>
      </c>
      <c r="G2456" t="n">
        <v>960</v>
      </c>
      <c r="H2456" t="n">
        <v>0</v>
      </c>
      <c r="I2456" t="n">
        <v>0.606060606060604</v>
      </c>
    </row>
    <row r="2457">
      <c r="A2457" t="inlineStr">
        <is>
          <t>Daily_Efficiency_MTBF_2026_09_18.xlsx</t>
        </is>
      </c>
      <c r="B2457" t="inlineStr">
        <is>
          <t>Samridhi Perk Line</t>
        </is>
      </c>
      <c r="C2457" s="82" t="n">
        <v>46165</v>
      </c>
      <c r="D2457" t="inlineStr">
        <is>
          <t>Perk-HCM-3</t>
        </is>
      </c>
      <c r="E2457" t="n">
        <v>1004.28173333333</v>
      </c>
      <c r="F2457" t="n">
        <v>85</v>
      </c>
      <c r="G2457" t="n">
        <v>11.8150792156863</v>
      </c>
      <c r="H2457" t="n">
        <v>5.75795</v>
      </c>
      <c r="I2457" t="n">
        <v>46.7222710027458</v>
      </c>
    </row>
    <row r="2458">
      <c r="A2458" t="inlineStr">
        <is>
          <t>Daily_Efficiency_MTBF_2026_09_18.xlsx</t>
        </is>
      </c>
      <c r="B2458" t="inlineStr">
        <is>
          <t>Samridhi Perk Line</t>
        </is>
      </c>
      <c r="C2458" s="82" t="n">
        <v>46165</v>
      </c>
      <c r="D2458" t="inlineStr">
        <is>
          <t>Perk-HCM-2</t>
        </is>
      </c>
      <c r="E2458" t="n">
        <v>974.322866666666</v>
      </c>
      <c r="F2458" t="n">
        <v>84</v>
      </c>
      <c r="G2458" t="n">
        <v>11.5990817460317</v>
      </c>
      <c r="H2458" t="n">
        <v>0.227933333333333</v>
      </c>
      <c r="I2458" t="n">
        <v>65.4978579055897</v>
      </c>
    </row>
    <row r="2459">
      <c r="A2459" t="inlineStr">
        <is>
          <t>Daily_Efficiency_MTBF_2026_09_18.xlsx</t>
        </is>
      </c>
      <c r="B2459" t="inlineStr">
        <is>
          <t>Samridhi Perk Line</t>
        </is>
      </c>
      <c r="C2459" s="82" t="n">
        <v>46165</v>
      </c>
      <c r="D2459" t="inlineStr">
        <is>
          <t>Perk-HLM-2</t>
        </is>
      </c>
      <c r="E2459" t="n">
        <v>1329.12381666667</v>
      </c>
      <c r="F2459" t="n">
        <v>82</v>
      </c>
      <c r="G2459" t="n">
        <v>16.2088270325203</v>
      </c>
      <c r="H2459" t="n">
        <v>0.401016666666667</v>
      </c>
      <c r="I2459" t="n">
        <v>58.402698997868</v>
      </c>
    </row>
    <row r="2460">
      <c r="A2460" t="inlineStr">
        <is>
          <t>Daily_Efficiency_MTBF_2026_09_18.xlsx</t>
        </is>
      </c>
      <c r="B2460" t="inlineStr">
        <is>
          <t>Samridhi Perk Line</t>
        </is>
      </c>
      <c r="C2460" s="82" t="n">
        <v>46165</v>
      </c>
      <c r="D2460" t="inlineStr">
        <is>
          <t>Perk-HCM-1</t>
        </is>
      </c>
      <c r="E2460" t="n">
        <v>1340.63463333333</v>
      </c>
      <c r="F2460" t="n">
        <v>67</v>
      </c>
      <c r="G2460" t="n">
        <v>20.0094721393035</v>
      </c>
      <c r="H2460" t="n">
        <v>0.547283333333333</v>
      </c>
      <c r="I2460" t="n">
        <v>51.0880000984621</v>
      </c>
    </row>
    <row r="2461">
      <c r="A2461" t="inlineStr">
        <is>
          <t>Daily_Efficiency_MTBF_2026_09_18.xlsx</t>
        </is>
      </c>
      <c r="B2461" t="inlineStr">
        <is>
          <t>Samridhi Perk Line</t>
        </is>
      </c>
      <c r="C2461" s="82" t="n">
        <v>46165</v>
      </c>
      <c r="D2461" t="inlineStr">
        <is>
          <t>Perk-HLM-1</t>
        </is>
      </c>
      <c r="E2461" t="n">
        <v>1078.96675</v>
      </c>
      <c r="F2461" t="n">
        <v>40</v>
      </c>
      <c r="G2461" t="n">
        <v>26.97416875</v>
      </c>
      <c r="H2461" t="n">
        <v>4.0885</v>
      </c>
      <c r="I2461" t="n">
        <v>71.12392571122</v>
      </c>
    </row>
    <row r="2462">
      <c r="A2462" t="inlineStr">
        <is>
          <t>Daily_Efficiency_MTBF_2026_09_18.xlsx</t>
        </is>
      </c>
      <c r="B2462" t="inlineStr">
        <is>
          <t>Samridhi Perk Line</t>
        </is>
      </c>
      <c r="C2462" s="82" t="n">
        <v>46165</v>
      </c>
      <c r="D2462" t="inlineStr">
        <is>
          <t>Perk-HCM-4</t>
        </is>
      </c>
      <c r="E2462" t="n">
        <v>1392.37658333333</v>
      </c>
      <c r="F2462" t="n">
        <v>27</v>
      </c>
      <c r="G2462" t="n">
        <v>51.5695030864198</v>
      </c>
      <c r="H2462" t="n">
        <v>0.161716666666667</v>
      </c>
      <c r="I2462" t="n">
        <v>38.380746727928</v>
      </c>
    </row>
    <row r="2463">
      <c r="A2463" t="inlineStr">
        <is>
          <t>Daily_Efficiency_MTBF_2026_09_18.xlsx</t>
        </is>
      </c>
      <c r="B2463" t="inlineStr">
        <is>
          <t>Samridhi Perk Line</t>
        </is>
      </c>
      <c r="C2463" s="82" t="n">
        <v>46165</v>
      </c>
      <c r="D2463" t="inlineStr">
        <is>
          <t>Perk-TTLi-2</t>
        </is>
      </c>
      <c r="E2463" t="n">
        <v>1330.93075</v>
      </c>
      <c r="F2463" t="n">
        <v>13</v>
      </c>
      <c r="G2463" t="n">
        <v>102.379288461538</v>
      </c>
      <c r="H2463" t="n">
        <v>0</v>
      </c>
      <c r="I2463" t="n">
        <v>29.9968012819233</v>
      </c>
    </row>
    <row r="2464">
      <c r="A2464" t="inlineStr">
        <is>
          <t>Daily_Efficiency_MTBF_2026_09_18.xlsx</t>
        </is>
      </c>
      <c r="B2464" t="inlineStr">
        <is>
          <t>Samridhi Perk Line</t>
        </is>
      </c>
      <c r="C2464" s="82" t="n">
        <v>46165</v>
      </c>
      <c r="D2464" t="inlineStr">
        <is>
          <t>Perk-TTLi-1</t>
        </is>
      </c>
      <c r="E2464" t="n">
        <v>1004.5912</v>
      </c>
      <c r="F2464" t="n">
        <v>10</v>
      </c>
      <c r="G2464" t="n">
        <v>100.45912</v>
      </c>
      <c r="H2464" t="n">
        <v>3.66951666666667</v>
      </c>
      <c r="I2464" t="n">
        <v>53.7512072864283</v>
      </c>
    </row>
    <row r="2465">
      <c r="A2465" t="inlineStr">
        <is>
          <t>Daily_Efficiency_MTBF_2026_09_18.xlsx</t>
        </is>
      </c>
      <c r="B2465" t="inlineStr">
        <is>
          <t>Samridhi Perk Line</t>
        </is>
      </c>
      <c r="C2465" s="82" t="n">
        <v>46165</v>
      </c>
      <c r="D2465" t="inlineStr">
        <is>
          <t>Perk-TTLi-3</t>
        </is>
      </c>
      <c r="E2465" t="n">
        <v>1434.23723333333</v>
      </c>
      <c r="F2465" t="n">
        <v>5</v>
      </c>
      <c r="G2465" t="n">
        <v>286.847446666667</v>
      </c>
      <c r="H2465" t="n">
        <v>1.26645</v>
      </c>
      <c r="I2465" t="n">
        <v>23.687701785093</v>
      </c>
    </row>
    <row r="2466">
      <c r="A2466" t="inlineStr">
        <is>
          <t>Daily_Efficiency_MTBF_2026_09_18.xlsx</t>
        </is>
      </c>
      <c r="B2466" t="inlineStr">
        <is>
          <t>Samridhi Perk Line</t>
        </is>
      </c>
      <c r="C2466" s="82" t="n">
        <v>46165</v>
      </c>
      <c r="D2466" t="inlineStr">
        <is>
          <t>Perk-TTLi-4</t>
        </is>
      </c>
      <c r="E2466" t="n">
        <v>1439.0631</v>
      </c>
      <c r="F2466" t="n">
        <v>2</v>
      </c>
      <c r="G2466" t="n">
        <v>719.53155</v>
      </c>
      <c r="H2466" t="n">
        <v>0.78905</v>
      </c>
      <c r="I2466" t="n">
        <v>26.4124340822077</v>
      </c>
    </row>
    <row r="2467">
      <c r="A2467" t="inlineStr">
        <is>
          <t>Daily_Efficiency_MTBF_2026_09_18.xlsx</t>
        </is>
      </c>
      <c r="B2467" t="inlineStr">
        <is>
          <t>Samridhi Perk Line</t>
        </is>
      </c>
      <c r="C2467" s="82" t="n">
        <v>46165</v>
      </c>
      <c r="D2467" t="inlineStr">
        <is>
          <t>Perk-HLM-3</t>
        </is>
      </c>
      <c r="E2467" t="n">
        <v>1440</v>
      </c>
      <c r="F2467" t="n">
        <v>1</v>
      </c>
      <c r="G2467" t="n">
        <v>1440</v>
      </c>
      <c r="H2467" t="n">
        <v>0</v>
      </c>
      <c r="I2467" t="n">
        <v>41.0324074074074</v>
      </c>
    </row>
    <row r="2468">
      <c r="A2468" t="inlineStr">
        <is>
          <t>Daily_Efficiency_MTBF_2026_09_18.xlsx</t>
        </is>
      </c>
      <c r="B2468" t="inlineStr">
        <is>
          <t>Samridhi Perk Line</t>
        </is>
      </c>
      <c r="C2468" s="82" t="n">
        <v>46165</v>
      </c>
      <c r="D2468" t="inlineStr">
        <is>
          <t>Perk-Case Packing</t>
        </is>
      </c>
      <c r="E2468" t="n">
        <v>1440</v>
      </c>
      <c r="F2468" t="n">
        <v>1</v>
      </c>
      <c r="G2468" t="n">
        <v>1440</v>
      </c>
      <c r="H2468" t="n">
        <v>0</v>
      </c>
      <c r="I2468" t="n">
        <v>57.6612903225806</v>
      </c>
    </row>
    <row r="2469">
      <c r="A2469" t="inlineStr">
        <is>
          <t>Daily_Efficiency_MTBF_2026_09_18.xlsx</t>
        </is>
      </c>
      <c r="B2469" t="inlineStr">
        <is>
          <t>Co-Extrusion Line</t>
        </is>
      </c>
      <c r="C2469" s="82" t="n">
        <v>46164</v>
      </c>
      <c r="D2469" t="inlineStr">
        <is>
          <t>Coex-AW3</t>
        </is>
      </c>
      <c r="E2469" t="n">
        <v>1335.5051</v>
      </c>
      <c r="F2469" t="n">
        <v>214</v>
      </c>
      <c r="G2469" t="n">
        <v>6.24067803738318</v>
      </c>
      <c r="H2469" t="n">
        <v>104.4949</v>
      </c>
      <c r="I2469" t="n">
        <v>1.03055555555553</v>
      </c>
    </row>
    <row r="2470">
      <c r="A2470" t="inlineStr">
        <is>
          <t>Daily_Efficiency_MTBF_2026_09_18.xlsx</t>
        </is>
      </c>
      <c r="B2470" t="inlineStr">
        <is>
          <t>Co-Extrusion Line</t>
        </is>
      </c>
      <c r="C2470" s="82" t="n">
        <v>46164</v>
      </c>
      <c r="D2470" t="inlineStr">
        <is>
          <t>Coex-AW1</t>
        </is>
      </c>
      <c r="E2470" t="n">
        <v>1324.63808333333</v>
      </c>
      <c r="F2470" t="n">
        <v>39</v>
      </c>
      <c r="G2470" t="n">
        <v>33.9650790598291</v>
      </c>
      <c r="H2470" t="n">
        <v>25.96785</v>
      </c>
      <c r="I2470" t="n">
        <v>103.498829190497</v>
      </c>
    </row>
    <row r="2471">
      <c r="A2471" t="inlineStr">
        <is>
          <t>Daily_Efficiency_MTBF_2026_09_18.xlsx</t>
        </is>
      </c>
      <c r="B2471" t="inlineStr">
        <is>
          <t>Co-Extrusion Line</t>
        </is>
      </c>
      <c r="C2471" s="82" t="n">
        <v>46164</v>
      </c>
      <c r="D2471" t="inlineStr">
        <is>
          <t>Coex-AW2</t>
        </is>
      </c>
      <c r="E2471" t="n">
        <v>1382.00506666667</v>
      </c>
      <c r="F2471" t="n">
        <v>29</v>
      </c>
      <c r="G2471" t="n">
        <v>47.6553471264368</v>
      </c>
      <c r="H2471" t="n">
        <v>17.5047</v>
      </c>
      <c r="I2471" t="n">
        <v>102.541144586034</v>
      </c>
    </row>
    <row r="2472">
      <c r="A2472" t="inlineStr">
        <is>
          <t>Daily_Efficiency_MTBF_2026_09_18.xlsx</t>
        </is>
      </c>
      <c r="B2472" t="inlineStr">
        <is>
          <t>Samridhi 5 Star Line</t>
        </is>
      </c>
      <c r="C2472" s="82" t="n">
        <v>46164</v>
      </c>
      <c r="D2472" t="inlineStr">
        <is>
          <t>FS-HCM-1</t>
        </is>
      </c>
      <c r="E2472" t="n">
        <v>1239.34921666667</v>
      </c>
      <c r="F2472" t="n">
        <v>255</v>
      </c>
      <c r="G2472" t="n">
        <v>4.86019300653595</v>
      </c>
      <c r="H2472" t="n">
        <v>3.34098333333333</v>
      </c>
      <c r="I2472" t="n">
        <v>21.9742452790049</v>
      </c>
    </row>
    <row r="2473">
      <c r="A2473" t="inlineStr">
        <is>
          <t>Daily_Efficiency_MTBF_2026_09_18.xlsx</t>
        </is>
      </c>
      <c r="B2473" t="inlineStr">
        <is>
          <t>Samridhi 5 Star Line</t>
        </is>
      </c>
      <c r="C2473" s="82" t="n">
        <v>46164</v>
      </c>
      <c r="D2473" t="inlineStr">
        <is>
          <t>FS-HCM-4</t>
        </is>
      </c>
      <c r="E2473" t="n">
        <v>1306.11055</v>
      </c>
      <c r="F2473" t="n">
        <v>211</v>
      </c>
      <c r="G2473" t="n">
        <v>6.19009739336492</v>
      </c>
      <c r="H2473" t="n">
        <v>40.96945</v>
      </c>
      <c r="I2473" t="n">
        <v>18.599107418241</v>
      </c>
    </row>
    <row r="2474">
      <c r="A2474" t="inlineStr">
        <is>
          <t>Daily_Efficiency_MTBF_2026_09_18.xlsx</t>
        </is>
      </c>
      <c r="B2474" t="inlineStr">
        <is>
          <t>Samridhi 5 Star Line</t>
        </is>
      </c>
      <c r="C2474" s="82" t="n">
        <v>46164</v>
      </c>
      <c r="D2474" t="inlineStr">
        <is>
          <t>FS-HCM-3</t>
        </is>
      </c>
      <c r="E2474" t="n">
        <v>1412.21141666667</v>
      </c>
      <c r="F2474" t="n">
        <v>38</v>
      </c>
      <c r="G2474" t="n">
        <v>37.1634583333333</v>
      </c>
      <c r="H2474" t="n">
        <v>0.1668</v>
      </c>
      <c r="I2474" t="n">
        <v>15.6826155527153</v>
      </c>
    </row>
    <row r="2475">
      <c r="A2475" t="inlineStr">
        <is>
          <t>Daily_Efficiency_MTBF_2026_09_18.xlsx</t>
        </is>
      </c>
      <c r="B2475" t="inlineStr">
        <is>
          <t>Samridhi 5 Star Line</t>
        </is>
      </c>
      <c r="C2475" s="82" t="n">
        <v>46164</v>
      </c>
      <c r="D2475" t="inlineStr">
        <is>
          <t>FS-HCM-2</t>
        </is>
      </c>
      <c r="E2475" t="n">
        <v>1384.76096666667</v>
      </c>
      <c r="F2475" t="n">
        <v>32</v>
      </c>
      <c r="G2475" t="n">
        <v>43.2737802083333</v>
      </c>
      <c r="H2475" t="n">
        <v>0</v>
      </c>
      <c r="I2475" t="n">
        <v>5.62892511047705</v>
      </c>
    </row>
    <row r="2476">
      <c r="A2476" t="inlineStr">
        <is>
          <t>Daily_Efficiency_MTBF_2026_09_18.xlsx</t>
        </is>
      </c>
      <c r="B2476" t="inlineStr">
        <is>
          <t>Samridhi 5 Star Line</t>
        </is>
      </c>
      <c r="C2476" s="82" t="n">
        <v>46164</v>
      </c>
      <c r="D2476" t="inlineStr">
        <is>
          <t>FS-HRM-5</t>
        </is>
      </c>
      <c r="E2476" t="n">
        <v>1406.53025</v>
      </c>
      <c r="F2476" t="n">
        <v>18</v>
      </c>
      <c r="G2476" t="n">
        <v>78.14056944444449</v>
      </c>
      <c r="H2476" t="n">
        <v>16.1561166666667</v>
      </c>
      <c r="I2476" t="n">
        <v>17.517947763103</v>
      </c>
    </row>
    <row r="2477">
      <c r="A2477" t="inlineStr">
        <is>
          <t>Daily_Efficiency_MTBF_2026_09_18.xlsx</t>
        </is>
      </c>
      <c r="B2477" t="inlineStr">
        <is>
          <t>Samridhi 5 Star Line</t>
        </is>
      </c>
      <c r="C2477" s="82" t="n">
        <v>46164</v>
      </c>
      <c r="D2477" t="inlineStr">
        <is>
          <t>FS-TTLi-1</t>
        </is>
      </c>
      <c r="E2477" t="n">
        <v>475.010016666667</v>
      </c>
      <c r="F2477" t="n">
        <v>2</v>
      </c>
      <c r="G2477" t="n">
        <v>237.505008333333</v>
      </c>
      <c r="H2477" t="n">
        <v>0</v>
      </c>
      <c r="I2477" t="n">
        <v>0.228538872302166</v>
      </c>
    </row>
    <row r="2478">
      <c r="A2478" t="inlineStr">
        <is>
          <t>Daily_Efficiency_MTBF_2026_09_18.xlsx</t>
        </is>
      </c>
      <c r="B2478" t="inlineStr">
        <is>
          <t>Samridhi 5 Star Line</t>
        </is>
      </c>
      <c r="C2478" s="82" t="n">
        <v>46164</v>
      </c>
      <c r="D2478" t="inlineStr">
        <is>
          <t>FS-TTLi-2</t>
        </is>
      </c>
      <c r="E2478" t="n">
        <v>476.49815</v>
      </c>
      <c r="F2478" t="n">
        <v>1</v>
      </c>
      <c r="G2478" t="n">
        <v>476.49815</v>
      </c>
      <c r="H2478" t="n">
        <v>0</v>
      </c>
      <c r="I2478" t="n">
        <v>0</v>
      </c>
    </row>
    <row r="2479">
      <c r="A2479" t="inlineStr">
        <is>
          <t>Daily_Efficiency_MTBF_2026_09_18.xlsx</t>
        </is>
      </c>
      <c r="B2479" t="inlineStr">
        <is>
          <t>Samridhi Perk Line</t>
        </is>
      </c>
      <c r="C2479" s="82" t="n">
        <v>46164</v>
      </c>
      <c r="D2479" t="inlineStr">
        <is>
          <t>Perk-HCM-2</t>
        </is>
      </c>
      <c r="E2479" t="n">
        <v>1325.0653</v>
      </c>
      <c r="F2479" t="n">
        <v>157</v>
      </c>
      <c r="G2479" t="n">
        <v>8.439906369426749</v>
      </c>
      <c r="H2479" t="n">
        <v>1.36485</v>
      </c>
      <c r="I2479" t="n">
        <v>81.66347708969499</v>
      </c>
    </row>
    <row r="2480">
      <c r="A2480" t="inlineStr">
        <is>
          <t>Daily_Efficiency_MTBF_2026_09_18.xlsx</t>
        </is>
      </c>
      <c r="B2480" t="inlineStr">
        <is>
          <t>Samridhi Perk Line</t>
        </is>
      </c>
      <c r="C2480" s="82" t="n">
        <v>46164</v>
      </c>
      <c r="D2480" t="inlineStr">
        <is>
          <t>Perk-HLM-2</t>
        </is>
      </c>
      <c r="E2480" t="n">
        <v>1314.31255</v>
      </c>
      <c r="F2480" t="n">
        <v>114</v>
      </c>
      <c r="G2480" t="n">
        <v>11.5290574561404</v>
      </c>
      <c r="H2480" t="n">
        <v>0</v>
      </c>
      <c r="I2480" t="n">
        <v>80.0883608259673</v>
      </c>
    </row>
    <row r="2481">
      <c r="A2481" t="inlineStr">
        <is>
          <t>Daily_Efficiency_MTBF_2026_09_18.xlsx</t>
        </is>
      </c>
      <c r="B2481" t="inlineStr">
        <is>
          <t>Samridhi Perk Line</t>
        </is>
      </c>
      <c r="C2481" s="82" t="n">
        <v>46164</v>
      </c>
      <c r="D2481" t="inlineStr">
        <is>
          <t>Perk-HCM-3</t>
        </is>
      </c>
      <c r="E2481" t="n">
        <v>1355.11538333333</v>
      </c>
      <c r="F2481" t="n">
        <v>111</v>
      </c>
      <c r="G2481" t="n">
        <v>12.2082466966967</v>
      </c>
      <c r="H2481" t="n">
        <v>5.51675</v>
      </c>
      <c r="I2481" t="n">
        <v>64.1180356066879</v>
      </c>
    </row>
    <row r="2482">
      <c r="A2482" t="inlineStr">
        <is>
          <t>Daily_Efficiency_MTBF_2026_09_18.xlsx</t>
        </is>
      </c>
      <c r="B2482" t="inlineStr">
        <is>
          <t>Samridhi Perk Line</t>
        </is>
      </c>
      <c r="C2482" s="82" t="n">
        <v>46164</v>
      </c>
      <c r="D2482" t="inlineStr">
        <is>
          <t>Perk-HLM-1</t>
        </is>
      </c>
      <c r="E2482" t="n">
        <v>1290.26206666667</v>
      </c>
      <c r="F2482" t="n">
        <v>110</v>
      </c>
      <c r="G2482" t="n">
        <v>11.7296551515152</v>
      </c>
      <c r="H2482" t="n">
        <v>2.58036666666667</v>
      </c>
      <c r="I2482" t="n">
        <v>78.2121447930023</v>
      </c>
    </row>
    <row r="2483">
      <c r="A2483" t="inlineStr">
        <is>
          <t>Daily_Efficiency_MTBF_2026_09_18.xlsx</t>
        </is>
      </c>
      <c r="B2483" t="inlineStr">
        <is>
          <t>Samridhi Perk Line</t>
        </is>
      </c>
      <c r="C2483" s="82" t="n">
        <v>46164</v>
      </c>
      <c r="D2483" t="inlineStr">
        <is>
          <t>Perk-HCM-1</t>
        </is>
      </c>
      <c r="E2483" t="n">
        <v>1381.29421666667</v>
      </c>
      <c r="F2483" t="n">
        <v>71</v>
      </c>
      <c r="G2483" t="n">
        <v>19.4548481220657</v>
      </c>
      <c r="H2483" t="n">
        <v>0.5736</v>
      </c>
      <c r="I2483" t="n">
        <v>82.702794068643</v>
      </c>
    </row>
    <row r="2484">
      <c r="A2484" t="inlineStr">
        <is>
          <t>Daily_Efficiency_MTBF_2026_09_18.xlsx</t>
        </is>
      </c>
      <c r="B2484" t="inlineStr">
        <is>
          <t>Samridhi Perk Line</t>
        </is>
      </c>
      <c r="C2484" s="82" t="n">
        <v>46164</v>
      </c>
      <c r="D2484" t="inlineStr">
        <is>
          <t>Perk-HCM-4</t>
        </is>
      </c>
      <c r="E2484" t="n">
        <v>1382.50743333333</v>
      </c>
      <c r="F2484" t="n">
        <v>41</v>
      </c>
      <c r="G2484" t="n">
        <v>33.719693495935</v>
      </c>
      <c r="H2484" t="n">
        <v>0.274933333333333</v>
      </c>
      <c r="I2484" t="n">
        <v>65.26874943891769</v>
      </c>
    </row>
    <row r="2485">
      <c r="A2485" t="inlineStr">
        <is>
          <t>Daily_Efficiency_MTBF_2026_09_18.xlsx</t>
        </is>
      </c>
      <c r="B2485" t="inlineStr">
        <is>
          <t>Samridhi Perk Line</t>
        </is>
      </c>
      <c r="C2485" s="82" t="n">
        <v>46164</v>
      </c>
      <c r="D2485" t="inlineStr">
        <is>
          <t>Perk-TTLi-1</t>
        </is>
      </c>
      <c r="E2485" t="n">
        <v>1347.62135</v>
      </c>
      <c r="F2485" t="n">
        <v>11</v>
      </c>
      <c r="G2485" t="n">
        <v>122.511031818182</v>
      </c>
      <c r="H2485" t="n">
        <v>2.86271666666667</v>
      </c>
      <c r="I2485" t="n">
        <v>48.5294468993125</v>
      </c>
    </row>
    <row r="2486">
      <c r="A2486" t="inlineStr">
        <is>
          <t>Daily_Efficiency_MTBF_2026_09_18.xlsx</t>
        </is>
      </c>
      <c r="B2486" t="inlineStr">
        <is>
          <t>Samridhi Perk Line</t>
        </is>
      </c>
      <c r="C2486" s="82" t="n">
        <v>46164</v>
      </c>
      <c r="D2486" t="inlineStr">
        <is>
          <t>Perk-TTLi-2</t>
        </is>
      </c>
      <c r="E2486" t="n">
        <v>1425.64586666667</v>
      </c>
      <c r="F2486" t="n">
        <v>7</v>
      </c>
      <c r="G2486" t="n">
        <v>203.663695238095</v>
      </c>
      <c r="H2486" t="n">
        <v>0</v>
      </c>
      <c r="I2486" t="n">
        <v>48.0994015396603</v>
      </c>
    </row>
    <row r="2487">
      <c r="A2487" t="inlineStr">
        <is>
          <t>Daily_Efficiency_MTBF_2026_09_18.xlsx</t>
        </is>
      </c>
      <c r="B2487" t="inlineStr">
        <is>
          <t>Samridhi Perk Line</t>
        </is>
      </c>
      <c r="C2487" s="82" t="n">
        <v>46164</v>
      </c>
      <c r="D2487" t="inlineStr">
        <is>
          <t>Perk-TTLi-3</t>
        </is>
      </c>
      <c r="E2487" t="n">
        <v>1421.40228333333</v>
      </c>
      <c r="F2487" t="n">
        <v>7</v>
      </c>
      <c r="G2487" t="n">
        <v>203.057469047619</v>
      </c>
      <c r="H2487" t="n">
        <v>0.4886</v>
      </c>
      <c r="I2487" t="n">
        <v>37.3973863938181</v>
      </c>
    </row>
    <row r="2488">
      <c r="A2488" t="inlineStr">
        <is>
          <t>Daily_Efficiency_MTBF_2026_09_18.xlsx</t>
        </is>
      </c>
      <c r="B2488" t="inlineStr">
        <is>
          <t>Samridhi Perk Line</t>
        </is>
      </c>
      <c r="C2488" s="82" t="n">
        <v>46164</v>
      </c>
      <c r="D2488" t="inlineStr">
        <is>
          <t>Perk-TTLi-4</t>
        </is>
      </c>
      <c r="E2488" t="n">
        <v>1438.32345</v>
      </c>
      <c r="F2488" t="n">
        <v>1</v>
      </c>
      <c r="G2488" t="n">
        <v>1438.32345</v>
      </c>
      <c r="H2488" t="n">
        <v>0</v>
      </c>
      <c r="I2488" t="n">
        <v>36.5251640721007</v>
      </c>
    </row>
    <row r="2489">
      <c r="A2489" t="inlineStr">
        <is>
          <t>Daily_Efficiency_MTBF_2026_09_18.xlsx</t>
        </is>
      </c>
      <c r="B2489" t="inlineStr">
        <is>
          <t>Samridhi Perk Line</t>
        </is>
      </c>
      <c r="C2489" s="82" t="n">
        <v>46164</v>
      </c>
      <c r="D2489" t="inlineStr">
        <is>
          <t>Perk-HLM-3</t>
        </is>
      </c>
      <c r="E2489" t="n">
        <v>1440</v>
      </c>
      <c r="F2489" t="n">
        <v>1</v>
      </c>
      <c r="G2489" t="n">
        <v>1440</v>
      </c>
      <c r="H2489" t="n">
        <v>0</v>
      </c>
      <c r="I2489" t="n">
        <v>58.3095679012346</v>
      </c>
    </row>
    <row r="2490">
      <c r="A2490" t="inlineStr">
        <is>
          <t>Daily_Efficiency_MTBF_2026_09_18.xlsx</t>
        </is>
      </c>
      <c r="B2490" t="inlineStr">
        <is>
          <t>Samridhi Perk Line</t>
        </is>
      </c>
      <c r="C2490" s="82" t="n">
        <v>46164</v>
      </c>
      <c r="D2490" t="inlineStr">
        <is>
          <t>Perk-Case Packing</t>
        </is>
      </c>
      <c r="E2490" t="n">
        <v>1440</v>
      </c>
      <c r="F2490" t="n">
        <v>1</v>
      </c>
      <c r="G2490" t="n">
        <v>1440</v>
      </c>
      <c r="H2490" t="n">
        <v>0</v>
      </c>
      <c r="I2490" t="n">
        <v>109.086021505376</v>
      </c>
    </row>
    <row r="2491">
      <c r="A2491" t="inlineStr">
        <is>
          <t>Daily_Efficiency_MTBF_2026_09_18.xlsx</t>
        </is>
      </c>
      <c r="B2491" t="inlineStr">
        <is>
          <t>Co-Extrusion Line</t>
        </is>
      </c>
      <c r="C2491" s="82" t="n">
        <v>46163</v>
      </c>
      <c r="D2491" t="inlineStr">
        <is>
          <t>Coex-AW3</t>
        </is>
      </c>
      <c r="E2491" t="n">
        <v>1223.56016666667</v>
      </c>
      <c r="F2491" t="n">
        <v>272</v>
      </c>
      <c r="G2491" t="n">
        <v>4.49838296568628</v>
      </c>
      <c r="H2491" t="n">
        <v>133.767633333333</v>
      </c>
      <c r="I2491" t="n">
        <v>32.0933333333333</v>
      </c>
    </row>
    <row r="2492">
      <c r="A2492" t="inlineStr">
        <is>
          <t>Daily_Efficiency_MTBF_2026_09_18.xlsx</t>
        </is>
      </c>
      <c r="B2492" t="inlineStr">
        <is>
          <t>Co-Extrusion Line</t>
        </is>
      </c>
      <c r="C2492" s="82" t="n">
        <v>46163</v>
      </c>
      <c r="D2492" t="inlineStr">
        <is>
          <t>Coex-AW1</t>
        </is>
      </c>
      <c r="E2492" t="n">
        <v>1088.36901666667</v>
      </c>
      <c r="F2492" t="n">
        <v>38</v>
      </c>
      <c r="G2492" t="n">
        <v>28.6412899122807</v>
      </c>
      <c r="H2492" t="n">
        <v>41.8184666666667</v>
      </c>
      <c r="I2492" t="n">
        <v>65.9281322238173</v>
      </c>
    </row>
    <row r="2493">
      <c r="A2493" t="inlineStr">
        <is>
          <t>Daily_Efficiency_MTBF_2026_09_18.xlsx</t>
        </is>
      </c>
      <c r="B2493" t="inlineStr">
        <is>
          <t>Co-Extrusion Line</t>
        </is>
      </c>
      <c r="C2493" s="82" t="n">
        <v>46163</v>
      </c>
      <c r="D2493" t="inlineStr">
        <is>
          <t>Coex-AW2</t>
        </is>
      </c>
      <c r="E2493" t="n">
        <v>1141.4789</v>
      </c>
      <c r="F2493" t="n">
        <v>37</v>
      </c>
      <c r="G2493" t="n">
        <v>30.8507810810811</v>
      </c>
      <c r="H2493" t="n">
        <v>42.3379</v>
      </c>
      <c r="I2493" t="n">
        <v>65.44324977388359</v>
      </c>
    </row>
    <row r="2494">
      <c r="A2494" t="inlineStr">
        <is>
          <t>Daily_Efficiency_MTBF_2026_09_18.xlsx</t>
        </is>
      </c>
      <c r="B2494" t="inlineStr">
        <is>
          <t>Samridhi 5 Star Line</t>
        </is>
      </c>
      <c r="C2494" s="82" t="n">
        <v>46163</v>
      </c>
      <c r="D2494" t="inlineStr">
        <is>
          <t>FS-HCM-4</t>
        </is>
      </c>
      <c r="E2494" t="n">
        <v>1322.16653333333</v>
      </c>
      <c r="F2494" t="n">
        <v>293</v>
      </c>
      <c r="G2494" t="n">
        <v>4.51251376564277</v>
      </c>
      <c r="H2494" t="n">
        <v>28.38485</v>
      </c>
      <c r="I2494" t="n">
        <v>11.4459052911174</v>
      </c>
    </row>
    <row r="2495">
      <c r="A2495" t="inlineStr">
        <is>
          <t>Daily_Efficiency_MTBF_2026_09_18.xlsx</t>
        </is>
      </c>
      <c r="B2495" t="inlineStr">
        <is>
          <t>Samridhi 5 Star Line</t>
        </is>
      </c>
      <c r="C2495" s="82" t="n">
        <v>46163</v>
      </c>
      <c r="D2495" t="inlineStr">
        <is>
          <t>FS-HCM-1</t>
        </is>
      </c>
      <c r="E2495" t="n">
        <v>1308.2829</v>
      </c>
      <c r="F2495" t="n">
        <v>281</v>
      </c>
      <c r="G2495" t="n">
        <v>4.65581103202847</v>
      </c>
      <c r="H2495" t="n">
        <v>6.82825</v>
      </c>
      <c r="I2495" t="n">
        <v>16.9382766028328</v>
      </c>
    </row>
    <row r="2496">
      <c r="A2496" t="inlineStr">
        <is>
          <t>Daily_Efficiency_MTBF_2026_09_18.xlsx</t>
        </is>
      </c>
      <c r="B2496" t="inlineStr">
        <is>
          <t>Samridhi 5 Star Line</t>
        </is>
      </c>
      <c r="C2496" s="82" t="n">
        <v>46163</v>
      </c>
      <c r="D2496" t="inlineStr">
        <is>
          <t>FS-HCM-2</t>
        </is>
      </c>
      <c r="E2496" t="n">
        <v>1247.9294</v>
      </c>
      <c r="F2496" t="n">
        <v>102</v>
      </c>
      <c r="G2496" t="n">
        <v>12.2346019607843</v>
      </c>
      <c r="H2496" t="n">
        <v>19.4904</v>
      </c>
      <c r="I2496" t="n">
        <v>10.9622714664183</v>
      </c>
    </row>
    <row r="2497">
      <c r="A2497" t="inlineStr">
        <is>
          <t>Daily_Efficiency_MTBF_2026_09_18.xlsx</t>
        </is>
      </c>
      <c r="B2497" t="inlineStr">
        <is>
          <t>Samridhi 5 Star Line</t>
        </is>
      </c>
      <c r="C2497" s="82" t="n">
        <v>46163</v>
      </c>
      <c r="D2497" t="inlineStr">
        <is>
          <t>FS-HCM-3</t>
        </is>
      </c>
      <c r="E2497" t="n">
        <v>1394.5718</v>
      </c>
      <c r="F2497" t="n">
        <v>77</v>
      </c>
      <c r="G2497" t="n">
        <v>18.1113220779221</v>
      </c>
      <c r="H2497" t="n">
        <v>0</v>
      </c>
      <c r="I2497" t="n">
        <v>13.3502581220345</v>
      </c>
    </row>
    <row r="2498">
      <c r="A2498" t="inlineStr">
        <is>
          <t>Daily_Efficiency_MTBF_2026_09_18.xlsx</t>
        </is>
      </c>
      <c r="B2498" t="inlineStr">
        <is>
          <t>Samridhi 5 Star Line</t>
        </is>
      </c>
      <c r="C2498" s="82" t="n">
        <v>46163</v>
      </c>
      <c r="D2498" t="inlineStr">
        <is>
          <t>FS-HRM-5</t>
        </is>
      </c>
      <c r="E2498" t="n">
        <v>1404.9712</v>
      </c>
      <c r="F2498" t="n">
        <v>30</v>
      </c>
      <c r="G2498" t="n">
        <v>46.8323733333333</v>
      </c>
      <c r="H2498" t="n">
        <v>25.01615</v>
      </c>
      <c r="I2498" t="n">
        <v>12.1193697654356</v>
      </c>
    </row>
    <row r="2499">
      <c r="A2499" t="inlineStr">
        <is>
          <t>Daily_Efficiency_MTBF_2026_09_18.xlsx</t>
        </is>
      </c>
      <c r="B2499" t="inlineStr">
        <is>
          <t>Samridhi Perk Line</t>
        </is>
      </c>
      <c r="C2499" s="82" t="n">
        <v>46163</v>
      </c>
      <c r="D2499" t="inlineStr">
        <is>
          <t>Perk-HCM-3</t>
        </is>
      </c>
      <c r="E2499" t="n">
        <v>1321.29576666667</v>
      </c>
      <c r="F2499" t="n">
        <v>110</v>
      </c>
      <c r="G2499" t="n">
        <v>12.0117796969697</v>
      </c>
      <c r="H2499" t="n">
        <v>1.27998333333333</v>
      </c>
      <c r="I2499" t="n">
        <v>54.0091621338334</v>
      </c>
    </row>
    <row r="2500">
      <c r="A2500" t="inlineStr">
        <is>
          <t>Daily_Efficiency_MTBF_2026_09_18.xlsx</t>
        </is>
      </c>
      <c r="B2500" t="inlineStr">
        <is>
          <t>Samridhi Perk Line</t>
        </is>
      </c>
      <c r="C2500" s="82" t="n">
        <v>46163</v>
      </c>
      <c r="D2500" t="inlineStr">
        <is>
          <t>Perk-HLM-2</t>
        </is>
      </c>
      <c r="E2500" t="n">
        <v>1310.51098333333</v>
      </c>
      <c r="F2500" t="n">
        <v>103</v>
      </c>
      <c r="G2500" t="n">
        <v>12.723407605178</v>
      </c>
      <c r="H2500" t="n">
        <v>0</v>
      </c>
      <c r="I2500" t="n">
        <v>60.4706621214317</v>
      </c>
    </row>
    <row r="2501">
      <c r="A2501" t="inlineStr">
        <is>
          <t>Daily_Efficiency_MTBF_2026_09_18.xlsx</t>
        </is>
      </c>
      <c r="B2501" t="inlineStr">
        <is>
          <t>Samridhi Perk Line</t>
        </is>
      </c>
      <c r="C2501" s="82" t="n">
        <v>46163</v>
      </c>
      <c r="D2501" t="inlineStr">
        <is>
          <t>Perk-HCM-2</t>
        </is>
      </c>
      <c r="E2501" t="n">
        <v>1365.80108333333</v>
      </c>
      <c r="F2501" t="n">
        <v>96</v>
      </c>
      <c r="G2501" t="n">
        <v>14.2270946180556</v>
      </c>
      <c r="H2501" t="n">
        <v>0.4153</v>
      </c>
      <c r="I2501" t="n">
        <v>73.43853851503479</v>
      </c>
    </row>
    <row r="2502">
      <c r="A2502" t="inlineStr">
        <is>
          <t>Daily_Efficiency_MTBF_2026_09_18.xlsx</t>
        </is>
      </c>
      <c r="B2502" t="inlineStr">
        <is>
          <t>Samridhi Perk Line</t>
        </is>
      </c>
      <c r="C2502" s="82" t="n">
        <v>46163</v>
      </c>
      <c r="D2502" t="inlineStr">
        <is>
          <t>Perk-HCM-1</t>
        </is>
      </c>
      <c r="E2502" t="n">
        <v>1314.8168</v>
      </c>
      <c r="F2502" t="n">
        <v>90</v>
      </c>
      <c r="G2502" t="n">
        <v>14.6090755555556</v>
      </c>
      <c r="H2502" t="n">
        <v>0.318833333333333</v>
      </c>
      <c r="I2502" t="n">
        <v>70.43861378432889</v>
      </c>
    </row>
    <row r="2503">
      <c r="A2503" t="inlineStr">
        <is>
          <t>Daily_Efficiency_MTBF_2026_09_18.xlsx</t>
        </is>
      </c>
      <c r="B2503" t="inlineStr">
        <is>
          <t>Samridhi Perk Line</t>
        </is>
      </c>
      <c r="C2503" s="82" t="n">
        <v>46163</v>
      </c>
      <c r="D2503" t="inlineStr">
        <is>
          <t>Perk-HLM-1</t>
        </is>
      </c>
      <c r="E2503" t="n">
        <v>1312.42271666667</v>
      </c>
      <c r="F2503" t="n">
        <v>86</v>
      </c>
      <c r="G2503" t="n">
        <v>15.2607292635659</v>
      </c>
      <c r="H2503" t="n">
        <v>2.239</v>
      </c>
      <c r="I2503" t="n">
        <v>66.18879046841811</v>
      </c>
    </row>
    <row r="2504">
      <c r="A2504" t="inlineStr">
        <is>
          <t>Daily_Efficiency_MTBF_2026_09_18.xlsx</t>
        </is>
      </c>
      <c r="B2504" t="inlineStr">
        <is>
          <t>Samridhi Perk Line</t>
        </is>
      </c>
      <c r="C2504" s="82" t="n">
        <v>46163</v>
      </c>
      <c r="D2504" t="inlineStr">
        <is>
          <t>Perk-HCM-4</t>
        </is>
      </c>
      <c r="E2504" t="n">
        <v>1368.63416666667</v>
      </c>
      <c r="F2504" t="n">
        <v>69</v>
      </c>
      <c r="G2504" t="n">
        <v>19.8352777777778</v>
      </c>
      <c r="H2504" t="n">
        <v>0.347466666666667</v>
      </c>
      <c r="I2504" t="n">
        <v>55.0876774290512</v>
      </c>
    </row>
    <row r="2505">
      <c r="A2505" t="inlineStr">
        <is>
          <t>Daily_Efficiency_MTBF_2026_09_18.xlsx</t>
        </is>
      </c>
      <c r="B2505" t="inlineStr">
        <is>
          <t>Samridhi Perk Line</t>
        </is>
      </c>
      <c r="C2505" s="82" t="n">
        <v>46163</v>
      </c>
      <c r="D2505" t="inlineStr">
        <is>
          <t>Perk-TTLi-1</t>
        </is>
      </c>
      <c r="E2505" t="n">
        <v>1303.07506666667</v>
      </c>
      <c r="F2505" t="n">
        <v>31</v>
      </c>
      <c r="G2505" t="n">
        <v>42.0346795698925</v>
      </c>
      <c r="H2505" t="n">
        <v>0.3886</v>
      </c>
      <c r="I2505" t="n">
        <v>36.898554752671</v>
      </c>
    </row>
    <row r="2506">
      <c r="A2506" t="inlineStr">
        <is>
          <t>Daily_Efficiency_MTBF_2026_09_18.xlsx</t>
        </is>
      </c>
      <c r="B2506" t="inlineStr">
        <is>
          <t>Samridhi Perk Line</t>
        </is>
      </c>
      <c r="C2506" s="82" t="n">
        <v>46163</v>
      </c>
      <c r="D2506" t="inlineStr">
        <is>
          <t>Perk-TTLi-2</t>
        </is>
      </c>
      <c r="E2506" t="n">
        <v>1382.01126666667</v>
      </c>
      <c r="F2506" t="n">
        <v>18</v>
      </c>
      <c r="G2506" t="n">
        <v>76.7784037037037</v>
      </c>
      <c r="H2506" t="n">
        <v>0</v>
      </c>
      <c r="I2506" t="n">
        <v>44.3470519472671</v>
      </c>
    </row>
    <row r="2507">
      <c r="A2507" t="inlineStr">
        <is>
          <t>Daily_Efficiency_MTBF_2026_09_18.xlsx</t>
        </is>
      </c>
      <c r="B2507" t="inlineStr">
        <is>
          <t>Samridhi Perk Line</t>
        </is>
      </c>
      <c r="C2507" s="82" t="n">
        <v>46163</v>
      </c>
      <c r="D2507" t="inlineStr">
        <is>
          <t>Perk-TTLi-3</t>
        </is>
      </c>
      <c r="E2507" t="n">
        <v>1407.32678333333</v>
      </c>
      <c r="F2507" t="n">
        <v>12</v>
      </c>
      <c r="G2507" t="n">
        <v>117.277231944444</v>
      </c>
      <c r="H2507" t="n">
        <v>0.587133333333333</v>
      </c>
      <c r="I2507" t="n">
        <v>30.8650411877768</v>
      </c>
    </row>
    <row r="2508">
      <c r="A2508" t="inlineStr">
        <is>
          <t>Daily_Efficiency_MTBF_2026_09_18.xlsx</t>
        </is>
      </c>
      <c r="B2508" t="inlineStr">
        <is>
          <t>Samridhi Perk Line</t>
        </is>
      </c>
      <c r="C2508" s="82" t="n">
        <v>46163</v>
      </c>
      <c r="D2508" t="inlineStr">
        <is>
          <t>Perk-TTLi-4</t>
        </is>
      </c>
      <c r="E2508" t="n">
        <v>1430.29245</v>
      </c>
      <c r="F2508" t="n">
        <v>3</v>
      </c>
      <c r="G2508" t="n">
        <v>476.76415</v>
      </c>
      <c r="H2508" t="n">
        <v>6.97135</v>
      </c>
      <c r="I2508" t="n">
        <v>32.1339756835175</v>
      </c>
    </row>
    <row r="2509">
      <c r="A2509" t="inlineStr">
        <is>
          <t>Daily_Efficiency_MTBF_2026_09_18.xlsx</t>
        </is>
      </c>
      <c r="B2509" t="inlineStr">
        <is>
          <t>Samridhi Perk Line</t>
        </is>
      </c>
      <c r="C2509" s="82" t="n">
        <v>46163</v>
      </c>
      <c r="D2509" t="inlineStr">
        <is>
          <t>Perk-Case Packing</t>
        </is>
      </c>
      <c r="E2509" t="n">
        <v>1440</v>
      </c>
      <c r="F2509" t="n">
        <v>1</v>
      </c>
      <c r="G2509" t="n">
        <v>1440</v>
      </c>
      <c r="H2509" t="n">
        <v>0</v>
      </c>
      <c r="I2509" t="n">
        <v>92.1774193548387</v>
      </c>
    </row>
    <row r="2510">
      <c r="A2510" t="inlineStr">
        <is>
          <t>Daily_Efficiency_MTBF_2026_09_18.xlsx</t>
        </is>
      </c>
      <c r="B2510" t="inlineStr">
        <is>
          <t>Samridhi Perk Line</t>
        </is>
      </c>
      <c r="C2510" s="82" t="n">
        <v>46163</v>
      </c>
      <c r="D2510" t="inlineStr">
        <is>
          <t>Perk-HLM-3</t>
        </is>
      </c>
      <c r="E2510" t="n">
        <v>1440</v>
      </c>
      <c r="F2510" t="n">
        <v>1</v>
      </c>
      <c r="G2510" t="n">
        <v>1440</v>
      </c>
      <c r="H2510" t="n">
        <v>0</v>
      </c>
      <c r="I2510" t="n">
        <v>38.008950617284</v>
      </c>
    </row>
    <row r="2511">
      <c r="A2511" t="inlineStr">
        <is>
          <t>Daily_Efficiency_MTBF_2026_09_18.xlsx</t>
        </is>
      </c>
      <c r="B2511" t="inlineStr">
        <is>
          <t>Co-Extrusion Line</t>
        </is>
      </c>
      <c r="C2511" s="82" t="n">
        <v>46162</v>
      </c>
      <c r="D2511" t="inlineStr">
        <is>
          <t>Coex-AW3</t>
        </is>
      </c>
      <c r="E2511" t="n">
        <v>1311.67683333333</v>
      </c>
      <c r="F2511" t="n">
        <v>227</v>
      </c>
      <c r="G2511" t="n">
        <v>5.77831204111601</v>
      </c>
      <c r="H2511" t="n">
        <v>110.492683333333</v>
      </c>
      <c r="I2511" t="n">
        <v>49.7572222222222</v>
      </c>
    </row>
    <row r="2512">
      <c r="A2512" t="inlineStr">
        <is>
          <t>Daily_Efficiency_MTBF_2026_09_18.xlsx</t>
        </is>
      </c>
      <c r="B2512" t="inlineStr">
        <is>
          <t>Co-Extrusion Line</t>
        </is>
      </c>
      <c r="C2512" s="82" t="n">
        <v>46162</v>
      </c>
      <c r="D2512" t="inlineStr">
        <is>
          <t>Coex-AW1</t>
        </is>
      </c>
      <c r="E2512" t="n">
        <v>1389.01558333333</v>
      </c>
      <c r="F2512" t="n">
        <v>52</v>
      </c>
      <c r="G2512" t="n">
        <v>26.7118381410256</v>
      </c>
      <c r="H2512" t="n">
        <v>25.7952833333333</v>
      </c>
      <c r="I2512" t="n">
        <v>88.6061896706759</v>
      </c>
    </row>
    <row r="2513">
      <c r="A2513" t="inlineStr">
        <is>
          <t>Daily_Efficiency_MTBF_2026_09_18.xlsx</t>
        </is>
      </c>
      <c r="B2513" t="inlineStr">
        <is>
          <t>Co-Extrusion Line</t>
        </is>
      </c>
      <c r="C2513" s="82" t="n">
        <v>46162</v>
      </c>
      <c r="D2513" t="inlineStr">
        <is>
          <t>Coex-AW2</t>
        </is>
      </c>
      <c r="E2513" t="n">
        <v>1366.4707</v>
      </c>
      <c r="F2513" t="n">
        <v>18</v>
      </c>
      <c r="G2513" t="n">
        <v>75.9150388888889</v>
      </c>
      <c r="H2513" t="n">
        <v>19.6824</v>
      </c>
      <c r="I2513" t="n">
        <v>99.8338495221055</v>
      </c>
    </row>
    <row r="2514">
      <c r="A2514" t="inlineStr">
        <is>
          <t>Daily_Efficiency_MTBF_2026_09_18.xlsx</t>
        </is>
      </c>
      <c r="B2514" t="inlineStr">
        <is>
          <t>Samridhi 5 Star Line</t>
        </is>
      </c>
      <c r="C2514" s="82" t="n">
        <v>46162</v>
      </c>
      <c r="D2514" t="inlineStr">
        <is>
          <t>FS-HCM-1</t>
        </is>
      </c>
      <c r="E2514" t="n">
        <v>1154.29121666667</v>
      </c>
      <c r="F2514" t="n">
        <v>134</v>
      </c>
      <c r="G2514" t="n">
        <v>8.61411355721393</v>
      </c>
      <c r="H2514" t="n">
        <v>0.166616666666667</v>
      </c>
      <c r="I2514" t="n">
        <v>39.2645937898144</v>
      </c>
    </row>
    <row r="2515">
      <c r="A2515" t="inlineStr">
        <is>
          <t>Daily_Efficiency_MTBF_2026_09_18.xlsx</t>
        </is>
      </c>
      <c r="B2515" t="inlineStr">
        <is>
          <t>Samridhi 5 Star Line</t>
        </is>
      </c>
      <c r="C2515" s="82" t="n">
        <v>46162</v>
      </c>
      <c r="D2515" t="inlineStr">
        <is>
          <t>FS-HCM-4</t>
        </is>
      </c>
      <c r="E2515" t="n">
        <v>1323.58655</v>
      </c>
      <c r="F2515" t="n">
        <v>113</v>
      </c>
      <c r="G2515" t="n">
        <v>11.7131553097345</v>
      </c>
      <c r="H2515" t="n">
        <v>31.09765</v>
      </c>
      <c r="I2515" t="n">
        <v>9.58656516162146</v>
      </c>
    </row>
    <row r="2516">
      <c r="A2516" t="inlineStr">
        <is>
          <t>Daily_Efficiency_MTBF_2026_09_18.xlsx</t>
        </is>
      </c>
      <c r="B2516" t="inlineStr">
        <is>
          <t>Samridhi 5 Star Line</t>
        </is>
      </c>
      <c r="C2516" s="82" t="n">
        <v>46162</v>
      </c>
      <c r="D2516" t="inlineStr">
        <is>
          <t>FS-HCM-3</t>
        </is>
      </c>
      <c r="E2516" t="n">
        <v>1346.10975</v>
      </c>
      <c r="F2516" t="n">
        <v>111</v>
      </c>
      <c r="G2516" t="n">
        <v>12.1271148648649</v>
      </c>
      <c r="H2516" t="n">
        <v>4.00795</v>
      </c>
      <c r="I2516" t="n">
        <v>17.807851994949</v>
      </c>
    </row>
    <row r="2517">
      <c r="A2517" t="inlineStr">
        <is>
          <t>Daily_Efficiency_MTBF_2026_09_18.xlsx</t>
        </is>
      </c>
      <c r="B2517" t="inlineStr">
        <is>
          <t>Samridhi 5 Star Line</t>
        </is>
      </c>
      <c r="C2517" s="82" t="n">
        <v>46162</v>
      </c>
      <c r="D2517" t="inlineStr">
        <is>
          <t>FS-HRM-5</t>
        </is>
      </c>
      <c r="E2517" t="n">
        <v>1280.21483333333</v>
      </c>
      <c r="F2517" t="n">
        <v>68</v>
      </c>
      <c r="G2517" t="n">
        <v>18.8266887254902</v>
      </c>
      <c r="H2517" t="n">
        <v>36.7833333333333</v>
      </c>
      <c r="I2517" t="n">
        <v>6.40492366714713</v>
      </c>
    </row>
    <row r="2518">
      <c r="A2518" t="inlineStr">
        <is>
          <t>Daily_Efficiency_MTBF_2026_09_18.xlsx</t>
        </is>
      </c>
      <c r="B2518" t="inlineStr">
        <is>
          <t>Samridhi 5 Star Line</t>
        </is>
      </c>
      <c r="C2518" s="82" t="n">
        <v>46162</v>
      </c>
      <c r="D2518" t="inlineStr">
        <is>
          <t>FS-HCM-2</t>
        </is>
      </c>
      <c r="E2518" t="n">
        <v>1088.93605</v>
      </c>
      <c r="F2518" t="n">
        <v>35</v>
      </c>
      <c r="G2518" t="n">
        <v>31.1124585714286</v>
      </c>
      <c r="H2518" t="n">
        <v>4.15593333333333</v>
      </c>
      <c r="I2518" t="n">
        <v>27.227544390495</v>
      </c>
    </row>
    <row r="2519">
      <c r="A2519" t="inlineStr">
        <is>
          <t>Daily_Efficiency_MTBF_2026_09_18.xlsx</t>
        </is>
      </c>
      <c r="B2519" t="inlineStr">
        <is>
          <t>Samridhi 5 Star Line</t>
        </is>
      </c>
      <c r="C2519" s="82" t="n">
        <v>46162</v>
      </c>
      <c r="D2519" t="inlineStr">
        <is>
          <t>FS-TTLi-2</t>
        </is>
      </c>
      <c r="E2519" t="n">
        <v>825.4894</v>
      </c>
      <c r="F2519" t="n">
        <v>7</v>
      </c>
      <c r="G2519" t="n">
        <v>117.927057142857</v>
      </c>
      <c r="H2519" t="n">
        <v>1.83248333333333</v>
      </c>
      <c r="I2519" t="n">
        <v>13.3453567627491</v>
      </c>
    </row>
    <row r="2520">
      <c r="A2520" t="inlineStr">
        <is>
          <t>Daily_Efficiency_MTBF_2026_09_18.xlsx</t>
        </is>
      </c>
      <c r="B2520" t="inlineStr">
        <is>
          <t>Samridhi 5 Star Line</t>
        </is>
      </c>
      <c r="C2520" s="82" t="n">
        <v>46162</v>
      </c>
      <c r="D2520" t="inlineStr">
        <is>
          <t>FS-TTLi-4</t>
        </is>
      </c>
      <c r="E2520" t="n">
        <v>836.1664500000001</v>
      </c>
      <c r="F2520" t="n">
        <v>5</v>
      </c>
      <c r="G2520" t="n">
        <v>167.23329</v>
      </c>
      <c r="H2520" t="n">
        <v>3.83355</v>
      </c>
      <c r="I2520" t="n">
        <v>10.9090909090909</v>
      </c>
    </row>
    <row r="2521">
      <c r="A2521" t="inlineStr">
        <is>
          <t>Daily_Efficiency_MTBF_2026_09_18.xlsx</t>
        </is>
      </c>
      <c r="B2521" t="inlineStr">
        <is>
          <t>Samridhi 5 Star Line</t>
        </is>
      </c>
      <c r="C2521" s="82" t="n">
        <v>46162</v>
      </c>
      <c r="D2521" t="inlineStr">
        <is>
          <t>FS-TTLi-3</t>
        </is>
      </c>
      <c r="E2521" t="n">
        <v>828.680766666667</v>
      </c>
      <c r="F2521" t="n">
        <v>3</v>
      </c>
      <c r="G2521" t="n">
        <v>276.226922222222</v>
      </c>
      <c r="H2521" t="n">
        <v>1.16753333333333</v>
      </c>
      <c r="I2521" t="n">
        <v>23.0193438057238</v>
      </c>
    </row>
    <row r="2522">
      <c r="A2522" t="inlineStr">
        <is>
          <t>Daily_Efficiency_MTBF_2026_09_18.xlsx</t>
        </is>
      </c>
      <c r="B2522" t="inlineStr">
        <is>
          <t>Samridhi 5 Star Line</t>
        </is>
      </c>
      <c r="C2522" s="82" t="n">
        <v>46162</v>
      </c>
      <c r="D2522" t="inlineStr">
        <is>
          <t>FS-TTLi-1</t>
        </is>
      </c>
      <c r="E2522" t="n">
        <v>837.332266666667</v>
      </c>
      <c r="F2522" t="n">
        <v>2</v>
      </c>
      <c r="G2522" t="n">
        <v>418.666133333333</v>
      </c>
      <c r="H2522" t="n">
        <v>0</v>
      </c>
      <c r="I2522" t="n">
        <v>34.1013552026657</v>
      </c>
    </row>
    <row r="2523">
      <c r="A2523" t="inlineStr">
        <is>
          <t>Daily_Efficiency_MTBF_2026_09_18.xlsx</t>
        </is>
      </c>
      <c r="B2523" t="inlineStr">
        <is>
          <t>Samridhi 5 Star Line</t>
        </is>
      </c>
      <c r="C2523" s="82" t="n">
        <v>46162</v>
      </c>
      <c r="D2523" t="inlineStr">
        <is>
          <t>FS-Case Packing</t>
        </is>
      </c>
      <c r="E2523" t="n">
        <v>840</v>
      </c>
      <c r="F2523" t="n">
        <v>1</v>
      </c>
      <c r="G2523" t="n">
        <v>840</v>
      </c>
      <c r="H2523" t="n">
        <v>0</v>
      </c>
      <c r="I2523" t="n">
        <v>25.1124859392576</v>
      </c>
    </row>
    <row r="2524">
      <c r="A2524" t="inlineStr">
        <is>
          <t>Daily_Efficiency_MTBF_2026_09_18.xlsx</t>
        </is>
      </c>
      <c r="B2524" t="inlineStr">
        <is>
          <t>Samridhi 5 Star Line</t>
        </is>
      </c>
      <c r="C2524" s="82" t="n">
        <v>46162</v>
      </c>
      <c r="D2524" t="inlineStr">
        <is>
          <t>FS-TTM-5</t>
        </is>
      </c>
      <c r="E2524" t="n">
        <v>840</v>
      </c>
      <c r="F2524" t="n">
        <v>1</v>
      </c>
      <c r="G2524" t="n">
        <v>840</v>
      </c>
      <c r="H2524" t="n">
        <v>0</v>
      </c>
      <c r="I2524" t="n">
        <v>1.75757575757575</v>
      </c>
    </row>
    <row r="2525">
      <c r="A2525" t="inlineStr">
        <is>
          <t>Daily_Efficiency_MTBF_2026_09_18.xlsx</t>
        </is>
      </c>
      <c r="B2525" t="inlineStr">
        <is>
          <t>Samridhi Perk Line</t>
        </is>
      </c>
      <c r="C2525" s="82" t="n">
        <v>46162</v>
      </c>
      <c r="D2525" t="inlineStr">
        <is>
          <t>Perk-HCM-3</t>
        </is>
      </c>
      <c r="E2525" t="n">
        <v>1356.31593333333</v>
      </c>
      <c r="F2525" t="n">
        <v>115</v>
      </c>
      <c r="G2525" t="n">
        <v>11.7940515942029</v>
      </c>
      <c r="H2525" t="n">
        <v>2.00665</v>
      </c>
      <c r="I2525" t="n">
        <v>58.4360692157492</v>
      </c>
    </row>
    <row r="2526">
      <c r="A2526" t="inlineStr">
        <is>
          <t>Daily_Efficiency_MTBF_2026_09_18.xlsx</t>
        </is>
      </c>
      <c r="B2526" t="inlineStr">
        <is>
          <t>Samridhi Perk Line</t>
        </is>
      </c>
      <c r="C2526" s="82" t="n">
        <v>46162</v>
      </c>
      <c r="D2526" t="inlineStr">
        <is>
          <t>Perk-HLM-2</t>
        </is>
      </c>
      <c r="E2526" t="n">
        <v>1282.87265</v>
      </c>
      <c r="F2526" t="n">
        <v>83</v>
      </c>
      <c r="G2526" t="n">
        <v>15.4562969879518</v>
      </c>
      <c r="H2526" t="n">
        <v>0</v>
      </c>
      <c r="I2526" t="n">
        <v>63.9927043884197</v>
      </c>
    </row>
    <row r="2527">
      <c r="A2527" t="inlineStr">
        <is>
          <t>Daily_Efficiency_MTBF_2026_09_18.xlsx</t>
        </is>
      </c>
      <c r="B2527" t="inlineStr">
        <is>
          <t>Samridhi Perk Line</t>
        </is>
      </c>
      <c r="C2527" s="82" t="n">
        <v>46162</v>
      </c>
      <c r="D2527" t="inlineStr">
        <is>
          <t>Perk-HCM-2</t>
        </is>
      </c>
      <c r="E2527" t="n">
        <v>1372.70633333333</v>
      </c>
      <c r="F2527" t="n">
        <v>70</v>
      </c>
      <c r="G2527" t="n">
        <v>19.6100904761905</v>
      </c>
      <c r="H2527" t="n">
        <v>0.185933333333333</v>
      </c>
      <c r="I2527" t="n">
        <v>78.926808259157</v>
      </c>
    </row>
    <row r="2528">
      <c r="A2528" t="inlineStr">
        <is>
          <t>Daily_Efficiency_MTBF_2026_09_18.xlsx</t>
        </is>
      </c>
      <c r="B2528" t="inlineStr">
        <is>
          <t>Samridhi Perk Line</t>
        </is>
      </c>
      <c r="C2528" s="82" t="n">
        <v>46162</v>
      </c>
      <c r="D2528" t="inlineStr">
        <is>
          <t>Perk-HCM-4</t>
        </is>
      </c>
      <c r="E2528" t="n">
        <v>1369.89378333333</v>
      </c>
      <c r="F2528" t="n">
        <v>57</v>
      </c>
      <c r="G2528" t="n">
        <v>24.0332242690058</v>
      </c>
      <c r="H2528" t="n">
        <v>0.186283333333333</v>
      </c>
      <c r="I2528" t="n">
        <v>58.2800191743786</v>
      </c>
    </row>
    <row r="2529">
      <c r="A2529" t="inlineStr">
        <is>
          <t>Daily_Efficiency_MTBF_2026_09_18.xlsx</t>
        </is>
      </c>
      <c r="B2529" t="inlineStr">
        <is>
          <t>Samridhi Perk Line</t>
        </is>
      </c>
      <c r="C2529" s="82" t="n">
        <v>46162</v>
      </c>
      <c r="D2529" t="inlineStr">
        <is>
          <t>Perk-HLM-1</t>
        </is>
      </c>
      <c r="E2529" t="n">
        <v>1343.63068333333</v>
      </c>
      <c r="F2529" t="n">
        <v>56</v>
      </c>
      <c r="G2529" t="n">
        <v>23.9934050595238</v>
      </c>
      <c r="H2529" t="n">
        <v>9.251950000000001</v>
      </c>
      <c r="I2529" t="n">
        <v>73.767960448659</v>
      </c>
    </row>
    <row r="2530">
      <c r="A2530" t="inlineStr">
        <is>
          <t>Daily_Efficiency_MTBF_2026_09_18.xlsx</t>
        </is>
      </c>
      <c r="B2530" t="inlineStr">
        <is>
          <t>Samridhi Perk Line</t>
        </is>
      </c>
      <c r="C2530" s="82" t="n">
        <v>46162</v>
      </c>
      <c r="D2530" t="inlineStr">
        <is>
          <t>Perk-HCM-1</t>
        </is>
      </c>
      <c r="E2530" t="n">
        <v>1384.0582</v>
      </c>
      <c r="F2530" t="n">
        <v>55</v>
      </c>
      <c r="G2530" t="n">
        <v>25.1646945454546</v>
      </c>
      <c r="H2530" t="n">
        <v>0.681566666666667</v>
      </c>
      <c r="I2530" t="n">
        <v>83.64321071772601</v>
      </c>
    </row>
    <row r="2531">
      <c r="A2531" t="inlineStr">
        <is>
          <t>Daily_Efficiency_MTBF_2026_09_18.xlsx</t>
        </is>
      </c>
      <c r="B2531" t="inlineStr">
        <is>
          <t>Samridhi Perk Line</t>
        </is>
      </c>
      <c r="C2531" s="82" t="n">
        <v>46162</v>
      </c>
      <c r="D2531" t="inlineStr">
        <is>
          <t>Perk-TTLi-3</t>
        </is>
      </c>
      <c r="E2531" t="n">
        <v>1345.7951</v>
      </c>
      <c r="F2531" t="n">
        <v>19</v>
      </c>
      <c r="G2531" t="n">
        <v>70.83132105263159</v>
      </c>
      <c r="H2531" t="n">
        <v>0.449033333333333</v>
      </c>
      <c r="I2531" t="n">
        <v>30.4562564418994</v>
      </c>
    </row>
    <row r="2532">
      <c r="A2532" t="inlineStr">
        <is>
          <t>Daily_Efficiency_MTBF_2026_09_18.xlsx</t>
        </is>
      </c>
      <c r="B2532" t="inlineStr">
        <is>
          <t>Samridhi Perk Line</t>
        </is>
      </c>
      <c r="C2532" s="82" t="n">
        <v>46162</v>
      </c>
      <c r="D2532" t="inlineStr">
        <is>
          <t>Perk-TTLi-1</t>
        </is>
      </c>
      <c r="E2532" t="n">
        <v>1403.37123333333</v>
      </c>
      <c r="F2532" t="n">
        <v>4</v>
      </c>
      <c r="G2532" t="n">
        <v>350.842808333333</v>
      </c>
      <c r="H2532" t="n">
        <v>2.16553333333333</v>
      </c>
      <c r="I2532" t="n">
        <v>49.7343136248162</v>
      </c>
    </row>
    <row r="2533">
      <c r="A2533" t="inlineStr">
        <is>
          <t>Daily_Efficiency_MTBF_2026_09_18.xlsx</t>
        </is>
      </c>
      <c r="B2533" t="inlineStr">
        <is>
          <t>Samridhi Perk Line</t>
        </is>
      </c>
      <c r="C2533" s="82" t="n">
        <v>46162</v>
      </c>
      <c r="D2533" t="inlineStr">
        <is>
          <t>Perk-TTLi-2</t>
        </is>
      </c>
      <c r="E2533" t="n">
        <v>1388.60911666667</v>
      </c>
      <c r="F2533" t="n">
        <v>2</v>
      </c>
      <c r="G2533" t="n">
        <v>694.304558333333</v>
      </c>
      <c r="H2533" t="n">
        <v>0</v>
      </c>
      <c r="I2533" t="n">
        <v>48.1555834529436</v>
      </c>
    </row>
    <row r="2534">
      <c r="A2534" t="inlineStr">
        <is>
          <t>Daily_Efficiency_MTBF_2026_09_18.xlsx</t>
        </is>
      </c>
      <c r="B2534" t="inlineStr">
        <is>
          <t>Samridhi Perk Line</t>
        </is>
      </c>
      <c r="C2534" s="82" t="n">
        <v>46162</v>
      </c>
      <c r="D2534" t="inlineStr">
        <is>
          <t>Perk-TTLi-4</t>
        </is>
      </c>
      <c r="E2534" t="n">
        <v>1434.00961666667</v>
      </c>
      <c r="F2534" t="n">
        <v>1</v>
      </c>
      <c r="G2534" t="n">
        <v>1434.00961666667</v>
      </c>
      <c r="H2534" t="n">
        <v>0</v>
      </c>
      <c r="I2534" t="n">
        <v>31.9907199134659</v>
      </c>
    </row>
    <row r="2535">
      <c r="A2535" t="inlineStr">
        <is>
          <t>Daily_Efficiency_MTBF_2026_09_18.xlsx</t>
        </is>
      </c>
      <c r="B2535" t="inlineStr">
        <is>
          <t>Samridhi Perk Line</t>
        </is>
      </c>
      <c r="C2535" s="82" t="n">
        <v>46162</v>
      </c>
      <c r="D2535" t="inlineStr">
        <is>
          <t>Perk-Case Packing</t>
        </is>
      </c>
      <c r="E2535" t="n">
        <v>1440</v>
      </c>
      <c r="F2535" t="n">
        <v>1</v>
      </c>
      <c r="G2535" t="n">
        <v>1440</v>
      </c>
      <c r="H2535" t="n">
        <v>0</v>
      </c>
      <c r="I2535" t="n">
        <v>102.231182795699</v>
      </c>
    </row>
    <row r="2536">
      <c r="A2536" t="inlineStr">
        <is>
          <t>Daily_Efficiency_MTBF_2026_09_18.xlsx</t>
        </is>
      </c>
      <c r="B2536" t="inlineStr">
        <is>
          <t>Samridhi Perk Line</t>
        </is>
      </c>
      <c r="C2536" s="82" t="n">
        <v>46162</v>
      </c>
      <c r="D2536" t="inlineStr">
        <is>
          <t>Perk-HLM-3</t>
        </is>
      </c>
      <c r="E2536" t="n">
        <v>1440</v>
      </c>
      <c r="F2536" t="n">
        <v>1</v>
      </c>
      <c r="G2536" t="n">
        <v>1440</v>
      </c>
      <c r="H2536" t="n">
        <v>0</v>
      </c>
      <c r="I2536" t="n">
        <v>49.9740740740741</v>
      </c>
    </row>
    <row r="2537">
      <c r="A2537" t="inlineStr">
        <is>
          <t>Daily_Efficiency_MTBF_2026_09_18.xlsx</t>
        </is>
      </c>
      <c r="B2537" t="inlineStr">
        <is>
          <t>Co-Extrusion Line</t>
        </is>
      </c>
      <c r="C2537" s="82" t="n">
        <v>46161</v>
      </c>
      <c r="D2537" t="inlineStr">
        <is>
          <t>Coex-AW3</t>
        </is>
      </c>
      <c r="E2537" t="n">
        <v>1225.58975</v>
      </c>
      <c r="F2537" t="n">
        <v>410</v>
      </c>
      <c r="G2537" t="n">
        <v>2.98924329268293</v>
      </c>
      <c r="H2537" t="n">
        <v>188.408316666667</v>
      </c>
      <c r="I2537" t="n">
        <v>40.4952777777777</v>
      </c>
    </row>
    <row r="2538">
      <c r="A2538" t="inlineStr">
        <is>
          <t>Daily_Efficiency_MTBF_2026_09_18.xlsx</t>
        </is>
      </c>
      <c r="B2538" t="inlineStr">
        <is>
          <t>Co-Extrusion Line</t>
        </is>
      </c>
      <c r="C2538" s="82" t="n">
        <v>46161</v>
      </c>
      <c r="D2538" t="inlineStr">
        <is>
          <t>Coex-AW2</t>
        </is>
      </c>
      <c r="E2538" t="n">
        <v>1353.89101666667</v>
      </c>
      <c r="F2538" t="n">
        <v>39</v>
      </c>
      <c r="G2538" t="n">
        <v>34.7151542735043</v>
      </c>
      <c r="H2538" t="n">
        <v>24.1783666666667</v>
      </c>
      <c r="I2538" t="n">
        <v>97.16129072988259</v>
      </c>
    </row>
    <row r="2539">
      <c r="A2539" t="inlineStr">
        <is>
          <t>Daily_Efficiency_MTBF_2026_09_18.xlsx</t>
        </is>
      </c>
      <c r="B2539" t="inlineStr">
        <is>
          <t>Co-Extrusion Line</t>
        </is>
      </c>
      <c r="C2539" s="82" t="n">
        <v>46161</v>
      </c>
      <c r="D2539" t="inlineStr">
        <is>
          <t>Coex-AW1</t>
        </is>
      </c>
      <c r="E2539" t="n">
        <v>1278.83155</v>
      </c>
      <c r="F2539" t="n">
        <v>29</v>
      </c>
      <c r="G2539" t="n">
        <v>44.0976396551724</v>
      </c>
      <c r="H2539" t="n">
        <v>18.33875</v>
      </c>
      <c r="I2539" t="n">
        <v>89.8019247122548</v>
      </c>
    </row>
    <row r="2540">
      <c r="A2540" t="inlineStr">
        <is>
          <t>Daily_Efficiency_MTBF_2026_09_18.xlsx</t>
        </is>
      </c>
      <c r="B2540" t="inlineStr">
        <is>
          <t>Samridhi 5 Star Line</t>
        </is>
      </c>
      <c r="C2540" s="82" t="n">
        <v>46161</v>
      </c>
      <c r="D2540" t="inlineStr">
        <is>
          <t>FS-HCM-4</t>
        </is>
      </c>
      <c r="E2540" t="n">
        <v>1397.8385</v>
      </c>
      <c r="F2540" t="n">
        <v>41</v>
      </c>
      <c r="G2540" t="n">
        <v>34.0936219512195</v>
      </c>
      <c r="H2540" t="n">
        <v>28.99505</v>
      </c>
      <c r="I2540" t="n">
        <v>58.7189742063216</v>
      </c>
    </row>
    <row r="2541">
      <c r="A2541" t="inlineStr">
        <is>
          <t>Daily_Efficiency_MTBF_2026_09_18.xlsx</t>
        </is>
      </c>
      <c r="B2541" t="inlineStr">
        <is>
          <t>Samridhi 5 Star Line</t>
        </is>
      </c>
      <c r="C2541" s="82" t="n">
        <v>46161</v>
      </c>
      <c r="D2541" t="inlineStr">
        <is>
          <t>FS-HCM-1</t>
        </is>
      </c>
      <c r="E2541" t="n">
        <v>1412.8068</v>
      </c>
      <c r="F2541" t="n">
        <v>38</v>
      </c>
      <c r="G2541" t="n">
        <v>37.1791263157895</v>
      </c>
      <c r="H2541" t="n">
        <v>1.00901666666667</v>
      </c>
      <c r="I2541" t="n">
        <v>81.3318525006576</v>
      </c>
    </row>
    <row r="2542">
      <c r="A2542" t="inlineStr">
        <is>
          <t>Daily_Efficiency_MTBF_2026_09_18.xlsx</t>
        </is>
      </c>
      <c r="B2542" t="inlineStr">
        <is>
          <t>Samridhi 5 Star Line</t>
        </is>
      </c>
      <c r="C2542" s="82" t="n">
        <v>46161</v>
      </c>
      <c r="D2542" t="inlineStr">
        <is>
          <t>FS-HCM-3</t>
        </is>
      </c>
      <c r="E2542" t="n">
        <v>1408.12916666667</v>
      </c>
      <c r="F2542" t="n">
        <v>37</v>
      </c>
      <c r="G2542" t="n">
        <v>38.057545045045</v>
      </c>
      <c r="H2542" t="n">
        <v>0.674733333333333</v>
      </c>
      <c r="I2542" t="n">
        <v>83.4532037843051</v>
      </c>
    </row>
    <row r="2543">
      <c r="A2543" t="inlineStr">
        <is>
          <t>Daily_Efficiency_MTBF_2026_09_18.xlsx</t>
        </is>
      </c>
      <c r="B2543" t="inlineStr">
        <is>
          <t>Samridhi 5 Star Line</t>
        </is>
      </c>
      <c r="C2543" s="82" t="n">
        <v>46161</v>
      </c>
      <c r="D2543" t="inlineStr">
        <is>
          <t>FS-TTLi-1</t>
        </is>
      </c>
      <c r="E2543" t="n">
        <v>1403.4796</v>
      </c>
      <c r="F2543" t="n">
        <v>34</v>
      </c>
      <c r="G2543" t="n">
        <v>41.2788117647059</v>
      </c>
      <c r="H2543" t="n">
        <v>7.1536</v>
      </c>
      <c r="I2543" t="n">
        <v>79.851781251061</v>
      </c>
    </row>
    <row r="2544">
      <c r="A2544" t="inlineStr">
        <is>
          <t>Daily_Efficiency_MTBF_2026_09_18.xlsx</t>
        </is>
      </c>
      <c r="B2544" t="inlineStr">
        <is>
          <t>Samridhi 5 Star Line</t>
        </is>
      </c>
      <c r="C2544" s="82" t="n">
        <v>46161</v>
      </c>
      <c r="D2544" t="inlineStr">
        <is>
          <t>FS-TTLi-3</t>
        </is>
      </c>
      <c r="E2544" t="n">
        <v>1385.3403</v>
      </c>
      <c r="F2544" t="n">
        <v>30</v>
      </c>
      <c r="G2544" t="n">
        <v>46.17801</v>
      </c>
      <c r="H2544" t="n">
        <v>18.2913333333333</v>
      </c>
      <c r="I2544" t="n">
        <v>83.21048377645791</v>
      </c>
    </row>
    <row r="2545">
      <c r="A2545" t="inlineStr">
        <is>
          <t>Daily_Efficiency_MTBF_2026_09_18.xlsx</t>
        </is>
      </c>
      <c r="B2545" t="inlineStr">
        <is>
          <t>Samridhi 5 Star Line</t>
        </is>
      </c>
      <c r="C2545" s="82" t="n">
        <v>46161</v>
      </c>
      <c r="D2545" t="inlineStr">
        <is>
          <t>FS-TTLi-2</t>
        </is>
      </c>
      <c r="E2545" t="n">
        <v>1383.57081666667</v>
      </c>
      <c r="F2545" t="n">
        <v>29</v>
      </c>
      <c r="G2545" t="n">
        <v>47.7093385057471</v>
      </c>
      <c r="H2545" t="n">
        <v>14.8377333333333</v>
      </c>
      <c r="I2545" t="n">
        <v>67.65166582447971</v>
      </c>
    </row>
    <row r="2546">
      <c r="A2546" t="inlineStr">
        <is>
          <t>Daily_Efficiency_MTBF_2026_09_18.xlsx</t>
        </is>
      </c>
      <c r="B2546" t="inlineStr">
        <is>
          <t>Samridhi 5 Star Line</t>
        </is>
      </c>
      <c r="C2546" s="82" t="n">
        <v>46161</v>
      </c>
      <c r="D2546" t="inlineStr">
        <is>
          <t>FS-HCM-2</t>
        </is>
      </c>
      <c r="E2546" t="n">
        <v>1400.54786666667</v>
      </c>
      <c r="F2546" t="n">
        <v>16</v>
      </c>
      <c r="G2546" t="n">
        <v>87.5342416666667</v>
      </c>
      <c r="H2546" t="n">
        <v>1.50135</v>
      </c>
      <c r="I2546" t="n">
        <v>69.9865118419865</v>
      </c>
    </row>
    <row r="2547">
      <c r="A2547" t="inlineStr">
        <is>
          <t>Daily_Efficiency_MTBF_2026_09_18.xlsx</t>
        </is>
      </c>
      <c r="B2547" t="inlineStr">
        <is>
          <t>Samridhi 5 Star Line</t>
        </is>
      </c>
      <c r="C2547" s="82" t="n">
        <v>46161</v>
      </c>
      <c r="D2547" t="inlineStr">
        <is>
          <t>FS-HRM-5</t>
        </is>
      </c>
      <c r="E2547" t="n">
        <v>1394.99895</v>
      </c>
      <c r="F2547" t="n">
        <v>15</v>
      </c>
      <c r="G2547" t="n">
        <v>92.99993000000001</v>
      </c>
      <c r="H2547" t="n">
        <v>22.6603333333333</v>
      </c>
      <c r="I2547" t="n">
        <v>27.0075151311601</v>
      </c>
    </row>
    <row r="2548">
      <c r="A2548" t="inlineStr">
        <is>
          <t>Daily_Efficiency_MTBF_2026_09_18.xlsx</t>
        </is>
      </c>
      <c r="B2548" t="inlineStr">
        <is>
          <t>Samridhi 5 Star Line</t>
        </is>
      </c>
      <c r="C2548" s="82" t="n">
        <v>46161</v>
      </c>
      <c r="D2548" t="inlineStr">
        <is>
          <t>FS-TTLi-4</t>
        </is>
      </c>
      <c r="E2548" t="n">
        <v>1430.09925</v>
      </c>
      <c r="F2548" t="n">
        <v>8</v>
      </c>
      <c r="G2548" t="n">
        <v>178.76240625</v>
      </c>
      <c r="H2548" t="n">
        <v>9.90075</v>
      </c>
      <c r="I2548" t="n">
        <v>57.7929292929293</v>
      </c>
    </row>
    <row r="2549">
      <c r="A2549" t="inlineStr">
        <is>
          <t>Daily_Efficiency_MTBF_2026_09_18.xlsx</t>
        </is>
      </c>
      <c r="B2549" t="inlineStr">
        <is>
          <t>Samridhi 5 Star Line</t>
        </is>
      </c>
      <c r="C2549" s="82" t="n">
        <v>46161</v>
      </c>
      <c r="D2549" t="inlineStr">
        <is>
          <t>FS-TTM-5</t>
        </is>
      </c>
      <c r="E2549" t="n">
        <v>1440</v>
      </c>
      <c r="F2549" t="n">
        <v>1</v>
      </c>
      <c r="G2549" t="n">
        <v>1440</v>
      </c>
      <c r="H2549" t="n">
        <v>0</v>
      </c>
      <c r="I2549" t="n">
        <v>21.4393939393939</v>
      </c>
    </row>
    <row r="2550">
      <c r="A2550" t="inlineStr">
        <is>
          <t>Daily_Efficiency_MTBF_2026_09_18.xlsx</t>
        </is>
      </c>
      <c r="B2550" t="inlineStr">
        <is>
          <t>Samridhi 5 Star Line</t>
        </is>
      </c>
      <c r="C2550" s="82" t="n">
        <v>46161</v>
      </c>
      <c r="D2550" t="inlineStr">
        <is>
          <t>FS-Case Packing</t>
        </is>
      </c>
      <c r="E2550" t="n">
        <v>1440</v>
      </c>
      <c r="F2550" t="n">
        <v>1</v>
      </c>
      <c r="G2550" t="n">
        <v>1440</v>
      </c>
      <c r="H2550" t="n">
        <v>0</v>
      </c>
      <c r="I2550" t="n">
        <v>88.6975065616798</v>
      </c>
    </row>
    <row r="2551">
      <c r="A2551" t="inlineStr">
        <is>
          <t>Daily_Efficiency_MTBF_2026_09_18.xlsx</t>
        </is>
      </c>
      <c r="B2551" t="inlineStr">
        <is>
          <t>Samridhi Perk Line</t>
        </is>
      </c>
      <c r="C2551" s="82" t="n">
        <v>46161</v>
      </c>
      <c r="D2551" t="inlineStr">
        <is>
          <t>Perk-HLM-1</t>
        </is>
      </c>
      <c r="E2551" t="n">
        <v>1317.08073333333</v>
      </c>
      <c r="F2551" t="n">
        <v>97</v>
      </c>
      <c r="G2551" t="n">
        <v>13.5781518900344</v>
      </c>
      <c r="H2551" t="n">
        <v>5.56643333333333</v>
      </c>
      <c r="I2551" t="n">
        <v>72.7896442834103</v>
      </c>
    </row>
    <row r="2552">
      <c r="A2552" t="inlineStr">
        <is>
          <t>Daily_Efficiency_MTBF_2026_09_18.xlsx</t>
        </is>
      </c>
      <c r="B2552" t="inlineStr">
        <is>
          <t>Samridhi Perk Line</t>
        </is>
      </c>
      <c r="C2552" s="82" t="n">
        <v>46161</v>
      </c>
      <c r="D2552" t="inlineStr">
        <is>
          <t>Perk-HLM-2</t>
        </is>
      </c>
      <c r="E2552" t="n">
        <v>1320.95038333333</v>
      </c>
      <c r="F2552" t="n">
        <v>77</v>
      </c>
      <c r="G2552" t="n">
        <v>17.1551997835498</v>
      </c>
      <c r="H2552" t="n">
        <v>0</v>
      </c>
      <c r="I2552" t="n">
        <v>64.5274448583489</v>
      </c>
    </row>
    <row r="2553">
      <c r="A2553" t="inlineStr">
        <is>
          <t>Daily_Efficiency_MTBF_2026_09_18.xlsx</t>
        </is>
      </c>
      <c r="B2553" t="inlineStr">
        <is>
          <t>Samridhi Perk Line</t>
        </is>
      </c>
      <c r="C2553" s="82" t="n">
        <v>46161</v>
      </c>
      <c r="D2553" t="inlineStr">
        <is>
          <t>Perk-HCM-3</t>
        </is>
      </c>
      <c r="E2553" t="n">
        <v>1335.05831666667</v>
      </c>
      <c r="F2553" t="n">
        <v>73</v>
      </c>
      <c r="G2553" t="n">
        <v>18.2884700913242</v>
      </c>
      <c r="H2553" t="n">
        <v>1.96988333333333</v>
      </c>
      <c r="I2553" t="n">
        <v>56.2272415768079</v>
      </c>
    </row>
    <row r="2554">
      <c r="A2554" t="inlineStr">
        <is>
          <t>Daily_Efficiency_MTBF_2026_09_18.xlsx</t>
        </is>
      </c>
      <c r="B2554" t="inlineStr">
        <is>
          <t>Samridhi Perk Line</t>
        </is>
      </c>
      <c r="C2554" s="82" t="n">
        <v>46161</v>
      </c>
      <c r="D2554" t="inlineStr">
        <is>
          <t>Perk-HCM-2</t>
        </is>
      </c>
      <c r="E2554" t="n">
        <v>1344.90926666667</v>
      </c>
      <c r="F2554" t="n">
        <v>67</v>
      </c>
      <c r="G2554" t="n">
        <v>20.0732726368159</v>
      </c>
      <c r="H2554" t="n">
        <v>0.867716666666667</v>
      </c>
      <c r="I2554" t="n">
        <v>86.0372955086484</v>
      </c>
    </row>
    <row r="2555">
      <c r="A2555" t="inlineStr">
        <is>
          <t>Daily_Efficiency_MTBF_2026_09_18.xlsx</t>
        </is>
      </c>
      <c r="B2555" t="inlineStr">
        <is>
          <t>Samridhi Perk Line</t>
        </is>
      </c>
      <c r="C2555" s="82" t="n">
        <v>46161</v>
      </c>
      <c r="D2555" t="inlineStr">
        <is>
          <t>Perk-HCM-1</t>
        </is>
      </c>
      <c r="E2555" t="n">
        <v>1359.55155</v>
      </c>
      <c r="F2555" t="n">
        <v>50</v>
      </c>
      <c r="G2555" t="n">
        <v>27.191031</v>
      </c>
      <c r="H2555" t="n">
        <v>0.276816666666667</v>
      </c>
      <c r="I2555" t="n">
        <v>72.4494958868342</v>
      </c>
    </row>
    <row r="2556">
      <c r="A2556" t="inlineStr">
        <is>
          <t>Daily_Efficiency_MTBF_2026_09_18.xlsx</t>
        </is>
      </c>
      <c r="B2556" t="inlineStr">
        <is>
          <t>Samridhi Perk Line</t>
        </is>
      </c>
      <c r="C2556" s="82" t="n">
        <v>46161</v>
      </c>
      <c r="D2556" t="inlineStr">
        <is>
          <t>Perk-HCM-4</t>
        </is>
      </c>
      <c r="E2556" t="n">
        <v>1364.50296666667</v>
      </c>
      <c r="F2556" t="n">
        <v>43</v>
      </c>
      <c r="G2556" t="n">
        <v>31.7326271317829</v>
      </c>
      <c r="H2556" t="n">
        <v>0.30255</v>
      </c>
      <c r="I2556" t="n">
        <v>47.919540797313</v>
      </c>
    </row>
    <row r="2557">
      <c r="A2557" t="inlineStr">
        <is>
          <t>Daily_Efficiency_MTBF_2026_09_18.xlsx</t>
        </is>
      </c>
      <c r="B2557" t="inlineStr">
        <is>
          <t>Samridhi Perk Line</t>
        </is>
      </c>
      <c r="C2557" s="82" t="n">
        <v>46161</v>
      </c>
      <c r="D2557" t="inlineStr">
        <is>
          <t>Perk-TTLi-1</t>
        </is>
      </c>
      <c r="E2557" t="n">
        <v>1325.21446666667</v>
      </c>
      <c r="F2557" t="n">
        <v>13</v>
      </c>
      <c r="G2557" t="n">
        <v>101.939574358974</v>
      </c>
      <c r="H2557" t="n">
        <v>2.73301666666667</v>
      </c>
      <c r="I2557" t="n">
        <v>44.8767805542721</v>
      </c>
    </row>
    <row r="2558">
      <c r="A2558" t="inlineStr">
        <is>
          <t>Daily_Efficiency_MTBF_2026_09_18.xlsx</t>
        </is>
      </c>
      <c r="B2558" t="inlineStr">
        <is>
          <t>Samridhi Perk Line</t>
        </is>
      </c>
      <c r="C2558" s="82" t="n">
        <v>46161</v>
      </c>
      <c r="D2558" t="inlineStr">
        <is>
          <t>Perk-TTLi-2</t>
        </is>
      </c>
      <c r="E2558" t="n">
        <v>1265.1039</v>
      </c>
      <c r="F2558" t="n">
        <v>6</v>
      </c>
      <c r="G2558" t="n">
        <v>210.85065</v>
      </c>
      <c r="H2558" t="n">
        <v>0</v>
      </c>
      <c r="I2558" t="n">
        <v>36.9486202956705</v>
      </c>
    </row>
    <row r="2559">
      <c r="A2559" t="inlineStr">
        <is>
          <t>Daily_Efficiency_MTBF_2026_09_18.xlsx</t>
        </is>
      </c>
      <c r="B2559" t="inlineStr">
        <is>
          <t>Samridhi Perk Line</t>
        </is>
      </c>
      <c r="C2559" s="82" t="n">
        <v>46161</v>
      </c>
      <c r="D2559" t="inlineStr">
        <is>
          <t>Perk-TTLi-3</t>
        </is>
      </c>
      <c r="E2559" t="n">
        <v>1384.12041666667</v>
      </c>
      <c r="F2559" t="n">
        <v>4</v>
      </c>
      <c r="G2559" t="n">
        <v>346.030104166667</v>
      </c>
      <c r="H2559" t="n">
        <v>1.25461666666667</v>
      </c>
      <c r="I2559" t="n">
        <v>33.0876303146322</v>
      </c>
    </row>
    <row r="2560">
      <c r="A2560" t="inlineStr">
        <is>
          <t>Daily_Efficiency_MTBF_2026_09_18.xlsx</t>
        </is>
      </c>
      <c r="B2560" t="inlineStr">
        <is>
          <t>Samridhi Perk Line</t>
        </is>
      </c>
      <c r="C2560" s="82" t="n">
        <v>46161</v>
      </c>
      <c r="D2560" t="inlineStr">
        <is>
          <t>Perk-TTLi-4</t>
        </is>
      </c>
      <c r="E2560" t="n">
        <v>1381.6998</v>
      </c>
      <c r="F2560" t="n">
        <v>2</v>
      </c>
      <c r="G2560" t="n">
        <v>690.8499</v>
      </c>
      <c r="H2560" t="n">
        <v>7.55888333333333</v>
      </c>
      <c r="I2560" t="n">
        <v>26.535734807536</v>
      </c>
    </row>
    <row r="2561">
      <c r="A2561" t="inlineStr">
        <is>
          <t>Daily_Efficiency_MTBF_2026_09_18.xlsx</t>
        </is>
      </c>
      <c r="B2561" t="inlineStr">
        <is>
          <t>Samridhi Perk Line</t>
        </is>
      </c>
      <c r="C2561" s="82" t="n">
        <v>46161</v>
      </c>
      <c r="D2561" t="inlineStr">
        <is>
          <t>Perk-Case Packing</t>
        </is>
      </c>
      <c r="E2561" t="n">
        <v>1440</v>
      </c>
      <c r="F2561" t="n">
        <v>1</v>
      </c>
      <c r="G2561" t="n">
        <v>1440</v>
      </c>
      <c r="H2561" t="n">
        <v>0</v>
      </c>
      <c r="I2561" t="n">
        <v>86.18279569892471</v>
      </c>
    </row>
    <row r="2562">
      <c r="A2562" t="inlineStr">
        <is>
          <t>Daily_Efficiency_MTBF_2026_09_18.xlsx</t>
        </is>
      </c>
      <c r="B2562" t="inlineStr">
        <is>
          <t>Samridhi Perk Line</t>
        </is>
      </c>
      <c r="C2562" s="82" t="n">
        <v>46161</v>
      </c>
      <c r="D2562" t="inlineStr">
        <is>
          <t>Perk-HLM-3</t>
        </is>
      </c>
      <c r="E2562" t="n">
        <v>1440</v>
      </c>
      <c r="F2562" t="n">
        <v>1</v>
      </c>
      <c r="G2562" t="n">
        <v>1440</v>
      </c>
      <c r="H2562" t="n">
        <v>0</v>
      </c>
      <c r="I2562" t="n">
        <v>39.4087962962963</v>
      </c>
    </row>
    <row r="2563">
      <c r="A2563" t="inlineStr">
        <is>
          <t>Daily_Efficiency_MTBF_2026_09_18.xlsx</t>
        </is>
      </c>
      <c r="B2563" t="inlineStr">
        <is>
          <t>Co-Extrusion Line</t>
        </is>
      </c>
      <c r="C2563" s="82" t="n">
        <v>46160</v>
      </c>
      <c r="D2563" t="inlineStr">
        <is>
          <t>Coex-AW3</t>
        </is>
      </c>
      <c r="E2563" t="n">
        <v>1108.14986666667</v>
      </c>
      <c r="F2563" t="n">
        <v>584</v>
      </c>
      <c r="G2563" t="n">
        <v>1.89751689497717</v>
      </c>
      <c r="H2563" t="n">
        <v>286.1757</v>
      </c>
      <c r="I2563" t="n">
        <v>27.3119444444444</v>
      </c>
    </row>
    <row r="2564">
      <c r="A2564" t="inlineStr">
        <is>
          <t>Daily_Efficiency_MTBF_2026_09_18.xlsx</t>
        </is>
      </c>
      <c r="B2564" t="inlineStr">
        <is>
          <t>Co-Extrusion Line</t>
        </is>
      </c>
      <c r="C2564" s="82" t="n">
        <v>46160</v>
      </c>
      <c r="D2564" t="inlineStr">
        <is>
          <t>Coex-AW1</t>
        </is>
      </c>
      <c r="E2564" t="n">
        <v>1275.39126666667</v>
      </c>
      <c r="F2564" t="n">
        <v>41</v>
      </c>
      <c r="G2564" t="n">
        <v>31.1071040650406</v>
      </c>
      <c r="H2564" t="n">
        <v>51.9775166666667</v>
      </c>
      <c r="I2564" t="n">
        <v>67.4561782019568</v>
      </c>
    </row>
    <row r="2565">
      <c r="A2565" t="inlineStr">
        <is>
          <t>Daily_Efficiency_MTBF_2026_09_18.xlsx</t>
        </is>
      </c>
      <c r="B2565" t="inlineStr">
        <is>
          <t>Co-Extrusion Line</t>
        </is>
      </c>
      <c r="C2565" s="82" t="n">
        <v>46160</v>
      </c>
      <c r="D2565" t="inlineStr">
        <is>
          <t>Coex-AW2</t>
        </is>
      </c>
      <c r="E2565" t="n">
        <v>1291.11983333333</v>
      </c>
      <c r="F2565" t="n">
        <v>38</v>
      </c>
      <c r="G2565" t="n">
        <v>33.9768377192982</v>
      </c>
      <c r="H2565" t="n">
        <v>38.6979</v>
      </c>
      <c r="I2565" t="n">
        <v>64.200283668049</v>
      </c>
    </row>
    <row r="2566">
      <c r="A2566" t="inlineStr">
        <is>
          <t>Daily_Efficiency_MTBF_2026_09_18.xlsx</t>
        </is>
      </c>
      <c r="B2566" t="inlineStr">
        <is>
          <t>Samridhi 5 Star Line</t>
        </is>
      </c>
      <c r="C2566" s="82" t="n">
        <v>46160</v>
      </c>
      <c r="D2566" t="inlineStr">
        <is>
          <t>FS-HCM-3</t>
        </is>
      </c>
      <c r="E2566" t="n">
        <v>1394.71075</v>
      </c>
      <c r="F2566" t="n">
        <v>46</v>
      </c>
      <c r="G2566" t="n">
        <v>30.3197989130435</v>
      </c>
      <c r="H2566" t="n">
        <v>4.99228333333333</v>
      </c>
      <c r="I2566" t="n">
        <v>95.2048583309961</v>
      </c>
    </row>
    <row r="2567">
      <c r="A2567" t="inlineStr">
        <is>
          <t>Daily_Efficiency_MTBF_2026_09_18.xlsx</t>
        </is>
      </c>
      <c r="B2567" t="inlineStr">
        <is>
          <t>Samridhi 5 Star Line</t>
        </is>
      </c>
      <c r="C2567" s="82" t="n">
        <v>46160</v>
      </c>
      <c r="D2567" t="inlineStr">
        <is>
          <t>FS-TTLi-3</t>
        </is>
      </c>
      <c r="E2567" t="n">
        <v>1366.16735</v>
      </c>
      <c r="F2567" t="n">
        <v>34</v>
      </c>
      <c r="G2567" t="n">
        <v>40.1813926470588</v>
      </c>
      <c r="H2567" t="n">
        <v>27.8600166666667</v>
      </c>
      <c r="I2567" t="n">
        <v>96.1248696349755</v>
      </c>
    </row>
    <row r="2568">
      <c r="A2568" t="inlineStr">
        <is>
          <t>Daily_Efficiency_MTBF_2026_09_18.xlsx</t>
        </is>
      </c>
      <c r="B2568" t="inlineStr">
        <is>
          <t>Samridhi 5 Star Line</t>
        </is>
      </c>
      <c r="C2568" s="82" t="n">
        <v>46160</v>
      </c>
      <c r="D2568" t="inlineStr">
        <is>
          <t>FS-TTLi-2</t>
        </is>
      </c>
      <c r="E2568" t="n">
        <v>1395.65235</v>
      </c>
      <c r="F2568" t="n">
        <v>33</v>
      </c>
      <c r="G2568" t="n">
        <v>42.2924954545455</v>
      </c>
      <c r="H2568" t="n">
        <v>14.19045</v>
      </c>
      <c r="I2568" t="n">
        <v>79.6513283330235</v>
      </c>
    </row>
    <row r="2569">
      <c r="A2569" t="inlineStr">
        <is>
          <t>Daily_Efficiency_MTBF_2026_09_18.xlsx</t>
        </is>
      </c>
      <c r="B2569" t="inlineStr">
        <is>
          <t>Samridhi 5 Star Line</t>
        </is>
      </c>
      <c r="C2569" s="82" t="n">
        <v>46160</v>
      </c>
      <c r="D2569" t="inlineStr">
        <is>
          <t>FS-TTLi-1</t>
        </is>
      </c>
      <c r="E2569" t="n">
        <v>1398.2095</v>
      </c>
      <c r="F2569" t="n">
        <v>25</v>
      </c>
      <c r="G2569" t="n">
        <v>55.92838</v>
      </c>
      <c r="H2569" t="n">
        <v>6.17176666666667</v>
      </c>
      <c r="I2569" t="n">
        <v>82.6880267706991</v>
      </c>
    </row>
    <row r="2570">
      <c r="A2570" t="inlineStr">
        <is>
          <t>Daily_Efficiency_MTBF_2026_09_18.xlsx</t>
        </is>
      </c>
      <c r="B2570" t="inlineStr">
        <is>
          <t>Samridhi 5 Star Line</t>
        </is>
      </c>
      <c r="C2570" s="82" t="n">
        <v>46160</v>
      </c>
      <c r="D2570" t="inlineStr">
        <is>
          <t>FS-HCM-1</t>
        </is>
      </c>
      <c r="E2570" t="n">
        <v>1414.31378333333</v>
      </c>
      <c r="F2570" t="n">
        <v>25</v>
      </c>
      <c r="G2570" t="n">
        <v>56.5725513333333</v>
      </c>
      <c r="H2570" t="n">
        <v>3.6615</v>
      </c>
      <c r="I2570" t="n">
        <v>84.9795418350931</v>
      </c>
    </row>
    <row r="2571">
      <c r="A2571" t="inlineStr">
        <is>
          <t>Daily_Efficiency_MTBF_2026_09_18.xlsx</t>
        </is>
      </c>
      <c r="B2571" t="inlineStr">
        <is>
          <t>Samridhi 5 Star Line</t>
        </is>
      </c>
      <c r="C2571" s="82" t="n">
        <v>46160</v>
      </c>
      <c r="D2571" t="inlineStr">
        <is>
          <t>FS-HCM-4</t>
        </is>
      </c>
      <c r="E2571" t="n">
        <v>1409.97023333333</v>
      </c>
      <c r="F2571" t="n">
        <v>22</v>
      </c>
      <c r="G2571" t="n">
        <v>64.0895560606061</v>
      </c>
      <c r="H2571" t="n">
        <v>20.3453</v>
      </c>
      <c r="I2571" t="n">
        <v>71.99488756065681</v>
      </c>
    </row>
    <row r="2572">
      <c r="A2572" t="inlineStr">
        <is>
          <t>Daily_Efficiency_MTBF_2026_09_18.xlsx</t>
        </is>
      </c>
      <c r="B2572" t="inlineStr">
        <is>
          <t>Samridhi 5 Star Line</t>
        </is>
      </c>
      <c r="C2572" s="82" t="n">
        <v>46160</v>
      </c>
      <c r="D2572" t="inlineStr">
        <is>
          <t>FS-TTLi-4</t>
        </is>
      </c>
      <c r="E2572" t="n">
        <v>1421.99433333333</v>
      </c>
      <c r="F2572" t="n">
        <v>22</v>
      </c>
      <c r="G2572" t="n">
        <v>64.6361060606061</v>
      </c>
      <c r="H2572" t="n">
        <v>18.0056666666667</v>
      </c>
      <c r="I2572" t="n">
        <v>71.0656565656566</v>
      </c>
    </row>
    <row r="2573">
      <c r="A2573" t="inlineStr">
        <is>
          <t>Daily_Efficiency_MTBF_2026_09_18.xlsx</t>
        </is>
      </c>
      <c r="B2573" t="inlineStr">
        <is>
          <t>Samridhi 5 Star Line</t>
        </is>
      </c>
      <c r="C2573" s="82" t="n">
        <v>46160</v>
      </c>
      <c r="D2573" t="inlineStr">
        <is>
          <t>FS-HRM-5</t>
        </is>
      </c>
      <c r="E2573" t="n">
        <v>1396.9937</v>
      </c>
      <c r="F2573" t="n">
        <v>20</v>
      </c>
      <c r="G2573" t="n">
        <v>69.84968499999999</v>
      </c>
      <c r="H2573" t="n">
        <v>16.3378833333333</v>
      </c>
      <c r="I2573" t="n">
        <v>30.0161177836793</v>
      </c>
    </row>
    <row r="2574">
      <c r="A2574" t="inlineStr">
        <is>
          <t>Daily_Efficiency_MTBF_2026_09_18.xlsx</t>
        </is>
      </c>
      <c r="B2574" t="inlineStr">
        <is>
          <t>Samridhi 5 Star Line</t>
        </is>
      </c>
      <c r="C2574" s="82" t="n">
        <v>46160</v>
      </c>
      <c r="D2574" t="inlineStr">
        <is>
          <t>FS-HCM-2</t>
        </is>
      </c>
      <c r="E2574" t="n">
        <v>1408.80618333333</v>
      </c>
      <c r="F2574" t="n">
        <v>16</v>
      </c>
      <c r="G2574" t="n">
        <v>88.05038645833331</v>
      </c>
      <c r="H2574" t="n">
        <v>0.84075</v>
      </c>
      <c r="I2574" t="n">
        <v>80.7815787556096</v>
      </c>
    </row>
    <row r="2575">
      <c r="A2575" t="inlineStr">
        <is>
          <t>Daily_Efficiency_MTBF_2026_09_18.xlsx</t>
        </is>
      </c>
      <c r="B2575" t="inlineStr">
        <is>
          <t>Samridhi 5 Star Line</t>
        </is>
      </c>
      <c r="C2575" s="82" t="n">
        <v>46160</v>
      </c>
      <c r="D2575" t="inlineStr">
        <is>
          <t>FS-TTM-5</t>
        </is>
      </c>
      <c r="E2575" t="n">
        <v>1440</v>
      </c>
      <c r="F2575" t="n">
        <v>1</v>
      </c>
      <c r="G2575" t="n">
        <v>1440</v>
      </c>
      <c r="H2575" t="n">
        <v>0</v>
      </c>
      <c r="I2575" t="n">
        <v>24.2373737373738</v>
      </c>
    </row>
    <row r="2576">
      <c r="A2576" t="inlineStr">
        <is>
          <t>Daily_Efficiency_MTBF_2026_09_18.xlsx</t>
        </is>
      </c>
      <c r="B2576" t="inlineStr">
        <is>
          <t>Samridhi 5 Star Line</t>
        </is>
      </c>
      <c r="C2576" s="82" t="n">
        <v>46160</v>
      </c>
      <c r="D2576" t="inlineStr">
        <is>
          <t>FS-Case Packing</t>
        </is>
      </c>
      <c r="E2576" t="n">
        <v>1440</v>
      </c>
      <c r="F2576" t="n">
        <v>1</v>
      </c>
      <c r="G2576" t="n">
        <v>1440</v>
      </c>
      <c r="H2576" t="n">
        <v>0</v>
      </c>
      <c r="I2576" t="n">
        <v>102.739501312336</v>
      </c>
    </row>
    <row r="2577">
      <c r="A2577" t="inlineStr">
        <is>
          <t>Daily_Efficiency_MTBF_2026_09_18.xlsx</t>
        </is>
      </c>
      <c r="B2577" t="inlineStr">
        <is>
          <t>Samridhi Perk Line</t>
        </is>
      </c>
      <c r="C2577" s="82" t="n">
        <v>46160</v>
      </c>
      <c r="D2577" t="inlineStr">
        <is>
          <t>Perk-HCM-2</t>
        </is>
      </c>
      <c r="E2577" t="n">
        <v>1346.14633333333</v>
      </c>
      <c r="F2577" t="n">
        <v>131</v>
      </c>
      <c r="G2577" t="n">
        <v>10.2759262086514</v>
      </c>
      <c r="H2577" t="n">
        <v>2.31595</v>
      </c>
      <c r="I2577" t="n">
        <v>78.39653772632821</v>
      </c>
    </row>
    <row r="2578">
      <c r="A2578" t="inlineStr">
        <is>
          <t>Daily_Efficiency_MTBF_2026_09_18.xlsx</t>
        </is>
      </c>
      <c r="B2578" t="inlineStr">
        <is>
          <t>Samridhi Perk Line</t>
        </is>
      </c>
      <c r="C2578" s="82" t="n">
        <v>46160</v>
      </c>
      <c r="D2578" t="inlineStr">
        <is>
          <t>Perk-HLM-1</t>
        </is>
      </c>
      <c r="E2578" t="n">
        <v>1322.22718333333</v>
      </c>
      <c r="F2578" t="n">
        <v>121</v>
      </c>
      <c r="G2578" t="n">
        <v>10.9274973829201</v>
      </c>
      <c r="H2578" t="n">
        <v>6.40821666666667</v>
      </c>
      <c r="I2578" t="n">
        <v>60.185043811918</v>
      </c>
    </row>
    <row r="2579">
      <c r="A2579" t="inlineStr">
        <is>
          <t>Daily_Efficiency_MTBF_2026_09_18.xlsx</t>
        </is>
      </c>
      <c r="B2579" t="inlineStr">
        <is>
          <t>Samridhi Perk Line</t>
        </is>
      </c>
      <c r="C2579" s="82" t="n">
        <v>46160</v>
      </c>
      <c r="D2579" t="inlineStr">
        <is>
          <t>Perk-HLM-2</t>
        </is>
      </c>
      <c r="E2579" t="n">
        <v>1284.96816666667</v>
      </c>
      <c r="F2579" t="n">
        <v>96</v>
      </c>
      <c r="G2579" t="n">
        <v>13.3850850694444</v>
      </c>
      <c r="H2579" t="n">
        <v>0</v>
      </c>
      <c r="I2579" t="n">
        <v>54.3406813627897</v>
      </c>
    </row>
    <row r="2580">
      <c r="A2580" t="inlineStr">
        <is>
          <t>Daily_Efficiency_MTBF_2026_09_18.xlsx</t>
        </is>
      </c>
      <c r="B2580" t="inlineStr">
        <is>
          <t>Samridhi Perk Line</t>
        </is>
      </c>
      <c r="C2580" s="82" t="n">
        <v>46160</v>
      </c>
      <c r="D2580" t="inlineStr">
        <is>
          <t>Perk-HCM-3</t>
        </is>
      </c>
      <c r="E2580" t="n">
        <v>1373.24683333333</v>
      </c>
      <c r="F2580" t="n">
        <v>87</v>
      </c>
      <c r="G2580" t="n">
        <v>15.7844463601533</v>
      </c>
      <c r="H2580" t="n">
        <v>0.28485</v>
      </c>
      <c r="I2580" t="n">
        <v>67.36437858760149</v>
      </c>
    </row>
    <row r="2581">
      <c r="A2581" t="inlineStr">
        <is>
          <t>Daily_Efficiency_MTBF_2026_09_18.xlsx</t>
        </is>
      </c>
      <c r="B2581" t="inlineStr">
        <is>
          <t>Samridhi Perk Line</t>
        </is>
      </c>
      <c r="C2581" s="82" t="n">
        <v>46160</v>
      </c>
      <c r="D2581" t="inlineStr">
        <is>
          <t>Perk-HCM-1</t>
        </is>
      </c>
      <c r="E2581" t="n">
        <v>1377.57063333333</v>
      </c>
      <c r="F2581" t="n">
        <v>56</v>
      </c>
      <c r="G2581" t="n">
        <v>24.5994755952381</v>
      </c>
      <c r="H2581" t="n">
        <v>0.82365</v>
      </c>
      <c r="I2581" t="n">
        <v>79.0210414198885</v>
      </c>
    </row>
    <row r="2582">
      <c r="A2582" t="inlineStr">
        <is>
          <t>Daily_Efficiency_MTBF_2026_09_18.xlsx</t>
        </is>
      </c>
      <c r="B2582" t="inlineStr">
        <is>
          <t>Samridhi Perk Line</t>
        </is>
      </c>
      <c r="C2582" s="82" t="n">
        <v>46160</v>
      </c>
      <c r="D2582" t="inlineStr">
        <is>
          <t>Perk-HCM-4</t>
        </is>
      </c>
      <c r="E2582" t="n">
        <v>1373.72681666667</v>
      </c>
      <c r="F2582" t="n">
        <v>52</v>
      </c>
      <c r="G2582" t="n">
        <v>26.4178233974359</v>
      </c>
      <c r="H2582" t="n">
        <v>0.1765</v>
      </c>
      <c r="I2582" t="n">
        <v>63.6869251715777</v>
      </c>
    </row>
    <row r="2583">
      <c r="A2583" t="inlineStr">
        <is>
          <t>Daily_Efficiency_MTBF_2026_09_18.xlsx</t>
        </is>
      </c>
      <c r="B2583" t="inlineStr">
        <is>
          <t>Samridhi Perk Line</t>
        </is>
      </c>
      <c r="C2583" s="82" t="n">
        <v>46160</v>
      </c>
      <c r="D2583" t="inlineStr">
        <is>
          <t>Perk-TTLi-1</t>
        </is>
      </c>
      <c r="E2583" t="n">
        <v>1356.82448333333</v>
      </c>
      <c r="F2583" t="n">
        <v>27</v>
      </c>
      <c r="G2583" t="n">
        <v>50.2527586419753</v>
      </c>
      <c r="H2583" t="n">
        <v>1.23633333333333</v>
      </c>
      <c r="I2583" t="n">
        <v>48.5084752483946</v>
      </c>
    </row>
    <row r="2584">
      <c r="A2584" t="inlineStr">
        <is>
          <t>Daily_Efficiency_MTBF_2026_09_18.xlsx</t>
        </is>
      </c>
      <c r="B2584" t="inlineStr">
        <is>
          <t>Samridhi Perk Line</t>
        </is>
      </c>
      <c r="C2584" s="82" t="n">
        <v>46160</v>
      </c>
      <c r="D2584" t="inlineStr">
        <is>
          <t>Perk TTM-5</t>
        </is>
      </c>
      <c r="E2584" t="n">
        <v>800.077466666667</v>
      </c>
      <c r="F2584" t="n">
        <v>21</v>
      </c>
      <c r="G2584" t="n">
        <v>38.098926984127</v>
      </c>
      <c r="H2584" t="n">
        <v>39.9225333333333</v>
      </c>
      <c r="I2584" t="n">
        <v>60.5612244897958</v>
      </c>
    </row>
    <row r="2585">
      <c r="A2585" t="inlineStr">
        <is>
          <t>Daily_Efficiency_MTBF_2026_09_18.xlsx</t>
        </is>
      </c>
      <c r="B2585" t="inlineStr">
        <is>
          <t>Samridhi Perk Line</t>
        </is>
      </c>
      <c r="C2585" s="82" t="n">
        <v>46160</v>
      </c>
      <c r="D2585" t="inlineStr">
        <is>
          <t>Perk-TTLi-3</t>
        </is>
      </c>
      <c r="E2585" t="n">
        <v>1370.83396666667</v>
      </c>
      <c r="F2585" t="n">
        <v>7</v>
      </c>
      <c r="G2585" t="n">
        <v>195.833423809524</v>
      </c>
      <c r="H2585" t="n">
        <v>0.15145</v>
      </c>
      <c r="I2585" t="n">
        <v>40.5161819075759</v>
      </c>
    </row>
    <row r="2586">
      <c r="A2586" t="inlineStr">
        <is>
          <t>Daily_Efficiency_MTBF_2026_09_18.xlsx</t>
        </is>
      </c>
      <c r="B2586" t="inlineStr">
        <is>
          <t>Samridhi Perk Line</t>
        </is>
      </c>
      <c r="C2586" s="82" t="n">
        <v>46160</v>
      </c>
      <c r="D2586" t="inlineStr">
        <is>
          <t>Perk-TTLi-2</t>
        </is>
      </c>
      <c r="E2586" t="n">
        <v>1403.45558333333</v>
      </c>
      <c r="F2586" t="n">
        <v>5</v>
      </c>
      <c r="G2586" t="n">
        <v>280.691116666667</v>
      </c>
      <c r="H2586" t="n">
        <v>0</v>
      </c>
      <c r="I2586" t="n">
        <v>48.3254395902706</v>
      </c>
    </row>
    <row r="2587">
      <c r="A2587" t="inlineStr">
        <is>
          <t>Daily_Efficiency_MTBF_2026_09_18.xlsx</t>
        </is>
      </c>
      <c r="B2587" t="inlineStr">
        <is>
          <t>Samridhi Perk Line</t>
        </is>
      </c>
      <c r="C2587" s="82" t="n">
        <v>46160</v>
      </c>
      <c r="D2587" t="inlineStr">
        <is>
          <t>Perk-TTLi-4</t>
        </is>
      </c>
      <c r="E2587" t="n">
        <v>1424.51883333333</v>
      </c>
      <c r="F2587" t="n">
        <v>2</v>
      </c>
      <c r="G2587" t="n">
        <v>712.259416666667</v>
      </c>
      <c r="H2587" t="n">
        <v>0.0251833333333333</v>
      </c>
      <c r="I2587" t="n">
        <v>37.2470063256849</v>
      </c>
    </row>
    <row r="2588">
      <c r="A2588" t="inlineStr">
        <is>
          <t>Daily_Efficiency_MTBF_2026_09_18.xlsx</t>
        </is>
      </c>
      <c r="B2588" t="inlineStr">
        <is>
          <t>Samridhi Perk Line</t>
        </is>
      </c>
      <c r="C2588" s="82" t="n">
        <v>46160</v>
      </c>
      <c r="D2588" t="inlineStr">
        <is>
          <t>Perk-HLM-3</t>
        </is>
      </c>
      <c r="E2588" t="n">
        <v>1440</v>
      </c>
      <c r="F2588" t="n">
        <v>1</v>
      </c>
      <c r="G2588" t="n">
        <v>1440</v>
      </c>
      <c r="H2588" t="n">
        <v>0</v>
      </c>
      <c r="I2588" t="n">
        <v>29.3547839506173</v>
      </c>
    </row>
    <row r="2589">
      <c r="A2589" t="inlineStr">
        <is>
          <t>Daily_Efficiency_MTBF_2026_09_18.xlsx</t>
        </is>
      </c>
      <c r="B2589" t="inlineStr">
        <is>
          <t>Samridhi Perk Line</t>
        </is>
      </c>
      <c r="C2589" s="82" t="n">
        <v>46160</v>
      </c>
      <c r="D2589" t="inlineStr">
        <is>
          <t>Perk-Case Packing</t>
        </is>
      </c>
      <c r="E2589" t="n">
        <v>1440</v>
      </c>
      <c r="F2589" t="n">
        <v>1</v>
      </c>
      <c r="G2589" t="n">
        <v>1440</v>
      </c>
      <c r="H2589" t="n">
        <v>0</v>
      </c>
      <c r="I2589" t="n">
        <v>109.059139784946</v>
      </c>
    </row>
    <row r="2590">
      <c r="A2590" t="inlineStr">
        <is>
          <t>Daily_Efficiency_MTBF_2026_09_18.xlsx</t>
        </is>
      </c>
      <c r="B2590" t="inlineStr">
        <is>
          <t>Co-Extrusion Line</t>
        </is>
      </c>
      <c r="C2590" s="82" t="n">
        <v>46159</v>
      </c>
      <c r="D2590" t="inlineStr">
        <is>
          <t>Coex-AW3</t>
        </is>
      </c>
      <c r="E2590" t="n">
        <v>1269.95428333333</v>
      </c>
      <c r="F2590" t="n">
        <v>378</v>
      </c>
      <c r="G2590" t="n">
        <v>3.35966741622575</v>
      </c>
      <c r="H2590" t="n">
        <v>170.045716666667</v>
      </c>
      <c r="I2590" t="n">
        <v>38.4463888888889</v>
      </c>
    </row>
    <row r="2591">
      <c r="A2591" t="inlineStr">
        <is>
          <t>Daily_Efficiency_MTBF_2026_09_18.xlsx</t>
        </is>
      </c>
      <c r="B2591" t="inlineStr">
        <is>
          <t>Co-Extrusion Line</t>
        </is>
      </c>
      <c r="C2591" s="82" t="n">
        <v>46159</v>
      </c>
      <c r="D2591" t="inlineStr">
        <is>
          <t>Coex-AW1</t>
        </is>
      </c>
      <c r="E2591" t="n">
        <v>1386.95823333333</v>
      </c>
      <c r="F2591" t="n">
        <v>26</v>
      </c>
      <c r="G2591" t="n">
        <v>53.3445474358974</v>
      </c>
      <c r="H2591" t="n">
        <v>17.3617833333333</v>
      </c>
      <c r="I2591" t="n">
        <v>81.6378498533353</v>
      </c>
    </row>
    <row r="2592">
      <c r="A2592" t="inlineStr">
        <is>
          <t>Daily_Efficiency_MTBF_2026_09_18.xlsx</t>
        </is>
      </c>
      <c r="B2592" t="inlineStr">
        <is>
          <t>Co-Extrusion Line</t>
        </is>
      </c>
      <c r="C2592" s="82" t="n">
        <v>46159</v>
      </c>
      <c r="D2592" t="inlineStr">
        <is>
          <t>Coex-AW2</t>
        </is>
      </c>
      <c r="E2592" t="n">
        <v>1360.29546666667</v>
      </c>
      <c r="F2592" t="n">
        <v>23</v>
      </c>
      <c r="G2592" t="n">
        <v>59.1432811594203</v>
      </c>
      <c r="H2592" t="n">
        <v>21.6927833333333</v>
      </c>
      <c r="I2592" t="n">
        <v>76.75222033665391</v>
      </c>
    </row>
    <row r="2593">
      <c r="A2593" t="inlineStr">
        <is>
          <t>Daily_Efficiency_MTBF_2026_09_18.xlsx</t>
        </is>
      </c>
      <c r="B2593" t="inlineStr">
        <is>
          <t>Samridhi 5 Star Line</t>
        </is>
      </c>
      <c r="C2593" s="82" t="n">
        <v>46159</v>
      </c>
      <c r="D2593" t="inlineStr">
        <is>
          <t>FS-HCM-3</t>
        </is>
      </c>
      <c r="E2593" t="n">
        <v>1386.5217</v>
      </c>
      <c r="F2593" t="n">
        <v>89</v>
      </c>
      <c r="G2593" t="n">
        <v>15.578895505618</v>
      </c>
      <c r="H2593" t="n">
        <v>0.500433333333333</v>
      </c>
      <c r="I2593" t="n">
        <v>90.35874076762749</v>
      </c>
    </row>
    <row r="2594">
      <c r="A2594" t="inlineStr">
        <is>
          <t>Daily_Efficiency_MTBF_2026_09_18.xlsx</t>
        </is>
      </c>
      <c r="B2594" t="inlineStr">
        <is>
          <t>Samridhi 5 Star Line</t>
        </is>
      </c>
      <c r="C2594" s="82" t="n">
        <v>46159</v>
      </c>
      <c r="D2594" t="inlineStr">
        <is>
          <t>FS-HCM-1</t>
        </is>
      </c>
      <c r="E2594" t="n">
        <v>1410.36258333333</v>
      </c>
      <c r="F2594" t="n">
        <v>52</v>
      </c>
      <c r="G2594" t="n">
        <v>27.1223573717949</v>
      </c>
      <c r="H2594" t="n">
        <v>2.17481666666667</v>
      </c>
      <c r="I2594" t="n">
        <v>83.83982570020061</v>
      </c>
    </row>
    <row r="2595">
      <c r="A2595" t="inlineStr">
        <is>
          <t>Daily_Efficiency_MTBF_2026_09_18.xlsx</t>
        </is>
      </c>
      <c r="B2595" t="inlineStr">
        <is>
          <t>Samridhi 5 Star Line</t>
        </is>
      </c>
      <c r="C2595" s="82" t="n">
        <v>46159</v>
      </c>
      <c r="D2595" t="inlineStr">
        <is>
          <t>FS-HCM-4</t>
        </is>
      </c>
      <c r="E2595" t="n">
        <v>1359.16735</v>
      </c>
      <c r="F2595" t="n">
        <v>49</v>
      </c>
      <c r="G2595" t="n">
        <v>27.7381091836735</v>
      </c>
      <c r="H2595" t="n">
        <v>30.16415</v>
      </c>
      <c r="I2595" t="n">
        <v>69.0884225814339</v>
      </c>
    </row>
    <row r="2596">
      <c r="A2596" t="inlineStr">
        <is>
          <t>Daily_Efficiency_MTBF_2026_09_18.xlsx</t>
        </is>
      </c>
      <c r="B2596" t="inlineStr">
        <is>
          <t>Samridhi 5 Star Line</t>
        </is>
      </c>
      <c r="C2596" s="82" t="n">
        <v>46159</v>
      </c>
      <c r="D2596" t="inlineStr">
        <is>
          <t>FS-TTLi-2</t>
        </is>
      </c>
      <c r="E2596" t="n">
        <v>1309.01931666667</v>
      </c>
      <c r="F2596" t="n">
        <v>44</v>
      </c>
      <c r="G2596" t="n">
        <v>29.7504390151515</v>
      </c>
      <c r="H2596" t="n">
        <v>48.5022666666667</v>
      </c>
      <c r="I2596" t="n">
        <v>69.1799041780345</v>
      </c>
    </row>
    <row r="2597">
      <c r="A2597" t="inlineStr">
        <is>
          <t>Daily_Efficiency_MTBF_2026_09_18.xlsx</t>
        </is>
      </c>
      <c r="B2597" t="inlineStr">
        <is>
          <t>Samridhi 5 Star Line</t>
        </is>
      </c>
      <c r="C2597" s="82" t="n">
        <v>46159</v>
      </c>
      <c r="D2597" t="inlineStr">
        <is>
          <t>FS-TTLi-4</t>
        </is>
      </c>
      <c r="E2597" t="n">
        <v>1406.67311666667</v>
      </c>
      <c r="F2597" t="n">
        <v>35</v>
      </c>
      <c r="G2597" t="n">
        <v>40.1906604761905</v>
      </c>
      <c r="H2597" t="n">
        <v>33.3268833333333</v>
      </c>
      <c r="I2597" t="n">
        <v>66.530303030303</v>
      </c>
    </row>
    <row r="2598">
      <c r="A2598" t="inlineStr">
        <is>
          <t>Daily_Efficiency_MTBF_2026_09_18.xlsx</t>
        </is>
      </c>
      <c r="B2598" t="inlineStr">
        <is>
          <t>Samridhi 5 Star Line</t>
        </is>
      </c>
      <c r="C2598" s="82" t="n">
        <v>46159</v>
      </c>
      <c r="D2598" t="inlineStr">
        <is>
          <t>FS-TTLi-3</t>
        </is>
      </c>
      <c r="E2598" t="n">
        <v>1364.70548333333</v>
      </c>
      <c r="F2598" t="n">
        <v>31</v>
      </c>
      <c r="G2598" t="n">
        <v>44.0227575268817</v>
      </c>
      <c r="H2598" t="n">
        <v>22.8325833333333</v>
      </c>
      <c r="I2598" t="n">
        <v>91.4977422547545</v>
      </c>
    </row>
    <row r="2599">
      <c r="A2599" t="inlineStr">
        <is>
          <t>Daily_Efficiency_MTBF_2026_09_18.xlsx</t>
        </is>
      </c>
      <c r="B2599" t="inlineStr">
        <is>
          <t>Samridhi 5 Star Line</t>
        </is>
      </c>
      <c r="C2599" s="82" t="n">
        <v>46159</v>
      </c>
      <c r="D2599" t="inlineStr">
        <is>
          <t>FS-TTLi-1</t>
        </is>
      </c>
      <c r="E2599" t="n">
        <v>1367.31973333333</v>
      </c>
      <c r="F2599" t="n">
        <v>28</v>
      </c>
      <c r="G2599" t="n">
        <v>48.8328476190476</v>
      </c>
      <c r="H2599" t="n">
        <v>8.185650000000001</v>
      </c>
      <c r="I2599" t="n">
        <v>83.070210085358</v>
      </c>
    </row>
    <row r="2600">
      <c r="A2600" t="inlineStr">
        <is>
          <t>Daily_Efficiency_MTBF_2026_09_18.xlsx</t>
        </is>
      </c>
      <c r="B2600" t="inlineStr">
        <is>
          <t>Samridhi 5 Star Line</t>
        </is>
      </c>
      <c r="C2600" s="82" t="n">
        <v>46159</v>
      </c>
      <c r="D2600" t="inlineStr">
        <is>
          <t>FS-HCM-2</t>
        </is>
      </c>
      <c r="E2600" t="n">
        <v>1404.998</v>
      </c>
      <c r="F2600" t="n">
        <v>26</v>
      </c>
      <c r="G2600" t="n">
        <v>54.0383846153846</v>
      </c>
      <c r="H2600" t="n">
        <v>2.35788333333333</v>
      </c>
      <c r="I2600" t="n">
        <v>69.7967300254288</v>
      </c>
    </row>
    <row r="2601">
      <c r="A2601" t="inlineStr">
        <is>
          <t>Daily_Efficiency_MTBF_2026_09_18.xlsx</t>
        </is>
      </c>
      <c r="B2601" t="inlineStr">
        <is>
          <t>Samridhi 5 Star Line</t>
        </is>
      </c>
      <c r="C2601" s="82" t="n">
        <v>46159</v>
      </c>
      <c r="D2601" t="inlineStr">
        <is>
          <t>FS-HRM-5</t>
        </is>
      </c>
      <c r="E2601" t="n">
        <v>1408.82421666667</v>
      </c>
      <c r="F2601" t="n">
        <v>16</v>
      </c>
      <c r="G2601" t="n">
        <v>88.05151354166669</v>
      </c>
      <c r="H2601" t="n">
        <v>20.1813666666667</v>
      </c>
      <c r="I2601" t="n">
        <v>39.5554151433458</v>
      </c>
    </row>
    <row r="2602">
      <c r="A2602" t="inlineStr">
        <is>
          <t>Daily_Efficiency_MTBF_2026_09_18.xlsx</t>
        </is>
      </c>
      <c r="B2602" t="inlineStr">
        <is>
          <t>Samridhi 5 Star Line</t>
        </is>
      </c>
      <c r="C2602" s="82" t="n">
        <v>46159</v>
      </c>
      <c r="D2602" t="inlineStr">
        <is>
          <t>FS-TTM-5</t>
        </is>
      </c>
      <c r="E2602" t="n">
        <v>1440</v>
      </c>
      <c r="F2602" t="n">
        <v>1</v>
      </c>
      <c r="G2602" t="n">
        <v>1440</v>
      </c>
      <c r="H2602" t="n">
        <v>0</v>
      </c>
      <c r="I2602" t="n">
        <v>75.8636363636364</v>
      </c>
    </row>
    <row r="2603">
      <c r="A2603" t="inlineStr">
        <is>
          <t>Daily_Efficiency_MTBF_2026_09_18.xlsx</t>
        </is>
      </c>
      <c r="B2603" t="inlineStr">
        <is>
          <t>Samridhi 5 Star Line</t>
        </is>
      </c>
      <c r="C2603" s="82" t="n">
        <v>46159</v>
      </c>
      <c r="D2603" t="inlineStr">
        <is>
          <t>FS-Case Packing</t>
        </is>
      </c>
      <c r="E2603" t="n">
        <v>1440</v>
      </c>
      <c r="F2603" t="n">
        <v>1</v>
      </c>
      <c r="G2603" t="n">
        <v>1440</v>
      </c>
      <c r="H2603" t="n">
        <v>0</v>
      </c>
      <c r="I2603" t="n">
        <v>85.84317585301839</v>
      </c>
    </row>
    <row r="2604">
      <c r="A2604" t="inlineStr">
        <is>
          <t>Daily_Efficiency_MTBF_2026_09_18.xlsx</t>
        </is>
      </c>
      <c r="B2604" t="inlineStr">
        <is>
          <t>Samridhi Perk Line</t>
        </is>
      </c>
      <c r="C2604" s="82" t="n">
        <v>46159</v>
      </c>
      <c r="D2604" t="inlineStr">
        <is>
          <t>Perk-HCM-2</t>
        </is>
      </c>
      <c r="E2604" t="n">
        <v>1364.17106666667</v>
      </c>
      <c r="F2604" t="n">
        <v>132</v>
      </c>
      <c r="G2604" t="n">
        <v>10.3346292929293</v>
      </c>
      <c r="H2604" t="n">
        <v>1.8955</v>
      </c>
      <c r="I2604" t="n">
        <v>80.01213032170649</v>
      </c>
    </row>
    <row r="2605">
      <c r="A2605" t="inlineStr">
        <is>
          <t>Daily_Efficiency_MTBF_2026_09_18.xlsx</t>
        </is>
      </c>
      <c r="B2605" t="inlineStr">
        <is>
          <t>Samridhi Perk Line</t>
        </is>
      </c>
      <c r="C2605" s="82" t="n">
        <v>46159</v>
      </c>
      <c r="D2605" t="inlineStr">
        <is>
          <t>Perk-HLM-1</t>
        </is>
      </c>
      <c r="E2605" t="n">
        <v>1282.91951666667</v>
      </c>
      <c r="F2605" t="n">
        <v>126</v>
      </c>
      <c r="G2605" t="n">
        <v>10.1819009259259</v>
      </c>
      <c r="H2605" t="n">
        <v>2.90745</v>
      </c>
      <c r="I2605" t="n">
        <v>82.2743998163939</v>
      </c>
    </row>
    <row r="2606">
      <c r="A2606" t="inlineStr">
        <is>
          <t>Daily_Efficiency_MTBF_2026_09_18.xlsx</t>
        </is>
      </c>
      <c r="B2606" t="inlineStr">
        <is>
          <t>Samridhi Perk Line</t>
        </is>
      </c>
      <c r="C2606" s="82" t="n">
        <v>46159</v>
      </c>
      <c r="D2606" t="inlineStr">
        <is>
          <t>Perk-HCM-3</t>
        </is>
      </c>
      <c r="E2606" t="n">
        <v>1360.4634</v>
      </c>
      <c r="F2606" t="n">
        <v>90</v>
      </c>
      <c r="G2606" t="n">
        <v>15.11626</v>
      </c>
      <c r="H2606" t="n">
        <v>1.94456666666667</v>
      </c>
      <c r="I2606" t="n">
        <v>66.86046944085911</v>
      </c>
    </row>
    <row r="2607">
      <c r="A2607" t="inlineStr">
        <is>
          <t>Daily_Efficiency_MTBF_2026_09_18.xlsx</t>
        </is>
      </c>
      <c r="B2607" t="inlineStr">
        <is>
          <t>Samridhi Perk Line</t>
        </is>
      </c>
      <c r="C2607" s="82" t="n">
        <v>46159</v>
      </c>
      <c r="D2607" t="inlineStr">
        <is>
          <t>Perk-HCM-1</t>
        </is>
      </c>
      <c r="E2607" t="n">
        <v>1366.38833333333</v>
      </c>
      <c r="F2607" t="n">
        <v>76</v>
      </c>
      <c r="G2607" t="n">
        <v>17.9787938596491</v>
      </c>
      <c r="H2607" t="n">
        <v>0.219283333333333</v>
      </c>
      <c r="I2607" t="n">
        <v>84.8816391004608</v>
      </c>
    </row>
    <row r="2608">
      <c r="A2608" t="inlineStr">
        <is>
          <t>Daily_Efficiency_MTBF_2026_09_18.xlsx</t>
        </is>
      </c>
      <c r="B2608" t="inlineStr">
        <is>
          <t>Samridhi Perk Line</t>
        </is>
      </c>
      <c r="C2608" s="82" t="n">
        <v>46159</v>
      </c>
      <c r="D2608" t="inlineStr">
        <is>
          <t>Perk-HCM-4</t>
        </is>
      </c>
      <c r="E2608" t="n">
        <v>1388.60033333333</v>
      </c>
      <c r="F2608" t="n">
        <v>70</v>
      </c>
      <c r="G2608" t="n">
        <v>19.8371476190476</v>
      </c>
      <c r="H2608" t="n">
        <v>0.844833333333333</v>
      </c>
      <c r="I2608" t="n">
        <v>60.4676618894691</v>
      </c>
    </row>
    <row r="2609">
      <c r="A2609" t="inlineStr">
        <is>
          <t>Daily_Efficiency_MTBF_2026_09_18.xlsx</t>
        </is>
      </c>
      <c r="B2609" t="inlineStr">
        <is>
          <t>Samridhi Perk Line</t>
        </is>
      </c>
      <c r="C2609" s="82" t="n">
        <v>46159</v>
      </c>
      <c r="D2609" t="inlineStr">
        <is>
          <t>Perk TTM-5</t>
        </is>
      </c>
      <c r="E2609" t="n">
        <v>1319.72086666667</v>
      </c>
      <c r="F2609" t="n">
        <v>59</v>
      </c>
      <c r="G2609" t="n">
        <v>22.3681502824859</v>
      </c>
      <c r="H2609" t="n">
        <v>120.279133333333</v>
      </c>
      <c r="I2609" t="n">
        <v>66.6369047619046</v>
      </c>
    </row>
    <row r="2610">
      <c r="A2610" t="inlineStr">
        <is>
          <t>Daily_Efficiency_MTBF_2026_09_18.xlsx</t>
        </is>
      </c>
      <c r="B2610" t="inlineStr">
        <is>
          <t>Samridhi Perk Line</t>
        </is>
      </c>
      <c r="C2610" s="82" t="n">
        <v>46159</v>
      </c>
      <c r="D2610" t="inlineStr">
        <is>
          <t>Perk-HLM-2</t>
        </is>
      </c>
      <c r="E2610" t="n">
        <v>1353.75591666667</v>
      </c>
      <c r="F2610" t="n">
        <v>50</v>
      </c>
      <c r="G2610" t="n">
        <v>27.0751183333333</v>
      </c>
      <c r="H2610" t="n">
        <v>0</v>
      </c>
      <c r="I2610" t="n">
        <v>58.8733063268245</v>
      </c>
    </row>
    <row r="2611">
      <c r="A2611" t="inlineStr">
        <is>
          <t>Daily_Efficiency_MTBF_2026_09_18.xlsx</t>
        </is>
      </c>
      <c r="B2611" t="inlineStr">
        <is>
          <t>Samridhi Perk Line</t>
        </is>
      </c>
      <c r="C2611" s="82" t="n">
        <v>46159</v>
      </c>
      <c r="D2611" t="inlineStr">
        <is>
          <t>Perk-TTLi-2</t>
        </is>
      </c>
      <c r="E2611" t="n">
        <v>1356.85188333333</v>
      </c>
      <c r="F2611" t="n">
        <v>30</v>
      </c>
      <c r="G2611" t="n">
        <v>45.2283961111111</v>
      </c>
      <c r="H2611" t="n">
        <v>0</v>
      </c>
      <c r="I2611" t="n">
        <v>47.2956890155694</v>
      </c>
    </row>
    <row r="2612">
      <c r="A2612" t="inlineStr">
        <is>
          <t>Daily_Efficiency_MTBF_2026_09_18.xlsx</t>
        </is>
      </c>
      <c r="B2612" t="inlineStr">
        <is>
          <t>Samridhi Perk Line</t>
        </is>
      </c>
      <c r="C2612" s="82" t="n">
        <v>46159</v>
      </c>
      <c r="D2612" t="inlineStr">
        <is>
          <t>Perk-TTLi-1</t>
        </is>
      </c>
      <c r="E2612" t="n">
        <v>1347.49991666667</v>
      </c>
      <c r="F2612" t="n">
        <v>18</v>
      </c>
      <c r="G2612" t="n">
        <v>74.8611064814815</v>
      </c>
      <c r="H2612" t="n">
        <v>0.47315</v>
      </c>
      <c r="I2612" t="n">
        <v>51.4232001335771</v>
      </c>
    </row>
    <row r="2613">
      <c r="A2613" t="inlineStr">
        <is>
          <t>Daily_Efficiency_MTBF_2026_09_18.xlsx</t>
        </is>
      </c>
      <c r="B2613" t="inlineStr">
        <is>
          <t>Samridhi Perk Line</t>
        </is>
      </c>
      <c r="C2613" s="82" t="n">
        <v>46159</v>
      </c>
      <c r="D2613" t="inlineStr">
        <is>
          <t>Perk-TTLi-3</t>
        </is>
      </c>
      <c r="E2613" t="n">
        <v>1392.06963333333</v>
      </c>
      <c r="F2613" t="n">
        <v>5</v>
      </c>
      <c r="G2613" t="n">
        <v>278.413926666667</v>
      </c>
      <c r="H2613" t="n">
        <v>0.286466666666667</v>
      </c>
      <c r="I2613" t="n">
        <v>41.3493130985475</v>
      </c>
    </row>
    <row r="2614">
      <c r="A2614" t="inlineStr">
        <is>
          <t>Daily_Efficiency_MTBF_2026_09_18.xlsx</t>
        </is>
      </c>
      <c r="B2614" t="inlineStr">
        <is>
          <t>Samridhi Perk Line</t>
        </is>
      </c>
      <c r="C2614" s="82" t="n">
        <v>46159</v>
      </c>
      <c r="D2614" t="inlineStr">
        <is>
          <t>Perk-TTLi-4</t>
        </is>
      </c>
      <c r="E2614" t="n">
        <v>1431.61105</v>
      </c>
      <c r="F2614" t="n">
        <v>2</v>
      </c>
      <c r="G2614" t="n">
        <v>715.805525</v>
      </c>
      <c r="H2614" t="n">
        <v>1.25703333333333</v>
      </c>
      <c r="I2614" t="n">
        <v>31.2345571239781</v>
      </c>
    </row>
    <row r="2615">
      <c r="A2615" t="inlineStr">
        <is>
          <t>Daily_Efficiency_MTBF_2026_09_18.xlsx</t>
        </is>
      </c>
      <c r="B2615" t="inlineStr">
        <is>
          <t>Samridhi Perk Line</t>
        </is>
      </c>
      <c r="C2615" s="82" t="n">
        <v>46159</v>
      </c>
      <c r="D2615" t="inlineStr">
        <is>
          <t>Perk-HLM-3</t>
        </is>
      </c>
      <c r="E2615" t="n">
        <v>1440</v>
      </c>
      <c r="F2615" t="n">
        <v>1</v>
      </c>
      <c r="G2615" t="n">
        <v>1440</v>
      </c>
      <c r="H2615" t="n">
        <v>0</v>
      </c>
      <c r="I2615" t="n">
        <v>30.0435185185185</v>
      </c>
    </row>
    <row r="2616">
      <c r="A2616" t="inlineStr">
        <is>
          <t>Daily_Efficiency_MTBF_2026_09_18.xlsx</t>
        </is>
      </c>
      <c r="B2616" t="inlineStr">
        <is>
          <t>Samridhi Perk Line</t>
        </is>
      </c>
      <c r="C2616" s="82" t="n">
        <v>46159</v>
      </c>
      <c r="D2616" t="inlineStr">
        <is>
          <t>Perk-Case Packing</t>
        </is>
      </c>
      <c r="E2616" t="n">
        <v>1440</v>
      </c>
      <c r="F2616" t="n">
        <v>1</v>
      </c>
      <c r="G2616" t="n">
        <v>1440</v>
      </c>
      <c r="H2616" t="n">
        <v>0</v>
      </c>
      <c r="I2616" t="n">
        <v>108.548387096774</v>
      </c>
    </row>
    <row r="2617">
      <c r="A2617" t="inlineStr">
        <is>
          <t>Daily_Efficiency_MTBF_2026_09_18.xlsx</t>
        </is>
      </c>
      <c r="B2617" t="inlineStr">
        <is>
          <t>Co-Extrusion Line</t>
        </is>
      </c>
      <c r="C2617" s="82" t="n">
        <v>46158</v>
      </c>
      <c r="D2617" t="inlineStr">
        <is>
          <t>Coex-AW3</t>
        </is>
      </c>
      <c r="E2617" t="n">
        <v>1011.00573333333</v>
      </c>
      <c r="F2617" t="n">
        <v>258</v>
      </c>
      <c r="G2617" t="n">
        <v>3.91862687338501</v>
      </c>
      <c r="H2617" t="n">
        <v>199.4733</v>
      </c>
      <c r="I2617" t="n">
        <v>24.5575</v>
      </c>
    </row>
    <row r="2618">
      <c r="A2618" t="inlineStr">
        <is>
          <t>Daily_Efficiency_MTBF_2026_09_18.xlsx</t>
        </is>
      </c>
      <c r="B2618" t="inlineStr">
        <is>
          <t>Co-Extrusion Line</t>
        </is>
      </c>
      <c r="C2618" s="82" t="n">
        <v>46158</v>
      </c>
      <c r="D2618" t="inlineStr">
        <is>
          <t>Coex-AW1</t>
        </is>
      </c>
      <c r="E2618" t="n">
        <v>1095.26531666667</v>
      </c>
      <c r="F2618" t="n">
        <v>57</v>
      </c>
      <c r="G2618" t="n">
        <v>19.215180994152</v>
      </c>
      <c r="H2618" t="n">
        <v>54.0094166666667</v>
      </c>
      <c r="I2618" t="n">
        <v>43.0491425897277</v>
      </c>
    </row>
    <row r="2619">
      <c r="A2619" t="inlineStr">
        <is>
          <t>Daily_Efficiency_MTBF_2026_09_18.xlsx</t>
        </is>
      </c>
      <c r="B2619" t="inlineStr">
        <is>
          <t>Co-Extrusion Line</t>
        </is>
      </c>
      <c r="C2619" s="82" t="n">
        <v>46158</v>
      </c>
      <c r="D2619" t="inlineStr">
        <is>
          <t>Coex-AW2</t>
        </is>
      </c>
      <c r="E2619" t="n">
        <v>1035.93241666667</v>
      </c>
      <c r="F2619" t="n">
        <v>30</v>
      </c>
      <c r="G2619" t="n">
        <v>34.5310805555556</v>
      </c>
      <c r="H2619" t="n">
        <v>35.5287</v>
      </c>
      <c r="I2619" t="n">
        <v>35.8622439977484</v>
      </c>
    </row>
    <row r="2620">
      <c r="A2620" t="inlineStr">
        <is>
          <t>Daily_Efficiency_MTBF_2026_09_18.xlsx</t>
        </is>
      </c>
      <c r="B2620" t="inlineStr">
        <is>
          <t>Samridhi 5 Star Line</t>
        </is>
      </c>
      <c r="C2620" s="82" t="n">
        <v>46158</v>
      </c>
      <c r="D2620" t="inlineStr">
        <is>
          <t>FS-HCM-3</t>
        </is>
      </c>
      <c r="E2620" t="n">
        <v>1299.2377</v>
      </c>
      <c r="F2620" t="n">
        <v>89</v>
      </c>
      <c r="G2620" t="n">
        <v>14.5981764044944</v>
      </c>
      <c r="H2620" t="n">
        <v>0</v>
      </c>
      <c r="I2620" t="n">
        <v>90.571296739765</v>
      </c>
    </row>
    <row r="2621">
      <c r="A2621" t="inlineStr">
        <is>
          <t>Daily_Efficiency_MTBF_2026_09_18.xlsx</t>
        </is>
      </c>
      <c r="B2621" t="inlineStr">
        <is>
          <t>Samridhi 5 Star Line</t>
        </is>
      </c>
      <c r="C2621" s="82" t="n">
        <v>46158</v>
      </c>
      <c r="D2621" t="inlineStr">
        <is>
          <t>FS-HCM-4</t>
        </is>
      </c>
      <c r="E2621" t="n">
        <v>1395.28721666667</v>
      </c>
      <c r="F2621" t="n">
        <v>50</v>
      </c>
      <c r="G2621" t="n">
        <v>27.9057443333333</v>
      </c>
      <c r="H2621" t="n">
        <v>22.3326166666667</v>
      </c>
      <c r="I2621" t="n">
        <v>67.08135711365409</v>
      </c>
    </row>
    <row r="2622">
      <c r="A2622" t="inlineStr">
        <is>
          <t>Daily_Efficiency_MTBF_2026_09_18.xlsx</t>
        </is>
      </c>
      <c r="B2622" t="inlineStr">
        <is>
          <t>Samridhi 5 Star Line</t>
        </is>
      </c>
      <c r="C2622" s="82" t="n">
        <v>46158</v>
      </c>
      <c r="D2622" t="inlineStr">
        <is>
          <t>FS-HCM-2</t>
        </is>
      </c>
      <c r="E2622" t="n">
        <v>1337.92551666667</v>
      </c>
      <c r="F2622" t="n">
        <v>41</v>
      </c>
      <c r="G2622" t="n">
        <v>32.6323296747967</v>
      </c>
      <c r="H2622" t="n">
        <v>3.18225</v>
      </c>
      <c r="I2622" t="n">
        <v>76.23543737604651</v>
      </c>
    </row>
    <row r="2623">
      <c r="A2623" t="inlineStr">
        <is>
          <t>Daily_Efficiency_MTBF_2026_09_18.xlsx</t>
        </is>
      </c>
      <c r="B2623" t="inlineStr">
        <is>
          <t>Samridhi 5 Star Line</t>
        </is>
      </c>
      <c r="C2623" s="82" t="n">
        <v>46158</v>
      </c>
      <c r="D2623" t="inlineStr">
        <is>
          <t>FS-TTLi-3</t>
        </is>
      </c>
      <c r="E2623" t="n">
        <v>1369.49928333333</v>
      </c>
      <c r="F2623" t="n">
        <v>40</v>
      </c>
      <c r="G2623" t="n">
        <v>34.2374820833333</v>
      </c>
      <c r="H2623" t="n">
        <v>35.3873666666667</v>
      </c>
      <c r="I2623" t="n">
        <v>85.49888819008601</v>
      </c>
    </row>
    <row r="2624">
      <c r="A2624" t="inlineStr">
        <is>
          <t>Daily_Efficiency_MTBF_2026_09_18.xlsx</t>
        </is>
      </c>
      <c r="B2624" t="inlineStr">
        <is>
          <t>Samridhi 5 Star Line</t>
        </is>
      </c>
      <c r="C2624" s="82" t="n">
        <v>46158</v>
      </c>
      <c r="D2624" t="inlineStr">
        <is>
          <t>FS-TTLi-4</t>
        </is>
      </c>
      <c r="E2624" t="n">
        <v>1405.2601</v>
      </c>
      <c r="F2624" t="n">
        <v>26</v>
      </c>
      <c r="G2624" t="n">
        <v>54.0484653846154</v>
      </c>
      <c r="H2624" t="n">
        <v>34.7399</v>
      </c>
      <c r="I2624" t="n">
        <v>65.820202020202</v>
      </c>
    </row>
    <row r="2625">
      <c r="A2625" t="inlineStr">
        <is>
          <t>Daily_Efficiency_MTBF_2026_09_18.xlsx</t>
        </is>
      </c>
      <c r="B2625" t="inlineStr">
        <is>
          <t>Samridhi 5 Star Line</t>
        </is>
      </c>
      <c r="C2625" s="82" t="n">
        <v>46158</v>
      </c>
      <c r="D2625" t="inlineStr">
        <is>
          <t>FS-HRM-5</t>
        </is>
      </c>
      <c r="E2625" t="n">
        <v>1366.46783333333</v>
      </c>
      <c r="F2625" t="n">
        <v>26</v>
      </c>
      <c r="G2625" t="n">
        <v>52.5564551282051</v>
      </c>
      <c r="H2625" t="n">
        <v>21.53195</v>
      </c>
      <c r="I2625" t="n">
        <v>36.3712396309135</v>
      </c>
    </row>
    <row r="2626">
      <c r="A2626" t="inlineStr">
        <is>
          <t>Daily_Efficiency_MTBF_2026_09_18.xlsx</t>
        </is>
      </c>
      <c r="B2626" t="inlineStr">
        <is>
          <t>Samridhi 5 Star Line</t>
        </is>
      </c>
      <c r="C2626" s="82" t="n">
        <v>46158</v>
      </c>
      <c r="D2626" t="inlineStr">
        <is>
          <t>FS-HCM-1</t>
        </is>
      </c>
      <c r="E2626" t="n">
        <v>1401.6215</v>
      </c>
      <c r="F2626" t="n">
        <v>24</v>
      </c>
      <c r="G2626" t="n">
        <v>58.4008958333334</v>
      </c>
      <c r="H2626" t="n">
        <v>1.33433333333333</v>
      </c>
      <c r="I2626" t="n">
        <v>87.4582594197318</v>
      </c>
    </row>
    <row r="2627">
      <c r="A2627" t="inlineStr">
        <is>
          <t>Daily_Efficiency_MTBF_2026_09_18.xlsx</t>
        </is>
      </c>
      <c r="B2627" t="inlineStr">
        <is>
          <t>Samridhi 5 Star Line</t>
        </is>
      </c>
      <c r="C2627" s="82" t="n">
        <v>46158</v>
      </c>
      <c r="D2627" t="inlineStr">
        <is>
          <t>FS-TTLi-1</t>
        </is>
      </c>
      <c r="E2627" t="n">
        <v>1374.565</v>
      </c>
      <c r="F2627" t="n">
        <v>21</v>
      </c>
      <c r="G2627" t="n">
        <v>65.4554761904762</v>
      </c>
      <c r="H2627" t="n">
        <v>7.16671666666667</v>
      </c>
      <c r="I2627" t="n">
        <v>86.2927689595583</v>
      </c>
    </row>
    <row r="2628">
      <c r="A2628" t="inlineStr">
        <is>
          <t>Daily_Efficiency_MTBF_2026_09_18.xlsx</t>
        </is>
      </c>
      <c r="B2628" t="inlineStr">
        <is>
          <t>Samridhi 5 Star Line</t>
        </is>
      </c>
      <c r="C2628" s="82" t="n">
        <v>46158</v>
      </c>
      <c r="D2628" t="inlineStr">
        <is>
          <t>FS-TTLi-2</t>
        </is>
      </c>
      <c r="E2628" t="n">
        <v>1421.73028333333</v>
      </c>
      <c r="F2628" t="n">
        <v>11</v>
      </c>
      <c r="G2628" t="n">
        <v>129.248207575758</v>
      </c>
      <c r="H2628" t="n">
        <v>4.49983333333333</v>
      </c>
      <c r="I2628" t="n">
        <v>70.9454862999448</v>
      </c>
    </row>
    <row r="2629">
      <c r="A2629" t="inlineStr">
        <is>
          <t>Daily_Efficiency_MTBF_2026_09_18.xlsx</t>
        </is>
      </c>
      <c r="B2629" t="inlineStr">
        <is>
          <t>Samridhi 5 Star Line</t>
        </is>
      </c>
      <c r="C2629" s="82" t="n">
        <v>46158</v>
      </c>
      <c r="D2629" t="inlineStr">
        <is>
          <t>FS-TTM-5</t>
        </is>
      </c>
      <c r="E2629" t="n">
        <v>1440</v>
      </c>
      <c r="F2629" t="n">
        <v>1</v>
      </c>
      <c r="G2629" t="n">
        <v>1440</v>
      </c>
      <c r="H2629" t="n">
        <v>0</v>
      </c>
      <c r="I2629" t="n">
        <v>88.6515151515152</v>
      </c>
    </row>
    <row r="2630">
      <c r="A2630" t="inlineStr">
        <is>
          <t>Daily_Efficiency_MTBF_2026_09_18.xlsx</t>
        </is>
      </c>
      <c r="B2630" t="inlineStr">
        <is>
          <t>Samridhi 5 Star Line</t>
        </is>
      </c>
      <c r="C2630" s="82" t="n">
        <v>46158</v>
      </c>
      <c r="D2630" t="inlineStr">
        <is>
          <t>FS-Case Packing</t>
        </is>
      </c>
      <c r="E2630" t="n">
        <v>1440</v>
      </c>
      <c r="F2630" t="n">
        <v>1</v>
      </c>
      <c r="G2630" t="n">
        <v>1440</v>
      </c>
      <c r="H2630" t="n">
        <v>0</v>
      </c>
      <c r="I2630" t="n">
        <v>84.760498687664</v>
      </c>
    </row>
    <row r="2631">
      <c r="A2631" t="inlineStr">
        <is>
          <t>Daily_Efficiency_MTBF_2026_09_18.xlsx</t>
        </is>
      </c>
      <c r="B2631" t="inlineStr">
        <is>
          <t>Samridhi Perk Line</t>
        </is>
      </c>
      <c r="C2631" s="82" t="n">
        <v>46158</v>
      </c>
      <c r="D2631" t="inlineStr">
        <is>
          <t>Perk-HLM-2</t>
        </is>
      </c>
      <c r="E2631" t="n">
        <v>1203.14251666667</v>
      </c>
      <c r="F2631" t="n">
        <v>164</v>
      </c>
      <c r="G2631" t="n">
        <v>7.33623485772357</v>
      </c>
      <c r="H2631" t="n">
        <v>0.0843833333333333</v>
      </c>
      <c r="I2631" t="n">
        <v>47.3843884473572</v>
      </c>
    </row>
    <row r="2632">
      <c r="A2632" t="inlineStr">
        <is>
          <t>Daily_Efficiency_MTBF_2026_09_18.xlsx</t>
        </is>
      </c>
      <c r="B2632" t="inlineStr">
        <is>
          <t>Samridhi Perk Line</t>
        </is>
      </c>
      <c r="C2632" s="82" t="n">
        <v>46158</v>
      </c>
      <c r="D2632" t="inlineStr">
        <is>
          <t>Perk-HLM-1</t>
        </is>
      </c>
      <c r="E2632" t="n">
        <v>1346.62891666667</v>
      </c>
      <c r="F2632" t="n">
        <v>106</v>
      </c>
      <c r="G2632" t="n">
        <v>12.7040463836478</v>
      </c>
      <c r="H2632" t="n">
        <v>2.16173333333333</v>
      </c>
      <c r="I2632" t="n">
        <v>58.2741510251917</v>
      </c>
    </row>
    <row r="2633">
      <c r="A2633" t="inlineStr">
        <is>
          <t>Daily_Efficiency_MTBF_2026_09_18.xlsx</t>
        </is>
      </c>
      <c r="B2633" t="inlineStr">
        <is>
          <t>Samridhi Perk Line</t>
        </is>
      </c>
      <c r="C2633" s="82" t="n">
        <v>46158</v>
      </c>
      <c r="D2633" t="inlineStr">
        <is>
          <t>Perk TTM-5</t>
        </is>
      </c>
      <c r="E2633" t="n">
        <v>1174.16948333333</v>
      </c>
      <c r="F2633" t="n">
        <v>106</v>
      </c>
      <c r="G2633" t="n">
        <v>11.0770705974843</v>
      </c>
      <c r="H2633" t="n">
        <v>232.412183333333</v>
      </c>
      <c r="I2633" t="n">
        <v>53.8361568120535</v>
      </c>
    </row>
    <row r="2634">
      <c r="A2634" t="inlineStr">
        <is>
          <t>Daily_Efficiency_MTBF_2026_09_18.xlsx</t>
        </is>
      </c>
      <c r="B2634" t="inlineStr">
        <is>
          <t>Samridhi Perk Line</t>
        </is>
      </c>
      <c r="C2634" s="82" t="n">
        <v>46158</v>
      </c>
      <c r="D2634" t="inlineStr">
        <is>
          <t>Perk-HCM-2</t>
        </is>
      </c>
      <c r="E2634" t="n">
        <v>1311.46341666667</v>
      </c>
      <c r="F2634" t="n">
        <v>103</v>
      </c>
      <c r="G2634" t="n">
        <v>12.7326545307443</v>
      </c>
      <c r="H2634" t="n">
        <v>0.342833333333333</v>
      </c>
      <c r="I2634" t="n">
        <v>63.3117637761316</v>
      </c>
    </row>
    <row r="2635">
      <c r="A2635" t="inlineStr">
        <is>
          <t>Daily_Efficiency_MTBF_2026_09_18.xlsx</t>
        </is>
      </c>
      <c r="B2635" t="inlineStr">
        <is>
          <t>Samridhi Perk Line</t>
        </is>
      </c>
      <c r="C2635" s="82" t="n">
        <v>46158</v>
      </c>
      <c r="D2635" t="inlineStr">
        <is>
          <t>Perk-HCM-3</t>
        </is>
      </c>
      <c r="E2635" t="n">
        <v>1378.40365</v>
      </c>
      <c r="F2635" t="n">
        <v>77</v>
      </c>
      <c r="G2635" t="n">
        <v>17.9013461038961</v>
      </c>
      <c r="H2635" t="n">
        <v>0.369616666666667</v>
      </c>
      <c r="I2635" t="n">
        <v>49.6967118046041</v>
      </c>
    </row>
    <row r="2636">
      <c r="A2636" t="inlineStr">
        <is>
          <t>Daily_Efficiency_MTBF_2026_09_18.xlsx</t>
        </is>
      </c>
      <c r="B2636" t="inlineStr">
        <is>
          <t>Samridhi Perk Line</t>
        </is>
      </c>
      <c r="C2636" s="82" t="n">
        <v>46158</v>
      </c>
      <c r="D2636" t="inlineStr">
        <is>
          <t>Perk-HCM-1</t>
        </is>
      </c>
      <c r="E2636" t="n">
        <v>1331.1578</v>
      </c>
      <c r="F2636" t="n">
        <v>72</v>
      </c>
      <c r="G2636" t="n">
        <v>18.4883027777778</v>
      </c>
      <c r="H2636" t="n">
        <v>0.810616666666667</v>
      </c>
      <c r="I2636" t="n">
        <v>64.5442851444195</v>
      </c>
    </row>
    <row r="2637">
      <c r="A2637" t="inlineStr">
        <is>
          <t>Daily_Efficiency_MTBF_2026_09_18.xlsx</t>
        </is>
      </c>
      <c r="B2637" t="inlineStr">
        <is>
          <t>Samridhi Perk Line</t>
        </is>
      </c>
      <c r="C2637" s="82" t="n">
        <v>46158</v>
      </c>
      <c r="D2637" t="inlineStr">
        <is>
          <t>Perk-HCM-4</t>
        </is>
      </c>
      <c r="E2637" t="n">
        <v>1364.67476666667</v>
      </c>
      <c r="F2637" t="n">
        <v>71</v>
      </c>
      <c r="G2637" t="n">
        <v>19.2207713615023</v>
      </c>
      <c r="H2637" t="n">
        <v>0.168416666666667</v>
      </c>
      <c r="I2637" t="n">
        <v>51.9510834228118</v>
      </c>
    </row>
    <row r="2638">
      <c r="A2638" t="inlineStr">
        <is>
          <t>Daily_Efficiency_MTBF_2026_09_18.xlsx</t>
        </is>
      </c>
      <c r="B2638" t="inlineStr">
        <is>
          <t>Samridhi Perk Line</t>
        </is>
      </c>
      <c r="C2638" s="82" t="n">
        <v>46158</v>
      </c>
      <c r="D2638" t="inlineStr">
        <is>
          <t>Perk-TTLi-2</t>
        </is>
      </c>
      <c r="E2638" t="n">
        <v>1368.915</v>
      </c>
      <c r="F2638" t="n">
        <v>36</v>
      </c>
      <c r="G2638" t="n">
        <v>38.0254166666667</v>
      </c>
      <c r="H2638" t="n">
        <v>6.65108333333333</v>
      </c>
      <c r="I2638" t="n">
        <v>35.1723081300801</v>
      </c>
    </row>
    <row r="2639">
      <c r="A2639" t="inlineStr">
        <is>
          <t>Daily_Efficiency_MTBF_2026_09_18.xlsx</t>
        </is>
      </c>
      <c r="B2639" t="inlineStr">
        <is>
          <t>Samridhi Perk Line</t>
        </is>
      </c>
      <c r="C2639" s="82" t="n">
        <v>46158</v>
      </c>
      <c r="D2639" t="inlineStr">
        <is>
          <t>Perk-TTLi-1</t>
        </is>
      </c>
      <c r="E2639" t="n">
        <v>1237.23303333333</v>
      </c>
      <c r="F2639" t="n">
        <v>14</v>
      </c>
      <c r="G2639" t="n">
        <v>88.3737880952381</v>
      </c>
      <c r="H2639" t="n">
        <v>3.89223333333333</v>
      </c>
      <c r="I2639" t="n">
        <v>36.6067575858911</v>
      </c>
    </row>
    <row r="2640">
      <c r="A2640" t="inlineStr">
        <is>
          <t>Daily_Efficiency_MTBF_2026_09_18.xlsx</t>
        </is>
      </c>
      <c r="B2640" t="inlineStr">
        <is>
          <t>Samridhi Perk Line</t>
        </is>
      </c>
      <c r="C2640" s="82" t="n">
        <v>46158</v>
      </c>
      <c r="D2640" t="inlineStr">
        <is>
          <t>Perk-TTLi-3</t>
        </is>
      </c>
      <c r="E2640" t="n">
        <v>1376.5476</v>
      </c>
      <c r="F2640" t="n">
        <v>7</v>
      </c>
      <c r="G2640" t="n">
        <v>196.649657142857</v>
      </c>
      <c r="H2640" t="n">
        <v>7.84313333333333</v>
      </c>
      <c r="I2640" t="n">
        <v>29.9445234522462</v>
      </c>
    </row>
    <row r="2641">
      <c r="A2641" t="inlineStr">
        <is>
          <t>Daily_Efficiency_MTBF_2026_09_18.xlsx</t>
        </is>
      </c>
      <c r="B2641" t="inlineStr">
        <is>
          <t>Samridhi Perk Line</t>
        </is>
      </c>
      <c r="C2641" s="82" t="n">
        <v>46158</v>
      </c>
      <c r="D2641" t="inlineStr">
        <is>
          <t>Perk-TTLi-4</t>
        </is>
      </c>
      <c r="E2641" t="n">
        <v>1419.00948333333</v>
      </c>
      <c r="F2641" t="n">
        <v>3</v>
      </c>
      <c r="G2641" t="n">
        <v>473.003161111111</v>
      </c>
      <c r="H2641" t="n">
        <v>0.29595</v>
      </c>
      <c r="I2641" t="n">
        <v>27.6226660444217</v>
      </c>
    </row>
    <row r="2642">
      <c r="A2642" t="inlineStr">
        <is>
          <t>Daily_Efficiency_MTBF_2026_09_18.xlsx</t>
        </is>
      </c>
      <c r="B2642" t="inlineStr">
        <is>
          <t>Samridhi Perk Line</t>
        </is>
      </c>
      <c r="C2642" s="82" t="n">
        <v>46158</v>
      </c>
      <c r="D2642" t="inlineStr">
        <is>
          <t>Perk-Case Packing</t>
        </is>
      </c>
      <c r="E2642" t="n">
        <v>1440</v>
      </c>
      <c r="F2642" t="n">
        <v>1</v>
      </c>
      <c r="G2642" t="n">
        <v>1440</v>
      </c>
      <c r="H2642" t="n">
        <v>0</v>
      </c>
      <c r="I2642" t="n">
        <v>80.5376344086021</v>
      </c>
    </row>
    <row r="2643">
      <c r="A2643" t="inlineStr">
        <is>
          <t>Daily_Efficiency_MTBF_2026_09_18.xlsx</t>
        </is>
      </c>
      <c r="B2643" t="inlineStr">
        <is>
          <t>Samridhi Perk Line</t>
        </is>
      </c>
      <c r="C2643" s="82" t="n">
        <v>46158</v>
      </c>
      <c r="D2643" t="inlineStr">
        <is>
          <t>Perk-HLM-3</t>
        </is>
      </c>
      <c r="E2643" t="n">
        <v>1440</v>
      </c>
      <c r="F2643" t="n">
        <v>1</v>
      </c>
      <c r="G2643" t="n">
        <v>1440</v>
      </c>
      <c r="H2643" t="n">
        <v>0</v>
      </c>
      <c r="I2643" t="n">
        <v>30.9837962962963</v>
      </c>
    </row>
    <row r="2644">
      <c r="A2644" t="inlineStr">
        <is>
          <t>Daily_Efficiency_MTBF_2026_09_18.xlsx</t>
        </is>
      </c>
      <c r="B2644" t="inlineStr">
        <is>
          <t>Co-Extrusion Line</t>
        </is>
      </c>
      <c r="C2644" s="82" t="n">
        <v>46157</v>
      </c>
      <c r="D2644" t="inlineStr">
        <is>
          <t>Coex-AW3</t>
        </is>
      </c>
      <c r="E2644" t="n">
        <v>1217.95886666667</v>
      </c>
      <c r="F2644" t="n">
        <v>381</v>
      </c>
      <c r="G2644" t="n">
        <v>3.19674243219597</v>
      </c>
      <c r="H2644" t="n">
        <v>187.369433333333</v>
      </c>
      <c r="I2644" t="n">
        <v>35.9455555555556</v>
      </c>
    </row>
    <row r="2645">
      <c r="A2645" t="inlineStr">
        <is>
          <t>Daily_Efficiency_MTBF_2026_09_18.xlsx</t>
        </is>
      </c>
      <c r="B2645" t="inlineStr">
        <is>
          <t>Co-Extrusion Line</t>
        </is>
      </c>
      <c r="C2645" s="82" t="n">
        <v>46157</v>
      </c>
      <c r="D2645" t="inlineStr">
        <is>
          <t>Coex-AW2</t>
        </is>
      </c>
      <c r="E2645" t="n">
        <v>1285.492</v>
      </c>
      <c r="F2645" t="n">
        <v>21</v>
      </c>
      <c r="G2645" t="n">
        <v>61.2139047619047</v>
      </c>
      <c r="H2645" t="n">
        <v>26.6712833333333</v>
      </c>
      <c r="I2645" t="n">
        <v>1.43068943946368</v>
      </c>
    </row>
    <row r="2646">
      <c r="A2646" t="inlineStr">
        <is>
          <t>Daily_Efficiency_MTBF_2026_09_18.xlsx</t>
        </is>
      </c>
      <c r="B2646" t="inlineStr">
        <is>
          <t>Co-Extrusion Line</t>
        </is>
      </c>
      <c r="C2646" s="82" t="n">
        <v>46157</v>
      </c>
      <c r="D2646" t="inlineStr">
        <is>
          <t>Coex-AW1</t>
        </is>
      </c>
      <c r="E2646" t="n">
        <v>1395.86923333333</v>
      </c>
      <c r="F2646" t="n">
        <v>12</v>
      </c>
      <c r="G2646" t="n">
        <v>116.322436111111</v>
      </c>
      <c r="H2646" t="n">
        <v>6.8354</v>
      </c>
      <c r="I2646" t="n">
        <v>80.8027083107232</v>
      </c>
    </row>
    <row r="2647">
      <c r="A2647" t="inlineStr">
        <is>
          <t>Daily_Efficiency_MTBF_2026_09_18.xlsx</t>
        </is>
      </c>
      <c r="B2647" t="inlineStr">
        <is>
          <t>Samridhi 5 Star Line</t>
        </is>
      </c>
      <c r="C2647" s="82" t="n">
        <v>46157</v>
      </c>
      <c r="D2647" t="inlineStr">
        <is>
          <t>FS-HCM-3</t>
        </is>
      </c>
      <c r="E2647" t="n">
        <v>1392.98958333333</v>
      </c>
      <c r="F2647" t="n">
        <v>81</v>
      </c>
      <c r="G2647" t="n">
        <v>17.1974022633745</v>
      </c>
      <c r="H2647" t="n">
        <v>0.6748666666666669</v>
      </c>
      <c r="I2647" t="n">
        <v>78.6102080772424</v>
      </c>
    </row>
    <row r="2648">
      <c r="A2648" t="inlineStr">
        <is>
          <t>Daily_Efficiency_MTBF_2026_09_18.xlsx</t>
        </is>
      </c>
      <c r="B2648" t="inlineStr">
        <is>
          <t>Samridhi 5 Star Line</t>
        </is>
      </c>
      <c r="C2648" s="82" t="n">
        <v>46157</v>
      </c>
      <c r="D2648" t="inlineStr">
        <is>
          <t>FS-TTLi-3</t>
        </is>
      </c>
      <c r="E2648" t="n">
        <v>1344.96081666667</v>
      </c>
      <c r="F2648" t="n">
        <v>43</v>
      </c>
      <c r="G2648" t="n">
        <v>31.2781585271318</v>
      </c>
      <c r="H2648" t="n">
        <v>41.0088</v>
      </c>
      <c r="I2648" t="n">
        <v>79.9920256456154</v>
      </c>
    </row>
    <row r="2649">
      <c r="A2649" t="inlineStr">
        <is>
          <t>Daily_Efficiency_MTBF_2026_09_18.xlsx</t>
        </is>
      </c>
      <c r="B2649" t="inlineStr">
        <is>
          <t>Samridhi 5 Star Line</t>
        </is>
      </c>
      <c r="C2649" s="82" t="n">
        <v>46157</v>
      </c>
      <c r="D2649" t="inlineStr">
        <is>
          <t>FS-HCM-1</t>
        </is>
      </c>
      <c r="E2649" t="n">
        <v>1411.69038333333</v>
      </c>
      <c r="F2649" t="n">
        <v>37</v>
      </c>
      <c r="G2649" t="n">
        <v>38.1537941441441</v>
      </c>
      <c r="H2649" t="n">
        <v>5.16683333333333</v>
      </c>
      <c r="I2649" t="n">
        <v>75.35124608349849</v>
      </c>
    </row>
    <row r="2650">
      <c r="A2650" t="inlineStr">
        <is>
          <t>Daily_Efficiency_MTBF_2026_09_18.xlsx</t>
        </is>
      </c>
      <c r="B2650" t="inlineStr">
        <is>
          <t>Samridhi 5 Star Line</t>
        </is>
      </c>
      <c r="C2650" s="82" t="n">
        <v>46157</v>
      </c>
      <c r="D2650" t="inlineStr">
        <is>
          <t>FS-HCM-2</t>
        </is>
      </c>
      <c r="E2650" t="n">
        <v>1369.15696666667</v>
      </c>
      <c r="F2650" t="n">
        <v>33</v>
      </c>
      <c r="G2650" t="n">
        <v>41.4896050505051</v>
      </c>
      <c r="H2650" t="n">
        <v>13.1592166666667</v>
      </c>
      <c r="I2650" t="n">
        <v>75.24251280991309</v>
      </c>
    </row>
    <row r="2651">
      <c r="A2651" t="inlineStr">
        <is>
          <t>Daily_Efficiency_MTBF_2026_09_18.xlsx</t>
        </is>
      </c>
      <c r="B2651" t="inlineStr">
        <is>
          <t>Samridhi 5 Star Line</t>
        </is>
      </c>
      <c r="C2651" s="82" t="n">
        <v>46157</v>
      </c>
      <c r="D2651" t="inlineStr">
        <is>
          <t>FS-HCM-4</t>
        </is>
      </c>
      <c r="E2651" t="n">
        <v>1403.16811666667</v>
      </c>
      <c r="F2651" t="n">
        <v>29</v>
      </c>
      <c r="G2651" t="n">
        <v>48.3851074712644</v>
      </c>
      <c r="H2651" t="n">
        <v>24.0137166666667</v>
      </c>
      <c r="I2651" t="n">
        <v>58.936077891124</v>
      </c>
    </row>
    <row r="2652">
      <c r="A2652" t="inlineStr">
        <is>
          <t>Daily_Efficiency_MTBF_2026_09_18.xlsx</t>
        </is>
      </c>
      <c r="B2652" t="inlineStr">
        <is>
          <t>Samridhi 5 Star Line</t>
        </is>
      </c>
      <c r="C2652" s="82" t="n">
        <v>46157</v>
      </c>
      <c r="D2652" t="inlineStr">
        <is>
          <t>FS-TTLi-4</t>
        </is>
      </c>
      <c r="E2652" t="n">
        <v>1424.68585</v>
      </c>
      <c r="F2652" t="n">
        <v>16</v>
      </c>
      <c r="G2652" t="n">
        <v>89.042865625</v>
      </c>
      <c r="H2652" t="n">
        <v>15.31415</v>
      </c>
      <c r="I2652" t="n">
        <v>58.4292929292929</v>
      </c>
    </row>
    <row r="2653">
      <c r="A2653" t="inlineStr">
        <is>
          <t>Daily_Efficiency_MTBF_2026_09_18.xlsx</t>
        </is>
      </c>
      <c r="B2653" t="inlineStr">
        <is>
          <t>Samridhi 5 Star Line</t>
        </is>
      </c>
      <c r="C2653" s="82" t="n">
        <v>46157</v>
      </c>
      <c r="D2653" t="inlineStr">
        <is>
          <t>FS-TTLi-1</t>
        </is>
      </c>
      <c r="E2653" t="n">
        <v>1355.80376666667</v>
      </c>
      <c r="F2653" t="n">
        <v>16</v>
      </c>
      <c r="G2653" t="n">
        <v>84.73773541666669</v>
      </c>
      <c r="H2653" t="n">
        <v>10.53325</v>
      </c>
      <c r="I2653" t="n">
        <v>74.2001261318586</v>
      </c>
    </row>
    <row r="2654">
      <c r="A2654" t="inlineStr">
        <is>
          <t>Daily_Efficiency_MTBF_2026_09_18.xlsx</t>
        </is>
      </c>
      <c r="B2654" t="inlineStr">
        <is>
          <t>Samridhi 5 Star Line</t>
        </is>
      </c>
      <c r="C2654" s="82" t="n">
        <v>46157</v>
      </c>
      <c r="D2654" t="inlineStr">
        <is>
          <t>FS-HRM-5</t>
        </is>
      </c>
      <c r="E2654" t="n">
        <v>1420.33301666667</v>
      </c>
      <c r="F2654" t="n">
        <v>10</v>
      </c>
      <c r="G2654" t="n">
        <v>142.033301666667</v>
      </c>
      <c r="H2654" t="n">
        <v>18.1667166666667</v>
      </c>
      <c r="I2654" t="n">
        <v>28.3863925975133</v>
      </c>
    </row>
    <row r="2655">
      <c r="A2655" t="inlineStr">
        <is>
          <t>Daily_Efficiency_MTBF_2026_09_18.xlsx</t>
        </is>
      </c>
      <c r="B2655" t="inlineStr">
        <is>
          <t>Samridhi 5 Star Line</t>
        </is>
      </c>
      <c r="C2655" s="82" t="n">
        <v>46157</v>
      </c>
      <c r="D2655" t="inlineStr">
        <is>
          <t>FS-TTLi-2</t>
        </is>
      </c>
      <c r="E2655" t="n">
        <v>1435.35496666667</v>
      </c>
      <c r="F2655" t="n">
        <v>7</v>
      </c>
      <c r="G2655" t="n">
        <v>205.05070952381</v>
      </c>
      <c r="H2655" t="n">
        <v>1.32661666666667</v>
      </c>
      <c r="I2655" t="n">
        <v>72.3427679338521</v>
      </c>
    </row>
    <row r="2656">
      <c r="A2656" t="inlineStr">
        <is>
          <t>Daily_Efficiency_MTBF_2026_09_18.xlsx</t>
        </is>
      </c>
      <c r="B2656" t="inlineStr">
        <is>
          <t>Samridhi 5 Star Line</t>
        </is>
      </c>
      <c r="C2656" s="82" t="n">
        <v>46157</v>
      </c>
      <c r="D2656" t="inlineStr">
        <is>
          <t>FS-Case Packing</t>
        </is>
      </c>
      <c r="E2656" t="n">
        <v>1440</v>
      </c>
      <c r="F2656" t="n">
        <v>1</v>
      </c>
      <c r="G2656" t="n">
        <v>1440</v>
      </c>
      <c r="H2656" t="n">
        <v>0</v>
      </c>
      <c r="I2656" t="n">
        <v>77.7230971128609</v>
      </c>
    </row>
    <row r="2657">
      <c r="A2657" t="inlineStr">
        <is>
          <t>Daily_Efficiency_MTBF_2026_09_18.xlsx</t>
        </is>
      </c>
      <c r="B2657" t="inlineStr">
        <is>
          <t>Samridhi 5 Star Line</t>
        </is>
      </c>
      <c r="C2657" s="82" t="n">
        <v>46157</v>
      </c>
      <c r="D2657" t="inlineStr">
        <is>
          <t>FS-TTM-5</t>
        </is>
      </c>
      <c r="E2657" t="n">
        <v>1440</v>
      </c>
      <c r="F2657" t="n">
        <v>1</v>
      </c>
      <c r="G2657" t="n">
        <v>1440</v>
      </c>
      <c r="H2657" t="n">
        <v>0</v>
      </c>
      <c r="I2657" t="n">
        <v>73.7222222222222</v>
      </c>
    </row>
    <row r="2658">
      <c r="A2658" t="inlineStr">
        <is>
          <t>Daily_Efficiency_MTBF_2026_09_18.xlsx</t>
        </is>
      </c>
      <c r="B2658" t="inlineStr">
        <is>
          <t>Samridhi Perk Line</t>
        </is>
      </c>
      <c r="C2658" s="82" t="n">
        <v>46157</v>
      </c>
      <c r="D2658" t="inlineStr">
        <is>
          <t>Perk-HLM-1</t>
        </is>
      </c>
      <c r="E2658" t="n">
        <v>1327.91016666667</v>
      </c>
      <c r="F2658" t="n">
        <v>141</v>
      </c>
      <c r="G2658" t="n">
        <v>9.417802600472809</v>
      </c>
      <c r="H2658" t="n">
        <v>3.27846666666667</v>
      </c>
      <c r="I2658" t="n">
        <v>60.8328655248659</v>
      </c>
    </row>
    <row r="2659">
      <c r="A2659" t="inlineStr">
        <is>
          <t>Daily_Efficiency_MTBF_2026_09_18.xlsx</t>
        </is>
      </c>
      <c r="B2659" t="inlineStr">
        <is>
          <t>Samridhi Perk Line</t>
        </is>
      </c>
      <c r="C2659" s="82" t="n">
        <v>46157</v>
      </c>
      <c r="D2659" t="inlineStr">
        <is>
          <t>Perk-HCM-2</t>
        </is>
      </c>
      <c r="E2659" t="n">
        <v>1368.31528333333</v>
      </c>
      <c r="F2659" t="n">
        <v>108</v>
      </c>
      <c r="G2659" t="n">
        <v>12.6695859567901</v>
      </c>
      <c r="H2659" t="n">
        <v>0.253383333333333</v>
      </c>
      <c r="I2659" t="n">
        <v>77.54024186778859</v>
      </c>
    </row>
    <row r="2660">
      <c r="A2660" t="inlineStr">
        <is>
          <t>Daily_Efficiency_MTBF_2026_09_18.xlsx</t>
        </is>
      </c>
      <c r="B2660" t="inlineStr">
        <is>
          <t>Samridhi Perk Line</t>
        </is>
      </c>
      <c r="C2660" s="82" t="n">
        <v>46157</v>
      </c>
      <c r="D2660" t="inlineStr">
        <is>
          <t>Perk-HCM-1</t>
        </is>
      </c>
      <c r="E2660" t="n">
        <v>1362.52435</v>
      </c>
      <c r="F2660" t="n">
        <v>79</v>
      </c>
      <c r="G2660" t="n">
        <v>17.2471436708861</v>
      </c>
      <c r="H2660" t="n">
        <v>0.143883333333333</v>
      </c>
      <c r="I2660" t="n">
        <v>76.4364857859497</v>
      </c>
    </row>
    <row r="2661">
      <c r="A2661" t="inlineStr">
        <is>
          <t>Daily_Efficiency_MTBF_2026_09_18.xlsx</t>
        </is>
      </c>
      <c r="B2661" t="inlineStr">
        <is>
          <t>Samridhi Perk Line</t>
        </is>
      </c>
      <c r="C2661" s="82" t="n">
        <v>46157</v>
      </c>
      <c r="D2661" t="inlineStr">
        <is>
          <t>Perk-HCM-3</t>
        </is>
      </c>
      <c r="E2661" t="n">
        <v>1328.18163333333</v>
      </c>
      <c r="F2661" t="n">
        <v>74</v>
      </c>
      <c r="G2661" t="n">
        <v>17.9484004504504</v>
      </c>
      <c r="H2661" t="n">
        <v>1.73571666666667</v>
      </c>
      <c r="I2661" t="n">
        <v>59.5106084349849</v>
      </c>
    </row>
    <row r="2662">
      <c r="A2662" t="inlineStr">
        <is>
          <t>Daily_Efficiency_MTBF_2026_09_18.xlsx</t>
        </is>
      </c>
      <c r="B2662" t="inlineStr">
        <is>
          <t>Samridhi Perk Line</t>
        </is>
      </c>
      <c r="C2662" s="82" t="n">
        <v>46157</v>
      </c>
      <c r="D2662" t="inlineStr">
        <is>
          <t>Perk-HCM-4</t>
        </is>
      </c>
      <c r="E2662" t="n">
        <v>1372.11011666667</v>
      </c>
      <c r="F2662" t="n">
        <v>73</v>
      </c>
      <c r="G2662" t="n">
        <v>18.7960289954338</v>
      </c>
      <c r="H2662" t="n">
        <v>0.369716666666667</v>
      </c>
      <c r="I2662" t="n">
        <v>54.2930416537448</v>
      </c>
    </row>
    <row r="2663">
      <c r="A2663" t="inlineStr">
        <is>
          <t>Daily_Efficiency_MTBF_2026_09_18.xlsx</t>
        </is>
      </c>
      <c r="B2663" t="inlineStr">
        <is>
          <t>Samridhi Perk Line</t>
        </is>
      </c>
      <c r="C2663" s="82" t="n">
        <v>46157</v>
      </c>
      <c r="D2663" t="inlineStr">
        <is>
          <t>Perk-HLM-2</t>
        </is>
      </c>
      <c r="E2663" t="n">
        <v>1364.23708333333</v>
      </c>
      <c r="F2663" t="n">
        <v>54</v>
      </c>
      <c r="G2663" t="n">
        <v>25.263649691358</v>
      </c>
      <c r="H2663" t="n">
        <v>0</v>
      </c>
      <c r="I2663" t="n">
        <v>64.8559099473473</v>
      </c>
    </row>
    <row r="2664">
      <c r="A2664" t="inlineStr">
        <is>
          <t>Daily_Efficiency_MTBF_2026_09_18.xlsx</t>
        </is>
      </c>
      <c r="B2664" t="inlineStr">
        <is>
          <t>Samridhi Perk Line</t>
        </is>
      </c>
      <c r="C2664" s="82" t="n">
        <v>46157</v>
      </c>
      <c r="D2664" t="inlineStr">
        <is>
          <t>Perk TTM-5</t>
        </is>
      </c>
      <c r="E2664" t="n">
        <v>1379.93208333333</v>
      </c>
      <c r="F2664" t="n">
        <v>41</v>
      </c>
      <c r="G2664" t="n">
        <v>33.6568800813008</v>
      </c>
      <c r="H2664" t="n">
        <v>60.0679166666667</v>
      </c>
      <c r="I2664" t="n">
        <v>72.1130952380952</v>
      </c>
    </row>
    <row r="2665">
      <c r="A2665" t="inlineStr">
        <is>
          <t>Daily_Efficiency_MTBF_2026_09_18.xlsx</t>
        </is>
      </c>
      <c r="B2665" t="inlineStr">
        <is>
          <t>Samridhi Perk Line</t>
        </is>
      </c>
      <c r="C2665" s="82" t="n">
        <v>46157</v>
      </c>
      <c r="D2665" t="inlineStr">
        <is>
          <t>Perk-TTLi-1</t>
        </is>
      </c>
      <c r="E2665" t="n">
        <v>1324.18946666667</v>
      </c>
      <c r="F2665" t="n">
        <v>20</v>
      </c>
      <c r="G2665" t="n">
        <v>66.20947333333331</v>
      </c>
      <c r="H2665" t="n">
        <v>3.99443333333333</v>
      </c>
      <c r="I2665" t="n">
        <v>64.3652132634933</v>
      </c>
    </row>
    <row r="2666">
      <c r="A2666" t="inlineStr">
        <is>
          <t>Daily_Efficiency_MTBF_2026_09_18.xlsx</t>
        </is>
      </c>
      <c r="B2666" t="inlineStr">
        <is>
          <t>Samridhi Perk Line</t>
        </is>
      </c>
      <c r="C2666" s="82" t="n">
        <v>46157</v>
      </c>
      <c r="D2666" t="inlineStr">
        <is>
          <t>Perk-TTLi-3</t>
        </is>
      </c>
      <c r="E2666" t="n">
        <v>1390.88458333333</v>
      </c>
      <c r="F2666" t="n">
        <v>6</v>
      </c>
      <c r="G2666" t="n">
        <v>231.814097222222</v>
      </c>
      <c r="H2666" t="n">
        <v>0.14375</v>
      </c>
      <c r="I2666" t="n">
        <v>47.9217678564291</v>
      </c>
    </row>
    <row r="2667">
      <c r="A2667" t="inlineStr">
        <is>
          <t>Daily_Efficiency_MTBF_2026_09_18.xlsx</t>
        </is>
      </c>
      <c r="B2667" t="inlineStr">
        <is>
          <t>Samridhi Perk Line</t>
        </is>
      </c>
      <c r="C2667" s="82" t="n">
        <v>46157</v>
      </c>
      <c r="D2667" t="inlineStr">
        <is>
          <t>Perk-TTLi-2</t>
        </is>
      </c>
      <c r="E2667" t="n">
        <v>1432.2084</v>
      </c>
      <c r="F2667" t="n">
        <v>4</v>
      </c>
      <c r="G2667" t="n">
        <v>358.0521</v>
      </c>
      <c r="H2667" t="n">
        <v>0</v>
      </c>
      <c r="I2667" t="n">
        <v>65.88561252884151</v>
      </c>
    </row>
    <row r="2668">
      <c r="A2668" t="inlineStr">
        <is>
          <t>Daily_Efficiency_MTBF_2026_09_18.xlsx</t>
        </is>
      </c>
      <c r="B2668" t="inlineStr">
        <is>
          <t>Samridhi Perk Line</t>
        </is>
      </c>
      <c r="C2668" s="82" t="n">
        <v>46157</v>
      </c>
      <c r="D2668" t="inlineStr">
        <is>
          <t>Perk-TTLi-4</t>
        </is>
      </c>
      <c r="E2668" t="n">
        <v>1438.46663333333</v>
      </c>
      <c r="F2668" t="n">
        <v>1</v>
      </c>
      <c r="G2668" t="n">
        <v>1438.46663333333</v>
      </c>
      <c r="H2668" t="n">
        <v>0</v>
      </c>
      <c r="I2668" t="n">
        <v>45.34342228631</v>
      </c>
    </row>
    <row r="2669">
      <c r="A2669" t="inlineStr">
        <is>
          <t>Daily_Efficiency_MTBF_2026_09_18.xlsx</t>
        </is>
      </c>
      <c r="B2669" t="inlineStr">
        <is>
          <t>Samridhi Perk Line</t>
        </is>
      </c>
      <c r="C2669" s="82" t="n">
        <v>46157</v>
      </c>
      <c r="D2669" t="inlineStr">
        <is>
          <t>Perk-HLM-3</t>
        </is>
      </c>
      <c r="E2669" t="n">
        <v>1440</v>
      </c>
      <c r="F2669" t="n">
        <v>1</v>
      </c>
      <c r="G2669" t="n">
        <v>1440</v>
      </c>
      <c r="H2669" t="n">
        <v>0</v>
      </c>
      <c r="I2669" t="n">
        <v>28.8586419753086</v>
      </c>
    </row>
    <row r="2670">
      <c r="A2670" t="inlineStr">
        <is>
          <t>Daily_Efficiency_MTBF_2026_09_18.xlsx</t>
        </is>
      </c>
      <c r="B2670" t="inlineStr">
        <is>
          <t>Samridhi Perk Line</t>
        </is>
      </c>
      <c r="C2670" s="82" t="n">
        <v>46157</v>
      </c>
      <c r="D2670" t="inlineStr">
        <is>
          <t>Perk-Case Packing</t>
        </is>
      </c>
      <c r="E2670" t="n">
        <v>1440</v>
      </c>
      <c r="F2670" t="n">
        <v>1</v>
      </c>
      <c r="G2670" t="n">
        <v>1440</v>
      </c>
      <c r="H2670" t="n">
        <v>0</v>
      </c>
      <c r="I2670" t="n">
        <v>83.7903225806452</v>
      </c>
    </row>
    <row r="2671">
      <c r="A2671" t="inlineStr">
        <is>
          <t>Daily_Efficiency_MTBF_2026_09_18.xlsx</t>
        </is>
      </c>
      <c r="B2671" t="inlineStr">
        <is>
          <t>Co-Extrusion Line</t>
        </is>
      </c>
      <c r="C2671" s="82" t="n">
        <v>46156</v>
      </c>
      <c r="D2671" t="inlineStr">
        <is>
          <t>Coex-AW3</t>
        </is>
      </c>
      <c r="E2671" t="n">
        <v>1205.0142</v>
      </c>
      <c r="F2671" t="n">
        <v>355</v>
      </c>
      <c r="G2671" t="n">
        <v>3.3944061971831</v>
      </c>
      <c r="H2671" t="n">
        <v>142.145866666667</v>
      </c>
      <c r="I2671" t="n">
        <v>38.1119444444444</v>
      </c>
    </row>
    <row r="2672">
      <c r="A2672" t="inlineStr">
        <is>
          <t>Daily_Efficiency_MTBF_2026_09_18.xlsx</t>
        </is>
      </c>
      <c r="B2672" t="inlineStr">
        <is>
          <t>Co-Extrusion Line</t>
        </is>
      </c>
      <c r="C2672" s="82" t="n">
        <v>46156</v>
      </c>
      <c r="D2672" t="inlineStr">
        <is>
          <t>Coex-AW1</t>
        </is>
      </c>
      <c r="E2672" t="n">
        <v>1401.16873333333</v>
      </c>
      <c r="F2672" t="n">
        <v>17</v>
      </c>
      <c r="G2672" t="n">
        <v>82.4216901960785</v>
      </c>
      <c r="H2672" t="n">
        <v>11.0112</v>
      </c>
      <c r="I2672" t="n">
        <v>98.061394348284</v>
      </c>
    </row>
    <row r="2673">
      <c r="A2673" t="inlineStr">
        <is>
          <t>Daily_Efficiency_MTBF_2026_09_18.xlsx</t>
        </is>
      </c>
      <c r="B2673" t="inlineStr">
        <is>
          <t>Co-Extrusion Line</t>
        </is>
      </c>
      <c r="C2673" s="82" t="n">
        <v>46156</v>
      </c>
      <c r="D2673" t="inlineStr">
        <is>
          <t>Coex-AW2</t>
        </is>
      </c>
      <c r="E2673" t="n">
        <v>1379.63018333333</v>
      </c>
      <c r="F2673" t="n">
        <v>8</v>
      </c>
      <c r="G2673" t="n">
        <v>172.453772916667</v>
      </c>
      <c r="H2673" t="n">
        <v>2.83546666666667</v>
      </c>
      <c r="I2673" t="n">
        <v>0.218932504157823</v>
      </c>
    </row>
    <row r="2674">
      <c r="A2674" t="inlineStr">
        <is>
          <t>Daily_Efficiency_MTBF_2026_09_18.xlsx</t>
        </is>
      </c>
      <c r="B2674" t="inlineStr">
        <is>
          <t>Samridhi 5 Star Line</t>
        </is>
      </c>
      <c r="C2674" s="82" t="n">
        <v>46156</v>
      </c>
      <c r="D2674" t="inlineStr">
        <is>
          <t>FS-HCM-3</t>
        </is>
      </c>
      <c r="E2674" t="n">
        <v>1070.72305303167</v>
      </c>
      <c r="F2674" t="n">
        <v>76</v>
      </c>
      <c r="G2674" t="n">
        <v>14.0884612241009</v>
      </c>
      <c r="H2674" t="n">
        <v>0.17335</v>
      </c>
      <c r="I2674" t="n">
        <v>76.4825241336568</v>
      </c>
    </row>
    <row r="2675">
      <c r="A2675" t="inlineStr">
        <is>
          <t>Daily_Efficiency_MTBF_2026_09_18.xlsx</t>
        </is>
      </c>
      <c r="B2675" t="inlineStr">
        <is>
          <t>Samridhi 5 Star Line</t>
        </is>
      </c>
      <c r="C2675" s="82" t="n">
        <v>46156</v>
      </c>
      <c r="D2675" t="inlineStr">
        <is>
          <t>FS-HCM-2</t>
        </is>
      </c>
      <c r="E2675" t="n">
        <v>1391.15273333333</v>
      </c>
      <c r="F2675" t="n">
        <v>48</v>
      </c>
      <c r="G2675" t="n">
        <v>28.9823486111111</v>
      </c>
      <c r="H2675" t="n">
        <v>2.00531666666667</v>
      </c>
      <c r="I2675" t="n">
        <v>72.47201081150109</v>
      </c>
    </row>
    <row r="2676">
      <c r="A2676" t="inlineStr">
        <is>
          <t>Daily_Efficiency_MTBF_2026_09_18.xlsx</t>
        </is>
      </c>
      <c r="B2676" t="inlineStr">
        <is>
          <t>Samridhi 5 Star Line</t>
        </is>
      </c>
      <c r="C2676" s="82" t="n">
        <v>46156</v>
      </c>
      <c r="D2676" t="inlineStr">
        <is>
          <t>FS-TTLi-3</t>
        </is>
      </c>
      <c r="E2676" t="n">
        <v>1328.02236666667</v>
      </c>
      <c r="F2676" t="n">
        <v>45</v>
      </c>
      <c r="G2676" t="n">
        <v>29.5116081481481</v>
      </c>
      <c r="H2676" t="n">
        <v>31.0128</v>
      </c>
      <c r="I2676" t="n">
        <v>84.453254393346</v>
      </c>
    </row>
    <row r="2677">
      <c r="A2677" t="inlineStr">
        <is>
          <t>Daily_Efficiency_MTBF_2026_09_18.xlsx</t>
        </is>
      </c>
      <c r="B2677" t="inlineStr">
        <is>
          <t>Samridhi 5 Star Line</t>
        </is>
      </c>
      <c r="C2677" s="82" t="n">
        <v>46156</v>
      </c>
      <c r="D2677" t="inlineStr">
        <is>
          <t>FS-TTLi-1</t>
        </is>
      </c>
      <c r="E2677" t="n">
        <v>1382.01088333333</v>
      </c>
      <c r="F2677" t="n">
        <v>41</v>
      </c>
      <c r="G2677" t="n">
        <v>33.7075825203252</v>
      </c>
      <c r="H2677" t="n">
        <v>5.49301666666667</v>
      </c>
      <c r="I2677" t="n">
        <v>74.9401814574714</v>
      </c>
    </row>
    <row r="2678">
      <c r="A2678" t="inlineStr">
        <is>
          <t>Daily_Efficiency_MTBF_2026_09_18.xlsx</t>
        </is>
      </c>
      <c r="B2678" t="inlineStr">
        <is>
          <t>Samridhi 5 Star Line</t>
        </is>
      </c>
      <c r="C2678" s="82" t="n">
        <v>46156</v>
      </c>
      <c r="D2678" t="inlineStr">
        <is>
          <t>FS-HCM-4</t>
        </is>
      </c>
      <c r="E2678" t="n">
        <v>1401.64111666667</v>
      </c>
      <c r="F2678" t="n">
        <v>33</v>
      </c>
      <c r="G2678" t="n">
        <v>42.4739732323232</v>
      </c>
      <c r="H2678" t="n">
        <v>18.6754833333333</v>
      </c>
      <c r="I2678" t="n">
        <v>74.9126035191733</v>
      </c>
    </row>
    <row r="2679">
      <c r="A2679" t="inlineStr">
        <is>
          <t>Daily_Efficiency_MTBF_2026_09_18.xlsx</t>
        </is>
      </c>
      <c r="B2679" t="inlineStr">
        <is>
          <t>Samridhi 5 Star Line</t>
        </is>
      </c>
      <c r="C2679" s="82" t="n">
        <v>46156</v>
      </c>
      <c r="D2679" t="inlineStr">
        <is>
          <t>FS-HCM-1</t>
        </is>
      </c>
      <c r="E2679" t="n">
        <v>1396.1774</v>
      </c>
      <c r="F2679" t="n">
        <v>32</v>
      </c>
      <c r="G2679" t="n">
        <v>43.63054375</v>
      </c>
      <c r="H2679" t="n">
        <v>0</v>
      </c>
      <c r="I2679" t="n">
        <v>77.37981272306411</v>
      </c>
    </row>
    <row r="2680">
      <c r="A2680" t="inlineStr">
        <is>
          <t>Daily_Efficiency_MTBF_2026_09_18.xlsx</t>
        </is>
      </c>
      <c r="B2680" t="inlineStr">
        <is>
          <t>Samridhi 5 Star Line</t>
        </is>
      </c>
      <c r="C2680" s="82" t="n">
        <v>46156</v>
      </c>
      <c r="D2680" t="inlineStr">
        <is>
          <t>FS-TTLi-4</t>
        </is>
      </c>
      <c r="E2680" t="n">
        <v>1393.97946666667</v>
      </c>
      <c r="F2680" t="n">
        <v>30</v>
      </c>
      <c r="G2680" t="n">
        <v>46.4659822222222</v>
      </c>
      <c r="H2680" t="n">
        <v>46.0205333333333</v>
      </c>
      <c r="I2680" t="n">
        <v>73.59090909090909</v>
      </c>
    </row>
    <row r="2681">
      <c r="A2681" t="inlineStr">
        <is>
          <t>Daily_Efficiency_MTBF_2026_09_18.xlsx</t>
        </is>
      </c>
      <c r="B2681" t="inlineStr">
        <is>
          <t>Samridhi 5 Star Line</t>
        </is>
      </c>
      <c r="C2681" s="82" t="n">
        <v>46156</v>
      </c>
      <c r="D2681" t="inlineStr">
        <is>
          <t>FS-HRM-5</t>
        </is>
      </c>
      <c r="E2681" t="n">
        <v>1423.01486666667</v>
      </c>
      <c r="F2681" t="n">
        <v>17</v>
      </c>
      <c r="G2681" t="n">
        <v>83.7067568627451</v>
      </c>
      <c r="H2681" t="n">
        <v>11.49475</v>
      </c>
      <c r="I2681" t="n">
        <v>39.6438294206773</v>
      </c>
    </row>
    <row r="2682">
      <c r="A2682" t="inlineStr">
        <is>
          <t>Daily_Efficiency_MTBF_2026_09_18.xlsx</t>
        </is>
      </c>
      <c r="B2682" t="inlineStr">
        <is>
          <t>Samridhi 5 Star Line</t>
        </is>
      </c>
      <c r="C2682" s="82" t="n">
        <v>46156</v>
      </c>
      <c r="D2682" t="inlineStr">
        <is>
          <t>FS-TTLi-2</t>
        </is>
      </c>
      <c r="E2682" t="n">
        <v>1422.35101666667</v>
      </c>
      <c r="F2682" t="n">
        <v>9</v>
      </c>
      <c r="G2682" t="n">
        <v>158.039001851852</v>
      </c>
      <c r="H2682" t="n">
        <v>4.9874</v>
      </c>
      <c r="I2682" t="n">
        <v>70.7052994711933</v>
      </c>
    </row>
    <row r="2683">
      <c r="A2683" t="inlineStr">
        <is>
          <t>Daily_Efficiency_MTBF_2026_09_18.xlsx</t>
        </is>
      </c>
      <c r="B2683" t="inlineStr">
        <is>
          <t>Samridhi 5 Star Line</t>
        </is>
      </c>
      <c r="C2683" s="82" t="n">
        <v>46156</v>
      </c>
      <c r="D2683" t="inlineStr">
        <is>
          <t>FS-TTM-5</t>
        </is>
      </c>
      <c r="E2683" t="n">
        <v>1440</v>
      </c>
      <c r="F2683" t="n">
        <v>1</v>
      </c>
      <c r="G2683" t="n">
        <v>1440</v>
      </c>
      <c r="H2683" t="n">
        <v>0</v>
      </c>
      <c r="I2683" t="n">
        <v>102.732323232323</v>
      </c>
    </row>
    <row r="2684">
      <c r="A2684" t="inlineStr">
        <is>
          <t>Daily_Efficiency_MTBF_2026_09_18.xlsx</t>
        </is>
      </c>
      <c r="B2684" t="inlineStr">
        <is>
          <t>Samridhi 5 Star Line</t>
        </is>
      </c>
      <c r="C2684" s="82" t="n">
        <v>46156</v>
      </c>
      <c r="D2684" t="inlineStr">
        <is>
          <t>FS-Case Packing</t>
        </is>
      </c>
      <c r="E2684" t="n">
        <v>1440</v>
      </c>
      <c r="F2684" t="n">
        <v>1</v>
      </c>
      <c r="G2684" t="n">
        <v>1440</v>
      </c>
      <c r="H2684" t="n">
        <v>0</v>
      </c>
      <c r="I2684" t="n">
        <v>83.7270341207349</v>
      </c>
    </row>
    <row r="2685">
      <c r="A2685" t="inlineStr">
        <is>
          <t>Daily_Efficiency_MTBF_2026_09_18.xlsx</t>
        </is>
      </c>
      <c r="B2685" t="inlineStr">
        <is>
          <t>Samridhi Perk Line</t>
        </is>
      </c>
      <c r="C2685" s="82" t="n">
        <v>46156</v>
      </c>
      <c r="D2685" t="inlineStr">
        <is>
          <t>Perk-HLM-1</t>
        </is>
      </c>
      <c r="E2685" t="n">
        <v>1312.93563333333</v>
      </c>
      <c r="F2685" t="n">
        <v>148</v>
      </c>
      <c r="G2685" t="n">
        <v>8.87118671171171</v>
      </c>
      <c r="H2685" t="n">
        <v>3.17585</v>
      </c>
      <c r="I2685" t="n">
        <v>58.7367247352649</v>
      </c>
    </row>
    <row r="2686">
      <c r="A2686" t="inlineStr">
        <is>
          <t>Daily_Efficiency_MTBF_2026_09_18.xlsx</t>
        </is>
      </c>
      <c r="B2686" t="inlineStr">
        <is>
          <t>Samridhi Perk Line</t>
        </is>
      </c>
      <c r="C2686" s="82" t="n">
        <v>46156</v>
      </c>
      <c r="D2686" t="inlineStr">
        <is>
          <t>Perk-HCM-2</t>
        </is>
      </c>
      <c r="E2686" t="n">
        <v>1357.58625</v>
      </c>
      <c r="F2686" t="n">
        <v>116</v>
      </c>
      <c r="G2686" t="n">
        <v>11.7033297413793</v>
      </c>
      <c r="H2686" t="n">
        <v>3.5297</v>
      </c>
      <c r="I2686" t="n">
        <v>76.4132902601079</v>
      </c>
    </row>
    <row r="2687">
      <c r="A2687" t="inlineStr">
        <is>
          <t>Daily_Efficiency_MTBF_2026_09_18.xlsx</t>
        </is>
      </c>
      <c r="B2687" t="inlineStr">
        <is>
          <t>Samridhi Perk Line</t>
        </is>
      </c>
      <c r="C2687" s="82" t="n">
        <v>46156</v>
      </c>
      <c r="D2687" t="inlineStr">
        <is>
          <t>Perk-HCM-3</t>
        </is>
      </c>
      <c r="E2687" t="n">
        <v>1365.87055</v>
      </c>
      <c r="F2687" t="n">
        <v>98</v>
      </c>
      <c r="G2687" t="n">
        <v>13.9374545918367</v>
      </c>
      <c r="H2687" t="n">
        <v>3.55496666666667</v>
      </c>
      <c r="I2687" t="n">
        <v>61.72080173776</v>
      </c>
    </row>
    <row r="2688">
      <c r="A2688" t="inlineStr">
        <is>
          <t>Daily_Efficiency_MTBF_2026_09_18.xlsx</t>
        </is>
      </c>
      <c r="B2688" t="inlineStr">
        <is>
          <t>Samridhi Perk Line</t>
        </is>
      </c>
      <c r="C2688" s="82" t="n">
        <v>46156</v>
      </c>
      <c r="D2688" t="inlineStr">
        <is>
          <t>Perk-HLM-2</t>
        </is>
      </c>
      <c r="E2688" t="n">
        <v>1308.81075</v>
      </c>
      <c r="F2688" t="n">
        <v>91</v>
      </c>
      <c r="G2688" t="n">
        <v>14.3825357142857</v>
      </c>
      <c r="H2688" t="n">
        <v>1.349</v>
      </c>
      <c r="I2688" t="n">
        <v>54.114706671962</v>
      </c>
    </row>
    <row r="2689">
      <c r="A2689" t="inlineStr">
        <is>
          <t>Daily_Efficiency_MTBF_2026_09_18.xlsx</t>
        </is>
      </c>
      <c r="B2689" t="inlineStr">
        <is>
          <t>Samridhi Perk Line</t>
        </is>
      </c>
      <c r="C2689" s="82" t="n">
        <v>46156</v>
      </c>
      <c r="D2689" t="inlineStr">
        <is>
          <t>Perk-HCM-1</t>
        </is>
      </c>
      <c r="E2689" t="n">
        <v>1356.8866</v>
      </c>
      <c r="F2689" t="n">
        <v>81</v>
      </c>
      <c r="G2689" t="n">
        <v>16.7516864197531</v>
      </c>
      <c r="H2689" t="n">
        <v>0.1099</v>
      </c>
      <c r="I2689" t="n">
        <v>86.6451825692382</v>
      </c>
    </row>
    <row r="2690">
      <c r="A2690" t="inlineStr">
        <is>
          <t>Daily_Efficiency_MTBF_2026_09_18.xlsx</t>
        </is>
      </c>
      <c r="B2690" t="inlineStr">
        <is>
          <t>Samridhi Perk Line</t>
        </is>
      </c>
      <c r="C2690" s="82" t="n">
        <v>46156</v>
      </c>
      <c r="D2690" t="inlineStr">
        <is>
          <t>Perk TTM-5</t>
        </is>
      </c>
      <c r="E2690" t="n">
        <v>1319.62701666667</v>
      </c>
      <c r="F2690" t="n">
        <v>70</v>
      </c>
      <c r="G2690" t="n">
        <v>18.8518145238095</v>
      </c>
      <c r="H2690" t="n">
        <v>120.372983333333</v>
      </c>
      <c r="I2690" t="n">
        <v>63.501984126984</v>
      </c>
    </row>
    <row r="2691">
      <c r="A2691" t="inlineStr">
        <is>
          <t>Daily_Efficiency_MTBF_2026_09_18.xlsx</t>
        </is>
      </c>
      <c r="B2691" t="inlineStr">
        <is>
          <t>Samridhi Perk Line</t>
        </is>
      </c>
      <c r="C2691" s="82" t="n">
        <v>46156</v>
      </c>
      <c r="D2691" t="inlineStr">
        <is>
          <t>Perk-HCM-4</t>
        </is>
      </c>
      <c r="E2691" t="n">
        <v>1388.0756</v>
      </c>
      <c r="F2691" t="n">
        <v>67</v>
      </c>
      <c r="G2691" t="n">
        <v>20.7175462686567</v>
      </c>
      <c r="H2691" t="n">
        <v>0.244983333333333</v>
      </c>
      <c r="I2691" t="n">
        <v>60.8190200247051</v>
      </c>
    </row>
    <row r="2692">
      <c r="A2692" t="inlineStr">
        <is>
          <t>Daily_Efficiency_MTBF_2026_09_18.xlsx</t>
        </is>
      </c>
      <c r="B2692" t="inlineStr">
        <is>
          <t>Samridhi Perk Line</t>
        </is>
      </c>
      <c r="C2692" s="82" t="n">
        <v>46156</v>
      </c>
      <c r="D2692" t="inlineStr">
        <is>
          <t>Perk-TTLi-1</t>
        </is>
      </c>
      <c r="E2692" t="n">
        <v>1426.9159</v>
      </c>
      <c r="F2692" t="n">
        <v>6</v>
      </c>
      <c r="G2692" t="n">
        <v>237.819316666667</v>
      </c>
      <c r="H2692" t="n">
        <v>0.10725</v>
      </c>
      <c r="I2692" t="n">
        <v>83.5848408988757</v>
      </c>
    </row>
    <row r="2693">
      <c r="A2693" t="inlineStr">
        <is>
          <t>Daily_Efficiency_MTBF_2026_09_18.xlsx</t>
        </is>
      </c>
      <c r="B2693" t="inlineStr">
        <is>
          <t>Samridhi Perk Line</t>
        </is>
      </c>
      <c r="C2693" s="82" t="n">
        <v>46156</v>
      </c>
      <c r="D2693" t="inlineStr">
        <is>
          <t>Perk-TTLi-3</t>
        </is>
      </c>
      <c r="E2693" t="n">
        <v>1431.74896666667</v>
      </c>
      <c r="F2693" t="n">
        <v>4</v>
      </c>
      <c r="G2693" t="n">
        <v>357.937241666667</v>
      </c>
      <c r="H2693" t="n">
        <v>1.3145</v>
      </c>
      <c r="I2693" t="n">
        <v>55.1269767091979</v>
      </c>
    </row>
    <row r="2694">
      <c r="A2694" t="inlineStr">
        <is>
          <t>Daily_Efficiency_MTBF_2026_09_18.xlsx</t>
        </is>
      </c>
      <c r="B2694" t="inlineStr">
        <is>
          <t>Samridhi Perk Line</t>
        </is>
      </c>
      <c r="C2694" s="82" t="n">
        <v>46156</v>
      </c>
      <c r="D2694" t="inlineStr">
        <is>
          <t>Perk-TTLi-2</t>
        </is>
      </c>
      <c r="E2694" t="n">
        <v>1432.16006666667</v>
      </c>
      <c r="F2694" t="n">
        <v>3</v>
      </c>
      <c r="G2694" t="n">
        <v>477.386688888889</v>
      </c>
      <c r="H2694" t="n">
        <v>0</v>
      </c>
      <c r="I2694" t="n">
        <v>69.7565306989852</v>
      </c>
    </row>
    <row r="2695">
      <c r="A2695" t="inlineStr">
        <is>
          <t>Daily_Efficiency_MTBF_2026_09_18.xlsx</t>
        </is>
      </c>
      <c r="B2695" t="inlineStr">
        <is>
          <t>Samridhi Perk Line</t>
        </is>
      </c>
      <c r="C2695" s="82" t="n">
        <v>46156</v>
      </c>
      <c r="D2695" t="inlineStr">
        <is>
          <t>Perk-TTLi-4</t>
        </is>
      </c>
      <c r="E2695" t="n">
        <v>1440</v>
      </c>
      <c r="F2695" t="n">
        <v>1</v>
      </c>
      <c r="G2695" t="n">
        <v>1440</v>
      </c>
      <c r="H2695" t="n">
        <v>0</v>
      </c>
      <c r="I2695" t="n">
        <v>58.4097222222222</v>
      </c>
    </row>
    <row r="2696">
      <c r="A2696" t="inlineStr">
        <is>
          <t>Daily_Efficiency_MTBF_2026_09_18.xlsx</t>
        </is>
      </c>
      <c r="B2696" t="inlineStr">
        <is>
          <t>Samridhi Perk Line</t>
        </is>
      </c>
      <c r="C2696" s="82" t="n">
        <v>46156</v>
      </c>
      <c r="D2696" t="inlineStr">
        <is>
          <t>Perk-HLM-3</t>
        </is>
      </c>
      <c r="E2696" t="n">
        <v>1440</v>
      </c>
      <c r="F2696" t="n">
        <v>1</v>
      </c>
      <c r="G2696" t="n">
        <v>1440</v>
      </c>
      <c r="H2696" t="n">
        <v>0</v>
      </c>
      <c r="I2696" t="n">
        <v>31.9387345679012</v>
      </c>
    </row>
    <row r="2697">
      <c r="A2697" t="inlineStr">
        <is>
          <t>Daily_Efficiency_MTBF_2026_09_18.xlsx</t>
        </is>
      </c>
      <c r="B2697" t="inlineStr">
        <is>
          <t>Samridhi Perk Line</t>
        </is>
      </c>
      <c r="C2697" s="82" t="n">
        <v>46156</v>
      </c>
      <c r="D2697" t="inlineStr">
        <is>
          <t>Perk-Case Packing</t>
        </is>
      </c>
      <c r="E2697" t="n">
        <v>1440</v>
      </c>
      <c r="F2697" t="n">
        <v>1</v>
      </c>
      <c r="G2697" t="n">
        <v>1440</v>
      </c>
      <c r="H2697" t="n">
        <v>0</v>
      </c>
      <c r="I2697" t="n">
        <v>86.7741935483871</v>
      </c>
    </row>
    <row r="2698">
      <c r="A2698" t="inlineStr">
        <is>
          <t>Daily_Efficiency_MTBF_2026_09_18.xlsx</t>
        </is>
      </c>
      <c r="B2698" t="inlineStr">
        <is>
          <t>Co-Extrusion Line</t>
        </is>
      </c>
      <c r="C2698" s="82" t="n">
        <v>46155</v>
      </c>
      <c r="D2698" t="inlineStr">
        <is>
          <t>Coex-AW3</t>
        </is>
      </c>
      <c r="E2698" t="n">
        <v>1230.88416666667</v>
      </c>
      <c r="F2698" t="n">
        <v>511</v>
      </c>
      <c r="G2698" t="n">
        <v>2.40877527723418</v>
      </c>
      <c r="H2698" t="n">
        <v>209.115833333333</v>
      </c>
      <c r="I2698" t="n">
        <v>29.6783333333333</v>
      </c>
    </row>
    <row r="2699">
      <c r="A2699" t="inlineStr">
        <is>
          <t>Daily_Efficiency_MTBF_2026_09_18.xlsx</t>
        </is>
      </c>
      <c r="B2699" t="inlineStr">
        <is>
          <t>Co-Extrusion Line</t>
        </is>
      </c>
      <c r="C2699" s="82" t="n">
        <v>46155</v>
      </c>
      <c r="D2699" t="inlineStr">
        <is>
          <t>Coex-AW2</t>
        </is>
      </c>
      <c r="E2699" t="n">
        <v>1319.39333333333</v>
      </c>
      <c r="F2699" t="n">
        <v>27</v>
      </c>
      <c r="G2699" t="n">
        <v>48.8664197530864</v>
      </c>
      <c r="H2699" t="n">
        <v>17.63355</v>
      </c>
      <c r="I2699" t="n">
        <v>0.433494182042479</v>
      </c>
    </row>
    <row r="2700">
      <c r="A2700" t="inlineStr">
        <is>
          <t>Daily_Efficiency_MTBF_2026_09_18.xlsx</t>
        </is>
      </c>
      <c r="B2700" t="inlineStr">
        <is>
          <t>Co-Extrusion Line</t>
        </is>
      </c>
      <c r="C2700" s="82" t="n">
        <v>46155</v>
      </c>
      <c r="D2700" t="inlineStr">
        <is>
          <t>Coex-AW1</t>
        </is>
      </c>
      <c r="E2700" t="n">
        <v>1384.37863333333</v>
      </c>
      <c r="F2700" t="n">
        <v>16</v>
      </c>
      <c r="G2700" t="n">
        <v>86.5236645833333</v>
      </c>
      <c r="H2700" t="n">
        <v>15.13965</v>
      </c>
      <c r="I2700" t="n">
        <v>77.291832926751</v>
      </c>
    </row>
    <row r="2701">
      <c r="A2701" t="inlineStr">
        <is>
          <t>Daily_Efficiency_MTBF_2026_09_18.xlsx</t>
        </is>
      </c>
      <c r="B2701" t="inlineStr">
        <is>
          <t>Samridhi 5 Star Line</t>
        </is>
      </c>
      <c r="C2701" s="82" t="n">
        <v>46155</v>
      </c>
      <c r="D2701" t="inlineStr">
        <is>
          <t>FS-HCM-3</t>
        </is>
      </c>
      <c r="E2701" t="n">
        <v>1354.34788333333</v>
      </c>
      <c r="F2701" t="n">
        <v>74</v>
      </c>
      <c r="G2701" t="n">
        <v>18.3019984234234</v>
      </c>
      <c r="H2701" t="n">
        <v>1.8314</v>
      </c>
      <c r="I2701" t="n">
        <v>78.2968465139048</v>
      </c>
    </row>
    <row r="2702">
      <c r="A2702" t="inlineStr">
        <is>
          <t>Daily_Efficiency_MTBF_2026_09_18.xlsx</t>
        </is>
      </c>
      <c r="B2702" t="inlineStr">
        <is>
          <t>Samridhi 5 Star Line</t>
        </is>
      </c>
      <c r="C2702" s="82" t="n">
        <v>46155</v>
      </c>
      <c r="D2702" t="inlineStr">
        <is>
          <t>FS-TTLi-1</t>
        </is>
      </c>
      <c r="E2702" t="n">
        <v>1376.3344</v>
      </c>
      <c r="F2702" t="n">
        <v>37</v>
      </c>
      <c r="G2702" t="n">
        <v>37.198227027027</v>
      </c>
      <c r="H2702" t="n">
        <v>7.32126666666667</v>
      </c>
      <c r="I2702" t="n">
        <v>84.5297009274199</v>
      </c>
    </row>
    <row r="2703">
      <c r="A2703" t="inlineStr">
        <is>
          <t>Daily_Efficiency_MTBF_2026_09_18.xlsx</t>
        </is>
      </c>
      <c r="B2703" t="inlineStr">
        <is>
          <t>Samridhi 5 Star Line</t>
        </is>
      </c>
      <c r="C2703" s="82" t="n">
        <v>46155</v>
      </c>
      <c r="D2703" t="inlineStr">
        <is>
          <t>FS-HCM-2</t>
        </is>
      </c>
      <c r="E2703" t="n">
        <v>1388.7984</v>
      </c>
      <c r="F2703" t="n">
        <v>35</v>
      </c>
      <c r="G2703" t="n">
        <v>39.6799542857143</v>
      </c>
      <c r="H2703" t="n">
        <v>2.83378333333333</v>
      </c>
      <c r="I2703" t="n">
        <v>66.67942756541559</v>
      </c>
    </row>
    <row r="2704">
      <c r="A2704" t="inlineStr">
        <is>
          <t>Daily_Efficiency_MTBF_2026_09_18.xlsx</t>
        </is>
      </c>
      <c r="B2704" t="inlineStr">
        <is>
          <t>Samridhi 5 Star Line</t>
        </is>
      </c>
      <c r="C2704" s="82" t="n">
        <v>46155</v>
      </c>
      <c r="D2704" t="inlineStr">
        <is>
          <t>FS-HCM-4</t>
        </is>
      </c>
      <c r="E2704" t="n">
        <v>1419.66811666667</v>
      </c>
      <c r="F2704" t="n">
        <v>32</v>
      </c>
      <c r="G2704" t="n">
        <v>44.3646286458333</v>
      </c>
      <c r="H2704" t="n">
        <v>11.6651166666667</v>
      </c>
      <c r="I2704" t="n">
        <v>86.7018431456476</v>
      </c>
    </row>
    <row r="2705">
      <c r="A2705" t="inlineStr">
        <is>
          <t>Daily_Efficiency_MTBF_2026_09_18.xlsx</t>
        </is>
      </c>
      <c r="B2705" t="inlineStr">
        <is>
          <t>Samridhi 5 Star Line</t>
        </is>
      </c>
      <c r="C2705" s="82" t="n">
        <v>46155</v>
      </c>
      <c r="D2705" t="inlineStr">
        <is>
          <t>FS-HCM-1</t>
        </is>
      </c>
      <c r="E2705" t="n">
        <v>1412.65338333333</v>
      </c>
      <c r="F2705" t="n">
        <v>30</v>
      </c>
      <c r="G2705" t="n">
        <v>47.0884461111111</v>
      </c>
      <c r="H2705" t="n">
        <v>2.3282</v>
      </c>
      <c r="I2705" t="n">
        <v>84.7134183212722</v>
      </c>
    </row>
    <row r="2706">
      <c r="A2706" t="inlineStr">
        <is>
          <t>Daily_Efficiency_MTBF_2026_09_18.xlsx</t>
        </is>
      </c>
      <c r="B2706" t="inlineStr">
        <is>
          <t>Samridhi 5 Star Line</t>
        </is>
      </c>
      <c r="C2706" s="82" t="n">
        <v>46155</v>
      </c>
      <c r="D2706" t="inlineStr">
        <is>
          <t>FS-TTLi-3</t>
        </is>
      </c>
      <c r="E2706" t="n">
        <v>1370.65295</v>
      </c>
      <c r="F2706" t="n">
        <v>26</v>
      </c>
      <c r="G2706" t="n">
        <v>52.7174211538462</v>
      </c>
      <c r="H2706" t="n">
        <v>24.3338</v>
      </c>
      <c r="I2706" t="n">
        <v>71.1952229992404</v>
      </c>
    </row>
    <row r="2707">
      <c r="A2707" t="inlineStr">
        <is>
          <t>Daily_Efficiency_MTBF_2026_09_18.xlsx</t>
        </is>
      </c>
      <c r="B2707" t="inlineStr">
        <is>
          <t>Samridhi 5 Star Line</t>
        </is>
      </c>
      <c r="C2707" s="82" t="n">
        <v>46155</v>
      </c>
      <c r="D2707" t="inlineStr">
        <is>
          <t>FS-TTLi-4</t>
        </is>
      </c>
      <c r="E2707" t="n">
        <v>1425.26168333333</v>
      </c>
      <c r="F2707" t="n">
        <v>18</v>
      </c>
      <c r="G2707" t="n">
        <v>79.1812046296296</v>
      </c>
      <c r="H2707" t="n">
        <v>14.7383166666667</v>
      </c>
      <c r="I2707" t="n">
        <v>86.1363636363636</v>
      </c>
    </row>
    <row r="2708">
      <c r="A2708" t="inlineStr">
        <is>
          <t>Daily_Efficiency_MTBF_2026_09_18.xlsx</t>
        </is>
      </c>
      <c r="B2708" t="inlineStr">
        <is>
          <t>Samridhi 5 Star Line</t>
        </is>
      </c>
      <c r="C2708" s="82" t="n">
        <v>46155</v>
      </c>
      <c r="D2708" t="inlineStr">
        <is>
          <t>FS-HRM-5</t>
        </is>
      </c>
      <c r="E2708" t="n">
        <v>1396.31105</v>
      </c>
      <c r="F2708" t="n">
        <v>14</v>
      </c>
      <c r="G2708" t="n">
        <v>99.7365035714286</v>
      </c>
      <c r="H2708" t="n">
        <v>14.8455166666667</v>
      </c>
      <c r="I2708" t="n">
        <v>41.7068598064437</v>
      </c>
    </row>
    <row r="2709">
      <c r="A2709" t="inlineStr">
        <is>
          <t>Daily_Efficiency_MTBF_2026_09_18.xlsx</t>
        </is>
      </c>
      <c r="B2709" t="inlineStr">
        <is>
          <t>Samridhi 5 Star Line</t>
        </is>
      </c>
      <c r="C2709" s="82" t="n">
        <v>46155</v>
      </c>
      <c r="D2709" t="inlineStr">
        <is>
          <t>FS-TTLi-2</t>
        </is>
      </c>
      <c r="E2709" t="n">
        <v>1432.32293333333</v>
      </c>
      <c r="F2709" t="n">
        <v>3</v>
      </c>
      <c r="G2709" t="n">
        <v>477.440977777778</v>
      </c>
      <c r="H2709" t="n">
        <v>0</v>
      </c>
      <c r="I2709" t="n">
        <v>63.0630803047189</v>
      </c>
    </row>
    <row r="2710">
      <c r="A2710" t="inlineStr">
        <is>
          <t>Daily_Efficiency_MTBF_2026_09_18.xlsx</t>
        </is>
      </c>
      <c r="B2710" t="inlineStr">
        <is>
          <t>Samridhi 5 Star Line</t>
        </is>
      </c>
      <c r="C2710" s="82" t="n">
        <v>46155</v>
      </c>
      <c r="D2710" t="inlineStr">
        <is>
          <t>FS-Case Packing</t>
        </is>
      </c>
      <c r="E2710" t="n">
        <v>1440</v>
      </c>
      <c r="F2710" t="n">
        <v>1</v>
      </c>
      <c r="G2710" t="n">
        <v>1440</v>
      </c>
      <c r="H2710" t="n">
        <v>0</v>
      </c>
      <c r="I2710" t="n">
        <v>84.6292650918635</v>
      </c>
    </row>
    <row r="2711">
      <c r="A2711" t="inlineStr">
        <is>
          <t>Daily_Efficiency_MTBF_2026_09_18.xlsx</t>
        </is>
      </c>
      <c r="B2711" t="inlineStr">
        <is>
          <t>Samridhi 5 Star Line</t>
        </is>
      </c>
      <c r="C2711" s="82" t="n">
        <v>46155</v>
      </c>
      <c r="D2711" t="inlineStr">
        <is>
          <t>FS-TTM-5</t>
        </is>
      </c>
      <c r="E2711" t="n">
        <v>1440</v>
      </c>
      <c r="F2711" t="n">
        <v>1</v>
      </c>
      <c r="G2711" t="n">
        <v>1440</v>
      </c>
      <c r="H2711" t="n">
        <v>0</v>
      </c>
      <c r="I2711" t="n">
        <v>104.676767676768</v>
      </c>
    </row>
    <row r="2712">
      <c r="A2712" t="inlineStr">
        <is>
          <t>Daily_Efficiency_MTBF_2026_09_18.xlsx</t>
        </is>
      </c>
      <c r="B2712" t="inlineStr">
        <is>
          <t>Samridhi Perk Line</t>
        </is>
      </c>
      <c r="C2712" s="82" t="n">
        <v>46155</v>
      </c>
      <c r="D2712" t="inlineStr">
        <is>
          <t>Perk-HLM-1</t>
        </is>
      </c>
      <c r="E2712" t="n">
        <v>1325.09535</v>
      </c>
      <c r="F2712" t="n">
        <v>133</v>
      </c>
      <c r="G2712" t="n">
        <v>9.96312293233083</v>
      </c>
      <c r="H2712" t="n">
        <v>4.88651666666667</v>
      </c>
      <c r="I2712" t="n">
        <v>53.5111134301492</v>
      </c>
    </row>
    <row r="2713">
      <c r="A2713" t="inlineStr">
        <is>
          <t>Daily_Efficiency_MTBF_2026_09_18.xlsx</t>
        </is>
      </c>
      <c r="B2713" t="inlineStr">
        <is>
          <t>Samridhi Perk Line</t>
        </is>
      </c>
      <c r="C2713" s="82" t="n">
        <v>46155</v>
      </c>
      <c r="D2713" t="inlineStr">
        <is>
          <t>Perk-HCM-1</t>
        </is>
      </c>
      <c r="E2713" t="n">
        <v>1348.49718333333</v>
      </c>
      <c r="F2713" t="n">
        <v>87</v>
      </c>
      <c r="G2713" t="n">
        <v>15.4999676245211</v>
      </c>
      <c r="H2713" t="n">
        <v>0.55715</v>
      </c>
      <c r="I2713" t="n">
        <v>74.3132946391591</v>
      </c>
    </row>
    <row r="2714">
      <c r="A2714" t="inlineStr">
        <is>
          <t>Daily_Efficiency_MTBF_2026_09_18.xlsx</t>
        </is>
      </c>
      <c r="B2714" t="inlineStr">
        <is>
          <t>Samridhi Perk Line</t>
        </is>
      </c>
      <c r="C2714" s="82" t="n">
        <v>46155</v>
      </c>
      <c r="D2714" t="inlineStr">
        <is>
          <t>Perk-HCM-2</t>
        </is>
      </c>
      <c r="E2714" t="n">
        <v>1394.55263333333</v>
      </c>
      <c r="F2714" t="n">
        <v>70</v>
      </c>
      <c r="G2714" t="n">
        <v>19.9221804761905</v>
      </c>
      <c r="H2714" t="n">
        <v>0.387466666666667</v>
      </c>
      <c r="I2714" t="n">
        <v>109.515654646061</v>
      </c>
    </row>
    <row r="2715">
      <c r="A2715" t="inlineStr">
        <is>
          <t>Daily_Efficiency_MTBF_2026_09_18.xlsx</t>
        </is>
      </c>
      <c r="B2715" t="inlineStr">
        <is>
          <t>Samridhi Perk Line</t>
        </is>
      </c>
      <c r="C2715" s="82" t="n">
        <v>46155</v>
      </c>
      <c r="D2715" t="inlineStr">
        <is>
          <t>Perk-HLM-2</t>
        </is>
      </c>
      <c r="E2715" t="n">
        <v>1351.6263</v>
      </c>
      <c r="F2715" t="n">
        <v>68</v>
      </c>
      <c r="G2715" t="n">
        <v>19.8768573529412</v>
      </c>
      <c r="H2715" t="n">
        <v>0</v>
      </c>
      <c r="I2715" t="n">
        <v>48.811155328663</v>
      </c>
    </row>
    <row r="2716">
      <c r="A2716" t="inlineStr">
        <is>
          <t>Daily_Efficiency_MTBF_2026_09_18.xlsx</t>
        </is>
      </c>
      <c r="B2716" t="inlineStr">
        <is>
          <t>Samridhi Perk Line</t>
        </is>
      </c>
      <c r="C2716" s="82" t="n">
        <v>46155</v>
      </c>
      <c r="D2716" t="inlineStr">
        <is>
          <t>Perk TTM-5</t>
        </is>
      </c>
      <c r="E2716" t="n">
        <v>1313.87546666667</v>
      </c>
      <c r="F2716" t="n">
        <v>67</v>
      </c>
      <c r="G2716" t="n">
        <v>19.6100815920398</v>
      </c>
      <c r="H2716" t="n">
        <v>110.428866666667</v>
      </c>
      <c r="I2716" t="n">
        <v>55.3781236890789</v>
      </c>
    </row>
    <row r="2717">
      <c r="A2717" t="inlineStr">
        <is>
          <t>Daily_Efficiency_MTBF_2026_09_18.xlsx</t>
        </is>
      </c>
      <c r="B2717" t="inlineStr">
        <is>
          <t>Samridhi Perk Line</t>
        </is>
      </c>
      <c r="C2717" s="82" t="n">
        <v>46155</v>
      </c>
      <c r="D2717" t="inlineStr">
        <is>
          <t>Perk-HCM-3</t>
        </is>
      </c>
      <c r="E2717" t="n">
        <v>1367.97411666667</v>
      </c>
      <c r="F2717" t="n">
        <v>65</v>
      </c>
      <c r="G2717" t="n">
        <v>21.0457556410256</v>
      </c>
      <c r="H2717" t="n">
        <v>0.469933333333333</v>
      </c>
      <c r="I2717" t="n">
        <v>67.97323699864771</v>
      </c>
    </row>
    <row r="2718">
      <c r="A2718" t="inlineStr">
        <is>
          <t>Daily_Efficiency_MTBF_2026_09_18.xlsx</t>
        </is>
      </c>
      <c r="B2718" t="inlineStr">
        <is>
          <t>Samridhi Perk Line</t>
        </is>
      </c>
      <c r="C2718" s="82" t="n">
        <v>46155</v>
      </c>
      <c r="D2718" t="inlineStr">
        <is>
          <t>Perk-HCM-4</t>
        </is>
      </c>
      <c r="E2718" t="n">
        <v>1369.38531666667</v>
      </c>
      <c r="F2718" t="n">
        <v>61</v>
      </c>
      <c r="G2718" t="n">
        <v>22.4489396174863</v>
      </c>
      <c r="H2718" t="n">
        <v>0.277866666666667</v>
      </c>
      <c r="I2718" t="n">
        <v>55.590633479182</v>
      </c>
    </row>
    <row r="2719">
      <c r="A2719" t="inlineStr">
        <is>
          <t>Daily_Efficiency_MTBF_2026_09_18.xlsx</t>
        </is>
      </c>
      <c r="B2719" t="inlineStr">
        <is>
          <t>Samridhi Perk Line</t>
        </is>
      </c>
      <c r="C2719" s="82" t="n">
        <v>46155</v>
      </c>
      <c r="D2719" t="inlineStr">
        <is>
          <t>Perk-TTLi-1</t>
        </is>
      </c>
      <c r="E2719" t="n">
        <v>1215.12058333333</v>
      </c>
      <c r="F2719" t="n">
        <v>37</v>
      </c>
      <c r="G2719" t="n">
        <v>32.8410968468469</v>
      </c>
      <c r="H2719" t="n">
        <v>0.7988499999999999</v>
      </c>
      <c r="I2719" t="n">
        <v>70.12986844752881</v>
      </c>
    </row>
    <row r="2720">
      <c r="A2720" t="inlineStr">
        <is>
          <t>Daily_Efficiency_MTBF_2026_09_18.xlsx</t>
        </is>
      </c>
      <c r="B2720" t="inlineStr">
        <is>
          <t>Samridhi Perk Line</t>
        </is>
      </c>
      <c r="C2720" s="82" t="n">
        <v>46155</v>
      </c>
      <c r="D2720" t="inlineStr">
        <is>
          <t>Perk-TTLi-2</t>
        </is>
      </c>
      <c r="E2720" t="n">
        <v>1332.4699</v>
      </c>
      <c r="F2720" t="n">
        <v>13</v>
      </c>
      <c r="G2720" t="n">
        <v>102.497684615385</v>
      </c>
      <c r="H2720" t="n">
        <v>28.9243333333333</v>
      </c>
      <c r="I2720" t="n">
        <v>67.9220801404342</v>
      </c>
    </row>
    <row r="2721">
      <c r="A2721" t="inlineStr">
        <is>
          <t>Daily_Efficiency_MTBF_2026_09_18.xlsx</t>
        </is>
      </c>
      <c r="B2721" t="inlineStr">
        <is>
          <t>Samridhi Perk Line</t>
        </is>
      </c>
      <c r="C2721" s="82" t="n">
        <v>46155</v>
      </c>
      <c r="D2721" t="inlineStr">
        <is>
          <t>Perk-TTLi-4</t>
        </is>
      </c>
      <c r="E2721" t="n">
        <v>1428.9094</v>
      </c>
      <c r="F2721" t="n">
        <v>8</v>
      </c>
      <c r="G2721" t="n">
        <v>178.613675</v>
      </c>
      <c r="H2721" t="n">
        <v>6.0791</v>
      </c>
      <c r="I2721" t="n">
        <v>39.5578083029934</v>
      </c>
    </row>
    <row r="2722">
      <c r="A2722" t="inlineStr">
        <is>
          <t>Daily_Efficiency_MTBF_2026_09_18.xlsx</t>
        </is>
      </c>
      <c r="B2722" t="inlineStr">
        <is>
          <t>Samridhi Perk Line</t>
        </is>
      </c>
      <c r="C2722" s="82" t="n">
        <v>46155</v>
      </c>
      <c r="D2722" t="inlineStr">
        <is>
          <t>Perk-TTLi-3</t>
        </is>
      </c>
      <c r="E2722" t="n">
        <v>1420.18058333333</v>
      </c>
      <c r="F2722" t="n">
        <v>6</v>
      </c>
      <c r="G2722" t="n">
        <v>236.696763888889</v>
      </c>
      <c r="H2722" t="n">
        <v>0.104216666666667</v>
      </c>
      <c r="I2722" t="n">
        <v>65.3446979026193</v>
      </c>
    </row>
    <row r="2723">
      <c r="A2723" t="inlineStr">
        <is>
          <t>Daily_Efficiency_MTBF_2026_09_18.xlsx</t>
        </is>
      </c>
      <c r="B2723" t="inlineStr">
        <is>
          <t>Samridhi Perk Line</t>
        </is>
      </c>
      <c r="C2723" s="82" t="n">
        <v>46155</v>
      </c>
      <c r="D2723" t="inlineStr">
        <is>
          <t>Perk-HLM-3</t>
        </is>
      </c>
      <c r="E2723" t="n">
        <v>1440</v>
      </c>
      <c r="F2723" t="n">
        <v>1</v>
      </c>
      <c r="G2723" t="n">
        <v>1440</v>
      </c>
      <c r="H2723" t="n">
        <v>0</v>
      </c>
      <c r="I2723" t="n">
        <v>26.6885802469136</v>
      </c>
    </row>
    <row r="2724">
      <c r="A2724" t="inlineStr">
        <is>
          <t>Daily_Efficiency_MTBF_2026_09_18.xlsx</t>
        </is>
      </c>
      <c r="B2724" t="inlineStr">
        <is>
          <t>Samridhi Perk Line</t>
        </is>
      </c>
      <c r="C2724" s="82" t="n">
        <v>46155</v>
      </c>
      <c r="D2724" t="inlineStr">
        <is>
          <t>Perk-Case Packing</t>
        </is>
      </c>
      <c r="E2724" t="n">
        <v>1440</v>
      </c>
      <c r="F2724" t="n">
        <v>1</v>
      </c>
      <c r="G2724" t="n">
        <v>1440</v>
      </c>
      <c r="H2724" t="n">
        <v>0</v>
      </c>
      <c r="I2724" t="n">
        <v>76.6397849462366</v>
      </c>
    </row>
    <row r="2725">
      <c r="A2725" t="inlineStr">
        <is>
          <t>Daily_Efficiency_MTBF_2026_09_18.xlsx</t>
        </is>
      </c>
      <c r="B2725" t="inlineStr">
        <is>
          <t>Co-Extrusion Line</t>
        </is>
      </c>
      <c r="C2725" s="82" t="n">
        <v>46154</v>
      </c>
      <c r="D2725" t="inlineStr">
        <is>
          <t>Coex-AW3</t>
        </is>
      </c>
      <c r="E2725" t="n">
        <v>1254.18325</v>
      </c>
      <c r="F2725" t="n">
        <v>468</v>
      </c>
      <c r="G2725" t="n">
        <v>2.67987873931624</v>
      </c>
      <c r="H2725" t="n">
        <v>172.480766666667</v>
      </c>
      <c r="I2725" t="n">
        <v>37.2111111111111</v>
      </c>
    </row>
    <row r="2726">
      <c r="A2726" t="inlineStr">
        <is>
          <t>Daily_Efficiency_MTBF_2026_09_18.xlsx</t>
        </is>
      </c>
      <c r="B2726" t="inlineStr">
        <is>
          <t>Co-Extrusion Line</t>
        </is>
      </c>
      <c r="C2726" s="82" t="n">
        <v>46154</v>
      </c>
      <c r="D2726" t="inlineStr">
        <is>
          <t>Coex-AW2</t>
        </is>
      </c>
      <c r="E2726" t="n">
        <v>1305.50105</v>
      </c>
      <c r="F2726" t="n">
        <v>23</v>
      </c>
      <c r="G2726" t="n">
        <v>56.7609152173913</v>
      </c>
      <c r="H2726" t="n">
        <v>18.51095</v>
      </c>
      <c r="I2726" t="n">
        <v>0.446629579454113</v>
      </c>
    </row>
    <row r="2727">
      <c r="A2727" t="inlineStr">
        <is>
          <t>Daily_Efficiency_MTBF_2026_09_18.xlsx</t>
        </is>
      </c>
      <c r="B2727" t="inlineStr">
        <is>
          <t>Co-Extrusion Line</t>
        </is>
      </c>
      <c r="C2727" s="82" t="n">
        <v>46154</v>
      </c>
      <c r="D2727" t="inlineStr">
        <is>
          <t>Coex-AW1</t>
        </is>
      </c>
      <c r="E2727" t="n">
        <v>1360.12091666667</v>
      </c>
      <c r="F2727" t="n">
        <v>19</v>
      </c>
      <c r="G2727" t="n">
        <v>71.5853114035088</v>
      </c>
      <c r="H2727" t="n">
        <v>8.323216666666671</v>
      </c>
      <c r="I2727" t="n">
        <v>77.6465749764867</v>
      </c>
    </row>
    <row r="2728">
      <c r="A2728" t="inlineStr">
        <is>
          <t>Daily_Efficiency_MTBF_2026_09_18.xlsx</t>
        </is>
      </c>
      <c r="B2728" t="inlineStr">
        <is>
          <t>Samridhi 5 Star Line</t>
        </is>
      </c>
      <c r="C2728" s="82" t="n">
        <v>46154</v>
      </c>
      <c r="D2728" t="inlineStr">
        <is>
          <t>FS-HCM-3</t>
        </is>
      </c>
      <c r="E2728" t="n">
        <v>1395.34726666667</v>
      </c>
      <c r="F2728" t="n">
        <v>71</v>
      </c>
      <c r="G2728" t="n">
        <v>19.6527784037559</v>
      </c>
      <c r="H2728" t="n">
        <v>1.4984</v>
      </c>
      <c r="I2728" t="n">
        <v>84.761622695168</v>
      </c>
    </row>
    <row r="2729">
      <c r="A2729" t="inlineStr">
        <is>
          <t>Daily_Efficiency_MTBF_2026_09_18.xlsx</t>
        </is>
      </c>
      <c r="B2729" t="inlineStr">
        <is>
          <t>Samridhi 5 Star Line</t>
        </is>
      </c>
      <c r="C2729" s="82" t="n">
        <v>46154</v>
      </c>
      <c r="D2729" t="inlineStr">
        <is>
          <t>FS-HCM-1</t>
        </is>
      </c>
      <c r="E2729" t="n">
        <v>1401.27368333333</v>
      </c>
      <c r="F2729" t="n">
        <v>53</v>
      </c>
      <c r="G2729" t="n">
        <v>26.4391261006289</v>
      </c>
      <c r="H2729" t="n">
        <v>1.01423333333333</v>
      </c>
      <c r="I2729" t="n">
        <v>76.05132115988771</v>
      </c>
    </row>
    <row r="2730">
      <c r="A2730" t="inlineStr">
        <is>
          <t>Daily_Efficiency_MTBF_2026_09_18.xlsx</t>
        </is>
      </c>
      <c r="B2730" t="inlineStr">
        <is>
          <t>Samridhi 5 Star Line</t>
        </is>
      </c>
      <c r="C2730" s="82" t="n">
        <v>46154</v>
      </c>
      <c r="D2730" t="inlineStr">
        <is>
          <t>FS-TTLi-4</t>
        </is>
      </c>
      <c r="E2730" t="n">
        <v>1133.51183333333</v>
      </c>
      <c r="F2730" t="n">
        <v>36</v>
      </c>
      <c r="G2730" t="n">
        <v>31.4864398148148</v>
      </c>
      <c r="H2730" t="n">
        <v>43.1322</v>
      </c>
      <c r="I2730" t="n">
        <v>57.0858585858586</v>
      </c>
    </row>
    <row r="2731">
      <c r="A2731" t="inlineStr">
        <is>
          <t>Daily_Efficiency_MTBF_2026_09_18.xlsx</t>
        </is>
      </c>
      <c r="B2731" t="inlineStr">
        <is>
          <t>Samridhi 5 Star Line</t>
        </is>
      </c>
      <c r="C2731" s="82" t="n">
        <v>46154</v>
      </c>
      <c r="D2731" t="inlineStr">
        <is>
          <t>FS-HCM-4</t>
        </is>
      </c>
      <c r="E2731" t="n">
        <v>1381.51466666667</v>
      </c>
      <c r="F2731" t="n">
        <v>31</v>
      </c>
      <c r="G2731" t="n">
        <v>44.5649892473118</v>
      </c>
      <c r="H2731" t="n">
        <v>28.15285</v>
      </c>
      <c r="I2731" t="n">
        <v>61.9815712959079</v>
      </c>
    </row>
    <row r="2732">
      <c r="A2732" t="inlineStr">
        <is>
          <t>Daily_Efficiency_MTBF_2026_09_18.xlsx</t>
        </is>
      </c>
      <c r="B2732" t="inlineStr">
        <is>
          <t>Samridhi 5 Star Line</t>
        </is>
      </c>
      <c r="C2732" s="82" t="n">
        <v>46154</v>
      </c>
      <c r="D2732" t="inlineStr">
        <is>
          <t>FS-HCM-2</t>
        </is>
      </c>
      <c r="E2732" t="n">
        <v>1391.99463333333</v>
      </c>
      <c r="F2732" t="n">
        <v>27</v>
      </c>
      <c r="G2732" t="n">
        <v>51.5553567901235</v>
      </c>
      <c r="H2732" t="n">
        <v>2.31966666666667</v>
      </c>
      <c r="I2732" t="n">
        <v>58.8207238223538</v>
      </c>
    </row>
    <row r="2733">
      <c r="A2733" t="inlineStr">
        <is>
          <t>Daily_Efficiency_MTBF_2026_09_18.xlsx</t>
        </is>
      </c>
      <c r="B2733" t="inlineStr">
        <is>
          <t>Samridhi 5 Star Line</t>
        </is>
      </c>
      <c r="C2733" s="82" t="n">
        <v>46154</v>
      </c>
      <c r="D2733" t="inlineStr">
        <is>
          <t>FS-TTLi-1</t>
        </is>
      </c>
      <c r="E2733" t="n">
        <v>1379.81463333333</v>
      </c>
      <c r="F2733" t="n">
        <v>22</v>
      </c>
      <c r="G2733" t="n">
        <v>62.718846969697</v>
      </c>
      <c r="H2733" t="n">
        <v>6.50756666666667</v>
      </c>
      <c r="I2733" t="n">
        <v>76.5664032365513</v>
      </c>
    </row>
    <row r="2734">
      <c r="A2734" t="inlineStr">
        <is>
          <t>Daily_Efficiency_MTBF_2026_09_18.xlsx</t>
        </is>
      </c>
      <c r="B2734" t="inlineStr">
        <is>
          <t>Samridhi 5 Star Line</t>
        </is>
      </c>
      <c r="C2734" s="82" t="n">
        <v>46154</v>
      </c>
      <c r="D2734" t="inlineStr">
        <is>
          <t>FS-TTLi-3</t>
        </is>
      </c>
      <c r="E2734" t="n">
        <v>1365.18513333333</v>
      </c>
      <c r="F2734" t="n">
        <v>21</v>
      </c>
      <c r="G2734" t="n">
        <v>65.00881587301591</v>
      </c>
      <c r="H2734" t="n">
        <v>13.1688</v>
      </c>
      <c r="I2734" t="n">
        <v>82.3683525371636</v>
      </c>
    </row>
    <row r="2735">
      <c r="A2735" t="inlineStr">
        <is>
          <t>Daily_Efficiency_MTBF_2026_09_18.xlsx</t>
        </is>
      </c>
      <c r="B2735" t="inlineStr">
        <is>
          <t>Samridhi 5 Star Line</t>
        </is>
      </c>
      <c r="C2735" s="82" t="n">
        <v>46154</v>
      </c>
      <c r="D2735" t="inlineStr">
        <is>
          <t>FS-HRM-5</t>
        </is>
      </c>
      <c r="E2735" t="n">
        <v>1403.2911</v>
      </c>
      <c r="F2735" t="n">
        <v>20</v>
      </c>
      <c r="G2735" t="n">
        <v>70.16455500000001</v>
      </c>
      <c r="H2735" t="n">
        <v>19.5334166666667</v>
      </c>
      <c r="I2735" t="n">
        <v>42.0929695752073</v>
      </c>
    </row>
    <row r="2736">
      <c r="A2736" t="inlineStr">
        <is>
          <t>Daily_Efficiency_MTBF_2026_09_18.xlsx</t>
        </is>
      </c>
      <c r="B2736" t="inlineStr">
        <is>
          <t>Samridhi 5 Star Line</t>
        </is>
      </c>
      <c r="C2736" s="82" t="n">
        <v>46154</v>
      </c>
      <c r="D2736" t="inlineStr">
        <is>
          <t>FS-TTLi-2</t>
        </is>
      </c>
      <c r="E2736" t="n">
        <v>1402.31491666667</v>
      </c>
      <c r="F2736" t="n">
        <v>8</v>
      </c>
      <c r="G2736" t="n">
        <v>175.289364583333</v>
      </c>
      <c r="H2736" t="n">
        <v>1.16598333333333</v>
      </c>
      <c r="I2736" t="n">
        <v>51.7494748248888</v>
      </c>
    </row>
    <row r="2737">
      <c r="A2737" t="inlineStr">
        <is>
          <t>Daily_Efficiency_MTBF_2026_09_18.xlsx</t>
        </is>
      </c>
      <c r="B2737" t="inlineStr">
        <is>
          <t>Samridhi 5 Star Line</t>
        </is>
      </c>
      <c r="C2737" s="82" t="n">
        <v>46154</v>
      </c>
      <c r="D2737" t="inlineStr">
        <is>
          <t>FS-TTM-5</t>
        </is>
      </c>
      <c r="E2737" t="n">
        <v>1440</v>
      </c>
      <c r="F2737" t="n">
        <v>1</v>
      </c>
      <c r="G2737" t="n">
        <v>1440</v>
      </c>
      <c r="H2737" t="n">
        <v>0</v>
      </c>
      <c r="I2737" t="n">
        <v>100.883838383838</v>
      </c>
    </row>
    <row r="2738">
      <c r="A2738" t="inlineStr">
        <is>
          <t>Daily_Efficiency_MTBF_2026_09_18.xlsx</t>
        </is>
      </c>
      <c r="B2738" t="inlineStr">
        <is>
          <t>Samridhi 5 Star Line</t>
        </is>
      </c>
      <c r="C2738" s="82" t="n">
        <v>46154</v>
      </c>
      <c r="D2738" t="inlineStr">
        <is>
          <t>FS-Case Packing</t>
        </is>
      </c>
      <c r="E2738" t="n">
        <v>1440</v>
      </c>
      <c r="F2738" t="n">
        <v>1</v>
      </c>
      <c r="G2738" t="n">
        <v>1440</v>
      </c>
      <c r="H2738" t="n">
        <v>0</v>
      </c>
      <c r="I2738" t="n">
        <v>73.9665354330709</v>
      </c>
    </row>
    <row r="2739">
      <c r="A2739" t="inlineStr">
        <is>
          <t>Daily_Efficiency_MTBF_2026_09_18.xlsx</t>
        </is>
      </c>
      <c r="B2739" t="inlineStr">
        <is>
          <t>Samridhi Perk Line</t>
        </is>
      </c>
      <c r="C2739" s="82" t="n">
        <v>46154</v>
      </c>
      <c r="D2739" t="inlineStr">
        <is>
          <t>Perk-HCM-1</t>
        </is>
      </c>
      <c r="E2739" t="n">
        <v>1345.20875</v>
      </c>
      <c r="F2739" t="n">
        <v>140</v>
      </c>
      <c r="G2739" t="n">
        <v>9.608633928571431</v>
      </c>
      <c r="H2739" t="n">
        <v>0.5732</v>
      </c>
      <c r="I2739" t="n">
        <v>73.7800190101845</v>
      </c>
    </row>
    <row r="2740">
      <c r="A2740" t="inlineStr">
        <is>
          <t>Daily_Efficiency_MTBF_2026_09_18.xlsx</t>
        </is>
      </c>
      <c r="B2740" t="inlineStr">
        <is>
          <t>Samridhi Perk Line</t>
        </is>
      </c>
      <c r="C2740" s="82" t="n">
        <v>46154</v>
      </c>
      <c r="D2740" t="inlineStr">
        <is>
          <t>Perk-HLM-1</t>
        </is>
      </c>
      <c r="E2740" t="n">
        <v>1268.38111666667</v>
      </c>
      <c r="F2740" t="n">
        <v>130</v>
      </c>
      <c r="G2740" t="n">
        <v>9.75677782051282</v>
      </c>
      <c r="H2740" t="n">
        <v>15.7421333333333</v>
      </c>
      <c r="I2740" t="n">
        <v>54.9591932157952</v>
      </c>
    </row>
    <row r="2741">
      <c r="A2741" t="inlineStr">
        <is>
          <t>Daily_Efficiency_MTBF_2026_09_18.xlsx</t>
        </is>
      </c>
      <c r="B2741" t="inlineStr">
        <is>
          <t>Samridhi Perk Line</t>
        </is>
      </c>
      <c r="C2741" s="82" t="n">
        <v>46154</v>
      </c>
      <c r="D2741" t="inlineStr">
        <is>
          <t>Perk-HLM-2</t>
        </is>
      </c>
      <c r="E2741" t="n">
        <v>1220.92603333333</v>
      </c>
      <c r="F2741" t="n">
        <v>104</v>
      </c>
      <c r="G2741" t="n">
        <v>11.7396733974359</v>
      </c>
      <c r="H2741" t="n">
        <v>0</v>
      </c>
      <c r="I2741" t="n">
        <v>42.2324940535568</v>
      </c>
    </row>
    <row r="2742">
      <c r="A2742" t="inlineStr">
        <is>
          <t>Daily_Efficiency_MTBF_2026_09_18.xlsx</t>
        </is>
      </c>
      <c r="B2742" t="inlineStr">
        <is>
          <t>Samridhi Perk Line</t>
        </is>
      </c>
      <c r="C2742" s="82" t="n">
        <v>46154</v>
      </c>
      <c r="D2742" t="inlineStr">
        <is>
          <t>Perk-HCM-2</t>
        </is>
      </c>
      <c r="E2742" t="n">
        <v>1341.49796666667</v>
      </c>
      <c r="F2742" t="n">
        <v>104</v>
      </c>
      <c r="G2742" t="n">
        <v>12.8990189102564</v>
      </c>
      <c r="H2742" t="n">
        <v>2.47741666666667</v>
      </c>
      <c r="I2742" t="n">
        <v>75.221532037522</v>
      </c>
    </row>
    <row r="2743">
      <c r="A2743" t="inlineStr">
        <is>
          <t>Daily_Efficiency_MTBF_2026_09_18.xlsx</t>
        </is>
      </c>
      <c r="B2743" t="inlineStr">
        <is>
          <t>Samridhi Perk Line</t>
        </is>
      </c>
      <c r="C2743" s="82" t="n">
        <v>46154</v>
      </c>
      <c r="D2743" t="inlineStr">
        <is>
          <t>Perk-HCM-4</t>
        </is>
      </c>
      <c r="E2743" t="n">
        <v>1368.25665</v>
      </c>
      <c r="F2743" t="n">
        <v>87</v>
      </c>
      <c r="G2743" t="n">
        <v>15.7270879310345</v>
      </c>
      <c r="H2743" t="n">
        <v>0.41045</v>
      </c>
      <c r="I2743" t="n">
        <v>43.1875215858072</v>
      </c>
    </row>
    <row r="2744">
      <c r="A2744" t="inlineStr">
        <is>
          <t>Daily_Efficiency_MTBF_2026_09_18.xlsx</t>
        </is>
      </c>
      <c r="B2744" t="inlineStr">
        <is>
          <t>Samridhi Perk Line</t>
        </is>
      </c>
      <c r="C2744" s="82" t="n">
        <v>46154</v>
      </c>
      <c r="D2744" t="inlineStr">
        <is>
          <t>Perk-HCM-3</t>
        </is>
      </c>
      <c r="E2744" t="n">
        <v>1357.14278333333</v>
      </c>
      <c r="F2744" t="n">
        <v>75</v>
      </c>
      <c r="G2744" t="n">
        <v>18.0952371111111</v>
      </c>
      <c r="H2744" t="n">
        <v>0.2008</v>
      </c>
      <c r="I2744" t="n">
        <v>61.4560202774807</v>
      </c>
    </row>
    <row r="2745">
      <c r="A2745" t="inlineStr">
        <is>
          <t>Daily_Efficiency_MTBF_2026_09_18.xlsx</t>
        </is>
      </c>
      <c r="B2745" t="inlineStr">
        <is>
          <t>Samridhi Perk Line</t>
        </is>
      </c>
      <c r="C2745" s="82" t="n">
        <v>46154</v>
      </c>
      <c r="D2745" t="inlineStr">
        <is>
          <t>Perk TTM-5</t>
        </is>
      </c>
      <c r="E2745" t="n">
        <v>1304.93428333333</v>
      </c>
      <c r="F2745" t="n">
        <v>63</v>
      </c>
      <c r="G2745" t="n">
        <v>20.7132425925926</v>
      </c>
      <c r="H2745" t="n">
        <v>106.517716666667</v>
      </c>
      <c r="I2745" t="n">
        <v>50.188492063492</v>
      </c>
    </row>
    <row r="2746">
      <c r="A2746" t="inlineStr">
        <is>
          <t>Daily_Efficiency_MTBF_2026_09_18.xlsx</t>
        </is>
      </c>
      <c r="B2746" t="inlineStr">
        <is>
          <t>Samridhi Perk Line</t>
        </is>
      </c>
      <c r="C2746" s="82" t="n">
        <v>46154</v>
      </c>
      <c r="D2746" t="inlineStr">
        <is>
          <t>Perk-TTLi-1</t>
        </is>
      </c>
      <c r="E2746" t="n">
        <v>1376.02586666667</v>
      </c>
      <c r="F2746" t="n">
        <v>10</v>
      </c>
      <c r="G2746" t="n">
        <v>137.602586666667</v>
      </c>
      <c r="H2746" t="n">
        <v>0.312183333333333</v>
      </c>
      <c r="I2746" t="n">
        <v>70.46738279955871</v>
      </c>
    </row>
    <row r="2747">
      <c r="A2747" t="inlineStr">
        <is>
          <t>Daily_Efficiency_MTBF_2026_09_18.xlsx</t>
        </is>
      </c>
      <c r="B2747" t="inlineStr">
        <is>
          <t>Samridhi Perk Line</t>
        </is>
      </c>
      <c r="C2747" s="82" t="n">
        <v>46154</v>
      </c>
      <c r="D2747" t="inlineStr">
        <is>
          <t>Perk-TTLi-4</t>
        </is>
      </c>
      <c r="E2747" t="n">
        <v>1437.09818333333</v>
      </c>
      <c r="F2747" t="n">
        <v>1</v>
      </c>
      <c r="G2747" t="n">
        <v>1437.09818333333</v>
      </c>
      <c r="H2747" t="n">
        <v>0</v>
      </c>
      <c r="I2747" t="n">
        <v>38.0071456727539</v>
      </c>
    </row>
    <row r="2748">
      <c r="A2748" t="inlineStr">
        <is>
          <t>Daily_Efficiency_MTBF_2026_09_18.xlsx</t>
        </is>
      </c>
      <c r="B2748" t="inlineStr">
        <is>
          <t>Samridhi Perk Line</t>
        </is>
      </c>
      <c r="C2748" s="82" t="n">
        <v>46154</v>
      </c>
      <c r="D2748" t="inlineStr">
        <is>
          <t>Perk-HLM-3</t>
        </is>
      </c>
      <c r="E2748" t="n">
        <v>1440</v>
      </c>
      <c r="F2748" t="n">
        <v>1</v>
      </c>
      <c r="G2748" t="n">
        <v>1440</v>
      </c>
      <c r="H2748" t="n">
        <v>0</v>
      </c>
      <c r="I2748" t="n">
        <v>24.2777777777778</v>
      </c>
    </row>
    <row r="2749">
      <c r="A2749" t="inlineStr">
        <is>
          <t>Daily_Efficiency_MTBF_2026_09_18.xlsx</t>
        </is>
      </c>
      <c r="B2749" t="inlineStr">
        <is>
          <t>Samridhi Perk Line</t>
        </is>
      </c>
      <c r="C2749" s="82" t="n">
        <v>46154</v>
      </c>
      <c r="D2749" t="inlineStr">
        <is>
          <t>Perk-Case Packing</t>
        </is>
      </c>
      <c r="E2749" t="n">
        <v>1440</v>
      </c>
      <c r="F2749" t="n">
        <v>1</v>
      </c>
      <c r="G2749" t="n">
        <v>1440</v>
      </c>
      <c r="H2749" t="n">
        <v>0</v>
      </c>
      <c r="I2749" t="n">
        <v>78.54838709677421</v>
      </c>
    </row>
    <row r="2750">
      <c r="A2750" t="inlineStr">
        <is>
          <t>Daily_Efficiency_MTBF_2026_09_18.xlsx</t>
        </is>
      </c>
      <c r="B2750" t="inlineStr">
        <is>
          <t>Samridhi Perk Line</t>
        </is>
      </c>
      <c r="C2750" s="82" t="n">
        <v>46154</v>
      </c>
      <c r="D2750" t="inlineStr">
        <is>
          <t>Perk-TTLi-2</t>
        </is>
      </c>
      <c r="E2750" t="n">
        <v>1424.14138333333</v>
      </c>
      <c r="F2750" t="n">
        <v>1</v>
      </c>
      <c r="G2750" t="n">
        <v>1424.14138333333</v>
      </c>
      <c r="H2750" t="n">
        <v>0</v>
      </c>
      <c r="I2750" t="n">
        <v>70.16508414783679</v>
      </c>
    </row>
    <row r="2751">
      <c r="A2751" t="inlineStr">
        <is>
          <t>Daily_Efficiency_MTBF_2026_09_18.xlsx</t>
        </is>
      </c>
      <c r="B2751" t="inlineStr">
        <is>
          <t>Samridhi Perk Line</t>
        </is>
      </c>
      <c r="C2751" s="82" t="n">
        <v>46154</v>
      </c>
      <c r="D2751" t="inlineStr">
        <is>
          <t>Perk-TTLi-3</t>
        </is>
      </c>
      <c r="E2751" t="n">
        <v>1436.16126666667</v>
      </c>
      <c r="F2751" t="n">
        <v>1</v>
      </c>
      <c r="G2751" t="n">
        <v>1436.16126666667</v>
      </c>
      <c r="H2751" t="n">
        <v>0</v>
      </c>
      <c r="I2751" t="n">
        <v>59.0358492238035</v>
      </c>
    </row>
    <row r="2752">
      <c r="A2752" t="inlineStr">
        <is>
          <t>Daily_Efficiency_MTBF_2026_09_18.xlsx</t>
        </is>
      </c>
      <c r="B2752" t="inlineStr">
        <is>
          <t>Co-Extrusion Line</t>
        </is>
      </c>
      <c r="C2752" s="82" t="n">
        <v>46153</v>
      </c>
      <c r="D2752" t="inlineStr">
        <is>
          <t>Coex-AW3</t>
        </is>
      </c>
      <c r="E2752" t="n">
        <v>1143.95405</v>
      </c>
      <c r="F2752" t="n">
        <v>649</v>
      </c>
      <c r="G2752" t="n">
        <v>1.76264106317411</v>
      </c>
      <c r="H2752" t="n">
        <v>281.708633333333</v>
      </c>
      <c r="I2752" t="n">
        <v>30.5208333333333</v>
      </c>
    </row>
    <row r="2753">
      <c r="A2753" t="inlineStr">
        <is>
          <t>Daily_Efficiency_MTBF_2026_09_18.xlsx</t>
        </is>
      </c>
      <c r="B2753" t="inlineStr">
        <is>
          <t>Co-Extrusion Line</t>
        </is>
      </c>
      <c r="C2753" s="82" t="n">
        <v>46153</v>
      </c>
      <c r="D2753" t="inlineStr">
        <is>
          <t>Coex-AW1</t>
        </is>
      </c>
      <c r="E2753" t="n">
        <v>1274.57696666667</v>
      </c>
      <c r="F2753" t="n">
        <v>43</v>
      </c>
      <c r="G2753" t="n">
        <v>29.6413248062015</v>
      </c>
      <c r="H2753" t="n">
        <v>24.92375</v>
      </c>
      <c r="I2753" t="n">
        <v>58.3238579257501</v>
      </c>
    </row>
    <row r="2754">
      <c r="A2754" t="inlineStr">
        <is>
          <t>Daily_Efficiency_MTBF_2026_09_18.xlsx</t>
        </is>
      </c>
      <c r="B2754" t="inlineStr">
        <is>
          <t>Co-Extrusion Line</t>
        </is>
      </c>
      <c r="C2754" s="82" t="n">
        <v>46153</v>
      </c>
      <c r="D2754" t="inlineStr">
        <is>
          <t>Coex-AW2</t>
        </is>
      </c>
      <c r="E2754" t="n">
        <v>1332.52888333333</v>
      </c>
      <c r="F2754" t="n">
        <v>17</v>
      </c>
      <c r="G2754" t="n">
        <v>78.38405196078421</v>
      </c>
      <c r="H2754" t="n">
        <v>22.3591333333333</v>
      </c>
      <c r="I2754" t="n">
        <v>39.1058149073846</v>
      </c>
    </row>
    <row r="2755">
      <c r="A2755" t="inlineStr">
        <is>
          <t>Daily_Efficiency_MTBF_2026_09_18.xlsx</t>
        </is>
      </c>
      <c r="B2755" t="inlineStr">
        <is>
          <t>Samridhi 5 Star Line</t>
        </is>
      </c>
      <c r="C2755" s="82" t="n">
        <v>46153</v>
      </c>
      <c r="D2755" t="inlineStr">
        <is>
          <t>FS-HCM-3</t>
        </is>
      </c>
      <c r="E2755" t="n">
        <v>1281.7719</v>
      </c>
      <c r="F2755" t="n">
        <v>66</v>
      </c>
      <c r="G2755" t="n">
        <v>19.4207863636364</v>
      </c>
      <c r="H2755" t="n">
        <v>1.5146</v>
      </c>
      <c r="I2755" t="n">
        <v>73.9243187423785</v>
      </c>
    </row>
    <row r="2756">
      <c r="A2756" t="inlineStr">
        <is>
          <t>Daily_Efficiency_MTBF_2026_09_18.xlsx</t>
        </is>
      </c>
      <c r="B2756" t="inlineStr">
        <is>
          <t>Samridhi 5 Star Line</t>
        </is>
      </c>
      <c r="C2756" s="82" t="n">
        <v>46153</v>
      </c>
      <c r="D2756" t="inlineStr">
        <is>
          <t>FS-TTLi-4</t>
        </is>
      </c>
      <c r="E2756" t="n">
        <v>1377.63108333333</v>
      </c>
      <c r="F2756" t="n">
        <v>61</v>
      </c>
      <c r="G2756" t="n">
        <v>22.5841161202186</v>
      </c>
      <c r="H2756" t="n">
        <v>62.0650666666666</v>
      </c>
      <c r="I2756" t="n">
        <v>58.0564969140433</v>
      </c>
    </row>
    <row r="2757">
      <c r="A2757" t="inlineStr">
        <is>
          <t>Daily_Efficiency_MTBF_2026_09_18.xlsx</t>
        </is>
      </c>
      <c r="B2757" t="inlineStr">
        <is>
          <t>Samridhi 5 Star Line</t>
        </is>
      </c>
      <c r="C2757" s="82" t="n">
        <v>46153</v>
      </c>
      <c r="D2757" t="inlineStr">
        <is>
          <t>FS-HCM-1</t>
        </is>
      </c>
      <c r="E2757" t="n">
        <v>1375.314</v>
      </c>
      <c r="F2757" t="n">
        <v>54</v>
      </c>
      <c r="G2757" t="n">
        <v>25.4687777777778</v>
      </c>
      <c r="H2757" t="n">
        <v>1.76355</v>
      </c>
      <c r="I2757" t="n">
        <v>69.8230000126713</v>
      </c>
    </row>
    <row r="2758">
      <c r="A2758" t="inlineStr">
        <is>
          <t>Daily_Efficiency_MTBF_2026_09_18.xlsx</t>
        </is>
      </c>
      <c r="B2758" t="inlineStr">
        <is>
          <t>Samridhi 5 Star Line</t>
        </is>
      </c>
      <c r="C2758" s="82" t="n">
        <v>46153</v>
      </c>
      <c r="D2758" t="inlineStr">
        <is>
          <t>FS-HRM-5</t>
        </is>
      </c>
      <c r="E2758" t="n">
        <v>1346.82235</v>
      </c>
      <c r="F2758" t="n">
        <v>46</v>
      </c>
      <c r="G2758" t="n">
        <v>29.2787467391304</v>
      </c>
      <c r="H2758" t="n">
        <v>60.4858666666667</v>
      </c>
      <c r="I2758" t="n">
        <v>30.5046696824024</v>
      </c>
    </row>
    <row r="2759">
      <c r="A2759" t="inlineStr">
        <is>
          <t>Daily_Efficiency_MTBF_2026_09_18.xlsx</t>
        </is>
      </c>
      <c r="B2759" t="inlineStr">
        <is>
          <t>Samridhi 5 Star Line</t>
        </is>
      </c>
      <c r="C2759" s="82" t="n">
        <v>46153</v>
      </c>
      <c r="D2759" t="inlineStr">
        <is>
          <t>FS-HCM-4</t>
        </is>
      </c>
      <c r="E2759" t="n">
        <v>1387.6207</v>
      </c>
      <c r="F2759" t="n">
        <v>36</v>
      </c>
      <c r="G2759" t="n">
        <v>38.5450194444444</v>
      </c>
      <c r="H2759" t="n">
        <v>27.25305</v>
      </c>
      <c r="I2759" t="n">
        <v>58.9802800758672</v>
      </c>
    </row>
    <row r="2760">
      <c r="A2760" t="inlineStr">
        <is>
          <t>Daily_Efficiency_MTBF_2026_09_18.xlsx</t>
        </is>
      </c>
      <c r="B2760" t="inlineStr">
        <is>
          <t>Samridhi 5 Star Line</t>
        </is>
      </c>
      <c r="C2760" s="82" t="n">
        <v>46153</v>
      </c>
      <c r="D2760" t="inlineStr">
        <is>
          <t>FS-HCM-2</t>
        </is>
      </c>
      <c r="E2760" t="n">
        <v>1373.83185</v>
      </c>
      <c r="F2760" t="n">
        <v>33</v>
      </c>
      <c r="G2760" t="n">
        <v>41.6312681818182</v>
      </c>
      <c r="H2760" t="n">
        <v>17.0030666666667</v>
      </c>
      <c r="I2760" t="n">
        <v>64.8420171035866</v>
      </c>
    </row>
    <row r="2761">
      <c r="A2761" t="inlineStr">
        <is>
          <t>Daily_Efficiency_MTBF_2026_09_18.xlsx</t>
        </is>
      </c>
      <c r="B2761" t="inlineStr">
        <is>
          <t>Samridhi 5 Star Line</t>
        </is>
      </c>
      <c r="C2761" s="82" t="n">
        <v>46153</v>
      </c>
      <c r="D2761" t="inlineStr">
        <is>
          <t>FS-TTLi-3</t>
        </is>
      </c>
      <c r="E2761" t="n">
        <v>1394.3891</v>
      </c>
      <c r="F2761" t="n">
        <v>19</v>
      </c>
      <c r="G2761" t="n">
        <v>73.38890000000001</v>
      </c>
      <c r="H2761" t="n">
        <v>10.4966166666667</v>
      </c>
      <c r="I2761" t="n">
        <v>69.0666736425942</v>
      </c>
    </row>
    <row r="2762">
      <c r="A2762" t="inlineStr">
        <is>
          <t>Daily_Efficiency_MTBF_2026_09_18.xlsx</t>
        </is>
      </c>
      <c r="B2762" t="inlineStr">
        <is>
          <t>Samridhi 5 Star Line</t>
        </is>
      </c>
      <c r="C2762" s="82" t="n">
        <v>46153</v>
      </c>
      <c r="D2762" t="inlineStr">
        <is>
          <t>FS-TTLi-1</t>
        </is>
      </c>
      <c r="E2762" t="n">
        <v>1353.33076666667</v>
      </c>
      <c r="F2762" t="n">
        <v>17</v>
      </c>
      <c r="G2762" t="n">
        <v>79.6076921568628</v>
      </c>
      <c r="H2762" t="n">
        <v>3.98631666666667</v>
      </c>
      <c r="I2762" t="n">
        <v>68.8884405606621</v>
      </c>
    </row>
    <row r="2763">
      <c r="A2763" t="inlineStr">
        <is>
          <t>Daily_Efficiency_MTBF_2026_09_18.xlsx</t>
        </is>
      </c>
      <c r="B2763" t="inlineStr">
        <is>
          <t>Samridhi 5 Star Line</t>
        </is>
      </c>
      <c r="C2763" s="82" t="n">
        <v>46153</v>
      </c>
      <c r="D2763" t="inlineStr">
        <is>
          <t>FS-TTLi-2</t>
        </is>
      </c>
      <c r="E2763" t="n">
        <v>1411.47136666667</v>
      </c>
      <c r="F2763" t="n">
        <v>6</v>
      </c>
      <c r="G2763" t="n">
        <v>235.245227777778</v>
      </c>
      <c r="H2763" t="n">
        <v>4.33476666666667</v>
      </c>
      <c r="I2763" t="n">
        <v>62.5692948487557</v>
      </c>
    </row>
    <row r="2764">
      <c r="A2764" t="inlineStr">
        <is>
          <t>Daily_Efficiency_MTBF_2026_09_18.xlsx</t>
        </is>
      </c>
      <c r="B2764" t="inlineStr">
        <is>
          <t>Samridhi 5 Star Line</t>
        </is>
      </c>
      <c r="C2764" s="82" t="n">
        <v>46153</v>
      </c>
      <c r="D2764" t="inlineStr">
        <is>
          <t>FS-Case Packing</t>
        </is>
      </c>
      <c r="E2764" t="n">
        <v>1440</v>
      </c>
      <c r="F2764" t="n">
        <v>1</v>
      </c>
      <c r="G2764" t="n">
        <v>1440</v>
      </c>
      <c r="H2764" t="n">
        <v>0</v>
      </c>
      <c r="I2764" t="n">
        <v>66.8969395202605</v>
      </c>
    </row>
    <row r="2765">
      <c r="A2765" t="inlineStr">
        <is>
          <t>Daily_Efficiency_MTBF_2026_09_18.xlsx</t>
        </is>
      </c>
      <c r="B2765" t="inlineStr">
        <is>
          <t>Samridhi 5 Star Line</t>
        </is>
      </c>
      <c r="C2765" s="82" t="n">
        <v>46153</v>
      </c>
      <c r="D2765" t="inlineStr">
        <is>
          <t>FS-TTM-5</t>
        </is>
      </c>
      <c r="E2765" t="n">
        <v>1440</v>
      </c>
      <c r="F2765" t="n">
        <v>1</v>
      </c>
      <c r="G2765" t="n">
        <v>1440</v>
      </c>
      <c r="H2765" t="n">
        <v>0</v>
      </c>
      <c r="I2765" t="n">
        <v>47.3543227064047</v>
      </c>
    </row>
    <row r="2766">
      <c r="A2766" t="inlineStr">
        <is>
          <t>Daily_Efficiency_MTBF_2026_09_18.xlsx</t>
        </is>
      </c>
      <c r="B2766" t="inlineStr">
        <is>
          <t>Samridhi Perk Line</t>
        </is>
      </c>
      <c r="C2766" s="82" t="n">
        <v>46153</v>
      </c>
      <c r="D2766" t="inlineStr">
        <is>
          <t>Perk-HCM-2</t>
        </is>
      </c>
      <c r="E2766" t="n">
        <v>815.651766666667</v>
      </c>
      <c r="F2766" t="n">
        <v>71</v>
      </c>
      <c r="G2766" t="n">
        <v>11.4880530516432</v>
      </c>
      <c r="H2766" t="n">
        <v>0.15235</v>
      </c>
      <c r="I2766" t="n">
        <v>49.6368397575905</v>
      </c>
    </row>
    <row r="2767">
      <c r="A2767" t="inlineStr">
        <is>
          <t>Daily_Efficiency_MTBF_2026_09_18.xlsx</t>
        </is>
      </c>
      <c r="B2767" t="inlineStr">
        <is>
          <t>Samridhi Perk Line</t>
        </is>
      </c>
      <c r="C2767" s="82" t="n">
        <v>46153</v>
      </c>
      <c r="D2767" t="inlineStr">
        <is>
          <t>Perk-HCM-1</t>
        </is>
      </c>
      <c r="E2767" t="n">
        <v>684.45725</v>
      </c>
      <c r="F2767" t="n">
        <v>69</v>
      </c>
      <c r="G2767" t="n">
        <v>9.91967028985508</v>
      </c>
      <c r="H2767" t="n">
        <v>0.512116666666667</v>
      </c>
      <c r="I2767" t="n">
        <v>55.8089850898681</v>
      </c>
    </row>
    <row r="2768">
      <c r="A2768" t="inlineStr">
        <is>
          <t>Daily_Efficiency_MTBF_2026_09_18.xlsx</t>
        </is>
      </c>
      <c r="B2768" t="inlineStr">
        <is>
          <t>Samridhi Perk Line</t>
        </is>
      </c>
      <c r="C2768" s="82" t="n">
        <v>46153</v>
      </c>
      <c r="D2768" t="inlineStr">
        <is>
          <t>Perk-HLM-1</t>
        </is>
      </c>
      <c r="E2768" t="n">
        <v>689.138866666667</v>
      </c>
      <c r="F2768" t="n">
        <v>59</v>
      </c>
      <c r="G2768" t="n">
        <v>11.6803197740113</v>
      </c>
      <c r="H2768" t="n">
        <v>1.50573333333333</v>
      </c>
      <c r="I2768" t="n">
        <v>38.8193413546053</v>
      </c>
    </row>
    <row r="2769">
      <c r="A2769" t="inlineStr">
        <is>
          <t>Daily_Efficiency_MTBF_2026_09_18.xlsx</t>
        </is>
      </c>
      <c r="B2769" t="inlineStr">
        <is>
          <t>Samridhi Perk Line</t>
        </is>
      </c>
      <c r="C2769" s="82" t="n">
        <v>46153</v>
      </c>
      <c r="D2769" t="inlineStr">
        <is>
          <t>Perk-HCM-3</t>
        </is>
      </c>
      <c r="E2769" t="n">
        <v>920.5635</v>
      </c>
      <c r="F2769" t="n">
        <v>52</v>
      </c>
      <c r="G2769" t="n">
        <v>17.7031442307692</v>
      </c>
      <c r="H2769" t="n">
        <v>0.638333333333333</v>
      </c>
      <c r="I2769" t="n">
        <v>37.7047780583014</v>
      </c>
    </row>
    <row r="2770">
      <c r="A2770" t="inlineStr">
        <is>
          <t>Daily_Efficiency_MTBF_2026_09_18.xlsx</t>
        </is>
      </c>
      <c r="B2770" t="inlineStr">
        <is>
          <t>Samridhi Perk Line</t>
        </is>
      </c>
      <c r="C2770" s="82" t="n">
        <v>46153</v>
      </c>
      <c r="D2770" t="inlineStr">
        <is>
          <t>Perk-HCM-4</t>
        </is>
      </c>
      <c r="E2770" t="n">
        <v>948.44425</v>
      </c>
      <c r="F2770" t="n">
        <v>23</v>
      </c>
      <c r="G2770" t="n">
        <v>41.2367065217391</v>
      </c>
      <c r="H2770" t="n">
        <v>0.143033333333333</v>
      </c>
      <c r="I2770" t="n">
        <v>28.6605135990211</v>
      </c>
    </row>
    <row r="2771">
      <c r="A2771" t="inlineStr">
        <is>
          <t>Daily_Efficiency_MTBF_2026_09_18.xlsx</t>
        </is>
      </c>
      <c r="B2771" t="inlineStr">
        <is>
          <t>Samridhi Perk Line</t>
        </is>
      </c>
      <c r="C2771" s="82" t="n">
        <v>46153</v>
      </c>
      <c r="D2771" t="inlineStr">
        <is>
          <t>Perk TTM-5</t>
        </is>
      </c>
      <c r="E2771" t="n">
        <v>701.718433333333</v>
      </c>
      <c r="F2771" t="n">
        <v>20</v>
      </c>
      <c r="G2771" t="n">
        <v>35.0859216666667</v>
      </c>
      <c r="H2771" t="n">
        <v>29.05565</v>
      </c>
      <c r="I2771" t="n">
        <v>26.3244047619047</v>
      </c>
    </row>
    <row r="2772">
      <c r="A2772" t="inlineStr">
        <is>
          <t>Daily_Efficiency_MTBF_2026_09_18.xlsx</t>
        </is>
      </c>
      <c r="B2772" t="inlineStr">
        <is>
          <t>Samridhi Perk Line</t>
        </is>
      </c>
      <c r="C2772" s="82" t="n">
        <v>46153</v>
      </c>
      <c r="D2772" t="inlineStr">
        <is>
          <t>Perk-HLM-2</t>
        </is>
      </c>
      <c r="E2772" t="n">
        <v>428.7415</v>
      </c>
      <c r="F2772" t="n">
        <v>20</v>
      </c>
      <c r="G2772" t="n">
        <v>21.437075</v>
      </c>
      <c r="H2772" t="n">
        <v>0</v>
      </c>
      <c r="I2772" t="n">
        <v>33.4230632078489</v>
      </c>
    </row>
    <row r="2773">
      <c r="A2773" t="inlineStr">
        <is>
          <t>Daily_Efficiency_MTBF_2026_09_18.xlsx</t>
        </is>
      </c>
      <c r="B2773" t="inlineStr">
        <is>
          <t>Samridhi Perk Line</t>
        </is>
      </c>
      <c r="C2773" s="82" t="n">
        <v>46153</v>
      </c>
      <c r="D2773" t="inlineStr">
        <is>
          <t>Perk-TTLi-1</t>
        </is>
      </c>
      <c r="E2773" t="n">
        <v>942.785333333333</v>
      </c>
      <c r="F2773" t="n">
        <v>8</v>
      </c>
      <c r="G2773" t="n">
        <v>117.848166666667</v>
      </c>
      <c r="H2773" t="n">
        <v>0.1434</v>
      </c>
      <c r="I2773" t="n">
        <v>40.3468099627736</v>
      </c>
    </row>
    <row r="2774">
      <c r="A2774" t="inlineStr">
        <is>
          <t>Daily_Efficiency_MTBF_2026_09_18.xlsx</t>
        </is>
      </c>
      <c r="B2774" t="inlineStr">
        <is>
          <t>Samridhi Perk Line</t>
        </is>
      </c>
      <c r="C2774" s="82" t="n">
        <v>46153</v>
      </c>
      <c r="D2774" t="inlineStr">
        <is>
          <t>Perk-TTLi-3</t>
        </is>
      </c>
      <c r="E2774" t="n">
        <v>955.72885</v>
      </c>
      <c r="F2774" t="n">
        <v>2</v>
      </c>
      <c r="G2774" t="n">
        <v>477.864425</v>
      </c>
      <c r="H2774" t="n">
        <v>0.0253666666666667</v>
      </c>
      <c r="I2774" t="n">
        <v>35.8103207296048</v>
      </c>
    </row>
    <row r="2775">
      <c r="A2775" t="inlineStr">
        <is>
          <t>Daily_Efficiency_MTBF_2026_09_18.xlsx</t>
        </is>
      </c>
      <c r="B2775" t="inlineStr">
        <is>
          <t>Samridhi Perk Line</t>
        </is>
      </c>
      <c r="C2775" s="82" t="n">
        <v>46153</v>
      </c>
      <c r="D2775" t="inlineStr">
        <is>
          <t>Perk-TTLi-2</t>
        </is>
      </c>
      <c r="E2775" t="n">
        <v>823.9419333333331</v>
      </c>
      <c r="F2775" t="n">
        <v>2</v>
      </c>
      <c r="G2775" t="n">
        <v>411.970966666667</v>
      </c>
      <c r="H2775" t="n">
        <v>0</v>
      </c>
      <c r="I2775" t="n">
        <v>48.1692985765648</v>
      </c>
    </row>
    <row r="2776">
      <c r="A2776" t="inlineStr">
        <is>
          <t>Daily_Efficiency_MTBF_2026_09_18.xlsx</t>
        </is>
      </c>
      <c r="B2776" t="inlineStr">
        <is>
          <t>Samridhi Perk Line</t>
        </is>
      </c>
      <c r="C2776" s="82" t="n">
        <v>46153</v>
      </c>
      <c r="D2776" t="inlineStr">
        <is>
          <t>Perk-TTLi-4</t>
        </is>
      </c>
      <c r="E2776" t="n">
        <v>958.561983333333</v>
      </c>
      <c r="F2776" t="n">
        <v>2</v>
      </c>
      <c r="G2776" t="n">
        <v>479.280991666667</v>
      </c>
      <c r="H2776" t="n">
        <v>0.28795</v>
      </c>
      <c r="I2776" t="n">
        <v>22.5217724372441</v>
      </c>
    </row>
    <row r="2777">
      <c r="A2777" t="inlineStr">
        <is>
          <t>Daily_Efficiency_MTBF_2026_09_18.xlsx</t>
        </is>
      </c>
      <c r="B2777" t="inlineStr">
        <is>
          <t>Samridhi Perk Line</t>
        </is>
      </c>
      <c r="C2777" s="82" t="n">
        <v>46153</v>
      </c>
      <c r="D2777" t="inlineStr">
        <is>
          <t>Perk-Case Packing</t>
        </is>
      </c>
      <c r="E2777" t="n">
        <v>960</v>
      </c>
      <c r="F2777" t="n">
        <v>1</v>
      </c>
      <c r="G2777" t="n">
        <v>960</v>
      </c>
      <c r="H2777" t="n">
        <v>0</v>
      </c>
      <c r="I2777" t="n">
        <v>46.1290322580645</v>
      </c>
    </row>
    <row r="2778">
      <c r="A2778" t="inlineStr">
        <is>
          <t>Daily_Efficiency_MTBF_2026_09_18.xlsx</t>
        </is>
      </c>
      <c r="B2778" t="inlineStr">
        <is>
          <t>Samridhi Perk Line</t>
        </is>
      </c>
      <c r="C2778" s="82" t="n">
        <v>46153</v>
      </c>
      <c r="D2778" t="inlineStr">
        <is>
          <t>Perk-HLM-3</t>
        </is>
      </c>
      <c r="E2778" t="n">
        <v>960</v>
      </c>
      <c r="F2778" t="n">
        <v>1</v>
      </c>
      <c r="G2778" t="n">
        <v>960</v>
      </c>
      <c r="H2778" t="n">
        <v>0</v>
      </c>
      <c r="I2778" t="n">
        <v>16.9423611111111</v>
      </c>
    </row>
    <row r="2779">
      <c r="A2779" t="inlineStr">
        <is>
          <t>Daily_Efficiency_MTBF_2026_09_18.xlsx</t>
        </is>
      </c>
      <c r="B2779" t="inlineStr">
        <is>
          <t>Co-Extrusion Line</t>
        </is>
      </c>
      <c r="C2779" s="82" t="n">
        <v>46152</v>
      </c>
      <c r="D2779" t="inlineStr">
        <is>
          <t>Coex-AW3</t>
        </is>
      </c>
      <c r="E2779" t="n">
        <v>1075.64918333333</v>
      </c>
      <c r="F2779" t="n">
        <v>541</v>
      </c>
      <c r="G2779" t="n">
        <v>1.98826096734442</v>
      </c>
      <c r="H2779" t="n">
        <v>280.5102</v>
      </c>
      <c r="I2779" t="n">
        <v>36.3169444444444</v>
      </c>
    </row>
    <row r="2780">
      <c r="A2780" t="inlineStr">
        <is>
          <t>Daily_Efficiency_MTBF_2026_09_18.xlsx</t>
        </is>
      </c>
      <c r="B2780" t="inlineStr">
        <is>
          <t>Co-Extrusion Line</t>
        </is>
      </c>
      <c r="C2780" s="82" t="n">
        <v>46152</v>
      </c>
      <c r="D2780" t="inlineStr">
        <is>
          <t>Coex-AW1</t>
        </is>
      </c>
      <c r="E2780" t="n">
        <v>1152.93773333333</v>
      </c>
      <c r="F2780" t="n">
        <v>46</v>
      </c>
      <c r="G2780" t="n">
        <v>25.0638637681159</v>
      </c>
      <c r="H2780" t="n">
        <v>43.5163166666667</v>
      </c>
      <c r="I2780" t="n">
        <v>40.1174199476513</v>
      </c>
    </row>
    <row r="2781">
      <c r="A2781" t="inlineStr">
        <is>
          <t>Daily_Efficiency_MTBF_2026_09_18.xlsx</t>
        </is>
      </c>
      <c r="B2781" t="inlineStr">
        <is>
          <t>Co-Extrusion Line</t>
        </is>
      </c>
      <c r="C2781" s="82" t="n">
        <v>46152</v>
      </c>
      <c r="D2781" t="inlineStr">
        <is>
          <t>Coex-AW2</t>
        </is>
      </c>
      <c r="E2781" t="n">
        <v>1247.52253333333</v>
      </c>
      <c r="F2781" t="n">
        <v>37</v>
      </c>
      <c r="G2781" t="n">
        <v>33.7168252252252</v>
      </c>
      <c r="H2781" t="n">
        <v>42.01205</v>
      </c>
      <c r="I2781" t="n">
        <v>62.6964791510321</v>
      </c>
    </row>
    <row r="2782">
      <c r="A2782" t="inlineStr">
        <is>
          <t>Daily_Efficiency_MTBF_2026_09_18.xlsx</t>
        </is>
      </c>
      <c r="B2782" t="inlineStr">
        <is>
          <t>Samridhi 5 Star Line</t>
        </is>
      </c>
      <c r="C2782" s="82" t="n">
        <v>46152</v>
      </c>
      <c r="D2782" t="inlineStr">
        <is>
          <t>FS-HCM-3</t>
        </is>
      </c>
      <c r="E2782" t="n">
        <v>1397.65773333333</v>
      </c>
      <c r="F2782" t="n">
        <v>50</v>
      </c>
      <c r="G2782" t="n">
        <v>27.9531546666667</v>
      </c>
      <c r="H2782" t="n">
        <v>0</v>
      </c>
      <c r="I2782" t="n">
        <v>65.9239907197252</v>
      </c>
    </row>
    <row r="2783">
      <c r="A2783" t="inlineStr">
        <is>
          <t>Daily_Efficiency_MTBF_2026_09_18.xlsx</t>
        </is>
      </c>
      <c r="B2783" t="inlineStr">
        <is>
          <t>Samridhi 5 Star Line</t>
        </is>
      </c>
      <c r="C2783" s="82" t="n">
        <v>46152</v>
      </c>
      <c r="D2783" t="inlineStr">
        <is>
          <t>FS-TTLi-4</t>
        </is>
      </c>
      <c r="E2783" t="n">
        <v>1350.82438333333</v>
      </c>
      <c r="F2783" t="n">
        <v>31</v>
      </c>
      <c r="G2783" t="n">
        <v>43.5749801075269</v>
      </c>
      <c r="H2783" t="n">
        <v>27.1697166666667</v>
      </c>
      <c r="I2783" t="n">
        <v>95.719246031746</v>
      </c>
    </row>
    <row r="2784">
      <c r="A2784" t="inlineStr">
        <is>
          <t>Daily_Efficiency_MTBF_2026_09_18.xlsx</t>
        </is>
      </c>
      <c r="B2784" t="inlineStr">
        <is>
          <t>Samridhi 5 Star Line</t>
        </is>
      </c>
      <c r="C2784" s="82" t="n">
        <v>46152</v>
      </c>
      <c r="D2784" t="inlineStr">
        <is>
          <t>FS-HCM-2</t>
        </is>
      </c>
      <c r="E2784" t="n">
        <v>1406.84463333333</v>
      </c>
      <c r="F2784" t="n">
        <v>25</v>
      </c>
      <c r="G2784" t="n">
        <v>56.2737853333333</v>
      </c>
      <c r="H2784" t="n">
        <v>2.66618333333333</v>
      </c>
      <c r="I2784" t="n">
        <v>54.8044759321491</v>
      </c>
    </row>
    <row r="2785">
      <c r="A2785" t="inlineStr">
        <is>
          <t>Daily_Efficiency_MTBF_2026_09_18.xlsx</t>
        </is>
      </c>
      <c r="B2785" t="inlineStr">
        <is>
          <t>Samridhi 5 Star Line</t>
        </is>
      </c>
      <c r="C2785" s="82" t="n">
        <v>46152</v>
      </c>
      <c r="D2785" t="inlineStr">
        <is>
          <t>FS-HCM-4</t>
        </is>
      </c>
      <c r="E2785" t="n">
        <v>1415.67313333333</v>
      </c>
      <c r="F2785" t="n">
        <v>21</v>
      </c>
      <c r="G2785" t="n">
        <v>67.4130063492064</v>
      </c>
      <c r="H2785" t="n">
        <v>16.48255</v>
      </c>
      <c r="I2785" t="n">
        <v>72.2474598191684</v>
      </c>
    </row>
    <row r="2786">
      <c r="A2786" t="inlineStr">
        <is>
          <t>Daily_Efficiency_MTBF_2026_09_18.xlsx</t>
        </is>
      </c>
      <c r="B2786" t="inlineStr">
        <is>
          <t>Samridhi 5 Star Line</t>
        </is>
      </c>
      <c r="C2786" s="82" t="n">
        <v>46152</v>
      </c>
      <c r="D2786" t="inlineStr">
        <is>
          <t>FS-HRM-5</t>
        </is>
      </c>
      <c r="E2786" t="n">
        <v>1391.04485</v>
      </c>
      <c r="F2786" t="n">
        <v>18</v>
      </c>
      <c r="G2786" t="n">
        <v>77.2802694444445</v>
      </c>
      <c r="H2786" t="n">
        <v>32.3113</v>
      </c>
      <c r="I2786" t="n">
        <v>27.6804045664004</v>
      </c>
    </row>
    <row r="2787">
      <c r="A2787" t="inlineStr">
        <is>
          <t>Daily_Efficiency_MTBF_2026_09_18.xlsx</t>
        </is>
      </c>
      <c r="B2787" t="inlineStr">
        <is>
          <t>Samridhi 5 Star Line</t>
        </is>
      </c>
      <c r="C2787" s="82" t="n">
        <v>46152</v>
      </c>
      <c r="D2787" t="inlineStr">
        <is>
          <t>FS-TTLi-1</t>
        </is>
      </c>
      <c r="E2787" t="n">
        <v>1393.67035</v>
      </c>
      <c r="F2787" t="n">
        <v>15</v>
      </c>
      <c r="G2787" t="n">
        <v>92.91135666666661</v>
      </c>
      <c r="H2787" t="n">
        <v>6.15066666666667</v>
      </c>
      <c r="I2787" t="n">
        <v>88.9337283895406</v>
      </c>
    </row>
    <row r="2788">
      <c r="A2788" t="inlineStr">
        <is>
          <t>Daily_Efficiency_MTBF_2026_09_18.xlsx</t>
        </is>
      </c>
      <c r="B2788" t="inlineStr">
        <is>
          <t>Samridhi 5 Star Line</t>
        </is>
      </c>
      <c r="C2788" s="82" t="n">
        <v>46152</v>
      </c>
      <c r="D2788" t="inlineStr">
        <is>
          <t>FS-HCM-1</t>
        </is>
      </c>
      <c r="E2788" t="n">
        <v>1421.3057</v>
      </c>
      <c r="F2788" t="n">
        <v>11</v>
      </c>
      <c r="G2788" t="n">
        <v>129.209609090909</v>
      </c>
      <c r="H2788" t="n">
        <v>0.499466666666667</v>
      </c>
      <c r="I2788" t="n">
        <v>65.54268380789961</v>
      </c>
    </row>
    <row r="2789">
      <c r="A2789" t="inlineStr">
        <is>
          <t>Daily_Efficiency_MTBF_2026_09_18.xlsx</t>
        </is>
      </c>
      <c r="B2789" t="inlineStr">
        <is>
          <t>Samridhi 5 Star Line</t>
        </is>
      </c>
      <c r="C2789" s="82" t="n">
        <v>46152</v>
      </c>
      <c r="D2789" t="inlineStr">
        <is>
          <t>FS-TTLi-3</t>
        </is>
      </c>
      <c r="E2789" t="n">
        <v>1346.81643333333</v>
      </c>
      <c r="F2789" t="n">
        <v>7</v>
      </c>
      <c r="G2789" t="n">
        <v>192.402347619048</v>
      </c>
      <c r="H2789" t="n">
        <v>1.8357</v>
      </c>
      <c r="I2789" t="n">
        <v>87.6890563936426</v>
      </c>
    </row>
    <row r="2790">
      <c r="A2790" t="inlineStr">
        <is>
          <t>Daily_Efficiency_MTBF_2026_09_18.xlsx</t>
        </is>
      </c>
      <c r="B2790" t="inlineStr">
        <is>
          <t>Samridhi 5 Star Line</t>
        </is>
      </c>
      <c r="C2790" s="82" t="n">
        <v>46152</v>
      </c>
      <c r="D2790" t="inlineStr">
        <is>
          <t>FS-TTLi-2</t>
        </is>
      </c>
      <c r="E2790" t="n">
        <v>1421.83708333333</v>
      </c>
      <c r="F2790" t="n">
        <v>3</v>
      </c>
      <c r="G2790" t="n">
        <v>473.945694444444</v>
      </c>
      <c r="H2790" t="n">
        <v>0.673633333333333</v>
      </c>
      <c r="I2790" t="n">
        <v>72.5705552772253</v>
      </c>
    </row>
    <row r="2791">
      <c r="A2791" t="inlineStr">
        <is>
          <t>Daily_Efficiency_MTBF_2026_09_18.xlsx</t>
        </is>
      </c>
      <c r="B2791" t="inlineStr">
        <is>
          <t>Samridhi 5 Star Line</t>
        </is>
      </c>
      <c r="C2791" s="82" t="n">
        <v>46152</v>
      </c>
      <c r="D2791" t="inlineStr">
        <is>
          <t>FS-TTM-5</t>
        </is>
      </c>
      <c r="E2791" t="n">
        <v>1440</v>
      </c>
      <c r="F2791" t="n">
        <v>1</v>
      </c>
      <c r="G2791" t="n">
        <v>1440</v>
      </c>
      <c r="H2791" t="n">
        <v>0</v>
      </c>
      <c r="I2791" t="n">
        <v>29.9454365079365</v>
      </c>
    </row>
    <row r="2792">
      <c r="A2792" t="inlineStr">
        <is>
          <t>Daily_Efficiency_MTBF_2026_09_18.xlsx</t>
        </is>
      </c>
      <c r="B2792" t="inlineStr">
        <is>
          <t>Samridhi 5 Star Line</t>
        </is>
      </c>
      <c r="C2792" s="82" t="n">
        <v>46152</v>
      </c>
      <c r="D2792" t="inlineStr">
        <is>
          <t>FS-Case Packing</t>
        </is>
      </c>
      <c r="E2792" t="n">
        <v>1440</v>
      </c>
      <c r="F2792" t="n">
        <v>1</v>
      </c>
      <c r="G2792" t="n">
        <v>1440</v>
      </c>
      <c r="H2792" t="n">
        <v>0</v>
      </c>
      <c r="I2792" t="n">
        <v>143.627450980392</v>
      </c>
    </row>
    <row r="2793">
      <c r="A2793" t="inlineStr">
        <is>
          <t>Daily_Efficiency_MTBF_2026_09_18.xlsx</t>
        </is>
      </c>
      <c r="B2793" t="inlineStr">
        <is>
          <t>Samridhi Perk Line</t>
        </is>
      </c>
      <c r="C2793" s="82" t="n">
        <v>46152</v>
      </c>
      <c r="D2793" t="inlineStr">
        <is>
          <t>Perk-HCM-2</t>
        </is>
      </c>
      <c r="E2793" t="n">
        <v>1379.03303333333</v>
      </c>
      <c r="F2793" t="n">
        <v>106</v>
      </c>
      <c r="G2793" t="n">
        <v>13.0097455974843</v>
      </c>
      <c r="H2793" t="n">
        <v>0.421066666666667</v>
      </c>
      <c r="I2793" t="n">
        <v>66.69065086378021</v>
      </c>
    </row>
    <row r="2794">
      <c r="A2794" t="inlineStr">
        <is>
          <t>Daily_Efficiency_MTBF_2026_09_18.xlsx</t>
        </is>
      </c>
      <c r="B2794" t="inlineStr">
        <is>
          <t>Samridhi Perk Line</t>
        </is>
      </c>
      <c r="C2794" s="82" t="n">
        <v>46152</v>
      </c>
      <c r="D2794" t="inlineStr">
        <is>
          <t>Perk-HLM-2</t>
        </is>
      </c>
      <c r="E2794" t="n">
        <v>1340.31366666667</v>
      </c>
      <c r="F2794" t="n">
        <v>94</v>
      </c>
      <c r="G2794" t="n">
        <v>14.2586560283688</v>
      </c>
      <c r="H2794" t="n">
        <v>0</v>
      </c>
      <c r="I2794" t="n">
        <v>51.9237261135873</v>
      </c>
    </row>
    <row r="2795">
      <c r="A2795" t="inlineStr">
        <is>
          <t>Daily_Efficiency_MTBF_2026_09_18.xlsx</t>
        </is>
      </c>
      <c r="B2795" t="inlineStr">
        <is>
          <t>Samridhi Perk Line</t>
        </is>
      </c>
      <c r="C2795" s="82" t="n">
        <v>46152</v>
      </c>
      <c r="D2795" t="inlineStr">
        <is>
          <t>Perk-HLM-1</t>
        </is>
      </c>
      <c r="E2795" t="n">
        <v>1341.51403333333</v>
      </c>
      <c r="F2795" t="n">
        <v>86</v>
      </c>
      <c r="G2795" t="n">
        <v>15.5990003875969</v>
      </c>
      <c r="H2795" t="n">
        <v>2.8362</v>
      </c>
      <c r="I2795" t="n">
        <v>46.1959306708249</v>
      </c>
    </row>
    <row r="2796">
      <c r="A2796" t="inlineStr">
        <is>
          <t>Daily_Efficiency_MTBF_2026_09_18.xlsx</t>
        </is>
      </c>
      <c r="B2796" t="inlineStr">
        <is>
          <t>Samridhi Perk Line</t>
        </is>
      </c>
      <c r="C2796" s="82" t="n">
        <v>46152</v>
      </c>
      <c r="D2796" t="inlineStr">
        <is>
          <t>Perk-HCM-1</t>
        </is>
      </c>
      <c r="E2796" t="n">
        <v>1384.32715</v>
      </c>
      <c r="F2796" t="n">
        <v>72</v>
      </c>
      <c r="G2796" t="n">
        <v>19.2267659722222</v>
      </c>
      <c r="H2796" t="n">
        <v>0.143866666666667</v>
      </c>
      <c r="I2796" t="n">
        <v>69.4516615408464</v>
      </c>
    </row>
    <row r="2797">
      <c r="A2797" t="inlineStr">
        <is>
          <t>Daily_Efficiency_MTBF_2026_09_18.xlsx</t>
        </is>
      </c>
      <c r="B2797" t="inlineStr">
        <is>
          <t>Samridhi Perk Line</t>
        </is>
      </c>
      <c r="C2797" s="82" t="n">
        <v>46152</v>
      </c>
      <c r="D2797" t="inlineStr">
        <is>
          <t>Perk-HCM-3</t>
        </is>
      </c>
      <c r="E2797" t="n">
        <v>1395.11421666667</v>
      </c>
      <c r="F2797" t="n">
        <v>60</v>
      </c>
      <c r="G2797" t="n">
        <v>23.2519036111111</v>
      </c>
      <c r="H2797" t="n">
        <v>0.79335</v>
      </c>
      <c r="I2797" t="n">
        <v>57.3261893081573</v>
      </c>
    </row>
    <row r="2798">
      <c r="A2798" t="inlineStr">
        <is>
          <t>Daily_Efficiency_MTBF_2026_09_18.xlsx</t>
        </is>
      </c>
      <c r="B2798" t="inlineStr">
        <is>
          <t>Samridhi Perk Line</t>
        </is>
      </c>
      <c r="C2798" s="82" t="n">
        <v>46152</v>
      </c>
      <c r="D2798" t="inlineStr">
        <is>
          <t>Perk-HCM-4</t>
        </is>
      </c>
      <c r="E2798" t="n">
        <v>1382.86518333333</v>
      </c>
      <c r="F2798" t="n">
        <v>50</v>
      </c>
      <c r="G2798" t="n">
        <v>27.6573036666667</v>
      </c>
      <c r="H2798" t="n">
        <v>3.11935</v>
      </c>
      <c r="I2798" t="n">
        <v>41.0690892352417</v>
      </c>
    </row>
    <row r="2799">
      <c r="A2799" t="inlineStr">
        <is>
          <t>Daily_Efficiency_MTBF_2026_09_18.xlsx</t>
        </is>
      </c>
      <c r="B2799" t="inlineStr">
        <is>
          <t>Samridhi Perk Line</t>
        </is>
      </c>
      <c r="C2799" s="82" t="n">
        <v>46152</v>
      </c>
      <c r="D2799" t="inlineStr">
        <is>
          <t>Perk TTM-5</t>
        </is>
      </c>
      <c r="E2799" t="n">
        <v>1362.85333333333</v>
      </c>
      <c r="F2799" t="n">
        <v>42</v>
      </c>
      <c r="G2799" t="n">
        <v>32.4488888888889</v>
      </c>
      <c r="H2799" t="n">
        <v>77.1466666666667</v>
      </c>
      <c r="I2799" t="n">
        <v>49.9603174603175</v>
      </c>
    </row>
    <row r="2800">
      <c r="A2800" t="inlineStr">
        <is>
          <t>Daily_Efficiency_MTBF_2026_09_18.xlsx</t>
        </is>
      </c>
      <c r="B2800" t="inlineStr">
        <is>
          <t>Samridhi Perk Line</t>
        </is>
      </c>
      <c r="C2800" s="82" t="n">
        <v>46152</v>
      </c>
      <c r="D2800" t="inlineStr">
        <is>
          <t>Perk-TTLi-3</t>
        </is>
      </c>
      <c r="E2800" t="n">
        <v>1409.78713333333</v>
      </c>
      <c r="F2800" t="n">
        <v>10</v>
      </c>
      <c r="G2800" t="n">
        <v>140.978713333333</v>
      </c>
      <c r="H2800" t="n">
        <v>3.37018333333333</v>
      </c>
      <c r="I2800" t="n">
        <v>56.4452173357991</v>
      </c>
    </row>
    <row r="2801">
      <c r="A2801" t="inlineStr">
        <is>
          <t>Daily_Efficiency_MTBF_2026_09_18.xlsx</t>
        </is>
      </c>
      <c r="B2801" t="inlineStr">
        <is>
          <t>Samridhi Perk Line</t>
        </is>
      </c>
      <c r="C2801" s="82" t="n">
        <v>46152</v>
      </c>
      <c r="D2801" t="inlineStr">
        <is>
          <t>Perk-TTLi-1</t>
        </is>
      </c>
      <c r="E2801" t="n">
        <v>1424.25935</v>
      </c>
      <c r="F2801" t="n">
        <v>6</v>
      </c>
      <c r="G2801" t="n">
        <v>237.376558333333</v>
      </c>
      <c r="H2801" t="n">
        <v>0.07630000000000001</v>
      </c>
      <c r="I2801" t="n">
        <v>68.3049853993289</v>
      </c>
    </row>
    <row r="2802">
      <c r="A2802" t="inlineStr">
        <is>
          <t>Daily_Efficiency_MTBF_2026_09_18.xlsx</t>
        </is>
      </c>
      <c r="B2802" t="inlineStr">
        <is>
          <t>Samridhi Perk Line</t>
        </is>
      </c>
      <c r="C2802" s="82" t="n">
        <v>46152</v>
      </c>
      <c r="D2802" t="inlineStr">
        <is>
          <t>Perk-TTLi-2</t>
        </is>
      </c>
      <c r="E2802" t="n">
        <v>1419.61163333333</v>
      </c>
      <c r="F2802" t="n">
        <v>6</v>
      </c>
      <c r="G2802" t="n">
        <v>236.601938888889</v>
      </c>
      <c r="H2802" t="n">
        <v>0</v>
      </c>
      <c r="I2802" t="n">
        <v>63.9779724703485</v>
      </c>
    </row>
    <row r="2803">
      <c r="A2803" t="inlineStr">
        <is>
          <t>Daily_Efficiency_MTBF_2026_09_18.xlsx</t>
        </is>
      </c>
      <c r="B2803" t="inlineStr">
        <is>
          <t>Samridhi Perk Line</t>
        </is>
      </c>
      <c r="C2803" s="82" t="n">
        <v>46152</v>
      </c>
      <c r="D2803" t="inlineStr">
        <is>
          <t>Perk-TTLi-4</t>
        </is>
      </c>
      <c r="E2803" t="n">
        <v>1439.8486</v>
      </c>
      <c r="F2803" t="n">
        <v>2</v>
      </c>
      <c r="G2803" t="n">
        <v>719.9243</v>
      </c>
      <c r="H2803" t="n">
        <v>0.1514</v>
      </c>
      <c r="I2803" t="n">
        <v>37.487396875</v>
      </c>
    </row>
    <row r="2804">
      <c r="A2804" t="inlineStr">
        <is>
          <t>Daily_Efficiency_MTBF_2026_09_18.xlsx</t>
        </is>
      </c>
      <c r="B2804" t="inlineStr">
        <is>
          <t>Samridhi Perk Line</t>
        </is>
      </c>
      <c r="C2804" s="82" t="n">
        <v>46152</v>
      </c>
      <c r="D2804" t="inlineStr">
        <is>
          <t>Perk-HLM-3</t>
        </is>
      </c>
      <c r="E2804" t="n">
        <v>1440</v>
      </c>
      <c r="F2804" t="n">
        <v>1</v>
      </c>
      <c r="G2804" t="n">
        <v>1440</v>
      </c>
      <c r="H2804" t="n">
        <v>0</v>
      </c>
      <c r="I2804" t="n">
        <v>20.8064814814815</v>
      </c>
    </row>
    <row r="2805">
      <c r="A2805" t="inlineStr">
        <is>
          <t>Daily_Efficiency_MTBF_2026_09_18.xlsx</t>
        </is>
      </c>
      <c r="B2805" t="inlineStr">
        <is>
          <t>Samridhi Perk Line</t>
        </is>
      </c>
      <c r="C2805" s="82" t="n">
        <v>46152</v>
      </c>
      <c r="D2805" t="inlineStr">
        <is>
          <t>Perk-Case Packing</t>
        </is>
      </c>
      <c r="E2805" t="n">
        <v>1440</v>
      </c>
      <c r="F2805" t="n">
        <v>1</v>
      </c>
      <c r="G2805" t="n">
        <v>1440</v>
      </c>
      <c r="H2805" t="n">
        <v>0</v>
      </c>
      <c r="I2805" t="n">
        <v>73.494623655914</v>
      </c>
    </row>
    <row r="2806">
      <c r="A2806" t="inlineStr">
        <is>
          <t>Daily_Efficiency_MTBF_2026_09_18.xlsx</t>
        </is>
      </c>
      <c r="B2806" t="inlineStr">
        <is>
          <t>Co-Extrusion Line</t>
        </is>
      </c>
      <c r="C2806" s="82" t="n">
        <v>46151</v>
      </c>
      <c r="D2806" t="inlineStr">
        <is>
          <t>Coex-AW3</t>
        </is>
      </c>
      <c r="E2806" t="n">
        <v>1249.65576666667</v>
      </c>
      <c r="F2806" t="n">
        <v>276</v>
      </c>
      <c r="G2806" t="n">
        <v>4.52773828502415</v>
      </c>
      <c r="H2806" t="n">
        <v>177.173533333333</v>
      </c>
      <c r="I2806" t="n">
        <v>50.7658333333333</v>
      </c>
    </row>
    <row r="2807">
      <c r="A2807" t="inlineStr">
        <is>
          <t>Daily_Efficiency_MTBF_2026_09_18.xlsx</t>
        </is>
      </c>
      <c r="B2807" t="inlineStr">
        <is>
          <t>Co-Extrusion Line</t>
        </is>
      </c>
      <c r="C2807" s="82" t="n">
        <v>46151</v>
      </c>
      <c r="D2807" t="inlineStr">
        <is>
          <t>Coex-AW1</t>
        </is>
      </c>
      <c r="E2807" t="n">
        <v>1383.33193333333</v>
      </c>
      <c r="F2807" t="n">
        <v>26</v>
      </c>
      <c r="G2807" t="n">
        <v>53.2050743589744</v>
      </c>
      <c r="H2807" t="n">
        <v>16.1558333333333</v>
      </c>
      <c r="I2807" t="n">
        <v>102.287663202868</v>
      </c>
    </row>
    <row r="2808">
      <c r="A2808" t="inlineStr">
        <is>
          <t>Daily_Efficiency_MTBF_2026_09_18.xlsx</t>
        </is>
      </c>
      <c r="B2808" t="inlineStr">
        <is>
          <t>Co-Extrusion Line</t>
        </is>
      </c>
      <c r="C2808" s="82" t="n">
        <v>46151</v>
      </c>
      <c r="D2808" t="inlineStr">
        <is>
          <t>Coex-AW2</t>
        </is>
      </c>
      <c r="E2808" t="n">
        <v>1393.46666666667</v>
      </c>
      <c r="F2808" t="n">
        <v>16</v>
      </c>
      <c r="G2808" t="n">
        <v>87.0916666666667</v>
      </c>
      <c r="H2808" t="n">
        <v>10.5284666666667</v>
      </c>
      <c r="I2808" t="n">
        <v>100.459275096253</v>
      </c>
    </row>
    <row r="2809">
      <c r="A2809" t="inlineStr">
        <is>
          <t>Daily_Efficiency_MTBF_2026_09_18.xlsx</t>
        </is>
      </c>
      <c r="B2809" t="inlineStr">
        <is>
          <t>Samridhi 5 Star Line</t>
        </is>
      </c>
      <c r="C2809" s="82" t="n">
        <v>46151</v>
      </c>
      <c r="D2809" t="inlineStr">
        <is>
          <t>FS-TTLi-4</t>
        </is>
      </c>
      <c r="E2809" t="n">
        <v>1381.66988333333</v>
      </c>
      <c r="F2809" t="n">
        <v>59</v>
      </c>
      <c r="G2809" t="n">
        <v>23.4181336158192</v>
      </c>
      <c r="H2809" t="n">
        <v>58.3301166666667</v>
      </c>
      <c r="I2809" t="n">
        <v>71.4880952380952</v>
      </c>
    </row>
    <row r="2810">
      <c r="A2810" t="inlineStr">
        <is>
          <t>Daily_Efficiency_MTBF_2026_09_18.xlsx</t>
        </is>
      </c>
      <c r="B2810" t="inlineStr">
        <is>
          <t>Samridhi 5 Star Line</t>
        </is>
      </c>
      <c r="C2810" s="82" t="n">
        <v>46151</v>
      </c>
      <c r="D2810" t="inlineStr">
        <is>
          <t>FS-HCM-4</t>
        </is>
      </c>
      <c r="E2810" t="n">
        <v>1393.95445</v>
      </c>
      <c r="F2810" t="n">
        <v>59</v>
      </c>
      <c r="G2810" t="n">
        <v>23.6263466101695</v>
      </c>
      <c r="H2810" t="n">
        <v>33.0413666666667</v>
      </c>
      <c r="I2810" t="n">
        <v>60.7712823484721</v>
      </c>
    </row>
    <row r="2811">
      <c r="A2811" t="inlineStr">
        <is>
          <t>Daily_Efficiency_MTBF_2026_09_18.xlsx</t>
        </is>
      </c>
      <c r="B2811" t="inlineStr">
        <is>
          <t>Samridhi 5 Star Line</t>
        </is>
      </c>
      <c r="C2811" s="82" t="n">
        <v>46151</v>
      </c>
      <c r="D2811" t="inlineStr">
        <is>
          <t>FS-HCM-3</t>
        </is>
      </c>
      <c r="E2811" t="n">
        <v>1407.13973333333</v>
      </c>
      <c r="F2811" t="n">
        <v>47</v>
      </c>
      <c r="G2811" t="n">
        <v>29.9391432624114</v>
      </c>
      <c r="H2811" t="n">
        <v>2.8352</v>
      </c>
      <c r="I2811" t="n">
        <v>73.70948714818201</v>
      </c>
    </row>
    <row r="2812">
      <c r="A2812" t="inlineStr">
        <is>
          <t>Daily_Efficiency_MTBF_2026_09_18.xlsx</t>
        </is>
      </c>
      <c r="B2812" t="inlineStr">
        <is>
          <t>Samridhi 5 Star Line</t>
        </is>
      </c>
      <c r="C2812" s="82" t="n">
        <v>46151</v>
      </c>
      <c r="D2812" t="inlineStr">
        <is>
          <t>FS-HCM-1</t>
        </is>
      </c>
      <c r="E2812" t="n">
        <v>1395.5034</v>
      </c>
      <c r="F2812" t="n">
        <v>40</v>
      </c>
      <c r="G2812" t="n">
        <v>34.887585</v>
      </c>
      <c r="H2812" t="n">
        <v>1.50158333333333</v>
      </c>
      <c r="I2812" t="n">
        <v>63.173650850046</v>
      </c>
    </row>
    <row r="2813">
      <c r="A2813" t="inlineStr">
        <is>
          <t>Daily_Efficiency_MTBF_2026_09_18.xlsx</t>
        </is>
      </c>
      <c r="B2813" t="inlineStr">
        <is>
          <t>Samridhi 5 Star Line</t>
        </is>
      </c>
      <c r="C2813" s="82" t="n">
        <v>46151</v>
      </c>
      <c r="D2813" t="inlineStr">
        <is>
          <t>FS-HCM-2</t>
        </is>
      </c>
      <c r="E2813" t="n">
        <v>1404.8773</v>
      </c>
      <c r="F2813" t="n">
        <v>32</v>
      </c>
      <c r="G2813" t="n">
        <v>43.902415625</v>
      </c>
      <c r="H2813" t="n">
        <v>4.66146666666667</v>
      </c>
      <c r="I2813" t="n">
        <v>66.6729304775882</v>
      </c>
    </row>
    <row r="2814">
      <c r="A2814" t="inlineStr">
        <is>
          <t>Daily_Efficiency_MTBF_2026_09_18.xlsx</t>
        </is>
      </c>
      <c r="B2814" t="inlineStr">
        <is>
          <t>Samridhi 5 Star Line</t>
        </is>
      </c>
      <c r="C2814" s="82" t="n">
        <v>46151</v>
      </c>
      <c r="D2814" t="inlineStr">
        <is>
          <t>FS-TTLi-3</t>
        </is>
      </c>
      <c r="E2814" t="n">
        <v>1378.29115</v>
      </c>
      <c r="F2814" t="n">
        <v>30</v>
      </c>
      <c r="G2814" t="n">
        <v>45.9430383333333</v>
      </c>
      <c r="H2814" t="n">
        <v>10.8386</v>
      </c>
      <c r="I2814" t="n">
        <v>92.3567638294756</v>
      </c>
    </row>
    <row r="2815">
      <c r="A2815" t="inlineStr">
        <is>
          <t>Daily_Efficiency_MTBF_2026_09_18.xlsx</t>
        </is>
      </c>
      <c r="B2815" t="inlineStr">
        <is>
          <t>Samridhi 5 Star Line</t>
        </is>
      </c>
      <c r="C2815" s="82" t="n">
        <v>46151</v>
      </c>
      <c r="D2815" t="inlineStr">
        <is>
          <t>FS-HRM-5</t>
        </is>
      </c>
      <c r="E2815" t="n">
        <v>1414.82906666667</v>
      </c>
      <c r="F2815" t="n">
        <v>16</v>
      </c>
      <c r="G2815" t="n">
        <v>88.4268166666667</v>
      </c>
      <c r="H2815" t="n">
        <v>12.9940833333333</v>
      </c>
      <c r="I2815" t="n">
        <v>26.4768313948634</v>
      </c>
    </row>
    <row r="2816">
      <c r="A2816" t="inlineStr">
        <is>
          <t>Daily_Efficiency_MTBF_2026_09_18.xlsx</t>
        </is>
      </c>
      <c r="B2816" t="inlineStr">
        <is>
          <t>Samridhi 5 Star Line</t>
        </is>
      </c>
      <c r="C2816" s="82" t="n">
        <v>46151</v>
      </c>
      <c r="D2816" t="inlineStr">
        <is>
          <t>FS-TTLi-1</t>
        </is>
      </c>
      <c r="E2816" t="n">
        <v>1401.31495</v>
      </c>
      <c r="F2816" t="n">
        <v>14</v>
      </c>
      <c r="G2816" t="n">
        <v>100.093925</v>
      </c>
      <c r="H2816" t="n">
        <v>7.83126666666667</v>
      </c>
      <c r="I2816" t="n">
        <v>85.4369281854113</v>
      </c>
    </row>
    <row r="2817">
      <c r="A2817" t="inlineStr">
        <is>
          <t>Daily_Efficiency_MTBF_2026_09_18.xlsx</t>
        </is>
      </c>
      <c r="B2817" t="inlineStr">
        <is>
          <t>Samridhi 5 Star Line</t>
        </is>
      </c>
      <c r="C2817" s="82" t="n">
        <v>46151</v>
      </c>
      <c r="D2817" t="inlineStr">
        <is>
          <t>FS-TTLi-2</t>
        </is>
      </c>
      <c r="E2817" t="n">
        <v>1396.3166</v>
      </c>
      <c r="F2817" t="n">
        <v>14</v>
      </c>
      <c r="G2817" t="n">
        <v>99.73690000000001</v>
      </c>
      <c r="H2817" t="n">
        <v>4.17621666666667</v>
      </c>
      <c r="I2817" t="n">
        <v>71.837965311057</v>
      </c>
    </row>
    <row r="2818">
      <c r="A2818" t="inlineStr">
        <is>
          <t>Daily_Efficiency_MTBF_2026_09_18.xlsx</t>
        </is>
      </c>
      <c r="B2818" t="inlineStr">
        <is>
          <t>Samridhi 5 Star Line</t>
        </is>
      </c>
      <c r="C2818" s="82" t="n">
        <v>46151</v>
      </c>
      <c r="D2818" t="inlineStr">
        <is>
          <t>FS-Case Packing</t>
        </is>
      </c>
      <c r="E2818" t="n">
        <v>1440</v>
      </c>
      <c r="F2818" t="n">
        <v>1</v>
      </c>
      <c r="G2818" t="n">
        <v>1440</v>
      </c>
      <c r="H2818" t="n">
        <v>0</v>
      </c>
      <c r="I2818" t="n">
        <v>130.971479500891</v>
      </c>
    </row>
    <row r="2819">
      <c r="A2819" t="inlineStr">
        <is>
          <t>Daily_Efficiency_MTBF_2026_09_18.xlsx</t>
        </is>
      </c>
      <c r="B2819" t="inlineStr">
        <is>
          <t>Samridhi 5 Star Line</t>
        </is>
      </c>
      <c r="C2819" s="82" t="n">
        <v>46151</v>
      </c>
      <c r="D2819" t="inlineStr">
        <is>
          <t>FS-TTM-5</t>
        </is>
      </c>
      <c r="E2819" t="n">
        <v>1440</v>
      </c>
      <c r="F2819" t="n">
        <v>1</v>
      </c>
      <c r="G2819" t="n">
        <v>1440</v>
      </c>
      <c r="H2819" t="n">
        <v>0</v>
      </c>
      <c r="I2819" t="n">
        <v>11.7361111111111</v>
      </c>
    </row>
    <row r="2820">
      <c r="A2820" t="inlineStr">
        <is>
          <t>Daily_Efficiency_MTBF_2026_09_18.xlsx</t>
        </is>
      </c>
      <c r="B2820" t="inlineStr">
        <is>
          <t>Samridhi Perk Line</t>
        </is>
      </c>
      <c r="C2820" s="82" t="n">
        <v>46151</v>
      </c>
      <c r="D2820" t="inlineStr">
        <is>
          <t>Perk-HCM-1</t>
        </is>
      </c>
      <c r="E2820" t="n">
        <v>1276.58966666667</v>
      </c>
      <c r="F2820" t="n">
        <v>91</v>
      </c>
      <c r="G2820" t="n">
        <v>14.0284578754579</v>
      </c>
      <c r="H2820" t="n">
        <v>0.4806</v>
      </c>
      <c r="I2820" t="n">
        <v>65.7972715888651</v>
      </c>
    </row>
    <row r="2821">
      <c r="A2821" t="inlineStr">
        <is>
          <t>Daily_Efficiency_MTBF_2026_09_18.xlsx</t>
        </is>
      </c>
      <c r="B2821" t="inlineStr">
        <is>
          <t>Samridhi Perk Line</t>
        </is>
      </c>
      <c r="C2821" s="82" t="n">
        <v>46151</v>
      </c>
      <c r="D2821" t="inlineStr">
        <is>
          <t>Perk-HLM-1</t>
        </is>
      </c>
      <c r="E2821" t="n">
        <v>1354.52453333333</v>
      </c>
      <c r="F2821" t="n">
        <v>90</v>
      </c>
      <c r="G2821" t="n">
        <v>15.0502725925926</v>
      </c>
      <c r="H2821" t="n">
        <v>1.19976666666667</v>
      </c>
      <c r="I2821" t="n">
        <v>46.5838358317972</v>
      </c>
    </row>
    <row r="2822">
      <c r="A2822" t="inlineStr">
        <is>
          <t>Daily_Efficiency_MTBF_2026_09_18.xlsx</t>
        </is>
      </c>
      <c r="B2822" t="inlineStr">
        <is>
          <t>Samridhi Perk Line</t>
        </is>
      </c>
      <c r="C2822" s="82" t="n">
        <v>46151</v>
      </c>
      <c r="D2822" t="inlineStr">
        <is>
          <t>Perk-HCM-2</t>
        </is>
      </c>
      <c r="E2822" t="n">
        <v>1372.66466666667</v>
      </c>
      <c r="F2822" t="n">
        <v>89</v>
      </c>
      <c r="G2822" t="n">
        <v>15.4231985018727</v>
      </c>
      <c r="H2822" t="n">
        <v>0.13275</v>
      </c>
      <c r="I2822" t="n">
        <v>65.29812037125021</v>
      </c>
    </row>
    <row r="2823">
      <c r="A2823" t="inlineStr">
        <is>
          <t>Daily_Efficiency_MTBF_2026_09_18.xlsx</t>
        </is>
      </c>
      <c r="B2823" t="inlineStr">
        <is>
          <t>Samridhi Perk Line</t>
        </is>
      </c>
      <c r="C2823" s="82" t="n">
        <v>46151</v>
      </c>
      <c r="D2823" t="inlineStr">
        <is>
          <t>Perk-HLM-2</t>
        </is>
      </c>
      <c r="E2823" t="n">
        <v>1356.80466666667</v>
      </c>
      <c r="F2823" t="n">
        <v>79</v>
      </c>
      <c r="G2823" t="n">
        <v>17.1747426160338</v>
      </c>
      <c r="H2823" t="n">
        <v>0</v>
      </c>
      <c r="I2823" t="n">
        <v>47.7214625773136</v>
      </c>
    </row>
    <row r="2824">
      <c r="A2824" t="inlineStr">
        <is>
          <t>Daily_Efficiency_MTBF_2026_09_18.xlsx</t>
        </is>
      </c>
      <c r="B2824" t="inlineStr">
        <is>
          <t>Samridhi Perk Line</t>
        </is>
      </c>
      <c r="C2824" s="82" t="n">
        <v>46151</v>
      </c>
      <c r="D2824" t="inlineStr">
        <is>
          <t>Perk-HCM-3</t>
        </is>
      </c>
      <c r="E2824" t="n">
        <v>1393.90633333333</v>
      </c>
      <c r="F2824" t="n">
        <v>69</v>
      </c>
      <c r="G2824" t="n">
        <v>20.2015410628019</v>
      </c>
      <c r="H2824" t="n">
        <v>0.437466666666667</v>
      </c>
      <c r="I2824" t="n">
        <v>55.569266088055</v>
      </c>
    </row>
    <row r="2825">
      <c r="A2825" t="inlineStr">
        <is>
          <t>Daily_Efficiency_MTBF_2026_09_18.xlsx</t>
        </is>
      </c>
      <c r="B2825" t="inlineStr">
        <is>
          <t>Samridhi Perk Line</t>
        </is>
      </c>
      <c r="C2825" s="82" t="n">
        <v>46151</v>
      </c>
      <c r="D2825" t="inlineStr">
        <is>
          <t>Perk TTM-5</t>
        </is>
      </c>
      <c r="E2825" t="n">
        <v>1357.53988333333</v>
      </c>
      <c r="F2825" t="n">
        <v>51</v>
      </c>
      <c r="G2825" t="n">
        <v>26.6184290849673</v>
      </c>
      <c r="H2825" t="n">
        <v>82.46011666666671</v>
      </c>
      <c r="I2825" t="n">
        <v>49.7321428571428</v>
      </c>
    </row>
    <row r="2826">
      <c r="A2826" t="inlineStr">
        <is>
          <t>Daily_Efficiency_MTBF_2026_09_18.xlsx</t>
        </is>
      </c>
      <c r="B2826" t="inlineStr">
        <is>
          <t>Samridhi Perk Line</t>
        </is>
      </c>
      <c r="C2826" s="82" t="n">
        <v>46151</v>
      </c>
      <c r="D2826" t="inlineStr">
        <is>
          <t>Perk-HCM-4</t>
        </is>
      </c>
      <c r="E2826" t="n">
        <v>1400.40871666667</v>
      </c>
      <c r="F2826" t="n">
        <v>43</v>
      </c>
      <c r="G2826" t="n">
        <v>32.5676445736434</v>
      </c>
      <c r="H2826" t="n">
        <v>0.0337166666666667</v>
      </c>
      <c r="I2826" t="n">
        <v>42.5167245124671</v>
      </c>
    </row>
    <row r="2827">
      <c r="A2827" t="inlineStr">
        <is>
          <t>Daily_Efficiency_MTBF_2026_09_18.xlsx</t>
        </is>
      </c>
      <c r="B2827" t="inlineStr">
        <is>
          <t>Samridhi Perk Line</t>
        </is>
      </c>
      <c r="C2827" s="82" t="n">
        <v>46151</v>
      </c>
      <c r="D2827" t="inlineStr">
        <is>
          <t>Perk-TTLi-3</t>
        </is>
      </c>
      <c r="E2827" t="n">
        <v>1283.72723333333</v>
      </c>
      <c r="F2827" t="n">
        <v>8</v>
      </c>
      <c r="G2827" t="n">
        <v>160.465904166667</v>
      </c>
      <c r="H2827" t="n">
        <v>0.31045</v>
      </c>
      <c r="I2827" t="n">
        <v>38.8807151446098</v>
      </c>
    </row>
    <row r="2828">
      <c r="A2828" t="inlineStr">
        <is>
          <t>Daily_Efficiency_MTBF_2026_09_18.xlsx</t>
        </is>
      </c>
      <c r="B2828" t="inlineStr">
        <is>
          <t>Samridhi Perk Line</t>
        </is>
      </c>
      <c r="C2828" s="82" t="n">
        <v>46151</v>
      </c>
      <c r="D2828" t="inlineStr">
        <is>
          <t>Perk-TTLi-2</t>
        </is>
      </c>
      <c r="E2828" t="n">
        <v>1429.1753</v>
      </c>
      <c r="F2828" t="n">
        <v>4</v>
      </c>
      <c r="G2828" t="n">
        <v>357.293825</v>
      </c>
      <c r="H2828" t="n">
        <v>0</v>
      </c>
      <c r="I2828" t="n">
        <v>60.0631445235193</v>
      </c>
    </row>
    <row r="2829">
      <c r="A2829" t="inlineStr">
        <is>
          <t>Daily_Efficiency_MTBF_2026_09_18.xlsx</t>
        </is>
      </c>
      <c r="B2829" t="inlineStr">
        <is>
          <t>Samridhi Perk Line</t>
        </is>
      </c>
      <c r="C2829" s="82" t="n">
        <v>46151</v>
      </c>
      <c r="D2829" t="inlineStr">
        <is>
          <t>Perk-TTLi-1</t>
        </is>
      </c>
      <c r="E2829" t="n">
        <v>1348.80985</v>
      </c>
      <c r="F2829" t="n">
        <v>3</v>
      </c>
      <c r="G2829" t="n">
        <v>449.603283333333</v>
      </c>
      <c r="H2829" t="n">
        <v>0.379333333333333</v>
      </c>
      <c r="I2829" t="n">
        <v>63.8172830751884</v>
      </c>
    </row>
    <row r="2830">
      <c r="A2830" t="inlineStr">
        <is>
          <t>Daily_Efficiency_MTBF_2026_09_18.xlsx</t>
        </is>
      </c>
      <c r="B2830" t="inlineStr">
        <is>
          <t>Samridhi Perk Line</t>
        </is>
      </c>
      <c r="C2830" s="82" t="n">
        <v>46151</v>
      </c>
      <c r="D2830" t="inlineStr">
        <is>
          <t>Perk-TTLi-4</t>
        </is>
      </c>
      <c r="E2830" t="n">
        <v>1428.20246666667</v>
      </c>
      <c r="F2830" t="n">
        <v>2</v>
      </c>
      <c r="G2830" t="n">
        <v>714.101233333333</v>
      </c>
      <c r="H2830" t="n">
        <v>0.317366666666667</v>
      </c>
      <c r="I2830" t="n">
        <v>37.0510421101376</v>
      </c>
    </row>
    <row r="2831">
      <c r="A2831" t="inlineStr">
        <is>
          <t>Daily_Efficiency_MTBF_2026_09_18.xlsx</t>
        </is>
      </c>
      <c r="B2831" t="inlineStr">
        <is>
          <t>Samridhi Perk Line</t>
        </is>
      </c>
      <c r="C2831" s="82" t="n">
        <v>46151</v>
      </c>
      <c r="D2831" t="inlineStr">
        <is>
          <t>Perk-HLM-3</t>
        </is>
      </c>
      <c r="E2831" t="n">
        <v>1440</v>
      </c>
      <c r="F2831" t="n">
        <v>1</v>
      </c>
      <c r="G2831" t="n">
        <v>1440</v>
      </c>
      <c r="H2831" t="n">
        <v>0</v>
      </c>
      <c r="I2831" t="n">
        <v>26.0200617283951</v>
      </c>
    </row>
    <row r="2832">
      <c r="A2832" t="inlineStr">
        <is>
          <t>Daily_Efficiency_MTBF_2026_09_18.xlsx</t>
        </is>
      </c>
      <c r="B2832" t="inlineStr">
        <is>
          <t>Samridhi Perk Line</t>
        </is>
      </c>
      <c r="C2832" s="82" t="n">
        <v>46151</v>
      </c>
      <c r="D2832" t="inlineStr">
        <is>
          <t>Perk-Case Packing</t>
        </is>
      </c>
      <c r="E2832" t="n">
        <v>1440</v>
      </c>
      <c r="F2832" t="n">
        <v>1</v>
      </c>
      <c r="G2832" t="n">
        <v>1440</v>
      </c>
      <c r="H2832" t="n">
        <v>0</v>
      </c>
      <c r="I2832" t="n">
        <v>62.5806451612903</v>
      </c>
    </row>
    <row r="2833">
      <c r="A2833" t="inlineStr">
        <is>
          <t>Daily_Efficiency_MTBF_2026_09_18.xlsx</t>
        </is>
      </c>
      <c r="B2833" t="inlineStr">
        <is>
          <t>Co-Extrusion Line</t>
        </is>
      </c>
      <c r="C2833" s="82" t="n">
        <v>46150</v>
      </c>
      <c r="D2833" t="inlineStr">
        <is>
          <t>Coex-AW3</t>
        </is>
      </c>
      <c r="E2833" t="n">
        <v>1311.59916666667</v>
      </c>
      <c r="F2833" t="n">
        <v>165</v>
      </c>
      <c r="G2833" t="n">
        <v>7.94908585858586</v>
      </c>
      <c r="H2833" t="n">
        <v>128.400833333333</v>
      </c>
      <c r="I2833" t="n">
        <v>42.3016666666666</v>
      </c>
    </row>
    <row r="2834">
      <c r="A2834" t="inlineStr">
        <is>
          <t>Daily_Efficiency_MTBF_2026_09_18.xlsx</t>
        </is>
      </c>
      <c r="B2834" t="inlineStr">
        <is>
          <t>Co-Extrusion Line</t>
        </is>
      </c>
      <c r="C2834" s="82" t="n">
        <v>46150</v>
      </c>
      <c r="D2834" t="inlineStr">
        <is>
          <t>Coex-AW2</t>
        </is>
      </c>
      <c r="E2834" t="n">
        <v>1387.4959</v>
      </c>
      <c r="F2834" t="n">
        <v>30</v>
      </c>
      <c r="G2834" t="n">
        <v>46.2498633333333</v>
      </c>
      <c r="H2834" t="n">
        <v>19.64575</v>
      </c>
      <c r="I2834" t="n">
        <v>101.63653389124</v>
      </c>
    </row>
    <row r="2835">
      <c r="A2835" t="inlineStr">
        <is>
          <t>Daily_Efficiency_MTBF_2026_09_18.xlsx</t>
        </is>
      </c>
      <c r="B2835" t="inlineStr">
        <is>
          <t>Co-Extrusion Line</t>
        </is>
      </c>
      <c r="C2835" s="82" t="n">
        <v>46150</v>
      </c>
      <c r="D2835" t="inlineStr">
        <is>
          <t>Coex-AW1</t>
        </is>
      </c>
      <c r="E2835" t="n">
        <v>1394.48406666667</v>
      </c>
      <c r="F2835" t="n">
        <v>21</v>
      </c>
      <c r="G2835" t="n">
        <v>66.4040031746032</v>
      </c>
      <c r="H2835" t="n">
        <v>8.3283</v>
      </c>
      <c r="I2835" t="n">
        <v>109.508586928862</v>
      </c>
    </row>
    <row r="2836">
      <c r="A2836" t="inlineStr">
        <is>
          <t>Daily_Efficiency_MTBF_2026_09_18.xlsx</t>
        </is>
      </c>
      <c r="B2836" t="inlineStr">
        <is>
          <t>Samridhi 5 Star Line</t>
        </is>
      </c>
      <c r="C2836" s="82" t="n">
        <v>46150</v>
      </c>
      <c r="D2836" t="inlineStr">
        <is>
          <t>FS-HCM-1</t>
        </is>
      </c>
      <c r="E2836" t="n">
        <v>1029.29105</v>
      </c>
      <c r="F2836" t="n">
        <v>83</v>
      </c>
      <c r="G2836" t="n">
        <v>12.4010969879518</v>
      </c>
      <c r="H2836" t="n">
        <v>1.1753</v>
      </c>
      <c r="I2836" t="n">
        <v>37.4162850571677</v>
      </c>
    </row>
    <row r="2837">
      <c r="A2837" t="inlineStr">
        <is>
          <t>Daily_Efficiency_MTBF_2026_09_18.xlsx</t>
        </is>
      </c>
      <c r="B2837" t="inlineStr">
        <is>
          <t>Samridhi 5 Star Line</t>
        </is>
      </c>
      <c r="C2837" s="82" t="n">
        <v>46150</v>
      </c>
      <c r="D2837" t="inlineStr">
        <is>
          <t>FS-HCM-4</t>
        </is>
      </c>
      <c r="E2837" t="n">
        <v>939.1844</v>
      </c>
      <c r="F2837" t="n">
        <v>28</v>
      </c>
      <c r="G2837" t="n">
        <v>33.5423</v>
      </c>
      <c r="H2837" t="n">
        <v>11.8113</v>
      </c>
      <c r="I2837" t="n">
        <v>44.5730085175402</v>
      </c>
    </row>
    <row r="2838">
      <c r="A2838" t="inlineStr">
        <is>
          <t>Daily_Efficiency_MTBF_2026_09_18.xlsx</t>
        </is>
      </c>
      <c r="B2838" t="inlineStr">
        <is>
          <t>Samridhi 5 Star Line</t>
        </is>
      </c>
      <c r="C2838" s="82" t="n">
        <v>46150</v>
      </c>
      <c r="D2838" t="inlineStr">
        <is>
          <t>FS-HCM-2</t>
        </is>
      </c>
      <c r="E2838" t="n">
        <v>857.354616666667</v>
      </c>
      <c r="F2838" t="n">
        <v>21</v>
      </c>
      <c r="G2838" t="n">
        <v>40.8264103174603</v>
      </c>
      <c r="H2838" t="n">
        <v>1.00025</v>
      </c>
      <c r="I2838" t="n">
        <v>39.1776255470058</v>
      </c>
    </row>
    <row r="2839">
      <c r="A2839" t="inlineStr">
        <is>
          <t>Daily_Efficiency_MTBF_2026_09_18.xlsx</t>
        </is>
      </c>
      <c r="B2839" t="inlineStr">
        <is>
          <t>Samridhi 5 Star Line</t>
        </is>
      </c>
      <c r="C2839" s="82" t="n">
        <v>46150</v>
      </c>
      <c r="D2839" t="inlineStr">
        <is>
          <t>FS-TTLi-4</t>
        </is>
      </c>
      <c r="E2839" t="n">
        <v>938.1849999999999</v>
      </c>
      <c r="F2839" t="n">
        <v>20</v>
      </c>
      <c r="G2839" t="n">
        <v>46.90925</v>
      </c>
      <c r="H2839" t="n">
        <v>21.815</v>
      </c>
      <c r="I2839" t="n">
        <v>42.03125</v>
      </c>
    </row>
    <row r="2840">
      <c r="A2840" t="inlineStr">
        <is>
          <t>Daily_Efficiency_MTBF_2026_09_18.xlsx</t>
        </is>
      </c>
      <c r="B2840" t="inlineStr">
        <is>
          <t>Samridhi 5 Star Line</t>
        </is>
      </c>
      <c r="C2840" s="82" t="n">
        <v>46150</v>
      </c>
      <c r="D2840" t="inlineStr">
        <is>
          <t>FS-HCM-3</t>
        </is>
      </c>
      <c r="E2840" t="n">
        <v>859.510833333333</v>
      </c>
      <c r="F2840" t="n">
        <v>17</v>
      </c>
      <c r="G2840" t="n">
        <v>50.5594607843137</v>
      </c>
      <c r="H2840" t="n">
        <v>0.333066666666667</v>
      </c>
      <c r="I2840" t="n">
        <v>47.9373791530032</v>
      </c>
    </row>
    <row r="2841">
      <c r="A2841" t="inlineStr">
        <is>
          <t>Daily_Efficiency_MTBF_2026_09_18.xlsx</t>
        </is>
      </c>
      <c r="B2841" t="inlineStr">
        <is>
          <t>Samridhi 5 Star Line</t>
        </is>
      </c>
      <c r="C2841" s="82" t="n">
        <v>46150</v>
      </c>
      <c r="D2841" t="inlineStr">
        <is>
          <t>FS-TTLi-2</t>
        </is>
      </c>
      <c r="E2841" t="n">
        <v>916.6672</v>
      </c>
      <c r="F2841" t="n">
        <v>12</v>
      </c>
      <c r="G2841" t="n">
        <v>76.3889333333333</v>
      </c>
      <c r="H2841" t="n">
        <v>4.488</v>
      </c>
      <c r="I2841" t="n">
        <v>35.2422121758762</v>
      </c>
    </row>
    <row r="2842">
      <c r="A2842" t="inlineStr">
        <is>
          <t>Daily_Efficiency_MTBF_2026_09_18.xlsx</t>
        </is>
      </c>
      <c r="B2842" t="inlineStr">
        <is>
          <t>Samridhi 5 Star Line</t>
        </is>
      </c>
      <c r="C2842" s="82" t="n">
        <v>46150</v>
      </c>
      <c r="D2842" t="inlineStr">
        <is>
          <t>FS-TTLi-3</t>
        </is>
      </c>
      <c r="E2842" t="n">
        <v>945.35315</v>
      </c>
      <c r="F2842" t="n">
        <v>10</v>
      </c>
      <c r="G2842" t="n">
        <v>94.535315</v>
      </c>
      <c r="H2842" t="n">
        <v>2.48658333333333</v>
      </c>
      <c r="I2842" t="n">
        <v>43.3818311744045</v>
      </c>
    </row>
    <row r="2843">
      <c r="A2843" t="inlineStr">
        <is>
          <t>Daily_Efficiency_MTBF_2026_09_18.xlsx</t>
        </is>
      </c>
      <c r="B2843" t="inlineStr">
        <is>
          <t>Samridhi 5 Star Line</t>
        </is>
      </c>
      <c r="C2843" s="82" t="n">
        <v>46150</v>
      </c>
      <c r="D2843" t="inlineStr">
        <is>
          <t>FS-TTLi-1</t>
        </is>
      </c>
      <c r="E2843" t="n">
        <v>933.808033333333</v>
      </c>
      <c r="F2843" t="n">
        <v>9</v>
      </c>
      <c r="G2843" t="n">
        <v>103.756448148148</v>
      </c>
      <c r="H2843" t="n">
        <v>8.16753333333333</v>
      </c>
      <c r="I2843" t="n">
        <v>39.92492511336</v>
      </c>
    </row>
    <row r="2844">
      <c r="A2844" t="inlineStr">
        <is>
          <t>Daily_Efficiency_MTBF_2026_09_18.xlsx</t>
        </is>
      </c>
      <c r="B2844" t="inlineStr">
        <is>
          <t>Samridhi 5 Star Line</t>
        </is>
      </c>
      <c r="C2844" s="82" t="n">
        <v>46150</v>
      </c>
      <c r="D2844" t="inlineStr">
        <is>
          <t>FS-HRM-5</t>
        </is>
      </c>
      <c r="E2844" t="n">
        <v>1344.83233333333</v>
      </c>
      <c r="F2844" t="n">
        <v>8</v>
      </c>
      <c r="G2844" t="n">
        <v>168.104041666667</v>
      </c>
      <c r="H2844" t="n">
        <v>8.334566666666669</v>
      </c>
      <c r="I2844" t="n">
        <v>21.5998297055408</v>
      </c>
    </row>
    <row r="2845">
      <c r="A2845" t="inlineStr">
        <is>
          <t>Daily_Efficiency_MTBF_2026_09_18.xlsx</t>
        </is>
      </c>
      <c r="B2845" t="inlineStr">
        <is>
          <t>Samridhi 5 Star Line</t>
        </is>
      </c>
      <c r="C2845" s="82" t="n">
        <v>46150</v>
      </c>
      <c r="D2845" t="inlineStr">
        <is>
          <t>FS-Case Packing</t>
        </is>
      </c>
      <c r="E2845" t="n">
        <v>1440</v>
      </c>
      <c r="F2845" t="n">
        <v>1</v>
      </c>
      <c r="G2845" t="n">
        <v>1440</v>
      </c>
      <c r="H2845" t="n">
        <v>0</v>
      </c>
      <c r="I2845" t="n">
        <v>34.24688057041</v>
      </c>
    </row>
    <row r="2846">
      <c r="A2846" t="inlineStr">
        <is>
          <t>Daily_Efficiency_MTBF_2026_09_18.xlsx</t>
        </is>
      </c>
      <c r="B2846" t="inlineStr">
        <is>
          <t>Samridhi 5 Star Line</t>
        </is>
      </c>
      <c r="C2846" s="82" t="n">
        <v>46150</v>
      </c>
      <c r="D2846" t="inlineStr">
        <is>
          <t>FS-TTM-5</t>
        </is>
      </c>
      <c r="E2846" t="n">
        <v>960</v>
      </c>
      <c r="F2846" t="n">
        <v>1</v>
      </c>
      <c r="G2846" t="n">
        <v>960</v>
      </c>
      <c r="H2846" t="n">
        <v>0</v>
      </c>
      <c r="I2846" t="n">
        <v>23.9806547619048</v>
      </c>
    </row>
    <row r="2847">
      <c r="A2847" t="inlineStr">
        <is>
          <t>Daily_Efficiency_MTBF_2026_09_18.xlsx</t>
        </is>
      </c>
      <c r="B2847" t="inlineStr">
        <is>
          <t>Samridhi Perk Line</t>
        </is>
      </c>
      <c r="C2847" s="82" t="n">
        <v>46150</v>
      </c>
      <c r="D2847" t="inlineStr">
        <is>
          <t>Perk-HLM-1</t>
        </is>
      </c>
      <c r="E2847" t="n">
        <v>1231.20086666667</v>
      </c>
      <c r="F2847" t="n">
        <v>114</v>
      </c>
      <c r="G2847" t="n">
        <v>10.8000076023392</v>
      </c>
      <c r="H2847" t="n">
        <v>14.08345</v>
      </c>
      <c r="I2847" t="n">
        <v>69.6265797801222</v>
      </c>
    </row>
    <row r="2848">
      <c r="A2848" t="inlineStr">
        <is>
          <t>Daily_Efficiency_MTBF_2026_09_18.xlsx</t>
        </is>
      </c>
      <c r="B2848" t="inlineStr">
        <is>
          <t>Samridhi Perk Line</t>
        </is>
      </c>
      <c r="C2848" s="82" t="n">
        <v>46150</v>
      </c>
      <c r="D2848" t="inlineStr">
        <is>
          <t>Perk-HLM-2</t>
        </is>
      </c>
      <c r="E2848" t="n">
        <v>1332.9821</v>
      </c>
      <c r="F2848" t="n">
        <v>84</v>
      </c>
      <c r="G2848" t="n">
        <v>15.8688345238095</v>
      </c>
      <c r="H2848" t="n">
        <v>0</v>
      </c>
      <c r="I2848" t="n">
        <v>65.93832158507681</v>
      </c>
    </row>
    <row r="2849">
      <c r="A2849" t="inlineStr">
        <is>
          <t>Daily_Efficiency_MTBF_2026_09_18.xlsx</t>
        </is>
      </c>
      <c r="B2849" t="inlineStr">
        <is>
          <t>Samridhi Perk Line</t>
        </is>
      </c>
      <c r="C2849" s="82" t="n">
        <v>46150</v>
      </c>
      <c r="D2849" t="inlineStr">
        <is>
          <t>Perk-HCM-1</t>
        </is>
      </c>
      <c r="E2849" t="n">
        <v>1364.71761666667</v>
      </c>
      <c r="F2849" t="n">
        <v>76</v>
      </c>
      <c r="G2849" t="n">
        <v>17.956810745614</v>
      </c>
      <c r="H2849" t="n">
        <v>1.38353333333333</v>
      </c>
      <c r="I2849" t="n">
        <v>84.84449492075819</v>
      </c>
    </row>
    <row r="2850">
      <c r="A2850" t="inlineStr">
        <is>
          <t>Daily_Efficiency_MTBF_2026_09_18.xlsx</t>
        </is>
      </c>
      <c r="B2850" t="inlineStr">
        <is>
          <t>Samridhi Perk Line</t>
        </is>
      </c>
      <c r="C2850" s="82" t="n">
        <v>46150</v>
      </c>
      <c r="D2850" t="inlineStr">
        <is>
          <t>Perk-HCM-2</t>
        </is>
      </c>
      <c r="E2850" t="n">
        <v>1385.38691666667</v>
      </c>
      <c r="F2850" t="n">
        <v>76</v>
      </c>
      <c r="G2850" t="n">
        <v>18.2287752192982</v>
      </c>
      <c r="H2850" t="n">
        <v>1.389</v>
      </c>
      <c r="I2850" t="n">
        <v>85.1405374961205</v>
      </c>
    </row>
    <row r="2851">
      <c r="A2851" t="inlineStr">
        <is>
          <t>Daily_Efficiency_MTBF_2026_09_18.xlsx</t>
        </is>
      </c>
      <c r="B2851" t="inlineStr">
        <is>
          <t>Samridhi Perk Line</t>
        </is>
      </c>
      <c r="C2851" s="82" t="n">
        <v>46150</v>
      </c>
      <c r="D2851" t="inlineStr">
        <is>
          <t>Perk-HCM-4</t>
        </is>
      </c>
      <c r="E2851" t="n">
        <v>1385.35995</v>
      </c>
      <c r="F2851" t="n">
        <v>70</v>
      </c>
      <c r="G2851" t="n">
        <v>19.7908564285714</v>
      </c>
      <c r="H2851" t="n">
        <v>0.312183333333333</v>
      </c>
      <c r="I2851" t="n">
        <v>55.4489757667677</v>
      </c>
    </row>
    <row r="2852">
      <c r="A2852" t="inlineStr">
        <is>
          <t>Daily_Efficiency_MTBF_2026_09_18.xlsx</t>
        </is>
      </c>
      <c r="B2852" t="inlineStr">
        <is>
          <t>Samridhi Perk Line</t>
        </is>
      </c>
      <c r="C2852" s="82" t="n">
        <v>46150</v>
      </c>
      <c r="D2852" t="inlineStr">
        <is>
          <t>Perk-HCM-3</t>
        </is>
      </c>
      <c r="E2852" t="n">
        <v>1381.13343333333</v>
      </c>
      <c r="F2852" t="n">
        <v>57</v>
      </c>
      <c r="G2852" t="n">
        <v>24.2304111111111</v>
      </c>
      <c r="H2852" t="n">
        <v>0.956083333333333</v>
      </c>
      <c r="I2852" t="n">
        <v>77.14337532846039</v>
      </c>
    </row>
    <row r="2853">
      <c r="A2853" t="inlineStr">
        <is>
          <t>Daily_Efficiency_MTBF_2026_09_18.xlsx</t>
        </is>
      </c>
      <c r="B2853" t="inlineStr">
        <is>
          <t>Samridhi Perk Line</t>
        </is>
      </c>
      <c r="C2853" s="82" t="n">
        <v>46150</v>
      </c>
      <c r="D2853" t="inlineStr">
        <is>
          <t>Perk TTM-5</t>
        </is>
      </c>
      <c r="E2853" t="n">
        <v>490.11655</v>
      </c>
      <c r="F2853" t="n">
        <v>55</v>
      </c>
      <c r="G2853" t="n">
        <v>8.911210000000001</v>
      </c>
      <c r="H2853" t="n">
        <v>98.8366</v>
      </c>
      <c r="I2853" t="n">
        <v>40.7380952380952</v>
      </c>
    </row>
    <row r="2854">
      <c r="A2854" t="inlineStr">
        <is>
          <t>Daily_Efficiency_MTBF_2026_09_18.xlsx</t>
        </is>
      </c>
      <c r="B2854" t="inlineStr">
        <is>
          <t>Samridhi Perk Line</t>
        </is>
      </c>
      <c r="C2854" s="82" t="n">
        <v>46150</v>
      </c>
      <c r="D2854" t="inlineStr">
        <is>
          <t>Perk-TTLi-3</t>
        </is>
      </c>
      <c r="E2854" t="n">
        <v>1233.9041</v>
      </c>
      <c r="F2854" t="n">
        <v>14</v>
      </c>
      <c r="G2854" t="n">
        <v>88.1360071428571</v>
      </c>
      <c r="H2854" t="n">
        <v>6.60736666666667</v>
      </c>
      <c r="I2854" t="n">
        <v>75.08987742620531</v>
      </c>
    </row>
    <row r="2855">
      <c r="A2855" t="inlineStr">
        <is>
          <t>Daily_Efficiency_MTBF_2026_09_18.xlsx</t>
        </is>
      </c>
      <c r="B2855" t="inlineStr">
        <is>
          <t>Samridhi Perk Line</t>
        </is>
      </c>
      <c r="C2855" s="82" t="n">
        <v>46150</v>
      </c>
      <c r="D2855" t="inlineStr">
        <is>
          <t>Perk-TTLi-1</t>
        </is>
      </c>
      <c r="E2855" t="n">
        <v>1428.03833333333</v>
      </c>
      <c r="F2855" t="n">
        <v>6</v>
      </c>
      <c r="G2855" t="n">
        <v>238.006388888889</v>
      </c>
      <c r="H2855" t="n">
        <v>0.3224</v>
      </c>
      <c r="I2855" t="n">
        <v>82.9007572070776</v>
      </c>
    </row>
    <row r="2856">
      <c r="A2856" t="inlineStr">
        <is>
          <t>Daily_Efficiency_MTBF_2026_09_18.xlsx</t>
        </is>
      </c>
      <c r="B2856" t="inlineStr">
        <is>
          <t>Samridhi Perk Line</t>
        </is>
      </c>
      <c r="C2856" s="82" t="n">
        <v>46150</v>
      </c>
      <c r="D2856" t="inlineStr">
        <is>
          <t>Perk-TTLi-4</t>
        </is>
      </c>
      <c r="E2856" t="n">
        <v>1404.81773333333</v>
      </c>
      <c r="F2856" t="n">
        <v>3</v>
      </c>
      <c r="G2856" t="n">
        <v>468.272577777778</v>
      </c>
      <c r="H2856" t="n">
        <v>1.02908333333333</v>
      </c>
      <c r="I2856" t="n">
        <v>51.4836781233479</v>
      </c>
    </row>
    <row r="2857">
      <c r="A2857" t="inlineStr">
        <is>
          <t>Daily_Efficiency_MTBF_2026_09_18.xlsx</t>
        </is>
      </c>
      <c r="B2857" t="inlineStr">
        <is>
          <t>Samridhi Perk Line</t>
        </is>
      </c>
      <c r="C2857" s="82" t="n">
        <v>46150</v>
      </c>
      <c r="D2857" t="inlineStr">
        <is>
          <t>Perk-TTLi-2</t>
        </is>
      </c>
      <c r="E2857" t="n">
        <v>1385.6883</v>
      </c>
      <c r="F2857" t="n">
        <v>2</v>
      </c>
      <c r="G2857" t="n">
        <v>692.84415</v>
      </c>
      <c r="H2857" t="n">
        <v>0</v>
      </c>
      <c r="I2857" t="n">
        <v>81.1450249814208</v>
      </c>
    </row>
    <row r="2858">
      <c r="A2858" t="inlineStr">
        <is>
          <t>Daily_Efficiency_MTBF_2026_09_18.xlsx</t>
        </is>
      </c>
      <c r="B2858" t="inlineStr">
        <is>
          <t>Samridhi Perk Line</t>
        </is>
      </c>
      <c r="C2858" s="82" t="n">
        <v>46150</v>
      </c>
      <c r="D2858" t="inlineStr">
        <is>
          <t>Perk-HLM-3</t>
        </is>
      </c>
      <c r="E2858" t="n">
        <v>1440</v>
      </c>
      <c r="F2858" t="n">
        <v>1</v>
      </c>
      <c r="G2858" t="n">
        <v>1440</v>
      </c>
      <c r="H2858" t="n">
        <v>0</v>
      </c>
      <c r="I2858" t="n">
        <v>43.4439814814815</v>
      </c>
    </row>
    <row r="2859">
      <c r="A2859" t="inlineStr">
        <is>
          <t>Daily_Efficiency_MTBF_2026_09_18.xlsx</t>
        </is>
      </c>
      <c r="B2859" t="inlineStr">
        <is>
          <t>Samridhi Perk Line</t>
        </is>
      </c>
      <c r="C2859" s="82" t="n">
        <v>46150</v>
      </c>
      <c r="D2859" t="inlineStr">
        <is>
          <t>Perk-Case Packing</t>
        </is>
      </c>
      <c r="E2859" t="n">
        <v>1440</v>
      </c>
      <c r="F2859" t="n">
        <v>1</v>
      </c>
      <c r="G2859" t="n">
        <v>1440</v>
      </c>
      <c r="H2859" t="n">
        <v>0</v>
      </c>
      <c r="I2859" t="n">
        <v>90.08064516129031</v>
      </c>
    </row>
    <row r="2860">
      <c r="A2860" t="inlineStr">
        <is>
          <t>Daily_Efficiency_MTBF_2026_09_18.xlsx</t>
        </is>
      </c>
      <c r="B2860" t="inlineStr">
        <is>
          <t>Co-Extrusion Line</t>
        </is>
      </c>
      <c r="C2860" s="82" t="n">
        <v>46149</v>
      </c>
      <c r="D2860" t="inlineStr">
        <is>
          <t>Coex-AW3</t>
        </is>
      </c>
      <c r="E2860" t="n">
        <v>1196.29885</v>
      </c>
      <c r="F2860" t="n">
        <v>250</v>
      </c>
      <c r="G2860" t="n">
        <v>4.7851954</v>
      </c>
      <c r="H2860" t="n">
        <v>157.692833333333</v>
      </c>
      <c r="I2860" t="n">
        <v>38.2605555555555</v>
      </c>
    </row>
    <row r="2861">
      <c r="A2861" t="inlineStr">
        <is>
          <t>Daily_Efficiency_MTBF_2026_09_18.xlsx</t>
        </is>
      </c>
      <c r="B2861" t="inlineStr">
        <is>
          <t>Co-Extrusion Line</t>
        </is>
      </c>
      <c r="C2861" s="82" t="n">
        <v>46149</v>
      </c>
      <c r="D2861" t="inlineStr">
        <is>
          <t>Coex-AW1</t>
        </is>
      </c>
      <c r="E2861" t="n">
        <v>1382.64201666667</v>
      </c>
      <c r="F2861" t="n">
        <v>32</v>
      </c>
      <c r="G2861" t="n">
        <v>43.2075630208333</v>
      </c>
      <c r="H2861" t="n">
        <v>20.3505666666667</v>
      </c>
      <c r="I2861" t="n">
        <v>107.646328137515</v>
      </c>
    </row>
    <row r="2862">
      <c r="A2862" t="inlineStr">
        <is>
          <t>Daily_Efficiency_MTBF_2026_09_18.xlsx</t>
        </is>
      </c>
      <c r="B2862" t="inlineStr">
        <is>
          <t>Co-Extrusion Line</t>
        </is>
      </c>
      <c r="C2862" s="82" t="n">
        <v>46149</v>
      </c>
      <c r="D2862" t="inlineStr">
        <is>
          <t>Coex-AW2</t>
        </is>
      </c>
      <c r="E2862" t="n">
        <v>1388.65798333333</v>
      </c>
      <c r="F2862" t="n">
        <v>24</v>
      </c>
      <c r="G2862" t="n">
        <v>57.8607493055556</v>
      </c>
      <c r="H2862" t="n">
        <v>16.3397333333333</v>
      </c>
      <c r="I2862" t="n">
        <v>101.272287951405</v>
      </c>
    </row>
    <row r="2863">
      <c r="A2863" t="inlineStr">
        <is>
          <t>Daily_Efficiency_MTBF_2026_09_18.xlsx</t>
        </is>
      </c>
      <c r="B2863" t="inlineStr">
        <is>
          <t>Samridhi 5 Star Line</t>
        </is>
      </c>
      <c r="C2863" s="82" t="n">
        <v>46149</v>
      </c>
      <c r="D2863" t="inlineStr">
        <is>
          <t>FS-TTLi-4</t>
        </is>
      </c>
      <c r="E2863" t="n">
        <v>1279.49533333333</v>
      </c>
      <c r="F2863" t="n">
        <v>127</v>
      </c>
      <c r="G2863" t="n">
        <v>10.0747664041995</v>
      </c>
      <c r="H2863" t="n">
        <v>106.497366666667</v>
      </c>
      <c r="I2863" t="n">
        <v>59.280753968254</v>
      </c>
    </row>
    <row r="2864">
      <c r="A2864" t="inlineStr">
        <is>
          <t>Daily_Efficiency_MTBF_2026_09_18.xlsx</t>
        </is>
      </c>
      <c r="B2864" t="inlineStr">
        <is>
          <t>Samridhi 5 Star Line</t>
        </is>
      </c>
      <c r="C2864" s="82" t="n">
        <v>46149</v>
      </c>
      <c r="D2864" t="inlineStr">
        <is>
          <t>FS-HCM-1</t>
        </is>
      </c>
      <c r="E2864" t="n">
        <v>1390.97438333333</v>
      </c>
      <c r="F2864" t="n">
        <v>98</v>
      </c>
      <c r="G2864" t="n">
        <v>14.1936161564626</v>
      </c>
      <c r="H2864" t="n">
        <v>1.00121666666667</v>
      </c>
      <c r="I2864" t="n">
        <v>88.93089620157259</v>
      </c>
    </row>
    <row r="2865">
      <c r="A2865" t="inlineStr">
        <is>
          <t>Daily_Efficiency_MTBF_2026_09_18.xlsx</t>
        </is>
      </c>
      <c r="B2865" t="inlineStr">
        <is>
          <t>Samridhi 5 Star Line</t>
        </is>
      </c>
      <c r="C2865" s="82" t="n">
        <v>46149</v>
      </c>
      <c r="D2865" t="inlineStr">
        <is>
          <t>FS-HCM-3</t>
        </is>
      </c>
      <c r="E2865" t="n">
        <v>1396.81905</v>
      </c>
      <c r="F2865" t="n">
        <v>39</v>
      </c>
      <c r="G2865" t="n">
        <v>35.8158730769231</v>
      </c>
      <c r="H2865" t="n">
        <v>5.15918333333333</v>
      </c>
      <c r="I2865" t="n">
        <v>86.7881975382562</v>
      </c>
    </row>
    <row r="2866">
      <c r="A2866" t="inlineStr">
        <is>
          <t>Daily_Efficiency_MTBF_2026_09_18.xlsx</t>
        </is>
      </c>
      <c r="B2866" t="inlineStr">
        <is>
          <t>Samridhi 5 Star Line</t>
        </is>
      </c>
      <c r="C2866" s="82" t="n">
        <v>46149</v>
      </c>
      <c r="D2866" t="inlineStr">
        <is>
          <t>FS-HCM-4</t>
        </is>
      </c>
      <c r="E2866" t="n">
        <v>1375.6849</v>
      </c>
      <c r="F2866" t="n">
        <v>33</v>
      </c>
      <c r="G2866" t="n">
        <v>41.6874212121212</v>
      </c>
      <c r="H2866" t="n">
        <v>13.1527833333333</v>
      </c>
      <c r="I2866" t="n">
        <v>64.89784944745971</v>
      </c>
    </row>
    <row r="2867">
      <c r="A2867" t="inlineStr">
        <is>
          <t>Daily_Efficiency_MTBF_2026_09_18.xlsx</t>
        </is>
      </c>
      <c r="B2867" t="inlineStr">
        <is>
          <t>Samridhi 5 Star Line</t>
        </is>
      </c>
      <c r="C2867" s="82" t="n">
        <v>46149</v>
      </c>
      <c r="D2867" t="inlineStr">
        <is>
          <t>FS-HCM-2</t>
        </is>
      </c>
      <c r="E2867" t="n">
        <v>1391.27975</v>
      </c>
      <c r="F2867" t="n">
        <v>30</v>
      </c>
      <c r="G2867" t="n">
        <v>46.3759916666667</v>
      </c>
      <c r="H2867" t="n">
        <v>0.333766666666667</v>
      </c>
      <c r="I2867" t="n">
        <v>75.7277822842408</v>
      </c>
    </row>
    <row r="2868">
      <c r="A2868" t="inlineStr">
        <is>
          <t>Daily_Efficiency_MTBF_2026_09_18.xlsx</t>
        </is>
      </c>
      <c r="B2868" t="inlineStr">
        <is>
          <t>Samridhi 5 Star Line</t>
        </is>
      </c>
      <c r="C2868" s="82" t="n">
        <v>46149</v>
      </c>
      <c r="D2868" t="inlineStr">
        <is>
          <t>FS-TTLi-2</t>
        </is>
      </c>
      <c r="E2868" t="n">
        <v>1413.83381666667</v>
      </c>
      <c r="F2868" t="n">
        <v>28</v>
      </c>
      <c r="G2868" t="n">
        <v>50.4940648809524</v>
      </c>
      <c r="H2868" t="n">
        <v>7.50178333333333</v>
      </c>
      <c r="I2868" t="n">
        <v>72.5489968918469</v>
      </c>
    </row>
    <row r="2869">
      <c r="A2869" t="inlineStr">
        <is>
          <t>Daily_Efficiency_MTBF_2026_09_18.xlsx</t>
        </is>
      </c>
      <c r="B2869" t="inlineStr">
        <is>
          <t>Samridhi 5 Star Line</t>
        </is>
      </c>
      <c r="C2869" s="82" t="n">
        <v>46149</v>
      </c>
      <c r="D2869" t="inlineStr">
        <is>
          <t>FS-TTLi-3</t>
        </is>
      </c>
      <c r="E2869" t="n">
        <v>1386.65943333333</v>
      </c>
      <c r="F2869" t="n">
        <v>26</v>
      </c>
      <c r="G2869" t="n">
        <v>53.3330551282051</v>
      </c>
      <c r="H2869" t="n">
        <v>12.0024666666667</v>
      </c>
      <c r="I2869" t="n">
        <v>85.3487464981735</v>
      </c>
    </row>
    <row r="2870">
      <c r="A2870" t="inlineStr">
        <is>
          <t>Daily_Efficiency_MTBF_2026_09_18.xlsx</t>
        </is>
      </c>
      <c r="B2870" t="inlineStr">
        <is>
          <t>Samridhi 5 Star Line</t>
        </is>
      </c>
      <c r="C2870" s="82" t="n">
        <v>46149</v>
      </c>
      <c r="D2870" t="inlineStr">
        <is>
          <t>FS-TTLi-1</t>
        </is>
      </c>
      <c r="E2870" t="n">
        <v>1396.98328333333</v>
      </c>
      <c r="F2870" t="n">
        <v>24</v>
      </c>
      <c r="G2870" t="n">
        <v>58.2076368055555</v>
      </c>
      <c r="H2870" t="n">
        <v>6.6649</v>
      </c>
      <c r="I2870" t="n">
        <v>88.3395427223484</v>
      </c>
    </row>
    <row r="2871">
      <c r="A2871" t="inlineStr">
        <is>
          <t>Daily_Efficiency_MTBF_2026_09_18.xlsx</t>
        </is>
      </c>
      <c r="B2871" t="inlineStr">
        <is>
          <t>Samridhi 5 Star Line</t>
        </is>
      </c>
      <c r="C2871" s="82" t="n">
        <v>46149</v>
      </c>
      <c r="D2871" t="inlineStr">
        <is>
          <t>FS-HRM-5</t>
        </is>
      </c>
      <c r="E2871" t="n">
        <v>1423.66076666667</v>
      </c>
      <c r="F2871" t="n">
        <v>6</v>
      </c>
      <c r="G2871" t="n">
        <v>237.276794444444</v>
      </c>
      <c r="H2871" t="n">
        <v>4.17805</v>
      </c>
      <c r="I2871" t="n">
        <v>42.9727783990659</v>
      </c>
    </row>
    <row r="2872">
      <c r="A2872" t="inlineStr">
        <is>
          <t>Daily_Efficiency_MTBF_2026_09_18.xlsx</t>
        </is>
      </c>
      <c r="B2872" t="inlineStr">
        <is>
          <t>Samridhi 5 Star Line</t>
        </is>
      </c>
      <c r="C2872" s="82" t="n">
        <v>46149</v>
      </c>
      <c r="D2872" t="inlineStr">
        <is>
          <t>FS-Case Packing</t>
        </is>
      </c>
      <c r="E2872" t="n">
        <v>1440</v>
      </c>
      <c r="F2872" t="n">
        <v>1</v>
      </c>
      <c r="G2872" t="n">
        <v>1440</v>
      </c>
      <c r="H2872" t="n">
        <v>0</v>
      </c>
      <c r="I2872" t="n">
        <v>88.8591800356506</v>
      </c>
    </row>
    <row r="2873">
      <c r="A2873" t="inlineStr">
        <is>
          <t>Daily_Efficiency_MTBF_2026_09_18.xlsx</t>
        </is>
      </c>
      <c r="B2873" t="inlineStr">
        <is>
          <t>Samridhi 5 Star Line</t>
        </is>
      </c>
      <c r="C2873" s="82" t="n">
        <v>46149</v>
      </c>
      <c r="D2873" t="inlineStr">
        <is>
          <t>FS-TTM-5</t>
        </is>
      </c>
      <c r="E2873" t="n">
        <v>1440</v>
      </c>
      <c r="F2873" t="n">
        <v>1</v>
      </c>
      <c r="G2873" t="n">
        <v>1440</v>
      </c>
      <c r="H2873" t="n">
        <v>0</v>
      </c>
      <c r="I2873" t="n">
        <v>39.8561507936508</v>
      </c>
    </row>
    <row r="2874">
      <c r="A2874" t="inlineStr">
        <is>
          <t>Daily_Efficiency_MTBF_2026_09_18.xlsx</t>
        </is>
      </c>
      <c r="B2874" t="inlineStr">
        <is>
          <t>Samridhi Perk Line</t>
        </is>
      </c>
      <c r="C2874" s="82" t="n">
        <v>46149</v>
      </c>
      <c r="D2874" t="inlineStr">
        <is>
          <t>Perk-HLM-1</t>
        </is>
      </c>
      <c r="E2874" t="n">
        <v>1281.391</v>
      </c>
      <c r="F2874" t="n">
        <v>106</v>
      </c>
      <c r="G2874" t="n">
        <v>12.0885943396226</v>
      </c>
      <c r="H2874" t="n">
        <v>3.42505</v>
      </c>
      <c r="I2874" t="n">
        <v>82.4394148627123</v>
      </c>
    </row>
    <row r="2875">
      <c r="A2875" t="inlineStr">
        <is>
          <t>Daily_Efficiency_MTBF_2026_09_18.xlsx</t>
        </is>
      </c>
      <c r="B2875" t="inlineStr">
        <is>
          <t>Samridhi Perk Line</t>
        </is>
      </c>
      <c r="C2875" s="82" t="n">
        <v>46149</v>
      </c>
      <c r="D2875" t="inlineStr">
        <is>
          <t>Perk-HCM-1</t>
        </is>
      </c>
      <c r="E2875" t="n">
        <v>1375.47061666667</v>
      </c>
      <c r="F2875" t="n">
        <v>80</v>
      </c>
      <c r="G2875" t="n">
        <v>17.1933827083333</v>
      </c>
      <c r="H2875" t="n">
        <v>0.612116666666667</v>
      </c>
      <c r="I2875" t="n">
        <v>84.17303751870161</v>
      </c>
    </row>
    <row r="2876">
      <c r="A2876" t="inlineStr">
        <is>
          <t>Daily_Efficiency_MTBF_2026_09_18.xlsx</t>
        </is>
      </c>
      <c r="B2876" t="inlineStr">
        <is>
          <t>Samridhi Perk Line</t>
        </is>
      </c>
      <c r="C2876" s="82" t="n">
        <v>46149</v>
      </c>
      <c r="D2876" t="inlineStr">
        <is>
          <t>Perk-HLM-2</t>
        </is>
      </c>
      <c r="E2876" t="n">
        <v>1312.64493333333</v>
      </c>
      <c r="F2876" t="n">
        <v>74</v>
      </c>
      <c r="G2876" t="n">
        <v>17.738445045045</v>
      </c>
      <c r="H2876" t="n">
        <v>0</v>
      </c>
      <c r="I2876" t="n">
        <v>70.4291626498788</v>
      </c>
    </row>
    <row r="2877">
      <c r="A2877" t="inlineStr">
        <is>
          <t>Daily_Efficiency_MTBF_2026_09_18.xlsx</t>
        </is>
      </c>
      <c r="B2877" t="inlineStr">
        <is>
          <t>Samridhi Perk Line</t>
        </is>
      </c>
      <c r="C2877" s="82" t="n">
        <v>46149</v>
      </c>
      <c r="D2877" t="inlineStr">
        <is>
          <t>Perk-HCM-2</t>
        </is>
      </c>
      <c r="E2877" t="n">
        <v>1384.83191666667</v>
      </c>
      <c r="F2877" t="n">
        <v>70</v>
      </c>
      <c r="G2877" t="n">
        <v>19.7833130952381</v>
      </c>
      <c r="H2877" t="n">
        <v>0.303816666666667</v>
      </c>
      <c r="I2877" t="n">
        <v>83.53350777777329</v>
      </c>
    </row>
    <row r="2878">
      <c r="A2878" t="inlineStr">
        <is>
          <t>Daily_Efficiency_MTBF_2026_09_18.xlsx</t>
        </is>
      </c>
      <c r="B2878" t="inlineStr">
        <is>
          <t>Samridhi Perk Line</t>
        </is>
      </c>
      <c r="C2878" s="82" t="n">
        <v>46149</v>
      </c>
      <c r="D2878" t="inlineStr">
        <is>
          <t>Perk-HCM-3</t>
        </is>
      </c>
      <c r="E2878" t="n">
        <v>1385.4556</v>
      </c>
      <c r="F2878" t="n">
        <v>59</v>
      </c>
      <c r="G2878" t="n">
        <v>23.4822983050847</v>
      </c>
      <c r="H2878" t="n">
        <v>2.61916666666667</v>
      </c>
      <c r="I2878" t="n">
        <v>69.4628207358931</v>
      </c>
    </row>
    <row r="2879">
      <c r="A2879" t="inlineStr">
        <is>
          <t>Daily_Efficiency_MTBF_2026_09_18.xlsx</t>
        </is>
      </c>
      <c r="B2879" t="inlineStr">
        <is>
          <t>Samridhi Perk Line</t>
        </is>
      </c>
      <c r="C2879" s="82" t="n">
        <v>46149</v>
      </c>
      <c r="D2879" t="inlineStr">
        <is>
          <t>Perk-HCM-4</t>
        </is>
      </c>
      <c r="E2879" t="n">
        <v>1380.15411666667</v>
      </c>
      <c r="F2879" t="n">
        <v>43</v>
      </c>
      <c r="G2879" t="n">
        <v>32.0966073643411</v>
      </c>
      <c r="H2879" t="n">
        <v>0.119216666666667</v>
      </c>
      <c r="I2879" t="n">
        <v>50.5547926684139</v>
      </c>
    </row>
    <row r="2880">
      <c r="A2880" t="inlineStr">
        <is>
          <t>Daily_Efficiency_MTBF_2026_09_18.xlsx</t>
        </is>
      </c>
      <c r="B2880" t="inlineStr">
        <is>
          <t>Samridhi Perk Line</t>
        </is>
      </c>
      <c r="C2880" s="82" t="n">
        <v>46149</v>
      </c>
      <c r="D2880" t="inlineStr">
        <is>
          <t>Perk-TTLi-3</t>
        </is>
      </c>
      <c r="E2880" t="n">
        <v>1255.52883333333</v>
      </c>
      <c r="F2880" t="n">
        <v>18</v>
      </c>
      <c r="G2880" t="n">
        <v>69.7516018518518</v>
      </c>
      <c r="H2880" t="n">
        <v>0.3513</v>
      </c>
      <c r="I2880" t="n">
        <v>59.504503402608</v>
      </c>
    </row>
    <row r="2881">
      <c r="A2881" t="inlineStr">
        <is>
          <t>Daily_Efficiency_MTBF_2026_09_18.xlsx</t>
        </is>
      </c>
      <c r="B2881" t="inlineStr">
        <is>
          <t>Samridhi Perk Line</t>
        </is>
      </c>
      <c r="C2881" s="82" t="n">
        <v>46149</v>
      </c>
      <c r="D2881" t="inlineStr">
        <is>
          <t>Perk-TTLi-1</t>
        </is>
      </c>
      <c r="E2881" t="n">
        <v>1289.5912</v>
      </c>
      <c r="F2881" t="n">
        <v>4</v>
      </c>
      <c r="G2881" t="n">
        <v>322.3978</v>
      </c>
      <c r="H2881" t="n">
        <v>0</v>
      </c>
      <c r="I2881" t="n">
        <v>84.3906337489704</v>
      </c>
    </row>
    <row r="2882">
      <c r="A2882" t="inlineStr">
        <is>
          <t>Daily_Efficiency_MTBF_2026_09_18.xlsx</t>
        </is>
      </c>
      <c r="B2882" t="inlineStr">
        <is>
          <t>Samridhi Perk Line</t>
        </is>
      </c>
      <c r="C2882" s="82" t="n">
        <v>46149</v>
      </c>
      <c r="D2882" t="inlineStr">
        <is>
          <t>Perk-TTLi-2</t>
        </is>
      </c>
      <c r="E2882" t="n">
        <v>1426.1528</v>
      </c>
      <c r="F2882" t="n">
        <v>3</v>
      </c>
      <c r="G2882" t="n">
        <v>475.384266666667</v>
      </c>
      <c r="H2882" t="n">
        <v>0</v>
      </c>
      <c r="I2882" t="n">
        <v>80.9437570188487</v>
      </c>
    </row>
    <row r="2883">
      <c r="A2883" t="inlineStr">
        <is>
          <t>Daily_Efficiency_MTBF_2026_09_18.xlsx</t>
        </is>
      </c>
      <c r="B2883" t="inlineStr">
        <is>
          <t>Samridhi Perk Line</t>
        </is>
      </c>
      <c r="C2883" s="82" t="n">
        <v>46149</v>
      </c>
      <c r="D2883" t="inlineStr">
        <is>
          <t>Perk-TTLi-4</t>
        </is>
      </c>
      <c r="E2883" t="n">
        <v>1437.87196666667</v>
      </c>
      <c r="F2883" t="n">
        <v>2</v>
      </c>
      <c r="G2883" t="n">
        <v>718.935983333333</v>
      </c>
      <c r="H2883" t="n">
        <v>0.57145</v>
      </c>
      <c r="I2883" t="n">
        <v>46.8214454733795</v>
      </c>
    </row>
    <row r="2884">
      <c r="A2884" t="inlineStr">
        <is>
          <t>Daily_Efficiency_MTBF_2026_09_18.xlsx</t>
        </is>
      </c>
      <c r="B2884" t="inlineStr">
        <is>
          <t>Samridhi Perk Line</t>
        </is>
      </c>
      <c r="C2884" s="82" t="n">
        <v>46149</v>
      </c>
      <c r="D2884" t="inlineStr">
        <is>
          <t>Perk-HLM-3</t>
        </is>
      </c>
      <c r="E2884" t="n">
        <v>1440</v>
      </c>
      <c r="F2884" t="n">
        <v>1</v>
      </c>
      <c r="G2884" t="n">
        <v>1440</v>
      </c>
      <c r="H2884" t="n">
        <v>0</v>
      </c>
      <c r="I2884" t="n">
        <v>48.2711419753086</v>
      </c>
    </row>
    <row r="2885">
      <c r="A2885" t="inlineStr">
        <is>
          <t>Daily_Efficiency_MTBF_2026_09_18.xlsx</t>
        </is>
      </c>
      <c r="B2885" t="inlineStr">
        <is>
          <t>Samridhi Perk Line</t>
        </is>
      </c>
      <c r="C2885" s="82" t="n">
        <v>46149</v>
      </c>
      <c r="D2885" t="inlineStr">
        <is>
          <t>Perk-Case Packing</t>
        </is>
      </c>
      <c r="E2885" t="n">
        <v>1440</v>
      </c>
      <c r="F2885" t="n">
        <v>1</v>
      </c>
      <c r="G2885" t="n">
        <v>1440</v>
      </c>
      <c r="H2885" t="n">
        <v>0</v>
      </c>
      <c r="I2885" t="n">
        <v>85.6451612903226</v>
      </c>
    </row>
    <row r="2886">
      <c r="A2886" t="inlineStr">
        <is>
          <t>Daily_Efficiency_MTBF_2026_09_18.xlsx</t>
        </is>
      </c>
      <c r="B2886" t="inlineStr">
        <is>
          <t>Co-Extrusion Line</t>
        </is>
      </c>
      <c r="C2886" s="82" t="n">
        <v>46148</v>
      </c>
      <c r="D2886" t="inlineStr">
        <is>
          <t>Coex-AW3</t>
        </is>
      </c>
      <c r="E2886" t="n">
        <v>1256.29898333333</v>
      </c>
      <c r="F2886" t="n">
        <v>316</v>
      </c>
      <c r="G2886" t="n">
        <v>3.97562969409283</v>
      </c>
      <c r="H2886" t="n">
        <v>152.367083333333</v>
      </c>
      <c r="I2886" t="n">
        <v>43.5205555555555</v>
      </c>
    </row>
    <row r="2887">
      <c r="A2887" t="inlineStr">
        <is>
          <t>Daily_Efficiency_MTBF_2026_09_18.xlsx</t>
        </is>
      </c>
      <c r="B2887" t="inlineStr">
        <is>
          <t>Co-Extrusion Line</t>
        </is>
      </c>
      <c r="C2887" s="82" t="n">
        <v>46148</v>
      </c>
      <c r="D2887" t="inlineStr">
        <is>
          <t>Coex-AW1</t>
        </is>
      </c>
      <c r="E2887" t="n">
        <v>1222.60598333333</v>
      </c>
      <c r="F2887" t="n">
        <v>75</v>
      </c>
      <c r="G2887" t="n">
        <v>16.3014131111111</v>
      </c>
      <c r="H2887" t="n">
        <v>66.5223166666667</v>
      </c>
      <c r="I2887" t="n">
        <v>91.6300216904031</v>
      </c>
    </row>
    <row r="2888">
      <c r="A2888" t="inlineStr">
        <is>
          <t>Daily_Efficiency_MTBF_2026_09_18.xlsx</t>
        </is>
      </c>
      <c r="B2888" t="inlineStr">
        <is>
          <t>Co-Extrusion Line</t>
        </is>
      </c>
      <c r="C2888" s="82" t="n">
        <v>46148</v>
      </c>
      <c r="D2888" t="inlineStr">
        <is>
          <t>Coex-AW2</t>
        </is>
      </c>
      <c r="E2888" t="n">
        <v>1371.84711666667</v>
      </c>
      <c r="F2888" t="n">
        <v>28</v>
      </c>
      <c r="G2888" t="n">
        <v>48.9945398809524</v>
      </c>
      <c r="H2888" t="n">
        <v>15.9839333333333</v>
      </c>
      <c r="I2888" t="n">
        <v>100.719752595246</v>
      </c>
    </row>
    <row r="2889">
      <c r="A2889" t="inlineStr">
        <is>
          <t>Daily_Efficiency_MTBF_2026_09_18.xlsx</t>
        </is>
      </c>
      <c r="B2889" t="inlineStr">
        <is>
          <t>Samridhi 5 Star Line</t>
        </is>
      </c>
      <c r="C2889" s="82" t="n">
        <v>46148</v>
      </c>
      <c r="D2889" t="inlineStr">
        <is>
          <t>FS-HCM-1</t>
        </is>
      </c>
      <c r="E2889" t="n">
        <v>1379.84625</v>
      </c>
      <c r="F2889" t="n">
        <v>131</v>
      </c>
      <c r="G2889" t="n">
        <v>10.533177480916</v>
      </c>
      <c r="H2889" t="n">
        <v>1.83383333333333</v>
      </c>
      <c r="I2889" t="n">
        <v>90.3493528584455</v>
      </c>
    </row>
    <row r="2890">
      <c r="A2890" t="inlineStr">
        <is>
          <t>Daily_Efficiency_MTBF_2026_09_18.xlsx</t>
        </is>
      </c>
      <c r="B2890" t="inlineStr">
        <is>
          <t>Samridhi 5 Star Line</t>
        </is>
      </c>
      <c r="C2890" s="82" t="n">
        <v>46148</v>
      </c>
      <c r="D2890" t="inlineStr">
        <is>
          <t>FS-TTLi-4</t>
        </is>
      </c>
      <c r="E2890" t="n">
        <v>1379.367</v>
      </c>
      <c r="F2890" t="n">
        <v>71</v>
      </c>
      <c r="G2890" t="n">
        <v>19.4277042253521</v>
      </c>
      <c r="H2890" t="n">
        <v>60.633</v>
      </c>
      <c r="I2890" t="n">
        <v>71.7460317460317</v>
      </c>
    </row>
    <row r="2891">
      <c r="A2891" t="inlineStr">
        <is>
          <t>Daily_Efficiency_MTBF_2026_09_18.xlsx</t>
        </is>
      </c>
      <c r="B2891" t="inlineStr">
        <is>
          <t>Samridhi 5 Star Line</t>
        </is>
      </c>
      <c r="C2891" s="82" t="n">
        <v>46148</v>
      </c>
      <c r="D2891" t="inlineStr">
        <is>
          <t>FS-HCM-2</t>
        </is>
      </c>
      <c r="E2891" t="n">
        <v>1379.47268333333</v>
      </c>
      <c r="F2891" t="n">
        <v>56</v>
      </c>
      <c r="G2891" t="n">
        <v>24.6334407738095</v>
      </c>
      <c r="H2891" t="n">
        <v>2.00985</v>
      </c>
      <c r="I2891" t="n">
        <v>74.4633057472129</v>
      </c>
    </row>
    <row r="2892">
      <c r="A2892" t="inlineStr">
        <is>
          <t>Daily_Efficiency_MTBF_2026_09_18.xlsx</t>
        </is>
      </c>
      <c r="B2892" t="inlineStr">
        <is>
          <t>Samridhi 5 Star Line</t>
        </is>
      </c>
      <c r="C2892" s="82" t="n">
        <v>46148</v>
      </c>
      <c r="D2892" t="inlineStr">
        <is>
          <t>FS-HCM-3</t>
        </is>
      </c>
      <c r="E2892" t="n">
        <v>1414.82345</v>
      </c>
      <c r="F2892" t="n">
        <v>24</v>
      </c>
      <c r="G2892" t="n">
        <v>58.9509770833333</v>
      </c>
      <c r="H2892" t="n">
        <v>0</v>
      </c>
      <c r="I2892" t="n">
        <v>89.5623625371954</v>
      </c>
    </row>
    <row r="2893">
      <c r="A2893" t="inlineStr">
        <is>
          <t>Daily_Efficiency_MTBF_2026_09_18.xlsx</t>
        </is>
      </c>
      <c r="B2893" t="inlineStr">
        <is>
          <t>Samridhi 5 Star Line</t>
        </is>
      </c>
      <c r="C2893" s="82" t="n">
        <v>46148</v>
      </c>
      <c r="D2893" t="inlineStr">
        <is>
          <t>FS-TTLi-3</t>
        </is>
      </c>
      <c r="E2893" t="n">
        <v>1426.15835</v>
      </c>
      <c r="F2893" t="n">
        <v>19</v>
      </c>
      <c r="G2893" t="n">
        <v>75.0609657894737</v>
      </c>
      <c r="H2893" t="n">
        <v>8.498466666666671</v>
      </c>
      <c r="I2893" t="n">
        <v>87.4889354032254</v>
      </c>
    </row>
    <row r="2894">
      <c r="A2894" t="inlineStr">
        <is>
          <t>Daily_Efficiency_MTBF_2026_09_18.xlsx</t>
        </is>
      </c>
      <c r="B2894" t="inlineStr">
        <is>
          <t>Samridhi 5 Star Line</t>
        </is>
      </c>
      <c r="C2894" s="82" t="n">
        <v>46148</v>
      </c>
      <c r="D2894" t="inlineStr">
        <is>
          <t>FS-HCM-4</t>
        </is>
      </c>
      <c r="E2894" t="n">
        <v>1423.18741666667</v>
      </c>
      <c r="F2894" t="n">
        <v>18</v>
      </c>
      <c r="G2894" t="n">
        <v>79.0659675925926</v>
      </c>
      <c r="H2894" t="n">
        <v>8.1563</v>
      </c>
      <c r="I2894" t="n">
        <v>75.1108762326534</v>
      </c>
    </row>
    <row r="2895">
      <c r="A2895" t="inlineStr">
        <is>
          <t>Daily_Efficiency_MTBF_2026_09_18.xlsx</t>
        </is>
      </c>
      <c r="B2895" t="inlineStr">
        <is>
          <t>Samridhi 5 Star Line</t>
        </is>
      </c>
      <c r="C2895" s="82" t="n">
        <v>46148</v>
      </c>
      <c r="D2895" t="inlineStr">
        <is>
          <t>FS-TTLi-2</t>
        </is>
      </c>
      <c r="E2895" t="n">
        <v>1410.4951</v>
      </c>
      <c r="F2895" t="n">
        <v>15</v>
      </c>
      <c r="G2895" t="n">
        <v>94.03300666666669</v>
      </c>
      <c r="H2895" t="n">
        <v>3.32565</v>
      </c>
      <c r="I2895" t="n">
        <v>72.83770040028109</v>
      </c>
    </row>
    <row r="2896">
      <c r="A2896" t="inlineStr">
        <is>
          <t>Daily_Efficiency_MTBF_2026_09_18.xlsx</t>
        </is>
      </c>
      <c r="B2896" t="inlineStr">
        <is>
          <t>Samridhi 5 Star Line</t>
        </is>
      </c>
      <c r="C2896" s="82" t="n">
        <v>46148</v>
      </c>
      <c r="D2896" t="inlineStr">
        <is>
          <t>FS-TTLi-1</t>
        </is>
      </c>
      <c r="E2896" t="n">
        <v>1430.98275</v>
      </c>
      <c r="F2896" t="n">
        <v>10</v>
      </c>
      <c r="G2896" t="n">
        <v>143.098275</v>
      </c>
      <c r="H2896" t="n">
        <v>4.17496666666667</v>
      </c>
      <c r="I2896" t="n">
        <v>89.6339793844034</v>
      </c>
    </row>
    <row r="2897">
      <c r="A2897" t="inlineStr">
        <is>
          <t>Daily_Efficiency_MTBF_2026_09_18.xlsx</t>
        </is>
      </c>
      <c r="B2897" t="inlineStr">
        <is>
          <t>Samridhi 5 Star Line</t>
        </is>
      </c>
      <c r="C2897" s="82" t="n">
        <v>46148</v>
      </c>
      <c r="D2897" t="inlineStr">
        <is>
          <t>FS-HRM-5</t>
        </is>
      </c>
      <c r="E2897" t="n">
        <v>1424.83883333333</v>
      </c>
      <c r="F2897" t="n">
        <v>8</v>
      </c>
      <c r="G2897" t="n">
        <v>178.104854166667</v>
      </c>
      <c r="H2897" t="n">
        <v>13.5014333333333</v>
      </c>
      <c r="I2897" t="n">
        <v>34.6703252515433</v>
      </c>
    </row>
    <row r="2898">
      <c r="A2898" t="inlineStr">
        <is>
          <t>Daily_Efficiency_MTBF_2026_09_18.xlsx</t>
        </is>
      </c>
      <c r="B2898" t="inlineStr">
        <is>
          <t>Samridhi 5 Star Line</t>
        </is>
      </c>
      <c r="C2898" s="82" t="n">
        <v>46148</v>
      </c>
      <c r="D2898" t="inlineStr">
        <is>
          <t>FS-TTM-5</t>
        </is>
      </c>
      <c r="E2898" t="n">
        <v>1440</v>
      </c>
      <c r="F2898" t="n">
        <v>1</v>
      </c>
      <c r="G2898" t="n">
        <v>1440</v>
      </c>
      <c r="H2898" t="n">
        <v>0</v>
      </c>
      <c r="I2898" t="n">
        <v>25.4960317460317</v>
      </c>
    </row>
    <row r="2899">
      <c r="A2899" t="inlineStr">
        <is>
          <t>Daily_Efficiency_MTBF_2026_09_18.xlsx</t>
        </is>
      </c>
      <c r="B2899" t="inlineStr">
        <is>
          <t>Samridhi 5 Star Line</t>
        </is>
      </c>
      <c r="C2899" s="82" t="n">
        <v>46148</v>
      </c>
      <c r="D2899" t="inlineStr">
        <is>
          <t>FS-Case Packing</t>
        </is>
      </c>
      <c r="E2899" t="n">
        <v>1440</v>
      </c>
      <c r="F2899" t="n">
        <v>1</v>
      </c>
      <c r="G2899" t="n">
        <v>1440</v>
      </c>
      <c r="H2899" t="n">
        <v>0</v>
      </c>
      <c r="I2899" t="n">
        <v>89.8395721925134</v>
      </c>
    </row>
    <row r="2900">
      <c r="A2900" t="inlineStr">
        <is>
          <t>Daily_Efficiency_MTBF_2026_09_18.xlsx</t>
        </is>
      </c>
      <c r="B2900" t="inlineStr">
        <is>
          <t>Samridhi Perk Line</t>
        </is>
      </c>
      <c r="C2900" s="82" t="n">
        <v>46148</v>
      </c>
      <c r="D2900" t="inlineStr">
        <is>
          <t>Perk-HCM-3</t>
        </is>
      </c>
      <c r="E2900" t="n">
        <v>1334.43345</v>
      </c>
      <c r="F2900" t="n">
        <v>111</v>
      </c>
      <c r="G2900" t="n">
        <v>12.021922972973</v>
      </c>
      <c r="H2900" t="n">
        <v>4.68836666666667</v>
      </c>
      <c r="I2900" t="n">
        <v>71.79411955877831</v>
      </c>
    </row>
    <row r="2901">
      <c r="A2901" t="inlineStr">
        <is>
          <t>Daily_Efficiency_MTBF_2026_09_18.xlsx</t>
        </is>
      </c>
      <c r="B2901" t="inlineStr">
        <is>
          <t>Samridhi Perk Line</t>
        </is>
      </c>
      <c r="C2901" s="82" t="n">
        <v>46148</v>
      </c>
      <c r="D2901" t="inlineStr">
        <is>
          <t>Perk-HCM-1</t>
        </is>
      </c>
      <c r="E2901" t="n">
        <v>1362.16563333333</v>
      </c>
      <c r="F2901" t="n">
        <v>103</v>
      </c>
      <c r="G2901" t="n">
        <v>13.2249090614887</v>
      </c>
      <c r="H2901" t="n">
        <v>0.27125</v>
      </c>
      <c r="I2901" t="n">
        <v>89.2160967782964</v>
      </c>
    </row>
    <row r="2902">
      <c r="A2902" t="inlineStr">
        <is>
          <t>Daily_Efficiency_MTBF_2026_09_18.xlsx</t>
        </is>
      </c>
      <c r="B2902" t="inlineStr">
        <is>
          <t>Samridhi Perk Line</t>
        </is>
      </c>
      <c r="C2902" s="82" t="n">
        <v>46148</v>
      </c>
      <c r="D2902" t="inlineStr">
        <is>
          <t>Perk-HCM-2</t>
        </is>
      </c>
      <c r="E2902" t="n">
        <v>1361.50841666667</v>
      </c>
      <c r="F2902" t="n">
        <v>92</v>
      </c>
      <c r="G2902" t="n">
        <v>14.7990045289855</v>
      </c>
      <c r="H2902" t="n">
        <v>0.5709</v>
      </c>
      <c r="I2902" t="n">
        <v>91.8521380358038</v>
      </c>
    </row>
    <row r="2903">
      <c r="A2903" t="inlineStr">
        <is>
          <t>Daily_Efficiency_MTBF_2026_09_18.xlsx</t>
        </is>
      </c>
      <c r="B2903" t="inlineStr">
        <is>
          <t>Samridhi Perk Line</t>
        </is>
      </c>
      <c r="C2903" s="82" t="n">
        <v>46148</v>
      </c>
      <c r="D2903" t="inlineStr">
        <is>
          <t>Perk-HLM-1</t>
        </is>
      </c>
      <c r="E2903" t="n">
        <v>1319.02965</v>
      </c>
      <c r="F2903" t="n">
        <v>91</v>
      </c>
      <c r="G2903" t="n">
        <v>14.4948313186813</v>
      </c>
      <c r="H2903" t="n">
        <v>1.7455</v>
      </c>
      <c r="I2903" t="n">
        <v>81.3304940113423</v>
      </c>
    </row>
    <row r="2904">
      <c r="A2904" t="inlineStr">
        <is>
          <t>Daily_Efficiency_MTBF_2026_09_18.xlsx</t>
        </is>
      </c>
      <c r="B2904" t="inlineStr">
        <is>
          <t>Samridhi Perk Line</t>
        </is>
      </c>
      <c r="C2904" s="82" t="n">
        <v>46148</v>
      </c>
      <c r="D2904" t="inlineStr">
        <is>
          <t>Perk-HLM-2</t>
        </is>
      </c>
      <c r="E2904" t="n">
        <v>1271.2219</v>
      </c>
      <c r="F2904" t="n">
        <v>61</v>
      </c>
      <c r="G2904" t="n">
        <v>20.8397032786885</v>
      </c>
      <c r="H2904" t="n">
        <v>0</v>
      </c>
      <c r="I2904" t="n">
        <v>71.55159159509471</v>
      </c>
    </row>
    <row r="2905">
      <c r="A2905" t="inlineStr">
        <is>
          <t>Daily_Efficiency_MTBF_2026_09_18.xlsx</t>
        </is>
      </c>
      <c r="B2905" t="inlineStr">
        <is>
          <t>Samridhi Perk Line</t>
        </is>
      </c>
      <c r="C2905" s="82" t="n">
        <v>46148</v>
      </c>
      <c r="D2905" t="inlineStr">
        <is>
          <t>Perk-HCM-4</t>
        </is>
      </c>
      <c r="E2905" t="n">
        <v>1371.67958333333</v>
      </c>
      <c r="F2905" t="n">
        <v>56</v>
      </c>
      <c r="G2905" t="n">
        <v>24.4942782738095</v>
      </c>
      <c r="H2905" t="n">
        <v>0.151266666666667</v>
      </c>
      <c r="I2905" t="n">
        <v>56.1119286337639</v>
      </c>
    </row>
    <row r="2906">
      <c r="A2906" t="inlineStr">
        <is>
          <t>Daily_Efficiency_MTBF_2026_09_18.xlsx</t>
        </is>
      </c>
      <c r="B2906" t="inlineStr">
        <is>
          <t>Samridhi Perk Line</t>
        </is>
      </c>
      <c r="C2906" s="82" t="n">
        <v>46148</v>
      </c>
      <c r="D2906" t="inlineStr">
        <is>
          <t>Perk-TTLi-2</t>
        </is>
      </c>
      <c r="E2906" t="n">
        <v>1404.3471</v>
      </c>
      <c r="F2906" t="n">
        <v>10</v>
      </c>
      <c r="G2906" t="n">
        <v>140.43471</v>
      </c>
      <c r="H2906" t="n">
        <v>0</v>
      </c>
      <c r="I2906" t="n">
        <v>81.8764457275313</v>
      </c>
    </row>
    <row r="2907">
      <c r="A2907" t="inlineStr">
        <is>
          <t>Daily_Efficiency_MTBF_2026_09_18.xlsx</t>
        </is>
      </c>
      <c r="B2907" t="inlineStr">
        <is>
          <t>Samridhi Perk Line</t>
        </is>
      </c>
      <c r="C2907" s="82" t="n">
        <v>46148</v>
      </c>
      <c r="D2907" t="inlineStr">
        <is>
          <t>Perk-TTLi-3</t>
        </is>
      </c>
      <c r="E2907" t="n">
        <v>1424.45855</v>
      </c>
      <c r="F2907" t="n">
        <v>10</v>
      </c>
      <c r="G2907" t="n">
        <v>142.445855</v>
      </c>
      <c r="H2907" t="n">
        <v>0.194833333333333</v>
      </c>
      <c r="I2907" t="n">
        <v>69.62336097256799</v>
      </c>
    </row>
    <row r="2908">
      <c r="A2908" t="inlineStr">
        <is>
          <t>Daily_Efficiency_MTBF_2026_09_18.xlsx</t>
        </is>
      </c>
      <c r="B2908" t="inlineStr">
        <is>
          <t>Samridhi Perk Line</t>
        </is>
      </c>
      <c r="C2908" s="82" t="n">
        <v>46148</v>
      </c>
      <c r="D2908" t="inlineStr">
        <is>
          <t>Perk-TTLi-4</t>
        </is>
      </c>
      <c r="E2908" t="n">
        <v>1436.55913333333</v>
      </c>
      <c r="F2908" t="n">
        <v>5</v>
      </c>
      <c r="G2908" t="n">
        <v>287.311826666667</v>
      </c>
      <c r="H2908" t="n">
        <v>3.44086666666667</v>
      </c>
      <c r="I2908" t="n">
        <v>52.2604166666666</v>
      </c>
    </row>
    <row r="2909">
      <c r="A2909" t="inlineStr">
        <is>
          <t>Daily_Efficiency_MTBF_2026_09_18.xlsx</t>
        </is>
      </c>
      <c r="B2909" t="inlineStr">
        <is>
          <t>Samridhi Perk Line</t>
        </is>
      </c>
      <c r="C2909" s="82" t="n">
        <v>46148</v>
      </c>
      <c r="D2909" t="inlineStr">
        <is>
          <t>Perk-TTLi-1</t>
        </is>
      </c>
      <c r="E2909" t="n">
        <v>1395.47183333333</v>
      </c>
      <c r="F2909" t="n">
        <v>5</v>
      </c>
      <c r="G2909" t="n">
        <v>279.094366666667</v>
      </c>
      <c r="H2909" t="n">
        <v>0.12545</v>
      </c>
      <c r="I2909" t="n">
        <v>86.0970814166549</v>
      </c>
    </row>
    <row r="2910">
      <c r="A2910" t="inlineStr">
        <is>
          <t>Daily_Efficiency_MTBF_2026_09_18.xlsx</t>
        </is>
      </c>
      <c r="B2910" t="inlineStr">
        <is>
          <t>Samridhi Perk Line</t>
        </is>
      </c>
      <c r="C2910" s="82" t="n">
        <v>46148</v>
      </c>
      <c r="D2910" t="inlineStr">
        <is>
          <t>Perk-HLM-3</t>
        </is>
      </c>
      <c r="E2910" t="n">
        <v>1440</v>
      </c>
      <c r="F2910" t="n">
        <v>1</v>
      </c>
      <c r="G2910" t="n">
        <v>1440</v>
      </c>
      <c r="H2910" t="n">
        <v>0</v>
      </c>
      <c r="I2910" t="n">
        <v>54.4149691358025</v>
      </c>
    </row>
    <row r="2911">
      <c r="A2911" t="inlineStr">
        <is>
          <t>Daily_Efficiency_MTBF_2026_09_18.xlsx</t>
        </is>
      </c>
      <c r="B2911" t="inlineStr">
        <is>
          <t>Samridhi Perk Line</t>
        </is>
      </c>
      <c r="C2911" s="82" t="n">
        <v>46148</v>
      </c>
      <c r="D2911" t="inlineStr">
        <is>
          <t>Perk-Case Packing</t>
        </is>
      </c>
      <c r="E2911" t="n">
        <v>1440</v>
      </c>
      <c r="F2911" t="n">
        <v>1</v>
      </c>
      <c r="G2911" t="n">
        <v>1440</v>
      </c>
      <c r="H2911" t="n">
        <v>0</v>
      </c>
      <c r="I2911" t="n">
        <v>94.4086021505376</v>
      </c>
    </row>
    <row r="2912">
      <c r="A2912" t="inlineStr">
        <is>
          <t>Daily_Efficiency_MTBF_2026_09_18.xlsx</t>
        </is>
      </c>
      <c r="B2912" t="inlineStr">
        <is>
          <t>Co-Extrusion Line</t>
        </is>
      </c>
      <c r="C2912" s="82" t="n">
        <v>46147</v>
      </c>
      <c r="D2912" t="inlineStr">
        <is>
          <t>Coex-AW3</t>
        </is>
      </c>
      <c r="E2912" t="n">
        <v>1316.02653333333</v>
      </c>
      <c r="F2912" t="n">
        <v>251</v>
      </c>
      <c r="G2912" t="n">
        <v>5.24313359893759</v>
      </c>
      <c r="H2912" t="n">
        <v>123.973466666667</v>
      </c>
      <c r="I2912" t="n">
        <v>44.558611111111</v>
      </c>
    </row>
    <row r="2913">
      <c r="A2913" t="inlineStr">
        <is>
          <t>Daily_Efficiency_MTBF_2026_09_18.xlsx</t>
        </is>
      </c>
      <c r="B2913" t="inlineStr">
        <is>
          <t>Co-Extrusion Line</t>
        </is>
      </c>
      <c r="C2913" s="82" t="n">
        <v>46147</v>
      </c>
      <c r="D2913" t="inlineStr">
        <is>
          <t>Coex-AW1</t>
        </is>
      </c>
      <c r="E2913" t="n">
        <v>1374.49665</v>
      </c>
      <c r="F2913" t="n">
        <v>27</v>
      </c>
      <c r="G2913" t="n">
        <v>50.9072833333333</v>
      </c>
      <c r="H2913" t="n">
        <v>20.3116</v>
      </c>
      <c r="I2913" t="n">
        <v>91.4758952231128</v>
      </c>
    </row>
    <row r="2914">
      <c r="A2914" t="inlineStr">
        <is>
          <t>Daily_Efficiency_MTBF_2026_09_18.xlsx</t>
        </is>
      </c>
      <c r="B2914" t="inlineStr">
        <is>
          <t>Co-Extrusion Line</t>
        </is>
      </c>
      <c r="C2914" s="82" t="n">
        <v>46147</v>
      </c>
      <c r="D2914" t="inlineStr">
        <is>
          <t>Coex-AW2</t>
        </is>
      </c>
      <c r="E2914" t="n">
        <v>1379.824</v>
      </c>
      <c r="F2914" t="n">
        <v>18</v>
      </c>
      <c r="G2914" t="n">
        <v>76.6568888888889</v>
      </c>
      <c r="H2914" t="n">
        <v>11.6737833333333</v>
      </c>
      <c r="I2914" t="n">
        <v>91.5397314023749</v>
      </c>
    </row>
    <row r="2915">
      <c r="A2915" t="inlineStr">
        <is>
          <t>Daily_Efficiency_MTBF_2026_09_18.xlsx</t>
        </is>
      </c>
      <c r="B2915" t="inlineStr">
        <is>
          <t>Samridhi 5 Star Line</t>
        </is>
      </c>
      <c r="C2915" s="82" t="n">
        <v>46147</v>
      </c>
      <c r="D2915" t="inlineStr">
        <is>
          <t>FS-HCM-1</t>
        </is>
      </c>
      <c r="E2915" t="n">
        <v>1384.32798333333</v>
      </c>
      <c r="F2915" t="n">
        <v>80</v>
      </c>
      <c r="G2915" t="n">
        <v>17.3040997916667</v>
      </c>
      <c r="H2915" t="n">
        <v>2.67401666666667</v>
      </c>
      <c r="I2915" t="n">
        <v>81.6616142602975</v>
      </c>
    </row>
    <row r="2916">
      <c r="A2916" t="inlineStr">
        <is>
          <t>Daily_Efficiency_MTBF_2026_09_18.xlsx</t>
        </is>
      </c>
      <c r="B2916" t="inlineStr">
        <is>
          <t>Samridhi 5 Star Line</t>
        </is>
      </c>
      <c r="C2916" s="82" t="n">
        <v>46147</v>
      </c>
      <c r="D2916" t="inlineStr">
        <is>
          <t>FS-TTLi-1</t>
        </is>
      </c>
      <c r="E2916" t="n">
        <v>1407.32128333333</v>
      </c>
      <c r="F2916" t="n">
        <v>49</v>
      </c>
      <c r="G2916" t="n">
        <v>28.7208425170068</v>
      </c>
      <c r="H2916" t="n">
        <v>11.99095</v>
      </c>
      <c r="I2916" t="n">
        <v>80.7108422180128</v>
      </c>
    </row>
    <row r="2917">
      <c r="A2917" t="inlineStr">
        <is>
          <t>Daily_Efficiency_MTBF_2026_09_18.xlsx</t>
        </is>
      </c>
      <c r="B2917" t="inlineStr">
        <is>
          <t>Samridhi 5 Star Line</t>
        </is>
      </c>
      <c r="C2917" s="82" t="n">
        <v>46147</v>
      </c>
      <c r="D2917" t="inlineStr">
        <is>
          <t>FS-HCM-2</t>
        </is>
      </c>
      <c r="E2917" t="n">
        <v>1400.19828333333</v>
      </c>
      <c r="F2917" t="n">
        <v>46</v>
      </c>
      <c r="G2917" t="n">
        <v>30.439093115942</v>
      </c>
      <c r="H2917" t="n">
        <v>1.167</v>
      </c>
      <c r="I2917" t="n">
        <v>73.6664380322796</v>
      </c>
    </row>
    <row r="2918">
      <c r="A2918" t="inlineStr">
        <is>
          <t>Daily_Efficiency_MTBF_2026_09_18.xlsx</t>
        </is>
      </c>
      <c r="B2918" t="inlineStr">
        <is>
          <t>Samridhi 5 Star Line</t>
        </is>
      </c>
      <c r="C2918" s="82" t="n">
        <v>46147</v>
      </c>
      <c r="D2918" t="inlineStr">
        <is>
          <t>FS-TTLi-4</t>
        </is>
      </c>
      <c r="E2918" t="n">
        <v>1375.6656</v>
      </c>
      <c r="F2918" t="n">
        <v>45</v>
      </c>
      <c r="G2918" t="n">
        <v>30.5703466666667</v>
      </c>
      <c r="H2918" t="n">
        <v>64.3344</v>
      </c>
      <c r="I2918" t="n">
        <v>61.4037698412698</v>
      </c>
    </row>
    <row r="2919">
      <c r="A2919" t="inlineStr">
        <is>
          <t>Daily_Efficiency_MTBF_2026_09_18.xlsx</t>
        </is>
      </c>
      <c r="B2919" t="inlineStr">
        <is>
          <t>Samridhi 5 Star Line</t>
        </is>
      </c>
      <c r="C2919" s="82" t="n">
        <v>46147</v>
      </c>
      <c r="D2919" t="inlineStr">
        <is>
          <t>FS-HCM-4</t>
        </is>
      </c>
      <c r="E2919" t="n">
        <v>1420.16568333333</v>
      </c>
      <c r="F2919" t="n">
        <v>28</v>
      </c>
      <c r="G2919" t="n">
        <v>50.7202029761905</v>
      </c>
      <c r="H2919" t="n">
        <v>12.6790333333333</v>
      </c>
      <c r="I2919" t="n">
        <v>65.6802764855142</v>
      </c>
    </row>
    <row r="2920">
      <c r="A2920" t="inlineStr">
        <is>
          <t>Daily_Efficiency_MTBF_2026_09_18.xlsx</t>
        </is>
      </c>
      <c r="B2920" t="inlineStr">
        <is>
          <t>Samridhi 5 Star Line</t>
        </is>
      </c>
      <c r="C2920" s="82" t="n">
        <v>46147</v>
      </c>
      <c r="D2920" t="inlineStr">
        <is>
          <t>FS-TTLi-3</t>
        </is>
      </c>
      <c r="E2920" t="n">
        <v>1314.02251666667</v>
      </c>
      <c r="F2920" t="n">
        <v>28</v>
      </c>
      <c r="G2920" t="n">
        <v>46.9293755952381</v>
      </c>
      <c r="H2920" t="n">
        <v>39.13995</v>
      </c>
      <c r="I2920" t="n">
        <v>78.4010342815567</v>
      </c>
    </row>
    <row r="2921">
      <c r="A2921" t="inlineStr">
        <is>
          <t>Daily_Efficiency_MTBF_2026_09_18.xlsx</t>
        </is>
      </c>
      <c r="B2921" t="inlineStr">
        <is>
          <t>Samridhi 5 Star Line</t>
        </is>
      </c>
      <c r="C2921" s="82" t="n">
        <v>46147</v>
      </c>
      <c r="D2921" t="inlineStr">
        <is>
          <t>FS-HCM-3</t>
        </is>
      </c>
      <c r="E2921" t="n">
        <v>1392.02371666667</v>
      </c>
      <c r="F2921" t="n">
        <v>27</v>
      </c>
      <c r="G2921" t="n">
        <v>51.5564339506173</v>
      </c>
      <c r="H2921" t="n">
        <v>1.66623333333333</v>
      </c>
      <c r="I2921" t="n">
        <v>81.4825724574879</v>
      </c>
    </row>
    <row r="2922">
      <c r="A2922" t="inlineStr">
        <is>
          <t>Daily_Efficiency_MTBF_2026_09_18.xlsx</t>
        </is>
      </c>
      <c r="B2922" t="inlineStr">
        <is>
          <t>Samridhi 5 Star Line</t>
        </is>
      </c>
      <c r="C2922" s="82" t="n">
        <v>46147</v>
      </c>
      <c r="D2922" t="inlineStr">
        <is>
          <t>FS-HRM-5</t>
        </is>
      </c>
      <c r="E2922" t="n">
        <v>1426.83353333333</v>
      </c>
      <c r="F2922" t="n">
        <v>10</v>
      </c>
      <c r="G2922" t="n">
        <v>142.683353333333</v>
      </c>
      <c r="H2922" t="n">
        <v>10.3322333333333</v>
      </c>
      <c r="I2922" t="n">
        <v>32.6653359927903</v>
      </c>
    </row>
    <row r="2923">
      <c r="A2923" t="inlineStr">
        <is>
          <t>Daily_Efficiency_MTBF_2026_09_18.xlsx</t>
        </is>
      </c>
      <c r="B2923" t="inlineStr">
        <is>
          <t>Samridhi 5 Star Line</t>
        </is>
      </c>
      <c r="C2923" s="82" t="n">
        <v>46147</v>
      </c>
      <c r="D2923" t="inlineStr">
        <is>
          <t>FS-TTLi-2</t>
        </is>
      </c>
      <c r="E2923" t="n">
        <v>1396.99378333333</v>
      </c>
      <c r="F2923" t="n">
        <v>8</v>
      </c>
      <c r="G2923" t="n">
        <v>174.624222916667</v>
      </c>
      <c r="H2923" t="n">
        <v>1.82648333333333</v>
      </c>
      <c r="I2923" t="n">
        <v>73.4635484288826</v>
      </c>
    </row>
    <row r="2924">
      <c r="A2924" t="inlineStr">
        <is>
          <t>Daily_Efficiency_MTBF_2026_09_18.xlsx</t>
        </is>
      </c>
      <c r="B2924" t="inlineStr">
        <is>
          <t>Samridhi 5 Star Line</t>
        </is>
      </c>
      <c r="C2924" s="82" t="n">
        <v>46147</v>
      </c>
      <c r="D2924" t="inlineStr">
        <is>
          <t>FS-Case Packing</t>
        </is>
      </c>
      <c r="E2924" t="n">
        <v>1440</v>
      </c>
      <c r="F2924" t="n">
        <v>1</v>
      </c>
      <c r="G2924" t="n">
        <v>1440</v>
      </c>
      <c r="H2924" t="n">
        <v>0</v>
      </c>
      <c r="I2924" t="n">
        <v>79.7014260249554</v>
      </c>
    </row>
    <row r="2925">
      <c r="A2925" t="inlineStr">
        <is>
          <t>Daily_Efficiency_MTBF_2026_09_18.xlsx</t>
        </is>
      </c>
      <c r="B2925" t="inlineStr">
        <is>
          <t>Samridhi 5 Star Line</t>
        </is>
      </c>
      <c r="C2925" s="82" t="n">
        <v>46147</v>
      </c>
      <c r="D2925" t="inlineStr">
        <is>
          <t>FS-TTM-5</t>
        </is>
      </c>
      <c r="E2925" t="n">
        <v>1440</v>
      </c>
      <c r="F2925" t="n">
        <v>1</v>
      </c>
      <c r="G2925" t="n">
        <v>1440</v>
      </c>
      <c r="H2925" t="n">
        <v>0</v>
      </c>
      <c r="I2925" t="n">
        <v>16.8700396825397</v>
      </c>
    </row>
    <row r="2926">
      <c r="A2926" t="inlineStr">
        <is>
          <t>Daily_Efficiency_MTBF_2026_09_18.xlsx</t>
        </is>
      </c>
      <c r="B2926" t="inlineStr">
        <is>
          <t>Samridhi Perk Line</t>
        </is>
      </c>
      <c r="C2926" s="82" t="n">
        <v>46147</v>
      </c>
      <c r="D2926" t="inlineStr">
        <is>
          <t>Perk-HLM-1</t>
        </is>
      </c>
      <c r="E2926" t="n">
        <v>1269.10241666667</v>
      </c>
      <c r="F2926" t="n">
        <v>136</v>
      </c>
      <c r="G2926" t="n">
        <v>9.33163541666667</v>
      </c>
      <c r="H2926" t="n">
        <v>24.0982166666667</v>
      </c>
      <c r="I2926" t="n">
        <v>87.210451296798</v>
      </c>
    </row>
    <row r="2927">
      <c r="A2927" t="inlineStr">
        <is>
          <t>Daily_Efficiency_MTBF_2026_09_18.xlsx</t>
        </is>
      </c>
      <c r="B2927" t="inlineStr">
        <is>
          <t>Samridhi Perk Line</t>
        </is>
      </c>
      <c r="C2927" s="82" t="n">
        <v>46147</v>
      </c>
      <c r="D2927" t="inlineStr">
        <is>
          <t>Perk-HCM-2</t>
        </is>
      </c>
      <c r="E2927" t="n">
        <v>1383.60486666667</v>
      </c>
      <c r="F2927" t="n">
        <v>119</v>
      </c>
      <c r="G2927" t="n">
        <v>11.6269316526611</v>
      </c>
      <c r="H2927" t="n">
        <v>0.488566666666667</v>
      </c>
      <c r="I2927" t="n">
        <v>87.2725605341291</v>
      </c>
    </row>
    <row r="2928">
      <c r="A2928" t="inlineStr">
        <is>
          <t>Daily_Efficiency_MTBF_2026_09_18.xlsx</t>
        </is>
      </c>
      <c r="B2928" t="inlineStr">
        <is>
          <t>Samridhi Perk Line</t>
        </is>
      </c>
      <c r="C2928" s="82" t="n">
        <v>46147</v>
      </c>
      <c r="D2928" t="inlineStr">
        <is>
          <t>Perk-HCM-1</t>
        </is>
      </c>
      <c r="E2928" t="n">
        <v>1384.3968</v>
      </c>
      <c r="F2928" t="n">
        <v>97</v>
      </c>
      <c r="G2928" t="n">
        <v>14.2721319587629</v>
      </c>
      <c r="H2928" t="n">
        <v>0.551633333333333</v>
      </c>
      <c r="I2928" t="n">
        <v>80.4991817970578</v>
      </c>
    </row>
    <row r="2929">
      <c r="A2929" t="inlineStr">
        <is>
          <t>Daily_Efficiency_MTBF_2026_09_18.xlsx</t>
        </is>
      </c>
      <c r="B2929" t="inlineStr">
        <is>
          <t>Samridhi Perk Line</t>
        </is>
      </c>
      <c r="C2929" s="82" t="n">
        <v>46147</v>
      </c>
      <c r="D2929" t="inlineStr">
        <is>
          <t>Perk-HCM-3</t>
        </is>
      </c>
      <c r="E2929" t="n">
        <v>1364.71183333333</v>
      </c>
      <c r="F2929" t="n">
        <v>88</v>
      </c>
      <c r="G2929" t="n">
        <v>15.5080890151515</v>
      </c>
      <c r="H2929" t="n">
        <v>0.402683333333333</v>
      </c>
      <c r="I2929" t="n">
        <v>75.3062915029581</v>
      </c>
    </row>
    <row r="2930">
      <c r="A2930" t="inlineStr">
        <is>
          <t>Daily_Efficiency_MTBF_2026_09_18.xlsx</t>
        </is>
      </c>
      <c r="B2930" t="inlineStr">
        <is>
          <t>Samridhi Perk Line</t>
        </is>
      </c>
      <c r="C2930" s="82" t="n">
        <v>46147</v>
      </c>
      <c r="D2930" t="inlineStr">
        <is>
          <t>Perk-HCM-4</t>
        </is>
      </c>
      <c r="E2930" t="n">
        <v>1393.3647</v>
      </c>
      <c r="F2930" t="n">
        <v>77</v>
      </c>
      <c r="G2930" t="n">
        <v>18.0956454545455</v>
      </c>
      <c r="H2930" t="n">
        <v>0.32875</v>
      </c>
      <c r="I2930" t="n">
        <v>59.5255206445948</v>
      </c>
    </row>
    <row r="2931">
      <c r="A2931" t="inlineStr">
        <is>
          <t>Daily_Efficiency_MTBF_2026_09_18.xlsx</t>
        </is>
      </c>
      <c r="B2931" t="inlineStr">
        <is>
          <t>Samridhi Perk Line</t>
        </is>
      </c>
      <c r="C2931" s="82" t="n">
        <v>46147</v>
      </c>
      <c r="D2931" t="inlineStr">
        <is>
          <t>Perk-HLM-2</t>
        </is>
      </c>
      <c r="E2931" t="n">
        <v>1347.1312</v>
      </c>
      <c r="F2931" t="n">
        <v>73</v>
      </c>
      <c r="G2931" t="n">
        <v>18.4538520547945</v>
      </c>
      <c r="H2931" t="n">
        <v>0</v>
      </c>
      <c r="I2931" t="n">
        <v>76.85791765836581</v>
      </c>
    </row>
    <row r="2932">
      <c r="A2932" t="inlineStr">
        <is>
          <t>Daily_Efficiency_MTBF_2026_09_18.xlsx</t>
        </is>
      </c>
      <c r="B2932" t="inlineStr">
        <is>
          <t>Samridhi Perk Line</t>
        </is>
      </c>
      <c r="C2932" s="82" t="n">
        <v>46147</v>
      </c>
      <c r="D2932" t="inlineStr">
        <is>
          <t>Perk-TTLi-3</t>
        </is>
      </c>
      <c r="E2932" t="n">
        <v>1404.3398</v>
      </c>
      <c r="F2932" t="n">
        <v>34</v>
      </c>
      <c r="G2932" t="n">
        <v>41.3041117647059</v>
      </c>
      <c r="H2932" t="n">
        <v>0.815733333333333</v>
      </c>
      <c r="I2932" t="n">
        <v>72.8859316572633</v>
      </c>
    </row>
    <row r="2933">
      <c r="A2933" t="inlineStr">
        <is>
          <t>Daily_Efficiency_MTBF_2026_09_18.xlsx</t>
        </is>
      </c>
      <c r="B2933" t="inlineStr">
        <is>
          <t>Samridhi Perk Line</t>
        </is>
      </c>
      <c r="C2933" s="82" t="n">
        <v>46147</v>
      </c>
      <c r="D2933" t="inlineStr">
        <is>
          <t>Perk-TTLi-2</t>
        </is>
      </c>
      <c r="E2933" t="n">
        <v>1398.91381666667</v>
      </c>
      <c r="F2933" t="n">
        <v>19</v>
      </c>
      <c r="G2933" t="n">
        <v>73.6270429824561</v>
      </c>
      <c r="H2933" t="n">
        <v>0</v>
      </c>
      <c r="I2933" t="n">
        <v>84.3534119974682</v>
      </c>
    </row>
    <row r="2934">
      <c r="A2934" t="inlineStr">
        <is>
          <t>Daily_Efficiency_MTBF_2026_09_18.xlsx</t>
        </is>
      </c>
      <c r="B2934" t="inlineStr">
        <is>
          <t>Samridhi Perk Line</t>
        </is>
      </c>
      <c r="C2934" s="82" t="n">
        <v>46147</v>
      </c>
      <c r="D2934" t="inlineStr">
        <is>
          <t>Perk-TTLi-1</t>
        </is>
      </c>
      <c r="E2934" t="n">
        <v>1417.33175</v>
      </c>
      <c r="F2934" t="n">
        <v>11</v>
      </c>
      <c r="G2934" t="n">
        <v>128.848340909091</v>
      </c>
      <c r="H2934" t="n">
        <v>0.9450666666666671</v>
      </c>
      <c r="I2934" t="n">
        <v>77.08655646309489</v>
      </c>
    </row>
    <row r="2935">
      <c r="A2935" t="inlineStr">
        <is>
          <t>Daily_Efficiency_MTBF_2026_09_18.xlsx</t>
        </is>
      </c>
      <c r="B2935" t="inlineStr">
        <is>
          <t>Samridhi Perk Line</t>
        </is>
      </c>
      <c r="C2935" s="82" t="n">
        <v>46147</v>
      </c>
      <c r="D2935" t="inlineStr">
        <is>
          <t>Perk-TTLi-4</t>
        </is>
      </c>
      <c r="E2935" t="n">
        <v>1337.85255</v>
      </c>
      <c r="F2935" t="n">
        <v>3</v>
      </c>
      <c r="G2935" t="n">
        <v>445.95085</v>
      </c>
      <c r="H2935" t="n">
        <v>1.81463333333333</v>
      </c>
      <c r="I2935" t="n">
        <v>52.8713406442951</v>
      </c>
    </row>
    <row r="2936">
      <c r="A2936" t="inlineStr">
        <is>
          <t>Daily_Efficiency_MTBF_2026_09_18.xlsx</t>
        </is>
      </c>
      <c r="B2936" t="inlineStr">
        <is>
          <t>Samridhi Perk Line</t>
        </is>
      </c>
      <c r="C2936" s="82" t="n">
        <v>46147</v>
      </c>
      <c r="D2936" t="inlineStr">
        <is>
          <t>Perk-HLM-3</t>
        </is>
      </c>
      <c r="E2936" t="n">
        <v>1440</v>
      </c>
      <c r="F2936" t="n">
        <v>1</v>
      </c>
      <c r="G2936" t="n">
        <v>1440</v>
      </c>
      <c r="H2936" t="n">
        <v>0</v>
      </c>
      <c r="I2936" t="n">
        <v>65.3486111111111</v>
      </c>
    </row>
    <row r="2937">
      <c r="A2937" t="inlineStr">
        <is>
          <t>Daily_Efficiency_MTBF_2026_09_18.xlsx</t>
        </is>
      </c>
      <c r="B2937" t="inlineStr">
        <is>
          <t>Samridhi Perk Line</t>
        </is>
      </c>
      <c r="C2937" s="82" t="n">
        <v>46147</v>
      </c>
      <c r="D2937" t="inlineStr">
        <is>
          <t>Perk-Case Packing</t>
        </is>
      </c>
      <c r="E2937" t="n">
        <v>1440</v>
      </c>
      <c r="F2937" t="n">
        <v>1</v>
      </c>
      <c r="G2937" t="n">
        <v>1440</v>
      </c>
      <c r="H2937" t="n">
        <v>0</v>
      </c>
      <c r="I2937" t="n">
        <v>92.28494623655909</v>
      </c>
    </row>
    <row r="2938">
      <c r="A2938" t="inlineStr">
        <is>
          <t>Daily_Efficiency_MTBF_2026_09_18.xlsx</t>
        </is>
      </c>
      <c r="B2938" t="inlineStr">
        <is>
          <t>Co-Extrusion Line</t>
        </is>
      </c>
      <c r="C2938" s="82" t="n">
        <v>46146</v>
      </c>
      <c r="D2938" t="inlineStr">
        <is>
          <t>Coex-AW3</t>
        </is>
      </c>
      <c r="E2938" t="n">
        <v>1000.67741666667</v>
      </c>
      <c r="F2938" t="n">
        <v>322</v>
      </c>
      <c r="G2938" t="n">
        <v>3.10769384057971</v>
      </c>
      <c r="H2938" t="n">
        <v>194.4566</v>
      </c>
      <c r="I2938" t="n">
        <v>20.4741666666667</v>
      </c>
    </row>
    <row r="2939">
      <c r="A2939" t="inlineStr">
        <is>
          <t>Daily_Efficiency_MTBF_2026_09_18.xlsx</t>
        </is>
      </c>
      <c r="B2939" t="inlineStr">
        <is>
          <t>Co-Extrusion Line</t>
        </is>
      </c>
      <c r="C2939" s="82" t="n">
        <v>46146</v>
      </c>
      <c r="D2939" t="inlineStr">
        <is>
          <t>Coex-AW2</t>
        </is>
      </c>
      <c r="E2939" t="n">
        <v>1194.95875</v>
      </c>
      <c r="F2939" t="n">
        <v>27</v>
      </c>
      <c r="G2939" t="n">
        <v>44.2577314814815</v>
      </c>
      <c r="H2939" t="n">
        <v>17.3303</v>
      </c>
      <c r="I2939" t="n">
        <v>62.6305401129334</v>
      </c>
    </row>
    <row r="2940">
      <c r="A2940" t="inlineStr">
        <is>
          <t>Daily_Efficiency_MTBF_2026_09_18.xlsx</t>
        </is>
      </c>
      <c r="B2940" t="inlineStr">
        <is>
          <t>Co-Extrusion Line</t>
        </is>
      </c>
      <c r="C2940" s="82" t="n">
        <v>46146</v>
      </c>
      <c r="D2940" t="inlineStr">
        <is>
          <t>Coex-AW1</t>
        </is>
      </c>
      <c r="E2940" t="n">
        <v>1159.92228333333</v>
      </c>
      <c r="F2940" t="n">
        <v>24</v>
      </c>
      <c r="G2940" t="n">
        <v>48.3300951388889</v>
      </c>
      <c r="H2940" t="n">
        <v>16.6791</v>
      </c>
      <c r="I2940" t="n">
        <v>61.8779913013424</v>
      </c>
    </row>
    <row r="2941">
      <c r="A2941" t="inlineStr">
        <is>
          <t>Daily_Efficiency_MTBF_2026_09_18.xlsx</t>
        </is>
      </c>
      <c r="B2941" t="inlineStr">
        <is>
          <t>Samridhi 5 Star Line</t>
        </is>
      </c>
      <c r="C2941" s="82" t="n">
        <v>46146</v>
      </c>
      <c r="D2941" t="inlineStr">
        <is>
          <t>FS-TTLi-3</t>
        </is>
      </c>
      <c r="E2941" t="n">
        <v>1356.83536666667</v>
      </c>
      <c r="F2941" t="n">
        <v>71</v>
      </c>
      <c r="G2941" t="n">
        <v>19.1103572769953</v>
      </c>
      <c r="H2941" t="n">
        <v>31.6921833333333</v>
      </c>
      <c r="I2941" t="n">
        <v>66.37806310847429</v>
      </c>
    </row>
    <row r="2942">
      <c r="A2942" t="inlineStr">
        <is>
          <t>Daily_Efficiency_MTBF_2026_09_18.xlsx</t>
        </is>
      </c>
      <c r="B2942" t="inlineStr">
        <is>
          <t>Samridhi 5 Star Line</t>
        </is>
      </c>
      <c r="C2942" s="82" t="n">
        <v>46146</v>
      </c>
      <c r="D2942" t="inlineStr">
        <is>
          <t>FS-HCM-1</t>
        </is>
      </c>
      <c r="E2942" t="n">
        <v>1398.1652</v>
      </c>
      <c r="F2942" t="n">
        <v>68</v>
      </c>
      <c r="G2942" t="n">
        <v>20.5612529411765</v>
      </c>
      <c r="H2942" t="n">
        <v>1.33976666666667</v>
      </c>
      <c r="I2942" t="n">
        <v>72.0367653595405</v>
      </c>
    </row>
    <row r="2943">
      <c r="A2943" t="inlineStr">
        <is>
          <t>Daily_Efficiency_MTBF_2026_09_18.xlsx</t>
        </is>
      </c>
      <c r="B2943" t="inlineStr">
        <is>
          <t>Samridhi 5 Star Line</t>
        </is>
      </c>
      <c r="C2943" s="82" t="n">
        <v>46146</v>
      </c>
      <c r="D2943" t="inlineStr">
        <is>
          <t>FS-TTLi-4</t>
        </is>
      </c>
      <c r="E2943" t="n">
        <v>1364.32848333333</v>
      </c>
      <c r="F2943" t="n">
        <v>62</v>
      </c>
      <c r="G2943" t="n">
        <v>22.0052981182796</v>
      </c>
      <c r="H2943" t="n">
        <v>63.1641666666667</v>
      </c>
      <c r="I2943" t="n">
        <v>65.6349206349207</v>
      </c>
    </row>
    <row r="2944">
      <c r="A2944" t="inlineStr">
        <is>
          <t>Daily_Efficiency_MTBF_2026_09_18.xlsx</t>
        </is>
      </c>
      <c r="B2944" t="inlineStr">
        <is>
          <t>Samridhi 5 Star Line</t>
        </is>
      </c>
      <c r="C2944" s="82" t="n">
        <v>46146</v>
      </c>
      <c r="D2944" t="inlineStr">
        <is>
          <t>FS-HCM-2</t>
        </is>
      </c>
      <c r="E2944" t="n">
        <v>1381.31925</v>
      </c>
      <c r="F2944" t="n">
        <v>54</v>
      </c>
      <c r="G2944" t="n">
        <v>25.5799861111111</v>
      </c>
      <c r="H2944" t="n">
        <v>5.17395</v>
      </c>
      <c r="I2944" t="n">
        <v>64.0703645781177</v>
      </c>
    </row>
    <row r="2945">
      <c r="A2945" t="inlineStr">
        <is>
          <t>Daily_Efficiency_MTBF_2026_09_18.xlsx</t>
        </is>
      </c>
      <c r="B2945" t="inlineStr">
        <is>
          <t>Samridhi 5 Star Line</t>
        </is>
      </c>
      <c r="C2945" s="82" t="n">
        <v>46146</v>
      </c>
      <c r="D2945" t="inlineStr">
        <is>
          <t>FS-TTLi-2</t>
        </is>
      </c>
      <c r="E2945" t="n">
        <v>1353.21458333333</v>
      </c>
      <c r="F2945" t="n">
        <v>41</v>
      </c>
      <c r="G2945" t="n">
        <v>33.0052337398374</v>
      </c>
      <c r="H2945" t="n">
        <v>32.4780166666667</v>
      </c>
      <c r="I2945" t="n">
        <v>61.4078397246286</v>
      </c>
    </row>
    <row r="2946">
      <c r="A2946" t="inlineStr">
        <is>
          <t>Daily_Efficiency_MTBF_2026_09_18.xlsx</t>
        </is>
      </c>
      <c r="B2946" t="inlineStr">
        <is>
          <t>Samridhi 5 Star Line</t>
        </is>
      </c>
      <c r="C2946" s="82" t="n">
        <v>46146</v>
      </c>
      <c r="D2946" t="inlineStr">
        <is>
          <t>FS-TTLi-1</t>
        </is>
      </c>
      <c r="E2946" t="n">
        <v>1355.3609</v>
      </c>
      <c r="F2946" t="n">
        <v>36</v>
      </c>
      <c r="G2946" t="n">
        <v>37.6489138888889</v>
      </c>
      <c r="H2946" t="n">
        <v>12.6539833333333</v>
      </c>
      <c r="I2946" t="n">
        <v>62.2705346070922</v>
      </c>
    </row>
    <row r="2947">
      <c r="A2947" t="inlineStr">
        <is>
          <t>Daily_Efficiency_MTBF_2026_09_18.xlsx</t>
        </is>
      </c>
      <c r="B2947" t="inlineStr">
        <is>
          <t>Samridhi 5 Star Line</t>
        </is>
      </c>
      <c r="C2947" s="82" t="n">
        <v>46146</v>
      </c>
      <c r="D2947" t="inlineStr">
        <is>
          <t>FS-HCM-3</t>
        </is>
      </c>
      <c r="E2947" t="n">
        <v>1403.69535</v>
      </c>
      <c r="F2947" t="n">
        <v>24</v>
      </c>
      <c r="G2947" t="n">
        <v>58.48730625</v>
      </c>
      <c r="H2947" t="n">
        <v>2.82</v>
      </c>
      <c r="I2947" t="n">
        <v>73.4069070948991</v>
      </c>
    </row>
    <row r="2948">
      <c r="A2948" t="inlineStr">
        <is>
          <t>Daily_Efficiency_MTBF_2026_09_18.xlsx</t>
        </is>
      </c>
      <c r="B2948" t="inlineStr">
        <is>
          <t>Samridhi 5 Star Line</t>
        </is>
      </c>
      <c r="C2948" s="82" t="n">
        <v>46146</v>
      </c>
      <c r="D2948" t="inlineStr">
        <is>
          <t>FS-HCM-4</t>
        </is>
      </c>
      <c r="E2948" t="n">
        <v>1421.00806666667</v>
      </c>
      <c r="F2948" t="n">
        <v>23</v>
      </c>
      <c r="G2948" t="n">
        <v>61.7829594202899</v>
      </c>
      <c r="H2948" t="n">
        <v>8.3194</v>
      </c>
      <c r="I2948" t="n">
        <v>68.6209434453753</v>
      </c>
    </row>
    <row r="2949">
      <c r="A2949" t="inlineStr">
        <is>
          <t>Daily_Efficiency_MTBF_2026_09_18.xlsx</t>
        </is>
      </c>
      <c r="B2949" t="inlineStr">
        <is>
          <t>Samridhi 5 Star Line</t>
        </is>
      </c>
      <c r="C2949" s="82" t="n">
        <v>46146</v>
      </c>
      <c r="D2949" t="inlineStr">
        <is>
          <t>FS-HRM-5</t>
        </is>
      </c>
      <c r="E2949" t="n">
        <v>1374.4678</v>
      </c>
      <c r="F2949" t="n">
        <v>10</v>
      </c>
      <c r="G2949" t="n">
        <v>137.44678</v>
      </c>
      <c r="H2949" t="n">
        <v>12.6537666666667</v>
      </c>
      <c r="I2949" t="n">
        <v>38.6014049212086</v>
      </c>
    </row>
    <row r="2950">
      <c r="A2950" t="inlineStr">
        <is>
          <t>Daily_Efficiency_MTBF_2026_09_18.xlsx</t>
        </is>
      </c>
      <c r="B2950" t="inlineStr">
        <is>
          <t>Samridhi 5 Star Line</t>
        </is>
      </c>
      <c r="C2950" s="82" t="n">
        <v>46146</v>
      </c>
      <c r="D2950" t="inlineStr">
        <is>
          <t>FS-TTM-5</t>
        </is>
      </c>
      <c r="E2950" t="n">
        <v>1440</v>
      </c>
      <c r="F2950" t="n">
        <v>1</v>
      </c>
      <c r="G2950" t="n">
        <v>1440</v>
      </c>
      <c r="H2950" t="n">
        <v>0</v>
      </c>
      <c r="I2950" t="n">
        <v>29.9404761904762</v>
      </c>
    </row>
    <row r="2951">
      <c r="A2951" t="inlineStr">
        <is>
          <t>Daily_Efficiency_MTBF_2026_09_18.xlsx</t>
        </is>
      </c>
      <c r="B2951" t="inlineStr">
        <is>
          <t>Samridhi 5 Star Line</t>
        </is>
      </c>
      <c r="C2951" s="82" t="n">
        <v>46146</v>
      </c>
      <c r="D2951" t="inlineStr">
        <is>
          <t>FS-Case Packing</t>
        </is>
      </c>
      <c r="E2951" t="n">
        <v>1440</v>
      </c>
      <c r="F2951" t="n">
        <v>1</v>
      </c>
      <c r="G2951" t="n">
        <v>1440</v>
      </c>
      <c r="H2951" t="n">
        <v>0</v>
      </c>
      <c r="I2951" t="n">
        <v>73.5294117647059</v>
      </c>
    </row>
    <row r="2952">
      <c r="A2952" t="inlineStr">
        <is>
          <t>Daily_Efficiency_MTBF_2026_09_18.xlsx</t>
        </is>
      </c>
      <c r="B2952" t="inlineStr">
        <is>
          <t>Samridhi Perk Line</t>
        </is>
      </c>
      <c r="C2952" s="82" t="n">
        <v>46146</v>
      </c>
      <c r="D2952" t="inlineStr">
        <is>
          <t>Perk-HCM-1</t>
        </is>
      </c>
      <c r="E2952" t="n">
        <v>1297.24893333333</v>
      </c>
      <c r="F2952" t="n">
        <v>190</v>
      </c>
      <c r="G2952" t="n">
        <v>6.82762596491228</v>
      </c>
      <c r="H2952" t="n">
        <v>2.54163333333333</v>
      </c>
      <c r="I2952" t="n">
        <v>78.0668232536155</v>
      </c>
    </row>
    <row r="2953">
      <c r="A2953" t="inlineStr">
        <is>
          <t>Daily_Efficiency_MTBF_2026_09_18.xlsx</t>
        </is>
      </c>
      <c r="B2953" t="inlineStr">
        <is>
          <t>Samridhi Perk Line</t>
        </is>
      </c>
      <c r="C2953" s="82" t="n">
        <v>46146</v>
      </c>
      <c r="D2953" t="inlineStr">
        <is>
          <t>Perk-HCM-2</t>
        </is>
      </c>
      <c r="E2953" t="n">
        <v>1363.64833333333</v>
      </c>
      <c r="F2953" t="n">
        <v>111</v>
      </c>
      <c r="G2953" t="n">
        <v>12.2851201201201</v>
      </c>
      <c r="H2953" t="n">
        <v>0.755366666666667</v>
      </c>
      <c r="I2953" t="n">
        <v>97.8689286328068</v>
      </c>
    </row>
    <row r="2954">
      <c r="A2954" t="inlineStr">
        <is>
          <t>Daily_Efficiency_MTBF_2026_09_18.xlsx</t>
        </is>
      </c>
      <c r="B2954" t="inlineStr">
        <is>
          <t>Samridhi Perk Line</t>
        </is>
      </c>
      <c r="C2954" s="82" t="n">
        <v>46146</v>
      </c>
      <c r="D2954" t="inlineStr">
        <is>
          <t>Perk-HLM-1</t>
        </is>
      </c>
      <c r="E2954" t="n">
        <v>1304.08095</v>
      </c>
      <c r="F2954" t="n">
        <v>107</v>
      </c>
      <c r="G2954" t="n">
        <v>12.1876724299065</v>
      </c>
      <c r="H2954" t="n">
        <v>8.851366666666671</v>
      </c>
      <c r="I2954" t="n">
        <v>81.4848543894779</v>
      </c>
    </row>
    <row r="2955">
      <c r="A2955" t="inlineStr">
        <is>
          <t>Daily_Efficiency_MTBF_2026_09_18.xlsx</t>
        </is>
      </c>
      <c r="B2955" t="inlineStr">
        <is>
          <t>Samridhi Perk Line</t>
        </is>
      </c>
      <c r="C2955" s="82" t="n">
        <v>46146</v>
      </c>
      <c r="D2955" t="inlineStr">
        <is>
          <t>Perk-HCM-3</t>
        </is>
      </c>
      <c r="E2955" t="n">
        <v>1372.71538333333</v>
      </c>
      <c r="F2955" t="n">
        <v>86</v>
      </c>
      <c r="G2955" t="n">
        <v>15.9618067829457</v>
      </c>
      <c r="H2955" t="n">
        <v>1.36</v>
      </c>
      <c r="I2955" t="n">
        <v>69.8459357713741</v>
      </c>
    </row>
    <row r="2956">
      <c r="A2956" t="inlineStr">
        <is>
          <t>Daily_Efficiency_MTBF_2026_09_18.xlsx</t>
        </is>
      </c>
      <c r="B2956" t="inlineStr">
        <is>
          <t>Samridhi Perk Line</t>
        </is>
      </c>
      <c r="C2956" s="82" t="n">
        <v>46146</v>
      </c>
      <c r="D2956" t="inlineStr">
        <is>
          <t>Perk-HLM-2</t>
        </is>
      </c>
      <c r="E2956" t="n">
        <v>1326.01793333333</v>
      </c>
      <c r="F2956" t="n">
        <v>83</v>
      </c>
      <c r="G2956" t="n">
        <v>15.9761196787149</v>
      </c>
      <c r="H2956" t="n">
        <v>0</v>
      </c>
      <c r="I2956" t="n">
        <v>77.5508922862973</v>
      </c>
    </row>
    <row r="2957">
      <c r="A2957" t="inlineStr">
        <is>
          <t>Daily_Efficiency_MTBF_2026_09_18.xlsx</t>
        </is>
      </c>
      <c r="B2957" t="inlineStr">
        <is>
          <t>Samridhi Perk Line</t>
        </is>
      </c>
      <c r="C2957" s="82" t="n">
        <v>46146</v>
      </c>
      <c r="D2957" t="inlineStr">
        <is>
          <t>Perk-HCM-4</t>
        </is>
      </c>
      <c r="E2957" t="n">
        <v>1382.64895</v>
      </c>
      <c r="F2957" t="n">
        <v>59</v>
      </c>
      <c r="G2957" t="n">
        <v>23.4347279661017</v>
      </c>
      <c r="H2957" t="n">
        <v>0.338583333333333</v>
      </c>
      <c r="I2957" t="n">
        <v>54.316891048013</v>
      </c>
    </row>
    <row r="2958">
      <c r="A2958" t="inlineStr">
        <is>
          <t>Daily_Efficiency_MTBF_2026_09_18.xlsx</t>
        </is>
      </c>
      <c r="B2958" t="inlineStr">
        <is>
          <t>Samridhi Perk Line</t>
        </is>
      </c>
      <c r="C2958" s="82" t="n">
        <v>46146</v>
      </c>
      <c r="D2958" t="inlineStr">
        <is>
          <t>Perk-TTLi-3</t>
        </is>
      </c>
      <c r="E2958" t="n">
        <v>1379.56926666667</v>
      </c>
      <c r="F2958" t="n">
        <v>34</v>
      </c>
      <c r="G2958" t="n">
        <v>40.5755666666667</v>
      </c>
      <c r="H2958" t="n">
        <v>0.957683333333333</v>
      </c>
      <c r="I2958" t="n">
        <v>66.7168066850209</v>
      </c>
    </row>
    <row r="2959">
      <c r="A2959" t="inlineStr">
        <is>
          <t>Daily_Efficiency_MTBF_2026_09_18.xlsx</t>
        </is>
      </c>
      <c r="B2959" t="inlineStr">
        <is>
          <t>Samridhi Perk Line</t>
        </is>
      </c>
      <c r="C2959" s="82" t="n">
        <v>46146</v>
      </c>
      <c r="D2959" t="inlineStr">
        <is>
          <t>Perk-TTLi-1</t>
        </is>
      </c>
      <c r="E2959" t="n">
        <v>1042.78076</v>
      </c>
      <c r="F2959" t="n">
        <v>11</v>
      </c>
      <c r="G2959" t="n">
        <v>94.7982509090909</v>
      </c>
      <c r="H2959" t="n">
        <v>0</v>
      </c>
      <c r="I2959" t="n">
        <v>68.4478473412203</v>
      </c>
    </row>
    <row r="2960">
      <c r="A2960" t="inlineStr">
        <is>
          <t>Daily_Efficiency_MTBF_2026_09_18.xlsx</t>
        </is>
      </c>
      <c r="B2960" t="inlineStr">
        <is>
          <t>Samridhi Perk Line</t>
        </is>
      </c>
      <c r="C2960" s="82" t="n">
        <v>46146</v>
      </c>
      <c r="D2960" t="inlineStr">
        <is>
          <t>Perk-TTLi-2</t>
        </is>
      </c>
      <c r="E2960" t="n">
        <v>1405.44813333333</v>
      </c>
      <c r="F2960" t="n">
        <v>6</v>
      </c>
      <c r="G2960" t="n">
        <v>234.241355555556</v>
      </c>
      <c r="H2960" t="n">
        <v>0</v>
      </c>
      <c r="I2960" t="n">
        <v>69.28143381723901</v>
      </c>
    </row>
    <row r="2961">
      <c r="A2961" t="inlineStr">
        <is>
          <t>Daily_Efficiency_MTBF_2026_09_18.xlsx</t>
        </is>
      </c>
      <c r="B2961" t="inlineStr">
        <is>
          <t>Samridhi Perk Line</t>
        </is>
      </c>
      <c r="C2961" s="82" t="n">
        <v>46146</v>
      </c>
      <c r="D2961" t="inlineStr">
        <is>
          <t>Perk-TTLi-4</t>
        </is>
      </c>
      <c r="E2961" t="n">
        <v>1425.84366666667</v>
      </c>
      <c r="F2961" t="n">
        <v>2</v>
      </c>
      <c r="G2961" t="n">
        <v>712.921833333333</v>
      </c>
      <c r="H2961" t="n">
        <v>4.55108333333333</v>
      </c>
      <c r="I2961" t="n">
        <v>51.8003858725013</v>
      </c>
    </row>
    <row r="2962">
      <c r="A2962" t="inlineStr">
        <is>
          <t>Daily_Efficiency_MTBF_2026_09_18.xlsx</t>
        </is>
      </c>
      <c r="B2962" t="inlineStr">
        <is>
          <t>Samridhi Perk Line</t>
        </is>
      </c>
      <c r="C2962" s="82" t="n">
        <v>46146</v>
      </c>
      <c r="D2962" t="inlineStr">
        <is>
          <t>Perk-Case Packing</t>
        </is>
      </c>
      <c r="E2962" t="n">
        <v>1440</v>
      </c>
      <c r="F2962" t="n">
        <v>1</v>
      </c>
      <c r="G2962" t="n">
        <v>1440</v>
      </c>
      <c r="H2962" t="n">
        <v>0</v>
      </c>
      <c r="I2962" t="n">
        <v>86.04838709677421</v>
      </c>
    </row>
    <row r="2963">
      <c r="A2963" t="inlineStr">
        <is>
          <t>Daily_Efficiency_MTBF_2026_09_18.xlsx</t>
        </is>
      </c>
      <c r="B2963" t="inlineStr">
        <is>
          <t>Samridhi Perk Line</t>
        </is>
      </c>
      <c r="C2963" s="82" t="n">
        <v>46146</v>
      </c>
      <c r="D2963" t="inlineStr">
        <is>
          <t>Perk-HLM-3</t>
        </is>
      </c>
      <c r="E2963" t="n">
        <v>1440</v>
      </c>
      <c r="F2963" t="n">
        <v>1</v>
      </c>
      <c r="G2963" t="n">
        <v>1440</v>
      </c>
      <c r="H2963" t="n">
        <v>0</v>
      </c>
      <c r="I2963" t="n">
        <v>58.5956790123457</v>
      </c>
    </row>
    <row r="2964">
      <c r="A2964" t="inlineStr">
        <is>
          <t>Daily_Efficiency_MTBF_2026_09_18.xlsx</t>
        </is>
      </c>
      <c r="B2964" t="inlineStr">
        <is>
          <t>Co-Extrusion Line</t>
        </is>
      </c>
      <c r="C2964" s="82" t="n">
        <v>46145</v>
      </c>
      <c r="D2964" t="inlineStr">
        <is>
          <t>Coex-AW3</t>
        </is>
      </c>
      <c r="E2964" t="n">
        <v>1356.3711</v>
      </c>
      <c r="F2964" t="n">
        <v>161</v>
      </c>
      <c r="G2964" t="n">
        <v>8.424665217391309</v>
      </c>
      <c r="H2964" t="n">
        <v>83.6289</v>
      </c>
      <c r="I2964" t="n">
        <v>49.6869444444444</v>
      </c>
    </row>
    <row r="2965">
      <c r="A2965" t="inlineStr">
        <is>
          <t>Daily_Efficiency_MTBF_2026_09_18.xlsx</t>
        </is>
      </c>
      <c r="B2965" t="inlineStr">
        <is>
          <t>Co-Extrusion Line</t>
        </is>
      </c>
      <c r="C2965" s="82" t="n">
        <v>46145</v>
      </c>
      <c r="D2965" t="inlineStr">
        <is>
          <t>Coex-AW1</t>
        </is>
      </c>
      <c r="E2965" t="n">
        <v>1354.84761666667</v>
      </c>
      <c r="F2965" t="n">
        <v>22</v>
      </c>
      <c r="G2965" t="n">
        <v>61.5839825757576</v>
      </c>
      <c r="H2965" t="n">
        <v>23.16235</v>
      </c>
      <c r="I2965" t="n">
        <v>107.99413908448</v>
      </c>
    </row>
    <row r="2966">
      <c r="A2966" t="inlineStr">
        <is>
          <t>Daily_Efficiency_MTBF_2026_09_18.xlsx</t>
        </is>
      </c>
      <c r="B2966" t="inlineStr">
        <is>
          <t>Co-Extrusion Line</t>
        </is>
      </c>
      <c r="C2966" s="82" t="n">
        <v>46145</v>
      </c>
      <c r="D2966" t="inlineStr">
        <is>
          <t>Coex-AW2</t>
        </is>
      </c>
      <c r="E2966" t="n">
        <v>1359.8328</v>
      </c>
      <c r="F2966" t="n">
        <v>19</v>
      </c>
      <c r="G2966" t="n">
        <v>71.5701473684211</v>
      </c>
      <c r="H2966" t="n">
        <v>21.1561833333333</v>
      </c>
      <c r="I2966" t="n">
        <v>110.497140219764</v>
      </c>
    </row>
    <row r="2967">
      <c r="A2967" t="inlineStr">
        <is>
          <t>Daily_Efficiency_MTBF_2026_09_18.xlsx</t>
        </is>
      </c>
      <c r="B2967" t="inlineStr">
        <is>
          <t>Samridhi 5 Star Line</t>
        </is>
      </c>
      <c r="C2967" s="82" t="n">
        <v>46145</v>
      </c>
      <c r="D2967" t="inlineStr">
        <is>
          <t>FS-HCM-1</t>
        </is>
      </c>
      <c r="E2967" t="n">
        <v>1368.57063333333</v>
      </c>
      <c r="F2967" t="n">
        <v>92</v>
      </c>
      <c r="G2967" t="n">
        <v>14.8757677536232</v>
      </c>
      <c r="H2967" t="n">
        <v>7.32031666666667</v>
      </c>
      <c r="I2967" t="n">
        <v>85.5552937103943</v>
      </c>
    </row>
    <row r="2968">
      <c r="A2968" t="inlineStr">
        <is>
          <t>Daily_Efficiency_MTBF_2026_09_18.xlsx</t>
        </is>
      </c>
      <c r="B2968" t="inlineStr">
        <is>
          <t>Samridhi 5 Star Line</t>
        </is>
      </c>
      <c r="C2968" s="82" t="n">
        <v>46145</v>
      </c>
      <c r="D2968" t="inlineStr">
        <is>
          <t>FS-TTLi-1</t>
        </is>
      </c>
      <c r="E2968" t="n">
        <v>1356.32586666667</v>
      </c>
      <c r="F2968" t="n">
        <v>42</v>
      </c>
      <c r="G2968" t="n">
        <v>32.293473015873</v>
      </c>
      <c r="H2968" t="n">
        <v>18.9909</v>
      </c>
      <c r="I2968" t="n">
        <v>81.4552494268043</v>
      </c>
    </row>
    <row r="2969">
      <c r="A2969" t="inlineStr">
        <is>
          <t>Daily_Efficiency_MTBF_2026_09_18.xlsx</t>
        </is>
      </c>
      <c r="B2969" t="inlineStr">
        <is>
          <t>Samridhi 5 Star Line</t>
        </is>
      </c>
      <c r="C2969" s="82" t="n">
        <v>46145</v>
      </c>
      <c r="D2969" t="inlineStr">
        <is>
          <t>FS-HCM-2</t>
        </is>
      </c>
      <c r="E2969" t="n">
        <v>1377.84068333333</v>
      </c>
      <c r="F2969" t="n">
        <v>36</v>
      </c>
      <c r="G2969" t="n">
        <v>38.2733523148148</v>
      </c>
      <c r="H2969" t="n">
        <v>9.3294</v>
      </c>
      <c r="I2969" t="n">
        <v>74.1211865555028</v>
      </c>
    </row>
    <row r="2970">
      <c r="A2970" t="inlineStr">
        <is>
          <t>Daily_Efficiency_MTBF_2026_09_18.xlsx</t>
        </is>
      </c>
      <c r="B2970" t="inlineStr">
        <is>
          <t>Samridhi 5 Star Line</t>
        </is>
      </c>
      <c r="C2970" s="82" t="n">
        <v>46145</v>
      </c>
      <c r="D2970" t="inlineStr">
        <is>
          <t>FS-HCM-3</t>
        </is>
      </c>
      <c r="E2970" t="n">
        <v>1396.85733333333</v>
      </c>
      <c r="F2970" t="n">
        <v>28</v>
      </c>
      <c r="G2970" t="n">
        <v>49.8877619047619</v>
      </c>
      <c r="H2970" t="n">
        <v>2.65955</v>
      </c>
      <c r="I2970" t="n">
        <v>87.11114937715639</v>
      </c>
    </row>
    <row r="2971">
      <c r="A2971" t="inlineStr">
        <is>
          <t>Daily_Efficiency_MTBF_2026_09_18.xlsx</t>
        </is>
      </c>
      <c r="B2971" t="inlineStr">
        <is>
          <t>Samridhi 5 Star Line</t>
        </is>
      </c>
      <c r="C2971" s="82" t="n">
        <v>46145</v>
      </c>
      <c r="D2971" t="inlineStr">
        <is>
          <t>FS-TTLi-2</t>
        </is>
      </c>
      <c r="E2971" t="n">
        <v>1374.4501</v>
      </c>
      <c r="F2971" t="n">
        <v>24</v>
      </c>
      <c r="G2971" t="n">
        <v>57.2687541666667</v>
      </c>
      <c r="H2971" t="n">
        <v>11.0304666666667</v>
      </c>
      <c r="I2971" t="n">
        <v>73.0663817145581</v>
      </c>
    </row>
    <row r="2972">
      <c r="A2972" t="inlineStr">
        <is>
          <t>Daily_Efficiency_MTBF_2026_09_18.xlsx</t>
        </is>
      </c>
      <c r="B2972" t="inlineStr">
        <is>
          <t>Samridhi 5 Star Line</t>
        </is>
      </c>
      <c r="C2972" s="82" t="n">
        <v>46145</v>
      </c>
      <c r="D2972" t="inlineStr">
        <is>
          <t>FS-HCM-4</t>
        </is>
      </c>
      <c r="E2972" t="n">
        <v>1418.49091666667</v>
      </c>
      <c r="F2972" t="n">
        <v>22</v>
      </c>
      <c r="G2972" t="n">
        <v>64.47685984848481</v>
      </c>
      <c r="H2972" t="n">
        <v>7.99696666666667</v>
      </c>
      <c r="I2972" t="n">
        <v>80.9800736918255</v>
      </c>
    </row>
    <row r="2973">
      <c r="A2973" t="inlineStr">
        <is>
          <t>Daily_Efficiency_MTBF_2026_09_18.xlsx</t>
        </is>
      </c>
      <c r="B2973" t="inlineStr">
        <is>
          <t>Samridhi 5 Star Line</t>
        </is>
      </c>
      <c r="C2973" s="82" t="n">
        <v>46145</v>
      </c>
      <c r="D2973" t="inlineStr">
        <is>
          <t>FS-TTLi-4</t>
        </is>
      </c>
      <c r="E2973" t="n">
        <v>1409.82313333333</v>
      </c>
      <c r="F2973" t="n">
        <v>19</v>
      </c>
      <c r="G2973" t="n">
        <v>74.2012175438597</v>
      </c>
      <c r="H2973" t="n">
        <v>30.1768666666667</v>
      </c>
      <c r="I2973" t="n">
        <v>79.4494047619048</v>
      </c>
    </row>
    <row r="2974">
      <c r="A2974" t="inlineStr">
        <is>
          <t>Daily_Efficiency_MTBF_2026_09_18.xlsx</t>
        </is>
      </c>
      <c r="B2974" t="inlineStr">
        <is>
          <t>Samridhi 5 Star Line</t>
        </is>
      </c>
      <c r="C2974" s="82" t="n">
        <v>46145</v>
      </c>
      <c r="D2974" t="inlineStr">
        <is>
          <t>FS-HRM-5</t>
        </is>
      </c>
      <c r="E2974" t="n">
        <v>1414.18013333333</v>
      </c>
      <c r="F2974" t="n">
        <v>9</v>
      </c>
      <c r="G2974" t="n">
        <v>157.131125925926</v>
      </c>
      <c r="H2974" t="n">
        <v>14.8217166666667</v>
      </c>
      <c r="I2974" t="n">
        <v>39.9462977135637</v>
      </c>
    </row>
    <row r="2975">
      <c r="A2975" t="inlineStr">
        <is>
          <t>Daily_Efficiency_MTBF_2026_09_18.xlsx</t>
        </is>
      </c>
      <c r="B2975" t="inlineStr">
        <is>
          <t>Samridhi 5 Star Line</t>
        </is>
      </c>
      <c r="C2975" s="82" t="n">
        <v>46145</v>
      </c>
      <c r="D2975" t="inlineStr">
        <is>
          <t>FS-TTLi-3</t>
        </is>
      </c>
      <c r="E2975" t="n">
        <v>1417.17751666667</v>
      </c>
      <c r="F2975" t="n">
        <v>7</v>
      </c>
      <c r="G2975" t="n">
        <v>202.453930952381</v>
      </c>
      <c r="H2975" t="n">
        <v>2.33366666666667</v>
      </c>
      <c r="I2975" t="n">
        <v>84.7682433561607</v>
      </c>
    </row>
    <row r="2976">
      <c r="A2976" t="inlineStr">
        <is>
          <t>Daily_Efficiency_MTBF_2026_09_18.xlsx</t>
        </is>
      </c>
      <c r="B2976" t="inlineStr">
        <is>
          <t>Samridhi 5 Star Line</t>
        </is>
      </c>
      <c r="C2976" s="82" t="n">
        <v>46145</v>
      </c>
      <c r="D2976" t="inlineStr">
        <is>
          <t>FS-Case Packing</t>
        </is>
      </c>
      <c r="E2976" t="n">
        <v>1440</v>
      </c>
      <c r="F2976" t="n">
        <v>1</v>
      </c>
      <c r="G2976" t="n">
        <v>1440</v>
      </c>
      <c r="H2976" t="n">
        <v>0</v>
      </c>
      <c r="I2976" t="n">
        <v>89.2379679144385</v>
      </c>
    </row>
    <row r="2977">
      <c r="A2977" t="inlineStr">
        <is>
          <t>Daily_Efficiency_MTBF_2026_09_18.xlsx</t>
        </is>
      </c>
      <c r="B2977" t="inlineStr">
        <is>
          <t>Samridhi 5 Star Line</t>
        </is>
      </c>
      <c r="C2977" s="82" t="n">
        <v>46145</v>
      </c>
      <c r="D2977" t="inlineStr">
        <is>
          <t>FS-TTM-5</t>
        </is>
      </c>
      <c r="E2977" t="n">
        <v>1440</v>
      </c>
      <c r="F2977" t="n">
        <v>1</v>
      </c>
      <c r="G2977" t="n">
        <v>1440</v>
      </c>
      <c r="H2977" t="n">
        <v>0</v>
      </c>
      <c r="I2977" t="n">
        <v>32.2619047619048</v>
      </c>
    </row>
    <row r="2978">
      <c r="A2978" t="inlineStr">
        <is>
          <t>Daily_Efficiency_MTBF_2026_09_18.xlsx</t>
        </is>
      </c>
      <c r="B2978" t="inlineStr">
        <is>
          <t>Samridhi Perk Line</t>
        </is>
      </c>
      <c r="C2978" s="82" t="n">
        <v>46145</v>
      </c>
      <c r="D2978" t="inlineStr">
        <is>
          <t>Perk-HCM-1</t>
        </is>
      </c>
      <c r="E2978" t="n">
        <v>1347.37988333333</v>
      </c>
      <c r="F2978" t="n">
        <v>161</v>
      </c>
      <c r="G2978" t="n">
        <v>8.36881915113872</v>
      </c>
      <c r="H2978" t="n">
        <v>0.570783333333333</v>
      </c>
      <c r="I2978" t="n">
        <v>81.7149501003713</v>
      </c>
    </row>
    <row r="2979">
      <c r="A2979" t="inlineStr">
        <is>
          <t>Daily_Efficiency_MTBF_2026_09_18.xlsx</t>
        </is>
      </c>
      <c r="B2979" t="inlineStr">
        <is>
          <t>Samridhi Perk Line</t>
        </is>
      </c>
      <c r="C2979" s="82" t="n">
        <v>46145</v>
      </c>
      <c r="D2979" t="inlineStr">
        <is>
          <t>Perk-HLM-2</t>
        </is>
      </c>
      <c r="E2979" t="n">
        <v>1305.06593333333</v>
      </c>
      <c r="F2979" t="n">
        <v>108</v>
      </c>
      <c r="G2979" t="n">
        <v>12.0839438271605</v>
      </c>
      <c r="H2979" t="n">
        <v>0</v>
      </c>
      <c r="I2979" t="n">
        <v>90.95639076239389</v>
      </c>
    </row>
    <row r="2980">
      <c r="A2980" t="inlineStr">
        <is>
          <t>Daily_Efficiency_MTBF_2026_09_18.xlsx</t>
        </is>
      </c>
      <c r="B2980" t="inlineStr">
        <is>
          <t>Samridhi Perk Line</t>
        </is>
      </c>
      <c r="C2980" s="82" t="n">
        <v>46145</v>
      </c>
      <c r="D2980" t="inlineStr">
        <is>
          <t>Perk-HCM-3</t>
        </is>
      </c>
      <c r="E2980" t="n">
        <v>1332.1021</v>
      </c>
      <c r="F2980" t="n">
        <v>105</v>
      </c>
      <c r="G2980" t="n">
        <v>12.6866866666667</v>
      </c>
      <c r="H2980" t="n">
        <v>2.06943333333333</v>
      </c>
      <c r="I2980" t="n">
        <v>66.2180517975945</v>
      </c>
    </row>
    <row r="2981">
      <c r="A2981" t="inlineStr">
        <is>
          <t>Daily_Efficiency_MTBF_2026_09_18.xlsx</t>
        </is>
      </c>
      <c r="B2981" t="inlineStr">
        <is>
          <t>Samridhi Perk Line</t>
        </is>
      </c>
      <c r="C2981" s="82" t="n">
        <v>46145</v>
      </c>
      <c r="D2981" t="inlineStr">
        <is>
          <t>Perk-HLM-1</t>
        </is>
      </c>
      <c r="E2981" t="n">
        <v>1329.44488333333</v>
      </c>
      <c r="F2981" t="n">
        <v>80</v>
      </c>
      <c r="G2981" t="n">
        <v>16.6180610416667</v>
      </c>
      <c r="H2981" t="n">
        <v>2.22253333333333</v>
      </c>
      <c r="I2981" t="n">
        <v>74.79114720551711</v>
      </c>
    </row>
    <row r="2982">
      <c r="A2982" t="inlineStr">
        <is>
          <t>Daily_Efficiency_MTBF_2026_09_18.xlsx</t>
        </is>
      </c>
      <c r="B2982" t="inlineStr">
        <is>
          <t>Samridhi Perk Line</t>
        </is>
      </c>
      <c r="C2982" s="82" t="n">
        <v>46145</v>
      </c>
      <c r="D2982" t="inlineStr">
        <is>
          <t>Perk-HCM-4</t>
        </is>
      </c>
      <c r="E2982" t="n">
        <v>1376.70823333333</v>
      </c>
      <c r="F2982" t="n">
        <v>74</v>
      </c>
      <c r="G2982" t="n">
        <v>18.6041653153153</v>
      </c>
      <c r="H2982" t="n">
        <v>0.177433333333333</v>
      </c>
      <c r="I2982" t="n">
        <v>54.2636650875555</v>
      </c>
    </row>
    <row r="2983">
      <c r="A2983" t="inlineStr">
        <is>
          <t>Daily_Efficiency_MTBF_2026_09_18.xlsx</t>
        </is>
      </c>
      <c r="B2983" t="inlineStr">
        <is>
          <t>Samridhi Perk Line</t>
        </is>
      </c>
      <c r="C2983" s="82" t="n">
        <v>46145</v>
      </c>
      <c r="D2983" t="inlineStr">
        <is>
          <t>Perk-HCM-2</t>
        </is>
      </c>
      <c r="E2983" t="n">
        <v>1394.26065</v>
      </c>
      <c r="F2983" t="n">
        <v>57</v>
      </c>
      <c r="G2983" t="n">
        <v>24.4607131578947</v>
      </c>
      <c r="H2983" t="n">
        <v>0.495416666666667</v>
      </c>
      <c r="I2983" t="n">
        <v>72.44120134196891</v>
      </c>
    </row>
    <row r="2984">
      <c r="A2984" t="inlineStr">
        <is>
          <t>Daily_Efficiency_MTBF_2026_09_18.xlsx</t>
        </is>
      </c>
      <c r="B2984" t="inlineStr">
        <is>
          <t>Samridhi Perk Line</t>
        </is>
      </c>
      <c r="C2984" s="82" t="n">
        <v>46145</v>
      </c>
      <c r="D2984" t="inlineStr">
        <is>
          <t>Perk-TTLi-2</t>
        </is>
      </c>
      <c r="E2984" t="n">
        <v>1291.78536666667</v>
      </c>
      <c r="F2984" t="n">
        <v>24</v>
      </c>
      <c r="G2984" t="n">
        <v>53.8243902777778</v>
      </c>
      <c r="H2984" t="n">
        <v>0.0509666666666667</v>
      </c>
      <c r="I2984" t="n">
        <v>32.7257362116001</v>
      </c>
    </row>
    <row r="2985">
      <c r="A2985" t="inlineStr">
        <is>
          <t>Daily_Efficiency_MTBF_2026_09_18.xlsx</t>
        </is>
      </c>
      <c r="B2985" t="inlineStr">
        <is>
          <t>Samridhi Perk Line</t>
        </is>
      </c>
      <c r="C2985" s="82" t="n">
        <v>46145</v>
      </c>
      <c r="D2985" t="inlineStr">
        <is>
          <t>Perk-TTLi-1</t>
        </is>
      </c>
      <c r="E2985" t="n">
        <v>1421.76643333333</v>
      </c>
      <c r="F2985" t="n">
        <v>13</v>
      </c>
      <c r="G2985" t="n">
        <v>109.366648717949</v>
      </c>
      <c r="H2985" t="n">
        <v>1.93305</v>
      </c>
      <c r="I2985" t="n">
        <v>60.7101364931744</v>
      </c>
    </row>
    <row r="2986">
      <c r="A2986" t="inlineStr">
        <is>
          <t>Daily_Efficiency_MTBF_2026_09_18.xlsx</t>
        </is>
      </c>
      <c r="B2986" t="inlineStr">
        <is>
          <t>Samridhi Perk Line</t>
        </is>
      </c>
      <c r="C2986" s="82" t="n">
        <v>46145</v>
      </c>
      <c r="D2986" t="inlineStr">
        <is>
          <t>Perk-TTLi-3</t>
        </is>
      </c>
      <c r="E2986" t="n">
        <v>1385.01665</v>
      </c>
      <c r="F2986" t="n">
        <v>11</v>
      </c>
      <c r="G2986" t="n">
        <v>125.910604545455</v>
      </c>
      <c r="H2986" t="n">
        <v>0.25275</v>
      </c>
      <c r="I2986" t="n">
        <v>49.8548705620307</v>
      </c>
    </row>
    <row r="2987">
      <c r="A2987" t="inlineStr">
        <is>
          <t>Daily_Efficiency_MTBF_2026_09_18.xlsx</t>
        </is>
      </c>
      <c r="B2987" t="inlineStr">
        <is>
          <t>Samridhi Perk Line</t>
        </is>
      </c>
      <c r="C2987" s="82" t="n">
        <v>46145</v>
      </c>
      <c r="D2987" t="inlineStr">
        <is>
          <t>Perk-TTLi-4</t>
        </is>
      </c>
      <c r="E2987" t="n">
        <v>1429.1117</v>
      </c>
      <c r="F2987" t="n">
        <v>3</v>
      </c>
      <c r="G2987" t="n">
        <v>476.370566666667</v>
      </c>
      <c r="H2987" t="n">
        <v>2.70438333333333</v>
      </c>
      <c r="I2987" t="n">
        <v>35.9368780662181</v>
      </c>
    </row>
    <row r="2988">
      <c r="A2988" t="inlineStr">
        <is>
          <t>Daily_Efficiency_MTBF_2026_09_18.xlsx</t>
        </is>
      </c>
      <c r="B2988" t="inlineStr">
        <is>
          <t>Samridhi Perk Line</t>
        </is>
      </c>
      <c r="C2988" s="82" t="n">
        <v>46145</v>
      </c>
      <c r="D2988" t="inlineStr">
        <is>
          <t>Perk-Case Packing</t>
        </is>
      </c>
      <c r="E2988" t="n">
        <v>1440</v>
      </c>
      <c r="F2988" t="n">
        <v>1</v>
      </c>
      <c r="G2988" t="n">
        <v>1440</v>
      </c>
      <c r="H2988" t="n">
        <v>0</v>
      </c>
      <c r="I2988" t="n">
        <v>92.8225806451613</v>
      </c>
    </row>
    <row r="2989">
      <c r="A2989" t="inlineStr">
        <is>
          <t>Daily_Efficiency_MTBF_2026_09_18.xlsx</t>
        </is>
      </c>
      <c r="B2989" t="inlineStr">
        <is>
          <t>Samridhi Perk Line</t>
        </is>
      </c>
      <c r="C2989" s="82" t="n">
        <v>46145</v>
      </c>
      <c r="D2989" t="inlineStr">
        <is>
          <t>Perk-HLM-3</t>
        </is>
      </c>
      <c r="E2989" t="n">
        <v>1440</v>
      </c>
      <c r="F2989" t="n">
        <v>1</v>
      </c>
      <c r="G2989" t="n">
        <v>1440</v>
      </c>
      <c r="H2989" t="n">
        <v>0</v>
      </c>
      <c r="I2989" t="n">
        <v>58.9103395061728</v>
      </c>
    </row>
    <row r="2990">
      <c r="A2990" t="inlineStr">
        <is>
          <t>Daily_Efficiency_MTBF_2026_09_18.xlsx</t>
        </is>
      </c>
      <c r="B2990" t="inlineStr">
        <is>
          <t>Co-Extrusion Line</t>
        </is>
      </c>
      <c r="C2990" s="82" t="n">
        <v>46144</v>
      </c>
      <c r="D2990" t="inlineStr">
        <is>
          <t>Coex-AW3</t>
        </is>
      </c>
      <c r="E2990" t="n">
        <v>1266.27226666667</v>
      </c>
      <c r="F2990" t="n">
        <v>247</v>
      </c>
      <c r="G2990" t="n">
        <v>5.12660836707153</v>
      </c>
      <c r="H2990" t="n">
        <v>136.888516666667</v>
      </c>
      <c r="I2990" t="n">
        <v>41.8466666666666</v>
      </c>
    </row>
    <row r="2991">
      <c r="A2991" t="inlineStr">
        <is>
          <t>Daily_Efficiency_MTBF_2026_09_18.xlsx</t>
        </is>
      </c>
      <c r="B2991" t="inlineStr">
        <is>
          <t>Co-Extrusion Line</t>
        </is>
      </c>
      <c r="C2991" s="82" t="n">
        <v>46144</v>
      </c>
      <c r="D2991" t="inlineStr">
        <is>
          <t>Coex-AW1</t>
        </is>
      </c>
      <c r="E2991" t="n">
        <v>1363.34066666667</v>
      </c>
      <c r="F2991" t="n">
        <v>31</v>
      </c>
      <c r="G2991" t="n">
        <v>43.9787311827957</v>
      </c>
      <c r="H2991" t="n">
        <v>25.5189333333333</v>
      </c>
      <c r="I2991" t="n">
        <v>65.18225456338421</v>
      </c>
    </row>
    <row r="2992">
      <c r="A2992" t="inlineStr">
        <is>
          <t>Daily_Efficiency_MTBF_2026_09_18.xlsx</t>
        </is>
      </c>
      <c r="B2992" t="inlineStr">
        <is>
          <t>Co-Extrusion Line</t>
        </is>
      </c>
      <c r="C2992" s="82" t="n">
        <v>46144</v>
      </c>
      <c r="D2992" t="inlineStr">
        <is>
          <t>Coex-AW2</t>
        </is>
      </c>
      <c r="E2992" t="n">
        <v>1375.49581666667</v>
      </c>
      <c r="F2992" t="n">
        <v>18</v>
      </c>
      <c r="G2992" t="n">
        <v>76.4164342592592</v>
      </c>
      <c r="H2992" t="n">
        <v>15.8390666666667</v>
      </c>
      <c r="I2992" t="n">
        <v>91.9368731568741</v>
      </c>
    </row>
    <row r="2993">
      <c r="A2993" t="inlineStr">
        <is>
          <t>Daily_Efficiency_MTBF_2026_09_18.xlsx</t>
        </is>
      </c>
      <c r="B2993" t="inlineStr">
        <is>
          <t>Samridhi 5 Star Line</t>
        </is>
      </c>
      <c r="C2993" s="82" t="n">
        <v>46144</v>
      </c>
      <c r="D2993" t="inlineStr">
        <is>
          <t>FS-HCM-1</t>
        </is>
      </c>
      <c r="E2993" t="n">
        <v>1358.6641</v>
      </c>
      <c r="F2993" t="n">
        <v>137</v>
      </c>
      <c r="G2993" t="n">
        <v>9.91725620437956</v>
      </c>
      <c r="H2993" t="n">
        <v>4.52441666666667</v>
      </c>
      <c r="I2993" t="n">
        <v>81.7235128345509</v>
      </c>
    </row>
    <row r="2994">
      <c r="A2994" t="inlineStr">
        <is>
          <t>Daily_Efficiency_MTBF_2026_09_18.xlsx</t>
        </is>
      </c>
      <c r="B2994" t="inlineStr">
        <is>
          <t>Samridhi 5 Star Line</t>
        </is>
      </c>
      <c r="C2994" s="82" t="n">
        <v>46144</v>
      </c>
      <c r="D2994" t="inlineStr">
        <is>
          <t>FS-HCM-2</t>
        </is>
      </c>
      <c r="E2994" t="n">
        <v>1334.69601666667</v>
      </c>
      <c r="F2994" t="n">
        <v>60</v>
      </c>
      <c r="G2994" t="n">
        <v>22.2449336111111</v>
      </c>
      <c r="H2994" t="n">
        <v>17.5001666666667</v>
      </c>
      <c r="I2994" t="n">
        <v>62.303545416784</v>
      </c>
    </row>
    <row r="2995">
      <c r="A2995" t="inlineStr">
        <is>
          <t>Daily_Efficiency_MTBF_2026_09_18.xlsx</t>
        </is>
      </c>
      <c r="B2995" t="inlineStr">
        <is>
          <t>Samridhi 5 Star Line</t>
        </is>
      </c>
      <c r="C2995" s="82" t="n">
        <v>46144</v>
      </c>
      <c r="D2995" t="inlineStr">
        <is>
          <t>FS-HCM-3</t>
        </is>
      </c>
      <c r="E2995" t="n">
        <v>1401.36651666667</v>
      </c>
      <c r="F2995" t="n">
        <v>42</v>
      </c>
      <c r="G2995" t="n">
        <v>33.3658694444444</v>
      </c>
      <c r="H2995" t="n">
        <v>0.841683333333333</v>
      </c>
      <c r="I2995" t="n">
        <v>84.0406731091402</v>
      </c>
    </row>
    <row r="2996">
      <c r="A2996" t="inlineStr">
        <is>
          <t>Daily_Efficiency_MTBF_2026_09_18.xlsx</t>
        </is>
      </c>
      <c r="B2996" t="inlineStr">
        <is>
          <t>Samridhi 5 Star Line</t>
        </is>
      </c>
      <c r="C2996" s="82" t="n">
        <v>46144</v>
      </c>
      <c r="D2996" t="inlineStr">
        <is>
          <t>FS-TTLi-1</t>
        </is>
      </c>
      <c r="E2996" t="n">
        <v>1398.64823333333</v>
      </c>
      <c r="F2996" t="n">
        <v>39</v>
      </c>
      <c r="G2996" t="n">
        <v>35.8627752136752</v>
      </c>
      <c r="H2996" t="n">
        <v>6.68185</v>
      </c>
      <c r="I2996" t="n">
        <v>79.0528076185786</v>
      </c>
    </row>
    <row r="2997">
      <c r="A2997" t="inlineStr">
        <is>
          <t>Daily_Efficiency_MTBF_2026_09_18.xlsx</t>
        </is>
      </c>
      <c r="B2997" t="inlineStr">
        <is>
          <t>Samridhi 5 Star Line</t>
        </is>
      </c>
      <c r="C2997" s="82" t="n">
        <v>46144</v>
      </c>
      <c r="D2997" t="inlineStr">
        <is>
          <t>FS-HCM-4</t>
        </is>
      </c>
      <c r="E2997" t="n">
        <v>1410.86161666667</v>
      </c>
      <c r="F2997" t="n">
        <v>35</v>
      </c>
      <c r="G2997" t="n">
        <v>40.3103319047619</v>
      </c>
      <c r="H2997" t="n">
        <v>18.4934833333333</v>
      </c>
      <c r="I2997" t="n">
        <v>67.5188062303758</v>
      </c>
    </row>
    <row r="2998">
      <c r="A2998" t="inlineStr">
        <is>
          <t>Daily_Efficiency_MTBF_2026_09_18.xlsx</t>
        </is>
      </c>
      <c r="B2998" t="inlineStr">
        <is>
          <t>Samridhi 5 Star Line</t>
        </is>
      </c>
      <c r="C2998" s="82" t="n">
        <v>46144</v>
      </c>
      <c r="D2998" t="inlineStr">
        <is>
          <t>FS-TTLi-2</t>
        </is>
      </c>
      <c r="E2998" t="n">
        <v>1324.30403333333</v>
      </c>
      <c r="F2998" t="n">
        <v>29</v>
      </c>
      <c r="G2998" t="n">
        <v>45.6656563218391</v>
      </c>
      <c r="H2998" t="n">
        <v>19.16755</v>
      </c>
      <c r="I2998" t="n">
        <v>60.3229076559647</v>
      </c>
    </row>
    <row r="2999">
      <c r="A2999" t="inlineStr">
        <is>
          <t>Daily_Efficiency_MTBF_2026_09_18.xlsx</t>
        </is>
      </c>
      <c r="B2999" t="inlineStr">
        <is>
          <t>Samridhi 5 Star Line</t>
        </is>
      </c>
      <c r="C2999" s="82" t="n">
        <v>46144</v>
      </c>
      <c r="D2999" t="inlineStr">
        <is>
          <t>FS-TTLi-4</t>
        </is>
      </c>
      <c r="E2999" t="n">
        <v>1406.83505</v>
      </c>
      <c r="F2999" t="n">
        <v>27</v>
      </c>
      <c r="G2999" t="n">
        <v>52.1050018518518</v>
      </c>
      <c r="H2999" t="n">
        <v>33.16495</v>
      </c>
      <c r="I2999" t="n">
        <v>62.7132936507936</v>
      </c>
    </row>
    <row r="3000">
      <c r="A3000" t="inlineStr">
        <is>
          <t>Daily_Efficiency_MTBF_2026_09_18.xlsx</t>
        </is>
      </c>
      <c r="B3000" t="inlineStr">
        <is>
          <t>Samridhi 5 Star Line</t>
        </is>
      </c>
      <c r="C3000" s="82" t="n">
        <v>46144</v>
      </c>
      <c r="D3000" t="inlineStr">
        <is>
          <t>FS-HRM-5</t>
        </is>
      </c>
      <c r="E3000" t="n">
        <v>1427.18273333333</v>
      </c>
      <c r="F3000" t="n">
        <v>8</v>
      </c>
      <c r="G3000" t="n">
        <v>178.397841666667</v>
      </c>
      <c r="H3000" t="n">
        <v>7.16488333333333</v>
      </c>
      <c r="I3000" t="n">
        <v>41.7518316451161</v>
      </c>
    </row>
    <row r="3001">
      <c r="A3001" t="inlineStr">
        <is>
          <t>Daily_Efficiency_MTBF_2026_09_18.xlsx</t>
        </is>
      </c>
      <c r="B3001" t="inlineStr">
        <is>
          <t>Samridhi 5 Star Line</t>
        </is>
      </c>
      <c r="C3001" s="82" t="n">
        <v>46144</v>
      </c>
      <c r="D3001" t="inlineStr">
        <is>
          <t>FS-TTLi-3</t>
        </is>
      </c>
      <c r="E3001" t="n">
        <v>1415.99465</v>
      </c>
      <c r="F3001" t="n">
        <v>7</v>
      </c>
      <c r="G3001" t="n">
        <v>202.28495</v>
      </c>
      <c r="H3001" t="n">
        <v>6.66001666666667</v>
      </c>
      <c r="I3001" t="n">
        <v>81.4824786981065</v>
      </c>
    </row>
    <row r="3002">
      <c r="A3002" t="inlineStr">
        <is>
          <t>Daily_Efficiency_MTBF_2026_09_18.xlsx</t>
        </is>
      </c>
      <c r="B3002" t="inlineStr">
        <is>
          <t>Samridhi 5 Star Line</t>
        </is>
      </c>
      <c r="C3002" s="82" t="n">
        <v>46144</v>
      </c>
      <c r="D3002" t="inlineStr">
        <is>
          <t>FS-Case Packing</t>
        </is>
      </c>
      <c r="E3002" t="n">
        <v>1440</v>
      </c>
      <c r="F3002" t="n">
        <v>1</v>
      </c>
      <c r="G3002" t="n">
        <v>1440</v>
      </c>
      <c r="H3002" t="n">
        <v>0</v>
      </c>
      <c r="I3002" t="n">
        <v>77.517825311943</v>
      </c>
    </row>
    <row r="3003">
      <c r="A3003" t="inlineStr">
        <is>
          <t>Daily_Efficiency_MTBF_2026_09_18.xlsx</t>
        </is>
      </c>
      <c r="B3003" t="inlineStr">
        <is>
          <t>Samridhi 5 Star Line</t>
        </is>
      </c>
      <c r="C3003" s="82" t="n">
        <v>46144</v>
      </c>
      <c r="D3003" t="inlineStr">
        <is>
          <t>FS-TTM-5</t>
        </is>
      </c>
      <c r="E3003" t="n">
        <v>1440</v>
      </c>
      <c r="F3003" t="n">
        <v>1</v>
      </c>
      <c r="G3003" t="n">
        <v>1440</v>
      </c>
      <c r="H3003" t="n">
        <v>0</v>
      </c>
      <c r="I3003" t="n">
        <v>24.3650793650794</v>
      </c>
    </row>
    <row r="3004">
      <c r="A3004" t="inlineStr">
        <is>
          <t>Daily_Efficiency_MTBF_2026_09_18.xlsx</t>
        </is>
      </c>
      <c r="B3004" t="inlineStr">
        <is>
          <t>Samridhi Perk Line</t>
        </is>
      </c>
      <c r="C3004" s="82" t="n">
        <v>46144</v>
      </c>
      <c r="D3004" t="inlineStr">
        <is>
          <t>Perk-HCM-1</t>
        </is>
      </c>
      <c r="E3004" t="n">
        <v>1331.90451666667</v>
      </c>
      <c r="F3004" t="n">
        <v>138</v>
      </c>
      <c r="G3004" t="n">
        <v>9.651482004830919</v>
      </c>
      <c r="H3004" t="n">
        <v>0.556883333333333</v>
      </c>
      <c r="I3004" t="n">
        <v>77.673980733967</v>
      </c>
    </row>
    <row r="3005">
      <c r="A3005" t="inlineStr">
        <is>
          <t>Daily_Efficiency_MTBF_2026_09_18.xlsx</t>
        </is>
      </c>
      <c r="B3005" t="inlineStr">
        <is>
          <t>Samridhi Perk Line</t>
        </is>
      </c>
      <c r="C3005" s="82" t="n">
        <v>46144</v>
      </c>
      <c r="D3005" t="inlineStr">
        <is>
          <t>Perk-HCM-4</t>
        </is>
      </c>
      <c r="E3005" t="n">
        <v>1362.25495</v>
      </c>
      <c r="F3005" t="n">
        <v>92</v>
      </c>
      <c r="G3005" t="n">
        <v>14.8071190217391</v>
      </c>
      <c r="H3005" t="n">
        <v>0.711016666666667</v>
      </c>
      <c r="I3005" t="n">
        <v>53.9584033252495</v>
      </c>
    </row>
    <row r="3006">
      <c r="A3006" t="inlineStr">
        <is>
          <t>Daily_Efficiency_MTBF_2026_09_18.xlsx</t>
        </is>
      </c>
      <c r="B3006" t="inlineStr">
        <is>
          <t>Samridhi Perk Line</t>
        </is>
      </c>
      <c r="C3006" s="82" t="n">
        <v>46144</v>
      </c>
      <c r="D3006" t="inlineStr">
        <is>
          <t>Perk-HCM-2</t>
        </is>
      </c>
      <c r="E3006" t="n">
        <v>1380.57393333333</v>
      </c>
      <c r="F3006" t="n">
        <v>82</v>
      </c>
      <c r="G3006" t="n">
        <v>16.8362674796748</v>
      </c>
      <c r="H3006" t="n">
        <v>0.543183333333333</v>
      </c>
      <c r="I3006" t="n">
        <v>79.4706595431021</v>
      </c>
    </row>
    <row r="3007">
      <c r="A3007" t="inlineStr">
        <is>
          <t>Daily_Efficiency_MTBF_2026_09_18.xlsx</t>
        </is>
      </c>
      <c r="B3007" t="inlineStr">
        <is>
          <t>Samridhi Perk Line</t>
        </is>
      </c>
      <c r="C3007" s="82" t="n">
        <v>46144</v>
      </c>
      <c r="D3007" t="inlineStr">
        <is>
          <t>Perk-HCM-3</t>
        </is>
      </c>
      <c r="E3007" t="n">
        <v>1373.89676666667</v>
      </c>
      <c r="F3007" t="n">
        <v>80</v>
      </c>
      <c r="G3007" t="n">
        <v>17.1737095833333</v>
      </c>
      <c r="H3007" t="n">
        <v>2.12238333333333</v>
      </c>
      <c r="I3007" t="n">
        <v>66.8635948496771</v>
      </c>
    </row>
    <row r="3008">
      <c r="A3008" t="inlineStr">
        <is>
          <t>Daily_Efficiency_MTBF_2026_09_18.xlsx</t>
        </is>
      </c>
      <c r="B3008" t="inlineStr">
        <is>
          <t>Samridhi Perk Line</t>
        </is>
      </c>
      <c r="C3008" s="82" t="n">
        <v>46144</v>
      </c>
      <c r="D3008" t="inlineStr">
        <is>
          <t>Perk-HLM-1</t>
        </is>
      </c>
      <c r="E3008" t="n">
        <v>1310.18176666667</v>
      </c>
      <c r="F3008" t="n">
        <v>68</v>
      </c>
      <c r="G3008" t="n">
        <v>19.2673789215686</v>
      </c>
      <c r="H3008" t="n">
        <v>1.7528</v>
      </c>
      <c r="I3008" t="n">
        <v>75.0310515200552</v>
      </c>
    </row>
    <row r="3009">
      <c r="A3009" t="inlineStr">
        <is>
          <t>Daily_Efficiency_MTBF_2026_09_18.xlsx</t>
        </is>
      </c>
      <c r="B3009" t="inlineStr">
        <is>
          <t>Samridhi Perk Line</t>
        </is>
      </c>
      <c r="C3009" s="82" t="n">
        <v>46144</v>
      </c>
      <c r="D3009" t="inlineStr">
        <is>
          <t>Perk-HLM-2</t>
        </is>
      </c>
      <c r="E3009" t="n">
        <v>1363.27816666667</v>
      </c>
      <c r="F3009" t="n">
        <v>66</v>
      </c>
      <c r="G3009" t="n">
        <v>20.6557297979798</v>
      </c>
      <c r="H3009" t="n">
        <v>0</v>
      </c>
      <c r="I3009" t="n">
        <v>71.9467302915826</v>
      </c>
    </row>
    <row r="3010">
      <c r="A3010" t="inlineStr">
        <is>
          <t>Daily_Efficiency_MTBF_2026_09_18.xlsx</t>
        </is>
      </c>
      <c r="B3010" t="inlineStr">
        <is>
          <t>Samridhi Perk Line</t>
        </is>
      </c>
      <c r="C3010" s="82" t="n">
        <v>46144</v>
      </c>
      <c r="D3010" t="inlineStr">
        <is>
          <t>Perk-TTLi-1</t>
        </is>
      </c>
      <c r="E3010" t="n">
        <v>1366.7959</v>
      </c>
      <c r="F3010" t="n">
        <v>25</v>
      </c>
      <c r="G3010" t="n">
        <v>54.671836</v>
      </c>
      <c r="H3010" t="n">
        <v>0</v>
      </c>
      <c r="I3010" t="n">
        <v>45.0768586688474</v>
      </c>
    </row>
    <row r="3011">
      <c r="A3011" t="inlineStr">
        <is>
          <t>Daily_Efficiency_MTBF_2026_09_18.xlsx</t>
        </is>
      </c>
      <c r="B3011" t="inlineStr">
        <is>
          <t>Samridhi Perk Line</t>
        </is>
      </c>
      <c r="C3011" s="82" t="n">
        <v>46144</v>
      </c>
      <c r="D3011" t="inlineStr">
        <is>
          <t>Perk-TTLi-2</t>
        </is>
      </c>
      <c r="E3011" t="n">
        <v>1360.07616666667</v>
      </c>
      <c r="F3011" t="n">
        <v>25</v>
      </c>
      <c r="G3011" t="n">
        <v>54.4030466666667</v>
      </c>
      <c r="H3011" t="n">
        <v>0</v>
      </c>
      <c r="I3011" t="n">
        <v>48.9896334261028</v>
      </c>
    </row>
    <row r="3012">
      <c r="A3012" t="inlineStr">
        <is>
          <t>Daily_Efficiency_MTBF_2026_09_18.xlsx</t>
        </is>
      </c>
      <c r="B3012" t="inlineStr">
        <is>
          <t>Samridhi Perk Line</t>
        </is>
      </c>
      <c r="C3012" s="82" t="n">
        <v>46144</v>
      </c>
      <c r="D3012" t="inlineStr">
        <is>
          <t>Perk-TTLi-3</t>
        </is>
      </c>
      <c r="E3012" t="n">
        <v>1383.30963333333</v>
      </c>
      <c r="F3012" t="n">
        <v>8</v>
      </c>
      <c r="G3012" t="n">
        <v>172.913704166667</v>
      </c>
      <c r="H3012" t="n">
        <v>1.14356666666667</v>
      </c>
      <c r="I3012" t="n">
        <v>41.9779031490048</v>
      </c>
    </row>
    <row r="3013">
      <c r="A3013" t="inlineStr">
        <is>
          <t>Daily_Efficiency_MTBF_2026_09_18.xlsx</t>
        </is>
      </c>
      <c r="B3013" t="inlineStr">
        <is>
          <t>Samridhi Perk Line</t>
        </is>
      </c>
      <c r="C3013" s="82" t="n">
        <v>46144</v>
      </c>
      <c r="D3013" t="inlineStr">
        <is>
          <t>Perk-HLM-3</t>
        </is>
      </c>
      <c r="E3013" t="n">
        <v>1440</v>
      </c>
      <c r="F3013" t="n">
        <v>1</v>
      </c>
      <c r="G3013" t="n">
        <v>1440</v>
      </c>
      <c r="H3013" t="n">
        <v>0</v>
      </c>
      <c r="I3013" t="n">
        <v>52.6600308641975</v>
      </c>
    </row>
    <row r="3014">
      <c r="A3014" t="inlineStr">
        <is>
          <t>Daily_Efficiency_MTBF_2026_09_18.xlsx</t>
        </is>
      </c>
      <c r="B3014" t="inlineStr">
        <is>
          <t>Samridhi Perk Line</t>
        </is>
      </c>
      <c r="C3014" s="82" t="n">
        <v>46144</v>
      </c>
      <c r="D3014" t="inlineStr">
        <is>
          <t>Perk-TTLi-4</t>
        </is>
      </c>
      <c r="E3014" t="n">
        <v>1439.26626666667</v>
      </c>
      <c r="F3014" t="n">
        <v>1</v>
      </c>
      <c r="G3014" t="n">
        <v>1439.26626666667</v>
      </c>
      <c r="H3014" t="n">
        <v>0</v>
      </c>
      <c r="I3014" t="n">
        <v>17.8806386254033</v>
      </c>
    </row>
    <row r="3015">
      <c r="A3015" t="inlineStr">
        <is>
          <t>Daily_Efficiency_MTBF_2026_09_18.xlsx</t>
        </is>
      </c>
      <c r="B3015" t="inlineStr">
        <is>
          <t>Samridhi Perk Line</t>
        </is>
      </c>
      <c r="C3015" s="82" t="n">
        <v>46144</v>
      </c>
      <c r="D3015" t="inlineStr">
        <is>
          <t>Perk-Case Packing</t>
        </is>
      </c>
      <c r="E3015" t="n">
        <v>1440</v>
      </c>
      <c r="F3015" t="n">
        <v>1</v>
      </c>
      <c r="G3015" t="n">
        <v>1440</v>
      </c>
      <c r="H3015" t="n">
        <v>0</v>
      </c>
      <c r="I3015" t="n">
        <v>99.4086021505376</v>
      </c>
    </row>
    <row r="3016">
      <c r="A3016" t="inlineStr">
        <is>
          <t>Daily_Efficiency_MTBF_2026_09_18.xlsx</t>
        </is>
      </c>
      <c r="B3016" t="inlineStr">
        <is>
          <t>Co-Extrusion Line</t>
        </is>
      </c>
      <c r="C3016" s="82" t="n">
        <v>46143</v>
      </c>
      <c r="D3016" t="inlineStr">
        <is>
          <t>Coex-AW3</t>
        </is>
      </c>
      <c r="E3016" t="n">
        <v>1288.31878333333</v>
      </c>
      <c r="F3016" t="n">
        <v>249</v>
      </c>
      <c r="G3016" t="n">
        <v>5.17397101740295</v>
      </c>
      <c r="H3016" t="n">
        <v>151.681216666667</v>
      </c>
      <c r="I3016" t="n">
        <v>41.7380555555555</v>
      </c>
    </row>
    <row r="3017">
      <c r="A3017" t="inlineStr">
        <is>
          <t>Daily_Efficiency_MTBF_2026_09_18.xlsx</t>
        </is>
      </c>
      <c r="B3017" t="inlineStr">
        <is>
          <t>Co-Extrusion Line</t>
        </is>
      </c>
      <c r="C3017" s="82" t="n">
        <v>46143</v>
      </c>
      <c r="D3017" t="inlineStr">
        <is>
          <t>Coex-AW1</t>
        </is>
      </c>
      <c r="E3017" t="n">
        <v>1291.6569</v>
      </c>
      <c r="F3017" t="n">
        <v>41</v>
      </c>
      <c r="G3017" t="n">
        <v>31.5038268292683</v>
      </c>
      <c r="H3017" t="n">
        <v>67.83775</v>
      </c>
      <c r="I3017" t="n">
        <v>84.3326804409011</v>
      </c>
    </row>
    <row r="3018">
      <c r="A3018" t="inlineStr">
        <is>
          <t>Daily_Efficiency_MTBF_2026_09_18.xlsx</t>
        </is>
      </c>
      <c r="B3018" t="inlineStr">
        <is>
          <t>Co-Extrusion Line</t>
        </is>
      </c>
      <c r="C3018" s="82" t="n">
        <v>46143</v>
      </c>
      <c r="D3018" t="inlineStr">
        <is>
          <t>Coex-AW2</t>
        </is>
      </c>
      <c r="E3018" t="n">
        <v>1350.47705</v>
      </c>
      <c r="F3018" t="n">
        <v>27</v>
      </c>
      <c r="G3018" t="n">
        <v>50.0176685185185</v>
      </c>
      <c r="H3018" t="n">
        <v>19.9867333333333</v>
      </c>
      <c r="I3018" t="n">
        <v>87.8816381075151</v>
      </c>
    </row>
    <row r="3019">
      <c r="A3019" t="inlineStr">
        <is>
          <t>Daily_Efficiency_MTBF_2026_09_18.xlsx</t>
        </is>
      </c>
      <c r="B3019" t="inlineStr">
        <is>
          <t>Samridhi 5 Star Line</t>
        </is>
      </c>
      <c r="C3019" s="82" t="n">
        <v>46143</v>
      </c>
      <c r="D3019" t="inlineStr">
        <is>
          <t>FS-HCM-1</t>
        </is>
      </c>
      <c r="E3019" t="n">
        <v>1359.9336</v>
      </c>
      <c r="F3019" t="n">
        <v>74</v>
      </c>
      <c r="G3019" t="n">
        <v>18.3774810810811</v>
      </c>
      <c r="H3019" t="n">
        <v>0</v>
      </c>
      <c r="I3019" t="n">
        <v>54.1353490463317</v>
      </c>
    </row>
    <row r="3020">
      <c r="A3020" t="inlineStr">
        <is>
          <t>Daily_Efficiency_MTBF_2026_09_18.xlsx</t>
        </is>
      </c>
      <c r="B3020" t="inlineStr">
        <is>
          <t>Samridhi 5 Star Line</t>
        </is>
      </c>
      <c r="C3020" s="82" t="n">
        <v>46143</v>
      </c>
      <c r="D3020" t="inlineStr">
        <is>
          <t>FS-HCM-3</t>
        </is>
      </c>
      <c r="E3020" t="n">
        <v>1367.49895</v>
      </c>
      <c r="F3020" t="n">
        <v>60</v>
      </c>
      <c r="G3020" t="n">
        <v>22.7916491666667</v>
      </c>
      <c r="H3020" t="n">
        <v>2.66713333333333</v>
      </c>
      <c r="I3020" t="n">
        <v>57.5162413245095</v>
      </c>
    </row>
    <row r="3021">
      <c r="A3021" t="inlineStr">
        <is>
          <t>Daily_Efficiency_MTBF_2026_09_18.xlsx</t>
        </is>
      </c>
      <c r="B3021" t="inlineStr">
        <is>
          <t>Samridhi 5 Star Line</t>
        </is>
      </c>
      <c r="C3021" s="82" t="n">
        <v>46143</v>
      </c>
      <c r="D3021" t="inlineStr">
        <is>
          <t>FS-TTLi-4</t>
        </is>
      </c>
      <c r="E3021" t="n">
        <v>1049.46805</v>
      </c>
      <c r="F3021" t="n">
        <v>42</v>
      </c>
      <c r="G3021" t="n">
        <v>24.9873345238095</v>
      </c>
      <c r="H3021" t="n">
        <v>28.6665833333333</v>
      </c>
      <c r="I3021" t="n">
        <v>40.076370512275</v>
      </c>
    </row>
    <row r="3022">
      <c r="A3022" t="inlineStr">
        <is>
          <t>Daily_Efficiency_MTBF_2026_09_18.xlsx</t>
        </is>
      </c>
      <c r="B3022" t="inlineStr">
        <is>
          <t>Samridhi 5 Star Line</t>
        </is>
      </c>
      <c r="C3022" s="82" t="n">
        <v>46143</v>
      </c>
      <c r="D3022" t="inlineStr">
        <is>
          <t>FS-TTLi-1</t>
        </is>
      </c>
      <c r="E3022" t="n">
        <v>1300.45493333333</v>
      </c>
      <c r="F3022" t="n">
        <v>35</v>
      </c>
      <c r="G3022" t="n">
        <v>37.1558552380952</v>
      </c>
      <c r="H3022" t="n">
        <v>8.16138333333333</v>
      </c>
      <c r="I3022" t="n">
        <v>50.9494557956642</v>
      </c>
    </row>
    <row r="3023">
      <c r="A3023" t="inlineStr">
        <is>
          <t>Daily_Efficiency_MTBF_2026_09_18.xlsx</t>
        </is>
      </c>
      <c r="B3023" t="inlineStr">
        <is>
          <t>Samridhi 5 Star Line</t>
        </is>
      </c>
      <c r="C3023" s="82" t="n">
        <v>46143</v>
      </c>
      <c r="D3023" t="inlineStr">
        <is>
          <t>FS-HCM-2</t>
        </is>
      </c>
      <c r="E3023" t="n">
        <v>1291.67068333333</v>
      </c>
      <c r="F3023" t="n">
        <v>34</v>
      </c>
      <c r="G3023" t="n">
        <v>37.9903142156863</v>
      </c>
      <c r="H3023" t="n">
        <v>1.8432</v>
      </c>
      <c r="I3023" t="n">
        <v>44.0193913731782</v>
      </c>
    </row>
    <row r="3024">
      <c r="A3024" t="inlineStr">
        <is>
          <t>Daily_Efficiency_MTBF_2026_09_18.xlsx</t>
        </is>
      </c>
      <c r="B3024" t="inlineStr">
        <is>
          <t>Samridhi 5 Star Line</t>
        </is>
      </c>
      <c r="C3024" s="82" t="n">
        <v>46143</v>
      </c>
      <c r="D3024" t="inlineStr">
        <is>
          <t>FS-HCM-4</t>
        </is>
      </c>
      <c r="E3024" t="n">
        <v>1271.7094</v>
      </c>
      <c r="F3024" t="n">
        <v>29</v>
      </c>
      <c r="G3024" t="n">
        <v>43.8520482758621</v>
      </c>
      <c r="H3024" t="n">
        <v>10.6684</v>
      </c>
      <c r="I3024" t="n">
        <v>43.6577813006079</v>
      </c>
    </row>
    <row r="3025">
      <c r="A3025" t="inlineStr">
        <is>
          <t>Daily_Efficiency_MTBF_2026_09_18.xlsx</t>
        </is>
      </c>
      <c r="B3025" t="inlineStr">
        <is>
          <t>Samridhi 5 Star Line</t>
        </is>
      </c>
      <c r="C3025" s="82" t="n">
        <v>46143</v>
      </c>
      <c r="D3025" t="inlineStr">
        <is>
          <t>FS-HRM-5</t>
        </is>
      </c>
      <c r="E3025" t="n">
        <v>1392.34361666667</v>
      </c>
      <c r="F3025" t="n">
        <v>26</v>
      </c>
      <c r="G3025" t="n">
        <v>53.5516775641026</v>
      </c>
      <c r="H3025" t="n">
        <v>34.4802166666667</v>
      </c>
      <c r="I3025" t="n">
        <v>26.2849904734276</v>
      </c>
    </row>
    <row r="3026">
      <c r="A3026" t="inlineStr">
        <is>
          <t>Daily_Efficiency_MTBF_2026_09_18.xlsx</t>
        </is>
      </c>
      <c r="B3026" t="inlineStr">
        <is>
          <t>Samridhi 5 Star Line</t>
        </is>
      </c>
      <c r="C3026" s="82" t="n">
        <v>46143</v>
      </c>
      <c r="D3026" t="inlineStr">
        <is>
          <t>FS-TTLi-2</t>
        </is>
      </c>
      <c r="E3026" t="n">
        <v>1348.87671666667</v>
      </c>
      <c r="F3026" t="n">
        <v>17</v>
      </c>
      <c r="G3026" t="n">
        <v>79.34568921568631</v>
      </c>
      <c r="H3026" t="n">
        <v>3.49106666666667</v>
      </c>
      <c r="I3026" t="n">
        <v>38.2864375487795</v>
      </c>
    </row>
    <row r="3027">
      <c r="A3027" t="inlineStr">
        <is>
          <t>Daily_Efficiency_MTBF_2026_09_18.xlsx</t>
        </is>
      </c>
      <c r="B3027" t="inlineStr">
        <is>
          <t>Samridhi 5 Star Line</t>
        </is>
      </c>
      <c r="C3027" s="82" t="n">
        <v>46143</v>
      </c>
      <c r="D3027" t="inlineStr">
        <is>
          <t>FS-TTLi-3</t>
        </is>
      </c>
      <c r="E3027" t="n">
        <v>1396.54498333333</v>
      </c>
      <c r="F3027" t="n">
        <v>9</v>
      </c>
      <c r="G3027" t="n">
        <v>155.171664814815</v>
      </c>
      <c r="H3027" t="n">
        <v>5.50878333333333</v>
      </c>
      <c r="I3027" t="n">
        <v>53.5373305899538</v>
      </c>
    </row>
    <row r="3028">
      <c r="A3028" t="inlineStr">
        <is>
          <t>Daily_Efficiency_MTBF_2026_09_18.xlsx</t>
        </is>
      </c>
      <c r="B3028" t="inlineStr">
        <is>
          <t>Samridhi 5 Star Line</t>
        </is>
      </c>
      <c r="C3028" s="82" t="n">
        <v>46143</v>
      </c>
      <c r="D3028" t="inlineStr">
        <is>
          <t>FS-Case Packing</t>
        </is>
      </c>
      <c r="E3028" t="n">
        <v>1377.22745</v>
      </c>
      <c r="F3028" t="n">
        <v>1</v>
      </c>
      <c r="G3028" t="n">
        <v>1377.22745</v>
      </c>
      <c r="H3028" t="n">
        <v>0</v>
      </c>
      <c r="I3028" t="n">
        <v>55.1631121310371</v>
      </c>
    </row>
    <row r="3029">
      <c r="A3029" t="inlineStr">
        <is>
          <t>Daily_Efficiency_MTBF_2026_09_18.xlsx</t>
        </is>
      </c>
      <c r="B3029" t="inlineStr">
        <is>
          <t>Samridhi 5 Star Line</t>
        </is>
      </c>
      <c r="C3029" s="82" t="n">
        <v>46143</v>
      </c>
      <c r="D3029" t="inlineStr">
        <is>
          <t>FS-TTM-5</t>
        </is>
      </c>
      <c r="E3029" t="n">
        <v>1301.05286666667</v>
      </c>
      <c r="F3029" t="n">
        <v>1</v>
      </c>
      <c r="G3029" t="n">
        <v>1301.05286666667</v>
      </c>
      <c r="H3029" t="n">
        <v>0</v>
      </c>
      <c r="I3029" t="n">
        <v>11.8339356620054</v>
      </c>
    </row>
    <row r="3030">
      <c r="A3030" t="inlineStr">
        <is>
          <t>Daily_Efficiency_MTBF_2026_09_18.xlsx</t>
        </is>
      </c>
      <c r="B3030" t="inlineStr">
        <is>
          <t>Samridhi Perk Line</t>
        </is>
      </c>
      <c r="C3030" s="82" t="n">
        <v>46143</v>
      </c>
      <c r="D3030" t="inlineStr">
        <is>
          <t>Perk-HCM-2</t>
        </is>
      </c>
      <c r="E3030" t="n">
        <v>1375.48886666667</v>
      </c>
      <c r="F3030" t="n">
        <v>100</v>
      </c>
      <c r="G3030" t="n">
        <v>13.7548886666667</v>
      </c>
      <c r="H3030" t="n">
        <v>0.260933333333333</v>
      </c>
      <c r="I3030" t="n">
        <v>75.21404679827759</v>
      </c>
    </row>
    <row r="3031">
      <c r="A3031" t="inlineStr">
        <is>
          <t>Daily_Efficiency_MTBF_2026_09_18.xlsx</t>
        </is>
      </c>
      <c r="B3031" t="inlineStr">
        <is>
          <t>Samridhi Perk Line</t>
        </is>
      </c>
      <c r="C3031" s="82" t="n">
        <v>46143</v>
      </c>
      <c r="D3031" t="inlineStr">
        <is>
          <t>Perk-HCM-1</t>
        </is>
      </c>
      <c r="E3031" t="n">
        <v>1329.52238333333</v>
      </c>
      <c r="F3031" t="n">
        <v>89</v>
      </c>
      <c r="G3031" t="n">
        <v>14.9384537453184</v>
      </c>
      <c r="H3031" t="n">
        <v>0.293</v>
      </c>
      <c r="I3031" t="n">
        <v>76.54796069951639</v>
      </c>
    </row>
    <row r="3032">
      <c r="A3032" t="inlineStr">
        <is>
          <t>Daily_Efficiency_MTBF_2026_09_18.xlsx</t>
        </is>
      </c>
      <c r="B3032" t="inlineStr">
        <is>
          <t>Samridhi Perk Line</t>
        </is>
      </c>
      <c r="C3032" s="82" t="n">
        <v>46143</v>
      </c>
      <c r="D3032" t="inlineStr">
        <is>
          <t>Perk-HLM-1</t>
        </is>
      </c>
      <c r="E3032" t="n">
        <v>1341.48046666667</v>
      </c>
      <c r="F3032" t="n">
        <v>82</v>
      </c>
      <c r="G3032" t="n">
        <v>16.3595178861789</v>
      </c>
      <c r="H3032" t="n">
        <v>4.24685</v>
      </c>
      <c r="I3032" t="n">
        <v>65.0523456008453</v>
      </c>
    </row>
    <row r="3033">
      <c r="A3033" t="inlineStr">
        <is>
          <t>Daily_Efficiency_MTBF_2026_09_18.xlsx</t>
        </is>
      </c>
      <c r="B3033" t="inlineStr">
        <is>
          <t>Samridhi Perk Line</t>
        </is>
      </c>
      <c r="C3033" s="82" t="n">
        <v>46143</v>
      </c>
      <c r="D3033" t="inlineStr">
        <is>
          <t>Perk-TTLi-2</t>
        </is>
      </c>
      <c r="E3033" t="n">
        <v>1236.5174</v>
      </c>
      <c r="F3033" t="n">
        <v>75</v>
      </c>
      <c r="G3033" t="n">
        <v>16.4868986666667</v>
      </c>
      <c r="H3033" t="n">
        <v>3.21718333333333</v>
      </c>
      <c r="I3033" t="n">
        <v>41.845173221408</v>
      </c>
    </row>
    <row r="3034">
      <c r="A3034" t="inlineStr">
        <is>
          <t>Daily_Efficiency_MTBF_2026_09_18.xlsx</t>
        </is>
      </c>
      <c r="B3034" t="inlineStr">
        <is>
          <t>Samridhi Perk Line</t>
        </is>
      </c>
      <c r="C3034" s="82" t="n">
        <v>46143</v>
      </c>
      <c r="D3034" t="inlineStr">
        <is>
          <t>Perk-HCM-4</t>
        </is>
      </c>
      <c r="E3034" t="n">
        <v>1375.16205</v>
      </c>
      <c r="F3034" t="n">
        <v>75</v>
      </c>
      <c r="G3034" t="n">
        <v>18.335494</v>
      </c>
      <c r="H3034" t="n">
        <v>0.305033333333333</v>
      </c>
      <c r="I3034" t="n">
        <v>57.7673590622083</v>
      </c>
    </row>
    <row r="3035">
      <c r="A3035" t="inlineStr">
        <is>
          <t>Daily_Efficiency_MTBF_2026_09_18.xlsx</t>
        </is>
      </c>
      <c r="B3035" t="inlineStr">
        <is>
          <t>Samridhi Perk Line</t>
        </is>
      </c>
      <c r="C3035" s="82" t="n">
        <v>46143</v>
      </c>
      <c r="D3035" t="inlineStr">
        <is>
          <t>Perk TTM-5</t>
        </is>
      </c>
      <c r="E3035" t="n">
        <v>737.01885</v>
      </c>
      <c r="F3035" t="n">
        <v>71</v>
      </c>
      <c r="G3035" t="n">
        <v>10.3805471830986</v>
      </c>
      <c r="H3035" t="n">
        <v>150.788316666667</v>
      </c>
      <c r="I3035" t="n">
        <v>28.3982683982684</v>
      </c>
    </row>
    <row r="3036">
      <c r="A3036" t="inlineStr">
        <is>
          <t>Daily_Efficiency_MTBF_2026_09_18.xlsx</t>
        </is>
      </c>
      <c r="B3036" t="inlineStr">
        <is>
          <t>Samridhi Perk Line</t>
        </is>
      </c>
      <c r="C3036" s="82" t="n">
        <v>46143</v>
      </c>
      <c r="D3036" t="inlineStr">
        <is>
          <t>Perk-HCM-3</t>
        </is>
      </c>
      <c r="E3036" t="n">
        <v>1364.5686</v>
      </c>
      <c r="F3036" t="n">
        <v>63</v>
      </c>
      <c r="G3036" t="n">
        <v>21.659819047619</v>
      </c>
      <c r="H3036" t="n">
        <v>0.755333333333333</v>
      </c>
      <c r="I3036" t="n">
        <v>63.9609840462912</v>
      </c>
    </row>
    <row r="3037">
      <c r="A3037" t="inlineStr">
        <is>
          <t>Daily_Efficiency_MTBF_2026_09_18.xlsx</t>
        </is>
      </c>
      <c r="B3037" t="inlineStr">
        <is>
          <t>Samridhi Perk Line</t>
        </is>
      </c>
      <c r="C3037" s="82" t="n">
        <v>46143</v>
      </c>
      <c r="D3037" t="inlineStr">
        <is>
          <t>Perk-HLM-2</t>
        </is>
      </c>
      <c r="E3037" t="n">
        <v>1370.39501666667</v>
      </c>
      <c r="F3037" t="n">
        <v>44</v>
      </c>
      <c r="G3037" t="n">
        <v>31.1453412878788</v>
      </c>
      <c r="H3037" t="n">
        <v>0.526783333333333</v>
      </c>
      <c r="I3037" t="n">
        <v>49.5143353721053</v>
      </c>
    </row>
    <row r="3038">
      <c r="A3038" t="inlineStr">
        <is>
          <t>Daily_Efficiency_MTBF_2026_09_18.xlsx</t>
        </is>
      </c>
      <c r="B3038" t="inlineStr">
        <is>
          <t>Samridhi Perk Line</t>
        </is>
      </c>
      <c r="C3038" s="82" t="n">
        <v>46143</v>
      </c>
      <c r="D3038" t="inlineStr">
        <is>
          <t>Perk-TTLi-3</t>
        </is>
      </c>
      <c r="E3038" t="n">
        <v>1322.42431666667</v>
      </c>
      <c r="F3038" t="n">
        <v>33</v>
      </c>
      <c r="G3038" t="n">
        <v>40.0734641414141</v>
      </c>
      <c r="H3038" t="n">
        <v>4.75148333333333</v>
      </c>
      <c r="I3038" t="n">
        <v>39.101710043955</v>
      </c>
    </row>
    <row r="3039">
      <c r="A3039" t="inlineStr">
        <is>
          <t>Daily_Efficiency_MTBF_2026_09_18.xlsx</t>
        </is>
      </c>
      <c r="B3039" t="inlineStr">
        <is>
          <t>Samridhi Perk Line</t>
        </is>
      </c>
      <c r="C3039" s="82" t="n">
        <v>46143</v>
      </c>
      <c r="D3039" t="inlineStr">
        <is>
          <t>Perk-TTLi-1</t>
        </is>
      </c>
      <c r="E3039" t="n">
        <v>1370.26751666667</v>
      </c>
      <c r="F3039" t="n">
        <v>17</v>
      </c>
      <c r="G3039" t="n">
        <v>80.6039715686274</v>
      </c>
      <c r="H3039" t="n">
        <v>0</v>
      </c>
      <c r="I3039" t="n">
        <v>43.2165150142715</v>
      </c>
    </row>
    <row r="3040">
      <c r="A3040" t="inlineStr">
        <is>
          <t>Daily_Efficiency_MTBF_2026_09_18.xlsx</t>
        </is>
      </c>
      <c r="B3040" t="inlineStr">
        <is>
          <t>Samridhi Perk Line</t>
        </is>
      </c>
      <c r="C3040" s="82" t="n">
        <v>46143</v>
      </c>
      <c r="D3040" t="inlineStr">
        <is>
          <t>Perk-TTLi-4</t>
        </is>
      </c>
      <c r="E3040" t="n">
        <v>1322.41816666667</v>
      </c>
      <c r="F3040" t="n">
        <v>6</v>
      </c>
      <c r="G3040" t="n">
        <v>220.403027777778</v>
      </c>
      <c r="H3040" t="n">
        <v>3.2027</v>
      </c>
      <c r="I3040" t="n">
        <v>21.9557497410144</v>
      </c>
    </row>
    <row r="3041">
      <c r="A3041" t="inlineStr">
        <is>
          <t>Daily_Efficiency_MTBF_2026_09_18.xlsx</t>
        </is>
      </c>
      <c r="B3041" t="inlineStr">
        <is>
          <t>Samridhi Perk Line</t>
        </is>
      </c>
      <c r="C3041" s="82" t="n">
        <v>46143</v>
      </c>
      <c r="D3041" t="inlineStr">
        <is>
          <t>Perk-HLM-3</t>
        </is>
      </c>
      <c r="E3041" t="n">
        <v>600</v>
      </c>
      <c r="F3041" t="n">
        <v>1</v>
      </c>
      <c r="G3041" t="n">
        <v>600</v>
      </c>
      <c r="H3041" t="n">
        <v>0</v>
      </c>
      <c r="I3041" t="n">
        <v>9.073333333333339</v>
      </c>
    </row>
    <row r="3042">
      <c r="A3042" t="inlineStr">
        <is>
          <t>Daily_Efficiency_MTBF_2026_09_18.xlsx</t>
        </is>
      </c>
      <c r="B3042" t="inlineStr">
        <is>
          <t>Samridhi Perk Line</t>
        </is>
      </c>
      <c r="C3042" s="82" t="n">
        <v>46143</v>
      </c>
      <c r="D3042" t="inlineStr">
        <is>
          <t>Perk-Case Packing</t>
        </is>
      </c>
      <c r="E3042" t="n">
        <v>1440</v>
      </c>
      <c r="F3042" t="n">
        <v>1</v>
      </c>
      <c r="G3042" t="n">
        <v>1440</v>
      </c>
      <c r="H3042" t="n">
        <v>0</v>
      </c>
      <c r="I3042" t="n">
        <v>92.6344086021505</v>
      </c>
    </row>
    <row r="3043">
      <c r="A3043" t="inlineStr">
        <is>
          <t>Daily_Efficiency_MTBF_2026_09_18.xlsx</t>
        </is>
      </c>
      <c r="B3043" t="inlineStr">
        <is>
          <t>Co-Extrusion Line</t>
        </is>
      </c>
      <c r="C3043" s="82" t="n">
        <v>46142</v>
      </c>
      <c r="D3043" t="inlineStr">
        <is>
          <t>Coex-AW3</t>
        </is>
      </c>
      <c r="E3043" t="n">
        <v>1125.665</v>
      </c>
      <c r="F3043" t="n">
        <v>284</v>
      </c>
      <c r="G3043" t="n">
        <v>3.96360915492958</v>
      </c>
      <c r="H3043" t="n">
        <v>199.3288</v>
      </c>
      <c r="I3043" t="n">
        <v>29.8186111111111</v>
      </c>
    </row>
    <row r="3044">
      <c r="A3044" t="inlineStr">
        <is>
          <t>Daily_Efficiency_MTBF_2026_09_18.xlsx</t>
        </is>
      </c>
      <c r="B3044" t="inlineStr">
        <is>
          <t>Co-Extrusion Line</t>
        </is>
      </c>
      <c r="C3044" s="82" t="n">
        <v>46142</v>
      </c>
      <c r="D3044" t="inlineStr">
        <is>
          <t>Coex-AW1</t>
        </is>
      </c>
      <c r="E3044" t="n">
        <v>1053.77626666667</v>
      </c>
      <c r="F3044" t="n">
        <v>50</v>
      </c>
      <c r="G3044" t="n">
        <v>21.0755253333333</v>
      </c>
      <c r="H3044" t="n">
        <v>31.6673666666667</v>
      </c>
      <c r="I3044" t="n">
        <v>53.1797686133222</v>
      </c>
    </row>
    <row r="3045">
      <c r="A3045" t="inlineStr">
        <is>
          <t>Daily_Efficiency_MTBF_2026_09_18.xlsx</t>
        </is>
      </c>
      <c r="B3045" t="inlineStr">
        <is>
          <t>Co-Extrusion Line</t>
        </is>
      </c>
      <c r="C3045" s="82" t="n">
        <v>46142</v>
      </c>
      <c r="D3045" t="inlineStr">
        <is>
          <t>Coex-AW2</t>
        </is>
      </c>
      <c r="E3045" t="n">
        <v>1183.18495</v>
      </c>
      <c r="F3045" t="n">
        <v>22</v>
      </c>
      <c r="G3045" t="n">
        <v>53.7811340909091</v>
      </c>
      <c r="H3045" t="n">
        <v>37.6574166666667</v>
      </c>
      <c r="I3045" t="n">
        <v>55.4840607234121</v>
      </c>
    </row>
    <row r="3046">
      <c r="A3046" t="inlineStr">
        <is>
          <t>Daily_Efficiency_MTBF_2026_09_18.xlsx</t>
        </is>
      </c>
      <c r="B3046" t="inlineStr">
        <is>
          <t>Samridhi 5 Star Line</t>
        </is>
      </c>
      <c r="C3046" s="82" t="n">
        <v>46142</v>
      </c>
      <c r="D3046" t="inlineStr">
        <is>
          <t>FS-HCM-3</t>
        </is>
      </c>
      <c r="E3046" t="n">
        <v>1343.9976</v>
      </c>
      <c r="F3046" t="n">
        <v>56</v>
      </c>
      <c r="G3046" t="n">
        <v>23.9999571428571</v>
      </c>
      <c r="H3046" t="n">
        <v>1.65151666666667</v>
      </c>
      <c r="I3046" t="n">
        <v>86.3489836505273</v>
      </c>
    </row>
    <row r="3047">
      <c r="A3047" t="inlineStr">
        <is>
          <t>Daily_Efficiency_MTBF_2026_09_18.xlsx</t>
        </is>
      </c>
      <c r="B3047" t="inlineStr">
        <is>
          <t>Samridhi 5 Star Line</t>
        </is>
      </c>
      <c r="C3047" s="82" t="n">
        <v>46142</v>
      </c>
      <c r="D3047" t="inlineStr">
        <is>
          <t>FS-TTLi-4</t>
        </is>
      </c>
      <c r="E3047" t="n">
        <v>1321.66313333333</v>
      </c>
      <c r="F3047" t="n">
        <v>54</v>
      </c>
      <c r="G3047" t="n">
        <v>24.4752432098765</v>
      </c>
      <c r="H3047" t="n">
        <v>33.8311666666667</v>
      </c>
      <c r="I3047" t="n">
        <v>72.20202020202019</v>
      </c>
    </row>
    <row r="3048">
      <c r="A3048" t="inlineStr">
        <is>
          <t>Daily_Efficiency_MTBF_2026_09_18.xlsx</t>
        </is>
      </c>
      <c r="B3048" t="inlineStr">
        <is>
          <t>Samridhi 5 Star Line</t>
        </is>
      </c>
      <c r="C3048" s="82" t="n">
        <v>46142</v>
      </c>
      <c r="D3048" t="inlineStr">
        <is>
          <t>FS-TTLi-1</t>
        </is>
      </c>
      <c r="E3048" t="n">
        <v>1396.7968</v>
      </c>
      <c r="F3048" t="n">
        <v>53</v>
      </c>
      <c r="G3048" t="n">
        <v>26.3546566037736</v>
      </c>
      <c r="H3048" t="n">
        <v>7.68558333333333</v>
      </c>
      <c r="I3048" t="n">
        <v>76.8277180071368</v>
      </c>
    </row>
    <row r="3049">
      <c r="A3049" t="inlineStr">
        <is>
          <t>Daily_Efficiency_MTBF_2026_09_18.xlsx</t>
        </is>
      </c>
      <c r="B3049" t="inlineStr">
        <is>
          <t>Samridhi 5 Star Line</t>
        </is>
      </c>
      <c r="C3049" s="82" t="n">
        <v>46142</v>
      </c>
      <c r="D3049" t="inlineStr">
        <is>
          <t>FS-HCM-1</t>
        </is>
      </c>
      <c r="E3049" t="n">
        <v>1400.15441666667</v>
      </c>
      <c r="F3049" t="n">
        <v>26</v>
      </c>
      <c r="G3049" t="n">
        <v>53.8520929487179</v>
      </c>
      <c r="H3049" t="n">
        <v>1.67611666666667</v>
      </c>
      <c r="I3049" t="n">
        <v>79.1544348467783</v>
      </c>
    </row>
    <row r="3050">
      <c r="A3050" t="inlineStr">
        <is>
          <t>Daily_Efficiency_MTBF_2026_09_18.xlsx</t>
        </is>
      </c>
      <c r="B3050" t="inlineStr">
        <is>
          <t>Samridhi 5 Star Line</t>
        </is>
      </c>
      <c r="C3050" s="82" t="n">
        <v>46142</v>
      </c>
      <c r="D3050" t="inlineStr">
        <is>
          <t>FS-HCM-4</t>
        </is>
      </c>
      <c r="E3050" t="n">
        <v>1417.79731666667</v>
      </c>
      <c r="F3050" t="n">
        <v>23</v>
      </c>
      <c r="G3050" t="n">
        <v>61.6433615942029</v>
      </c>
      <c r="H3050" t="n">
        <v>18.1932166666667</v>
      </c>
      <c r="I3050" t="n">
        <v>76.2948821950685</v>
      </c>
    </row>
    <row r="3051">
      <c r="A3051" t="inlineStr">
        <is>
          <t>Daily_Efficiency_MTBF_2026_09_18.xlsx</t>
        </is>
      </c>
      <c r="B3051" t="inlineStr">
        <is>
          <t>Samridhi 5 Star Line</t>
        </is>
      </c>
      <c r="C3051" s="82" t="n">
        <v>46142</v>
      </c>
      <c r="D3051" t="inlineStr">
        <is>
          <t>FS-HCM-2</t>
        </is>
      </c>
      <c r="E3051" t="n">
        <v>1384.48238333333</v>
      </c>
      <c r="F3051" t="n">
        <v>20</v>
      </c>
      <c r="G3051" t="n">
        <v>69.2241191666667</v>
      </c>
      <c r="H3051" t="n">
        <v>12.8424166666667</v>
      </c>
      <c r="I3051" t="n">
        <v>60.2830832242418</v>
      </c>
    </row>
    <row r="3052">
      <c r="A3052" t="inlineStr">
        <is>
          <t>Daily_Efficiency_MTBF_2026_09_18.xlsx</t>
        </is>
      </c>
      <c r="B3052" t="inlineStr">
        <is>
          <t>Samridhi 5 Star Line</t>
        </is>
      </c>
      <c r="C3052" s="82" t="n">
        <v>46142</v>
      </c>
      <c r="D3052" t="inlineStr">
        <is>
          <t>FS-TTLi-3</t>
        </is>
      </c>
      <c r="E3052" t="n">
        <v>1427.18926666667</v>
      </c>
      <c r="F3052" t="n">
        <v>17</v>
      </c>
      <c r="G3052" t="n">
        <v>83.95230980392159</v>
      </c>
      <c r="H3052" t="n">
        <v>4.32748333333333</v>
      </c>
      <c r="I3052" t="n">
        <v>81.8169080155691</v>
      </c>
    </row>
    <row r="3053">
      <c r="A3053" t="inlineStr">
        <is>
          <t>Daily_Efficiency_MTBF_2026_09_18.xlsx</t>
        </is>
      </c>
      <c r="B3053" t="inlineStr">
        <is>
          <t>Samridhi 5 Star Line</t>
        </is>
      </c>
      <c r="C3053" s="82" t="n">
        <v>46142</v>
      </c>
      <c r="D3053" t="inlineStr">
        <is>
          <t>FS-HRM-5</t>
        </is>
      </c>
      <c r="E3053" t="n">
        <v>1390.13663333333</v>
      </c>
      <c r="F3053" t="n">
        <v>11</v>
      </c>
      <c r="G3053" t="n">
        <v>126.376057575758</v>
      </c>
      <c r="H3053" t="n">
        <v>16.3515166666667</v>
      </c>
      <c r="I3053" t="n">
        <v>29.8947029554038</v>
      </c>
    </row>
    <row r="3054">
      <c r="A3054" t="inlineStr">
        <is>
          <t>Daily_Efficiency_MTBF_2026_09_18.xlsx</t>
        </is>
      </c>
      <c r="B3054" t="inlineStr">
        <is>
          <t>Samridhi 5 Star Line</t>
        </is>
      </c>
      <c r="C3054" s="82" t="n">
        <v>46142</v>
      </c>
      <c r="D3054" t="inlineStr">
        <is>
          <t>FS-TTLi-2</t>
        </is>
      </c>
      <c r="E3054" t="n">
        <v>1409.67626666667</v>
      </c>
      <c r="F3054" t="n">
        <v>11</v>
      </c>
      <c r="G3054" t="n">
        <v>128.152387878788</v>
      </c>
      <c r="H3054" t="n">
        <v>7.01078333333333</v>
      </c>
      <c r="I3054" t="n">
        <v>58.04756693957</v>
      </c>
    </row>
    <row r="3055">
      <c r="A3055" t="inlineStr">
        <is>
          <t>Daily_Efficiency_MTBF_2026_09_18.xlsx</t>
        </is>
      </c>
      <c r="B3055" t="inlineStr">
        <is>
          <t>Samridhi 5 Star Line</t>
        </is>
      </c>
      <c r="C3055" s="82" t="n">
        <v>46142</v>
      </c>
      <c r="D3055" t="inlineStr">
        <is>
          <t>FS-TTM-5</t>
        </is>
      </c>
      <c r="E3055" t="n">
        <v>1440</v>
      </c>
      <c r="F3055" t="n">
        <v>1</v>
      </c>
      <c r="G3055" t="n">
        <v>1440</v>
      </c>
      <c r="H3055" t="n">
        <v>0</v>
      </c>
      <c r="I3055" t="n">
        <v>25.1717171717172</v>
      </c>
    </row>
    <row r="3056">
      <c r="A3056" t="inlineStr">
        <is>
          <t>Daily_Efficiency_MTBF_2026_09_18.xlsx</t>
        </is>
      </c>
      <c r="B3056" t="inlineStr">
        <is>
          <t>Samridhi 5 Star Line</t>
        </is>
      </c>
      <c r="C3056" s="82" t="n">
        <v>46142</v>
      </c>
      <c r="D3056" t="inlineStr">
        <is>
          <t>FS-Case Packing</t>
        </is>
      </c>
      <c r="E3056" t="n">
        <v>1440</v>
      </c>
      <c r="F3056" t="n">
        <v>1</v>
      </c>
      <c r="G3056" t="n">
        <v>1440</v>
      </c>
      <c r="H3056" t="n">
        <v>0</v>
      </c>
      <c r="I3056" t="n">
        <v>89.1404199475066</v>
      </c>
    </row>
    <row r="3057">
      <c r="A3057" t="inlineStr">
        <is>
          <t>Daily_Efficiency_MTBF_2026_09_18.xlsx</t>
        </is>
      </c>
      <c r="B3057" t="inlineStr">
        <is>
          <t>Samridhi Perk Line</t>
        </is>
      </c>
      <c r="C3057" s="82" t="n">
        <v>46142</v>
      </c>
      <c r="D3057" t="inlineStr">
        <is>
          <t>Perk TTM-5</t>
        </is>
      </c>
      <c r="E3057" t="n">
        <v>912.815283333333</v>
      </c>
      <c r="F3057" t="n">
        <v>162</v>
      </c>
      <c r="G3057" t="n">
        <v>5.63466224279835</v>
      </c>
      <c r="H3057" t="n">
        <v>324.927083333333</v>
      </c>
      <c r="I3057" t="n">
        <v>33.6706349206349</v>
      </c>
    </row>
    <row r="3058">
      <c r="A3058" t="inlineStr">
        <is>
          <t>Daily_Efficiency_MTBF_2026_09_18.xlsx</t>
        </is>
      </c>
      <c r="B3058" t="inlineStr">
        <is>
          <t>Samridhi Perk Line</t>
        </is>
      </c>
      <c r="C3058" s="82" t="n">
        <v>46142</v>
      </c>
      <c r="D3058" t="inlineStr">
        <is>
          <t>Perk-HLM-1</t>
        </is>
      </c>
      <c r="E3058" t="n">
        <v>1329.0996</v>
      </c>
      <c r="F3058" t="n">
        <v>94</v>
      </c>
      <c r="G3058" t="n">
        <v>14.1393574468085</v>
      </c>
      <c r="H3058" t="n">
        <v>6.13523333333333</v>
      </c>
      <c r="I3058" t="n">
        <v>52.4029803267319</v>
      </c>
    </row>
    <row r="3059">
      <c r="A3059" t="inlineStr">
        <is>
          <t>Daily_Efficiency_MTBF_2026_09_18.xlsx</t>
        </is>
      </c>
      <c r="B3059" t="inlineStr">
        <is>
          <t>Samridhi Perk Line</t>
        </is>
      </c>
      <c r="C3059" s="82" t="n">
        <v>46142</v>
      </c>
      <c r="D3059" t="inlineStr">
        <is>
          <t>Perk-HLM-2</t>
        </is>
      </c>
      <c r="E3059" t="n">
        <v>1346.6125</v>
      </c>
      <c r="F3059" t="n">
        <v>86</v>
      </c>
      <c r="G3059" t="n">
        <v>15.6582848837209</v>
      </c>
      <c r="H3059" t="n">
        <v>0.156633333333333</v>
      </c>
      <c r="I3059" t="n">
        <v>58.140787267972</v>
      </c>
    </row>
    <row r="3060">
      <c r="A3060" t="inlineStr">
        <is>
          <t>Daily_Efficiency_MTBF_2026_09_18.xlsx</t>
        </is>
      </c>
      <c r="B3060" t="inlineStr">
        <is>
          <t>Samridhi Perk Line</t>
        </is>
      </c>
      <c r="C3060" s="82" t="n">
        <v>46142</v>
      </c>
      <c r="D3060" t="inlineStr">
        <is>
          <t>Perk-HCM-1</t>
        </is>
      </c>
      <c r="E3060" t="n">
        <v>1176.84695</v>
      </c>
      <c r="F3060" t="n">
        <v>85</v>
      </c>
      <c r="G3060" t="n">
        <v>13.8452582352941</v>
      </c>
      <c r="H3060" t="n">
        <v>0.7447</v>
      </c>
      <c r="I3060" t="n">
        <v>50.1455025533387</v>
      </c>
    </row>
    <row r="3061">
      <c r="A3061" t="inlineStr">
        <is>
          <t>Daily_Efficiency_MTBF_2026_09_18.xlsx</t>
        </is>
      </c>
      <c r="B3061" t="inlineStr">
        <is>
          <t>Samridhi Perk Line</t>
        </is>
      </c>
      <c r="C3061" s="82" t="n">
        <v>46142</v>
      </c>
      <c r="D3061" t="inlineStr">
        <is>
          <t>Perk-TTLi-2</t>
        </is>
      </c>
      <c r="E3061" t="n">
        <v>802.562683333333</v>
      </c>
      <c r="F3061" t="n">
        <v>78</v>
      </c>
      <c r="G3061" t="n">
        <v>10.2892651709402</v>
      </c>
      <c r="H3061" t="n">
        <v>0</v>
      </c>
      <c r="I3061" t="n">
        <v>20.9440439043958</v>
      </c>
    </row>
    <row r="3062">
      <c r="A3062" t="inlineStr">
        <is>
          <t>Daily_Efficiency_MTBF_2026_09_18.xlsx</t>
        </is>
      </c>
      <c r="B3062" t="inlineStr">
        <is>
          <t>Samridhi Perk Line</t>
        </is>
      </c>
      <c r="C3062" s="82" t="n">
        <v>46142</v>
      </c>
      <c r="D3062" t="inlineStr">
        <is>
          <t>Perk-TTLi-3</t>
        </is>
      </c>
      <c r="E3062" t="n">
        <v>1203.26685</v>
      </c>
      <c r="F3062" t="n">
        <v>70</v>
      </c>
      <c r="G3062" t="n">
        <v>17.1895264285714</v>
      </c>
      <c r="H3062" t="n">
        <v>3.85036666666667</v>
      </c>
      <c r="I3062" t="n">
        <v>19.9003783715426</v>
      </c>
    </row>
    <row r="3063">
      <c r="A3063" t="inlineStr">
        <is>
          <t>Daily_Efficiency_MTBF_2026_09_18.xlsx</t>
        </is>
      </c>
      <c r="B3063" t="inlineStr">
        <is>
          <t>Samridhi Perk Line</t>
        </is>
      </c>
      <c r="C3063" s="82" t="n">
        <v>46142</v>
      </c>
      <c r="D3063" t="inlineStr">
        <is>
          <t>Perk-HCM-4</t>
        </is>
      </c>
      <c r="E3063" t="n">
        <v>1352.6147</v>
      </c>
      <c r="F3063" t="n">
        <v>61</v>
      </c>
      <c r="G3063" t="n">
        <v>22.1740114754098</v>
      </c>
      <c r="H3063" t="n">
        <v>0.430233333333333</v>
      </c>
      <c r="I3063" t="n">
        <v>39.2243004013207</v>
      </c>
    </row>
    <row r="3064">
      <c r="A3064" t="inlineStr">
        <is>
          <t>Daily_Efficiency_MTBF_2026_09_18.xlsx</t>
        </is>
      </c>
      <c r="B3064" t="inlineStr">
        <is>
          <t>Samridhi Perk Line</t>
        </is>
      </c>
      <c r="C3064" s="82" t="n">
        <v>46142</v>
      </c>
      <c r="D3064" t="inlineStr">
        <is>
          <t>Perk-TTLi-1</t>
        </is>
      </c>
      <c r="E3064" t="n">
        <v>1107.27863333333</v>
      </c>
      <c r="F3064" t="n">
        <v>49</v>
      </c>
      <c r="G3064" t="n">
        <v>22.5975231292517</v>
      </c>
      <c r="H3064" t="n">
        <v>3.96031666666667</v>
      </c>
      <c r="I3064" t="n">
        <v>21.889914343298</v>
      </c>
    </row>
    <row r="3065">
      <c r="A3065" t="inlineStr">
        <is>
          <t>Daily_Efficiency_MTBF_2026_09_18.xlsx</t>
        </is>
      </c>
      <c r="B3065" t="inlineStr">
        <is>
          <t>Samridhi Perk Line</t>
        </is>
      </c>
      <c r="C3065" s="82" t="n">
        <v>46142</v>
      </c>
      <c r="D3065" t="inlineStr">
        <is>
          <t>Perk-HCM-2</t>
        </is>
      </c>
      <c r="E3065" t="n">
        <v>1360.13846666667</v>
      </c>
      <c r="F3065" t="n">
        <v>48</v>
      </c>
      <c r="G3065" t="n">
        <v>28.3362180555556</v>
      </c>
      <c r="H3065" t="n">
        <v>0.642716666666667</v>
      </c>
      <c r="I3065" t="n">
        <v>50.5165790778881</v>
      </c>
    </row>
    <row r="3066">
      <c r="A3066" t="inlineStr">
        <is>
          <t>Daily_Efficiency_MTBF_2026_09_18.xlsx</t>
        </is>
      </c>
      <c r="B3066" t="inlineStr">
        <is>
          <t>Samridhi Perk Line</t>
        </is>
      </c>
      <c r="C3066" s="82" t="n">
        <v>46142</v>
      </c>
      <c r="D3066" t="inlineStr">
        <is>
          <t>Perk-HCM-3</t>
        </is>
      </c>
      <c r="E3066" t="n">
        <v>1401.73166666667</v>
      </c>
      <c r="F3066" t="n">
        <v>28</v>
      </c>
      <c r="G3066" t="n">
        <v>50.0618452380952</v>
      </c>
      <c r="H3066" t="n">
        <v>0.008433333333333329</v>
      </c>
      <c r="I3066" t="n">
        <v>33.3429758079775</v>
      </c>
    </row>
    <row r="3067">
      <c r="A3067" t="inlineStr">
        <is>
          <t>Daily_Efficiency_MTBF_2026_09_18.xlsx</t>
        </is>
      </c>
      <c r="B3067" t="inlineStr">
        <is>
          <t>Samridhi Perk Line</t>
        </is>
      </c>
      <c r="C3067" s="82" t="n">
        <v>46142</v>
      </c>
      <c r="D3067" t="inlineStr">
        <is>
          <t>Perk-TTLi-4</t>
        </is>
      </c>
      <c r="E3067" t="n">
        <v>1420.46218333333</v>
      </c>
      <c r="F3067" t="n">
        <v>3</v>
      </c>
      <c r="G3067" t="n">
        <v>473.487394444444</v>
      </c>
      <c r="H3067" t="n">
        <v>2.07665</v>
      </c>
      <c r="I3067" t="n">
        <v>15.3844657784972</v>
      </c>
    </row>
    <row r="3068">
      <c r="A3068" t="inlineStr">
        <is>
          <t>Daily_Efficiency_MTBF_2026_09_18.xlsx</t>
        </is>
      </c>
      <c r="B3068" t="inlineStr">
        <is>
          <t>Samridhi Perk Line</t>
        </is>
      </c>
      <c r="C3068" s="82" t="n">
        <v>46142</v>
      </c>
      <c r="D3068" t="inlineStr">
        <is>
          <t>Perk-HLM-3</t>
        </is>
      </c>
      <c r="E3068" t="n">
        <v>1320</v>
      </c>
      <c r="F3068" t="n">
        <v>1</v>
      </c>
      <c r="G3068" t="n">
        <v>1320</v>
      </c>
      <c r="H3068" t="n">
        <v>0</v>
      </c>
      <c r="I3068" t="n">
        <v>17.926936026936</v>
      </c>
    </row>
    <row r="3069">
      <c r="A3069" t="inlineStr">
        <is>
          <t>Daily_Efficiency_MTBF_2026_09_18.xlsx</t>
        </is>
      </c>
      <c r="B3069" t="inlineStr">
        <is>
          <t>Samridhi Perk Line</t>
        </is>
      </c>
      <c r="C3069" s="82" t="n">
        <v>46142</v>
      </c>
      <c r="D3069" t="inlineStr">
        <is>
          <t>Perk-Case Packing</t>
        </is>
      </c>
      <c r="E3069" t="n">
        <v>1440</v>
      </c>
      <c r="F3069" t="n">
        <v>1</v>
      </c>
      <c r="G3069" t="n">
        <v>1440</v>
      </c>
      <c r="H3069" t="n">
        <v>0</v>
      </c>
      <c r="I3069" t="n">
        <v>44.4354838709677</v>
      </c>
    </row>
    <row r="3070">
      <c r="A3070" t="inlineStr">
        <is>
          <t>Daily_Efficiency_MTBF_2026_09_18.xlsx</t>
        </is>
      </c>
      <c r="B3070" t="inlineStr">
        <is>
          <t>Co-Extrusion Line</t>
        </is>
      </c>
      <c r="C3070" s="82" t="n">
        <v>46141</v>
      </c>
      <c r="D3070" t="inlineStr">
        <is>
          <t>Coex-AW3</t>
        </is>
      </c>
      <c r="E3070" t="n">
        <v>1192.98343333333</v>
      </c>
      <c r="F3070" t="n">
        <v>341</v>
      </c>
      <c r="G3070" t="n">
        <v>3.49848514173998</v>
      </c>
      <c r="H3070" t="n">
        <v>214.008983333333</v>
      </c>
      <c r="I3070" t="n">
        <v>39.5733333333334</v>
      </c>
    </row>
    <row r="3071">
      <c r="A3071" t="inlineStr">
        <is>
          <t>Daily_Efficiency_MTBF_2026_09_18.xlsx</t>
        </is>
      </c>
      <c r="B3071" t="inlineStr">
        <is>
          <t>Co-Extrusion Line</t>
        </is>
      </c>
      <c r="C3071" s="82" t="n">
        <v>46141</v>
      </c>
      <c r="D3071" t="inlineStr">
        <is>
          <t>Coex-AW1</t>
        </is>
      </c>
      <c r="E3071" t="n">
        <v>1244.35051666667</v>
      </c>
      <c r="F3071" t="n">
        <v>67</v>
      </c>
      <c r="G3071" t="n">
        <v>18.5723957711443</v>
      </c>
      <c r="H3071" t="n">
        <v>96.4945</v>
      </c>
      <c r="I3071" t="n">
        <v>87.3360182623473</v>
      </c>
    </row>
    <row r="3072">
      <c r="A3072" t="inlineStr">
        <is>
          <t>Daily_Efficiency_MTBF_2026_09_18.xlsx</t>
        </is>
      </c>
      <c r="B3072" t="inlineStr">
        <is>
          <t>Co-Extrusion Line</t>
        </is>
      </c>
      <c r="C3072" s="82" t="n">
        <v>46141</v>
      </c>
      <c r="D3072" t="inlineStr">
        <is>
          <t>Coex-AW2</t>
        </is>
      </c>
      <c r="E3072" t="n">
        <v>1304.49313333333</v>
      </c>
      <c r="F3072" t="n">
        <v>26</v>
      </c>
      <c r="G3072" t="n">
        <v>50.1728128205128</v>
      </c>
      <c r="H3072" t="n">
        <v>35.8326166666667</v>
      </c>
      <c r="I3072" t="n">
        <v>92.80353993890451</v>
      </c>
    </row>
    <row r="3073">
      <c r="A3073" t="inlineStr">
        <is>
          <t>Daily_Efficiency_MTBF_2026_09_18.xlsx</t>
        </is>
      </c>
      <c r="B3073" t="inlineStr">
        <is>
          <t>Samridhi 5 Star Line</t>
        </is>
      </c>
      <c r="C3073" s="82" t="n">
        <v>46141</v>
      </c>
      <c r="D3073" t="inlineStr">
        <is>
          <t>FS-TTLi-1</t>
        </is>
      </c>
      <c r="E3073" t="n">
        <v>1347.7205</v>
      </c>
      <c r="F3073" t="n">
        <v>72</v>
      </c>
      <c r="G3073" t="n">
        <v>18.7183402777778</v>
      </c>
      <c r="H3073" t="n">
        <v>15.493</v>
      </c>
      <c r="I3073" t="n">
        <v>68.6140786366081</v>
      </c>
    </row>
    <row r="3074">
      <c r="A3074" t="inlineStr">
        <is>
          <t>Daily_Efficiency_MTBF_2026_09_18.xlsx</t>
        </is>
      </c>
      <c r="B3074" t="inlineStr">
        <is>
          <t>Samridhi 5 Star Line</t>
        </is>
      </c>
      <c r="C3074" s="82" t="n">
        <v>46141</v>
      </c>
      <c r="D3074" t="inlineStr">
        <is>
          <t>FS-HCM-3</t>
        </is>
      </c>
      <c r="E3074" t="n">
        <v>1392.44766666667</v>
      </c>
      <c r="F3074" t="n">
        <v>50</v>
      </c>
      <c r="G3074" t="n">
        <v>27.8489533333333</v>
      </c>
      <c r="H3074" t="n">
        <v>0</v>
      </c>
      <c r="I3074" t="n">
        <v>89.77807233205441</v>
      </c>
    </row>
    <row r="3075">
      <c r="A3075" t="inlineStr">
        <is>
          <t>Daily_Efficiency_MTBF_2026_09_18.xlsx</t>
        </is>
      </c>
      <c r="B3075" t="inlineStr">
        <is>
          <t>Samridhi 5 Star Line</t>
        </is>
      </c>
      <c r="C3075" s="82" t="n">
        <v>46141</v>
      </c>
      <c r="D3075" t="inlineStr">
        <is>
          <t>FS-HCM-1</t>
        </is>
      </c>
      <c r="E3075" t="n">
        <v>1340.8541</v>
      </c>
      <c r="F3075" t="n">
        <v>32</v>
      </c>
      <c r="G3075" t="n">
        <v>41.901690625</v>
      </c>
      <c r="H3075" t="n">
        <v>4.99315</v>
      </c>
      <c r="I3075" t="n">
        <v>69.96489690500999</v>
      </c>
    </row>
    <row r="3076">
      <c r="A3076" t="inlineStr">
        <is>
          <t>Daily_Efficiency_MTBF_2026_09_18.xlsx</t>
        </is>
      </c>
      <c r="B3076" t="inlineStr">
        <is>
          <t>Samridhi 5 Star Line</t>
        </is>
      </c>
      <c r="C3076" s="82" t="n">
        <v>46141</v>
      </c>
      <c r="D3076" t="inlineStr">
        <is>
          <t>FS-HCM-4</t>
        </is>
      </c>
      <c r="E3076" t="n">
        <v>1421.98706666667</v>
      </c>
      <c r="F3076" t="n">
        <v>20</v>
      </c>
      <c r="G3076" t="n">
        <v>71.0993533333334</v>
      </c>
      <c r="H3076" t="n">
        <v>13.1800333333333</v>
      </c>
      <c r="I3076" t="n">
        <v>75.9262785435168</v>
      </c>
    </row>
    <row r="3077">
      <c r="A3077" t="inlineStr">
        <is>
          <t>Daily_Efficiency_MTBF_2026_09_18.xlsx</t>
        </is>
      </c>
      <c r="B3077" t="inlineStr">
        <is>
          <t>Samridhi 5 Star Line</t>
        </is>
      </c>
      <c r="C3077" s="82" t="n">
        <v>46141</v>
      </c>
      <c r="D3077" t="inlineStr">
        <is>
          <t>FS-TTLi-4</t>
        </is>
      </c>
      <c r="E3077" t="n">
        <v>1422.8339</v>
      </c>
      <c r="F3077" t="n">
        <v>18</v>
      </c>
      <c r="G3077" t="n">
        <v>79.0463277777778</v>
      </c>
      <c r="H3077" t="n">
        <v>17.1661</v>
      </c>
      <c r="I3077" t="n">
        <v>75.5606060606061</v>
      </c>
    </row>
    <row r="3078">
      <c r="A3078" t="inlineStr">
        <is>
          <t>Daily_Efficiency_MTBF_2026_09_18.xlsx</t>
        </is>
      </c>
      <c r="B3078" t="inlineStr">
        <is>
          <t>Samridhi 5 Star Line</t>
        </is>
      </c>
      <c r="C3078" s="82" t="n">
        <v>46141</v>
      </c>
      <c r="D3078" t="inlineStr">
        <is>
          <t>FS-TTLi-3</t>
        </is>
      </c>
      <c r="E3078" t="n">
        <v>1419.54246666667</v>
      </c>
      <c r="F3078" t="n">
        <v>14</v>
      </c>
      <c r="G3078" t="n">
        <v>101.39589047619</v>
      </c>
      <c r="H3078" t="n">
        <v>5.4868</v>
      </c>
      <c r="I3078" t="n">
        <v>88.1339030102434</v>
      </c>
    </row>
    <row r="3079">
      <c r="A3079" t="inlineStr">
        <is>
          <t>Daily_Efficiency_MTBF_2026_09_18.xlsx</t>
        </is>
      </c>
      <c r="B3079" t="inlineStr">
        <is>
          <t>Samridhi 5 Star Line</t>
        </is>
      </c>
      <c r="C3079" s="82" t="n">
        <v>46141</v>
      </c>
      <c r="D3079" t="inlineStr">
        <is>
          <t>FS-HCM-2</t>
        </is>
      </c>
      <c r="E3079" t="n">
        <v>1396.11926666667</v>
      </c>
      <c r="F3079" t="n">
        <v>14</v>
      </c>
      <c r="G3079" t="n">
        <v>99.7228047619048</v>
      </c>
      <c r="H3079" t="n">
        <v>4.35093333333333</v>
      </c>
      <c r="I3079" t="n">
        <v>74.18331536015469</v>
      </c>
    </row>
    <row r="3080">
      <c r="A3080" t="inlineStr">
        <is>
          <t>Daily_Efficiency_MTBF_2026_09_18.xlsx</t>
        </is>
      </c>
      <c r="B3080" t="inlineStr">
        <is>
          <t>Samridhi 5 Star Line</t>
        </is>
      </c>
      <c r="C3080" s="82" t="n">
        <v>46141</v>
      </c>
      <c r="D3080" t="inlineStr">
        <is>
          <t>FS-TTLi-2</t>
        </is>
      </c>
      <c r="E3080" t="n">
        <v>1416.46328333333</v>
      </c>
      <c r="F3080" t="n">
        <v>9</v>
      </c>
      <c r="G3080" t="n">
        <v>157.384809259259</v>
      </c>
      <c r="H3080" t="n">
        <v>3.16503333333333</v>
      </c>
      <c r="I3080" t="n">
        <v>71.87564614770869</v>
      </c>
    </row>
    <row r="3081">
      <c r="A3081" t="inlineStr">
        <is>
          <t>Daily_Efficiency_MTBF_2026_09_18.xlsx</t>
        </is>
      </c>
      <c r="B3081" t="inlineStr">
        <is>
          <t>Samridhi 5 Star Line</t>
        </is>
      </c>
      <c r="C3081" s="82" t="n">
        <v>46141</v>
      </c>
      <c r="D3081" t="inlineStr">
        <is>
          <t>FS-HRM-5</t>
        </is>
      </c>
      <c r="E3081" t="n">
        <v>1404.48985</v>
      </c>
      <c r="F3081" t="n">
        <v>7</v>
      </c>
      <c r="G3081" t="n">
        <v>200.641407142857</v>
      </c>
      <c r="H3081" t="n">
        <v>5.33326666666667</v>
      </c>
      <c r="I3081" t="n">
        <v>31.1256692931064</v>
      </c>
    </row>
    <row r="3082">
      <c r="A3082" t="inlineStr">
        <is>
          <t>Daily_Efficiency_MTBF_2026_09_18.xlsx</t>
        </is>
      </c>
      <c r="B3082" t="inlineStr">
        <is>
          <t>Samridhi 5 Star Line</t>
        </is>
      </c>
      <c r="C3082" s="82" t="n">
        <v>46141</v>
      </c>
      <c r="D3082" t="inlineStr">
        <is>
          <t>FS-TTM-5</t>
        </is>
      </c>
      <c r="E3082" t="n">
        <v>1440</v>
      </c>
      <c r="F3082" t="n">
        <v>1</v>
      </c>
      <c r="G3082" t="n">
        <v>1440</v>
      </c>
      <c r="H3082" t="n">
        <v>0</v>
      </c>
      <c r="I3082" t="n">
        <v>43.6483585858586</v>
      </c>
    </row>
    <row r="3083">
      <c r="A3083" t="inlineStr">
        <is>
          <t>Daily_Efficiency_MTBF_2026_09_18.xlsx</t>
        </is>
      </c>
      <c r="B3083" t="inlineStr">
        <is>
          <t>Samridhi 5 Star Line</t>
        </is>
      </c>
      <c r="C3083" s="82" t="n">
        <v>46141</v>
      </c>
      <c r="D3083" t="inlineStr">
        <is>
          <t>FS-Case Packing</t>
        </is>
      </c>
      <c r="E3083" t="n">
        <v>1440</v>
      </c>
      <c r="F3083" t="n">
        <v>1</v>
      </c>
      <c r="G3083" t="n">
        <v>1440</v>
      </c>
      <c r="H3083" t="n">
        <v>0</v>
      </c>
      <c r="I3083" t="n">
        <v>92.24081364829399</v>
      </c>
    </row>
    <row r="3084">
      <c r="A3084" t="inlineStr">
        <is>
          <t>Daily_Efficiency_MTBF_2026_09_18.xlsx</t>
        </is>
      </c>
      <c r="B3084" t="inlineStr">
        <is>
          <t>Samridhi Perk Line</t>
        </is>
      </c>
      <c r="C3084" s="82" t="n">
        <v>46141</v>
      </c>
      <c r="D3084" t="inlineStr">
        <is>
          <t>Perk-TTLi-3</t>
        </is>
      </c>
      <c r="E3084" t="n">
        <v>1147.44906666667</v>
      </c>
      <c r="F3084" t="n">
        <v>125</v>
      </c>
      <c r="G3084" t="n">
        <v>9.179592533333331</v>
      </c>
      <c r="H3084" t="n">
        <v>3.79005</v>
      </c>
      <c r="I3084" t="n">
        <v>40.5898434903497</v>
      </c>
    </row>
    <row r="3085">
      <c r="A3085" t="inlineStr">
        <is>
          <t>Daily_Efficiency_MTBF_2026_09_18.xlsx</t>
        </is>
      </c>
      <c r="B3085" t="inlineStr">
        <is>
          <t>Samridhi Perk Line</t>
        </is>
      </c>
      <c r="C3085" s="82" t="n">
        <v>46141</v>
      </c>
      <c r="D3085" t="inlineStr">
        <is>
          <t>Perk-HLM-2</t>
        </is>
      </c>
      <c r="E3085" t="n">
        <v>1263.54501666667</v>
      </c>
      <c r="F3085" t="n">
        <v>116</v>
      </c>
      <c r="G3085" t="n">
        <v>10.892629454023</v>
      </c>
      <c r="H3085" t="n">
        <v>0.47835</v>
      </c>
      <c r="I3085" t="n">
        <v>43.7445475672525</v>
      </c>
    </row>
    <row r="3086">
      <c r="A3086" t="inlineStr">
        <is>
          <t>Daily_Efficiency_MTBF_2026_09_18.xlsx</t>
        </is>
      </c>
      <c r="B3086" t="inlineStr">
        <is>
          <t>Samridhi Perk Line</t>
        </is>
      </c>
      <c r="C3086" s="82" t="n">
        <v>46141</v>
      </c>
      <c r="D3086" t="inlineStr">
        <is>
          <t>Perk-HLM-1</t>
        </is>
      </c>
      <c r="E3086" t="n">
        <v>1288.09168333333</v>
      </c>
      <c r="F3086" t="n">
        <v>108</v>
      </c>
      <c r="G3086" t="n">
        <v>11.926774845679</v>
      </c>
      <c r="H3086" t="n">
        <v>2.36815</v>
      </c>
      <c r="I3086" t="n">
        <v>61.4221497035868</v>
      </c>
    </row>
    <row r="3087">
      <c r="A3087" t="inlineStr">
        <is>
          <t>Daily_Efficiency_MTBF_2026_09_18.xlsx</t>
        </is>
      </c>
      <c r="B3087" t="inlineStr">
        <is>
          <t>Samridhi Perk Line</t>
        </is>
      </c>
      <c r="C3087" s="82" t="n">
        <v>46141</v>
      </c>
      <c r="D3087" t="inlineStr">
        <is>
          <t>Perk-HCM-2</t>
        </is>
      </c>
      <c r="E3087" t="n">
        <v>1326.29388333333</v>
      </c>
      <c r="F3087" t="n">
        <v>104</v>
      </c>
      <c r="G3087" t="n">
        <v>12.752825801282</v>
      </c>
      <c r="H3087" t="n">
        <v>0.345033333333333</v>
      </c>
      <c r="I3087" t="n">
        <v>74.20626837744911</v>
      </c>
    </row>
    <row r="3088">
      <c r="A3088" t="inlineStr">
        <is>
          <t>Daily_Efficiency_MTBF_2026_09_18.xlsx</t>
        </is>
      </c>
      <c r="B3088" t="inlineStr">
        <is>
          <t>Samridhi Perk Line</t>
        </is>
      </c>
      <c r="C3088" s="82" t="n">
        <v>46141</v>
      </c>
      <c r="D3088" t="inlineStr">
        <is>
          <t>Perk-HCM-3</t>
        </is>
      </c>
      <c r="E3088" t="n">
        <v>1353.7817</v>
      </c>
      <c r="F3088" t="n">
        <v>70</v>
      </c>
      <c r="G3088" t="n">
        <v>19.3397385714286</v>
      </c>
      <c r="H3088" t="n">
        <v>9.4682</v>
      </c>
      <c r="I3088" t="n">
        <v>55.5488674607864</v>
      </c>
    </row>
    <row r="3089">
      <c r="A3089" t="inlineStr">
        <is>
          <t>Daily_Efficiency_MTBF_2026_09_18.xlsx</t>
        </is>
      </c>
      <c r="B3089" t="inlineStr">
        <is>
          <t>Samridhi Perk Line</t>
        </is>
      </c>
      <c r="C3089" s="82" t="n">
        <v>46141</v>
      </c>
      <c r="D3089" t="inlineStr">
        <is>
          <t>Perk TTM-5</t>
        </is>
      </c>
      <c r="E3089" t="n">
        <v>694.5748</v>
      </c>
      <c r="F3089" t="n">
        <v>60</v>
      </c>
      <c r="G3089" t="n">
        <v>11.5762466666667</v>
      </c>
      <c r="H3089" t="n">
        <v>118.8159</v>
      </c>
      <c r="I3089" t="n">
        <v>13.4523809523809</v>
      </c>
    </row>
    <row r="3090">
      <c r="A3090" t="inlineStr">
        <is>
          <t>Daily_Efficiency_MTBF_2026_09_18.xlsx</t>
        </is>
      </c>
      <c r="B3090" t="inlineStr">
        <is>
          <t>Samridhi Perk Line</t>
        </is>
      </c>
      <c r="C3090" s="82" t="n">
        <v>46141</v>
      </c>
      <c r="D3090" t="inlineStr">
        <is>
          <t>Perk-HCM-1</t>
        </is>
      </c>
      <c r="E3090" t="n">
        <v>1353.95546666667</v>
      </c>
      <c r="F3090" t="n">
        <v>57</v>
      </c>
      <c r="G3090" t="n">
        <v>23.7536046783626</v>
      </c>
      <c r="H3090" t="n">
        <v>0.426366666666667</v>
      </c>
      <c r="I3090" t="n">
        <v>76.5950754825551</v>
      </c>
    </row>
    <row r="3091">
      <c r="A3091" t="inlineStr">
        <is>
          <t>Daily_Efficiency_MTBF_2026_09_18.xlsx</t>
        </is>
      </c>
      <c r="B3091" t="inlineStr">
        <is>
          <t>Samridhi Perk Line</t>
        </is>
      </c>
      <c r="C3091" s="82" t="n">
        <v>46141</v>
      </c>
      <c r="D3091" t="inlineStr">
        <is>
          <t>Perk-HCM-4</t>
        </is>
      </c>
      <c r="E3091" t="n">
        <v>1368.68286666667</v>
      </c>
      <c r="F3091" t="n">
        <v>50</v>
      </c>
      <c r="G3091" t="n">
        <v>27.3736573333333</v>
      </c>
      <c r="H3091" t="n">
        <v>0.5317499999999999</v>
      </c>
      <c r="I3091" t="n">
        <v>53.8537010430522</v>
      </c>
    </row>
    <row r="3092">
      <c r="A3092" t="inlineStr">
        <is>
          <t>Daily_Efficiency_MTBF_2026_09_18.xlsx</t>
        </is>
      </c>
      <c r="B3092" t="inlineStr">
        <is>
          <t>Samridhi Perk Line</t>
        </is>
      </c>
      <c r="C3092" s="82" t="n">
        <v>46141</v>
      </c>
      <c r="D3092" t="inlineStr">
        <is>
          <t>Perk-TTLi-1</t>
        </is>
      </c>
      <c r="E3092" t="n">
        <v>1332.67778333333</v>
      </c>
      <c r="F3092" t="n">
        <v>32</v>
      </c>
      <c r="G3092" t="n">
        <v>41.6461807291667</v>
      </c>
      <c r="H3092" t="n">
        <v>1.79285</v>
      </c>
      <c r="I3092" t="n">
        <v>59.3522527744183</v>
      </c>
    </row>
    <row r="3093">
      <c r="A3093" t="inlineStr">
        <is>
          <t>Daily_Efficiency_MTBF_2026_09_18.xlsx</t>
        </is>
      </c>
      <c r="B3093" t="inlineStr">
        <is>
          <t>Samridhi Perk Line</t>
        </is>
      </c>
      <c r="C3093" s="82" t="n">
        <v>46141</v>
      </c>
      <c r="D3093" t="inlineStr">
        <is>
          <t>Perk-TTLi-2</t>
        </is>
      </c>
      <c r="E3093" t="n">
        <v>1297.88065</v>
      </c>
      <c r="F3093" t="n">
        <v>32</v>
      </c>
      <c r="G3093" t="n">
        <v>40.5587703125</v>
      </c>
      <c r="H3093" t="n">
        <v>0.0168833333333333</v>
      </c>
      <c r="I3093" t="n">
        <v>58.4797970015219</v>
      </c>
    </row>
    <row r="3094">
      <c r="A3094" t="inlineStr">
        <is>
          <t>Daily_Efficiency_MTBF_2026_09_18.xlsx</t>
        </is>
      </c>
      <c r="B3094" t="inlineStr">
        <is>
          <t>Samridhi Perk Line</t>
        </is>
      </c>
      <c r="C3094" s="82" t="n">
        <v>46141</v>
      </c>
      <c r="D3094" t="inlineStr">
        <is>
          <t>Perk-TTLi-4</t>
        </is>
      </c>
      <c r="E3094" t="n">
        <v>1430.13103333333</v>
      </c>
      <c r="F3094" t="n">
        <v>2</v>
      </c>
      <c r="G3094" t="n">
        <v>715.065516666667</v>
      </c>
      <c r="H3094" t="n">
        <v>1.76655</v>
      </c>
      <c r="I3094" t="n">
        <v>33.5743286109091</v>
      </c>
    </row>
    <row r="3095">
      <c r="A3095" t="inlineStr">
        <is>
          <t>Daily_Efficiency_MTBF_2026_09_18.xlsx</t>
        </is>
      </c>
      <c r="B3095" t="inlineStr">
        <is>
          <t>Samridhi Perk Line</t>
        </is>
      </c>
      <c r="C3095" s="82" t="n">
        <v>46141</v>
      </c>
      <c r="D3095" t="inlineStr">
        <is>
          <t>Perk-Case Packing</t>
        </is>
      </c>
      <c r="E3095" t="n">
        <v>1440</v>
      </c>
      <c r="F3095" t="n">
        <v>1</v>
      </c>
      <c r="G3095" t="n">
        <v>1440</v>
      </c>
      <c r="H3095" t="n">
        <v>0</v>
      </c>
      <c r="I3095" t="n">
        <v>78.6021505376344</v>
      </c>
    </row>
    <row r="3096">
      <c r="A3096" t="inlineStr">
        <is>
          <t>Daily_Efficiency_MTBF_2026_09_18.xlsx</t>
        </is>
      </c>
      <c r="B3096" t="inlineStr">
        <is>
          <t>Samridhi Perk Line</t>
        </is>
      </c>
      <c r="C3096" s="82" t="n">
        <v>46141</v>
      </c>
      <c r="D3096" t="inlineStr">
        <is>
          <t>Perk-HLM-3</t>
        </is>
      </c>
      <c r="E3096" t="n">
        <v>1440</v>
      </c>
      <c r="F3096" t="n">
        <v>1</v>
      </c>
      <c r="G3096" t="n">
        <v>1440</v>
      </c>
      <c r="H3096" t="n">
        <v>0</v>
      </c>
      <c r="I3096" t="n">
        <v>13.8885802469136</v>
      </c>
    </row>
    <row r="3097">
      <c r="A3097" t="inlineStr">
        <is>
          <t>Daily_Efficiency_MTBF_2026_09_18.xlsx</t>
        </is>
      </c>
      <c r="B3097" t="inlineStr">
        <is>
          <t>Co-Extrusion Line</t>
        </is>
      </c>
      <c r="C3097" s="82" t="n">
        <v>46140</v>
      </c>
      <c r="D3097" t="inlineStr">
        <is>
          <t>Coex-AW3</t>
        </is>
      </c>
      <c r="E3097" t="n">
        <v>1216.35706666667</v>
      </c>
      <c r="F3097" t="n">
        <v>269</v>
      </c>
      <c r="G3097" t="n">
        <v>4.52177348203222</v>
      </c>
      <c r="H3097" t="n">
        <v>150.635083333333</v>
      </c>
      <c r="I3097" t="n">
        <v>42.2977777777778</v>
      </c>
    </row>
    <row r="3098">
      <c r="A3098" t="inlineStr">
        <is>
          <t>Daily_Efficiency_MTBF_2026_09_18.xlsx</t>
        </is>
      </c>
      <c r="B3098" t="inlineStr">
        <is>
          <t>Co-Extrusion Line</t>
        </is>
      </c>
      <c r="C3098" s="82" t="n">
        <v>46140</v>
      </c>
      <c r="D3098" t="inlineStr">
        <is>
          <t>Coex-AW1</t>
        </is>
      </c>
      <c r="E3098" t="n">
        <v>1312.98761666667</v>
      </c>
      <c r="F3098" t="n">
        <v>62</v>
      </c>
      <c r="G3098" t="n">
        <v>21.1772196236559</v>
      </c>
      <c r="H3098" t="n">
        <v>52.1803666666667</v>
      </c>
      <c r="I3098" t="n">
        <v>80.8974924807483</v>
      </c>
    </row>
    <row r="3099">
      <c r="A3099" t="inlineStr">
        <is>
          <t>Daily_Efficiency_MTBF_2026_09_18.xlsx</t>
        </is>
      </c>
      <c r="B3099" t="inlineStr">
        <is>
          <t>Co-Extrusion Line</t>
        </is>
      </c>
      <c r="C3099" s="82" t="n">
        <v>46140</v>
      </c>
      <c r="D3099" t="inlineStr">
        <is>
          <t>Coex-AW2</t>
        </is>
      </c>
      <c r="E3099" t="n">
        <v>1338.7819</v>
      </c>
      <c r="F3099" t="n">
        <v>17</v>
      </c>
      <c r="G3099" t="n">
        <v>78.7518764705882</v>
      </c>
      <c r="H3099" t="n">
        <v>19.2989833333333</v>
      </c>
      <c r="I3099" t="n">
        <v>90.4922091202212</v>
      </c>
    </row>
    <row r="3100">
      <c r="A3100" t="inlineStr">
        <is>
          <t>Daily_Efficiency_MTBF_2026_09_18.xlsx</t>
        </is>
      </c>
      <c r="B3100" t="inlineStr">
        <is>
          <t>Samridhi 5 Star Line</t>
        </is>
      </c>
      <c r="C3100" s="82" t="n">
        <v>46140</v>
      </c>
      <c r="D3100" t="inlineStr">
        <is>
          <t>FS-TTLi-1</t>
        </is>
      </c>
      <c r="E3100" t="n">
        <v>1385.08415</v>
      </c>
      <c r="F3100" t="n">
        <v>68</v>
      </c>
      <c r="G3100" t="n">
        <v>20.3688845588235</v>
      </c>
      <c r="H3100" t="n">
        <v>10.50365</v>
      </c>
      <c r="I3100" t="n">
        <v>78.4439544246202</v>
      </c>
    </row>
    <row r="3101">
      <c r="A3101" t="inlineStr">
        <is>
          <t>Daily_Efficiency_MTBF_2026_09_18.xlsx</t>
        </is>
      </c>
      <c r="B3101" t="inlineStr">
        <is>
          <t>Samridhi 5 Star Line</t>
        </is>
      </c>
      <c r="C3101" s="82" t="n">
        <v>46140</v>
      </c>
      <c r="D3101" t="inlineStr">
        <is>
          <t>FS-HCM-3</t>
        </is>
      </c>
      <c r="E3101" t="n">
        <v>1382.743</v>
      </c>
      <c r="F3101" t="n">
        <v>55</v>
      </c>
      <c r="G3101" t="n">
        <v>25.1407818181818</v>
      </c>
      <c r="H3101" t="n">
        <v>0.166933333333333</v>
      </c>
      <c r="I3101" t="n">
        <v>84.4939524952032</v>
      </c>
    </row>
    <row r="3102">
      <c r="A3102" t="inlineStr">
        <is>
          <t>Daily_Efficiency_MTBF_2026_09_18.xlsx</t>
        </is>
      </c>
      <c r="B3102" t="inlineStr">
        <is>
          <t>Samridhi 5 Star Line</t>
        </is>
      </c>
      <c r="C3102" s="82" t="n">
        <v>46140</v>
      </c>
      <c r="D3102" t="inlineStr">
        <is>
          <t>FS-TTLi-4</t>
        </is>
      </c>
      <c r="E3102" t="n">
        <v>1394.72546666667</v>
      </c>
      <c r="F3102" t="n">
        <v>33</v>
      </c>
      <c r="G3102" t="n">
        <v>42.2644080808081</v>
      </c>
      <c r="H3102" t="n">
        <v>28.6075</v>
      </c>
      <c r="I3102" t="n">
        <v>73.0454545454546</v>
      </c>
    </row>
    <row r="3103">
      <c r="A3103" t="inlineStr">
        <is>
          <t>Daily_Efficiency_MTBF_2026_09_18.xlsx</t>
        </is>
      </c>
      <c r="B3103" t="inlineStr">
        <is>
          <t>Samridhi 5 Star Line</t>
        </is>
      </c>
      <c r="C3103" s="82" t="n">
        <v>46140</v>
      </c>
      <c r="D3103" t="inlineStr">
        <is>
          <t>FS-TTLi-3</t>
        </is>
      </c>
      <c r="E3103" t="n">
        <v>1375.00431666667</v>
      </c>
      <c r="F3103" t="n">
        <v>24</v>
      </c>
      <c r="G3103" t="n">
        <v>57.2918465277778</v>
      </c>
      <c r="H3103" t="n">
        <v>25.8053166666667</v>
      </c>
      <c r="I3103" t="n">
        <v>81.62366740422441</v>
      </c>
    </row>
    <row r="3104">
      <c r="A3104" t="inlineStr">
        <is>
          <t>Daily_Efficiency_MTBF_2026_09_18.xlsx</t>
        </is>
      </c>
      <c r="B3104" t="inlineStr">
        <is>
          <t>Samridhi 5 Star Line</t>
        </is>
      </c>
      <c r="C3104" s="82" t="n">
        <v>46140</v>
      </c>
      <c r="D3104" t="inlineStr">
        <is>
          <t>FS-HCM-1</t>
        </is>
      </c>
      <c r="E3104" t="n">
        <v>1405.68841666667</v>
      </c>
      <c r="F3104" t="n">
        <v>21</v>
      </c>
      <c r="G3104" t="n">
        <v>66.9375436507936</v>
      </c>
      <c r="H3104" t="n">
        <v>0</v>
      </c>
      <c r="I3104" t="n">
        <v>80.5670905822361</v>
      </c>
    </row>
    <row r="3105">
      <c r="A3105" t="inlineStr">
        <is>
          <t>Daily_Efficiency_MTBF_2026_09_18.xlsx</t>
        </is>
      </c>
      <c r="B3105" t="inlineStr">
        <is>
          <t>Samridhi 5 Star Line</t>
        </is>
      </c>
      <c r="C3105" s="82" t="n">
        <v>46140</v>
      </c>
      <c r="D3105" t="inlineStr">
        <is>
          <t>FS-TTLi-2</t>
        </is>
      </c>
      <c r="E3105" t="n">
        <v>1407.16253333333</v>
      </c>
      <c r="F3105" t="n">
        <v>19</v>
      </c>
      <c r="G3105" t="n">
        <v>74.0611859649123</v>
      </c>
      <c r="H3105" t="n">
        <v>4.03775</v>
      </c>
      <c r="I3105" t="n">
        <v>71.86228063186999</v>
      </c>
    </row>
    <row r="3106">
      <c r="A3106" t="inlineStr">
        <is>
          <t>Daily_Efficiency_MTBF_2026_09_18.xlsx</t>
        </is>
      </c>
      <c r="B3106" t="inlineStr">
        <is>
          <t>Samridhi 5 Star Line</t>
        </is>
      </c>
      <c r="C3106" s="82" t="n">
        <v>46140</v>
      </c>
      <c r="D3106" t="inlineStr">
        <is>
          <t>FS-HCM-4</t>
        </is>
      </c>
      <c r="E3106" t="n">
        <v>1418.2515</v>
      </c>
      <c r="F3106" t="n">
        <v>16</v>
      </c>
      <c r="G3106" t="n">
        <v>88.64071875</v>
      </c>
      <c r="H3106" t="n">
        <v>9.37221666666667</v>
      </c>
      <c r="I3106" t="n">
        <v>74.4615829875636</v>
      </c>
    </row>
    <row r="3107">
      <c r="A3107" t="inlineStr">
        <is>
          <t>Daily_Efficiency_MTBF_2026_09_18.xlsx</t>
        </is>
      </c>
      <c r="B3107" t="inlineStr">
        <is>
          <t>Samridhi 5 Star Line</t>
        </is>
      </c>
      <c r="C3107" s="82" t="n">
        <v>46140</v>
      </c>
      <c r="D3107" t="inlineStr">
        <is>
          <t>FS-HCM-2</t>
        </is>
      </c>
      <c r="E3107" t="n">
        <v>1412.3557</v>
      </c>
      <c r="F3107" t="n">
        <v>13</v>
      </c>
      <c r="G3107" t="n">
        <v>108.642746153846</v>
      </c>
      <c r="H3107" t="n">
        <v>1.03686666666667</v>
      </c>
      <c r="I3107" t="n">
        <v>72.66701591504329</v>
      </c>
    </row>
    <row r="3108">
      <c r="A3108" t="inlineStr">
        <is>
          <t>Daily_Efficiency_MTBF_2026_09_18.xlsx</t>
        </is>
      </c>
      <c r="B3108" t="inlineStr">
        <is>
          <t>Samridhi 5 Star Line</t>
        </is>
      </c>
      <c r="C3108" s="82" t="n">
        <v>46140</v>
      </c>
      <c r="D3108" t="inlineStr">
        <is>
          <t>FS-HRM-5</t>
        </is>
      </c>
      <c r="E3108" t="n">
        <v>1393.61868333333</v>
      </c>
      <c r="F3108" t="n">
        <v>7</v>
      </c>
      <c r="G3108" t="n">
        <v>199.088383333333</v>
      </c>
      <c r="H3108" t="n">
        <v>14.113</v>
      </c>
      <c r="I3108" t="n">
        <v>32.6143912067065</v>
      </c>
    </row>
    <row r="3109">
      <c r="A3109" t="inlineStr">
        <is>
          <t>Daily_Efficiency_MTBF_2026_09_18.xlsx</t>
        </is>
      </c>
      <c r="B3109" t="inlineStr">
        <is>
          <t>Samridhi 5 Star Line</t>
        </is>
      </c>
      <c r="C3109" s="82" t="n">
        <v>46140</v>
      </c>
      <c r="D3109" t="inlineStr">
        <is>
          <t>FS-TTM-5</t>
        </is>
      </c>
      <c r="E3109" t="n">
        <v>1440</v>
      </c>
      <c r="F3109" t="n">
        <v>1</v>
      </c>
      <c r="G3109" t="n">
        <v>1440</v>
      </c>
      <c r="H3109" t="n">
        <v>0</v>
      </c>
      <c r="I3109" t="n">
        <v>76.8112373737374</v>
      </c>
    </row>
    <row r="3110">
      <c r="A3110" t="inlineStr">
        <is>
          <t>Daily_Efficiency_MTBF_2026_09_18.xlsx</t>
        </is>
      </c>
      <c r="B3110" t="inlineStr">
        <is>
          <t>Samridhi 5 Star Line</t>
        </is>
      </c>
      <c r="C3110" s="82" t="n">
        <v>46140</v>
      </c>
      <c r="D3110" t="inlineStr">
        <is>
          <t>FS-Case Packing</t>
        </is>
      </c>
      <c r="E3110" t="n">
        <v>1440</v>
      </c>
      <c r="F3110" t="n">
        <v>1</v>
      </c>
      <c r="G3110" t="n">
        <v>1440</v>
      </c>
      <c r="H3110" t="n">
        <v>0</v>
      </c>
      <c r="I3110" t="n">
        <v>84.05511811023619</v>
      </c>
    </row>
    <row r="3111">
      <c r="A3111" t="inlineStr">
        <is>
          <t>Daily_Efficiency_MTBF_2026_09_18.xlsx</t>
        </is>
      </c>
      <c r="B3111" t="inlineStr">
        <is>
          <t>Samridhi Perk Line</t>
        </is>
      </c>
      <c r="C3111" s="82" t="n">
        <v>46140</v>
      </c>
      <c r="D3111" t="inlineStr">
        <is>
          <t>Perk-HLM-1</t>
        </is>
      </c>
      <c r="E3111" t="n">
        <v>1002.96813333333</v>
      </c>
      <c r="F3111" t="n">
        <v>111</v>
      </c>
      <c r="G3111" t="n">
        <v>9.03574894894895</v>
      </c>
      <c r="H3111" t="n">
        <v>0.5561</v>
      </c>
      <c r="I3111" t="n">
        <v>32.9659847349776</v>
      </c>
    </row>
    <row r="3112">
      <c r="A3112" t="inlineStr">
        <is>
          <t>Daily_Efficiency_MTBF_2026_09_18.xlsx</t>
        </is>
      </c>
      <c r="B3112" t="inlineStr">
        <is>
          <t>Samridhi Perk Line</t>
        </is>
      </c>
      <c r="C3112" s="82" t="n">
        <v>46140</v>
      </c>
      <c r="D3112" t="inlineStr">
        <is>
          <t>Perk-HLM-2</t>
        </is>
      </c>
      <c r="E3112" t="n">
        <v>1002.15581666667</v>
      </c>
      <c r="F3112" t="n">
        <v>66</v>
      </c>
      <c r="G3112" t="n">
        <v>15.184179040404</v>
      </c>
      <c r="H3112" t="n">
        <v>0</v>
      </c>
      <c r="I3112" t="n">
        <v>32.4693137773415</v>
      </c>
    </row>
    <row r="3113">
      <c r="A3113" t="inlineStr">
        <is>
          <t>Daily_Efficiency_MTBF_2026_09_18.xlsx</t>
        </is>
      </c>
      <c r="B3113" t="inlineStr">
        <is>
          <t>Samridhi Perk Line</t>
        </is>
      </c>
      <c r="C3113" s="82" t="n">
        <v>46140</v>
      </c>
      <c r="D3113" t="inlineStr">
        <is>
          <t>Perk-HCM-2</t>
        </is>
      </c>
      <c r="E3113" t="n">
        <v>997.740133333333</v>
      </c>
      <c r="F3113" t="n">
        <v>55</v>
      </c>
      <c r="G3113" t="n">
        <v>18.1407296969697</v>
      </c>
      <c r="H3113" t="n">
        <v>0.0678666666666667</v>
      </c>
      <c r="I3113" t="n">
        <v>55.892114808824</v>
      </c>
    </row>
    <row r="3114">
      <c r="A3114" t="inlineStr">
        <is>
          <t>Daily_Efficiency_MTBF_2026_09_18.xlsx</t>
        </is>
      </c>
      <c r="B3114" t="inlineStr">
        <is>
          <t>Samridhi Perk Line</t>
        </is>
      </c>
      <c r="C3114" s="82" t="n">
        <v>46140</v>
      </c>
      <c r="D3114" t="inlineStr">
        <is>
          <t>Perk-HCM-3</t>
        </is>
      </c>
      <c r="E3114" t="n">
        <v>962.360133333333</v>
      </c>
      <c r="F3114" t="n">
        <v>38</v>
      </c>
      <c r="G3114" t="n">
        <v>25.3252666666667</v>
      </c>
      <c r="H3114" t="n">
        <v>0.47575</v>
      </c>
      <c r="I3114" t="n">
        <v>50.2741551503192</v>
      </c>
    </row>
    <row r="3115">
      <c r="A3115" t="inlineStr">
        <is>
          <t>Daily_Efficiency_MTBF_2026_09_18.xlsx</t>
        </is>
      </c>
      <c r="B3115" t="inlineStr">
        <is>
          <t>Samridhi Perk Line</t>
        </is>
      </c>
      <c r="C3115" s="82" t="n">
        <v>46140</v>
      </c>
      <c r="D3115" t="inlineStr">
        <is>
          <t>Perk-HCM-4</t>
        </is>
      </c>
      <c r="E3115" t="n">
        <v>1353.20938333333</v>
      </c>
      <c r="F3115" t="n">
        <v>29</v>
      </c>
      <c r="G3115" t="n">
        <v>46.6623925287356</v>
      </c>
      <c r="H3115" t="n">
        <v>0.1984</v>
      </c>
      <c r="I3115" t="n">
        <v>28.6085531416656</v>
      </c>
    </row>
    <row r="3116">
      <c r="A3116" t="inlineStr">
        <is>
          <t>Daily_Efficiency_MTBF_2026_09_18.xlsx</t>
        </is>
      </c>
      <c r="B3116" t="inlineStr">
        <is>
          <t>Samridhi Perk Line</t>
        </is>
      </c>
      <c r="C3116" s="82" t="n">
        <v>46140</v>
      </c>
      <c r="D3116" t="inlineStr">
        <is>
          <t>Perk-HCM-1</t>
        </is>
      </c>
      <c r="E3116" t="n">
        <v>1354.15271666667</v>
      </c>
      <c r="F3116" t="n">
        <v>27</v>
      </c>
      <c r="G3116" t="n">
        <v>50.1538043209877</v>
      </c>
      <c r="H3116" t="n">
        <v>0</v>
      </c>
      <c r="I3116" t="n">
        <v>37.9442762118703</v>
      </c>
    </row>
    <row r="3117">
      <c r="A3117" t="inlineStr">
        <is>
          <t>Daily_Efficiency_MTBF_2026_09_18.xlsx</t>
        </is>
      </c>
      <c r="B3117" t="inlineStr">
        <is>
          <t>Samridhi Perk Line</t>
        </is>
      </c>
      <c r="C3117" s="82" t="n">
        <v>46140</v>
      </c>
      <c r="D3117" t="inlineStr">
        <is>
          <t>Perk TTM-5</t>
        </is>
      </c>
      <c r="E3117" t="n">
        <v>780.18025</v>
      </c>
      <c r="F3117" t="n">
        <v>21</v>
      </c>
      <c r="G3117" t="n">
        <v>37.1514404761905</v>
      </c>
      <c r="H3117" t="n">
        <v>41.1933833333333</v>
      </c>
      <c r="I3117" t="n">
        <v>41.385419769725</v>
      </c>
    </row>
    <row r="3118">
      <c r="A3118" t="inlineStr">
        <is>
          <t>Daily_Efficiency_MTBF_2026_09_18.xlsx</t>
        </is>
      </c>
      <c r="B3118" t="inlineStr">
        <is>
          <t>Samridhi Perk Line</t>
        </is>
      </c>
      <c r="C3118" s="82" t="n">
        <v>46140</v>
      </c>
      <c r="D3118" t="inlineStr">
        <is>
          <t>Perk-TTLi-2</t>
        </is>
      </c>
      <c r="E3118" t="n">
        <v>1389.21053333333</v>
      </c>
      <c r="F3118" t="n">
        <v>9</v>
      </c>
      <c r="G3118" t="n">
        <v>154.356725925926</v>
      </c>
      <c r="H3118" t="n">
        <v>4.48146666666667</v>
      </c>
      <c r="I3118" t="n">
        <v>38.7828062653663</v>
      </c>
    </row>
    <row r="3119">
      <c r="A3119" t="inlineStr">
        <is>
          <t>Daily_Efficiency_MTBF_2026_09_18.xlsx</t>
        </is>
      </c>
      <c r="B3119" t="inlineStr">
        <is>
          <t>Samridhi Perk Line</t>
        </is>
      </c>
      <c r="C3119" s="82" t="n">
        <v>46140</v>
      </c>
      <c r="D3119" t="inlineStr">
        <is>
          <t>Perk-TTLi-1</t>
        </is>
      </c>
      <c r="E3119" t="n">
        <v>1357.19898333333</v>
      </c>
      <c r="F3119" t="n">
        <v>5</v>
      </c>
      <c r="G3119" t="n">
        <v>271.439796666667</v>
      </c>
      <c r="H3119" t="n">
        <v>0</v>
      </c>
      <c r="I3119" t="n">
        <v>36.8736439061155</v>
      </c>
    </row>
    <row r="3120">
      <c r="A3120" t="inlineStr">
        <is>
          <t>Daily_Efficiency_MTBF_2026_09_18.xlsx</t>
        </is>
      </c>
      <c r="B3120" t="inlineStr">
        <is>
          <t>Samridhi Perk Line</t>
        </is>
      </c>
      <c r="C3120" s="82" t="n">
        <v>46140</v>
      </c>
      <c r="D3120" t="inlineStr">
        <is>
          <t>Perk-TTLi-3</t>
        </is>
      </c>
      <c r="E3120" t="n">
        <v>1435.52078333333</v>
      </c>
      <c r="F3120" t="n">
        <v>4</v>
      </c>
      <c r="G3120" t="n">
        <v>358.880195833333</v>
      </c>
      <c r="H3120" t="n">
        <v>0.0503333333333333</v>
      </c>
      <c r="I3120" t="n">
        <v>33.8608913764026</v>
      </c>
    </row>
    <row r="3121">
      <c r="A3121" t="inlineStr">
        <is>
          <t>Daily_Efficiency_MTBF_2026_09_18.xlsx</t>
        </is>
      </c>
      <c r="B3121" t="inlineStr">
        <is>
          <t>Samridhi Perk Line</t>
        </is>
      </c>
      <c r="C3121" s="82" t="n">
        <v>46140</v>
      </c>
      <c r="D3121" t="inlineStr">
        <is>
          <t>Perk-TTLi-4</t>
        </is>
      </c>
      <c r="E3121" t="n">
        <v>1436.75551666667</v>
      </c>
      <c r="F3121" t="n">
        <v>1</v>
      </c>
      <c r="G3121" t="n">
        <v>1436.75551666667</v>
      </c>
      <c r="H3121" t="n">
        <v>0</v>
      </c>
      <c r="I3121" t="n">
        <v>23.4208253315564</v>
      </c>
    </row>
    <row r="3122">
      <c r="A3122" t="inlineStr">
        <is>
          <t>Daily_Efficiency_MTBF_2026_09_18.xlsx</t>
        </is>
      </c>
      <c r="B3122" t="inlineStr">
        <is>
          <t>Samridhi Perk Line</t>
        </is>
      </c>
      <c r="C3122" s="82" t="n">
        <v>46140</v>
      </c>
      <c r="D3122" t="inlineStr">
        <is>
          <t>Perk-HLM-3</t>
        </is>
      </c>
      <c r="E3122" t="n">
        <v>960</v>
      </c>
      <c r="F3122" t="n">
        <v>1</v>
      </c>
      <c r="G3122" t="n">
        <v>960</v>
      </c>
      <c r="H3122" t="n">
        <v>0</v>
      </c>
      <c r="I3122" t="n">
        <v>19.3583333333333</v>
      </c>
    </row>
    <row r="3123">
      <c r="A3123" t="inlineStr">
        <is>
          <t>Daily_Efficiency_MTBF_2026_09_18.xlsx</t>
        </is>
      </c>
      <c r="B3123" t="inlineStr">
        <is>
          <t>Samridhi Perk Line</t>
        </is>
      </c>
      <c r="C3123" s="82" t="n">
        <v>46140</v>
      </c>
      <c r="D3123" t="inlineStr">
        <is>
          <t>Perk-Case Packing</t>
        </is>
      </c>
      <c r="E3123" t="n">
        <v>1440</v>
      </c>
      <c r="F3123" t="n">
        <v>1</v>
      </c>
      <c r="G3123" t="n">
        <v>1440</v>
      </c>
      <c r="H3123" t="n">
        <v>0</v>
      </c>
      <c r="I3123" t="n">
        <v>45.5107526881721</v>
      </c>
    </row>
    <row r="3124">
      <c r="A3124" t="inlineStr">
        <is>
          <t>Daily_Efficiency_MTBF_2026_09_18.xlsx</t>
        </is>
      </c>
      <c r="B3124" t="inlineStr">
        <is>
          <t>Co-Extrusion Line</t>
        </is>
      </c>
      <c r="C3124" s="82" t="n">
        <v>46139</v>
      </c>
      <c r="D3124" t="inlineStr">
        <is>
          <t>Coex-AW3</t>
        </is>
      </c>
      <c r="E3124" t="n">
        <v>1279.67473333333</v>
      </c>
      <c r="F3124" t="n">
        <v>334</v>
      </c>
      <c r="G3124" t="n">
        <v>3.83136147704591</v>
      </c>
      <c r="H3124" t="n">
        <v>160.325266666667</v>
      </c>
      <c r="I3124" t="n">
        <v>50.7430555555555</v>
      </c>
    </row>
    <row r="3125">
      <c r="A3125" t="inlineStr">
        <is>
          <t>Daily_Efficiency_MTBF_2026_09_18.xlsx</t>
        </is>
      </c>
      <c r="B3125" t="inlineStr">
        <is>
          <t>Co-Extrusion Line</t>
        </is>
      </c>
      <c r="C3125" s="82" t="n">
        <v>46139</v>
      </c>
      <c r="D3125" t="inlineStr">
        <is>
          <t>Coex-AW1</t>
        </is>
      </c>
      <c r="E3125" t="n">
        <v>1386.02995</v>
      </c>
      <c r="F3125" t="n">
        <v>23</v>
      </c>
      <c r="G3125" t="n">
        <v>60.2621717391304</v>
      </c>
      <c r="H3125" t="n">
        <v>16.6510333333333</v>
      </c>
      <c r="I3125" t="n">
        <v>104.61513944386</v>
      </c>
    </row>
    <row r="3126">
      <c r="A3126" t="inlineStr">
        <is>
          <t>Daily_Efficiency_MTBF_2026_09_18.xlsx</t>
        </is>
      </c>
      <c r="B3126" t="inlineStr">
        <is>
          <t>Co-Extrusion Line</t>
        </is>
      </c>
      <c r="C3126" s="82" t="n">
        <v>46139</v>
      </c>
      <c r="D3126" t="inlineStr">
        <is>
          <t>Coex-AW2</t>
        </is>
      </c>
      <c r="E3126" t="n">
        <v>1388.49446666667</v>
      </c>
      <c r="F3126" t="n">
        <v>21</v>
      </c>
      <c r="G3126" t="n">
        <v>66.1187841269841</v>
      </c>
      <c r="H3126" t="n">
        <v>14.3225</v>
      </c>
      <c r="I3126" t="n">
        <v>98.56073169346</v>
      </c>
    </row>
    <row r="3127">
      <c r="A3127" t="inlineStr">
        <is>
          <t>Daily_Efficiency_MTBF_2026_09_18.xlsx</t>
        </is>
      </c>
      <c r="B3127" t="inlineStr">
        <is>
          <t>Samridhi 5 Star Line</t>
        </is>
      </c>
      <c r="C3127" s="82" t="n">
        <v>46139</v>
      </c>
      <c r="D3127" t="inlineStr">
        <is>
          <t>FS-TTLi-1</t>
        </is>
      </c>
      <c r="E3127" t="n">
        <v>1392.1547</v>
      </c>
      <c r="F3127" t="n">
        <v>48</v>
      </c>
      <c r="G3127" t="n">
        <v>29.0032229166667</v>
      </c>
      <c r="H3127" t="n">
        <v>11.6771</v>
      </c>
      <c r="I3127" t="n">
        <v>79.82512389652921</v>
      </c>
    </row>
    <row r="3128">
      <c r="A3128" t="inlineStr">
        <is>
          <t>Daily_Efficiency_MTBF_2026_09_18.xlsx</t>
        </is>
      </c>
      <c r="B3128" t="inlineStr">
        <is>
          <t>Samridhi 5 Star Line</t>
        </is>
      </c>
      <c r="C3128" s="82" t="n">
        <v>46139</v>
      </c>
      <c r="D3128" t="inlineStr">
        <is>
          <t>FS-HCM-3</t>
        </is>
      </c>
      <c r="E3128" t="n">
        <v>1362.52523333333</v>
      </c>
      <c r="F3128" t="n">
        <v>37</v>
      </c>
      <c r="G3128" t="n">
        <v>36.8250063063063</v>
      </c>
      <c r="H3128" t="n">
        <v>1.98388333333333</v>
      </c>
      <c r="I3128" t="n">
        <v>92.058000111792</v>
      </c>
    </row>
    <row r="3129">
      <c r="A3129" t="inlineStr">
        <is>
          <t>Daily_Efficiency_MTBF_2026_09_18.xlsx</t>
        </is>
      </c>
      <c r="B3129" t="inlineStr">
        <is>
          <t>Samridhi 5 Star Line</t>
        </is>
      </c>
      <c r="C3129" s="82" t="n">
        <v>46139</v>
      </c>
      <c r="D3129" t="inlineStr">
        <is>
          <t>FS-HCM-2</t>
        </is>
      </c>
      <c r="E3129" t="n">
        <v>1392.82458333333</v>
      </c>
      <c r="F3129" t="n">
        <v>29</v>
      </c>
      <c r="G3129" t="n">
        <v>48.028433908046</v>
      </c>
      <c r="H3129" t="n">
        <v>3.83428333333333</v>
      </c>
      <c r="I3129" t="n">
        <v>82.057201314172</v>
      </c>
    </row>
    <row r="3130">
      <c r="A3130" t="inlineStr">
        <is>
          <t>Daily_Efficiency_MTBF_2026_09_18.xlsx</t>
        </is>
      </c>
      <c r="B3130" t="inlineStr">
        <is>
          <t>Samridhi 5 Star Line</t>
        </is>
      </c>
      <c r="C3130" s="82" t="n">
        <v>46139</v>
      </c>
      <c r="D3130" t="inlineStr">
        <is>
          <t>FS-HCM-4</t>
        </is>
      </c>
      <c r="E3130" t="n">
        <v>1393.498</v>
      </c>
      <c r="F3130" t="n">
        <v>22</v>
      </c>
      <c r="G3130" t="n">
        <v>63.3408181818182</v>
      </c>
      <c r="H3130" t="n">
        <v>16.5126666666667</v>
      </c>
      <c r="I3130" t="n">
        <v>73.78806356250971</v>
      </c>
    </row>
    <row r="3131">
      <c r="A3131" t="inlineStr">
        <is>
          <t>Daily_Efficiency_MTBF_2026_09_18.xlsx</t>
        </is>
      </c>
      <c r="B3131" t="inlineStr">
        <is>
          <t>Samridhi 5 Star Line</t>
        </is>
      </c>
      <c r="C3131" s="82" t="n">
        <v>46139</v>
      </c>
      <c r="D3131" t="inlineStr">
        <is>
          <t>FS-TTLi-4</t>
        </is>
      </c>
      <c r="E3131" t="n">
        <v>1412.02065</v>
      </c>
      <c r="F3131" t="n">
        <v>19</v>
      </c>
      <c r="G3131" t="n">
        <v>74.3168763157895</v>
      </c>
      <c r="H3131" t="n">
        <v>27.97935</v>
      </c>
      <c r="I3131" t="n">
        <v>72.8787878787879</v>
      </c>
    </row>
    <row r="3132">
      <c r="A3132" t="inlineStr">
        <is>
          <t>Daily_Efficiency_MTBF_2026_09_18.xlsx</t>
        </is>
      </c>
      <c r="B3132" t="inlineStr">
        <is>
          <t>Samridhi 5 Star Line</t>
        </is>
      </c>
      <c r="C3132" s="82" t="n">
        <v>46139</v>
      </c>
      <c r="D3132" t="inlineStr">
        <is>
          <t>FS-TTLi-3</t>
        </is>
      </c>
      <c r="E3132" t="n">
        <v>1406.33216666667</v>
      </c>
      <c r="F3132" t="n">
        <v>18</v>
      </c>
      <c r="G3132" t="n">
        <v>78.1295648148148</v>
      </c>
      <c r="H3132" t="n">
        <v>8.1714</v>
      </c>
      <c r="I3132" t="n">
        <v>87.19577509809039</v>
      </c>
    </row>
    <row r="3133">
      <c r="A3133" t="inlineStr">
        <is>
          <t>Daily_Efficiency_MTBF_2026_09_18.xlsx</t>
        </is>
      </c>
      <c r="B3133" t="inlineStr">
        <is>
          <t>Samridhi 5 Star Line</t>
        </is>
      </c>
      <c r="C3133" s="82" t="n">
        <v>46139</v>
      </c>
      <c r="D3133" t="inlineStr">
        <is>
          <t>FS-HCM-1</t>
        </is>
      </c>
      <c r="E3133" t="n">
        <v>1421.67798333333</v>
      </c>
      <c r="F3133" t="n">
        <v>12</v>
      </c>
      <c r="G3133" t="n">
        <v>118.473165277778</v>
      </c>
      <c r="H3133" t="n">
        <v>0</v>
      </c>
      <c r="I3133" t="n">
        <v>82.17909988350191</v>
      </c>
    </row>
    <row r="3134">
      <c r="A3134" t="inlineStr">
        <is>
          <t>Daily_Efficiency_MTBF_2026_09_18.xlsx</t>
        </is>
      </c>
      <c r="B3134" t="inlineStr">
        <is>
          <t>Samridhi 5 Star Line</t>
        </is>
      </c>
      <c r="C3134" s="82" t="n">
        <v>46139</v>
      </c>
      <c r="D3134" t="inlineStr">
        <is>
          <t>FS-TTLi-2</t>
        </is>
      </c>
      <c r="E3134" t="n">
        <v>1416.68555</v>
      </c>
      <c r="F3134" t="n">
        <v>7</v>
      </c>
      <c r="G3134" t="n">
        <v>202.38365</v>
      </c>
      <c r="H3134" t="n">
        <v>3.15148333333333</v>
      </c>
      <c r="I3134" t="n">
        <v>75.01788117566289</v>
      </c>
    </row>
    <row r="3135">
      <c r="A3135" t="inlineStr">
        <is>
          <t>Daily_Efficiency_MTBF_2026_09_18.xlsx</t>
        </is>
      </c>
      <c r="B3135" t="inlineStr">
        <is>
          <t>Samridhi 5 Star Line</t>
        </is>
      </c>
      <c r="C3135" s="82" t="n">
        <v>46139</v>
      </c>
      <c r="D3135" t="inlineStr">
        <is>
          <t>FS-HRM-5</t>
        </is>
      </c>
      <c r="E3135" t="n">
        <v>1431.8253</v>
      </c>
      <c r="F3135" t="n">
        <v>6</v>
      </c>
      <c r="G3135" t="n">
        <v>238.63755</v>
      </c>
      <c r="H3135" t="n">
        <v>1.83308333333333</v>
      </c>
      <c r="I3135" t="n">
        <v>30.727112072374</v>
      </c>
    </row>
    <row r="3136">
      <c r="A3136" t="inlineStr">
        <is>
          <t>Daily_Efficiency_MTBF_2026_09_18.xlsx</t>
        </is>
      </c>
      <c r="B3136" t="inlineStr">
        <is>
          <t>Samridhi 5 Star Line</t>
        </is>
      </c>
      <c r="C3136" s="82" t="n">
        <v>46139</v>
      </c>
      <c r="D3136" t="inlineStr">
        <is>
          <t>FS-Case Packing</t>
        </is>
      </c>
      <c r="E3136" t="n">
        <v>1440</v>
      </c>
      <c r="F3136" t="n">
        <v>1</v>
      </c>
      <c r="G3136" t="n">
        <v>1440</v>
      </c>
      <c r="H3136" t="n">
        <v>0</v>
      </c>
      <c r="I3136" t="n">
        <v>87.72965879265089</v>
      </c>
    </row>
    <row r="3137">
      <c r="A3137" t="inlineStr">
        <is>
          <t>Daily_Efficiency_MTBF_2026_09_18.xlsx</t>
        </is>
      </c>
      <c r="B3137" t="inlineStr">
        <is>
          <t>Samridhi 5 Star Line</t>
        </is>
      </c>
      <c r="C3137" s="82" t="n">
        <v>46139</v>
      </c>
      <c r="D3137" t="inlineStr">
        <is>
          <t>FS-TTM-5</t>
        </is>
      </c>
      <c r="E3137" t="n">
        <v>1440</v>
      </c>
      <c r="F3137" t="n">
        <v>1</v>
      </c>
      <c r="G3137" t="n">
        <v>1440</v>
      </c>
      <c r="H3137" t="n">
        <v>0</v>
      </c>
      <c r="I3137" t="n">
        <v>72.70202020202019</v>
      </c>
    </row>
    <row r="3138">
      <c r="A3138" t="inlineStr">
        <is>
          <t>Daily_Efficiency_MTBF_2026_09_18.xlsx</t>
        </is>
      </c>
      <c r="B3138" t="inlineStr">
        <is>
          <t>Samridhi Perk Line</t>
        </is>
      </c>
      <c r="C3138" s="82" t="n">
        <v>46139</v>
      </c>
      <c r="D3138" t="inlineStr">
        <is>
          <t>Perk-HLM-1</t>
        </is>
      </c>
      <c r="E3138" t="n">
        <v>1262.99618333333</v>
      </c>
      <c r="F3138" t="n">
        <v>275</v>
      </c>
      <c r="G3138" t="n">
        <v>4.59271339393939</v>
      </c>
      <c r="H3138" t="n">
        <v>4.9218</v>
      </c>
      <c r="I3138" t="n">
        <v>48.2585143486994</v>
      </c>
    </row>
    <row r="3139">
      <c r="A3139" t="inlineStr">
        <is>
          <t>Daily_Efficiency_MTBF_2026_09_18.xlsx</t>
        </is>
      </c>
      <c r="B3139" t="inlineStr">
        <is>
          <t>Samridhi Perk Line</t>
        </is>
      </c>
      <c r="C3139" s="82" t="n">
        <v>46139</v>
      </c>
      <c r="D3139" t="inlineStr">
        <is>
          <t>Perk-HLM-2</t>
        </is>
      </c>
      <c r="E3139" t="n">
        <v>1242.00308333333</v>
      </c>
      <c r="F3139" t="n">
        <v>157</v>
      </c>
      <c r="G3139" t="n">
        <v>7.91084766454352</v>
      </c>
      <c r="H3139" t="n">
        <v>0</v>
      </c>
      <c r="I3139" t="n">
        <v>46.8421458289947</v>
      </c>
    </row>
    <row r="3140">
      <c r="A3140" t="inlineStr">
        <is>
          <t>Daily_Efficiency_MTBF_2026_09_18.xlsx</t>
        </is>
      </c>
      <c r="B3140" t="inlineStr">
        <is>
          <t>Samridhi Perk Line</t>
        </is>
      </c>
      <c r="C3140" s="82" t="n">
        <v>46139</v>
      </c>
      <c r="D3140" t="inlineStr">
        <is>
          <t>Perk-HCM-2</t>
        </is>
      </c>
      <c r="E3140" t="n">
        <v>1355.90781666667</v>
      </c>
      <c r="F3140" t="n">
        <v>93</v>
      </c>
      <c r="G3140" t="n">
        <v>14.5796539426523</v>
      </c>
      <c r="H3140" t="n">
        <v>3.61458333333333</v>
      </c>
      <c r="I3140" t="n">
        <v>77.69686468522571</v>
      </c>
    </row>
    <row r="3141">
      <c r="A3141" t="inlineStr">
        <is>
          <t>Daily_Efficiency_MTBF_2026_09_18.xlsx</t>
        </is>
      </c>
      <c r="B3141" t="inlineStr">
        <is>
          <t>Samridhi Perk Line</t>
        </is>
      </c>
      <c r="C3141" s="82" t="n">
        <v>46139</v>
      </c>
      <c r="D3141" t="inlineStr">
        <is>
          <t>Perk TTM-5</t>
        </is>
      </c>
      <c r="E3141" t="n">
        <v>1245.62285</v>
      </c>
      <c r="F3141" t="n">
        <v>65</v>
      </c>
      <c r="G3141" t="n">
        <v>19.1634284615385</v>
      </c>
      <c r="H3141" t="n">
        <v>126.98195</v>
      </c>
      <c r="I3141" t="n">
        <v>46.3268398623398</v>
      </c>
    </row>
    <row r="3142">
      <c r="A3142" t="inlineStr">
        <is>
          <t>Daily_Efficiency_MTBF_2026_09_18.xlsx</t>
        </is>
      </c>
      <c r="B3142" t="inlineStr">
        <is>
          <t>Samridhi Perk Line</t>
        </is>
      </c>
      <c r="C3142" s="82" t="n">
        <v>46139</v>
      </c>
      <c r="D3142" t="inlineStr">
        <is>
          <t>Perk-HCM-4</t>
        </is>
      </c>
      <c r="E3142" t="n">
        <v>1364.18408333333</v>
      </c>
      <c r="F3142" t="n">
        <v>65</v>
      </c>
      <c r="G3142" t="n">
        <v>20.9874474358974</v>
      </c>
      <c r="H3142" t="n">
        <v>0.261783333333333</v>
      </c>
      <c r="I3142" t="n">
        <v>55.558056233616</v>
      </c>
    </row>
    <row r="3143">
      <c r="A3143" t="inlineStr">
        <is>
          <t>Daily_Efficiency_MTBF_2026_09_18.xlsx</t>
        </is>
      </c>
      <c r="B3143" t="inlineStr">
        <is>
          <t>Samridhi Perk Line</t>
        </is>
      </c>
      <c r="C3143" s="82" t="n">
        <v>46139</v>
      </c>
      <c r="D3143" t="inlineStr">
        <is>
          <t>Perk-HCM-3</t>
        </is>
      </c>
      <c r="E3143" t="n">
        <v>1391.63118333333</v>
      </c>
      <c r="F3143" t="n">
        <v>53</v>
      </c>
      <c r="G3143" t="n">
        <v>26.2571921383648</v>
      </c>
      <c r="H3143" t="n">
        <v>0.148116666666667</v>
      </c>
      <c r="I3143" t="n">
        <v>71.6599353348514</v>
      </c>
    </row>
    <row r="3144">
      <c r="A3144" t="inlineStr">
        <is>
          <t>Daily_Efficiency_MTBF_2026_09_18.xlsx</t>
        </is>
      </c>
      <c r="B3144" t="inlineStr">
        <is>
          <t>Samridhi Perk Line</t>
        </is>
      </c>
      <c r="C3144" s="82" t="n">
        <v>46139</v>
      </c>
      <c r="D3144" t="inlineStr">
        <is>
          <t>Perk-HCM-1</t>
        </is>
      </c>
      <c r="E3144" t="n">
        <v>1366.9512</v>
      </c>
      <c r="F3144" t="n">
        <v>53</v>
      </c>
      <c r="G3144" t="n">
        <v>25.7915320754717</v>
      </c>
      <c r="H3144" t="n">
        <v>0.151766666666667</v>
      </c>
      <c r="I3144" t="n">
        <v>89.2959097856702</v>
      </c>
    </row>
    <row r="3145">
      <c r="A3145" t="inlineStr">
        <is>
          <t>Daily_Efficiency_MTBF_2026_09_18.xlsx</t>
        </is>
      </c>
      <c r="B3145" t="inlineStr">
        <is>
          <t>Samridhi Perk Line</t>
        </is>
      </c>
      <c r="C3145" s="82" t="n">
        <v>46139</v>
      </c>
      <c r="D3145" t="inlineStr">
        <is>
          <t>Perk-TTLi-2</t>
        </is>
      </c>
      <c r="E3145" t="n">
        <v>1332.11981666667</v>
      </c>
      <c r="F3145" t="n">
        <v>41</v>
      </c>
      <c r="G3145" t="n">
        <v>32.4907272357724</v>
      </c>
      <c r="H3145" t="n">
        <v>0</v>
      </c>
      <c r="I3145" t="n">
        <v>76.2630884101572</v>
      </c>
    </row>
    <row r="3146">
      <c r="A3146" t="inlineStr">
        <is>
          <t>Daily_Efficiency_MTBF_2026_09_18.xlsx</t>
        </is>
      </c>
      <c r="B3146" t="inlineStr">
        <is>
          <t>Samridhi Perk Line</t>
        </is>
      </c>
      <c r="C3146" s="82" t="n">
        <v>46139</v>
      </c>
      <c r="D3146" t="inlineStr">
        <is>
          <t>Perk-TTLi-1</t>
        </is>
      </c>
      <c r="E3146" t="n">
        <v>1430.62691666667</v>
      </c>
      <c r="F3146" t="n">
        <v>7</v>
      </c>
      <c r="G3146" t="n">
        <v>204.375273809524</v>
      </c>
      <c r="H3146" t="n">
        <v>1.47616666666667</v>
      </c>
      <c r="I3146" t="n">
        <v>86.2713469476525</v>
      </c>
    </row>
    <row r="3147">
      <c r="A3147" t="inlineStr">
        <is>
          <t>Daily_Efficiency_MTBF_2026_09_18.xlsx</t>
        </is>
      </c>
      <c r="B3147" t="inlineStr">
        <is>
          <t>Samridhi Perk Line</t>
        </is>
      </c>
      <c r="C3147" s="82" t="n">
        <v>46139</v>
      </c>
      <c r="D3147" t="inlineStr">
        <is>
          <t>Perk-TTLi-3</t>
        </is>
      </c>
      <c r="E3147" t="n">
        <v>1426.62368333333</v>
      </c>
      <c r="F3147" t="n">
        <v>6</v>
      </c>
      <c r="G3147" t="n">
        <v>237.770613888889</v>
      </c>
      <c r="H3147" t="n">
        <v>1.59873333333333</v>
      </c>
      <c r="I3147" t="n">
        <v>70.6057589579966</v>
      </c>
    </row>
    <row r="3148">
      <c r="A3148" t="inlineStr">
        <is>
          <t>Daily_Efficiency_MTBF_2026_09_18.xlsx</t>
        </is>
      </c>
      <c r="B3148" t="inlineStr">
        <is>
          <t>Samridhi Perk Line</t>
        </is>
      </c>
      <c r="C3148" s="82" t="n">
        <v>46139</v>
      </c>
      <c r="D3148" t="inlineStr">
        <is>
          <t>Perk-TTLi-4</t>
        </is>
      </c>
      <c r="E3148" t="n">
        <v>1431.94925</v>
      </c>
      <c r="F3148" t="n">
        <v>2</v>
      </c>
      <c r="G3148" t="n">
        <v>715.9746249999999</v>
      </c>
      <c r="H3148" t="n">
        <v>6.73828333333333</v>
      </c>
      <c r="I3148" t="n">
        <v>52.2907151532047</v>
      </c>
    </row>
    <row r="3149">
      <c r="A3149" t="inlineStr">
        <is>
          <t>Daily_Efficiency_MTBF_2026_09_18.xlsx</t>
        </is>
      </c>
      <c r="B3149" t="inlineStr">
        <is>
          <t>Samridhi Perk Line</t>
        </is>
      </c>
      <c r="C3149" s="82" t="n">
        <v>46139</v>
      </c>
      <c r="D3149" t="inlineStr">
        <is>
          <t>Perk-HLM-3</t>
        </is>
      </c>
      <c r="E3149" t="n">
        <v>1440</v>
      </c>
      <c r="F3149" t="n">
        <v>1</v>
      </c>
      <c r="G3149" t="n">
        <v>1440</v>
      </c>
      <c r="H3149" t="n">
        <v>0</v>
      </c>
      <c r="I3149" t="n">
        <v>37.024537037037</v>
      </c>
    </row>
    <row r="3150">
      <c r="A3150" t="inlineStr">
        <is>
          <t>Daily_Efficiency_MTBF_2026_09_18.xlsx</t>
        </is>
      </c>
      <c r="B3150" t="inlineStr">
        <is>
          <t>Samridhi Perk Line</t>
        </is>
      </c>
      <c r="C3150" s="82" t="n">
        <v>46139</v>
      </c>
      <c r="D3150" t="inlineStr">
        <is>
          <t>Perk-Case Packing</t>
        </is>
      </c>
      <c r="E3150" t="n">
        <v>1440</v>
      </c>
      <c r="F3150" t="n">
        <v>1</v>
      </c>
      <c r="G3150" t="n">
        <v>1440</v>
      </c>
      <c r="H3150" t="n">
        <v>0</v>
      </c>
      <c r="I3150" t="n">
        <v>92.7688172043011</v>
      </c>
    </row>
    <row r="3151">
      <c r="A3151" t="inlineStr">
        <is>
          <t>Daily_Efficiency_MTBF_2026_09_18.xlsx</t>
        </is>
      </c>
      <c r="B3151" t="inlineStr">
        <is>
          <t>Co-Extrusion Line</t>
        </is>
      </c>
      <c r="C3151" s="82" t="n">
        <v>46138</v>
      </c>
      <c r="D3151" t="inlineStr">
        <is>
          <t>Coex-AW3</t>
        </is>
      </c>
      <c r="E3151" t="n">
        <v>1305.97086666667</v>
      </c>
      <c r="F3151" t="n">
        <v>219</v>
      </c>
      <c r="G3151" t="n">
        <v>5.96333729071538</v>
      </c>
      <c r="H3151" t="n">
        <v>134.029133333333</v>
      </c>
      <c r="I3151" t="n">
        <v>51.1483333333333</v>
      </c>
    </row>
    <row r="3152">
      <c r="A3152" t="inlineStr">
        <is>
          <t>Daily_Efficiency_MTBF_2026_09_18.xlsx</t>
        </is>
      </c>
      <c r="B3152" t="inlineStr">
        <is>
          <t>Co-Extrusion Line</t>
        </is>
      </c>
      <c r="C3152" s="82" t="n">
        <v>46138</v>
      </c>
      <c r="D3152" t="inlineStr">
        <is>
          <t>Coex-AW1</t>
        </is>
      </c>
      <c r="E3152" t="n">
        <v>1377.16315</v>
      </c>
      <c r="F3152" t="n">
        <v>30</v>
      </c>
      <c r="G3152" t="n">
        <v>45.9054383333333</v>
      </c>
      <c r="H3152" t="n">
        <v>19.16675</v>
      </c>
      <c r="I3152" t="n">
        <v>103.666523696633</v>
      </c>
    </row>
    <row r="3153">
      <c r="A3153" t="inlineStr">
        <is>
          <t>Daily_Efficiency_MTBF_2026_09_18.xlsx</t>
        </is>
      </c>
      <c r="B3153" t="inlineStr">
        <is>
          <t>Co-Extrusion Line</t>
        </is>
      </c>
      <c r="C3153" s="82" t="n">
        <v>46138</v>
      </c>
      <c r="D3153" t="inlineStr">
        <is>
          <t>Coex-AW2</t>
        </is>
      </c>
      <c r="E3153" t="n">
        <v>1388.21398333333</v>
      </c>
      <c r="F3153" t="n">
        <v>17</v>
      </c>
      <c r="G3153" t="n">
        <v>81.65964607843139</v>
      </c>
      <c r="H3153" t="n">
        <v>14.6477</v>
      </c>
      <c r="I3153" t="n">
        <v>40.0771275847212</v>
      </c>
    </row>
    <row r="3154">
      <c r="A3154" t="inlineStr">
        <is>
          <t>Daily_Efficiency_MTBF_2026_09_18.xlsx</t>
        </is>
      </c>
      <c r="B3154" t="inlineStr">
        <is>
          <t>Samridhi 5 Star Line</t>
        </is>
      </c>
      <c r="C3154" s="82" t="n">
        <v>46138</v>
      </c>
      <c r="D3154" t="inlineStr">
        <is>
          <t>FS-HCM-3</t>
        </is>
      </c>
      <c r="E3154" t="n">
        <v>1309.69791666667</v>
      </c>
      <c r="F3154" t="n">
        <v>80</v>
      </c>
      <c r="G3154" t="n">
        <v>16.3712239583333</v>
      </c>
      <c r="H3154" t="n">
        <v>6.01316666666667</v>
      </c>
      <c r="I3154" t="n">
        <v>71.9615945246946</v>
      </c>
    </row>
    <row r="3155">
      <c r="A3155" t="inlineStr">
        <is>
          <t>Daily_Efficiency_MTBF_2026_09_18.xlsx</t>
        </is>
      </c>
      <c r="B3155" t="inlineStr">
        <is>
          <t>Samridhi 5 Star Line</t>
        </is>
      </c>
      <c r="C3155" s="82" t="n">
        <v>46138</v>
      </c>
      <c r="D3155" t="inlineStr">
        <is>
          <t>FS-TTLi-1</t>
        </is>
      </c>
      <c r="E3155" t="n">
        <v>1366.6105</v>
      </c>
      <c r="F3155" t="n">
        <v>58</v>
      </c>
      <c r="G3155" t="n">
        <v>23.56225</v>
      </c>
      <c r="H3155" t="n">
        <v>15.8485833333333</v>
      </c>
      <c r="I3155" t="n">
        <v>64.4816217235704</v>
      </c>
    </row>
    <row r="3156">
      <c r="A3156" t="inlineStr">
        <is>
          <t>Daily_Efficiency_MTBF_2026_09_18.xlsx</t>
        </is>
      </c>
      <c r="B3156" t="inlineStr">
        <is>
          <t>Samridhi 5 Star Line</t>
        </is>
      </c>
      <c r="C3156" s="82" t="n">
        <v>46138</v>
      </c>
      <c r="D3156" t="inlineStr">
        <is>
          <t>FS-TTLi-4</t>
        </is>
      </c>
      <c r="E3156" t="n">
        <v>1365.15695</v>
      </c>
      <c r="F3156" t="n">
        <v>49</v>
      </c>
      <c r="G3156" t="n">
        <v>27.8603459183673</v>
      </c>
      <c r="H3156" t="n">
        <v>63.6765833333333</v>
      </c>
      <c r="I3156" t="n">
        <v>68.24242424242421</v>
      </c>
    </row>
    <row r="3157">
      <c r="A3157" t="inlineStr">
        <is>
          <t>Daily_Efficiency_MTBF_2026_09_18.xlsx</t>
        </is>
      </c>
      <c r="B3157" t="inlineStr">
        <is>
          <t>Samridhi 5 Star Line</t>
        </is>
      </c>
      <c r="C3157" s="82" t="n">
        <v>46138</v>
      </c>
      <c r="D3157" t="inlineStr">
        <is>
          <t>FS-HCM-2</t>
        </is>
      </c>
      <c r="E3157" t="n">
        <v>1391.43466666667</v>
      </c>
      <c r="F3157" t="n">
        <v>44</v>
      </c>
      <c r="G3157" t="n">
        <v>31.6235151515152</v>
      </c>
      <c r="H3157" t="n">
        <v>2.83896666666667</v>
      </c>
      <c r="I3157" t="n">
        <v>73.4118111528969</v>
      </c>
    </row>
    <row r="3158">
      <c r="A3158" t="inlineStr">
        <is>
          <t>Daily_Efficiency_MTBF_2026_09_18.xlsx</t>
        </is>
      </c>
      <c r="B3158" t="inlineStr">
        <is>
          <t>Samridhi 5 Star Line</t>
        </is>
      </c>
      <c r="C3158" s="82" t="n">
        <v>46138</v>
      </c>
      <c r="D3158" t="inlineStr">
        <is>
          <t>FS-HRM-5</t>
        </is>
      </c>
      <c r="E3158" t="n">
        <v>1352.25578333333</v>
      </c>
      <c r="F3158" t="n">
        <v>41</v>
      </c>
      <c r="G3158" t="n">
        <v>32.9818483739837</v>
      </c>
      <c r="H3158" t="n">
        <v>33.0828</v>
      </c>
      <c r="I3158" t="n">
        <v>35.8866395989349</v>
      </c>
    </row>
    <row r="3159">
      <c r="A3159" t="inlineStr">
        <is>
          <t>Daily_Efficiency_MTBF_2026_09_18.xlsx</t>
        </is>
      </c>
      <c r="B3159" t="inlineStr">
        <is>
          <t>Samridhi 5 Star Line</t>
        </is>
      </c>
      <c r="C3159" s="82" t="n">
        <v>46138</v>
      </c>
      <c r="D3159" t="inlineStr">
        <is>
          <t>FS-HCM-1</t>
        </is>
      </c>
      <c r="E3159" t="n">
        <v>1412.155</v>
      </c>
      <c r="F3159" t="n">
        <v>29</v>
      </c>
      <c r="G3159" t="n">
        <v>48.695</v>
      </c>
      <c r="H3159" t="n">
        <v>0.657816666666667</v>
      </c>
      <c r="I3159" t="n">
        <v>68.3289546695954</v>
      </c>
    </row>
    <row r="3160">
      <c r="A3160" t="inlineStr">
        <is>
          <t>Daily_Efficiency_MTBF_2026_09_18.xlsx</t>
        </is>
      </c>
      <c r="B3160" t="inlineStr">
        <is>
          <t>Samridhi 5 Star Line</t>
        </is>
      </c>
      <c r="C3160" s="82" t="n">
        <v>46138</v>
      </c>
      <c r="D3160" t="inlineStr">
        <is>
          <t>FS-HCM-4</t>
        </is>
      </c>
      <c r="E3160" t="n">
        <v>1404.00153333333</v>
      </c>
      <c r="F3160" t="n">
        <v>25</v>
      </c>
      <c r="G3160" t="n">
        <v>56.1600613333333</v>
      </c>
      <c r="H3160" t="n">
        <v>20.99845</v>
      </c>
      <c r="I3160" t="n">
        <v>71.05461822856959</v>
      </c>
    </row>
    <row r="3161">
      <c r="A3161" t="inlineStr">
        <is>
          <t>Daily_Efficiency_MTBF_2026_09_18.xlsx</t>
        </is>
      </c>
      <c r="B3161" t="inlineStr">
        <is>
          <t>Samridhi 5 Star Line</t>
        </is>
      </c>
      <c r="C3161" s="82" t="n">
        <v>46138</v>
      </c>
      <c r="D3161" t="inlineStr">
        <is>
          <t>FS-TTLi-2</t>
        </is>
      </c>
      <c r="E3161" t="n">
        <v>1423.67205</v>
      </c>
      <c r="F3161" t="n">
        <v>19</v>
      </c>
      <c r="G3161" t="n">
        <v>74.93010789473691</v>
      </c>
      <c r="H3161" t="n">
        <v>3.4987</v>
      </c>
      <c r="I3161" t="n">
        <v>70.99416160831829</v>
      </c>
    </row>
    <row r="3162">
      <c r="A3162" t="inlineStr">
        <is>
          <t>Daily_Efficiency_MTBF_2026_09_18.xlsx</t>
        </is>
      </c>
      <c r="B3162" t="inlineStr">
        <is>
          <t>Samridhi 5 Star Line</t>
        </is>
      </c>
      <c r="C3162" s="82" t="n">
        <v>46138</v>
      </c>
      <c r="D3162" t="inlineStr">
        <is>
          <t>FS-TTLi-3</t>
        </is>
      </c>
      <c r="E3162" t="n">
        <v>1371.53235</v>
      </c>
      <c r="F3162" t="n">
        <v>18</v>
      </c>
      <c r="G3162" t="n">
        <v>76.19624166666669</v>
      </c>
      <c r="H3162" t="n">
        <v>6.83403333333333</v>
      </c>
      <c r="I3162" t="n">
        <v>69.9266890107104</v>
      </c>
    </row>
    <row r="3163">
      <c r="A3163" t="inlineStr">
        <is>
          <t>Daily_Efficiency_MTBF_2026_09_18.xlsx</t>
        </is>
      </c>
      <c r="B3163" t="inlineStr">
        <is>
          <t>Samridhi 5 Star Line</t>
        </is>
      </c>
      <c r="C3163" s="82" t="n">
        <v>46138</v>
      </c>
      <c r="D3163" t="inlineStr">
        <is>
          <t>FS-Case Packing</t>
        </is>
      </c>
      <c r="E3163" t="n">
        <v>1440</v>
      </c>
      <c r="F3163" t="n">
        <v>1</v>
      </c>
      <c r="G3163" t="n">
        <v>1440</v>
      </c>
      <c r="H3163" t="n">
        <v>0</v>
      </c>
      <c r="I3163" t="n">
        <v>73.0643044619423</v>
      </c>
    </row>
    <row r="3164">
      <c r="A3164" t="inlineStr">
        <is>
          <t>Daily_Efficiency_MTBF_2026_09_18.xlsx</t>
        </is>
      </c>
      <c r="B3164" t="inlineStr">
        <is>
          <t>Samridhi 5 Star Line</t>
        </is>
      </c>
      <c r="C3164" s="82" t="n">
        <v>46138</v>
      </c>
      <c r="D3164" t="inlineStr">
        <is>
          <t>FS-TTM-5</t>
        </is>
      </c>
      <c r="E3164" t="n">
        <v>1440</v>
      </c>
      <c r="F3164" t="n">
        <v>1</v>
      </c>
      <c r="G3164" t="n">
        <v>1440</v>
      </c>
      <c r="H3164" t="n">
        <v>0</v>
      </c>
      <c r="I3164" t="n">
        <v>81.2070707070707</v>
      </c>
    </row>
    <row r="3165">
      <c r="A3165" t="inlineStr">
        <is>
          <t>Daily_Efficiency_MTBF_2026_09_18.xlsx</t>
        </is>
      </c>
      <c r="B3165" t="inlineStr">
        <is>
          <t>Samridhi Perk Line</t>
        </is>
      </c>
      <c r="C3165" s="82" t="n">
        <v>46138</v>
      </c>
      <c r="D3165" t="inlineStr">
        <is>
          <t>Perk-HLM-1</t>
        </is>
      </c>
      <c r="E3165" t="n">
        <v>1179.11973333333</v>
      </c>
      <c r="F3165" t="n">
        <v>439</v>
      </c>
      <c r="G3165" t="n">
        <v>2.68592194381169</v>
      </c>
      <c r="H3165" t="n">
        <v>14.83015</v>
      </c>
      <c r="I3165" t="n">
        <v>44.1061208095899</v>
      </c>
    </row>
    <row r="3166">
      <c r="A3166" t="inlineStr">
        <is>
          <t>Daily_Efficiency_MTBF_2026_09_18.xlsx</t>
        </is>
      </c>
      <c r="B3166" t="inlineStr">
        <is>
          <t>Samridhi Perk Line</t>
        </is>
      </c>
      <c r="C3166" s="82" t="n">
        <v>46138</v>
      </c>
      <c r="D3166" t="inlineStr">
        <is>
          <t>Perk TTM-5</t>
        </is>
      </c>
      <c r="E3166" t="n">
        <v>990.49235</v>
      </c>
      <c r="F3166" t="n">
        <v>139</v>
      </c>
      <c r="G3166" t="n">
        <v>7.12584424460432</v>
      </c>
      <c r="H3166" t="n">
        <v>261.623416666667</v>
      </c>
      <c r="I3166" t="n">
        <v>38.1944444444444</v>
      </c>
    </row>
    <row r="3167">
      <c r="A3167" t="inlineStr">
        <is>
          <t>Daily_Efficiency_MTBF_2026_09_18.xlsx</t>
        </is>
      </c>
      <c r="B3167" t="inlineStr">
        <is>
          <t>Samridhi Perk Line</t>
        </is>
      </c>
      <c r="C3167" s="82" t="n">
        <v>46138</v>
      </c>
      <c r="D3167" t="inlineStr">
        <is>
          <t>Perk-HCM-2</t>
        </is>
      </c>
      <c r="E3167" t="n">
        <v>1369.28676666667</v>
      </c>
      <c r="F3167" t="n">
        <v>106</v>
      </c>
      <c r="G3167" t="n">
        <v>12.9177996855346</v>
      </c>
      <c r="H3167" t="n">
        <v>1.5917</v>
      </c>
      <c r="I3167" t="n">
        <v>80.5297360216442</v>
      </c>
    </row>
    <row r="3168">
      <c r="A3168" t="inlineStr">
        <is>
          <t>Daily_Efficiency_MTBF_2026_09_18.xlsx</t>
        </is>
      </c>
      <c r="B3168" t="inlineStr">
        <is>
          <t>Samridhi Perk Line</t>
        </is>
      </c>
      <c r="C3168" s="82" t="n">
        <v>46138</v>
      </c>
      <c r="D3168" t="inlineStr">
        <is>
          <t>Perk-HCM-1</t>
        </is>
      </c>
      <c r="E3168" t="n">
        <v>1373.27813333333</v>
      </c>
      <c r="F3168" t="n">
        <v>88</v>
      </c>
      <c r="G3168" t="n">
        <v>15.6054333333333</v>
      </c>
      <c r="H3168" t="n">
        <v>0.4734</v>
      </c>
      <c r="I3168" t="n">
        <v>86.34688831273451</v>
      </c>
    </row>
    <row r="3169">
      <c r="A3169" t="inlineStr">
        <is>
          <t>Daily_Efficiency_MTBF_2026_09_18.xlsx</t>
        </is>
      </c>
      <c r="B3169" t="inlineStr">
        <is>
          <t>Samridhi Perk Line</t>
        </is>
      </c>
      <c r="C3169" s="82" t="n">
        <v>46138</v>
      </c>
      <c r="D3169" t="inlineStr">
        <is>
          <t>Perk-HLM-2</t>
        </is>
      </c>
      <c r="E3169" t="n">
        <v>1349.15795</v>
      </c>
      <c r="F3169" t="n">
        <v>81</v>
      </c>
      <c r="G3169" t="n">
        <v>16.6562709876543</v>
      </c>
      <c r="H3169" t="n">
        <v>0</v>
      </c>
      <c r="I3169" t="n">
        <v>57.9736248315321</v>
      </c>
    </row>
    <row r="3170">
      <c r="A3170" t="inlineStr">
        <is>
          <t>Daily_Efficiency_MTBF_2026_09_18.xlsx</t>
        </is>
      </c>
      <c r="B3170" t="inlineStr">
        <is>
          <t>Samridhi Perk Line</t>
        </is>
      </c>
      <c r="C3170" s="82" t="n">
        <v>46138</v>
      </c>
      <c r="D3170" t="inlineStr">
        <is>
          <t>Perk-HCM-4</t>
        </is>
      </c>
      <c r="E3170" t="n">
        <v>1347.9219</v>
      </c>
      <c r="F3170" t="n">
        <v>69</v>
      </c>
      <c r="G3170" t="n">
        <v>19.5351</v>
      </c>
      <c r="H3170" t="n">
        <v>0.622366666666667</v>
      </c>
      <c r="I3170" t="n">
        <v>50.9439905214751</v>
      </c>
    </row>
    <row r="3171">
      <c r="A3171" t="inlineStr">
        <is>
          <t>Daily_Efficiency_MTBF_2026_09_18.xlsx</t>
        </is>
      </c>
      <c r="B3171" t="inlineStr">
        <is>
          <t>Samridhi Perk Line</t>
        </is>
      </c>
      <c r="C3171" s="82" t="n">
        <v>46138</v>
      </c>
      <c r="D3171" t="inlineStr">
        <is>
          <t>Perk-HCM-3</t>
        </is>
      </c>
      <c r="E3171" t="n">
        <v>1393.66848333333</v>
      </c>
      <c r="F3171" t="n">
        <v>53</v>
      </c>
      <c r="G3171" t="n">
        <v>26.2956317610063</v>
      </c>
      <c r="H3171" t="n">
        <v>1.32165</v>
      </c>
      <c r="I3171" t="n">
        <v>68.9591612547251</v>
      </c>
    </row>
    <row r="3172">
      <c r="A3172" t="inlineStr">
        <is>
          <t>Daily_Efficiency_MTBF_2026_09_18.xlsx</t>
        </is>
      </c>
      <c r="B3172" t="inlineStr">
        <is>
          <t>Samridhi Perk Line</t>
        </is>
      </c>
      <c r="C3172" s="82" t="n">
        <v>46138</v>
      </c>
      <c r="D3172" t="inlineStr">
        <is>
          <t>Perk-TTLi-1</t>
        </is>
      </c>
      <c r="E3172" t="n">
        <v>1429.16221666667</v>
      </c>
      <c r="F3172" t="n">
        <v>5</v>
      </c>
      <c r="G3172" t="n">
        <v>285.832443333333</v>
      </c>
      <c r="H3172" t="n">
        <v>0.194533333333333</v>
      </c>
      <c r="I3172" t="n">
        <v>85.0125941285084</v>
      </c>
    </row>
    <row r="3173">
      <c r="A3173" t="inlineStr">
        <is>
          <t>Daily_Efficiency_MTBF_2026_09_18.xlsx</t>
        </is>
      </c>
      <c r="B3173" t="inlineStr">
        <is>
          <t>Samridhi Perk Line</t>
        </is>
      </c>
      <c r="C3173" s="82" t="n">
        <v>46138</v>
      </c>
      <c r="D3173" t="inlineStr">
        <is>
          <t>Perk-TTLi-2</t>
        </is>
      </c>
      <c r="E3173" t="n">
        <v>1394.14675</v>
      </c>
      <c r="F3173" t="n">
        <v>2</v>
      </c>
      <c r="G3173" t="n">
        <v>697.0733750000001</v>
      </c>
      <c r="H3173" t="n">
        <v>0.05935</v>
      </c>
      <c r="I3173" t="n">
        <v>81.3832330815366</v>
      </c>
    </row>
    <row r="3174">
      <c r="A3174" t="inlineStr">
        <is>
          <t>Daily_Efficiency_MTBF_2026_09_18.xlsx</t>
        </is>
      </c>
      <c r="B3174" t="inlineStr">
        <is>
          <t>Samridhi Perk Line</t>
        </is>
      </c>
      <c r="C3174" s="82" t="n">
        <v>46138</v>
      </c>
      <c r="D3174" t="inlineStr">
        <is>
          <t>Perk-TTLi-3</t>
        </is>
      </c>
      <c r="E3174" t="n">
        <v>1394.14745</v>
      </c>
      <c r="F3174" t="n">
        <v>2</v>
      </c>
      <c r="G3174" t="n">
        <v>697.073725</v>
      </c>
      <c r="H3174" t="n">
        <v>0.0250666666666667</v>
      </c>
      <c r="I3174" t="n">
        <v>68.6994893579211</v>
      </c>
    </row>
    <row r="3175">
      <c r="A3175" t="inlineStr">
        <is>
          <t>Daily_Efficiency_MTBF_2026_09_18.xlsx</t>
        </is>
      </c>
      <c r="B3175" t="inlineStr">
        <is>
          <t>Samridhi Perk Line</t>
        </is>
      </c>
      <c r="C3175" s="82" t="n">
        <v>46138</v>
      </c>
      <c r="D3175" t="inlineStr">
        <is>
          <t>Perk-TTLi-4</t>
        </is>
      </c>
      <c r="E3175" t="n">
        <v>1439.28036666667</v>
      </c>
      <c r="F3175" t="n">
        <v>1</v>
      </c>
      <c r="G3175" t="n">
        <v>1439.28036666667</v>
      </c>
      <c r="H3175" t="n">
        <v>0</v>
      </c>
      <c r="I3175" t="n">
        <v>47.9718903968004</v>
      </c>
    </row>
    <row r="3176">
      <c r="A3176" t="inlineStr">
        <is>
          <t>Daily_Efficiency_MTBF_2026_09_18.xlsx</t>
        </is>
      </c>
      <c r="B3176" t="inlineStr">
        <is>
          <t>Samridhi Perk Line</t>
        </is>
      </c>
      <c r="C3176" s="82" t="n">
        <v>46138</v>
      </c>
      <c r="D3176" t="inlineStr">
        <is>
          <t>Perk-HLM-3</t>
        </is>
      </c>
      <c r="E3176" t="n">
        <v>1440</v>
      </c>
      <c r="F3176" t="n">
        <v>1</v>
      </c>
      <c r="G3176" t="n">
        <v>1440</v>
      </c>
      <c r="H3176" t="n">
        <v>0</v>
      </c>
      <c r="I3176" t="n">
        <v>37.8299382716049</v>
      </c>
    </row>
    <row r="3177">
      <c r="A3177" t="inlineStr">
        <is>
          <t>Daily_Efficiency_MTBF_2026_09_18.xlsx</t>
        </is>
      </c>
      <c r="B3177" t="inlineStr">
        <is>
          <t>Samridhi Perk Line</t>
        </is>
      </c>
      <c r="C3177" s="82" t="n">
        <v>46138</v>
      </c>
      <c r="D3177" t="inlineStr">
        <is>
          <t>Perk-Case Packing</t>
        </is>
      </c>
      <c r="E3177" t="n">
        <v>1440</v>
      </c>
      <c r="F3177" t="n">
        <v>1</v>
      </c>
      <c r="G3177" t="n">
        <v>1440</v>
      </c>
      <c r="H3177" t="n">
        <v>0</v>
      </c>
      <c r="I3177" t="n">
        <v>91.3709677419355</v>
      </c>
    </row>
    <row r="3178">
      <c r="A3178" t="inlineStr">
        <is>
          <t>Daily_Efficiency_MTBF_2026_09_18.xlsx</t>
        </is>
      </c>
      <c r="B3178" t="inlineStr">
        <is>
          <t>Co-Extrusion Line</t>
        </is>
      </c>
      <c r="C3178" s="82" t="n">
        <v>46137</v>
      </c>
      <c r="D3178" t="inlineStr">
        <is>
          <t>Coex-AW3</t>
        </is>
      </c>
      <c r="E3178" t="n">
        <v>1304.4608</v>
      </c>
      <c r="F3178" t="n">
        <v>258</v>
      </c>
      <c r="G3178" t="n">
        <v>5.05604961240311</v>
      </c>
      <c r="H3178" t="n">
        <v>135.5392</v>
      </c>
      <c r="I3178" t="n">
        <v>42.4627777777777</v>
      </c>
    </row>
    <row r="3179">
      <c r="A3179" t="inlineStr">
        <is>
          <t>Daily_Efficiency_MTBF_2026_09_18.xlsx</t>
        </is>
      </c>
      <c r="B3179" t="inlineStr">
        <is>
          <t>Co-Extrusion Line</t>
        </is>
      </c>
      <c r="C3179" s="82" t="n">
        <v>46137</v>
      </c>
      <c r="D3179" t="inlineStr">
        <is>
          <t>Coex-AW1</t>
        </is>
      </c>
      <c r="E3179" t="n">
        <v>1331.70676666667</v>
      </c>
      <c r="F3179" t="n">
        <v>51</v>
      </c>
      <c r="G3179" t="n">
        <v>26.1118973856209</v>
      </c>
      <c r="H3179" t="n">
        <v>37.3105666666667</v>
      </c>
      <c r="I3179" t="n">
        <v>87.9777027415285</v>
      </c>
    </row>
    <row r="3180">
      <c r="A3180" t="inlineStr">
        <is>
          <t>Daily_Efficiency_MTBF_2026_09_18.xlsx</t>
        </is>
      </c>
      <c r="B3180" t="inlineStr">
        <is>
          <t>Co-Extrusion Line</t>
        </is>
      </c>
      <c r="C3180" s="82" t="n">
        <v>46137</v>
      </c>
      <c r="D3180" t="inlineStr">
        <is>
          <t>Coex-AW2</t>
        </is>
      </c>
      <c r="E3180" t="n">
        <v>1293.29545</v>
      </c>
      <c r="F3180" t="n">
        <v>25</v>
      </c>
      <c r="G3180" t="n">
        <v>51.731818</v>
      </c>
      <c r="H3180" t="n">
        <v>31.3236166666667</v>
      </c>
      <c r="I3180" t="n">
        <v>74.33306863668879</v>
      </c>
    </row>
    <row r="3181">
      <c r="A3181" t="inlineStr">
        <is>
          <t>Daily_Efficiency_MTBF_2026_09_18.xlsx</t>
        </is>
      </c>
      <c r="B3181" t="inlineStr">
        <is>
          <t>Samridhi 5 Star Line</t>
        </is>
      </c>
      <c r="C3181" s="82" t="n">
        <v>46137</v>
      </c>
      <c r="D3181" t="inlineStr">
        <is>
          <t>FS-HCM-4</t>
        </is>
      </c>
      <c r="E3181" t="n">
        <v>1180.47891666667</v>
      </c>
      <c r="F3181" t="n">
        <v>151</v>
      </c>
      <c r="G3181" t="n">
        <v>7.81774116997792</v>
      </c>
      <c r="H3181" t="n">
        <v>50.9825</v>
      </c>
      <c r="I3181" t="n">
        <v>37.6127550571234</v>
      </c>
    </row>
    <row r="3182">
      <c r="A3182" t="inlineStr">
        <is>
          <t>Daily_Efficiency_MTBF_2026_09_18.xlsx</t>
        </is>
      </c>
      <c r="B3182" t="inlineStr">
        <is>
          <t>Samridhi 5 Star Line</t>
        </is>
      </c>
      <c r="C3182" s="82" t="n">
        <v>46137</v>
      </c>
      <c r="D3182" t="inlineStr">
        <is>
          <t>FS-HCM-1</t>
        </is>
      </c>
      <c r="E3182" t="n">
        <v>1283.49595</v>
      </c>
      <c r="F3182" t="n">
        <v>136</v>
      </c>
      <c r="G3182" t="n">
        <v>9.43747022058824</v>
      </c>
      <c r="H3182" t="n">
        <v>0.333516666666667</v>
      </c>
      <c r="I3182" t="n">
        <v>40.8183258345966</v>
      </c>
    </row>
    <row r="3183">
      <c r="A3183" t="inlineStr">
        <is>
          <t>Daily_Efficiency_MTBF_2026_09_18.xlsx</t>
        </is>
      </c>
      <c r="B3183" t="inlineStr">
        <is>
          <t>Samridhi 5 Star Line</t>
        </is>
      </c>
      <c r="C3183" s="82" t="n">
        <v>46137</v>
      </c>
      <c r="D3183" t="inlineStr">
        <is>
          <t>FS-HCM-3</t>
        </is>
      </c>
      <c r="E3183" t="n">
        <v>1188.48015</v>
      </c>
      <c r="F3183" t="n">
        <v>65</v>
      </c>
      <c r="G3183" t="n">
        <v>18.28431</v>
      </c>
      <c r="H3183" t="n">
        <v>3.32803333333333</v>
      </c>
      <c r="I3183" t="n">
        <v>49.7326561912017</v>
      </c>
    </row>
    <row r="3184">
      <c r="A3184" t="inlineStr">
        <is>
          <t>Daily_Efficiency_MTBF_2026_09_18.xlsx</t>
        </is>
      </c>
      <c r="B3184" t="inlineStr">
        <is>
          <t>Samridhi 5 Star Line</t>
        </is>
      </c>
      <c r="C3184" s="82" t="n">
        <v>46137</v>
      </c>
      <c r="D3184" t="inlineStr">
        <is>
          <t>FS-HCM-2</t>
        </is>
      </c>
      <c r="E3184" t="n">
        <v>1342.51728333333</v>
      </c>
      <c r="F3184" t="n">
        <v>49</v>
      </c>
      <c r="G3184" t="n">
        <v>27.3983119047619</v>
      </c>
      <c r="H3184" t="n">
        <v>1.66543333333333</v>
      </c>
      <c r="I3184" t="n">
        <v>29.4585547861671</v>
      </c>
    </row>
    <row r="3185">
      <c r="A3185" t="inlineStr">
        <is>
          <t>Daily_Efficiency_MTBF_2026_09_18.xlsx</t>
        </is>
      </c>
      <c r="B3185" t="inlineStr">
        <is>
          <t>Samridhi 5 Star Line</t>
        </is>
      </c>
      <c r="C3185" s="82" t="n">
        <v>46137</v>
      </c>
      <c r="D3185" t="inlineStr">
        <is>
          <t>FS-HRM-5</t>
        </is>
      </c>
      <c r="E3185" t="n">
        <v>1305.54698333333</v>
      </c>
      <c r="F3185" t="n">
        <v>44</v>
      </c>
      <c r="G3185" t="n">
        <v>29.6715223484849</v>
      </c>
      <c r="H3185" t="n">
        <v>34.9128833333333</v>
      </c>
      <c r="I3185" t="n">
        <v>19.2288148167767</v>
      </c>
    </row>
    <row r="3186">
      <c r="A3186" t="inlineStr">
        <is>
          <t>Daily_Efficiency_MTBF_2026_09_18.xlsx</t>
        </is>
      </c>
      <c r="B3186" t="inlineStr">
        <is>
          <t>Samridhi 5 Star Line</t>
        </is>
      </c>
      <c r="C3186" s="82" t="n">
        <v>46137</v>
      </c>
      <c r="D3186" t="inlineStr">
        <is>
          <t>FS-TTLi-4</t>
        </is>
      </c>
      <c r="E3186" t="n">
        <v>857.2038</v>
      </c>
      <c r="F3186" t="n">
        <v>28</v>
      </c>
      <c r="G3186" t="n">
        <v>30.6144214285714</v>
      </c>
      <c r="H3186" t="n">
        <v>21.14605</v>
      </c>
      <c r="I3186" t="n">
        <v>40.4781144781145</v>
      </c>
    </row>
    <row r="3187">
      <c r="A3187" t="inlineStr">
        <is>
          <t>Daily_Efficiency_MTBF_2026_09_18.xlsx</t>
        </is>
      </c>
      <c r="B3187" t="inlineStr">
        <is>
          <t>Samridhi 5 Star Line</t>
        </is>
      </c>
      <c r="C3187" s="82" t="n">
        <v>46137</v>
      </c>
      <c r="D3187" t="inlineStr">
        <is>
          <t>FS-TTLi-3</t>
        </is>
      </c>
      <c r="E3187" t="n">
        <v>756.709683333333</v>
      </c>
      <c r="F3187" t="n">
        <v>25</v>
      </c>
      <c r="G3187" t="n">
        <v>30.2683873333333</v>
      </c>
      <c r="H3187" t="n">
        <v>11.3053333333333</v>
      </c>
      <c r="I3187" t="n">
        <v>44.1057067999298</v>
      </c>
    </row>
    <row r="3188">
      <c r="A3188" t="inlineStr">
        <is>
          <t>Daily_Efficiency_MTBF_2026_09_18.xlsx</t>
        </is>
      </c>
      <c r="B3188" t="inlineStr">
        <is>
          <t>Samridhi 5 Star Line</t>
        </is>
      </c>
      <c r="C3188" s="82" t="n">
        <v>46137</v>
      </c>
      <c r="D3188" t="inlineStr">
        <is>
          <t>FS-TTLi-1</t>
        </is>
      </c>
      <c r="E3188" t="n">
        <v>902.527766666667</v>
      </c>
      <c r="F3188" t="n">
        <v>14</v>
      </c>
      <c r="G3188" t="n">
        <v>64.46626904761909</v>
      </c>
      <c r="H3188" t="n">
        <v>8.00186666666667</v>
      </c>
      <c r="I3188" t="n">
        <v>37.4190451513362</v>
      </c>
    </row>
    <row r="3189">
      <c r="A3189" t="inlineStr">
        <is>
          <t>Daily_Efficiency_MTBF_2026_09_18.xlsx</t>
        </is>
      </c>
      <c r="B3189" t="inlineStr">
        <is>
          <t>Samridhi 5 Star Line</t>
        </is>
      </c>
      <c r="C3189" s="82" t="n">
        <v>46137</v>
      </c>
      <c r="D3189" t="inlineStr">
        <is>
          <t>FS-TTLi-2</t>
        </is>
      </c>
      <c r="E3189" t="n">
        <v>939.540533333333</v>
      </c>
      <c r="F3189" t="n">
        <v>11</v>
      </c>
      <c r="G3189" t="n">
        <v>85.4127757575758</v>
      </c>
      <c r="H3189" t="n">
        <v>5.47423333333333</v>
      </c>
      <c r="I3189" t="n">
        <v>32.2247676304976</v>
      </c>
    </row>
    <row r="3190">
      <c r="A3190" t="inlineStr">
        <is>
          <t>Daily_Efficiency_MTBF_2026_09_18.xlsx</t>
        </is>
      </c>
      <c r="B3190" t="inlineStr">
        <is>
          <t>Samridhi 5 Star Line</t>
        </is>
      </c>
      <c r="C3190" s="82" t="n">
        <v>46137</v>
      </c>
      <c r="D3190" t="inlineStr">
        <is>
          <t>FS-Case Packing</t>
        </is>
      </c>
      <c r="E3190" t="n">
        <v>1279.51866666667</v>
      </c>
      <c r="F3190" t="n">
        <v>1</v>
      </c>
      <c r="G3190" t="n">
        <v>1279.51866666667</v>
      </c>
      <c r="H3190" t="n">
        <v>0</v>
      </c>
      <c r="I3190" t="n">
        <v>35.744750656168</v>
      </c>
    </row>
    <row r="3191">
      <c r="A3191" t="inlineStr">
        <is>
          <t>Daily_Efficiency_MTBF_2026_09_18.xlsx</t>
        </is>
      </c>
      <c r="B3191" t="inlineStr">
        <is>
          <t>Samridhi 5 Star Line</t>
        </is>
      </c>
      <c r="C3191" s="82" t="n">
        <v>46137</v>
      </c>
      <c r="D3191" t="inlineStr">
        <is>
          <t>FS-TTM-5</t>
        </is>
      </c>
      <c r="E3191" t="n">
        <v>768.673516666667</v>
      </c>
      <c r="F3191" t="n">
        <v>1</v>
      </c>
      <c r="G3191" t="n">
        <v>768.673516666667</v>
      </c>
      <c r="H3191" t="n">
        <v>0</v>
      </c>
      <c r="I3191" t="n">
        <v>43.9057239057239</v>
      </c>
    </row>
    <row r="3192">
      <c r="A3192" t="inlineStr">
        <is>
          <t>Daily_Efficiency_MTBF_2026_09_18.xlsx</t>
        </is>
      </c>
      <c r="B3192" t="inlineStr">
        <is>
          <t>Samridhi Perk Line</t>
        </is>
      </c>
      <c r="C3192" s="82" t="n">
        <v>46137</v>
      </c>
      <c r="D3192" t="inlineStr">
        <is>
          <t>Perk-HLM-1</t>
        </is>
      </c>
      <c r="E3192" t="n">
        <v>1228.91625</v>
      </c>
      <c r="F3192" t="n">
        <v>255</v>
      </c>
      <c r="G3192" t="n">
        <v>4.81927941176471</v>
      </c>
      <c r="H3192" t="n">
        <v>10.5906333333333</v>
      </c>
      <c r="I3192" t="n">
        <v>41.3935203426046</v>
      </c>
    </row>
    <row r="3193">
      <c r="A3193" t="inlineStr">
        <is>
          <t>Daily_Efficiency_MTBF_2026_09_18.xlsx</t>
        </is>
      </c>
      <c r="B3193" t="inlineStr">
        <is>
          <t>Samridhi Perk Line</t>
        </is>
      </c>
      <c r="C3193" s="82" t="n">
        <v>46137</v>
      </c>
      <c r="D3193" t="inlineStr">
        <is>
          <t>Perk TTM-5</t>
        </is>
      </c>
      <c r="E3193" t="n">
        <v>1069.2323</v>
      </c>
      <c r="F3193" t="n">
        <v>126</v>
      </c>
      <c r="G3193" t="n">
        <v>8.485970634920641</v>
      </c>
      <c r="H3193" t="n">
        <v>281.77855</v>
      </c>
      <c r="I3193" t="n">
        <v>35.8630952380952</v>
      </c>
    </row>
    <row r="3194">
      <c r="A3194" t="inlineStr">
        <is>
          <t>Daily_Efficiency_MTBF_2026_09_18.xlsx</t>
        </is>
      </c>
      <c r="B3194" t="inlineStr">
        <is>
          <t>Samridhi Perk Line</t>
        </is>
      </c>
      <c r="C3194" s="82" t="n">
        <v>46137</v>
      </c>
      <c r="D3194" t="inlineStr">
        <is>
          <t>Perk-HCM-2</t>
        </is>
      </c>
      <c r="E3194" t="n">
        <v>1349.21723333333</v>
      </c>
      <c r="F3194" t="n">
        <v>95</v>
      </c>
      <c r="G3194" t="n">
        <v>14.2022866666667</v>
      </c>
      <c r="H3194" t="n">
        <v>0.6051</v>
      </c>
      <c r="I3194" t="n">
        <v>75.8766569081652</v>
      </c>
    </row>
    <row r="3195">
      <c r="A3195" t="inlineStr">
        <is>
          <t>Daily_Efficiency_MTBF_2026_09_18.xlsx</t>
        </is>
      </c>
      <c r="B3195" t="inlineStr">
        <is>
          <t>Samridhi Perk Line</t>
        </is>
      </c>
      <c r="C3195" s="82" t="n">
        <v>46137</v>
      </c>
      <c r="D3195" t="inlineStr">
        <is>
          <t>Perk-HCM-1</t>
        </is>
      </c>
      <c r="E3195" t="n">
        <v>1365.26646666667</v>
      </c>
      <c r="F3195" t="n">
        <v>86</v>
      </c>
      <c r="G3195" t="n">
        <v>15.8751914728682</v>
      </c>
      <c r="H3195" t="n">
        <v>0.563933333333333</v>
      </c>
      <c r="I3195" t="n">
        <v>83.8127594983243</v>
      </c>
    </row>
    <row r="3196">
      <c r="A3196" t="inlineStr">
        <is>
          <t>Daily_Efficiency_MTBF_2026_09_18.xlsx</t>
        </is>
      </c>
      <c r="B3196" t="inlineStr">
        <is>
          <t>Samridhi Perk Line</t>
        </is>
      </c>
      <c r="C3196" s="82" t="n">
        <v>46137</v>
      </c>
      <c r="D3196" t="inlineStr">
        <is>
          <t>Perk-HCM-4</t>
        </is>
      </c>
      <c r="E3196" t="n">
        <v>1362.63755</v>
      </c>
      <c r="F3196" t="n">
        <v>68</v>
      </c>
      <c r="G3196" t="n">
        <v>20.0387875</v>
      </c>
      <c r="H3196" t="n">
        <v>0.03405</v>
      </c>
      <c r="I3196" t="n">
        <v>58.9530666412649</v>
      </c>
    </row>
    <row r="3197">
      <c r="A3197" t="inlineStr">
        <is>
          <t>Daily_Efficiency_MTBF_2026_09_18.xlsx</t>
        </is>
      </c>
      <c r="B3197" t="inlineStr">
        <is>
          <t>Samridhi Perk Line</t>
        </is>
      </c>
      <c r="C3197" s="82" t="n">
        <v>46137</v>
      </c>
      <c r="D3197" t="inlineStr">
        <is>
          <t>Perk-HLM-2</t>
        </is>
      </c>
      <c r="E3197" t="n">
        <v>1351.3898</v>
      </c>
      <c r="F3197" t="n">
        <v>62</v>
      </c>
      <c r="G3197" t="n">
        <v>21.7966096774194</v>
      </c>
      <c r="H3197" t="n">
        <v>0</v>
      </c>
      <c r="I3197" t="n">
        <v>57.225960443528</v>
      </c>
    </row>
    <row r="3198">
      <c r="A3198" t="inlineStr">
        <is>
          <t>Daily_Efficiency_MTBF_2026_09_18.xlsx</t>
        </is>
      </c>
      <c r="B3198" t="inlineStr">
        <is>
          <t>Samridhi Perk Line</t>
        </is>
      </c>
      <c r="C3198" s="82" t="n">
        <v>46137</v>
      </c>
      <c r="D3198" t="inlineStr">
        <is>
          <t>Perk-HCM-3</t>
        </is>
      </c>
      <c r="E3198" t="n">
        <v>1376.78803333333</v>
      </c>
      <c r="F3198" t="n">
        <v>54</v>
      </c>
      <c r="G3198" t="n">
        <v>25.496074691358</v>
      </c>
      <c r="H3198" t="n">
        <v>2.28025</v>
      </c>
      <c r="I3198" t="n">
        <v>55.9214157943811</v>
      </c>
    </row>
    <row r="3199">
      <c r="A3199" t="inlineStr">
        <is>
          <t>Daily_Efficiency_MTBF_2026_09_18.xlsx</t>
        </is>
      </c>
      <c r="B3199" t="inlineStr">
        <is>
          <t>Samridhi Perk Line</t>
        </is>
      </c>
      <c r="C3199" s="82" t="n">
        <v>46137</v>
      </c>
      <c r="D3199" t="inlineStr">
        <is>
          <t>Perk-TTLi-3</t>
        </is>
      </c>
      <c r="E3199" t="n">
        <v>1214.52878333333</v>
      </c>
      <c r="F3199" t="n">
        <v>6</v>
      </c>
      <c r="G3199" t="n">
        <v>202.421463888889</v>
      </c>
      <c r="H3199" t="n">
        <v>4.1328</v>
      </c>
      <c r="I3199" t="n">
        <v>55.5716484025561</v>
      </c>
    </row>
    <row r="3200">
      <c r="A3200" t="inlineStr">
        <is>
          <t>Daily_Efficiency_MTBF_2026_09_18.xlsx</t>
        </is>
      </c>
      <c r="B3200" t="inlineStr">
        <is>
          <t>Samridhi Perk Line</t>
        </is>
      </c>
      <c r="C3200" s="82" t="n">
        <v>46137</v>
      </c>
      <c r="D3200" t="inlineStr">
        <is>
          <t>Perk-TTLi-1</t>
        </is>
      </c>
      <c r="E3200" t="n">
        <v>1419.50673333333</v>
      </c>
      <c r="F3200" t="n">
        <v>4</v>
      </c>
      <c r="G3200" t="n">
        <v>354.876683333333</v>
      </c>
      <c r="H3200" t="n">
        <v>0</v>
      </c>
      <c r="I3200" t="n">
        <v>81.76900354845139</v>
      </c>
    </row>
    <row r="3201">
      <c r="A3201" t="inlineStr">
        <is>
          <t>Daily_Efficiency_MTBF_2026_09_18.xlsx</t>
        </is>
      </c>
      <c r="B3201" t="inlineStr">
        <is>
          <t>Samridhi Perk Line</t>
        </is>
      </c>
      <c r="C3201" s="82" t="n">
        <v>46137</v>
      </c>
      <c r="D3201" t="inlineStr">
        <is>
          <t>Perk-TTLi-4</t>
        </is>
      </c>
      <c r="E3201" t="n">
        <v>1438.30768333333</v>
      </c>
      <c r="F3201" t="n">
        <v>2</v>
      </c>
      <c r="G3201" t="n">
        <v>719.1538416666669</v>
      </c>
      <c r="H3201" t="n">
        <v>1.0051</v>
      </c>
      <c r="I3201" t="n">
        <v>56.1240064949052</v>
      </c>
    </row>
    <row r="3202">
      <c r="A3202" t="inlineStr">
        <is>
          <t>Daily_Efficiency_MTBF_2026_09_18.xlsx</t>
        </is>
      </c>
      <c r="B3202" t="inlineStr">
        <is>
          <t>Samridhi Perk Line</t>
        </is>
      </c>
      <c r="C3202" s="82" t="n">
        <v>46137</v>
      </c>
      <c r="D3202" t="inlineStr">
        <is>
          <t>Perk-TTLi-2</t>
        </is>
      </c>
      <c r="E3202" t="n">
        <v>1286.75495</v>
      </c>
      <c r="F3202" t="n">
        <v>2</v>
      </c>
      <c r="G3202" t="n">
        <v>643.377475</v>
      </c>
      <c r="H3202" t="n">
        <v>0</v>
      </c>
      <c r="I3202" t="n">
        <v>79.52123897227069</v>
      </c>
    </row>
    <row r="3203">
      <c r="A3203" t="inlineStr">
        <is>
          <t>Daily_Efficiency_MTBF_2026_09_18.xlsx</t>
        </is>
      </c>
      <c r="B3203" t="inlineStr">
        <is>
          <t>Samridhi Perk Line</t>
        </is>
      </c>
      <c r="C3203" s="82" t="n">
        <v>46137</v>
      </c>
      <c r="D3203" t="inlineStr">
        <is>
          <t>Perk-HLM-3</t>
        </is>
      </c>
      <c r="E3203" t="n">
        <v>1440</v>
      </c>
      <c r="F3203" t="n">
        <v>1</v>
      </c>
      <c r="G3203" t="n">
        <v>1440</v>
      </c>
      <c r="H3203" t="n">
        <v>0</v>
      </c>
      <c r="I3203" t="n">
        <v>38.4699074074074</v>
      </c>
    </row>
    <row r="3204">
      <c r="A3204" t="inlineStr">
        <is>
          <t>Daily_Efficiency_MTBF_2026_09_18.xlsx</t>
        </is>
      </c>
      <c r="B3204" t="inlineStr">
        <is>
          <t>Samridhi Perk Line</t>
        </is>
      </c>
      <c r="C3204" s="82" t="n">
        <v>46137</v>
      </c>
      <c r="D3204" t="inlineStr">
        <is>
          <t>Perk-Case Packing</t>
        </is>
      </c>
      <c r="E3204" t="n">
        <v>1440</v>
      </c>
      <c r="F3204" t="n">
        <v>1</v>
      </c>
      <c r="G3204" t="n">
        <v>1440</v>
      </c>
      <c r="H3204" t="n">
        <v>0</v>
      </c>
      <c r="I3204" t="n">
        <v>83.3602150537634</v>
      </c>
    </row>
    <row r="3205">
      <c r="A3205" t="inlineStr">
        <is>
          <t>Daily_Efficiency_MTBF_2026_09_18.xlsx</t>
        </is>
      </c>
      <c r="B3205" t="inlineStr">
        <is>
          <t>Co-Extrusion Line</t>
        </is>
      </c>
      <c r="C3205" s="82" t="n">
        <v>46136</v>
      </c>
      <c r="D3205" t="inlineStr">
        <is>
          <t>Coex-AW3</t>
        </is>
      </c>
      <c r="E3205" t="n">
        <v>1133.95581666667</v>
      </c>
      <c r="F3205" t="n">
        <v>290</v>
      </c>
      <c r="G3205" t="n">
        <v>3.91019247126437</v>
      </c>
      <c r="H3205" t="n">
        <v>190.870216666667</v>
      </c>
      <c r="I3205" t="n">
        <v>31.4463888888889</v>
      </c>
    </row>
    <row r="3206">
      <c r="A3206" t="inlineStr">
        <is>
          <t>Daily_Efficiency_MTBF_2026_09_18.xlsx</t>
        </is>
      </c>
      <c r="B3206" t="inlineStr">
        <is>
          <t>Co-Extrusion Line</t>
        </is>
      </c>
      <c r="C3206" s="82" t="n">
        <v>46136</v>
      </c>
      <c r="D3206" t="inlineStr">
        <is>
          <t>Coex-AW2</t>
        </is>
      </c>
      <c r="E3206" t="n">
        <v>1107.30885</v>
      </c>
      <c r="F3206" t="n">
        <v>37</v>
      </c>
      <c r="G3206" t="n">
        <v>29.9272662162162</v>
      </c>
      <c r="H3206" t="n">
        <v>31.5132833333333</v>
      </c>
      <c r="I3206" t="n">
        <v>57.7665245158756</v>
      </c>
    </row>
    <row r="3207">
      <c r="A3207" t="inlineStr">
        <is>
          <t>Daily_Efficiency_MTBF_2026_09_18.xlsx</t>
        </is>
      </c>
      <c r="B3207" t="inlineStr">
        <is>
          <t>Co-Extrusion Line</t>
        </is>
      </c>
      <c r="C3207" s="82" t="n">
        <v>46136</v>
      </c>
      <c r="D3207" t="inlineStr">
        <is>
          <t>Coex-AW1</t>
        </is>
      </c>
      <c r="E3207" t="n">
        <v>1298.22485</v>
      </c>
      <c r="F3207" t="n">
        <v>31</v>
      </c>
      <c r="G3207" t="n">
        <v>41.8782209677419</v>
      </c>
      <c r="H3207" t="n">
        <v>14.83065</v>
      </c>
      <c r="I3207" t="n">
        <v>16.5603906146821</v>
      </c>
    </row>
    <row r="3208">
      <c r="A3208" t="inlineStr">
        <is>
          <t>Daily_Efficiency_MTBF_2026_09_18.xlsx</t>
        </is>
      </c>
      <c r="B3208" t="inlineStr">
        <is>
          <t>Samridhi 5 Star Line</t>
        </is>
      </c>
      <c r="C3208" s="82" t="n">
        <v>46136</v>
      </c>
      <c r="D3208" t="inlineStr">
        <is>
          <t>FS-HCM-1</t>
        </is>
      </c>
      <c r="E3208" t="n">
        <v>1355.22456666667</v>
      </c>
      <c r="F3208" t="n">
        <v>210</v>
      </c>
      <c r="G3208" t="n">
        <v>6.45345031746031</v>
      </c>
      <c r="H3208" t="n">
        <v>0.990616666666667</v>
      </c>
      <c r="I3208" t="n">
        <v>22.53455524121</v>
      </c>
    </row>
    <row r="3209">
      <c r="A3209" t="inlineStr">
        <is>
          <t>Daily_Efficiency_MTBF_2026_09_18.xlsx</t>
        </is>
      </c>
      <c r="B3209" t="inlineStr">
        <is>
          <t>Samridhi 5 Star Line</t>
        </is>
      </c>
      <c r="C3209" s="82" t="n">
        <v>46136</v>
      </c>
      <c r="D3209" t="inlineStr">
        <is>
          <t>FS-HCM-4</t>
        </is>
      </c>
      <c r="E3209" t="n">
        <v>1350.24318333333</v>
      </c>
      <c r="F3209" t="n">
        <v>178</v>
      </c>
      <c r="G3209" t="n">
        <v>7.58563586142322</v>
      </c>
      <c r="H3209" t="n">
        <v>25.6198833333333</v>
      </c>
      <c r="I3209" t="n">
        <v>14.079752213089</v>
      </c>
    </row>
    <row r="3210">
      <c r="A3210" t="inlineStr">
        <is>
          <t>Daily_Efficiency_MTBF_2026_09_18.xlsx</t>
        </is>
      </c>
      <c r="B3210" t="inlineStr">
        <is>
          <t>Samridhi 5 Star Line</t>
        </is>
      </c>
      <c r="C3210" s="82" t="n">
        <v>46136</v>
      </c>
      <c r="D3210" t="inlineStr">
        <is>
          <t>FS-HCM-2</t>
        </is>
      </c>
      <c r="E3210" t="n">
        <v>1285.80471666667</v>
      </c>
      <c r="F3210" t="n">
        <v>148</v>
      </c>
      <c r="G3210" t="n">
        <v>8.687869707207209</v>
      </c>
      <c r="H3210" t="n">
        <v>10.8438</v>
      </c>
      <c r="I3210" t="n">
        <v>35.5679448778102</v>
      </c>
    </row>
    <row r="3211">
      <c r="A3211" t="inlineStr">
        <is>
          <t>Daily_Efficiency_MTBF_2026_09_18.xlsx</t>
        </is>
      </c>
      <c r="B3211" t="inlineStr">
        <is>
          <t>Samridhi 5 Star Line</t>
        </is>
      </c>
      <c r="C3211" s="82" t="n">
        <v>46136</v>
      </c>
      <c r="D3211" t="inlineStr">
        <is>
          <t>FS-HCM-3</t>
        </is>
      </c>
      <c r="E3211" t="n">
        <v>1305.47845</v>
      </c>
      <c r="F3211" t="n">
        <v>109</v>
      </c>
      <c r="G3211" t="n">
        <v>11.9768665137615</v>
      </c>
      <c r="H3211" t="n">
        <v>0</v>
      </c>
      <c r="I3211" t="n">
        <v>14.6585861911808</v>
      </c>
    </row>
    <row r="3212">
      <c r="A3212" t="inlineStr">
        <is>
          <t>Daily_Efficiency_MTBF_2026_09_18.xlsx</t>
        </is>
      </c>
      <c r="B3212" t="inlineStr">
        <is>
          <t>Samridhi 5 Star Line</t>
        </is>
      </c>
      <c r="C3212" s="82" t="n">
        <v>46136</v>
      </c>
      <c r="D3212" t="inlineStr">
        <is>
          <t>FS-HRM-5</t>
        </is>
      </c>
      <c r="E3212" t="n">
        <v>1410.3262</v>
      </c>
      <c r="F3212" t="n">
        <v>6</v>
      </c>
      <c r="G3212" t="n">
        <v>235.054366666667</v>
      </c>
      <c r="H3212" t="n">
        <v>6.5118</v>
      </c>
      <c r="I3212" t="n">
        <v>14.309969870168</v>
      </c>
    </row>
    <row r="3213">
      <c r="A3213" t="inlineStr">
        <is>
          <t>Daily_Efficiency_MTBF_2026_09_18.xlsx</t>
        </is>
      </c>
      <c r="B3213" t="inlineStr">
        <is>
          <t>Samridhi 5 Star Line</t>
        </is>
      </c>
      <c r="C3213" s="82" t="n">
        <v>46136</v>
      </c>
      <c r="D3213" t="inlineStr">
        <is>
          <t>FS-TTLi-3</t>
        </is>
      </c>
      <c r="E3213" t="n">
        <v>10.0071833333333</v>
      </c>
      <c r="F3213" t="n">
        <v>1</v>
      </c>
      <c r="G3213" t="n">
        <v>10.0071833333333</v>
      </c>
      <c r="H3213" t="n">
        <v>0</v>
      </c>
      <c r="I3213" t="n">
        <v>0</v>
      </c>
    </row>
    <row r="3214">
      <c r="A3214" t="inlineStr">
        <is>
          <t>Daily_Efficiency_MTBF_2026_09_18.xlsx</t>
        </is>
      </c>
      <c r="B3214" t="inlineStr">
        <is>
          <t>Samridhi 5 Star Line</t>
        </is>
      </c>
      <c r="C3214" s="82" t="n">
        <v>46136</v>
      </c>
      <c r="D3214" t="inlineStr">
        <is>
          <t>FS-Case Packing</t>
        </is>
      </c>
      <c r="E3214" t="n">
        <v>1127.9653</v>
      </c>
      <c r="F3214" t="n">
        <v>1</v>
      </c>
      <c r="G3214" t="n">
        <v>1127.9653</v>
      </c>
      <c r="H3214" t="n">
        <v>0</v>
      </c>
      <c r="I3214" t="n">
        <v>3.17680042668463</v>
      </c>
    </row>
    <row r="3215">
      <c r="A3215" t="inlineStr">
        <is>
          <t>Daily_Efficiency_MTBF_2026_09_18.xlsx</t>
        </is>
      </c>
      <c r="B3215" t="inlineStr">
        <is>
          <t>Samridhi Perk Line</t>
        </is>
      </c>
      <c r="C3215" s="82" t="n">
        <v>46136</v>
      </c>
      <c r="D3215" t="inlineStr">
        <is>
          <t>Perk-HLM-1</t>
        </is>
      </c>
      <c r="E3215" t="n">
        <v>1311.67901666667</v>
      </c>
      <c r="F3215" t="n">
        <v>173</v>
      </c>
      <c r="G3215" t="n">
        <v>7.58195963391137</v>
      </c>
      <c r="H3215" t="n">
        <v>3.75683333333333</v>
      </c>
      <c r="I3215" t="n">
        <v>49.5798125022705</v>
      </c>
    </row>
    <row r="3216">
      <c r="A3216" t="inlineStr">
        <is>
          <t>Daily_Efficiency_MTBF_2026_09_18.xlsx</t>
        </is>
      </c>
      <c r="B3216" t="inlineStr">
        <is>
          <t>Samridhi Perk Line</t>
        </is>
      </c>
      <c r="C3216" s="82" t="n">
        <v>46136</v>
      </c>
      <c r="D3216" t="inlineStr">
        <is>
          <t>Perk TTM-5</t>
        </is>
      </c>
      <c r="E3216" t="n">
        <v>997.55175</v>
      </c>
      <c r="F3216" t="n">
        <v>115</v>
      </c>
      <c r="G3216" t="n">
        <v>8.674363043478261</v>
      </c>
      <c r="H3216" t="n">
        <v>275.870916666667</v>
      </c>
      <c r="I3216" t="n">
        <v>41.8055555555554</v>
      </c>
    </row>
    <row r="3217">
      <c r="A3217" t="inlineStr">
        <is>
          <t>Daily_Efficiency_MTBF_2026_09_18.xlsx</t>
        </is>
      </c>
      <c r="B3217" t="inlineStr">
        <is>
          <t>Samridhi Perk Line</t>
        </is>
      </c>
      <c r="C3217" s="82" t="n">
        <v>46136</v>
      </c>
      <c r="D3217" t="inlineStr">
        <is>
          <t>Perk-HCM-2</t>
        </is>
      </c>
      <c r="E3217" t="n">
        <v>1353.65768333333</v>
      </c>
      <c r="F3217" t="n">
        <v>109</v>
      </c>
      <c r="G3217" t="n">
        <v>12.4188778287462</v>
      </c>
      <c r="H3217" t="n">
        <v>0.253916666666667</v>
      </c>
      <c r="I3217" t="n">
        <v>76.7559503262186</v>
      </c>
    </row>
    <row r="3218">
      <c r="A3218" t="inlineStr">
        <is>
          <t>Daily_Efficiency_MTBF_2026_09_18.xlsx</t>
        </is>
      </c>
      <c r="B3218" t="inlineStr">
        <is>
          <t>Samridhi Perk Line</t>
        </is>
      </c>
      <c r="C3218" s="82" t="n">
        <v>46136</v>
      </c>
      <c r="D3218" t="inlineStr">
        <is>
          <t>Perk-HLM-2</t>
        </is>
      </c>
      <c r="E3218" t="n">
        <v>1299.06388333333</v>
      </c>
      <c r="F3218" t="n">
        <v>103</v>
      </c>
      <c r="G3218" t="n">
        <v>12.6122707119741</v>
      </c>
      <c r="H3218" t="n">
        <v>0</v>
      </c>
      <c r="I3218" t="n">
        <v>60.3649630785922</v>
      </c>
    </row>
    <row r="3219">
      <c r="A3219" t="inlineStr">
        <is>
          <t>Daily_Efficiency_MTBF_2026_09_18.xlsx</t>
        </is>
      </c>
      <c r="B3219" t="inlineStr">
        <is>
          <t>Samridhi Perk Line</t>
        </is>
      </c>
      <c r="C3219" s="82" t="n">
        <v>46136</v>
      </c>
      <c r="D3219" t="inlineStr">
        <is>
          <t>Perk-HCM-4</t>
        </is>
      </c>
      <c r="E3219" t="n">
        <v>1352.10215</v>
      </c>
      <c r="F3219" t="n">
        <v>72</v>
      </c>
      <c r="G3219" t="n">
        <v>18.7791965277778</v>
      </c>
      <c r="H3219" t="n">
        <v>0.285316666666667</v>
      </c>
      <c r="I3219" t="n">
        <v>51.7331310604192</v>
      </c>
    </row>
    <row r="3220">
      <c r="A3220" t="inlineStr">
        <is>
          <t>Daily_Efficiency_MTBF_2026_09_18.xlsx</t>
        </is>
      </c>
      <c r="B3220" t="inlineStr">
        <is>
          <t>Samridhi Perk Line</t>
        </is>
      </c>
      <c r="C3220" s="82" t="n">
        <v>46136</v>
      </c>
      <c r="D3220" t="inlineStr">
        <is>
          <t>Perk-HCM-1</t>
        </is>
      </c>
      <c r="E3220" t="n">
        <v>1361.67811666667</v>
      </c>
      <c r="F3220" t="n">
        <v>60</v>
      </c>
      <c r="G3220" t="n">
        <v>22.6946352777778</v>
      </c>
      <c r="H3220" t="n">
        <v>0.430866666666667</v>
      </c>
      <c r="I3220" t="n">
        <v>77.094590983899</v>
      </c>
    </row>
    <row r="3221">
      <c r="A3221" t="inlineStr">
        <is>
          <t>Daily_Efficiency_MTBF_2026_09_18.xlsx</t>
        </is>
      </c>
      <c r="B3221" t="inlineStr">
        <is>
          <t>Samridhi Perk Line</t>
        </is>
      </c>
      <c r="C3221" s="82" t="n">
        <v>46136</v>
      </c>
      <c r="D3221" t="inlineStr">
        <is>
          <t>Perk-HCM-3</t>
        </is>
      </c>
      <c r="E3221" t="n">
        <v>1393.70931666667</v>
      </c>
      <c r="F3221" t="n">
        <v>53</v>
      </c>
      <c r="G3221" t="n">
        <v>26.2964022012579</v>
      </c>
      <c r="H3221" t="n">
        <v>1.98258333333333</v>
      </c>
      <c r="I3221" t="n">
        <v>59.1551155419958</v>
      </c>
    </row>
    <row r="3222">
      <c r="A3222" t="inlineStr">
        <is>
          <t>Daily_Efficiency_MTBF_2026_09_18.xlsx</t>
        </is>
      </c>
      <c r="B3222" t="inlineStr">
        <is>
          <t>Samridhi Perk Line</t>
        </is>
      </c>
      <c r="C3222" s="82" t="n">
        <v>46136</v>
      </c>
      <c r="D3222" t="inlineStr">
        <is>
          <t>Perk-TTLi-1</t>
        </is>
      </c>
      <c r="E3222" t="n">
        <v>1379.52406666667</v>
      </c>
      <c r="F3222" t="n">
        <v>24</v>
      </c>
      <c r="G3222" t="n">
        <v>57.4801694444444</v>
      </c>
      <c r="H3222" t="n">
        <v>0.372216666666667</v>
      </c>
      <c r="I3222" t="n">
        <v>73.4585758846786</v>
      </c>
    </row>
    <row r="3223">
      <c r="A3223" t="inlineStr">
        <is>
          <t>Daily_Efficiency_MTBF_2026_09_18.xlsx</t>
        </is>
      </c>
      <c r="B3223" t="inlineStr">
        <is>
          <t>Samridhi Perk Line</t>
        </is>
      </c>
      <c r="C3223" s="82" t="n">
        <v>46136</v>
      </c>
      <c r="D3223" t="inlineStr">
        <is>
          <t>Perk-TTLi-2</t>
        </is>
      </c>
      <c r="E3223" t="n">
        <v>1404.97236666667</v>
      </c>
      <c r="F3223" t="n">
        <v>10</v>
      </c>
      <c r="G3223" t="n">
        <v>140.497236666667</v>
      </c>
      <c r="H3223" t="n">
        <v>0</v>
      </c>
      <c r="I3223" t="n">
        <v>76.4490467579205</v>
      </c>
    </row>
    <row r="3224">
      <c r="A3224" t="inlineStr">
        <is>
          <t>Daily_Efficiency_MTBF_2026_09_18.xlsx</t>
        </is>
      </c>
      <c r="B3224" t="inlineStr">
        <is>
          <t>Samridhi Perk Line</t>
        </is>
      </c>
      <c r="C3224" s="82" t="n">
        <v>46136</v>
      </c>
      <c r="D3224" t="inlineStr">
        <is>
          <t>Perk-TTLi-3</t>
        </is>
      </c>
      <c r="E3224" t="n">
        <v>1325.26721666667</v>
      </c>
      <c r="F3224" t="n">
        <v>6</v>
      </c>
      <c r="G3224" t="n">
        <v>220.877869444444</v>
      </c>
      <c r="H3224" t="n">
        <v>0.1273</v>
      </c>
      <c r="I3224" t="n">
        <v>59.9923872455741</v>
      </c>
    </row>
    <row r="3225">
      <c r="A3225" t="inlineStr">
        <is>
          <t>Daily_Efficiency_MTBF_2026_09_18.xlsx</t>
        </is>
      </c>
      <c r="B3225" t="inlineStr">
        <is>
          <t>Samridhi Perk Line</t>
        </is>
      </c>
      <c r="C3225" s="82" t="n">
        <v>46136</v>
      </c>
      <c r="D3225" t="inlineStr">
        <is>
          <t>Perk-TTLi-4</t>
        </is>
      </c>
      <c r="E3225" t="n">
        <v>1412.4258</v>
      </c>
      <c r="F3225" t="n">
        <v>2</v>
      </c>
      <c r="G3225" t="n">
        <v>706.2129</v>
      </c>
      <c r="H3225" t="n">
        <v>1.85696666666667</v>
      </c>
      <c r="I3225" t="n">
        <v>42.0248350618616</v>
      </c>
    </row>
    <row r="3226">
      <c r="A3226" t="inlineStr">
        <is>
          <t>Daily_Efficiency_MTBF_2026_09_18.xlsx</t>
        </is>
      </c>
      <c r="B3226" t="inlineStr">
        <is>
          <t>Samridhi Perk Line</t>
        </is>
      </c>
      <c r="C3226" s="82" t="n">
        <v>46136</v>
      </c>
      <c r="D3226" t="inlineStr">
        <is>
          <t>Perk-HLM-3</t>
        </is>
      </c>
      <c r="E3226" t="n">
        <v>1440</v>
      </c>
      <c r="F3226" t="n">
        <v>1</v>
      </c>
      <c r="G3226" t="n">
        <v>1440</v>
      </c>
      <c r="H3226" t="n">
        <v>0</v>
      </c>
      <c r="I3226" t="n">
        <v>33.320524691358</v>
      </c>
    </row>
    <row r="3227">
      <c r="A3227" t="inlineStr">
        <is>
          <t>Daily_Efficiency_MTBF_2026_09_18.xlsx</t>
        </is>
      </c>
      <c r="B3227" t="inlineStr">
        <is>
          <t>Samridhi Perk Line</t>
        </is>
      </c>
      <c r="C3227" s="82" t="n">
        <v>46136</v>
      </c>
      <c r="D3227" t="inlineStr">
        <is>
          <t>Perk-Case Packing</t>
        </is>
      </c>
      <c r="E3227" t="n">
        <v>1440</v>
      </c>
      <c r="F3227" t="n">
        <v>1</v>
      </c>
      <c r="G3227" t="n">
        <v>1440</v>
      </c>
      <c r="H3227" t="n">
        <v>0</v>
      </c>
      <c r="I3227" t="n">
        <v>80.4301075268817</v>
      </c>
    </row>
    <row r="3228">
      <c r="A3228" t="inlineStr">
        <is>
          <t>Daily_Efficiency_MTBF_2026_09_18.xlsx</t>
        </is>
      </c>
      <c r="B3228" t="inlineStr">
        <is>
          <t>Co-Extrusion Line</t>
        </is>
      </c>
      <c r="C3228" s="82" t="n">
        <v>46135</v>
      </c>
      <c r="D3228" t="inlineStr">
        <is>
          <t>Coex-AW3</t>
        </is>
      </c>
      <c r="E3228" t="n">
        <v>1157.64151666667</v>
      </c>
      <c r="F3228" t="n">
        <v>184</v>
      </c>
      <c r="G3228" t="n">
        <v>6.29152998188406</v>
      </c>
      <c r="H3228" t="n">
        <v>99.00823333333339</v>
      </c>
      <c r="I3228" t="n">
        <v>25.4736111111111</v>
      </c>
    </row>
    <row r="3229">
      <c r="A3229" t="inlineStr">
        <is>
          <t>Daily_Efficiency_MTBF_2026_09_18.xlsx</t>
        </is>
      </c>
      <c r="B3229" t="inlineStr">
        <is>
          <t>Co-Extrusion Line</t>
        </is>
      </c>
      <c r="C3229" s="82" t="n">
        <v>46135</v>
      </c>
      <c r="D3229" t="inlineStr">
        <is>
          <t>Coex-AW1</t>
        </is>
      </c>
      <c r="E3229" t="n">
        <v>1050.1344</v>
      </c>
      <c r="F3229" t="n">
        <v>37</v>
      </c>
      <c r="G3229" t="n">
        <v>28.3820108108108</v>
      </c>
      <c r="H3229" t="n">
        <v>31.8469666666667</v>
      </c>
      <c r="I3229" t="n">
        <v>38.1166008161305</v>
      </c>
    </row>
    <row r="3230">
      <c r="A3230" t="inlineStr">
        <is>
          <t>Daily_Efficiency_MTBF_2026_09_18.xlsx</t>
        </is>
      </c>
      <c r="B3230" t="inlineStr">
        <is>
          <t>Co-Extrusion Line</t>
        </is>
      </c>
      <c r="C3230" s="82" t="n">
        <v>46135</v>
      </c>
      <c r="D3230" t="inlineStr">
        <is>
          <t>Coex-AW2</t>
        </is>
      </c>
      <c r="E3230" t="n">
        <v>1031.14818333333</v>
      </c>
      <c r="F3230" t="n">
        <v>23</v>
      </c>
      <c r="G3230" t="n">
        <v>44.8325297101449</v>
      </c>
      <c r="H3230" t="n">
        <v>23.4825333333333</v>
      </c>
      <c r="I3230" t="n">
        <v>55.2204213045561</v>
      </c>
    </row>
    <row r="3231">
      <c r="A3231" t="inlineStr">
        <is>
          <t>Daily_Efficiency_MTBF_2026_09_18.xlsx</t>
        </is>
      </c>
      <c r="B3231" t="inlineStr">
        <is>
          <t>Samridhi 5 Star Line</t>
        </is>
      </c>
      <c r="C3231" s="82" t="n">
        <v>46135</v>
      </c>
      <c r="D3231" t="inlineStr">
        <is>
          <t>FS-HCM-4</t>
        </is>
      </c>
      <c r="E3231" t="n">
        <v>1341.3507</v>
      </c>
      <c r="F3231" t="n">
        <v>129</v>
      </c>
      <c r="G3231" t="n">
        <v>10.3980674418605</v>
      </c>
      <c r="H3231" t="n">
        <v>40.8480666666667</v>
      </c>
      <c r="I3231" t="n">
        <v>27.8338643627865</v>
      </c>
    </row>
    <row r="3232">
      <c r="A3232" t="inlineStr">
        <is>
          <t>Daily_Efficiency_MTBF_2026_09_18.xlsx</t>
        </is>
      </c>
      <c r="B3232" t="inlineStr">
        <is>
          <t>Samridhi 5 Star Line</t>
        </is>
      </c>
      <c r="C3232" s="82" t="n">
        <v>46135</v>
      </c>
      <c r="D3232" t="inlineStr">
        <is>
          <t>FS-HCM-3</t>
        </is>
      </c>
      <c r="E3232" t="n">
        <v>1370.14488333333</v>
      </c>
      <c r="F3232" t="n">
        <v>60</v>
      </c>
      <c r="G3232" t="n">
        <v>22.8357480555556</v>
      </c>
      <c r="H3232" t="n">
        <v>3.6893</v>
      </c>
      <c r="I3232" t="n">
        <v>34.4676679603179</v>
      </c>
    </row>
    <row r="3233">
      <c r="A3233" t="inlineStr">
        <is>
          <t>Daily_Efficiency_MTBF_2026_09_18.xlsx</t>
        </is>
      </c>
      <c r="B3233" t="inlineStr">
        <is>
          <t>Samridhi 5 Star Line</t>
        </is>
      </c>
      <c r="C3233" s="82" t="n">
        <v>46135</v>
      </c>
      <c r="D3233" t="inlineStr">
        <is>
          <t>FS-HCM-1</t>
        </is>
      </c>
      <c r="E3233" t="n">
        <v>1407.78148333333</v>
      </c>
      <c r="F3233" t="n">
        <v>40</v>
      </c>
      <c r="G3233" t="n">
        <v>35.1945370833333</v>
      </c>
      <c r="H3233" t="n">
        <v>0</v>
      </c>
      <c r="I3233" t="n">
        <v>30.9125397320728</v>
      </c>
    </row>
    <row r="3234">
      <c r="A3234" t="inlineStr">
        <is>
          <t>Daily_Efficiency_MTBF_2026_09_18.xlsx</t>
        </is>
      </c>
      <c r="B3234" t="inlineStr">
        <is>
          <t>Samridhi 5 Star Line</t>
        </is>
      </c>
      <c r="C3234" s="82" t="n">
        <v>46135</v>
      </c>
      <c r="D3234" t="inlineStr">
        <is>
          <t>FS-TTLi-4</t>
        </is>
      </c>
      <c r="E3234" t="n">
        <v>804.333516666667</v>
      </c>
      <c r="F3234" t="n">
        <v>25</v>
      </c>
      <c r="G3234" t="n">
        <v>32.1733406666667</v>
      </c>
      <c r="H3234" t="n">
        <v>35.6664833333333</v>
      </c>
      <c r="I3234" t="n">
        <v>29.95670995671</v>
      </c>
    </row>
    <row r="3235">
      <c r="A3235" t="inlineStr">
        <is>
          <t>Daily_Efficiency_MTBF_2026_09_18.xlsx</t>
        </is>
      </c>
      <c r="B3235" t="inlineStr">
        <is>
          <t>Samridhi 5 Star Line</t>
        </is>
      </c>
      <c r="C3235" s="82" t="n">
        <v>46135</v>
      </c>
      <c r="D3235" t="inlineStr">
        <is>
          <t>FS-HCM-2</t>
        </is>
      </c>
      <c r="E3235" t="n">
        <v>1360.30055</v>
      </c>
      <c r="F3235" t="n">
        <v>17</v>
      </c>
      <c r="G3235" t="n">
        <v>80.0176794117647</v>
      </c>
      <c r="H3235" t="n">
        <v>1.66783333333333</v>
      </c>
      <c r="I3235" t="n">
        <v>26.3103342420016</v>
      </c>
    </row>
    <row r="3236">
      <c r="A3236" t="inlineStr">
        <is>
          <t>Daily_Efficiency_MTBF_2026_09_18.xlsx</t>
        </is>
      </c>
      <c r="B3236" t="inlineStr">
        <is>
          <t>Samridhi 5 Star Line</t>
        </is>
      </c>
      <c r="C3236" s="82" t="n">
        <v>46135</v>
      </c>
      <c r="D3236" t="inlineStr">
        <is>
          <t>FS-HRM-5</t>
        </is>
      </c>
      <c r="E3236" t="n">
        <v>1414.01001666667</v>
      </c>
      <c r="F3236" t="n">
        <v>14</v>
      </c>
      <c r="G3236" t="n">
        <v>101.00071547619</v>
      </c>
      <c r="H3236" t="n">
        <v>11.1811833333333</v>
      </c>
      <c r="I3236" t="n">
        <v>12.569924270193</v>
      </c>
    </row>
    <row r="3237">
      <c r="A3237" t="inlineStr">
        <is>
          <t>Daily_Efficiency_MTBF_2026_09_18.xlsx</t>
        </is>
      </c>
      <c r="B3237" t="inlineStr">
        <is>
          <t>Samridhi 5 Star Line</t>
        </is>
      </c>
      <c r="C3237" s="82" t="n">
        <v>46135</v>
      </c>
      <c r="D3237" t="inlineStr">
        <is>
          <t>FS-TTLi-1</t>
        </is>
      </c>
      <c r="E3237" t="n">
        <v>1307.3248</v>
      </c>
      <c r="F3237" t="n">
        <v>7</v>
      </c>
      <c r="G3237" t="n">
        <v>186.760685714286</v>
      </c>
      <c r="H3237" t="n">
        <v>1.49195</v>
      </c>
      <c r="I3237" t="n">
        <v>22.5072439400754</v>
      </c>
    </row>
    <row r="3238">
      <c r="A3238" t="inlineStr">
        <is>
          <t>Daily_Efficiency_MTBF_2026_09_18.xlsx</t>
        </is>
      </c>
      <c r="B3238" t="inlineStr">
        <is>
          <t>Samridhi 5 Star Line</t>
        </is>
      </c>
      <c r="C3238" s="82" t="n">
        <v>46135</v>
      </c>
      <c r="D3238" t="inlineStr">
        <is>
          <t>FS-TTLi-3</t>
        </is>
      </c>
      <c r="E3238" t="n">
        <v>398.215966666667</v>
      </c>
      <c r="F3238" t="n">
        <v>5</v>
      </c>
      <c r="G3238" t="n">
        <v>79.6431933333333</v>
      </c>
      <c r="H3238" t="n">
        <v>0.166666666666667</v>
      </c>
      <c r="I3238" t="n">
        <v>24.8520669850357</v>
      </c>
    </row>
    <row r="3239">
      <c r="A3239" t="inlineStr">
        <is>
          <t>Daily_Efficiency_MTBF_2026_09_18.xlsx</t>
        </is>
      </c>
      <c r="B3239" t="inlineStr">
        <is>
          <t>Samridhi 5 Star Line</t>
        </is>
      </c>
      <c r="C3239" s="82" t="n">
        <v>46135</v>
      </c>
      <c r="D3239" t="inlineStr">
        <is>
          <t>FS-TTLi-2</t>
        </is>
      </c>
      <c r="E3239" t="n">
        <v>838.156733333333</v>
      </c>
      <c r="F3239" t="n">
        <v>3</v>
      </c>
      <c r="G3239" t="n">
        <v>279.385577777778</v>
      </c>
      <c r="H3239" t="n">
        <v>0.667183333333333</v>
      </c>
      <c r="I3239" t="n">
        <v>31.8454525937681</v>
      </c>
    </row>
    <row r="3240">
      <c r="A3240" t="inlineStr">
        <is>
          <t>Daily_Efficiency_MTBF_2026_09_18.xlsx</t>
        </is>
      </c>
      <c r="B3240" t="inlineStr">
        <is>
          <t>Samridhi 5 Star Line</t>
        </is>
      </c>
      <c r="C3240" s="82" t="n">
        <v>46135</v>
      </c>
      <c r="D3240" t="inlineStr">
        <is>
          <t>FS-TTM-5</t>
        </is>
      </c>
      <c r="E3240" t="n">
        <v>840</v>
      </c>
      <c r="F3240" t="n">
        <v>1</v>
      </c>
      <c r="G3240" t="n">
        <v>840</v>
      </c>
      <c r="H3240" t="n">
        <v>0</v>
      </c>
      <c r="I3240" t="n">
        <v>8.70129870129869</v>
      </c>
    </row>
    <row r="3241">
      <c r="A3241" t="inlineStr">
        <is>
          <t>Daily_Efficiency_MTBF_2026_09_18.xlsx</t>
        </is>
      </c>
      <c r="B3241" t="inlineStr">
        <is>
          <t>Samridhi 5 Star Line</t>
        </is>
      </c>
      <c r="C3241" s="82" t="n">
        <v>46135</v>
      </c>
      <c r="D3241" t="inlineStr">
        <is>
          <t>FS-Case Packing</t>
        </is>
      </c>
      <c r="E3241" t="n">
        <v>1440</v>
      </c>
      <c r="F3241" t="n">
        <v>1</v>
      </c>
      <c r="G3241" t="n">
        <v>1440</v>
      </c>
      <c r="H3241" t="n">
        <v>0</v>
      </c>
      <c r="I3241" t="n">
        <v>41.1764705882353</v>
      </c>
    </row>
    <row r="3242">
      <c r="A3242" t="inlineStr">
        <is>
          <t>Daily_Efficiency_MTBF_2026_09_18.xlsx</t>
        </is>
      </c>
      <c r="B3242" t="inlineStr">
        <is>
          <t>Samridhi Perk Line</t>
        </is>
      </c>
      <c r="C3242" s="82" t="n">
        <v>46135</v>
      </c>
      <c r="D3242" t="inlineStr">
        <is>
          <t>Perk-HLM-1</t>
        </is>
      </c>
      <c r="E3242" t="n">
        <v>1286.06616666667</v>
      </c>
      <c r="F3242" t="n">
        <v>211</v>
      </c>
      <c r="G3242" t="n">
        <v>6.09510031595577</v>
      </c>
      <c r="H3242" t="n">
        <v>6.43491666666667</v>
      </c>
      <c r="I3242" t="n">
        <v>30.5768034666104</v>
      </c>
    </row>
    <row r="3243">
      <c r="A3243" t="inlineStr">
        <is>
          <t>Daily_Efficiency_MTBF_2026_09_18.xlsx</t>
        </is>
      </c>
      <c r="B3243" t="inlineStr">
        <is>
          <t>Samridhi Perk Line</t>
        </is>
      </c>
      <c r="C3243" s="82" t="n">
        <v>46135</v>
      </c>
      <c r="D3243" t="inlineStr">
        <is>
          <t>Perk-HCM-3</t>
        </is>
      </c>
      <c r="E3243" t="n">
        <v>1335.41105</v>
      </c>
      <c r="F3243" t="n">
        <v>112</v>
      </c>
      <c r="G3243" t="n">
        <v>11.9233129464286</v>
      </c>
      <c r="H3243" t="n">
        <v>0.629783333333333</v>
      </c>
      <c r="I3243" t="n">
        <v>54.4044033648838</v>
      </c>
    </row>
    <row r="3244">
      <c r="A3244" t="inlineStr">
        <is>
          <t>Daily_Efficiency_MTBF_2026_09_18.xlsx</t>
        </is>
      </c>
      <c r="B3244" t="inlineStr">
        <is>
          <t>Samridhi Perk Line</t>
        </is>
      </c>
      <c r="C3244" s="82" t="n">
        <v>46135</v>
      </c>
      <c r="D3244" t="inlineStr">
        <is>
          <t>Perk-HCM-2</t>
        </is>
      </c>
      <c r="E3244" t="n">
        <v>1366.83318333333</v>
      </c>
      <c r="F3244" t="n">
        <v>108</v>
      </c>
      <c r="G3244" t="n">
        <v>12.655862808642</v>
      </c>
      <c r="H3244" t="n">
        <v>0.638066666666667</v>
      </c>
      <c r="I3244" t="n">
        <v>70.8616366839925</v>
      </c>
    </row>
    <row r="3245">
      <c r="A3245" t="inlineStr">
        <is>
          <t>Daily_Efficiency_MTBF_2026_09_18.xlsx</t>
        </is>
      </c>
      <c r="B3245" t="inlineStr">
        <is>
          <t>Samridhi Perk Line</t>
        </is>
      </c>
      <c r="C3245" s="82" t="n">
        <v>46135</v>
      </c>
      <c r="D3245" t="inlineStr">
        <is>
          <t>Perk-HCM-4</t>
        </is>
      </c>
      <c r="E3245" t="n">
        <v>1341.29505</v>
      </c>
      <c r="F3245" t="n">
        <v>88</v>
      </c>
      <c r="G3245" t="n">
        <v>15.2419892045455</v>
      </c>
      <c r="H3245" t="n">
        <v>0.161183333333333</v>
      </c>
      <c r="I3245" t="n">
        <v>42.6406540700196</v>
      </c>
    </row>
    <row r="3246">
      <c r="A3246" t="inlineStr">
        <is>
          <t>Daily_Efficiency_MTBF_2026_09_18.xlsx</t>
        </is>
      </c>
      <c r="B3246" t="inlineStr">
        <is>
          <t>Samridhi Perk Line</t>
        </is>
      </c>
      <c r="C3246" s="82" t="n">
        <v>46135</v>
      </c>
      <c r="D3246" t="inlineStr">
        <is>
          <t>Perk-HLM-2</t>
        </is>
      </c>
      <c r="E3246" t="n">
        <v>1358.47076666667</v>
      </c>
      <c r="F3246" t="n">
        <v>87</v>
      </c>
      <c r="G3246" t="n">
        <v>15.61460651341</v>
      </c>
      <c r="H3246" t="n">
        <v>0</v>
      </c>
      <c r="I3246" t="n">
        <v>36.7722769643318</v>
      </c>
    </row>
    <row r="3247">
      <c r="A3247" t="inlineStr">
        <is>
          <t>Daily_Efficiency_MTBF_2026_09_18.xlsx</t>
        </is>
      </c>
      <c r="B3247" t="inlineStr">
        <is>
          <t>Samridhi Perk Line</t>
        </is>
      </c>
      <c r="C3247" s="82" t="n">
        <v>46135</v>
      </c>
      <c r="D3247" t="inlineStr">
        <is>
          <t>Perk-HCM-1</t>
        </is>
      </c>
      <c r="E3247" t="n">
        <v>1357.61765</v>
      </c>
      <c r="F3247" t="n">
        <v>66</v>
      </c>
      <c r="G3247" t="n">
        <v>20.5699643939394</v>
      </c>
      <c r="H3247" t="n">
        <v>0.528416666666667</v>
      </c>
      <c r="I3247" t="n">
        <v>70.82649696423471</v>
      </c>
    </row>
    <row r="3248">
      <c r="A3248" t="inlineStr">
        <is>
          <t>Daily_Efficiency_MTBF_2026_09_18.xlsx</t>
        </is>
      </c>
      <c r="B3248" t="inlineStr">
        <is>
          <t>Samridhi Perk Line</t>
        </is>
      </c>
      <c r="C3248" s="82" t="n">
        <v>46135</v>
      </c>
      <c r="D3248" t="inlineStr">
        <is>
          <t>Perk TTM-5</t>
        </is>
      </c>
      <c r="E3248" t="n">
        <v>1346.82336666667</v>
      </c>
      <c r="F3248" t="n">
        <v>38</v>
      </c>
      <c r="G3248" t="n">
        <v>35.4427201754386</v>
      </c>
      <c r="H3248" t="n">
        <v>73.2437833333333</v>
      </c>
      <c r="I3248" t="n">
        <v>31.5575396825397</v>
      </c>
    </row>
    <row r="3249">
      <c r="A3249" t="inlineStr">
        <is>
          <t>Daily_Efficiency_MTBF_2026_09_18.xlsx</t>
        </is>
      </c>
      <c r="B3249" t="inlineStr">
        <is>
          <t>Samridhi Perk Line</t>
        </is>
      </c>
      <c r="C3249" s="82" t="n">
        <v>46135</v>
      </c>
      <c r="D3249" t="inlineStr">
        <is>
          <t>Perk-TTLi-1</t>
        </is>
      </c>
      <c r="E3249" t="n">
        <v>1374.86123333333</v>
      </c>
      <c r="F3249" t="n">
        <v>27</v>
      </c>
      <c r="G3249" t="n">
        <v>50.9207864197531</v>
      </c>
      <c r="H3249" t="n">
        <v>0.423</v>
      </c>
      <c r="I3249" t="n">
        <v>69.87538906856091</v>
      </c>
    </row>
    <row r="3250">
      <c r="A3250" t="inlineStr">
        <is>
          <t>Daily_Efficiency_MTBF_2026_09_18.xlsx</t>
        </is>
      </c>
      <c r="B3250" t="inlineStr">
        <is>
          <t>Samridhi Perk Line</t>
        </is>
      </c>
      <c r="C3250" s="82" t="n">
        <v>46135</v>
      </c>
      <c r="D3250" t="inlineStr">
        <is>
          <t>Perk-TTLi-3</t>
        </is>
      </c>
      <c r="E3250" t="n">
        <v>1332.86878333333</v>
      </c>
      <c r="F3250" t="n">
        <v>25</v>
      </c>
      <c r="G3250" t="n">
        <v>53.3147513333333</v>
      </c>
      <c r="H3250" t="n">
        <v>3.16731666666667</v>
      </c>
      <c r="I3250" t="n">
        <v>54.6736981629516</v>
      </c>
    </row>
    <row r="3251">
      <c r="A3251" t="inlineStr">
        <is>
          <t>Daily_Efficiency_MTBF_2026_09_18.xlsx</t>
        </is>
      </c>
      <c r="B3251" t="inlineStr">
        <is>
          <t>Samridhi Perk Line</t>
        </is>
      </c>
      <c r="C3251" s="82" t="n">
        <v>46135</v>
      </c>
      <c r="D3251" t="inlineStr">
        <is>
          <t>Perk-TTLi-2</t>
        </is>
      </c>
      <c r="E3251" t="n">
        <v>1422.75636666667</v>
      </c>
      <c r="F3251" t="n">
        <v>9</v>
      </c>
      <c r="G3251" t="n">
        <v>158.084040740741</v>
      </c>
      <c r="H3251" t="n">
        <v>0.0593333333333333</v>
      </c>
      <c r="I3251" t="n">
        <v>67.4124481223959</v>
      </c>
    </row>
    <row r="3252">
      <c r="A3252" t="inlineStr">
        <is>
          <t>Daily_Efficiency_MTBF_2026_09_18.xlsx</t>
        </is>
      </c>
      <c r="B3252" t="inlineStr">
        <is>
          <t>Samridhi Perk Line</t>
        </is>
      </c>
      <c r="C3252" s="82" t="n">
        <v>46135</v>
      </c>
      <c r="D3252" t="inlineStr">
        <is>
          <t>Perk-TTLi-4</t>
        </is>
      </c>
      <c r="E3252" t="n">
        <v>1404.77861666667</v>
      </c>
      <c r="F3252" t="n">
        <v>2</v>
      </c>
      <c r="G3252" t="n">
        <v>702.389308333333</v>
      </c>
      <c r="H3252" t="n">
        <v>1.59461666666667</v>
      </c>
      <c r="I3252" t="n">
        <v>23.5072733300266</v>
      </c>
    </row>
    <row r="3253">
      <c r="A3253" t="inlineStr">
        <is>
          <t>Daily_Efficiency_MTBF_2026_09_18.xlsx</t>
        </is>
      </c>
      <c r="B3253" t="inlineStr">
        <is>
          <t>Samridhi Perk Line</t>
        </is>
      </c>
      <c r="C3253" s="82" t="n">
        <v>46135</v>
      </c>
      <c r="D3253" t="inlineStr">
        <is>
          <t>Perk-HLM-3</t>
        </is>
      </c>
      <c r="E3253" t="n">
        <v>1440</v>
      </c>
      <c r="F3253" t="n">
        <v>1</v>
      </c>
      <c r="G3253" t="n">
        <v>1440</v>
      </c>
      <c r="H3253" t="n">
        <v>0</v>
      </c>
      <c r="I3253" t="n">
        <v>24.4049382716049</v>
      </c>
    </row>
    <row r="3254">
      <c r="A3254" t="inlineStr">
        <is>
          <t>Daily_Efficiency_MTBF_2026_09_18.xlsx</t>
        </is>
      </c>
      <c r="B3254" t="inlineStr">
        <is>
          <t>Samridhi Perk Line</t>
        </is>
      </c>
      <c r="C3254" s="82" t="n">
        <v>46135</v>
      </c>
      <c r="D3254" t="inlineStr">
        <is>
          <t>Perk-Case Packing</t>
        </is>
      </c>
      <c r="E3254" t="n">
        <v>1440</v>
      </c>
      <c r="F3254" t="n">
        <v>1</v>
      </c>
      <c r="G3254" t="n">
        <v>1440</v>
      </c>
      <c r="H3254" t="n">
        <v>0</v>
      </c>
      <c r="I3254" t="n">
        <v>68.81720430107529</v>
      </c>
    </row>
    <row r="3255">
      <c r="A3255" t="inlineStr">
        <is>
          <t>Daily_Efficiency_MTBF_2026_09_18.xlsx</t>
        </is>
      </c>
      <c r="B3255" t="inlineStr">
        <is>
          <t>Co-Extrusion Line</t>
        </is>
      </c>
      <c r="C3255" s="82" t="n">
        <v>46134</v>
      </c>
      <c r="D3255" t="inlineStr">
        <is>
          <t>Coex-AW3</t>
        </is>
      </c>
      <c r="E3255" t="n">
        <v>1161.94958333333</v>
      </c>
      <c r="F3255" t="n">
        <v>190</v>
      </c>
      <c r="G3255" t="n">
        <v>6.11552412280702</v>
      </c>
      <c r="H3255" t="n">
        <v>140.877466666667</v>
      </c>
      <c r="I3255" t="n">
        <v>38.3911111111111</v>
      </c>
    </row>
    <row r="3256">
      <c r="A3256" t="inlineStr">
        <is>
          <t>Daily_Efficiency_MTBF_2026_09_18.xlsx</t>
        </is>
      </c>
      <c r="B3256" t="inlineStr">
        <is>
          <t>Co-Extrusion Line</t>
        </is>
      </c>
      <c r="C3256" s="82" t="n">
        <v>46134</v>
      </c>
      <c r="D3256" t="inlineStr">
        <is>
          <t>Coex-AW1</t>
        </is>
      </c>
      <c r="E3256" t="n">
        <v>1273.81423333333</v>
      </c>
      <c r="F3256" t="n">
        <v>50</v>
      </c>
      <c r="G3256" t="n">
        <v>25.4762846666667</v>
      </c>
      <c r="H3256" t="n">
        <v>47.0207333333333</v>
      </c>
      <c r="I3256" t="n">
        <v>75.83985475306091</v>
      </c>
    </row>
    <row r="3257">
      <c r="A3257" t="inlineStr">
        <is>
          <t>Daily_Efficiency_MTBF_2026_09_18.xlsx</t>
        </is>
      </c>
      <c r="B3257" t="inlineStr">
        <is>
          <t>Co-Extrusion Line</t>
        </is>
      </c>
      <c r="C3257" s="82" t="n">
        <v>46134</v>
      </c>
      <c r="D3257" t="inlineStr">
        <is>
          <t>Coex-AW2</t>
        </is>
      </c>
      <c r="E3257" t="n">
        <v>1263.79053333333</v>
      </c>
      <c r="F3257" t="n">
        <v>33</v>
      </c>
      <c r="G3257" t="n">
        <v>38.2966828282828</v>
      </c>
      <c r="H3257" t="n">
        <v>22.68125</v>
      </c>
      <c r="I3257" t="n">
        <v>78.09758024618939</v>
      </c>
    </row>
    <row r="3258">
      <c r="A3258" t="inlineStr">
        <is>
          <t>Daily_Efficiency_MTBF_2026_09_18.xlsx</t>
        </is>
      </c>
      <c r="B3258" t="inlineStr">
        <is>
          <t>Samridhi 5 Star Line</t>
        </is>
      </c>
      <c r="C3258" s="82" t="n">
        <v>46134</v>
      </c>
      <c r="D3258" t="inlineStr">
        <is>
          <t>FS-TTLi-4</t>
        </is>
      </c>
      <c r="E3258" t="n">
        <v>1376.67418333333</v>
      </c>
      <c r="F3258" t="n">
        <v>70</v>
      </c>
      <c r="G3258" t="n">
        <v>19.666774047619</v>
      </c>
      <c r="H3258" t="n">
        <v>63.3258166666667</v>
      </c>
      <c r="I3258" t="n">
        <v>78.9393939393939</v>
      </c>
    </row>
    <row r="3259">
      <c r="A3259" t="inlineStr">
        <is>
          <t>Daily_Efficiency_MTBF_2026_09_18.xlsx</t>
        </is>
      </c>
      <c r="B3259" t="inlineStr">
        <is>
          <t>Samridhi 5 Star Line</t>
        </is>
      </c>
      <c r="C3259" s="82" t="n">
        <v>46134</v>
      </c>
      <c r="D3259" t="inlineStr">
        <is>
          <t>FS-TTLi-3</t>
        </is>
      </c>
      <c r="E3259" t="n">
        <v>1373.01063333333</v>
      </c>
      <c r="F3259" t="n">
        <v>43</v>
      </c>
      <c r="G3259" t="n">
        <v>31.9304798449612</v>
      </c>
      <c r="H3259" t="n">
        <v>9.48576666666667</v>
      </c>
      <c r="I3259" t="n">
        <v>94.29150979395421</v>
      </c>
    </row>
    <row r="3260">
      <c r="A3260" t="inlineStr">
        <is>
          <t>Daily_Efficiency_MTBF_2026_09_18.xlsx</t>
        </is>
      </c>
      <c r="B3260" t="inlineStr">
        <is>
          <t>Samridhi 5 Star Line</t>
        </is>
      </c>
      <c r="C3260" s="82" t="n">
        <v>46134</v>
      </c>
      <c r="D3260" t="inlineStr">
        <is>
          <t>FS-HCM-4</t>
        </is>
      </c>
      <c r="E3260" t="n">
        <v>1410.20216666667</v>
      </c>
      <c r="F3260" t="n">
        <v>32</v>
      </c>
      <c r="G3260" t="n">
        <v>44.0688177083333</v>
      </c>
      <c r="H3260" t="n">
        <v>16.7987833333333</v>
      </c>
      <c r="I3260" t="n">
        <v>80.63234735062321</v>
      </c>
    </row>
    <row r="3261">
      <c r="A3261" t="inlineStr">
        <is>
          <t>Daily_Efficiency_MTBF_2026_09_18.xlsx</t>
        </is>
      </c>
      <c r="B3261" t="inlineStr">
        <is>
          <t>Samridhi 5 Star Line</t>
        </is>
      </c>
      <c r="C3261" s="82" t="n">
        <v>46134</v>
      </c>
      <c r="D3261" t="inlineStr">
        <is>
          <t>FS-HCM-3</t>
        </is>
      </c>
      <c r="E3261" t="n">
        <v>1375.0246</v>
      </c>
      <c r="F3261" t="n">
        <v>29</v>
      </c>
      <c r="G3261" t="n">
        <v>47.4146413793103</v>
      </c>
      <c r="H3261" t="n">
        <v>2.01591666666667</v>
      </c>
      <c r="I3261" t="n">
        <v>96.2665705979185</v>
      </c>
    </row>
    <row r="3262">
      <c r="A3262" t="inlineStr">
        <is>
          <t>Daily_Efficiency_MTBF_2026_09_18.xlsx</t>
        </is>
      </c>
      <c r="B3262" t="inlineStr">
        <is>
          <t>Samridhi 5 Star Line</t>
        </is>
      </c>
      <c r="C3262" s="82" t="n">
        <v>46134</v>
      </c>
      <c r="D3262" t="inlineStr">
        <is>
          <t>FS-HRM-5</t>
        </is>
      </c>
      <c r="E3262" t="n">
        <v>1390.98065</v>
      </c>
      <c r="F3262" t="n">
        <v>22</v>
      </c>
      <c r="G3262" t="n">
        <v>63.2263931818182</v>
      </c>
      <c r="H3262" t="n">
        <v>20.3352</v>
      </c>
      <c r="I3262" t="n">
        <v>37.9453749427593</v>
      </c>
    </row>
    <row r="3263">
      <c r="A3263" t="inlineStr">
        <is>
          <t>Daily_Efficiency_MTBF_2026_09_18.xlsx</t>
        </is>
      </c>
      <c r="B3263" t="inlineStr">
        <is>
          <t>Samridhi 5 Star Line</t>
        </is>
      </c>
      <c r="C3263" s="82" t="n">
        <v>46134</v>
      </c>
      <c r="D3263" t="inlineStr">
        <is>
          <t>FS-HCM-2</t>
        </is>
      </c>
      <c r="E3263" t="n">
        <v>1410.98178333333</v>
      </c>
      <c r="F3263" t="n">
        <v>18</v>
      </c>
      <c r="G3263" t="n">
        <v>78.3878768518519</v>
      </c>
      <c r="H3263" t="n">
        <v>4.65248333333333</v>
      </c>
      <c r="I3263" t="n">
        <v>75.35983426309009</v>
      </c>
    </row>
    <row r="3264">
      <c r="A3264" t="inlineStr">
        <is>
          <t>Daily_Efficiency_MTBF_2026_09_18.xlsx</t>
        </is>
      </c>
      <c r="B3264" t="inlineStr">
        <is>
          <t>Samridhi 5 Star Line</t>
        </is>
      </c>
      <c r="C3264" s="82" t="n">
        <v>46134</v>
      </c>
      <c r="D3264" t="inlineStr">
        <is>
          <t>FS-HCM-1</t>
        </is>
      </c>
      <c r="E3264" t="n">
        <v>1413.34111666667</v>
      </c>
      <c r="F3264" t="n">
        <v>17</v>
      </c>
      <c r="G3264" t="n">
        <v>83.137712745098</v>
      </c>
      <c r="H3264" t="n">
        <v>1.00746666666667</v>
      </c>
      <c r="I3264" t="n">
        <v>89.6599429370422</v>
      </c>
    </row>
    <row r="3265">
      <c r="A3265" t="inlineStr">
        <is>
          <t>Daily_Efficiency_MTBF_2026_09_18.xlsx</t>
        </is>
      </c>
      <c r="B3265" t="inlineStr">
        <is>
          <t>Samridhi 5 Star Line</t>
        </is>
      </c>
      <c r="C3265" s="82" t="n">
        <v>46134</v>
      </c>
      <c r="D3265" t="inlineStr">
        <is>
          <t>FS-TTLi-1</t>
        </is>
      </c>
      <c r="E3265" t="n">
        <v>1404.3252</v>
      </c>
      <c r="F3265" t="n">
        <v>15</v>
      </c>
      <c r="G3265" t="n">
        <v>93.62168</v>
      </c>
      <c r="H3265" t="n">
        <v>6.675</v>
      </c>
      <c r="I3265" t="n">
        <v>89.04122875559349</v>
      </c>
    </row>
    <row r="3266">
      <c r="A3266" t="inlineStr">
        <is>
          <t>Daily_Efficiency_MTBF_2026_09_18.xlsx</t>
        </is>
      </c>
      <c r="B3266" t="inlineStr">
        <is>
          <t>Samridhi 5 Star Line</t>
        </is>
      </c>
      <c r="C3266" s="82" t="n">
        <v>46134</v>
      </c>
      <c r="D3266" t="inlineStr">
        <is>
          <t>FS-TTLi-2</t>
        </is>
      </c>
      <c r="E3266" t="n">
        <v>1423.51758333333</v>
      </c>
      <c r="F3266" t="n">
        <v>10</v>
      </c>
      <c r="G3266" t="n">
        <v>142.351758333333</v>
      </c>
      <c r="H3266" t="n">
        <v>9.826816666666669</v>
      </c>
      <c r="I3266" t="n">
        <v>73.73868845310039</v>
      </c>
    </row>
    <row r="3267">
      <c r="A3267" t="inlineStr">
        <is>
          <t>Daily_Efficiency_MTBF_2026_09_18.xlsx</t>
        </is>
      </c>
      <c r="B3267" t="inlineStr">
        <is>
          <t>Samridhi 5 Star Line</t>
        </is>
      </c>
      <c r="C3267" s="82" t="n">
        <v>46134</v>
      </c>
      <c r="D3267" t="inlineStr">
        <is>
          <t>FS-TTM-5</t>
        </is>
      </c>
      <c r="E3267" t="n">
        <v>1440</v>
      </c>
      <c r="F3267" t="n">
        <v>1</v>
      </c>
      <c r="G3267" t="n">
        <v>1440</v>
      </c>
      <c r="H3267" t="n">
        <v>0</v>
      </c>
      <c r="I3267" t="n">
        <v>31.6515151515152</v>
      </c>
    </row>
    <row r="3268">
      <c r="A3268" t="inlineStr">
        <is>
          <t>Daily_Efficiency_MTBF_2026_09_18.xlsx</t>
        </is>
      </c>
      <c r="B3268" t="inlineStr">
        <is>
          <t>Samridhi 5 Star Line</t>
        </is>
      </c>
      <c r="C3268" s="82" t="n">
        <v>46134</v>
      </c>
      <c r="D3268" t="inlineStr">
        <is>
          <t>FS-Case Packing</t>
        </is>
      </c>
      <c r="E3268" t="n">
        <v>1440</v>
      </c>
      <c r="F3268" t="n">
        <v>1</v>
      </c>
      <c r="G3268" t="n">
        <v>1440</v>
      </c>
      <c r="H3268" t="n">
        <v>0</v>
      </c>
      <c r="I3268" t="n">
        <v>134.224598930481</v>
      </c>
    </row>
    <row r="3269">
      <c r="A3269" t="inlineStr">
        <is>
          <t>Daily_Efficiency_MTBF_2026_09_18.xlsx</t>
        </is>
      </c>
      <c r="B3269" t="inlineStr">
        <is>
          <t>Samridhi Perk Line</t>
        </is>
      </c>
      <c r="C3269" s="82" t="n">
        <v>46134</v>
      </c>
      <c r="D3269" t="inlineStr">
        <is>
          <t>Perk-HLM-1</t>
        </is>
      </c>
      <c r="E3269" t="n">
        <v>1230.69268333333</v>
      </c>
      <c r="F3269" t="n">
        <v>207</v>
      </c>
      <c r="G3269" t="n">
        <v>5.94537528180354</v>
      </c>
      <c r="H3269" t="n">
        <v>10.7462333333333</v>
      </c>
      <c r="I3269" t="n">
        <v>39.0875336949183</v>
      </c>
    </row>
    <row r="3270">
      <c r="A3270" t="inlineStr">
        <is>
          <t>Daily_Efficiency_MTBF_2026_09_18.xlsx</t>
        </is>
      </c>
      <c r="B3270" t="inlineStr">
        <is>
          <t>Samridhi Perk Line</t>
        </is>
      </c>
      <c r="C3270" s="82" t="n">
        <v>46134</v>
      </c>
      <c r="D3270" t="inlineStr">
        <is>
          <t>Perk-HCM-4</t>
        </is>
      </c>
      <c r="E3270" t="n">
        <v>1340.544</v>
      </c>
      <c r="F3270" t="n">
        <v>95</v>
      </c>
      <c r="G3270" t="n">
        <v>14.1109894736842</v>
      </c>
      <c r="H3270" t="n">
        <v>0.425766666666667</v>
      </c>
      <c r="I3270" t="n">
        <v>47.2222058126898</v>
      </c>
    </row>
    <row r="3271">
      <c r="A3271" t="inlineStr">
        <is>
          <t>Daily_Efficiency_MTBF_2026_09_18.xlsx</t>
        </is>
      </c>
      <c r="B3271" t="inlineStr">
        <is>
          <t>Samridhi Perk Line</t>
        </is>
      </c>
      <c r="C3271" s="82" t="n">
        <v>46134</v>
      </c>
      <c r="D3271" t="inlineStr">
        <is>
          <t>Perk TTM-5</t>
        </is>
      </c>
      <c r="E3271" t="n">
        <v>1001.99391666667</v>
      </c>
      <c r="F3271" t="n">
        <v>94</v>
      </c>
      <c r="G3271" t="n">
        <v>10.659509751773</v>
      </c>
      <c r="H3271" t="n">
        <v>196.7774</v>
      </c>
      <c r="I3271" t="n">
        <v>30.7638888888889</v>
      </c>
    </row>
    <row r="3272">
      <c r="A3272" t="inlineStr">
        <is>
          <t>Daily_Efficiency_MTBF_2026_09_18.xlsx</t>
        </is>
      </c>
      <c r="B3272" t="inlineStr">
        <is>
          <t>Samridhi Perk Line</t>
        </is>
      </c>
      <c r="C3272" s="82" t="n">
        <v>46134</v>
      </c>
      <c r="D3272" t="inlineStr">
        <is>
          <t>Perk-HCM-2</t>
        </is>
      </c>
      <c r="E3272" t="n">
        <v>1354.76331666667</v>
      </c>
      <c r="F3272" t="n">
        <v>88</v>
      </c>
      <c r="G3272" t="n">
        <v>15.3950376893939</v>
      </c>
      <c r="H3272" t="n">
        <v>0.53825</v>
      </c>
      <c r="I3272" t="n">
        <v>70.1760680593718</v>
      </c>
    </row>
    <row r="3273">
      <c r="A3273" t="inlineStr">
        <is>
          <t>Daily_Efficiency_MTBF_2026_09_18.xlsx</t>
        </is>
      </c>
      <c r="B3273" t="inlineStr">
        <is>
          <t>Samridhi Perk Line</t>
        </is>
      </c>
      <c r="C3273" s="82" t="n">
        <v>46134</v>
      </c>
      <c r="D3273" t="inlineStr">
        <is>
          <t>Perk-HCM-3</t>
        </is>
      </c>
      <c r="E3273" t="n">
        <v>1366.08828333333</v>
      </c>
      <c r="F3273" t="n">
        <v>62</v>
      </c>
      <c r="G3273" t="n">
        <v>22.0336819892473</v>
      </c>
      <c r="H3273" t="n">
        <v>1.47376666666667</v>
      </c>
      <c r="I3273" t="n">
        <v>56.7468520787395</v>
      </c>
    </row>
    <row r="3274">
      <c r="A3274" t="inlineStr">
        <is>
          <t>Daily_Efficiency_MTBF_2026_09_18.xlsx</t>
        </is>
      </c>
      <c r="B3274" t="inlineStr">
        <is>
          <t>Samridhi Perk Line</t>
        </is>
      </c>
      <c r="C3274" s="82" t="n">
        <v>46134</v>
      </c>
      <c r="D3274" t="inlineStr">
        <is>
          <t>Perk-HLM-2</t>
        </is>
      </c>
      <c r="E3274" t="n">
        <v>1356.79846666667</v>
      </c>
      <c r="F3274" t="n">
        <v>52</v>
      </c>
      <c r="G3274" t="n">
        <v>26.0922782051282</v>
      </c>
      <c r="H3274" t="n">
        <v>0.792983333333333</v>
      </c>
      <c r="I3274" t="n">
        <v>54.2339615930664</v>
      </c>
    </row>
    <row r="3275">
      <c r="A3275" t="inlineStr">
        <is>
          <t>Daily_Efficiency_MTBF_2026_09_18.xlsx</t>
        </is>
      </c>
      <c r="B3275" t="inlineStr">
        <is>
          <t>Samridhi Perk Line</t>
        </is>
      </c>
      <c r="C3275" s="82" t="n">
        <v>46134</v>
      </c>
      <c r="D3275" t="inlineStr">
        <is>
          <t>Perk-HCM-1</t>
        </is>
      </c>
      <c r="E3275" t="n">
        <v>1362.4435</v>
      </c>
      <c r="F3275" t="n">
        <v>46</v>
      </c>
      <c r="G3275" t="n">
        <v>29.6183369565217</v>
      </c>
      <c r="H3275" t="n">
        <v>0.194583333333333</v>
      </c>
      <c r="I3275" t="n">
        <v>73.96971352147921</v>
      </c>
    </row>
    <row r="3276">
      <c r="A3276" t="inlineStr">
        <is>
          <t>Daily_Efficiency_MTBF_2026_09_18.xlsx</t>
        </is>
      </c>
      <c r="B3276" t="inlineStr">
        <is>
          <t>Samridhi Perk Line</t>
        </is>
      </c>
      <c r="C3276" s="82" t="n">
        <v>46134</v>
      </c>
      <c r="D3276" t="inlineStr">
        <is>
          <t>Perk-TTLi-1</t>
        </is>
      </c>
      <c r="E3276" t="n">
        <v>1382.02488333333</v>
      </c>
      <c r="F3276" t="n">
        <v>12</v>
      </c>
      <c r="G3276" t="n">
        <v>115.168740277778</v>
      </c>
      <c r="H3276" t="n">
        <v>1.13655</v>
      </c>
      <c r="I3276" t="n">
        <v>71.0561225852897</v>
      </c>
    </row>
    <row r="3277">
      <c r="A3277" t="inlineStr">
        <is>
          <t>Daily_Efficiency_MTBF_2026_09_18.xlsx</t>
        </is>
      </c>
      <c r="B3277" t="inlineStr">
        <is>
          <t>Samridhi Perk Line</t>
        </is>
      </c>
      <c r="C3277" s="82" t="n">
        <v>46134</v>
      </c>
      <c r="D3277" t="inlineStr">
        <is>
          <t>Perk-TTLi-2</t>
        </is>
      </c>
      <c r="E3277" t="n">
        <v>1358.5555</v>
      </c>
      <c r="F3277" t="n">
        <v>7</v>
      </c>
      <c r="G3277" t="n">
        <v>194.079357142857</v>
      </c>
      <c r="H3277" t="n">
        <v>0</v>
      </c>
      <c r="I3277" t="n">
        <v>66.5804096659853</v>
      </c>
    </row>
    <row r="3278">
      <c r="A3278" t="inlineStr">
        <is>
          <t>Daily_Efficiency_MTBF_2026_09_18.xlsx</t>
        </is>
      </c>
      <c r="B3278" t="inlineStr">
        <is>
          <t>Samridhi Perk Line</t>
        </is>
      </c>
      <c r="C3278" s="82" t="n">
        <v>46134</v>
      </c>
      <c r="D3278" t="inlineStr">
        <is>
          <t>Perk-TTLi-3</t>
        </is>
      </c>
      <c r="E3278" t="n">
        <v>1333.13396666667</v>
      </c>
      <c r="F3278" t="n">
        <v>7</v>
      </c>
      <c r="G3278" t="n">
        <v>190.447709523809</v>
      </c>
      <c r="H3278" t="n">
        <v>0.1077</v>
      </c>
      <c r="I3278" t="n">
        <v>57.1043013481642</v>
      </c>
    </row>
    <row r="3279">
      <c r="A3279" t="inlineStr">
        <is>
          <t>Daily_Efficiency_MTBF_2026_09_18.xlsx</t>
        </is>
      </c>
      <c r="B3279" t="inlineStr">
        <is>
          <t>Samridhi Perk Line</t>
        </is>
      </c>
      <c r="C3279" s="82" t="n">
        <v>46134</v>
      </c>
      <c r="D3279" t="inlineStr">
        <is>
          <t>Perk-TTLi-4</t>
        </is>
      </c>
      <c r="E3279" t="n">
        <v>1065.0968</v>
      </c>
      <c r="F3279" t="n">
        <v>4</v>
      </c>
      <c r="G3279" t="n">
        <v>266.2742</v>
      </c>
      <c r="H3279" t="n">
        <v>0.45585</v>
      </c>
      <c r="I3279" t="n">
        <v>12.472401058737</v>
      </c>
    </row>
    <row r="3280">
      <c r="A3280" t="inlineStr">
        <is>
          <t>Daily_Efficiency_MTBF_2026_09_18.xlsx</t>
        </is>
      </c>
      <c r="B3280" t="inlineStr">
        <is>
          <t>Samridhi Perk Line</t>
        </is>
      </c>
      <c r="C3280" s="82" t="n">
        <v>46134</v>
      </c>
      <c r="D3280" t="inlineStr">
        <is>
          <t>Perk-Case Packing</t>
        </is>
      </c>
      <c r="E3280" t="n">
        <v>1440</v>
      </c>
      <c r="F3280" t="n">
        <v>1</v>
      </c>
      <c r="G3280" t="n">
        <v>1440</v>
      </c>
      <c r="H3280" t="n">
        <v>0</v>
      </c>
      <c r="I3280" t="n">
        <v>64.5698924731183</v>
      </c>
    </row>
    <row r="3281">
      <c r="A3281" t="inlineStr">
        <is>
          <t>Daily_Efficiency_MTBF_2026_09_18.xlsx</t>
        </is>
      </c>
      <c r="B3281" t="inlineStr">
        <is>
          <t>Samridhi Perk Line</t>
        </is>
      </c>
      <c r="C3281" s="82" t="n">
        <v>46134</v>
      </c>
      <c r="D3281" t="inlineStr">
        <is>
          <t>Perk-HLM-3</t>
        </is>
      </c>
      <c r="E3281" t="n">
        <v>1440</v>
      </c>
      <c r="F3281" t="n">
        <v>1</v>
      </c>
      <c r="G3281" t="n">
        <v>1440</v>
      </c>
      <c r="H3281" t="n">
        <v>0</v>
      </c>
      <c r="I3281" t="n">
        <v>26.725462962963</v>
      </c>
    </row>
    <row r="3282">
      <c r="A3282" t="inlineStr">
        <is>
          <t>Daily_Efficiency_MTBF_2026_09_18.xlsx</t>
        </is>
      </c>
      <c r="B3282" t="inlineStr">
        <is>
          <t>Co-Extrusion Line</t>
        </is>
      </c>
      <c r="C3282" s="82" t="n">
        <v>46133</v>
      </c>
      <c r="D3282" t="inlineStr">
        <is>
          <t>Coex-AW3</t>
        </is>
      </c>
      <c r="E3282" t="n">
        <v>1057.07561666667</v>
      </c>
      <c r="F3282" t="n">
        <v>202</v>
      </c>
      <c r="G3282" t="n">
        <v>5.23304760726073</v>
      </c>
      <c r="H3282" t="n">
        <v>135.981183333333</v>
      </c>
      <c r="I3282" t="n">
        <v>23.0086111111111</v>
      </c>
    </row>
    <row r="3283">
      <c r="A3283" t="inlineStr">
        <is>
          <t>Daily_Efficiency_MTBF_2026_09_18.xlsx</t>
        </is>
      </c>
      <c r="B3283" t="inlineStr">
        <is>
          <t>Co-Extrusion Line</t>
        </is>
      </c>
      <c r="C3283" s="82" t="n">
        <v>46133</v>
      </c>
      <c r="D3283" t="inlineStr">
        <is>
          <t>Coex-AW1</t>
        </is>
      </c>
      <c r="E3283" t="n">
        <v>831.993866666667</v>
      </c>
      <c r="F3283" t="n">
        <v>69</v>
      </c>
      <c r="G3283" t="n">
        <v>12.0578821256039</v>
      </c>
      <c r="H3283" t="n">
        <v>78.6397166666666</v>
      </c>
      <c r="I3283" t="n">
        <v>32.6580586484366</v>
      </c>
    </row>
    <row r="3284">
      <c r="A3284" t="inlineStr">
        <is>
          <t>Daily_Efficiency_MTBF_2026_09_18.xlsx</t>
        </is>
      </c>
      <c r="B3284" t="inlineStr">
        <is>
          <t>Co-Extrusion Line</t>
        </is>
      </c>
      <c r="C3284" s="82" t="n">
        <v>46133</v>
      </c>
      <c r="D3284" t="inlineStr">
        <is>
          <t>Coex-AW2</t>
        </is>
      </c>
      <c r="E3284" t="n">
        <v>1009.88268333333</v>
      </c>
      <c r="F3284" t="n">
        <v>32</v>
      </c>
      <c r="G3284" t="n">
        <v>31.5588338541667</v>
      </c>
      <c r="H3284" t="n">
        <v>38.3406333333333</v>
      </c>
      <c r="I3284" t="n">
        <v>37.9872903468544</v>
      </c>
    </row>
    <row r="3285">
      <c r="A3285" t="inlineStr">
        <is>
          <t>Daily_Efficiency_MTBF_2026_09_18.xlsx</t>
        </is>
      </c>
      <c r="B3285" t="inlineStr">
        <is>
          <t>Samridhi 5 Star Line</t>
        </is>
      </c>
      <c r="C3285" s="82" t="n">
        <v>46133</v>
      </c>
      <c r="D3285" t="inlineStr">
        <is>
          <t>FS-TTLi-4</t>
        </is>
      </c>
      <c r="E3285" t="n">
        <v>1346.68931666667</v>
      </c>
      <c r="F3285" t="n">
        <v>71</v>
      </c>
      <c r="G3285" t="n">
        <v>18.9674551643192</v>
      </c>
      <c r="H3285" t="n">
        <v>58.81675</v>
      </c>
      <c r="I3285" t="n">
        <v>65.7404246006292</v>
      </c>
    </row>
    <row r="3286">
      <c r="A3286" t="inlineStr">
        <is>
          <t>Daily_Efficiency_MTBF_2026_09_18.xlsx</t>
        </is>
      </c>
      <c r="B3286" t="inlineStr">
        <is>
          <t>Samridhi 5 Star Line</t>
        </is>
      </c>
      <c r="C3286" s="82" t="n">
        <v>46133</v>
      </c>
      <c r="D3286" t="inlineStr">
        <is>
          <t>FS-HCM-4</t>
        </is>
      </c>
      <c r="E3286" t="n">
        <v>1261.19441666667</v>
      </c>
      <c r="F3286" t="n">
        <v>36</v>
      </c>
      <c r="G3286" t="n">
        <v>35.0331782407407</v>
      </c>
      <c r="H3286" t="n">
        <v>26.9941</v>
      </c>
      <c r="I3286" t="n">
        <v>75.7466550212546</v>
      </c>
    </row>
    <row r="3287">
      <c r="A3287" t="inlineStr">
        <is>
          <t>Daily_Efficiency_MTBF_2026_09_18.xlsx</t>
        </is>
      </c>
      <c r="B3287" t="inlineStr">
        <is>
          <t>Samridhi 5 Star Line</t>
        </is>
      </c>
      <c r="C3287" s="82" t="n">
        <v>46133</v>
      </c>
      <c r="D3287" t="inlineStr">
        <is>
          <t>FS-HCM-3</t>
        </is>
      </c>
      <c r="E3287" t="n">
        <v>1350.47385</v>
      </c>
      <c r="F3287" t="n">
        <v>34</v>
      </c>
      <c r="G3287" t="n">
        <v>39.7198191176471</v>
      </c>
      <c r="H3287" t="n">
        <v>2.17436666666667</v>
      </c>
      <c r="I3287" t="n">
        <v>79.1455001090229</v>
      </c>
    </row>
    <row r="3288">
      <c r="A3288" t="inlineStr">
        <is>
          <t>Daily_Efficiency_MTBF_2026_09_18.xlsx</t>
        </is>
      </c>
      <c r="B3288" t="inlineStr">
        <is>
          <t>Samridhi 5 Star Line</t>
        </is>
      </c>
      <c r="C3288" s="82" t="n">
        <v>46133</v>
      </c>
      <c r="D3288" t="inlineStr">
        <is>
          <t>FS-HCM-2</t>
        </is>
      </c>
      <c r="E3288" t="n">
        <v>1318.3731</v>
      </c>
      <c r="F3288" t="n">
        <v>33</v>
      </c>
      <c r="G3288" t="n">
        <v>39.9507</v>
      </c>
      <c r="H3288" t="n">
        <v>0</v>
      </c>
      <c r="I3288" t="n">
        <v>64.3089269131732</v>
      </c>
    </row>
    <row r="3289">
      <c r="A3289" t="inlineStr">
        <is>
          <t>Daily_Efficiency_MTBF_2026_09_18.xlsx</t>
        </is>
      </c>
      <c r="B3289" t="inlineStr">
        <is>
          <t>Samridhi 5 Star Line</t>
        </is>
      </c>
      <c r="C3289" s="82" t="n">
        <v>46133</v>
      </c>
      <c r="D3289" t="inlineStr">
        <is>
          <t>FS-HCM-1</t>
        </is>
      </c>
      <c r="E3289" t="n">
        <v>1287.80841666667</v>
      </c>
      <c r="F3289" t="n">
        <v>28</v>
      </c>
      <c r="G3289" t="n">
        <v>45.9931577380952</v>
      </c>
      <c r="H3289" t="n">
        <v>0</v>
      </c>
      <c r="I3289" t="n">
        <v>78.83712750963311</v>
      </c>
    </row>
    <row r="3290">
      <c r="A3290" t="inlineStr">
        <is>
          <t>Daily_Efficiency_MTBF_2026_09_18.xlsx</t>
        </is>
      </c>
      <c r="B3290" t="inlineStr">
        <is>
          <t>Samridhi 5 Star Line</t>
        </is>
      </c>
      <c r="C3290" s="82" t="n">
        <v>46133</v>
      </c>
      <c r="D3290" t="inlineStr">
        <is>
          <t>FS-TTLi-2</t>
        </is>
      </c>
      <c r="E3290" t="n">
        <v>1363.3559</v>
      </c>
      <c r="F3290" t="n">
        <v>26</v>
      </c>
      <c r="G3290" t="n">
        <v>52.4367653846154</v>
      </c>
      <c r="H3290" t="n">
        <v>33.6677666666667</v>
      </c>
      <c r="I3290" t="n">
        <v>53.7009041953666</v>
      </c>
    </row>
    <row r="3291">
      <c r="A3291" t="inlineStr">
        <is>
          <t>Daily_Efficiency_MTBF_2026_09_18.xlsx</t>
        </is>
      </c>
      <c r="B3291" t="inlineStr">
        <is>
          <t>Samridhi 5 Star Line</t>
        </is>
      </c>
      <c r="C3291" s="82" t="n">
        <v>46133</v>
      </c>
      <c r="D3291" t="inlineStr">
        <is>
          <t>FS-TTLi-1</t>
        </is>
      </c>
      <c r="E3291" t="n">
        <v>1386.04833333333</v>
      </c>
      <c r="F3291" t="n">
        <v>25</v>
      </c>
      <c r="G3291" t="n">
        <v>55.4419333333333</v>
      </c>
      <c r="H3291" t="n">
        <v>5.32571666666667</v>
      </c>
      <c r="I3291" t="n">
        <v>71.6057356587438</v>
      </c>
    </row>
    <row r="3292">
      <c r="A3292" t="inlineStr">
        <is>
          <t>Daily_Efficiency_MTBF_2026_09_18.xlsx</t>
        </is>
      </c>
      <c r="B3292" t="inlineStr">
        <is>
          <t>Samridhi 5 Star Line</t>
        </is>
      </c>
      <c r="C3292" s="82" t="n">
        <v>46133</v>
      </c>
      <c r="D3292" t="inlineStr">
        <is>
          <t>FS-TTLi-3</t>
        </is>
      </c>
      <c r="E3292" t="n">
        <v>1320.32685</v>
      </c>
      <c r="F3292" t="n">
        <v>23</v>
      </c>
      <c r="G3292" t="n">
        <v>57.4055152173913</v>
      </c>
      <c r="H3292" t="n">
        <v>10.1589833333333</v>
      </c>
      <c r="I3292" t="n">
        <v>79.09233431029089</v>
      </c>
    </row>
    <row r="3293">
      <c r="A3293" t="inlineStr">
        <is>
          <t>Daily_Efficiency_MTBF_2026_09_18.xlsx</t>
        </is>
      </c>
      <c r="B3293" t="inlineStr">
        <is>
          <t>Samridhi 5 Star Line</t>
        </is>
      </c>
      <c r="C3293" s="82" t="n">
        <v>46133</v>
      </c>
      <c r="D3293" t="inlineStr">
        <is>
          <t>FS-HRM-5</t>
        </is>
      </c>
      <c r="E3293" t="n">
        <v>1404.6549</v>
      </c>
      <c r="F3293" t="n">
        <v>17</v>
      </c>
      <c r="G3293" t="n">
        <v>82.6267588235294</v>
      </c>
      <c r="H3293" t="n">
        <v>20.1717833333333</v>
      </c>
      <c r="I3293" t="n">
        <v>37.2085065510207</v>
      </c>
    </row>
    <row r="3294">
      <c r="A3294" t="inlineStr">
        <is>
          <t>Daily_Efficiency_MTBF_2026_09_18.xlsx</t>
        </is>
      </c>
      <c r="B3294" t="inlineStr">
        <is>
          <t>Samridhi 5 Star Line</t>
        </is>
      </c>
      <c r="C3294" s="82" t="n">
        <v>46133</v>
      </c>
      <c r="D3294" t="inlineStr">
        <is>
          <t>FS-Case Packing</t>
        </is>
      </c>
      <c r="E3294" t="n">
        <v>1440</v>
      </c>
      <c r="F3294" t="n">
        <v>1</v>
      </c>
      <c r="G3294" t="n">
        <v>1440</v>
      </c>
      <c r="H3294" t="n">
        <v>0</v>
      </c>
      <c r="I3294" t="n">
        <v>95.8778966131907</v>
      </c>
    </row>
    <row r="3295">
      <c r="A3295" t="inlineStr">
        <is>
          <t>Daily_Efficiency_MTBF_2026_09_18.xlsx</t>
        </is>
      </c>
      <c r="B3295" t="inlineStr">
        <is>
          <t>Samridhi 5 Star Line</t>
        </is>
      </c>
      <c r="C3295" s="82" t="n">
        <v>46133</v>
      </c>
      <c r="D3295" t="inlineStr">
        <is>
          <t>FS-TTM-5</t>
        </is>
      </c>
      <c r="E3295" t="n">
        <v>1440</v>
      </c>
      <c r="F3295" t="n">
        <v>1</v>
      </c>
      <c r="G3295" t="n">
        <v>1440</v>
      </c>
      <c r="H3295" t="n">
        <v>0</v>
      </c>
      <c r="I3295" t="n">
        <v>30.8236462287424</v>
      </c>
    </row>
    <row r="3296">
      <c r="A3296" t="inlineStr">
        <is>
          <t>Daily_Efficiency_MTBF_2026_09_18.xlsx</t>
        </is>
      </c>
      <c r="B3296" t="inlineStr">
        <is>
          <t>Samridhi Perk Line</t>
        </is>
      </c>
      <c r="C3296" s="82" t="n">
        <v>46133</v>
      </c>
      <c r="D3296" t="inlineStr">
        <is>
          <t>Perk-HLM-1</t>
        </is>
      </c>
      <c r="E3296" t="n">
        <v>1285.79235</v>
      </c>
      <c r="F3296" t="n">
        <v>196</v>
      </c>
      <c r="G3296" t="n">
        <v>6.56016505102041</v>
      </c>
      <c r="H3296" t="n">
        <v>7.03021666666667</v>
      </c>
      <c r="I3296" t="n">
        <v>32.5484013748202</v>
      </c>
    </row>
    <row r="3297">
      <c r="A3297" t="inlineStr">
        <is>
          <t>Daily_Efficiency_MTBF_2026_09_18.xlsx</t>
        </is>
      </c>
      <c r="B3297" t="inlineStr">
        <is>
          <t>Samridhi Perk Line</t>
        </is>
      </c>
      <c r="C3297" s="82" t="n">
        <v>46133</v>
      </c>
      <c r="D3297" t="inlineStr">
        <is>
          <t>Perk-HLM-2</t>
        </is>
      </c>
      <c r="E3297" t="n">
        <v>1258.99223333333</v>
      </c>
      <c r="F3297" t="n">
        <v>81</v>
      </c>
      <c r="G3297" t="n">
        <v>15.5431139917695</v>
      </c>
      <c r="H3297" t="n">
        <v>0</v>
      </c>
      <c r="I3297" t="n">
        <v>26.9229869228835</v>
      </c>
    </row>
    <row r="3298">
      <c r="A3298" t="inlineStr">
        <is>
          <t>Daily_Efficiency_MTBF_2026_09_18.xlsx</t>
        </is>
      </c>
      <c r="B3298" t="inlineStr">
        <is>
          <t>Samridhi Perk Line</t>
        </is>
      </c>
      <c r="C3298" s="82" t="n">
        <v>46133</v>
      </c>
      <c r="D3298" t="inlineStr">
        <is>
          <t>Perk TTM-5</t>
        </is>
      </c>
      <c r="E3298" t="n">
        <v>752.6274</v>
      </c>
      <c r="F3298" t="n">
        <v>70</v>
      </c>
      <c r="G3298" t="n">
        <v>10.75182</v>
      </c>
      <c r="H3298" t="n">
        <v>161.268083333333</v>
      </c>
      <c r="I3298" t="n">
        <v>29.3747380791324</v>
      </c>
    </row>
    <row r="3299">
      <c r="A3299" t="inlineStr">
        <is>
          <t>Daily_Efficiency_MTBF_2026_09_18.xlsx</t>
        </is>
      </c>
      <c r="B3299" t="inlineStr">
        <is>
          <t>Samridhi Perk Line</t>
        </is>
      </c>
      <c r="C3299" s="82" t="n">
        <v>46133</v>
      </c>
      <c r="D3299" t="inlineStr">
        <is>
          <t>Perk-HCM-2</t>
        </is>
      </c>
      <c r="E3299" t="n">
        <v>1185.549</v>
      </c>
      <c r="F3299" t="n">
        <v>58</v>
      </c>
      <c r="G3299" t="n">
        <v>20.4405</v>
      </c>
      <c r="H3299" t="n">
        <v>1.77593333333333</v>
      </c>
      <c r="I3299" t="n">
        <v>65.9677076884567</v>
      </c>
    </row>
    <row r="3300">
      <c r="A3300" t="inlineStr">
        <is>
          <t>Daily_Efficiency_MTBF_2026_09_18.xlsx</t>
        </is>
      </c>
      <c r="B3300" t="inlineStr">
        <is>
          <t>Samridhi Perk Line</t>
        </is>
      </c>
      <c r="C3300" s="82" t="n">
        <v>46133</v>
      </c>
      <c r="D3300" t="inlineStr">
        <is>
          <t>Perk-HCM-3</t>
        </is>
      </c>
      <c r="E3300" t="n">
        <v>1205.32425</v>
      </c>
      <c r="F3300" t="n">
        <v>57</v>
      </c>
      <c r="G3300" t="n">
        <v>21.1460394736842</v>
      </c>
      <c r="H3300" t="n">
        <v>1.0308</v>
      </c>
      <c r="I3300" t="n">
        <v>51.3664706334494</v>
      </c>
    </row>
    <row r="3301">
      <c r="A3301" t="inlineStr">
        <is>
          <t>Daily_Efficiency_MTBF_2026_09_18.xlsx</t>
        </is>
      </c>
      <c r="B3301" t="inlineStr">
        <is>
          <t>Samridhi Perk Line</t>
        </is>
      </c>
      <c r="C3301" s="82" t="n">
        <v>46133</v>
      </c>
      <c r="D3301" t="inlineStr">
        <is>
          <t>Perk-HCM-4</t>
        </is>
      </c>
      <c r="E3301" t="n">
        <v>1183.78493333333</v>
      </c>
      <c r="F3301" t="n">
        <v>55</v>
      </c>
      <c r="G3301" t="n">
        <v>21.5233624242424</v>
      </c>
      <c r="H3301" t="n">
        <v>0.16115</v>
      </c>
      <c r="I3301" t="n">
        <v>40.5900853371374</v>
      </c>
    </row>
    <row r="3302">
      <c r="A3302" t="inlineStr">
        <is>
          <t>Daily_Efficiency_MTBF_2026_09_18.xlsx</t>
        </is>
      </c>
      <c r="B3302" t="inlineStr">
        <is>
          <t>Samridhi Perk Line</t>
        </is>
      </c>
      <c r="C3302" s="82" t="n">
        <v>46133</v>
      </c>
      <c r="D3302" t="inlineStr">
        <is>
          <t>Perk-HCM-1</t>
        </is>
      </c>
      <c r="E3302" t="n">
        <v>1179.57173333333</v>
      </c>
      <c r="F3302" t="n">
        <v>41</v>
      </c>
      <c r="G3302" t="n">
        <v>28.7700422764228</v>
      </c>
      <c r="H3302" t="n">
        <v>0.134116666666667</v>
      </c>
      <c r="I3302" t="n">
        <v>68.946322582495</v>
      </c>
    </row>
    <row r="3303">
      <c r="A3303" t="inlineStr">
        <is>
          <t>Daily_Efficiency_MTBF_2026_09_18.xlsx</t>
        </is>
      </c>
      <c r="B3303" t="inlineStr">
        <is>
          <t>Samridhi Perk Line</t>
        </is>
      </c>
      <c r="C3303" s="82" t="n">
        <v>46133</v>
      </c>
      <c r="D3303" t="inlineStr">
        <is>
          <t>Perk-TTLi-2</t>
        </is>
      </c>
      <c r="E3303" t="n">
        <v>1151.54128333333</v>
      </c>
      <c r="F3303" t="n">
        <v>35</v>
      </c>
      <c r="G3303" t="n">
        <v>32.9011795238095</v>
      </c>
      <c r="H3303" t="n">
        <v>0</v>
      </c>
      <c r="I3303" t="n">
        <v>46.6238385952094</v>
      </c>
    </row>
    <row r="3304">
      <c r="A3304" t="inlineStr">
        <is>
          <t>Daily_Efficiency_MTBF_2026_09_18.xlsx</t>
        </is>
      </c>
      <c r="B3304" t="inlineStr">
        <is>
          <t>Samridhi Perk Line</t>
        </is>
      </c>
      <c r="C3304" s="82" t="n">
        <v>46133</v>
      </c>
      <c r="D3304" t="inlineStr">
        <is>
          <t>Perk-TTLi-3</t>
        </is>
      </c>
      <c r="E3304" t="n">
        <v>1322.26513333333</v>
      </c>
      <c r="F3304" t="n">
        <v>14</v>
      </c>
      <c r="G3304" t="n">
        <v>94.4475095238095</v>
      </c>
      <c r="H3304" t="n">
        <v>11.2292666666667</v>
      </c>
      <c r="I3304" t="n">
        <v>34.4252525002383</v>
      </c>
    </row>
    <row r="3305">
      <c r="A3305" t="inlineStr">
        <is>
          <t>Daily_Efficiency_MTBF_2026_09_18.xlsx</t>
        </is>
      </c>
      <c r="B3305" t="inlineStr">
        <is>
          <t>Samridhi Perk Line</t>
        </is>
      </c>
      <c r="C3305" s="82" t="n">
        <v>46133</v>
      </c>
      <c r="D3305" t="inlineStr">
        <is>
          <t>Perk-TTLi-1</t>
        </is>
      </c>
      <c r="E3305" t="n">
        <v>1357.07795</v>
      </c>
      <c r="F3305" t="n">
        <v>13</v>
      </c>
      <c r="G3305" t="n">
        <v>104.390611538462</v>
      </c>
      <c r="H3305" t="n">
        <v>0.02515</v>
      </c>
      <c r="I3305" t="n">
        <v>42.112947024222</v>
      </c>
    </row>
    <row r="3306">
      <c r="A3306" t="inlineStr">
        <is>
          <t>Daily_Efficiency_MTBF_2026_09_18.xlsx</t>
        </is>
      </c>
      <c r="B3306" t="inlineStr">
        <is>
          <t>Samridhi Perk Line</t>
        </is>
      </c>
      <c r="C3306" s="82" t="n">
        <v>46133</v>
      </c>
      <c r="D3306" t="inlineStr">
        <is>
          <t>Perk-TTLi-4</t>
        </is>
      </c>
      <c r="E3306" t="n">
        <v>1276.30906666667</v>
      </c>
      <c r="F3306" t="n">
        <v>7</v>
      </c>
      <c r="G3306" t="n">
        <v>182.329866666667</v>
      </c>
      <c r="H3306" t="n">
        <v>6.90756666666667</v>
      </c>
      <c r="I3306" t="n">
        <v>11.9504373631483</v>
      </c>
    </row>
    <row r="3307">
      <c r="A3307" t="inlineStr">
        <is>
          <t>Daily_Efficiency_MTBF_2026_09_18.xlsx</t>
        </is>
      </c>
      <c r="B3307" t="inlineStr">
        <is>
          <t>Samridhi Perk Line</t>
        </is>
      </c>
      <c r="C3307" s="82" t="n">
        <v>46133</v>
      </c>
      <c r="D3307" t="inlineStr">
        <is>
          <t>Perk-Case Packing</t>
        </is>
      </c>
      <c r="E3307" t="n">
        <v>1440</v>
      </c>
      <c r="F3307" t="n">
        <v>1</v>
      </c>
      <c r="G3307" t="n">
        <v>1440</v>
      </c>
      <c r="H3307" t="n">
        <v>0</v>
      </c>
      <c r="I3307" t="n">
        <v>57.1236559139785</v>
      </c>
    </row>
    <row r="3308">
      <c r="A3308" t="inlineStr">
        <is>
          <t>Daily_Efficiency_MTBF_2026_09_18.xlsx</t>
        </is>
      </c>
      <c r="B3308" t="inlineStr">
        <is>
          <t>Samridhi Perk Line</t>
        </is>
      </c>
      <c r="C3308" s="82" t="n">
        <v>46133</v>
      </c>
      <c r="D3308" t="inlineStr">
        <is>
          <t>Perk-HLM-3</t>
        </is>
      </c>
      <c r="E3308" t="n">
        <v>1440</v>
      </c>
      <c r="F3308" t="n">
        <v>1</v>
      </c>
      <c r="G3308" t="n">
        <v>1440</v>
      </c>
      <c r="H3308" t="n">
        <v>0</v>
      </c>
      <c r="I3308" t="n">
        <v>25.1966049382716</v>
      </c>
    </row>
    <row r="3309">
      <c r="A3309" t="inlineStr">
        <is>
          <t>Daily_Efficiency_MTBF_2026_09_18.xlsx</t>
        </is>
      </c>
      <c r="B3309" t="inlineStr">
        <is>
          <t>Co-Extrusion Line</t>
        </is>
      </c>
      <c r="C3309" s="82" t="n">
        <v>46132</v>
      </c>
      <c r="D3309" t="inlineStr">
        <is>
          <t>Coex-AW3</t>
        </is>
      </c>
      <c r="E3309" t="n">
        <v>1183.526</v>
      </c>
      <c r="F3309" t="n">
        <v>300</v>
      </c>
      <c r="G3309" t="n">
        <v>3.94508666666667</v>
      </c>
      <c r="H3309" t="n">
        <v>153.3747</v>
      </c>
      <c r="I3309" t="n">
        <v>33.9786111111111</v>
      </c>
    </row>
    <row r="3310">
      <c r="A3310" t="inlineStr">
        <is>
          <t>Daily_Efficiency_MTBF_2026_09_18.xlsx</t>
        </is>
      </c>
      <c r="B3310" t="inlineStr">
        <is>
          <t>Co-Extrusion Line</t>
        </is>
      </c>
      <c r="C3310" s="82" t="n">
        <v>46132</v>
      </c>
      <c r="D3310" t="inlineStr">
        <is>
          <t>Coex-AW2</t>
        </is>
      </c>
      <c r="E3310" t="n">
        <v>1107.92065</v>
      </c>
      <c r="F3310" t="n">
        <v>69</v>
      </c>
      <c r="G3310" t="n">
        <v>16.0568210144927</v>
      </c>
      <c r="H3310" t="n">
        <v>71.3233833333333</v>
      </c>
      <c r="I3310" t="n">
        <v>39.5372710843841</v>
      </c>
    </row>
    <row r="3311">
      <c r="A3311" t="inlineStr">
        <is>
          <t>Daily_Efficiency_MTBF_2026_09_18.xlsx</t>
        </is>
      </c>
      <c r="B3311" t="inlineStr">
        <is>
          <t>Co-Extrusion Line</t>
        </is>
      </c>
      <c r="C3311" s="82" t="n">
        <v>46132</v>
      </c>
      <c r="D3311" t="inlineStr">
        <is>
          <t>Coex-AW1</t>
        </is>
      </c>
      <c r="E3311" t="n">
        <v>1385.6457</v>
      </c>
      <c r="F3311" t="n">
        <v>20</v>
      </c>
      <c r="G3311" t="n">
        <v>69.282285</v>
      </c>
      <c r="H3311" t="n">
        <v>16.6517333333333</v>
      </c>
      <c r="I3311" t="n">
        <v>54.3638828120225</v>
      </c>
    </row>
    <row r="3312">
      <c r="A3312" t="inlineStr">
        <is>
          <t>Daily_Efficiency_MTBF_2026_09_18.xlsx</t>
        </is>
      </c>
      <c r="B3312" t="inlineStr">
        <is>
          <t>Samridhi 5 Star Line</t>
        </is>
      </c>
      <c r="C3312" s="82" t="n">
        <v>46132</v>
      </c>
      <c r="D3312" t="inlineStr">
        <is>
          <t>FS-HCM-1</t>
        </is>
      </c>
      <c r="E3312" t="n">
        <v>1359.04693333333</v>
      </c>
      <c r="F3312" t="n">
        <v>116</v>
      </c>
      <c r="G3312" t="n">
        <v>11.7159218390805</v>
      </c>
      <c r="H3312" t="n">
        <v>0</v>
      </c>
      <c r="I3312" t="n">
        <v>79.4635442423901</v>
      </c>
    </row>
    <row r="3313">
      <c r="A3313" t="inlineStr">
        <is>
          <t>Daily_Efficiency_MTBF_2026_09_18.xlsx</t>
        </is>
      </c>
      <c r="B3313" t="inlineStr">
        <is>
          <t>Samridhi 5 Star Line</t>
        </is>
      </c>
      <c r="C3313" s="82" t="n">
        <v>46132</v>
      </c>
      <c r="D3313" t="inlineStr">
        <is>
          <t>FS-HCM-3</t>
        </is>
      </c>
      <c r="E3313" t="n">
        <v>1365.02385</v>
      </c>
      <c r="F3313" t="n">
        <v>110</v>
      </c>
      <c r="G3313" t="n">
        <v>12.4093077272727</v>
      </c>
      <c r="H3313" t="n">
        <v>0.499116666666667</v>
      </c>
      <c r="I3313" t="n">
        <v>79.95046535573459</v>
      </c>
    </row>
    <row r="3314">
      <c r="A3314" t="inlineStr">
        <is>
          <t>Daily_Efficiency_MTBF_2026_09_18.xlsx</t>
        </is>
      </c>
      <c r="B3314" t="inlineStr">
        <is>
          <t>Samridhi 5 Star Line</t>
        </is>
      </c>
      <c r="C3314" s="82" t="n">
        <v>46132</v>
      </c>
      <c r="D3314" t="inlineStr">
        <is>
          <t>FS-HCM-2</t>
        </is>
      </c>
      <c r="E3314" t="n">
        <v>1360.28065</v>
      </c>
      <c r="F3314" t="n">
        <v>55</v>
      </c>
      <c r="G3314" t="n">
        <v>24.7323754545455</v>
      </c>
      <c r="H3314" t="n">
        <v>0.833366666666667</v>
      </c>
      <c r="I3314" t="n">
        <v>67.3412873569257</v>
      </c>
    </row>
    <row r="3315">
      <c r="A3315" t="inlineStr">
        <is>
          <t>Daily_Efficiency_MTBF_2026_09_18.xlsx</t>
        </is>
      </c>
      <c r="B3315" t="inlineStr">
        <is>
          <t>Samridhi 5 Star Line</t>
        </is>
      </c>
      <c r="C3315" s="82" t="n">
        <v>46132</v>
      </c>
      <c r="D3315" t="inlineStr">
        <is>
          <t>FS-HCM-4</t>
        </is>
      </c>
      <c r="E3315" t="n">
        <v>1395.82865</v>
      </c>
      <c r="F3315" t="n">
        <v>44</v>
      </c>
      <c r="G3315" t="n">
        <v>31.7233784090909</v>
      </c>
      <c r="H3315" t="n">
        <v>26.0037666666667</v>
      </c>
      <c r="I3315" t="n">
        <v>75.4493455104266</v>
      </c>
    </row>
    <row r="3316">
      <c r="A3316" t="inlineStr">
        <is>
          <t>Daily_Efficiency_MTBF_2026_09_18.xlsx</t>
        </is>
      </c>
      <c r="B3316" t="inlineStr">
        <is>
          <t>Samridhi 5 Star Line</t>
        </is>
      </c>
      <c r="C3316" s="82" t="n">
        <v>46132</v>
      </c>
      <c r="D3316" t="inlineStr">
        <is>
          <t>FS-TTLi-2</t>
        </is>
      </c>
      <c r="E3316" t="n">
        <v>1389.01028333333</v>
      </c>
      <c r="F3316" t="n">
        <v>44</v>
      </c>
      <c r="G3316" t="n">
        <v>31.568415530303</v>
      </c>
      <c r="H3316" t="n">
        <v>21.3603333333333</v>
      </c>
      <c r="I3316" t="n">
        <v>64.6910406577032</v>
      </c>
    </row>
    <row r="3317">
      <c r="A3317" t="inlineStr">
        <is>
          <t>Daily_Efficiency_MTBF_2026_09_18.xlsx</t>
        </is>
      </c>
      <c r="B3317" t="inlineStr">
        <is>
          <t>Samridhi 5 Star Line</t>
        </is>
      </c>
      <c r="C3317" s="82" t="n">
        <v>46132</v>
      </c>
      <c r="D3317" t="inlineStr">
        <is>
          <t>FS-TTLi-4</t>
        </is>
      </c>
      <c r="E3317" t="n">
        <v>1381.325</v>
      </c>
      <c r="F3317" t="n">
        <v>40</v>
      </c>
      <c r="G3317" t="n">
        <v>34.533125</v>
      </c>
      <c r="H3317" t="n">
        <v>38.679</v>
      </c>
      <c r="I3317" t="n">
        <v>74.7519841269842</v>
      </c>
    </row>
    <row r="3318">
      <c r="A3318" t="inlineStr">
        <is>
          <t>Daily_Efficiency_MTBF_2026_09_18.xlsx</t>
        </is>
      </c>
      <c r="B3318" t="inlineStr">
        <is>
          <t>Samridhi 5 Star Line</t>
        </is>
      </c>
      <c r="C3318" s="82" t="n">
        <v>46132</v>
      </c>
      <c r="D3318" t="inlineStr">
        <is>
          <t>FS-TTLi-1</t>
        </is>
      </c>
      <c r="E3318" t="n">
        <v>1421.04228333333</v>
      </c>
      <c r="F3318" t="n">
        <v>31</v>
      </c>
      <c r="G3318" t="n">
        <v>45.840073655914</v>
      </c>
      <c r="H3318" t="n">
        <v>7.6558</v>
      </c>
      <c r="I3318" t="n">
        <v>76.9211498580915</v>
      </c>
    </row>
    <row r="3319">
      <c r="A3319" t="inlineStr">
        <is>
          <t>Daily_Efficiency_MTBF_2026_09_18.xlsx</t>
        </is>
      </c>
      <c r="B3319" t="inlineStr">
        <is>
          <t>Samridhi 5 Star Line</t>
        </is>
      </c>
      <c r="C3319" s="82" t="n">
        <v>46132</v>
      </c>
      <c r="D3319" t="inlineStr">
        <is>
          <t>FS-HRM-5</t>
        </is>
      </c>
      <c r="E3319" t="n">
        <v>1385.8592</v>
      </c>
      <c r="F3319" t="n">
        <v>13</v>
      </c>
      <c r="G3319" t="n">
        <v>106.604553846154</v>
      </c>
      <c r="H3319" t="n">
        <v>18.3419333333333</v>
      </c>
      <c r="I3319" t="n">
        <v>41.9492317246091</v>
      </c>
    </row>
    <row r="3320">
      <c r="A3320" t="inlineStr">
        <is>
          <t>Daily_Efficiency_MTBF_2026_09_18.xlsx</t>
        </is>
      </c>
      <c r="B3320" t="inlineStr">
        <is>
          <t>Samridhi 5 Star Line</t>
        </is>
      </c>
      <c r="C3320" s="82" t="n">
        <v>46132</v>
      </c>
      <c r="D3320" t="inlineStr">
        <is>
          <t>FS-TTLi-3</t>
        </is>
      </c>
      <c r="E3320" t="n">
        <v>1430.51516666667</v>
      </c>
      <c r="F3320" t="n">
        <v>8</v>
      </c>
      <c r="G3320" t="n">
        <v>178.814395833333</v>
      </c>
      <c r="H3320" t="n">
        <v>5.48485</v>
      </c>
      <c r="I3320" t="n">
        <v>77.9423924421089</v>
      </c>
    </row>
    <row r="3321">
      <c r="A3321" t="inlineStr">
        <is>
          <t>Daily_Efficiency_MTBF_2026_09_18.xlsx</t>
        </is>
      </c>
      <c r="B3321" t="inlineStr">
        <is>
          <t>Samridhi 5 Star Line</t>
        </is>
      </c>
      <c r="C3321" s="82" t="n">
        <v>46132</v>
      </c>
      <c r="D3321" t="inlineStr">
        <is>
          <t>FS-TTM-5</t>
        </is>
      </c>
      <c r="E3321" t="n">
        <v>1440</v>
      </c>
      <c r="F3321" t="n">
        <v>1</v>
      </c>
      <c r="G3321" t="n">
        <v>1440</v>
      </c>
      <c r="H3321" t="n">
        <v>0</v>
      </c>
      <c r="I3321" t="n">
        <v>32.8819444444444</v>
      </c>
    </row>
    <row r="3322">
      <c r="A3322" t="inlineStr">
        <is>
          <t>Daily_Efficiency_MTBF_2026_09_18.xlsx</t>
        </is>
      </c>
      <c r="B3322" t="inlineStr">
        <is>
          <t>Samridhi 5 Star Line</t>
        </is>
      </c>
      <c r="C3322" s="82" t="n">
        <v>46132</v>
      </c>
      <c r="D3322" t="inlineStr">
        <is>
          <t>FS-Case Packing</t>
        </is>
      </c>
      <c r="E3322" t="n">
        <v>1440</v>
      </c>
      <c r="F3322" t="n">
        <v>1</v>
      </c>
      <c r="G3322" t="n">
        <v>1440</v>
      </c>
      <c r="H3322" t="n">
        <v>0</v>
      </c>
      <c r="I3322" t="n">
        <v>82.0855614973262</v>
      </c>
    </row>
    <row r="3323">
      <c r="A3323" t="inlineStr">
        <is>
          <t>Daily_Efficiency_MTBF_2026_09_18.xlsx</t>
        </is>
      </c>
      <c r="B3323" t="inlineStr">
        <is>
          <t>Samridhi Perk Line</t>
        </is>
      </c>
      <c r="C3323" s="82" t="n">
        <v>46132</v>
      </c>
      <c r="D3323" t="inlineStr">
        <is>
          <t>Perk-HLM-1</t>
        </is>
      </c>
      <c r="E3323" t="n">
        <v>1335.8986</v>
      </c>
      <c r="F3323" t="n">
        <v>195</v>
      </c>
      <c r="G3323" t="n">
        <v>6.85076205128205</v>
      </c>
      <c r="H3323" t="n">
        <v>11.8295166666667</v>
      </c>
      <c r="I3323" t="n">
        <v>31.9683274489463</v>
      </c>
    </row>
    <row r="3324">
      <c r="A3324" t="inlineStr">
        <is>
          <t>Daily_Efficiency_MTBF_2026_09_18.xlsx</t>
        </is>
      </c>
      <c r="B3324" t="inlineStr">
        <is>
          <t>Samridhi Perk Line</t>
        </is>
      </c>
      <c r="C3324" s="82" t="n">
        <v>46132</v>
      </c>
      <c r="D3324" t="inlineStr">
        <is>
          <t>Perk-HCM-2</t>
        </is>
      </c>
      <c r="E3324" t="n">
        <v>1377.89086666667</v>
      </c>
      <c r="F3324" t="n">
        <v>63</v>
      </c>
      <c r="G3324" t="n">
        <v>21.8712835978836</v>
      </c>
      <c r="H3324" t="n">
        <v>0.68345</v>
      </c>
      <c r="I3324" t="n">
        <v>75.9721373428719</v>
      </c>
    </row>
    <row r="3325">
      <c r="A3325" t="inlineStr">
        <is>
          <t>Daily_Efficiency_MTBF_2026_09_18.xlsx</t>
        </is>
      </c>
      <c r="B3325" t="inlineStr">
        <is>
          <t>Samridhi Perk Line</t>
        </is>
      </c>
      <c r="C3325" s="82" t="n">
        <v>46132</v>
      </c>
      <c r="D3325" t="inlineStr">
        <is>
          <t>Perk-HCM-4</t>
        </is>
      </c>
      <c r="E3325" t="n">
        <v>1364.32536666667</v>
      </c>
      <c r="F3325" t="n">
        <v>50</v>
      </c>
      <c r="G3325" t="n">
        <v>27.2865073333333</v>
      </c>
      <c r="H3325" t="n">
        <v>0.0251</v>
      </c>
      <c r="I3325" t="n">
        <v>40.7106855985417</v>
      </c>
    </row>
    <row r="3326">
      <c r="A3326" t="inlineStr">
        <is>
          <t>Daily_Efficiency_MTBF_2026_09_18.xlsx</t>
        </is>
      </c>
      <c r="B3326" t="inlineStr">
        <is>
          <t>Samridhi Perk Line</t>
        </is>
      </c>
      <c r="C3326" s="82" t="n">
        <v>46132</v>
      </c>
      <c r="D3326" t="inlineStr">
        <is>
          <t>Perk-HCM-3</t>
        </is>
      </c>
      <c r="E3326" t="n">
        <v>1355.7201</v>
      </c>
      <c r="F3326" t="n">
        <v>45</v>
      </c>
      <c r="G3326" t="n">
        <v>30.1271133333333</v>
      </c>
      <c r="H3326" t="n">
        <v>2.98625</v>
      </c>
      <c r="I3326" t="n">
        <v>56.7682119306475</v>
      </c>
    </row>
    <row r="3327">
      <c r="A3327" t="inlineStr">
        <is>
          <t>Daily_Efficiency_MTBF_2026_09_18.xlsx</t>
        </is>
      </c>
      <c r="B3327" t="inlineStr">
        <is>
          <t>Samridhi Perk Line</t>
        </is>
      </c>
      <c r="C3327" s="82" t="n">
        <v>46132</v>
      </c>
      <c r="D3327" t="inlineStr">
        <is>
          <t>Perk TTM-5</t>
        </is>
      </c>
      <c r="E3327" t="n">
        <v>748.91765</v>
      </c>
      <c r="F3327" t="n">
        <v>41</v>
      </c>
      <c r="G3327" t="n">
        <v>18.2662841463415</v>
      </c>
      <c r="H3327" t="n">
        <v>90.0003</v>
      </c>
      <c r="I3327" t="n">
        <v>21.525974025974</v>
      </c>
    </row>
    <row r="3328">
      <c r="A3328" t="inlineStr">
        <is>
          <t>Daily_Efficiency_MTBF_2026_09_18.xlsx</t>
        </is>
      </c>
      <c r="B3328" t="inlineStr">
        <is>
          <t>Samridhi Perk Line</t>
        </is>
      </c>
      <c r="C3328" s="82" t="n">
        <v>46132</v>
      </c>
      <c r="D3328" t="inlineStr">
        <is>
          <t>Perk-HCM-1</t>
        </is>
      </c>
      <c r="E3328" t="n">
        <v>1388.35113333333</v>
      </c>
      <c r="F3328" t="n">
        <v>34</v>
      </c>
      <c r="G3328" t="n">
        <v>40.8338568627451</v>
      </c>
      <c r="H3328" t="n">
        <v>0.0677166666666667</v>
      </c>
      <c r="I3328" t="n">
        <v>78.40994243193281</v>
      </c>
    </row>
    <row r="3329">
      <c r="A3329" t="inlineStr">
        <is>
          <t>Daily_Efficiency_MTBF_2026_09_18.xlsx</t>
        </is>
      </c>
      <c r="B3329" t="inlineStr">
        <is>
          <t>Samridhi Perk Line</t>
        </is>
      </c>
      <c r="C3329" s="82" t="n">
        <v>46132</v>
      </c>
      <c r="D3329" t="inlineStr">
        <is>
          <t>Perk-HLM-2</t>
        </is>
      </c>
      <c r="E3329" t="n">
        <v>1218.59523333333</v>
      </c>
      <c r="F3329" t="n">
        <v>32</v>
      </c>
      <c r="G3329" t="n">
        <v>38.0811010416667</v>
      </c>
      <c r="H3329" t="n">
        <v>0</v>
      </c>
      <c r="I3329" t="n">
        <v>19.020814308684</v>
      </c>
    </row>
    <row r="3330">
      <c r="A3330" t="inlineStr">
        <is>
          <t>Daily_Efficiency_MTBF_2026_09_18.xlsx</t>
        </is>
      </c>
      <c r="B3330" t="inlineStr">
        <is>
          <t>Samridhi Perk Line</t>
        </is>
      </c>
      <c r="C3330" s="82" t="n">
        <v>46132</v>
      </c>
      <c r="D3330" t="inlineStr">
        <is>
          <t>Perk-TTLi-2</t>
        </is>
      </c>
      <c r="E3330" t="n">
        <v>1426.6816</v>
      </c>
      <c r="F3330" t="n">
        <v>14</v>
      </c>
      <c r="G3330" t="n">
        <v>101.905828571429</v>
      </c>
      <c r="H3330" t="n">
        <v>0</v>
      </c>
      <c r="I3330" t="n">
        <v>46.5051356339449</v>
      </c>
    </row>
    <row r="3331">
      <c r="A3331" t="inlineStr">
        <is>
          <t>Daily_Efficiency_MTBF_2026_09_18.xlsx</t>
        </is>
      </c>
      <c r="B3331" t="inlineStr">
        <is>
          <t>Samridhi Perk Line</t>
        </is>
      </c>
      <c r="C3331" s="82" t="n">
        <v>46132</v>
      </c>
      <c r="D3331" t="inlineStr">
        <is>
          <t>Perk-TTLi-4</t>
        </is>
      </c>
      <c r="E3331" t="n">
        <v>1416.86698333333</v>
      </c>
      <c r="F3331" t="n">
        <v>7</v>
      </c>
      <c r="G3331" t="n">
        <v>202.409569047619</v>
      </c>
      <c r="H3331" t="n">
        <v>8.6663</v>
      </c>
      <c r="I3331" t="n">
        <v>19.7890854810744</v>
      </c>
    </row>
    <row r="3332">
      <c r="A3332" t="inlineStr">
        <is>
          <t>Daily_Efficiency_MTBF_2026_09_18.xlsx</t>
        </is>
      </c>
      <c r="B3332" t="inlineStr">
        <is>
          <t>Samridhi Perk Line</t>
        </is>
      </c>
      <c r="C3332" s="82" t="n">
        <v>46132</v>
      </c>
      <c r="D3332" t="inlineStr">
        <is>
          <t>Perk-TTLi-3</t>
        </is>
      </c>
      <c r="E3332" t="n">
        <v>1392.83218333333</v>
      </c>
      <c r="F3332" t="n">
        <v>4</v>
      </c>
      <c r="G3332" t="n">
        <v>348.208045833333</v>
      </c>
      <c r="H3332" t="n">
        <v>0.0508833333333333</v>
      </c>
      <c r="I3332" t="n">
        <v>33.2946889725301</v>
      </c>
    </row>
    <row r="3333">
      <c r="A3333" t="inlineStr">
        <is>
          <t>Daily_Efficiency_MTBF_2026_09_18.xlsx</t>
        </is>
      </c>
      <c r="B3333" t="inlineStr">
        <is>
          <t>Samridhi Perk Line</t>
        </is>
      </c>
      <c r="C3333" s="82" t="n">
        <v>46132</v>
      </c>
      <c r="D3333" t="inlineStr">
        <is>
          <t>Perk-TTLi-1</t>
        </is>
      </c>
      <c r="E3333" t="n">
        <v>1421.11138333333</v>
      </c>
      <c r="F3333" t="n">
        <v>2</v>
      </c>
      <c r="G3333" t="n">
        <v>710.555691666666</v>
      </c>
      <c r="H3333" t="n">
        <v>0</v>
      </c>
      <c r="I3333" t="n">
        <v>47.9225137992872</v>
      </c>
    </row>
    <row r="3334">
      <c r="A3334" t="inlineStr">
        <is>
          <t>Daily_Efficiency_MTBF_2026_09_18.xlsx</t>
        </is>
      </c>
      <c r="B3334" t="inlineStr">
        <is>
          <t>Samridhi Perk Line</t>
        </is>
      </c>
      <c r="C3334" s="82" t="n">
        <v>46132</v>
      </c>
      <c r="D3334" t="inlineStr">
        <is>
          <t>Perk-Case Packing</t>
        </is>
      </c>
      <c r="E3334" t="n">
        <v>1440</v>
      </c>
      <c r="F3334" t="n">
        <v>1</v>
      </c>
      <c r="G3334" t="n">
        <v>1440</v>
      </c>
      <c r="H3334" t="n">
        <v>0</v>
      </c>
      <c r="I3334" t="n">
        <v>96.505376344086</v>
      </c>
    </row>
    <row r="3335">
      <c r="A3335" t="inlineStr">
        <is>
          <t>Daily_Efficiency_MTBF_2026_09_18.xlsx</t>
        </is>
      </c>
      <c r="B3335" t="inlineStr">
        <is>
          <t>Samridhi Perk Line</t>
        </is>
      </c>
      <c r="C3335" s="82" t="n">
        <v>46132</v>
      </c>
      <c r="D3335" t="inlineStr">
        <is>
          <t>Perk-HLM-3</t>
        </is>
      </c>
      <c r="E3335" t="n">
        <v>1440</v>
      </c>
      <c r="F3335" t="n">
        <v>1</v>
      </c>
      <c r="G3335" t="n">
        <v>1440</v>
      </c>
      <c r="H3335" t="n">
        <v>0</v>
      </c>
      <c r="I3335" t="n">
        <v>26.2138888888889</v>
      </c>
    </row>
    <row r="3336">
      <c r="A3336" t="inlineStr">
        <is>
          <t>Daily_Efficiency_MTBF_2026_09_18.xlsx</t>
        </is>
      </c>
      <c r="B3336" t="inlineStr">
        <is>
          <t>Co-Extrusion Line</t>
        </is>
      </c>
      <c r="C3336" s="82" t="n">
        <v>46131</v>
      </c>
      <c r="D3336" t="inlineStr">
        <is>
          <t>Coex-AW3</t>
        </is>
      </c>
      <c r="E3336" t="n">
        <v>1179.31615</v>
      </c>
      <c r="F3336" t="n">
        <v>251</v>
      </c>
      <c r="G3336" t="n">
        <v>4.69847071713147</v>
      </c>
      <c r="H3336" t="n">
        <v>193.843433333333</v>
      </c>
      <c r="I3336" t="n">
        <v>38.5566666666667</v>
      </c>
    </row>
    <row r="3337">
      <c r="A3337" t="inlineStr">
        <is>
          <t>Daily_Efficiency_MTBF_2026_09_18.xlsx</t>
        </is>
      </c>
      <c r="B3337" t="inlineStr">
        <is>
          <t>Co-Extrusion Line</t>
        </is>
      </c>
      <c r="C3337" s="82" t="n">
        <v>46131</v>
      </c>
      <c r="D3337" t="inlineStr">
        <is>
          <t>Coex-AW2</t>
        </is>
      </c>
      <c r="E3337" t="n">
        <v>1354.18851666667</v>
      </c>
      <c r="F3337" t="n">
        <v>57</v>
      </c>
      <c r="G3337" t="n">
        <v>23.7576932748538</v>
      </c>
      <c r="H3337" t="n">
        <v>40.66825</v>
      </c>
      <c r="I3337" t="n">
        <v>89.3413118188025</v>
      </c>
    </row>
    <row r="3338">
      <c r="A3338" t="inlineStr">
        <is>
          <t>Daily_Efficiency_MTBF_2026_09_18.xlsx</t>
        </is>
      </c>
      <c r="B3338" t="inlineStr">
        <is>
          <t>Co-Extrusion Line</t>
        </is>
      </c>
      <c r="C3338" s="82" t="n">
        <v>46131</v>
      </c>
      <c r="D3338" t="inlineStr">
        <is>
          <t>Coex-AW1</t>
        </is>
      </c>
      <c r="E3338" t="n">
        <v>1298.13106666667</v>
      </c>
      <c r="F3338" t="n">
        <v>54</v>
      </c>
      <c r="G3338" t="n">
        <v>24.0394641975309</v>
      </c>
      <c r="H3338" t="n">
        <v>37.0246</v>
      </c>
      <c r="I3338" t="n">
        <v>93.4137573820116</v>
      </c>
    </row>
    <row r="3339">
      <c r="A3339" t="inlineStr">
        <is>
          <t>Daily_Efficiency_MTBF_2026_09_18.xlsx</t>
        </is>
      </c>
      <c r="B3339" t="inlineStr">
        <is>
          <t>Samridhi 5 Star Line</t>
        </is>
      </c>
      <c r="C3339" s="82" t="n">
        <v>46131</v>
      </c>
      <c r="D3339" t="inlineStr">
        <is>
          <t>FS-HCM-1</t>
        </is>
      </c>
      <c r="E3339" t="n">
        <v>1351.00346666667</v>
      </c>
      <c r="F3339" t="n">
        <v>132</v>
      </c>
      <c r="G3339" t="n">
        <v>10.2348747474747</v>
      </c>
      <c r="H3339" t="n">
        <v>0.847966666666667</v>
      </c>
      <c r="I3339" t="n">
        <v>75.8978008746608</v>
      </c>
    </row>
    <row r="3340">
      <c r="A3340" t="inlineStr">
        <is>
          <t>Daily_Efficiency_MTBF_2026_09_18.xlsx</t>
        </is>
      </c>
      <c r="B3340" t="inlineStr">
        <is>
          <t>Samridhi 5 Star Line</t>
        </is>
      </c>
      <c r="C3340" s="82" t="n">
        <v>46131</v>
      </c>
      <c r="D3340" t="inlineStr">
        <is>
          <t>FS-TTLi-4</t>
        </is>
      </c>
      <c r="E3340" t="n">
        <v>1406.34773333333</v>
      </c>
      <c r="F3340" t="n">
        <v>38</v>
      </c>
      <c r="G3340" t="n">
        <v>37.009150877193</v>
      </c>
      <c r="H3340" t="n">
        <v>33.6522666666667</v>
      </c>
      <c r="I3340" t="n">
        <v>69.2757936507936</v>
      </c>
    </row>
    <row r="3341">
      <c r="A3341" t="inlineStr">
        <is>
          <t>Daily_Efficiency_MTBF_2026_09_18.xlsx</t>
        </is>
      </c>
      <c r="B3341" t="inlineStr">
        <is>
          <t>Samridhi 5 Star Line</t>
        </is>
      </c>
      <c r="C3341" s="82" t="n">
        <v>46131</v>
      </c>
      <c r="D3341" t="inlineStr">
        <is>
          <t>FS-HCM-3</t>
        </is>
      </c>
      <c r="E3341" t="n">
        <v>1108.33906538</v>
      </c>
      <c r="F3341" t="n">
        <v>35</v>
      </c>
      <c r="G3341" t="n">
        <v>31.6668304394286</v>
      </c>
      <c r="H3341" t="n">
        <v>3.17661666666667</v>
      </c>
      <c r="I3341" t="n">
        <v>84.0965632436326</v>
      </c>
    </row>
    <row r="3342">
      <c r="A3342" t="inlineStr">
        <is>
          <t>Daily_Efficiency_MTBF_2026_09_18.xlsx</t>
        </is>
      </c>
      <c r="B3342" t="inlineStr">
        <is>
          <t>Samridhi 5 Star Line</t>
        </is>
      </c>
      <c r="C3342" s="82" t="n">
        <v>46131</v>
      </c>
      <c r="D3342" t="inlineStr">
        <is>
          <t>FS-HRM-5</t>
        </is>
      </c>
      <c r="E3342" t="n">
        <v>1383.13861666667</v>
      </c>
      <c r="F3342" t="n">
        <v>30</v>
      </c>
      <c r="G3342" t="n">
        <v>46.1046205555556</v>
      </c>
      <c r="H3342" t="n">
        <v>25.6792333333333</v>
      </c>
      <c r="I3342" t="n">
        <v>33.7500637169776</v>
      </c>
    </row>
    <row r="3343">
      <c r="A3343" t="inlineStr">
        <is>
          <t>Daily_Efficiency_MTBF_2026_09_18.xlsx</t>
        </is>
      </c>
      <c r="B3343" t="inlineStr">
        <is>
          <t>Samridhi 5 Star Line</t>
        </is>
      </c>
      <c r="C3343" s="82" t="n">
        <v>46131</v>
      </c>
      <c r="D3343" t="inlineStr">
        <is>
          <t>FS-HCM-2</t>
        </is>
      </c>
      <c r="E3343" t="n">
        <v>1374.96998333333</v>
      </c>
      <c r="F3343" t="n">
        <v>29</v>
      </c>
      <c r="G3343" t="n">
        <v>47.412758045977</v>
      </c>
      <c r="H3343" t="n">
        <v>1.33145</v>
      </c>
      <c r="I3343" t="n">
        <v>71.2510536830754</v>
      </c>
    </row>
    <row r="3344">
      <c r="A3344" t="inlineStr">
        <is>
          <t>Daily_Efficiency_MTBF_2026_09_18.xlsx</t>
        </is>
      </c>
      <c r="B3344" t="inlineStr">
        <is>
          <t>Samridhi 5 Star Line</t>
        </is>
      </c>
      <c r="C3344" s="82" t="n">
        <v>46131</v>
      </c>
      <c r="D3344" t="inlineStr">
        <is>
          <t>FS-HCM-4</t>
        </is>
      </c>
      <c r="E3344" t="n">
        <v>1423.83471666667</v>
      </c>
      <c r="F3344" t="n">
        <v>25</v>
      </c>
      <c r="G3344" t="n">
        <v>56.9533886666667</v>
      </c>
      <c r="H3344" t="n">
        <v>11.1505</v>
      </c>
      <c r="I3344" t="n">
        <v>70.21705611347539</v>
      </c>
    </row>
    <row r="3345">
      <c r="A3345" t="inlineStr">
        <is>
          <t>Daily_Efficiency_MTBF_2026_09_18.xlsx</t>
        </is>
      </c>
      <c r="B3345" t="inlineStr">
        <is>
          <t>Samridhi 5 Star Line</t>
        </is>
      </c>
      <c r="C3345" s="82" t="n">
        <v>46131</v>
      </c>
      <c r="D3345" t="inlineStr">
        <is>
          <t>FS-TTLi-1</t>
        </is>
      </c>
      <c r="E3345" t="n">
        <v>1416.00743333333</v>
      </c>
      <c r="F3345" t="n">
        <v>17</v>
      </c>
      <c r="G3345" t="n">
        <v>83.29455490196079</v>
      </c>
      <c r="H3345" t="n">
        <v>2.34275</v>
      </c>
      <c r="I3345" t="n">
        <v>73.0436283204974</v>
      </c>
    </row>
    <row r="3346">
      <c r="A3346" t="inlineStr">
        <is>
          <t>Daily_Efficiency_MTBF_2026_09_18.xlsx</t>
        </is>
      </c>
      <c r="B3346" t="inlineStr">
        <is>
          <t>Samridhi 5 Star Line</t>
        </is>
      </c>
      <c r="C3346" s="82" t="n">
        <v>46131</v>
      </c>
      <c r="D3346" t="inlineStr">
        <is>
          <t>FS-TTLi-3</t>
        </is>
      </c>
      <c r="E3346" t="n">
        <v>1408.00281666667</v>
      </c>
      <c r="F3346" t="n">
        <v>15</v>
      </c>
      <c r="G3346" t="n">
        <v>93.8668544444444</v>
      </c>
      <c r="H3346" t="n">
        <v>9.6564</v>
      </c>
      <c r="I3346" t="n">
        <v>81.0592622005332</v>
      </c>
    </row>
    <row r="3347">
      <c r="A3347" t="inlineStr">
        <is>
          <t>Daily_Efficiency_MTBF_2026_09_18.xlsx</t>
        </is>
      </c>
      <c r="B3347" t="inlineStr">
        <is>
          <t>Samridhi 5 Star Line</t>
        </is>
      </c>
      <c r="C3347" s="82" t="n">
        <v>46131</v>
      </c>
      <c r="D3347" t="inlineStr">
        <is>
          <t>FS-TTLi-2</t>
        </is>
      </c>
      <c r="E3347" t="n">
        <v>1405.9755</v>
      </c>
      <c r="F3347" t="n">
        <v>13</v>
      </c>
      <c r="G3347" t="n">
        <v>108.151961538462</v>
      </c>
      <c r="H3347" t="n">
        <v>5.34801666666667</v>
      </c>
      <c r="I3347" t="n">
        <v>68.54252952622829</v>
      </c>
    </row>
    <row r="3348">
      <c r="A3348" t="inlineStr">
        <is>
          <t>Daily_Efficiency_MTBF_2026_09_18.xlsx</t>
        </is>
      </c>
      <c r="B3348" t="inlineStr">
        <is>
          <t>Samridhi 5 Star Line</t>
        </is>
      </c>
      <c r="C3348" s="82" t="n">
        <v>46131</v>
      </c>
      <c r="D3348" t="inlineStr">
        <is>
          <t>FS-TTM-5</t>
        </is>
      </c>
      <c r="E3348" t="n">
        <v>1440</v>
      </c>
      <c r="F3348" t="n">
        <v>1</v>
      </c>
      <c r="G3348" t="n">
        <v>1440</v>
      </c>
      <c r="H3348" t="n">
        <v>0</v>
      </c>
      <c r="I3348" t="n">
        <v>25.3075396825397</v>
      </c>
    </row>
    <row r="3349">
      <c r="A3349" t="inlineStr">
        <is>
          <t>Daily_Efficiency_MTBF_2026_09_18.xlsx</t>
        </is>
      </c>
      <c r="B3349" t="inlineStr">
        <is>
          <t>Samridhi 5 Star Line</t>
        </is>
      </c>
      <c r="C3349" s="82" t="n">
        <v>46131</v>
      </c>
      <c r="D3349" t="inlineStr">
        <is>
          <t>FS-Case Packing</t>
        </is>
      </c>
      <c r="E3349" t="n">
        <v>1440</v>
      </c>
      <c r="F3349" t="n">
        <v>1</v>
      </c>
      <c r="G3349" t="n">
        <v>1440</v>
      </c>
      <c r="H3349" t="n">
        <v>0</v>
      </c>
      <c r="I3349" t="n">
        <v>81.2388591800356</v>
      </c>
    </row>
    <row r="3350">
      <c r="A3350" t="inlineStr">
        <is>
          <t>Daily_Efficiency_MTBF_2026_09_18.xlsx</t>
        </is>
      </c>
      <c r="B3350" t="inlineStr">
        <is>
          <t>Samridhi Perk Line</t>
        </is>
      </c>
      <c r="C3350" s="82" t="n">
        <v>46131</v>
      </c>
      <c r="D3350" t="inlineStr">
        <is>
          <t>Perk-HLM-1</t>
        </is>
      </c>
      <c r="E3350" t="n">
        <v>1265.91811666667</v>
      </c>
      <c r="F3350" t="n">
        <v>182</v>
      </c>
      <c r="G3350" t="n">
        <v>6.95559404761905</v>
      </c>
      <c r="H3350" t="n">
        <v>9.332966666666669</v>
      </c>
      <c r="I3350" t="n">
        <v>38.1958861958947</v>
      </c>
    </row>
    <row r="3351">
      <c r="A3351" t="inlineStr">
        <is>
          <t>Daily_Efficiency_MTBF_2026_09_18.xlsx</t>
        </is>
      </c>
      <c r="B3351" t="inlineStr">
        <is>
          <t>Samridhi Perk Line</t>
        </is>
      </c>
      <c r="C3351" s="82" t="n">
        <v>46131</v>
      </c>
      <c r="D3351" t="inlineStr">
        <is>
          <t>Perk TTM-5</t>
        </is>
      </c>
      <c r="E3351" t="n">
        <v>1011.86028333333</v>
      </c>
      <c r="F3351" t="n">
        <v>101</v>
      </c>
      <c r="G3351" t="n">
        <v>10.0184186468647</v>
      </c>
      <c r="H3351" t="n">
        <v>256.634716666667</v>
      </c>
      <c r="I3351" t="n">
        <v>35.4861111111111</v>
      </c>
    </row>
    <row r="3352">
      <c r="A3352" t="inlineStr">
        <is>
          <t>Daily_Efficiency_MTBF_2026_09_18.xlsx</t>
        </is>
      </c>
      <c r="B3352" t="inlineStr">
        <is>
          <t>Samridhi Perk Line</t>
        </is>
      </c>
      <c r="C3352" s="82" t="n">
        <v>46131</v>
      </c>
      <c r="D3352" t="inlineStr">
        <is>
          <t>Perk-HCM-3</t>
        </is>
      </c>
      <c r="E3352" t="n">
        <v>1267.37563333333</v>
      </c>
      <c r="F3352" t="n">
        <v>96</v>
      </c>
      <c r="G3352" t="n">
        <v>13.2018295138889</v>
      </c>
      <c r="H3352" t="n">
        <v>3.09031666666667</v>
      </c>
      <c r="I3352" t="n">
        <v>54.0827375990849</v>
      </c>
    </row>
    <row r="3353">
      <c r="A3353" t="inlineStr">
        <is>
          <t>Daily_Efficiency_MTBF_2026_09_18.xlsx</t>
        </is>
      </c>
      <c r="B3353" t="inlineStr">
        <is>
          <t>Samridhi Perk Line</t>
        </is>
      </c>
      <c r="C3353" s="82" t="n">
        <v>46131</v>
      </c>
      <c r="D3353" t="inlineStr">
        <is>
          <t>Perk-HCM-2</t>
        </is>
      </c>
      <c r="E3353" t="n">
        <v>1367.6233</v>
      </c>
      <c r="F3353" t="n">
        <v>87</v>
      </c>
      <c r="G3353" t="n">
        <v>15.719808045977</v>
      </c>
      <c r="H3353" t="n">
        <v>0.363116666666667</v>
      </c>
      <c r="I3353" t="n">
        <v>79.8761075777311</v>
      </c>
    </row>
    <row r="3354">
      <c r="A3354" t="inlineStr">
        <is>
          <t>Daily_Efficiency_MTBF_2026_09_18.xlsx</t>
        </is>
      </c>
      <c r="B3354" t="inlineStr">
        <is>
          <t>Samridhi Perk Line</t>
        </is>
      </c>
      <c r="C3354" s="82" t="n">
        <v>46131</v>
      </c>
      <c r="D3354" t="inlineStr">
        <is>
          <t>Perk-HLM-2</t>
        </is>
      </c>
      <c r="E3354" t="n">
        <v>1355.90513333333</v>
      </c>
      <c r="F3354" t="n">
        <v>67</v>
      </c>
      <c r="G3354" t="n">
        <v>20.2373900497512</v>
      </c>
      <c r="H3354" t="n">
        <v>0</v>
      </c>
      <c r="I3354" t="n">
        <v>48.7529090206906</v>
      </c>
    </row>
    <row r="3355">
      <c r="A3355" t="inlineStr">
        <is>
          <t>Daily_Efficiency_MTBF_2026_09_18.xlsx</t>
        </is>
      </c>
      <c r="B3355" t="inlineStr">
        <is>
          <t>Samridhi Perk Line</t>
        </is>
      </c>
      <c r="C3355" s="82" t="n">
        <v>46131</v>
      </c>
      <c r="D3355" t="inlineStr">
        <is>
          <t>Perk-HCM-4</t>
        </is>
      </c>
      <c r="E3355" t="n">
        <v>1382.15116666667</v>
      </c>
      <c r="F3355" t="n">
        <v>66</v>
      </c>
      <c r="G3355" t="n">
        <v>20.9416843434343</v>
      </c>
      <c r="H3355" t="n">
        <v>0.203916666666667</v>
      </c>
      <c r="I3355" t="n">
        <v>45.483424014656</v>
      </c>
    </row>
    <row r="3356">
      <c r="A3356" t="inlineStr">
        <is>
          <t>Daily_Efficiency_MTBF_2026_09_18.xlsx</t>
        </is>
      </c>
      <c r="B3356" t="inlineStr">
        <is>
          <t>Samridhi Perk Line</t>
        </is>
      </c>
      <c r="C3356" s="82" t="n">
        <v>46131</v>
      </c>
      <c r="D3356" t="inlineStr">
        <is>
          <t>Perk-HCM-1</t>
        </is>
      </c>
      <c r="E3356" t="n">
        <v>1373.62095</v>
      </c>
      <c r="F3356" t="n">
        <v>51</v>
      </c>
      <c r="G3356" t="n">
        <v>26.9337441176471</v>
      </c>
      <c r="H3356" t="n">
        <v>0.142166666666667</v>
      </c>
      <c r="I3356" t="n">
        <v>74.6249003061306</v>
      </c>
    </row>
    <row r="3357">
      <c r="A3357" t="inlineStr">
        <is>
          <t>Daily_Efficiency_MTBF_2026_09_18.xlsx</t>
        </is>
      </c>
      <c r="B3357" t="inlineStr">
        <is>
          <t>Samridhi Perk Line</t>
        </is>
      </c>
      <c r="C3357" s="82" t="n">
        <v>46131</v>
      </c>
      <c r="D3357" t="inlineStr">
        <is>
          <t>Perk-TTLi-3</t>
        </is>
      </c>
      <c r="E3357" t="n">
        <v>1403.9523</v>
      </c>
      <c r="F3357" t="n">
        <v>14</v>
      </c>
      <c r="G3357" t="n">
        <v>100.282307142857</v>
      </c>
      <c r="H3357" t="n">
        <v>0.404666666666667</v>
      </c>
      <c r="I3357" t="n">
        <v>31.056631779338</v>
      </c>
    </row>
    <row r="3358">
      <c r="A3358" t="inlineStr">
        <is>
          <t>Daily_Efficiency_MTBF_2026_09_18.xlsx</t>
        </is>
      </c>
      <c r="B3358" t="inlineStr">
        <is>
          <t>Samridhi Perk Line</t>
        </is>
      </c>
      <c r="C3358" s="82" t="n">
        <v>46131</v>
      </c>
      <c r="D3358" t="inlineStr">
        <is>
          <t>Perk-TTLi-4</t>
        </is>
      </c>
      <c r="E3358" t="n">
        <v>1423.97486666667</v>
      </c>
      <c r="F3358" t="n">
        <v>6</v>
      </c>
      <c r="G3358" t="n">
        <v>237.329144444444</v>
      </c>
      <c r="H3358" t="n">
        <v>2.26071666666667</v>
      </c>
      <c r="I3358" t="n">
        <v>25.0344335937489</v>
      </c>
    </row>
    <row r="3359">
      <c r="A3359" t="inlineStr">
        <is>
          <t>Daily_Efficiency_MTBF_2026_09_18.xlsx</t>
        </is>
      </c>
      <c r="B3359" t="inlineStr">
        <is>
          <t>Samridhi Perk Line</t>
        </is>
      </c>
      <c r="C3359" s="82" t="n">
        <v>46131</v>
      </c>
      <c r="D3359" t="inlineStr">
        <is>
          <t>Perk-TTLi-1</t>
        </is>
      </c>
      <c r="E3359" t="n">
        <v>1432.08083333333</v>
      </c>
      <c r="F3359" t="n">
        <v>2</v>
      </c>
      <c r="G3359" t="n">
        <v>716.0404166666671</v>
      </c>
      <c r="H3359" t="n">
        <v>0</v>
      </c>
      <c r="I3359" t="n">
        <v>50.029767077475</v>
      </c>
    </row>
    <row r="3360">
      <c r="A3360" t="inlineStr">
        <is>
          <t>Daily_Efficiency_MTBF_2026_09_18.xlsx</t>
        </is>
      </c>
      <c r="B3360" t="inlineStr">
        <is>
          <t>Samridhi Perk Line</t>
        </is>
      </c>
      <c r="C3360" s="82" t="n">
        <v>46131</v>
      </c>
      <c r="D3360" t="inlineStr">
        <is>
          <t>Perk-TTLi-2</t>
        </is>
      </c>
      <c r="E3360" t="n">
        <v>1404.77565</v>
      </c>
      <c r="F3360" t="n">
        <v>2</v>
      </c>
      <c r="G3360" t="n">
        <v>702.387825</v>
      </c>
      <c r="H3360" t="n">
        <v>0</v>
      </c>
      <c r="I3360" t="n">
        <v>49.5653504146441</v>
      </c>
    </row>
    <row r="3361">
      <c r="A3361" t="inlineStr">
        <is>
          <t>Daily_Efficiency_MTBF_2026_09_18.xlsx</t>
        </is>
      </c>
      <c r="B3361" t="inlineStr">
        <is>
          <t>Samridhi Perk Line</t>
        </is>
      </c>
      <c r="C3361" s="82" t="n">
        <v>46131</v>
      </c>
      <c r="D3361" t="inlineStr">
        <is>
          <t>Perk-HLM-3</t>
        </is>
      </c>
      <c r="E3361" t="n">
        <v>1440</v>
      </c>
      <c r="F3361" t="n">
        <v>1</v>
      </c>
      <c r="G3361" t="n">
        <v>1440</v>
      </c>
      <c r="H3361" t="n">
        <v>0</v>
      </c>
      <c r="I3361" t="n">
        <v>30.912037037037</v>
      </c>
    </row>
    <row r="3362">
      <c r="A3362" t="inlineStr">
        <is>
          <t>Daily_Efficiency_MTBF_2026_09_18.xlsx</t>
        </is>
      </c>
      <c r="B3362" t="inlineStr">
        <is>
          <t>Samridhi Perk Line</t>
        </is>
      </c>
      <c r="C3362" s="82" t="n">
        <v>46131</v>
      </c>
      <c r="D3362" t="inlineStr">
        <is>
          <t>Perk-Case Packing</t>
        </is>
      </c>
      <c r="E3362" t="n">
        <v>1440</v>
      </c>
      <c r="F3362" t="n">
        <v>1</v>
      </c>
      <c r="G3362" t="n">
        <v>1440</v>
      </c>
      <c r="H3362" t="n">
        <v>0</v>
      </c>
      <c r="I3362" t="n">
        <v>101.155913978495</v>
      </c>
    </row>
    <row r="3363">
      <c r="A3363" t="inlineStr">
        <is>
          <t>Daily_Efficiency_MTBF_2026_09_18.xlsx</t>
        </is>
      </c>
      <c r="B3363" t="inlineStr">
        <is>
          <t>Co-Extrusion Line</t>
        </is>
      </c>
      <c r="C3363" s="82" t="n">
        <v>46130</v>
      </c>
      <c r="D3363" t="inlineStr">
        <is>
          <t>Coex-AW3</t>
        </is>
      </c>
      <c r="E3363" t="n">
        <v>1134.50438333333</v>
      </c>
      <c r="F3363" t="n">
        <v>318</v>
      </c>
      <c r="G3363" t="n">
        <v>3.56762384696017</v>
      </c>
      <c r="H3363" t="n">
        <v>201.15435</v>
      </c>
      <c r="I3363" t="n">
        <v>27.7475</v>
      </c>
    </row>
    <row r="3364">
      <c r="A3364" t="inlineStr">
        <is>
          <t>Daily_Efficiency_MTBF_2026_09_18.xlsx</t>
        </is>
      </c>
      <c r="B3364" t="inlineStr">
        <is>
          <t>Co-Extrusion Line</t>
        </is>
      </c>
      <c r="C3364" s="82" t="n">
        <v>46130</v>
      </c>
      <c r="D3364" t="inlineStr">
        <is>
          <t>Coex-AW1</t>
        </is>
      </c>
      <c r="E3364" t="n">
        <v>1172.96736666667</v>
      </c>
      <c r="F3364" t="n">
        <v>32</v>
      </c>
      <c r="G3364" t="n">
        <v>36.6552302083333</v>
      </c>
      <c r="H3364" t="n">
        <v>32.3055666666667</v>
      </c>
      <c r="I3364" t="n">
        <v>45.873631003241</v>
      </c>
    </row>
    <row r="3365">
      <c r="A3365" t="inlineStr">
        <is>
          <t>Daily_Efficiency_MTBF_2026_09_18.xlsx</t>
        </is>
      </c>
      <c r="B3365" t="inlineStr">
        <is>
          <t>Co-Extrusion Line</t>
        </is>
      </c>
      <c r="C3365" s="82" t="n">
        <v>46130</v>
      </c>
      <c r="D3365" t="inlineStr">
        <is>
          <t>Coex-AW2</t>
        </is>
      </c>
      <c r="E3365" t="n">
        <v>1040.79246666667</v>
      </c>
      <c r="F3365" t="n">
        <v>20</v>
      </c>
      <c r="G3365" t="n">
        <v>52.0396233333333</v>
      </c>
      <c r="H3365" t="n">
        <v>33.1835166666667</v>
      </c>
      <c r="I3365" t="n">
        <v>37.6677782720298</v>
      </c>
    </row>
    <row r="3366">
      <c r="A3366" t="inlineStr">
        <is>
          <t>Daily_Efficiency_MTBF_2026_09_18.xlsx</t>
        </is>
      </c>
      <c r="B3366" t="inlineStr">
        <is>
          <t>Samridhi 5 Star Line</t>
        </is>
      </c>
      <c r="C3366" s="82" t="n">
        <v>46130</v>
      </c>
      <c r="D3366" t="inlineStr">
        <is>
          <t>FS-HCM-1</t>
        </is>
      </c>
      <c r="E3366" t="n">
        <v>1374.00675</v>
      </c>
      <c r="F3366" t="n">
        <v>81</v>
      </c>
      <c r="G3366" t="n">
        <v>16.9630462962963</v>
      </c>
      <c r="H3366" t="n">
        <v>2.8201</v>
      </c>
      <c r="I3366" t="n">
        <v>81.496851681838</v>
      </c>
    </row>
    <row r="3367">
      <c r="A3367" t="inlineStr">
        <is>
          <t>Daily_Efficiency_MTBF_2026_09_18.xlsx</t>
        </is>
      </c>
      <c r="B3367" t="inlineStr">
        <is>
          <t>Samridhi 5 Star Line</t>
        </is>
      </c>
      <c r="C3367" s="82" t="n">
        <v>46130</v>
      </c>
      <c r="D3367" t="inlineStr">
        <is>
          <t>FS-TTLi-4</t>
        </is>
      </c>
      <c r="E3367" t="n">
        <v>1388.80718333333</v>
      </c>
      <c r="F3367" t="n">
        <v>48</v>
      </c>
      <c r="G3367" t="n">
        <v>28.9334829861111</v>
      </c>
      <c r="H3367" t="n">
        <v>51.1928166666667</v>
      </c>
      <c r="I3367" t="n">
        <v>76.7757936507936</v>
      </c>
    </row>
    <row r="3368">
      <c r="A3368" t="inlineStr">
        <is>
          <t>Daily_Efficiency_MTBF_2026_09_18.xlsx</t>
        </is>
      </c>
      <c r="B3368" t="inlineStr">
        <is>
          <t>Samridhi 5 Star Line</t>
        </is>
      </c>
      <c r="C3368" s="82" t="n">
        <v>46130</v>
      </c>
      <c r="D3368" t="inlineStr">
        <is>
          <t>FS-HCM-3</t>
        </is>
      </c>
      <c r="E3368" t="n">
        <v>1407.17038333333</v>
      </c>
      <c r="F3368" t="n">
        <v>46</v>
      </c>
      <c r="G3368" t="n">
        <v>30.5906605072464</v>
      </c>
      <c r="H3368" t="n">
        <v>2.34246666666667</v>
      </c>
      <c r="I3368" t="n">
        <v>85.1924178676859</v>
      </c>
    </row>
    <row r="3369">
      <c r="A3369" t="inlineStr">
        <is>
          <t>Daily_Efficiency_MTBF_2026_09_18.xlsx</t>
        </is>
      </c>
      <c r="B3369" t="inlineStr">
        <is>
          <t>Samridhi 5 Star Line</t>
        </is>
      </c>
      <c r="C3369" s="82" t="n">
        <v>46130</v>
      </c>
      <c r="D3369" t="inlineStr">
        <is>
          <t>FS-HRM-5</t>
        </is>
      </c>
      <c r="E3369" t="n">
        <v>1365.24916666667</v>
      </c>
      <c r="F3369" t="n">
        <v>43</v>
      </c>
      <c r="G3369" t="n">
        <v>31.749980620155</v>
      </c>
      <c r="H3369" t="n">
        <v>56.0465333333333</v>
      </c>
      <c r="I3369" t="n">
        <v>36.5478050030251</v>
      </c>
    </row>
    <row r="3370">
      <c r="A3370" t="inlineStr">
        <is>
          <t>Daily_Efficiency_MTBF_2026_09_18.xlsx</t>
        </is>
      </c>
      <c r="B3370" t="inlineStr">
        <is>
          <t>Samridhi 5 Star Line</t>
        </is>
      </c>
      <c r="C3370" s="82" t="n">
        <v>46130</v>
      </c>
      <c r="D3370" t="inlineStr">
        <is>
          <t>FS-HCM-2</t>
        </is>
      </c>
      <c r="E3370" t="n">
        <v>1356.84915</v>
      </c>
      <c r="F3370" t="n">
        <v>39</v>
      </c>
      <c r="G3370" t="n">
        <v>34.7910038461538</v>
      </c>
      <c r="H3370" t="n">
        <v>6.34256666666667</v>
      </c>
      <c r="I3370" t="n">
        <v>69.98068196613519</v>
      </c>
    </row>
    <row r="3371">
      <c r="A3371" t="inlineStr">
        <is>
          <t>Daily_Efficiency_MTBF_2026_09_18.xlsx</t>
        </is>
      </c>
      <c r="B3371" t="inlineStr">
        <is>
          <t>Samridhi 5 Star Line</t>
        </is>
      </c>
      <c r="C3371" s="82" t="n">
        <v>46130</v>
      </c>
      <c r="D3371" t="inlineStr">
        <is>
          <t>FS-TTLi-2</t>
        </is>
      </c>
      <c r="E3371" t="n">
        <v>1366.1711</v>
      </c>
      <c r="F3371" t="n">
        <v>30</v>
      </c>
      <c r="G3371" t="n">
        <v>45.5390366666667</v>
      </c>
      <c r="H3371" t="n">
        <v>9.82446666666667</v>
      </c>
      <c r="I3371" t="n">
        <v>65.0896491719722</v>
      </c>
    </row>
    <row r="3372">
      <c r="A3372" t="inlineStr">
        <is>
          <t>Daily_Efficiency_MTBF_2026_09_18.xlsx</t>
        </is>
      </c>
      <c r="B3372" t="inlineStr">
        <is>
          <t>Samridhi 5 Star Line</t>
        </is>
      </c>
      <c r="C3372" s="82" t="n">
        <v>46130</v>
      </c>
      <c r="D3372" t="inlineStr">
        <is>
          <t>FS-TTLi-1</t>
        </is>
      </c>
      <c r="E3372" t="n">
        <v>1413.14541666667</v>
      </c>
      <c r="F3372" t="n">
        <v>27</v>
      </c>
      <c r="G3372" t="n">
        <v>52.3387191358025</v>
      </c>
      <c r="H3372" t="n">
        <v>7.49876666666667</v>
      </c>
      <c r="I3372" t="n">
        <v>78.2759717717189</v>
      </c>
    </row>
    <row r="3373">
      <c r="A3373" t="inlineStr">
        <is>
          <t>Daily_Efficiency_MTBF_2026_09_18.xlsx</t>
        </is>
      </c>
      <c r="B3373" t="inlineStr">
        <is>
          <t>Samridhi 5 Star Line</t>
        </is>
      </c>
      <c r="C3373" s="82" t="n">
        <v>46130</v>
      </c>
      <c r="D3373" t="inlineStr">
        <is>
          <t>FS-HCM-4</t>
        </is>
      </c>
      <c r="E3373" t="n">
        <v>1422.85103333333</v>
      </c>
      <c r="F3373" t="n">
        <v>21</v>
      </c>
      <c r="G3373" t="n">
        <v>67.7548111111111</v>
      </c>
      <c r="H3373" t="n">
        <v>5.82615</v>
      </c>
      <c r="I3373" t="n">
        <v>78.6912988579025</v>
      </c>
    </row>
    <row r="3374">
      <c r="A3374" t="inlineStr">
        <is>
          <t>Daily_Efficiency_MTBF_2026_09_18.xlsx</t>
        </is>
      </c>
      <c r="B3374" t="inlineStr">
        <is>
          <t>Samridhi 5 Star Line</t>
        </is>
      </c>
      <c r="C3374" s="82" t="n">
        <v>46130</v>
      </c>
      <c r="D3374" t="inlineStr">
        <is>
          <t>FS-TTLi-3</t>
        </is>
      </c>
      <c r="E3374" t="n">
        <v>1428.00601666667</v>
      </c>
      <c r="F3374" t="n">
        <v>6</v>
      </c>
      <c r="G3374" t="n">
        <v>238.001002777778</v>
      </c>
      <c r="H3374" t="n">
        <v>1.99918333333333</v>
      </c>
      <c r="I3374" t="n">
        <v>84.8339996150977</v>
      </c>
    </row>
    <row r="3375">
      <c r="A3375" t="inlineStr">
        <is>
          <t>Daily_Efficiency_MTBF_2026_09_18.xlsx</t>
        </is>
      </c>
      <c r="B3375" t="inlineStr">
        <is>
          <t>Samridhi 5 Star Line</t>
        </is>
      </c>
      <c r="C3375" s="82" t="n">
        <v>46130</v>
      </c>
      <c r="D3375" t="inlineStr">
        <is>
          <t>FS-Case Packing</t>
        </is>
      </c>
      <c r="E3375" t="n">
        <v>1440</v>
      </c>
      <c r="F3375" t="n">
        <v>1</v>
      </c>
      <c r="G3375" t="n">
        <v>1440</v>
      </c>
      <c r="H3375" t="n">
        <v>0</v>
      </c>
      <c r="I3375" t="n">
        <v>85.6729055258467</v>
      </c>
    </row>
    <row r="3376">
      <c r="A3376" t="inlineStr">
        <is>
          <t>Daily_Efficiency_MTBF_2026_09_18.xlsx</t>
        </is>
      </c>
      <c r="B3376" t="inlineStr">
        <is>
          <t>Samridhi 5 Star Line</t>
        </is>
      </c>
      <c r="C3376" s="82" t="n">
        <v>46130</v>
      </c>
      <c r="D3376" t="inlineStr">
        <is>
          <t>FS-TTM-5</t>
        </is>
      </c>
      <c r="E3376" t="n">
        <v>1440</v>
      </c>
      <c r="F3376" t="n">
        <v>1</v>
      </c>
      <c r="G3376" t="n">
        <v>1440</v>
      </c>
      <c r="H3376" t="n">
        <v>0</v>
      </c>
      <c r="I3376" t="n">
        <v>28.9781746031746</v>
      </c>
    </row>
    <row r="3377">
      <c r="A3377" t="inlineStr">
        <is>
          <t>Daily_Efficiency_MTBF_2026_09_18.xlsx</t>
        </is>
      </c>
      <c r="B3377" t="inlineStr">
        <is>
          <t>Samridhi Perk Line</t>
        </is>
      </c>
      <c r="C3377" s="82" t="n">
        <v>46130</v>
      </c>
      <c r="D3377" t="inlineStr">
        <is>
          <t>Perk-HLM-1</t>
        </is>
      </c>
      <c r="E3377" t="n">
        <v>1131.7445</v>
      </c>
      <c r="F3377" t="n">
        <v>336</v>
      </c>
      <c r="G3377" t="n">
        <v>3.36828720238095</v>
      </c>
      <c r="H3377" t="n">
        <v>15.2154333333333</v>
      </c>
      <c r="I3377" t="n">
        <v>46.4950415312083</v>
      </c>
    </row>
    <row r="3378">
      <c r="A3378" t="inlineStr">
        <is>
          <t>Daily_Efficiency_MTBF_2026_09_18.xlsx</t>
        </is>
      </c>
      <c r="B3378" t="inlineStr">
        <is>
          <t>Samridhi Perk Line</t>
        </is>
      </c>
      <c r="C3378" s="82" t="n">
        <v>46130</v>
      </c>
      <c r="D3378" t="inlineStr">
        <is>
          <t>Perk-HLM-2</t>
        </is>
      </c>
      <c r="E3378" t="n">
        <v>1311.58671666667</v>
      </c>
      <c r="F3378" t="n">
        <v>116</v>
      </c>
      <c r="G3378" t="n">
        <v>11.3067820402299</v>
      </c>
      <c r="H3378" t="n">
        <v>0.7162333333333331</v>
      </c>
      <c r="I3378" t="n">
        <v>59.2526352384485</v>
      </c>
    </row>
    <row r="3379">
      <c r="A3379" t="inlineStr">
        <is>
          <t>Daily_Efficiency_MTBF_2026_09_18.xlsx</t>
        </is>
      </c>
      <c r="B3379" t="inlineStr">
        <is>
          <t>Samridhi Perk Line</t>
        </is>
      </c>
      <c r="C3379" s="82" t="n">
        <v>46130</v>
      </c>
      <c r="D3379" t="inlineStr">
        <is>
          <t>Perk-HCM-2</t>
        </is>
      </c>
      <c r="E3379" t="n">
        <v>1366.228</v>
      </c>
      <c r="F3379" t="n">
        <v>92</v>
      </c>
      <c r="G3379" t="n">
        <v>14.8503043478261</v>
      </c>
      <c r="H3379" t="n">
        <v>0.456566666666667</v>
      </c>
      <c r="I3379" t="n">
        <v>76.4047547881955</v>
      </c>
    </row>
    <row r="3380">
      <c r="A3380" t="inlineStr">
        <is>
          <t>Daily_Efficiency_MTBF_2026_09_18.xlsx</t>
        </is>
      </c>
      <c r="B3380" t="inlineStr">
        <is>
          <t>Samridhi Perk Line</t>
        </is>
      </c>
      <c r="C3380" s="82" t="n">
        <v>46130</v>
      </c>
      <c r="D3380" t="inlineStr">
        <is>
          <t>Perk-HCM-4</t>
        </is>
      </c>
      <c r="E3380" t="n">
        <v>1348.81961666667</v>
      </c>
      <c r="F3380" t="n">
        <v>87</v>
      </c>
      <c r="G3380" t="n">
        <v>15.5036737547893</v>
      </c>
      <c r="H3380" t="n">
        <v>0.610516666666667</v>
      </c>
      <c r="I3380" t="n">
        <v>50.1664522222815</v>
      </c>
    </row>
    <row r="3381">
      <c r="A3381" t="inlineStr">
        <is>
          <t>Daily_Efficiency_MTBF_2026_09_18.xlsx</t>
        </is>
      </c>
      <c r="B3381" t="inlineStr">
        <is>
          <t>Samridhi Perk Line</t>
        </is>
      </c>
      <c r="C3381" s="82" t="n">
        <v>46130</v>
      </c>
      <c r="D3381" t="inlineStr">
        <is>
          <t>Perk TTM-5</t>
        </is>
      </c>
      <c r="E3381" t="n">
        <v>780.769883333333</v>
      </c>
      <c r="F3381" t="n">
        <v>73</v>
      </c>
      <c r="G3381" t="n">
        <v>10.6954778538813</v>
      </c>
      <c r="H3381" t="n">
        <v>117.359366666667</v>
      </c>
      <c r="I3381" t="n">
        <v>22.2751322751323</v>
      </c>
    </row>
    <row r="3382">
      <c r="A3382" t="inlineStr">
        <is>
          <t>Daily_Efficiency_MTBF_2026_09_18.xlsx</t>
        </is>
      </c>
      <c r="B3382" t="inlineStr">
        <is>
          <t>Samridhi Perk Line</t>
        </is>
      </c>
      <c r="C3382" s="82" t="n">
        <v>46130</v>
      </c>
      <c r="D3382" t="inlineStr">
        <is>
          <t>Perk-HCM-3</t>
        </is>
      </c>
      <c r="E3382" t="n">
        <v>1372.87023333333</v>
      </c>
      <c r="F3382" t="n">
        <v>55</v>
      </c>
      <c r="G3382" t="n">
        <v>24.961276969697</v>
      </c>
      <c r="H3382" t="n">
        <v>0.37595</v>
      </c>
      <c r="I3382" t="n">
        <v>59.6648584474627</v>
      </c>
    </row>
    <row r="3383">
      <c r="A3383" t="inlineStr">
        <is>
          <t>Daily_Efficiency_MTBF_2026_09_18.xlsx</t>
        </is>
      </c>
      <c r="B3383" t="inlineStr">
        <is>
          <t>Samridhi Perk Line</t>
        </is>
      </c>
      <c r="C3383" s="82" t="n">
        <v>46130</v>
      </c>
      <c r="D3383" t="inlineStr">
        <is>
          <t>Perk-HCM-1</t>
        </is>
      </c>
      <c r="E3383" t="n">
        <v>1369.14156666667</v>
      </c>
      <c r="F3383" t="n">
        <v>38</v>
      </c>
      <c r="G3383" t="n">
        <v>36.0300412280702</v>
      </c>
      <c r="H3383" t="n">
        <v>0.228366666666667</v>
      </c>
      <c r="I3383" t="n">
        <v>69.6036809172758</v>
      </c>
    </row>
    <row r="3384">
      <c r="A3384" t="inlineStr">
        <is>
          <t>Daily_Efficiency_MTBF_2026_09_18.xlsx</t>
        </is>
      </c>
      <c r="B3384" t="inlineStr">
        <is>
          <t>Samridhi Perk Line</t>
        </is>
      </c>
      <c r="C3384" s="82" t="n">
        <v>46130</v>
      </c>
      <c r="D3384" t="inlineStr">
        <is>
          <t>Perk-TTLi-3</t>
        </is>
      </c>
      <c r="E3384" t="n">
        <v>1370.94893333333</v>
      </c>
      <c r="F3384" t="n">
        <v>20</v>
      </c>
      <c r="G3384" t="n">
        <v>68.5474466666667</v>
      </c>
      <c r="H3384" t="n">
        <v>1.14303333333333</v>
      </c>
      <c r="I3384" t="n">
        <v>34.7982140975634</v>
      </c>
    </row>
    <row r="3385">
      <c r="A3385" t="inlineStr">
        <is>
          <t>Daily_Efficiency_MTBF_2026_09_18.xlsx</t>
        </is>
      </c>
      <c r="B3385" t="inlineStr">
        <is>
          <t>Samridhi Perk Line</t>
        </is>
      </c>
      <c r="C3385" s="82" t="n">
        <v>46130</v>
      </c>
      <c r="D3385" t="inlineStr">
        <is>
          <t>Perk-TTLi-2</t>
        </is>
      </c>
      <c r="E3385" t="n">
        <v>1397.86343333333</v>
      </c>
      <c r="F3385" t="n">
        <v>5</v>
      </c>
      <c r="G3385" t="n">
        <v>279.572686666667</v>
      </c>
      <c r="H3385" t="n">
        <v>0</v>
      </c>
      <c r="I3385" t="n">
        <v>47.5729205681472</v>
      </c>
    </row>
    <row r="3386">
      <c r="A3386" t="inlineStr">
        <is>
          <t>Daily_Efficiency_MTBF_2026_09_18.xlsx</t>
        </is>
      </c>
      <c r="B3386" t="inlineStr">
        <is>
          <t>Samridhi Perk Line</t>
        </is>
      </c>
      <c r="C3386" s="82" t="n">
        <v>46130</v>
      </c>
      <c r="D3386" t="inlineStr">
        <is>
          <t>Perk-TTLi-1</t>
        </is>
      </c>
      <c r="E3386" t="n">
        <v>1392.00931666667</v>
      </c>
      <c r="F3386" t="n">
        <v>4</v>
      </c>
      <c r="G3386" t="n">
        <v>348.002329166667</v>
      </c>
      <c r="H3386" t="n">
        <v>0</v>
      </c>
      <c r="I3386" t="n">
        <v>45.8087890995469</v>
      </c>
    </row>
    <row r="3387">
      <c r="A3387" t="inlineStr">
        <is>
          <t>Daily_Efficiency_MTBF_2026_09_18.xlsx</t>
        </is>
      </c>
      <c r="B3387" t="inlineStr">
        <is>
          <t>Samridhi Perk Line</t>
        </is>
      </c>
      <c r="C3387" s="82" t="n">
        <v>46130</v>
      </c>
      <c r="D3387" t="inlineStr">
        <is>
          <t>Perk-TTLi-4</t>
        </is>
      </c>
      <c r="E3387" t="n">
        <v>1411.58126666667</v>
      </c>
      <c r="F3387" t="n">
        <v>3</v>
      </c>
      <c r="G3387" t="n">
        <v>470.527088888889</v>
      </c>
      <c r="H3387" t="n">
        <v>1.96415</v>
      </c>
      <c r="I3387" t="n">
        <v>23.7063483103508</v>
      </c>
    </row>
    <row r="3388">
      <c r="A3388" t="inlineStr">
        <is>
          <t>Daily_Efficiency_MTBF_2026_09_18.xlsx</t>
        </is>
      </c>
      <c r="B3388" t="inlineStr">
        <is>
          <t>Samridhi Perk Line</t>
        </is>
      </c>
      <c r="C3388" s="82" t="n">
        <v>46130</v>
      </c>
      <c r="D3388" t="inlineStr">
        <is>
          <t>Perk-HLM-3</t>
        </is>
      </c>
      <c r="E3388" t="n">
        <v>1440</v>
      </c>
      <c r="F3388" t="n">
        <v>1</v>
      </c>
      <c r="G3388" t="n">
        <v>1440</v>
      </c>
      <c r="H3388" t="n">
        <v>0</v>
      </c>
      <c r="I3388" t="n">
        <v>39.3015432098765</v>
      </c>
    </row>
    <row r="3389">
      <c r="A3389" t="inlineStr">
        <is>
          <t>Daily_Efficiency_MTBF_2026_09_18.xlsx</t>
        </is>
      </c>
      <c r="B3389" t="inlineStr">
        <is>
          <t>Samridhi Perk Line</t>
        </is>
      </c>
      <c r="C3389" s="82" t="n">
        <v>46130</v>
      </c>
      <c r="D3389" t="inlineStr">
        <is>
          <t>Perk-Case Packing</t>
        </is>
      </c>
      <c r="E3389" t="n">
        <v>1440</v>
      </c>
      <c r="F3389" t="n">
        <v>1</v>
      </c>
      <c r="G3389" t="n">
        <v>1440</v>
      </c>
      <c r="H3389" t="n">
        <v>0</v>
      </c>
      <c r="I3389" t="n">
        <v>98.8709677419355</v>
      </c>
    </row>
    <row r="3390">
      <c r="A3390" t="inlineStr">
        <is>
          <t>Daily_Efficiency_MTBF_2026_09_18.xlsx</t>
        </is>
      </c>
      <c r="B3390" t="inlineStr">
        <is>
          <t>Co-Extrusion Line</t>
        </is>
      </c>
      <c r="C3390" s="82" t="n">
        <v>46129</v>
      </c>
      <c r="D3390" t="inlineStr">
        <is>
          <t>Coex-AW3</t>
        </is>
      </c>
      <c r="E3390" t="n">
        <v>1195.84903333333</v>
      </c>
      <c r="F3390" t="n">
        <v>576</v>
      </c>
      <c r="G3390" t="n">
        <v>2.07612679398148</v>
      </c>
      <c r="H3390" t="n">
        <v>226.8564</v>
      </c>
      <c r="I3390" t="n">
        <v>34.3366163598717</v>
      </c>
    </row>
    <row r="3391">
      <c r="A3391" t="inlineStr">
        <is>
          <t>Daily_Efficiency_MTBF_2026_09_18.xlsx</t>
        </is>
      </c>
      <c r="B3391" t="inlineStr">
        <is>
          <t>Co-Extrusion Line</t>
        </is>
      </c>
      <c r="C3391" s="82" t="n">
        <v>46129</v>
      </c>
      <c r="D3391" t="inlineStr">
        <is>
          <t>Coex-AW2</t>
        </is>
      </c>
      <c r="E3391" t="n">
        <v>1339.01981666667</v>
      </c>
      <c r="F3391" t="n">
        <v>35</v>
      </c>
      <c r="G3391" t="n">
        <v>38.257709047619</v>
      </c>
      <c r="H3391" t="n">
        <v>36.99565</v>
      </c>
      <c r="I3391" t="n">
        <v>74.5173310067445</v>
      </c>
    </row>
    <row r="3392">
      <c r="A3392" t="inlineStr">
        <is>
          <t>Daily_Efficiency_MTBF_2026_09_18.xlsx</t>
        </is>
      </c>
      <c r="B3392" t="inlineStr">
        <is>
          <t>Co-Extrusion Line</t>
        </is>
      </c>
      <c r="C3392" s="82" t="n">
        <v>46129</v>
      </c>
      <c r="D3392" t="inlineStr">
        <is>
          <t>Coex-AW1</t>
        </is>
      </c>
      <c r="E3392" t="n">
        <v>1345.74446666667</v>
      </c>
      <c r="F3392" t="n">
        <v>24</v>
      </c>
      <c r="G3392" t="n">
        <v>56.0726861111111</v>
      </c>
      <c r="H3392" t="n">
        <v>19.1294</v>
      </c>
      <c r="I3392" t="n">
        <v>66.6655009097788</v>
      </c>
    </row>
    <row r="3393">
      <c r="A3393" t="inlineStr">
        <is>
          <t>Daily_Efficiency_MTBF_2026_09_18.xlsx</t>
        </is>
      </c>
      <c r="B3393" t="inlineStr">
        <is>
          <t>Samridhi 5 Star Line</t>
        </is>
      </c>
      <c r="C3393" s="82" t="n">
        <v>46129</v>
      </c>
      <c r="D3393" t="inlineStr">
        <is>
          <t>FS-HCM-1</t>
        </is>
      </c>
      <c r="E3393" t="n">
        <v>1383.83918333333</v>
      </c>
      <c r="F3393" t="n">
        <v>81</v>
      </c>
      <c r="G3393" t="n">
        <v>17.0844343621399</v>
      </c>
      <c r="H3393" t="n">
        <v>6.67455</v>
      </c>
      <c r="I3393" t="n">
        <v>74.4688106754801</v>
      </c>
    </row>
    <row r="3394">
      <c r="A3394" t="inlineStr">
        <is>
          <t>Daily_Efficiency_MTBF_2026_09_18.xlsx</t>
        </is>
      </c>
      <c r="B3394" t="inlineStr">
        <is>
          <t>Samridhi 5 Star Line</t>
        </is>
      </c>
      <c r="C3394" s="82" t="n">
        <v>46129</v>
      </c>
      <c r="D3394" t="inlineStr">
        <is>
          <t>FS-TTLi-4</t>
        </is>
      </c>
      <c r="E3394" t="n">
        <v>1283.3873</v>
      </c>
      <c r="F3394" t="n">
        <v>62</v>
      </c>
      <c r="G3394" t="n">
        <v>20.6997951612903</v>
      </c>
      <c r="H3394" t="n">
        <v>69.77606666666669</v>
      </c>
      <c r="I3394" t="n">
        <v>55.203373015873</v>
      </c>
    </row>
    <row r="3395">
      <c r="A3395" t="inlineStr">
        <is>
          <t>Daily_Efficiency_MTBF_2026_09_18.xlsx</t>
        </is>
      </c>
      <c r="B3395" t="inlineStr">
        <is>
          <t>Samridhi 5 Star Line</t>
        </is>
      </c>
      <c r="C3395" s="82" t="n">
        <v>46129</v>
      </c>
      <c r="D3395" t="inlineStr">
        <is>
          <t>FS-TTLi-1</t>
        </is>
      </c>
      <c r="E3395" t="n">
        <v>1402.54545</v>
      </c>
      <c r="F3395" t="n">
        <v>45</v>
      </c>
      <c r="G3395" t="n">
        <v>31.1676766666667</v>
      </c>
      <c r="H3395" t="n">
        <v>7.85798333333333</v>
      </c>
      <c r="I3395" t="n">
        <v>67.2572387429443</v>
      </c>
    </row>
    <row r="3396">
      <c r="A3396" t="inlineStr">
        <is>
          <t>Daily_Efficiency_MTBF_2026_09_18.xlsx</t>
        </is>
      </c>
      <c r="B3396" t="inlineStr">
        <is>
          <t>Samridhi 5 Star Line</t>
        </is>
      </c>
      <c r="C3396" s="82" t="n">
        <v>46129</v>
      </c>
      <c r="D3396" t="inlineStr">
        <is>
          <t>FS-HCM-2</t>
        </is>
      </c>
      <c r="E3396" t="n">
        <v>1369.90436666667</v>
      </c>
      <c r="F3396" t="n">
        <v>43</v>
      </c>
      <c r="G3396" t="n">
        <v>31.8582410852713</v>
      </c>
      <c r="H3396" t="n">
        <v>2.83138333333333</v>
      </c>
      <c r="I3396" t="n">
        <v>62.6109343449401</v>
      </c>
    </row>
    <row r="3397">
      <c r="A3397" t="inlineStr">
        <is>
          <t>Daily_Efficiency_MTBF_2026_09_18.xlsx</t>
        </is>
      </c>
      <c r="B3397" t="inlineStr">
        <is>
          <t>Samridhi 5 Star Line</t>
        </is>
      </c>
      <c r="C3397" s="82" t="n">
        <v>46129</v>
      </c>
      <c r="D3397" t="inlineStr">
        <is>
          <t>FS-TTLi-2</t>
        </is>
      </c>
      <c r="E3397" t="n">
        <v>1398.17006666667</v>
      </c>
      <c r="F3397" t="n">
        <v>33</v>
      </c>
      <c r="G3397" t="n">
        <v>42.3687898989899</v>
      </c>
      <c r="H3397" t="n">
        <v>24.0302833333333</v>
      </c>
      <c r="I3397" t="n">
        <v>59.2599994016372</v>
      </c>
    </row>
    <row r="3398">
      <c r="A3398" t="inlineStr">
        <is>
          <t>Daily_Efficiency_MTBF_2026_09_18.xlsx</t>
        </is>
      </c>
      <c r="B3398" t="inlineStr">
        <is>
          <t>Samridhi 5 Star Line</t>
        </is>
      </c>
      <c r="C3398" s="82" t="n">
        <v>46129</v>
      </c>
      <c r="D3398" t="inlineStr">
        <is>
          <t>FS-HCM-4</t>
        </is>
      </c>
      <c r="E3398" t="n">
        <v>1422.34405</v>
      </c>
      <c r="F3398" t="n">
        <v>26</v>
      </c>
      <c r="G3398" t="n">
        <v>54.7055403846154</v>
      </c>
      <c r="H3398" t="n">
        <v>13.9938833333333</v>
      </c>
      <c r="I3398" t="n">
        <v>64.2335390946502</v>
      </c>
    </row>
    <row r="3399">
      <c r="A3399" t="inlineStr">
        <is>
          <t>Daily_Efficiency_MTBF_2026_09_18.xlsx</t>
        </is>
      </c>
      <c r="B3399" t="inlineStr">
        <is>
          <t>Samridhi 5 Star Line</t>
        </is>
      </c>
      <c r="C3399" s="82" t="n">
        <v>46129</v>
      </c>
      <c r="D3399" t="inlineStr">
        <is>
          <t>FS-HCM-3</t>
        </is>
      </c>
      <c r="E3399" t="n">
        <v>1418.545</v>
      </c>
      <c r="F3399" t="n">
        <v>25</v>
      </c>
      <c r="G3399" t="n">
        <v>56.7418</v>
      </c>
      <c r="H3399" t="n">
        <v>0.333733333333333</v>
      </c>
      <c r="I3399" t="n">
        <v>77.6002545939246</v>
      </c>
    </row>
    <row r="3400">
      <c r="A3400" t="inlineStr">
        <is>
          <t>Daily_Efficiency_MTBF_2026_09_18.xlsx</t>
        </is>
      </c>
      <c r="B3400" t="inlineStr">
        <is>
          <t>Samridhi 5 Star Line</t>
        </is>
      </c>
      <c r="C3400" s="82" t="n">
        <v>46129</v>
      </c>
      <c r="D3400" t="inlineStr">
        <is>
          <t>FS-HRM-5</t>
        </is>
      </c>
      <c r="E3400" t="n">
        <v>1411.7003</v>
      </c>
      <c r="F3400" t="n">
        <v>14</v>
      </c>
      <c r="G3400" t="n">
        <v>100.835735714286</v>
      </c>
      <c r="H3400" t="n">
        <v>20.5033</v>
      </c>
      <c r="I3400" t="n">
        <v>39.2841932271103</v>
      </c>
    </row>
    <row r="3401">
      <c r="A3401" t="inlineStr">
        <is>
          <t>Daily_Efficiency_MTBF_2026_09_18.xlsx</t>
        </is>
      </c>
      <c r="B3401" t="inlineStr">
        <is>
          <t>Samridhi 5 Star Line</t>
        </is>
      </c>
      <c r="C3401" s="82" t="n">
        <v>46129</v>
      </c>
      <c r="D3401" t="inlineStr">
        <is>
          <t>FS-TTLi-3</t>
        </is>
      </c>
      <c r="E3401" t="n">
        <v>1425.39711666667</v>
      </c>
      <c r="F3401" t="n">
        <v>11</v>
      </c>
      <c r="G3401" t="n">
        <v>129.581556060606</v>
      </c>
      <c r="H3401" t="n">
        <v>4.82726666666667</v>
      </c>
      <c r="I3401" t="n">
        <v>76.9778776845482</v>
      </c>
    </row>
    <row r="3402">
      <c r="A3402" t="inlineStr">
        <is>
          <t>Daily_Efficiency_MTBF_2026_09_18.xlsx</t>
        </is>
      </c>
      <c r="B3402" t="inlineStr">
        <is>
          <t>Samridhi 5 Star Line</t>
        </is>
      </c>
      <c r="C3402" s="82" t="n">
        <v>46129</v>
      </c>
      <c r="D3402" t="inlineStr">
        <is>
          <t>FS-TTM-5</t>
        </is>
      </c>
      <c r="E3402" t="n">
        <v>1439.28683333333</v>
      </c>
      <c r="F3402" t="n">
        <v>2</v>
      </c>
      <c r="G3402" t="n">
        <v>719.643416666667</v>
      </c>
      <c r="H3402" t="n">
        <v>0</v>
      </c>
      <c r="I3402" t="n">
        <v>29.7557885620833</v>
      </c>
    </row>
    <row r="3403">
      <c r="A3403" t="inlineStr">
        <is>
          <t>Daily_Efficiency_MTBF_2026_09_18.xlsx</t>
        </is>
      </c>
      <c r="B3403" t="inlineStr">
        <is>
          <t>Samridhi 5 Star Line</t>
        </is>
      </c>
      <c r="C3403" s="82" t="n">
        <v>46129</v>
      </c>
      <c r="D3403" t="inlineStr">
        <is>
          <t>FS-Case Packing</t>
        </is>
      </c>
      <c r="E3403" t="n">
        <v>1440</v>
      </c>
      <c r="F3403" t="n">
        <v>1</v>
      </c>
      <c r="G3403" t="n">
        <v>1440</v>
      </c>
      <c r="H3403" t="n">
        <v>0</v>
      </c>
      <c r="I3403" t="n">
        <v>74.3538324420677</v>
      </c>
    </row>
    <row r="3404">
      <c r="A3404" t="inlineStr">
        <is>
          <t>Daily_Efficiency_MTBF_2026_09_18.xlsx</t>
        </is>
      </c>
      <c r="B3404" t="inlineStr">
        <is>
          <t>Samridhi Perk Line</t>
        </is>
      </c>
      <c r="C3404" s="82" t="n">
        <v>46129</v>
      </c>
      <c r="D3404" t="inlineStr">
        <is>
          <t>Perk-HCM-2</t>
        </is>
      </c>
      <c r="E3404" t="n">
        <v>1362.64341666667</v>
      </c>
      <c r="F3404" t="n">
        <v>146</v>
      </c>
      <c r="G3404" t="n">
        <v>9.333174086757991</v>
      </c>
      <c r="H3404" t="n">
        <v>0.69445</v>
      </c>
      <c r="I3404" t="n">
        <v>76.90589435888209</v>
      </c>
    </row>
    <row r="3405">
      <c r="A3405" t="inlineStr">
        <is>
          <t>Daily_Efficiency_MTBF_2026_09_18.xlsx</t>
        </is>
      </c>
      <c r="B3405" t="inlineStr">
        <is>
          <t>Samridhi Perk Line</t>
        </is>
      </c>
      <c r="C3405" s="82" t="n">
        <v>46129</v>
      </c>
      <c r="D3405" t="inlineStr">
        <is>
          <t>Perk-HLM-2</t>
        </is>
      </c>
      <c r="E3405" t="n">
        <v>1290.38108333333</v>
      </c>
      <c r="F3405" t="n">
        <v>126</v>
      </c>
      <c r="G3405" t="n">
        <v>10.2411197089947</v>
      </c>
      <c r="H3405" t="n">
        <v>0</v>
      </c>
      <c r="I3405" t="n">
        <v>70.60130208652571</v>
      </c>
    </row>
    <row r="3406">
      <c r="A3406" t="inlineStr">
        <is>
          <t>Daily_Efficiency_MTBF_2026_09_18.xlsx</t>
        </is>
      </c>
      <c r="B3406" t="inlineStr">
        <is>
          <t>Samridhi Perk Line</t>
        </is>
      </c>
      <c r="C3406" s="82" t="n">
        <v>46129</v>
      </c>
      <c r="D3406" t="inlineStr">
        <is>
          <t>Perk-HCM-3</t>
        </is>
      </c>
      <c r="E3406" t="n">
        <v>1353.22836666667</v>
      </c>
      <c r="F3406" t="n">
        <v>98</v>
      </c>
      <c r="G3406" t="n">
        <v>13.8084527210884</v>
      </c>
      <c r="H3406" t="n">
        <v>1.66768333333333</v>
      </c>
      <c r="I3406" t="n">
        <v>57.4912493195256</v>
      </c>
    </row>
    <row r="3407">
      <c r="A3407" t="inlineStr">
        <is>
          <t>Daily_Efficiency_MTBF_2026_09_18.xlsx</t>
        </is>
      </c>
      <c r="B3407" t="inlineStr">
        <is>
          <t>Samridhi Perk Line</t>
        </is>
      </c>
      <c r="C3407" s="82" t="n">
        <v>46129</v>
      </c>
      <c r="D3407" t="inlineStr">
        <is>
          <t>Perk-HCM-4</t>
        </is>
      </c>
      <c r="E3407" t="n">
        <v>1381.77031666667</v>
      </c>
      <c r="F3407" t="n">
        <v>88</v>
      </c>
      <c r="G3407" t="n">
        <v>15.7019354166667</v>
      </c>
      <c r="H3407" t="n">
        <v>0.549483333333333</v>
      </c>
      <c r="I3407" t="n">
        <v>51.1273863208984</v>
      </c>
    </row>
    <row r="3408">
      <c r="A3408" t="inlineStr">
        <is>
          <t>Daily_Efficiency_MTBF_2026_09_18.xlsx</t>
        </is>
      </c>
      <c r="B3408" t="inlineStr">
        <is>
          <t>Samridhi Perk Line</t>
        </is>
      </c>
      <c r="C3408" s="82" t="n">
        <v>46129</v>
      </c>
      <c r="D3408" t="inlineStr">
        <is>
          <t>Perk-HLM-1</t>
        </is>
      </c>
      <c r="E3408" t="n">
        <v>1316.06718333333</v>
      </c>
      <c r="F3408" t="n">
        <v>71</v>
      </c>
      <c r="G3408" t="n">
        <v>18.5361575117371</v>
      </c>
      <c r="H3408" t="n">
        <v>7.80018333333333</v>
      </c>
      <c r="I3408" t="n">
        <v>78.3828947835848</v>
      </c>
    </row>
    <row r="3409">
      <c r="A3409" t="inlineStr">
        <is>
          <t>Daily_Efficiency_MTBF_2026_09_18.xlsx</t>
        </is>
      </c>
      <c r="B3409" t="inlineStr">
        <is>
          <t>Samridhi Perk Line</t>
        </is>
      </c>
      <c r="C3409" s="82" t="n">
        <v>46129</v>
      </c>
      <c r="D3409" t="inlineStr">
        <is>
          <t>Perk-TTLi-3</t>
        </is>
      </c>
      <c r="E3409" t="n">
        <v>1351.614</v>
      </c>
      <c r="F3409" t="n">
        <v>29</v>
      </c>
      <c r="G3409" t="n">
        <v>46.6073793103448</v>
      </c>
      <c r="H3409" t="n">
        <v>2.25261666666667</v>
      </c>
      <c r="I3409" t="n">
        <v>33.4097314525375</v>
      </c>
    </row>
    <row r="3410">
      <c r="A3410" t="inlineStr">
        <is>
          <t>Daily_Efficiency_MTBF_2026_09_18.xlsx</t>
        </is>
      </c>
      <c r="B3410" t="inlineStr">
        <is>
          <t>Samridhi Perk Line</t>
        </is>
      </c>
      <c r="C3410" s="82" t="n">
        <v>46129</v>
      </c>
      <c r="D3410" t="inlineStr">
        <is>
          <t>Perk-HCM-1</t>
        </is>
      </c>
      <c r="E3410" t="n">
        <v>1393.09968333333</v>
      </c>
      <c r="F3410" t="n">
        <v>25</v>
      </c>
      <c r="G3410" t="n">
        <v>55.7239873333333</v>
      </c>
      <c r="H3410" t="n">
        <v>0.194666666666667</v>
      </c>
      <c r="I3410" t="n">
        <v>74.51797650422201</v>
      </c>
    </row>
    <row r="3411">
      <c r="A3411" t="inlineStr">
        <is>
          <t>Daily_Efficiency_MTBF_2026_09_18.xlsx</t>
        </is>
      </c>
      <c r="B3411" t="inlineStr">
        <is>
          <t>Samridhi Perk Line</t>
        </is>
      </c>
      <c r="C3411" s="82" t="n">
        <v>46129</v>
      </c>
      <c r="D3411" t="inlineStr">
        <is>
          <t>Perk-TTLi-1</t>
        </is>
      </c>
      <c r="E3411" t="n">
        <v>1368.80138333333</v>
      </c>
      <c r="F3411" t="n">
        <v>12</v>
      </c>
      <c r="G3411" t="n">
        <v>114.066781944444</v>
      </c>
      <c r="H3411" t="n">
        <v>0.0422333333333333</v>
      </c>
      <c r="I3411" t="n">
        <v>48.3791678262926</v>
      </c>
    </row>
    <row r="3412">
      <c r="A3412" t="inlineStr">
        <is>
          <t>Daily_Efficiency_MTBF_2026_09_18.xlsx</t>
        </is>
      </c>
      <c r="B3412" t="inlineStr">
        <is>
          <t>Samridhi Perk Line</t>
        </is>
      </c>
      <c r="C3412" s="82" t="n">
        <v>46129</v>
      </c>
      <c r="D3412" t="inlineStr">
        <is>
          <t>Perk-TTLi-2</t>
        </is>
      </c>
      <c r="E3412" t="n">
        <v>1372.48713333333</v>
      </c>
      <c r="F3412" t="n">
        <v>11</v>
      </c>
      <c r="G3412" t="n">
        <v>124.771557575758</v>
      </c>
      <c r="H3412" t="n">
        <v>14.5314</v>
      </c>
      <c r="I3412" t="n">
        <v>46.1138622752543</v>
      </c>
    </row>
    <row r="3413">
      <c r="A3413" t="inlineStr">
        <is>
          <t>Daily_Efficiency_MTBF_2026_09_18.xlsx</t>
        </is>
      </c>
      <c r="B3413" t="inlineStr">
        <is>
          <t>Samridhi Perk Line</t>
        </is>
      </c>
      <c r="C3413" s="82" t="n">
        <v>46129</v>
      </c>
      <c r="D3413" t="inlineStr">
        <is>
          <t>Perk-TTLi-4</t>
        </is>
      </c>
      <c r="E3413" t="n">
        <v>1434.12441666667</v>
      </c>
      <c r="F3413" t="n">
        <v>3</v>
      </c>
      <c r="G3413" t="n">
        <v>478.041472222222</v>
      </c>
      <c r="H3413" t="n">
        <v>0.78485</v>
      </c>
      <c r="I3413" t="n">
        <v>25.2629213861095</v>
      </c>
    </row>
    <row r="3414">
      <c r="A3414" t="inlineStr">
        <is>
          <t>Daily_Efficiency_MTBF_2026_09_18.xlsx</t>
        </is>
      </c>
      <c r="B3414" t="inlineStr">
        <is>
          <t>Samridhi Perk Line</t>
        </is>
      </c>
      <c r="C3414" s="82" t="n">
        <v>46129</v>
      </c>
      <c r="D3414" t="inlineStr">
        <is>
          <t>Perk-HLM-3</t>
        </is>
      </c>
      <c r="E3414" t="n">
        <v>1439.87365</v>
      </c>
      <c r="F3414" t="n">
        <v>2</v>
      </c>
      <c r="G3414" t="n">
        <v>719.936825</v>
      </c>
      <c r="H3414" t="n">
        <v>0</v>
      </c>
      <c r="I3414" t="n">
        <v>44.5147083256615</v>
      </c>
    </row>
    <row r="3415">
      <c r="A3415" t="inlineStr">
        <is>
          <t>Daily_Efficiency_MTBF_2026_09_18.xlsx</t>
        </is>
      </c>
      <c r="B3415" t="inlineStr">
        <is>
          <t>Samridhi Perk Line</t>
        </is>
      </c>
      <c r="C3415" s="82" t="n">
        <v>46129</v>
      </c>
      <c r="D3415" t="inlineStr">
        <is>
          <t>Perk-Case Packing</t>
        </is>
      </c>
      <c r="E3415" t="n">
        <v>1439.37023333333</v>
      </c>
      <c r="F3415" t="n">
        <v>2</v>
      </c>
      <c r="G3415" t="n">
        <v>719.685116666667</v>
      </c>
      <c r="H3415" t="n">
        <v>0</v>
      </c>
      <c r="I3415" t="n">
        <v>98.3225700849874</v>
      </c>
    </row>
    <row r="3416">
      <c r="A3416" t="inlineStr">
        <is>
          <t>Daily_Efficiency_MTBF_2026_09_18.xlsx</t>
        </is>
      </c>
      <c r="B3416" t="inlineStr">
        <is>
          <t>Co-Extrusion Line</t>
        </is>
      </c>
      <c r="C3416" s="82" t="n">
        <v>46128</v>
      </c>
      <c r="D3416" t="inlineStr">
        <is>
          <t>Coex-AW3</t>
        </is>
      </c>
      <c r="E3416" t="n">
        <v>1212.06913333333</v>
      </c>
      <c r="F3416" t="n">
        <v>461</v>
      </c>
      <c r="G3416" t="n">
        <v>2.62921720896602</v>
      </c>
      <c r="H3416" t="n">
        <v>217.263233333333</v>
      </c>
      <c r="I3416" t="n">
        <v>30.6844444444444</v>
      </c>
    </row>
    <row r="3417">
      <c r="A3417" t="inlineStr">
        <is>
          <t>Daily_Efficiency_MTBF_2026_09_18.xlsx</t>
        </is>
      </c>
      <c r="B3417" t="inlineStr">
        <is>
          <t>Co-Extrusion Line</t>
        </is>
      </c>
      <c r="C3417" s="82" t="n">
        <v>46128</v>
      </c>
      <c r="D3417" t="inlineStr">
        <is>
          <t>Coex-AW1</t>
        </is>
      </c>
      <c r="E3417" t="n">
        <v>1356.98963333333</v>
      </c>
      <c r="F3417" t="n">
        <v>30</v>
      </c>
      <c r="G3417" t="n">
        <v>45.2329877777778</v>
      </c>
      <c r="H3417" t="n">
        <v>30.2141666666667</v>
      </c>
      <c r="I3417" t="n">
        <v>50.2814847152716</v>
      </c>
    </row>
    <row r="3418">
      <c r="A3418" t="inlineStr">
        <is>
          <t>Daily_Efficiency_MTBF_2026_09_18.xlsx</t>
        </is>
      </c>
      <c r="B3418" t="inlineStr">
        <is>
          <t>Co-Extrusion Line</t>
        </is>
      </c>
      <c r="C3418" s="82" t="n">
        <v>46128</v>
      </c>
      <c r="D3418" t="inlineStr">
        <is>
          <t>Coex-AW2</t>
        </is>
      </c>
      <c r="E3418" t="n">
        <v>1393.14473333333</v>
      </c>
      <c r="F3418" t="n">
        <v>12</v>
      </c>
      <c r="G3418" t="n">
        <v>116.095394444444</v>
      </c>
      <c r="H3418" t="n">
        <v>6.32925</v>
      </c>
      <c r="I3418" t="n">
        <v>54.3073094403958</v>
      </c>
    </row>
    <row r="3419">
      <c r="A3419" t="inlineStr">
        <is>
          <t>Daily_Efficiency_MTBF_2026_09_18.xlsx</t>
        </is>
      </c>
      <c r="B3419" t="inlineStr">
        <is>
          <t>Samridhi 5 Star Line</t>
        </is>
      </c>
      <c r="C3419" s="82" t="n">
        <v>46128</v>
      </c>
      <c r="D3419" t="inlineStr">
        <is>
          <t>FS-HCM-1</t>
        </is>
      </c>
      <c r="E3419" t="n">
        <v>1378.98938333333</v>
      </c>
      <c r="F3419" t="n">
        <v>88</v>
      </c>
      <c r="G3419" t="n">
        <v>15.6703339015151</v>
      </c>
      <c r="H3419" t="n">
        <v>6.40111666666667</v>
      </c>
      <c r="I3419" t="n">
        <v>84.64841124953119</v>
      </c>
    </row>
    <row r="3420">
      <c r="A3420" t="inlineStr">
        <is>
          <t>Daily_Efficiency_MTBF_2026_09_18.xlsx</t>
        </is>
      </c>
      <c r="B3420" t="inlineStr">
        <is>
          <t>Samridhi 5 Star Line</t>
        </is>
      </c>
      <c r="C3420" s="82" t="n">
        <v>46128</v>
      </c>
      <c r="D3420" t="inlineStr">
        <is>
          <t>FS-HCM-2</t>
        </is>
      </c>
      <c r="E3420" t="n">
        <v>1359.89963333333</v>
      </c>
      <c r="F3420" t="n">
        <v>52</v>
      </c>
      <c r="G3420" t="n">
        <v>26.151916025641</v>
      </c>
      <c r="H3420" t="n">
        <v>3.7632</v>
      </c>
      <c r="I3420" t="n">
        <v>70.61237445657051</v>
      </c>
    </row>
    <row r="3421">
      <c r="A3421" t="inlineStr">
        <is>
          <t>Daily_Efficiency_MTBF_2026_09_18.xlsx</t>
        </is>
      </c>
      <c r="B3421" t="inlineStr">
        <is>
          <t>Samridhi 5 Star Line</t>
        </is>
      </c>
      <c r="C3421" s="82" t="n">
        <v>46128</v>
      </c>
      <c r="D3421" t="inlineStr">
        <is>
          <t>FS-HCM-3</t>
        </is>
      </c>
      <c r="E3421" t="n">
        <v>1412.84026666667</v>
      </c>
      <c r="F3421" t="n">
        <v>47</v>
      </c>
      <c r="G3421" t="n">
        <v>30.0604312056738</v>
      </c>
      <c r="H3421" t="n">
        <v>0</v>
      </c>
      <c r="I3421" t="n">
        <v>85.54712450218079</v>
      </c>
    </row>
    <row r="3422">
      <c r="A3422" t="inlineStr">
        <is>
          <t>Daily_Efficiency_MTBF_2026_09_18.xlsx</t>
        </is>
      </c>
      <c r="B3422" t="inlineStr">
        <is>
          <t>Samridhi 5 Star Line</t>
        </is>
      </c>
      <c r="C3422" s="82" t="n">
        <v>46128</v>
      </c>
      <c r="D3422" t="inlineStr">
        <is>
          <t>FS-TTLi-4</t>
        </is>
      </c>
      <c r="E3422" t="n">
        <v>1405.93261666667</v>
      </c>
      <c r="F3422" t="n">
        <v>38</v>
      </c>
      <c r="G3422" t="n">
        <v>36.998226754386</v>
      </c>
      <c r="H3422" t="n">
        <v>34.0673833333333</v>
      </c>
      <c r="I3422" t="n">
        <v>80.9771825396825</v>
      </c>
    </row>
    <row r="3423">
      <c r="A3423" t="inlineStr">
        <is>
          <t>Daily_Efficiency_MTBF_2026_09_18.xlsx</t>
        </is>
      </c>
      <c r="B3423" t="inlineStr">
        <is>
          <t>Samridhi 5 Star Line</t>
        </is>
      </c>
      <c r="C3423" s="82" t="n">
        <v>46128</v>
      </c>
      <c r="D3423" t="inlineStr">
        <is>
          <t>FS-HCM-4</t>
        </is>
      </c>
      <c r="E3423" t="n">
        <v>1420.32391666667</v>
      </c>
      <c r="F3423" t="n">
        <v>33</v>
      </c>
      <c r="G3423" t="n">
        <v>43.0401186868687</v>
      </c>
      <c r="H3423" t="n">
        <v>14.5009666666667</v>
      </c>
      <c r="I3423" t="n">
        <v>82.0524736604028</v>
      </c>
    </row>
    <row r="3424">
      <c r="A3424" t="inlineStr">
        <is>
          <t>Daily_Efficiency_MTBF_2026_09_18.xlsx</t>
        </is>
      </c>
      <c r="B3424" t="inlineStr">
        <is>
          <t>Samridhi 5 Star Line</t>
        </is>
      </c>
      <c r="C3424" s="82" t="n">
        <v>46128</v>
      </c>
      <c r="D3424" t="inlineStr">
        <is>
          <t>FS-HRM-5</t>
        </is>
      </c>
      <c r="E3424" t="n">
        <v>1406.78313333333</v>
      </c>
      <c r="F3424" t="n">
        <v>18</v>
      </c>
      <c r="G3424" t="n">
        <v>78.1546185185185</v>
      </c>
      <c r="H3424" t="n">
        <v>25.1632833333333</v>
      </c>
      <c r="I3424" t="n">
        <v>40.8116383999327</v>
      </c>
    </row>
    <row r="3425">
      <c r="A3425" t="inlineStr">
        <is>
          <t>Daily_Efficiency_MTBF_2026_09_18.xlsx</t>
        </is>
      </c>
      <c r="B3425" t="inlineStr">
        <is>
          <t>Samridhi 5 Star Line</t>
        </is>
      </c>
      <c r="C3425" s="82" t="n">
        <v>46128</v>
      </c>
      <c r="D3425" t="inlineStr">
        <is>
          <t>FS-TTLi-2</t>
        </is>
      </c>
      <c r="E3425" t="n">
        <v>1406.80126666667</v>
      </c>
      <c r="F3425" t="n">
        <v>16</v>
      </c>
      <c r="G3425" t="n">
        <v>87.92507916666671</v>
      </c>
      <c r="H3425" t="n">
        <v>3.80651666666667</v>
      </c>
      <c r="I3425" t="n">
        <v>68.19796614503051</v>
      </c>
    </row>
    <row r="3426">
      <c r="A3426" t="inlineStr">
        <is>
          <t>Daily_Efficiency_MTBF_2026_09_18.xlsx</t>
        </is>
      </c>
      <c r="B3426" t="inlineStr">
        <is>
          <t>Samridhi 5 Star Line</t>
        </is>
      </c>
      <c r="C3426" s="82" t="n">
        <v>46128</v>
      </c>
      <c r="D3426" t="inlineStr">
        <is>
          <t>FS-TTLi-3</t>
        </is>
      </c>
      <c r="E3426" t="n">
        <v>1421.14608333333</v>
      </c>
      <c r="F3426" t="n">
        <v>13</v>
      </c>
      <c r="G3426" t="n">
        <v>109.318929487179</v>
      </c>
      <c r="H3426" t="n">
        <v>2.1622</v>
      </c>
      <c r="I3426" t="n">
        <v>85.876334848982</v>
      </c>
    </row>
    <row r="3427">
      <c r="A3427" t="inlineStr">
        <is>
          <t>Daily_Efficiency_MTBF_2026_09_18.xlsx</t>
        </is>
      </c>
      <c r="B3427" t="inlineStr">
        <is>
          <t>Samridhi 5 Star Line</t>
        </is>
      </c>
      <c r="C3427" s="82" t="n">
        <v>46128</v>
      </c>
      <c r="D3427" t="inlineStr">
        <is>
          <t>FS-TTLi-1</t>
        </is>
      </c>
      <c r="E3427" t="n">
        <v>1314.44271666667</v>
      </c>
      <c r="F3427" t="n">
        <v>8</v>
      </c>
      <c r="G3427" t="n">
        <v>164.305339583333</v>
      </c>
      <c r="H3427" t="n">
        <v>4.00175</v>
      </c>
      <c r="I3427" t="n">
        <v>80.0782770692259</v>
      </c>
    </row>
    <row r="3428">
      <c r="A3428" t="inlineStr">
        <is>
          <t>Daily_Efficiency_MTBF_2026_09_18.xlsx</t>
        </is>
      </c>
      <c r="B3428" t="inlineStr">
        <is>
          <t>Samridhi 5 Star Line</t>
        </is>
      </c>
      <c r="C3428" s="82" t="n">
        <v>46128</v>
      </c>
      <c r="D3428" t="inlineStr">
        <is>
          <t>FS-Case Packing</t>
        </is>
      </c>
      <c r="E3428" t="n">
        <v>1440</v>
      </c>
      <c r="F3428" t="n">
        <v>1</v>
      </c>
      <c r="G3428" t="n">
        <v>1440</v>
      </c>
      <c r="H3428" t="n">
        <v>0</v>
      </c>
      <c r="I3428" t="n">
        <v>89.81729055258469</v>
      </c>
    </row>
    <row r="3429">
      <c r="A3429" t="inlineStr">
        <is>
          <t>Daily_Efficiency_MTBF_2026_09_18.xlsx</t>
        </is>
      </c>
      <c r="B3429" t="inlineStr">
        <is>
          <t>Samridhi 5 Star Line</t>
        </is>
      </c>
      <c r="C3429" s="82" t="n">
        <v>46128</v>
      </c>
      <c r="D3429" t="inlineStr">
        <is>
          <t>FS-TTM-5</t>
        </is>
      </c>
      <c r="E3429" t="n">
        <v>1440</v>
      </c>
      <c r="F3429" t="n">
        <v>1</v>
      </c>
      <c r="G3429" t="n">
        <v>1440</v>
      </c>
      <c r="H3429" t="n">
        <v>0</v>
      </c>
      <c r="I3429" t="n">
        <v>35.9871031746032</v>
      </c>
    </row>
    <row r="3430">
      <c r="A3430" t="inlineStr">
        <is>
          <t>Daily_Efficiency_MTBF_2026_09_18.xlsx</t>
        </is>
      </c>
      <c r="B3430" t="inlineStr">
        <is>
          <t>Samridhi Perk Line</t>
        </is>
      </c>
      <c r="C3430" s="82" t="n">
        <v>46128</v>
      </c>
      <c r="D3430" t="inlineStr">
        <is>
          <t>Perk-HCM-2</t>
        </is>
      </c>
      <c r="E3430" t="n">
        <v>977.077483333333</v>
      </c>
      <c r="F3430" t="n">
        <v>53</v>
      </c>
      <c r="G3430" t="n">
        <v>18.4354242138365</v>
      </c>
      <c r="H3430" t="n">
        <v>0.9588</v>
      </c>
      <c r="I3430" t="n">
        <v>47.4670660845549</v>
      </c>
    </row>
    <row r="3431">
      <c r="A3431" t="inlineStr">
        <is>
          <t>Daily_Efficiency_MTBF_2026_09_18.xlsx</t>
        </is>
      </c>
      <c r="B3431" t="inlineStr">
        <is>
          <t>Samridhi Perk Line</t>
        </is>
      </c>
      <c r="C3431" s="82" t="n">
        <v>46128</v>
      </c>
      <c r="D3431" t="inlineStr">
        <is>
          <t>Perk-HLM-2</t>
        </is>
      </c>
      <c r="E3431" t="n">
        <v>875.1923</v>
      </c>
      <c r="F3431" t="n">
        <v>44</v>
      </c>
      <c r="G3431" t="n">
        <v>19.8907340909091</v>
      </c>
      <c r="H3431" t="n">
        <v>0.8190666666666671</v>
      </c>
      <c r="I3431" t="n">
        <v>42.3478206104631</v>
      </c>
    </row>
    <row r="3432">
      <c r="A3432" t="inlineStr">
        <is>
          <t>Daily_Efficiency_MTBF_2026_09_18.xlsx</t>
        </is>
      </c>
      <c r="B3432" t="inlineStr">
        <is>
          <t>Samridhi Perk Line</t>
        </is>
      </c>
      <c r="C3432" s="82" t="n">
        <v>46128</v>
      </c>
      <c r="D3432" t="inlineStr">
        <is>
          <t>Perk-HLM-1</t>
        </is>
      </c>
      <c r="E3432" t="n">
        <v>949.950916666666</v>
      </c>
      <c r="F3432" t="n">
        <v>42</v>
      </c>
      <c r="G3432" t="n">
        <v>22.617878968254</v>
      </c>
      <c r="H3432" t="n">
        <v>1.24731666666667</v>
      </c>
      <c r="I3432" t="n">
        <v>44.9066522572372</v>
      </c>
    </row>
    <row r="3433">
      <c r="A3433" t="inlineStr">
        <is>
          <t>Daily_Efficiency_MTBF_2026_09_18.xlsx</t>
        </is>
      </c>
      <c r="B3433" t="inlineStr">
        <is>
          <t>Samridhi Perk Line</t>
        </is>
      </c>
      <c r="C3433" s="82" t="n">
        <v>46128</v>
      </c>
      <c r="D3433" t="inlineStr">
        <is>
          <t>Perk-HCM-1</t>
        </is>
      </c>
      <c r="E3433" t="n">
        <v>1193.34873333333</v>
      </c>
      <c r="F3433" t="n">
        <v>36</v>
      </c>
      <c r="G3433" t="n">
        <v>33.1485759259259</v>
      </c>
      <c r="H3433" t="n">
        <v>0.09329999999999999</v>
      </c>
      <c r="I3433" t="n">
        <v>35.6960919381498</v>
      </c>
    </row>
    <row r="3434">
      <c r="A3434" t="inlineStr">
        <is>
          <t>Daily_Efficiency_MTBF_2026_09_18.xlsx</t>
        </is>
      </c>
      <c r="B3434" t="inlineStr">
        <is>
          <t>Samridhi Perk Line</t>
        </is>
      </c>
      <c r="C3434" s="82" t="n">
        <v>46128</v>
      </c>
      <c r="D3434" t="inlineStr">
        <is>
          <t>Perk-TTLi-1</t>
        </is>
      </c>
      <c r="E3434" t="n">
        <v>918.9571</v>
      </c>
      <c r="F3434" t="n">
        <v>36</v>
      </c>
      <c r="G3434" t="n">
        <v>25.5265861111111</v>
      </c>
      <c r="H3434" t="n">
        <v>0</v>
      </c>
      <c r="I3434" t="n">
        <v>58.1060935097254</v>
      </c>
    </row>
    <row r="3435">
      <c r="A3435" t="inlineStr">
        <is>
          <t>Daily_Efficiency_MTBF_2026_09_18.xlsx</t>
        </is>
      </c>
      <c r="B3435" t="inlineStr">
        <is>
          <t>Samridhi Perk Line</t>
        </is>
      </c>
      <c r="C3435" s="82" t="n">
        <v>46128</v>
      </c>
      <c r="D3435" t="inlineStr">
        <is>
          <t>Perk-HCM-3</t>
        </is>
      </c>
      <c r="E3435" t="n">
        <v>1413.22383333333</v>
      </c>
      <c r="F3435" t="n">
        <v>36</v>
      </c>
      <c r="G3435" t="n">
        <v>39.2562175925926</v>
      </c>
      <c r="H3435" t="n">
        <v>3.23206666666667</v>
      </c>
      <c r="I3435" t="n">
        <v>31.4005532815801</v>
      </c>
    </row>
    <row r="3436">
      <c r="A3436" t="inlineStr">
        <is>
          <t>Daily_Efficiency_MTBF_2026_09_18.xlsx</t>
        </is>
      </c>
      <c r="B3436" t="inlineStr">
        <is>
          <t>Samridhi Perk Line</t>
        </is>
      </c>
      <c r="C3436" s="82" t="n">
        <v>46128</v>
      </c>
      <c r="D3436" t="inlineStr">
        <is>
          <t>Perk-HCM-4</t>
        </is>
      </c>
      <c r="E3436" t="n">
        <v>940.389266666667</v>
      </c>
      <c r="F3436" t="n">
        <v>25</v>
      </c>
      <c r="G3436" t="n">
        <v>37.6155706666667</v>
      </c>
      <c r="H3436" t="n">
        <v>0</v>
      </c>
      <c r="I3436" t="n">
        <v>35.8807391210581</v>
      </c>
    </row>
    <row r="3437">
      <c r="A3437" t="inlineStr">
        <is>
          <t>Daily_Efficiency_MTBF_2026_09_18.xlsx</t>
        </is>
      </c>
      <c r="B3437" t="inlineStr">
        <is>
          <t>Samridhi Perk Line</t>
        </is>
      </c>
      <c r="C3437" s="82" t="n">
        <v>46128</v>
      </c>
      <c r="D3437" t="inlineStr">
        <is>
          <t>Perk-TTLi-3</t>
        </is>
      </c>
      <c r="E3437" t="n">
        <v>1431.96525</v>
      </c>
      <c r="F3437" t="n">
        <v>10</v>
      </c>
      <c r="G3437" t="n">
        <v>143.196525</v>
      </c>
      <c r="H3437" t="n">
        <v>0.181783333333333</v>
      </c>
      <c r="I3437" t="n">
        <v>28.3169305226168</v>
      </c>
    </row>
    <row r="3438">
      <c r="A3438" t="inlineStr">
        <is>
          <t>Daily_Efficiency_MTBF_2026_09_18.xlsx</t>
        </is>
      </c>
      <c r="B3438" t="inlineStr">
        <is>
          <t>Samridhi Perk Line</t>
        </is>
      </c>
      <c r="C3438" s="82" t="n">
        <v>46128</v>
      </c>
      <c r="D3438" t="inlineStr">
        <is>
          <t>Perk-TTLi-2</t>
        </is>
      </c>
      <c r="E3438" t="n">
        <v>891.969016666667</v>
      </c>
      <c r="F3438" t="n">
        <v>4</v>
      </c>
      <c r="G3438" t="n">
        <v>222.992254166667</v>
      </c>
      <c r="H3438" t="n">
        <v>0</v>
      </c>
      <c r="I3438" t="n">
        <v>46.4693268878563</v>
      </c>
    </row>
    <row r="3439">
      <c r="A3439" t="inlineStr">
        <is>
          <t>Daily_Efficiency_MTBF_2026_09_18.xlsx</t>
        </is>
      </c>
      <c r="B3439" t="inlineStr">
        <is>
          <t>Samridhi Perk Line</t>
        </is>
      </c>
      <c r="C3439" s="82" t="n">
        <v>46128</v>
      </c>
      <c r="D3439" t="inlineStr">
        <is>
          <t>Perk-TTLi-4</t>
        </is>
      </c>
      <c r="E3439" t="n">
        <v>1436.31226666667</v>
      </c>
      <c r="F3439" t="n">
        <v>1</v>
      </c>
      <c r="G3439" t="n">
        <v>1436.31226666667</v>
      </c>
      <c r="H3439" t="n">
        <v>0</v>
      </c>
      <c r="I3439" t="n">
        <v>24.5211301312194</v>
      </c>
    </row>
    <row r="3440">
      <c r="A3440" t="inlineStr">
        <is>
          <t>Daily_Efficiency_MTBF_2026_09_18.xlsx</t>
        </is>
      </c>
      <c r="B3440" t="inlineStr">
        <is>
          <t>Samridhi Perk Line</t>
        </is>
      </c>
      <c r="C3440" s="82" t="n">
        <v>46128</v>
      </c>
      <c r="D3440" t="inlineStr">
        <is>
          <t>Perk-Case Packing</t>
        </is>
      </c>
      <c r="E3440" t="n">
        <v>1440</v>
      </c>
      <c r="F3440" t="n">
        <v>1</v>
      </c>
      <c r="G3440" t="n">
        <v>1440</v>
      </c>
      <c r="H3440" t="n">
        <v>0</v>
      </c>
      <c r="I3440" t="n">
        <v>37.9032258064516</v>
      </c>
    </row>
    <row r="3441">
      <c r="A3441" t="inlineStr">
        <is>
          <t>Daily_Efficiency_MTBF_2026_09_18.xlsx</t>
        </is>
      </c>
      <c r="B3441" t="inlineStr">
        <is>
          <t>Samridhi Perk Line</t>
        </is>
      </c>
      <c r="C3441" s="82" t="n">
        <v>46128</v>
      </c>
      <c r="D3441" t="inlineStr">
        <is>
          <t>Perk-HLM-3</t>
        </is>
      </c>
      <c r="E3441" t="n">
        <v>1440</v>
      </c>
      <c r="F3441" t="n">
        <v>1</v>
      </c>
      <c r="G3441" t="n">
        <v>1440</v>
      </c>
      <c r="H3441" t="n">
        <v>0</v>
      </c>
      <c r="I3441" t="n">
        <v>21.5888888888889</v>
      </c>
    </row>
    <row r="3442">
      <c r="A3442" t="inlineStr">
        <is>
          <t>Daily_Efficiency_MTBF_2026_09_18.xlsx</t>
        </is>
      </c>
      <c r="B3442" t="inlineStr">
        <is>
          <t>Co-Extrusion Line</t>
        </is>
      </c>
      <c r="C3442" s="82" t="n">
        <v>46127</v>
      </c>
      <c r="D3442" t="inlineStr">
        <is>
          <t>Coex-AW3</t>
        </is>
      </c>
      <c r="E3442" t="n">
        <v>1163.90003333333</v>
      </c>
      <c r="F3442" t="n">
        <v>455</v>
      </c>
      <c r="G3442" t="n">
        <v>2.55802205128205</v>
      </c>
      <c r="H3442" t="n">
        <v>263.597616666667</v>
      </c>
      <c r="I3442" t="n">
        <v>22.4166666666667</v>
      </c>
    </row>
    <row r="3443">
      <c r="A3443" t="inlineStr">
        <is>
          <t>Daily_Efficiency_MTBF_2026_09_18.xlsx</t>
        </is>
      </c>
      <c r="B3443" t="inlineStr">
        <is>
          <t>Co-Extrusion Line</t>
        </is>
      </c>
      <c r="C3443" s="82" t="n">
        <v>46127</v>
      </c>
      <c r="D3443" t="inlineStr">
        <is>
          <t>Coex-AW1</t>
        </is>
      </c>
      <c r="E3443" t="n">
        <v>1216.30388333333</v>
      </c>
      <c r="F3443" t="n">
        <v>36</v>
      </c>
      <c r="G3443" t="n">
        <v>33.7862189814815</v>
      </c>
      <c r="H3443" t="n">
        <v>36.1795333333333</v>
      </c>
      <c r="I3443" t="n">
        <v>45.0932097885321</v>
      </c>
    </row>
    <row r="3444">
      <c r="A3444" t="inlineStr">
        <is>
          <t>Daily_Efficiency_MTBF_2026_09_18.xlsx</t>
        </is>
      </c>
      <c r="B3444" t="inlineStr">
        <is>
          <t>Co-Extrusion Line</t>
        </is>
      </c>
      <c r="C3444" s="82" t="n">
        <v>46127</v>
      </c>
      <c r="D3444" t="inlineStr">
        <is>
          <t>Coex-AW2</t>
        </is>
      </c>
      <c r="E3444" t="n">
        <v>1301.52253333333</v>
      </c>
      <c r="F3444" t="n">
        <v>36</v>
      </c>
      <c r="G3444" t="n">
        <v>36.1534037037037</v>
      </c>
      <c r="H3444" t="n">
        <v>46.6479</v>
      </c>
      <c r="I3444" t="n">
        <v>48.1233571817088</v>
      </c>
    </row>
    <row r="3445">
      <c r="A3445" t="inlineStr">
        <is>
          <t>Daily_Efficiency_MTBF_2026_09_18.xlsx</t>
        </is>
      </c>
      <c r="B3445" t="inlineStr">
        <is>
          <t>Samridhi 5 Star Line</t>
        </is>
      </c>
      <c r="C3445" s="82" t="n">
        <v>46127</v>
      </c>
      <c r="D3445" t="inlineStr">
        <is>
          <t>FS-HCM-1</t>
        </is>
      </c>
      <c r="E3445" t="n">
        <v>1392.84043333333</v>
      </c>
      <c r="F3445" t="n">
        <v>91</v>
      </c>
      <c r="G3445" t="n">
        <v>15.3059388278388</v>
      </c>
      <c r="H3445" t="n">
        <v>2.15795</v>
      </c>
      <c r="I3445" t="n">
        <v>81.61180571801719</v>
      </c>
    </row>
    <row r="3446">
      <c r="A3446" t="inlineStr">
        <is>
          <t>Daily_Efficiency_MTBF_2026_09_18.xlsx</t>
        </is>
      </c>
      <c r="B3446" t="inlineStr">
        <is>
          <t>Samridhi 5 Star Line</t>
        </is>
      </c>
      <c r="C3446" s="82" t="n">
        <v>46127</v>
      </c>
      <c r="D3446" t="inlineStr">
        <is>
          <t>FS-TTLi-4</t>
        </is>
      </c>
      <c r="E3446" t="n">
        <v>1342.67238333333</v>
      </c>
      <c r="F3446" t="n">
        <v>88</v>
      </c>
      <c r="G3446" t="n">
        <v>15.257640719697</v>
      </c>
      <c r="H3446" t="n">
        <v>97.3276166666667</v>
      </c>
      <c r="I3446" t="n">
        <v>73.55654761904761</v>
      </c>
    </row>
    <row r="3447">
      <c r="A3447" t="inlineStr">
        <is>
          <t>Daily_Efficiency_MTBF_2026_09_18.xlsx</t>
        </is>
      </c>
      <c r="B3447" t="inlineStr">
        <is>
          <t>Samridhi 5 Star Line</t>
        </is>
      </c>
      <c r="C3447" s="82" t="n">
        <v>46127</v>
      </c>
      <c r="D3447" t="inlineStr">
        <is>
          <t>FS-HCM-2</t>
        </is>
      </c>
      <c r="E3447" t="n">
        <v>1373.66743333333</v>
      </c>
      <c r="F3447" t="n">
        <v>54</v>
      </c>
      <c r="G3447" t="n">
        <v>25.4382858024691</v>
      </c>
      <c r="H3447" t="n">
        <v>1.83493333333333</v>
      </c>
      <c r="I3447" t="n">
        <v>61.8497397160194</v>
      </c>
    </row>
    <row r="3448">
      <c r="A3448" t="inlineStr">
        <is>
          <t>Daily_Efficiency_MTBF_2026_09_18.xlsx</t>
        </is>
      </c>
      <c r="B3448" t="inlineStr">
        <is>
          <t>Samridhi 5 Star Line</t>
        </is>
      </c>
      <c r="C3448" s="82" t="n">
        <v>46127</v>
      </c>
      <c r="D3448" t="inlineStr">
        <is>
          <t>FS-TTLi-2</t>
        </is>
      </c>
      <c r="E3448" t="n">
        <v>1399.52571666667</v>
      </c>
      <c r="F3448" t="n">
        <v>52</v>
      </c>
      <c r="G3448" t="n">
        <v>26.9139560897436</v>
      </c>
      <c r="H3448" t="n">
        <v>12.3174</v>
      </c>
      <c r="I3448" t="n">
        <v>58.9932488419081</v>
      </c>
    </row>
    <row r="3449">
      <c r="A3449" t="inlineStr">
        <is>
          <t>Daily_Efficiency_MTBF_2026_09_18.xlsx</t>
        </is>
      </c>
      <c r="B3449" t="inlineStr">
        <is>
          <t>Samridhi 5 Star Line</t>
        </is>
      </c>
      <c r="C3449" s="82" t="n">
        <v>46127</v>
      </c>
      <c r="D3449" t="inlineStr">
        <is>
          <t>FS-HCM-4</t>
        </is>
      </c>
      <c r="E3449" t="n">
        <v>1412.64488333333</v>
      </c>
      <c r="F3449" t="n">
        <v>33</v>
      </c>
      <c r="G3449" t="n">
        <v>42.8074207070707</v>
      </c>
      <c r="H3449" t="n">
        <v>15.5181</v>
      </c>
      <c r="I3449" t="n">
        <v>77.0078140052194</v>
      </c>
    </row>
    <row r="3450">
      <c r="A3450" t="inlineStr">
        <is>
          <t>Daily_Efficiency_MTBF_2026_09_18.xlsx</t>
        </is>
      </c>
      <c r="B3450" t="inlineStr">
        <is>
          <t>Samridhi 5 Star Line</t>
        </is>
      </c>
      <c r="C3450" s="82" t="n">
        <v>46127</v>
      </c>
      <c r="D3450" t="inlineStr">
        <is>
          <t>FS-TTLi-1</t>
        </is>
      </c>
      <c r="E3450" t="n">
        <v>1422.00871666667</v>
      </c>
      <c r="F3450" t="n">
        <v>15</v>
      </c>
      <c r="G3450" t="n">
        <v>94.8005811111111</v>
      </c>
      <c r="H3450" t="n">
        <v>7.33443333333333</v>
      </c>
      <c r="I3450" t="n">
        <v>78.9949857627531</v>
      </c>
    </row>
    <row r="3451">
      <c r="A3451" t="inlineStr">
        <is>
          <t>Daily_Efficiency_MTBF_2026_09_18.xlsx</t>
        </is>
      </c>
      <c r="B3451" t="inlineStr">
        <is>
          <t>Samridhi 5 Star Line</t>
        </is>
      </c>
      <c r="C3451" s="82" t="n">
        <v>46127</v>
      </c>
      <c r="D3451" t="inlineStr">
        <is>
          <t>FS-HCM-3</t>
        </is>
      </c>
      <c r="E3451" t="n">
        <v>1420.1898</v>
      </c>
      <c r="F3451" t="n">
        <v>14</v>
      </c>
      <c r="G3451" t="n">
        <v>101.442128571429</v>
      </c>
      <c r="H3451" t="n">
        <v>0.173066666666667</v>
      </c>
      <c r="I3451" t="n">
        <v>88.6371247454351</v>
      </c>
    </row>
    <row r="3452">
      <c r="A3452" t="inlineStr">
        <is>
          <t>Daily_Efficiency_MTBF_2026_09_18.xlsx</t>
        </is>
      </c>
      <c r="B3452" t="inlineStr">
        <is>
          <t>Samridhi 5 Star Line</t>
        </is>
      </c>
      <c r="C3452" s="82" t="n">
        <v>46127</v>
      </c>
      <c r="D3452" t="inlineStr">
        <is>
          <t>FS-TTLi-3</t>
        </is>
      </c>
      <c r="E3452" t="n">
        <v>1413.49436666667</v>
      </c>
      <c r="F3452" t="n">
        <v>13</v>
      </c>
      <c r="G3452" t="n">
        <v>108.730335897436</v>
      </c>
      <c r="H3452" t="n">
        <v>8.99678333333333</v>
      </c>
      <c r="I3452" t="n">
        <v>88.1554617951044</v>
      </c>
    </row>
    <row r="3453">
      <c r="A3453" t="inlineStr">
        <is>
          <t>Daily_Efficiency_MTBF_2026_09_18.xlsx</t>
        </is>
      </c>
      <c r="B3453" t="inlineStr">
        <is>
          <t>Samridhi 5 Star Line</t>
        </is>
      </c>
      <c r="C3453" s="82" t="n">
        <v>46127</v>
      </c>
      <c r="D3453" t="inlineStr">
        <is>
          <t>FS-HRM-5</t>
        </is>
      </c>
      <c r="E3453" t="n">
        <v>1422.82338333333</v>
      </c>
      <c r="F3453" t="n">
        <v>9</v>
      </c>
      <c r="G3453" t="n">
        <v>158.091487037037</v>
      </c>
      <c r="H3453" t="n">
        <v>9.51428333333333</v>
      </c>
      <c r="I3453" t="n">
        <v>49.3289323285881</v>
      </c>
    </row>
    <row r="3454">
      <c r="A3454" t="inlineStr">
        <is>
          <t>Daily_Efficiency_MTBF_2026_09_18.xlsx</t>
        </is>
      </c>
      <c r="B3454" t="inlineStr">
        <is>
          <t>Samridhi 5 Star Line</t>
        </is>
      </c>
      <c r="C3454" s="82" t="n">
        <v>46127</v>
      </c>
      <c r="D3454" t="inlineStr">
        <is>
          <t>FS-Case Packing</t>
        </is>
      </c>
      <c r="E3454" t="n">
        <v>1440</v>
      </c>
      <c r="F3454" t="n">
        <v>1</v>
      </c>
      <c r="G3454" t="n">
        <v>1440</v>
      </c>
      <c r="H3454" t="n">
        <v>0</v>
      </c>
      <c r="I3454" t="n">
        <v>87.1434937611408</v>
      </c>
    </row>
    <row r="3455">
      <c r="A3455" t="inlineStr">
        <is>
          <t>Daily_Efficiency_MTBF_2026_09_18.xlsx</t>
        </is>
      </c>
      <c r="B3455" t="inlineStr">
        <is>
          <t>Samridhi 5 Star Line</t>
        </is>
      </c>
      <c r="C3455" s="82" t="n">
        <v>46127</v>
      </c>
      <c r="D3455" t="inlineStr">
        <is>
          <t>FS-TTM-5</t>
        </is>
      </c>
      <c r="E3455" t="n">
        <v>1440</v>
      </c>
      <c r="F3455" t="n">
        <v>1</v>
      </c>
      <c r="G3455" t="n">
        <v>1440</v>
      </c>
      <c r="H3455" t="n">
        <v>0</v>
      </c>
      <c r="I3455" t="n">
        <v>43.0555555555556</v>
      </c>
    </row>
    <row r="3456">
      <c r="A3456" t="inlineStr">
        <is>
          <t>Daily_Efficiency_MTBF_2026_09_18.xlsx</t>
        </is>
      </c>
      <c r="B3456" t="inlineStr">
        <is>
          <t>Samridhi Perk Line</t>
        </is>
      </c>
      <c r="C3456" s="82" t="n">
        <v>46127</v>
      </c>
      <c r="D3456" t="inlineStr">
        <is>
          <t>Perk-HCM-2</t>
        </is>
      </c>
      <c r="E3456" t="n">
        <v>1344.4774</v>
      </c>
      <c r="F3456" t="n">
        <v>97</v>
      </c>
      <c r="G3456" t="n">
        <v>13.8605917525773</v>
      </c>
      <c r="H3456" t="n">
        <v>0.910283333333333</v>
      </c>
      <c r="I3456" t="n">
        <v>75.5384431097865</v>
      </c>
    </row>
    <row r="3457">
      <c r="A3457" t="inlineStr">
        <is>
          <t>Daily_Efficiency_MTBF_2026_09_18.xlsx</t>
        </is>
      </c>
      <c r="B3457" t="inlineStr">
        <is>
          <t>Samridhi Perk Line</t>
        </is>
      </c>
      <c r="C3457" s="82" t="n">
        <v>46127</v>
      </c>
      <c r="D3457" t="inlineStr">
        <is>
          <t>Perk-HCM-3</t>
        </is>
      </c>
      <c r="E3457" t="n">
        <v>1360.08645</v>
      </c>
      <c r="F3457" t="n">
        <v>92</v>
      </c>
      <c r="G3457" t="n">
        <v>14.7835483695652</v>
      </c>
      <c r="H3457" t="n">
        <v>1.56951666666667</v>
      </c>
      <c r="I3457" t="n">
        <v>59.5509461964333</v>
      </c>
    </row>
    <row r="3458">
      <c r="A3458" t="inlineStr">
        <is>
          <t>Daily_Efficiency_MTBF_2026_09_18.xlsx</t>
        </is>
      </c>
      <c r="B3458" t="inlineStr">
        <is>
          <t>Samridhi Perk Line</t>
        </is>
      </c>
      <c r="C3458" s="82" t="n">
        <v>46127</v>
      </c>
      <c r="D3458" t="inlineStr">
        <is>
          <t>Perk-HLM-2</t>
        </is>
      </c>
      <c r="E3458" t="n">
        <v>1303.33475</v>
      </c>
      <c r="F3458" t="n">
        <v>90</v>
      </c>
      <c r="G3458" t="n">
        <v>14.4814972222222</v>
      </c>
      <c r="H3458" t="n">
        <v>0.91005</v>
      </c>
      <c r="I3458" t="n">
        <v>54.1319821710096</v>
      </c>
    </row>
    <row r="3459">
      <c r="A3459" t="inlineStr">
        <is>
          <t>Daily_Efficiency_MTBF_2026_09_18.xlsx</t>
        </is>
      </c>
      <c r="B3459" t="inlineStr">
        <is>
          <t>Samridhi Perk Line</t>
        </is>
      </c>
      <c r="C3459" s="82" t="n">
        <v>46127</v>
      </c>
      <c r="D3459" t="inlineStr">
        <is>
          <t>Perk-HLM-1</t>
        </is>
      </c>
      <c r="E3459" t="n">
        <v>1338.13825</v>
      </c>
      <c r="F3459" t="n">
        <v>75</v>
      </c>
      <c r="G3459" t="n">
        <v>17.8418433333333</v>
      </c>
      <c r="H3459" t="n">
        <v>11.1643833333333</v>
      </c>
      <c r="I3459" t="n">
        <v>58.0096954878608</v>
      </c>
    </row>
    <row r="3460">
      <c r="A3460" t="inlineStr">
        <is>
          <t>Daily_Efficiency_MTBF_2026_09_18.xlsx</t>
        </is>
      </c>
      <c r="B3460" t="inlineStr">
        <is>
          <t>Samridhi Perk Line</t>
        </is>
      </c>
      <c r="C3460" s="82" t="n">
        <v>46127</v>
      </c>
      <c r="D3460" t="inlineStr">
        <is>
          <t>Perk-HCM-1</t>
        </is>
      </c>
      <c r="E3460" t="n">
        <v>1350.3606</v>
      </c>
      <c r="F3460" t="n">
        <v>47</v>
      </c>
      <c r="G3460" t="n">
        <v>28.7310765957447</v>
      </c>
      <c r="H3460" t="n">
        <v>0</v>
      </c>
      <c r="I3460" t="n">
        <v>74.8114626016643</v>
      </c>
    </row>
    <row r="3461">
      <c r="A3461" t="inlineStr">
        <is>
          <t>Daily_Efficiency_MTBF_2026_09_18.xlsx</t>
        </is>
      </c>
      <c r="B3461" t="inlineStr">
        <is>
          <t>Samridhi Perk Line</t>
        </is>
      </c>
      <c r="C3461" s="82" t="n">
        <v>46127</v>
      </c>
      <c r="D3461" t="inlineStr">
        <is>
          <t>Perk-HCM-4</t>
        </is>
      </c>
      <c r="E3461" t="n">
        <v>1386.65971666667</v>
      </c>
      <c r="F3461" t="n">
        <v>42</v>
      </c>
      <c r="G3461" t="n">
        <v>33.0157075396825</v>
      </c>
      <c r="H3461" t="n">
        <v>0.13535</v>
      </c>
      <c r="I3461" t="n">
        <v>43.7721246753628</v>
      </c>
    </row>
    <row r="3462">
      <c r="A3462" t="inlineStr">
        <is>
          <t>Daily_Efficiency_MTBF_2026_09_18.xlsx</t>
        </is>
      </c>
      <c r="B3462" t="inlineStr">
        <is>
          <t>Samridhi Perk Line</t>
        </is>
      </c>
      <c r="C3462" s="82" t="n">
        <v>46127</v>
      </c>
      <c r="D3462" t="inlineStr">
        <is>
          <t>Perk-TTLi-3</t>
        </is>
      </c>
      <c r="E3462" t="n">
        <v>1349.5184</v>
      </c>
      <c r="F3462" t="n">
        <v>18</v>
      </c>
      <c r="G3462" t="n">
        <v>74.9732444444444</v>
      </c>
      <c r="H3462" t="n">
        <v>3.69215</v>
      </c>
      <c r="I3462" t="n">
        <v>57.0855542037539</v>
      </c>
    </row>
    <row r="3463">
      <c r="A3463" t="inlineStr">
        <is>
          <t>Daily_Efficiency_MTBF_2026_09_18.xlsx</t>
        </is>
      </c>
      <c r="B3463" t="inlineStr">
        <is>
          <t>Samridhi Perk Line</t>
        </is>
      </c>
      <c r="C3463" s="82" t="n">
        <v>46127</v>
      </c>
      <c r="D3463" t="inlineStr">
        <is>
          <t>Perk-TTLi-2</t>
        </is>
      </c>
      <c r="E3463" t="n">
        <v>1398.50868333333</v>
      </c>
      <c r="F3463" t="n">
        <v>12</v>
      </c>
      <c r="G3463" t="n">
        <v>116.542390277778</v>
      </c>
      <c r="H3463" t="n">
        <v>0</v>
      </c>
      <c r="I3463" t="n">
        <v>74.9260875536507</v>
      </c>
    </row>
    <row r="3464">
      <c r="A3464" t="inlineStr">
        <is>
          <t>Daily_Efficiency_MTBF_2026_09_18.xlsx</t>
        </is>
      </c>
      <c r="B3464" t="inlineStr">
        <is>
          <t>Samridhi Perk Line</t>
        </is>
      </c>
      <c r="C3464" s="82" t="n">
        <v>46127</v>
      </c>
      <c r="D3464" t="inlineStr">
        <is>
          <t>Perk-TTLi-1</t>
        </is>
      </c>
      <c r="E3464" t="n">
        <v>1427.73686666667</v>
      </c>
      <c r="F3464" t="n">
        <v>7</v>
      </c>
      <c r="G3464" t="n">
        <v>203.96240952381</v>
      </c>
      <c r="H3464" t="n">
        <v>0.00608333333333333</v>
      </c>
      <c r="I3464" t="n">
        <v>77.4025522139637</v>
      </c>
    </row>
    <row r="3465">
      <c r="A3465" t="inlineStr">
        <is>
          <t>Daily_Efficiency_MTBF_2026_09_18.xlsx</t>
        </is>
      </c>
      <c r="B3465" t="inlineStr">
        <is>
          <t>Samridhi Perk Line</t>
        </is>
      </c>
      <c r="C3465" s="82" t="n">
        <v>46127</v>
      </c>
      <c r="D3465" t="inlineStr">
        <is>
          <t>Perk-TTLi-4</t>
        </is>
      </c>
      <c r="E3465" t="n">
        <v>1440</v>
      </c>
      <c r="F3465" t="n">
        <v>1</v>
      </c>
      <c r="G3465" t="n">
        <v>1440</v>
      </c>
      <c r="H3465" t="n">
        <v>0</v>
      </c>
      <c r="I3465" t="n">
        <v>42.3819444444444</v>
      </c>
    </row>
    <row r="3466">
      <c r="A3466" t="inlineStr">
        <is>
          <t>Daily_Efficiency_MTBF_2026_09_18.xlsx</t>
        </is>
      </c>
      <c r="B3466" t="inlineStr">
        <is>
          <t>Samridhi Perk Line</t>
        </is>
      </c>
      <c r="C3466" s="82" t="n">
        <v>46127</v>
      </c>
      <c r="D3466" t="inlineStr">
        <is>
          <t>Perk-Case Packing</t>
        </is>
      </c>
      <c r="E3466" t="n">
        <v>1440</v>
      </c>
      <c r="F3466" t="n">
        <v>1</v>
      </c>
      <c r="G3466" t="n">
        <v>1440</v>
      </c>
      <c r="H3466" t="n">
        <v>0</v>
      </c>
      <c r="I3466" t="n">
        <v>86.88172043010751</v>
      </c>
    </row>
    <row r="3467">
      <c r="A3467" t="inlineStr">
        <is>
          <t>Daily_Efficiency_MTBF_2026_09_18.xlsx</t>
        </is>
      </c>
      <c r="B3467" t="inlineStr">
        <is>
          <t>Samridhi Perk Line</t>
        </is>
      </c>
      <c r="C3467" s="82" t="n">
        <v>46127</v>
      </c>
      <c r="D3467" t="inlineStr">
        <is>
          <t>Perk-HLM-3</t>
        </is>
      </c>
      <c r="E3467" t="n">
        <v>1440</v>
      </c>
      <c r="F3467" t="n">
        <v>1</v>
      </c>
      <c r="G3467" t="n">
        <v>1440</v>
      </c>
      <c r="H3467" t="n">
        <v>0</v>
      </c>
      <c r="I3467" t="n">
        <v>43.4978395061728</v>
      </c>
    </row>
    <row r="3468">
      <c r="A3468" t="inlineStr">
        <is>
          <t>Daily_Efficiency_MTBF_2026_09_18.xlsx</t>
        </is>
      </c>
      <c r="B3468" t="inlineStr">
        <is>
          <t>Co-Extrusion Line</t>
        </is>
      </c>
      <c r="C3468" s="82" t="n">
        <v>46126</v>
      </c>
      <c r="D3468" t="inlineStr">
        <is>
          <t>Coex-AW3</t>
        </is>
      </c>
      <c r="E3468" t="n">
        <v>1138.76366666667</v>
      </c>
      <c r="F3468" t="n">
        <v>452</v>
      </c>
      <c r="G3468" t="n">
        <v>2.51938864306785</v>
      </c>
      <c r="H3468" t="n">
        <v>250.234983333333</v>
      </c>
      <c r="I3468" t="n">
        <v>21.4586111111111</v>
      </c>
    </row>
    <row r="3469">
      <c r="A3469" t="inlineStr">
        <is>
          <t>Daily_Efficiency_MTBF_2026_09_18.xlsx</t>
        </is>
      </c>
      <c r="B3469" t="inlineStr">
        <is>
          <t>Co-Extrusion Line</t>
        </is>
      </c>
      <c r="C3469" s="82" t="n">
        <v>46126</v>
      </c>
      <c r="D3469" t="inlineStr">
        <is>
          <t>Coex-AW1</t>
        </is>
      </c>
      <c r="E3469" t="n">
        <v>1309.96426666667</v>
      </c>
      <c r="F3469" t="n">
        <v>49</v>
      </c>
      <c r="G3469" t="n">
        <v>26.7339646258503</v>
      </c>
      <c r="H3469" t="n">
        <v>59.69195</v>
      </c>
      <c r="I3469" t="n">
        <v>43.1502440399491</v>
      </c>
    </row>
    <row r="3470">
      <c r="A3470" t="inlineStr">
        <is>
          <t>Daily_Efficiency_MTBF_2026_09_18.xlsx</t>
        </is>
      </c>
      <c r="B3470" t="inlineStr">
        <is>
          <t>Co-Extrusion Line</t>
        </is>
      </c>
      <c r="C3470" s="82" t="n">
        <v>46126</v>
      </c>
      <c r="D3470" t="inlineStr">
        <is>
          <t>Coex-AW2</t>
        </is>
      </c>
      <c r="E3470" t="n">
        <v>1288.66458333333</v>
      </c>
      <c r="F3470" t="n">
        <v>22</v>
      </c>
      <c r="G3470" t="n">
        <v>58.5756628787879</v>
      </c>
      <c r="H3470" t="n">
        <v>19.3347166666667</v>
      </c>
      <c r="I3470" t="n">
        <v>41.3888740706003</v>
      </c>
    </row>
    <row r="3471">
      <c r="A3471" t="inlineStr">
        <is>
          <t>Daily_Efficiency_MTBF_2026_09_18.xlsx</t>
        </is>
      </c>
      <c r="B3471" t="inlineStr">
        <is>
          <t>Samridhi 5 Star Line</t>
        </is>
      </c>
      <c r="C3471" s="82" t="n">
        <v>46126</v>
      </c>
      <c r="D3471" t="inlineStr">
        <is>
          <t>FS-HCM-1</t>
        </is>
      </c>
      <c r="E3471" t="n">
        <v>1348.00806666667</v>
      </c>
      <c r="F3471" t="n">
        <v>110</v>
      </c>
      <c r="G3471" t="n">
        <v>12.2546187878788</v>
      </c>
      <c r="H3471" t="n">
        <v>6.0076</v>
      </c>
      <c r="I3471" t="n">
        <v>75.25920547832391</v>
      </c>
    </row>
    <row r="3472">
      <c r="A3472" t="inlineStr">
        <is>
          <t>Daily_Efficiency_MTBF_2026_09_18.xlsx</t>
        </is>
      </c>
      <c r="B3472" t="inlineStr">
        <is>
          <t>Samridhi 5 Star Line</t>
        </is>
      </c>
      <c r="C3472" s="82" t="n">
        <v>46126</v>
      </c>
      <c r="D3472" t="inlineStr">
        <is>
          <t>FS-TTLi-4</t>
        </is>
      </c>
      <c r="E3472" t="n">
        <v>1306.33936666667</v>
      </c>
      <c r="F3472" t="n">
        <v>64</v>
      </c>
      <c r="G3472" t="n">
        <v>20.4115526041667</v>
      </c>
      <c r="H3472" t="n">
        <v>62.6559666666667</v>
      </c>
      <c r="I3472" t="n">
        <v>69.3367802677809</v>
      </c>
    </row>
    <row r="3473">
      <c r="A3473" t="inlineStr">
        <is>
          <t>Daily_Efficiency_MTBF_2026_09_18.xlsx</t>
        </is>
      </c>
      <c r="B3473" t="inlineStr">
        <is>
          <t>Samridhi 5 Star Line</t>
        </is>
      </c>
      <c r="C3473" s="82" t="n">
        <v>46126</v>
      </c>
      <c r="D3473" t="inlineStr">
        <is>
          <t>FS-HCM-4</t>
        </is>
      </c>
      <c r="E3473" t="n">
        <v>1352.65008333333</v>
      </c>
      <c r="F3473" t="n">
        <v>56</v>
      </c>
      <c r="G3473" t="n">
        <v>24.1544657738095</v>
      </c>
      <c r="H3473" t="n">
        <v>52.84385</v>
      </c>
      <c r="I3473" t="n">
        <v>72.53569248655739</v>
      </c>
    </row>
    <row r="3474">
      <c r="A3474" t="inlineStr">
        <is>
          <t>Daily_Efficiency_MTBF_2026_09_18.xlsx</t>
        </is>
      </c>
      <c r="B3474" t="inlineStr">
        <is>
          <t>Samridhi 5 Star Line</t>
        </is>
      </c>
      <c r="C3474" s="82" t="n">
        <v>46126</v>
      </c>
      <c r="D3474" t="inlineStr">
        <is>
          <t>FS-HCM-2</t>
        </is>
      </c>
      <c r="E3474" t="n">
        <v>1383.65185</v>
      </c>
      <c r="F3474" t="n">
        <v>39</v>
      </c>
      <c r="G3474" t="n">
        <v>35.4782525641026</v>
      </c>
      <c r="H3474" t="n">
        <v>3.17616666666667</v>
      </c>
      <c r="I3474" t="n">
        <v>58.9280250811176</v>
      </c>
    </row>
    <row r="3475">
      <c r="A3475" t="inlineStr">
        <is>
          <t>Daily_Efficiency_MTBF_2026_09_18.xlsx</t>
        </is>
      </c>
      <c r="B3475" t="inlineStr">
        <is>
          <t>Samridhi 5 Star Line</t>
        </is>
      </c>
      <c r="C3475" s="82" t="n">
        <v>46126</v>
      </c>
      <c r="D3475" t="inlineStr">
        <is>
          <t>FS-HCM-3</t>
        </is>
      </c>
      <c r="E3475" t="n">
        <v>1410.85821666667</v>
      </c>
      <c r="F3475" t="n">
        <v>32</v>
      </c>
      <c r="G3475" t="n">
        <v>44.0893192708333</v>
      </c>
      <c r="H3475" t="n">
        <v>0</v>
      </c>
      <c r="I3475" t="n">
        <v>83.42305828062889</v>
      </c>
    </row>
    <row r="3476">
      <c r="A3476" t="inlineStr">
        <is>
          <t>Daily_Efficiency_MTBF_2026_09_18.xlsx</t>
        </is>
      </c>
      <c r="B3476" t="inlineStr">
        <is>
          <t>Samridhi 5 Star Line</t>
        </is>
      </c>
      <c r="C3476" s="82" t="n">
        <v>46126</v>
      </c>
      <c r="D3476" t="inlineStr">
        <is>
          <t>FS-TTLi-2</t>
        </is>
      </c>
      <c r="E3476" t="n">
        <v>1388.03318333333</v>
      </c>
      <c r="F3476" t="n">
        <v>30</v>
      </c>
      <c r="G3476" t="n">
        <v>46.2677727777778</v>
      </c>
      <c r="H3476" t="n">
        <v>11.3369833333333</v>
      </c>
      <c r="I3476" t="n">
        <v>58.5168923942315</v>
      </c>
    </row>
    <row r="3477">
      <c r="A3477" t="inlineStr">
        <is>
          <t>Daily_Efficiency_MTBF_2026_09_18.xlsx</t>
        </is>
      </c>
      <c r="B3477" t="inlineStr">
        <is>
          <t>Samridhi 5 Star Line</t>
        </is>
      </c>
      <c r="C3477" s="82" t="n">
        <v>46126</v>
      </c>
      <c r="D3477" t="inlineStr">
        <is>
          <t>FS-TTLi-3</t>
        </is>
      </c>
      <c r="E3477" t="n">
        <v>1422.1737</v>
      </c>
      <c r="F3477" t="n">
        <v>12</v>
      </c>
      <c r="G3477" t="n">
        <v>118.514475</v>
      </c>
      <c r="H3477" t="n">
        <v>2.49956666666667</v>
      </c>
      <c r="I3477" t="n">
        <v>83.47547955018671</v>
      </c>
    </row>
    <row r="3478">
      <c r="A3478" t="inlineStr">
        <is>
          <t>Daily_Efficiency_MTBF_2026_09_18.xlsx</t>
        </is>
      </c>
      <c r="B3478" t="inlineStr">
        <is>
          <t>Samridhi 5 Star Line</t>
        </is>
      </c>
      <c r="C3478" s="82" t="n">
        <v>46126</v>
      </c>
      <c r="D3478" t="inlineStr">
        <is>
          <t>FS-HRM-5</t>
        </is>
      </c>
      <c r="E3478" t="n">
        <v>1430.68703333333</v>
      </c>
      <c r="F3478" t="n">
        <v>9</v>
      </c>
      <c r="G3478" t="n">
        <v>158.965225925926</v>
      </c>
      <c r="H3478" t="n">
        <v>5.82533333333333</v>
      </c>
      <c r="I3478" t="n">
        <v>49.7330878765581</v>
      </c>
    </row>
    <row r="3479">
      <c r="A3479" t="inlineStr">
        <is>
          <t>Daily_Efficiency_MTBF_2026_09_18.xlsx</t>
        </is>
      </c>
      <c r="B3479" t="inlineStr">
        <is>
          <t>Samridhi 5 Star Line</t>
        </is>
      </c>
      <c r="C3479" s="82" t="n">
        <v>46126</v>
      </c>
      <c r="D3479" t="inlineStr">
        <is>
          <t>FS-TTLi-1</t>
        </is>
      </c>
      <c r="E3479" t="n">
        <v>1425.15545</v>
      </c>
      <c r="F3479" t="n">
        <v>7</v>
      </c>
      <c r="G3479" t="n">
        <v>203.593635714286</v>
      </c>
      <c r="H3479" t="n">
        <v>3.34228333333333</v>
      </c>
      <c r="I3479" t="n">
        <v>66.9244123860102</v>
      </c>
    </row>
    <row r="3480">
      <c r="A3480" t="inlineStr">
        <is>
          <t>Daily_Efficiency_MTBF_2026_09_18.xlsx</t>
        </is>
      </c>
      <c r="B3480" t="inlineStr">
        <is>
          <t>Samridhi 5 Star Line</t>
        </is>
      </c>
      <c r="C3480" s="82" t="n">
        <v>46126</v>
      </c>
      <c r="D3480" t="inlineStr">
        <is>
          <t>FS-Case Packing</t>
        </is>
      </c>
      <c r="E3480" t="n">
        <v>1440</v>
      </c>
      <c r="F3480" t="n">
        <v>1</v>
      </c>
      <c r="G3480" t="n">
        <v>1440</v>
      </c>
      <c r="H3480" t="n">
        <v>0</v>
      </c>
      <c r="I3480" t="n">
        <v>78.8992869875223</v>
      </c>
    </row>
    <row r="3481">
      <c r="A3481" t="inlineStr">
        <is>
          <t>Daily_Efficiency_MTBF_2026_09_18.xlsx</t>
        </is>
      </c>
      <c r="B3481" t="inlineStr">
        <is>
          <t>Samridhi 5 Star Line</t>
        </is>
      </c>
      <c r="C3481" s="82" t="n">
        <v>46126</v>
      </c>
      <c r="D3481" t="inlineStr">
        <is>
          <t>FS-TTM-5</t>
        </is>
      </c>
      <c r="E3481" t="n">
        <v>1440</v>
      </c>
      <c r="F3481" t="n">
        <v>1</v>
      </c>
      <c r="G3481" t="n">
        <v>1440</v>
      </c>
      <c r="H3481" t="n">
        <v>0</v>
      </c>
      <c r="I3481" t="n">
        <v>40.5753968253968</v>
      </c>
    </row>
    <row r="3482">
      <c r="A3482" t="inlineStr">
        <is>
          <t>Daily_Efficiency_MTBF_2026_09_18.xlsx</t>
        </is>
      </c>
      <c r="B3482" t="inlineStr">
        <is>
          <t>Samridhi Perk Line</t>
        </is>
      </c>
      <c r="C3482" s="82" t="n">
        <v>46126</v>
      </c>
      <c r="D3482" t="inlineStr">
        <is>
          <t>Perk-HCM-2</t>
        </is>
      </c>
      <c r="E3482" t="n">
        <v>1355.13293333333</v>
      </c>
      <c r="F3482" t="n">
        <v>150</v>
      </c>
      <c r="G3482" t="n">
        <v>9.034219555555561</v>
      </c>
      <c r="H3482" t="n">
        <v>0.9499</v>
      </c>
      <c r="I3482" t="n">
        <v>83.8621589191692</v>
      </c>
    </row>
    <row r="3483">
      <c r="A3483" t="inlineStr">
        <is>
          <t>Daily_Efficiency_MTBF_2026_09_18.xlsx</t>
        </is>
      </c>
      <c r="B3483" t="inlineStr">
        <is>
          <t>Samridhi Perk Line</t>
        </is>
      </c>
      <c r="C3483" s="82" t="n">
        <v>46126</v>
      </c>
      <c r="D3483" t="inlineStr">
        <is>
          <t>Perk-HCM-3</t>
        </is>
      </c>
      <c r="E3483" t="n">
        <v>1366.57176666667</v>
      </c>
      <c r="F3483" t="n">
        <v>104</v>
      </c>
      <c r="G3483" t="n">
        <v>13.1401131410256</v>
      </c>
      <c r="H3483" t="n">
        <v>3.3654</v>
      </c>
      <c r="I3483" t="n">
        <v>71.0451201466212</v>
      </c>
    </row>
    <row r="3484">
      <c r="A3484" t="inlineStr">
        <is>
          <t>Daily_Efficiency_MTBF_2026_09_18.xlsx</t>
        </is>
      </c>
      <c r="B3484" t="inlineStr">
        <is>
          <t>Samridhi Perk Line</t>
        </is>
      </c>
      <c r="C3484" s="82" t="n">
        <v>46126</v>
      </c>
      <c r="D3484" t="inlineStr">
        <is>
          <t>Perk-HLM-2</t>
        </is>
      </c>
      <c r="E3484" t="n">
        <v>1298.80106666667</v>
      </c>
      <c r="F3484" t="n">
        <v>90</v>
      </c>
      <c r="G3484" t="n">
        <v>14.431122962963</v>
      </c>
      <c r="H3484" t="n">
        <v>0</v>
      </c>
      <c r="I3484" t="n">
        <v>73.7087077772172</v>
      </c>
    </row>
    <row r="3485">
      <c r="A3485" t="inlineStr">
        <is>
          <t>Daily_Efficiency_MTBF_2026_09_18.xlsx</t>
        </is>
      </c>
      <c r="B3485" t="inlineStr">
        <is>
          <t>Samridhi Perk Line</t>
        </is>
      </c>
      <c r="C3485" s="82" t="n">
        <v>46126</v>
      </c>
      <c r="D3485" t="inlineStr">
        <is>
          <t>Perk-HCM-4</t>
        </is>
      </c>
      <c r="E3485" t="n">
        <v>1378.96096666667</v>
      </c>
      <c r="F3485" t="n">
        <v>90</v>
      </c>
      <c r="G3485" t="n">
        <v>15.3217885185185</v>
      </c>
      <c r="H3485" t="n">
        <v>0.6678500000000001</v>
      </c>
      <c r="I3485" t="n">
        <v>49.6050657325056</v>
      </c>
    </row>
    <row r="3486">
      <c r="A3486" t="inlineStr">
        <is>
          <t>Daily_Efficiency_MTBF_2026_09_18.xlsx</t>
        </is>
      </c>
      <c r="B3486" t="inlineStr">
        <is>
          <t>Samridhi Perk Line</t>
        </is>
      </c>
      <c r="C3486" s="82" t="n">
        <v>46126</v>
      </c>
      <c r="D3486" t="inlineStr">
        <is>
          <t>Perk-HLM-1</t>
        </is>
      </c>
      <c r="E3486" t="n">
        <v>1268.76311666667</v>
      </c>
      <c r="F3486" t="n">
        <v>68</v>
      </c>
      <c r="G3486" t="n">
        <v>18.658281127451</v>
      </c>
      <c r="H3486" t="n">
        <v>7.6724</v>
      </c>
      <c r="I3486" t="n">
        <v>74.0462297702006</v>
      </c>
    </row>
    <row r="3487">
      <c r="A3487" t="inlineStr">
        <is>
          <t>Daily_Efficiency_MTBF_2026_09_18.xlsx</t>
        </is>
      </c>
      <c r="B3487" t="inlineStr">
        <is>
          <t>Samridhi Perk Line</t>
        </is>
      </c>
      <c r="C3487" s="82" t="n">
        <v>46126</v>
      </c>
      <c r="D3487" t="inlineStr">
        <is>
          <t>Perk-HCM-1</t>
        </is>
      </c>
      <c r="E3487" t="n">
        <v>1382.01831666667</v>
      </c>
      <c r="F3487" t="n">
        <v>53</v>
      </c>
      <c r="G3487" t="n">
        <v>26.0758172955975</v>
      </c>
      <c r="H3487" t="n">
        <v>0.287133333333333</v>
      </c>
      <c r="I3487" t="n">
        <v>75.6920419279916</v>
      </c>
    </row>
    <row r="3488">
      <c r="A3488" t="inlineStr">
        <is>
          <t>Daily_Efficiency_MTBF_2026_09_18.xlsx</t>
        </is>
      </c>
      <c r="B3488" t="inlineStr">
        <is>
          <t>Samridhi Perk Line</t>
        </is>
      </c>
      <c r="C3488" s="82" t="n">
        <v>46126</v>
      </c>
      <c r="D3488" t="inlineStr">
        <is>
          <t>Perk-TTLi-1</t>
        </is>
      </c>
      <c r="E3488" t="n">
        <v>1293.21048333333</v>
      </c>
      <c r="F3488" t="n">
        <v>7</v>
      </c>
      <c r="G3488" t="n">
        <v>184.744354761905</v>
      </c>
      <c r="H3488" t="n">
        <v>0.09315</v>
      </c>
      <c r="I3488" t="n">
        <v>83.97459261145001</v>
      </c>
    </row>
    <row r="3489">
      <c r="A3489" t="inlineStr">
        <is>
          <t>Daily_Efficiency_MTBF_2026_09_18.xlsx</t>
        </is>
      </c>
      <c r="B3489" t="inlineStr">
        <is>
          <t>Samridhi Perk Line</t>
        </is>
      </c>
      <c r="C3489" s="82" t="n">
        <v>46126</v>
      </c>
      <c r="D3489" t="inlineStr">
        <is>
          <t>Perk-TTLi-3</t>
        </is>
      </c>
      <c r="E3489" t="n">
        <v>1378.565</v>
      </c>
      <c r="F3489" t="n">
        <v>5</v>
      </c>
      <c r="G3489" t="n">
        <v>275.713</v>
      </c>
      <c r="H3489" t="n">
        <v>1.19936666666667</v>
      </c>
      <c r="I3489" t="n">
        <v>68.5949898592811</v>
      </c>
    </row>
    <row r="3490">
      <c r="A3490" t="inlineStr">
        <is>
          <t>Daily_Efficiency_MTBF_2026_09_18.xlsx</t>
        </is>
      </c>
      <c r="B3490" t="inlineStr">
        <is>
          <t>Samridhi Perk Line</t>
        </is>
      </c>
      <c r="C3490" s="82" t="n">
        <v>46126</v>
      </c>
      <c r="D3490" t="inlineStr">
        <is>
          <t>Perk-TTLi-2</t>
        </is>
      </c>
      <c r="E3490" t="n">
        <v>1430.78453333333</v>
      </c>
      <c r="F3490" t="n">
        <v>4</v>
      </c>
      <c r="G3490" t="n">
        <v>357.696133333333</v>
      </c>
      <c r="H3490" t="n">
        <v>0</v>
      </c>
      <c r="I3490" t="n">
        <v>82.5587656718309</v>
      </c>
    </row>
    <row r="3491">
      <c r="A3491" t="inlineStr">
        <is>
          <t>Daily_Efficiency_MTBF_2026_09_18.xlsx</t>
        </is>
      </c>
      <c r="B3491" t="inlineStr">
        <is>
          <t>Samridhi Perk Line</t>
        </is>
      </c>
      <c r="C3491" s="82" t="n">
        <v>46126</v>
      </c>
      <c r="D3491" t="inlineStr">
        <is>
          <t>Perk-HLM-3</t>
        </is>
      </c>
      <c r="E3491" t="n">
        <v>1440</v>
      </c>
      <c r="F3491" t="n">
        <v>1</v>
      </c>
      <c r="G3491" t="n">
        <v>1440</v>
      </c>
      <c r="H3491" t="n">
        <v>0</v>
      </c>
      <c r="I3491" t="n">
        <v>54.6742283950617</v>
      </c>
    </row>
    <row r="3492">
      <c r="A3492" t="inlineStr">
        <is>
          <t>Daily_Efficiency_MTBF_2026_09_18.xlsx</t>
        </is>
      </c>
      <c r="B3492" t="inlineStr">
        <is>
          <t>Samridhi Perk Line</t>
        </is>
      </c>
      <c r="C3492" s="82" t="n">
        <v>46126</v>
      </c>
      <c r="D3492" t="inlineStr">
        <is>
          <t>Perk-TTLi-4</t>
        </is>
      </c>
      <c r="E3492" t="n">
        <v>1440</v>
      </c>
      <c r="F3492" t="n">
        <v>1</v>
      </c>
      <c r="G3492" t="n">
        <v>1440</v>
      </c>
      <c r="H3492" t="n">
        <v>0</v>
      </c>
      <c r="I3492" t="n">
        <v>45.1909722222222</v>
      </c>
    </row>
    <row r="3493">
      <c r="A3493" t="inlineStr">
        <is>
          <t>Daily_Efficiency_MTBF_2026_09_18.xlsx</t>
        </is>
      </c>
      <c r="B3493" t="inlineStr">
        <is>
          <t>Samridhi Perk Line</t>
        </is>
      </c>
      <c r="C3493" s="82" t="n">
        <v>46126</v>
      </c>
      <c r="D3493" t="inlineStr">
        <is>
          <t>Perk-Case Packing</t>
        </is>
      </c>
      <c r="E3493" t="n">
        <v>1440</v>
      </c>
      <c r="F3493" t="n">
        <v>1</v>
      </c>
      <c r="G3493" t="n">
        <v>1440</v>
      </c>
      <c r="H3493" t="n">
        <v>0</v>
      </c>
      <c r="I3493" t="n">
        <v>88.1720430107527</v>
      </c>
    </row>
    <row r="3494">
      <c r="A3494" t="inlineStr">
        <is>
          <t>Daily_Efficiency_MTBF_2026_09_18.xlsx</t>
        </is>
      </c>
      <c r="B3494" t="inlineStr">
        <is>
          <t>Co-Extrusion Line</t>
        </is>
      </c>
      <c r="C3494" s="82" t="n">
        <v>46125</v>
      </c>
      <c r="D3494" t="inlineStr">
        <is>
          <t>Coex-AW3</t>
        </is>
      </c>
      <c r="E3494" t="n">
        <v>1249.18845</v>
      </c>
      <c r="F3494" t="n">
        <v>351</v>
      </c>
      <c r="G3494" t="n">
        <v>3.55894145299146</v>
      </c>
      <c r="H3494" t="n">
        <v>165.308133333333</v>
      </c>
      <c r="I3494" t="n">
        <v>25.2066666666667</v>
      </c>
    </row>
    <row r="3495">
      <c r="A3495" t="inlineStr">
        <is>
          <t>Daily_Efficiency_MTBF_2026_09_18.xlsx</t>
        </is>
      </c>
      <c r="B3495" t="inlineStr">
        <is>
          <t>Co-Extrusion Line</t>
        </is>
      </c>
      <c r="C3495" s="82" t="n">
        <v>46125</v>
      </c>
      <c r="D3495" t="inlineStr">
        <is>
          <t>Coex-AW1</t>
        </is>
      </c>
      <c r="E3495" t="n">
        <v>1316.65331666667</v>
      </c>
      <c r="F3495" t="n">
        <v>51</v>
      </c>
      <c r="G3495" t="n">
        <v>25.8167316993464</v>
      </c>
      <c r="H3495" t="n">
        <v>37.67515</v>
      </c>
      <c r="I3495" t="n">
        <v>64.4567373686142</v>
      </c>
    </row>
    <row r="3496">
      <c r="A3496" t="inlineStr">
        <is>
          <t>Daily_Efficiency_MTBF_2026_09_18.xlsx</t>
        </is>
      </c>
      <c r="B3496" t="inlineStr">
        <is>
          <t>Co-Extrusion Line</t>
        </is>
      </c>
      <c r="C3496" s="82" t="n">
        <v>46125</v>
      </c>
      <c r="D3496" t="inlineStr">
        <is>
          <t>Coex-AW2</t>
        </is>
      </c>
      <c r="E3496" t="n">
        <v>1373.16336666667</v>
      </c>
      <c r="F3496" t="n">
        <v>13</v>
      </c>
      <c r="G3496" t="n">
        <v>105.627951282051</v>
      </c>
      <c r="H3496" t="n">
        <v>11.9966833333333</v>
      </c>
      <c r="I3496" t="n">
        <v>69.1657737794753</v>
      </c>
    </row>
    <row r="3497">
      <c r="A3497" t="inlineStr">
        <is>
          <t>Daily_Efficiency_MTBF_2026_09_18.xlsx</t>
        </is>
      </c>
      <c r="B3497" t="inlineStr">
        <is>
          <t>Samridhi 5 Star Line</t>
        </is>
      </c>
      <c r="C3497" s="82" t="n">
        <v>46125</v>
      </c>
      <c r="D3497" t="inlineStr">
        <is>
          <t>FS-TTLi-4</t>
        </is>
      </c>
      <c r="E3497" t="n">
        <v>1346.90263333333</v>
      </c>
      <c r="F3497" t="n">
        <v>90</v>
      </c>
      <c r="G3497" t="n">
        <v>14.9655848148148</v>
      </c>
      <c r="H3497" t="n">
        <v>81.26315</v>
      </c>
      <c r="I3497" t="n">
        <v>61.2698412698413</v>
      </c>
    </row>
    <row r="3498">
      <c r="A3498" t="inlineStr">
        <is>
          <t>Daily_Efficiency_MTBF_2026_09_18.xlsx</t>
        </is>
      </c>
      <c r="B3498" t="inlineStr">
        <is>
          <t>Samridhi 5 Star Line</t>
        </is>
      </c>
      <c r="C3498" s="82" t="n">
        <v>46125</v>
      </c>
      <c r="D3498" t="inlineStr">
        <is>
          <t>FS-HCM-1</t>
        </is>
      </c>
      <c r="E3498" t="n">
        <v>1376.96355</v>
      </c>
      <c r="F3498" t="n">
        <v>79</v>
      </c>
      <c r="G3498" t="n">
        <v>17.4299183544304</v>
      </c>
      <c r="H3498" t="n">
        <v>3.67368333333333</v>
      </c>
      <c r="I3498" t="n">
        <v>64.6336827919658</v>
      </c>
    </row>
    <row r="3499">
      <c r="A3499" t="inlineStr">
        <is>
          <t>Daily_Efficiency_MTBF_2026_09_18.xlsx</t>
        </is>
      </c>
      <c r="B3499" t="inlineStr">
        <is>
          <t>Samridhi 5 Star Line</t>
        </is>
      </c>
      <c r="C3499" s="82" t="n">
        <v>46125</v>
      </c>
      <c r="D3499" t="inlineStr">
        <is>
          <t>FS-HCM-4</t>
        </is>
      </c>
      <c r="E3499" t="n">
        <v>1403.68543333333</v>
      </c>
      <c r="F3499" t="n">
        <v>43</v>
      </c>
      <c r="G3499" t="n">
        <v>32.6438472868217</v>
      </c>
      <c r="H3499" t="n">
        <v>21.99285</v>
      </c>
      <c r="I3499" t="n">
        <v>64.9908533874783</v>
      </c>
    </row>
    <row r="3500">
      <c r="A3500" t="inlineStr">
        <is>
          <t>Daily_Efficiency_MTBF_2026_09_18.xlsx</t>
        </is>
      </c>
      <c r="B3500" t="inlineStr">
        <is>
          <t>Samridhi 5 Star Line</t>
        </is>
      </c>
      <c r="C3500" s="82" t="n">
        <v>46125</v>
      </c>
      <c r="D3500" t="inlineStr">
        <is>
          <t>FS-HCM-3</t>
        </is>
      </c>
      <c r="E3500" t="n">
        <v>1068.112698425</v>
      </c>
      <c r="F3500" t="n">
        <v>39</v>
      </c>
      <c r="G3500" t="n">
        <v>27.3875050878205</v>
      </c>
      <c r="H3500" t="n">
        <v>0.333616666666667</v>
      </c>
      <c r="I3500" t="n">
        <v>68.40969619023041</v>
      </c>
    </row>
    <row r="3501">
      <c r="A3501" t="inlineStr">
        <is>
          <t>Daily_Efficiency_MTBF_2026_09_18.xlsx</t>
        </is>
      </c>
      <c r="B3501" t="inlineStr">
        <is>
          <t>Samridhi 5 Star Line</t>
        </is>
      </c>
      <c r="C3501" s="82" t="n">
        <v>46125</v>
      </c>
      <c r="D3501" t="inlineStr">
        <is>
          <t>FS-TTLi-3</t>
        </is>
      </c>
      <c r="E3501" t="n">
        <v>1404.1917</v>
      </c>
      <c r="F3501" t="n">
        <v>35</v>
      </c>
      <c r="G3501" t="n">
        <v>40.1197628571429</v>
      </c>
      <c r="H3501" t="n">
        <v>12.3329</v>
      </c>
      <c r="I3501" t="n">
        <v>76.06629159374189</v>
      </c>
    </row>
    <row r="3502">
      <c r="A3502" t="inlineStr">
        <is>
          <t>Daily_Efficiency_MTBF_2026_09_18.xlsx</t>
        </is>
      </c>
      <c r="B3502" t="inlineStr">
        <is>
          <t>Samridhi 5 Star Line</t>
        </is>
      </c>
      <c r="C3502" s="82" t="n">
        <v>46125</v>
      </c>
      <c r="D3502" t="inlineStr">
        <is>
          <t>FS-HRM-5</t>
        </is>
      </c>
      <c r="E3502" t="n">
        <v>1353.65251666667</v>
      </c>
      <c r="F3502" t="n">
        <v>26</v>
      </c>
      <c r="G3502" t="n">
        <v>52.0635583333333</v>
      </c>
      <c r="H3502" t="n">
        <v>27.6752</v>
      </c>
      <c r="I3502" t="n">
        <v>37.6716170450899</v>
      </c>
    </row>
    <row r="3503">
      <c r="A3503" t="inlineStr">
        <is>
          <t>Daily_Efficiency_MTBF_2026_09_18.xlsx</t>
        </is>
      </c>
      <c r="B3503" t="inlineStr">
        <is>
          <t>Samridhi 5 Star Line</t>
        </is>
      </c>
      <c r="C3503" s="82" t="n">
        <v>46125</v>
      </c>
      <c r="D3503" t="inlineStr">
        <is>
          <t>FS-TTLi-2</t>
        </is>
      </c>
      <c r="E3503" t="n">
        <v>1410.49381666667</v>
      </c>
      <c r="F3503" t="n">
        <v>25</v>
      </c>
      <c r="G3503" t="n">
        <v>56.4197526666667</v>
      </c>
      <c r="H3503" t="n">
        <v>9.67418333333333</v>
      </c>
      <c r="I3503" t="n">
        <v>54.3230269698429</v>
      </c>
    </row>
    <row r="3504">
      <c r="A3504" t="inlineStr">
        <is>
          <t>Daily_Efficiency_MTBF_2026_09_18.xlsx</t>
        </is>
      </c>
      <c r="B3504" t="inlineStr">
        <is>
          <t>Samridhi 5 Star Line</t>
        </is>
      </c>
      <c r="C3504" s="82" t="n">
        <v>46125</v>
      </c>
      <c r="D3504" t="inlineStr">
        <is>
          <t>FS-HCM-2</t>
        </is>
      </c>
      <c r="E3504" t="n">
        <v>1399.32336666667</v>
      </c>
      <c r="F3504" t="n">
        <v>24</v>
      </c>
      <c r="G3504" t="n">
        <v>58.3051402777778</v>
      </c>
      <c r="H3504" t="n">
        <v>5.67303333333333</v>
      </c>
      <c r="I3504" t="n">
        <v>55.2717976441418</v>
      </c>
    </row>
    <row r="3505">
      <c r="A3505" t="inlineStr">
        <is>
          <t>Daily_Efficiency_MTBF_2026_09_18.xlsx</t>
        </is>
      </c>
      <c r="B3505" t="inlineStr">
        <is>
          <t>Samridhi 5 Star Line</t>
        </is>
      </c>
      <c r="C3505" s="82" t="n">
        <v>46125</v>
      </c>
      <c r="D3505" t="inlineStr">
        <is>
          <t>FS-TTLi-1</t>
        </is>
      </c>
      <c r="E3505" t="n">
        <v>1417.67593333333</v>
      </c>
      <c r="F3505" t="n">
        <v>6</v>
      </c>
      <c r="G3505" t="n">
        <v>236.279322222222</v>
      </c>
      <c r="H3505" t="n">
        <v>0.666766666666667</v>
      </c>
      <c r="I3505" t="n">
        <v>53.4820482515365</v>
      </c>
    </row>
    <row r="3506">
      <c r="A3506" t="inlineStr">
        <is>
          <t>Daily_Efficiency_MTBF_2026_09_18.xlsx</t>
        </is>
      </c>
      <c r="B3506" t="inlineStr">
        <is>
          <t>Samridhi 5 Star Line</t>
        </is>
      </c>
      <c r="C3506" s="82" t="n">
        <v>46125</v>
      </c>
      <c r="D3506" t="inlineStr">
        <is>
          <t>FS-Case Packing</t>
        </is>
      </c>
      <c r="E3506" t="n">
        <v>1440</v>
      </c>
      <c r="F3506" t="n">
        <v>1</v>
      </c>
      <c r="G3506" t="n">
        <v>1440</v>
      </c>
      <c r="H3506" t="n">
        <v>0</v>
      </c>
      <c r="I3506" t="n">
        <v>71.85828877005351</v>
      </c>
    </row>
    <row r="3507">
      <c r="A3507" t="inlineStr">
        <is>
          <t>Daily_Efficiency_MTBF_2026_09_18.xlsx</t>
        </is>
      </c>
      <c r="B3507" t="inlineStr">
        <is>
          <t>Samridhi 5 Star Line</t>
        </is>
      </c>
      <c r="C3507" s="82" t="n">
        <v>46125</v>
      </c>
      <c r="D3507" t="inlineStr">
        <is>
          <t>FS-TTM-5</t>
        </is>
      </c>
      <c r="E3507" t="n">
        <v>1440</v>
      </c>
      <c r="F3507" t="n">
        <v>1</v>
      </c>
      <c r="G3507" t="n">
        <v>1440</v>
      </c>
      <c r="H3507" t="n">
        <v>0</v>
      </c>
      <c r="I3507" t="n">
        <v>31.4831349206349</v>
      </c>
    </row>
    <row r="3508">
      <c r="A3508" t="inlineStr">
        <is>
          <t>Daily_Efficiency_MTBF_2026_09_18.xlsx</t>
        </is>
      </c>
      <c r="B3508" t="inlineStr">
        <is>
          <t>Samridhi Perk Line</t>
        </is>
      </c>
      <c r="C3508" s="82" t="n">
        <v>46125</v>
      </c>
      <c r="D3508" t="inlineStr">
        <is>
          <t>Perk-HCM-2</t>
        </is>
      </c>
      <c r="E3508" t="n">
        <v>1354.24765</v>
      </c>
      <c r="F3508" t="n">
        <v>158</v>
      </c>
      <c r="G3508" t="n">
        <v>8.571187658227849</v>
      </c>
      <c r="H3508" t="n">
        <v>1.44626666666667</v>
      </c>
      <c r="I3508" t="n">
        <v>81.3080195461948</v>
      </c>
    </row>
    <row r="3509">
      <c r="A3509" t="inlineStr">
        <is>
          <t>Daily_Efficiency_MTBF_2026_09_18.xlsx</t>
        </is>
      </c>
      <c r="B3509" t="inlineStr">
        <is>
          <t>Samridhi Perk Line</t>
        </is>
      </c>
      <c r="C3509" s="82" t="n">
        <v>46125</v>
      </c>
      <c r="D3509" t="inlineStr">
        <is>
          <t>Perk-HCM-3</t>
        </is>
      </c>
      <c r="E3509" t="n">
        <v>1367.7183</v>
      </c>
      <c r="F3509" t="n">
        <v>132</v>
      </c>
      <c r="G3509" t="n">
        <v>10.3615022727273</v>
      </c>
      <c r="H3509" t="n">
        <v>0.9935</v>
      </c>
      <c r="I3509" t="n">
        <v>62.8041369469835</v>
      </c>
    </row>
    <row r="3510">
      <c r="A3510" t="inlineStr">
        <is>
          <t>Daily_Efficiency_MTBF_2026_09_18.xlsx</t>
        </is>
      </c>
      <c r="B3510" t="inlineStr">
        <is>
          <t>Samridhi Perk Line</t>
        </is>
      </c>
      <c r="C3510" s="82" t="n">
        <v>46125</v>
      </c>
      <c r="D3510" t="inlineStr">
        <is>
          <t>Perk-HCM-4</t>
        </is>
      </c>
      <c r="E3510" t="n">
        <v>1387.30506666667</v>
      </c>
      <c r="F3510" t="n">
        <v>107</v>
      </c>
      <c r="G3510" t="n">
        <v>12.9654679127726</v>
      </c>
      <c r="H3510" t="n">
        <v>0.605483333333333</v>
      </c>
      <c r="I3510" t="n">
        <v>48.1737647522438</v>
      </c>
    </row>
    <row r="3511">
      <c r="A3511" t="inlineStr">
        <is>
          <t>Daily_Efficiency_MTBF_2026_09_18.xlsx</t>
        </is>
      </c>
      <c r="B3511" t="inlineStr">
        <is>
          <t>Samridhi Perk Line</t>
        </is>
      </c>
      <c r="C3511" s="82" t="n">
        <v>46125</v>
      </c>
      <c r="D3511" t="inlineStr">
        <is>
          <t>Perk-HLM-2</t>
        </is>
      </c>
      <c r="E3511" t="n">
        <v>1278.84096666667</v>
      </c>
      <c r="F3511" t="n">
        <v>106</v>
      </c>
      <c r="G3511" t="n">
        <v>12.0645374213836</v>
      </c>
      <c r="H3511" t="n">
        <v>0</v>
      </c>
      <c r="I3511" t="n">
        <v>77.1408707163145</v>
      </c>
    </row>
    <row r="3512">
      <c r="A3512" t="inlineStr">
        <is>
          <t>Daily_Efficiency_MTBF_2026_09_18.xlsx</t>
        </is>
      </c>
      <c r="B3512" t="inlineStr">
        <is>
          <t>Samridhi Perk Line</t>
        </is>
      </c>
      <c r="C3512" s="82" t="n">
        <v>46125</v>
      </c>
      <c r="D3512" t="inlineStr">
        <is>
          <t>Perk-HLM-1</t>
        </is>
      </c>
      <c r="E3512" t="n">
        <v>1271.12911666667</v>
      </c>
      <c r="F3512" t="n">
        <v>102</v>
      </c>
      <c r="G3512" t="n">
        <v>12.4620501633987</v>
      </c>
      <c r="H3512" t="n">
        <v>4.95133333333333</v>
      </c>
      <c r="I3512" t="n">
        <v>77.0731449903154</v>
      </c>
    </row>
    <row r="3513">
      <c r="A3513" t="inlineStr">
        <is>
          <t>Daily_Efficiency_MTBF_2026_09_18.xlsx</t>
        </is>
      </c>
      <c r="B3513" t="inlineStr">
        <is>
          <t>Samridhi Perk Line</t>
        </is>
      </c>
      <c r="C3513" s="82" t="n">
        <v>46125</v>
      </c>
      <c r="D3513" t="inlineStr">
        <is>
          <t>Perk-HCM-1</t>
        </is>
      </c>
      <c r="E3513" t="n">
        <v>1361.12088333333</v>
      </c>
      <c r="F3513" t="n">
        <v>64</v>
      </c>
      <c r="G3513" t="n">
        <v>21.2675138020833</v>
      </c>
      <c r="H3513" t="n">
        <v>0</v>
      </c>
      <c r="I3513" t="n">
        <v>76.5423201389025</v>
      </c>
    </row>
    <row r="3514">
      <c r="A3514" t="inlineStr">
        <is>
          <t>Daily_Efficiency_MTBF_2026_09_18.xlsx</t>
        </is>
      </c>
      <c r="B3514" t="inlineStr">
        <is>
          <t>Samridhi Perk Line</t>
        </is>
      </c>
      <c r="C3514" s="82" t="n">
        <v>46125</v>
      </c>
      <c r="D3514" t="inlineStr">
        <is>
          <t>Perk-TTLi-3</t>
        </is>
      </c>
      <c r="E3514" t="n">
        <v>1335.1165</v>
      </c>
      <c r="F3514" t="n">
        <v>9</v>
      </c>
      <c r="G3514" t="n">
        <v>148.346277777778</v>
      </c>
      <c r="H3514" t="n">
        <v>2.15481666666667</v>
      </c>
      <c r="I3514" t="n">
        <v>61.4469296913591</v>
      </c>
    </row>
    <row r="3515">
      <c r="A3515" t="inlineStr">
        <is>
          <t>Daily_Efficiency_MTBF_2026_09_18.xlsx</t>
        </is>
      </c>
      <c r="B3515" t="inlineStr">
        <is>
          <t>Samridhi Perk Line</t>
        </is>
      </c>
      <c r="C3515" s="82" t="n">
        <v>46125</v>
      </c>
      <c r="D3515" t="inlineStr">
        <is>
          <t>Perk-TTLi-1</t>
        </is>
      </c>
      <c r="E3515" t="n">
        <v>1366.68516666667</v>
      </c>
      <c r="F3515" t="n">
        <v>4</v>
      </c>
      <c r="G3515" t="n">
        <v>341.671291666667</v>
      </c>
      <c r="H3515" t="n">
        <v>0</v>
      </c>
      <c r="I3515" t="n">
        <v>83.4632040819918</v>
      </c>
    </row>
    <row r="3516">
      <c r="A3516" t="inlineStr">
        <is>
          <t>Daily_Efficiency_MTBF_2026_09_18.xlsx</t>
        </is>
      </c>
      <c r="B3516" t="inlineStr">
        <is>
          <t>Samridhi Perk Line</t>
        </is>
      </c>
      <c r="C3516" s="82" t="n">
        <v>46125</v>
      </c>
      <c r="D3516" t="inlineStr">
        <is>
          <t>Perk-TTLi-2</t>
        </is>
      </c>
      <c r="E3516" t="n">
        <v>1356.33095</v>
      </c>
      <c r="F3516" t="n">
        <v>4</v>
      </c>
      <c r="G3516" t="n">
        <v>339.0827375</v>
      </c>
      <c r="H3516" t="n">
        <v>0</v>
      </c>
      <c r="I3516" t="n">
        <v>82.58022514314671</v>
      </c>
    </row>
    <row r="3517">
      <c r="A3517" t="inlineStr">
        <is>
          <t>Daily_Efficiency_MTBF_2026_09_18.xlsx</t>
        </is>
      </c>
      <c r="B3517" t="inlineStr">
        <is>
          <t>Samridhi Perk Line</t>
        </is>
      </c>
      <c r="C3517" s="82" t="n">
        <v>46125</v>
      </c>
      <c r="D3517" t="inlineStr">
        <is>
          <t>Perk-TTLi-4</t>
        </is>
      </c>
      <c r="E3517" t="n">
        <v>1438.12051666667</v>
      </c>
      <c r="F3517" t="n">
        <v>1</v>
      </c>
      <c r="G3517" t="n">
        <v>1438.12051666667</v>
      </c>
      <c r="H3517" t="n">
        <v>0</v>
      </c>
      <c r="I3517" t="n">
        <v>47.0649011787155</v>
      </c>
    </row>
    <row r="3518">
      <c r="A3518" t="inlineStr">
        <is>
          <t>Daily_Efficiency_MTBF_2026_09_18.xlsx</t>
        </is>
      </c>
      <c r="B3518" t="inlineStr">
        <is>
          <t>Samridhi Perk Line</t>
        </is>
      </c>
      <c r="C3518" s="82" t="n">
        <v>46125</v>
      </c>
      <c r="D3518" t="inlineStr">
        <is>
          <t>Perk-HLM-3</t>
        </is>
      </c>
      <c r="E3518" t="n">
        <v>1440</v>
      </c>
      <c r="F3518" t="n">
        <v>1</v>
      </c>
      <c r="G3518" t="n">
        <v>1440</v>
      </c>
      <c r="H3518" t="n">
        <v>0</v>
      </c>
      <c r="I3518" t="n">
        <v>55.1841049382716</v>
      </c>
    </row>
    <row r="3519">
      <c r="A3519" t="inlineStr">
        <is>
          <t>Daily_Efficiency_MTBF_2026_09_18.xlsx</t>
        </is>
      </c>
      <c r="B3519" t="inlineStr">
        <is>
          <t>Samridhi Perk Line</t>
        </is>
      </c>
      <c r="C3519" s="82" t="n">
        <v>46125</v>
      </c>
      <c r="D3519" t="inlineStr">
        <is>
          <t>Perk-Case Packing</t>
        </is>
      </c>
      <c r="E3519" t="n">
        <v>1440</v>
      </c>
      <c r="F3519" t="n">
        <v>1</v>
      </c>
      <c r="G3519" t="n">
        <v>1440</v>
      </c>
      <c r="H3519" t="n">
        <v>0</v>
      </c>
      <c r="I3519" t="n">
        <v>74.4623655913979</v>
      </c>
    </row>
    <row r="3520">
      <c r="A3520" t="inlineStr">
        <is>
          <t>Daily_Efficiency_MTBF_2026_09_18.xlsx</t>
        </is>
      </c>
      <c r="B3520" t="inlineStr">
        <is>
          <t>Co-Extrusion Line</t>
        </is>
      </c>
      <c r="C3520" s="82" t="n">
        <v>46124</v>
      </c>
      <c r="D3520" t="inlineStr">
        <is>
          <t>Coex-AW3</t>
        </is>
      </c>
      <c r="E3520" t="n">
        <v>1128.65488333333</v>
      </c>
      <c r="F3520" t="n">
        <v>364</v>
      </c>
      <c r="G3520" t="n">
        <v>3.10070022893773</v>
      </c>
      <c r="H3520" t="n">
        <v>208.16115</v>
      </c>
      <c r="I3520" t="n">
        <v>33.4238888888889</v>
      </c>
    </row>
    <row r="3521">
      <c r="A3521" t="inlineStr">
        <is>
          <t>Daily_Efficiency_MTBF_2026_09_18.xlsx</t>
        </is>
      </c>
      <c r="B3521" t="inlineStr">
        <is>
          <t>Co-Extrusion Line</t>
        </is>
      </c>
      <c r="C3521" s="82" t="n">
        <v>46124</v>
      </c>
      <c r="D3521" t="inlineStr">
        <is>
          <t>Coex-AW2</t>
        </is>
      </c>
      <c r="E3521" t="n">
        <v>1313.95905</v>
      </c>
      <c r="F3521" t="n">
        <v>38</v>
      </c>
      <c r="G3521" t="n">
        <v>34.5778697368421</v>
      </c>
      <c r="H3521" t="n">
        <v>24.00945</v>
      </c>
      <c r="I3521" t="n">
        <v>56.8326348139992</v>
      </c>
    </row>
    <row r="3522">
      <c r="A3522" t="inlineStr">
        <is>
          <t>Daily_Efficiency_MTBF_2026_09_18.xlsx</t>
        </is>
      </c>
      <c r="B3522" t="inlineStr">
        <is>
          <t>Co-Extrusion Line</t>
        </is>
      </c>
      <c r="C3522" s="82" t="n">
        <v>46124</v>
      </c>
      <c r="D3522" t="inlineStr">
        <is>
          <t>Coex-AW1</t>
        </is>
      </c>
      <c r="E3522" t="n">
        <v>1379.64981666666</v>
      </c>
      <c r="F3522" t="n">
        <v>10</v>
      </c>
      <c r="G3522" t="n">
        <v>137.964981666666</v>
      </c>
      <c r="H3522" t="n">
        <v>4.33875</v>
      </c>
      <c r="I3522" t="n">
        <v>36.3945684811414</v>
      </c>
    </row>
    <row r="3523">
      <c r="A3523" t="inlineStr">
        <is>
          <t>Daily_Efficiency_MTBF_2026_09_18.xlsx</t>
        </is>
      </c>
      <c r="B3523" t="inlineStr">
        <is>
          <t>Samridhi 5 Star Line</t>
        </is>
      </c>
      <c r="C3523" s="82" t="n">
        <v>46124</v>
      </c>
      <c r="D3523" t="inlineStr">
        <is>
          <t>FS-HCM-1</t>
        </is>
      </c>
      <c r="E3523" t="n">
        <v>1356.21885</v>
      </c>
      <c r="F3523" t="n">
        <v>82</v>
      </c>
      <c r="G3523" t="n">
        <v>16.5392542682927</v>
      </c>
      <c r="H3523" t="n">
        <v>0.166666666666667</v>
      </c>
      <c r="I3523" t="n">
        <v>59.6465808939695</v>
      </c>
    </row>
    <row r="3524">
      <c r="A3524" t="inlineStr">
        <is>
          <t>Daily_Efficiency_MTBF_2026_09_18.xlsx</t>
        </is>
      </c>
      <c r="B3524" t="inlineStr">
        <is>
          <t>Samridhi 5 Star Line</t>
        </is>
      </c>
      <c r="C3524" s="82" t="n">
        <v>46124</v>
      </c>
      <c r="D3524" t="inlineStr">
        <is>
          <t>FS-TTLi-4</t>
        </is>
      </c>
      <c r="E3524" t="n">
        <v>1324.17693333333</v>
      </c>
      <c r="F3524" t="n">
        <v>80</v>
      </c>
      <c r="G3524" t="n">
        <v>16.5522116666667</v>
      </c>
      <c r="H3524" t="n">
        <v>66.0179</v>
      </c>
      <c r="I3524" t="n">
        <v>47.6785714285714</v>
      </c>
    </row>
    <row r="3525">
      <c r="A3525" t="inlineStr">
        <is>
          <t>Daily_Efficiency_MTBF_2026_09_18.xlsx</t>
        </is>
      </c>
      <c r="B3525" t="inlineStr">
        <is>
          <t>Samridhi 5 Star Line</t>
        </is>
      </c>
      <c r="C3525" s="82" t="n">
        <v>46124</v>
      </c>
      <c r="D3525" t="inlineStr">
        <is>
          <t>FS-HCM-3</t>
        </is>
      </c>
      <c r="E3525" t="n">
        <v>1405.49395</v>
      </c>
      <c r="F3525" t="n">
        <v>58</v>
      </c>
      <c r="G3525" t="n">
        <v>24.2326543103448</v>
      </c>
      <c r="H3525" t="n">
        <v>0</v>
      </c>
      <c r="I3525" t="n">
        <v>71.1681488599835</v>
      </c>
    </row>
    <row r="3526">
      <c r="A3526" t="inlineStr">
        <is>
          <t>Daily_Efficiency_MTBF_2026_09_18.xlsx</t>
        </is>
      </c>
      <c r="B3526" t="inlineStr">
        <is>
          <t>Samridhi 5 Star Line</t>
        </is>
      </c>
      <c r="C3526" s="82" t="n">
        <v>46124</v>
      </c>
      <c r="D3526" t="inlineStr">
        <is>
          <t>FS-HCM-4</t>
        </is>
      </c>
      <c r="E3526" t="n">
        <v>1375.31268333333</v>
      </c>
      <c r="F3526" t="n">
        <v>58</v>
      </c>
      <c r="G3526" t="n">
        <v>23.7122876436782</v>
      </c>
      <c r="H3526" t="n">
        <v>40.6787</v>
      </c>
      <c r="I3526" t="n">
        <v>57.7313579699558</v>
      </c>
    </row>
    <row r="3527">
      <c r="A3527" t="inlineStr">
        <is>
          <t>Daily_Efficiency_MTBF_2026_09_18.xlsx</t>
        </is>
      </c>
      <c r="B3527" t="inlineStr">
        <is>
          <t>Samridhi 5 Star Line</t>
        </is>
      </c>
      <c r="C3527" s="82" t="n">
        <v>46124</v>
      </c>
      <c r="D3527" t="inlineStr">
        <is>
          <t>FS-TTLi-2</t>
        </is>
      </c>
      <c r="E3527" t="n">
        <v>1366.17013333333</v>
      </c>
      <c r="F3527" t="n">
        <v>45</v>
      </c>
      <c r="G3527" t="n">
        <v>30.3593362962963</v>
      </c>
      <c r="H3527" t="n">
        <v>16.9662166666667</v>
      </c>
      <c r="I3527" t="n">
        <v>49.8290707010383</v>
      </c>
    </row>
    <row r="3528">
      <c r="A3528" t="inlineStr">
        <is>
          <t>Daily_Efficiency_MTBF_2026_09_18.xlsx</t>
        </is>
      </c>
      <c r="B3528" t="inlineStr">
        <is>
          <t>Samridhi 5 Star Line</t>
        </is>
      </c>
      <c r="C3528" s="82" t="n">
        <v>46124</v>
      </c>
      <c r="D3528" t="inlineStr">
        <is>
          <t>FS-TTLi-1</t>
        </is>
      </c>
      <c r="E3528" t="n">
        <v>1376.47191666667</v>
      </c>
      <c r="F3528" t="n">
        <v>38</v>
      </c>
      <c r="G3528" t="n">
        <v>36.2229451754386</v>
      </c>
      <c r="H3528" t="n">
        <v>6.1715</v>
      </c>
      <c r="I3528" t="n">
        <v>46.7114121078393</v>
      </c>
    </row>
    <row r="3529">
      <c r="A3529" t="inlineStr">
        <is>
          <t>Daily_Efficiency_MTBF_2026_09_18.xlsx</t>
        </is>
      </c>
      <c r="B3529" t="inlineStr">
        <is>
          <t>Samridhi 5 Star Line</t>
        </is>
      </c>
      <c r="C3529" s="82" t="n">
        <v>46124</v>
      </c>
      <c r="D3529" t="inlineStr">
        <is>
          <t>FS-HCM-2</t>
        </is>
      </c>
      <c r="E3529" t="n">
        <v>1390.1345</v>
      </c>
      <c r="F3529" t="n">
        <v>29</v>
      </c>
      <c r="G3529" t="n">
        <v>47.9356724137931</v>
      </c>
      <c r="H3529" t="n">
        <v>2.32551666666667</v>
      </c>
      <c r="I3529" t="n">
        <v>52.4722170021648</v>
      </c>
    </row>
    <row r="3530">
      <c r="A3530" t="inlineStr">
        <is>
          <t>Daily_Efficiency_MTBF_2026_09_18.xlsx</t>
        </is>
      </c>
      <c r="B3530" t="inlineStr">
        <is>
          <t>Samridhi 5 Star Line</t>
        </is>
      </c>
      <c r="C3530" s="82" t="n">
        <v>46124</v>
      </c>
      <c r="D3530" t="inlineStr">
        <is>
          <t>FS-HRM-5</t>
        </is>
      </c>
      <c r="E3530" t="n">
        <v>1402.49091666667</v>
      </c>
      <c r="F3530" t="n">
        <v>23</v>
      </c>
      <c r="G3530" t="n">
        <v>60.977865942029</v>
      </c>
      <c r="H3530" t="n">
        <v>26.5116</v>
      </c>
      <c r="I3530" t="n">
        <v>41.5056233420724</v>
      </c>
    </row>
    <row r="3531">
      <c r="A3531" t="inlineStr">
        <is>
          <t>Daily_Efficiency_MTBF_2026_09_18.xlsx</t>
        </is>
      </c>
      <c r="B3531" t="inlineStr">
        <is>
          <t>Samridhi 5 Star Line</t>
        </is>
      </c>
      <c r="C3531" s="82" t="n">
        <v>46124</v>
      </c>
      <c r="D3531" t="inlineStr">
        <is>
          <t>FS-TTLi-3</t>
        </is>
      </c>
      <c r="E3531" t="n">
        <v>1419.34405</v>
      </c>
      <c r="F3531" t="n">
        <v>20</v>
      </c>
      <c r="G3531" t="n">
        <v>70.9672025</v>
      </c>
      <c r="H3531" t="n">
        <v>7.16991666666667</v>
      </c>
      <c r="I3531" t="n">
        <v>67.08220462268901</v>
      </c>
    </row>
    <row r="3532">
      <c r="A3532" t="inlineStr">
        <is>
          <t>Daily_Efficiency_MTBF_2026_09_18.xlsx</t>
        </is>
      </c>
      <c r="B3532" t="inlineStr">
        <is>
          <t>Samridhi 5 Star Line</t>
        </is>
      </c>
      <c r="C3532" s="82" t="n">
        <v>46124</v>
      </c>
      <c r="D3532" t="inlineStr">
        <is>
          <t>FS-TTM-5</t>
        </is>
      </c>
      <c r="E3532" t="n">
        <v>1440</v>
      </c>
      <c r="F3532" t="n">
        <v>1</v>
      </c>
      <c r="G3532" t="n">
        <v>1440</v>
      </c>
      <c r="H3532" t="n">
        <v>0</v>
      </c>
      <c r="I3532" t="n">
        <v>36.8005952380952</v>
      </c>
    </row>
    <row r="3533">
      <c r="A3533" t="inlineStr">
        <is>
          <t>Daily_Efficiency_MTBF_2026_09_18.xlsx</t>
        </is>
      </c>
      <c r="B3533" t="inlineStr">
        <is>
          <t>Samridhi 5 Star Line</t>
        </is>
      </c>
      <c r="C3533" s="82" t="n">
        <v>46124</v>
      </c>
      <c r="D3533" t="inlineStr">
        <is>
          <t>FS-Case Packing</t>
        </is>
      </c>
      <c r="E3533" t="n">
        <v>1440</v>
      </c>
      <c r="F3533" t="n">
        <v>1</v>
      </c>
      <c r="G3533" t="n">
        <v>1440</v>
      </c>
      <c r="H3533" t="n">
        <v>0</v>
      </c>
      <c r="I3533" t="n">
        <v>65.2852049910873</v>
      </c>
    </row>
    <row r="3534">
      <c r="A3534" t="inlineStr">
        <is>
          <t>Daily_Efficiency_MTBF_2026_09_18.xlsx</t>
        </is>
      </c>
      <c r="B3534" t="inlineStr">
        <is>
          <t>Samridhi Perk Line</t>
        </is>
      </c>
      <c r="C3534" s="82" t="n">
        <v>46124</v>
      </c>
      <c r="D3534" t="inlineStr">
        <is>
          <t>Perk-HCM-2</t>
        </is>
      </c>
      <c r="E3534" t="n">
        <v>1378.0946</v>
      </c>
      <c r="F3534" t="n">
        <v>96</v>
      </c>
      <c r="G3534" t="n">
        <v>14.3551520833333</v>
      </c>
      <c r="H3534" t="n">
        <v>0.172183333333333</v>
      </c>
      <c r="I3534" t="n">
        <v>81.46037868978659</v>
      </c>
    </row>
    <row r="3535">
      <c r="A3535" t="inlineStr">
        <is>
          <t>Daily_Efficiency_MTBF_2026_09_18.xlsx</t>
        </is>
      </c>
      <c r="B3535" t="inlineStr">
        <is>
          <t>Samridhi Perk Line</t>
        </is>
      </c>
      <c r="C3535" s="82" t="n">
        <v>46124</v>
      </c>
      <c r="D3535" t="inlineStr">
        <is>
          <t>Perk-HLM-1</t>
        </is>
      </c>
      <c r="E3535" t="n">
        <v>1320.65423333333</v>
      </c>
      <c r="F3535" t="n">
        <v>88</v>
      </c>
      <c r="G3535" t="n">
        <v>15.007434469697</v>
      </c>
      <c r="H3535" t="n">
        <v>4.24685</v>
      </c>
      <c r="I3535" t="n">
        <v>85.0502784628541</v>
      </c>
    </row>
    <row r="3536">
      <c r="A3536" t="inlineStr">
        <is>
          <t>Daily_Efficiency_MTBF_2026_09_18.xlsx</t>
        </is>
      </c>
      <c r="B3536" t="inlineStr">
        <is>
          <t>Samridhi Perk Line</t>
        </is>
      </c>
      <c r="C3536" s="82" t="n">
        <v>46124</v>
      </c>
      <c r="D3536" t="inlineStr">
        <is>
          <t>Perk-HCM-4</t>
        </is>
      </c>
      <c r="E3536" t="n">
        <v>1375.9024</v>
      </c>
      <c r="F3536" t="n">
        <v>85</v>
      </c>
      <c r="G3536" t="n">
        <v>16.1870870588235</v>
      </c>
      <c r="H3536" t="n">
        <v>0.359466666666667</v>
      </c>
      <c r="I3536" t="n">
        <v>57.1581807498314</v>
      </c>
    </row>
    <row r="3537">
      <c r="A3537" t="inlineStr">
        <is>
          <t>Daily_Efficiency_MTBF_2026_09_18.xlsx</t>
        </is>
      </c>
      <c r="B3537" t="inlineStr">
        <is>
          <t>Samridhi Perk Line</t>
        </is>
      </c>
      <c r="C3537" s="82" t="n">
        <v>46124</v>
      </c>
      <c r="D3537" t="inlineStr">
        <is>
          <t>Perk-HCM-3</t>
        </is>
      </c>
      <c r="E3537" t="n">
        <v>1384.6579</v>
      </c>
      <c r="F3537" t="n">
        <v>72</v>
      </c>
      <c r="G3537" t="n">
        <v>19.2313597222222</v>
      </c>
      <c r="H3537" t="n">
        <v>0.902533333333333</v>
      </c>
      <c r="I3537" t="n">
        <v>61.1628884291913</v>
      </c>
    </row>
    <row r="3538">
      <c r="A3538" t="inlineStr">
        <is>
          <t>Daily_Efficiency_MTBF_2026_09_18.xlsx</t>
        </is>
      </c>
      <c r="B3538" t="inlineStr">
        <is>
          <t>Samridhi Perk Line</t>
        </is>
      </c>
      <c r="C3538" s="82" t="n">
        <v>46124</v>
      </c>
      <c r="D3538" t="inlineStr">
        <is>
          <t>Perk-HLM-2</t>
        </is>
      </c>
      <c r="E3538" t="n">
        <v>1306.77846666667</v>
      </c>
      <c r="F3538" t="n">
        <v>64</v>
      </c>
      <c r="G3538" t="n">
        <v>20.4184135416667</v>
      </c>
      <c r="H3538" t="n">
        <v>0</v>
      </c>
      <c r="I3538" t="n">
        <v>85.7115891352279</v>
      </c>
    </row>
    <row r="3539">
      <c r="A3539" t="inlineStr">
        <is>
          <t>Daily_Efficiency_MTBF_2026_09_18.xlsx</t>
        </is>
      </c>
      <c r="B3539" t="inlineStr">
        <is>
          <t>Samridhi Perk Line</t>
        </is>
      </c>
      <c r="C3539" s="82" t="n">
        <v>46124</v>
      </c>
      <c r="D3539" t="inlineStr">
        <is>
          <t>Perk-HCM-1</t>
        </is>
      </c>
      <c r="E3539" t="n">
        <v>1375.56151666667</v>
      </c>
      <c r="F3539" t="n">
        <v>42</v>
      </c>
      <c r="G3539" t="n">
        <v>32.7514646825397</v>
      </c>
      <c r="H3539" t="n">
        <v>3.10953333333333</v>
      </c>
      <c r="I3539" t="n">
        <v>68.33673961903951</v>
      </c>
    </row>
    <row r="3540">
      <c r="A3540" t="inlineStr">
        <is>
          <t>Daily_Efficiency_MTBF_2026_09_18.xlsx</t>
        </is>
      </c>
      <c r="B3540" t="inlineStr">
        <is>
          <t>Samridhi Perk Line</t>
        </is>
      </c>
      <c r="C3540" s="82" t="n">
        <v>46124</v>
      </c>
      <c r="D3540" t="inlineStr">
        <is>
          <t>Perk-TTLi-2</t>
        </is>
      </c>
      <c r="E3540" t="n">
        <v>1383.34476666667</v>
      </c>
      <c r="F3540" t="n">
        <v>16</v>
      </c>
      <c r="G3540" t="n">
        <v>86.45904791666671</v>
      </c>
      <c r="H3540" t="n">
        <v>6.56438333333333</v>
      </c>
      <c r="I3540" t="n">
        <v>81.44076530032579</v>
      </c>
    </row>
    <row r="3541">
      <c r="A3541" t="inlineStr">
        <is>
          <t>Daily_Efficiency_MTBF_2026_09_18.xlsx</t>
        </is>
      </c>
      <c r="B3541" t="inlineStr">
        <is>
          <t>Samridhi Perk Line</t>
        </is>
      </c>
      <c r="C3541" s="82" t="n">
        <v>46124</v>
      </c>
      <c r="D3541" t="inlineStr">
        <is>
          <t>Perk-TTLi-1</t>
        </is>
      </c>
      <c r="E3541" t="n">
        <v>1364.90928333333</v>
      </c>
      <c r="F3541" t="n">
        <v>13</v>
      </c>
      <c r="G3541" t="n">
        <v>104.993021794872</v>
      </c>
      <c r="H3541" t="n">
        <v>2.3716</v>
      </c>
      <c r="I3541" t="n">
        <v>68.469258030893</v>
      </c>
    </row>
    <row r="3542">
      <c r="A3542" t="inlineStr">
        <is>
          <t>Daily_Efficiency_MTBF_2026_09_18.xlsx</t>
        </is>
      </c>
      <c r="B3542" t="inlineStr">
        <is>
          <t>Samridhi Perk Line</t>
        </is>
      </c>
      <c r="C3542" s="82" t="n">
        <v>46124</v>
      </c>
      <c r="D3542" t="inlineStr">
        <is>
          <t>Perk-TTLi-3</t>
        </is>
      </c>
      <c r="E3542" t="n">
        <v>1355.85985</v>
      </c>
      <c r="F3542" t="n">
        <v>11</v>
      </c>
      <c r="G3542" t="n">
        <v>123.259986363636</v>
      </c>
      <c r="H3542" t="n">
        <v>3.4525</v>
      </c>
      <c r="I3542" t="n">
        <v>59.6905312802316</v>
      </c>
    </row>
    <row r="3543">
      <c r="A3543" t="inlineStr">
        <is>
          <t>Daily_Efficiency_MTBF_2026_09_18.xlsx</t>
        </is>
      </c>
      <c r="B3543" t="inlineStr">
        <is>
          <t>Samridhi Perk Line</t>
        </is>
      </c>
      <c r="C3543" s="82" t="n">
        <v>46124</v>
      </c>
      <c r="D3543" t="inlineStr">
        <is>
          <t>Perk-TTLi-4</t>
        </is>
      </c>
      <c r="E3543" t="n">
        <v>1438.47295</v>
      </c>
      <c r="F3543" t="n">
        <v>2</v>
      </c>
      <c r="G3543" t="n">
        <v>719.236475</v>
      </c>
      <c r="H3543" t="n">
        <v>0.755866666666667</v>
      </c>
      <c r="I3543" t="n">
        <v>55.4811014588611</v>
      </c>
    </row>
    <row r="3544">
      <c r="A3544" t="inlineStr">
        <is>
          <t>Daily_Efficiency_MTBF_2026_09_18.xlsx</t>
        </is>
      </c>
      <c r="B3544" t="inlineStr">
        <is>
          <t>Samridhi Perk Line</t>
        </is>
      </c>
      <c r="C3544" s="82" t="n">
        <v>46124</v>
      </c>
      <c r="D3544" t="inlineStr">
        <is>
          <t>Perk-HLM-3</t>
        </is>
      </c>
      <c r="E3544" t="n">
        <v>1440</v>
      </c>
      <c r="F3544" t="n">
        <v>1</v>
      </c>
      <c r="G3544" t="n">
        <v>1440</v>
      </c>
      <c r="H3544" t="n">
        <v>0</v>
      </c>
      <c r="I3544" t="n">
        <v>49.3618827160494</v>
      </c>
    </row>
    <row r="3545">
      <c r="A3545" t="inlineStr">
        <is>
          <t>Daily_Efficiency_MTBF_2026_09_18.xlsx</t>
        </is>
      </c>
      <c r="B3545" t="inlineStr">
        <is>
          <t>Samridhi Perk Line</t>
        </is>
      </c>
      <c r="C3545" s="82" t="n">
        <v>46124</v>
      </c>
      <c r="D3545" t="inlineStr">
        <is>
          <t>Perk-Case Packing</t>
        </is>
      </c>
      <c r="E3545" t="n">
        <v>1440</v>
      </c>
      <c r="F3545" t="n">
        <v>1</v>
      </c>
      <c r="G3545" t="n">
        <v>1440</v>
      </c>
      <c r="H3545" t="n">
        <v>0</v>
      </c>
      <c r="I3545" t="n">
        <v>86.04838709677421</v>
      </c>
    </row>
    <row r="3546">
      <c r="A3546" t="inlineStr">
        <is>
          <t>Daily_Efficiency_MTBF_2026_09_18.xlsx</t>
        </is>
      </c>
      <c r="B3546" t="inlineStr">
        <is>
          <t>Co-Extrusion Line</t>
        </is>
      </c>
      <c r="C3546" s="82" t="n">
        <v>46123</v>
      </c>
      <c r="D3546" t="inlineStr">
        <is>
          <t>Coex-AW3</t>
        </is>
      </c>
      <c r="E3546" t="n">
        <v>1065.66705</v>
      </c>
      <c r="F3546" t="n">
        <v>329</v>
      </c>
      <c r="G3546" t="n">
        <v>3.23910957446809</v>
      </c>
      <c r="H3546" t="n">
        <v>166.94155</v>
      </c>
      <c r="I3546" t="n">
        <v>13.3433333333333</v>
      </c>
    </row>
    <row r="3547">
      <c r="A3547" t="inlineStr">
        <is>
          <t>Daily_Efficiency_MTBF_2026_09_18.xlsx</t>
        </is>
      </c>
      <c r="B3547" t="inlineStr">
        <is>
          <t>Co-Extrusion Line</t>
        </is>
      </c>
      <c r="C3547" s="82" t="n">
        <v>46123</v>
      </c>
      <c r="D3547" t="inlineStr">
        <is>
          <t>Coex-AW2</t>
        </is>
      </c>
      <c r="E3547" t="n">
        <v>737.172316666667</v>
      </c>
      <c r="F3547" t="n">
        <v>30</v>
      </c>
      <c r="G3547" t="n">
        <v>24.5724105555556</v>
      </c>
      <c r="H3547" t="n">
        <v>27.4853166666667</v>
      </c>
      <c r="I3547" t="n">
        <v>30.4145771663344</v>
      </c>
    </row>
    <row r="3548">
      <c r="A3548" t="inlineStr">
        <is>
          <t>Daily_Efficiency_MTBF_2026_09_18.xlsx</t>
        </is>
      </c>
      <c r="B3548" t="inlineStr">
        <is>
          <t>Co-Extrusion Line</t>
        </is>
      </c>
      <c r="C3548" s="82" t="n">
        <v>46123</v>
      </c>
      <c r="D3548" t="inlineStr">
        <is>
          <t>Coex-AW1</t>
        </is>
      </c>
      <c r="E3548" t="n">
        <v>950.607166666666</v>
      </c>
      <c r="F3548" t="n">
        <v>30</v>
      </c>
      <c r="G3548" t="n">
        <v>31.6869055555555</v>
      </c>
      <c r="H3548" t="n">
        <v>28.7497166666667</v>
      </c>
      <c r="I3548" t="n">
        <v>42.9571017973989</v>
      </c>
    </row>
    <row r="3549">
      <c r="A3549" t="inlineStr">
        <is>
          <t>Daily_Efficiency_MTBF_2026_09_18.xlsx</t>
        </is>
      </c>
      <c r="B3549" t="inlineStr">
        <is>
          <t>Samridhi 5 Star Line</t>
        </is>
      </c>
      <c r="C3549" s="82" t="n">
        <v>46123</v>
      </c>
      <c r="D3549" t="inlineStr">
        <is>
          <t>FS-HCM-3</t>
        </is>
      </c>
      <c r="E3549" t="n">
        <v>1350.99811666667</v>
      </c>
      <c r="F3549" t="n">
        <v>39</v>
      </c>
      <c r="G3549" t="n">
        <v>34.6409773504273</v>
      </c>
      <c r="H3549" t="n">
        <v>1.00716666666667</v>
      </c>
      <c r="I3549" t="n">
        <v>31.5870799950718</v>
      </c>
    </row>
    <row r="3550">
      <c r="A3550" t="inlineStr">
        <is>
          <t>Daily_Efficiency_MTBF_2026_09_18.xlsx</t>
        </is>
      </c>
      <c r="B3550" t="inlineStr">
        <is>
          <t>Samridhi 5 Star Line</t>
        </is>
      </c>
      <c r="C3550" s="82" t="n">
        <v>46123</v>
      </c>
      <c r="D3550" t="inlineStr">
        <is>
          <t>FS-HCM-1</t>
        </is>
      </c>
      <c r="E3550" t="n">
        <v>1351.2444</v>
      </c>
      <c r="F3550" t="n">
        <v>35</v>
      </c>
      <c r="G3550" t="n">
        <v>38.6069828571429</v>
      </c>
      <c r="H3550" t="n">
        <v>0</v>
      </c>
      <c r="I3550" t="n">
        <v>32.4239502529525</v>
      </c>
    </row>
    <row r="3551">
      <c r="A3551" t="inlineStr">
        <is>
          <t>Daily_Efficiency_MTBF_2026_09_18.xlsx</t>
        </is>
      </c>
      <c r="B3551" t="inlineStr">
        <is>
          <t>Samridhi 5 Star Line</t>
        </is>
      </c>
      <c r="C3551" s="82" t="n">
        <v>46123</v>
      </c>
      <c r="D3551" t="inlineStr">
        <is>
          <t>FS-HCM-4</t>
        </is>
      </c>
      <c r="E3551" t="n">
        <v>1411.16971666667</v>
      </c>
      <c r="F3551" t="n">
        <v>28</v>
      </c>
      <c r="G3551" t="n">
        <v>50.398918452381</v>
      </c>
      <c r="H3551" t="n">
        <v>19.3291166666667</v>
      </c>
      <c r="I3551" t="n">
        <v>25.5418099526048</v>
      </c>
    </row>
    <row r="3552">
      <c r="A3552" t="inlineStr">
        <is>
          <t>Daily_Efficiency_MTBF_2026_09_18.xlsx</t>
        </is>
      </c>
      <c r="B3552" t="inlineStr">
        <is>
          <t>Samridhi 5 Star Line</t>
        </is>
      </c>
      <c r="C3552" s="82" t="n">
        <v>46123</v>
      </c>
      <c r="D3552" t="inlineStr">
        <is>
          <t>FS-HCM-2</t>
        </is>
      </c>
      <c r="E3552" t="n">
        <v>1386.5064</v>
      </c>
      <c r="F3552" t="n">
        <v>21</v>
      </c>
      <c r="G3552" t="n">
        <v>66.0241142857143</v>
      </c>
      <c r="H3552" t="n">
        <v>2.17205</v>
      </c>
      <c r="I3552" t="n">
        <v>21.7222720799404</v>
      </c>
    </row>
    <row r="3553">
      <c r="A3553" t="inlineStr">
        <is>
          <t>Daily_Efficiency_MTBF_2026_09_18.xlsx</t>
        </is>
      </c>
      <c r="B3553" t="inlineStr">
        <is>
          <t>Samridhi 5 Star Line</t>
        </is>
      </c>
      <c r="C3553" s="82" t="n">
        <v>46123</v>
      </c>
      <c r="D3553" t="inlineStr">
        <is>
          <t>FS-HRM-5</t>
        </is>
      </c>
      <c r="E3553" t="n">
        <v>984.787766666667</v>
      </c>
      <c r="F3553" t="n">
        <v>17</v>
      </c>
      <c r="G3553" t="n">
        <v>57.9286921568628</v>
      </c>
      <c r="H3553" t="n">
        <v>13.8097833333333</v>
      </c>
      <c r="I3553" t="n">
        <v>15.5336200769979</v>
      </c>
    </row>
    <row r="3554">
      <c r="A3554" t="inlineStr">
        <is>
          <t>Daily_Efficiency_MTBF_2026_09_18.xlsx</t>
        </is>
      </c>
      <c r="B3554" t="inlineStr">
        <is>
          <t>Samridhi 5 Star Line</t>
        </is>
      </c>
      <c r="C3554" s="82" t="n">
        <v>46123</v>
      </c>
      <c r="D3554" t="inlineStr">
        <is>
          <t>FS-TTLi-1</t>
        </is>
      </c>
      <c r="E3554" t="n">
        <v>1351.12003333333</v>
      </c>
      <c r="F3554" t="n">
        <v>15</v>
      </c>
      <c r="G3554" t="n">
        <v>90.07466888888889</v>
      </c>
      <c r="H3554" t="n">
        <v>4.15258333333333</v>
      </c>
      <c r="I3554" t="n">
        <v>32.3524729397024</v>
      </c>
    </row>
    <row r="3555">
      <c r="A3555" t="inlineStr">
        <is>
          <t>Daily_Efficiency_MTBF_2026_09_18.xlsx</t>
        </is>
      </c>
      <c r="B3555" t="inlineStr">
        <is>
          <t>Samridhi 5 Star Line</t>
        </is>
      </c>
      <c r="C3555" s="82" t="n">
        <v>46123</v>
      </c>
      <c r="D3555" t="inlineStr">
        <is>
          <t>FS-TTLi-4</t>
        </is>
      </c>
      <c r="E3555" t="n">
        <v>1335.83151666667</v>
      </c>
      <c r="F3555" t="n">
        <v>11</v>
      </c>
      <c r="G3555" t="n">
        <v>121.439228787879</v>
      </c>
      <c r="H3555" t="n">
        <v>11.0034833333333</v>
      </c>
      <c r="I3555" t="n">
        <v>22.1993137055216</v>
      </c>
    </row>
    <row r="3556">
      <c r="A3556" t="inlineStr">
        <is>
          <t>Daily_Efficiency_MTBF_2026_09_18.xlsx</t>
        </is>
      </c>
      <c r="B3556" t="inlineStr">
        <is>
          <t>Samridhi 5 Star Line</t>
        </is>
      </c>
      <c r="C3556" s="82" t="n">
        <v>46123</v>
      </c>
      <c r="D3556" t="inlineStr">
        <is>
          <t>FS-TTLi-3</t>
        </is>
      </c>
      <c r="E3556" t="n">
        <v>935.809766666667</v>
      </c>
      <c r="F3556" t="n">
        <v>5</v>
      </c>
      <c r="G3556" t="n">
        <v>187.161953333333</v>
      </c>
      <c r="H3556" t="n">
        <v>0.833433333333333</v>
      </c>
      <c r="I3556" t="n">
        <v>44.3037003697921</v>
      </c>
    </row>
    <row r="3557">
      <c r="A3557" t="inlineStr">
        <is>
          <t>Daily_Efficiency_MTBF_2026_09_18.xlsx</t>
        </is>
      </c>
      <c r="B3557" t="inlineStr">
        <is>
          <t>Samridhi 5 Star Line</t>
        </is>
      </c>
      <c r="C3557" s="82" t="n">
        <v>46123</v>
      </c>
      <c r="D3557" t="inlineStr">
        <is>
          <t>FS-TTLi-2</t>
        </is>
      </c>
      <c r="E3557" t="n">
        <v>1416.68718333333</v>
      </c>
      <c r="F3557" t="n">
        <v>3</v>
      </c>
      <c r="G3557" t="n">
        <v>472.229061111111</v>
      </c>
      <c r="H3557" t="n">
        <v>0.8260833333333329</v>
      </c>
      <c r="I3557" t="n">
        <v>18.3902262442907</v>
      </c>
    </row>
    <row r="3558">
      <c r="A3558" t="inlineStr">
        <is>
          <t>Daily_Efficiency_MTBF_2026_09_18.xlsx</t>
        </is>
      </c>
      <c r="B3558" t="inlineStr">
        <is>
          <t>Samridhi 5 Star Line</t>
        </is>
      </c>
      <c r="C3558" s="82" t="n">
        <v>46123</v>
      </c>
      <c r="D3558" t="inlineStr">
        <is>
          <t>FS-TTM-5</t>
        </is>
      </c>
      <c r="E3558" t="n">
        <v>1440</v>
      </c>
      <c r="F3558" t="n">
        <v>1</v>
      </c>
      <c r="G3558" t="n">
        <v>1440</v>
      </c>
      <c r="H3558" t="n">
        <v>0</v>
      </c>
      <c r="I3558" t="n">
        <v>22.9514836018631</v>
      </c>
    </row>
    <row r="3559">
      <c r="A3559" t="inlineStr">
        <is>
          <t>Daily_Efficiency_MTBF_2026_09_18.xlsx</t>
        </is>
      </c>
      <c r="B3559" t="inlineStr">
        <is>
          <t>Samridhi 5 Star Line</t>
        </is>
      </c>
      <c r="C3559" s="82" t="n">
        <v>46123</v>
      </c>
      <c r="D3559" t="inlineStr">
        <is>
          <t>FS-Case Packing</t>
        </is>
      </c>
      <c r="E3559" t="n">
        <v>895.8747</v>
      </c>
      <c r="F3559" t="n">
        <v>1</v>
      </c>
      <c r="G3559" t="n">
        <v>895.8747</v>
      </c>
      <c r="H3559" t="n">
        <v>0</v>
      </c>
      <c r="I3559" t="n">
        <v>42.4113910059371</v>
      </c>
    </row>
    <row r="3560">
      <c r="A3560" t="inlineStr">
        <is>
          <t>Daily_Efficiency_MTBF_2026_09_18.xlsx</t>
        </is>
      </c>
      <c r="B3560" t="inlineStr">
        <is>
          <t>Samridhi Perk Line</t>
        </is>
      </c>
      <c r="C3560" s="82" t="n">
        <v>46123</v>
      </c>
      <c r="D3560" t="inlineStr">
        <is>
          <t>Perk-HCM-2</t>
        </is>
      </c>
      <c r="E3560" t="n">
        <v>1338.13605</v>
      </c>
      <c r="F3560" t="n">
        <v>159</v>
      </c>
      <c r="G3560" t="n">
        <v>8.41595</v>
      </c>
      <c r="H3560" t="n">
        <v>4.20728333333333</v>
      </c>
      <c r="I3560" t="n">
        <v>79.9523115733415</v>
      </c>
    </row>
    <row r="3561">
      <c r="A3561" t="inlineStr">
        <is>
          <t>Daily_Efficiency_MTBF_2026_09_18.xlsx</t>
        </is>
      </c>
      <c r="B3561" t="inlineStr">
        <is>
          <t>Samridhi Perk Line</t>
        </is>
      </c>
      <c r="C3561" s="82" t="n">
        <v>46123</v>
      </c>
      <c r="D3561" t="inlineStr">
        <is>
          <t>Perk-HCM-3</t>
        </is>
      </c>
      <c r="E3561" t="n">
        <v>1358.50805</v>
      </c>
      <c r="F3561" t="n">
        <v>120</v>
      </c>
      <c r="G3561" t="n">
        <v>11.3209004166667</v>
      </c>
      <c r="H3561" t="n">
        <v>3.40483333333333</v>
      </c>
      <c r="I3561" t="n">
        <v>66.6133845600953</v>
      </c>
    </row>
    <row r="3562">
      <c r="A3562" t="inlineStr">
        <is>
          <t>Daily_Efficiency_MTBF_2026_09_18.xlsx</t>
        </is>
      </c>
      <c r="B3562" t="inlineStr">
        <is>
          <t>Samridhi Perk Line</t>
        </is>
      </c>
      <c r="C3562" s="82" t="n">
        <v>46123</v>
      </c>
      <c r="D3562" t="inlineStr">
        <is>
          <t>Perk-HLM-2</t>
        </is>
      </c>
      <c r="E3562" t="n">
        <v>1292.7713</v>
      </c>
      <c r="F3562" t="n">
        <v>115</v>
      </c>
      <c r="G3562" t="n">
        <v>11.2414895652174</v>
      </c>
      <c r="H3562" t="n">
        <v>0</v>
      </c>
      <c r="I3562" t="n">
        <v>81.75730029332129</v>
      </c>
    </row>
    <row r="3563">
      <c r="A3563" t="inlineStr">
        <is>
          <t>Daily_Efficiency_MTBF_2026_09_18.xlsx</t>
        </is>
      </c>
      <c r="B3563" t="inlineStr">
        <is>
          <t>Samridhi Perk Line</t>
        </is>
      </c>
      <c r="C3563" s="82" t="n">
        <v>46123</v>
      </c>
      <c r="D3563" t="inlineStr">
        <is>
          <t>Perk-HLM-1</t>
        </is>
      </c>
      <c r="E3563" t="n">
        <v>1332.14556666667</v>
      </c>
      <c r="F3563" t="n">
        <v>70</v>
      </c>
      <c r="G3563" t="n">
        <v>19.030650952381</v>
      </c>
      <c r="H3563" t="n">
        <v>2.18375</v>
      </c>
      <c r="I3563" t="n">
        <v>89.4634058112548</v>
      </c>
    </row>
    <row r="3564">
      <c r="A3564" t="inlineStr">
        <is>
          <t>Daily_Efficiency_MTBF_2026_09_18.xlsx</t>
        </is>
      </c>
      <c r="B3564" t="inlineStr">
        <is>
          <t>Samridhi Perk Line</t>
        </is>
      </c>
      <c r="C3564" s="82" t="n">
        <v>46123</v>
      </c>
      <c r="D3564" t="inlineStr">
        <is>
          <t>Perk-HCM-1</t>
        </is>
      </c>
      <c r="E3564" t="n">
        <v>1374.4071</v>
      </c>
      <c r="F3564" t="n">
        <v>55</v>
      </c>
      <c r="G3564" t="n">
        <v>24.98922</v>
      </c>
      <c r="H3564" t="n">
        <v>1.39705</v>
      </c>
      <c r="I3564" t="n">
        <v>73.5173459674911</v>
      </c>
    </row>
    <row r="3565">
      <c r="A3565" t="inlineStr">
        <is>
          <t>Daily_Efficiency_MTBF_2026_09_18.xlsx</t>
        </is>
      </c>
      <c r="B3565" t="inlineStr">
        <is>
          <t>Samridhi Perk Line</t>
        </is>
      </c>
      <c r="C3565" s="82" t="n">
        <v>46123</v>
      </c>
      <c r="D3565" t="inlineStr">
        <is>
          <t>Perk-HCM-4</t>
        </is>
      </c>
      <c r="E3565" t="n">
        <v>1342.11053333333</v>
      </c>
      <c r="F3565" t="n">
        <v>55</v>
      </c>
      <c r="G3565" t="n">
        <v>24.4020096969697</v>
      </c>
      <c r="H3565" t="n">
        <v>0.754233333333333</v>
      </c>
      <c r="I3565" t="n">
        <v>55.2028261105692</v>
      </c>
    </row>
    <row r="3566">
      <c r="A3566" t="inlineStr">
        <is>
          <t>Daily_Efficiency_MTBF_2026_09_18.xlsx</t>
        </is>
      </c>
      <c r="B3566" t="inlineStr">
        <is>
          <t>Samridhi Perk Line</t>
        </is>
      </c>
      <c r="C3566" s="82" t="n">
        <v>46123</v>
      </c>
      <c r="D3566" t="inlineStr">
        <is>
          <t>Perk-TTLi-1</t>
        </is>
      </c>
      <c r="E3566" t="n">
        <v>1404.03181666667</v>
      </c>
      <c r="F3566" t="n">
        <v>16</v>
      </c>
      <c r="G3566" t="n">
        <v>87.75198854166661</v>
      </c>
      <c r="H3566" t="n">
        <v>2.52003333333333</v>
      </c>
      <c r="I3566" t="n">
        <v>62.1768963431378</v>
      </c>
    </row>
    <row r="3567">
      <c r="A3567" t="inlineStr">
        <is>
          <t>Daily_Efficiency_MTBF_2026_09_18.xlsx</t>
        </is>
      </c>
      <c r="B3567" t="inlineStr">
        <is>
          <t>Samridhi Perk Line</t>
        </is>
      </c>
      <c r="C3567" s="82" t="n">
        <v>46123</v>
      </c>
      <c r="D3567" t="inlineStr">
        <is>
          <t>Perk-TTLi-2</t>
        </is>
      </c>
      <c r="E3567" t="n">
        <v>1340.86801666667</v>
      </c>
      <c r="F3567" t="n">
        <v>11</v>
      </c>
      <c r="G3567" t="n">
        <v>121.897092424242</v>
      </c>
      <c r="H3567" t="n">
        <v>2.96573333333333</v>
      </c>
      <c r="I3567" t="n">
        <v>55.7351012259091</v>
      </c>
    </row>
    <row r="3568">
      <c r="A3568" t="inlineStr">
        <is>
          <t>Daily_Efficiency_MTBF_2026_09_18.xlsx</t>
        </is>
      </c>
      <c r="B3568" t="inlineStr">
        <is>
          <t>Samridhi Perk Line</t>
        </is>
      </c>
      <c r="C3568" s="82" t="n">
        <v>46123</v>
      </c>
      <c r="D3568" t="inlineStr">
        <is>
          <t>Perk-TTLi-3</t>
        </is>
      </c>
      <c r="E3568" t="n">
        <v>1347.017</v>
      </c>
      <c r="F3568" t="n">
        <v>5</v>
      </c>
      <c r="G3568" t="n">
        <v>269.4034</v>
      </c>
      <c r="H3568" t="n">
        <v>0.2921</v>
      </c>
      <c r="I3568" t="n">
        <v>49.2923113575194</v>
      </c>
    </row>
    <row r="3569">
      <c r="A3569" t="inlineStr">
        <is>
          <t>Daily_Efficiency_MTBF_2026_09_18.xlsx</t>
        </is>
      </c>
      <c r="B3569" t="inlineStr">
        <is>
          <t>Samridhi Perk Line</t>
        </is>
      </c>
      <c r="C3569" s="82" t="n">
        <v>46123</v>
      </c>
      <c r="D3569" t="inlineStr">
        <is>
          <t>Perk-TTLi-4</t>
        </is>
      </c>
      <c r="E3569" t="n">
        <v>1439.45921666667</v>
      </c>
      <c r="F3569" t="n">
        <v>1</v>
      </c>
      <c r="G3569" t="n">
        <v>1439.45921666667</v>
      </c>
      <c r="H3569" t="n">
        <v>0</v>
      </c>
      <c r="I3569" t="n">
        <v>40.7479415330894</v>
      </c>
    </row>
    <row r="3570">
      <c r="A3570" t="inlineStr">
        <is>
          <t>Daily_Efficiency_MTBF_2026_09_18.xlsx</t>
        </is>
      </c>
      <c r="B3570" t="inlineStr">
        <is>
          <t>Samridhi Perk Line</t>
        </is>
      </c>
      <c r="C3570" s="82" t="n">
        <v>46123</v>
      </c>
      <c r="D3570" t="inlineStr">
        <is>
          <t>Perk-HLM-3</t>
        </is>
      </c>
      <c r="E3570" t="n">
        <v>1440</v>
      </c>
      <c r="F3570" t="n">
        <v>1</v>
      </c>
      <c r="G3570" t="n">
        <v>1440</v>
      </c>
      <c r="H3570" t="n">
        <v>0</v>
      </c>
      <c r="I3570" t="n">
        <v>50.7904320987654</v>
      </c>
    </row>
    <row r="3571">
      <c r="A3571" t="inlineStr">
        <is>
          <t>Daily_Efficiency_MTBF_2026_09_18.xlsx</t>
        </is>
      </c>
      <c r="B3571" t="inlineStr">
        <is>
          <t>Samridhi Perk Line</t>
        </is>
      </c>
      <c r="C3571" s="82" t="n">
        <v>46123</v>
      </c>
      <c r="D3571" t="inlineStr">
        <is>
          <t>Perk-Case Packing</t>
        </is>
      </c>
      <c r="E3571" t="n">
        <v>1440</v>
      </c>
      <c r="F3571" t="n">
        <v>1</v>
      </c>
      <c r="G3571" t="n">
        <v>1440</v>
      </c>
      <c r="H3571" t="n">
        <v>0</v>
      </c>
      <c r="I3571" t="n">
        <v>95.8333333333333</v>
      </c>
    </row>
    <row r="3572">
      <c r="A3572" t="inlineStr">
        <is>
          <t>Daily_Efficiency_MTBF_2026_09_18.xlsx</t>
        </is>
      </c>
      <c r="B3572" t="inlineStr">
        <is>
          <t>Co-Extrusion Line</t>
        </is>
      </c>
      <c r="C3572" s="82" t="n">
        <v>46122</v>
      </c>
      <c r="D3572" t="inlineStr">
        <is>
          <t>Coex-AW3</t>
        </is>
      </c>
      <c r="E3572" t="n">
        <v>1301.02126666667</v>
      </c>
      <c r="F3572" t="n">
        <v>161</v>
      </c>
      <c r="G3572" t="n">
        <v>8.080877432712221</v>
      </c>
      <c r="H3572" t="n">
        <v>138.978733333333</v>
      </c>
      <c r="I3572" t="n">
        <v>38.2447222222222</v>
      </c>
    </row>
    <row r="3573">
      <c r="A3573" t="inlineStr">
        <is>
          <t>Daily_Efficiency_MTBF_2026_09_18.xlsx</t>
        </is>
      </c>
      <c r="B3573" t="inlineStr">
        <is>
          <t>Co-Extrusion Line</t>
        </is>
      </c>
      <c r="C3573" s="82" t="n">
        <v>46122</v>
      </c>
      <c r="D3573" t="inlineStr">
        <is>
          <t>Coex-AW2</t>
        </is>
      </c>
      <c r="E3573" t="n">
        <v>1326.63155</v>
      </c>
      <c r="F3573" t="n">
        <v>39</v>
      </c>
      <c r="G3573" t="n">
        <v>34.0161935897436</v>
      </c>
      <c r="H3573" t="n">
        <v>30.1758666666667</v>
      </c>
      <c r="I3573" t="n">
        <v>90.5940409499285</v>
      </c>
    </row>
    <row r="3574">
      <c r="A3574" t="inlineStr">
        <is>
          <t>Daily_Efficiency_MTBF_2026_09_18.xlsx</t>
        </is>
      </c>
      <c r="B3574" t="inlineStr">
        <is>
          <t>Co-Extrusion Line</t>
        </is>
      </c>
      <c r="C3574" s="82" t="n">
        <v>46122</v>
      </c>
      <c r="D3574" t="inlineStr">
        <is>
          <t>Coex-AW1</t>
        </is>
      </c>
      <c r="E3574" t="n">
        <v>1373.32556666667</v>
      </c>
      <c r="F3574" t="n">
        <v>20</v>
      </c>
      <c r="G3574" t="n">
        <v>68.6662783333333</v>
      </c>
      <c r="H3574" t="n">
        <v>17.8226166666667</v>
      </c>
      <c r="I3574" t="n">
        <v>85.1711327996439</v>
      </c>
    </row>
    <row r="3575">
      <c r="A3575" t="inlineStr">
        <is>
          <t>Daily_Efficiency_MTBF_2026_09_18.xlsx</t>
        </is>
      </c>
      <c r="B3575" t="inlineStr">
        <is>
          <t>Samridhi 5 Star Line</t>
        </is>
      </c>
      <c r="C3575" s="82" t="n">
        <v>46122</v>
      </c>
      <c r="D3575" t="inlineStr">
        <is>
          <t>FS-HCM-3</t>
        </is>
      </c>
      <c r="E3575" t="n">
        <v>1384.51321666667</v>
      </c>
      <c r="F3575" t="n">
        <v>35</v>
      </c>
      <c r="G3575" t="n">
        <v>39.5575204761905</v>
      </c>
      <c r="H3575" t="n">
        <v>0.5075833333333331</v>
      </c>
      <c r="I3575" t="n">
        <v>89.45586681560231</v>
      </c>
    </row>
    <row r="3576">
      <c r="A3576" t="inlineStr">
        <is>
          <t>Daily_Efficiency_MTBF_2026_09_18.xlsx</t>
        </is>
      </c>
      <c r="B3576" t="inlineStr">
        <is>
          <t>Samridhi 5 Star Line</t>
        </is>
      </c>
      <c r="C3576" s="82" t="n">
        <v>46122</v>
      </c>
      <c r="D3576" t="inlineStr">
        <is>
          <t>FS-HCM-1</t>
        </is>
      </c>
      <c r="E3576" t="n">
        <v>1407.83358333333</v>
      </c>
      <c r="F3576" t="n">
        <v>27</v>
      </c>
      <c r="G3576" t="n">
        <v>52.1419845679012</v>
      </c>
      <c r="H3576" t="n">
        <v>2.99085</v>
      </c>
      <c r="I3576" t="n">
        <v>83.71160903244269</v>
      </c>
    </row>
    <row r="3577">
      <c r="A3577" t="inlineStr">
        <is>
          <t>Daily_Efficiency_MTBF_2026_09_18.xlsx</t>
        </is>
      </c>
      <c r="B3577" t="inlineStr">
        <is>
          <t>Samridhi 5 Star Line</t>
        </is>
      </c>
      <c r="C3577" s="82" t="n">
        <v>46122</v>
      </c>
      <c r="D3577" t="inlineStr">
        <is>
          <t>FS-HCM-2</t>
        </is>
      </c>
      <c r="E3577" t="n">
        <v>1381.49735</v>
      </c>
      <c r="F3577" t="n">
        <v>22</v>
      </c>
      <c r="G3577" t="n">
        <v>62.7953340909091</v>
      </c>
      <c r="H3577" t="n">
        <v>3.1674</v>
      </c>
      <c r="I3577" t="n">
        <v>71.67069685379739</v>
      </c>
    </row>
    <row r="3578">
      <c r="A3578" t="inlineStr">
        <is>
          <t>Daily_Efficiency_MTBF_2026_09_18.xlsx</t>
        </is>
      </c>
      <c r="B3578" t="inlineStr">
        <is>
          <t>Samridhi 5 Star Line</t>
        </is>
      </c>
      <c r="C3578" s="82" t="n">
        <v>46122</v>
      </c>
      <c r="D3578" t="inlineStr">
        <is>
          <t>FS-HCM-4</t>
        </is>
      </c>
      <c r="E3578" t="n">
        <v>1405.67246666667</v>
      </c>
      <c r="F3578" t="n">
        <v>22</v>
      </c>
      <c r="G3578" t="n">
        <v>63.894203030303</v>
      </c>
      <c r="H3578" t="n">
        <v>27.15935</v>
      </c>
      <c r="I3578" t="n">
        <v>72.19767648237089</v>
      </c>
    </row>
    <row r="3579">
      <c r="A3579" t="inlineStr">
        <is>
          <t>Daily_Efficiency_MTBF_2026_09_18.xlsx</t>
        </is>
      </c>
      <c r="B3579" t="inlineStr">
        <is>
          <t>Samridhi 5 Star Line</t>
        </is>
      </c>
      <c r="C3579" s="82" t="n">
        <v>46122</v>
      </c>
      <c r="D3579" t="inlineStr">
        <is>
          <t>FS-TTLi-1</t>
        </is>
      </c>
      <c r="E3579" t="n">
        <v>1355.85991666667</v>
      </c>
      <c r="F3579" t="n">
        <v>19</v>
      </c>
      <c r="G3579" t="n">
        <v>71.361048245614</v>
      </c>
      <c r="H3579" t="n">
        <v>13.6607</v>
      </c>
      <c r="I3579" t="n">
        <v>84.5530935513751</v>
      </c>
    </row>
    <row r="3580">
      <c r="A3580" t="inlineStr">
        <is>
          <t>Daily_Efficiency_MTBF_2026_09_18.xlsx</t>
        </is>
      </c>
      <c r="B3580" t="inlineStr">
        <is>
          <t>Samridhi 5 Star Line</t>
        </is>
      </c>
      <c r="C3580" s="82" t="n">
        <v>46122</v>
      </c>
      <c r="D3580" t="inlineStr">
        <is>
          <t>FS-TTLi-4</t>
        </is>
      </c>
      <c r="E3580" t="n">
        <v>1423.82781666667</v>
      </c>
      <c r="F3580" t="n">
        <v>14</v>
      </c>
      <c r="G3580" t="n">
        <v>101.701986904762</v>
      </c>
      <c r="H3580" t="n">
        <v>16.1721833333333</v>
      </c>
      <c r="I3580" t="n">
        <v>71.88383838383839</v>
      </c>
    </row>
    <row r="3581">
      <c r="A3581" t="inlineStr">
        <is>
          <t>Daily_Efficiency_MTBF_2026_09_18.xlsx</t>
        </is>
      </c>
      <c r="B3581" t="inlineStr">
        <is>
          <t>Samridhi 5 Star Line</t>
        </is>
      </c>
      <c r="C3581" s="82" t="n">
        <v>46122</v>
      </c>
      <c r="D3581" t="inlineStr">
        <is>
          <t>FS-TTLi-3</t>
        </is>
      </c>
      <c r="E3581" t="n">
        <v>1418.83983333333</v>
      </c>
      <c r="F3581" t="n">
        <v>11</v>
      </c>
      <c r="G3581" t="n">
        <v>128.985439393939</v>
      </c>
      <c r="H3581" t="n">
        <v>8.327500000000001</v>
      </c>
      <c r="I3581" t="n">
        <v>87.2824947208058</v>
      </c>
    </row>
    <row r="3582">
      <c r="A3582" t="inlineStr">
        <is>
          <t>Daily_Efficiency_MTBF_2026_09_18.xlsx</t>
        </is>
      </c>
      <c r="B3582" t="inlineStr">
        <is>
          <t>Samridhi 5 Star Line</t>
        </is>
      </c>
      <c r="C3582" s="82" t="n">
        <v>46122</v>
      </c>
      <c r="D3582" t="inlineStr">
        <is>
          <t>FS-TTLi-2</t>
        </is>
      </c>
      <c r="E3582" t="n">
        <v>1429.00485</v>
      </c>
      <c r="F3582" t="n">
        <v>10</v>
      </c>
      <c r="G3582" t="n">
        <v>142.900485</v>
      </c>
      <c r="H3582" t="n">
        <v>3.6656</v>
      </c>
      <c r="I3582" t="n">
        <v>69.4357564948278</v>
      </c>
    </row>
    <row r="3583">
      <c r="A3583" t="inlineStr">
        <is>
          <t>Daily_Efficiency_MTBF_2026_09_18.xlsx</t>
        </is>
      </c>
      <c r="B3583" t="inlineStr">
        <is>
          <t>Samridhi 5 Star Line</t>
        </is>
      </c>
      <c r="C3583" s="82" t="n">
        <v>46122</v>
      </c>
      <c r="D3583" t="inlineStr">
        <is>
          <t>FS-HRM-5</t>
        </is>
      </c>
      <c r="E3583" t="n">
        <v>1425.9911</v>
      </c>
      <c r="F3583" t="n">
        <v>8</v>
      </c>
      <c r="G3583" t="n">
        <v>178.2488875</v>
      </c>
      <c r="H3583" t="n">
        <v>13.8367666666667</v>
      </c>
      <c r="I3583" t="n">
        <v>27.0932639010157</v>
      </c>
    </row>
    <row r="3584">
      <c r="A3584" t="inlineStr">
        <is>
          <t>Daily_Efficiency_MTBF_2026_09_18.xlsx</t>
        </is>
      </c>
      <c r="B3584" t="inlineStr">
        <is>
          <t>Samridhi 5 Star Line</t>
        </is>
      </c>
      <c r="C3584" s="82" t="n">
        <v>46122</v>
      </c>
      <c r="D3584" t="inlineStr">
        <is>
          <t>FS-Case Packing</t>
        </is>
      </c>
      <c r="E3584" t="n">
        <v>1440</v>
      </c>
      <c r="F3584" t="n">
        <v>1</v>
      </c>
      <c r="G3584" t="n">
        <v>1440</v>
      </c>
      <c r="H3584" t="n">
        <v>0</v>
      </c>
      <c r="I3584" t="n">
        <v>83.71062992125979</v>
      </c>
    </row>
    <row r="3585">
      <c r="A3585" t="inlineStr">
        <is>
          <t>Daily_Efficiency_MTBF_2026_09_18.xlsx</t>
        </is>
      </c>
      <c r="B3585" t="inlineStr">
        <is>
          <t>Samridhi 5 Star Line</t>
        </is>
      </c>
      <c r="C3585" s="82" t="n">
        <v>46122</v>
      </c>
      <c r="D3585" t="inlineStr">
        <is>
          <t>FS-TTM-5</t>
        </is>
      </c>
      <c r="E3585" t="n">
        <v>1440</v>
      </c>
      <c r="F3585" t="n">
        <v>1</v>
      </c>
      <c r="G3585" t="n">
        <v>1440</v>
      </c>
      <c r="H3585" t="n">
        <v>0</v>
      </c>
      <c r="I3585" t="n">
        <v>70.44949494949491</v>
      </c>
    </row>
    <row r="3586">
      <c r="A3586" t="inlineStr">
        <is>
          <t>Daily_Efficiency_MTBF_2026_09_18.xlsx</t>
        </is>
      </c>
      <c r="B3586" t="inlineStr">
        <is>
          <t>Samridhi Perk Line</t>
        </is>
      </c>
      <c r="C3586" s="82" t="n">
        <v>46122</v>
      </c>
      <c r="D3586" t="inlineStr">
        <is>
          <t>Perk-HCM-2</t>
        </is>
      </c>
      <c r="E3586" t="n">
        <v>1331.11053333333</v>
      </c>
      <c r="F3586" t="n">
        <v>191</v>
      </c>
      <c r="G3586" t="n">
        <v>6.96916509598604</v>
      </c>
      <c r="H3586" t="n">
        <v>1.60936666666667</v>
      </c>
      <c r="I3586" t="n">
        <v>74.7307574572333</v>
      </c>
    </row>
    <row r="3587">
      <c r="A3587" t="inlineStr">
        <is>
          <t>Daily_Efficiency_MTBF_2026_09_18.xlsx</t>
        </is>
      </c>
      <c r="B3587" t="inlineStr">
        <is>
          <t>Samridhi Perk Line</t>
        </is>
      </c>
      <c r="C3587" s="82" t="n">
        <v>46122</v>
      </c>
      <c r="D3587" t="inlineStr">
        <is>
          <t>Perk-HCM-3</t>
        </is>
      </c>
      <c r="E3587" t="n">
        <v>1250.0905</v>
      </c>
      <c r="F3587" t="n">
        <v>160</v>
      </c>
      <c r="G3587" t="n">
        <v>7.813065625</v>
      </c>
      <c r="H3587" t="n">
        <v>2.63706666666667</v>
      </c>
      <c r="I3587" t="n">
        <v>65.0854106305047</v>
      </c>
    </row>
    <row r="3588">
      <c r="A3588" t="inlineStr">
        <is>
          <t>Daily_Efficiency_MTBF_2026_09_18.xlsx</t>
        </is>
      </c>
      <c r="B3588" t="inlineStr">
        <is>
          <t>Samridhi Perk Line</t>
        </is>
      </c>
      <c r="C3588" s="82" t="n">
        <v>46122</v>
      </c>
      <c r="D3588" t="inlineStr">
        <is>
          <t>Perk-HLM-2</t>
        </is>
      </c>
      <c r="E3588" t="n">
        <v>1306.16856666667</v>
      </c>
      <c r="F3588" t="n">
        <v>154</v>
      </c>
      <c r="G3588" t="n">
        <v>8.48161406926407</v>
      </c>
      <c r="H3588" t="n">
        <v>0</v>
      </c>
      <c r="I3588" t="n">
        <v>78.3907359360302</v>
      </c>
    </row>
    <row r="3589">
      <c r="A3589" t="inlineStr">
        <is>
          <t>Daily_Efficiency_MTBF_2026_09_18.xlsx</t>
        </is>
      </c>
      <c r="B3589" t="inlineStr">
        <is>
          <t>Samridhi Perk Line</t>
        </is>
      </c>
      <c r="C3589" s="82" t="n">
        <v>46122</v>
      </c>
      <c r="D3589" t="inlineStr">
        <is>
          <t>Perk-HLM-1</t>
        </is>
      </c>
      <c r="E3589" t="n">
        <v>1331.33025</v>
      </c>
      <c r="F3589" t="n">
        <v>132</v>
      </c>
      <c r="G3589" t="n">
        <v>10.0858352272727</v>
      </c>
      <c r="H3589" t="n">
        <v>4.82463333333333</v>
      </c>
      <c r="I3589" t="n">
        <v>82.5627993017537</v>
      </c>
    </row>
    <row r="3590">
      <c r="A3590" t="inlineStr">
        <is>
          <t>Daily_Efficiency_MTBF_2026_09_18.xlsx</t>
        </is>
      </c>
      <c r="B3590" t="inlineStr">
        <is>
          <t>Samridhi Perk Line</t>
        </is>
      </c>
      <c r="C3590" s="82" t="n">
        <v>46122</v>
      </c>
      <c r="D3590" t="inlineStr">
        <is>
          <t>Perk-HCM-1</t>
        </is>
      </c>
      <c r="E3590" t="n">
        <v>1369.57646666667</v>
      </c>
      <c r="F3590" t="n">
        <v>62</v>
      </c>
      <c r="G3590" t="n">
        <v>22.0899430107527</v>
      </c>
      <c r="H3590" t="n">
        <v>0.6224</v>
      </c>
      <c r="I3590" t="n">
        <v>73.3679796481152</v>
      </c>
    </row>
    <row r="3591">
      <c r="A3591" t="inlineStr">
        <is>
          <t>Daily_Efficiency_MTBF_2026_09_18.xlsx</t>
        </is>
      </c>
      <c r="B3591" t="inlineStr">
        <is>
          <t>Samridhi Perk Line</t>
        </is>
      </c>
      <c r="C3591" s="82" t="n">
        <v>46122</v>
      </c>
      <c r="D3591" t="inlineStr">
        <is>
          <t>Perk-HCM-4</t>
        </is>
      </c>
      <c r="E3591" t="n">
        <v>1373.08838333333</v>
      </c>
      <c r="F3591" t="n">
        <v>53</v>
      </c>
      <c r="G3591" t="n">
        <v>25.9073279874214</v>
      </c>
      <c r="H3591" t="n">
        <v>0.0840166666666667</v>
      </c>
      <c r="I3591" t="n">
        <v>60.46451654659</v>
      </c>
    </row>
    <row r="3592">
      <c r="A3592" t="inlineStr">
        <is>
          <t>Daily_Efficiency_MTBF_2026_09_18.xlsx</t>
        </is>
      </c>
      <c r="B3592" t="inlineStr">
        <is>
          <t>Samridhi Perk Line</t>
        </is>
      </c>
      <c r="C3592" s="82" t="n">
        <v>46122</v>
      </c>
      <c r="D3592" t="inlineStr">
        <is>
          <t>Perk-TTLi-1</t>
        </is>
      </c>
      <c r="E3592" t="n">
        <v>1383.53065</v>
      </c>
      <c r="F3592" t="n">
        <v>29</v>
      </c>
      <c r="G3592" t="n">
        <v>47.7079534482759</v>
      </c>
      <c r="H3592" t="n">
        <v>4.2311</v>
      </c>
      <c r="I3592" t="n">
        <v>46.0760294697191</v>
      </c>
    </row>
    <row r="3593">
      <c r="A3593" t="inlineStr">
        <is>
          <t>Daily_Efficiency_MTBF_2026_09_18.xlsx</t>
        </is>
      </c>
      <c r="B3593" t="inlineStr">
        <is>
          <t>Samridhi Perk Line</t>
        </is>
      </c>
      <c r="C3593" s="82" t="n">
        <v>46122</v>
      </c>
      <c r="D3593" t="inlineStr">
        <is>
          <t>Perk-TTLi-4</t>
        </is>
      </c>
      <c r="E3593" t="n">
        <v>1437.6863</v>
      </c>
      <c r="F3593" t="n">
        <v>3</v>
      </c>
      <c r="G3593" t="n">
        <v>479.228766666667</v>
      </c>
      <c r="H3593" t="n">
        <v>0.8477</v>
      </c>
      <c r="I3593" t="n">
        <v>35.3589140055084</v>
      </c>
    </row>
    <row r="3594">
      <c r="A3594" t="inlineStr">
        <is>
          <t>Daily_Efficiency_MTBF_2026_09_18.xlsx</t>
        </is>
      </c>
      <c r="B3594" t="inlineStr">
        <is>
          <t>Samridhi Perk Line</t>
        </is>
      </c>
      <c r="C3594" s="82" t="n">
        <v>46122</v>
      </c>
      <c r="D3594" t="inlineStr">
        <is>
          <t>Perk-TTLi-3</t>
        </is>
      </c>
      <c r="E3594" t="n">
        <v>1392.11428333333</v>
      </c>
      <c r="F3594" t="n">
        <v>3</v>
      </c>
      <c r="G3594" t="n">
        <v>464.038094444444</v>
      </c>
      <c r="H3594" t="n">
        <v>0.7009</v>
      </c>
      <c r="I3594" t="n">
        <v>37.4421535779017</v>
      </c>
    </row>
    <row r="3595">
      <c r="A3595" t="inlineStr">
        <is>
          <t>Daily_Efficiency_MTBF_2026_09_18.xlsx</t>
        </is>
      </c>
      <c r="B3595" t="inlineStr">
        <is>
          <t>Samridhi Perk Line</t>
        </is>
      </c>
      <c r="C3595" s="82" t="n">
        <v>46122</v>
      </c>
      <c r="D3595" t="inlineStr">
        <is>
          <t>Perk-TTLi-2</t>
        </is>
      </c>
      <c r="E3595" t="n">
        <v>1386.54378333333</v>
      </c>
      <c r="F3595" t="n">
        <v>3</v>
      </c>
      <c r="G3595" t="n">
        <v>462.181261111111</v>
      </c>
      <c r="H3595" t="n">
        <v>0</v>
      </c>
      <c r="I3595" t="n">
        <v>46.2463027868758</v>
      </c>
    </row>
    <row r="3596">
      <c r="A3596" t="inlineStr">
        <is>
          <t>Daily_Efficiency_MTBF_2026_09_18.xlsx</t>
        </is>
      </c>
      <c r="B3596" t="inlineStr">
        <is>
          <t>Samridhi Perk Line</t>
        </is>
      </c>
      <c r="C3596" s="82" t="n">
        <v>46122</v>
      </c>
      <c r="D3596" t="inlineStr">
        <is>
          <t>Perk-Case Packing</t>
        </is>
      </c>
      <c r="E3596" t="n">
        <v>1440</v>
      </c>
      <c r="F3596" t="n">
        <v>1</v>
      </c>
      <c r="G3596" t="n">
        <v>1440</v>
      </c>
      <c r="H3596" t="n">
        <v>0</v>
      </c>
      <c r="I3596" t="n">
        <v>108.897849462366</v>
      </c>
    </row>
    <row r="3597">
      <c r="A3597" t="inlineStr">
        <is>
          <t>Daily_Efficiency_MTBF_2026_09_18.xlsx</t>
        </is>
      </c>
      <c r="B3597" t="inlineStr">
        <is>
          <t>Samridhi Perk Line</t>
        </is>
      </c>
      <c r="C3597" s="82" t="n">
        <v>46122</v>
      </c>
      <c r="D3597" t="inlineStr">
        <is>
          <t>Perk-HLM-3</t>
        </is>
      </c>
      <c r="E3597" t="n">
        <v>1440</v>
      </c>
      <c r="F3597" t="n">
        <v>1</v>
      </c>
      <c r="G3597" t="n">
        <v>1440</v>
      </c>
      <c r="H3597" t="n">
        <v>0</v>
      </c>
      <c r="I3597" t="n">
        <v>45.9095679012346</v>
      </c>
    </row>
    <row r="3598">
      <c r="A3598" t="inlineStr">
        <is>
          <t>Daily_Efficiency_MTBF_2026_09_18.xlsx</t>
        </is>
      </c>
      <c r="B3598" t="inlineStr">
        <is>
          <t>Co-Extrusion Line</t>
        </is>
      </c>
      <c r="C3598" s="82" t="n">
        <v>46121</v>
      </c>
      <c r="D3598" t="inlineStr">
        <is>
          <t>Coex-AW3</t>
        </is>
      </c>
      <c r="E3598" t="n">
        <v>720.961500000001</v>
      </c>
      <c r="F3598" t="n">
        <v>139</v>
      </c>
      <c r="G3598" t="n">
        <v>5.18677338129497</v>
      </c>
      <c r="H3598" t="n">
        <v>129.573</v>
      </c>
      <c r="I3598" t="n">
        <v>32.5762962962963</v>
      </c>
    </row>
    <row r="3599">
      <c r="A3599" t="inlineStr">
        <is>
          <t>Daily_Efficiency_MTBF_2026_09_18.xlsx</t>
        </is>
      </c>
      <c r="B3599" t="inlineStr">
        <is>
          <t>Co-Extrusion Line</t>
        </is>
      </c>
      <c r="C3599" s="82" t="n">
        <v>46121</v>
      </c>
      <c r="D3599" t="inlineStr">
        <is>
          <t>Coex-AW1</t>
        </is>
      </c>
      <c r="E3599" t="n">
        <v>850.0217</v>
      </c>
      <c r="F3599" t="n">
        <v>45</v>
      </c>
      <c r="G3599" t="n">
        <v>18.8893711111111</v>
      </c>
      <c r="H3599" t="n">
        <v>38.18475</v>
      </c>
      <c r="I3599" t="n">
        <v>67.09677165909611</v>
      </c>
    </row>
    <row r="3600">
      <c r="A3600" t="inlineStr">
        <is>
          <t>Daily_Efficiency_MTBF_2026_09_18.xlsx</t>
        </is>
      </c>
      <c r="B3600" t="inlineStr">
        <is>
          <t>Co-Extrusion Line</t>
        </is>
      </c>
      <c r="C3600" s="82" t="n">
        <v>46121</v>
      </c>
      <c r="D3600" t="inlineStr">
        <is>
          <t>Coex-AW2</t>
        </is>
      </c>
      <c r="E3600" t="n">
        <v>1271.6316</v>
      </c>
      <c r="F3600" t="n">
        <v>33</v>
      </c>
      <c r="G3600" t="n">
        <v>38.5342909090909</v>
      </c>
      <c r="H3600" t="n">
        <v>19.1570166666667</v>
      </c>
      <c r="I3600" t="n">
        <v>34.7332838535518</v>
      </c>
    </row>
    <row r="3601">
      <c r="A3601" t="inlineStr">
        <is>
          <t>Daily_Efficiency_MTBF_2026_09_18.xlsx</t>
        </is>
      </c>
      <c r="B3601" t="inlineStr">
        <is>
          <t>Samridhi 5 Star Line</t>
        </is>
      </c>
      <c r="C3601" s="82" t="n">
        <v>46121</v>
      </c>
      <c r="D3601" t="inlineStr">
        <is>
          <t>FS-HCM-3</t>
        </is>
      </c>
      <c r="E3601" t="n">
        <v>1411.9882</v>
      </c>
      <c r="F3601" t="n">
        <v>31</v>
      </c>
      <c r="G3601" t="n">
        <v>45.5480064516129</v>
      </c>
      <c r="H3601" t="n">
        <v>0.33325</v>
      </c>
      <c r="I3601" t="n">
        <v>92.43839858881761</v>
      </c>
    </row>
    <row r="3602">
      <c r="A3602" t="inlineStr">
        <is>
          <t>Daily_Efficiency_MTBF_2026_09_18.xlsx</t>
        </is>
      </c>
      <c r="B3602" t="inlineStr">
        <is>
          <t>Samridhi 5 Star Line</t>
        </is>
      </c>
      <c r="C3602" s="82" t="n">
        <v>46121</v>
      </c>
      <c r="D3602" t="inlineStr">
        <is>
          <t>FS-HCM-4</t>
        </is>
      </c>
      <c r="E3602" t="n">
        <v>1422.50318333333</v>
      </c>
      <c r="F3602" t="n">
        <v>24</v>
      </c>
      <c r="G3602" t="n">
        <v>59.2709659722222</v>
      </c>
      <c r="H3602" t="n">
        <v>11.9922</v>
      </c>
      <c r="I3602" t="n">
        <v>73.1875</v>
      </c>
    </row>
    <row r="3603">
      <c r="A3603" t="inlineStr">
        <is>
          <t>Daily_Efficiency_MTBF_2026_09_18.xlsx</t>
        </is>
      </c>
      <c r="B3603" t="inlineStr">
        <is>
          <t>Samridhi 5 Star Line</t>
        </is>
      </c>
      <c r="C3603" s="82" t="n">
        <v>46121</v>
      </c>
      <c r="D3603" t="inlineStr">
        <is>
          <t>FS-HCM-2</t>
        </is>
      </c>
      <c r="E3603" t="n">
        <v>1398.652</v>
      </c>
      <c r="F3603" t="n">
        <v>24</v>
      </c>
      <c r="G3603" t="n">
        <v>58.2771666666667</v>
      </c>
      <c r="H3603" t="n">
        <v>6.857</v>
      </c>
      <c r="I3603" t="n">
        <v>68.5445458931805</v>
      </c>
    </row>
    <row r="3604">
      <c r="A3604" t="inlineStr">
        <is>
          <t>Daily_Efficiency_MTBF_2026_09_18.xlsx</t>
        </is>
      </c>
      <c r="B3604" t="inlineStr">
        <is>
          <t>Samridhi 5 Star Line</t>
        </is>
      </c>
      <c r="C3604" s="82" t="n">
        <v>46121</v>
      </c>
      <c r="D3604" t="inlineStr">
        <is>
          <t>FS-HCM-1</t>
        </is>
      </c>
      <c r="E3604" t="n">
        <v>1413.99885</v>
      </c>
      <c r="F3604" t="n">
        <v>19</v>
      </c>
      <c r="G3604" t="n">
        <v>74.4209921052632</v>
      </c>
      <c r="H3604" t="n">
        <v>0.166533333333333</v>
      </c>
      <c r="I3604" t="n">
        <v>92.9064418993288</v>
      </c>
    </row>
    <row r="3605">
      <c r="A3605" t="inlineStr">
        <is>
          <t>Daily_Efficiency_MTBF_2026_09_18.xlsx</t>
        </is>
      </c>
      <c r="B3605" t="inlineStr">
        <is>
          <t>Samridhi 5 Star Line</t>
        </is>
      </c>
      <c r="C3605" s="82" t="n">
        <v>46121</v>
      </c>
      <c r="D3605" t="inlineStr">
        <is>
          <t>FS-TTLi-3</t>
        </is>
      </c>
      <c r="E3605" t="n">
        <v>1411.30026666667</v>
      </c>
      <c r="F3605" t="n">
        <v>18</v>
      </c>
      <c r="G3605" t="n">
        <v>78.4055703703704</v>
      </c>
      <c r="H3605" t="n">
        <v>7.84891666666667</v>
      </c>
      <c r="I3605" t="n">
        <v>91.67155206767229</v>
      </c>
    </row>
    <row r="3606">
      <c r="A3606" t="inlineStr">
        <is>
          <t>Daily_Efficiency_MTBF_2026_09_18.xlsx</t>
        </is>
      </c>
      <c r="B3606" t="inlineStr">
        <is>
          <t>Samridhi 5 Star Line</t>
        </is>
      </c>
      <c r="C3606" s="82" t="n">
        <v>46121</v>
      </c>
      <c r="D3606" t="inlineStr">
        <is>
          <t>FS-HRM-5</t>
        </is>
      </c>
      <c r="E3606" t="n">
        <v>1414.1516</v>
      </c>
      <c r="F3606" t="n">
        <v>16</v>
      </c>
      <c r="G3606" t="n">
        <v>88.38447499999999</v>
      </c>
      <c r="H3606" t="n">
        <v>13.6737333333333</v>
      </c>
      <c r="I3606" t="n">
        <v>27.3705492709871</v>
      </c>
    </row>
    <row r="3607">
      <c r="A3607" t="inlineStr">
        <is>
          <t>Daily_Efficiency_MTBF_2026_09_18.xlsx</t>
        </is>
      </c>
      <c r="B3607" t="inlineStr">
        <is>
          <t>Samridhi 5 Star Line</t>
        </is>
      </c>
      <c r="C3607" s="82" t="n">
        <v>46121</v>
      </c>
      <c r="D3607" t="inlineStr">
        <is>
          <t>FS-TTLi-4</t>
        </is>
      </c>
      <c r="E3607" t="n">
        <v>1427.50156666667</v>
      </c>
      <c r="F3607" t="n">
        <v>15</v>
      </c>
      <c r="G3607" t="n">
        <v>95.1667711111111</v>
      </c>
      <c r="H3607" t="n">
        <v>12.4984333333333</v>
      </c>
      <c r="I3607" t="n">
        <v>72.9343434343434</v>
      </c>
    </row>
    <row r="3608">
      <c r="A3608" t="inlineStr">
        <is>
          <t>Daily_Efficiency_MTBF_2026_09_18.xlsx</t>
        </is>
      </c>
      <c r="B3608" t="inlineStr">
        <is>
          <t>Samridhi 5 Star Line</t>
        </is>
      </c>
      <c r="C3608" s="82" t="n">
        <v>46121</v>
      </c>
      <c r="D3608" t="inlineStr">
        <is>
          <t>FS-TTLi-2</t>
        </is>
      </c>
      <c r="E3608" t="n">
        <v>1424.82155</v>
      </c>
      <c r="F3608" t="n">
        <v>14</v>
      </c>
      <c r="G3608" t="n">
        <v>101.772967857143</v>
      </c>
      <c r="H3608" t="n">
        <v>1.50696666666667</v>
      </c>
      <c r="I3608" t="n">
        <v>65.9980860364597</v>
      </c>
    </row>
    <row r="3609">
      <c r="A3609" t="inlineStr">
        <is>
          <t>Daily_Efficiency_MTBF_2026_09_18.xlsx</t>
        </is>
      </c>
      <c r="B3609" t="inlineStr">
        <is>
          <t>Samridhi 5 Star Line</t>
        </is>
      </c>
      <c r="C3609" s="82" t="n">
        <v>46121</v>
      </c>
      <c r="D3609" t="inlineStr">
        <is>
          <t>FS-TTLi-1</t>
        </is>
      </c>
      <c r="E3609" t="n">
        <v>1415.82793333333</v>
      </c>
      <c r="F3609" t="n">
        <v>11</v>
      </c>
      <c r="G3609" t="n">
        <v>128.71163030303</v>
      </c>
      <c r="H3609" t="n">
        <v>4.49556666666667</v>
      </c>
      <c r="I3609" t="n">
        <v>92.5725198933348</v>
      </c>
    </row>
    <row r="3610">
      <c r="A3610" t="inlineStr">
        <is>
          <t>Daily_Efficiency_MTBF_2026_09_18.xlsx</t>
        </is>
      </c>
      <c r="B3610" t="inlineStr">
        <is>
          <t>Samridhi 5 Star Line</t>
        </is>
      </c>
      <c r="C3610" s="82" t="n">
        <v>46121</v>
      </c>
      <c r="D3610" t="inlineStr">
        <is>
          <t>FS-TTM-5</t>
        </is>
      </c>
      <c r="E3610" t="n">
        <v>1440</v>
      </c>
      <c r="F3610" t="n">
        <v>1</v>
      </c>
      <c r="G3610" t="n">
        <v>1440</v>
      </c>
      <c r="H3610" t="n">
        <v>0</v>
      </c>
      <c r="I3610" t="n">
        <v>70.4040404040404</v>
      </c>
    </row>
    <row r="3611">
      <c r="A3611" t="inlineStr">
        <is>
          <t>Daily_Efficiency_MTBF_2026_09_18.xlsx</t>
        </is>
      </c>
      <c r="B3611" t="inlineStr">
        <is>
          <t>Samridhi 5 Star Line</t>
        </is>
      </c>
      <c r="C3611" s="82" t="n">
        <v>46121</v>
      </c>
      <c r="D3611" t="inlineStr">
        <is>
          <t>FS-Case Packing</t>
        </is>
      </c>
      <c r="E3611" t="n">
        <v>1440</v>
      </c>
      <c r="F3611" t="n">
        <v>1</v>
      </c>
      <c r="G3611" t="n">
        <v>1440</v>
      </c>
      <c r="H3611" t="n">
        <v>0</v>
      </c>
      <c r="I3611" t="n">
        <v>85.8267716535433</v>
      </c>
    </row>
    <row r="3612">
      <c r="A3612" t="inlineStr">
        <is>
          <t>Daily_Efficiency_MTBF_2026_09_18.xlsx</t>
        </is>
      </c>
      <c r="B3612" t="inlineStr">
        <is>
          <t>Samridhi Perk Line</t>
        </is>
      </c>
      <c r="C3612" s="82" t="n">
        <v>46121</v>
      </c>
      <c r="D3612" t="inlineStr">
        <is>
          <t>Perk-HCM-2</t>
        </is>
      </c>
      <c r="E3612" t="n">
        <v>1337.97325</v>
      </c>
      <c r="F3612" t="n">
        <v>202</v>
      </c>
      <c r="G3612" t="n">
        <v>6.62362995049505</v>
      </c>
      <c r="H3612" t="n">
        <v>0.636333333333333</v>
      </c>
      <c r="I3612" t="n">
        <v>73.8735533881672</v>
      </c>
    </row>
    <row r="3613">
      <c r="A3613" t="inlineStr">
        <is>
          <t>Daily_Efficiency_MTBF_2026_09_18.xlsx</t>
        </is>
      </c>
      <c r="B3613" t="inlineStr">
        <is>
          <t>Samridhi Perk Line</t>
        </is>
      </c>
      <c r="C3613" s="82" t="n">
        <v>46121</v>
      </c>
      <c r="D3613" t="inlineStr">
        <is>
          <t>Perk-HCM-3</t>
        </is>
      </c>
      <c r="E3613" t="n">
        <v>1313.28418333333</v>
      </c>
      <c r="F3613" t="n">
        <v>189</v>
      </c>
      <c r="G3613" t="n">
        <v>6.94859356261023</v>
      </c>
      <c r="H3613" t="n">
        <v>3.58308333333333</v>
      </c>
      <c r="I3613" t="n">
        <v>60.2503622455171</v>
      </c>
    </row>
    <row r="3614">
      <c r="A3614" t="inlineStr">
        <is>
          <t>Daily_Efficiency_MTBF_2026_09_18.xlsx</t>
        </is>
      </c>
      <c r="B3614" t="inlineStr">
        <is>
          <t>Samridhi Perk Line</t>
        </is>
      </c>
      <c r="C3614" s="82" t="n">
        <v>46121</v>
      </c>
      <c r="D3614" t="inlineStr">
        <is>
          <t>Perk-HLM-1</t>
        </is>
      </c>
      <c r="E3614" t="n">
        <v>1289.9069</v>
      </c>
      <c r="F3614" t="n">
        <v>129</v>
      </c>
      <c r="G3614" t="n">
        <v>9.99927829457364</v>
      </c>
      <c r="H3614" t="n">
        <v>10.9092166666667</v>
      </c>
      <c r="I3614" t="n">
        <v>74.9992592775728</v>
      </c>
    </row>
    <row r="3615">
      <c r="A3615" t="inlineStr">
        <is>
          <t>Daily_Efficiency_MTBF_2026_09_18.xlsx</t>
        </is>
      </c>
      <c r="B3615" t="inlineStr">
        <is>
          <t>Samridhi Perk Line</t>
        </is>
      </c>
      <c r="C3615" s="82" t="n">
        <v>46121</v>
      </c>
      <c r="D3615" t="inlineStr">
        <is>
          <t>Perk-HCM-4</t>
        </is>
      </c>
      <c r="E3615" t="n">
        <v>1336.66315</v>
      </c>
      <c r="F3615" t="n">
        <v>118</v>
      </c>
      <c r="G3615" t="n">
        <v>11.3276538135593</v>
      </c>
      <c r="H3615" t="n">
        <v>0.7784</v>
      </c>
      <c r="I3615" t="n">
        <v>60.4373117977769</v>
      </c>
    </row>
    <row r="3616">
      <c r="A3616" t="inlineStr">
        <is>
          <t>Daily_Efficiency_MTBF_2026_09_18.xlsx</t>
        </is>
      </c>
      <c r="B3616" t="inlineStr">
        <is>
          <t>Samridhi Perk Line</t>
        </is>
      </c>
      <c r="C3616" s="82" t="n">
        <v>46121</v>
      </c>
      <c r="D3616" t="inlineStr">
        <is>
          <t>Perk-HLM-2</t>
        </is>
      </c>
      <c r="E3616" t="n">
        <v>1323.36241666667</v>
      </c>
      <c r="F3616" t="n">
        <v>109</v>
      </c>
      <c r="G3616" t="n">
        <v>12.1409396024465</v>
      </c>
      <c r="H3616" t="n">
        <v>0</v>
      </c>
      <c r="I3616" t="n">
        <v>75.3586600369855</v>
      </c>
    </row>
    <row r="3617">
      <c r="A3617" t="inlineStr">
        <is>
          <t>Daily_Efficiency_MTBF_2026_09_18.xlsx</t>
        </is>
      </c>
      <c r="B3617" t="inlineStr">
        <is>
          <t>Samridhi Perk Line</t>
        </is>
      </c>
      <c r="C3617" s="82" t="n">
        <v>46121</v>
      </c>
      <c r="D3617" t="inlineStr">
        <is>
          <t>Perk-HCM-1</t>
        </is>
      </c>
      <c r="E3617" t="n">
        <v>1348.28576666667</v>
      </c>
      <c r="F3617" t="n">
        <v>74</v>
      </c>
      <c r="G3617" t="n">
        <v>18.2200779279279</v>
      </c>
      <c r="H3617" t="n">
        <v>0.6940666666666671</v>
      </c>
      <c r="I3617" t="n">
        <v>73.1190449209828</v>
      </c>
    </row>
    <row r="3618">
      <c r="A3618" t="inlineStr">
        <is>
          <t>Daily_Efficiency_MTBF_2026_09_18.xlsx</t>
        </is>
      </c>
      <c r="B3618" t="inlineStr">
        <is>
          <t>Samridhi Perk Line</t>
        </is>
      </c>
      <c r="C3618" s="82" t="n">
        <v>46121</v>
      </c>
      <c r="D3618" t="inlineStr">
        <is>
          <t>Perk-TTLi-3</t>
        </is>
      </c>
      <c r="E3618" t="n">
        <v>1330.8395</v>
      </c>
      <c r="F3618" t="n">
        <v>21</v>
      </c>
      <c r="G3618" t="n">
        <v>63.3733095238095</v>
      </c>
      <c r="H3618" t="n">
        <v>10.3971166666667</v>
      </c>
      <c r="I3618" t="n">
        <v>36.2273439297548</v>
      </c>
    </row>
    <row r="3619">
      <c r="A3619" t="inlineStr">
        <is>
          <t>Daily_Efficiency_MTBF_2026_09_18.xlsx</t>
        </is>
      </c>
      <c r="B3619" t="inlineStr">
        <is>
          <t>Samridhi Perk Line</t>
        </is>
      </c>
      <c r="C3619" s="82" t="n">
        <v>46121</v>
      </c>
      <c r="D3619" t="inlineStr">
        <is>
          <t>Perk-TTLi-2</t>
        </is>
      </c>
      <c r="E3619" t="n">
        <v>1367.9671</v>
      </c>
      <c r="F3619" t="n">
        <v>8</v>
      </c>
      <c r="G3619" t="n">
        <v>170.9958875</v>
      </c>
      <c r="H3619" t="n">
        <v>7.00968333333333</v>
      </c>
      <c r="I3619" t="n">
        <v>44.9337523795724</v>
      </c>
    </row>
    <row r="3620">
      <c r="A3620" t="inlineStr">
        <is>
          <t>Daily_Efficiency_MTBF_2026_09_18.xlsx</t>
        </is>
      </c>
      <c r="B3620" t="inlineStr">
        <is>
          <t>Samridhi Perk Line</t>
        </is>
      </c>
      <c r="C3620" s="82" t="n">
        <v>46121</v>
      </c>
      <c r="D3620" t="inlineStr">
        <is>
          <t>Perk-TTLi-1</t>
        </is>
      </c>
      <c r="E3620" t="n">
        <v>1406.48765</v>
      </c>
      <c r="F3620" t="n">
        <v>5</v>
      </c>
      <c r="G3620" t="n">
        <v>281.29753</v>
      </c>
      <c r="H3620" t="n">
        <v>0.09513333333333331</v>
      </c>
      <c r="I3620" t="n">
        <v>45.0868039794092</v>
      </c>
    </row>
    <row r="3621">
      <c r="A3621" t="inlineStr">
        <is>
          <t>Daily_Efficiency_MTBF_2026_09_18.xlsx</t>
        </is>
      </c>
      <c r="B3621" t="inlineStr">
        <is>
          <t>Samridhi Perk Line</t>
        </is>
      </c>
      <c r="C3621" s="82" t="n">
        <v>46121</v>
      </c>
      <c r="D3621" t="inlineStr">
        <is>
          <t>Perk-TTLi-4</t>
        </is>
      </c>
      <c r="E3621" t="n">
        <v>1440</v>
      </c>
      <c r="F3621" t="n">
        <v>1</v>
      </c>
      <c r="G3621" t="n">
        <v>1440</v>
      </c>
      <c r="H3621" t="n">
        <v>0</v>
      </c>
      <c r="I3621" t="n">
        <v>35.9027777777778</v>
      </c>
    </row>
    <row r="3622">
      <c r="A3622" t="inlineStr">
        <is>
          <t>Daily_Efficiency_MTBF_2026_09_18.xlsx</t>
        </is>
      </c>
      <c r="B3622" t="inlineStr">
        <is>
          <t>Samridhi Perk Line</t>
        </is>
      </c>
      <c r="C3622" s="82" t="n">
        <v>46121</v>
      </c>
      <c r="D3622" t="inlineStr">
        <is>
          <t>Perk-Case Packing</t>
        </is>
      </c>
      <c r="E3622" t="n">
        <v>1440</v>
      </c>
      <c r="F3622" t="n">
        <v>1</v>
      </c>
      <c r="G3622" t="n">
        <v>1440</v>
      </c>
      <c r="H3622" t="n">
        <v>0</v>
      </c>
      <c r="I3622" t="n">
        <v>109.086021505376</v>
      </c>
    </row>
    <row r="3623">
      <c r="A3623" t="inlineStr">
        <is>
          <t>Daily_Efficiency_MTBF_2026_09_18.xlsx</t>
        </is>
      </c>
      <c r="B3623" t="inlineStr">
        <is>
          <t>Samridhi Perk Line</t>
        </is>
      </c>
      <c r="C3623" s="82" t="n">
        <v>46121</v>
      </c>
      <c r="D3623" t="inlineStr">
        <is>
          <t>Perk-HLM-3</t>
        </is>
      </c>
      <c r="E3623" t="n">
        <v>1440</v>
      </c>
      <c r="F3623" t="n">
        <v>1</v>
      </c>
      <c r="G3623" t="n">
        <v>1440</v>
      </c>
      <c r="H3623" t="n">
        <v>0</v>
      </c>
      <c r="I3623" t="n">
        <v>52.458487654321</v>
      </c>
    </row>
    <row r="3624">
      <c r="A3624" t="inlineStr">
        <is>
          <t>Daily_Efficiency_MTBF_2026_09_18.xlsx</t>
        </is>
      </c>
      <c r="B3624" t="inlineStr">
        <is>
          <t>Co-Extrusion Line</t>
        </is>
      </c>
      <c r="C3624" s="82" t="n">
        <v>46120</v>
      </c>
      <c r="D3624" t="inlineStr">
        <is>
          <t>Coex-AW3</t>
        </is>
      </c>
      <c r="E3624" t="n">
        <v>786.500216666667</v>
      </c>
      <c r="F3624" t="n">
        <v>54</v>
      </c>
      <c r="G3624" t="n">
        <v>14.5648188271605</v>
      </c>
      <c r="H3624" t="n">
        <v>36.6664333333333</v>
      </c>
      <c r="I3624" t="n">
        <v>30.3623809523809</v>
      </c>
    </row>
    <row r="3625">
      <c r="A3625" t="inlineStr">
        <is>
          <t>Daily_Efficiency_MTBF_2026_09_18.xlsx</t>
        </is>
      </c>
      <c r="B3625" t="inlineStr">
        <is>
          <t>Co-Extrusion Line</t>
        </is>
      </c>
      <c r="C3625" s="82" t="n">
        <v>46120</v>
      </c>
      <c r="D3625" t="inlineStr">
        <is>
          <t>Coex-AW2</t>
        </is>
      </c>
      <c r="E3625" t="n">
        <v>1006.47136666667</v>
      </c>
      <c r="F3625" t="n">
        <v>10</v>
      </c>
      <c r="G3625" t="n">
        <v>100.647136666667</v>
      </c>
      <c r="H3625" t="n">
        <v>4.99581666666667</v>
      </c>
      <c r="I3625" t="n">
        <v>44.6107971531997</v>
      </c>
    </row>
    <row r="3626">
      <c r="A3626" t="inlineStr">
        <is>
          <t>Daily_Efficiency_MTBF_2026_09_18.xlsx</t>
        </is>
      </c>
      <c r="B3626" t="inlineStr">
        <is>
          <t>Co-Extrusion Line</t>
        </is>
      </c>
      <c r="C3626" s="82" t="n">
        <v>46120</v>
      </c>
      <c r="D3626" t="inlineStr">
        <is>
          <t>Coex-AW1</t>
        </is>
      </c>
      <c r="E3626" t="n">
        <v>660.680566666667</v>
      </c>
      <c r="F3626" t="n">
        <v>6</v>
      </c>
      <c r="G3626" t="n">
        <v>110.113427777778</v>
      </c>
      <c r="H3626" t="n">
        <v>2.17225</v>
      </c>
      <c r="I3626" t="n">
        <v>56.4489897644244</v>
      </c>
    </row>
    <row r="3627">
      <c r="A3627" t="inlineStr">
        <is>
          <t>Daily_Efficiency_MTBF_2026_09_18.xlsx</t>
        </is>
      </c>
      <c r="B3627" t="inlineStr">
        <is>
          <t>Samridhi 5 Star Line</t>
        </is>
      </c>
      <c r="C3627" s="82" t="n">
        <v>46120</v>
      </c>
      <c r="D3627" t="inlineStr">
        <is>
          <t>FS-HCM-3</t>
        </is>
      </c>
      <c r="E3627" t="n">
        <v>1374.18191666667</v>
      </c>
      <c r="F3627" t="n">
        <v>57</v>
      </c>
      <c r="G3627" t="n">
        <v>24.1084546783626</v>
      </c>
      <c r="H3627" t="n">
        <v>0.166916666666667</v>
      </c>
      <c r="I3627" t="n">
        <v>64.19964022936981</v>
      </c>
    </row>
    <row r="3628">
      <c r="A3628" t="inlineStr">
        <is>
          <t>Daily_Efficiency_MTBF_2026_09_18.xlsx</t>
        </is>
      </c>
      <c r="B3628" t="inlineStr">
        <is>
          <t>Samridhi 5 Star Line</t>
        </is>
      </c>
      <c r="C3628" s="82" t="n">
        <v>46120</v>
      </c>
      <c r="D3628" t="inlineStr">
        <is>
          <t>FS-HCM-1</t>
        </is>
      </c>
      <c r="E3628" t="n">
        <v>1366.4844</v>
      </c>
      <c r="F3628" t="n">
        <v>42</v>
      </c>
      <c r="G3628" t="n">
        <v>32.5353428571429</v>
      </c>
      <c r="H3628" t="n">
        <v>1.00633333333333</v>
      </c>
      <c r="I3628" t="n">
        <v>58.1781409776221</v>
      </c>
    </row>
    <row r="3629">
      <c r="A3629" t="inlineStr">
        <is>
          <t>Daily_Efficiency_MTBF_2026_09_18.xlsx</t>
        </is>
      </c>
      <c r="B3629" t="inlineStr">
        <is>
          <t>Samridhi 5 Star Line</t>
        </is>
      </c>
      <c r="C3629" s="82" t="n">
        <v>46120</v>
      </c>
      <c r="D3629" t="inlineStr">
        <is>
          <t>FS-HCM-4</t>
        </is>
      </c>
      <c r="E3629" t="n">
        <v>1407.79151666667</v>
      </c>
      <c r="F3629" t="n">
        <v>38</v>
      </c>
      <c r="G3629" t="n">
        <v>37.0471451754386</v>
      </c>
      <c r="H3629" t="n">
        <v>16.0326833333333</v>
      </c>
      <c r="I3629" t="n">
        <v>53.7998338312052</v>
      </c>
    </row>
    <row r="3630">
      <c r="A3630" t="inlineStr">
        <is>
          <t>Daily_Efficiency_MTBF_2026_09_18.xlsx</t>
        </is>
      </c>
      <c r="B3630" t="inlineStr">
        <is>
          <t>Samridhi 5 Star Line</t>
        </is>
      </c>
      <c r="C3630" s="82" t="n">
        <v>46120</v>
      </c>
      <c r="D3630" t="inlineStr">
        <is>
          <t>FS-HCM-2</t>
        </is>
      </c>
      <c r="E3630" t="n">
        <v>1329.82025</v>
      </c>
      <c r="F3630" t="n">
        <v>35</v>
      </c>
      <c r="G3630" t="n">
        <v>37.9948642857143</v>
      </c>
      <c r="H3630" t="n">
        <v>30.9992666666667</v>
      </c>
      <c r="I3630" t="n">
        <v>50.2643981372969</v>
      </c>
    </row>
    <row r="3631">
      <c r="A3631" t="inlineStr">
        <is>
          <t>Daily_Efficiency_MTBF_2026_09_18.xlsx</t>
        </is>
      </c>
      <c r="B3631" t="inlineStr">
        <is>
          <t>Samridhi 5 Star Line</t>
        </is>
      </c>
      <c r="C3631" s="82" t="n">
        <v>46120</v>
      </c>
      <c r="D3631" t="inlineStr">
        <is>
          <t>FS-TTLi-3</t>
        </is>
      </c>
      <c r="E3631" t="n">
        <v>1415.31496666667</v>
      </c>
      <c r="F3631" t="n">
        <v>16</v>
      </c>
      <c r="G3631" t="n">
        <v>88.4571854166667</v>
      </c>
      <c r="H3631" t="n">
        <v>11.8529833333333</v>
      </c>
      <c r="I3631" t="n">
        <v>63.2454049379113</v>
      </c>
    </row>
    <row r="3632">
      <c r="A3632" t="inlineStr">
        <is>
          <t>Daily_Efficiency_MTBF_2026_09_18.xlsx</t>
        </is>
      </c>
      <c r="B3632" t="inlineStr">
        <is>
          <t>Samridhi 5 Star Line</t>
        </is>
      </c>
      <c r="C3632" s="82" t="n">
        <v>46120</v>
      </c>
      <c r="D3632" t="inlineStr">
        <is>
          <t>FS-TTLi-4</t>
        </is>
      </c>
      <c r="E3632" t="n">
        <v>1434.34285</v>
      </c>
      <c r="F3632" t="n">
        <v>12</v>
      </c>
      <c r="G3632" t="n">
        <v>119.528570833333</v>
      </c>
      <c r="H3632" t="n">
        <v>5.65715</v>
      </c>
      <c r="I3632" t="n">
        <v>53.4191919191919</v>
      </c>
    </row>
    <row r="3633">
      <c r="A3633" t="inlineStr">
        <is>
          <t>Daily_Efficiency_MTBF_2026_09_18.xlsx</t>
        </is>
      </c>
      <c r="B3633" t="inlineStr">
        <is>
          <t>Samridhi 5 Star Line</t>
        </is>
      </c>
      <c r="C3633" s="82" t="n">
        <v>46120</v>
      </c>
      <c r="D3633" t="inlineStr">
        <is>
          <t>FS-TTLi-1</t>
        </is>
      </c>
      <c r="E3633" t="n">
        <v>1387.63141666667</v>
      </c>
      <c r="F3633" t="n">
        <v>7</v>
      </c>
      <c r="G3633" t="n">
        <v>198.23305952381</v>
      </c>
      <c r="H3633" t="n">
        <v>8.99421666666667</v>
      </c>
      <c r="I3633" t="n">
        <v>58.4649579514076</v>
      </c>
    </row>
    <row r="3634">
      <c r="A3634" t="inlineStr">
        <is>
          <t>Daily_Efficiency_MTBF_2026_09_18.xlsx</t>
        </is>
      </c>
      <c r="B3634" t="inlineStr">
        <is>
          <t>Samridhi 5 Star Line</t>
        </is>
      </c>
      <c r="C3634" s="82" t="n">
        <v>46120</v>
      </c>
      <c r="D3634" t="inlineStr">
        <is>
          <t>FS-HRM-5</t>
        </is>
      </c>
      <c r="E3634" t="n">
        <v>1431.18415</v>
      </c>
      <c r="F3634" t="n">
        <v>7</v>
      </c>
      <c r="G3634" t="n">
        <v>204.454878571429</v>
      </c>
      <c r="H3634" t="n">
        <v>3.4932</v>
      </c>
      <c r="I3634" t="n">
        <v>21.2118646873332</v>
      </c>
    </row>
    <row r="3635">
      <c r="A3635" t="inlineStr">
        <is>
          <t>Daily_Efficiency_MTBF_2026_09_18.xlsx</t>
        </is>
      </c>
      <c r="B3635" t="inlineStr">
        <is>
          <t>Samridhi 5 Star Line</t>
        </is>
      </c>
      <c r="C3635" s="82" t="n">
        <v>46120</v>
      </c>
      <c r="D3635" t="inlineStr">
        <is>
          <t>FS-TTLi-2</t>
        </is>
      </c>
      <c r="E3635" t="n">
        <v>1432.33603333333</v>
      </c>
      <c r="F3635" t="n">
        <v>7</v>
      </c>
      <c r="G3635" t="n">
        <v>204.619433333333</v>
      </c>
      <c r="H3635" t="n">
        <v>0.66765</v>
      </c>
      <c r="I3635" t="n">
        <v>48.4987355452635</v>
      </c>
    </row>
    <row r="3636">
      <c r="A3636" t="inlineStr">
        <is>
          <t>Daily_Efficiency_MTBF_2026_09_18.xlsx</t>
        </is>
      </c>
      <c r="B3636" t="inlineStr">
        <is>
          <t>Samridhi 5 Star Line</t>
        </is>
      </c>
      <c r="C3636" s="82" t="n">
        <v>46120</v>
      </c>
      <c r="D3636" t="inlineStr">
        <is>
          <t>FS-TTM-5</t>
        </is>
      </c>
      <c r="E3636" t="n">
        <v>1440</v>
      </c>
      <c r="F3636" t="n">
        <v>1</v>
      </c>
      <c r="G3636" t="n">
        <v>1440</v>
      </c>
      <c r="H3636" t="n">
        <v>0</v>
      </c>
      <c r="I3636" t="n">
        <v>53.4545454545454</v>
      </c>
    </row>
    <row r="3637">
      <c r="A3637" t="inlineStr">
        <is>
          <t>Daily_Efficiency_MTBF_2026_09_18.xlsx</t>
        </is>
      </c>
      <c r="B3637" t="inlineStr">
        <is>
          <t>Samridhi 5 Star Line</t>
        </is>
      </c>
      <c r="C3637" s="82" t="n">
        <v>46120</v>
      </c>
      <c r="D3637" t="inlineStr">
        <is>
          <t>FS-Case Packing</t>
        </is>
      </c>
      <c r="E3637" t="n">
        <v>1440</v>
      </c>
      <c r="F3637" t="n">
        <v>1</v>
      </c>
      <c r="G3637" t="n">
        <v>1440</v>
      </c>
      <c r="H3637" t="n">
        <v>0</v>
      </c>
      <c r="I3637" t="n">
        <v>60.498687664042</v>
      </c>
    </row>
    <row r="3638">
      <c r="A3638" t="inlineStr">
        <is>
          <t>Daily_Efficiency_MTBF_2026_09_18.xlsx</t>
        </is>
      </c>
      <c r="B3638" t="inlineStr">
        <is>
          <t>Samridhi Perk Line</t>
        </is>
      </c>
      <c r="C3638" s="82" t="n">
        <v>46120</v>
      </c>
      <c r="D3638" t="inlineStr">
        <is>
          <t>Perk-HCM-2</t>
        </is>
      </c>
      <c r="E3638" t="n">
        <v>1284.96473333333</v>
      </c>
      <c r="F3638" t="n">
        <v>211</v>
      </c>
      <c r="G3638" t="n">
        <v>6.08988025276461</v>
      </c>
      <c r="H3638" t="n">
        <v>0.830533333333333</v>
      </c>
      <c r="I3638" t="n">
        <v>64.8384942285942</v>
      </c>
    </row>
    <row r="3639">
      <c r="A3639" t="inlineStr">
        <is>
          <t>Daily_Efficiency_MTBF_2026_09_18.xlsx</t>
        </is>
      </c>
      <c r="B3639" t="inlineStr">
        <is>
          <t>Samridhi Perk Line</t>
        </is>
      </c>
      <c r="C3639" s="82" t="n">
        <v>46120</v>
      </c>
      <c r="D3639" t="inlineStr">
        <is>
          <t>Perk-HCM-3</t>
        </is>
      </c>
      <c r="E3639" t="n">
        <v>1318.81488333333</v>
      </c>
      <c r="F3639" t="n">
        <v>181</v>
      </c>
      <c r="G3639" t="n">
        <v>7.28627007366483</v>
      </c>
      <c r="H3639" t="n">
        <v>3.96051666666667</v>
      </c>
      <c r="I3639" t="n">
        <v>46.4752513139388</v>
      </c>
    </row>
    <row r="3640">
      <c r="A3640" t="inlineStr">
        <is>
          <t>Daily_Efficiency_MTBF_2026_09_18.xlsx</t>
        </is>
      </c>
      <c r="B3640" t="inlineStr">
        <is>
          <t>Samridhi Perk Line</t>
        </is>
      </c>
      <c r="C3640" s="82" t="n">
        <v>46120</v>
      </c>
      <c r="D3640" t="inlineStr">
        <is>
          <t>Perk-HCM-4</t>
        </is>
      </c>
      <c r="E3640" t="n">
        <v>1355.24085</v>
      </c>
      <c r="F3640" t="n">
        <v>168</v>
      </c>
      <c r="G3640" t="n">
        <v>8.06690982142857</v>
      </c>
      <c r="H3640" t="n">
        <v>0.7257</v>
      </c>
      <c r="I3640" t="n">
        <v>51.9401053328859</v>
      </c>
    </row>
    <row r="3641">
      <c r="A3641" t="inlineStr">
        <is>
          <t>Daily_Efficiency_MTBF_2026_09_18.xlsx</t>
        </is>
      </c>
      <c r="B3641" t="inlineStr">
        <is>
          <t>Samridhi Perk Line</t>
        </is>
      </c>
      <c r="C3641" s="82" t="n">
        <v>46120</v>
      </c>
      <c r="D3641" t="inlineStr">
        <is>
          <t>Perk-HLM-2</t>
        </is>
      </c>
      <c r="E3641" t="n">
        <v>1210.71048333333</v>
      </c>
      <c r="F3641" t="n">
        <v>91</v>
      </c>
      <c r="G3641" t="n">
        <v>13.3045108058608</v>
      </c>
      <c r="H3641" t="n">
        <v>0</v>
      </c>
      <c r="I3641" t="n">
        <v>55.7513339870629</v>
      </c>
    </row>
    <row r="3642">
      <c r="A3642" t="inlineStr">
        <is>
          <t>Daily_Efficiency_MTBF_2026_09_18.xlsx</t>
        </is>
      </c>
      <c r="B3642" t="inlineStr">
        <is>
          <t>Samridhi Perk Line</t>
        </is>
      </c>
      <c r="C3642" s="82" t="n">
        <v>46120</v>
      </c>
      <c r="D3642" t="inlineStr">
        <is>
          <t>Perk-HLM-1</t>
        </is>
      </c>
      <c r="E3642" t="n">
        <v>1280.63173333333</v>
      </c>
      <c r="F3642" t="n">
        <v>82</v>
      </c>
      <c r="G3642" t="n">
        <v>15.6174601626016</v>
      </c>
      <c r="H3642" t="n">
        <v>3.25493333333333</v>
      </c>
      <c r="I3642" t="n">
        <v>59.0408640605404</v>
      </c>
    </row>
    <row r="3643">
      <c r="A3643" t="inlineStr">
        <is>
          <t>Daily_Efficiency_MTBF_2026_09_18.xlsx</t>
        </is>
      </c>
      <c r="B3643" t="inlineStr">
        <is>
          <t>Samridhi Perk Line</t>
        </is>
      </c>
      <c r="C3643" s="82" t="n">
        <v>46120</v>
      </c>
      <c r="D3643" t="inlineStr">
        <is>
          <t>Perk-HCM-1</t>
        </is>
      </c>
      <c r="E3643" t="n">
        <v>1348.46705</v>
      </c>
      <c r="F3643" t="n">
        <v>69</v>
      </c>
      <c r="G3643" t="n">
        <v>19.5430007246377</v>
      </c>
      <c r="H3643" t="n">
        <v>0.0762833333333333</v>
      </c>
      <c r="I3643" t="n">
        <v>60.664994527649</v>
      </c>
    </row>
    <row r="3644">
      <c r="A3644" t="inlineStr">
        <is>
          <t>Daily_Efficiency_MTBF_2026_09_18.xlsx</t>
        </is>
      </c>
      <c r="B3644" t="inlineStr">
        <is>
          <t>Samridhi Perk Line</t>
        </is>
      </c>
      <c r="C3644" s="82" t="n">
        <v>46120</v>
      </c>
      <c r="D3644" t="inlineStr">
        <is>
          <t>Perk-TTLi-3</t>
        </is>
      </c>
      <c r="E3644" t="n">
        <v>1288.99348333333</v>
      </c>
      <c r="F3644" t="n">
        <v>48</v>
      </c>
      <c r="G3644" t="n">
        <v>26.8540309027778</v>
      </c>
      <c r="H3644" t="n">
        <v>11.8805333333333</v>
      </c>
      <c r="I3644" t="n">
        <v>28.1131095888711</v>
      </c>
    </row>
    <row r="3645">
      <c r="A3645" t="inlineStr">
        <is>
          <t>Daily_Efficiency_MTBF_2026_09_18.xlsx</t>
        </is>
      </c>
      <c r="B3645" t="inlineStr">
        <is>
          <t>Samridhi Perk Line</t>
        </is>
      </c>
      <c r="C3645" s="82" t="n">
        <v>46120</v>
      </c>
      <c r="D3645" t="inlineStr">
        <is>
          <t>Perk-TTLi-1</t>
        </is>
      </c>
      <c r="E3645" t="n">
        <v>1407.85313333333</v>
      </c>
      <c r="F3645" t="n">
        <v>6</v>
      </c>
      <c r="G3645" t="n">
        <v>234.642188888889</v>
      </c>
      <c r="H3645" t="n">
        <v>1.63573333333333</v>
      </c>
      <c r="I3645" t="n">
        <v>38.2311913215148</v>
      </c>
    </row>
    <row r="3646">
      <c r="A3646" t="inlineStr">
        <is>
          <t>Daily_Efficiency_MTBF_2026_09_18.xlsx</t>
        </is>
      </c>
      <c r="B3646" t="inlineStr">
        <is>
          <t>Samridhi Perk Line</t>
        </is>
      </c>
      <c r="C3646" s="82" t="n">
        <v>46120</v>
      </c>
      <c r="D3646" t="inlineStr">
        <is>
          <t>Perk-TTLi-4</t>
        </is>
      </c>
      <c r="E3646" t="n">
        <v>1434.27605</v>
      </c>
      <c r="F3646" t="n">
        <v>6</v>
      </c>
      <c r="G3646" t="n">
        <v>239.046008333333</v>
      </c>
      <c r="H3646" t="n">
        <v>3.44548333333333</v>
      </c>
      <c r="I3646" t="n">
        <v>30.2770731263073</v>
      </c>
    </row>
    <row r="3647">
      <c r="A3647" t="inlineStr">
        <is>
          <t>Daily_Efficiency_MTBF_2026_09_18.xlsx</t>
        </is>
      </c>
      <c r="B3647" t="inlineStr">
        <is>
          <t>Samridhi Perk Line</t>
        </is>
      </c>
      <c r="C3647" s="82" t="n">
        <v>46120</v>
      </c>
      <c r="D3647" t="inlineStr">
        <is>
          <t>Perk-TTLi-2</t>
        </is>
      </c>
      <c r="E3647" t="n">
        <v>1422.04011666667</v>
      </c>
      <c r="F3647" t="n">
        <v>2</v>
      </c>
      <c r="G3647" t="n">
        <v>711.0200583333331</v>
      </c>
      <c r="H3647" t="n">
        <v>0</v>
      </c>
      <c r="I3647" t="n">
        <v>39.4772962249405</v>
      </c>
    </row>
    <row r="3648">
      <c r="A3648" t="inlineStr">
        <is>
          <t>Daily_Efficiency_MTBF_2026_09_18.xlsx</t>
        </is>
      </c>
      <c r="B3648" t="inlineStr">
        <is>
          <t>Samridhi Perk Line</t>
        </is>
      </c>
      <c r="C3648" s="82" t="n">
        <v>46120</v>
      </c>
      <c r="D3648" t="inlineStr">
        <is>
          <t>Perk-HLM-3</t>
        </is>
      </c>
      <c r="E3648" t="n">
        <v>1440</v>
      </c>
      <c r="F3648" t="n">
        <v>1</v>
      </c>
      <c r="G3648" t="n">
        <v>1440</v>
      </c>
      <c r="H3648" t="n">
        <v>0</v>
      </c>
      <c r="I3648" t="n">
        <v>34.8112654320988</v>
      </c>
    </row>
    <row r="3649">
      <c r="A3649" t="inlineStr">
        <is>
          <t>Daily_Efficiency_MTBF_2026_09_18.xlsx</t>
        </is>
      </c>
      <c r="B3649" t="inlineStr">
        <is>
          <t>Samridhi Perk Line</t>
        </is>
      </c>
      <c r="C3649" s="82" t="n">
        <v>46120</v>
      </c>
      <c r="D3649" t="inlineStr">
        <is>
          <t>Perk-Case Packing</t>
        </is>
      </c>
      <c r="E3649" t="n">
        <v>1440</v>
      </c>
      <c r="F3649" t="n">
        <v>1</v>
      </c>
      <c r="G3649" t="n">
        <v>1440</v>
      </c>
      <c r="H3649" t="n">
        <v>0</v>
      </c>
      <c r="I3649" t="n">
        <v>91.0752688172043</v>
      </c>
    </row>
    <row r="3650">
      <c r="A3650" t="inlineStr">
        <is>
          <t>Daily_Efficiency_MTBF_2026_09_18.xlsx</t>
        </is>
      </c>
      <c r="B3650" t="inlineStr">
        <is>
          <t>Co-Extrusion Line</t>
        </is>
      </c>
      <c r="C3650" s="82" t="n">
        <v>46119</v>
      </c>
      <c r="D3650" t="inlineStr">
        <is>
          <t>Coex-AW3</t>
        </is>
      </c>
      <c r="E3650" t="n">
        <v>1322.43448333333</v>
      </c>
      <c r="F3650" t="n">
        <v>198</v>
      </c>
      <c r="G3650" t="n">
        <v>6.67896203703704</v>
      </c>
      <c r="H3650" t="n">
        <v>102.397116666667</v>
      </c>
      <c r="I3650" t="n">
        <v>52.8191666666667</v>
      </c>
    </row>
    <row r="3651">
      <c r="A3651" t="inlineStr">
        <is>
          <t>Daily_Efficiency_MTBF_2026_09_18.xlsx</t>
        </is>
      </c>
      <c r="B3651" t="inlineStr">
        <is>
          <t>Co-Extrusion Line</t>
        </is>
      </c>
      <c r="C3651" s="82" t="n">
        <v>46119</v>
      </c>
      <c r="D3651" t="inlineStr">
        <is>
          <t>Coex-AW2</t>
        </is>
      </c>
      <c r="E3651" t="n">
        <v>1341.4721</v>
      </c>
      <c r="F3651" t="n">
        <v>32</v>
      </c>
      <c r="G3651" t="n">
        <v>41.921003125</v>
      </c>
      <c r="H3651" t="n">
        <v>32.1687166666667</v>
      </c>
      <c r="I3651" t="n">
        <v>85.7609125816912</v>
      </c>
    </row>
    <row r="3652">
      <c r="A3652" t="inlineStr">
        <is>
          <t>Daily_Efficiency_MTBF_2026_09_18.xlsx</t>
        </is>
      </c>
      <c r="B3652" t="inlineStr">
        <is>
          <t>Co-Extrusion Line</t>
        </is>
      </c>
      <c r="C3652" s="82" t="n">
        <v>46119</v>
      </c>
      <c r="D3652" t="inlineStr">
        <is>
          <t>Coex-AW1</t>
        </is>
      </c>
      <c r="E3652" t="n">
        <v>733.79605</v>
      </c>
      <c r="F3652" t="n">
        <v>10</v>
      </c>
      <c r="G3652" t="n">
        <v>73.379605</v>
      </c>
      <c r="H3652" t="n">
        <v>3.99618333333333</v>
      </c>
      <c r="I3652" t="n">
        <v>75.37839257986489</v>
      </c>
    </row>
    <row r="3653">
      <c r="A3653" t="inlineStr">
        <is>
          <t>Daily_Efficiency_MTBF_2026_09_18.xlsx</t>
        </is>
      </c>
      <c r="B3653" t="inlineStr">
        <is>
          <t>Samridhi 5 Star Line</t>
        </is>
      </c>
      <c r="C3653" s="82" t="n">
        <v>46119</v>
      </c>
      <c r="D3653" t="inlineStr">
        <is>
          <t>FS-HCM-3</t>
        </is>
      </c>
      <c r="E3653" t="n">
        <v>1398.48165</v>
      </c>
      <c r="F3653" t="n">
        <v>53</v>
      </c>
      <c r="G3653" t="n">
        <v>26.3864462264151</v>
      </c>
      <c r="H3653" t="n">
        <v>2.67553333333333</v>
      </c>
      <c r="I3653" t="n">
        <v>88.7931842633719</v>
      </c>
    </row>
    <row r="3654">
      <c r="A3654" t="inlineStr">
        <is>
          <t>Daily_Efficiency_MTBF_2026_09_18.xlsx</t>
        </is>
      </c>
      <c r="B3654" t="inlineStr">
        <is>
          <t>Samridhi 5 Star Line</t>
        </is>
      </c>
      <c r="C3654" s="82" t="n">
        <v>46119</v>
      </c>
      <c r="D3654" t="inlineStr">
        <is>
          <t>FS-HCM-1</t>
        </is>
      </c>
      <c r="E3654" t="n">
        <v>1396.99485</v>
      </c>
      <c r="F3654" t="n">
        <v>37</v>
      </c>
      <c r="G3654" t="n">
        <v>37.7566175675676</v>
      </c>
      <c r="H3654" t="n">
        <v>0</v>
      </c>
      <c r="I3654" t="n">
        <v>92.24053305459699</v>
      </c>
    </row>
    <row r="3655">
      <c r="A3655" t="inlineStr">
        <is>
          <t>Daily_Efficiency_MTBF_2026_09_18.xlsx</t>
        </is>
      </c>
      <c r="B3655" t="inlineStr">
        <is>
          <t>Samridhi 5 Star Line</t>
        </is>
      </c>
      <c r="C3655" s="82" t="n">
        <v>46119</v>
      </c>
      <c r="D3655" t="inlineStr">
        <is>
          <t>FS-HCM-2</t>
        </is>
      </c>
      <c r="E3655" t="n">
        <v>1364.65395</v>
      </c>
      <c r="F3655" t="n">
        <v>36</v>
      </c>
      <c r="G3655" t="n">
        <v>37.9070541666667</v>
      </c>
      <c r="H3655" t="n">
        <v>14.9847333333333</v>
      </c>
      <c r="I3655" t="n">
        <v>58.3458523317309</v>
      </c>
    </row>
    <row r="3656">
      <c r="A3656" t="inlineStr">
        <is>
          <t>Daily_Efficiency_MTBF_2026_09_18.xlsx</t>
        </is>
      </c>
      <c r="B3656" t="inlineStr">
        <is>
          <t>Samridhi 5 Star Line</t>
        </is>
      </c>
      <c r="C3656" s="82" t="n">
        <v>46119</v>
      </c>
      <c r="D3656" t="inlineStr">
        <is>
          <t>FS-HCM-4</t>
        </is>
      </c>
      <c r="E3656" t="n">
        <v>1419.18085</v>
      </c>
      <c r="F3656" t="n">
        <v>23</v>
      </c>
      <c r="G3656" t="n">
        <v>61.7035152173913</v>
      </c>
      <c r="H3656" t="n">
        <v>15.4869333333333</v>
      </c>
      <c r="I3656" t="n">
        <v>76.5902373241763</v>
      </c>
    </row>
    <row r="3657">
      <c r="A3657" t="inlineStr">
        <is>
          <t>Daily_Efficiency_MTBF_2026_09_18.xlsx</t>
        </is>
      </c>
      <c r="B3657" t="inlineStr">
        <is>
          <t>Samridhi 5 Star Line</t>
        </is>
      </c>
      <c r="C3657" s="82" t="n">
        <v>46119</v>
      </c>
      <c r="D3657" t="inlineStr">
        <is>
          <t>FS-TTLi-3</t>
        </is>
      </c>
      <c r="E3657" t="n">
        <v>1383.50038333333</v>
      </c>
      <c r="F3657" t="n">
        <v>21</v>
      </c>
      <c r="G3657" t="n">
        <v>65.8809706349206</v>
      </c>
      <c r="H3657" t="n">
        <v>11.4847333333333</v>
      </c>
      <c r="I3657" t="n">
        <v>88.8460245587566</v>
      </c>
    </row>
    <row r="3658">
      <c r="A3658" t="inlineStr">
        <is>
          <t>Daily_Efficiency_MTBF_2026_09_18.xlsx</t>
        </is>
      </c>
      <c r="B3658" t="inlineStr">
        <is>
          <t>Samridhi 5 Star Line</t>
        </is>
      </c>
      <c r="C3658" s="82" t="n">
        <v>46119</v>
      </c>
      <c r="D3658" t="inlineStr">
        <is>
          <t>FS-TTLi-1</t>
        </is>
      </c>
      <c r="E3658" t="n">
        <v>1424.17408333333</v>
      </c>
      <c r="F3658" t="n">
        <v>17</v>
      </c>
      <c r="G3658" t="n">
        <v>83.7749460784314</v>
      </c>
      <c r="H3658" t="n">
        <v>3.66105</v>
      </c>
      <c r="I3658" t="n">
        <v>94.7507710998353</v>
      </c>
    </row>
    <row r="3659">
      <c r="A3659" t="inlineStr">
        <is>
          <t>Daily_Efficiency_MTBF_2026_09_18.xlsx</t>
        </is>
      </c>
      <c r="B3659" t="inlineStr">
        <is>
          <t>Samridhi 5 Star Line</t>
        </is>
      </c>
      <c r="C3659" s="82" t="n">
        <v>46119</v>
      </c>
      <c r="D3659" t="inlineStr">
        <is>
          <t>FS-HRM-5</t>
        </is>
      </c>
      <c r="E3659" t="n">
        <v>1435.16476666667</v>
      </c>
      <c r="F3659" t="n">
        <v>13</v>
      </c>
      <c r="G3659" t="n">
        <v>110.39728974359</v>
      </c>
      <c r="H3659" t="n">
        <v>4.83523333333333</v>
      </c>
      <c r="I3659" t="n">
        <v>34.7344696969697</v>
      </c>
    </row>
    <row r="3660">
      <c r="A3660" t="inlineStr">
        <is>
          <t>Daily_Efficiency_MTBF_2026_09_18.xlsx</t>
        </is>
      </c>
      <c r="B3660" t="inlineStr">
        <is>
          <t>Samridhi 5 Star Line</t>
        </is>
      </c>
      <c r="C3660" s="82" t="n">
        <v>46119</v>
      </c>
      <c r="D3660" t="inlineStr">
        <is>
          <t>FS-TTLi-2</t>
        </is>
      </c>
      <c r="E3660" t="n">
        <v>1288.9914</v>
      </c>
      <c r="F3660" t="n">
        <v>11</v>
      </c>
      <c r="G3660" t="n">
        <v>117.181036363636</v>
      </c>
      <c r="H3660" t="n">
        <v>5.00183333333333</v>
      </c>
      <c r="I3660" t="n">
        <v>59.5621718408694</v>
      </c>
    </row>
    <row r="3661">
      <c r="A3661" t="inlineStr">
        <is>
          <t>Daily_Efficiency_MTBF_2026_09_18.xlsx</t>
        </is>
      </c>
      <c r="B3661" t="inlineStr">
        <is>
          <t>Samridhi 5 Star Line</t>
        </is>
      </c>
      <c r="C3661" s="82" t="n">
        <v>46119</v>
      </c>
      <c r="D3661" t="inlineStr">
        <is>
          <t>FS-TTLi-4</t>
        </is>
      </c>
      <c r="E3661" t="n">
        <v>1437.15198333333</v>
      </c>
      <c r="F3661" t="n">
        <v>6</v>
      </c>
      <c r="G3661" t="n">
        <v>239.525330555556</v>
      </c>
      <c r="H3661" t="n">
        <v>2.84801666666667</v>
      </c>
      <c r="I3661" t="n">
        <v>75.9595959595959</v>
      </c>
    </row>
    <row r="3662">
      <c r="A3662" t="inlineStr">
        <is>
          <t>Daily_Efficiency_MTBF_2026_09_18.xlsx</t>
        </is>
      </c>
      <c r="B3662" t="inlineStr">
        <is>
          <t>Samridhi 5 Star Line</t>
        </is>
      </c>
      <c r="C3662" s="82" t="n">
        <v>46119</v>
      </c>
      <c r="D3662" t="inlineStr">
        <is>
          <t>FS-Case Packing</t>
        </is>
      </c>
      <c r="E3662" t="n">
        <v>1440</v>
      </c>
      <c r="F3662" t="n">
        <v>1</v>
      </c>
      <c r="G3662" t="n">
        <v>1440</v>
      </c>
      <c r="H3662" t="n">
        <v>0</v>
      </c>
      <c r="I3662" t="n">
        <v>92.9675109127402</v>
      </c>
    </row>
    <row r="3663">
      <c r="A3663" t="inlineStr">
        <is>
          <t>Daily_Efficiency_MTBF_2026_09_18.xlsx</t>
        </is>
      </c>
      <c r="B3663" t="inlineStr">
        <is>
          <t>Samridhi 5 Star Line</t>
        </is>
      </c>
      <c r="C3663" s="82" t="n">
        <v>46119</v>
      </c>
      <c r="D3663" t="inlineStr">
        <is>
          <t>FS-TTM-5</t>
        </is>
      </c>
      <c r="E3663" t="n">
        <v>1440</v>
      </c>
      <c r="F3663" t="n">
        <v>1</v>
      </c>
      <c r="G3663" t="n">
        <v>1440</v>
      </c>
      <c r="H3663" t="n">
        <v>0</v>
      </c>
      <c r="I3663" t="n">
        <v>79.71717171717169</v>
      </c>
    </row>
    <row r="3664">
      <c r="A3664" t="inlineStr">
        <is>
          <t>Daily_Efficiency_MTBF_2026_09_18.xlsx</t>
        </is>
      </c>
      <c r="B3664" t="inlineStr">
        <is>
          <t>Samridhi Perk Line</t>
        </is>
      </c>
      <c r="C3664" s="82" t="n">
        <v>46119</v>
      </c>
      <c r="D3664" t="inlineStr">
        <is>
          <t>Perk-HCM-3</t>
        </is>
      </c>
      <c r="E3664" t="n">
        <v>1331.48471666667</v>
      </c>
      <c r="F3664" t="n">
        <v>148</v>
      </c>
      <c r="G3664" t="n">
        <v>8.99651835585586</v>
      </c>
      <c r="H3664" t="n">
        <v>2.62666666666667</v>
      </c>
      <c r="I3664" t="n">
        <v>49.4782411254504</v>
      </c>
    </row>
    <row r="3665">
      <c r="A3665" t="inlineStr">
        <is>
          <t>Daily_Efficiency_MTBF_2026_09_18.xlsx</t>
        </is>
      </c>
      <c r="B3665" t="inlineStr">
        <is>
          <t>Samridhi Perk Line</t>
        </is>
      </c>
      <c r="C3665" s="82" t="n">
        <v>46119</v>
      </c>
      <c r="D3665" t="inlineStr">
        <is>
          <t>Perk-HCM-2</t>
        </is>
      </c>
      <c r="E3665" t="n">
        <v>1339.70455</v>
      </c>
      <c r="F3665" t="n">
        <v>135</v>
      </c>
      <c r="G3665" t="n">
        <v>9.92373740740741</v>
      </c>
      <c r="H3665" t="n">
        <v>0.544066666666667</v>
      </c>
      <c r="I3665" t="n">
        <v>81.7066370162438</v>
      </c>
    </row>
    <row r="3666">
      <c r="A3666" t="inlineStr">
        <is>
          <t>Daily_Efficiency_MTBF_2026_09_18.xlsx</t>
        </is>
      </c>
      <c r="B3666" t="inlineStr">
        <is>
          <t>Samridhi Perk Line</t>
        </is>
      </c>
      <c r="C3666" s="82" t="n">
        <v>46119</v>
      </c>
      <c r="D3666" t="inlineStr">
        <is>
          <t>Perk-HLM-1</t>
        </is>
      </c>
      <c r="E3666" t="n">
        <v>1324.1249</v>
      </c>
      <c r="F3666" t="n">
        <v>129</v>
      </c>
      <c r="G3666" t="n">
        <v>10.2645341085271</v>
      </c>
      <c r="H3666" t="n">
        <v>10.26015</v>
      </c>
      <c r="I3666" t="n">
        <v>55.3843857105481</v>
      </c>
    </row>
    <row r="3667">
      <c r="A3667" t="inlineStr">
        <is>
          <t>Daily_Efficiency_MTBF_2026_09_18.xlsx</t>
        </is>
      </c>
      <c r="B3667" t="inlineStr">
        <is>
          <t>Samridhi Perk Line</t>
        </is>
      </c>
      <c r="C3667" s="82" t="n">
        <v>46119</v>
      </c>
      <c r="D3667" t="inlineStr">
        <is>
          <t>Perk-HCM-4</t>
        </is>
      </c>
      <c r="E3667" t="n">
        <v>1342.82453333333</v>
      </c>
      <c r="F3667" t="n">
        <v>125</v>
      </c>
      <c r="G3667" t="n">
        <v>10.7425962666667</v>
      </c>
      <c r="H3667" t="n">
        <v>1.1704</v>
      </c>
      <c r="I3667" t="n">
        <v>55.3311857689042</v>
      </c>
    </row>
    <row r="3668">
      <c r="A3668" t="inlineStr">
        <is>
          <t>Daily_Efficiency_MTBF_2026_09_18.xlsx</t>
        </is>
      </c>
      <c r="B3668" t="inlineStr">
        <is>
          <t>Samridhi Perk Line</t>
        </is>
      </c>
      <c r="C3668" s="82" t="n">
        <v>46119</v>
      </c>
      <c r="D3668" t="inlineStr">
        <is>
          <t>Perk-HLM-2</t>
        </is>
      </c>
      <c r="E3668" t="n">
        <v>1304.66968333333</v>
      </c>
      <c r="F3668" t="n">
        <v>93</v>
      </c>
      <c r="G3668" t="n">
        <v>14.0287062724014</v>
      </c>
      <c r="H3668" t="n">
        <v>0</v>
      </c>
      <c r="I3668" t="n">
        <v>41.7487553389997</v>
      </c>
    </row>
    <row r="3669">
      <c r="A3669" t="inlineStr">
        <is>
          <t>Daily_Efficiency_MTBF_2026_09_18.xlsx</t>
        </is>
      </c>
      <c r="B3669" t="inlineStr">
        <is>
          <t>Samridhi Perk Line</t>
        </is>
      </c>
      <c r="C3669" s="82" t="n">
        <v>46119</v>
      </c>
      <c r="D3669" t="inlineStr">
        <is>
          <t>Perk-HCM-1</t>
        </is>
      </c>
      <c r="E3669" t="n">
        <v>1360.28166666667</v>
      </c>
      <c r="F3669" t="n">
        <v>50</v>
      </c>
      <c r="G3669" t="n">
        <v>27.2056333333333</v>
      </c>
      <c r="H3669" t="n">
        <v>0.24955</v>
      </c>
      <c r="I3669" t="n">
        <v>69.5365176902409</v>
      </c>
    </row>
    <row r="3670">
      <c r="A3670" t="inlineStr">
        <is>
          <t>Daily_Efficiency_MTBF_2026_09_18.xlsx</t>
        </is>
      </c>
      <c r="B3670" t="inlineStr">
        <is>
          <t>Samridhi Perk Line</t>
        </is>
      </c>
      <c r="C3670" s="82" t="n">
        <v>46119</v>
      </c>
      <c r="D3670" t="inlineStr">
        <is>
          <t>Perk TTM-5</t>
        </is>
      </c>
      <c r="E3670" t="n">
        <v>549.30705</v>
      </c>
      <c r="F3670" t="n">
        <v>47</v>
      </c>
      <c r="G3670" t="n">
        <v>11.6873840425532</v>
      </c>
      <c r="H3670" t="n">
        <v>121.7693</v>
      </c>
      <c r="I3670" t="n">
        <v>20.2380952380952</v>
      </c>
    </row>
    <row r="3671">
      <c r="A3671" t="inlineStr">
        <is>
          <t>Daily_Efficiency_MTBF_2026_09_18.xlsx</t>
        </is>
      </c>
      <c r="B3671" t="inlineStr">
        <is>
          <t>Samridhi Perk Line</t>
        </is>
      </c>
      <c r="C3671" s="82" t="n">
        <v>46119</v>
      </c>
      <c r="D3671" t="inlineStr">
        <is>
          <t>Perk-TTLi-3</t>
        </is>
      </c>
      <c r="E3671" t="n">
        <v>1363.04048333333</v>
      </c>
      <c r="F3671" t="n">
        <v>38</v>
      </c>
      <c r="G3671" t="n">
        <v>35.8694864035088</v>
      </c>
      <c r="H3671" t="n">
        <v>3.6003</v>
      </c>
      <c r="I3671" t="n">
        <v>36.535264717577</v>
      </c>
    </row>
    <row r="3672">
      <c r="A3672" t="inlineStr">
        <is>
          <t>Daily_Efficiency_MTBF_2026_09_18.xlsx</t>
        </is>
      </c>
      <c r="B3672" t="inlineStr">
        <is>
          <t>Samridhi Perk Line</t>
        </is>
      </c>
      <c r="C3672" s="82" t="n">
        <v>46119</v>
      </c>
      <c r="D3672" t="inlineStr">
        <is>
          <t>Perk-TTLi-1</t>
        </is>
      </c>
      <c r="E3672" t="n">
        <v>1368.62213333333</v>
      </c>
      <c r="F3672" t="n">
        <v>12</v>
      </c>
      <c r="G3672" t="n">
        <v>114.051844444444</v>
      </c>
      <c r="H3672" t="n">
        <v>0.601983333333333</v>
      </c>
      <c r="I3672" t="n">
        <v>58.4257703618418</v>
      </c>
    </row>
    <row r="3673">
      <c r="A3673" t="inlineStr">
        <is>
          <t>Daily_Efficiency_MTBF_2026_09_18.xlsx</t>
        </is>
      </c>
      <c r="B3673" t="inlineStr">
        <is>
          <t>Samridhi Perk Line</t>
        </is>
      </c>
      <c r="C3673" s="82" t="n">
        <v>46119</v>
      </c>
      <c r="D3673" t="inlineStr">
        <is>
          <t>Perk-TTLi-4</t>
        </is>
      </c>
      <c r="E3673" t="n">
        <v>1434.51138333333</v>
      </c>
      <c r="F3673" t="n">
        <v>8</v>
      </c>
      <c r="G3673" t="n">
        <v>179.313922916667</v>
      </c>
      <c r="H3673" t="n">
        <v>2.18318333333333</v>
      </c>
      <c r="I3673" t="n">
        <v>41.7590498300532</v>
      </c>
    </row>
    <row r="3674">
      <c r="A3674" t="inlineStr">
        <is>
          <t>Daily_Efficiency_MTBF_2026_09_18.xlsx</t>
        </is>
      </c>
      <c r="B3674" t="inlineStr">
        <is>
          <t>Samridhi Perk Line</t>
        </is>
      </c>
      <c r="C3674" s="82" t="n">
        <v>46119</v>
      </c>
      <c r="D3674" t="inlineStr">
        <is>
          <t>Perk-TTLi-2</t>
        </is>
      </c>
      <c r="E3674" t="n">
        <v>1392.8181</v>
      </c>
      <c r="F3674" t="n">
        <v>6</v>
      </c>
      <c r="G3674" t="n">
        <v>232.13635</v>
      </c>
      <c r="H3674" t="n">
        <v>0</v>
      </c>
      <c r="I3674" t="n">
        <v>65.5216451964983</v>
      </c>
    </row>
    <row r="3675">
      <c r="A3675" t="inlineStr">
        <is>
          <t>Daily_Efficiency_MTBF_2026_09_18.xlsx</t>
        </is>
      </c>
      <c r="B3675" t="inlineStr">
        <is>
          <t>Samridhi Perk Line</t>
        </is>
      </c>
      <c r="C3675" s="82" t="n">
        <v>46119</v>
      </c>
      <c r="D3675" t="inlineStr">
        <is>
          <t>Perk-HLM-3</t>
        </is>
      </c>
      <c r="E3675" t="n">
        <v>1440</v>
      </c>
      <c r="F3675" t="n">
        <v>1</v>
      </c>
      <c r="G3675" t="n">
        <v>1440</v>
      </c>
      <c r="H3675" t="n">
        <v>0</v>
      </c>
      <c r="I3675" t="n">
        <v>25.8493827160494</v>
      </c>
    </row>
    <row r="3676">
      <c r="A3676" t="inlineStr">
        <is>
          <t>Daily_Efficiency_MTBF_2026_09_18.xlsx</t>
        </is>
      </c>
      <c r="B3676" t="inlineStr">
        <is>
          <t>Samridhi Perk Line</t>
        </is>
      </c>
      <c r="C3676" s="82" t="n">
        <v>46119</v>
      </c>
      <c r="D3676" t="inlineStr">
        <is>
          <t>Perk-Case Packing</t>
        </is>
      </c>
      <c r="E3676" t="n">
        <v>1440</v>
      </c>
      <c r="F3676" t="n">
        <v>1</v>
      </c>
      <c r="G3676" t="n">
        <v>1440</v>
      </c>
      <c r="H3676" t="n">
        <v>0</v>
      </c>
      <c r="I3676" t="n">
        <v>89.65053763440859</v>
      </c>
    </row>
    <row r="3677">
      <c r="A3677" t="inlineStr">
        <is>
          <t>Daily_Efficiency_MTBF_2026_09_18.xlsx</t>
        </is>
      </c>
      <c r="B3677" t="inlineStr">
        <is>
          <t>Co-Extrusion Line</t>
        </is>
      </c>
      <c r="C3677" s="82" t="n">
        <v>46118</v>
      </c>
      <c r="D3677" t="inlineStr">
        <is>
          <t>Coex-AW3</t>
        </is>
      </c>
      <c r="E3677" t="n">
        <v>1005.93583333333</v>
      </c>
      <c r="F3677" t="n">
        <v>232</v>
      </c>
      <c r="G3677" t="n">
        <v>4.33593031609195</v>
      </c>
      <c r="H3677" t="n">
        <v>109.038833333333</v>
      </c>
      <c r="I3677" t="n">
        <v>34.9491666666667</v>
      </c>
    </row>
    <row r="3678">
      <c r="A3678" t="inlineStr">
        <is>
          <t>Daily_Efficiency_MTBF_2026_09_18.xlsx</t>
        </is>
      </c>
      <c r="B3678" t="inlineStr">
        <is>
          <t>Co-Extrusion Line</t>
        </is>
      </c>
      <c r="C3678" s="82" t="n">
        <v>46118</v>
      </c>
      <c r="D3678" t="inlineStr">
        <is>
          <t>Coex-AW2</t>
        </is>
      </c>
      <c r="E3678" t="n">
        <v>1094.47408333333</v>
      </c>
      <c r="F3678" t="n">
        <v>21</v>
      </c>
      <c r="G3678" t="n">
        <v>52.1178134920635</v>
      </c>
      <c r="H3678" t="n">
        <v>24.1701666666667</v>
      </c>
      <c r="I3678" t="n">
        <v>66.5385800713676</v>
      </c>
    </row>
    <row r="3679">
      <c r="A3679" t="inlineStr">
        <is>
          <t>Daily_Efficiency_MTBF_2026_09_18.xlsx</t>
        </is>
      </c>
      <c r="B3679" t="inlineStr">
        <is>
          <t>Samridhi 5 Star Line</t>
        </is>
      </c>
      <c r="C3679" s="82" t="n">
        <v>46118</v>
      </c>
      <c r="D3679" t="inlineStr">
        <is>
          <t>FS-HCM-3</t>
        </is>
      </c>
      <c r="E3679" t="n">
        <v>1347.53558333333</v>
      </c>
      <c r="F3679" t="n">
        <v>73</v>
      </c>
      <c r="G3679" t="n">
        <v>18.4593915525114</v>
      </c>
      <c r="H3679" t="n">
        <v>1.83396666666667</v>
      </c>
      <c r="I3679" t="n">
        <v>68.58938595781289</v>
      </c>
    </row>
    <row r="3680">
      <c r="A3680" t="inlineStr">
        <is>
          <t>Daily_Efficiency_MTBF_2026_09_18.xlsx</t>
        </is>
      </c>
      <c r="B3680" t="inlineStr">
        <is>
          <t>Samridhi 5 Star Line</t>
        </is>
      </c>
      <c r="C3680" s="82" t="n">
        <v>46118</v>
      </c>
      <c r="D3680" t="inlineStr">
        <is>
          <t>FS-HCM-1</t>
        </is>
      </c>
      <c r="E3680" t="n">
        <v>1331.55001666667</v>
      </c>
      <c r="F3680" t="n">
        <v>59</v>
      </c>
      <c r="G3680" t="n">
        <v>22.5686443502825</v>
      </c>
      <c r="H3680" t="n">
        <v>4.65368333333333</v>
      </c>
      <c r="I3680" t="n">
        <v>73.2040453221414</v>
      </c>
    </row>
    <row r="3681">
      <c r="A3681" t="inlineStr">
        <is>
          <t>Daily_Efficiency_MTBF_2026_09_18.xlsx</t>
        </is>
      </c>
      <c r="B3681" t="inlineStr">
        <is>
          <t>Samridhi 5 Star Line</t>
        </is>
      </c>
      <c r="C3681" s="82" t="n">
        <v>46118</v>
      </c>
      <c r="D3681" t="inlineStr">
        <is>
          <t>FS-HCM-4</t>
        </is>
      </c>
      <c r="E3681" t="n">
        <v>1376.54673333333</v>
      </c>
      <c r="F3681" t="n">
        <v>44</v>
      </c>
      <c r="G3681" t="n">
        <v>31.285153030303</v>
      </c>
      <c r="H3681" t="n">
        <v>28.8061333333333</v>
      </c>
      <c r="I3681" t="n">
        <v>62.4065232898497</v>
      </c>
    </row>
    <row r="3682">
      <c r="A3682" t="inlineStr">
        <is>
          <t>Daily_Efficiency_MTBF_2026_09_18.xlsx</t>
        </is>
      </c>
      <c r="B3682" t="inlineStr">
        <is>
          <t>Samridhi 5 Star Line</t>
        </is>
      </c>
      <c r="C3682" s="82" t="n">
        <v>46118</v>
      </c>
      <c r="D3682" t="inlineStr">
        <is>
          <t>FS-HRM-5</t>
        </is>
      </c>
      <c r="E3682" t="n">
        <v>1400.6552</v>
      </c>
      <c r="F3682" t="n">
        <v>27</v>
      </c>
      <c r="G3682" t="n">
        <v>51.8761185185185</v>
      </c>
      <c r="H3682" t="n">
        <v>35.6701666666667</v>
      </c>
      <c r="I3682" t="n">
        <v>27.7360554401775</v>
      </c>
    </row>
    <row r="3683">
      <c r="A3683" t="inlineStr">
        <is>
          <t>Daily_Efficiency_MTBF_2026_09_18.xlsx</t>
        </is>
      </c>
      <c r="B3683" t="inlineStr">
        <is>
          <t>Samridhi 5 Star Line</t>
        </is>
      </c>
      <c r="C3683" s="82" t="n">
        <v>46118</v>
      </c>
      <c r="D3683" t="inlineStr">
        <is>
          <t>FS-HCM-2</t>
        </is>
      </c>
      <c r="E3683" t="n">
        <v>1367.51048333333</v>
      </c>
      <c r="F3683" t="n">
        <v>24</v>
      </c>
      <c r="G3683" t="n">
        <v>56.9796034722222</v>
      </c>
      <c r="H3683" t="n">
        <v>13.02</v>
      </c>
      <c r="I3683" t="n">
        <v>41.5957763015696</v>
      </c>
    </row>
    <row r="3684">
      <c r="A3684" t="inlineStr">
        <is>
          <t>Daily_Efficiency_MTBF_2026_09_18.xlsx</t>
        </is>
      </c>
      <c r="B3684" t="inlineStr">
        <is>
          <t>Samridhi 5 Star Line</t>
        </is>
      </c>
      <c r="C3684" s="82" t="n">
        <v>46118</v>
      </c>
      <c r="D3684" t="inlineStr">
        <is>
          <t>FS-TTLi-4</t>
        </is>
      </c>
      <c r="E3684" t="n">
        <v>1409.97955</v>
      </c>
      <c r="F3684" t="n">
        <v>21</v>
      </c>
      <c r="G3684" t="n">
        <v>67.1418833333333</v>
      </c>
      <c r="H3684" t="n">
        <v>15.5180166666667</v>
      </c>
      <c r="I3684" t="n">
        <v>66.7525252525253</v>
      </c>
    </row>
    <row r="3685">
      <c r="A3685" t="inlineStr">
        <is>
          <t>Daily_Efficiency_MTBF_2026_09_18.xlsx</t>
        </is>
      </c>
      <c r="B3685" t="inlineStr">
        <is>
          <t>Samridhi 5 Star Line</t>
        </is>
      </c>
      <c r="C3685" s="82" t="n">
        <v>46118</v>
      </c>
      <c r="D3685" t="inlineStr">
        <is>
          <t>FS-TTLi-3</t>
        </is>
      </c>
      <c r="E3685" t="n">
        <v>1427.49933333333</v>
      </c>
      <c r="F3685" t="n">
        <v>14</v>
      </c>
      <c r="G3685" t="n">
        <v>101.964238095238</v>
      </c>
      <c r="H3685" t="n">
        <v>3.3257</v>
      </c>
      <c r="I3685" t="n">
        <v>73.1617981052661</v>
      </c>
    </row>
    <row r="3686">
      <c r="A3686" t="inlineStr">
        <is>
          <t>Daily_Efficiency_MTBF_2026_09_18.xlsx</t>
        </is>
      </c>
      <c r="B3686" t="inlineStr">
        <is>
          <t>Samridhi 5 Star Line</t>
        </is>
      </c>
      <c r="C3686" s="82" t="n">
        <v>46118</v>
      </c>
      <c r="D3686" t="inlineStr">
        <is>
          <t>FS-TTLi-1</t>
        </is>
      </c>
      <c r="E3686" t="n">
        <v>1424.00306666667</v>
      </c>
      <c r="F3686" t="n">
        <v>13</v>
      </c>
      <c r="G3686" t="n">
        <v>109.538697435897</v>
      </c>
      <c r="H3686" t="n">
        <v>3.3243</v>
      </c>
      <c r="I3686" t="n">
        <v>78.8231918859185</v>
      </c>
    </row>
    <row r="3687">
      <c r="A3687" t="inlineStr">
        <is>
          <t>Daily_Efficiency_MTBF_2026_09_18.xlsx</t>
        </is>
      </c>
      <c r="B3687" t="inlineStr">
        <is>
          <t>Samridhi 5 Star Line</t>
        </is>
      </c>
      <c r="C3687" s="82" t="n">
        <v>46118</v>
      </c>
      <c r="D3687" t="inlineStr">
        <is>
          <t>FS-TTLi-2</t>
        </is>
      </c>
      <c r="E3687" t="n">
        <v>1310.15485</v>
      </c>
      <c r="F3687" t="n">
        <v>13</v>
      </c>
      <c r="G3687" t="n">
        <v>100.781142307692</v>
      </c>
      <c r="H3687" t="n">
        <v>7.6543</v>
      </c>
      <c r="I3687" t="n">
        <v>40.791404138169</v>
      </c>
    </row>
    <row r="3688">
      <c r="A3688" t="inlineStr">
        <is>
          <t>Daily_Efficiency_MTBF_2026_09_18.xlsx</t>
        </is>
      </c>
      <c r="B3688" t="inlineStr">
        <is>
          <t>Samridhi 5 Star Line</t>
        </is>
      </c>
      <c r="C3688" s="82" t="n">
        <v>46118</v>
      </c>
      <c r="D3688" t="inlineStr">
        <is>
          <t>FS-Case Packing</t>
        </is>
      </c>
      <c r="E3688" t="n">
        <v>1440</v>
      </c>
      <c r="F3688" t="n">
        <v>1</v>
      </c>
      <c r="G3688" t="n">
        <v>1440</v>
      </c>
      <c r="H3688" t="n">
        <v>0</v>
      </c>
      <c r="I3688" t="n">
        <v>96.2121212121212</v>
      </c>
    </row>
    <row r="3689">
      <c r="A3689" t="inlineStr">
        <is>
          <t>Daily_Efficiency_MTBF_2026_09_18.xlsx</t>
        </is>
      </c>
      <c r="B3689" t="inlineStr">
        <is>
          <t>Samridhi 5 Star Line</t>
        </is>
      </c>
      <c r="C3689" s="82" t="n">
        <v>46118</v>
      </c>
      <c r="D3689" t="inlineStr">
        <is>
          <t>FS-TTM-5</t>
        </is>
      </c>
      <c r="E3689" t="n">
        <v>1440</v>
      </c>
      <c r="F3689" t="n">
        <v>1</v>
      </c>
      <c r="G3689" t="n">
        <v>1440</v>
      </c>
      <c r="H3689" t="n">
        <v>0</v>
      </c>
      <c r="I3689" t="n">
        <v>79.5858585858586</v>
      </c>
    </row>
    <row r="3690">
      <c r="A3690" t="inlineStr">
        <is>
          <t>Daily_Efficiency_MTBF_2026_09_18.xlsx</t>
        </is>
      </c>
      <c r="B3690" t="inlineStr">
        <is>
          <t>Samridhi Perk Line</t>
        </is>
      </c>
      <c r="C3690" s="82" t="n">
        <v>46118</v>
      </c>
      <c r="D3690" t="inlineStr">
        <is>
          <t>Perk-HLM-1</t>
        </is>
      </c>
      <c r="E3690" t="n">
        <v>1298.17645</v>
      </c>
      <c r="F3690" t="n">
        <v>186</v>
      </c>
      <c r="G3690" t="n">
        <v>6.97944327956989</v>
      </c>
      <c r="H3690" t="n">
        <v>5.5537</v>
      </c>
      <c r="I3690" t="n">
        <v>46.1219169137543</v>
      </c>
    </row>
    <row r="3691">
      <c r="A3691" t="inlineStr">
        <is>
          <t>Daily_Efficiency_MTBF_2026_09_18.xlsx</t>
        </is>
      </c>
      <c r="B3691" t="inlineStr">
        <is>
          <t>Samridhi Perk Line</t>
        </is>
      </c>
      <c r="C3691" s="82" t="n">
        <v>46118</v>
      </c>
      <c r="D3691" t="inlineStr">
        <is>
          <t>Perk-HLM-2</t>
        </is>
      </c>
      <c r="E3691" t="n">
        <v>1273.54651666667</v>
      </c>
      <c r="F3691" t="n">
        <v>135</v>
      </c>
      <c r="G3691" t="n">
        <v>9.433677901234571</v>
      </c>
      <c r="H3691" t="n">
        <v>0.05035</v>
      </c>
      <c r="I3691" t="n">
        <v>56.1274537632224</v>
      </c>
    </row>
    <row r="3692">
      <c r="A3692" t="inlineStr">
        <is>
          <t>Daily_Efficiency_MTBF_2026_09_18.xlsx</t>
        </is>
      </c>
      <c r="B3692" t="inlineStr">
        <is>
          <t>Samridhi Perk Line</t>
        </is>
      </c>
      <c r="C3692" s="82" t="n">
        <v>46118</v>
      </c>
      <c r="D3692" t="inlineStr">
        <is>
          <t>Perk-HCM-4</t>
        </is>
      </c>
      <c r="E3692" t="n">
        <v>1369.6186</v>
      </c>
      <c r="F3692" t="n">
        <v>122</v>
      </c>
      <c r="G3692" t="n">
        <v>11.2263819672131</v>
      </c>
      <c r="H3692" t="n">
        <v>0.6091</v>
      </c>
      <c r="I3692" t="n">
        <v>50.3824998260608</v>
      </c>
    </row>
    <row r="3693">
      <c r="A3693" t="inlineStr">
        <is>
          <t>Daily_Efficiency_MTBF_2026_09_18.xlsx</t>
        </is>
      </c>
      <c r="B3693" t="inlineStr">
        <is>
          <t>Samridhi Perk Line</t>
        </is>
      </c>
      <c r="C3693" s="82" t="n">
        <v>46118</v>
      </c>
      <c r="D3693" t="inlineStr">
        <is>
          <t>Perk-HCM-3</t>
        </is>
      </c>
      <c r="E3693" t="n">
        <v>1111.13971666667</v>
      </c>
      <c r="F3693" t="n">
        <v>106</v>
      </c>
      <c r="G3693" t="n">
        <v>10.4824501572327</v>
      </c>
      <c r="H3693" t="n">
        <v>2.66843333333333</v>
      </c>
      <c r="I3693" t="n">
        <v>60.5233835550309</v>
      </c>
    </row>
    <row r="3694">
      <c r="A3694" t="inlineStr">
        <is>
          <t>Daily_Efficiency_MTBF_2026_09_18.xlsx</t>
        </is>
      </c>
      <c r="B3694" t="inlineStr">
        <is>
          <t>Samridhi Perk Line</t>
        </is>
      </c>
      <c r="C3694" s="82" t="n">
        <v>46118</v>
      </c>
      <c r="D3694" t="inlineStr">
        <is>
          <t>Perk-HCM-2</t>
        </is>
      </c>
      <c r="E3694" t="n">
        <v>1357.043</v>
      </c>
      <c r="F3694" t="n">
        <v>96</v>
      </c>
      <c r="G3694" t="n">
        <v>14.1358645833333</v>
      </c>
      <c r="H3694" t="n">
        <v>0.14125</v>
      </c>
      <c r="I3694" t="n">
        <v>83.0391537647498</v>
      </c>
    </row>
    <row r="3695">
      <c r="A3695" t="inlineStr">
        <is>
          <t>Daily_Efficiency_MTBF_2026_09_18.xlsx</t>
        </is>
      </c>
      <c r="B3695" t="inlineStr">
        <is>
          <t>Samridhi Perk Line</t>
        </is>
      </c>
      <c r="C3695" s="82" t="n">
        <v>46118</v>
      </c>
      <c r="D3695" t="inlineStr">
        <is>
          <t>Perk TTM-5</t>
        </is>
      </c>
      <c r="E3695" t="n">
        <v>1250.7878</v>
      </c>
      <c r="F3695" t="n">
        <v>70</v>
      </c>
      <c r="G3695" t="n">
        <v>17.8683971428571</v>
      </c>
      <c r="H3695" t="n">
        <v>149.174666666667</v>
      </c>
      <c r="I3695" t="n">
        <v>45.3571428571429</v>
      </c>
    </row>
    <row r="3696">
      <c r="A3696" t="inlineStr">
        <is>
          <t>Daily_Efficiency_MTBF_2026_09_18.xlsx</t>
        </is>
      </c>
      <c r="B3696" t="inlineStr">
        <is>
          <t>Samridhi Perk Line</t>
        </is>
      </c>
      <c r="C3696" s="82" t="n">
        <v>46118</v>
      </c>
      <c r="D3696" t="inlineStr">
        <is>
          <t>Perk-HCM-1</t>
        </is>
      </c>
      <c r="E3696" t="n">
        <v>1385.61901666667</v>
      </c>
      <c r="F3696" t="n">
        <v>37</v>
      </c>
      <c r="G3696" t="n">
        <v>37.4491626126126</v>
      </c>
      <c r="H3696" t="n">
        <v>0</v>
      </c>
      <c r="I3696" t="n">
        <v>78.7612853305048</v>
      </c>
    </row>
    <row r="3697">
      <c r="A3697" t="inlineStr">
        <is>
          <t>Daily_Efficiency_MTBF_2026_09_18.xlsx</t>
        </is>
      </c>
      <c r="B3697" t="inlineStr">
        <is>
          <t>Samridhi Perk Line</t>
        </is>
      </c>
      <c r="C3697" s="82" t="n">
        <v>46118</v>
      </c>
      <c r="D3697" t="inlineStr">
        <is>
          <t>Perk-TTLi-2</t>
        </is>
      </c>
      <c r="E3697" t="n">
        <v>1397.69055</v>
      </c>
      <c r="F3697" t="n">
        <v>28</v>
      </c>
      <c r="G3697" t="n">
        <v>49.9175196428571</v>
      </c>
      <c r="H3697" t="n">
        <v>0</v>
      </c>
      <c r="I3697" t="n">
        <v>82.2304354852125</v>
      </c>
    </row>
    <row r="3698">
      <c r="A3698" t="inlineStr">
        <is>
          <t>Daily_Efficiency_MTBF_2026_09_18.xlsx</t>
        </is>
      </c>
      <c r="B3698" t="inlineStr">
        <is>
          <t>Samridhi Perk Line</t>
        </is>
      </c>
      <c r="C3698" s="82" t="n">
        <v>46118</v>
      </c>
      <c r="D3698" t="inlineStr">
        <is>
          <t>Perk-TTLi-3</t>
        </is>
      </c>
      <c r="E3698" t="n">
        <v>1420.60285</v>
      </c>
      <c r="F3698" t="n">
        <v>6</v>
      </c>
      <c r="G3698" t="n">
        <v>236.767141666667</v>
      </c>
      <c r="H3698" t="n">
        <v>0.5476</v>
      </c>
      <c r="I3698" t="n">
        <v>48.8981686393028</v>
      </c>
    </row>
    <row r="3699">
      <c r="A3699" t="inlineStr">
        <is>
          <t>Daily_Efficiency_MTBF_2026_09_18.xlsx</t>
        </is>
      </c>
      <c r="B3699" t="inlineStr">
        <is>
          <t>Samridhi Perk Line</t>
        </is>
      </c>
      <c r="C3699" s="82" t="n">
        <v>46118</v>
      </c>
      <c r="D3699" t="inlineStr">
        <is>
          <t>Perk-TTLi-1</t>
        </is>
      </c>
      <c r="E3699" t="n">
        <v>1393.78291666667</v>
      </c>
      <c r="F3699" t="n">
        <v>5</v>
      </c>
      <c r="G3699" t="n">
        <v>278.756583333333</v>
      </c>
      <c r="H3699" t="n">
        <v>0.72045</v>
      </c>
      <c r="I3699" t="n">
        <v>81.7570381471249</v>
      </c>
    </row>
    <row r="3700">
      <c r="A3700" t="inlineStr">
        <is>
          <t>Daily_Efficiency_MTBF_2026_09_18.xlsx</t>
        </is>
      </c>
      <c r="B3700" t="inlineStr">
        <is>
          <t>Samridhi Perk Line</t>
        </is>
      </c>
      <c r="C3700" s="82" t="n">
        <v>46118</v>
      </c>
      <c r="D3700" t="inlineStr">
        <is>
          <t>Perk-HLM-3</t>
        </is>
      </c>
      <c r="E3700" t="n">
        <v>1440</v>
      </c>
      <c r="F3700" t="n">
        <v>1</v>
      </c>
      <c r="G3700" t="n">
        <v>1440</v>
      </c>
      <c r="H3700" t="n">
        <v>0</v>
      </c>
      <c r="I3700" t="n">
        <v>33.7351851851852</v>
      </c>
    </row>
    <row r="3701">
      <c r="A3701" t="inlineStr">
        <is>
          <t>Daily_Efficiency_MTBF_2026_09_18.xlsx</t>
        </is>
      </c>
      <c r="B3701" t="inlineStr">
        <is>
          <t>Samridhi Perk Line</t>
        </is>
      </c>
      <c r="C3701" s="82" t="n">
        <v>46118</v>
      </c>
      <c r="D3701" t="inlineStr">
        <is>
          <t>Perk-TTLi-4</t>
        </is>
      </c>
      <c r="E3701" t="n">
        <v>1434.03138333333</v>
      </c>
      <c r="F3701" t="n">
        <v>1</v>
      </c>
      <c r="G3701" t="n">
        <v>1434.03138333333</v>
      </c>
      <c r="H3701" t="n">
        <v>0</v>
      </c>
      <c r="I3701" t="n">
        <v>47.5373138916544</v>
      </c>
    </row>
    <row r="3702">
      <c r="A3702" t="inlineStr">
        <is>
          <t>Daily_Efficiency_MTBF_2026_09_18.xlsx</t>
        </is>
      </c>
      <c r="B3702" t="inlineStr">
        <is>
          <t>Samridhi Perk Line</t>
        </is>
      </c>
      <c r="C3702" s="82" t="n">
        <v>46118</v>
      </c>
      <c r="D3702" t="inlineStr">
        <is>
          <t>Perk-Case Packing</t>
        </is>
      </c>
      <c r="E3702" t="n">
        <v>1440</v>
      </c>
      <c r="F3702" t="n">
        <v>1</v>
      </c>
      <c r="G3702" t="n">
        <v>1440</v>
      </c>
      <c r="H3702" t="n">
        <v>0</v>
      </c>
      <c r="I3702" t="n">
        <v>86.72043010752689</v>
      </c>
    </row>
    <row r="3703">
      <c r="A3703" t="inlineStr">
        <is>
          <t>Daily_Efficiency_MTBF_2026_09_18.xlsx</t>
        </is>
      </c>
      <c r="B3703" t="inlineStr">
        <is>
          <t>Co-Extrusion Line</t>
        </is>
      </c>
      <c r="C3703" s="82" t="n">
        <v>46117</v>
      </c>
      <c r="D3703" t="inlineStr">
        <is>
          <t>Coex-AW3</t>
        </is>
      </c>
      <c r="E3703" t="n">
        <v>1319.63995</v>
      </c>
      <c r="F3703" t="n">
        <v>209</v>
      </c>
      <c r="G3703" t="n">
        <v>6.31406674641149</v>
      </c>
      <c r="H3703" t="n">
        <v>120.36005</v>
      </c>
      <c r="I3703" t="n">
        <v>52.1097222222222</v>
      </c>
    </row>
    <row r="3704">
      <c r="A3704" t="inlineStr">
        <is>
          <t>Daily_Efficiency_MTBF_2026_09_18.xlsx</t>
        </is>
      </c>
      <c r="B3704" t="inlineStr">
        <is>
          <t>Co-Extrusion Line</t>
        </is>
      </c>
      <c r="C3704" s="82" t="n">
        <v>46117</v>
      </c>
      <c r="D3704" t="inlineStr">
        <is>
          <t>Coex-AW2</t>
        </is>
      </c>
      <c r="E3704" t="n">
        <v>1375.1386</v>
      </c>
      <c r="F3704" t="n">
        <v>29</v>
      </c>
      <c r="G3704" t="n">
        <v>47.4185724137931</v>
      </c>
      <c r="H3704" t="n">
        <v>21.5064166666667</v>
      </c>
      <c r="I3704" t="n">
        <v>90.3971053202841</v>
      </c>
    </row>
    <row r="3705">
      <c r="A3705" t="inlineStr">
        <is>
          <t>Daily_Efficiency_MTBF_2026_09_18.xlsx</t>
        </is>
      </c>
      <c r="B3705" t="inlineStr">
        <is>
          <t>Samridhi 5 Star Line</t>
        </is>
      </c>
      <c r="C3705" s="82" t="n">
        <v>46117</v>
      </c>
      <c r="D3705" t="inlineStr">
        <is>
          <t>FS-HCM-3</t>
        </is>
      </c>
      <c r="E3705" t="n">
        <v>1396.4425</v>
      </c>
      <c r="F3705" t="n">
        <v>59</v>
      </c>
      <c r="G3705" t="n">
        <v>23.6685169491525</v>
      </c>
      <c r="H3705" t="n">
        <v>0.50795</v>
      </c>
      <c r="I3705" t="n">
        <v>91.5816602661797</v>
      </c>
    </row>
    <row r="3706">
      <c r="A3706" t="inlineStr">
        <is>
          <t>Daily_Efficiency_MTBF_2026_09_18.xlsx</t>
        </is>
      </c>
      <c r="B3706" t="inlineStr">
        <is>
          <t>Samridhi 5 Star Line</t>
        </is>
      </c>
      <c r="C3706" s="82" t="n">
        <v>46117</v>
      </c>
      <c r="D3706" t="inlineStr">
        <is>
          <t>FS-HCM-1</t>
        </is>
      </c>
      <c r="E3706" t="n">
        <v>1407.00106666667</v>
      </c>
      <c r="F3706" t="n">
        <v>35</v>
      </c>
      <c r="G3706" t="n">
        <v>40.2000304761905</v>
      </c>
      <c r="H3706" t="n">
        <v>1.84641666666667</v>
      </c>
      <c r="I3706" t="n">
        <v>90.1146801213943</v>
      </c>
    </row>
    <row r="3707">
      <c r="A3707" t="inlineStr">
        <is>
          <t>Daily_Efficiency_MTBF_2026_09_18.xlsx</t>
        </is>
      </c>
      <c r="B3707" t="inlineStr">
        <is>
          <t>Samridhi 5 Star Line</t>
        </is>
      </c>
      <c r="C3707" s="82" t="n">
        <v>46117</v>
      </c>
      <c r="D3707" t="inlineStr">
        <is>
          <t>FS-HCM-4</t>
        </is>
      </c>
      <c r="E3707" t="n">
        <v>1422.64451666667</v>
      </c>
      <c r="F3707" t="n">
        <v>31</v>
      </c>
      <c r="G3707" t="n">
        <v>45.8917586021505</v>
      </c>
      <c r="H3707" t="n">
        <v>15.8551</v>
      </c>
      <c r="I3707" t="n">
        <v>84.4487209347151</v>
      </c>
    </row>
    <row r="3708">
      <c r="A3708" t="inlineStr">
        <is>
          <t>Daily_Efficiency_MTBF_2026_09_18.xlsx</t>
        </is>
      </c>
      <c r="B3708" t="inlineStr">
        <is>
          <t>Samridhi 5 Star Line</t>
        </is>
      </c>
      <c r="C3708" s="82" t="n">
        <v>46117</v>
      </c>
      <c r="D3708" t="inlineStr">
        <is>
          <t>FS-HRM-5</t>
        </is>
      </c>
      <c r="E3708" t="n">
        <v>1408.62753333333</v>
      </c>
      <c r="F3708" t="n">
        <v>22</v>
      </c>
      <c r="G3708" t="n">
        <v>64.0285242424242</v>
      </c>
      <c r="H3708" t="n">
        <v>18.3670666666667</v>
      </c>
      <c r="I3708" t="n">
        <v>29.31552152271</v>
      </c>
    </row>
    <row r="3709">
      <c r="A3709" t="inlineStr">
        <is>
          <t>Daily_Efficiency_MTBF_2026_09_18.xlsx</t>
        </is>
      </c>
      <c r="B3709" t="inlineStr">
        <is>
          <t>Samridhi 5 Star Line</t>
        </is>
      </c>
      <c r="C3709" s="82" t="n">
        <v>46117</v>
      </c>
      <c r="D3709" t="inlineStr">
        <is>
          <t>FS-TTLi-3</t>
        </is>
      </c>
      <c r="E3709" t="n">
        <v>1408.33073333333</v>
      </c>
      <c r="F3709" t="n">
        <v>20</v>
      </c>
      <c r="G3709" t="n">
        <v>70.4165366666667</v>
      </c>
      <c r="H3709" t="n">
        <v>10.16305</v>
      </c>
      <c r="I3709" t="n">
        <v>91.86390764828209</v>
      </c>
    </row>
    <row r="3710">
      <c r="A3710" t="inlineStr">
        <is>
          <t>Daily_Efficiency_MTBF_2026_09_18.xlsx</t>
        </is>
      </c>
      <c r="B3710" t="inlineStr">
        <is>
          <t>Samridhi 5 Star Line</t>
        </is>
      </c>
      <c r="C3710" s="82" t="n">
        <v>46117</v>
      </c>
      <c r="D3710" t="inlineStr">
        <is>
          <t>FS-HCM-2</t>
        </is>
      </c>
      <c r="E3710" t="n">
        <v>1366.50358333333</v>
      </c>
      <c r="F3710" t="n">
        <v>19</v>
      </c>
      <c r="G3710" t="n">
        <v>71.9212412280702</v>
      </c>
      <c r="H3710" t="n">
        <v>6.83061666666667</v>
      </c>
      <c r="I3710" t="n">
        <v>58.9772257501993</v>
      </c>
    </row>
    <row r="3711">
      <c r="A3711" t="inlineStr">
        <is>
          <t>Daily_Efficiency_MTBF_2026_09_18.xlsx</t>
        </is>
      </c>
      <c r="B3711" t="inlineStr">
        <is>
          <t>Samridhi 5 Star Line</t>
        </is>
      </c>
      <c r="C3711" s="82" t="n">
        <v>46117</v>
      </c>
      <c r="D3711" t="inlineStr">
        <is>
          <t>FS-TTLi-2</t>
        </is>
      </c>
      <c r="E3711" t="n">
        <v>1406.1704</v>
      </c>
      <c r="F3711" t="n">
        <v>12</v>
      </c>
      <c r="G3711" t="n">
        <v>117.180866666667</v>
      </c>
      <c r="H3711" t="n">
        <v>6.49766666666667</v>
      </c>
      <c r="I3711" t="n">
        <v>56.9244791353087</v>
      </c>
    </row>
    <row r="3712">
      <c r="A3712" t="inlineStr">
        <is>
          <t>Daily_Efficiency_MTBF_2026_09_18.xlsx</t>
        </is>
      </c>
      <c r="B3712" t="inlineStr">
        <is>
          <t>Samridhi 5 Star Line</t>
        </is>
      </c>
      <c r="C3712" s="82" t="n">
        <v>46117</v>
      </c>
      <c r="D3712" t="inlineStr">
        <is>
          <t>FS-TTLi-1</t>
        </is>
      </c>
      <c r="E3712" t="n">
        <v>1425.30891666667</v>
      </c>
      <c r="F3712" t="n">
        <v>12</v>
      </c>
      <c r="G3712" t="n">
        <v>118.775743055556</v>
      </c>
      <c r="H3712" t="n">
        <v>6.00783333333333</v>
      </c>
      <c r="I3712" t="n">
        <v>88.93205297899669</v>
      </c>
    </row>
    <row r="3713">
      <c r="A3713" t="inlineStr">
        <is>
          <t>Daily_Efficiency_MTBF_2026_09_18.xlsx</t>
        </is>
      </c>
      <c r="B3713" t="inlineStr">
        <is>
          <t>Samridhi 5 Star Line</t>
        </is>
      </c>
      <c r="C3713" s="82" t="n">
        <v>46117</v>
      </c>
      <c r="D3713" t="inlineStr">
        <is>
          <t>FS-TTLi-4</t>
        </is>
      </c>
      <c r="E3713" t="n">
        <v>1432.83846666667</v>
      </c>
      <c r="F3713" t="n">
        <v>11</v>
      </c>
      <c r="G3713" t="n">
        <v>130.258042424242</v>
      </c>
      <c r="H3713" t="n">
        <v>7.16153333333333</v>
      </c>
      <c r="I3713" t="n">
        <v>84.21717171717169</v>
      </c>
    </row>
    <row r="3714">
      <c r="A3714" t="inlineStr">
        <is>
          <t>Daily_Efficiency_MTBF_2026_09_18.xlsx</t>
        </is>
      </c>
      <c r="B3714" t="inlineStr">
        <is>
          <t>Samridhi 5 Star Line</t>
        </is>
      </c>
      <c r="C3714" s="82" t="n">
        <v>46117</v>
      </c>
      <c r="D3714" t="inlineStr">
        <is>
          <t>FS-TTM-5</t>
        </is>
      </c>
      <c r="E3714" t="n">
        <v>1440</v>
      </c>
      <c r="F3714" t="n">
        <v>1</v>
      </c>
      <c r="G3714" t="n">
        <v>1440</v>
      </c>
      <c r="H3714" t="n">
        <v>0</v>
      </c>
      <c r="I3714" t="n">
        <v>63.3131313131313</v>
      </c>
    </row>
    <row r="3715">
      <c r="A3715" t="inlineStr">
        <is>
          <t>Daily_Efficiency_MTBF_2026_09_18.xlsx</t>
        </is>
      </c>
      <c r="B3715" t="inlineStr">
        <is>
          <t>Samridhi 5 Star Line</t>
        </is>
      </c>
      <c r="C3715" s="82" t="n">
        <v>46117</v>
      </c>
      <c r="D3715" t="inlineStr">
        <is>
          <t>FS-Case Packing</t>
        </is>
      </c>
      <c r="E3715" t="n">
        <v>1440</v>
      </c>
      <c r="F3715" t="n">
        <v>1</v>
      </c>
      <c r="G3715" t="n">
        <v>1440</v>
      </c>
      <c r="H3715" t="n">
        <v>0</v>
      </c>
      <c r="I3715" t="n">
        <v>121.524064171123</v>
      </c>
    </row>
    <row r="3716">
      <c r="A3716" t="inlineStr">
        <is>
          <t>Daily_Efficiency_MTBF_2026_09_18.xlsx</t>
        </is>
      </c>
      <c r="B3716" t="inlineStr">
        <is>
          <t>Samridhi Perk Line</t>
        </is>
      </c>
      <c r="C3716" s="82" t="n">
        <v>46117</v>
      </c>
      <c r="D3716" t="inlineStr">
        <is>
          <t>Perk-HCM-3</t>
        </is>
      </c>
      <c r="E3716" t="n">
        <v>1217.92038333333</v>
      </c>
      <c r="F3716" t="n">
        <v>168</v>
      </c>
      <c r="G3716" t="n">
        <v>7.24952609126984</v>
      </c>
      <c r="H3716" t="n">
        <v>8.007466666666669</v>
      </c>
      <c r="I3716" t="n">
        <v>56.6799676363481</v>
      </c>
    </row>
    <row r="3717">
      <c r="A3717" t="inlineStr">
        <is>
          <t>Daily_Efficiency_MTBF_2026_09_18.xlsx</t>
        </is>
      </c>
      <c r="B3717" t="inlineStr">
        <is>
          <t>Samridhi Perk Line</t>
        </is>
      </c>
      <c r="C3717" s="82" t="n">
        <v>46117</v>
      </c>
      <c r="D3717" t="inlineStr">
        <is>
          <t>Perk-HLM-1</t>
        </is>
      </c>
      <c r="E3717" t="n">
        <v>1324.63818333333</v>
      </c>
      <c r="F3717" t="n">
        <v>161</v>
      </c>
      <c r="G3717" t="n">
        <v>8.22756635610766</v>
      </c>
      <c r="H3717" t="n">
        <v>7.08923333333333</v>
      </c>
      <c r="I3717" t="n">
        <v>56.5419961534996</v>
      </c>
    </row>
    <row r="3718">
      <c r="A3718" t="inlineStr">
        <is>
          <t>Daily_Efficiency_MTBF_2026_09_18.xlsx</t>
        </is>
      </c>
      <c r="B3718" t="inlineStr">
        <is>
          <t>Samridhi Perk Line</t>
        </is>
      </c>
      <c r="C3718" s="82" t="n">
        <v>46117</v>
      </c>
      <c r="D3718" t="inlineStr">
        <is>
          <t>Perk-HLM-2</t>
        </is>
      </c>
      <c r="E3718" t="n">
        <v>1304.63846666667</v>
      </c>
      <c r="F3718" t="n">
        <v>131</v>
      </c>
      <c r="G3718" t="n">
        <v>9.95907226463104</v>
      </c>
      <c r="H3718" t="n">
        <v>0</v>
      </c>
      <c r="I3718" t="n">
        <v>58.1017779047435</v>
      </c>
    </row>
    <row r="3719">
      <c r="A3719" t="inlineStr">
        <is>
          <t>Daily_Efficiency_MTBF_2026_09_18.xlsx</t>
        </is>
      </c>
      <c r="B3719" t="inlineStr">
        <is>
          <t>Samridhi Perk Line</t>
        </is>
      </c>
      <c r="C3719" s="82" t="n">
        <v>46117</v>
      </c>
      <c r="D3719" t="inlineStr">
        <is>
          <t>Perk-HCM-4</t>
        </is>
      </c>
      <c r="E3719" t="n">
        <v>1351.96485</v>
      </c>
      <c r="F3719" t="n">
        <v>116</v>
      </c>
      <c r="G3719" t="n">
        <v>11.6548693965517</v>
      </c>
      <c r="H3719" t="n">
        <v>1.21983333333333</v>
      </c>
      <c r="I3719" t="n">
        <v>49.7305419324024</v>
      </c>
    </row>
    <row r="3720">
      <c r="A3720" t="inlineStr">
        <is>
          <t>Daily_Efficiency_MTBF_2026_09_18.xlsx</t>
        </is>
      </c>
      <c r="B3720" t="inlineStr">
        <is>
          <t>Samridhi Perk Line</t>
        </is>
      </c>
      <c r="C3720" s="82" t="n">
        <v>46117</v>
      </c>
      <c r="D3720" t="inlineStr">
        <is>
          <t>Perk-HCM-2</t>
        </is>
      </c>
      <c r="E3720" t="n">
        <v>1342.63393333333</v>
      </c>
      <c r="F3720" t="n">
        <v>106</v>
      </c>
      <c r="G3720" t="n">
        <v>12.6663578616352</v>
      </c>
      <c r="H3720" t="n">
        <v>1.43815</v>
      </c>
      <c r="I3720" t="n">
        <v>80.3814798713404</v>
      </c>
    </row>
    <row r="3721">
      <c r="A3721" t="inlineStr">
        <is>
          <t>Daily_Efficiency_MTBF_2026_09_18.xlsx</t>
        </is>
      </c>
      <c r="B3721" t="inlineStr">
        <is>
          <t>Samridhi Perk Line</t>
        </is>
      </c>
      <c r="C3721" s="82" t="n">
        <v>46117</v>
      </c>
      <c r="D3721" t="inlineStr">
        <is>
          <t>Perk-HCM-1</t>
        </is>
      </c>
      <c r="E3721" t="n">
        <v>1350.70463333333</v>
      </c>
      <c r="F3721" t="n">
        <v>100</v>
      </c>
      <c r="G3721" t="n">
        <v>13.5070463333333</v>
      </c>
      <c r="H3721" t="n">
        <v>0.135116666666667</v>
      </c>
      <c r="I3721" t="n">
        <v>81.9571863706518</v>
      </c>
    </row>
    <row r="3722">
      <c r="A3722" t="inlineStr">
        <is>
          <t>Daily_Efficiency_MTBF_2026_09_18.xlsx</t>
        </is>
      </c>
      <c r="B3722" t="inlineStr">
        <is>
          <t>Samridhi Perk Line</t>
        </is>
      </c>
      <c r="C3722" s="82" t="n">
        <v>46117</v>
      </c>
      <c r="D3722" t="inlineStr">
        <is>
          <t>Perk TTM-5</t>
        </is>
      </c>
      <c r="E3722" t="n">
        <v>1305.79126666667</v>
      </c>
      <c r="F3722" t="n">
        <v>63</v>
      </c>
      <c r="G3722" t="n">
        <v>20.7268455026455</v>
      </c>
      <c r="H3722" t="n">
        <v>93.84180000000001</v>
      </c>
      <c r="I3722" t="n">
        <v>60.8234126984126</v>
      </c>
    </row>
    <row r="3723">
      <c r="A3723" t="inlineStr">
        <is>
          <t>Daily_Efficiency_MTBF_2026_09_18.xlsx</t>
        </is>
      </c>
      <c r="B3723" t="inlineStr">
        <is>
          <t>Samridhi Perk Line</t>
        </is>
      </c>
      <c r="C3723" s="82" t="n">
        <v>46117</v>
      </c>
      <c r="D3723" t="inlineStr">
        <is>
          <t>Perk-TTLi-3</t>
        </is>
      </c>
      <c r="E3723" t="n">
        <v>1381.71543333333</v>
      </c>
      <c r="F3723" t="n">
        <v>9</v>
      </c>
      <c r="G3723" t="n">
        <v>153.523937037037</v>
      </c>
      <c r="H3723" t="n">
        <v>4.38743333333333</v>
      </c>
      <c r="I3723" t="n">
        <v>53.2582570073352</v>
      </c>
    </row>
    <row r="3724">
      <c r="A3724" t="inlineStr">
        <is>
          <t>Daily_Efficiency_MTBF_2026_09_18.xlsx</t>
        </is>
      </c>
      <c r="B3724" t="inlineStr">
        <is>
          <t>Samridhi Perk Line</t>
        </is>
      </c>
      <c r="C3724" s="82" t="n">
        <v>46117</v>
      </c>
      <c r="D3724" t="inlineStr">
        <is>
          <t>Perk-TTLi-4</t>
        </is>
      </c>
      <c r="E3724" t="n">
        <v>1417.69796666667</v>
      </c>
      <c r="F3724" t="n">
        <v>6</v>
      </c>
      <c r="G3724" t="n">
        <v>236.282994444444</v>
      </c>
      <c r="H3724" t="n">
        <v>15.9506833333333</v>
      </c>
      <c r="I3724" t="n">
        <v>44.8366480866843</v>
      </c>
    </row>
    <row r="3725">
      <c r="A3725" t="inlineStr">
        <is>
          <t>Daily_Efficiency_MTBF_2026_09_18.xlsx</t>
        </is>
      </c>
      <c r="B3725" t="inlineStr">
        <is>
          <t>Samridhi Perk Line</t>
        </is>
      </c>
      <c r="C3725" s="82" t="n">
        <v>46117</v>
      </c>
      <c r="D3725" t="inlineStr">
        <is>
          <t>Perk-TTLi-1</t>
        </is>
      </c>
      <c r="E3725" t="n">
        <v>1415.05388333333</v>
      </c>
      <c r="F3725" t="n">
        <v>5</v>
      </c>
      <c r="G3725" t="n">
        <v>283.010776666667</v>
      </c>
      <c r="H3725" t="n">
        <v>0.06775</v>
      </c>
      <c r="I3725" t="n">
        <v>78.6140215651229</v>
      </c>
    </row>
    <row r="3726">
      <c r="A3726" t="inlineStr">
        <is>
          <t>Daily_Efficiency_MTBF_2026_09_18.xlsx</t>
        </is>
      </c>
      <c r="B3726" t="inlineStr">
        <is>
          <t>Samridhi Perk Line</t>
        </is>
      </c>
      <c r="C3726" s="82" t="n">
        <v>46117</v>
      </c>
      <c r="D3726" t="inlineStr">
        <is>
          <t>Perk-TTLi-2</t>
        </is>
      </c>
      <c r="E3726" t="n">
        <v>1398.96235</v>
      </c>
      <c r="F3726" t="n">
        <v>2</v>
      </c>
      <c r="G3726" t="n">
        <v>699.481175</v>
      </c>
      <c r="H3726" t="n">
        <v>0</v>
      </c>
      <c r="I3726" t="n">
        <v>75.99824587961059</v>
      </c>
    </row>
    <row r="3727">
      <c r="A3727" t="inlineStr">
        <is>
          <t>Daily_Efficiency_MTBF_2026_09_18.xlsx</t>
        </is>
      </c>
      <c r="B3727" t="inlineStr">
        <is>
          <t>Samridhi Perk Line</t>
        </is>
      </c>
      <c r="C3727" s="82" t="n">
        <v>46117</v>
      </c>
      <c r="D3727" t="inlineStr">
        <is>
          <t>Perk-HLM-3</t>
        </is>
      </c>
      <c r="E3727" t="n">
        <v>1440</v>
      </c>
      <c r="F3727" t="n">
        <v>1</v>
      </c>
      <c r="G3727" t="n">
        <v>1440</v>
      </c>
      <c r="H3727" t="n">
        <v>0</v>
      </c>
      <c r="I3727" t="n">
        <v>28.5845679012346</v>
      </c>
    </row>
    <row r="3728">
      <c r="A3728" t="inlineStr">
        <is>
          <t>Daily_Efficiency_MTBF_2026_09_18.xlsx</t>
        </is>
      </c>
      <c r="B3728" t="inlineStr">
        <is>
          <t>Samridhi Perk Line</t>
        </is>
      </c>
      <c r="C3728" s="82" t="n">
        <v>46117</v>
      </c>
      <c r="D3728" t="inlineStr">
        <is>
          <t>Perk-Case Packing</t>
        </is>
      </c>
      <c r="E3728" t="n">
        <v>1440</v>
      </c>
      <c r="F3728" t="n">
        <v>1</v>
      </c>
      <c r="G3728" t="n">
        <v>1440</v>
      </c>
      <c r="H3728" t="n">
        <v>0</v>
      </c>
      <c r="I3728" t="n">
        <v>83.6559139784946</v>
      </c>
    </row>
    <row r="3729">
      <c r="A3729" t="inlineStr">
        <is>
          <t>Daily_Efficiency_MTBF_2026_09_18.xlsx</t>
        </is>
      </c>
      <c r="B3729" t="inlineStr">
        <is>
          <t>Co-Extrusion Line</t>
        </is>
      </c>
      <c r="C3729" s="82" t="n">
        <v>46116</v>
      </c>
      <c r="D3729" t="inlineStr">
        <is>
          <t>Coex-AW3</t>
        </is>
      </c>
      <c r="E3729" t="n">
        <v>1356.00236666667</v>
      </c>
      <c r="F3729" t="n">
        <v>217</v>
      </c>
      <c r="G3729" t="n">
        <v>6.24885883256529</v>
      </c>
      <c r="H3729" t="n">
        <v>83.9976333333333</v>
      </c>
      <c r="I3729" t="n">
        <v>56.621111111111</v>
      </c>
    </row>
    <row r="3730">
      <c r="A3730" t="inlineStr">
        <is>
          <t>Daily_Efficiency_MTBF_2026_09_18.xlsx</t>
        </is>
      </c>
      <c r="B3730" t="inlineStr">
        <is>
          <t>Co-Extrusion Line</t>
        </is>
      </c>
      <c r="C3730" s="82" t="n">
        <v>46116</v>
      </c>
      <c r="D3730" t="inlineStr">
        <is>
          <t>Coex-AW2</t>
        </is>
      </c>
      <c r="E3730" t="n">
        <v>1359.73731666667</v>
      </c>
      <c r="F3730" t="n">
        <v>30</v>
      </c>
      <c r="G3730" t="n">
        <v>45.3245772222222</v>
      </c>
      <c r="H3730" t="n">
        <v>27.0229666666667</v>
      </c>
      <c r="I3730" t="n">
        <v>89.4261741968694</v>
      </c>
    </row>
    <row r="3731">
      <c r="A3731" t="inlineStr">
        <is>
          <t>Daily_Efficiency_MTBF_2026_09_18.xlsx</t>
        </is>
      </c>
      <c r="B3731" t="inlineStr">
        <is>
          <t>Samridhi 5 Star Line</t>
        </is>
      </c>
      <c r="C3731" s="82" t="n">
        <v>46116</v>
      </c>
      <c r="D3731" t="inlineStr">
        <is>
          <t>FS-HCM-3</t>
        </is>
      </c>
      <c r="E3731" t="n">
        <v>1375.94926666667</v>
      </c>
      <c r="F3731" t="n">
        <v>64</v>
      </c>
      <c r="G3731" t="n">
        <v>21.4992072916667</v>
      </c>
      <c r="H3731" t="n">
        <v>1.33293333333333</v>
      </c>
      <c r="I3731" t="n">
        <v>88.059693463683</v>
      </c>
    </row>
    <row r="3732">
      <c r="A3732" t="inlineStr">
        <is>
          <t>Daily_Efficiency_MTBF_2026_09_18.xlsx</t>
        </is>
      </c>
      <c r="B3732" t="inlineStr">
        <is>
          <t>Samridhi 5 Star Line</t>
        </is>
      </c>
      <c r="C3732" s="82" t="n">
        <v>46116</v>
      </c>
      <c r="D3732" t="inlineStr">
        <is>
          <t>FS-TTLi-2</t>
        </is>
      </c>
      <c r="E3732" t="n">
        <v>1395.01635</v>
      </c>
      <c r="F3732" t="n">
        <v>35</v>
      </c>
      <c r="G3732" t="n">
        <v>39.85761</v>
      </c>
      <c r="H3732" t="n">
        <v>14.3278333333333</v>
      </c>
      <c r="I3732" t="n">
        <v>50.3258900557695</v>
      </c>
    </row>
    <row r="3733">
      <c r="A3733" t="inlineStr">
        <is>
          <t>Daily_Efficiency_MTBF_2026_09_18.xlsx</t>
        </is>
      </c>
      <c r="B3733" t="inlineStr">
        <is>
          <t>Samridhi 5 Star Line</t>
        </is>
      </c>
      <c r="C3733" s="82" t="n">
        <v>46116</v>
      </c>
      <c r="D3733" t="inlineStr">
        <is>
          <t>FS-HCM-2</t>
        </is>
      </c>
      <c r="E3733" t="n">
        <v>1271.2299</v>
      </c>
      <c r="F3733" t="n">
        <v>35</v>
      </c>
      <c r="G3733" t="n">
        <v>36.3208542857143</v>
      </c>
      <c r="H3733" t="n">
        <v>11.4987666666667</v>
      </c>
      <c r="I3733" t="n">
        <v>59.9016824266928</v>
      </c>
    </row>
    <row r="3734">
      <c r="A3734" t="inlineStr">
        <is>
          <t>Daily_Efficiency_MTBF_2026_09_18.xlsx</t>
        </is>
      </c>
      <c r="B3734" t="inlineStr">
        <is>
          <t>Samridhi 5 Star Line</t>
        </is>
      </c>
      <c r="C3734" s="82" t="n">
        <v>46116</v>
      </c>
      <c r="D3734" t="inlineStr">
        <is>
          <t>FS-HCM-1</t>
        </is>
      </c>
      <c r="E3734" t="n">
        <v>1403.37801666667</v>
      </c>
      <c r="F3734" t="n">
        <v>34</v>
      </c>
      <c r="G3734" t="n">
        <v>41.2758240196078</v>
      </c>
      <c r="H3734" t="n">
        <v>0.33365</v>
      </c>
      <c r="I3734" t="n">
        <v>66.5183009255708</v>
      </c>
    </row>
    <row r="3735">
      <c r="A3735" t="inlineStr">
        <is>
          <t>Daily_Efficiency_MTBF_2026_09_18.xlsx</t>
        </is>
      </c>
      <c r="B3735" t="inlineStr">
        <is>
          <t>Samridhi 5 Star Line</t>
        </is>
      </c>
      <c r="C3735" s="82" t="n">
        <v>46116</v>
      </c>
      <c r="D3735" t="inlineStr">
        <is>
          <t>FS-TTLi-1</t>
        </is>
      </c>
      <c r="E3735" t="n">
        <v>1379.37373333333</v>
      </c>
      <c r="F3735" t="n">
        <v>31</v>
      </c>
      <c r="G3735" t="n">
        <v>44.4959268817204</v>
      </c>
      <c r="H3735" t="n">
        <v>23.3598666666667</v>
      </c>
      <c r="I3735" t="n">
        <v>72.4767568903423</v>
      </c>
    </row>
    <row r="3736">
      <c r="A3736" t="inlineStr">
        <is>
          <t>Daily_Efficiency_MTBF_2026_09_18.xlsx</t>
        </is>
      </c>
      <c r="B3736" t="inlineStr">
        <is>
          <t>Samridhi 5 Star Line</t>
        </is>
      </c>
      <c r="C3736" s="82" t="n">
        <v>46116</v>
      </c>
      <c r="D3736" t="inlineStr">
        <is>
          <t>FS-HCM-4</t>
        </is>
      </c>
      <c r="E3736" t="n">
        <v>1416.98656666667</v>
      </c>
      <c r="F3736" t="n">
        <v>21</v>
      </c>
      <c r="G3736" t="n">
        <v>67.4755507936508</v>
      </c>
      <c r="H3736" t="n">
        <v>16.8375833333333</v>
      </c>
      <c r="I3736" t="n">
        <v>83.52710421244009</v>
      </c>
    </row>
    <row r="3737">
      <c r="A3737" t="inlineStr">
        <is>
          <t>Daily_Efficiency_MTBF_2026_09_18.xlsx</t>
        </is>
      </c>
      <c r="B3737" t="inlineStr">
        <is>
          <t>Samridhi 5 Star Line</t>
        </is>
      </c>
      <c r="C3737" s="82" t="n">
        <v>46116</v>
      </c>
      <c r="D3737" t="inlineStr">
        <is>
          <t>FS-HRM-5</t>
        </is>
      </c>
      <c r="E3737" t="n">
        <v>1378.52781666667</v>
      </c>
      <c r="F3737" t="n">
        <v>18</v>
      </c>
      <c r="G3737" t="n">
        <v>76.58487870370369</v>
      </c>
      <c r="H3737" t="n">
        <v>28.4151833333333</v>
      </c>
      <c r="I3737" t="n">
        <v>38.2760551580688</v>
      </c>
    </row>
    <row r="3738">
      <c r="A3738" t="inlineStr">
        <is>
          <t>Daily_Efficiency_MTBF_2026_09_18.xlsx</t>
        </is>
      </c>
      <c r="B3738" t="inlineStr">
        <is>
          <t>Samridhi 5 Star Line</t>
        </is>
      </c>
      <c r="C3738" s="82" t="n">
        <v>46116</v>
      </c>
      <c r="D3738" t="inlineStr">
        <is>
          <t>FS-TTLi-4</t>
        </is>
      </c>
      <c r="E3738" t="n">
        <v>1422.82045</v>
      </c>
      <c r="F3738" t="n">
        <v>12</v>
      </c>
      <c r="G3738" t="n">
        <v>118.568370833333</v>
      </c>
      <c r="H3738" t="n">
        <v>17.17955</v>
      </c>
      <c r="I3738" t="n">
        <v>82.86868686868689</v>
      </c>
    </row>
    <row r="3739">
      <c r="A3739" t="inlineStr">
        <is>
          <t>Daily_Efficiency_MTBF_2026_09_18.xlsx</t>
        </is>
      </c>
      <c r="B3739" t="inlineStr">
        <is>
          <t>Samridhi 5 Star Line</t>
        </is>
      </c>
      <c r="C3739" s="82" t="n">
        <v>46116</v>
      </c>
      <c r="D3739" t="inlineStr">
        <is>
          <t>FS-TTLi-3</t>
        </is>
      </c>
      <c r="E3739" t="n">
        <v>1399.99911666667</v>
      </c>
      <c r="F3739" t="n">
        <v>9</v>
      </c>
      <c r="G3739" t="n">
        <v>155.555457407407</v>
      </c>
      <c r="H3739" t="n">
        <v>4.22285</v>
      </c>
      <c r="I3739" t="n">
        <v>86.3690640276384</v>
      </c>
    </row>
    <row r="3740">
      <c r="A3740" t="inlineStr">
        <is>
          <t>Daily_Efficiency_MTBF_2026_09_18.xlsx</t>
        </is>
      </c>
      <c r="B3740" t="inlineStr">
        <is>
          <t>Samridhi 5 Star Line</t>
        </is>
      </c>
      <c r="C3740" s="82" t="n">
        <v>46116</v>
      </c>
      <c r="D3740" t="inlineStr">
        <is>
          <t>FS-TTM-5</t>
        </is>
      </c>
      <c r="E3740" t="n">
        <v>1440</v>
      </c>
      <c r="F3740" t="n">
        <v>1</v>
      </c>
      <c r="G3740" t="n">
        <v>1440</v>
      </c>
      <c r="H3740" t="n">
        <v>0</v>
      </c>
      <c r="I3740" t="n">
        <v>83.6111111111111</v>
      </c>
    </row>
    <row r="3741">
      <c r="A3741" t="inlineStr">
        <is>
          <t>Daily_Efficiency_MTBF_2026_09_18.xlsx</t>
        </is>
      </c>
      <c r="B3741" t="inlineStr">
        <is>
          <t>Samridhi 5 Star Line</t>
        </is>
      </c>
      <c r="C3741" s="82" t="n">
        <v>46116</v>
      </c>
      <c r="D3741" t="inlineStr">
        <is>
          <t>FS-Case Packing</t>
        </is>
      </c>
      <c r="E3741" t="n">
        <v>1440</v>
      </c>
      <c r="F3741" t="n">
        <v>1</v>
      </c>
      <c r="G3741" t="n">
        <v>1440</v>
      </c>
      <c r="H3741" t="n">
        <v>0</v>
      </c>
      <c r="I3741" t="n">
        <v>102.896613190731</v>
      </c>
    </row>
    <row r="3742">
      <c r="A3742" t="inlineStr">
        <is>
          <t>Daily_Efficiency_MTBF_2026_09_18.xlsx</t>
        </is>
      </c>
      <c r="B3742" t="inlineStr">
        <is>
          <t>Samridhi Perk Line</t>
        </is>
      </c>
      <c r="C3742" s="82" t="n">
        <v>46116</v>
      </c>
      <c r="D3742" t="inlineStr">
        <is>
          <t>Perk-HLM-1</t>
        </is>
      </c>
      <c r="E3742" t="n">
        <v>832.201916666667</v>
      </c>
      <c r="F3742" t="n">
        <v>163</v>
      </c>
      <c r="G3742" t="n">
        <v>5.10553323108385</v>
      </c>
      <c r="H3742" t="n">
        <v>2.45978333333333</v>
      </c>
      <c r="I3742" t="n">
        <v>34.691239398503</v>
      </c>
    </row>
    <row r="3743">
      <c r="A3743" t="inlineStr">
        <is>
          <t>Daily_Efficiency_MTBF_2026_09_18.xlsx</t>
        </is>
      </c>
      <c r="B3743" t="inlineStr">
        <is>
          <t>Samridhi Perk Line</t>
        </is>
      </c>
      <c r="C3743" s="82" t="n">
        <v>46116</v>
      </c>
      <c r="D3743" t="inlineStr">
        <is>
          <t>Perk-HLM-2</t>
        </is>
      </c>
      <c r="E3743" t="n">
        <v>845.756116666667</v>
      </c>
      <c r="F3743" t="n">
        <v>103</v>
      </c>
      <c r="G3743" t="n">
        <v>8.211224433656961</v>
      </c>
      <c r="H3743" t="n">
        <v>0</v>
      </c>
      <c r="I3743" t="n">
        <v>48.7055659984084</v>
      </c>
    </row>
    <row r="3744">
      <c r="A3744" t="inlineStr">
        <is>
          <t>Daily_Efficiency_MTBF_2026_09_18.xlsx</t>
        </is>
      </c>
      <c r="B3744" t="inlineStr">
        <is>
          <t>Samridhi Perk Line</t>
        </is>
      </c>
      <c r="C3744" s="82" t="n">
        <v>46116</v>
      </c>
      <c r="D3744" t="inlineStr">
        <is>
          <t>Perk-HCM-1</t>
        </is>
      </c>
      <c r="E3744" t="n">
        <v>1202.79045</v>
      </c>
      <c r="F3744" t="n">
        <v>72</v>
      </c>
      <c r="G3744" t="n">
        <v>16.7054229166667</v>
      </c>
      <c r="H3744" t="n">
        <v>0.42195</v>
      </c>
      <c r="I3744" t="n">
        <v>49.9312552265505</v>
      </c>
    </row>
    <row r="3745">
      <c r="A3745" t="inlineStr">
        <is>
          <t>Daily_Efficiency_MTBF_2026_09_18.xlsx</t>
        </is>
      </c>
      <c r="B3745" t="inlineStr">
        <is>
          <t>Samridhi Perk Line</t>
        </is>
      </c>
      <c r="C3745" s="82" t="n">
        <v>46116</v>
      </c>
      <c r="D3745" t="inlineStr">
        <is>
          <t>Perk-HCM-2</t>
        </is>
      </c>
      <c r="E3745" t="n">
        <v>1382.64913333333</v>
      </c>
      <c r="F3745" t="n">
        <v>66</v>
      </c>
      <c r="G3745" t="n">
        <v>20.9492292929293</v>
      </c>
      <c r="H3745" t="n">
        <v>0.448683333333333</v>
      </c>
      <c r="I3745" t="n">
        <v>43.5947631025201</v>
      </c>
    </row>
    <row r="3746">
      <c r="A3746" t="inlineStr">
        <is>
          <t>Daily_Efficiency_MTBF_2026_09_18.xlsx</t>
        </is>
      </c>
      <c r="B3746" t="inlineStr">
        <is>
          <t>Samridhi Perk Line</t>
        </is>
      </c>
      <c r="C3746" s="82" t="n">
        <v>46116</v>
      </c>
      <c r="D3746" t="inlineStr">
        <is>
          <t>Perk TTM-5</t>
        </is>
      </c>
      <c r="E3746" t="n">
        <v>771.300266666667</v>
      </c>
      <c r="F3746" t="n">
        <v>50</v>
      </c>
      <c r="G3746" t="n">
        <v>15.4260053333333</v>
      </c>
      <c r="H3746" t="n">
        <v>112.64705</v>
      </c>
      <c r="I3746" t="n">
        <v>22.3809523809524</v>
      </c>
    </row>
    <row r="3747">
      <c r="A3747" t="inlineStr">
        <is>
          <t>Daily_Efficiency_MTBF_2026_09_18.xlsx</t>
        </is>
      </c>
      <c r="B3747" t="inlineStr">
        <is>
          <t>Samridhi Perk Line</t>
        </is>
      </c>
      <c r="C3747" s="82" t="n">
        <v>46116</v>
      </c>
      <c r="D3747" t="inlineStr">
        <is>
          <t>Perk-HCM-3</t>
        </is>
      </c>
      <c r="E3747" t="n">
        <v>825.089983333333</v>
      </c>
      <c r="F3747" t="n">
        <v>49</v>
      </c>
      <c r="G3747" t="n">
        <v>16.8385710884354</v>
      </c>
      <c r="H3747" t="n">
        <v>0.8841</v>
      </c>
      <c r="I3747" t="n">
        <v>53.2602874785938</v>
      </c>
    </row>
    <row r="3748">
      <c r="A3748" t="inlineStr">
        <is>
          <t>Daily_Efficiency_MTBF_2026_09_18.xlsx</t>
        </is>
      </c>
      <c r="B3748" t="inlineStr">
        <is>
          <t>Samridhi Perk Line</t>
        </is>
      </c>
      <c r="C3748" s="82" t="n">
        <v>46116</v>
      </c>
      <c r="D3748" t="inlineStr">
        <is>
          <t>Perk-HCM-4</t>
        </is>
      </c>
      <c r="E3748" t="n">
        <v>961.763266666666</v>
      </c>
      <c r="F3748" t="n">
        <v>19</v>
      </c>
      <c r="G3748" t="n">
        <v>50.6191192982456</v>
      </c>
      <c r="H3748" t="n">
        <v>0.111383333333333</v>
      </c>
      <c r="I3748" t="n">
        <v>58.5398066962334</v>
      </c>
    </row>
    <row r="3749">
      <c r="A3749" t="inlineStr">
        <is>
          <t>Daily_Efficiency_MTBF_2026_09_18.xlsx</t>
        </is>
      </c>
      <c r="B3749" t="inlineStr">
        <is>
          <t>Samridhi Perk Line</t>
        </is>
      </c>
      <c r="C3749" s="82" t="n">
        <v>46116</v>
      </c>
      <c r="D3749" t="inlineStr">
        <is>
          <t>Perk-TTLi-2</t>
        </is>
      </c>
      <c r="E3749" t="n">
        <v>1373.72436666667</v>
      </c>
      <c r="F3749" t="n">
        <v>14</v>
      </c>
      <c r="G3749" t="n">
        <v>98.123169047619</v>
      </c>
      <c r="H3749" t="n">
        <v>0</v>
      </c>
      <c r="I3749" t="n">
        <v>50.2778259432484</v>
      </c>
    </row>
    <row r="3750">
      <c r="A3750" t="inlineStr">
        <is>
          <t>Daily_Efficiency_MTBF_2026_09_18.xlsx</t>
        </is>
      </c>
      <c r="B3750" t="inlineStr">
        <is>
          <t>Samridhi Perk Line</t>
        </is>
      </c>
      <c r="C3750" s="82" t="n">
        <v>46116</v>
      </c>
      <c r="D3750" t="inlineStr">
        <is>
          <t>Perk-TTLi-3</t>
        </is>
      </c>
      <c r="E3750" t="n">
        <v>1263.53776666667</v>
      </c>
      <c r="F3750" t="n">
        <v>6</v>
      </c>
      <c r="G3750" t="n">
        <v>210.589627777778</v>
      </c>
      <c r="H3750" t="n">
        <v>0.1243</v>
      </c>
      <c r="I3750" t="n">
        <v>34.3048603473664</v>
      </c>
    </row>
    <row r="3751">
      <c r="A3751" t="inlineStr">
        <is>
          <t>Daily_Efficiency_MTBF_2026_09_18.xlsx</t>
        </is>
      </c>
      <c r="B3751" t="inlineStr">
        <is>
          <t>Samridhi Perk Line</t>
        </is>
      </c>
      <c r="C3751" s="82" t="n">
        <v>46116</v>
      </c>
      <c r="D3751" t="inlineStr">
        <is>
          <t>Perk-TTLi-1</t>
        </is>
      </c>
      <c r="E3751" t="n">
        <v>913.057766666667</v>
      </c>
      <c r="F3751" t="n">
        <v>4</v>
      </c>
      <c r="G3751" t="n">
        <v>228.264441666667</v>
      </c>
      <c r="H3751" t="n">
        <v>0.551233333333333</v>
      </c>
      <c r="I3751" t="n">
        <v>58.8927778896817</v>
      </c>
    </row>
    <row r="3752">
      <c r="A3752" t="inlineStr">
        <is>
          <t>Daily_Efficiency_MTBF_2026_09_18.xlsx</t>
        </is>
      </c>
      <c r="B3752" t="inlineStr">
        <is>
          <t>Samridhi Perk Line</t>
        </is>
      </c>
      <c r="C3752" s="82" t="n">
        <v>46116</v>
      </c>
      <c r="D3752" t="inlineStr">
        <is>
          <t>Perk-TTLi-4</t>
        </is>
      </c>
      <c r="E3752" t="n">
        <v>1436.06118333333</v>
      </c>
      <c r="F3752" t="n">
        <v>1</v>
      </c>
      <c r="G3752" t="n">
        <v>1436.06118333333</v>
      </c>
      <c r="H3752" t="n">
        <v>0</v>
      </c>
      <c r="I3752" t="n">
        <v>38.1146713212811</v>
      </c>
    </row>
    <row r="3753">
      <c r="A3753" t="inlineStr">
        <is>
          <t>Daily_Efficiency_MTBF_2026_09_18.xlsx</t>
        </is>
      </c>
      <c r="B3753" t="inlineStr">
        <is>
          <t>Samridhi Perk Line</t>
        </is>
      </c>
      <c r="C3753" s="82" t="n">
        <v>46116</v>
      </c>
      <c r="D3753" t="inlineStr">
        <is>
          <t>Perk-HLM-3</t>
        </is>
      </c>
      <c r="E3753" t="n">
        <v>1440</v>
      </c>
      <c r="F3753" t="n">
        <v>1</v>
      </c>
      <c r="G3753" t="n">
        <v>1440</v>
      </c>
      <c r="H3753" t="n">
        <v>0</v>
      </c>
      <c r="I3753" t="n">
        <v>22.9871913580247</v>
      </c>
    </row>
    <row r="3754">
      <c r="A3754" t="inlineStr">
        <is>
          <t>Daily_Efficiency_MTBF_2026_09_18.xlsx</t>
        </is>
      </c>
      <c r="B3754" t="inlineStr">
        <is>
          <t>Samridhi Perk Line</t>
        </is>
      </c>
      <c r="C3754" s="82" t="n">
        <v>46116</v>
      </c>
      <c r="D3754" t="inlineStr">
        <is>
          <t>Perk-Case Packing</t>
        </is>
      </c>
      <c r="E3754" t="n">
        <v>1440</v>
      </c>
      <c r="F3754" t="n">
        <v>1</v>
      </c>
      <c r="G3754" t="n">
        <v>1440</v>
      </c>
      <c r="H3754" t="n">
        <v>0</v>
      </c>
      <c r="I3754" t="n">
        <v>49.9462365591398</v>
      </c>
    </row>
    <row r="3755">
      <c r="A3755" t="inlineStr">
        <is>
          <t>Daily_Efficiency_MTBF_2026_09_18.xlsx</t>
        </is>
      </c>
      <c r="B3755" t="inlineStr">
        <is>
          <t>Co-Extrusion Line</t>
        </is>
      </c>
      <c r="C3755" s="82" t="n">
        <v>46115</v>
      </c>
      <c r="D3755" t="inlineStr">
        <is>
          <t>Coex-AW3</t>
        </is>
      </c>
      <c r="E3755" t="n">
        <v>556.79675</v>
      </c>
      <c r="F3755" t="n">
        <v>170</v>
      </c>
      <c r="G3755" t="n">
        <v>3.275275</v>
      </c>
      <c r="H3755" t="n">
        <v>90.6654666666667</v>
      </c>
      <c r="I3755" t="n">
        <v>19.1980555555556</v>
      </c>
    </row>
    <row r="3756">
      <c r="A3756" t="inlineStr">
        <is>
          <t>Daily_Efficiency_MTBF_2026_09_18.xlsx</t>
        </is>
      </c>
      <c r="B3756" t="inlineStr">
        <is>
          <t>Co-Extrusion Line</t>
        </is>
      </c>
      <c r="C3756" s="82" t="n">
        <v>46115</v>
      </c>
      <c r="D3756" t="inlineStr">
        <is>
          <t>Coex-AW2</t>
        </is>
      </c>
      <c r="E3756" t="n">
        <v>993.131616666667</v>
      </c>
      <c r="F3756" t="n">
        <v>9</v>
      </c>
      <c r="G3756" t="n">
        <v>110.347957407407</v>
      </c>
      <c r="H3756" t="n">
        <v>7.49796666666667</v>
      </c>
      <c r="I3756" t="n">
        <v>44.4720773747521</v>
      </c>
    </row>
    <row r="3757">
      <c r="A3757" t="inlineStr">
        <is>
          <t>Daily_Efficiency_MTBF_2026_09_18.xlsx</t>
        </is>
      </c>
      <c r="B3757" t="inlineStr">
        <is>
          <t>Samridhi 5 Star Line</t>
        </is>
      </c>
      <c r="C3757" s="82" t="n">
        <v>46115</v>
      </c>
      <c r="D3757" t="inlineStr">
        <is>
          <t>FS-HCM-1</t>
        </is>
      </c>
      <c r="E3757" t="n">
        <v>1376.5035</v>
      </c>
      <c r="F3757" t="n">
        <v>49</v>
      </c>
      <c r="G3757" t="n">
        <v>28.0919081632653</v>
      </c>
      <c r="H3757" t="n">
        <v>1.83443333333333</v>
      </c>
      <c r="I3757" t="n">
        <v>51.4342193245237</v>
      </c>
    </row>
    <row r="3758">
      <c r="A3758" t="inlineStr">
        <is>
          <t>Daily_Efficiency_MTBF_2026_09_18.xlsx</t>
        </is>
      </c>
      <c r="B3758" t="inlineStr">
        <is>
          <t>Samridhi 5 Star Line</t>
        </is>
      </c>
      <c r="C3758" s="82" t="n">
        <v>46115</v>
      </c>
      <c r="D3758" t="inlineStr">
        <is>
          <t>FS-TTLi-1</t>
        </is>
      </c>
      <c r="E3758" t="n">
        <v>1383.9838</v>
      </c>
      <c r="F3758" t="n">
        <v>47</v>
      </c>
      <c r="G3758" t="n">
        <v>29.4464638297872</v>
      </c>
      <c r="H3758" t="n">
        <v>10.4854666666667</v>
      </c>
      <c r="I3758" t="n">
        <v>46.8812569373669</v>
      </c>
    </row>
    <row r="3759">
      <c r="A3759" t="inlineStr">
        <is>
          <t>Daily_Efficiency_MTBF_2026_09_18.xlsx</t>
        </is>
      </c>
      <c r="B3759" t="inlineStr">
        <is>
          <t>Samridhi 5 Star Line</t>
        </is>
      </c>
      <c r="C3759" s="82" t="n">
        <v>46115</v>
      </c>
      <c r="D3759" t="inlineStr">
        <is>
          <t>FS-HCM-3</t>
        </is>
      </c>
      <c r="E3759" t="n">
        <v>1187.17861666667</v>
      </c>
      <c r="F3759" t="n">
        <v>45</v>
      </c>
      <c r="G3759" t="n">
        <v>26.381747037037</v>
      </c>
      <c r="H3759" t="n">
        <v>2.83313333333333</v>
      </c>
      <c r="I3759" t="n">
        <v>63.1538550106771</v>
      </c>
    </row>
    <row r="3760">
      <c r="A3760" t="inlineStr">
        <is>
          <t>Daily_Efficiency_MTBF_2026_09_18.xlsx</t>
        </is>
      </c>
      <c r="B3760" t="inlineStr">
        <is>
          <t>Samridhi 5 Star Line</t>
        </is>
      </c>
      <c r="C3760" s="82" t="n">
        <v>46115</v>
      </c>
      <c r="D3760" t="inlineStr">
        <is>
          <t>FS-HCM-4</t>
        </is>
      </c>
      <c r="E3760" t="n">
        <v>1390.50145</v>
      </c>
      <c r="F3760" t="n">
        <v>35</v>
      </c>
      <c r="G3760" t="n">
        <v>39.7286128571429</v>
      </c>
      <c r="H3760" t="n">
        <v>20.0088666666667</v>
      </c>
      <c r="I3760" t="n">
        <v>58.2859046640947</v>
      </c>
    </row>
    <row r="3761">
      <c r="A3761" t="inlineStr">
        <is>
          <t>Daily_Efficiency_MTBF_2026_09_18.xlsx</t>
        </is>
      </c>
      <c r="B3761" t="inlineStr">
        <is>
          <t>Samridhi 5 Star Line</t>
        </is>
      </c>
      <c r="C3761" s="82" t="n">
        <v>46115</v>
      </c>
      <c r="D3761" t="inlineStr">
        <is>
          <t>FS-HCM-2</t>
        </is>
      </c>
      <c r="E3761" t="n">
        <v>1359.3496</v>
      </c>
      <c r="F3761" t="n">
        <v>34</v>
      </c>
      <c r="G3761" t="n">
        <v>39.9808705882353</v>
      </c>
      <c r="H3761" t="n">
        <v>8.17798333333333</v>
      </c>
      <c r="I3761" t="n">
        <v>40.3402050927835</v>
      </c>
    </row>
    <row r="3762">
      <c r="A3762" t="inlineStr">
        <is>
          <t>Daily_Efficiency_MTBF_2026_09_18.xlsx</t>
        </is>
      </c>
      <c r="B3762" t="inlineStr">
        <is>
          <t>Samridhi 5 Star Line</t>
        </is>
      </c>
      <c r="C3762" s="82" t="n">
        <v>46115</v>
      </c>
      <c r="D3762" t="inlineStr">
        <is>
          <t>FS-HRM-5</t>
        </is>
      </c>
      <c r="E3762" t="n">
        <v>1399.17513333333</v>
      </c>
      <c r="F3762" t="n">
        <v>24</v>
      </c>
      <c r="G3762" t="n">
        <v>58.2989638888889</v>
      </c>
      <c r="H3762" t="n">
        <v>25.1611833333333</v>
      </c>
      <c r="I3762" t="n">
        <v>33.1585188202046</v>
      </c>
    </row>
    <row r="3763">
      <c r="A3763" t="inlineStr">
        <is>
          <t>Daily_Efficiency_MTBF_2026_09_18.xlsx</t>
        </is>
      </c>
      <c r="B3763" t="inlineStr">
        <is>
          <t>Samridhi 5 Star Line</t>
        </is>
      </c>
      <c r="C3763" s="82" t="n">
        <v>46115</v>
      </c>
      <c r="D3763" t="inlineStr">
        <is>
          <t>FS-TTLi-3</t>
        </is>
      </c>
      <c r="E3763" t="n">
        <v>1192.50766666667</v>
      </c>
      <c r="F3763" t="n">
        <v>17</v>
      </c>
      <c r="G3763" t="n">
        <v>70.14750980392159</v>
      </c>
      <c r="H3763" t="n">
        <v>13.3222166666667</v>
      </c>
      <c r="I3763" t="n">
        <v>58.1064706892617</v>
      </c>
    </row>
    <row r="3764">
      <c r="A3764" t="inlineStr">
        <is>
          <t>Daily_Efficiency_MTBF_2026_09_18.xlsx</t>
        </is>
      </c>
      <c r="B3764" t="inlineStr">
        <is>
          <t>Samridhi 5 Star Line</t>
        </is>
      </c>
      <c r="C3764" s="82" t="n">
        <v>46115</v>
      </c>
      <c r="D3764" t="inlineStr">
        <is>
          <t>FS-TTLi-2</t>
        </is>
      </c>
      <c r="E3764" t="n">
        <v>978.566733333333</v>
      </c>
      <c r="F3764" t="n">
        <v>15</v>
      </c>
      <c r="G3764" t="n">
        <v>65.23778222222219</v>
      </c>
      <c r="H3764" t="n">
        <v>3.6382</v>
      </c>
      <c r="I3764" t="n">
        <v>11.6220989454063</v>
      </c>
    </row>
    <row r="3765">
      <c r="A3765" t="inlineStr">
        <is>
          <t>Daily_Efficiency_MTBF_2026_09_18.xlsx</t>
        </is>
      </c>
      <c r="B3765" t="inlineStr">
        <is>
          <t>Samridhi 5 Star Line</t>
        </is>
      </c>
      <c r="C3765" s="82" t="n">
        <v>46115</v>
      </c>
      <c r="D3765" t="inlineStr">
        <is>
          <t>FS-TTLi-4</t>
        </is>
      </c>
      <c r="E3765" t="n">
        <v>1431.17868333333</v>
      </c>
      <c r="F3765" t="n">
        <v>12</v>
      </c>
      <c r="G3765" t="n">
        <v>119.264890277778</v>
      </c>
      <c r="H3765" t="n">
        <v>8.821316666666659</v>
      </c>
      <c r="I3765" t="n">
        <v>57.0125987725672</v>
      </c>
    </row>
    <row r="3766">
      <c r="A3766" t="inlineStr">
        <is>
          <t>Daily_Efficiency_MTBF_2026_09_18.xlsx</t>
        </is>
      </c>
      <c r="B3766" t="inlineStr">
        <is>
          <t>Samridhi 5 Star Line</t>
        </is>
      </c>
      <c r="C3766" s="82" t="n">
        <v>46115</v>
      </c>
      <c r="D3766" t="inlineStr">
        <is>
          <t>FS-Case Packing</t>
        </is>
      </c>
      <c r="E3766" t="n">
        <v>1440</v>
      </c>
      <c r="F3766" t="n">
        <v>1</v>
      </c>
      <c r="G3766" t="n">
        <v>1440</v>
      </c>
      <c r="H3766" t="n">
        <v>0</v>
      </c>
      <c r="I3766" t="n">
        <v>51.626559714795</v>
      </c>
    </row>
    <row r="3767">
      <c r="A3767" t="inlineStr">
        <is>
          <t>Daily_Efficiency_MTBF_2026_09_18.xlsx</t>
        </is>
      </c>
      <c r="B3767" t="inlineStr">
        <is>
          <t>Samridhi 5 Star Line</t>
        </is>
      </c>
      <c r="C3767" s="82" t="n">
        <v>46115</v>
      </c>
      <c r="D3767" t="inlineStr">
        <is>
          <t>FS-TTM-5</t>
        </is>
      </c>
      <c r="E3767" t="n">
        <v>1404.77076666667</v>
      </c>
      <c r="F3767" t="n">
        <v>1</v>
      </c>
      <c r="G3767" t="n">
        <v>1404.77076666667</v>
      </c>
      <c r="H3767" t="n">
        <v>0</v>
      </c>
      <c r="I3767" t="n">
        <v>35.5360155855723</v>
      </c>
    </row>
    <row r="3768">
      <c r="A3768" t="inlineStr">
        <is>
          <t>Daily_Efficiency_MTBF_2026_09_18.xlsx</t>
        </is>
      </c>
      <c r="B3768" t="inlineStr">
        <is>
          <t>Samridhi Perk Line</t>
        </is>
      </c>
      <c r="C3768" s="82" t="n">
        <v>46115</v>
      </c>
      <c r="D3768" t="inlineStr">
        <is>
          <t>Perk-HLM-1</t>
        </is>
      </c>
      <c r="E3768" t="n">
        <v>1298.02906666667</v>
      </c>
      <c r="F3768" t="n">
        <v>166</v>
      </c>
      <c r="G3768" t="n">
        <v>7.81945220883534</v>
      </c>
      <c r="H3768" t="n">
        <v>4.55045</v>
      </c>
      <c r="I3768" t="n">
        <v>31.3119504197007</v>
      </c>
    </row>
    <row r="3769">
      <c r="A3769" t="inlineStr">
        <is>
          <t>Daily_Efficiency_MTBF_2026_09_18.xlsx</t>
        </is>
      </c>
      <c r="B3769" t="inlineStr">
        <is>
          <t>Samridhi Perk Line</t>
        </is>
      </c>
      <c r="C3769" s="82" t="n">
        <v>46115</v>
      </c>
      <c r="D3769" t="inlineStr">
        <is>
          <t>Perk-HLM-2</t>
        </is>
      </c>
      <c r="E3769" t="n">
        <v>1368.74556666667</v>
      </c>
      <c r="F3769" t="n">
        <v>84</v>
      </c>
      <c r="G3769" t="n">
        <v>16.2945900793651</v>
      </c>
      <c r="H3769" t="n">
        <v>0</v>
      </c>
      <c r="I3769" t="n">
        <v>37.1553953081536</v>
      </c>
    </row>
    <row r="3770">
      <c r="A3770" t="inlineStr">
        <is>
          <t>Daily_Efficiency_MTBF_2026_09_18.xlsx</t>
        </is>
      </c>
      <c r="B3770" t="inlineStr">
        <is>
          <t>Samridhi Perk Line</t>
        </is>
      </c>
      <c r="C3770" s="82" t="n">
        <v>46115</v>
      </c>
      <c r="D3770" t="inlineStr">
        <is>
          <t>Perk-HCM-2</t>
        </is>
      </c>
      <c r="E3770" t="n">
        <v>1361.95421666667</v>
      </c>
      <c r="F3770" t="n">
        <v>71</v>
      </c>
      <c r="G3770" t="n">
        <v>19.1824537558685</v>
      </c>
      <c r="H3770" t="n">
        <v>0.488633333333333</v>
      </c>
      <c r="I3770" t="n">
        <v>69.5287939765519</v>
      </c>
    </row>
    <row r="3771">
      <c r="A3771" t="inlineStr">
        <is>
          <t>Daily_Efficiency_MTBF_2026_09_18.xlsx</t>
        </is>
      </c>
      <c r="B3771" t="inlineStr">
        <is>
          <t>Samridhi Perk Line</t>
        </is>
      </c>
      <c r="C3771" s="82" t="n">
        <v>46115</v>
      </c>
      <c r="D3771" t="inlineStr">
        <is>
          <t>Perk-HCM-1</t>
        </is>
      </c>
      <c r="E3771" t="n">
        <v>1346.23631666667</v>
      </c>
      <c r="F3771" t="n">
        <v>71</v>
      </c>
      <c r="G3771" t="n">
        <v>18.9610748826291</v>
      </c>
      <c r="H3771" t="n">
        <v>0.755783333333333</v>
      </c>
      <c r="I3771" t="n">
        <v>69.2531199348208</v>
      </c>
    </row>
    <row r="3772">
      <c r="A3772" t="inlineStr">
        <is>
          <t>Daily_Efficiency_MTBF_2026_09_18.xlsx</t>
        </is>
      </c>
      <c r="B3772" t="inlineStr">
        <is>
          <t>Samridhi Perk Line</t>
        </is>
      </c>
      <c r="C3772" s="82" t="n">
        <v>46115</v>
      </c>
      <c r="D3772" t="inlineStr">
        <is>
          <t>Perk TTM-5</t>
        </is>
      </c>
      <c r="E3772" t="n">
        <v>1198.80286666667</v>
      </c>
      <c r="F3772" t="n">
        <v>53</v>
      </c>
      <c r="G3772" t="n">
        <v>22.6189220125786</v>
      </c>
      <c r="H3772" t="n">
        <v>105.390783333333</v>
      </c>
      <c r="I3772" t="n">
        <v>37.4007936507936</v>
      </c>
    </row>
    <row r="3773">
      <c r="A3773" t="inlineStr">
        <is>
          <t>Daily_Efficiency_MTBF_2026_09_18.xlsx</t>
        </is>
      </c>
      <c r="B3773" t="inlineStr">
        <is>
          <t>Samridhi Perk Line</t>
        </is>
      </c>
      <c r="C3773" s="82" t="n">
        <v>46115</v>
      </c>
      <c r="D3773" t="inlineStr">
        <is>
          <t>Perk-HCM-4</t>
        </is>
      </c>
      <c r="E3773" t="n">
        <v>1369.1379</v>
      </c>
      <c r="F3773" t="n">
        <v>44</v>
      </c>
      <c r="G3773" t="n">
        <v>31.1167704545455</v>
      </c>
      <c r="H3773" t="n">
        <v>0.1608</v>
      </c>
      <c r="I3773" t="n">
        <v>54.9485941071583</v>
      </c>
    </row>
    <row r="3774">
      <c r="A3774" t="inlineStr">
        <is>
          <t>Daily_Efficiency_MTBF_2026_09_18.xlsx</t>
        </is>
      </c>
      <c r="B3774" t="inlineStr">
        <is>
          <t>Samridhi Perk Line</t>
        </is>
      </c>
      <c r="C3774" s="82" t="n">
        <v>46115</v>
      </c>
      <c r="D3774" t="inlineStr">
        <is>
          <t>Perk-TTLi-3</t>
        </is>
      </c>
      <c r="E3774" t="n">
        <v>1308.09965</v>
      </c>
      <c r="F3774" t="n">
        <v>33</v>
      </c>
      <c r="G3774" t="n">
        <v>39.6393833333333</v>
      </c>
      <c r="H3774" t="n">
        <v>0.8170333333333329</v>
      </c>
      <c r="I3774" t="n">
        <v>46.2007993481018</v>
      </c>
    </row>
    <row r="3775">
      <c r="A3775" t="inlineStr">
        <is>
          <t>Daily_Efficiency_MTBF_2026_09_18.xlsx</t>
        </is>
      </c>
      <c r="B3775" t="inlineStr">
        <is>
          <t>Samridhi Perk Line</t>
        </is>
      </c>
      <c r="C3775" s="82" t="n">
        <v>46115</v>
      </c>
      <c r="D3775" t="inlineStr">
        <is>
          <t>Perk-TTLi-1</t>
        </is>
      </c>
      <c r="E3775" t="n">
        <v>1383.94323333333</v>
      </c>
      <c r="F3775" t="n">
        <v>27</v>
      </c>
      <c r="G3775" t="n">
        <v>51.2571567901235</v>
      </c>
      <c r="H3775" t="n">
        <v>1.80541666666667</v>
      </c>
      <c r="I3775" t="n">
        <v>66.7237505971447</v>
      </c>
    </row>
    <row r="3776">
      <c r="A3776" t="inlineStr">
        <is>
          <t>Daily_Efficiency_MTBF_2026_09_18.xlsx</t>
        </is>
      </c>
      <c r="B3776" t="inlineStr">
        <is>
          <t>Samridhi Perk Line</t>
        </is>
      </c>
      <c r="C3776" s="82" t="n">
        <v>46115</v>
      </c>
      <c r="D3776" t="inlineStr">
        <is>
          <t>Perk-TTLi-2</t>
        </is>
      </c>
      <c r="E3776" t="n">
        <v>1380.02128333333</v>
      </c>
      <c r="F3776" t="n">
        <v>26</v>
      </c>
      <c r="G3776" t="n">
        <v>53.0777416666667</v>
      </c>
      <c r="H3776" t="n">
        <v>0</v>
      </c>
      <c r="I3776" t="n">
        <v>67.6934814723769</v>
      </c>
    </row>
    <row r="3777">
      <c r="A3777" t="inlineStr">
        <is>
          <t>Daily_Efficiency_MTBF_2026_09_18.xlsx</t>
        </is>
      </c>
      <c r="B3777" t="inlineStr">
        <is>
          <t>Samridhi Perk Line</t>
        </is>
      </c>
      <c r="C3777" s="82" t="n">
        <v>46115</v>
      </c>
      <c r="D3777" t="inlineStr">
        <is>
          <t>Perk-HCM-3</t>
        </is>
      </c>
      <c r="E3777" t="n">
        <v>1268.30261666667</v>
      </c>
      <c r="F3777" t="n">
        <v>18</v>
      </c>
      <c r="G3777" t="n">
        <v>70.4612564814815</v>
      </c>
      <c r="H3777" t="n">
        <v>0.402966666666667</v>
      </c>
      <c r="I3777" t="n">
        <v>54.6661496060878</v>
      </c>
    </row>
    <row r="3778">
      <c r="A3778" t="inlineStr">
        <is>
          <t>Daily_Efficiency_MTBF_2026_09_18.xlsx</t>
        </is>
      </c>
      <c r="B3778" t="inlineStr">
        <is>
          <t>Samridhi Perk Line</t>
        </is>
      </c>
      <c r="C3778" s="82" t="n">
        <v>46115</v>
      </c>
      <c r="D3778" t="inlineStr">
        <is>
          <t>Perk-TTLi-4</t>
        </is>
      </c>
      <c r="E3778" t="n">
        <v>1429.69503333333</v>
      </c>
      <c r="F3778" t="n">
        <v>2</v>
      </c>
      <c r="G3778" t="n">
        <v>714.847516666667</v>
      </c>
      <c r="H3778" t="n">
        <v>0.584466666666667</v>
      </c>
      <c r="I3778" t="n">
        <v>51.2941701254895</v>
      </c>
    </row>
    <row r="3779">
      <c r="A3779" t="inlineStr">
        <is>
          <t>Daily_Efficiency_MTBF_2026_09_18.xlsx</t>
        </is>
      </c>
      <c r="B3779" t="inlineStr">
        <is>
          <t>Samridhi Perk Line</t>
        </is>
      </c>
      <c r="C3779" s="82" t="n">
        <v>46115</v>
      </c>
      <c r="D3779" t="inlineStr">
        <is>
          <t>Perk-HLM-3</t>
        </is>
      </c>
      <c r="E3779" t="n">
        <v>1440</v>
      </c>
      <c r="F3779" t="n">
        <v>1</v>
      </c>
      <c r="G3779" t="n">
        <v>1440</v>
      </c>
      <c r="H3779" t="n">
        <v>0</v>
      </c>
      <c r="I3779" t="n">
        <v>24.6509259259259</v>
      </c>
    </row>
    <row r="3780">
      <c r="A3780" t="inlineStr">
        <is>
          <t>Daily_Efficiency_MTBF_2026_09_18.xlsx</t>
        </is>
      </c>
      <c r="B3780" t="inlineStr">
        <is>
          <t>Samridhi Perk Line</t>
        </is>
      </c>
      <c r="C3780" s="82" t="n">
        <v>46115</v>
      </c>
      <c r="D3780" t="inlineStr">
        <is>
          <t>Perk-Case Packing</t>
        </is>
      </c>
      <c r="E3780" t="n">
        <v>1440</v>
      </c>
      <c r="F3780" t="n">
        <v>1</v>
      </c>
      <c r="G3780" t="n">
        <v>1440</v>
      </c>
      <c r="H3780" t="n">
        <v>0</v>
      </c>
      <c r="I3780" t="n">
        <v>75.994623655914</v>
      </c>
    </row>
    <row r="3781">
      <c r="A3781" t="inlineStr">
        <is>
          <t>Daily_Efficiency_MTBF_2026_09_18.xlsx</t>
        </is>
      </c>
      <c r="B3781" t="inlineStr">
        <is>
          <t>Co-Extrusion Line</t>
        </is>
      </c>
      <c r="C3781" s="82" t="n">
        <v>46114</v>
      </c>
      <c r="D3781" t="inlineStr">
        <is>
          <t>Coex-AW3</t>
        </is>
      </c>
      <c r="E3781" t="n">
        <v>1281.96293333334</v>
      </c>
      <c r="F3781" t="n">
        <v>99</v>
      </c>
      <c r="G3781" t="n">
        <v>12.9491205387206</v>
      </c>
      <c r="H3781" t="n">
        <v>48.82025</v>
      </c>
      <c r="I3781" t="n">
        <v>37.2538888888888</v>
      </c>
    </row>
    <row r="3782">
      <c r="A3782" t="inlineStr">
        <is>
          <t>Daily_Efficiency_MTBF_2026_09_18.xlsx</t>
        </is>
      </c>
      <c r="B3782" t="inlineStr">
        <is>
          <t>Co-Extrusion Line</t>
        </is>
      </c>
      <c r="C3782" s="82" t="n">
        <v>46114</v>
      </c>
      <c r="D3782" t="inlineStr">
        <is>
          <t>Coex-AW2</t>
        </is>
      </c>
      <c r="E3782" t="n">
        <v>1301.52343333333</v>
      </c>
      <c r="F3782" t="n">
        <v>25</v>
      </c>
      <c r="G3782" t="n">
        <v>52.0609373333333</v>
      </c>
      <c r="H3782" t="n">
        <v>20.1608666666667</v>
      </c>
      <c r="I3782" t="n">
        <v>79.09832082742</v>
      </c>
    </row>
    <row r="3783">
      <c r="A3783" t="inlineStr">
        <is>
          <t>Daily_Efficiency_MTBF_2026_09_18.xlsx</t>
        </is>
      </c>
      <c r="B3783" t="inlineStr">
        <is>
          <t>Samridhi 5 Star Line</t>
        </is>
      </c>
      <c r="C3783" s="82" t="n">
        <v>46114</v>
      </c>
      <c r="D3783" t="inlineStr">
        <is>
          <t>FS-HCM-1</t>
        </is>
      </c>
      <c r="E3783" t="n">
        <v>1325.18321666667</v>
      </c>
      <c r="F3783" t="n">
        <v>57</v>
      </c>
      <c r="G3783" t="n">
        <v>23.2488283625731</v>
      </c>
      <c r="H3783" t="n">
        <v>2.81998333333333</v>
      </c>
      <c r="I3783" t="n">
        <v>75.99993294555129</v>
      </c>
    </row>
    <row r="3784">
      <c r="A3784" t="inlineStr">
        <is>
          <t>Daily_Efficiency_MTBF_2026_09_18.xlsx</t>
        </is>
      </c>
      <c r="B3784" t="inlineStr">
        <is>
          <t>Samridhi 5 Star Line</t>
        </is>
      </c>
      <c r="C3784" s="82" t="n">
        <v>46114</v>
      </c>
      <c r="D3784" t="inlineStr">
        <is>
          <t>FS-HCM-2</t>
        </is>
      </c>
      <c r="E3784" t="n">
        <v>1285.68113333333</v>
      </c>
      <c r="F3784" t="n">
        <v>44</v>
      </c>
      <c r="G3784" t="n">
        <v>29.2200257575758</v>
      </c>
      <c r="H3784" t="n">
        <v>6.85003333333333</v>
      </c>
      <c r="I3784" t="n">
        <v>62.3763104004695</v>
      </c>
    </row>
    <row r="3785">
      <c r="A3785" t="inlineStr">
        <is>
          <t>Daily_Efficiency_MTBF_2026_09_18.xlsx</t>
        </is>
      </c>
      <c r="B3785" t="inlineStr">
        <is>
          <t>Samridhi 5 Star Line</t>
        </is>
      </c>
      <c r="C3785" s="82" t="n">
        <v>46114</v>
      </c>
      <c r="D3785" t="inlineStr">
        <is>
          <t>FS-TTLi-4</t>
        </is>
      </c>
      <c r="E3785" t="n">
        <v>1371.50355</v>
      </c>
      <c r="F3785" t="n">
        <v>38</v>
      </c>
      <c r="G3785" t="n">
        <v>36.0921986842105</v>
      </c>
      <c r="H3785" t="n">
        <v>33.3230833333333</v>
      </c>
      <c r="I3785" t="n">
        <v>67.75793650793651</v>
      </c>
    </row>
    <row r="3786">
      <c r="A3786" t="inlineStr">
        <is>
          <t>Daily_Efficiency_MTBF_2026_09_18.xlsx</t>
        </is>
      </c>
      <c r="B3786" t="inlineStr">
        <is>
          <t>Samridhi 5 Star Line</t>
        </is>
      </c>
      <c r="C3786" s="82" t="n">
        <v>46114</v>
      </c>
      <c r="D3786" t="inlineStr">
        <is>
          <t>FS-HCM-4</t>
        </is>
      </c>
      <c r="E3786" t="n">
        <v>1403.1519</v>
      </c>
      <c r="F3786" t="n">
        <v>38</v>
      </c>
      <c r="G3786" t="n">
        <v>36.92505</v>
      </c>
      <c r="H3786" t="n">
        <v>19.32035</v>
      </c>
      <c r="I3786" t="n">
        <v>73.1187770728036</v>
      </c>
    </row>
    <row r="3787">
      <c r="A3787" t="inlineStr">
        <is>
          <t>Daily_Efficiency_MTBF_2026_09_18.xlsx</t>
        </is>
      </c>
      <c r="B3787" t="inlineStr">
        <is>
          <t>Samridhi 5 Star Line</t>
        </is>
      </c>
      <c r="C3787" s="82" t="n">
        <v>46114</v>
      </c>
      <c r="D3787" t="inlineStr">
        <is>
          <t>FS-HCM-3</t>
        </is>
      </c>
      <c r="E3787" t="n">
        <v>1393.87431666667</v>
      </c>
      <c r="F3787" t="n">
        <v>30</v>
      </c>
      <c r="G3787" t="n">
        <v>46.4624772222222</v>
      </c>
      <c r="H3787" t="n">
        <v>0.6661</v>
      </c>
      <c r="I3787" t="n">
        <v>80.5989839001913</v>
      </c>
    </row>
    <row r="3788">
      <c r="A3788" t="inlineStr">
        <is>
          <t>Daily_Efficiency_MTBF_2026_09_18.xlsx</t>
        </is>
      </c>
      <c r="B3788" t="inlineStr">
        <is>
          <t>Samridhi 5 Star Line</t>
        </is>
      </c>
      <c r="C3788" s="82" t="n">
        <v>46114</v>
      </c>
      <c r="D3788" t="inlineStr">
        <is>
          <t>FS-TTLi-2</t>
        </is>
      </c>
      <c r="E3788" t="n">
        <v>1277.16435</v>
      </c>
      <c r="F3788" t="n">
        <v>24</v>
      </c>
      <c r="G3788" t="n">
        <v>53.21518125</v>
      </c>
      <c r="H3788" t="n">
        <v>8.9825</v>
      </c>
      <c r="I3788" t="n">
        <v>56.3266519088692</v>
      </c>
    </row>
    <row r="3789">
      <c r="A3789" t="inlineStr">
        <is>
          <t>Daily_Efficiency_MTBF_2026_09_18.xlsx</t>
        </is>
      </c>
      <c r="B3789" t="inlineStr">
        <is>
          <t>Samridhi 5 Star Line</t>
        </is>
      </c>
      <c r="C3789" s="82" t="n">
        <v>46114</v>
      </c>
      <c r="D3789" t="inlineStr">
        <is>
          <t>FS-TTLi-1</t>
        </is>
      </c>
      <c r="E3789" t="n">
        <v>1406.00186666667</v>
      </c>
      <c r="F3789" t="n">
        <v>21</v>
      </c>
      <c r="G3789" t="n">
        <v>66.9524698412698</v>
      </c>
      <c r="H3789" t="n">
        <v>14.5003333333333</v>
      </c>
      <c r="I3789" t="n">
        <v>61.8107272429452</v>
      </c>
    </row>
    <row r="3790">
      <c r="A3790" t="inlineStr">
        <is>
          <t>Daily_Efficiency_MTBF_2026_09_18.xlsx</t>
        </is>
      </c>
      <c r="B3790" t="inlineStr">
        <is>
          <t>Samridhi 5 Star Line</t>
        </is>
      </c>
      <c r="C3790" s="82" t="n">
        <v>46114</v>
      </c>
      <c r="D3790" t="inlineStr">
        <is>
          <t>FS-HRM-5</t>
        </is>
      </c>
      <c r="E3790" t="n">
        <v>1370.15815</v>
      </c>
      <c r="F3790" t="n">
        <v>20</v>
      </c>
      <c r="G3790" t="n">
        <v>68.5079075</v>
      </c>
      <c r="H3790" t="n">
        <v>21.3326666666667</v>
      </c>
      <c r="I3790" t="n">
        <v>45.0136719271757</v>
      </c>
    </row>
    <row r="3791">
      <c r="A3791" t="inlineStr">
        <is>
          <t>Daily_Efficiency_MTBF_2026_09_18.xlsx</t>
        </is>
      </c>
      <c r="B3791" t="inlineStr">
        <is>
          <t>Samridhi 5 Star Line</t>
        </is>
      </c>
      <c r="C3791" s="82" t="n">
        <v>46114</v>
      </c>
      <c r="D3791" t="inlineStr">
        <is>
          <t>FS-TTLi-3</t>
        </is>
      </c>
      <c r="E3791" t="n">
        <v>1411.8147</v>
      </c>
      <c r="F3791" t="n">
        <v>13</v>
      </c>
      <c r="G3791" t="n">
        <v>108.601130769231</v>
      </c>
      <c r="H3791" t="n">
        <v>7.84055</v>
      </c>
      <c r="I3791" t="n">
        <v>78.7174910710857</v>
      </c>
    </row>
    <row r="3792">
      <c r="A3792" t="inlineStr">
        <is>
          <t>Daily_Efficiency_MTBF_2026_09_18.xlsx</t>
        </is>
      </c>
      <c r="B3792" t="inlineStr">
        <is>
          <t>Samridhi 5 Star Line</t>
        </is>
      </c>
      <c r="C3792" s="82" t="n">
        <v>46114</v>
      </c>
      <c r="D3792" t="inlineStr">
        <is>
          <t>FS-Case Packing</t>
        </is>
      </c>
      <c r="E3792" t="n">
        <v>1440</v>
      </c>
      <c r="F3792" t="n">
        <v>1</v>
      </c>
      <c r="G3792" t="n">
        <v>1440</v>
      </c>
      <c r="H3792" t="n">
        <v>0</v>
      </c>
      <c r="I3792" t="n">
        <v>75.89126559714791</v>
      </c>
    </row>
    <row r="3793">
      <c r="A3793" t="inlineStr">
        <is>
          <t>Daily_Efficiency_MTBF_2026_09_18.xlsx</t>
        </is>
      </c>
      <c r="B3793" t="inlineStr">
        <is>
          <t>Samridhi 5 Star Line</t>
        </is>
      </c>
      <c r="C3793" s="82" t="n">
        <v>46114</v>
      </c>
      <c r="D3793" t="inlineStr">
        <is>
          <t>FS-TTM-5</t>
        </is>
      </c>
      <c r="E3793" t="n">
        <v>1440</v>
      </c>
      <c r="F3793" t="n">
        <v>1</v>
      </c>
      <c r="G3793" t="n">
        <v>1440</v>
      </c>
      <c r="H3793" t="n">
        <v>0</v>
      </c>
      <c r="I3793" t="n">
        <v>37.3710317460317</v>
      </c>
    </row>
    <row r="3794">
      <c r="A3794" t="inlineStr">
        <is>
          <t>Daily_Efficiency_MTBF_2026_09_18.xlsx</t>
        </is>
      </c>
      <c r="B3794" t="inlineStr">
        <is>
          <t>Samridhi Perk Line</t>
        </is>
      </c>
      <c r="C3794" s="82" t="n">
        <v>46114</v>
      </c>
      <c r="D3794" t="inlineStr">
        <is>
          <t>Perk-HLM-1</t>
        </is>
      </c>
      <c r="E3794" t="n">
        <v>1256.41583333333</v>
      </c>
      <c r="F3794" t="n">
        <v>151</v>
      </c>
      <c r="G3794" t="n">
        <v>8.320634657836649</v>
      </c>
      <c r="H3794" t="n">
        <v>8.265233333333329</v>
      </c>
      <c r="I3794" t="n">
        <v>50.5728896675009</v>
      </c>
    </row>
    <row r="3795">
      <c r="A3795" t="inlineStr">
        <is>
          <t>Daily_Efficiency_MTBF_2026_09_18.xlsx</t>
        </is>
      </c>
      <c r="B3795" t="inlineStr">
        <is>
          <t>Samridhi Perk Line</t>
        </is>
      </c>
      <c r="C3795" s="82" t="n">
        <v>46114</v>
      </c>
      <c r="D3795" t="inlineStr">
        <is>
          <t>Perk TTM-5</t>
        </is>
      </c>
      <c r="E3795" t="n">
        <v>1082.2376</v>
      </c>
      <c r="F3795" t="n">
        <v>100</v>
      </c>
      <c r="G3795" t="n">
        <v>10.822376</v>
      </c>
      <c r="H3795" t="n">
        <v>172.30715</v>
      </c>
      <c r="I3795" t="n">
        <v>44.8844772513453</v>
      </c>
    </row>
    <row r="3796">
      <c r="A3796" t="inlineStr">
        <is>
          <t>Daily_Efficiency_MTBF_2026_09_18.xlsx</t>
        </is>
      </c>
      <c r="B3796" t="inlineStr">
        <is>
          <t>Samridhi Perk Line</t>
        </is>
      </c>
      <c r="C3796" s="82" t="n">
        <v>46114</v>
      </c>
      <c r="D3796" t="inlineStr">
        <is>
          <t>Perk-HCM-2</t>
        </is>
      </c>
      <c r="E3796" t="n">
        <v>1308.07715</v>
      </c>
      <c r="F3796" t="n">
        <v>85</v>
      </c>
      <c r="G3796" t="n">
        <v>15.3891429411765</v>
      </c>
      <c r="H3796" t="n">
        <v>0.649833333333333</v>
      </c>
      <c r="I3796" t="n">
        <v>77.9999384153041</v>
      </c>
    </row>
    <row r="3797">
      <c r="A3797" t="inlineStr">
        <is>
          <t>Daily_Efficiency_MTBF_2026_09_18.xlsx</t>
        </is>
      </c>
      <c r="B3797" t="inlineStr">
        <is>
          <t>Samridhi Perk Line</t>
        </is>
      </c>
      <c r="C3797" s="82" t="n">
        <v>46114</v>
      </c>
      <c r="D3797" t="inlineStr">
        <is>
          <t>Perk-HLM-2</t>
        </is>
      </c>
      <c r="E3797" t="n">
        <v>1358.43603333333</v>
      </c>
      <c r="F3797" t="n">
        <v>77</v>
      </c>
      <c r="G3797" t="n">
        <v>17.6420264069264</v>
      </c>
      <c r="H3797" t="n">
        <v>0</v>
      </c>
      <c r="I3797" t="n">
        <v>61.8162105127603</v>
      </c>
    </row>
    <row r="3798">
      <c r="A3798" t="inlineStr">
        <is>
          <t>Daily_Efficiency_MTBF_2026_09_18.xlsx</t>
        </is>
      </c>
      <c r="B3798" t="inlineStr">
        <is>
          <t>Samridhi Perk Line</t>
        </is>
      </c>
      <c r="C3798" s="82" t="n">
        <v>46114</v>
      </c>
      <c r="D3798" t="inlineStr">
        <is>
          <t>Perk-HCM-3</t>
        </is>
      </c>
      <c r="E3798" t="n">
        <v>1369.38458333333</v>
      </c>
      <c r="F3798" t="n">
        <v>74</v>
      </c>
      <c r="G3798" t="n">
        <v>18.5051970720721</v>
      </c>
      <c r="H3798" t="n">
        <v>0.6806</v>
      </c>
      <c r="I3798" t="n">
        <v>72.9759671929294</v>
      </c>
    </row>
    <row r="3799">
      <c r="A3799" t="inlineStr">
        <is>
          <t>Daily_Efficiency_MTBF_2026_09_18.xlsx</t>
        </is>
      </c>
      <c r="B3799" t="inlineStr">
        <is>
          <t>Samridhi Perk Line</t>
        </is>
      </c>
      <c r="C3799" s="82" t="n">
        <v>46114</v>
      </c>
      <c r="D3799" t="inlineStr">
        <is>
          <t>Perk-HCM-4</t>
        </is>
      </c>
      <c r="E3799" t="n">
        <v>1396.26048333333</v>
      </c>
      <c r="F3799" t="n">
        <v>61</v>
      </c>
      <c r="G3799" t="n">
        <v>22.8895161202186</v>
      </c>
      <c r="H3799" t="n">
        <v>0.398883333333333</v>
      </c>
      <c r="I3799" t="n">
        <v>62.1095489867583</v>
      </c>
    </row>
    <row r="3800">
      <c r="A3800" t="inlineStr">
        <is>
          <t>Daily_Efficiency_MTBF_2026_09_18.xlsx</t>
        </is>
      </c>
      <c r="B3800" t="inlineStr">
        <is>
          <t>Samridhi Perk Line</t>
        </is>
      </c>
      <c r="C3800" s="82" t="n">
        <v>46114</v>
      </c>
      <c r="D3800" t="inlineStr">
        <is>
          <t>Perk-HCM-1</t>
        </is>
      </c>
      <c r="E3800" t="n">
        <v>1386.39385</v>
      </c>
      <c r="F3800" t="n">
        <v>56</v>
      </c>
      <c r="G3800" t="n">
        <v>24.7570330357143</v>
      </c>
      <c r="H3800" t="n">
        <v>0.0680833333333333</v>
      </c>
      <c r="I3800" t="n">
        <v>82.9097465556448</v>
      </c>
    </row>
    <row r="3801">
      <c r="A3801" t="inlineStr">
        <is>
          <t>Daily_Efficiency_MTBF_2026_09_18.xlsx</t>
        </is>
      </c>
      <c r="B3801" t="inlineStr">
        <is>
          <t>Samridhi Perk Line</t>
        </is>
      </c>
      <c r="C3801" s="82" t="n">
        <v>46114</v>
      </c>
      <c r="D3801" t="inlineStr">
        <is>
          <t>Perk-TTLi-3</t>
        </is>
      </c>
      <c r="E3801" t="n">
        <v>1396.50301666667</v>
      </c>
      <c r="F3801" t="n">
        <v>28</v>
      </c>
      <c r="G3801" t="n">
        <v>49.8751077380952</v>
      </c>
      <c r="H3801" t="n">
        <v>2.98673333333333</v>
      </c>
      <c r="I3801" t="n">
        <v>69.549808990602</v>
      </c>
    </row>
    <row r="3802">
      <c r="A3802" t="inlineStr">
        <is>
          <t>Daily_Efficiency_MTBF_2026_09_18.xlsx</t>
        </is>
      </c>
      <c r="B3802" t="inlineStr">
        <is>
          <t>Samridhi Perk Line</t>
        </is>
      </c>
      <c r="C3802" s="82" t="n">
        <v>46114</v>
      </c>
      <c r="D3802" t="inlineStr">
        <is>
          <t>Perk-TTLi-1</t>
        </is>
      </c>
      <c r="E3802" t="n">
        <v>1388.19718333333</v>
      </c>
      <c r="F3802" t="n">
        <v>25</v>
      </c>
      <c r="G3802" t="n">
        <v>55.5278873333333</v>
      </c>
      <c r="H3802" t="n">
        <v>0.169333333333333</v>
      </c>
      <c r="I3802" t="n">
        <v>75.6816788302292</v>
      </c>
    </row>
    <row r="3803">
      <c r="A3803" t="inlineStr">
        <is>
          <t>Daily_Efficiency_MTBF_2026_09_18.xlsx</t>
        </is>
      </c>
      <c r="B3803" t="inlineStr">
        <is>
          <t>Samridhi Perk Line</t>
        </is>
      </c>
      <c r="C3803" s="82" t="n">
        <v>46114</v>
      </c>
      <c r="D3803" t="inlineStr">
        <is>
          <t>Perk-TTLi-2</t>
        </is>
      </c>
      <c r="E3803" t="n">
        <v>1378.8821</v>
      </c>
      <c r="F3803" t="n">
        <v>11</v>
      </c>
      <c r="G3803" t="n">
        <v>125.352918181818</v>
      </c>
      <c r="H3803" t="n">
        <v>0</v>
      </c>
      <c r="I3803" t="n">
        <v>70.01664152680191</v>
      </c>
    </row>
    <row r="3804">
      <c r="A3804" t="inlineStr">
        <is>
          <t>Daily_Efficiency_MTBF_2026_09_18.xlsx</t>
        </is>
      </c>
      <c r="B3804" t="inlineStr">
        <is>
          <t>Samridhi Perk Line</t>
        </is>
      </c>
      <c r="C3804" s="82" t="n">
        <v>46114</v>
      </c>
      <c r="D3804" t="inlineStr">
        <is>
          <t>Perk-TTLi-4</t>
        </is>
      </c>
      <c r="E3804" t="n">
        <v>1417.82623333333</v>
      </c>
      <c r="F3804" t="n">
        <v>6</v>
      </c>
      <c r="G3804" t="n">
        <v>236.304372222222</v>
      </c>
      <c r="H3804" t="n">
        <v>10.8119166666667</v>
      </c>
      <c r="I3804" t="n">
        <v>58.5802640087695</v>
      </c>
    </row>
    <row r="3805">
      <c r="A3805" t="inlineStr">
        <is>
          <t>Daily_Efficiency_MTBF_2026_09_18.xlsx</t>
        </is>
      </c>
      <c r="B3805" t="inlineStr">
        <is>
          <t>Samridhi Perk Line</t>
        </is>
      </c>
      <c r="C3805" s="82" t="n">
        <v>46114</v>
      </c>
      <c r="D3805" t="inlineStr">
        <is>
          <t>Perk-HLM-3</t>
        </is>
      </c>
      <c r="E3805" t="n">
        <v>1440</v>
      </c>
      <c r="F3805" t="n">
        <v>1</v>
      </c>
      <c r="G3805" t="n">
        <v>1440</v>
      </c>
      <c r="H3805" t="n">
        <v>0</v>
      </c>
      <c r="I3805" t="n">
        <v>35.7746913580247</v>
      </c>
    </row>
    <row r="3806">
      <c r="A3806" t="inlineStr">
        <is>
          <t>Daily_Efficiency_MTBF_2026_09_18.xlsx</t>
        </is>
      </c>
      <c r="B3806" t="inlineStr">
        <is>
          <t>Samridhi Perk Line</t>
        </is>
      </c>
      <c r="C3806" s="82" t="n">
        <v>46114</v>
      </c>
      <c r="D3806" t="inlineStr">
        <is>
          <t>Perk-Case Packing</t>
        </is>
      </c>
      <c r="E3806" t="n">
        <v>1440</v>
      </c>
      <c r="F3806" t="n">
        <v>1</v>
      </c>
      <c r="G3806" t="n">
        <v>1440</v>
      </c>
      <c r="H3806" t="n">
        <v>0</v>
      </c>
      <c r="I3806" t="n">
        <v>92.4731182795699</v>
      </c>
    </row>
    <row r="3807">
      <c r="A3807" t="inlineStr">
        <is>
          <t>Daily_Efficiency_MTBF_2026_09_18.xlsx</t>
        </is>
      </c>
      <c r="B3807" t="inlineStr">
        <is>
          <t>Co-Extrusion Line</t>
        </is>
      </c>
      <c r="C3807" s="82" t="n">
        <v>46113</v>
      </c>
      <c r="D3807" t="inlineStr">
        <is>
          <t>Coex-AW3</t>
        </is>
      </c>
      <c r="E3807" t="n">
        <v>1225.2976</v>
      </c>
      <c r="F3807" t="n">
        <v>74</v>
      </c>
      <c r="G3807" t="n">
        <v>16.5580756756757</v>
      </c>
      <c r="H3807" t="n">
        <v>60.1829666666667</v>
      </c>
      <c r="I3807" t="n">
        <v>32.0422222222223</v>
      </c>
    </row>
    <row r="3808">
      <c r="A3808" t="inlineStr">
        <is>
          <t>Daily_Efficiency_MTBF_2026_09_18.xlsx</t>
        </is>
      </c>
      <c r="B3808" t="inlineStr">
        <is>
          <t>Co-Extrusion Line</t>
        </is>
      </c>
      <c r="C3808" s="82" t="n">
        <v>46113</v>
      </c>
      <c r="D3808" t="inlineStr">
        <is>
          <t>Coex-AW2</t>
        </is>
      </c>
      <c r="E3808" t="n">
        <v>1075.4857</v>
      </c>
      <c r="F3808" t="n">
        <v>37</v>
      </c>
      <c r="G3808" t="n">
        <v>29.0671810810811</v>
      </c>
      <c r="H3808" t="n">
        <v>24.9811666666667</v>
      </c>
      <c r="I3808" t="n">
        <v>73.68966370422881</v>
      </c>
    </row>
    <row r="3809">
      <c r="A3809" t="inlineStr">
        <is>
          <t>Daily_Efficiency_MTBF_2026_09_18.xlsx</t>
        </is>
      </c>
      <c r="B3809" t="inlineStr">
        <is>
          <t>Samridhi 5 Star Line</t>
        </is>
      </c>
      <c r="C3809" s="82" t="n">
        <v>46113</v>
      </c>
      <c r="D3809" t="inlineStr">
        <is>
          <t>FS-HCM-1</t>
        </is>
      </c>
      <c r="E3809" t="n">
        <v>1360.75595</v>
      </c>
      <c r="F3809" t="n">
        <v>61</v>
      </c>
      <c r="G3809" t="n">
        <v>22.3074745901639</v>
      </c>
      <c r="H3809" t="n">
        <v>1.34048333333333</v>
      </c>
      <c r="I3809" t="n">
        <v>67.8490227027888</v>
      </c>
    </row>
    <row r="3810">
      <c r="A3810" t="inlineStr">
        <is>
          <t>Daily_Efficiency_MTBF_2026_09_18.xlsx</t>
        </is>
      </c>
      <c r="B3810" t="inlineStr">
        <is>
          <t>Samridhi 5 Star Line</t>
        </is>
      </c>
      <c r="C3810" s="82" t="n">
        <v>46113</v>
      </c>
      <c r="D3810" t="inlineStr">
        <is>
          <t>FS-TTLi-1</t>
        </is>
      </c>
      <c r="E3810" t="n">
        <v>1388.20683333333</v>
      </c>
      <c r="F3810" t="n">
        <v>45</v>
      </c>
      <c r="G3810" t="n">
        <v>30.8490407407407</v>
      </c>
      <c r="H3810" t="n">
        <v>10.9829166666667</v>
      </c>
      <c r="I3810" t="n">
        <v>65.89411016999171</v>
      </c>
    </row>
    <row r="3811">
      <c r="A3811" t="inlineStr">
        <is>
          <t>Daily_Efficiency_MTBF_2026_09_18.xlsx</t>
        </is>
      </c>
      <c r="B3811" t="inlineStr">
        <is>
          <t>Samridhi 5 Star Line</t>
        </is>
      </c>
      <c r="C3811" s="82" t="n">
        <v>46113</v>
      </c>
      <c r="D3811" t="inlineStr">
        <is>
          <t>FS-HCM-2</t>
        </is>
      </c>
      <c r="E3811" t="n">
        <v>1369.83403333333</v>
      </c>
      <c r="F3811" t="n">
        <v>42</v>
      </c>
      <c r="G3811" t="n">
        <v>32.615096031746</v>
      </c>
      <c r="H3811" t="n">
        <v>7.66801666666666</v>
      </c>
      <c r="I3811" t="n">
        <v>58.1176697826315</v>
      </c>
    </row>
    <row r="3812">
      <c r="A3812" t="inlineStr">
        <is>
          <t>Daily_Efficiency_MTBF_2026_09_18.xlsx</t>
        </is>
      </c>
      <c r="B3812" t="inlineStr">
        <is>
          <t>Samridhi 5 Star Line</t>
        </is>
      </c>
      <c r="C3812" s="82" t="n">
        <v>46113</v>
      </c>
      <c r="D3812" t="inlineStr">
        <is>
          <t>FS-HCM-3</t>
        </is>
      </c>
      <c r="E3812" t="n">
        <v>1362.81483333333</v>
      </c>
      <c r="F3812" t="n">
        <v>25</v>
      </c>
      <c r="G3812" t="n">
        <v>54.5125933333333</v>
      </c>
      <c r="H3812" t="n">
        <v>1.84538333333333</v>
      </c>
      <c r="I3812" t="n">
        <v>72.6232818907953</v>
      </c>
    </row>
    <row r="3813">
      <c r="A3813" t="inlineStr">
        <is>
          <t>Daily_Efficiency_MTBF_2026_09_18.xlsx</t>
        </is>
      </c>
      <c r="B3813" t="inlineStr">
        <is>
          <t>Samridhi 5 Star Line</t>
        </is>
      </c>
      <c r="C3813" s="82" t="n">
        <v>46113</v>
      </c>
      <c r="D3813" t="inlineStr">
        <is>
          <t>FS-HCM-4</t>
        </is>
      </c>
      <c r="E3813" t="n">
        <v>1411.49518333333</v>
      </c>
      <c r="F3813" t="n">
        <v>24</v>
      </c>
      <c r="G3813" t="n">
        <v>58.8122993055556</v>
      </c>
      <c r="H3813" t="n">
        <v>13.9961333333333</v>
      </c>
      <c r="I3813" t="n">
        <v>66.9581985231391</v>
      </c>
    </row>
    <row r="3814">
      <c r="A3814" t="inlineStr">
        <is>
          <t>Daily_Efficiency_MTBF_2026_09_18.xlsx</t>
        </is>
      </c>
      <c r="B3814" t="inlineStr">
        <is>
          <t>Samridhi 5 Star Line</t>
        </is>
      </c>
      <c r="C3814" s="82" t="n">
        <v>46113</v>
      </c>
      <c r="D3814" t="inlineStr">
        <is>
          <t>FS-TTLi-3</t>
        </is>
      </c>
      <c r="E3814" t="n">
        <v>1425.32828333333</v>
      </c>
      <c r="F3814" t="n">
        <v>14</v>
      </c>
      <c r="G3814" t="n">
        <v>101.809163095238</v>
      </c>
      <c r="H3814" t="n">
        <v>6.01408333333333</v>
      </c>
      <c r="I3814" t="n">
        <v>63.6161887383389</v>
      </c>
    </row>
    <row r="3815">
      <c r="A3815" t="inlineStr">
        <is>
          <t>Daily_Efficiency_MTBF_2026_09_18.xlsx</t>
        </is>
      </c>
      <c r="B3815" t="inlineStr">
        <is>
          <t>Samridhi 5 Star Line</t>
        </is>
      </c>
      <c r="C3815" s="82" t="n">
        <v>46113</v>
      </c>
      <c r="D3815" t="inlineStr">
        <is>
          <t>FS-HRM-5</t>
        </is>
      </c>
      <c r="E3815" t="n">
        <v>1405.16326666667</v>
      </c>
      <c r="F3815" t="n">
        <v>10</v>
      </c>
      <c r="G3815" t="n">
        <v>140.516326666667</v>
      </c>
      <c r="H3815" t="n">
        <v>11.3273666666667</v>
      </c>
      <c r="I3815" t="n">
        <v>42.9182578828687</v>
      </c>
    </row>
    <row r="3816">
      <c r="A3816" t="inlineStr">
        <is>
          <t>Daily_Efficiency_MTBF_2026_09_18.xlsx</t>
        </is>
      </c>
      <c r="B3816" t="inlineStr">
        <is>
          <t>Samridhi 5 Star Line</t>
        </is>
      </c>
      <c r="C3816" s="82" t="n">
        <v>46113</v>
      </c>
      <c r="D3816" t="inlineStr">
        <is>
          <t>FS-TTLi-4</t>
        </is>
      </c>
      <c r="E3816" t="n">
        <v>1427.00063333333</v>
      </c>
      <c r="F3816" t="n">
        <v>8</v>
      </c>
      <c r="G3816" t="n">
        <v>178.375079166667</v>
      </c>
      <c r="H3816" t="n">
        <v>12.9993666666667</v>
      </c>
      <c r="I3816" t="n">
        <v>65.5208333333333</v>
      </c>
    </row>
    <row r="3817">
      <c r="A3817" t="inlineStr">
        <is>
          <t>Daily_Efficiency_MTBF_2026_09_18.xlsx</t>
        </is>
      </c>
      <c r="B3817" t="inlineStr">
        <is>
          <t>Samridhi 5 Star Line</t>
        </is>
      </c>
      <c r="C3817" s="82" t="n">
        <v>46113</v>
      </c>
      <c r="D3817" t="inlineStr">
        <is>
          <t>FS-TTLi-2</t>
        </is>
      </c>
      <c r="E3817" t="n">
        <v>1395.81716666667</v>
      </c>
      <c r="F3817" t="n">
        <v>3</v>
      </c>
      <c r="G3817" t="n">
        <v>465.272388888889</v>
      </c>
      <c r="H3817" t="n">
        <v>0</v>
      </c>
      <c r="I3817" t="n">
        <v>53.7152945778361</v>
      </c>
    </row>
    <row r="3818">
      <c r="A3818" t="inlineStr">
        <is>
          <t>Daily_Efficiency_MTBF_2026_09_18.xlsx</t>
        </is>
      </c>
      <c r="B3818" t="inlineStr">
        <is>
          <t>Samridhi 5 Star Line</t>
        </is>
      </c>
      <c r="C3818" s="82" t="n">
        <v>46113</v>
      </c>
      <c r="D3818" t="inlineStr">
        <is>
          <t>FS-TTM-5</t>
        </is>
      </c>
      <c r="E3818" t="n">
        <v>1440</v>
      </c>
      <c r="F3818" t="n">
        <v>1</v>
      </c>
      <c r="G3818" t="n">
        <v>1440</v>
      </c>
      <c r="H3818" t="n">
        <v>0</v>
      </c>
      <c r="I3818" t="n">
        <v>37.5793650793651</v>
      </c>
    </row>
    <row r="3819">
      <c r="A3819" t="inlineStr">
        <is>
          <t>Daily_Efficiency_MTBF_2026_09_18.xlsx</t>
        </is>
      </c>
      <c r="B3819" t="inlineStr">
        <is>
          <t>Samridhi 5 Star Line</t>
        </is>
      </c>
      <c r="C3819" s="82" t="n">
        <v>46113</v>
      </c>
      <c r="D3819" t="inlineStr">
        <is>
          <t>FS-Case Packing</t>
        </is>
      </c>
      <c r="E3819" t="n">
        <v>1440</v>
      </c>
      <c r="F3819" t="n">
        <v>1</v>
      </c>
      <c r="G3819" t="n">
        <v>1440</v>
      </c>
      <c r="H3819" t="n">
        <v>0</v>
      </c>
      <c r="I3819" t="n">
        <v>74.01960784313729</v>
      </c>
    </row>
    <row r="3820">
      <c r="A3820" t="inlineStr">
        <is>
          <t>Daily_Efficiency_MTBF_2026_09_18.xlsx</t>
        </is>
      </c>
      <c r="B3820" t="inlineStr">
        <is>
          <t>Samridhi Perk Line</t>
        </is>
      </c>
      <c r="C3820" s="82" t="n">
        <v>46113</v>
      </c>
      <c r="D3820" t="inlineStr">
        <is>
          <t>Perk-HLM-1</t>
        </is>
      </c>
      <c r="E3820" t="n">
        <v>1146.74116666667</v>
      </c>
      <c r="F3820" t="n">
        <v>169</v>
      </c>
      <c r="G3820" t="n">
        <v>6.7854506903353</v>
      </c>
      <c r="H3820" t="n">
        <v>15.0862666666667</v>
      </c>
      <c r="I3820" t="n">
        <v>47.2672853039781</v>
      </c>
    </row>
    <row r="3821">
      <c r="A3821" t="inlineStr">
        <is>
          <t>Daily_Efficiency_MTBF_2026_09_18.xlsx</t>
        </is>
      </c>
      <c r="B3821" t="inlineStr">
        <is>
          <t>Samridhi Perk Line</t>
        </is>
      </c>
      <c r="C3821" s="82" t="n">
        <v>46113</v>
      </c>
      <c r="D3821" t="inlineStr">
        <is>
          <t>Perk-HLM-2</t>
        </is>
      </c>
      <c r="E3821" t="n">
        <v>1346.76818333333</v>
      </c>
      <c r="F3821" t="n">
        <v>93</v>
      </c>
      <c r="G3821" t="n">
        <v>14.4813783154122</v>
      </c>
      <c r="H3821" t="n">
        <v>0</v>
      </c>
      <c r="I3821" t="n">
        <v>61.9519008226153</v>
      </c>
    </row>
    <row r="3822">
      <c r="A3822" t="inlineStr">
        <is>
          <t>Daily_Efficiency_MTBF_2026_09_18.xlsx</t>
        </is>
      </c>
      <c r="B3822" t="inlineStr">
        <is>
          <t>Samridhi Perk Line</t>
        </is>
      </c>
      <c r="C3822" s="82" t="n">
        <v>46113</v>
      </c>
      <c r="D3822" t="inlineStr">
        <is>
          <t>Perk TTM-5</t>
        </is>
      </c>
      <c r="E3822" t="n">
        <v>1185.40491666667</v>
      </c>
      <c r="F3822" t="n">
        <v>83</v>
      </c>
      <c r="G3822" t="n">
        <v>14.2819869477912</v>
      </c>
      <c r="H3822" t="n">
        <v>156.7064</v>
      </c>
      <c r="I3822" t="n">
        <v>46.2996031746031</v>
      </c>
    </row>
    <row r="3823">
      <c r="A3823" t="inlineStr">
        <is>
          <t>Daily_Efficiency_MTBF_2026_09_18.xlsx</t>
        </is>
      </c>
      <c r="B3823" t="inlineStr">
        <is>
          <t>Samridhi Perk Line</t>
        </is>
      </c>
      <c r="C3823" s="82" t="n">
        <v>46113</v>
      </c>
      <c r="D3823" t="inlineStr">
        <is>
          <t>Perk-HCM-2</t>
        </is>
      </c>
      <c r="E3823" t="n">
        <v>1275.47026666667</v>
      </c>
      <c r="F3823" t="n">
        <v>81</v>
      </c>
      <c r="G3823" t="n">
        <v>15.7465465020576</v>
      </c>
      <c r="H3823" t="n">
        <v>0.370133333333333</v>
      </c>
      <c r="I3823" t="n">
        <v>84.4218891460211</v>
      </c>
    </row>
    <row r="3824">
      <c r="A3824" t="inlineStr">
        <is>
          <t>Daily_Efficiency_MTBF_2026_09_18.xlsx</t>
        </is>
      </c>
      <c r="B3824" t="inlineStr">
        <is>
          <t>Samridhi Perk Line</t>
        </is>
      </c>
      <c r="C3824" s="82" t="n">
        <v>46113</v>
      </c>
      <c r="D3824" t="inlineStr">
        <is>
          <t>Perk-HCM-4</t>
        </is>
      </c>
      <c r="E3824" t="n">
        <v>1372.59118333333</v>
      </c>
      <c r="F3824" t="n">
        <v>65</v>
      </c>
      <c r="G3824" t="n">
        <v>21.1167874358974</v>
      </c>
      <c r="H3824" t="n">
        <v>0.370683333333333</v>
      </c>
      <c r="I3824" t="n">
        <v>53.4389198705042</v>
      </c>
    </row>
    <row r="3825">
      <c r="A3825" t="inlineStr">
        <is>
          <t>Daily_Efficiency_MTBF_2026_09_18.xlsx</t>
        </is>
      </c>
      <c r="B3825" t="inlineStr">
        <is>
          <t>Samridhi Perk Line</t>
        </is>
      </c>
      <c r="C3825" s="82" t="n">
        <v>46113</v>
      </c>
      <c r="D3825" t="inlineStr">
        <is>
          <t>Perk-HCM-3</t>
        </is>
      </c>
      <c r="E3825" t="n">
        <v>1381.58076666667</v>
      </c>
      <c r="F3825" t="n">
        <v>48</v>
      </c>
      <c r="G3825" t="n">
        <v>28.7829326388889</v>
      </c>
      <c r="H3825" t="n">
        <v>0.186066666666667</v>
      </c>
      <c r="I3825" t="n">
        <v>68.9710180587187</v>
      </c>
    </row>
    <row r="3826">
      <c r="A3826" t="inlineStr">
        <is>
          <t>Daily_Efficiency_MTBF_2026_09_18.xlsx</t>
        </is>
      </c>
      <c r="B3826" t="inlineStr">
        <is>
          <t>Samridhi Perk Line</t>
        </is>
      </c>
      <c r="C3826" s="82" t="n">
        <v>46113</v>
      </c>
      <c r="D3826" t="inlineStr">
        <is>
          <t>Perk-HCM-1</t>
        </is>
      </c>
      <c r="E3826" t="n">
        <v>1361.39316666667</v>
      </c>
      <c r="F3826" t="n">
        <v>45</v>
      </c>
      <c r="G3826" t="n">
        <v>30.2531814814815</v>
      </c>
      <c r="H3826" t="n">
        <v>1.16183333333333</v>
      </c>
      <c r="I3826" t="n">
        <v>79.3335437145987</v>
      </c>
    </row>
    <row r="3827">
      <c r="A3827" t="inlineStr">
        <is>
          <t>Daily_Efficiency_MTBF_2026_09_18.xlsx</t>
        </is>
      </c>
      <c r="B3827" t="inlineStr">
        <is>
          <t>Samridhi Perk Line</t>
        </is>
      </c>
      <c r="C3827" s="82" t="n">
        <v>46113</v>
      </c>
      <c r="D3827" t="inlineStr">
        <is>
          <t>Perk-TTLi-1</t>
        </is>
      </c>
      <c r="E3827" t="n">
        <v>1346.33033333333</v>
      </c>
      <c r="F3827" t="n">
        <v>23</v>
      </c>
      <c r="G3827" t="n">
        <v>58.5361014492754</v>
      </c>
      <c r="H3827" t="n">
        <v>0.548383333333333</v>
      </c>
      <c r="I3827" t="n">
        <v>77.377335820808</v>
      </c>
    </row>
    <row r="3828">
      <c r="A3828" t="inlineStr">
        <is>
          <t>Daily_Efficiency_MTBF_2026_09_18.xlsx</t>
        </is>
      </c>
      <c r="B3828" t="inlineStr">
        <is>
          <t>Samridhi Perk Line</t>
        </is>
      </c>
      <c r="C3828" s="82" t="n">
        <v>46113</v>
      </c>
      <c r="D3828" t="inlineStr">
        <is>
          <t>Perk-TTLi-2</t>
        </is>
      </c>
      <c r="E3828" t="n">
        <v>1423.75668333333</v>
      </c>
      <c r="F3828" t="n">
        <v>15</v>
      </c>
      <c r="G3828" t="n">
        <v>94.9171122222222</v>
      </c>
      <c r="H3828" t="n">
        <v>0</v>
      </c>
      <c r="I3828" t="n">
        <v>77.4183644823557</v>
      </c>
    </row>
    <row r="3829">
      <c r="A3829" t="inlineStr">
        <is>
          <t>Daily_Efficiency_MTBF_2026_09_18.xlsx</t>
        </is>
      </c>
      <c r="B3829" t="inlineStr">
        <is>
          <t>Samridhi Perk Line</t>
        </is>
      </c>
      <c r="C3829" s="82" t="n">
        <v>46113</v>
      </c>
      <c r="D3829" t="inlineStr">
        <is>
          <t>Perk-TTLi-3</t>
        </is>
      </c>
      <c r="E3829" t="n">
        <v>1381.8322</v>
      </c>
      <c r="F3829" t="n">
        <v>7</v>
      </c>
      <c r="G3829" t="n">
        <v>197.4046</v>
      </c>
      <c r="H3829" t="n">
        <v>2.62426666666667</v>
      </c>
      <c r="I3829" t="n">
        <v>68.2051132928911</v>
      </c>
    </row>
    <row r="3830">
      <c r="A3830" t="inlineStr">
        <is>
          <t>Daily_Efficiency_MTBF_2026_09_18.xlsx</t>
        </is>
      </c>
      <c r="B3830" t="inlineStr">
        <is>
          <t>Samridhi Perk Line</t>
        </is>
      </c>
      <c r="C3830" s="82" t="n">
        <v>46113</v>
      </c>
      <c r="D3830" t="inlineStr">
        <is>
          <t>Perk-TTLi-4</t>
        </is>
      </c>
      <c r="E3830" t="n">
        <v>1419.84356666667</v>
      </c>
      <c r="F3830" t="n">
        <v>4</v>
      </c>
      <c r="G3830" t="n">
        <v>354.960891666667</v>
      </c>
      <c r="H3830" t="n">
        <v>3.26575</v>
      </c>
      <c r="I3830" t="n">
        <v>49.0690994993209</v>
      </c>
    </row>
    <row r="3831">
      <c r="A3831" t="inlineStr">
        <is>
          <t>Daily_Efficiency_MTBF_2026_09_18.xlsx</t>
        </is>
      </c>
      <c r="B3831" t="inlineStr">
        <is>
          <t>Samridhi Perk Line</t>
        </is>
      </c>
      <c r="C3831" s="82" t="n">
        <v>46113</v>
      </c>
      <c r="D3831" t="inlineStr">
        <is>
          <t>Perk-HLM-3</t>
        </is>
      </c>
      <c r="E3831" t="n">
        <v>1440</v>
      </c>
      <c r="F3831" t="n">
        <v>1</v>
      </c>
      <c r="G3831" t="n">
        <v>1440</v>
      </c>
      <c r="H3831" t="n">
        <v>0</v>
      </c>
      <c r="I3831" t="n">
        <v>33.6263888888889</v>
      </c>
    </row>
    <row r="3832">
      <c r="A3832" t="inlineStr">
        <is>
          <t>Daily_Efficiency_MTBF_2026_09_18.xlsx</t>
        </is>
      </c>
      <c r="B3832" t="inlineStr">
        <is>
          <t>Samridhi Perk Line</t>
        </is>
      </c>
      <c r="C3832" s="82" t="n">
        <v>46113</v>
      </c>
      <c r="D3832" t="inlineStr">
        <is>
          <t>Perk-Case Packing</t>
        </is>
      </c>
      <c r="E3832" t="n">
        <v>1440</v>
      </c>
      <c r="F3832" t="n">
        <v>1</v>
      </c>
      <c r="G3832" t="n">
        <v>1440</v>
      </c>
      <c r="H3832" t="n">
        <v>0</v>
      </c>
      <c r="I3832" t="n">
        <v>87.7688172043011</v>
      </c>
    </row>
    <row r="3833">
      <c r="A3833" t="inlineStr">
        <is>
          <t>Daily_Efficiency_MTBF_2026_09_18.xlsx</t>
        </is>
      </c>
      <c r="B3833" t="inlineStr">
        <is>
          <t>Co-Extrusion Line</t>
        </is>
      </c>
      <c r="C3833" s="82" t="n">
        <v>46112</v>
      </c>
      <c r="D3833" t="inlineStr">
        <is>
          <t>Coex-AW3</t>
        </is>
      </c>
      <c r="E3833" t="n">
        <v>1317.64383333334</v>
      </c>
      <c r="F3833" t="n">
        <v>33</v>
      </c>
      <c r="G3833" t="n">
        <v>39.9286010101011</v>
      </c>
      <c r="H3833" t="n">
        <v>23.6801166666667</v>
      </c>
      <c r="I3833" t="n">
        <v>33.8430555555555</v>
      </c>
    </row>
    <row r="3834">
      <c r="A3834" t="inlineStr">
        <is>
          <t>Daily_Efficiency_MTBF_2026_09_18.xlsx</t>
        </is>
      </c>
      <c r="B3834" t="inlineStr">
        <is>
          <t>Co-Extrusion Line</t>
        </is>
      </c>
      <c r="C3834" s="82" t="n">
        <v>46112</v>
      </c>
      <c r="D3834" t="inlineStr">
        <is>
          <t>Coex-AW2</t>
        </is>
      </c>
      <c r="E3834" t="n">
        <v>1306.77793333333</v>
      </c>
      <c r="F3834" t="n">
        <v>16</v>
      </c>
      <c r="G3834" t="n">
        <v>81.6736208333333</v>
      </c>
      <c r="H3834" t="n">
        <v>10.6895333333333</v>
      </c>
      <c r="I3834" t="n">
        <v>94.06593715481721</v>
      </c>
    </row>
    <row r="3835">
      <c r="A3835" t="inlineStr">
        <is>
          <t>Daily_Efficiency_MTBF_2026_09_18.xlsx</t>
        </is>
      </c>
      <c r="B3835" t="inlineStr">
        <is>
          <t>Samridhi 5 Star Line</t>
        </is>
      </c>
      <c r="C3835" s="82" t="n">
        <v>46112</v>
      </c>
      <c r="D3835" t="inlineStr">
        <is>
          <t>FS-TTLi-4</t>
        </is>
      </c>
      <c r="E3835" t="n">
        <v>1307.52675</v>
      </c>
      <c r="F3835" t="n">
        <v>55</v>
      </c>
      <c r="G3835" t="n">
        <v>23.7732136363636</v>
      </c>
      <c r="H3835" t="n">
        <v>54.1407166666667</v>
      </c>
      <c r="I3835" t="n">
        <v>57.296626984127</v>
      </c>
    </row>
    <row r="3836">
      <c r="A3836" t="inlineStr">
        <is>
          <t>Daily_Efficiency_MTBF_2026_09_18.xlsx</t>
        </is>
      </c>
      <c r="B3836" t="inlineStr">
        <is>
          <t>Samridhi 5 Star Line</t>
        </is>
      </c>
      <c r="C3836" s="82" t="n">
        <v>46112</v>
      </c>
      <c r="D3836" t="inlineStr">
        <is>
          <t>FS-HCM-4</t>
        </is>
      </c>
      <c r="E3836" t="n">
        <v>1386.45423333333</v>
      </c>
      <c r="F3836" t="n">
        <v>38</v>
      </c>
      <c r="G3836" t="n">
        <v>36.4856377192982</v>
      </c>
      <c r="H3836" t="n">
        <v>22.0247</v>
      </c>
      <c r="I3836" t="n">
        <v>67.3973513235382</v>
      </c>
    </row>
    <row r="3837">
      <c r="A3837" t="inlineStr">
        <is>
          <t>Daily_Efficiency_MTBF_2026_09_18.xlsx</t>
        </is>
      </c>
      <c r="B3837" t="inlineStr">
        <is>
          <t>Samridhi 5 Star Line</t>
        </is>
      </c>
      <c r="C3837" s="82" t="n">
        <v>46112</v>
      </c>
      <c r="D3837" t="inlineStr">
        <is>
          <t>FS-HCM-2</t>
        </is>
      </c>
      <c r="E3837" t="n">
        <v>1357.03678333333</v>
      </c>
      <c r="F3837" t="n">
        <v>36</v>
      </c>
      <c r="G3837" t="n">
        <v>37.6954662037037</v>
      </c>
      <c r="H3837" t="n">
        <v>3.49571666666667</v>
      </c>
      <c r="I3837" t="n">
        <v>61.6961763313671</v>
      </c>
    </row>
    <row r="3838">
      <c r="A3838" t="inlineStr">
        <is>
          <t>Daily_Efficiency_MTBF_2026_09_18.xlsx</t>
        </is>
      </c>
      <c r="B3838" t="inlineStr">
        <is>
          <t>Samridhi 5 Star Line</t>
        </is>
      </c>
      <c r="C3838" s="82" t="n">
        <v>46112</v>
      </c>
      <c r="D3838" t="inlineStr">
        <is>
          <t>FS-HCM-1</t>
        </is>
      </c>
      <c r="E3838" t="n">
        <v>1388.35713333333</v>
      </c>
      <c r="F3838" t="n">
        <v>35</v>
      </c>
      <c r="G3838" t="n">
        <v>39.6673466666667</v>
      </c>
      <c r="H3838" t="n">
        <v>1.99238333333333</v>
      </c>
      <c r="I3838" t="n">
        <v>79.05349745773979</v>
      </c>
    </row>
    <row r="3839">
      <c r="A3839" t="inlineStr">
        <is>
          <t>Daily_Efficiency_MTBF_2026_09_18.xlsx</t>
        </is>
      </c>
      <c r="B3839" t="inlineStr">
        <is>
          <t>Samridhi 5 Star Line</t>
        </is>
      </c>
      <c r="C3839" s="82" t="n">
        <v>46112</v>
      </c>
      <c r="D3839" t="inlineStr">
        <is>
          <t>FS-HCM-3</t>
        </is>
      </c>
      <c r="E3839" t="n">
        <v>1359.9759</v>
      </c>
      <c r="F3839" t="n">
        <v>27</v>
      </c>
      <c r="G3839" t="n">
        <v>50.3694777777778</v>
      </c>
      <c r="H3839" t="n">
        <v>4.33501666666667</v>
      </c>
      <c r="I3839" t="n">
        <v>74.7846708070002</v>
      </c>
    </row>
    <row r="3840">
      <c r="A3840" t="inlineStr">
        <is>
          <t>Daily_Efficiency_MTBF_2026_09_18.xlsx</t>
        </is>
      </c>
      <c r="B3840" t="inlineStr">
        <is>
          <t>Samridhi 5 Star Line</t>
        </is>
      </c>
      <c r="C3840" s="82" t="n">
        <v>46112</v>
      </c>
      <c r="D3840" t="inlineStr">
        <is>
          <t>FS-TTLi-3</t>
        </is>
      </c>
      <c r="E3840" t="n">
        <v>1373.35265</v>
      </c>
      <c r="F3840" t="n">
        <v>27</v>
      </c>
      <c r="G3840" t="n">
        <v>50.864912962963</v>
      </c>
      <c r="H3840" t="n">
        <v>12.9994</v>
      </c>
      <c r="I3840" t="n">
        <v>61.7897366970354</v>
      </c>
    </row>
    <row r="3841">
      <c r="A3841" t="inlineStr">
        <is>
          <t>Daily_Efficiency_MTBF_2026_09_18.xlsx</t>
        </is>
      </c>
      <c r="B3841" t="inlineStr">
        <is>
          <t>Samridhi 5 Star Line</t>
        </is>
      </c>
      <c r="C3841" s="82" t="n">
        <v>46112</v>
      </c>
      <c r="D3841" t="inlineStr">
        <is>
          <t>FS-TTLi-1</t>
        </is>
      </c>
      <c r="E3841" t="n">
        <v>1394.68253333333</v>
      </c>
      <c r="F3841" t="n">
        <v>19</v>
      </c>
      <c r="G3841" t="n">
        <v>73.4043438596491</v>
      </c>
      <c r="H3841" t="n">
        <v>9.68021666666667</v>
      </c>
      <c r="I3841" t="n">
        <v>74.6573470172478</v>
      </c>
    </row>
    <row r="3842">
      <c r="A3842" t="inlineStr">
        <is>
          <t>Daily_Efficiency_MTBF_2026_09_18.xlsx</t>
        </is>
      </c>
      <c r="B3842" t="inlineStr">
        <is>
          <t>Samridhi 5 Star Line</t>
        </is>
      </c>
      <c r="C3842" s="82" t="n">
        <v>46112</v>
      </c>
      <c r="D3842" t="inlineStr">
        <is>
          <t>FS-HRM-5</t>
        </is>
      </c>
      <c r="E3842" t="n">
        <v>1417.83325</v>
      </c>
      <c r="F3842" t="n">
        <v>14</v>
      </c>
      <c r="G3842" t="n">
        <v>101.273803571429</v>
      </c>
      <c r="H3842" t="n">
        <v>14.48655</v>
      </c>
      <c r="I3842" t="n">
        <v>49.7559288899044</v>
      </c>
    </row>
    <row r="3843">
      <c r="A3843" t="inlineStr">
        <is>
          <t>Daily_Efficiency_MTBF_2026_09_18.xlsx</t>
        </is>
      </c>
      <c r="B3843" t="inlineStr">
        <is>
          <t>Samridhi 5 Star Line</t>
        </is>
      </c>
      <c r="C3843" s="82" t="n">
        <v>46112</v>
      </c>
      <c r="D3843" t="inlineStr">
        <is>
          <t>FS-TTLi-2</t>
        </is>
      </c>
      <c r="E3843" t="n">
        <v>1347.99516666667</v>
      </c>
      <c r="F3843" t="n">
        <v>13</v>
      </c>
      <c r="G3843" t="n">
        <v>103.691935897436</v>
      </c>
      <c r="H3843" t="n">
        <v>7.18196666666667</v>
      </c>
      <c r="I3843" t="n">
        <v>49.2813235023526</v>
      </c>
    </row>
    <row r="3844">
      <c r="A3844" t="inlineStr">
        <is>
          <t>Daily_Efficiency_MTBF_2026_09_18.xlsx</t>
        </is>
      </c>
      <c r="B3844" t="inlineStr">
        <is>
          <t>Samridhi 5 Star Line</t>
        </is>
      </c>
      <c r="C3844" s="82" t="n">
        <v>46112</v>
      </c>
      <c r="D3844" t="inlineStr">
        <is>
          <t>FS-Case Packing</t>
        </is>
      </c>
      <c r="E3844" t="n">
        <v>1440</v>
      </c>
      <c r="F3844" t="n">
        <v>1</v>
      </c>
      <c r="G3844" t="n">
        <v>1440</v>
      </c>
      <c r="H3844" t="n">
        <v>0</v>
      </c>
      <c r="I3844" t="n">
        <v>75.5124777183601</v>
      </c>
    </row>
    <row r="3845">
      <c r="A3845" t="inlineStr">
        <is>
          <t>Daily_Efficiency_MTBF_2026_09_18.xlsx</t>
        </is>
      </c>
      <c r="B3845" t="inlineStr">
        <is>
          <t>Samridhi 5 Star Line</t>
        </is>
      </c>
      <c r="C3845" s="82" t="n">
        <v>46112</v>
      </c>
      <c r="D3845" t="inlineStr">
        <is>
          <t>FS-TTM-5</t>
        </is>
      </c>
      <c r="E3845" t="n">
        <v>1440</v>
      </c>
      <c r="F3845" t="n">
        <v>1</v>
      </c>
      <c r="G3845" t="n">
        <v>1440</v>
      </c>
      <c r="H3845" t="n">
        <v>0</v>
      </c>
      <c r="I3845" t="n">
        <v>45.1984126984127</v>
      </c>
    </row>
    <row r="3846">
      <c r="A3846" t="inlineStr">
        <is>
          <t>Daily_Efficiency_MTBF_2026_09_18.xlsx</t>
        </is>
      </c>
      <c r="B3846" t="inlineStr">
        <is>
          <t>Samridhi Perk Line</t>
        </is>
      </c>
      <c r="C3846" s="82" t="n">
        <v>46112</v>
      </c>
      <c r="D3846" t="inlineStr">
        <is>
          <t>Perk-HLM-1</t>
        </is>
      </c>
      <c r="E3846" t="n">
        <v>1167.81221666667</v>
      </c>
      <c r="F3846" t="n">
        <v>280</v>
      </c>
      <c r="G3846" t="n">
        <v>4.17075791666667</v>
      </c>
      <c r="H3846" t="n">
        <v>13.8184333333333</v>
      </c>
      <c r="I3846" t="n">
        <v>41.2903130959925</v>
      </c>
    </row>
    <row r="3847">
      <c r="A3847" t="inlineStr">
        <is>
          <t>Daily_Efficiency_MTBF_2026_09_18.xlsx</t>
        </is>
      </c>
      <c r="B3847" t="inlineStr">
        <is>
          <t>Samridhi Perk Line</t>
        </is>
      </c>
      <c r="C3847" s="82" t="n">
        <v>46112</v>
      </c>
      <c r="D3847" t="inlineStr">
        <is>
          <t>Perk-HCM-3</t>
        </is>
      </c>
      <c r="E3847" t="n">
        <v>1364.00385</v>
      </c>
      <c r="F3847" t="n">
        <v>105</v>
      </c>
      <c r="G3847" t="n">
        <v>12.9905128571429</v>
      </c>
      <c r="H3847" t="n">
        <v>2.48303333333333</v>
      </c>
      <c r="I3847" t="n">
        <v>49.3988999988766</v>
      </c>
    </row>
    <row r="3848">
      <c r="A3848" t="inlineStr">
        <is>
          <t>Daily_Efficiency_MTBF_2026_09_18.xlsx</t>
        </is>
      </c>
      <c r="B3848" t="inlineStr">
        <is>
          <t>Samridhi Perk Line</t>
        </is>
      </c>
      <c r="C3848" s="82" t="n">
        <v>46112</v>
      </c>
      <c r="D3848" t="inlineStr">
        <is>
          <t>Perk TTM-5</t>
        </is>
      </c>
      <c r="E3848" t="n">
        <v>1015.74085</v>
      </c>
      <c r="F3848" t="n">
        <v>103</v>
      </c>
      <c r="G3848" t="n">
        <v>9.86156165048544</v>
      </c>
      <c r="H3848" t="n">
        <v>210.505733333333</v>
      </c>
      <c r="I3848" t="n">
        <v>42.6488095238095</v>
      </c>
    </row>
    <row r="3849">
      <c r="A3849" t="inlineStr">
        <is>
          <t>Daily_Efficiency_MTBF_2026_09_18.xlsx</t>
        </is>
      </c>
      <c r="B3849" t="inlineStr">
        <is>
          <t>Samridhi Perk Line</t>
        </is>
      </c>
      <c r="C3849" s="82" t="n">
        <v>46112</v>
      </c>
      <c r="D3849" t="inlineStr">
        <is>
          <t>Perk-HCM-2</t>
        </is>
      </c>
      <c r="E3849" t="n">
        <v>1337.52198333333</v>
      </c>
      <c r="F3849" t="n">
        <v>99</v>
      </c>
      <c r="G3849" t="n">
        <v>13.5103230639731</v>
      </c>
      <c r="H3849" t="n">
        <v>1.291</v>
      </c>
      <c r="I3849" t="n">
        <v>74.2525229380729</v>
      </c>
    </row>
    <row r="3850">
      <c r="A3850" t="inlineStr">
        <is>
          <t>Daily_Efficiency_MTBF_2026_09_18.xlsx</t>
        </is>
      </c>
      <c r="B3850" t="inlineStr">
        <is>
          <t>Samridhi Perk Line</t>
        </is>
      </c>
      <c r="C3850" s="82" t="n">
        <v>46112</v>
      </c>
      <c r="D3850" t="inlineStr">
        <is>
          <t>Perk-HCM-4</t>
        </is>
      </c>
      <c r="E3850" t="n">
        <v>1373.00876666667</v>
      </c>
      <c r="F3850" t="n">
        <v>81</v>
      </c>
      <c r="G3850" t="n">
        <v>16.9507255144033</v>
      </c>
      <c r="H3850" t="n">
        <v>0.4795</v>
      </c>
      <c r="I3850" t="n">
        <v>55.9299180974275</v>
      </c>
    </row>
    <row r="3851">
      <c r="A3851" t="inlineStr">
        <is>
          <t>Daily_Efficiency_MTBF_2026_09_18.xlsx</t>
        </is>
      </c>
      <c r="B3851" t="inlineStr">
        <is>
          <t>Samridhi Perk Line</t>
        </is>
      </c>
      <c r="C3851" s="82" t="n">
        <v>46112</v>
      </c>
      <c r="D3851" t="inlineStr">
        <is>
          <t>Perk-HLM-2</t>
        </is>
      </c>
      <c r="E3851" t="n">
        <v>1358.6493</v>
      </c>
      <c r="F3851" t="n">
        <v>65</v>
      </c>
      <c r="G3851" t="n">
        <v>20.9022969230769</v>
      </c>
      <c r="H3851" t="n">
        <v>0</v>
      </c>
      <c r="I3851" t="n">
        <v>60.9086341689058</v>
      </c>
    </row>
    <row r="3852">
      <c r="A3852" t="inlineStr">
        <is>
          <t>Daily_Efficiency_MTBF_2026_09_18.xlsx</t>
        </is>
      </c>
      <c r="B3852" t="inlineStr">
        <is>
          <t>Samridhi Perk Line</t>
        </is>
      </c>
      <c r="C3852" s="82" t="n">
        <v>46112</v>
      </c>
      <c r="D3852" t="inlineStr">
        <is>
          <t>Perk-HCM-1</t>
        </is>
      </c>
      <c r="E3852" t="n">
        <v>1297.21665</v>
      </c>
      <c r="F3852" t="n">
        <v>54</v>
      </c>
      <c r="G3852" t="n">
        <v>24.0225305555556</v>
      </c>
      <c r="H3852" t="n">
        <v>1.64921666666667</v>
      </c>
      <c r="I3852" t="n">
        <v>66.94834339406719</v>
      </c>
    </row>
    <row r="3853">
      <c r="A3853" t="inlineStr">
        <is>
          <t>Daily_Efficiency_MTBF_2026_09_18.xlsx</t>
        </is>
      </c>
      <c r="B3853" t="inlineStr">
        <is>
          <t>Samridhi Perk Line</t>
        </is>
      </c>
      <c r="C3853" s="82" t="n">
        <v>46112</v>
      </c>
      <c r="D3853" t="inlineStr">
        <is>
          <t>Perk-TTLi-3</t>
        </is>
      </c>
      <c r="E3853" t="n">
        <v>1103.64701666667</v>
      </c>
      <c r="F3853" t="n">
        <v>11</v>
      </c>
      <c r="G3853" t="n">
        <v>100.331546969697</v>
      </c>
      <c r="H3853" t="n">
        <v>11.98305</v>
      </c>
      <c r="I3853" t="n">
        <v>45.7692465586911</v>
      </c>
    </row>
    <row r="3854">
      <c r="A3854" t="inlineStr">
        <is>
          <t>Daily_Efficiency_MTBF_2026_09_18.xlsx</t>
        </is>
      </c>
      <c r="B3854" t="inlineStr">
        <is>
          <t>Samridhi Perk Line</t>
        </is>
      </c>
      <c r="C3854" s="82" t="n">
        <v>46112</v>
      </c>
      <c r="D3854" t="inlineStr">
        <is>
          <t>Perk-TTLi-1</t>
        </is>
      </c>
      <c r="E3854" t="n">
        <v>1334.7561</v>
      </c>
      <c r="F3854" t="n">
        <v>10</v>
      </c>
      <c r="G3854" t="n">
        <v>133.47561</v>
      </c>
      <c r="H3854" t="n">
        <v>0.110816666666667</v>
      </c>
      <c r="I3854" t="n">
        <v>60.3930561010709</v>
      </c>
    </row>
    <row r="3855">
      <c r="A3855" t="inlineStr">
        <is>
          <t>Daily_Efficiency_MTBF_2026_09_18.xlsx</t>
        </is>
      </c>
      <c r="B3855" t="inlineStr">
        <is>
          <t>Samridhi Perk Line</t>
        </is>
      </c>
      <c r="C3855" s="82" t="n">
        <v>46112</v>
      </c>
      <c r="D3855" t="inlineStr">
        <is>
          <t>Perk-TTLi-4</t>
        </is>
      </c>
      <c r="E3855" t="n">
        <v>1432.37456666667</v>
      </c>
      <c r="F3855" t="n">
        <v>6</v>
      </c>
      <c r="G3855" t="n">
        <v>238.729094444444</v>
      </c>
      <c r="H3855" t="n">
        <v>3.17196666666667</v>
      </c>
      <c r="I3855" t="n">
        <v>48.2081203172887</v>
      </c>
    </row>
    <row r="3856">
      <c r="A3856" t="inlineStr">
        <is>
          <t>Daily_Efficiency_MTBF_2026_09_18.xlsx</t>
        </is>
      </c>
      <c r="B3856" t="inlineStr">
        <is>
          <t>Samridhi Perk Line</t>
        </is>
      </c>
      <c r="C3856" s="82" t="n">
        <v>46112</v>
      </c>
      <c r="D3856" t="inlineStr">
        <is>
          <t>Perk-HLM-3</t>
        </is>
      </c>
      <c r="E3856" t="n">
        <v>1440</v>
      </c>
      <c r="F3856" t="n">
        <v>1</v>
      </c>
      <c r="G3856" t="n">
        <v>1440</v>
      </c>
      <c r="H3856" t="n">
        <v>0</v>
      </c>
      <c r="I3856" t="n">
        <v>34.5313271604938</v>
      </c>
    </row>
    <row r="3857">
      <c r="A3857" t="inlineStr">
        <is>
          <t>Daily_Efficiency_MTBF_2026_09_18.xlsx</t>
        </is>
      </c>
      <c r="B3857" t="inlineStr">
        <is>
          <t>Samridhi Perk Line</t>
        </is>
      </c>
      <c r="C3857" s="82" t="n">
        <v>46112</v>
      </c>
      <c r="D3857" t="inlineStr">
        <is>
          <t>Perk-Case Packing</t>
        </is>
      </c>
      <c r="E3857" t="n">
        <v>1440</v>
      </c>
      <c r="F3857" t="n">
        <v>1</v>
      </c>
      <c r="G3857" t="n">
        <v>1440</v>
      </c>
      <c r="H3857" t="n">
        <v>0</v>
      </c>
      <c r="I3857" t="n">
        <v>71.9086021505376</v>
      </c>
    </row>
    <row r="3858">
      <c r="A3858" t="inlineStr">
        <is>
          <t>Daily_Efficiency_MTBF_2026_09_18.xlsx</t>
        </is>
      </c>
      <c r="B3858" t="inlineStr">
        <is>
          <t>Samridhi Perk Line</t>
        </is>
      </c>
      <c r="C3858" s="82" t="n">
        <v>46112</v>
      </c>
      <c r="D3858" t="inlineStr">
        <is>
          <t>Perk-TTLi-2</t>
        </is>
      </c>
      <c r="E3858" t="n">
        <v>1435.99418333333</v>
      </c>
      <c r="F3858" t="n">
        <v>1</v>
      </c>
      <c r="G3858" t="n">
        <v>1435.99418333333</v>
      </c>
      <c r="H3858" t="n">
        <v>0</v>
      </c>
      <c r="I3858" t="n">
        <v>70.0002835433956</v>
      </c>
    </row>
    <row r="3859">
      <c r="A3859" t="inlineStr">
        <is>
          <t>Daily_Efficiency_MTBF_2026_09_18.xlsx</t>
        </is>
      </c>
      <c r="B3859" t="inlineStr">
        <is>
          <t>Co-Extrusion Line</t>
        </is>
      </c>
      <c r="C3859" s="82" t="n">
        <v>46111</v>
      </c>
      <c r="D3859" t="inlineStr">
        <is>
          <t>Coex-AW3</t>
        </is>
      </c>
      <c r="E3859" t="n">
        <v>1403.66706666667</v>
      </c>
      <c r="F3859" t="n">
        <v>43</v>
      </c>
      <c r="G3859" t="n">
        <v>32.6434201550388</v>
      </c>
      <c r="H3859" t="n">
        <v>36.3329333333333</v>
      </c>
      <c r="I3859" t="n">
        <v>36.1086111111111</v>
      </c>
    </row>
    <row r="3860">
      <c r="A3860" t="inlineStr">
        <is>
          <t>Daily_Efficiency_MTBF_2026_09_18.xlsx</t>
        </is>
      </c>
      <c r="B3860" t="inlineStr">
        <is>
          <t>Co-Extrusion Line</t>
        </is>
      </c>
      <c r="C3860" s="82" t="n">
        <v>46111</v>
      </c>
      <c r="D3860" t="inlineStr">
        <is>
          <t>Coex-AW2</t>
        </is>
      </c>
      <c r="E3860" t="n">
        <v>1348.13065</v>
      </c>
      <c r="F3860" t="n">
        <v>35</v>
      </c>
      <c r="G3860" t="n">
        <v>38.5180185714286</v>
      </c>
      <c r="H3860" t="n">
        <v>37.6798</v>
      </c>
      <c r="I3860" t="n">
        <v>106.224724552577</v>
      </c>
    </row>
    <row r="3861">
      <c r="A3861" t="inlineStr">
        <is>
          <t>Daily_Efficiency_MTBF_2026_09_18.xlsx</t>
        </is>
      </c>
      <c r="B3861" t="inlineStr">
        <is>
          <t>Samridhi 5 Star Line</t>
        </is>
      </c>
      <c r="C3861" s="82" t="n">
        <v>46111</v>
      </c>
      <c r="D3861" t="inlineStr">
        <is>
          <t>FS-HCM-1</t>
        </is>
      </c>
      <c r="E3861" t="n">
        <v>1313.33321666667</v>
      </c>
      <c r="F3861" t="n">
        <v>80</v>
      </c>
      <c r="G3861" t="n">
        <v>16.4166652083333</v>
      </c>
      <c r="H3861" t="n">
        <v>14.3533</v>
      </c>
      <c r="I3861" t="n">
        <v>55.1299650598127</v>
      </c>
    </row>
    <row r="3862">
      <c r="A3862" t="inlineStr">
        <is>
          <t>Daily_Efficiency_MTBF_2026_09_18.xlsx</t>
        </is>
      </c>
      <c r="B3862" t="inlineStr">
        <is>
          <t>Samridhi 5 Star Line</t>
        </is>
      </c>
      <c r="C3862" s="82" t="n">
        <v>46111</v>
      </c>
      <c r="D3862" t="inlineStr">
        <is>
          <t>FS-TTLi-4</t>
        </is>
      </c>
      <c r="E3862" t="n">
        <v>1242.0131</v>
      </c>
      <c r="F3862" t="n">
        <v>71</v>
      </c>
      <c r="G3862" t="n">
        <v>17.4931422535211</v>
      </c>
      <c r="H3862" t="n">
        <v>67.14305</v>
      </c>
      <c r="I3862" t="n">
        <v>46.765873015873</v>
      </c>
    </row>
    <row r="3863">
      <c r="A3863" t="inlineStr">
        <is>
          <t>Daily_Efficiency_MTBF_2026_09_18.xlsx</t>
        </is>
      </c>
      <c r="B3863" t="inlineStr">
        <is>
          <t>Samridhi 5 Star Line</t>
        </is>
      </c>
      <c r="C3863" s="82" t="n">
        <v>46111</v>
      </c>
      <c r="D3863" t="inlineStr">
        <is>
          <t>FS-TTLi-2</t>
        </is>
      </c>
      <c r="E3863" t="n">
        <v>1330.78798333333</v>
      </c>
      <c r="F3863" t="n">
        <v>48</v>
      </c>
      <c r="G3863" t="n">
        <v>27.7247496527778</v>
      </c>
      <c r="H3863" t="n">
        <v>31.35175</v>
      </c>
      <c r="I3863" t="n">
        <v>40.2192276986665</v>
      </c>
    </row>
    <row r="3864">
      <c r="A3864" t="inlineStr">
        <is>
          <t>Daily_Efficiency_MTBF_2026_09_18.xlsx</t>
        </is>
      </c>
      <c r="B3864" t="inlineStr">
        <is>
          <t>Samridhi 5 Star Line</t>
        </is>
      </c>
      <c r="C3864" s="82" t="n">
        <v>46111</v>
      </c>
      <c r="D3864" t="inlineStr">
        <is>
          <t>FS-HCM-2</t>
        </is>
      </c>
      <c r="E3864" t="n">
        <v>1366.44906666667</v>
      </c>
      <c r="F3864" t="n">
        <v>34</v>
      </c>
      <c r="G3864" t="n">
        <v>40.1896784313726</v>
      </c>
      <c r="H3864" t="n">
        <v>1.17336666666667</v>
      </c>
      <c r="I3864" t="n">
        <v>42.8689767359511</v>
      </c>
    </row>
    <row r="3865">
      <c r="A3865" t="inlineStr">
        <is>
          <t>Daily_Efficiency_MTBF_2026_09_18.xlsx</t>
        </is>
      </c>
      <c r="B3865" t="inlineStr">
        <is>
          <t>Samridhi 5 Star Line</t>
        </is>
      </c>
      <c r="C3865" s="82" t="n">
        <v>46111</v>
      </c>
      <c r="D3865" t="inlineStr">
        <is>
          <t>FS-HCM-3</t>
        </is>
      </c>
      <c r="E3865" t="n">
        <v>1361.63961666667</v>
      </c>
      <c r="F3865" t="n">
        <v>34</v>
      </c>
      <c r="G3865" t="n">
        <v>40.0482240196078</v>
      </c>
      <c r="H3865" t="n">
        <v>1.99745</v>
      </c>
      <c r="I3865" t="n">
        <v>54.6412410285949</v>
      </c>
    </row>
    <row r="3866">
      <c r="A3866" t="inlineStr">
        <is>
          <t>Daily_Efficiency_MTBF_2026_09_18.xlsx</t>
        </is>
      </c>
      <c r="B3866" t="inlineStr">
        <is>
          <t>Samridhi 5 Star Line</t>
        </is>
      </c>
      <c r="C3866" s="82" t="n">
        <v>46111</v>
      </c>
      <c r="D3866" t="inlineStr">
        <is>
          <t>FS-HCM-4</t>
        </is>
      </c>
      <c r="E3866" t="n">
        <v>1389.62628333333</v>
      </c>
      <c r="F3866" t="n">
        <v>33</v>
      </c>
      <c r="G3866" t="n">
        <v>42.1098873737374</v>
      </c>
      <c r="H3866" t="n">
        <v>28.3484833333333</v>
      </c>
      <c r="I3866" t="n">
        <v>50.9671156354574</v>
      </c>
    </row>
    <row r="3867">
      <c r="A3867" t="inlineStr">
        <is>
          <t>Daily_Efficiency_MTBF_2026_09_18.xlsx</t>
        </is>
      </c>
      <c r="B3867" t="inlineStr">
        <is>
          <t>Samridhi 5 Star Line</t>
        </is>
      </c>
      <c r="C3867" s="82" t="n">
        <v>46111</v>
      </c>
      <c r="D3867" t="inlineStr">
        <is>
          <t>FS-TTLi-3</t>
        </is>
      </c>
      <c r="E3867" t="n">
        <v>1395.38995</v>
      </c>
      <c r="F3867" t="n">
        <v>20</v>
      </c>
      <c r="G3867" t="n">
        <v>69.7694975</v>
      </c>
      <c r="H3867" t="n">
        <v>7.51966666666667</v>
      </c>
      <c r="I3867" t="n">
        <v>49.5207372002961</v>
      </c>
    </row>
    <row r="3868">
      <c r="A3868" t="inlineStr">
        <is>
          <t>Daily_Efficiency_MTBF_2026_09_18.xlsx</t>
        </is>
      </c>
      <c r="B3868" t="inlineStr">
        <is>
          <t>Samridhi 5 Star Line</t>
        </is>
      </c>
      <c r="C3868" s="82" t="n">
        <v>46111</v>
      </c>
      <c r="D3868" t="inlineStr">
        <is>
          <t>FS-HRM-5</t>
        </is>
      </c>
      <c r="E3868" t="n">
        <v>1401.67021666667</v>
      </c>
      <c r="F3868" t="n">
        <v>17</v>
      </c>
      <c r="G3868" t="n">
        <v>82.4511892156863</v>
      </c>
      <c r="H3868" t="n">
        <v>32.8345666666667</v>
      </c>
      <c r="I3868" t="n">
        <v>35.4907427309777</v>
      </c>
    </row>
    <row r="3869">
      <c r="A3869" t="inlineStr">
        <is>
          <t>Daily_Efficiency_MTBF_2026_09_18.xlsx</t>
        </is>
      </c>
      <c r="B3869" t="inlineStr">
        <is>
          <t>Samridhi 5 Star Line</t>
        </is>
      </c>
      <c r="C3869" s="82" t="n">
        <v>46111</v>
      </c>
      <c r="D3869" t="inlineStr">
        <is>
          <t>FS-TTLi-1</t>
        </is>
      </c>
      <c r="E3869" t="n">
        <v>1404.4666</v>
      </c>
      <c r="F3869" t="n">
        <v>13</v>
      </c>
      <c r="G3869" t="n">
        <v>108.035892307692</v>
      </c>
      <c r="H3869" t="n">
        <v>2.50958333333333</v>
      </c>
      <c r="I3869" t="n">
        <v>50.4958833283533</v>
      </c>
    </row>
    <row r="3870">
      <c r="A3870" t="inlineStr">
        <is>
          <t>Daily_Efficiency_MTBF_2026_09_18.xlsx</t>
        </is>
      </c>
      <c r="B3870" t="inlineStr">
        <is>
          <t>Samridhi 5 Star Line</t>
        </is>
      </c>
      <c r="C3870" s="82" t="n">
        <v>46111</v>
      </c>
      <c r="D3870" t="inlineStr">
        <is>
          <t>FS-TTM-5</t>
        </is>
      </c>
      <c r="E3870" t="n">
        <v>1440</v>
      </c>
      <c r="F3870" t="n">
        <v>1</v>
      </c>
      <c r="G3870" t="n">
        <v>1440</v>
      </c>
      <c r="H3870" t="n">
        <v>0</v>
      </c>
      <c r="I3870" t="n">
        <v>26.4781746031746</v>
      </c>
    </row>
    <row r="3871">
      <c r="A3871" t="inlineStr">
        <is>
          <t>Daily_Efficiency_MTBF_2026_09_18.xlsx</t>
        </is>
      </c>
      <c r="B3871" t="inlineStr">
        <is>
          <t>Samridhi 5 Star Line</t>
        </is>
      </c>
      <c r="C3871" s="82" t="n">
        <v>46111</v>
      </c>
      <c r="D3871" t="inlineStr">
        <is>
          <t>FS-Case Packing</t>
        </is>
      </c>
      <c r="E3871" t="n">
        <v>1440</v>
      </c>
      <c r="F3871" t="n">
        <v>1</v>
      </c>
      <c r="G3871" t="n">
        <v>1440</v>
      </c>
      <c r="H3871" t="n">
        <v>0</v>
      </c>
      <c r="I3871" t="n">
        <v>58.2219251336899</v>
      </c>
    </row>
    <row r="3872">
      <c r="A3872" t="inlineStr">
        <is>
          <t>Daily_Efficiency_MTBF_2026_09_18.xlsx</t>
        </is>
      </c>
      <c r="B3872" t="inlineStr">
        <is>
          <t>Samridhi Perk Line</t>
        </is>
      </c>
      <c r="C3872" s="82" t="n">
        <v>46111</v>
      </c>
      <c r="D3872" t="inlineStr">
        <is>
          <t>Perk-HLM-1</t>
        </is>
      </c>
      <c r="E3872" t="n">
        <v>1029.55185</v>
      </c>
      <c r="F3872" t="n">
        <v>229</v>
      </c>
      <c r="G3872" t="n">
        <v>4.4958596069869</v>
      </c>
      <c r="H3872" t="n">
        <v>14.3947166666667</v>
      </c>
      <c r="I3872" t="n">
        <v>45.912240767818</v>
      </c>
    </row>
    <row r="3873">
      <c r="A3873" t="inlineStr">
        <is>
          <t>Daily_Efficiency_MTBF_2026_09_18.xlsx</t>
        </is>
      </c>
      <c r="B3873" t="inlineStr">
        <is>
          <t>Samridhi Perk Line</t>
        </is>
      </c>
      <c r="C3873" s="82" t="n">
        <v>46111</v>
      </c>
      <c r="D3873" t="inlineStr">
        <is>
          <t>Perk-HCM-2</t>
        </is>
      </c>
      <c r="E3873" t="n">
        <v>1360.55916666667</v>
      </c>
      <c r="F3873" t="n">
        <v>130</v>
      </c>
      <c r="G3873" t="n">
        <v>10.4658397435897</v>
      </c>
      <c r="H3873" t="n">
        <v>0.519116666666667</v>
      </c>
      <c r="I3873" t="n">
        <v>61.3810802026906</v>
      </c>
    </row>
    <row r="3874">
      <c r="A3874" t="inlineStr">
        <is>
          <t>Daily_Efficiency_MTBF_2026_09_18.xlsx</t>
        </is>
      </c>
      <c r="B3874" t="inlineStr">
        <is>
          <t>Samridhi Perk Line</t>
        </is>
      </c>
      <c r="C3874" s="82" t="n">
        <v>46111</v>
      </c>
      <c r="D3874" t="inlineStr">
        <is>
          <t>Perk-HCM-3</t>
        </is>
      </c>
      <c r="E3874" t="n">
        <v>1263.90548333333</v>
      </c>
      <c r="F3874" t="n">
        <v>100</v>
      </c>
      <c r="G3874" t="n">
        <v>12.6390548333333</v>
      </c>
      <c r="H3874" t="n">
        <v>1.97243333333333</v>
      </c>
      <c r="I3874" t="n">
        <v>46.1214856304926</v>
      </c>
    </row>
    <row r="3875">
      <c r="A3875" t="inlineStr">
        <is>
          <t>Daily_Efficiency_MTBF_2026_09_18.xlsx</t>
        </is>
      </c>
      <c r="B3875" t="inlineStr">
        <is>
          <t>Samridhi Perk Line</t>
        </is>
      </c>
      <c r="C3875" s="82" t="n">
        <v>46111</v>
      </c>
      <c r="D3875" t="inlineStr">
        <is>
          <t>Perk-HLM-2</t>
        </is>
      </c>
      <c r="E3875" t="n">
        <v>1312.40976666667</v>
      </c>
      <c r="F3875" t="n">
        <v>78</v>
      </c>
      <c r="G3875" t="n">
        <v>16.8257662393162</v>
      </c>
      <c r="H3875" t="n">
        <v>0</v>
      </c>
      <c r="I3875" t="n">
        <v>55.1439367441793</v>
      </c>
    </row>
    <row r="3876">
      <c r="A3876" t="inlineStr">
        <is>
          <t>Daily_Efficiency_MTBF_2026_09_18.xlsx</t>
        </is>
      </c>
      <c r="B3876" t="inlineStr">
        <is>
          <t>Samridhi Perk Line</t>
        </is>
      </c>
      <c r="C3876" s="82" t="n">
        <v>46111</v>
      </c>
      <c r="D3876" t="inlineStr">
        <is>
          <t>Perk TTM-5</t>
        </is>
      </c>
      <c r="E3876" t="n">
        <v>802.288916666667</v>
      </c>
      <c r="F3876" t="n">
        <v>73</v>
      </c>
      <c r="G3876" t="n">
        <v>10.9902591324201</v>
      </c>
      <c r="H3876" t="n">
        <v>131.855283333333</v>
      </c>
      <c r="I3876" t="n">
        <v>21.8650793650793</v>
      </c>
    </row>
    <row r="3877">
      <c r="A3877" t="inlineStr">
        <is>
          <t>Daily_Efficiency_MTBF_2026_09_18.xlsx</t>
        </is>
      </c>
      <c r="B3877" t="inlineStr">
        <is>
          <t>Samridhi Perk Line</t>
        </is>
      </c>
      <c r="C3877" s="82" t="n">
        <v>46111</v>
      </c>
      <c r="D3877" t="inlineStr">
        <is>
          <t>Perk-HCM-4</t>
        </is>
      </c>
      <c r="E3877" t="n">
        <v>1346.4853</v>
      </c>
      <c r="F3877" t="n">
        <v>59</v>
      </c>
      <c r="G3877" t="n">
        <v>22.8217847457627</v>
      </c>
      <c r="H3877" t="n">
        <v>0.321733333333333</v>
      </c>
      <c r="I3877" t="n">
        <v>49.6727529954511</v>
      </c>
    </row>
    <row r="3878">
      <c r="A3878" t="inlineStr">
        <is>
          <t>Daily_Efficiency_MTBF_2026_09_18.xlsx</t>
        </is>
      </c>
      <c r="B3878" t="inlineStr">
        <is>
          <t>Samridhi Perk Line</t>
        </is>
      </c>
      <c r="C3878" s="82" t="n">
        <v>46111</v>
      </c>
      <c r="D3878" t="inlineStr">
        <is>
          <t>Perk-HCM-1</t>
        </is>
      </c>
      <c r="E3878" t="n">
        <v>1299.19983333333</v>
      </c>
      <c r="F3878" t="n">
        <v>55</v>
      </c>
      <c r="G3878" t="n">
        <v>23.6218151515152</v>
      </c>
      <c r="H3878" t="n">
        <v>0.0930666666666667</v>
      </c>
      <c r="I3878" t="n">
        <v>58.9299679877433</v>
      </c>
    </row>
    <row r="3879">
      <c r="A3879" t="inlineStr">
        <is>
          <t>Daily_Efficiency_MTBF_2026_09_18.xlsx</t>
        </is>
      </c>
      <c r="B3879" t="inlineStr">
        <is>
          <t>Samridhi Perk Line</t>
        </is>
      </c>
      <c r="C3879" s="82" t="n">
        <v>46111</v>
      </c>
      <c r="D3879" t="inlineStr">
        <is>
          <t>Perk-TTLi-1</t>
        </is>
      </c>
      <c r="E3879" t="n">
        <v>1024.54266000333</v>
      </c>
      <c r="F3879" t="n">
        <v>38</v>
      </c>
      <c r="G3879" t="n">
        <v>26.9616489474561</v>
      </c>
      <c r="H3879" t="n">
        <v>2.89706666666667</v>
      </c>
      <c r="I3879" t="n">
        <v>31.7639480924187</v>
      </c>
    </row>
    <row r="3880">
      <c r="A3880" t="inlineStr">
        <is>
          <t>Daily_Efficiency_MTBF_2026_09_18.xlsx</t>
        </is>
      </c>
      <c r="B3880" t="inlineStr">
        <is>
          <t>Samridhi Perk Line</t>
        </is>
      </c>
      <c r="C3880" s="82" t="n">
        <v>46111</v>
      </c>
      <c r="D3880" t="inlineStr">
        <is>
          <t>Perk-TTLi-3</t>
        </is>
      </c>
      <c r="E3880" t="n">
        <v>1232.90166666667</v>
      </c>
      <c r="F3880" t="n">
        <v>31</v>
      </c>
      <c r="G3880" t="n">
        <v>39.7710215053763</v>
      </c>
      <c r="H3880" t="n">
        <v>7.02186666666667</v>
      </c>
      <c r="I3880" t="n">
        <v>26.5476456683369</v>
      </c>
    </row>
    <row r="3881">
      <c r="A3881" t="inlineStr">
        <is>
          <t>Daily_Efficiency_MTBF_2026_09_18.xlsx</t>
        </is>
      </c>
      <c r="B3881" t="inlineStr">
        <is>
          <t>Samridhi Perk Line</t>
        </is>
      </c>
      <c r="C3881" s="82" t="n">
        <v>46111</v>
      </c>
      <c r="D3881" t="inlineStr">
        <is>
          <t>Perk-TTLi-4</t>
        </is>
      </c>
      <c r="E3881" t="n">
        <v>1425.32505</v>
      </c>
      <c r="F3881" t="n">
        <v>3</v>
      </c>
      <c r="G3881" t="n">
        <v>475.10835</v>
      </c>
      <c r="H3881" t="n">
        <v>2.76713333333333</v>
      </c>
      <c r="I3881" t="n">
        <v>29.4938943658994</v>
      </c>
    </row>
    <row r="3882">
      <c r="A3882" t="inlineStr">
        <is>
          <t>Daily_Efficiency_MTBF_2026_09_18.xlsx</t>
        </is>
      </c>
      <c r="B3882" t="inlineStr">
        <is>
          <t>Samridhi Perk Line</t>
        </is>
      </c>
      <c r="C3882" s="82" t="n">
        <v>46111</v>
      </c>
      <c r="D3882" t="inlineStr">
        <is>
          <t>Perk-TTLi-2</t>
        </is>
      </c>
      <c r="E3882" t="n">
        <v>1434.4165</v>
      </c>
      <c r="F3882" t="n">
        <v>2</v>
      </c>
      <c r="G3882" t="n">
        <v>717.20825</v>
      </c>
      <c r="H3882" t="n">
        <v>0</v>
      </c>
      <c r="I3882" t="n">
        <v>42.135896733165</v>
      </c>
    </row>
    <row r="3883">
      <c r="A3883" t="inlineStr">
        <is>
          <t>Daily_Efficiency_MTBF_2026_09_18.xlsx</t>
        </is>
      </c>
      <c r="B3883" t="inlineStr">
        <is>
          <t>Samridhi Perk Line</t>
        </is>
      </c>
      <c r="C3883" s="82" t="n">
        <v>46111</v>
      </c>
      <c r="D3883" t="inlineStr">
        <is>
          <t>Perk-HLM-3</t>
        </is>
      </c>
      <c r="E3883" t="n">
        <v>1440</v>
      </c>
      <c r="F3883" t="n">
        <v>1</v>
      </c>
      <c r="G3883" t="n">
        <v>1440</v>
      </c>
      <c r="H3883" t="n">
        <v>0</v>
      </c>
      <c r="I3883" t="n">
        <v>31.7461419753086</v>
      </c>
    </row>
    <row r="3884">
      <c r="A3884" t="inlineStr">
        <is>
          <t>Daily_Efficiency_MTBF_2026_09_18.xlsx</t>
        </is>
      </c>
      <c r="B3884" t="inlineStr">
        <is>
          <t>Samridhi Perk Line</t>
        </is>
      </c>
      <c r="C3884" s="82" t="n">
        <v>46111</v>
      </c>
      <c r="D3884" t="inlineStr">
        <is>
          <t>Perk-Case Packing</t>
        </is>
      </c>
      <c r="E3884" t="n">
        <v>1440</v>
      </c>
      <c r="F3884" t="n">
        <v>1</v>
      </c>
      <c r="G3884" t="n">
        <v>1440</v>
      </c>
      <c r="H3884" t="n">
        <v>0</v>
      </c>
      <c r="I3884" t="n">
        <v>73.3064516129032</v>
      </c>
    </row>
    <row r="3885">
      <c r="A3885" t="inlineStr">
        <is>
          <t>Daily_Efficiency_MTBF_2026_09_18.xlsx</t>
        </is>
      </c>
      <c r="B3885" t="inlineStr">
        <is>
          <t>Co-Extrusion Line</t>
        </is>
      </c>
      <c r="C3885" s="82" t="n">
        <v>46110</v>
      </c>
      <c r="D3885" t="inlineStr">
        <is>
          <t>Coex-AW3</t>
        </is>
      </c>
      <c r="E3885" t="n">
        <v>1377.33426666667</v>
      </c>
      <c r="F3885" t="n">
        <v>96</v>
      </c>
      <c r="G3885" t="n">
        <v>14.3472319444445</v>
      </c>
      <c r="H3885" t="n">
        <v>62.6657333333333</v>
      </c>
      <c r="I3885" t="n">
        <v>53.3652777777776</v>
      </c>
    </row>
    <row r="3886">
      <c r="A3886" t="inlineStr">
        <is>
          <t>Daily_Efficiency_MTBF_2026_09_18.xlsx</t>
        </is>
      </c>
      <c r="B3886" t="inlineStr">
        <is>
          <t>Co-Extrusion Line</t>
        </is>
      </c>
      <c r="C3886" s="82" t="n">
        <v>46110</v>
      </c>
      <c r="D3886" t="inlineStr">
        <is>
          <t>Coex-AW2</t>
        </is>
      </c>
      <c r="E3886" t="n">
        <v>1367.79538333333</v>
      </c>
      <c r="F3886" t="n">
        <v>24</v>
      </c>
      <c r="G3886" t="n">
        <v>56.9914743055555</v>
      </c>
      <c r="H3886" t="n">
        <v>17.0063833333333</v>
      </c>
      <c r="I3886" t="n">
        <v>108.518540547789</v>
      </c>
    </row>
    <row r="3887">
      <c r="A3887" t="inlineStr">
        <is>
          <t>Daily_Efficiency_MTBF_2026_09_18.xlsx</t>
        </is>
      </c>
      <c r="B3887" t="inlineStr">
        <is>
          <t>Samridhi 5 Star Line</t>
        </is>
      </c>
      <c r="C3887" s="82" t="n">
        <v>46110</v>
      </c>
      <c r="D3887" t="inlineStr">
        <is>
          <t>FS-HCM-1</t>
        </is>
      </c>
      <c r="E3887" t="n">
        <v>1275.18213333333</v>
      </c>
      <c r="F3887" t="n">
        <v>86</v>
      </c>
      <c r="G3887" t="n">
        <v>14.8276992248062</v>
      </c>
      <c r="H3887" t="n">
        <v>2.3406</v>
      </c>
      <c r="I3887" t="n">
        <v>45.7698423718425</v>
      </c>
    </row>
    <row r="3888">
      <c r="A3888" t="inlineStr">
        <is>
          <t>Daily_Efficiency_MTBF_2026_09_18.xlsx</t>
        </is>
      </c>
      <c r="B3888" t="inlineStr">
        <is>
          <t>Samridhi 5 Star Line</t>
        </is>
      </c>
      <c r="C3888" s="82" t="n">
        <v>46110</v>
      </c>
      <c r="D3888" t="inlineStr">
        <is>
          <t>FS-HCM-2</t>
        </is>
      </c>
      <c r="E3888" t="n">
        <v>1321.174</v>
      </c>
      <c r="F3888" t="n">
        <v>48</v>
      </c>
      <c r="G3888" t="n">
        <v>27.5244583333333</v>
      </c>
      <c r="H3888" t="n">
        <v>1.84183333333333</v>
      </c>
      <c r="I3888" t="n">
        <v>34.6548627069161</v>
      </c>
    </row>
    <row r="3889">
      <c r="A3889" t="inlineStr">
        <is>
          <t>Daily_Efficiency_MTBF_2026_09_18.xlsx</t>
        </is>
      </c>
      <c r="B3889" t="inlineStr">
        <is>
          <t>Samridhi 5 Star Line</t>
        </is>
      </c>
      <c r="C3889" s="82" t="n">
        <v>46110</v>
      </c>
      <c r="D3889" t="inlineStr">
        <is>
          <t>FS-HCM-4</t>
        </is>
      </c>
      <c r="E3889" t="n">
        <v>1384.0062</v>
      </c>
      <c r="F3889" t="n">
        <v>46</v>
      </c>
      <c r="G3889" t="n">
        <v>30.0870913043478</v>
      </c>
      <c r="H3889" t="n">
        <v>29.31535</v>
      </c>
      <c r="I3889" t="n">
        <v>46.4544014594137</v>
      </c>
    </row>
    <row r="3890">
      <c r="A3890" t="inlineStr">
        <is>
          <t>Daily_Efficiency_MTBF_2026_09_18.xlsx</t>
        </is>
      </c>
      <c r="B3890" t="inlineStr">
        <is>
          <t>Samridhi 5 Star Line</t>
        </is>
      </c>
      <c r="C3890" s="82" t="n">
        <v>46110</v>
      </c>
      <c r="D3890" t="inlineStr">
        <is>
          <t>FS-HCM-3</t>
        </is>
      </c>
      <c r="E3890" t="n">
        <v>1358.00563333333</v>
      </c>
      <c r="F3890" t="n">
        <v>42</v>
      </c>
      <c r="G3890" t="n">
        <v>32.3334674603175</v>
      </c>
      <c r="H3890" t="n">
        <v>2.83306666666667</v>
      </c>
      <c r="I3890" t="n">
        <v>48.4275748684152</v>
      </c>
    </row>
    <row r="3891">
      <c r="A3891" t="inlineStr">
        <is>
          <t>Daily_Efficiency_MTBF_2026_09_18.xlsx</t>
        </is>
      </c>
      <c r="B3891" t="inlineStr">
        <is>
          <t>Samridhi 5 Star Line</t>
        </is>
      </c>
      <c r="C3891" s="82" t="n">
        <v>46110</v>
      </c>
      <c r="D3891" t="inlineStr">
        <is>
          <t>FS-TTLi-4</t>
        </is>
      </c>
      <c r="E3891" t="n">
        <v>1403.67221666667</v>
      </c>
      <c r="F3891" t="n">
        <v>41</v>
      </c>
      <c r="G3891" t="n">
        <v>34.2359077235772</v>
      </c>
      <c r="H3891" t="n">
        <v>25.6672333333333</v>
      </c>
      <c r="I3891" t="n">
        <v>40.5853174603175</v>
      </c>
    </row>
    <row r="3892">
      <c r="A3892" t="inlineStr">
        <is>
          <t>Daily_Efficiency_MTBF_2026_09_18.xlsx</t>
        </is>
      </c>
      <c r="B3892" t="inlineStr">
        <is>
          <t>Samridhi 5 Star Line</t>
        </is>
      </c>
      <c r="C3892" s="82" t="n">
        <v>46110</v>
      </c>
      <c r="D3892" t="inlineStr">
        <is>
          <t>FS-TTLi-2</t>
        </is>
      </c>
      <c r="E3892" t="n">
        <v>1402.84215</v>
      </c>
      <c r="F3892" t="n">
        <v>17</v>
      </c>
      <c r="G3892" t="n">
        <v>82.52012647058829</v>
      </c>
      <c r="H3892" t="n">
        <v>7.15938333333333</v>
      </c>
      <c r="I3892" t="n">
        <v>15.2776973297993</v>
      </c>
    </row>
    <row r="3893">
      <c r="A3893" t="inlineStr">
        <is>
          <t>Daily_Efficiency_MTBF_2026_09_18.xlsx</t>
        </is>
      </c>
      <c r="B3893" t="inlineStr">
        <is>
          <t>Samridhi 5 Star Line</t>
        </is>
      </c>
      <c r="C3893" s="82" t="n">
        <v>46110</v>
      </c>
      <c r="D3893" t="inlineStr">
        <is>
          <t>FS-TTLi-3</t>
        </is>
      </c>
      <c r="E3893" t="n">
        <v>1419.61051666667</v>
      </c>
      <c r="F3893" t="n">
        <v>16</v>
      </c>
      <c r="G3893" t="n">
        <v>88.72565729166659</v>
      </c>
      <c r="H3893" t="n">
        <v>0.99985</v>
      </c>
      <c r="I3893" t="n">
        <v>44.7753373844234</v>
      </c>
    </row>
    <row r="3894">
      <c r="A3894" t="inlineStr">
        <is>
          <t>Daily_Efficiency_MTBF_2026_09_18.xlsx</t>
        </is>
      </c>
      <c r="B3894" t="inlineStr">
        <is>
          <t>Samridhi 5 Star Line</t>
        </is>
      </c>
      <c r="C3894" s="82" t="n">
        <v>46110</v>
      </c>
      <c r="D3894" t="inlineStr">
        <is>
          <t>FS-HRM-5</t>
        </is>
      </c>
      <c r="E3894" t="n">
        <v>1415.34471666667</v>
      </c>
      <c r="F3894" t="n">
        <v>16</v>
      </c>
      <c r="G3894" t="n">
        <v>88.4590447916667</v>
      </c>
      <c r="H3894" t="n">
        <v>18.81615</v>
      </c>
      <c r="I3894" t="n">
        <v>33.6024158526079</v>
      </c>
    </row>
    <row r="3895">
      <c r="A3895" t="inlineStr">
        <is>
          <t>Daily_Efficiency_MTBF_2026_09_18.xlsx</t>
        </is>
      </c>
      <c r="B3895" t="inlineStr">
        <is>
          <t>Samridhi 5 Star Line</t>
        </is>
      </c>
      <c r="C3895" s="82" t="n">
        <v>46110</v>
      </c>
      <c r="D3895" t="inlineStr">
        <is>
          <t>FS-TTLi-1</t>
        </is>
      </c>
      <c r="E3895" t="n">
        <v>1403.16255</v>
      </c>
      <c r="F3895" t="n">
        <v>6</v>
      </c>
      <c r="G3895" t="n">
        <v>233.860425</v>
      </c>
      <c r="H3895" t="n">
        <v>8.67346666666667</v>
      </c>
      <c r="I3895" t="n">
        <v>40.555094346103</v>
      </c>
    </row>
    <row r="3896">
      <c r="A3896" t="inlineStr">
        <is>
          <t>Daily_Efficiency_MTBF_2026_09_18.xlsx</t>
        </is>
      </c>
      <c r="B3896" t="inlineStr">
        <is>
          <t>Samridhi 5 Star Line</t>
        </is>
      </c>
      <c r="C3896" s="82" t="n">
        <v>46110</v>
      </c>
      <c r="D3896" t="inlineStr">
        <is>
          <t>FS-Case Packing</t>
        </is>
      </c>
      <c r="E3896" t="n">
        <v>1440</v>
      </c>
      <c r="F3896" t="n">
        <v>1</v>
      </c>
      <c r="G3896" t="n">
        <v>1440</v>
      </c>
      <c r="H3896" t="n">
        <v>0</v>
      </c>
      <c r="I3896" t="n">
        <v>46.969696969697</v>
      </c>
    </row>
    <row r="3897">
      <c r="A3897" t="inlineStr">
        <is>
          <t>Daily_Efficiency_MTBF_2026_09_18.xlsx</t>
        </is>
      </c>
      <c r="B3897" t="inlineStr">
        <is>
          <t>Samridhi 5 Star Line</t>
        </is>
      </c>
      <c r="C3897" s="82" t="n">
        <v>46110</v>
      </c>
      <c r="D3897" t="inlineStr">
        <is>
          <t>FS-TTM-5</t>
        </is>
      </c>
      <c r="E3897" t="n">
        <v>1440</v>
      </c>
      <c r="F3897" t="n">
        <v>1</v>
      </c>
      <c r="G3897" t="n">
        <v>1440</v>
      </c>
      <c r="H3897" t="n">
        <v>0</v>
      </c>
      <c r="I3897" t="n">
        <v>29.5634920634921</v>
      </c>
    </row>
    <row r="3898">
      <c r="A3898" t="inlineStr">
        <is>
          <t>Daily_Efficiency_MTBF_2026_09_18.xlsx</t>
        </is>
      </c>
      <c r="B3898" t="inlineStr">
        <is>
          <t>Samridhi Perk Line</t>
        </is>
      </c>
      <c r="C3898" s="82" t="n">
        <v>46110</v>
      </c>
      <c r="D3898" t="inlineStr">
        <is>
          <t>Perk-HLM-1</t>
        </is>
      </c>
      <c r="E3898" t="n">
        <v>1096.63243333333</v>
      </c>
      <c r="F3898" t="n">
        <v>314</v>
      </c>
      <c r="G3898" t="n">
        <v>3.49245997876858</v>
      </c>
      <c r="H3898" t="n">
        <v>14.4697</v>
      </c>
      <c r="I3898" t="n">
        <v>40.2954384343645</v>
      </c>
    </row>
    <row r="3899">
      <c r="A3899" t="inlineStr">
        <is>
          <t>Daily_Efficiency_MTBF_2026_09_18.xlsx</t>
        </is>
      </c>
      <c r="B3899" t="inlineStr">
        <is>
          <t>Samridhi Perk Line</t>
        </is>
      </c>
      <c r="C3899" s="82" t="n">
        <v>46110</v>
      </c>
      <c r="D3899" t="inlineStr">
        <is>
          <t>Perk-HCM-2</t>
        </is>
      </c>
      <c r="E3899" t="n">
        <v>1331.38598333333</v>
      </c>
      <c r="F3899" t="n">
        <v>150</v>
      </c>
      <c r="G3899" t="n">
        <v>8.875906555555559</v>
      </c>
      <c r="H3899" t="n">
        <v>0.590116666666667</v>
      </c>
      <c r="I3899" t="n">
        <v>84.0818587458033</v>
      </c>
    </row>
    <row r="3900">
      <c r="A3900" t="inlineStr">
        <is>
          <t>Daily_Efficiency_MTBF_2026_09_18.xlsx</t>
        </is>
      </c>
      <c r="B3900" t="inlineStr">
        <is>
          <t>Samridhi Perk Line</t>
        </is>
      </c>
      <c r="C3900" s="82" t="n">
        <v>46110</v>
      </c>
      <c r="D3900" t="inlineStr">
        <is>
          <t>Perk TTM-5</t>
        </is>
      </c>
      <c r="E3900" t="n">
        <v>844.968216666667</v>
      </c>
      <c r="F3900" t="n">
        <v>88</v>
      </c>
      <c r="G3900" t="n">
        <v>9.6019115530303</v>
      </c>
      <c r="H3900" t="n">
        <v>200.89815</v>
      </c>
      <c r="I3900" t="n">
        <v>28.6111111111111</v>
      </c>
    </row>
    <row r="3901">
      <c r="A3901" t="inlineStr">
        <is>
          <t>Daily_Efficiency_MTBF_2026_09_18.xlsx</t>
        </is>
      </c>
      <c r="B3901" t="inlineStr">
        <is>
          <t>Samridhi Perk Line</t>
        </is>
      </c>
      <c r="C3901" s="82" t="n">
        <v>46110</v>
      </c>
      <c r="D3901" t="inlineStr">
        <is>
          <t>Perk-HCM-3</t>
        </is>
      </c>
      <c r="E3901" t="n">
        <v>1377.24228333333</v>
      </c>
      <c r="F3901" t="n">
        <v>84</v>
      </c>
      <c r="G3901" t="n">
        <v>16.395741468254</v>
      </c>
      <c r="H3901" t="n">
        <v>0.38725</v>
      </c>
      <c r="I3901" t="n">
        <v>55.3707391116632</v>
      </c>
    </row>
    <row r="3902">
      <c r="A3902" t="inlineStr">
        <is>
          <t>Daily_Efficiency_MTBF_2026_09_18.xlsx</t>
        </is>
      </c>
      <c r="B3902" t="inlineStr">
        <is>
          <t>Samridhi Perk Line</t>
        </is>
      </c>
      <c r="C3902" s="82" t="n">
        <v>46110</v>
      </c>
      <c r="D3902" t="inlineStr">
        <is>
          <t>Perk-HLM-2</t>
        </is>
      </c>
      <c r="E3902" t="n">
        <v>1375.17273333333</v>
      </c>
      <c r="F3902" t="n">
        <v>79</v>
      </c>
      <c r="G3902" t="n">
        <v>17.4072497890295</v>
      </c>
      <c r="H3902" t="n">
        <v>0</v>
      </c>
      <c r="I3902" t="n">
        <v>57.663834725907</v>
      </c>
    </row>
    <row r="3903">
      <c r="A3903" t="inlineStr">
        <is>
          <t>Daily_Efficiency_MTBF_2026_09_18.xlsx</t>
        </is>
      </c>
      <c r="B3903" t="inlineStr">
        <is>
          <t>Samridhi Perk Line</t>
        </is>
      </c>
      <c r="C3903" s="82" t="n">
        <v>46110</v>
      </c>
      <c r="D3903" t="inlineStr">
        <is>
          <t>Perk-HCM-1</t>
        </is>
      </c>
      <c r="E3903" t="n">
        <v>1384.53086666667</v>
      </c>
      <c r="F3903" t="n">
        <v>55</v>
      </c>
      <c r="G3903" t="n">
        <v>25.1732884848485</v>
      </c>
      <c r="H3903" t="n">
        <v>0.162616666666667</v>
      </c>
      <c r="I3903" t="n">
        <v>84.5454972448434</v>
      </c>
    </row>
    <row r="3904">
      <c r="A3904" t="inlineStr">
        <is>
          <t>Daily_Efficiency_MTBF_2026_09_18.xlsx</t>
        </is>
      </c>
      <c r="B3904" t="inlineStr">
        <is>
          <t>Samridhi Perk Line</t>
        </is>
      </c>
      <c r="C3904" s="82" t="n">
        <v>46110</v>
      </c>
      <c r="D3904" t="inlineStr">
        <is>
          <t>Perk-HCM-4</t>
        </is>
      </c>
      <c r="E3904" t="n">
        <v>1389.9202</v>
      </c>
      <c r="F3904" t="n">
        <v>54</v>
      </c>
      <c r="G3904" t="n">
        <v>25.739262962963</v>
      </c>
      <c r="H3904" t="n">
        <v>0.355616666666667</v>
      </c>
      <c r="I3904" t="n">
        <v>60.4979945806974</v>
      </c>
    </row>
    <row r="3905">
      <c r="A3905" t="inlineStr">
        <is>
          <t>Daily_Efficiency_MTBF_2026_09_18.xlsx</t>
        </is>
      </c>
      <c r="B3905" t="inlineStr">
        <is>
          <t>Samridhi Perk Line</t>
        </is>
      </c>
      <c r="C3905" s="82" t="n">
        <v>46110</v>
      </c>
      <c r="D3905" t="inlineStr">
        <is>
          <t>Perk-TTLi-3</t>
        </is>
      </c>
      <c r="E3905" t="n">
        <v>1286.67545</v>
      </c>
      <c r="F3905" t="n">
        <v>28</v>
      </c>
      <c r="G3905" t="n">
        <v>45.9526946428571</v>
      </c>
      <c r="H3905" t="n">
        <v>0.6278</v>
      </c>
      <c r="I3905" t="n">
        <v>27.3237658564725</v>
      </c>
    </row>
    <row r="3906">
      <c r="A3906" t="inlineStr">
        <is>
          <t>Daily_Efficiency_MTBF_2026_09_18.xlsx</t>
        </is>
      </c>
      <c r="B3906" t="inlineStr">
        <is>
          <t>Samridhi Perk Line</t>
        </is>
      </c>
      <c r="C3906" s="82" t="n">
        <v>46110</v>
      </c>
      <c r="D3906" t="inlineStr">
        <is>
          <t>Perk-TTLi-1</t>
        </is>
      </c>
      <c r="E3906" t="n">
        <v>1396.19953333333</v>
      </c>
      <c r="F3906" t="n">
        <v>7</v>
      </c>
      <c r="G3906" t="n">
        <v>199.457076190476</v>
      </c>
      <c r="H3906" t="n">
        <v>2.43363333333333</v>
      </c>
      <c r="I3906" t="n">
        <v>52.0693814261376</v>
      </c>
    </row>
    <row r="3907">
      <c r="A3907" t="inlineStr">
        <is>
          <t>Daily_Efficiency_MTBF_2026_09_18.xlsx</t>
        </is>
      </c>
      <c r="B3907" t="inlineStr">
        <is>
          <t>Samridhi Perk Line</t>
        </is>
      </c>
      <c r="C3907" s="82" t="n">
        <v>46110</v>
      </c>
      <c r="D3907" t="inlineStr">
        <is>
          <t>Perk-TTLi-4</t>
        </is>
      </c>
      <c r="E3907" t="n">
        <v>1413.85496666667</v>
      </c>
      <c r="F3907" t="n">
        <v>3</v>
      </c>
      <c r="G3907" t="n">
        <v>471.284988888889</v>
      </c>
      <c r="H3907" t="n">
        <v>0.957383333333333</v>
      </c>
      <c r="I3907" t="n">
        <v>32.5484860236059</v>
      </c>
    </row>
    <row r="3908">
      <c r="A3908" t="inlineStr">
        <is>
          <t>Daily_Efficiency_MTBF_2026_09_18.xlsx</t>
        </is>
      </c>
      <c r="B3908" t="inlineStr">
        <is>
          <t>Samridhi Perk Line</t>
        </is>
      </c>
      <c r="C3908" s="82" t="n">
        <v>46110</v>
      </c>
      <c r="D3908" t="inlineStr">
        <is>
          <t>Perk-TTLi-2</t>
        </is>
      </c>
      <c r="E3908" t="n">
        <v>1428.98668333333</v>
      </c>
      <c r="F3908" t="n">
        <v>1</v>
      </c>
      <c r="G3908" t="n">
        <v>1428.98668333333</v>
      </c>
      <c r="H3908" t="n">
        <v>0</v>
      </c>
      <c r="I3908" t="n">
        <v>51.7604543573947</v>
      </c>
    </row>
    <row r="3909">
      <c r="A3909" t="inlineStr">
        <is>
          <t>Daily_Efficiency_MTBF_2026_09_18.xlsx</t>
        </is>
      </c>
      <c r="B3909" t="inlineStr">
        <is>
          <t>Samridhi Perk Line</t>
        </is>
      </c>
      <c r="C3909" s="82" t="n">
        <v>46110</v>
      </c>
      <c r="D3909" t="inlineStr">
        <is>
          <t>Perk-HLM-3</t>
        </is>
      </c>
      <c r="E3909" t="n">
        <v>1440</v>
      </c>
      <c r="F3909" t="n">
        <v>1</v>
      </c>
      <c r="G3909" t="n">
        <v>1440</v>
      </c>
      <c r="H3909" t="n">
        <v>0</v>
      </c>
      <c r="I3909" t="n">
        <v>36.1288580246914</v>
      </c>
    </row>
    <row r="3910">
      <c r="A3910" t="inlineStr">
        <is>
          <t>Daily_Efficiency_MTBF_2026_09_18.xlsx</t>
        </is>
      </c>
      <c r="B3910" t="inlineStr">
        <is>
          <t>Samridhi Perk Line</t>
        </is>
      </c>
      <c r="C3910" s="82" t="n">
        <v>46110</v>
      </c>
      <c r="D3910" t="inlineStr">
        <is>
          <t>Perk-Case Packing</t>
        </is>
      </c>
      <c r="E3910" t="n">
        <v>1440</v>
      </c>
      <c r="F3910" t="n">
        <v>1</v>
      </c>
      <c r="G3910" t="n">
        <v>1440</v>
      </c>
      <c r="H3910" t="n">
        <v>0</v>
      </c>
      <c r="I3910" t="n">
        <v>106.559139784946</v>
      </c>
    </row>
    <row r="3911">
      <c r="A3911" t="inlineStr">
        <is>
          <t>Daily_Efficiency_MTBF_2026_09_18.xlsx</t>
        </is>
      </c>
      <c r="B3911" t="inlineStr">
        <is>
          <t>Co-Extrusion Line</t>
        </is>
      </c>
      <c r="C3911" s="82" t="n">
        <v>46109</v>
      </c>
      <c r="D3911" t="inlineStr">
        <is>
          <t>Coex-AW3</t>
        </is>
      </c>
      <c r="E3911" t="n">
        <v>958.012933333334</v>
      </c>
      <c r="F3911" t="n">
        <v>95</v>
      </c>
      <c r="G3911" t="n">
        <v>10.0843466666667</v>
      </c>
      <c r="H3911" t="n">
        <v>59.6144166666667</v>
      </c>
      <c r="I3911" t="n">
        <v>17.5305555555555</v>
      </c>
    </row>
    <row r="3912">
      <c r="A3912" t="inlineStr">
        <is>
          <t>Daily_Efficiency_MTBF_2026_09_18.xlsx</t>
        </is>
      </c>
      <c r="B3912" t="inlineStr">
        <is>
          <t>Co-Extrusion Line</t>
        </is>
      </c>
      <c r="C3912" s="82" t="n">
        <v>46109</v>
      </c>
      <c r="D3912" t="inlineStr">
        <is>
          <t>Coex-AW2</t>
        </is>
      </c>
      <c r="E3912" t="n">
        <v>856.5988</v>
      </c>
      <c r="F3912" t="n">
        <v>28</v>
      </c>
      <c r="G3912" t="n">
        <v>30.5928142857143</v>
      </c>
      <c r="H3912" t="n">
        <v>43.0022833333333</v>
      </c>
      <c r="I3912" t="n">
        <v>79.60151624933221</v>
      </c>
    </row>
    <row r="3913">
      <c r="A3913" t="inlineStr">
        <is>
          <t>Daily_Efficiency_MTBF_2026_09_18.xlsx</t>
        </is>
      </c>
      <c r="B3913" t="inlineStr">
        <is>
          <t>Samridhi 5 Star Line</t>
        </is>
      </c>
      <c r="C3913" s="82" t="n">
        <v>46109</v>
      </c>
      <c r="D3913" t="inlineStr">
        <is>
          <t>FS-HCM-1</t>
        </is>
      </c>
      <c r="E3913" t="n">
        <v>1131.41381666667</v>
      </c>
      <c r="F3913" t="n">
        <v>157</v>
      </c>
      <c r="G3913" t="n">
        <v>7.20645743099788</v>
      </c>
      <c r="H3913" t="n">
        <v>13.0089833333333</v>
      </c>
      <c r="I3913" t="n">
        <v>32.6792867627798</v>
      </c>
    </row>
    <row r="3914">
      <c r="A3914" t="inlineStr">
        <is>
          <t>Daily_Efficiency_MTBF_2026_09_18.xlsx</t>
        </is>
      </c>
      <c r="B3914" t="inlineStr">
        <is>
          <t>Samridhi 5 Star Line</t>
        </is>
      </c>
      <c r="C3914" s="82" t="n">
        <v>46109</v>
      </c>
      <c r="D3914" t="inlineStr">
        <is>
          <t>FS-HCM-4</t>
        </is>
      </c>
      <c r="E3914" t="n">
        <v>1308.53475</v>
      </c>
      <c r="F3914" t="n">
        <v>82</v>
      </c>
      <c r="G3914" t="n">
        <v>15.9577408536585</v>
      </c>
      <c r="H3914" t="n">
        <v>37.7985</v>
      </c>
      <c r="I3914" t="n">
        <v>37.8453079442487</v>
      </c>
    </row>
    <row r="3915">
      <c r="A3915" t="inlineStr">
        <is>
          <t>Daily_Efficiency_MTBF_2026_09_18.xlsx</t>
        </is>
      </c>
      <c r="B3915" t="inlineStr">
        <is>
          <t>Samridhi 5 Star Line</t>
        </is>
      </c>
      <c r="C3915" s="82" t="n">
        <v>46109</v>
      </c>
      <c r="D3915" t="inlineStr">
        <is>
          <t>FS-HCM-2</t>
        </is>
      </c>
      <c r="E3915" t="n">
        <v>1123.09696666667</v>
      </c>
      <c r="F3915" t="n">
        <v>80</v>
      </c>
      <c r="G3915" t="n">
        <v>14.0387120833333</v>
      </c>
      <c r="H3915" t="n">
        <v>27.1856666666667</v>
      </c>
      <c r="I3915" t="n">
        <v>34.2704901376823</v>
      </c>
    </row>
    <row r="3916">
      <c r="A3916" t="inlineStr">
        <is>
          <t>Daily_Efficiency_MTBF_2026_09_18.xlsx</t>
        </is>
      </c>
      <c r="B3916" t="inlineStr">
        <is>
          <t>Samridhi 5 Star Line</t>
        </is>
      </c>
      <c r="C3916" s="82" t="n">
        <v>46109</v>
      </c>
      <c r="D3916" t="inlineStr">
        <is>
          <t>FS-HCM-3</t>
        </is>
      </c>
      <c r="E3916" t="n">
        <v>1346.04345</v>
      </c>
      <c r="F3916" t="n">
        <v>62</v>
      </c>
      <c r="G3916" t="n">
        <v>21.7103782258065</v>
      </c>
      <c r="H3916" t="n">
        <v>3.31768333333333</v>
      </c>
      <c r="I3916" t="n">
        <v>37.3332577708568</v>
      </c>
    </row>
    <row r="3917">
      <c r="A3917" t="inlineStr">
        <is>
          <t>Daily_Efficiency_MTBF_2026_09_18.xlsx</t>
        </is>
      </c>
      <c r="B3917" t="inlineStr">
        <is>
          <t>Samridhi 5 Star Line</t>
        </is>
      </c>
      <c r="C3917" s="82" t="n">
        <v>46109</v>
      </c>
      <c r="D3917" t="inlineStr">
        <is>
          <t>FS-TTLi-4</t>
        </is>
      </c>
      <c r="E3917" t="n">
        <v>1236.15855</v>
      </c>
      <c r="F3917" t="n">
        <v>44</v>
      </c>
      <c r="G3917" t="n">
        <v>28.0945125</v>
      </c>
      <c r="H3917" t="n">
        <v>43.8303</v>
      </c>
      <c r="I3917" t="n">
        <v>20.1456378530784</v>
      </c>
    </row>
    <row r="3918">
      <c r="A3918" t="inlineStr">
        <is>
          <t>Daily_Efficiency_MTBF_2026_09_18.xlsx</t>
        </is>
      </c>
      <c r="B3918" t="inlineStr">
        <is>
          <t>Samridhi 5 Star Line</t>
        </is>
      </c>
      <c r="C3918" s="82" t="n">
        <v>46109</v>
      </c>
      <c r="D3918" t="inlineStr">
        <is>
          <t>FS-TTLi-1</t>
        </is>
      </c>
      <c r="E3918" t="n">
        <v>1073.9761</v>
      </c>
      <c r="F3918" t="n">
        <v>34</v>
      </c>
      <c r="G3918" t="n">
        <v>31.5875323529412</v>
      </c>
      <c r="H3918" t="n">
        <v>13.3265333333333</v>
      </c>
      <c r="I3918" t="n">
        <v>26.9325081001496</v>
      </c>
    </row>
    <row r="3919">
      <c r="A3919" t="inlineStr">
        <is>
          <t>Daily_Efficiency_MTBF_2026_09_18.xlsx</t>
        </is>
      </c>
      <c r="B3919" t="inlineStr">
        <is>
          <t>Samridhi 5 Star Line</t>
        </is>
      </c>
      <c r="C3919" s="82" t="n">
        <v>46109</v>
      </c>
      <c r="D3919" t="inlineStr">
        <is>
          <t>FS-HRM-5</t>
        </is>
      </c>
      <c r="E3919" t="n">
        <v>1144.6114</v>
      </c>
      <c r="F3919" t="n">
        <v>18</v>
      </c>
      <c r="G3919" t="n">
        <v>63.5895222222222</v>
      </c>
      <c r="H3919" t="n">
        <v>49.3234</v>
      </c>
      <c r="I3919" t="n">
        <v>24.3299863696058</v>
      </c>
    </row>
    <row r="3920">
      <c r="A3920" t="inlineStr">
        <is>
          <t>Daily_Efficiency_MTBF_2026_09_18.xlsx</t>
        </is>
      </c>
      <c r="B3920" t="inlineStr">
        <is>
          <t>Samridhi 5 Star Line</t>
        </is>
      </c>
      <c r="C3920" s="82" t="n">
        <v>46109</v>
      </c>
      <c r="D3920" t="inlineStr">
        <is>
          <t>FS-TTLi-3</t>
        </is>
      </c>
      <c r="E3920" t="n">
        <v>1177.07595</v>
      </c>
      <c r="F3920" t="n">
        <v>16</v>
      </c>
      <c r="G3920" t="n">
        <v>73.567246875</v>
      </c>
      <c r="H3920" t="n">
        <v>7.33346666666667</v>
      </c>
      <c r="I3920" t="n">
        <v>32.6473800773378</v>
      </c>
    </row>
    <row r="3921">
      <c r="A3921" t="inlineStr">
        <is>
          <t>Daily_Efficiency_MTBF_2026_09_18.xlsx</t>
        </is>
      </c>
      <c r="B3921" t="inlineStr">
        <is>
          <t>Samridhi 5 Star Line</t>
        </is>
      </c>
      <c r="C3921" s="82" t="n">
        <v>46109</v>
      </c>
      <c r="D3921" t="inlineStr">
        <is>
          <t>FS-TTLi-2</t>
        </is>
      </c>
      <c r="E3921" t="n">
        <v>1310.64895</v>
      </c>
      <c r="F3921" t="n">
        <v>8</v>
      </c>
      <c r="G3921" t="n">
        <v>163.83111875</v>
      </c>
      <c r="H3921" t="n">
        <v>3.50056666666667</v>
      </c>
      <c r="I3921" t="n">
        <v>20.3661916279211</v>
      </c>
    </row>
    <row r="3922">
      <c r="A3922" t="inlineStr">
        <is>
          <t>Daily_Efficiency_MTBF_2026_09_18.xlsx</t>
        </is>
      </c>
      <c r="B3922" t="inlineStr">
        <is>
          <t>Samridhi 5 Star Line</t>
        </is>
      </c>
      <c r="C3922" s="82" t="n">
        <v>46109</v>
      </c>
      <c r="D3922" t="inlineStr">
        <is>
          <t>FS-Case Packing</t>
        </is>
      </c>
      <c r="E3922" t="n">
        <v>1440</v>
      </c>
      <c r="F3922" t="n">
        <v>1</v>
      </c>
      <c r="G3922" t="n">
        <v>1440</v>
      </c>
      <c r="H3922" t="n">
        <v>0</v>
      </c>
      <c r="I3922" t="n">
        <v>33.132798573975</v>
      </c>
    </row>
    <row r="3923">
      <c r="A3923" t="inlineStr">
        <is>
          <t>Daily_Efficiency_MTBF_2026_09_18.xlsx</t>
        </is>
      </c>
      <c r="B3923" t="inlineStr">
        <is>
          <t>Samridhi 5 Star Line</t>
        </is>
      </c>
      <c r="C3923" s="82" t="n">
        <v>46109</v>
      </c>
      <c r="D3923" t="inlineStr">
        <is>
          <t>FS-TTM-5</t>
        </is>
      </c>
      <c r="E3923" t="n">
        <v>843.599033333333</v>
      </c>
      <c r="F3923" t="n">
        <v>1</v>
      </c>
      <c r="G3923" t="n">
        <v>843.599033333333</v>
      </c>
      <c r="H3923" t="n">
        <v>0</v>
      </c>
      <c r="I3923" t="n">
        <v>18.3664021164021</v>
      </c>
    </row>
    <row r="3924">
      <c r="A3924" t="inlineStr">
        <is>
          <t>Daily_Efficiency_MTBF_2026_09_18.xlsx</t>
        </is>
      </c>
      <c r="B3924" t="inlineStr">
        <is>
          <t>Samridhi Perk Line</t>
        </is>
      </c>
      <c r="C3924" s="82" t="n">
        <v>46109</v>
      </c>
      <c r="D3924" t="inlineStr">
        <is>
          <t>Perk-HLM-1</t>
        </is>
      </c>
      <c r="E3924" t="n">
        <v>1161.78308333333</v>
      </c>
      <c r="F3924" t="n">
        <v>343</v>
      </c>
      <c r="G3924" t="n">
        <v>3.38712269193392</v>
      </c>
      <c r="H3924" t="n">
        <v>10.0968666666667</v>
      </c>
      <c r="I3924" t="n">
        <v>41.7282166996328</v>
      </c>
    </row>
    <row r="3925">
      <c r="A3925" t="inlineStr">
        <is>
          <t>Daily_Efficiency_MTBF_2026_09_18.xlsx</t>
        </is>
      </c>
      <c r="B3925" t="inlineStr">
        <is>
          <t>Samridhi Perk Line</t>
        </is>
      </c>
      <c r="C3925" s="82" t="n">
        <v>46109</v>
      </c>
      <c r="D3925" t="inlineStr">
        <is>
          <t>Perk-HLM-2</t>
        </is>
      </c>
      <c r="E3925" t="n">
        <v>1319.83398333333</v>
      </c>
      <c r="F3925" t="n">
        <v>120</v>
      </c>
      <c r="G3925" t="n">
        <v>10.9986165277778</v>
      </c>
      <c r="H3925" t="n">
        <v>0</v>
      </c>
      <c r="I3925" t="n">
        <v>56.4008613847269</v>
      </c>
    </row>
    <row r="3926">
      <c r="A3926" t="inlineStr">
        <is>
          <t>Daily_Efficiency_MTBF_2026_09_18.xlsx</t>
        </is>
      </c>
      <c r="B3926" t="inlineStr">
        <is>
          <t>Samridhi Perk Line</t>
        </is>
      </c>
      <c r="C3926" s="82" t="n">
        <v>46109</v>
      </c>
      <c r="D3926" t="inlineStr">
        <is>
          <t>Perk-HCM-2</t>
        </is>
      </c>
      <c r="E3926" t="n">
        <v>1344.91341666667</v>
      </c>
      <c r="F3926" t="n">
        <v>119</v>
      </c>
      <c r="G3926" t="n">
        <v>11.3017934173669</v>
      </c>
      <c r="H3926" t="n">
        <v>0.718916666666667</v>
      </c>
      <c r="I3926" t="n">
        <v>67.3162137982703</v>
      </c>
    </row>
    <row r="3927">
      <c r="A3927" t="inlineStr">
        <is>
          <t>Daily_Efficiency_MTBF_2026_09_18.xlsx</t>
        </is>
      </c>
      <c r="B3927" t="inlineStr">
        <is>
          <t>Samridhi Perk Line</t>
        </is>
      </c>
      <c r="C3927" s="82" t="n">
        <v>46109</v>
      </c>
      <c r="D3927" t="inlineStr">
        <is>
          <t>Perk-HCM-3</t>
        </is>
      </c>
      <c r="E3927" t="n">
        <v>1358.3707</v>
      </c>
      <c r="F3927" t="n">
        <v>107</v>
      </c>
      <c r="G3927" t="n">
        <v>12.695053271028</v>
      </c>
      <c r="H3927" t="n">
        <v>1.73326666666667</v>
      </c>
      <c r="I3927" t="n">
        <v>62.5043571682344</v>
      </c>
    </row>
    <row r="3928">
      <c r="A3928" t="inlineStr">
        <is>
          <t>Daily_Efficiency_MTBF_2026_09_18.xlsx</t>
        </is>
      </c>
      <c r="B3928" t="inlineStr">
        <is>
          <t>Samridhi Perk Line</t>
        </is>
      </c>
      <c r="C3928" s="82" t="n">
        <v>46109</v>
      </c>
      <c r="D3928" t="inlineStr">
        <is>
          <t>Perk TTM-5</t>
        </is>
      </c>
      <c r="E3928" t="n">
        <v>1050.55626666667</v>
      </c>
      <c r="F3928" t="n">
        <v>64</v>
      </c>
      <c r="G3928" t="n">
        <v>16.4149416666667</v>
      </c>
      <c r="H3928" t="n">
        <v>156.331616666667</v>
      </c>
      <c r="I3928" t="n">
        <v>19.8309792101891</v>
      </c>
    </row>
    <row r="3929">
      <c r="A3929" t="inlineStr">
        <is>
          <t>Daily_Efficiency_MTBF_2026_09_18.xlsx</t>
        </is>
      </c>
      <c r="B3929" t="inlineStr">
        <is>
          <t>Samridhi Perk Line</t>
        </is>
      </c>
      <c r="C3929" s="82" t="n">
        <v>46109</v>
      </c>
      <c r="D3929" t="inlineStr">
        <is>
          <t>Perk-HCM-1</t>
        </is>
      </c>
      <c r="E3929" t="n">
        <v>1264.37603333333</v>
      </c>
      <c r="F3929" t="n">
        <v>54</v>
      </c>
      <c r="G3929" t="n">
        <v>23.4143709876543</v>
      </c>
      <c r="H3929" t="n">
        <v>0.503316666666667</v>
      </c>
      <c r="I3929" t="n">
        <v>82.09087360463499</v>
      </c>
    </row>
    <row r="3930">
      <c r="A3930" t="inlineStr">
        <is>
          <t>Daily_Efficiency_MTBF_2026_09_18.xlsx</t>
        </is>
      </c>
      <c r="B3930" t="inlineStr">
        <is>
          <t>Samridhi Perk Line</t>
        </is>
      </c>
      <c r="C3930" s="82" t="n">
        <v>46109</v>
      </c>
      <c r="D3930" t="inlineStr">
        <is>
          <t>Perk-HCM-4</t>
        </is>
      </c>
      <c r="E3930" t="n">
        <v>1361.36961666667</v>
      </c>
      <c r="F3930" t="n">
        <v>54</v>
      </c>
      <c r="G3930" t="n">
        <v>25.2105484567901</v>
      </c>
      <c r="H3930" t="n">
        <v>0.2798</v>
      </c>
      <c r="I3930" t="n">
        <v>66.2614058602222</v>
      </c>
    </row>
    <row r="3931">
      <c r="A3931" t="inlineStr">
        <is>
          <t>Daily_Efficiency_MTBF_2026_09_18.xlsx</t>
        </is>
      </c>
      <c r="B3931" t="inlineStr">
        <is>
          <t>Samridhi Perk Line</t>
        </is>
      </c>
      <c r="C3931" s="82" t="n">
        <v>46109</v>
      </c>
      <c r="D3931" t="inlineStr">
        <is>
          <t>Perk-TTLi-1</t>
        </is>
      </c>
      <c r="E3931" t="n">
        <v>1372.33771666667</v>
      </c>
      <c r="F3931" t="n">
        <v>22</v>
      </c>
      <c r="G3931" t="n">
        <v>62.3789871212121</v>
      </c>
      <c r="H3931" t="n">
        <v>0.203133333333333</v>
      </c>
      <c r="I3931" t="n">
        <v>50.562606243908</v>
      </c>
    </row>
    <row r="3932">
      <c r="A3932" t="inlineStr">
        <is>
          <t>Daily_Efficiency_MTBF_2026_09_18.xlsx</t>
        </is>
      </c>
      <c r="B3932" t="inlineStr">
        <is>
          <t>Samridhi Perk Line</t>
        </is>
      </c>
      <c r="C3932" s="82" t="n">
        <v>46109</v>
      </c>
      <c r="D3932" t="inlineStr">
        <is>
          <t>Perk-TTLi-3</t>
        </is>
      </c>
      <c r="E3932" t="n">
        <v>1197.57658333333</v>
      </c>
      <c r="F3932" t="n">
        <v>19</v>
      </c>
      <c r="G3932" t="n">
        <v>63.0303464912281</v>
      </c>
      <c r="H3932" t="n">
        <v>0.758183333333333</v>
      </c>
      <c r="I3932" t="n">
        <v>40.6936974066877</v>
      </c>
    </row>
    <row r="3933">
      <c r="A3933" t="inlineStr">
        <is>
          <t>Daily_Efficiency_MTBF_2026_09_18.xlsx</t>
        </is>
      </c>
      <c r="B3933" t="inlineStr">
        <is>
          <t>Samridhi Perk Line</t>
        </is>
      </c>
      <c r="C3933" s="82" t="n">
        <v>46109</v>
      </c>
      <c r="D3933" t="inlineStr">
        <is>
          <t>Perk-TTLi-2</t>
        </is>
      </c>
      <c r="E3933" t="n">
        <v>1092.1119</v>
      </c>
      <c r="F3933" t="n">
        <v>15</v>
      </c>
      <c r="G3933" t="n">
        <v>72.80746000000001</v>
      </c>
      <c r="H3933" t="n">
        <v>0</v>
      </c>
      <c r="I3933" t="n">
        <v>51.799853847099</v>
      </c>
    </row>
    <row r="3934">
      <c r="A3934" t="inlineStr">
        <is>
          <t>Daily_Efficiency_MTBF_2026_09_18.xlsx</t>
        </is>
      </c>
      <c r="B3934" t="inlineStr">
        <is>
          <t>Samridhi Perk Line</t>
        </is>
      </c>
      <c r="C3934" s="82" t="n">
        <v>46109</v>
      </c>
      <c r="D3934" t="inlineStr">
        <is>
          <t>Perk-TTLi-4</t>
        </is>
      </c>
      <c r="E3934" t="n">
        <v>1434.78188333333</v>
      </c>
      <c r="F3934" t="n">
        <v>3</v>
      </c>
      <c r="G3934" t="n">
        <v>478.260627777778</v>
      </c>
      <c r="H3934" t="n">
        <v>1.3973</v>
      </c>
      <c r="I3934" t="n">
        <v>39.5946415739141</v>
      </c>
    </row>
    <row r="3935">
      <c r="A3935" t="inlineStr">
        <is>
          <t>Daily_Efficiency_MTBF_2026_09_18.xlsx</t>
        </is>
      </c>
      <c r="B3935" t="inlineStr">
        <is>
          <t>Samridhi Perk Line</t>
        </is>
      </c>
      <c r="C3935" s="82" t="n">
        <v>46109</v>
      </c>
      <c r="D3935" t="inlineStr">
        <is>
          <t>Perk-HLM-3</t>
        </is>
      </c>
      <c r="E3935" t="n">
        <v>1440</v>
      </c>
      <c r="F3935" t="n">
        <v>1</v>
      </c>
      <c r="G3935" t="n">
        <v>1440</v>
      </c>
      <c r="H3935" t="n">
        <v>0</v>
      </c>
      <c r="I3935" t="n">
        <v>35.9157407407407</v>
      </c>
    </row>
    <row r="3936">
      <c r="A3936" t="inlineStr">
        <is>
          <t>Daily_Efficiency_MTBF_2026_09_18.xlsx</t>
        </is>
      </c>
      <c r="B3936" t="inlineStr">
        <is>
          <t>Samridhi Perk Line</t>
        </is>
      </c>
      <c r="C3936" s="82" t="n">
        <v>46109</v>
      </c>
      <c r="D3936" t="inlineStr">
        <is>
          <t>Perk-Case Packing</t>
        </is>
      </c>
      <c r="E3936" t="n">
        <v>1440</v>
      </c>
      <c r="F3936" t="n">
        <v>1</v>
      </c>
      <c r="G3936" t="n">
        <v>1440</v>
      </c>
      <c r="H3936" t="n">
        <v>0</v>
      </c>
      <c r="I3936" t="n">
        <v>89.38172043010751</v>
      </c>
    </row>
    <row r="3937">
      <c r="A3937" t="inlineStr">
        <is>
          <t>Daily_Efficiency_MTBF_2026_09_18.xlsx</t>
        </is>
      </c>
      <c r="B3937" t="inlineStr">
        <is>
          <t>Co-Extrusion Line</t>
        </is>
      </c>
      <c r="C3937" s="82" t="n">
        <v>46108</v>
      </c>
      <c r="D3937" t="inlineStr">
        <is>
          <t>Coex-AW3</t>
        </is>
      </c>
      <c r="E3937" t="n">
        <v>1326.4697</v>
      </c>
      <c r="F3937" t="n">
        <v>125</v>
      </c>
      <c r="G3937" t="n">
        <v>10.6117576</v>
      </c>
      <c r="H3937" t="n">
        <v>88.86523333333329</v>
      </c>
      <c r="I3937" t="n">
        <v>6.32027777777781</v>
      </c>
    </row>
    <row r="3938">
      <c r="A3938" t="inlineStr">
        <is>
          <t>Daily_Efficiency_MTBF_2026_09_18.xlsx</t>
        </is>
      </c>
      <c r="B3938" t="inlineStr">
        <is>
          <t>Co-Extrusion Line</t>
        </is>
      </c>
      <c r="C3938" s="82" t="n">
        <v>46108</v>
      </c>
      <c r="D3938" t="inlineStr">
        <is>
          <t>Coex-AW2</t>
        </is>
      </c>
      <c r="E3938" t="n">
        <v>1344.0289</v>
      </c>
      <c r="F3938" t="n">
        <v>20</v>
      </c>
      <c r="G3938" t="n">
        <v>67.20144500000001</v>
      </c>
      <c r="H3938" t="n">
        <v>13.4907333333333</v>
      </c>
      <c r="I3938" t="n">
        <v>101.617629377328</v>
      </c>
    </row>
    <row r="3939">
      <c r="A3939" t="inlineStr">
        <is>
          <t>Daily_Efficiency_MTBF_2026_09_18.xlsx</t>
        </is>
      </c>
      <c r="B3939" t="inlineStr">
        <is>
          <t>Samridhi 5 Star Line</t>
        </is>
      </c>
      <c r="C3939" s="82" t="n">
        <v>46108</v>
      </c>
      <c r="D3939" t="inlineStr">
        <is>
          <t>FS-HCM-1</t>
        </is>
      </c>
      <c r="E3939" t="n">
        <v>1050.54803333333</v>
      </c>
      <c r="F3939" t="n">
        <v>182</v>
      </c>
      <c r="G3939" t="n">
        <v>5.77224194139194</v>
      </c>
      <c r="H3939" t="n">
        <v>9.999816666666669</v>
      </c>
      <c r="I3939" t="n">
        <v>8.074971622012111</v>
      </c>
    </row>
    <row r="3940">
      <c r="A3940" t="inlineStr">
        <is>
          <t>Daily_Efficiency_MTBF_2026_09_18.xlsx</t>
        </is>
      </c>
      <c r="B3940" t="inlineStr">
        <is>
          <t>Samridhi 5 Star Line</t>
        </is>
      </c>
      <c r="C3940" s="82" t="n">
        <v>46108</v>
      </c>
      <c r="D3940" t="inlineStr">
        <is>
          <t>FS-HCM-4</t>
        </is>
      </c>
      <c r="E3940" t="n">
        <v>1149.838</v>
      </c>
      <c r="F3940" t="n">
        <v>153</v>
      </c>
      <c r="G3940" t="n">
        <v>7.51528104575164</v>
      </c>
      <c r="H3940" t="n">
        <v>44.1483333333333</v>
      </c>
      <c r="I3940" t="n">
        <v>12.3352545344006</v>
      </c>
    </row>
    <row r="3941">
      <c r="A3941" t="inlineStr">
        <is>
          <t>Daily_Efficiency_MTBF_2026_09_18.xlsx</t>
        </is>
      </c>
      <c r="B3941" t="inlineStr">
        <is>
          <t>Samridhi 5 Star Line</t>
        </is>
      </c>
      <c r="C3941" s="82" t="n">
        <v>46108</v>
      </c>
      <c r="D3941" t="inlineStr">
        <is>
          <t>FS-HCM-3</t>
        </is>
      </c>
      <c r="E3941" t="n">
        <v>1097.75956666667</v>
      </c>
      <c r="F3941" t="n">
        <v>60</v>
      </c>
      <c r="G3941" t="n">
        <v>18.2959927777778</v>
      </c>
      <c r="H3941" t="n">
        <v>2.66571666666667</v>
      </c>
      <c r="I3941" t="n">
        <v>4.97119279376266</v>
      </c>
    </row>
    <row r="3942">
      <c r="A3942" t="inlineStr">
        <is>
          <t>Daily_Efficiency_MTBF_2026_09_18.xlsx</t>
        </is>
      </c>
      <c r="B3942" t="inlineStr">
        <is>
          <t>Samridhi 5 Star Line</t>
        </is>
      </c>
      <c r="C3942" s="82" t="n">
        <v>46108</v>
      </c>
      <c r="D3942" t="inlineStr">
        <is>
          <t>FS-HRM-5</t>
        </is>
      </c>
      <c r="E3942" t="n">
        <v>1360.84001666667</v>
      </c>
      <c r="F3942" t="n">
        <v>27</v>
      </c>
      <c r="G3942" t="n">
        <v>50.4014820987654</v>
      </c>
      <c r="H3942" t="n">
        <v>22.8217333333333</v>
      </c>
      <c r="I3942" t="n">
        <v>7.81226701227351</v>
      </c>
    </row>
    <row r="3943">
      <c r="A3943" t="inlineStr">
        <is>
          <t>Daily_Efficiency_MTBF_2026_09_18.xlsx</t>
        </is>
      </c>
      <c r="B3943" t="inlineStr">
        <is>
          <t>Samridhi 5 Star Line</t>
        </is>
      </c>
      <c r="C3943" s="82" t="n">
        <v>46108</v>
      </c>
      <c r="D3943" t="inlineStr">
        <is>
          <t>FS-HCM-2</t>
        </is>
      </c>
      <c r="E3943" t="n">
        <v>1103.08236666667</v>
      </c>
      <c r="F3943" t="n">
        <v>27</v>
      </c>
      <c r="G3943" t="n">
        <v>40.8549024691358</v>
      </c>
      <c r="H3943" t="n">
        <v>7.84581666666667</v>
      </c>
      <c r="I3943" t="n">
        <v>8.843135089204081</v>
      </c>
    </row>
    <row r="3944">
      <c r="A3944" t="inlineStr">
        <is>
          <t>Daily_Efficiency_MTBF_2026_09_18.xlsx</t>
        </is>
      </c>
      <c r="B3944" t="inlineStr">
        <is>
          <t>Samridhi 5 Star Line</t>
        </is>
      </c>
      <c r="C3944" s="82" t="n">
        <v>46108</v>
      </c>
      <c r="D3944" t="inlineStr">
        <is>
          <t>FS-TTLi-1</t>
        </is>
      </c>
      <c r="E3944" t="n">
        <v>830.875883333333</v>
      </c>
      <c r="F3944" t="n">
        <v>14</v>
      </c>
      <c r="G3944" t="n">
        <v>59.3482773809524</v>
      </c>
      <c r="H3944" t="n">
        <v>0</v>
      </c>
      <c r="I3944" t="n">
        <v>0.0146493378834921</v>
      </c>
    </row>
    <row r="3945">
      <c r="A3945" t="inlineStr">
        <is>
          <t>Daily_Efficiency_MTBF_2026_09_18.xlsx</t>
        </is>
      </c>
      <c r="B3945" t="inlineStr">
        <is>
          <t>Samridhi 5 Star Line</t>
        </is>
      </c>
      <c r="C3945" s="82" t="n">
        <v>46108</v>
      </c>
      <c r="D3945" t="inlineStr">
        <is>
          <t>FS-TTLi-4</t>
        </is>
      </c>
      <c r="E3945" t="n">
        <v>511.17765</v>
      </c>
      <c r="F3945" t="n">
        <v>9</v>
      </c>
      <c r="G3945" t="n">
        <v>56.7975166666667</v>
      </c>
      <c r="H3945" t="n">
        <v>18.9888833333333</v>
      </c>
      <c r="I3945" t="n">
        <v>2.5212121212121</v>
      </c>
    </row>
    <row r="3946">
      <c r="A3946" t="inlineStr">
        <is>
          <t>Daily_Efficiency_MTBF_2026_09_18.xlsx</t>
        </is>
      </c>
      <c r="B3946" t="inlineStr">
        <is>
          <t>Samridhi 5 Star Line</t>
        </is>
      </c>
      <c r="C3946" s="82" t="n">
        <v>46108</v>
      </c>
      <c r="D3946" t="inlineStr">
        <is>
          <t>FS-TTLi-3</t>
        </is>
      </c>
      <c r="E3946" t="n">
        <v>986.16805</v>
      </c>
      <c r="F3946" t="n">
        <v>3</v>
      </c>
      <c r="G3946" t="n">
        <v>328.722683333333</v>
      </c>
      <c r="H3946" t="n">
        <v>1.49406666666667</v>
      </c>
      <c r="I3946" t="n">
        <v>0.287179551437714</v>
      </c>
    </row>
    <row r="3947">
      <c r="A3947" t="inlineStr">
        <is>
          <t>Daily_Efficiency_MTBF_2026_09_18.xlsx</t>
        </is>
      </c>
      <c r="B3947" t="inlineStr">
        <is>
          <t>Samridhi 5 Star Line</t>
        </is>
      </c>
      <c r="C3947" s="82" t="n">
        <v>46108</v>
      </c>
      <c r="D3947" t="inlineStr">
        <is>
          <t>FS-TTM-5</t>
        </is>
      </c>
      <c r="E3947" t="n">
        <v>360</v>
      </c>
      <c r="F3947" t="n">
        <v>1</v>
      </c>
      <c r="G3947" t="n">
        <v>360</v>
      </c>
      <c r="H3947" t="n">
        <v>0</v>
      </c>
      <c r="I3947" t="n">
        <v>0</v>
      </c>
    </row>
    <row r="3948">
      <c r="A3948" t="inlineStr">
        <is>
          <t>Daily_Efficiency_MTBF_2026_09_18.xlsx</t>
        </is>
      </c>
      <c r="B3948" t="inlineStr">
        <is>
          <t>Samridhi 5 Star Line</t>
        </is>
      </c>
      <c r="C3948" s="82" t="n">
        <v>46108</v>
      </c>
      <c r="D3948" t="inlineStr">
        <is>
          <t>FS-TTLi-2</t>
        </is>
      </c>
      <c r="E3948" t="n">
        <v>1388.16511666667</v>
      </c>
      <c r="F3948" t="n">
        <v>1</v>
      </c>
      <c r="G3948" t="n">
        <v>1388.16511666667</v>
      </c>
      <c r="H3948" t="n">
        <v>0</v>
      </c>
      <c r="I3948" t="n">
        <v>1.87035649087489</v>
      </c>
    </row>
    <row r="3949">
      <c r="A3949" t="inlineStr">
        <is>
          <t>Daily_Efficiency_MTBF_2026_09_18.xlsx</t>
        </is>
      </c>
      <c r="B3949" t="inlineStr">
        <is>
          <t>Samridhi 5 Star Line</t>
        </is>
      </c>
      <c r="C3949" s="82" t="n">
        <v>46108</v>
      </c>
      <c r="D3949" t="inlineStr">
        <is>
          <t>FS-Case Packing</t>
        </is>
      </c>
      <c r="E3949" t="n">
        <v>960</v>
      </c>
      <c r="F3949" t="n">
        <v>1</v>
      </c>
      <c r="G3949" t="n">
        <v>960</v>
      </c>
      <c r="H3949" t="n">
        <v>0</v>
      </c>
      <c r="I3949" t="n">
        <v>1.20320855614975</v>
      </c>
    </row>
    <row r="3950">
      <c r="A3950" t="inlineStr">
        <is>
          <t>Daily_Efficiency_MTBF_2026_09_18.xlsx</t>
        </is>
      </c>
      <c r="B3950" t="inlineStr">
        <is>
          <t>Samridhi Perk Line</t>
        </is>
      </c>
      <c r="C3950" s="82" t="n">
        <v>46108</v>
      </c>
      <c r="D3950" t="inlineStr">
        <is>
          <t>Perk-HLM-1</t>
        </is>
      </c>
      <c r="E3950" t="n">
        <v>1208.36441666667</v>
      </c>
      <c r="F3950" t="n">
        <v>334</v>
      </c>
      <c r="G3950" t="n">
        <v>3.61785753493014</v>
      </c>
      <c r="H3950" t="n">
        <v>9.7951</v>
      </c>
      <c r="I3950" t="n">
        <v>45.4575046107145</v>
      </c>
    </row>
    <row r="3951">
      <c r="A3951" t="inlineStr">
        <is>
          <t>Daily_Efficiency_MTBF_2026_09_18.xlsx</t>
        </is>
      </c>
      <c r="B3951" t="inlineStr">
        <is>
          <t>Samridhi Perk Line</t>
        </is>
      </c>
      <c r="C3951" s="82" t="n">
        <v>46108</v>
      </c>
      <c r="D3951" t="inlineStr">
        <is>
          <t>Perk-HCM-2</t>
        </is>
      </c>
      <c r="E3951" t="n">
        <v>1353.92441666667</v>
      </c>
      <c r="F3951" t="n">
        <v>135</v>
      </c>
      <c r="G3951" t="n">
        <v>10.0290697530864</v>
      </c>
      <c r="H3951" t="n">
        <v>0.28895</v>
      </c>
      <c r="I3951" t="n">
        <v>84.0364900492947</v>
      </c>
    </row>
    <row r="3952">
      <c r="A3952" t="inlineStr">
        <is>
          <t>Daily_Efficiency_MTBF_2026_09_18.xlsx</t>
        </is>
      </c>
      <c r="B3952" t="inlineStr">
        <is>
          <t>Samridhi Perk Line</t>
        </is>
      </c>
      <c r="C3952" s="82" t="n">
        <v>46108</v>
      </c>
      <c r="D3952" t="inlineStr">
        <is>
          <t>Perk-HLM-2</t>
        </is>
      </c>
      <c r="E3952" t="n">
        <v>1142.9478</v>
      </c>
      <c r="F3952" t="n">
        <v>123</v>
      </c>
      <c r="G3952" t="n">
        <v>9.29225853658536</v>
      </c>
      <c r="H3952" t="n">
        <v>0</v>
      </c>
      <c r="I3952" t="n">
        <v>41.6432171678498</v>
      </c>
    </row>
    <row r="3953">
      <c r="A3953" t="inlineStr">
        <is>
          <t>Daily_Efficiency_MTBF_2026_09_18.xlsx</t>
        </is>
      </c>
      <c r="B3953" t="inlineStr">
        <is>
          <t>Samridhi Perk Line</t>
        </is>
      </c>
      <c r="C3953" s="82" t="n">
        <v>46108</v>
      </c>
      <c r="D3953" t="inlineStr">
        <is>
          <t>Perk-HCM-3</t>
        </is>
      </c>
      <c r="E3953" t="n">
        <v>1359.28956666667</v>
      </c>
      <c r="F3953" t="n">
        <v>88</v>
      </c>
      <c r="G3953" t="n">
        <v>15.4464723484848</v>
      </c>
      <c r="H3953" t="n">
        <v>0.76955</v>
      </c>
      <c r="I3953" t="n">
        <v>66.6298917153164</v>
      </c>
    </row>
    <row r="3954">
      <c r="A3954" t="inlineStr">
        <is>
          <t>Daily_Efficiency_MTBF_2026_09_18.xlsx</t>
        </is>
      </c>
      <c r="B3954" t="inlineStr">
        <is>
          <t>Samridhi Perk Line</t>
        </is>
      </c>
      <c r="C3954" s="82" t="n">
        <v>46108</v>
      </c>
      <c r="D3954" t="inlineStr">
        <is>
          <t>Perk-HCM-4</t>
        </is>
      </c>
      <c r="E3954" t="n">
        <v>1347.49478333333</v>
      </c>
      <c r="F3954" t="n">
        <v>73</v>
      </c>
      <c r="G3954" t="n">
        <v>18.4588326484018</v>
      </c>
      <c r="H3954" t="n">
        <v>0.195066666666667</v>
      </c>
      <c r="I3954" t="n">
        <v>55.1546359689877</v>
      </c>
    </row>
    <row r="3955">
      <c r="A3955" t="inlineStr">
        <is>
          <t>Daily_Efficiency_MTBF_2026_09_18.xlsx</t>
        </is>
      </c>
      <c r="B3955" t="inlineStr">
        <is>
          <t>Samridhi Perk Line</t>
        </is>
      </c>
      <c r="C3955" s="82" t="n">
        <v>46108</v>
      </c>
      <c r="D3955" t="inlineStr">
        <is>
          <t>Perk TTM-5</t>
        </is>
      </c>
      <c r="E3955" t="n">
        <v>1214.72651666667</v>
      </c>
      <c r="F3955" t="n">
        <v>57</v>
      </c>
      <c r="G3955" t="n">
        <v>21.3109915204678</v>
      </c>
      <c r="H3955" t="n">
        <v>134.021866666667</v>
      </c>
      <c r="I3955" t="n">
        <v>39.1765873015873</v>
      </c>
    </row>
    <row r="3956">
      <c r="A3956" t="inlineStr">
        <is>
          <t>Daily_Efficiency_MTBF_2026_09_18.xlsx</t>
        </is>
      </c>
      <c r="B3956" t="inlineStr">
        <is>
          <t>Samridhi Perk Line</t>
        </is>
      </c>
      <c r="C3956" s="82" t="n">
        <v>46108</v>
      </c>
      <c r="D3956" t="inlineStr">
        <is>
          <t>Perk-HCM-1</t>
        </is>
      </c>
      <c r="E3956" t="n">
        <v>1391.56676666667</v>
      </c>
      <c r="F3956" t="n">
        <v>31</v>
      </c>
      <c r="G3956" t="n">
        <v>44.8892505376344</v>
      </c>
      <c r="H3956" t="n">
        <v>0.684566666666667</v>
      </c>
      <c r="I3956" t="n">
        <v>82.9191163081027</v>
      </c>
    </row>
    <row r="3957">
      <c r="A3957" t="inlineStr">
        <is>
          <t>Daily_Efficiency_MTBF_2026_09_18.xlsx</t>
        </is>
      </c>
      <c r="B3957" t="inlineStr">
        <is>
          <t>Samridhi Perk Line</t>
        </is>
      </c>
      <c r="C3957" s="82" t="n">
        <v>46108</v>
      </c>
      <c r="D3957" t="inlineStr">
        <is>
          <t>Perk-TTLi-3</t>
        </is>
      </c>
      <c r="E3957" t="n">
        <v>1376.08931666667</v>
      </c>
      <c r="F3957" t="n">
        <v>14</v>
      </c>
      <c r="G3957" t="n">
        <v>98.292094047619</v>
      </c>
      <c r="H3957" t="n">
        <v>1.9713</v>
      </c>
      <c r="I3957" t="n">
        <v>63.669895756345</v>
      </c>
    </row>
    <row r="3958">
      <c r="A3958" t="inlineStr">
        <is>
          <t>Daily_Efficiency_MTBF_2026_09_18.xlsx</t>
        </is>
      </c>
      <c r="B3958" t="inlineStr">
        <is>
          <t>Samridhi Perk Line</t>
        </is>
      </c>
      <c r="C3958" s="82" t="n">
        <v>46108</v>
      </c>
      <c r="D3958" t="inlineStr">
        <is>
          <t>Perk-TTLi-2</t>
        </is>
      </c>
      <c r="E3958" t="n">
        <v>1399.44865</v>
      </c>
      <c r="F3958" t="n">
        <v>13</v>
      </c>
      <c r="G3958" t="n">
        <v>107.649896153846</v>
      </c>
      <c r="H3958" t="n">
        <v>0</v>
      </c>
      <c r="I3958" t="n">
        <v>81.86851718695711</v>
      </c>
    </row>
    <row r="3959">
      <c r="A3959" t="inlineStr">
        <is>
          <t>Daily_Efficiency_MTBF_2026_09_18.xlsx</t>
        </is>
      </c>
      <c r="B3959" t="inlineStr">
        <is>
          <t>Samridhi Perk Line</t>
        </is>
      </c>
      <c r="C3959" s="82" t="n">
        <v>46108</v>
      </c>
      <c r="D3959" t="inlineStr">
        <is>
          <t>Perk-TTLi-1</t>
        </is>
      </c>
      <c r="E3959" t="n">
        <v>1428.4207</v>
      </c>
      <c r="F3959" t="n">
        <v>2</v>
      </c>
      <c r="G3959" t="n">
        <v>714.2103499999999</v>
      </c>
      <c r="H3959" t="n">
        <v>0</v>
      </c>
      <c r="I3959" t="n">
        <v>80.0581201536763</v>
      </c>
    </row>
    <row r="3960">
      <c r="A3960" t="inlineStr">
        <is>
          <t>Daily_Efficiency_MTBF_2026_09_18.xlsx</t>
        </is>
      </c>
      <c r="B3960" t="inlineStr">
        <is>
          <t>Samridhi Perk Line</t>
        </is>
      </c>
      <c r="C3960" s="82" t="n">
        <v>46108</v>
      </c>
      <c r="D3960" t="inlineStr">
        <is>
          <t>Perk-TTLi-4</t>
        </is>
      </c>
      <c r="E3960" t="n">
        <v>1405.6824</v>
      </c>
      <c r="F3960" t="n">
        <v>2</v>
      </c>
      <c r="G3960" t="n">
        <v>702.8412</v>
      </c>
      <c r="H3960" t="n">
        <v>0</v>
      </c>
      <c r="I3960" t="n">
        <v>50.420856960776</v>
      </c>
    </row>
    <row r="3961">
      <c r="A3961" t="inlineStr">
        <is>
          <t>Daily_Efficiency_MTBF_2026_09_18.xlsx</t>
        </is>
      </c>
      <c r="B3961" t="inlineStr">
        <is>
          <t>Samridhi Perk Line</t>
        </is>
      </c>
      <c r="C3961" s="82" t="n">
        <v>46108</v>
      </c>
      <c r="D3961" t="inlineStr">
        <is>
          <t>Perk-HLM-3</t>
        </is>
      </c>
      <c r="E3961" t="n">
        <v>1440</v>
      </c>
      <c r="F3961" t="n">
        <v>1</v>
      </c>
      <c r="G3961" t="n">
        <v>1440</v>
      </c>
      <c r="H3961" t="n">
        <v>0</v>
      </c>
      <c r="I3961" t="n">
        <v>34.6811728395062</v>
      </c>
    </row>
    <row r="3962">
      <c r="A3962" t="inlineStr">
        <is>
          <t>Daily_Efficiency_MTBF_2026_09_18.xlsx</t>
        </is>
      </c>
      <c r="B3962" t="inlineStr">
        <is>
          <t>Samridhi Perk Line</t>
        </is>
      </c>
      <c r="C3962" s="82" t="n">
        <v>46108</v>
      </c>
      <c r="D3962" t="inlineStr">
        <is>
          <t>Perk-Case Packing</t>
        </is>
      </c>
      <c r="E3962" t="n">
        <v>1440</v>
      </c>
      <c r="F3962" t="n">
        <v>1</v>
      </c>
      <c r="G3962" t="n">
        <v>1440</v>
      </c>
      <c r="H3962" t="n">
        <v>0</v>
      </c>
      <c r="I3962" t="n">
        <v>92.98387096774201</v>
      </c>
    </row>
    <row r="3963">
      <c r="A3963" t="inlineStr">
        <is>
          <t>Daily_Efficiency_MTBF_2026_09_18.xlsx</t>
        </is>
      </c>
      <c r="B3963" t="inlineStr">
        <is>
          <t>Co-Extrusion Line</t>
        </is>
      </c>
      <c r="C3963" s="82" t="n">
        <v>46107</v>
      </c>
      <c r="D3963" t="inlineStr">
        <is>
          <t>Coex-AW3</t>
        </is>
      </c>
      <c r="E3963" t="n">
        <v>1321.26611666667</v>
      </c>
      <c r="F3963" t="n">
        <v>151</v>
      </c>
      <c r="G3963" t="n">
        <v>8.75010673289184</v>
      </c>
      <c r="H3963" t="n">
        <v>84.5641833333333</v>
      </c>
      <c r="I3963" t="n">
        <v>12.6686111111111</v>
      </c>
    </row>
    <row r="3964">
      <c r="A3964" t="inlineStr">
        <is>
          <t>Daily_Efficiency_MTBF_2026_09_18.xlsx</t>
        </is>
      </c>
      <c r="B3964" t="inlineStr">
        <is>
          <t>Co-Extrusion Line</t>
        </is>
      </c>
      <c r="C3964" s="82" t="n">
        <v>46107</v>
      </c>
      <c r="D3964" t="inlineStr">
        <is>
          <t>Coex-AW2</t>
        </is>
      </c>
      <c r="E3964" t="n">
        <v>1387.65653333333</v>
      </c>
      <c r="F3964" t="n">
        <v>21</v>
      </c>
      <c r="G3964" t="n">
        <v>66.0788825396825</v>
      </c>
      <c r="H3964" t="n">
        <v>11.49685</v>
      </c>
      <c r="I3964" t="n">
        <v>95.2857170067475</v>
      </c>
    </row>
    <row r="3965">
      <c r="A3965" t="inlineStr">
        <is>
          <t>Daily_Efficiency_MTBF_2026_09_18.xlsx</t>
        </is>
      </c>
      <c r="B3965" t="inlineStr">
        <is>
          <t>Samridhi 5 Star Line</t>
        </is>
      </c>
      <c r="C3965" s="82" t="n">
        <v>46107</v>
      </c>
      <c r="D3965" t="inlineStr">
        <is>
          <t>FS-HCM-1</t>
        </is>
      </c>
      <c r="E3965" t="n">
        <v>1298.64483333333</v>
      </c>
      <c r="F3965" t="n">
        <v>108</v>
      </c>
      <c r="G3965" t="n">
        <v>12.0244891975309</v>
      </c>
      <c r="H3965" t="n">
        <v>1.83445</v>
      </c>
      <c r="I3965" t="n">
        <v>14.3778272193586</v>
      </c>
    </row>
    <row r="3966">
      <c r="A3966" t="inlineStr">
        <is>
          <t>Daily_Efficiency_MTBF_2026_09_18.xlsx</t>
        </is>
      </c>
      <c r="B3966" t="inlineStr">
        <is>
          <t>Samridhi 5 Star Line</t>
        </is>
      </c>
      <c r="C3966" s="82" t="n">
        <v>46107</v>
      </c>
      <c r="D3966" t="inlineStr">
        <is>
          <t>FS-HRM-5</t>
        </is>
      </c>
      <c r="E3966" t="n">
        <v>1298.53435</v>
      </c>
      <c r="F3966" t="n">
        <v>46</v>
      </c>
      <c r="G3966" t="n">
        <v>28.2290076086956</v>
      </c>
      <c r="H3966" t="n">
        <v>73.1277</v>
      </c>
      <c r="I3966" t="n">
        <v>6.59478636287862</v>
      </c>
    </row>
    <row r="3967">
      <c r="A3967" t="inlineStr">
        <is>
          <t>Daily_Efficiency_MTBF_2026_09_18.xlsx</t>
        </is>
      </c>
      <c r="B3967" t="inlineStr">
        <is>
          <t>Samridhi 5 Star Line</t>
        </is>
      </c>
      <c r="C3967" s="82" t="n">
        <v>46107</v>
      </c>
      <c r="D3967" t="inlineStr">
        <is>
          <t>FS-HCM-2</t>
        </is>
      </c>
      <c r="E3967" t="n">
        <v>1364.86163333333</v>
      </c>
      <c r="F3967" t="n">
        <v>37</v>
      </c>
      <c r="G3967" t="n">
        <v>36.8881522522522</v>
      </c>
      <c r="H3967" t="n">
        <v>0.492116666666667</v>
      </c>
      <c r="I3967" t="n">
        <v>12.349700737374</v>
      </c>
    </row>
    <row r="3968">
      <c r="A3968" t="inlineStr">
        <is>
          <t>Daily_Efficiency_MTBF_2026_09_18.xlsx</t>
        </is>
      </c>
      <c r="B3968" t="inlineStr">
        <is>
          <t>Samridhi 5 Star Line</t>
        </is>
      </c>
      <c r="C3968" s="82" t="n">
        <v>46107</v>
      </c>
      <c r="D3968" t="inlineStr">
        <is>
          <t>FS-HCM-4</t>
        </is>
      </c>
      <c r="E3968" t="n">
        <v>1427.2904</v>
      </c>
      <c r="F3968" t="n">
        <v>24</v>
      </c>
      <c r="G3968" t="n">
        <v>59.4704333333333</v>
      </c>
      <c r="H3968" t="n">
        <v>6.6965</v>
      </c>
      <c r="I3968" t="n">
        <v>6.43391429379918</v>
      </c>
    </row>
    <row r="3969">
      <c r="A3969" t="inlineStr">
        <is>
          <t>Daily_Efficiency_MTBF_2026_09_18.xlsx</t>
        </is>
      </c>
      <c r="B3969" t="inlineStr">
        <is>
          <t>Samridhi 5 Star Line</t>
        </is>
      </c>
      <c r="C3969" s="82" t="n">
        <v>46107</v>
      </c>
      <c r="D3969" t="inlineStr">
        <is>
          <t>FS-HCM-3</t>
        </is>
      </c>
      <c r="E3969" t="n">
        <v>1347.84551666667</v>
      </c>
      <c r="F3969" t="n">
        <v>23</v>
      </c>
      <c r="G3969" t="n">
        <v>58.6019789855072</v>
      </c>
      <c r="H3969" t="n">
        <v>0.666666666666667</v>
      </c>
      <c r="I3969" t="n">
        <v>11.8600910116118</v>
      </c>
    </row>
    <row r="3970">
      <c r="A3970" t="inlineStr">
        <is>
          <t>Daily_Efficiency_MTBF_2026_09_18.xlsx</t>
        </is>
      </c>
      <c r="B3970" t="inlineStr">
        <is>
          <t>Samridhi 5 Star Line</t>
        </is>
      </c>
      <c r="C3970" s="82" t="n">
        <v>46107</v>
      </c>
      <c r="D3970" t="inlineStr">
        <is>
          <t>FS-TTLi-4</t>
        </is>
      </c>
      <c r="E3970" t="n">
        <v>1308.49018333333</v>
      </c>
      <c r="F3970" t="n">
        <v>7</v>
      </c>
      <c r="G3970" t="n">
        <v>186.927169047619</v>
      </c>
      <c r="H3970" t="n">
        <v>11.5098166666667</v>
      </c>
      <c r="I3970" t="n">
        <v>3.16253443526169</v>
      </c>
    </row>
    <row r="3971">
      <c r="A3971" t="inlineStr">
        <is>
          <t>Daily_Efficiency_MTBF_2026_09_18.xlsx</t>
        </is>
      </c>
      <c r="B3971" t="inlineStr">
        <is>
          <t>Samridhi 5 Star Line</t>
        </is>
      </c>
      <c r="C3971" s="82" t="n">
        <v>46107</v>
      </c>
      <c r="D3971" t="inlineStr">
        <is>
          <t>FS-TTLi-3</t>
        </is>
      </c>
      <c r="E3971" t="n">
        <v>1275.99466666667</v>
      </c>
      <c r="F3971" t="n">
        <v>6</v>
      </c>
      <c r="G3971" t="n">
        <v>212.665777777778</v>
      </c>
      <c r="H3971" t="n">
        <v>4.17196666666667</v>
      </c>
      <c r="I3971" t="n">
        <v>6.703673961891</v>
      </c>
    </row>
    <row r="3972">
      <c r="A3972" t="inlineStr">
        <is>
          <t>Daily_Efficiency_MTBF_2026_09_18.xlsx</t>
        </is>
      </c>
      <c r="B3972" t="inlineStr">
        <is>
          <t>Samridhi 5 Star Line</t>
        </is>
      </c>
      <c r="C3972" s="82" t="n">
        <v>46107</v>
      </c>
      <c r="D3972" t="inlineStr">
        <is>
          <t>FS-TTLi-1</t>
        </is>
      </c>
      <c r="E3972" t="n">
        <v>1289.55326666667</v>
      </c>
      <c r="F3972" t="n">
        <v>2</v>
      </c>
      <c r="G3972" t="n">
        <v>644.7766333333331</v>
      </c>
      <c r="H3972" t="n">
        <v>1.32546666666667</v>
      </c>
      <c r="I3972" t="n">
        <v>12.3101486457022</v>
      </c>
    </row>
    <row r="3973">
      <c r="A3973" t="inlineStr">
        <is>
          <t>Daily_Efficiency_MTBF_2026_09_18.xlsx</t>
        </is>
      </c>
      <c r="B3973" t="inlineStr">
        <is>
          <t>Samridhi 5 Star Line</t>
        </is>
      </c>
      <c r="C3973" s="82" t="n">
        <v>46107</v>
      </c>
      <c r="D3973" t="inlineStr">
        <is>
          <t>FS-TTM-5</t>
        </is>
      </c>
      <c r="E3973" t="n">
        <v>1440</v>
      </c>
      <c r="F3973" t="n">
        <v>1</v>
      </c>
      <c r="G3973" t="n">
        <v>1440</v>
      </c>
      <c r="H3973" t="n">
        <v>0</v>
      </c>
      <c r="I3973" t="n">
        <v>4.52020202020203</v>
      </c>
    </row>
    <row r="3974">
      <c r="A3974" t="inlineStr">
        <is>
          <t>Daily_Efficiency_MTBF_2026_09_18.xlsx</t>
        </is>
      </c>
      <c r="B3974" t="inlineStr">
        <is>
          <t>Samridhi 5 Star Line</t>
        </is>
      </c>
      <c r="C3974" s="82" t="n">
        <v>46107</v>
      </c>
      <c r="D3974" t="inlineStr">
        <is>
          <t>FS-TTLi-2</t>
        </is>
      </c>
      <c r="E3974" t="n">
        <v>1437.99656666667</v>
      </c>
      <c r="F3974" t="n">
        <v>1</v>
      </c>
      <c r="G3974" t="n">
        <v>1437.99656666667</v>
      </c>
      <c r="H3974" t="n">
        <v>0</v>
      </c>
      <c r="I3974" t="n">
        <v>5.85157548327859</v>
      </c>
    </row>
    <row r="3975">
      <c r="A3975" t="inlineStr">
        <is>
          <t>Daily_Efficiency_MTBF_2026_09_18.xlsx</t>
        </is>
      </c>
      <c r="B3975" t="inlineStr">
        <is>
          <t>Samridhi 5 Star Line</t>
        </is>
      </c>
      <c r="C3975" s="82" t="n">
        <v>46107</v>
      </c>
      <c r="D3975" t="inlineStr">
        <is>
          <t>FS-Case Packing</t>
        </is>
      </c>
      <c r="E3975" t="n">
        <v>1440</v>
      </c>
      <c r="F3975" t="n">
        <v>1</v>
      </c>
      <c r="G3975" t="n">
        <v>1440</v>
      </c>
      <c r="H3975" t="n">
        <v>0</v>
      </c>
      <c r="I3975" t="n">
        <v>12.3217468805704</v>
      </c>
    </row>
    <row r="3976">
      <c r="A3976" t="inlineStr">
        <is>
          <t>Daily_Efficiency_MTBF_2026_09_18.xlsx</t>
        </is>
      </c>
      <c r="B3976" t="inlineStr">
        <is>
          <t>Samridhi Perk Line</t>
        </is>
      </c>
      <c r="C3976" s="82" t="n">
        <v>46107</v>
      </c>
      <c r="D3976" t="inlineStr">
        <is>
          <t>Perk-HLM-1</t>
        </is>
      </c>
      <c r="E3976" t="n">
        <v>1181.75818333333</v>
      </c>
      <c r="F3976" t="n">
        <v>352</v>
      </c>
      <c r="G3976" t="n">
        <v>3.35726756628788</v>
      </c>
      <c r="H3976" t="n">
        <v>8.870749999999999</v>
      </c>
      <c r="I3976" t="n">
        <v>47.2921993738643</v>
      </c>
    </row>
    <row r="3977">
      <c r="A3977" t="inlineStr">
        <is>
          <t>Daily_Efficiency_MTBF_2026_09_18.xlsx</t>
        </is>
      </c>
      <c r="B3977" t="inlineStr">
        <is>
          <t>Samridhi Perk Line</t>
        </is>
      </c>
      <c r="C3977" s="82" t="n">
        <v>46107</v>
      </c>
      <c r="D3977" t="inlineStr">
        <is>
          <t>Perk-HCM-2</t>
        </is>
      </c>
      <c r="E3977" t="n">
        <v>1353.42096666667</v>
      </c>
      <c r="F3977" t="n">
        <v>117</v>
      </c>
      <c r="G3977" t="n">
        <v>11.5677005698006</v>
      </c>
      <c r="H3977" t="n">
        <v>1.29076666666667</v>
      </c>
      <c r="I3977" t="n">
        <v>81.7744088165128</v>
      </c>
    </row>
    <row r="3978">
      <c r="A3978" t="inlineStr">
        <is>
          <t>Daily_Efficiency_MTBF_2026_09_18.xlsx</t>
        </is>
      </c>
      <c r="B3978" t="inlineStr">
        <is>
          <t>Samridhi Perk Line</t>
        </is>
      </c>
      <c r="C3978" s="82" t="n">
        <v>46107</v>
      </c>
      <c r="D3978" t="inlineStr">
        <is>
          <t>Perk-HLM-2</t>
        </is>
      </c>
      <c r="E3978" t="n">
        <v>1345.45651666667</v>
      </c>
      <c r="F3978" t="n">
        <v>112</v>
      </c>
      <c r="G3978" t="n">
        <v>12.0130046130952</v>
      </c>
      <c r="H3978" t="n">
        <v>0.522283333333333</v>
      </c>
      <c r="I3978" t="n">
        <v>56.533690598621</v>
      </c>
    </row>
    <row r="3979">
      <c r="A3979" t="inlineStr">
        <is>
          <t>Daily_Efficiency_MTBF_2026_09_18.xlsx</t>
        </is>
      </c>
      <c r="B3979" t="inlineStr">
        <is>
          <t>Samridhi Perk Line</t>
        </is>
      </c>
      <c r="C3979" s="82" t="n">
        <v>46107</v>
      </c>
      <c r="D3979" t="inlineStr">
        <is>
          <t>Perk-HCM-3</t>
        </is>
      </c>
      <c r="E3979" t="n">
        <v>1357.9661</v>
      </c>
      <c r="F3979" t="n">
        <v>102</v>
      </c>
      <c r="G3979" t="n">
        <v>13.3133931372549</v>
      </c>
      <c r="H3979" t="n">
        <v>1.39823333333333</v>
      </c>
      <c r="I3979" t="n">
        <v>67.97181151789199</v>
      </c>
    </row>
    <row r="3980">
      <c r="A3980" t="inlineStr">
        <is>
          <t>Daily_Efficiency_MTBF_2026_09_18.xlsx</t>
        </is>
      </c>
      <c r="B3980" t="inlineStr">
        <is>
          <t>Samridhi Perk Line</t>
        </is>
      </c>
      <c r="C3980" s="82" t="n">
        <v>46107</v>
      </c>
      <c r="D3980" t="inlineStr">
        <is>
          <t>Perk-HCM-4</t>
        </is>
      </c>
      <c r="E3980" t="n">
        <v>1377.34576666667</v>
      </c>
      <c r="F3980" t="n">
        <v>57</v>
      </c>
      <c r="G3980" t="n">
        <v>24.1639608187135</v>
      </c>
      <c r="H3980" t="n">
        <v>0.49555</v>
      </c>
      <c r="I3980" t="n">
        <v>57.8060393190929</v>
      </c>
    </row>
    <row r="3981">
      <c r="A3981" t="inlineStr">
        <is>
          <t>Daily_Efficiency_MTBF_2026_09_18.xlsx</t>
        </is>
      </c>
      <c r="B3981" t="inlineStr">
        <is>
          <t>Samridhi Perk Line</t>
        </is>
      </c>
      <c r="C3981" s="82" t="n">
        <v>46107</v>
      </c>
      <c r="D3981" t="inlineStr">
        <is>
          <t>Perk TTM-5</t>
        </is>
      </c>
      <c r="E3981" t="n">
        <v>1333.4846</v>
      </c>
      <c r="F3981" t="n">
        <v>50</v>
      </c>
      <c r="G3981" t="n">
        <v>26.669692</v>
      </c>
      <c r="H3981" t="n">
        <v>87.3318666666667</v>
      </c>
      <c r="I3981" t="n">
        <v>53.65508089358</v>
      </c>
    </row>
    <row r="3982">
      <c r="A3982" t="inlineStr">
        <is>
          <t>Daily_Efficiency_MTBF_2026_09_18.xlsx</t>
        </is>
      </c>
      <c r="B3982" t="inlineStr">
        <is>
          <t>Samridhi Perk Line</t>
        </is>
      </c>
      <c r="C3982" s="82" t="n">
        <v>46107</v>
      </c>
      <c r="D3982" t="inlineStr">
        <is>
          <t>Perk-HCM-1</t>
        </is>
      </c>
      <c r="E3982" t="n">
        <v>1388.24215</v>
      </c>
      <c r="F3982" t="n">
        <v>41</v>
      </c>
      <c r="G3982" t="n">
        <v>33.8595646341463</v>
      </c>
      <c r="H3982" t="n">
        <v>0.784383333333333</v>
      </c>
      <c r="I3982" t="n">
        <v>81.0683918781065</v>
      </c>
    </row>
    <row r="3983">
      <c r="A3983" t="inlineStr">
        <is>
          <t>Daily_Efficiency_MTBF_2026_09_18.xlsx</t>
        </is>
      </c>
      <c r="B3983" t="inlineStr">
        <is>
          <t>Samridhi Perk Line</t>
        </is>
      </c>
      <c r="C3983" s="82" t="n">
        <v>46107</v>
      </c>
      <c r="D3983" t="inlineStr">
        <is>
          <t>Perk-TTLi-3</t>
        </is>
      </c>
      <c r="E3983" t="n">
        <v>1399.74798333333</v>
      </c>
      <c r="F3983" t="n">
        <v>7</v>
      </c>
      <c r="G3983" t="n">
        <v>199.963997619048</v>
      </c>
      <c r="H3983" t="n">
        <v>0.994733333333333</v>
      </c>
      <c r="I3983" t="n">
        <v>67.0232940662311</v>
      </c>
    </row>
    <row r="3984">
      <c r="A3984" t="inlineStr">
        <is>
          <t>Daily_Efficiency_MTBF_2026_09_18.xlsx</t>
        </is>
      </c>
      <c r="B3984" t="inlineStr">
        <is>
          <t>Samridhi Perk Line</t>
        </is>
      </c>
      <c r="C3984" s="82" t="n">
        <v>46107</v>
      </c>
      <c r="D3984" t="inlineStr">
        <is>
          <t>Perk-TTLi-4</t>
        </is>
      </c>
      <c r="E3984" t="n">
        <v>1431.91368333333</v>
      </c>
      <c r="F3984" t="n">
        <v>6</v>
      </c>
      <c r="G3984" t="n">
        <v>238.652280555556</v>
      </c>
      <c r="H3984" t="n">
        <v>2.90793333333333</v>
      </c>
      <c r="I3984" t="n">
        <v>50.7972553196711</v>
      </c>
    </row>
    <row r="3985">
      <c r="A3985" t="inlineStr">
        <is>
          <t>Daily_Efficiency_MTBF_2026_09_18.xlsx</t>
        </is>
      </c>
      <c r="B3985" t="inlineStr">
        <is>
          <t>Samridhi Perk Line</t>
        </is>
      </c>
      <c r="C3985" s="82" t="n">
        <v>46107</v>
      </c>
      <c r="D3985" t="inlineStr">
        <is>
          <t>Perk-TTLi-2</t>
        </is>
      </c>
      <c r="E3985" t="n">
        <v>1408.66166666667</v>
      </c>
      <c r="F3985" t="n">
        <v>3</v>
      </c>
      <c r="G3985" t="n">
        <v>469.553888888889</v>
      </c>
      <c r="H3985" t="n">
        <v>0.0508833333333333</v>
      </c>
      <c r="I3985" t="n">
        <v>74.6867192850528</v>
      </c>
    </row>
    <row r="3986">
      <c r="A3986" t="inlineStr">
        <is>
          <t>Daily_Efficiency_MTBF_2026_09_18.xlsx</t>
        </is>
      </c>
      <c r="B3986" t="inlineStr">
        <is>
          <t>Samridhi Perk Line</t>
        </is>
      </c>
      <c r="C3986" s="82" t="n">
        <v>46107</v>
      </c>
      <c r="D3986" t="inlineStr">
        <is>
          <t>Perk-TTLi-1</t>
        </is>
      </c>
      <c r="E3986" t="n">
        <v>1422.04986666667</v>
      </c>
      <c r="F3986" t="n">
        <v>3</v>
      </c>
      <c r="G3986" t="n">
        <v>474.016622222222</v>
      </c>
      <c r="H3986" t="n">
        <v>0</v>
      </c>
      <c r="I3986" t="n">
        <v>77.5640401843681</v>
      </c>
    </row>
    <row r="3987">
      <c r="A3987" t="inlineStr">
        <is>
          <t>Daily_Efficiency_MTBF_2026_09_18.xlsx</t>
        </is>
      </c>
      <c r="B3987" t="inlineStr">
        <is>
          <t>Samridhi Perk Line</t>
        </is>
      </c>
      <c r="C3987" s="82" t="n">
        <v>46107</v>
      </c>
      <c r="D3987" t="inlineStr">
        <is>
          <t>Perk-HLM-3</t>
        </is>
      </c>
      <c r="E3987" t="n">
        <v>1440</v>
      </c>
      <c r="F3987" t="n">
        <v>1</v>
      </c>
      <c r="G3987" t="n">
        <v>1440</v>
      </c>
      <c r="H3987" t="n">
        <v>0</v>
      </c>
      <c r="I3987" t="n">
        <v>34.5473765432099</v>
      </c>
    </row>
    <row r="3988">
      <c r="A3988" t="inlineStr">
        <is>
          <t>Daily_Efficiency_MTBF_2026_09_18.xlsx</t>
        </is>
      </c>
      <c r="B3988" t="inlineStr">
        <is>
          <t>Samridhi Perk Line</t>
        </is>
      </c>
      <c r="C3988" s="82" t="n">
        <v>46107</v>
      </c>
      <c r="D3988" t="inlineStr">
        <is>
          <t>Perk-Case Packing</t>
        </is>
      </c>
      <c r="E3988" t="n">
        <v>1440</v>
      </c>
      <c r="F3988" t="n">
        <v>1</v>
      </c>
      <c r="G3988" t="n">
        <v>1440</v>
      </c>
      <c r="H3988" t="n">
        <v>0</v>
      </c>
      <c r="I3988" t="n">
        <v>88.81720430107529</v>
      </c>
    </row>
    <row r="3989">
      <c r="A3989" t="inlineStr">
        <is>
          <t>Daily_Efficiency_MTBF_2026_09_18.xlsx</t>
        </is>
      </c>
      <c r="B3989" t="inlineStr">
        <is>
          <t>Co-Extrusion Line</t>
        </is>
      </c>
      <c r="C3989" s="82" t="n">
        <v>46106</v>
      </c>
      <c r="D3989" t="inlineStr">
        <is>
          <t>Coex-AW3</t>
        </is>
      </c>
      <c r="E3989" t="n">
        <v>1339.64661666667</v>
      </c>
      <c r="F3989" t="n">
        <v>175</v>
      </c>
      <c r="G3989" t="n">
        <v>7.65512352380953</v>
      </c>
      <c r="H3989" t="n">
        <v>100.353383333333</v>
      </c>
      <c r="I3989" t="n">
        <v>18.0858333333333</v>
      </c>
    </row>
    <row r="3990">
      <c r="A3990" t="inlineStr">
        <is>
          <t>Daily_Efficiency_MTBF_2026_09_18.xlsx</t>
        </is>
      </c>
      <c r="B3990" t="inlineStr">
        <is>
          <t>Co-Extrusion Line</t>
        </is>
      </c>
      <c r="C3990" s="82" t="n">
        <v>46106</v>
      </c>
      <c r="D3990" t="inlineStr">
        <is>
          <t>Coex-AW2</t>
        </is>
      </c>
      <c r="E3990" t="n">
        <v>1383.98891666667</v>
      </c>
      <c r="F3990" t="n">
        <v>15</v>
      </c>
      <c r="G3990" t="n">
        <v>92.2659277777778</v>
      </c>
      <c r="H3990" t="n">
        <v>12.3434166666667</v>
      </c>
      <c r="I3990" t="n">
        <v>104.682815480651</v>
      </c>
    </row>
    <row r="3991">
      <c r="A3991" t="inlineStr">
        <is>
          <t>Daily_Efficiency_MTBF_2026_09_18.xlsx</t>
        </is>
      </c>
      <c r="B3991" t="inlineStr">
        <is>
          <t>Samridhi 5 Star Line</t>
        </is>
      </c>
      <c r="C3991" s="82" t="n">
        <v>46106</v>
      </c>
      <c r="D3991" t="inlineStr">
        <is>
          <t>FS-HCM-4</t>
        </is>
      </c>
      <c r="E3991" t="n">
        <v>1395.18005</v>
      </c>
      <c r="F3991" t="n">
        <v>43</v>
      </c>
      <c r="G3991" t="n">
        <v>32.4460476744186</v>
      </c>
      <c r="H3991" t="n">
        <v>22.9907</v>
      </c>
      <c r="I3991" t="n">
        <v>53.1489101000329</v>
      </c>
    </row>
    <row r="3992">
      <c r="A3992" t="inlineStr">
        <is>
          <t>Daily_Efficiency_MTBF_2026_09_18.xlsx</t>
        </is>
      </c>
      <c r="B3992" t="inlineStr">
        <is>
          <t>Samridhi 5 Star Line</t>
        </is>
      </c>
      <c r="C3992" s="82" t="n">
        <v>46106</v>
      </c>
      <c r="D3992" t="inlineStr">
        <is>
          <t>FS-HCM-1</t>
        </is>
      </c>
      <c r="E3992" t="n">
        <v>1335.37275</v>
      </c>
      <c r="F3992" t="n">
        <v>39</v>
      </c>
      <c r="G3992" t="n">
        <v>34.2403269230769</v>
      </c>
      <c r="H3992" t="n">
        <v>1.6657</v>
      </c>
      <c r="I3992" t="n">
        <v>55.9189462075039</v>
      </c>
    </row>
    <row r="3993">
      <c r="A3993" t="inlineStr">
        <is>
          <t>Daily_Efficiency_MTBF_2026_09_18.xlsx</t>
        </is>
      </c>
      <c r="B3993" t="inlineStr">
        <is>
          <t>Samridhi 5 Star Line</t>
        </is>
      </c>
      <c r="C3993" s="82" t="n">
        <v>46106</v>
      </c>
      <c r="D3993" t="inlineStr">
        <is>
          <t>FS-HCM-3</t>
        </is>
      </c>
      <c r="E3993" t="n">
        <v>1369.5072</v>
      </c>
      <c r="F3993" t="n">
        <v>36</v>
      </c>
      <c r="G3993" t="n">
        <v>38.0418666666667</v>
      </c>
      <c r="H3993" t="n">
        <v>0</v>
      </c>
      <c r="I3993" t="n">
        <v>73.0731664580063</v>
      </c>
    </row>
    <row r="3994">
      <c r="A3994" t="inlineStr">
        <is>
          <t>Daily_Efficiency_MTBF_2026_09_18.xlsx</t>
        </is>
      </c>
      <c r="B3994" t="inlineStr">
        <is>
          <t>Samridhi 5 Star Line</t>
        </is>
      </c>
      <c r="C3994" s="82" t="n">
        <v>46106</v>
      </c>
      <c r="D3994" t="inlineStr">
        <is>
          <t>FS-TTLi-3</t>
        </is>
      </c>
      <c r="E3994" t="n">
        <v>1389.66961666667</v>
      </c>
      <c r="F3994" t="n">
        <v>22</v>
      </c>
      <c r="G3994" t="n">
        <v>63.1668007575757</v>
      </c>
      <c r="H3994" t="n">
        <v>10.8231333333333</v>
      </c>
      <c r="I3994" t="n">
        <v>69.4318291345711</v>
      </c>
    </row>
    <row r="3995">
      <c r="A3995" t="inlineStr">
        <is>
          <t>Daily_Efficiency_MTBF_2026_09_18.xlsx</t>
        </is>
      </c>
      <c r="B3995" t="inlineStr">
        <is>
          <t>Samridhi 5 Star Line</t>
        </is>
      </c>
      <c r="C3995" s="82" t="n">
        <v>46106</v>
      </c>
      <c r="D3995" t="inlineStr">
        <is>
          <t>FS-HRM-5</t>
        </is>
      </c>
      <c r="E3995" t="n">
        <v>1356.51556666667</v>
      </c>
      <c r="F3995" t="n">
        <v>21</v>
      </c>
      <c r="G3995" t="n">
        <v>64.5959793650794</v>
      </c>
      <c r="H3995" t="n">
        <v>25.4692</v>
      </c>
      <c r="I3995" t="n">
        <v>34.8168552916975</v>
      </c>
    </row>
    <row r="3996">
      <c r="A3996" t="inlineStr">
        <is>
          <t>Daily_Efficiency_MTBF_2026_09_18.xlsx</t>
        </is>
      </c>
      <c r="B3996" t="inlineStr">
        <is>
          <t>Samridhi 5 Star Line</t>
        </is>
      </c>
      <c r="C3996" s="82" t="n">
        <v>46106</v>
      </c>
      <c r="D3996" t="inlineStr">
        <is>
          <t>FS-HCM-2</t>
        </is>
      </c>
      <c r="E3996" t="n">
        <v>1409.17158333333</v>
      </c>
      <c r="F3996" t="n">
        <v>19</v>
      </c>
      <c r="G3996" t="n">
        <v>74.16692543859649</v>
      </c>
      <c r="H3996" t="n">
        <v>4.16715</v>
      </c>
      <c r="I3996" t="n">
        <v>62.9948807098333</v>
      </c>
    </row>
    <row r="3997">
      <c r="A3997" t="inlineStr">
        <is>
          <t>Daily_Efficiency_MTBF_2026_09_18.xlsx</t>
        </is>
      </c>
      <c r="B3997" t="inlineStr">
        <is>
          <t>Samridhi 5 Star Line</t>
        </is>
      </c>
      <c r="C3997" s="82" t="n">
        <v>46106</v>
      </c>
      <c r="D3997" t="inlineStr">
        <is>
          <t>FS-TTLi-1</t>
        </is>
      </c>
      <c r="E3997" t="n">
        <v>1404.18358333333</v>
      </c>
      <c r="F3997" t="n">
        <v>12</v>
      </c>
      <c r="G3997" t="n">
        <v>117.015298611111</v>
      </c>
      <c r="H3997" t="n">
        <v>8.48765</v>
      </c>
      <c r="I3997" t="n">
        <v>52.5108699079457</v>
      </c>
    </row>
    <row r="3998">
      <c r="A3998" t="inlineStr">
        <is>
          <t>Daily_Efficiency_MTBF_2026_09_18.xlsx</t>
        </is>
      </c>
      <c r="B3998" t="inlineStr">
        <is>
          <t>Samridhi 5 Star Line</t>
        </is>
      </c>
      <c r="C3998" s="82" t="n">
        <v>46106</v>
      </c>
      <c r="D3998" t="inlineStr">
        <is>
          <t>FS-TTLi-4</t>
        </is>
      </c>
      <c r="E3998" t="n">
        <v>1431.0107</v>
      </c>
      <c r="F3998" t="n">
        <v>9</v>
      </c>
      <c r="G3998" t="n">
        <v>159.001188888889</v>
      </c>
      <c r="H3998" t="n">
        <v>8.9893</v>
      </c>
      <c r="I3998" t="n">
        <v>51.9747474747475</v>
      </c>
    </row>
    <row r="3999">
      <c r="A3999" t="inlineStr">
        <is>
          <t>Daily_Efficiency_MTBF_2026_09_18.xlsx</t>
        </is>
      </c>
      <c r="B3999" t="inlineStr">
        <is>
          <t>Samridhi 5 Star Line</t>
        </is>
      </c>
      <c r="C3999" s="82" t="n">
        <v>46106</v>
      </c>
      <c r="D3999" t="inlineStr">
        <is>
          <t>FS-TTLi-2</t>
        </is>
      </c>
      <c r="E3999" t="n">
        <v>1422.16623333333</v>
      </c>
      <c r="F3999" t="n">
        <v>5</v>
      </c>
      <c r="G3999" t="n">
        <v>284.433246666667</v>
      </c>
      <c r="H3999" t="n">
        <v>1.99145</v>
      </c>
      <c r="I3999" t="n">
        <v>61.4584752511168</v>
      </c>
    </row>
    <row r="4000">
      <c r="A4000" t="inlineStr">
        <is>
          <t>Daily_Efficiency_MTBF_2026_09_18.xlsx</t>
        </is>
      </c>
      <c r="B4000" t="inlineStr">
        <is>
          <t>Samridhi 5 Star Line</t>
        </is>
      </c>
      <c r="C4000" s="82" t="n">
        <v>46106</v>
      </c>
      <c r="D4000" t="inlineStr">
        <is>
          <t>FS-TTM-5</t>
        </is>
      </c>
      <c r="E4000" t="n">
        <v>1440</v>
      </c>
      <c r="F4000" t="n">
        <v>1</v>
      </c>
      <c r="G4000" t="n">
        <v>1440</v>
      </c>
      <c r="H4000" t="n">
        <v>0</v>
      </c>
      <c r="I4000" t="n">
        <v>32.1212121212121</v>
      </c>
    </row>
    <row r="4001">
      <c r="A4001" t="inlineStr">
        <is>
          <t>Daily_Efficiency_MTBF_2026_09_18.xlsx</t>
        </is>
      </c>
      <c r="B4001" t="inlineStr">
        <is>
          <t>Samridhi 5 Star Line</t>
        </is>
      </c>
      <c r="C4001" s="82" t="n">
        <v>46106</v>
      </c>
      <c r="D4001" t="inlineStr">
        <is>
          <t>FS-Case Packing</t>
        </is>
      </c>
      <c r="E4001" t="n">
        <v>1440</v>
      </c>
      <c r="F4001" t="n">
        <v>1</v>
      </c>
      <c r="G4001" t="n">
        <v>1440</v>
      </c>
      <c r="H4001" t="n">
        <v>0</v>
      </c>
      <c r="I4001" t="n">
        <v>98.7967914438503</v>
      </c>
    </row>
    <row r="4002">
      <c r="A4002" t="inlineStr">
        <is>
          <t>Daily_Efficiency_MTBF_2026_09_18.xlsx</t>
        </is>
      </c>
      <c r="B4002" t="inlineStr">
        <is>
          <t>Samridhi Perk Line</t>
        </is>
      </c>
      <c r="C4002" s="82" t="n">
        <v>46106</v>
      </c>
      <c r="D4002" t="inlineStr">
        <is>
          <t>Perk-HLM-1</t>
        </is>
      </c>
      <c r="E4002" t="n">
        <v>1134.8515</v>
      </c>
      <c r="F4002" t="n">
        <v>409</v>
      </c>
      <c r="G4002" t="n">
        <v>2.77469804400978</v>
      </c>
      <c r="H4002" t="n">
        <v>18.6986833333333</v>
      </c>
      <c r="I4002" t="n">
        <v>42.8334128519778</v>
      </c>
    </row>
    <row r="4003">
      <c r="A4003" t="inlineStr">
        <is>
          <t>Daily_Efficiency_MTBF_2026_09_18.xlsx</t>
        </is>
      </c>
      <c r="B4003" t="inlineStr">
        <is>
          <t>Samridhi Perk Line</t>
        </is>
      </c>
      <c r="C4003" s="82" t="n">
        <v>46106</v>
      </c>
      <c r="D4003" t="inlineStr">
        <is>
          <t>Perk-HCM-2</t>
        </is>
      </c>
      <c r="E4003" t="n">
        <v>1355.80181666667</v>
      </c>
      <c r="F4003" t="n">
        <v>132</v>
      </c>
      <c r="G4003" t="n">
        <v>10.2712258838384</v>
      </c>
      <c r="H4003" t="n">
        <v>1.97206666666667</v>
      </c>
      <c r="I4003" t="n">
        <v>75.404420072099</v>
      </c>
    </row>
    <row r="4004">
      <c r="A4004" t="inlineStr">
        <is>
          <t>Daily_Efficiency_MTBF_2026_09_18.xlsx</t>
        </is>
      </c>
      <c r="B4004" t="inlineStr">
        <is>
          <t>Samridhi Perk Line</t>
        </is>
      </c>
      <c r="C4004" s="82" t="n">
        <v>46106</v>
      </c>
      <c r="D4004" t="inlineStr">
        <is>
          <t>Perk-HLM-2</t>
        </is>
      </c>
      <c r="E4004" t="n">
        <v>1329.7966</v>
      </c>
      <c r="F4004" t="n">
        <v>98</v>
      </c>
      <c r="G4004" t="n">
        <v>13.5693530612245</v>
      </c>
      <c r="H4004" t="n">
        <v>0</v>
      </c>
      <c r="I4004" t="n">
        <v>45.9198862123371</v>
      </c>
    </row>
    <row r="4005">
      <c r="A4005" t="inlineStr">
        <is>
          <t>Daily_Efficiency_MTBF_2026_09_18.xlsx</t>
        </is>
      </c>
      <c r="B4005" t="inlineStr">
        <is>
          <t>Samridhi Perk Line</t>
        </is>
      </c>
      <c r="C4005" s="82" t="n">
        <v>46106</v>
      </c>
      <c r="D4005" t="inlineStr">
        <is>
          <t>Perk-HCM-3</t>
        </is>
      </c>
      <c r="E4005" t="n">
        <v>1354.6221</v>
      </c>
      <c r="F4005" t="n">
        <v>90</v>
      </c>
      <c r="G4005" t="n">
        <v>15.0513566666667</v>
      </c>
      <c r="H4005" t="n">
        <v>1.01908333333333</v>
      </c>
      <c r="I4005" t="n">
        <v>52.8509937811668</v>
      </c>
    </row>
    <row r="4006">
      <c r="A4006" t="inlineStr">
        <is>
          <t>Daily_Efficiency_MTBF_2026_09_18.xlsx</t>
        </is>
      </c>
      <c r="B4006" t="inlineStr">
        <is>
          <t>Samridhi Perk Line</t>
        </is>
      </c>
      <c r="C4006" s="82" t="n">
        <v>46106</v>
      </c>
      <c r="D4006" t="inlineStr">
        <is>
          <t>Perk-HCM-4</t>
        </is>
      </c>
      <c r="E4006" t="n">
        <v>1375.79901666667</v>
      </c>
      <c r="F4006" t="n">
        <v>44</v>
      </c>
      <c r="G4006" t="n">
        <v>31.268159469697</v>
      </c>
      <c r="H4006" t="n">
        <v>0.2282</v>
      </c>
      <c r="I4006" t="n">
        <v>56.8967078532534</v>
      </c>
    </row>
    <row r="4007">
      <c r="A4007" t="inlineStr">
        <is>
          <t>Daily_Efficiency_MTBF_2026_09_18.xlsx</t>
        </is>
      </c>
      <c r="B4007" t="inlineStr">
        <is>
          <t>Samridhi Perk Line</t>
        </is>
      </c>
      <c r="C4007" s="82" t="n">
        <v>46106</v>
      </c>
      <c r="D4007" t="inlineStr">
        <is>
          <t>Perk-HCM-1</t>
        </is>
      </c>
      <c r="E4007" t="n">
        <v>1353.91775</v>
      </c>
      <c r="F4007" t="n">
        <v>39</v>
      </c>
      <c r="G4007" t="n">
        <v>34.7158397435897</v>
      </c>
      <c r="H4007" t="n">
        <v>0.946683333333333</v>
      </c>
      <c r="I4007" t="n">
        <v>73.71003234998069</v>
      </c>
    </row>
    <row r="4008">
      <c r="A4008" t="inlineStr">
        <is>
          <t>Daily_Efficiency_MTBF_2026_09_18.xlsx</t>
        </is>
      </c>
      <c r="B4008" t="inlineStr">
        <is>
          <t>Samridhi Perk Line</t>
        </is>
      </c>
      <c r="C4008" s="82" t="n">
        <v>46106</v>
      </c>
      <c r="D4008" t="inlineStr">
        <is>
          <t>Perk TTM-5</t>
        </is>
      </c>
      <c r="E4008" t="n">
        <v>1390.50746666667</v>
      </c>
      <c r="F4008" t="n">
        <v>22</v>
      </c>
      <c r="G4008" t="n">
        <v>63.2048848484849</v>
      </c>
      <c r="H4008" t="n">
        <v>34.5503333333333</v>
      </c>
      <c r="I4008" t="n">
        <v>50.8432539682539</v>
      </c>
    </row>
    <row r="4009">
      <c r="A4009" t="inlineStr">
        <is>
          <t>Daily_Efficiency_MTBF_2026_09_18.xlsx</t>
        </is>
      </c>
      <c r="B4009" t="inlineStr">
        <is>
          <t>Samridhi Perk Line</t>
        </is>
      </c>
      <c r="C4009" s="82" t="n">
        <v>46106</v>
      </c>
      <c r="D4009" t="inlineStr">
        <is>
          <t>Perk-TTLi-3</t>
        </is>
      </c>
      <c r="E4009" t="n">
        <v>1288.9166</v>
      </c>
      <c r="F4009" t="n">
        <v>15</v>
      </c>
      <c r="G4009" t="n">
        <v>85.92777333333341</v>
      </c>
      <c r="H4009" t="n">
        <v>0.6789666666666671</v>
      </c>
      <c r="I4009" t="n">
        <v>49.7577189629082</v>
      </c>
    </row>
    <row r="4010">
      <c r="A4010" t="inlineStr">
        <is>
          <t>Daily_Efficiency_MTBF_2026_09_18.xlsx</t>
        </is>
      </c>
      <c r="B4010" t="inlineStr">
        <is>
          <t>Samridhi Perk Line</t>
        </is>
      </c>
      <c r="C4010" s="82" t="n">
        <v>46106</v>
      </c>
      <c r="D4010" t="inlineStr">
        <is>
          <t>Perk-TTLi-4</t>
        </is>
      </c>
      <c r="E4010" t="n">
        <v>1434.72795</v>
      </c>
      <c r="F4010" t="n">
        <v>5</v>
      </c>
      <c r="G4010" t="n">
        <v>286.94559</v>
      </c>
      <c r="H4010" t="n">
        <v>4.45978333333333</v>
      </c>
      <c r="I4010" t="n">
        <v>52.0501934980361</v>
      </c>
    </row>
    <row r="4011">
      <c r="A4011" t="inlineStr">
        <is>
          <t>Daily_Efficiency_MTBF_2026_09_18.xlsx</t>
        </is>
      </c>
      <c r="B4011" t="inlineStr">
        <is>
          <t>Samridhi Perk Line</t>
        </is>
      </c>
      <c r="C4011" s="82" t="n">
        <v>46106</v>
      </c>
      <c r="D4011" t="inlineStr">
        <is>
          <t>Perk-TTLi-2</t>
        </is>
      </c>
      <c r="E4011" t="n">
        <v>1433.26573333333</v>
      </c>
      <c r="F4011" t="n">
        <v>3</v>
      </c>
      <c r="G4011" t="n">
        <v>477.755244444444</v>
      </c>
      <c r="H4011" t="n">
        <v>0.05925</v>
      </c>
      <c r="I4011" t="n">
        <v>74.2247182703094</v>
      </c>
    </row>
    <row r="4012">
      <c r="A4012" t="inlineStr">
        <is>
          <t>Daily_Efficiency_MTBF_2026_09_18.xlsx</t>
        </is>
      </c>
      <c r="B4012" t="inlineStr">
        <is>
          <t>Samridhi Perk Line</t>
        </is>
      </c>
      <c r="C4012" s="82" t="n">
        <v>46106</v>
      </c>
      <c r="D4012" t="inlineStr">
        <is>
          <t>Perk-HLM-3</t>
        </is>
      </c>
      <c r="E4012" t="n">
        <v>1440</v>
      </c>
      <c r="F4012" t="n">
        <v>1</v>
      </c>
      <c r="G4012" t="n">
        <v>1440</v>
      </c>
      <c r="H4012" t="n">
        <v>0</v>
      </c>
      <c r="I4012" t="n">
        <v>22.824537037037</v>
      </c>
    </row>
    <row r="4013">
      <c r="A4013" t="inlineStr">
        <is>
          <t>Daily_Efficiency_MTBF_2026_09_18.xlsx</t>
        </is>
      </c>
      <c r="B4013" t="inlineStr">
        <is>
          <t>Samridhi Perk Line</t>
        </is>
      </c>
      <c r="C4013" s="82" t="n">
        <v>46106</v>
      </c>
      <c r="D4013" t="inlineStr">
        <is>
          <t>Perk-Case Packing</t>
        </is>
      </c>
      <c r="E4013" t="n">
        <v>1440</v>
      </c>
      <c r="F4013" t="n">
        <v>1</v>
      </c>
      <c r="G4013" t="n">
        <v>1440</v>
      </c>
      <c r="H4013" t="n">
        <v>0</v>
      </c>
      <c r="I4013" t="n">
        <v>80.8064516129032</v>
      </c>
    </row>
    <row r="4014">
      <c r="A4014" t="inlineStr">
        <is>
          <t>Daily_Efficiency_MTBF_2026_09_18.xlsx</t>
        </is>
      </c>
      <c r="B4014" t="inlineStr">
        <is>
          <t>Samridhi Perk Line</t>
        </is>
      </c>
      <c r="C4014" s="82" t="n">
        <v>46106</v>
      </c>
      <c r="D4014" t="inlineStr">
        <is>
          <t>Perk-TTLi-1</t>
        </is>
      </c>
      <c r="E4014" t="n">
        <v>1418.82278333333</v>
      </c>
      <c r="F4014" t="n">
        <v>1</v>
      </c>
      <c r="G4014" t="n">
        <v>1418.82278333333</v>
      </c>
      <c r="H4014" t="n">
        <v>0</v>
      </c>
      <c r="I4014" t="n">
        <v>67.72163594262349</v>
      </c>
    </row>
    <row r="4015">
      <c r="A4015" t="inlineStr">
        <is>
          <t>Daily_Efficiency_MTBF_2026_09_18.xlsx</t>
        </is>
      </c>
      <c r="B4015" t="inlineStr">
        <is>
          <t>Co-Extrusion Line</t>
        </is>
      </c>
      <c r="C4015" s="82" t="n">
        <v>46105</v>
      </c>
      <c r="D4015" t="inlineStr">
        <is>
          <t>Coex-AW3</t>
        </is>
      </c>
      <c r="E4015" t="n">
        <v>1251.12936666667</v>
      </c>
      <c r="F4015" t="n">
        <v>242</v>
      </c>
      <c r="G4015" t="n">
        <v>5.16995606060606</v>
      </c>
      <c r="H4015" t="n">
        <v>128.699916666667</v>
      </c>
      <c r="I4015" t="n">
        <v>27.1855555555555</v>
      </c>
    </row>
    <row r="4016">
      <c r="A4016" t="inlineStr">
        <is>
          <t>Daily_Efficiency_MTBF_2026_09_18.xlsx</t>
        </is>
      </c>
      <c r="B4016" t="inlineStr">
        <is>
          <t>Co-Extrusion Line</t>
        </is>
      </c>
      <c r="C4016" s="82" t="n">
        <v>46105</v>
      </c>
      <c r="D4016" t="inlineStr">
        <is>
          <t>Coex-AW2</t>
        </is>
      </c>
      <c r="E4016" t="n">
        <v>1352.57446666667</v>
      </c>
      <c r="F4016" t="n">
        <v>18</v>
      </c>
      <c r="G4016" t="n">
        <v>75.1430259259259</v>
      </c>
      <c r="H4016" t="n">
        <v>22.3750166666667</v>
      </c>
      <c r="I4016" t="n">
        <v>76.05273352527659</v>
      </c>
    </row>
    <row r="4017">
      <c r="A4017" t="inlineStr">
        <is>
          <t>Daily_Efficiency_MTBF_2026_09_18.xlsx</t>
        </is>
      </c>
      <c r="B4017" t="inlineStr">
        <is>
          <t>Samridhi 5 Star Line</t>
        </is>
      </c>
      <c r="C4017" s="82" t="n">
        <v>46105</v>
      </c>
      <c r="D4017" t="inlineStr">
        <is>
          <t>FS-HCM-3</t>
        </is>
      </c>
      <c r="E4017" t="n">
        <v>1381.22543333333</v>
      </c>
      <c r="F4017" t="n">
        <v>47</v>
      </c>
      <c r="G4017" t="n">
        <v>29.387775177305</v>
      </c>
      <c r="H4017" t="n">
        <v>1.82345</v>
      </c>
      <c r="I4017" t="n">
        <v>90.3457049873612</v>
      </c>
    </row>
    <row r="4018">
      <c r="A4018" t="inlineStr">
        <is>
          <t>Daily_Efficiency_MTBF_2026_09_18.xlsx</t>
        </is>
      </c>
      <c r="B4018" t="inlineStr">
        <is>
          <t>Samridhi 5 Star Line</t>
        </is>
      </c>
      <c r="C4018" s="82" t="n">
        <v>46105</v>
      </c>
      <c r="D4018" t="inlineStr">
        <is>
          <t>FS-HCM-1</t>
        </is>
      </c>
      <c r="E4018" t="n">
        <v>1395.27478333333</v>
      </c>
      <c r="F4018" t="n">
        <v>42</v>
      </c>
      <c r="G4018" t="n">
        <v>33.2208281746032</v>
      </c>
      <c r="H4018" t="n">
        <v>0.0328166666666667</v>
      </c>
      <c r="I4018" t="n">
        <v>73.79151112153809</v>
      </c>
    </row>
    <row r="4019">
      <c r="A4019" t="inlineStr">
        <is>
          <t>Daily_Efficiency_MTBF_2026_09_18.xlsx</t>
        </is>
      </c>
      <c r="B4019" t="inlineStr">
        <is>
          <t>Samridhi 5 Star Line</t>
        </is>
      </c>
      <c r="C4019" s="82" t="n">
        <v>46105</v>
      </c>
      <c r="D4019" t="inlineStr">
        <is>
          <t>FS-HCM-4</t>
        </is>
      </c>
      <c r="E4019" t="n">
        <v>1386.95328333333</v>
      </c>
      <c r="F4019" t="n">
        <v>40</v>
      </c>
      <c r="G4019" t="n">
        <v>34.6738320833333</v>
      </c>
      <c r="H4019" t="n">
        <v>36.9342166666667</v>
      </c>
      <c r="I4019" t="n">
        <v>67.5120799628139</v>
      </c>
    </row>
    <row r="4020">
      <c r="A4020" t="inlineStr">
        <is>
          <t>Daily_Efficiency_MTBF_2026_09_18.xlsx</t>
        </is>
      </c>
      <c r="B4020" t="inlineStr">
        <is>
          <t>Samridhi 5 Star Line</t>
        </is>
      </c>
      <c r="C4020" s="82" t="n">
        <v>46105</v>
      </c>
      <c r="D4020" t="inlineStr">
        <is>
          <t>FS-TTLi-1</t>
        </is>
      </c>
      <c r="E4020" t="n">
        <v>1384.08875</v>
      </c>
      <c r="F4020" t="n">
        <v>26</v>
      </c>
      <c r="G4020" t="n">
        <v>53.2341826923077</v>
      </c>
      <c r="H4020" t="n">
        <v>7.86915</v>
      </c>
      <c r="I4020" t="n">
        <v>73.15812306456731</v>
      </c>
    </row>
    <row r="4021">
      <c r="A4021" t="inlineStr">
        <is>
          <t>Daily_Efficiency_MTBF_2026_09_18.xlsx</t>
        </is>
      </c>
      <c r="B4021" t="inlineStr">
        <is>
          <t>Samridhi 5 Star Line</t>
        </is>
      </c>
      <c r="C4021" s="82" t="n">
        <v>46105</v>
      </c>
      <c r="D4021" t="inlineStr">
        <is>
          <t>FS-HCM-2</t>
        </is>
      </c>
      <c r="E4021" t="n">
        <v>1348.94261666667</v>
      </c>
      <c r="F4021" t="n">
        <v>21</v>
      </c>
      <c r="G4021" t="n">
        <v>64.2353626984127</v>
      </c>
      <c r="H4021" t="n">
        <v>3.33395</v>
      </c>
      <c r="I4021" t="n">
        <v>70.2917883205921</v>
      </c>
    </row>
    <row r="4022">
      <c r="A4022" t="inlineStr">
        <is>
          <t>Daily_Efficiency_MTBF_2026_09_18.xlsx</t>
        </is>
      </c>
      <c r="B4022" t="inlineStr">
        <is>
          <t>Samridhi 5 Star Line</t>
        </is>
      </c>
      <c r="C4022" s="82" t="n">
        <v>46105</v>
      </c>
      <c r="D4022" t="inlineStr">
        <is>
          <t>FS-TTLi-3</t>
        </is>
      </c>
      <c r="E4022" t="n">
        <v>1390.6725</v>
      </c>
      <c r="F4022" t="n">
        <v>15</v>
      </c>
      <c r="G4022" t="n">
        <v>92.7115</v>
      </c>
      <c r="H4022" t="n">
        <v>11.2998166666667</v>
      </c>
      <c r="I4022" t="n">
        <v>88.4501454435235</v>
      </c>
    </row>
    <row r="4023">
      <c r="A4023" t="inlineStr">
        <is>
          <t>Daily_Efficiency_MTBF_2026_09_18.xlsx</t>
        </is>
      </c>
      <c r="B4023" t="inlineStr">
        <is>
          <t>Samridhi 5 Star Line</t>
        </is>
      </c>
      <c r="C4023" s="82" t="n">
        <v>46105</v>
      </c>
      <c r="D4023" t="inlineStr">
        <is>
          <t>FS-TTLi-4</t>
        </is>
      </c>
      <c r="E4023" t="n">
        <v>1408.65526666667</v>
      </c>
      <c r="F4023" t="n">
        <v>15</v>
      </c>
      <c r="G4023" t="n">
        <v>93.9103511111111</v>
      </c>
      <c r="H4023" t="n">
        <v>17.6718166666667</v>
      </c>
      <c r="I4023" t="n">
        <v>65.03535353535349</v>
      </c>
    </row>
    <row r="4024">
      <c r="A4024" t="inlineStr">
        <is>
          <t>Daily_Efficiency_MTBF_2026_09_18.xlsx</t>
        </is>
      </c>
      <c r="B4024" t="inlineStr">
        <is>
          <t>Samridhi 5 Star Line</t>
        </is>
      </c>
      <c r="C4024" s="82" t="n">
        <v>46105</v>
      </c>
      <c r="D4024" t="inlineStr">
        <is>
          <t>FS-TTLi-2</t>
        </is>
      </c>
      <c r="E4024" t="n">
        <v>1420.9162</v>
      </c>
      <c r="F4024" t="n">
        <v>12</v>
      </c>
      <c r="G4024" t="n">
        <v>118.409683333333</v>
      </c>
      <c r="H4024" t="n">
        <v>8.445600000000001</v>
      </c>
      <c r="I4024" t="n">
        <v>66.15279776522981</v>
      </c>
    </row>
    <row r="4025">
      <c r="A4025" t="inlineStr">
        <is>
          <t>Daily_Efficiency_MTBF_2026_09_18.xlsx</t>
        </is>
      </c>
      <c r="B4025" t="inlineStr">
        <is>
          <t>Samridhi 5 Star Line</t>
        </is>
      </c>
      <c r="C4025" s="82" t="n">
        <v>46105</v>
      </c>
      <c r="D4025" t="inlineStr">
        <is>
          <t>FS-HRM-5</t>
        </is>
      </c>
      <c r="E4025" t="n">
        <v>1407.16</v>
      </c>
      <c r="F4025" t="n">
        <v>8</v>
      </c>
      <c r="G4025" t="n">
        <v>175.895</v>
      </c>
      <c r="H4025" t="n">
        <v>10.5001</v>
      </c>
      <c r="I4025" t="n">
        <v>27.5376946202344</v>
      </c>
    </row>
    <row r="4026">
      <c r="A4026" t="inlineStr">
        <is>
          <t>Daily_Efficiency_MTBF_2026_09_18.xlsx</t>
        </is>
      </c>
      <c r="B4026" t="inlineStr">
        <is>
          <t>Samridhi 5 Star Line</t>
        </is>
      </c>
      <c r="C4026" s="82" t="n">
        <v>46105</v>
      </c>
      <c r="D4026" t="inlineStr">
        <is>
          <t>FS-Case Packing</t>
        </is>
      </c>
      <c r="E4026" t="n">
        <v>1440</v>
      </c>
      <c r="F4026" t="n">
        <v>1</v>
      </c>
      <c r="G4026" t="n">
        <v>1440</v>
      </c>
      <c r="H4026" t="n">
        <v>0</v>
      </c>
      <c r="I4026" t="n">
        <v>100.508354737743</v>
      </c>
    </row>
    <row r="4027">
      <c r="A4027" t="inlineStr">
        <is>
          <t>Daily_Efficiency_MTBF_2026_09_18.xlsx</t>
        </is>
      </c>
      <c r="B4027" t="inlineStr">
        <is>
          <t>Samridhi 5 Star Line</t>
        </is>
      </c>
      <c r="C4027" s="82" t="n">
        <v>46105</v>
      </c>
      <c r="D4027" t="inlineStr">
        <is>
          <t>FS-TTM-5</t>
        </is>
      </c>
      <c r="E4027" t="n">
        <v>1440</v>
      </c>
      <c r="F4027" t="n">
        <v>1</v>
      </c>
      <c r="G4027" t="n">
        <v>1440</v>
      </c>
      <c r="H4027" t="n">
        <v>0</v>
      </c>
      <c r="I4027" t="n">
        <v>68.1515151515152</v>
      </c>
    </row>
    <row r="4028">
      <c r="A4028" t="inlineStr">
        <is>
          <t>Daily_Efficiency_MTBF_2026_09_18.xlsx</t>
        </is>
      </c>
      <c r="B4028" t="inlineStr">
        <is>
          <t>Samridhi Perk Line</t>
        </is>
      </c>
      <c r="C4028" s="82" t="n">
        <v>46105</v>
      </c>
      <c r="D4028" t="inlineStr">
        <is>
          <t>Perk-HLM-1</t>
        </is>
      </c>
      <c r="E4028" t="n">
        <v>872.732733333333</v>
      </c>
      <c r="F4028" t="n">
        <v>289</v>
      </c>
      <c r="G4028" t="n">
        <v>3.01983644752018</v>
      </c>
      <c r="H4028" t="n">
        <v>6.28798333333333</v>
      </c>
      <c r="I4028" t="n">
        <v>33.0814399258898</v>
      </c>
    </row>
    <row r="4029">
      <c r="A4029" t="inlineStr">
        <is>
          <t>Daily_Efficiency_MTBF_2026_09_18.xlsx</t>
        </is>
      </c>
      <c r="B4029" t="inlineStr">
        <is>
          <t>Samridhi Perk Line</t>
        </is>
      </c>
      <c r="C4029" s="82" t="n">
        <v>46105</v>
      </c>
      <c r="D4029" t="inlineStr">
        <is>
          <t>Perk-HLM-2</t>
        </is>
      </c>
      <c r="E4029" t="n">
        <v>927.720583333333</v>
      </c>
      <c r="F4029" t="n">
        <v>83</v>
      </c>
      <c r="G4029" t="n">
        <v>11.1773564257028</v>
      </c>
      <c r="H4029" t="n">
        <v>0</v>
      </c>
      <c r="I4029" t="n">
        <v>29.06359926468</v>
      </c>
    </row>
    <row r="4030">
      <c r="A4030" t="inlineStr">
        <is>
          <t>Daily_Efficiency_MTBF_2026_09_18.xlsx</t>
        </is>
      </c>
      <c r="B4030" t="inlineStr">
        <is>
          <t>Samridhi Perk Line</t>
        </is>
      </c>
      <c r="C4030" s="82" t="n">
        <v>46105</v>
      </c>
      <c r="D4030" t="inlineStr">
        <is>
          <t>Perk-HCM-4</t>
        </is>
      </c>
      <c r="E4030" t="n">
        <v>816.850133333333</v>
      </c>
      <c r="F4030" t="n">
        <v>63</v>
      </c>
      <c r="G4030" t="n">
        <v>12.9658751322751</v>
      </c>
      <c r="H4030" t="n">
        <v>0.600666666666667</v>
      </c>
      <c r="I4030" t="n">
        <v>20.5812845777845</v>
      </c>
    </row>
    <row r="4031">
      <c r="A4031" t="inlineStr">
        <is>
          <t>Daily_Efficiency_MTBF_2026_09_18.xlsx</t>
        </is>
      </c>
      <c r="B4031" t="inlineStr">
        <is>
          <t>Samridhi Perk Line</t>
        </is>
      </c>
      <c r="C4031" s="82" t="n">
        <v>46105</v>
      </c>
      <c r="D4031" t="inlineStr">
        <is>
          <t>Perk-HCM-1</t>
        </is>
      </c>
      <c r="E4031" t="n">
        <v>965.746583333333</v>
      </c>
      <c r="F4031" t="n">
        <v>56</v>
      </c>
      <c r="G4031" t="n">
        <v>17.245474702381</v>
      </c>
      <c r="H4031" t="n">
        <v>1.00656666666667</v>
      </c>
      <c r="I4031" t="n">
        <v>42.1411047194018</v>
      </c>
    </row>
    <row r="4032">
      <c r="A4032" t="inlineStr">
        <is>
          <t>Daily_Efficiency_MTBF_2026_09_18.xlsx</t>
        </is>
      </c>
      <c r="B4032" t="inlineStr">
        <is>
          <t>Samridhi Perk Line</t>
        </is>
      </c>
      <c r="C4032" s="82" t="n">
        <v>46105</v>
      </c>
      <c r="D4032" t="inlineStr">
        <is>
          <t>Perk-HCM-3</t>
        </is>
      </c>
      <c r="E4032" t="n">
        <v>922.631533333334</v>
      </c>
      <c r="F4032" t="n">
        <v>51</v>
      </c>
      <c r="G4032" t="n">
        <v>18.090814379085</v>
      </c>
      <c r="H4032" t="n">
        <v>0.6732</v>
      </c>
      <c r="I4032" t="n">
        <v>36.1294075585021</v>
      </c>
    </row>
    <row r="4033">
      <c r="A4033" t="inlineStr">
        <is>
          <t>Daily_Efficiency_MTBF_2026_09_18.xlsx</t>
        </is>
      </c>
      <c r="B4033" t="inlineStr">
        <is>
          <t>Samridhi Perk Line</t>
        </is>
      </c>
      <c r="C4033" s="82" t="n">
        <v>46105</v>
      </c>
      <c r="D4033" t="inlineStr">
        <is>
          <t>Perk-HCM-2</t>
        </is>
      </c>
      <c r="E4033" t="n">
        <v>900.090633333333</v>
      </c>
      <c r="F4033" t="n">
        <v>33</v>
      </c>
      <c r="G4033" t="n">
        <v>27.2754737373737</v>
      </c>
      <c r="H4033" t="n">
        <v>0.421083333333333</v>
      </c>
      <c r="I4033" t="n">
        <v>32.0891452642936</v>
      </c>
    </row>
    <row r="4034">
      <c r="A4034" t="inlineStr">
        <is>
          <t>Daily_Efficiency_MTBF_2026_09_18.xlsx</t>
        </is>
      </c>
      <c r="B4034" t="inlineStr">
        <is>
          <t>Samridhi Perk Line</t>
        </is>
      </c>
      <c r="C4034" s="82" t="n">
        <v>46105</v>
      </c>
      <c r="D4034" t="inlineStr">
        <is>
          <t>Perk TTM-5</t>
        </is>
      </c>
      <c r="E4034" t="n">
        <v>1425.53791666667</v>
      </c>
      <c r="F4034" t="n">
        <v>9</v>
      </c>
      <c r="G4034" t="n">
        <v>158.393101851852</v>
      </c>
      <c r="H4034" t="n">
        <v>14.4620833333333</v>
      </c>
      <c r="I4034" t="n">
        <v>27.5892857142857</v>
      </c>
    </row>
    <row r="4035">
      <c r="A4035" t="inlineStr">
        <is>
          <t>Daily_Efficiency_MTBF_2026_09_18.xlsx</t>
        </is>
      </c>
      <c r="B4035" t="inlineStr">
        <is>
          <t>Samridhi Perk Line</t>
        </is>
      </c>
      <c r="C4035" s="82" t="n">
        <v>46105</v>
      </c>
      <c r="D4035" t="inlineStr">
        <is>
          <t>Perk-TTLi-1</t>
        </is>
      </c>
      <c r="E4035" t="n">
        <v>432.485916666667</v>
      </c>
      <c r="F4035" t="n">
        <v>4</v>
      </c>
      <c r="G4035" t="n">
        <v>108.121479166667</v>
      </c>
      <c r="H4035" t="n">
        <v>0.1848</v>
      </c>
      <c r="I4035" t="n">
        <v>6.85278639340934</v>
      </c>
    </row>
    <row r="4036">
      <c r="A4036" t="inlineStr">
        <is>
          <t>Daily_Efficiency_MTBF_2026_09_18.xlsx</t>
        </is>
      </c>
      <c r="B4036" t="inlineStr">
        <is>
          <t>Samridhi Perk Line</t>
        </is>
      </c>
      <c r="C4036" s="82" t="n">
        <v>46105</v>
      </c>
      <c r="D4036" t="inlineStr">
        <is>
          <t>Perk-TTLi-2</t>
        </is>
      </c>
      <c r="E4036" t="n">
        <v>105.19005</v>
      </c>
      <c r="F4036" t="n">
        <v>2</v>
      </c>
      <c r="G4036" t="n">
        <v>52.595025</v>
      </c>
      <c r="H4036" t="n">
        <v>0</v>
      </c>
      <c r="I4036" t="n">
        <v>5.75</v>
      </c>
    </row>
    <row r="4037">
      <c r="A4037" t="inlineStr">
        <is>
          <t>Daily_Efficiency_MTBF_2026_09_18.xlsx</t>
        </is>
      </c>
      <c r="B4037" t="inlineStr">
        <is>
          <t>Samridhi Perk Line</t>
        </is>
      </c>
      <c r="C4037" s="82" t="n">
        <v>46105</v>
      </c>
      <c r="D4037" t="inlineStr">
        <is>
          <t>Perk-TTLi-4</t>
        </is>
      </c>
      <c r="E4037" t="n">
        <v>595.384816666667</v>
      </c>
      <c r="F4037" t="n">
        <v>2</v>
      </c>
      <c r="G4037" t="n">
        <v>297.692408333333</v>
      </c>
      <c r="H4037" t="n">
        <v>4.61518333333333</v>
      </c>
      <c r="I4037" t="n">
        <v>2.81666666666666</v>
      </c>
    </row>
    <row r="4038">
      <c r="A4038" t="inlineStr">
        <is>
          <t>Daily_Efficiency_MTBF_2026_09_18.xlsx</t>
        </is>
      </c>
      <c r="B4038" t="inlineStr">
        <is>
          <t>Samridhi Perk Line</t>
        </is>
      </c>
      <c r="C4038" s="82" t="n">
        <v>46105</v>
      </c>
      <c r="D4038" t="inlineStr">
        <is>
          <t>Perk-TTLi-3</t>
        </is>
      </c>
      <c r="E4038" t="n">
        <v>564.777433333333</v>
      </c>
      <c r="F4038" t="n">
        <v>1</v>
      </c>
      <c r="G4038" t="n">
        <v>564.777433333333</v>
      </c>
      <c r="H4038" t="n">
        <v>0</v>
      </c>
      <c r="I4038" t="n">
        <v>0.433292408324974</v>
      </c>
    </row>
    <row r="4039">
      <c r="A4039" t="inlineStr">
        <is>
          <t>Daily_Efficiency_MTBF_2026_09_18.xlsx</t>
        </is>
      </c>
      <c r="B4039" t="inlineStr">
        <is>
          <t>Samridhi Perk Line</t>
        </is>
      </c>
      <c r="C4039" s="82" t="n">
        <v>46105</v>
      </c>
      <c r="D4039" t="inlineStr">
        <is>
          <t>Perk-HLM-3</t>
        </is>
      </c>
      <c r="E4039" t="n">
        <v>1440</v>
      </c>
      <c r="F4039" t="n">
        <v>1</v>
      </c>
      <c r="G4039" t="n">
        <v>1440</v>
      </c>
      <c r="H4039" t="n">
        <v>0</v>
      </c>
      <c r="I4039" t="n">
        <v>19.8570987654321</v>
      </c>
    </row>
    <row r="4040">
      <c r="A4040" t="inlineStr">
        <is>
          <t>Daily_Efficiency_MTBF_2026_09_18.xlsx</t>
        </is>
      </c>
      <c r="B4040" t="inlineStr">
        <is>
          <t>Samridhi Perk Line</t>
        </is>
      </c>
      <c r="C4040" s="82" t="n">
        <v>46105</v>
      </c>
      <c r="D4040" t="inlineStr">
        <is>
          <t>Perk-Case Packing</t>
        </is>
      </c>
      <c r="E4040" t="n">
        <v>1080</v>
      </c>
      <c r="F4040" t="n">
        <v>1</v>
      </c>
      <c r="G4040" t="n">
        <v>1080</v>
      </c>
      <c r="H4040" t="n">
        <v>0</v>
      </c>
      <c r="I4040" t="n">
        <v>11.5412186379928</v>
      </c>
    </row>
    <row r="4041">
      <c r="A4041" t="inlineStr">
        <is>
          <t>Daily_Efficiency_MTBF_2026_09_18.xlsx</t>
        </is>
      </c>
      <c r="B4041" t="inlineStr">
        <is>
          <t>Co-Extrusion Line</t>
        </is>
      </c>
      <c r="C4041" s="82" t="n">
        <v>46104</v>
      </c>
      <c r="D4041" t="inlineStr">
        <is>
          <t>Coex-AW3</t>
        </is>
      </c>
      <c r="E4041" t="n">
        <v>1338.00395</v>
      </c>
      <c r="F4041" t="n">
        <v>155</v>
      </c>
      <c r="G4041" t="n">
        <v>8.6322835483871</v>
      </c>
      <c r="H4041" t="n">
        <v>77.1607833333333</v>
      </c>
      <c r="I4041" t="n">
        <v>40.6797222222222</v>
      </c>
    </row>
    <row r="4042">
      <c r="A4042" t="inlineStr">
        <is>
          <t>Daily_Efficiency_MTBF_2026_09_18.xlsx</t>
        </is>
      </c>
      <c r="B4042" t="inlineStr">
        <is>
          <t>Co-Extrusion Line</t>
        </is>
      </c>
      <c r="C4042" s="82" t="n">
        <v>46104</v>
      </c>
      <c r="D4042" t="inlineStr">
        <is>
          <t>Coex-AW2</t>
        </is>
      </c>
      <c r="E4042" t="n">
        <v>1373.5191</v>
      </c>
      <c r="F4042" t="n">
        <v>27</v>
      </c>
      <c r="G4042" t="n">
        <v>50.8710777777778</v>
      </c>
      <c r="H4042" t="n">
        <v>20.64655</v>
      </c>
      <c r="I4042" t="n">
        <v>72.15689661172379</v>
      </c>
    </row>
    <row r="4043">
      <c r="A4043" t="inlineStr">
        <is>
          <t>Daily_Efficiency_MTBF_2026_09_18.xlsx</t>
        </is>
      </c>
      <c r="B4043" t="inlineStr">
        <is>
          <t>Samridhi 5 Star Line</t>
        </is>
      </c>
      <c r="C4043" s="82" t="n">
        <v>46104</v>
      </c>
      <c r="D4043" t="inlineStr">
        <is>
          <t>FS-TTLi-2</t>
        </is>
      </c>
      <c r="E4043" t="n">
        <v>1382.1357</v>
      </c>
      <c r="F4043" t="n">
        <v>50</v>
      </c>
      <c r="G4043" t="n">
        <v>27.642714</v>
      </c>
      <c r="H4043" t="n">
        <v>30.6456666666667</v>
      </c>
      <c r="I4043" t="n">
        <v>67.630699807339</v>
      </c>
    </row>
    <row r="4044">
      <c r="A4044" t="inlineStr">
        <is>
          <t>Daily_Efficiency_MTBF_2026_09_18.xlsx</t>
        </is>
      </c>
      <c r="B4044" t="inlineStr">
        <is>
          <t>Samridhi 5 Star Line</t>
        </is>
      </c>
      <c r="C4044" s="82" t="n">
        <v>46104</v>
      </c>
      <c r="D4044" t="inlineStr">
        <is>
          <t>FS-TTLi-1</t>
        </is>
      </c>
      <c r="E4044" t="n">
        <v>1395.02305</v>
      </c>
      <c r="F4044" t="n">
        <v>36</v>
      </c>
      <c r="G4044" t="n">
        <v>38.7506402777778</v>
      </c>
      <c r="H4044" t="n">
        <v>21.3141166666667</v>
      </c>
      <c r="I4044" t="n">
        <v>70.6925216512426</v>
      </c>
    </row>
    <row r="4045">
      <c r="A4045" t="inlineStr">
        <is>
          <t>Daily_Efficiency_MTBF_2026_09_18.xlsx</t>
        </is>
      </c>
      <c r="B4045" t="inlineStr">
        <is>
          <t>Samridhi 5 Star Line</t>
        </is>
      </c>
      <c r="C4045" s="82" t="n">
        <v>46104</v>
      </c>
      <c r="D4045" t="inlineStr">
        <is>
          <t>FS-HCM-4</t>
        </is>
      </c>
      <c r="E4045" t="n">
        <v>1407.3247</v>
      </c>
      <c r="F4045" t="n">
        <v>32</v>
      </c>
      <c r="G4045" t="n">
        <v>43.978896875</v>
      </c>
      <c r="H4045" t="n">
        <v>21.49155</v>
      </c>
      <c r="I4045" t="n">
        <v>76.2330612119159</v>
      </c>
    </row>
    <row r="4046">
      <c r="A4046" t="inlineStr">
        <is>
          <t>Daily_Efficiency_MTBF_2026_09_18.xlsx</t>
        </is>
      </c>
      <c r="B4046" t="inlineStr">
        <is>
          <t>Samridhi 5 Star Line</t>
        </is>
      </c>
      <c r="C4046" s="82" t="n">
        <v>46104</v>
      </c>
      <c r="D4046" t="inlineStr">
        <is>
          <t>FS-HCM-1</t>
        </is>
      </c>
      <c r="E4046" t="n">
        <v>1390.14395</v>
      </c>
      <c r="F4046" t="n">
        <v>24</v>
      </c>
      <c r="G4046" t="n">
        <v>57.9226645833333</v>
      </c>
      <c r="H4046" t="n">
        <v>0.15805</v>
      </c>
      <c r="I4046" t="n">
        <v>70.897504006502</v>
      </c>
    </row>
    <row r="4047">
      <c r="A4047" t="inlineStr">
        <is>
          <t>Daily_Efficiency_MTBF_2026_09_18.xlsx</t>
        </is>
      </c>
      <c r="B4047" t="inlineStr">
        <is>
          <t>Samridhi 5 Star Line</t>
        </is>
      </c>
      <c r="C4047" s="82" t="n">
        <v>46104</v>
      </c>
      <c r="D4047" t="inlineStr">
        <is>
          <t>FS-HCM-3</t>
        </is>
      </c>
      <c r="E4047" t="n">
        <v>1384.32046666667</v>
      </c>
      <c r="F4047" t="n">
        <v>21</v>
      </c>
      <c r="G4047" t="n">
        <v>65.9200222222222</v>
      </c>
      <c r="H4047" t="n">
        <v>0.508083333333333</v>
      </c>
      <c r="I4047" t="n">
        <v>84.7503047061516</v>
      </c>
    </row>
    <row r="4048">
      <c r="A4048" t="inlineStr">
        <is>
          <t>Daily_Efficiency_MTBF_2026_09_18.xlsx</t>
        </is>
      </c>
      <c r="B4048" t="inlineStr">
        <is>
          <t>Samridhi 5 Star Line</t>
        </is>
      </c>
      <c r="C4048" s="82" t="n">
        <v>46104</v>
      </c>
      <c r="D4048" t="inlineStr">
        <is>
          <t>FS-TTLi-3</t>
        </is>
      </c>
      <c r="E4048" t="n">
        <v>1395.15955</v>
      </c>
      <c r="F4048" t="n">
        <v>19</v>
      </c>
      <c r="G4048" t="n">
        <v>73.42945</v>
      </c>
      <c r="H4048" t="n">
        <v>13.99415</v>
      </c>
      <c r="I4048" t="n">
        <v>82.04581106148019</v>
      </c>
    </row>
    <row r="4049">
      <c r="A4049" t="inlineStr">
        <is>
          <t>Daily_Efficiency_MTBF_2026_09_18.xlsx</t>
        </is>
      </c>
      <c r="B4049" t="inlineStr">
        <is>
          <t>Samridhi 5 Star Line</t>
        </is>
      </c>
      <c r="C4049" s="82" t="n">
        <v>46104</v>
      </c>
      <c r="D4049" t="inlineStr">
        <is>
          <t>FS-HRM-5</t>
        </is>
      </c>
      <c r="E4049" t="n">
        <v>1397.16585</v>
      </c>
      <c r="F4049" t="n">
        <v>18</v>
      </c>
      <c r="G4049" t="n">
        <v>77.62032499999999</v>
      </c>
      <c r="H4049" t="n">
        <v>32.0105833333333</v>
      </c>
      <c r="I4049" t="n">
        <v>29.2650425205788</v>
      </c>
    </row>
    <row r="4050">
      <c r="A4050" t="inlineStr">
        <is>
          <t>Daily_Efficiency_MTBF_2026_09_18.xlsx</t>
        </is>
      </c>
      <c r="B4050" t="inlineStr">
        <is>
          <t>Samridhi 5 Star Line</t>
        </is>
      </c>
      <c r="C4050" s="82" t="n">
        <v>46104</v>
      </c>
      <c r="D4050" t="inlineStr">
        <is>
          <t>FS-TTLi-4</t>
        </is>
      </c>
      <c r="E4050" t="n">
        <v>1424.32448333333</v>
      </c>
      <c r="F4050" t="n">
        <v>17</v>
      </c>
      <c r="G4050" t="n">
        <v>83.7837931372549</v>
      </c>
      <c r="H4050" t="n">
        <v>15.6755166666667</v>
      </c>
      <c r="I4050" t="n">
        <v>74.90909090909091</v>
      </c>
    </row>
    <row r="4051">
      <c r="A4051" t="inlineStr">
        <is>
          <t>Daily_Efficiency_MTBF_2026_09_18.xlsx</t>
        </is>
      </c>
      <c r="B4051" t="inlineStr">
        <is>
          <t>Samridhi 5 Star Line</t>
        </is>
      </c>
      <c r="C4051" s="82" t="n">
        <v>46104</v>
      </c>
      <c r="D4051" t="inlineStr">
        <is>
          <t>FS-HCM-2</t>
        </is>
      </c>
      <c r="E4051" t="n">
        <v>1421.34558333333</v>
      </c>
      <c r="F4051" t="n">
        <v>9</v>
      </c>
      <c r="G4051" t="n">
        <v>157.927287037037</v>
      </c>
      <c r="H4051" t="n">
        <v>1.16798333333333</v>
      </c>
      <c r="I4051" t="n">
        <v>68.6187212250756</v>
      </c>
    </row>
    <row r="4052">
      <c r="A4052" t="inlineStr">
        <is>
          <t>Daily_Efficiency_MTBF_2026_09_18.xlsx</t>
        </is>
      </c>
      <c r="B4052" t="inlineStr">
        <is>
          <t>Samridhi 5 Star Line</t>
        </is>
      </c>
      <c r="C4052" s="82" t="n">
        <v>46104</v>
      </c>
      <c r="D4052" t="inlineStr">
        <is>
          <t>FS-Case Packing</t>
        </is>
      </c>
      <c r="E4052" t="n">
        <v>1440</v>
      </c>
      <c r="F4052" t="n">
        <v>1</v>
      </c>
      <c r="G4052" t="n">
        <v>1440</v>
      </c>
      <c r="H4052" t="n">
        <v>0</v>
      </c>
      <c r="I4052" t="n">
        <v>79.5603674540682</v>
      </c>
    </row>
    <row r="4053">
      <c r="A4053" t="inlineStr">
        <is>
          <t>Daily_Efficiency_MTBF_2026_09_18.xlsx</t>
        </is>
      </c>
      <c r="B4053" t="inlineStr">
        <is>
          <t>Samridhi 5 Star Line</t>
        </is>
      </c>
      <c r="C4053" s="82" t="n">
        <v>46104</v>
      </c>
      <c r="D4053" t="inlineStr">
        <is>
          <t>FS-TTM-5</t>
        </is>
      </c>
      <c r="E4053" t="n">
        <v>1440</v>
      </c>
      <c r="F4053" t="n">
        <v>1</v>
      </c>
      <c r="G4053" t="n">
        <v>1440</v>
      </c>
      <c r="H4053" t="n">
        <v>0</v>
      </c>
      <c r="I4053" t="n">
        <v>69.4595959595959</v>
      </c>
    </row>
    <row r="4054">
      <c r="A4054" t="inlineStr">
        <is>
          <t>Daily_Efficiency_MTBF_2026_09_18.xlsx</t>
        </is>
      </c>
      <c r="B4054" t="inlineStr">
        <is>
          <t>Samridhi Perk Line</t>
        </is>
      </c>
      <c r="C4054" s="82" t="n">
        <v>46104</v>
      </c>
      <c r="D4054" t="inlineStr">
        <is>
          <t>Perk-HLM-1</t>
        </is>
      </c>
      <c r="E4054" t="n">
        <v>1164.00931666667</v>
      </c>
      <c r="F4054" t="n">
        <v>240</v>
      </c>
      <c r="G4054" t="n">
        <v>4.85003881944444</v>
      </c>
      <c r="H4054" t="n">
        <v>15.8021</v>
      </c>
      <c r="I4054" t="n">
        <v>60.4445996748332</v>
      </c>
    </row>
    <row r="4055">
      <c r="A4055" t="inlineStr">
        <is>
          <t>Daily_Efficiency_MTBF_2026_09_18.xlsx</t>
        </is>
      </c>
      <c r="B4055" t="inlineStr">
        <is>
          <t>Samridhi Perk Line</t>
        </is>
      </c>
      <c r="C4055" s="82" t="n">
        <v>46104</v>
      </c>
      <c r="D4055" t="inlineStr">
        <is>
          <t>Perk-HCM-3</t>
        </is>
      </c>
      <c r="E4055" t="n">
        <v>1331.86966666667</v>
      </c>
      <c r="F4055" t="n">
        <v>126</v>
      </c>
      <c r="G4055" t="n">
        <v>10.5703941798942</v>
      </c>
      <c r="H4055" t="n">
        <v>1.34868333333333</v>
      </c>
      <c r="I4055" t="n">
        <v>51.5120439233647</v>
      </c>
    </row>
    <row r="4056">
      <c r="A4056" t="inlineStr">
        <is>
          <t>Daily_Efficiency_MTBF_2026_09_18.xlsx</t>
        </is>
      </c>
      <c r="B4056" t="inlineStr">
        <is>
          <t>Samridhi Perk Line</t>
        </is>
      </c>
      <c r="C4056" s="82" t="n">
        <v>46104</v>
      </c>
      <c r="D4056" t="inlineStr">
        <is>
          <t>Perk-HLM-2</t>
        </is>
      </c>
      <c r="E4056" t="n">
        <v>1273.5196</v>
      </c>
      <c r="F4056" t="n">
        <v>121</v>
      </c>
      <c r="G4056" t="n">
        <v>10.5249553719008</v>
      </c>
      <c r="H4056" t="n">
        <v>0.3271</v>
      </c>
      <c r="I4056" t="n">
        <v>63.9008292131381</v>
      </c>
    </row>
    <row r="4057">
      <c r="A4057" t="inlineStr">
        <is>
          <t>Daily_Efficiency_MTBF_2026_09_18.xlsx</t>
        </is>
      </c>
      <c r="B4057" t="inlineStr">
        <is>
          <t>Samridhi Perk Line</t>
        </is>
      </c>
      <c r="C4057" s="82" t="n">
        <v>46104</v>
      </c>
      <c r="D4057" t="inlineStr">
        <is>
          <t>Perk-HCM-2</t>
        </is>
      </c>
      <c r="E4057" t="n">
        <v>1318.46975</v>
      </c>
      <c r="F4057" t="n">
        <v>87</v>
      </c>
      <c r="G4057" t="n">
        <v>15.1548247126437</v>
      </c>
      <c r="H4057" t="n">
        <v>0.509333333333333</v>
      </c>
      <c r="I4057" t="n">
        <v>62.9166835057606</v>
      </c>
    </row>
    <row r="4058">
      <c r="A4058" t="inlineStr">
        <is>
          <t>Daily_Efficiency_MTBF_2026_09_18.xlsx</t>
        </is>
      </c>
      <c r="B4058" t="inlineStr">
        <is>
          <t>Samridhi Perk Line</t>
        </is>
      </c>
      <c r="C4058" s="82" t="n">
        <v>46104</v>
      </c>
      <c r="D4058" t="inlineStr">
        <is>
          <t>Perk-HCM-1</t>
        </is>
      </c>
      <c r="E4058" t="n">
        <v>1293.0177</v>
      </c>
      <c r="F4058" t="n">
        <v>86</v>
      </c>
      <c r="G4058" t="n">
        <v>15.0350895348837</v>
      </c>
      <c r="H4058" t="n">
        <v>1.37685</v>
      </c>
      <c r="I4058" t="n">
        <v>64.7762622652042</v>
      </c>
    </row>
    <row r="4059">
      <c r="A4059" t="inlineStr">
        <is>
          <t>Daily_Efficiency_MTBF_2026_09_18.xlsx</t>
        </is>
      </c>
      <c r="B4059" t="inlineStr">
        <is>
          <t>Samridhi Perk Line</t>
        </is>
      </c>
      <c r="C4059" s="82" t="n">
        <v>46104</v>
      </c>
      <c r="D4059" t="inlineStr">
        <is>
          <t>Perk-HCM-4</t>
        </is>
      </c>
      <c r="E4059" t="n">
        <v>1327.07676666667</v>
      </c>
      <c r="F4059" t="n">
        <v>63</v>
      </c>
      <c r="G4059" t="n">
        <v>21.0647105820106</v>
      </c>
      <c r="H4059" t="n">
        <v>0.412083333333333</v>
      </c>
      <c r="I4059" t="n">
        <v>60.3087103318477</v>
      </c>
    </row>
    <row r="4060">
      <c r="A4060" t="inlineStr">
        <is>
          <t>Daily_Efficiency_MTBF_2026_09_18.xlsx</t>
        </is>
      </c>
      <c r="B4060" t="inlineStr">
        <is>
          <t>Samridhi Perk Line</t>
        </is>
      </c>
      <c r="C4060" s="82" t="n">
        <v>46104</v>
      </c>
      <c r="D4060" t="inlineStr">
        <is>
          <t>Perk TTM-5</t>
        </is>
      </c>
      <c r="E4060" t="n">
        <v>581.26025</v>
      </c>
      <c r="F4060" t="n">
        <v>7</v>
      </c>
      <c r="G4060" t="n">
        <v>83.0371785714286</v>
      </c>
      <c r="H4060" t="n">
        <v>18.73975</v>
      </c>
      <c r="I4060" t="n">
        <v>7.3809523809524</v>
      </c>
    </row>
    <row r="4061">
      <c r="A4061" t="inlineStr">
        <is>
          <t>Daily_Efficiency_MTBF_2026_09_18.xlsx</t>
        </is>
      </c>
      <c r="B4061" t="inlineStr">
        <is>
          <t>Samridhi Perk Line</t>
        </is>
      </c>
      <c r="C4061" s="82" t="n">
        <v>46104</v>
      </c>
      <c r="D4061" t="inlineStr">
        <is>
          <t>Perk-TTLi-1</t>
        </is>
      </c>
      <c r="E4061" t="n">
        <v>733.04535</v>
      </c>
      <c r="F4061" t="n">
        <v>5</v>
      </c>
      <c r="G4061" t="n">
        <v>146.60907</v>
      </c>
      <c r="H4061" t="n">
        <v>0.992516666666666</v>
      </c>
      <c r="I4061" t="n">
        <v>74.43471352359749</v>
      </c>
    </row>
    <row r="4062">
      <c r="A4062" t="inlineStr">
        <is>
          <t>Daily_Efficiency_MTBF_2026_09_18.xlsx</t>
        </is>
      </c>
      <c r="B4062" t="inlineStr">
        <is>
          <t>Samridhi Perk Line</t>
        </is>
      </c>
      <c r="C4062" s="82" t="n">
        <v>46104</v>
      </c>
      <c r="D4062" t="inlineStr">
        <is>
          <t>Perk-TTLi-2</t>
        </is>
      </c>
      <c r="E4062" t="n">
        <v>820.97915</v>
      </c>
      <c r="F4062" t="n">
        <v>3</v>
      </c>
      <c r="G4062" t="n">
        <v>273.659716666667</v>
      </c>
      <c r="H4062" t="n">
        <v>0</v>
      </c>
      <c r="I4062" t="n">
        <v>71.9496709681214</v>
      </c>
    </row>
    <row r="4063">
      <c r="A4063" t="inlineStr">
        <is>
          <t>Daily_Efficiency_MTBF_2026_09_18.xlsx</t>
        </is>
      </c>
      <c r="B4063" t="inlineStr">
        <is>
          <t>Samridhi Perk Line</t>
        </is>
      </c>
      <c r="C4063" s="82" t="n">
        <v>46104</v>
      </c>
      <c r="D4063" t="inlineStr">
        <is>
          <t>Perk-TTLi-3</t>
        </is>
      </c>
      <c r="E4063" t="n">
        <v>837.8729499999999</v>
      </c>
      <c r="F4063" t="n">
        <v>2</v>
      </c>
      <c r="G4063" t="n">
        <v>418.936475</v>
      </c>
      <c r="H4063" t="n">
        <v>0.0251333333333333</v>
      </c>
      <c r="I4063" t="n">
        <v>51.4157791472886</v>
      </c>
    </row>
    <row r="4064">
      <c r="A4064" t="inlineStr">
        <is>
          <t>Daily_Efficiency_MTBF_2026_09_18.xlsx</t>
        </is>
      </c>
      <c r="B4064" t="inlineStr">
        <is>
          <t>Samridhi Perk Line</t>
        </is>
      </c>
      <c r="C4064" s="82" t="n">
        <v>46104</v>
      </c>
      <c r="D4064" t="inlineStr">
        <is>
          <t>Perk-TTLi-4</t>
        </is>
      </c>
      <c r="E4064" t="n">
        <v>839.812266666667</v>
      </c>
      <c r="F4064" t="n">
        <v>2</v>
      </c>
      <c r="G4064" t="n">
        <v>419.906133333333</v>
      </c>
      <c r="H4064" t="n">
        <v>0.187733333333333</v>
      </c>
      <c r="I4064" t="n">
        <v>43.9702380952381</v>
      </c>
    </row>
    <row r="4065">
      <c r="A4065" t="inlineStr">
        <is>
          <t>Daily_Efficiency_MTBF_2026_09_18.xlsx</t>
        </is>
      </c>
      <c r="B4065" t="inlineStr">
        <is>
          <t>Samridhi Perk Line</t>
        </is>
      </c>
      <c r="C4065" s="82" t="n">
        <v>46104</v>
      </c>
      <c r="D4065" t="inlineStr">
        <is>
          <t>Perk-HLM-3</t>
        </is>
      </c>
      <c r="E4065" t="n">
        <v>1440</v>
      </c>
      <c r="F4065" t="n">
        <v>1</v>
      </c>
      <c r="G4065" t="n">
        <v>1440</v>
      </c>
      <c r="H4065" t="n">
        <v>0</v>
      </c>
      <c r="I4065" t="n">
        <v>42.9564814814815</v>
      </c>
    </row>
    <row r="4066">
      <c r="A4066" t="inlineStr">
        <is>
          <t>Daily_Efficiency_MTBF_2026_09_18.xlsx</t>
        </is>
      </c>
      <c r="B4066" t="inlineStr">
        <is>
          <t>Samridhi Perk Line</t>
        </is>
      </c>
      <c r="C4066" s="82" t="n">
        <v>46104</v>
      </c>
      <c r="D4066" t="inlineStr">
        <is>
          <t>Perk-Case Packing</t>
        </is>
      </c>
      <c r="E4066" t="n">
        <v>840</v>
      </c>
      <c r="F4066" t="n">
        <v>1</v>
      </c>
      <c r="G4066" t="n">
        <v>840</v>
      </c>
      <c r="H4066" t="n">
        <v>0</v>
      </c>
      <c r="I4066" t="n">
        <v>77.41935483870969</v>
      </c>
    </row>
    <row r="4067">
      <c r="A4067" t="inlineStr">
        <is>
          <t>Daily_Efficiency_MTBF_2026_09_18.xlsx</t>
        </is>
      </c>
      <c r="B4067" t="inlineStr">
        <is>
          <t>Co-Extrusion Line</t>
        </is>
      </c>
      <c r="C4067" s="82" t="n">
        <v>46103</v>
      </c>
      <c r="D4067" t="inlineStr">
        <is>
          <t>Coex-AW3</t>
        </is>
      </c>
      <c r="E4067" t="n">
        <v>1104.79193333333</v>
      </c>
      <c r="F4067" t="n">
        <v>236</v>
      </c>
      <c r="G4067" t="n">
        <v>4.68132175141243</v>
      </c>
      <c r="H4067" t="n">
        <v>186.877816666667</v>
      </c>
      <c r="I4067" t="n">
        <v>20.4813888888889</v>
      </c>
    </row>
    <row r="4068">
      <c r="A4068" t="inlineStr">
        <is>
          <t>Daily_Efficiency_MTBF_2026_09_18.xlsx</t>
        </is>
      </c>
      <c r="B4068" t="inlineStr">
        <is>
          <t>Co-Extrusion Line</t>
        </is>
      </c>
      <c r="C4068" s="82" t="n">
        <v>46103</v>
      </c>
      <c r="D4068" t="inlineStr">
        <is>
          <t>Coex-AW2</t>
        </is>
      </c>
      <c r="E4068" t="n">
        <v>1273.94713333333</v>
      </c>
      <c r="F4068" t="n">
        <v>33</v>
      </c>
      <c r="G4068" t="n">
        <v>38.6044585858586</v>
      </c>
      <c r="H4068" t="n">
        <v>29.3399166666667</v>
      </c>
      <c r="I4068" t="n">
        <v>54.3722633219341</v>
      </c>
    </row>
    <row r="4069">
      <c r="A4069" t="inlineStr">
        <is>
          <t>Daily_Efficiency_MTBF_2026_09_18.xlsx</t>
        </is>
      </c>
      <c r="B4069" t="inlineStr">
        <is>
          <t>Samridhi 5 Star Line</t>
        </is>
      </c>
      <c r="C4069" s="82" t="n">
        <v>46103</v>
      </c>
      <c r="D4069" t="inlineStr">
        <is>
          <t>FS-HCM-3</t>
        </is>
      </c>
      <c r="E4069" t="n">
        <v>1319.20968333333</v>
      </c>
      <c r="F4069" t="n">
        <v>60</v>
      </c>
      <c r="G4069" t="n">
        <v>21.9868280555556</v>
      </c>
      <c r="H4069" t="n">
        <v>0.49205</v>
      </c>
      <c r="I4069" t="n">
        <v>80.83965372547679</v>
      </c>
    </row>
    <row r="4070">
      <c r="A4070" t="inlineStr">
        <is>
          <t>Daily_Efficiency_MTBF_2026_09_18.xlsx</t>
        </is>
      </c>
      <c r="B4070" t="inlineStr">
        <is>
          <t>Samridhi 5 Star Line</t>
        </is>
      </c>
      <c r="C4070" s="82" t="n">
        <v>46103</v>
      </c>
      <c r="D4070" t="inlineStr">
        <is>
          <t>FS-HCM-1</t>
        </is>
      </c>
      <c r="E4070" t="n">
        <v>1394.64086666667</v>
      </c>
      <c r="F4070" t="n">
        <v>47</v>
      </c>
      <c r="G4070" t="n">
        <v>29.673209929078</v>
      </c>
      <c r="H4070" t="n">
        <v>0</v>
      </c>
      <c r="I4070" t="n">
        <v>69.154311012273</v>
      </c>
    </row>
    <row r="4071">
      <c r="A4071" t="inlineStr">
        <is>
          <t>Daily_Efficiency_MTBF_2026_09_18.xlsx</t>
        </is>
      </c>
      <c r="B4071" t="inlineStr">
        <is>
          <t>Samridhi 5 Star Line</t>
        </is>
      </c>
      <c r="C4071" s="82" t="n">
        <v>46103</v>
      </c>
      <c r="D4071" t="inlineStr">
        <is>
          <t>FS-HCM-4</t>
        </is>
      </c>
      <c r="E4071" t="n">
        <v>1359.80805</v>
      </c>
      <c r="F4071" t="n">
        <v>41</v>
      </c>
      <c r="G4071" t="n">
        <v>33.16605</v>
      </c>
      <c r="H4071" t="n">
        <v>31.18355</v>
      </c>
      <c r="I4071" t="n">
        <v>71.68299840692271</v>
      </c>
    </row>
    <row r="4072">
      <c r="A4072" t="inlineStr">
        <is>
          <t>Daily_Efficiency_MTBF_2026_09_18.xlsx</t>
        </is>
      </c>
      <c r="B4072" t="inlineStr">
        <is>
          <t>Samridhi 5 Star Line</t>
        </is>
      </c>
      <c r="C4072" s="82" t="n">
        <v>46103</v>
      </c>
      <c r="D4072" t="inlineStr">
        <is>
          <t>FS-TTLi-4</t>
        </is>
      </c>
      <c r="E4072" t="n">
        <v>1399.03685</v>
      </c>
      <c r="F4072" t="n">
        <v>40</v>
      </c>
      <c r="G4072" t="n">
        <v>34.97592125</v>
      </c>
      <c r="H4072" t="n">
        <v>40.96315</v>
      </c>
      <c r="I4072" t="n">
        <v>67.5707070707071</v>
      </c>
    </row>
    <row r="4073">
      <c r="A4073" t="inlineStr">
        <is>
          <t>Daily_Efficiency_MTBF_2026_09_18.xlsx</t>
        </is>
      </c>
      <c r="B4073" t="inlineStr">
        <is>
          <t>Samridhi 5 Star Line</t>
        </is>
      </c>
      <c r="C4073" s="82" t="n">
        <v>46103</v>
      </c>
      <c r="D4073" t="inlineStr">
        <is>
          <t>FS-HCM-2</t>
        </is>
      </c>
      <c r="E4073" t="n">
        <v>1367.29655</v>
      </c>
      <c r="F4073" t="n">
        <v>39</v>
      </c>
      <c r="G4073" t="n">
        <v>35.0588858974359</v>
      </c>
      <c r="H4073" t="n">
        <v>0.1668</v>
      </c>
      <c r="I4073" t="n">
        <v>61.1044652557699</v>
      </c>
    </row>
    <row r="4074">
      <c r="A4074" t="inlineStr">
        <is>
          <t>Daily_Efficiency_MTBF_2026_09_18.xlsx</t>
        </is>
      </c>
      <c r="B4074" t="inlineStr">
        <is>
          <t>Samridhi 5 Star Line</t>
        </is>
      </c>
      <c r="C4074" s="82" t="n">
        <v>46103</v>
      </c>
      <c r="D4074" t="inlineStr">
        <is>
          <t>FS-TTLi-1</t>
        </is>
      </c>
      <c r="E4074" t="n">
        <v>1418.14066666667</v>
      </c>
      <c r="F4074" t="n">
        <v>15</v>
      </c>
      <c r="G4074" t="n">
        <v>94.5427111111111</v>
      </c>
      <c r="H4074" t="n">
        <v>1.51301666666667</v>
      </c>
      <c r="I4074" t="n">
        <v>68.19824937038619</v>
      </c>
    </row>
    <row r="4075">
      <c r="A4075" t="inlineStr">
        <is>
          <t>Daily_Efficiency_MTBF_2026_09_18.xlsx</t>
        </is>
      </c>
      <c r="B4075" t="inlineStr">
        <is>
          <t>Samridhi 5 Star Line</t>
        </is>
      </c>
      <c r="C4075" s="82" t="n">
        <v>46103</v>
      </c>
      <c r="D4075" t="inlineStr">
        <is>
          <t>FS-TTLi-2</t>
        </is>
      </c>
      <c r="E4075" t="n">
        <v>1400.84166666667</v>
      </c>
      <c r="F4075" t="n">
        <v>13</v>
      </c>
      <c r="G4075" t="n">
        <v>107.757051282051</v>
      </c>
      <c r="H4075" t="n">
        <v>5.67498333333333</v>
      </c>
      <c r="I4075" t="n">
        <v>56.5390171793777</v>
      </c>
    </row>
    <row r="4076">
      <c r="A4076" t="inlineStr">
        <is>
          <t>Daily_Efficiency_MTBF_2026_09_18.xlsx</t>
        </is>
      </c>
      <c r="B4076" t="inlineStr">
        <is>
          <t>Samridhi 5 Star Line</t>
        </is>
      </c>
      <c r="C4076" s="82" t="n">
        <v>46103</v>
      </c>
      <c r="D4076" t="inlineStr">
        <is>
          <t>FS-TTLi-3</t>
        </is>
      </c>
      <c r="E4076" t="n">
        <v>1347.31968333333</v>
      </c>
      <c r="F4076" t="n">
        <v>13</v>
      </c>
      <c r="G4076" t="n">
        <v>103.639975641026</v>
      </c>
      <c r="H4076" t="n">
        <v>8.50278333333333</v>
      </c>
      <c r="I4076" t="n">
        <v>75.8540788634316</v>
      </c>
    </row>
    <row r="4077">
      <c r="A4077" t="inlineStr">
        <is>
          <t>Daily_Efficiency_MTBF_2026_09_18.xlsx</t>
        </is>
      </c>
      <c r="B4077" t="inlineStr">
        <is>
          <t>Samridhi 5 Star Line</t>
        </is>
      </c>
      <c r="C4077" s="82" t="n">
        <v>46103</v>
      </c>
      <c r="D4077" t="inlineStr">
        <is>
          <t>FS-HRM-5</t>
        </is>
      </c>
      <c r="E4077" t="n">
        <v>1389.8284</v>
      </c>
      <c r="F4077" t="n">
        <v>13</v>
      </c>
      <c r="G4077" t="n">
        <v>106.909876923077</v>
      </c>
      <c r="H4077" t="n">
        <v>12.0024333333333</v>
      </c>
      <c r="I4077" t="n">
        <v>36.9507333983748</v>
      </c>
    </row>
    <row r="4078">
      <c r="A4078" t="inlineStr">
        <is>
          <t>Daily_Efficiency_MTBF_2026_09_18.xlsx</t>
        </is>
      </c>
      <c r="B4078" t="inlineStr">
        <is>
          <t>Samridhi 5 Star Line</t>
        </is>
      </c>
      <c r="C4078" s="82" t="n">
        <v>46103</v>
      </c>
      <c r="D4078" t="inlineStr">
        <is>
          <t>FS-Case Packing</t>
        </is>
      </c>
      <c r="E4078" t="n">
        <v>1440</v>
      </c>
      <c r="F4078" t="n">
        <v>1</v>
      </c>
      <c r="G4078" t="n">
        <v>1440</v>
      </c>
      <c r="H4078" t="n">
        <v>0</v>
      </c>
      <c r="I4078" t="n">
        <v>76.11548556430451</v>
      </c>
    </row>
    <row r="4079">
      <c r="A4079" t="inlineStr">
        <is>
          <t>Daily_Efficiency_MTBF_2026_09_18.xlsx</t>
        </is>
      </c>
      <c r="B4079" t="inlineStr">
        <is>
          <t>Samridhi 5 Star Line</t>
        </is>
      </c>
      <c r="C4079" s="82" t="n">
        <v>46103</v>
      </c>
      <c r="D4079" t="inlineStr">
        <is>
          <t>FS-TTM-5</t>
        </is>
      </c>
      <c r="E4079" t="n">
        <v>1440</v>
      </c>
      <c r="F4079" t="n">
        <v>1</v>
      </c>
      <c r="G4079" t="n">
        <v>1440</v>
      </c>
      <c r="H4079" t="n">
        <v>0</v>
      </c>
      <c r="I4079" t="n">
        <v>91.6969696969697</v>
      </c>
    </row>
    <row r="4080">
      <c r="A4080" t="inlineStr">
        <is>
          <t>Daily_Efficiency_MTBF_2026_09_18.xlsx</t>
        </is>
      </c>
      <c r="B4080" t="inlineStr">
        <is>
          <t>Samridhi Perk Line</t>
        </is>
      </c>
      <c r="C4080" s="82" t="n">
        <v>46103</v>
      </c>
      <c r="D4080" t="inlineStr">
        <is>
          <t>Perk-HLM-2</t>
        </is>
      </c>
      <c r="E4080" t="n">
        <v>1282.44706666667</v>
      </c>
      <c r="F4080" t="n">
        <v>173</v>
      </c>
      <c r="G4080" t="n">
        <v>7.41298882466281</v>
      </c>
      <c r="H4080" t="n">
        <v>1.3441</v>
      </c>
      <c r="I4080" t="n">
        <v>77.8080134714632</v>
      </c>
    </row>
    <row r="4081">
      <c r="A4081" t="inlineStr">
        <is>
          <t>Daily_Efficiency_MTBF_2026_09_18.xlsx</t>
        </is>
      </c>
      <c r="B4081" t="inlineStr">
        <is>
          <t>Samridhi Perk Line</t>
        </is>
      </c>
      <c r="C4081" s="82" t="n">
        <v>46103</v>
      </c>
      <c r="D4081" t="inlineStr">
        <is>
          <t>Perk-HCM-3</t>
        </is>
      </c>
      <c r="E4081" t="n">
        <v>1340.53375</v>
      </c>
      <c r="F4081" t="n">
        <v>159</v>
      </c>
      <c r="G4081" t="n">
        <v>8.43102987421384</v>
      </c>
      <c r="H4081" t="n">
        <v>0.537866666666667</v>
      </c>
      <c r="I4081" t="n">
        <v>63.7456555402636</v>
      </c>
    </row>
    <row r="4082">
      <c r="A4082" t="inlineStr">
        <is>
          <t>Daily_Efficiency_MTBF_2026_09_18.xlsx</t>
        </is>
      </c>
      <c r="B4082" t="inlineStr">
        <is>
          <t>Samridhi Perk Line</t>
        </is>
      </c>
      <c r="C4082" s="82" t="n">
        <v>46103</v>
      </c>
      <c r="D4082" t="inlineStr">
        <is>
          <t>Perk-HLM-1</t>
        </is>
      </c>
      <c r="E4082" t="n">
        <v>1283.46825</v>
      </c>
      <c r="F4082" t="n">
        <v>147</v>
      </c>
      <c r="G4082" t="n">
        <v>8.731076530612251</v>
      </c>
      <c r="H4082" t="n">
        <v>7.36928333333333</v>
      </c>
      <c r="I4082" t="n">
        <v>80.1013069954052</v>
      </c>
    </row>
    <row r="4083">
      <c r="A4083" t="inlineStr">
        <is>
          <t>Daily_Efficiency_MTBF_2026_09_18.xlsx</t>
        </is>
      </c>
      <c r="B4083" t="inlineStr">
        <is>
          <t>Samridhi Perk Line</t>
        </is>
      </c>
      <c r="C4083" s="82" t="n">
        <v>46103</v>
      </c>
      <c r="D4083" t="inlineStr">
        <is>
          <t>Perk-TTLi-2</t>
        </is>
      </c>
      <c r="E4083" t="n">
        <v>1265.13196666667</v>
      </c>
      <c r="F4083" t="n">
        <v>94</v>
      </c>
      <c r="G4083" t="n">
        <v>13.4588507092199</v>
      </c>
      <c r="H4083" t="n">
        <v>0.110633333333333</v>
      </c>
      <c r="I4083" t="n">
        <v>61.6821024633338</v>
      </c>
    </row>
    <row r="4084">
      <c r="A4084" t="inlineStr">
        <is>
          <t>Daily_Efficiency_MTBF_2026_09_18.xlsx</t>
        </is>
      </c>
      <c r="B4084" t="inlineStr">
        <is>
          <t>Samridhi Perk Line</t>
        </is>
      </c>
      <c r="C4084" s="82" t="n">
        <v>46103</v>
      </c>
      <c r="D4084" t="inlineStr">
        <is>
          <t>Perk-HCM-4</t>
        </is>
      </c>
      <c r="E4084" t="n">
        <v>1371.85473333333</v>
      </c>
      <c r="F4084" t="n">
        <v>84</v>
      </c>
      <c r="G4084" t="n">
        <v>16.331603968254</v>
      </c>
      <c r="H4084" t="n">
        <v>0.338466666666667</v>
      </c>
      <c r="I4084" t="n">
        <v>57.9961014044518</v>
      </c>
    </row>
    <row r="4085">
      <c r="A4085" t="inlineStr">
        <is>
          <t>Daily_Efficiency_MTBF_2026_09_18.xlsx</t>
        </is>
      </c>
      <c r="B4085" t="inlineStr">
        <is>
          <t>Samridhi Perk Line</t>
        </is>
      </c>
      <c r="C4085" s="82" t="n">
        <v>46103</v>
      </c>
      <c r="D4085" t="inlineStr">
        <is>
          <t>Perk-HCM-2</t>
        </is>
      </c>
      <c r="E4085" t="n">
        <v>1378.82488333333</v>
      </c>
      <c r="F4085" t="n">
        <v>55</v>
      </c>
      <c r="G4085" t="n">
        <v>25.0695433333333</v>
      </c>
      <c r="H4085" t="n">
        <v>0.315633333333333</v>
      </c>
      <c r="I4085" t="n">
        <v>64.4105247200758</v>
      </c>
    </row>
    <row r="4086">
      <c r="A4086" t="inlineStr">
        <is>
          <t>Daily_Efficiency_MTBF_2026_09_18.xlsx</t>
        </is>
      </c>
      <c r="B4086" t="inlineStr">
        <is>
          <t>Samridhi Perk Line</t>
        </is>
      </c>
      <c r="C4086" s="82" t="n">
        <v>46103</v>
      </c>
      <c r="D4086" t="inlineStr">
        <is>
          <t>Perk-HCM-1</t>
        </is>
      </c>
      <c r="E4086" t="n">
        <v>1371.32735</v>
      </c>
      <c r="F4086" t="n">
        <v>49</v>
      </c>
      <c r="G4086" t="n">
        <v>27.9862724489796</v>
      </c>
      <c r="H4086" t="n">
        <v>0.253783333333333</v>
      </c>
      <c r="I4086" t="n">
        <v>83.98515478584309</v>
      </c>
    </row>
    <row r="4087">
      <c r="A4087" t="inlineStr">
        <is>
          <t>Daily_Efficiency_MTBF_2026_09_18.xlsx</t>
        </is>
      </c>
      <c r="B4087" t="inlineStr">
        <is>
          <t>Samridhi Perk Line</t>
        </is>
      </c>
      <c r="C4087" s="82" t="n">
        <v>46103</v>
      </c>
      <c r="D4087" t="inlineStr">
        <is>
          <t>Perk-TTLi-3</t>
        </is>
      </c>
      <c r="E4087" t="n">
        <v>1386.73506666667</v>
      </c>
      <c r="F4087" t="n">
        <v>8</v>
      </c>
      <c r="G4087" t="n">
        <v>173.341883333333</v>
      </c>
      <c r="H4087" t="n">
        <v>0.22275</v>
      </c>
      <c r="I4087" t="n">
        <v>61.1789629337291</v>
      </c>
    </row>
    <row r="4088">
      <c r="A4088" t="inlineStr">
        <is>
          <t>Daily_Efficiency_MTBF_2026_09_18.xlsx</t>
        </is>
      </c>
      <c r="B4088" t="inlineStr">
        <is>
          <t>Samridhi Perk Line</t>
        </is>
      </c>
      <c r="C4088" s="82" t="n">
        <v>46103</v>
      </c>
      <c r="D4088" t="inlineStr">
        <is>
          <t>Perk-TTLi-4</t>
        </is>
      </c>
      <c r="E4088" t="n">
        <v>1439.26178333333</v>
      </c>
      <c r="F4088" t="n">
        <v>3</v>
      </c>
      <c r="G4088" t="n">
        <v>479.753927777778</v>
      </c>
      <c r="H4088" t="n">
        <v>0.611216666666667</v>
      </c>
      <c r="I4088" t="n">
        <v>54.8659499830888</v>
      </c>
    </row>
    <row r="4089">
      <c r="A4089" t="inlineStr">
        <is>
          <t>Daily_Efficiency_MTBF_2026_09_18.xlsx</t>
        </is>
      </c>
      <c r="B4089" t="inlineStr">
        <is>
          <t>Samridhi Perk Line</t>
        </is>
      </c>
      <c r="C4089" s="82" t="n">
        <v>46103</v>
      </c>
      <c r="D4089" t="inlineStr">
        <is>
          <t>Perk-TTLi-1</t>
        </is>
      </c>
      <c r="E4089" t="n">
        <v>1428.83025</v>
      </c>
      <c r="F4089" t="n">
        <v>2</v>
      </c>
      <c r="G4089" t="n">
        <v>714.415125</v>
      </c>
      <c r="H4089" t="n">
        <v>0</v>
      </c>
      <c r="I4089" t="n">
        <v>80.4695286257426</v>
      </c>
    </row>
    <row r="4090">
      <c r="A4090" t="inlineStr">
        <is>
          <t>Daily_Efficiency_MTBF_2026_09_18.xlsx</t>
        </is>
      </c>
      <c r="B4090" t="inlineStr">
        <is>
          <t>Samridhi Perk Line</t>
        </is>
      </c>
      <c r="C4090" s="82" t="n">
        <v>46103</v>
      </c>
      <c r="D4090" t="inlineStr">
        <is>
          <t>Perk-HLM-3</t>
        </is>
      </c>
      <c r="E4090" t="n">
        <v>1440</v>
      </c>
      <c r="F4090" t="n">
        <v>1</v>
      </c>
      <c r="G4090" t="n">
        <v>1440</v>
      </c>
      <c r="H4090" t="n">
        <v>0</v>
      </c>
      <c r="I4090" t="n">
        <v>54.5012345679012</v>
      </c>
    </row>
    <row r="4091">
      <c r="A4091" t="inlineStr">
        <is>
          <t>Daily_Efficiency_MTBF_2026_09_18.xlsx</t>
        </is>
      </c>
      <c r="B4091" t="inlineStr">
        <is>
          <t>Samridhi Perk Line</t>
        </is>
      </c>
      <c r="C4091" s="82" t="n">
        <v>46103</v>
      </c>
      <c r="D4091" t="inlineStr">
        <is>
          <t>Perk-Case Packing</t>
        </is>
      </c>
      <c r="E4091" t="n">
        <v>1440</v>
      </c>
      <c r="F4091" t="n">
        <v>1</v>
      </c>
      <c r="G4091" t="n">
        <v>1440</v>
      </c>
      <c r="H4091" t="n">
        <v>0</v>
      </c>
      <c r="I4091" t="n">
        <v>86.2365591397849</v>
      </c>
    </row>
    <row r="4092">
      <c r="A4092" t="inlineStr">
        <is>
          <t>Daily_Efficiency_MTBF_2026_09_18.xlsx</t>
        </is>
      </c>
      <c r="B4092" t="inlineStr">
        <is>
          <t>Co-Extrusion Line</t>
        </is>
      </c>
      <c r="C4092" s="82" t="n">
        <v>46102</v>
      </c>
      <c r="D4092" t="inlineStr">
        <is>
          <t>Coex-AW3</t>
        </is>
      </c>
      <c r="E4092" t="n">
        <v>1187.69008333333</v>
      </c>
      <c r="F4092" t="n">
        <v>273</v>
      </c>
      <c r="G4092" t="n">
        <v>4.35051312576313</v>
      </c>
      <c r="H4092" t="n">
        <v>155.136833333333</v>
      </c>
      <c r="I4092" t="n">
        <v>17.135</v>
      </c>
    </row>
    <row r="4093">
      <c r="A4093" t="inlineStr">
        <is>
          <t>Daily_Efficiency_MTBF_2026_09_18.xlsx</t>
        </is>
      </c>
      <c r="B4093" t="inlineStr">
        <is>
          <t>Co-Extrusion Line</t>
        </is>
      </c>
      <c r="C4093" s="82" t="n">
        <v>46102</v>
      </c>
      <c r="D4093" t="inlineStr">
        <is>
          <t>Coex-AW2</t>
        </is>
      </c>
      <c r="E4093" t="n">
        <v>1397.17626666667</v>
      </c>
      <c r="F4093" t="n">
        <v>19</v>
      </c>
      <c r="G4093" t="n">
        <v>73.53559298245609</v>
      </c>
      <c r="H4093" t="n">
        <v>11.1600833333333</v>
      </c>
      <c r="I4093" t="n">
        <v>97.61446546487279</v>
      </c>
    </row>
    <row r="4094">
      <c r="A4094" t="inlineStr">
        <is>
          <t>Daily_Efficiency_MTBF_2026_09_18.xlsx</t>
        </is>
      </c>
      <c r="B4094" t="inlineStr">
        <is>
          <t>Samridhi 5 Star Line</t>
        </is>
      </c>
      <c r="C4094" s="82" t="n">
        <v>46102</v>
      </c>
      <c r="D4094" t="inlineStr">
        <is>
          <t>FS-HCM-2</t>
        </is>
      </c>
      <c r="E4094" t="n">
        <v>1191.04231666667</v>
      </c>
      <c r="F4094" t="n">
        <v>29</v>
      </c>
      <c r="G4094" t="n">
        <v>41.0704247126437</v>
      </c>
      <c r="H4094" t="n">
        <v>2.99405</v>
      </c>
      <c r="I4094" t="n">
        <v>29.3284177545324</v>
      </c>
    </row>
    <row r="4095">
      <c r="A4095" t="inlineStr">
        <is>
          <t>Daily_Efficiency_MTBF_2026_09_18.xlsx</t>
        </is>
      </c>
      <c r="B4095" t="inlineStr">
        <is>
          <t>Samridhi 5 Star Line</t>
        </is>
      </c>
      <c r="C4095" s="82" t="n">
        <v>46102</v>
      </c>
      <c r="D4095" t="inlineStr">
        <is>
          <t>FS-TTLi-2</t>
        </is>
      </c>
      <c r="E4095" t="n">
        <v>1425.46395</v>
      </c>
      <c r="F4095" t="n">
        <v>22</v>
      </c>
      <c r="G4095" t="n">
        <v>64.7938159090909</v>
      </c>
      <c r="H4095" t="n">
        <v>8.00708333333333</v>
      </c>
      <c r="I4095" t="n">
        <v>22.9926694396432</v>
      </c>
    </row>
    <row r="4096">
      <c r="A4096" t="inlineStr">
        <is>
          <t>Daily_Efficiency_MTBF_2026_09_18.xlsx</t>
        </is>
      </c>
      <c r="B4096" t="inlineStr">
        <is>
          <t>Samridhi 5 Star Line</t>
        </is>
      </c>
      <c r="C4096" s="82" t="n">
        <v>46102</v>
      </c>
      <c r="D4096" t="inlineStr">
        <is>
          <t>FS-HCM-1</t>
        </is>
      </c>
      <c r="E4096" t="n">
        <v>1219.8008</v>
      </c>
      <c r="F4096" t="n">
        <v>21</v>
      </c>
      <c r="G4096" t="n">
        <v>58.0857523809524</v>
      </c>
      <c r="H4096" t="n">
        <v>0</v>
      </c>
      <c r="I4096" t="n">
        <v>30.714804665229</v>
      </c>
    </row>
    <row r="4097">
      <c r="A4097" t="inlineStr">
        <is>
          <t>Daily_Efficiency_MTBF_2026_09_18.xlsx</t>
        </is>
      </c>
      <c r="B4097" t="inlineStr">
        <is>
          <t>Samridhi 5 Star Line</t>
        </is>
      </c>
      <c r="C4097" s="82" t="n">
        <v>46102</v>
      </c>
      <c r="D4097" t="inlineStr">
        <is>
          <t>FS-TTLi-4</t>
        </is>
      </c>
      <c r="E4097" t="n">
        <v>1381.80721666667</v>
      </c>
      <c r="F4097" t="n">
        <v>21</v>
      </c>
      <c r="G4097" t="n">
        <v>65.80034365079371</v>
      </c>
      <c r="H4097" t="n">
        <v>20.3557666666667</v>
      </c>
      <c r="I4097" t="n">
        <v>22.4494949494949</v>
      </c>
    </row>
    <row r="4098">
      <c r="A4098" t="inlineStr">
        <is>
          <t>Daily_Efficiency_MTBF_2026_09_18.xlsx</t>
        </is>
      </c>
      <c r="B4098" t="inlineStr">
        <is>
          <t>Samridhi 5 Star Line</t>
        </is>
      </c>
      <c r="C4098" s="82" t="n">
        <v>46102</v>
      </c>
      <c r="D4098" t="inlineStr">
        <is>
          <t>FS-HCM-4</t>
        </is>
      </c>
      <c r="E4098" t="n">
        <v>1110.17638333333</v>
      </c>
      <c r="F4098" t="n">
        <v>20</v>
      </c>
      <c r="G4098" t="n">
        <v>55.5088191666667</v>
      </c>
      <c r="H4098" t="n">
        <v>8.4754</v>
      </c>
      <c r="I4098" t="n">
        <v>23.5447488029276</v>
      </c>
    </row>
    <row r="4099">
      <c r="A4099" t="inlineStr">
        <is>
          <t>Daily_Efficiency_MTBF_2026_09_18.xlsx</t>
        </is>
      </c>
      <c r="B4099" t="inlineStr">
        <is>
          <t>Samridhi 5 Star Line</t>
        </is>
      </c>
      <c r="C4099" s="82" t="n">
        <v>46102</v>
      </c>
      <c r="D4099" t="inlineStr">
        <is>
          <t>FS-HCM-3</t>
        </is>
      </c>
      <c r="E4099" t="n">
        <v>1378.51196666667</v>
      </c>
      <c r="F4099" t="n">
        <v>18</v>
      </c>
      <c r="G4099" t="n">
        <v>76.5839981481481</v>
      </c>
      <c r="H4099" t="n">
        <v>0.166666666666667</v>
      </c>
      <c r="I4099" t="n">
        <v>35.5007190687476</v>
      </c>
    </row>
    <row r="4100">
      <c r="A4100" t="inlineStr">
        <is>
          <t>Daily_Efficiency_MTBF_2026_09_18.xlsx</t>
        </is>
      </c>
      <c r="B4100" t="inlineStr">
        <is>
          <t>Samridhi 5 Star Line</t>
        </is>
      </c>
      <c r="C4100" s="82" t="n">
        <v>46102</v>
      </c>
      <c r="D4100" t="inlineStr">
        <is>
          <t>FS-HRM-5</t>
        </is>
      </c>
      <c r="E4100" t="n">
        <v>1422.39208333333</v>
      </c>
      <c r="F4100" t="n">
        <v>11</v>
      </c>
      <c r="G4100" t="n">
        <v>129.308371212121</v>
      </c>
      <c r="H4100" t="n">
        <v>2.0946</v>
      </c>
      <c r="I4100" t="n">
        <v>8.99940901955549</v>
      </c>
    </row>
    <row r="4101">
      <c r="A4101" t="inlineStr">
        <is>
          <t>Daily_Efficiency_MTBF_2026_09_18.xlsx</t>
        </is>
      </c>
      <c r="B4101" t="inlineStr">
        <is>
          <t>Samridhi 5 Star Line</t>
        </is>
      </c>
      <c r="C4101" s="82" t="n">
        <v>46102</v>
      </c>
      <c r="D4101" t="inlineStr">
        <is>
          <t>FS-TTLi-1</t>
        </is>
      </c>
      <c r="E4101" t="n">
        <v>1029.65813333333</v>
      </c>
      <c r="F4101" t="n">
        <v>7</v>
      </c>
      <c r="G4101" t="n">
        <v>147.094019047619</v>
      </c>
      <c r="H4101" t="n">
        <v>3.49968333333333</v>
      </c>
      <c r="I4101" t="n">
        <v>40.8861087408399</v>
      </c>
    </row>
    <row r="4102">
      <c r="A4102" t="inlineStr">
        <is>
          <t>Daily_Efficiency_MTBF_2026_09_18.xlsx</t>
        </is>
      </c>
      <c r="B4102" t="inlineStr">
        <is>
          <t>Samridhi 5 Star Line</t>
        </is>
      </c>
      <c r="C4102" s="82" t="n">
        <v>46102</v>
      </c>
      <c r="D4102" t="inlineStr">
        <is>
          <t>FS-TTLi-3</t>
        </is>
      </c>
      <c r="E4102" t="n">
        <v>956.5005</v>
      </c>
      <c r="F4102" t="n">
        <v>3</v>
      </c>
      <c r="G4102" t="n">
        <v>318.8335</v>
      </c>
      <c r="H4102" t="n">
        <v>0.500683333333333</v>
      </c>
      <c r="I4102" t="n">
        <v>49.201793966104</v>
      </c>
    </row>
    <row r="4103">
      <c r="A4103" t="inlineStr">
        <is>
          <t>Daily_Efficiency_MTBF_2026_09_18.xlsx</t>
        </is>
      </c>
      <c r="B4103" t="inlineStr">
        <is>
          <t>Samridhi 5 Star Line</t>
        </is>
      </c>
      <c r="C4103" s="82" t="n">
        <v>46102</v>
      </c>
      <c r="D4103" t="inlineStr">
        <is>
          <t>FS-Case Packing</t>
        </is>
      </c>
      <c r="E4103" t="n">
        <v>1440</v>
      </c>
      <c r="F4103" t="n">
        <v>1</v>
      </c>
      <c r="G4103" t="n">
        <v>1440</v>
      </c>
      <c r="H4103" t="n">
        <v>0</v>
      </c>
      <c r="I4103" t="n">
        <v>30.9547244094488</v>
      </c>
    </row>
    <row r="4104">
      <c r="A4104" t="inlineStr">
        <is>
          <t>Daily_Efficiency_MTBF_2026_09_18.xlsx</t>
        </is>
      </c>
      <c r="B4104" t="inlineStr">
        <is>
          <t>Samridhi 5 Star Line</t>
        </is>
      </c>
      <c r="C4104" s="82" t="n">
        <v>46102</v>
      </c>
      <c r="D4104" t="inlineStr">
        <is>
          <t>FS-TTM-5</t>
        </is>
      </c>
      <c r="E4104" t="n">
        <v>1440</v>
      </c>
      <c r="F4104" t="n">
        <v>1</v>
      </c>
      <c r="G4104" t="n">
        <v>1440</v>
      </c>
      <c r="H4104" t="n">
        <v>0</v>
      </c>
      <c r="I4104" t="n">
        <v>22.989898989899</v>
      </c>
    </row>
    <row r="4105">
      <c r="A4105" t="inlineStr">
        <is>
          <t>Daily_Efficiency_MTBF_2026_09_18.xlsx</t>
        </is>
      </c>
      <c r="B4105" t="inlineStr">
        <is>
          <t>Samridhi Perk Line</t>
        </is>
      </c>
      <c r="C4105" s="82" t="n">
        <v>46102</v>
      </c>
      <c r="D4105" t="inlineStr">
        <is>
          <t>Perk-HLM-2</t>
        </is>
      </c>
      <c r="E4105" t="n">
        <v>1297.0386</v>
      </c>
      <c r="F4105" t="n">
        <v>157</v>
      </c>
      <c r="G4105" t="n">
        <v>8.2613923566879</v>
      </c>
      <c r="H4105" t="n">
        <v>0.1997</v>
      </c>
      <c r="I4105" t="n">
        <v>68.0332375377958</v>
      </c>
    </row>
    <row r="4106">
      <c r="A4106" t="inlineStr">
        <is>
          <t>Daily_Efficiency_MTBF_2026_09_18.xlsx</t>
        </is>
      </c>
      <c r="B4106" t="inlineStr">
        <is>
          <t>Samridhi Perk Line</t>
        </is>
      </c>
      <c r="C4106" s="82" t="n">
        <v>46102</v>
      </c>
      <c r="D4106" t="inlineStr">
        <is>
          <t>Perk-HCM-3</t>
        </is>
      </c>
      <c r="E4106" t="n">
        <v>1323.71026666667</v>
      </c>
      <c r="F4106" t="n">
        <v>119</v>
      </c>
      <c r="G4106" t="n">
        <v>11.1236156862745</v>
      </c>
      <c r="H4106" t="n">
        <v>0.443566666666667</v>
      </c>
      <c r="I4106" t="n">
        <v>48.5448295747464</v>
      </c>
    </row>
    <row r="4107">
      <c r="A4107" t="inlineStr">
        <is>
          <t>Daily_Efficiency_MTBF_2026_09_18.xlsx</t>
        </is>
      </c>
      <c r="B4107" t="inlineStr">
        <is>
          <t>Samridhi Perk Line</t>
        </is>
      </c>
      <c r="C4107" s="82" t="n">
        <v>46102</v>
      </c>
      <c r="D4107" t="inlineStr">
        <is>
          <t>Perk-HLM-1</t>
        </is>
      </c>
      <c r="E4107" t="n">
        <v>1329.21311666667</v>
      </c>
      <c r="F4107" t="n">
        <v>115</v>
      </c>
      <c r="G4107" t="n">
        <v>11.5583749275362</v>
      </c>
      <c r="H4107" t="n">
        <v>4.55593333333333</v>
      </c>
      <c r="I4107" t="n">
        <v>64.94949256762</v>
      </c>
    </row>
    <row r="4108">
      <c r="A4108" t="inlineStr">
        <is>
          <t>Daily_Efficiency_MTBF_2026_09_18.xlsx</t>
        </is>
      </c>
      <c r="B4108" t="inlineStr">
        <is>
          <t>Samridhi Perk Line</t>
        </is>
      </c>
      <c r="C4108" s="82" t="n">
        <v>46102</v>
      </c>
      <c r="D4108" t="inlineStr">
        <is>
          <t>Perk-HCM-4</t>
        </is>
      </c>
      <c r="E4108" t="n">
        <v>1360.34018333333</v>
      </c>
      <c r="F4108" t="n">
        <v>84</v>
      </c>
      <c r="G4108" t="n">
        <v>16.1945259920635</v>
      </c>
      <c r="H4108" t="n">
        <v>0.692583333333333</v>
      </c>
      <c r="I4108" t="n">
        <v>53.4374582323774</v>
      </c>
    </row>
    <row r="4109">
      <c r="A4109" t="inlineStr">
        <is>
          <t>Daily_Efficiency_MTBF_2026_09_18.xlsx</t>
        </is>
      </c>
      <c r="B4109" t="inlineStr">
        <is>
          <t>Samridhi Perk Line</t>
        </is>
      </c>
      <c r="C4109" s="82" t="n">
        <v>46102</v>
      </c>
      <c r="D4109" t="inlineStr">
        <is>
          <t>Perk-HCM-2</t>
        </is>
      </c>
      <c r="E4109" t="n">
        <v>1323.31918333333</v>
      </c>
      <c r="F4109" t="n">
        <v>79</v>
      </c>
      <c r="G4109" t="n">
        <v>16.7508757383966</v>
      </c>
      <c r="H4109" t="n">
        <v>1.10416666666667</v>
      </c>
      <c r="I4109" t="n">
        <v>61.1475677540025</v>
      </c>
    </row>
    <row r="4110">
      <c r="A4110" t="inlineStr">
        <is>
          <t>Daily_Efficiency_MTBF_2026_09_18.xlsx</t>
        </is>
      </c>
      <c r="B4110" t="inlineStr">
        <is>
          <t>Samridhi Perk Line</t>
        </is>
      </c>
      <c r="C4110" s="82" t="n">
        <v>46102</v>
      </c>
      <c r="D4110" t="inlineStr">
        <is>
          <t>Perk-HCM-1</t>
        </is>
      </c>
      <c r="E4110" t="n">
        <v>1333.97526666667</v>
      </c>
      <c r="F4110" t="n">
        <v>61</v>
      </c>
      <c r="G4110" t="n">
        <v>21.8684469945355</v>
      </c>
      <c r="H4110" t="n">
        <v>0.253766666666667</v>
      </c>
      <c r="I4110" t="n">
        <v>66.16425211731141</v>
      </c>
    </row>
    <row r="4111">
      <c r="A4111" t="inlineStr">
        <is>
          <t>Daily_Efficiency_MTBF_2026_09_18.xlsx</t>
        </is>
      </c>
      <c r="B4111" t="inlineStr">
        <is>
          <t>Samridhi Perk Line</t>
        </is>
      </c>
      <c r="C4111" s="82" t="n">
        <v>46102</v>
      </c>
      <c r="D4111" t="inlineStr">
        <is>
          <t>Perk-TTLi-3</t>
        </is>
      </c>
      <c r="E4111" t="n">
        <v>1350.20961666667</v>
      </c>
      <c r="F4111" t="n">
        <v>56</v>
      </c>
      <c r="G4111" t="n">
        <v>24.1108860119048</v>
      </c>
      <c r="H4111" t="n">
        <v>1.29438333333333</v>
      </c>
      <c r="I4111" t="n">
        <v>44.5506408914312</v>
      </c>
    </row>
    <row r="4112">
      <c r="A4112" t="inlineStr">
        <is>
          <t>Daily_Efficiency_MTBF_2026_09_18.xlsx</t>
        </is>
      </c>
      <c r="B4112" t="inlineStr">
        <is>
          <t>Samridhi Perk Line</t>
        </is>
      </c>
      <c r="C4112" s="82" t="n">
        <v>46102</v>
      </c>
      <c r="D4112" t="inlineStr">
        <is>
          <t>Perk-TTLi-2</t>
        </is>
      </c>
      <c r="E4112" t="n">
        <v>1384.8512</v>
      </c>
      <c r="F4112" t="n">
        <v>15</v>
      </c>
      <c r="G4112" t="n">
        <v>92.32341333333331</v>
      </c>
      <c r="H4112" t="n">
        <v>0</v>
      </c>
      <c r="I4112" t="n">
        <v>57.1499977002907</v>
      </c>
    </row>
    <row r="4113">
      <c r="A4113" t="inlineStr">
        <is>
          <t>Daily_Efficiency_MTBF_2026_09_18.xlsx</t>
        </is>
      </c>
      <c r="B4113" t="inlineStr">
        <is>
          <t>Samridhi Perk Line</t>
        </is>
      </c>
      <c r="C4113" s="82" t="n">
        <v>46102</v>
      </c>
      <c r="D4113" t="inlineStr">
        <is>
          <t>Perk-TTLi-4</t>
        </is>
      </c>
      <c r="E4113" t="n">
        <v>1437.59228333333</v>
      </c>
      <c r="F4113" t="n">
        <v>4</v>
      </c>
      <c r="G4113" t="n">
        <v>359.398070833333</v>
      </c>
      <c r="H4113" t="n">
        <v>1.33946666666667</v>
      </c>
      <c r="I4113" t="n">
        <v>45.3496143927605</v>
      </c>
    </row>
    <row r="4114">
      <c r="A4114" t="inlineStr">
        <is>
          <t>Daily_Efficiency_MTBF_2026_09_18.xlsx</t>
        </is>
      </c>
      <c r="B4114" t="inlineStr">
        <is>
          <t>Samridhi Perk Line</t>
        </is>
      </c>
      <c r="C4114" s="82" t="n">
        <v>46102</v>
      </c>
      <c r="D4114" t="inlineStr">
        <is>
          <t>Perk-TTLi-1</t>
        </is>
      </c>
      <c r="E4114" t="n">
        <v>1369.99988333333</v>
      </c>
      <c r="F4114" t="n">
        <v>1</v>
      </c>
      <c r="G4114" t="n">
        <v>1369.99988333333</v>
      </c>
      <c r="H4114" t="n">
        <v>0</v>
      </c>
      <c r="I4114" t="n">
        <v>64.37956752624039</v>
      </c>
    </row>
    <row r="4115">
      <c r="A4115" t="inlineStr">
        <is>
          <t>Daily_Efficiency_MTBF_2026_09_18.xlsx</t>
        </is>
      </c>
      <c r="B4115" t="inlineStr">
        <is>
          <t>Samridhi Perk Line</t>
        </is>
      </c>
      <c r="C4115" s="82" t="n">
        <v>46102</v>
      </c>
      <c r="D4115" t="inlineStr">
        <is>
          <t>Perk-HLM-3</t>
        </is>
      </c>
      <c r="E4115" t="n">
        <v>1440</v>
      </c>
      <c r="F4115" t="n">
        <v>1</v>
      </c>
      <c r="G4115" t="n">
        <v>1440</v>
      </c>
      <c r="H4115" t="n">
        <v>0</v>
      </c>
      <c r="I4115" t="n">
        <v>52.9396604938271</v>
      </c>
    </row>
    <row r="4116">
      <c r="A4116" t="inlineStr">
        <is>
          <t>Daily_Efficiency_MTBF_2026_09_18.xlsx</t>
        </is>
      </c>
      <c r="B4116" t="inlineStr">
        <is>
          <t>Samridhi Perk Line</t>
        </is>
      </c>
      <c r="C4116" s="82" t="n">
        <v>46102</v>
      </c>
      <c r="D4116" t="inlineStr">
        <is>
          <t>Perk-Case Packing</t>
        </is>
      </c>
      <c r="E4116" t="n">
        <v>1440</v>
      </c>
      <c r="F4116" t="n">
        <v>1</v>
      </c>
      <c r="G4116" t="n">
        <v>1440</v>
      </c>
      <c r="H4116" t="n">
        <v>0</v>
      </c>
      <c r="I4116" t="n">
        <v>68.3602150537635</v>
      </c>
    </row>
    <row r="4117">
      <c r="A4117" t="inlineStr">
        <is>
          <t>Daily_Efficiency_MTBF_2026_09_18.xlsx</t>
        </is>
      </c>
      <c r="B4117" t="inlineStr">
        <is>
          <t>Co-Extrusion Line</t>
        </is>
      </c>
      <c r="C4117" s="82" t="n">
        <v>46101</v>
      </c>
      <c r="D4117" t="inlineStr">
        <is>
          <t>Coex-AW3</t>
        </is>
      </c>
      <c r="E4117" t="n">
        <v>886.465866666667</v>
      </c>
      <c r="F4117" t="n">
        <v>96</v>
      </c>
      <c r="G4117" t="n">
        <v>9.234019444444449</v>
      </c>
      <c r="H4117" t="n">
        <v>47.8435166666667</v>
      </c>
      <c r="I4117" t="n">
        <v>13.5777777777778</v>
      </c>
    </row>
    <row r="4118">
      <c r="A4118" t="inlineStr">
        <is>
          <t>Daily_Efficiency_MTBF_2026_09_18.xlsx</t>
        </is>
      </c>
      <c r="B4118" t="inlineStr">
        <is>
          <t>Co-Extrusion Line</t>
        </is>
      </c>
      <c r="C4118" s="82" t="n">
        <v>46101</v>
      </c>
      <c r="D4118" t="inlineStr">
        <is>
          <t>Coex-AW2</t>
        </is>
      </c>
      <c r="E4118" t="n">
        <v>1112.29806666667</v>
      </c>
      <c r="F4118" t="n">
        <v>15</v>
      </c>
      <c r="G4118" t="n">
        <v>74.1532044444444</v>
      </c>
      <c r="H4118" t="n">
        <v>9.329933333333329</v>
      </c>
      <c r="I4118" t="n">
        <v>70.1222183960942</v>
      </c>
    </row>
    <row r="4119">
      <c r="A4119" t="inlineStr">
        <is>
          <t>Daily_Efficiency_MTBF_2026_09_18.xlsx</t>
        </is>
      </c>
      <c r="B4119" t="inlineStr">
        <is>
          <t>Samridhi 5 Star Line</t>
        </is>
      </c>
      <c r="C4119" s="82" t="n">
        <v>46101</v>
      </c>
      <c r="D4119" t="inlineStr">
        <is>
          <t>FS-HCM-4</t>
        </is>
      </c>
      <c r="E4119" t="n">
        <v>1405.16178333333</v>
      </c>
      <c r="F4119" t="n">
        <v>44</v>
      </c>
      <c r="G4119" t="n">
        <v>31.9354950757576</v>
      </c>
      <c r="H4119" t="n">
        <v>25.3289833333333</v>
      </c>
      <c r="I4119" t="n">
        <v>102.602075794874</v>
      </c>
    </row>
    <row r="4120">
      <c r="A4120" t="inlineStr">
        <is>
          <t>Daily_Efficiency_MTBF_2026_09_18.xlsx</t>
        </is>
      </c>
      <c r="B4120" t="inlineStr">
        <is>
          <t>Samridhi 5 Star Line</t>
        </is>
      </c>
      <c r="C4120" s="82" t="n">
        <v>46101</v>
      </c>
      <c r="D4120" t="inlineStr">
        <is>
          <t>FS-HCM-1</t>
        </is>
      </c>
      <c r="E4120" t="n">
        <v>1307.49775</v>
      </c>
      <c r="F4120" t="n">
        <v>37</v>
      </c>
      <c r="G4120" t="n">
        <v>35.337777027027</v>
      </c>
      <c r="H4120" t="n">
        <v>2.99906666666667</v>
      </c>
      <c r="I4120" t="n">
        <v>84.9923351996752</v>
      </c>
    </row>
    <row r="4121">
      <c r="A4121" t="inlineStr">
        <is>
          <t>Daily_Efficiency_MTBF_2026_09_18.xlsx</t>
        </is>
      </c>
      <c r="B4121" t="inlineStr">
        <is>
          <t>Samridhi 5 Star Line</t>
        </is>
      </c>
      <c r="C4121" s="82" t="n">
        <v>46101</v>
      </c>
      <c r="D4121" t="inlineStr">
        <is>
          <t>FS-TTLi-4</t>
        </is>
      </c>
      <c r="E4121" t="n">
        <v>1411.99198333333</v>
      </c>
      <c r="F4121" t="n">
        <v>35</v>
      </c>
      <c r="G4121" t="n">
        <v>40.3426280952381</v>
      </c>
      <c r="H4121" t="n">
        <v>28.0080166666667</v>
      </c>
      <c r="I4121" t="n">
        <v>75.5959595959596</v>
      </c>
    </row>
    <row r="4122">
      <c r="A4122" t="inlineStr">
        <is>
          <t>Daily_Efficiency_MTBF_2026_09_18.xlsx</t>
        </is>
      </c>
      <c r="B4122" t="inlineStr">
        <is>
          <t>Samridhi 5 Star Line</t>
        </is>
      </c>
      <c r="C4122" s="82" t="n">
        <v>46101</v>
      </c>
      <c r="D4122" t="inlineStr">
        <is>
          <t>FS-HCM-3</t>
        </is>
      </c>
      <c r="E4122" t="n">
        <v>1388.51606666667</v>
      </c>
      <c r="F4122" t="n">
        <v>31</v>
      </c>
      <c r="G4122" t="n">
        <v>44.790840860215</v>
      </c>
      <c r="H4122" t="n">
        <v>0.833283333333333</v>
      </c>
      <c r="I4122" t="n">
        <v>82.0786601482793</v>
      </c>
    </row>
    <row r="4123">
      <c r="A4123" t="inlineStr">
        <is>
          <t>Daily_Efficiency_MTBF_2026_09_18.xlsx</t>
        </is>
      </c>
      <c r="B4123" t="inlineStr">
        <is>
          <t>Samridhi 5 Star Line</t>
        </is>
      </c>
      <c r="C4123" s="82" t="n">
        <v>46101</v>
      </c>
      <c r="D4123" t="inlineStr">
        <is>
          <t>FS-HRM-5</t>
        </is>
      </c>
      <c r="E4123" t="n">
        <v>1325.57868333333</v>
      </c>
      <c r="F4123" t="n">
        <v>28</v>
      </c>
      <c r="G4123" t="n">
        <v>47.3420958333333</v>
      </c>
      <c r="H4123" t="n">
        <v>24.0676333333333</v>
      </c>
      <c r="I4123" t="n">
        <v>28.1902376080374</v>
      </c>
    </row>
    <row r="4124">
      <c r="A4124" t="inlineStr">
        <is>
          <t>Daily_Efficiency_MTBF_2026_09_18.xlsx</t>
        </is>
      </c>
      <c r="B4124" t="inlineStr">
        <is>
          <t>Samridhi 5 Star Line</t>
        </is>
      </c>
      <c r="C4124" s="82" t="n">
        <v>46101</v>
      </c>
      <c r="D4124" t="inlineStr">
        <is>
          <t>FS-TTLi-1</t>
        </is>
      </c>
      <c r="E4124" t="n">
        <v>1417.52591666667</v>
      </c>
      <c r="F4124" t="n">
        <v>24</v>
      </c>
      <c r="G4124" t="n">
        <v>59.0635798611111</v>
      </c>
      <c r="H4124" t="n">
        <v>7.13708333333333</v>
      </c>
      <c r="I4124" t="n">
        <v>80.2771010634748</v>
      </c>
    </row>
    <row r="4125">
      <c r="A4125" t="inlineStr">
        <is>
          <t>Daily_Efficiency_MTBF_2026_09_18.xlsx</t>
        </is>
      </c>
      <c r="B4125" t="inlineStr">
        <is>
          <t>Samridhi 5 Star Line</t>
        </is>
      </c>
      <c r="C4125" s="82" t="n">
        <v>46101</v>
      </c>
      <c r="D4125" t="inlineStr">
        <is>
          <t>FS-TTLi-3</t>
        </is>
      </c>
      <c r="E4125" t="n">
        <v>1364.16483333333</v>
      </c>
      <c r="F4125" t="n">
        <v>19</v>
      </c>
      <c r="G4125" t="n">
        <v>71.798149122807</v>
      </c>
      <c r="H4125" t="n">
        <v>16.99125</v>
      </c>
      <c r="I4125" t="n">
        <v>81.2414878342782</v>
      </c>
    </row>
    <row r="4126">
      <c r="A4126" t="inlineStr">
        <is>
          <t>Daily_Efficiency_MTBF_2026_09_18.xlsx</t>
        </is>
      </c>
      <c r="B4126" t="inlineStr">
        <is>
          <t>Samridhi 5 Star Line</t>
        </is>
      </c>
      <c r="C4126" s="82" t="n">
        <v>46101</v>
      </c>
      <c r="D4126" t="inlineStr">
        <is>
          <t>FS-TTLi-2</t>
        </is>
      </c>
      <c r="E4126" t="n">
        <v>1419.63985</v>
      </c>
      <c r="F4126" t="n">
        <v>15</v>
      </c>
      <c r="G4126" t="n">
        <v>94.6426566666667</v>
      </c>
      <c r="H4126" t="n">
        <v>3.8282</v>
      </c>
      <c r="I4126" t="n">
        <v>72.8613443482361</v>
      </c>
    </row>
    <row r="4127">
      <c r="A4127" t="inlineStr">
        <is>
          <t>Daily_Efficiency_MTBF_2026_09_18.xlsx</t>
        </is>
      </c>
      <c r="B4127" t="inlineStr">
        <is>
          <t>Samridhi 5 Star Line</t>
        </is>
      </c>
      <c r="C4127" s="82" t="n">
        <v>46101</v>
      </c>
      <c r="D4127" t="inlineStr">
        <is>
          <t>FS-HCM-2</t>
        </is>
      </c>
      <c r="E4127" t="n">
        <v>1366.81093333333</v>
      </c>
      <c r="F4127" t="n">
        <v>12</v>
      </c>
      <c r="G4127" t="n">
        <v>113.900911111111</v>
      </c>
      <c r="H4127" t="n">
        <v>1.6678</v>
      </c>
      <c r="I4127" t="n">
        <v>83.8243581882187</v>
      </c>
    </row>
    <row r="4128">
      <c r="A4128" t="inlineStr">
        <is>
          <t>Daily_Efficiency_MTBF_2026_09_18.xlsx</t>
        </is>
      </c>
      <c r="B4128" t="inlineStr">
        <is>
          <t>Samridhi 5 Star Line</t>
        </is>
      </c>
      <c r="C4128" s="82" t="n">
        <v>46101</v>
      </c>
      <c r="D4128" t="inlineStr">
        <is>
          <t>FS-Case Packing</t>
        </is>
      </c>
      <c r="E4128" t="n">
        <v>1440</v>
      </c>
      <c r="F4128" t="n">
        <v>1</v>
      </c>
      <c r="G4128" t="n">
        <v>1440</v>
      </c>
      <c r="H4128" t="n">
        <v>0</v>
      </c>
      <c r="I4128" t="n">
        <v>90.7316272965879</v>
      </c>
    </row>
    <row r="4129">
      <c r="A4129" t="inlineStr">
        <is>
          <t>Daily_Efficiency_MTBF_2026_09_18.xlsx</t>
        </is>
      </c>
      <c r="B4129" t="inlineStr">
        <is>
          <t>Samridhi 5 Star Line</t>
        </is>
      </c>
      <c r="C4129" s="82" t="n">
        <v>46101</v>
      </c>
      <c r="D4129" t="inlineStr">
        <is>
          <t>FS-TTM-5</t>
        </is>
      </c>
      <c r="E4129" t="n">
        <v>1396.43145</v>
      </c>
      <c r="F4129" t="n">
        <v>1</v>
      </c>
      <c r="G4129" t="n">
        <v>1396.43145</v>
      </c>
      <c r="H4129" t="n">
        <v>0</v>
      </c>
      <c r="I4129" t="n">
        <v>32.1666666666667</v>
      </c>
    </row>
    <row r="4130">
      <c r="A4130" t="inlineStr">
        <is>
          <t>Daily_Efficiency_MTBF_2026_09_18.xlsx</t>
        </is>
      </c>
      <c r="B4130" t="inlineStr">
        <is>
          <t>Samridhi Perk Line</t>
        </is>
      </c>
      <c r="C4130" s="82" t="n">
        <v>46101</v>
      </c>
      <c r="D4130" t="inlineStr">
        <is>
          <t>Perk-HLM-1</t>
        </is>
      </c>
      <c r="E4130" t="n">
        <v>1254.36735</v>
      </c>
      <c r="F4130" t="n">
        <v>163</v>
      </c>
      <c r="G4130" t="n">
        <v>7.69550521472393</v>
      </c>
      <c r="H4130" t="n">
        <v>4.90788333333333</v>
      </c>
      <c r="I4130" t="n">
        <v>80.22054512038081</v>
      </c>
    </row>
    <row r="4131">
      <c r="A4131" t="inlineStr">
        <is>
          <t>Daily_Efficiency_MTBF_2026_09_18.xlsx</t>
        </is>
      </c>
      <c r="B4131" t="inlineStr">
        <is>
          <t>Samridhi Perk Line</t>
        </is>
      </c>
      <c r="C4131" s="82" t="n">
        <v>46101</v>
      </c>
      <c r="D4131" t="inlineStr">
        <is>
          <t>Perk-HCM-3</t>
        </is>
      </c>
      <c r="E4131" t="n">
        <v>1327.73305</v>
      </c>
      <c r="F4131" t="n">
        <v>119</v>
      </c>
      <c r="G4131" t="n">
        <v>11.1574205882353</v>
      </c>
      <c r="H4131" t="n">
        <v>3.50548333333333</v>
      </c>
      <c r="I4131" t="n">
        <v>55.8863831456159</v>
      </c>
    </row>
    <row r="4132">
      <c r="A4132" t="inlineStr">
        <is>
          <t>Daily_Efficiency_MTBF_2026_09_18.xlsx</t>
        </is>
      </c>
      <c r="B4132" t="inlineStr">
        <is>
          <t>Samridhi Perk Line</t>
        </is>
      </c>
      <c r="C4132" s="82" t="n">
        <v>46101</v>
      </c>
      <c r="D4132" t="inlineStr">
        <is>
          <t>Perk-HLM-2</t>
        </is>
      </c>
      <c r="E4132" t="n">
        <v>1306.01518333333</v>
      </c>
      <c r="F4132" t="n">
        <v>109</v>
      </c>
      <c r="G4132" t="n">
        <v>11.9817906727829</v>
      </c>
      <c r="H4132" t="n">
        <v>0</v>
      </c>
      <c r="I4132" t="n">
        <v>84.52415120028139</v>
      </c>
    </row>
    <row r="4133">
      <c r="A4133" t="inlineStr">
        <is>
          <t>Daily_Efficiency_MTBF_2026_09_18.xlsx</t>
        </is>
      </c>
      <c r="B4133" t="inlineStr">
        <is>
          <t>Samridhi Perk Line</t>
        </is>
      </c>
      <c r="C4133" s="82" t="n">
        <v>46101</v>
      </c>
      <c r="D4133" t="inlineStr">
        <is>
          <t>Perk-HCM-2</t>
        </is>
      </c>
      <c r="E4133" t="n">
        <v>1327.98153333333</v>
      </c>
      <c r="F4133" t="n">
        <v>91</v>
      </c>
      <c r="G4133" t="n">
        <v>14.5932036630037</v>
      </c>
      <c r="H4133" t="n">
        <v>0.796716666666667</v>
      </c>
      <c r="I4133" t="n">
        <v>75.5448488341307</v>
      </c>
    </row>
    <row r="4134">
      <c r="A4134" t="inlineStr">
        <is>
          <t>Daily_Efficiency_MTBF_2026_09_18.xlsx</t>
        </is>
      </c>
      <c r="B4134" t="inlineStr">
        <is>
          <t>Samridhi Perk Line</t>
        </is>
      </c>
      <c r="C4134" s="82" t="n">
        <v>46101</v>
      </c>
      <c r="D4134" t="inlineStr">
        <is>
          <t>Perk-HCM-4</t>
        </is>
      </c>
      <c r="E4134" t="n">
        <v>1384.68643333333</v>
      </c>
      <c r="F4134" t="n">
        <v>69</v>
      </c>
      <c r="G4134" t="n">
        <v>20.0679193236715</v>
      </c>
      <c r="H4134" t="n">
        <v>0.447533333333333</v>
      </c>
      <c r="I4134" t="n">
        <v>60.4680597979764</v>
      </c>
    </row>
    <row r="4135">
      <c r="A4135" t="inlineStr">
        <is>
          <t>Daily_Efficiency_MTBF_2026_09_18.xlsx</t>
        </is>
      </c>
      <c r="B4135" t="inlineStr">
        <is>
          <t>Samridhi Perk Line</t>
        </is>
      </c>
      <c r="C4135" s="82" t="n">
        <v>46101</v>
      </c>
      <c r="D4135" t="inlineStr">
        <is>
          <t>Perk-HCM-1</t>
        </is>
      </c>
      <c r="E4135" t="n">
        <v>1328.7994</v>
      </c>
      <c r="F4135" t="n">
        <v>53</v>
      </c>
      <c r="G4135" t="n">
        <v>25.0716867924528</v>
      </c>
      <c r="H4135" t="n">
        <v>0.389583333333333</v>
      </c>
      <c r="I4135" t="n">
        <v>78.2521292519245</v>
      </c>
    </row>
    <row r="4136">
      <c r="A4136" t="inlineStr">
        <is>
          <t>Daily_Efficiency_MTBF_2026_09_18.xlsx</t>
        </is>
      </c>
      <c r="B4136" t="inlineStr">
        <is>
          <t>Samridhi Perk Line</t>
        </is>
      </c>
      <c r="C4136" s="82" t="n">
        <v>46101</v>
      </c>
      <c r="D4136" t="inlineStr">
        <is>
          <t>Perk-TTLi-2</t>
        </is>
      </c>
      <c r="E4136" t="n">
        <v>1378.18153333333</v>
      </c>
      <c r="F4136" t="n">
        <v>19</v>
      </c>
      <c r="G4136" t="n">
        <v>72.5358701754386</v>
      </c>
      <c r="H4136" t="n">
        <v>0</v>
      </c>
      <c r="I4136" t="n">
        <v>60.9643124432532</v>
      </c>
    </row>
    <row r="4137">
      <c r="A4137" t="inlineStr">
        <is>
          <t>Daily_Efficiency_MTBF_2026_09_18.xlsx</t>
        </is>
      </c>
      <c r="B4137" t="inlineStr">
        <is>
          <t>Samridhi Perk Line</t>
        </is>
      </c>
      <c r="C4137" s="82" t="n">
        <v>46101</v>
      </c>
      <c r="D4137" t="inlineStr">
        <is>
          <t>Perk-TTLi-1</t>
        </is>
      </c>
      <c r="E4137" t="n">
        <v>1385.76881666667</v>
      </c>
      <c r="F4137" t="n">
        <v>18</v>
      </c>
      <c r="G4137" t="n">
        <v>76.98715648148151</v>
      </c>
      <c r="H4137" t="n">
        <v>2.28066666666667</v>
      </c>
      <c r="I4137" t="n">
        <v>58.1538975037188</v>
      </c>
    </row>
    <row r="4138">
      <c r="A4138" t="inlineStr">
        <is>
          <t>Daily_Efficiency_MTBF_2026_09_18.xlsx</t>
        </is>
      </c>
      <c r="B4138" t="inlineStr">
        <is>
          <t>Samridhi Perk Line</t>
        </is>
      </c>
      <c r="C4138" s="82" t="n">
        <v>46101</v>
      </c>
      <c r="D4138" t="inlineStr">
        <is>
          <t>Perk-TTLi-3</t>
        </is>
      </c>
      <c r="E4138" t="n">
        <v>1309.5202</v>
      </c>
      <c r="F4138" t="n">
        <v>10</v>
      </c>
      <c r="G4138" t="n">
        <v>130.95202</v>
      </c>
      <c r="H4138" t="n">
        <v>0.19485</v>
      </c>
      <c r="I4138" t="n">
        <v>44.6657525503644</v>
      </c>
    </row>
    <row r="4139">
      <c r="A4139" t="inlineStr">
        <is>
          <t>Daily_Efficiency_MTBF_2026_09_18.xlsx</t>
        </is>
      </c>
      <c r="B4139" t="inlineStr">
        <is>
          <t>Samridhi Perk Line</t>
        </is>
      </c>
      <c r="C4139" s="82" t="n">
        <v>46101</v>
      </c>
      <c r="D4139" t="inlineStr">
        <is>
          <t>Perk-TTLi-4</t>
        </is>
      </c>
      <c r="E4139" t="n">
        <v>1435.49125</v>
      </c>
      <c r="F4139" t="n">
        <v>1</v>
      </c>
      <c r="G4139" t="n">
        <v>1435.49125</v>
      </c>
      <c r="H4139" t="n">
        <v>0</v>
      </c>
      <c r="I4139" t="n">
        <v>38.6313744510808</v>
      </c>
    </row>
    <row r="4140">
      <c r="A4140" t="inlineStr">
        <is>
          <t>Daily_Efficiency_MTBF_2026_09_18.xlsx</t>
        </is>
      </c>
      <c r="B4140" t="inlineStr">
        <is>
          <t>Samridhi Perk Line</t>
        </is>
      </c>
      <c r="C4140" s="82" t="n">
        <v>46101</v>
      </c>
      <c r="D4140" t="inlineStr">
        <is>
          <t>Perk-HLM-3</t>
        </is>
      </c>
      <c r="E4140" t="n">
        <v>1440</v>
      </c>
      <c r="F4140" t="n">
        <v>1</v>
      </c>
      <c r="G4140" t="n">
        <v>1440</v>
      </c>
      <c r="H4140" t="n">
        <v>0</v>
      </c>
      <c r="I4140" t="n">
        <v>60.8368827160494</v>
      </c>
    </row>
    <row r="4141">
      <c r="A4141" t="inlineStr">
        <is>
          <t>Daily_Efficiency_MTBF_2026_09_18.xlsx</t>
        </is>
      </c>
      <c r="B4141" t="inlineStr">
        <is>
          <t>Samridhi Perk Line</t>
        </is>
      </c>
      <c r="C4141" s="82" t="n">
        <v>46101</v>
      </c>
      <c r="D4141" t="inlineStr">
        <is>
          <t>Perk-Case Packing</t>
        </is>
      </c>
      <c r="E4141" t="n">
        <v>1440</v>
      </c>
      <c r="F4141" t="n">
        <v>1</v>
      </c>
      <c r="G4141" t="n">
        <v>1440</v>
      </c>
      <c r="H4141" t="n">
        <v>0</v>
      </c>
      <c r="I4141" t="n">
        <v>84.5430107526882</v>
      </c>
    </row>
    <row r="4142">
      <c r="A4142" t="inlineStr">
        <is>
          <t>Daily_Efficiency_MTBF_2026_09_18.xlsx</t>
        </is>
      </c>
      <c r="B4142" t="inlineStr">
        <is>
          <t>Co-Extrusion Line</t>
        </is>
      </c>
      <c r="C4142" s="82" t="n">
        <v>46100</v>
      </c>
      <c r="D4142" t="inlineStr">
        <is>
          <t>Coex-AW3</t>
        </is>
      </c>
      <c r="E4142" t="n">
        <v>1179.59601666667</v>
      </c>
      <c r="F4142" t="n">
        <v>167</v>
      </c>
      <c r="G4142" t="n">
        <v>7.06344920159681</v>
      </c>
      <c r="H4142" t="n">
        <v>56.6852</v>
      </c>
      <c r="I4142" t="n">
        <v>17.3841666666666</v>
      </c>
    </row>
    <row r="4143">
      <c r="A4143" t="inlineStr">
        <is>
          <t>Daily_Efficiency_MTBF_2026_09_18.xlsx</t>
        </is>
      </c>
      <c r="B4143" t="inlineStr">
        <is>
          <t>Co-Extrusion Line</t>
        </is>
      </c>
      <c r="C4143" s="82" t="n">
        <v>46100</v>
      </c>
      <c r="D4143" t="inlineStr">
        <is>
          <t>Coex-AW2</t>
        </is>
      </c>
      <c r="E4143" t="n">
        <v>1322.32505</v>
      </c>
      <c r="F4143" t="n">
        <v>24</v>
      </c>
      <c r="G4143" t="n">
        <v>55.0968770833333</v>
      </c>
      <c r="H4143" t="n">
        <v>28.3195333333333</v>
      </c>
      <c r="I4143" t="n">
        <v>74.88103673955671</v>
      </c>
    </row>
    <row r="4144">
      <c r="A4144" t="inlineStr">
        <is>
          <t>Daily_Efficiency_MTBF_2026_09_18.xlsx</t>
        </is>
      </c>
      <c r="B4144" t="inlineStr">
        <is>
          <t>Samridhi 5 Star Line</t>
        </is>
      </c>
      <c r="C4144" s="82" t="n">
        <v>46100</v>
      </c>
      <c r="D4144" t="inlineStr">
        <is>
          <t>FS-HCM-1</t>
        </is>
      </c>
      <c r="E4144" t="n">
        <v>1371.42568333333</v>
      </c>
      <c r="F4144" t="n">
        <v>46</v>
      </c>
      <c r="G4144" t="n">
        <v>29.8136018115942</v>
      </c>
      <c r="H4144" t="n">
        <v>1.16641666666667</v>
      </c>
      <c r="I4144" t="n">
        <v>83.7924320037507</v>
      </c>
    </row>
    <row r="4145">
      <c r="A4145" t="inlineStr">
        <is>
          <t>Daily_Efficiency_MTBF_2026_09_18.xlsx</t>
        </is>
      </c>
      <c r="B4145" t="inlineStr">
        <is>
          <t>Samridhi 5 Star Line</t>
        </is>
      </c>
      <c r="C4145" s="82" t="n">
        <v>46100</v>
      </c>
      <c r="D4145" t="inlineStr">
        <is>
          <t>FS-HCM-4</t>
        </is>
      </c>
      <c r="E4145" t="n">
        <v>1379.72276666667</v>
      </c>
      <c r="F4145" t="n">
        <v>42</v>
      </c>
      <c r="G4145" t="n">
        <v>32.8505420634921</v>
      </c>
      <c r="H4145" t="n">
        <v>38.3676</v>
      </c>
      <c r="I4145" t="n">
        <v>91.6143343903544</v>
      </c>
    </row>
    <row r="4146">
      <c r="A4146" t="inlineStr">
        <is>
          <t>Daily_Efficiency_MTBF_2026_09_18.xlsx</t>
        </is>
      </c>
      <c r="B4146" t="inlineStr">
        <is>
          <t>Samridhi 5 Star Line</t>
        </is>
      </c>
      <c r="C4146" s="82" t="n">
        <v>46100</v>
      </c>
      <c r="D4146" t="inlineStr">
        <is>
          <t>FS-HCM-3</t>
        </is>
      </c>
      <c r="E4146" t="n">
        <v>1368.4709</v>
      </c>
      <c r="F4146" t="n">
        <v>38</v>
      </c>
      <c r="G4146" t="n">
        <v>36.0123921052632</v>
      </c>
      <c r="H4146" t="n">
        <v>4.33436666666667</v>
      </c>
      <c r="I4146" t="n">
        <v>108.389220538317</v>
      </c>
    </row>
    <row r="4147">
      <c r="A4147" t="inlineStr">
        <is>
          <t>Daily_Efficiency_MTBF_2026_09_18.xlsx</t>
        </is>
      </c>
      <c r="B4147" t="inlineStr">
        <is>
          <t>Samridhi 5 Star Line</t>
        </is>
      </c>
      <c r="C4147" s="82" t="n">
        <v>46100</v>
      </c>
      <c r="D4147" t="inlineStr">
        <is>
          <t>FS-TTLi-2</t>
        </is>
      </c>
      <c r="E4147" t="n">
        <v>1366.07036666667</v>
      </c>
      <c r="F4147" t="n">
        <v>32</v>
      </c>
      <c r="G4147" t="n">
        <v>42.6896989583333</v>
      </c>
      <c r="H4147" t="n">
        <v>25.49945</v>
      </c>
      <c r="I4147" t="n">
        <v>66.0111496812215</v>
      </c>
    </row>
    <row r="4148">
      <c r="A4148" t="inlineStr">
        <is>
          <t>Daily_Efficiency_MTBF_2026_09_18.xlsx</t>
        </is>
      </c>
      <c r="B4148" t="inlineStr">
        <is>
          <t>Samridhi 5 Star Line</t>
        </is>
      </c>
      <c r="C4148" s="82" t="n">
        <v>46100</v>
      </c>
      <c r="D4148" t="inlineStr">
        <is>
          <t>FS-TTLi-4</t>
        </is>
      </c>
      <c r="E4148" t="n">
        <v>1416.40773333333</v>
      </c>
      <c r="F4148" t="n">
        <v>31</v>
      </c>
      <c r="G4148" t="n">
        <v>45.6905720430107</v>
      </c>
      <c r="H4148" t="n">
        <v>22.1925833333333</v>
      </c>
      <c r="I4148" t="n">
        <v>78.1010101010101</v>
      </c>
    </row>
    <row r="4149">
      <c r="A4149" t="inlineStr">
        <is>
          <t>Daily_Efficiency_MTBF_2026_09_18.xlsx</t>
        </is>
      </c>
      <c r="B4149" t="inlineStr">
        <is>
          <t>Samridhi 5 Star Line</t>
        </is>
      </c>
      <c r="C4149" s="82" t="n">
        <v>46100</v>
      </c>
      <c r="D4149" t="inlineStr">
        <is>
          <t>FS-HRM-5</t>
        </is>
      </c>
      <c r="E4149" t="n">
        <v>1368.86356666667</v>
      </c>
      <c r="F4149" t="n">
        <v>28</v>
      </c>
      <c r="G4149" t="n">
        <v>48.8879845238095</v>
      </c>
      <c r="H4149" t="n">
        <v>36.6983</v>
      </c>
      <c r="I4149" t="n">
        <v>33.3847528797387</v>
      </c>
    </row>
    <row r="4150">
      <c r="A4150" t="inlineStr">
        <is>
          <t>Daily_Efficiency_MTBF_2026_09_18.xlsx</t>
        </is>
      </c>
      <c r="B4150" t="inlineStr">
        <is>
          <t>Samridhi 5 Star Line</t>
        </is>
      </c>
      <c r="C4150" s="82" t="n">
        <v>46100</v>
      </c>
      <c r="D4150" t="inlineStr">
        <is>
          <t>FS-HCM-2</t>
        </is>
      </c>
      <c r="E4150" t="n">
        <v>1320.21983333333</v>
      </c>
      <c r="F4150" t="n">
        <v>26</v>
      </c>
      <c r="G4150" t="n">
        <v>50.7776858974359</v>
      </c>
      <c r="H4150" t="n">
        <v>1.17346666666667</v>
      </c>
      <c r="I4150" t="n">
        <v>69.3856711878538</v>
      </c>
    </row>
    <row r="4151">
      <c r="A4151" t="inlineStr">
        <is>
          <t>Daily_Efficiency_MTBF_2026_09_18.xlsx</t>
        </is>
      </c>
      <c r="B4151" t="inlineStr">
        <is>
          <t>Samridhi 5 Star Line</t>
        </is>
      </c>
      <c r="C4151" s="82" t="n">
        <v>46100</v>
      </c>
      <c r="D4151" t="inlineStr">
        <is>
          <t>FS-TTLi-3</t>
        </is>
      </c>
      <c r="E4151" t="n">
        <v>1371.77968333333</v>
      </c>
      <c r="F4151" t="n">
        <v>21</v>
      </c>
      <c r="G4151" t="n">
        <v>65.3228420634921</v>
      </c>
      <c r="H4151" t="n">
        <v>9.49935</v>
      </c>
      <c r="I4151" t="n">
        <v>90.5268311928252</v>
      </c>
    </row>
    <row r="4152">
      <c r="A4152" t="inlineStr">
        <is>
          <t>Daily_Efficiency_MTBF_2026_09_18.xlsx</t>
        </is>
      </c>
      <c r="B4152" t="inlineStr">
        <is>
          <t>Samridhi 5 Star Line</t>
        </is>
      </c>
      <c r="C4152" s="82" t="n">
        <v>46100</v>
      </c>
      <c r="D4152" t="inlineStr">
        <is>
          <t>FS-TTLi-1</t>
        </is>
      </c>
      <c r="E4152" t="n">
        <v>1405.60101666667</v>
      </c>
      <c r="F4152" t="n">
        <v>18</v>
      </c>
      <c r="G4152" t="n">
        <v>78.0889453703704</v>
      </c>
      <c r="H4152" t="n">
        <v>10.9876833333333</v>
      </c>
      <c r="I4152" t="n">
        <v>79.8327541621633</v>
      </c>
    </row>
    <row r="4153">
      <c r="A4153" t="inlineStr">
        <is>
          <t>Daily_Efficiency_MTBF_2026_09_18.xlsx</t>
        </is>
      </c>
      <c r="B4153" t="inlineStr">
        <is>
          <t>Samridhi 5 Star Line</t>
        </is>
      </c>
      <c r="C4153" s="82" t="n">
        <v>46100</v>
      </c>
      <c r="D4153" t="inlineStr">
        <is>
          <t>FS-Case Packing</t>
        </is>
      </c>
      <c r="E4153" t="n">
        <v>1425.43275</v>
      </c>
      <c r="F4153" t="n">
        <v>1</v>
      </c>
      <c r="G4153" t="n">
        <v>1425.43275</v>
      </c>
      <c r="H4153" t="n">
        <v>0</v>
      </c>
      <c r="I4153" t="n">
        <v>92.33923884514439</v>
      </c>
    </row>
    <row r="4154">
      <c r="A4154" t="inlineStr">
        <is>
          <t>Daily_Efficiency_MTBF_2026_09_18.xlsx</t>
        </is>
      </c>
      <c r="B4154" t="inlineStr">
        <is>
          <t>Samridhi 5 Star Line</t>
        </is>
      </c>
      <c r="C4154" s="82" t="n">
        <v>46100</v>
      </c>
      <c r="D4154" t="inlineStr">
        <is>
          <t>FS-TTM-5</t>
        </is>
      </c>
      <c r="E4154" t="n">
        <v>1352.25838333333</v>
      </c>
      <c r="F4154" t="n">
        <v>1</v>
      </c>
      <c r="G4154" t="n">
        <v>1352.25838333333</v>
      </c>
      <c r="H4154" t="n">
        <v>0</v>
      </c>
      <c r="I4154" t="n">
        <v>35.1464646464647</v>
      </c>
    </row>
    <row r="4155">
      <c r="A4155" t="inlineStr">
        <is>
          <t>Daily_Efficiency_MTBF_2026_09_18.xlsx</t>
        </is>
      </c>
      <c r="B4155" t="inlineStr">
        <is>
          <t>Samridhi Perk Line</t>
        </is>
      </c>
      <c r="C4155" s="82" t="n">
        <v>46100</v>
      </c>
      <c r="D4155" t="inlineStr">
        <is>
          <t>Perk-HLM-1</t>
        </is>
      </c>
      <c r="E4155" t="n">
        <v>1222.01088333333</v>
      </c>
      <c r="F4155" t="n">
        <v>160</v>
      </c>
      <c r="G4155" t="n">
        <v>7.63756802083333</v>
      </c>
      <c r="H4155" t="n">
        <v>13.3133166666667</v>
      </c>
      <c r="I4155" t="n">
        <v>86.69030512178669</v>
      </c>
    </row>
    <row r="4156">
      <c r="A4156" t="inlineStr">
        <is>
          <t>Daily_Efficiency_MTBF_2026_09_18.xlsx</t>
        </is>
      </c>
      <c r="B4156" t="inlineStr">
        <is>
          <t>Samridhi Perk Line</t>
        </is>
      </c>
      <c r="C4156" s="82" t="n">
        <v>46100</v>
      </c>
      <c r="D4156" t="inlineStr">
        <is>
          <t>Perk-HLM-2</t>
        </is>
      </c>
      <c r="E4156" t="n">
        <v>1273.7098</v>
      </c>
      <c r="F4156" t="n">
        <v>132</v>
      </c>
      <c r="G4156" t="n">
        <v>9.649316666666669</v>
      </c>
      <c r="H4156" t="n">
        <v>0</v>
      </c>
      <c r="I4156" t="n">
        <v>85.8814057800641</v>
      </c>
    </row>
    <row r="4157">
      <c r="A4157" t="inlineStr">
        <is>
          <t>Daily_Efficiency_MTBF_2026_09_18.xlsx</t>
        </is>
      </c>
      <c r="B4157" t="inlineStr">
        <is>
          <t>Samridhi Perk Line</t>
        </is>
      </c>
      <c r="C4157" s="82" t="n">
        <v>46100</v>
      </c>
      <c r="D4157" t="inlineStr">
        <is>
          <t>Perk-HCM-3</t>
        </is>
      </c>
      <c r="E4157" t="n">
        <v>1320.99955</v>
      </c>
      <c r="F4157" t="n">
        <v>104</v>
      </c>
      <c r="G4157" t="n">
        <v>12.70191875</v>
      </c>
      <c r="H4157" t="n">
        <v>1.03863333333333</v>
      </c>
      <c r="I4157" t="n">
        <v>56.830765999523</v>
      </c>
    </row>
    <row r="4158">
      <c r="A4158" t="inlineStr">
        <is>
          <t>Daily_Efficiency_MTBF_2026_09_18.xlsx</t>
        </is>
      </c>
      <c r="B4158" t="inlineStr">
        <is>
          <t>Samridhi Perk Line</t>
        </is>
      </c>
      <c r="C4158" s="82" t="n">
        <v>46100</v>
      </c>
      <c r="D4158" t="inlineStr">
        <is>
          <t>Perk-HCM-2</t>
        </is>
      </c>
      <c r="E4158" t="n">
        <v>1310.7728</v>
      </c>
      <c r="F4158" t="n">
        <v>68</v>
      </c>
      <c r="G4158" t="n">
        <v>19.2760705882353</v>
      </c>
      <c r="H4158" t="n">
        <v>0.3095</v>
      </c>
      <c r="I4158" t="n">
        <v>80.77645200007289</v>
      </c>
    </row>
    <row r="4159">
      <c r="A4159" t="inlineStr">
        <is>
          <t>Daily_Efficiency_MTBF_2026_09_18.xlsx</t>
        </is>
      </c>
      <c r="B4159" t="inlineStr">
        <is>
          <t>Samridhi Perk Line</t>
        </is>
      </c>
      <c r="C4159" s="82" t="n">
        <v>46100</v>
      </c>
      <c r="D4159" t="inlineStr">
        <is>
          <t>Perk-HCM-4</t>
        </is>
      </c>
      <c r="E4159" t="n">
        <v>1354.72686666667</v>
      </c>
      <c r="F4159" t="n">
        <v>63</v>
      </c>
      <c r="G4159" t="n">
        <v>21.5036010582011</v>
      </c>
      <c r="H4159" t="n">
        <v>0.49245</v>
      </c>
      <c r="I4159" t="n">
        <v>60.8221298844401</v>
      </c>
    </row>
    <row r="4160">
      <c r="A4160" t="inlineStr">
        <is>
          <t>Daily_Efficiency_MTBF_2026_09_18.xlsx</t>
        </is>
      </c>
      <c r="B4160" t="inlineStr">
        <is>
          <t>Samridhi Perk Line</t>
        </is>
      </c>
      <c r="C4160" s="82" t="n">
        <v>46100</v>
      </c>
      <c r="D4160" t="inlineStr">
        <is>
          <t>Perk-HCM-1</t>
        </is>
      </c>
      <c r="E4160" t="n">
        <v>1384.48636666667</v>
      </c>
      <c r="F4160" t="n">
        <v>52</v>
      </c>
      <c r="G4160" t="n">
        <v>26.6247378205128</v>
      </c>
      <c r="H4160" t="n">
        <v>1.05455</v>
      </c>
      <c r="I4160" t="n">
        <v>82.5106091025887</v>
      </c>
    </row>
    <row r="4161">
      <c r="A4161" t="inlineStr">
        <is>
          <t>Daily_Efficiency_MTBF_2026_09_18.xlsx</t>
        </is>
      </c>
      <c r="B4161" t="inlineStr">
        <is>
          <t>Samridhi Perk Line</t>
        </is>
      </c>
      <c r="C4161" s="82" t="n">
        <v>46100</v>
      </c>
      <c r="D4161" t="inlineStr">
        <is>
          <t>Perk-TTLi-1</t>
        </is>
      </c>
      <c r="E4161" t="n">
        <v>1424.6541</v>
      </c>
      <c r="F4161" t="n">
        <v>17</v>
      </c>
      <c r="G4161" t="n">
        <v>83.80318235294121</v>
      </c>
      <c r="H4161" t="n">
        <v>0.957883333333333</v>
      </c>
      <c r="I4161" t="n">
        <v>45.917146482178</v>
      </c>
    </row>
    <row r="4162">
      <c r="A4162" t="inlineStr">
        <is>
          <t>Daily_Efficiency_MTBF_2026_09_18.xlsx</t>
        </is>
      </c>
      <c r="B4162" t="inlineStr">
        <is>
          <t>Samridhi Perk Line</t>
        </is>
      </c>
      <c r="C4162" s="82" t="n">
        <v>46100</v>
      </c>
      <c r="D4162" t="inlineStr">
        <is>
          <t>Perk-TTLi-3</t>
        </is>
      </c>
      <c r="E4162" t="n">
        <v>1368.81351666667</v>
      </c>
      <c r="F4162" t="n">
        <v>8</v>
      </c>
      <c r="G4162" t="n">
        <v>171.101689583333</v>
      </c>
      <c r="H4162" t="n">
        <v>0.1702</v>
      </c>
      <c r="I4162" t="n">
        <v>33.6237668361398</v>
      </c>
    </row>
    <row r="4163">
      <c r="A4163" t="inlineStr">
        <is>
          <t>Daily_Efficiency_MTBF_2026_09_18.xlsx</t>
        </is>
      </c>
      <c r="B4163" t="inlineStr">
        <is>
          <t>Samridhi Perk Line</t>
        </is>
      </c>
      <c r="C4163" s="82" t="n">
        <v>46100</v>
      </c>
      <c r="D4163" t="inlineStr">
        <is>
          <t>Perk-TTLi-2</t>
        </is>
      </c>
      <c r="E4163" t="n">
        <v>1357.66161666667</v>
      </c>
      <c r="F4163" t="n">
        <v>3</v>
      </c>
      <c r="G4163" t="n">
        <v>452.553872222222</v>
      </c>
      <c r="H4163" t="n">
        <v>0</v>
      </c>
      <c r="I4163" t="n">
        <v>48.3832399877976</v>
      </c>
    </row>
    <row r="4164">
      <c r="A4164" t="inlineStr">
        <is>
          <t>Daily_Efficiency_MTBF_2026_09_18.xlsx</t>
        </is>
      </c>
      <c r="B4164" t="inlineStr">
        <is>
          <t>Samridhi Perk Line</t>
        </is>
      </c>
      <c r="C4164" s="82" t="n">
        <v>46100</v>
      </c>
      <c r="D4164" t="inlineStr">
        <is>
          <t>Perk-TTLi-4</t>
        </is>
      </c>
      <c r="E4164" t="n">
        <v>1437.70178333333</v>
      </c>
      <c r="F4164" t="n">
        <v>3</v>
      </c>
      <c r="G4164" t="n">
        <v>479.233927777778</v>
      </c>
      <c r="H4164" t="n">
        <v>0.922983333333333</v>
      </c>
      <c r="I4164" t="n">
        <v>35.2176614596954</v>
      </c>
    </row>
    <row r="4165">
      <c r="A4165" t="inlineStr">
        <is>
          <t>Daily_Efficiency_MTBF_2026_09_18.xlsx</t>
        </is>
      </c>
      <c r="B4165" t="inlineStr">
        <is>
          <t>Samridhi Perk Line</t>
        </is>
      </c>
      <c r="C4165" s="82" t="n">
        <v>46100</v>
      </c>
      <c r="D4165" t="inlineStr">
        <is>
          <t>Perk-Case Packing</t>
        </is>
      </c>
      <c r="E4165" t="n">
        <v>1440</v>
      </c>
      <c r="F4165" t="n">
        <v>1</v>
      </c>
      <c r="G4165" t="n">
        <v>1440</v>
      </c>
      <c r="H4165" t="n">
        <v>0</v>
      </c>
      <c r="I4165" t="n">
        <v>104.97311827957</v>
      </c>
    </row>
    <row r="4166">
      <c r="A4166" t="inlineStr">
        <is>
          <t>Daily_Efficiency_MTBF_2026_09_18.xlsx</t>
        </is>
      </c>
      <c r="B4166" t="inlineStr">
        <is>
          <t>Samridhi Perk Line</t>
        </is>
      </c>
      <c r="C4166" s="82" t="n">
        <v>46100</v>
      </c>
      <c r="D4166" t="inlineStr">
        <is>
          <t>Perk-HLM-3</t>
        </is>
      </c>
      <c r="E4166" t="n">
        <v>1440</v>
      </c>
      <c r="F4166" t="n">
        <v>1</v>
      </c>
      <c r="G4166" t="n">
        <v>1440</v>
      </c>
      <c r="H4166" t="n">
        <v>0</v>
      </c>
      <c r="I4166" t="n">
        <v>61.1935185185185</v>
      </c>
    </row>
    <row r="4167">
      <c r="A4167" t="inlineStr">
        <is>
          <t>Daily_Efficiency_MTBF_2026_09_18.xlsx</t>
        </is>
      </c>
      <c r="B4167" t="inlineStr">
        <is>
          <t>Co-Extrusion Line</t>
        </is>
      </c>
      <c r="C4167" s="82" t="n">
        <v>46099</v>
      </c>
      <c r="D4167" t="inlineStr">
        <is>
          <t>Coex-AW3</t>
        </is>
      </c>
      <c r="E4167" t="n">
        <v>548.4213166666671</v>
      </c>
      <c r="F4167" t="n">
        <v>54</v>
      </c>
      <c r="G4167" t="n">
        <v>10.155950308642</v>
      </c>
      <c r="H4167" t="n">
        <v>22.0119333333333</v>
      </c>
      <c r="I4167" t="n">
        <v>5.33638888888888</v>
      </c>
    </row>
    <row r="4168">
      <c r="A4168" t="inlineStr">
        <is>
          <t>Daily_Efficiency_MTBF_2026_09_18.xlsx</t>
        </is>
      </c>
      <c r="B4168" t="inlineStr">
        <is>
          <t>Co-Extrusion Line</t>
        </is>
      </c>
      <c r="C4168" s="82" t="n">
        <v>46099</v>
      </c>
      <c r="D4168" t="inlineStr">
        <is>
          <t>Coex-AW2</t>
        </is>
      </c>
      <c r="E4168" t="n">
        <v>1388.7111</v>
      </c>
      <c r="F4168" t="n">
        <v>16</v>
      </c>
      <c r="G4168" t="n">
        <v>86.79444375</v>
      </c>
      <c r="H4168" t="n">
        <v>17.9994333333333</v>
      </c>
      <c r="I4168" t="n">
        <v>28.2676018918462</v>
      </c>
    </row>
    <row r="4169">
      <c r="A4169" t="inlineStr">
        <is>
          <t>Daily_Efficiency_MTBF_2026_09_18.xlsx</t>
        </is>
      </c>
      <c r="B4169" t="inlineStr">
        <is>
          <t>Samridhi 5 Star Line</t>
        </is>
      </c>
      <c r="C4169" s="82" t="n">
        <v>46099</v>
      </c>
      <c r="D4169" t="inlineStr">
        <is>
          <t>FS-HCM-4</t>
        </is>
      </c>
      <c r="E4169" t="n">
        <v>1388.4841</v>
      </c>
      <c r="F4169" t="n">
        <v>43</v>
      </c>
      <c r="G4169" t="n">
        <v>32.2903279069767</v>
      </c>
      <c r="H4169" t="n">
        <v>36.5211166666667</v>
      </c>
      <c r="I4169" t="n">
        <v>75.2039159637127</v>
      </c>
    </row>
    <row r="4170">
      <c r="A4170" t="inlineStr">
        <is>
          <t>Daily_Efficiency_MTBF_2026_09_18.xlsx</t>
        </is>
      </c>
      <c r="B4170" t="inlineStr">
        <is>
          <t>Samridhi 5 Star Line</t>
        </is>
      </c>
      <c r="C4170" s="82" t="n">
        <v>46099</v>
      </c>
      <c r="D4170" t="inlineStr">
        <is>
          <t>FS-TTLi-4</t>
        </is>
      </c>
      <c r="E4170" t="n">
        <v>1403.34921666667</v>
      </c>
      <c r="F4170" t="n">
        <v>41</v>
      </c>
      <c r="G4170" t="n">
        <v>34.2280296747967</v>
      </c>
      <c r="H4170" t="n">
        <v>36.6507833333333</v>
      </c>
      <c r="I4170" t="n">
        <v>73.9141414141414</v>
      </c>
    </row>
    <row r="4171">
      <c r="A4171" t="inlineStr">
        <is>
          <t>Daily_Efficiency_MTBF_2026_09_18.xlsx</t>
        </is>
      </c>
      <c r="B4171" t="inlineStr">
        <is>
          <t>Samridhi 5 Star Line</t>
        </is>
      </c>
      <c r="C4171" s="82" t="n">
        <v>46099</v>
      </c>
      <c r="D4171" t="inlineStr">
        <is>
          <t>FS-HCM-1</t>
        </is>
      </c>
      <c r="E4171" t="n">
        <v>1370.961</v>
      </c>
      <c r="F4171" t="n">
        <v>33</v>
      </c>
      <c r="G4171" t="n">
        <v>41.5442727272727</v>
      </c>
      <c r="H4171" t="n">
        <v>4.00055</v>
      </c>
      <c r="I4171" t="n">
        <v>87.7501642657361</v>
      </c>
    </row>
    <row r="4172">
      <c r="A4172" t="inlineStr">
        <is>
          <t>Daily_Efficiency_MTBF_2026_09_18.xlsx</t>
        </is>
      </c>
      <c r="B4172" t="inlineStr">
        <is>
          <t>Samridhi 5 Star Line</t>
        </is>
      </c>
      <c r="C4172" s="82" t="n">
        <v>46099</v>
      </c>
      <c r="D4172" t="inlineStr">
        <is>
          <t>FS-TTLi-3</t>
        </is>
      </c>
      <c r="E4172" t="n">
        <v>1390.32225</v>
      </c>
      <c r="F4172" t="n">
        <v>27</v>
      </c>
      <c r="G4172" t="n">
        <v>51.4934166666667</v>
      </c>
      <c r="H4172" t="n">
        <v>24.3447</v>
      </c>
      <c r="I4172" t="n">
        <v>95.2210377300914</v>
      </c>
    </row>
    <row r="4173">
      <c r="A4173" t="inlineStr">
        <is>
          <t>Daily_Efficiency_MTBF_2026_09_18.xlsx</t>
        </is>
      </c>
      <c r="B4173" t="inlineStr">
        <is>
          <t>Samridhi 5 Star Line</t>
        </is>
      </c>
      <c r="C4173" s="82" t="n">
        <v>46099</v>
      </c>
      <c r="D4173" t="inlineStr">
        <is>
          <t>FS-TTLi-1</t>
        </is>
      </c>
      <c r="E4173" t="n">
        <v>1387.00036666667</v>
      </c>
      <c r="F4173" t="n">
        <v>23</v>
      </c>
      <c r="G4173" t="n">
        <v>60.3043637681159</v>
      </c>
      <c r="H4173" t="n">
        <v>2.66876666666667</v>
      </c>
      <c r="I4173" t="n">
        <v>83.3073066034696</v>
      </c>
    </row>
    <row r="4174">
      <c r="A4174" t="inlineStr">
        <is>
          <t>Daily_Efficiency_MTBF_2026_09_18.xlsx</t>
        </is>
      </c>
      <c r="B4174" t="inlineStr">
        <is>
          <t>Samridhi 5 Star Line</t>
        </is>
      </c>
      <c r="C4174" s="82" t="n">
        <v>46099</v>
      </c>
      <c r="D4174" t="inlineStr">
        <is>
          <t>FS-HCM-3</t>
        </is>
      </c>
      <c r="E4174" t="n">
        <v>1407.48783333333</v>
      </c>
      <c r="F4174" t="n">
        <v>23</v>
      </c>
      <c r="G4174" t="n">
        <v>61.1951231884058</v>
      </c>
      <c r="H4174" t="n">
        <v>0.673833333333333</v>
      </c>
      <c r="I4174" t="n">
        <v>96.48937488729059</v>
      </c>
    </row>
    <row r="4175">
      <c r="A4175" t="inlineStr">
        <is>
          <t>Daily_Efficiency_MTBF_2026_09_18.xlsx</t>
        </is>
      </c>
      <c r="B4175" t="inlineStr">
        <is>
          <t>Samridhi 5 Star Line</t>
        </is>
      </c>
      <c r="C4175" s="82" t="n">
        <v>46099</v>
      </c>
      <c r="D4175" t="inlineStr">
        <is>
          <t>FS-HCM-2</t>
        </is>
      </c>
      <c r="E4175" t="n">
        <v>1335.6517</v>
      </c>
      <c r="F4175" t="n">
        <v>21</v>
      </c>
      <c r="G4175" t="n">
        <v>63.6024619047619</v>
      </c>
      <c r="H4175" t="n">
        <v>1.32646666666667</v>
      </c>
      <c r="I4175" t="n">
        <v>56.5542965903128</v>
      </c>
    </row>
    <row r="4176">
      <c r="A4176" t="inlineStr">
        <is>
          <t>Daily_Efficiency_MTBF_2026_09_18.xlsx</t>
        </is>
      </c>
      <c r="B4176" t="inlineStr">
        <is>
          <t>Samridhi 5 Star Line</t>
        </is>
      </c>
      <c r="C4176" s="82" t="n">
        <v>46099</v>
      </c>
      <c r="D4176" t="inlineStr">
        <is>
          <t>FS-TTLi-2</t>
        </is>
      </c>
      <c r="E4176" t="n">
        <v>1014.46281666667</v>
      </c>
      <c r="F4176" t="n">
        <v>21</v>
      </c>
      <c r="G4176" t="n">
        <v>48.3077531746032</v>
      </c>
      <c r="H4176" t="n">
        <v>4.01326666666667</v>
      </c>
      <c r="I4176" t="n">
        <v>47.1379526737772</v>
      </c>
    </row>
    <row r="4177">
      <c r="A4177" t="inlineStr">
        <is>
          <t>Daily_Efficiency_MTBF_2026_09_18.xlsx</t>
        </is>
      </c>
      <c r="B4177" t="inlineStr">
        <is>
          <t>Samridhi 5 Star Line</t>
        </is>
      </c>
      <c r="C4177" s="82" t="n">
        <v>46099</v>
      </c>
      <c r="D4177" t="inlineStr">
        <is>
          <t>FS-HRM-5</t>
        </is>
      </c>
      <c r="E4177" t="n">
        <v>1414.01575</v>
      </c>
      <c r="F4177" t="n">
        <v>17</v>
      </c>
      <c r="G4177" t="n">
        <v>83.1773970588235</v>
      </c>
      <c r="H4177" t="n">
        <v>15.8239333333333</v>
      </c>
      <c r="I4177" t="n">
        <v>36.4134910734022</v>
      </c>
    </row>
    <row r="4178">
      <c r="A4178" t="inlineStr">
        <is>
          <t>Daily_Efficiency_MTBF_2026_09_18.xlsx</t>
        </is>
      </c>
      <c r="B4178" t="inlineStr">
        <is>
          <t>Samridhi 5 Star Line</t>
        </is>
      </c>
      <c r="C4178" s="82" t="n">
        <v>46099</v>
      </c>
      <c r="D4178" t="inlineStr">
        <is>
          <t>FS-Case Packing</t>
        </is>
      </c>
      <c r="E4178" t="n">
        <v>1440</v>
      </c>
      <c r="F4178" t="n">
        <v>1</v>
      </c>
      <c r="G4178" t="n">
        <v>1440</v>
      </c>
      <c r="H4178" t="n">
        <v>0</v>
      </c>
      <c r="I4178" t="n">
        <v>81.52887139107609</v>
      </c>
    </row>
    <row r="4179">
      <c r="A4179" t="inlineStr">
        <is>
          <t>Daily_Efficiency_MTBF_2026_09_18.xlsx</t>
        </is>
      </c>
      <c r="B4179" t="inlineStr">
        <is>
          <t>Samridhi 5 Star Line</t>
        </is>
      </c>
      <c r="C4179" s="82" t="n">
        <v>46099</v>
      </c>
      <c r="D4179" t="inlineStr">
        <is>
          <t>FS-TTM-5</t>
        </is>
      </c>
      <c r="E4179" t="n">
        <v>1440</v>
      </c>
      <c r="F4179" t="n">
        <v>1</v>
      </c>
      <c r="G4179" t="n">
        <v>1440</v>
      </c>
      <c r="H4179" t="n">
        <v>0</v>
      </c>
      <c r="I4179" t="n">
        <v>77.7907828282828</v>
      </c>
    </row>
    <row r="4180">
      <c r="A4180" t="inlineStr">
        <is>
          <t>Daily_Efficiency_MTBF_2026_09_18.xlsx</t>
        </is>
      </c>
      <c r="B4180" t="inlineStr">
        <is>
          <t>Samridhi Perk Line</t>
        </is>
      </c>
      <c r="C4180" s="82" t="n">
        <v>46099</v>
      </c>
      <c r="D4180" t="inlineStr">
        <is>
          <t>Perk-HLM-2</t>
        </is>
      </c>
      <c r="E4180" t="n">
        <v>1219.8937</v>
      </c>
      <c r="F4180" t="n">
        <v>136</v>
      </c>
      <c r="G4180" t="n">
        <v>8.969806617647061</v>
      </c>
      <c r="H4180" t="n">
        <v>0</v>
      </c>
      <c r="I4180" t="n">
        <v>76.9217566827039</v>
      </c>
    </row>
    <row r="4181">
      <c r="A4181" t="inlineStr">
        <is>
          <t>Daily_Efficiency_MTBF_2026_09_18.xlsx</t>
        </is>
      </c>
      <c r="B4181" t="inlineStr">
        <is>
          <t>Samridhi Perk Line</t>
        </is>
      </c>
      <c r="C4181" s="82" t="n">
        <v>46099</v>
      </c>
      <c r="D4181" t="inlineStr">
        <is>
          <t>Perk-HLM-1</t>
        </is>
      </c>
      <c r="E4181" t="n">
        <v>1052.19336666667</v>
      </c>
      <c r="F4181" t="n">
        <v>111</v>
      </c>
      <c r="G4181" t="n">
        <v>9.479219519519519</v>
      </c>
      <c r="H4181" t="n">
        <v>12.6727</v>
      </c>
      <c r="I4181" t="n">
        <v>72.548254851097</v>
      </c>
    </row>
    <row r="4182">
      <c r="A4182" t="inlineStr">
        <is>
          <t>Daily_Efficiency_MTBF_2026_09_18.xlsx</t>
        </is>
      </c>
      <c r="B4182" t="inlineStr">
        <is>
          <t>Samridhi Perk Line</t>
        </is>
      </c>
      <c r="C4182" s="82" t="n">
        <v>46099</v>
      </c>
      <c r="D4182" t="inlineStr">
        <is>
          <t>Perk-HCM-3</t>
        </is>
      </c>
      <c r="E4182" t="n">
        <v>1305.5981</v>
      </c>
      <c r="F4182" t="n">
        <v>96</v>
      </c>
      <c r="G4182" t="n">
        <v>13.5999802083333</v>
      </c>
      <c r="H4182" t="n">
        <v>1.30981666666667</v>
      </c>
      <c r="I4182" t="n">
        <v>47.0947031185696</v>
      </c>
    </row>
    <row r="4183">
      <c r="A4183" t="inlineStr">
        <is>
          <t>Daily_Efficiency_MTBF_2026_09_18.xlsx</t>
        </is>
      </c>
      <c r="B4183" t="inlineStr">
        <is>
          <t>Samridhi Perk Line</t>
        </is>
      </c>
      <c r="C4183" s="82" t="n">
        <v>46099</v>
      </c>
      <c r="D4183" t="inlineStr">
        <is>
          <t>Perk-HCM-2</t>
        </is>
      </c>
      <c r="E4183" t="n">
        <v>1326.1857</v>
      </c>
      <c r="F4183" t="n">
        <v>82</v>
      </c>
      <c r="G4183" t="n">
        <v>16.1729963414634</v>
      </c>
      <c r="H4183" t="n">
        <v>0.853833333333333</v>
      </c>
      <c r="I4183" t="n">
        <v>81.05772414007789</v>
      </c>
    </row>
    <row r="4184">
      <c r="A4184" t="inlineStr">
        <is>
          <t>Daily_Efficiency_MTBF_2026_09_18.xlsx</t>
        </is>
      </c>
      <c r="B4184" t="inlineStr">
        <is>
          <t>Samridhi Perk Line</t>
        </is>
      </c>
      <c r="C4184" s="82" t="n">
        <v>46099</v>
      </c>
      <c r="D4184" t="inlineStr">
        <is>
          <t>Perk-HCM-4</t>
        </is>
      </c>
      <c r="E4184" t="n">
        <v>1353.87775</v>
      </c>
      <c r="F4184" t="n">
        <v>73</v>
      </c>
      <c r="G4184" t="n">
        <v>18.5462705479452</v>
      </c>
      <c r="H4184" t="n">
        <v>0.7733</v>
      </c>
      <c r="I4184" t="n">
        <v>58.6622797337336</v>
      </c>
    </row>
    <row r="4185">
      <c r="A4185" t="inlineStr">
        <is>
          <t>Daily_Efficiency_MTBF_2026_09_18.xlsx</t>
        </is>
      </c>
      <c r="B4185" t="inlineStr">
        <is>
          <t>Samridhi Perk Line</t>
        </is>
      </c>
      <c r="C4185" s="82" t="n">
        <v>46099</v>
      </c>
      <c r="D4185" t="inlineStr">
        <is>
          <t>Perk-HCM-1</t>
        </is>
      </c>
      <c r="E4185" t="n">
        <v>1334.9469</v>
      </c>
      <c r="F4185" t="n">
        <v>63</v>
      </c>
      <c r="G4185" t="n">
        <v>21.1896333333333</v>
      </c>
      <c r="H4185" t="n">
        <v>0.38855</v>
      </c>
      <c r="I4185" t="n">
        <v>79.32659471514501</v>
      </c>
    </row>
    <row r="4186">
      <c r="A4186" t="inlineStr">
        <is>
          <t>Daily_Efficiency_MTBF_2026_09_18.xlsx</t>
        </is>
      </c>
      <c r="B4186" t="inlineStr">
        <is>
          <t>Samridhi Perk Line</t>
        </is>
      </c>
      <c r="C4186" s="82" t="n">
        <v>46099</v>
      </c>
      <c r="D4186" t="inlineStr">
        <is>
          <t>Perk-TTLi-4</t>
        </is>
      </c>
      <c r="E4186" t="n">
        <v>1427.09088333333</v>
      </c>
      <c r="F4186" t="n">
        <v>15</v>
      </c>
      <c r="G4186" t="n">
        <v>95.1393922222222</v>
      </c>
      <c r="H4186" t="n">
        <v>7.91371666666667</v>
      </c>
      <c r="I4186" t="n">
        <v>31.9720229468254</v>
      </c>
    </row>
    <row r="4187">
      <c r="A4187" t="inlineStr">
        <is>
          <t>Daily_Efficiency_MTBF_2026_09_18.xlsx</t>
        </is>
      </c>
      <c r="B4187" t="inlineStr">
        <is>
          <t>Samridhi Perk Line</t>
        </is>
      </c>
      <c r="C4187" s="82" t="n">
        <v>46099</v>
      </c>
      <c r="D4187" t="inlineStr">
        <is>
          <t>Perk-TTLi-2</t>
        </is>
      </c>
      <c r="E4187" t="n">
        <v>1342.77908333333</v>
      </c>
      <c r="F4187" t="n">
        <v>14</v>
      </c>
      <c r="G4187" t="n">
        <v>95.91279166666671</v>
      </c>
      <c r="H4187" t="n">
        <v>0</v>
      </c>
      <c r="I4187" t="n">
        <v>47.38658423742</v>
      </c>
    </row>
    <row r="4188">
      <c r="A4188" t="inlineStr">
        <is>
          <t>Daily_Efficiency_MTBF_2026_09_18.xlsx</t>
        </is>
      </c>
      <c r="B4188" t="inlineStr">
        <is>
          <t>Samridhi Perk Line</t>
        </is>
      </c>
      <c r="C4188" s="82" t="n">
        <v>46099</v>
      </c>
      <c r="D4188" t="inlineStr">
        <is>
          <t>Perk-TTLi-1</t>
        </is>
      </c>
      <c r="E4188" t="n">
        <v>1403.95865</v>
      </c>
      <c r="F4188" t="n">
        <v>7</v>
      </c>
      <c r="G4188" t="n">
        <v>200.565521428571</v>
      </c>
      <c r="H4188" t="n">
        <v>0.923416666666667</v>
      </c>
      <c r="I4188" t="n">
        <v>45.0698376115995</v>
      </c>
    </row>
    <row r="4189">
      <c r="A4189" t="inlineStr">
        <is>
          <t>Daily_Efficiency_MTBF_2026_09_18.xlsx</t>
        </is>
      </c>
      <c r="B4189" t="inlineStr">
        <is>
          <t>Samridhi Perk Line</t>
        </is>
      </c>
      <c r="C4189" s="82" t="n">
        <v>46099</v>
      </c>
      <c r="D4189" t="inlineStr">
        <is>
          <t>Perk-TTLi-3</t>
        </is>
      </c>
      <c r="E4189" t="n">
        <v>1305.23868333333</v>
      </c>
      <c r="F4189" t="n">
        <v>6</v>
      </c>
      <c r="G4189" t="n">
        <v>217.539780555556</v>
      </c>
      <c r="H4189" t="n">
        <v>13.2110833333333</v>
      </c>
      <c r="I4189" t="n">
        <v>26.7263350059124</v>
      </c>
    </row>
    <row r="4190">
      <c r="A4190" t="inlineStr">
        <is>
          <t>Daily_Efficiency_MTBF_2026_09_18.xlsx</t>
        </is>
      </c>
      <c r="B4190" t="inlineStr">
        <is>
          <t>Samridhi Perk Line</t>
        </is>
      </c>
      <c r="C4190" s="82" t="n">
        <v>46099</v>
      </c>
      <c r="D4190" t="inlineStr">
        <is>
          <t>Perk-HLM-3</t>
        </is>
      </c>
      <c r="E4190" t="n">
        <v>1440</v>
      </c>
      <c r="F4190" t="n">
        <v>1</v>
      </c>
      <c r="G4190" t="n">
        <v>1440</v>
      </c>
      <c r="H4190" t="n">
        <v>0</v>
      </c>
      <c r="I4190" t="n">
        <v>59.0529320987654</v>
      </c>
    </row>
    <row r="4191">
      <c r="A4191" t="inlineStr">
        <is>
          <t>Daily_Efficiency_MTBF_2026_09_18.xlsx</t>
        </is>
      </c>
      <c r="B4191" t="inlineStr">
        <is>
          <t>Samridhi Perk Line</t>
        </is>
      </c>
      <c r="C4191" s="82" t="n">
        <v>46099</v>
      </c>
      <c r="D4191" t="inlineStr">
        <is>
          <t>Perk-Case Packing</t>
        </is>
      </c>
      <c r="E4191" t="n">
        <v>1440</v>
      </c>
      <c r="F4191" t="n">
        <v>1</v>
      </c>
      <c r="G4191" t="n">
        <v>1440</v>
      </c>
      <c r="H4191" t="n">
        <v>0</v>
      </c>
      <c r="I4191" t="n">
        <v>95.77956989247311</v>
      </c>
    </row>
    <row r="4192">
      <c r="A4192" t="inlineStr">
        <is>
          <t>Daily_Efficiency_MTBF_2026_09_18.xlsx</t>
        </is>
      </c>
      <c r="B4192" t="inlineStr">
        <is>
          <t>Co-Extrusion Line</t>
        </is>
      </c>
      <c r="C4192" s="82" t="n">
        <v>46098</v>
      </c>
      <c r="D4192" t="inlineStr">
        <is>
          <t>Coex-AW3</t>
        </is>
      </c>
      <c r="E4192" t="n">
        <v>751.066766666666</v>
      </c>
      <c r="F4192" t="n">
        <v>111</v>
      </c>
      <c r="G4192" t="n">
        <v>6.76636726726727</v>
      </c>
      <c r="H4192" t="n">
        <v>105.969233333333</v>
      </c>
      <c r="I4192" t="n">
        <v>6.54611111111111</v>
      </c>
    </row>
    <row r="4193">
      <c r="A4193" t="inlineStr">
        <is>
          <t>Daily_Efficiency_MTBF_2026_09_18.xlsx</t>
        </is>
      </c>
      <c r="B4193" t="inlineStr">
        <is>
          <t>Co-Extrusion Line</t>
        </is>
      </c>
      <c r="C4193" s="82" t="n">
        <v>46098</v>
      </c>
      <c r="D4193" t="inlineStr">
        <is>
          <t>Coex-AW2</t>
        </is>
      </c>
      <c r="E4193" t="n">
        <v>850.6899</v>
      </c>
      <c r="F4193" t="n">
        <v>13</v>
      </c>
      <c r="G4193" t="n">
        <v>65.4376846153846</v>
      </c>
      <c r="H4193" t="n">
        <v>15.0099833333333</v>
      </c>
      <c r="I4193" t="n">
        <v>23.8394257241557</v>
      </c>
    </row>
    <row r="4194">
      <c r="A4194" t="inlineStr">
        <is>
          <t>Daily_Efficiency_MTBF_2026_09_18.xlsx</t>
        </is>
      </c>
      <c r="B4194" t="inlineStr">
        <is>
          <t>Samridhi 5 Star Line</t>
        </is>
      </c>
      <c r="C4194" s="82" t="n">
        <v>46098</v>
      </c>
      <c r="D4194" t="inlineStr">
        <is>
          <t>FS-HCM-2</t>
        </is>
      </c>
      <c r="E4194" t="n">
        <v>1306.69458333333</v>
      </c>
      <c r="F4194" t="n">
        <v>61</v>
      </c>
      <c r="G4194" t="n">
        <v>21.4212226775956</v>
      </c>
      <c r="H4194" t="n">
        <v>1.33473333333333</v>
      </c>
      <c r="I4194" t="n">
        <v>76.1277027853188</v>
      </c>
    </row>
    <row r="4195">
      <c r="A4195" t="inlineStr">
        <is>
          <t>Daily_Efficiency_MTBF_2026_09_18.xlsx</t>
        </is>
      </c>
      <c r="B4195" t="inlineStr">
        <is>
          <t>Samridhi 5 Star Line</t>
        </is>
      </c>
      <c r="C4195" s="82" t="n">
        <v>46098</v>
      </c>
      <c r="D4195" t="inlineStr">
        <is>
          <t>FS-HCM-3</t>
        </is>
      </c>
      <c r="E4195" t="n">
        <v>1360.65241666667</v>
      </c>
      <c r="F4195" t="n">
        <v>45</v>
      </c>
      <c r="G4195" t="n">
        <v>30.2367203703704</v>
      </c>
      <c r="H4195" t="n">
        <v>0</v>
      </c>
      <c r="I4195" t="n">
        <v>95.67130293277189</v>
      </c>
    </row>
    <row r="4196">
      <c r="A4196" t="inlineStr">
        <is>
          <t>Daily_Efficiency_MTBF_2026_09_18.xlsx</t>
        </is>
      </c>
      <c r="B4196" t="inlineStr">
        <is>
          <t>Samridhi 5 Star Line</t>
        </is>
      </c>
      <c r="C4196" s="82" t="n">
        <v>46098</v>
      </c>
      <c r="D4196" t="inlineStr">
        <is>
          <t>FS-HCM-4</t>
        </is>
      </c>
      <c r="E4196" t="n">
        <v>1404.81666666667</v>
      </c>
      <c r="F4196" t="n">
        <v>43</v>
      </c>
      <c r="G4196" t="n">
        <v>32.6701550387597</v>
      </c>
      <c r="H4196" t="n">
        <v>20.6650166666667</v>
      </c>
      <c r="I4196" t="n">
        <v>76.1407287085116</v>
      </c>
    </row>
    <row r="4197">
      <c r="A4197" t="inlineStr">
        <is>
          <t>Daily_Efficiency_MTBF_2026_09_18.xlsx</t>
        </is>
      </c>
      <c r="B4197" t="inlineStr">
        <is>
          <t>Samridhi 5 Star Line</t>
        </is>
      </c>
      <c r="C4197" s="82" t="n">
        <v>46098</v>
      </c>
      <c r="D4197" t="inlineStr">
        <is>
          <t>FS-HCM-1</t>
        </is>
      </c>
      <c r="E4197" t="n">
        <v>1410.20623333333</v>
      </c>
      <c r="F4197" t="n">
        <v>42</v>
      </c>
      <c r="G4197" t="n">
        <v>33.5763388888889</v>
      </c>
      <c r="H4197" t="n">
        <v>0.333516666666667</v>
      </c>
      <c r="I4197" t="n">
        <v>85.02582418553661</v>
      </c>
    </row>
    <row r="4198">
      <c r="A4198" t="inlineStr">
        <is>
          <t>Daily_Efficiency_MTBF_2026_09_18.xlsx</t>
        </is>
      </c>
      <c r="B4198" t="inlineStr">
        <is>
          <t>Samridhi 5 Star Line</t>
        </is>
      </c>
      <c r="C4198" s="82" t="n">
        <v>46098</v>
      </c>
      <c r="D4198" t="inlineStr">
        <is>
          <t>FS-TTLi-2</t>
        </is>
      </c>
      <c r="E4198" t="n">
        <v>1381.70033333333</v>
      </c>
      <c r="F4198" t="n">
        <v>41</v>
      </c>
      <c r="G4198" t="n">
        <v>33.7000081300813</v>
      </c>
      <c r="H4198" t="n">
        <v>18.6624333333333</v>
      </c>
      <c r="I4198" t="n">
        <v>60.9319575170903</v>
      </c>
    </row>
    <row r="4199">
      <c r="A4199" t="inlineStr">
        <is>
          <t>Daily_Efficiency_MTBF_2026_09_18.xlsx</t>
        </is>
      </c>
      <c r="B4199" t="inlineStr">
        <is>
          <t>Samridhi 5 Star Line</t>
        </is>
      </c>
      <c r="C4199" s="82" t="n">
        <v>46098</v>
      </c>
      <c r="D4199" t="inlineStr">
        <is>
          <t>FS-TTLi-4</t>
        </is>
      </c>
      <c r="E4199" t="n">
        <v>1414.3495</v>
      </c>
      <c r="F4199" t="n">
        <v>31</v>
      </c>
      <c r="G4199" t="n">
        <v>45.6241774193548</v>
      </c>
      <c r="H4199" t="n">
        <v>25.6505</v>
      </c>
      <c r="I4199" t="n">
        <v>75.22727272727271</v>
      </c>
    </row>
    <row r="4200">
      <c r="A4200" t="inlineStr">
        <is>
          <t>Daily_Efficiency_MTBF_2026_09_18.xlsx</t>
        </is>
      </c>
      <c r="B4200" t="inlineStr">
        <is>
          <t>Samridhi 5 Star Line</t>
        </is>
      </c>
      <c r="C4200" s="82" t="n">
        <v>46098</v>
      </c>
      <c r="D4200" t="inlineStr">
        <is>
          <t>FS-HRM-5</t>
        </is>
      </c>
      <c r="E4200" t="n">
        <v>1416.01085</v>
      </c>
      <c r="F4200" t="n">
        <v>19</v>
      </c>
      <c r="G4200" t="n">
        <v>74.5268868421052</v>
      </c>
      <c r="H4200" t="n">
        <v>17.49735</v>
      </c>
      <c r="I4200" t="n">
        <v>33.9407640893604</v>
      </c>
    </row>
    <row r="4201">
      <c r="A4201" t="inlineStr">
        <is>
          <t>Daily_Efficiency_MTBF_2026_09_18.xlsx</t>
        </is>
      </c>
      <c r="B4201" t="inlineStr">
        <is>
          <t>Samridhi 5 Star Line</t>
        </is>
      </c>
      <c r="C4201" s="82" t="n">
        <v>46098</v>
      </c>
      <c r="D4201" t="inlineStr">
        <is>
          <t>FS-TTLi-1</t>
        </is>
      </c>
      <c r="E4201" t="n">
        <v>1420.66551666667</v>
      </c>
      <c r="F4201" t="n">
        <v>17</v>
      </c>
      <c r="G4201" t="n">
        <v>83.5685598039216</v>
      </c>
      <c r="H4201" t="n">
        <v>1.33181666666667</v>
      </c>
      <c r="I4201" t="n">
        <v>84.1043152504828</v>
      </c>
    </row>
    <row r="4202">
      <c r="A4202" t="inlineStr">
        <is>
          <t>Daily_Efficiency_MTBF_2026_09_18.xlsx</t>
        </is>
      </c>
      <c r="B4202" t="inlineStr">
        <is>
          <t>Samridhi 5 Star Line</t>
        </is>
      </c>
      <c r="C4202" s="82" t="n">
        <v>46098</v>
      </c>
      <c r="D4202" t="inlineStr">
        <is>
          <t>FS-TTLi-3</t>
        </is>
      </c>
      <c r="E4202" t="n">
        <v>1416.70135</v>
      </c>
      <c r="F4202" t="n">
        <v>15</v>
      </c>
      <c r="G4202" t="n">
        <v>94.4467566666667</v>
      </c>
      <c r="H4202" t="n">
        <v>9.50031666666667</v>
      </c>
      <c r="I4202" t="n">
        <v>93.48773593507801</v>
      </c>
    </row>
    <row r="4203">
      <c r="A4203" t="inlineStr">
        <is>
          <t>Daily_Efficiency_MTBF_2026_09_18.xlsx</t>
        </is>
      </c>
      <c r="B4203" t="inlineStr">
        <is>
          <t>Samridhi 5 Star Line</t>
        </is>
      </c>
      <c r="C4203" s="82" t="n">
        <v>46098</v>
      </c>
      <c r="D4203" t="inlineStr">
        <is>
          <t>FS-TTM-5</t>
        </is>
      </c>
      <c r="E4203" t="n">
        <v>1440</v>
      </c>
      <c r="F4203" t="n">
        <v>1</v>
      </c>
      <c r="G4203" t="n">
        <v>1440</v>
      </c>
      <c r="H4203" t="n">
        <v>0</v>
      </c>
      <c r="I4203" t="n">
        <v>69.42424242424239</v>
      </c>
    </row>
    <row r="4204">
      <c r="A4204" t="inlineStr">
        <is>
          <t>Daily_Efficiency_MTBF_2026_09_18.xlsx</t>
        </is>
      </c>
      <c r="B4204" t="inlineStr">
        <is>
          <t>Samridhi 5 Star Line</t>
        </is>
      </c>
      <c r="C4204" s="82" t="n">
        <v>46098</v>
      </c>
      <c r="D4204" t="inlineStr">
        <is>
          <t>FS-Case Packing</t>
        </is>
      </c>
      <c r="E4204" t="n">
        <v>1440</v>
      </c>
      <c r="F4204" t="n">
        <v>1</v>
      </c>
      <c r="G4204" t="n">
        <v>1440</v>
      </c>
      <c r="H4204" t="n">
        <v>0</v>
      </c>
      <c r="I4204" t="n">
        <v>87.1062992125984</v>
      </c>
    </row>
    <row r="4205">
      <c r="A4205" t="inlineStr">
        <is>
          <t>Daily_Efficiency_MTBF_2026_09_18.xlsx</t>
        </is>
      </c>
      <c r="B4205" t="inlineStr">
        <is>
          <t>Samridhi Perk Line</t>
        </is>
      </c>
      <c r="C4205" s="82" t="n">
        <v>46098</v>
      </c>
      <c r="D4205" t="inlineStr">
        <is>
          <t>Perk-HLM-2</t>
        </is>
      </c>
      <c r="E4205" t="n">
        <v>1290.2628</v>
      </c>
      <c r="F4205" t="n">
        <v>122</v>
      </c>
      <c r="G4205" t="n">
        <v>10.5759245901639</v>
      </c>
      <c r="H4205" t="n">
        <v>0</v>
      </c>
      <c r="I4205" t="n">
        <v>73.6609399472423</v>
      </c>
    </row>
    <row r="4206">
      <c r="A4206" t="inlineStr">
        <is>
          <t>Daily_Efficiency_MTBF_2026_09_18.xlsx</t>
        </is>
      </c>
      <c r="B4206" t="inlineStr">
        <is>
          <t>Samridhi Perk Line</t>
        </is>
      </c>
      <c r="C4206" s="82" t="n">
        <v>46098</v>
      </c>
      <c r="D4206" t="inlineStr">
        <is>
          <t>Perk-HLM-1</t>
        </is>
      </c>
      <c r="E4206" t="n">
        <v>1214.72885</v>
      </c>
      <c r="F4206" t="n">
        <v>119</v>
      </c>
      <c r="G4206" t="n">
        <v>10.2078054621849</v>
      </c>
      <c r="H4206" t="n">
        <v>8.919116666666669</v>
      </c>
      <c r="I4206" t="n">
        <v>79.54176181797889</v>
      </c>
    </row>
    <row r="4207">
      <c r="A4207" t="inlineStr">
        <is>
          <t>Daily_Efficiency_MTBF_2026_09_18.xlsx</t>
        </is>
      </c>
      <c r="B4207" t="inlineStr">
        <is>
          <t>Samridhi Perk Line</t>
        </is>
      </c>
      <c r="C4207" s="82" t="n">
        <v>46098</v>
      </c>
      <c r="D4207" t="inlineStr">
        <is>
          <t>Perk-HCM-2</t>
        </is>
      </c>
      <c r="E4207" t="n">
        <v>1373.40598333333</v>
      </c>
      <c r="F4207" t="n">
        <v>72</v>
      </c>
      <c r="G4207" t="n">
        <v>19.0750831018518</v>
      </c>
      <c r="H4207" t="n">
        <v>0.296283333333333</v>
      </c>
      <c r="I4207" t="n">
        <v>82.4370259356062</v>
      </c>
    </row>
    <row r="4208">
      <c r="A4208" t="inlineStr">
        <is>
          <t>Daily_Efficiency_MTBF_2026_09_18.xlsx</t>
        </is>
      </c>
      <c r="B4208" t="inlineStr">
        <is>
          <t>Samridhi Perk Line</t>
        </is>
      </c>
      <c r="C4208" s="82" t="n">
        <v>46098</v>
      </c>
      <c r="D4208" t="inlineStr">
        <is>
          <t>Perk-HCM-3</t>
        </is>
      </c>
      <c r="E4208" t="n">
        <v>1347.2824</v>
      </c>
      <c r="F4208" t="n">
        <v>68</v>
      </c>
      <c r="G4208" t="n">
        <v>19.8129764705882</v>
      </c>
      <c r="H4208" t="n">
        <v>7.87621666666667</v>
      </c>
      <c r="I4208" t="n">
        <v>50.6803383348368</v>
      </c>
    </row>
    <row r="4209">
      <c r="A4209" t="inlineStr">
        <is>
          <t>Daily_Efficiency_MTBF_2026_09_18.xlsx</t>
        </is>
      </c>
      <c r="B4209" t="inlineStr">
        <is>
          <t>Samridhi Perk Line</t>
        </is>
      </c>
      <c r="C4209" s="82" t="n">
        <v>46098</v>
      </c>
      <c r="D4209" t="inlineStr">
        <is>
          <t>Perk-HCM-1</t>
        </is>
      </c>
      <c r="E4209" t="n">
        <v>1367.8212</v>
      </c>
      <c r="F4209" t="n">
        <v>51</v>
      </c>
      <c r="G4209" t="n">
        <v>26.8200235294118</v>
      </c>
      <c r="H4209" t="n">
        <v>0.450466666666667</v>
      </c>
      <c r="I4209" t="n">
        <v>75.13628440603171</v>
      </c>
    </row>
    <row r="4210">
      <c r="A4210" t="inlineStr">
        <is>
          <t>Daily_Efficiency_MTBF_2026_09_18.xlsx</t>
        </is>
      </c>
      <c r="B4210" t="inlineStr">
        <is>
          <t>Samridhi Perk Line</t>
        </is>
      </c>
      <c r="C4210" s="82" t="n">
        <v>46098</v>
      </c>
      <c r="D4210" t="inlineStr">
        <is>
          <t>Perk-HCM-4</t>
        </is>
      </c>
      <c r="E4210" t="n">
        <v>1349.97906666667</v>
      </c>
      <c r="F4210" t="n">
        <v>50</v>
      </c>
      <c r="G4210" t="n">
        <v>26.9995813333333</v>
      </c>
      <c r="H4210" t="n">
        <v>0.679216666666667</v>
      </c>
      <c r="I4210" t="n">
        <v>58.4790764138266</v>
      </c>
    </row>
    <row r="4211">
      <c r="A4211" t="inlineStr">
        <is>
          <t>Daily_Efficiency_MTBF_2026_09_18.xlsx</t>
        </is>
      </c>
      <c r="B4211" t="inlineStr">
        <is>
          <t>Samridhi Perk Line</t>
        </is>
      </c>
      <c r="C4211" s="82" t="n">
        <v>46098</v>
      </c>
      <c r="D4211" t="inlineStr">
        <is>
          <t>Perk-TTLi-3</t>
        </is>
      </c>
      <c r="E4211" t="n">
        <v>1285.78175</v>
      </c>
      <c r="F4211" t="n">
        <v>30</v>
      </c>
      <c r="G4211" t="n">
        <v>42.8593916666667</v>
      </c>
      <c r="H4211" t="n">
        <v>18.3107333333333</v>
      </c>
      <c r="I4211" t="n">
        <v>29.9853547438348</v>
      </c>
    </row>
    <row r="4212">
      <c r="A4212" t="inlineStr">
        <is>
          <t>Daily_Efficiency_MTBF_2026_09_18.xlsx</t>
        </is>
      </c>
      <c r="B4212" t="inlineStr">
        <is>
          <t>Samridhi Perk Line</t>
        </is>
      </c>
      <c r="C4212" s="82" t="n">
        <v>46098</v>
      </c>
      <c r="D4212" t="inlineStr">
        <is>
          <t>Perk-TTLi-1</t>
        </is>
      </c>
      <c r="E4212" t="n">
        <v>1309.8629</v>
      </c>
      <c r="F4212" t="n">
        <v>12</v>
      </c>
      <c r="G4212" t="n">
        <v>109.155241666667</v>
      </c>
      <c r="H4212" t="n">
        <v>6.75306666666667</v>
      </c>
      <c r="I4212" t="n">
        <v>40.7208127809058</v>
      </c>
    </row>
    <row r="4213">
      <c r="A4213" t="inlineStr">
        <is>
          <t>Daily_Efficiency_MTBF_2026_09_18.xlsx</t>
        </is>
      </c>
      <c r="B4213" t="inlineStr">
        <is>
          <t>Samridhi Perk Line</t>
        </is>
      </c>
      <c r="C4213" s="82" t="n">
        <v>46098</v>
      </c>
      <c r="D4213" t="inlineStr">
        <is>
          <t>Perk-TTLi-2</t>
        </is>
      </c>
      <c r="E4213" t="n">
        <v>1420.3996</v>
      </c>
      <c r="F4213" t="n">
        <v>5</v>
      </c>
      <c r="G4213" t="n">
        <v>284.07992</v>
      </c>
      <c r="H4213" t="n">
        <v>0</v>
      </c>
      <c r="I4213" t="n">
        <v>50.3120962285669</v>
      </c>
    </row>
    <row r="4214">
      <c r="A4214" t="inlineStr">
        <is>
          <t>Daily_Efficiency_MTBF_2026_09_18.xlsx</t>
        </is>
      </c>
      <c r="B4214" t="inlineStr">
        <is>
          <t>Samridhi Perk Line</t>
        </is>
      </c>
      <c r="C4214" s="82" t="n">
        <v>46098</v>
      </c>
      <c r="D4214" t="inlineStr">
        <is>
          <t>Perk-TTLi-4</t>
        </is>
      </c>
      <c r="E4214" t="n">
        <v>765.694733333333</v>
      </c>
      <c r="F4214" t="n">
        <v>4</v>
      </c>
      <c r="G4214" t="n">
        <v>191.423683333333</v>
      </c>
      <c r="H4214" t="n">
        <v>0.33685</v>
      </c>
      <c r="I4214" t="n">
        <v>20.7824329262316</v>
      </c>
    </row>
    <row r="4215">
      <c r="A4215" t="inlineStr">
        <is>
          <t>Daily_Efficiency_MTBF_2026_09_18.xlsx</t>
        </is>
      </c>
      <c r="B4215" t="inlineStr">
        <is>
          <t>Samridhi Perk Line</t>
        </is>
      </c>
      <c r="C4215" s="82" t="n">
        <v>46098</v>
      </c>
      <c r="D4215" t="inlineStr">
        <is>
          <t>Perk-HLM-3</t>
        </is>
      </c>
      <c r="E4215" t="n">
        <v>1440</v>
      </c>
      <c r="F4215" t="n">
        <v>1</v>
      </c>
      <c r="G4215" t="n">
        <v>1440</v>
      </c>
      <c r="H4215" t="n">
        <v>0</v>
      </c>
      <c r="I4215" t="n">
        <v>56.1273148148148</v>
      </c>
    </row>
    <row r="4216">
      <c r="A4216" t="inlineStr">
        <is>
          <t>Daily_Efficiency_MTBF_2026_09_18.xlsx</t>
        </is>
      </c>
      <c r="B4216" t="inlineStr">
        <is>
          <t>Samridhi Perk Line</t>
        </is>
      </c>
      <c r="C4216" s="82" t="n">
        <v>46098</v>
      </c>
      <c r="D4216" t="inlineStr">
        <is>
          <t>Perk-Case Packing</t>
        </is>
      </c>
      <c r="E4216" t="n">
        <v>1440</v>
      </c>
      <c r="F4216" t="n">
        <v>1</v>
      </c>
      <c r="G4216" t="n">
        <v>1440</v>
      </c>
      <c r="H4216" t="n">
        <v>0</v>
      </c>
      <c r="I4216" t="n">
        <v>85.0268817204301</v>
      </c>
    </row>
    <row r="4217">
      <c r="A4217" t="inlineStr">
        <is>
          <t>Daily_Efficiency_MTBF_2026_09_18.xlsx</t>
        </is>
      </c>
      <c r="B4217" t="inlineStr">
        <is>
          <t>Co-Extrusion Line</t>
        </is>
      </c>
      <c r="C4217" s="82" t="n">
        <v>46097</v>
      </c>
      <c r="D4217" t="inlineStr">
        <is>
          <t>Coex-AW3</t>
        </is>
      </c>
      <c r="E4217" t="n">
        <v>1152.5989</v>
      </c>
      <c r="F4217" t="n">
        <v>130</v>
      </c>
      <c r="G4217" t="n">
        <v>8.86614538461539</v>
      </c>
      <c r="H4217" t="n">
        <v>79.9808</v>
      </c>
      <c r="I4217" t="n">
        <v>31.3555555555555</v>
      </c>
    </row>
    <row r="4218">
      <c r="A4218" t="inlineStr">
        <is>
          <t>Daily_Efficiency_MTBF_2026_09_18.xlsx</t>
        </is>
      </c>
      <c r="B4218" t="inlineStr">
        <is>
          <t>Co-Extrusion Line</t>
        </is>
      </c>
      <c r="C4218" s="82" t="n">
        <v>46097</v>
      </c>
      <c r="D4218" t="inlineStr">
        <is>
          <t>Coex-AW2</t>
        </is>
      </c>
      <c r="E4218" t="n">
        <v>1328.58023333333</v>
      </c>
      <c r="F4218" t="n">
        <v>17</v>
      </c>
      <c r="G4218" t="n">
        <v>78.15177843137251</v>
      </c>
      <c r="H4218" t="n">
        <v>11.84915</v>
      </c>
      <c r="I4218" t="n">
        <v>79.5553534257425</v>
      </c>
    </row>
    <row r="4219">
      <c r="A4219" t="inlineStr">
        <is>
          <t>Daily_Efficiency_MTBF_2026_09_18.xlsx</t>
        </is>
      </c>
      <c r="B4219" t="inlineStr">
        <is>
          <t>Samridhi 5 Star Line</t>
        </is>
      </c>
      <c r="C4219" s="82" t="n">
        <v>46097</v>
      </c>
      <c r="D4219" t="inlineStr">
        <is>
          <t>FS-HCM-3</t>
        </is>
      </c>
      <c r="E4219" t="n">
        <v>1331.68076666667</v>
      </c>
      <c r="F4219" t="n">
        <v>74</v>
      </c>
      <c r="G4219" t="n">
        <v>17.995686036036</v>
      </c>
      <c r="H4219" t="n">
        <v>2.33221666666667</v>
      </c>
      <c r="I4219" t="n">
        <v>87.8873357563906</v>
      </c>
    </row>
    <row r="4220">
      <c r="A4220" t="inlineStr">
        <is>
          <t>Daily_Efficiency_MTBF_2026_09_18.xlsx</t>
        </is>
      </c>
      <c r="B4220" t="inlineStr">
        <is>
          <t>Samridhi 5 Star Line</t>
        </is>
      </c>
      <c r="C4220" s="82" t="n">
        <v>46097</v>
      </c>
      <c r="D4220" t="inlineStr">
        <is>
          <t>FS-TTLi-2</t>
        </is>
      </c>
      <c r="E4220" t="n">
        <v>1356.4904</v>
      </c>
      <c r="F4220" t="n">
        <v>60</v>
      </c>
      <c r="G4220" t="n">
        <v>22.6081733333333</v>
      </c>
      <c r="H4220" t="n">
        <v>32.8479333333333</v>
      </c>
      <c r="I4220" t="n">
        <v>47.8606417724221</v>
      </c>
    </row>
    <row r="4221">
      <c r="A4221" t="inlineStr">
        <is>
          <t>Daily_Efficiency_MTBF_2026_09_18.xlsx</t>
        </is>
      </c>
      <c r="B4221" t="inlineStr">
        <is>
          <t>Samridhi 5 Star Line</t>
        </is>
      </c>
      <c r="C4221" s="82" t="n">
        <v>46097</v>
      </c>
      <c r="D4221" t="inlineStr">
        <is>
          <t>FS-HCM-2</t>
        </is>
      </c>
      <c r="E4221" t="n">
        <v>1269.61811666667</v>
      </c>
      <c r="F4221" t="n">
        <v>57</v>
      </c>
      <c r="G4221" t="n">
        <v>22.2740020467836</v>
      </c>
      <c r="H4221" t="n">
        <v>12.6892333333333</v>
      </c>
      <c r="I4221" t="n">
        <v>54.5527071970537</v>
      </c>
    </row>
    <row r="4222">
      <c r="A4222" t="inlineStr">
        <is>
          <t>Daily_Efficiency_MTBF_2026_09_18.xlsx</t>
        </is>
      </c>
      <c r="B4222" t="inlineStr">
        <is>
          <t>Samridhi 5 Star Line</t>
        </is>
      </c>
      <c r="C4222" s="82" t="n">
        <v>46097</v>
      </c>
      <c r="D4222" t="inlineStr">
        <is>
          <t>FS-HCM-4</t>
        </is>
      </c>
      <c r="E4222" t="n">
        <v>1407.8079</v>
      </c>
      <c r="F4222" t="n">
        <v>37</v>
      </c>
      <c r="G4222" t="n">
        <v>38.0488621621622</v>
      </c>
      <c r="H4222" t="n">
        <v>19.3456333333333</v>
      </c>
      <c r="I4222" t="n">
        <v>74.83770135433549</v>
      </c>
    </row>
    <row r="4223">
      <c r="A4223" t="inlineStr">
        <is>
          <t>Daily_Efficiency_MTBF_2026_09_18.xlsx</t>
        </is>
      </c>
      <c r="B4223" t="inlineStr">
        <is>
          <t>Samridhi 5 Star Line</t>
        </is>
      </c>
      <c r="C4223" s="82" t="n">
        <v>46097</v>
      </c>
      <c r="D4223" t="inlineStr">
        <is>
          <t>FS-TTLi-1</t>
        </is>
      </c>
      <c r="E4223" t="n">
        <v>1343.15825</v>
      </c>
      <c r="F4223" t="n">
        <v>36</v>
      </c>
      <c r="G4223" t="n">
        <v>37.3099513888889</v>
      </c>
      <c r="H4223" t="n">
        <v>11.8434166666667</v>
      </c>
      <c r="I4223" t="n">
        <v>81.1905399508713</v>
      </c>
    </row>
    <row r="4224">
      <c r="A4224" t="inlineStr">
        <is>
          <t>Daily_Efficiency_MTBF_2026_09_18.xlsx</t>
        </is>
      </c>
      <c r="B4224" t="inlineStr">
        <is>
          <t>Samridhi 5 Star Line</t>
        </is>
      </c>
      <c r="C4224" s="82" t="n">
        <v>46097</v>
      </c>
      <c r="D4224" t="inlineStr">
        <is>
          <t>FS-TTLi-4</t>
        </is>
      </c>
      <c r="E4224" t="n">
        <v>1411.62571666667</v>
      </c>
      <c r="F4224" t="n">
        <v>36</v>
      </c>
      <c r="G4224" t="n">
        <v>39.211825462963</v>
      </c>
      <c r="H4224" t="n">
        <v>28.3742833333333</v>
      </c>
      <c r="I4224" t="n">
        <v>73.8737373737374</v>
      </c>
    </row>
    <row r="4225">
      <c r="A4225" t="inlineStr">
        <is>
          <t>Daily_Efficiency_MTBF_2026_09_18.xlsx</t>
        </is>
      </c>
      <c r="B4225" t="inlineStr">
        <is>
          <t>Samridhi 5 Star Line</t>
        </is>
      </c>
      <c r="C4225" s="82" t="n">
        <v>46097</v>
      </c>
      <c r="D4225" t="inlineStr">
        <is>
          <t>FS-HCM-1</t>
        </is>
      </c>
      <c r="E4225" t="n">
        <v>1407.73681666667</v>
      </c>
      <c r="F4225" t="n">
        <v>33</v>
      </c>
      <c r="G4225" t="n">
        <v>42.6586914141414</v>
      </c>
      <c r="H4225" t="n">
        <v>0</v>
      </c>
      <c r="I4225" t="n">
        <v>85.09044480694691</v>
      </c>
    </row>
    <row r="4226">
      <c r="A4226" t="inlineStr">
        <is>
          <t>Daily_Efficiency_MTBF_2026_09_18.xlsx</t>
        </is>
      </c>
      <c r="B4226" t="inlineStr">
        <is>
          <t>Samridhi 5 Star Line</t>
        </is>
      </c>
      <c r="C4226" s="82" t="n">
        <v>46097</v>
      </c>
      <c r="D4226" t="inlineStr">
        <is>
          <t>FS-HRM-5</t>
        </is>
      </c>
      <c r="E4226" t="n">
        <v>1369.82918333333</v>
      </c>
      <c r="F4226" t="n">
        <v>23</v>
      </c>
      <c r="G4226" t="n">
        <v>59.5577905797102</v>
      </c>
      <c r="H4226" t="n">
        <v>23.52745</v>
      </c>
      <c r="I4226" t="n">
        <v>39.860604325931</v>
      </c>
    </row>
    <row r="4227">
      <c r="A4227" t="inlineStr">
        <is>
          <t>Daily_Efficiency_MTBF_2026_09_18.xlsx</t>
        </is>
      </c>
      <c r="B4227" t="inlineStr">
        <is>
          <t>Samridhi 5 Star Line</t>
        </is>
      </c>
      <c r="C4227" s="82" t="n">
        <v>46097</v>
      </c>
      <c r="D4227" t="inlineStr">
        <is>
          <t>FS-TTLi-3</t>
        </is>
      </c>
      <c r="E4227" t="n">
        <v>1426.48753333333</v>
      </c>
      <c r="F4227" t="n">
        <v>11</v>
      </c>
      <c r="G4227" t="n">
        <v>129.680684848485</v>
      </c>
      <c r="H4227" t="n">
        <v>2.51308333333333</v>
      </c>
      <c r="I4227" t="n">
        <v>85.04226376024209</v>
      </c>
    </row>
    <row r="4228">
      <c r="A4228" t="inlineStr">
        <is>
          <t>Daily_Efficiency_MTBF_2026_09_18.xlsx</t>
        </is>
      </c>
      <c r="B4228" t="inlineStr">
        <is>
          <t>Samridhi 5 Star Line</t>
        </is>
      </c>
      <c r="C4228" s="82" t="n">
        <v>46097</v>
      </c>
      <c r="D4228" t="inlineStr">
        <is>
          <t>FS-Case Packing</t>
        </is>
      </c>
      <c r="E4228" t="n">
        <v>1440</v>
      </c>
      <c r="F4228" t="n">
        <v>1</v>
      </c>
      <c r="G4228" t="n">
        <v>1440</v>
      </c>
      <c r="H4228" t="n">
        <v>0</v>
      </c>
      <c r="I4228" t="n">
        <v>87.2158652294132</v>
      </c>
    </row>
    <row r="4229">
      <c r="A4229" t="inlineStr">
        <is>
          <t>Daily_Efficiency_MTBF_2026_09_18.xlsx</t>
        </is>
      </c>
      <c r="B4229" t="inlineStr">
        <is>
          <t>Samridhi 5 Star Line</t>
        </is>
      </c>
      <c r="C4229" s="82" t="n">
        <v>46097</v>
      </c>
      <c r="D4229" t="inlineStr">
        <is>
          <t>FS-TTM-5</t>
        </is>
      </c>
      <c r="E4229" t="n">
        <v>1440</v>
      </c>
      <c r="F4229" t="n">
        <v>1</v>
      </c>
      <c r="G4229" t="n">
        <v>1440</v>
      </c>
      <c r="H4229" t="n">
        <v>0</v>
      </c>
      <c r="I4229" t="n">
        <v>80.39393939393941</v>
      </c>
    </row>
    <row r="4230">
      <c r="A4230" t="inlineStr">
        <is>
          <t>Daily_Efficiency_MTBF_2026_09_18.xlsx</t>
        </is>
      </c>
      <c r="B4230" t="inlineStr">
        <is>
          <t>Samridhi Perk Line</t>
        </is>
      </c>
      <c r="C4230" s="82" t="n">
        <v>46097</v>
      </c>
      <c r="D4230" t="inlineStr">
        <is>
          <t>Perk-HLM-2</t>
        </is>
      </c>
      <c r="E4230" t="n">
        <v>1210.62733333333</v>
      </c>
      <c r="F4230" t="n">
        <v>155</v>
      </c>
      <c r="G4230" t="n">
        <v>7.81049892473118</v>
      </c>
      <c r="H4230" t="n">
        <v>0</v>
      </c>
      <c r="I4230" t="n">
        <v>71.5929708655981</v>
      </c>
    </row>
    <row r="4231">
      <c r="A4231" t="inlineStr">
        <is>
          <t>Daily_Efficiency_MTBF_2026_09_18.xlsx</t>
        </is>
      </c>
      <c r="B4231" t="inlineStr">
        <is>
          <t>Samridhi Perk Line</t>
        </is>
      </c>
      <c r="C4231" s="82" t="n">
        <v>46097</v>
      </c>
      <c r="D4231" t="inlineStr">
        <is>
          <t>Perk-HLM-1</t>
        </is>
      </c>
      <c r="E4231" t="n">
        <v>1251.2014</v>
      </c>
      <c r="F4231" t="n">
        <v>120</v>
      </c>
      <c r="G4231" t="n">
        <v>10.4266783333333</v>
      </c>
      <c r="H4231" t="n">
        <v>19.7782666666667</v>
      </c>
      <c r="I4231" t="n">
        <v>82.56540252903319</v>
      </c>
    </row>
    <row r="4232">
      <c r="A4232" t="inlineStr">
        <is>
          <t>Daily_Efficiency_MTBF_2026_09_18.xlsx</t>
        </is>
      </c>
      <c r="B4232" t="inlineStr">
        <is>
          <t>Samridhi Perk Line</t>
        </is>
      </c>
      <c r="C4232" s="82" t="n">
        <v>46097</v>
      </c>
      <c r="D4232" t="inlineStr">
        <is>
          <t>Perk-HCM-2</t>
        </is>
      </c>
      <c r="E4232" t="n">
        <v>1389.01383333333</v>
      </c>
      <c r="F4232" t="n">
        <v>70</v>
      </c>
      <c r="G4232" t="n">
        <v>19.8430547619048</v>
      </c>
      <c r="H4232" t="n">
        <v>0.993816666666667</v>
      </c>
      <c r="I4232" t="n">
        <v>83.9405161034076</v>
      </c>
    </row>
    <row r="4233">
      <c r="A4233" t="inlineStr">
        <is>
          <t>Daily_Efficiency_MTBF_2026_09_18.xlsx</t>
        </is>
      </c>
      <c r="B4233" t="inlineStr">
        <is>
          <t>Samridhi Perk Line</t>
        </is>
      </c>
      <c r="C4233" s="82" t="n">
        <v>46097</v>
      </c>
      <c r="D4233" t="inlineStr">
        <is>
          <t>Perk-HCM-3</t>
        </is>
      </c>
      <c r="E4233" t="n">
        <v>1284.72498333333</v>
      </c>
      <c r="F4233" t="n">
        <v>61</v>
      </c>
      <c r="G4233" t="n">
        <v>21.0610653005464</v>
      </c>
      <c r="H4233" t="n">
        <v>1.46868333333333</v>
      </c>
      <c r="I4233" t="n">
        <v>56.9345066106317</v>
      </c>
    </row>
    <row r="4234">
      <c r="A4234" t="inlineStr">
        <is>
          <t>Daily_Efficiency_MTBF_2026_09_18.xlsx</t>
        </is>
      </c>
      <c r="B4234" t="inlineStr">
        <is>
          <t>Samridhi Perk Line</t>
        </is>
      </c>
      <c r="C4234" s="82" t="n">
        <v>46097</v>
      </c>
      <c r="D4234" t="inlineStr">
        <is>
          <t>Perk-HCM-4</t>
        </is>
      </c>
      <c r="E4234" t="n">
        <v>1337.57323333333</v>
      </c>
      <c r="F4234" t="n">
        <v>57</v>
      </c>
      <c r="G4234" t="n">
        <v>23.4661970760234</v>
      </c>
      <c r="H4234" t="n">
        <v>0.4528</v>
      </c>
      <c r="I4234" t="n">
        <v>58.0440017796254</v>
      </c>
    </row>
    <row r="4235">
      <c r="A4235" t="inlineStr">
        <is>
          <t>Daily_Efficiency_MTBF_2026_09_18.xlsx</t>
        </is>
      </c>
      <c r="B4235" t="inlineStr">
        <is>
          <t>Samridhi Perk Line</t>
        </is>
      </c>
      <c r="C4235" s="82" t="n">
        <v>46097</v>
      </c>
      <c r="D4235" t="inlineStr">
        <is>
          <t>Perk-HCM-1</t>
        </is>
      </c>
      <c r="E4235" t="n">
        <v>1388.94446666667</v>
      </c>
      <c r="F4235" t="n">
        <v>37</v>
      </c>
      <c r="G4235" t="n">
        <v>37.5390396396396</v>
      </c>
      <c r="H4235" t="n">
        <v>0.21</v>
      </c>
      <c r="I4235" t="n">
        <v>81.46534794015911</v>
      </c>
    </row>
    <row r="4236">
      <c r="A4236" t="inlineStr">
        <is>
          <t>Daily_Efficiency_MTBF_2026_09_18.xlsx</t>
        </is>
      </c>
      <c r="B4236" t="inlineStr">
        <is>
          <t>Samridhi Perk Line</t>
        </is>
      </c>
      <c r="C4236" s="82" t="n">
        <v>46097</v>
      </c>
      <c r="D4236" t="inlineStr">
        <is>
          <t>Perk-TTLi-1</t>
        </is>
      </c>
      <c r="E4236" t="n">
        <v>1397.7753</v>
      </c>
      <c r="F4236" t="n">
        <v>16</v>
      </c>
      <c r="G4236" t="n">
        <v>87.36095625</v>
      </c>
      <c r="H4236" t="n">
        <v>1.23736666666667</v>
      </c>
      <c r="I4236" t="n">
        <v>48.731075000621</v>
      </c>
    </row>
    <row r="4237">
      <c r="A4237" t="inlineStr">
        <is>
          <t>Daily_Efficiency_MTBF_2026_09_18.xlsx</t>
        </is>
      </c>
      <c r="B4237" t="inlineStr">
        <is>
          <t>Samridhi Perk Line</t>
        </is>
      </c>
      <c r="C4237" s="82" t="n">
        <v>46097</v>
      </c>
      <c r="D4237" t="inlineStr">
        <is>
          <t>Perk-TTLi-4</t>
        </is>
      </c>
      <c r="E4237" t="n">
        <v>1425.7827</v>
      </c>
      <c r="F4237" t="n">
        <v>7</v>
      </c>
      <c r="G4237" t="n">
        <v>203.683242857143</v>
      </c>
      <c r="H4237" t="n">
        <v>10.4313166666667</v>
      </c>
      <c r="I4237" t="n">
        <v>32.4046412720685</v>
      </c>
    </row>
    <row r="4238">
      <c r="A4238" t="inlineStr">
        <is>
          <t>Daily_Efficiency_MTBF_2026_09_18.xlsx</t>
        </is>
      </c>
      <c r="B4238" t="inlineStr">
        <is>
          <t>Samridhi Perk Line</t>
        </is>
      </c>
      <c r="C4238" s="82" t="n">
        <v>46097</v>
      </c>
      <c r="D4238" t="inlineStr">
        <is>
          <t>Perk-TTLi-3</t>
        </is>
      </c>
      <c r="E4238" t="n">
        <v>1380.88031666667</v>
      </c>
      <c r="F4238" t="n">
        <v>6</v>
      </c>
      <c r="G4238" t="n">
        <v>230.146719444444</v>
      </c>
      <c r="H4238" t="n">
        <v>0.127283333333333</v>
      </c>
      <c r="I4238" t="n">
        <v>31.6871992970612</v>
      </c>
    </row>
    <row r="4239">
      <c r="A4239" t="inlineStr">
        <is>
          <t>Daily_Efficiency_MTBF_2026_09_18.xlsx</t>
        </is>
      </c>
      <c r="B4239" t="inlineStr">
        <is>
          <t>Samridhi Perk Line</t>
        </is>
      </c>
      <c r="C4239" s="82" t="n">
        <v>46097</v>
      </c>
      <c r="D4239" t="inlineStr">
        <is>
          <t>Perk-TTLi-2</t>
        </is>
      </c>
      <c r="E4239" t="n">
        <v>1411.41426666667</v>
      </c>
      <c r="F4239" t="n">
        <v>1</v>
      </c>
      <c r="G4239" t="n">
        <v>1411.41426666667</v>
      </c>
      <c r="H4239" t="n">
        <v>0</v>
      </c>
      <c r="I4239" t="n">
        <v>51.9443523644889</v>
      </c>
    </row>
    <row r="4240">
      <c r="A4240" t="inlineStr">
        <is>
          <t>Daily_Efficiency_MTBF_2026_09_18.xlsx</t>
        </is>
      </c>
      <c r="B4240" t="inlineStr">
        <is>
          <t>Samridhi Perk Line</t>
        </is>
      </c>
      <c r="C4240" s="82" t="n">
        <v>46097</v>
      </c>
      <c r="D4240" t="inlineStr">
        <is>
          <t>Perk-HLM-3</t>
        </is>
      </c>
      <c r="E4240" t="n">
        <v>1440</v>
      </c>
      <c r="F4240" t="n">
        <v>1</v>
      </c>
      <c r="G4240" t="n">
        <v>1440</v>
      </c>
      <c r="H4240" t="n">
        <v>0</v>
      </c>
      <c r="I4240" t="n">
        <v>59.4509259259259</v>
      </c>
    </row>
    <row r="4241">
      <c r="A4241" t="inlineStr">
        <is>
          <t>Daily_Efficiency_MTBF_2026_09_18.xlsx</t>
        </is>
      </c>
      <c r="B4241" t="inlineStr">
        <is>
          <t>Samridhi Perk Line</t>
        </is>
      </c>
      <c r="C4241" s="82" t="n">
        <v>46097</v>
      </c>
      <c r="D4241" t="inlineStr">
        <is>
          <t>Perk-Case Packing</t>
        </is>
      </c>
      <c r="E4241" t="n">
        <v>1440</v>
      </c>
      <c r="F4241" t="n">
        <v>1</v>
      </c>
      <c r="G4241" t="n">
        <v>1440</v>
      </c>
      <c r="H4241" t="n">
        <v>0</v>
      </c>
      <c r="I4241" t="n">
        <v>107.60752688172</v>
      </c>
    </row>
    <row r="4242">
      <c r="A4242" t="inlineStr">
        <is>
          <t>Daily_Efficiency_MTBF_2026_09_18.xlsx</t>
        </is>
      </c>
      <c r="B4242" t="inlineStr">
        <is>
          <t>Co-Extrusion Line</t>
        </is>
      </c>
      <c r="C4242" s="82" t="n">
        <v>46096</v>
      </c>
      <c r="D4242" t="inlineStr">
        <is>
          <t>Coex-AW3</t>
        </is>
      </c>
      <c r="E4242" t="n">
        <v>1267.81285</v>
      </c>
      <c r="F4242" t="n">
        <v>172</v>
      </c>
      <c r="G4242" t="n">
        <v>7.37100494186047</v>
      </c>
      <c r="H4242" t="n">
        <v>108.179583333333</v>
      </c>
      <c r="I4242" t="n">
        <v>26.9252777777778</v>
      </c>
    </row>
    <row r="4243">
      <c r="A4243" t="inlineStr">
        <is>
          <t>Daily_Efficiency_MTBF_2026_09_18.xlsx</t>
        </is>
      </c>
      <c r="B4243" t="inlineStr">
        <is>
          <t>Co-Extrusion Line</t>
        </is>
      </c>
      <c r="C4243" s="82" t="n">
        <v>46096</v>
      </c>
      <c r="D4243" t="inlineStr">
        <is>
          <t>Coex-AW2</t>
        </is>
      </c>
      <c r="E4243" t="n">
        <v>1224.30753333333</v>
      </c>
      <c r="F4243" t="n">
        <v>47</v>
      </c>
      <c r="G4243" t="n">
        <v>26.0490964539007</v>
      </c>
      <c r="H4243" t="n">
        <v>36.1891666666667</v>
      </c>
      <c r="I4243" t="n">
        <v>85.67166036100279</v>
      </c>
    </row>
    <row r="4244">
      <c r="A4244" t="inlineStr">
        <is>
          <t>Daily_Efficiency_MTBF_2026_09_18.xlsx</t>
        </is>
      </c>
      <c r="B4244" t="inlineStr">
        <is>
          <t>Samridhi 5 Star Line</t>
        </is>
      </c>
      <c r="C4244" s="82" t="n">
        <v>46096</v>
      </c>
      <c r="D4244" t="inlineStr">
        <is>
          <t>FS-HCM-2</t>
        </is>
      </c>
      <c r="E4244" t="n">
        <v>1383.9806</v>
      </c>
      <c r="F4244" t="n">
        <v>58</v>
      </c>
      <c r="G4244" t="n">
        <v>23.8617344827586</v>
      </c>
      <c r="H4244" t="n">
        <v>2.66028333333333</v>
      </c>
      <c r="I4244" t="n">
        <v>64.5531819577442</v>
      </c>
    </row>
    <row r="4245">
      <c r="A4245" t="inlineStr">
        <is>
          <t>Daily_Efficiency_MTBF_2026_09_18.xlsx</t>
        </is>
      </c>
      <c r="B4245" t="inlineStr">
        <is>
          <t>Samridhi 5 Star Line</t>
        </is>
      </c>
      <c r="C4245" s="82" t="n">
        <v>46096</v>
      </c>
      <c r="D4245" t="inlineStr">
        <is>
          <t>FS-HCM-4</t>
        </is>
      </c>
      <c r="E4245" t="n">
        <v>1400.32495</v>
      </c>
      <c r="F4245" t="n">
        <v>49</v>
      </c>
      <c r="G4245" t="n">
        <v>28.5780602040816</v>
      </c>
      <c r="H4245" t="n">
        <v>26.1757833333333</v>
      </c>
      <c r="I4245" t="n">
        <v>76.879006527694</v>
      </c>
    </row>
    <row r="4246">
      <c r="A4246" t="inlineStr">
        <is>
          <t>Daily_Efficiency_MTBF_2026_09_18.xlsx</t>
        </is>
      </c>
      <c r="B4246" t="inlineStr">
        <is>
          <t>Samridhi 5 Star Line</t>
        </is>
      </c>
      <c r="C4246" s="82" t="n">
        <v>46096</v>
      </c>
      <c r="D4246" t="inlineStr">
        <is>
          <t>FS-TTLi-3</t>
        </is>
      </c>
      <c r="E4246" t="n">
        <v>1315.11875</v>
      </c>
      <c r="F4246" t="n">
        <v>43</v>
      </c>
      <c r="G4246" t="n">
        <v>30.5841569767442</v>
      </c>
      <c r="H4246" t="n">
        <v>27.3240833333333</v>
      </c>
      <c r="I4246" t="n">
        <v>77.5564518380244</v>
      </c>
    </row>
    <row r="4247">
      <c r="A4247" t="inlineStr">
        <is>
          <t>Daily_Efficiency_MTBF_2026_09_18.xlsx</t>
        </is>
      </c>
      <c r="B4247" t="inlineStr">
        <is>
          <t>Samridhi 5 Star Line</t>
        </is>
      </c>
      <c r="C4247" s="82" t="n">
        <v>46096</v>
      </c>
      <c r="D4247" t="inlineStr">
        <is>
          <t>FS-TTLi-1</t>
        </is>
      </c>
      <c r="E4247" t="n">
        <v>1397.50381666667</v>
      </c>
      <c r="F4247" t="n">
        <v>39</v>
      </c>
      <c r="G4247" t="n">
        <v>35.8334311965812</v>
      </c>
      <c r="H4247" t="n">
        <v>12.3333833333333</v>
      </c>
      <c r="I4247" t="n">
        <v>67.4088002183156</v>
      </c>
    </row>
    <row r="4248">
      <c r="A4248" t="inlineStr">
        <is>
          <t>Daily_Efficiency_MTBF_2026_09_18.xlsx</t>
        </is>
      </c>
      <c r="B4248" t="inlineStr">
        <is>
          <t>Samridhi 5 Star Line</t>
        </is>
      </c>
      <c r="C4248" s="82" t="n">
        <v>46096</v>
      </c>
      <c r="D4248" t="inlineStr">
        <is>
          <t>FS-HCM-3</t>
        </is>
      </c>
      <c r="E4248" t="n">
        <v>1353.0143</v>
      </c>
      <c r="F4248" t="n">
        <v>37</v>
      </c>
      <c r="G4248" t="n">
        <v>36.5679540540541</v>
      </c>
      <c r="H4248" t="n">
        <v>0.325133333333333</v>
      </c>
      <c r="I4248" t="n">
        <v>83.10097060004939</v>
      </c>
    </row>
    <row r="4249">
      <c r="A4249" t="inlineStr">
        <is>
          <t>Daily_Efficiency_MTBF_2026_09_18.xlsx</t>
        </is>
      </c>
      <c r="B4249" t="inlineStr">
        <is>
          <t>Samridhi 5 Star Line</t>
        </is>
      </c>
      <c r="C4249" s="82" t="n">
        <v>46096</v>
      </c>
      <c r="D4249" t="inlineStr">
        <is>
          <t>FS-HCM-1</t>
        </is>
      </c>
      <c r="E4249" t="n">
        <v>1396.0185</v>
      </c>
      <c r="F4249" t="n">
        <v>36</v>
      </c>
      <c r="G4249" t="n">
        <v>38.7782916666667</v>
      </c>
      <c r="H4249" t="n">
        <v>6.3491</v>
      </c>
      <c r="I4249" t="n">
        <v>69.0416931617232</v>
      </c>
    </row>
    <row r="4250">
      <c r="A4250" t="inlineStr">
        <is>
          <t>Daily_Efficiency_MTBF_2026_09_18.xlsx</t>
        </is>
      </c>
      <c r="B4250" t="inlineStr">
        <is>
          <t>Samridhi 5 Star Line</t>
        </is>
      </c>
      <c r="C4250" s="82" t="n">
        <v>46096</v>
      </c>
      <c r="D4250" t="inlineStr">
        <is>
          <t>FS-TTLi-2</t>
        </is>
      </c>
      <c r="E4250" t="n">
        <v>1369.65878333333</v>
      </c>
      <c r="F4250" t="n">
        <v>35</v>
      </c>
      <c r="G4250" t="n">
        <v>39.1331080952381</v>
      </c>
      <c r="H4250" t="n">
        <v>15.1635333333333</v>
      </c>
      <c r="I4250" t="n">
        <v>64.21626148819161</v>
      </c>
    </row>
    <row r="4251">
      <c r="A4251" t="inlineStr">
        <is>
          <t>Daily_Efficiency_MTBF_2026_09_18.xlsx</t>
        </is>
      </c>
      <c r="B4251" t="inlineStr">
        <is>
          <t>Samridhi 5 Star Line</t>
        </is>
      </c>
      <c r="C4251" s="82" t="n">
        <v>46096</v>
      </c>
      <c r="D4251" t="inlineStr">
        <is>
          <t>FS-TTLi-4</t>
        </is>
      </c>
      <c r="E4251" t="n">
        <v>1411.01488333333</v>
      </c>
      <c r="F4251" t="n">
        <v>34</v>
      </c>
      <c r="G4251" t="n">
        <v>41.500437745098</v>
      </c>
      <c r="H4251" t="n">
        <v>28.9851166666667</v>
      </c>
      <c r="I4251" t="n">
        <v>75.1818181818182</v>
      </c>
    </row>
    <row r="4252">
      <c r="A4252" t="inlineStr">
        <is>
          <t>Daily_Efficiency_MTBF_2026_09_18.xlsx</t>
        </is>
      </c>
      <c r="B4252" t="inlineStr">
        <is>
          <t>Samridhi 5 Star Line</t>
        </is>
      </c>
      <c r="C4252" s="82" t="n">
        <v>46096</v>
      </c>
      <c r="D4252" t="inlineStr">
        <is>
          <t>FS-HRM-5</t>
        </is>
      </c>
      <c r="E4252" t="n">
        <v>1404.85208333333</v>
      </c>
      <c r="F4252" t="n">
        <v>8</v>
      </c>
      <c r="G4252" t="n">
        <v>175.606510416667</v>
      </c>
      <c r="H4252" t="n">
        <v>8.98545</v>
      </c>
      <c r="I4252" t="n">
        <v>42.0150334102068</v>
      </c>
    </row>
    <row r="4253">
      <c r="A4253" t="inlineStr">
        <is>
          <t>Daily_Efficiency_MTBF_2026_09_18.xlsx</t>
        </is>
      </c>
      <c r="B4253" t="inlineStr">
        <is>
          <t>Samridhi 5 Star Line</t>
        </is>
      </c>
      <c r="C4253" s="82" t="n">
        <v>46096</v>
      </c>
      <c r="D4253" t="inlineStr">
        <is>
          <t>FS-Case Packing</t>
        </is>
      </c>
      <c r="E4253" t="n">
        <v>1440</v>
      </c>
      <c r="F4253" t="n">
        <v>1</v>
      </c>
      <c r="G4253" t="n">
        <v>1440</v>
      </c>
      <c r="H4253" t="n">
        <v>0</v>
      </c>
      <c r="I4253" t="n">
        <v>107.375222816399</v>
      </c>
    </row>
    <row r="4254">
      <c r="A4254" t="inlineStr">
        <is>
          <t>Daily_Efficiency_MTBF_2026_09_18.xlsx</t>
        </is>
      </c>
      <c r="B4254" t="inlineStr">
        <is>
          <t>Samridhi 5 Star Line</t>
        </is>
      </c>
      <c r="C4254" s="82" t="n">
        <v>46096</v>
      </c>
      <c r="D4254" t="inlineStr">
        <is>
          <t>FS-TTM-5</t>
        </is>
      </c>
      <c r="E4254" t="n">
        <v>1440</v>
      </c>
      <c r="F4254" t="n">
        <v>1</v>
      </c>
      <c r="G4254" t="n">
        <v>1440</v>
      </c>
      <c r="H4254" t="n">
        <v>0</v>
      </c>
      <c r="I4254" t="n">
        <v>64.3737373737374</v>
      </c>
    </row>
    <row r="4255">
      <c r="A4255" t="inlineStr">
        <is>
          <t>Daily_Efficiency_MTBF_2026_09_18.xlsx</t>
        </is>
      </c>
      <c r="B4255" t="inlineStr">
        <is>
          <t>Samridhi Perk Line</t>
        </is>
      </c>
      <c r="C4255" s="82" t="n">
        <v>46096</v>
      </c>
      <c r="D4255" t="inlineStr">
        <is>
          <t>Perk-HLM-1</t>
        </is>
      </c>
      <c r="E4255" t="n">
        <v>1320.83575</v>
      </c>
      <c r="F4255" t="n">
        <v>111</v>
      </c>
      <c r="G4255" t="n">
        <v>11.8994211711712</v>
      </c>
      <c r="H4255" t="n">
        <v>5.93493333333333</v>
      </c>
      <c r="I4255" t="n">
        <v>71.88491311996751</v>
      </c>
    </row>
    <row r="4256">
      <c r="A4256" t="inlineStr">
        <is>
          <t>Daily_Efficiency_MTBF_2026_09_18.xlsx</t>
        </is>
      </c>
      <c r="B4256" t="inlineStr">
        <is>
          <t>Samridhi Perk Line</t>
        </is>
      </c>
      <c r="C4256" s="82" t="n">
        <v>46096</v>
      </c>
      <c r="D4256" t="inlineStr">
        <is>
          <t>Perk-HCM-1</t>
        </is>
      </c>
      <c r="E4256" t="n">
        <v>1339.80486666667</v>
      </c>
      <c r="F4256" t="n">
        <v>91</v>
      </c>
      <c r="G4256" t="n">
        <v>14.7231304029304</v>
      </c>
      <c r="H4256" t="n">
        <v>0.1185</v>
      </c>
      <c r="I4256" t="n">
        <v>64.7645570044746</v>
      </c>
    </row>
    <row r="4257">
      <c r="A4257" t="inlineStr">
        <is>
          <t>Daily_Efficiency_MTBF_2026_09_18.xlsx</t>
        </is>
      </c>
      <c r="B4257" t="inlineStr">
        <is>
          <t>Samridhi Perk Line</t>
        </is>
      </c>
      <c r="C4257" s="82" t="n">
        <v>46096</v>
      </c>
      <c r="D4257" t="inlineStr">
        <is>
          <t>Perk-HLM-2</t>
        </is>
      </c>
      <c r="E4257" t="n">
        <v>1290.96648333333</v>
      </c>
      <c r="F4257" t="n">
        <v>87</v>
      </c>
      <c r="G4257" t="n">
        <v>14.838695210728</v>
      </c>
      <c r="H4257" t="n">
        <v>0</v>
      </c>
      <c r="I4257" t="n">
        <v>82.85991428871</v>
      </c>
    </row>
    <row r="4258">
      <c r="A4258" t="inlineStr">
        <is>
          <t>Daily_Efficiency_MTBF_2026_09_18.xlsx</t>
        </is>
      </c>
      <c r="B4258" t="inlineStr">
        <is>
          <t>Samridhi Perk Line</t>
        </is>
      </c>
      <c r="C4258" s="82" t="n">
        <v>46096</v>
      </c>
      <c r="D4258" t="inlineStr">
        <is>
          <t>Perk-HCM-2</t>
        </is>
      </c>
      <c r="E4258" t="n">
        <v>1365.6276</v>
      </c>
      <c r="F4258" t="n">
        <v>64</v>
      </c>
      <c r="G4258" t="n">
        <v>21.33793125</v>
      </c>
      <c r="H4258" t="n">
        <v>0.3027</v>
      </c>
      <c r="I4258" t="n">
        <v>73.4732799070147</v>
      </c>
    </row>
    <row r="4259">
      <c r="A4259" t="inlineStr">
        <is>
          <t>Daily_Efficiency_MTBF_2026_09_18.xlsx</t>
        </is>
      </c>
      <c r="B4259" t="inlineStr">
        <is>
          <t>Samridhi Perk Line</t>
        </is>
      </c>
      <c r="C4259" s="82" t="n">
        <v>46096</v>
      </c>
      <c r="D4259" t="inlineStr">
        <is>
          <t>Perk-HCM-3</t>
        </is>
      </c>
      <c r="E4259" t="n">
        <v>1354.84926666667</v>
      </c>
      <c r="F4259" t="n">
        <v>45</v>
      </c>
      <c r="G4259" t="n">
        <v>30.1077614814815</v>
      </c>
      <c r="H4259" t="n">
        <v>4.1063</v>
      </c>
      <c r="I4259" t="n">
        <v>50.8710469655721</v>
      </c>
    </row>
    <row r="4260">
      <c r="A4260" t="inlineStr">
        <is>
          <t>Daily_Efficiency_MTBF_2026_09_18.xlsx</t>
        </is>
      </c>
      <c r="B4260" t="inlineStr">
        <is>
          <t>Samridhi Perk Line</t>
        </is>
      </c>
      <c r="C4260" s="82" t="n">
        <v>46096</v>
      </c>
      <c r="D4260" t="inlineStr">
        <is>
          <t>Perk-HCM-4</t>
        </is>
      </c>
      <c r="E4260" t="n">
        <v>1373.67163333333</v>
      </c>
      <c r="F4260" t="n">
        <v>36</v>
      </c>
      <c r="G4260" t="n">
        <v>38.1575453703704</v>
      </c>
      <c r="H4260" t="n">
        <v>0.191383333333333</v>
      </c>
      <c r="I4260" t="n">
        <v>47.4619104755497</v>
      </c>
    </row>
    <row r="4261">
      <c r="A4261" t="inlineStr">
        <is>
          <t>Daily_Efficiency_MTBF_2026_09_18.xlsx</t>
        </is>
      </c>
      <c r="B4261" t="inlineStr">
        <is>
          <t>Samridhi Perk Line</t>
        </is>
      </c>
      <c r="C4261" s="82" t="n">
        <v>46096</v>
      </c>
      <c r="D4261" t="inlineStr">
        <is>
          <t>Perk-TTLi-1</t>
        </is>
      </c>
      <c r="E4261" t="n">
        <v>1375.20243333333</v>
      </c>
      <c r="F4261" t="n">
        <v>30</v>
      </c>
      <c r="G4261" t="n">
        <v>45.8400811111111</v>
      </c>
      <c r="H4261" t="n">
        <v>1.64963333333333</v>
      </c>
      <c r="I4261" t="n">
        <v>42.6753097449926</v>
      </c>
    </row>
    <row r="4262">
      <c r="A4262" t="inlineStr">
        <is>
          <t>Daily_Efficiency_MTBF_2026_09_18.xlsx</t>
        </is>
      </c>
      <c r="B4262" t="inlineStr">
        <is>
          <t>Samridhi Perk Line</t>
        </is>
      </c>
      <c r="C4262" s="82" t="n">
        <v>46096</v>
      </c>
      <c r="D4262" t="inlineStr">
        <is>
          <t>Perk-TTLi-3</t>
        </is>
      </c>
      <c r="E4262" t="n">
        <v>1384.11521666667</v>
      </c>
      <c r="F4262" t="n">
        <v>12</v>
      </c>
      <c r="G4262" t="n">
        <v>115.342934722222</v>
      </c>
      <c r="H4262" t="n">
        <v>5.4004</v>
      </c>
      <c r="I4262" t="n">
        <v>30.4903809193634</v>
      </c>
    </row>
    <row r="4263">
      <c r="A4263" t="inlineStr">
        <is>
          <t>Daily_Efficiency_MTBF_2026_09_18.xlsx</t>
        </is>
      </c>
      <c r="B4263" t="inlineStr">
        <is>
          <t>Samridhi Perk Line</t>
        </is>
      </c>
      <c r="C4263" s="82" t="n">
        <v>46096</v>
      </c>
      <c r="D4263" t="inlineStr">
        <is>
          <t>Perk-TTLi-2</t>
        </is>
      </c>
      <c r="E4263" t="n">
        <v>1387.31758333333</v>
      </c>
      <c r="F4263" t="n">
        <v>9</v>
      </c>
      <c r="G4263" t="n">
        <v>154.146398148148</v>
      </c>
      <c r="H4263" t="n">
        <v>0.08493333333333331</v>
      </c>
      <c r="I4263" t="n">
        <v>48.1866808622519</v>
      </c>
    </row>
    <row r="4264">
      <c r="A4264" t="inlineStr">
        <is>
          <t>Daily_Efficiency_MTBF_2026_09_18.xlsx</t>
        </is>
      </c>
      <c r="B4264" t="inlineStr">
        <is>
          <t>Samridhi Perk Line</t>
        </is>
      </c>
      <c r="C4264" s="82" t="n">
        <v>46096</v>
      </c>
      <c r="D4264" t="inlineStr">
        <is>
          <t>Perk-TTLi-4</t>
        </is>
      </c>
      <c r="E4264" t="n">
        <v>1415.61116666667</v>
      </c>
      <c r="F4264" t="n">
        <v>4</v>
      </c>
      <c r="G4264" t="n">
        <v>353.902791666667</v>
      </c>
      <c r="H4264" t="n">
        <v>1.08251666666667</v>
      </c>
      <c r="I4264" t="n">
        <v>26.8173889772693</v>
      </c>
    </row>
    <row r="4265">
      <c r="A4265" t="inlineStr">
        <is>
          <t>Daily_Efficiency_MTBF_2026_09_18.xlsx</t>
        </is>
      </c>
      <c r="B4265" t="inlineStr">
        <is>
          <t>Samridhi Perk Line</t>
        </is>
      </c>
      <c r="C4265" s="82" t="n">
        <v>46096</v>
      </c>
      <c r="D4265" t="inlineStr">
        <is>
          <t>Perk-HLM-3</t>
        </is>
      </c>
      <c r="E4265" t="n">
        <v>1440</v>
      </c>
      <c r="F4265" t="n">
        <v>1</v>
      </c>
      <c r="G4265" t="n">
        <v>1440</v>
      </c>
      <c r="H4265" t="n">
        <v>0</v>
      </c>
      <c r="I4265" t="n">
        <v>53.6583333333334</v>
      </c>
    </row>
    <row r="4266">
      <c r="A4266" t="inlineStr">
        <is>
          <t>Daily_Efficiency_MTBF_2026_09_18.xlsx</t>
        </is>
      </c>
      <c r="B4266" t="inlineStr">
        <is>
          <t>Samridhi Perk Line</t>
        </is>
      </c>
      <c r="C4266" s="82" t="n">
        <v>46096</v>
      </c>
      <c r="D4266" t="inlineStr">
        <is>
          <t>Perk-Case Packing</t>
        </is>
      </c>
      <c r="E4266" t="n">
        <v>1440</v>
      </c>
      <c r="F4266" t="n">
        <v>1</v>
      </c>
      <c r="G4266" t="n">
        <v>1440</v>
      </c>
      <c r="H4266" t="n">
        <v>0</v>
      </c>
      <c r="I4266" t="n">
        <v>91.2903225806452</v>
      </c>
    </row>
    <row r="4267">
      <c r="A4267" t="inlineStr">
        <is>
          <t>Daily_Efficiency_MTBF_2026_09_18.xlsx</t>
        </is>
      </c>
      <c r="B4267" t="inlineStr">
        <is>
          <t>Co-Extrusion Line</t>
        </is>
      </c>
      <c r="C4267" s="82" t="n">
        <v>46095</v>
      </c>
      <c r="D4267" t="inlineStr">
        <is>
          <t>Coex-AW3</t>
        </is>
      </c>
      <c r="E4267" t="n">
        <v>1355.8805</v>
      </c>
      <c r="F4267" t="n">
        <v>143</v>
      </c>
      <c r="G4267" t="n">
        <v>9.481681818181841</v>
      </c>
      <c r="H4267" t="n">
        <v>84.1195</v>
      </c>
      <c r="I4267" t="n">
        <v>13.791111111111</v>
      </c>
    </row>
    <row r="4268">
      <c r="A4268" t="inlineStr">
        <is>
          <t>Daily_Efficiency_MTBF_2026_09_18.xlsx</t>
        </is>
      </c>
      <c r="B4268" t="inlineStr">
        <is>
          <t>Co-Extrusion Line</t>
        </is>
      </c>
      <c r="C4268" s="82" t="n">
        <v>46095</v>
      </c>
      <c r="D4268" t="inlineStr">
        <is>
          <t>Coex-AW2</t>
        </is>
      </c>
      <c r="E4268" t="n">
        <v>1396.31941666667</v>
      </c>
      <c r="F4268" t="n">
        <v>19</v>
      </c>
      <c r="G4268" t="n">
        <v>73.4904956140351</v>
      </c>
      <c r="H4268" t="n">
        <v>11.1788333333333</v>
      </c>
      <c r="I4268" t="n">
        <v>103.802852567194</v>
      </c>
    </row>
    <row r="4269">
      <c r="A4269" t="inlineStr">
        <is>
          <t>Daily_Efficiency_MTBF_2026_09_18.xlsx</t>
        </is>
      </c>
      <c r="B4269" t="inlineStr">
        <is>
          <t>Samridhi 5 Star Line</t>
        </is>
      </c>
      <c r="C4269" s="82" t="n">
        <v>46095</v>
      </c>
      <c r="D4269" t="inlineStr">
        <is>
          <t>FS-HCM-2</t>
        </is>
      </c>
      <c r="E4269" t="n">
        <v>1200.48873333333</v>
      </c>
      <c r="F4269" t="n">
        <v>72</v>
      </c>
      <c r="G4269" t="n">
        <v>16.6734546296296</v>
      </c>
      <c r="H4269" t="n">
        <v>4.68321666666667</v>
      </c>
      <c r="I4269" t="n">
        <v>65.6446448855918</v>
      </c>
    </row>
    <row r="4270">
      <c r="A4270" t="inlineStr">
        <is>
          <t>Daily_Efficiency_MTBF_2026_09_18.xlsx</t>
        </is>
      </c>
      <c r="B4270" t="inlineStr">
        <is>
          <t>Samridhi 5 Star Line</t>
        </is>
      </c>
      <c r="C4270" s="82" t="n">
        <v>46095</v>
      </c>
      <c r="D4270" t="inlineStr">
        <is>
          <t>FS-HCM-1</t>
        </is>
      </c>
      <c r="E4270" t="n">
        <v>1401.4214</v>
      </c>
      <c r="F4270" t="n">
        <v>71</v>
      </c>
      <c r="G4270" t="n">
        <v>19.7383295774648</v>
      </c>
      <c r="H4270" t="n">
        <v>1.6666</v>
      </c>
      <c r="I4270" t="n">
        <v>60.7446381926802</v>
      </c>
    </row>
    <row r="4271">
      <c r="A4271" t="inlineStr">
        <is>
          <t>Daily_Efficiency_MTBF_2026_09_18.xlsx</t>
        </is>
      </c>
      <c r="B4271" t="inlineStr">
        <is>
          <t>Samridhi 5 Star Line</t>
        </is>
      </c>
      <c r="C4271" s="82" t="n">
        <v>46095</v>
      </c>
      <c r="D4271" t="inlineStr">
        <is>
          <t>FS-HCM-3</t>
        </is>
      </c>
      <c r="E4271" t="n">
        <v>1317.7574</v>
      </c>
      <c r="F4271" t="n">
        <v>39</v>
      </c>
      <c r="G4271" t="n">
        <v>33.7886512820513</v>
      </c>
      <c r="H4271" t="n">
        <v>3.69498333333333</v>
      </c>
      <c r="I4271" t="n">
        <v>71.34281118158199</v>
      </c>
    </row>
    <row r="4272">
      <c r="A4272" t="inlineStr">
        <is>
          <t>Daily_Efficiency_MTBF_2026_09_18.xlsx</t>
        </is>
      </c>
      <c r="B4272" t="inlineStr">
        <is>
          <t>Samridhi 5 Star Line</t>
        </is>
      </c>
      <c r="C4272" s="82" t="n">
        <v>46095</v>
      </c>
      <c r="D4272" t="inlineStr">
        <is>
          <t>FS-TTLi-1</t>
        </is>
      </c>
      <c r="E4272" t="n">
        <v>1327.9848</v>
      </c>
      <c r="F4272" t="n">
        <v>38</v>
      </c>
      <c r="G4272" t="n">
        <v>34.9469684210526</v>
      </c>
      <c r="H4272" t="n">
        <v>25.355</v>
      </c>
      <c r="I4272" t="n">
        <v>59.0726876802421</v>
      </c>
    </row>
    <row r="4273">
      <c r="A4273" t="inlineStr">
        <is>
          <t>Daily_Efficiency_MTBF_2026_09_18.xlsx</t>
        </is>
      </c>
      <c r="B4273" t="inlineStr">
        <is>
          <t>Samridhi 5 Star Line</t>
        </is>
      </c>
      <c r="C4273" s="82" t="n">
        <v>46095</v>
      </c>
      <c r="D4273" t="inlineStr">
        <is>
          <t>FS-TTLi-2</t>
        </is>
      </c>
      <c r="E4273" t="n">
        <v>1385.07643333333</v>
      </c>
      <c r="F4273" t="n">
        <v>28</v>
      </c>
      <c r="G4273" t="n">
        <v>49.4670154761905</v>
      </c>
      <c r="H4273" t="n">
        <v>10.2135</v>
      </c>
      <c r="I4273" t="n">
        <v>55.4526275874535</v>
      </c>
    </row>
    <row r="4274">
      <c r="A4274" t="inlineStr">
        <is>
          <t>Daily_Efficiency_MTBF_2026_09_18.xlsx</t>
        </is>
      </c>
      <c r="B4274" t="inlineStr">
        <is>
          <t>Samridhi 5 Star Line</t>
        </is>
      </c>
      <c r="C4274" s="82" t="n">
        <v>46095</v>
      </c>
      <c r="D4274" t="inlineStr">
        <is>
          <t>FS-HRM-5</t>
        </is>
      </c>
      <c r="E4274" t="n">
        <v>1384.2262</v>
      </c>
      <c r="F4274" t="n">
        <v>24</v>
      </c>
      <c r="G4274" t="n">
        <v>57.6760916666667</v>
      </c>
      <c r="H4274" t="n">
        <v>14.3786666666667</v>
      </c>
      <c r="I4274" t="n">
        <v>31.0711215116575</v>
      </c>
    </row>
    <row r="4275">
      <c r="A4275" t="inlineStr">
        <is>
          <t>Daily_Efficiency_MTBF_2026_09_18.xlsx</t>
        </is>
      </c>
      <c r="B4275" t="inlineStr">
        <is>
          <t>Samridhi 5 Star Line</t>
        </is>
      </c>
      <c r="C4275" s="82" t="n">
        <v>46095</v>
      </c>
      <c r="D4275" t="inlineStr">
        <is>
          <t>FS-HCM-4</t>
        </is>
      </c>
      <c r="E4275" t="n">
        <v>1397.47058333333</v>
      </c>
      <c r="F4275" t="n">
        <v>24</v>
      </c>
      <c r="G4275" t="n">
        <v>58.2279409722222</v>
      </c>
      <c r="H4275" t="n">
        <v>13.4851166666667</v>
      </c>
      <c r="I4275" t="n">
        <v>59.6406334291535</v>
      </c>
    </row>
    <row r="4276">
      <c r="A4276" t="inlineStr">
        <is>
          <t>Daily_Efficiency_MTBF_2026_09_18.xlsx</t>
        </is>
      </c>
      <c r="B4276" t="inlineStr">
        <is>
          <t>Samridhi 5 Star Line</t>
        </is>
      </c>
      <c r="C4276" s="82" t="n">
        <v>46095</v>
      </c>
      <c r="D4276" t="inlineStr">
        <is>
          <t>FS-TTLi-3</t>
        </is>
      </c>
      <c r="E4276" t="n">
        <v>1379.31036666667</v>
      </c>
      <c r="F4276" t="n">
        <v>22</v>
      </c>
      <c r="G4276" t="n">
        <v>62.6959257575758</v>
      </c>
      <c r="H4276" t="n">
        <v>9.00085</v>
      </c>
      <c r="I4276" t="n">
        <v>65.36901368991489</v>
      </c>
    </row>
    <row r="4277">
      <c r="A4277" t="inlineStr">
        <is>
          <t>Daily_Efficiency_MTBF_2026_09_18.xlsx</t>
        </is>
      </c>
      <c r="B4277" t="inlineStr">
        <is>
          <t>Samridhi 5 Star Line</t>
        </is>
      </c>
      <c r="C4277" s="82" t="n">
        <v>46095</v>
      </c>
      <c r="D4277" t="inlineStr">
        <is>
          <t>FS-TTLi-4</t>
        </is>
      </c>
      <c r="E4277" t="n">
        <v>1411.79326666667</v>
      </c>
      <c r="F4277" t="n">
        <v>19</v>
      </c>
      <c r="G4277" t="n">
        <v>74.3049087719298</v>
      </c>
      <c r="H4277" t="n">
        <v>26.8154666666667</v>
      </c>
      <c r="I4277" t="n">
        <v>57.7115960477554</v>
      </c>
    </row>
    <row r="4278">
      <c r="A4278" t="inlineStr">
        <is>
          <t>Daily_Efficiency_MTBF_2026_09_18.xlsx</t>
        </is>
      </c>
      <c r="B4278" t="inlineStr">
        <is>
          <t>Samridhi 5 Star Line</t>
        </is>
      </c>
      <c r="C4278" s="82" t="n">
        <v>46095</v>
      </c>
      <c r="D4278" t="inlineStr">
        <is>
          <t>FS-Case Packing</t>
        </is>
      </c>
      <c r="E4278" t="n">
        <v>1440</v>
      </c>
      <c r="F4278" t="n">
        <v>1</v>
      </c>
      <c r="G4278" t="n">
        <v>1440</v>
      </c>
      <c r="H4278" t="n">
        <v>0</v>
      </c>
      <c r="I4278" t="n">
        <v>78.698752228164</v>
      </c>
    </row>
    <row r="4279">
      <c r="A4279" t="inlineStr">
        <is>
          <t>Daily_Efficiency_MTBF_2026_09_18.xlsx</t>
        </is>
      </c>
      <c r="B4279" t="inlineStr">
        <is>
          <t>Samridhi 5 Star Line</t>
        </is>
      </c>
      <c r="C4279" s="82" t="n">
        <v>46095</v>
      </c>
      <c r="D4279" t="inlineStr">
        <is>
          <t>FS-TTM-5</t>
        </is>
      </c>
      <c r="E4279" t="n">
        <v>1423.46351666667</v>
      </c>
      <c r="F4279" t="n">
        <v>1</v>
      </c>
      <c r="G4279" t="n">
        <v>1423.46351666667</v>
      </c>
      <c r="H4279" t="n">
        <v>0</v>
      </c>
      <c r="I4279" t="n">
        <v>33.7950497512269</v>
      </c>
    </row>
    <row r="4280">
      <c r="A4280" t="inlineStr">
        <is>
          <t>Daily_Efficiency_MTBF_2026_09_18.xlsx</t>
        </is>
      </c>
      <c r="B4280" t="inlineStr">
        <is>
          <t>Samridhi Perk Line</t>
        </is>
      </c>
      <c r="C4280" s="82" t="n">
        <v>46095</v>
      </c>
      <c r="D4280" t="inlineStr">
        <is>
          <t>Perk-HLM-1</t>
        </is>
      </c>
      <c r="E4280" t="n">
        <v>1046.74273333333</v>
      </c>
      <c r="F4280" t="n">
        <v>130</v>
      </c>
      <c r="G4280" t="n">
        <v>8.05186717948718</v>
      </c>
      <c r="H4280" t="n">
        <v>1.68615</v>
      </c>
      <c r="I4280" t="n">
        <v>43.9482878038146</v>
      </c>
    </row>
    <row r="4281">
      <c r="A4281" t="inlineStr">
        <is>
          <t>Daily_Efficiency_MTBF_2026_09_18.xlsx</t>
        </is>
      </c>
      <c r="B4281" t="inlineStr">
        <is>
          <t>Samridhi Perk Line</t>
        </is>
      </c>
      <c r="C4281" s="82" t="n">
        <v>46095</v>
      </c>
      <c r="D4281" t="inlineStr">
        <is>
          <t>Perk-HCM-2</t>
        </is>
      </c>
      <c r="E4281" t="n">
        <v>1006.33681666667</v>
      </c>
      <c r="F4281" t="n">
        <v>77</v>
      </c>
      <c r="G4281" t="n">
        <v>13.0693093073593</v>
      </c>
      <c r="H4281" t="n">
        <v>5.038</v>
      </c>
      <c r="I4281" t="n">
        <v>72.01106925356019</v>
      </c>
    </row>
    <row r="4282">
      <c r="A4282" t="inlineStr">
        <is>
          <t>Daily_Efficiency_MTBF_2026_09_18.xlsx</t>
        </is>
      </c>
      <c r="B4282" t="inlineStr">
        <is>
          <t>Samridhi Perk Line</t>
        </is>
      </c>
      <c r="C4282" s="82" t="n">
        <v>46095</v>
      </c>
      <c r="D4282" t="inlineStr">
        <is>
          <t>Perk-HLM-2</t>
        </is>
      </c>
      <c r="E4282" t="n">
        <v>1003.56886666667</v>
      </c>
      <c r="F4282" t="n">
        <v>71</v>
      </c>
      <c r="G4282" t="n">
        <v>14.1347727699531</v>
      </c>
      <c r="H4282" t="n">
        <v>0.0424</v>
      </c>
      <c r="I4282" t="n">
        <v>56.2961450166308</v>
      </c>
    </row>
    <row r="4283">
      <c r="A4283" t="inlineStr">
        <is>
          <t>Daily_Efficiency_MTBF_2026_09_18.xlsx</t>
        </is>
      </c>
      <c r="B4283" t="inlineStr">
        <is>
          <t>Samridhi Perk Line</t>
        </is>
      </c>
      <c r="C4283" s="82" t="n">
        <v>46095</v>
      </c>
      <c r="D4283" t="inlineStr">
        <is>
          <t>Perk-HCM-1</t>
        </is>
      </c>
      <c r="E4283" t="n">
        <v>1017.3574</v>
      </c>
      <c r="F4283" t="n">
        <v>65</v>
      </c>
      <c r="G4283" t="n">
        <v>15.6516523076923</v>
      </c>
      <c r="H4283" t="n">
        <v>0.6932</v>
      </c>
      <c r="I4283" t="n">
        <v>60.1518128702612</v>
      </c>
    </row>
    <row r="4284">
      <c r="A4284" t="inlineStr">
        <is>
          <t>Daily_Efficiency_MTBF_2026_09_18.xlsx</t>
        </is>
      </c>
      <c r="B4284" t="inlineStr">
        <is>
          <t>Samridhi Perk Line</t>
        </is>
      </c>
      <c r="C4284" s="82" t="n">
        <v>46095</v>
      </c>
      <c r="D4284" t="inlineStr">
        <is>
          <t>Perk-HCM-3</t>
        </is>
      </c>
      <c r="E4284" t="n">
        <v>1020.98218333333</v>
      </c>
      <c r="F4284" t="n">
        <v>47</v>
      </c>
      <c r="G4284" t="n">
        <v>21.723025177305</v>
      </c>
      <c r="H4284" t="n">
        <v>1.01933333333333</v>
      </c>
      <c r="I4284" t="n">
        <v>48.2920482891284</v>
      </c>
    </row>
    <row r="4285">
      <c r="A4285" t="inlineStr">
        <is>
          <t>Daily_Efficiency_MTBF_2026_09_18.xlsx</t>
        </is>
      </c>
      <c r="B4285" t="inlineStr">
        <is>
          <t>Samridhi Perk Line</t>
        </is>
      </c>
      <c r="C4285" s="82" t="n">
        <v>46095</v>
      </c>
      <c r="D4285" t="inlineStr">
        <is>
          <t>Perk-HCM-4</t>
        </is>
      </c>
      <c r="E4285" t="n">
        <v>1033.68593333333</v>
      </c>
      <c r="F4285" t="n">
        <v>33</v>
      </c>
      <c r="G4285" t="n">
        <v>31.3238161616162</v>
      </c>
      <c r="H4285" t="n">
        <v>0.595516666666667</v>
      </c>
      <c r="I4285" t="n">
        <v>53.6869064734583</v>
      </c>
    </row>
    <row r="4286">
      <c r="A4286" t="inlineStr">
        <is>
          <t>Daily_Efficiency_MTBF_2026_09_18.xlsx</t>
        </is>
      </c>
      <c r="B4286" t="inlineStr">
        <is>
          <t>Samridhi Perk Line</t>
        </is>
      </c>
      <c r="C4286" s="82" t="n">
        <v>46095</v>
      </c>
      <c r="D4286" t="inlineStr">
        <is>
          <t>Perk TTM-5</t>
        </is>
      </c>
      <c r="E4286" t="n">
        <v>820.4687</v>
      </c>
      <c r="F4286" t="n">
        <v>17</v>
      </c>
      <c r="G4286" t="n">
        <v>48.2628647058824</v>
      </c>
      <c r="H4286" t="n">
        <v>19.5313</v>
      </c>
      <c r="I4286" t="n">
        <v>35.8333333333333</v>
      </c>
    </row>
    <row r="4287">
      <c r="A4287" t="inlineStr">
        <is>
          <t>Daily_Efficiency_MTBF_2026_09_18.xlsx</t>
        </is>
      </c>
      <c r="B4287" t="inlineStr">
        <is>
          <t>Samridhi Perk Line</t>
        </is>
      </c>
      <c r="C4287" s="82" t="n">
        <v>46095</v>
      </c>
      <c r="D4287" t="inlineStr">
        <is>
          <t>Perk-TTLi-2</t>
        </is>
      </c>
      <c r="E4287" t="n">
        <v>1386.30953333333</v>
      </c>
      <c r="F4287" t="n">
        <v>12</v>
      </c>
      <c r="G4287" t="n">
        <v>115.525794444444</v>
      </c>
      <c r="H4287" t="n">
        <v>0</v>
      </c>
      <c r="I4287" t="n">
        <v>48.5603496684562</v>
      </c>
    </row>
    <row r="4288">
      <c r="A4288" t="inlineStr">
        <is>
          <t>Daily_Efficiency_MTBF_2026_09_18.xlsx</t>
        </is>
      </c>
      <c r="B4288" t="inlineStr">
        <is>
          <t>Samridhi Perk Line</t>
        </is>
      </c>
      <c r="C4288" s="82" t="n">
        <v>46095</v>
      </c>
      <c r="D4288" t="inlineStr">
        <is>
          <t>Perk-TTLi-1</t>
        </is>
      </c>
      <c r="E4288" t="n">
        <v>1415.33016666667</v>
      </c>
      <c r="F4288" t="n">
        <v>9</v>
      </c>
      <c r="G4288" t="n">
        <v>157.258907407407</v>
      </c>
      <c r="H4288" t="n">
        <v>0.719183333333333</v>
      </c>
      <c r="I4288" t="n">
        <v>52.5255617758831</v>
      </c>
    </row>
    <row r="4289">
      <c r="A4289" t="inlineStr">
        <is>
          <t>Daily_Efficiency_MTBF_2026_09_18.xlsx</t>
        </is>
      </c>
      <c r="B4289" t="inlineStr">
        <is>
          <t>Samridhi Perk Line</t>
        </is>
      </c>
      <c r="C4289" s="82" t="n">
        <v>46095</v>
      </c>
      <c r="D4289" t="inlineStr">
        <is>
          <t>Perk-TTLi-4</t>
        </is>
      </c>
      <c r="E4289" t="n">
        <v>1438.8896</v>
      </c>
      <c r="F4289" t="n">
        <v>3</v>
      </c>
      <c r="G4289" t="n">
        <v>479.629866666667</v>
      </c>
      <c r="H4289" t="n">
        <v>0.686433333333333</v>
      </c>
      <c r="I4289" t="n">
        <v>36.795555617405</v>
      </c>
    </row>
    <row r="4290">
      <c r="A4290" t="inlineStr">
        <is>
          <t>Daily_Efficiency_MTBF_2026_09_18.xlsx</t>
        </is>
      </c>
      <c r="B4290" t="inlineStr">
        <is>
          <t>Samridhi Perk Line</t>
        </is>
      </c>
      <c r="C4290" s="82" t="n">
        <v>46095</v>
      </c>
      <c r="D4290" t="inlineStr">
        <is>
          <t>Perk-HLM-3</t>
        </is>
      </c>
      <c r="E4290" t="n">
        <v>1440</v>
      </c>
      <c r="F4290" t="n">
        <v>1</v>
      </c>
      <c r="G4290" t="n">
        <v>1440</v>
      </c>
      <c r="H4290" t="n">
        <v>0</v>
      </c>
      <c r="I4290" t="n">
        <v>353.862345679012</v>
      </c>
    </row>
    <row r="4291">
      <c r="A4291" t="inlineStr">
        <is>
          <t>Daily_Efficiency_MTBF_2026_09_18.xlsx</t>
        </is>
      </c>
      <c r="B4291" t="inlineStr">
        <is>
          <t>Samridhi Perk Line</t>
        </is>
      </c>
      <c r="C4291" s="82" t="n">
        <v>46095</v>
      </c>
      <c r="D4291" t="inlineStr">
        <is>
          <t>Perk-Case Packing</t>
        </is>
      </c>
      <c r="E4291" t="n">
        <v>1440</v>
      </c>
      <c r="F4291" t="n">
        <v>1</v>
      </c>
      <c r="G4291" t="n">
        <v>1440</v>
      </c>
      <c r="H4291" t="n">
        <v>0</v>
      </c>
      <c r="I4291" t="n">
        <v>42.3924731182796</v>
      </c>
    </row>
    <row r="4292">
      <c r="A4292" t="inlineStr">
        <is>
          <t>Daily_Efficiency_MTBF_2026_09_18.xlsx</t>
        </is>
      </c>
      <c r="B4292" t="inlineStr">
        <is>
          <t>Samridhi Perk Line</t>
        </is>
      </c>
      <c r="C4292" s="82" t="n">
        <v>46095</v>
      </c>
      <c r="D4292" t="inlineStr">
        <is>
          <t>Perk-TTLi-3</t>
        </is>
      </c>
      <c r="E4292" t="n">
        <v>1427.58503333333</v>
      </c>
      <c r="F4292" t="n">
        <v>1</v>
      </c>
      <c r="G4292" t="n">
        <v>1427.58503333333</v>
      </c>
      <c r="H4292" t="n">
        <v>0</v>
      </c>
      <c r="I4292" t="n">
        <v>31.2871030145992</v>
      </c>
    </row>
    <row r="4293">
      <c r="A4293" t="inlineStr">
        <is>
          <t>Daily_Efficiency_MTBF_2026_09_18.xlsx</t>
        </is>
      </c>
      <c r="B4293" t="inlineStr">
        <is>
          <t>Co-Extrusion Line</t>
        </is>
      </c>
      <c r="C4293" s="82" t="n">
        <v>46094</v>
      </c>
      <c r="D4293" t="inlineStr">
        <is>
          <t>Coex-AW3</t>
        </is>
      </c>
      <c r="E4293" t="n">
        <v>1376.33001666667</v>
      </c>
      <c r="F4293" t="n">
        <v>132</v>
      </c>
      <c r="G4293" t="n">
        <v>10.4267425505051</v>
      </c>
      <c r="H4293" t="n">
        <v>63.6699833333333</v>
      </c>
      <c r="I4293" t="n">
        <v>17.2702777777777</v>
      </c>
    </row>
    <row r="4294">
      <c r="A4294" t="inlineStr">
        <is>
          <t>Daily_Efficiency_MTBF_2026_09_18.xlsx</t>
        </is>
      </c>
      <c r="B4294" t="inlineStr">
        <is>
          <t>Co-Extrusion Line</t>
        </is>
      </c>
      <c r="C4294" s="82" t="n">
        <v>46094</v>
      </c>
      <c r="D4294" t="inlineStr">
        <is>
          <t>Coex-AW2</t>
        </is>
      </c>
      <c r="E4294" t="n">
        <v>1324.13743333333</v>
      </c>
      <c r="F4294" t="n">
        <v>35</v>
      </c>
      <c r="G4294" t="n">
        <v>37.8324980952381</v>
      </c>
      <c r="H4294" t="n">
        <v>39.3312666666667</v>
      </c>
      <c r="I4294" t="n">
        <v>100.1206806099</v>
      </c>
    </row>
    <row r="4295">
      <c r="A4295" t="inlineStr">
        <is>
          <t>Daily_Efficiency_MTBF_2026_09_18.xlsx</t>
        </is>
      </c>
      <c r="B4295" t="inlineStr">
        <is>
          <t>Samridhi 5 Star Line</t>
        </is>
      </c>
      <c r="C4295" s="82" t="n">
        <v>46094</v>
      </c>
      <c r="D4295" t="inlineStr">
        <is>
          <t>FS-HCM-1</t>
        </is>
      </c>
      <c r="E4295" t="n">
        <v>1373.10463333333</v>
      </c>
      <c r="F4295" t="n">
        <v>119</v>
      </c>
      <c r="G4295" t="n">
        <v>11.5386943977591</v>
      </c>
      <c r="H4295" t="n">
        <v>1.34916666666667</v>
      </c>
      <c r="I4295" t="n">
        <v>74.085851475325</v>
      </c>
    </row>
    <row r="4296">
      <c r="A4296" t="inlineStr">
        <is>
          <t>Daily_Efficiency_MTBF_2026_09_18.xlsx</t>
        </is>
      </c>
      <c r="B4296" t="inlineStr">
        <is>
          <t>Samridhi 5 Star Line</t>
        </is>
      </c>
      <c r="C4296" s="82" t="n">
        <v>46094</v>
      </c>
      <c r="D4296" t="inlineStr">
        <is>
          <t>FS-TTLi-4</t>
        </is>
      </c>
      <c r="E4296" t="n">
        <v>1389.28153333333</v>
      </c>
      <c r="F4296" t="n">
        <v>53</v>
      </c>
      <c r="G4296" t="n">
        <v>26.2128591194969</v>
      </c>
      <c r="H4296" t="n">
        <v>50.7184666666667</v>
      </c>
      <c r="I4296" t="n">
        <v>74.32539682539679</v>
      </c>
    </row>
    <row r="4297">
      <c r="A4297" t="inlineStr">
        <is>
          <t>Daily_Efficiency_MTBF_2026_09_18.xlsx</t>
        </is>
      </c>
      <c r="B4297" t="inlineStr">
        <is>
          <t>Samridhi 5 Star Line</t>
        </is>
      </c>
      <c r="C4297" s="82" t="n">
        <v>46094</v>
      </c>
      <c r="D4297" t="inlineStr">
        <is>
          <t>FS-HCM-4</t>
        </is>
      </c>
      <c r="E4297" t="n">
        <v>1416.83741666667</v>
      </c>
      <c r="F4297" t="n">
        <v>41</v>
      </c>
      <c r="G4297" t="n">
        <v>34.5570101626016</v>
      </c>
      <c r="H4297" t="n">
        <v>17.9862666666667</v>
      </c>
      <c r="I4297" t="n">
        <v>77.3628540300094</v>
      </c>
    </row>
    <row r="4298">
      <c r="A4298" t="inlineStr">
        <is>
          <t>Daily_Efficiency_MTBF_2026_09_18.xlsx</t>
        </is>
      </c>
      <c r="B4298" t="inlineStr">
        <is>
          <t>Samridhi 5 Star Line</t>
        </is>
      </c>
      <c r="C4298" s="82" t="n">
        <v>46094</v>
      </c>
      <c r="D4298" t="inlineStr">
        <is>
          <t>FS-HCM-2</t>
        </is>
      </c>
      <c r="E4298" t="n">
        <v>1393.70011666667</v>
      </c>
      <c r="F4298" t="n">
        <v>41</v>
      </c>
      <c r="G4298" t="n">
        <v>33.9926857723577</v>
      </c>
      <c r="H4298" t="n">
        <v>6.15333333333333</v>
      </c>
      <c r="I4298" t="n">
        <v>79.92822146933941</v>
      </c>
    </row>
    <row r="4299">
      <c r="A4299" t="inlineStr">
        <is>
          <t>Daily_Efficiency_MTBF_2026_09_18.xlsx</t>
        </is>
      </c>
      <c r="B4299" t="inlineStr">
        <is>
          <t>Samridhi 5 Star Line</t>
        </is>
      </c>
      <c r="C4299" s="82" t="n">
        <v>46094</v>
      </c>
      <c r="D4299" t="inlineStr">
        <is>
          <t>FS-TTLi-1</t>
        </is>
      </c>
      <c r="E4299" t="n">
        <v>1409.20153333333</v>
      </c>
      <c r="F4299" t="n">
        <v>23</v>
      </c>
      <c r="G4299" t="n">
        <v>61.269631884058</v>
      </c>
      <c r="H4299" t="n">
        <v>11.1637</v>
      </c>
      <c r="I4299" t="n">
        <v>72.89436142768299</v>
      </c>
    </row>
    <row r="4300">
      <c r="A4300" t="inlineStr">
        <is>
          <t>Daily_Efficiency_MTBF_2026_09_18.xlsx</t>
        </is>
      </c>
      <c r="B4300" t="inlineStr">
        <is>
          <t>Samridhi 5 Star Line</t>
        </is>
      </c>
      <c r="C4300" s="82" t="n">
        <v>46094</v>
      </c>
      <c r="D4300" t="inlineStr">
        <is>
          <t>FS-TTLi-2</t>
        </is>
      </c>
      <c r="E4300" t="n">
        <v>1423.34195</v>
      </c>
      <c r="F4300" t="n">
        <v>21</v>
      </c>
      <c r="G4300" t="n">
        <v>67.77818809523809</v>
      </c>
      <c r="H4300" t="n">
        <v>5.67273333333333</v>
      </c>
      <c r="I4300" t="n">
        <v>78.1165770628087</v>
      </c>
    </row>
    <row r="4301">
      <c r="A4301" t="inlineStr">
        <is>
          <t>Daily_Efficiency_MTBF_2026_09_18.xlsx</t>
        </is>
      </c>
      <c r="B4301" t="inlineStr">
        <is>
          <t>Samridhi 5 Star Line</t>
        </is>
      </c>
      <c r="C4301" s="82" t="n">
        <v>46094</v>
      </c>
      <c r="D4301" t="inlineStr">
        <is>
          <t>FS-HCM-3</t>
        </is>
      </c>
      <c r="E4301" t="n">
        <v>1414.15798333333</v>
      </c>
      <c r="F4301" t="n">
        <v>17</v>
      </c>
      <c r="G4301" t="n">
        <v>83.1857637254902</v>
      </c>
      <c r="H4301" t="n">
        <v>1.6761</v>
      </c>
      <c r="I4301" t="n">
        <v>92.6698938202493</v>
      </c>
    </row>
    <row r="4302">
      <c r="A4302" t="inlineStr">
        <is>
          <t>Daily_Efficiency_MTBF_2026_09_18.xlsx</t>
        </is>
      </c>
      <c r="B4302" t="inlineStr">
        <is>
          <t>Samridhi 5 Star Line</t>
        </is>
      </c>
      <c r="C4302" s="82" t="n">
        <v>46094</v>
      </c>
      <c r="D4302" t="inlineStr">
        <is>
          <t>FS-HRM-5</t>
        </is>
      </c>
      <c r="E4302" t="n">
        <v>1422.15323333333</v>
      </c>
      <c r="F4302" t="n">
        <v>14</v>
      </c>
      <c r="G4302" t="n">
        <v>101.582373809524</v>
      </c>
      <c r="H4302" t="n">
        <v>12.67335</v>
      </c>
      <c r="I4302" t="n">
        <v>38.5883515372044</v>
      </c>
    </row>
    <row r="4303">
      <c r="A4303" t="inlineStr">
        <is>
          <t>Daily_Efficiency_MTBF_2026_09_18.xlsx</t>
        </is>
      </c>
      <c r="B4303" t="inlineStr">
        <is>
          <t>Samridhi 5 Star Line</t>
        </is>
      </c>
      <c r="C4303" s="82" t="n">
        <v>46094</v>
      </c>
      <c r="D4303" t="inlineStr">
        <is>
          <t>FS-TTLi-3</t>
        </is>
      </c>
      <c r="E4303" t="n">
        <v>1421.81541666667</v>
      </c>
      <c r="F4303" t="n">
        <v>9</v>
      </c>
      <c r="G4303" t="n">
        <v>157.979490740741</v>
      </c>
      <c r="H4303" t="n">
        <v>3.33501666666667</v>
      </c>
      <c r="I4303" t="n">
        <v>89.8666959710434</v>
      </c>
    </row>
    <row r="4304">
      <c r="A4304" t="inlineStr">
        <is>
          <t>Daily_Efficiency_MTBF_2026_09_18.xlsx</t>
        </is>
      </c>
      <c r="B4304" t="inlineStr">
        <is>
          <t>Samridhi 5 Star Line</t>
        </is>
      </c>
      <c r="C4304" s="82" t="n">
        <v>46094</v>
      </c>
      <c r="D4304" t="inlineStr">
        <is>
          <t>FS-TTM-5</t>
        </is>
      </c>
      <c r="E4304" t="n">
        <v>1440</v>
      </c>
      <c r="F4304" t="n">
        <v>1</v>
      </c>
      <c r="G4304" t="n">
        <v>1440</v>
      </c>
      <c r="H4304" t="n">
        <v>0</v>
      </c>
      <c r="I4304" t="n">
        <v>32.6289682539683</v>
      </c>
    </row>
    <row r="4305">
      <c r="A4305" t="inlineStr">
        <is>
          <t>Daily_Efficiency_MTBF_2026_09_18.xlsx</t>
        </is>
      </c>
      <c r="B4305" t="inlineStr">
        <is>
          <t>Samridhi 5 Star Line</t>
        </is>
      </c>
      <c r="C4305" s="82" t="n">
        <v>46094</v>
      </c>
      <c r="D4305" t="inlineStr">
        <is>
          <t>FS-Case Packing</t>
        </is>
      </c>
      <c r="E4305" t="n">
        <v>1440</v>
      </c>
      <c r="F4305" t="n">
        <v>1</v>
      </c>
      <c r="G4305" t="n">
        <v>1440</v>
      </c>
      <c r="H4305" t="n">
        <v>0</v>
      </c>
      <c r="I4305" t="n">
        <v>89.4385026737968</v>
      </c>
    </row>
    <row r="4306">
      <c r="A4306" t="inlineStr">
        <is>
          <t>Daily_Efficiency_MTBF_2026_09_18.xlsx</t>
        </is>
      </c>
      <c r="B4306" t="inlineStr">
        <is>
          <t>Samridhi Perk Line</t>
        </is>
      </c>
      <c r="C4306" s="82" t="n">
        <v>46094</v>
      </c>
      <c r="D4306" t="inlineStr">
        <is>
          <t>Perk-HLM-1</t>
        </is>
      </c>
      <c r="E4306" t="n">
        <v>1301.56968333333</v>
      </c>
      <c r="F4306" t="n">
        <v>172</v>
      </c>
      <c r="G4306" t="n">
        <v>7.56726560077519</v>
      </c>
      <c r="H4306" t="n">
        <v>10.29825</v>
      </c>
      <c r="I4306" t="n">
        <v>55.6120194915389</v>
      </c>
    </row>
    <row r="4307">
      <c r="A4307" t="inlineStr">
        <is>
          <t>Daily_Efficiency_MTBF_2026_09_18.xlsx</t>
        </is>
      </c>
      <c r="B4307" t="inlineStr">
        <is>
          <t>Samridhi Perk Line</t>
        </is>
      </c>
      <c r="C4307" s="82" t="n">
        <v>46094</v>
      </c>
      <c r="D4307" t="inlineStr">
        <is>
          <t>Perk-HLM-2</t>
        </is>
      </c>
      <c r="E4307" t="n">
        <v>1321.73283333333</v>
      </c>
      <c r="F4307" t="n">
        <v>115</v>
      </c>
      <c r="G4307" t="n">
        <v>11.4933289855072</v>
      </c>
      <c r="H4307" t="n">
        <v>0</v>
      </c>
      <c r="I4307" t="n">
        <v>56.8193120136104</v>
      </c>
    </row>
    <row r="4308">
      <c r="A4308" t="inlineStr">
        <is>
          <t>Daily_Efficiency_MTBF_2026_09_18.xlsx</t>
        </is>
      </c>
      <c r="B4308" t="inlineStr">
        <is>
          <t>Samridhi Perk Line</t>
        </is>
      </c>
      <c r="C4308" s="82" t="n">
        <v>46094</v>
      </c>
      <c r="D4308" t="inlineStr">
        <is>
          <t>Perk-HCM-2</t>
        </is>
      </c>
      <c r="E4308" t="n">
        <v>1372.75988333333</v>
      </c>
      <c r="F4308" t="n">
        <v>88</v>
      </c>
      <c r="G4308" t="n">
        <v>15.5995441287879</v>
      </c>
      <c r="H4308" t="n">
        <v>1.15095</v>
      </c>
      <c r="I4308" t="n">
        <v>76.0676832155286</v>
      </c>
    </row>
    <row r="4309">
      <c r="A4309" t="inlineStr">
        <is>
          <t>Daily_Efficiency_MTBF_2026_09_18.xlsx</t>
        </is>
      </c>
      <c r="B4309" t="inlineStr">
        <is>
          <t>Samridhi Perk Line</t>
        </is>
      </c>
      <c r="C4309" s="82" t="n">
        <v>46094</v>
      </c>
      <c r="D4309" t="inlineStr">
        <is>
          <t>Perk-HCM-1</t>
        </is>
      </c>
      <c r="E4309" t="n">
        <v>1364.7782</v>
      </c>
      <c r="F4309" t="n">
        <v>68</v>
      </c>
      <c r="G4309" t="n">
        <v>20.0702676470588</v>
      </c>
      <c r="H4309" t="n">
        <v>2.79033333333333</v>
      </c>
      <c r="I4309" t="n">
        <v>75.9712448603038</v>
      </c>
    </row>
    <row r="4310">
      <c r="A4310" t="inlineStr">
        <is>
          <t>Daily_Efficiency_MTBF_2026_09_18.xlsx</t>
        </is>
      </c>
      <c r="B4310" t="inlineStr">
        <is>
          <t>Samridhi Perk Line</t>
        </is>
      </c>
      <c r="C4310" s="82" t="n">
        <v>46094</v>
      </c>
      <c r="D4310" t="inlineStr">
        <is>
          <t>Perk-HCM-3</t>
        </is>
      </c>
      <c r="E4310" t="n">
        <v>1341.60298333333</v>
      </c>
      <c r="F4310" t="n">
        <v>45</v>
      </c>
      <c r="G4310" t="n">
        <v>29.8133996296296</v>
      </c>
      <c r="H4310" t="n">
        <v>8.4597</v>
      </c>
      <c r="I4310" t="n">
        <v>55.349980128643</v>
      </c>
    </row>
    <row r="4311">
      <c r="A4311" t="inlineStr">
        <is>
          <t>Daily_Efficiency_MTBF_2026_09_18.xlsx</t>
        </is>
      </c>
      <c r="B4311" t="inlineStr">
        <is>
          <t>Samridhi Perk Line</t>
        </is>
      </c>
      <c r="C4311" s="82" t="n">
        <v>46094</v>
      </c>
      <c r="D4311" t="inlineStr">
        <is>
          <t>Perk-TTLi-2</t>
        </is>
      </c>
      <c r="E4311" t="n">
        <v>1340.54536666667</v>
      </c>
      <c r="F4311" t="n">
        <v>45</v>
      </c>
      <c r="G4311" t="n">
        <v>29.789897037037</v>
      </c>
      <c r="H4311" t="n">
        <v>0.02355</v>
      </c>
      <c r="I4311" t="n">
        <v>74.9560647555122</v>
      </c>
    </row>
    <row r="4312">
      <c r="A4312" t="inlineStr">
        <is>
          <t>Daily_Efficiency_MTBF_2026_09_18.xlsx</t>
        </is>
      </c>
      <c r="B4312" t="inlineStr">
        <is>
          <t>Samridhi Perk Line</t>
        </is>
      </c>
      <c r="C4312" s="82" t="n">
        <v>46094</v>
      </c>
      <c r="D4312" t="inlineStr">
        <is>
          <t>Perk-HCM-4</t>
        </is>
      </c>
      <c r="E4312" t="n">
        <v>1372.18721666667</v>
      </c>
      <c r="F4312" t="n">
        <v>37</v>
      </c>
      <c r="G4312" t="n">
        <v>37.086140990991</v>
      </c>
      <c r="H4312" t="n">
        <v>0.181033333333333</v>
      </c>
      <c r="I4312" t="n">
        <v>49.9225707492502</v>
      </c>
    </row>
    <row r="4313">
      <c r="A4313" t="inlineStr">
        <is>
          <t>Daily_Efficiency_MTBF_2026_09_18.xlsx</t>
        </is>
      </c>
      <c r="B4313" t="inlineStr">
        <is>
          <t>Samridhi Perk Line</t>
        </is>
      </c>
      <c r="C4313" s="82" t="n">
        <v>46094</v>
      </c>
      <c r="D4313" t="inlineStr">
        <is>
          <t>Perk TTM-5</t>
        </is>
      </c>
      <c r="E4313" t="n">
        <v>1398.15078333333</v>
      </c>
      <c r="F4313" t="n">
        <v>24</v>
      </c>
      <c r="G4313" t="n">
        <v>58.2562826388889</v>
      </c>
      <c r="H4313" t="n">
        <v>41.8492166666667</v>
      </c>
      <c r="I4313" t="n">
        <v>67.4404761904763</v>
      </c>
    </row>
    <row r="4314">
      <c r="A4314" t="inlineStr">
        <is>
          <t>Daily_Efficiency_MTBF_2026_09_18.xlsx</t>
        </is>
      </c>
      <c r="B4314" t="inlineStr">
        <is>
          <t>Samridhi Perk Line</t>
        </is>
      </c>
      <c r="C4314" s="82" t="n">
        <v>46094</v>
      </c>
      <c r="D4314" t="inlineStr">
        <is>
          <t>Perk-TTLi-1</t>
        </is>
      </c>
      <c r="E4314" t="n">
        <v>1419.89341666667</v>
      </c>
      <c r="F4314" t="n">
        <v>8</v>
      </c>
      <c r="G4314" t="n">
        <v>177.486677083333</v>
      </c>
      <c r="H4314" t="n">
        <v>0</v>
      </c>
      <c r="I4314" t="n">
        <v>77.77833596182241</v>
      </c>
    </row>
    <row r="4315">
      <c r="A4315" t="inlineStr">
        <is>
          <t>Daily_Efficiency_MTBF_2026_09_18.xlsx</t>
        </is>
      </c>
      <c r="B4315" t="inlineStr">
        <is>
          <t>Samridhi Perk Line</t>
        </is>
      </c>
      <c r="C4315" s="82" t="n">
        <v>46094</v>
      </c>
      <c r="D4315" t="inlineStr">
        <is>
          <t>Perk-TTLi-3</t>
        </is>
      </c>
      <c r="E4315" t="n">
        <v>1400.32896666667</v>
      </c>
      <c r="F4315" t="n">
        <v>8</v>
      </c>
      <c r="G4315" t="n">
        <v>175.041120833333</v>
      </c>
      <c r="H4315" t="n">
        <v>1.71581666666667</v>
      </c>
      <c r="I4315" t="n">
        <v>52.1029607399907</v>
      </c>
    </row>
    <row r="4316">
      <c r="A4316" t="inlineStr">
        <is>
          <t>Daily_Efficiency_MTBF_2026_09_18.xlsx</t>
        </is>
      </c>
      <c r="B4316" t="inlineStr">
        <is>
          <t>Samridhi Perk Line</t>
        </is>
      </c>
      <c r="C4316" s="82" t="n">
        <v>46094</v>
      </c>
      <c r="D4316" t="inlineStr">
        <is>
          <t>Perk-TTLi-4</t>
        </is>
      </c>
      <c r="E4316" t="n">
        <v>1439.09466666667</v>
      </c>
      <c r="F4316" t="n">
        <v>2</v>
      </c>
      <c r="G4316" t="n">
        <v>719.547333333333</v>
      </c>
      <c r="H4316" t="n">
        <v>0.905333333333333</v>
      </c>
      <c r="I4316" t="n">
        <v>37.5659722222222</v>
      </c>
    </row>
    <row r="4317">
      <c r="A4317" t="inlineStr">
        <is>
          <t>Daily_Efficiency_MTBF_2026_09_18.xlsx</t>
        </is>
      </c>
      <c r="B4317" t="inlineStr">
        <is>
          <t>Samridhi Perk Line</t>
        </is>
      </c>
      <c r="C4317" s="82" t="n">
        <v>46094</v>
      </c>
      <c r="D4317" t="inlineStr">
        <is>
          <t>Perk-HLM-3</t>
        </is>
      </c>
      <c r="E4317" t="n">
        <v>1440</v>
      </c>
      <c r="F4317" t="n">
        <v>1</v>
      </c>
      <c r="G4317" t="n">
        <v>1440</v>
      </c>
      <c r="H4317" t="n">
        <v>0</v>
      </c>
      <c r="I4317" t="n">
        <v>29.4115740740741</v>
      </c>
    </row>
    <row r="4318">
      <c r="A4318" t="inlineStr">
        <is>
          <t>Daily_Efficiency_MTBF_2026_09_18.xlsx</t>
        </is>
      </c>
      <c r="B4318" t="inlineStr">
        <is>
          <t>Samridhi Perk Line</t>
        </is>
      </c>
      <c r="C4318" s="82" t="n">
        <v>46094</v>
      </c>
      <c r="D4318" t="inlineStr">
        <is>
          <t>Perk-Case Packing</t>
        </is>
      </c>
      <c r="E4318" t="n">
        <v>1440</v>
      </c>
      <c r="F4318" t="n">
        <v>1</v>
      </c>
      <c r="G4318" t="n">
        <v>1440</v>
      </c>
      <c r="H4318" t="n">
        <v>0</v>
      </c>
      <c r="I4318" t="n">
        <v>79.5698924731183</v>
      </c>
    </row>
    <row r="4319">
      <c r="A4319" t="inlineStr">
        <is>
          <t>Daily_Efficiency_MTBF_2026_09_18.xlsx</t>
        </is>
      </c>
      <c r="B4319" t="inlineStr">
        <is>
          <t>Co-Extrusion Line</t>
        </is>
      </c>
      <c r="C4319" s="82" t="n">
        <v>46093</v>
      </c>
      <c r="D4319" t="inlineStr">
        <is>
          <t>Coex-AW3</t>
        </is>
      </c>
      <c r="E4319" t="n">
        <v>1333.07053333333</v>
      </c>
      <c r="F4319" t="n">
        <v>190</v>
      </c>
      <c r="G4319" t="n">
        <v>7.01616070175439</v>
      </c>
      <c r="H4319" t="n">
        <v>106.929466666667</v>
      </c>
      <c r="I4319" t="n">
        <v>18.8602777777777</v>
      </c>
    </row>
    <row r="4320">
      <c r="A4320" t="inlineStr">
        <is>
          <t>Daily_Efficiency_MTBF_2026_09_18.xlsx</t>
        </is>
      </c>
      <c r="B4320" t="inlineStr">
        <is>
          <t>Co-Extrusion Line</t>
        </is>
      </c>
      <c r="C4320" s="82" t="n">
        <v>46093</v>
      </c>
      <c r="D4320" t="inlineStr">
        <is>
          <t>Coex-AW2</t>
        </is>
      </c>
      <c r="E4320" t="n">
        <v>1362.11618333333</v>
      </c>
      <c r="F4320" t="n">
        <v>40</v>
      </c>
      <c r="G4320" t="n">
        <v>34.0529045833333</v>
      </c>
      <c r="H4320" t="n">
        <v>24.5178</v>
      </c>
      <c r="I4320" t="n">
        <v>97.2289743511863</v>
      </c>
    </row>
    <row r="4321">
      <c r="A4321" t="inlineStr">
        <is>
          <t>Daily_Efficiency_MTBF_2026_09_18.xlsx</t>
        </is>
      </c>
      <c r="B4321" t="inlineStr">
        <is>
          <t>Samridhi 5 Star Line</t>
        </is>
      </c>
      <c r="C4321" s="82" t="n">
        <v>46093</v>
      </c>
      <c r="D4321" t="inlineStr">
        <is>
          <t>FS-HCM-1</t>
        </is>
      </c>
      <c r="E4321" t="n">
        <v>1375.65398333333</v>
      </c>
      <c r="F4321" t="n">
        <v>148</v>
      </c>
      <c r="G4321" t="n">
        <v>9.29495934684685</v>
      </c>
      <c r="H4321" t="n">
        <v>1.3331</v>
      </c>
      <c r="I4321" t="n">
        <v>73.7763262257716</v>
      </c>
    </row>
    <row r="4322">
      <c r="A4322" t="inlineStr">
        <is>
          <t>Daily_Efficiency_MTBF_2026_09_18.xlsx</t>
        </is>
      </c>
      <c r="B4322" t="inlineStr">
        <is>
          <t>Samridhi 5 Star Line</t>
        </is>
      </c>
      <c r="C4322" s="82" t="n">
        <v>46093</v>
      </c>
      <c r="D4322" t="inlineStr">
        <is>
          <t>FS-TTLi-4</t>
        </is>
      </c>
      <c r="E4322" t="n">
        <v>1337.17591666667</v>
      </c>
      <c r="F4322" t="n">
        <v>80</v>
      </c>
      <c r="G4322" t="n">
        <v>16.7146989583333</v>
      </c>
      <c r="H4322" t="n">
        <v>89.4904333333333</v>
      </c>
      <c r="I4322" t="n">
        <v>58.6359126984127</v>
      </c>
    </row>
    <row r="4323">
      <c r="A4323" t="inlineStr">
        <is>
          <t>Daily_Efficiency_MTBF_2026_09_18.xlsx</t>
        </is>
      </c>
      <c r="B4323" t="inlineStr">
        <is>
          <t>Samridhi 5 Star Line</t>
        </is>
      </c>
      <c r="C4323" s="82" t="n">
        <v>46093</v>
      </c>
      <c r="D4323" t="inlineStr">
        <is>
          <t>FS-TTLi-2</t>
        </is>
      </c>
      <c r="E4323" t="n">
        <v>1348.91405</v>
      </c>
      <c r="F4323" t="n">
        <v>58</v>
      </c>
      <c r="G4323" t="n">
        <v>23.2571387931034</v>
      </c>
      <c r="H4323" t="n">
        <v>31.5014833333333</v>
      </c>
      <c r="I4323" t="n">
        <v>63.8903211152854</v>
      </c>
    </row>
    <row r="4324">
      <c r="A4324" t="inlineStr">
        <is>
          <t>Daily_Efficiency_MTBF_2026_09_18.xlsx</t>
        </is>
      </c>
      <c r="B4324" t="inlineStr">
        <is>
          <t>Samridhi 5 Star Line</t>
        </is>
      </c>
      <c r="C4324" s="82" t="n">
        <v>46093</v>
      </c>
      <c r="D4324" t="inlineStr">
        <is>
          <t>FS-HCM-4</t>
        </is>
      </c>
      <c r="E4324" t="n">
        <v>1412.18295</v>
      </c>
      <c r="F4324" t="n">
        <v>50</v>
      </c>
      <c r="G4324" t="n">
        <v>28.243659</v>
      </c>
      <c r="H4324" t="n">
        <v>12.8118333333333</v>
      </c>
      <c r="I4324" t="n">
        <v>66.16497027997799</v>
      </c>
    </row>
    <row r="4325">
      <c r="A4325" t="inlineStr">
        <is>
          <t>Daily_Efficiency_MTBF_2026_09_18.xlsx</t>
        </is>
      </c>
      <c r="B4325" t="inlineStr">
        <is>
          <t>Samridhi 5 Star Line</t>
        </is>
      </c>
      <c r="C4325" s="82" t="n">
        <v>46093</v>
      </c>
      <c r="D4325" t="inlineStr">
        <is>
          <t>FS-TTLi-1</t>
        </is>
      </c>
      <c r="E4325" t="n">
        <v>1388.6282</v>
      </c>
      <c r="F4325" t="n">
        <v>39</v>
      </c>
      <c r="G4325" t="n">
        <v>35.6058512820513</v>
      </c>
      <c r="H4325" t="n">
        <v>17.3428333333333</v>
      </c>
      <c r="I4325" t="n">
        <v>72.811462653552</v>
      </c>
    </row>
    <row r="4326">
      <c r="A4326" t="inlineStr">
        <is>
          <t>Daily_Efficiency_MTBF_2026_09_18.xlsx</t>
        </is>
      </c>
      <c r="B4326" t="inlineStr">
        <is>
          <t>Samridhi 5 Star Line</t>
        </is>
      </c>
      <c r="C4326" s="82" t="n">
        <v>46093</v>
      </c>
      <c r="D4326" t="inlineStr">
        <is>
          <t>FS-HCM-2</t>
        </is>
      </c>
      <c r="E4326" t="n">
        <v>1379.91373333333</v>
      </c>
      <c r="F4326" t="n">
        <v>31</v>
      </c>
      <c r="G4326" t="n">
        <v>44.5133462365591</v>
      </c>
      <c r="H4326" t="n">
        <v>1.68415</v>
      </c>
      <c r="I4326" t="n">
        <v>69.5937853031854</v>
      </c>
    </row>
    <row r="4327">
      <c r="A4327" t="inlineStr">
        <is>
          <t>Daily_Efficiency_MTBF_2026_09_18.xlsx</t>
        </is>
      </c>
      <c r="B4327" t="inlineStr">
        <is>
          <t>Samridhi 5 Star Line</t>
        </is>
      </c>
      <c r="C4327" s="82" t="n">
        <v>46093</v>
      </c>
      <c r="D4327" t="inlineStr">
        <is>
          <t>FS-TTLi-3</t>
        </is>
      </c>
      <c r="E4327" t="n">
        <v>1404.19445</v>
      </c>
      <c r="F4327" t="n">
        <v>24</v>
      </c>
      <c r="G4327" t="n">
        <v>58.5081020833333</v>
      </c>
      <c r="H4327" t="n">
        <v>1.99325</v>
      </c>
      <c r="I4327" t="n">
        <v>87.84077971396241</v>
      </c>
    </row>
    <row r="4328">
      <c r="A4328" t="inlineStr">
        <is>
          <t>Daily_Efficiency_MTBF_2026_09_18.xlsx</t>
        </is>
      </c>
      <c r="B4328" t="inlineStr">
        <is>
          <t>Samridhi 5 Star Line</t>
        </is>
      </c>
      <c r="C4328" s="82" t="n">
        <v>46093</v>
      </c>
      <c r="D4328" t="inlineStr">
        <is>
          <t>FS-HRM-5</t>
        </is>
      </c>
      <c r="E4328" t="n">
        <v>1396.02106666667</v>
      </c>
      <c r="F4328" t="n">
        <v>22</v>
      </c>
      <c r="G4328" t="n">
        <v>63.455503030303</v>
      </c>
      <c r="H4328" t="n">
        <v>39.16225</v>
      </c>
      <c r="I4328" t="n">
        <v>44.4066015933321</v>
      </c>
    </row>
    <row r="4329">
      <c r="A4329" t="inlineStr">
        <is>
          <t>Daily_Efficiency_MTBF_2026_09_18.xlsx</t>
        </is>
      </c>
      <c r="B4329" t="inlineStr">
        <is>
          <t>Samridhi 5 Star Line</t>
        </is>
      </c>
      <c r="C4329" s="82" t="n">
        <v>46093</v>
      </c>
      <c r="D4329" t="inlineStr">
        <is>
          <t>FS-HCM-3</t>
        </is>
      </c>
      <c r="E4329" t="n">
        <v>1413.9697</v>
      </c>
      <c r="F4329" t="n">
        <v>20</v>
      </c>
      <c r="G4329" t="n">
        <v>70.69848500000001</v>
      </c>
      <c r="H4329" t="n">
        <v>1.1749</v>
      </c>
      <c r="I4329" t="n">
        <v>89.8350074935895</v>
      </c>
    </row>
    <row r="4330">
      <c r="A4330" t="inlineStr">
        <is>
          <t>Daily_Efficiency_MTBF_2026_09_18.xlsx</t>
        </is>
      </c>
      <c r="B4330" t="inlineStr">
        <is>
          <t>Samridhi 5 Star Line</t>
        </is>
      </c>
      <c r="C4330" s="82" t="n">
        <v>46093</v>
      </c>
      <c r="D4330" t="inlineStr">
        <is>
          <t>FS-TTM-5</t>
        </is>
      </c>
      <c r="E4330" t="n">
        <v>1440</v>
      </c>
      <c r="F4330" t="n">
        <v>1</v>
      </c>
      <c r="G4330" t="n">
        <v>1440</v>
      </c>
      <c r="H4330" t="n">
        <v>0</v>
      </c>
      <c r="I4330" t="n">
        <v>36.5674603174603</v>
      </c>
    </row>
    <row r="4331">
      <c r="A4331" t="inlineStr">
        <is>
          <t>Daily_Efficiency_MTBF_2026_09_18.xlsx</t>
        </is>
      </c>
      <c r="B4331" t="inlineStr">
        <is>
          <t>Samridhi 5 Star Line</t>
        </is>
      </c>
      <c r="C4331" s="82" t="n">
        <v>46093</v>
      </c>
      <c r="D4331" t="inlineStr">
        <is>
          <t>FS-Case Packing</t>
        </is>
      </c>
      <c r="E4331" t="n">
        <v>1440</v>
      </c>
      <c r="F4331" t="n">
        <v>1</v>
      </c>
      <c r="G4331" t="n">
        <v>1440</v>
      </c>
      <c r="H4331" t="n">
        <v>0</v>
      </c>
      <c r="I4331" t="n">
        <v>81.3948306595365</v>
      </c>
    </row>
    <row r="4332">
      <c r="A4332" t="inlineStr">
        <is>
          <t>Daily_Efficiency_MTBF_2026_09_18.xlsx</t>
        </is>
      </c>
      <c r="B4332" t="inlineStr">
        <is>
          <t>Samridhi Perk Line</t>
        </is>
      </c>
      <c r="C4332" s="82" t="n">
        <v>46093</v>
      </c>
      <c r="D4332" t="inlineStr">
        <is>
          <t>Perk-HLM-1</t>
        </is>
      </c>
      <c r="E4332" t="n">
        <v>1218.82593333333</v>
      </c>
      <c r="F4332" t="n">
        <v>342</v>
      </c>
      <c r="G4332" t="n">
        <v>3.56381851851852</v>
      </c>
      <c r="H4332" t="n">
        <v>25.0380833333333</v>
      </c>
      <c r="I4332" t="n">
        <v>51.6055671022364</v>
      </c>
    </row>
    <row r="4333">
      <c r="A4333" t="inlineStr">
        <is>
          <t>Daily_Efficiency_MTBF_2026_09_18.xlsx</t>
        </is>
      </c>
      <c r="B4333" t="inlineStr">
        <is>
          <t>Samridhi Perk Line</t>
        </is>
      </c>
      <c r="C4333" s="82" t="n">
        <v>46093</v>
      </c>
      <c r="D4333" t="inlineStr">
        <is>
          <t>Perk-HLM-2</t>
        </is>
      </c>
      <c r="E4333" t="n">
        <v>1352.45398333333</v>
      </c>
      <c r="F4333" t="n">
        <v>108</v>
      </c>
      <c r="G4333" t="n">
        <v>12.5227220679012</v>
      </c>
      <c r="H4333" t="n">
        <v>0</v>
      </c>
      <c r="I4333" t="n">
        <v>55.5487030269894</v>
      </c>
    </row>
    <row r="4334">
      <c r="A4334" t="inlineStr">
        <is>
          <t>Daily_Efficiency_MTBF_2026_09_18.xlsx</t>
        </is>
      </c>
      <c r="B4334" t="inlineStr">
        <is>
          <t>Samridhi Perk Line</t>
        </is>
      </c>
      <c r="C4334" s="82" t="n">
        <v>46093</v>
      </c>
      <c r="D4334" t="inlineStr">
        <is>
          <t>Perk-HCM-2</t>
        </is>
      </c>
      <c r="E4334" t="n">
        <v>1342.02988333333</v>
      </c>
      <c r="F4334" t="n">
        <v>92</v>
      </c>
      <c r="G4334" t="n">
        <v>14.5872813405797</v>
      </c>
      <c r="H4334" t="n">
        <v>0.7802</v>
      </c>
      <c r="I4334" t="n">
        <v>66.89831227251</v>
      </c>
    </row>
    <row r="4335">
      <c r="A4335" t="inlineStr">
        <is>
          <t>Daily_Efficiency_MTBF_2026_09_18.xlsx</t>
        </is>
      </c>
      <c r="B4335" t="inlineStr">
        <is>
          <t>Samridhi Perk Line</t>
        </is>
      </c>
      <c r="C4335" s="82" t="n">
        <v>46093</v>
      </c>
      <c r="D4335" t="inlineStr">
        <is>
          <t>Perk-HCM-1</t>
        </is>
      </c>
      <c r="E4335" t="n">
        <v>1350.75248333333</v>
      </c>
      <c r="F4335" t="n">
        <v>85</v>
      </c>
      <c r="G4335" t="n">
        <v>15.8912056862745</v>
      </c>
      <c r="H4335" t="n">
        <v>0.210566666666667</v>
      </c>
      <c r="I4335" t="n">
        <v>73.7785287738715</v>
      </c>
    </row>
    <row r="4336">
      <c r="A4336" t="inlineStr">
        <is>
          <t>Daily_Efficiency_MTBF_2026_09_18.xlsx</t>
        </is>
      </c>
      <c r="B4336" t="inlineStr">
        <is>
          <t>Samridhi Perk Line</t>
        </is>
      </c>
      <c r="C4336" s="82" t="n">
        <v>46093</v>
      </c>
      <c r="D4336" t="inlineStr">
        <is>
          <t>Perk-HCM-3</t>
        </is>
      </c>
      <c r="E4336" t="n">
        <v>1352.60311666667</v>
      </c>
      <c r="F4336" t="n">
        <v>53</v>
      </c>
      <c r="G4336" t="n">
        <v>25.5208135220126</v>
      </c>
      <c r="H4336" t="n">
        <v>1.4291</v>
      </c>
      <c r="I4336" t="n">
        <v>57.6876360885954</v>
      </c>
    </row>
    <row r="4337">
      <c r="A4337" t="inlineStr">
        <is>
          <t>Daily_Efficiency_MTBF_2026_09_18.xlsx</t>
        </is>
      </c>
      <c r="B4337" t="inlineStr">
        <is>
          <t>Samridhi Perk Line</t>
        </is>
      </c>
      <c r="C4337" s="82" t="n">
        <v>46093</v>
      </c>
      <c r="D4337" t="inlineStr">
        <is>
          <t>Perk-HCM-4</t>
        </is>
      </c>
      <c r="E4337" t="n">
        <v>1366.93993333333</v>
      </c>
      <c r="F4337" t="n">
        <v>33</v>
      </c>
      <c r="G4337" t="n">
        <v>41.4224222222222</v>
      </c>
      <c r="H4337" t="n">
        <v>0.3301</v>
      </c>
      <c r="I4337" t="n">
        <v>53.4901823646298</v>
      </c>
    </row>
    <row r="4338">
      <c r="A4338" t="inlineStr">
        <is>
          <t>Daily_Efficiency_MTBF_2026_09_18.xlsx</t>
        </is>
      </c>
      <c r="B4338" t="inlineStr">
        <is>
          <t>Samridhi Perk Line</t>
        </is>
      </c>
      <c r="C4338" s="82" t="n">
        <v>46093</v>
      </c>
      <c r="D4338" t="inlineStr">
        <is>
          <t>Perk-TTLi-2</t>
        </is>
      </c>
      <c r="E4338" t="n">
        <v>1275.91271666667</v>
      </c>
      <c r="F4338" t="n">
        <v>30</v>
      </c>
      <c r="G4338" t="n">
        <v>42.5304238888889</v>
      </c>
      <c r="H4338" t="n">
        <v>5.02506666666667</v>
      </c>
      <c r="I4338" t="n">
        <v>63.8476845850576</v>
      </c>
    </row>
    <row r="4339">
      <c r="A4339" t="inlineStr">
        <is>
          <t>Daily_Efficiency_MTBF_2026_09_18.xlsx</t>
        </is>
      </c>
      <c r="B4339" t="inlineStr">
        <is>
          <t>Samridhi Perk Line</t>
        </is>
      </c>
      <c r="C4339" s="82" t="n">
        <v>46093</v>
      </c>
      <c r="D4339" t="inlineStr">
        <is>
          <t>Perk TTM-5</t>
        </is>
      </c>
      <c r="E4339" t="n">
        <v>1404.24818333333</v>
      </c>
      <c r="F4339" t="n">
        <v>24</v>
      </c>
      <c r="G4339" t="n">
        <v>58.5103409722222</v>
      </c>
      <c r="H4339" t="n">
        <v>35.7518166666667</v>
      </c>
      <c r="I4339" t="n">
        <v>63.7698412698413</v>
      </c>
    </row>
    <row r="4340">
      <c r="A4340" t="inlineStr">
        <is>
          <t>Daily_Efficiency_MTBF_2026_09_18.xlsx</t>
        </is>
      </c>
      <c r="B4340" t="inlineStr">
        <is>
          <t>Samridhi Perk Line</t>
        </is>
      </c>
      <c r="C4340" s="82" t="n">
        <v>46093</v>
      </c>
      <c r="D4340" t="inlineStr">
        <is>
          <t>Perk-TTLi-3</t>
        </is>
      </c>
      <c r="E4340" t="n">
        <v>1326.57386666667</v>
      </c>
      <c r="F4340" t="n">
        <v>5</v>
      </c>
      <c r="G4340" t="n">
        <v>265.314773333333</v>
      </c>
      <c r="H4340" t="n">
        <v>1.37825</v>
      </c>
      <c r="I4340" t="n">
        <v>57.0088532899491</v>
      </c>
    </row>
    <row r="4341">
      <c r="A4341" t="inlineStr">
        <is>
          <t>Daily_Efficiency_MTBF_2026_09_18.xlsx</t>
        </is>
      </c>
      <c r="B4341" t="inlineStr">
        <is>
          <t>Samridhi Perk Line</t>
        </is>
      </c>
      <c r="C4341" s="82" t="n">
        <v>46093</v>
      </c>
      <c r="D4341" t="inlineStr">
        <is>
          <t>Perk-TTLi-4</t>
        </is>
      </c>
      <c r="E4341" t="n">
        <v>1431.91438333333</v>
      </c>
      <c r="F4341" t="n">
        <v>3</v>
      </c>
      <c r="G4341" t="n">
        <v>477.304794444444</v>
      </c>
      <c r="H4341" t="n">
        <v>8.08561666666667</v>
      </c>
      <c r="I4341" t="n">
        <v>50.0416666666666</v>
      </c>
    </row>
    <row r="4342">
      <c r="A4342" t="inlineStr">
        <is>
          <t>Daily_Efficiency_MTBF_2026_09_18.xlsx</t>
        </is>
      </c>
      <c r="B4342" t="inlineStr">
        <is>
          <t>Samridhi Perk Line</t>
        </is>
      </c>
      <c r="C4342" s="82" t="n">
        <v>46093</v>
      </c>
      <c r="D4342" t="inlineStr">
        <is>
          <t>Perk-TTLi-1</t>
        </is>
      </c>
      <c r="E4342" t="n">
        <v>1426.33576666667</v>
      </c>
      <c r="F4342" t="n">
        <v>3</v>
      </c>
      <c r="G4342" t="n">
        <v>475.445255555556</v>
      </c>
      <c r="H4342" t="n">
        <v>0</v>
      </c>
      <c r="I4342" t="n">
        <v>74.5768934769085</v>
      </c>
    </row>
    <row r="4343">
      <c r="A4343" t="inlineStr">
        <is>
          <t>Daily_Efficiency_MTBF_2026_09_18.xlsx</t>
        </is>
      </c>
      <c r="B4343" t="inlineStr">
        <is>
          <t>Samridhi Perk Line</t>
        </is>
      </c>
      <c r="C4343" s="82" t="n">
        <v>46093</v>
      </c>
      <c r="D4343" t="inlineStr">
        <is>
          <t>Perk-HLM-3</t>
        </is>
      </c>
      <c r="E4343" t="n">
        <v>1440</v>
      </c>
      <c r="F4343" t="n">
        <v>1</v>
      </c>
      <c r="G4343" t="n">
        <v>1440</v>
      </c>
      <c r="H4343" t="n">
        <v>0</v>
      </c>
      <c r="I4343" t="n">
        <v>38.2217592592593</v>
      </c>
    </row>
    <row r="4344">
      <c r="A4344" t="inlineStr">
        <is>
          <t>Daily_Efficiency_MTBF_2026_09_18.xlsx</t>
        </is>
      </c>
      <c r="B4344" t="inlineStr">
        <is>
          <t>Samridhi Perk Line</t>
        </is>
      </c>
      <c r="C4344" s="82" t="n">
        <v>46093</v>
      </c>
      <c r="D4344" t="inlineStr">
        <is>
          <t>Perk-Case Packing</t>
        </is>
      </c>
      <c r="E4344" t="n">
        <v>1440</v>
      </c>
      <c r="F4344" t="n">
        <v>1</v>
      </c>
      <c r="G4344" t="n">
        <v>1440</v>
      </c>
      <c r="H4344" t="n">
        <v>0</v>
      </c>
      <c r="I4344" t="n">
        <v>79.1935483870968</v>
      </c>
    </row>
    <row r="4345">
      <c r="A4345" t="inlineStr">
        <is>
          <t>Daily_Efficiency_MTBF_2026_09_18.xlsx</t>
        </is>
      </c>
      <c r="B4345" t="inlineStr">
        <is>
          <t>Co-Extrusion Line</t>
        </is>
      </c>
      <c r="C4345" s="82" t="n">
        <v>46092</v>
      </c>
      <c r="D4345" t="inlineStr">
        <is>
          <t>Coex-AW3</t>
        </is>
      </c>
      <c r="E4345" t="n">
        <v>432.5319</v>
      </c>
      <c r="F4345" t="n">
        <v>127</v>
      </c>
      <c r="G4345" t="n">
        <v>3.40576299212598</v>
      </c>
      <c r="H4345" t="n">
        <v>78.40855000000001</v>
      </c>
      <c r="I4345" t="n">
        <v>7.51416666666668</v>
      </c>
    </row>
    <row r="4346">
      <c r="A4346" t="inlineStr">
        <is>
          <t>Daily_Efficiency_MTBF_2026_09_18.xlsx</t>
        </is>
      </c>
      <c r="B4346" t="inlineStr">
        <is>
          <t>Co-Extrusion Line</t>
        </is>
      </c>
      <c r="C4346" s="82" t="n">
        <v>46092</v>
      </c>
      <c r="D4346" t="inlineStr">
        <is>
          <t>Coex-AW2</t>
        </is>
      </c>
      <c r="E4346" t="n">
        <v>771.913216666667</v>
      </c>
      <c r="F4346" t="n">
        <v>45</v>
      </c>
      <c r="G4346" t="n">
        <v>17.153627037037</v>
      </c>
      <c r="H4346" t="n">
        <v>57.01005</v>
      </c>
      <c r="I4346" t="n">
        <v>47.4004409210027</v>
      </c>
    </row>
    <row r="4347">
      <c r="A4347" t="inlineStr">
        <is>
          <t>Daily_Efficiency_MTBF_2026_09_18.xlsx</t>
        </is>
      </c>
      <c r="B4347" t="inlineStr">
        <is>
          <t>Samridhi 5 Star Line</t>
        </is>
      </c>
      <c r="C4347" s="82" t="n">
        <v>46092</v>
      </c>
      <c r="D4347" t="inlineStr">
        <is>
          <t>FS-HCM-1</t>
        </is>
      </c>
      <c r="E4347" t="n">
        <v>1267.47476666667</v>
      </c>
      <c r="F4347" t="n">
        <v>123</v>
      </c>
      <c r="G4347" t="n">
        <v>10.304672899729</v>
      </c>
      <c r="H4347" t="n">
        <v>2.81696666666667</v>
      </c>
      <c r="I4347" t="n">
        <v>66.7154886466576</v>
      </c>
    </row>
    <row r="4348">
      <c r="A4348" t="inlineStr">
        <is>
          <t>Daily_Efficiency_MTBF_2026_09_18.xlsx</t>
        </is>
      </c>
      <c r="B4348" t="inlineStr">
        <is>
          <t>Samridhi 5 Star Line</t>
        </is>
      </c>
      <c r="C4348" s="82" t="n">
        <v>46092</v>
      </c>
      <c r="D4348" t="inlineStr">
        <is>
          <t>FS-TTLi-4</t>
        </is>
      </c>
      <c r="E4348" t="n">
        <v>1324.84243333333</v>
      </c>
      <c r="F4348" t="n">
        <v>70</v>
      </c>
      <c r="G4348" t="n">
        <v>18.9263204761905</v>
      </c>
      <c r="H4348" t="n">
        <v>61.3338333333333</v>
      </c>
      <c r="I4348" t="n">
        <v>54.6775793650794</v>
      </c>
    </row>
    <row r="4349">
      <c r="A4349" t="inlineStr">
        <is>
          <t>Daily_Efficiency_MTBF_2026_09_18.xlsx</t>
        </is>
      </c>
      <c r="B4349" t="inlineStr">
        <is>
          <t>Samridhi 5 Star Line</t>
        </is>
      </c>
      <c r="C4349" s="82" t="n">
        <v>46092</v>
      </c>
      <c r="D4349" t="inlineStr">
        <is>
          <t>FS-HCM-2</t>
        </is>
      </c>
      <c r="E4349" t="n">
        <v>1279.1438</v>
      </c>
      <c r="F4349" t="n">
        <v>44</v>
      </c>
      <c r="G4349" t="n">
        <v>29.07145</v>
      </c>
      <c r="H4349" t="n">
        <v>0</v>
      </c>
      <c r="I4349" t="n">
        <v>62.1994246581693</v>
      </c>
    </row>
    <row r="4350">
      <c r="A4350" t="inlineStr">
        <is>
          <t>Daily_Efficiency_MTBF_2026_09_18.xlsx</t>
        </is>
      </c>
      <c r="B4350" t="inlineStr">
        <is>
          <t>Samridhi 5 Star Line</t>
        </is>
      </c>
      <c r="C4350" s="82" t="n">
        <v>46092</v>
      </c>
      <c r="D4350" t="inlineStr">
        <is>
          <t>FS-TTLi-2</t>
        </is>
      </c>
      <c r="E4350" t="n">
        <v>1361.86401666667</v>
      </c>
      <c r="F4350" t="n">
        <v>38</v>
      </c>
      <c r="G4350" t="n">
        <v>35.838526754386</v>
      </c>
      <c r="H4350" t="n">
        <v>17.0082833333333</v>
      </c>
      <c r="I4350" t="n">
        <v>54.0737393412541</v>
      </c>
    </row>
    <row r="4351">
      <c r="A4351" t="inlineStr">
        <is>
          <t>Daily_Efficiency_MTBF_2026_09_18.xlsx</t>
        </is>
      </c>
      <c r="B4351" t="inlineStr">
        <is>
          <t>Samridhi 5 Star Line</t>
        </is>
      </c>
      <c r="C4351" s="82" t="n">
        <v>46092</v>
      </c>
      <c r="D4351" t="inlineStr">
        <is>
          <t>FS-HCM-4</t>
        </is>
      </c>
      <c r="E4351" t="n">
        <v>1396.3547</v>
      </c>
      <c r="F4351" t="n">
        <v>35</v>
      </c>
      <c r="G4351" t="n">
        <v>39.8958485714286</v>
      </c>
      <c r="H4351" t="n">
        <v>20.8278</v>
      </c>
      <c r="I4351" t="n">
        <v>60.735605783156</v>
      </c>
    </row>
    <row r="4352">
      <c r="A4352" t="inlineStr">
        <is>
          <t>Daily_Efficiency_MTBF_2026_09_18.xlsx</t>
        </is>
      </c>
      <c r="B4352" t="inlineStr">
        <is>
          <t>Samridhi 5 Star Line</t>
        </is>
      </c>
      <c r="C4352" s="82" t="n">
        <v>46092</v>
      </c>
      <c r="D4352" t="inlineStr">
        <is>
          <t>FS-HCM-3</t>
        </is>
      </c>
      <c r="E4352" t="n">
        <v>1411.6557</v>
      </c>
      <c r="F4352" t="n">
        <v>22</v>
      </c>
      <c r="G4352" t="n">
        <v>64.16616818181819</v>
      </c>
      <c r="H4352" t="n">
        <v>0.667666666666667</v>
      </c>
      <c r="I4352" t="n">
        <v>74.6111206643494</v>
      </c>
    </row>
    <row r="4353">
      <c r="A4353" t="inlineStr">
        <is>
          <t>Daily_Efficiency_MTBF_2026_09_18.xlsx</t>
        </is>
      </c>
      <c r="B4353" t="inlineStr">
        <is>
          <t>Samridhi 5 Star Line</t>
        </is>
      </c>
      <c r="C4353" s="82" t="n">
        <v>46092</v>
      </c>
      <c r="D4353" t="inlineStr">
        <is>
          <t>FS-TTLi-1</t>
        </is>
      </c>
      <c r="E4353" t="n">
        <v>1399.15563333333</v>
      </c>
      <c r="F4353" t="n">
        <v>21</v>
      </c>
      <c r="G4353" t="n">
        <v>66.6264587301587</v>
      </c>
      <c r="H4353" t="n">
        <v>16.6759166666667</v>
      </c>
      <c r="I4353" t="n">
        <v>61.9642690404412</v>
      </c>
    </row>
    <row r="4354">
      <c r="A4354" t="inlineStr">
        <is>
          <t>Daily_Efficiency_MTBF_2026_09_18.xlsx</t>
        </is>
      </c>
      <c r="B4354" t="inlineStr">
        <is>
          <t>Samridhi 5 Star Line</t>
        </is>
      </c>
      <c r="C4354" s="82" t="n">
        <v>46092</v>
      </c>
      <c r="D4354" t="inlineStr">
        <is>
          <t>FS-TTLi-3</t>
        </is>
      </c>
      <c r="E4354" t="n">
        <v>1408.50141666667</v>
      </c>
      <c r="F4354" t="n">
        <v>20</v>
      </c>
      <c r="G4354" t="n">
        <v>70.42507083333329</v>
      </c>
      <c r="H4354" t="n">
        <v>7.66283333333333</v>
      </c>
      <c r="I4354" t="n">
        <v>71.549280021554</v>
      </c>
    </row>
    <row r="4355">
      <c r="A4355" t="inlineStr">
        <is>
          <t>Daily_Efficiency_MTBF_2026_09_18.xlsx</t>
        </is>
      </c>
      <c r="B4355" t="inlineStr">
        <is>
          <t>Samridhi 5 Star Line</t>
        </is>
      </c>
      <c r="C4355" s="82" t="n">
        <v>46092</v>
      </c>
      <c r="D4355" t="inlineStr">
        <is>
          <t>FS-HRM-5</t>
        </is>
      </c>
      <c r="E4355" t="n">
        <v>1418.48291666667</v>
      </c>
      <c r="F4355" t="n">
        <v>11</v>
      </c>
      <c r="G4355" t="n">
        <v>128.952992424242</v>
      </c>
      <c r="H4355" t="n">
        <v>8.494400000000001</v>
      </c>
      <c r="I4355" t="n">
        <v>35.66859811211</v>
      </c>
    </row>
    <row r="4356">
      <c r="A4356" t="inlineStr">
        <is>
          <t>Daily_Efficiency_MTBF_2026_09_18.xlsx</t>
        </is>
      </c>
      <c r="B4356" t="inlineStr">
        <is>
          <t>Samridhi 5 Star Line</t>
        </is>
      </c>
      <c r="C4356" s="82" t="n">
        <v>46092</v>
      </c>
      <c r="D4356" t="inlineStr">
        <is>
          <t>FS-TTM-5</t>
        </is>
      </c>
      <c r="E4356" t="n">
        <v>1440</v>
      </c>
      <c r="F4356" t="n">
        <v>1</v>
      </c>
      <c r="G4356" t="n">
        <v>1440</v>
      </c>
      <c r="H4356" t="n">
        <v>0</v>
      </c>
      <c r="I4356" t="n">
        <v>28.9384920634921</v>
      </c>
    </row>
    <row r="4357">
      <c r="A4357" t="inlineStr">
        <is>
          <t>Daily_Efficiency_MTBF_2026_09_18.xlsx</t>
        </is>
      </c>
      <c r="B4357" t="inlineStr">
        <is>
          <t>Samridhi 5 Star Line</t>
        </is>
      </c>
      <c r="C4357" s="82" t="n">
        <v>46092</v>
      </c>
      <c r="D4357" t="inlineStr">
        <is>
          <t>FS-Case Packing</t>
        </is>
      </c>
      <c r="E4357" t="n">
        <v>1440</v>
      </c>
      <c r="F4357" t="n">
        <v>1</v>
      </c>
      <c r="G4357" t="n">
        <v>1440</v>
      </c>
      <c r="H4357" t="n">
        <v>0</v>
      </c>
      <c r="I4357" t="n">
        <v>72.482174688057</v>
      </c>
    </row>
    <row r="4358">
      <c r="A4358" t="inlineStr">
        <is>
          <t>Daily_Efficiency_MTBF_2026_09_18.xlsx</t>
        </is>
      </c>
      <c r="B4358" t="inlineStr">
        <is>
          <t>Samridhi Perk Line</t>
        </is>
      </c>
      <c r="C4358" s="82" t="n">
        <v>46092</v>
      </c>
      <c r="D4358" t="inlineStr">
        <is>
          <t>Perk-HLM-1</t>
        </is>
      </c>
      <c r="E4358" t="n">
        <v>1301.65776666667</v>
      </c>
      <c r="F4358" t="n">
        <v>90</v>
      </c>
      <c r="G4358" t="n">
        <v>14.4628640740741</v>
      </c>
      <c r="H4358" t="n">
        <v>2.80651666666667</v>
      </c>
      <c r="I4358" t="n">
        <v>52.362466634824</v>
      </c>
    </row>
    <row r="4359">
      <c r="A4359" t="inlineStr">
        <is>
          <t>Daily_Efficiency_MTBF_2026_09_18.xlsx</t>
        </is>
      </c>
      <c r="B4359" t="inlineStr">
        <is>
          <t>Samridhi Perk Line</t>
        </is>
      </c>
      <c r="C4359" s="82" t="n">
        <v>46092</v>
      </c>
      <c r="D4359" t="inlineStr">
        <is>
          <t>Perk-HLM-2</t>
        </is>
      </c>
      <c r="E4359" t="n">
        <v>1365.48935</v>
      </c>
      <c r="F4359" t="n">
        <v>71</v>
      </c>
      <c r="G4359" t="n">
        <v>19.2322443661972</v>
      </c>
      <c r="H4359" t="n">
        <v>0</v>
      </c>
      <c r="I4359" t="n">
        <v>56.4043151421784</v>
      </c>
    </row>
    <row r="4360">
      <c r="A4360" t="inlineStr">
        <is>
          <t>Daily_Efficiency_MTBF_2026_09_18.xlsx</t>
        </is>
      </c>
      <c r="B4360" t="inlineStr">
        <is>
          <t>Samridhi Perk Line</t>
        </is>
      </c>
      <c r="C4360" s="82" t="n">
        <v>46092</v>
      </c>
      <c r="D4360" t="inlineStr">
        <is>
          <t>Perk-HCM-2</t>
        </is>
      </c>
      <c r="E4360" t="n">
        <v>1357.6961</v>
      </c>
      <c r="F4360" t="n">
        <v>67</v>
      </c>
      <c r="G4360" t="n">
        <v>20.2641208955224</v>
      </c>
      <c r="H4360" t="n">
        <v>1.00178333333333</v>
      </c>
      <c r="I4360" t="n">
        <v>73.113892371023</v>
      </c>
    </row>
    <row r="4361">
      <c r="A4361" t="inlineStr">
        <is>
          <t>Daily_Efficiency_MTBF_2026_09_18.xlsx</t>
        </is>
      </c>
      <c r="B4361" t="inlineStr">
        <is>
          <t>Samridhi Perk Line</t>
        </is>
      </c>
      <c r="C4361" s="82" t="n">
        <v>46092</v>
      </c>
      <c r="D4361" t="inlineStr">
        <is>
          <t>Perk-HCM-1</t>
        </is>
      </c>
      <c r="E4361" t="n">
        <v>1377.8675</v>
      </c>
      <c r="F4361" t="n">
        <v>55</v>
      </c>
      <c r="G4361" t="n">
        <v>25.0521363636364</v>
      </c>
      <c r="H4361" t="n">
        <v>0.32045</v>
      </c>
      <c r="I4361" t="n">
        <v>76.0044287380487</v>
      </c>
    </row>
    <row r="4362">
      <c r="A4362" t="inlineStr">
        <is>
          <t>Daily_Efficiency_MTBF_2026_09_18.xlsx</t>
        </is>
      </c>
      <c r="B4362" t="inlineStr">
        <is>
          <t>Samridhi Perk Line</t>
        </is>
      </c>
      <c r="C4362" s="82" t="n">
        <v>46092</v>
      </c>
      <c r="D4362" t="inlineStr">
        <is>
          <t>Perk-TTLi-2</t>
        </is>
      </c>
      <c r="E4362" t="n">
        <v>1249.33081666667</v>
      </c>
      <c r="F4362" t="n">
        <v>51</v>
      </c>
      <c r="G4362" t="n">
        <v>24.4966826797386</v>
      </c>
      <c r="H4362" t="n">
        <v>0.0594333333333333</v>
      </c>
      <c r="I4362" t="n">
        <v>70.08268938699111</v>
      </c>
    </row>
    <row r="4363">
      <c r="A4363" t="inlineStr">
        <is>
          <t>Daily_Efficiency_MTBF_2026_09_18.xlsx</t>
        </is>
      </c>
      <c r="B4363" t="inlineStr">
        <is>
          <t>Samridhi Perk Line</t>
        </is>
      </c>
      <c r="C4363" s="82" t="n">
        <v>46092</v>
      </c>
      <c r="D4363" t="inlineStr">
        <is>
          <t>Perk-HCM-3</t>
        </is>
      </c>
      <c r="E4363" t="n">
        <v>1373.32833333333</v>
      </c>
      <c r="F4363" t="n">
        <v>49</v>
      </c>
      <c r="G4363" t="n">
        <v>28.0271088435374</v>
      </c>
      <c r="H4363" t="n">
        <v>0.362233333333333</v>
      </c>
      <c r="I4363" t="n">
        <v>62.1368198305967</v>
      </c>
    </row>
    <row r="4364">
      <c r="A4364" t="inlineStr">
        <is>
          <t>Daily_Efficiency_MTBF_2026_09_18.xlsx</t>
        </is>
      </c>
      <c r="B4364" t="inlineStr">
        <is>
          <t>Samridhi Perk Line</t>
        </is>
      </c>
      <c r="C4364" s="82" t="n">
        <v>46092</v>
      </c>
      <c r="D4364" t="inlineStr">
        <is>
          <t>Perk-HCM-4</t>
        </is>
      </c>
      <c r="E4364" t="n">
        <v>1377.9127</v>
      </c>
      <c r="F4364" t="n">
        <v>44</v>
      </c>
      <c r="G4364" t="n">
        <v>31.3161977272727</v>
      </c>
      <c r="H4364" t="n">
        <v>0.34275</v>
      </c>
      <c r="I4364" t="n">
        <v>54.3197906870722</v>
      </c>
    </row>
    <row r="4365">
      <c r="A4365" t="inlineStr">
        <is>
          <t>Daily_Efficiency_MTBF_2026_09_18.xlsx</t>
        </is>
      </c>
      <c r="B4365" t="inlineStr">
        <is>
          <t>Samridhi Perk Line</t>
        </is>
      </c>
      <c r="C4365" s="82" t="n">
        <v>46092</v>
      </c>
      <c r="D4365" t="inlineStr">
        <is>
          <t>Perk TTM-5</t>
        </is>
      </c>
      <c r="E4365" t="n">
        <v>417.790783333333</v>
      </c>
      <c r="F4365" t="n">
        <v>41</v>
      </c>
      <c r="G4365" t="n">
        <v>10.1900191056911</v>
      </c>
      <c r="H4365" t="n">
        <v>73.8172666666666</v>
      </c>
      <c r="I4365" t="n">
        <v>25.4166666666667</v>
      </c>
    </row>
    <row r="4366">
      <c r="A4366" t="inlineStr">
        <is>
          <t>Daily_Efficiency_MTBF_2026_09_18.xlsx</t>
        </is>
      </c>
      <c r="B4366" t="inlineStr">
        <is>
          <t>Samridhi Perk Line</t>
        </is>
      </c>
      <c r="C4366" s="82" t="n">
        <v>46092</v>
      </c>
      <c r="D4366" t="inlineStr">
        <is>
          <t>Perk-TTLi-1</t>
        </is>
      </c>
      <c r="E4366" t="n">
        <v>1362.04955</v>
      </c>
      <c r="F4366" t="n">
        <v>14</v>
      </c>
      <c r="G4366" t="n">
        <v>97.2892535714285</v>
      </c>
      <c r="H4366" t="n">
        <v>1.3748</v>
      </c>
      <c r="I4366" t="n">
        <v>73.0216978876912</v>
      </c>
    </row>
    <row r="4367">
      <c r="A4367" t="inlineStr">
        <is>
          <t>Daily_Efficiency_MTBF_2026_09_18.xlsx</t>
        </is>
      </c>
      <c r="B4367" t="inlineStr">
        <is>
          <t>Samridhi Perk Line</t>
        </is>
      </c>
      <c r="C4367" s="82" t="n">
        <v>46092</v>
      </c>
      <c r="D4367" t="inlineStr">
        <is>
          <t>Perk-TTLi-3</t>
        </is>
      </c>
      <c r="E4367" t="n">
        <v>1395.30553333333</v>
      </c>
      <c r="F4367" t="n">
        <v>9</v>
      </c>
      <c r="G4367" t="n">
        <v>155.033948148148</v>
      </c>
      <c r="H4367" t="n">
        <v>2.3952</v>
      </c>
      <c r="I4367" t="n">
        <v>60.0312887788771</v>
      </c>
    </row>
    <row r="4368">
      <c r="A4368" t="inlineStr">
        <is>
          <t>Daily_Efficiency_MTBF_2026_09_18.xlsx</t>
        </is>
      </c>
      <c r="B4368" t="inlineStr">
        <is>
          <t>Samridhi Perk Line</t>
        </is>
      </c>
      <c r="C4368" s="82" t="n">
        <v>46092</v>
      </c>
      <c r="D4368" t="inlineStr">
        <is>
          <t>Perk-TTLi-4</t>
        </is>
      </c>
      <c r="E4368" t="n">
        <v>1436.01246666667</v>
      </c>
      <c r="F4368" t="n">
        <v>1</v>
      </c>
      <c r="G4368" t="n">
        <v>1436.01246666667</v>
      </c>
      <c r="H4368" t="n">
        <v>0</v>
      </c>
      <c r="I4368" t="n">
        <v>52.6631918283717</v>
      </c>
    </row>
    <row r="4369">
      <c r="A4369" t="inlineStr">
        <is>
          <t>Daily_Efficiency_MTBF_2026_09_18.xlsx</t>
        </is>
      </c>
      <c r="B4369" t="inlineStr">
        <is>
          <t>Samridhi Perk Line</t>
        </is>
      </c>
      <c r="C4369" s="82" t="n">
        <v>46092</v>
      </c>
      <c r="D4369" t="inlineStr">
        <is>
          <t>Perk-HLM-3</t>
        </is>
      </c>
      <c r="E4369" t="n">
        <v>1440</v>
      </c>
      <c r="F4369" t="n">
        <v>1</v>
      </c>
      <c r="G4369" t="n">
        <v>1440</v>
      </c>
      <c r="H4369" t="n">
        <v>0</v>
      </c>
      <c r="I4369" t="n">
        <v>41.1503086419753</v>
      </c>
    </row>
    <row r="4370">
      <c r="A4370" t="inlineStr">
        <is>
          <t>Daily_Efficiency_MTBF_2026_09_18.xlsx</t>
        </is>
      </c>
      <c r="B4370" t="inlineStr">
        <is>
          <t>Samridhi Perk Line</t>
        </is>
      </c>
      <c r="C4370" s="82" t="n">
        <v>46092</v>
      </c>
      <c r="D4370" t="inlineStr">
        <is>
          <t>Perk-Case Packing</t>
        </is>
      </c>
      <c r="E4370" t="n">
        <v>1440</v>
      </c>
      <c r="F4370" t="n">
        <v>1</v>
      </c>
      <c r="G4370" t="n">
        <v>1440</v>
      </c>
      <c r="H4370" t="n">
        <v>0</v>
      </c>
      <c r="I4370" t="n">
        <v>85.3763440860215</v>
      </c>
    </row>
    <row r="4371">
      <c r="A4371" t="inlineStr">
        <is>
          <t>Daily_Efficiency_MTBF_2026_09_18.xlsx</t>
        </is>
      </c>
      <c r="B4371" t="inlineStr">
        <is>
          <t>Co-Extrusion Line</t>
        </is>
      </c>
      <c r="C4371" s="82" t="n">
        <v>46091</v>
      </c>
      <c r="D4371" t="inlineStr">
        <is>
          <t>Coex-AW3</t>
        </is>
      </c>
      <c r="E4371" t="n">
        <v>811.575366666667</v>
      </c>
      <c r="F4371" t="n">
        <v>518</v>
      </c>
      <c r="G4371" t="n">
        <v>1.56674781209781</v>
      </c>
      <c r="H4371" t="n">
        <v>304.01465</v>
      </c>
      <c r="I4371" t="n">
        <v>3.58083333333331</v>
      </c>
    </row>
    <row r="4372">
      <c r="A4372" t="inlineStr">
        <is>
          <t>Daily_Efficiency_MTBF_2026_09_18.xlsx</t>
        </is>
      </c>
      <c r="B4372" t="inlineStr">
        <is>
          <t>Co-Extrusion Line</t>
        </is>
      </c>
      <c r="C4372" s="82" t="n">
        <v>46091</v>
      </c>
      <c r="D4372" t="inlineStr">
        <is>
          <t>Coex-AW2</t>
        </is>
      </c>
      <c r="E4372" t="n">
        <v>1328.00935</v>
      </c>
      <c r="F4372" t="n">
        <v>38</v>
      </c>
      <c r="G4372" t="n">
        <v>34.9476144736842</v>
      </c>
      <c r="H4372" t="n">
        <v>26.5038166666667</v>
      </c>
      <c r="I4372" t="n">
        <v>10.8771340314934</v>
      </c>
    </row>
    <row r="4373">
      <c r="A4373" t="inlineStr">
        <is>
          <t>Daily_Efficiency_MTBF_2026_09_18.xlsx</t>
        </is>
      </c>
      <c r="B4373" t="inlineStr">
        <is>
          <t>Samridhi 5 Star Line</t>
        </is>
      </c>
      <c r="C4373" s="82" t="n">
        <v>46091</v>
      </c>
      <c r="D4373" t="inlineStr">
        <is>
          <t>FS-HCM-1</t>
        </is>
      </c>
      <c r="E4373" t="n">
        <v>1305.34191666667</v>
      </c>
      <c r="F4373" t="n">
        <v>94</v>
      </c>
      <c r="G4373" t="n">
        <v>13.8866161347518</v>
      </c>
      <c r="H4373" t="n">
        <v>1.16663333333333</v>
      </c>
      <c r="I4373" t="n">
        <v>70.96503370432259</v>
      </c>
    </row>
    <row r="4374">
      <c r="A4374" t="inlineStr">
        <is>
          <t>Daily_Efficiency_MTBF_2026_09_18.xlsx</t>
        </is>
      </c>
      <c r="B4374" t="inlineStr">
        <is>
          <t>Samridhi 5 Star Line</t>
        </is>
      </c>
      <c r="C4374" s="82" t="n">
        <v>46091</v>
      </c>
      <c r="D4374" t="inlineStr">
        <is>
          <t>FS-TTLi-1</t>
        </is>
      </c>
      <c r="E4374" t="n">
        <v>1362.34056666667</v>
      </c>
      <c r="F4374" t="n">
        <v>54</v>
      </c>
      <c r="G4374" t="n">
        <v>25.2285290123457</v>
      </c>
      <c r="H4374" t="n">
        <v>18.17285</v>
      </c>
      <c r="I4374" t="n">
        <v>64.0097259903791</v>
      </c>
    </row>
    <row r="4375">
      <c r="A4375" t="inlineStr">
        <is>
          <t>Daily_Efficiency_MTBF_2026_09_18.xlsx</t>
        </is>
      </c>
      <c r="B4375" t="inlineStr">
        <is>
          <t>Samridhi 5 Star Line</t>
        </is>
      </c>
      <c r="C4375" s="82" t="n">
        <v>46091</v>
      </c>
      <c r="D4375" t="inlineStr">
        <is>
          <t>FS-TTLi-2</t>
        </is>
      </c>
      <c r="E4375" t="n">
        <v>1323.41443333333</v>
      </c>
      <c r="F4375" t="n">
        <v>53</v>
      </c>
      <c r="G4375" t="n">
        <v>24.9700836477987</v>
      </c>
      <c r="H4375" t="n">
        <v>19.4966333333333</v>
      </c>
      <c r="I4375" t="n">
        <v>65.6480208465769</v>
      </c>
    </row>
    <row r="4376">
      <c r="A4376" t="inlineStr">
        <is>
          <t>Daily_Efficiency_MTBF_2026_09_18.xlsx</t>
        </is>
      </c>
      <c r="B4376" t="inlineStr">
        <is>
          <t>Samridhi 5 Star Line</t>
        </is>
      </c>
      <c r="C4376" s="82" t="n">
        <v>46091</v>
      </c>
      <c r="D4376" t="inlineStr">
        <is>
          <t>FS-TTLi-4</t>
        </is>
      </c>
      <c r="E4376" t="n">
        <v>1360.15726666667</v>
      </c>
      <c r="F4376" t="n">
        <v>47</v>
      </c>
      <c r="G4376" t="n">
        <v>28.9395163120567</v>
      </c>
      <c r="H4376" t="n">
        <v>49.5078</v>
      </c>
      <c r="I4376" t="n">
        <v>73.3730158730159</v>
      </c>
    </row>
    <row r="4377">
      <c r="A4377" t="inlineStr">
        <is>
          <t>Daily_Efficiency_MTBF_2026_09_18.xlsx</t>
        </is>
      </c>
      <c r="B4377" t="inlineStr">
        <is>
          <t>Samridhi 5 Star Line</t>
        </is>
      </c>
      <c r="C4377" s="82" t="n">
        <v>46091</v>
      </c>
      <c r="D4377" t="inlineStr">
        <is>
          <t>FS-HCM-2</t>
        </is>
      </c>
      <c r="E4377" t="n">
        <v>1369.3063</v>
      </c>
      <c r="F4377" t="n">
        <v>35</v>
      </c>
      <c r="G4377" t="n">
        <v>39.1230371428571</v>
      </c>
      <c r="H4377" t="n">
        <v>7.18358333333333</v>
      </c>
      <c r="I4377" t="n">
        <v>67.70085321040089</v>
      </c>
    </row>
    <row r="4378">
      <c r="A4378" t="inlineStr">
        <is>
          <t>Daily_Efficiency_MTBF_2026_09_18.xlsx</t>
        </is>
      </c>
      <c r="B4378" t="inlineStr">
        <is>
          <t>Samridhi 5 Star Line</t>
        </is>
      </c>
      <c r="C4378" s="82" t="n">
        <v>46091</v>
      </c>
      <c r="D4378" t="inlineStr">
        <is>
          <t>FS-HRM-5</t>
        </is>
      </c>
      <c r="E4378" t="n">
        <v>1398.50853333333</v>
      </c>
      <c r="F4378" t="n">
        <v>35</v>
      </c>
      <c r="G4378" t="n">
        <v>39.9573866666667</v>
      </c>
      <c r="H4378" t="n">
        <v>33.8399</v>
      </c>
      <c r="I4378" t="n">
        <v>41.8346709517994</v>
      </c>
    </row>
    <row r="4379">
      <c r="A4379" t="inlineStr">
        <is>
          <t>Daily_Efficiency_MTBF_2026_09_18.xlsx</t>
        </is>
      </c>
      <c r="B4379" t="inlineStr">
        <is>
          <t>Samridhi 5 Star Line</t>
        </is>
      </c>
      <c r="C4379" s="82" t="n">
        <v>46091</v>
      </c>
      <c r="D4379" t="inlineStr">
        <is>
          <t>FS-HCM-4</t>
        </is>
      </c>
      <c r="E4379" t="n">
        <v>1421.1558</v>
      </c>
      <c r="F4379" t="n">
        <v>23</v>
      </c>
      <c r="G4379" t="n">
        <v>61.7893826086957</v>
      </c>
      <c r="H4379" t="n">
        <v>13.00345</v>
      </c>
      <c r="I4379" t="n">
        <v>76.1929089116725</v>
      </c>
    </row>
    <row r="4380">
      <c r="A4380" t="inlineStr">
        <is>
          <t>Daily_Efficiency_MTBF_2026_09_18.xlsx</t>
        </is>
      </c>
      <c r="B4380" t="inlineStr">
        <is>
          <t>Samridhi 5 Star Line</t>
        </is>
      </c>
      <c r="C4380" s="82" t="n">
        <v>46091</v>
      </c>
      <c r="D4380" t="inlineStr">
        <is>
          <t>FS-TTLi-3</t>
        </is>
      </c>
      <c r="E4380" t="n">
        <v>1376.50386666667</v>
      </c>
      <c r="F4380" t="n">
        <v>19</v>
      </c>
      <c r="G4380" t="n">
        <v>72.4475719298246</v>
      </c>
      <c r="H4380" t="n">
        <v>26.8319333333333</v>
      </c>
      <c r="I4380" t="n">
        <v>76.6657413355961</v>
      </c>
    </row>
    <row r="4381">
      <c r="A4381" t="inlineStr">
        <is>
          <t>Daily_Efficiency_MTBF_2026_09_18.xlsx</t>
        </is>
      </c>
      <c r="B4381" t="inlineStr">
        <is>
          <t>Samridhi 5 Star Line</t>
        </is>
      </c>
      <c r="C4381" s="82" t="n">
        <v>46091</v>
      </c>
      <c r="D4381" t="inlineStr">
        <is>
          <t>FS-HCM-3</t>
        </is>
      </c>
      <c r="E4381" t="n">
        <v>1378.46736666667</v>
      </c>
      <c r="F4381" t="n">
        <v>11</v>
      </c>
      <c r="G4381" t="n">
        <v>125.315215151515</v>
      </c>
      <c r="H4381" t="n">
        <v>5.00738333333333</v>
      </c>
      <c r="I4381" t="n">
        <v>82.25442464244171</v>
      </c>
    </row>
    <row r="4382">
      <c r="A4382" t="inlineStr">
        <is>
          <t>Daily_Efficiency_MTBF_2026_09_18.xlsx</t>
        </is>
      </c>
      <c r="B4382" t="inlineStr">
        <is>
          <t>Samridhi 5 Star Line</t>
        </is>
      </c>
      <c r="C4382" s="82" t="n">
        <v>46091</v>
      </c>
      <c r="D4382" t="inlineStr">
        <is>
          <t>FS-Case Packing</t>
        </is>
      </c>
      <c r="E4382" t="n">
        <v>1440</v>
      </c>
      <c r="F4382" t="n">
        <v>1</v>
      </c>
      <c r="G4382" t="n">
        <v>1440</v>
      </c>
      <c r="H4382" t="n">
        <v>0</v>
      </c>
      <c r="I4382" t="n">
        <v>80.19162210338681</v>
      </c>
    </row>
    <row r="4383">
      <c r="A4383" t="inlineStr">
        <is>
          <t>Daily_Efficiency_MTBF_2026_09_18.xlsx</t>
        </is>
      </c>
      <c r="B4383" t="inlineStr">
        <is>
          <t>Samridhi 5 Star Line</t>
        </is>
      </c>
      <c r="C4383" s="82" t="n">
        <v>46091</v>
      </c>
      <c r="D4383" t="inlineStr">
        <is>
          <t>FS-TTM-5</t>
        </is>
      </c>
      <c r="E4383" t="n">
        <v>1440</v>
      </c>
      <c r="F4383" t="n">
        <v>1</v>
      </c>
      <c r="G4383" t="n">
        <v>1440</v>
      </c>
      <c r="H4383" t="n">
        <v>0</v>
      </c>
      <c r="I4383" t="n">
        <v>37.4751984126984</v>
      </c>
    </row>
    <row r="4384">
      <c r="A4384" t="inlineStr">
        <is>
          <t>Daily_Efficiency_MTBF_2026_09_18.xlsx</t>
        </is>
      </c>
      <c r="B4384" t="inlineStr">
        <is>
          <t>Samridhi Perk Line</t>
        </is>
      </c>
      <c r="C4384" s="82" t="n">
        <v>46091</v>
      </c>
      <c r="D4384" t="inlineStr">
        <is>
          <t>Perk-HLM-1</t>
        </is>
      </c>
      <c r="E4384" t="n">
        <v>1268.94678333333</v>
      </c>
      <c r="F4384" t="n">
        <v>187</v>
      </c>
      <c r="G4384" t="n">
        <v>6.78581167557932</v>
      </c>
      <c r="H4384" t="n">
        <v>4.42768333333333</v>
      </c>
      <c r="I4384" t="n">
        <v>54.1500901033632</v>
      </c>
    </row>
    <row r="4385">
      <c r="A4385" t="inlineStr">
        <is>
          <t>Daily_Efficiency_MTBF_2026_09_18.xlsx</t>
        </is>
      </c>
      <c r="B4385" t="inlineStr">
        <is>
          <t>Samridhi Perk Line</t>
        </is>
      </c>
      <c r="C4385" s="82" t="n">
        <v>46091</v>
      </c>
      <c r="D4385" t="inlineStr">
        <is>
          <t>Perk-HCM-2</t>
        </is>
      </c>
      <c r="E4385" t="n">
        <v>1301.86615</v>
      </c>
      <c r="F4385" t="n">
        <v>121</v>
      </c>
      <c r="G4385" t="n">
        <v>10.7592243801653</v>
      </c>
      <c r="H4385" t="n">
        <v>0.826683333333333</v>
      </c>
      <c r="I4385" t="n">
        <v>61.4927077489903</v>
      </c>
    </row>
    <row r="4386">
      <c r="A4386" t="inlineStr">
        <is>
          <t>Daily_Efficiency_MTBF_2026_09_18.xlsx</t>
        </is>
      </c>
      <c r="B4386" t="inlineStr">
        <is>
          <t>Samridhi Perk Line</t>
        </is>
      </c>
      <c r="C4386" s="82" t="n">
        <v>46091</v>
      </c>
      <c r="D4386" t="inlineStr">
        <is>
          <t>Perk-HLM-2</t>
        </is>
      </c>
      <c r="E4386" t="n">
        <v>1281.52611666667</v>
      </c>
      <c r="F4386" t="n">
        <v>96</v>
      </c>
      <c r="G4386" t="n">
        <v>13.3492303819444</v>
      </c>
      <c r="H4386" t="n">
        <v>0.224533333333333</v>
      </c>
      <c r="I4386" t="n">
        <v>47.7687634764506</v>
      </c>
    </row>
    <row r="4387">
      <c r="A4387" t="inlineStr">
        <is>
          <t>Daily_Efficiency_MTBF_2026_09_18.xlsx</t>
        </is>
      </c>
      <c r="B4387" t="inlineStr">
        <is>
          <t>Samridhi Perk Line</t>
        </is>
      </c>
      <c r="C4387" s="82" t="n">
        <v>46091</v>
      </c>
      <c r="D4387" t="inlineStr">
        <is>
          <t>Perk-HCM-1</t>
        </is>
      </c>
      <c r="E4387" t="n">
        <v>1367.21801666667</v>
      </c>
      <c r="F4387" t="n">
        <v>76</v>
      </c>
      <c r="G4387" t="n">
        <v>17.989710745614</v>
      </c>
      <c r="H4387" t="n">
        <v>5.95366666666667</v>
      </c>
      <c r="I4387" t="n">
        <v>63.3874190425278</v>
      </c>
    </row>
    <row r="4388">
      <c r="A4388" t="inlineStr">
        <is>
          <t>Daily_Efficiency_MTBF_2026_09_18.xlsx</t>
        </is>
      </c>
      <c r="B4388" t="inlineStr">
        <is>
          <t>Samridhi Perk Line</t>
        </is>
      </c>
      <c r="C4388" s="82" t="n">
        <v>46091</v>
      </c>
      <c r="D4388" t="inlineStr">
        <is>
          <t>Perk TTM-5</t>
        </is>
      </c>
      <c r="E4388" t="n">
        <v>1245.13105</v>
      </c>
      <c r="F4388" t="n">
        <v>64</v>
      </c>
      <c r="G4388" t="n">
        <v>19.45517265625</v>
      </c>
      <c r="H4388" t="n">
        <v>121.812133333333</v>
      </c>
      <c r="I4388" t="n">
        <v>46.5575396825397</v>
      </c>
    </row>
    <row r="4389">
      <c r="A4389" t="inlineStr">
        <is>
          <t>Daily_Efficiency_MTBF_2026_09_18.xlsx</t>
        </is>
      </c>
      <c r="B4389" t="inlineStr">
        <is>
          <t>Samridhi Perk Line</t>
        </is>
      </c>
      <c r="C4389" s="82" t="n">
        <v>46091</v>
      </c>
      <c r="D4389" t="inlineStr">
        <is>
          <t>Perk-HCM-3</t>
        </is>
      </c>
      <c r="E4389" t="n">
        <v>1343.91395</v>
      </c>
      <c r="F4389" t="n">
        <v>64</v>
      </c>
      <c r="G4389" t="n">
        <v>20.99865546875</v>
      </c>
      <c r="H4389" t="n">
        <v>0.328433333333333</v>
      </c>
      <c r="I4389" t="n">
        <v>53.3162882144753</v>
      </c>
    </row>
    <row r="4390">
      <c r="A4390" t="inlineStr">
        <is>
          <t>Daily_Efficiency_MTBF_2026_09_18.xlsx</t>
        </is>
      </c>
      <c r="B4390" t="inlineStr">
        <is>
          <t>Samridhi Perk Line</t>
        </is>
      </c>
      <c r="C4390" s="82" t="n">
        <v>46091</v>
      </c>
      <c r="D4390" t="inlineStr">
        <is>
          <t>Perk-TTLi-2</t>
        </is>
      </c>
      <c r="E4390" t="n">
        <v>1255.02463333333</v>
      </c>
      <c r="F4390" t="n">
        <v>58</v>
      </c>
      <c r="G4390" t="n">
        <v>21.6383557471264</v>
      </c>
      <c r="H4390" t="n">
        <v>0.09320000000000001</v>
      </c>
      <c r="I4390" t="n">
        <v>58.9681301352543</v>
      </c>
    </row>
    <row r="4391">
      <c r="A4391" t="inlineStr">
        <is>
          <t>Daily_Efficiency_MTBF_2026_09_18.xlsx</t>
        </is>
      </c>
      <c r="B4391" t="inlineStr">
        <is>
          <t>Samridhi Perk Line</t>
        </is>
      </c>
      <c r="C4391" s="82" t="n">
        <v>46091</v>
      </c>
      <c r="D4391" t="inlineStr">
        <is>
          <t>Perk-HCM-4</t>
        </is>
      </c>
      <c r="E4391" t="n">
        <v>1384.77975</v>
      </c>
      <c r="F4391" t="n">
        <v>57</v>
      </c>
      <c r="G4391" t="n">
        <v>24.2943815789474</v>
      </c>
      <c r="H4391" t="n">
        <v>0.516466666666667</v>
      </c>
      <c r="I4391" t="n">
        <v>50.7708159411418</v>
      </c>
    </row>
    <row r="4392">
      <c r="A4392" t="inlineStr">
        <is>
          <t>Daily_Efficiency_MTBF_2026_09_18.xlsx</t>
        </is>
      </c>
      <c r="B4392" t="inlineStr">
        <is>
          <t>Samridhi Perk Line</t>
        </is>
      </c>
      <c r="C4392" s="82" t="n">
        <v>46091</v>
      </c>
      <c r="D4392" t="inlineStr">
        <is>
          <t>Perk-TTLi-3</t>
        </is>
      </c>
      <c r="E4392" t="n">
        <v>1406.2949</v>
      </c>
      <c r="F4392" t="n">
        <v>16</v>
      </c>
      <c r="G4392" t="n">
        <v>87.89343125000001</v>
      </c>
      <c r="H4392" t="n">
        <v>1.85516666666667</v>
      </c>
      <c r="I4392" t="n">
        <v>45.9639279481718</v>
      </c>
    </row>
    <row r="4393">
      <c r="A4393" t="inlineStr">
        <is>
          <t>Daily_Efficiency_MTBF_2026_09_18.xlsx</t>
        </is>
      </c>
      <c r="B4393" t="inlineStr">
        <is>
          <t>Samridhi Perk Line</t>
        </is>
      </c>
      <c r="C4393" s="82" t="n">
        <v>46091</v>
      </c>
      <c r="D4393" t="inlineStr">
        <is>
          <t>Perk-TTLi-1</t>
        </is>
      </c>
      <c r="E4393" t="n">
        <v>1372.39923333333</v>
      </c>
      <c r="F4393" t="n">
        <v>13</v>
      </c>
      <c r="G4393" t="n">
        <v>105.569171794872</v>
      </c>
      <c r="H4393" t="n">
        <v>0</v>
      </c>
      <c r="I4393" t="n">
        <v>64.4960320288707</v>
      </c>
    </row>
    <row r="4394">
      <c r="A4394" t="inlineStr">
        <is>
          <t>Daily_Efficiency_MTBF_2026_09_18.xlsx</t>
        </is>
      </c>
      <c r="B4394" t="inlineStr">
        <is>
          <t>Samridhi Perk Line</t>
        </is>
      </c>
      <c r="C4394" s="82" t="n">
        <v>46091</v>
      </c>
      <c r="D4394" t="inlineStr">
        <is>
          <t>Perk-TTLi-4</t>
        </is>
      </c>
      <c r="E4394" t="n">
        <v>1411.42341666667</v>
      </c>
      <c r="F4394" t="n">
        <v>2</v>
      </c>
      <c r="G4394" t="n">
        <v>705.711708333333</v>
      </c>
      <c r="H4394" t="n">
        <v>0</v>
      </c>
      <c r="I4394" t="n">
        <v>47.8807317576183</v>
      </c>
    </row>
    <row r="4395">
      <c r="A4395" t="inlineStr">
        <is>
          <t>Daily_Efficiency_MTBF_2026_09_18.xlsx</t>
        </is>
      </c>
      <c r="B4395" t="inlineStr">
        <is>
          <t>Samridhi Perk Line</t>
        </is>
      </c>
      <c r="C4395" s="82" t="n">
        <v>46091</v>
      </c>
      <c r="D4395" t="inlineStr">
        <is>
          <t>Perk-HLM-3</t>
        </is>
      </c>
      <c r="E4395" t="n">
        <v>1440</v>
      </c>
      <c r="F4395" t="n">
        <v>1</v>
      </c>
      <c r="G4395" t="n">
        <v>1440</v>
      </c>
      <c r="H4395" t="n">
        <v>0</v>
      </c>
      <c r="I4395" t="n">
        <v>36.5625</v>
      </c>
    </row>
    <row r="4396">
      <c r="A4396" t="inlineStr">
        <is>
          <t>Daily_Efficiency_MTBF_2026_09_18.xlsx</t>
        </is>
      </c>
      <c r="B4396" t="inlineStr">
        <is>
          <t>Samridhi Perk Line</t>
        </is>
      </c>
      <c r="C4396" s="82" t="n">
        <v>46091</v>
      </c>
      <c r="D4396" t="inlineStr">
        <is>
          <t>Perk-Case Packing</t>
        </is>
      </c>
      <c r="E4396" t="n">
        <v>1440</v>
      </c>
      <c r="F4396" t="n">
        <v>1</v>
      </c>
      <c r="G4396" t="n">
        <v>1440</v>
      </c>
      <c r="H4396" t="n">
        <v>0</v>
      </c>
      <c r="I4396" t="n">
        <v>71.74731182795701</v>
      </c>
    </row>
    <row r="4397">
      <c r="A4397" t="inlineStr">
        <is>
          <t>Daily_Efficiency_MTBF_2026_09_18.xlsx</t>
        </is>
      </c>
      <c r="B4397" t="inlineStr">
        <is>
          <t>Co-Extrusion Line</t>
        </is>
      </c>
      <c r="C4397" s="82" t="n">
        <v>46090</v>
      </c>
      <c r="D4397" t="inlineStr">
        <is>
          <t>Coex-AW3</t>
        </is>
      </c>
      <c r="E4397" t="n">
        <v>1025.68125</v>
      </c>
      <c r="F4397" t="n">
        <v>697</v>
      </c>
      <c r="G4397" t="n">
        <v>1.4715656384505</v>
      </c>
      <c r="H4397" t="n">
        <v>348.814483333333</v>
      </c>
      <c r="I4397" t="n">
        <v>6.27916666666668</v>
      </c>
    </row>
    <row r="4398">
      <c r="A4398" t="inlineStr">
        <is>
          <t>Daily_Efficiency_MTBF_2026_09_18.xlsx</t>
        </is>
      </c>
      <c r="B4398" t="inlineStr">
        <is>
          <t>Co-Extrusion Line</t>
        </is>
      </c>
      <c r="C4398" s="82" t="n">
        <v>46090</v>
      </c>
      <c r="D4398" t="inlineStr">
        <is>
          <t>Coex-AW2</t>
        </is>
      </c>
      <c r="E4398" t="n">
        <v>1294.98901666667</v>
      </c>
      <c r="F4398" t="n">
        <v>22</v>
      </c>
      <c r="G4398" t="n">
        <v>58.8631371212121</v>
      </c>
      <c r="H4398" t="n">
        <v>20.4850666666667</v>
      </c>
      <c r="I4398" t="n">
        <v>36.4895242261168</v>
      </c>
    </row>
    <row r="4399">
      <c r="A4399" t="inlineStr">
        <is>
          <t>Daily_Efficiency_MTBF_2026_09_18.xlsx</t>
        </is>
      </c>
      <c r="B4399" t="inlineStr">
        <is>
          <t>Samridhi 5 Star Line</t>
        </is>
      </c>
      <c r="C4399" s="82" t="n">
        <v>46090</v>
      </c>
      <c r="D4399" t="inlineStr">
        <is>
          <t>FS-HCM-1</t>
        </is>
      </c>
      <c r="E4399" t="n">
        <v>1371.80856666667</v>
      </c>
      <c r="F4399" t="n">
        <v>125</v>
      </c>
      <c r="G4399" t="n">
        <v>10.9744685333333</v>
      </c>
      <c r="H4399" t="n">
        <v>2.00528333333333</v>
      </c>
      <c r="I4399" t="n">
        <v>81.0180790906045</v>
      </c>
    </row>
    <row r="4400">
      <c r="A4400" t="inlineStr">
        <is>
          <t>Daily_Efficiency_MTBF_2026_09_18.xlsx</t>
        </is>
      </c>
      <c r="B4400" t="inlineStr">
        <is>
          <t>Samridhi 5 Star Line</t>
        </is>
      </c>
      <c r="C4400" s="82" t="n">
        <v>46090</v>
      </c>
      <c r="D4400" t="inlineStr">
        <is>
          <t>FS-HCM-4</t>
        </is>
      </c>
      <c r="E4400" t="n">
        <v>1371.15595</v>
      </c>
      <c r="F4400" t="n">
        <v>51</v>
      </c>
      <c r="G4400" t="n">
        <v>26.8854107843137</v>
      </c>
      <c r="H4400" t="n">
        <v>50.5016166666667</v>
      </c>
      <c r="I4400" t="n">
        <v>75.0826134706171</v>
      </c>
    </row>
    <row r="4401">
      <c r="A4401" t="inlineStr">
        <is>
          <t>Daily_Efficiency_MTBF_2026_09_18.xlsx</t>
        </is>
      </c>
      <c r="B4401" t="inlineStr">
        <is>
          <t>Samridhi 5 Star Line</t>
        </is>
      </c>
      <c r="C4401" s="82" t="n">
        <v>46090</v>
      </c>
      <c r="D4401" t="inlineStr">
        <is>
          <t>FS-HCM-2</t>
        </is>
      </c>
      <c r="E4401" t="n">
        <v>1347.32086666667</v>
      </c>
      <c r="F4401" t="n">
        <v>35</v>
      </c>
      <c r="G4401" t="n">
        <v>38.4948819047619</v>
      </c>
      <c r="H4401" t="n">
        <v>16.3182833333333</v>
      </c>
      <c r="I4401" t="n">
        <v>69.77617453847211</v>
      </c>
    </row>
    <row r="4402">
      <c r="A4402" t="inlineStr">
        <is>
          <t>Daily_Efficiency_MTBF_2026_09_18.xlsx</t>
        </is>
      </c>
      <c r="B4402" t="inlineStr">
        <is>
          <t>Samridhi 5 Star Line</t>
        </is>
      </c>
      <c r="C4402" s="82" t="n">
        <v>46090</v>
      </c>
      <c r="D4402" t="inlineStr">
        <is>
          <t>FS-TTLi-4</t>
        </is>
      </c>
      <c r="E4402" t="n">
        <v>1274.97273333333</v>
      </c>
      <c r="F4402" t="n">
        <v>26</v>
      </c>
      <c r="G4402" t="n">
        <v>49.0374128205128</v>
      </c>
      <c r="H4402" t="n">
        <v>25.6808833333333</v>
      </c>
      <c r="I4402" t="n">
        <v>68.45238095238101</v>
      </c>
    </row>
    <row r="4403">
      <c r="A4403" t="inlineStr">
        <is>
          <t>Daily_Efficiency_MTBF_2026_09_18.xlsx</t>
        </is>
      </c>
      <c r="B4403" t="inlineStr">
        <is>
          <t>Samridhi 5 Star Line</t>
        </is>
      </c>
      <c r="C4403" s="82" t="n">
        <v>46090</v>
      </c>
      <c r="D4403" t="inlineStr">
        <is>
          <t>FS-TTLi-3</t>
        </is>
      </c>
      <c r="E4403" t="n">
        <v>1402.3634</v>
      </c>
      <c r="F4403" t="n">
        <v>25</v>
      </c>
      <c r="G4403" t="n">
        <v>56.094536</v>
      </c>
      <c r="H4403" t="n">
        <v>11.486</v>
      </c>
      <c r="I4403" t="n">
        <v>89.8570909514192</v>
      </c>
    </row>
    <row r="4404">
      <c r="A4404" t="inlineStr">
        <is>
          <t>Daily_Efficiency_MTBF_2026_09_18.xlsx</t>
        </is>
      </c>
      <c r="B4404" t="inlineStr">
        <is>
          <t>Samridhi 5 Star Line</t>
        </is>
      </c>
      <c r="C4404" s="82" t="n">
        <v>46090</v>
      </c>
      <c r="D4404" t="inlineStr">
        <is>
          <t>FS-HCM-3</t>
        </is>
      </c>
      <c r="E4404" t="n">
        <v>1414.88575</v>
      </c>
      <c r="F4404" t="n">
        <v>18</v>
      </c>
      <c r="G4404" t="n">
        <v>78.6047638888889</v>
      </c>
      <c r="H4404" t="n">
        <v>0.832466666666667</v>
      </c>
      <c r="I4404" t="n">
        <v>90.33572057319741</v>
      </c>
    </row>
    <row r="4405">
      <c r="A4405" t="inlineStr">
        <is>
          <t>Daily_Efficiency_MTBF_2026_09_18.xlsx</t>
        </is>
      </c>
      <c r="B4405" t="inlineStr">
        <is>
          <t>Samridhi 5 Star Line</t>
        </is>
      </c>
      <c r="C4405" s="82" t="n">
        <v>46090</v>
      </c>
      <c r="D4405" t="inlineStr">
        <is>
          <t>FS-TTLi-1</t>
        </is>
      </c>
      <c r="E4405" t="n">
        <v>1414.15743333333</v>
      </c>
      <c r="F4405" t="n">
        <v>17</v>
      </c>
      <c r="G4405" t="n">
        <v>83.185731372549</v>
      </c>
      <c r="H4405" t="n">
        <v>3.49085</v>
      </c>
      <c r="I4405" t="n">
        <v>80.3570879495618</v>
      </c>
    </row>
    <row r="4406">
      <c r="A4406" t="inlineStr">
        <is>
          <t>Daily_Efficiency_MTBF_2026_09_18.xlsx</t>
        </is>
      </c>
      <c r="B4406" t="inlineStr">
        <is>
          <t>Samridhi 5 Star Line</t>
        </is>
      </c>
      <c r="C4406" s="82" t="n">
        <v>46090</v>
      </c>
      <c r="D4406" t="inlineStr">
        <is>
          <t>FS-TTLi-2</t>
        </is>
      </c>
      <c r="E4406" t="n">
        <v>1370.27095</v>
      </c>
      <c r="F4406" t="n">
        <v>15</v>
      </c>
      <c r="G4406" t="n">
        <v>91.3513966666667</v>
      </c>
      <c r="H4406" t="n">
        <v>9.0258</v>
      </c>
      <c r="I4406" t="n">
        <v>63.5708989929811</v>
      </c>
    </row>
    <row r="4407">
      <c r="A4407" t="inlineStr">
        <is>
          <t>Daily_Efficiency_MTBF_2026_09_18.xlsx</t>
        </is>
      </c>
      <c r="B4407" t="inlineStr">
        <is>
          <t>Samridhi 5 Star Line</t>
        </is>
      </c>
      <c r="C4407" s="82" t="n">
        <v>46090</v>
      </c>
      <c r="D4407" t="inlineStr">
        <is>
          <t>FS-HRM-5</t>
        </is>
      </c>
      <c r="E4407" t="n">
        <v>1427.82155</v>
      </c>
      <c r="F4407" t="n">
        <v>9</v>
      </c>
      <c r="G4407" t="n">
        <v>158.646838888889</v>
      </c>
      <c r="H4407" t="n">
        <v>9.837333333333341</v>
      </c>
      <c r="I4407" t="n">
        <v>39.2235460155431</v>
      </c>
    </row>
    <row r="4408">
      <c r="A4408" t="inlineStr">
        <is>
          <t>Daily_Efficiency_MTBF_2026_09_18.xlsx</t>
        </is>
      </c>
      <c r="B4408" t="inlineStr">
        <is>
          <t>Samridhi 5 Star Line</t>
        </is>
      </c>
      <c r="C4408" s="82" t="n">
        <v>46090</v>
      </c>
      <c r="D4408" t="inlineStr">
        <is>
          <t>FS-Case Packing</t>
        </is>
      </c>
      <c r="E4408" t="n">
        <v>1440</v>
      </c>
      <c r="F4408" t="n">
        <v>1</v>
      </c>
      <c r="G4408" t="n">
        <v>1440</v>
      </c>
      <c r="H4408" t="n">
        <v>0</v>
      </c>
      <c r="I4408" t="n">
        <v>86.2076648841355</v>
      </c>
    </row>
    <row r="4409">
      <c r="A4409" t="inlineStr">
        <is>
          <t>Daily_Efficiency_MTBF_2026_09_18.xlsx</t>
        </is>
      </c>
      <c r="B4409" t="inlineStr">
        <is>
          <t>Samridhi 5 Star Line</t>
        </is>
      </c>
      <c r="C4409" s="82" t="n">
        <v>46090</v>
      </c>
      <c r="D4409" t="inlineStr">
        <is>
          <t>FS-TTM-5</t>
        </is>
      </c>
      <c r="E4409" t="n">
        <v>1440</v>
      </c>
      <c r="F4409" t="n">
        <v>1</v>
      </c>
      <c r="G4409" t="n">
        <v>1440</v>
      </c>
      <c r="H4409" t="n">
        <v>0</v>
      </c>
      <c r="I4409" t="n">
        <v>32.8075396825397</v>
      </c>
    </row>
    <row r="4410">
      <c r="A4410" t="inlineStr">
        <is>
          <t>Daily_Efficiency_MTBF_2026_09_18.xlsx</t>
        </is>
      </c>
      <c r="B4410" t="inlineStr">
        <is>
          <t>Samridhi Perk Line</t>
        </is>
      </c>
      <c r="C4410" s="82" t="n">
        <v>46090</v>
      </c>
      <c r="D4410" t="inlineStr">
        <is>
          <t>Perk-HLM-1</t>
        </is>
      </c>
      <c r="E4410" t="n">
        <v>1227.99506666667</v>
      </c>
      <c r="F4410" t="n">
        <v>219</v>
      </c>
      <c r="G4410" t="n">
        <v>5.60728340943684</v>
      </c>
      <c r="H4410" t="n">
        <v>7.19866666666667</v>
      </c>
      <c r="I4410" t="n">
        <v>50.2500451676037</v>
      </c>
    </row>
    <row r="4411">
      <c r="A4411" t="inlineStr">
        <is>
          <t>Daily_Efficiency_MTBF_2026_09_18.xlsx</t>
        </is>
      </c>
      <c r="B4411" t="inlineStr">
        <is>
          <t>Samridhi Perk Line</t>
        </is>
      </c>
      <c r="C4411" s="82" t="n">
        <v>46090</v>
      </c>
      <c r="D4411" t="inlineStr">
        <is>
          <t>Perk-HLM-2</t>
        </is>
      </c>
      <c r="E4411" t="n">
        <v>1290.6785</v>
      </c>
      <c r="F4411" t="n">
        <v>150</v>
      </c>
      <c r="G4411" t="n">
        <v>8.604523333333329</v>
      </c>
      <c r="H4411" t="n">
        <v>0</v>
      </c>
      <c r="I4411" t="n">
        <v>59.4146169573065</v>
      </c>
    </row>
    <row r="4412">
      <c r="A4412" t="inlineStr">
        <is>
          <t>Daily_Efficiency_MTBF_2026_09_18.xlsx</t>
        </is>
      </c>
      <c r="B4412" t="inlineStr">
        <is>
          <t>Samridhi Perk Line</t>
        </is>
      </c>
      <c r="C4412" s="82" t="n">
        <v>46090</v>
      </c>
      <c r="D4412" t="inlineStr">
        <is>
          <t>Perk-HCM-4</t>
        </is>
      </c>
      <c r="E4412" t="n">
        <v>1309.6444</v>
      </c>
      <c r="F4412" t="n">
        <v>79</v>
      </c>
      <c r="G4412" t="n">
        <v>16.5777772151899</v>
      </c>
      <c r="H4412" t="n">
        <v>0.564233333333333</v>
      </c>
      <c r="I4412" t="n">
        <v>50.0184571251426</v>
      </c>
    </row>
    <row r="4413">
      <c r="A4413" t="inlineStr">
        <is>
          <t>Daily_Efficiency_MTBF_2026_09_18.xlsx</t>
        </is>
      </c>
      <c r="B4413" t="inlineStr">
        <is>
          <t>Samridhi Perk Line</t>
        </is>
      </c>
      <c r="C4413" s="82" t="n">
        <v>46090</v>
      </c>
      <c r="D4413" t="inlineStr">
        <is>
          <t>Perk TTM-5</t>
        </is>
      </c>
      <c r="E4413" t="n">
        <v>1284.4867</v>
      </c>
      <c r="F4413" t="n">
        <v>75</v>
      </c>
      <c r="G4413" t="n">
        <v>17.1264893333333</v>
      </c>
      <c r="H4413" t="n">
        <v>131.665733333333</v>
      </c>
      <c r="I4413" t="n">
        <v>38.2499444958425</v>
      </c>
    </row>
    <row r="4414">
      <c r="A4414" t="inlineStr">
        <is>
          <t>Daily_Efficiency_MTBF_2026_09_18.xlsx</t>
        </is>
      </c>
      <c r="B4414" t="inlineStr">
        <is>
          <t>Samridhi Perk Line</t>
        </is>
      </c>
      <c r="C4414" s="82" t="n">
        <v>46090</v>
      </c>
      <c r="D4414" t="inlineStr">
        <is>
          <t>Perk-TTLi-2</t>
        </is>
      </c>
      <c r="E4414" t="n">
        <v>1159.2363</v>
      </c>
      <c r="F4414" t="n">
        <v>66</v>
      </c>
      <c r="G4414" t="n">
        <v>17.5641863636364</v>
      </c>
      <c r="H4414" t="n">
        <v>0.4151</v>
      </c>
      <c r="I4414" t="n">
        <v>34.863346725363</v>
      </c>
    </row>
    <row r="4415">
      <c r="A4415" t="inlineStr">
        <is>
          <t>Daily_Efficiency_MTBF_2026_09_18.xlsx</t>
        </is>
      </c>
      <c r="B4415" t="inlineStr">
        <is>
          <t>Samridhi Perk Line</t>
        </is>
      </c>
      <c r="C4415" s="82" t="n">
        <v>46090</v>
      </c>
      <c r="D4415" t="inlineStr">
        <is>
          <t>Perk-HCM-3</t>
        </is>
      </c>
      <c r="E4415" t="n">
        <v>1360.00441666667</v>
      </c>
      <c r="F4415" t="n">
        <v>64</v>
      </c>
      <c r="G4415" t="n">
        <v>21.2500690104167</v>
      </c>
      <c r="H4415" t="n">
        <v>3.30131666666667</v>
      </c>
      <c r="I4415" t="n">
        <v>48.5113392095027</v>
      </c>
    </row>
    <row r="4416">
      <c r="A4416" t="inlineStr">
        <is>
          <t>Daily_Efficiency_MTBF_2026_09_18.xlsx</t>
        </is>
      </c>
      <c r="B4416" t="inlineStr">
        <is>
          <t>Samridhi Perk Line</t>
        </is>
      </c>
      <c r="C4416" s="82" t="n">
        <v>46090</v>
      </c>
      <c r="D4416" t="inlineStr">
        <is>
          <t>Perk-HCM-1</t>
        </is>
      </c>
      <c r="E4416" t="n">
        <v>1381.35738333333</v>
      </c>
      <c r="F4416" t="n">
        <v>46</v>
      </c>
      <c r="G4416" t="n">
        <v>30.0295083333333</v>
      </c>
      <c r="H4416" t="n">
        <v>0.341483333333333</v>
      </c>
      <c r="I4416" t="n">
        <v>66.60545928580579</v>
      </c>
    </row>
    <row r="4417">
      <c r="A4417" t="inlineStr">
        <is>
          <t>Daily_Efficiency_MTBF_2026_09_18.xlsx</t>
        </is>
      </c>
      <c r="B4417" t="inlineStr">
        <is>
          <t>Samridhi Perk Line</t>
        </is>
      </c>
      <c r="C4417" s="82" t="n">
        <v>46090</v>
      </c>
      <c r="D4417" t="inlineStr">
        <is>
          <t>Perk-HCM-2</t>
        </is>
      </c>
      <c r="E4417" t="n">
        <v>1391.9399</v>
      </c>
      <c r="F4417" t="n">
        <v>43</v>
      </c>
      <c r="G4417" t="n">
        <v>32.3706953488372</v>
      </c>
      <c r="H4417" t="n">
        <v>0.266466666666667</v>
      </c>
      <c r="I4417" t="n">
        <v>56.9103210207848</v>
      </c>
    </row>
    <row r="4418">
      <c r="A4418" t="inlineStr">
        <is>
          <t>Daily_Efficiency_MTBF_2026_09_18.xlsx</t>
        </is>
      </c>
      <c r="B4418" t="inlineStr">
        <is>
          <t>Samridhi Perk Line</t>
        </is>
      </c>
      <c r="C4418" s="82" t="n">
        <v>46090</v>
      </c>
      <c r="D4418" t="inlineStr">
        <is>
          <t>Perk-TTLi-3</t>
        </is>
      </c>
      <c r="E4418" t="n">
        <v>1263.05075</v>
      </c>
      <c r="F4418" t="n">
        <v>38</v>
      </c>
      <c r="G4418" t="n">
        <v>33.2381776315789</v>
      </c>
      <c r="H4418" t="n">
        <v>3.41641666666667</v>
      </c>
      <c r="I4418" t="n">
        <v>25.9503312648715</v>
      </c>
    </row>
    <row r="4419">
      <c r="A4419" t="inlineStr">
        <is>
          <t>Daily_Efficiency_MTBF_2026_09_18.xlsx</t>
        </is>
      </c>
      <c r="B4419" t="inlineStr">
        <is>
          <t>Samridhi Perk Line</t>
        </is>
      </c>
      <c r="C4419" s="82" t="n">
        <v>46090</v>
      </c>
      <c r="D4419" t="inlineStr">
        <is>
          <t>Perk-TTLi-1</t>
        </is>
      </c>
      <c r="E4419" t="n">
        <v>1383.44746666667</v>
      </c>
      <c r="F4419" t="n">
        <v>15</v>
      </c>
      <c r="G4419" t="n">
        <v>92.2298311111111</v>
      </c>
      <c r="H4419" t="n">
        <v>1.73658333333333</v>
      </c>
      <c r="I4419" t="n">
        <v>41.9119163336938</v>
      </c>
    </row>
    <row r="4420">
      <c r="A4420" t="inlineStr">
        <is>
          <t>Daily_Efficiency_MTBF_2026_09_18.xlsx</t>
        </is>
      </c>
      <c r="B4420" t="inlineStr">
        <is>
          <t>Samridhi Perk Line</t>
        </is>
      </c>
      <c r="C4420" s="82" t="n">
        <v>46090</v>
      </c>
      <c r="D4420" t="inlineStr">
        <is>
          <t>Perk-TTLi-4</t>
        </is>
      </c>
      <c r="E4420" t="n">
        <v>1410.79011666667</v>
      </c>
      <c r="F4420" t="n">
        <v>6</v>
      </c>
      <c r="G4420" t="n">
        <v>235.131686111111</v>
      </c>
      <c r="H4420" t="n">
        <v>3.41343333333333</v>
      </c>
      <c r="I4420" t="n">
        <v>27.4394729103884</v>
      </c>
    </row>
    <row r="4421">
      <c r="A4421" t="inlineStr">
        <is>
          <t>Daily_Efficiency_MTBF_2026_09_18.xlsx</t>
        </is>
      </c>
      <c r="B4421" t="inlineStr">
        <is>
          <t>Samridhi Perk Line</t>
        </is>
      </c>
      <c r="C4421" s="82" t="n">
        <v>46090</v>
      </c>
      <c r="D4421" t="inlineStr">
        <is>
          <t>Perk-HLM-3</t>
        </is>
      </c>
      <c r="E4421" t="n">
        <v>1440</v>
      </c>
      <c r="F4421" t="n">
        <v>1</v>
      </c>
      <c r="G4421" t="n">
        <v>1440</v>
      </c>
      <c r="H4421" t="n">
        <v>0</v>
      </c>
      <c r="I4421" t="n">
        <v>36.1121913580247</v>
      </c>
    </row>
    <row r="4422">
      <c r="A4422" t="inlineStr">
        <is>
          <t>Daily_Efficiency_MTBF_2026_09_18.xlsx</t>
        </is>
      </c>
      <c r="B4422" t="inlineStr">
        <is>
          <t>Samridhi Perk Line</t>
        </is>
      </c>
      <c r="C4422" s="82" t="n">
        <v>46090</v>
      </c>
      <c r="D4422" t="inlineStr">
        <is>
          <t>Perk-Case Packing</t>
        </is>
      </c>
      <c r="E4422" t="n">
        <v>1440</v>
      </c>
      <c r="F4422" t="n">
        <v>1</v>
      </c>
      <c r="G4422" t="n">
        <v>1440</v>
      </c>
      <c r="H4422" t="n">
        <v>0</v>
      </c>
      <c r="I4422" t="n">
        <v>78.010752688172</v>
      </c>
    </row>
    <row r="4423">
      <c r="A4423" t="inlineStr">
        <is>
          <t>Daily_Efficiency_MTBF_2026_09_18.xlsx</t>
        </is>
      </c>
      <c r="B4423" t="inlineStr">
        <is>
          <t>Co-Extrusion Line</t>
        </is>
      </c>
      <c r="C4423" s="82" t="n">
        <v>46089</v>
      </c>
      <c r="D4423" t="inlineStr">
        <is>
          <t>Coex-AW3</t>
        </is>
      </c>
      <c r="E4423" t="n">
        <v>592.0021833333331</v>
      </c>
      <c r="F4423" t="n">
        <v>481</v>
      </c>
      <c r="G4423" t="n">
        <v>1.23077376992377</v>
      </c>
      <c r="H4423" t="n">
        <v>302.539833333333</v>
      </c>
      <c r="I4423" t="n">
        <v>2.52972222222221</v>
      </c>
    </row>
    <row r="4424">
      <c r="A4424" t="inlineStr">
        <is>
          <t>Daily_Efficiency_MTBF_2026_09_18.xlsx</t>
        </is>
      </c>
      <c r="B4424" t="inlineStr">
        <is>
          <t>Co-Extrusion Line</t>
        </is>
      </c>
      <c r="C4424" s="82" t="n">
        <v>46089</v>
      </c>
      <c r="D4424" t="inlineStr">
        <is>
          <t>Coex-AW2</t>
        </is>
      </c>
      <c r="E4424" t="n">
        <v>1310.50035</v>
      </c>
      <c r="F4424" t="n">
        <v>24</v>
      </c>
      <c r="G4424" t="n">
        <v>54.60418125</v>
      </c>
      <c r="H4424" t="n">
        <v>20.8338833333333</v>
      </c>
      <c r="I4424" t="n">
        <v>31.1266753778461</v>
      </c>
    </row>
    <row r="4425">
      <c r="A4425" t="inlineStr">
        <is>
          <t>Daily_Efficiency_MTBF_2026_09_18.xlsx</t>
        </is>
      </c>
      <c r="B4425" t="inlineStr">
        <is>
          <t>Samridhi 5 Star Line</t>
        </is>
      </c>
      <c r="C4425" s="82" t="n">
        <v>46089</v>
      </c>
      <c r="D4425" t="inlineStr">
        <is>
          <t>FS-HCM-1</t>
        </is>
      </c>
      <c r="E4425" t="n">
        <v>1307.80435</v>
      </c>
      <c r="F4425" t="n">
        <v>186</v>
      </c>
      <c r="G4425" t="n">
        <v>7.0312061827957</v>
      </c>
      <c r="H4425" t="n">
        <v>0</v>
      </c>
      <c r="I4425" t="n">
        <v>67.59112366795129</v>
      </c>
    </row>
    <row r="4426">
      <c r="A4426" t="inlineStr">
        <is>
          <t>Daily_Efficiency_MTBF_2026_09_18.xlsx</t>
        </is>
      </c>
      <c r="B4426" t="inlineStr">
        <is>
          <t>Samridhi 5 Star Line</t>
        </is>
      </c>
      <c r="C4426" s="82" t="n">
        <v>46089</v>
      </c>
      <c r="D4426" t="inlineStr">
        <is>
          <t>FS-HCM-2</t>
        </is>
      </c>
      <c r="E4426" t="n">
        <v>1381.20111666667</v>
      </c>
      <c r="F4426" t="n">
        <v>28</v>
      </c>
      <c r="G4426" t="n">
        <v>49.3286113095238</v>
      </c>
      <c r="H4426" t="n">
        <v>2.48966666666667</v>
      </c>
      <c r="I4426" t="n">
        <v>53.1136989450879</v>
      </c>
    </row>
    <row r="4427">
      <c r="A4427" t="inlineStr">
        <is>
          <t>Daily_Efficiency_MTBF_2026_09_18.xlsx</t>
        </is>
      </c>
      <c r="B4427" t="inlineStr">
        <is>
          <t>Samridhi 5 Star Line</t>
        </is>
      </c>
      <c r="C4427" s="82" t="n">
        <v>46089</v>
      </c>
      <c r="D4427" t="inlineStr">
        <is>
          <t>FS-TTLi-2</t>
        </is>
      </c>
      <c r="E4427" t="n">
        <v>1358.64538333333</v>
      </c>
      <c r="F4427" t="n">
        <v>26</v>
      </c>
      <c r="G4427" t="n">
        <v>52.2555916666667</v>
      </c>
      <c r="H4427" t="n">
        <v>19.3463833333333</v>
      </c>
      <c r="I4427" t="n">
        <v>50.6326890037988</v>
      </c>
    </row>
    <row r="4428">
      <c r="A4428" t="inlineStr">
        <is>
          <t>Daily_Efficiency_MTBF_2026_09_18.xlsx</t>
        </is>
      </c>
      <c r="B4428" t="inlineStr">
        <is>
          <t>Samridhi 5 Star Line</t>
        </is>
      </c>
      <c r="C4428" s="82" t="n">
        <v>46089</v>
      </c>
      <c r="D4428" t="inlineStr">
        <is>
          <t>FS-HCM-4</t>
        </is>
      </c>
      <c r="E4428" t="n">
        <v>1426.00683333333</v>
      </c>
      <c r="F4428" t="n">
        <v>23</v>
      </c>
      <c r="G4428" t="n">
        <v>62.0002971014493</v>
      </c>
      <c r="H4428" t="n">
        <v>9.48571666666667</v>
      </c>
      <c r="I4428" t="n">
        <v>66.1030546281502</v>
      </c>
    </row>
    <row r="4429">
      <c r="A4429" t="inlineStr">
        <is>
          <t>Daily_Efficiency_MTBF_2026_09_18.xlsx</t>
        </is>
      </c>
      <c r="B4429" t="inlineStr">
        <is>
          <t>Samridhi 5 Star Line</t>
        </is>
      </c>
      <c r="C4429" s="82" t="n">
        <v>46089</v>
      </c>
      <c r="D4429" t="inlineStr">
        <is>
          <t>FS-HCM-3</t>
        </is>
      </c>
      <c r="E4429" t="n">
        <v>1422.19561666667</v>
      </c>
      <c r="F4429" t="n">
        <v>22</v>
      </c>
      <c r="G4429" t="n">
        <v>64.6452553030303</v>
      </c>
      <c r="H4429" t="n">
        <v>1.01515</v>
      </c>
      <c r="I4429" t="n">
        <v>73.7579707233144</v>
      </c>
    </row>
    <row r="4430">
      <c r="A4430" t="inlineStr">
        <is>
          <t>Daily_Efficiency_MTBF_2026_09_18.xlsx</t>
        </is>
      </c>
      <c r="B4430" t="inlineStr">
        <is>
          <t>Samridhi 5 Star Line</t>
        </is>
      </c>
      <c r="C4430" s="82" t="n">
        <v>46089</v>
      </c>
      <c r="D4430" t="inlineStr">
        <is>
          <t>FS-TTLi-4</t>
        </is>
      </c>
      <c r="E4430" t="n">
        <v>1423.64691666667</v>
      </c>
      <c r="F4430" t="n">
        <v>17</v>
      </c>
      <c r="G4430" t="n">
        <v>83.74393627450981</v>
      </c>
      <c r="H4430" t="n">
        <v>16.3530833333333</v>
      </c>
      <c r="I4430" t="n">
        <v>65.6994047619048</v>
      </c>
    </row>
    <row r="4431">
      <c r="A4431" t="inlineStr">
        <is>
          <t>Daily_Efficiency_MTBF_2026_09_18.xlsx</t>
        </is>
      </c>
      <c r="B4431" t="inlineStr">
        <is>
          <t>Samridhi 5 Star Line</t>
        </is>
      </c>
      <c r="C4431" s="82" t="n">
        <v>46089</v>
      </c>
      <c r="D4431" t="inlineStr">
        <is>
          <t>FS-HRM-5</t>
        </is>
      </c>
      <c r="E4431" t="n">
        <v>1285.15668333333</v>
      </c>
      <c r="F4431" t="n">
        <v>9</v>
      </c>
      <c r="G4431" t="n">
        <v>142.795187037037</v>
      </c>
      <c r="H4431" t="n">
        <v>8.327400000000001</v>
      </c>
      <c r="I4431" t="n">
        <v>38.2068663864941</v>
      </c>
    </row>
    <row r="4432">
      <c r="A4432" t="inlineStr">
        <is>
          <t>Daily_Efficiency_MTBF_2026_09_18.xlsx</t>
        </is>
      </c>
      <c r="B4432" t="inlineStr">
        <is>
          <t>Samridhi 5 Star Line</t>
        </is>
      </c>
      <c r="C4432" s="82" t="n">
        <v>46089</v>
      </c>
      <c r="D4432" t="inlineStr">
        <is>
          <t>FS-TTLi-3</t>
        </is>
      </c>
      <c r="E4432" t="n">
        <v>1431.8222</v>
      </c>
      <c r="F4432" t="n">
        <v>5</v>
      </c>
      <c r="G4432" t="n">
        <v>286.36444</v>
      </c>
      <c r="H4432" t="n">
        <v>3.00156666666667</v>
      </c>
      <c r="I4432" t="n">
        <v>72.92085192569741</v>
      </c>
    </row>
    <row r="4433">
      <c r="A4433" t="inlineStr">
        <is>
          <t>Daily_Efficiency_MTBF_2026_09_18.xlsx</t>
        </is>
      </c>
      <c r="B4433" t="inlineStr">
        <is>
          <t>Samridhi 5 Star Line</t>
        </is>
      </c>
      <c r="C4433" s="82" t="n">
        <v>46089</v>
      </c>
      <c r="D4433" t="inlineStr">
        <is>
          <t>FS-TTLi-1</t>
        </is>
      </c>
      <c r="E4433" t="n">
        <v>1425.1647</v>
      </c>
      <c r="F4433" t="n">
        <v>4</v>
      </c>
      <c r="G4433" t="n">
        <v>356.291175</v>
      </c>
      <c r="H4433" t="n">
        <v>8.840633333333329</v>
      </c>
      <c r="I4433" t="n">
        <v>65.07248163253161</v>
      </c>
    </row>
    <row r="4434">
      <c r="A4434" t="inlineStr">
        <is>
          <t>Daily_Efficiency_MTBF_2026_09_18.xlsx</t>
        </is>
      </c>
      <c r="B4434" t="inlineStr">
        <is>
          <t>Samridhi 5 Star Line</t>
        </is>
      </c>
      <c r="C4434" s="82" t="n">
        <v>46089</v>
      </c>
      <c r="D4434" t="inlineStr">
        <is>
          <t>FS-Case Packing</t>
        </is>
      </c>
      <c r="E4434" t="n">
        <v>1440</v>
      </c>
      <c r="F4434" t="n">
        <v>1</v>
      </c>
      <c r="G4434" t="n">
        <v>1440</v>
      </c>
      <c r="H4434" t="n">
        <v>0</v>
      </c>
      <c r="I4434" t="n">
        <v>76.8716577540107</v>
      </c>
    </row>
    <row r="4435">
      <c r="A4435" t="inlineStr">
        <is>
          <t>Daily_Efficiency_MTBF_2026_09_18.xlsx</t>
        </is>
      </c>
      <c r="B4435" t="inlineStr">
        <is>
          <t>Samridhi 5 Star Line</t>
        </is>
      </c>
      <c r="C4435" s="82" t="n">
        <v>46089</v>
      </c>
      <c r="D4435" t="inlineStr">
        <is>
          <t>FS-TTM-5</t>
        </is>
      </c>
      <c r="E4435" t="n">
        <v>1440</v>
      </c>
      <c r="F4435" t="n">
        <v>1</v>
      </c>
      <c r="G4435" t="n">
        <v>1440</v>
      </c>
      <c r="H4435" t="n">
        <v>0</v>
      </c>
      <c r="I4435" t="n">
        <v>30.6845238095238</v>
      </c>
    </row>
    <row r="4436">
      <c r="A4436" t="inlineStr">
        <is>
          <t>Daily_Efficiency_MTBF_2026_09_18.xlsx</t>
        </is>
      </c>
      <c r="B4436" t="inlineStr">
        <is>
          <t>Samridhi Perk Line</t>
        </is>
      </c>
      <c r="C4436" s="82" t="n">
        <v>46089</v>
      </c>
      <c r="D4436" t="inlineStr">
        <is>
          <t>Perk-HLM-1</t>
        </is>
      </c>
      <c r="E4436" t="n">
        <v>1197.8228</v>
      </c>
      <c r="F4436" t="n">
        <v>301</v>
      </c>
      <c r="G4436" t="n">
        <v>3.97947774086379</v>
      </c>
      <c r="H4436" t="n">
        <v>15.2881166666667</v>
      </c>
      <c r="I4436" t="n">
        <v>53.1021161980854</v>
      </c>
    </row>
    <row r="4437">
      <c r="A4437" t="inlineStr">
        <is>
          <t>Daily_Efficiency_MTBF_2026_09_18.xlsx</t>
        </is>
      </c>
      <c r="B4437" t="inlineStr">
        <is>
          <t>Samridhi Perk Line</t>
        </is>
      </c>
      <c r="C4437" s="82" t="n">
        <v>46089</v>
      </c>
      <c r="D4437" t="inlineStr">
        <is>
          <t>Perk-HLM-2</t>
        </is>
      </c>
      <c r="E4437" t="n">
        <v>1289.64668333333</v>
      </c>
      <c r="F4437" t="n">
        <v>204</v>
      </c>
      <c r="G4437" t="n">
        <v>6.32179746732026</v>
      </c>
      <c r="H4437" t="n">
        <v>0.141</v>
      </c>
      <c r="I4437" t="n">
        <v>53.5780630685753</v>
      </c>
    </row>
    <row r="4438">
      <c r="A4438" t="inlineStr">
        <is>
          <t>Daily_Efficiency_MTBF_2026_09_18.xlsx</t>
        </is>
      </c>
      <c r="B4438" t="inlineStr">
        <is>
          <t>Samridhi Perk Line</t>
        </is>
      </c>
      <c r="C4438" s="82" t="n">
        <v>46089</v>
      </c>
      <c r="D4438" t="inlineStr">
        <is>
          <t>Perk-HCM-3</t>
        </is>
      </c>
      <c r="E4438" t="n">
        <v>1301.42093333333</v>
      </c>
      <c r="F4438" t="n">
        <v>82</v>
      </c>
      <c r="G4438" t="n">
        <v>15.8709869918699</v>
      </c>
      <c r="H4438" t="n">
        <v>0.999566666666667</v>
      </c>
      <c r="I4438" t="n">
        <v>64.15615059159479</v>
      </c>
    </row>
    <row r="4439">
      <c r="A4439" t="inlineStr">
        <is>
          <t>Daily_Efficiency_MTBF_2026_09_18.xlsx</t>
        </is>
      </c>
      <c r="B4439" t="inlineStr">
        <is>
          <t>Samridhi Perk Line</t>
        </is>
      </c>
      <c r="C4439" s="82" t="n">
        <v>46089</v>
      </c>
      <c r="D4439" t="inlineStr">
        <is>
          <t>Perk-HCM-1</t>
        </is>
      </c>
      <c r="E4439" t="n">
        <v>1384.5099</v>
      </c>
      <c r="F4439" t="n">
        <v>78</v>
      </c>
      <c r="G4439" t="n">
        <v>17.7501269230769</v>
      </c>
      <c r="H4439" t="n">
        <v>0.6148</v>
      </c>
      <c r="I4439" t="n">
        <v>71.95152348315879</v>
      </c>
    </row>
    <row r="4440">
      <c r="A4440" t="inlineStr">
        <is>
          <t>Daily_Efficiency_MTBF_2026_09_18.xlsx</t>
        </is>
      </c>
      <c r="B4440" t="inlineStr">
        <is>
          <t>Samridhi Perk Line</t>
        </is>
      </c>
      <c r="C4440" s="82" t="n">
        <v>46089</v>
      </c>
      <c r="D4440" t="inlineStr">
        <is>
          <t>Perk-HCM-4</t>
        </is>
      </c>
      <c r="E4440" t="n">
        <v>1372.22796666667</v>
      </c>
      <c r="F4440" t="n">
        <v>60</v>
      </c>
      <c r="G4440" t="n">
        <v>22.8704661111111</v>
      </c>
      <c r="H4440" t="n">
        <v>0.421316666666667</v>
      </c>
      <c r="I4440" t="n">
        <v>53.8136070228239</v>
      </c>
    </row>
    <row r="4441">
      <c r="A4441" t="inlineStr">
        <is>
          <t>Daily_Efficiency_MTBF_2026_09_18.xlsx</t>
        </is>
      </c>
      <c r="B4441" t="inlineStr">
        <is>
          <t>Samridhi Perk Line</t>
        </is>
      </c>
      <c r="C4441" s="82" t="n">
        <v>46089</v>
      </c>
      <c r="D4441" t="inlineStr">
        <is>
          <t>Perk-TTLi-2</t>
        </is>
      </c>
      <c r="E4441" t="n">
        <v>1339.9304</v>
      </c>
      <c r="F4441" t="n">
        <v>55</v>
      </c>
      <c r="G4441" t="n">
        <v>24.3623709090909</v>
      </c>
      <c r="H4441" t="n">
        <v>0.252816666666667</v>
      </c>
      <c r="I4441" t="n">
        <v>44.0543186068868</v>
      </c>
    </row>
    <row r="4442">
      <c r="A4442" t="inlineStr">
        <is>
          <t>Daily_Efficiency_MTBF_2026_09_18.xlsx</t>
        </is>
      </c>
      <c r="B4442" t="inlineStr">
        <is>
          <t>Samridhi Perk Line</t>
        </is>
      </c>
      <c r="C4442" s="82" t="n">
        <v>46089</v>
      </c>
      <c r="D4442" t="inlineStr">
        <is>
          <t>Perk TTM-5</t>
        </is>
      </c>
      <c r="E4442" t="n">
        <v>1337.01336666667</v>
      </c>
      <c r="F4442" t="n">
        <v>52</v>
      </c>
      <c r="G4442" t="n">
        <v>25.7117955128205</v>
      </c>
      <c r="H4442" t="n">
        <v>76.1788333333333</v>
      </c>
      <c r="I4442" t="n">
        <v>58.6805555555556</v>
      </c>
    </row>
    <row r="4443">
      <c r="A4443" t="inlineStr">
        <is>
          <t>Daily_Efficiency_MTBF_2026_09_18.xlsx</t>
        </is>
      </c>
      <c r="B4443" t="inlineStr">
        <is>
          <t>Samridhi Perk Line</t>
        </is>
      </c>
      <c r="C4443" s="82" t="n">
        <v>46089</v>
      </c>
      <c r="D4443" t="inlineStr">
        <is>
          <t>Perk-TTLi-3</t>
        </is>
      </c>
      <c r="E4443" t="n">
        <v>1325.00165</v>
      </c>
      <c r="F4443" t="n">
        <v>45</v>
      </c>
      <c r="G4443" t="n">
        <v>29.4444811111111</v>
      </c>
      <c r="H4443" t="n">
        <v>1.23503333333333</v>
      </c>
      <c r="I4443" t="n">
        <v>35.6715810064325</v>
      </c>
    </row>
    <row r="4444">
      <c r="A4444" t="inlineStr">
        <is>
          <t>Daily_Efficiency_MTBF_2026_09_18.xlsx</t>
        </is>
      </c>
      <c r="B4444" t="inlineStr">
        <is>
          <t>Samridhi Perk Line</t>
        </is>
      </c>
      <c r="C4444" s="82" t="n">
        <v>46089</v>
      </c>
      <c r="D4444" t="inlineStr">
        <is>
          <t>Perk-HCM-2</t>
        </is>
      </c>
      <c r="E4444" t="n">
        <v>1383.06153333333</v>
      </c>
      <c r="F4444" t="n">
        <v>43</v>
      </c>
      <c r="G4444" t="n">
        <v>32.1642217054264</v>
      </c>
      <c r="H4444" t="n">
        <v>0.598066666666667</v>
      </c>
      <c r="I4444" t="n">
        <v>74.3199803990114</v>
      </c>
    </row>
    <row r="4445">
      <c r="A4445" t="inlineStr">
        <is>
          <t>Daily_Efficiency_MTBF_2026_09_18.xlsx</t>
        </is>
      </c>
      <c r="B4445" t="inlineStr">
        <is>
          <t>Samridhi Perk Line</t>
        </is>
      </c>
      <c r="C4445" s="82" t="n">
        <v>46089</v>
      </c>
      <c r="D4445" t="inlineStr">
        <is>
          <t>Perk-TTLi-1</t>
        </is>
      </c>
      <c r="E4445" t="n">
        <v>1413.11213333333</v>
      </c>
      <c r="F4445" t="n">
        <v>27</v>
      </c>
      <c r="G4445" t="n">
        <v>52.3374864197531</v>
      </c>
      <c r="H4445" t="n">
        <v>1.37386666666667</v>
      </c>
      <c r="I4445" t="n">
        <v>44.281733045571</v>
      </c>
    </row>
    <row r="4446">
      <c r="A4446" t="inlineStr">
        <is>
          <t>Daily_Efficiency_MTBF_2026_09_18.xlsx</t>
        </is>
      </c>
      <c r="B4446" t="inlineStr">
        <is>
          <t>Samridhi Perk Line</t>
        </is>
      </c>
      <c r="C4446" s="82" t="n">
        <v>46089</v>
      </c>
      <c r="D4446" t="inlineStr">
        <is>
          <t>Perk-TTLi-4</t>
        </is>
      </c>
      <c r="E4446" t="n">
        <v>1435.09793333333</v>
      </c>
      <c r="F4446" t="n">
        <v>6</v>
      </c>
      <c r="G4446" t="n">
        <v>239.182988888889</v>
      </c>
      <c r="H4446" t="n">
        <v>4.39408333333333</v>
      </c>
      <c r="I4446" t="n">
        <v>29.9550348322529</v>
      </c>
    </row>
    <row r="4447">
      <c r="A4447" t="inlineStr">
        <is>
          <t>Daily_Efficiency_MTBF_2026_09_18.xlsx</t>
        </is>
      </c>
      <c r="B4447" t="inlineStr">
        <is>
          <t>Samridhi Perk Line</t>
        </is>
      </c>
      <c r="C4447" s="82" t="n">
        <v>46089</v>
      </c>
      <c r="D4447" t="inlineStr">
        <is>
          <t>Perk-HLM-3</t>
        </is>
      </c>
      <c r="E4447" t="n">
        <v>1440</v>
      </c>
      <c r="F4447" t="n">
        <v>1</v>
      </c>
      <c r="G4447" t="n">
        <v>1440</v>
      </c>
      <c r="H4447" t="n">
        <v>0</v>
      </c>
      <c r="I4447" t="n">
        <v>37.5746913580247</v>
      </c>
    </row>
    <row r="4448">
      <c r="A4448" t="inlineStr">
        <is>
          <t>Daily_Efficiency_MTBF_2026_09_18.xlsx</t>
        </is>
      </c>
      <c r="B4448" t="inlineStr">
        <is>
          <t>Samridhi Perk Line</t>
        </is>
      </c>
      <c r="C4448" s="82" t="n">
        <v>46089</v>
      </c>
      <c r="D4448" t="inlineStr">
        <is>
          <t>Perk-Case Packing</t>
        </is>
      </c>
      <c r="E4448" t="n">
        <v>1440</v>
      </c>
      <c r="F4448" t="n">
        <v>1</v>
      </c>
      <c r="G4448" t="n">
        <v>1440</v>
      </c>
      <c r="H4448" t="n">
        <v>0</v>
      </c>
      <c r="I4448" t="n">
        <v>103.494623655914</v>
      </c>
    </row>
    <row r="4449">
      <c r="A4449" t="inlineStr">
        <is>
          <t>Daily_Efficiency_MTBF_2026_09_18.xlsx</t>
        </is>
      </c>
      <c r="B4449" t="inlineStr">
        <is>
          <t>Co-Extrusion Line</t>
        </is>
      </c>
      <c r="C4449" s="82" t="n">
        <v>46088</v>
      </c>
      <c r="D4449" t="inlineStr">
        <is>
          <t>Coex-AW3</t>
        </is>
      </c>
      <c r="E4449" t="n">
        <v>526.132483333333</v>
      </c>
      <c r="F4449" t="n">
        <v>492</v>
      </c>
      <c r="G4449" t="n">
        <v>1.06937496612466</v>
      </c>
      <c r="H4449" t="n">
        <v>402.5686</v>
      </c>
      <c r="I4449" t="n">
        <v>1.54194444444447</v>
      </c>
    </row>
    <row r="4450">
      <c r="A4450" t="inlineStr">
        <is>
          <t>Daily_Efficiency_MTBF_2026_09_18.xlsx</t>
        </is>
      </c>
      <c r="B4450" t="inlineStr">
        <is>
          <t>Co-Extrusion Line</t>
        </is>
      </c>
      <c r="C4450" s="82" t="n">
        <v>46088</v>
      </c>
      <c r="D4450" t="inlineStr">
        <is>
          <t>Coex-AW2</t>
        </is>
      </c>
      <c r="E4450" t="n">
        <v>1358.65121666667</v>
      </c>
      <c r="F4450" t="n">
        <v>30</v>
      </c>
      <c r="G4450" t="n">
        <v>45.2883738888889</v>
      </c>
      <c r="H4450" t="n">
        <v>35.1680666666667</v>
      </c>
      <c r="I4450" t="n">
        <v>51.5296357704526</v>
      </c>
    </row>
    <row r="4451">
      <c r="A4451" t="inlineStr">
        <is>
          <t>Daily_Efficiency_MTBF_2026_09_18.xlsx</t>
        </is>
      </c>
      <c r="B4451" t="inlineStr">
        <is>
          <t>Samridhi 5 Star Line</t>
        </is>
      </c>
      <c r="C4451" s="82" t="n">
        <v>46088</v>
      </c>
      <c r="D4451" t="inlineStr">
        <is>
          <t>FS-HCM-1</t>
        </is>
      </c>
      <c r="E4451" t="n">
        <v>978.57105</v>
      </c>
      <c r="F4451" t="n">
        <v>70</v>
      </c>
      <c r="G4451" t="n">
        <v>13.9795864285714</v>
      </c>
      <c r="H4451" t="n">
        <v>0.833066666666667</v>
      </c>
      <c r="I4451" t="n">
        <v>36.7922966346164</v>
      </c>
    </row>
    <row r="4452">
      <c r="A4452" t="inlineStr">
        <is>
          <t>Daily_Efficiency_MTBF_2026_09_18.xlsx</t>
        </is>
      </c>
      <c r="B4452" t="inlineStr">
        <is>
          <t>Samridhi 5 Star Line</t>
        </is>
      </c>
      <c r="C4452" s="82" t="n">
        <v>46088</v>
      </c>
      <c r="D4452" t="inlineStr">
        <is>
          <t>FS-HCM-3</t>
        </is>
      </c>
      <c r="E4452" t="n">
        <v>981.3443166666671</v>
      </c>
      <c r="F4452" t="n">
        <v>45</v>
      </c>
      <c r="G4452" t="n">
        <v>21.8076514814815</v>
      </c>
      <c r="H4452" t="n">
        <v>1.16088333333333</v>
      </c>
      <c r="I4452" t="n">
        <v>36.2543791587083</v>
      </c>
    </row>
    <row r="4453">
      <c r="A4453" t="inlineStr">
        <is>
          <t>Daily_Efficiency_MTBF_2026_09_18.xlsx</t>
        </is>
      </c>
      <c r="B4453" t="inlineStr">
        <is>
          <t>Samridhi 5 Star Line</t>
        </is>
      </c>
      <c r="C4453" s="82" t="n">
        <v>46088</v>
      </c>
      <c r="D4453" t="inlineStr">
        <is>
          <t>FS-HCM-2</t>
        </is>
      </c>
      <c r="E4453" t="n">
        <v>1017.642</v>
      </c>
      <c r="F4453" t="n">
        <v>42</v>
      </c>
      <c r="G4453" t="n">
        <v>24.2295714285714</v>
      </c>
      <c r="H4453" t="n">
        <v>0.674016666666667</v>
      </c>
      <c r="I4453" t="n">
        <v>23.7211626373808</v>
      </c>
    </row>
    <row r="4454">
      <c r="A4454" t="inlineStr">
        <is>
          <t>Daily_Efficiency_MTBF_2026_09_18.xlsx</t>
        </is>
      </c>
      <c r="B4454" t="inlineStr">
        <is>
          <t>Samridhi 5 Star Line</t>
        </is>
      </c>
      <c r="C4454" s="82" t="n">
        <v>46088</v>
      </c>
      <c r="D4454" t="inlineStr">
        <is>
          <t>FS-HCM-4</t>
        </is>
      </c>
      <c r="E4454" t="n">
        <v>829.67905</v>
      </c>
      <c r="F4454" t="n">
        <v>29</v>
      </c>
      <c r="G4454" t="n">
        <v>28.6096224137931</v>
      </c>
      <c r="H4454" t="n">
        <v>16.17045</v>
      </c>
      <c r="I4454" t="n">
        <v>24.2225405875889</v>
      </c>
    </row>
    <row r="4455">
      <c r="A4455" t="inlineStr">
        <is>
          <t>Daily_Efficiency_MTBF_2026_09_18.xlsx</t>
        </is>
      </c>
      <c r="B4455" t="inlineStr">
        <is>
          <t>Samridhi 5 Star Line</t>
        </is>
      </c>
      <c r="C4455" s="82" t="n">
        <v>46088</v>
      </c>
      <c r="D4455" t="inlineStr">
        <is>
          <t>FS-TTLi-2</t>
        </is>
      </c>
      <c r="E4455" t="n">
        <v>1044.37048333333</v>
      </c>
      <c r="F4455" t="n">
        <v>18</v>
      </c>
      <c r="G4455" t="n">
        <v>58.0205824074074</v>
      </c>
      <c r="H4455" t="n">
        <v>14.6502</v>
      </c>
      <c r="I4455" t="n">
        <v>19.268884896642</v>
      </c>
    </row>
    <row r="4456">
      <c r="A4456" t="inlineStr">
        <is>
          <t>Daily_Efficiency_MTBF_2026_09_18.xlsx</t>
        </is>
      </c>
      <c r="B4456" t="inlineStr">
        <is>
          <t>Samridhi 5 Star Line</t>
        </is>
      </c>
      <c r="C4456" s="82" t="n">
        <v>46088</v>
      </c>
      <c r="D4456" t="inlineStr">
        <is>
          <t>FS-TTLi-1</t>
        </is>
      </c>
      <c r="E4456" t="n">
        <v>981.1294333333331</v>
      </c>
      <c r="F4456" t="n">
        <v>15</v>
      </c>
      <c r="G4456" t="n">
        <v>65.4086288888889</v>
      </c>
      <c r="H4456" t="n">
        <v>6.33545</v>
      </c>
      <c r="I4456" t="n">
        <v>30.8309724688408</v>
      </c>
    </row>
    <row r="4457">
      <c r="A4457" t="inlineStr">
        <is>
          <t>Daily_Efficiency_MTBF_2026_09_18.xlsx</t>
        </is>
      </c>
      <c r="B4457" t="inlineStr">
        <is>
          <t>Samridhi 5 Star Line</t>
        </is>
      </c>
      <c r="C4457" s="82" t="n">
        <v>46088</v>
      </c>
      <c r="D4457" t="inlineStr">
        <is>
          <t>FS-HRM-5</t>
        </is>
      </c>
      <c r="E4457" t="n">
        <v>1019.16495</v>
      </c>
      <c r="F4457" t="n">
        <v>11</v>
      </c>
      <c r="G4457" t="n">
        <v>92.6513590909091</v>
      </c>
      <c r="H4457" t="n">
        <v>10.84635</v>
      </c>
      <c r="I4457" t="n">
        <v>24.0137089121173</v>
      </c>
    </row>
    <row r="4458">
      <c r="A4458" t="inlineStr">
        <is>
          <t>Daily_Efficiency_MTBF_2026_09_18.xlsx</t>
        </is>
      </c>
      <c r="B4458" t="inlineStr">
        <is>
          <t>Samridhi 5 Star Line</t>
        </is>
      </c>
      <c r="C4458" s="82" t="n">
        <v>46088</v>
      </c>
      <c r="D4458" t="inlineStr">
        <is>
          <t>FS-TTLi-4</t>
        </is>
      </c>
      <c r="E4458" t="n">
        <v>1078.33963333333</v>
      </c>
      <c r="F4458" t="n">
        <v>3</v>
      </c>
      <c r="G4458" t="n">
        <v>359.446544444444</v>
      </c>
      <c r="H4458" t="n">
        <v>1.66036666666667</v>
      </c>
      <c r="I4458" t="n">
        <v>31.5939153439153</v>
      </c>
    </row>
    <row r="4459">
      <c r="A4459" t="inlineStr">
        <is>
          <t>Daily_Efficiency_MTBF_2026_09_18.xlsx</t>
        </is>
      </c>
      <c r="B4459" t="inlineStr">
        <is>
          <t>Samridhi 5 Star Line</t>
        </is>
      </c>
      <c r="C4459" s="82" t="n">
        <v>46088</v>
      </c>
      <c r="D4459" t="inlineStr">
        <is>
          <t>FS-TTLi-3</t>
        </is>
      </c>
      <c r="E4459" t="n">
        <v>1067.33831666667</v>
      </c>
      <c r="F4459" t="n">
        <v>1</v>
      </c>
      <c r="G4459" t="n">
        <v>1067.33831666667</v>
      </c>
      <c r="H4459" t="n">
        <v>0</v>
      </c>
      <c r="I4459" t="n">
        <v>29.8138163640634</v>
      </c>
    </row>
    <row r="4460">
      <c r="A4460" t="inlineStr">
        <is>
          <t>Daily_Efficiency_MTBF_2026_09_18.xlsx</t>
        </is>
      </c>
      <c r="B4460" t="inlineStr">
        <is>
          <t>Samridhi 5 Star Line</t>
        </is>
      </c>
      <c r="C4460" s="82" t="n">
        <v>46088</v>
      </c>
      <c r="D4460" t="inlineStr">
        <is>
          <t>FS-Case Packing</t>
        </is>
      </c>
      <c r="E4460" t="n">
        <v>1080</v>
      </c>
      <c r="F4460" t="n">
        <v>1</v>
      </c>
      <c r="G4460" t="n">
        <v>1080</v>
      </c>
      <c r="H4460" t="n">
        <v>0</v>
      </c>
      <c r="I4460" t="n">
        <v>33.749257278669</v>
      </c>
    </row>
    <row r="4461">
      <c r="A4461" t="inlineStr">
        <is>
          <t>Daily_Efficiency_MTBF_2026_09_18.xlsx</t>
        </is>
      </c>
      <c r="B4461" t="inlineStr">
        <is>
          <t>Samridhi 5 Star Line</t>
        </is>
      </c>
      <c r="C4461" s="82" t="n">
        <v>46088</v>
      </c>
      <c r="D4461" t="inlineStr">
        <is>
          <t>FS-TTM-5</t>
        </is>
      </c>
      <c r="E4461" t="n">
        <v>600</v>
      </c>
      <c r="F4461" t="n">
        <v>1</v>
      </c>
      <c r="G4461" t="n">
        <v>600</v>
      </c>
      <c r="H4461" t="n">
        <v>0</v>
      </c>
      <c r="I4461" t="n">
        <v>31.1904761904762</v>
      </c>
    </row>
    <row r="4462">
      <c r="A4462" t="inlineStr">
        <is>
          <t>Daily_Efficiency_MTBF_2026_09_18.xlsx</t>
        </is>
      </c>
      <c r="B4462" t="inlineStr">
        <is>
          <t>Samridhi Perk Line</t>
        </is>
      </c>
      <c r="C4462" s="82" t="n">
        <v>46088</v>
      </c>
      <c r="D4462" t="inlineStr">
        <is>
          <t>Perk-HLM-1</t>
        </is>
      </c>
      <c r="E4462" t="n">
        <v>1315.20793333333</v>
      </c>
      <c r="F4462" t="n">
        <v>174</v>
      </c>
      <c r="G4462" t="n">
        <v>7.55866628352491</v>
      </c>
      <c r="H4462" t="n">
        <v>5.15548333333333</v>
      </c>
      <c r="I4462" t="n">
        <v>52.0805404234759</v>
      </c>
    </row>
    <row r="4463">
      <c r="A4463" t="inlineStr">
        <is>
          <t>Daily_Efficiency_MTBF_2026_09_18.xlsx</t>
        </is>
      </c>
      <c r="B4463" t="inlineStr">
        <is>
          <t>Samridhi Perk Line</t>
        </is>
      </c>
      <c r="C4463" s="82" t="n">
        <v>46088</v>
      </c>
      <c r="D4463" t="inlineStr">
        <is>
          <t>Perk-HCM-3</t>
        </is>
      </c>
      <c r="E4463" t="n">
        <v>1301.38291666667</v>
      </c>
      <c r="F4463" t="n">
        <v>143</v>
      </c>
      <c r="G4463" t="n">
        <v>9.100579836829841</v>
      </c>
      <c r="H4463" t="n">
        <v>5.68868333333333</v>
      </c>
      <c r="I4463" t="n">
        <v>70.45148237717849</v>
      </c>
    </row>
    <row r="4464">
      <c r="A4464" t="inlineStr">
        <is>
          <t>Daily_Efficiency_MTBF_2026_09_18.xlsx</t>
        </is>
      </c>
      <c r="B4464" t="inlineStr">
        <is>
          <t>Samridhi Perk Line</t>
        </is>
      </c>
      <c r="C4464" s="82" t="n">
        <v>46088</v>
      </c>
      <c r="D4464" t="inlineStr">
        <is>
          <t>Perk-HLM-2</t>
        </is>
      </c>
      <c r="E4464" t="n">
        <v>1285.51248333333</v>
      </c>
      <c r="F4464" t="n">
        <v>142</v>
      </c>
      <c r="G4464" t="n">
        <v>9.05290481220657</v>
      </c>
      <c r="H4464" t="n">
        <v>0</v>
      </c>
      <c r="I4464" t="n">
        <v>53.8898380089464</v>
      </c>
    </row>
    <row r="4465">
      <c r="A4465" t="inlineStr">
        <is>
          <t>Daily_Efficiency_MTBF_2026_09_18.xlsx</t>
        </is>
      </c>
      <c r="B4465" t="inlineStr">
        <is>
          <t>Samridhi Perk Line</t>
        </is>
      </c>
      <c r="C4465" s="82" t="n">
        <v>46088</v>
      </c>
      <c r="D4465" t="inlineStr">
        <is>
          <t>Perk-HCM-4</t>
        </is>
      </c>
      <c r="E4465" t="n">
        <v>1317.48426666667</v>
      </c>
      <c r="F4465" t="n">
        <v>107</v>
      </c>
      <c r="G4465" t="n">
        <v>12.3129370716511</v>
      </c>
      <c r="H4465" t="n">
        <v>0.611033333333333</v>
      </c>
      <c r="I4465" t="n">
        <v>56.1666938781612</v>
      </c>
    </row>
    <row r="4466">
      <c r="A4466" t="inlineStr">
        <is>
          <t>Daily_Efficiency_MTBF_2026_09_18.xlsx</t>
        </is>
      </c>
      <c r="B4466" t="inlineStr">
        <is>
          <t>Samridhi Perk Line</t>
        </is>
      </c>
      <c r="C4466" s="82" t="n">
        <v>46088</v>
      </c>
      <c r="D4466" t="inlineStr">
        <is>
          <t>Perk-HCM-2</t>
        </is>
      </c>
      <c r="E4466" t="n">
        <v>1364.05781666667</v>
      </c>
      <c r="F4466" t="n">
        <v>56</v>
      </c>
      <c r="G4466" t="n">
        <v>24.358175297619</v>
      </c>
      <c r="H4466" t="n">
        <v>0.541466666666667</v>
      </c>
      <c r="I4466" t="n">
        <v>75.8364567211818</v>
      </c>
    </row>
    <row r="4467">
      <c r="A4467" t="inlineStr">
        <is>
          <t>Daily_Efficiency_MTBF_2026_09_18.xlsx</t>
        </is>
      </c>
      <c r="B4467" t="inlineStr">
        <is>
          <t>Samridhi Perk Line</t>
        </is>
      </c>
      <c r="C4467" s="82" t="n">
        <v>46088</v>
      </c>
      <c r="D4467" t="inlineStr">
        <is>
          <t>Perk-HCM-1</t>
        </is>
      </c>
      <c r="E4467" t="n">
        <v>1372.719</v>
      </c>
      <c r="F4467" t="n">
        <v>52</v>
      </c>
      <c r="G4467" t="n">
        <v>26.3984423076923</v>
      </c>
      <c r="H4467" t="n">
        <v>0.241566666666667</v>
      </c>
      <c r="I4467" t="n">
        <v>72.85937338039309</v>
      </c>
    </row>
    <row r="4468">
      <c r="A4468" t="inlineStr">
        <is>
          <t>Daily_Efficiency_MTBF_2026_09_18.xlsx</t>
        </is>
      </c>
      <c r="B4468" t="inlineStr">
        <is>
          <t>Samridhi Perk Line</t>
        </is>
      </c>
      <c r="C4468" s="82" t="n">
        <v>46088</v>
      </c>
      <c r="D4468" t="inlineStr">
        <is>
          <t>Perk-TTLi-2</t>
        </is>
      </c>
      <c r="E4468" t="n">
        <v>1310.81586666667</v>
      </c>
      <c r="F4468" t="n">
        <v>49</v>
      </c>
      <c r="G4468" t="n">
        <v>26.7513442176871</v>
      </c>
      <c r="H4468" t="n">
        <v>0</v>
      </c>
      <c r="I4468" t="n">
        <v>56.1550727048729</v>
      </c>
    </row>
    <row r="4469">
      <c r="A4469" t="inlineStr">
        <is>
          <t>Daily_Efficiency_MTBF_2026_09_18.xlsx</t>
        </is>
      </c>
      <c r="B4469" t="inlineStr">
        <is>
          <t>Samridhi Perk Line</t>
        </is>
      </c>
      <c r="C4469" s="82" t="n">
        <v>46088</v>
      </c>
      <c r="D4469" t="inlineStr">
        <is>
          <t>Perk TTM-5</t>
        </is>
      </c>
      <c r="E4469" t="n">
        <v>1381.48238333333</v>
      </c>
      <c r="F4469" t="n">
        <v>36</v>
      </c>
      <c r="G4469" t="n">
        <v>38.3745106481481</v>
      </c>
      <c r="H4469" t="n">
        <v>45.0067</v>
      </c>
      <c r="I4469" t="n">
        <v>55.9920634920634</v>
      </c>
    </row>
    <row r="4470">
      <c r="A4470" t="inlineStr">
        <is>
          <t>Daily_Efficiency_MTBF_2026_09_18.xlsx</t>
        </is>
      </c>
      <c r="B4470" t="inlineStr">
        <is>
          <t>Samridhi Perk Line</t>
        </is>
      </c>
      <c r="C4470" s="82" t="n">
        <v>46088</v>
      </c>
      <c r="D4470" t="inlineStr">
        <is>
          <t>Perk-TTLi-3</t>
        </is>
      </c>
      <c r="E4470" t="n">
        <v>1407.36745</v>
      </c>
      <c r="F4470" t="n">
        <v>32</v>
      </c>
      <c r="G4470" t="n">
        <v>43.9802328125</v>
      </c>
      <c r="H4470" t="n">
        <v>2.32745</v>
      </c>
      <c r="I4470" t="n">
        <v>46.5948603749416</v>
      </c>
    </row>
    <row r="4471">
      <c r="A4471" t="inlineStr">
        <is>
          <t>Daily_Efficiency_MTBF_2026_09_18.xlsx</t>
        </is>
      </c>
      <c r="B4471" t="inlineStr">
        <is>
          <t>Samridhi Perk Line</t>
        </is>
      </c>
      <c r="C4471" s="82" t="n">
        <v>46088</v>
      </c>
      <c r="D4471" t="inlineStr">
        <is>
          <t>Perk-TTLi-1</t>
        </is>
      </c>
      <c r="E4471" t="n">
        <v>1333.97263333333</v>
      </c>
      <c r="F4471" t="n">
        <v>16</v>
      </c>
      <c r="G4471" t="n">
        <v>83.3732895833333</v>
      </c>
      <c r="H4471" t="n">
        <v>0.5216499999999999</v>
      </c>
      <c r="I4471" t="n">
        <v>52.1835197784709</v>
      </c>
    </row>
    <row r="4472">
      <c r="A4472" t="inlineStr">
        <is>
          <t>Daily_Efficiency_MTBF_2026_09_18.xlsx</t>
        </is>
      </c>
      <c r="B4472" t="inlineStr">
        <is>
          <t>Samridhi Perk Line</t>
        </is>
      </c>
      <c r="C4472" s="82" t="n">
        <v>46088</v>
      </c>
      <c r="D4472" t="inlineStr">
        <is>
          <t>Perk-TTLi-4</t>
        </is>
      </c>
      <c r="E4472" t="n">
        <v>1437.45995</v>
      </c>
      <c r="F4472" t="n">
        <v>5</v>
      </c>
      <c r="G4472" t="n">
        <v>287.49199</v>
      </c>
      <c r="H4472" t="n">
        <v>1.26853333333333</v>
      </c>
      <c r="I4472" t="n">
        <v>38.5270748734858</v>
      </c>
    </row>
    <row r="4473">
      <c r="A4473" t="inlineStr">
        <is>
          <t>Daily_Efficiency_MTBF_2026_09_18.xlsx</t>
        </is>
      </c>
      <c r="B4473" t="inlineStr">
        <is>
          <t>Samridhi Perk Line</t>
        </is>
      </c>
      <c r="C4473" s="82" t="n">
        <v>46088</v>
      </c>
      <c r="D4473" t="inlineStr">
        <is>
          <t>Perk-Case Packing</t>
        </is>
      </c>
      <c r="E4473" t="n">
        <v>1440</v>
      </c>
      <c r="F4473" t="n">
        <v>1</v>
      </c>
      <c r="G4473" t="n">
        <v>1440</v>
      </c>
      <c r="H4473" t="n">
        <v>0</v>
      </c>
      <c r="I4473" t="n">
        <v>92.8763440860215</v>
      </c>
    </row>
    <row r="4474">
      <c r="A4474" t="inlineStr">
        <is>
          <t>Daily_Efficiency_MTBF_2026_09_18.xlsx</t>
        </is>
      </c>
      <c r="B4474" t="inlineStr">
        <is>
          <t>Samridhi Perk Line</t>
        </is>
      </c>
      <c r="C4474" s="82" t="n">
        <v>46088</v>
      </c>
      <c r="D4474" t="inlineStr">
        <is>
          <t>Perk-HLM-3</t>
        </is>
      </c>
      <c r="E4474" t="n">
        <v>1440</v>
      </c>
      <c r="F4474" t="n">
        <v>1</v>
      </c>
      <c r="G4474" t="n">
        <v>1440</v>
      </c>
      <c r="H4474" t="n">
        <v>0</v>
      </c>
      <c r="I4474" t="n">
        <v>34.691049382716</v>
      </c>
    </row>
    <row r="4475">
      <c r="A4475" t="inlineStr">
        <is>
          <t>Daily_Efficiency_MTBF_2026_09_18.xlsx</t>
        </is>
      </c>
      <c r="B4475" t="inlineStr">
        <is>
          <t>Co-Extrusion Line</t>
        </is>
      </c>
      <c r="C4475" s="82" t="n">
        <v>46087</v>
      </c>
      <c r="D4475" t="inlineStr">
        <is>
          <t>Coex-AW3</t>
        </is>
      </c>
      <c r="E4475" t="n">
        <v>428.045866666667</v>
      </c>
      <c r="F4475" t="n">
        <v>586</v>
      </c>
      <c r="G4475" t="n">
        <v>0.7304536973833901</v>
      </c>
      <c r="H4475" t="n">
        <v>423.5781</v>
      </c>
      <c r="I4475" t="n">
        <v>2.12416666666666</v>
      </c>
    </row>
    <row r="4476">
      <c r="A4476" t="inlineStr">
        <is>
          <t>Daily_Efficiency_MTBF_2026_09_18.xlsx</t>
        </is>
      </c>
      <c r="B4476" t="inlineStr">
        <is>
          <t>Co-Extrusion Line</t>
        </is>
      </c>
      <c r="C4476" s="82" t="n">
        <v>46087</v>
      </c>
      <c r="D4476" t="inlineStr">
        <is>
          <t>Coex-AW2</t>
        </is>
      </c>
      <c r="E4476" t="n">
        <v>1217.17243333333</v>
      </c>
      <c r="F4476" t="n">
        <v>42</v>
      </c>
      <c r="G4476" t="n">
        <v>28.980296031746</v>
      </c>
      <c r="H4476" t="n">
        <v>46.33695</v>
      </c>
      <c r="I4476" t="n">
        <v>36.5199987711247</v>
      </c>
    </row>
    <row r="4477">
      <c r="A4477" t="inlineStr">
        <is>
          <t>Daily_Efficiency_MTBF_2026_09_18.xlsx</t>
        </is>
      </c>
      <c r="B4477" t="inlineStr">
        <is>
          <t>Samridhi 5 Star Line</t>
        </is>
      </c>
      <c r="C4477" s="82" t="n">
        <v>46087</v>
      </c>
      <c r="D4477" t="inlineStr">
        <is>
          <t>FS-HCM-4</t>
        </is>
      </c>
      <c r="E4477" t="n">
        <v>1268.1065</v>
      </c>
      <c r="F4477" t="n">
        <v>65</v>
      </c>
      <c r="G4477" t="n">
        <v>19.5093307692308</v>
      </c>
      <c r="H4477" t="n">
        <v>7.1499</v>
      </c>
      <c r="I4477" t="n">
        <v>5.92509920634919</v>
      </c>
    </row>
    <row r="4478">
      <c r="A4478" t="inlineStr">
        <is>
          <t>Daily_Efficiency_MTBF_2026_09_18.xlsx</t>
        </is>
      </c>
      <c r="B4478" t="inlineStr">
        <is>
          <t>Samridhi 5 Star Line</t>
        </is>
      </c>
      <c r="C4478" s="82" t="n">
        <v>46087</v>
      </c>
      <c r="D4478" t="inlineStr">
        <is>
          <t>FS-HCM-1</t>
        </is>
      </c>
      <c r="E4478" t="n">
        <v>804.826966666666</v>
      </c>
      <c r="F4478" t="n">
        <v>27</v>
      </c>
      <c r="G4478" t="n">
        <v>29.8084061728395</v>
      </c>
      <c r="H4478" t="n">
        <v>0</v>
      </c>
      <c r="I4478" t="n">
        <v>11.5947357993541</v>
      </c>
    </row>
    <row r="4479">
      <c r="A4479" t="inlineStr">
        <is>
          <t>Daily_Efficiency_MTBF_2026_09_18.xlsx</t>
        </is>
      </c>
      <c r="B4479" t="inlineStr">
        <is>
          <t>Samridhi 5 Star Line</t>
        </is>
      </c>
      <c r="C4479" s="82" t="n">
        <v>46087</v>
      </c>
      <c r="D4479" t="inlineStr">
        <is>
          <t>FS-HCM-3</t>
        </is>
      </c>
      <c r="E4479" t="n">
        <v>1229.62185</v>
      </c>
      <c r="F4479" t="n">
        <v>24</v>
      </c>
      <c r="G4479" t="n">
        <v>51.23424375</v>
      </c>
      <c r="H4479" t="n">
        <v>4.50761666666667</v>
      </c>
      <c r="I4479" t="n">
        <v>7.64549810458021</v>
      </c>
    </row>
    <row r="4480">
      <c r="A4480" t="inlineStr">
        <is>
          <t>Daily_Efficiency_MTBF_2026_09_18.xlsx</t>
        </is>
      </c>
      <c r="B4480" t="inlineStr">
        <is>
          <t>Samridhi 5 Star Line</t>
        </is>
      </c>
      <c r="C4480" s="82" t="n">
        <v>46087</v>
      </c>
      <c r="D4480" t="inlineStr">
        <is>
          <t>FS-HCM-2</t>
        </is>
      </c>
      <c r="E4480" t="n">
        <v>830.490233333333</v>
      </c>
      <c r="F4480" t="n">
        <v>15</v>
      </c>
      <c r="G4480" t="n">
        <v>55.3660155555556</v>
      </c>
      <c r="H4480" t="n">
        <v>0</v>
      </c>
      <c r="I4480" t="n">
        <v>7.55979048622531</v>
      </c>
    </row>
    <row r="4481">
      <c r="A4481" t="inlineStr">
        <is>
          <t>Daily_Efficiency_MTBF_2026_09_18.xlsx</t>
        </is>
      </c>
      <c r="B4481" t="inlineStr">
        <is>
          <t>Samridhi 5 Star Line</t>
        </is>
      </c>
      <c r="C4481" s="82" t="n">
        <v>46087</v>
      </c>
      <c r="D4481" t="inlineStr">
        <is>
          <t>FS-HRM-5</t>
        </is>
      </c>
      <c r="E4481" t="n">
        <v>1291.28608333333</v>
      </c>
      <c r="F4481" t="n">
        <v>12</v>
      </c>
      <c r="G4481" t="n">
        <v>107.607173611111</v>
      </c>
      <c r="H4481" t="n">
        <v>15.81335</v>
      </c>
      <c r="I4481" t="n">
        <v>7.21305079226536</v>
      </c>
    </row>
    <row r="4482">
      <c r="A4482" t="inlineStr">
        <is>
          <t>Daily_Efficiency_MTBF_2026_09_18.xlsx</t>
        </is>
      </c>
      <c r="B4482" t="inlineStr">
        <is>
          <t>Samridhi 5 Star Line</t>
        </is>
      </c>
      <c r="C4482" s="82" t="n">
        <v>46087</v>
      </c>
      <c r="D4482" t="inlineStr">
        <is>
          <t>FS-TTLi-2</t>
        </is>
      </c>
      <c r="E4482" t="n">
        <v>360</v>
      </c>
      <c r="F4482" t="n">
        <v>1</v>
      </c>
      <c r="G4482" t="n">
        <v>360</v>
      </c>
      <c r="H4482" t="n">
        <v>0</v>
      </c>
      <c r="I4482" t="n">
        <v>0</v>
      </c>
    </row>
    <row r="4483">
      <c r="A4483" t="inlineStr">
        <is>
          <t>Daily_Efficiency_MTBF_2026_09_18.xlsx</t>
        </is>
      </c>
      <c r="B4483" t="inlineStr">
        <is>
          <t>Samridhi Perk Line</t>
        </is>
      </c>
      <c r="C4483" s="82" t="n">
        <v>46087</v>
      </c>
      <c r="D4483" t="inlineStr">
        <is>
          <t>Perk-HLM-1</t>
        </is>
      </c>
      <c r="E4483" t="n">
        <v>1248.19125</v>
      </c>
      <c r="F4483" t="n">
        <v>205</v>
      </c>
      <c r="G4483" t="n">
        <v>6.08873780487805</v>
      </c>
      <c r="H4483" t="n">
        <v>11.6054333333333</v>
      </c>
      <c r="I4483" t="n">
        <v>45.1183314556996</v>
      </c>
    </row>
    <row r="4484">
      <c r="A4484" t="inlineStr">
        <is>
          <t>Daily_Efficiency_MTBF_2026_09_18.xlsx</t>
        </is>
      </c>
      <c r="B4484" t="inlineStr">
        <is>
          <t>Samridhi Perk Line</t>
        </is>
      </c>
      <c r="C4484" s="82" t="n">
        <v>46087</v>
      </c>
      <c r="D4484" t="inlineStr">
        <is>
          <t>Perk-HLM-2</t>
        </is>
      </c>
      <c r="E4484" t="n">
        <v>1338.3755</v>
      </c>
      <c r="F4484" t="n">
        <v>156</v>
      </c>
      <c r="G4484" t="n">
        <v>8.579330128205131</v>
      </c>
      <c r="H4484" t="n">
        <v>0</v>
      </c>
      <c r="I4484" t="n">
        <v>46.1141422900444</v>
      </c>
    </row>
    <row r="4485">
      <c r="A4485" t="inlineStr">
        <is>
          <t>Daily_Efficiency_MTBF_2026_09_18.xlsx</t>
        </is>
      </c>
      <c r="B4485" t="inlineStr">
        <is>
          <t>Samridhi Perk Line</t>
        </is>
      </c>
      <c r="C4485" s="82" t="n">
        <v>46087</v>
      </c>
      <c r="D4485" t="inlineStr">
        <is>
          <t>Perk-HCM-3</t>
        </is>
      </c>
      <c r="E4485" t="n">
        <v>1306.10038333333</v>
      </c>
      <c r="F4485" t="n">
        <v>106</v>
      </c>
      <c r="G4485" t="n">
        <v>12.3217017295597</v>
      </c>
      <c r="H4485" t="n">
        <v>3.75995</v>
      </c>
      <c r="I4485" t="n">
        <v>67.7862474721347</v>
      </c>
    </row>
    <row r="4486">
      <c r="A4486" t="inlineStr">
        <is>
          <t>Daily_Efficiency_MTBF_2026_09_18.xlsx</t>
        </is>
      </c>
      <c r="B4486" t="inlineStr">
        <is>
          <t>Samridhi Perk Line</t>
        </is>
      </c>
      <c r="C4486" s="82" t="n">
        <v>46087</v>
      </c>
      <c r="D4486" t="inlineStr">
        <is>
          <t>Perk-HCM-2</t>
        </is>
      </c>
      <c r="E4486" t="n">
        <v>1368.93336666667</v>
      </c>
      <c r="F4486" t="n">
        <v>67</v>
      </c>
      <c r="G4486" t="n">
        <v>20.4318412935323</v>
      </c>
      <c r="H4486" t="n">
        <v>0.431483333333333</v>
      </c>
      <c r="I4486" t="n">
        <v>62.5472214657468</v>
      </c>
    </row>
    <row r="4487">
      <c r="A4487" t="inlineStr">
        <is>
          <t>Daily_Efficiency_MTBF_2026_09_18.xlsx</t>
        </is>
      </c>
      <c r="B4487" t="inlineStr">
        <is>
          <t>Samridhi Perk Line</t>
        </is>
      </c>
      <c r="C4487" s="82" t="n">
        <v>46087</v>
      </c>
      <c r="D4487" t="inlineStr">
        <is>
          <t>Perk-HCM-1</t>
        </is>
      </c>
      <c r="E4487" t="n">
        <v>1366.1469</v>
      </c>
      <c r="F4487" t="n">
        <v>67</v>
      </c>
      <c r="G4487" t="n">
        <v>20.390252238806</v>
      </c>
      <c r="H4487" t="n">
        <v>0.785483333333333</v>
      </c>
      <c r="I4487" t="n">
        <v>68.15561667127299</v>
      </c>
    </row>
    <row r="4488">
      <c r="A4488" t="inlineStr">
        <is>
          <t>Daily_Efficiency_MTBF_2026_09_18.xlsx</t>
        </is>
      </c>
      <c r="B4488" t="inlineStr">
        <is>
          <t>Samridhi Perk Line</t>
        </is>
      </c>
      <c r="C4488" s="82" t="n">
        <v>46087</v>
      </c>
      <c r="D4488" t="inlineStr">
        <is>
          <t>Perk TTM-5</t>
        </is>
      </c>
      <c r="E4488" t="n">
        <v>1363.78981666667</v>
      </c>
      <c r="F4488" t="n">
        <v>52</v>
      </c>
      <c r="G4488" t="n">
        <v>26.2267272435897</v>
      </c>
      <c r="H4488" t="n">
        <v>76.2101833333333</v>
      </c>
      <c r="I4488" t="n">
        <v>46.4186507936507</v>
      </c>
    </row>
    <row r="4489">
      <c r="A4489" t="inlineStr">
        <is>
          <t>Daily_Efficiency_MTBF_2026_09_18.xlsx</t>
        </is>
      </c>
      <c r="B4489" t="inlineStr">
        <is>
          <t>Samridhi Perk Line</t>
        </is>
      </c>
      <c r="C4489" s="82" t="n">
        <v>46087</v>
      </c>
      <c r="D4489" t="inlineStr">
        <is>
          <t>Perk-HCM-4</t>
        </is>
      </c>
      <c r="E4489" t="n">
        <v>1378.5379</v>
      </c>
      <c r="F4489" t="n">
        <v>37</v>
      </c>
      <c r="G4489" t="n">
        <v>37.2577810810811</v>
      </c>
      <c r="H4489" t="n">
        <v>0.296416666666667</v>
      </c>
      <c r="I4489" t="n">
        <v>52.8870025081573</v>
      </c>
    </row>
    <row r="4490">
      <c r="A4490" t="inlineStr">
        <is>
          <t>Daily_Efficiency_MTBF_2026_09_18.xlsx</t>
        </is>
      </c>
      <c r="B4490" t="inlineStr">
        <is>
          <t>Samridhi Perk Line</t>
        </is>
      </c>
      <c r="C4490" s="82" t="n">
        <v>46087</v>
      </c>
      <c r="D4490" t="inlineStr">
        <is>
          <t>Perk-TTLi-3</t>
        </is>
      </c>
      <c r="E4490" t="n">
        <v>1373.39463333333</v>
      </c>
      <c r="F4490" t="n">
        <v>10</v>
      </c>
      <c r="G4490" t="n">
        <v>137.339463333333</v>
      </c>
      <c r="H4490" t="n">
        <v>0.478583333333333</v>
      </c>
      <c r="I4490" t="n">
        <v>49.3642722146486</v>
      </c>
    </row>
    <row r="4491">
      <c r="A4491" t="inlineStr">
        <is>
          <t>Daily_Efficiency_MTBF_2026_09_18.xlsx</t>
        </is>
      </c>
      <c r="B4491" t="inlineStr">
        <is>
          <t>Samridhi Perk Line</t>
        </is>
      </c>
      <c r="C4491" s="82" t="n">
        <v>46087</v>
      </c>
      <c r="D4491" t="inlineStr">
        <is>
          <t>Perk-TTLi-2</t>
        </is>
      </c>
      <c r="E4491" t="n">
        <v>1366.23018333333</v>
      </c>
      <c r="F4491" t="n">
        <v>8</v>
      </c>
      <c r="G4491" t="n">
        <v>170.778772916667</v>
      </c>
      <c r="H4491" t="n">
        <v>0</v>
      </c>
      <c r="I4491" t="n">
        <v>59.896944415368</v>
      </c>
    </row>
    <row r="4492">
      <c r="A4492" t="inlineStr">
        <is>
          <t>Daily_Efficiency_MTBF_2026_09_18.xlsx</t>
        </is>
      </c>
      <c r="B4492" t="inlineStr">
        <is>
          <t>Samridhi Perk Line</t>
        </is>
      </c>
      <c r="C4492" s="82" t="n">
        <v>46087</v>
      </c>
      <c r="D4492" t="inlineStr">
        <is>
          <t>Perk-TTLi-1</t>
        </is>
      </c>
      <c r="E4492" t="n">
        <v>1415.9272</v>
      </c>
      <c r="F4492" t="n">
        <v>4</v>
      </c>
      <c r="G4492" t="n">
        <v>353.9818</v>
      </c>
      <c r="H4492" t="n">
        <v>0.31535</v>
      </c>
      <c r="I4492" t="n">
        <v>69.5290506559063</v>
      </c>
    </row>
    <row r="4493">
      <c r="A4493" t="inlineStr">
        <is>
          <t>Daily_Efficiency_MTBF_2026_09_18.xlsx</t>
        </is>
      </c>
      <c r="B4493" t="inlineStr">
        <is>
          <t>Samridhi Perk Line</t>
        </is>
      </c>
      <c r="C4493" s="82" t="n">
        <v>46087</v>
      </c>
      <c r="D4493" t="inlineStr">
        <is>
          <t>Perk-TTLi-4</t>
        </is>
      </c>
      <c r="E4493" t="n">
        <v>1439.71141666667</v>
      </c>
      <c r="F4493" t="n">
        <v>2</v>
      </c>
      <c r="G4493" t="n">
        <v>719.855708333333</v>
      </c>
      <c r="H4493" t="n">
        <v>0.288583333333333</v>
      </c>
      <c r="I4493" t="n">
        <v>49.6319444444445</v>
      </c>
    </row>
    <row r="4494">
      <c r="A4494" t="inlineStr">
        <is>
          <t>Daily_Efficiency_MTBF_2026_09_18.xlsx</t>
        </is>
      </c>
      <c r="B4494" t="inlineStr">
        <is>
          <t>Samridhi Perk Line</t>
        </is>
      </c>
      <c r="C4494" s="82" t="n">
        <v>46087</v>
      </c>
      <c r="D4494" t="inlineStr">
        <is>
          <t>Perk-HLM-3</t>
        </is>
      </c>
      <c r="E4494" t="n">
        <v>1440</v>
      </c>
      <c r="F4494" t="n">
        <v>1</v>
      </c>
      <c r="G4494" t="n">
        <v>1440</v>
      </c>
      <c r="H4494" t="n">
        <v>0</v>
      </c>
      <c r="I4494" t="n">
        <v>28.3723765432099</v>
      </c>
    </row>
    <row r="4495">
      <c r="A4495" t="inlineStr">
        <is>
          <t>Daily_Efficiency_MTBF_2026_09_18.xlsx</t>
        </is>
      </c>
      <c r="B4495" t="inlineStr">
        <is>
          <t>Samridhi Perk Line</t>
        </is>
      </c>
      <c r="C4495" s="82" t="n">
        <v>46087</v>
      </c>
      <c r="D4495" t="inlineStr">
        <is>
          <t>Perk-Case Packing</t>
        </is>
      </c>
      <c r="E4495" t="n">
        <v>1440</v>
      </c>
      <c r="F4495" t="n">
        <v>1</v>
      </c>
      <c r="G4495" t="n">
        <v>1440</v>
      </c>
      <c r="H4495" t="n">
        <v>0</v>
      </c>
      <c r="I4495" t="n">
        <v>73.6290322580645</v>
      </c>
    </row>
    <row r="4496">
      <c r="A4496" t="inlineStr">
        <is>
          <t>Daily_Efficiency_MTBF_2026_09_18.xlsx</t>
        </is>
      </c>
      <c r="B4496" t="inlineStr">
        <is>
          <t>Co-Extrusion Line</t>
        </is>
      </c>
      <c r="C4496" s="82" t="n">
        <v>46086</v>
      </c>
      <c r="D4496" t="inlineStr">
        <is>
          <t>Coex-AW3</t>
        </is>
      </c>
      <c r="E4496" t="n">
        <v>653.815516666667</v>
      </c>
      <c r="F4496" t="n">
        <v>168</v>
      </c>
      <c r="G4496" t="n">
        <v>3.89175902777778</v>
      </c>
      <c r="H4496" t="n">
        <v>126.151783333333</v>
      </c>
      <c r="I4496" t="n">
        <v>7.90481481481479</v>
      </c>
    </row>
    <row r="4497">
      <c r="A4497" t="inlineStr">
        <is>
          <t>Daily_Efficiency_MTBF_2026_09_18.xlsx</t>
        </is>
      </c>
      <c r="B4497" t="inlineStr">
        <is>
          <t>Co-Extrusion Line</t>
        </is>
      </c>
      <c r="C4497" s="82" t="n">
        <v>46086</v>
      </c>
      <c r="D4497" t="inlineStr">
        <is>
          <t>Coex-AW2</t>
        </is>
      </c>
      <c r="E4497" t="n">
        <v>701.905533333333</v>
      </c>
      <c r="F4497" t="n">
        <v>21</v>
      </c>
      <c r="G4497" t="n">
        <v>33.424073015873</v>
      </c>
      <c r="H4497" t="n">
        <v>17.1640333333333</v>
      </c>
      <c r="I4497" t="n">
        <v>32.0314347936924</v>
      </c>
    </row>
    <row r="4498">
      <c r="A4498" t="inlineStr">
        <is>
          <t>Daily_Efficiency_MTBF_2026_09_18.xlsx</t>
        </is>
      </c>
      <c r="B4498" t="inlineStr">
        <is>
          <t>Samridhi 5 Star Line</t>
        </is>
      </c>
      <c r="C4498" s="82" t="n">
        <v>46086</v>
      </c>
      <c r="D4498" t="inlineStr">
        <is>
          <t>FS-HCM-4</t>
        </is>
      </c>
      <c r="E4498" t="n">
        <v>803.252683333333</v>
      </c>
      <c r="F4498" t="n">
        <v>30</v>
      </c>
      <c r="G4498" t="n">
        <v>26.7750894444444</v>
      </c>
      <c r="H4498" t="n">
        <v>13.82205</v>
      </c>
      <c r="I4498" t="n">
        <v>3.26828121943733</v>
      </c>
    </row>
    <row r="4499">
      <c r="A4499" t="inlineStr">
        <is>
          <t>Daily_Efficiency_MTBF_2026_09_18.xlsx</t>
        </is>
      </c>
      <c r="B4499" t="inlineStr">
        <is>
          <t>Samridhi 5 Star Line</t>
        </is>
      </c>
      <c r="C4499" s="82" t="n">
        <v>46086</v>
      </c>
      <c r="D4499" t="inlineStr">
        <is>
          <t>FS-HCM-1</t>
        </is>
      </c>
      <c r="E4499" t="n">
        <v>751.576866666667</v>
      </c>
      <c r="F4499" t="n">
        <v>19</v>
      </c>
      <c r="G4499" t="n">
        <v>39.5566771929825</v>
      </c>
      <c r="H4499" t="n">
        <v>0</v>
      </c>
      <c r="I4499" t="n">
        <v>3.83863338426319</v>
      </c>
    </row>
    <row r="4500">
      <c r="A4500" t="inlineStr">
        <is>
          <t>Daily_Efficiency_MTBF_2026_09_18.xlsx</t>
        </is>
      </c>
      <c r="B4500" t="inlineStr">
        <is>
          <t>Samridhi 5 Star Line</t>
        </is>
      </c>
      <c r="C4500" s="82" t="n">
        <v>46086</v>
      </c>
      <c r="D4500" t="inlineStr">
        <is>
          <t>FS-HCM-3</t>
        </is>
      </c>
      <c r="E4500" t="n">
        <v>850.25465</v>
      </c>
      <c r="F4500" t="n">
        <v>8</v>
      </c>
      <c r="G4500" t="n">
        <v>106.28183125</v>
      </c>
      <c r="H4500" t="n">
        <v>0</v>
      </c>
      <c r="I4500" t="n">
        <v>5.15083380664361</v>
      </c>
    </row>
    <row r="4501">
      <c r="A4501" t="inlineStr">
        <is>
          <t>Daily_Efficiency_MTBF_2026_09_18.xlsx</t>
        </is>
      </c>
      <c r="B4501" t="inlineStr">
        <is>
          <t>Samridhi 5 Star Line</t>
        </is>
      </c>
      <c r="C4501" s="82" t="n">
        <v>46086</v>
      </c>
      <c r="D4501" t="inlineStr">
        <is>
          <t>FS-TTLi-1</t>
        </is>
      </c>
      <c r="E4501" t="n">
        <v>472.682316666667</v>
      </c>
      <c r="F4501" t="n">
        <v>5</v>
      </c>
      <c r="G4501" t="n">
        <v>94.5364633333333</v>
      </c>
      <c r="H4501" t="n">
        <v>0</v>
      </c>
      <c r="I4501" t="n">
        <v>0.164951011199179</v>
      </c>
    </row>
    <row r="4502">
      <c r="A4502" t="inlineStr">
        <is>
          <t>Daily_Efficiency_MTBF_2026_09_18.xlsx</t>
        </is>
      </c>
      <c r="B4502" t="inlineStr">
        <is>
          <t>Samridhi 5 Star Line</t>
        </is>
      </c>
      <c r="C4502" s="82" t="n">
        <v>46086</v>
      </c>
      <c r="D4502" t="inlineStr">
        <is>
          <t>FS-HCM-2</t>
        </is>
      </c>
      <c r="E4502" t="n">
        <v>299.195616666667</v>
      </c>
      <c r="F4502" t="n">
        <v>4</v>
      </c>
      <c r="G4502" t="n">
        <v>74.7989041666667</v>
      </c>
      <c r="H4502" t="n">
        <v>0</v>
      </c>
      <c r="I4502" t="n">
        <v>2.22183961510244</v>
      </c>
    </row>
    <row r="4503">
      <c r="A4503" t="inlineStr">
        <is>
          <t>Daily_Efficiency_MTBF_2026_09_18.xlsx</t>
        </is>
      </c>
      <c r="B4503" t="inlineStr">
        <is>
          <t>Samridhi 5 Star Line</t>
        </is>
      </c>
      <c r="C4503" s="82" t="n">
        <v>46086</v>
      </c>
      <c r="D4503" t="inlineStr">
        <is>
          <t>FS-HRM-5</t>
        </is>
      </c>
      <c r="E4503" t="n">
        <v>1049.32501666667</v>
      </c>
      <c r="F4503" t="n">
        <v>4</v>
      </c>
      <c r="G4503" t="n">
        <v>262.331254166667</v>
      </c>
      <c r="H4503" t="n">
        <v>0.333566666666667</v>
      </c>
      <c r="I4503" t="n">
        <v>8.0111022578883</v>
      </c>
    </row>
    <row r="4504">
      <c r="A4504" t="inlineStr">
        <is>
          <t>Daily_Efficiency_MTBF_2026_09_18.xlsx</t>
        </is>
      </c>
      <c r="B4504" t="inlineStr">
        <is>
          <t>Samridhi 5 Star Line</t>
        </is>
      </c>
      <c r="C4504" s="82" t="n">
        <v>46086</v>
      </c>
      <c r="D4504" t="inlineStr">
        <is>
          <t>FS-TTLi-3</t>
        </is>
      </c>
      <c r="E4504" t="n">
        <v>931.1040833333331</v>
      </c>
      <c r="F4504" t="n">
        <v>2</v>
      </c>
      <c r="G4504" t="n">
        <v>465.552041666667</v>
      </c>
      <c r="H4504" t="n">
        <v>0</v>
      </c>
      <c r="I4504" t="n">
        <v>0.321909786320407</v>
      </c>
    </row>
    <row r="4505">
      <c r="A4505" t="inlineStr">
        <is>
          <t>Daily_Efficiency_MTBF_2026_09_18.xlsx</t>
        </is>
      </c>
      <c r="B4505" t="inlineStr">
        <is>
          <t>Samridhi 5 Star Line</t>
        </is>
      </c>
      <c r="C4505" s="82" t="n">
        <v>46086</v>
      </c>
      <c r="D4505" t="inlineStr">
        <is>
          <t>FS-TTLi-4</t>
        </is>
      </c>
      <c r="E4505" t="n">
        <v>479.0004</v>
      </c>
      <c r="F4505" t="n">
        <v>2</v>
      </c>
      <c r="G4505" t="n">
        <v>239.5002</v>
      </c>
      <c r="H4505" t="n">
        <v>0.9996</v>
      </c>
      <c r="I4505" t="n">
        <v>0.476190476190473</v>
      </c>
    </row>
    <row r="4506">
      <c r="A4506" t="inlineStr">
        <is>
          <t>Daily_Efficiency_MTBF_2026_09_18.xlsx</t>
        </is>
      </c>
      <c r="B4506" t="inlineStr">
        <is>
          <t>Samridhi 5 Star Line</t>
        </is>
      </c>
      <c r="C4506" s="82" t="n">
        <v>46086</v>
      </c>
      <c r="D4506" t="inlineStr">
        <is>
          <t>FS-TTLi-2</t>
        </is>
      </c>
      <c r="E4506" t="n">
        <v>342.443233333333</v>
      </c>
      <c r="F4506" t="n">
        <v>1</v>
      </c>
      <c r="G4506" t="n">
        <v>342.443233333333</v>
      </c>
      <c r="H4506" t="n">
        <v>0</v>
      </c>
      <c r="I4506" t="n">
        <v>2.66988985411123</v>
      </c>
    </row>
    <row r="4507">
      <c r="A4507" t="inlineStr">
        <is>
          <t>Daily_Efficiency_MTBF_2026_09_18.xlsx</t>
        </is>
      </c>
      <c r="B4507" t="inlineStr">
        <is>
          <t>Samridhi Perk Line</t>
        </is>
      </c>
      <c r="C4507" s="82" t="n">
        <v>46086</v>
      </c>
      <c r="D4507" t="inlineStr">
        <is>
          <t>Perk-HCM-3</t>
        </is>
      </c>
      <c r="E4507" t="n">
        <v>806.266816666667</v>
      </c>
      <c r="F4507" t="n">
        <v>126</v>
      </c>
      <c r="G4507" t="n">
        <v>6.39894298941799</v>
      </c>
      <c r="H4507" t="n">
        <v>3.30253333333333</v>
      </c>
      <c r="I4507" t="n">
        <v>46.7020483092487</v>
      </c>
    </row>
    <row r="4508">
      <c r="A4508" t="inlineStr">
        <is>
          <t>Daily_Efficiency_MTBF_2026_09_18.xlsx</t>
        </is>
      </c>
      <c r="B4508" t="inlineStr">
        <is>
          <t>Samridhi Perk Line</t>
        </is>
      </c>
      <c r="C4508" s="82" t="n">
        <v>46086</v>
      </c>
      <c r="D4508" t="inlineStr">
        <is>
          <t>Perk-HLM-1</t>
        </is>
      </c>
      <c r="E4508" t="n">
        <v>841.731383333333</v>
      </c>
      <c r="F4508" t="n">
        <v>109</v>
      </c>
      <c r="G4508" t="n">
        <v>7.72230626911315</v>
      </c>
      <c r="H4508" t="n">
        <v>9.686450000000001</v>
      </c>
      <c r="I4508" t="n">
        <v>24.7041740969506</v>
      </c>
    </row>
    <row r="4509">
      <c r="A4509" t="inlineStr">
        <is>
          <t>Daily_Efficiency_MTBF_2026_09_18.xlsx</t>
        </is>
      </c>
      <c r="B4509" t="inlineStr">
        <is>
          <t>Samridhi Perk Line</t>
        </is>
      </c>
      <c r="C4509" s="82" t="n">
        <v>46086</v>
      </c>
      <c r="D4509" t="inlineStr">
        <is>
          <t>Perk-HLM-2</t>
        </is>
      </c>
      <c r="E4509" t="n">
        <v>856.84145</v>
      </c>
      <c r="F4509" t="n">
        <v>68</v>
      </c>
      <c r="G4509" t="n">
        <v>12.6006095588235</v>
      </c>
      <c r="H4509" t="n">
        <v>0.971533333333333</v>
      </c>
      <c r="I4509" t="n">
        <v>52.5326163329687</v>
      </c>
    </row>
    <row r="4510">
      <c r="A4510" t="inlineStr">
        <is>
          <t>Daily_Efficiency_MTBF_2026_09_18.xlsx</t>
        </is>
      </c>
      <c r="B4510" t="inlineStr">
        <is>
          <t>Samridhi Perk Line</t>
        </is>
      </c>
      <c r="C4510" s="82" t="n">
        <v>46086</v>
      </c>
      <c r="D4510" t="inlineStr">
        <is>
          <t>Perk TTM-5</t>
        </is>
      </c>
      <c r="E4510" t="n">
        <v>1015.35005</v>
      </c>
      <c r="F4510" t="n">
        <v>50</v>
      </c>
      <c r="G4510" t="n">
        <v>20.307001</v>
      </c>
      <c r="H4510" t="n">
        <v>64.64995</v>
      </c>
      <c r="I4510" t="n">
        <v>38.2671957671957</v>
      </c>
    </row>
    <row r="4511">
      <c r="A4511" t="inlineStr">
        <is>
          <t>Daily_Efficiency_MTBF_2026_09_18.xlsx</t>
        </is>
      </c>
      <c r="B4511" t="inlineStr">
        <is>
          <t>Samridhi Perk Line</t>
        </is>
      </c>
      <c r="C4511" s="82" t="n">
        <v>46086</v>
      </c>
      <c r="D4511" t="inlineStr">
        <is>
          <t>Perk-HCM-1</t>
        </is>
      </c>
      <c r="E4511" t="n">
        <v>1027.0113</v>
      </c>
      <c r="F4511" t="n">
        <v>42</v>
      </c>
      <c r="G4511" t="n">
        <v>24.45265</v>
      </c>
      <c r="H4511" t="n">
        <v>0.79525</v>
      </c>
      <c r="I4511" t="n">
        <v>50.0930726132044</v>
      </c>
    </row>
    <row r="4512">
      <c r="A4512" t="inlineStr">
        <is>
          <t>Daily_Efficiency_MTBF_2026_09_18.xlsx</t>
        </is>
      </c>
      <c r="B4512" t="inlineStr">
        <is>
          <t>Samridhi Perk Line</t>
        </is>
      </c>
      <c r="C4512" s="82" t="n">
        <v>46086</v>
      </c>
      <c r="D4512" t="inlineStr">
        <is>
          <t>Perk-HCM-2</t>
        </is>
      </c>
      <c r="E4512" t="n">
        <v>870.370733333334</v>
      </c>
      <c r="F4512" t="n">
        <v>24</v>
      </c>
      <c r="G4512" t="n">
        <v>36.2654472222222</v>
      </c>
      <c r="H4512" t="n">
        <v>0.08478333333333329</v>
      </c>
      <c r="I4512" t="n">
        <v>60.8202117602457</v>
      </c>
    </row>
    <row r="4513">
      <c r="A4513" t="inlineStr">
        <is>
          <t>Daily_Efficiency_MTBF_2026_09_18.xlsx</t>
        </is>
      </c>
      <c r="B4513" t="inlineStr">
        <is>
          <t>Samridhi Perk Line</t>
        </is>
      </c>
      <c r="C4513" s="82" t="n">
        <v>46086</v>
      </c>
      <c r="D4513" t="inlineStr">
        <is>
          <t>Perk-HCM-4</t>
        </is>
      </c>
      <c r="E4513" t="n">
        <v>876.1357</v>
      </c>
      <c r="F4513" t="n">
        <v>23</v>
      </c>
      <c r="G4513" t="n">
        <v>38.0928565217391</v>
      </c>
      <c r="H4513" t="n">
        <v>0.170216666666667</v>
      </c>
      <c r="I4513" t="n">
        <v>51.0092047611621</v>
      </c>
    </row>
    <row r="4514">
      <c r="A4514" t="inlineStr">
        <is>
          <t>Daily_Efficiency_MTBF_2026_09_18.xlsx</t>
        </is>
      </c>
      <c r="B4514" t="inlineStr">
        <is>
          <t>Samridhi Perk Line</t>
        </is>
      </c>
      <c r="C4514" s="82" t="n">
        <v>46086</v>
      </c>
      <c r="D4514" t="inlineStr">
        <is>
          <t>Perk-TTLi-2</t>
        </is>
      </c>
      <c r="E4514" t="n">
        <v>1036.93765</v>
      </c>
      <c r="F4514" t="n">
        <v>10</v>
      </c>
      <c r="G4514" t="n">
        <v>103.693765</v>
      </c>
      <c r="H4514" t="n">
        <v>4.2823</v>
      </c>
      <c r="I4514" t="n">
        <v>46.5519492077238</v>
      </c>
    </row>
    <row r="4515">
      <c r="A4515" t="inlineStr">
        <is>
          <t>Daily_Efficiency_MTBF_2026_09_18.xlsx</t>
        </is>
      </c>
      <c r="B4515" t="inlineStr">
        <is>
          <t>Samridhi Perk Line</t>
        </is>
      </c>
      <c r="C4515" s="82" t="n">
        <v>46086</v>
      </c>
      <c r="D4515" t="inlineStr">
        <is>
          <t>Perk-TTLi-3</t>
        </is>
      </c>
      <c r="E4515" t="n">
        <v>1062.62408333333</v>
      </c>
      <c r="F4515" t="n">
        <v>6</v>
      </c>
      <c r="G4515" t="n">
        <v>177.104013888889</v>
      </c>
      <c r="H4515" t="n">
        <v>5.69923333333333</v>
      </c>
      <c r="I4515" t="n">
        <v>36.3771541512408</v>
      </c>
    </row>
    <row r="4516">
      <c r="A4516" t="inlineStr">
        <is>
          <t>Daily_Efficiency_MTBF_2026_09_18.xlsx</t>
        </is>
      </c>
      <c r="B4516" t="inlineStr">
        <is>
          <t>Samridhi Perk Line</t>
        </is>
      </c>
      <c r="C4516" s="82" t="n">
        <v>46086</v>
      </c>
      <c r="D4516" t="inlineStr">
        <is>
          <t>Perk-TTLi-1</t>
        </is>
      </c>
      <c r="E4516" t="n">
        <v>956.435033333333</v>
      </c>
      <c r="F4516" t="n">
        <v>5</v>
      </c>
      <c r="G4516" t="n">
        <v>191.287006666667</v>
      </c>
      <c r="H4516" t="n">
        <v>0.5776</v>
      </c>
      <c r="I4516" t="n">
        <v>55.4406541276975</v>
      </c>
    </row>
    <row r="4517">
      <c r="A4517" t="inlineStr">
        <is>
          <t>Daily_Efficiency_MTBF_2026_09_18.xlsx</t>
        </is>
      </c>
      <c r="B4517" t="inlineStr">
        <is>
          <t>Samridhi Perk Line</t>
        </is>
      </c>
      <c r="C4517" s="82" t="n">
        <v>46086</v>
      </c>
      <c r="D4517" t="inlineStr">
        <is>
          <t>Perk-TTLi-4</t>
        </is>
      </c>
      <c r="E4517" t="n">
        <v>1079.2122</v>
      </c>
      <c r="F4517" t="n">
        <v>2</v>
      </c>
      <c r="G4517" t="n">
        <v>539.6061</v>
      </c>
      <c r="H4517" t="n">
        <v>0.160716666666667</v>
      </c>
      <c r="I4517" t="n">
        <v>40.0232388018506</v>
      </c>
    </row>
    <row r="4518">
      <c r="A4518" t="inlineStr">
        <is>
          <t>Daily_Efficiency_MTBF_2026_09_18.xlsx</t>
        </is>
      </c>
      <c r="B4518" t="inlineStr">
        <is>
          <t>Samridhi Perk Line</t>
        </is>
      </c>
      <c r="C4518" s="82" t="n">
        <v>46086</v>
      </c>
      <c r="D4518" t="inlineStr">
        <is>
          <t>Perk-HLM-3</t>
        </is>
      </c>
      <c r="E4518" t="n">
        <v>1080</v>
      </c>
      <c r="F4518" t="n">
        <v>1</v>
      </c>
      <c r="G4518" t="n">
        <v>1080</v>
      </c>
      <c r="H4518" t="n">
        <v>0</v>
      </c>
      <c r="I4518" t="n">
        <v>21.5820987654321</v>
      </c>
    </row>
    <row r="4519">
      <c r="A4519" t="inlineStr">
        <is>
          <t>Daily_Efficiency_MTBF_2026_09_18.xlsx</t>
        </is>
      </c>
      <c r="B4519" t="inlineStr">
        <is>
          <t>Samridhi Perk Line</t>
        </is>
      </c>
      <c r="C4519" s="82" t="n">
        <v>46086</v>
      </c>
      <c r="D4519" t="inlineStr">
        <is>
          <t>Perk-Case Packing</t>
        </is>
      </c>
      <c r="E4519" t="n">
        <v>1080</v>
      </c>
      <c r="F4519" t="n">
        <v>1</v>
      </c>
      <c r="G4519" t="n">
        <v>1080</v>
      </c>
      <c r="H4519" t="n">
        <v>0</v>
      </c>
      <c r="I4519" t="n">
        <v>56.5232974910394</v>
      </c>
    </row>
    <row r="4520">
      <c r="A4520" t="inlineStr">
        <is>
          <t>Daily_Efficiency_MTBF_2026_09_18.xlsx</t>
        </is>
      </c>
      <c r="B4520" t="inlineStr">
        <is>
          <t>Co-Extrusion Line</t>
        </is>
      </c>
      <c r="C4520" s="82" t="n">
        <v>46085</v>
      </c>
      <c r="D4520" t="inlineStr">
        <is>
          <t>Coex-AW3</t>
        </is>
      </c>
      <c r="E4520" t="n">
        <v>326.16515</v>
      </c>
      <c r="F4520" t="n">
        <v>28</v>
      </c>
      <c r="G4520" t="n">
        <v>11.6487553571429</v>
      </c>
      <c r="H4520" t="n">
        <v>33.83485</v>
      </c>
      <c r="I4520" t="n">
        <v>21.4266666666667</v>
      </c>
    </row>
    <row r="4521">
      <c r="A4521" t="inlineStr">
        <is>
          <t>Daily_Efficiency_MTBF_2026_09_18.xlsx</t>
        </is>
      </c>
      <c r="B4521" t="inlineStr">
        <is>
          <t>Co-Extrusion Line</t>
        </is>
      </c>
      <c r="C4521" s="82" t="n">
        <v>46085</v>
      </c>
      <c r="D4521" t="inlineStr">
        <is>
          <t>Coex-AW2</t>
        </is>
      </c>
      <c r="E4521" t="n">
        <v>271.745833333333</v>
      </c>
      <c r="F4521" t="n">
        <v>5</v>
      </c>
      <c r="G4521" t="n">
        <v>54.3491666666666</v>
      </c>
      <c r="H4521" t="n">
        <v>2.34271666666667</v>
      </c>
      <c r="I4521" t="n">
        <v>61.9507819644418</v>
      </c>
    </row>
    <row r="4522">
      <c r="A4522" t="inlineStr">
        <is>
          <t>Daily_Efficiency_MTBF_2026_09_18.xlsx</t>
        </is>
      </c>
      <c r="B4522" t="inlineStr">
        <is>
          <t>Samridhi 5 Star Line</t>
        </is>
      </c>
      <c r="C4522" s="82" t="n">
        <v>46085</v>
      </c>
      <c r="D4522" t="inlineStr">
        <is>
          <t>FS-HCM-1</t>
        </is>
      </c>
      <c r="E4522" t="n">
        <v>277.182566666667</v>
      </c>
      <c r="F4522" t="n">
        <v>18</v>
      </c>
      <c r="G4522" t="n">
        <v>15.3990314814815</v>
      </c>
      <c r="H4522" t="n">
        <v>0</v>
      </c>
      <c r="I4522" t="n">
        <v>81.3658121331481</v>
      </c>
    </row>
    <row r="4523">
      <c r="A4523" t="inlineStr">
        <is>
          <t>Daily_Efficiency_MTBF_2026_09_18.xlsx</t>
        </is>
      </c>
      <c r="B4523" t="inlineStr">
        <is>
          <t>Samridhi 5 Star Line</t>
        </is>
      </c>
      <c r="C4523" s="82" t="n">
        <v>46085</v>
      </c>
      <c r="D4523" t="inlineStr">
        <is>
          <t>FS-TTLi-2</t>
        </is>
      </c>
      <c r="E4523" t="n">
        <v>278.8322</v>
      </c>
      <c r="F4523" t="n">
        <v>13</v>
      </c>
      <c r="G4523" t="n">
        <v>21.4486307692308</v>
      </c>
      <c r="H4523" t="n">
        <v>5.65718333333333</v>
      </c>
      <c r="I4523" t="n">
        <v>26.6780000453484</v>
      </c>
    </row>
    <row r="4524">
      <c r="A4524" t="inlineStr">
        <is>
          <t>Daily_Efficiency_MTBF_2026_09_18.xlsx</t>
        </is>
      </c>
      <c r="B4524" t="inlineStr">
        <is>
          <t>Samridhi 5 Star Line</t>
        </is>
      </c>
      <c r="C4524" s="82" t="n">
        <v>46085</v>
      </c>
      <c r="D4524" t="inlineStr">
        <is>
          <t>FS-HCM-3</t>
        </is>
      </c>
      <c r="E4524" t="n">
        <v>272.0901</v>
      </c>
      <c r="F4524" t="n">
        <v>11</v>
      </c>
      <c r="G4524" t="n">
        <v>24.7354636363636</v>
      </c>
      <c r="H4524" t="n">
        <v>0.99985</v>
      </c>
      <c r="I4524" t="n">
        <v>75.0671340037475</v>
      </c>
    </row>
    <row r="4525">
      <c r="A4525" t="inlineStr">
        <is>
          <t>Daily_Efficiency_MTBF_2026_09_18.xlsx</t>
        </is>
      </c>
      <c r="B4525" t="inlineStr">
        <is>
          <t>Samridhi 5 Star Line</t>
        </is>
      </c>
      <c r="C4525" s="82" t="n">
        <v>46085</v>
      </c>
      <c r="D4525" t="inlineStr">
        <is>
          <t>FS-HCM-4</t>
        </is>
      </c>
      <c r="E4525" t="n">
        <v>280.741033333333</v>
      </c>
      <c r="F4525" t="n">
        <v>10</v>
      </c>
      <c r="G4525" t="n">
        <v>28.0741033333333</v>
      </c>
      <c r="H4525" t="n">
        <v>6.34645</v>
      </c>
      <c r="I4525" t="n">
        <v>58.8808123746144</v>
      </c>
    </row>
    <row r="4526">
      <c r="A4526" t="inlineStr">
        <is>
          <t>Daily_Efficiency_MTBF_2026_09_18.xlsx</t>
        </is>
      </c>
      <c r="B4526" t="inlineStr">
        <is>
          <t>Samridhi 5 Star Line</t>
        </is>
      </c>
      <c r="C4526" s="82" t="n">
        <v>46085</v>
      </c>
      <c r="D4526" t="inlineStr">
        <is>
          <t>FS-HCM-2</t>
        </is>
      </c>
      <c r="E4526" t="n">
        <v>276.726866666667</v>
      </c>
      <c r="F4526" t="n">
        <v>9</v>
      </c>
      <c r="G4526" t="n">
        <v>30.7474296296296</v>
      </c>
      <c r="H4526" t="n">
        <v>0.166566666666667</v>
      </c>
      <c r="I4526" t="n">
        <v>43.8318901000945</v>
      </c>
    </row>
    <row r="4527">
      <c r="A4527" t="inlineStr">
        <is>
          <t>Daily_Efficiency_MTBF_2026_09_18.xlsx</t>
        </is>
      </c>
      <c r="B4527" t="inlineStr">
        <is>
          <t>Samridhi 5 Star Line</t>
        </is>
      </c>
      <c r="C4527" s="82" t="n">
        <v>46085</v>
      </c>
      <c r="D4527" t="inlineStr">
        <is>
          <t>FS-TTLi-4</t>
        </is>
      </c>
      <c r="E4527" t="n">
        <v>282.2577</v>
      </c>
      <c r="F4527" t="n">
        <v>9</v>
      </c>
      <c r="G4527" t="n">
        <v>31.3619666666667</v>
      </c>
      <c r="H4527" t="n">
        <v>9.497299999999999</v>
      </c>
      <c r="I4527" t="n">
        <v>57.6190476190476</v>
      </c>
    </row>
    <row r="4528">
      <c r="A4528" t="inlineStr">
        <is>
          <t>Daily_Efficiency_MTBF_2026_09_18.xlsx</t>
        </is>
      </c>
      <c r="B4528" t="inlineStr">
        <is>
          <t>Samridhi 5 Star Line</t>
        </is>
      </c>
      <c r="C4528" s="82" t="n">
        <v>46085</v>
      </c>
      <c r="D4528" t="inlineStr">
        <is>
          <t>FS-TTLi-1</t>
        </is>
      </c>
      <c r="E4528" t="n">
        <v>351.519133333333</v>
      </c>
      <c r="F4528" t="n">
        <v>6</v>
      </c>
      <c r="G4528" t="n">
        <v>58.5865222222222</v>
      </c>
      <c r="H4528" t="n">
        <v>0.166733333333333</v>
      </c>
      <c r="I4528" t="n">
        <v>64.9924083286209</v>
      </c>
    </row>
    <row r="4529">
      <c r="A4529" t="inlineStr">
        <is>
          <t>Daily_Efficiency_MTBF_2026_09_18.xlsx</t>
        </is>
      </c>
      <c r="B4529" t="inlineStr">
        <is>
          <t>Samridhi 5 Star Line</t>
        </is>
      </c>
      <c r="C4529" s="82" t="n">
        <v>46085</v>
      </c>
      <c r="D4529" t="inlineStr">
        <is>
          <t>FS-HRM-5</t>
        </is>
      </c>
      <c r="E4529" t="n">
        <v>356.499733333333</v>
      </c>
      <c r="F4529" t="n">
        <v>4</v>
      </c>
      <c r="G4529" t="n">
        <v>89.1249333333334</v>
      </c>
      <c r="H4529" t="n">
        <v>1.83365</v>
      </c>
      <c r="I4529" t="n">
        <v>44.4484987812726</v>
      </c>
    </row>
    <row r="4530">
      <c r="A4530" t="inlineStr">
        <is>
          <t>Daily_Efficiency_MTBF_2026_09_18.xlsx</t>
        </is>
      </c>
      <c r="B4530" t="inlineStr">
        <is>
          <t>Samridhi 5 Star Line</t>
        </is>
      </c>
      <c r="C4530" s="82" t="n">
        <v>46085</v>
      </c>
      <c r="D4530" t="inlineStr">
        <is>
          <t>FS-TTLi-3</t>
        </is>
      </c>
      <c r="E4530" t="n">
        <v>287.2547</v>
      </c>
      <c r="F4530" t="n">
        <v>1</v>
      </c>
      <c r="G4530" t="n">
        <v>287.2547</v>
      </c>
      <c r="H4530" t="n">
        <v>0</v>
      </c>
      <c r="I4530" t="n">
        <v>71.4895675709198</v>
      </c>
    </row>
    <row r="4531">
      <c r="A4531" t="inlineStr">
        <is>
          <t>Daily_Efficiency_MTBF_2026_09_18.xlsx</t>
        </is>
      </c>
      <c r="B4531" t="inlineStr">
        <is>
          <t>Samridhi 5 Star Line</t>
        </is>
      </c>
      <c r="C4531" s="82" t="n">
        <v>46085</v>
      </c>
      <c r="D4531" t="inlineStr">
        <is>
          <t>FS-TTM-5</t>
        </is>
      </c>
      <c r="E4531" t="n">
        <v>360</v>
      </c>
      <c r="F4531" t="n">
        <v>1</v>
      </c>
      <c r="G4531" t="n">
        <v>360</v>
      </c>
      <c r="H4531" t="n">
        <v>0</v>
      </c>
      <c r="I4531" t="n">
        <v>33.6507936507936</v>
      </c>
    </row>
    <row r="4532">
      <c r="A4532" t="inlineStr">
        <is>
          <t>Daily_Efficiency_MTBF_2026_09_18.xlsx</t>
        </is>
      </c>
      <c r="B4532" t="inlineStr">
        <is>
          <t>Samridhi 5 Star Line</t>
        </is>
      </c>
      <c r="C4532" s="82" t="n">
        <v>46085</v>
      </c>
      <c r="D4532" t="inlineStr">
        <is>
          <t>FS-Case Packing</t>
        </is>
      </c>
      <c r="E4532" t="n">
        <v>360</v>
      </c>
      <c r="F4532" t="n">
        <v>1</v>
      </c>
      <c r="G4532" t="n">
        <v>360</v>
      </c>
      <c r="H4532" t="n">
        <v>0</v>
      </c>
      <c r="I4532" t="n">
        <v>63.6363636363636</v>
      </c>
    </row>
    <row r="4533">
      <c r="A4533" t="inlineStr">
        <is>
          <t>Daily_Efficiency_MTBF_2026_09_18.xlsx</t>
        </is>
      </c>
      <c r="B4533" t="inlineStr">
        <is>
          <t>Samridhi Perk Line</t>
        </is>
      </c>
      <c r="C4533" s="82" t="n">
        <v>46085</v>
      </c>
      <c r="D4533" t="inlineStr">
        <is>
          <t>Perk-HLM-1</t>
        </is>
      </c>
      <c r="E4533" t="n">
        <v>208.261716666667</v>
      </c>
      <c r="F4533" t="n">
        <v>44</v>
      </c>
      <c r="G4533" t="n">
        <v>4.73322083333333</v>
      </c>
      <c r="H4533" t="n">
        <v>1.09608333333333</v>
      </c>
      <c r="I4533" t="n">
        <v>7.55234603181202</v>
      </c>
    </row>
    <row r="4534">
      <c r="A4534" t="inlineStr">
        <is>
          <t>Daily_Efficiency_MTBF_2026_09_18.xlsx</t>
        </is>
      </c>
      <c r="B4534" t="inlineStr">
        <is>
          <t>Samridhi Perk Line</t>
        </is>
      </c>
      <c r="C4534" s="82" t="n">
        <v>46085</v>
      </c>
      <c r="D4534" t="inlineStr">
        <is>
          <t>Perk-HLM-2</t>
        </is>
      </c>
      <c r="E4534" t="n">
        <v>340.906883333333</v>
      </c>
      <c r="F4534" t="n">
        <v>20</v>
      </c>
      <c r="G4534" t="n">
        <v>17.0453441666667</v>
      </c>
      <c r="H4534" t="n">
        <v>0</v>
      </c>
      <c r="I4534" t="n">
        <v>37.1851171976997</v>
      </c>
    </row>
    <row r="4535">
      <c r="A4535" t="inlineStr">
        <is>
          <t>Daily_Efficiency_MTBF_2026_09_18.xlsx</t>
        </is>
      </c>
      <c r="B4535" t="inlineStr">
        <is>
          <t>Samridhi Perk Line</t>
        </is>
      </c>
      <c r="C4535" s="82" t="n">
        <v>46085</v>
      </c>
      <c r="D4535" t="inlineStr">
        <is>
          <t>Perk-HCM-3</t>
        </is>
      </c>
      <c r="E4535" t="n">
        <v>211.449783333333</v>
      </c>
      <c r="F4535" t="n">
        <v>15</v>
      </c>
      <c r="G4535" t="n">
        <v>14.0966522222222</v>
      </c>
      <c r="H4535" t="n">
        <v>0</v>
      </c>
      <c r="I4535" t="n">
        <v>66.92094943228111</v>
      </c>
    </row>
    <row r="4536">
      <c r="A4536" t="inlineStr">
        <is>
          <t>Daily_Efficiency_MTBF_2026_09_18.xlsx</t>
        </is>
      </c>
      <c r="B4536" t="inlineStr">
        <is>
          <t>Samridhi Perk Line</t>
        </is>
      </c>
      <c r="C4536" s="82" t="n">
        <v>46085</v>
      </c>
      <c r="D4536" t="inlineStr">
        <is>
          <t>Perk-HCM-1</t>
        </is>
      </c>
      <c r="E4536" t="n">
        <v>352.263116666667</v>
      </c>
      <c r="F4536" t="n">
        <v>9</v>
      </c>
      <c r="G4536" t="n">
        <v>39.1403462962963</v>
      </c>
      <c r="H4536" t="n">
        <v>0</v>
      </c>
      <c r="I4536" t="n">
        <v>54.8082482716061</v>
      </c>
    </row>
    <row r="4537">
      <c r="A4537" t="inlineStr">
        <is>
          <t>Daily_Efficiency_MTBF_2026_09_18.xlsx</t>
        </is>
      </c>
      <c r="B4537" t="inlineStr">
        <is>
          <t>Samridhi Perk Line</t>
        </is>
      </c>
      <c r="C4537" s="82" t="n">
        <v>46085</v>
      </c>
      <c r="D4537" t="inlineStr">
        <is>
          <t>Perk TTM-5</t>
        </is>
      </c>
      <c r="E4537" t="n">
        <v>350.498716666667</v>
      </c>
      <c r="F4537" t="n">
        <v>7</v>
      </c>
      <c r="G4537" t="n">
        <v>50.0712452380952</v>
      </c>
      <c r="H4537" t="n">
        <v>9.50128333333333</v>
      </c>
      <c r="I4537" t="n">
        <v>41.3492063492064</v>
      </c>
    </row>
    <row r="4538">
      <c r="A4538" t="inlineStr">
        <is>
          <t>Daily_Efficiency_MTBF_2026_09_18.xlsx</t>
        </is>
      </c>
      <c r="B4538" t="inlineStr">
        <is>
          <t>Samridhi Perk Line</t>
        </is>
      </c>
      <c r="C4538" s="82" t="n">
        <v>46085</v>
      </c>
      <c r="D4538" t="inlineStr">
        <is>
          <t>Perk-HCM-2</t>
        </is>
      </c>
      <c r="E4538" t="n">
        <v>220.669666666667</v>
      </c>
      <c r="F4538" t="n">
        <v>5</v>
      </c>
      <c r="G4538" t="n">
        <v>44.1339333333333</v>
      </c>
      <c r="H4538" t="n">
        <v>0</v>
      </c>
      <c r="I4538" t="n">
        <v>91.1077839287146</v>
      </c>
    </row>
    <row r="4539">
      <c r="A4539" t="inlineStr">
        <is>
          <t>Daily_Efficiency_MTBF_2026_09_18.xlsx</t>
        </is>
      </c>
      <c r="B4539" t="inlineStr">
        <is>
          <t>Samridhi Perk Line</t>
        </is>
      </c>
      <c r="C4539" s="82" t="n">
        <v>46085</v>
      </c>
      <c r="D4539" t="inlineStr">
        <is>
          <t>Perk-TTLi-3</t>
        </is>
      </c>
      <c r="E4539" t="n">
        <v>356.091416666667</v>
      </c>
      <c r="F4539" t="n">
        <v>4</v>
      </c>
      <c r="G4539" t="n">
        <v>89.0228541666667</v>
      </c>
      <c r="H4539" t="n">
        <v>0.09520000000000001</v>
      </c>
      <c r="I4539" t="n">
        <v>40.6666666666667</v>
      </c>
    </row>
    <row r="4540">
      <c r="A4540" t="inlineStr">
        <is>
          <t>Daily_Efficiency_MTBF_2026_09_18.xlsx</t>
        </is>
      </c>
      <c r="B4540" t="inlineStr">
        <is>
          <t>Samridhi Perk Line</t>
        </is>
      </c>
      <c r="C4540" s="82" t="n">
        <v>46085</v>
      </c>
      <c r="D4540" t="inlineStr">
        <is>
          <t>Perk-TTLi-1</t>
        </is>
      </c>
      <c r="E4540" t="n">
        <v>357.25555</v>
      </c>
      <c r="F4540" t="n">
        <v>2</v>
      </c>
      <c r="G4540" t="n">
        <v>178.627775</v>
      </c>
      <c r="H4540" t="n">
        <v>0</v>
      </c>
      <c r="I4540" t="n">
        <v>55.9352758665484</v>
      </c>
    </row>
    <row r="4541">
      <c r="A4541" t="inlineStr">
        <is>
          <t>Daily_Efficiency_MTBF_2026_09_18.xlsx</t>
        </is>
      </c>
      <c r="B4541" t="inlineStr">
        <is>
          <t>Samridhi Perk Line</t>
        </is>
      </c>
      <c r="C4541" s="82" t="n">
        <v>46085</v>
      </c>
      <c r="D4541" t="inlineStr">
        <is>
          <t>Perk-HCM-4</t>
        </is>
      </c>
      <c r="E4541" t="n">
        <v>229.5843</v>
      </c>
      <c r="F4541" t="n">
        <v>2</v>
      </c>
      <c r="G4541" t="n">
        <v>114.79215</v>
      </c>
      <c r="H4541" t="n">
        <v>0</v>
      </c>
      <c r="I4541" t="n">
        <v>49.4584367189269</v>
      </c>
    </row>
    <row r="4542">
      <c r="A4542" t="inlineStr">
        <is>
          <t>Daily_Efficiency_MTBF_2026_09_18.xlsx</t>
        </is>
      </c>
      <c r="B4542" t="inlineStr">
        <is>
          <t>Samridhi Perk Line</t>
        </is>
      </c>
      <c r="C4542" s="82" t="n">
        <v>46085</v>
      </c>
      <c r="D4542" t="inlineStr">
        <is>
          <t>Perk-TTLi-2</t>
        </is>
      </c>
      <c r="E4542" t="n">
        <v>350.72215</v>
      </c>
      <c r="F4542" t="n">
        <v>1</v>
      </c>
      <c r="G4542" t="n">
        <v>350.72215</v>
      </c>
      <c r="H4542" t="n">
        <v>0</v>
      </c>
      <c r="I4542" t="n">
        <v>57.6239624443453</v>
      </c>
    </row>
    <row r="4543">
      <c r="A4543" t="inlineStr">
        <is>
          <t>Daily_Efficiency_MTBF_2026_09_18.xlsx</t>
        </is>
      </c>
      <c r="B4543" t="inlineStr">
        <is>
          <t>Samridhi Perk Line</t>
        </is>
      </c>
      <c r="C4543" s="82" t="n">
        <v>46085</v>
      </c>
      <c r="D4543" t="inlineStr">
        <is>
          <t>Perk-TTLi-4</t>
        </is>
      </c>
      <c r="E4543" t="n">
        <v>360</v>
      </c>
      <c r="F4543" t="n">
        <v>1</v>
      </c>
      <c r="G4543" t="n">
        <v>360</v>
      </c>
      <c r="H4543" t="n">
        <v>0</v>
      </c>
      <c r="I4543" t="n">
        <v>31.125</v>
      </c>
    </row>
    <row r="4544">
      <c r="A4544" t="inlineStr">
        <is>
          <t>Daily_Efficiency_MTBF_2026_09_18.xlsx</t>
        </is>
      </c>
      <c r="B4544" t="inlineStr">
        <is>
          <t>Samridhi Perk Line</t>
        </is>
      </c>
      <c r="C4544" s="82" t="n">
        <v>46085</v>
      </c>
      <c r="D4544" t="inlineStr">
        <is>
          <t>Perk-HLM-3</t>
        </is>
      </c>
      <c r="E4544" t="n">
        <v>360</v>
      </c>
      <c r="F4544" t="n">
        <v>1</v>
      </c>
      <c r="G4544" t="n">
        <v>360</v>
      </c>
      <c r="H4544" t="n">
        <v>0</v>
      </c>
      <c r="I4544" t="n">
        <v>18.2259259259259</v>
      </c>
    </row>
    <row r="4545">
      <c r="A4545" t="inlineStr">
        <is>
          <t>Daily_Efficiency_MTBF_2026_09_18.xlsx</t>
        </is>
      </c>
      <c r="B4545" t="inlineStr">
        <is>
          <t>Samridhi Perk Line</t>
        </is>
      </c>
      <c r="C4545" s="82" t="n">
        <v>46085</v>
      </c>
      <c r="D4545" t="inlineStr">
        <is>
          <t>Perk-Case Packing</t>
        </is>
      </c>
      <c r="E4545" t="n">
        <v>360</v>
      </c>
      <c r="F4545" t="n">
        <v>1</v>
      </c>
      <c r="G4545" t="n">
        <v>360</v>
      </c>
      <c r="H4545" t="n">
        <v>0</v>
      </c>
      <c r="I4545" t="n">
        <v>62.7956989247312</v>
      </c>
    </row>
    <row r="4546">
      <c r="A4546" t="inlineStr">
        <is>
          <t>Daily_Efficiency_MTBF_2026_09_18.xlsx</t>
        </is>
      </c>
      <c r="B4546" t="inlineStr">
        <is>
          <t>Co-Extrusion Line</t>
        </is>
      </c>
      <c r="C4546" s="82" t="n">
        <v>46084</v>
      </c>
      <c r="D4546" t="inlineStr">
        <is>
          <t>Coex-AW3</t>
        </is>
      </c>
      <c r="E4546" t="n">
        <v>1262.71055</v>
      </c>
      <c r="F4546" t="n">
        <v>240</v>
      </c>
      <c r="G4546" t="n">
        <v>5.26129395833333</v>
      </c>
      <c r="H4546" t="n">
        <v>158.453683333333</v>
      </c>
      <c r="I4546" t="n">
        <v>33.4197222222222</v>
      </c>
    </row>
    <row r="4547">
      <c r="A4547" t="inlineStr">
        <is>
          <t>Daily_Efficiency_MTBF_2026_09_18.xlsx</t>
        </is>
      </c>
      <c r="B4547" t="inlineStr">
        <is>
          <t>Co-Extrusion Line</t>
        </is>
      </c>
      <c r="C4547" s="82" t="n">
        <v>46084</v>
      </c>
      <c r="D4547" t="inlineStr">
        <is>
          <t>Coex-AW2</t>
        </is>
      </c>
      <c r="E4547" t="n">
        <v>1364.72085</v>
      </c>
      <c r="F4547" t="n">
        <v>23</v>
      </c>
      <c r="G4547" t="n">
        <v>59.3356891304348</v>
      </c>
      <c r="H4547" t="n">
        <v>20.6653833333333</v>
      </c>
      <c r="I4547" t="n">
        <v>71.13323175075099</v>
      </c>
    </row>
    <row r="4548">
      <c r="A4548" t="inlineStr">
        <is>
          <t>Daily_Efficiency_MTBF_2026_09_18.xlsx</t>
        </is>
      </c>
      <c r="B4548" t="inlineStr">
        <is>
          <t>Samridhi 5 Star Line</t>
        </is>
      </c>
      <c r="C4548" s="82" t="n">
        <v>46084</v>
      </c>
      <c r="D4548" t="inlineStr">
        <is>
          <t>FS-HCM-1</t>
        </is>
      </c>
      <c r="E4548" t="n">
        <v>1363.82836666667</v>
      </c>
      <c r="F4548" t="n">
        <v>97</v>
      </c>
      <c r="G4548" t="n">
        <v>14.0600862542955</v>
      </c>
      <c r="H4548" t="n">
        <v>1.83471666666667</v>
      </c>
      <c r="I4548" t="n">
        <v>78.99981949913661</v>
      </c>
    </row>
    <row r="4549">
      <c r="A4549" t="inlineStr">
        <is>
          <t>Daily_Efficiency_MTBF_2026_09_18.xlsx</t>
        </is>
      </c>
      <c r="B4549" t="inlineStr">
        <is>
          <t>Samridhi 5 Star Line</t>
        </is>
      </c>
      <c r="C4549" s="82" t="n">
        <v>46084</v>
      </c>
      <c r="D4549" t="inlineStr">
        <is>
          <t>FS-HCM-2</t>
        </is>
      </c>
      <c r="E4549" t="n">
        <v>1300.49673333333</v>
      </c>
      <c r="F4549" t="n">
        <v>87</v>
      </c>
      <c r="G4549" t="n">
        <v>14.9482383141762</v>
      </c>
      <c r="H4549" t="n">
        <v>8.83321666666667</v>
      </c>
      <c r="I4549" t="n">
        <v>63.0913135800991</v>
      </c>
    </row>
    <row r="4550">
      <c r="A4550" t="inlineStr">
        <is>
          <t>Daily_Efficiency_MTBF_2026_09_18.xlsx</t>
        </is>
      </c>
      <c r="B4550" t="inlineStr">
        <is>
          <t>Samridhi 5 Star Line</t>
        </is>
      </c>
      <c r="C4550" s="82" t="n">
        <v>46084</v>
      </c>
      <c r="D4550" t="inlineStr">
        <is>
          <t>FS-TTLi-2</t>
        </is>
      </c>
      <c r="E4550" t="n">
        <v>1325.55803333333</v>
      </c>
      <c r="F4550" t="n">
        <v>49</v>
      </c>
      <c r="G4550" t="n">
        <v>27.0522047619048</v>
      </c>
      <c r="H4550" t="n">
        <v>17.33735</v>
      </c>
      <c r="I4550" t="n">
        <v>54.3639691739442</v>
      </c>
    </row>
    <row r="4551">
      <c r="A4551" t="inlineStr">
        <is>
          <t>Daily_Efficiency_MTBF_2026_09_18.xlsx</t>
        </is>
      </c>
      <c r="B4551" t="inlineStr">
        <is>
          <t>Samridhi 5 Star Line</t>
        </is>
      </c>
      <c r="C4551" s="82" t="n">
        <v>46084</v>
      </c>
      <c r="D4551" t="inlineStr">
        <is>
          <t>FS-HCM-3</t>
        </is>
      </c>
      <c r="E4551" t="n">
        <v>1343.46096666667</v>
      </c>
      <c r="F4551" t="n">
        <v>38</v>
      </c>
      <c r="G4551" t="n">
        <v>35.3542359649123</v>
      </c>
      <c r="H4551" t="n">
        <v>1.83345</v>
      </c>
      <c r="I4551" t="n">
        <v>83.9166025902298</v>
      </c>
    </row>
    <row r="4552">
      <c r="A4552" t="inlineStr">
        <is>
          <t>Daily_Efficiency_MTBF_2026_09_18.xlsx</t>
        </is>
      </c>
      <c r="B4552" t="inlineStr">
        <is>
          <t>Samridhi 5 Star Line</t>
        </is>
      </c>
      <c r="C4552" s="82" t="n">
        <v>46084</v>
      </c>
      <c r="D4552" t="inlineStr">
        <is>
          <t>FS-TTLi-1</t>
        </is>
      </c>
      <c r="E4552" t="n">
        <v>1379.24213333333</v>
      </c>
      <c r="F4552" t="n">
        <v>26</v>
      </c>
      <c r="G4552" t="n">
        <v>53.0477743589744</v>
      </c>
      <c r="H4552" t="n">
        <v>22.6587166666667</v>
      </c>
      <c r="I4552" t="n">
        <v>76.6933478282613</v>
      </c>
    </row>
    <row r="4553">
      <c r="A4553" t="inlineStr">
        <is>
          <t>Daily_Efficiency_MTBF_2026_09_18.xlsx</t>
        </is>
      </c>
      <c r="B4553" t="inlineStr">
        <is>
          <t>Samridhi 5 Star Line</t>
        </is>
      </c>
      <c r="C4553" s="82" t="n">
        <v>46084</v>
      </c>
      <c r="D4553" t="inlineStr">
        <is>
          <t>FS-HCM-4</t>
        </is>
      </c>
      <c r="E4553" t="n">
        <v>1408.11838333333</v>
      </c>
      <c r="F4553" t="n">
        <v>25</v>
      </c>
      <c r="G4553" t="n">
        <v>56.3247353333333</v>
      </c>
      <c r="H4553" t="n">
        <v>22.0339833333333</v>
      </c>
      <c r="I4553" t="n">
        <v>78.7962358191551</v>
      </c>
    </row>
    <row r="4554">
      <c r="A4554" t="inlineStr">
        <is>
          <t>Daily_Efficiency_MTBF_2026_09_18.xlsx</t>
        </is>
      </c>
      <c r="B4554" t="inlineStr">
        <is>
          <t>Samridhi 5 Star Line</t>
        </is>
      </c>
      <c r="C4554" s="82" t="n">
        <v>46084</v>
      </c>
      <c r="D4554" t="inlineStr">
        <is>
          <t>FS-HRM-5</t>
        </is>
      </c>
      <c r="E4554" t="n">
        <v>1375.9813</v>
      </c>
      <c r="F4554" t="n">
        <v>17</v>
      </c>
      <c r="G4554" t="n">
        <v>80.9400764705882</v>
      </c>
      <c r="H4554" t="n">
        <v>27.6535166666667</v>
      </c>
      <c r="I4554" t="n">
        <v>46.3680878110609</v>
      </c>
    </row>
    <row r="4555">
      <c r="A4555" t="inlineStr">
        <is>
          <t>Daily_Efficiency_MTBF_2026_09_18.xlsx</t>
        </is>
      </c>
      <c r="B4555" t="inlineStr">
        <is>
          <t>Samridhi 5 Star Line</t>
        </is>
      </c>
      <c r="C4555" s="82" t="n">
        <v>46084</v>
      </c>
      <c r="D4555" t="inlineStr">
        <is>
          <t>FS-TTLi-4</t>
        </is>
      </c>
      <c r="E4555" t="n">
        <v>1422.50016666667</v>
      </c>
      <c r="F4555" t="n">
        <v>16</v>
      </c>
      <c r="G4555" t="n">
        <v>88.9062604166667</v>
      </c>
      <c r="H4555" t="n">
        <v>17.4998333333333</v>
      </c>
      <c r="I4555" t="n">
        <v>78.2043650793651</v>
      </c>
    </row>
    <row r="4556">
      <c r="A4556" t="inlineStr">
        <is>
          <t>Daily_Efficiency_MTBF_2026_09_18.xlsx</t>
        </is>
      </c>
      <c r="B4556" t="inlineStr">
        <is>
          <t>Samridhi 5 Star Line</t>
        </is>
      </c>
      <c r="C4556" s="82" t="n">
        <v>46084</v>
      </c>
      <c r="D4556" t="inlineStr">
        <is>
          <t>FS-TTLi-3</t>
        </is>
      </c>
      <c r="E4556" t="n">
        <v>1425.34796666667</v>
      </c>
      <c r="F4556" t="n">
        <v>6</v>
      </c>
      <c r="G4556" t="n">
        <v>237.557994444444</v>
      </c>
      <c r="H4556" t="n">
        <v>1.15385</v>
      </c>
      <c r="I4556" t="n">
        <v>79.7034560746946</v>
      </c>
    </row>
    <row r="4557">
      <c r="A4557" t="inlineStr">
        <is>
          <t>Daily_Efficiency_MTBF_2026_09_18.xlsx</t>
        </is>
      </c>
      <c r="B4557" t="inlineStr">
        <is>
          <t>Samridhi 5 Star Line</t>
        </is>
      </c>
      <c r="C4557" s="82" t="n">
        <v>46084</v>
      </c>
      <c r="D4557" t="inlineStr">
        <is>
          <t>FS-TTM-5</t>
        </is>
      </c>
      <c r="E4557" t="n">
        <v>1440</v>
      </c>
      <c r="F4557" t="n">
        <v>1</v>
      </c>
      <c r="G4557" t="n">
        <v>1440</v>
      </c>
      <c r="H4557" t="n">
        <v>0</v>
      </c>
      <c r="I4557" t="n">
        <v>42.5843253968254</v>
      </c>
    </row>
    <row r="4558">
      <c r="A4558" t="inlineStr">
        <is>
          <t>Daily_Efficiency_MTBF_2026_09_18.xlsx</t>
        </is>
      </c>
      <c r="B4558" t="inlineStr">
        <is>
          <t>Samridhi 5 Star Line</t>
        </is>
      </c>
      <c r="C4558" s="82" t="n">
        <v>46084</v>
      </c>
      <c r="D4558" t="inlineStr">
        <is>
          <t>FS-Case Packing</t>
        </is>
      </c>
      <c r="E4558" t="n">
        <v>1440</v>
      </c>
      <c r="F4558" t="n">
        <v>1</v>
      </c>
      <c r="G4558" t="n">
        <v>1440</v>
      </c>
      <c r="H4558" t="n">
        <v>0</v>
      </c>
      <c r="I4558" t="n">
        <v>89.3716577540107</v>
      </c>
    </row>
    <row r="4559">
      <c r="A4559" t="inlineStr">
        <is>
          <t>Daily_Efficiency_MTBF_2026_09_18.xlsx</t>
        </is>
      </c>
      <c r="B4559" t="inlineStr">
        <is>
          <t>Samridhi Perk Line</t>
        </is>
      </c>
      <c r="C4559" s="82" t="n">
        <v>46084</v>
      </c>
      <c r="D4559" t="inlineStr">
        <is>
          <t>Perk-TTLi-4</t>
        </is>
      </c>
      <c r="E4559" t="n">
        <v>1368.17308333333</v>
      </c>
      <c r="F4559" t="n">
        <v>246</v>
      </c>
      <c r="G4559" t="n">
        <v>5.56167920054201</v>
      </c>
      <c r="H4559" t="n">
        <v>57.1323833333333</v>
      </c>
      <c r="I4559" t="n">
        <v>33.7085636192513</v>
      </c>
    </row>
    <row r="4560">
      <c r="A4560" t="inlineStr">
        <is>
          <t>Daily_Efficiency_MTBF_2026_09_18.xlsx</t>
        </is>
      </c>
      <c r="B4560" t="inlineStr">
        <is>
          <t>Samridhi Perk Line</t>
        </is>
      </c>
      <c r="C4560" s="82" t="n">
        <v>46084</v>
      </c>
      <c r="D4560" t="inlineStr">
        <is>
          <t>Perk-HLM-1</t>
        </is>
      </c>
      <c r="E4560" t="n">
        <v>1146.85038333333</v>
      </c>
      <c r="F4560" t="n">
        <v>177</v>
      </c>
      <c r="G4560" t="n">
        <v>6.47938069679849</v>
      </c>
      <c r="H4560" t="n">
        <v>6.07836666666667</v>
      </c>
      <c r="I4560" t="n">
        <v>39.5918014953409</v>
      </c>
    </row>
    <row r="4561">
      <c r="A4561" t="inlineStr">
        <is>
          <t>Daily_Efficiency_MTBF_2026_09_18.xlsx</t>
        </is>
      </c>
      <c r="B4561" t="inlineStr">
        <is>
          <t>Samridhi Perk Line</t>
        </is>
      </c>
      <c r="C4561" s="82" t="n">
        <v>46084</v>
      </c>
      <c r="D4561" t="inlineStr">
        <is>
          <t>Perk-HLM-2</t>
        </is>
      </c>
      <c r="E4561" t="n">
        <v>1298.01636666667</v>
      </c>
      <c r="F4561" t="n">
        <v>93</v>
      </c>
      <c r="G4561" t="n">
        <v>13.9571652329749</v>
      </c>
      <c r="H4561" t="n">
        <v>0</v>
      </c>
      <c r="I4561" t="n">
        <v>47.942451192101</v>
      </c>
    </row>
    <row r="4562">
      <c r="A4562" t="inlineStr">
        <is>
          <t>Daily_Efficiency_MTBF_2026_09_18.xlsx</t>
        </is>
      </c>
      <c r="B4562" t="inlineStr">
        <is>
          <t>Samridhi Perk Line</t>
        </is>
      </c>
      <c r="C4562" s="82" t="n">
        <v>46084</v>
      </c>
      <c r="D4562" t="inlineStr">
        <is>
          <t>Perk-HCM-3</t>
        </is>
      </c>
      <c r="E4562" t="n">
        <v>1265.44885</v>
      </c>
      <c r="F4562" t="n">
        <v>76</v>
      </c>
      <c r="G4562" t="n">
        <v>16.6506427631579</v>
      </c>
      <c r="H4562" t="n">
        <v>5.04778333333333</v>
      </c>
      <c r="I4562" t="n">
        <v>49.9552451670606</v>
      </c>
    </row>
    <row r="4563">
      <c r="A4563" t="inlineStr">
        <is>
          <t>Daily_Efficiency_MTBF_2026_09_18.xlsx</t>
        </is>
      </c>
      <c r="B4563" t="inlineStr">
        <is>
          <t>Samridhi Perk Line</t>
        </is>
      </c>
      <c r="C4563" s="82" t="n">
        <v>46084</v>
      </c>
      <c r="D4563" t="inlineStr">
        <is>
          <t>Perk-HCM-1</t>
        </is>
      </c>
      <c r="E4563" t="n">
        <v>1258.40941666667</v>
      </c>
      <c r="F4563" t="n">
        <v>73</v>
      </c>
      <c r="G4563" t="n">
        <v>17.2384851598174</v>
      </c>
      <c r="H4563" t="n">
        <v>0.135683333333333</v>
      </c>
      <c r="I4563" t="n">
        <v>61.395832591334</v>
      </c>
    </row>
    <row r="4564">
      <c r="A4564" t="inlineStr">
        <is>
          <t>Daily_Efficiency_MTBF_2026_09_18.xlsx</t>
        </is>
      </c>
      <c r="B4564" t="inlineStr">
        <is>
          <t>Samridhi Perk Line</t>
        </is>
      </c>
      <c r="C4564" s="82" t="n">
        <v>46084</v>
      </c>
      <c r="D4564" t="inlineStr">
        <is>
          <t>Perk-HCM-4</t>
        </is>
      </c>
      <c r="E4564" t="n">
        <v>1233.0685</v>
      </c>
      <c r="F4564" t="n">
        <v>69</v>
      </c>
      <c r="G4564" t="n">
        <v>17.8705579710145</v>
      </c>
      <c r="H4564" t="n">
        <v>0.541533333333333</v>
      </c>
      <c r="I4564" t="n">
        <v>35.4352022012726</v>
      </c>
    </row>
    <row r="4565">
      <c r="A4565" t="inlineStr">
        <is>
          <t>Daily_Efficiency_MTBF_2026_09_18.xlsx</t>
        </is>
      </c>
      <c r="B4565" t="inlineStr">
        <is>
          <t>Samridhi Perk Line</t>
        </is>
      </c>
      <c r="C4565" s="82" t="n">
        <v>46084</v>
      </c>
      <c r="D4565" t="inlineStr">
        <is>
          <t>Perk-HCM-2</t>
        </is>
      </c>
      <c r="E4565" t="n">
        <v>1273.27243333333</v>
      </c>
      <c r="F4565" t="n">
        <v>37</v>
      </c>
      <c r="G4565" t="n">
        <v>34.4127684684685</v>
      </c>
      <c r="H4565" t="n">
        <v>0.231766666666667</v>
      </c>
      <c r="I4565" t="n">
        <v>62.9000228603672</v>
      </c>
    </row>
    <row r="4566">
      <c r="A4566" t="inlineStr">
        <is>
          <t>Daily_Efficiency_MTBF_2026_09_18.xlsx</t>
        </is>
      </c>
      <c r="B4566" t="inlineStr">
        <is>
          <t>Samridhi Perk Line</t>
        </is>
      </c>
      <c r="C4566" s="82" t="n">
        <v>46084</v>
      </c>
      <c r="D4566" t="inlineStr">
        <is>
          <t>Perk TTM-5</t>
        </is>
      </c>
      <c r="E4566" t="n">
        <v>968.610483333333</v>
      </c>
      <c r="F4566" t="n">
        <v>34</v>
      </c>
      <c r="G4566" t="n">
        <v>28.488543627451</v>
      </c>
      <c r="H4566" t="n">
        <v>53.8151666666667</v>
      </c>
      <c r="I4566" t="n">
        <v>3719.60317460317</v>
      </c>
    </row>
    <row r="4567">
      <c r="A4567" t="inlineStr">
        <is>
          <t>Daily_Efficiency_MTBF_2026_09_18.xlsx</t>
        </is>
      </c>
      <c r="B4567" t="inlineStr">
        <is>
          <t>Samridhi Perk Line</t>
        </is>
      </c>
      <c r="C4567" s="82" t="n">
        <v>46084</v>
      </c>
      <c r="D4567" t="inlineStr">
        <is>
          <t>Perk-TTLi-2</t>
        </is>
      </c>
      <c r="E4567" t="n">
        <v>935.988716666667</v>
      </c>
      <c r="F4567" t="n">
        <v>9</v>
      </c>
      <c r="G4567" t="n">
        <v>103.998746296296</v>
      </c>
      <c r="H4567" t="n">
        <v>0</v>
      </c>
      <c r="I4567" t="n">
        <v>61.5630955735134</v>
      </c>
    </row>
    <row r="4568">
      <c r="A4568" t="inlineStr">
        <is>
          <t>Daily_Efficiency_MTBF_2026_09_18.xlsx</t>
        </is>
      </c>
      <c r="B4568" t="inlineStr">
        <is>
          <t>Samridhi Perk Line</t>
        </is>
      </c>
      <c r="C4568" s="82" t="n">
        <v>46084</v>
      </c>
      <c r="D4568" t="inlineStr">
        <is>
          <t>Perk-TTLi-1</t>
        </is>
      </c>
      <c r="E4568" t="n">
        <v>1352.66263333333</v>
      </c>
      <c r="F4568" t="n">
        <v>5</v>
      </c>
      <c r="G4568" t="n">
        <v>270.532526666667</v>
      </c>
      <c r="H4568" t="n">
        <v>0</v>
      </c>
      <c r="I4568" t="n">
        <v>62.4097311772426</v>
      </c>
    </row>
    <row r="4569">
      <c r="A4569" t="inlineStr">
        <is>
          <t>Daily_Efficiency_MTBF_2026_09_18.xlsx</t>
        </is>
      </c>
      <c r="B4569" t="inlineStr">
        <is>
          <t>Samridhi Perk Line</t>
        </is>
      </c>
      <c r="C4569" s="82" t="n">
        <v>46084</v>
      </c>
      <c r="D4569" t="inlineStr">
        <is>
          <t>Perk-TTLi-3</t>
        </is>
      </c>
      <c r="E4569" t="n">
        <v>1429.09206666667</v>
      </c>
      <c r="F4569" t="n">
        <v>5</v>
      </c>
      <c r="G4569" t="n">
        <v>285.818413333333</v>
      </c>
      <c r="H4569" t="n">
        <v>0.101366666666667</v>
      </c>
      <c r="I4569" t="n">
        <v>41.2104477052981</v>
      </c>
    </row>
    <row r="4570">
      <c r="A4570" t="inlineStr">
        <is>
          <t>Daily_Efficiency_MTBF_2026_09_18.xlsx</t>
        </is>
      </c>
      <c r="B4570" t="inlineStr">
        <is>
          <t>Samridhi Perk Line</t>
        </is>
      </c>
      <c r="C4570" s="82" t="n">
        <v>46084</v>
      </c>
      <c r="D4570" t="inlineStr">
        <is>
          <t>Perk-HLM-3</t>
        </is>
      </c>
      <c r="E4570" t="n">
        <v>1440</v>
      </c>
      <c r="F4570" t="n">
        <v>1</v>
      </c>
      <c r="G4570" t="n">
        <v>1440</v>
      </c>
      <c r="H4570" t="n">
        <v>0</v>
      </c>
      <c r="I4570" t="n">
        <v>24.9930555555555</v>
      </c>
    </row>
    <row r="4571">
      <c r="A4571" t="inlineStr">
        <is>
          <t>Daily_Efficiency_MTBF_2026_09_18.xlsx</t>
        </is>
      </c>
      <c r="B4571" t="inlineStr">
        <is>
          <t>Samridhi Perk Line</t>
        </is>
      </c>
      <c r="C4571" s="82" t="n">
        <v>46084</v>
      </c>
      <c r="D4571" t="inlineStr">
        <is>
          <t>Perk-Case Packing</t>
        </is>
      </c>
      <c r="E4571" t="n">
        <v>1440</v>
      </c>
      <c r="F4571" t="n">
        <v>1</v>
      </c>
      <c r="G4571" t="n">
        <v>1440</v>
      </c>
      <c r="H4571" t="n">
        <v>0</v>
      </c>
      <c r="I4571" t="n">
        <v>58.4677419354839</v>
      </c>
    </row>
    <row r="4572">
      <c r="A4572" t="inlineStr">
        <is>
          <t>Daily_Efficiency_MTBF_2026_09_18.xlsx</t>
        </is>
      </c>
      <c r="B4572" t="inlineStr">
        <is>
          <t>Co-Extrusion Line</t>
        </is>
      </c>
      <c r="C4572" s="82" t="n">
        <v>46083</v>
      </c>
      <c r="D4572" t="inlineStr">
        <is>
          <t>Coex-AW3</t>
        </is>
      </c>
      <c r="E4572" t="n">
        <v>1197.71743333333</v>
      </c>
      <c r="F4572" t="n">
        <v>106</v>
      </c>
      <c r="G4572" t="n">
        <v>11.2992210691824</v>
      </c>
      <c r="H4572" t="n">
        <v>88.9297</v>
      </c>
      <c r="I4572" t="n">
        <v>24.2758333333333</v>
      </c>
    </row>
    <row r="4573">
      <c r="A4573" t="inlineStr">
        <is>
          <t>Daily_Efficiency_MTBF_2026_09_18.xlsx</t>
        </is>
      </c>
      <c r="B4573" t="inlineStr">
        <is>
          <t>Co-Extrusion Line</t>
        </is>
      </c>
      <c r="C4573" s="82" t="n">
        <v>46083</v>
      </c>
      <c r="D4573" t="inlineStr">
        <is>
          <t>Coex-AW2</t>
        </is>
      </c>
      <c r="E4573" t="n">
        <v>1143.47673333333</v>
      </c>
      <c r="F4573" t="n">
        <v>24</v>
      </c>
      <c r="G4573" t="n">
        <v>47.6448638888889</v>
      </c>
      <c r="H4573" t="n">
        <v>24.2486</v>
      </c>
      <c r="I4573" t="n">
        <v>52.3984102299317</v>
      </c>
    </row>
    <row r="4574">
      <c r="A4574" t="inlineStr">
        <is>
          <t>Daily_Efficiency_MTBF_2026_09_18.xlsx</t>
        </is>
      </c>
      <c r="B4574" t="inlineStr">
        <is>
          <t>Samridhi 5 Star Line</t>
        </is>
      </c>
      <c r="C4574" s="82" t="n">
        <v>46083</v>
      </c>
      <c r="D4574" t="inlineStr">
        <is>
          <t>FS-HCM-1</t>
        </is>
      </c>
      <c r="E4574" t="n">
        <v>1349.76856666667</v>
      </c>
      <c r="F4574" t="n">
        <v>142</v>
      </c>
      <c r="G4574" t="n">
        <v>9.505412441314551</v>
      </c>
      <c r="H4574" t="n">
        <v>3.2741</v>
      </c>
      <c r="I4574" t="n">
        <v>81.8706608728391</v>
      </c>
    </row>
    <row r="4575">
      <c r="A4575" t="inlineStr">
        <is>
          <t>Daily_Efficiency_MTBF_2026_09_18.xlsx</t>
        </is>
      </c>
      <c r="B4575" t="inlineStr">
        <is>
          <t>Samridhi 5 Star Line</t>
        </is>
      </c>
      <c r="C4575" s="82" t="n">
        <v>46083</v>
      </c>
      <c r="D4575" t="inlineStr">
        <is>
          <t>FS-TTLi-4</t>
        </is>
      </c>
      <c r="E4575" t="n">
        <v>1280.25926666667</v>
      </c>
      <c r="F4575" t="n">
        <v>106</v>
      </c>
      <c r="G4575" t="n">
        <v>12.0779176100629</v>
      </c>
      <c r="H4575" t="n">
        <v>120.976716666667</v>
      </c>
      <c r="I4575" t="n">
        <v>66.44345238095239</v>
      </c>
    </row>
    <row r="4576">
      <c r="A4576" t="inlineStr">
        <is>
          <t>Daily_Efficiency_MTBF_2026_09_18.xlsx</t>
        </is>
      </c>
      <c r="B4576" t="inlineStr">
        <is>
          <t>Samridhi 5 Star Line</t>
        </is>
      </c>
      <c r="C4576" s="82" t="n">
        <v>46083</v>
      </c>
      <c r="D4576" t="inlineStr">
        <is>
          <t>FS-HCM-2</t>
        </is>
      </c>
      <c r="E4576" t="n">
        <v>1314.60371666667</v>
      </c>
      <c r="F4576" t="n">
        <v>52</v>
      </c>
      <c r="G4576" t="n">
        <v>25.2808407051282</v>
      </c>
      <c r="H4576" t="n">
        <v>8.2293</v>
      </c>
      <c r="I4576" t="n">
        <v>61.8480603549946</v>
      </c>
    </row>
    <row r="4577">
      <c r="A4577" t="inlineStr">
        <is>
          <t>Daily_Efficiency_MTBF_2026_09_18.xlsx</t>
        </is>
      </c>
      <c r="B4577" t="inlineStr">
        <is>
          <t>Samridhi 5 Star Line</t>
        </is>
      </c>
      <c r="C4577" s="82" t="n">
        <v>46083</v>
      </c>
      <c r="D4577" t="inlineStr">
        <is>
          <t>FS-HCM-3</t>
        </is>
      </c>
      <c r="E4577" t="n">
        <v>1372.91238333333</v>
      </c>
      <c r="F4577" t="n">
        <v>45</v>
      </c>
      <c r="G4577" t="n">
        <v>30.5091640740741</v>
      </c>
      <c r="H4577" t="n">
        <v>2.70233333333333</v>
      </c>
      <c r="I4577" t="n">
        <v>81.2764374056963</v>
      </c>
    </row>
    <row r="4578">
      <c r="A4578" t="inlineStr">
        <is>
          <t>Daily_Efficiency_MTBF_2026_09_18.xlsx</t>
        </is>
      </c>
      <c r="B4578" t="inlineStr">
        <is>
          <t>Samridhi 5 Star Line</t>
        </is>
      </c>
      <c r="C4578" s="82" t="n">
        <v>46083</v>
      </c>
      <c r="D4578" t="inlineStr">
        <is>
          <t>FS-TTLi-2</t>
        </is>
      </c>
      <c r="E4578" t="n">
        <v>1360.78748333333</v>
      </c>
      <c r="F4578" t="n">
        <v>41</v>
      </c>
      <c r="G4578" t="n">
        <v>33.1899386178862</v>
      </c>
      <c r="H4578" t="n">
        <v>22.0289</v>
      </c>
      <c r="I4578" t="n">
        <v>55.9704897829177</v>
      </c>
    </row>
    <row r="4579">
      <c r="A4579" t="inlineStr">
        <is>
          <t>Daily_Efficiency_MTBF_2026_09_18.xlsx</t>
        </is>
      </c>
      <c r="B4579" t="inlineStr">
        <is>
          <t>Samridhi 5 Star Line</t>
        </is>
      </c>
      <c r="C4579" s="82" t="n">
        <v>46083</v>
      </c>
      <c r="D4579" t="inlineStr">
        <is>
          <t>FS-TTLi-3</t>
        </is>
      </c>
      <c r="E4579" t="n">
        <v>1398.0845</v>
      </c>
      <c r="F4579" t="n">
        <v>37</v>
      </c>
      <c r="G4579" t="n">
        <v>37.7860675675676</v>
      </c>
      <c r="H4579" t="n">
        <v>15.64165</v>
      </c>
      <c r="I4579" t="n">
        <v>77.7030932960039</v>
      </c>
    </row>
    <row r="4580">
      <c r="A4580" t="inlineStr">
        <is>
          <t>Daily_Efficiency_MTBF_2026_09_18.xlsx</t>
        </is>
      </c>
      <c r="B4580" t="inlineStr">
        <is>
          <t>Samridhi 5 Star Line</t>
        </is>
      </c>
      <c r="C4580" s="82" t="n">
        <v>46083</v>
      </c>
      <c r="D4580" t="inlineStr">
        <is>
          <t>FS-HCM-4</t>
        </is>
      </c>
      <c r="E4580" t="n">
        <v>1402.33171666667</v>
      </c>
      <c r="F4580" t="n">
        <v>35</v>
      </c>
      <c r="G4580" t="n">
        <v>40.0666204761905</v>
      </c>
      <c r="H4580" t="n">
        <v>29.1952166666667</v>
      </c>
      <c r="I4580" t="n">
        <v>68.6186926386529</v>
      </c>
    </row>
    <row r="4581">
      <c r="A4581" t="inlineStr">
        <is>
          <t>Daily_Efficiency_MTBF_2026_09_18.xlsx</t>
        </is>
      </c>
      <c r="B4581" t="inlineStr">
        <is>
          <t>Samridhi 5 Star Line</t>
        </is>
      </c>
      <c r="C4581" s="82" t="n">
        <v>46083</v>
      </c>
      <c r="D4581" t="inlineStr">
        <is>
          <t>FS-TTLi-1</t>
        </is>
      </c>
      <c r="E4581" t="n">
        <v>1377.68436666667</v>
      </c>
      <c r="F4581" t="n">
        <v>30</v>
      </c>
      <c r="G4581" t="n">
        <v>45.9228122222222</v>
      </c>
      <c r="H4581" t="n">
        <v>7.9985</v>
      </c>
      <c r="I4581" t="n">
        <v>75.78996304107029</v>
      </c>
    </row>
    <row r="4582">
      <c r="A4582" t="inlineStr">
        <is>
          <t>Daily_Efficiency_MTBF_2026_09_18.xlsx</t>
        </is>
      </c>
      <c r="B4582" t="inlineStr">
        <is>
          <t>Samridhi 5 Star Line</t>
        </is>
      </c>
      <c r="C4582" s="82" t="n">
        <v>46083</v>
      </c>
      <c r="D4582" t="inlineStr">
        <is>
          <t>FS-HRM-5</t>
        </is>
      </c>
      <c r="E4582" t="n">
        <v>1375.37418333333</v>
      </c>
      <c r="F4582" t="n">
        <v>28</v>
      </c>
      <c r="G4582" t="n">
        <v>49.1205065476191</v>
      </c>
      <c r="H4582" t="n">
        <v>37.7981</v>
      </c>
      <c r="I4582" t="n">
        <v>48.623764720093</v>
      </c>
    </row>
    <row r="4583">
      <c r="A4583" t="inlineStr">
        <is>
          <t>Daily_Efficiency_MTBF_2026_09_18.xlsx</t>
        </is>
      </c>
      <c r="B4583" t="inlineStr">
        <is>
          <t>Samridhi 5 Star Line</t>
        </is>
      </c>
      <c r="C4583" s="82" t="n">
        <v>46083</v>
      </c>
      <c r="D4583" t="inlineStr">
        <is>
          <t>FS-Case Packing</t>
        </is>
      </c>
      <c r="E4583" t="n">
        <v>1440</v>
      </c>
      <c r="F4583" t="n">
        <v>1</v>
      </c>
      <c r="G4583" t="n">
        <v>1440</v>
      </c>
      <c r="H4583" t="n">
        <v>0</v>
      </c>
      <c r="I4583" t="n">
        <v>82.53119429590021</v>
      </c>
    </row>
    <row r="4584">
      <c r="A4584" t="inlineStr">
        <is>
          <t>Daily_Efficiency_MTBF_2026_09_18.xlsx</t>
        </is>
      </c>
      <c r="B4584" t="inlineStr">
        <is>
          <t>Samridhi 5 Star Line</t>
        </is>
      </c>
      <c r="C4584" s="82" t="n">
        <v>46083</v>
      </c>
      <c r="D4584" t="inlineStr">
        <is>
          <t>FS-TTM-5</t>
        </is>
      </c>
      <c r="E4584" t="n">
        <v>1440</v>
      </c>
      <c r="F4584" t="n">
        <v>1</v>
      </c>
      <c r="G4584" t="n">
        <v>1440</v>
      </c>
      <c r="H4584" t="n">
        <v>0</v>
      </c>
      <c r="I4584" t="n">
        <v>44.1765873015873</v>
      </c>
    </row>
    <row r="4585">
      <c r="A4585" t="inlineStr">
        <is>
          <t>Daily_Efficiency_MTBF_2026_09_18.xlsx</t>
        </is>
      </c>
      <c r="B4585" t="inlineStr">
        <is>
          <t>Samridhi Perk Line</t>
        </is>
      </c>
      <c r="C4585" s="82" t="n">
        <v>46083</v>
      </c>
      <c r="D4585" t="inlineStr">
        <is>
          <t>Perk-HCM-2</t>
        </is>
      </c>
      <c r="E4585" t="n">
        <v>76.2932666666667</v>
      </c>
      <c r="F4585" t="n">
        <v>1</v>
      </c>
      <c r="G4585" t="n">
        <v>76.2932666666667</v>
      </c>
      <c r="H4585" t="n">
        <v>0</v>
      </c>
      <c r="I4585" t="n">
        <v>0</v>
      </c>
    </row>
    <row r="4586">
      <c r="A4586" t="inlineStr">
        <is>
          <t>Daily_Efficiency_MTBF_2026_09_18.xlsx</t>
        </is>
      </c>
      <c r="B4586" t="inlineStr">
        <is>
          <t>Samridhi Perk Line</t>
        </is>
      </c>
      <c r="C4586" s="82" t="n">
        <v>46083</v>
      </c>
      <c r="D4586" t="inlineStr">
        <is>
          <t>Perk-TTLi-1</t>
        </is>
      </c>
      <c r="E4586" t="n">
        <v>110.532083333333</v>
      </c>
      <c r="F4586" t="n">
        <v>1</v>
      </c>
      <c r="G4586" t="n">
        <v>110.532083333333</v>
      </c>
      <c r="H4586" t="n">
        <v>0</v>
      </c>
      <c r="I4586" t="n">
        <v>0</v>
      </c>
    </row>
    <row r="4587">
      <c r="A4587" t="inlineStr">
        <is>
          <t>Daily_Efficiency_MTBF_2026_09_18.xlsx</t>
        </is>
      </c>
      <c r="B4587" t="inlineStr">
        <is>
          <t>Samridhi Perk Line</t>
        </is>
      </c>
      <c r="C4587" s="82" t="n">
        <v>46083</v>
      </c>
      <c r="D4587" t="inlineStr">
        <is>
          <t>Perk-TTLi-3</t>
        </is>
      </c>
      <c r="E4587" t="n">
        <v>114.158883333333</v>
      </c>
      <c r="F4587" t="n">
        <v>1</v>
      </c>
      <c r="G4587" t="n">
        <v>114.158883333333</v>
      </c>
      <c r="H4587" t="n">
        <v>0</v>
      </c>
      <c r="I4587" t="n">
        <v>0</v>
      </c>
    </row>
    <row r="4588">
      <c r="A4588" t="inlineStr">
        <is>
          <t>Daily_Efficiency_MTBF_2026_09_18.xlsx</t>
        </is>
      </c>
      <c r="B4588" t="inlineStr">
        <is>
          <t>Samridhi Perk Line</t>
        </is>
      </c>
      <c r="C4588" s="82" t="n">
        <v>46083</v>
      </c>
      <c r="D4588" t="inlineStr">
        <is>
          <t>Perk-HCM-3</t>
        </is>
      </c>
      <c r="E4588" t="n">
        <v>120</v>
      </c>
      <c r="F4588" t="n">
        <v>1</v>
      </c>
      <c r="G4588" t="n">
        <v>120</v>
      </c>
      <c r="H4588" t="n">
        <v>0</v>
      </c>
      <c r="I4588" t="n">
        <v>0</v>
      </c>
    </row>
    <row r="4589">
      <c r="A4589" t="inlineStr">
        <is>
          <t>Daily_Efficiency_MTBF_2026_09_18.xlsx</t>
        </is>
      </c>
      <c r="B4589" t="inlineStr">
        <is>
          <t>Samridhi Perk Line</t>
        </is>
      </c>
      <c r="C4589" s="82" t="n">
        <v>46083</v>
      </c>
      <c r="D4589" t="inlineStr">
        <is>
          <t>Perk-HCM-4</t>
        </is>
      </c>
      <c r="E4589" t="n">
        <v>120</v>
      </c>
      <c r="F4589" t="n">
        <v>1</v>
      </c>
      <c r="G4589" t="n">
        <v>120</v>
      </c>
      <c r="H4589" t="n">
        <v>0</v>
      </c>
      <c r="I4589" t="n">
        <v>0</v>
      </c>
    </row>
    <row r="4590">
      <c r="A4590" t="inlineStr">
        <is>
          <t>Daily_Efficiency_MTBF_2026_09_18.xlsx</t>
        </is>
      </c>
      <c r="B4590" t="inlineStr">
        <is>
          <t>Samridhi Perk Line</t>
        </is>
      </c>
      <c r="C4590" s="82" t="n">
        <v>46083</v>
      </c>
      <c r="D4590" t="inlineStr">
        <is>
          <t>Perk-HLM-2</t>
        </is>
      </c>
      <c r="E4590" t="n">
        <v>120</v>
      </c>
      <c r="F4590" t="n">
        <v>1</v>
      </c>
      <c r="G4590" t="n">
        <v>120</v>
      </c>
      <c r="H4590" t="n">
        <v>0</v>
      </c>
      <c r="I4590" t="n">
        <v>0</v>
      </c>
    </row>
    <row r="4591">
      <c r="A4591" t="inlineStr">
        <is>
          <t>Daily_Efficiency_MTBF_2026_09_18.xlsx</t>
        </is>
      </c>
      <c r="B4591" t="inlineStr">
        <is>
          <t>Samridhi Perk Line</t>
        </is>
      </c>
      <c r="C4591" s="82" t="n">
        <v>46083</v>
      </c>
      <c r="D4591" t="inlineStr">
        <is>
          <t>Perk-TTLi-4</t>
        </is>
      </c>
      <c r="E4591" t="n">
        <v>120</v>
      </c>
      <c r="F4591" t="n">
        <v>1</v>
      </c>
      <c r="G4591" t="n">
        <v>120</v>
      </c>
      <c r="H4591" t="n">
        <v>0</v>
      </c>
      <c r="I4591" t="n">
        <v>0</v>
      </c>
    </row>
    <row r="4592">
      <c r="A4592" t="inlineStr">
        <is>
          <t>Daily_Efficiency_MTBF_2026_09_18.xlsx</t>
        </is>
      </c>
      <c r="B4592" t="inlineStr">
        <is>
          <t>Samridhi Perk Line</t>
        </is>
      </c>
      <c r="C4592" s="82" t="n">
        <v>46083</v>
      </c>
      <c r="D4592" t="inlineStr">
        <is>
          <t>Perk-HLM-3</t>
        </is>
      </c>
      <c r="E4592" t="n">
        <v>120</v>
      </c>
      <c r="F4592" t="n">
        <v>1</v>
      </c>
      <c r="G4592" t="n">
        <v>120</v>
      </c>
      <c r="H4592" t="n">
        <v>0</v>
      </c>
      <c r="I4592" t="n">
        <v>0</v>
      </c>
    </row>
    <row r="4593">
      <c r="A4593" t="inlineStr">
        <is>
          <t>Daily_Efficiency_MTBF_2026_09_18.xlsx</t>
        </is>
      </c>
      <c r="B4593" t="inlineStr">
        <is>
          <t>Samridhi Perk Line</t>
        </is>
      </c>
      <c r="C4593" s="82" t="n">
        <v>46083</v>
      </c>
      <c r="D4593" t="inlineStr">
        <is>
          <t>Perk-HLM-1</t>
        </is>
      </c>
      <c r="E4593" t="n">
        <v>120</v>
      </c>
      <c r="F4593" t="n">
        <v>1</v>
      </c>
      <c r="G4593" t="n">
        <v>120</v>
      </c>
      <c r="H4593" t="n">
        <v>0</v>
      </c>
      <c r="I4593" t="n">
        <v>0</v>
      </c>
    </row>
    <row r="4594">
      <c r="A4594" t="inlineStr">
        <is>
          <t>Daily_Efficiency_MTBF_2026_09_18.xlsx</t>
        </is>
      </c>
      <c r="B4594" t="inlineStr">
        <is>
          <t>Samridhi Perk Line</t>
        </is>
      </c>
      <c r="C4594" s="82" t="n">
        <v>46083</v>
      </c>
      <c r="D4594" t="inlineStr">
        <is>
          <t>Perk-Case Packing</t>
        </is>
      </c>
      <c r="E4594" t="n">
        <v>120</v>
      </c>
      <c r="F4594" t="n">
        <v>1</v>
      </c>
      <c r="G4594" t="n">
        <v>120</v>
      </c>
      <c r="H4594" t="n">
        <v>0</v>
      </c>
      <c r="I4594" t="n">
        <v>0</v>
      </c>
    </row>
    <row r="4595">
      <c r="A4595" t="inlineStr">
        <is>
          <t>Daily_Efficiency_MTBF_2026_09_18.xlsx</t>
        </is>
      </c>
      <c r="B4595" t="inlineStr">
        <is>
          <t>Samridhi Perk Line</t>
        </is>
      </c>
      <c r="C4595" s="82" t="n">
        <v>46083</v>
      </c>
      <c r="D4595" t="inlineStr">
        <is>
          <t>Perk-HCM-1</t>
        </is>
      </c>
      <c r="E4595" t="n">
        <v>97.8407666666667</v>
      </c>
      <c r="F4595" t="n">
        <v>1</v>
      </c>
      <c r="G4595" t="n">
        <v>97.8407666666667</v>
      </c>
      <c r="H4595" t="n">
        <v>0</v>
      </c>
      <c r="I4595" t="n">
        <v>0</v>
      </c>
    </row>
    <row r="4596">
      <c r="A4596" t="inlineStr">
        <is>
          <t>Daily_Efficiency_MTBF_2026_09_18.xlsx</t>
        </is>
      </c>
      <c r="B4596" t="inlineStr">
        <is>
          <t>Co-Extrusion Line</t>
        </is>
      </c>
      <c r="C4596" s="82" t="n">
        <v>46082</v>
      </c>
      <c r="D4596" t="inlineStr">
        <is>
          <t>Coex-AW3</t>
        </is>
      </c>
      <c r="E4596" t="n">
        <v>1378.86505</v>
      </c>
      <c r="F4596" t="n">
        <v>121</v>
      </c>
      <c r="G4596" t="n">
        <v>11.3955789256198</v>
      </c>
      <c r="H4596" t="n">
        <v>61.13495</v>
      </c>
      <c r="I4596" t="n">
        <v>54.5847222222222</v>
      </c>
    </row>
    <row r="4597">
      <c r="A4597" t="inlineStr">
        <is>
          <t>Daily_Efficiency_MTBF_2026_09_18.xlsx</t>
        </is>
      </c>
      <c r="B4597" t="inlineStr">
        <is>
          <t>Co-Extrusion Line</t>
        </is>
      </c>
      <c r="C4597" s="82" t="n">
        <v>46082</v>
      </c>
      <c r="D4597" t="inlineStr">
        <is>
          <t>Coex-AW2</t>
        </is>
      </c>
      <c r="E4597" t="n">
        <v>1383.19385</v>
      </c>
      <c r="F4597" t="n">
        <v>19</v>
      </c>
      <c r="G4597" t="n">
        <v>72.7996763157895</v>
      </c>
      <c r="H4597" t="n">
        <v>11.37895</v>
      </c>
      <c r="I4597" t="n">
        <v>81.43616931770551</v>
      </c>
    </row>
    <row r="4598">
      <c r="A4598" t="inlineStr">
        <is>
          <t>Daily_Efficiency_MTBF_2026_09_18.xlsx</t>
        </is>
      </c>
      <c r="B4598" t="inlineStr">
        <is>
          <t>Samridhi 5 Star Line</t>
        </is>
      </c>
      <c r="C4598" s="82" t="n">
        <v>46082</v>
      </c>
      <c r="D4598" t="inlineStr">
        <is>
          <t>FS-HCM-1</t>
        </is>
      </c>
      <c r="E4598" t="n">
        <v>1272.30633333333</v>
      </c>
      <c r="F4598" t="n">
        <v>116</v>
      </c>
      <c r="G4598" t="n">
        <v>10.968158045977</v>
      </c>
      <c r="H4598" t="n">
        <v>2.57673333333333</v>
      </c>
      <c r="I4598" t="n">
        <v>70.0022064826572</v>
      </c>
    </row>
    <row r="4599">
      <c r="A4599" t="inlineStr">
        <is>
          <t>Daily_Efficiency_MTBF_2026_09_18.xlsx</t>
        </is>
      </c>
      <c r="B4599" t="inlineStr">
        <is>
          <t>Samridhi 5 Star Line</t>
        </is>
      </c>
      <c r="C4599" s="82" t="n">
        <v>46082</v>
      </c>
      <c r="D4599" t="inlineStr">
        <is>
          <t>FS-TTLi-4</t>
        </is>
      </c>
      <c r="E4599" t="n">
        <v>1217.57958333333</v>
      </c>
      <c r="F4599" t="n">
        <v>83</v>
      </c>
      <c r="G4599" t="n">
        <v>14.6696335341365</v>
      </c>
      <c r="H4599" t="n">
        <v>98.9878999999999</v>
      </c>
      <c r="I4599" t="n">
        <v>42.1172740110076</v>
      </c>
    </row>
    <row r="4600">
      <c r="A4600" t="inlineStr">
        <is>
          <t>Daily_Efficiency_MTBF_2026_09_18.xlsx</t>
        </is>
      </c>
      <c r="B4600" t="inlineStr">
        <is>
          <t>Samridhi 5 Star Line</t>
        </is>
      </c>
      <c r="C4600" s="82" t="n">
        <v>46082</v>
      </c>
      <c r="D4600" t="inlineStr">
        <is>
          <t>FS-HCM-3</t>
        </is>
      </c>
      <c r="E4600" t="n">
        <v>1304.63681666667</v>
      </c>
      <c r="F4600" t="n">
        <v>57</v>
      </c>
      <c r="G4600" t="n">
        <v>22.8883652046784</v>
      </c>
      <c r="H4600" t="n">
        <v>0.167033333333333</v>
      </c>
      <c r="I4600" t="n">
        <v>77.8699294970225</v>
      </c>
    </row>
    <row r="4601">
      <c r="A4601" t="inlineStr">
        <is>
          <t>Daily_Efficiency_MTBF_2026_09_18.xlsx</t>
        </is>
      </c>
      <c r="B4601" t="inlineStr">
        <is>
          <t>Samridhi 5 Star Line</t>
        </is>
      </c>
      <c r="C4601" s="82" t="n">
        <v>46082</v>
      </c>
      <c r="D4601" t="inlineStr">
        <is>
          <t>FS-HCM-4</t>
        </is>
      </c>
      <c r="E4601" t="n">
        <v>1303.07793333333</v>
      </c>
      <c r="F4601" t="n">
        <v>51</v>
      </c>
      <c r="G4601" t="n">
        <v>25.5505477124183</v>
      </c>
      <c r="H4601" t="n">
        <v>19.0772666666667</v>
      </c>
      <c r="I4601" t="n">
        <v>48.7258681388622</v>
      </c>
    </row>
    <row r="4602">
      <c r="A4602" t="inlineStr">
        <is>
          <t>Daily_Efficiency_MTBF_2026_09_18.xlsx</t>
        </is>
      </c>
      <c r="B4602" t="inlineStr">
        <is>
          <t>Samridhi 5 Star Line</t>
        </is>
      </c>
      <c r="C4602" s="82" t="n">
        <v>46082</v>
      </c>
      <c r="D4602" t="inlineStr">
        <is>
          <t>FS-HCM-2</t>
        </is>
      </c>
      <c r="E4602" t="n">
        <v>1227.44203333333</v>
      </c>
      <c r="F4602" t="n">
        <v>48</v>
      </c>
      <c r="G4602" t="n">
        <v>25.5717090277778</v>
      </c>
      <c r="H4602" t="n">
        <v>6.05456666666667</v>
      </c>
      <c r="I4602" t="n">
        <v>61.9558632259993</v>
      </c>
    </row>
    <row r="4603">
      <c r="A4603" t="inlineStr">
        <is>
          <t>Daily_Efficiency_MTBF_2026_09_18.xlsx</t>
        </is>
      </c>
      <c r="B4603" t="inlineStr">
        <is>
          <t>Samridhi 5 Star Line</t>
        </is>
      </c>
      <c r="C4603" s="82" t="n">
        <v>46082</v>
      </c>
      <c r="D4603" t="inlineStr">
        <is>
          <t>FS-TTLi-1</t>
        </is>
      </c>
      <c r="E4603" t="n">
        <v>1142.24218333333</v>
      </c>
      <c r="F4603" t="n">
        <v>22</v>
      </c>
      <c r="G4603" t="n">
        <v>51.9200992424243</v>
      </c>
      <c r="H4603" t="n">
        <v>11.2548333333333</v>
      </c>
      <c r="I4603" t="n">
        <v>62.6795477560474</v>
      </c>
    </row>
    <row r="4604">
      <c r="A4604" t="inlineStr">
        <is>
          <t>Daily_Efficiency_MTBF_2026_09_18.xlsx</t>
        </is>
      </c>
      <c r="B4604" t="inlineStr">
        <is>
          <t>Samridhi 5 Star Line</t>
        </is>
      </c>
      <c r="C4604" s="82" t="n">
        <v>46082</v>
      </c>
      <c r="D4604" t="inlineStr">
        <is>
          <t>FS-TTLi-2</t>
        </is>
      </c>
      <c r="E4604" t="n">
        <v>1179.41388333333</v>
      </c>
      <c r="F4604" t="n">
        <v>22</v>
      </c>
      <c r="G4604" t="n">
        <v>53.609721969697</v>
      </c>
      <c r="H4604" t="n">
        <v>7.23393333333333</v>
      </c>
      <c r="I4604" t="n">
        <v>50.9604103832713</v>
      </c>
    </row>
    <row r="4605">
      <c r="A4605" t="inlineStr">
        <is>
          <t>Daily_Efficiency_MTBF_2026_09_18.xlsx</t>
        </is>
      </c>
      <c r="B4605" t="inlineStr">
        <is>
          <t>Samridhi 5 Star Line</t>
        </is>
      </c>
      <c r="C4605" s="82" t="n">
        <v>46082</v>
      </c>
      <c r="D4605" t="inlineStr">
        <is>
          <t>FS-HRM-5</t>
        </is>
      </c>
      <c r="E4605" t="n">
        <v>1368.66931666667</v>
      </c>
      <c r="F4605" t="n">
        <v>20</v>
      </c>
      <c r="G4605" t="n">
        <v>68.4334658333333</v>
      </c>
      <c r="H4605" t="n">
        <v>26.7983833333333</v>
      </c>
      <c r="I4605" t="n">
        <v>29.7510690171423</v>
      </c>
    </row>
    <row r="4606">
      <c r="A4606" t="inlineStr">
        <is>
          <t>Daily_Efficiency_MTBF_2026_09_18.xlsx</t>
        </is>
      </c>
      <c r="B4606" t="inlineStr">
        <is>
          <t>Samridhi 5 Star Line</t>
        </is>
      </c>
      <c r="C4606" s="82" t="n">
        <v>46082</v>
      </c>
      <c r="D4606" t="inlineStr">
        <is>
          <t>FS-TTLi-3</t>
        </is>
      </c>
      <c r="E4606" t="n">
        <v>1227.09796666667</v>
      </c>
      <c r="F4606" t="n">
        <v>6</v>
      </c>
      <c r="G4606" t="n">
        <v>204.516327777778</v>
      </c>
      <c r="H4606" t="n">
        <v>1.20626666666667</v>
      </c>
      <c r="I4606" t="n">
        <v>71.8528621514909</v>
      </c>
    </row>
    <row r="4607">
      <c r="A4607" t="inlineStr">
        <is>
          <t>Daily_Efficiency_MTBF_2026_09_18.xlsx</t>
        </is>
      </c>
      <c r="B4607" t="inlineStr">
        <is>
          <t>Samridhi 5 Star Line</t>
        </is>
      </c>
      <c r="C4607" s="82" t="n">
        <v>46082</v>
      </c>
      <c r="D4607" t="inlineStr">
        <is>
          <t>FS-Case Packing</t>
        </is>
      </c>
      <c r="E4607" t="n">
        <v>1440</v>
      </c>
      <c r="F4607" t="n">
        <v>1</v>
      </c>
      <c r="G4607" t="n">
        <v>1440</v>
      </c>
      <c r="H4607" t="n">
        <v>0</v>
      </c>
      <c r="I4607" t="n">
        <v>86.43048128342249</v>
      </c>
    </row>
    <row r="4608">
      <c r="A4608" t="inlineStr">
        <is>
          <t>Daily_Efficiency_MTBF_2026_09_18.xlsx</t>
        </is>
      </c>
      <c r="B4608" t="inlineStr">
        <is>
          <t>Samridhi 5 Star Line</t>
        </is>
      </c>
      <c r="C4608" s="82" t="n">
        <v>46082</v>
      </c>
      <c r="D4608" t="inlineStr">
        <is>
          <t>FS-TTM-5</t>
        </is>
      </c>
      <c r="E4608" t="n">
        <v>1342.70908333333</v>
      </c>
      <c r="F4608" t="n">
        <v>1</v>
      </c>
      <c r="G4608" t="n">
        <v>1342.70908333333</v>
      </c>
      <c r="H4608" t="n">
        <v>0</v>
      </c>
      <c r="I4608" t="n">
        <v>26.0416577183964</v>
      </c>
    </row>
    <row r="4609">
      <c r="A4609" t="inlineStr">
        <is>
          <t>Daily_Efficiency_MTBF_2026_09_18.xlsx</t>
        </is>
      </c>
      <c r="B4609" t="inlineStr">
        <is>
          <t>Co-Extrusion Line</t>
        </is>
      </c>
      <c r="C4609" s="82" t="n">
        <v>46081</v>
      </c>
      <c r="D4609" t="inlineStr">
        <is>
          <t>Coex-AW3</t>
        </is>
      </c>
      <c r="E4609" t="n">
        <v>1310.43733333333</v>
      </c>
      <c r="F4609" t="n">
        <v>302</v>
      </c>
      <c r="G4609" t="n">
        <v>4.33919646799117</v>
      </c>
      <c r="H4609" t="n">
        <v>119.502366666667</v>
      </c>
      <c r="I4609" t="n">
        <v>48.3327777777778</v>
      </c>
    </row>
    <row r="4610">
      <c r="A4610" t="inlineStr">
        <is>
          <t>Daily_Efficiency_MTBF_2026_09_18.xlsx</t>
        </is>
      </c>
      <c r="B4610" t="inlineStr">
        <is>
          <t>Co-Extrusion Line</t>
        </is>
      </c>
      <c r="C4610" s="82" t="n">
        <v>46081</v>
      </c>
      <c r="D4610" t="inlineStr">
        <is>
          <t>Coex-AW2</t>
        </is>
      </c>
      <c r="E4610" t="n">
        <v>1363.11605</v>
      </c>
      <c r="F4610" t="n">
        <v>32</v>
      </c>
      <c r="G4610" t="n">
        <v>42.5973765624999</v>
      </c>
      <c r="H4610" t="n">
        <v>26.63125</v>
      </c>
      <c r="I4610" t="n">
        <v>44.2548080503556</v>
      </c>
    </row>
    <row r="4611">
      <c r="A4611" t="inlineStr">
        <is>
          <t>Daily_Efficiency_MTBF_2026_09_18.xlsx</t>
        </is>
      </c>
      <c r="B4611" t="inlineStr">
        <is>
          <t>Samridhi 5 Star Line</t>
        </is>
      </c>
      <c r="C4611" s="82" t="n">
        <v>46081</v>
      </c>
      <c r="D4611" t="inlineStr">
        <is>
          <t>FS-HCM-1</t>
        </is>
      </c>
      <c r="E4611" t="n">
        <v>1345.49725</v>
      </c>
      <c r="F4611" t="n">
        <v>67</v>
      </c>
      <c r="G4611" t="n">
        <v>20.0820485074627</v>
      </c>
      <c r="H4611" t="n">
        <v>1.2386</v>
      </c>
      <c r="I4611" t="n">
        <v>84.2023232240889</v>
      </c>
    </row>
    <row r="4612">
      <c r="A4612" t="inlineStr">
        <is>
          <t>Daily_Efficiency_MTBF_2026_09_18.xlsx</t>
        </is>
      </c>
      <c r="B4612" t="inlineStr">
        <is>
          <t>Samridhi 5 Star Line</t>
        </is>
      </c>
      <c r="C4612" s="82" t="n">
        <v>46081</v>
      </c>
      <c r="D4612" t="inlineStr">
        <is>
          <t>FS-HCM-3</t>
        </is>
      </c>
      <c r="E4612" t="n">
        <v>1392.08461666667</v>
      </c>
      <c r="F4612" t="n">
        <v>55</v>
      </c>
      <c r="G4612" t="n">
        <v>25.3106293939394</v>
      </c>
      <c r="H4612" t="n">
        <v>0.824933333333333</v>
      </c>
      <c r="I4612" t="n">
        <v>96.3889179841369</v>
      </c>
    </row>
    <row r="4613">
      <c r="A4613" t="inlineStr">
        <is>
          <t>Daily_Efficiency_MTBF_2026_09_18.xlsx</t>
        </is>
      </c>
      <c r="B4613" t="inlineStr">
        <is>
          <t>Samridhi 5 Star Line</t>
        </is>
      </c>
      <c r="C4613" s="82" t="n">
        <v>46081</v>
      </c>
      <c r="D4613" t="inlineStr">
        <is>
          <t>FS-HCM-2</t>
        </is>
      </c>
      <c r="E4613" t="n">
        <v>1358.36138333333</v>
      </c>
      <c r="F4613" t="n">
        <v>38</v>
      </c>
      <c r="G4613" t="n">
        <v>35.7463521929824</v>
      </c>
      <c r="H4613" t="n">
        <v>16.0196</v>
      </c>
      <c r="I4613" t="n">
        <v>78.7698052469905</v>
      </c>
    </row>
    <row r="4614">
      <c r="A4614" t="inlineStr">
        <is>
          <t>Daily_Efficiency_MTBF_2026_09_18.xlsx</t>
        </is>
      </c>
      <c r="B4614" t="inlineStr">
        <is>
          <t>Samridhi 5 Star Line</t>
        </is>
      </c>
      <c r="C4614" s="82" t="n">
        <v>46081</v>
      </c>
      <c r="D4614" t="inlineStr">
        <is>
          <t>FS-HCM-4</t>
        </is>
      </c>
      <c r="E4614" t="n">
        <v>1395.25731666667</v>
      </c>
      <c r="F4614" t="n">
        <v>35</v>
      </c>
      <c r="G4614" t="n">
        <v>39.8644947619048</v>
      </c>
      <c r="H4614" t="n">
        <v>36.2861166666667</v>
      </c>
      <c r="I4614" t="n">
        <v>74.9157424972739</v>
      </c>
    </row>
    <row r="4615">
      <c r="A4615" t="inlineStr">
        <is>
          <t>Daily_Efficiency_MTBF_2026_09_18.xlsx</t>
        </is>
      </c>
      <c r="B4615" t="inlineStr">
        <is>
          <t>Samridhi 5 Star Line</t>
        </is>
      </c>
      <c r="C4615" s="82" t="n">
        <v>46081</v>
      </c>
      <c r="D4615" t="inlineStr">
        <is>
          <t>FS-TTLi-2</t>
        </is>
      </c>
      <c r="E4615" t="n">
        <v>1400.08231666667</v>
      </c>
      <c r="F4615" t="n">
        <v>14</v>
      </c>
      <c r="G4615" t="n">
        <v>100.005879761905</v>
      </c>
      <c r="H4615" t="n">
        <v>2.23205</v>
      </c>
      <c r="I4615" t="n">
        <v>76.74757024755461</v>
      </c>
    </row>
    <row r="4616">
      <c r="A4616" t="inlineStr">
        <is>
          <t>Daily_Efficiency_MTBF_2026_09_18.xlsx</t>
        </is>
      </c>
      <c r="B4616" t="inlineStr">
        <is>
          <t>Samridhi 5 Star Line</t>
        </is>
      </c>
      <c r="C4616" s="82" t="n">
        <v>46081</v>
      </c>
      <c r="D4616" t="inlineStr">
        <is>
          <t>FS-TTLi-1</t>
        </is>
      </c>
      <c r="E4616" t="n">
        <v>1430.55995</v>
      </c>
      <c r="F4616" t="n">
        <v>11</v>
      </c>
      <c r="G4616" t="n">
        <v>130.050904545455</v>
      </c>
      <c r="H4616" t="n">
        <v>2.56506666666667</v>
      </c>
      <c r="I4616" t="n">
        <v>80.051932534656</v>
      </c>
    </row>
    <row r="4617">
      <c r="A4617" t="inlineStr">
        <is>
          <t>Daily_Efficiency_MTBF_2026_09_18.xlsx</t>
        </is>
      </c>
      <c r="B4617" t="inlineStr">
        <is>
          <t>Samridhi 5 Star Line</t>
        </is>
      </c>
      <c r="C4617" s="82" t="n">
        <v>46081</v>
      </c>
      <c r="D4617" t="inlineStr">
        <is>
          <t>FS-HRM-5</t>
        </is>
      </c>
      <c r="E4617" t="n">
        <v>1388.5354</v>
      </c>
      <c r="F4617" t="n">
        <v>10</v>
      </c>
      <c r="G4617" t="n">
        <v>138.85354</v>
      </c>
      <c r="H4617" t="n">
        <v>15.1323666666667</v>
      </c>
      <c r="I4617" t="n">
        <v>32.7616207228489</v>
      </c>
    </row>
    <row r="4618">
      <c r="A4618" t="inlineStr">
        <is>
          <t>Daily_Efficiency_MTBF_2026_09_18.xlsx</t>
        </is>
      </c>
      <c r="B4618" t="inlineStr">
        <is>
          <t>Samridhi 5 Star Line</t>
        </is>
      </c>
      <c r="C4618" s="82" t="n">
        <v>46081</v>
      </c>
      <c r="D4618" t="inlineStr">
        <is>
          <t>FS-TTLi-4</t>
        </is>
      </c>
      <c r="E4618" t="n">
        <v>1435.05246666667</v>
      </c>
      <c r="F4618" t="n">
        <v>5</v>
      </c>
      <c r="G4618" t="n">
        <v>287.010493333333</v>
      </c>
      <c r="H4618" t="n">
        <v>4.94753333333333</v>
      </c>
      <c r="I4618" t="n">
        <v>70.2323232323232</v>
      </c>
    </row>
    <row r="4619">
      <c r="A4619" t="inlineStr">
        <is>
          <t>Daily_Efficiency_MTBF_2026_09_18.xlsx</t>
        </is>
      </c>
      <c r="B4619" t="inlineStr">
        <is>
          <t>Samridhi 5 Star Line</t>
        </is>
      </c>
      <c r="C4619" s="82" t="n">
        <v>46081</v>
      </c>
      <c r="D4619" t="inlineStr">
        <is>
          <t>FS-TTLi-3</t>
        </is>
      </c>
      <c r="E4619" t="n">
        <v>1436.21365</v>
      </c>
      <c r="F4619" t="n">
        <v>2</v>
      </c>
      <c r="G4619" t="n">
        <v>718.106825</v>
      </c>
      <c r="H4619" t="n">
        <v>0</v>
      </c>
      <c r="I4619" t="n">
        <v>94.3292693820361</v>
      </c>
    </row>
    <row r="4620">
      <c r="A4620" t="inlineStr">
        <is>
          <t>Daily_Efficiency_MTBF_2026_09_18.xlsx</t>
        </is>
      </c>
      <c r="B4620" t="inlineStr">
        <is>
          <t>Samridhi 5 Star Line</t>
        </is>
      </c>
      <c r="C4620" s="82" t="n">
        <v>46081</v>
      </c>
      <c r="D4620" t="inlineStr">
        <is>
          <t>FS-TTM-5</t>
        </is>
      </c>
      <c r="E4620" t="n">
        <v>1440</v>
      </c>
      <c r="F4620" t="n">
        <v>1</v>
      </c>
      <c r="G4620" t="n">
        <v>1440</v>
      </c>
      <c r="H4620" t="n">
        <v>0</v>
      </c>
      <c r="I4620" t="n">
        <v>31.9191919191919</v>
      </c>
    </row>
    <row r="4621">
      <c r="A4621" t="inlineStr">
        <is>
          <t>Daily_Efficiency_MTBF_2026_09_18.xlsx</t>
        </is>
      </c>
      <c r="B4621" t="inlineStr">
        <is>
          <t>Samridhi 5 Star Line</t>
        </is>
      </c>
      <c r="C4621" s="82" t="n">
        <v>46081</v>
      </c>
      <c r="D4621" t="inlineStr">
        <is>
          <t>FS-Case Packing</t>
        </is>
      </c>
      <c r="E4621" t="n">
        <v>1440</v>
      </c>
      <c r="F4621" t="n">
        <v>1</v>
      </c>
      <c r="G4621" t="n">
        <v>1440</v>
      </c>
      <c r="H4621" t="n">
        <v>0</v>
      </c>
      <c r="I4621" t="n">
        <v>127.344221511081</v>
      </c>
    </row>
    <row r="4622">
      <c r="A4622" t="inlineStr">
        <is>
          <t>Daily_Efficiency_MTBF_2026_09_18.xlsx</t>
        </is>
      </c>
      <c r="B4622" t="inlineStr">
        <is>
          <t>Samridhi Perk Line</t>
        </is>
      </c>
      <c r="C4622" s="82" t="n">
        <v>46081</v>
      </c>
      <c r="D4622" t="inlineStr">
        <is>
          <t>Perk-HCM-4</t>
        </is>
      </c>
      <c r="E4622" t="n">
        <v>69.2957333333333</v>
      </c>
      <c r="F4622" t="n">
        <v>1</v>
      </c>
      <c r="G4622" t="n">
        <v>69.2957333333333</v>
      </c>
      <c r="H4622" t="n">
        <v>0</v>
      </c>
      <c r="I4622" t="n">
        <v>0</v>
      </c>
    </row>
    <row r="4623">
      <c r="A4623" t="inlineStr">
        <is>
          <t>Daily_Efficiency_MTBF_2026_09_18.xlsx</t>
        </is>
      </c>
      <c r="B4623" t="inlineStr">
        <is>
          <t>Co-Extrusion Line</t>
        </is>
      </c>
      <c r="C4623" s="82" t="n">
        <v>46080</v>
      </c>
      <c r="D4623" t="inlineStr">
        <is>
          <t>Coex-AW3</t>
        </is>
      </c>
      <c r="E4623" t="n">
        <v>1199.34425</v>
      </c>
      <c r="F4623" t="n">
        <v>327</v>
      </c>
      <c r="G4623" t="n">
        <v>3.66771941896025</v>
      </c>
      <c r="H4623" t="n">
        <v>202.961066666667</v>
      </c>
      <c r="I4623" t="n">
        <v>26.9294444444444</v>
      </c>
    </row>
    <row r="4624">
      <c r="A4624" t="inlineStr">
        <is>
          <t>Daily_Efficiency_MTBF_2026_09_18.xlsx</t>
        </is>
      </c>
      <c r="B4624" t="inlineStr">
        <is>
          <t>Co-Extrusion Line</t>
        </is>
      </c>
      <c r="C4624" s="82" t="n">
        <v>46080</v>
      </c>
      <c r="D4624" t="inlineStr">
        <is>
          <t>Coex-AW2</t>
        </is>
      </c>
      <c r="E4624" t="n">
        <v>1371.96651666667</v>
      </c>
      <c r="F4624" t="n">
        <v>24</v>
      </c>
      <c r="G4624" t="n">
        <v>57.1652715277778</v>
      </c>
      <c r="H4624" t="n">
        <v>29.13285</v>
      </c>
      <c r="I4624" t="n">
        <v>79.0912260065495</v>
      </c>
    </row>
    <row r="4625">
      <c r="A4625" t="inlineStr">
        <is>
          <t>Daily_Efficiency_MTBF_2026_09_18.xlsx</t>
        </is>
      </c>
      <c r="B4625" t="inlineStr">
        <is>
          <t>Samridhi 5 Star Line</t>
        </is>
      </c>
      <c r="C4625" s="82" t="n">
        <v>46080</v>
      </c>
      <c r="D4625" t="inlineStr">
        <is>
          <t>FS-HCM-4</t>
        </is>
      </c>
      <c r="E4625" t="n">
        <v>1396.3577</v>
      </c>
      <c r="F4625" t="n">
        <v>47</v>
      </c>
      <c r="G4625" t="n">
        <v>29.7097382978723</v>
      </c>
      <c r="H4625" t="n">
        <v>22.5876666666667</v>
      </c>
      <c r="I4625" t="n">
        <v>68.6936076815509</v>
      </c>
    </row>
    <row r="4626">
      <c r="A4626" t="inlineStr">
        <is>
          <t>Daily_Efficiency_MTBF_2026_09_18.xlsx</t>
        </is>
      </c>
      <c r="B4626" t="inlineStr">
        <is>
          <t>Samridhi 5 Star Line</t>
        </is>
      </c>
      <c r="C4626" s="82" t="n">
        <v>46080</v>
      </c>
      <c r="D4626" t="inlineStr">
        <is>
          <t>FS-HCM-3</t>
        </is>
      </c>
      <c r="E4626" t="n">
        <v>1382.41765</v>
      </c>
      <c r="F4626" t="n">
        <v>45</v>
      </c>
      <c r="G4626" t="n">
        <v>30.7203922222222</v>
      </c>
      <c r="H4626" t="n">
        <v>2.0682</v>
      </c>
      <c r="I4626" t="n">
        <v>97.6320958567088</v>
      </c>
    </row>
    <row r="4627">
      <c r="A4627" t="inlineStr">
        <is>
          <t>Daily_Efficiency_MTBF_2026_09_18.xlsx</t>
        </is>
      </c>
      <c r="B4627" t="inlineStr">
        <is>
          <t>Samridhi 5 Star Line</t>
        </is>
      </c>
      <c r="C4627" s="82" t="n">
        <v>46080</v>
      </c>
      <c r="D4627" t="inlineStr">
        <is>
          <t>FS-HCM-1</t>
        </is>
      </c>
      <c r="E4627" t="n">
        <v>1403.28928333333</v>
      </c>
      <c r="F4627" t="n">
        <v>44</v>
      </c>
      <c r="G4627" t="n">
        <v>31.8929382575758</v>
      </c>
      <c r="H4627" t="n">
        <v>0</v>
      </c>
      <c r="I4627" t="n">
        <v>83.95516670681489</v>
      </c>
    </row>
    <row r="4628">
      <c r="A4628" t="inlineStr">
        <is>
          <t>Daily_Efficiency_MTBF_2026_09_18.xlsx</t>
        </is>
      </c>
      <c r="B4628" t="inlineStr">
        <is>
          <t>Samridhi 5 Star Line</t>
        </is>
      </c>
      <c r="C4628" s="82" t="n">
        <v>46080</v>
      </c>
      <c r="D4628" t="inlineStr">
        <is>
          <t>FS-HCM-2</t>
        </is>
      </c>
      <c r="E4628" t="n">
        <v>1327.76065</v>
      </c>
      <c r="F4628" t="n">
        <v>42</v>
      </c>
      <c r="G4628" t="n">
        <v>31.6133488095238</v>
      </c>
      <c r="H4628" t="n">
        <v>6.99723333333333</v>
      </c>
      <c r="I4628" t="n">
        <v>64.83900608640801</v>
      </c>
    </row>
    <row r="4629">
      <c r="A4629" t="inlineStr">
        <is>
          <t>Daily_Efficiency_MTBF_2026_09_18.xlsx</t>
        </is>
      </c>
      <c r="B4629" t="inlineStr">
        <is>
          <t>Samridhi 5 Star Line</t>
        </is>
      </c>
      <c r="C4629" s="82" t="n">
        <v>46080</v>
      </c>
      <c r="D4629" t="inlineStr">
        <is>
          <t>FS-HRM-5</t>
        </is>
      </c>
      <c r="E4629" t="n">
        <v>1366.25728333333</v>
      </c>
      <c r="F4629" t="n">
        <v>32</v>
      </c>
      <c r="G4629" t="n">
        <v>42.6955401041667</v>
      </c>
      <c r="H4629" t="n">
        <v>47.94925</v>
      </c>
      <c r="I4629" t="n">
        <v>38.9891325543119</v>
      </c>
    </row>
    <row r="4630">
      <c r="A4630" t="inlineStr">
        <is>
          <t>Daily_Efficiency_MTBF_2026_09_18.xlsx</t>
        </is>
      </c>
      <c r="B4630" t="inlineStr">
        <is>
          <t>Samridhi 5 Star Line</t>
        </is>
      </c>
      <c r="C4630" s="82" t="n">
        <v>46080</v>
      </c>
      <c r="D4630" t="inlineStr">
        <is>
          <t>FS-TTLi-3</t>
        </is>
      </c>
      <c r="E4630" t="n">
        <v>1381.69675</v>
      </c>
      <c r="F4630" t="n">
        <v>31</v>
      </c>
      <c r="G4630" t="n">
        <v>44.5708629032258</v>
      </c>
      <c r="H4630" t="n">
        <v>14.7029833333333</v>
      </c>
      <c r="I4630" t="n">
        <v>95.6031082195678</v>
      </c>
    </row>
    <row r="4631">
      <c r="A4631" t="inlineStr">
        <is>
          <t>Daily_Efficiency_MTBF_2026_09_18.xlsx</t>
        </is>
      </c>
      <c r="B4631" t="inlineStr">
        <is>
          <t>Samridhi 5 Star Line</t>
        </is>
      </c>
      <c r="C4631" s="82" t="n">
        <v>46080</v>
      </c>
      <c r="D4631" t="inlineStr">
        <is>
          <t>FS-TTLi-1</t>
        </is>
      </c>
      <c r="E4631" t="n">
        <v>1423.59406666667</v>
      </c>
      <c r="F4631" t="n">
        <v>18</v>
      </c>
      <c r="G4631" t="n">
        <v>79.0885592592593</v>
      </c>
      <c r="H4631" t="n">
        <v>4.83308333333333</v>
      </c>
      <c r="I4631" t="n">
        <v>83.46006048763959</v>
      </c>
    </row>
    <row r="4632">
      <c r="A4632" t="inlineStr">
        <is>
          <t>Daily_Efficiency_MTBF_2026_09_18.xlsx</t>
        </is>
      </c>
      <c r="B4632" t="inlineStr">
        <is>
          <t>Samridhi 5 Star Line</t>
        </is>
      </c>
      <c r="C4632" s="82" t="n">
        <v>46080</v>
      </c>
      <c r="D4632" t="inlineStr">
        <is>
          <t>FS-TTLi-2</t>
        </is>
      </c>
      <c r="E4632" t="n">
        <v>1420.89261666667</v>
      </c>
      <c r="F4632" t="n">
        <v>10</v>
      </c>
      <c r="G4632" t="n">
        <v>142.089261666667</v>
      </c>
      <c r="H4632" t="n">
        <v>7.81988333333333</v>
      </c>
      <c r="I4632" t="n">
        <v>59.9039090168085</v>
      </c>
    </row>
    <row r="4633">
      <c r="A4633" t="inlineStr">
        <is>
          <t>Daily_Efficiency_MTBF_2026_09_18.xlsx</t>
        </is>
      </c>
      <c r="B4633" t="inlineStr">
        <is>
          <t>Samridhi 5 Star Line</t>
        </is>
      </c>
      <c r="C4633" s="82" t="n">
        <v>46080</v>
      </c>
      <c r="D4633" t="inlineStr">
        <is>
          <t>FS-TTLi-4</t>
        </is>
      </c>
      <c r="E4633" t="n">
        <v>1430.5582</v>
      </c>
      <c r="F4633" t="n">
        <v>9</v>
      </c>
      <c r="G4633" t="n">
        <v>158.950911111111</v>
      </c>
      <c r="H4633" t="n">
        <v>9.441800000000001</v>
      </c>
      <c r="I4633" t="n">
        <v>64.040404040404</v>
      </c>
    </row>
    <row r="4634">
      <c r="A4634" t="inlineStr">
        <is>
          <t>Daily_Efficiency_MTBF_2026_09_18.xlsx</t>
        </is>
      </c>
      <c r="B4634" t="inlineStr">
        <is>
          <t>Samridhi 5 Star Line</t>
        </is>
      </c>
      <c r="C4634" s="82" t="n">
        <v>46080</v>
      </c>
      <c r="D4634" t="inlineStr">
        <is>
          <t>FS-Case Packing</t>
        </is>
      </c>
      <c r="E4634" t="n">
        <v>1440</v>
      </c>
      <c r="F4634" t="n">
        <v>1</v>
      </c>
      <c r="G4634" t="n">
        <v>1440</v>
      </c>
      <c r="H4634" t="n">
        <v>0</v>
      </c>
      <c r="I4634" t="n">
        <v>94.9803149606299</v>
      </c>
    </row>
    <row r="4635">
      <c r="A4635" t="inlineStr">
        <is>
          <t>Daily_Efficiency_MTBF_2026_09_18.xlsx</t>
        </is>
      </c>
      <c r="B4635" t="inlineStr">
        <is>
          <t>Samridhi 5 Star Line</t>
        </is>
      </c>
      <c r="C4635" s="82" t="n">
        <v>46080</v>
      </c>
      <c r="D4635" t="inlineStr">
        <is>
          <t>FS-TTM-5</t>
        </is>
      </c>
      <c r="E4635" t="n">
        <v>1440</v>
      </c>
      <c r="F4635" t="n">
        <v>1</v>
      </c>
      <c r="G4635" t="n">
        <v>1440</v>
      </c>
      <c r="H4635" t="n">
        <v>0</v>
      </c>
      <c r="I4635" t="n">
        <v>36.9545454545454</v>
      </c>
    </row>
    <row r="4636">
      <c r="A4636" t="inlineStr">
        <is>
          <t>Daily_Efficiency_MTBF_2026_09_18.xlsx</t>
        </is>
      </c>
      <c r="B4636" t="inlineStr">
        <is>
          <t>Samridhi Perk Line</t>
        </is>
      </c>
      <c r="C4636" s="82" t="n">
        <v>46080</v>
      </c>
      <c r="D4636" t="inlineStr">
        <is>
          <t>Perk-HLM-2</t>
        </is>
      </c>
      <c r="E4636" t="n">
        <v>813.903183333333</v>
      </c>
      <c r="F4636" t="n">
        <v>27</v>
      </c>
      <c r="G4636" t="n">
        <v>30.144562345679</v>
      </c>
      <c r="H4636" t="n">
        <v>0</v>
      </c>
      <c r="I4636" t="n">
        <v>16.0817876987538</v>
      </c>
    </row>
    <row r="4637">
      <c r="A4637" t="inlineStr">
        <is>
          <t>Daily_Efficiency_MTBF_2026_09_18.xlsx</t>
        </is>
      </c>
      <c r="B4637" t="inlineStr">
        <is>
          <t>Samridhi Perk Line</t>
        </is>
      </c>
      <c r="C4637" s="82" t="n">
        <v>46080</v>
      </c>
      <c r="D4637" t="inlineStr">
        <is>
          <t>Perk-HLM-1</t>
        </is>
      </c>
      <c r="E4637" t="n">
        <v>325.53165</v>
      </c>
      <c r="F4637" t="n">
        <v>19</v>
      </c>
      <c r="G4637" t="n">
        <v>17.1332447368421</v>
      </c>
      <c r="H4637" t="n">
        <v>2.36948333333333</v>
      </c>
      <c r="I4637" t="n">
        <v>43.0686145986521</v>
      </c>
    </row>
    <row r="4638">
      <c r="A4638" t="inlineStr">
        <is>
          <t>Daily_Efficiency_MTBF_2026_09_18.xlsx</t>
        </is>
      </c>
      <c r="B4638" t="inlineStr">
        <is>
          <t>Samridhi Perk Line</t>
        </is>
      </c>
      <c r="C4638" s="82" t="n">
        <v>46080</v>
      </c>
      <c r="D4638" t="inlineStr">
        <is>
          <t>Perk-HCM-1</t>
        </is>
      </c>
      <c r="E4638" t="n">
        <v>255.746483333333</v>
      </c>
      <c r="F4638" t="n">
        <v>19</v>
      </c>
      <c r="G4638" t="n">
        <v>13.4603412280702</v>
      </c>
      <c r="H4638" t="n">
        <v>0.14355</v>
      </c>
      <c r="I4638" t="n">
        <v>87.10985252124721</v>
      </c>
    </row>
    <row r="4639">
      <c r="A4639" t="inlineStr">
        <is>
          <t>Daily_Efficiency_MTBF_2026_09_18.xlsx</t>
        </is>
      </c>
      <c r="B4639" t="inlineStr">
        <is>
          <t>Samridhi Perk Line</t>
        </is>
      </c>
      <c r="C4639" s="82" t="n">
        <v>46080</v>
      </c>
      <c r="D4639" t="inlineStr">
        <is>
          <t>Perk-HCM-2</t>
        </is>
      </c>
      <c r="E4639" t="n">
        <v>253.47115</v>
      </c>
      <c r="F4639" t="n">
        <v>12</v>
      </c>
      <c r="G4639" t="n">
        <v>21.1225958333333</v>
      </c>
      <c r="H4639" t="n">
        <v>2.65076666666667</v>
      </c>
      <c r="I4639" t="n">
        <v>89.2002834217016</v>
      </c>
    </row>
    <row r="4640">
      <c r="A4640" t="inlineStr">
        <is>
          <t>Daily_Efficiency_MTBF_2026_09_18.xlsx</t>
        </is>
      </c>
      <c r="B4640" t="inlineStr">
        <is>
          <t>Samridhi Perk Line</t>
        </is>
      </c>
      <c r="C4640" s="82" t="n">
        <v>46080</v>
      </c>
      <c r="D4640" t="inlineStr">
        <is>
          <t>Perk-HCM-4</t>
        </is>
      </c>
      <c r="E4640" t="n">
        <v>262.044966666667</v>
      </c>
      <c r="F4640" t="n">
        <v>10</v>
      </c>
      <c r="G4640" t="n">
        <v>26.2044966666667</v>
      </c>
      <c r="H4640" t="n">
        <v>0.0677</v>
      </c>
      <c r="I4640" t="n">
        <v>46.3641989400027</v>
      </c>
    </row>
    <row r="4641">
      <c r="A4641" t="inlineStr">
        <is>
          <t>Daily_Efficiency_MTBF_2026_09_18.xlsx</t>
        </is>
      </c>
      <c r="B4641" t="inlineStr">
        <is>
          <t>Samridhi Perk Line</t>
        </is>
      </c>
      <c r="C4641" s="82" t="n">
        <v>46080</v>
      </c>
      <c r="D4641" t="inlineStr">
        <is>
          <t>Perk-HCM-3</t>
        </is>
      </c>
      <c r="E4641" t="n">
        <v>452.464266666667</v>
      </c>
      <c r="F4641" t="n">
        <v>9</v>
      </c>
      <c r="G4641" t="n">
        <v>50.2738074074074</v>
      </c>
      <c r="H4641" t="n">
        <v>0.0903833333333333</v>
      </c>
      <c r="I4641" t="n">
        <v>41.8631525499885</v>
      </c>
    </row>
    <row r="4642">
      <c r="A4642" t="inlineStr">
        <is>
          <t>Daily_Efficiency_MTBF_2026_09_18.xlsx</t>
        </is>
      </c>
      <c r="B4642" t="inlineStr">
        <is>
          <t>Samridhi Perk Line</t>
        </is>
      </c>
      <c r="C4642" s="82" t="n">
        <v>46080</v>
      </c>
      <c r="D4642" t="inlineStr">
        <is>
          <t>Perk-TTLi-1</t>
        </is>
      </c>
      <c r="E4642" t="n">
        <v>538.299183333333</v>
      </c>
      <c r="F4642" t="n">
        <v>3</v>
      </c>
      <c r="G4642" t="n">
        <v>179.433061111111</v>
      </c>
      <c r="H4642" t="n">
        <v>0.4003</v>
      </c>
      <c r="I4642" t="n">
        <v>41.210360668312</v>
      </c>
    </row>
    <row r="4643">
      <c r="A4643" t="inlineStr">
        <is>
          <t>Daily_Efficiency_MTBF_2026_09_18.xlsx</t>
        </is>
      </c>
      <c r="B4643" t="inlineStr">
        <is>
          <t>Samridhi Perk Line</t>
        </is>
      </c>
      <c r="C4643" s="82" t="n">
        <v>46080</v>
      </c>
      <c r="D4643" t="inlineStr">
        <is>
          <t>Perk-TTLi-4</t>
        </is>
      </c>
      <c r="E4643" t="n">
        <v>359.017483333333</v>
      </c>
      <c r="F4643" t="n">
        <v>2</v>
      </c>
      <c r="G4643" t="n">
        <v>179.508741666667</v>
      </c>
      <c r="H4643" t="n">
        <v>0.982516666666667</v>
      </c>
      <c r="I4643" t="n">
        <v>30.6944444444444</v>
      </c>
    </row>
    <row r="4644">
      <c r="A4644" t="inlineStr">
        <is>
          <t>Daily_Efficiency_MTBF_2026_09_18.xlsx</t>
        </is>
      </c>
      <c r="B4644" t="inlineStr">
        <is>
          <t>Samridhi Perk Line</t>
        </is>
      </c>
      <c r="C4644" s="82" t="n">
        <v>46080</v>
      </c>
      <c r="D4644" t="inlineStr">
        <is>
          <t>Perk-TTLi-2</t>
        </is>
      </c>
      <c r="E4644" t="n">
        <v>357.25745</v>
      </c>
      <c r="F4644" t="n">
        <v>2</v>
      </c>
      <c r="G4644" t="n">
        <v>178.628725</v>
      </c>
      <c r="H4644" t="n">
        <v>2.74255</v>
      </c>
      <c r="I4644" t="n">
        <v>62.2083333333333</v>
      </c>
    </row>
    <row r="4645">
      <c r="A4645" t="inlineStr">
        <is>
          <t>Daily_Efficiency_MTBF_2026_09_18.xlsx</t>
        </is>
      </c>
      <c r="B4645" t="inlineStr">
        <is>
          <t>Samridhi Perk Line</t>
        </is>
      </c>
      <c r="C4645" s="82" t="n">
        <v>46080</v>
      </c>
      <c r="D4645" t="inlineStr">
        <is>
          <t>Perk-TTLi-3</t>
        </is>
      </c>
      <c r="E4645" t="n">
        <v>357.612</v>
      </c>
      <c r="F4645" t="n">
        <v>2</v>
      </c>
      <c r="G4645" t="n">
        <v>178.806</v>
      </c>
      <c r="H4645" t="n">
        <v>0.02515</v>
      </c>
      <c r="I4645" t="n">
        <v>50.956134075899</v>
      </c>
    </row>
    <row r="4646">
      <c r="A4646" t="inlineStr">
        <is>
          <t>Daily_Efficiency_MTBF_2026_09_18.xlsx</t>
        </is>
      </c>
      <c r="B4646" t="inlineStr">
        <is>
          <t>Samridhi Perk Line</t>
        </is>
      </c>
      <c r="C4646" s="82" t="n">
        <v>46080</v>
      </c>
      <c r="D4646" t="inlineStr">
        <is>
          <t>Perk-Case Packing</t>
        </is>
      </c>
      <c r="E4646" t="n">
        <v>360</v>
      </c>
      <c r="F4646" t="n">
        <v>1</v>
      </c>
      <c r="G4646" t="n">
        <v>360</v>
      </c>
      <c r="H4646" t="n">
        <v>0</v>
      </c>
      <c r="I4646" t="n">
        <v>68.494623655914</v>
      </c>
    </row>
    <row r="4647">
      <c r="A4647" t="inlineStr">
        <is>
          <t>Daily_Efficiency_MTBF_2026_09_18.xlsx</t>
        </is>
      </c>
      <c r="B4647" t="inlineStr">
        <is>
          <t>Samridhi Perk Line</t>
        </is>
      </c>
      <c r="C4647" s="82" t="n">
        <v>46080</v>
      </c>
      <c r="D4647" t="inlineStr">
        <is>
          <t>Perk-HLM-3</t>
        </is>
      </c>
      <c r="E4647" t="n">
        <v>840</v>
      </c>
      <c r="F4647" t="n">
        <v>1</v>
      </c>
      <c r="G4647" t="n">
        <v>840</v>
      </c>
      <c r="H4647" t="n">
        <v>0</v>
      </c>
      <c r="I4647" t="n">
        <v>17.3915343915344</v>
      </c>
    </row>
    <row r="4648">
      <c r="A4648" t="inlineStr">
        <is>
          <t>Daily_Efficiency_MTBF_2026_09_18.xlsx</t>
        </is>
      </c>
      <c r="B4648" t="inlineStr">
        <is>
          <t>Co-Extrusion Line</t>
        </is>
      </c>
      <c r="C4648" s="82" t="n">
        <v>46079</v>
      </c>
      <c r="D4648" t="inlineStr">
        <is>
          <t>Coex-AW3</t>
        </is>
      </c>
      <c r="E4648" t="n">
        <v>1156.54368333333</v>
      </c>
      <c r="F4648" t="n">
        <v>276</v>
      </c>
      <c r="G4648" t="n">
        <v>4.19037566425121</v>
      </c>
      <c r="H4648" t="n">
        <v>163.446916666667</v>
      </c>
      <c r="I4648" t="n">
        <v>15.0208333333333</v>
      </c>
    </row>
    <row r="4649">
      <c r="A4649" t="inlineStr">
        <is>
          <t>Daily_Efficiency_MTBF_2026_09_18.xlsx</t>
        </is>
      </c>
      <c r="B4649" t="inlineStr">
        <is>
          <t>Co-Extrusion Line</t>
        </is>
      </c>
      <c r="C4649" s="82" t="n">
        <v>46079</v>
      </c>
      <c r="D4649" t="inlineStr">
        <is>
          <t>Coex-AW2</t>
        </is>
      </c>
      <c r="E4649" t="n">
        <v>1369.16633333333</v>
      </c>
      <c r="F4649" t="n">
        <v>16</v>
      </c>
      <c r="G4649" t="n">
        <v>85.57289583333331</v>
      </c>
      <c r="H4649" t="n">
        <v>16.8490666666667</v>
      </c>
      <c r="I4649" t="n">
        <v>72.0314266830417</v>
      </c>
    </row>
    <row r="4650">
      <c r="A4650" t="inlineStr">
        <is>
          <t>Daily_Efficiency_MTBF_2026_09_18.xlsx</t>
        </is>
      </c>
      <c r="B4650" t="inlineStr">
        <is>
          <t>Samridhi 5 Star Line</t>
        </is>
      </c>
      <c r="C4650" s="82" t="n">
        <v>46079</v>
      </c>
      <c r="D4650" t="inlineStr">
        <is>
          <t>FS-HCM-1</t>
        </is>
      </c>
      <c r="E4650" t="n">
        <v>1390.19933333333</v>
      </c>
      <c r="F4650" t="n">
        <v>48</v>
      </c>
      <c r="G4650" t="n">
        <v>28.9624861111111</v>
      </c>
      <c r="H4650" t="n">
        <v>4.67276666666667</v>
      </c>
      <c r="I4650" t="n">
        <v>80.64777879638051</v>
      </c>
    </row>
    <row r="4651">
      <c r="A4651" t="inlineStr">
        <is>
          <t>Daily_Efficiency_MTBF_2026_09_18.xlsx</t>
        </is>
      </c>
      <c r="B4651" t="inlineStr">
        <is>
          <t>Samridhi 5 Star Line</t>
        </is>
      </c>
      <c r="C4651" s="82" t="n">
        <v>46079</v>
      </c>
      <c r="D4651" t="inlineStr">
        <is>
          <t>FS-HCM-3</t>
        </is>
      </c>
      <c r="E4651" t="n">
        <v>1371.8507</v>
      </c>
      <c r="F4651" t="n">
        <v>41</v>
      </c>
      <c r="G4651" t="n">
        <v>33.4597731707317</v>
      </c>
      <c r="H4651" t="n">
        <v>0.673816666666667</v>
      </c>
      <c r="I4651" t="n">
        <v>85.27677245262829</v>
      </c>
    </row>
    <row r="4652">
      <c r="A4652" t="inlineStr">
        <is>
          <t>Daily_Efficiency_MTBF_2026_09_18.xlsx</t>
        </is>
      </c>
      <c r="B4652" t="inlineStr">
        <is>
          <t>Samridhi 5 Star Line</t>
        </is>
      </c>
      <c r="C4652" s="82" t="n">
        <v>46079</v>
      </c>
      <c r="D4652" t="inlineStr">
        <is>
          <t>FS-TTLi-4</t>
        </is>
      </c>
      <c r="E4652" t="n">
        <v>1413.30733333333</v>
      </c>
      <c r="F4652" t="n">
        <v>26</v>
      </c>
      <c r="G4652" t="n">
        <v>54.3579743589744</v>
      </c>
      <c r="H4652" t="n">
        <v>19.6431833333333</v>
      </c>
      <c r="I4652" t="n">
        <v>81.8989898989899</v>
      </c>
    </row>
    <row r="4653">
      <c r="A4653" t="inlineStr">
        <is>
          <t>Daily_Efficiency_MTBF_2026_09_18.xlsx</t>
        </is>
      </c>
      <c r="B4653" t="inlineStr">
        <is>
          <t>Samridhi 5 Star Line</t>
        </is>
      </c>
      <c r="C4653" s="82" t="n">
        <v>46079</v>
      </c>
      <c r="D4653" t="inlineStr">
        <is>
          <t>FS-TTLi-3</t>
        </is>
      </c>
      <c r="E4653" t="n">
        <v>1363.05755</v>
      </c>
      <c r="F4653" t="n">
        <v>25</v>
      </c>
      <c r="G4653" t="n">
        <v>54.522302</v>
      </c>
      <c r="H4653" t="n">
        <v>23.1549666666667</v>
      </c>
      <c r="I4653" t="n">
        <v>83.22615324725651</v>
      </c>
    </row>
    <row r="4654">
      <c r="A4654" t="inlineStr">
        <is>
          <t>Daily_Efficiency_MTBF_2026_09_18.xlsx</t>
        </is>
      </c>
      <c r="B4654" t="inlineStr">
        <is>
          <t>Samridhi 5 Star Line</t>
        </is>
      </c>
      <c r="C4654" s="82" t="n">
        <v>46079</v>
      </c>
      <c r="D4654" t="inlineStr">
        <is>
          <t>FS-HCM-4</t>
        </is>
      </c>
      <c r="E4654" t="n">
        <v>1407.64328333333</v>
      </c>
      <c r="F4654" t="n">
        <v>24</v>
      </c>
      <c r="G4654" t="n">
        <v>58.6518034722222</v>
      </c>
      <c r="H4654" t="n">
        <v>26.33425</v>
      </c>
      <c r="I4654" t="n">
        <v>91.0566756191934</v>
      </c>
    </row>
    <row r="4655">
      <c r="A4655" t="inlineStr">
        <is>
          <t>Daily_Efficiency_MTBF_2026_09_18.xlsx</t>
        </is>
      </c>
      <c r="B4655" t="inlineStr">
        <is>
          <t>Samridhi 5 Star Line</t>
        </is>
      </c>
      <c r="C4655" s="82" t="n">
        <v>46079</v>
      </c>
      <c r="D4655" t="inlineStr">
        <is>
          <t>FS-TTLi-1</t>
        </is>
      </c>
      <c r="E4655" t="n">
        <v>1406.72856666667</v>
      </c>
      <c r="F4655" t="n">
        <v>22</v>
      </c>
      <c r="G4655" t="n">
        <v>63.9422075757576</v>
      </c>
      <c r="H4655" t="n">
        <v>2.83908333333333</v>
      </c>
      <c r="I4655" t="n">
        <v>80.0248315563677</v>
      </c>
    </row>
    <row r="4656">
      <c r="A4656" t="inlineStr">
        <is>
          <t>Daily_Efficiency_MTBF_2026_09_18.xlsx</t>
        </is>
      </c>
      <c r="B4656" t="inlineStr">
        <is>
          <t>Samridhi 5 Star Line</t>
        </is>
      </c>
      <c r="C4656" s="82" t="n">
        <v>46079</v>
      </c>
      <c r="D4656" t="inlineStr">
        <is>
          <t>FS-TTLi-2</t>
        </is>
      </c>
      <c r="E4656" t="n">
        <v>1377.12236666667</v>
      </c>
      <c r="F4656" t="n">
        <v>22</v>
      </c>
      <c r="G4656" t="n">
        <v>62.5964712121212</v>
      </c>
      <c r="H4656" t="n">
        <v>8.31883333333333</v>
      </c>
      <c r="I4656" t="n">
        <v>69.7015512400598</v>
      </c>
    </row>
    <row r="4657">
      <c r="A4657" t="inlineStr">
        <is>
          <t>Daily_Efficiency_MTBF_2026_09_18.xlsx</t>
        </is>
      </c>
      <c r="B4657" t="inlineStr">
        <is>
          <t>Samridhi 5 Star Line</t>
        </is>
      </c>
      <c r="C4657" s="82" t="n">
        <v>46079</v>
      </c>
      <c r="D4657" t="inlineStr">
        <is>
          <t>FS-HCM-2</t>
        </is>
      </c>
      <c r="E4657" t="n">
        <v>1354.09921666667</v>
      </c>
      <c r="F4657" t="n">
        <v>22</v>
      </c>
      <c r="G4657" t="n">
        <v>61.5499643939394</v>
      </c>
      <c r="H4657" t="n">
        <v>3.82828333333333</v>
      </c>
      <c r="I4657" t="n">
        <v>80.2137046425792</v>
      </c>
    </row>
    <row r="4658">
      <c r="A4658" t="inlineStr">
        <is>
          <t>Daily_Efficiency_MTBF_2026_09_18.xlsx</t>
        </is>
      </c>
      <c r="B4658" t="inlineStr">
        <is>
          <t>Samridhi 5 Star Line</t>
        </is>
      </c>
      <c r="C4658" s="82" t="n">
        <v>46079</v>
      </c>
      <c r="D4658" t="inlineStr">
        <is>
          <t>FS-HRM-5</t>
        </is>
      </c>
      <c r="E4658" t="n">
        <v>1427.16565</v>
      </c>
      <c r="F4658" t="n">
        <v>9</v>
      </c>
      <c r="G4658" t="n">
        <v>158.573961111111</v>
      </c>
      <c r="H4658" t="n">
        <v>6.83621666666667</v>
      </c>
      <c r="I4658" t="n">
        <v>32.7618440021641</v>
      </c>
    </row>
    <row r="4659">
      <c r="A4659" t="inlineStr">
        <is>
          <t>Daily_Efficiency_MTBF_2026_09_18.xlsx</t>
        </is>
      </c>
      <c r="B4659" t="inlineStr">
        <is>
          <t>Samridhi 5 Star Line</t>
        </is>
      </c>
      <c r="C4659" s="82" t="n">
        <v>46079</v>
      </c>
      <c r="D4659" t="inlineStr">
        <is>
          <t>FS-Case Packing</t>
        </is>
      </c>
      <c r="E4659" t="n">
        <v>1431.28283333333</v>
      </c>
      <c r="F4659" t="n">
        <v>1</v>
      </c>
      <c r="G4659" t="n">
        <v>1431.28283333333</v>
      </c>
      <c r="H4659" t="n">
        <v>0</v>
      </c>
      <c r="I4659" t="n">
        <v>92.73293963254589</v>
      </c>
    </row>
    <row r="4660">
      <c r="A4660" t="inlineStr">
        <is>
          <t>Daily_Efficiency_MTBF_2026_09_18.xlsx</t>
        </is>
      </c>
      <c r="B4660" t="inlineStr">
        <is>
          <t>Samridhi 5 Star Line</t>
        </is>
      </c>
      <c r="C4660" s="82" t="n">
        <v>46079</v>
      </c>
      <c r="D4660" t="inlineStr">
        <is>
          <t>FS-TTM-5</t>
        </is>
      </c>
      <c r="E4660" t="n">
        <v>1413.44866666667</v>
      </c>
      <c r="F4660" t="n">
        <v>1</v>
      </c>
      <c r="G4660" t="n">
        <v>1413.44866666667</v>
      </c>
      <c r="H4660" t="n">
        <v>0</v>
      </c>
      <c r="I4660" t="n">
        <v>30.6565656565656</v>
      </c>
    </row>
    <row r="4661">
      <c r="A4661" t="inlineStr">
        <is>
          <t>Daily_Efficiency_MTBF_2026_09_18.xlsx</t>
        </is>
      </c>
      <c r="B4661" t="inlineStr">
        <is>
          <t>Samridhi Perk Line</t>
        </is>
      </c>
      <c r="C4661" s="82" t="n">
        <v>46079</v>
      </c>
      <c r="D4661" t="inlineStr">
        <is>
          <t>Perk-HLM-2</t>
        </is>
      </c>
      <c r="E4661" t="n">
        <v>1253.83056666667</v>
      </c>
      <c r="F4661" t="n">
        <v>180</v>
      </c>
      <c r="G4661" t="n">
        <v>6.96572537037037</v>
      </c>
      <c r="H4661" t="n">
        <v>0.0761333333333333</v>
      </c>
      <c r="I4661" t="n">
        <v>65.9191853739751</v>
      </c>
    </row>
    <row r="4662">
      <c r="A4662" t="inlineStr">
        <is>
          <t>Daily_Efficiency_MTBF_2026_09_18.xlsx</t>
        </is>
      </c>
      <c r="B4662" t="inlineStr">
        <is>
          <t>Samridhi Perk Line</t>
        </is>
      </c>
      <c r="C4662" s="82" t="n">
        <v>46079</v>
      </c>
      <c r="D4662" t="inlineStr">
        <is>
          <t>Perk-HLM-1</t>
        </is>
      </c>
      <c r="E4662" t="n">
        <v>1213.0553</v>
      </c>
      <c r="F4662" t="n">
        <v>177</v>
      </c>
      <c r="G4662" t="n">
        <v>6.8534197740113</v>
      </c>
      <c r="H4662" t="n">
        <v>8.53866666666667</v>
      </c>
      <c r="I4662" t="n">
        <v>81.9310066396325</v>
      </c>
    </row>
    <row r="4663">
      <c r="A4663" t="inlineStr">
        <is>
          <t>Daily_Efficiency_MTBF_2026_09_18.xlsx</t>
        </is>
      </c>
      <c r="B4663" t="inlineStr">
        <is>
          <t>Samridhi Perk Line</t>
        </is>
      </c>
      <c r="C4663" s="82" t="n">
        <v>46079</v>
      </c>
      <c r="D4663" t="inlineStr">
        <is>
          <t>Perk-HCM-1</t>
        </is>
      </c>
      <c r="E4663" t="n">
        <v>1324.029</v>
      </c>
      <c r="F4663" t="n">
        <v>75</v>
      </c>
      <c r="G4663" t="n">
        <v>17.65372</v>
      </c>
      <c r="H4663" t="n">
        <v>0.296283333333333</v>
      </c>
      <c r="I4663" t="n">
        <v>71.92477261805089</v>
      </c>
    </row>
    <row r="4664">
      <c r="A4664" t="inlineStr">
        <is>
          <t>Daily_Efficiency_MTBF_2026_09_18.xlsx</t>
        </is>
      </c>
      <c r="B4664" t="inlineStr">
        <is>
          <t>Samridhi Perk Line</t>
        </is>
      </c>
      <c r="C4664" s="82" t="n">
        <v>46079</v>
      </c>
      <c r="D4664" t="inlineStr">
        <is>
          <t>Perk-HCM-2</t>
        </is>
      </c>
      <c r="E4664" t="n">
        <v>1367.84346666667</v>
      </c>
      <c r="F4664" t="n">
        <v>63</v>
      </c>
      <c r="G4664" t="n">
        <v>21.7118010582011</v>
      </c>
      <c r="H4664" t="n">
        <v>4.97531666666667</v>
      </c>
      <c r="I4664" t="n">
        <v>97.5017700057975</v>
      </c>
    </row>
    <row r="4665">
      <c r="A4665" t="inlineStr">
        <is>
          <t>Daily_Efficiency_MTBF_2026_09_18.xlsx</t>
        </is>
      </c>
      <c r="B4665" t="inlineStr">
        <is>
          <t>Samridhi Perk Line</t>
        </is>
      </c>
      <c r="C4665" s="82" t="n">
        <v>46079</v>
      </c>
      <c r="D4665" t="inlineStr">
        <is>
          <t>Perk-HCM-4</t>
        </is>
      </c>
      <c r="E4665" t="n">
        <v>1362.2862</v>
      </c>
      <c r="F4665" t="n">
        <v>52</v>
      </c>
      <c r="G4665" t="n">
        <v>26.1978115384615</v>
      </c>
      <c r="H4665" t="n">
        <v>0.43445</v>
      </c>
      <c r="I4665" t="n">
        <v>72.703099288684</v>
      </c>
    </row>
    <row r="4666">
      <c r="A4666" t="inlineStr">
        <is>
          <t>Daily_Efficiency_MTBF_2026_09_18.xlsx</t>
        </is>
      </c>
      <c r="B4666" t="inlineStr">
        <is>
          <t>Samridhi Perk Line</t>
        </is>
      </c>
      <c r="C4666" s="82" t="n">
        <v>46079</v>
      </c>
      <c r="D4666" t="inlineStr">
        <is>
          <t>Perk-HCM-3</t>
        </is>
      </c>
      <c r="E4666" t="n">
        <v>1373.95116666667</v>
      </c>
      <c r="F4666" t="n">
        <v>38</v>
      </c>
      <c r="G4666" t="n">
        <v>36.1566096491228</v>
      </c>
      <c r="H4666" t="n">
        <v>0.300333333333333</v>
      </c>
      <c r="I4666" t="n">
        <v>62.3688854403516</v>
      </c>
    </row>
    <row r="4667">
      <c r="A4667" t="inlineStr">
        <is>
          <t>Daily_Efficiency_MTBF_2026_09_18.xlsx</t>
        </is>
      </c>
      <c r="B4667" t="inlineStr">
        <is>
          <t>Samridhi Perk Line</t>
        </is>
      </c>
      <c r="C4667" s="82" t="n">
        <v>46079</v>
      </c>
      <c r="D4667" t="inlineStr">
        <is>
          <t>Perk-TTLi-1</t>
        </is>
      </c>
      <c r="E4667" t="n">
        <v>1292.1898</v>
      </c>
      <c r="F4667" t="n">
        <v>18</v>
      </c>
      <c r="G4667" t="n">
        <v>71.78832222222221</v>
      </c>
      <c r="H4667" t="n">
        <v>4.45538333333333</v>
      </c>
      <c r="I4667" t="n">
        <v>54.5359564317583</v>
      </c>
    </row>
    <row r="4668">
      <c r="A4668" t="inlineStr">
        <is>
          <t>Daily_Efficiency_MTBF_2026_09_18.xlsx</t>
        </is>
      </c>
      <c r="B4668" t="inlineStr">
        <is>
          <t>Samridhi Perk Line</t>
        </is>
      </c>
      <c r="C4668" s="82" t="n">
        <v>46079</v>
      </c>
      <c r="D4668" t="inlineStr">
        <is>
          <t>Perk-TTLi-2</t>
        </is>
      </c>
      <c r="E4668" t="n">
        <v>1346.0293</v>
      </c>
      <c r="F4668" t="n">
        <v>14</v>
      </c>
      <c r="G4668" t="n">
        <v>96.14494999999999</v>
      </c>
      <c r="H4668" t="n">
        <v>5.00811666666667</v>
      </c>
      <c r="I4668" t="n">
        <v>57.9712299191004</v>
      </c>
    </row>
    <row r="4669">
      <c r="A4669" t="inlineStr">
        <is>
          <t>Daily_Efficiency_MTBF_2026_09_18.xlsx</t>
        </is>
      </c>
      <c r="B4669" t="inlineStr">
        <is>
          <t>Samridhi Perk Line</t>
        </is>
      </c>
      <c r="C4669" s="82" t="n">
        <v>46079</v>
      </c>
      <c r="D4669" t="inlineStr">
        <is>
          <t>Perk-TTLi-3</t>
        </is>
      </c>
      <c r="E4669" t="n">
        <v>1407.84901666667</v>
      </c>
      <c r="F4669" t="n">
        <v>10</v>
      </c>
      <c r="G4669" t="n">
        <v>140.784901666667</v>
      </c>
      <c r="H4669" t="n">
        <v>0.202983333333333</v>
      </c>
      <c r="I4669" t="n">
        <v>56.5869149265987</v>
      </c>
    </row>
    <row r="4670">
      <c r="A4670" t="inlineStr">
        <is>
          <t>Daily_Efficiency_MTBF_2026_09_18.xlsx</t>
        </is>
      </c>
      <c r="B4670" t="inlineStr">
        <is>
          <t>Samridhi Perk Line</t>
        </is>
      </c>
      <c r="C4670" s="82" t="n">
        <v>46079</v>
      </c>
      <c r="D4670" t="inlineStr">
        <is>
          <t>Perk-TTLi-4</t>
        </is>
      </c>
      <c r="E4670" t="n">
        <v>1429.19495</v>
      </c>
      <c r="F4670" t="n">
        <v>2</v>
      </c>
      <c r="G4670" t="n">
        <v>714.597475</v>
      </c>
      <c r="H4670" t="n">
        <v>2.72091666666667</v>
      </c>
      <c r="I4670" t="n">
        <v>64.3717987527945</v>
      </c>
    </row>
    <row r="4671">
      <c r="A4671" t="inlineStr">
        <is>
          <t>Daily_Efficiency_MTBF_2026_09_18.xlsx</t>
        </is>
      </c>
      <c r="B4671" t="inlineStr">
        <is>
          <t>Samridhi Perk Line</t>
        </is>
      </c>
      <c r="C4671" s="82" t="n">
        <v>46079</v>
      </c>
      <c r="D4671" t="inlineStr">
        <is>
          <t>Perk-HLM-3</t>
        </is>
      </c>
      <c r="E4671" t="n">
        <v>1440</v>
      </c>
      <c r="F4671" t="n">
        <v>1</v>
      </c>
      <c r="G4671" t="n">
        <v>1440</v>
      </c>
      <c r="H4671" t="n">
        <v>0</v>
      </c>
      <c r="I4671" t="n">
        <v>52.8052469135802</v>
      </c>
    </row>
    <row r="4672">
      <c r="A4672" t="inlineStr">
        <is>
          <t>Daily_Efficiency_MTBF_2026_09_18.xlsx</t>
        </is>
      </c>
      <c r="B4672" t="inlineStr">
        <is>
          <t>Samridhi Perk Line</t>
        </is>
      </c>
      <c r="C4672" s="82" t="n">
        <v>46079</v>
      </c>
      <c r="D4672" t="inlineStr">
        <is>
          <t>Perk-Case Packing</t>
        </is>
      </c>
      <c r="E4672" t="n">
        <v>1440</v>
      </c>
      <c r="F4672" t="n">
        <v>1</v>
      </c>
      <c r="G4672" t="n">
        <v>1440</v>
      </c>
      <c r="H4672" t="n">
        <v>0</v>
      </c>
      <c r="I4672" t="n">
        <v>76.6935483870968</v>
      </c>
    </row>
    <row r="4673">
      <c r="A4673" t="inlineStr">
        <is>
          <t>Daily_Efficiency_MTBF_2026_09_18.xlsx</t>
        </is>
      </c>
      <c r="B4673" t="inlineStr">
        <is>
          <t>Co-Extrusion Line</t>
        </is>
      </c>
      <c r="C4673" s="82" t="n">
        <v>46078</v>
      </c>
      <c r="D4673" t="inlineStr">
        <is>
          <t>Coex-AW3</t>
        </is>
      </c>
      <c r="E4673" t="n">
        <v>702.38395</v>
      </c>
      <c r="F4673" t="n">
        <v>147</v>
      </c>
      <c r="G4673" t="n">
        <v>4.77812210884354</v>
      </c>
      <c r="H4673" t="n">
        <v>81.7318166666667</v>
      </c>
      <c r="I4673" t="n">
        <v>13.7791666666666</v>
      </c>
    </row>
    <row r="4674">
      <c r="A4674" t="inlineStr">
        <is>
          <t>Daily_Efficiency_MTBF_2026_09_18.xlsx</t>
        </is>
      </c>
      <c r="B4674" t="inlineStr">
        <is>
          <t>Co-Extrusion Line</t>
        </is>
      </c>
      <c r="C4674" s="82" t="n">
        <v>46078</v>
      </c>
      <c r="D4674" t="inlineStr">
        <is>
          <t>Coex-AW2</t>
        </is>
      </c>
      <c r="E4674" t="n">
        <v>1058.43828333333</v>
      </c>
      <c r="F4674" t="n">
        <v>18</v>
      </c>
      <c r="G4674" t="n">
        <v>58.8021268518518</v>
      </c>
      <c r="H4674" t="n">
        <v>16.8460833333333</v>
      </c>
      <c r="I4674" t="n">
        <v>29.7636503014255</v>
      </c>
    </row>
    <row r="4675">
      <c r="A4675" t="inlineStr">
        <is>
          <t>Daily_Efficiency_MTBF_2026_09_18.xlsx</t>
        </is>
      </c>
      <c r="B4675" t="inlineStr">
        <is>
          <t>Samridhi 5 Star Line</t>
        </is>
      </c>
      <c r="C4675" s="82" t="n">
        <v>46078</v>
      </c>
      <c r="D4675" t="inlineStr">
        <is>
          <t>FS-HCM-1</t>
        </is>
      </c>
      <c r="E4675" t="n">
        <v>1370.8563</v>
      </c>
      <c r="F4675" t="n">
        <v>85</v>
      </c>
      <c r="G4675" t="n">
        <v>16.1277211764706</v>
      </c>
      <c r="H4675" t="n">
        <v>5.83365</v>
      </c>
      <c r="I4675" t="n">
        <v>63.8012589866113</v>
      </c>
    </row>
    <row r="4676">
      <c r="A4676" t="inlineStr">
        <is>
          <t>Daily_Efficiency_MTBF_2026_09_18.xlsx</t>
        </is>
      </c>
      <c r="B4676" t="inlineStr">
        <is>
          <t>Samridhi 5 Star Line</t>
        </is>
      </c>
      <c r="C4676" s="82" t="n">
        <v>46078</v>
      </c>
      <c r="D4676" t="inlineStr">
        <is>
          <t>FS-HCM-3</t>
        </is>
      </c>
      <c r="E4676" t="n">
        <v>1354.36601958</v>
      </c>
      <c r="F4676" t="n">
        <v>70</v>
      </c>
      <c r="G4676" t="n">
        <v>19.348085994</v>
      </c>
      <c r="H4676" t="n">
        <v>6.16028333333333</v>
      </c>
      <c r="I4676" t="n">
        <v>67.55843590069389</v>
      </c>
    </row>
    <row r="4677">
      <c r="A4677" t="inlineStr">
        <is>
          <t>Daily_Efficiency_MTBF_2026_09_18.xlsx</t>
        </is>
      </c>
      <c r="B4677" t="inlineStr">
        <is>
          <t>Samridhi 5 Star Line</t>
        </is>
      </c>
      <c r="C4677" s="82" t="n">
        <v>46078</v>
      </c>
      <c r="D4677" t="inlineStr">
        <is>
          <t>FS-TTLi-2</t>
        </is>
      </c>
      <c r="E4677" t="n">
        <v>1266.82975</v>
      </c>
      <c r="F4677" t="n">
        <v>52</v>
      </c>
      <c r="G4677" t="n">
        <v>24.3621105769231</v>
      </c>
      <c r="H4677" t="n">
        <v>12.29085</v>
      </c>
      <c r="I4677" t="n">
        <v>66.44779915914199</v>
      </c>
    </row>
    <row r="4678">
      <c r="A4678" t="inlineStr">
        <is>
          <t>Daily_Efficiency_MTBF_2026_09_18.xlsx</t>
        </is>
      </c>
      <c r="B4678" t="inlineStr">
        <is>
          <t>Samridhi 5 Star Line</t>
        </is>
      </c>
      <c r="C4678" s="82" t="n">
        <v>46078</v>
      </c>
      <c r="D4678" t="inlineStr">
        <is>
          <t>FS-TTLi-4</t>
        </is>
      </c>
      <c r="E4678" t="n">
        <v>1303.30968333333</v>
      </c>
      <c r="F4678" t="n">
        <v>45</v>
      </c>
      <c r="G4678" t="n">
        <v>28.9624374074074</v>
      </c>
      <c r="H4678" t="n">
        <v>42.52275</v>
      </c>
      <c r="I4678" t="n">
        <v>62.286635949055</v>
      </c>
    </row>
    <row r="4679">
      <c r="A4679" t="inlineStr">
        <is>
          <t>Daily_Efficiency_MTBF_2026_09_18.xlsx</t>
        </is>
      </c>
      <c r="B4679" t="inlineStr">
        <is>
          <t>Samridhi 5 Star Line</t>
        </is>
      </c>
      <c r="C4679" s="82" t="n">
        <v>46078</v>
      </c>
      <c r="D4679" t="inlineStr">
        <is>
          <t>FS-TTLi-3</t>
        </is>
      </c>
      <c r="E4679" t="n">
        <v>1385.28321666667</v>
      </c>
      <c r="F4679" t="n">
        <v>36</v>
      </c>
      <c r="G4679" t="n">
        <v>38.4800893518519</v>
      </c>
      <c r="H4679" t="n">
        <v>7.51423333333333</v>
      </c>
      <c r="I4679" t="n">
        <v>66.33992654500049</v>
      </c>
    </row>
    <row r="4680">
      <c r="A4680" t="inlineStr">
        <is>
          <t>Daily_Efficiency_MTBF_2026_09_18.xlsx</t>
        </is>
      </c>
      <c r="B4680" t="inlineStr">
        <is>
          <t>Samridhi 5 Star Line</t>
        </is>
      </c>
      <c r="C4680" s="82" t="n">
        <v>46078</v>
      </c>
      <c r="D4680" t="inlineStr">
        <is>
          <t>FS-HCM-2</t>
        </is>
      </c>
      <c r="E4680" t="n">
        <v>1387.33448333333</v>
      </c>
      <c r="F4680" t="n">
        <v>28</v>
      </c>
      <c r="G4680" t="n">
        <v>49.5476601190476</v>
      </c>
      <c r="H4680" t="n">
        <v>6.52126666666667</v>
      </c>
      <c r="I4680" t="n">
        <v>78.612737678576</v>
      </c>
    </row>
    <row r="4681">
      <c r="A4681" t="inlineStr">
        <is>
          <t>Daily_Efficiency_MTBF_2026_09_18.xlsx</t>
        </is>
      </c>
      <c r="B4681" t="inlineStr">
        <is>
          <t>Samridhi 5 Star Line</t>
        </is>
      </c>
      <c r="C4681" s="82" t="n">
        <v>46078</v>
      </c>
      <c r="D4681" t="inlineStr">
        <is>
          <t>FS-HCM-4</t>
        </is>
      </c>
      <c r="E4681" t="n">
        <v>1412.99445</v>
      </c>
      <c r="F4681" t="n">
        <v>24</v>
      </c>
      <c r="G4681" t="n">
        <v>58.87476875</v>
      </c>
      <c r="H4681" t="n">
        <v>8.829983333333329</v>
      </c>
      <c r="I4681" t="n">
        <v>67.329202984527</v>
      </c>
    </row>
    <row r="4682">
      <c r="A4682" t="inlineStr">
        <is>
          <t>Daily_Efficiency_MTBF_2026_09_18.xlsx</t>
        </is>
      </c>
      <c r="B4682" t="inlineStr">
        <is>
          <t>Samridhi 5 Star Line</t>
        </is>
      </c>
      <c r="C4682" s="82" t="n">
        <v>46078</v>
      </c>
      <c r="D4682" t="inlineStr">
        <is>
          <t>FS-HRM-5</t>
        </is>
      </c>
      <c r="E4682" t="n">
        <v>1397.63355</v>
      </c>
      <c r="F4682" t="n">
        <v>10</v>
      </c>
      <c r="G4682" t="n">
        <v>139.763355</v>
      </c>
      <c r="H4682" t="n">
        <v>11.6732166666667</v>
      </c>
      <c r="I4682" t="n">
        <v>26.9132115970995</v>
      </c>
    </row>
    <row r="4683">
      <c r="A4683" t="inlineStr">
        <is>
          <t>Daily_Efficiency_MTBF_2026_09_18.xlsx</t>
        </is>
      </c>
      <c r="B4683" t="inlineStr">
        <is>
          <t>Samridhi 5 Star Line</t>
        </is>
      </c>
      <c r="C4683" s="82" t="n">
        <v>46078</v>
      </c>
      <c r="D4683" t="inlineStr">
        <is>
          <t>FS-TTLi-1</t>
        </is>
      </c>
      <c r="E4683" t="n">
        <v>1383.97676666667</v>
      </c>
      <c r="F4683" t="n">
        <v>6</v>
      </c>
      <c r="G4683" t="n">
        <v>230.662794444444</v>
      </c>
      <c r="H4683" t="n">
        <v>0.166416666666667</v>
      </c>
      <c r="I4683" t="n">
        <v>64.9802721403082</v>
      </c>
    </row>
    <row r="4684">
      <c r="A4684" t="inlineStr">
        <is>
          <t>Daily_Efficiency_MTBF_2026_09_18.xlsx</t>
        </is>
      </c>
      <c r="B4684" t="inlineStr">
        <is>
          <t>Samridhi 5 Star Line</t>
        </is>
      </c>
      <c r="C4684" s="82" t="n">
        <v>46078</v>
      </c>
      <c r="D4684" t="inlineStr">
        <is>
          <t>FS-TTM-5</t>
        </is>
      </c>
      <c r="E4684" t="n">
        <v>1430.14046666667</v>
      </c>
      <c r="F4684" t="n">
        <v>1</v>
      </c>
      <c r="G4684" t="n">
        <v>1430.14046666667</v>
      </c>
      <c r="H4684" t="n">
        <v>0</v>
      </c>
      <c r="I4684" t="n">
        <v>24.3486902563042</v>
      </c>
    </row>
    <row r="4685">
      <c r="A4685" t="inlineStr">
        <is>
          <t>Daily_Efficiency_MTBF_2026_09_18.xlsx</t>
        </is>
      </c>
      <c r="B4685" t="inlineStr">
        <is>
          <t>Samridhi 5 Star Line</t>
        </is>
      </c>
      <c r="C4685" s="82" t="n">
        <v>46078</v>
      </c>
      <c r="D4685" t="inlineStr">
        <is>
          <t>FS-Case Packing</t>
        </is>
      </c>
      <c r="E4685" t="n">
        <v>1440</v>
      </c>
      <c r="F4685" t="n">
        <v>1</v>
      </c>
      <c r="G4685" t="n">
        <v>1440</v>
      </c>
      <c r="H4685" t="n">
        <v>0</v>
      </c>
      <c r="I4685" t="n">
        <v>78.97314974665601</v>
      </c>
    </row>
    <row r="4686">
      <c r="A4686" t="inlineStr">
        <is>
          <t>Daily_Efficiency_MTBF_2026_09_18.xlsx</t>
        </is>
      </c>
      <c r="B4686" t="inlineStr">
        <is>
          <t>Samridhi Perk Line</t>
        </is>
      </c>
      <c r="C4686" s="82" t="n">
        <v>46078</v>
      </c>
      <c r="D4686" t="inlineStr">
        <is>
          <t>Perk-HLM-2</t>
        </is>
      </c>
      <c r="E4686" t="n">
        <v>1309.97933333333</v>
      </c>
      <c r="F4686" t="n">
        <v>106</v>
      </c>
      <c r="G4686" t="n">
        <v>12.3582955974843</v>
      </c>
      <c r="H4686" t="n">
        <v>0</v>
      </c>
      <c r="I4686" t="n">
        <v>71.87168122054671</v>
      </c>
    </row>
    <row r="4687">
      <c r="A4687" t="inlineStr">
        <is>
          <t>Daily_Efficiency_MTBF_2026_09_18.xlsx</t>
        </is>
      </c>
      <c r="B4687" t="inlineStr">
        <is>
          <t>Samridhi Perk Line</t>
        </is>
      </c>
      <c r="C4687" s="82" t="n">
        <v>46078</v>
      </c>
      <c r="D4687" t="inlineStr">
        <is>
          <t>Perk-HLM-1</t>
        </is>
      </c>
      <c r="E4687" t="n">
        <v>1254.01283333333</v>
      </c>
      <c r="F4687" t="n">
        <v>98</v>
      </c>
      <c r="G4687" t="n">
        <v>12.7960493197279</v>
      </c>
      <c r="H4687" t="n">
        <v>3.99</v>
      </c>
      <c r="I4687" t="n">
        <v>76.6097812019629</v>
      </c>
    </row>
    <row r="4688">
      <c r="A4688" t="inlineStr">
        <is>
          <t>Daily_Efficiency_MTBF_2026_09_18.xlsx</t>
        </is>
      </c>
      <c r="B4688" t="inlineStr">
        <is>
          <t>Samridhi Perk Line</t>
        </is>
      </c>
      <c r="C4688" s="82" t="n">
        <v>46078</v>
      </c>
      <c r="D4688" t="inlineStr">
        <is>
          <t>Perk-HCM-2</t>
        </is>
      </c>
      <c r="E4688" t="n">
        <v>1370.10488333333</v>
      </c>
      <c r="F4688" t="n">
        <v>71</v>
      </c>
      <c r="G4688" t="n">
        <v>19.2972518779343</v>
      </c>
      <c r="H4688" t="n">
        <v>2.56611666666667</v>
      </c>
      <c r="I4688" t="n">
        <v>89.7419031189301</v>
      </c>
    </row>
    <row r="4689">
      <c r="A4689" t="inlineStr">
        <is>
          <t>Daily_Efficiency_MTBF_2026_09_18.xlsx</t>
        </is>
      </c>
      <c r="B4689" t="inlineStr">
        <is>
          <t>Samridhi Perk Line</t>
        </is>
      </c>
      <c r="C4689" s="82" t="n">
        <v>46078</v>
      </c>
      <c r="D4689" t="inlineStr">
        <is>
          <t>Perk-HCM-3</t>
        </is>
      </c>
      <c r="E4689" t="n">
        <v>1308.77188333333</v>
      </c>
      <c r="F4689" t="n">
        <v>60</v>
      </c>
      <c r="G4689" t="n">
        <v>21.8128647222222</v>
      </c>
      <c r="H4689" t="n">
        <v>5.4072</v>
      </c>
      <c r="I4689" t="n">
        <v>67.3243566081626</v>
      </c>
    </row>
    <row r="4690">
      <c r="A4690" t="inlineStr">
        <is>
          <t>Daily_Efficiency_MTBF_2026_09_18.xlsx</t>
        </is>
      </c>
      <c r="B4690" t="inlineStr">
        <is>
          <t>Samridhi Perk Line</t>
        </is>
      </c>
      <c r="C4690" s="82" t="n">
        <v>46078</v>
      </c>
      <c r="D4690" t="inlineStr">
        <is>
          <t>Perk-HCM-1</t>
        </is>
      </c>
      <c r="E4690" t="n">
        <v>1364.39588333333</v>
      </c>
      <c r="F4690" t="n">
        <v>57</v>
      </c>
      <c r="G4690" t="n">
        <v>23.9367698830409</v>
      </c>
      <c r="H4690" t="n">
        <v>0.16055</v>
      </c>
      <c r="I4690" t="n">
        <v>79.64297246495219</v>
      </c>
    </row>
    <row r="4691">
      <c r="A4691" t="inlineStr">
        <is>
          <t>Daily_Efficiency_MTBF_2026_09_18.xlsx</t>
        </is>
      </c>
      <c r="B4691" t="inlineStr">
        <is>
          <t>Samridhi Perk Line</t>
        </is>
      </c>
      <c r="C4691" s="82" t="n">
        <v>46078</v>
      </c>
      <c r="D4691" t="inlineStr">
        <is>
          <t>Perk-HCM-4</t>
        </is>
      </c>
      <c r="E4691" t="n">
        <v>1379.96496666667</v>
      </c>
      <c r="F4691" t="n">
        <v>31</v>
      </c>
      <c r="G4691" t="n">
        <v>44.5149989247312</v>
      </c>
      <c r="H4691" t="n">
        <v>0.06745</v>
      </c>
      <c r="I4691" t="n">
        <v>65.4046156284394</v>
      </c>
    </row>
    <row r="4692">
      <c r="A4692" t="inlineStr">
        <is>
          <t>Daily_Efficiency_MTBF_2026_09_18.xlsx</t>
        </is>
      </c>
      <c r="B4692" t="inlineStr">
        <is>
          <t>Samridhi Perk Line</t>
        </is>
      </c>
      <c r="C4692" s="82" t="n">
        <v>46078</v>
      </c>
      <c r="D4692" t="inlineStr">
        <is>
          <t>Perk-TTLi-1</t>
        </is>
      </c>
      <c r="E4692" t="n">
        <v>1378.67803333333</v>
      </c>
      <c r="F4692" t="n">
        <v>15</v>
      </c>
      <c r="G4692" t="n">
        <v>91.9118688888889</v>
      </c>
      <c r="H4692" t="n">
        <v>2.55896666666667</v>
      </c>
      <c r="I4692" t="n">
        <v>75.0450570348939</v>
      </c>
    </row>
    <row r="4693">
      <c r="A4693" t="inlineStr">
        <is>
          <t>Daily_Efficiency_MTBF_2026_09_18.xlsx</t>
        </is>
      </c>
      <c r="B4693" t="inlineStr">
        <is>
          <t>Samridhi Perk Line</t>
        </is>
      </c>
      <c r="C4693" s="82" t="n">
        <v>46078</v>
      </c>
      <c r="D4693" t="inlineStr">
        <is>
          <t>Perk-TTLi-2</t>
        </is>
      </c>
      <c r="E4693" t="n">
        <v>1405.60823333333</v>
      </c>
      <c r="F4693" t="n">
        <v>10</v>
      </c>
      <c r="G4693" t="n">
        <v>140.560823333333</v>
      </c>
      <c r="H4693" t="n">
        <v>0</v>
      </c>
      <c r="I4693" t="n">
        <v>76.445209935157</v>
      </c>
    </row>
    <row r="4694">
      <c r="A4694" t="inlineStr">
        <is>
          <t>Daily_Efficiency_MTBF_2026_09_18.xlsx</t>
        </is>
      </c>
      <c r="B4694" t="inlineStr">
        <is>
          <t>Samridhi Perk Line</t>
        </is>
      </c>
      <c r="C4694" s="82" t="n">
        <v>46078</v>
      </c>
      <c r="D4694" t="inlineStr">
        <is>
          <t>Perk-TTLi-3</t>
        </is>
      </c>
      <c r="E4694" t="n">
        <v>1428.27033333333</v>
      </c>
      <c r="F4694" t="n">
        <v>5</v>
      </c>
      <c r="G4694" t="n">
        <v>285.654066666667</v>
      </c>
      <c r="H4694" t="n">
        <v>0.1022</v>
      </c>
      <c r="I4694" t="n">
        <v>61.8797641339409</v>
      </c>
    </row>
    <row r="4695">
      <c r="A4695" t="inlineStr">
        <is>
          <t>Daily_Efficiency_MTBF_2026_09_18.xlsx</t>
        </is>
      </c>
      <c r="B4695" t="inlineStr">
        <is>
          <t>Samridhi Perk Line</t>
        </is>
      </c>
      <c r="C4695" s="82" t="n">
        <v>46078</v>
      </c>
      <c r="D4695" t="inlineStr">
        <is>
          <t>Perk-TTLi-4</t>
        </is>
      </c>
      <c r="E4695" t="n">
        <v>1096.1383</v>
      </c>
      <c r="F4695" t="n">
        <v>1</v>
      </c>
      <c r="G4695" t="n">
        <v>1096.1383</v>
      </c>
      <c r="H4695" t="n">
        <v>0</v>
      </c>
      <c r="I4695" t="n">
        <v>59.1850499156904</v>
      </c>
    </row>
    <row r="4696">
      <c r="A4696" t="inlineStr">
        <is>
          <t>Daily_Efficiency_MTBF_2026_09_18.xlsx</t>
        </is>
      </c>
      <c r="B4696" t="inlineStr">
        <is>
          <t>Samridhi Perk Line</t>
        </is>
      </c>
      <c r="C4696" s="82" t="n">
        <v>46078</v>
      </c>
      <c r="D4696" t="inlineStr">
        <is>
          <t>Perk-Case Packing</t>
        </is>
      </c>
      <c r="E4696" t="n">
        <v>1440</v>
      </c>
      <c r="F4696" t="n">
        <v>1</v>
      </c>
      <c r="G4696" t="n">
        <v>1440</v>
      </c>
      <c r="H4696" t="n">
        <v>0</v>
      </c>
      <c r="I4696" t="n">
        <v>90.5376344086021</v>
      </c>
    </row>
    <row r="4697">
      <c r="A4697" t="inlineStr">
        <is>
          <t>Daily_Efficiency_MTBF_2026_09_18.xlsx</t>
        </is>
      </c>
      <c r="B4697" t="inlineStr">
        <is>
          <t>Samridhi Perk Line</t>
        </is>
      </c>
      <c r="C4697" s="82" t="n">
        <v>46078</v>
      </c>
      <c r="D4697" t="inlineStr">
        <is>
          <t>Perk-HLM-3</t>
        </is>
      </c>
      <c r="E4697" t="n">
        <v>1440</v>
      </c>
      <c r="F4697" t="n">
        <v>1</v>
      </c>
      <c r="G4697" t="n">
        <v>1440</v>
      </c>
      <c r="H4697" t="n">
        <v>0</v>
      </c>
      <c r="I4697" t="n">
        <v>49.7901234567901</v>
      </c>
    </row>
    <row r="4698">
      <c r="A4698" t="inlineStr">
        <is>
          <t>Daily_Efficiency_MTBF_2026_09_18.xlsx</t>
        </is>
      </c>
      <c r="B4698" t="inlineStr">
        <is>
          <t>Co-Extrusion Line</t>
        </is>
      </c>
      <c r="C4698" s="82" t="n">
        <v>46077</v>
      </c>
      <c r="D4698" t="inlineStr">
        <is>
          <t>Coex-AW3</t>
        </is>
      </c>
      <c r="E4698" t="n">
        <v>1322.94921666667</v>
      </c>
      <c r="F4698" t="n">
        <v>113</v>
      </c>
      <c r="G4698" t="n">
        <v>11.7075151917404</v>
      </c>
      <c r="H4698" t="n">
        <v>95.7115666666667</v>
      </c>
      <c r="I4698" t="n">
        <v>37.1316666666666</v>
      </c>
    </row>
    <row r="4699">
      <c r="A4699" t="inlineStr">
        <is>
          <t>Daily_Efficiency_MTBF_2026_09_18.xlsx</t>
        </is>
      </c>
      <c r="B4699" t="inlineStr">
        <is>
          <t>Co-Extrusion Line</t>
        </is>
      </c>
      <c r="C4699" s="82" t="n">
        <v>46077</v>
      </c>
      <c r="D4699" t="inlineStr">
        <is>
          <t>Coex-AW2</t>
        </is>
      </c>
      <c r="E4699" t="n">
        <v>1327.68685</v>
      </c>
      <c r="F4699" t="n">
        <v>27</v>
      </c>
      <c r="G4699" t="n">
        <v>49.173587037037</v>
      </c>
      <c r="H4699" t="n">
        <v>32.6613166666667</v>
      </c>
      <c r="I4699" t="n">
        <v>58.0431954861562</v>
      </c>
    </row>
    <row r="4700">
      <c r="A4700" t="inlineStr">
        <is>
          <t>Daily_Efficiency_MTBF_2026_09_18.xlsx</t>
        </is>
      </c>
      <c r="B4700" t="inlineStr">
        <is>
          <t>Samridhi 5 Star Line</t>
        </is>
      </c>
      <c r="C4700" s="82" t="n">
        <v>46077</v>
      </c>
      <c r="D4700" t="inlineStr">
        <is>
          <t>FS-HCM-1</t>
        </is>
      </c>
      <c r="E4700" t="n">
        <v>915.834233333333</v>
      </c>
      <c r="F4700" t="n">
        <v>42</v>
      </c>
      <c r="G4700" t="n">
        <v>21.805576984127</v>
      </c>
      <c r="H4700" t="n">
        <v>0</v>
      </c>
      <c r="I4700" t="n">
        <v>44.8909418469226</v>
      </c>
    </row>
    <row r="4701">
      <c r="A4701" t="inlineStr">
        <is>
          <t>Daily_Efficiency_MTBF_2026_09_18.xlsx</t>
        </is>
      </c>
      <c r="B4701" t="inlineStr">
        <is>
          <t>Samridhi 5 Star Line</t>
        </is>
      </c>
      <c r="C4701" s="82" t="n">
        <v>46077</v>
      </c>
      <c r="D4701" t="inlineStr">
        <is>
          <t>FS-HCM-4</t>
        </is>
      </c>
      <c r="E4701" t="n">
        <v>1394.00833333333</v>
      </c>
      <c r="F4701" t="n">
        <v>21</v>
      </c>
      <c r="G4701" t="n">
        <v>66.3813492063492</v>
      </c>
      <c r="H4701" t="n">
        <v>12.1461833333333</v>
      </c>
      <c r="I4701" t="n">
        <v>25.0865046886975</v>
      </c>
    </row>
    <row r="4702">
      <c r="A4702" t="inlineStr">
        <is>
          <t>Daily_Efficiency_MTBF_2026_09_18.xlsx</t>
        </is>
      </c>
      <c r="B4702" t="inlineStr">
        <is>
          <t>Samridhi 5 Star Line</t>
        </is>
      </c>
      <c r="C4702" s="82" t="n">
        <v>46077</v>
      </c>
      <c r="D4702" t="inlineStr">
        <is>
          <t>FS-HCM-3</t>
        </is>
      </c>
      <c r="E4702" t="n">
        <v>899.9728</v>
      </c>
      <c r="F4702" t="n">
        <v>19</v>
      </c>
      <c r="G4702" t="n">
        <v>47.3669894736842</v>
      </c>
      <c r="H4702" t="n">
        <v>3.84858333333333</v>
      </c>
      <c r="I4702" t="n">
        <v>44.4861500856642</v>
      </c>
    </row>
    <row r="4703">
      <c r="A4703" t="inlineStr">
        <is>
          <t>Daily_Efficiency_MTBF_2026_09_18.xlsx</t>
        </is>
      </c>
      <c r="B4703" t="inlineStr">
        <is>
          <t>Samridhi 5 Star Line</t>
        </is>
      </c>
      <c r="C4703" s="82" t="n">
        <v>46077</v>
      </c>
      <c r="D4703" t="inlineStr">
        <is>
          <t>FS-TTLi-2</t>
        </is>
      </c>
      <c r="E4703" t="n">
        <v>1431.15611666667</v>
      </c>
      <c r="F4703" t="n">
        <v>9</v>
      </c>
      <c r="G4703" t="n">
        <v>159.017346296296</v>
      </c>
      <c r="H4703" t="n">
        <v>0.8341499999999999</v>
      </c>
      <c r="I4703" t="n">
        <v>22.69044149023</v>
      </c>
    </row>
    <row r="4704">
      <c r="A4704" t="inlineStr">
        <is>
          <t>Daily_Efficiency_MTBF_2026_09_18.xlsx</t>
        </is>
      </c>
      <c r="B4704" t="inlineStr">
        <is>
          <t>Samridhi 5 Star Line</t>
        </is>
      </c>
      <c r="C4704" s="82" t="n">
        <v>46077</v>
      </c>
      <c r="D4704" t="inlineStr">
        <is>
          <t>FS-HCM-2</t>
        </is>
      </c>
      <c r="E4704" t="n">
        <v>951.9944833333331</v>
      </c>
      <c r="F4704" t="n">
        <v>6</v>
      </c>
      <c r="G4704" t="n">
        <v>158.665747222222</v>
      </c>
      <c r="H4704" t="n">
        <v>0</v>
      </c>
      <c r="I4704" t="n">
        <v>35.2781249068798</v>
      </c>
    </row>
    <row r="4705">
      <c r="A4705" t="inlineStr">
        <is>
          <t>Daily_Efficiency_MTBF_2026_09_18.xlsx</t>
        </is>
      </c>
      <c r="B4705" t="inlineStr">
        <is>
          <t>Samridhi 5 Star Line</t>
        </is>
      </c>
      <c r="C4705" s="82" t="n">
        <v>46077</v>
      </c>
      <c r="D4705" t="inlineStr">
        <is>
          <t>FS-HRM-5</t>
        </is>
      </c>
      <c r="E4705" t="n">
        <v>947.324333333333</v>
      </c>
      <c r="F4705" t="n">
        <v>6</v>
      </c>
      <c r="G4705" t="n">
        <v>157.887388888889</v>
      </c>
      <c r="H4705" t="n">
        <v>4.83963333333333</v>
      </c>
      <c r="I4705" t="n">
        <v>17.4349445128053</v>
      </c>
    </row>
    <row r="4706">
      <c r="A4706" t="inlineStr">
        <is>
          <t>Daily_Efficiency_MTBF_2026_09_18.xlsx</t>
        </is>
      </c>
      <c r="B4706" t="inlineStr">
        <is>
          <t>Samridhi 5 Star Line</t>
        </is>
      </c>
      <c r="C4706" s="82" t="n">
        <v>46077</v>
      </c>
      <c r="D4706" t="inlineStr">
        <is>
          <t>FS-TTLi-4</t>
        </is>
      </c>
      <c r="E4706" t="n">
        <v>959.333333333333</v>
      </c>
      <c r="F4706" t="n">
        <v>3</v>
      </c>
      <c r="G4706" t="n">
        <v>319.777777777778</v>
      </c>
      <c r="H4706" t="n">
        <v>0.666666666666667</v>
      </c>
      <c r="I4706" t="n">
        <v>36.2499999999999</v>
      </c>
    </row>
    <row r="4707">
      <c r="A4707" t="inlineStr">
        <is>
          <t>Daily_Efficiency_MTBF_2026_09_18.xlsx</t>
        </is>
      </c>
      <c r="B4707" t="inlineStr">
        <is>
          <t>Samridhi 5 Star Line</t>
        </is>
      </c>
      <c r="C4707" s="82" t="n">
        <v>46077</v>
      </c>
      <c r="D4707" t="inlineStr">
        <is>
          <t>FS-TTM-5</t>
        </is>
      </c>
      <c r="E4707" t="n">
        <v>960</v>
      </c>
      <c r="F4707" t="n">
        <v>1</v>
      </c>
      <c r="G4707" t="n">
        <v>960</v>
      </c>
      <c r="H4707" t="n">
        <v>0</v>
      </c>
      <c r="I4707" t="n">
        <v>10.6919642857143</v>
      </c>
    </row>
    <row r="4708">
      <c r="A4708" t="inlineStr">
        <is>
          <t>Daily_Efficiency_MTBF_2026_09_18.xlsx</t>
        </is>
      </c>
      <c r="B4708" t="inlineStr">
        <is>
          <t>Samridhi 5 Star Line</t>
        </is>
      </c>
      <c r="C4708" s="82" t="n">
        <v>46077</v>
      </c>
      <c r="D4708" t="inlineStr">
        <is>
          <t>FS-TTLi-3</t>
        </is>
      </c>
      <c r="E4708" t="n">
        <v>957.6659</v>
      </c>
      <c r="F4708" t="n">
        <v>1</v>
      </c>
      <c r="G4708" t="n">
        <v>957.6659</v>
      </c>
      <c r="H4708" t="n">
        <v>0</v>
      </c>
      <c r="I4708" t="n">
        <v>44.1475168203979</v>
      </c>
    </row>
    <row r="4709">
      <c r="A4709" t="inlineStr">
        <is>
          <t>Daily_Efficiency_MTBF_2026_09_18.xlsx</t>
        </is>
      </c>
      <c r="B4709" t="inlineStr">
        <is>
          <t>Samridhi 5 Star Line</t>
        </is>
      </c>
      <c r="C4709" s="82" t="n">
        <v>46077</v>
      </c>
      <c r="D4709" t="inlineStr">
        <is>
          <t>FS-TTLi-1</t>
        </is>
      </c>
      <c r="E4709" t="n">
        <v>1435.00005</v>
      </c>
      <c r="F4709" t="n">
        <v>1</v>
      </c>
      <c r="G4709" t="n">
        <v>1435.00005</v>
      </c>
      <c r="H4709" t="n">
        <v>0</v>
      </c>
      <c r="I4709" t="n">
        <v>29.3031348674866</v>
      </c>
    </row>
    <row r="4710">
      <c r="A4710" t="inlineStr">
        <is>
          <t>Daily_Efficiency_MTBF_2026_09_18.xlsx</t>
        </is>
      </c>
      <c r="B4710" t="inlineStr">
        <is>
          <t>Samridhi 5 Star Line</t>
        </is>
      </c>
      <c r="C4710" s="82" t="n">
        <v>46077</v>
      </c>
      <c r="D4710" t="inlineStr">
        <is>
          <t>FS-Case Packing</t>
        </is>
      </c>
      <c r="E4710" t="n">
        <v>1440</v>
      </c>
      <c r="F4710" t="n">
        <v>1</v>
      </c>
      <c r="G4710" t="n">
        <v>1440</v>
      </c>
      <c r="H4710" t="n">
        <v>0</v>
      </c>
      <c r="I4710" t="n">
        <v>35.6951871657754</v>
      </c>
    </row>
    <row r="4711">
      <c r="A4711" t="inlineStr">
        <is>
          <t>Daily_Efficiency_MTBF_2026_09_18.xlsx</t>
        </is>
      </c>
      <c r="B4711" t="inlineStr">
        <is>
          <t>Samridhi Perk Line</t>
        </is>
      </c>
      <c r="C4711" s="82" t="n">
        <v>46077</v>
      </c>
      <c r="D4711" t="inlineStr">
        <is>
          <t>Perk-HLM-1</t>
        </is>
      </c>
      <c r="E4711" t="n">
        <v>1286.27011666667</v>
      </c>
      <c r="F4711" t="n">
        <v>118</v>
      </c>
      <c r="G4711" t="n">
        <v>10.9005942090395</v>
      </c>
      <c r="H4711" t="n">
        <v>13.47615</v>
      </c>
      <c r="I4711" t="n">
        <v>73.12931068537441</v>
      </c>
    </row>
    <row r="4712">
      <c r="A4712" t="inlineStr">
        <is>
          <t>Daily_Efficiency_MTBF_2026_09_18.xlsx</t>
        </is>
      </c>
      <c r="B4712" t="inlineStr">
        <is>
          <t>Samridhi Perk Line</t>
        </is>
      </c>
      <c r="C4712" s="82" t="n">
        <v>46077</v>
      </c>
      <c r="D4712" t="inlineStr">
        <is>
          <t>Perk-HLM-2</t>
        </is>
      </c>
      <c r="E4712" t="n">
        <v>1282.86145</v>
      </c>
      <c r="F4712" t="n">
        <v>116</v>
      </c>
      <c r="G4712" t="n">
        <v>11.0591504310345</v>
      </c>
      <c r="H4712" t="n">
        <v>0</v>
      </c>
      <c r="I4712" t="n">
        <v>67.7260001487666</v>
      </c>
    </row>
    <row r="4713">
      <c r="A4713" t="inlineStr">
        <is>
          <t>Daily_Efficiency_MTBF_2026_09_18.xlsx</t>
        </is>
      </c>
      <c r="B4713" t="inlineStr">
        <is>
          <t>Samridhi Perk Line</t>
        </is>
      </c>
      <c r="C4713" s="82" t="n">
        <v>46077</v>
      </c>
      <c r="D4713" t="inlineStr">
        <is>
          <t>Perk-HCM-2</t>
        </is>
      </c>
      <c r="E4713" t="n">
        <v>1378.64948333333</v>
      </c>
      <c r="F4713" t="n">
        <v>54</v>
      </c>
      <c r="G4713" t="n">
        <v>25.5305459876543</v>
      </c>
      <c r="H4713" t="n">
        <v>0.4719</v>
      </c>
      <c r="I4713" t="n">
        <v>85.1839916608277</v>
      </c>
    </row>
    <row r="4714">
      <c r="A4714" t="inlineStr">
        <is>
          <t>Daily_Efficiency_MTBF_2026_09_18.xlsx</t>
        </is>
      </c>
      <c r="B4714" t="inlineStr">
        <is>
          <t>Samridhi Perk Line</t>
        </is>
      </c>
      <c r="C4714" s="82" t="n">
        <v>46077</v>
      </c>
      <c r="D4714" t="inlineStr">
        <is>
          <t>Perk-HCM-3</t>
        </is>
      </c>
      <c r="E4714" t="n">
        <v>1345.00005</v>
      </c>
      <c r="F4714" t="n">
        <v>49</v>
      </c>
      <c r="G4714" t="n">
        <v>27.4489806122449</v>
      </c>
      <c r="H4714" t="n">
        <v>2.52253333333333</v>
      </c>
      <c r="I4714" t="n">
        <v>70.16421105898991</v>
      </c>
    </row>
    <row r="4715">
      <c r="A4715" t="inlineStr">
        <is>
          <t>Daily_Efficiency_MTBF_2026_09_18.xlsx</t>
        </is>
      </c>
      <c r="B4715" t="inlineStr">
        <is>
          <t>Samridhi Perk Line</t>
        </is>
      </c>
      <c r="C4715" s="82" t="n">
        <v>46077</v>
      </c>
      <c r="D4715" t="inlineStr">
        <is>
          <t>Perk-HCM-4</t>
        </is>
      </c>
      <c r="E4715" t="n">
        <v>1366.63098333333</v>
      </c>
      <c r="F4715" t="n">
        <v>46</v>
      </c>
      <c r="G4715" t="n">
        <v>29.7093692028985</v>
      </c>
      <c r="H4715" t="n">
        <v>0.1353</v>
      </c>
      <c r="I4715" t="n">
        <v>54.2020467765856</v>
      </c>
    </row>
    <row r="4716">
      <c r="A4716" t="inlineStr">
        <is>
          <t>Daily_Efficiency_MTBF_2026_09_18.xlsx</t>
        </is>
      </c>
      <c r="B4716" t="inlineStr">
        <is>
          <t>Samridhi Perk Line</t>
        </is>
      </c>
      <c r="C4716" s="82" t="n">
        <v>46077</v>
      </c>
      <c r="D4716" t="inlineStr">
        <is>
          <t>Perk-HCM-1</t>
        </is>
      </c>
      <c r="E4716" t="n">
        <v>1400.49856666667</v>
      </c>
      <c r="F4716" t="n">
        <v>45</v>
      </c>
      <c r="G4716" t="n">
        <v>31.1221903703704</v>
      </c>
      <c r="H4716" t="n">
        <v>1.00466666666667</v>
      </c>
      <c r="I4716" t="n">
        <v>81.3483326782497</v>
      </c>
    </row>
    <row r="4717">
      <c r="A4717" t="inlineStr">
        <is>
          <t>Daily_Efficiency_MTBF_2026_09_18.xlsx</t>
        </is>
      </c>
      <c r="B4717" t="inlineStr">
        <is>
          <t>Samridhi Perk Line</t>
        </is>
      </c>
      <c r="C4717" s="82" t="n">
        <v>46077</v>
      </c>
      <c r="D4717" t="inlineStr">
        <is>
          <t>Perk-TTLi-1</t>
        </is>
      </c>
      <c r="E4717" t="n">
        <v>1381.39281666667</v>
      </c>
      <c r="F4717" t="n">
        <v>16</v>
      </c>
      <c r="G4717" t="n">
        <v>86.3370510416667</v>
      </c>
      <c r="H4717" t="n">
        <v>1.1979</v>
      </c>
      <c r="I4717" t="n">
        <v>79.0633201571941</v>
      </c>
    </row>
    <row r="4718">
      <c r="A4718" t="inlineStr">
        <is>
          <t>Daily_Efficiency_MTBF_2026_09_18.xlsx</t>
        </is>
      </c>
      <c r="B4718" t="inlineStr">
        <is>
          <t>Samridhi Perk Line</t>
        </is>
      </c>
      <c r="C4718" s="82" t="n">
        <v>46077</v>
      </c>
      <c r="D4718" t="inlineStr">
        <is>
          <t>Perk-TTLi-2</t>
        </is>
      </c>
      <c r="E4718" t="n">
        <v>1402.15723333333</v>
      </c>
      <c r="F4718" t="n">
        <v>8</v>
      </c>
      <c r="G4718" t="n">
        <v>175.269654166667</v>
      </c>
      <c r="H4718" t="n">
        <v>0</v>
      </c>
      <c r="I4718" t="n">
        <v>81.9333698586846</v>
      </c>
    </row>
    <row r="4719">
      <c r="A4719" t="inlineStr">
        <is>
          <t>Daily_Efficiency_MTBF_2026_09_18.xlsx</t>
        </is>
      </c>
      <c r="B4719" t="inlineStr">
        <is>
          <t>Samridhi Perk Line</t>
        </is>
      </c>
      <c r="C4719" s="82" t="n">
        <v>46077</v>
      </c>
      <c r="D4719" t="inlineStr">
        <is>
          <t>Perk-TTLi-4</t>
        </is>
      </c>
      <c r="E4719" t="n">
        <v>1437.65478333333</v>
      </c>
      <c r="F4719" t="n">
        <v>3</v>
      </c>
      <c r="G4719" t="n">
        <v>479.218261111111</v>
      </c>
      <c r="H4719" t="n">
        <v>0.482433333333333</v>
      </c>
      <c r="I4719" t="n">
        <v>48.840958418977</v>
      </c>
    </row>
    <row r="4720">
      <c r="A4720" t="inlineStr">
        <is>
          <t>Daily_Efficiency_MTBF_2026_09_18.xlsx</t>
        </is>
      </c>
      <c r="B4720" t="inlineStr">
        <is>
          <t>Samridhi Perk Line</t>
        </is>
      </c>
      <c r="C4720" s="82" t="n">
        <v>46077</v>
      </c>
      <c r="D4720" t="inlineStr">
        <is>
          <t>Perk-TTLi-3</t>
        </is>
      </c>
      <c r="E4720" t="n">
        <v>1432.66701666667</v>
      </c>
      <c r="F4720" t="n">
        <v>2</v>
      </c>
      <c r="G4720" t="n">
        <v>716.333508333333</v>
      </c>
      <c r="H4720" t="n">
        <v>0.21805</v>
      </c>
      <c r="I4720" t="n">
        <v>58.863758135335</v>
      </c>
    </row>
    <row r="4721">
      <c r="A4721" t="inlineStr">
        <is>
          <t>Daily_Efficiency_MTBF_2026_09_18.xlsx</t>
        </is>
      </c>
      <c r="B4721" t="inlineStr">
        <is>
          <t>Samridhi Perk Line</t>
        </is>
      </c>
      <c r="C4721" s="82" t="n">
        <v>46077</v>
      </c>
      <c r="D4721" t="inlineStr">
        <is>
          <t>Perk-HLM-3</t>
        </is>
      </c>
      <c r="E4721" t="n">
        <v>1440</v>
      </c>
      <c r="F4721" t="n">
        <v>1</v>
      </c>
      <c r="G4721" t="n">
        <v>1440</v>
      </c>
      <c r="H4721" t="n">
        <v>0</v>
      </c>
      <c r="I4721" t="n">
        <v>43.9969135802469</v>
      </c>
    </row>
    <row r="4722">
      <c r="A4722" t="inlineStr">
        <is>
          <t>Daily_Efficiency_MTBF_2026_09_18.xlsx</t>
        </is>
      </c>
      <c r="B4722" t="inlineStr">
        <is>
          <t>Samridhi Perk Line</t>
        </is>
      </c>
      <c r="C4722" s="82" t="n">
        <v>46077</v>
      </c>
      <c r="D4722" t="inlineStr">
        <is>
          <t>Perk-Case Packing</t>
        </is>
      </c>
      <c r="E4722" t="n">
        <v>1440</v>
      </c>
      <c r="F4722" t="n">
        <v>1</v>
      </c>
      <c r="G4722" t="n">
        <v>1440</v>
      </c>
      <c r="H4722" t="n">
        <v>0</v>
      </c>
      <c r="I4722" t="n">
        <v>87.15053763440859</v>
      </c>
    </row>
    <row r="4723">
      <c r="A4723" t="inlineStr">
        <is>
          <t>Daily_Efficiency_MTBF_2026_09_18.xlsx</t>
        </is>
      </c>
      <c r="B4723" t="inlineStr">
        <is>
          <t>Co-Extrusion Line</t>
        </is>
      </c>
      <c r="C4723" s="82" t="n">
        <v>46076</v>
      </c>
      <c r="D4723" t="inlineStr">
        <is>
          <t>Coex-AW3</t>
        </is>
      </c>
      <c r="E4723" t="n">
        <v>1238.04886666667</v>
      </c>
      <c r="F4723" t="n">
        <v>256</v>
      </c>
      <c r="G4723" t="n">
        <v>4.83612838541667</v>
      </c>
      <c r="H4723" t="n">
        <v>156.948183333333</v>
      </c>
      <c r="I4723" t="n">
        <v>38.6955555555555</v>
      </c>
    </row>
    <row r="4724">
      <c r="A4724" t="inlineStr">
        <is>
          <t>Daily_Efficiency_MTBF_2026_09_18.xlsx</t>
        </is>
      </c>
      <c r="B4724" t="inlineStr">
        <is>
          <t>Co-Extrusion Line</t>
        </is>
      </c>
      <c r="C4724" s="82" t="n">
        <v>46076</v>
      </c>
      <c r="D4724" t="inlineStr">
        <is>
          <t>Coex-AW2</t>
        </is>
      </c>
      <c r="E4724" t="n">
        <v>1369.46671666667</v>
      </c>
      <c r="F4724" t="n">
        <v>17</v>
      </c>
      <c r="G4724" t="n">
        <v>80.55686568627451</v>
      </c>
      <c r="H4724" t="n">
        <v>15.8339166666667</v>
      </c>
      <c r="I4724" t="n">
        <v>74.14106670804721</v>
      </c>
    </row>
    <row r="4725">
      <c r="A4725" t="inlineStr">
        <is>
          <t>Daily_Efficiency_MTBF_2026_09_18.xlsx</t>
        </is>
      </c>
      <c r="B4725" t="inlineStr">
        <is>
          <t>Samridhi 5 Star Line</t>
        </is>
      </c>
      <c r="C4725" s="82" t="n">
        <v>46076</v>
      </c>
      <c r="D4725" t="inlineStr">
        <is>
          <t>FS-HCM-1</t>
        </is>
      </c>
      <c r="E4725" t="n">
        <v>1310.5396</v>
      </c>
      <c r="F4725" t="n">
        <v>72</v>
      </c>
      <c r="G4725" t="n">
        <v>18.2019388888889</v>
      </c>
      <c r="H4725" t="n">
        <v>2.4926</v>
      </c>
      <c r="I4725" t="n">
        <v>87.3307872694926</v>
      </c>
    </row>
    <row r="4726">
      <c r="A4726" t="inlineStr">
        <is>
          <t>Daily_Efficiency_MTBF_2026_09_18.xlsx</t>
        </is>
      </c>
      <c r="B4726" t="inlineStr">
        <is>
          <t>Samridhi 5 Star Line</t>
        </is>
      </c>
      <c r="C4726" s="82" t="n">
        <v>46076</v>
      </c>
      <c r="D4726" t="inlineStr">
        <is>
          <t>FS-HCM-4</t>
        </is>
      </c>
      <c r="E4726" t="n">
        <v>1376.50781666667</v>
      </c>
      <c r="F4726" t="n">
        <v>54</v>
      </c>
      <c r="G4726" t="n">
        <v>25.4908854938272</v>
      </c>
      <c r="H4726" t="n">
        <v>39.4937666666667</v>
      </c>
      <c r="I4726" t="n">
        <v>75.2742714196371</v>
      </c>
    </row>
    <row r="4727">
      <c r="A4727" t="inlineStr">
        <is>
          <t>Daily_Efficiency_MTBF_2026_09_18.xlsx</t>
        </is>
      </c>
      <c r="B4727" t="inlineStr">
        <is>
          <t>Samridhi 5 Star Line</t>
        </is>
      </c>
      <c r="C4727" s="82" t="n">
        <v>46076</v>
      </c>
      <c r="D4727" t="inlineStr">
        <is>
          <t>FS-HCM-2</t>
        </is>
      </c>
      <c r="E4727" t="n">
        <v>1374.31935</v>
      </c>
      <c r="F4727" t="n">
        <v>46</v>
      </c>
      <c r="G4727" t="n">
        <v>29.8765076086957</v>
      </c>
      <c r="H4727" t="n">
        <v>1.49906666666667</v>
      </c>
      <c r="I4727" t="n">
        <v>73.8918056801283</v>
      </c>
    </row>
    <row r="4728">
      <c r="A4728" t="inlineStr">
        <is>
          <t>Daily_Efficiency_MTBF_2026_09_18.xlsx</t>
        </is>
      </c>
      <c r="B4728" t="inlineStr">
        <is>
          <t>Samridhi 5 Star Line</t>
        </is>
      </c>
      <c r="C4728" s="82" t="n">
        <v>46076</v>
      </c>
      <c r="D4728" t="inlineStr">
        <is>
          <t>FS-HCM-3</t>
        </is>
      </c>
      <c r="E4728" t="n">
        <v>1404.86133333333</v>
      </c>
      <c r="F4728" t="n">
        <v>25</v>
      </c>
      <c r="G4728" t="n">
        <v>56.1944533333333</v>
      </c>
      <c r="H4728" t="n">
        <v>0</v>
      </c>
      <c r="I4728" t="n">
        <v>88.0221982056806</v>
      </c>
    </row>
    <row r="4729">
      <c r="A4729" t="inlineStr">
        <is>
          <t>Daily_Efficiency_MTBF_2026_09_18.xlsx</t>
        </is>
      </c>
      <c r="B4729" t="inlineStr">
        <is>
          <t>Samridhi 5 Star Line</t>
        </is>
      </c>
      <c r="C4729" s="82" t="n">
        <v>46076</v>
      </c>
      <c r="D4729" t="inlineStr">
        <is>
          <t>FS-TTLi-4</t>
        </is>
      </c>
      <c r="E4729" t="n">
        <v>1427.34081666667</v>
      </c>
      <c r="F4729" t="n">
        <v>24</v>
      </c>
      <c r="G4729" t="n">
        <v>59.4725340277778</v>
      </c>
      <c r="H4729" t="n">
        <v>12.6591833333333</v>
      </c>
      <c r="I4729" t="n">
        <v>72.4057539682539</v>
      </c>
    </row>
    <row r="4730">
      <c r="A4730" t="inlineStr">
        <is>
          <t>Daily_Efficiency_MTBF_2026_09_18.xlsx</t>
        </is>
      </c>
      <c r="B4730" t="inlineStr">
        <is>
          <t>Samridhi 5 Star Line</t>
        </is>
      </c>
      <c r="C4730" s="82" t="n">
        <v>46076</v>
      </c>
      <c r="D4730" t="inlineStr">
        <is>
          <t>FS-TTLi-1</t>
        </is>
      </c>
      <c r="E4730" t="n">
        <v>1417.51731666667</v>
      </c>
      <c r="F4730" t="n">
        <v>22</v>
      </c>
      <c r="G4730" t="n">
        <v>64.4326053030303</v>
      </c>
      <c r="H4730" t="n">
        <v>7.16165</v>
      </c>
      <c r="I4730" t="n">
        <v>85.44478812610009</v>
      </c>
    </row>
    <row r="4731">
      <c r="A4731" t="inlineStr">
        <is>
          <t>Daily_Efficiency_MTBF_2026_09_18.xlsx</t>
        </is>
      </c>
      <c r="B4731" t="inlineStr">
        <is>
          <t>Samridhi 5 Star Line</t>
        </is>
      </c>
      <c r="C4731" s="82" t="n">
        <v>46076</v>
      </c>
      <c r="D4731" t="inlineStr">
        <is>
          <t>FS-HRM-5</t>
        </is>
      </c>
      <c r="E4731" t="n">
        <v>1416.3307</v>
      </c>
      <c r="F4731" t="n">
        <v>13</v>
      </c>
      <c r="G4731" t="n">
        <v>108.948515384615</v>
      </c>
      <c r="H4731" t="n">
        <v>19.8277333333333</v>
      </c>
      <c r="I4731" t="n">
        <v>38.2802159918069</v>
      </c>
    </row>
    <row r="4732">
      <c r="A4732" t="inlineStr">
        <is>
          <t>Daily_Efficiency_MTBF_2026_09_18.xlsx</t>
        </is>
      </c>
      <c r="B4732" t="inlineStr">
        <is>
          <t>Samridhi 5 Star Line</t>
        </is>
      </c>
      <c r="C4732" s="82" t="n">
        <v>46076</v>
      </c>
      <c r="D4732" t="inlineStr">
        <is>
          <t>FS-TTLi-3</t>
        </is>
      </c>
      <c r="E4732" t="n">
        <v>1386.64526666667</v>
      </c>
      <c r="F4732" t="n">
        <v>11</v>
      </c>
      <c r="G4732" t="n">
        <v>126.058660606061</v>
      </c>
      <c r="H4732" t="n">
        <v>3.99343333333333</v>
      </c>
      <c r="I4732" t="n">
        <v>87.24740787749801</v>
      </c>
    </row>
    <row r="4733">
      <c r="A4733" t="inlineStr">
        <is>
          <t>Daily_Efficiency_MTBF_2026_09_18.xlsx</t>
        </is>
      </c>
      <c r="B4733" t="inlineStr">
        <is>
          <t>Samridhi 5 Star Line</t>
        </is>
      </c>
      <c r="C4733" s="82" t="n">
        <v>46076</v>
      </c>
      <c r="D4733" t="inlineStr">
        <is>
          <t>FS-TTLi-2</t>
        </is>
      </c>
      <c r="E4733" t="n">
        <v>1412.82013333333</v>
      </c>
      <c r="F4733" t="n">
        <v>8</v>
      </c>
      <c r="G4733" t="n">
        <v>176.602516666667</v>
      </c>
      <c r="H4733" t="n">
        <v>2.01573333333333</v>
      </c>
      <c r="I4733" t="n">
        <v>72.3701544769914</v>
      </c>
    </row>
    <row r="4734">
      <c r="A4734" t="inlineStr">
        <is>
          <t>Daily_Efficiency_MTBF_2026_09_18.xlsx</t>
        </is>
      </c>
      <c r="B4734" t="inlineStr">
        <is>
          <t>Samridhi 5 Star Line</t>
        </is>
      </c>
      <c r="C4734" s="82" t="n">
        <v>46076</v>
      </c>
      <c r="D4734" t="inlineStr">
        <is>
          <t>FS-TTM-5</t>
        </is>
      </c>
      <c r="E4734" t="n">
        <v>1440</v>
      </c>
      <c r="F4734" t="n">
        <v>1</v>
      </c>
      <c r="G4734" t="n">
        <v>1440</v>
      </c>
      <c r="H4734" t="n">
        <v>0</v>
      </c>
      <c r="I4734" t="n">
        <v>36.0565476190476</v>
      </c>
    </row>
    <row r="4735">
      <c r="A4735" t="inlineStr">
        <is>
          <t>Daily_Efficiency_MTBF_2026_09_18.xlsx</t>
        </is>
      </c>
      <c r="B4735" t="inlineStr">
        <is>
          <t>Samridhi 5 Star Line</t>
        </is>
      </c>
      <c r="C4735" s="82" t="n">
        <v>46076</v>
      </c>
      <c r="D4735" t="inlineStr">
        <is>
          <t>FS-Case Packing</t>
        </is>
      </c>
      <c r="E4735" t="n">
        <v>1440</v>
      </c>
      <c r="F4735" t="n">
        <v>1</v>
      </c>
      <c r="G4735" t="n">
        <v>1440</v>
      </c>
      <c r="H4735" t="n">
        <v>0</v>
      </c>
      <c r="I4735" t="n">
        <v>89.5499108734403</v>
      </c>
    </row>
    <row r="4736">
      <c r="A4736" t="inlineStr">
        <is>
          <t>Daily_Efficiency_MTBF_2026_09_18.xlsx</t>
        </is>
      </c>
      <c r="B4736" t="inlineStr">
        <is>
          <t>Samridhi Perk Line</t>
        </is>
      </c>
      <c r="C4736" s="82" t="n">
        <v>46076</v>
      </c>
      <c r="D4736" t="inlineStr">
        <is>
          <t>Perk-HLM-2</t>
        </is>
      </c>
      <c r="E4736" t="n">
        <v>1233.70606666667</v>
      </c>
      <c r="F4736" t="n">
        <v>112</v>
      </c>
      <c r="G4736" t="n">
        <v>11.0152327380952</v>
      </c>
      <c r="H4736" t="n">
        <v>0</v>
      </c>
      <c r="I4736" t="n">
        <v>56.4930297974445</v>
      </c>
    </row>
    <row r="4737">
      <c r="A4737" t="inlineStr">
        <is>
          <t>Daily_Efficiency_MTBF_2026_09_18.xlsx</t>
        </is>
      </c>
      <c r="B4737" t="inlineStr">
        <is>
          <t>Samridhi Perk Line</t>
        </is>
      </c>
      <c r="C4737" s="82" t="n">
        <v>46076</v>
      </c>
      <c r="D4737" t="inlineStr">
        <is>
          <t>Perk-HLM-1</t>
        </is>
      </c>
      <c r="E4737" t="n">
        <v>1216.86373333333</v>
      </c>
      <c r="F4737" t="n">
        <v>74</v>
      </c>
      <c r="G4737" t="n">
        <v>16.4441045045045</v>
      </c>
      <c r="H4737" t="n">
        <v>10.7263666666667</v>
      </c>
      <c r="I4737" t="n">
        <v>70.00093430715989</v>
      </c>
    </row>
    <row r="4738">
      <c r="A4738" t="inlineStr">
        <is>
          <t>Daily_Efficiency_MTBF_2026_09_18.xlsx</t>
        </is>
      </c>
      <c r="B4738" t="inlineStr">
        <is>
          <t>Samridhi Perk Line</t>
        </is>
      </c>
      <c r="C4738" s="82" t="n">
        <v>46076</v>
      </c>
      <c r="D4738" t="inlineStr">
        <is>
          <t>Perk-HCM-3</t>
        </is>
      </c>
      <c r="E4738" t="n">
        <v>1365.55521666667</v>
      </c>
      <c r="F4738" t="n">
        <v>59</v>
      </c>
      <c r="G4738" t="n">
        <v>23.1450036723164</v>
      </c>
      <c r="H4738" t="n">
        <v>1.05486666666667</v>
      </c>
      <c r="I4738" t="n">
        <v>76.43201652523361</v>
      </c>
    </row>
    <row r="4739">
      <c r="A4739" t="inlineStr">
        <is>
          <t>Daily_Efficiency_MTBF_2026_09_18.xlsx</t>
        </is>
      </c>
      <c r="B4739" t="inlineStr">
        <is>
          <t>Samridhi Perk Line</t>
        </is>
      </c>
      <c r="C4739" s="82" t="n">
        <v>46076</v>
      </c>
      <c r="D4739" t="inlineStr">
        <is>
          <t>Perk-HCM-1</t>
        </is>
      </c>
      <c r="E4739" t="n">
        <v>1401.05325</v>
      </c>
      <c r="F4739" t="n">
        <v>55</v>
      </c>
      <c r="G4739" t="n">
        <v>25.4736954545455</v>
      </c>
      <c r="H4739" t="n">
        <v>0.2999</v>
      </c>
      <c r="I4739" t="n">
        <v>83.39552696814771</v>
      </c>
    </row>
    <row r="4740">
      <c r="A4740" t="inlineStr">
        <is>
          <t>Daily_Efficiency_MTBF_2026_09_18.xlsx</t>
        </is>
      </c>
      <c r="B4740" t="inlineStr">
        <is>
          <t>Samridhi Perk Line</t>
        </is>
      </c>
      <c r="C4740" s="82" t="n">
        <v>46076</v>
      </c>
      <c r="D4740" t="inlineStr">
        <is>
          <t>Perk-HCM-2</t>
        </is>
      </c>
      <c r="E4740" t="n">
        <v>1367.53578333333</v>
      </c>
      <c r="F4740" t="n">
        <v>40</v>
      </c>
      <c r="G4740" t="n">
        <v>34.1883945833333</v>
      </c>
      <c r="H4740" t="n">
        <v>0.45085</v>
      </c>
      <c r="I4740" t="n">
        <v>88.7730545751739</v>
      </c>
    </row>
    <row r="4741">
      <c r="A4741" t="inlineStr">
        <is>
          <t>Daily_Efficiency_MTBF_2026_09_18.xlsx</t>
        </is>
      </c>
      <c r="B4741" t="inlineStr">
        <is>
          <t>Samridhi Perk Line</t>
        </is>
      </c>
      <c r="C4741" s="82" t="n">
        <v>46076</v>
      </c>
      <c r="D4741" t="inlineStr">
        <is>
          <t>Perk-HCM-4</t>
        </is>
      </c>
      <c r="E4741" t="n">
        <v>1396.87958333333</v>
      </c>
      <c r="F4741" t="n">
        <v>26</v>
      </c>
      <c r="G4741" t="n">
        <v>53.7261378205128</v>
      </c>
      <c r="H4741" t="n">
        <v>0.17765</v>
      </c>
      <c r="I4741" t="n">
        <v>55.9338827705636</v>
      </c>
    </row>
    <row r="4742">
      <c r="A4742" t="inlineStr">
        <is>
          <t>Daily_Efficiency_MTBF_2026_09_18.xlsx</t>
        </is>
      </c>
      <c r="B4742" t="inlineStr">
        <is>
          <t>Samridhi Perk Line</t>
        </is>
      </c>
      <c r="C4742" s="82" t="n">
        <v>46076</v>
      </c>
      <c r="D4742" t="inlineStr">
        <is>
          <t>Perk-TTLi-1</t>
        </is>
      </c>
      <c r="E4742" t="n">
        <v>1394.9868</v>
      </c>
      <c r="F4742" t="n">
        <v>17</v>
      </c>
      <c r="G4742" t="n">
        <v>82.0580470588235</v>
      </c>
      <c r="H4742" t="n">
        <v>0.459666666666667</v>
      </c>
      <c r="I4742" t="n">
        <v>80.13130629103991</v>
      </c>
    </row>
    <row r="4743">
      <c r="A4743" t="inlineStr">
        <is>
          <t>Daily_Efficiency_MTBF_2026_09_18.xlsx</t>
        </is>
      </c>
      <c r="B4743" t="inlineStr">
        <is>
          <t>Samridhi Perk Line</t>
        </is>
      </c>
      <c r="C4743" s="82" t="n">
        <v>46076</v>
      </c>
      <c r="D4743" t="inlineStr">
        <is>
          <t>Perk-TTLi-3</t>
        </is>
      </c>
      <c r="E4743" t="n">
        <v>1432.21481666667</v>
      </c>
      <c r="F4743" t="n">
        <v>3</v>
      </c>
      <c r="G4743" t="n">
        <v>477.404938888889</v>
      </c>
      <c r="H4743" t="n">
        <v>0.0507333333333333</v>
      </c>
      <c r="I4743" t="n">
        <v>73.0078672520916</v>
      </c>
    </row>
    <row r="4744">
      <c r="A4744" t="inlineStr">
        <is>
          <t>Daily_Efficiency_MTBF_2026_09_18.xlsx</t>
        </is>
      </c>
      <c r="B4744" t="inlineStr">
        <is>
          <t>Samridhi Perk Line</t>
        </is>
      </c>
      <c r="C4744" s="82" t="n">
        <v>46076</v>
      </c>
      <c r="D4744" t="inlineStr">
        <is>
          <t>Perk-TTLi-2</t>
        </is>
      </c>
      <c r="E4744" t="n">
        <v>1395.467</v>
      </c>
      <c r="F4744" t="n">
        <v>2</v>
      </c>
      <c r="G4744" t="n">
        <v>697.7335</v>
      </c>
      <c r="H4744" t="n">
        <v>0</v>
      </c>
      <c r="I4744" t="n">
        <v>82.47218470027261</v>
      </c>
    </row>
    <row r="4745">
      <c r="A4745" t="inlineStr">
        <is>
          <t>Daily_Efficiency_MTBF_2026_09_18.xlsx</t>
        </is>
      </c>
      <c r="B4745" t="inlineStr">
        <is>
          <t>Samridhi Perk Line</t>
        </is>
      </c>
      <c r="C4745" s="82" t="n">
        <v>46076</v>
      </c>
      <c r="D4745" t="inlineStr">
        <is>
          <t>Perk-HLM-3</t>
        </is>
      </c>
      <c r="E4745" t="n">
        <v>1440</v>
      </c>
      <c r="F4745" t="n">
        <v>1</v>
      </c>
      <c r="G4745" t="n">
        <v>1440</v>
      </c>
      <c r="H4745" t="n">
        <v>0</v>
      </c>
      <c r="I4745" t="n">
        <v>35.2371913580247</v>
      </c>
    </row>
    <row r="4746">
      <c r="A4746" t="inlineStr">
        <is>
          <t>Daily_Efficiency_MTBF_2026_09_18.xlsx</t>
        </is>
      </c>
      <c r="B4746" t="inlineStr">
        <is>
          <t>Samridhi Perk Line</t>
        </is>
      </c>
      <c r="C4746" s="82" t="n">
        <v>46076</v>
      </c>
      <c r="D4746" t="inlineStr">
        <is>
          <t>Perk-TTLi-4</t>
        </is>
      </c>
      <c r="E4746" t="n">
        <v>1439.6699</v>
      </c>
      <c r="F4746" t="n">
        <v>1</v>
      </c>
      <c r="G4746" t="n">
        <v>1439.6699</v>
      </c>
      <c r="H4746" t="n">
        <v>0</v>
      </c>
      <c r="I4746" t="n">
        <v>52.8141902529184</v>
      </c>
    </row>
    <row r="4747">
      <c r="A4747" t="inlineStr">
        <is>
          <t>Daily_Efficiency_MTBF_2026_09_18.xlsx</t>
        </is>
      </c>
      <c r="B4747" t="inlineStr">
        <is>
          <t>Samridhi Perk Line</t>
        </is>
      </c>
      <c r="C4747" s="82" t="n">
        <v>46076</v>
      </c>
      <c r="D4747" t="inlineStr">
        <is>
          <t>Perk-Case Packing</t>
        </is>
      </c>
      <c r="E4747" t="n">
        <v>1440</v>
      </c>
      <c r="F4747" t="n">
        <v>1</v>
      </c>
      <c r="G4747" t="n">
        <v>1440</v>
      </c>
      <c r="H4747" t="n">
        <v>0</v>
      </c>
      <c r="I4747" t="n">
        <v>93.8709677419355</v>
      </c>
    </row>
    <row r="4748">
      <c r="A4748" t="inlineStr">
        <is>
          <t>Daily_Efficiency_MTBF_2026_09_18.xlsx</t>
        </is>
      </c>
      <c r="B4748" t="inlineStr">
        <is>
          <t>Co-Extrusion Line</t>
        </is>
      </c>
      <c r="C4748" s="82" t="n">
        <v>46075</v>
      </c>
      <c r="D4748" t="inlineStr">
        <is>
          <t>Coex-AW3</t>
        </is>
      </c>
      <c r="E4748" t="n">
        <v>1153.64135</v>
      </c>
      <c r="F4748" t="n">
        <v>201</v>
      </c>
      <c r="G4748" t="n">
        <v>5.7395092039801</v>
      </c>
      <c r="H4748" t="n">
        <v>171.682716666667</v>
      </c>
      <c r="I4748" t="n">
        <v>9.81</v>
      </c>
    </row>
    <row r="4749">
      <c r="A4749" t="inlineStr">
        <is>
          <t>Daily_Efficiency_MTBF_2026_09_18.xlsx</t>
        </is>
      </c>
      <c r="B4749" t="inlineStr">
        <is>
          <t>Co-Extrusion Line</t>
        </is>
      </c>
      <c r="C4749" s="82" t="n">
        <v>46075</v>
      </c>
      <c r="D4749" t="inlineStr">
        <is>
          <t>Coex-AW2</t>
        </is>
      </c>
      <c r="E4749" t="n">
        <v>1130.60171666667</v>
      </c>
      <c r="F4749" t="n">
        <v>23</v>
      </c>
      <c r="G4749" t="n">
        <v>49.1565963768116</v>
      </c>
      <c r="H4749" t="n">
        <v>25.0042833333333</v>
      </c>
      <c r="I4749" t="n">
        <v>45.0126960498675</v>
      </c>
    </row>
    <row r="4750">
      <c r="A4750" t="inlineStr">
        <is>
          <t>Daily_Efficiency_MTBF_2026_09_18.xlsx</t>
        </is>
      </c>
      <c r="B4750" t="inlineStr">
        <is>
          <t>Samridhi 5 Star Line</t>
        </is>
      </c>
      <c r="C4750" s="82" t="n">
        <v>46075</v>
      </c>
      <c r="D4750" t="inlineStr">
        <is>
          <t>FS-HCM-4</t>
        </is>
      </c>
      <c r="E4750" t="n">
        <v>1401.32313333333</v>
      </c>
      <c r="F4750" t="n">
        <v>72</v>
      </c>
      <c r="G4750" t="n">
        <v>19.4628212962963</v>
      </c>
      <c r="H4750" t="n">
        <v>30.1688166666667</v>
      </c>
      <c r="I4750" t="n">
        <v>80.972293218123</v>
      </c>
    </row>
    <row r="4751">
      <c r="A4751" t="inlineStr">
        <is>
          <t>Daily_Efficiency_MTBF_2026_09_18.xlsx</t>
        </is>
      </c>
      <c r="B4751" t="inlineStr">
        <is>
          <t>Samridhi 5 Star Line</t>
        </is>
      </c>
      <c r="C4751" s="82" t="n">
        <v>46075</v>
      </c>
      <c r="D4751" t="inlineStr">
        <is>
          <t>FS-HCM-1</t>
        </is>
      </c>
      <c r="E4751" t="n">
        <v>1375.86218333333</v>
      </c>
      <c r="F4751" t="n">
        <v>62</v>
      </c>
      <c r="G4751" t="n">
        <v>22.1913255376344</v>
      </c>
      <c r="H4751" t="n">
        <v>0.49175</v>
      </c>
      <c r="I4751" t="n">
        <v>83.7604002504693</v>
      </c>
    </row>
    <row r="4752">
      <c r="A4752" t="inlineStr">
        <is>
          <t>Daily_Efficiency_MTBF_2026_09_18.xlsx</t>
        </is>
      </c>
      <c r="B4752" t="inlineStr">
        <is>
          <t>Samridhi 5 Star Line</t>
        </is>
      </c>
      <c r="C4752" s="82" t="n">
        <v>46075</v>
      </c>
      <c r="D4752" t="inlineStr">
        <is>
          <t>FS-HCM-2</t>
        </is>
      </c>
      <c r="E4752" t="n">
        <v>1371.859</v>
      </c>
      <c r="F4752" t="n">
        <v>40</v>
      </c>
      <c r="G4752" t="n">
        <v>34.296475</v>
      </c>
      <c r="H4752" t="n">
        <v>3.34058333333333</v>
      </c>
      <c r="I4752" t="n">
        <v>76.0254074954528</v>
      </c>
    </row>
    <row r="4753">
      <c r="A4753" t="inlineStr">
        <is>
          <t>Daily_Efficiency_MTBF_2026_09_18.xlsx</t>
        </is>
      </c>
      <c r="B4753" t="inlineStr">
        <is>
          <t>Samridhi 5 Star Line</t>
        </is>
      </c>
      <c r="C4753" s="82" t="n">
        <v>46075</v>
      </c>
      <c r="D4753" t="inlineStr">
        <is>
          <t>FS-HCM-3</t>
        </is>
      </c>
      <c r="E4753" t="n">
        <v>1406.3647</v>
      </c>
      <c r="F4753" t="n">
        <v>35</v>
      </c>
      <c r="G4753" t="n">
        <v>40.1818485714286</v>
      </c>
      <c r="H4753" t="n">
        <v>0</v>
      </c>
      <c r="I4753" t="n">
        <v>89.7240546397171</v>
      </c>
    </row>
    <row r="4754">
      <c r="A4754" t="inlineStr">
        <is>
          <t>Daily_Efficiency_MTBF_2026_09_18.xlsx</t>
        </is>
      </c>
      <c r="B4754" t="inlineStr">
        <is>
          <t>Samridhi 5 Star Line</t>
        </is>
      </c>
      <c r="C4754" s="82" t="n">
        <v>46075</v>
      </c>
      <c r="D4754" t="inlineStr">
        <is>
          <t>FS-TTLi-4</t>
        </is>
      </c>
      <c r="E4754" t="n">
        <v>1420.66055</v>
      </c>
      <c r="F4754" t="n">
        <v>20</v>
      </c>
      <c r="G4754" t="n">
        <v>71.0330275</v>
      </c>
      <c r="H4754" t="n">
        <v>19.33945</v>
      </c>
      <c r="I4754" t="n">
        <v>79.7916666666666</v>
      </c>
    </row>
    <row r="4755">
      <c r="A4755" t="inlineStr">
        <is>
          <t>Daily_Efficiency_MTBF_2026_09_18.xlsx</t>
        </is>
      </c>
      <c r="B4755" t="inlineStr">
        <is>
          <t>Samridhi 5 Star Line</t>
        </is>
      </c>
      <c r="C4755" s="82" t="n">
        <v>46075</v>
      </c>
      <c r="D4755" t="inlineStr">
        <is>
          <t>FS-TTLi-3</t>
        </is>
      </c>
      <c r="E4755" t="n">
        <v>1414.48408333333</v>
      </c>
      <c r="F4755" t="n">
        <v>19</v>
      </c>
      <c r="G4755" t="n">
        <v>74.4465307017544</v>
      </c>
      <c r="H4755" t="n">
        <v>11.1693833333333</v>
      </c>
      <c r="I4755" t="n">
        <v>89.7883993902371</v>
      </c>
    </row>
    <row r="4756">
      <c r="A4756" t="inlineStr">
        <is>
          <t>Daily_Efficiency_MTBF_2026_09_18.xlsx</t>
        </is>
      </c>
      <c r="B4756" t="inlineStr">
        <is>
          <t>Samridhi 5 Star Line</t>
        </is>
      </c>
      <c r="C4756" s="82" t="n">
        <v>46075</v>
      </c>
      <c r="D4756" t="inlineStr">
        <is>
          <t>FS-TTLi-1</t>
        </is>
      </c>
      <c r="E4756" t="n">
        <v>1398.66651666667</v>
      </c>
      <c r="F4756" t="n">
        <v>14</v>
      </c>
      <c r="G4756" t="n">
        <v>99.9047511904762</v>
      </c>
      <c r="H4756" t="n">
        <v>7.9869</v>
      </c>
      <c r="I4756" t="n">
        <v>81.7302757972401</v>
      </c>
    </row>
    <row r="4757">
      <c r="A4757" t="inlineStr">
        <is>
          <t>Daily_Efficiency_MTBF_2026_09_18.xlsx</t>
        </is>
      </c>
      <c r="B4757" t="inlineStr">
        <is>
          <t>Samridhi 5 Star Line</t>
        </is>
      </c>
      <c r="C4757" s="82" t="n">
        <v>46075</v>
      </c>
      <c r="D4757" t="inlineStr">
        <is>
          <t>FS-TTLi-2</t>
        </is>
      </c>
      <c r="E4757" t="n">
        <v>1389.84945</v>
      </c>
      <c r="F4757" t="n">
        <v>14</v>
      </c>
      <c r="G4757" t="n">
        <v>99.2749607142857</v>
      </c>
      <c r="H4757" t="n">
        <v>14.0042833333333</v>
      </c>
      <c r="I4757" t="n">
        <v>73.071213214452</v>
      </c>
    </row>
    <row r="4758">
      <c r="A4758" t="inlineStr">
        <is>
          <t>Daily_Efficiency_MTBF_2026_09_18.xlsx</t>
        </is>
      </c>
      <c r="B4758" t="inlineStr">
        <is>
          <t>Samridhi 5 Star Line</t>
        </is>
      </c>
      <c r="C4758" s="82" t="n">
        <v>46075</v>
      </c>
      <c r="D4758" t="inlineStr">
        <is>
          <t>FS-HRM-5</t>
        </is>
      </c>
      <c r="E4758" t="n">
        <v>1403.9926</v>
      </c>
      <c r="F4758" t="n">
        <v>14</v>
      </c>
      <c r="G4758" t="n">
        <v>100.285185714286</v>
      </c>
      <c r="H4758" t="n">
        <v>17.3452166666667</v>
      </c>
      <c r="I4758" t="n">
        <v>42.6717175992439</v>
      </c>
    </row>
    <row r="4759">
      <c r="A4759" t="inlineStr">
        <is>
          <t>Daily_Efficiency_MTBF_2026_09_18.xlsx</t>
        </is>
      </c>
      <c r="B4759" t="inlineStr">
        <is>
          <t>Samridhi 5 Star Line</t>
        </is>
      </c>
      <c r="C4759" s="82" t="n">
        <v>46075</v>
      </c>
      <c r="D4759" t="inlineStr">
        <is>
          <t>FS-Case Packing</t>
        </is>
      </c>
      <c r="E4759" t="n">
        <v>1440</v>
      </c>
      <c r="F4759" t="n">
        <v>1</v>
      </c>
      <c r="G4759" t="n">
        <v>1440</v>
      </c>
      <c r="H4759" t="n">
        <v>0</v>
      </c>
      <c r="I4759" t="n">
        <v>94.6301247771836</v>
      </c>
    </row>
    <row r="4760">
      <c r="A4760" t="inlineStr">
        <is>
          <t>Daily_Efficiency_MTBF_2026_09_18.xlsx</t>
        </is>
      </c>
      <c r="B4760" t="inlineStr">
        <is>
          <t>Samridhi 5 Star Line</t>
        </is>
      </c>
      <c r="C4760" s="82" t="n">
        <v>46075</v>
      </c>
      <c r="D4760" t="inlineStr">
        <is>
          <t>FS-TTM-5</t>
        </is>
      </c>
      <c r="E4760" t="n">
        <v>1440</v>
      </c>
      <c r="F4760" t="n">
        <v>1</v>
      </c>
      <c r="G4760" t="n">
        <v>1440</v>
      </c>
      <c r="H4760" t="n">
        <v>0</v>
      </c>
      <c r="I4760" t="n">
        <v>39.8263888888889</v>
      </c>
    </row>
    <row r="4761">
      <c r="A4761" t="inlineStr">
        <is>
          <t>Daily_Efficiency_MTBF_2026_09_18.xlsx</t>
        </is>
      </c>
      <c r="B4761" t="inlineStr">
        <is>
          <t>Samridhi Perk Line</t>
        </is>
      </c>
      <c r="C4761" s="82" t="n">
        <v>46075</v>
      </c>
      <c r="D4761" t="inlineStr">
        <is>
          <t>Perk-HLM-2</t>
        </is>
      </c>
      <c r="E4761" t="n">
        <v>1248.83508333333</v>
      </c>
      <c r="F4761" t="n">
        <v>170</v>
      </c>
      <c r="G4761" t="n">
        <v>7.3460887254902</v>
      </c>
      <c r="H4761" t="n">
        <v>0.0673</v>
      </c>
      <c r="I4761" t="n">
        <v>46.2630186157193</v>
      </c>
    </row>
    <row r="4762">
      <c r="A4762" t="inlineStr">
        <is>
          <t>Daily_Efficiency_MTBF_2026_09_18.xlsx</t>
        </is>
      </c>
      <c r="B4762" t="inlineStr">
        <is>
          <t>Samridhi Perk Line</t>
        </is>
      </c>
      <c r="C4762" s="82" t="n">
        <v>46075</v>
      </c>
      <c r="D4762" t="inlineStr">
        <is>
          <t>Perk-HLM-1</t>
        </is>
      </c>
      <c r="E4762" t="n">
        <v>1175.76788333333</v>
      </c>
      <c r="F4762" t="n">
        <v>137</v>
      </c>
      <c r="G4762" t="n">
        <v>8.582247323600971</v>
      </c>
      <c r="H4762" t="n">
        <v>5.31976666666667</v>
      </c>
      <c r="I4762" t="n">
        <v>43.9061659383644</v>
      </c>
    </row>
    <row r="4763">
      <c r="A4763" t="inlineStr">
        <is>
          <t>Daily_Efficiency_MTBF_2026_09_18.xlsx</t>
        </is>
      </c>
      <c r="B4763" t="inlineStr">
        <is>
          <t>Samridhi Perk Line</t>
        </is>
      </c>
      <c r="C4763" s="82" t="n">
        <v>46075</v>
      </c>
      <c r="D4763" t="inlineStr">
        <is>
          <t>Perk-HCM-3</t>
        </is>
      </c>
      <c r="E4763" t="n">
        <v>1364.78476666667</v>
      </c>
      <c r="F4763" t="n">
        <v>68</v>
      </c>
      <c r="G4763" t="n">
        <v>20.0703642156863</v>
      </c>
      <c r="H4763" t="n">
        <v>1.55796666666667</v>
      </c>
      <c r="I4763" t="n">
        <v>63.803848947905</v>
      </c>
    </row>
    <row r="4764">
      <c r="A4764" t="inlineStr">
        <is>
          <t>Daily_Efficiency_MTBF_2026_09_18.xlsx</t>
        </is>
      </c>
      <c r="B4764" t="inlineStr">
        <is>
          <t>Samridhi Perk Line</t>
        </is>
      </c>
      <c r="C4764" s="82" t="n">
        <v>46075</v>
      </c>
      <c r="D4764" t="inlineStr">
        <is>
          <t>Perk-HCM-2</t>
        </is>
      </c>
      <c r="E4764" t="n">
        <v>1368.48075</v>
      </c>
      <c r="F4764" t="n">
        <v>57</v>
      </c>
      <c r="G4764" t="n">
        <v>24.0084342105263</v>
      </c>
      <c r="H4764" t="n">
        <v>2.47061666666667</v>
      </c>
      <c r="I4764" t="n">
        <v>76.1322239710051</v>
      </c>
    </row>
    <row r="4765">
      <c r="A4765" t="inlineStr">
        <is>
          <t>Daily_Efficiency_MTBF_2026_09_18.xlsx</t>
        </is>
      </c>
      <c r="B4765" t="inlineStr">
        <is>
          <t>Samridhi Perk Line</t>
        </is>
      </c>
      <c r="C4765" s="82" t="n">
        <v>46075</v>
      </c>
      <c r="D4765" t="inlineStr">
        <is>
          <t>Perk-HCM-1</t>
        </is>
      </c>
      <c r="E4765" t="n">
        <v>1366.97381666667</v>
      </c>
      <c r="F4765" t="n">
        <v>50</v>
      </c>
      <c r="G4765" t="n">
        <v>27.3394763333333</v>
      </c>
      <c r="H4765" t="n">
        <v>0.461633333333333</v>
      </c>
      <c r="I4765" t="n">
        <v>77.1808150447123</v>
      </c>
    </row>
    <row r="4766">
      <c r="A4766" t="inlineStr">
        <is>
          <t>Daily_Efficiency_MTBF_2026_09_18.xlsx</t>
        </is>
      </c>
      <c r="B4766" t="inlineStr">
        <is>
          <t>Samridhi Perk Line</t>
        </is>
      </c>
      <c r="C4766" s="82" t="n">
        <v>46075</v>
      </c>
      <c r="D4766" t="inlineStr">
        <is>
          <t>Perk TTM-5</t>
        </is>
      </c>
      <c r="E4766" t="n">
        <v>966.897983333334</v>
      </c>
      <c r="F4766" t="n">
        <v>46</v>
      </c>
      <c r="G4766" t="n">
        <v>21.0195213768116</v>
      </c>
      <c r="H4766" t="n">
        <v>84.0428166666667</v>
      </c>
      <c r="I4766" t="n">
        <v>31.8802878787879</v>
      </c>
    </row>
    <row r="4767">
      <c r="A4767" t="inlineStr">
        <is>
          <t>Daily_Efficiency_MTBF_2026_09_18.xlsx</t>
        </is>
      </c>
      <c r="B4767" t="inlineStr">
        <is>
          <t>Samridhi Perk Line</t>
        </is>
      </c>
      <c r="C4767" s="82" t="n">
        <v>46075</v>
      </c>
      <c r="D4767" t="inlineStr">
        <is>
          <t>Perk-HCM-4</t>
        </is>
      </c>
      <c r="E4767" t="n">
        <v>1385.15335</v>
      </c>
      <c r="F4767" t="n">
        <v>41</v>
      </c>
      <c r="G4767" t="n">
        <v>33.7842280487805</v>
      </c>
      <c r="H4767" t="n">
        <v>0.21125</v>
      </c>
      <c r="I4767" t="n">
        <v>63.2536470310044</v>
      </c>
    </row>
    <row r="4768">
      <c r="A4768" t="inlineStr">
        <is>
          <t>Daily_Efficiency_MTBF_2026_09_18.xlsx</t>
        </is>
      </c>
      <c r="B4768" t="inlineStr">
        <is>
          <t>Samridhi Perk Line</t>
        </is>
      </c>
      <c r="C4768" s="82" t="n">
        <v>46075</v>
      </c>
      <c r="D4768" t="inlineStr">
        <is>
          <t>Perk-TTLi-3</t>
        </is>
      </c>
      <c r="E4768" t="n">
        <v>1350.16406666667</v>
      </c>
      <c r="F4768" t="n">
        <v>32</v>
      </c>
      <c r="G4768" t="n">
        <v>42.1926270833333</v>
      </c>
      <c r="H4768" t="n">
        <v>3.48056666666667</v>
      </c>
      <c r="I4768" t="n">
        <v>56.5195467564865</v>
      </c>
    </row>
    <row r="4769">
      <c r="A4769" t="inlineStr">
        <is>
          <t>Daily_Efficiency_MTBF_2026_09_18.xlsx</t>
        </is>
      </c>
      <c r="B4769" t="inlineStr">
        <is>
          <t>Samridhi Perk Line</t>
        </is>
      </c>
      <c r="C4769" s="82" t="n">
        <v>46075</v>
      </c>
      <c r="D4769" t="inlineStr">
        <is>
          <t>Perk-TTLi-1</t>
        </is>
      </c>
      <c r="E4769" t="n">
        <v>1381.14123333333</v>
      </c>
      <c r="F4769" t="n">
        <v>9</v>
      </c>
      <c r="G4769" t="n">
        <v>153.460137037037</v>
      </c>
      <c r="H4769" t="n">
        <v>0.313366666666667</v>
      </c>
      <c r="I4769" t="n">
        <v>70.8058511410171</v>
      </c>
    </row>
    <row r="4770">
      <c r="A4770" t="inlineStr">
        <is>
          <t>Daily_Efficiency_MTBF_2026_09_18.xlsx</t>
        </is>
      </c>
      <c r="B4770" t="inlineStr">
        <is>
          <t>Samridhi Perk Line</t>
        </is>
      </c>
      <c r="C4770" s="82" t="n">
        <v>46075</v>
      </c>
      <c r="D4770" t="inlineStr">
        <is>
          <t>Perk-TTLi-2</t>
        </is>
      </c>
      <c r="E4770" t="n">
        <v>1365.92425</v>
      </c>
      <c r="F4770" t="n">
        <v>5</v>
      </c>
      <c r="G4770" t="n">
        <v>273.18485</v>
      </c>
      <c r="H4770" t="n">
        <v>0</v>
      </c>
      <c r="I4770" t="n">
        <v>68.1558774139741</v>
      </c>
    </row>
    <row r="4771">
      <c r="A4771" t="inlineStr">
        <is>
          <t>Daily_Efficiency_MTBF_2026_09_18.xlsx</t>
        </is>
      </c>
      <c r="B4771" t="inlineStr">
        <is>
          <t>Samridhi Perk Line</t>
        </is>
      </c>
      <c r="C4771" s="82" t="n">
        <v>46075</v>
      </c>
      <c r="D4771" t="inlineStr">
        <is>
          <t>Perk-TTLi-4</t>
        </is>
      </c>
      <c r="E4771" t="n">
        <v>1438.926</v>
      </c>
      <c r="F4771" t="n">
        <v>2</v>
      </c>
      <c r="G4771" t="n">
        <v>719.463</v>
      </c>
      <c r="H4771" t="n">
        <v>0.17775</v>
      </c>
      <c r="I4771" t="n">
        <v>55.8125152547201</v>
      </c>
    </row>
    <row r="4772">
      <c r="A4772" t="inlineStr">
        <is>
          <t>Daily_Efficiency_MTBF_2026_09_18.xlsx</t>
        </is>
      </c>
      <c r="B4772" t="inlineStr">
        <is>
          <t>Samridhi Perk Line</t>
        </is>
      </c>
      <c r="C4772" s="82" t="n">
        <v>46075</v>
      </c>
      <c r="D4772" t="inlineStr">
        <is>
          <t>Perk-HLM-3</t>
        </is>
      </c>
      <c r="E4772" t="n">
        <v>1440</v>
      </c>
      <c r="F4772" t="n">
        <v>1</v>
      </c>
      <c r="G4772" t="n">
        <v>1440</v>
      </c>
      <c r="H4772" t="n">
        <v>0</v>
      </c>
      <c r="I4772" t="n">
        <v>36.3087962962963</v>
      </c>
    </row>
    <row r="4773">
      <c r="A4773" t="inlineStr">
        <is>
          <t>Daily_Efficiency_MTBF_2026_09_18.xlsx</t>
        </is>
      </c>
      <c r="B4773" t="inlineStr">
        <is>
          <t>Samridhi Perk Line</t>
        </is>
      </c>
      <c r="C4773" s="82" t="n">
        <v>46075</v>
      </c>
      <c r="D4773" t="inlineStr">
        <is>
          <t>Perk-Case Packing</t>
        </is>
      </c>
      <c r="E4773" t="n">
        <v>1440</v>
      </c>
      <c r="F4773" t="n">
        <v>1</v>
      </c>
      <c r="G4773" t="n">
        <v>1440</v>
      </c>
      <c r="H4773" t="n">
        <v>0</v>
      </c>
      <c r="I4773" t="n">
        <v>85.8064516129032</v>
      </c>
    </row>
    <row r="4774">
      <c r="A4774" t="inlineStr">
        <is>
          <t>Daily_Efficiency_MTBF_2026_09_18.xlsx</t>
        </is>
      </c>
      <c r="B4774" t="inlineStr">
        <is>
          <t>Co-Extrusion Line</t>
        </is>
      </c>
      <c r="C4774" s="82" t="n">
        <v>46074</v>
      </c>
      <c r="D4774" t="inlineStr">
        <is>
          <t>Coex-AW3</t>
        </is>
      </c>
      <c r="E4774" t="n">
        <v>1290.51598333333</v>
      </c>
      <c r="F4774" t="n">
        <v>160</v>
      </c>
      <c r="G4774" t="n">
        <v>8.065724895833339</v>
      </c>
      <c r="H4774" t="n">
        <v>124.81935</v>
      </c>
      <c r="I4774" t="n">
        <v>2.88472222222219</v>
      </c>
    </row>
    <row r="4775">
      <c r="A4775" t="inlineStr">
        <is>
          <t>Daily_Efficiency_MTBF_2026_09_18.xlsx</t>
        </is>
      </c>
      <c r="B4775" t="inlineStr">
        <is>
          <t>Co-Extrusion Line</t>
        </is>
      </c>
      <c r="C4775" s="82" t="n">
        <v>46074</v>
      </c>
      <c r="D4775" t="inlineStr">
        <is>
          <t>Coex-AW2</t>
        </is>
      </c>
      <c r="E4775" t="n">
        <v>1370.48605</v>
      </c>
      <c r="F4775" t="n">
        <v>23</v>
      </c>
      <c r="G4775" t="n">
        <v>59.58635</v>
      </c>
      <c r="H4775" t="n">
        <v>14.6802</v>
      </c>
      <c r="I4775" t="n">
        <v>102.94745005037</v>
      </c>
    </row>
    <row r="4776">
      <c r="A4776" t="inlineStr">
        <is>
          <t>Daily_Efficiency_MTBF_2026_09_18.xlsx</t>
        </is>
      </c>
      <c r="B4776" t="inlineStr">
        <is>
          <t>Samridhi 5 Star Line</t>
        </is>
      </c>
      <c r="C4776" s="82" t="n">
        <v>46074</v>
      </c>
      <c r="D4776" t="inlineStr">
        <is>
          <t>FS-TTLi-4</t>
        </is>
      </c>
      <c r="E4776" t="n">
        <v>1379.1717</v>
      </c>
      <c r="F4776" t="n">
        <v>57</v>
      </c>
      <c r="G4776" t="n">
        <v>24.1959947368421</v>
      </c>
      <c r="H4776" t="n">
        <v>60.8283</v>
      </c>
      <c r="I4776" t="n">
        <v>79.01289682539679</v>
      </c>
    </row>
    <row r="4777">
      <c r="A4777" t="inlineStr">
        <is>
          <t>Daily_Efficiency_MTBF_2026_09_18.xlsx</t>
        </is>
      </c>
      <c r="B4777" t="inlineStr">
        <is>
          <t>Samridhi 5 Star Line</t>
        </is>
      </c>
      <c r="C4777" s="82" t="n">
        <v>46074</v>
      </c>
      <c r="D4777" t="inlineStr">
        <is>
          <t>FS-HCM-2</t>
        </is>
      </c>
      <c r="E4777" t="n">
        <v>1283.32606666667</v>
      </c>
      <c r="F4777" t="n">
        <v>44</v>
      </c>
      <c r="G4777" t="n">
        <v>29.1665015151515</v>
      </c>
      <c r="H4777" t="n">
        <v>1.50241666666667</v>
      </c>
      <c r="I4777" t="n">
        <v>79.81050215369061</v>
      </c>
    </row>
    <row r="4778">
      <c r="A4778" t="inlineStr">
        <is>
          <t>Daily_Efficiency_MTBF_2026_09_18.xlsx</t>
        </is>
      </c>
      <c r="B4778" t="inlineStr">
        <is>
          <t>Samridhi 5 Star Line</t>
        </is>
      </c>
      <c r="C4778" s="82" t="n">
        <v>46074</v>
      </c>
      <c r="D4778" t="inlineStr">
        <is>
          <t>FS-TTLi-2</t>
        </is>
      </c>
      <c r="E4778" t="n">
        <v>1393.72066666667</v>
      </c>
      <c r="F4778" t="n">
        <v>40</v>
      </c>
      <c r="G4778" t="n">
        <v>34.8430166666667</v>
      </c>
      <c r="H4778" t="n">
        <v>13.5067166666667</v>
      </c>
      <c r="I4778" t="n">
        <v>79.3387562869512</v>
      </c>
    </row>
    <row r="4779">
      <c r="A4779" t="inlineStr">
        <is>
          <t>Daily_Efficiency_MTBF_2026_09_18.xlsx</t>
        </is>
      </c>
      <c r="B4779" t="inlineStr">
        <is>
          <t>Samridhi 5 Star Line</t>
        </is>
      </c>
      <c r="C4779" s="82" t="n">
        <v>46074</v>
      </c>
      <c r="D4779" t="inlineStr">
        <is>
          <t>FS-TTLi-3</t>
        </is>
      </c>
      <c r="E4779" t="n">
        <v>1384.6817</v>
      </c>
      <c r="F4779" t="n">
        <v>33</v>
      </c>
      <c r="G4779" t="n">
        <v>41.9600515151515</v>
      </c>
      <c r="H4779" t="n">
        <v>26.1597166666667</v>
      </c>
      <c r="I4779" t="n">
        <v>85.0725272544575</v>
      </c>
    </row>
    <row r="4780">
      <c r="A4780" t="inlineStr">
        <is>
          <t>Daily_Efficiency_MTBF_2026_09_18.xlsx</t>
        </is>
      </c>
      <c r="B4780" t="inlineStr">
        <is>
          <t>Samridhi 5 Star Line</t>
        </is>
      </c>
      <c r="C4780" s="82" t="n">
        <v>46074</v>
      </c>
      <c r="D4780" t="inlineStr">
        <is>
          <t>FS-HCM-3</t>
        </is>
      </c>
      <c r="E4780" t="n">
        <v>1412.87296666667</v>
      </c>
      <c r="F4780" t="n">
        <v>31</v>
      </c>
      <c r="G4780" t="n">
        <v>45.576547311828</v>
      </c>
      <c r="H4780" t="n">
        <v>1.48321666666667</v>
      </c>
      <c r="I4780" t="n">
        <v>85.11496240155211</v>
      </c>
    </row>
    <row r="4781">
      <c r="A4781" t="inlineStr">
        <is>
          <t>Daily_Efficiency_MTBF_2026_09_18.xlsx</t>
        </is>
      </c>
      <c r="B4781" t="inlineStr">
        <is>
          <t>Samridhi 5 Star Line</t>
        </is>
      </c>
      <c r="C4781" s="82" t="n">
        <v>46074</v>
      </c>
      <c r="D4781" t="inlineStr">
        <is>
          <t>FS-HCM-1</t>
        </is>
      </c>
      <c r="E4781" t="n">
        <v>1399.99335</v>
      </c>
      <c r="F4781" t="n">
        <v>28</v>
      </c>
      <c r="G4781" t="n">
        <v>49.9997625</v>
      </c>
      <c r="H4781" t="n">
        <v>0.166783333333333</v>
      </c>
      <c r="I4781" t="n">
        <v>82.4996229232428</v>
      </c>
    </row>
    <row r="4782">
      <c r="A4782" t="inlineStr">
        <is>
          <t>Daily_Efficiency_MTBF_2026_09_18.xlsx</t>
        </is>
      </c>
      <c r="B4782" t="inlineStr">
        <is>
          <t>Samridhi 5 Star Line</t>
        </is>
      </c>
      <c r="C4782" s="82" t="n">
        <v>46074</v>
      </c>
      <c r="D4782" t="inlineStr">
        <is>
          <t>FS-HCM-4</t>
        </is>
      </c>
      <c r="E4782" t="n">
        <v>1415.16005</v>
      </c>
      <c r="F4782" t="n">
        <v>25</v>
      </c>
      <c r="G4782" t="n">
        <v>56.606402</v>
      </c>
      <c r="H4782" t="n">
        <v>18.1869666666667</v>
      </c>
      <c r="I4782" t="n">
        <v>80.7389479063641</v>
      </c>
    </row>
    <row r="4783">
      <c r="A4783" t="inlineStr">
        <is>
          <t>Daily_Efficiency_MTBF_2026_09_18.xlsx</t>
        </is>
      </c>
      <c r="B4783" t="inlineStr">
        <is>
          <t>Samridhi 5 Star Line</t>
        </is>
      </c>
      <c r="C4783" s="82" t="n">
        <v>46074</v>
      </c>
      <c r="D4783" t="inlineStr">
        <is>
          <t>FS-TTLi-1</t>
        </is>
      </c>
      <c r="E4783" t="n">
        <v>1401.31863333333</v>
      </c>
      <c r="F4783" t="n">
        <v>20</v>
      </c>
      <c r="G4783" t="n">
        <v>70.0659316666667</v>
      </c>
      <c r="H4783" t="n">
        <v>6.51571666666667</v>
      </c>
      <c r="I4783" t="n">
        <v>76.05506935057259</v>
      </c>
    </row>
    <row r="4784">
      <c r="A4784" t="inlineStr">
        <is>
          <t>Daily_Efficiency_MTBF_2026_09_18.xlsx</t>
        </is>
      </c>
      <c r="B4784" t="inlineStr">
        <is>
          <t>Samridhi 5 Star Line</t>
        </is>
      </c>
      <c r="C4784" s="82" t="n">
        <v>46074</v>
      </c>
      <c r="D4784" t="inlineStr">
        <is>
          <t>FS-HRM-5</t>
        </is>
      </c>
      <c r="E4784" t="n">
        <v>1394.84273333333</v>
      </c>
      <c r="F4784" t="n">
        <v>16</v>
      </c>
      <c r="G4784" t="n">
        <v>87.17767083333329</v>
      </c>
      <c r="H4784" t="n">
        <v>19.47865</v>
      </c>
      <c r="I4784" t="n">
        <v>45.5478598630008</v>
      </c>
    </row>
    <row r="4785">
      <c r="A4785" t="inlineStr">
        <is>
          <t>Daily_Efficiency_MTBF_2026_09_18.xlsx</t>
        </is>
      </c>
      <c r="B4785" t="inlineStr">
        <is>
          <t>Samridhi 5 Star Line</t>
        </is>
      </c>
      <c r="C4785" s="82" t="n">
        <v>46074</v>
      </c>
      <c r="D4785" t="inlineStr">
        <is>
          <t>FS-TTM-5</t>
        </is>
      </c>
      <c r="E4785" t="n">
        <v>1440</v>
      </c>
      <c r="F4785" t="n">
        <v>1</v>
      </c>
      <c r="G4785" t="n">
        <v>1440</v>
      </c>
      <c r="H4785" t="n">
        <v>0</v>
      </c>
      <c r="I4785" t="n">
        <v>43.6061507936508</v>
      </c>
    </row>
    <row r="4786">
      <c r="A4786" t="inlineStr">
        <is>
          <t>Daily_Efficiency_MTBF_2026_09_18.xlsx</t>
        </is>
      </c>
      <c r="B4786" t="inlineStr">
        <is>
          <t>Samridhi 5 Star Line</t>
        </is>
      </c>
      <c r="C4786" s="82" t="n">
        <v>46074</v>
      </c>
      <c r="D4786" t="inlineStr">
        <is>
          <t>FS-Case Packing</t>
        </is>
      </c>
      <c r="E4786" t="n">
        <v>1440</v>
      </c>
      <c r="F4786" t="n">
        <v>1</v>
      </c>
      <c r="G4786" t="n">
        <v>1440</v>
      </c>
      <c r="H4786" t="n">
        <v>0</v>
      </c>
      <c r="I4786" t="n">
        <v>91.3992869875223</v>
      </c>
    </row>
    <row r="4787">
      <c r="A4787" t="inlineStr">
        <is>
          <t>Daily_Efficiency_MTBF_2026_09_18.xlsx</t>
        </is>
      </c>
      <c r="B4787" t="inlineStr">
        <is>
          <t>Samridhi Perk Line</t>
        </is>
      </c>
      <c r="C4787" s="82" t="n">
        <v>46074</v>
      </c>
      <c r="D4787" t="inlineStr">
        <is>
          <t>Perk-HLM-1</t>
        </is>
      </c>
      <c r="E4787" t="n">
        <v>1250.56585</v>
      </c>
      <c r="F4787" t="n">
        <v>167</v>
      </c>
      <c r="G4787" t="n">
        <v>7.48841826347306</v>
      </c>
      <c r="H4787" t="n">
        <v>10.892</v>
      </c>
      <c r="I4787" t="n">
        <v>57.0066756035802</v>
      </c>
    </row>
    <row r="4788">
      <c r="A4788" t="inlineStr">
        <is>
          <t>Daily_Efficiency_MTBF_2026_09_18.xlsx</t>
        </is>
      </c>
      <c r="B4788" t="inlineStr">
        <is>
          <t>Samridhi Perk Line</t>
        </is>
      </c>
      <c r="C4788" s="82" t="n">
        <v>46074</v>
      </c>
      <c r="D4788" t="inlineStr">
        <is>
          <t>Perk-HLM-2</t>
        </is>
      </c>
      <c r="E4788" t="n">
        <v>1307.07658333333</v>
      </c>
      <c r="F4788" t="n">
        <v>121</v>
      </c>
      <c r="G4788" t="n">
        <v>10.8022858126722</v>
      </c>
      <c r="H4788" t="n">
        <v>0</v>
      </c>
      <c r="I4788" t="n">
        <v>52.6497332204986</v>
      </c>
    </row>
    <row r="4789">
      <c r="A4789" t="inlineStr">
        <is>
          <t>Daily_Efficiency_MTBF_2026_09_18.xlsx</t>
        </is>
      </c>
      <c r="B4789" t="inlineStr">
        <is>
          <t>Samridhi Perk Line</t>
        </is>
      </c>
      <c r="C4789" s="82" t="n">
        <v>46074</v>
      </c>
      <c r="D4789" t="inlineStr">
        <is>
          <t>Perk-HCM-3</t>
        </is>
      </c>
      <c r="E4789" t="n">
        <v>1361.17101666667</v>
      </c>
      <c r="F4789" t="n">
        <v>81</v>
      </c>
      <c r="G4789" t="n">
        <v>16.8045804526749</v>
      </c>
      <c r="H4789" t="n">
        <v>1.4364</v>
      </c>
      <c r="I4789" t="n">
        <v>68.2634683512802</v>
      </c>
    </row>
    <row r="4790">
      <c r="A4790" t="inlineStr">
        <is>
          <t>Daily_Efficiency_MTBF_2026_09_18.xlsx</t>
        </is>
      </c>
      <c r="B4790" t="inlineStr">
        <is>
          <t>Samridhi Perk Line</t>
        </is>
      </c>
      <c r="C4790" s="82" t="n">
        <v>46074</v>
      </c>
      <c r="D4790" t="inlineStr">
        <is>
          <t>Perk TTM-5</t>
        </is>
      </c>
      <c r="E4790" t="n">
        <v>771.086666666667</v>
      </c>
      <c r="F4790" t="n">
        <v>79</v>
      </c>
      <c r="G4790" t="n">
        <v>9.76059071729958</v>
      </c>
      <c r="H4790" t="n">
        <v>118.463916666667</v>
      </c>
      <c r="I4790" t="n">
        <v>11.4980158730159</v>
      </c>
    </row>
    <row r="4791">
      <c r="A4791" t="inlineStr">
        <is>
          <t>Daily_Efficiency_MTBF_2026_09_18.xlsx</t>
        </is>
      </c>
      <c r="B4791" t="inlineStr">
        <is>
          <t>Samridhi Perk Line</t>
        </is>
      </c>
      <c r="C4791" s="82" t="n">
        <v>46074</v>
      </c>
      <c r="D4791" t="inlineStr">
        <is>
          <t>Perk-HCM-1</t>
        </is>
      </c>
      <c r="E4791" t="n">
        <v>1332.6198</v>
      </c>
      <c r="F4791" t="n">
        <v>77</v>
      </c>
      <c r="G4791" t="n">
        <v>17.3067506493507</v>
      </c>
      <c r="H4791" t="n">
        <v>0.17615</v>
      </c>
      <c r="I4791" t="n">
        <v>80.3222998659878</v>
      </c>
    </row>
    <row r="4792">
      <c r="A4792" t="inlineStr">
        <is>
          <t>Daily_Efficiency_MTBF_2026_09_18.xlsx</t>
        </is>
      </c>
      <c r="B4792" t="inlineStr">
        <is>
          <t>Samridhi Perk Line</t>
        </is>
      </c>
      <c r="C4792" s="82" t="n">
        <v>46074</v>
      </c>
      <c r="D4792" t="inlineStr">
        <is>
          <t>Perk-TTLi-3</t>
        </is>
      </c>
      <c r="E4792" t="n">
        <v>1361.66356666667</v>
      </c>
      <c r="F4792" t="n">
        <v>70</v>
      </c>
      <c r="G4792" t="n">
        <v>19.4523366666667</v>
      </c>
      <c r="H4792" t="n">
        <v>1.72235</v>
      </c>
      <c r="I4792" t="n">
        <v>40.3062924138409</v>
      </c>
    </row>
    <row r="4793">
      <c r="A4793" t="inlineStr">
        <is>
          <t>Daily_Efficiency_MTBF_2026_09_18.xlsx</t>
        </is>
      </c>
      <c r="B4793" t="inlineStr">
        <is>
          <t>Samridhi Perk Line</t>
        </is>
      </c>
      <c r="C4793" s="82" t="n">
        <v>46074</v>
      </c>
      <c r="D4793" t="inlineStr">
        <is>
          <t>Perk-HCM-2</t>
        </is>
      </c>
      <c r="E4793" t="n">
        <v>1378.21675</v>
      </c>
      <c r="F4793" t="n">
        <v>42</v>
      </c>
      <c r="G4793" t="n">
        <v>32.8146845238095</v>
      </c>
      <c r="H4793" t="n">
        <v>0.65685</v>
      </c>
      <c r="I4793" t="n">
        <v>79.2135257682432</v>
      </c>
    </row>
    <row r="4794">
      <c r="A4794" t="inlineStr">
        <is>
          <t>Daily_Efficiency_MTBF_2026_09_18.xlsx</t>
        </is>
      </c>
      <c r="B4794" t="inlineStr">
        <is>
          <t>Samridhi Perk Line</t>
        </is>
      </c>
      <c r="C4794" s="82" t="n">
        <v>46074</v>
      </c>
      <c r="D4794" t="inlineStr">
        <is>
          <t>Perk-HCM-4</t>
        </is>
      </c>
      <c r="E4794" t="n">
        <v>1391.30426666667</v>
      </c>
      <c r="F4794" t="n">
        <v>33</v>
      </c>
      <c r="G4794" t="n">
        <v>42.1607353535354</v>
      </c>
      <c r="H4794" t="n">
        <v>0.2037</v>
      </c>
      <c r="I4794" t="n">
        <v>63.1260506606095</v>
      </c>
    </row>
    <row r="4795">
      <c r="A4795" t="inlineStr">
        <is>
          <t>Daily_Efficiency_MTBF_2026_09_18.xlsx</t>
        </is>
      </c>
      <c r="B4795" t="inlineStr">
        <is>
          <t>Samridhi Perk Line</t>
        </is>
      </c>
      <c r="C4795" s="82" t="n">
        <v>46074</v>
      </c>
      <c r="D4795" t="inlineStr">
        <is>
          <t>Perk-TTLi-1</t>
        </is>
      </c>
      <c r="E4795" t="n">
        <v>1400.00971666667</v>
      </c>
      <c r="F4795" t="n">
        <v>4</v>
      </c>
      <c r="G4795" t="n">
        <v>350.002429166667</v>
      </c>
      <c r="H4795" t="n">
        <v>0</v>
      </c>
      <c r="I4795" t="n">
        <v>46.0954123624849</v>
      </c>
    </row>
    <row r="4796">
      <c r="A4796" t="inlineStr">
        <is>
          <t>Daily_Efficiency_MTBF_2026_09_18.xlsx</t>
        </is>
      </c>
      <c r="B4796" t="inlineStr">
        <is>
          <t>Samridhi Perk Line</t>
        </is>
      </c>
      <c r="C4796" s="82" t="n">
        <v>46074</v>
      </c>
      <c r="D4796" t="inlineStr">
        <is>
          <t>Perk-TTLi-2</t>
        </is>
      </c>
      <c r="E4796" t="n">
        <v>1324.75708333333</v>
      </c>
      <c r="F4796" t="n">
        <v>2</v>
      </c>
      <c r="G4796" t="n">
        <v>662.378541666667</v>
      </c>
      <c r="H4796" t="n">
        <v>0</v>
      </c>
      <c r="I4796" t="n">
        <v>49.4071289171756</v>
      </c>
    </row>
    <row r="4797">
      <c r="A4797" t="inlineStr">
        <is>
          <t>Daily_Efficiency_MTBF_2026_09_18.xlsx</t>
        </is>
      </c>
      <c r="B4797" t="inlineStr">
        <is>
          <t>Samridhi Perk Line</t>
        </is>
      </c>
      <c r="C4797" s="82" t="n">
        <v>46074</v>
      </c>
      <c r="D4797" t="inlineStr">
        <is>
          <t>Perk-TTLi-4</t>
        </is>
      </c>
      <c r="E4797" t="n">
        <v>1401.07668333333</v>
      </c>
      <c r="F4797" t="n">
        <v>1</v>
      </c>
      <c r="G4797" t="n">
        <v>1401.07668333333</v>
      </c>
      <c r="H4797" t="n">
        <v>0</v>
      </c>
      <c r="I4797" t="n">
        <v>36.1650440712852</v>
      </c>
    </row>
    <row r="4798">
      <c r="A4798" t="inlineStr">
        <is>
          <t>Daily_Efficiency_MTBF_2026_09_18.xlsx</t>
        </is>
      </c>
      <c r="B4798" t="inlineStr">
        <is>
          <t>Samridhi Perk Line</t>
        </is>
      </c>
      <c r="C4798" s="82" t="n">
        <v>46074</v>
      </c>
      <c r="D4798" t="inlineStr">
        <is>
          <t>Perk-HLM-3</t>
        </is>
      </c>
      <c r="E4798" t="n">
        <v>1440</v>
      </c>
      <c r="F4798" t="n">
        <v>1</v>
      </c>
      <c r="G4798" t="n">
        <v>1440</v>
      </c>
      <c r="H4798" t="n">
        <v>0</v>
      </c>
      <c r="I4798" t="n">
        <v>36.5893518518518</v>
      </c>
    </row>
    <row r="4799">
      <c r="A4799" t="inlineStr">
        <is>
          <t>Daily_Efficiency_MTBF_2026_09_18.xlsx</t>
        </is>
      </c>
      <c r="B4799" t="inlineStr">
        <is>
          <t>Samridhi Perk Line</t>
        </is>
      </c>
      <c r="C4799" s="82" t="n">
        <v>46074</v>
      </c>
      <c r="D4799" t="inlineStr">
        <is>
          <t>Perk-Case Packing</t>
        </is>
      </c>
      <c r="E4799" t="n">
        <v>1440</v>
      </c>
      <c r="F4799" t="n">
        <v>1</v>
      </c>
      <c r="G4799" t="n">
        <v>1440</v>
      </c>
      <c r="H4799" t="n">
        <v>0</v>
      </c>
      <c r="I4799" t="n">
        <v>109.97311827957</v>
      </c>
    </row>
    <row r="4800">
      <c r="A4800" t="inlineStr">
        <is>
          <t>Daily_Efficiency_MTBF_2026_09_18.xlsx</t>
        </is>
      </c>
      <c r="B4800" t="inlineStr">
        <is>
          <t>Co-Extrusion Line</t>
        </is>
      </c>
      <c r="C4800" s="82" t="n">
        <v>46073</v>
      </c>
      <c r="D4800" t="inlineStr">
        <is>
          <t>Coex-AW3</t>
        </is>
      </c>
      <c r="E4800" t="n">
        <v>1320.6416</v>
      </c>
      <c r="F4800" t="n">
        <v>153</v>
      </c>
      <c r="G4800" t="n">
        <v>8.63164444444444</v>
      </c>
      <c r="H4800" t="n">
        <v>107.8578</v>
      </c>
      <c r="I4800" t="n">
        <v>5.65972222222223</v>
      </c>
    </row>
    <row r="4801">
      <c r="A4801" t="inlineStr">
        <is>
          <t>Daily_Efficiency_MTBF_2026_09_18.xlsx</t>
        </is>
      </c>
      <c r="B4801" t="inlineStr">
        <is>
          <t>Co-Extrusion Line</t>
        </is>
      </c>
      <c r="C4801" s="82" t="n">
        <v>46073</v>
      </c>
      <c r="D4801" t="inlineStr">
        <is>
          <t>Coex-AW2</t>
        </is>
      </c>
      <c r="E4801" t="n">
        <v>1404.82833333333</v>
      </c>
      <c r="F4801" t="n">
        <v>13</v>
      </c>
      <c r="G4801" t="n">
        <v>108.063717948718</v>
      </c>
      <c r="H4801" t="n">
        <v>8.17946666666667</v>
      </c>
      <c r="I4801" t="n">
        <v>92.4241182532751</v>
      </c>
    </row>
    <row r="4802">
      <c r="A4802" t="inlineStr">
        <is>
          <t>Daily_Efficiency_MTBF_2026_09_18.xlsx</t>
        </is>
      </c>
      <c r="B4802" t="inlineStr">
        <is>
          <t>Samridhi 5 Star Line</t>
        </is>
      </c>
      <c r="C4802" s="82" t="n">
        <v>46073</v>
      </c>
      <c r="D4802" t="inlineStr">
        <is>
          <t>FS-HCM-3</t>
        </is>
      </c>
      <c r="E4802" t="n">
        <v>1398.20001666667</v>
      </c>
      <c r="F4802" t="n">
        <v>63</v>
      </c>
      <c r="G4802" t="n">
        <v>22.1936510582011</v>
      </c>
      <c r="H4802" t="n">
        <v>1.49083333333333</v>
      </c>
      <c r="I4802" t="n">
        <v>80.2902572674104</v>
      </c>
    </row>
    <row r="4803">
      <c r="A4803" t="inlineStr">
        <is>
          <t>Daily_Efficiency_MTBF_2026_09_18.xlsx</t>
        </is>
      </c>
      <c r="B4803" t="inlineStr">
        <is>
          <t>Samridhi 5 Star Line</t>
        </is>
      </c>
      <c r="C4803" s="82" t="n">
        <v>46073</v>
      </c>
      <c r="D4803" t="inlineStr">
        <is>
          <t>FS-HCM-2</t>
        </is>
      </c>
      <c r="E4803" t="n">
        <v>1359.13596666667</v>
      </c>
      <c r="F4803" t="n">
        <v>43</v>
      </c>
      <c r="G4803" t="n">
        <v>31.6078131782946</v>
      </c>
      <c r="H4803" t="n">
        <v>20.0145666666667</v>
      </c>
      <c r="I4803" t="n">
        <v>71.62397328487749</v>
      </c>
    </row>
    <row r="4804">
      <c r="A4804" t="inlineStr">
        <is>
          <t>Daily_Efficiency_MTBF_2026_09_18.xlsx</t>
        </is>
      </c>
      <c r="B4804" t="inlineStr">
        <is>
          <t>Samridhi 5 Star Line</t>
        </is>
      </c>
      <c r="C4804" s="82" t="n">
        <v>46073</v>
      </c>
      <c r="D4804" t="inlineStr">
        <is>
          <t>FS-HCM-4</t>
        </is>
      </c>
      <c r="E4804" t="n">
        <v>1397.51518333333</v>
      </c>
      <c r="F4804" t="n">
        <v>41</v>
      </c>
      <c r="G4804" t="n">
        <v>34.0857361788618</v>
      </c>
      <c r="H4804" t="n">
        <v>34.9885333333333</v>
      </c>
      <c r="I4804" t="n">
        <v>70.0984909301982</v>
      </c>
    </row>
    <row r="4805">
      <c r="A4805" t="inlineStr">
        <is>
          <t>Daily_Efficiency_MTBF_2026_09_18.xlsx</t>
        </is>
      </c>
      <c r="B4805" t="inlineStr">
        <is>
          <t>Samridhi 5 Star Line</t>
        </is>
      </c>
      <c r="C4805" s="82" t="n">
        <v>46073</v>
      </c>
      <c r="D4805" t="inlineStr">
        <is>
          <t>FS-HCM-1</t>
        </is>
      </c>
      <c r="E4805" t="n">
        <v>1393.81616666667</v>
      </c>
      <c r="F4805" t="n">
        <v>41</v>
      </c>
      <c r="G4805" t="n">
        <v>33.9955162601626</v>
      </c>
      <c r="H4805" t="n">
        <v>0.666666666666667</v>
      </c>
      <c r="I4805" t="n">
        <v>82.7554056449533</v>
      </c>
    </row>
    <row r="4806">
      <c r="A4806" t="inlineStr">
        <is>
          <t>Daily_Efficiency_MTBF_2026_09_18.xlsx</t>
        </is>
      </c>
      <c r="B4806" t="inlineStr">
        <is>
          <t>Samridhi 5 Star Line</t>
        </is>
      </c>
      <c r="C4806" s="82" t="n">
        <v>46073</v>
      </c>
      <c r="D4806" t="inlineStr">
        <is>
          <t>FS-TTLi-4</t>
        </is>
      </c>
      <c r="E4806" t="n">
        <v>1414.5098</v>
      </c>
      <c r="F4806" t="n">
        <v>29</v>
      </c>
      <c r="G4806" t="n">
        <v>48.7762</v>
      </c>
      <c r="H4806" t="n">
        <v>25.4902</v>
      </c>
      <c r="I4806" t="n">
        <v>68.8789682539683</v>
      </c>
    </row>
    <row r="4807">
      <c r="A4807" t="inlineStr">
        <is>
          <t>Daily_Efficiency_MTBF_2026_09_18.xlsx</t>
        </is>
      </c>
      <c r="B4807" t="inlineStr">
        <is>
          <t>Samridhi 5 Star Line</t>
        </is>
      </c>
      <c r="C4807" s="82" t="n">
        <v>46073</v>
      </c>
      <c r="D4807" t="inlineStr">
        <is>
          <t>FS-TTLi-3</t>
        </is>
      </c>
      <c r="E4807" t="n">
        <v>1404.31385</v>
      </c>
      <c r="F4807" t="n">
        <v>24</v>
      </c>
      <c r="G4807" t="n">
        <v>58.5130770833333</v>
      </c>
      <c r="H4807" t="n">
        <v>13.8519333333333</v>
      </c>
      <c r="I4807" t="n">
        <v>77.2924939734684</v>
      </c>
    </row>
    <row r="4808">
      <c r="A4808" t="inlineStr">
        <is>
          <t>Daily_Efficiency_MTBF_2026_09_18.xlsx</t>
        </is>
      </c>
      <c r="B4808" t="inlineStr">
        <is>
          <t>Samridhi 5 Star Line</t>
        </is>
      </c>
      <c r="C4808" s="82" t="n">
        <v>46073</v>
      </c>
      <c r="D4808" t="inlineStr">
        <is>
          <t>FS-TTLi-1</t>
        </is>
      </c>
      <c r="E4808" t="n">
        <v>1413.46528333333</v>
      </c>
      <c r="F4808" t="n">
        <v>23</v>
      </c>
      <c r="G4808" t="n">
        <v>61.4550123188406</v>
      </c>
      <c r="H4808" t="n">
        <v>9.168866666666659</v>
      </c>
      <c r="I4808" t="n">
        <v>80.7892417738925</v>
      </c>
    </row>
    <row r="4809">
      <c r="A4809" t="inlineStr">
        <is>
          <t>Daily_Efficiency_MTBF_2026_09_18.xlsx</t>
        </is>
      </c>
      <c r="B4809" t="inlineStr">
        <is>
          <t>Samridhi 5 Star Line</t>
        </is>
      </c>
      <c r="C4809" s="82" t="n">
        <v>46073</v>
      </c>
      <c r="D4809" t="inlineStr">
        <is>
          <t>FS-TTLi-2</t>
        </is>
      </c>
      <c r="E4809" t="n">
        <v>1381.65931666667</v>
      </c>
      <c r="F4809" t="n">
        <v>21</v>
      </c>
      <c r="G4809" t="n">
        <v>65.7933007936508</v>
      </c>
      <c r="H4809" t="n">
        <v>15.6534833333333</v>
      </c>
      <c r="I4809" t="n">
        <v>72.35938474691631</v>
      </c>
    </row>
    <row r="4810">
      <c r="A4810" t="inlineStr">
        <is>
          <t>Daily_Efficiency_MTBF_2026_09_18.xlsx</t>
        </is>
      </c>
      <c r="B4810" t="inlineStr">
        <is>
          <t>Samridhi 5 Star Line</t>
        </is>
      </c>
      <c r="C4810" s="82" t="n">
        <v>46073</v>
      </c>
      <c r="D4810" t="inlineStr">
        <is>
          <t>FS-HRM-5</t>
        </is>
      </c>
      <c r="E4810" t="n">
        <v>1398.32796666667</v>
      </c>
      <c r="F4810" t="n">
        <v>18</v>
      </c>
      <c r="G4810" t="n">
        <v>77.684887037037</v>
      </c>
      <c r="H4810" t="n">
        <v>26.8036333333333</v>
      </c>
      <c r="I4810" t="n">
        <v>35.9198239590478</v>
      </c>
    </row>
    <row r="4811">
      <c r="A4811" t="inlineStr">
        <is>
          <t>Daily_Efficiency_MTBF_2026_09_18.xlsx</t>
        </is>
      </c>
      <c r="B4811" t="inlineStr">
        <is>
          <t>Samridhi 5 Star Line</t>
        </is>
      </c>
      <c r="C4811" s="82" t="n">
        <v>46073</v>
      </c>
      <c r="D4811" t="inlineStr">
        <is>
          <t>FS-Case Packing</t>
        </is>
      </c>
      <c r="E4811" t="n">
        <v>1440</v>
      </c>
      <c r="F4811" t="n">
        <v>1</v>
      </c>
      <c r="G4811" t="n">
        <v>1440</v>
      </c>
      <c r="H4811" t="n">
        <v>0</v>
      </c>
      <c r="I4811" t="n">
        <v>82.9322638146167</v>
      </c>
    </row>
    <row r="4812">
      <c r="A4812" t="inlineStr">
        <is>
          <t>Daily_Efficiency_MTBF_2026_09_18.xlsx</t>
        </is>
      </c>
      <c r="B4812" t="inlineStr">
        <is>
          <t>Samridhi 5 Star Line</t>
        </is>
      </c>
      <c r="C4812" s="82" t="n">
        <v>46073</v>
      </c>
      <c r="D4812" t="inlineStr">
        <is>
          <t>FS-TTM-5</t>
        </is>
      </c>
      <c r="E4812" t="n">
        <v>1440</v>
      </c>
      <c r="F4812" t="n">
        <v>1</v>
      </c>
      <c r="G4812" t="n">
        <v>1440</v>
      </c>
      <c r="H4812" t="n">
        <v>0</v>
      </c>
      <c r="I4812" t="n">
        <v>33.3382936507936</v>
      </c>
    </row>
    <row r="4813">
      <c r="A4813" t="inlineStr">
        <is>
          <t>Daily_Efficiency_MTBF_2026_09_18.xlsx</t>
        </is>
      </c>
      <c r="B4813" t="inlineStr">
        <is>
          <t>Samridhi Perk Line</t>
        </is>
      </c>
      <c r="C4813" s="82" t="n">
        <v>46073</v>
      </c>
      <c r="D4813" t="inlineStr">
        <is>
          <t>Perk-HLM-1</t>
        </is>
      </c>
      <c r="E4813" t="n">
        <v>1282.36565</v>
      </c>
      <c r="F4813" t="n">
        <v>175</v>
      </c>
      <c r="G4813" t="n">
        <v>7.32780371428572</v>
      </c>
      <c r="H4813" t="n">
        <v>11.538</v>
      </c>
      <c r="I4813" t="n">
        <v>57.1121964938016</v>
      </c>
    </row>
    <row r="4814">
      <c r="A4814" t="inlineStr">
        <is>
          <t>Daily_Efficiency_MTBF_2026_09_18.xlsx</t>
        </is>
      </c>
      <c r="B4814" t="inlineStr">
        <is>
          <t>Samridhi Perk Line</t>
        </is>
      </c>
      <c r="C4814" s="82" t="n">
        <v>46073</v>
      </c>
      <c r="D4814" t="inlineStr">
        <is>
          <t>Perk TTM-5</t>
        </is>
      </c>
      <c r="E4814" t="n">
        <v>964.5137999999999</v>
      </c>
      <c r="F4814" t="n">
        <v>92</v>
      </c>
      <c r="G4814" t="n">
        <v>10.4838456521739</v>
      </c>
      <c r="H4814" t="n">
        <v>159.68385</v>
      </c>
      <c r="I4814" t="n">
        <v>28.3432539682539</v>
      </c>
    </row>
    <row r="4815">
      <c r="A4815" t="inlineStr">
        <is>
          <t>Daily_Efficiency_MTBF_2026_09_18.xlsx</t>
        </is>
      </c>
      <c r="B4815" t="inlineStr">
        <is>
          <t>Samridhi Perk Line</t>
        </is>
      </c>
      <c r="C4815" s="82" t="n">
        <v>46073</v>
      </c>
      <c r="D4815" t="inlineStr">
        <is>
          <t>Perk-HLM-2</t>
        </is>
      </c>
      <c r="E4815" t="n">
        <v>1324.4895</v>
      </c>
      <c r="F4815" t="n">
        <v>87</v>
      </c>
      <c r="G4815" t="n">
        <v>15.2240172413793</v>
      </c>
      <c r="H4815" t="n">
        <v>0</v>
      </c>
      <c r="I4815" t="n">
        <v>51.1273905339945</v>
      </c>
    </row>
    <row r="4816">
      <c r="A4816" t="inlineStr">
        <is>
          <t>Daily_Efficiency_MTBF_2026_09_18.xlsx</t>
        </is>
      </c>
      <c r="B4816" t="inlineStr">
        <is>
          <t>Samridhi Perk Line</t>
        </is>
      </c>
      <c r="C4816" s="82" t="n">
        <v>46073</v>
      </c>
      <c r="D4816" t="inlineStr">
        <is>
          <t>Perk-HCM-3</t>
        </is>
      </c>
      <c r="E4816" t="n">
        <v>1373.70225</v>
      </c>
      <c r="F4816" t="n">
        <v>74</v>
      </c>
      <c r="G4816" t="n">
        <v>18.5635439189189</v>
      </c>
      <c r="H4816" t="n">
        <v>1.6662</v>
      </c>
      <c r="I4816" t="n">
        <v>72.3451137306548</v>
      </c>
    </row>
    <row r="4817">
      <c r="A4817" t="inlineStr">
        <is>
          <t>Daily_Efficiency_MTBF_2026_09_18.xlsx</t>
        </is>
      </c>
      <c r="B4817" t="inlineStr">
        <is>
          <t>Samridhi Perk Line</t>
        </is>
      </c>
      <c r="C4817" s="82" t="n">
        <v>46073</v>
      </c>
      <c r="D4817" t="inlineStr">
        <is>
          <t>Perk-TTLi-3</t>
        </is>
      </c>
      <c r="E4817" t="n">
        <v>1378.31741666667</v>
      </c>
      <c r="F4817" t="n">
        <v>51</v>
      </c>
      <c r="G4817" t="n">
        <v>27.0258316993464</v>
      </c>
      <c r="H4817" t="n">
        <v>1.37755</v>
      </c>
      <c r="I4817" t="n">
        <v>43.0303326061798</v>
      </c>
    </row>
    <row r="4818">
      <c r="A4818" t="inlineStr">
        <is>
          <t>Daily_Efficiency_MTBF_2026_09_18.xlsx</t>
        </is>
      </c>
      <c r="B4818" t="inlineStr">
        <is>
          <t>Samridhi Perk Line</t>
        </is>
      </c>
      <c r="C4818" s="82" t="n">
        <v>46073</v>
      </c>
      <c r="D4818" t="inlineStr">
        <is>
          <t>Perk-HCM-1</t>
        </is>
      </c>
      <c r="E4818" t="n">
        <v>1373.033</v>
      </c>
      <c r="F4818" t="n">
        <v>50</v>
      </c>
      <c r="G4818" t="n">
        <v>27.46066</v>
      </c>
      <c r="H4818" t="n">
        <v>0.10995</v>
      </c>
      <c r="I4818" t="n">
        <v>76.9646988925011</v>
      </c>
    </row>
    <row r="4819">
      <c r="A4819" t="inlineStr">
        <is>
          <t>Daily_Efficiency_MTBF_2026_09_18.xlsx</t>
        </is>
      </c>
      <c r="B4819" t="inlineStr">
        <is>
          <t>Samridhi Perk Line</t>
        </is>
      </c>
      <c r="C4819" s="82" t="n">
        <v>46073</v>
      </c>
      <c r="D4819" t="inlineStr">
        <is>
          <t>Perk-HCM-2</t>
        </is>
      </c>
      <c r="E4819" t="n">
        <v>1381.57465</v>
      </c>
      <c r="F4819" t="n">
        <v>47</v>
      </c>
      <c r="G4819" t="n">
        <v>29.3952053191489</v>
      </c>
      <c r="H4819" t="n">
        <v>0.324966666666667</v>
      </c>
      <c r="I4819" t="n">
        <v>83.7493184564787</v>
      </c>
    </row>
    <row r="4820">
      <c r="A4820" t="inlineStr">
        <is>
          <t>Daily_Efficiency_MTBF_2026_09_18.xlsx</t>
        </is>
      </c>
      <c r="B4820" t="inlineStr">
        <is>
          <t>Samridhi Perk Line</t>
        </is>
      </c>
      <c r="C4820" s="82" t="n">
        <v>46073</v>
      </c>
      <c r="D4820" t="inlineStr">
        <is>
          <t>Perk-HCM-4</t>
        </is>
      </c>
      <c r="E4820" t="n">
        <v>1379.45226666667</v>
      </c>
      <c r="F4820" t="n">
        <v>35</v>
      </c>
      <c r="G4820" t="n">
        <v>39.4129219047619</v>
      </c>
      <c r="H4820" t="n">
        <v>0.267716666666667</v>
      </c>
      <c r="I4820" t="n">
        <v>66.6114104383045</v>
      </c>
    </row>
    <row r="4821">
      <c r="A4821" t="inlineStr">
        <is>
          <t>Daily_Efficiency_MTBF_2026_09_18.xlsx</t>
        </is>
      </c>
      <c r="B4821" t="inlineStr">
        <is>
          <t>Samridhi Perk Line</t>
        </is>
      </c>
      <c r="C4821" s="82" t="n">
        <v>46073</v>
      </c>
      <c r="D4821" t="inlineStr">
        <is>
          <t>Perk-TTLi-1</t>
        </is>
      </c>
      <c r="E4821" t="n">
        <v>1281.92468333333</v>
      </c>
      <c r="F4821" t="n">
        <v>18</v>
      </c>
      <c r="G4821" t="n">
        <v>71.218037962963</v>
      </c>
      <c r="H4821" t="n">
        <v>2.22576666666667</v>
      </c>
      <c r="I4821" t="n">
        <v>42.34909867587</v>
      </c>
    </row>
    <row r="4822">
      <c r="A4822" t="inlineStr">
        <is>
          <t>Daily_Efficiency_MTBF_2026_09_18.xlsx</t>
        </is>
      </c>
      <c r="B4822" t="inlineStr">
        <is>
          <t>Samridhi Perk Line</t>
        </is>
      </c>
      <c r="C4822" s="82" t="n">
        <v>46073</v>
      </c>
      <c r="D4822" t="inlineStr">
        <is>
          <t>Perk-TTLi-4</t>
        </is>
      </c>
      <c r="E4822" t="n">
        <v>1436.25476666667</v>
      </c>
      <c r="F4822" t="n">
        <v>5</v>
      </c>
      <c r="G4822" t="n">
        <v>287.250953333333</v>
      </c>
      <c r="H4822" t="n">
        <v>2.27038333333333</v>
      </c>
      <c r="I4822" t="n">
        <v>38.233603354102</v>
      </c>
    </row>
    <row r="4823">
      <c r="A4823" t="inlineStr">
        <is>
          <t>Daily_Efficiency_MTBF_2026_09_18.xlsx</t>
        </is>
      </c>
      <c r="B4823" t="inlineStr">
        <is>
          <t>Samridhi Perk Line</t>
        </is>
      </c>
      <c r="C4823" s="82" t="n">
        <v>46073</v>
      </c>
      <c r="D4823" t="inlineStr">
        <is>
          <t>Perk-TTLi-2</t>
        </is>
      </c>
      <c r="E4823" t="n">
        <v>1347.50196666667</v>
      </c>
      <c r="F4823" t="n">
        <v>3</v>
      </c>
      <c r="G4823" t="n">
        <v>449.167322222222</v>
      </c>
      <c r="H4823" t="n">
        <v>0</v>
      </c>
      <c r="I4823" t="n">
        <v>50.6344610957816</v>
      </c>
    </row>
    <row r="4824">
      <c r="A4824" t="inlineStr">
        <is>
          <t>Daily_Efficiency_MTBF_2026_09_18.xlsx</t>
        </is>
      </c>
      <c r="B4824" t="inlineStr">
        <is>
          <t>Samridhi Perk Line</t>
        </is>
      </c>
      <c r="C4824" s="82" t="n">
        <v>46073</v>
      </c>
      <c r="D4824" t="inlineStr">
        <is>
          <t>Perk-HLM-3</t>
        </is>
      </c>
      <c r="E4824" t="n">
        <v>1440</v>
      </c>
      <c r="F4824" t="n">
        <v>1</v>
      </c>
      <c r="G4824" t="n">
        <v>1440</v>
      </c>
      <c r="H4824" t="n">
        <v>0</v>
      </c>
      <c r="I4824" t="n">
        <v>41.9618827160494</v>
      </c>
    </row>
    <row r="4825">
      <c r="A4825" t="inlineStr">
        <is>
          <t>Daily_Efficiency_MTBF_2026_09_18.xlsx</t>
        </is>
      </c>
      <c r="B4825" t="inlineStr">
        <is>
          <t>Samridhi Perk Line</t>
        </is>
      </c>
      <c r="C4825" s="82" t="n">
        <v>46073</v>
      </c>
      <c r="D4825" t="inlineStr">
        <is>
          <t>Perk-Case Packing</t>
        </is>
      </c>
      <c r="E4825" t="n">
        <v>1440</v>
      </c>
      <c r="F4825" t="n">
        <v>1</v>
      </c>
      <c r="G4825" t="n">
        <v>1440</v>
      </c>
      <c r="H4825" t="n">
        <v>0</v>
      </c>
      <c r="I4825" t="n">
        <v>110.510752688172</v>
      </c>
    </row>
    <row r="4826">
      <c r="A4826" t="inlineStr">
        <is>
          <t>Daily_Efficiency_MTBF_2026_09_18.xlsx</t>
        </is>
      </c>
      <c r="B4826" t="inlineStr">
        <is>
          <t>Co-Extrusion Line</t>
        </is>
      </c>
      <c r="C4826" s="82" t="n">
        <v>46072</v>
      </c>
      <c r="D4826" t="inlineStr">
        <is>
          <t>Coex-AW3</t>
        </is>
      </c>
      <c r="E4826" t="n">
        <v>971.154466666667</v>
      </c>
      <c r="F4826" t="n">
        <v>235</v>
      </c>
      <c r="G4826" t="n">
        <v>4.13257219858156</v>
      </c>
      <c r="H4826" t="n">
        <v>150.4956</v>
      </c>
      <c r="I4826" t="n">
        <v>2.88166666666669</v>
      </c>
    </row>
    <row r="4827">
      <c r="A4827" t="inlineStr">
        <is>
          <t>Daily_Efficiency_MTBF_2026_09_18.xlsx</t>
        </is>
      </c>
      <c r="B4827" t="inlineStr">
        <is>
          <t>Co-Extrusion Line</t>
        </is>
      </c>
      <c r="C4827" s="82" t="n">
        <v>46072</v>
      </c>
      <c r="D4827" t="inlineStr">
        <is>
          <t>Coex-AW2</t>
        </is>
      </c>
      <c r="E4827" t="n">
        <v>1086.57298333333</v>
      </c>
      <c r="F4827" t="n">
        <v>45</v>
      </c>
      <c r="G4827" t="n">
        <v>24.1460662962963</v>
      </c>
      <c r="H4827" t="n">
        <v>48.6658</v>
      </c>
      <c r="I4827" t="n">
        <v>55.7461166206479</v>
      </c>
    </row>
    <row r="4828">
      <c r="A4828" t="inlineStr">
        <is>
          <t>Daily_Efficiency_MTBF_2026_09_18.xlsx</t>
        </is>
      </c>
      <c r="B4828" t="inlineStr">
        <is>
          <t>Samridhi 5 Star Line</t>
        </is>
      </c>
      <c r="C4828" s="82" t="n">
        <v>46072</v>
      </c>
      <c r="D4828" t="inlineStr">
        <is>
          <t>FS-HCM-3</t>
        </is>
      </c>
      <c r="E4828" t="n">
        <v>1354.33681666667</v>
      </c>
      <c r="F4828" t="n">
        <v>85</v>
      </c>
      <c r="G4828" t="n">
        <v>15.9333743137255</v>
      </c>
      <c r="H4828" t="n">
        <v>1.6746</v>
      </c>
      <c r="I4828" t="n">
        <v>70.4462874921352</v>
      </c>
    </row>
    <row r="4829">
      <c r="A4829" t="inlineStr">
        <is>
          <t>Daily_Efficiency_MTBF_2026_09_18.xlsx</t>
        </is>
      </c>
      <c r="B4829" t="inlineStr">
        <is>
          <t>Samridhi 5 Star Line</t>
        </is>
      </c>
      <c r="C4829" s="82" t="n">
        <v>46072</v>
      </c>
      <c r="D4829" t="inlineStr">
        <is>
          <t>FS-HCM-2</t>
        </is>
      </c>
      <c r="E4829" t="n">
        <v>1373.67328333333</v>
      </c>
      <c r="F4829" t="n">
        <v>62</v>
      </c>
      <c r="G4829" t="n">
        <v>22.1560206989247</v>
      </c>
      <c r="H4829" t="n">
        <v>2.18295</v>
      </c>
      <c r="I4829" t="n">
        <v>68.66815028603121</v>
      </c>
    </row>
    <row r="4830">
      <c r="A4830" t="inlineStr">
        <is>
          <t>Daily_Efficiency_MTBF_2026_09_18.xlsx</t>
        </is>
      </c>
      <c r="B4830" t="inlineStr">
        <is>
          <t>Samridhi 5 Star Line</t>
        </is>
      </c>
      <c r="C4830" s="82" t="n">
        <v>46072</v>
      </c>
      <c r="D4830" t="inlineStr">
        <is>
          <t>FS-TTLi-4</t>
        </is>
      </c>
      <c r="E4830" t="n">
        <v>1317.42136666667</v>
      </c>
      <c r="F4830" t="n">
        <v>45</v>
      </c>
      <c r="G4830" t="n">
        <v>29.2760303703704</v>
      </c>
      <c r="H4830" t="n">
        <v>40.5736166666667</v>
      </c>
      <c r="I4830" t="n">
        <v>64.8561507936508</v>
      </c>
    </row>
    <row r="4831">
      <c r="A4831" t="inlineStr">
        <is>
          <t>Daily_Efficiency_MTBF_2026_09_18.xlsx</t>
        </is>
      </c>
      <c r="B4831" t="inlineStr">
        <is>
          <t>Samridhi 5 Star Line</t>
        </is>
      </c>
      <c r="C4831" s="82" t="n">
        <v>46072</v>
      </c>
      <c r="D4831" t="inlineStr">
        <is>
          <t>FS-HCM-4</t>
        </is>
      </c>
      <c r="E4831" t="n">
        <v>1324.18863333333</v>
      </c>
      <c r="F4831" t="n">
        <v>41</v>
      </c>
      <c r="G4831" t="n">
        <v>32.2972837398374</v>
      </c>
      <c r="H4831" t="n">
        <v>13.46535</v>
      </c>
      <c r="I4831" t="n">
        <v>66.28868176674101</v>
      </c>
    </row>
    <row r="4832">
      <c r="A4832" t="inlineStr">
        <is>
          <t>Daily_Efficiency_MTBF_2026_09_18.xlsx</t>
        </is>
      </c>
      <c r="B4832" t="inlineStr">
        <is>
          <t>Samridhi 5 Star Line</t>
        </is>
      </c>
      <c r="C4832" s="82" t="n">
        <v>46072</v>
      </c>
      <c r="D4832" t="inlineStr">
        <is>
          <t>FS-HCM-1</t>
        </is>
      </c>
      <c r="E4832" t="n">
        <v>1397.16365</v>
      </c>
      <c r="F4832" t="n">
        <v>40</v>
      </c>
      <c r="G4832" t="n">
        <v>34.92909125</v>
      </c>
      <c r="H4832" t="n">
        <v>0</v>
      </c>
      <c r="I4832" t="n">
        <v>76.1777549207028</v>
      </c>
    </row>
    <row r="4833">
      <c r="A4833" t="inlineStr">
        <is>
          <t>Daily_Efficiency_MTBF_2026_09_18.xlsx</t>
        </is>
      </c>
      <c r="B4833" t="inlineStr">
        <is>
          <t>Samridhi 5 Star Line</t>
        </is>
      </c>
      <c r="C4833" s="82" t="n">
        <v>46072</v>
      </c>
      <c r="D4833" t="inlineStr">
        <is>
          <t>FS-TTLi-2</t>
        </is>
      </c>
      <c r="E4833" t="n">
        <v>1360.89615</v>
      </c>
      <c r="F4833" t="n">
        <v>31</v>
      </c>
      <c r="G4833" t="n">
        <v>43.8998758064516</v>
      </c>
      <c r="H4833" t="n">
        <v>20.6490333333333</v>
      </c>
      <c r="I4833" t="n">
        <v>64.50046142677409</v>
      </c>
    </row>
    <row r="4834">
      <c r="A4834" t="inlineStr">
        <is>
          <t>Daily_Efficiency_MTBF_2026_09_18.xlsx</t>
        </is>
      </c>
      <c r="B4834" t="inlineStr">
        <is>
          <t>Samridhi 5 Star Line</t>
        </is>
      </c>
      <c r="C4834" s="82" t="n">
        <v>46072</v>
      </c>
      <c r="D4834" t="inlineStr">
        <is>
          <t>FS-HRM-5</t>
        </is>
      </c>
      <c r="E4834" t="n">
        <v>1376.19331666667</v>
      </c>
      <c r="F4834" t="n">
        <v>26</v>
      </c>
      <c r="G4834" t="n">
        <v>52.9305121794872</v>
      </c>
      <c r="H4834" t="n">
        <v>37.1596833333333</v>
      </c>
      <c r="I4834" t="n">
        <v>38.1170759165499</v>
      </c>
    </row>
    <row r="4835">
      <c r="A4835" t="inlineStr">
        <is>
          <t>Daily_Efficiency_MTBF_2026_09_18.xlsx</t>
        </is>
      </c>
      <c r="B4835" t="inlineStr">
        <is>
          <t>Samridhi 5 Star Line</t>
        </is>
      </c>
      <c r="C4835" s="82" t="n">
        <v>46072</v>
      </c>
      <c r="D4835" t="inlineStr">
        <is>
          <t>FS-TTLi-1</t>
        </is>
      </c>
      <c r="E4835" t="n">
        <v>1396.17881666667</v>
      </c>
      <c r="F4835" t="n">
        <v>14</v>
      </c>
      <c r="G4835" t="n">
        <v>99.7270583333333</v>
      </c>
      <c r="H4835" t="n">
        <v>3.6641</v>
      </c>
      <c r="I4835" t="n">
        <v>74.9560433182225</v>
      </c>
    </row>
    <row r="4836">
      <c r="A4836" t="inlineStr">
        <is>
          <t>Daily_Efficiency_MTBF_2026_09_18.xlsx</t>
        </is>
      </c>
      <c r="B4836" t="inlineStr">
        <is>
          <t>Samridhi 5 Star Line</t>
        </is>
      </c>
      <c r="C4836" s="82" t="n">
        <v>46072</v>
      </c>
      <c r="D4836" t="inlineStr">
        <is>
          <t>FS-TTLi-3</t>
        </is>
      </c>
      <c r="E4836" t="n">
        <v>1425.1885</v>
      </c>
      <c r="F4836" t="n">
        <v>8</v>
      </c>
      <c r="G4836" t="n">
        <v>178.1485625</v>
      </c>
      <c r="H4836" t="n">
        <v>4.98558333333333</v>
      </c>
      <c r="I4836" t="n">
        <v>67.91108665760849</v>
      </c>
    </row>
    <row r="4837">
      <c r="A4837" t="inlineStr">
        <is>
          <t>Daily_Efficiency_MTBF_2026_09_18.xlsx</t>
        </is>
      </c>
      <c r="B4837" t="inlineStr">
        <is>
          <t>Samridhi 5 Star Line</t>
        </is>
      </c>
      <c r="C4837" s="82" t="n">
        <v>46072</v>
      </c>
      <c r="D4837" t="inlineStr">
        <is>
          <t>FS-TTM-5</t>
        </is>
      </c>
      <c r="E4837" t="n">
        <v>1440</v>
      </c>
      <c r="F4837" t="n">
        <v>1</v>
      </c>
      <c r="G4837" t="n">
        <v>1440</v>
      </c>
      <c r="H4837" t="n">
        <v>0</v>
      </c>
      <c r="I4837" t="n">
        <v>34.3402777777778</v>
      </c>
    </row>
    <row r="4838">
      <c r="A4838" t="inlineStr">
        <is>
          <t>Daily_Efficiency_MTBF_2026_09_18.xlsx</t>
        </is>
      </c>
      <c r="B4838" t="inlineStr">
        <is>
          <t>Samridhi 5 Star Line</t>
        </is>
      </c>
      <c r="C4838" s="82" t="n">
        <v>46072</v>
      </c>
      <c r="D4838" t="inlineStr">
        <is>
          <t>FS-Case Packing</t>
        </is>
      </c>
      <c r="E4838" t="n">
        <v>1440</v>
      </c>
      <c r="F4838" t="n">
        <v>1</v>
      </c>
      <c r="G4838" t="n">
        <v>1440</v>
      </c>
      <c r="H4838" t="n">
        <v>0</v>
      </c>
      <c r="I4838" t="n">
        <v>81.8181818181818</v>
      </c>
    </row>
    <row r="4839">
      <c r="A4839" t="inlineStr">
        <is>
          <t>Daily_Efficiency_MTBF_2026_09_18.xlsx</t>
        </is>
      </c>
      <c r="B4839" t="inlineStr">
        <is>
          <t>Samridhi Perk Line</t>
        </is>
      </c>
      <c r="C4839" s="82" t="n">
        <v>46072</v>
      </c>
      <c r="D4839" t="inlineStr">
        <is>
          <t>Perk-HLM-1</t>
        </is>
      </c>
      <c r="E4839" t="n">
        <v>1325.91666666667</v>
      </c>
      <c r="F4839" t="n">
        <v>126</v>
      </c>
      <c r="G4839" t="n">
        <v>10.5231481481481</v>
      </c>
      <c r="H4839" t="n">
        <v>8.38981666666667</v>
      </c>
      <c r="I4839" t="n">
        <v>58.0977734089576</v>
      </c>
    </row>
    <row r="4840">
      <c r="A4840" t="inlineStr">
        <is>
          <t>Daily_Efficiency_MTBF_2026_09_18.xlsx</t>
        </is>
      </c>
      <c r="B4840" t="inlineStr">
        <is>
          <t>Samridhi Perk Line</t>
        </is>
      </c>
      <c r="C4840" s="82" t="n">
        <v>46072</v>
      </c>
      <c r="D4840" t="inlineStr">
        <is>
          <t>Perk TTM-5</t>
        </is>
      </c>
      <c r="E4840" t="n">
        <v>903.7627</v>
      </c>
      <c r="F4840" t="n">
        <v>119</v>
      </c>
      <c r="G4840" t="n">
        <v>7.59464453781513</v>
      </c>
      <c r="H4840" t="n">
        <v>243.820666666667</v>
      </c>
      <c r="I4840" t="n">
        <v>34.9305555555556</v>
      </c>
    </row>
    <row r="4841">
      <c r="A4841" t="inlineStr">
        <is>
          <t>Daily_Efficiency_MTBF_2026_09_18.xlsx</t>
        </is>
      </c>
      <c r="B4841" t="inlineStr">
        <is>
          <t>Samridhi Perk Line</t>
        </is>
      </c>
      <c r="C4841" s="82" t="n">
        <v>46072</v>
      </c>
      <c r="D4841" t="inlineStr">
        <is>
          <t>Perk-HLM-2</t>
        </is>
      </c>
      <c r="E4841" t="n">
        <v>1308.35808333333</v>
      </c>
      <c r="F4841" t="n">
        <v>110</v>
      </c>
      <c r="G4841" t="n">
        <v>11.8941643939394</v>
      </c>
      <c r="H4841" t="n">
        <v>0.165916666666667</v>
      </c>
      <c r="I4841" t="n">
        <v>51.3311295183974</v>
      </c>
    </row>
    <row r="4842">
      <c r="A4842" t="inlineStr">
        <is>
          <t>Daily_Efficiency_MTBF_2026_09_18.xlsx</t>
        </is>
      </c>
      <c r="B4842" t="inlineStr">
        <is>
          <t>Samridhi Perk Line</t>
        </is>
      </c>
      <c r="C4842" s="82" t="n">
        <v>46072</v>
      </c>
      <c r="D4842" t="inlineStr">
        <is>
          <t>Perk-HCM-3</t>
        </is>
      </c>
      <c r="E4842" t="n">
        <v>1304.8507</v>
      </c>
      <c r="F4842" t="n">
        <v>58</v>
      </c>
      <c r="G4842" t="n">
        <v>22.497425862069</v>
      </c>
      <c r="H4842" t="n">
        <v>5.1892</v>
      </c>
      <c r="I4842" t="n">
        <v>55.9391026101174</v>
      </c>
    </row>
    <row r="4843">
      <c r="A4843" t="inlineStr">
        <is>
          <t>Daily_Efficiency_MTBF_2026_09_18.xlsx</t>
        </is>
      </c>
      <c r="B4843" t="inlineStr">
        <is>
          <t>Samridhi Perk Line</t>
        </is>
      </c>
      <c r="C4843" s="82" t="n">
        <v>46072</v>
      </c>
      <c r="D4843" t="inlineStr">
        <is>
          <t>Perk-HCM-1</t>
        </is>
      </c>
      <c r="E4843" t="n">
        <v>1381.89241666667</v>
      </c>
      <c r="F4843" t="n">
        <v>51</v>
      </c>
      <c r="G4843" t="n">
        <v>27.0959297385621</v>
      </c>
      <c r="H4843" t="n">
        <v>0.761866666666667</v>
      </c>
      <c r="I4843" t="n">
        <v>78.6400573743385</v>
      </c>
    </row>
    <row r="4844">
      <c r="A4844" t="inlineStr">
        <is>
          <t>Daily_Efficiency_MTBF_2026_09_18.xlsx</t>
        </is>
      </c>
      <c r="B4844" t="inlineStr">
        <is>
          <t>Samridhi Perk Line</t>
        </is>
      </c>
      <c r="C4844" s="82" t="n">
        <v>46072</v>
      </c>
      <c r="D4844" t="inlineStr">
        <is>
          <t>Perk-TTLi-3</t>
        </is>
      </c>
      <c r="E4844" t="n">
        <v>1373.01735</v>
      </c>
      <c r="F4844" t="n">
        <v>48</v>
      </c>
      <c r="G4844" t="n">
        <v>28.604528125</v>
      </c>
      <c r="H4844" t="n">
        <v>2.2222</v>
      </c>
      <c r="I4844" t="n">
        <v>37.9138360863546</v>
      </c>
    </row>
    <row r="4845">
      <c r="A4845" t="inlineStr">
        <is>
          <t>Daily_Efficiency_MTBF_2026_09_18.xlsx</t>
        </is>
      </c>
      <c r="B4845" t="inlineStr">
        <is>
          <t>Samridhi Perk Line</t>
        </is>
      </c>
      <c r="C4845" s="82" t="n">
        <v>46072</v>
      </c>
      <c r="D4845" t="inlineStr">
        <is>
          <t>Perk-TTLi-1</t>
        </is>
      </c>
      <c r="E4845" t="n">
        <v>1263.84653333333</v>
      </c>
      <c r="F4845" t="n">
        <v>42</v>
      </c>
      <c r="G4845" t="n">
        <v>30.0915841269841</v>
      </c>
      <c r="H4845" t="n">
        <v>6.87623333333333</v>
      </c>
      <c r="I4845" t="n">
        <v>58.2598664496343</v>
      </c>
    </row>
    <row r="4846">
      <c r="A4846" t="inlineStr">
        <is>
          <t>Daily_Efficiency_MTBF_2026_09_18.xlsx</t>
        </is>
      </c>
      <c r="B4846" t="inlineStr">
        <is>
          <t>Samridhi Perk Line</t>
        </is>
      </c>
      <c r="C4846" s="82" t="n">
        <v>46072</v>
      </c>
      <c r="D4846" t="inlineStr">
        <is>
          <t>Perk-HCM-2</t>
        </is>
      </c>
      <c r="E4846" t="n">
        <v>1384.4759</v>
      </c>
      <c r="F4846" t="n">
        <v>34</v>
      </c>
      <c r="G4846" t="n">
        <v>40.7198794117647</v>
      </c>
      <c r="H4846" t="n">
        <v>1.01375</v>
      </c>
      <c r="I4846" t="n">
        <v>88.5207416492573</v>
      </c>
    </row>
    <row r="4847">
      <c r="A4847" t="inlineStr">
        <is>
          <t>Daily_Efficiency_MTBF_2026_09_18.xlsx</t>
        </is>
      </c>
      <c r="B4847" t="inlineStr">
        <is>
          <t>Samridhi Perk Line</t>
        </is>
      </c>
      <c r="C4847" s="82" t="n">
        <v>46072</v>
      </c>
      <c r="D4847" t="inlineStr">
        <is>
          <t>Perk-HCM-4</t>
        </is>
      </c>
      <c r="E4847" t="n">
        <v>1395.3764</v>
      </c>
      <c r="F4847" t="n">
        <v>28</v>
      </c>
      <c r="G4847" t="n">
        <v>49.8348714285714</v>
      </c>
      <c r="H4847" t="n">
        <v>0.184266666666667</v>
      </c>
      <c r="I4847" t="n">
        <v>60.4618723819387</v>
      </c>
    </row>
    <row r="4848">
      <c r="A4848" t="inlineStr">
        <is>
          <t>Daily_Efficiency_MTBF_2026_09_18.xlsx</t>
        </is>
      </c>
      <c r="B4848" t="inlineStr">
        <is>
          <t>Samridhi Perk Line</t>
        </is>
      </c>
      <c r="C4848" s="82" t="n">
        <v>46072</v>
      </c>
      <c r="D4848" t="inlineStr">
        <is>
          <t>Perk-TTLi-2</t>
        </is>
      </c>
      <c r="E4848" t="n">
        <v>1324.43761666667</v>
      </c>
      <c r="F4848" t="n">
        <v>13</v>
      </c>
      <c r="G4848" t="n">
        <v>101.879816666667</v>
      </c>
      <c r="H4848" t="n">
        <v>0.0356666666666667</v>
      </c>
      <c r="I4848" t="n">
        <v>65.60347070031941</v>
      </c>
    </row>
    <row r="4849">
      <c r="A4849" t="inlineStr">
        <is>
          <t>Daily_Efficiency_MTBF_2026_09_18.xlsx</t>
        </is>
      </c>
      <c r="B4849" t="inlineStr">
        <is>
          <t>Samridhi Perk Line</t>
        </is>
      </c>
      <c r="C4849" s="82" t="n">
        <v>46072</v>
      </c>
      <c r="D4849" t="inlineStr">
        <is>
          <t>Perk-TTLi-4</t>
        </is>
      </c>
      <c r="E4849" t="n">
        <v>1411.33296666667</v>
      </c>
      <c r="F4849" t="n">
        <v>9</v>
      </c>
      <c r="G4849" t="n">
        <v>156.814774074074</v>
      </c>
      <c r="H4849" t="n">
        <v>19.1100333333333</v>
      </c>
      <c r="I4849" t="n">
        <v>41.8122218082091</v>
      </c>
    </row>
    <row r="4850">
      <c r="A4850" t="inlineStr">
        <is>
          <t>Daily_Efficiency_MTBF_2026_09_18.xlsx</t>
        </is>
      </c>
      <c r="B4850" t="inlineStr">
        <is>
          <t>Samridhi Perk Line</t>
        </is>
      </c>
      <c r="C4850" s="82" t="n">
        <v>46072</v>
      </c>
      <c r="D4850" t="inlineStr">
        <is>
          <t>Perk-HLM-3</t>
        </is>
      </c>
      <c r="E4850" t="n">
        <v>1440</v>
      </c>
      <c r="F4850" t="n">
        <v>1</v>
      </c>
      <c r="G4850" t="n">
        <v>1440</v>
      </c>
      <c r="H4850" t="n">
        <v>0</v>
      </c>
      <c r="I4850" t="n">
        <v>39.6135802469136</v>
      </c>
    </row>
    <row r="4851">
      <c r="A4851" t="inlineStr">
        <is>
          <t>Daily_Efficiency_MTBF_2026_09_18.xlsx</t>
        </is>
      </c>
      <c r="B4851" t="inlineStr">
        <is>
          <t>Samridhi Perk Line</t>
        </is>
      </c>
      <c r="C4851" s="82" t="n">
        <v>46072</v>
      </c>
      <c r="D4851" t="inlineStr">
        <is>
          <t>Perk-Case Packing</t>
        </is>
      </c>
      <c r="E4851" t="n">
        <v>1440</v>
      </c>
      <c r="F4851" t="n">
        <v>1</v>
      </c>
      <c r="G4851" t="n">
        <v>1440</v>
      </c>
      <c r="H4851" t="n">
        <v>0</v>
      </c>
      <c r="I4851" t="n">
        <v>86.6397849462366</v>
      </c>
    </row>
    <row r="4852">
      <c r="A4852" t="inlineStr">
        <is>
          <t>Daily_Efficiency_MTBF_2026_09_18.xlsx</t>
        </is>
      </c>
      <c r="B4852" t="inlineStr">
        <is>
          <t>Co-Extrusion Line</t>
        </is>
      </c>
      <c r="C4852" s="82" t="n">
        <v>46071</v>
      </c>
      <c r="D4852" t="inlineStr">
        <is>
          <t>Coex-AW3</t>
        </is>
      </c>
      <c r="E4852" t="n">
        <v>1170.36143333333</v>
      </c>
      <c r="F4852" t="n">
        <v>386</v>
      </c>
      <c r="G4852" t="n">
        <v>3.03202443868739</v>
      </c>
      <c r="H4852" t="n">
        <v>182.964533333333</v>
      </c>
      <c r="I4852" t="n">
        <v>0.28749999999997</v>
      </c>
    </row>
    <row r="4853">
      <c r="A4853" t="inlineStr">
        <is>
          <t>Daily_Efficiency_MTBF_2026_09_18.xlsx</t>
        </is>
      </c>
      <c r="B4853" t="inlineStr">
        <is>
          <t>Co-Extrusion Line</t>
        </is>
      </c>
      <c r="C4853" s="82" t="n">
        <v>46071</v>
      </c>
      <c r="D4853" t="inlineStr">
        <is>
          <t>Coex-AW2</t>
        </is>
      </c>
      <c r="E4853" t="n">
        <v>1214.78748333333</v>
      </c>
      <c r="F4853" t="n">
        <v>17</v>
      </c>
      <c r="G4853" t="n">
        <v>71.458087254902</v>
      </c>
      <c r="H4853" t="n">
        <v>15.8328166666667</v>
      </c>
      <c r="I4853" t="n">
        <v>62.984679913925</v>
      </c>
    </row>
    <row r="4854">
      <c r="A4854" t="inlineStr">
        <is>
          <t>Daily_Efficiency_MTBF_2026_09_18.xlsx</t>
        </is>
      </c>
      <c r="B4854" t="inlineStr">
        <is>
          <t>Samridhi 5 Star Line</t>
        </is>
      </c>
      <c r="C4854" s="82" t="n">
        <v>46071</v>
      </c>
      <c r="D4854" t="inlineStr">
        <is>
          <t>FS-TTLi-4</t>
        </is>
      </c>
      <c r="E4854" t="n">
        <v>1378.61421666667</v>
      </c>
      <c r="F4854" t="n">
        <v>52</v>
      </c>
      <c r="G4854" t="n">
        <v>26.5118118589744</v>
      </c>
      <c r="H4854" t="n">
        <v>61.3857833333333</v>
      </c>
      <c r="I4854" t="n">
        <v>57.3561507936508</v>
      </c>
    </row>
    <row r="4855">
      <c r="A4855" t="inlineStr">
        <is>
          <t>Daily_Efficiency_MTBF_2026_09_18.xlsx</t>
        </is>
      </c>
      <c r="B4855" t="inlineStr">
        <is>
          <t>Samridhi 5 Star Line</t>
        </is>
      </c>
      <c r="C4855" s="82" t="n">
        <v>46071</v>
      </c>
      <c r="D4855" t="inlineStr">
        <is>
          <t>FS-HRM-5</t>
        </is>
      </c>
      <c r="E4855" t="n">
        <v>1349.2271</v>
      </c>
      <c r="F4855" t="n">
        <v>49</v>
      </c>
      <c r="G4855" t="n">
        <v>27.5352469387755</v>
      </c>
      <c r="H4855" t="n">
        <v>70.7638</v>
      </c>
      <c r="I4855" t="n">
        <v>43.6007712533217</v>
      </c>
    </row>
    <row r="4856">
      <c r="A4856" t="inlineStr">
        <is>
          <t>Daily_Efficiency_MTBF_2026_09_18.xlsx</t>
        </is>
      </c>
      <c r="B4856" t="inlineStr">
        <is>
          <t>Samridhi 5 Star Line</t>
        </is>
      </c>
      <c r="C4856" s="82" t="n">
        <v>46071</v>
      </c>
      <c r="D4856" t="inlineStr">
        <is>
          <t>FS-TTLi-2</t>
        </is>
      </c>
      <c r="E4856" t="n">
        <v>1319.52283333333</v>
      </c>
      <c r="F4856" t="n">
        <v>40</v>
      </c>
      <c r="G4856" t="n">
        <v>32.9880708333333</v>
      </c>
      <c r="H4856" t="n">
        <v>18.8158833333333</v>
      </c>
      <c r="I4856" t="n">
        <v>72.6394801005833</v>
      </c>
    </row>
    <row r="4857">
      <c r="A4857" t="inlineStr">
        <is>
          <t>Daily_Efficiency_MTBF_2026_09_18.xlsx</t>
        </is>
      </c>
      <c r="B4857" t="inlineStr">
        <is>
          <t>Samridhi 5 Star Line</t>
        </is>
      </c>
      <c r="C4857" s="82" t="n">
        <v>46071</v>
      </c>
      <c r="D4857" t="inlineStr">
        <is>
          <t>FS-HCM-2</t>
        </is>
      </c>
      <c r="E4857" t="n">
        <v>1381.83446666667</v>
      </c>
      <c r="F4857" t="n">
        <v>39</v>
      </c>
      <c r="G4857" t="n">
        <v>35.431652991453</v>
      </c>
      <c r="H4857" t="n">
        <v>5.16893333333333</v>
      </c>
      <c r="I4857" t="n">
        <v>72.7211237112911</v>
      </c>
    </row>
    <row r="4858">
      <c r="A4858" t="inlineStr">
        <is>
          <t>Daily_Efficiency_MTBF_2026_09_18.xlsx</t>
        </is>
      </c>
      <c r="B4858" t="inlineStr">
        <is>
          <t>Samridhi 5 Star Line</t>
        </is>
      </c>
      <c r="C4858" s="82" t="n">
        <v>46071</v>
      </c>
      <c r="D4858" t="inlineStr">
        <is>
          <t>FS-HCM-1</t>
        </is>
      </c>
      <c r="E4858" t="n">
        <v>1404.48093333333</v>
      </c>
      <c r="F4858" t="n">
        <v>31</v>
      </c>
      <c r="G4858" t="n">
        <v>45.3058365591398</v>
      </c>
      <c r="H4858" t="n">
        <v>2.50083333333333</v>
      </c>
      <c r="I4858" t="n">
        <v>82.1948231545192</v>
      </c>
    </row>
    <row r="4859">
      <c r="A4859" t="inlineStr">
        <is>
          <t>Daily_Efficiency_MTBF_2026_09_18.xlsx</t>
        </is>
      </c>
      <c r="B4859" t="inlineStr">
        <is>
          <t>Samridhi 5 Star Line</t>
        </is>
      </c>
      <c r="C4859" s="82" t="n">
        <v>46071</v>
      </c>
      <c r="D4859" t="inlineStr">
        <is>
          <t>FS-HCM-4</t>
        </is>
      </c>
      <c r="E4859" t="n">
        <v>1420.5056</v>
      </c>
      <c r="F4859" t="n">
        <v>27</v>
      </c>
      <c r="G4859" t="n">
        <v>52.6113185185185</v>
      </c>
      <c r="H4859" t="n">
        <v>15.4866833333333</v>
      </c>
      <c r="I4859" t="n">
        <v>65.66252634018041</v>
      </c>
    </row>
    <row r="4860">
      <c r="A4860" t="inlineStr">
        <is>
          <t>Daily_Efficiency_MTBF_2026_09_18.xlsx</t>
        </is>
      </c>
      <c r="B4860" t="inlineStr">
        <is>
          <t>Samridhi 5 Star Line</t>
        </is>
      </c>
      <c r="C4860" s="82" t="n">
        <v>46071</v>
      </c>
      <c r="D4860" t="inlineStr">
        <is>
          <t>FS-HCM-3</t>
        </is>
      </c>
      <c r="E4860" t="n">
        <v>1412.83316666667</v>
      </c>
      <c r="F4860" t="n">
        <v>25</v>
      </c>
      <c r="G4860" t="n">
        <v>56.5133266666667</v>
      </c>
      <c r="H4860" t="n">
        <v>0</v>
      </c>
      <c r="I4860" t="n">
        <v>69.3238187990604</v>
      </c>
    </row>
    <row r="4861">
      <c r="A4861" t="inlineStr">
        <is>
          <t>Daily_Efficiency_MTBF_2026_09_18.xlsx</t>
        </is>
      </c>
      <c r="B4861" t="inlineStr">
        <is>
          <t>Samridhi 5 Star Line</t>
        </is>
      </c>
      <c r="C4861" s="82" t="n">
        <v>46071</v>
      </c>
      <c r="D4861" t="inlineStr">
        <is>
          <t>FS-TTLi-1</t>
        </is>
      </c>
      <c r="E4861" t="n">
        <v>1309.88646666667</v>
      </c>
      <c r="F4861" t="n">
        <v>24</v>
      </c>
      <c r="G4861" t="n">
        <v>54.5786027777778</v>
      </c>
      <c r="H4861" t="n">
        <v>12.4685</v>
      </c>
      <c r="I4861" t="n">
        <v>82.02243443900269</v>
      </c>
    </row>
    <row r="4862">
      <c r="A4862" t="inlineStr">
        <is>
          <t>Daily_Efficiency_MTBF_2026_09_18.xlsx</t>
        </is>
      </c>
      <c r="B4862" t="inlineStr">
        <is>
          <t>Samridhi 5 Star Line</t>
        </is>
      </c>
      <c r="C4862" s="82" t="n">
        <v>46071</v>
      </c>
      <c r="D4862" t="inlineStr">
        <is>
          <t>FS-TTLi-3</t>
        </is>
      </c>
      <c r="E4862" t="n">
        <v>1363.6325</v>
      </c>
      <c r="F4862" t="n">
        <v>21</v>
      </c>
      <c r="G4862" t="n">
        <v>64.93488095238099</v>
      </c>
      <c r="H4862" t="n">
        <v>19.02475</v>
      </c>
      <c r="I4862" t="n">
        <v>62.695392403413</v>
      </c>
    </row>
    <row r="4863">
      <c r="A4863" t="inlineStr">
        <is>
          <t>Daily_Efficiency_MTBF_2026_09_18.xlsx</t>
        </is>
      </c>
      <c r="B4863" t="inlineStr">
        <is>
          <t>Samridhi 5 Star Line</t>
        </is>
      </c>
      <c r="C4863" s="82" t="n">
        <v>46071</v>
      </c>
      <c r="D4863" t="inlineStr">
        <is>
          <t>FS-TTM-5</t>
        </is>
      </c>
      <c r="E4863" t="n">
        <v>1440</v>
      </c>
      <c r="F4863" t="n">
        <v>1</v>
      </c>
      <c r="G4863" t="n">
        <v>1440</v>
      </c>
      <c r="H4863" t="n">
        <v>0</v>
      </c>
      <c r="I4863" t="n">
        <v>38.3184523809524</v>
      </c>
    </row>
    <row r="4864">
      <c r="A4864" t="inlineStr">
        <is>
          <t>Daily_Efficiency_MTBF_2026_09_18.xlsx</t>
        </is>
      </c>
      <c r="B4864" t="inlineStr">
        <is>
          <t>Samridhi 5 Star Line</t>
        </is>
      </c>
      <c r="C4864" s="82" t="n">
        <v>46071</v>
      </c>
      <c r="D4864" t="inlineStr">
        <is>
          <t>FS-Case Packing</t>
        </is>
      </c>
      <c r="E4864" t="n">
        <v>1440</v>
      </c>
      <c r="F4864" t="n">
        <v>1</v>
      </c>
      <c r="G4864" t="n">
        <v>1440</v>
      </c>
      <c r="H4864" t="n">
        <v>0</v>
      </c>
      <c r="I4864" t="n">
        <v>76.6042780748663</v>
      </c>
    </row>
    <row r="4865">
      <c r="A4865" t="inlineStr">
        <is>
          <t>Daily_Efficiency_MTBF_2026_09_18.xlsx</t>
        </is>
      </c>
      <c r="B4865" t="inlineStr">
        <is>
          <t>Samridhi Perk Line</t>
        </is>
      </c>
      <c r="C4865" s="82" t="n">
        <v>46071</v>
      </c>
      <c r="D4865" t="inlineStr">
        <is>
          <t>Perk-HLM-1</t>
        </is>
      </c>
      <c r="E4865" t="n">
        <v>1331.59785</v>
      </c>
      <c r="F4865" t="n">
        <v>129</v>
      </c>
      <c r="G4865" t="n">
        <v>10.3224639534884</v>
      </c>
      <c r="H4865" t="n">
        <v>2.38848333333333</v>
      </c>
      <c r="I4865" t="n">
        <v>56.0758852043202</v>
      </c>
    </row>
    <row r="4866">
      <c r="A4866" t="inlineStr">
        <is>
          <t>Daily_Efficiency_MTBF_2026_09_18.xlsx</t>
        </is>
      </c>
      <c r="B4866" t="inlineStr">
        <is>
          <t>Samridhi Perk Line</t>
        </is>
      </c>
      <c r="C4866" s="82" t="n">
        <v>46071</v>
      </c>
      <c r="D4866" t="inlineStr">
        <is>
          <t>Perk TTM-5</t>
        </is>
      </c>
      <c r="E4866" t="n">
        <v>1199.5676</v>
      </c>
      <c r="F4866" t="n">
        <v>90</v>
      </c>
      <c r="G4866" t="n">
        <v>13.3285288888889</v>
      </c>
      <c r="H4866" t="n">
        <v>224.888333333333</v>
      </c>
      <c r="I4866" t="n">
        <v>27.5198412698413</v>
      </c>
    </row>
    <row r="4867">
      <c r="A4867" t="inlineStr">
        <is>
          <t>Daily_Efficiency_MTBF_2026_09_18.xlsx</t>
        </is>
      </c>
      <c r="B4867" t="inlineStr">
        <is>
          <t>Samridhi Perk Line</t>
        </is>
      </c>
      <c r="C4867" s="82" t="n">
        <v>46071</v>
      </c>
      <c r="D4867" t="inlineStr">
        <is>
          <t>Perk-HLM-2</t>
        </is>
      </c>
      <c r="E4867" t="n">
        <v>1328.87865</v>
      </c>
      <c r="F4867" t="n">
        <v>87</v>
      </c>
      <c r="G4867" t="n">
        <v>15.2744672413793</v>
      </c>
      <c r="H4867" t="n">
        <v>0</v>
      </c>
      <c r="I4867" t="n">
        <v>52.2693149358272</v>
      </c>
    </row>
    <row r="4868">
      <c r="A4868" t="inlineStr">
        <is>
          <t>Daily_Efficiency_MTBF_2026_09_18.xlsx</t>
        </is>
      </c>
      <c r="B4868" t="inlineStr">
        <is>
          <t>Samridhi Perk Line</t>
        </is>
      </c>
      <c r="C4868" s="82" t="n">
        <v>46071</v>
      </c>
      <c r="D4868" t="inlineStr">
        <is>
          <t>Perk-HCM-3</t>
        </is>
      </c>
      <c r="E4868" t="n">
        <v>933.834733333333</v>
      </c>
      <c r="F4868" t="n">
        <v>39</v>
      </c>
      <c r="G4868" t="n">
        <v>23.9444803418803</v>
      </c>
      <c r="H4868" t="n">
        <v>1.45456666666667</v>
      </c>
      <c r="I4868" t="n">
        <v>62.6746641699974</v>
      </c>
    </row>
    <row r="4869">
      <c r="A4869" t="inlineStr">
        <is>
          <t>Daily_Efficiency_MTBF_2026_09_18.xlsx</t>
        </is>
      </c>
      <c r="B4869" t="inlineStr">
        <is>
          <t>Samridhi Perk Line</t>
        </is>
      </c>
      <c r="C4869" s="82" t="n">
        <v>46071</v>
      </c>
      <c r="D4869" t="inlineStr">
        <is>
          <t>Perk-HCM-2</t>
        </is>
      </c>
      <c r="E4869" t="n">
        <v>1390.14606666667</v>
      </c>
      <c r="F4869" t="n">
        <v>32</v>
      </c>
      <c r="G4869" t="n">
        <v>43.4420645833333</v>
      </c>
      <c r="H4869" t="n">
        <v>1.31766666666667</v>
      </c>
      <c r="I4869" t="n">
        <v>96.3615482994402</v>
      </c>
    </row>
    <row r="4870">
      <c r="A4870" t="inlineStr">
        <is>
          <t>Daily_Efficiency_MTBF_2026_09_18.xlsx</t>
        </is>
      </c>
      <c r="B4870" t="inlineStr">
        <is>
          <t>Samridhi Perk Line</t>
        </is>
      </c>
      <c r="C4870" s="82" t="n">
        <v>46071</v>
      </c>
      <c r="D4870" t="inlineStr">
        <is>
          <t>Perk-HCM-1</t>
        </is>
      </c>
      <c r="E4870" t="n">
        <v>1396.80966666667</v>
      </c>
      <c r="F4870" t="n">
        <v>23</v>
      </c>
      <c r="G4870" t="n">
        <v>60.7308550724638</v>
      </c>
      <c r="H4870" t="n">
        <v>0.334066666666667</v>
      </c>
      <c r="I4870" t="n">
        <v>84.5275999835323</v>
      </c>
    </row>
    <row r="4871">
      <c r="A4871" t="inlineStr">
        <is>
          <t>Daily_Efficiency_MTBF_2026_09_18.xlsx</t>
        </is>
      </c>
      <c r="B4871" t="inlineStr">
        <is>
          <t>Samridhi Perk Line</t>
        </is>
      </c>
      <c r="C4871" s="82" t="n">
        <v>46071</v>
      </c>
      <c r="D4871" t="inlineStr">
        <is>
          <t>Perk-TTLi-1</t>
        </is>
      </c>
      <c r="E4871" t="n">
        <v>1368.0375</v>
      </c>
      <c r="F4871" t="n">
        <v>22</v>
      </c>
      <c r="G4871" t="n">
        <v>62.1835227272727</v>
      </c>
      <c r="H4871" t="n">
        <v>1.72073333333333</v>
      </c>
      <c r="I4871" t="n">
        <v>81.5830863034022</v>
      </c>
    </row>
    <row r="4872">
      <c r="A4872" t="inlineStr">
        <is>
          <t>Daily_Efficiency_MTBF_2026_09_18.xlsx</t>
        </is>
      </c>
      <c r="B4872" t="inlineStr">
        <is>
          <t>Samridhi Perk Line</t>
        </is>
      </c>
      <c r="C4872" s="82" t="n">
        <v>46071</v>
      </c>
      <c r="D4872" t="inlineStr">
        <is>
          <t>Perk-TTLi-3</t>
        </is>
      </c>
      <c r="E4872" t="n">
        <v>1392.70111666667</v>
      </c>
      <c r="F4872" t="n">
        <v>20</v>
      </c>
      <c r="G4872" t="n">
        <v>69.6350558333333</v>
      </c>
      <c r="H4872" t="n">
        <v>0.432116666666667</v>
      </c>
      <c r="I4872" t="n">
        <v>39.8966352399005</v>
      </c>
    </row>
    <row r="4873">
      <c r="A4873" t="inlineStr">
        <is>
          <t>Daily_Efficiency_MTBF_2026_09_18.xlsx</t>
        </is>
      </c>
      <c r="B4873" t="inlineStr">
        <is>
          <t>Samridhi Perk Line</t>
        </is>
      </c>
      <c r="C4873" s="82" t="n">
        <v>46071</v>
      </c>
      <c r="D4873" t="inlineStr">
        <is>
          <t>Perk-HCM-4</t>
        </is>
      </c>
      <c r="E4873" t="n">
        <v>1416.89368333333</v>
      </c>
      <c r="F4873" t="n">
        <v>17</v>
      </c>
      <c r="G4873" t="n">
        <v>83.34668725490199</v>
      </c>
      <c r="H4873" t="n">
        <v>0.344883333333333</v>
      </c>
      <c r="I4873" t="n">
        <v>66.4342950018452</v>
      </c>
    </row>
    <row r="4874">
      <c r="A4874" t="inlineStr">
        <is>
          <t>Daily_Efficiency_MTBF_2026_09_18.xlsx</t>
        </is>
      </c>
      <c r="B4874" t="inlineStr">
        <is>
          <t>Samridhi Perk Line</t>
        </is>
      </c>
      <c r="C4874" s="82" t="n">
        <v>46071</v>
      </c>
      <c r="D4874" t="inlineStr">
        <is>
          <t>Perk-TTLi-2</t>
        </is>
      </c>
      <c r="E4874" t="n">
        <v>1404.03448333333</v>
      </c>
      <c r="F4874" t="n">
        <v>6</v>
      </c>
      <c r="G4874" t="n">
        <v>234.005747222222</v>
      </c>
      <c r="H4874" t="n">
        <v>0</v>
      </c>
      <c r="I4874" t="n">
        <v>86.0841378621159</v>
      </c>
    </row>
    <row r="4875">
      <c r="A4875" t="inlineStr">
        <is>
          <t>Daily_Efficiency_MTBF_2026_09_18.xlsx</t>
        </is>
      </c>
      <c r="B4875" t="inlineStr">
        <is>
          <t>Samridhi Perk Line</t>
        </is>
      </c>
      <c r="C4875" s="82" t="n">
        <v>46071</v>
      </c>
      <c r="D4875" t="inlineStr">
        <is>
          <t>Perk-TTLi-4</t>
        </is>
      </c>
      <c r="E4875" t="n">
        <v>1428.65488333333</v>
      </c>
      <c r="F4875" t="n">
        <v>4</v>
      </c>
      <c r="G4875" t="n">
        <v>357.163720833333</v>
      </c>
      <c r="H4875" t="n">
        <v>3.43825</v>
      </c>
      <c r="I4875" t="n">
        <v>62.1607617046508</v>
      </c>
    </row>
    <row r="4876">
      <c r="A4876" t="inlineStr">
        <is>
          <t>Daily_Efficiency_MTBF_2026_09_18.xlsx</t>
        </is>
      </c>
      <c r="B4876" t="inlineStr">
        <is>
          <t>Samridhi Perk Line</t>
        </is>
      </c>
      <c r="C4876" s="82" t="n">
        <v>46071</v>
      </c>
      <c r="D4876" t="inlineStr">
        <is>
          <t>Perk-HLM-3</t>
        </is>
      </c>
      <c r="E4876" t="n">
        <v>1440</v>
      </c>
      <c r="F4876" t="n">
        <v>1</v>
      </c>
      <c r="G4876" t="n">
        <v>1440</v>
      </c>
      <c r="H4876" t="n">
        <v>0</v>
      </c>
      <c r="I4876" t="n">
        <v>40.9796296296296</v>
      </c>
    </row>
    <row r="4877">
      <c r="A4877" t="inlineStr">
        <is>
          <t>Daily_Efficiency_MTBF_2026_09_18.xlsx</t>
        </is>
      </c>
      <c r="B4877" t="inlineStr">
        <is>
          <t>Samridhi Perk Line</t>
        </is>
      </c>
      <c r="C4877" s="82" t="n">
        <v>46071</v>
      </c>
      <c r="D4877" t="inlineStr">
        <is>
          <t>Perk-Case Packing</t>
        </is>
      </c>
      <c r="E4877" t="n">
        <v>1440</v>
      </c>
      <c r="F4877" t="n">
        <v>1</v>
      </c>
      <c r="G4877" t="n">
        <v>1440</v>
      </c>
      <c r="H4877" t="n">
        <v>0</v>
      </c>
      <c r="I4877" t="n">
        <v>86.6935483870968</v>
      </c>
    </row>
    <row r="4878">
      <c r="A4878" t="inlineStr">
        <is>
          <t>Daily_Efficiency_MTBF_2026_09_18.xlsx</t>
        </is>
      </c>
      <c r="B4878" t="inlineStr">
        <is>
          <t>Co-Extrusion Line</t>
        </is>
      </c>
      <c r="C4878" s="82" t="n">
        <v>46070</v>
      </c>
      <c r="D4878" t="inlineStr">
        <is>
          <t>Coex-AW3</t>
        </is>
      </c>
      <c r="E4878" t="n">
        <v>1116.52633333333</v>
      </c>
      <c r="F4878" t="n">
        <v>476</v>
      </c>
      <c r="G4878" t="n">
        <v>2.34564355742297</v>
      </c>
      <c r="H4878" t="n">
        <v>273.330766666667</v>
      </c>
      <c r="I4878" t="n">
        <v>0.484999999999995</v>
      </c>
    </row>
    <row r="4879">
      <c r="A4879" t="inlineStr">
        <is>
          <t>Daily_Efficiency_MTBF_2026_09_18.xlsx</t>
        </is>
      </c>
      <c r="B4879" t="inlineStr">
        <is>
          <t>Co-Extrusion Line</t>
        </is>
      </c>
      <c r="C4879" s="82" t="n">
        <v>46070</v>
      </c>
      <c r="D4879" t="inlineStr">
        <is>
          <t>Coex-AW2</t>
        </is>
      </c>
      <c r="E4879" t="n">
        <v>1211.24303333333</v>
      </c>
      <c r="F4879" t="n">
        <v>49</v>
      </c>
      <c r="G4879" t="n">
        <v>24.7192455782313</v>
      </c>
      <c r="H4879" t="n">
        <v>60.0268833333333</v>
      </c>
      <c r="I4879" t="n">
        <v>63.5197632510193</v>
      </c>
    </row>
    <row r="4880">
      <c r="A4880" t="inlineStr">
        <is>
          <t>Daily_Efficiency_MTBF_2026_09_18.xlsx</t>
        </is>
      </c>
      <c r="B4880" t="inlineStr">
        <is>
          <t>Samridhi 5 Star Line</t>
        </is>
      </c>
      <c r="C4880" s="82" t="n">
        <v>46070</v>
      </c>
      <c r="D4880" t="inlineStr">
        <is>
          <t>FS-HRM-5</t>
        </is>
      </c>
      <c r="E4880" t="n">
        <v>1181.99291666667</v>
      </c>
      <c r="F4880" t="n">
        <v>86</v>
      </c>
      <c r="G4880" t="n">
        <v>13.7441036821705</v>
      </c>
      <c r="H4880" t="n">
        <v>99.5275</v>
      </c>
      <c r="I4880" t="n">
        <v>18.7716005850974</v>
      </c>
    </row>
    <row r="4881">
      <c r="A4881" t="inlineStr">
        <is>
          <t>Daily_Efficiency_MTBF_2026_09_18.xlsx</t>
        </is>
      </c>
      <c r="B4881" t="inlineStr">
        <is>
          <t>Samridhi 5 Star Line</t>
        </is>
      </c>
      <c r="C4881" s="82" t="n">
        <v>46070</v>
      </c>
      <c r="D4881" t="inlineStr">
        <is>
          <t>FS-HCM-3</t>
        </is>
      </c>
      <c r="E4881" t="n">
        <v>1347.99153333333</v>
      </c>
      <c r="F4881" t="n">
        <v>59</v>
      </c>
      <c r="G4881" t="n">
        <v>22.8473141242938</v>
      </c>
      <c r="H4881" t="n">
        <v>0.6748</v>
      </c>
      <c r="I4881" t="n">
        <v>65.85192221254751</v>
      </c>
    </row>
    <row r="4882">
      <c r="A4882" t="inlineStr">
        <is>
          <t>Daily_Efficiency_MTBF_2026_09_18.xlsx</t>
        </is>
      </c>
      <c r="B4882" t="inlineStr">
        <is>
          <t>Samridhi 5 Star Line</t>
        </is>
      </c>
      <c r="C4882" s="82" t="n">
        <v>46070</v>
      </c>
      <c r="D4882" t="inlineStr">
        <is>
          <t>FS-HCM-1</t>
        </is>
      </c>
      <c r="E4882" t="n">
        <v>1319.6884</v>
      </c>
      <c r="F4882" t="n">
        <v>41</v>
      </c>
      <c r="G4882" t="n">
        <v>32.1875219512195</v>
      </c>
      <c r="H4882" t="n">
        <v>0</v>
      </c>
      <c r="I4882" t="n">
        <v>63.5666820672681</v>
      </c>
    </row>
    <row r="4883">
      <c r="A4883" t="inlineStr">
        <is>
          <t>Daily_Efficiency_MTBF_2026_09_18.xlsx</t>
        </is>
      </c>
      <c r="B4883" t="inlineStr">
        <is>
          <t>Samridhi 5 Star Line</t>
        </is>
      </c>
      <c r="C4883" s="82" t="n">
        <v>46070</v>
      </c>
      <c r="D4883" t="inlineStr">
        <is>
          <t>FS-HCM-2</t>
        </is>
      </c>
      <c r="E4883" t="n">
        <v>1370.19625</v>
      </c>
      <c r="F4883" t="n">
        <v>38</v>
      </c>
      <c r="G4883" t="n">
        <v>36.0577960526316</v>
      </c>
      <c r="H4883" t="n">
        <v>4.99146666666667</v>
      </c>
      <c r="I4883" t="n">
        <v>57.7505650490131</v>
      </c>
    </row>
    <row r="4884">
      <c r="A4884" t="inlineStr">
        <is>
          <t>Daily_Efficiency_MTBF_2026_09_18.xlsx</t>
        </is>
      </c>
      <c r="B4884" t="inlineStr">
        <is>
          <t>Samridhi 5 Star Line</t>
        </is>
      </c>
      <c r="C4884" s="82" t="n">
        <v>46070</v>
      </c>
      <c r="D4884" t="inlineStr">
        <is>
          <t>FS-TTLi-2</t>
        </is>
      </c>
      <c r="E4884" t="n">
        <v>1378.64868333333</v>
      </c>
      <c r="F4884" t="n">
        <v>33</v>
      </c>
      <c r="G4884" t="n">
        <v>41.7772328282828</v>
      </c>
      <c r="H4884" t="n">
        <v>14.1650833333333</v>
      </c>
      <c r="I4884" t="n">
        <v>53.3295330824496</v>
      </c>
    </row>
    <row r="4885">
      <c r="A4885" t="inlineStr">
        <is>
          <t>Daily_Efficiency_MTBF_2026_09_18.xlsx</t>
        </is>
      </c>
      <c r="B4885" t="inlineStr">
        <is>
          <t>Samridhi 5 Star Line</t>
        </is>
      </c>
      <c r="C4885" s="82" t="n">
        <v>46070</v>
      </c>
      <c r="D4885" t="inlineStr">
        <is>
          <t>FS-TTLi-4</t>
        </is>
      </c>
      <c r="E4885" t="n">
        <v>1403.50788333333</v>
      </c>
      <c r="F4885" t="n">
        <v>31</v>
      </c>
      <c r="G4885" t="n">
        <v>45.2744478494624</v>
      </c>
      <c r="H4885" t="n">
        <v>36.4921166666667</v>
      </c>
      <c r="I4885" t="n">
        <v>40.7471596719688</v>
      </c>
    </row>
    <row r="4886">
      <c r="A4886" t="inlineStr">
        <is>
          <t>Daily_Efficiency_MTBF_2026_09_18.xlsx</t>
        </is>
      </c>
      <c r="B4886" t="inlineStr">
        <is>
          <t>Samridhi 5 Star Line</t>
        </is>
      </c>
      <c r="C4886" s="82" t="n">
        <v>46070</v>
      </c>
      <c r="D4886" t="inlineStr">
        <is>
          <t>FS-TTLi-1</t>
        </is>
      </c>
      <c r="E4886" t="n">
        <v>1387.02328333333</v>
      </c>
      <c r="F4886" t="n">
        <v>29</v>
      </c>
      <c r="G4886" t="n">
        <v>47.8283890804598</v>
      </c>
      <c r="H4886" t="n">
        <v>10.9934333333333</v>
      </c>
      <c r="I4886" t="n">
        <v>61.004426383257</v>
      </c>
    </row>
    <row r="4887">
      <c r="A4887" t="inlineStr">
        <is>
          <t>Daily_Efficiency_MTBF_2026_09_18.xlsx</t>
        </is>
      </c>
      <c r="B4887" t="inlineStr">
        <is>
          <t>Samridhi 5 Star Line</t>
        </is>
      </c>
      <c r="C4887" s="82" t="n">
        <v>46070</v>
      </c>
      <c r="D4887" t="inlineStr">
        <is>
          <t>FS-HCM-4</t>
        </is>
      </c>
      <c r="E4887" t="n">
        <v>1410.62776666667</v>
      </c>
      <c r="F4887" t="n">
        <v>27</v>
      </c>
      <c r="G4887" t="n">
        <v>52.2454728395062</v>
      </c>
      <c r="H4887" t="n">
        <v>20.3689333333333</v>
      </c>
      <c r="I4887" t="n">
        <v>43.0556443434598</v>
      </c>
    </row>
    <row r="4888">
      <c r="A4888" t="inlineStr">
        <is>
          <t>Daily_Efficiency_MTBF_2026_09_18.xlsx</t>
        </is>
      </c>
      <c r="B4888" t="inlineStr">
        <is>
          <t>Samridhi 5 Star Line</t>
        </is>
      </c>
      <c r="C4888" s="82" t="n">
        <v>46070</v>
      </c>
      <c r="D4888" t="inlineStr">
        <is>
          <t>FS-TTLi-3</t>
        </is>
      </c>
      <c r="E4888" t="n">
        <v>1391.66975</v>
      </c>
      <c r="F4888" t="n">
        <v>16</v>
      </c>
      <c r="G4888" t="n">
        <v>86.979359375</v>
      </c>
      <c r="H4888" t="n">
        <v>9.82406666666667</v>
      </c>
      <c r="I4888" t="n">
        <v>50.8481115198258</v>
      </c>
    </row>
    <row r="4889">
      <c r="A4889" t="inlineStr">
        <is>
          <t>Daily_Efficiency_MTBF_2026_09_18.xlsx</t>
        </is>
      </c>
      <c r="B4889" t="inlineStr">
        <is>
          <t>Samridhi 5 Star Line</t>
        </is>
      </c>
      <c r="C4889" s="82" t="n">
        <v>46070</v>
      </c>
      <c r="D4889" t="inlineStr">
        <is>
          <t>FS-TTM-5</t>
        </is>
      </c>
      <c r="E4889" t="n">
        <v>1372.28548333333</v>
      </c>
      <c r="F4889" t="n">
        <v>1</v>
      </c>
      <c r="G4889" t="n">
        <v>1372.28548333333</v>
      </c>
      <c r="H4889" t="n">
        <v>0</v>
      </c>
      <c r="I4889" t="n">
        <v>15.6594087875465</v>
      </c>
    </row>
    <row r="4890">
      <c r="A4890" t="inlineStr">
        <is>
          <t>Daily_Efficiency_MTBF_2026_09_18.xlsx</t>
        </is>
      </c>
      <c r="B4890" t="inlineStr">
        <is>
          <t>Samridhi 5 Star Line</t>
        </is>
      </c>
      <c r="C4890" s="82" t="n">
        <v>46070</v>
      </c>
      <c r="D4890" t="inlineStr">
        <is>
          <t>FS-Case Packing</t>
        </is>
      </c>
      <c r="E4890" t="n">
        <v>1440</v>
      </c>
      <c r="F4890" t="n">
        <v>1</v>
      </c>
      <c r="G4890" t="n">
        <v>1440</v>
      </c>
      <c r="H4890" t="n">
        <v>0</v>
      </c>
      <c r="I4890" t="n">
        <v>71.8360071301248</v>
      </c>
    </row>
    <row r="4891">
      <c r="A4891" t="inlineStr">
        <is>
          <t>Daily_Efficiency_MTBF_2026_09_18.xlsx</t>
        </is>
      </c>
      <c r="B4891" t="inlineStr">
        <is>
          <t>Samridhi Perk Line</t>
        </is>
      </c>
      <c r="C4891" s="82" t="n">
        <v>46070</v>
      </c>
      <c r="D4891" t="inlineStr">
        <is>
          <t>Perk-HLM-1</t>
        </is>
      </c>
      <c r="E4891" t="n">
        <v>1324.16748333333</v>
      </c>
      <c r="F4891" t="n">
        <v>115</v>
      </c>
      <c r="G4891" t="n">
        <v>11.5144998550725</v>
      </c>
      <c r="H4891" t="n">
        <v>7.55631666666667</v>
      </c>
      <c r="I4891" t="n">
        <v>58.7986109555962</v>
      </c>
    </row>
    <row r="4892">
      <c r="A4892" t="inlineStr">
        <is>
          <t>Daily_Efficiency_MTBF_2026_09_18.xlsx</t>
        </is>
      </c>
      <c r="B4892" t="inlineStr">
        <is>
          <t>Samridhi Perk Line</t>
        </is>
      </c>
      <c r="C4892" s="82" t="n">
        <v>46070</v>
      </c>
      <c r="D4892" t="inlineStr">
        <is>
          <t>Perk-HLM-2</t>
        </is>
      </c>
      <c r="E4892" t="n">
        <v>1329.10938333333</v>
      </c>
      <c r="F4892" t="n">
        <v>91</v>
      </c>
      <c r="G4892" t="n">
        <v>14.6055976190476</v>
      </c>
      <c r="H4892" t="n">
        <v>0</v>
      </c>
      <c r="I4892" t="n">
        <v>51.4084201918898</v>
      </c>
    </row>
    <row r="4893">
      <c r="A4893" t="inlineStr">
        <is>
          <t>Daily_Efficiency_MTBF_2026_09_18.xlsx</t>
        </is>
      </c>
      <c r="B4893" t="inlineStr">
        <is>
          <t>Samridhi Perk Line</t>
        </is>
      </c>
      <c r="C4893" s="82" t="n">
        <v>46070</v>
      </c>
      <c r="D4893" t="inlineStr">
        <is>
          <t>Perk TTM-5</t>
        </is>
      </c>
      <c r="E4893" t="n">
        <v>1139.311</v>
      </c>
      <c r="F4893" t="n">
        <v>70</v>
      </c>
      <c r="G4893" t="n">
        <v>16.2758714285714</v>
      </c>
      <c r="H4893" t="n">
        <v>134.121233333333</v>
      </c>
      <c r="I4893" t="n">
        <v>27.5198412698413</v>
      </c>
    </row>
    <row r="4894">
      <c r="A4894" t="inlineStr">
        <is>
          <t>Daily_Efficiency_MTBF_2026_09_18.xlsx</t>
        </is>
      </c>
      <c r="B4894" t="inlineStr">
        <is>
          <t>Samridhi Perk Line</t>
        </is>
      </c>
      <c r="C4894" s="82" t="n">
        <v>46070</v>
      </c>
      <c r="D4894" t="inlineStr">
        <is>
          <t>Perk-HCM-3</t>
        </is>
      </c>
      <c r="E4894" t="n">
        <v>1350.51931666667</v>
      </c>
      <c r="F4894" t="n">
        <v>43</v>
      </c>
      <c r="G4894" t="n">
        <v>31.4074259689922</v>
      </c>
      <c r="H4894" t="n">
        <v>2.54386666666667</v>
      </c>
      <c r="I4894" t="n">
        <v>73.21697903839561</v>
      </c>
    </row>
    <row r="4895">
      <c r="A4895" t="inlineStr">
        <is>
          <t>Daily_Efficiency_MTBF_2026_09_18.xlsx</t>
        </is>
      </c>
      <c r="B4895" t="inlineStr">
        <is>
          <t>Samridhi Perk Line</t>
        </is>
      </c>
      <c r="C4895" s="82" t="n">
        <v>46070</v>
      </c>
      <c r="D4895" t="inlineStr">
        <is>
          <t>Perk-HCM-2</t>
        </is>
      </c>
      <c r="E4895" t="n">
        <v>1371.49565</v>
      </c>
      <c r="F4895" t="n">
        <v>36</v>
      </c>
      <c r="G4895" t="n">
        <v>38.0971013888889</v>
      </c>
      <c r="H4895" t="n">
        <v>0.739833333333333</v>
      </c>
      <c r="I4895" t="n">
        <v>82.3405635738449</v>
      </c>
    </row>
    <row r="4896">
      <c r="A4896" t="inlineStr">
        <is>
          <t>Daily_Efficiency_MTBF_2026_09_18.xlsx</t>
        </is>
      </c>
      <c r="B4896" t="inlineStr">
        <is>
          <t>Samridhi Perk Line</t>
        </is>
      </c>
      <c r="C4896" s="82" t="n">
        <v>46070</v>
      </c>
      <c r="D4896" t="inlineStr">
        <is>
          <t>Perk-HCM-4</t>
        </is>
      </c>
      <c r="E4896" t="n">
        <v>1388.01395</v>
      </c>
      <c r="F4896" t="n">
        <v>35</v>
      </c>
      <c r="G4896" t="n">
        <v>39.6575414285714</v>
      </c>
      <c r="H4896" t="n">
        <v>0.08445</v>
      </c>
      <c r="I4896" t="n">
        <v>58.6384128894136</v>
      </c>
    </row>
    <row r="4897">
      <c r="A4897" t="inlineStr">
        <is>
          <t>Daily_Efficiency_MTBF_2026_09_18.xlsx</t>
        </is>
      </c>
      <c r="B4897" t="inlineStr">
        <is>
          <t>Samridhi Perk Line</t>
        </is>
      </c>
      <c r="C4897" s="82" t="n">
        <v>46070</v>
      </c>
      <c r="D4897" t="inlineStr">
        <is>
          <t>Perk-HCM-1</t>
        </is>
      </c>
      <c r="E4897" t="n">
        <v>1398.44055</v>
      </c>
      <c r="F4897" t="n">
        <v>31</v>
      </c>
      <c r="G4897" t="n">
        <v>45.110985483871</v>
      </c>
      <c r="H4897" t="n">
        <v>0.388566666666667</v>
      </c>
      <c r="I4897" t="n">
        <v>81.2617955670881</v>
      </c>
    </row>
    <row r="4898">
      <c r="A4898" t="inlineStr">
        <is>
          <t>Daily_Efficiency_MTBF_2026_09_18.xlsx</t>
        </is>
      </c>
      <c r="B4898" t="inlineStr">
        <is>
          <t>Samridhi Perk Line</t>
        </is>
      </c>
      <c r="C4898" s="82" t="n">
        <v>46070</v>
      </c>
      <c r="D4898" t="inlineStr">
        <is>
          <t>Perk-TTLi-1</t>
        </is>
      </c>
      <c r="E4898" t="n">
        <v>1328.67956666667</v>
      </c>
      <c r="F4898" t="n">
        <v>11</v>
      </c>
      <c r="G4898" t="n">
        <v>120.789051515152</v>
      </c>
      <c r="H4898" t="n">
        <v>1.48471666666667</v>
      </c>
      <c r="I4898" t="n">
        <v>79.8328317574734</v>
      </c>
    </row>
    <row r="4899">
      <c r="A4899" t="inlineStr">
        <is>
          <t>Daily_Efficiency_MTBF_2026_09_18.xlsx</t>
        </is>
      </c>
      <c r="B4899" t="inlineStr">
        <is>
          <t>Samridhi Perk Line</t>
        </is>
      </c>
      <c r="C4899" s="82" t="n">
        <v>46070</v>
      </c>
      <c r="D4899" t="inlineStr">
        <is>
          <t>Perk-TTLi-2</t>
        </is>
      </c>
      <c r="E4899" t="n">
        <v>1376.8182</v>
      </c>
      <c r="F4899" t="n">
        <v>5</v>
      </c>
      <c r="G4899" t="n">
        <v>275.36364</v>
      </c>
      <c r="H4899" t="n">
        <v>0.0253666666666667</v>
      </c>
      <c r="I4899" t="n">
        <v>74.2158975229693</v>
      </c>
    </row>
    <row r="4900">
      <c r="A4900" t="inlineStr">
        <is>
          <t>Daily_Efficiency_MTBF_2026_09_18.xlsx</t>
        </is>
      </c>
      <c r="B4900" t="inlineStr">
        <is>
          <t>Samridhi Perk Line</t>
        </is>
      </c>
      <c r="C4900" s="82" t="n">
        <v>46070</v>
      </c>
      <c r="D4900" t="inlineStr">
        <is>
          <t>Perk-TTLi-4</t>
        </is>
      </c>
      <c r="E4900" t="n">
        <v>1428.5618</v>
      </c>
      <c r="F4900" t="n">
        <v>5</v>
      </c>
      <c r="G4900" t="n">
        <v>285.71236</v>
      </c>
      <c r="H4900" t="n">
        <v>5.26753333333333</v>
      </c>
      <c r="I4900" t="n">
        <v>54.5950610579409</v>
      </c>
    </row>
    <row r="4901">
      <c r="A4901" t="inlineStr">
        <is>
          <t>Daily_Efficiency_MTBF_2026_09_18.xlsx</t>
        </is>
      </c>
      <c r="B4901" t="inlineStr">
        <is>
          <t>Samridhi Perk Line</t>
        </is>
      </c>
      <c r="C4901" s="82" t="n">
        <v>46070</v>
      </c>
      <c r="D4901" t="inlineStr">
        <is>
          <t>Perk-TTLi-3</t>
        </is>
      </c>
      <c r="E4901" t="n">
        <v>1418.93626666667</v>
      </c>
      <c r="F4901" t="n">
        <v>3</v>
      </c>
      <c r="G4901" t="n">
        <v>472.978755555556</v>
      </c>
      <c r="H4901" t="n">
        <v>0.05055</v>
      </c>
      <c r="I4901" t="n">
        <v>69.2710688820984</v>
      </c>
    </row>
    <row r="4902">
      <c r="A4902" t="inlineStr">
        <is>
          <t>Daily_Efficiency_MTBF_2026_09_18.xlsx</t>
        </is>
      </c>
      <c r="B4902" t="inlineStr">
        <is>
          <t>Samridhi Perk Line</t>
        </is>
      </c>
      <c r="C4902" s="82" t="n">
        <v>46070</v>
      </c>
      <c r="D4902" t="inlineStr">
        <is>
          <t>Perk-HLM-3</t>
        </is>
      </c>
      <c r="E4902" t="n">
        <v>1440</v>
      </c>
      <c r="F4902" t="n">
        <v>1</v>
      </c>
      <c r="G4902" t="n">
        <v>1440</v>
      </c>
      <c r="H4902" t="n">
        <v>0</v>
      </c>
      <c r="I4902" t="n">
        <v>33.1657407407407</v>
      </c>
    </row>
    <row r="4903">
      <c r="A4903" t="inlineStr">
        <is>
          <t>Daily_Efficiency_MTBF_2026_09_18.xlsx</t>
        </is>
      </c>
      <c r="B4903" t="inlineStr">
        <is>
          <t>Samridhi Perk Line</t>
        </is>
      </c>
      <c r="C4903" s="82" t="n">
        <v>46070</v>
      </c>
      <c r="D4903" t="inlineStr">
        <is>
          <t>Perk-Case Packing</t>
        </is>
      </c>
      <c r="E4903" t="n">
        <v>1440</v>
      </c>
      <c r="F4903" t="n">
        <v>1</v>
      </c>
      <c r="G4903" t="n">
        <v>1440</v>
      </c>
      <c r="H4903" t="n">
        <v>0</v>
      </c>
      <c r="I4903" t="n">
        <v>87.41935483870959</v>
      </c>
    </row>
    <row r="4904">
      <c r="A4904" t="inlineStr">
        <is>
          <t>Daily_Efficiency_MTBF_2026_09_18.xlsx</t>
        </is>
      </c>
      <c r="B4904" t="inlineStr">
        <is>
          <t>Co-Extrusion Line</t>
        </is>
      </c>
      <c r="C4904" s="82" t="n">
        <v>46069</v>
      </c>
      <c r="D4904" t="inlineStr">
        <is>
          <t>Coex-AW3</t>
        </is>
      </c>
      <c r="E4904" t="n">
        <v>1199.47323333333</v>
      </c>
      <c r="F4904" t="n">
        <v>569</v>
      </c>
      <c r="G4904" t="n">
        <v>2.10803731693029</v>
      </c>
      <c r="H4904" t="n">
        <v>170.990066666667</v>
      </c>
      <c r="I4904" t="n">
        <v>8.22722222222222</v>
      </c>
    </row>
    <row r="4905">
      <c r="A4905" t="inlineStr">
        <is>
          <t>Daily_Efficiency_MTBF_2026_09_18.xlsx</t>
        </is>
      </c>
      <c r="B4905" t="inlineStr">
        <is>
          <t>Co-Extrusion Line</t>
        </is>
      </c>
      <c r="C4905" s="82" t="n">
        <v>46069</v>
      </c>
      <c r="D4905" t="inlineStr">
        <is>
          <t>Coex-AW2</t>
        </is>
      </c>
      <c r="E4905" t="n">
        <v>1143.43533333333</v>
      </c>
      <c r="F4905" t="n">
        <v>33</v>
      </c>
      <c r="G4905" t="n">
        <v>34.6495555555556</v>
      </c>
      <c r="H4905" t="n">
        <v>21.3581333333333</v>
      </c>
      <c r="I4905" t="n">
        <v>39.3585729259485</v>
      </c>
    </row>
    <row r="4906">
      <c r="A4906" t="inlineStr">
        <is>
          <t>Daily_Efficiency_MTBF_2026_09_18.xlsx</t>
        </is>
      </c>
      <c r="B4906" t="inlineStr">
        <is>
          <t>Samridhi 5 Star Line</t>
        </is>
      </c>
      <c r="C4906" s="82" t="n">
        <v>46069</v>
      </c>
      <c r="D4906" t="inlineStr">
        <is>
          <t>FS-HCM-3</t>
        </is>
      </c>
      <c r="E4906" t="n">
        <v>1397.67053333333</v>
      </c>
      <c r="F4906" t="n">
        <v>39</v>
      </c>
      <c r="G4906" t="n">
        <v>35.837705982906</v>
      </c>
      <c r="H4906" t="n">
        <v>1.16586666666667</v>
      </c>
      <c r="I4906" t="n">
        <v>86.87686017416689</v>
      </c>
    </row>
    <row r="4907">
      <c r="A4907" t="inlineStr">
        <is>
          <t>Daily_Efficiency_MTBF_2026_09_18.xlsx</t>
        </is>
      </c>
      <c r="B4907" t="inlineStr">
        <is>
          <t>Samridhi 5 Star Line</t>
        </is>
      </c>
      <c r="C4907" s="82" t="n">
        <v>46069</v>
      </c>
      <c r="D4907" t="inlineStr">
        <is>
          <t>FS-HCM-1</t>
        </is>
      </c>
      <c r="E4907" t="n">
        <v>1407.50395</v>
      </c>
      <c r="F4907" t="n">
        <v>28</v>
      </c>
      <c r="G4907" t="n">
        <v>50.2679982142857</v>
      </c>
      <c r="H4907" t="n">
        <v>0</v>
      </c>
      <c r="I4907" t="n">
        <v>76.4945972916919</v>
      </c>
    </row>
    <row r="4908">
      <c r="A4908" t="inlineStr">
        <is>
          <t>Daily_Efficiency_MTBF_2026_09_18.xlsx</t>
        </is>
      </c>
      <c r="B4908" t="inlineStr">
        <is>
          <t>Samridhi 5 Star Line</t>
        </is>
      </c>
      <c r="C4908" s="82" t="n">
        <v>46069</v>
      </c>
      <c r="D4908" t="inlineStr">
        <is>
          <t>FS-HCM-2</t>
        </is>
      </c>
      <c r="E4908" t="n">
        <v>1388.51096666667</v>
      </c>
      <c r="F4908" t="n">
        <v>26</v>
      </c>
      <c r="G4908" t="n">
        <v>53.4042679487179</v>
      </c>
      <c r="H4908" t="n">
        <v>1.6724</v>
      </c>
      <c r="I4908" t="n">
        <v>67.914653677953</v>
      </c>
    </row>
    <row r="4909">
      <c r="A4909" t="inlineStr">
        <is>
          <t>Daily_Efficiency_MTBF_2026_09_18.xlsx</t>
        </is>
      </c>
      <c r="B4909" t="inlineStr">
        <is>
          <t>Samridhi 5 Star Line</t>
        </is>
      </c>
      <c r="C4909" s="82" t="n">
        <v>46069</v>
      </c>
      <c r="D4909" t="inlineStr">
        <is>
          <t>FS-HCM-4</t>
        </is>
      </c>
      <c r="E4909" t="n">
        <v>1415.17428333333</v>
      </c>
      <c r="F4909" t="n">
        <v>21</v>
      </c>
      <c r="G4909" t="n">
        <v>67.3892515873016</v>
      </c>
      <c r="H4909" t="n">
        <v>16.9925666666667</v>
      </c>
      <c r="I4909" t="n">
        <v>60.9128790412092</v>
      </c>
    </row>
    <row r="4910">
      <c r="A4910" t="inlineStr">
        <is>
          <t>Daily_Efficiency_MTBF_2026_09_18.xlsx</t>
        </is>
      </c>
      <c r="B4910" t="inlineStr">
        <is>
          <t>Samridhi 5 Star Line</t>
        </is>
      </c>
      <c r="C4910" s="82" t="n">
        <v>46069</v>
      </c>
      <c r="D4910" t="inlineStr">
        <is>
          <t>FS-TTLi-2</t>
        </is>
      </c>
      <c r="E4910" t="n">
        <v>1425.01291666667</v>
      </c>
      <c r="F4910" t="n">
        <v>13</v>
      </c>
      <c r="G4910" t="n">
        <v>109.616378205128</v>
      </c>
      <c r="H4910" t="n">
        <v>3.98576666666667</v>
      </c>
      <c r="I4910" t="n">
        <v>64.91595415418711</v>
      </c>
    </row>
    <row r="4911">
      <c r="A4911" t="inlineStr">
        <is>
          <t>Daily_Efficiency_MTBF_2026_09_18.xlsx</t>
        </is>
      </c>
      <c r="B4911" t="inlineStr">
        <is>
          <t>Samridhi 5 Star Line</t>
        </is>
      </c>
      <c r="C4911" s="82" t="n">
        <v>46069</v>
      </c>
      <c r="D4911" t="inlineStr">
        <is>
          <t>FS-HRM-5</t>
        </is>
      </c>
      <c r="E4911" t="n">
        <v>1419.13763333333</v>
      </c>
      <c r="F4911" t="n">
        <v>12</v>
      </c>
      <c r="G4911" t="n">
        <v>118.261469444444</v>
      </c>
      <c r="H4911" t="n">
        <v>7.35338333333333</v>
      </c>
      <c r="I4911" t="n">
        <v>26.1765023531662</v>
      </c>
    </row>
    <row r="4912">
      <c r="A4912" t="inlineStr">
        <is>
          <t>Daily_Efficiency_MTBF_2026_09_18.xlsx</t>
        </is>
      </c>
      <c r="B4912" t="inlineStr">
        <is>
          <t>Samridhi 5 Star Line</t>
        </is>
      </c>
      <c r="C4912" s="82" t="n">
        <v>46069</v>
      </c>
      <c r="D4912" t="inlineStr">
        <is>
          <t>FS-TTLi-1</t>
        </is>
      </c>
      <c r="E4912" t="n">
        <v>1426.19396666667</v>
      </c>
      <c r="F4912" t="n">
        <v>10</v>
      </c>
      <c r="G4912" t="n">
        <v>142.619396666667</v>
      </c>
      <c r="H4912" t="n">
        <v>5.99235</v>
      </c>
      <c r="I4912" t="n">
        <v>75.57563119439421</v>
      </c>
    </row>
    <row r="4913">
      <c r="A4913" t="inlineStr">
        <is>
          <t>Daily_Efficiency_MTBF_2026_09_18.xlsx</t>
        </is>
      </c>
      <c r="B4913" t="inlineStr">
        <is>
          <t>Samridhi 5 Star Line</t>
        </is>
      </c>
      <c r="C4913" s="82" t="n">
        <v>46069</v>
      </c>
      <c r="D4913" t="inlineStr">
        <is>
          <t>FS-TTLi-3</t>
        </is>
      </c>
      <c r="E4913" t="n">
        <v>1427.00425</v>
      </c>
      <c r="F4913" t="n">
        <v>7</v>
      </c>
      <c r="G4913" t="n">
        <v>203.85775</v>
      </c>
      <c r="H4913" t="n">
        <v>1.33463333333333</v>
      </c>
      <c r="I4913" t="n">
        <v>85.26654278236791</v>
      </c>
    </row>
    <row r="4914">
      <c r="A4914" t="inlineStr">
        <is>
          <t>Daily_Efficiency_MTBF_2026_09_18.xlsx</t>
        </is>
      </c>
      <c r="B4914" t="inlineStr">
        <is>
          <t>Samridhi 5 Star Line</t>
        </is>
      </c>
      <c r="C4914" s="82" t="n">
        <v>46069</v>
      </c>
      <c r="D4914" t="inlineStr">
        <is>
          <t>FS-TTLi-4</t>
        </is>
      </c>
      <c r="E4914" t="n">
        <v>1437.8378</v>
      </c>
      <c r="F4914" t="n">
        <v>5</v>
      </c>
      <c r="G4914" t="n">
        <v>287.56756</v>
      </c>
      <c r="H4914" t="n">
        <v>2.1622</v>
      </c>
      <c r="I4914" t="n">
        <v>59.7929292929293</v>
      </c>
    </row>
    <row r="4915">
      <c r="A4915" t="inlineStr">
        <is>
          <t>Daily_Efficiency_MTBF_2026_09_18.xlsx</t>
        </is>
      </c>
      <c r="B4915" t="inlineStr">
        <is>
          <t>Samridhi 5 Star Line</t>
        </is>
      </c>
      <c r="C4915" s="82" t="n">
        <v>46069</v>
      </c>
      <c r="D4915" t="inlineStr">
        <is>
          <t>FS-Case Packing</t>
        </is>
      </c>
      <c r="E4915" t="n">
        <v>1440</v>
      </c>
      <c r="F4915" t="n">
        <v>1</v>
      </c>
      <c r="G4915" t="n">
        <v>1440</v>
      </c>
      <c r="H4915" t="n">
        <v>0</v>
      </c>
      <c r="I4915" t="n">
        <v>106.016042780749</v>
      </c>
    </row>
    <row r="4916">
      <c r="A4916" t="inlineStr">
        <is>
          <t>Daily_Efficiency_MTBF_2026_09_18.xlsx</t>
        </is>
      </c>
      <c r="B4916" t="inlineStr">
        <is>
          <t>Samridhi 5 Star Line</t>
        </is>
      </c>
      <c r="C4916" s="82" t="n">
        <v>46069</v>
      </c>
      <c r="D4916" t="inlineStr">
        <is>
          <t>FS-TTM-5</t>
        </is>
      </c>
      <c r="E4916" t="n">
        <v>1440</v>
      </c>
      <c r="F4916" t="n">
        <v>1</v>
      </c>
      <c r="G4916" t="n">
        <v>1440</v>
      </c>
      <c r="H4916" t="n">
        <v>0</v>
      </c>
      <c r="I4916" t="n">
        <v>62.5388888888889</v>
      </c>
    </row>
    <row r="4917">
      <c r="A4917" t="inlineStr">
        <is>
          <t>Daily_Efficiency_MTBF_2026_09_18.xlsx</t>
        </is>
      </c>
      <c r="B4917" t="inlineStr">
        <is>
          <t>Samridhi Perk Line</t>
        </is>
      </c>
      <c r="C4917" s="82" t="n">
        <v>46069</v>
      </c>
      <c r="D4917" t="inlineStr">
        <is>
          <t>Perk-HLM-1</t>
        </is>
      </c>
      <c r="E4917" t="n">
        <v>1273.61048333333</v>
      </c>
      <c r="F4917" t="n">
        <v>153</v>
      </c>
      <c r="G4917" t="n">
        <v>8.32425152505447</v>
      </c>
      <c r="H4917" t="n">
        <v>7.96728333333333</v>
      </c>
      <c r="I4917" t="n">
        <v>57.1673866179425</v>
      </c>
    </row>
    <row r="4918">
      <c r="A4918" t="inlineStr">
        <is>
          <t>Daily_Efficiency_MTBF_2026_09_18.xlsx</t>
        </is>
      </c>
      <c r="B4918" t="inlineStr">
        <is>
          <t>Samridhi Perk Line</t>
        </is>
      </c>
      <c r="C4918" s="82" t="n">
        <v>46069</v>
      </c>
      <c r="D4918" t="inlineStr">
        <is>
          <t>Perk TTM-5</t>
        </is>
      </c>
      <c r="E4918" t="n">
        <v>1077.25138333333</v>
      </c>
      <c r="F4918" t="n">
        <v>130</v>
      </c>
      <c r="G4918" t="n">
        <v>8.2865491025641</v>
      </c>
      <c r="H4918" t="n">
        <v>261.84415</v>
      </c>
      <c r="I4918" t="n">
        <v>44.4444444444445</v>
      </c>
    </row>
    <row r="4919">
      <c r="A4919" t="inlineStr">
        <is>
          <t>Daily_Efficiency_MTBF_2026_09_18.xlsx</t>
        </is>
      </c>
      <c r="B4919" t="inlineStr">
        <is>
          <t>Samridhi Perk Line</t>
        </is>
      </c>
      <c r="C4919" s="82" t="n">
        <v>46069</v>
      </c>
      <c r="D4919" t="inlineStr">
        <is>
          <t>Perk-HLM-2</t>
        </is>
      </c>
      <c r="E4919" t="n">
        <v>1322.62905</v>
      </c>
      <c r="F4919" t="n">
        <v>127</v>
      </c>
      <c r="G4919" t="n">
        <v>10.4144019685039</v>
      </c>
      <c r="H4919" t="n">
        <v>0.0510166666666667</v>
      </c>
      <c r="I4919" t="n">
        <v>54.866932165083</v>
      </c>
    </row>
    <row r="4920">
      <c r="A4920" t="inlineStr">
        <is>
          <t>Daily_Efficiency_MTBF_2026_09_18.xlsx</t>
        </is>
      </c>
      <c r="B4920" t="inlineStr">
        <is>
          <t>Samridhi Perk Line</t>
        </is>
      </c>
      <c r="C4920" s="82" t="n">
        <v>46069</v>
      </c>
      <c r="D4920" t="inlineStr">
        <is>
          <t>Perk-HCM-3</t>
        </is>
      </c>
      <c r="E4920" t="n">
        <v>1343.16295</v>
      </c>
      <c r="F4920" t="n">
        <v>86</v>
      </c>
      <c r="G4920" t="n">
        <v>15.6181738372093</v>
      </c>
      <c r="H4920" t="n">
        <v>0.6859666666666669</v>
      </c>
      <c r="I4920" t="n">
        <v>62.1670555751115</v>
      </c>
    </row>
    <row r="4921">
      <c r="A4921" t="inlineStr">
        <is>
          <t>Daily_Efficiency_MTBF_2026_09_18.xlsx</t>
        </is>
      </c>
      <c r="B4921" t="inlineStr">
        <is>
          <t>Samridhi Perk Line</t>
        </is>
      </c>
      <c r="C4921" s="82" t="n">
        <v>46069</v>
      </c>
      <c r="D4921" t="inlineStr">
        <is>
          <t>Perk-HCM-4</t>
        </is>
      </c>
      <c r="E4921" t="n">
        <v>1386.48546666667</v>
      </c>
      <c r="F4921" t="n">
        <v>37</v>
      </c>
      <c r="G4921" t="n">
        <v>37.4725801801802</v>
      </c>
      <c r="H4921" t="n">
        <v>0.234433333333333</v>
      </c>
      <c r="I4921" t="n">
        <v>50.2076087408064</v>
      </c>
    </row>
    <row r="4922">
      <c r="A4922" t="inlineStr">
        <is>
          <t>Daily_Efficiency_MTBF_2026_09_18.xlsx</t>
        </is>
      </c>
      <c r="B4922" t="inlineStr">
        <is>
          <t>Samridhi Perk Line</t>
        </is>
      </c>
      <c r="C4922" s="82" t="n">
        <v>46069</v>
      </c>
      <c r="D4922" t="inlineStr">
        <is>
          <t>Perk-HCM-1</t>
        </is>
      </c>
      <c r="E4922" t="n">
        <v>1383.85688333333</v>
      </c>
      <c r="F4922" t="n">
        <v>34</v>
      </c>
      <c r="G4922" t="n">
        <v>40.7016730392157</v>
      </c>
      <c r="H4922" t="n">
        <v>5.83676666666667</v>
      </c>
      <c r="I4922" t="n">
        <v>77.8271559151498</v>
      </c>
    </row>
    <row r="4923">
      <c r="A4923" t="inlineStr">
        <is>
          <t>Daily_Efficiency_MTBF_2026_09_18.xlsx</t>
        </is>
      </c>
      <c r="B4923" t="inlineStr">
        <is>
          <t>Samridhi Perk Line</t>
        </is>
      </c>
      <c r="C4923" s="82" t="n">
        <v>46069</v>
      </c>
      <c r="D4923" t="inlineStr">
        <is>
          <t>Perk-HCM-2</t>
        </is>
      </c>
      <c r="E4923" t="n">
        <v>1369.08228333333</v>
      </c>
      <c r="F4923" t="n">
        <v>30</v>
      </c>
      <c r="G4923" t="n">
        <v>45.6360761111111</v>
      </c>
      <c r="H4923" t="n">
        <v>2.99886666666667</v>
      </c>
      <c r="I4923" t="n">
        <v>71.6013411125594</v>
      </c>
    </row>
    <row r="4924">
      <c r="A4924" t="inlineStr">
        <is>
          <t>Daily_Efficiency_MTBF_2026_09_18.xlsx</t>
        </is>
      </c>
      <c r="B4924" t="inlineStr">
        <is>
          <t>Samridhi Perk Line</t>
        </is>
      </c>
      <c r="C4924" s="82" t="n">
        <v>46069</v>
      </c>
      <c r="D4924" t="inlineStr">
        <is>
          <t>Perk-TTLi-1</t>
        </is>
      </c>
      <c r="E4924" t="n">
        <v>1361.81775</v>
      </c>
      <c r="F4924" t="n">
        <v>12</v>
      </c>
      <c r="G4924" t="n">
        <v>113.4848125</v>
      </c>
      <c r="H4924" t="n">
        <v>0.566483333333333</v>
      </c>
      <c r="I4924" t="n">
        <v>72.41174940578409</v>
      </c>
    </row>
    <row r="4925">
      <c r="A4925" t="inlineStr">
        <is>
          <t>Daily_Efficiency_MTBF_2026_09_18.xlsx</t>
        </is>
      </c>
      <c r="B4925" t="inlineStr">
        <is>
          <t>Samridhi Perk Line</t>
        </is>
      </c>
      <c r="C4925" s="82" t="n">
        <v>46069</v>
      </c>
      <c r="D4925" t="inlineStr">
        <is>
          <t>Perk-TTLi-4</t>
        </is>
      </c>
      <c r="E4925" t="n">
        <v>1433.18405</v>
      </c>
      <c r="F4925" t="n">
        <v>5</v>
      </c>
      <c r="G4925" t="n">
        <v>286.63681</v>
      </c>
      <c r="H4925" t="n">
        <v>1.32363333333333</v>
      </c>
      <c r="I4925" t="n">
        <v>46.9324777986259</v>
      </c>
    </row>
    <row r="4926">
      <c r="A4926" t="inlineStr">
        <is>
          <t>Daily_Efficiency_MTBF_2026_09_18.xlsx</t>
        </is>
      </c>
      <c r="B4926" t="inlineStr">
        <is>
          <t>Samridhi Perk Line</t>
        </is>
      </c>
      <c r="C4926" s="82" t="n">
        <v>46069</v>
      </c>
      <c r="D4926" t="inlineStr">
        <is>
          <t>Perk-TTLi-2</t>
        </is>
      </c>
      <c r="E4926" t="n">
        <v>1409.49206666667</v>
      </c>
      <c r="F4926" t="n">
        <v>2</v>
      </c>
      <c r="G4926" t="n">
        <v>704.746033333333</v>
      </c>
      <c r="H4926" t="n">
        <v>0</v>
      </c>
      <c r="I4926" t="n">
        <v>66.5470856168801</v>
      </c>
    </row>
    <row r="4927">
      <c r="A4927" t="inlineStr">
        <is>
          <t>Daily_Efficiency_MTBF_2026_09_18.xlsx</t>
        </is>
      </c>
      <c r="B4927" t="inlineStr">
        <is>
          <t>Samridhi Perk Line</t>
        </is>
      </c>
      <c r="C4927" s="82" t="n">
        <v>46069</v>
      </c>
      <c r="D4927" t="inlineStr">
        <is>
          <t>Perk-TTLi-3</t>
        </is>
      </c>
      <c r="E4927" t="n">
        <v>1433.86343333333</v>
      </c>
      <c r="F4927" t="n">
        <v>2</v>
      </c>
      <c r="G4927" t="n">
        <v>716.9317166666669</v>
      </c>
      <c r="H4927" t="n">
        <v>0.0254</v>
      </c>
      <c r="I4927" t="n">
        <v>59.228661020486</v>
      </c>
    </row>
    <row r="4928">
      <c r="A4928" t="inlineStr">
        <is>
          <t>Daily_Efficiency_MTBF_2026_09_18.xlsx</t>
        </is>
      </c>
      <c r="B4928" t="inlineStr">
        <is>
          <t>Samridhi Perk Line</t>
        </is>
      </c>
      <c r="C4928" s="82" t="n">
        <v>46069</v>
      </c>
      <c r="D4928" t="inlineStr">
        <is>
          <t>Perk-HLM-3</t>
        </is>
      </c>
      <c r="E4928" t="n">
        <v>1440</v>
      </c>
      <c r="F4928" t="n">
        <v>1</v>
      </c>
      <c r="G4928" t="n">
        <v>1440</v>
      </c>
      <c r="H4928" t="n">
        <v>0</v>
      </c>
      <c r="I4928" t="n">
        <v>31.0364197530864</v>
      </c>
    </row>
    <row r="4929">
      <c r="A4929" t="inlineStr">
        <is>
          <t>Daily_Efficiency_MTBF_2026_09_18.xlsx</t>
        </is>
      </c>
      <c r="B4929" t="inlineStr">
        <is>
          <t>Samridhi Perk Line</t>
        </is>
      </c>
      <c r="C4929" s="82" t="n">
        <v>46069</v>
      </c>
      <c r="D4929" t="inlineStr">
        <is>
          <t>Perk-Case Packing</t>
        </is>
      </c>
      <c r="E4929" t="n">
        <v>1440</v>
      </c>
      <c r="F4929" t="n">
        <v>1</v>
      </c>
      <c r="G4929" t="n">
        <v>1440</v>
      </c>
      <c r="H4929" t="n">
        <v>0</v>
      </c>
      <c r="I4929" t="n">
        <v>79.005376344086</v>
      </c>
    </row>
    <row r="4930">
      <c r="A4930" t="inlineStr">
        <is>
          <t>Daily_Efficiency_MTBF_2026_09_18.xlsx</t>
        </is>
      </c>
      <c r="B4930" t="inlineStr">
        <is>
          <t>Co-Extrusion Line</t>
        </is>
      </c>
      <c r="C4930" s="82" t="n">
        <v>46068</v>
      </c>
      <c r="D4930" t="inlineStr">
        <is>
          <t>Coex-AW3</t>
        </is>
      </c>
      <c r="E4930" t="n">
        <v>1271.15836666667</v>
      </c>
      <c r="F4930" t="n">
        <v>440</v>
      </c>
      <c r="G4930" t="n">
        <v>2.88899628787879</v>
      </c>
      <c r="H4930" t="n">
        <v>168.841633333333</v>
      </c>
      <c r="I4930" t="n">
        <v>9.317499999999979</v>
      </c>
    </row>
    <row r="4931">
      <c r="A4931" t="inlineStr">
        <is>
          <t>Daily_Efficiency_MTBF_2026_09_18.xlsx</t>
        </is>
      </c>
      <c r="B4931" t="inlineStr">
        <is>
          <t>Co-Extrusion Line</t>
        </is>
      </c>
      <c r="C4931" s="82" t="n">
        <v>46068</v>
      </c>
      <c r="D4931" t="inlineStr">
        <is>
          <t>Coex-AW2</t>
        </is>
      </c>
      <c r="E4931" t="n">
        <v>1334.3126</v>
      </c>
      <c r="F4931" t="n">
        <v>21</v>
      </c>
      <c r="G4931" t="n">
        <v>63.5386952380952</v>
      </c>
      <c r="H4931" t="n">
        <v>12.8458666666667</v>
      </c>
      <c r="I4931" t="n">
        <v>70.63064147316101</v>
      </c>
    </row>
    <row r="4932">
      <c r="A4932" t="inlineStr">
        <is>
          <t>Daily_Efficiency_MTBF_2026_09_18.xlsx</t>
        </is>
      </c>
      <c r="B4932" t="inlineStr">
        <is>
          <t>Samridhi 5 Star Line</t>
        </is>
      </c>
      <c r="C4932" s="82" t="n">
        <v>46068</v>
      </c>
      <c r="D4932" t="inlineStr">
        <is>
          <t>FS-HCM-1</t>
        </is>
      </c>
      <c r="E4932" t="n">
        <v>1386.53895</v>
      </c>
      <c r="F4932" t="n">
        <v>47</v>
      </c>
      <c r="G4932" t="n">
        <v>29.5008287234043</v>
      </c>
      <c r="H4932" t="n">
        <v>4.66828333333333</v>
      </c>
      <c r="I4932" t="n">
        <v>75.583177371622</v>
      </c>
    </row>
    <row r="4933">
      <c r="A4933" t="inlineStr">
        <is>
          <t>Daily_Efficiency_MTBF_2026_09_18.xlsx</t>
        </is>
      </c>
      <c r="B4933" t="inlineStr">
        <is>
          <t>Samridhi 5 Star Line</t>
        </is>
      </c>
      <c r="C4933" s="82" t="n">
        <v>46068</v>
      </c>
      <c r="D4933" t="inlineStr">
        <is>
          <t>FS-HCM-3</t>
        </is>
      </c>
      <c r="E4933" t="n">
        <v>1408.51285</v>
      </c>
      <c r="F4933" t="n">
        <v>39</v>
      </c>
      <c r="G4933" t="n">
        <v>36.1157141025641</v>
      </c>
      <c r="H4933" t="n">
        <v>0.16715</v>
      </c>
      <c r="I4933" t="n">
        <v>91.5270583912276</v>
      </c>
    </row>
    <row r="4934">
      <c r="A4934" t="inlineStr">
        <is>
          <t>Daily_Efficiency_MTBF_2026_09_18.xlsx</t>
        </is>
      </c>
      <c r="B4934" t="inlineStr">
        <is>
          <t>Samridhi 5 Star Line</t>
        </is>
      </c>
      <c r="C4934" s="82" t="n">
        <v>46068</v>
      </c>
      <c r="D4934" t="inlineStr">
        <is>
          <t>FS-HCM-4</t>
        </is>
      </c>
      <c r="E4934" t="n">
        <v>1413.02526666667</v>
      </c>
      <c r="F4934" t="n">
        <v>26</v>
      </c>
      <c r="G4934" t="n">
        <v>54.3471256410256</v>
      </c>
      <c r="H4934" t="n">
        <v>24.1491</v>
      </c>
      <c r="I4934" t="n">
        <v>55.896165244651</v>
      </c>
    </row>
    <row r="4935">
      <c r="A4935" t="inlineStr">
        <is>
          <t>Daily_Efficiency_MTBF_2026_09_18.xlsx</t>
        </is>
      </c>
      <c r="B4935" t="inlineStr">
        <is>
          <t>Samridhi 5 Star Line</t>
        </is>
      </c>
      <c r="C4935" s="82" t="n">
        <v>46068</v>
      </c>
      <c r="D4935" t="inlineStr">
        <is>
          <t>FS-TTLi-1</t>
        </is>
      </c>
      <c r="E4935" t="n">
        <v>1400.6511</v>
      </c>
      <c r="F4935" t="n">
        <v>23</v>
      </c>
      <c r="G4935" t="n">
        <v>60.8978739130435</v>
      </c>
      <c r="H4935" t="n">
        <v>10.67705</v>
      </c>
      <c r="I4935" t="n">
        <v>74.6424663128829</v>
      </c>
    </row>
    <row r="4936">
      <c r="A4936" t="inlineStr">
        <is>
          <t>Daily_Efficiency_MTBF_2026_09_18.xlsx</t>
        </is>
      </c>
      <c r="B4936" t="inlineStr">
        <is>
          <t>Samridhi 5 Star Line</t>
        </is>
      </c>
      <c r="C4936" s="82" t="n">
        <v>46068</v>
      </c>
      <c r="D4936" t="inlineStr">
        <is>
          <t>FS-TTLi-2</t>
        </is>
      </c>
      <c r="E4936" t="n">
        <v>1421.31416666667</v>
      </c>
      <c r="F4936" t="n">
        <v>17</v>
      </c>
      <c r="G4936" t="n">
        <v>83.6067156862745</v>
      </c>
      <c r="H4936" t="n">
        <v>11.1786333333333</v>
      </c>
      <c r="I4936" t="n">
        <v>77.2467607274627</v>
      </c>
    </row>
    <row r="4937">
      <c r="A4937" t="inlineStr">
        <is>
          <t>Daily_Efficiency_MTBF_2026_09_18.xlsx</t>
        </is>
      </c>
      <c r="B4937" t="inlineStr">
        <is>
          <t>Samridhi 5 Star Line</t>
        </is>
      </c>
      <c r="C4937" s="82" t="n">
        <v>46068</v>
      </c>
      <c r="D4937" t="inlineStr">
        <is>
          <t>FS-HCM-2</t>
        </is>
      </c>
      <c r="E4937" t="n">
        <v>1410.00445</v>
      </c>
      <c r="F4937" t="n">
        <v>16</v>
      </c>
      <c r="G4937" t="n">
        <v>88.12527812499999</v>
      </c>
      <c r="H4937" t="n">
        <v>0.340533333333333</v>
      </c>
      <c r="I4937" t="n">
        <v>78.95480677939121</v>
      </c>
    </row>
    <row r="4938">
      <c r="A4938" t="inlineStr">
        <is>
          <t>Daily_Efficiency_MTBF_2026_09_18.xlsx</t>
        </is>
      </c>
      <c r="B4938" t="inlineStr">
        <is>
          <t>Samridhi 5 Star Line</t>
        </is>
      </c>
      <c r="C4938" s="82" t="n">
        <v>46068</v>
      </c>
      <c r="D4938" t="inlineStr">
        <is>
          <t>FS-HRM-5</t>
        </is>
      </c>
      <c r="E4938" t="n">
        <v>1398.81718333333</v>
      </c>
      <c r="F4938" t="n">
        <v>13</v>
      </c>
      <c r="G4938" t="n">
        <v>107.601321794872</v>
      </c>
      <c r="H4938" t="n">
        <v>20.3402166666667</v>
      </c>
      <c r="I4938" t="n">
        <v>16.5621964387908</v>
      </c>
    </row>
    <row r="4939">
      <c r="A4939" t="inlineStr">
        <is>
          <t>Daily_Efficiency_MTBF_2026_09_18.xlsx</t>
        </is>
      </c>
      <c r="B4939" t="inlineStr">
        <is>
          <t>Samridhi 5 Star Line</t>
        </is>
      </c>
      <c r="C4939" s="82" t="n">
        <v>46068</v>
      </c>
      <c r="D4939" t="inlineStr">
        <is>
          <t>FS-TTLi-3</t>
        </is>
      </c>
      <c r="E4939" t="n">
        <v>1424.19386666667</v>
      </c>
      <c r="F4939" t="n">
        <v>4</v>
      </c>
      <c r="G4939" t="n">
        <v>356.048466666667</v>
      </c>
      <c r="H4939" t="n">
        <v>4.82766666666667</v>
      </c>
      <c r="I4939" t="n">
        <v>91.6685722228424</v>
      </c>
    </row>
    <row r="4940">
      <c r="A4940" t="inlineStr">
        <is>
          <t>Daily_Efficiency_MTBF_2026_09_18.xlsx</t>
        </is>
      </c>
      <c r="B4940" t="inlineStr">
        <is>
          <t>Samridhi 5 Star Line</t>
        </is>
      </c>
      <c r="C4940" s="82" t="n">
        <v>46068</v>
      </c>
      <c r="D4940" t="inlineStr">
        <is>
          <t>FS-TTLi-4</t>
        </is>
      </c>
      <c r="E4940" t="n">
        <v>1437.66575</v>
      </c>
      <c r="F4940" t="n">
        <v>4</v>
      </c>
      <c r="G4940" t="n">
        <v>359.4164375</v>
      </c>
      <c r="H4940" t="n">
        <v>2.33425</v>
      </c>
      <c r="I4940" t="n">
        <v>55.4646464646465</v>
      </c>
    </row>
    <row r="4941">
      <c r="A4941" t="inlineStr">
        <is>
          <t>Daily_Efficiency_MTBF_2026_09_18.xlsx</t>
        </is>
      </c>
      <c r="B4941" t="inlineStr">
        <is>
          <t>Samridhi 5 Star Line</t>
        </is>
      </c>
      <c r="C4941" s="82" t="n">
        <v>46068</v>
      </c>
      <c r="D4941" t="inlineStr">
        <is>
          <t>FS-TTM-5</t>
        </is>
      </c>
      <c r="E4941" t="n">
        <v>1440</v>
      </c>
      <c r="F4941" t="n">
        <v>1</v>
      </c>
      <c r="G4941" t="n">
        <v>1440</v>
      </c>
      <c r="H4941" t="n">
        <v>0</v>
      </c>
      <c r="I4941" t="n">
        <v>30.5015151515152</v>
      </c>
    </row>
    <row r="4942">
      <c r="A4942" t="inlineStr">
        <is>
          <t>Daily_Efficiency_MTBF_2026_09_18.xlsx</t>
        </is>
      </c>
      <c r="B4942" t="inlineStr">
        <is>
          <t>Samridhi 5 Star Line</t>
        </is>
      </c>
      <c r="C4942" s="82" t="n">
        <v>46068</v>
      </c>
      <c r="D4942" t="inlineStr">
        <is>
          <t>FS-Case Packing</t>
        </is>
      </c>
      <c r="E4942" t="n">
        <v>1440</v>
      </c>
      <c r="F4942" t="n">
        <v>1</v>
      </c>
      <c r="G4942" t="n">
        <v>1440</v>
      </c>
      <c r="H4942" t="n">
        <v>0</v>
      </c>
      <c r="I4942" t="n">
        <v>110.96256684492</v>
      </c>
    </row>
    <row r="4943">
      <c r="A4943" t="inlineStr">
        <is>
          <t>Daily_Efficiency_MTBF_2026_09_18.xlsx</t>
        </is>
      </c>
      <c r="B4943" t="inlineStr">
        <is>
          <t>Samridhi Perk Line</t>
        </is>
      </c>
      <c r="C4943" s="82" t="n">
        <v>46068</v>
      </c>
      <c r="D4943" t="inlineStr">
        <is>
          <t>Perk-HLM-1</t>
        </is>
      </c>
      <c r="E4943" t="n">
        <v>1278.10198333333</v>
      </c>
      <c r="F4943" t="n">
        <v>143</v>
      </c>
      <c r="G4943" t="n">
        <v>8.93777610722611</v>
      </c>
      <c r="H4943" t="n">
        <v>8.71435</v>
      </c>
      <c r="I4943" t="n">
        <v>44.8895014654214</v>
      </c>
    </row>
    <row r="4944">
      <c r="A4944" t="inlineStr">
        <is>
          <t>Daily_Efficiency_MTBF_2026_09_18.xlsx</t>
        </is>
      </c>
      <c r="B4944" t="inlineStr">
        <is>
          <t>Samridhi Perk Line</t>
        </is>
      </c>
      <c r="C4944" s="82" t="n">
        <v>46068</v>
      </c>
      <c r="D4944" t="inlineStr">
        <is>
          <t>Perk TTM-5</t>
        </is>
      </c>
      <c r="E4944" t="n">
        <v>1087.44428333333</v>
      </c>
      <c r="F4944" t="n">
        <v>120</v>
      </c>
      <c r="G4944" t="n">
        <v>9.06203569444444</v>
      </c>
      <c r="H4944" t="n">
        <v>191.980333333333</v>
      </c>
      <c r="I4944" t="n">
        <v>37.9265873015873</v>
      </c>
    </row>
    <row r="4945">
      <c r="A4945" t="inlineStr">
        <is>
          <t>Daily_Efficiency_MTBF_2026_09_18.xlsx</t>
        </is>
      </c>
      <c r="B4945" t="inlineStr">
        <is>
          <t>Samridhi Perk Line</t>
        </is>
      </c>
      <c r="C4945" s="82" t="n">
        <v>46068</v>
      </c>
      <c r="D4945" t="inlineStr">
        <is>
          <t>Perk-HCM-2</t>
        </is>
      </c>
      <c r="E4945" t="n">
        <v>1342.10241666667</v>
      </c>
      <c r="F4945" t="n">
        <v>85</v>
      </c>
      <c r="G4945" t="n">
        <v>15.7894401960784</v>
      </c>
      <c r="H4945" t="n">
        <v>0.5186666666666671</v>
      </c>
      <c r="I4945" t="n">
        <v>61.8457229301157</v>
      </c>
    </row>
    <row r="4946">
      <c r="A4946" t="inlineStr">
        <is>
          <t>Daily_Efficiency_MTBF_2026_09_18.xlsx</t>
        </is>
      </c>
      <c r="B4946" t="inlineStr">
        <is>
          <t>Samridhi Perk Line</t>
        </is>
      </c>
      <c r="C4946" s="82" t="n">
        <v>46068</v>
      </c>
      <c r="D4946" t="inlineStr">
        <is>
          <t>Perk-HLM-2</t>
        </is>
      </c>
      <c r="E4946" t="n">
        <v>1340.41368333333</v>
      </c>
      <c r="F4946" t="n">
        <v>81</v>
      </c>
      <c r="G4946" t="n">
        <v>16.5483170781893</v>
      </c>
      <c r="H4946" t="n">
        <v>0</v>
      </c>
      <c r="I4946" t="n">
        <v>49.7119308518672</v>
      </c>
    </row>
    <row r="4947">
      <c r="A4947" t="inlineStr">
        <is>
          <t>Daily_Efficiency_MTBF_2026_09_18.xlsx</t>
        </is>
      </c>
      <c r="B4947" t="inlineStr">
        <is>
          <t>Samridhi Perk Line</t>
        </is>
      </c>
      <c r="C4947" s="82" t="n">
        <v>46068</v>
      </c>
      <c r="D4947" t="inlineStr">
        <is>
          <t>Perk-HCM-3</t>
        </is>
      </c>
      <c r="E4947" t="n">
        <v>1351.91768333333</v>
      </c>
      <c r="F4947" t="n">
        <v>75</v>
      </c>
      <c r="G4947" t="n">
        <v>18.0255691111111</v>
      </c>
      <c r="H4947" t="n">
        <v>3.43091666666667</v>
      </c>
      <c r="I4947" t="n">
        <v>60.7238820983629</v>
      </c>
    </row>
    <row r="4948">
      <c r="A4948" t="inlineStr">
        <is>
          <t>Daily_Efficiency_MTBF_2026_09_18.xlsx</t>
        </is>
      </c>
      <c r="B4948" t="inlineStr">
        <is>
          <t>Samridhi Perk Line</t>
        </is>
      </c>
      <c r="C4948" s="82" t="n">
        <v>46068</v>
      </c>
      <c r="D4948" t="inlineStr">
        <is>
          <t>Perk-HCM-1</t>
        </is>
      </c>
      <c r="E4948" t="n">
        <v>1382.41941666667</v>
      </c>
      <c r="F4948" t="n">
        <v>28</v>
      </c>
      <c r="G4948" t="n">
        <v>49.3721220238095</v>
      </c>
      <c r="H4948" t="n">
        <v>0.0933166666666667</v>
      </c>
      <c r="I4948" t="n">
        <v>64.7576703834613</v>
      </c>
    </row>
    <row r="4949">
      <c r="A4949" t="inlineStr">
        <is>
          <t>Daily_Efficiency_MTBF_2026_09_18.xlsx</t>
        </is>
      </c>
      <c r="B4949" t="inlineStr">
        <is>
          <t>Samridhi Perk Line</t>
        </is>
      </c>
      <c r="C4949" s="82" t="n">
        <v>46068</v>
      </c>
      <c r="D4949" t="inlineStr">
        <is>
          <t>Perk-HCM-4</t>
        </is>
      </c>
      <c r="E4949" t="n">
        <v>1395.5348</v>
      </c>
      <c r="F4949" t="n">
        <v>25</v>
      </c>
      <c r="G4949" t="n">
        <v>55.821392</v>
      </c>
      <c r="H4949" t="n">
        <v>0.109633333333333</v>
      </c>
      <c r="I4949" t="n">
        <v>57.1608865793363</v>
      </c>
    </row>
    <row r="4950">
      <c r="A4950" t="inlineStr">
        <is>
          <t>Daily_Efficiency_MTBF_2026_09_18.xlsx</t>
        </is>
      </c>
      <c r="B4950" t="inlineStr">
        <is>
          <t>Samridhi Perk Line</t>
        </is>
      </c>
      <c r="C4950" s="82" t="n">
        <v>46068</v>
      </c>
      <c r="D4950" t="inlineStr">
        <is>
          <t>Perk-TTLi-1</t>
        </is>
      </c>
      <c r="E4950" t="n">
        <v>1311.34945</v>
      </c>
      <c r="F4950" t="n">
        <v>11</v>
      </c>
      <c r="G4950" t="n">
        <v>119.213586363636</v>
      </c>
      <c r="H4950" t="n">
        <v>1.24835</v>
      </c>
      <c r="I4950" t="n">
        <v>58.5525996380704</v>
      </c>
    </row>
    <row r="4951">
      <c r="A4951" t="inlineStr">
        <is>
          <t>Daily_Efficiency_MTBF_2026_09_18.xlsx</t>
        </is>
      </c>
      <c r="B4951" t="inlineStr">
        <is>
          <t>Samridhi Perk Line</t>
        </is>
      </c>
      <c r="C4951" s="82" t="n">
        <v>46068</v>
      </c>
      <c r="D4951" t="inlineStr">
        <is>
          <t>Perk-TTLi-2</t>
        </is>
      </c>
      <c r="E4951" t="n">
        <v>1412.30526666667</v>
      </c>
      <c r="F4951" t="n">
        <v>5</v>
      </c>
      <c r="G4951" t="n">
        <v>282.461053333333</v>
      </c>
      <c r="H4951" t="n">
        <v>8.59253333333333</v>
      </c>
      <c r="I4951" t="n">
        <v>55.1303321681344</v>
      </c>
    </row>
    <row r="4952">
      <c r="A4952" t="inlineStr">
        <is>
          <t>Daily_Efficiency_MTBF_2026_09_18.xlsx</t>
        </is>
      </c>
      <c r="B4952" t="inlineStr">
        <is>
          <t>Samridhi Perk Line</t>
        </is>
      </c>
      <c r="C4952" s="82" t="n">
        <v>46068</v>
      </c>
      <c r="D4952" t="inlineStr">
        <is>
          <t>Perk-TTLi-3</t>
        </is>
      </c>
      <c r="E4952" t="n">
        <v>1431.87335</v>
      </c>
      <c r="F4952" t="n">
        <v>4</v>
      </c>
      <c r="G4952" t="n">
        <v>357.9683375</v>
      </c>
      <c r="H4952" t="n">
        <v>0.07630000000000001</v>
      </c>
      <c r="I4952" t="n">
        <v>57.2287355205669</v>
      </c>
    </row>
    <row r="4953">
      <c r="A4953" t="inlineStr">
        <is>
          <t>Daily_Efficiency_MTBF_2026_09_18.xlsx</t>
        </is>
      </c>
      <c r="B4953" t="inlineStr">
        <is>
          <t>Samridhi Perk Line</t>
        </is>
      </c>
      <c r="C4953" s="82" t="n">
        <v>46068</v>
      </c>
      <c r="D4953" t="inlineStr">
        <is>
          <t>Perk-TTLi-4</t>
        </is>
      </c>
      <c r="E4953" t="n">
        <v>1436.77308333333</v>
      </c>
      <c r="F4953" t="n">
        <v>1</v>
      </c>
      <c r="G4953" t="n">
        <v>1436.77308333333</v>
      </c>
      <c r="H4953" t="n">
        <v>0</v>
      </c>
      <c r="I4953" t="n">
        <v>52.1202692816779</v>
      </c>
    </row>
    <row r="4954">
      <c r="A4954" t="inlineStr">
        <is>
          <t>Daily_Efficiency_MTBF_2026_09_18.xlsx</t>
        </is>
      </c>
      <c r="B4954" t="inlineStr">
        <is>
          <t>Samridhi Perk Line</t>
        </is>
      </c>
      <c r="C4954" s="82" t="n">
        <v>46068</v>
      </c>
      <c r="D4954" t="inlineStr">
        <is>
          <t>Perk-Case Packing</t>
        </is>
      </c>
      <c r="E4954" t="n">
        <v>1440</v>
      </c>
      <c r="F4954" t="n">
        <v>1</v>
      </c>
      <c r="G4954" t="n">
        <v>1440</v>
      </c>
      <c r="H4954" t="n">
        <v>0</v>
      </c>
      <c r="I4954" t="n">
        <v>71.3440860215054</v>
      </c>
    </row>
    <row r="4955">
      <c r="A4955" t="inlineStr">
        <is>
          <t>Daily_Efficiency_MTBF_2026_09_18.xlsx</t>
        </is>
      </c>
      <c r="B4955" t="inlineStr">
        <is>
          <t>Samridhi Perk Line</t>
        </is>
      </c>
      <c r="C4955" s="82" t="n">
        <v>46068</v>
      </c>
      <c r="D4955" t="inlineStr">
        <is>
          <t>Perk-HLM-3</t>
        </is>
      </c>
      <c r="E4955" t="n">
        <v>1440</v>
      </c>
      <c r="F4955" t="n">
        <v>1</v>
      </c>
      <c r="G4955" t="n">
        <v>1440</v>
      </c>
      <c r="H4955" t="n">
        <v>0</v>
      </c>
      <c r="I4955" t="n">
        <v>30.2180555555556</v>
      </c>
    </row>
    <row r="4956">
      <c r="A4956" t="inlineStr">
        <is>
          <t>Daily_Efficiency_MTBF_2026_09_18.xlsx</t>
        </is>
      </c>
      <c r="B4956" t="inlineStr">
        <is>
          <t>Co-Extrusion Line</t>
        </is>
      </c>
      <c r="C4956" s="82" t="n">
        <v>46067</v>
      </c>
      <c r="D4956" t="inlineStr">
        <is>
          <t>Coex-AW3</t>
        </is>
      </c>
      <c r="E4956" t="n">
        <v>1139.1436</v>
      </c>
      <c r="F4956" t="n">
        <v>374</v>
      </c>
      <c r="G4956" t="n">
        <v>3.0458385026738</v>
      </c>
      <c r="H4956" t="n">
        <v>179.4947</v>
      </c>
      <c r="I4956" t="n">
        <v>6.71166666666667</v>
      </c>
    </row>
    <row r="4957">
      <c r="A4957" t="inlineStr">
        <is>
          <t>Daily_Efficiency_MTBF_2026_09_18.xlsx</t>
        </is>
      </c>
      <c r="B4957" t="inlineStr">
        <is>
          <t>Co-Extrusion Line</t>
        </is>
      </c>
      <c r="C4957" s="82" t="n">
        <v>46067</v>
      </c>
      <c r="D4957" t="inlineStr">
        <is>
          <t>Coex-AW2</t>
        </is>
      </c>
      <c r="E4957" t="n">
        <v>1360.00006666667</v>
      </c>
      <c r="F4957" t="n">
        <v>15</v>
      </c>
      <c r="G4957" t="n">
        <v>90.6666711111111</v>
      </c>
      <c r="H4957" t="n">
        <v>17.6855833333333</v>
      </c>
      <c r="I4957" t="n">
        <v>65.6262430644707</v>
      </c>
    </row>
    <row r="4958">
      <c r="A4958" t="inlineStr">
        <is>
          <t>Daily_Efficiency_MTBF_2026_09_18.xlsx</t>
        </is>
      </c>
      <c r="B4958" t="inlineStr">
        <is>
          <t>Samridhi 5 Star Line</t>
        </is>
      </c>
      <c r="C4958" s="82" t="n">
        <v>46067</v>
      </c>
      <c r="D4958" t="inlineStr">
        <is>
          <t>FS-HCM-1</t>
        </is>
      </c>
      <c r="E4958" t="n">
        <v>1379.68903333333</v>
      </c>
      <c r="F4958" t="n">
        <v>60</v>
      </c>
      <c r="G4958" t="n">
        <v>22.9948172222222</v>
      </c>
      <c r="H4958" t="n">
        <v>1.83148333333333</v>
      </c>
      <c r="I4958" t="n">
        <v>80.8410651220199</v>
      </c>
    </row>
    <row r="4959">
      <c r="A4959" t="inlineStr">
        <is>
          <t>Daily_Efficiency_MTBF_2026_09_18.xlsx</t>
        </is>
      </c>
      <c r="B4959" t="inlineStr">
        <is>
          <t>Samridhi 5 Star Line</t>
        </is>
      </c>
      <c r="C4959" s="82" t="n">
        <v>46067</v>
      </c>
      <c r="D4959" t="inlineStr">
        <is>
          <t>FS-HCM-3</t>
        </is>
      </c>
      <c r="E4959" t="n">
        <v>1409.3341</v>
      </c>
      <c r="F4959" t="n">
        <v>36</v>
      </c>
      <c r="G4959" t="n">
        <v>39.1481694444444</v>
      </c>
      <c r="H4959" t="n">
        <v>0.166633333333333</v>
      </c>
      <c r="I4959" t="n">
        <v>92.1206457926961</v>
      </c>
    </row>
    <row r="4960">
      <c r="A4960" t="inlineStr">
        <is>
          <t>Daily_Efficiency_MTBF_2026_09_18.xlsx</t>
        </is>
      </c>
      <c r="B4960" t="inlineStr">
        <is>
          <t>Samridhi 5 Star Line</t>
        </is>
      </c>
      <c r="C4960" s="82" t="n">
        <v>46067</v>
      </c>
      <c r="D4960" t="inlineStr">
        <is>
          <t>FS-TTLi-1</t>
        </is>
      </c>
      <c r="E4960" t="n">
        <v>1410.58033333333</v>
      </c>
      <c r="F4960" t="n">
        <v>34</v>
      </c>
      <c r="G4960" t="n">
        <v>41.4876568627451</v>
      </c>
      <c r="H4960" t="n">
        <v>13.1852333333333</v>
      </c>
      <c r="I4960" t="n">
        <v>79.9047765820994</v>
      </c>
    </row>
    <row r="4961">
      <c r="A4961" t="inlineStr">
        <is>
          <t>Daily_Efficiency_MTBF_2026_09_18.xlsx</t>
        </is>
      </c>
      <c r="B4961" t="inlineStr">
        <is>
          <t>Samridhi 5 Star Line</t>
        </is>
      </c>
      <c r="C4961" s="82" t="n">
        <v>46067</v>
      </c>
      <c r="D4961" t="inlineStr">
        <is>
          <t>FS-HCM-4</t>
        </is>
      </c>
      <c r="E4961" t="n">
        <v>1389.1176</v>
      </c>
      <c r="F4961" t="n">
        <v>31</v>
      </c>
      <c r="G4961" t="n">
        <v>44.8102451612903</v>
      </c>
      <c r="H4961" t="n">
        <v>33.2974</v>
      </c>
      <c r="I4961" t="n">
        <v>55.2796349077986</v>
      </c>
    </row>
    <row r="4962">
      <c r="A4962" t="inlineStr">
        <is>
          <t>Daily_Efficiency_MTBF_2026_09_18.xlsx</t>
        </is>
      </c>
      <c r="B4962" t="inlineStr">
        <is>
          <t>Samridhi 5 Star Line</t>
        </is>
      </c>
      <c r="C4962" s="82" t="n">
        <v>46067</v>
      </c>
      <c r="D4962" t="inlineStr">
        <is>
          <t>FS-HCM-2</t>
        </is>
      </c>
      <c r="E4962" t="n">
        <v>1391.18278333333</v>
      </c>
      <c r="F4962" t="n">
        <v>27</v>
      </c>
      <c r="G4962" t="n">
        <v>51.5252882716049</v>
      </c>
      <c r="H4962" t="n">
        <v>4.66905</v>
      </c>
      <c r="I4962" t="n">
        <v>82.08122971493979</v>
      </c>
    </row>
    <row r="4963">
      <c r="A4963" t="inlineStr">
        <is>
          <t>Daily_Efficiency_MTBF_2026_09_18.xlsx</t>
        </is>
      </c>
      <c r="B4963" t="inlineStr">
        <is>
          <t>Samridhi 5 Star Line</t>
        </is>
      </c>
      <c r="C4963" s="82" t="n">
        <v>46067</v>
      </c>
      <c r="D4963" t="inlineStr">
        <is>
          <t>FS-HRM-5</t>
        </is>
      </c>
      <c r="E4963" t="n">
        <v>1357.20113333333</v>
      </c>
      <c r="F4963" t="n">
        <v>25</v>
      </c>
      <c r="G4963" t="n">
        <v>54.2880453333333</v>
      </c>
      <c r="H4963" t="n">
        <v>26.2732333333333</v>
      </c>
      <c r="I4963" t="n">
        <v>21.2427082528463</v>
      </c>
    </row>
    <row r="4964">
      <c r="A4964" t="inlineStr">
        <is>
          <t>Daily_Efficiency_MTBF_2026_09_18.xlsx</t>
        </is>
      </c>
      <c r="B4964" t="inlineStr">
        <is>
          <t>Samridhi 5 Star Line</t>
        </is>
      </c>
      <c r="C4964" s="82" t="n">
        <v>46067</v>
      </c>
      <c r="D4964" t="inlineStr">
        <is>
          <t>FS-TTLi-2</t>
        </is>
      </c>
      <c r="E4964" t="n">
        <v>1422.501</v>
      </c>
      <c r="F4964" t="n">
        <v>19</v>
      </c>
      <c r="G4964" t="n">
        <v>74.8684736842105</v>
      </c>
      <c r="H4964" t="n">
        <v>3.62726666666667</v>
      </c>
      <c r="I4964" t="n">
        <v>79.61990655692441</v>
      </c>
    </row>
    <row r="4965">
      <c r="A4965" t="inlineStr">
        <is>
          <t>Daily_Efficiency_MTBF_2026_09_18.xlsx</t>
        </is>
      </c>
      <c r="B4965" t="inlineStr">
        <is>
          <t>Samridhi 5 Star Line</t>
        </is>
      </c>
      <c r="C4965" s="82" t="n">
        <v>46067</v>
      </c>
      <c r="D4965" t="inlineStr">
        <is>
          <t>FS-TTLi-3</t>
        </is>
      </c>
      <c r="E4965" t="n">
        <v>1423.36346666667</v>
      </c>
      <c r="F4965" t="n">
        <v>7</v>
      </c>
      <c r="G4965" t="n">
        <v>203.337638095238</v>
      </c>
      <c r="H4965" t="n">
        <v>9.7278</v>
      </c>
      <c r="I4965" t="n">
        <v>91.5300456725337</v>
      </c>
    </row>
    <row r="4966">
      <c r="A4966" t="inlineStr">
        <is>
          <t>Daily_Efficiency_MTBF_2026_09_18.xlsx</t>
        </is>
      </c>
      <c r="B4966" t="inlineStr">
        <is>
          <t>Samridhi 5 Star Line</t>
        </is>
      </c>
      <c r="C4966" s="82" t="n">
        <v>46067</v>
      </c>
      <c r="D4966" t="inlineStr">
        <is>
          <t>FS-TTLi-4</t>
        </is>
      </c>
      <c r="E4966" t="n">
        <v>1437.3207</v>
      </c>
      <c r="F4966" t="n">
        <v>4</v>
      </c>
      <c r="G4966" t="n">
        <v>359.330175</v>
      </c>
      <c r="H4966" t="n">
        <v>2.6793</v>
      </c>
      <c r="I4966" t="n">
        <v>55.020202020202</v>
      </c>
    </row>
    <row r="4967">
      <c r="A4967" t="inlineStr">
        <is>
          <t>Daily_Efficiency_MTBF_2026_09_18.xlsx</t>
        </is>
      </c>
      <c r="B4967" t="inlineStr">
        <is>
          <t>Samridhi 5 Star Line</t>
        </is>
      </c>
      <c r="C4967" s="82" t="n">
        <v>46067</v>
      </c>
      <c r="D4967" t="inlineStr">
        <is>
          <t>FS-TTM-5</t>
        </is>
      </c>
      <c r="E4967" t="n">
        <v>1440</v>
      </c>
      <c r="F4967" t="n">
        <v>1</v>
      </c>
      <c r="G4967" t="n">
        <v>1440</v>
      </c>
      <c r="H4967" t="n">
        <v>0</v>
      </c>
      <c r="I4967" t="n">
        <v>34.7142676767677</v>
      </c>
    </row>
    <row r="4968">
      <c r="A4968" t="inlineStr">
        <is>
          <t>Daily_Efficiency_MTBF_2026_09_18.xlsx</t>
        </is>
      </c>
      <c r="B4968" t="inlineStr">
        <is>
          <t>Samridhi 5 Star Line</t>
        </is>
      </c>
      <c r="C4968" s="82" t="n">
        <v>46067</v>
      </c>
      <c r="D4968" t="inlineStr">
        <is>
          <t>FS-Case Packing</t>
        </is>
      </c>
      <c r="E4968" t="n">
        <v>1440</v>
      </c>
      <c r="F4968" t="n">
        <v>1</v>
      </c>
      <c r="G4968" t="n">
        <v>1440</v>
      </c>
      <c r="H4968" t="n">
        <v>0</v>
      </c>
      <c r="I4968" t="n">
        <v>113.130465142392</v>
      </c>
    </row>
    <row r="4969">
      <c r="A4969" t="inlineStr">
        <is>
          <t>Daily_Efficiency_MTBF_2026_09_18.xlsx</t>
        </is>
      </c>
      <c r="B4969" t="inlineStr">
        <is>
          <t>Samridhi Perk Line</t>
        </is>
      </c>
      <c r="C4969" s="82" t="n">
        <v>46067</v>
      </c>
      <c r="D4969" t="inlineStr">
        <is>
          <t>Perk-HLM-1</t>
        </is>
      </c>
      <c r="E4969" t="n">
        <v>936.592616666667</v>
      </c>
      <c r="F4969" t="n">
        <v>79</v>
      </c>
      <c r="G4969" t="n">
        <v>11.855602742616</v>
      </c>
      <c r="H4969" t="n">
        <v>3.8642</v>
      </c>
      <c r="I4969" t="n">
        <v>56.6230124286242</v>
      </c>
    </row>
    <row r="4970">
      <c r="A4970" t="inlineStr">
        <is>
          <t>Daily_Efficiency_MTBF_2026_09_18.xlsx</t>
        </is>
      </c>
      <c r="B4970" t="inlineStr">
        <is>
          <t>Samridhi Perk Line</t>
        </is>
      </c>
      <c r="C4970" s="82" t="n">
        <v>46067</v>
      </c>
      <c r="D4970" t="inlineStr">
        <is>
          <t>Perk-HLM-2</t>
        </is>
      </c>
      <c r="E4970" t="n">
        <v>864.289483333333</v>
      </c>
      <c r="F4970" t="n">
        <v>65</v>
      </c>
      <c r="G4970" t="n">
        <v>13.2967612820513</v>
      </c>
      <c r="H4970" t="n">
        <v>0</v>
      </c>
      <c r="I4970" t="n">
        <v>56.0525846842008</v>
      </c>
    </row>
    <row r="4971">
      <c r="A4971" t="inlineStr">
        <is>
          <t>Daily_Efficiency_MTBF_2026_09_18.xlsx</t>
        </is>
      </c>
      <c r="B4971" t="inlineStr">
        <is>
          <t>Samridhi Perk Line</t>
        </is>
      </c>
      <c r="C4971" s="82" t="n">
        <v>46067</v>
      </c>
      <c r="D4971" t="inlineStr">
        <is>
          <t>Perk-HCM-2</t>
        </is>
      </c>
      <c r="E4971" t="n">
        <v>756.5517</v>
      </c>
      <c r="F4971" t="n">
        <v>32</v>
      </c>
      <c r="G4971" t="n">
        <v>23.642240625</v>
      </c>
      <c r="H4971" t="n">
        <v>0.378316666666667</v>
      </c>
      <c r="I4971" t="n">
        <v>57.4829741049779</v>
      </c>
    </row>
    <row r="4972">
      <c r="A4972" t="inlineStr">
        <is>
          <t>Daily_Efficiency_MTBF_2026_09_18.xlsx</t>
        </is>
      </c>
      <c r="B4972" t="inlineStr">
        <is>
          <t>Samridhi Perk Line</t>
        </is>
      </c>
      <c r="C4972" s="82" t="n">
        <v>46067</v>
      </c>
      <c r="D4972" t="inlineStr">
        <is>
          <t>Perk-HCM-4</t>
        </is>
      </c>
      <c r="E4972" t="n">
        <v>1351.36275</v>
      </c>
      <c r="F4972" t="n">
        <v>32</v>
      </c>
      <c r="G4972" t="n">
        <v>42.2300859375</v>
      </c>
      <c r="H4972" t="n">
        <v>0.417666666666667</v>
      </c>
      <c r="I4972" t="n">
        <v>30.4585296645014</v>
      </c>
    </row>
    <row r="4973">
      <c r="A4973" t="inlineStr">
        <is>
          <t>Daily_Efficiency_MTBF_2026_09_18.xlsx</t>
        </is>
      </c>
      <c r="B4973" t="inlineStr">
        <is>
          <t>Samridhi Perk Line</t>
        </is>
      </c>
      <c r="C4973" s="82" t="n">
        <v>46067</v>
      </c>
      <c r="D4973" t="inlineStr">
        <is>
          <t>Perk TTM-5</t>
        </is>
      </c>
      <c r="E4973" t="n">
        <v>533.287916666667</v>
      </c>
      <c r="F4973" t="n">
        <v>31</v>
      </c>
      <c r="G4973" t="n">
        <v>17.2028360215054</v>
      </c>
      <c r="H4973" t="n">
        <v>66.7120833333333</v>
      </c>
      <c r="I4973" t="n">
        <v>20.9047619047619</v>
      </c>
    </row>
    <row r="4974">
      <c r="A4974" t="inlineStr">
        <is>
          <t>Daily_Efficiency_MTBF_2026_09_18.xlsx</t>
        </is>
      </c>
      <c r="B4974" t="inlineStr">
        <is>
          <t>Samridhi Perk Line</t>
        </is>
      </c>
      <c r="C4974" s="82" t="n">
        <v>46067</v>
      </c>
      <c r="D4974" t="inlineStr">
        <is>
          <t>Perk-HCM-1</t>
        </is>
      </c>
      <c r="E4974" t="n">
        <v>1354.47826666667</v>
      </c>
      <c r="F4974" t="n">
        <v>31</v>
      </c>
      <c r="G4974" t="n">
        <v>43.692847311828</v>
      </c>
      <c r="H4974" t="n">
        <v>0.194166666666667</v>
      </c>
      <c r="I4974" t="n">
        <v>30.6111664475821</v>
      </c>
    </row>
    <row r="4975">
      <c r="A4975" t="inlineStr">
        <is>
          <t>Daily_Efficiency_MTBF_2026_09_18.xlsx</t>
        </is>
      </c>
      <c r="B4975" t="inlineStr">
        <is>
          <t>Samridhi Perk Line</t>
        </is>
      </c>
      <c r="C4975" s="82" t="n">
        <v>46067</v>
      </c>
      <c r="D4975" t="inlineStr">
        <is>
          <t>Perk-HCM-3</t>
        </is>
      </c>
      <c r="E4975" t="n">
        <v>1401.66091666667</v>
      </c>
      <c r="F4975" t="n">
        <v>21</v>
      </c>
      <c r="G4975" t="n">
        <v>66.7457579365079</v>
      </c>
      <c r="H4975" t="n">
        <v>3.03825</v>
      </c>
      <c r="I4975" t="n">
        <v>27.9354258714335</v>
      </c>
    </row>
    <row r="4976">
      <c r="A4976" t="inlineStr">
        <is>
          <t>Daily_Efficiency_MTBF_2026_09_18.xlsx</t>
        </is>
      </c>
      <c r="B4976" t="inlineStr">
        <is>
          <t>Samridhi Perk Line</t>
        </is>
      </c>
      <c r="C4976" s="82" t="n">
        <v>46067</v>
      </c>
      <c r="D4976" t="inlineStr">
        <is>
          <t>Perk-TTLi-1</t>
        </is>
      </c>
      <c r="E4976" t="n">
        <v>738.398016666667</v>
      </c>
      <c r="F4976" t="n">
        <v>8</v>
      </c>
      <c r="G4976" t="n">
        <v>92.2997520833333</v>
      </c>
      <c r="H4976" t="n">
        <v>1.81733333333333</v>
      </c>
      <c r="I4976" t="n">
        <v>43.9780618097466</v>
      </c>
    </row>
    <row r="4977">
      <c r="A4977" t="inlineStr">
        <is>
          <t>Daily_Efficiency_MTBF_2026_09_18.xlsx</t>
        </is>
      </c>
      <c r="B4977" t="inlineStr">
        <is>
          <t>Samridhi Perk Line</t>
        </is>
      </c>
      <c r="C4977" s="82" t="n">
        <v>46067</v>
      </c>
      <c r="D4977" t="inlineStr">
        <is>
          <t>Perk-TTLi-3</t>
        </is>
      </c>
      <c r="E4977" t="n">
        <v>1391.32343333333</v>
      </c>
      <c r="F4977" t="n">
        <v>5</v>
      </c>
      <c r="G4977" t="n">
        <v>278.264686666667</v>
      </c>
      <c r="H4977" t="n">
        <v>0.101583333333333</v>
      </c>
      <c r="I4977" t="n">
        <v>23.4445121792476</v>
      </c>
    </row>
    <row r="4978">
      <c r="A4978" t="inlineStr">
        <is>
          <t>Daily_Efficiency_MTBF_2026_09_18.xlsx</t>
        </is>
      </c>
      <c r="B4978" t="inlineStr">
        <is>
          <t>Samridhi Perk Line</t>
        </is>
      </c>
      <c r="C4978" s="82" t="n">
        <v>46067</v>
      </c>
      <c r="D4978" t="inlineStr">
        <is>
          <t>Perk-TTLi-2</t>
        </is>
      </c>
      <c r="E4978" t="n">
        <v>1292.69036666667</v>
      </c>
      <c r="F4978" t="n">
        <v>3</v>
      </c>
      <c r="G4978" t="n">
        <v>430.896788888889</v>
      </c>
      <c r="H4978" t="n">
        <v>0</v>
      </c>
      <c r="I4978" t="n">
        <v>28.1013320089953</v>
      </c>
    </row>
    <row r="4979">
      <c r="A4979" t="inlineStr">
        <is>
          <t>Daily_Efficiency_MTBF_2026_09_18.xlsx</t>
        </is>
      </c>
      <c r="B4979" t="inlineStr">
        <is>
          <t>Samridhi Perk Line</t>
        </is>
      </c>
      <c r="C4979" s="82" t="n">
        <v>46067</v>
      </c>
      <c r="D4979" t="inlineStr">
        <is>
          <t>Perk-TTLi-4</t>
        </is>
      </c>
      <c r="E4979" t="n">
        <v>1436.97778333333</v>
      </c>
      <c r="F4979" t="n">
        <v>2</v>
      </c>
      <c r="G4979" t="n">
        <v>718.488891666667</v>
      </c>
      <c r="H4979" t="n">
        <v>1.86046666666667</v>
      </c>
      <c r="I4979" t="n">
        <v>27.0357005035138</v>
      </c>
    </row>
    <row r="4980">
      <c r="A4980" t="inlineStr">
        <is>
          <t>Daily_Efficiency_MTBF_2026_09_18.xlsx</t>
        </is>
      </c>
      <c r="B4980" t="inlineStr">
        <is>
          <t>Samridhi Perk Line</t>
        </is>
      </c>
      <c r="C4980" s="82" t="n">
        <v>46067</v>
      </c>
      <c r="D4980" t="inlineStr">
        <is>
          <t>Perk-HLM-3</t>
        </is>
      </c>
      <c r="E4980" t="n">
        <v>1440</v>
      </c>
      <c r="F4980" t="n">
        <v>1</v>
      </c>
      <c r="G4980" t="n">
        <v>1440</v>
      </c>
      <c r="H4980" t="n">
        <v>0</v>
      </c>
      <c r="I4980" t="n">
        <v>22.7112654320988</v>
      </c>
    </row>
    <row r="4981">
      <c r="A4981" t="inlineStr">
        <is>
          <t>Daily_Efficiency_MTBF_2026_09_18.xlsx</t>
        </is>
      </c>
      <c r="B4981" t="inlineStr">
        <is>
          <t>Samridhi Perk Line</t>
        </is>
      </c>
      <c r="C4981" s="82" t="n">
        <v>46067</v>
      </c>
      <c r="D4981" t="inlineStr">
        <is>
          <t>Perk-Case Packing</t>
        </is>
      </c>
      <c r="E4981" t="n">
        <v>1440</v>
      </c>
      <c r="F4981" t="n">
        <v>1</v>
      </c>
      <c r="G4981" t="n">
        <v>1440</v>
      </c>
      <c r="H4981" t="n">
        <v>0</v>
      </c>
      <c r="I4981" t="n">
        <v>33.7903225806452</v>
      </c>
    </row>
    <row r="4982">
      <c r="A4982" t="inlineStr">
        <is>
          <t>Daily_Efficiency_MTBF_2026_09_18.xlsx</t>
        </is>
      </c>
      <c r="B4982" t="inlineStr">
        <is>
          <t>Co-Extrusion Line</t>
        </is>
      </c>
      <c r="C4982" s="82" t="n">
        <v>46066</v>
      </c>
      <c r="D4982" t="inlineStr">
        <is>
          <t>Coex-AW3</t>
        </is>
      </c>
      <c r="E4982" t="n">
        <v>1118.71736666667</v>
      </c>
      <c r="F4982" t="n">
        <v>425</v>
      </c>
      <c r="G4982" t="n">
        <v>2.63227615686275</v>
      </c>
      <c r="H4982" t="n">
        <v>222.440916666667</v>
      </c>
      <c r="I4982" t="n">
        <v>4.20805555555556</v>
      </c>
    </row>
    <row r="4983">
      <c r="A4983" t="inlineStr">
        <is>
          <t>Daily_Efficiency_MTBF_2026_09_18.xlsx</t>
        </is>
      </c>
      <c r="B4983" t="inlineStr">
        <is>
          <t>Co-Extrusion Line</t>
        </is>
      </c>
      <c r="C4983" s="82" t="n">
        <v>46066</v>
      </c>
      <c r="D4983" t="inlineStr">
        <is>
          <t>Coex-AW2</t>
        </is>
      </c>
      <c r="E4983" t="n">
        <v>1338.15298333333</v>
      </c>
      <c r="F4983" t="n">
        <v>12</v>
      </c>
      <c r="G4983" t="n">
        <v>111.512748611111</v>
      </c>
      <c r="H4983" t="n">
        <v>17.1544166666667</v>
      </c>
      <c r="I4983" t="n">
        <v>67.33355596425331</v>
      </c>
    </row>
    <row r="4984">
      <c r="A4984" t="inlineStr">
        <is>
          <t>Daily_Efficiency_MTBF_2026_09_18.xlsx</t>
        </is>
      </c>
      <c r="B4984" t="inlineStr">
        <is>
          <t>Samridhi 5 Star Line</t>
        </is>
      </c>
      <c r="C4984" s="82" t="n">
        <v>46066</v>
      </c>
      <c r="D4984" t="inlineStr">
        <is>
          <t>FS-HRM-5</t>
        </is>
      </c>
      <c r="E4984" t="n">
        <v>1367.26373333333</v>
      </c>
      <c r="F4984" t="n">
        <v>45</v>
      </c>
      <c r="G4984" t="n">
        <v>30.3836385185185</v>
      </c>
      <c r="H4984" t="n">
        <v>54.9029666666667</v>
      </c>
      <c r="I4984" t="n">
        <v>24.5900082663241</v>
      </c>
    </row>
    <row r="4985">
      <c r="A4985" t="inlineStr">
        <is>
          <t>Daily_Efficiency_MTBF_2026_09_18.xlsx</t>
        </is>
      </c>
      <c r="B4985" t="inlineStr">
        <is>
          <t>Samridhi 5 Star Line</t>
        </is>
      </c>
      <c r="C4985" s="82" t="n">
        <v>46066</v>
      </c>
      <c r="D4985" t="inlineStr">
        <is>
          <t>FS-TTLi-1</t>
        </is>
      </c>
      <c r="E4985" t="n">
        <v>1389.15255</v>
      </c>
      <c r="F4985" t="n">
        <v>43</v>
      </c>
      <c r="G4985" t="n">
        <v>32.305873255814</v>
      </c>
      <c r="H4985" t="n">
        <v>22.1838</v>
      </c>
      <c r="I4985" t="n">
        <v>75.110915073524</v>
      </c>
    </row>
    <row r="4986">
      <c r="A4986" t="inlineStr">
        <is>
          <t>Daily_Efficiency_MTBF_2026_09_18.xlsx</t>
        </is>
      </c>
      <c r="B4986" t="inlineStr">
        <is>
          <t>Samridhi 5 Star Line</t>
        </is>
      </c>
      <c r="C4986" s="82" t="n">
        <v>46066</v>
      </c>
      <c r="D4986" t="inlineStr">
        <is>
          <t>FS-HCM-3</t>
        </is>
      </c>
      <c r="E4986" t="n">
        <v>1406.19198333333</v>
      </c>
      <c r="F4986" t="n">
        <v>38</v>
      </c>
      <c r="G4986" t="n">
        <v>37.0050521929825</v>
      </c>
      <c r="H4986" t="n">
        <v>1.84175</v>
      </c>
      <c r="I4986" t="n">
        <v>92.2597728341257</v>
      </c>
    </row>
    <row r="4987">
      <c r="A4987" t="inlineStr">
        <is>
          <t>Daily_Efficiency_MTBF_2026_09_18.xlsx</t>
        </is>
      </c>
      <c r="B4987" t="inlineStr">
        <is>
          <t>Samridhi 5 Star Line</t>
        </is>
      </c>
      <c r="C4987" s="82" t="n">
        <v>46066</v>
      </c>
      <c r="D4987" t="inlineStr">
        <is>
          <t>FS-HCM-1</t>
        </is>
      </c>
      <c r="E4987" t="n">
        <v>1417.25628333333</v>
      </c>
      <c r="F4987" t="n">
        <v>33</v>
      </c>
      <c r="G4987" t="n">
        <v>42.9471601010101</v>
      </c>
      <c r="H4987" t="n">
        <v>1.17518333333333</v>
      </c>
      <c r="I4987" t="n">
        <v>75.76616786351011</v>
      </c>
    </row>
    <row r="4988">
      <c r="A4988" t="inlineStr">
        <is>
          <t>Daily_Efficiency_MTBF_2026_09_18.xlsx</t>
        </is>
      </c>
      <c r="B4988" t="inlineStr">
        <is>
          <t>Samridhi 5 Star Line</t>
        </is>
      </c>
      <c r="C4988" s="82" t="n">
        <v>46066</v>
      </c>
      <c r="D4988" t="inlineStr">
        <is>
          <t>FS-HCM-2</t>
        </is>
      </c>
      <c r="E4988" t="n">
        <v>1398.79355</v>
      </c>
      <c r="F4988" t="n">
        <v>28</v>
      </c>
      <c r="G4988" t="n">
        <v>49.9569125</v>
      </c>
      <c r="H4988" t="n">
        <v>8.332750000000001</v>
      </c>
      <c r="I4988" t="n">
        <v>85.85393143576761</v>
      </c>
    </row>
    <row r="4989">
      <c r="A4989" t="inlineStr">
        <is>
          <t>Daily_Efficiency_MTBF_2026_09_18.xlsx</t>
        </is>
      </c>
      <c r="B4989" t="inlineStr">
        <is>
          <t>Samridhi 5 Star Line</t>
        </is>
      </c>
      <c r="C4989" s="82" t="n">
        <v>46066</v>
      </c>
      <c r="D4989" t="inlineStr">
        <is>
          <t>FS-HCM-4</t>
        </is>
      </c>
      <c r="E4989" t="n">
        <v>1412.67816666667</v>
      </c>
      <c r="F4989" t="n">
        <v>21</v>
      </c>
      <c r="G4989" t="n">
        <v>67.2703888888889</v>
      </c>
      <c r="H4989" t="n">
        <v>25.48885</v>
      </c>
      <c r="I4989" t="n">
        <v>64.2017985539086</v>
      </c>
    </row>
    <row r="4990">
      <c r="A4990" t="inlineStr">
        <is>
          <t>Daily_Efficiency_MTBF_2026_09_18.xlsx</t>
        </is>
      </c>
      <c r="B4990" t="inlineStr">
        <is>
          <t>Samridhi 5 Star Line</t>
        </is>
      </c>
      <c r="C4990" s="82" t="n">
        <v>46066</v>
      </c>
      <c r="D4990" t="inlineStr">
        <is>
          <t>FS-TTLi-2</t>
        </is>
      </c>
      <c r="E4990" t="n">
        <v>1427.52071666667</v>
      </c>
      <c r="F4990" t="n">
        <v>16</v>
      </c>
      <c r="G4990" t="n">
        <v>89.22004479166669</v>
      </c>
      <c r="H4990" t="n">
        <v>4.82518333333333</v>
      </c>
      <c r="I4990" t="n">
        <v>83.8963231636005</v>
      </c>
    </row>
    <row r="4991">
      <c r="A4991" t="inlineStr">
        <is>
          <t>Daily_Efficiency_MTBF_2026_09_18.xlsx</t>
        </is>
      </c>
      <c r="B4991" t="inlineStr">
        <is>
          <t>Samridhi 5 Star Line</t>
        </is>
      </c>
      <c r="C4991" s="82" t="n">
        <v>46066</v>
      </c>
      <c r="D4991" t="inlineStr">
        <is>
          <t>FS-TTLi-4</t>
        </is>
      </c>
      <c r="E4991" t="n">
        <v>1433.50755</v>
      </c>
      <c r="F4991" t="n">
        <v>12</v>
      </c>
      <c r="G4991" t="n">
        <v>119.4589625</v>
      </c>
      <c r="H4991" t="n">
        <v>6.49245</v>
      </c>
      <c r="I4991" t="n">
        <v>62.5454545454545</v>
      </c>
    </row>
    <row r="4992">
      <c r="A4992" t="inlineStr">
        <is>
          <t>Daily_Efficiency_MTBF_2026_09_18.xlsx</t>
        </is>
      </c>
      <c r="B4992" t="inlineStr">
        <is>
          <t>Samridhi 5 Star Line</t>
        </is>
      </c>
      <c r="C4992" s="82" t="n">
        <v>46066</v>
      </c>
      <c r="D4992" t="inlineStr">
        <is>
          <t>FS-TTLi-3</t>
        </is>
      </c>
      <c r="E4992" t="n">
        <v>1430.67281666667</v>
      </c>
      <c r="F4992" t="n">
        <v>10</v>
      </c>
      <c r="G4992" t="n">
        <v>143.067281666667</v>
      </c>
      <c r="H4992" t="n">
        <v>3.3345</v>
      </c>
      <c r="I4992" t="n">
        <v>90.6319746989531</v>
      </c>
    </row>
    <row r="4993">
      <c r="A4993" t="inlineStr">
        <is>
          <t>Daily_Efficiency_MTBF_2026_09_18.xlsx</t>
        </is>
      </c>
      <c r="B4993" t="inlineStr">
        <is>
          <t>Samridhi 5 Star Line</t>
        </is>
      </c>
      <c r="C4993" s="82" t="n">
        <v>46066</v>
      </c>
      <c r="D4993" t="inlineStr">
        <is>
          <t>FS-Case Packing</t>
        </is>
      </c>
      <c r="E4993" t="n">
        <v>1440</v>
      </c>
      <c r="F4993" t="n">
        <v>1</v>
      </c>
      <c r="G4993" t="n">
        <v>1440</v>
      </c>
      <c r="H4993" t="n">
        <v>0</v>
      </c>
      <c r="I4993" t="n">
        <v>81.8405511811024</v>
      </c>
    </row>
    <row r="4994">
      <c r="A4994" t="inlineStr">
        <is>
          <t>Daily_Efficiency_MTBF_2026_09_18.xlsx</t>
        </is>
      </c>
      <c r="B4994" t="inlineStr">
        <is>
          <t>Samridhi 5 Star Line</t>
        </is>
      </c>
      <c r="C4994" s="82" t="n">
        <v>46066</v>
      </c>
      <c r="D4994" t="inlineStr">
        <is>
          <t>FS-TTM-5</t>
        </is>
      </c>
      <c r="E4994" t="n">
        <v>1440</v>
      </c>
      <c r="F4994" t="n">
        <v>1</v>
      </c>
      <c r="G4994" t="n">
        <v>1440</v>
      </c>
      <c r="H4994" t="n">
        <v>0</v>
      </c>
      <c r="I4994" t="n">
        <v>41.9343434343434</v>
      </c>
    </row>
    <row r="4995">
      <c r="A4995" t="inlineStr">
        <is>
          <t>Daily_Efficiency_MTBF_2026_09_18.xlsx</t>
        </is>
      </c>
      <c r="B4995" t="inlineStr">
        <is>
          <t>Samridhi Perk Line</t>
        </is>
      </c>
      <c r="C4995" s="82" t="n">
        <v>46066</v>
      </c>
      <c r="D4995" t="inlineStr">
        <is>
          <t>Perk-HLM-2</t>
        </is>
      </c>
      <c r="E4995" t="n">
        <v>1019.7582</v>
      </c>
      <c r="F4995" t="n">
        <v>99</v>
      </c>
      <c r="G4995" t="n">
        <v>10.3005878787879</v>
      </c>
      <c r="H4995" t="n">
        <v>0</v>
      </c>
      <c r="I4995" t="n">
        <v>52.4581939755999</v>
      </c>
    </row>
    <row r="4996">
      <c r="A4996" t="inlineStr">
        <is>
          <t>Daily_Efficiency_MTBF_2026_09_18.xlsx</t>
        </is>
      </c>
      <c r="B4996" t="inlineStr">
        <is>
          <t>Samridhi Perk Line</t>
        </is>
      </c>
      <c r="C4996" s="82" t="n">
        <v>46066</v>
      </c>
      <c r="D4996" t="inlineStr">
        <is>
          <t>Perk-HLM-1</t>
        </is>
      </c>
      <c r="E4996" t="n">
        <v>1158.26516666667</v>
      </c>
      <c r="F4996" t="n">
        <v>66</v>
      </c>
      <c r="G4996" t="n">
        <v>17.5494722222222</v>
      </c>
      <c r="H4996" t="n">
        <v>11.9116</v>
      </c>
      <c r="I4996" t="n">
        <v>63.8491850185062</v>
      </c>
    </row>
    <row r="4997">
      <c r="A4997" t="inlineStr">
        <is>
          <t>Daily_Efficiency_MTBF_2026_09_18.xlsx</t>
        </is>
      </c>
      <c r="B4997" t="inlineStr">
        <is>
          <t>Samridhi Perk Line</t>
        </is>
      </c>
      <c r="C4997" s="82" t="n">
        <v>46066</v>
      </c>
      <c r="D4997" t="inlineStr">
        <is>
          <t>Perk-HCM-3</t>
        </is>
      </c>
      <c r="E4997" t="n">
        <v>1325.98983333333</v>
      </c>
      <c r="F4997" t="n">
        <v>61</v>
      </c>
      <c r="G4997" t="n">
        <v>21.7375382513661</v>
      </c>
      <c r="H4997" t="n">
        <v>4.41231666666667</v>
      </c>
      <c r="I4997" t="n">
        <v>68.74920463470581</v>
      </c>
    </row>
    <row r="4998">
      <c r="A4998" t="inlineStr">
        <is>
          <t>Daily_Efficiency_MTBF_2026_09_18.xlsx</t>
        </is>
      </c>
      <c r="B4998" t="inlineStr">
        <is>
          <t>Samridhi Perk Line</t>
        </is>
      </c>
      <c r="C4998" s="82" t="n">
        <v>46066</v>
      </c>
      <c r="D4998" t="inlineStr">
        <is>
          <t>Perk-HCM-2</t>
        </is>
      </c>
      <c r="E4998" t="n">
        <v>1369.82621666667</v>
      </c>
      <c r="F4998" t="n">
        <v>60</v>
      </c>
      <c r="G4998" t="n">
        <v>22.8304369444444</v>
      </c>
      <c r="H4998" t="n">
        <v>0.144133333333333</v>
      </c>
      <c r="I4998" t="n">
        <v>99.5775067265001</v>
      </c>
    </row>
    <row r="4999">
      <c r="A4999" t="inlineStr">
        <is>
          <t>Daily_Efficiency_MTBF_2026_09_18.xlsx</t>
        </is>
      </c>
      <c r="B4999" t="inlineStr">
        <is>
          <t>Samridhi Perk Line</t>
        </is>
      </c>
      <c r="C4999" s="82" t="n">
        <v>46066</v>
      </c>
      <c r="D4999" t="inlineStr">
        <is>
          <t>Perk-HCM-4</t>
        </is>
      </c>
      <c r="E4999" t="n">
        <v>1367.51685</v>
      </c>
      <c r="F4999" t="n">
        <v>59</v>
      </c>
      <c r="G4999" t="n">
        <v>23.1782516949153</v>
      </c>
      <c r="H4999" t="n">
        <v>0.304083333333333</v>
      </c>
      <c r="I4999" t="n">
        <v>66.3796763551636</v>
      </c>
    </row>
    <row r="5000">
      <c r="A5000" t="inlineStr">
        <is>
          <t>Daily_Efficiency_MTBF_2026_09_18.xlsx</t>
        </is>
      </c>
      <c r="B5000" t="inlineStr">
        <is>
          <t>Samridhi Perk Line</t>
        </is>
      </c>
      <c r="C5000" s="82" t="n">
        <v>46066</v>
      </c>
      <c r="D5000" t="inlineStr">
        <is>
          <t>Perk-HCM-1</t>
        </is>
      </c>
      <c r="E5000" t="n">
        <v>1355.59631666667</v>
      </c>
      <c r="F5000" t="n">
        <v>45</v>
      </c>
      <c r="G5000" t="n">
        <v>30.1243625925926</v>
      </c>
      <c r="H5000" t="n">
        <v>1.0133</v>
      </c>
      <c r="I5000" t="n">
        <v>68.1063295975891</v>
      </c>
    </row>
    <row r="5001">
      <c r="A5001" t="inlineStr">
        <is>
          <t>Daily_Efficiency_MTBF_2026_09_18.xlsx</t>
        </is>
      </c>
      <c r="B5001" t="inlineStr">
        <is>
          <t>Samridhi Perk Line</t>
        </is>
      </c>
      <c r="C5001" s="82" t="n">
        <v>46066</v>
      </c>
      <c r="D5001" t="inlineStr">
        <is>
          <t>Perk-TTLi-1</t>
        </is>
      </c>
      <c r="E5001" t="n">
        <v>1199.95166666667</v>
      </c>
      <c r="F5001" t="n">
        <v>26</v>
      </c>
      <c r="G5001" t="n">
        <v>46.1519871794872</v>
      </c>
      <c r="H5001" t="n">
        <v>0.598716666666667</v>
      </c>
      <c r="I5001" t="n">
        <v>57.2174468149318</v>
      </c>
    </row>
    <row r="5002">
      <c r="A5002" t="inlineStr">
        <is>
          <t>Daily_Efficiency_MTBF_2026_09_18.xlsx</t>
        </is>
      </c>
      <c r="B5002" t="inlineStr">
        <is>
          <t>Samridhi Perk Line</t>
        </is>
      </c>
      <c r="C5002" s="82" t="n">
        <v>46066</v>
      </c>
      <c r="D5002" t="inlineStr">
        <is>
          <t>Perk-TTLi-3</t>
        </is>
      </c>
      <c r="E5002" t="n">
        <v>1401.16305</v>
      </c>
      <c r="F5002" t="n">
        <v>13</v>
      </c>
      <c r="G5002" t="n">
        <v>107.781773076923</v>
      </c>
      <c r="H5002" t="n">
        <v>0.3392</v>
      </c>
      <c r="I5002" t="n">
        <v>63.4276012386238</v>
      </c>
    </row>
    <row r="5003">
      <c r="A5003" t="inlineStr">
        <is>
          <t>Daily_Efficiency_MTBF_2026_09_18.xlsx</t>
        </is>
      </c>
      <c r="B5003" t="inlineStr">
        <is>
          <t>Samridhi Perk Line</t>
        </is>
      </c>
      <c r="C5003" s="82" t="n">
        <v>46066</v>
      </c>
      <c r="D5003" t="inlineStr">
        <is>
          <t>Perk-TTLi-2</t>
        </is>
      </c>
      <c r="E5003" t="n">
        <v>1399.84585</v>
      </c>
      <c r="F5003" t="n">
        <v>9</v>
      </c>
      <c r="G5003" t="n">
        <v>155.538427777778</v>
      </c>
      <c r="H5003" t="n">
        <v>0</v>
      </c>
      <c r="I5003" t="n">
        <v>68.6589071214667</v>
      </c>
    </row>
    <row r="5004">
      <c r="A5004" t="inlineStr">
        <is>
          <t>Daily_Efficiency_MTBF_2026_09_18.xlsx</t>
        </is>
      </c>
      <c r="B5004" t="inlineStr">
        <is>
          <t>Samridhi Perk Line</t>
        </is>
      </c>
      <c r="C5004" s="82" t="n">
        <v>46066</v>
      </c>
      <c r="D5004" t="inlineStr">
        <is>
          <t>Perk-TTLi-4</t>
        </is>
      </c>
      <c r="E5004" t="n">
        <v>1428.44711666667</v>
      </c>
      <c r="F5004" t="n">
        <v>5</v>
      </c>
      <c r="G5004" t="n">
        <v>285.689423333333</v>
      </c>
      <c r="H5004" t="n">
        <v>4.80811666666667</v>
      </c>
      <c r="I5004" t="n">
        <v>60.5021338720852</v>
      </c>
    </row>
    <row r="5005">
      <c r="A5005" t="inlineStr">
        <is>
          <t>Daily_Efficiency_MTBF_2026_09_18.xlsx</t>
        </is>
      </c>
      <c r="B5005" t="inlineStr">
        <is>
          <t>Samridhi Perk Line</t>
        </is>
      </c>
      <c r="C5005" s="82" t="n">
        <v>46066</v>
      </c>
      <c r="D5005" t="inlineStr">
        <is>
          <t>Perk-HLM-3</t>
        </is>
      </c>
      <c r="E5005" t="n">
        <v>960</v>
      </c>
      <c r="F5005" t="n">
        <v>1</v>
      </c>
      <c r="G5005" t="n">
        <v>960</v>
      </c>
      <c r="H5005" t="n">
        <v>0</v>
      </c>
      <c r="I5005" t="n">
        <v>16.5134259259259</v>
      </c>
    </row>
    <row r="5006">
      <c r="A5006" t="inlineStr">
        <is>
          <t>Daily_Efficiency_MTBF_2026_09_18.xlsx</t>
        </is>
      </c>
      <c r="B5006" t="inlineStr">
        <is>
          <t>Samridhi Perk Line</t>
        </is>
      </c>
      <c r="C5006" s="82" t="n">
        <v>46066</v>
      </c>
      <c r="D5006" t="inlineStr">
        <is>
          <t>Perk-Case Packing</t>
        </is>
      </c>
      <c r="E5006" t="n">
        <v>1440</v>
      </c>
      <c r="F5006" t="n">
        <v>1</v>
      </c>
      <c r="G5006" t="n">
        <v>1440</v>
      </c>
      <c r="H5006" t="n">
        <v>0</v>
      </c>
      <c r="I5006" t="n">
        <v>78.27956989247311</v>
      </c>
    </row>
    <row r="5007">
      <c r="A5007" t="inlineStr">
        <is>
          <t>Daily_Efficiency_MTBF_2026_09_18.xlsx</t>
        </is>
      </c>
      <c r="B5007" t="inlineStr">
        <is>
          <t>Co-Extrusion Line</t>
        </is>
      </c>
      <c r="C5007" s="82" t="n">
        <v>46065</v>
      </c>
      <c r="D5007" t="inlineStr">
        <is>
          <t>Coex-AW3</t>
        </is>
      </c>
      <c r="E5007" t="n">
        <v>1340.51591666667</v>
      </c>
      <c r="F5007" t="n">
        <v>181</v>
      </c>
      <c r="G5007" t="n">
        <v>7.4061652854512</v>
      </c>
      <c r="H5007" t="n">
        <v>99.4840833333334</v>
      </c>
      <c r="I5007" t="n">
        <v>0.974722222222249</v>
      </c>
    </row>
    <row r="5008">
      <c r="A5008" t="inlineStr">
        <is>
          <t>Daily_Efficiency_MTBF_2026_09_18.xlsx</t>
        </is>
      </c>
      <c r="B5008" t="inlineStr">
        <is>
          <t>Co-Extrusion Line</t>
        </is>
      </c>
      <c r="C5008" s="82" t="n">
        <v>46065</v>
      </c>
      <c r="D5008" t="inlineStr">
        <is>
          <t>Coex-AW2</t>
        </is>
      </c>
      <c r="E5008" t="n">
        <v>1384.45975</v>
      </c>
      <c r="F5008" t="n">
        <v>25</v>
      </c>
      <c r="G5008" t="n">
        <v>55.37839</v>
      </c>
      <c r="H5008" t="n">
        <v>16.67695</v>
      </c>
      <c r="I5008" t="n">
        <v>100.700857144536</v>
      </c>
    </row>
    <row r="5009">
      <c r="A5009" t="inlineStr">
        <is>
          <t>Daily_Efficiency_MTBF_2026_09_18.xlsx</t>
        </is>
      </c>
      <c r="B5009" t="inlineStr">
        <is>
          <t>Samridhi 5 Star Line</t>
        </is>
      </c>
      <c r="C5009" s="82" t="n">
        <v>46065</v>
      </c>
      <c r="D5009" t="inlineStr">
        <is>
          <t>FS-HCM-1</t>
        </is>
      </c>
      <c r="E5009" t="n">
        <v>1353.17116666667</v>
      </c>
      <c r="F5009" t="n">
        <v>86</v>
      </c>
      <c r="G5009" t="n">
        <v>15.7345484496124</v>
      </c>
      <c r="H5009" t="n">
        <v>1.83068333333333</v>
      </c>
      <c r="I5009" t="n">
        <v>47.5798507317095</v>
      </c>
    </row>
    <row r="5010">
      <c r="A5010" t="inlineStr">
        <is>
          <t>Daily_Efficiency_MTBF_2026_09_18.xlsx</t>
        </is>
      </c>
      <c r="B5010" t="inlineStr">
        <is>
          <t>Samridhi 5 Star Line</t>
        </is>
      </c>
      <c r="C5010" s="82" t="n">
        <v>46065</v>
      </c>
      <c r="D5010" t="inlineStr">
        <is>
          <t>FS-HCM-4</t>
        </is>
      </c>
      <c r="E5010" t="n">
        <v>1317.99635</v>
      </c>
      <c r="F5010" t="n">
        <v>81</v>
      </c>
      <c r="G5010" t="n">
        <v>16.2715598765432</v>
      </c>
      <c r="H5010" t="n">
        <v>64.68015</v>
      </c>
      <c r="I5010" t="n">
        <v>34.6107908954178</v>
      </c>
    </row>
    <row r="5011">
      <c r="A5011" t="inlineStr">
        <is>
          <t>Daily_Efficiency_MTBF_2026_09_18.xlsx</t>
        </is>
      </c>
      <c r="B5011" t="inlineStr">
        <is>
          <t>Samridhi 5 Star Line</t>
        </is>
      </c>
      <c r="C5011" s="82" t="n">
        <v>46065</v>
      </c>
      <c r="D5011" t="inlineStr">
        <is>
          <t>FS-HCM-2</t>
        </is>
      </c>
      <c r="E5011" t="n">
        <v>1339.45315</v>
      </c>
      <c r="F5011" t="n">
        <v>72</v>
      </c>
      <c r="G5011" t="n">
        <v>18.6035159722222</v>
      </c>
      <c r="H5011" t="n">
        <v>11.8414166666667</v>
      </c>
      <c r="I5011" t="n">
        <v>61.326206023163</v>
      </c>
    </row>
    <row r="5012">
      <c r="A5012" t="inlineStr">
        <is>
          <t>Daily_Efficiency_MTBF_2026_09_18.xlsx</t>
        </is>
      </c>
      <c r="B5012" t="inlineStr">
        <is>
          <t>Samridhi 5 Star Line</t>
        </is>
      </c>
      <c r="C5012" s="82" t="n">
        <v>46065</v>
      </c>
      <c r="D5012" t="inlineStr">
        <is>
          <t>FS-HCM-3</t>
        </is>
      </c>
      <c r="E5012" t="n">
        <v>1368.82366666667</v>
      </c>
      <c r="F5012" t="n">
        <v>50</v>
      </c>
      <c r="G5012" t="n">
        <v>27.3764733333333</v>
      </c>
      <c r="H5012" t="n">
        <v>0.992916666666667</v>
      </c>
      <c r="I5012" t="n">
        <v>65.9128625201222</v>
      </c>
    </row>
    <row r="5013">
      <c r="A5013" t="inlineStr">
        <is>
          <t>Daily_Efficiency_MTBF_2026_09_18.xlsx</t>
        </is>
      </c>
      <c r="B5013" t="inlineStr">
        <is>
          <t>Samridhi 5 Star Line</t>
        </is>
      </c>
      <c r="C5013" s="82" t="n">
        <v>46065</v>
      </c>
      <c r="D5013" t="inlineStr">
        <is>
          <t>FS-HRM-5</t>
        </is>
      </c>
      <c r="E5013" t="n">
        <v>1238.83196666667</v>
      </c>
      <c r="F5013" t="n">
        <v>46</v>
      </c>
      <c r="G5013" t="n">
        <v>26.9311297101449</v>
      </c>
      <c r="H5013" t="n">
        <v>50.5007166666667</v>
      </c>
      <c r="I5013" t="n">
        <v>22.4935245484183</v>
      </c>
    </row>
    <row r="5014">
      <c r="A5014" t="inlineStr">
        <is>
          <t>Daily_Efficiency_MTBF_2026_09_18.xlsx</t>
        </is>
      </c>
      <c r="B5014" t="inlineStr">
        <is>
          <t>Samridhi 5 Star Line</t>
        </is>
      </c>
      <c r="C5014" s="82" t="n">
        <v>46065</v>
      </c>
      <c r="D5014" t="inlineStr">
        <is>
          <t>FS-TTLi-1</t>
        </is>
      </c>
      <c r="E5014" t="n">
        <v>1424.6666</v>
      </c>
      <c r="F5014" t="n">
        <v>18</v>
      </c>
      <c r="G5014" t="n">
        <v>79.1481444444444</v>
      </c>
      <c r="H5014" t="n">
        <v>3.84231666666667</v>
      </c>
      <c r="I5014" t="n">
        <v>44.0417080831888</v>
      </c>
    </row>
    <row r="5015">
      <c r="A5015" t="inlineStr">
        <is>
          <t>Daily_Efficiency_MTBF_2026_09_18.xlsx</t>
        </is>
      </c>
      <c r="B5015" t="inlineStr">
        <is>
          <t>Samridhi 5 Star Line</t>
        </is>
      </c>
      <c r="C5015" s="82" t="n">
        <v>46065</v>
      </c>
      <c r="D5015" t="inlineStr">
        <is>
          <t>FS-TTLi-2</t>
        </is>
      </c>
      <c r="E5015" t="n">
        <v>1419.64848333333</v>
      </c>
      <c r="F5015" t="n">
        <v>14</v>
      </c>
      <c r="G5015" t="n">
        <v>101.403463095238</v>
      </c>
      <c r="H5015" t="n">
        <v>7.00115</v>
      </c>
      <c r="I5015" t="n">
        <v>51.4724299841628</v>
      </c>
    </row>
    <row r="5016">
      <c r="A5016" t="inlineStr">
        <is>
          <t>Daily_Efficiency_MTBF_2026_09_18.xlsx</t>
        </is>
      </c>
      <c r="B5016" t="inlineStr">
        <is>
          <t>Samridhi 5 Star Line</t>
        </is>
      </c>
      <c r="C5016" s="82" t="n">
        <v>46065</v>
      </c>
      <c r="D5016" t="inlineStr">
        <is>
          <t>FS-TTLi-4</t>
        </is>
      </c>
      <c r="E5016" t="n">
        <v>1077.5022</v>
      </c>
      <c r="F5016" t="n">
        <v>6</v>
      </c>
      <c r="G5016" t="n">
        <v>179.5837</v>
      </c>
      <c r="H5016" t="n">
        <v>2.4978</v>
      </c>
      <c r="I5016" t="n">
        <v>39.2861952861953</v>
      </c>
    </row>
    <row r="5017">
      <c r="A5017" t="inlineStr">
        <is>
          <t>Daily_Efficiency_MTBF_2026_09_18.xlsx</t>
        </is>
      </c>
      <c r="B5017" t="inlineStr">
        <is>
          <t>Samridhi 5 Star Line</t>
        </is>
      </c>
      <c r="C5017" s="82" t="n">
        <v>46065</v>
      </c>
      <c r="D5017" t="inlineStr">
        <is>
          <t>FS-TTLi-3</t>
        </is>
      </c>
      <c r="E5017" t="n">
        <v>1410.16796666667</v>
      </c>
      <c r="F5017" t="n">
        <v>4</v>
      </c>
      <c r="G5017" t="n">
        <v>352.541991666667</v>
      </c>
      <c r="H5017" t="n">
        <v>2.82726666666667</v>
      </c>
      <c r="I5017" t="n">
        <v>56.5658473869865</v>
      </c>
    </row>
    <row r="5018">
      <c r="A5018" t="inlineStr">
        <is>
          <t>Daily_Efficiency_MTBF_2026_09_18.xlsx</t>
        </is>
      </c>
      <c r="B5018" t="inlineStr">
        <is>
          <t>Samridhi 5 Star Line</t>
        </is>
      </c>
      <c r="C5018" s="82" t="n">
        <v>46065</v>
      </c>
      <c r="D5018" t="inlineStr">
        <is>
          <t>FS-TTM-5</t>
        </is>
      </c>
      <c r="E5018" t="n">
        <v>1080</v>
      </c>
      <c r="F5018" t="n">
        <v>1</v>
      </c>
      <c r="G5018" t="n">
        <v>1080</v>
      </c>
      <c r="H5018" t="n">
        <v>0</v>
      </c>
      <c r="I5018" t="n">
        <v>27.9595959595959</v>
      </c>
    </row>
    <row r="5019">
      <c r="A5019" t="inlineStr">
        <is>
          <t>Daily_Efficiency_MTBF_2026_09_18.xlsx</t>
        </is>
      </c>
      <c r="B5019" t="inlineStr">
        <is>
          <t>Samridhi 5 Star Line</t>
        </is>
      </c>
      <c r="C5019" s="82" t="n">
        <v>46065</v>
      </c>
      <c r="D5019" t="inlineStr">
        <is>
          <t>FS-Case Packing</t>
        </is>
      </c>
      <c r="E5019" t="n">
        <v>1440</v>
      </c>
      <c r="F5019" t="n">
        <v>1</v>
      </c>
      <c r="G5019" t="n">
        <v>1440</v>
      </c>
      <c r="H5019" t="n">
        <v>0</v>
      </c>
      <c r="I5019" t="n">
        <v>46.9488188976378</v>
      </c>
    </row>
    <row r="5020">
      <c r="A5020" t="inlineStr">
        <is>
          <t>Daily_Efficiency_MTBF_2026_09_18.xlsx</t>
        </is>
      </c>
      <c r="B5020" t="inlineStr">
        <is>
          <t>Samridhi Perk Line</t>
        </is>
      </c>
      <c r="C5020" s="82" t="n">
        <v>46065</v>
      </c>
      <c r="D5020" t="inlineStr">
        <is>
          <t>Perk-HLM-1</t>
        </is>
      </c>
      <c r="E5020" t="n">
        <v>1344.77698333333</v>
      </c>
      <c r="F5020" t="n">
        <v>98</v>
      </c>
      <c r="G5020" t="n">
        <v>13.7222141156463</v>
      </c>
      <c r="H5020" t="n">
        <v>2.93668333333333</v>
      </c>
      <c r="I5020" t="n">
        <v>77.35009810810971</v>
      </c>
    </row>
    <row r="5021">
      <c r="A5021" t="inlineStr">
        <is>
          <t>Daily_Efficiency_MTBF_2026_09_18.xlsx</t>
        </is>
      </c>
      <c r="B5021" t="inlineStr">
        <is>
          <t>Samridhi Perk Line</t>
        </is>
      </c>
      <c r="C5021" s="82" t="n">
        <v>46065</v>
      </c>
      <c r="D5021" t="inlineStr">
        <is>
          <t>Perk-HLM-2</t>
        </is>
      </c>
      <c r="E5021" t="n">
        <v>1292.21131666667</v>
      </c>
      <c r="F5021" t="n">
        <v>97</v>
      </c>
      <c r="G5021" t="n">
        <v>13.3217661512027</v>
      </c>
      <c r="H5021" t="n">
        <v>1.85158333333333</v>
      </c>
      <c r="I5021" t="n">
        <v>54.7303553556759</v>
      </c>
    </row>
    <row r="5022">
      <c r="A5022" t="inlineStr">
        <is>
          <t>Daily_Efficiency_MTBF_2026_09_18.xlsx</t>
        </is>
      </c>
      <c r="B5022" t="inlineStr">
        <is>
          <t>Samridhi Perk Line</t>
        </is>
      </c>
      <c r="C5022" s="82" t="n">
        <v>46065</v>
      </c>
      <c r="D5022" t="inlineStr">
        <is>
          <t>Perk-HCM-2</t>
        </is>
      </c>
      <c r="E5022" t="n">
        <v>1352.06311666667</v>
      </c>
      <c r="F5022" t="n">
        <v>77</v>
      </c>
      <c r="G5022" t="n">
        <v>17.5592612554113</v>
      </c>
      <c r="H5022" t="n">
        <v>0.545633333333333</v>
      </c>
      <c r="I5022" t="n">
        <v>85.3064684198697</v>
      </c>
    </row>
    <row r="5023">
      <c r="A5023" t="inlineStr">
        <is>
          <t>Daily_Efficiency_MTBF_2026_09_18.xlsx</t>
        </is>
      </c>
      <c r="B5023" t="inlineStr">
        <is>
          <t>Samridhi Perk Line</t>
        </is>
      </c>
      <c r="C5023" s="82" t="n">
        <v>46065</v>
      </c>
      <c r="D5023" t="inlineStr">
        <is>
          <t>Perk-HCM-3</t>
        </is>
      </c>
      <c r="E5023" t="n">
        <v>1353.17753333333</v>
      </c>
      <c r="F5023" t="n">
        <v>75</v>
      </c>
      <c r="G5023" t="n">
        <v>18.0423671111111</v>
      </c>
      <c r="H5023" t="n">
        <v>1.51135</v>
      </c>
      <c r="I5023" t="n">
        <v>63.7735766450831</v>
      </c>
    </row>
    <row r="5024">
      <c r="A5024" t="inlineStr">
        <is>
          <t>Daily_Efficiency_MTBF_2026_09_18.xlsx</t>
        </is>
      </c>
      <c r="B5024" t="inlineStr">
        <is>
          <t>Samridhi Perk Line</t>
        </is>
      </c>
      <c r="C5024" s="82" t="n">
        <v>46065</v>
      </c>
      <c r="D5024" t="inlineStr">
        <is>
          <t>Perk-HCM-4</t>
        </is>
      </c>
      <c r="E5024" t="n">
        <v>1375.5707</v>
      </c>
      <c r="F5024" t="n">
        <v>53</v>
      </c>
      <c r="G5024" t="n">
        <v>25.9541641509434</v>
      </c>
      <c r="H5024" t="n">
        <v>0.161083333333333</v>
      </c>
      <c r="I5024" t="n">
        <v>56.0206982880986</v>
      </c>
    </row>
    <row r="5025">
      <c r="A5025" t="inlineStr">
        <is>
          <t>Daily_Efficiency_MTBF_2026_09_18.xlsx</t>
        </is>
      </c>
      <c r="B5025" t="inlineStr">
        <is>
          <t>Samridhi Perk Line</t>
        </is>
      </c>
      <c r="C5025" s="82" t="n">
        <v>46065</v>
      </c>
      <c r="D5025" t="inlineStr">
        <is>
          <t>Perk-TTLi-3</t>
        </is>
      </c>
      <c r="E5025" t="n">
        <v>1305.07055</v>
      </c>
      <c r="F5025" t="n">
        <v>45</v>
      </c>
      <c r="G5025" t="n">
        <v>29.0015677777778</v>
      </c>
      <c r="H5025" t="n">
        <v>1.5845</v>
      </c>
      <c r="I5025" t="n">
        <v>35.4755236861028</v>
      </c>
    </row>
    <row r="5026">
      <c r="A5026" t="inlineStr">
        <is>
          <t>Daily_Efficiency_MTBF_2026_09_18.xlsx</t>
        </is>
      </c>
      <c r="B5026" t="inlineStr">
        <is>
          <t>Samridhi Perk Line</t>
        </is>
      </c>
      <c r="C5026" s="82" t="n">
        <v>46065</v>
      </c>
      <c r="D5026" t="inlineStr">
        <is>
          <t>Perk-HCM-1</t>
        </is>
      </c>
      <c r="E5026" t="n">
        <v>1360.06036666667</v>
      </c>
      <c r="F5026" t="n">
        <v>42</v>
      </c>
      <c r="G5026" t="n">
        <v>32.3823896825397</v>
      </c>
      <c r="H5026" t="n">
        <v>0.0759</v>
      </c>
      <c r="I5026" t="n">
        <v>73.783693757717</v>
      </c>
    </row>
    <row r="5027">
      <c r="A5027" t="inlineStr">
        <is>
          <t>Daily_Efficiency_MTBF_2026_09_18.xlsx</t>
        </is>
      </c>
      <c r="B5027" t="inlineStr">
        <is>
          <t>Samridhi Perk Line</t>
        </is>
      </c>
      <c r="C5027" s="82" t="n">
        <v>46065</v>
      </c>
      <c r="D5027" t="inlineStr">
        <is>
          <t>Perk-TTLi-2</t>
        </is>
      </c>
      <c r="E5027" t="n">
        <v>1382.20181666667</v>
      </c>
      <c r="F5027" t="n">
        <v>28</v>
      </c>
      <c r="G5027" t="n">
        <v>49.3643505952381</v>
      </c>
      <c r="H5027" t="n">
        <v>0</v>
      </c>
      <c r="I5027" t="n">
        <v>42.1532031653491</v>
      </c>
    </row>
    <row r="5028">
      <c r="A5028" t="inlineStr">
        <is>
          <t>Daily_Efficiency_MTBF_2026_09_18.xlsx</t>
        </is>
      </c>
      <c r="B5028" t="inlineStr">
        <is>
          <t>Samridhi Perk Line</t>
        </is>
      </c>
      <c r="C5028" s="82" t="n">
        <v>46065</v>
      </c>
      <c r="D5028" t="inlineStr">
        <is>
          <t>Perk-TTLi-1</t>
        </is>
      </c>
      <c r="E5028" t="n">
        <v>1347.34676666667</v>
      </c>
      <c r="F5028" t="n">
        <v>22</v>
      </c>
      <c r="G5028" t="n">
        <v>61.2430348484848</v>
      </c>
      <c r="H5028" t="n">
        <v>0.655816666666667</v>
      </c>
      <c r="I5028" t="n">
        <v>37.7919916683203</v>
      </c>
    </row>
    <row r="5029">
      <c r="A5029" t="inlineStr">
        <is>
          <t>Daily_Efficiency_MTBF_2026_09_18.xlsx</t>
        </is>
      </c>
      <c r="B5029" t="inlineStr">
        <is>
          <t>Samridhi Perk Line</t>
        </is>
      </c>
      <c r="C5029" s="82" t="n">
        <v>46065</v>
      </c>
      <c r="D5029" t="inlineStr">
        <is>
          <t>Perk-TTLi-4</t>
        </is>
      </c>
      <c r="E5029" t="n">
        <v>1371.66045</v>
      </c>
      <c r="F5029" t="n">
        <v>5</v>
      </c>
      <c r="G5029" t="n">
        <v>274.33209</v>
      </c>
      <c r="H5029" t="n">
        <v>1.01833333333333</v>
      </c>
      <c r="I5029" t="n">
        <v>29.6401471468484</v>
      </c>
    </row>
    <row r="5030">
      <c r="A5030" t="inlineStr">
        <is>
          <t>Daily_Efficiency_MTBF_2026_09_18.xlsx</t>
        </is>
      </c>
      <c r="B5030" t="inlineStr">
        <is>
          <t>Samridhi Perk Line</t>
        </is>
      </c>
      <c r="C5030" s="82" t="n">
        <v>46065</v>
      </c>
      <c r="D5030" t="inlineStr">
        <is>
          <t>Perk-HLM-3</t>
        </is>
      </c>
      <c r="E5030" t="n">
        <v>1440</v>
      </c>
      <c r="F5030" t="n">
        <v>1</v>
      </c>
      <c r="G5030" t="n">
        <v>1440</v>
      </c>
      <c r="H5030" t="n">
        <v>0</v>
      </c>
      <c r="I5030" t="n">
        <v>2.51388888888888</v>
      </c>
    </row>
    <row r="5031">
      <c r="A5031" t="inlineStr">
        <is>
          <t>Daily_Efficiency_MTBF_2026_09_18.xlsx</t>
        </is>
      </c>
      <c r="B5031" t="inlineStr">
        <is>
          <t>Samridhi Perk Line</t>
        </is>
      </c>
      <c r="C5031" s="82" t="n">
        <v>46065</v>
      </c>
      <c r="D5031" t="inlineStr">
        <is>
          <t>Perk-Case Packing</t>
        </is>
      </c>
      <c r="E5031" t="n">
        <v>1440</v>
      </c>
      <c r="F5031" t="n">
        <v>1</v>
      </c>
      <c r="G5031" t="n">
        <v>1440</v>
      </c>
      <c r="H5031" t="n">
        <v>0</v>
      </c>
      <c r="I5031" t="n">
        <v>93.38709677419359</v>
      </c>
    </row>
    <row r="5032">
      <c r="A5032" t="inlineStr">
        <is>
          <t>Daily_Efficiency_MTBF_2026_09_18.xlsx</t>
        </is>
      </c>
      <c r="B5032" t="inlineStr">
        <is>
          <t>Co-Extrusion Line</t>
        </is>
      </c>
      <c r="C5032" s="82" t="n">
        <v>46064</v>
      </c>
      <c r="D5032" t="inlineStr">
        <is>
          <t>Coex-AW3</t>
        </is>
      </c>
      <c r="E5032" t="n">
        <v>954.410466666667</v>
      </c>
      <c r="F5032" t="n">
        <v>228</v>
      </c>
      <c r="G5032" t="n">
        <v>4.18601081871345</v>
      </c>
      <c r="H5032" t="n">
        <v>164.18615</v>
      </c>
      <c r="I5032" t="n">
        <v>18.3880555555556</v>
      </c>
    </row>
    <row r="5033">
      <c r="A5033" t="inlineStr">
        <is>
          <t>Daily_Efficiency_MTBF_2026_09_18.xlsx</t>
        </is>
      </c>
      <c r="B5033" t="inlineStr">
        <is>
          <t>Co-Extrusion Line</t>
        </is>
      </c>
      <c r="C5033" s="82" t="n">
        <v>46064</v>
      </c>
      <c r="D5033" t="inlineStr">
        <is>
          <t>Coex-AW2</t>
        </is>
      </c>
      <c r="E5033" t="n">
        <v>1199.31336666667</v>
      </c>
      <c r="F5033" t="n">
        <v>47</v>
      </c>
      <c r="G5033" t="n">
        <v>25.5173056737589</v>
      </c>
      <c r="H5033" t="n">
        <v>40.30975</v>
      </c>
      <c r="I5033" t="n">
        <v>73.5770704548849</v>
      </c>
    </row>
    <row r="5034">
      <c r="A5034" t="inlineStr">
        <is>
          <t>Daily_Efficiency_MTBF_2026_09_18.xlsx</t>
        </is>
      </c>
      <c r="B5034" t="inlineStr">
        <is>
          <t>Samridhi 5 Star Line</t>
        </is>
      </c>
      <c r="C5034" s="82" t="n">
        <v>46064</v>
      </c>
      <c r="D5034" t="inlineStr">
        <is>
          <t>FS-HCM-1</t>
        </is>
      </c>
      <c r="E5034" t="n">
        <v>1214.13105</v>
      </c>
      <c r="F5034" t="n">
        <v>46</v>
      </c>
      <c r="G5034" t="n">
        <v>26.3941532608696</v>
      </c>
      <c r="H5034" t="n">
        <v>7.35818333333333</v>
      </c>
      <c r="I5034" t="n">
        <v>12.4670248561188</v>
      </c>
    </row>
    <row r="5035">
      <c r="A5035" t="inlineStr">
        <is>
          <t>Daily_Efficiency_MTBF_2026_09_18.xlsx</t>
        </is>
      </c>
      <c r="B5035" t="inlineStr">
        <is>
          <t>Samridhi 5 Star Line</t>
        </is>
      </c>
      <c r="C5035" s="82" t="n">
        <v>46064</v>
      </c>
      <c r="D5035" t="inlineStr">
        <is>
          <t>FS-HRM-5</t>
        </is>
      </c>
      <c r="E5035" t="n">
        <v>1264.98848333333</v>
      </c>
      <c r="F5035" t="n">
        <v>16</v>
      </c>
      <c r="G5035" t="n">
        <v>79.0617802083333</v>
      </c>
      <c r="H5035" t="n">
        <v>13.6601666666667</v>
      </c>
      <c r="I5035" t="n">
        <v>5.34432643367095</v>
      </c>
    </row>
    <row r="5036">
      <c r="A5036" t="inlineStr">
        <is>
          <t>Daily_Efficiency_MTBF_2026_09_18.xlsx</t>
        </is>
      </c>
      <c r="B5036" t="inlineStr">
        <is>
          <t>Samridhi 5 Star Line</t>
        </is>
      </c>
      <c r="C5036" s="82" t="n">
        <v>46064</v>
      </c>
      <c r="D5036" t="inlineStr">
        <is>
          <t>FS-HCM-2</t>
        </is>
      </c>
      <c r="E5036" t="n">
        <v>910.189383333333</v>
      </c>
      <c r="F5036" t="n">
        <v>15</v>
      </c>
      <c r="G5036" t="n">
        <v>60.6792922222222</v>
      </c>
      <c r="H5036" t="n">
        <v>0</v>
      </c>
      <c r="I5036" t="n">
        <v>6.58217440823739</v>
      </c>
    </row>
    <row r="5037">
      <c r="A5037" t="inlineStr">
        <is>
          <t>Daily_Efficiency_MTBF_2026_09_18.xlsx</t>
        </is>
      </c>
      <c r="B5037" t="inlineStr">
        <is>
          <t>Samridhi 5 Star Line</t>
        </is>
      </c>
      <c r="C5037" s="82" t="n">
        <v>46064</v>
      </c>
      <c r="D5037" t="inlineStr">
        <is>
          <t>FS-HCM-3</t>
        </is>
      </c>
      <c r="E5037" t="n">
        <v>60.6332833333333</v>
      </c>
      <c r="F5037" t="n">
        <v>4</v>
      </c>
      <c r="G5037" t="n">
        <v>15.1583208333333</v>
      </c>
      <c r="H5037" t="n">
        <v>0</v>
      </c>
      <c r="I5037" t="n">
        <v>3.08182162254301</v>
      </c>
    </row>
    <row r="5038">
      <c r="A5038" t="inlineStr">
        <is>
          <t>Daily_Efficiency_MTBF_2026_09_18.xlsx</t>
        </is>
      </c>
      <c r="B5038" t="inlineStr">
        <is>
          <t>Samridhi 5 Star Line</t>
        </is>
      </c>
      <c r="C5038" s="82" t="n">
        <v>46064</v>
      </c>
      <c r="D5038" t="inlineStr">
        <is>
          <t>FS-TTLi-3</t>
        </is>
      </c>
      <c r="E5038" t="n">
        <v>193.542683333333</v>
      </c>
      <c r="F5038" t="n">
        <v>2</v>
      </c>
      <c r="G5038" t="n">
        <v>96.7713416666667</v>
      </c>
      <c r="H5038" t="n">
        <v>0</v>
      </c>
      <c r="I5038" t="n">
        <v>-3.46944695195361e-15</v>
      </c>
    </row>
    <row r="5039">
      <c r="A5039" t="inlineStr">
        <is>
          <t>Daily_Efficiency_MTBF_2026_09_18.xlsx</t>
        </is>
      </c>
      <c r="B5039" t="inlineStr">
        <is>
          <t>Samridhi 5 Star Line</t>
        </is>
      </c>
      <c r="C5039" s="82" t="n">
        <v>46064</v>
      </c>
      <c r="D5039" t="inlineStr">
        <is>
          <t>FS-TTLi-2</t>
        </is>
      </c>
      <c r="E5039" t="n">
        <v>118.832116666667</v>
      </c>
      <c r="F5039" t="n">
        <v>2</v>
      </c>
      <c r="G5039" t="n">
        <v>59.4160583333333</v>
      </c>
      <c r="H5039" t="n">
        <v>0</v>
      </c>
      <c r="I5039" t="n">
        <v>6.72727272727273</v>
      </c>
    </row>
    <row r="5040">
      <c r="A5040" t="inlineStr">
        <is>
          <t>Daily_Efficiency_MTBF_2026_09_18.xlsx</t>
        </is>
      </c>
      <c r="B5040" t="inlineStr">
        <is>
          <t>Samridhi 5 Star Line</t>
        </is>
      </c>
      <c r="C5040" s="82" t="n">
        <v>46064</v>
      </c>
      <c r="D5040" t="inlineStr">
        <is>
          <t>FS-Case Packing</t>
        </is>
      </c>
      <c r="E5040" t="n">
        <v>1440</v>
      </c>
      <c r="F5040" t="n">
        <v>1</v>
      </c>
      <c r="G5040" t="n">
        <v>1440</v>
      </c>
      <c r="H5040" t="n">
        <v>0</v>
      </c>
      <c r="I5040" t="n">
        <v>5.59383202099737</v>
      </c>
    </row>
    <row r="5041">
      <c r="A5041" t="inlineStr">
        <is>
          <t>Daily_Efficiency_MTBF_2026_09_18.xlsx</t>
        </is>
      </c>
      <c r="B5041" t="inlineStr">
        <is>
          <t>Samridhi 5 Star Line</t>
        </is>
      </c>
      <c r="C5041" s="82" t="n">
        <v>46064</v>
      </c>
      <c r="D5041" t="inlineStr">
        <is>
          <t>FS-TTM-5</t>
        </is>
      </c>
      <c r="E5041" t="n">
        <v>480</v>
      </c>
      <c r="F5041" t="n">
        <v>1</v>
      </c>
      <c r="G5041" t="n">
        <v>480</v>
      </c>
      <c r="H5041" t="n">
        <v>0</v>
      </c>
      <c r="I5041" t="n">
        <v>1.18181818181818</v>
      </c>
    </row>
    <row r="5042">
      <c r="A5042" t="inlineStr">
        <is>
          <t>Daily_Efficiency_MTBF_2026_09_18.xlsx</t>
        </is>
      </c>
      <c r="B5042" t="inlineStr">
        <is>
          <t>Samridhi 5 Star Line</t>
        </is>
      </c>
      <c r="C5042" s="82" t="n">
        <v>46064</v>
      </c>
      <c r="D5042" t="inlineStr">
        <is>
          <t>FS-HCM-4</t>
        </is>
      </c>
      <c r="E5042" t="n">
        <v>120</v>
      </c>
      <c r="F5042" t="n">
        <v>1</v>
      </c>
      <c r="G5042" t="n">
        <v>120</v>
      </c>
      <c r="H5042" t="n">
        <v>0</v>
      </c>
      <c r="I5042" t="n">
        <v>0</v>
      </c>
    </row>
    <row r="5043">
      <c r="A5043" t="inlineStr">
        <is>
          <t>Daily_Efficiency_MTBF_2026_09_18.xlsx</t>
        </is>
      </c>
      <c r="B5043" t="inlineStr">
        <is>
          <t>Samridhi 5 Star Line</t>
        </is>
      </c>
      <c r="C5043" s="82" t="n">
        <v>46064</v>
      </c>
      <c r="D5043" t="inlineStr">
        <is>
          <t>FS-TTLi-1</t>
        </is>
      </c>
      <c r="E5043" t="n">
        <v>478.501733333333</v>
      </c>
      <c r="F5043" t="n">
        <v>1</v>
      </c>
      <c r="G5043" t="n">
        <v>478.501733333333</v>
      </c>
      <c r="H5043" t="n">
        <v>0</v>
      </c>
      <c r="I5043" t="n">
        <v>2.76621017528121</v>
      </c>
    </row>
    <row r="5044">
      <c r="A5044" t="inlineStr">
        <is>
          <t>Daily_Efficiency_MTBF_2026_09_18.xlsx</t>
        </is>
      </c>
      <c r="B5044" t="inlineStr">
        <is>
          <t>Samridhi Perk Line</t>
        </is>
      </c>
      <c r="C5044" s="82" t="n">
        <v>46064</v>
      </c>
      <c r="D5044" t="inlineStr">
        <is>
          <t>Perk-HCM-2</t>
        </is>
      </c>
      <c r="E5044" t="n">
        <v>1371.96266666667</v>
      </c>
      <c r="F5044" t="n">
        <v>89</v>
      </c>
      <c r="G5044" t="n">
        <v>15.4153108614232</v>
      </c>
      <c r="H5044" t="n">
        <v>0.3381</v>
      </c>
      <c r="I5044" t="n">
        <v>62.0185517773685</v>
      </c>
    </row>
    <row r="5045">
      <c r="A5045" t="inlineStr">
        <is>
          <t>Daily_Efficiency_MTBF_2026_09_18.xlsx</t>
        </is>
      </c>
      <c r="B5045" t="inlineStr">
        <is>
          <t>Samridhi Perk Line</t>
        </is>
      </c>
      <c r="C5045" s="82" t="n">
        <v>46064</v>
      </c>
      <c r="D5045" t="inlineStr">
        <is>
          <t>Perk-HCM-3</t>
        </is>
      </c>
      <c r="E5045" t="n">
        <v>1361.62253333333</v>
      </c>
      <c r="F5045" t="n">
        <v>71</v>
      </c>
      <c r="G5045" t="n">
        <v>19.1777821596244</v>
      </c>
      <c r="H5045" t="n">
        <v>0.613833333333333</v>
      </c>
      <c r="I5045" t="n">
        <v>44.1589922909534</v>
      </c>
    </row>
    <row r="5046">
      <c r="A5046" t="inlineStr">
        <is>
          <t>Daily_Efficiency_MTBF_2026_09_18.xlsx</t>
        </is>
      </c>
      <c r="B5046" t="inlineStr">
        <is>
          <t>Samridhi Perk Line</t>
        </is>
      </c>
      <c r="C5046" s="82" t="n">
        <v>46064</v>
      </c>
      <c r="D5046" t="inlineStr">
        <is>
          <t>Perk-HLM-1</t>
        </is>
      </c>
      <c r="E5046" t="n">
        <v>1370.59965</v>
      </c>
      <c r="F5046" t="n">
        <v>58</v>
      </c>
      <c r="G5046" t="n">
        <v>23.6310284482759</v>
      </c>
      <c r="H5046" t="n">
        <v>0.83765</v>
      </c>
      <c r="I5046" t="n">
        <v>61.9736121664293</v>
      </c>
    </row>
    <row r="5047">
      <c r="A5047" t="inlineStr">
        <is>
          <t>Daily_Efficiency_MTBF_2026_09_18.xlsx</t>
        </is>
      </c>
      <c r="B5047" t="inlineStr">
        <is>
          <t>Samridhi Perk Line</t>
        </is>
      </c>
      <c r="C5047" s="82" t="n">
        <v>46064</v>
      </c>
      <c r="D5047" t="inlineStr">
        <is>
          <t>Perk-HCM-4</t>
        </is>
      </c>
      <c r="E5047" t="n">
        <v>1309.23026666667</v>
      </c>
      <c r="F5047" t="n">
        <v>42</v>
      </c>
      <c r="G5047" t="n">
        <v>31.1721492063492</v>
      </c>
      <c r="H5047" t="n">
        <v>0.135416666666667</v>
      </c>
      <c r="I5047" t="n">
        <v>49.9869306237719</v>
      </c>
    </row>
    <row r="5048">
      <c r="A5048" t="inlineStr">
        <is>
          <t>Daily_Efficiency_MTBF_2026_09_18.xlsx</t>
        </is>
      </c>
      <c r="B5048" t="inlineStr">
        <is>
          <t>Samridhi Perk Line</t>
        </is>
      </c>
      <c r="C5048" s="82" t="n">
        <v>46064</v>
      </c>
      <c r="D5048" t="inlineStr">
        <is>
          <t>Perk-HLM-2</t>
        </is>
      </c>
      <c r="E5048" t="n">
        <v>1330.17843333333</v>
      </c>
      <c r="F5048" t="n">
        <v>41</v>
      </c>
      <c r="G5048" t="n">
        <v>32.4433764227642</v>
      </c>
      <c r="H5048" t="n">
        <v>0</v>
      </c>
      <c r="I5048" t="n">
        <v>48.2366036663161</v>
      </c>
    </row>
    <row r="5049">
      <c r="A5049" t="inlineStr">
        <is>
          <t>Daily_Efficiency_MTBF_2026_09_18.xlsx</t>
        </is>
      </c>
      <c r="B5049" t="inlineStr">
        <is>
          <t>Samridhi Perk Line</t>
        </is>
      </c>
      <c r="C5049" s="82" t="n">
        <v>46064</v>
      </c>
      <c r="D5049" t="inlineStr">
        <is>
          <t>Perk-HCM-1</t>
        </is>
      </c>
      <c r="E5049" t="n">
        <v>1370.27616666667</v>
      </c>
      <c r="F5049" t="n">
        <v>40</v>
      </c>
      <c r="G5049" t="n">
        <v>34.2569041666667</v>
      </c>
      <c r="H5049" t="n">
        <v>0.30315</v>
      </c>
      <c r="I5049" t="n">
        <v>56.2594589117255</v>
      </c>
    </row>
    <row r="5050">
      <c r="A5050" t="inlineStr">
        <is>
          <t>Daily_Efficiency_MTBF_2026_09_18.xlsx</t>
        </is>
      </c>
      <c r="B5050" t="inlineStr">
        <is>
          <t>Samridhi Perk Line</t>
        </is>
      </c>
      <c r="C5050" s="82" t="n">
        <v>46064</v>
      </c>
      <c r="D5050" t="inlineStr">
        <is>
          <t>Perk-TTLi-3</t>
        </is>
      </c>
      <c r="E5050" t="n">
        <v>1098.89243333333</v>
      </c>
      <c r="F5050" t="n">
        <v>31</v>
      </c>
      <c r="G5050" t="n">
        <v>35.4481430107527</v>
      </c>
      <c r="H5050" t="n">
        <v>0.709933333333333</v>
      </c>
      <c r="I5050" t="n">
        <v>30.3604709846886</v>
      </c>
    </row>
    <row r="5051">
      <c r="A5051" t="inlineStr">
        <is>
          <t>Daily_Efficiency_MTBF_2026_09_18.xlsx</t>
        </is>
      </c>
      <c r="B5051" t="inlineStr">
        <is>
          <t>Samridhi Perk Line</t>
        </is>
      </c>
      <c r="C5051" s="82" t="n">
        <v>46064</v>
      </c>
      <c r="D5051" t="inlineStr">
        <is>
          <t>Perk-TTLi-1</t>
        </is>
      </c>
      <c r="E5051" t="n">
        <v>1313.66163333333</v>
      </c>
      <c r="F5051" t="n">
        <v>25</v>
      </c>
      <c r="G5051" t="n">
        <v>52.5464653333333</v>
      </c>
      <c r="H5051" t="n">
        <v>1.38445</v>
      </c>
      <c r="I5051" t="n">
        <v>31.6373325217982</v>
      </c>
    </row>
    <row r="5052">
      <c r="A5052" t="inlineStr">
        <is>
          <t>Daily_Efficiency_MTBF_2026_09_18.xlsx</t>
        </is>
      </c>
      <c r="B5052" t="inlineStr">
        <is>
          <t>Samridhi Perk Line</t>
        </is>
      </c>
      <c r="C5052" s="82" t="n">
        <v>46064</v>
      </c>
      <c r="D5052" t="inlineStr">
        <is>
          <t>Perk-TTLi-2</t>
        </is>
      </c>
      <c r="E5052" t="n">
        <v>1391.29738333333</v>
      </c>
      <c r="F5052" t="n">
        <v>13</v>
      </c>
      <c r="G5052" t="n">
        <v>107.022875641026</v>
      </c>
      <c r="H5052" t="n">
        <v>0</v>
      </c>
      <c r="I5052" t="n">
        <v>34.3469041091222</v>
      </c>
    </row>
    <row r="5053">
      <c r="A5053" t="inlineStr">
        <is>
          <t>Daily_Efficiency_MTBF_2026_09_18.xlsx</t>
        </is>
      </c>
      <c r="B5053" t="inlineStr">
        <is>
          <t>Samridhi Perk Line</t>
        </is>
      </c>
      <c r="C5053" s="82" t="n">
        <v>46064</v>
      </c>
      <c r="D5053" t="inlineStr">
        <is>
          <t>Perk-TTLi-4</t>
        </is>
      </c>
      <c r="E5053" t="n">
        <v>1431.62703333333</v>
      </c>
      <c r="F5053" t="n">
        <v>5</v>
      </c>
      <c r="G5053" t="n">
        <v>286.325406666667</v>
      </c>
      <c r="H5053" t="n">
        <v>3.06601666666667</v>
      </c>
      <c r="I5053" t="n">
        <v>25.3852209014325</v>
      </c>
    </row>
    <row r="5054">
      <c r="A5054" t="inlineStr">
        <is>
          <t>Daily_Efficiency_MTBF_2026_09_18.xlsx</t>
        </is>
      </c>
      <c r="B5054" t="inlineStr">
        <is>
          <t>Samridhi Perk Line</t>
        </is>
      </c>
      <c r="C5054" s="82" t="n">
        <v>46064</v>
      </c>
      <c r="D5054" t="inlineStr">
        <is>
          <t>Perk-HLM-3</t>
        </is>
      </c>
      <c r="E5054" t="n">
        <v>960</v>
      </c>
      <c r="F5054" t="n">
        <v>1</v>
      </c>
      <c r="G5054" t="n">
        <v>960</v>
      </c>
      <c r="H5054" t="n">
        <v>0</v>
      </c>
      <c r="I5054" t="n">
        <v>10.599537037037</v>
      </c>
    </row>
    <row r="5055">
      <c r="A5055" t="inlineStr">
        <is>
          <t>Daily_Efficiency_MTBF_2026_09_18.xlsx</t>
        </is>
      </c>
      <c r="B5055" t="inlineStr">
        <is>
          <t>Samridhi Perk Line</t>
        </is>
      </c>
      <c r="C5055" s="82" t="n">
        <v>46064</v>
      </c>
      <c r="D5055" t="inlineStr">
        <is>
          <t>Perk-Case Packing</t>
        </is>
      </c>
      <c r="E5055" t="n">
        <v>1440</v>
      </c>
      <c r="F5055" t="n">
        <v>1</v>
      </c>
      <c r="G5055" t="n">
        <v>1440</v>
      </c>
      <c r="H5055" t="n">
        <v>0</v>
      </c>
      <c r="I5055" t="n">
        <v>76.61290322580651</v>
      </c>
    </row>
    <row r="5056">
      <c r="A5056" t="inlineStr">
        <is>
          <t>Daily_Efficiency_MTBF_2026_09_18.xlsx</t>
        </is>
      </c>
      <c r="B5056" t="inlineStr">
        <is>
          <t>Co-Extrusion Line</t>
        </is>
      </c>
      <c r="C5056" s="82" t="n">
        <v>46063</v>
      </c>
      <c r="D5056" t="inlineStr">
        <is>
          <t>Coex-AW3</t>
        </is>
      </c>
      <c r="E5056" t="n">
        <v>946.285116666667</v>
      </c>
      <c r="F5056" t="n">
        <v>347</v>
      </c>
      <c r="G5056" t="n">
        <v>2.72704644572527</v>
      </c>
      <c r="H5056" t="n">
        <v>230.55805</v>
      </c>
      <c r="I5056" t="n">
        <v>26.0522222222222</v>
      </c>
    </row>
    <row r="5057">
      <c r="A5057" t="inlineStr">
        <is>
          <t>Daily_Efficiency_MTBF_2026_09_18.xlsx</t>
        </is>
      </c>
      <c r="B5057" t="inlineStr">
        <is>
          <t>Co-Extrusion Line</t>
        </is>
      </c>
      <c r="C5057" s="82" t="n">
        <v>46063</v>
      </c>
      <c r="D5057" t="inlineStr">
        <is>
          <t>Coex-AW2</t>
        </is>
      </c>
      <c r="E5057" t="n">
        <v>1120.52776666667</v>
      </c>
      <c r="F5057" t="n">
        <v>28</v>
      </c>
      <c r="G5057" t="n">
        <v>40.0188488095238</v>
      </c>
      <c r="H5057" t="n">
        <v>15.6597333333333</v>
      </c>
      <c r="I5057" t="n">
        <v>51.9397367757288</v>
      </c>
    </row>
    <row r="5058">
      <c r="A5058" t="inlineStr">
        <is>
          <t>Daily_Efficiency_MTBF_2026_09_18.xlsx</t>
        </is>
      </c>
      <c r="B5058" t="inlineStr">
        <is>
          <t>Samridhi 5 Star Line</t>
        </is>
      </c>
      <c r="C5058" s="82" t="n">
        <v>46063</v>
      </c>
      <c r="D5058" t="inlineStr">
        <is>
          <t>FS-HCM-3</t>
        </is>
      </c>
      <c r="E5058" t="n">
        <v>906.1494</v>
      </c>
      <c r="F5058" t="n">
        <v>48</v>
      </c>
      <c r="G5058" t="n">
        <v>18.8781125</v>
      </c>
      <c r="H5058" t="n">
        <v>0.999783333333333</v>
      </c>
      <c r="I5058" t="n">
        <v>35.3164937193521</v>
      </c>
    </row>
    <row r="5059">
      <c r="A5059" t="inlineStr">
        <is>
          <t>Daily_Efficiency_MTBF_2026_09_18.xlsx</t>
        </is>
      </c>
      <c r="B5059" t="inlineStr">
        <is>
          <t>Samridhi 5 Star Line</t>
        </is>
      </c>
      <c r="C5059" s="82" t="n">
        <v>46063</v>
      </c>
      <c r="D5059" t="inlineStr">
        <is>
          <t>FS-HCM-2</t>
        </is>
      </c>
      <c r="E5059" t="n">
        <v>962.16595</v>
      </c>
      <c r="F5059" t="n">
        <v>33</v>
      </c>
      <c r="G5059" t="n">
        <v>29.1565439393939</v>
      </c>
      <c r="H5059" t="n">
        <v>6.00186666666667</v>
      </c>
      <c r="I5059" t="n">
        <v>39.5029425742003</v>
      </c>
    </row>
    <row r="5060">
      <c r="A5060" t="inlineStr">
        <is>
          <t>Daily_Efficiency_MTBF_2026_09_18.xlsx</t>
        </is>
      </c>
      <c r="B5060" t="inlineStr">
        <is>
          <t>Samridhi 5 Star Line</t>
        </is>
      </c>
      <c r="C5060" s="82" t="n">
        <v>46063</v>
      </c>
      <c r="D5060" t="inlineStr">
        <is>
          <t>FS-HCM-1</t>
        </is>
      </c>
      <c r="E5060" t="n">
        <v>980.285233333334</v>
      </c>
      <c r="F5060" t="n">
        <v>26</v>
      </c>
      <c r="G5060" t="n">
        <v>37.7032782051282</v>
      </c>
      <c r="H5060" t="n">
        <v>0</v>
      </c>
      <c r="I5060" t="n">
        <v>31.2175656361212</v>
      </c>
    </row>
    <row r="5061">
      <c r="A5061" t="inlineStr">
        <is>
          <t>Daily_Efficiency_MTBF_2026_09_18.xlsx</t>
        </is>
      </c>
      <c r="B5061" t="inlineStr">
        <is>
          <t>Samridhi 5 Star Line</t>
        </is>
      </c>
      <c r="C5061" s="82" t="n">
        <v>46063</v>
      </c>
      <c r="D5061" t="inlineStr">
        <is>
          <t>FS-HRM-5</t>
        </is>
      </c>
      <c r="E5061" t="n">
        <v>1228.82143333333</v>
      </c>
      <c r="F5061" t="n">
        <v>13</v>
      </c>
      <c r="G5061" t="n">
        <v>94.5247256410257</v>
      </c>
      <c r="H5061" t="n">
        <v>6.1472</v>
      </c>
      <c r="I5061" t="n">
        <v>17.1040045234961</v>
      </c>
    </row>
    <row r="5062">
      <c r="A5062" t="inlineStr">
        <is>
          <t>Daily_Efficiency_MTBF_2026_09_18.xlsx</t>
        </is>
      </c>
      <c r="B5062" t="inlineStr">
        <is>
          <t>Samridhi 5 Star Line</t>
        </is>
      </c>
      <c r="C5062" s="82" t="n">
        <v>46063</v>
      </c>
      <c r="D5062" t="inlineStr">
        <is>
          <t>FS-TTLi-1</t>
        </is>
      </c>
      <c r="E5062" t="n">
        <v>1401.33691666667</v>
      </c>
      <c r="F5062" t="n">
        <v>9</v>
      </c>
      <c r="G5062" t="n">
        <v>155.704101851852</v>
      </c>
      <c r="H5062" t="n">
        <v>0</v>
      </c>
      <c r="I5062" t="n">
        <v>28.7408809853238</v>
      </c>
    </row>
    <row r="5063">
      <c r="A5063" t="inlineStr">
        <is>
          <t>Daily_Efficiency_MTBF_2026_09_18.xlsx</t>
        </is>
      </c>
      <c r="B5063" t="inlineStr">
        <is>
          <t>Samridhi 5 Star Line</t>
        </is>
      </c>
      <c r="C5063" s="82" t="n">
        <v>46063</v>
      </c>
      <c r="D5063" t="inlineStr">
        <is>
          <t>FS-HCM-4</t>
        </is>
      </c>
      <c r="E5063" t="n">
        <v>898.4533</v>
      </c>
      <c r="F5063" t="n">
        <v>6</v>
      </c>
      <c r="G5063" t="n">
        <v>149.742216666667</v>
      </c>
      <c r="H5063" t="n">
        <v>0</v>
      </c>
      <c r="I5063" t="n">
        <v>0.0844802391883164</v>
      </c>
    </row>
    <row r="5064">
      <c r="A5064" t="inlineStr">
        <is>
          <t>Daily_Efficiency_MTBF_2026_09_18.xlsx</t>
        </is>
      </c>
      <c r="B5064" t="inlineStr">
        <is>
          <t>Samridhi 5 Star Line</t>
        </is>
      </c>
      <c r="C5064" s="82" t="n">
        <v>46063</v>
      </c>
      <c r="D5064" t="inlineStr">
        <is>
          <t>FS-TTLi-3</t>
        </is>
      </c>
      <c r="E5064" t="n">
        <v>1434.82848333333</v>
      </c>
      <c r="F5064" t="n">
        <v>4</v>
      </c>
      <c r="G5064" t="n">
        <v>358.707120833333</v>
      </c>
      <c r="H5064" t="n">
        <v>0</v>
      </c>
      <c r="I5064" t="n">
        <v>31.4143221276948</v>
      </c>
    </row>
    <row r="5065">
      <c r="A5065" t="inlineStr">
        <is>
          <t>Daily_Efficiency_MTBF_2026_09_18.xlsx</t>
        </is>
      </c>
      <c r="B5065" t="inlineStr">
        <is>
          <t>Samridhi 5 Star Line</t>
        </is>
      </c>
      <c r="C5065" s="82" t="n">
        <v>46063</v>
      </c>
      <c r="D5065" t="inlineStr">
        <is>
          <t>FS-TTLi-4</t>
        </is>
      </c>
      <c r="E5065" t="n">
        <v>786.8281500000001</v>
      </c>
      <c r="F5065" t="n">
        <v>3</v>
      </c>
      <c r="G5065" t="n">
        <v>262.27605</v>
      </c>
      <c r="H5065" t="n">
        <v>4.4992</v>
      </c>
      <c r="I5065" t="n">
        <v>36.4848484848485</v>
      </c>
    </row>
    <row r="5066">
      <c r="A5066" t="inlineStr">
        <is>
          <t>Daily_Efficiency_MTBF_2026_09_18.xlsx</t>
        </is>
      </c>
      <c r="B5066" t="inlineStr">
        <is>
          <t>Samridhi 5 Star Line</t>
        </is>
      </c>
      <c r="C5066" s="82" t="n">
        <v>46063</v>
      </c>
      <c r="D5066" t="inlineStr">
        <is>
          <t>FS-TTLi-2</t>
        </is>
      </c>
      <c r="E5066" t="n">
        <v>818.304316666667</v>
      </c>
      <c r="F5066" t="n">
        <v>2</v>
      </c>
      <c r="G5066" t="n">
        <v>409.152158333333</v>
      </c>
      <c r="H5066" t="n">
        <v>0.333783333333333</v>
      </c>
      <c r="I5066" t="n">
        <v>46.2852988285166</v>
      </c>
    </row>
    <row r="5067">
      <c r="A5067" t="inlineStr">
        <is>
          <t>Daily_Efficiency_MTBF_2026_09_18.xlsx</t>
        </is>
      </c>
      <c r="B5067" t="inlineStr">
        <is>
          <t>Samridhi 5 Star Line</t>
        </is>
      </c>
      <c r="C5067" s="82" t="n">
        <v>46063</v>
      </c>
      <c r="D5067" t="inlineStr">
        <is>
          <t>FS-Case Packing</t>
        </is>
      </c>
      <c r="E5067" t="n">
        <v>1440</v>
      </c>
      <c r="F5067" t="n">
        <v>1</v>
      </c>
      <c r="G5067" t="n">
        <v>1440</v>
      </c>
      <c r="H5067" t="n">
        <v>0</v>
      </c>
      <c r="I5067" t="n">
        <v>36.3681102362205</v>
      </c>
    </row>
    <row r="5068">
      <c r="A5068" t="inlineStr">
        <is>
          <t>Daily_Efficiency_MTBF_2026_09_18.xlsx</t>
        </is>
      </c>
      <c r="B5068" t="inlineStr">
        <is>
          <t>Samridhi Perk Line</t>
        </is>
      </c>
      <c r="C5068" s="82" t="n">
        <v>46063</v>
      </c>
      <c r="D5068" t="inlineStr">
        <is>
          <t>Perk-HLM-2</t>
        </is>
      </c>
      <c r="E5068" t="n">
        <v>1263.87285</v>
      </c>
      <c r="F5068" t="n">
        <v>112</v>
      </c>
      <c r="G5068" t="n">
        <v>11.2845790178571</v>
      </c>
      <c r="H5068" t="n">
        <v>0</v>
      </c>
      <c r="I5068" t="n">
        <v>69.7330182727419</v>
      </c>
    </row>
    <row r="5069">
      <c r="A5069" t="inlineStr">
        <is>
          <t>Daily_Efficiency_MTBF_2026_09_18.xlsx</t>
        </is>
      </c>
      <c r="B5069" t="inlineStr">
        <is>
          <t>Samridhi Perk Line</t>
        </is>
      </c>
      <c r="C5069" s="82" t="n">
        <v>46063</v>
      </c>
      <c r="D5069" t="inlineStr">
        <is>
          <t>Perk-HLM-1</t>
        </is>
      </c>
      <c r="E5069" t="n">
        <v>1312.32918333333</v>
      </c>
      <c r="F5069" t="n">
        <v>108</v>
      </c>
      <c r="G5069" t="n">
        <v>12.1511961419753</v>
      </c>
      <c r="H5069" t="n">
        <v>3.40923333333333</v>
      </c>
      <c r="I5069" t="n">
        <v>79.31476159550959</v>
      </c>
    </row>
    <row r="5070">
      <c r="A5070" t="inlineStr">
        <is>
          <t>Daily_Efficiency_MTBF_2026_09_18.xlsx</t>
        </is>
      </c>
      <c r="B5070" t="inlineStr">
        <is>
          <t>Samridhi Perk Line</t>
        </is>
      </c>
      <c r="C5070" s="82" t="n">
        <v>46063</v>
      </c>
      <c r="D5070" t="inlineStr">
        <is>
          <t>Perk-HCM-3</t>
        </is>
      </c>
      <c r="E5070" t="n">
        <v>1310.06763333333</v>
      </c>
      <c r="F5070" t="n">
        <v>81</v>
      </c>
      <c r="G5070" t="n">
        <v>16.1736744855967</v>
      </c>
      <c r="H5070" t="n">
        <v>4.1851</v>
      </c>
      <c r="I5070" t="n">
        <v>66.5753670238413</v>
      </c>
    </row>
    <row r="5071">
      <c r="A5071" t="inlineStr">
        <is>
          <t>Daily_Efficiency_MTBF_2026_09_18.xlsx</t>
        </is>
      </c>
      <c r="B5071" t="inlineStr">
        <is>
          <t>Samridhi Perk Line</t>
        </is>
      </c>
      <c r="C5071" s="82" t="n">
        <v>46063</v>
      </c>
      <c r="D5071" t="inlineStr">
        <is>
          <t>Perk-HCM-2</t>
        </is>
      </c>
      <c r="E5071" t="n">
        <v>1347.63303333333</v>
      </c>
      <c r="F5071" t="n">
        <v>71</v>
      </c>
      <c r="G5071" t="n">
        <v>18.9807469483568</v>
      </c>
      <c r="H5071" t="n">
        <v>0.324016666666667</v>
      </c>
      <c r="I5071" t="n">
        <v>54.0504700094237</v>
      </c>
    </row>
    <row r="5072">
      <c r="A5072" t="inlineStr">
        <is>
          <t>Daily_Efficiency_MTBF_2026_09_18.xlsx</t>
        </is>
      </c>
      <c r="B5072" t="inlineStr">
        <is>
          <t>Samridhi Perk Line</t>
        </is>
      </c>
      <c r="C5072" s="82" t="n">
        <v>46063</v>
      </c>
      <c r="D5072" t="inlineStr">
        <is>
          <t>Perk-HCM-4</t>
        </is>
      </c>
      <c r="E5072" t="n">
        <v>1346.14043333333</v>
      </c>
      <c r="F5072" t="n">
        <v>51</v>
      </c>
      <c r="G5072" t="n">
        <v>26.3949104575163</v>
      </c>
      <c r="H5072" t="n">
        <v>0.0758833333333333</v>
      </c>
      <c r="I5072" t="n">
        <v>55.3736240926537</v>
      </c>
    </row>
    <row r="5073">
      <c r="A5073" t="inlineStr">
        <is>
          <t>Daily_Efficiency_MTBF_2026_09_18.xlsx</t>
        </is>
      </c>
      <c r="B5073" t="inlineStr">
        <is>
          <t>Samridhi Perk Line</t>
        </is>
      </c>
      <c r="C5073" s="82" t="n">
        <v>46063</v>
      </c>
      <c r="D5073" t="inlineStr">
        <is>
          <t>Perk-HCM-1</t>
        </is>
      </c>
      <c r="E5073" t="n">
        <v>1343.72736666667</v>
      </c>
      <c r="F5073" t="n">
        <v>42</v>
      </c>
      <c r="G5073" t="n">
        <v>31.9935087301587</v>
      </c>
      <c r="H5073" t="n">
        <v>0.0591833333333333</v>
      </c>
      <c r="I5073" t="n">
        <v>78.46695569414589</v>
      </c>
    </row>
    <row r="5074">
      <c r="A5074" t="inlineStr">
        <is>
          <t>Daily_Efficiency_MTBF_2026_09_18.xlsx</t>
        </is>
      </c>
      <c r="B5074" t="inlineStr">
        <is>
          <t>Samridhi Perk Line</t>
        </is>
      </c>
      <c r="C5074" s="82" t="n">
        <v>46063</v>
      </c>
      <c r="D5074" t="inlineStr">
        <is>
          <t>Perk-TTLi-1</t>
        </is>
      </c>
      <c r="E5074" t="n">
        <v>1316.52721666667</v>
      </c>
      <c r="F5074" t="n">
        <v>31</v>
      </c>
      <c r="G5074" t="n">
        <v>42.4686198924731</v>
      </c>
      <c r="H5074" t="n">
        <v>0.347066666666667</v>
      </c>
      <c r="I5074" t="n">
        <v>45.7169154871224</v>
      </c>
    </row>
    <row r="5075">
      <c r="A5075" t="inlineStr">
        <is>
          <t>Daily_Efficiency_MTBF_2026_09_18.xlsx</t>
        </is>
      </c>
      <c r="B5075" t="inlineStr">
        <is>
          <t>Samridhi Perk Line</t>
        </is>
      </c>
      <c r="C5075" s="82" t="n">
        <v>46063</v>
      </c>
      <c r="D5075" t="inlineStr">
        <is>
          <t>Perk-TTLi-3</t>
        </is>
      </c>
      <c r="E5075" t="n">
        <v>1397.07618333333</v>
      </c>
      <c r="F5075" t="n">
        <v>18</v>
      </c>
      <c r="G5075" t="n">
        <v>77.6153435185185</v>
      </c>
      <c r="H5075" t="n">
        <v>0.386083333333333</v>
      </c>
      <c r="I5075" t="n">
        <v>38.9584900780901</v>
      </c>
    </row>
    <row r="5076">
      <c r="A5076" t="inlineStr">
        <is>
          <t>Daily_Efficiency_MTBF_2026_09_18.xlsx</t>
        </is>
      </c>
      <c r="B5076" t="inlineStr">
        <is>
          <t>Samridhi Perk Line</t>
        </is>
      </c>
      <c r="C5076" s="82" t="n">
        <v>46063</v>
      </c>
      <c r="D5076" t="inlineStr">
        <is>
          <t>Perk-TTLi-2</t>
        </is>
      </c>
      <c r="E5076" t="n">
        <v>1407.41808333333</v>
      </c>
      <c r="F5076" t="n">
        <v>14</v>
      </c>
      <c r="G5076" t="n">
        <v>100.529863095238</v>
      </c>
      <c r="H5076" t="n">
        <v>0</v>
      </c>
      <c r="I5076" t="n">
        <v>44.469752217365</v>
      </c>
    </row>
    <row r="5077">
      <c r="A5077" t="inlineStr">
        <is>
          <t>Daily_Efficiency_MTBF_2026_09_18.xlsx</t>
        </is>
      </c>
      <c r="B5077" t="inlineStr">
        <is>
          <t>Samridhi Perk Line</t>
        </is>
      </c>
      <c r="C5077" s="82" t="n">
        <v>46063</v>
      </c>
      <c r="D5077" t="inlineStr">
        <is>
          <t>Perk-TTLi-4</t>
        </is>
      </c>
      <c r="E5077" t="n">
        <v>1398.15811666667</v>
      </c>
      <c r="F5077" t="n">
        <v>4</v>
      </c>
      <c r="G5077" t="n">
        <v>349.539529166667</v>
      </c>
      <c r="H5077" t="n">
        <v>10.0903333333333</v>
      </c>
      <c r="I5077" t="n">
        <v>29.9792276104295</v>
      </c>
    </row>
    <row r="5078">
      <c r="A5078" t="inlineStr">
        <is>
          <t>Daily_Efficiency_MTBF_2026_09_18.xlsx</t>
        </is>
      </c>
      <c r="B5078" t="inlineStr">
        <is>
          <t>Samridhi Perk Line</t>
        </is>
      </c>
      <c r="C5078" s="82" t="n">
        <v>46063</v>
      </c>
      <c r="D5078" t="inlineStr">
        <is>
          <t>Perk-HLM-3</t>
        </is>
      </c>
      <c r="E5078" t="n">
        <v>1440</v>
      </c>
      <c r="F5078" t="n">
        <v>1</v>
      </c>
      <c r="G5078" t="n">
        <v>1440</v>
      </c>
      <c r="H5078" t="n">
        <v>0</v>
      </c>
      <c r="I5078" t="n">
        <v>54.3212962962963</v>
      </c>
    </row>
    <row r="5079">
      <c r="A5079" t="inlineStr">
        <is>
          <t>Daily_Efficiency_MTBF_2026_09_18.xlsx</t>
        </is>
      </c>
      <c r="B5079" t="inlineStr">
        <is>
          <t>Samridhi Perk Line</t>
        </is>
      </c>
      <c r="C5079" s="82" t="n">
        <v>46063</v>
      </c>
      <c r="D5079" t="inlineStr">
        <is>
          <t>Perk-Case Packing</t>
        </is>
      </c>
      <c r="E5079" t="n">
        <v>1440</v>
      </c>
      <c r="F5079" t="n">
        <v>1</v>
      </c>
      <c r="G5079" t="n">
        <v>1440</v>
      </c>
      <c r="H5079" t="n">
        <v>0</v>
      </c>
      <c r="I5079" t="n">
        <v>105.833333333333</v>
      </c>
    </row>
    <row r="5080">
      <c r="A5080" t="inlineStr">
        <is>
          <t>Daily_Efficiency_MTBF_2026_09_18.xlsx</t>
        </is>
      </c>
      <c r="B5080" t="inlineStr">
        <is>
          <t>Co-Extrusion Line</t>
        </is>
      </c>
      <c r="C5080" s="82" t="n">
        <v>46062</v>
      </c>
      <c r="D5080" t="inlineStr">
        <is>
          <t>Coex-AW3</t>
        </is>
      </c>
      <c r="E5080" t="n">
        <v>1276.50135</v>
      </c>
      <c r="F5080" t="n">
        <v>292</v>
      </c>
      <c r="G5080" t="n">
        <v>4.37157996575343</v>
      </c>
      <c r="H5080" t="n">
        <v>135.664216666667</v>
      </c>
      <c r="I5080" t="n">
        <v>39.5627777777777</v>
      </c>
    </row>
    <row r="5081">
      <c r="A5081" t="inlineStr">
        <is>
          <t>Daily_Efficiency_MTBF_2026_09_18.xlsx</t>
        </is>
      </c>
      <c r="B5081" t="inlineStr">
        <is>
          <t>Co-Extrusion Line</t>
        </is>
      </c>
      <c r="C5081" s="82" t="n">
        <v>46062</v>
      </c>
      <c r="D5081" t="inlineStr">
        <is>
          <t>Coex-AW2</t>
        </is>
      </c>
      <c r="E5081" t="n">
        <v>1352.34665</v>
      </c>
      <c r="F5081" t="n">
        <v>51</v>
      </c>
      <c r="G5081" t="n">
        <v>26.5166009803921</v>
      </c>
      <c r="H5081" t="n">
        <v>34.8324166666667</v>
      </c>
      <c r="I5081" t="n">
        <v>92.4384575558543</v>
      </c>
    </row>
    <row r="5082">
      <c r="A5082" t="inlineStr">
        <is>
          <t>Daily_Efficiency_MTBF_2026_09_18.xlsx</t>
        </is>
      </c>
      <c r="B5082" t="inlineStr">
        <is>
          <t>Samridhi 5 Star Line</t>
        </is>
      </c>
      <c r="C5082" s="82" t="n">
        <v>46062</v>
      </c>
      <c r="D5082" t="inlineStr">
        <is>
          <t>FS-HCM-3</t>
        </is>
      </c>
      <c r="E5082" t="n">
        <v>1336.44598333333</v>
      </c>
      <c r="F5082" t="n">
        <v>68</v>
      </c>
      <c r="G5082" t="n">
        <v>19.6536174019608</v>
      </c>
      <c r="H5082" t="n">
        <v>3.50866666666667</v>
      </c>
      <c r="I5082" t="n">
        <v>68.8295543485483</v>
      </c>
    </row>
    <row r="5083">
      <c r="A5083" t="inlineStr">
        <is>
          <t>Daily_Efficiency_MTBF_2026_09_18.xlsx</t>
        </is>
      </c>
      <c r="B5083" t="inlineStr">
        <is>
          <t>Samridhi 5 Star Line</t>
        </is>
      </c>
      <c r="C5083" s="82" t="n">
        <v>46062</v>
      </c>
      <c r="D5083" t="inlineStr">
        <is>
          <t>FS-HRM-5</t>
        </is>
      </c>
      <c r="E5083" t="n">
        <v>1374.95903333333</v>
      </c>
      <c r="F5083" t="n">
        <v>43</v>
      </c>
      <c r="G5083" t="n">
        <v>31.9757914728682</v>
      </c>
      <c r="H5083" t="n">
        <v>32.8706166666667</v>
      </c>
      <c r="I5083" t="n">
        <v>35.4662839258406</v>
      </c>
    </row>
    <row r="5084">
      <c r="A5084" t="inlineStr">
        <is>
          <t>Daily_Efficiency_MTBF_2026_09_18.xlsx</t>
        </is>
      </c>
      <c r="B5084" t="inlineStr">
        <is>
          <t>Samridhi 5 Star Line</t>
        </is>
      </c>
      <c r="C5084" s="82" t="n">
        <v>46062</v>
      </c>
      <c r="D5084" t="inlineStr">
        <is>
          <t>FS-HCM-1</t>
        </is>
      </c>
      <c r="E5084" t="n">
        <v>1365.1167</v>
      </c>
      <c r="F5084" t="n">
        <v>41</v>
      </c>
      <c r="G5084" t="n">
        <v>33.2955292682927</v>
      </c>
      <c r="H5084" t="n">
        <v>2.33475</v>
      </c>
      <c r="I5084" t="n">
        <v>65.24191556151411</v>
      </c>
    </row>
    <row r="5085">
      <c r="A5085" t="inlineStr">
        <is>
          <t>Daily_Efficiency_MTBF_2026_09_18.xlsx</t>
        </is>
      </c>
      <c r="B5085" t="inlineStr">
        <is>
          <t>Samridhi 5 Star Line</t>
        </is>
      </c>
      <c r="C5085" s="82" t="n">
        <v>46062</v>
      </c>
      <c r="D5085" t="inlineStr">
        <is>
          <t>FS-HCM-4</t>
        </is>
      </c>
      <c r="E5085" t="n">
        <v>1387.30791666667</v>
      </c>
      <c r="F5085" t="n">
        <v>38</v>
      </c>
      <c r="G5085" t="n">
        <v>36.5081030701754</v>
      </c>
      <c r="H5085" t="n">
        <v>30.1587833333333</v>
      </c>
      <c r="I5085" t="n">
        <v>19.2241214140349</v>
      </c>
    </row>
    <row r="5086">
      <c r="A5086" t="inlineStr">
        <is>
          <t>Daily_Efficiency_MTBF_2026_09_18.xlsx</t>
        </is>
      </c>
      <c r="B5086" t="inlineStr">
        <is>
          <t>Samridhi 5 Star Line</t>
        </is>
      </c>
      <c r="C5086" s="82" t="n">
        <v>46062</v>
      </c>
      <c r="D5086" t="inlineStr">
        <is>
          <t>FS-HCM-2</t>
        </is>
      </c>
      <c r="E5086" t="n">
        <v>1381.51351666667</v>
      </c>
      <c r="F5086" t="n">
        <v>34</v>
      </c>
      <c r="G5086" t="n">
        <v>40.6327504901961</v>
      </c>
      <c r="H5086" t="n">
        <v>10.0078</v>
      </c>
      <c r="I5086" t="n">
        <v>67.0823315713657</v>
      </c>
    </row>
    <row r="5087">
      <c r="A5087" t="inlineStr">
        <is>
          <t>Daily_Efficiency_MTBF_2026_09_18.xlsx</t>
        </is>
      </c>
      <c r="B5087" t="inlineStr">
        <is>
          <t>Samridhi 5 Star Line</t>
        </is>
      </c>
      <c r="C5087" s="82" t="n">
        <v>46062</v>
      </c>
      <c r="D5087" t="inlineStr">
        <is>
          <t>FS-TTLi-2</t>
        </is>
      </c>
      <c r="E5087" t="n">
        <v>1404.34998333333</v>
      </c>
      <c r="F5087" t="n">
        <v>23</v>
      </c>
      <c r="G5087" t="n">
        <v>61.0586949275362</v>
      </c>
      <c r="H5087" t="n">
        <v>10.6655166666667</v>
      </c>
      <c r="I5087" t="n">
        <v>64.47262914357511</v>
      </c>
    </row>
    <row r="5088">
      <c r="A5088" t="inlineStr">
        <is>
          <t>Daily_Efficiency_MTBF_2026_09_18.xlsx</t>
        </is>
      </c>
      <c r="B5088" t="inlineStr">
        <is>
          <t>Samridhi 5 Star Line</t>
        </is>
      </c>
      <c r="C5088" s="82" t="n">
        <v>46062</v>
      </c>
      <c r="D5088" t="inlineStr">
        <is>
          <t>FS-TTLi-1</t>
        </is>
      </c>
      <c r="E5088" t="n">
        <v>1396.78503333333</v>
      </c>
      <c r="F5088" t="n">
        <v>20</v>
      </c>
      <c r="G5088" t="n">
        <v>69.8392516666667</v>
      </c>
      <c r="H5088" t="n">
        <v>15.84275</v>
      </c>
      <c r="I5088" t="n">
        <v>63.5635005468204</v>
      </c>
    </row>
    <row r="5089">
      <c r="A5089" t="inlineStr">
        <is>
          <t>Daily_Efficiency_MTBF_2026_09_18.xlsx</t>
        </is>
      </c>
      <c r="B5089" t="inlineStr">
        <is>
          <t>Samridhi 5 Star Line</t>
        </is>
      </c>
      <c r="C5089" s="82" t="n">
        <v>46062</v>
      </c>
      <c r="D5089" t="inlineStr">
        <is>
          <t>FS-TTLi-3</t>
        </is>
      </c>
      <c r="E5089" t="n">
        <v>1405.79836666667</v>
      </c>
      <c r="F5089" t="n">
        <v>11</v>
      </c>
      <c r="G5089" t="n">
        <v>127.799851515152</v>
      </c>
      <c r="H5089" t="n">
        <v>8.83935</v>
      </c>
      <c r="I5089" t="n">
        <v>66.8890135414885</v>
      </c>
    </row>
    <row r="5090">
      <c r="A5090" t="inlineStr">
        <is>
          <t>Daily_Efficiency_MTBF_2026_09_18.xlsx</t>
        </is>
      </c>
      <c r="B5090" t="inlineStr">
        <is>
          <t>Samridhi 5 Star Line</t>
        </is>
      </c>
      <c r="C5090" s="82" t="n">
        <v>46062</v>
      </c>
      <c r="D5090" t="inlineStr">
        <is>
          <t>FS-TTLi-4</t>
        </is>
      </c>
      <c r="E5090" t="n">
        <v>1431.00608333333</v>
      </c>
      <c r="F5090" t="n">
        <v>10</v>
      </c>
      <c r="G5090" t="n">
        <v>143.100608333333</v>
      </c>
      <c r="H5090" t="n">
        <v>8.993916666666671</v>
      </c>
      <c r="I5090" t="n">
        <v>50.3434343434343</v>
      </c>
    </row>
    <row r="5091">
      <c r="A5091" t="inlineStr">
        <is>
          <t>Daily_Efficiency_MTBF_2026_09_18.xlsx</t>
        </is>
      </c>
      <c r="B5091" t="inlineStr">
        <is>
          <t>Samridhi 5 Star Line</t>
        </is>
      </c>
      <c r="C5091" s="82" t="n">
        <v>46062</v>
      </c>
      <c r="D5091" t="inlineStr">
        <is>
          <t>FS-Case Packing</t>
        </is>
      </c>
      <c r="E5091" t="n">
        <v>1440</v>
      </c>
      <c r="F5091" t="n">
        <v>1</v>
      </c>
      <c r="G5091" t="n">
        <v>1440</v>
      </c>
      <c r="H5091" t="n">
        <v>0</v>
      </c>
      <c r="I5091" t="n">
        <v>66.7158792650919</v>
      </c>
    </row>
    <row r="5092">
      <c r="A5092" t="inlineStr">
        <is>
          <t>Daily_Efficiency_MTBF_2026_09_18.xlsx</t>
        </is>
      </c>
      <c r="B5092" t="inlineStr">
        <is>
          <t>Samridhi Perk Line</t>
        </is>
      </c>
      <c r="C5092" s="82" t="n">
        <v>46062</v>
      </c>
      <c r="D5092" t="inlineStr">
        <is>
          <t>Perk-HCM-2</t>
        </is>
      </c>
      <c r="E5092" t="n">
        <v>1344.13163333333</v>
      </c>
      <c r="F5092" t="n">
        <v>112</v>
      </c>
      <c r="G5092" t="n">
        <v>12.001175297619</v>
      </c>
      <c r="H5092" t="n">
        <v>0.5137</v>
      </c>
      <c r="I5092" t="n">
        <v>105.462117610789</v>
      </c>
    </row>
    <row r="5093">
      <c r="A5093" t="inlineStr">
        <is>
          <t>Daily_Efficiency_MTBF_2026_09_18.xlsx</t>
        </is>
      </c>
      <c r="B5093" t="inlineStr">
        <is>
          <t>Samridhi Perk Line</t>
        </is>
      </c>
      <c r="C5093" s="82" t="n">
        <v>46062</v>
      </c>
      <c r="D5093" t="inlineStr">
        <is>
          <t>Perk-HLM-2</t>
        </is>
      </c>
      <c r="E5093" t="n">
        <v>1305.7736</v>
      </c>
      <c r="F5093" t="n">
        <v>92</v>
      </c>
      <c r="G5093" t="n">
        <v>14.1931913043478</v>
      </c>
      <c r="H5093" t="n">
        <v>0</v>
      </c>
      <c r="I5093" t="n">
        <v>73.10545408274309</v>
      </c>
    </row>
    <row r="5094">
      <c r="A5094" t="inlineStr">
        <is>
          <t>Daily_Efficiency_MTBF_2026_09_18.xlsx</t>
        </is>
      </c>
      <c r="B5094" t="inlineStr">
        <is>
          <t>Samridhi Perk Line</t>
        </is>
      </c>
      <c r="C5094" s="82" t="n">
        <v>46062</v>
      </c>
      <c r="D5094" t="inlineStr">
        <is>
          <t>Perk-TTLi-3</t>
        </is>
      </c>
      <c r="E5094" t="n">
        <v>1309.85411666667</v>
      </c>
      <c r="F5094" t="n">
        <v>85</v>
      </c>
      <c r="G5094" t="n">
        <v>15.4100484313725</v>
      </c>
      <c r="H5094" t="n">
        <v>2.2149</v>
      </c>
      <c r="I5094" t="n">
        <v>36.9549700993811</v>
      </c>
    </row>
    <row r="5095">
      <c r="A5095" t="inlineStr">
        <is>
          <t>Daily_Efficiency_MTBF_2026_09_18.xlsx</t>
        </is>
      </c>
      <c r="B5095" t="inlineStr">
        <is>
          <t>Samridhi Perk Line</t>
        </is>
      </c>
      <c r="C5095" s="82" t="n">
        <v>46062</v>
      </c>
      <c r="D5095" t="inlineStr">
        <is>
          <t>Perk-HLM-1</t>
        </is>
      </c>
      <c r="E5095" t="n">
        <v>1277.33066666667</v>
      </c>
      <c r="F5095" t="n">
        <v>80</v>
      </c>
      <c r="G5095" t="n">
        <v>15.9666333333333</v>
      </c>
      <c r="H5095" t="n">
        <v>3.98136666666667</v>
      </c>
      <c r="I5095" t="n">
        <v>76.79330123746939</v>
      </c>
    </row>
    <row r="5096">
      <c r="A5096" t="inlineStr">
        <is>
          <t>Daily_Efficiency_MTBF_2026_09_18.xlsx</t>
        </is>
      </c>
      <c r="B5096" t="inlineStr">
        <is>
          <t>Samridhi Perk Line</t>
        </is>
      </c>
      <c r="C5096" s="82" t="n">
        <v>46062</v>
      </c>
      <c r="D5096" t="inlineStr">
        <is>
          <t>Perk-HCM-3</t>
        </is>
      </c>
      <c r="E5096" t="n">
        <v>1327.61901666667</v>
      </c>
      <c r="F5096" t="n">
        <v>72</v>
      </c>
      <c r="G5096" t="n">
        <v>18.4391530092593</v>
      </c>
      <c r="H5096" t="n">
        <v>1.02406666666667</v>
      </c>
      <c r="I5096" t="n">
        <v>63.5466916426643</v>
      </c>
    </row>
    <row r="5097">
      <c r="A5097" t="inlineStr">
        <is>
          <t>Daily_Efficiency_MTBF_2026_09_18.xlsx</t>
        </is>
      </c>
      <c r="B5097" t="inlineStr">
        <is>
          <t>Samridhi Perk Line</t>
        </is>
      </c>
      <c r="C5097" s="82" t="n">
        <v>46062</v>
      </c>
      <c r="D5097" t="inlineStr">
        <is>
          <t>Perk-HCM-1</t>
        </is>
      </c>
      <c r="E5097" t="n">
        <v>1395.19625</v>
      </c>
      <c r="F5097" t="n">
        <v>49</v>
      </c>
      <c r="G5097" t="n">
        <v>28.4733928571429</v>
      </c>
      <c r="H5097" t="n">
        <v>0.32075</v>
      </c>
      <c r="I5097" t="n">
        <v>70.8927254399299</v>
      </c>
    </row>
    <row r="5098">
      <c r="A5098" t="inlineStr">
        <is>
          <t>Daily_Efficiency_MTBF_2026_09_18.xlsx</t>
        </is>
      </c>
      <c r="B5098" t="inlineStr">
        <is>
          <t>Samridhi Perk Line</t>
        </is>
      </c>
      <c r="C5098" s="82" t="n">
        <v>46062</v>
      </c>
      <c r="D5098" t="inlineStr">
        <is>
          <t>Perk-HCM-4</t>
        </is>
      </c>
      <c r="E5098" t="n">
        <v>1374.35161666667</v>
      </c>
      <c r="F5098" t="n">
        <v>38</v>
      </c>
      <c r="G5098" t="n">
        <v>36.1671478070175</v>
      </c>
      <c r="H5098" t="n">
        <v>0.62015</v>
      </c>
      <c r="I5098" t="n">
        <v>64.69194417031611</v>
      </c>
    </row>
    <row r="5099">
      <c r="A5099" t="inlineStr">
        <is>
          <t>Daily_Efficiency_MTBF_2026_09_18.xlsx</t>
        </is>
      </c>
      <c r="B5099" t="inlineStr">
        <is>
          <t>Samridhi Perk Line</t>
        </is>
      </c>
      <c r="C5099" s="82" t="n">
        <v>46062</v>
      </c>
      <c r="D5099" t="inlineStr">
        <is>
          <t>Perk-TTLi-1</t>
        </is>
      </c>
      <c r="E5099" t="n">
        <v>1148.09925</v>
      </c>
      <c r="F5099" t="n">
        <v>25</v>
      </c>
      <c r="G5099" t="n">
        <v>45.92397</v>
      </c>
      <c r="H5099" t="n">
        <v>2.8753</v>
      </c>
      <c r="I5099" t="n">
        <v>43.143876376473</v>
      </c>
    </row>
    <row r="5100">
      <c r="A5100" t="inlineStr">
        <is>
          <t>Daily_Efficiency_MTBF_2026_09_18.xlsx</t>
        </is>
      </c>
      <c r="B5100" t="inlineStr">
        <is>
          <t>Samridhi Perk Line</t>
        </is>
      </c>
      <c r="C5100" s="82" t="n">
        <v>46062</v>
      </c>
      <c r="D5100" t="inlineStr">
        <is>
          <t>Perk-TTLi-2</t>
        </is>
      </c>
      <c r="E5100" t="n">
        <v>1370.75936666667</v>
      </c>
      <c r="F5100" t="n">
        <v>8</v>
      </c>
      <c r="G5100" t="n">
        <v>171.344920833333</v>
      </c>
      <c r="H5100" t="n">
        <v>0</v>
      </c>
      <c r="I5100" t="n">
        <v>47.0602207848498</v>
      </c>
    </row>
    <row r="5101">
      <c r="A5101" t="inlineStr">
        <is>
          <t>Daily_Efficiency_MTBF_2026_09_18.xlsx</t>
        </is>
      </c>
      <c r="B5101" t="inlineStr">
        <is>
          <t>Samridhi Perk Line</t>
        </is>
      </c>
      <c r="C5101" s="82" t="n">
        <v>46062</v>
      </c>
      <c r="D5101" t="inlineStr">
        <is>
          <t>Perk-TTLi-4</t>
        </is>
      </c>
      <c r="E5101" t="n">
        <v>1438.95943333333</v>
      </c>
      <c r="F5101" t="n">
        <v>2</v>
      </c>
      <c r="G5101" t="n">
        <v>719.4797166666669</v>
      </c>
      <c r="H5101" t="n">
        <v>0.414766666666667</v>
      </c>
      <c r="I5101" t="n">
        <v>34.8971101468958</v>
      </c>
    </row>
    <row r="5102">
      <c r="A5102" t="inlineStr">
        <is>
          <t>Daily_Efficiency_MTBF_2026_09_18.xlsx</t>
        </is>
      </c>
      <c r="B5102" t="inlineStr">
        <is>
          <t>Samridhi Perk Line</t>
        </is>
      </c>
      <c r="C5102" s="82" t="n">
        <v>46062</v>
      </c>
      <c r="D5102" t="inlineStr">
        <is>
          <t>Perk-HLM-3</t>
        </is>
      </c>
      <c r="E5102" t="n">
        <v>1440</v>
      </c>
      <c r="F5102" t="n">
        <v>1</v>
      </c>
      <c r="G5102" t="n">
        <v>1440</v>
      </c>
      <c r="H5102" t="n">
        <v>0</v>
      </c>
      <c r="I5102" t="n">
        <v>53.766975308642</v>
      </c>
    </row>
    <row r="5103">
      <c r="A5103" t="inlineStr">
        <is>
          <t>Daily_Efficiency_MTBF_2026_09_18.xlsx</t>
        </is>
      </c>
      <c r="B5103" t="inlineStr">
        <is>
          <t>Samridhi Perk Line</t>
        </is>
      </c>
      <c r="C5103" s="82" t="n">
        <v>46062</v>
      </c>
      <c r="D5103" t="inlineStr">
        <is>
          <t>Perk-Case Packing</t>
        </is>
      </c>
      <c r="E5103" t="n">
        <v>1440</v>
      </c>
      <c r="F5103" t="n">
        <v>1</v>
      </c>
      <c r="G5103" t="n">
        <v>1440</v>
      </c>
      <c r="H5103" t="n">
        <v>0</v>
      </c>
      <c r="I5103" t="n">
        <v>100.322580645161</v>
      </c>
    </row>
    <row r="5104">
      <c r="A5104" t="inlineStr">
        <is>
          <t>Daily_Efficiency_MTBF_2026_09_18.xlsx</t>
        </is>
      </c>
      <c r="B5104" t="inlineStr">
        <is>
          <t>Co-Extrusion Line</t>
        </is>
      </c>
      <c r="C5104" s="82" t="n">
        <v>46061</v>
      </c>
      <c r="D5104" t="inlineStr">
        <is>
          <t>Coex-AW3</t>
        </is>
      </c>
      <c r="E5104" t="n">
        <v>1024.84338333333</v>
      </c>
      <c r="F5104" t="n">
        <v>364</v>
      </c>
      <c r="G5104" t="n">
        <v>2.8155038003663</v>
      </c>
      <c r="H5104" t="n">
        <v>173.4685</v>
      </c>
      <c r="I5104" t="n">
        <v>33.2341666666667</v>
      </c>
    </row>
    <row r="5105">
      <c r="A5105" t="inlineStr">
        <is>
          <t>Daily_Efficiency_MTBF_2026_09_18.xlsx</t>
        </is>
      </c>
      <c r="B5105" t="inlineStr">
        <is>
          <t>Co-Extrusion Line</t>
        </is>
      </c>
      <c r="C5105" s="82" t="n">
        <v>46061</v>
      </c>
      <c r="D5105" t="inlineStr">
        <is>
          <t>Coex-AW2</t>
        </is>
      </c>
      <c r="E5105" t="n">
        <v>1118.83556666667</v>
      </c>
      <c r="F5105" t="n">
        <v>24</v>
      </c>
      <c r="G5105" t="n">
        <v>46.6181486111111</v>
      </c>
      <c r="H5105" t="n">
        <v>11.6612</v>
      </c>
      <c r="I5105" t="n">
        <v>70.86685150896029</v>
      </c>
    </row>
    <row r="5106">
      <c r="A5106" t="inlineStr">
        <is>
          <t>Daily_Efficiency_MTBF_2026_09_18.xlsx</t>
        </is>
      </c>
      <c r="B5106" t="inlineStr">
        <is>
          <t>Samridhi 5 Star Line</t>
        </is>
      </c>
      <c r="C5106" s="82" t="n">
        <v>46061</v>
      </c>
      <c r="D5106" t="inlineStr">
        <is>
          <t>FS-HCM-3</t>
        </is>
      </c>
      <c r="E5106" t="n">
        <v>1325.65118333333</v>
      </c>
      <c r="F5106" t="n">
        <v>109</v>
      </c>
      <c r="G5106" t="n">
        <v>12.1619374617737</v>
      </c>
      <c r="H5106" t="n">
        <v>6.8199</v>
      </c>
      <c r="I5106" t="n">
        <v>73.7035774480869</v>
      </c>
    </row>
    <row r="5107">
      <c r="A5107" t="inlineStr">
        <is>
          <t>Daily_Efficiency_MTBF_2026_09_18.xlsx</t>
        </is>
      </c>
      <c r="B5107" t="inlineStr">
        <is>
          <t>Samridhi 5 Star Line</t>
        </is>
      </c>
      <c r="C5107" s="82" t="n">
        <v>46061</v>
      </c>
      <c r="D5107" t="inlineStr">
        <is>
          <t>FS-HCM-2</t>
        </is>
      </c>
      <c r="E5107" t="n">
        <v>1369.85048333333</v>
      </c>
      <c r="F5107" t="n">
        <v>63</v>
      </c>
      <c r="G5107" t="n">
        <v>21.7436584656085</v>
      </c>
      <c r="H5107" t="n">
        <v>17.51675</v>
      </c>
      <c r="I5107" t="n">
        <v>86.60629037808771</v>
      </c>
    </row>
    <row r="5108">
      <c r="A5108" t="inlineStr">
        <is>
          <t>Daily_Efficiency_MTBF_2026_09_18.xlsx</t>
        </is>
      </c>
      <c r="B5108" t="inlineStr">
        <is>
          <t>Samridhi 5 Star Line</t>
        </is>
      </c>
      <c r="C5108" s="82" t="n">
        <v>46061</v>
      </c>
      <c r="D5108" t="inlineStr">
        <is>
          <t>FS-TTLi-1</t>
        </is>
      </c>
      <c r="E5108" t="n">
        <v>1036.49471666667</v>
      </c>
      <c r="F5108" t="n">
        <v>55</v>
      </c>
      <c r="G5108" t="n">
        <v>18.8453584848485</v>
      </c>
      <c r="H5108" t="n">
        <v>47.18665</v>
      </c>
      <c r="I5108" t="n">
        <v>51.0226486542336</v>
      </c>
    </row>
    <row r="5109">
      <c r="A5109" t="inlineStr">
        <is>
          <t>Daily_Efficiency_MTBF_2026_09_18.xlsx</t>
        </is>
      </c>
      <c r="B5109" t="inlineStr">
        <is>
          <t>Samridhi 5 Star Line</t>
        </is>
      </c>
      <c r="C5109" s="82" t="n">
        <v>46061</v>
      </c>
      <c r="D5109" t="inlineStr">
        <is>
          <t>FS-HRM-5</t>
        </is>
      </c>
      <c r="E5109" t="n">
        <v>1314.644</v>
      </c>
      <c r="F5109" t="n">
        <v>55</v>
      </c>
      <c r="G5109" t="n">
        <v>23.9026181818182</v>
      </c>
      <c r="H5109" t="n">
        <v>58.66465</v>
      </c>
      <c r="I5109" t="n">
        <v>36.361271902482</v>
      </c>
    </row>
    <row r="5110">
      <c r="A5110" t="inlineStr">
        <is>
          <t>Daily_Efficiency_MTBF_2026_09_18.xlsx</t>
        </is>
      </c>
      <c r="B5110" t="inlineStr">
        <is>
          <t>Samridhi 5 Star Line</t>
        </is>
      </c>
      <c r="C5110" s="82" t="n">
        <v>46061</v>
      </c>
      <c r="D5110" t="inlineStr">
        <is>
          <t>FS-HCM-4</t>
        </is>
      </c>
      <c r="E5110" t="n">
        <v>1402.83665</v>
      </c>
      <c r="F5110" t="n">
        <v>40</v>
      </c>
      <c r="G5110" t="n">
        <v>35.07091625</v>
      </c>
      <c r="H5110" t="n">
        <v>23.49465</v>
      </c>
      <c r="I5110" t="n">
        <v>56.1102654837117</v>
      </c>
    </row>
    <row r="5111">
      <c r="A5111" t="inlineStr">
        <is>
          <t>Daily_Efficiency_MTBF_2026_09_18.xlsx</t>
        </is>
      </c>
      <c r="B5111" t="inlineStr">
        <is>
          <t>Samridhi 5 Star Line</t>
        </is>
      </c>
      <c r="C5111" s="82" t="n">
        <v>46061</v>
      </c>
      <c r="D5111" t="inlineStr">
        <is>
          <t>FS-HCM-1</t>
        </is>
      </c>
      <c r="E5111" t="n">
        <v>1387.11828333333</v>
      </c>
      <c r="F5111" t="n">
        <v>29</v>
      </c>
      <c r="G5111" t="n">
        <v>47.8316649425287</v>
      </c>
      <c r="H5111" t="n">
        <v>0.1666</v>
      </c>
      <c r="I5111" t="n">
        <v>56.7618800226254</v>
      </c>
    </row>
    <row r="5112">
      <c r="A5112" t="inlineStr">
        <is>
          <t>Daily_Efficiency_MTBF_2026_09_18.xlsx</t>
        </is>
      </c>
      <c r="B5112" t="inlineStr">
        <is>
          <t>Samridhi 5 Star Line</t>
        </is>
      </c>
      <c r="C5112" s="82" t="n">
        <v>46061</v>
      </c>
      <c r="D5112" t="inlineStr">
        <is>
          <t>FS-TTLi-4</t>
        </is>
      </c>
      <c r="E5112" t="n">
        <v>1411.99128333333</v>
      </c>
      <c r="F5112" t="n">
        <v>15</v>
      </c>
      <c r="G5112" t="n">
        <v>94.13275222222219</v>
      </c>
      <c r="H5112" t="n">
        <v>28.0087166666667</v>
      </c>
      <c r="I5112" t="n">
        <v>55.2878787878788</v>
      </c>
    </row>
    <row r="5113">
      <c r="A5113" t="inlineStr">
        <is>
          <t>Daily_Efficiency_MTBF_2026_09_18.xlsx</t>
        </is>
      </c>
      <c r="B5113" t="inlineStr">
        <is>
          <t>Samridhi 5 Star Line</t>
        </is>
      </c>
      <c r="C5113" s="82" t="n">
        <v>46061</v>
      </c>
      <c r="D5113" t="inlineStr">
        <is>
          <t>FS-TTLi-2</t>
        </is>
      </c>
      <c r="E5113" t="n">
        <v>1413.0095</v>
      </c>
      <c r="F5113" t="n">
        <v>14</v>
      </c>
      <c r="G5113" t="n">
        <v>100.92925</v>
      </c>
      <c r="H5113" t="n">
        <v>2.34303333333333</v>
      </c>
      <c r="I5113" t="n">
        <v>80.81935216730839</v>
      </c>
    </row>
    <row r="5114">
      <c r="A5114" t="inlineStr">
        <is>
          <t>Daily_Efficiency_MTBF_2026_09_18.xlsx</t>
        </is>
      </c>
      <c r="B5114" t="inlineStr">
        <is>
          <t>Samridhi 5 Star Line</t>
        </is>
      </c>
      <c r="C5114" s="82" t="n">
        <v>46061</v>
      </c>
      <c r="D5114" t="inlineStr">
        <is>
          <t>FS-TTLi-3</t>
        </is>
      </c>
      <c r="E5114" t="n">
        <v>1427.15136666667</v>
      </c>
      <c r="F5114" t="n">
        <v>8</v>
      </c>
      <c r="G5114" t="n">
        <v>178.393920833333</v>
      </c>
      <c r="H5114" t="n">
        <v>2.50853333333333</v>
      </c>
      <c r="I5114" t="n">
        <v>70.9442541951704</v>
      </c>
    </row>
    <row r="5115">
      <c r="A5115" t="inlineStr">
        <is>
          <t>Daily_Efficiency_MTBF_2026_09_18.xlsx</t>
        </is>
      </c>
      <c r="B5115" t="inlineStr">
        <is>
          <t>Samridhi 5 Star Line</t>
        </is>
      </c>
      <c r="C5115" s="82" t="n">
        <v>46061</v>
      </c>
      <c r="D5115" t="inlineStr">
        <is>
          <t>FS-Case Packing</t>
        </is>
      </c>
      <c r="E5115" t="n">
        <v>1440</v>
      </c>
      <c r="F5115" t="n">
        <v>1</v>
      </c>
      <c r="G5115" t="n">
        <v>1440</v>
      </c>
      <c r="H5115" t="n">
        <v>0</v>
      </c>
      <c r="I5115" t="n">
        <v>68.5859580052493</v>
      </c>
    </row>
    <row r="5116">
      <c r="A5116" t="inlineStr">
        <is>
          <t>Daily_Efficiency_MTBF_2026_09_18.xlsx</t>
        </is>
      </c>
      <c r="B5116" t="inlineStr">
        <is>
          <t>Samridhi Perk Line</t>
        </is>
      </c>
      <c r="C5116" s="82" t="n">
        <v>46061</v>
      </c>
      <c r="D5116" t="inlineStr">
        <is>
          <t>Perk-HLM-1</t>
        </is>
      </c>
      <c r="E5116" t="n">
        <v>1309.6944</v>
      </c>
      <c r="F5116" t="n">
        <v>107</v>
      </c>
      <c r="G5116" t="n">
        <v>12.2401345794393</v>
      </c>
      <c r="H5116" t="n">
        <v>6.45653333333333</v>
      </c>
      <c r="I5116" t="n">
        <v>76.87127023567029</v>
      </c>
    </row>
    <row r="5117">
      <c r="A5117" t="inlineStr">
        <is>
          <t>Daily_Efficiency_MTBF_2026_09_18.xlsx</t>
        </is>
      </c>
      <c r="B5117" t="inlineStr">
        <is>
          <t>Samridhi Perk Line</t>
        </is>
      </c>
      <c r="C5117" s="82" t="n">
        <v>46061</v>
      </c>
      <c r="D5117" t="inlineStr">
        <is>
          <t>Perk-HCM-2</t>
        </is>
      </c>
      <c r="E5117" t="n">
        <v>1351.40593333333</v>
      </c>
      <c r="F5117" t="n">
        <v>99</v>
      </c>
      <c r="G5117" t="n">
        <v>13.650564983165</v>
      </c>
      <c r="H5117" t="n">
        <v>0.554016666666667</v>
      </c>
      <c r="I5117" t="n">
        <v>62.3206047441506</v>
      </c>
    </row>
    <row r="5118">
      <c r="A5118" t="inlineStr">
        <is>
          <t>Daily_Efficiency_MTBF_2026_09_18.xlsx</t>
        </is>
      </c>
      <c r="B5118" t="inlineStr">
        <is>
          <t>Samridhi Perk Line</t>
        </is>
      </c>
      <c r="C5118" s="82" t="n">
        <v>46061</v>
      </c>
      <c r="D5118" t="inlineStr">
        <is>
          <t>Perk-HCM-3</t>
        </is>
      </c>
      <c r="E5118" t="n">
        <v>1356.6056</v>
      </c>
      <c r="F5118" t="n">
        <v>95</v>
      </c>
      <c r="G5118" t="n">
        <v>14.2800589473684</v>
      </c>
      <c r="H5118" t="n">
        <v>1.22945</v>
      </c>
      <c r="I5118" t="n">
        <v>58.889794281827</v>
      </c>
    </row>
    <row r="5119">
      <c r="A5119" t="inlineStr">
        <is>
          <t>Daily_Efficiency_MTBF_2026_09_18.xlsx</t>
        </is>
      </c>
      <c r="B5119" t="inlineStr">
        <is>
          <t>Samridhi Perk Line</t>
        </is>
      </c>
      <c r="C5119" s="82" t="n">
        <v>46061</v>
      </c>
      <c r="D5119" t="inlineStr">
        <is>
          <t>Perk-HCM-1</t>
        </is>
      </c>
      <c r="E5119" t="n">
        <v>1369.72225</v>
      </c>
      <c r="F5119" t="n">
        <v>79</v>
      </c>
      <c r="G5119" t="n">
        <v>17.3382563291139</v>
      </c>
      <c r="H5119" t="n">
        <v>0.488116666666667</v>
      </c>
      <c r="I5119" t="n">
        <v>57.7029702876537</v>
      </c>
    </row>
    <row r="5120">
      <c r="A5120" t="inlineStr">
        <is>
          <t>Daily_Efficiency_MTBF_2026_09_18.xlsx</t>
        </is>
      </c>
      <c r="B5120" t="inlineStr">
        <is>
          <t>Samridhi Perk Line</t>
        </is>
      </c>
      <c r="C5120" s="82" t="n">
        <v>46061</v>
      </c>
      <c r="D5120" t="inlineStr">
        <is>
          <t>Perk-HLM-2</t>
        </is>
      </c>
      <c r="E5120" t="n">
        <v>1341.76543333333</v>
      </c>
      <c r="F5120" t="n">
        <v>54</v>
      </c>
      <c r="G5120" t="n">
        <v>24.8475080246914</v>
      </c>
      <c r="H5120" t="n">
        <v>0</v>
      </c>
      <c r="I5120" t="n">
        <v>57.0586584385025</v>
      </c>
    </row>
    <row r="5121">
      <c r="A5121" t="inlineStr">
        <is>
          <t>Daily_Efficiency_MTBF_2026_09_18.xlsx</t>
        </is>
      </c>
      <c r="B5121" t="inlineStr">
        <is>
          <t>Samridhi Perk Line</t>
        </is>
      </c>
      <c r="C5121" s="82" t="n">
        <v>46061</v>
      </c>
      <c r="D5121" t="inlineStr">
        <is>
          <t>Perk-TTLi-1</t>
        </is>
      </c>
      <c r="E5121" t="n">
        <v>1221.72361666667</v>
      </c>
      <c r="F5121" t="n">
        <v>47</v>
      </c>
      <c r="G5121" t="n">
        <v>25.9941195035461</v>
      </c>
      <c r="H5121" t="n">
        <v>13.23195</v>
      </c>
      <c r="I5121" t="n">
        <v>29.2053913586789</v>
      </c>
    </row>
    <row r="5122">
      <c r="A5122" t="inlineStr">
        <is>
          <t>Daily_Efficiency_MTBF_2026_09_18.xlsx</t>
        </is>
      </c>
      <c r="B5122" t="inlineStr">
        <is>
          <t>Samridhi Perk Line</t>
        </is>
      </c>
      <c r="C5122" s="82" t="n">
        <v>46061</v>
      </c>
      <c r="D5122" t="inlineStr">
        <is>
          <t>Perk-HCM-4</t>
        </is>
      </c>
      <c r="E5122" t="n">
        <v>1395.23233333333</v>
      </c>
      <c r="F5122" t="n">
        <v>46</v>
      </c>
      <c r="G5122" t="n">
        <v>30.3311376811594</v>
      </c>
      <c r="H5122" t="n">
        <v>0.314216666666667</v>
      </c>
      <c r="I5122" t="n">
        <v>58.6787030970541</v>
      </c>
    </row>
    <row r="5123">
      <c r="A5123" t="inlineStr">
        <is>
          <t>Daily_Efficiency_MTBF_2026_09_18.xlsx</t>
        </is>
      </c>
      <c r="B5123" t="inlineStr">
        <is>
          <t>Samridhi Perk Line</t>
        </is>
      </c>
      <c r="C5123" s="82" t="n">
        <v>46061</v>
      </c>
      <c r="D5123" t="inlineStr">
        <is>
          <t>Perk-TTLi-3</t>
        </is>
      </c>
      <c r="E5123" t="n">
        <v>1378.04241666667</v>
      </c>
      <c r="F5123" t="n">
        <v>37</v>
      </c>
      <c r="G5123" t="n">
        <v>37.2443896396396</v>
      </c>
      <c r="H5123" t="n">
        <v>0.753133333333333</v>
      </c>
      <c r="I5123" t="n">
        <v>42.8794742184197</v>
      </c>
    </row>
    <row r="5124">
      <c r="A5124" t="inlineStr">
        <is>
          <t>Daily_Efficiency_MTBF_2026_09_18.xlsx</t>
        </is>
      </c>
      <c r="B5124" t="inlineStr">
        <is>
          <t>Samridhi Perk Line</t>
        </is>
      </c>
      <c r="C5124" s="82" t="n">
        <v>46061</v>
      </c>
      <c r="D5124" t="inlineStr">
        <is>
          <t>Perk-TTLi-2</t>
        </is>
      </c>
      <c r="E5124" t="n">
        <v>1311.68941666667</v>
      </c>
      <c r="F5124" t="n">
        <v>21</v>
      </c>
      <c r="G5124" t="n">
        <v>62.4614007936508</v>
      </c>
      <c r="H5124" t="n">
        <v>0</v>
      </c>
      <c r="I5124" t="n">
        <v>44.1270321981335</v>
      </c>
    </row>
    <row r="5125">
      <c r="A5125" t="inlineStr">
        <is>
          <t>Daily_Efficiency_MTBF_2026_09_18.xlsx</t>
        </is>
      </c>
      <c r="B5125" t="inlineStr">
        <is>
          <t>Samridhi Perk Line</t>
        </is>
      </c>
      <c r="C5125" s="82" t="n">
        <v>46061</v>
      </c>
      <c r="D5125" t="inlineStr">
        <is>
          <t>Perk-TTLi-4</t>
        </is>
      </c>
      <c r="E5125" t="n">
        <v>1427.07503333333</v>
      </c>
      <c r="F5125" t="n">
        <v>6</v>
      </c>
      <c r="G5125" t="n">
        <v>237.845838888889</v>
      </c>
      <c r="H5125" t="n">
        <v>1.76561666666667</v>
      </c>
      <c r="I5125" t="n">
        <v>41.9359278484385</v>
      </c>
    </row>
    <row r="5126">
      <c r="A5126" t="inlineStr">
        <is>
          <t>Daily_Efficiency_MTBF_2026_09_18.xlsx</t>
        </is>
      </c>
      <c r="B5126" t="inlineStr">
        <is>
          <t>Samridhi Perk Line</t>
        </is>
      </c>
      <c r="C5126" s="82" t="n">
        <v>46061</v>
      </c>
      <c r="D5126" t="inlineStr">
        <is>
          <t>Perk-Case Packing</t>
        </is>
      </c>
      <c r="E5126" t="n">
        <v>1440</v>
      </c>
      <c r="F5126" t="n">
        <v>1</v>
      </c>
      <c r="G5126" t="n">
        <v>1440</v>
      </c>
      <c r="H5126" t="n">
        <v>0</v>
      </c>
      <c r="I5126" t="n">
        <v>71.61290322580641</v>
      </c>
    </row>
    <row r="5127">
      <c r="A5127" t="inlineStr">
        <is>
          <t>Daily_Efficiency_MTBF_2026_09_18.xlsx</t>
        </is>
      </c>
      <c r="B5127" t="inlineStr">
        <is>
          <t>Samridhi Perk Line</t>
        </is>
      </c>
      <c r="C5127" s="82" t="n">
        <v>46061</v>
      </c>
      <c r="D5127" t="inlineStr">
        <is>
          <t>Perk-HLM-3</t>
        </is>
      </c>
      <c r="E5127" t="n">
        <v>1440</v>
      </c>
      <c r="F5127" t="n">
        <v>1</v>
      </c>
      <c r="G5127" t="n">
        <v>1440</v>
      </c>
      <c r="H5127" t="n">
        <v>0</v>
      </c>
      <c r="I5127" t="n">
        <v>16.9742283950617</v>
      </c>
    </row>
    <row r="5128">
      <c r="A5128" t="inlineStr">
        <is>
          <t>Daily_Efficiency_MTBF_2026_09_18.xlsx</t>
        </is>
      </c>
      <c r="B5128" t="inlineStr">
        <is>
          <t>Co-Extrusion Line</t>
        </is>
      </c>
      <c r="C5128" s="82" t="n">
        <v>46060</v>
      </c>
      <c r="D5128" t="inlineStr">
        <is>
          <t>Coex-AW3</t>
        </is>
      </c>
      <c r="E5128" t="n">
        <v>1347.86275</v>
      </c>
      <c r="F5128" t="n">
        <v>204</v>
      </c>
      <c r="G5128" t="n">
        <v>6.60717034313726</v>
      </c>
      <c r="H5128" t="n">
        <v>81.63583333333339</v>
      </c>
      <c r="I5128" t="n">
        <v>41.2202777777778</v>
      </c>
    </row>
    <row r="5129">
      <c r="A5129" t="inlineStr">
        <is>
          <t>Daily_Efficiency_MTBF_2026_09_18.xlsx</t>
        </is>
      </c>
      <c r="B5129" t="inlineStr">
        <is>
          <t>Co-Extrusion Line</t>
        </is>
      </c>
      <c r="C5129" s="82" t="n">
        <v>46060</v>
      </c>
      <c r="D5129" t="inlineStr">
        <is>
          <t>Coex-AW2</t>
        </is>
      </c>
      <c r="E5129" t="n">
        <v>1290.89053333333</v>
      </c>
      <c r="F5129" t="n">
        <v>52</v>
      </c>
      <c r="G5129" t="n">
        <v>24.824817948718</v>
      </c>
      <c r="H5129" t="n">
        <v>71.83425</v>
      </c>
      <c r="I5129" t="n">
        <v>79.9293210183171</v>
      </c>
    </row>
    <row r="5130">
      <c r="A5130" t="inlineStr">
        <is>
          <t>Daily_Efficiency_MTBF_2026_09_18.xlsx</t>
        </is>
      </c>
      <c r="B5130" t="inlineStr">
        <is>
          <t>Samridhi 5 Star Line</t>
        </is>
      </c>
      <c r="C5130" s="82" t="n">
        <v>46060</v>
      </c>
      <c r="D5130" t="inlineStr">
        <is>
          <t>FS-HRM-5</t>
        </is>
      </c>
      <c r="E5130" t="n">
        <v>1241.63635</v>
      </c>
      <c r="F5130" t="n">
        <v>91</v>
      </c>
      <c r="G5130" t="n">
        <v>13.6443554945055</v>
      </c>
      <c r="H5130" t="n">
        <v>114.002433333333</v>
      </c>
      <c r="I5130" t="n">
        <v>36.3392109383835</v>
      </c>
    </row>
    <row r="5131">
      <c r="A5131" t="inlineStr">
        <is>
          <t>Daily_Efficiency_MTBF_2026_09_18.xlsx</t>
        </is>
      </c>
      <c r="B5131" t="inlineStr">
        <is>
          <t>Samridhi 5 Star Line</t>
        </is>
      </c>
      <c r="C5131" s="82" t="n">
        <v>46060</v>
      </c>
      <c r="D5131" t="inlineStr">
        <is>
          <t>FS-HCM-3</t>
        </is>
      </c>
      <c r="E5131" t="n">
        <v>1324.70833333333</v>
      </c>
      <c r="F5131" t="n">
        <v>52</v>
      </c>
      <c r="G5131" t="n">
        <v>25.4751602564103</v>
      </c>
      <c r="H5131" t="n">
        <v>9.317066666666671</v>
      </c>
      <c r="I5131" t="n">
        <v>84.0520123470863</v>
      </c>
    </row>
    <row r="5132">
      <c r="A5132" t="inlineStr">
        <is>
          <t>Daily_Efficiency_MTBF_2026_09_18.xlsx</t>
        </is>
      </c>
      <c r="B5132" t="inlineStr">
        <is>
          <t>Samridhi 5 Star Line</t>
        </is>
      </c>
      <c r="C5132" s="82" t="n">
        <v>46060</v>
      </c>
      <c r="D5132" t="inlineStr">
        <is>
          <t>FS-TTLi-1</t>
        </is>
      </c>
      <c r="E5132" t="n">
        <v>1329.31331666667</v>
      </c>
      <c r="F5132" t="n">
        <v>43</v>
      </c>
      <c r="G5132" t="n">
        <v>30.9142631782946</v>
      </c>
      <c r="H5132" t="n">
        <v>46.1666666666667</v>
      </c>
      <c r="I5132" t="n">
        <v>67.6291898081591</v>
      </c>
    </row>
    <row r="5133">
      <c r="A5133" t="inlineStr">
        <is>
          <t>Daily_Efficiency_MTBF_2026_09_18.xlsx</t>
        </is>
      </c>
      <c r="B5133" t="inlineStr">
        <is>
          <t>Samridhi 5 Star Line</t>
        </is>
      </c>
      <c r="C5133" s="82" t="n">
        <v>46060</v>
      </c>
      <c r="D5133" t="inlineStr">
        <is>
          <t>FS-HCM-1</t>
        </is>
      </c>
      <c r="E5133" t="n">
        <v>1347.66251666667</v>
      </c>
      <c r="F5133" t="n">
        <v>36</v>
      </c>
      <c r="G5133" t="n">
        <v>37.4350699074074</v>
      </c>
      <c r="H5133" t="n">
        <v>5.15086666666667</v>
      </c>
      <c r="I5133" t="n">
        <v>73.2922080356883</v>
      </c>
    </row>
    <row r="5134">
      <c r="A5134" t="inlineStr">
        <is>
          <t>Daily_Efficiency_MTBF_2026_09_18.xlsx</t>
        </is>
      </c>
      <c r="B5134" t="inlineStr">
        <is>
          <t>Samridhi 5 Star Line</t>
        </is>
      </c>
      <c r="C5134" s="82" t="n">
        <v>46060</v>
      </c>
      <c r="D5134" t="inlineStr">
        <is>
          <t>FS-HCM-2</t>
        </is>
      </c>
      <c r="E5134" t="n">
        <v>1378.29503333333</v>
      </c>
      <c r="F5134" t="n">
        <v>35</v>
      </c>
      <c r="G5134" t="n">
        <v>39.3798580952381</v>
      </c>
      <c r="H5134" t="n">
        <v>10.1423833333333</v>
      </c>
      <c r="I5134" t="n">
        <v>83.74997902366189</v>
      </c>
    </row>
    <row r="5135">
      <c r="A5135" t="inlineStr">
        <is>
          <t>Daily_Efficiency_MTBF_2026_09_18.xlsx</t>
        </is>
      </c>
      <c r="B5135" t="inlineStr">
        <is>
          <t>Samridhi 5 Star Line</t>
        </is>
      </c>
      <c r="C5135" s="82" t="n">
        <v>46060</v>
      </c>
      <c r="D5135" t="inlineStr">
        <is>
          <t>FS-HCM-4</t>
        </is>
      </c>
      <c r="E5135" t="n">
        <v>1409.46295</v>
      </c>
      <c r="F5135" t="n">
        <v>34</v>
      </c>
      <c r="G5135" t="n">
        <v>41.4547926470588</v>
      </c>
      <c r="H5135" t="n">
        <v>20.0002666666667</v>
      </c>
      <c r="I5135" t="n">
        <v>63.5313406846149</v>
      </c>
    </row>
    <row r="5136">
      <c r="A5136" t="inlineStr">
        <is>
          <t>Daily_Efficiency_MTBF_2026_09_18.xlsx</t>
        </is>
      </c>
      <c r="B5136" t="inlineStr">
        <is>
          <t>Samridhi 5 Star Line</t>
        </is>
      </c>
      <c r="C5136" s="82" t="n">
        <v>46060</v>
      </c>
      <c r="D5136" t="inlineStr">
        <is>
          <t>FS-TTLi-2</t>
        </is>
      </c>
      <c r="E5136" t="n">
        <v>1412.16613333333</v>
      </c>
      <c r="F5136" t="n">
        <v>9</v>
      </c>
      <c r="G5136" t="n">
        <v>156.907348148148</v>
      </c>
      <c r="H5136" t="n">
        <v>2.17628333333333</v>
      </c>
      <c r="I5136" t="n">
        <v>81.87518626452859</v>
      </c>
    </row>
    <row r="5137">
      <c r="A5137" t="inlineStr">
        <is>
          <t>Daily_Efficiency_MTBF_2026_09_18.xlsx</t>
        </is>
      </c>
      <c r="B5137" t="inlineStr">
        <is>
          <t>Samridhi 5 Star Line</t>
        </is>
      </c>
      <c r="C5137" s="82" t="n">
        <v>46060</v>
      </c>
      <c r="D5137" t="inlineStr">
        <is>
          <t>FS-TTLi-4</t>
        </is>
      </c>
      <c r="E5137" t="n">
        <v>1430.83903333333</v>
      </c>
      <c r="F5137" t="n">
        <v>5</v>
      </c>
      <c r="G5137" t="n">
        <v>286.167806666667</v>
      </c>
      <c r="H5137" t="n">
        <v>9.16096666666667</v>
      </c>
      <c r="I5137" t="n">
        <v>63.2222222222222</v>
      </c>
    </row>
    <row r="5138">
      <c r="A5138" t="inlineStr">
        <is>
          <t>Daily_Efficiency_MTBF_2026_09_18.xlsx</t>
        </is>
      </c>
      <c r="B5138" t="inlineStr">
        <is>
          <t>Samridhi 5 Star Line</t>
        </is>
      </c>
      <c r="C5138" s="82" t="n">
        <v>46060</v>
      </c>
      <c r="D5138" t="inlineStr">
        <is>
          <t>FS-TTLi-3</t>
        </is>
      </c>
      <c r="E5138" t="n">
        <v>1424.49165</v>
      </c>
      <c r="F5138" t="n">
        <v>3</v>
      </c>
      <c r="G5138" t="n">
        <v>474.83055</v>
      </c>
      <c r="H5138" t="n">
        <v>0</v>
      </c>
      <c r="I5138" t="n">
        <v>73.8763991140676</v>
      </c>
    </row>
    <row r="5139">
      <c r="A5139" t="inlineStr">
        <is>
          <t>Daily_Efficiency_MTBF_2026_09_18.xlsx</t>
        </is>
      </c>
      <c r="B5139" t="inlineStr">
        <is>
          <t>Samridhi 5 Star Line</t>
        </is>
      </c>
      <c r="C5139" s="82" t="n">
        <v>46060</v>
      </c>
      <c r="D5139" t="inlineStr">
        <is>
          <t>FS-Case Packing</t>
        </is>
      </c>
      <c r="E5139" t="n">
        <v>1440</v>
      </c>
      <c r="F5139" t="n">
        <v>1</v>
      </c>
      <c r="G5139" t="n">
        <v>1440</v>
      </c>
      <c r="H5139" t="n">
        <v>0</v>
      </c>
      <c r="I5139" t="n">
        <v>76.50918635170601</v>
      </c>
    </row>
    <row r="5140">
      <c r="A5140" t="inlineStr">
        <is>
          <t>Daily_Efficiency_MTBF_2026_09_18.xlsx</t>
        </is>
      </c>
      <c r="B5140" t="inlineStr">
        <is>
          <t>Samridhi Perk Line</t>
        </is>
      </c>
      <c r="C5140" s="82" t="n">
        <v>46060</v>
      </c>
      <c r="D5140" t="inlineStr">
        <is>
          <t>Perk-HLM-1</t>
        </is>
      </c>
      <c r="E5140" t="n">
        <v>1279.75715</v>
      </c>
      <c r="F5140" t="n">
        <v>131</v>
      </c>
      <c r="G5140" t="n">
        <v>9.769138549618321</v>
      </c>
      <c r="H5140" t="n">
        <v>8.410299999999999</v>
      </c>
      <c r="I5140" t="n">
        <v>85.2544374493083</v>
      </c>
    </row>
    <row r="5141">
      <c r="A5141" t="inlineStr">
        <is>
          <t>Daily_Efficiency_MTBF_2026_09_18.xlsx</t>
        </is>
      </c>
      <c r="B5141" t="inlineStr">
        <is>
          <t>Samridhi Perk Line</t>
        </is>
      </c>
      <c r="C5141" s="82" t="n">
        <v>46060</v>
      </c>
      <c r="D5141" t="inlineStr">
        <is>
          <t>Perk-HCM-1</t>
        </is>
      </c>
      <c r="E5141" t="n">
        <v>1340.0692</v>
      </c>
      <c r="F5141" t="n">
        <v>100</v>
      </c>
      <c r="G5141" t="n">
        <v>13.400692</v>
      </c>
      <c r="H5141" t="n">
        <v>1.94353333333333</v>
      </c>
      <c r="I5141" t="n">
        <v>70.9608185261943</v>
      </c>
    </row>
    <row r="5142">
      <c r="A5142" t="inlineStr">
        <is>
          <t>Daily_Efficiency_MTBF_2026_09_18.xlsx</t>
        </is>
      </c>
      <c r="B5142" t="inlineStr">
        <is>
          <t>Samridhi Perk Line</t>
        </is>
      </c>
      <c r="C5142" s="82" t="n">
        <v>46060</v>
      </c>
      <c r="D5142" t="inlineStr">
        <is>
          <t>Perk-HCM-3</t>
        </is>
      </c>
      <c r="E5142" t="n">
        <v>1364.92013333333</v>
      </c>
      <c r="F5142" t="n">
        <v>86</v>
      </c>
      <c r="G5142" t="n">
        <v>15.8711643410853</v>
      </c>
      <c r="H5142" t="n">
        <v>5.8318</v>
      </c>
      <c r="I5142" t="n">
        <v>67.959915399637</v>
      </c>
    </row>
    <row r="5143">
      <c r="A5143" t="inlineStr">
        <is>
          <t>Daily_Efficiency_MTBF_2026_09_18.xlsx</t>
        </is>
      </c>
      <c r="B5143" t="inlineStr">
        <is>
          <t>Samridhi Perk Line</t>
        </is>
      </c>
      <c r="C5143" s="82" t="n">
        <v>46060</v>
      </c>
      <c r="D5143" t="inlineStr">
        <is>
          <t>Perk-HCM-2</t>
        </is>
      </c>
      <c r="E5143" t="n">
        <v>1345.78633333333</v>
      </c>
      <c r="F5143" t="n">
        <v>76</v>
      </c>
      <c r="G5143" t="n">
        <v>17.7077149122807</v>
      </c>
      <c r="H5143" t="n">
        <v>0.292383333333333</v>
      </c>
      <c r="I5143" t="n">
        <v>59.9414943638751</v>
      </c>
    </row>
    <row r="5144">
      <c r="A5144" t="inlineStr">
        <is>
          <t>Daily_Efficiency_MTBF_2026_09_18.xlsx</t>
        </is>
      </c>
      <c r="B5144" t="inlineStr">
        <is>
          <t>Samridhi Perk Line</t>
        </is>
      </c>
      <c r="C5144" s="82" t="n">
        <v>46060</v>
      </c>
      <c r="D5144" t="inlineStr">
        <is>
          <t>Perk-HLM-2</t>
        </is>
      </c>
      <c r="E5144" t="n">
        <v>1365.21935</v>
      </c>
      <c r="F5144" t="n">
        <v>46</v>
      </c>
      <c r="G5144" t="n">
        <v>29.6786815217391</v>
      </c>
      <c r="H5144" t="n">
        <v>0</v>
      </c>
      <c r="I5144" t="n">
        <v>71.3011063861195</v>
      </c>
    </row>
    <row r="5145">
      <c r="A5145" t="inlineStr">
        <is>
          <t>Daily_Efficiency_MTBF_2026_09_18.xlsx</t>
        </is>
      </c>
      <c r="B5145" t="inlineStr">
        <is>
          <t>Samridhi Perk Line</t>
        </is>
      </c>
      <c r="C5145" s="82" t="n">
        <v>46060</v>
      </c>
      <c r="D5145" t="inlineStr">
        <is>
          <t>Perk-HCM-4</t>
        </is>
      </c>
      <c r="E5145" t="n">
        <v>1365.90325</v>
      </c>
      <c r="F5145" t="n">
        <v>38</v>
      </c>
      <c r="G5145" t="n">
        <v>35.9448223684211</v>
      </c>
      <c r="H5145" t="n">
        <v>0.0900166666666667</v>
      </c>
      <c r="I5145" t="n">
        <v>67.487767161951</v>
      </c>
    </row>
    <row r="5146">
      <c r="A5146" t="inlineStr">
        <is>
          <t>Daily_Efficiency_MTBF_2026_09_18.xlsx</t>
        </is>
      </c>
      <c r="B5146" t="inlineStr">
        <is>
          <t>Samridhi Perk Line</t>
        </is>
      </c>
      <c r="C5146" s="82" t="n">
        <v>46060</v>
      </c>
      <c r="D5146" t="inlineStr">
        <is>
          <t>Perk-TTLi-1</t>
        </is>
      </c>
      <c r="E5146" t="n">
        <v>1249.80865</v>
      </c>
      <c r="F5146" t="n">
        <v>23</v>
      </c>
      <c r="G5146" t="n">
        <v>54.3395065217391</v>
      </c>
      <c r="H5146" t="n">
        <v>1.48351666666667</v>
      </c>
      <c r="I5146" t="n">
        <v>44.8009218294214</v>
      </c>
    </row>
    <row r="5147">
      <c r="A5147" t="inlineStr">
        <is>
          <t>Daily_Efficiency_MTBF_2026_09_18.xlsx</t>
        </is>
      </c>
      <c r="B5147" t="inlineStr">
        <is>
          <t>Samridhi Perk Line</t>
        </is>
      </c>
      <c r="C5147" s="82" t="n">
        <v>46060</v>
      </c>
      <c r="D5147" t="inlineStr">
        <is>
          <t>Perk-TTLi-3</t>
        </is>
      </c>
      <c r="E5147" t="n">
        <v>1400.46451666667</v>
      </c>
      <c r="F5147" t="n">
        <v>8</v>
      </c>
      <c r="G5147" t="n">
        <v>175.058064583333</v>
      </c>
      <c r="H5147" t="n">
        <v>0.15205</v>
      </c>
      <c r="I5147" t="n">
        <v>64.2271164524528</v>
      </c>
    </row>
    <row r="5148">
      <c r="A5148" t="inlineStr">
        <is>
          <t>Daily_Efficiency_MTBF_2026_09_18.xlsx</t>
        </is>
      </c>
      <c r="B5148" t="inlineStr">
        <is>
          <t>Samridhi Perk Line</t>
        </is>
      </c>
      <c r="C5148" s="82" t="n">
        <v>46060</v>
      </c>
      <c r="D5148" t="inlineStr">
        <is>
          <t>Perk-TTLi-2</t>
        </is>
      </c>
      <c r="E5148" t="n">
        <v>1199.44478333333</v>
      </c>
      <c r="F5148" t="n">
        <v>5</v>
      </c>
      <c r="G5148" t="n">
        <v>239.888956666667</v>
      </c>
      <c r="H5148" t="n">
        <v>0.0591166666666667</v>
      </c>
      <c r="I5148" t="n">
        <v>61.0042166954848</v>
      </c>
    </row>
    <row r="5149">
      <c r="A5149" t="inlineStr">
        <is>
          <t>Daily_Efficiency_MTBF_2026_09_18.xlsx</t>
        </is>
      </c>
      <c r="B5149" t="inlineStr">
        <is>
          <t>Samridhi Perk Line</t>
        </is>
      </c>
      <c r="C5149" s="82" t="n">
        <v>46060</v>
      </c>
      <c r="D5149" t="inlineStr">
        <is>
          <t>Perk-TTLi-4</t>
        </is>
      </c>
      <c r="E5149" t="n">
        <v>1433.44795</v>
      </c>
      <c r="F5149" t="n">
        <v>4</v>
      </c>
      <c r="G5149" t="n">
        <v>358.3619875</v>
      </c>
      <c r="H5149" t="n">
        <v>3.62345</v>
      </c>
      <c r="I5149" t="n">
        <v>51.8032715702227</v>
      </c>
    </row>
    <row r="5150">
      <c r="A5150" t="inlineStr">
        <is>
          <t>Daily_Efficiency_MTBF_2026_09_18.xlsx</t>
        </is>
      </c>
      <c r="B5150" t="inlineStr">
        <is>
          <t>Samridhi Perk Line</t>
        </is>
      </c>
      <c r="C5150" s="82" t="n">
        <v>46060</v>
      </c>
      <c r="D5150" t="inlineStr">
        <is>
          <t>Perk-Case Packing</t>
        </is>
      </c>
      <c r="E5150" t="n">
        <v>1440</v>
      </c>
      <c r="F5150" t="n">
        <v>1</v>
      </c>
      <c r="G5150" t="n">
        <v>1440</v>
      </c>
      <c r="H5150" t="n">
        <v>0</v>
      </c>
      <c r="I5150" t="n">
        <v>69.4354838709677</v>
      </c>
    </row>
    <row r="5151">
      <c r="A5151" t="inlineStr">
        <is>
          <t>Daily_Efficiency_MTBF_2026_09_18.xlsx</t>
        </is>
      </c>
      <c r="B5151" t="inlineStr">
        <is>
          <t>Samridhi Perk Line</t>
        </is>
      </c>
      <c r="C5151" s="82" t="n">
        <v>46060</v>
      </c>
      <c r="D5151" t="inlineStr">
        <is>
          <t>Perk-HLM-3</t>
        </is>
      </c>
      <c r="E5151" t="n">
        <v>1440</v>
      </c>
      <c r="F5151" t="n">
        <v>1</v>
      </c>
      <c r="G5151" t="n">
        <v>1440</v>
      </c>
      <c r="H5151" t="n">
        <v>0</v>
      </c>
      <c r="I5151" t="n">
        <v>22.6996913580247</v>
      </c>
    </row>
    <row r="5152">
      <c r="A5152" t="inlineStr">
        <is>
          <t>Daily_Efficiency_MTBF_2026_09_18.xlsx</t>
        </is>
      </c>
      <c r="B5152" t="inlineStr">
        <is>
          <t>Co-Extrusion Line</t>
        </is>
      </c>
      <c r="C5152" s="82" t="n">
        <v>46059</v>
      </c>
      <c r="D5152" t="inlineStr">
        <is>
          <t>Coex-AW3</t>
        </is>
      </c>
      <c r="E5152" t="n">
        <v>1299.16383333333</v>
      </c>
      <c r="F5152" t="n">
        <v>93</v>
      </c>
      <c r="G5152" t="n">
        <v>13.9695035842294</v>
      </c>
      <c r="H5152" t="n">
        <v>79.3353166666667</v>
      </c>
      <c r="I5152" t="n">
        <v>40.3238888888888</v>
      </c>
    </row>
    <row r="5153">
      <c r="A5153" t="inlineStr">
        <is>
          <t>Daily_Efficiency_MTBF_2026_09_18.xlsx</t>
        </is>
      </c>
      <c r="B5153" t="inlineStr">
        <is>
          <t>Co-Extrusion Line</t>
        </is>
      </c>
      <c r="C5153" s="82" t="n">
        <v>46059</v>
      </c>
      <c r="D5153" t="inlineStr">
        <is>
          <t>Coex-AW2</t>
        </is>
      </c>
      <c r="E5153" t="n">
        <v>1288.65055</v>
      </c>
      <c r="F5153" t="n">
        <v>28</v>
      </c>
      <c r="G5153" t="n">
        <v>46.0232339285714</v>
      </c>
      <c r="H5153" t="n">
        <v>18.1769166666667</v>
      </c>
      <c r="I5153" t="n">
        <v>85.99557016016141</v>
      </c>
    </row>
    <row r="5154">
      <c r="A5154" t="inlineStr">
        <is>
          <t>Daily_Efficiency_MTBF_2026_09_18.xlsx</t>
        </is>
      </c>
      <c r="B5154" t="inlineStr">
        <is>
          <t>Samridhi 5 Star Line</t>
        </is>
      </c>
      <c r="C5154" s="82" t="n">
        <v>46059</v>
      </c>
      <c r="D5154" t="inlineStr">
        <is>
          <t>FS-HCM-3</t>
        </is>
      </c>
      <c r="E5154" t="n">
        <v>1352.1443</v>
      </c>
      <c r="F5154" t="n">
        <v>54</v>
      </c>
      <c r="G5154" t="n">
        <v>25.0397092592593</v>
      </c>
      <c r="H5154" t="n">
        <v>9.16661666666667</v>
      </c>
      <c r="I5154" t="n">
        <v>86.2836142844038</v>
      </c>
    </row>
    <row r="5155">
      <c r="A5155" t="inlineStr">
        <is>
          <t>Daily_Efficiency_MTBF_2026_09_18.xlsx</t>
        </is>
      </c>
      <c r="B5155" t="inlineStr">
        <is>
          <t>Samridhi 5 Star Line</t>
        </is>
      </c>
      <c r="C5155" s="82" t="n">
        <v>46059</v>
      </c>
      <c r="D5155" t="inlineStr">
        <is>
          <t>FS-HCM-1</t>
        </is>
      </c>
      <c r="E5155" t="n">
        <v>1367.4447</v>
      </c>
      <c r="F5155" t="n">
        <v>36</v>
      </c>
      <c r="G5155" t="n">
        <v>37.984575</v>
      </c>
      <c r="H5155" t="n">
        <v>1.68718333333333</v>
      </c>
      <c r="I5155" t="n">
        <v>80.93947444597821</v>
      </c>
    </row>
    <row r="5156">
      <c r="A5156" t="inlineStr">
        <is>
          <t>Daily_Efficiency_MTBF_2026_09_18.xlsx</t>
        </is>
      </c>
      <c r="B5156" t="inlineStr">
        <is>
          <t>Samridhi 5 Star Line</t>
        </is>
      </c>
      <c r="C5156" s="82" t="n">
        <v>46059</v>
      </c>
      <c r="D5156" t="inlineStr">
        <is>
          <t>FS-HRM-5</t>
        </is>
      </c>
      <c r="E5156" t="n">
        <v>1390.00193333333</v>
      </c>
      <c r="F5156" t="n">
        <v>26</v>
      </c>
      <c r="G5156" t="n">
        <v>53.4616128205128</v>
      </c>
      <c r="H5156" t="n">
        <v>29.31745</v>
      </c>
      <c r="I5156" t="n">
        <v>33.0222298514777</v>
      </c>
    </row>
    <row r="5157">
      <c r="A5157" t="inlineStr">
        <is>
          <t>Daily_Efficiency_MTBF_2026_09_18.xlsx</t>
        </is>
      </c>
      <c r="B5157" t="inlineStr">
        <is>
          <t>Samridhi 5 Star Line</t>
        </is>
      </c>
      <c r="C5157" s="82" t="n">
        <v>46059</v>
      </c>
      <c r="D5157" t="inlineStr">
        <is>
          <t>FS-TTLi-2</t>
        </is>
      </c>
      <c r="E5157" t="n">
        <v>1400.01178333333</v>
      </c>
      <c r="F5157" t="n">
        <v>25</v>
      </c>
      <c r="G5157" t="n">
        <v>56.0004713333333</v>
      </c>
      <c r="H5157" t="n">
        <v>11.3396166666667</v>
      </c>
      <c r="I5157" t="n">
        <v>85.2729175493774</v>
      </c>
    </row>
    <row r="5158">
      <c r="A5158" t="inlineStr">
        <is>
          <t>Daily_Efficiency_MTBF_2026_09_18.xlsx</t>
        </is>
      </c>
      <c r="B5158" t="inlineStr">
        <is>
          <t>Samridhi 5 Star Line</t>
        </is>
      </c>
      <c r="C5158" s="82" t="n">
        <v>46059</v>
      </c>
      <c r="D5158" t="inlineStr">
        <is>
          <t>FS-HCM-4</t>
        </is>
      </c>
      <c r="E5158" t="n">
        <v>1423.82245</v>
      </c>
      <c r="F5158" t="n">
        <v>23</v>
      </c>
      <c r="G5158" t="n">
        <v>61.9053239130435</v>
      </c>
      <c r="H5158" t="n">
        <v>13.3439666666667</v>
      </c>
      <c r="I5158" t="n">
        <v>65.93657367773289</v>
      </c>
    </row>
    <row r="5159">
      <c r="A5159" t="inlineStr">
        <is>
          <t>Daily_Efficiency_MTBF_2026_09_18.xlsx</t>
        </is>
      </c>
      <c r="B5159" t="inlineStr">
        <is>
          <t>Samridhi 5 Star Line</t>
        </is>
      </c>
      <c r="C5159" s="82" t="n">
        <v>46059</v>
      </c>
      <c r="D5159" t="inlineStr">
        <is>
          <t>FS-TTLi-1</t>
        </is>
      </c>
      <c r="E5159" t="n">
        <v>1420.13021666667</v>
      </c>
      <c r="F5159" t="n">
        <v>17</v>
      </c>
      <c r="G5159" t="n">
        <v>83.5370715686275</v>
      </c>
      <c r="H5159" t="n">
        <v>1.0069</v>
      </c>
      <c r="I5159" t="n">
        <v>78.8152455455604</v>
      </c>
    </row>
    <row r="5160">
      <c r="A5160" t="inlineStr">
        <is>
          <t>Daily_Efficiency_MTBF_2026_09_18.xlsx</t>
        </is>
      </c>
      <c r="B5160" t="inlineStr">
        <is>
          <t>Samridhi 5 Star Line</t>
        </is>
      </c>
      <c r="C5160" s="82" t="n">
        <v>46059</v>
      </c>
      <c r="D5160" t="inlineStr">
        <is>
          <t>FS-HCM-2</t>
        </is>
      </c>
      <c r="E5160" t="n">
        <v>1416.31125</v>
      </c>
      <c r="F5160" t="n">
        <v>16</v>
      </c>
      <c r="G5160" t="n">
        <v>88.519453125</v>
      </c>
      <c r="H5160" t="n">
        <v>6.03311666666667</v>
      </c>
      <c r="I5160" t="n">
        <v>88.8003894585114</v>
      </c>
    </row>
    <row r="5161">
      <c r="A5161" t="inlineStr">
        <is>
          <t>Daily_Efficiency_MTBF_2026_09_18.xlsx</t>
        </is>
      </c>
      <c r="B5161" t="inlineStr">
        <is>
          <t>Samridhi 5 Star Line</t>
        </is>
      </c>
      <c r="C5161" s="82" t="n">
        <v>46059</v>
      </c>
      <c r="D5161" t="inlineStr">
        <is>
          <t>FS-TTLi-4</t>
        </is>
      </c>
      <c r="E5161" t="n">
        <v>1422.67431666667</v>
      </c>
      <c r="F5161" t="n">
        <v>6</v>
      </c>
      <c r="G5161" t="n">
        <v>237.112386111111</v>
      </c>
      <c r="H5161" t="n">
        <v>17.3256833333333</v>
      </c>
      <c r="I5161" t="n">
        <v>65.32828282828289</v>
      </c>
    </row>
    <row r="5162">
      <c r="A5162" t="inlineStr">
        <is>
          <t>Daily_Efficiency_MTBF_2026_09_18.xlsx</t>
        </is>
      </c>
      <c r="B5162" t="inlineStr">
        <is>
          <t>Samridhi 5 Star Line</t>
        </is>
      </c>
      <c r="C5162" s="82" t="n">
        <v>46059</v>
      </c>
      <c r="D5162" t="inlineStr">
        <is>
          <t>FS-TTLi-3</t>
        </is>
      </c>
      <c r="E5162" t="n">
        <v>1423.32438333333</v>
      </c>
      <c r="F5162" t="n">
        <v>5</v>
      </c>
      <c r="G5162" t="n">
        <v>284.664876666667</v>
      </c>
      <c r="H5162" t="n">
        <v>0</v>
      </c>
      <c r="I5162" t="n">
        <v>77.54467463614419</v>
      </c>
    </row>
    <row r="5163">
      <c r="A5163" t="inlineStr">
        <is>
          <t>Daily_Efficiency_MTBF_2026_09_18.xlsx</t>
        </is>
      </c>
      <c r="B5163" t="inlineStr">
        <is>
          <t>Samridhi 5 Star Line</t>
        </is>
      </c>
      <c r="C5163" s="82" t="n">
        <v>46059</v>
      </c>
      <c r="D5163" t="inlineStr">
        <is>
          <t>FS-TTM-5</t>
        </is>
      </c>
      <c r="E5163" t="n">
        <v>480</v>
      </c>
      <c r="F5163" t="n">
        <v>1</v>
      </c>
      <c r="G5163" t="n">
        <v>480</v>
      </c>
      <c r="H5163" t="n">
        <v>0</v>
      </c>
      <c r="I5163" t="n">
        <v>4.52313084106545e-15</v>
      </c>
    </row>
    <row r="5164">
      <c r="A5164" t="inlineStr">
        <is>
          <t>Daily_Efficiency_MTBF_2026_09_18.xlsx</t>
        </is>
      </c>
      <c r="B5164" t="inlineStr">
        <is>
          <t>Samridhi 5 Star Line</t>
        </is>
      </c>
      <c r="C5164" s="82" t="n">
        <v>46059</v>
      </c>
      <c r="D5164" t="inlineStr">
        <is>
          <t>FS-Case Packing</t>
        </is>
      </c>
      <c r="E5164" t="n">
        <v>1440</v>
      </c>
      <c r="F5164" t="n">
        <v>1</v>
      </c>
      <c r="G5164" t="n">
        <v>1440</v>
      </c>
      <c r="H5164" t="n">
        <v>0</v>
      </c>
      <c r="I5164" t="n">
        <v>84.84251968503941</v>
      </c>
    </row>
    <row r="5165">
      <c r="A5165" t="inlineStr">
        <is>
          <t>Daily_Efficiency_MTBF_2026_09_18.xlsx</t>
        </is>
      </c>
      <c r="B5165" t="inlineStr">
        <is>
          <t>Samridhi Perk Line</t>
        </is>
      </c>
      <c r="C5165" s="82" t="n">
        <v>46059</v>
      </c>
      <c r="D5165" t="inlineStr">
        <is>
          <t>Perk-HLM-1</t>
        </is>
      </c>
      <c r="E5165" t="n">
        <v>1318.83451666667</v>
      </c>
      <c r="F5165" t="n">
        <v>123</v>
      </c>
      <c r="G5165" t="n">
        <v>10.7222318428184</v>
      </c>
      <c r="H5165" t="n">
        <v>7.08661666666667</v>
      </c>
      <c r="I5165" t="n">
        <v>81.46827020187629</v>
      </c>
    </row>
    <row r="5166">
      <c r="A5166" t="inlineStr">
        <is>
          <t>Daily_Efficiency_MTBF_2026_09_18.xlsx</t>
        </is>
      </c>
      <c r="B5166" t="inlineStr">
        <is>
          <t>Samridhi Perk Line</t>
        </is>
      </c>
      <c r="C5166" s="82" t="n">
        <v>46059</v>
      </c>
      <c r="D5166" t="inlineStr">
        <is>
          <t>Perk-HCM-2</t>
        </is>
      </c>
      <c r="E5166" t="n">
        <v>1348.59655</v>
      </c>
      <c r="F5166" t="n">
        <v>94</v>
      </c>
      <c r="G5166" t="n">
        <v>14.3467718085106</v>
      </c>
      <c r="H5166" t="n">
        <v>0.6489</v>
      </c>
      <c r="I5166" t="n">
        <v>53.366291135591</v>
      </c>
    </row>
    <row r="5167">
      <c r="A5167" t="inlineStr">
        <is>
          <t>Daily_Efficiency_MTBF_2026_09_18.xlsx</t>
        </is>
      </c>
      <c r="B5167" t="inlineStr">
        <is>
          <t>Samridhi Perk Line</t>
        </is>
      </c>
      <c r="C5167" s="82" t="n">
        <v>46059</v>
      </c>
      <c r="D5167" t="inlineStr">
        <is>
          <t>Perk-HCM-1</t>
        </is>
      </c>
      <c r="E5167" t="n">
        <v>1305.8655</v>
      </c>
      <c r="F5167" t="n">
        <v>88</v>
      </c>
      <c r="G5167" t="n">
        <v>14.8393806818182</v>
      </c>
      <c r="H5167" t="n">
        <v>1.51086666666667</v>
      </c>
      <c r="I5167" t="n">
        <v>61.591275119776</v>
      </c>
    </row>
    <row r="5168">
      <c r="A5168" t="inlineStr">
        <is>
          <t>Daily_Efficiency_MTBF_2026_09_18.xlsx</t>
        </is>
      </c>
      <c r="B5168" t="inlineStr">
        <is>
          <t>Samridhi Perk Line</t>
        </is>
      </c>
      <c r="C5168" s="82" t="n">
        <v>46059</v>
      </c>
      <c r="D5168" t="inlineStr">
        <is>
          <t>Perk-HCM-3</t>
        </is>
      </c>
      <c r="E5168" t="n">
        <v>1386.7803</v>
      </c>
      <c r="F5168" t="n">
        <v>88</v>
      </c>
      <c r="G5168" t="n">
        <v>15.7588670454545</v>
      </c>
      <c r="H5168" t="n">
        <v>1.39766666666667</v>
      </c>
      <c r="I5168" t="n">
        <v>65.92125257964921</v>
      </c>
    </row>
    <row r="5169">
      <c r="A5169" t="inlineStr">
        <is>
          <t>Daily_Efficiency_MTBF_2026_09_18.xlsx</t>
        </is>
      </c>
      <c r="B5169" t="inlineStr">
        <is>
          <t>Samridhi Perk Line</t>
        </is>
      </c>
      <c r="C5169" s="82" t="n">
        <v>46059</v>
      </c>
      <c r="D5169" t="inlineStr">
        <is>
          <t>Perk-HLM-2</t>
        </is>
      </c>
      <c r="E5169" t="n">
        <v>1319.64803333333</v>
      </c>
      <c r="F5169" t="n">
        <v>80</v>
      </c>
      <c r="G5169" t="n">
        <v>16.4956004166667</v>
      </c>
      <c r="H5169" t="n">
        <v>0</v>
      </c>
      <c r="I5169" t="n">
        <v>77.74980645309989</v>
      </c>
    </row>
    <row r="5170">
      <c r="A5170" t="inlineStr">
        <is>
          <t>Daily_Efficiency_MTBF_2026_09_18.xlsx</t>
        </is>
      </c>
      <c r="B5170" t="inlineStr">
        <is>
          <t>Samridhi Perk Line</t>
        </is>
      </c>
      <c r="C5170" s="82" t="n">
        <v>46059</v>
      </c>
      <c r="D5170" t="inlineStr">
        <is>
          <t>Perk-HCM-4</t>
        </is>
      </c>
      <c r="E5170" t="n">
        <v>1382.47345</v>
      </c>
      <c r="F5170" t="n">
        <v>40</v>
      </c>
      <c r="G5170" t="n">
        <v>34.56183625</v>
      </c>
      <c r="H5170" t="n">
        <v>0.312733333333333</v>
      </c>
      <c r="I5170" t="n">
        <v>60.6829218791856</v>
      </c>
    </row>
    <row r="5171">
      <c r="A5171" t="inlineStr">
        <is>
          <t>Daily_Efficiency_MTBF_2026_09_18.xlsx</t>
        </is>
      </c>
      <c r="B5171" t="inlineStr">
        <is>
          <t>Samridhi Perk Line</t>
        </is>
      </c>
      <c r="C5171" s="82" t="n">
        <v>46059</v>
      </c>
      <c r="D5171" t="inlineStr">
        <is>
          <t>Perk-TTLi-2</t>
        </is>
      </c>
      <c r="E5171" t="n">
        <v>1346.22286666667</v>
      </c>
      <c r="F5171" t="n">
        <v>32</v>
      </c>
      <c r="G5171" t="n">
        <v>42.0694645833333</v>
      </c>
      <c r="H5171" t="n">
        <v>0.0507</v>
      </c>
      <c r="I5171" t="n">
        <v>64.17551899831651</v>
      </c>
    </row>
    <row r="5172">
      <c r="A5172" t="inlineStr">
        <is>
          <t>Daily_Efficiency_MTBF_2026_09_18.xlsx</t>
        </is>
      </c>
      <c r="B5172" t="inlineStr">
        <is>
          <t>Samridhi Perk Line</t>
        </is>
      </c>
      <c r="C5172" s="82" t="n">
        <v>46059</v>
      </c>
      <c r="D5172" t="inlineStr">
        <is>
          <t>Perk-TTLi-1</t>
        </is>
      </c>
      <c r="E5172" t="n">
        <v>1256.86763333333</v>
      </c>
      <c r="F5172" t="n">
        <v>30</v>
      </c>
      <c r="G5172" t="n">
        <v>41.8955877777778</v>
      </c>
      <c r="H5172" t="n">
        <v>0.5579333333333329</v>
      </c>
      <c r="I5172" t="n">
        <v>47.3602915021011</v>
      </c>
    </row>
    <row r="5173">
      <c r="A5173" t="inlineStr">
        <is>
          <t>Daily_Efficiency_MTBF_2026_09_18.xlsx</t>
        </is>
      </c>
      <c r="B5173" t="inlineStr">
        <is>
          <t>Samridhi Perk Line</t>
        </is>
      </c>
      <c r="C5173" s="82" t="n">
        <v>46059</v>
      </c>
      <c r="D5173" t="inlineStr">
        <is>
          <t>Perk-TTLi-3</t>
        </is>
      </c>
      <c r="E5173" t="n">
        <v>1385.29485</v>
      </c>
      <c r="F5173" t="n">
        <v>9</v>
      </c>
      <c r="G5173" t="n">
        <v>153.92165</v>
      </c>
      <c r="H5173" t="n">
        <v>4.42618333333333</v>
      </c>
      <c r="I5173" t="n">
        <v>64.4985795955543</v>
      </c>
    </row>
    <row r="5174">
      <c r="A5174" t="inlineStr">
        <is>
          <t>Daily_Efficiency_MTBF_2026_09_18.xlsx</t>
        </is>
      </c>
      <c r="B5174" t="inlineStr">
        <is>
          <t>Samridhi Perk Line</t>
        </is>
      </c>
      <c r="C5174" s="82" t="n">
        <v>46059</v>
      </c>
      <c r="D5174" t="inlineStr">
        <is>
          <t>Perk-TTLi-4</t>
        </is>
      </c>
      <c r="E5174" t="n">
        <v>1438.85555</v>
      </c>
      <c r="F5174" t="n">
        <v>2</v>
      </c>
      <c r="G5174" t="n">
        <v>719.427775</v>
      </c>
      <c r="H5174" t="n">
        <v>0.603183333333333</v>
      </c>
      <c r="I5174" t="n">
        <v>55.913377810854</v>
      </c>
    </row>
    <row r="5175">
      <c r="A5175" t="inlineStr">
        <is>
          <t>Daily_Efficiency_MTBF_2026_09_18.xlsx</t>
        </is>
      </c>
      <c r="B5175" t="inlineStr">
        <is>
          <t>Samridhi Perk Line</t>
        </is>
      </c>
      <c r="C5175" s="82" t="n">
        <v>46059</v>
      </c>
      <c r="D5175" t="inlineStr">
        <is>
          <t>Perk-HLM-3</t>
        </is>
      </c>
      <c r="E5175" t="n">
        <v>1440</v>
      </c>
      <c r="F5175" t="n">
        <v>1</v>
      </c>
      <c r="G5175" t="n">
        <v>1440</v>
      </c>
      <c r="H5175" t="n">
        <v>0</v>
      </c>
      <c r="I5175" t="n">
        <v>40.2064814814815</v>
      </c>
    </row>
    <row r="5176">
      <c r="A5176" t="inlineStr">
        <is>
          <t>Daily_Efficiency_MTBF_2026_09_18.xlsx</t>
        </is>
      </c>
      <c r="B5176" t="inlineStr">
        <is>
          <t>Samridhi Perk Line</t>
        </is>
      </c>
      <c r="C5176" s="82" t="n">
        <v>46059</v>
      </c>
      <c r="D5176" t="inlineStr">
        <is>
          <t>Perk-Case Packing</t>
        </is>
      </c>
      <c r="E5176" t="n">
        <v>1440</v>
      </c>
      <c r="F5176" t="n">
        <v>1</v>
      </c>
      <c r="G5176" t="n">
        <v>1440</v>
      </c>
      <c r="H5176" t="n">
        <v>0</v>
      </c>
      <c r="I5176" t="n">
        <v>73.54838709677421</v>
      </c>
    </row>
    <row r="5177">
      <c r="A5177" t="inlineStr">
        <is>
          <t>Daily_Efficiency_MTBF_2026_09_18.xlsx</t>
        </is>
      </c>
      <c r="B5177" t="inlineStr">
        <is>
          <t>Co-Extrusion Line</t>
        </is>
      </c>
      <c r="C5177" s="82" t="n">
        <v>46058</v>
      </c>
      <c r="D5177" t="inlineStr">
        <is>
          <t>Coex-AW3</t>
        </is>
      </c>
      <c r="E5177" t="n">
        <v>646.822716666667</v>
      </c>
      <c r="F5177" t="n">
        <v>77</v>
      </c>
      <c r="G5177" t="n">
        <v>8.40029502164502</v>
      </c>
      <c r="H5177" t="n">
        <v>33.9893833333333</v>
      </c>
      <c r="I5177" t="n">
        <v>14.4522222222223</v>
      </c>
    </row>
    <row r="5178">
      <c r="A5178" t="inlineStr">
        <is>
          <t>Daily_Efficiency_MTBF_2026_09_18.xlsx</t>
        </is>
      </c>
      <c r="B5178" t="inlineStr">
        <is>
          <t>Co-Extrusion Line</t>
        </is>
      </c>
      <c r="C5178" s="82" t="n">
        <v>46058</v>
      </c>
      <c r="D5178" t="inlineStr">
        <is>
          <t>Coex-AW2</t>
        </is>
      </c>
      <c r="E5178" t="n">
        <v>671.15335</v>
      </c>
      <c r="F5178" t="n">
        <v>24</v>
      </c>
      <c r="G5178" t="n">
        <v>27.9647229166667</v>
      </c>
      <c r="H5178" t="n">
        <v>18.6621166666667</v>
      </c>
      <c r="I5178" t="n">
        <v>42.8950772708341</v>
      </c>
    </row>
    <row r="5179">
      <c r="A5179" t="inlineStr">
        <is>
          <t>Daily_Efficiency_MTBF_2026_09_18.xlsx</t>
        </is>
      </c>
      <c r="B5179" t="inlineStr">
        <is>
          <t>Samridhi 5 Star Line</t>
        </is>
      </c>
      <c r="C5179" s="82" t="n">
        <v>46058</v>
      </c>
      <c r="D5179" t="inlineStr">
        <is>
          <t>FS-HCM-3</t>
        </is>
      </c>
      <c r="E5179" t="n">
        <v>1357.472</v>
      </c>
      <c r="F5179" t="n">
        <v>68</v>
      </c>
      <c r="G5179" t="n">
        <v>19.9628235294118</v>
      </c>
      <c r="H5179" t="n">
        <v>6.17158333333333</v>
      </c>
      <c r="I5179" t="n">
        <v>89.0292585206803</v>
      </c>
    </row>
    <row r="5180">
      <c r="A5180" t="inlineStr">
        <is>
          <t>Daily_Efficiency_MTBF_2026_09_18.xlsx</t>
        </is>
      </c>
      <c r="B5180" t="inlineStr">
        <is>
          <t>Samridhi 5 Star Line</t>
        </is>
      </c>
      <c r="C5180" s="82" t="n">
        <v>46058</v>
      </c>
      <c r="D5180" t="inlineStr">
        <is>
          <t>FS-HCM-4</t>
        </is>
      </c>
      <c r="E5180" t="n">
        <v>1385.30491666667</v>
      </c>
      <c r="F5180" t="n">
        <v>59</v>
      </c>
      <c r="G5180" t="n">
        <v>23.4797443502825</v>
      </c>
      <c r="H5180" t="n">
        <v>40.7074</v>
      </c>
      <c r="I5180" t="n">
        <v>67.4452612780543</v>
      </c>
    </row>
    <row r="5181">
      <c r="A5181" t="inlineStr">
        <is>
          <t>Daily_Efficiency_MTBF_2026_09_18.xlsx</t>
        </is>
      </c>
      <c r="B5181" t="inlineStr">
        <is>
          <t>Samridhi 5 Star Line</t>
        </is>
      </c>
      <c r="C5181" s="82" t="n">
        <v>46058</v>
      </c>
      <c r="D5181" t="inlineStr">
        <is>
          <t>FS-HCM-1</t>
        </is>
      </c>
      <c r="E5181" t="n">
        <v>1392.00525</v>
      </c>
      <c r="F5181" t="n">
        <v>50</v>
      </c>
      <c r="G5181" t="n">
        <v>27.840105</v>
      </c>
      <c r="H5181" t="n">
        <v>0.996116666666667</v>
      </c>
      <c r="I5181" t="n">
        <v>87.5240390741626</v>
      </c>
    </row>
    <row r="5182">
      <c r="A5182" t="inlineStr">
        <is>
          <t>Daily_Efficiency_MTBF_2026_09_18.xlsx</t>
        </is>
      </c>
      <c r="B5182" t="inlineStr">
        <is>
          <t>Samridhi 5 Star Line</t>
        </is>
      </c>
      <c r="C5182" s="82" t="n">
        <v>46058</v>
      </c>
      <c r="D5182" t="inlineStr">
        <is>
          <t>FS-HRM-5</t>
        </is>
      </c>
      <c r="E5182" t="n">
        <v>1338.83301666667</v>
      </c>
      <c r="F5182" t="n">
        <v>42</v>
      </c>
      <c r="G5182" t="n">
        <v>31.8769765873016</v>
      </c>
      <c r="H5182" t="n">
        <v>48.9937333333333</v>
      </c>
      <c r="I5182" t="n">
        <v>30.8148700193733</v>
      </c>
    </row>
    <row r="5183">
      <c r="A5183" t="inlineStr">
        <is>
          <t>Daily_Efficiency_MTBF_2026_09_18.xlsx</t>
        </is>
      </c>
      <c r="B5183" t="inlineStr">
        <is>
          <t>Samridhi 5 Star Line</t>
        </is>
      </c>
      <c r="C5183" s="82" t="n">
        <v>46058</v>
      </c>
      <c r="D5183" t="inlineStr">
        <is>
          <t>FS-TTLi-2</t>
        </is>
      </c>
      <c r="E5183" t="n">
        <v>1384.30263333333</v>
      </c>
      <c r="F5183" t="n">
        <v>35</v>
      </c>
      <c r="G5183" t="n">
        <v>39.5515038095238</v>
      </c>
      <c r="H5183" t="n">
        <v>10.3574166666667</v>
      </c>
      <c r="I5183" t="n">
        <v>77.5159587646375</v>
      </c>
    </row>
    <row r="5184">
      <c r="A5184" t="inlineStr">
        <is>
          <t>Daily_Efficiency_MTBF_2026_09_18.xlsx</t>
        </is>
      </c>
      <c r="B5184" t="inlineStr">
        <is>
          <t>Samridhi 5 Star Line</t>
        </is>
      </c>
      <c r="C5184" s="82" t="n">
        <v>46058</v>
      </c>
      <c r="D5184" t="inlineStr">
        <is>
          <t>FS-HCM-2</t>
        </is>
      </c>
      <c r="E5184" t="n">
        <v>1389.45866666667</v>
      </c>
      <c r="F5184" t="n">
        <v>30</v>
      </c>
      <c r="G5184" t="n">
        <v>46.3152888888889</v>
      </c>
      <c r="H5184" t="n">
        <v>10.1666</v>
      </c>
      <c r="I5184" t="n">
        <v>78.4944499851439</v>
      </c>
    </row>
    <row r="5185">
      <c r="A5185" t="inlineStr">
        <is>
          <t>Daily_Efficiency_MTBF_2026_09_18.xlsx</t>
        </is>
      </c>
      <c r="B5185" t="inlineStr">
        <is>
          <t>Samridhi 5 Star Line</t>
        </is>
      </c>
      <c r="C5185" s="82" t="n">
        <v>46058</v>
      </c>
      <c r="D5185" t="inlineStr">
        <is>
          <t>FS-TTLi-1</t>
        </is>
      </c>
      <c r="E5185" t="n">
        <v>1425.98973333333</v>
      </c>
      <c r="F5185" t="n">
        <v>20</v>
      </c>
      <c r="G5185" t="n">
        <v>71.2994866666667</v>
      </c>
      <c r="H5185" t="n">
        <v>4.16468333333333</v>
      </c>
      <c r="I5185" t="n">
        <v>85.7587591137406</v>
      </c>
    </row>
    <row r="5186">
      <c r="A5186" t="inlineStr">
        <is>
          <t>Daily_Efficiency_MTBF_2026_09_18.xlsx</t>
        </is>
      </c>
      <c r="B5186" t="inlineStr">
        <is>
          <t>Samridhi 5 Star Line</t>
        </is>
      </c>
      <c r="C5186" s="82" t="n">
        <v>46058</v>
      </c>
      <c r="D5186" t="inlineStr">
        <is>
          <t>FS-TTLi-3</t>
        </is>
      </c>
      <c r="E5186" t="n">
        <v>1420.5159</v>
      </c>
      <c r="F5186" t="n">
        <v>8</v>
      </c>
      <c r="G5186" t="n">
        <v>177.5644875</v>
      </c>
      <c r="H5186" t="n">
        <v>0</v>
      </c>
      <c r="I5186" t="n">
        <v>87.940037206604</v>
      </c>
    </row>
    <row r="5187">
      <c r="A5187" t="inlineStr">
        <is>
          <t>Daily_Efficiency_MTBF_2026_09_18.xlsx</t>
        </is>
      </c>
      <c r="B5187" t="inlineStr">
        <is>
          <t>Samridhi 5 Star Line</t>
        </is>
      </c>
      <c r="C5187" s="82" t="n">
        <v>46058</v>
      </c>
      <c r="D5187" t="inlineStr">
        <is>
          <t>FS-TTLi-4</t>
        </is>
      </c>
      <c r="E5187" t="n">
        <v>1434.50451666667</v>
      </c>
      <c r="F5187" t="n">
        <v>8</v>
      </c>
      <c r="G5187" t="n">
        <v>179.313064583333</v>
      </c>
      <c r="H5187" t="n">
        <v>5.49548333333333</v>
      </c>
      <c r="I5187" t="n">
        <v>65.77272727272729</v>
      </c>
    </row>
    <row r="5188">
      <c r="A5188" t="inlineStr">
        <is>
          <t>Daily_Efficiency_MTBF_2026_09_18.xlsx</t>
        </is>
      </c>
      <c r="B5188" t="inlineStr">
        <is>
          <t>Samridhi 5 Star Line</t>
        </is>
      </c>
      <c r="C5188" s="82" t="n">
        <v>46058</v>
      </c>
      <c r="D5188" t="inlineStr">
        <is>
          <t>FS-Case Packing</t>
        </is>
      </c>
      <c r="E5188" t="n">
        <v>1440</v>
      </c>
      <c r="F5188" t="n">
        <v>1</v>
      </c>
      <c r="G5188" t="n">
        <v>1440</v>
      </c>
      <c r="H5188" t="n">
        <v>0</v>
      </c>
      <c r="I5188" t="n">
        <v>87.77887139107609</v>
      </c>
    </row>
    <row r="5189">
      <c r="A5189" t="inlineStr">
        <is>
          <t>Daily_Efficiency_MTBF_2026_09_18.xlsx</t>
        </is>
      </c>
      <c r="B5189" t="inlineStr">
        <is>
          <t>Samridhi 5 Star Line</t>
        </is>
      </c>
      <c r="C5189" s="82" t="n">
        <v>46058</v>
      </c>
      <c r="D5189" t="inlineStr">
        <is>
          <t>FS-TTM-5</t>
        </is>
      </c>
      <c r="E5189" t="n">
        <v>0</v>
      </c>
      <c r="F5189" t="n">
        <v>1</v>
      </c>
      <c r="G5189" t="n">
        <v>0</v>
      </c>
      <c r="H5189" t="n">
        <v>0</v>
      </c>
      <c r="I5189" t="n">
        <v>0</v>
      </c>
    </row>
    <row r="5190">
      <c r="A5190" t="inlineStr">
        <is>
          <t>Daily_Efficiency_MTBF_2026_09_18.xlsx</t>
        </is>
      </c>
      <c r="B5190" t="inlineStr">
        <is>
          <t>Samridhi Perk Line</t>
        </is>
      </c>
      <c r="C5190" s="82" t="n">
        <v>46058</v>
      </c>
      <c r="D5190" t="inlineStr">
        <is>
          <t>Perk-HLM-1</t>
        </is>
      </c>
      <c r="E5190" t="n">
        <v>1261.92085</v>
      </c>
      <c r="F5190" t="n">
        <v>132</v>
      </c>
      <c r="G5190" t="n">
        <v>9.560006439393939</v>
      </c>
      <c r="H5190" t="n">
        <v>5.54678333333333</v>
      </c>
      <c r="I5190" t="n">
        <v>76.2648395570758</v>
      </c>
    </row>
    <row r="5191">
      <c r="A5191" t="inlineStr">
        <is>
          <t>Daily_Efficiency_MTBF_2026_09_18.xlsx</t>
        </is>
      </c>
      <c r="B5191" t="inlineStr">
        <is>
          <t>Samridhi Perk Line</t>
        </is>
      </c>
      <c r="C5191" s="82" t="n">
        <v>46058</v>
      </c>
      <c r="D5191" t="inlineStr">
        <is>
          <t>Perk-HCM-2</t>
        </is>
      </c>
      <c r="E5191" t="n">
        <v>1355.71296666667</v>
      </c>
      <c r="F5191" t="n">
        <v>121</v>
      </c>
      <c r="G5191" t="n">
        <v>11.2042393939394</v>
      </c>
      <c r="H5191" t="n">
        <v>0.796166666666667</v>
      </c>
      <c r="I5191" t="n">
        <v>94.6652892761375</v>
      </c>
    </row>
    <row r="5192">
      <c r="A5192" t="inlineStr">
        <is>
          <t>Daily_Efficiency_MTBF_2026_09_18.xlsx</t>
        </is>
      </c>
      <c r="B5192" t="inlineStr">
        <is>
          <t>Samridhi Perk Line</t>
        </is>
      </c>
      <c r="C5192" s="82" t="n">
        <v>46058</v>
      </c>
      <c r="D5192" t="inlineStr">
        <is>
          <t>Perk-HCM-1</t>
        </is>
      </c>
      <c r="E5192" t="n">
        <v>1290.21355</v>
      </c>
      <c r="F5192" t="n">
        <v>104</v>
      </c>
      <c r="G5192" t="n">
        <v>12.4058995192308</v>
      </c>
      <c r="H5192" t="n">
        <v>1.18941666666667</v>
      </c>
      <c r="I5192" t="n">
        <v>57.6879207250105</v>
      </c>
    </row>
    <row r="5193">
      <c r="A5193" t="inlineStr">
        <is>
          <t>Daily_Efficiency_MTBF_2026_09_18.xlsx</t>
        </is>
      </c>
      <c r="B5193" t="inlineStr">
        <is>
          <t>Samridhi Perk Line</t>
        </is>
      </c>
      <c r="C5193" s="82" t="n">
        <v>46058</v>
      </c>
      <c r="D5193" t="inlineStr">
        <is>
          <t>Perk-HCM-3</t>
        </is>
      </c>
      <c r="E5193" t="n">
        <v>1361.72211666667</v>
      </c>
      <c r="F5193" t="n">
        <v>97</v>
      </c>
      <c r="G5193" t="n">
        <v>14.0383723367698</v>
      </c>
      <c r="H5193" t="n">
        <v>2.68261666666667</v>
      </c>
      <c r="I5193" t="n">
        <v>66.2469152966366</v>
      </c>
    </row>
    <row r="5194">
      <c r="A5194" t="inlineStr">
        <is>
          <t>Daily_Efficiency_MTBF_2026_09_18.xlsx</t>
        </is>
      </c>
      <c r="B5194" t="inlineStr">
        <is>
          <t>Samridhi Perk Line</t>
        </is>
      </c>
      <c r="C5194" s="82" t="n">
        <v>46058</v>
      </c>
      <c r="D5194" t="inlineStr">
        <is>
          <t>Perk-HLM-2</t>
        </is>
      </c>
      <c r="E5194" t="n">
        <v>1291.8846</v>
      </c>
      <c r="F5194" t="n">
        <v>83</v>
      </c>
      <c r="G5194" t="n">
        <v>15.5648746987952</v>
      </c>
      <c r="H5194" t="n">
        <v>0</v>
      </c>
      <c r="I5194" t="n">
        <v>72.146298463439</v>
      </c>
    </row>
    <row r="5195">
      <c r="A5195" t="inlineStr">
        <is>
          <t>Daily_Efficiency_MTBF_2026_09_18.xlsx</t>
        </is>
      </c>
      <c r="B5195" t="inlineStr">
        <is>
          <t>Samridhi Perk Line</t>
        </is>
      </c>
      <c r="C5195" s="82" t="n">
        <v>46058</v>
      </c>
      <c r="D5195" t="inlineStr">
        <is>
          <t>Perk-HCM-4</t>
        </is>
      </c>
      <c r="E5195" t="n">
        <v>1384.83953333333</v>
      </c>
      <c r="F5195" t="n">
        <v>35</v>
      </c>
      <c r="G5195" t="n">
        <v>39.5668438095238</v>
      </c>
      <c r="H5195" t="n">
        <v>0.4091</v>
      </c>
      <c r="I5195" t="n">
        <v>64.1637135481171</v>
      </c>
    </row>
    <row r="5196">
      <c r="A5196" t="inlineStr">
        <is>
          <t>Daily_Efficiency_MTBF_2026_09_18.xlsx</t>
        </is>
      </c>
      <c r="B5196" t="inlineStr">
        <is>
          <t>Samridhi Perk Line</t>
        </is>
      </c>
      <c r="C5196" s="82" t="n">
        <v>46058</v>
      </c>
      <c r="D5196" t="inlineStr">
        <is>
          <t>Perk-TTLi-1</t>
        </is>
      </c>
      <c r="E5196" t="n">
        <v>1328.53398333333</v>
      </c>
      <c r="F5196" t="n">
        <v>14</v>
      </c>
      <c r="G5196" t="n">
        <v>94.89528452380949</v>
      </c>
      <c r="H5196" t="n">
        <v>0.0761</v>
      </c>
      <c r="I5196" t="n">
        <v>51.6333111760945</v>
      </c>
    </row>
    <row r="5197">
      <c r="A5197" t="inlineStr">
        <is>
          <t>Daily_Efficiency_MTBF_2026_09_18.xlsx</t>
        </is>
      </c>
      <c r="B5197" t="inlineStr">
        <is>
          <t>Samridhi Perk Line</t>
        </is>
      </c>
      <c r="C5197" s="82" t="n">
        <v>46058</v>
      </c>
      <c r="D5197" t="inlineStr">
        <is>
          <t>Perk-TTLi-2</t>
        </is>
      </c>
      <c r="E5197" t="n">
        <v>1399.53886666667</v>
      </c>
      <c r="F5197" t="n">
        <v>6</v>
      </c>
      <c r="G5197" t="n">
        <v>233.256477777778</v>
      </c>
      <c r="H5197" t="n">
        <v>0</v>
      </c>
      <c r="I5197" t="n">
        <v>71.6827729747781</v>
      </c>
    </row>
    <row r="5198">
      <c r="A5198" t="inlineStr">
        <is>
          <t>Daily_Efficiency_MTBF_2026_09_18.xlsx</t>
        </is>
      </c>
      <c r="B5198" t="inlineStr">
        <is>
          <t>Samridhi Perk Line</t>
        </is>
      </c>
      <c r="C5198" s="82" t="n">
        <v>46058</v>
      </c>
      <c r="D5198" t="inlineStr">
        <is>
          <t>Perk-TTLi-4</t>
        </is>
      </c>
      <c r="E5198" t="n">
        <v>1438.16471666667</v>
      </c>
      <c r="F5198" t="n">
        <v>1</v>
      </c>
      <c r="G5198" t="n">
        <v>1438.16471666667</v>
      </c>
      <c r="H5198" t="n">
        <v>0</v>
      </c>
      <c r="I5198" t="n">
        <v>59.6558926844298</v>
      </c>
    </row>
    <row r="5199">
      <c r="A5199" t="inlineStr">
        <is>
          <t>Daily_Efficiency_MTBF_2026_09_18.xlsx</t>
        </is>
      </c>
      <c r="B5199" t="inlineStr">
        <is>
          <t>Samridhi Perk Line</t>
        </is>
      </c>
      <c r="C5199" s="82" t="n">
        <v>46058</v>
      </c>
      <c r="D5199" t="inlineStr">
        <is>
          <t>Perk-Case Packing</t>
        </is>
      </c>
      <c r="E5199" t="n">
        <v>1440</v>
      </c>
      <c r="F5199" t="n">
        <v>1</v>
      </c>
      <c r="G5199" t="n">
        <v>1440</v>
      </c>
      <c r="H5199" t="n">
        <v>0</v>
      </c>
      <c r="I5199" t="n">
        <v>78.5752688172043</v>
      </c>
    </row>
    <row r="5200">
      <c r="A5200" t="inlineStr">
        <is>
          <t>Daily_Efficiency_MTBF_2026_09_18.xlsx</t>
        </is>
      </c>
      <c r="B5200" t="inlineStr">
        <is>
          <t>Samridhi Perk Line</t>
        </is>
      </c>
      <c r="C5200" s="82" t="n">
        <v>46058</v>
      </c>
      <c r="D5200" t="inlineStr">
        <is>
          <t>Perk-HLM-3</t>
        </is>
      </c>
      <c r="E5200" t="n">
        <v>1440</v>
      </c>
      <c r="F5200" t="n">
        <v>1</v>
      </c>
      <c r="G5200" t="n">
        <v>1440</v>
      </c>
      <c r="H5200" t="n">
        <v>0</v>
      </c>
      <c r="I5200" t="n">
        <v>47.6342592592593</v>
      </c>
    </row>
    <row r="5201">
      <c r="A5201" t="inlineStr">
        <is>
          <t>Daily_Efficiency_MTBF_2026_09_18.xlsx</t>
        </is>
      </c>
      <c r="B5201" t="inlineStr">
        <is>
          <t>Samridhi Perk Line</t>
        </is>
      </c>
      <c r="C5201" s="82" t="n">
        <v>46058</v>
      </c>
      <c r="D5201" t="inlineStr">
        <is>
          <t>Perk-TTLi-3</t>
        </is>
      </c>
      <c r="E5201" t="n">
        <v>1433.22493333333</v>
      </c>
      <c r="F5201" t="n">
        <v>1</v>
      </c>
      <c r="G5201" t="n">
        <v>1433.22493333333</v>
      </c>
      <c r="H5201" t="n">
        <v>0</v>
      </c>
      <c r="I5201" t="n">
        <v>63.4024694146636</v>
      </c>
    </row>
    <row r="5202">
      <c r="A5202" t="inlineStr">
        <is>
          <t>Daily_Efficiency_MTBF_2026_09_18.xlsx</t>
        </is>
      </c>
      <c r="B5202" t="inlineStr">
        <is>
          <t>Co-Extrusion Line</t>
        </is>
      </c>
      <c r="C5202" s="82" t="n">
        <v>46057</v>
      </c>
      <c r="D5202" t="inlineStr">
        <is>
          <t>Coex-AW3</t>
        </is>
      </c>
      <c r="E5202" t="n">
        <v>1057.57456666667</v>
      </c>
      <c r="F5202" t="n">
        <v>178</v>
      </c>
      <c r="G5202" t="n">
        <v>5.94143014981273</v>
      </c>
      <c r="H5202" t="n">
        <v>94.01904999999999</v>
      </c>
      <c r="I5202" t="n">
        <v>10.8861111111111</v>
      </c>
    </row>
    <row r="5203">
      <c r="A5203" t="inlineStr">
        <is>
          <t>Daily_Efficiency_MTBF_2026_09_18.xlsx</t>
        </is>
      </c>
      <c r="B5203" t="inlineStr">
        <is>
          <t>Co-Extrusion Line</t>
        </is>
      </c>
      <c r="C5203" s="82" t="n">
        <v>46057</v>
      </c>
      <c r="D5203" t="inlineStr">
        <is>
          <t>Coex-AW2</t>
        </is>
      </c>
      <c r="E5203" t="n">
        <v>919.94705</v>
      </c>
      <c r="F5203" t="n">
        <v>34</v>
      </c>
      <c r="G5203" t="n">
        <v>27.0572661764706</v>
      </c>
      <c r="H5203" t="n">
        <v>15.9603</v>
      </c>
      <c r="I5203" t="n">
        <v>43.548288361544</v>
      </c>
    </row>
    <row r="5204">
      <c r="A5204" t="inlineStr">
        <is>
          <t>Daily_Efficiency_MTBF_2026_09_18.xlsx</t>
        </is>
      </c>
      <c r="B5204" t="inlineStr">
        <is>
          <t>Samridhi 5 Star Line</t>
        </is>
      </c>
      <c r="C5204" s="82" t="n">
        <v>46057</v>
      </c>
      <c r="D5204" t="inlineStr">
        <is>
          <t>FS-HCM-3</t>
        </is>
      </c>
      <c r="E5204" t="n">
        <v>1339.87313333333</v>
      </c>
      <c r="F5204" t="n">
        <v>82</v>
      </c>
      <c r="G5204" t="n">
        <v>16.3399162601626</v>
      </c>
      <c r="H5204" t="n">
        <v>1.68188333333333</v>
      </c>
      <c r="I5204" t="n">
        <v>90.3752860657075</v>
      </c>
    </row>
    <row r="5205">
      <c r="A5205" t="inlineStr">
        <is>
          <t>Daily_Efficiency_MTBF_2026_09_18.xlsx</t>
        </is>
      </c>
      <c r="B5205" t="inlineStr">
        <is>
          <t>Samridhi 5 Star Line</t>
        </is>
      </c>
      <c r="C5205" s="82" t="n">
        <v>46057</v>
      </c>
      <c r="D5205" t="inlineStr">
        <is>
          <t>FS-HCM-4</t>
        </is>
      </c>
      <c r="E5205" t="n">
        <v>1352.4303</v>
      </c>
      <c r="F5205" t="n">
        <v>54</v>
      </c>
      <c r="G5205" t="n">
        <v>25.0450055555556</v>
      </c>
      <c r="H5205" t="n">
        <v>48.0353333333333</v>
      </c>
      <c r="I5205" t="n">
        <v>62.2127077048552</v>
      </c>
    </row>
    <row r="5206">
      <c r="A5206" t="inlineStr">
        <is>
          <t>Daily_Efficiency_MTBF_2026_09_18.xlsx</t>
        </is>
      </c>
      <c r="B5206" t="inlineStr">
        <is>
          <t>Samridhi 5 Star Line</t>
        </is>
      </c>
      <c r="C5206" s="82" t="n">
        <v>46057</v>
      </c>
      <c r="D5206" t="inlineStr">
        <is>
          <t>FS-HCM-2</t>
        </is>
      </c>
      <c r="E5206" t="n">
        <v>1331.61298333333</v>
      </c>
      <c r="F5206" t="n">
        <v>52</v>
      </c>
      <c r="G5206" t="n">
        <v>25.6079419871795</v>
      </c>
      <c r="H5206" t="n">
        <v>11.1739</v>
      </c>
      <c r="I5206" t="n">
        <v>93.83892075182401</v>
      </c>
    </row>
    <row r="5207">
      <c r="A5207" t="inlineStr">
        <is>
          <t>Daily_Efficiency_MTBF_2026_09_18.xlsx</t>
        </is>
      </c>
      <c r="B5207" t="inlineStr">
        <is>
          <t>Samridhi 5 Star Line</t>
        </is>
      </c>
      <c r="C5207" s="82" t="n">
        <v>46057</v>
      </c>
      <c r="D5207" t="inlineStr">
        <is>
          <t>FS-HRM-5</t>
        </is>
      </c>
      <c r="E5207" t="n">
        <v>1359.85606666667</v>
      </c>
      <c r="F5207" t="n">
        <v>48</v>
      </c>
      <c r="G5207" t="n">
        <v>28.3303347222222</v>
      </c>
      <c r="H5207" t="n">
        <v>51.6448666666667</v>
      </c>
      <c r="I5207" t="n">
        <v>36.5451083504689</v>
      </c>
    </row>
    <row r="5208">
      <c r="A5208" t="inlineStr">
        <is>
          <t>Daily_Efficiency_MTBF_2026_09_18.xlsx</t>
        </is>
      </c>
      <c r="B5208" t="inlineStr">
        <is>
          <t>Samridhi 5 Star Line</t>
        </is>
      </c>
      <c r="C5208" s="82" t="n">
        <v>46057</v>
      </c>
      <c r="D5208" t="inlineStr">
        <is>
          <t>FS-TTLi-1</t>
        </is>
      </c>
      <c r="E5208" t="n">
        <v>1389.31506666667</v>
      </c>
      <c r="F5208" t="n">
        <v>45</v>
      </c>
      <c r="G5208" t="n">
        <v>30.8736681481482</v>
      </c>
      <c r="H5208" t="n">
        <v>9.514699999999999</v>
      </c>
      <c r="I5208" t="n">
        <v>78.7881077016315</v>
      </c>
    </row>
    <row r="5209">
      <c r="A5209" t="inlineStr">
        <is>
          <t>Daily_Efficiency_MTBF_2026_09_18.xlsx</t>
        </is>
      </c>
      <c r="B5209" t="inlineStr">
        <is>
          <t>Samridhi 5 Star Line</t>
        </is>
      </c>
      <c r="C5209" s="82" t="n">
        <v>46057</v>
      </c>
      <c r="D5209" t="inlineStr">
        <is>
          <t>FS-HCM-1</t>
        </is>
      </c>
      <c r="E5209" t="n">
        <v>1361.652</v>
      </c>
      <c r="F5209" t="n">
        <v>31</v>
      </c>
      <c r="G5209" t="n">
        <v>43.9242580645161</v>
      </c>
      <c r="H5209" t="n">
        <v>0.5005166666666671</v>
      </c>
      <c r="I5209" t="n">
        <v>82.3599233230275</v>
      </c>
    </row>
    <row r="5210">
      <c r="A5210" t="inlineStr">
        <is>
          <t>Daily_Efficiency_MTBF_2026_09_18.xlsx</t>
        </is>
      </c>
      <c r="B5210" t="inlineStr">
        <is>
          <t>Samridhi 5 Star Line</t>
        </is>
      </c>
      <c r="C5210" s="82" t="n">
        <v>46057</v>
      </c>
      <c r="D5210" t="inlineStr">
        <is>
          <t>FS-TTLi-2</t>
        </is>
      </c>
      <c r="E5210" t="n">
        <v>1394.94138333333</v>
      </c>
      <c r="F5210" t="n">
        <v>30</v>
      </c>
      <c r="G5210" t="n">
        <v>46.4980461111111</v>
      </c>
      <c r="H5210" t="n">
        <v>6.0212</v>
      </c>
      <c r="I5210" t="n">
        <v>72.8447218115782</v>
      </c>
    </row>
    <row r="5211">
      <c r="A5211" t="inlineStr">
        <is>
          <t>Daily_Efficiency_MTBF_2026_09_18.xlsx</t>
        </is>
      </c>
      <c r="B5211" t="inlineStr">
        <is>
          <t>Samridhi 5 Star Line</t>
        </is>
      </c>
      <c r="C5211" s="82" t="n">
        <v>46057</v>
      </c>
      <c r="D5211" t="inlineStr">
        <is>
          <t>FS-TTLi-4</t>
        </is>
      </c>
      <c r="E5211" t="n">
        <v>1377.15373333333</v>
      </c>
      <c r="F5211" t="n">
        <v>25</v>
      </c>
      <c r="G5211" t="n">
        <v>55.0861493333333</v>
      </c>
      <c r="H5211" t="n">
        <v>22.9659166666667</v>
      </c>
      <c r="I5211" t="n">
        <v>58.8333333333333</v>
      </c>
    </row>
    <row r="5212">
      <c r="A5212" t="inlineStr">
        <is>
          <t>Daily_Efficiency_MTBF_2026_09_18.xlsx</t>
        </is>
      </c>
      <c r="B5212" t="inlineStr">
        <is>
          <t>Samridhi 5 Star Line</t>
        </is>
      </c>
      <c r="C5212" s="82" t="n">
        <v>46057</v>
      </c>
      <c r="D5212" t="inlineStr">
        <is>
          <t>FS-TTLi-3</t>
        </is>
      </c>
      <c r="E5212" t="n">
        <v>1410.83271666667</v>
      </c>
      <c r="F5212" t="n">
        <v>23</v>
      </c>
      <c r="G5212" t="n">
        <v>61.3405528985507</v>
      </c>
      <c r="H5212" t="n">
        <v>6.98523333333333</v>
      </c>
      <c r="I5212" t="n">
        <v>87.2777016495052</v>
      </c>
    </row>
    <row r="5213">
      <c r="A5213" t="inlineStr">
        <is>
          <t>Daily_Efficiency_MTBF_2026_09_18.xlsx</t>
        </is>
      </c>
      <c r="B5213" t="inlineStr">
        <is>
          <t>Samridhi 5 Star Line</t>
        </is>
      </c>
      <c r="C5213" s="82" t="n">
        <v>46057</v>
      </c>
      <c r="D5213" t="inlineStr">
        <is>
          <t>FS-Case Packing</t>
        </is>
      </c>
      <c r="E5213" t="n">
        <v>1297.27635</v>
      </c>
      <c r="F5213" t="n">
        <v>1</v>
      </c>
      <c r="G5213" t="n">
        <v>1297.27635</v>
      </c>
      <c r="H5213" t="n">
        <v>0</v>
      </c>
      <c r="I5213" t="n">
        <v>85.0557742782152</v>
      </c>
    </row>
    <row r="5214">
      <c r="A5214" t="inlineStr">
        <is>
          <t>Daily_Efficiency_MTBF_2026_09_18.xlsx</t>
        </is>
      </c>
      <c r="B5214" t="inlineStr">
        <is>
          <t>Samridhi 5 Star Line</t>
        </is>
      </c>
      <c r="C5214" s="82" t="n">
        <v>46057</v>
      </c>
      <c r="D5214" t="inlineStr">
        <is>
          <t>FS-TTM-5</t>
        </is>
      </c>
      <c r="E5214" t="n">
        <v>720</v>
      </c>
      <c r="F5214" t="n">
        <v>1</v>
      </c>
      <c r="G5214" t="n">
        <v>720</v>
      </c>
      <c r="H5214" t="n">
        <v>0</v>
      </c>
      <c r="I5214" t="n">
        <v>14.6666666666667</v>
      </c>
    </row>
    <row r="5215">
      <c r="A5215" t="inlineStr">
        <is>
          <t>Daily_Efficiency_MTBF_2026_09_18.xlsx</t>
        </is>
      </c>
      <c r="B5215" t="inlineStr">
        <is>
          <t>Samridhi Perk Line</t>
        </is>
      </c>
      <c r="C5215" s="82" t="n">
        <v>46057</v>
      </c>
      <c r="D5215" t="inlineStr">
        <is>
          <t>Perk-HLM-2</t>
        </is>
      </c>
      <c r="E5215" t="n">
        <v>1235.61093333333</v>
      </c>
      <c r="F5215" t="n">
        <v>211</v>
      </c>
      <c r="G5215" t="n">
        <v>5.85597598736177</v>
      </c>
      <c r="H5215" t="n">
        <v>0</v>
      </c>
      <c r="I5215" t="n">
        <v>74.7930352771385</v>
      </c>
    </row>
    <row r="5216">
      <c r="A5216" t="inlineStr">
        <is>
          <t>Daily_Efficiency_MTBF_2026_09_18.xlsx</t>
        </is>
      </c>
      <c r="B5216" t="inlineStr">
        <is>
          <t>Samridhi Perk Line</t>
        </is>
      </c>
      <c r="C5216" s="82" t="n">
        <v>46057</v>
      </c>
      <c r="D5216" t="inlineStr">
        <is>
          <t>Perk-HCM-2</t>
        </is>
      </c>
      <c r="E5216" t="n">
        <v>1364.43211666667</v>
      </c>
      <c r="F5216" t="n">
        <v>103</v>
      </c>
      <c r="G5216" t="n">
        <v>13.2469137540453</v>
      </c>
      <c r="H5216" t="n">
        <v>3.16536666666667</v>
      </c>
      <c r="I5216" t="n">
        <v>79.70936243214589</v>
      </c>
    </row>
    <row r="5217">
      <c r="A5217" t="inlineStr">
        <is>
          <t>Daily_Efficiency_MTBF_2026_09_18.xlsx</t>
        </is>
      </c>
      <c r="B5217" t="inlineStr">
        <is>
          <t>Samridhi Perk Line</t>
        </is>
      </c>
      <c r="C5217" s="82" t="n">
        <v>46057</v>
      </c>
      <c r="D5217" t="inlineStr">
        <is>
          <t>Perk-HLM-1</t>
        </is>
      </c>
      <c r="E5217" t="n">
        <v>1342.15298333333</v>
      </c>
      <c r="F5217" t="n">
        <v>92</v>
      </c>
      <c r="G5217" t="n">
        <v>14.588619384058</v>
      </c>
      <c r="H5217" t="n">
        <v>4.83581666666667</v>
      </c>
      <c r="I5217" t="n">
        <v>76.9140856221763</v>
      </c>
    </row>
    <row r="5218">
      <c r="A5218" t="inlineStr">
        <is>
          <t>Daily_Efficiency_MTBF_2026_09_18.xlsx</t>
        </is>
      </c>
      <c r="B5218" t="inlineStr">
        <is>
          <t>Samridhi Perk Line</t>
        </is>
      </c>
      <c r="C5218" s="82" t="n">
        <v>46057</v>
      </c>
      <c r="D5218" t="inlineStr">
        <is>
          <t>Perk-HCM-3</t>
        </is>
      </c>
      <c r="E5218" t="n">
        <v>1367.04925</v>
      </c>
      <c r="F5218" t="n">
        <v>74</v>
      </c>
      <c r="G5218" t="n">
        <v>18.4736385135135</v>
      </c>
      <c r="H5218" t="n">
        <v>0.474033333333333</v>
      </c>
      <c r="I5218" t="n">
        <v>67.343855752986</v>
      </c>
    </row>
    <row r="5219">
      <c r="A5219" t="inlineStr">
        <is>
          <t>Daily_Efficiency_MTBF_2026_09_18.xlsx</t>
        </is>
      </c>
      <c r="B5219" t="inlineStr">
        <is>
          <t>Samridhi Perk Line</t>
        </is>
      </c>
      <c r="C5219" s="82" t="n">
        <v>46057</v>
      </c>
      <c r="D5219" t="inlineStr">
        <is>
          <t>Perk-HCM-1</t>
        </is>
      </c>
      <c r="E5219" t="n">
        <v>1257.75791666667</v>
      </c>
      <c r="F5219" t="n">
        <v>65</v>
      </c>
      <c r="G5219" t="n">
        <v>19.3501217948718</v>
      </c>
      <c r="H5219" t="n">
        <v>0.927616666666667</v>
      </c>
      <c r="I5219" t="n">
        <v>63.5308500507535</v>
      </c>
    </row>
    <row r="5220">
      <c r="A5220" t="inlineStr">
        <is>
          <t>Daily_Efficiency_MTBF_2026_09_18.xlsx</t>
        </is>
      </c>
      <c r="B5220" t="inlineStr">
        <is>
          <t>Samridhi Perk Line</t>
        </is>
      </c>
      <c r="C5220" s="82" t="n">
        <v>46057</v>
      </c>
      <c r="D5220" t="inlineStr">
        <is>
          <t>Perk-TTLi-1</t>
        </is>
      </c>
      <c r="E5220" t="n">
        <v>1270.40148333333</v>
      </c>
      <c r="F5220" t="n">
        <v>36</v>
      </c>
      <c r="G5220" t="n">
        <v>35.2889300925926</v>
      </c>
      <c r="H5220" t="n">
        <v>0.533433333333333</v>
      </c>
      <c r="I5220" t="n">
        <v>51.8011646753387</v>
      </c>
    </row>
    <row r="5221">
      <c r="A5221" t="inlineStr">
        <is>
          <t>Daily_Efficiency_MTBF_2026_09_18.xlsx</t>
        </is>
      </c>
      <c r="B5221" t="inlineStr">
        <is>
          <t>Samridhi Perk Line</t>
        </is>
      </c>
      <c r="C5221" s="82" t="n">
        <v>46057</v>
      </c>
      <c r="D5221" t="inlineStr">
        <is>
          <t>Perk-HCM-4</t>
        </is>
      </c>
      <c r="E5221" t="n">
        <v>1375.5056</v>
      </c>
      <c r="F5221" t="n">
        <v>28</v>
      </c>
      <c r="G5221" t="n">
        <v>49.1252</v>
      </c>
      <c r="H5221" t="n">
        <v>0.0843333333333333</v>
      </c>
      <c r="I5221" t="n">
        <v>67.015183035744</v>
      </c>
    </row>
    <row r="5222">
      <c r="A5222" t="inlineStr">
        <is>
          <t>Daily_Efficiency_MTBF_2026_09_18.xlsx</t>
        </is>
      </c>
      <c r="B5222" t="inlineStr">
        <is>
          <t>Samridhi Perk Line</t>
        </is>
      </c>
      <c r="C5222" s="82" t="n">
        <v>46057</v>
      </c>
      <c r="D5222" t="inlineStr">
        <is>
          <t>Perk-TTLi-4</t>
        </is>
      </c>
      <c r="E5222" t="n">
        <v>1416.52961666667</v>
      </c>
      <c r="F5222" t="n">
        <v>11</v>
      </c>
      <c r="G5222" t="n">
        <v>128.77541969697</v>
      </c>
      <c r="H5222" t="n">
        <v>2.39293333333333</v>
      </c>
      <c r="I5222" t="n">
        <v>61.2965098059792</v>
      </c>
    </row>
    <row r="5223">
      <c r="A5223" t="inlineStr">
        <is>
          <t>Daily_Efficiency_MTBF_2026_09_18.xlsx</t>
        </is>
      </c>
      <c r="B5223" t="inlineStr">
        <is>
          <t>Samridhi Perk Line</t>
        </is>
      </c>
      <c r="C5223" s="82" t="n">
        <v>46057</v>
      </c>
      <c r="D5223" t="inlineStr">
        <is>
          <t>Perk-TTLi-3</t>
        </is>
      </c>
      <c r="E5223" t="n">
        <v>1331.70628333333</v>
      </c>
      <c r="F5223" t="n">
        <v>9</v>
      </c>
      <c r="G5223" t="n">
        <v>147.967364814815</v>
      </c>
      <c r="H5223" t="n">
        <v>1.67781666666667</v>
      </c>
      <c r="I5223" t="n">
        <v>65.322580916007</v>
      </c>
    </row>
    <row r="5224">
      <c r="A5224" t="inlineStr">
        <is>
          <t>Daily_Efficiency_MTBF_2026_09_18.xlsx</t>
        </is>
      </c>
      <c r="B5224" t="inlineStr">
        <is>
          <t>Samridhi Perk Line</t>
        </is>
      </c>
      <c r="C5224" s="82" t="n">
        <v>46057</v>
      </c>
      <c r="D5224" t="inlineStr">
        <is>
          <t>Perk-TTLi-2</t>
        </is>
      </c>
      <c r="E5224" t="n">
        <v>1416.3051</v>
      </c>
      <c r="F5224" t="n">
        <v>7</v>
      </c>
      <c r="G5224" t="n">
        <v>202.3293</v>
      </c>
      <c r="H5224" t="n">
        <v>0</v>
      </c>
      <c r="I5224" t="n">
        <v>76.60908374402619</v>
      </c>
    </row>
    <row r="5225">
      <c r="A5225" t="inlineStr">
        <is>
          <t>Daily_Efficiency_MTBF_2026_09_18.xlsx</t>
        </is>
      </c>
      <c r="B5225" t="inlineStr">
        <is>
          <t>Samridhi Perk Line</t>
        </is>
      </c>
      <c r="C5225" s="82" t="n">
        <v>46057</v>
      </c>
      <c r="D5225" t="inlineStr">
        <is>
          <t>Perk-HLM-3</t>
        </is>
      </c>
      <c r="E5225" t="n">
        <v>1440</v>
      </c>
      <c r="F5225" t="n">
        <v>1</v>
      </c>
      <c r="G5225" t="n">
        <v>1440</v>
      </c>
      <c r="H5225" t="n">
        <v>0</v>
      </c>
      <c r="I5225" t="n">
        <v>53.1359567901235</v>
      </c>
    </row>
    <row r="5226">
      <c r="A5226" t="inlineStr">
        <is>
          <t>Daily_Efficiency_MTBF_2026_09_18.xlsx</t>
        </is>
      </c>
      <c r="B5226" t="inlineStr">
        <is>
          <t>Samridhi Perk Line</t>
        </is>
      </c>
      <c r="C5226" s="82" t="n">
        <v>46057</v>
      </c>
      <c r="D5226" t="inlineStr">
        <is>
          <t>Perk-Case Packing</t>
        </is>
      </c>
      <c r="E5226" t="n">
        <v>1440</v>
      </c>
      <c r="F5226" t="n">
        <v>1</v>
      </c>
      <c r="G5226" t="n">
        <v>1440</v>
      </c>
      <c r="H5226" t="n">
        <v>0</v>
      </c>
      <c r="I5226" t="n">
        <v>80.6451612903226</v>
      </c>
    </row>
    <row r="5227">
      <c r="A5227" t="inlineStr">
        <is>
          <t>Daily_Efficiency_MTBF_2026_09_18.xlsx</t>
        </is>
      </c>
      <c r="B5227" t="inlineStr">
        <is>
          <t>Co-Extrusion Line</t>
        </is>
      </c>
      <c r="C5227" s="82" t="n">
        <v>46056</v>
      </c>
      <c r="D5227" t="inlineStr">
        <is>
          <t>Coex-AW3</t>
        </is>
      </c>
      <c r="E5227" t="n">
        <v>1339.32401666667</v>
      </c>
      <c r="F5227" t="n">
        <v>213</v>
      </c>
      <c r="G5227" t="n">
        <v>6.28790618153365</v>
      </c>
      <c r="H5227" t="n">
        <v>84.51195</v>
      </c>
      <c r="I5227" t="n">
        <v>41.1486111111111</v>
      </c>
    </row>
    <row r="5228">
      <c r="A5228" t="inlineStr">
        <is>
          <t>Daily_Efficiency_MTBF_2026_09_18.xlsx</t>
        </is>
      </c>
      <c r="B5228" t="inlineStr">
        <is>
          <t>Co-Extrusion Line</t>
        </is>
      </c>
      <c r="C5228" s="82" t="n">
        <v>46056</v>
      </c>
      <c r="D5228" t="inlineStr">
        <is>
          <t>Coex-AW2</t>
        </is>
      </c>
      <c r="E5228" t="n">
        <v>1376.0186</v>
      </c>
      <c r="F5228" t="n">
        <v>23</v>
      </c>
      <c r="G5228" t="n">
        <v>59.8268956521739</v>
      </c>
      <c r="H5228" t="n">
        <v>19.4674833333333</v>
      </c>
      <c r="I5228" t="n">
        <v>92.1220222368156</v>
      </c>
    </row>
    <row r="5229">
      <c r="A5229" t="inlineStr">
        <is>
          <t>Daily_Efficiency_MTBF_2026_09_18.xlsx</t>
        </is>
      </c>
      <c r="B5229" t="inlineStr">
        <is>
          <t>Samridhi 5 Star Line</t>
        </is>
      </c>
      <c r="C5229" s="82" t="n">
        <v>46056</v>
      </c>
      <c r="D5229" t="inlineStr">
        <is>
          <t>FS-HCM-3</t>
        </is>
      </c>
      <c r="E5229" t="n">
        <v>1354.68171666667</v>
      </c>
      <c r="F5229" t="n">
        <v>82</v>
      </c>
      <c r="G5229" t="n">
        <v>16.5205087398374</v>
      </c>
      <c r="H5229" t="n">
        <v>7.985</v>
      </c>
      <c r="I5229" t="n">
        <v>82.32734395653129</v>
      </c>
    </row>
    <row r="5230">
      <c r="A5230" t="inlineStr">
        <is>
          <t>Daily_Efficiency_MTBF_2026_09_18.xlsx</t>
        </is>
      </c>
      <c r="B5230" t="inlineStr">
        <is>
          <t>Samridhi 5 Star Line</t>
        </is>
      </c>
      <c r="C5230" s="82" t="n">
        <v>46056</v>
      </c>
      <c r="D5230" t="inlineStr">
        <is>
          <t>FS-TTLi-1</t>
        </is>
      </c>
      <c r="E5230" t="n">
        <v>1375.8107</v>
      </c>
      <c r="F5230" t="n">
        <v>53</v>
      </c>
      <c r="G5230" t="n">
        <v>25.9586924528302</v>
      </c>
      <c r="H5230" t="n">
        <v>14.4915833333333</v>
      </c>
      <c r="I5230" t="n">
        <v>75.80506294358629</v>
      </c>
    </row>
    <row r="5231">
      <c r="A5231" t="inlineStr">
        <is>
          <t>Daily_Efficiency_MTBF_2026_09_18.xlsx</t>
        </is>
      </c>
      <c r="B5231" t="inlineStr">
        <is>
          <t>Samridhi 5 Star Line</t>
        </is>
      </c>
      <c r="C5231" s="82" t="n">
        <v>46056</v>
      </c>
      <c r="D5231" t="inlineStr">
        <is>
          <t>FS-TTLi-4</t>
        </is>
      </c>
      <c r="E5231" t="n">
        <v>1364.35488333333</v>
      </c>
      <c r="F5231" t="n">
        <v>44</v>
      </c>
      <c r="G5231" t="n">
        <v>31.008065530303</v>
      </c>
      <c r="H5231" t="n">
        <v>25.3057166666667</v>
      </c>
      <c r="I5231" t="n">
        <v>70.4141414141414</v>
      </c>
    </row>
    <row r="5232">
      <c r="A5232" t="inlineStr">
        <is>
          <t>Daily_Efficiency_MTBF_2026_09_18.xlsx</t>
        </is>
      </c>
      <c r="B5232" t="inlineStr">
        <is>
          <t>Samridhi 5 Star Line</t>
        </is>
      </c>
      <c r="C5232" s="82" t="n">
        <v>46056</v>
      </c>
      <c r="D5232" t="inlineStr">
        <is>
          <t>FS-HCM-4</t>
        </is>
      </c>
      <c r="E5232" t="n">
        <v>1387.80526666667</v>
      </c>
      <c r="F5232" t="n">
        <v>38</v>
      </c>
      <c r="G5232" t="n">
        <v>36.5211912280702</v>
      </c>
      <c r="H5232" t="n">
        <v>44.8594333333333</v>
      </c>
      <c r="I5232" t="n">
        <v>73.63098486066831</v>
      </c>
    </row>
    <row r="5233">
      <c r="A5233" t="inlineStr">
        <is>
          <t>Daily_Efficiency_MTBF_2026_09_18.xlsx</t>
        </is>
      </c>
      <c r="B5233" t="inlineStr">
        <is>
          <t>Samridhi 5 Star Line</t>
        </is>
      </c>
      <c r="C5233" s="82" t="n">
        <v>46056</v>
      </c>
      <c r="D5233" t="inlineStr">
        <is>
          <t>FS-HCM-2</t>
        </is>
      </c>
      <c r="E5233" t="n">
        <v>1400.13935</v>
      </c>
      <c r="F5233" t="n">
        <v>28</v>
      </c>
      <c r="G5233" t="n">
        <v>50.0049767857143</v>
      </c>
      <c r="H5233" t="n">
        <v>0.6746</v>
      </c>
      <c r="I5233" t="n">
        <v>77.6321382095696</v>
      </c>
    </row>
    <row r="5234">
      <c r="A5234" t="inlineStr">
        <is>
          <t>Daily_Efficiency_MTBF_2026_09_18.xlsx</t>
        </is>
      </c>
      <c r="B5234" t="inlineStr">
        <is>
          <t>Samridhi 5 Star Line</t>
        </is>
      </c>
      <c r="C5234" s="82" t="n">
        <v>46056</v>
      </c>
      <c r="D5234" t="inlineStr">
        <is>
          <t>FS-TTLi-2</t>
        </is>
      </c>
      <c r="E5234" t="n">
        <v>1389.19371666667</v>
      </c>
      <c r="F5234" t="n">
        <v>24</v>
      </c>
      <c r="G5234" t="n">
        <v>57.8830715277778</v>
      </c>
      <c r="H5234" t="n">
        <v>11.8214833333333</v>
      </c>
      <c r="I5234" t="n">
        <v>76.67217555106841</v>
      </c>
    </row>
    <row r="5235">
      <c r="A5235" t="inlineStr">
        <is>
          <t>Daily_Efficiency_MTBF_2026_09_18.xlsx</t>
        </is>
      </c>
      <c r="B5235" t="inlineStr">
        <is>
          <t>Samridhi 5 Star Line</t>
        </is>
      </c>
      <c r="C5235" s="82" t="n">
        <v>46056</v>
      </c>
      <c r="D5235" t="inlineStr">
        <is>
          <t>FS-HRM-5</t>
        </is>
      </c>
      <c r="E5235" t="n">
        <v>1410.00516666667</v>
      </c>
      <c r="F5235" t="n">
        <v>19</v>
      </c>
      <c r="G5235" t="n">
        <v>74.2107982456141</v>
      </c>
      <c r="H5235" t="n">
        <v>27.8279666666667</v>
      </c>
      <c r="I5235" t="n">
        <v>37.3364857987251</v>
      </c>
    </row>
    <row r="5236">
      <c r="A5236" t="inlineStr">
        <is>
          <t>Daily_Efficiency_MTBF_2026_09_18.xlsx</t>
        </is>
      </c>
      <c r="B5236" t="inlineStr">
        <is>
          <t>Samridhi 5 Star Line</t>
        </is>
      </c>
      <c r="C5236" s="82" t="n">
        <v>46056</v>
      </c>
      <c r="D5236" t="inlineStr">
        <is>
          <t>FS-TTLi-3</t>
        </is>
      </c>
      <c r="E5236" t="n">
        <v>1411.51136666667</v>
      </c>
      <c r="F5236" t="n">
        <v>19</v>
      </c>
      <c r="G5236" t="n">
        <v>74.29007192982461</v>
      </c>
      <c r="H5236" t="n">
        <v>12.3459833333333</v>
      </c>
      <c r="I5236" t="n">
        <v>80.68537938842159</v>
      </c>
    </row>
    <row r="5237">
      <c r="A5237" t="inlineStr">
        <is>
          <t>Daily_Efficiency_MTBF_2026_09_18.xlsx</t>
        </is>
      </c>
      <c r="B5237" t="inlineStr">
        <is>
          <t>Samridhi 5 Star Line</t>
        </is>
      </c>
      <c r="C5237" s="82" t="n">
        <v>46056</v>
      </c>
      <c r="D5237" t="inlineStr">
        <is>
          <t>FS-HCM-1</t>
        </is>
      </c>
      <c r="E5237" t="n">
        <v>1410.83305</v>
      </c>
      <c r="F5237" t="n">
        <v>18</v>
      </c>
      <c r="G5237" t="n">
        <v>78.3796138888889</v>
      </c>
      <c r="H5237" t="n">
        <v>3.3409</v>
      </c>
      <c r="I5237" t="n">
        <v>76.5865543573189</v>
      </c>
    </row>
    <row r="5238">
      <c r="A5238" t="inlineStr">
        <is>
          <t>Daily_Efficiency_MTBF_2026_09_18.xlsx</t>
        </is>
      </c>
      <c r="B5238" t="inlineStr">
        <is>
          <t>Samridhi 5 Star Line</t>
        </is>
      </c>
      <c r="C5238" s="82" t="n">
        <v>46056</v>
      </c>
      <c r="D5238" t="inlineStr">
        <is>
          <t>FS-TTM-5</t>
        </is>
      </c>
      <c r="E5238" t="n">
        <v>1440</v>
      </c>
      <c r="F5238" t="n">
        <v>1</v>
      </c>
      <c r="G5238" t="n">
        <v>1440</v>
      </c>
      <c r="H5238" t="n">
        <v>0</v>
      </c>
      <c r="I5238" t="n">
        <v>32.8838383838384</v>
      </c>
    </row>
    <row r="5239">
      <c r="A5239" t="inlineStr">
        <is>
          <t>Daily_Efficiency_MTBF_2026_09_18.xlsx</t>
        </is>
      </c>
      <c r="B5239" t="inlineStr">
        <is>
          <t>Samridhi 5 Star Line</t>
        </is>
      </c>
      <c r="C5239" s="82" t="n">
        <v>46056</v>
      </c>
      <c r="D5239" t="inlineStr">
        <is>
          <t>FS-Case Packing</t>
        </is>
      </c>
      <c r="E5239" t="n">
        <v>1440</v>
      </c>
      <c r="F5239" t="n">
        <v>1</v>
      </c>
      <c r="G5239" t="n">
        <v>1440</v>
      </c>
      <c r="H5239" t="n">
        <v>0</v>
      </c>
      <c r="I5239" t="n">
        <v>89.6817585301837</v>
      </c>
    </row>
    <row r="5240">
      <c r="A5240" t="inlineStr">
        <is>
          <t>Daily_Efficiency_MTBF_2026_09_18.xlsx</t>
        </is>
      </c>
      <c r="B5240" t="inlineStr">
        <is>
          <t>Samridhi Perk Line</t>
        </is>
      </c>
      <c r="C5240" s="82" t="n">
        <v>46056</v>
      </c>
      <c r="D5240" t="inlineStr">
        <is>
          <t>Perk-HLM-2</t>
        </is>
      </c>
      <c r="E5240" t="n">
        <v>1170.71608333333</v>
      </c>
      <c r="F5240" t="n">
        <v>161</v>
      </c>
      <c r="G5240" t="n">
        <v>7.2715284679089</v>
      </c>
      <c r="H5240" t="n">
        <v>0</v>
      </c>
      <c r="I5240" t="n">
        <v>43.9896488098648</v>
      </c>
    </row>
    <row r="5241">
      <c r="A5241" t="inlineStr">
        <is>
          <t>Daily_Efficiency_MTBF_2026_09_18.xlsx</t>
        </is>
      </c>
      <c r="B5241" t="inlineStr">
        <is>
          <t>Samridhi Perk Line</t>
        </is>
      </c>
      <c r="C5241" s="82" t="n">
        <v>46056</v>
      </c>
      <c r="D5241" t="inlineStr">
        <is>
          <t>Perk-HCM-2</t>
        </is>
      </c>
      <c r="E5241" t="n">
        <v>1378.4317</v>
      </c>
      <c r="F5241" t="n">
        <v>104</v>
      </c>
      <c r="G5241" t="n">
        <v>13.2541509615385</v>
      </c>
      <c r="H5241" t="n">
        <v>0.143733333333333</v>
      </c>
      <c r="I5241" t="n">
        <v>84.2430245987147</v>
      </c>
    </row>
    <row r="5242">
      <c r="A5242" t="inlineStr">
        <is>
          <t>Daily_Efficiency_MTBF_2026_09_18.xlsx</t>
        </is>
      </c>
      <c r="B5242" t="inlineStr">
        <is>
          <t>Samridhi Perk Line</t>
        </is>
      </c>
      <c r="C5242" s="82" t="n">
        <v>46056</v>
      </c>
      <c r="D5242" t="inlineStr">
        <is>
          <t>Perk-HCM-3</t>
        </is>
      </c>
      <c r="E5242" t="n">
        <v>1365.13721666667</v>
      </c>
      <c r="F5242" t="n">
        <v>84</v>
      </c>
      <c r="G5242" t="n">
        <v>16.251633531746</v>
      </c>
      <c r="H5242" t="n">
        <v>5.26315</v>
      </c>
      <c r="I5242" t="n">
        <v>70.6818412586684</v>
      </c>
    </row>
    <row r="5243">
      <c r="A5243" t="inlineStr">
        <is>
          <t>Daily_Efficiency_MTBF_2026_09_18.xlsx</t>
        </is>
      </c>
      <c r="B5243" t="inlineStr">
        <is>
          <t>Samridhi Perk Line</t>
        </is>
      </c>
      <c r="C5243" s="82" t="n">
        <v>46056</v>
      </c>
      <c r="D5243" t="inlineStr">
        <is>
          <t>Perk-HCM-1</t>
        </is>
      </c>
      <c r="E5243" t="n">
        <v>1287.60813333333</v>
      </c>
      <c r="F5243" t="n">
        <v>73</v>
      </c>
      <c r="G5243" t="n">
        <v>17.6384675799087</v>
      </c>
      <c r="H5243" t="n">
        <v>4.2487</v>
      </c>
      <c r="I5243" t="n">
        <v>71.6972406845</v>
      </c>
    </row>
    <row r="5244">
      <c r="A5244" t="inlineStr">
        <is>
          <t>Daily_Efficiency_MTBF_2026_09_18.xlsx</t>
        </is>
      </c>
      <c r="B5244" t="inlineStr">
        <is>
          <t>Samridhi Perk Line</t>
        </is>
      </c>
      <c r="C5244" s="82" t="n">
        <v>46056</v>
      </c>
      <c r="D5244" t="inlineStr">
        <is>
          <t>Perk-HLM-1</t>
        </is>
      </c>
      <c r="E5244" t="n">
        <v>1369.44565</v>
      </c>
      <c r="F5244" t="n">
        <v>58</v>
      </c>
      <c r="G5244" t="n">
        <v>23.6111318965517</v>
      </c>
      <c r="H5244" t="n">
        <v>9.20556666666667</v>
      </c>
      <c r="I5244" t="n">
        <v>59.4616431295597</v>
      </c>
    </row>
    <row r="5245">
      <c r="A5245" t="inlineStr">
        <is>
          <t>Daily_Efficiency_MTBF_2026_09_18.xlsx</t>
        </is>
      </c>
      <c r="B5245" t="inlineStr">
        <is>
          <t>Samridhi Perk Line</t>
        </is>
      </c>
      <c r="C5245" s="82" t="n">
        <v>46056</v>
      </c>
      <c r="D5245" t="inlineStr">
        <is>
          <t>Perk-HCM-4</t>
        </is>
      </c>
      <c r="E5245" t="n">
        <v>1357.7533</v>
      </c>
      <c r="F5245" t="n">
        <v>46</v>
      </c>
      <c r="G5245" t="n">
        <v>29.5163760869565</v>
      </c>
      <c r="H5245" t="n">
        <v>0.4746</v>
      </c>
      <c r="I5245" t="n">
        <v>62.6209942222315</v>
      </c>
    </row>
    <row r="5246">
      <c r="A5246" t="inlineStr">
        <is>
          <t>Daily_Efficiency_MTBF_2026_09_18.xlsx</t>
        </is>
      </c>
      <c r="B5246" t="inlineStr">
        <is>
          <t>Samridhi Perk Line</t>
        </is>
      </c>
      <c r="C5246" s="82" t="n">
        <v>46056</v>
      </c>
      <c r="D5246" t="inlineStr">
        <is>
          <t>Perk-TTLi-2</t>
        </is>
      </c>
      <c r="E5246" t="n">
        <v>1387.65281666667</v>
      </c>
      <c r="F5246" t="n">
        <v>28</v>
      </c>
      <c r="G5246" t="n">
        <v>49.5590291666667</v>
      </c>
      <c r="H5246" t="n">
        <v>5.25748333333333</v>
      </c>
      <c r="I5246" t="n">
        <v>80.60724950398711</v>
      </c>
    </row>
    <row r="5247">
      <c r="A5247" t="inlineStr">
        <is>
          <t>Daily_Efficiency_MTBF_2026_09_18.xlsx</t>
        </is>
      </c>
      <c r="B5247" t="inlineStr">
        <is>
          <t>Samridhi Perk Line</t>
        </is>
      </c>
      <c r="C5247" s="82" t="n">
        <v>46056</v>
      </c>
      <c r="D5247" t="inlineStr">
        <is>
          <t>Perk-TTLi-1</t>
        </is>
      </c>
      <c r="E5247" t="n">
        <v>1402.02096666667</v>
      </c>
      <c r="F5247" t="n">
        <v>14</v>
      </c>
      <c r="G5247" t="n">
        <v>100.144354761905</v>
      </c>
      <c r="H5247" t="n">
        <v>0.473083333333333</v>
      </c>
      <c r="I5247" t="n">
        <v>60.2874466853554</v>
      </c>
    </row>
    <row r="5248">
      <c r="A5248" t="inlineStr">
        <is>
          <t>Daily_Efficiency_MTBF_2026_09_18.xlsx</t>
        </is>
      </c>
      <c r="B5248" t="inlineStr">
        <is>
          <t>Samridhi Perk Line</t>
        </is>
      </c>
      <c r="C5248" s="82" t="n">
        <v>46056</v>
      </c>
      <c r="D5248" t="inlineStr">
        <is>
          <t>Perk-TTLi-4</t>
        </is>
      </c>
      <c r="E5248" t="n">
        <v>1435.45603333333</v>
      </c>
      <c r="F5248" t="n">
        <v>6</v>
      </c>
      <c r="G5248" t="n">
        <v>239.242672222222</v>
      </c>
      <c r="H5248" t="n">
        <v>2.6367</v>
      </c>
      <c r="I5248" t="n">
        <v>56.9782449356186</v>
      </c>
    </row>
    <row r="5249">
      <c r="A5249" t="inlineStr">
        <is>
          <t>Daily_Efficiency_MTBF_2026_09_18.xlsx</t>
        </is>
      </c>
      <c r="B5249" t="inlineStr">
        <is>
          <t>Samridhi Perk Line</t>
        </is>
      </c>
      <c r="C5249" s="82" t="n">
        <v>46056</v>
      </c>
      <c r="D5249" t="inlineStr">
        <is>
          <t>Perk-TTLi-3</t>
        </is>
      </c>
      <c r="E5249" t="n">
        <v>1408.31318333333</v>
      </c>
      <c r="F5249" t="n">
        <v>2</v>
      </c>
      <c r="G5249" t="n">
        <v>704.1565916666671</v>
      </c>
      <c r="H5249" t="n">
        <v>1.49975</v>
      </c>
      <c r="I5249" t="n">
        <v>67.75366982494219</v>
      </c>
    </row>
    <row r="5250">
      <c r="A5250" t="inlineStr">
        <is>
          <t>Daily_Efficiency_MTBF_2026_09_18.xlsx</t>
        </is>
      </c>
      <c r="B5250" t="inlineStr">
        <is>
          <t>Samridhi Perk Line</t>
        </is>
      </c>
      <c r="C5250" s="82" t="n">
        <v>46056</v>
      </c>
      <c r="D5250" t="inlineStr">
        <is>
          <t>Perk-Case Packing</t>
        </is>
      </c>
      <c r="E5250" t="n">
        <v>1440</v>
      </c>
      <c r="F5250" t="n">
        <v>1</v>
      </c>
      <c r="G5250" t="n">
        <v>1440</v>
      </c>
      <c r="H5250" t="n">
        <v>0</v>
      </c>
      <c r="I5250" t="n">
        <v>86.72043010752689</v>
      </c>
    </row>
    <row r="5251">
      <c r="A5251" t="inlineStr">
        <is>
          <t>Daily_Efficiency_MTBF_2026_09_18.xlsx</t>
        </is>
      </c>
      <c r="B5251" t="inlineStr">
        <is>
          <t>Samridhi Perk Line</t>
        </is>
      </c>
      <c r="C5251" s="82" t="n">
        <v>46056</v>
      </c>
      <c r="D5251" t="inlineStr">
        <is>
          <t>Perk-HLM-3</t>
        </is>
      </c>
      <c r="E5251" t="n">
        <v>600</v>
      </c>
      <c r="F5251" t="n">
        <v>1</v>
      </c>
      <c r="G5251" t="n">
        <v>600</v>
      </c>
      <c r="H5251" t="n">
        <v>0</v>
      </c>
      <c r="I5251" t="n">
        <v>9.79666666666666</v>
      </c>
    </row>
    <row r="5252">
      <c r="A5252" t="inlineStr">
        <is>
          <t>Daily_Efficiency_MTBF_2026_09_18.xlsx</t>
        </is>
      </c>
      <c r="B5252" t="inlineStr">
        <is>
          <t>Co-Extrusion Line</t>
        </is>
      </c>
      <c r="C5252" s="82" t="n">
        <v>46055</v>
      </c>
      <c r="D5252" t="inlineStr">
        <is>
          <t>Coex-AW3</t>
        </is>
      </c>
      <c r="E5252" t="n">
        <v>1003.53731666667</v>
      </c>
      <c r="F5252" t="n">
        <v>236</v>
      </c>
      <c r="G5252" t="n">
        <v>4.25227676553672</v>
      </c>
      <c r="H5252" t="n">
        <v>228.447666666667</v>
      </c>
      <c r="I5252" t="n">
        <v>25.8830555555556</v>
      </c>
    </row>
    <row r="5253">
      <c r="A5253" t="inlineStr">
        <is>
          <t>Daily_Efficiency_MTBF_2026_09_18.xlsx</t>
        </is>
      </c>
      <c r="B5253" t="inlineStr">
        <is>
          <t>Co-Extrusion Line</t>
        </is>
      </c>
      <c r="C5253" s="82" t="n">
        <v>46055</v>
      </c>
      <c r="D5253" t="inlineStr">
        <is>
          <t>Coex-AW2</t>
        </is>
      </c>
      <c r="E5253" t="n">
        <v>1292.37666666667</v>
      </c>
      <c r="F5253" t="n">
        <v>19</v>
      </c>
      <c r="G5253" t="n">
        <v>68.0198245614035</v>
      </c>
      <c r="H5253" t="n">
        <v>13.5189166666667</v>
      </c>
      <c r="I5253" t="n">
        <v>61.6654713396879</v>
      </c>
    </row>
    <row r="5254">
      <c r="A5254" t="inlineStr">
        <is>
          <t>Daily_Efficiency_MTBF_2026_09_18.xlsx</t>
        </is>
      </c>
      <c r="B5254" t="inlineStr">
        <is>
          <t>Samridhi 5 Star Line</t>
        </is>
      </c>
      <c r="C5254" s="82" t="n">
        <v>46055</v>
      </c>
      <c r="D5254" t="inlineStr">
        <is>
          <t>FS-HCM-4</t>
        </is>
      </c>
      <c r="E5254" t="n">
        <v>1266.56113333333</v>
      </c>
      <c r="F5254" t="n">
        <v>61</v>
      </c>
      <c r="G5254" t="n">
        <v>20.7632972677596</v>
      </c>
      <c r="H5254" t="n">
        <v>43.9189333333333</v>
      </c>
      <c r="I5254" t="n">
        <v>60.678832871783</v>
      </c>
    </row>
    <row r="5255">
      <c r="A5255" t="inlineStr">
        <is>
          <t>Daily_Efficiency_MTBF_2026_09_18.xlsx</t>
        </is>
      </c>
      <c r="B5255" t="inlineStr">
        <is>
          <t>Samridhi 5 Star Line</t>
        </is>
      </c>
      <c r="C5255" s="82" t="n">
        <v>46055</v>
      </c>
      <c r="D5255" t="inlineStr">
        <is>
          <t>FS-HCM-1</t>
        </is>
      </c>
      <c r="E5255" t="n">
        <v>1315.75528333333</v>
      </c>
      <c r="F5255" t="n">
        <v>57</v>
      </c>
      <c r="G5255" t="n">
        <v>23.0834260233918</v>
      </c>
      <c r="H5255" t="n">
        <v>0.2271</v>
      </c>
      <c r="I5255" t="n">
        <v>69.3256115929219</v>
      </c>
    </row>
    <row r="5256">
      <c r="A5256" t="inlineStr">
        <is>
          <t>Daily_Efficiency_MTBF_2026_09_18.xlsx</t>
        </is>
      </c>
      <c r="B5256" t="inlineStr">
        <is>
          <t>Samridhi 5 Star Line</t>
        </is>
      </c>
      <c r="C5256" s="82" t="n">
        <v>46055</v>
      </c>
      <c r="D5256" t="inlineStr">
        <is>
          <t>FS-HCM-3</t>
        </is>
      </c>
      <c r="E5256" t="n">
        <v>1257.55895</v>
      </c>
      <c r="F5256" t="n">
        <v>45</v>
      </c>
      <c r="G5256" t="n">
        <v>27.9457544444444</v>
      </c>
      <c r="H5256" t="n">
        <v>0.845516666666667</v>
      </c>
      <c r="I5256" t="n">
        <v>78.62311307996519</v>
      </c>
    </row>
    <row r="5257">
      <c r="A5257" t="inlineStr">
        <is>
          <t>Daily_Efficiency_MTBF_2026_09_18.xlsx</t>
        </is>
      </c>
      <c r="B5257" t="inlineStr">
        <is>
          <t>Samridhi 5 Star Line</t>
        </is>
      </c>
      <c r="C5257" s="82" t="n">
        <v>46055</v>
      </c>
      <c r="D5257" t="inlineStr">
        <is>
          <t>FS-TTLi-2</t>
        </is>
      </c>
      <c r="E5257" t="n">
        <v>1336.7243</v>
      </c>
      <c r="F5257" t="n">
        <v>38</v>
      </c>
      <c r="G5257" t="n">
        <v>35.1769552631579</v>
      </c>
      <c r="H5257" t="n">
        <v>33.0126333333333</v>
      </c>
      <c r="I5257" t="n">
        <v>51.0841397764577</v>
      </c>
    </row>
    <row r="5258">
      <c r="A5258" t="inlineStr">
        <is>
          <t>Daily_Efficiency_MTBF_2026_09_18.xlsx</t>
        </is>
      </c>
      <c r="B5258" t="inlineStr">
        <is>
          <t>Samridhi 5 Star Line</t>
        </is>
      </c>
      <c r="C5258" s="82" t="n">
        <v>46055</v>
      </c>
      <c r="D5258" t="inlineStr">
        <is>
          <t>FS-HCM-2</t>
        </is>
      </c>
      <c r="E5258" t="n">
        <v>1271.96633333333</v>
      </c>
      <c r="F5258" t="n">
        <v>37</v>
      </c>
      <c r="G5258" t="n">
        <v>34.3774684684685</v>
      </c>
      <c r="H5258" t="n">
        <v>0</v>
      </c>
      <c r="I5258" t="n">
        <v>57.6214428412256</v>
      </c>
    </row>
    <row r="5259">
      <c r="A5259" t="inlineStr">
        <is>
          <t>Daily_Efficiency_MTBF_2026_09_18.xlsx</t>
        </is>
      </c>
      <c r="B5259" t="inlineStr">
        <is>
          <t>Samridhi 5 Star Line</t>
        </is>
      </c>
      <c r="C5259" s="82" t="n">
        <v>46055</v>
      </c>
      <c r="D5259" t="inlineStr">
        <is>
          <t>FS-TTLi-1</t>
        </is>
      </c>
      <c r="E5259" t="n">
        <v>1263.7792</v>
      </c>
      <c r="F5259" t="n">
        <v>36</v>
      </c>
      <c r="G5259" t="n">
        <v>35.1049777777778</v>
      </c>
      <c r="H5259" t="n">
        <v>14.1638833333333</v>
      </c>
      <c r="I5259" t="n">
        <v>59.8840848683169</v>
      </c>
    </row>
    <row r="5260">
      <c r="A5260" t="inlineStr">
        <is>
          <t>Daily_Efficiency_MTBF_2026_09_18.xlsx</t>
        </is>
      </c>
      <c r="B5260" t="inlineStr">
        <is>
          <t>Samridhi 5 Star Line</t>
        </is>
      </c>
      <c r="C5260" s="82" t="n">
        <v>46055</v>
      </c>
      <c r="D5260" t="inlineStr">
        <is>
          <t>FS-TTLi-4</t>
        </is>
      </c>
      <c r="E5260" t="n">
        <v>1387.19766666667</v>
      </c>
      <c r="F5260" t="n">
        <v>16</v>
      </c>
      <c r="G5260" t="n">
        <v>86.6998541666667</v>
      </c>
      <c r="H5260" t="n">
        <v>14.0658</v>
      </c>
      <c r="I5260" t="n">
        <v>54.2323649949143</v>
      </c>
    </row>
    <row r="5261">
      <c r="A5261" t="inlineStr">
        <is>
          <t>Daily_Efficiency_MTBF_2026_09_18.xlsx</t>
        </is>
      </c>
      <c r="B5261" t="inlineStr">
        <is>
          <t>Samridhi 5 Star Line</t>
        </is>
      </c>
      <c r="C5261" s="82" t="n">
        <v>46055</v>
      </c>
      <c r="D5261" t="inlineStr">
        <is>
          <t>FS-HRM-5</t>
        </is>
      </c>
      <c r="E5261" t="n">
        <v>1387.98621666667</v>
      </c>
      <c r="F5261" t="n">
        <v>13</v>
      </c>
      <c r="G5261" t="n">
        <v>106.768170512821</v>
      </c>
      <c r="H5261" t="n">
        <v>16.2037833333333</v>
      </c>
      <c r="I5261" t="n">
        <v>29.0790676757097</v>
      </c>
    </row>
    <row r="5262">
      <c r="A5262" t="inlineStr">
        <is>
          <t>Daily_Efficiency_MTBF_2026_09_18.xlsx</t>
        </is>
      </c>
      <c r="B5262" t="inlineStr">
        <is>
          <t>Samridhi 5 Star Line</t>
        </is>
      </c>
      <c r="C5262" s="82" t="n">
        <v>46055</v>
      </c>
      <c r="D5262" t="inlineStr">
        <is>
          <t>FS-TTLi-3</t>
        </is>
      </c>
      <c r="E5262" t="n">
        <v>1386.93563333333</v>
      </c>
      <c r="F5262" t="n">
        <v>12</v>
      </c>
      <c r="G5262" t="n">
        <v>115.577969444444</v>
      </c>
      <c r="H5262" t="n">
        <v>7.34128333333333</v>
      </c>
      <c r="I5262" t="n">
        <v>68.6960082244541</v>
      </c>
    </row>
    <row r="5263">
      <c r="A5263" t="inlineStr">
        <is>
          <t>Daily_Efficiency_MTBF_2026_09_18.xlsx</t>
        </is>
      </c>
      <c r="B5263" t="inlineStr">
        <is>
          <t>Samridhi 5 Star Line</t>
        </is>
      </c>
      <c r="C5263" s="82" t="n">
        <v>46055</v>
      </c>
      <c r="D5263" t="inlineStr">
        <is>
          <t>FS-TTM-5</t>
        </is>
      </c>
      <c r="E5263" t="n">
        <v>1310.32406666667</v>
      </c>
      <c r="F5263" t="n">
        <v>1</v>
      </c>
      <c r="G5263" t="n">
        <v>1310.32406666667</v>
      </c>
      <c r="H5263" t="n">
        <v>0</v>
      </c>
      <c r="I5263" t="n">
        <v>22.7172969902905</v>
      </c>
    </row>
    <row r="5264">
      <c r="A5264" t="inlineStr">
        <is>
          <t>Daily_Efficiency_MTBF_2026_09_18.xlsx</t>
        </is>
      </c>
      <c r="B5264" t="inlineStr">
        <is>
          <t>Samridhi 5 Star Line</t>
        </is>
      </c>
      <c r="C5264" s="82" t="n">
        <v>46055</v>
      </c>
      <c r="D5264" t="inlineStr">
        <is>
          <t>FS-Case Packing</t>
        </is>
      </c>
      <c r="E5264" t="n">
        <v>1401.43046666667</v>
      </c>
      <c r="F5264" t="n">
        <v>1</v>
      </c>
      <c r="G5264" t="n">
        <v>1401.43046666667</v>
      </c>
      <c r="H5264" t="n">
        <v>0</v>
      </c>
      <c r="I5264" t="n">
        <v>65.712854576333</v>
      </c>
    </row>
    <row r="5265">
      <c r="A5265" t="inlineStr">
        <is>
          <t>Daily_Efficiency_MTBF_2026_09_18.xlsx</t>
        </is>
      </c>
      <c r="B5265" t="inlineStr">
        <is>
          <t>Samridhi Perk Line</t>
        </is>
      </c>
      <c r="C5265" s="82" t="n">
        <v>46055</v>
      </c>
      <c r="D5265" t="inlineStr">
        <is>
          <t>Perk-HLM-2</t>
        </is>
      </c>
      <c r="E5265" t="n">
        <v>714.587233333333</v>
      </c>
      <c r="F5265" t="n">
        <v>105</v>
      </c>
      <c r="G5265" t="n">
        <v>6.8055926984127</v>
      </c>
      <c r="H5265" t="n">
        <v>0</v>
      </c>
      <c r="I5265" t="n">
        <v>51.2235079823866</v>
      </c>
    </row>
    <row r="5266">
      <c r="A5266" t="inlineStr">
        <is>
          <t>Daily_Efficiency_MTBF_2026_09_18.xlsx</t>
        </is>
      </c>
      <c r="B5266" t="inlineStr">
        <is>
          <t>Samridhi Perk Line</t>
        </is>
      </c>
      <c r="C5266" s="82" t="n">
        <v>46055</v>
      </c>
      <c r="D5266" t="inlineStr">
        <is>
          <t>Perk-HCM-3</t>
        </is>
      </c>
      <c r="E5266" t="n">
        <v>762.51385</v>
      </c>
      <c r="F5266" t="n">
        <v>84</v>
      </c>
      <c r="G5266" t="n">
        <v>9.07754583333333</v>
      </c>
      <c r="H5266" t="n">
        <v>3.5356</v>
      </c>
      <c r="I5266" t="n">
        <v>33.4498978757326</v>
      </c>
    </row>
    <row r="5267">
      <c r="A5267" t="inlineStr">
        <is>
          <t>Daily_Efficiency_MTBF_2026_09_18.xlsx</t>
        </is>
      </c>
      <c r="B5267" t="inlineStr">
        <is>
          <t>Samridhi Perk Line</t>
        </is>
      </c>
      <c r="C5267" s="82" t="n">
        <v>46055</v>
      </c>
      <c r="D5267" t="inlineStr">
        <is>
          <t>Perk-HCM-1</t>
        </is>
      </c>
      <c r="E5267" t="n">
        <v>1361.71405</v>
      </c>
      <c r="F5267" t="n">
        <v>83</v>
      </c>
      <c r="G5267" t="n">
        <v>16.406193373494</v>
      </c>
      <c r="H5267" t="n">
        <v>0.507716666666667</v>
      </c>
      <c r="I5267" t="n">
        <v>34.8000621672673</v>
      </c>
    </row>
    <row r="5268">
      <c r="A5268" t="inlineStr">
        <is>
          <t>Daily_Efficiency_MTBF_2026_09_18.xlsx</t>
        </is>
      </c>
      <c r="B5268" t="inlineStr">
        <is>
          <t>Samridhi Perk Line</t>
        </is>
      </c>
      <c r="C5268" s="82" t="n">
        <v>46055</v>
      </c>
      <c r="D5268" t="inlineStr">
        <is>
          <t>Perk-HCM-2</t>
        </is>
      </c>
      <c r="E5268" t="n">
        <v>1387.96696666667</v>
      </c>
      <c r="F5268" t="n">
        <v>46</v>
      </c>
      <c r="G5268" t="n">
        <v>30.1731949275362</v>
      </c>
      <c r="H5268" t="n">
        <v>9.21386666666667</v>
      </c>
      <c r="I5268" t="n">
        <v>44.3523902439756</v>
      </c>
    </row>
    <row r="5269">
      <c r="A5269" t="inlineStr">
        <is>
          <t>Daily_Efficiency_MTBF_2026_09_18.xlsx</t>
        </is>
      </c>
      <c r="B5269" t="inlineStr">
        <is>
          <t>Samridhi Perk Line</t>
        </is>
      </c>
      <c r="C5269" s="82" t="n">
        <v>46055</v>
      </c>
      <c r="D5269" t="inlineStr">
        <is>
          <t>Perk-HLM-1</t>
        </is>
      </c>
      <c r="E5269" t="n">
        <v>783.0364499999999</v>
      </c>
      <c r="F5269" t="n">
        <v>38</v>
      </c>
      <c r="G5269" t="n">
        <v>20.6062223684211</v>
      </c>
      <c r="H5269" t="n">
        <v>9.168633333333331</v>
      </c>
      <c r="I5269" t="n">
        <v>49.3309732024449</v>
      </c>
    </row>
    <row r="5270">
      <c r="A5270" t="inlineStr">
        <is>
          <t>Daily_Efficiency_MTBF_2026_09_18.xlsx</t>
        </is>
      </c>
      <c r="B5270" t="inlineStr">
        <is>
          <t>Samridhi Perk Line</t>
        </is>
      </c>
      <c r="C5270" s="82" t="n">
        <v>46055</v>
      </c>
      <c r="D5270" t="inlineStr">
        <is>
          <t>Perk-HCM-4</t>
        </is>
      </c>
      <c r="E5270" t="n">
        <v>818.799333333333</v>
      </c>
      <c r="F5270" t="n">
        <v>32</v>
      </c>
      <c r="G5270" t="n">
        <v>25.5874791666667</v>
      </c>
      <c r="H5270" t="n">
        <v>0.113433333333333</v>
      </c>
      <c r="I5270" t="n">
        <v>51.0270795663946</v>
      </c>
    </row>
    <row r="5271">
      <c r="A5271" t="inlineStr">
        <is>
          <t>Daily_Efficiency_MTBF_2026_09_18.xlsx</t>
        </is>
      </c>
      <c r="B5271" t="inlineStr">
        <is>
          <t>Samridhi Perk Line</t>
        </is>
      </c>
      <c r="C5271" s="82" t="n">
        <v>46055</v>
      </c>
      <c r="D5271" t="inlineStr">
        <is>
          <t>Perk-TTLi-2</t>
        </is>
      </c>
      <c r="E5271" t="n">
        <v>1433.78178333333</v>
      </c>
      <c r="F5271" t="n">
        <v>8</v>
      </c>
      <c r="G5271" t="n">
        <v>179.222722916667</v>
      </c>
      <c r="H5271" t="n">
        <v>0</v>
      </c>
      <c r="I5271" t="n">
        <v>42.82961102446</v>
      </c>
    </row>
    <row r="5272">
      <c r="A5272" t="inlineStr">
        <is>
          <t>Daily_Efficiency_MTBF_2026_09_18.xlsx</t>
        </is>
      </c>
      <c r="B5272" t="inlineStr">
        <is>
          <t>Samridhi Perk Line</t>
        </is>
      </c>
      <c r="C5272" s="82" t="n">
        <v>46055</v>
      </c>
      <c r="D5272" t="inlineStr">
        <is>
          <t>Perk-TTLi-4</t>
        </is>
      </c>
      <c r="E5272" t="n">
        <v>1439.4279</v>
      </c>
      <c r="F5272" t="n">
        <v>3</v>
      </c>
      <c r="G5272" t="n">
        <v>479.8093</v>
      </c>
      <c r="H5272" t="n">
        <v>0.261633333333333</v>
      </c>
      <c r="I5272" t="n">
        <v>28.6346459049064</v>
      </c>
    </row>
    <row r="5273">
      <c r="A5273" t="inlineStr">
        <is>
          <t>Daily_Efficiency_MTBF_2026_09_18.xlsx</t>
        </is>
      </c>
      <c r="B5273" t="inlineStr">
        <is>
          <t>Samridhi Perk Line</t>
        </is>
      </c>
      <c r="C5273" s="82" t="n">
        <v>46055</v>
      </c>
      <c r="D5273" t="inlineStr">
        <is>
          <t>Perk-TTLi-1</t>
        </is>
      </c>
      <c r="E5273" t="n">
        <v>1343.02493333333</v>
      </c>
      <c r="F5273" t="n">
        <v>3</v>
      </c>
      <c r="G5273" t="n">
        <v>447.674977777778</v>
      </c>
      <c r="H5273" t="n">
        <v>0</v>
      </c>
      <c r="I5273" t="n">
        <v>31.942613812946</v>
      </c>
    </row>
    <row r="5274">
      <c r="A5274" t="inlineStr">
        <is>
          <t>Daily_Efficiency_MTBF_2026_09_18.xlsx</t>
        </is>
      </c>
      <c r="B5274" t="inlineStr">
        <is>
          <t>Samridhi Perk Line</t>
        </is>
      </c>
      <c r="C5274" s="82" t="n">
        <v>46055</v>
      </c>
      <c r="D5274" t="inlineStr">
        <is>
          <t>Perk-TTLi-3</t>
        </is>
      </c>
      <c r="E5274" t="n">
        <v>1421.59155</v>
      </c>
      <c r="F5274" t="n">
        <v>3</v>
      </c>
      <c r="G5274" t="n">
        <v>473.86385</v>
      </c>
      <c r="H5274" t="n">
        <v>0.04905</v>
      </c>
      <c r="I5274" t="n">
        <v>30.5866486888891</v>
      </c>
    </row>
    <row r="5275">
      <c r="A5275" t="inlineStr">
        <is>
          <t>Daily_Efficiency_MTBF_2026_09_18.xlsx</t>
        </is>
      </c>
      <c r="B5275" t="inlineStr">
        <is>
          <t>Samridhi Perk Line</t>
        </is>
      </c>
      <c r="C5275" s="82" t="n">
        <v>46055</v>
      </c>
      <c r="D5275" t="inlineStr">
        <is>
          <t>Perk-Case Packing</t>
        </is>
      </c>
      <c r="E5275" t="n">
        <v>1440</v>
      </c>
      <c r="F5275" t="n">
        <v>1</v>
      </c>
      <c r="G5275" t="n">
        <v>1440</v>
      </c>
      <c r="H5275" t="n">
        <v>0</v>
      </c>
      <c r="I5275" t="n">
        <v>43.2795698924731</v>
      </c>
    </row>
    <row r="5276">
      <c r="A5276" t="inlineStr">
        <is>
          <t>Daily_Efficiency_MTBF_2026_09_18.xlsx</t>
        </is>
      </c>
      <c r="B5276" t="inlineStr">
        <is>
          <t>Samridhi Perk Line</t>
        </is>
      </c>
      <c r="C5276" s="82" t="n">
        <v>46055</v>
      </c>
      <c r="D5276" t="inlineStr">
        <is>
          <t>Perk-HLM-3</t>
        </is>
      </c>
      <c r="E5276" t="n">
        <v>840</v>
      </c>
      <c r="F5276" t="n">
        <v>1</v>
      </c>
      <c r="G5276" t="n">
        <v>840</v>
      </c>
      <c r="H5276" t="n">
        <v>0</v>
      </c>
      <c r="I5276" t="n">
        <v>31.3433862433862</v>
      </c>
    </row>
    <row r="5277">
      <c r="A5277" t="inlineStr">
        <is>
          <t>Daily_Efficiency_MTBF_2026_09_18.xlsx</t>
        </is>
      </c>
      <c r="B5277" t="inlineStr">
        <is>
          <t>Co-Extrusion Line</t>
        </is>
      </c>
      <c r="C5277" s="82" t="n">
        <v>46054</v>
      </c>
      <c r="D5277" t="inlineStr">
        <is>
          <t>Coex-AW3</t>
        </is>
      </c>
      <c r="E5277" t="n">
        <v>1246.5078</v>
      </c>
      <c r="F5277" t="n">
        <v>453</v>
      </c>
      <c r="G5277" t="n">
        <v>2.75167284768212</v>
      </c>
      <c r="H5277" t="n">
        <v>193.4922</v>
      </c>
      <c r="I5277" t="n">
        <v>30.7530555555555</v>
      </c>
    </row>
    <row r="5278">
      <c r="A5278" t="inlineStr">
        <is>
          <t>Daily_Efficiency_MTBF_2026_09_18.xlsx</t>
        </is>
      </c>
      <c r="B5278" t="inlineStr">
        <is>
          <t>Co-Extrusion Line</t>
        </is>
      </c>
      <c r="C5278" s="82" t="n">
        <v>46054</v>
      </c>
      <c r="D5278" t="inlineStr">
        <is>
          <t>Coex-AW2</t>
        </is>
      </c>
      <c r="E5278" t="n">
        <v>1389.67418333333</v>
      </c>
      <c r="F5278" t="n">
        <v>8</v>
      </c>
      <c r="G5278" t="n">
        <v>173.709272916667</v>
      </c>
      <c r="H5278" t="n">
        <v>7.8196</v>
      </c>
      <c r="I5278" t="n">
        <v>62.8580017416178</v>
      </c>
    </row>
    <row r="5279">
      <c r="A5279" t="inlineStr">
        <is>
          <t>Daily_Efficiency_MTBF_2026_09_18.xlsx</t>
        </is>
      </c>
      <c r="B5279" t="inlineStr">
        <is>
          <t>Samridhi 5 Star Line</t>
        </is>
      </c>
      <c r="C5279" s="82" t="n">
        <v>46054</v>
      </c>
      <c r="D5279" t="inlineStr">
        <is>
          <t>FS-HCM-1</t>
        </is>
      </c>
      <c r="E5279" t="n">
        <v>1378.30896666667</v>
      </c>
      <c r="F5279" t="n">
        <v>128</v>
      </c>
      <c r="G5279" t="n">
        <v>10.7680388020833</v>
      </c>
      <c r="H5279" t="n">
        <v>0.667016666666667</v>
      </c>
      <c r="I5279" t="n">
        <v>76.84956936787459</v>
      </c>
    </row>
    <row r="5280">
      <c r="A5280" t="inlineStr">
        <is>
          <t>Daily_Efficiency_MTBF_2026_09_18.xlsx</t>
        </is>
      </c>
      <c r="B5280" t="inlineStr">
        <is>
          <t>Samridhi 5 Star Line</t>
        </is>
      </c>
      <c r="C5280" s="82" t="n">
        <v>46054</v>
      </c>
      <c r="D5280" t="inlineStr">
        <is>
          <t>FS-HCM-4</t>
        </is>
      </c>
      <c r="E5280" t="n">
        <v>1392.96408333333</v>
      </c>
      <c r="F5280" t="n">
        <v>58</v>
      </c>
      <c r="G5280" t="n">
        <v>24.0166221264368</v>
      </c>
      <c r="H5280" t="n">
        <v>34.35695</v>
      </c>
      <c r="I5280" t="n">
        <v>61.3261206720891</v>
      </c>
    </row>
    <row r="5281">
      <c r="A5281" t="inlineStr">
        <is>
          <t>Daily_Efficiency_MTBF_2026_09_18.xlsx</t>
        </is>
      </c>
      <c r="B5281" t="inlineStr">
        <is>
          <t>Samridhi 5 Star Line</t>
        </is>
      </c>
      <c r="C5281" s="82" t="n">
        <v>46054</v>
      </c>
      <c r="D5281" t="inlineStr">
        <is>
          <t>FS-HCM-3</t>
        </is>
      </c>
      <c r="E5281" t="n">
        <v>1378.35718333333</v>
      </c>
      <c r="F5281" t="n">
        <v>53</v>
      </c>
      <c r="G5281" t="n">
        <v>26.0067393081761</v>
      </c>
      <c r="H5281" t="n">
        <v>0</v>
      </c>
      <c r="I5281" t="n">
        <v>79.7969620016228</v>
      </c>
    </row>
    <row r="5282">
      <c r="A5282" t="inlineStr">
        <is>
          <t>Daily_Efficiency_MTBF_2026_09_18.xlsx</t>
        </is>
      </c>
      <c r="B5282" t="inlineStr">
        <is>
          <t>Samridhi 5 Star Line</t>
        </is>
      </c>
      <c r="C5282" s="82" t="n">
        <v>46054</v>
      </c>
      <c r="D5282" t="inlineStr">
        <is>
          <t>FS-TTLi-2</t>
        </is>
      </c>
      <c r="E5282" t="n">
        <v>1331.48668333333</v>
      </c>
      <c r="F5282" t="n">
        <v>33</v>
      </c>
      <c r="G5282" t="n">
        <v>40.3480813131313</v>
      </c>
      <c r="H5282" t="n">
        <v>32.0009666666667</v>
      </c>
      <c r="I5282" t="n">
        <v>67.3796066748092</v>
      </c>
    </row>
    <row r="5283">
      <c r="A5283" t="inlineStr">
        <is>
          <t>Daily_Efficiency_MTBF_2026_09_18.xlsx</t>
        </is>
      </c>
      <c r="B5283" t="inlineStr">
        <is>
          <t>Samridhi 5 Star Line</t>
        </is>
      </c>
      <c r="C5283" s="82" t="n">
        <v>46054</v>
      </c>
      <c r="D5283" t="inlineStr">
        <is>
          <t>FS-TTLi-1</t>
        </is>
      </c>
      <c r="E5283" t="n">
        <v>1409.49065</v>
      </c>
      <c r="F5283" t="n">
        <v>26</v>
      </c>
      <c r="G5283" t="n">
        <v>54.2111788461539</v>
      </c>
      <c r="H5283" t="n">
        <v>11.9980833333333</v>
      </c>
      <c r="I5283" t="n">
        <v>73.6127738195037</v>
      </c>
    </row>
    <row r="5284">
      <c r="A5284" t="inlineStr">
        <is>
          <t>Daily_Efficiency_MTBF_2026_09_18.xlsx</t>
        </is>
      </c>
      <c r="B5284" t="inlineStr">
        <is>
          <t>Samridhi 5 Star Line</t>
        </is>
      </c>
      <c r="C5284" s="82" t="n">
        <v>46054</v>
      </c>
      <c r="D5284" t="inlineStr">
        <is>
          <t>FS-HCM-2</t>
        </is>
      </c>
      <c r="E5284" t="n">
        <v>1402.32033333333</v>
      </c>
      <c r="F5284" t="n">
        <v>23</v>
      </c>
      <c r="G5284" t="n">
        <v>60.9704492753623</v>
      </c>
      <c r="H5284" t="n">
        <v>1.81823333333333</v>
      </c>
      <c r="I5284" t="n">
        <v>68.0938718282094</v>
      </c>
    </row>
    <row r="5285">
      <c r="A5285" t="inlineStr">
        <is>
          <t>Daily_Efficiency_MTBF_2026_09_18.xlsx</t>
        </is>
      </c>
      <c r="B5285" t="inlineStr">
        <is>
          <t>Samridhi 5 Star Line</t>
        </is>
      </c>
      <c r="C5285" s="82" t="n">
        <v>46054</v>
      </c>
      <c r="D5285" t="inlineStr">
        <is>
          <t>FS-HRM-5</t>
        </is>
      </c>
      <c r="E5285" t="n">
        <v>1413.49378333333</v>
      </c>
      <c r="F5285" t="n">
        <v>16</v>
      </c>
      <c r="G5285" t="n">
        <v>88.3433614583334</v>
      </c>
      <c r="H5285" t="n">
        <v>12.3277666666667</v>
      </c>
      <c r="I5285" t="n">
        <v>34.1249468813854</v>
      </c>
    </row>
    <row r="5286">
      <c r="A5286" t="inlineStr">
        <is>
          <t>Daily_Efficiency_MTBF_2026_09_18.xlsx</t>
        </is>
      </c>
      <c r="B5286" t="inlineStr">
        <is>
          <t>Samridhi 5 Star Line</t>
        </is>
      </c>
      <c r="C5286" s="82" t="n">
        <v>46054</v>
      </c>
      <c r="D5286" t="inlineStr">
        <is>
          <t>FS-TTLi-3</t>
        </is>
      </c>
      <c r="E5286" t="n">
        <v>1305.80635</v>
      </c>
      <c r="F5286" t="n">
        <v>13</v>
      </c>
      <c r="G5286" t="n">
        <v>100.446642307692</v>
      </c>
      <c r="H5286" t="n">
        <v>5.50093333333333</v>
      </c>
      <c r="I5286" t="n">
        <v>75.5644673149009</v>
      </c>
    </row>
    <row r="5287">
      <c r="A5287" t="inlineStr">
        <is>
          <t>Daily_Efficiency_MTBF_2026_09_18.xlsx</t>
        </is>
      </c>
      <c r="B5287" t="inlineStr">
        <is>
          <t>Samridhi 5 Star Line</t>
        </is>
      </c>
      <c r="C5287" s="82" t="n">
        <v>46054</v>
      </c>
      <c r="D5287" t="inlineStr">
        <is>
          <t>FS-TTLi-4</t>
        </is>
      </c>
      <c r="E5287" t="n">
        <v>1438.3456</v>
      </c>
      <c r="F5287" t="n">
        <v>5</v>
      </c>
      <c r="G5287" t="n">
        <v>287.66912</v>
      </c>
      <c r="H5287" t="n">
        <v>1.6544</v>
      </c>
      <c r="I5287" t="n">
        <v>59.6230158730159</v>
      </c>
    </row>
    <row r="5288">
      <c r="A5288" t="inlineStr">
        <is>
          <t>Daily_Efficiency_MTBF_2026_09_18.xlsx</t>
        </is>
      </c>
      <c r="B5288" t="inlineStr">
        <is>
          <t>Samridhi 5 Star Line</t>
        </is>
      </c>
      <c r="C5288" s="82" t="n">
        <v>46054</v>
      </c>
      <c r="D5288" t="inlineStr">
        <is>
          <t>FS-Case Packing</t>
        </is>
      </c>
      <c r="E5288" t="n">
        <v>1440</v>
      </c>
      <c r="F5288" t="n">
        <v>1</v>
      </c>
      <c r="G5288" t="n">
        <v>1440</v>
      </c>
      <c r="H5288" t="n">
        <v>0</v>
      </c>
      <c r="I5288" t="n">
        <v>75.93582887700531</v>
      </c>
    </row>
    <row r="5289">
      <c r="A5289" t="inlineStr">
        <is>
          <t>Daily_Efficiency_MTBF_2026_09_18.xlsx</t>
        </is>
      </c>
      <c r="B5289" t="inlineStr">
        <is>
          <t>Samridhi 5 Star Line</t>
        </is>
      </c>
      <c r="C5289" s="82" t="n">
        <v>46054</v>
      </c>
      <c r="D5289" t="inlineStr">
        <is>
          <t>FS-TTM-5</t>
        </is>
      </c>
      <c r="E5289" t="n">
        <v>1440</v>
      </c>
      <c r="F5289" t="n">
        <v>1</v>
      </c>
      <c r="G5289" t="n">
        <v>1440</v>
      </c>
      <c r="H5289" t="n">
        <v>0</v>
      </c>
      <c r="I5289" t="n">
        <v>32.4950396825397</v>
      </c>
    </row>
    <row r="5290">
      <c r="A5290" t="inlineStr">
        <is>
          <t>Daily_Efficiency_MTBF_2026_09_18.xlsx</t>
        </is>
      </c>
      <c r="B5290" t="inlineStr">
        <is>
          <t>Samridhi Perk Line</t>
        </is>
      </c>
      <c r="C5290" s="82" t="n">
        <v>46054</v>
      </c>
      <c r="D5290" t="inlineStr">
        <is>
          <t>Perk-HCM-3</t>
        </is>
      </c>
      <c r="E5290" t="n">
        <v>1320.51551666667</v>
      </c>
      <c r="F5290" t="n">
        <v>128</v>
      </c>
      <c r="G5290" t="n">
        <v>10.3165274739583</v>
      </c>
      <c r="H5290" t="n">
        <v>9.655516666666671</v>
      </c>
      <c r="I5290" t="n">
        <v>68.63160762649819</v>
      </c>
    </row>
    <row r="5291">
      <c r="A5291" t="inlineStr">
        <is>
          <t>Daily_Efficiency_MTBF_2026_09_18.xlsx</t>
        </is>
      </c>
      <c r="B5291" t="inlineStr">
        <is>
          <t>Samridhi Perk Line</t>
        </is>
      </c>
      <c r="C5291" s="82" t="n">
        <v>46054</v>
      </c>
      <c r="D5291" t="inlineStr">
        <is>
          <t>Perk-HCM-1</t>
        </is>
      </c>
      <c r="E5291" t="n">
        <v>1328.21686666667</v>
      </c>
      <c r="F5291" t="n">
        <v>117</v>
      </c>
      <c r="G5291" t="n">
        <v>11.3522809116809</v>
      </c>
      <c r="H5291" t="n">
        <v>0.563766666666667</v>
      </c>
      <c r="I5291" t="n">
        <v>75.00069305307581</v>
      </c>
    </row>
    <row r="5292">
      <c r="A5292" t="inlineStr">
        <is>
          <t>Daily_Efficiency_MTBF_2026_09_18.xlsx</t>
        </is>
      </c>
      <c r="B5292" t="inlineStr">
        <is>
          <t>Samridhi Perk Line</t>
        </is>
      </c>
      <c r="C5292" s="82" t="n">
        <v>46054</v>
      </c>
      <c r="D5292" t="inlineStr">
        <is>
          <t>Perk-HLM-1</t>
        </is>
      </c>
      <c r="E5292" t="n">
        <v>1310.70426666667</v>
      </c>
      <c r="F5292" t="n">
        <v>99</v>
      </c>
      <c r="G5292" t="n">
        <v>13.239437037037</v>
      </c>
      <c r="H5292" t="n">
        <v>5.11765</v>
      </c>
      <c r="I5292" t="n">
        <v>54.2769629603516</v>
      </c>
    </row>
    <row r="5293">
      <c r="A5293" t="inlineStr">
        <is>
          <t>Daily_Efficiency_MTBF_2026_09_18.xlsx</t>
        </is>
      </c>
      <c r="B5293" t="inlineStr">
        <is>
          <t>Samridhi Perk Line</t>
        </is>
      </c>
      <c r="C5293" s="82" t="n">
        <v>46054</v>
      </c>
      <c r="D5293" t="inlineStr">
        <is>
          <t>Perk-HLM-2</t>
        </is>
      </c>
      <c r="E5293" t="n">
        <v>1205.79908333333</v>
      </c>
      <c r="F5293" t="n">
        <v>96</v>
      </c>
      <c r="G5293" t="n">
        <v>12.5604071180556</v>
      </c>
      <c r="H5293" t="n">
        <v>1.26463333333333</v>
      </c>
      <c r="I5293" t="n">
        <v>38.3680995394113</v>
      </c>
    </row>
    <row r="5294">
      <c r="A5294" t="inlineStr">
        <is>
          <t>Daily_Efficiency_MTBF_2026_09_18.xlsx</t>
        </is>
      </c>
      <c r="B5294" t="inlineStr">
        <is>
          <t>Samridhi Perk Line</t>
        </is>
      </c>
      <c r="C5294" s="82" t="n">
        <v>46054</v>
      </c>
      <c r="D5294" t="inlineStr">
        <is>
          <t>Perk-HCM-4</t>
        </is>
      </c>
      <c r="E5294" t="n">
        <v>1374.82093333333</v>
      </c>
      <c r="F5294" t="n">
        <v>46</v>
      </c>
      <c r="G5294" t="n">
        <v>29.8874115942029</v>
      </c>
      <c r="H5294" t="n">
        <v>0.12665</v>
      </c>
      <c r="I5294" t="n">
        <v>54.2177025947843</v>
      </c>
    </row>
    <row r="5295">
      <c r="A5295" t="inlineStr">
        <is>
          <t>Daily_Efficiency_MTBF_2026_09_18.xlsx</t>
        </is>
      </c>
      <c r="B5295" t="inlineStr">
        <is>
          <t>Samridhi Perk Line</t>
        </is>
      </c>
      <c r="C5295" s="82" t="n">
        <v>46054</v>
      </c>
      <c r="D5295" t="inlineStr">
        <is>
          <t>Perk-HCM-2</t>
        </is>
      </c>
      <c r="E5295" t="n">
        <v>1394.37148333333</v>
      </c>
      <c r="F5295" t="n">
        <v>42</v>
      </c>
      <c r="G5295" t="n">
        <v>33.199321031746</v>
      </c>
      <c r="H5295" t="n">
        <v>0.0511833333333333</v>
      </c>
      <c r="I5295" t="n">
        <v>82.0320885634421</v>
      </c>
    </row>
    <row r="5296">
      <c r="A5296" t="inlineStr">
        <is>
          <t>Daily_Efficiency_MTBF_2026_09_18.xlsx</t>
        </is>
      </c>
      <c r="B5296" t="inlineStr">
        <is>
          <t>Samridhi Perk Line</t>
        </is>
      </c>
      <c r="C5296" s="82" t="n">
        <v>46054</v>
      </c>
      <c r="D5296" t="inlineStr">
        <is>
          <t>Perk-TTLi-2</t>
        </is>
      </c>
      <c r="E5296" t="n">
        <v>1378.54253333333</v>
      </c>
      <c r="F5296" t="n">
        <v>12</v>
      </c>
      <c r="G5296" t="n">
        <v>114.878544444444</v>
      </c>
      <c r="H5296" t="n">
        <v>0</v>
      </c>
      <c r="I5296" t="n">
        <v>81.09787841807319</v>
      </c>
    </row>
    <row r="5297">
      <c r="A5297" t="inlineStr">
        <is>
          <t>Daily_Efficiency_MTBF_2026_09_18.xlsx</t>
        </is>
      </c>
      <c r="B5297" t="inlineStr">
        <is>
          <t>Samridhi Perk Line</t>
        </is>
      </c>
      <c r="C5297" s="82" t="n">
        <v>46054</v>
      </c>
      <c r="D5297" t="inlineStr">
        <is>
          <t>Perk-TTLi-4</t>
        </is>
      </c>
      <c r="E5297" t="n">
        <v>1438.77038333333</v>
      </c>
      <c r="F5297" t="n">
        <v>3</v>
      </c>
      <c r="G5297" t="n">
        <v>479.590127777778</v>
      </c>
      <c r="H5297" t="n">
        <v>1.22961666666667</v>
      </c>
      <c r="I5297" t="n">
        <v>50.7361111111111</v>
      </c>
    </row>
    <row r="5298">
      <c r="A5298" t="inlineStr">
        <is>
          <t>Daily_Efficiency_MTBF_2026_09_18.xlsx</t>
        </is>
      </c>
      <c r="B5298" t="inlineStr">
        <is>
          <t>Samridhi Perk Line</t>
        </is>
      </c>
      <c r="C5298" s="82" t="n">
        <v>46054</v>
      </c>
      <c r="D5298" t="inlineStr">
        <is>
          <t>Perk-TTLi-1</t>
        </is>
      </c>
      <c r="E5298" t="n">
        <v>1427.0329</v>
      </c>
      <c r="F5298" t="n">
        <v>3</v>
      </c>
      <c r="G5298" t="n">
        <v>475.677633333333</v>
      </c>
      <c r="H5298" t="n">
        <v>0</v>
      </c>
      <c r="I5298" t="n">
        <v>71.6166290754269</v>
      </c>
    </row>
    <row r="5299">
      <c r="A5299" t="inlineStr">
        <is>
          <t>Daily_Efficiency_MTBF_2026_09_18.xlsx</t>
        </is>
      </c>
      <c r="B5299" t="inlineStr">
        <is>
          <t>Samridhi Perk Line</t>
        </is>
      </c>
      <c r="C5299" s="82" t="n">
        <v>46054</v>
      </c>
      <c r="D5299" t="inlineStr">
        <is>
          <t>Perk-TTLi-3</t>
        </is>
      </c>
      <c r="E5299" t="n">
        <v>1438.57018333333</v>
      </c>
      <c r="F5299" t="n">
        <v>3</v>
      </c>
      <c r="G5299" t="n">
        <v>479.523394444444</v>
      </c>
      <c r="H5299" t="n">
        <v>0.0502666666666667</v>
      </c>
      <c r="I5299" t="n">
        <v>65.0208333333333</v>
      </c>
    </row>
    <row r="5300">
      <c r="A5300" t="inlineStr">
        <is>
          <t>Daily_Efficiency_MTBF_2026_09_18.xlsx</t>
        </is>
      </c>
      <c r="B5300" t="inlineStr">
        <is>
          <t>Samridhi Perk Line</t>
        </is>
      </c>
      <c r="C5300" s="82" t="n">
        <v>46054</v>
      </c>
      <c r="D5300" t="inlineStr">
        <is>
          <t>Perk-HLM-3</t>
        </is>
      </c>
      <c r="E5300" t="n">
        <v>1440</v>
      </c>
      <c r="F5300" t="n">
        <v>1</v>
      </c>
      <c r="G5300" t="n">
        <v>1440</v>
      </c>
      <c r="H5300" t="n">
        <v>0</v>
      </c>
      <c r="I5300" t="n">
        <v>42.0990740740741</v>
      </c>
    </row>
    <row r="5301">
      <c r="A5301" t="inlineStr">
        <is>
          <t>Daily_Efficiency_MTBF_2026_09_18.xlsx</t>
        </is>
      </c>
      <c r="B5301" t="inlineStr">
        <is>
          <t>Samridhi Perk Line</t>
        </is>
      </c>
      <c r="C5301" s="82" t="n">
        <v>46054</v>
      </c>
      <c r="D5301" t="inlineStr">
        <is>
          <t>Perk-Case Packing</t>
        </is>
      </c>
      <c r="E5301" t="n">
        <v>1440</v>
      </c>
      <c r="F5301" t="n">
        <v>1</v>
      </c>
      <c r="G5301" t="n">
        <v>1440</v>
      </c>
      <c r="H5301" t="n">
        <v>0</v>
      </c>
      <c r="I5301" t="n">
        <v>89.9731182795699</v>
      </c>
    </row>
    <row r="5302">
      <c r="A5302" t="inlineStr">
        <is>
          <t>Daily_Efficiency_MTBF_2026_09_18.xlsx</t>
        </is>
      </c>
      <c r="B5302" t="inlineStr">
        <is>
          <t>Samridhi Perk Line</t>
        </is>
      </c>
      <c r="C5302" s="82" t="n">
        <v>46054</v>
      </c>
      <c r="D5302" t="inlineStr">
        <is>
          <t>Perk TTM-5</t>
        </is>
      </c>
      <c r="E5302" t="n">
        <v>360</v>
      </c>
      <c r="F5302" t="n">
        <v>1</v>
      </c>
      <c r="G5302" t="n">
        <v>360</v>
      </c>
      <c r="H5302" t="n">
        <v>0</v>
      </c>
      <c r="I5302" t="n">
        <v>0</v>
      </c>
    </row>
    <row r="5303">
      <c r="A5303" t="inlineStr">
        <is>
          <t>Daily_Efficiency_MTBF_2026_09_18.xlsx</t>
        </is>
      </c>
      <c r="B5303" t="inlineStr">
        <is>
          <t>Co-Extrusion Line</t>
        </is>
      </c>
      <c r="C5303" s="82" t="n">
        <v>46053</v>
      </c>
      <c r="D5303" t="inlineStr">
        <is>
          <t>Coex-AW3</t>
        </is>
      </c>
      <c r="E5303" t="n">
        <v>1111.82268333333</v>
      </c>
      <c r="F5303" t="n">
        <v>524</v>
      </c>
      <c r="G5303" t="n">
        <v>2.12179901399491</v>
      </c>
      <c r="H5303" t="n">
        <v>210.988766666667</v>
      </c>
      <c r="I5303" t="n">
        <v>24.2280555555555</v>
      </c>
    </row>
    <row r="5304">
      <c r="A5304" t="inlineStr">
        <is>
          <t>Daily_Efficiency_MTBF_2026_09_18.xlsx</t>
        </is>
      </c>
      <c r="B5304" t="inlineStr">
        <is>
          <t>Co-Extrusion Line</t>
        </is>
      </c>
      <c r="C5304" s="82" t="n">
        <v>46053</v>
      </c>
      <c r="D5304" t="inlineStr">
        <is>
          <t>Coex-AW2</t>
        </is>
      </c>
      <c r="E5304" t="n">
        <v>1233.28125</v>
      </c>
      <c r="F5304" t="n">
        <v>23</v>
      </c>
      <c r="G5304" t="n">
        <v>53.6209239130435</v>
      </c>
      <c r="H5304" t="n">
        <v>12.5148666666667</v>
      </c>
      <c r="I5304" t="n">
        <v>47.3359513387485</v>
      </c>
    </row>
    <row r="5305">
      <c r="A5305" t="inlineStr">
        <is>
          <t>Daily_Efficiency_MTBF_2026_09_18.xlsx</t>
        </is>
      </c>
      <c r="B5305" t="inlineStr">
        <is>
          <t>Samridhi 5 Star Line</t>
        </is>
      </c>
      <c r="C5305" s="82" t="n">
        <v>46053</v>
      </c>
      <c r="D5305" t="inlineStr">
        <is>
          <t>FS-HCM-1</t>
        </is>
      </c>
      <c r="E5305" t="n">
        <v>1336.04856666667</v>
      </c>
      <c r="F5305" t="n">
        <v>87</v>
      </c>
      <c r="G5305" t="n">
        <v>15.3568800766283</v>
      </c>
      <c r="H5305" t="n">
        <v>2.00051666666667</v>
      </c>
      <c r="I5305" t="n">
        <v>69.56861815509779</v>
      </c>
    </row>
    <row r="5306">
      <c r="A5306" t="inlineStr">
        <is>
          <t>Daily_Efficiency_MTBF_2026_09_18.xlsx</t>
        </is>
      </c>
      <c r="B5306" t="inlineStr">
        <is>
          <t>Samridhi 5 Star Line</t>
        </is>
      </c>
      <c r="C5306" s="82" t="n">
        <v>46053</v>
      </c>
      <c r="D5306" t="inlineStr">
        <is>
          <t>FS-HCM-2</t>
        </is>
      </c>
      <c r="E5306" t="n">
        <v>1309.15806666667</v>
      </c>
      <c r="F5306" t="n">
        <v>70</v>
      </c>
      <c r="G5306" t="n">
        <v>18.7022580952381</v>
      </c>
      <c r="H5306" t="n">
        <v>1.67241666666667</v>
      </c>
      <c r="I5306" t="n">
        <v>65.6453447878269</v>
      </c>
    </row>
    <row r="5307">
      <c r="A5307" t="inlineStr">
        <is>
          <t>Daily_Efficiency_MTBF_2026_09_18.xlsx</t>
        </is>
      </c>
      <c r="B5307" t="inlineStr">
        <is>
          <t>Samridhi 5 Star Line</t>
        </is>
      </c>
      <c r="C5307" s="82" t="n">
        <v>46053</v>
      </c>
      <c r="D5307" t="inlineStr">
        <is>
          <t>FS-HCM-4</t>
        </is>
      </c>
      <c r="E5307" t="n">
        <v>1382.80931666667</v>
      </c>
      <c r="F5307" t="n">
        <v>68</v>
      </c>
      <c r="G5307" t="n">
        <v>20.335431127451</v>
      </c>
      <c r="H5307" t="n">
        <v>34.4859833333333</v>
      </c>
      <c r="I5307" t="n">
        <v>53.489529067427</v>
      </c>
    </row>
    <row r="5308">
      <c r="A5308" t="inlineStr">
        <is>
          <t>Daily_Efficiency_MTBF_2026_09_18.xlsx</t>
        </is>
      </c>
      <c r="B5308" t="inlineStr">
        <is>
          <t>Samridhi 5 Star Line</t>
        </is>
      </c>
      <c r="C5308" s="82" t="n">
        <v>46053</v>
      </c>
      <c r="D5308" t="inlineStr">
        <is>
          <t>FS-HRM-5</t>
        </is>
      </c>
      <c r="E5308" t="n">
        <v>1346.29346666667</v>
      </c>
      <c r="F5308" t="n">
        <v>39</v>
      </c>
      <c r="G5308" t="n">
        <v>34.5203452991453</v>
      </c>
      <c r="H5308" t="n">
        <v>57.3572166666667</v>
      </c>
      <c r="I5308" t="n">
        <v>38.4782720881751</v>
      </c>
    </row>
    <row r="5309">
      <c r="A5309" t="inlineStr">
        <is>
          <t>Daily_Efficiency_MTBF_2026_09_18.xlsx</t>
        </is>
      </c>
      <c r="B5309" t="inlineStr">
        <is>
          <t>Samridhi 5 Star Line</t>
        </is>
      </c>
      <c r="C5309" s="82" t="n">
        <v>46053</v>
      </c>
      <c r="D5309" t="inlineStr">
        <is>
          <t>FS-HCM-3</t>
        </is>
      </c>
      <c r="E5309" t="n">
        <v>1254.86535</v>
      </c>
      <c r="F5309" t="n">
        <v>36</v>
      </c>
      <c r="G5309" t="n">
        <v>34.8573708333333</v>
      </c>
      <c r="H5309" t="n">
        <v>7.15841666666667</v>
      </c>
      <c r="I5309" t="n">
        <v>53.2461636396065</v>
      </c>
    </row>
    <row r="5310">
      <c r="A5310" t="inlineStr">
        <is>
          <t>Daily_Efficiency_MTBF_2026_09_18.xlsx</t>
        </is>
      </c>
      <c r="B5310" t="inlineStr">
        <is>
          <t>Samridhi 5 Star Line</t>
        </is>
      </c>
      <c r="C5310" s="82" t="n">
        <v>46053</v>
      </c>
      <c r="D5310" t="inlineStr">
        <is>
          <t>FS-TTLi-3</t>
        </is>
      </c>
      <c r="E5310" t="n">
        <v>1338.82083333333</v>
      </c>
      <c r="F5310" t="n">
        <v>19</v>
      </c>
      <c r="G5310" t="n">
        <v>70.46425438596491</v>
      </c>
      <c r="H5310" t="n">
        <v>11.6667833333333</v>
      </c>
      <c r="I5310" t="n">
        <v>44.4891839365258</v>
      </c>
    </row>
    <row r="5311">
      <c r="A5311" t="inlineStr">
        <is>
          <t>Daily_Efficiency_MTBF_2026_09_18.xlsx</t>
        </is>
      </c>
      <c r="B5311" t="inlineStr">
        <is>
          <t>Samridhi 5 Star Line</t>
        </is>
      </c>
      <c r="C5311" s="82" t="n">
        <v>46053</v>
      </c>
      <c r="D5311" t="inlineStr">
        <is>
          <t>FS-TTLi-4</t>
        </is>
      </c>
      <c r="E5311" t="n">
        <v>1431.1554</v>
      </c>
      <c r="F5311" t="n">
        <v>13</v>
      </c>
      <c r="G5311" t="n">
        <v>110.088876923077</v>
      </c>
      <c r="H5311" t="n">
        <v>8.8446</v>
      </c>
      <c r="I5311" t="n">
        <v>50.8085317460318</v>
      </c>
    </row>
    <row r="5312">
      <c r="A5312" t="inlineStr">
        <is>
          <t>Daily_Efficiency_MTBF_2026_09_18.xlsx</t>
        </is>
      </c>
      <c r="B5312" t="inlineStr">
        <is>
          <t>Samridhi 5 Star Line</t>
        </is>
      </c>
      <c r="C5312" s="82" t="n">
        <v>46053</v>
      </c>
      <c r="D5312" t="inlineStr">
        <is>
          <t>FS-TTLi-2</t>
        </is>
      </c>
      <c r="E5312" t="n">
        <v>1405.32578333333</v>
      </c>
      <c r="F5312" t="n">
        <v>11</v>
      </c>
      <c r="G5312" t="n">
        <v>127.756889393939</v>
      </c>
      <c r="H5312" t="n">
        <v>18.3337166666667</v>
      </c>
      <c r="I5312" t="n">
        <v>61.7673778636776</v>
      </c>
    </row>
    <row r="5313">
      <c r="A5313" t="inlineStr">
        <is>
          <t>Daily_Efficiency_MTBF_2026_09_18.xlsx</t>
        </is>
      </c>
      <c r="B5313" t="inlineStr">
        <is>
          <t>Samridhi 5 Star Line</t>
        </is>
      </c>
      <c r="C5313" s="82" t="n">
        <v>46053</v>
      </c>
      <c r="D5313" t="inlineStr">
        <is>
          <t>FS-TTLi-1</t>
        </is>
      </c>
      <c r="E5313" t="n">
        <v>1429.50388333333</v>
      </c>
      <c r="F5313" t="n">
        <v>4</v>
      </c>
      <c r="G5313" t="n">
        <v>357.375970833333</v>
      </c>
      <c r="H5313" t="n">
        <v>3.33636666666667</v>
      </c>
      <c r="I5313" t="n">
        <v>64.2113632446364</v>
      </c>
    </row>
    <row r="5314">
      <c r="A5314" t="inlineStr">
        <is>
          <t>Daily_Efficiency_MTBF_2026_09_18.xlsx</t>
        </is>
      </c>
      <c r="B5314" t="inlineStr">
        <is>
          <t>Samridhi 5 Star Line</t>
        </is>
      </c>
      <c r="C5314" s="82" t="n">
        <v>46053</v>
      </c>
      <c r="D5314" t="inlineStr">
        <is>
          <t>FS-TTM-5</t>
        </is>
      </c>
      <c r="E5314" t="n">
        <v>1440</v>
      </c>
      <c r="F5314" t="n">
        <v>1</v>
      </c>
      <c r="G5314" t="n">
        <v>1440</v>
      </c>
      <c r="H5314" t="n">
        <v>0</v>
      </c>
      <c r="I5314" t="n">
        <v>32.1180555555556</v>
      </c>
    </row>
    <row r="5315">
      <c r="A5315" t="inlineStr">
        <is>
          <t>Daily_Efficiency_MTBF_2026_09_18.xlsx</t>
        </is>
      </c>
      <c r="B5315" t="inlineStr">
        <is>
          <t>Samridhi 5 Star Line</t>
        </is>
      </c>
      <c r="C5315" s="82" t="n">
        <v>46053</v>
      </c>
      <c r="D5315" t="inlineStr">
        <is>
          <t>FS-Case Packing</t>
        </is>
      </c>
      <c r="E5315" t="n">
        <v>1440</v>
      </c>
      <c r="F5315" t="n">
        <v>1</v>
      </c>
      <c r="G5315" t="n">
        <v>1440</v>
      </c>
      <c r="H5315" t="n">
        <v>0</v>
      </c>
      <c r="I5315" t="n">
        <v>65.21836007130121</v>
      </c>
    </row>
    <row r="5316">
      <c r="A5316" t="inlineStr">
        <is>
          <t>Daily_Efficiency_MTBF_2026_09_18.xlsx</t>
        </is>
      </c>
      <c r="B5316" t="inlineStr">
        <is>
          <t>Samridhi Perk Line</t>
        </is>
      </c>
      <c r="C5316" s="82" t="n">
        <v>46053</v>
      </c>
      <c r="D5316" t="inlineStr">
        <is>
          <t>Perk TTM-5</t>
        </is>
      </c>
      <c r="E5316" t="n">
        <v>937.473916666666</v>
      </c>
      <c r="F5316" t="n">
        <v>134</v>
      </c>
      <c r="G5316" t="n">
        <v>6.99607400497512</v>
      </c>
      <c r="H5316" t="n">
        <v>283.556316666667</v>
      </c>
      <c r="I5316" t="n">
        <v>25.8630952380952</v>
      </c>
    </row>
    <row r="5317">
      <c r="A5317" t="inlineStr">
        <is>
          <t>Daily_Efficiency_MTBF_2026_09_18.xlsx</t>
        </is>
      </c>
      <c r="B5317" t="inlineStr">
        <is>
          <t>Samridhi Perk Line</t>
        </is>
      </c>
      <c r="C5317" s="82" t="n">
        <v>46053</v>
      </c>
      <c r="D5317" t="inlineStr">
        <is>
          <t>Perk-HLM-1</t>
        </is>
      </c>
      <c r="E5317" t="n">
        <v>1313.57045</v>
      </c>
      <c r="F5317" t="n">
        <v>129</v>
      </c>
      <c r="G5317" t="n">
        <v>10.1827166666667</v>
      </c>
      <c r="H5317" t="n">
        <v>2.61761666666667</v>
      </c>
      <c r="I5317" t="n">
        <v>51.3071901397231</v>
      </c>
    </row>
    <row r="5318">
      <c r="A5318" t="inlineStr">
        <is>
          <t>Daily_Efficiency_MTBF_2026_09_18.xlsx</t>
        </is>
      </c>
      <c r="B5318" t="inlineStr">
        <is>
          <t>Samridhi Perk Line</t>
        </is>
      </c>
      <c r="C5318" s="82" t="n">
        <v>46053</v>
      </c>
      <c r="D5318" t="inlineStr">
        <is>
          <t>Perk-HLM-2</t>
        </is>
      </c>
      <c r="E5318" t="n">
        <v>1353.09765</v>
      </c>
      <c r="F5318" t="n">
        <v>111</v>
      </c>
      <c r="G5318" t="n">
        <v>12.1900689189189</v>
      </c>
      <c r="H5318" t="n">
        <v>1.03701666666667</v>
      </c>
      <c r="I5318" t="n">
        <v>48.7070695824507</v>
      </c>
    </row>
    <row r="5319">
      <c r="A5319" t="inlineStr">
        <is>
          <t>Daily_Efficiency_MTBF_2026_09_18.xlsx</t>
        </is>
      </c>
      <c r="B5319" t="inlineStr">
        <is>
          <t>Samridhi Perk Line</t>
        </is>
      </c>
      <c r="C5319" s="82" t="n">
        <v>46053</v>
      </c>
      <c r="D5319" t="inlineStr">
        <is>
          <t>Perk-HCM-3</t>
        </is>
      </c>
      <c r="E5319" t="n">
        <v>1323.4658</v>
      </c>
      <c r="F5319" t="n">
        <v>91</v>
      </c>
      <c r="G5319" t="n">
        <v>14.5435802197802</v>
      </c>
      <c r="H5319" t="n">
        <v>3.57303333333333</v>
      </c>
      <c r="I5319" t="n">
        <v>65.1879593350037</v>
      </c>
    </row>
    <row r="5320">
      <c r="A5320" t="inlineStr">
        <is>
          <t>Daily_Efficiency_MTBF_2026_09_18.xlsx</t>
        </is>
      </c>
      <c r="B5320" t="inlineStr">
        <is>
          <t>Samridhi Perk Line</t>
        </is>
      </c>
      <c r="C5320" s="82" t="n">
        <v>46053</v>
      </c>
      <c r="D5320" t="inlineStr">
        <is>
          <t>Perk-HCM-1</t>
        </is>
      </c>
      <c r="E5320" t="n">
        <v>1341.24083333333</v>
      </c>
      <c r="F5320" t="n">
        <v>77</v>
      </c>
      <c r="G5320" t="n">
        <v>17.4187121212121</v>
      </c>
      <c r="H5320" t="n">
        <v>0.405316666666667</v>
      </c>
      <c r="I5320" t="n">
        <v>76.3087509787515</v>
      </c>
    </row>
    <row r="5321">
      <c r="A5321" t="inlineStr">
        <is>
          <t>Daily_Efficiency_MTBF_2026_09_18.xlsx</t>
        </is>
      </c>
      <c r="B5321" t="inlineStr">
        <is>
          <t>Samridhi Perk Line</t>
        </is>
      </c>
      <c r="C5321" s="82" t="n">
        <v>46053</v>
      </c>
      <c r="D5321" t="inlineStr">
        <is>
          <t>Perk-HCM-4</t>
        </is>
      </c>
      <c r="E5321" t="n">
        <v>1337.5801</v>
      </c>
      <c r="F5321" t="n">
        <v>43</v>
      </c>
      <c r="G5321" t="n">
        <v>31.1065139534884</v>
      </c>
      <c r="H5321" t="n">
        <v>0.607066666666667</v>
      </c>
      <c r="I5321" t="n">
        <v>47.9614944227807</v>
      </c>
    </row>
    <row r="5322">
      <c r="A5322" t="inlineStr">
        <is>
          <t>Daily_Efficiency_MTBF_2026_09_18.xlsx</t>
        </is>
      </c>
      <c r="B5322" t="inlineStr">
        <is>
          <t>Samridhi Perk Line</t>
        </is>
      </c>
      <c r="C5322" s="82" t="n">
        <v>46053</v>
      </c>
      <c r="D5322" t="inlineStr">
        <is>
          <t>Perk-HCM-2</t>
        </is>
      </c>
      <c r="E5322" t="n">
        <v>1388.0965</v>
      </c>
      <c r="F5322" t="n">
        <v>33</v>
      </c>
      <c r="G5322" t="n">
        <v>42.0635303030303</v>
      </c>
      <c r="H5322" t="n">
        <v>0.483466666666667</v>
      </c>
      <c r="I5322" t="n">
        <v>79.5690703791205</v>
      </c>
    </row>
    <row r="5323">
      <c r="A5323" t="inlineStr">
        <is>
          <t>Daily_Efficiency_MTBF_2026_09_18.xlsx</t>
        </is>
      </c>
      <c r="B5323" t="inlineStr">
        <is>
          <t>Samridhi Perk Line</t>
        </is>
      </c>
      <c r="C5323" s="82" t="n">
        <v>46053</v>
      </c>
      <c r="D5323" t="inlineStr">
        <is>
          <t>Perk-TTLi-2</t>
        </is>
      </c>
      <c r="E5323" t="n">
        <v>1404.54833333333</v>
      </c>
      <c r="F5323" t="n">
        <v>13</v>
      </c>
      <c r="G5323" t="n">
        <v>108.042179487179</v>
      </c>
      <c r="H5323" t="n">
        <v>0.07615</v>
      </c>
      <c r="I5323" t="n">
        <v>77.7325121564463</v>
      </c>
    </row>
    <row r="5324">
      <c r="A5324" t="inlineStr">
        <is>
          <t>Daily_Efficiency_MTBF_2026_09_18.xlsx</t>
        </is>
      </c>
      <c r="B5324" t="inlineStr">
        <is>
          <t>Samridhi Perk Line</t>
        </is>
      </c>
      <c r="C5324" s="82" t="n">
        <v>46053</v>
      </c>
      <c r="D5324" t="inlineStr">
        <is>
          <t>Perk-TTLi-3</t>
        </is>
      </c>
      <c r="E5324" t="n">
        <v>1406.74005</v>
      </c>
      <c r="F5324" t="n">
        <v>11</v>
      </c>
      <c r="G5324" t="n">
        <v>127.885459090909</v>
      </c>
      <c r="H5324" t="n">
        <v>0.244566666666667</v>
      </c>
      <c r="I5324" t="n">
        <v>60.6316382592284</v>
      </c>
    </row>
    <row r="5325">
      <c r="A5325" t="inlineStr">
        <is>
          <t>Daily_Efficiency_MTBF_2026_09_18.xlsx</t>
        </is>
      </c>
      <c r="B5325" t="inlineStr">
        <is>
          <t>Samridhi Perk Line</t>
        </is>
      </c>
      <c r="C5325" s="82" t="n">
        <v>46053</v>
      </c>
      <c r="D5325" t="inlineStr">
        <is>
          <t>Perk-TTLi-1</t>
        </is>
      </c>
      <c r="E5325" t="n">
        <v>1433.69166666667</v>
      </c>
      <c r="F5325" t="n">
        <v>5</v>
      </c>
      <c r="G5325" t="n">
        <v>286.738333333333</v>
      </c>
      <c r="H5325" t="n">
        <v>0.332083333333333</v>
      </c>
      <c r="I5325" t="n">
        <v>72.9305842202493</v>
      </c>
    </row>
    <row r="5326">
      <c r="A5326" t="inlineStr">
        <is>
          <t>Daily_Efficiency_MTBF_2026_09_18.xlsx</t>
        </is>
      </c>
      <c r="B5326" t="inlineStr">
        <is>
          <t>Samridhi Perk Line</t>
        </is>
      </c>
      <c r="C5326" s="82" t="n">
        <v>46053</v>
      </c>
      <c r="D5326" t="inlineStr">
        <is>
          <t>Perk-TTLi-4</t>
        </is>
      </c>
      <c r="E5326" t="n">
        <v>1437.99478333333</v>
      </c>
      <c r="F5326" t="n">
        <v>2</v>
      </c>
      <c r="G5326" t="n">
        <v>718.997391666667</v>
      </c>
      <c r="H5326" t="n">
        <v>0.118616666666667</v>
      </c>
      <c r="I5326" t="n">
        <v>42.6148591620104</v>
      </c>
    </row>
    <row r="5327">
      <c r="A5327" t="inlineStr">
        <is>
          <t>Daily_Efficiency_MTBF_2026_09_18.xlsx</t>
        </is>
      </c>
      <c r="B5327" t="inlineStr">
        <is>
          <t>Samridhi Perk Line</t>
        </is>
      </c>
      <c r="C5327" s="82" t="n">
        <v>46053</v>
      </c>
      <c r="D5327" t="inlineStr">
        <is>
          <t>Perk-HLM-3</t>
        </is>
      </c>
      <c r="E5327" t="n">
        <v>1440</v>
      </c>
      <c r="F5327" t="n">
        <v>1</v>
      </c>
      <c r="G5327" t="n">
        <v>1440</v>
      </c>
      <c r="H5327" t="n">
        <v>0</v>
      </c>
      <c r="I5327" t="n">
        <v>33.1979938271605</v>
      </c>
    </row>
    <row r="5328">
      <c r="A5328" t="inlineStr">
        <is>
          <t>Daily_Efficiency_MTBF_2026_09_18.xlsx</t>
        </is>
      </c>
      <c r="B5328" t="inlineStr">
        <is>
          <t>Samridhi Perk Line</t>
        </is>
      </c>
      <c r="C5328" s="82" t="n">
        <v>46053</v>
      </c>
      <c r="D5328" t="inlineStr">
        <is>
          <t>Perk-Case Packing</t>
        </is>
      </c>
      <c r="E5328" t="n">
        <v>1440</v>
      </c>
      <c r="F5328" t="n">
        <v>1</v>
      </c>
      <c r="G5328" t="n">
        <v>1440</v>
      </c>
      <c r="H5328" t="n">
        <v>0</v>
      </c>
      <c r="I5328" t="n">
        <v>85.4301075268817</v>
      </c>
    </row>
    <row r="5329">
      <c r="A5329" t="inlineStr">
        <is>
          <t>Daily_Efficiency_MTBF_2026_09_18.xlsx</t>
        </is>
      </c>
      <c r="B5329" t="inlineStr">
        <is>
          <t>Co-Extrusion Line</t>
        </is>
      </c>
      <c r="C5329" s="82" t="n">
        <v>46052</v>
      </c>
      <c r="D5329" t="inlineStr">
        <is>
          <t>Coex-AW3</t>
        </is>
      </c>
      <c r="E5329" t="n">
        <v>1304.98981666667</v>
      </c>
      <c r="F5329" t="n">
        <v>204</v>
      </c>
      <c r="G5329" t="n">
        <v>6.39700890522876</v>
      </c>
      <c r="H5329" t="n">
        <v>82.8418333333333</v>
      </c>
      <c r="I5329" t="n">
        <v>45.4019444444444</v>
      </c>
    </row>
    <row r="5330">
      <c r="A5330" t="inlineStr">
        <is>
          <t>Daily_Efficiency_MTBF_2026_09_18.xlsx</t>
        </is>
      </c>
      <c r="B5330" t="inlineStr">
        <is>
          <t>Co-Extrusion Line</t>
        </is>
      </c>
      <c r="C5330" s="82" t="n">
        <v>46052</v>
      </c>
      <c r="D5330" t="inlineStr">
        <is>
          <t>Coex-AW2</t>
        </is>
      </c>
      <c r="E5330" t="n">
        <v>1363.18408333333</v>
      </c>
      <c r="F5330" t="n">
        <v>13</v>
      </c>
      <c r="G5330" t="n">
        <v>104.860314102564</v>
      </c>
      <c r="H5330" t="n">
        <v>6.65871666666667</v>
      </c>
      <c r="I5330" t="n">
        <v>86.5323114177173</v>
      </c>
    </row>
    <row r="5331">
      <c r="A5331" t="inlineStr">
        <is>
          <t>Daily_Efficiency_MTBF_2026_09_18.xlsx</t>
        </is>
      </c>
      <c r="B5331" t="inlineStr">
        <is>
          <t>Samridhi 5 Star Line</t>
        </is>
      </c>
      <c r="C5331" s="82" t="n">
        <v>46052</v>
      </c>
      <c r="D5331" t="inlineStr">
        <is>
          <t>FS-TTLi-3</t>
        </is>
      </c>
      <c r="E5331" t="n">
        <v>1273.48635</v>
      </c>
      <c r="F5331" t="n">
        <v>82</v>
      </c>
      <c r="G5331" t="n">
        <v>15.5303213414634</v>
      </c>
      <c r="H5331" t="n">
        <v>43.9940333333333</v>
      </c>
      <c r="I5331" t="n">
        <v>64.70983189082609</v>
      </c>
    </row>
    <row r="5332">
      <c r="A5332" t="inlineStr">
        <is>
          <t>Daily_Efficiency_MTBF_2026_09_18.xlsx</t>
        </is>
      </c>
      <c r="B5332" t="inlineStr">
        <is>
          <t>Samridhi 5 Star Line</t>
        </is>
      </c>
      <c r="C5332" s="82" t="n">
        <v>46052</v>
      </c>
      <c r="D5332" t="inlineStr">
        <is>
          <t>FS-HCM-1</t>
        </is>
      </c>
      <c r="E5332" t="n">
        <v>1391.09666666667</v>
      </c>
      <c r="F5332" t="n">
        <v>42</v>
      </c>
      <c r="G5332" t="n">
        <v>33.1213492063492</v>
      </c>
      <c r="H5332" t="n">
        <v>1.33315</v>
      </c>
      <c r="I5332" t="n">
        <v>69.05602071018529</v>
      </c>
    </row>
    <row r="5333">
      <c r="A5333" t="inlineStr">
        <is>
          <t>Daily_Efficiency_MTBF_2026_09_18.xlsx</t>
        </is>
      </c>
      <c r="B5333" t="inlineStr">
        <is>
          <t>Samridhi 5 Star Line</t>
        </is>
      </c>
      <c r="C5333" s="82" t="n">
        <v>46052</v>
      </c>
      <c r="D5333" t="inlineStr">
        <is>
          <t>FS-HCM-4</t>
        </is>
      </c>
      <c r="E5333" t="n">
        <v>1401.01075</v>
      </c>
      <c r="F5333" t="n">
        <v>32</v>
      </c>
      <c r="G5333" t="n">
        <v>43.7815859375</v>
      </c>
      <c r="H5333" t="n">
        <v>16.8137666666667</v>
      </c>
      <c r="I5333" t="n">
        <v>70.18177401144359</v>
      </c>
    </row>
    <row r="5334">
      <c r="A5334" t="inlineStr">
        <is>
          <t>Daily_Efficiency_MTBF_2026_09_18.xlsx</t>
        </is>
      </c>
      <c r="B5334" t="inlineStr">
        <is>
          <t>Samridhi 5 Star Line</t>
        </is>
      </c>
      <c r="C5334" s="82" t="n">
        <v>46052</v>
      </c>
      <c r="D5334" t="inlineStr">
        <is>
          <t>FS-HCM-2</t>
        </is>
      </c>
      <c r="E5334" t="n">
        <v>1353.94673333333</v>
      </c>
      <c r="F5334" t="n">
        <v>28</v>
      </c>
      <c r="G5334" t="n">
        <v>48.3552404761905</v>
      </c>
      <c r="H5334" t="n">
        <v>2.16348333333333</v>
      </c>
      <c r="I5334" t="n">
        <v>51.1626179715292</v>
      </c>
    </row>
    <row r="5335">
      <c r="A5335" t="inlineStr">
        <is>
          <t>Daily_Efficiency_MTBF_2026_09_18.xlsx</t>
        </is>
      </c>
      <c r="B5335" t="inlineStr">
        <is>
          <t>Samridhi 5 Star Line</t>
        </is>
      </c>
      <c r="C5335" s="82" t="n">
        <v>46052</v>
      </c>
      <c r="D5335" t="inlineStr">
        <is>
          <t>FS-HCM-3</t>
        </is>
      </c>
      <c r="E5335" t="n">
        <v>1400.93571666667</v>
      </c>
      <c r="F5335" t="n">
        <v>26</v>
      </c>
      <c r="G5335" t="n">
        <v>53.882142948718</v>
      </c>
      <c r="H5335" t="n">
        <v>2.17368333333333</v>
      </c>
      <c r="I5335" t="n">
        <v>68.420532049869</v>
      </c>
    </row>
    <row r="5336">
      <c r="A5336" t="inlineStr">
        <is>
          <t>Daily_Efficiency_MTBF_2026_09_18.xlsx</t>
        </is>
      </c>
      <c r="B5336" t="inlineStr">
        <is>
          <t>Samridhi 5 Star Line</t>
        </is>
      </c>
      <c r="C5336" s="82" t="n">
        <v>46052</v>
      </c>
      <c r="D5336" t="inlineStr">
        <is>
          <t>FS-TTLi-2</t>
        </is>
      </c>
      <c r="E5336" t="n">
        <v>1320.64835</v>
      </c>
      <c r="F5336" t="n">
        <v>20</v>
      </c>
      <c r="G5336" t="n">
        <v>66.03241749999999</v>
      </c>
      <c r="H5336" t="n">
        <v>1.8408</v>
      </c>
      <c r="I5336" t="n">
        <v>46.5179887953912</v>
      </c>
    </row>
    <row r="5337">
      <c r="A5337" t="inlineStr">
        <is>
          <t>Daily_Efficiency_MTBF_2026_09_18.xlsx</t>
        </is>
      </c>
      <c r="B5337" t="inlineStr">
        <is>
          <t>Samridhi 5 Star Line</t>
        </is>
      </c>
      <c r="C5337" s="82" t="n">
        <v>46052</v>
      </c>
      <c r="D5337" t="inlineStr">
        <is>
          <t>FS-HRM-5</t>
        </is>
      </c>
      <c r="E5337" t="n">
        <v>1429.34973333333</v>
      </c>
      <c r="F5337" t="n">
        <v>10</v>
      </c>
      <c r="G5337" t="n">
        <v>142.934973333333</v>
      </c>
      <c r="H5337" t="n">
        <v>7.65606666666667</v>
      </c>
      <c r="I5337" t="n">
        <v>47.1898144301415</v>
      </c>
    </row>
    <row r="5338">
      <c r="A5338" t="inlineStr">
        <is>
          <t>Daily_Efficiency_MTBF_2026_09_18.xlsx</t>
        </is>
      </c>
      <c r="B5338" t="inlineStr">
        <is>
          <t>Samridhi 5 Star Line</t>
        </is>
      </c>
      <c r="C5338" s="82" t="n">
        <v>46052</v>
      </c>
      <c r="D5338" t="inlineStr">
        <is>
          <t>FS-TTLi-4</t>
        </is>
      </c>
      <c r="E5338" t="n">
        <v>1431.32258333333</v>
      </c>
      <c r="F5338" t="n">
        <v>9</v>
      </c>
      <c r="G5338" t="n">
        <v>159.035842592593</v>
      </c>
      <c r="H5338" t="n">
        <v>8.677416666666669</v>
      </c>
      <c r="I5338" t="n">
        <v>76.3789682539682</v>
      </c>
    </row>
    <row r="5339">
      <c r="A5339" t="inlineStr">
        <is>
          <t>Daily_Efficiency_MTBF_2026_09_18.xlsx</t>
        </is>
      </c>
      <c r="B5339" t="inlineStr">
        <is>
          <t>Samridhi 5 Star Line</t>
        </is>
      </c>
      <c r="C5339" s="82" t="n">
        <v>46052</v>
      </c>
      <c r="D5339" t="inlineStr">
        <is>
          <t>FS-TTLi-1</t>
        </is>
      </c>
      <c r="E5339" t="n">
        <v>1433.16868333333</v>
      </c>
      <c r="F5339" t="n">
        <v>7</v>
      </c>
      <c r="G5339" t="n">
        <v>204.738383333333</v>
      </c>
      <c r="H5339" t="n">
        <v>1.99848333333333</v>
      </c>
      <c r="I5339" t="n">
        <v>67.84015934449231</v>
      </c>
    </row>
    <row r="5340">
      <c r="A5340" t="inlineStr">
        <is>
          <t>Daily_Efficiency_MTBF_2026_09_18.xlsx</t>
        </is>
      </c>
      <c r="B5340" t="inlineStr">
        <is>
          <t>Samridhi 5 Star Line</t>
        </is>
      </c>
      <c r="C5340" s="82" t="n">
        <v>46052</v>
      </c>
      <c r="D5340" t="inlineStr">
        <is>
          <t>FS-Case Packing</t>
        </is>
      </c>
      <c r="E5340" t="n">
        <v>1440</v>
      </c>
      <c r="F5340" t="n">
        <v>1</v>
      </c>
      <c r="G5340" t="n">
        <v>1440</v>
      </c>
      <c r="H5340" t="n">
        <v>0</v>
      </c>
      <c r="I5340" t="n">
        <v>76.9162210338681</v>
      </c>
    </row>
    <row r="5341">
      <c r="A5341" t="inlineStr">
        <is>
          <t>Daily_Efficiency_MTBF_2026_09_18.xlsx</t>
        </is>
      </c>
      <c r="B5341" t="inlineStr">
        <is>
          <t>Samridhi 5 Star Line</t>
        </is>
      </c>
      <c r="C5341" s="82" t="n">
        <v>46052</v>
      </c>
      <c r="D5341" t="inlineStr">
        <is>
          <t>FS-TTM-5</t>
        </is>
      </c>
      <c r="E5341" t="n">
        <v>1440</v>
      </c>
      <c r="F5341" t="n">
        <v>1</v>
      </c>
      <c r="G5341" t="n">
        <v>1440</v>
      </c>
      <c r="H5341" t="n">
        <v>0</v>
      </c>
      <c r="I5341" t="n">
        <v>45.8531746031746</v>
      </c>
    </row>
    <row r="5342">
      <c r="A5342" t="inlineStr">
        <is>
          <t>Daily_Efficiency_MTBF_2026_09_18.xlsx</t>
        </is>
      </c>
      <c r="B5342" t="inlineStr">
        <is>
          <t>Samridhi Perk Line</t>
        </is>
      </c>
      <c r="C5342" s="82" t="n">
        <v>46052</v>
      </c>
      <c r="D5342" t="inlineStr">
        <is>
          <t>Perk TTM-5</t>
        </is>
      </c>
      <c r="E5342" t="n">
        <v>1191.89438333333</v>
      </c>
      <c r="F5342" t="n">
        <v>126</v>
      </c>
      <c r="G5342" t="n">
        <v>9.459479232804229</v>
      </c>
      <c r="H5342" t="n">
        <v>229.576583333333</v>
      </c>
      <c r="I5342" t="n">
        <v>49.265873015873</v>
      </c>
    </row>
    <row r="5343">
      <c r="A5343" t="inlineStr">
        <is>
          <t>Daily_Efficiency_MTBF_2026_09_18.xlsx</t>
        </is>
      </c>
      <c r="B5343" t="inlineStr">
        <is>
          <t>Samridhi Perk Line</t>
        </is>
      </c>
      <c r="C5343" s="82" t="n">
        <v>46052</v>
      </c>
      <c r="D5343" t="inlineStr">
        <is>
          <t>Perk-HLM-1</t>
        </is>
      </c>
      <c r="E5343" t="n">
        <v>1342.29296666667</v>
      </c>
      <c r="F5343" t="n">
        <v>111</v>
      </c>
      <c r="G5343" t="n">
        <v>12.0927294294294</v>
      </c>
      <c r="H5343" t="n">
        <v>5.52266666666667</v>
      </c>
      <c r="I5343" t="n">
        <v>49.8222439161933</v>
      </c>
    </row>
    <row r="5344">
      <c r="A5344" t="inlineStr">
        <is>
          <t>Daily_Efficiency_MTBF_2026_09_18.xlsx</t>
        </is>
      </c>
      <c r="B5344" t="inlineStr">
        <is>
          <t>Samridhi Perk Line</t>
        </is>
      </c>
      <c r="C5344" s="82" t="n">
        <v>46052</v>
      </c>
      <c r="D5344" t="inlineStr">
        <is>
          <t>Perk-HLM-2</t>
        </is>
      </c>
      <c r="E5344" t="n">
        <v>1325.10621666667</v>
      </c>
      <c r="F5344" t="n">
        <v>97</v>
      </c>
      <c r="G5344" t="n">
        <v>13.6608888316151</v>
      </c>
      <c r="H5344" t="n">
        <v>0.226133333333333</v>
      </c>
      <c r="I5344" t="n">
        <v>50.5869729162618</v>
      </c>
    </row>
    <row r="5345">
      <c r="A5345" t="inlineStr">
        <is>
          <t>Daily_Efficiency_MTBF_2026_09_18.xlsx</t>
        </is>
      </c>
      <c r="B5345" t="inlineStr">
        <is>
          <t>Samridhi Perk Line</t>
        </is>
      </c>
      <c r="C5345" s="82" t="n">
        <v>46052</v>
      </c>
      <c r="D5345" t="inlineStr">
        <is>
          <t>Perk-HCM-3</t>
        </is>
      </c>
      <c r="E5345" t="n">
        <v>1337.85931666667</v>
      </c>
      <c r="F5345" t="n">
        <v>80</v>
      </c>
      <c r="G5345" t="n">
        <v>16.7232414583333</v>
      </c>
      <c r="H5345" t="n">
        <v>5.62266666666667</v>
      </c>
      <c r="I5345" t="n">
        <v>57.3231208187039</v>
      </c>
    </row>
    <row r="5346">
      <c r="A5346" t="inlineStr">
        <is>
          <t>Daily_Efficiency_MTBF_2026_09_18.xlsx</t>
        </is>
      </c>
      <c r="B5346" t="inlineStr">
        <is>
          <t>Samridhi Perk Line</t>
        </is>
      </c>
      <c r="C5346" s="82" t="n">
        <v>46052</v>
      </c>
      <c r="D5346" t="inlineStr">
        <is>
          <t>Perk-HCM-1</t>
        </is>
      </c>
      <c r="E5346" t="n">
        <v>1347.2553</v>
      </c>
      <c r="F5346" t="n">
        <v>80</v>
      </c>
      <c r="G5346" t="n">
        <v>16.84069125</v>
      </c>
      <c r="H5346" t="n">
        <v>5.7947</v>
      </c>
      <c r="I5346" t="n">
        <v>76.1551650109113</v>
      </c>
    </row>
    <row r="5347">
      <c r="A5347" t="inlineStr">
        <is>
          <t>Daily_Efficiency_MTBF_2026_09_18.xlsx</t>
        </is>
      </c>
      <c r="B5347" t="inlineStr">
        <is>
          <t>Samridhi Perk Line</t>
        </is>
      </c>
      <c r="C5347" s="82" t="n">
        <v>46052</v>
      </c>
      <c r="D5347" t="inlineStr">
        <is>
          <t>Perk-HCM-4</t>
        </is>
      </c>
      <c r="E5347" t="n">
        <v>1296.52358333333</v>
      </c>
      <c r="F5347" t="n">
        <v>53</v>
      </c>
      <c r="G5347" t="n">
        <v>24.4627091194969</v>
      </c>
      <c r="H5347" t="n">
        <v>0.361666666666667</v>
      </c>
      <c r="I5347" t="n">
        <v>56.5088949279385</v>
      </c>
    </row>
    <row r="5348">
      <c r="A5348" t="inlineStr">
        <is>
          <t>Daily_Efficiency_MTBF_2026_09_18.xlsx</t>
        </is>
      </c>
      <c r="B5348" t="inlineStr">
        <is>
          <t>Samridhi Perk Line</t>
        </is>
      </c>
      <c r="C5348" s="82" t="n">
        <v>46052</v>
      </c>
      <c r="D5348" t="inlineStr">
        <is>
          <t>Perk-HCM-2</t>
        </is>
      </c>
      <c r="E5348" t="n">
        <v>1396.8791</v>
      </c>
      <c r="F5348" t="n">
        <v>49</v>
      </c>
      <c r="G5348" t="n">
        <v>28.5077367346939</v>
      </c>
      <c r="H5348" t="n">
        <v>2.85428333333333</v>
      </c>
      <c r="I5348" t="n">
        <v>81.8734360240509</v>
      </c>
    </row>
    <row r="5349">
      <c r="A5349" t="inlineStr">
        <is>
          <t>Daily_Efficiency_MTBF_2026_09_18.xlsx</t>
        </is>
      </c>
      <c r="B5349" t="inlineStr">
        <is>
          <t>Samridhi Perk Line</t>
        </is>
      </c>
      <c r="C5349" s="82" t="n">
        <v>46052</v>
      </c>
      <c r="D5349" t="inlineStr">
        <is>
          <t>Perk-TTLi-1</t>
        </is>
      </c>
      <c r="E5349" t="n">
        <v>1276.32096666667</v>
      </c>
      <c r="F5349" t="n">
        <v>36</v>
      </c>
      <c r="G5349" t="n">
        <v>35.4533601851852</v>
      </c>
      <c r="H5349" t="n">
        <v>0.936083333333333</v>
      </c>
      <c r="I5349" t="n">
        <v>67.5545086702471</v>
      </c>
    </row>
    <row r="5350">
      <c r="A5350" t="inlineStr">
        <is>
          <t>Daily_Efficiency_MTBF_2026_09_18.xlsx</t>
        </is>
      </c>
      <c r="B5350" t="inlineStr">
        <is>
          <t>Samridhi Perk Line</t>
        </is>
      </c>
      <c r="C5350" s="82" t="n">
        <v>46052</v>
      </c>
      <c r="D5350" t="inlineStr">
        <is>
          <t>Perk-TTLi-2</t>
        </is>
      </c>
      <c r="E5350" t="n">
        <v>1363.56506666667</v>
      </c>
      <c r="F5350" t="n">
        <v>23</v>
      </c>
      <c r="G5350" t="n">
        <v>59.2854376811594</v>
      </c>
      <c r="H5350" t="n">
        <v>0.0931666666666667</v>
      </c>
      <c r="I5350" t="n">
        <v>78.8923024300879</v>
      </c>
    </row>
    <row r="5351">
      <c r="A5351" t="inlineStr">
        <is>
          <t>Daily_Efficiency_MTBF_2026_09_18.xlsx</t>
        </is>
      </c>
      <c r="B5351" t="inlineStr">
        <is>
          <t>Samridhi Perk Line</t>
        </is>
      </c>
      <c r="C5351" s="82" t="n">
        <v>46052</v>
      </c>
      <c r="D5351" t="inlineStr">
        <is>
          <t>Perk-TTLi-3</t>
        </is>
      </c>
      <c r="E5351" t="n">
        <v>1350.00436666667</v>
      </c>
      <c r="F5351" t="n">
        <v>17</v>
      </c>
      <c r="G5351" t="n">
        <v>79.4120215686274</v>
      </c>
      <c r="H5351" t="n">
        <v>9.463416666666671</v>
      </c>
      <c r="I5351" t="n">
        <v>53.6836693072823</v>
      </c>
    </row>
    <row r="5352">
      <c r="A5352" t="inlineStr">
        <is>
          <t>Daily_Efficiency_MTBF_2026_09_18.xlsx</t>
        </is>
      </c>
      <c r="B5352" t="inlineStr">
        <is>
          <t>Samridhi Perk Line</t>
        </is>
      </c>
      <c r="C5352" s="82" t="n">
        <v>46052</v>
      </c>
      <c r="D5352" t="inlineStr">
        <is>
          <t>Perk-TTLi-4</t>
        </is>
      </c>
      <c r="E5352" t="n">
        <v>1425.4816</v>
      </c>
      <c r="F5352" t="n">
        <v>4</v>
      </c>
      <c r="G5352" t="n">
        <v>356.3704</v>
      </c>
      <c r="H5352" t="n">
        <v>0.262183333333333</v>
      </c>
      <c r="I5352" t="n">
        <v>50.1852544878963</v>
      </c>
    </row>
    <row r="5353">
      <c r="A5353" t="inlineStr">
        <is>
          <t>Daily_Efficiency_MTBF_2026_09_18.xlsx</t>
        </is>
      </c>
      <c r="B5353" t="inlineStr">
        <is>
          <t>Samridhi Perk Line</t>
        </is>
      </c>
      <c r="C5353" s="82" t="n">
        <v>46052</v>
      </c>
      <c r="D5353" t="inlineStr">
        <is>
          <t>Perk-Case Packing</t>
        </is>
      </c>
      <c r="E5353" t="n">
        <v>1440</v>
      </c>
      <c r="F5353" t="n">
        <v>1</v>
      </c>
      <c r="G5353" t="n">
        <v>1440</v>
      </c>
      <c r="H5353" t="n">
        <v>0</v>
      </c>
      <c r="I5353" t="n">
        <v>80.91397849462361</v>
      </c>
    </row>
    <row r="5354">
      <c r="A5354" t="inlineStr">
        <is>
          <t>Daily_Efficiency_MTBF_2026_09_18.xlsx</t>
        </is>
      </c>
      <c r="B5354" t="inlineStr">
        <is>
          <t>Samridhi Perk Line</t>
        </is>
      </c>
      <c r="C5354" s="82" t="n">
        <v>46052</v>
      </c>
      <c r="D5354" t="inlineStr">
        <is>
          <t>Perk-HLM-3</t>
        </is>
      </c>
      <c r="E5354" t="n">
        <v>1440</v>
      </c>
      <c r="F5354" t="n">
        <v>1</v>
      </c>
      <c r="G5354" t="n">
        <v>1440</v>
      </c>
      <c r="H5354" t="n">
        <v>0</v>
      </c>
      <c r="I5354" t="n">
        <v>32.7316358024691</v>
      </c>
    </row>
    <row r="5355">
      <c r="A5355" t="inlineStr">
        <is>
          <t>Daily_Efficiency_MTBF_2026_09_18.xlsx</t>
        </is>
      </c>
      <c r="B5355" t="inlineStr">
        <is>
          <t>Co-Extrusion Line</t>
        </is>
      </c>
      <c r="C5355" s="82" t="n">
        <v>46051</v>
      </c>
      <c r="D5355" t="inlineStr">
        <is>
          <t>Coex-AW3</t>
        </is>
      </c>
      <c r="E5355" t="n">
        <v>2710.7401</v>
      </c>
      <c r="F5355" t="n">
        <v>443</v>
      </c>
      <c r="G5355" t="n">
        <v>6.11905214446953</v>
      </c>
      <c r="H5355" t="n">
        <v>169.2599</v>
      </c>
      <c r="I5355" t="n">
        <v>51.7849999999999</v>
      </c>
    </row>
    <row r="5356">
      <c r="A5356" t="inlineStr">
        <is>
          <t>Daily_Efficiency_MTBF_2026_09_18.xlsx</t>
        </is>
      </c>
      <c r="B5356" t="inlineStr">
        <is>
          <t>Co-Extrusion Line</t>
        </is>
      </c>
      <c r="C5356" s="82" t="n">
        <v>46051</v>
      </c>
      <c r="D5356" t="inlineStr">
        <is>
          <t>Coex-AW2</t>
        </is>
      </c>
      <c r="E5356" t="n">
        <v>2738.30956666667</v>
      </c>
      <c r="F5356" t="n">
        <v>41</v>
      </c>
      <c r="G5356" t="n">
        <v>66.7880382113821</v>
      </c>
      <c r="H5356" t="n">
        <v>39.3076666666667</v>
      </c>
      <c r="I5356" t="n">
        <v>100.110986014548</v>
      </c>
    </row>
    <row r="5357">
      <c r="A5357" t="inlineStr">
        <is>
          <t>Daily_Efficiency_MTBF_2026_09_18.xlsx</t>
        </is>
      </c>
      <c r="B5357" t="inlineStr">
        <is>
          <t>Samridhi 5 Star Line</t>
        </is>
      </c>
      <c r="C5357" s="82" t="n">
        <v>46051</v>
      </c>
      <c r="D5357" t="inlineStr">
        <is>
          <t>FS-HCM-4</t>
        </is>
      </c>
      <c r="E5357" t="n">
        <v>2785.0297</v>
      </c>
      <c r="F5357" t="n">
        <v>103</v>
      </c>
      <c r="G5357" t="n">
        <v>27.0391233009709</v>
      </c>
      <c r="H5357" t="n">
        <v>47.3042</v>
      </c>
      <c r="I5357" t="n">
        <v>73.99170920618771</v>
      </c>
    </row>
    <row r="5358">
      <c r="A5358" t="inlineStr">
        <is>
          <t>Daily_Efficiency_MTBF_2026_09_18.xlsx</t>
        </is>
      </c>
      <c r="B5358" t="inlineStr">
        <is>
          <t>Samridhi 5 Star Line</t>
        </is>
      </c>
      <c r="C5358" s="82" t="n">
        <v>46051</v>
      </c>
      <c r="D5358" t="inlineStr">
        <is>
          <t>FS-HCM-3</t>
        </is>
      </c>
      <c r="E5358" t="n">
        <v>2676.0901</v>
      </c>
      <c r="F5358" t="n">
        <v>79</v>
      </c>
      <c r="G5358" t="n">
        <v>33.8745582278481</v>
      </c>
      <c r="H5358" t="n">
        <v>20.3209</v>
      </c>
      <c r="I5358" t="n">
        <v>55.8669390335967</v>
      </c>
    </row>
    <row r="5359">
      <c r="A5359" t="inlineStr">
        <is>
          <t>Daily_Efficiency_MTBF_2026_09_18.xlsx</t>
        </is>
      </c>
      <c r="B5359" t="inlineStr">
        <is>
          <t>Samridhi 5 Star Line</t>
        </is>
      </c>
      <c r="C5359" s="82" t="n">
        <v>46051</v>
      </c>
      <c r="D5359" t="inlineStr">
        <is>
          <t>FS-HCM-1</t>
        </is>
      </c>
      <c r="E5359" t="n">
        <v>2784.0498</v>
      </c>
      <c r="F5359" t="n">
        <v>79</v>
      </c>
      <c r="G5359" t="n">
        <v>35.2411367088608</v>
      </c>
      <c r="H5359" t="n">
        <v>0</v>
      </c>
      <c r="I5359" t="n">
        <v>63.9554963571904</v>
      </c>
    </row>
    <row r="5360">
      <c r="A5360" t="inlineStr">
        <is>
          <t>Daily_Efficiency_MTBF_2026_09_18.xlsx</t>
        </is>
      </c>
      <c r="B5360" t="inlineStr">
        <is>
          <t>Samridhi 5 Star Line</t>
        </is>
      </c>
      <c r="C5360" s="82" t="n">
        <v>46051</v>
      </c>
      <c r="D5360" t="inlineStr">
        <is>
          <t>FS-HCM-2</t>
        </is>
      </c>
      <c r="E5360" t="n">
        <v>2729.7253</v>
      </c>
      <c r="F5360" t="n">
        <v>71</v>
      </c>
      <c r="G5360" t="n">
        <v>38.4468352112676</v>
      </c>
      <c r="H5360" t="n">
        <v>1.3339</v>
      </c>
      <c r="I5360" t="n">
        <v>65.0094457713618</v>
      </c>
    </row>
    <row r="5361">
      <c r="A5361" t="inlineStr">
        <is>
          <t>Daily_Efficiency_MTBF_2026_09_18.xlsx</t>
        </is>
      </c>
      <c r="B5361" t="inlineStr">
        <is>
          <t>Samridhi 5 Star Line</t>
        </is>
      </c>
      <c r="C5361" s="82" t="n">
        <v>46051</v>
      </c>
      <c r="D5361" t="inlineStr">
        <is>
          <t>FS-TTLi-3</t>
        </is>
      </c>
      <c r="E5361" t="n">
        <v>2716.60106666667</v>
      </c>
      <c r="F5361" t="n">
        <v>45</v>
      </c>
      <c r="G5361" t="n">
        <v>60.3689125925926</v>
      </c>
      <c r="H5361" t="n">
        <v>12.6683</v>
      </c>
      <c r="I5361" t="n">
        <v>47.9862708337816</v>
      </c>
    </row>
    <row r="5362">
      <c r="A5362" t="inlineStr">
        <is>
          <t>Daily_Efficiency_MTBF_2026_09_18.xlsx</t>
        </is>
      </c>
      <c r="B5362" t="inlineStr">
        <is>
          <t>Samridhi 5 Star Line</t>
        </is>
      </c>
      <c r="C5362" s="82" t="n">
        <v>46051</v>
      </c>
      <c r="D5362" t="inlineStr">
        <is>
          <t>FS-TTLi-4</t>
        </is>
      </c>
      <c r="E5362" t="n">
        <v>2858.3808</v>
      </c>
      <c r="F5362" t="n">
        <v>33</v>
      </c>
      <c r="G5362" t="n">
        <v>86.6176</v>
      </c>
      <c r="H5362" t="n">
        <v>21.6192</v>
      </c>
      <c r="I5362" t="n">
        <v>71.9494047619048</v>
      </c>
    </row>
    <row r="5363">
      <c r="A5363" t="inlineStr">
        <is>
          <t>Daily_Efficiency_MTBF_2026_09_18.xlsx</t>
        </is>
      </c>
      <c r="B5363" t="inlineStr">
        <is>
          <t>Samridhi 5 Star Line</t>
        </is>
      </c>
      <c r="C5363" s="82" t="n">
        <v>46051</v>
      </c>
      <c r="D5363" t="inlineStr">
        <is>
          <t>FS-TTLi-2</t>
        </is>
      </c>
      <c r="E5363" t="n">
        <v>2843.67006666667</v>
      </c>
      <c r="F5363" t="n">
        <v>19</v>
      </c>
      <c r="G5363" t="n">
        <v>149.666845614035</v>
      </c>
      <c r="H5363" t="n">
        <v>13.6532666666667</v>
      </c>
      <c r="I5363" t="n">
        <v>62.9639640860306</v>
      </c>
    </row>
    <row r="5364">
      <c r="A5364" t="inlineStr">
        <is>
          <t>Daily_Efficiency_MTBF_2026_09_18.xlsx</t>
        </is>
      </c>
      <c r="B5364" t="inlineStr">
        <is>
          <t>Samridhi 5 Star Line</t>
        </is>
      </c>
      <c r="C5364" s="82" t="n">
        <v>46051</v>
      </c>
      <c r="D5364" t="inlineStr">
        <is>
          <t>FS-HRM-5</t>
        </is>
      </c>
      <c r="E5364" t="n">
        <v>2856.2333</v>
      </c>
      <c r="F5364" t="n">
        <v>17</v>
      </c>
      <c r="G5364" t="n">
        <v>168.013723529412</v>
      </c>
      <c r="H5364" t="n">
        <v>20.0829</v>
      </c>
      <c r="I5364" t="n">
        <v>38.6325092384878</v>
      </c>
    </row>
    <row r="5365">
      <c r="A5365" t="inlineStr">
        <is>
          <t>Daily_Efficiency_MTBF_2026_09_18.xlsx</t>
        </is>
      </c>
      <c r="B5365" t="inlineStr">
        <is>
          <t>Samridhi 5 Star Line</t>
        </is>
      </c>
      <c r="C5365" s="82" t="n">
        <v>46051</v>
      </c>
      <c r="D5365" t="inlineStr">
        <is>
          <t>FS-TTLi-1</t>
        </is>
      </c>
      <c r="E5365" t="n">
        <v>2849.36966666667</v>
      </c>
      <c r="F5365" t="n">
        <v>9</v>
      </c>
      <c r="G5365" t="n">
        <v>316.59662962963</v>
      </c>
      <c r="H5365" t="n">
        <v>4.99683333333333</v>
      </c>
      <c r="I5365" t="n">
        <v>62.6089372285</v>
      </c>
    </row>
    <row r="5366">
      <c r="A5366" t="inlineStr">
        <is>
          <t>Daily_Efficiency_MTBF_2026_09_18.xlsx</t>
        </is>
      </c>
      <c r="B5366" t="inlineStr">
        <is>
          <t>Samridhi 5 Star Line</t>
        </is>
      </c>
      <c r="C5366" s="82" t="n">
        <v>46051</v>
      </c>
      <c r="D5366" t="inlineStr">
        <is>
          <t>FS-TTM-5</t>
        </is>
      </c>
      <c r="E5366" t="n">
        <v>2880</v>
      </c>
      <c r="F5366" t="n">
        <v>1</v>
      </c>
      <c r="G5366" t="n">
        <v>2880</v>
      </c>
      <c r="H5366" t="n">
        <v>0</v>
      </c>
      <c r="I5366" t="n">
        <v>38.1201298660714</v>
      </c>
    </row>
    <row r="5367">
      <c r="A5367" t="inlineStr">
        <is>
          <t>Daily_Efficiency_MTBF_2026_09_18.xlsx</t>
        </is>
      </c>
      <c r="B5367" t="inlineStr">
        <is>
          <t>Samridhi 5 Star Line</t>
        </is>
      </c>
      <c r="C5367" s="82" t="n">
        <v>46051</v>
      </c>
      <c r="D5367" t="inlineStr">
        <is>
          <t>FS-Case Packing</t>
        </is>
      </c>
      <c r="E5367" t="n">
        <v>2880</v>
      </c>
      <c r="F5367" t="n">
        <v>1</v>
      </c>
      <c r="G5367" t="n">
        <v>2880</v>
      </c>
      <c r="H5367" t="n">
        <v>0</v>
      </c>
      <c r="I5367" t="n">
        <v>71.85828877005351</v>
      </c>
    </row>
    <row r="5368">
      <c r="A5368" t="inlineStr">
        <is>
          <t>Daily_Efficiency_MTBF_2026_09_18.xlsx</t>
        </is>
      </c>
      <c r="B5368" t="inlineStr">
        <is>
          <t>Samridhi Perk Line</t>
        </is>
      </c>
      <c r="C5368" s="82" t="n">
        <v>46051</v>
      </c>
      <c r="D5368" t="inlineStr">
        <is>
          <t>Perk-HLM-1</t>
        </is>
      </c>
      <c r="E5368" t="n">
        <v>2603.20656666667</v>
      </c>
      <c r="F5368" t="n">
        <v>215</v>
      </c>
      <c r="G5368" t="n">
        <v>12.1079375193798</v>
      </c>
      <c r="H5368" t="n">
        <v>10.8435333333333</v>
      </c>
      <c r="I5368" t="n">
        <v>39.263977197088</v>
      </c>
    </row>
    <row r="5369">
      <c r="A5369" t="inlineStr">
        <is>
          <t>Daily_Efficiency_MTBF_2026_09_18.xlsx</t>
        </is>
      </c>
      <c r="B5369" t="inlineStr">
        <is>
          <t>Samridhi Perk Line</t>
        </is>
      </c>
      <c r="C5369" s="82" t="n">
        <v>46051</v>
      </c>
      <c r="D5369" t="inlineStr">
        <is>
          <t>Perk TTM-5</t>
        </is>
      </c>
      <c r="E5369" t="n">
        <v>2307.63766666667</v>
      </c>
      <c r="F5369" t="n">
        <v>207</v>
      </c>
      <c r="G5369" t="n">
        <v>11.1480080515298</v>
      </c>
      <c r="H5369" t="n">
        <v>354.194433333333</v>
      </c>
      <c r="I5369" t="n">
        <v>34.3154761904761</v>
      </c>
    </row>
    <row r="5370">
      <c r="A5370" t="inlineStr">
        <is>
          <t>Daily_Efficiency_MTBF_2026_09_18.xlsx</t>
        </is>
      </c>
      <c r="B5370" t="inlineStr">
        <is>
          <t>Samridhi Perk Line</t>
        </is>
      </c>
      <c r="C5370" s="82" t="n">
        <v>46051</v>
      </c>
      <c r="D5370" t="inlineStr">
        <is>
          <t>Perk-TTLi-1</t>
        </is>
      </c>
      <c r="E5370" t="n">
        <v>2552.603</v>
      </c>
      <c r="F5370" t="n">
        <v>199</v>
      </c>
      <c r="G5370" t="n">
        <v>12.8271507537688</v>
      </c>
      <c r="H5370" t="n">
        <v>16.3401666666667</v>
      </c>
      <c r="I5370" t="n">
        <v>43.5832192513682</v>
      </c>
    </row>
    <row r="5371">
      <c r="A5371" t="inlineStr">
        <is>
          <t>Daily_Efficiency_MTBF_2026_09_18.xlsx</t>
        </is>
      </c>
      <c r="B5371" t="inlineStr">
        <is>
          <t>Samridhi Perk Line</t>
        </is>
      </c>
      <c r="C5371" s="82" t="n">
        <v>46051</v>
      </c>
      <c r="D5371" t="inlineStr">
        <is>
          <t>Perk-HCM-1</t>
        </is>
      </c>
      <c r="E5371" t="n">
        <v>2687.9704</v>
      </c>
      <c r="F5371" t="n">
        <v>167</v>
      </c>
      <c r="G5371" t="n">
        <v>16.0956311377245</v>
      </c>
      <c r="H5371" t="n">
        <v>0.9169</v>
      </c>
      <c r="I5371" t="n">
        <v>65.77141251755771</v>
      </c>
    </row>
    <row r="5372">
      <c r="A5372" t="inlineStr">
        <is>
          <t>Daily_Efficiency_MTBF_2026_09_18.xlsx</t>
        </is>
      </c>
      <c r="B5372" t="inlineStr">
        <is>
          <t>Samridhi Perk Line</t>
        </is>
      </c>
      <c r="C5372" s="82" t="n">
        <v>46051</v>
      </c>
      <c r="D5372" t="inlineStr">
        <is>
          <t>Perk-HCM-3</t>
        </is>
      </c>
      <c r="E5372" t="n">
        <v>2736.89203333333</v>
      </c>
      <c r="F5372" t="n">
        <v>139</v>
      </c>
      <c r="G5372" t="n">
        <v>19.6898707434053</v>
      </c>
      <c r="H5372" t="n">
        <v>1.24916666666667</v>
      </c>
      <c r="I5372" t="n">
        <v>60.9706968206705</v>
      </c>
    </row>
    <row r="5373">
      <c r="A5373" t="inlineStr">
        <is>
          <t>Daily_Efficiency_MTBF_2026_09_18.xlsx</t>
        </is>
      </c>
      <c r="B5373" t="inlineStr">
        <is>
          <t>Samridhi Perk Line</t>
        </is>
      </c>
      <c r="C5373" s="82" t="n">
        <v>46051</v>
      </c>
      <c r="D5373" t="inlineStr">
        <is>
          <t>Perk-HLM-2</t>
        </is>
      </c>
      <c r="E5373" t="n">
        <v>2731.27146666667</v>
      </c>
      <c r="F5373" t="n">
        <v>133</v>
      </c>
      <c r="G5373" t="n">
        <v>20.5358756892231</v>
      </c>
      <c r="H5373" t="n">
        <v>0.147066666666667</v>
      </c>
      <c r="I5373" t="n">
        <v>40.335745358799</v>
      </c>
    </row>
    <row r="5374">
      <c r="A5374" t="inlineStr">
        <is>
          <t>Daily_Efficiency_MTBF_2026_09_18.xlsx</t>
        </is>
      </c>
      <c r="B5374" t="inlineStr">
        <is>
          <t>Samridhi Perk Line</t>
        </is>
      </c>
      <c r="C5374" s="82" t="n">
        <v>46051</v>
      </c>
      <c r="D5374" t="inlineStr">
        <is>
          <t>Perk-HCM-4</t>
        </is>
      </c>
      <c r="E5374" t="n">
        <v>2744.23263333333</v>
      </c>
      <c r="F5374" t="n">
        <v>63</v>
      </c>
      <c r="G5374" t="n">
        <v>43.5592481481481</v>
      </c>
      <c r="H5374" t="n">
        <v>0.5018</v>
      </c>
      <c r="I5374" t="n">
        <v>60.6661478227612</v>
      </c>
    </row>
    <row r="5375">
      <c r="A5375" t="inlineStr">
        <is>
          <t>Daily_Efficiency_MTBF_2026_09_18.xlsx</t>
        </is>
      </c>
      <c r="B5375" t="inlineStr">
        <is>
          <t>Samridhi Perk Line</t>
        </is>
      </c>
      <c r="C5375" s="82" t="n">
        <v>46051</v>
      </c>
      <c r="D5375" t="inlineStr">
        <is>
          <t>Perk-HCM-2</t>
        </is>
      </c>
      <c r="E5375" t="n">
        <v>2765.154</v>
      </c>
      <c r="F5375" t="n">
        <v>59</v>
      </c>
      <c r="G5375" t="n">
        <v>46.8670169491525</v>
      </c>
      <c r="H5375" t="n">
        <v>1.11203333333333</v>
      </c>
      <c r="I5375" t="n">
        <v>61.9581958590589</v>
      </c>
    </row>
    <row r="5376">
      <c r="A5376" t="inlineStr">
        <is>
          <t>Daily_Efficiency_MTBF_2026_09_18.xlsx</t>
        </is>
      </c>
      <c r="B5376" t="inlineStr">
        <is>
          <t>Samridhi Perk Line</t>
        </is>
      </c>
      <c r="C5376" s="82" t="n">
        <v>46051</v>
      </c>
      <c r="D5376" t="inlineStr">
        <is>
          <t>Perk-TTLi-3</t>
        </is>
      </c>
      <c r="E5376" t="n">
        <v>2816.0687</v>
      </c>
      <c r="F5376" t="n">
        <v>33</v>
      </c>
      <c r="G5376" t="n">
        <v>85.33541515151521</v>
      </c>
      <c r="H5376" t="n">
        <v>1.42793333333333</v>
      </c>
      <c r="I5376" t="n">
        <v>44.0201953895172</v>
      </c>
    </row>
    <row r="5377">
      <c r="A5377" t="inlineStr">
        <is>
          <t>Daily_Efficiency_MTBF_2026_09_18.xlsx</t>
        </is>
      </c>
      <c r="B5377" t="inlineStr">
        <is>
          <t>Samridhi Perk Line</t>
        </is>
      </c>
      <c r="C5377" s="82" t="n">
        <v>46051</v>
      </c>
      <c r="D5377" t="inlineStr">
        <is>
          <t>Perk-TTLi-2</t>
        </is>
      </c>
      <c r="E5377" t="n">
        <v>2364.50206666667</v>
      </c>
      <c r="F5377" t="n">
        <v>17</v>
      </c>
      <c r="G5377" t="n">
        <v>139.088356862745</v>
      </c>
      <c r="H5377" t="n">
        <v>8.342933333333329</v>
      </c>
      <c r="I5377" t="n">
        <v>50.9274593378851</v>
      </c>
    </row>
    <row r="5378">
      <c r="A5378" t="inlineStr">
        <is>
          <t>Daily_Efficiency_MTBF_2026_09_18.xlsx</t>
        </is>
      </c>
      <c r="B5378" t="inlineStr">
        <is>
          <t>Samridhi Perk Line</t>
        </is>
      </c>
      <c r="C5378" s="82" t="n">
        <v>46051</v>
      </c>
      <c r="D5378" t="inlineStr">
        <is>
          <t>Perk-TTLi-4</t>
        </is>
      </c>
      <c r="E5378" t="n">
        <v>2835.30876666667</v>
      </c>
      <c r="F5378" t="n">
        <v>7</v>
      </c>
      <c r="G5378" t="n">
        <v>405.04410952381</v>
      </c>
      <c r="H5378" t="n">
        <v>6.95456666666667</v>
      </c>
      <c r="I5378" t="n">
        <v>43.9326892429211</v>
      </c>
    </row>
    <row r="5379">
      <c r="A5379" t="inlineStr">
        <is>
          <t>Daily_Efficiency_MTBF_2026_09_18.xlsx</t>
        </is>
      </c>
      <c r="B5379" t="inlineStr">
        <is>
          <t>Samridhi Perk Line</t>
        </is>
      </c>
      <c r="C5379" s="82" t="n">
        <v>46051</v>
      </c>
      <c r="D5379" t="inlineStr">
        <is>
          <t>Perk-Case Packing</t>
        </is>
      </c>
      <c r="E5379" t="n">
        <v>2880</v>
      </c>
      <c r="F5379" t="n">
        <v>1</v>
      </c>
      <c r="G5379" t="n">
        <v>2880</v>
      </c>
      <c r="H5379" t="n">
        <v>0</v>
      </c>
      <c r="I5379" t="n">
        <v>78.7096774193548</v>
      </c>
    </row>
    <row r="5380">
      <c r="A5380" t="inlineStr">
        <is>
          <t>Daily_Efficiency_MTBF_2026_09_18.xlsx</t>
        </is>
      </c>
      <c r="B5380" t="inlineStr">
        <is>
          <t>Samridhi Perk Line</t>
        </is>
      </c>
      <c r="C5380" s="82" t="n">
        <v>46051</v>
      </c>
      <c r="D5380" t="inlineStr">
        <is>
          <t>Perk-HLM-3</t>
        </is>
      </c>
      <c r="E5380" t="n">
        <v>2880</v>
      </c>
      <c r="F5380" t="n">
        <v>1</v>
      </c>
      <c r="G5380" t="n">
        <v>2880</v>
      </c>
      <c r="H5380" t="n">
        <v>0</v>
      </c>
      <c r="I5380" t="n">
        <v>31.5135802469136</v>
      </c>
    </row>
    <row r="5381">
      <c r="A5381" t="inlineStr">
        <is>
          <t>Daily_Efficiency_MTBF_2026_09_18.xlsx</t>
        </is>
      </c>
      <c r="B5381" t="inlineStr">
        <is>
          <t>Co-Extrusion Line</t>
        </is>
      </c>
      <c r="C5381" s="82" t="n">
        <v>46050</v>
      </c>
      <c r="D5381" t="inlineStr">
        <is>
          <t>Coex-AW3</t>
        </is>
      </c>
      <c r="E5381" t="n">
        <v>1279.49585</v>
      </c>
      <c r="F5381" t="n">
        <v>305</v>
      </c>
      <c r="G5381" t="n">
        <v>4.19506836065574</v>
      </c>
      <c r="H5381" t="n">
        <v>142.836666666667</v>
      </c>
      <c r="I5381" t="n">
        <v>46.2083333333333</v>
      </c>
    </row>
    <row r="5382">
      <c r="A5382" t="inlineStr">
        <is>
          <t>Daily_Efficiency_MTBF_2026_09_18.xlsx</t>
        </is>
      </c>
      <c r="B5382" t="inlineStr">
        <is>
          <t>Co-Extrusion Line</t>
        </is>
      </c>
      <c r="C5382" s="82" t="n">
        <v>46050</v>
      </c>
      <c r="D5382" t="inlineStr">
        <is>
          <t>Coex-AW2</t>
        </is>
      </c>
      <c r="E5382" t="n">
        <v>1352.50315</v>
      </c>
      <c r="F5382" t="n">
        <v>33</v>
      </c>
      <c r="G5382" t="n">
        <v>40.9849439393939</v>
      </c>
      <c r="H5382" t="n">
        <v>31.4815833333333</v>
      </c>
      <c r="I5382" t="n">
        <v>88.3713987018451</v>
      </c>
    </row>
    <row r="5383">
      <c r="A5383" t="inlineStr">
        <is>
          <t>Daily_Efficiency_MTBF_2026_09_18.xlsx</t>
        </is>
      </c>
      <c r="B5383" t="inlineStr">
        <is>
          <t>Samridhi 5 Star Line</t>
        </is>
      </c>
      <c r="C5383" s="82" t="n">
        <v>46050</v>
      </c>
      <c r="D5383" t="inlineStr">
        <is>
          <t>FS-HCM-4</t>
        </is>
      </c>
      <c r="E5383" t="n">
        <v>1410.14895</v>
      </c>
      <c r="F5383" t="n">
        <v>58</v>
      </c>
      <c r="G5383" t="n">
        <v>24.3129129310345</v>
      </c>
      <c r="H5383" t="n">
        <v>22.5237166666667</v>
      </c>
      <c r="I5383" t="n">
        <v>57.2082085591496</v>
      </c>
    </row>
    <row r="5384">
      <c r="A5384" t="inlineStr">
        <is>
          <t>Daily_Efficiency_MTBF_2026_09_18.xlsx</t>
        </is>
      </c>
      <c r="B5384" t="inlineStr">
        <is>
          <t>Samridhi 5 Star Line</t>
        </is>
      </c>
      <c r="C5384" s="82" t="n">
        <v>46050</v>
      </c>
      <c r="D5384" t="inlineStr">
        <is>
          <t>FS-HCM-1</t>
        </is>
      </c>
      <c r="E5384" t="n">
        <v>1359.66645</v>
      </c>
      <c r="F5384" t="n">
        <v>45</v>
      </c>
      <c r="G5384" t="n">
        <v>30.21481</v>
      </c>
      <c r="H5384" t="n">
        <v>2.00018333333333</v>
      </c>
      <c r="I5384" t="n">
        <v>45.5313534640197</v>
      </c>
    </row>
    <row r="5385">
      <c r="A5385" t="inlineStr">
        <is>
          <t>Daily_Efficiency_MTBF_2026_09_18.xlsx</t>
        </is>
      </c>
      <c r="B5385" t="inlineStr">
        <is>
          <t>Samridhi 5 Star Line</t>
        </is>
      </c>
      <c r="C5385" s="82" t="n">
        <v>46050</v>
      </c>
      <c r="D5385" t="inlineStr">
        <is>
          <t>FS-HCM-3</t>
        </is>
      </c>
      <c r="E5385" t="n">
        <v>1401.6696</v>
      </c>
      <c r="F5385" t="n">
        <v>42</v>
      </c>
      <c r="G5385" t="n">
        <v>33.3730857142857</v>
      </c>
      <c r="H5385" t="n">
        <v>0.166866666666667</v>
      </c>
      <c r="I5385" t="n">
        <v>51.5134993579356</v>
      </c>
    </row>
    <row r="5386">
      <c r="A5386" t="inlineStr">
        <is>
          <t>Daily_Efficiency_MTBF_2026_09_18.xlsx</t>
        </is>
      </c>
      <c r="B5386" t="inlineStr">
        <is>
          <t>Samridhi 5 Star Line</t>
        </is>
      </c>
      <c r="C5386" s="82" t="n">
        <v>46050</v>
      </c>
      <c r="D5386" t="inlineStr">
        <is>
          <t>FS-HCM-2</t>
        </is>
      </c>
      <c r="E5386" t="n">
        <v>1371.038</v>
      </c>
      <c r="F5386" t="n">
        <v>30</v>
      </c>
      <c r="G5386" t="n">
        <v>45.7012666666667</v>
      </c>
      <c r="H5386" t="n">
        <v>0</v>
      </c>
      <c r="I5386" t="n">
        <v>50.9268451893327</v>
      </c>
    </row>
    <row r="5387">
      <c r="A5387" t="inlineStr">
        <is>
          <t>Daily_Efficiency_MTBF_2026_09_18.xlsx</t>
        </is>
      </c>
      <c r="B5387" t="inlineStr">
        <is>
          <t>Samridhi 5 Star Line</t>
        </is>
      </c>
      <c r="C5387" s="82" t="n">
        <v>46050</v>
      </c>
      <c r="D5387" t="inlineStr">
        <is>
          <t>FS-HRM-5</t>
        </is>
      </c>
      <c r="E5387" t="n">
        <v>1384.75398333333</v>
      </c>
      <c r="F5387" t="n">
        <v>23</v>
      </c>
      <c r="G5387" t="n">
        <v>60.2066949275362</v>
      </c>
      <c r="H5387" t="n">
        <v>30.4038833333333</v>
      </c>
      <c r="I5387" t="n">
        <v>26.1252771380421</v>
      </c>
    </row>
    <row r="5388">
      <c r="A5388" t="inlineStr">
        <is>
          <t>Daily_Efficiency_MTBF_2026_09_18.xlsx</t>
        </is>
      </c>
      <c r="B5388" t="inlineStr">
        <is>
          <t>Samridhi 5 Star Line</t>
        </is>
      </c>
      <c r="C5388" s="82" t="n">
        <v>46050</v>
      </c>
      <c r="D5388" t="inlineStr">
        <is>
          <t>FS-TTLi-4</t>
        </is>
      </c>
      <c r="E5388" t="n">
        <v>1434.1647</v>
      </c>
      <c r="F5388" t="n">
        <v>8</v>
      </c>
      <c r="G5388" t="n">
        <v>179.2705875</v>
      </c>
      <c r="H5388" t="n">
        <v>5.8353</v>
      </c>
      <c r="I5388" t="n">
        <v>52.1825396825397</v>
      </c>
    </row>
    <row r="5389">
      <c r="A5389" t="inlineStr">
        <is>
          <t>Daily_Efficiency_MTBF_2026_09_18.xlsx</t>
        </is>
      </c>
      <c r="B5389" t="inlineStr">
        <is>
          <t>Samridhi 5 Star Line</t>
        </is>
      </c>
      <c r="C5389" s="82" t="n">
        <v>46050</v>
      </c>
      <c r="D5389" t="inlineStr">
        <is>
          <t>FS-TTLi-1</t>
        </is>
      </c>
      <c r="E5389" t="n">
        <v>1069.64336666667</v>
      </c>
      <c r="F5389" t="n">
        <v>5</v>
      </c>
      <c r="G5389" t="n">
        <v>213.928673333333</v>
      </c>
      <c r="H5389" t="n">
        <v>4.01413333333333</v>
      </c>
      <c r="I5389" t="n">
        <v>52.0744854971218</v>
      </c>
    </row>
    <row r="5390">
      <c r="A5390" t="inlineStr">
        <is>
          <t>Daily_Efficiency_MTBF_2026_09_18.xlsx</t>
        </is>
      </c>
      <c r="B5390" t="inlineStr">
        <is>
          <t>Samridhi 5 Star Line</t>
        </is>
      </c>
      <c r="C5390" s="82" t="n">
        <v>46050</v>
      </c>
      <c r="D5390" t="inlineStr">
        <is>
          <t>FS-TTLi-3</t>
        </is>
      </c>
      <c r="E5390" t="n">
        <v>1141.4664</v>
      </c>
      <c r="F5390" t="n">
        <v>5</v>
      </c>
      <c r="G5390" t="n">
        <v>228.29328</v>
      </c>
      <c r="H5390" t="n">
        <v>0.172966666666667</v>
      </c>
      <c r="I5390" t="n">
        <v>61.9376884564529</v>
      </c>
    </row>
    <row r="5391">
      <c r="A5391" t="inlineStr">
        <is>
          <t>Daily_Efficiency_MTBF_2026_09_18.xlsx</t>
        </is>
      </c>
      <c r="B5391" t="inlineStr">
        <is>
          <t>Samridhi 5 Star Line</t>
        </is>
      </c>
      <c r="C5391" s="82" t="n">
        <v>46050</v>
      </c>
      <c r="D5391" t="inlineStr">
        <is>
          <t>FS-TTLi-2</t>
        </is>
      </c>
      <c r="E5391" t="n">
        <v>1434.99155</v>
      </c>
      <c r="F5391" t="n">
        <v>4</v>
      </c>
      <c r="G5391" t="n">
        <v>358.7478875</v>
      </c>
      <c r="H5391" t="n">
        <v>2.00753333333333</v>
      </c>
      <c r="I5391" t="n">
        <v>49.2643718175815</v>
      </c>
    </row>
    <row r="5392">
      <c r="A5392" t="inlineStr">
        <is>
          <t>Daily_Efficiency_MTBF_2026_09_18.xlsx</t>
        </is>
      </c>
      <c r="B5392" t="inlineStr">
        <is>
          <t>Samridhi 5 Star Line</t>
        </is>
      </c>
      <c r="C5392" s="82" t="n">
        <v>46050</v>
      </c>
      <c r="D5392" t="inlineStr">
        <is>
          <t>FS-TTM-5</t>
        </is>
      </c>
      <c r="E5392" t="n">
        <v>1440</v>
      </c>
      <c r="F5392" t="n">
        <v>1</v>
      </c>
      <c r="G5392" t="n">
        <v>1440</v>
      </c>
      <c r="H5392" t="n">
        <v>0</v>
      </c>
      <c r="I5392" t="n">
        <v>24.9255952380952</v>
      </c>
    </row>
    <row r="5393">
      <c r="A5393" t="inlineStr">
        <is>
          <t>Daily_Efficiency_MTBF_2026_09_18.xlsx</t>
        </is>
      </c>
      <c r="B5393" t="inlineStr">
        <is>
          <t>Samridhi 5 Star Line</t>
        </is>
      </c>
      <c r="C5393" s="82" t="n">
        <v>46050</v>
      </c>
      <c r="D5393" t="inlineStr">
        <is>
          <t>FS-Case Packing</t>
        </is>
      </c>
      <c r="E5393" t="n">
        <v>1440</v>
      </c>
      <c r="F5393" t="n">
        <v>1</v>
      </c>
      <c r="G5393" t="n">
        <v>1440</v>
      </c>
      <c r="H5393" t="n">
        <v>0</v>
      </c>
      <c r="I5393" t="n">
        <v>55.9937611408199</v>
      </c>
    </row>
    <row r="5394">
      <c r="A5394" t="inlineStr">
        <is>
          <t>Daily_Efficiency_MTBF_2026_09_18.xlsx</t>
        </is>
      </c>
      <c r="B5394" t="inlineStr">
        <is>
          <t>Samridhi Perk Line</t>
        </is>
      </c>
      <c r="C5394" s="82" t="n">
        <v>46050</v>
      </c>
      <c r="D5394" t="inlineStr">
        <is>
          <t>Perk-HLM-1</t>
        </is>
      </c>
      <c r="E5394" t="n">
        <v>1280.72581666667</v>
      </c>
      <c r="F5394" t="n">
        <v>128</v>
      </c>
      <c r="G5394" t="n">
        <v>10.0056704427083</v>
      </c>
      <c r="H5394" t="n">
        <v>11.00665</v>
      </c>
      <c r="I5394" t="n">
        <v>41.25944089024</v>
      </c>
    </row>
    <row r="5395">
      <c r="A5395" t="inlineStr">
        <is>
          <t>Daily_Efficiency_MTBF_2026_09_18.xlsx</t>
        </is>
      </c>
      <c r="B5395" t="inlineStr">
        <is>
          <t>Samridhi Perk Line</t>
        </is>
      </c>
      <c r="C5395" s="82" t="n">
        <v>46050</v>
      </c>
      <c r="D5395" t="inlineStr">
        <is>
          <t>Perk TTM-5</t>
        </is>
      </c>
      <c r="E5395" t="n">
        <v>1195.296</v>
      </c>
      <c r="F5395" t="n">
        <v>105</v>
      </c>
      <c r="G5395" t="n">
        <v>11.3837714285714</v>
      </c>
      <c r="H5395" t="n">
        <v>171.023366666667</v>
      </c>
      <c r="I5395" t="n">
        <v>32.688492063492</v>
      </c>
    </row>
    <row r="5396">
      <c r="A5396" t="inlineStr">
        <is>
          <t>Daily_Efficiency_MTBF_2026_09_18.xlsx</t>
        </is>
      </c>
      <c r="B5396" t="inlineStr">
        <is>
          <t>Samridhi Perk Line</t>
        </is>
      </c>
      <c r="C5396" s="82" t="n">
        <v>46050</v>
      </c>
      <c r="D5396" t="inlineStr">
        <is>
          <t>Perk-HCM-1</t>
        </is>
      </c>
      <c r="E5396" t="n">
        <v>1345.72903333333</v>
      </c>
      <c r="F5396" t="n">
        <v>81</v>
      </c>
      <c r="G5396" t="n">
        <v>16.6139386831276</v>
      </c>
      <c r="H5396" t="n">
        <v>1.24176666666667</v>
      </c>
      <c r="I5396" t="n">
        <v>59.6965878139609</v>
      </c>
    </row>
    <row r="5397">
      <c r="A5397" t="inlineStr">
        <is>
          <t>Daily_Efficiency_MTBF_2026_09_18.xlsx</t>
        </is>
      </c>
      <c r="B5397" t="inlineStr">
        <is>
          <t>Samridhi Perk Line</t>
        </is>
      </c>
      <c r="C5397" s="82" t="n">
        <v>46050</v>
      </c>
      <c r="D5397" t="inlineStr">
        <is>
          <t>Perk-HCM-3</t>
        </is>
      </c>
      <c r="E5397" t="n">
        <v>1338.25505</v>
      </c>
      <c r="F5397" t="n">
        <v>57</v>
      </c>
      <c r="G5397" t="n">
        <v>23.4781587719298</v>
      </c>
      <c r="H5397" t="n">
        <v>2.07703333333333</v>
      </c>
      <c r="I5397" t="n">
        <v>55.4520918072798</v>
      </c>
    </row>
    <row r="5398">
      <c r="A5398" t="inlineStr">
        <is>
          <t>Daily_Efficiency_MTBF_2026_09_18.xlsx</t>
        </is>
      </c>
      <c r="B5398" t="inlineStr">
        <is>
          <t>Samridhi Perk Line</t>
        </is>
      </c>
      <c r="C5398" s="82" t="n">
        <v>46050</v>
      </c>
      <c r="D5398" t="inlineStr">
        <is>
          <t>Perk-HCM-4</t>
        </is>
      </c>
      <c r="E5398" t="n">
        <v>1321.40486666667</v>
      </c>
      <c r="F5398" t="n">
        <v>48</v>
      </c>
      <c r="G5398" t="n">
        <v>27.5292680555556</v>
      </c>
      <c r="H5398" t="n">
        <v>0.398516666666667</v>
      </c>
      <c r="I5398" t="n">
        <v>51.8076708550788</v>
      </c>
    </row>
    <row r="5399">
      <c r="A5399" t="inlineStr">
        <is>
          <t>Daily_Efficiency_MTBF_2026_09_18.xlsx</t>
        </is>
      </c>
      <c r="B5399" t="inlineStr">
        <is>
          <t>Samridhi Perk Line</t>
        </is>
      </c>
      <c r="C5399" s="82" t="n">
        <v>46050</v>
      </c>
      <c r="D5399" t="inlineStr">
        <is>
          <t>Perk-HLM-2</t>
        </is>
      </c>
      <c r="E5399" t="n">
        <v>1375.94956666667</v>
      </c>
      <c r="F5399" t="n">
        <v>44</v>
      </c>
      <c r="G5399" t="n">
        <v>31.2715810606061</v>
      </c>
      <c r="H5399" t="n">
        <v>0</v>
      </c>
      <c r="I5399" t="n">
        <v>40.5221877507051</v>
      </c>
    </row>
    <row r="5400">
      <c r="A5400" t="inlineStr">
        <is>
          <t>Daily_Efficiency_MTBF_2026_09_18.xlsx</t>
        </is>
      </c>
      <c r="B5400" t="inlineStr">
        <is>
          <t>Samridhi Perk Line</t>
        </is>
      </c>
      <c r="C5400" s="82" t="n">
        <v>46050</v>
      </c>
      <c r="D5400" t="inlineStr">
        <is>
          <t>Perk-HCM-2</t>
        </is>
      </c>
      <c r="E5400" t="n">
        <v>1393.88608333333</v>
      </c>
      <c r="F5400" t="n">
        <v>24</v>
      </c>
      <c r="G5400" t="n">
        <v>58.0785868055556</v>
      </c>
      <c r="H5400" t="n">
        <v>0.56475</v>
      </c>
      <c r="I5400" t="n">
        <v>66.0456299280637</v>
      </c>
    </row>
    <row r="5401">
      <c r="A5401" t="inlineStr">
        <is>
          <t>Daily_Efficiency_MTBF_2026_09_18.xlsx</t>
        </is>
      </c>
      <c r="B5401" t="inlineStr">
        <is>
          <t>Samridhi Perk Line</t>
        </is>
      </c>
      <c r="C5401" s="82" t="n">
        <v>46050</v>
      </c>
      <c r="D5401" t="inlineStr">
        <is>
          <t>Perk-TTLi-1</t>
        </is>
      </c>
      <c r="E5401" t="n">
        <v>1385.46368333333</v>
      </c>
      <c r="F5401" t="n">
        <v>22</v>
      </c>
      <c r="G5401" t="n">
        <v>62.975621969697</v>
      </c>
      <c r="H5401" t="n">
        <v>6.71928333333333</v>
      </c>
      <c r="I5401" t="n">
        <v>33.2806655558108</v>
      </c>
    </row>
    <row r="5402">
      <c r="A5402" t="inlineStr">
        <is>
          <t>Daily_Efficiency_MTBF_2026_09_18.xlsx</t>
        </is>
      </c>
      <c r="B5402" t="inlineStr">
        <is>
          <t>Samridhi Perk Line</t>
        </is>
      </c>
      <c r="C5402" s="82" t="n">
        <v>46050</v>
      </c>
      <c r="D5402" t="inlineStr">
        <is>
          <t>Perk-TTLi-3</t>
        </is>
      </c>
      <c r="E5402" t="n">
        <v>1415.53428333333</v>
      </c>
      <c r="F5402" t="n">
        <v>7</v>
      </c>
      <c r="G5402" t="n">
        <v>202.219183333333</v>
      </c>
      <c r="H5402" t="n">
        <v>1.85476666666667</v>
      </c>
      <c r="I5402" t="n">
        <v>30.5593598462426</v>
      </c>
    </row>
    <row r="5403">
      <c r="A5403" t="inlineStr">
        <is>
          <t>Daily_Efficiency_MTBF_2026_09_18.xlsx</t>
        </is>
      </c>
      <c r="B5403" t="inlineStr">
        <is>
          <t>Samridhi Perk Line</t>
        </is>
      </c>
      <c r="C5403" s="82" t="n">
        <v>46050</v>
      </c>
      <c r="D5403" t="inlineStr">
        <is>
          <t>Perk-TTLi-4</t>
        </is>
      </c>
      <c r="E5403" t="n">
        <v>1438.80498333333</v>
      </c>
      <c r="F5403" t="n">
        <v>2</v>
      </c>
      <c r="G5403" t="n">
        <v>719.4024916666669</v>
      </c>
      <c r="H5403" t="n">
        <v>1.12713333333333</v>
      </c>
      <c r="I5403" t="n">
        <v>29.0499805621624</v>
      </c>
    </row>
    <row r="5404">
      <c r="A5404" t="inlineStr">
        <is>
          <t>Daily_Efficiency_MTBF_2026_09_18.xlsx</t>
        </is>
      </c>
      <c r="B5404" t="inlineStr">
        <is>
          <t>Samridhi Perk Line</t>
        </is>
      </c>
      <c r="C5404" s="82" t="n">
        <v>46050</v>
      </c>
      <c r="D5404" t="inlineStr">
        <is>
          <t>Perk-TTLi-2</t>
        </is>
      </c>
      <c r="E5404" t="n">
        <v>1361.63285</v>
      </c>
      <c r="F5404" t="n">
        <v>2</v>
      </c>
      <c r="G5404" t="n">
        <v>680.816425</v>
      </c>
      <c r="H5404" t="n">
        <v>0.0674</v>
      </c>
      <c r="I5404" t="n">
        <v>40.060211489276</v>
      </c>
    </row>
    <row r="5405">
      <c r="A5405" t="inlineStr">
        <is>
          <t>Daily_Efficiency_MTBF_2026_09_18.xlsx</t>
        </is>
      </c>
      <c r="B5405" t="inlineStr">
        <is>
          <t>Samridhi Perk Line</t>
        </is>
      </c>
      <c r="C5405" s="82" t="n">
        <v>46050</v>
      </c>
      <c r="D5405" t="inlineStr">
        <is>
          <t>Perk-HLM-3</t>
        </is>
      </c>
      <c r="E5405" t="n">
        <v>1440</v>
      </c>
      <c r="F5405" t="n">
        <v>1</v>
      </c>
      <c r="G5405" t="n">
        <v>1440</v>
      </c>
      <c r="H5405" t="n">
        <v>0</v>
      </c>
      <c r="I5405" t="n">
        <v>33.0211419753087</v>
      </c>
    </row>
    <row r="5406">
      <c r="A5406" t="inlineStr">
        <is>
          <t>Daily_Efficiency_MTBF_2026_09_18.xlsx</t>
        </is>
      </c>
      <c r="B5406" t="inlineStr">
        <is>
          <t>Samridhi Perk Line</t>
        </is>
      </c>
      <c r="C5406" s="82" t="n">
        <v>46050</v>
      </c>
      <c r="D5406" t="inlineStr">
        <is>
          <t>Perk-Case Packing</t>
        </is>
      </c>
      <c r="E5406" t="n">
        <v>1440</v>
      </c>
      <c r="F5406" t="n">
        <v>1</v>
      </c>
      <c r="G5406" t="n">
        <v>1440</v>
      </c>
      <c r="H5406" t="n">
        <v>0</v>
      </c>
      <c r="I5406" t="n">
        <v>86.31720430107529</v>
      </c>
    </row>
    <row r="5407">
      <c r="A5407" t="inlineStr">
        <is>
          <t>Daily_Efficiency_MTBF_2026_09_18.xlsx</t>
        </is>
      </c>
      <c r="B5407" t="inlineStr">
        <is>
          <t>Co-Extrusion Line</t>
        </is>
      </c>
      <c r="C5407" s="82" t="n">
        <v>46049</v>
      </c>
      <c r="D5407" t="inlineStr">
        <is>
          <t>Coex-AW3</t>
        </is>
      </c>
      <c r="E5407" t="n">
        <v>816.111083333334</v>
      </c>
      <c r="F5407" t="n">
        <v>256</v>
      </c>
      <c r="G5407" t="n">
        <v>3.18793391927083</v>
      </c>
      <c r="H5407" t="n">
        <v>150.216316666667</v>
      </c>
      <c r="I5407" t="n">
        <v>26.7133333333333</v>
      </c>
    </row>
    <row r="5408">
      <c r="A5408" t="inlineStr">
        <is>
          <t>Daily_Efficiency_MTBF_2026_09_18.xlsx</t>
        </is>
      </c>
      <c r="B5408" t="inlineStr">
        <is>
          <t>Co-Extrusion Line</t>
        </is>
      </c>
      <c r="C5408" s="82" t="n">
        <v>46049</v>
      </c>
      <c r="D5408" t="inlineStr">
        <is>
          <t>Coex-AW2</t>
        </is>
      </c>
      <c r="E5408" t="n">
        <v>609.938216666667</v>
      </c>
      <c r="F5408" t="n">
        <v>13</v>
      </c>
      <c r="G5408" t="n">
        <v>46.9183243589744</v>
      </c>
      <c r="H5408" t="n">
        <v>8.509333333333331</v>
      </c>
      <c r="I5408" t="n">
        <v>76.68502634809801</v>
      </c>
    </row>
    <row r="5409">
      <c r="A5409" t="inlineStr">
        <is>
          <t>Daily_Efficiency_MTBF_2026_09_18.xlsx</t>
        </is>
      </c>
      <c r="B5409" t="inlineStr">
        <is>
          <t>Samridhi 5 Star Line</t>
        </is>
      </c>
      <c r="C5409" s="82" t="n">
        <v>46049</v>
      </c>
      <c r="D5409" t="inlineStr">
        <is>
          <t>FS-HCM-2</t>
        </is>
      </c>
      <c r="E5409" t="n">
        <v>930.83645</v>
      </c>
      <c r="F5409" t="n">
        <v>50</v>
      </c>
      <c r="G5409" t="n">
        <v>18.616729</v>
      </c>
      <c r="H5409" t="n">
        <v>2.50598333333333</v>
      </c>
      <c r="I5409" t="n">
        <v>22.619664580008</v>
      </c>
    </row>
    <row r="5410">
      <c r="A5410" t="inlineStr">
        <is>
          <t>Daily_Efficiency_MTBF_2026_09_18.xlsx</t>
        </is>
      </c>
      <c r="B5410" t="inlineStr">
        <is>
          <t>Samridhi 5 Star Line</t>
        </is>
      </c>
      <c r="C5410" s="82" t="n">
        <v>46049</v>
      </c>
      <c r="D5410" t="inlineStr">
        <is>
          <t>FS-HCM-4</t>
        </is>
      </c>
      <c r="E5410" t="n">
        <v>833.38185</v>
      </c>
      <c r="F5410" t="n">
        <v>39</v>
      </c>
      <c r="G5410" t="n">
        <v>21.3687653846154</v>
      </c>
      <c r="H5410" t="n">
        <v>14.2635333333333</v>
      </c>
      <c r="I5410" t="n">
        <v>21.1726611874858</v>
      </c>
    </row>
    <row r="5411">
      <c r="A5411" t="inlineStr">
        <is>
          <t>Daily_Efficiency_MTBF_2026_09_18.xlsx</t>
        </is>
      </c>
      <c r="B5411" t="inlineStr">
        <is>
          <t>Samridhi 5 Star Line</t>
        </is>
      </c>
      <c r="C5411" s="82" t="n">
        <v>46049</v>
      </c>
      <c r="D5411" t="inlineStr">
        <is>
          <t>FS-HCM-3</t>
        </is>
      </c>
      <c r="E5411" t="n">
        <v>1057.56893333333</v>
      </c>
      <c r="F5411" t="n">
        <v>31</v>
      </c>
      <c r="G5411" t="n">
        <v>34.1151268817204</v>
      </c>
      <c r="H5411" t="n">
        <v>0</v>
      </c>
      <c r="I5411" t="n">
        <v>18.7608338970441</v>
      </c>
    </row>
    <row r="5412">
      <c r="A5412" t="inlineStr">
        <is>
          <t>Daily_Efficiency_MTBF_2026_09_18.xlsx</t>
        </is>
      </c>
      <c r="B5412" t="inlineStr">
        <is>
          <t>Samridhi 5 Star Line</t>
        </is>
      </c>
      <c r="C5412" s="82" t="n">
        <v>46049</v>
      </c>
      <c r="D5412" t="inlineStr">
        <is>
          <t>FS-HCM-1</t>
        </is>
      </c>
      <c r="E5412" t="n">
        <v>1008.64631666667</v>
      </c>
      <c r="F5412" t="n">
        <v>30</v>
      </c>
      <c r="G5412" t="n">
        <v>33.6215438888889</v>
      </c>
      <c r="H5412" t="n">
        <v>0</v>
      </c>
      <c r="I5412" t="n">
        <v>21.8078201770049</v>
      </c>
    </row>
    <row r="5413">
      <c r="A5413" t="inlineStr">
        <is>
          <t>Daily_Efficiency_MTBF_2026_09_18.xlsx</t>
        </is>
      </c>
      <c r="B5413" t="inlineStr">
        <is>
          <t>Samridhi 5 Star Line</t>
        </is>
      </c>
      <c r="C5413" s="82" t="n">
        <v>46049</v>
      </c>
      <c r="D5413" t="inlineStr">
        <is>
          <t>FS-HRM-5</t>
        </is>
      </c>
      <c r="E5413" t="n">
        <v>814.835166666667</v>
      </c>
      <c r="F5413" t="n">
        <v>13</v>
      </c>
      <c r="G5413" t="n">
        <v>62.6796282051282</v>
      </c>
      <c r="H5413" t="n">
        <v>14.99975</v>
      </c>
      <c r="I5413" t="n">
        <v>21.003571920677</v>
      </c>
    </row>
    <row r="5414">
      <c r="A5414" t="inlineStr">
        <is>
          <t>Daily_Efficiency_MTBF_2026_09_18.xlsx</t>
        </is>
      </c>
      <c r="B5414" t="inlineStr">
        <is>
          <t>Samridhi 5 Star Line</t>
        </is>
      </c>
      <c r="C5414" s="82" t="n">
        <v>46049</v>
      </c>
      <c r="D5414" t="inlineStr">
        <is>
          <t>FS-TTLi-4</t>
        </is>
      </c>
      <c r="E5414" t="n">
        <v>1067.17286666667</v>
      </c>
      <c r="F5414" t="n">
        <v>6</v>
      </c>
      <c r="G5414" t="n">
        <v>177.862144444444</v>
      </c>
      <c r="H5414" t="n">
        <v>12.8271333333333</v>
      </c>
      <c r="I5414" t="n">
        <v>16.276455026455</v>
      </c>
    </row>
    <row r="5415">
      <c r="A5415" t="inlineStr">
        <is>
          <t>Daily_Efficiency_MTBF_2026_09_18.xlsx</t>
        </is>
      </c>
      <c r="B5415" t="inlineStr">
        <is>
          <t>Samridhi 5 Star Line</t>
        </is>
      </c>
      <c r="C5415" s="82" t="n">
        <v>46049</v>
      </c>
      <c r="D5415" t="inlineStr">
        <is>
          <t>FS-TTLi-3</t>
        </is>
      </c>
      <c r="E5415" t="n">
        <v>543.930283333333</v>
      </c>
      <c r="F5415" t="n">
        <v>2</v>
      </c>
      <c r="G5415" t="n">
        <v>271.965141666667</v>
      </c>
      <c r="H5415" t="n">
        <v>0</v>
      </c>
      <c r="I5415" t="n">
        <v>33.1539184900965</v>
      </c>
    </row>
    <row r="5416">
      <c r="A5416" t="inlineStr">
        <is>
          <t>Daily_Efficiency_MTBF_2026_09_18.xlsx</t>
        </is>
      </c>
      <c r="B5416" t="inlineStr">
        <is>
          <t>Samridhi 5 Star Line</t>
        </is>
      </c>
      <c r="C5416" s="82" t="n">
        <v>46049</v>
      </c>
      <c r="D5416" t="inlineStr">
        <is>
          <t>FS-Case Packing</t>
        </is>
      </c>
      <c r="E5416" t="n">
        <v>1080</v>
      </c>
      <c r="F5416" t="n">
        <v>1</v>
      </c>
      <c r="G5416" t="n">
        <v>1080</v>
      </c>
      <c r="H5416" t="n">
        <v>0</v>
      </c>
      <c r="I5416" t="n">
        <v>25.9061200237671</v>
      </c>
    </row>
    <row r="5417">
      <c r="A5417" t="inlineStr">
        <is>
          <t>Daily_Efficiency_MTBF_2026_09_18.xlsx</t>
        </is>
      </c>
      <c r="B5417" t="inlineStr">
        <is>
          <t>Samridhi 5 Star Line</t>
        </is>
      </c>
      <c r="C5417" s="82" t="n">
        <v>46049</v>
      </c>
      <c r="D5417" t="inlineStr">
        <is>
          <t>FS-TTM-5</t>
        </is>
      </c>
      <c r="E5417" t="n">
        <v>1080</v>
      </c>
      <c r="F5417" t="n">
        <v>1</v>
      </c>
      <c r="G5417" t="n">
        <v>1080</v>
      </c>
      <c r="H5417" t="n">
        <v>0</v>
      </c>
      <c r="I5417" t="n">
        <v>14.4179894179894</v>
      </c>
    </row>
    <row r="5418">
      <c r="A5418" t="inlineStr">
        <is>
          <t>Daily_Efficiency_MTBF_2026_09_18.xlsx</t>
        </is>
      </c>
      <c r="B5418" t="inlineStr">
        <is>
          <t>Samridhi 5 Star Line</t>
        </is>
      </c>
      <c r="C5418" s="82" t="n">
        <v>46049</v>
      </c>
      <c r="D5418" t="inlineStr">
        <is>
          <t>FS-TTLi-2</t>
        </is>
      </c>
      <c r="E5418" t="n">
        <v>1074.99886666667</v>
      </c>
      <c r="F5418" t="n">
        <v>1</v>
      </c>
      <c r="G5418" t="n">
        <v>1074.99886666667</v>
      </c>
      <c r="H5418" t="n">
        <v>0</v>
      </c>
      <c r="I5418" t="n">
        <v>18.9900532431126</v>
      </c>
    </row>
    <row r="5419">
      <c r="A5419" t="inlineStr">
        <is>
          <t>Daily_Efficiency_MTBF_2026_09_18.xlsx</t>
        </is>
      </c>
      <c r="B5419" t="inlineStr">
        <is>
          <t>Samridhi Perk Line</t>
        </is>
      </c>
      <c r="C5419" s="82" t="n">
        <v>46049</v>
      </c>
      <c r="D5419" t="inlineStr">
        <is>
          <t>Perk TTM-5</t>
        </is>
      </c>
      <c r="E5419" t="n">
        <v>474.079666666667</v>
      </c>
      <c r="F5419" t="n">
        <v>42</v>
      </c>
      <c r="G5419" t="n">
        <v>11.2876111111111</v>
      </c>
      <c r="H5419" t="n">
        <v>95.1151</v>
      </c>
      <c r="I5419" t="n">
        <v>14.8333333333333</v>
      </c>
    </row>
    <row r="5420">
      <c r="A5420" t="inlineStr">
        <is>
          <t>Daily_Efficiency_MTBF_2026_09_18.xlsx</t>
        </is>
      </c>
      <c r="B5420" t="inlineStr">
        <is>
          <t>Samridhi Perk Line</t>
        </is>
      </c>
      <c r="C5420" s="82" t="n">
        <v>46049</v>
      </c>
      <c r="D5420" t="inlineStr">
        <is>
          <t>Perk-HLM-1</t>
        </is>
      </c>
      <c r="E5420" t="n">
        <v>747.636016666667</v>
      </c>
      <c r="F5420" t="n">
        <v>38</v>
      </c>
      <c r="G5420" t="n">
        <v>19.6746320175439</v>
      </c>
      <c r="H5420" t="n">
        <v>3.87798333333333</v>
      </c>
      <c r="I5420" t="n">
        <v>24.5956462705775</v>
      </c>
    </row>
    <row r="5421">
      <c r="A5421" t="inlineStr">
        <is>
          <t>Daily_Efficiency_MTBF_2026_09_18.xlsx</t>
        </is>
      </c>
      <c r="B5421" t="inlineStr">
        <is>
          <t>Samridhi Perk Line</t>
        </is>
      </c>
      <c r="C5421" s="82" t="n">
        <v>46049</v>
      </c>
      <c r="D5421" t="inlineStr">
        <is>
          <t>Perk-HCM-1</t>
        </is>
      </c>
      <c r="E5421" t="n">
        <v>962.268816666666</v>
      </c>
      <c r="F5421" t="n">
        <v>27</v>
      </c>
      <c r="G5421" t="n">
        <v>35.6395858024691</v>
      </c>
      <c r="H5421" t="n">
        <v>0.08459999999999999</v>
      </c>
      <c r="I5421" t="n">
        <v>36.0290055795114</v>
      </c>
    </row>
    <row r="5422">
      <c r="A5422" t="inlineStr">
        <is>
          <t>Daily_Efficiency_MTBF_2026_09_18.xlsx</t>
        </is>
      </c>
      <c r="B5422" t="inlineStr">
        <is>
          <t>Samridhi Perk Line</t>
        </is>
      </c>
      <c r="C5422" s="82" t="n">
        <v>46049</v>
      </c>
      <c r="D5422" t="inlineStr">
        <is>
          <t>Perk-HCM-3</t>
        </is>
      </c>
      <c r="E5422" t="n">
        <v>928.5934999999999</v>
      </c>
      <c r="F5422" t="n">
        <v>24</v>
      </c>
      <c r="G5422" t="n">
        <v>38.6913958333333</v>
      </c>
      <c r="H5422" t="n">
        <v>0.08453333333333329</v>
      </c>
      <c r="I5422" t="n">
        <v>32.8758767272978</v>
      </c>
    </row>
    <row r="5423">
      <c r="A5423" t="inlineStr">
        <is>
          <t>Daily_Efficiency_MTBF_2026_09_18.xlsx</t>
        </is>
      </c>
      <c r="B5423" t="inlineStr">
        <is>
          <t>Samridhi Perk Line</t>
        </is>
      </c>
      <c r="C5423" s="82" t="n">
        <v>46049</v>
      </c>
      <c r="D5423" t="inlineStr">
        <is>
          <t>Perk-HCM-4</t>
        </is>
      </c>
      <c r="E5423" t="n">
        <v>988.417466666667</v>
      </c>
      <c r="F5423" t="n">
        <v>22</v>
      </c>
      <c r="G5423" t="n">
        <v>44.9280666666667</v>
      </c>
      <c r="H5423" t="n">
        <v>0.134983333333333</v>
      </c>
      <c r="I5423" t="n">
        <v>30.874519736694</v>
      </c>
    </row>
    <row r="5424">
      <c r="A5424" t="inlineStr">
        <is>
          <t>Daily_Efficiency_MTBF_2026_09_18.xlsx</t>
        </is>
      </c>
      <c r="B5424" t="inlineStr">
        <is>
          <t>Samridhi Perk Line</t>
        </is>
      </c>
      <c r="C5424" s="82" t="n">
        <v>46049</v>
      </c>
      <c r="D5424" t="inlineStr">
        <is>
          <t>Perk-TTLi-3</t>
        </is>
      </c>
      <c r="E5424" t="n">
        <v>1040.04305</v>
      </c>
      <c r="F5424" t="n">
        <v>19</v>
      </c>
      <c r="G5424" t="n">
        <v>54.7391078947368</v>
      </c>
      <c r="H5424" t="n">
        <v>0.406033333333333</v>
      </c>
      <c r="I5424" t="n">
        <v>16.0472525313817</v>
      </c>
    </row>
    <row r="5425">
      <c r="A5425" t="inlineStr">
        <is>
          <t>Daily_Efficiency_MTBF_2026_09_18.xlsx</t>
        </is>
      </c>
      <c r="B5425" t="inlineStr">
        <is>
          <t>Samridhi Perk Line</t>
        </is>
      </c>
      <c r="C5425" s="82" t="n">
        <v>46049</v>
      </c>
      <c r="D5425" t="inlineStr">
        <is>
          <t>Perk-TTLi-2</t>
        </is>
      </c>
      <c r="E5425" t="n">
        <v>1034.50791666667</v>
      </c>
      <c r="F5425" t="n">
        <v>16</v>
      </c>
      <c r="G5425" t="n">
        <v>64.6567447916667</v>
      </c>
      <c r="H5425" t="n">
        <v>3.82873333333333</v>
      </c>
      <c r="I5425" t="n">
        <v>25.1914898931832</v>
      </c>
    </row>
    <row r="5426">
      <c r="A5426" t="inlineStr">
        <is>
          <t>Daily_Efficiency_MTBF_2026_09_18.xlsx</t>
        </is>
      </c>
      <c r="B5426" t="inlineStr">
        <is>
          <t>Samridhi Perk Line</t>
        </is>
      </c>
      <c r="C5426" s="82" t="n">
        <v>46049</v>
      </c>
      <c r="D5426" t="inlineStr">
        <is>
          <t>Perk-TTLi-1</t>
        </is>
      </c>
      <c r="E5426" t="n">
        <v>918.208166666667</v>
      </c>
      <c r="F5426" t="n">
        <v>12</v>
      </c>
      <c r="G5426" t="n">
        <v>76.5173472222222</v>
      </c>
      <c r="H5426" t="n">
        <v>4.43098333333333</v>
      </c>
      <c r="I5426" t="n">
        <v>21.5318578755354</v>
      </c>
    </row>
    <row r="5427">
      <c r="A5427" t="inlineStr">
        <is>
          <t>Daily_Efficiency_MTBF_2026_09_18.xlsx</t>
        </is>
      </c>
      <c r="B5427" t="inlineStr">
        <is>
          <t>Samridhi Perk Line</t>
        </is>
      </c>
      <c r="C5427" s="82" t="n">
        <v>46049</v>
      </c>
      <c r="D5427" t="inlineStr">
        <is>
          <t>Perk-HCM-2</t>
        </is>
      </c>
      <c r="E5427" t="n">
        <v>965.339083333333</v>
      </c>
      <c r="F5427" t="n">
        <v>8</v>
      </c>
      <c r="G5427" t="n">
        <v>120.667385416667</v>
      </c>
      <c r="H5427" t="n">
        <v>0.0758833333333333</v>
      </c>
      <c r="I5427" t="n">
        <v>45.8290470190737</v>
      </c>
    </row>
    <row r="5428">
      <c r="A5428" t="inlineStr">
        <is>
          <t>Daily_Efficiency_MTBF_2026_09_18.xlsx</t>
        </is>
      </c>
      <c r="B5428" t="inlineStr">
        <is>
          <t>Samridhi Perk Line</t>
        </is>
      </c>
      <c r="C5428" s="82" t="n">
        <v>46049</v>
      </c>
      <c r="D5428" t="inlineStr">
        <is>
          <t>Perk-HLM-2</t>
        </is>
      </c>
      <c r="E5428" t="n">
        <v>726.4417999999999</v>
      </c>
      <c r="F5428" t="n">
        <v>7</v>
      </c>
      <c r="G5428" t="n">
        <v>103.7774</v>
      </c>
      <c r="H5428" t="n">
        <v>0</v>
      </c>
      <c r="I5428" t="n">
        <v>15.571119451422</v>
      </c>
    </row>
    <row r="5429">
      <c r="A5429" t="inlineStr">
        <is>
          <t>Daily_Efficiency_MTBF_2026_09_18.xlsx</t>
        </is>
      </c>
      <c r="B5429" t="inlineStr">
        <is>
          <t>Samridhi Perk Line</t>
        </is>
      </c>
      <c r="C5429" s="82" t="n">
        <v>46049</v>
      </c>
      <c r="D5429" t="inlineStr">
        <is>
          <t>Perk-TTLi-4</t>
        </is>
      </c>
      <c r="E5429" t="n">
        <v>1068.2357</v>
      </c>
      <c r="F5429" t="n">
        <v>4</v>
      </c>
      <c r="G5429" t="n">
        <v>267.058925</v>
      </c>
      <c r="H5429" t="n">
        <v>11.3539166666667</v>
      </c>
      <c r="I5429" t="n">
        <v>16.8675205086031</v>
      </c>
    </row>
    <row r="5430">
      <c r="A5430" t="inlineStr">
        <is>
          <t>Daily_Efficiency_MTBF_2026_09_18.xlsx</t>
        </is>
      </c>
      <c r="B5430" t="inlineStr">
        <is>
          <t>Samridhi Perk Line</t>
        </is>
      </c>
      <c r="C5430" s="82" t="n">
        <v>46049</v>
      </c>
      <c r="D5430" t="inlineStr">
        <is>
          <t>Perk-HLM-3</t>
        </is>
      </c>
      <c r="E5430" t="n">
        <v>600</v>
      </c>
      <c r="F5430" t="n">
        <v>1</v>
      </c>
      <c r="G5430" t="n">
        <v>600</v>
      </c>
      <c r="H5430" t="n">
        <v>0</v>
      </c>
      <c r="I5430" t="n">
        <v>23.1822222222222</v>
      </c>
    </row>
    <row r="5431">
      <c r="A5431" t="inlineStr">
        <is>
          <t>Daily_Efficiency_MTBF_2026_09_18.xlsx</t>
        </is>
      </c>
      <c r="B5431" t="inlineStr">
        <is>
          <t>Samridhi Perk Line</t>
        </is>
      </c>
      <c r="C5431" s="82" t="n">
        <v>46049</v>
      </c>
      <c r="D5431" t="inlineStr">
        <is>
          <t>Perk-Case Packing</t>
        </is>
      </c>
      <c r="E5431" t="n">
        <v>1080</v>
      </c>
      <c r="F5431" t="n">
        <v>1</v>
      </c>
      <c r="G5431" t="n">
        <v>1080</v>
      </c>
      <c r="H5431" t="n">
        <v>0</v>
      </c>
      <c r="I5431" t="n">
        <v>50.7885304659498</v>
      </c>
    </row>
    <row r="5432">
      <c r="A5432" t="inlineStr">
        <is>
          <t>Daily_Efficiency_MTBF_2026_09_18.xlsx</t>
        </is>
      </c>
      <c r="B5432" t="inlineStr">
        <is>
          <t>Co-Extrusion Line</t>
        </is>
      </c>
      <c r="C5432" s="82" t="n">
        <v>46048</v>
      </c>
      <c r="D5432" t="inlineStr">
        <is>
          <t>Coex-AW3</t>
        </is>
      </c>
      <c r="E5432" t="n">
        <v>340.329383333333</v>
      </c>
      <c r="F5432" t="n">
        <v>52</v>
      </c>
      <c r="G5432" t="n">
        <v>6.54479583333333</v>
      </c>
      <c r="H5432" t="n">
        <v>19.6706166666667</v>
      </c>
      <c r="I5432" t="n">
        <v>27.7966666666667</v>
      </c>
    </row>
    <row r="5433">
      <c r="A5433" t="inlineStr">
        <is>
          <t>Daily_Efficiency_MTBF_2026_09_18.xlsx</t>
        </is>
      </c>
      <c r="B5433" t="inlineStr">
        <is>
          <t>Co-Extrusion Line</t>
        </is>
      </c>
      <c r="C5433" s="82" t="n">
        <v>46048</v>
      </c>
      <c r="D5433" t="inlineStr">
        <is>
          <t>Coex-AW2</t>
        </is>
      </c>
      <c r="E5433" t="n">
        <v>314.730816666666</v>
      </c>
      <c r="F5433" t="n">
        <v>2</v>
      </c>
      <c r="G5433" t="n">
        <v>157.365408333333</v>
      </c>
      <c r="H5433" t="n">
        <v>0.667033333333333</v>
      </c>
      <c r="I5433" t="n">
        <v>68.7745123606054</v>
      </c>
    </row>
    <row r="5434">
      <c r="A5434" t="inlineStr">
        <is>
          <t>Daily_Efficiency_MTBF_2026_09_18.xlsx</t>
        </is>
      </c>
      <c r="B5434" t="inlineStr">
        <is>
          <t>Samridhi 5 Star Line</t>
        </is>
      </c>
      <c r="C5434" s="82" t="n">
        <v>46048</v>
      </c>
      <c r="D5434" t="inlineStr">
        <is>
          <t>FS-HCM-1</t>
        </is>
      </c>
      <c r="E5434" t="n">
        <v>360</v>
      </c>
      <c r="F5434" t="n">
        <v>1</v>
      </c>
      <c r="G5434" t="n">
        <v>360</v>
      </c>
      <c r="H5434" t="n">
        <v>0</v>
      </c>
      <c r="I5434" t="n">
        <v>0</v>
      </c>
    </row>
    <row r="5435">
      <c r="A5435" t="inlineStr">
        <is>
          <t>Daily_Efficiency_MTBF_2026_09_18.xlsx</t>
        </is>
      </c>
      <c r="B5435" t="inlineStr">
        <is>
          <t>Samridhi 5 Star Line</t>
        </is>
      </c>
      <c r="C5435" s="82" t="n">
        <v>46048</v>
      </c>
      <c r="D5435" t="inlineStr">
        <is>
          <t>FS-HCM-2</t>
        </is>
      </c>
      <c r="E5435" t="n">
        <v>360</v>
      </c>
      <c r="F5435" t="n">
        <v>1</v>
      </c>
      <c r="G5435" t="n">
        <v>360</v>
      </c>
      <c r="H5435" t="n">
        <v>0</v>
      </c>
      <c r="I5435" t="n">
        <v>0</v>
      </c>
    </row>
    <row r="5436">
      <c r="A5436" t="inlineStr">
        <is>
          <t>Daily_Efficiency_MTBF_2026_09_18.xlsx</t>
        </is>
      </c>
      <c r="B5436" t="inlineStr">
        <is>
          <t>Samridhi 5 Star Line</t>
        </is>
      </c>
      <c r="C5436" s="82" t="n">
        <v>46048</v>
      </c>
      <c r="D5436" t="inlineStr">
        <is>
          <t>FS-HCM-3</t>
        </is>
      </c>
      <c r="E5436" t="n">
        <v>360</v>
      </c>
      <c r="F5436" t="n">
        <v>1</v>
      </c>
      <c r="G5436" t="n">
        <v>360</v>
      </c>
      <c r="H5436" t="n">
        <v>0</v>
      </c>
      <c r="I5436" t="n">
        <v>0</v>
      </c>
    </row>
    <row r="5437">
      <c r="A5437" t="inlineStr">
        <is>
          <t>Daily_Efficiency_MTBF_2026_09_18.xlsx</t>
        </is>
      </c>
      <c r="B5437" t="inlineStr">
        <is>
          <t>Samridhi 5 Star Line</t>
        </is>
      </c>
      <c r="C5437" s="82" t="n">
        <v>46048</v>
      </c>
      <c r="D5437" t="inlineStr">
        <is>
          <t>FS-Case Packing</t>
        </is>
      </c>
      <c r="E5437" t="n">
        <v>360</v>
      </c>
      <c r="F5437" t="n">
        <v>1</v>
      </c>
      <c r="G5437" t="n">
        <v>360</v>
      </c>
      <c r="H5437" t="n">
        <v>0</v>
      </c>
      <c r="I5437" t="n">
        <v>12.8342245989305</v>
      </c>
    </row>
    <row r="5438">
      <c r="A5438" t="inlineStr">
        <is>
          <t>Daily_Efficiency_MTBF_2026_09_18.xlsx</t>
        </is>
      </c>
      <c r="B5438" t="inlineStr">
        <is>
          <t>Samridhi Perk Line</t>
        </is>
      </c>
      <c r="C5438" s="82" t="n">
        <v>46048</v>
      </c>
      <c r="D5438" t="inlineStr">
        <is>
          <t>Perk-HCM-1</t>
        </is>
      </c>
      <c r="E5438" t="n">
        <v>262.2536</v>
      </c>
      <c r="F5438" t="n">
        <v>55</v>
      </c>
      <c r="G5438" t="n">
        <v>4.76824727272727</v>
      </c>
      <c r="H5438" t="n">
        <v>0.172683333333333</v>
      </c>
      <c r="I5438" t="n">
        <v>50.7423939274821</v>
      </c>
    </row>
    <row r="5439">
      <c r="A5439" t="inlineStr">
        <is>
          <t>Daily_Efficiency_MTBF_2026_09_18.xlsx</t>
        </is>
      </c>
      <c r="B5439" t="inlineStr">
        <is>
          <t>Samridhi Perk Line</t>
        </is>
      </c>
      <c r="C5439" s="82" t="n">
        <v>46048</v>
      </c>
      <c r="D5439" t="inlineStr">
        <is>
          <t>Perk-HCM-3</t>
        </is>
      </c>
      <c r="E5439" t="n">
        <v>284.8382</v>
      </c>
      <c r="F5439" t="n">
        <v>23</v>
      </c>
      <c r="G5439" t="n">
        <v>12.3842695652174</v>
      </c>
      <c r="H5439" t="n">
        <v>0.24455</v>
      </c>
      <c r="I5439" t="n">
        <v>54.0442930457154</v>
      </c>
    </row>
    <row r="5440">
      <c r="A5440" t="inlineStr">
        <is>
          <t>Daily_Efficiency_MTBF_2026_09_18.xlsx</t>
        </is>
      </c>
      <c r="B5440" t="inlineStr">
        <is>
          <t>Samridhi Perk Line</t>
        </is>
      </c>
      <c r="C5440" s="82" t="n">
        <v>46048</v>
      </c>
      <c r="D5440" t="inlineStr">
        <is>
          <t>Perk-HCM-2</t>
        </is>
      </c>
      <c r="E5440" t="n">
        <v>292.28315</v>
      </c>
      <c r="F5440" t="n">
        <v>13</v>
      </c>
      <c r="G5440" t="n">
        <v>22.4833192307692</v>
      </c>
      <c r="H5440" t="n">
        <v>0</v>
      </c>
      <c r="I5440" t="n">
        <v>53.8862457921522</v>
      </c>
    </row>
    <row r="5441">
      <c r="A5441" t="inlineStr">
        <is>
          <t>Daily_Efficiency_MTBF_2026_09_18.xlsx</t>
        </is>
      </c>
      <c r="B5441" t="inlineStr">
        <is>
          <t>Samridhi Perk Line</t>
        </is>
      </c>
      <c r="C5441" s="82" t="n">
        <v>46048</v>
      </c>
      <c r="D5441" t="inlineStr">
        <is>
          <t>Perk-HCM-4</t>
        </is>
      </c>
      <c r="E5441" t="n">
        <v>281.91655</v>
      </c>
      <c r="F5441" t="n">
        <v>13</v>
      </c>
      <c r="G5441" t="n">
        <v>21.6858884615385</v>
      </c>
      <c r="H5441" t="n">
        <v>0.0505</v>
      </c>
      <c r="I5441" t="n">
        <v>48.1708518490758</v>
      </c>
    </row>
    <row r="5442">
      <c r="A5442" t="inlineStr">
        <is>
          <t>Daily_Efficiency_MTBF_2026_09_18.xlsx</t>
        </is>
      </c>
      <c r="B5442" t="inlineStr">
        <is>
          <t>Samridhi Perk Line</t>
        </is>
      </c>
      <c r="C5442" s="82" t="n">
        <v>46048</v>
      </c>
      <c r="D5442" t="inlineStr">
        <is>
          <t>Perk-HLM-2</t>
        </is>
      </c>
      <c r="E5442" t="n">
        <v>171.032616666667</v>
      </c>
      <c r="F5442" t="n">
        <v>6</v>
      </c>
      <c r="G5442" t="n">
        <v>28.5054361111111</v>
      </c>
      <c r="H5442" t="n">
        <v>0</v>
      </c>
      <c r="I5442" t="n">
        <v>2.3203625583745</v>
      </c>
    </row>
    <row r="5443">
      <c r="A5443" t="inlineStr">
        <is>
          <t>Daily_Efficiency_MTBF_2026_09_18.xlsx</t>
        </is>
      </c>
      <c r="B5443" t="inlineStr">
        <is>
          <t>Samridhi Perk Line</t>
        </is>
      </c>
      <c r="C5443" s="82" t="n">
        <v>46048</v>
      </c>
      <c r="D5443" t="inlineStr">
        <is>
          <t>Perk TTM-5</t>
        </is>
      </c>
      <c r="E5443" t="n">
        <v>356.97205</v>
      </c>
      <c r="F5443" t="n">
        <v>3</v>
      </c>
      <c r="G5443" t="n">
        <v>118.990683333333</v>
      </c>
      <c r="H5443" t="n">
        <v>3.02795</v>
      </c>
      <c r="I5443" t="n">
        <v>1.66666666666668</v>
      </c>
    </row>
    <row r="5444">
      <c r="A5444" t="inlineStr">
        <is>
          <t>Daily_Efficiency_MTBF_2026_09_18.xlsx</t>
        </is>
      </c>
      <c r="B5444" t="inlineStr">
        <is>
          <t>Samridhi Perk Line</t>
        </is>
      </c>
      <c r="C5444" s="82" t="n">
        <v>46048</v>
      </c>
      <c r="D5444" t="inlineStr">
        <is>
          <t>Perk-TTLi-3</t>
        </is>
      </c>
      <c r="E5444" t="n">
        <v>330</v>
      </c>
      <c r="F5444" t="n">
        <v>1</v>
      </c>
      <c r="G5444" t="n">
        <v>330</v>
      </c>
      <c r="H5444" t="n">
        <v>0</v>
      </c>
      <c r="I5444" t="n">
        <v>0</v>
      </c>
    </row>
    <row r="5445">
      <c r="A5445" t="inlineStr">
        <is>
          <t>Daily_Efficiency_MTBF_2026_09_18.xlsx</t>
        </is>
      </c>
      <c r="B5445" t="inlineStr">
        <is>
          <t>Samridhi Perk Line</t>
        </is>
      </c>
      <c r="C5445" s="82" t="n">
        <v>46048</v>
      </c>
      <c r="D5445" t="inlineStr">
        <is>
          <t>Perk-TTLi-4</t>
        </is>
      </c>
      <c r="E5445" t="n">
        <v>330</v>
      </c>
      <c r="F5445" t="n">
        <v>1</v>
      </c>
      <c r="G5445" t="n">
        <v>330</v>
      </c>
      <c r="H5445" t="n">
        <v>0</v>
      </c>
      <c r="I5445" t="n">
        <v>0</v>
      </c>
    </row>
    <row r="5446">
      <c r="A5446" t="inlineStr">
        <is>
          <t>Daily_Efficiency_MTBF_2026_09_18.xlsx</t>
        </is>
      </c>
      <c r="B5446" t="inlineStr">
        <is>
          <t>Samridhi Perk Line</t>
        </is>
      </c>
      <c r="C5446" s="82" t="n">
        <v>46048</v>
      </c>
      <c r="D5446" t="inlineStr">
        <is>
          <t>Perk-HLM-3</t>
        </is>
      </c>
      <c r="E5446" t="n">
        <v>360</v>
      </c>
      <c r="F5446" t="n">
        <v>1</v>
      </c>
      <c r="G5446" t="n">
        <v>360</v>
      </c>
      <c r="H5446" t="n">
        <v>0</v>
      </c>
      <c r="I5446" t="n">
        <v>3.98641975308642</v>
      </c>
    </row>
    <row r="5447">
      <c r="A5447" t="inlineStr">
        <is>
          <t>Daily_Efficiency_MTBF_2026_09_18.xlsx</t>
        </is>
      </c>
      <c r="B5447" t="inlineStr">
        <is>
          <t>Samridhi Perk Line</t>
        </is>
      </c>
      <c r="C5447" s="82" t="n">
        <v>46048</v>
      </c>
      <c r="D5447" t="inlineStr">
        <is>
          <t>Perk-HLM-1</t>
        </is>
      </c>
      <c r="E5447" t="n">
        <v>175.949466666667</v>
      </c>
      <c r="F5447" t="n">
        <v>1</v>
      </c>
      <c r="G5447" t="n">
        <v>175.949466666667</v>
      </c>
      <c r="H5447" t="n">
        <v>0</v>
      </c>
      <c r="I5447" t="n">
        <v>2.96549792200438</v>
      </c>
    </row>
    <row r="5448">
      <c r="A5448" t="inlineStr">
        <is>
          <t>Daily_Efficiency_MTBF_2026_09_18.xlsx</t>
        </is>
      </c>
      <c r="B5448" t="inlineStr">
        <is>
          <t>Co-Extrusion Line</t>
        </is>
      </c>
      <c r="C5448" s="82" t="n">
        <v>46047</v>
      </c>
      <c r="D5448" t="inlineStr">
        <is>
          <t>Coex-AW3</t>
        </is>
      </c>
      <c r="E5448" t="n">
        <v>1326.98621666667</v>
      </c>
      <c r="F5448" t="n">
        <v>105</v>
      </c>
      <c r="G5448" t="n">
        <v>12.637963968254</v>
      </c>
      <c r="H5448" t="n">
        <v>59.8481666666667</v>
      </c>
      <c r="I5448" t="n">
        <v>38.3097222222222</v>
      </c>
    </row>
    <row r="5449">
      <c r="A5449" t="inlineStr">
        <is>
          <t>Daily_Efficiency_MTBF_2026_09_18.xlsx</t>
        </is>
      </c>
      <c r="B5449" t="inlineStr">
        <is>
          <t>Co-Extrusion Line</t>
        </is>
      </c>
      <c r="C5449" s="82" t="n">
        <v>46047</v>
      </c>
      <c r="D5449" t="inlineStr">
        <is>
          <t>Coex-AW2</t>
        </is>
      </c>
      <c r="E5449" t="n">
        <v>1366.17061666667</v>
      </c>
      <c r="F5449" t="n">
        <v>23</v>
      </c>
      <c r="G5449" t="n">
        <v>59.3987224637681</v>
      </c>
      <c r="H5449" t="n">
        <v>17.83955</v>
      </c>
      <c r="I5449" t="n">
        <v>62.3107176115397</v>
      </c>
    </row>
    <row r="5450">
      <c r="A5450" t="inlineStr">
        <is>
          <t>Daily_Efficiency_MTBF_2026_09_18.xlsx</t>
        </is>
      </c>
      <c r="B5450" t="inlineStr">
        <is>
          <t>Samridhi 5 Star Line</t>
        </is>
      </c>
      <c r="C5450" s="82" t="n">
        <v>46047</v>
      </c>
      <c r="D5450" t="inlineStr">
        <is>
          <t>FS-HCM-2</t>
        </is>
      </c>
      <c r="E5450" t="n">
        <v>1261.62271666667</v>
      </c>
      <c r="F5450" t="n">
        <v>100</v>
      </c>
      <c r="G5450" t="n">
        <v>12.6162271666667</v>
      </c>
      <c r="H5450" t="n">
        <v>2.83415</v>
      </c>
      <c r="I5450" t="n">
        <v>48.580250849602</v>
      </c>
    </row>
    <row r="5451">
      <c r="A5451" t="inlineStr">
        <is>
          <t>Daily_Efficiency_MTBF_2026_09_18.xlsx</t>
        </is>
      </c>
      <c r="B5451" t="inlineStr">
        <is>
          <t>Samridhi 5 Star Line</t>
        </is>
      </c>
      <c r="C5451" s="82" t="n">
        <v>46047</v>
      </c>
      <c r="D5451" t="inlineStr">
        <is>
          <t>FS-HCM-4</t>
        </is>
      </c>
      <c r="E5451" t="n">
        <v>1251.37476666667</v>
      </c>
      <c r="F5451" t="n">
        <v>62</v>
      </c>
      <c r="G5451" t="n">
        <v>20.1834639784946</v>
      </c>
      <c r="H5451" t="n">
        <v>13.9944666666667</v>
      </c>
      <c r="I5451" t="n">
        <v>45.8058069969113</v>
      </c>
    </row>
    <row r="5452">
      <c r="A5452" t="inlineStr">
        <is>
          <t>Daily_Efficiency_MTBF_2026_09_18.xlsx</t>
        </is>
      </c>
      <c r="B5452" t="inlineStr">
        <is>
          <t>Samridhi 5 Star Line</t>
        </is>
      </c>
      <c r="C5452" s="82" t="n">
        <v>46047</v>
      </c>
      <c r="D5452" t="inlineStr">
        <is>
          <t>FS-HCM-3</t>
        </is>
      </c>
      <c r="E5452" t="n">
        <v>1181.57276666667</v>
      </c>
      <c r="F5452" t="n">
        <v>55</v>
      </c>
      <c r="G5452" t="n">
        <v>21.4831412121212</v>
      </c>
      <c r="H5452" t="n">
        <v>3.50706666666667</v>
      </c>
      <c r="I5452" t="n">
        <v>56.8989553620074</v>
      </c>
    </row>
    <row r="5453">
      <c r="A5453" t="inlineStr">
        <is>
          <t>Daily_Efficiency_MTBF_2026_09_18.xlsx</t>
        </is>
      </c>
      <c r="B5453" t="inlineStr">
        <is>
          <t>Samridhi 5 Star Line</t>
        </is>
      </c>
      <c r="C5453" s="82" t="n">
        <v>46047</v>
      </c>
      <c r="D5453" t="inlineStr">
        <is>
          <t>FS-HCM-1</t>
        </is>
      </c>
      <c r="E5453" t="n">
        <v>1325.31763333333</v>
      </c>
      <c r="F5453" t="n">
        <v>40</v>
      </c>
      <c r="G5453" t="n">
        <v>33.1329408333333</v>
      </c>
      <c r="H5453" t="n">
        <v>0.16725</v>
      </c>
      <c r="I5453" t="n">
        <v>55.2739466801535</v>
      </c>
    </row>
    <row r="5454">
      <c r="A5454" t="inlineStr">
        <is>
          <t>Daily_Efficiency_MTBF_2026_09_18.xlsx</t>
        </is>
      </c>
      <c r="B5454" t="inlineStr">
        <is>
          <t>Samridhi 5 Star Line</t>
        </is>
      </c>
      <c r="C5454" s="82" t="n">
        <v>46047</v>
      </c>
      <c r="D5454" t="inlineStr">
        <is>
          <t>FS-TTLi-3</t>
        </is>
      </c>
      <c r="E5454" t="n">
        <v>1266.8436</v>
      </c>
      <c r="F5454" t="n">
        <v>36</v>
      </c>
      <c r="G5454" t="n">
        <v>35.1901</v>
      </c>
      <c r="H5454" t="n">
        <v>4.33306666666667</v>
      </c>
      <c r="I5454" t="n">
        <v>50.8036850031478</v>
      </c>
    </row>
    <row r="5455">
      <c r="A5455" t="inlineStr">
        <is>
          <t>Daily_Efficiency_MTBF_2026_09_18.xlsx</t>
        </is>
      </c>
      <c r="B5455" t="inlineStr">
        <is>
          <t>Samridhi 5 Star Line</t>
        </is>
      </c>
      <c r="C5455" s="82" t="n">
        <v>46047</v>
      </c>
      <c r="D5455" t="inlineStr">
        <is>
          <t>FS-TTLi-4</t>
        </is>
      </c>
      <c r="E5455" t="n">
        <v>1264.70048333333</v>
      </c>
      <c r="F5455" t="n">
        <v>11</v>
      </c>
      <c r="G5455" t="n">
        <v>114.972771212121</v>
      </c>
      <c r="H5455" t="n">
        <v>10.82355</v>
      </c>
      <c r="I5455" t="n">
        <v>44.9242424242424</v>
      </c>
    </row>
    <row r="5456">
      <c r="A5456" t="inlineStr">
        <is>
          <t>Daily_Efficiency_MTBF_2026_09_18.xlsx</t>
        </is>
      </c>
      <c r="B5456" t="inlineStr">
        <is>
          <t>Samridhi 5 Star Line</t>
        </is>
      </c>
      <c r="C5456" s="82" t="n">
        <v>46047</v>
      </c>
      <c r="D5456" t="inlineStr">
        <is>
          <t>FS-HRM-5</t>
        </is>
      </c>
      <c r="E5456" t="n">
        <v>1264.02455</v>
      </c>
      <c r="F5456" t="n">
        <v>11</v>
      </c>
      <c r="G5456" t="n">
        <v>114.911322727273</v>
      </c>
      <c r="H5456" t="n">
        <v>10.6650666666667</v>
      </c>
      <c r="I5456" t="n">
        <v>26.7207905676549</v>
      </c>
    </row>
    <row r="5457">
      <c r="A5457" t="inlineStr">
        <is>
          <t>Daily_Efficiency_MTBF_2026_09_18.xlsx</t>
        </is>
      </c>
      <c r="B5457" t="inlineStr">
        <is>
          <t>Samridhi 5 Star Line</t>
        </is>
      </c>
      <c r="C5457" s="82" t="n">
        <v>46047</v>
      </c>
      <c r="D5457" t="inlineStr">
        <is>
          <t>FS-TTLi-2</t>
        </is>
      </c>
      <c r="E5457" t="n">
        <v>1292.82875</v>
      </c>
      <c r="F5457" t="n">
        <v>10</v>
      </c>
      <c r="G5457" t="n">
        <v>129.282875</v>
      </c>
      <c r="H5457" t="n">
        <v>9.174733333333331</v>
      </c>
      <c r="I5457" t="n">
        <v>48.4153537409824</v>
      </c>
    </row>
    <row r="5458">
      <c r="A5458" t="inlineStr">
        <is>
          <t>Daily_Efficiency_MTBF_2026_09_18.xlsx</t>
        </is>
      </c>
      <c r="B5458" t="inlineStr">
        <is>
          <t>Samridhi 5 Star Line</t>
        </is>
      </c>
      <c r="C5458" s="82" t="n">
        <v>46047</v>
      </c>
      <c r="D5458" t="inlineStr">
        <is>
          <t>FS-TTM-5</t>
        </is>
      </c>
      <c r="E5458" t="n">
        <v>1320</v>
      </c>
      <c r="F5458" t="n">
        <v>1</v>
      </c>
      <c r="G5458" t="n">
        <v>1320</v>
      </c>
      <c r="H5458" t="n">
        <v>0</v>
      </c>
      <c r="I5458" t="n">
        <v>23.1926406926407</v>
      </c>
    </row>
    <row r="5459">
      <c r="A5459" t="inlineStr">
        <is>
          <t>Daily_Efficiency_MTBF_2026_09_18.xlsx</t>
        </is>
      </c>
      <c r="B5459" t="inlineStr">
        <is>
          <t>Samridhi 5 Star Line</t>
        </is>
      </c>
      <c r="C5459" s="82" t="n">
        <v>46047</v>
      </c>
      <c r="D5459" t="inlineStr">
        <is>
          <t>FS-Case Packing</t>
        </is>
      </c>
      <c r="E5459" t="n">
        <v>1440</v>
      </c>
      <c r="F5459" t="n">
        <v>1</v>
      </c>
      <c r="G5459" t="n">
        <v>1440</v>
      </c>
      <c r="H5459" t="n">
        <v>0</v>
      </c>
      <c r="I5459" t="n">
        <v>55.4812834224599</v>
      </c>
    </row>
    <row r="5460">
      <c r="A5460" t="inlineStr">
        <is>
          <t>Daily_Efficiency_MTBF_2026_09_18.xlsx</t>
        </is>
      </c>
      <c r="B5460" t="inlineStr">
        <is>
          <t>Samridhi Perk Line</t>
        </is>
      </c>
      <c r="C5460" s="82" t="n">
        <v>46047</v>
      </c>
      <c r="D5460" t="inlineStr">
        <is>
          <t>Perk-HCM-1</t>
        </is>
      </c>
      <c r="E5460" t="n">
        <v>1327.30125</v>
      </c>
      <c r="F5460" t="n">
        <v>209</v>
      </c>
      <c r="G5460" t="n">
        <v>6.35072368421053</v>
      </c>
      <c r="H5460" t="n">
        <v>0.629216666666667</v>
      </c>
      <c r="I5460" t="n">
        <v>75.6433784410534</v>
      </c>
    </row>
    <row r="5461">
      <c r="A5461" t="inlineStr">
        <is>
          <t>Daily_Efficiency_MTBF_2026_09_18.xlsx</t>
        </is>
      </c>
      <c r="B5461" t="inlineStr">
        <is>
          <t>Samridhi Perk Line</t>
        </is>
      </c>
      <c r="C5461" s="82" t="n">
        <v>46047</v>
      </c>
      <c r="D5461" t="inlineStr">
        <is>
          <t>Perk-HLM-2</t>
        </is>
      </c>
      <c r="E5461" t="n">
        <v>1325.92963333333</v>
      </c>
      <c r="F5461" t="n">
        <v>129</v>
      </c>
      <c r="G5461" t="n">
        <v>10.2785242894057</v>
      </c>
      <c r="H5461" t="n">
        <v>0</v>
      </c>
      <c r="I5461" t="n">
        <v>39.891448879629</v>
      </c>
    </row>
    <row r="5462">
      <c r="A5462" t="inlineStr">
        <is>
          <t>Daily_Efficiency_MTBF_2026_09_18.xlsx</t>
        </is>
      </c>
      <c r="B5462" t="inlineStr">
        <is>
          <t>Samridhi Perk Line</t>
        </is>
      </c>
      <c r="C5462" s="82" t="n">
        <v>46047</v>
      </c>
      <c r="D5462" t="inlineStr">
        <is>
          <t>Perk-HCM-3</t>
        </is>
      </c>
      <c r="E5462" t="n">
        <v>1333.71295</v>
      </c>
      <c r="F5462" t="n">
        <v>102</v>
      </c>
      <c r="G5462" t="n">
        <v>13.0756171568627</v>
      </c>
      <c r="H5462" t="n">
        <v>3.2068</v>
      </c>
      <c r="I5462" t="n">
        <v>64.65523756683061</v>
      </c>
    </row>
    <row r="5463">
      <c r="A5463" t="inlineStr">
        <is>
          <t>Daily_Efficiency_MTBF_2026_09_18.xlsx</t>
        </is>
      </c>
      <c r="B5463" t="inlineStr">
        <is>
          <t>Samridhi Perk Line</t>
        </is>
      </c>
      <c r="C5463" s="82" t="n">
        <v>46047</v>
      </c>
      <c r="D5463" t="inlineStr">
        <is>
          <t>Perk-HLM-1</t>
        </is>
      </c>
      <c r="E5463" t="n">
        <v>1346.48423333333</v>
      </c>
      <c r="F5463" t="n">
        <v>86</v>
      </c>
      <c r="G5463" t="n">
        <v>15.6567934108527</v>
      </c>
      <c r="H5463" t="n">
        <v>3.25473333333333</v>
      </c>
      <c r="I5463" t="n">
        <v>44.7301147592971</v>
      </c>
    </row>
    <row r="5464">
      <c r="A5464" t="inlineStr">
        <is>
          <t>Daily_Efficiency_MTBF_2026_09_18.xlsx</t>
        </is>
      </c>
      <c r="B5464" t="inlineStr">
        <is>
          <t>Samridhi Perk Line</t>
        </is>
      </c>
      <c r="C5464" s="82" t="n">
        <v>46047</v>
      </c>
      <c r="D5464" t="inlineStr">
        <is>
          <t>Perk TTM-5</t>
        </is>
      </c>
      <c r="E5464" t="n">
        <v>1300.85746666667</v>
      </c>
      <c r="F5464" t="n">
        <v>73</v>
      </c>
      <c r="G5464" t="n">
        <v>17.8199652968037</v>
      </c>
      <c r="H5464" t="n">
        <v>120.8288</v>
      </c>
      <c r="I5464" t="n">
        <v>44.6284791280689</v>
      </c>
    </row>
    <row r="5465">
      <c r="A5465" t="inlineStr">
        <is>
          <t>Daily_Efficiency_MTBF_2026_09_18.xlsx</t>
        </is>
      </c>
      <c r="B5465" t="inlineStr">
        <is>
          <t>Samridhi Perk Line</t>
        </is>
      </c>
      <c r="C5465" s="82" t="n">
        <v>46047</v>
      </c>
      <c r="D5465" t="inlineStr">
        <is>
          <t>Perk-HCM-4</t>
        </is>
      </c>
      <c r="E5465" t="n">
        <v>1360.97048333333</v>
      </c>
      <c r="F5465" t="n">
        <v>50</v>
      </c>
      <c r="G5465" t="n">
        <v>27.2194096666667</v>
      </c>
      <c r="H5465" t="n">
        <v>0.40205</v>
      </c>
      <c r="I5465" t="n">
        <v>74.77908377873339</v>
      </c>
    </row>
    <row r="5466">
      <c r="A5466" t="inlineStr">
        <is>
          <t>Daily_Efficiency_MTBF_2026_09_18.xlsx</t>
        </is>
      </c>
      <c r="B5466" t="inlineStr">
        <is>
          <t>Samridhi Perk Line</t>
        </is>
      </c>
      <c r="C5466" s="82" t="n">
        <v>46047</v>
      </c>
      <c r="D5466" t="inlineStr">
        <is>
          <t>Perk-HCM-2</t>
        </is>
      </c>
      <c r="E5466" t="n">
        <v>1411.523</v>
      </c>
      <c r="F5466" t="n">
        <v>40</v>
      </c>
      <c r="G5466" t="n">
        <v>35.288075</v>
      </c>
      <c r="H5466" t="n">
        <v>0.2091</v>
      </c>
      <c r="I5466" t="n">
        <v>72.53969656947</v>
      </c>
    </row>
    <row r="5467">
      <c r="A5467" t="inlineStr">
        <is>
          <t>Daily_Efficiency_MTBF_2026_09_18.xlsx</t>
        </is>
      </c>
      <c r="B5467" t="inlineStr">
        <is>
          <t>Samridhi Perk Line</t>
        </is>
      </c>
      <c r="C5467" s="82" t="n">
        <v>46047</v>
      </c>
      <c r="D5467" t="inlineStr">
        <is>
          <t>Perk-TTLi-4</t>
        </is>
      </c>
      <c r="E5467" t="n">
        <v>1440</v>
      </c>
      <c r="F5467" t="n">
        <v>1</v>
      </c>
      <c r="G5467" t="n">
        <v>1440</v>
      </c>
      <c r="H5467" t="n">
        <v>0</v>
      </c>
      <c r="I5467" t="n">
        <v>2.68402777777776</v>
      </c>
    </row>
    <row r="5468">
      <c r="A5468" t="inlineStr">
        <is>
          <t>Daily_Efficiency_MTBF_2026_09_18.xlsx</t>
        </is>
      </c>
      <c r="B5468" t="inlineStr">
        <is>
          <t>Samridhi Perk Line</t>
        </is>
      </c>
      <c r="C5468" s="82" t="n">
        <v>46047</v>
      </c>
      <c r="D5468" t="inlineStr">
        <is>
          <t>Perk-HLM-3</t>
        </is>
      </c>
      <c r="E5468" t="n">
        <v>1440</v>
      </c>
      <c r="F5468" t="n">
        <v>1</v>
      </c>
      <c r="G5468" t="n">
        <v>1440</v>
      </c>
      <c r="H5468" t="n">
        <v>0</v>
      </c>
      <c r="I5468" t="n">
        <v>35.4305555555556</v>
      </c>
    </row>
    <row r="5469">
      <c r="A5469" t="inlineStr">
        <is>
          <t>Daily_Efficiency_MTBF_2026_09_18.xlsx</t>
        </is>
      </c>
      <c r="B5469" t="inlineStr">
        <is>
          <t>Samridhi Perk Line</t>
        </is>
      </c>
      <c r="C5469" s="82" t="n">
        <v>46047</v>
      </c>
      <c r="D5469" t="inlineStr">
        <is>
          <t>Perk-TTLi-1</t>
        </is>
      </c>
      <c r="E5469" t="n">
        <v>258.8344</v>
      </c>
      <c r="F5469" t="n">
        <v>1</v>
      </c>
      <c r="G5469" t="n">
        <v>258.8344</v>
      </c>
      <c r="H5469" t="n">
        <v>0</v>
      </c>
      <c r="I5469" t="n">
        <v>0</v>
      </c>
    </row>
    <row r="5470">
      <c r="A5470" t="inlineStr">
        <is>
          <t>Daily_Efficiency_MTBF_2026_09_18.xlsx</t>
        </is>
      </c>
      <c r="B5470" t="inlineStr">
        <is>
          <t>Samridhi Perk Line</t>
        </is>
      </c>
      <c r="C5470" s="82" t="n">
        <v>46047</v>
      </c>
      <c r="D5470" t="inlineStr">
        <is>
          <t>Perk-TTLi-3</t>
        </is>
      </c>
      <c r="E5470" t="n">
        <v>1440</v>
      </c>
      <c r="F5470" t="n">
        <v>1</v>
      </c>
      <c r="G5470" t="n">
        <v>1440</v>
      </c>
      <c r="H5470" t="n">
        <v>0</v>
      </c>
      <c r="I5470" t="n">
        <v>4.05208333333332</v>
      </c>
    </row>
    <row r="5471">
      <c r="A5471" t="inlineStr">
        <is>
          <t>Daily_Efficiency_MTBF_2026_09_18.xlsx</t>
        </is>
      </c>
      <c r="B5471" t="inlineStr">
        <is>
          <t>Co-Extrusion Line</t>
        </is>
      </c>
      <c r="C5471" s="82" t="n">
        <v>46046</v>
      </c>
      <c r="D5471" t="inlineStr">
        <is>
          <t>Coex-AW3</t>
        </is>
      </c>
      <c r="E5471" t="n">
        <v>1080.82996666667</v>
      </c>
      <c r="F5471" t="n">
        <v>212</v>
      </c>
      <c r="G5471" t="n">
        <v>5.09825455974843</v>
      </c>
      <c r="H5471" t="n">
        <v>118.47725</v>
      </c>
      <c r="I5471" t="n">
        <v>31.1272222222222</v>
      </c>
    </row>
    <row r="5472">
      <c r="A5472" t="inlineStr">
        <is>
          <t>Daily_Efficiency_MTBF_2026_09_18.xlsx</t>
        </is>
      </c>
      <c r="B5472" t="inlineStr">
        <is>
          <t>Co-Extrusion Line</t>
        </is>
      </c>
      <c r="C5472" s="82" t="n">
        <v>46046</v>
      </c>
      <c r="D5472" t="inlineStr">
        <is>
          <t>Coex-AW2</t>
        </is>
      </c>
      <c r="E5472" t="n">
        <v>612.7556499999999</v>
      </c>
      <c r="F5472" t="n">
        <v>22</v>
      </c>
      <c r="G5472" t="n">
        <v>27.8525295454545</v>
      </c>
      <c r="H5472" t="n">
        <v>13.6705666666667</v>
      </c>
      <c r="I5472" t="n">
        <v>41.9544490206704</v>
      </c>
    </row>
    <row r="5473">
      <c r="A5473" t="inlineStr">
        <is>
          <t>Daily_Efficiency_MTBF_2026_09_18.xlsx</t>
        </is>
      </c>
      <c r="B5473" t="inlineStr">
        <is>
          <t>Samridhi 5 Star Line</t>
        </is>
      </c>
      <c r="C5473" s="82" t="n">
        <v>46046</v>
      </c>
      <c r="D5473" t="inlineStr">
        <is>
          <t>FS-HCM-2</t>
        </is>
      </c>
      <c r="E5473" t="n">
        <v>1251.29003333333</v>
      </c>
      <c r="F5473" t="n">
        <v>216</v>
      </c>
      <c r="G5473" t="n">
        <v>5.79300941358025</v>
      </c>
      <c r="H5473" t="n">
        <v>5.32715</v>
      </c>
      <c r="I5473" t="n">
        <v>65.9353566093444</v>
      </c>
    </row>
    <row r="5474">
      <c r="A5474" t="inlineStr">
        <is>
          <t>Daily_Efficiency_MTBF_2026_09_18.xlsx</t>
        </is>
      </c>
      <c r="B5474" t="inlineStr">
        <is>
          <t>Samridhi 5 Star Line</t>
        </is>
      </c>
      <c r="C5474" s="82" t="n">
        <v>46046</v>
      </c>
      <c r="D5474" t="inlineStr">
        <is>
          <t>FS-HCM-1</t>
        </is>
      </c>
      <c r="E5474" t="n">
        <v>1376.85853333333</v>
      </c>
      <c r="F5474" t="n">
        <v>87</v>
      </c>
      <c r="G5474" t="n">
        <v>15.8259601532567</v>
      </c>
      <c r="H5474" t="n">
        <v>7.48758333333333</v>
      </c>
      <c r="I5474" t="n">
        <v>78.33234381292159</v>
      </c>
    </row>
    <row r="5475">
      <c r="A5475" t="inlineStr">
        <is>
          <t>Daily_Efficiency_MTBF_2026_09_18.xlsx</t>
        </is>
      </c>
      <c r="B5475" t="inlineStr">
        <is>
          <t>Samridhi 5 Star Line</t>
        </is>
      </c>
      <c r="C5475" s="82" t="n">
        <v>46046</v>
      </c>
      <c r="D5475" t="inlineStr">
        <is>
          <t>FS-TTLi-4</t>
        </is>
      </c>
      <c r="E5475" t="n">
        <v>1338.35026666667</v>
      </c>
      <c r="F5475" t="n">
        <v>76</v>
      </c>
      <c r="G5475" t="n">
        <v>17.6098719298246</v>
      </c>
      <c r="H5475" t="n">
        <v>79.3135</v>
      </c>
      <c r="I5475" t="n">
        <v>66.5228174603175</v>
      </c>
    </row>
    <row r="5476">
      <c r="A5476" t="inlineStr">
        <is>
          <t>Daily_Efficiency_MTBF_2026_09_18.xlsx</t>
        </is>
      </c>
      <c r="B5476" t="inlineStr">
        <is>
          <t>Samridhi 5 Star Line</t>
        </is>
      </c>
      <c r="C5476" s="82" t="n">
        <v>46046</v>
      </c>
      <c r="D5476" t="inlineStr">
        <is>
          <t>FS-TTLi-3</t>
        </is>
      </c>
      <c r="E5476" t="n">
        <v>1398.93038333333</v>
      </c>
      <c r="F5476" t="n">
        <v>34</v>
      </c>
      <c r="G5476" t="n">
        <v>41.1450112745098</v>
      </c>
      <c r="H5476" t="n">
        <v>3.83516666666667</v>
      </c>
      <c r="I5476" t="n">
        <v>74.2697763325953</v>
      </c>
    </row>
    <row r="5477">
      <c r="A5477" t="inlineStr">
        <is>
          <t>Daily_Efficiency_MTBF_2026_09_18.xlsx</t>
        </is>
      </c>
      <c r="B5477" t="inlineStr">
        <is>
          <t>Samridhi 5 Star Line</t>
        </is>
      </c>
      <c r="C5477" s="82" t="n">
        <v>46046</v>
      </c>
      <c r="D5477" t="inlineStr">
        <is>
          <t>FS-HCM-3</t>
        </is>
      </c>
      <c r="E5477" t="n">
        <v>1410.16258333333</v>
      </c>
      <c r="F5477" t="n">
        <v>25</v>
      </c>
      <c r="G5477" t="n">
        <v>56.4065033333333</v>
      </c>
      <c r="H5477" t="n">
        <v>0.3333</v>
      </c>
      <c r="I5477" t="n">
        <v>76.8218201098762</v>
      </c>
    </row>
    <row r="5478">
      <c r="A5478" t="inlineStr">
        <is>
          <t>Daily_Efficiency_MTBF_2026_09_18.xlsx</t>
        </is>
      </c>
      <c r="B5478" t="inlineStr">
        <is>
          <t>Samridhi 5 Star Line</t>
        </is>
      </c>
      <c r="C5478" s="82" t="n">
        <v>46046</v>
      </c>
      <c r="D5478" t="inlineStr">
        <is>
          <t>FS-TTLi-2</t>
        </is>
      </c>
      <c r="E5478" t="n">
        <v>1374.85608333333</v>
      </c>
      <c r="F5478" t="n">
        <v>25</v>
      </c>
      <c r="G5478" t="n">
        <v>54.9942433333333</v>
      </c>
      <c r="H5478" t="n">
        <v>15.6691833333333</v>
      </c>
      <c r="I5478" t="n">
        <v>62.3109923518412</v>
      </c>
    </row>
    <row r="5479">
      <c r="A5479" t="inlineStr">
        <is>
          <t>Daily_Efficiency_MTBF_2026_09_18.xlsx</t>
        </is>
      </c>
      <c r="B5479" t="inlineStr">
        <is>
          <t>Samridhi 5 Star Line</t>
        </is>
      </c>
      <c r="C5479" s="82" t="n">
        <v>46046</v>
      </c>
      <c r="D5479" t="inlineStr">
        <is>
          <t>FS-HCM-4</t>
        </is>
      </c>
      <c r="E5479" t="n">
        <v>1425.17071666667</v>
      </c>
      <c r="F5479" t="n">
        <v>17</v>
      </c>
      <c r="G5479" t="n">
        <v>83.83357156862751</v>
      </c>
      <c r="H5479" t="n">
        <v>2.82786666666667</v>
      </c>
      <c r="I5479" t="n">
        <v>69.3051272794106</v>
      </c>
    </row>
    <row r="5480">
      <c r="A5480" t="inlineStr">
        <is>
          <t>Daily_Efficiency_MTBF_2026_09_18.xlsx</t>
        </is>
      </c>
      <c r="B5480" t="inlineStr">
        <is>
          <t>Samridhi 5 Star Line</t>
        </is>
      </c>
      <c r="C5480" s="82" t="n">
        <v>46046</v>
      </c>
      <c r="D5480" t="inlineStr">
        <is>
          <t>FS-HRM-5</t>
        </is>
      </c>
      <c r="E5480" t="n">
        <v>1401.48838333333</v>
      </c>
      <c r="F5480" t="n">
        <v>12</v>
      </c>
      <c r="G5480" t="n">
        <v>116.790698611111</v>
      </c>
      <c r="H5480" t="n">
        <v>14.9974166666667</v>
      </c>
      <c r="I5480" t="n">
        <v>40.8053030077197</v>
      </c>
    </row>
    <row r="5481">
      <c r="A5481" t="inlineStr">
        <is>
          <t>Daily_Efficiency_MTBF_2026_09_18.xlsx</t>
        </is>
      </c>
      <c r="B5481" t="inlineStr">
        <is>
          <t>Samridhi 5 Star Line</t>
        </is>
      </c>
      <c r="C5481" s="82" t="n">
        <v>46046</v>
      </c>
      <c r="D5481" t="inlineStr">
        <is>
          <t>FS-TTM-5</t>
        </is>
      </c>
      <c r="E5481" t="n">
        <v>1440</v>
      </c>
      <c r="F5481" t="n">
        <v>1</v>
      </c>
      <c r="G5481" t="n">
        <v>1440</v>
      </c>
      <c r="H5481" t="n">
        <v>0</v>
      </c>
      <c r="I5481" t="n">
        <v>37.7480158730159</v>
      </c>
    </row>
    <row r="5482">
      <c r="A5482" t="inlineStr">
        <is>
          <t>Daily_Efficiency_MTBF_2026_09_18.xlsx</t>
        </is>
      </c>
      <c r="B5482" t="inlineStr">
        <is>
          <t>Samridhi 5 Star Line</t>
        </is>
      </c>
      <c r="C5482" s="82" t="n">
        <v>46046</v>
      </c>
      <c r="D5482" t="inlineStr">
        <is>
          <t>FS-Case Packing</t>
        </is>
      </c>
      <c r="E5482" t="n">
        <v>1440</v>
      </c>
      <c r="F5482" t="n">
        <v>1</v>
      </c>
      <c r="G5482" t="n">
        <v>1440</v>
      </c>
      <c r="H5482" t="n">
        <v>0</v>
      </c>
      <c r="I5482" t="n">
        <v>81.3502673796791</v>
      </c>
    </row>
    <row r="5483">
      <c r="A5483" t="inlineStr">
        <is>
          <t>Daily_Efficiency_MTBF_2026_09_18.xlsx</t>
        </is>
      </c>
      <c r="B5483" t="inlineStr">
        <is>
          <t>Samridhi 5 Star Line</t>
        </is>
      </c>
      <c r="C5483" s="82" t="n">
        <v>46046</v>
      </c>
      <c r="D5483" t="inlineStr">
        <is>
          <t>FS-TTLi-1</t>
        </is>
      </c>
      <c r="E5483" t="n">
        <v>0</v>
      </c>
      <c r="F5483" t="n">
        <v>1</v>
      </c>
      <c r="G5483" t="n">
        <v>0</v>
      </c>
      <c r="H5483" t="n">
        <v>0</v>
      </c>
      <c r="I5483" t="n">
        <v>0</v>
      </c>
    </row>
    <row r="5484">
      <c r="A5484" t="inlineStr">
        <is>
          <t>Daily_Efficiency_MTBF_2026_09_18.xlsx</t>
        </is>
      </c>
      <c r="B5484" t="inlineStr">
        <is>
          <t>Samridhi Perk Line</t>
        </is>
      </c>
      <c r="C5484" s="82" t="n">
        <v>46046</v>
      </c>
      <c r="D5484" t="inlineStr">
        <is>
          <t>Perk-HLM-2</t>
        </is>
      </c>
      <c r="E5484" t="n">
        <v>1332.45681666667</v>
      </c>
      <c r="F5484" t="n">
        <v>130</v>
      </c>
      <c r="G5484" t="n">
        <v>10.2496678205128</v>
      </c>
      <c r="H5484" t="n">
        <v>0</v>
      </c>
      <c r="I5484" t="n">
        <v>40.2550223057671</v>
      </c>
    </row>
    <row r="5485">
      <c r="A5485" t="inlineStr">
        <is>
          <t>Daily_Efficiency_MTBF_2026_09_18.xlsx</t>
        </is>
      </c>
      <c r="B5485" t="inlineStr">
        <is>
          <t>Samridhi Perk Line</t>
        </is>
      </c>
      <c r="C5485" s="82" t="n">
        <v>46046</v>
      </c>
      <c r="D5485" t="inlineStr">
        <is>
          <t>Perk-HCM-3</t>
        </is>
      </c>
      <c r="E5485" t="n">
        <v>1149.74408333333</v>
      </c>
      <c r="F5485" t="n">
        <v>121</v>
      </c>
      <c r="G5485" t="n">
        <v>9.502017217630859</v>
      </c>
      <c r="H5485" t="n">
        <v>1.85055</v>
      </c>
      <c r="I5485" t="n">
        <v>68.99796331877459</v>
      </c>
    </row>
    <row r="5486">
      <c r="A5486" t="inlineStr">
        <is>
          <t>Daily_Efficiency_MTBF_2026_09_18.xlsx</t>
        </is>
      </c>
      <c r="B5486" t="inlineStr">
        <is>
          <t>Samridhi Perk Line</t>
        </is>
      </c>
      <c r="C5486" s="82" t="n">
        <v>46046</v>
      </c>
      <c r="D5486" t="inlineStr">
        <is>
          <t>Perk-HCM-1</t>
        </is>
      </c>
      <c r="E5486" t="n">
        <v>1206.7727</v>
      </c>
      <c r="F5486" t="n">
        <v>114</v>
      </c>
      <c r="G5486" t="n">
        <v>10.5857254385965</v>
      </c>
      <c r="H5486" t="n">
        <v>0.852916666666667</v>
      </c>
      <c r="I5486" t="n">
        <v>77.9482838614954</v>
      </c>
    </row>
    <row r="5487">
      <c r="A5487" t="inlineStr">
        <is>
          <t>Daily_Efficiency_MTBF_2026_09_18.xlsx</t>
        </is>
      </c>
      <c r="B5487" t="inlineStr">
        <is>
          <t>Samridhi Perk Line</t>
        </is>
      </c>
      <c r="C5487" s="82" t="n">
        <v>46046</v>
      </c>
      <c r="D5487" t="inlineStr">
        <is>
          <t>Perk-HLM-1</t>
        </is>
      </c>
      <c r="E5487" t="n">
        <v>1356.61266666667</v>
      </c>
      <c r="F5487" t="n">
        <v>95</v>
      </c>
      <c r="G5487" t="n">
        <v>14.2801333333333</v>
      </c>
      <c r="H5487" t="n">
        <v>1.01335</v>
      </c>
      <c r="I5487" t="n">
        <v>45.3599662996716</v>
      </c>
    </row>
    <row r="5488">
      <c r="A5488" t="inlineStr">
        <is>
          <t>Daily_Efficiency_MTBF_2026_09_18.xlsx</t>
        </is>
      </c>
      <c r="B5488" t="inlineStr">
        <is>
          <t>Samridhi Perk Line</t>
        </is>
      </c>
      <c r="C5488" s="82" t="n">
        <v>46046</v>
      </c>
      <c r="D5488" t="inlineStr">
        <is>
          <t>Perk TTM-5</t>
        </is>
      </c>
      <c r="E5488" t="n">
        <v>1350.11106666667</v>
      </c>
      <c r="F5488" t="n">
        <v>60</v>
      </c>
      <c r="G5488" t="n">
        <v>22.5018511111111</v>
      </c>
      <c r="H5488" t="n">
        <v>88.99890000000001</v>
      </c>
      <c r="I5488" t="n">
        <v>45.861679460724</v>
      </c>
    </row>
    <row r="5489">
      <c r="A5489" t="inlineStr">
        <is>
          <t>Daily_Efficiency_MTBF_2026_09_18.xlsx</t>
        </is>
      </c>
      <c r="B5489" t="inlineStr">
        <is>
          <t>Samridhi Perk Line</t>
        </is>
      </c>
      <c r="C5489" s="82" t="n">
        <v>46046</v>
      </c>
      <c r="D5489" t="inlineStr">
        <is>
          <t>Perk-HCM-4</t>
        </is>
      </c>
      <c r="E5489" t="n">
        <v>1186.04153333333</v>
      </c>
      <c r="F5489" t="n">
        <v>45</v>
      </c>
      <c r="G5489" t="n">
        <v>26.3564785185185</v>
      </c>
      <c r="H5489" t="n">
        <v>0.64435</v>
      </c>
      <c r="I5489" t="n">
        <v>63.3513935639258</v>
      </c>
    </row>
    <row r="5490">
      <c r="A5490" t="inlineStr">
        <is>
          <t>Daily_Efficiency_MTBF_2026_09_18.xlsx</t>
        </is>
      </c>
      <c r="B5490" t="inlineStr">
        <is>
          <t>Samridhi Perk Line</t>
        </is>
      </c>
      <c r="C5490" s="82" t="n">
        <v>46046</v>
      </c>
      <c r="D5490" t="inlineStr">
        <is>
          <t>Perk-HCM-2</t>
        </is>
      </c>
      <c r="E5490" t="n">
        <v>1240.9937</v>
      </c>
      <c r="F5490" t="n">
        <v>41</v>
      </c>
      <c r="G5490" t="n">
        <v>30.2681390243902</v>
      </c>
      <c r="H5490" t="n">
        <v>0.15945</v>
      </c>
      <c r="I5490" t="n">
        <v>72.6242048486058</v>
      </c>
    </row>
    <row r="5491">
      <c r="A5491" t="inlineStr">
        <is>
          <t>Daily_Efficiency_MTBF_2026_09_18.xlsx</t>
        </is>
      </c>
      <c r="B5491" t="inlineStr">
        <is>
          <t>Samridhi Perk Line</t>
        </is>
      </c>
      <c r="C5491" s="82" t="n">
        <v>46046</v>
      </c>
      <c r="D5491" t="inlineStr">
        <is>
          <t>Perk-TTLi-3</t>
        </is>
      </c>
      <c r="E5491" t="n">
        <v>120</v>
      </c>
      <c r="F5491" t="n">
        <v>1</v>
      </c>
      <c r="G5491" t="n">
        <v>120</v>
      </c>
      <c r="H5491" t="n">
        <v>0</v>
      </c>
      <c r="I5491" t="n">
        <v>0</v>
      </c>
    </row>
    <row r="5492">
      <c r="A5492" t="inlineStr">
        <is>
          <t>Daily_Efficiency_MTBF_2026_09_18.xlsx</t>
        </is>
      </c>
      <c r="B5492" t="inlineStr">
        <is>
          <t>Samridhi Perk Line</t>
        </is>
      </c>
      <c r="C5492" s="82" t="n">
        <v>46046</v>
      </c>
      <c r="D5492" t="inlineStr">
        <is>
          <t>Perk-TTLi-4</t>
        </is>
      </c>
      <c r="E5492" t="n">
        <v>120</v>
      </c>
      <c r="F5492" t="n">
        <v>1</v>
      </c>
      <c r="G5492" t="n">
        <v>120</v>
      </c>
      <c r="H5492" t="n">
        <v>0</v>
      </c>
      <c r="I5492" t="n">
        <v>0</v>
      </c>
    </row>
    <row r="5493">
      <c r="A5493" t="inlineStr">
        <is>
          <t>Daily_Efficiency_MTBF_2026_09_18.xlsx</t>
        </is>
      </c>
      <c r="B5493" t="inlineStr">
        <is>
          <t>Samridhi Perk Line</t>
        </is>
      </c>
      <c r="C5493" s="82" t="n">
        <v>46046</v>
      </c>
      <c r="D5493" t="inlineStr">
        <is>
          <t>Perk-HLM-3</t>
        </is>
      </c>
      <c r="E5493" t="n">
        <v>1440</v>
      </c>
      <c r="F5493" t="n">
        <v>1</v>
      </c>
      <c r="G5493" t="n">
        <v>1440</v>
      </c>
      <c r="H5493" t="n">
        <v>0</v>
      </c>
      <c r="I5493" t="n">
        <v>35.0637345679012</v>
      </c>
    </row>
    <row r="5494">
      <c r="A5494" t="inlineStr">
        <is>
          <t>Daily_Efficiency_MTBF_2026_09_18.xlsx</t>
        </is>
      </c>
      <c r="B5494" t="inlineStr">
        <is>
          <t>Co-Extrusion Line</t>
        </is>
      </c>
      <c r="C5494" s="82" t="n">
        <v>46045</v>
      </c>
      <c r="D5494" t="inlineStr">
        <is>
          <t>Coex-AW3</t>
        </is>
      </c>
      <c r="E5494" t="n">
        <v>1319.50888333333</v>
      </c>
      <c r="F5494" t="n">
        <v>178</v>
      </c>
      <c r="G5494" t="n">
        <v>7.41297125468165</v>
      </c>
      <c r="H5494" t="n">
        <v>110.15525</v>
      </c>
      <c r="I5494" t="n">
        <v>29.3344444444445</v>
      </c>
    </row>
    <row r="5495">
      <c r="A5495" t="inlineStr">
        <is>
          <t>Daily_Efficiency_MTBF_2026_09_18.xlsx</t>
        </is>
      </c>
      <c r="B5495" t="inlineStr">
        <is>
          <t>Co-Extrusion Line</t>
        </is>
      </c>
      <c r="C5495" s="82" t="n">
        <v>46045</v>
      </c>
      <c r="D5495" t="inlineStr">
        <is>
          <t>Coex-AW2</t>
        </is>
      </c>
      <c r="E5495" t="n">
        <v>1348.16608333333</v>
      </c>
      <c r="F5495" t="n">
        <v>26</v>
      </c>
      <c r="G5495" t="n">
        <v>51.8525416666667</v>
      </c>
      <c r="H5495" t="n">
        <v>26.1646</v>
      </c>
      <c r="I5495" t="n">
        <v>76.88825106073941</v>
      </c>
    </row>
    <row r="5496">
      <c r="A5496" t="inlineStr">
        <is>
          <t>Daily_Efficiency_MTBF_2026_09_18.xlsx</t>
        </is>
      </c>
      <c r="B5496" t="inlineStr">
        <is>
          <t>Samridhi 5 Star Line</t>
        </is>
      </c>
      <c r="C5496" s="82" t="n">
        <v>46045</v>
      </c>
      <c r="D5496" t="inlineStr">
        <is>
          <t>FS-HCM-2</t>
        </is>
      </c>
      <c r="E5496" t="n">
        <v>1317.28531666667</v>
      </c>
      <c r="F5496" t="n">
        <v>72</v>
      </c>
      <c r="G5496" t="n">
        <v>18.2956293981482</v>
      </c>
      <c r="H5496" t="n">
        <v>5.16025</v>
      </c>
      <c r="I5496" t="n">
        <v>68.42336605954721</v>
      </c>
    </row>
    <row r="5497">
      <c r="A5497" t="inlineStr">
        <is>
          <t>Daily_Efficiency_MTBF_2026_09_18.xlsx</t>
        </is>
      </c>
      <c r="B5497" t="inlineStr">
        <is>
          <t>Samridhi 5 Star Line</t>
        </is>
      </c>
      <c r="C5497" s="82" t="n">
        <v>46045</v>
      </c>
      <c r="D5497" t="inlineStr">
        <is>
          <t>FS-HCM-1</t>
        </is>
      </c>
      <c r="E5497" t="n">
        <v>1333.80875</v>
      </c>
      <c r="F5497" t="n">
        <v>70</v>
      </c>
      <c r="G5497" t="n">
        <v>19.0544107142857</v>
      </c>
      <c r="H5497" t="n">
        <v>0</v>
      </c>
      <c r="I5497" t="n">
        <v>79.4331502793745</v>
      </c>
    </row>
    <row r="5498">
      <c r="A5498" t="inlineStr">
        <is>
          <t>Daily_Efficiency_MTBF_2026_09_18.xlsx</t>
        </is>
      </c>
      <c r="B5498" t="inlineStr">
        <is>
          <t>Samridhi 5 Star Line</t>
        </is>
      </c>
      <c r="C5498" s="82" t="n">
        <v>46045</v>
      </c>
      <c r="D5498" t="inlineStr">
        <is>
          <t>FS-TTLi-4</t>
        </is>
      </c>
      <c r="E5498" t="n">
        <v>1347.31908333333</v>
      </c>
      <c r="F5498" t="n">
        <v>57</v>
      </c>
      <c r="G5498" t="n">
        <v>23.6371769005848</v>
      </c>
      <c r="H5498" t="n">
        <v>81.1855333333333</v>
      </c>
      <c r="I5498" t="n">
        <v>71.50793650793651</v>
      </c>
    </row>
    <row r="5499">
      <c r="A5499" t="inlineStr">
        <is>
          <t>Daily_Efficiency_MTBF_2026_09_18.xlsx</t>
        </is>
      </c>
      <c r="B5499" t="inlineStr">
        <is>
          <t>Samridhi 5 Star Line</t>
        </is>
      </c>
      <c r="C5499" s="82" t="n">
        <v>46045</v>
      </c>
      <c r="D5499" t="inlineStr">
        <is>
          <t>FS-HCM-3</t>
        </is>
      </c>
      <c r="E5499" t="n">
        <v>1380.67898333333</v>
      </c>
      <c r="F5499" t="n">
        <v>33</v>
      </c>
      <c r="G5499" t="n">
        <v>41.8387570707071</v>
      </c>
      <c r="H5499" t="n">
        <v>1.97976666666667</v>
      </c>
      <c r="I5499" t="n">
        <v>79.4399583850041</v>
      </c>
    </row>
    <row r="5500">
      <c r="A5500" t="inlineStr">
        <is>
          <t>Daily_Efficiency_MTBF_2026_09_18.xlsx</t>
        </is>
      </c>
      <c r="B5500" t="inlineStr">
        <is>
          <t>Samridhi 5 Star Line</t>
        </is>
      </c>
      <c r="C5500" s="82" t="n">
        <v>46045</v>
      </c>
      <c r="D5500" t="inlineStr">
        <is>
          <t>FS-TTLi-3</t>
        </is>
      </c>
      <c r="E5500" t="n">
        <v>1375.8264</v>
      </c>
      <c r="F5500" t="n">
        <v>25</v>
      </c>
      <c r="G5500" t="n">
        <v>55.033056</v>
      </c>
      <c r="H5500" t="n">
        <v>10.15675</v>
      </c>
      <c r="I5500" t="n">
        <v>77.48392849141</v>
      </c>
    </row>
    <row r="5501">
      <c r="A5501" t="inlineStr">
        <is>
          <t>Daily_Efficiency_MTBF_2026_09_18.xlsx</t>
        </is>
      </c>
      <c r="B5501" t="inlineStr">
        <is>
          <t>Samridhi 5 Star Line</t>
        </is>
      </c>
      <c r="C5501" s="82" t="n">
        <v>46045</v>
      </c>
      <c r="D5501" t="inlineStr">
        <is>
          <t>FS-HCM-4</t>
        </is>
      </c>
      <c r="E5501" t="n">
        <v>1411.3389</v>
      </c>
      <c r="F5501" t="n">
        <v>15</v>
      </c>
      <c r="G5501" t="n">
        <v>94.08926</v>
      </c>
      <c r="H5501" t="n">
        <v>3.00565</v>
      </c>
      <c r="I5501" t="n">
        <v>74.3607159392938</v>
      </c>
    </row>
    <row r="5502">
      <c r="A5502" t="inlineStr">
        <is>
          <t>Daily_Efficiency_MTBF_2026_09_18.xlsx</t>
        </is>
      </c>
      <c r="B5502" t="inlineStr">
        <is>
          <t>Samridhi 5 Star Line</t>
        </is>
      </c>
      <c r="C5502" s="82" t="n">
        <v>46045</v>
      </c>
      <c r="D5502" t="inlineStr">
        <is>
          <t>FS-HRM-5</t>
        </is>
      </c>
      <c r="E5502" t="n">
        <v>1401.97858333333</v>
      </c>
      <c r="F5502" t="n">
        <v>6</v>
      </c>
      <c r="G5502" t="n">
        <v>233.663097222222</v>
      </c>
      <c r="H5502" t="n">
        <v>4.83715</v>
      </c>
      <c r="I5502" t="n">
        <v>42.5836916576571</v>
      </c>
    </row>
    <row r="5503">
      <c r="A5503" t="inlineStr">
        <is>
          <t>Daily_Efficiency_MTBF_2026_09_18.xlsx</t>
        </is>
      </c>
      <c r="B5503" t="inlineStr">
        <is>
          <t>Samridhi 5 Star Line</t>
        </is>
      </c>
      <c r="C5503" s="82" t="n">
        <v>46045</v>
      </c>
      <c r="D5503" t="inlineStr">
        <is>
          <t>FS-TTLi-2</t>
        </is>
      </c>
      <c r="E5503" t="n">
        <v>1425.15323333333</v>
      </c>
      <c r="F5503" t="n">
        <v>2</v>
      </c>
      <c r="G5503" t="n">
        <v>712.576616666667</v>
      </c>
      <c r="H5503" t="n">
        <v>0</v>
      </c>
      <c r="I5503" t="n">
        <v>63.2642343855161</v>
      </c>
    </row>
    <row r="5504">
      <c r="A5504" t="inlineStr">
        <is>
          <t>Daily_Efficiency_MTBF_2026_09_18.xlsx</t>
        </is>
      </c>
      <c r="B5504" t="inlineStr">
        <is>
          <t>Samridhi 5 Star Line</t>
        </is>
      </c>
      <c r="C5504" s="82" t="n">
        <v>46045</v>
      </c>
      <c r="D5504" t="inlineStr">
        <is>
          <t>FS-TTM-5</t>
        </is>
      </c>
      <c r="E5504" t="n">
        <v>1440</v>
      </c>
      <c r="F5504" t="n">
        <v>1</v>
      </c>
      <c r="G5504" t="n">
        <v>1440</v>
      </c>
      <c r="H5504" t="n">
        <v>0</v>
      </c>
      <c r="I5504" t="n">
        <v>38.0009920634921</v>
      </c>
    </row>
    <row r="5505">
      <c r="A5505" t="inlineStr">
        <is>
          <t>Daily_Efficiency_MTBF_2026_09_18.xlsx</t>
        </is>
      </c>
      <c r="B5505" t="inlineStr">
        <is>
          <t>Samridhi 5 Star Line</t>
        </is>
      </c>
      <c r="C5505" s="82" t="n">
        <v>46045</v>
      </c>
      <c r="D5505" t="inlineStr">
        <is>
          <t>FS-TTLi-1</t>
        </is>
      </c>
      <c r="E5505" t="n">
        <v>0</v>
      </c>
      <c r="F5505" t="n">
        <v>1</v>
      </c>
      <c r="G5505" t="n">
        <v>0</v>
      </c>
      <c r="H5505" t="n">
        <v>0</v>
      </c>
      <c r="I5505" t="n">
        <v>0</v>
      </c>
    </row>
    <row r="5506">
      <c r="A5506" t="inlineStr">
        <is>
          <t>Daily_Efficiency_MTBF_2026_09_18.xlsx</t>
        </is>
      </c>
      <c r="B5506" t="inlineStr">
        <is>
          <t>Samridhi 5 Star Line</t>
        </is>
      </c>
      <c r="C5506" s="82" t="n">
        <v>46045</v>
      </c>
      <c r="D5506" t="inlineStr">
        <is>
          <t>FS-Case Packing</t>
        </is>
      </c>
      <c r="E5506" t="n">
        <v>1440</v>
      </c>
      <c r="F5506" t="n">
        <v>1</v>
      </c>
      <c r="G5506" t="n">
        <v>1440</v>
      </c>
      <c r="H5506" t="n">
        <v>0</v>
      </c>
      <c r="I5506" t="n">
        <v>80.4367201426025</v>
      </c>
    </row>
    <row r="5507">
      <c r="A5507" t="inlineStr">
        <is>
          <t>Daily_Efficiency_MTBF_2026_09_18.xlsx</t>
        </is>
      </c>
      <c r="B5507" t="inlineStr">
        <is>
          <t>Samridhi Perk Line</t>
        </is>
      </c>
      <c r="C5507" s="82" t="n">
        <v>46045</v>
      </c>
      <c r="D5507" t="inlineStr">
        <is>
          <t>Perk-HCM-1</t>
        </is>
      </c>
      <c r="E5507" t="n">
        <v>1335.26693333333</v>
      </c>
      <c r="F5507" t="n">
        <v>183</v>
      </c>
      <c r="G5507" t="n">
        <v>7.29654061930783</v>
      </c>
      <c r="H5507" t="n">
        <v>1.45105</v>
      </c>
      <c r="I5507" t="n">
        <v>78.1284562898262</v>
      </c>
    </row>
    <row r="5508">
      <c r="A5508" t="inlineStr">
        <is>
          <t>Daily_Efficiency_MTBF_2026_09_18.xlsx</t>
        </is>
      </c>
      <c r="B5508" t="inlineStr">
        <is>
          <t>Samridhi Perk Line</t>
        </is>
      </c>
      <c r="C5508" s="82" t="n">
        <v>46045</v>
      </c>
      <c r="D5508" t="inlineStr">
        <is>
          <t>Perk-HCM-3</t>
        </is>
      </c>
      <c r="E5508" t="n">
        <v>1311.931</v>
      </c>
      <c r="F5508" t="n">
        <v>160</v>
      </c>
      <c r="G5508" t="n">
        <v>8.199568749999999</v>
      </c>
      <c r="H5508" t="n">
        <v>1.73463333333333</v>
      </c>
      <c r="I5508" t="n">
        <v>68.6637418039326</v>
      </c>
    </row>
    <row r="5509">
      <c r="A5509" t="inlineStr">
        <is>
          <t>Daily_Efficiency_MTBF_2026_09_18.xlsx</t>
        </is>
      </c>
      <c r="B5509" t="inlineStr">
        <is>
          <t>Samridhi Perk Line</t>
        </is>
      </c>
      <c r="C5509" s="82" t="n">
        <v>46045</v>
      </c>
      <c r="D5509" t="inlineStr">
        <is>
          <t>Perk TTM-5</t>
        </is>
      </c>
      <c r="E5509" t="n">
        <v>1114.8071</v>
      </c>
      <c r="F5509" t="n">
        <v>129</v>
      </c>
      <c r="G5509" t="n">
        <v>8.641915503875969</v>
      </c>
      <c r="H5509" t="n">
        <v>237.843816666667</v>
      </c>
      <c r="I5509" t="n">
        <v>28.0059523809523</v>
      </c>
    </row>
    <row r="5510">
      <c r="A5510" t="inlineStr">
        <is>
          <t>Daily_Efficiency_MTBF_2026_09_18.xlsx</t>
        </is>
      </c>
      <c r="B5510" t="inlineStr">
        <is>
          <t>Samridhi Perk Line</t>
        </is>
      </c>
      <c r="C5510" s="82" t="n">
        <v>46045</v>
      </c>
      <c r="D5510" t="inlineStr">
        <is>
          <t>Perk-HLM-1</t>
        </is>
      </c>
      <c r="E5510" t="n">
        <v>1314.26095</v>
      </c>
      <c r="F5510" t="n">
        <v>126</v>
      </c>
      <c r="G5510" t="n">
        <v>10.4306424603175</v>
      </c>
      <c r="H5510" t="n">
        <v>1.5743</v>
      </c>
      <c r="I5510" t="n">
        <v>40.9465297457346</v>
      </c>
    </row>
    <row r="5511">
      <c r="A5511" t="inlineStr">
        <is>
          <t>Daily_Efficiency_MTBF_2026_09_18.xlsx</t>
        </is>
      </c>
      <c r="B5511" t="inlineStr">
        <is>
          <t>Samridhi Perk Line</t>
        </is>
      </c>
      <c r="C5511" s="82" t="n">
        <v>46045</v>
      </c>
      <c r="D5511" t="inlineStr">
        <is>
          <t>Perk-HLM-2</t>
        </is>
      </c>
      <c r="E5511" t="n">
        <v>1287.09666666667</v>
      </c>
      <c r="F5511" t="n">
        <v>124</v>
      </c>
      <c r="G5511" t="n">
        <v>10.379811827957</v>
      </c>
      <c r="H5511" t="n">
        <v>0</v>
      </c>
      <c r="I5511" t="n">
        <v>30.030549705137</v>
      </c>
    </row>
    <row r="5512">
      <c r="A5512" t="inlineStr">
        <is>
          <t>Daily_Efficiency_MTBF_2026_09_18.xlsx</t>
        </is>
      </c>
      <c r="B5512" t="inlineStr">
        <is>
          <t>Samridhi Perk Line</t>
        </is>
      </c>
      <c r="C5512" s="82" t="n">
        <v>46045</v>
      </c>
      <c r="D5512" t="inlineStr">
        <is>
          <t>Perk-HCM-2</t>
        </is>
      </c>
      <c r="E5512" t="n">
        <v>1284.9883</v>
      </c>
      <c r="F5512" t="n">
        <v>93</v>
      </c>
      <c r="G5512" t="n">
        <v>13.8170784946237</v>
      </c>
      <c r="H5512" t="n">
        <v>0.823</v>
      </c>
      <c r="I5512" t="n">
        <v>66.1326476631494</v>
      </c>
    </row>
    <row r="5513">
      <c r="A5513" t="inlineStr">
        <is>
          <t>Daily_Efficiency_MTBF_2026_09_18.xlsx</t>
        </is>
      </c>
      <c r="B5513" t="inlineStr">
        <is>
          <t>Samridhi Perk Line</t>
        </is>
      </c>
      <c r="C5513" s="82" t="n">
        <v>46045</v>
      </c>
      <c r="D5513" t="inlineStr">
        <is>
          <t>Perk-HCM-4</t>
        </is>
      </c>
      <c r="E5513" t="n">
        <v>1383.1399</v>
      </c>
      <c r="F5513" t="n">
        <v>53</v>
      </c>
      <c r="G5513" t="n">
        <v>26.096979245283</v>
      </c>
      <c r="H5513" t="n">
        <v>0.341333333333333</v>
      </c>
      <c r="I5513" t="n">
        <v>69.5328834653924</v>
      </c>
    </row>
    <row r="5514">
      <c r="A5514" t="inlineStr">
        <is>
          <t>Daily_Efficiency_MTBF_2026_09_18.xlsx</t>
        </is>
      </c>
      <c r="B5514" t="inlineStr">
        <is>
          <t>Samridhi Perk Line</t>
        </is>
      </c>
      <c r="C5514" s="82" t="n">
        <v>46045</v>
      </c>
      <c r="D5514" t="inlineStr">
        <is>
          <t>Perk-HLM-3</t>
        </is>
      </c>
      <c r="E5514" t="n">
        <v>1440</v>
      </c>
      <c r="F5514" t="n">
        <v>1</v>
      </c>
      <c r="G5514" t="n">
        <v>1440</v>
      </c>
      <c r="H5514" t="n">
        <v>0</v>
      </c>
      <c r="I5514" t="n">
        <v>36.3816358024691</v>
      </c>
    </row>
    <row r="5515">
      <c r="A5515" t="inlineStr">
        <is>
          <t>Daily_Efficiency_MTBF_2026_09_18.xlsx</t>
        </is>
      </c>
      <c r="B5515" t="inlineStr">
        <is>
          <t>Co-Extrusion Line</t>
        </is>
      </c>
      <c r="C5515" s="82" t="n">
        <v>46044</v>
      </c>
      <c r="D5515" t="inlineStr">
        <is>
          <t>Coex-AW3</t>
        </is>
      </c>
      <c r="E5515" t="n">
        <v>1161.6597</v>
      </c>
      <c r="F5515" t="n">
        <v>211</v>
      </c>
      <c r="G5515" t="n">
        <v>5.50549620853081</v>
      </c>
      <c r="H5515" t="n">
        <v>134.494466666667</v>
      </c>
      <c r="I5515" t="n">
        <v>31.3963888888889</v>
      </c>
    </row>
    <row r="5516">
      <c r="A5516" t="inlineStr">
        <is>
          <t>Daily_Efficiency_MTBF_2026_09_18.xlsx</t>
        </is>
      </c>
      <c r="B5516" t="inlineStr">
        <is>
          <t>Co-Extrusion Line</t>
        </is>
      </c>
      <c r="C5516" s="82" t="n">
        <v>46044</v>
      </c>
      <c r="D5516" t="inlineStr">
        <is>
          <t>Coex-AW2</t>
        </is>
      </c>
      <c r="E5516" t="n">
        <v>1291.81051666667</v>
      </c>
      <c r="F5516" t="n">
        <v>19</v>
      </c>
      <c r="G5516" t="n">
        <v>67.9900271929824</v>
      </c>
      <c r="H5516" t="n">
        <v>25.672</v>
      </c>
      <c r="I5516" t="n">
        <v>34.4573042349363</v>
      </c>
    </row>
    <row r="5517">
      <c r="A5517" t="inlineStr">
        <is>
          <t>Daily_Efficiency_MTBF_2026_09_18.xlsx</t>
        </is>
      </c>
      <c r="B5517" t="inlineStr">
        <is>
          <t>Samridhi 5 Star Line</t>
        </is>
      </c>
      <c r="C5517" s="82" t="n">
        <v>46044</v>
      </c>
      <c r="D5517" t="inlineStr">
        <is>
          <t>FS-TTLi-4</t>
        </is>
      </c>
      <c r="E5517" t="n">
        <v>1286.30985</v>
      </c>
      <c r="F5517" t="n">
        <v>82</v>
      </c>
      <c r="G5517" t="n">
        <v>15.6867054878049</v>
      </c>
      <c r="H5517" t="n">
        <v>97.5219301833333</v>
      </c>
      <c r="I5517" t="n">
        <v>47.3728874252873</v>
      </c>
    </row>
    <row r="5518">
      <c r="A5518" t="inlineStr">
        <is>
          <t>Daily_Efficiency_MTBF_2026_09_18.xlsx</t>
        </is>
      </c>
      <c r="B5518" t="inlineStr">
        <is>
          <t>Samridhi 5 Star Line</t>
        </is>
      </c>
      <c r="C5518" s="82" t="n">
        <v>46044</v>
      </c>
      <c r="D5518" t="inlineStr">
        <is>
          <t>FS-HCM-1</t>
        </is>
      </c>
      <c r="E5518" t="n">
        <v>1211.6567403</v>
      </c>
      <c r="F5518" t="n">
        <v>55</v>
      </c>
      <c r="G5518" t="n">
        <v>22.0301225509091</v>
      </c>
      <c r="H5518" t="n">
        <v>1.16713333333333</v>
      </c>
      <c r="I5518" t="n">
        <v>55.5787132779511</v>
      </c>
    </row>
    <row r="5519">
      <c r="A5519" t="inlineStr">
        <is>
          <t>Daily_Efficiency_MTBF_2026_09_18.xlsx</t>
        </is>
      </c>
      <c r="B5519" t="inlineStr">
        <is>
          <t>Samridhi 5 Star Line</t>
        </is>
      </c>
      <c r="C5519" s="82" t="n">
        <v>46044</v>
      </c>
      <c r="D5519" t="inlineStr">
        <is>
          <t>FS-HCM-2</t>
        </is>
      </c>
      <c r="E5519" t="n">
        <v>1238.33984765</v>
      </c>
      <c r="F5519" t="n">
        <v>46</v>
      </c>
      <c r="G5519" t="n">
        <v>26.9204314706522</v>
      </c>
      <c r="H5519" t="n">
        <v>6.99458333333333</v>
      </c>
      <c r="I5519" t="n">
        <v>53.5818093798877</v>
      </c>
    </row>
    <row r="5520">
      <c r="A5520" t="inlineStr">
        <is>
          <t>Daily_Efficiency_MTBF_2026_09_18.xlsx</t>
        </is>
      </c>
      <c r="B5520" t="inlineStr">
        <is>
          <t>Samridhi 5 Star Line</t>
        </is>
      </c>
      <c r="C5520" s="82" t="n">
        <v>46044</v>
      </c>
      <c r="D5520" t="inlineStr">
        <is>
          <t>FS-HCM-4</t>
        </is>
      </c>
      <c r="E5520" t="n">
        <v>1262.30956846667</v>
      </c>
      <c r="F5520" t="n">
        <v>36</v>
      </c>
      <c r="G5520" t="n">
        <v>35.0641546796296</v>
      </c>
      <c r="H5520" t="n">
        <v>7.49801666666667</v>
      </c>
      <c r="I5520" t="n">
        <v>52.6257859478665</v>
      </c>
    </row>
    <row r="5521">
      <c r="A5521" t="inlineStr">
        <is>
          <t>Daily_Efficiency_MTBF_2026_09_18.xlsx</t>
        </is>
      </c>
      <c r="B5521" t="inlineStr">
        <is>
          <t>Samridhi 5 Star Line</t>
        </is>
      </c>
      <c r="C5521" s="82" t="n">
        <v>46044</v>
      </c>
      <c r="D5521" t="inlineStr">
        <is>
          <t>FS-HCM-3</t>
        </is>
      </c>
      <c r="E5521" t="n">
        <v>1267.79526501667</v>
      </c>
      <c r="F5521" t="n">
        <v>26</v>
      </c>
      <c r="G5521" t="n">
        <v>48.7613563467949</v>
      </c>
      <c r="H5521" t="n">
        <v>2.53735</v>
      </c>
      <c r="I5521" t="n">
        <v>53.6715203398537</v>
      </c>
    </row>
    <row r="5522">
      <c r="A5522" t="inlineStr">
        <is>
          <t>Daily_Efficiency_MTBF_2026_09_18.xlsx</t>
        </is>
      </c>
      <c r="B5522" t="inlineStr">
        <is>
          <t>Samridhi 5 Star Line</t>
        </is>
      </c>
      <c r="C5522" s="82" t="n">
        <v>46044</v>
      </c>
      <c r="D5522" t="inlineStr">
        <is>
          <t>FS-HRM-5</t>
        </is>
      </c>
      <c r="E5522" t="n">
        <v>1368.77204003333</v>
      </c>
      <c r="F5522" t="n">
        <v>23</v>
      </c>
      <c r="G5522" t="n">
        <v>59.5118278275362</v>
      </c>
      <c r="H5522" t="n">
        <v>29.1628</v>
      </c>
      <c r="I5522" t="n">
        <v>34.2149849681874</v>
      </c>
    </row>
    <row r="5523">
      <c r="A5523" t="inlineStr">
        <is>
          <t>Daily_Efficiency_MTBF_2026_09_18.xlsx</t>
        </is>
      </c>
      <c r="B5523" t="inlineStr">
        <is>
          <t>Samridhi 5 Star Line</t>
        </is>
      </c>
      <c r="C5523" s="82" t="n">
        <v>46044</v>
      </c>
      <c r="D5523" t="inlineStr">
        <is>
          <t>FS-TTLi-3</t>
        </is>
      </c>
      <c r="E5523" t="n">
        <v>1380.97689835</v>
      </c>
      <c r="F5523" t="n">
        <v>17</v>
      </c>
      <c r="G5523" t="n">
        <v>81.2339351970588</v>
      </c>
      <c r="H5523" t="n">
        <v>5.51333333333333</v>
      </c>
      <c r="I5523" t="n">
        <v>48.7898787420073</v>
      </c>
    </row>
    <row r="5524">
      <c r="A5524" t="inlineStr">
        <is>
          <t>Daily_Efficiency_MTBF_2026_09_18.xlsx</t>
        </is>
      </c>
      <c r="B5524" t="inlineStr">
        <is>
          <t>Samridhi 5 Star Line</t>
        </is>
      </c>
      <c r="C5524" s="82" t="n">
        <v>46044</v>
      </c>
      <c r="D5524" t="inlineStr">
        <is>
          <t>FS-TTLi-2</t>
        </is>
      </c>
      <c r="E5524" t="n">
        <v>1338.88668098333</v>
      </c>
      <c r="F5524" t="n">
        <v>16</v>
      </c>
      <c r="G5524" t="n">
        <v>83.6804175614583</v>
      </c>
      <c r="H5524" t="n">
        <v>11.8417</v>
      </c>
      <c r="I5524" t="n">
        <v>48.9479336417068</v>
      </c>
    </row>
    <row r="5525">
      <c r="A5525" t="inlineStr">
        <is>
          <t>Daily_Efficiency_MTBF_2026_09_18.xlsx</t>
        </is>
      </c>
      <c r="B5525" t="inlineStr">
        <is>
          <t>Samridhi 5 Star Line</t>
        </is>
      </c>
      <c r="C5525" s="82" t="n">
        <v>46044</v>
      </c>
      <c r="D5525" t="inlineStr">
        <is>
          <t>FS-TTLi-1</t>
        </is>
      </c>
      <c r="E5525" t="n">
        <v>745.761673633333</v>
      </c>
      <c r="F5525" t="n">
        <v>5</v>
      </c>
      <c r="G5525" t="n">
        <v>149.152334726667</v>
      </c>
      <c r="H5525" t="n">
        <v>1.16701666666667</v>
      </c>
      <c r="I5525" t="n">
        <v>24.652756664182</v>
      </c>
    </row>
    <row r="5526">
      <c r="A5526" t="inlineStr">
        <is>
          <t>Daily_Efficiency_MTBF_2026_09_18.xlsx</t>
        </is>
      </c>
      <c r="B5526" t="inlineStr">
        <is>
          <t>Samridhi 5 Star Line</t>
        </is>
      </c>
      <c r="C5526" s="82" t="n">
        <v>46044</v>
      </c>
      <c r="D5526" t="inlineStr">
        <is>
          <t>FS-TTM-5</t>
        </is>
      </c>
      <c r="E5526" t="n">
        <v>1410.1011567</v>
      </c>
      <c r="F5526" t="n">
        <v>1</v>
      </c>
      <c r="G5526" t="n">
        <v>1410.1011567</v>
      </c>
      <c r="H5526" t="n">
        <v>0</v>
      </c>
      <c r="I5526" t="n">
        <v>28.7164750521596</v>
      </c>
    </row>
    <row r="5527">
      <c r="A5527" t="inlineStr">
        <is>
          <t>Daily_Efficiency_MTBF_2026_09_18.xlsx</t>
        </is>
      </c>
      <c r="B5527" t="inlineStr">
        <is>
          <t>Samridhi 5 Star Line</t>
        </is>
      </c>
      <c r="C5527" s="82" t="n">
        <v>46044</v>
      </c>
      <c r="D5527" t="inlineStr">
        <is>
          <t>FS-Case Packing</t>
        </is>
      </c>
      <c r="E5527" t="n">
        <v>1386.0984067</v>
      </c>
      <c r="F5527" t="n">
        <v>1</v>
      </c>
      <c r="G5527" t="n">
        <v>1386.0984067</v>
      </c>
      <c r="H5527" t="n">
        <v>0</v>
      </c>
      <c r="I5527" t="n">
        <v>58.7549300321417</v>
      </c>
    </row>
    <row r="5528">
      <c r="A5528" t="inlineStr">
        <is>
          <t>Daily_Efficiency_MTBF_2026_09_18.xlsx</t>
        </is>
      </c>
      <c r="B5528" t="inlineStr">
        <is>
          <t>Samridhi Perk Line</t>
        </is>
      </c>
      <c r="C5528" s="82" t="n">
        <v>46044</v>
      </c>
      <c r="D5528" t="inlineStr">
        <is>
          <t>Perk-HCM-1</t>
        </is>
      </c>
      <c r="E5528" t="n">
        <v>1306.63905</v>
      </c>
      <c r="F5528" t="n">
        <v>179</v>
      </c>
      <c r="G5528" t="n">
        <v>7.29965949720671</v>
      </c>
      <c r="H5528" t="n">
        <v>2.21661666666667</v>
      </c>
      <c r="I5528" t="n">
        <v>68.0390262855795</v>
      </c>
    </row>
    <row r="5529">
      <c r="A5529" t="inlineStr">
        <is>
          <t>Daily_Efficiency_MTBF_2026_09_18.xlsx</t>
        </is>
      </c>
      <c r="B5529" t="inlineStr">
        <is>
          <t>Samridhi Perk Line</t>
        </is>
      </c>
      <c r="C5529" s="82" t="n">
        <v>46044</v>
      </c>
      <c r="D5529" t="inlineStr">
        <is>
          <t>Perk-HCM-2</t>
        </is>
      </c>
      <c r="E5529" t="n">
        <v>1055.15845</v>
      </c>
      <c r="F5529" t="n">
        <v>147</v>
      </c>
      <c r="G5529" t="n">
        <v>7.17794863945578</v>
      </c>
      <c r="H5529" t="n">
        <v>1.03685</v>
      </c>
      <c r="I5529" t="n">
        <v>18.2871970536775</v>
      </c>
    </row>
    <row r="5530">
      <c r="A5530" t="inlineStr">
        <is>
          <t>Daily_Efficiency_MTBF_2026_09_18.xlsx</t>
        </is>
      </c>
      <c r="B5530" t="inlineStr">
        <is>
          <t>Samridhi Perk Line</t>
        </is>
      </c>
      <c r="C5530" s="82" t="n">
        <v>46044</v>
      </c>
      <c r="D5530" t="inlineStr">
        <is>
          <t>Perk-HLM-2</t>
        </is>
      </c>
      <c r="E5530" t="n">
        <v>1354.23138333333</v>
      </c>
      <c r="F5530" t="n">
        <v>114</v>
      </c>
      <c r="G5530" t="n">
        <v>11.8792226608187</v>
      </c>
      <c r="H5530" t="n">
        <v>0</v>
      </c>
      <c r="I5530" t="n">
        <v>33.0491652303965</v>
      </c>
    </row>
    <row r="5531">
      <c r="A5531" t="inlineStr">
        <is>
          <t>Daily_Efficiency_MTBF_2026_09_18.xlsx</t>
        </is>
      </c>
      <c r="B5531" t="inlineStr">
        <is>
          <t>Samridhi Perk Line</t>
        </is>
      </c>
      <c r="C5531" s="82" t="n">
        <v>46044</v>
      </c>
      <c r="D5531" t="inlineStr">
        <is>
          <t>Perk-HCM-4</t>
        </is>
      </c>
      <c r="E5531" t="n">
        <v>1262.25248333333</v>
      </c>
      <c r="F5531" t="n">
        <v>113</v>
      </c>
      <c r="G5531" t="n">
        <v>11.1703759587021</v>
      </c>
      <c r="H5531" t="n">
        <v>0.933183333333333</v>
      </c>
      <c r="I5531" t="n">
        <v>69.5741172103925</v>
      </c>
    </row>
    <row r="5532">
      <c r="A5532" t="inlineStr">
        <is>
          <t>Daily_Efficiency_MTBF_2026_09_18.xlsx</t>
        </is>
      </c>
      <c r="B5532" t="inlineStr">
        <is>
          <t>Samridhi Perk Line</t>
        </is>
      </c>
      <c r="C5532" s="82" t="n">
        <v>46044</v>
      </c>
      <c r="D5532" t="inlineStr">
        <is>
          <t>Perk-HCM-3</t>
        </is>
      </c>
      <c r="E5532" t="n">
        <v>1368.49861666667</v>
      </c>
      <c r="F5532" t="n">
        <v>100</v>
      </c>
      <c r="G5532" t="n">
        <v>13.6849861666667</v>
      </c>
      <c r="H5532" t="n">
        <v>1.65286666666667</v>
      </c>
      <c r="I5532" t="n">
        <v>49.1095817223389</v>
      </c>
    </row>
    <row r="5533">
      <c r="A5533" t="inlineStr">
        <is>
          <t>Daily_Efficiency_MTBF_2026_09_18.xlsx</t>
        </is>
      </c>
      <c r="B5533" t="inlineStr">
        <is>
          <t>Samridhi Perk Line</t>
        </is>
      </c>
      <c r="C5533" s="82" t="n">
        <v>46044</v>
      </c>
      <c r="D5533" t="inlineStr">
        <is>
          <t>Perk-HLM-1</t>
        </is>
      </c>
      <c r="E5533" t="n">
        <v>1352.88686666667</v>
      </c>
      <c r="F5533" t="n">
        <v>98</v>
      </c>
      <c r="G5533" t="n">
        <v>13.8049680272109</v>
      </c>
      <c r="H5533" t="n">
        <v>1.78035</v>
      </c>
      <c r="I5533" t="n">
        <v>38.3388997311599</v>
      </c>
    </row>
    <row r="5534">
      <c r="A5534" t="inlineStr">
        <is>
          <t>Daily_Efficiency_MTBF_2026_09_18.xlsx</t>
        </is>
      </c>
      <c r="B5534" t="inlineStr">
        <is>
          <t>Samridhi Perk Line</t>
        </is>
      </c>
      <c r="C5534" s="82" t="n">
        <v>46044</v>
      </c>
      <c r="D5534" t="inlineStr">
        <is>
          <t>Perk TTM-5</t>
        </is>
      </c>
      <c r="E5534" t="n">
        <v>1103.7494</v>
      </c>
      <c r="F5534" t="n">
        <v>94</v>
      </c>
      <c r="G5534" t="n">
        <v>11.742014893617</v>
      </c>
      <c r="H5534" t="n">
        <v>176.4485</v>
      </c>
      <c r="I5534" t="n">
        <v>28.125</v>
      </c>
    </row>
    <row r="5535">
      <c r="A5535" t="inlineStr">
        <is>
          <t>Daily_Efficiency_MTBF_2026_09_18.xlsx</t>
        </is>
      </c>
      <c r="B5535" t="inlineStr">
        <is>
          <t>Samridhi Perk Line</t>
        </is>
      </c>
      <c r="C5535" s="82" t="n">
        <v>46044</v>
      </c>
      <c r="D5535" t="inlineStr">
        <is>
          <t>Perk-HLM-3</t>
        </is>
      </c>
      <c r="E5535" t="n">
        <v>1440</v>
      </c>
      <c r="F5535" t="n">
        <v>1</v>
      </c>
      <c r="G5535" t="n">
        <v>1440</v>
      </c>
      <c r="H5535" t="n">
        <v>0</v>
      </c>
      <c r="I5535" t="n">
        <v>30.5896604938272</v>
      </c>
    </row>
    <row r="5536">
      <c r="A5536" t="inlineStr">
        <is>
          <t>Daily_Efficiency_MTBF_2026_09_18.xlsx</t>
        </is>
      </c>
      <c r="B5536" t="inlineStr">
        <is>
          <t>Co-Extrusion Line</t>
        </is>
      </c>
      <c r="C5536" s="82" t="n">
        <v>46043</v>
      </c>
      <c r="D5536" t="inlineStr">
        <is>
          <t>Coex-AW3</t>
        </is>
      </c>
      <c r="E5536" t="n">
        <v>997.6344833333339</v>
      </c>
      <c r="F5536" t="n">
        <v>170</v>
      </c>
      <c r="G5536" t="n">
        <v>5.8684381372549</v>
      </c>
      <c r="H5536" t="n">
        <v>150.00835</v>
      </c>
      <c r="I5536" t="n">
        <v>19.4027777777778</v>
      </c>
    </row>
    <row r="5537">
      <c r="A5537" t="inlineStr">
        <is>
          <t>Daily_Efficiency_MTBF_2026_09_18.xlsx</t>
        </is>
      </c>
      <c r="B5537" t="inlineStr">
        <is>
          <t>Co-Extrusion Line</t>
        </is>
      </c>
      <c r="C5537" s="82" t="n">
        <v>46043</v>
      </c>
      <c r="D5537" t="inlineStr">
        <is>
          <t>Coex-AW2</t>
        </is>
      </c>
      <c r="E5537" t="n">
        <v>822.444</v>
      </c>
      <c r="F5537" t="n">
        <v>9</v>
      </c>
      <c r="G5537" t="n">
        <v>91.38266666666669</v>
      </c>
      <c r="H5537" t="n">
        <v>3.33771666666667</v>
      </c>
      <c r="I5537" t="n">
        <v>35.9308105235168</v>
      </c>
    </row>
    <row r="5538">
      <c r="A5538" t="inlineStr">
        <is>
          <t>Daily_Efficiency_MTBF_2026_09_18.xlsx</t>
        </is>
      </c>
      <c r="B5538" t="inlineStr">
        <is>
          <t>Samridhi 5 Star Line</t>
        </is>
      </c>
      <c r="C5538" s="82" t="n">
        <v>46043</v>
      </c>
      <c r="D5538" t="inlineStr">
        <is>
          <t>FS-HCM-3</t>
        </is>
      </c>
      <c r="E5538" t="n">
        <v>1311.68961666667</v>
      </c>
      <c r="F5538" t="n">
        <v>88</v>
      </c>
      <c r="G5538" t="n">
        <v>14.9055638257576</v>
      </c>
      <c r="H5538" t="n">
        <v>0.832733333333333</v>
      </c>
      <c r="I5538" t="n">
        <v>82.79139876249999</v>
      </c>
    </row>
    <row r="5539">
      <c r="A5539" t="inlineStr">
        <is>
          <t>Daily_Efficiency_MTBF_2026_09_18.xlsx</t>
        </is>
      </c>
      <c r="B5539" t="inlineStr">
        <is>
          <t>Samridhi 5 Star Line</t>
        </is>
      </c>
      <c r="C5539" s="82" t="n">
        <v>46043</v>
      </c>
      <c r="D5539" t="inlineStr">
        <is>
          <t>FS-TTLi-4</t>
        </is>
      </c>
      <c r="E5539" t="n">
        <v>1398.48533333333</v>
      </c>
      <c r="F5539" t="n">
        <v>55</v>
      </c>
      <c r="G5539" t="n">
        <v>25.4270060606061</v>
      </c>
      <c r="H5539" t="n">
        <v>41.5146666666667</v>
      </c>
      <c r="I5539" t="n">
        <v>67.8333333333334</v>
      </c>
    </row>
    <row r="5540">
      <c r="A5540" t="inlineStr">
        <is>
          <t>Daily_Efficiency_MTBF_2026_09_18.xlsx</t>
        </is>
      </c>
      <c r="B5540" t="inlineStr">
        <is>
          <t>Samridhi 5 Star Line</t>
        </is>
      </c>
      <c r="C5540" s="82" t="n">
        <v>46043</v>
      </c>
      <c r="D5540" t="inlineStr">
        <is>
          <t>FS-HCM-2</t>
        </is>
      </c>
      <c r="E5540" t="n">
        <v>1408.34083333333</v>
      </c>
      <c r="F5540" t="n">
        <v>29</v>
      </c>
      <c r="G5540" t="n">
        <v>48.5634770114943</v>
      </c>
      <c r="H5540" t="n">
        <v>5.83023333333333</v>
      </c>
      <c r="I5540" t="n">
        <v>72.1563654727898</v>
      </c>
    </row>
    <row r="5541">
      <c r="A5541" t="inlineStr">
        <is>
          <t>Daily_Efficiency_MTBF_2026_09_18.xlsx</t>
        </is>
      </c>
      <c r="B5541" t="inlineStr">
        <is>
          <t>Samridhi 5 Star Line</t>
        </is>
      </c>
      <c r="C5541" s="82" t="n">
        <v>46043</v>
      </c>
      <c r="D5541" t="inlineStr">
        <is>
          <t>FS-HRM-5</t>
        </is>
      </c>
      <c r="E5541" t="n">
        <v>1408.78851666667</v>
      </c>
      <c r="F5541" t="n">
        <v>20</v>
      </c>
      <c r="G5541" t="n">
        <v>70.4394258333333</v>
      </c>
      <c r="H5541" t="n">
        <v>17.6717166666667</v>
      </c>
      <c r="I5541" t="n">
        <v>36.2327278719643</v>
      </c>
    </row>
    <row r="5542">
      <c r="A5542" t="inlineStr">
        <is>
          <t>Daily_Efficiency_MTBF_2026_09_18.xlsx</t>
        </is>
      </c>
      <c r="B5542" t="inlineStr">
        <is>
          <t>Samridhi 5 Star Line</t>
        </is>
      </c>
      <c r="C5542" s="82" t="n">
        <v>46043</v>
      </c>
      <c r="D5542" t="inlineStr">
        <is>
          <t>FS-TTLi-1</t>
        </is>
      </c>
      <c r="E5542" t="n">
        <v>1421.16773333333</v>
      </c>
      <c r="F5542" t="n">
        <v>17</v>
      </c>
      <c r="G5542" t="n">
        <v>83.59810196078431</v>
      </c>
      <c r="H5542" t="n">
        <v>6.66101666666667</v>
      </c>
      <c r="I5542" t="n">
        <v>68.5418926166759</v>
      </c>
    </row>
    <row r="5543">
      <c r="A5543" t="inlineStr">
        <is>
          <t>Daily_Efficiency_MTBF_2026_09_18.xlsx</t>
        </is>
      </c>
      <c r="B5543" t="inlineStr">
        <is>
          <t>Samridhi 5 Star Line</t>
        </is>
      </c>
      <c r="C5543" s="82" t="n">
        <v>46043</v>
      </c>
      <c r="D5543" t="inlineStr">
        <is>
          <t>FS-TTLi-3</t>
        </is>
      </c>
      <c r="E5543" t="n">
        <v>1399.48993333333</v>
      </c>
      <c r="F5543" t="n">
        <v>12</v>
      </c>
      <c r="G5543" t="n">
        <v>116.624161111111</v>
      </c>
      <c r="H5543" t="n">
        <v>7.83848333333333</v>
      </c>
      <c r="I5543" t="n">
        <v>80.1164811157512</v>
      </c>
    </row>
    <row r="5544">
      <c r="A5544" t="inlineStr">
        <is>
          <t>Daily_Efficiency_MTBF_2026_09_18.xlsx</t>
        </is>
      </c>
      <c r="B5544" t="inlineStr">
        <is>
          <t>Samridhi 5 Star Line</t>
        </is>
      </c>
      <c r="C5544" s="82" t="n">
        <v>46043</v>
      </c>
      <c r="D5544" t="inlineStr">
        <is>
          <t>FS-HCM-4</t>
        </is>
      </c>
      <c r="E5544" t="n">
        <v>1416.5488</v>
      </c>
      <c r="F5544" t="n">
        <v>12</v>
      </c>
      <c r="G5544" t="n">
        <v>118.045733333333</v>
      </c>
      <c r="H5544" t="n">
        <v>3.65965</v>
      </c>
      <c r="I5544" t="n">
        <v>68.8565878714566</v>
      </c>
    </row>
    <row r="5545">
      <c r="A5545" t="inlineStr">
        <is>
          <t>Daily_Efficiency_MTBF_2026_09_18.xlsx</t>
        </is>
      </c>
      <c r="B5545" t="inlineStr">
        <is>
          <t>Samridhi 5 Star Line</t>
        </is>
      </c>
      <c r="C5545" s="82" t="n">
        <v>46043</v>
      </c>
      <c r="D5545" t="inlineStr">
        <is>
          <t>FS-HCM-1</t>
        </is>
      </c>
      <c r="E5545" t="n">
        <v>1376.49411666667</v>
      </c>
      <c r="F5545" t="n">
        <v>11</v>
      </c>
      <c r="G5545" t="n">
        <v>125.135828787879</v>
      </c>
      <c r="H5545" t="n">
        <v>0</v>
      </c>
      <c r="I5545" t="n">
        <v>72.2841148647222</v>
      </c>
    </row>
    <row r="5546">
      <c r="A5546" t="inlineStr">
        <is>
          <t>Daily_Efficiency_MTBF_2026_09_18.xlsx</t>
        </is>
      </c>
      <c r="B5546" t="inlineStr">
        <is>
          <t>Samridhi 5 Star Line</t>
        </is>
      </c>
      <c r="C5546" s="82" t="n">
        <v>46043</v>
      </c>
      <c r="D5546" t="inlineStr">
        <is>
          <t>FS-TTLi-2</t>
        </is>
      </c>
      <c r="E5546" t="n">
        <v>1430.1573</v>
      </c>
      <c r="F5546" t="n">
        <v>5</v>
      </c>
      <c r="G5546" t="n">
        <v>286.03146</v>
      </c>
      <c r="H5546" t="n">
        <v>1.00726666666667</v>
      </c>
      <c r="I5546" t="n">
        <v>71.2387825161499</v>
      </c>
    </row>
    <row r="5547">
      <c r="A5547" t="inlineStr">
        <is>
          <t>Daily_Efficiency_MTBF_2026_09_18.xlsx</t>
        </is>
      </c>
      <c r="B5547" t="inlineStr">
        <is>
          <t>Samridhi 5 Star Line</t>
        </is>
      </c>
      <c r="C5547" s="82" t="n">
        <v>46043</v>
      </c>
      <c r="D5547" t="inlineStr">
        <is>
          <t>FS-TTM-5</t>
        </is>
      </c>
      <c r="E5547" t="n">
        <v>1440</v>
      </c>
      <c r="F5547" t="n">
        <v>1</v>
      </c>
      <c r="G5547" t="n">
        <v>1440</v>
      </c>
      <c r="H5547" t="n">
        <v>0</v>
      </c>
      <c r="I5547" t="n">
        <v>33.6565656565656</v>
      </c>
    </row>
    <row r="5548">
      <c r="A5548" t="inlineStr">
        <is>
          <t>Daily_Efficiency_MTBF_2026_09_18.xlsx</t>
        </is>
      </c>
      <c r="B5548" t="inlineStr">
        <is>
          <t>Samridhi 5 Star Line</t>
        </is>
      </c>
      <c r="C5548" s="82" t="n">
        <v>46043</v>
      </c>
      <c r="D5548" t="inlineStr">
        <is>
          <t>FS-Case Packing</t>
        </is>
      </c>
      <c r="E5548" t="n">
        <v>1440</v>
      </c>
      <c r="F5548" t="n">
        <v>1</v>
      </c>
      <c r="G5548" t="n">
        <v>1440</v>
      </c>
      <c r="H5548" t="n">
        <v>0</v>
      </c>
      <c r="I5548" t="n">
        <v>88.5826771653543</v>
      </c>
    </row>
    <row r="5549">
      <c r="A5549" t="inlineStr">
        <is>
          <t>Daily_Efficiency_MTBF_2026_09_18.xlsx</t>
        </is>
      </c>
      <c r="B5549" t="inlineStr">
        <is>
          <t>Samridhi Perk Line</t>
        </is>
      </c>
      <c r="C5549" s="82" t="n">
        <v>46043</v>
      </c>
      <c r="D5549" t="inlineStr">
        <is>
          <t>Perk-HLM-2</t>
        </is>
      </c>
      <c r="E5549" t="n">
        <v>1346.62875</v>
      </c>
      <c r="F5549" t="n">
        <v>70</v>
      </c>
      <c r="G5549" t="n">
        <v>19.2375535714286</v>
      </c>
      <c r="H5549" t="n">
        <v>0</v>
      </c>
      <c r="I5549" t="n">
        <v>18.656449216553</v>
      </c>
    </row>
    <row r="5550">
      <c r="A5550" t="inlineStr">
        <is>
          <t>Daily_Efficiency_MTBF_2026_09_18.xlsx</t>
        </is>
      </c>
      <c r="B5550" t="inlineStr">
        <is>
          <t>Samridhi Perk Line</t>
        </is>
      </c>
      <c r="C5550" s="82" t="n">
        <v>46043</v>
      </c>
      <c r="D5550" t="inlineStr">
        <is>
          <t>Perk-HCM-4</t>
        </is>
      </c>
      <c r="E5550" t="n">
        <v>773.9988</v>
      </c>
      <c r="F5550" t="n">
        <v>70</v>
      </c>
      <c r="G5550" t="n">
        <v>11.0571257142857</v>
      </c>
      <c r="H5550" t="n">
        <v>0.382516666666667</v>
      </c>
      <c r="I5550" t="n">
        <v>38.7871805004426</v>
      </c>
    </row>
    <row r="5551">
      <c r="A5551" t="inlineStr">
        <is>
          <t>Daily_Efficiency_MTBF_2026_09_18.xlsx</t>
        </is>
      </c>
      <c r="B5551" t="inlineStr">
        <is>
          <t>Samridhi Perk Line</t>
        </is>
      </c>
      <c r="C5551" s="82" t="n">
        <v>46043</v>
      </c>
      <c r="D5551" t="inlineStr">
        <is>
          <t>Perk-HCM-2</t>
        </is>
      </c>
      <c r="E5551" t="n">
        <v>1249.72723333333</v>
      </c>
      <c r="F5551" t="n">
        <v>59</v>
      </c>
      <c r="G5551" t="n">
        <v>21.1818175141243</v>
      </c>
      <c r="H5551" t="n">
        <v>0.318516666666667</v>
      </c>
      <c r="I5551" t="n">
        <v>34.1319931065598</v>
      </c>
    </row>
    <row r="5552">
      <c r="A5552" t="inlineStr">
        <is>
          <t>Daily_Efficiency_MTBF_2026_09_18.xlsx</t>
        </is>
      </c>
      <c r="B5552" t="inlineStr">
        <is>
          <t>Samridhi Perk Line</t>
        </is>
      </c>
      <c r="C5552" s="82" t="n">
        <v>46043</v>
      </c>
      <c r="D5552" t="inlineStr">
        <is>
          <t>Perk-HCM-1</t>
        </is>
      </c>
      <c r="E5552" t="n">
        <v>1386.72648333333</v>
      </c>
      <c r="F5552" t="n">
        <v>53</v>
      </c>
      <c r="G5552" t="n">
        <v>26.1646506289308</v>
      </c>
      <c r="H5552" t="n">
        <v>0.0744166666666667</v>
      </c>
      <c r="I5552" t="n">
        <v>37.1412586557623</v>
      </c>
    </row>
    <row r="5553">
      <c r="A5553" t="inlineStr">
        <is>
          <t>Daily_Efficiency_MTBF_2026_09_18.xlsx</t>
        </is>
      </c>
      <c r="B5553" t="inlineStr">
        <is>
          <t>Samridhi Perk Line</t>
        </is>
      </c>
      <c r="C5553" s="82" t="n">
        <v>46043</v>
      </c>
      <c r="D5553" t="inlineStr">
        <is>
          <t>Perk-HCM-3</t>
        </is>
      </c>
      <c r="E5553" t="n">
        <v>1238.61713333333</v>
      </c>
      <c r="F5553" t="n">
        <v>48</v>
      </c>
      <c r="G5553" t="n">
        <v>25.8045236111111</v>
      </c>
      <c r="H5553" t="n">
        <v>0.287866666666667</v>
      </c>
      <c r="I5553" t="n">
        <v>31.9047062866308</v>
      </c>
    </row>
    <row r="5554">
      <c r="A5554" t="inlineStr">
        <is>
          <t>Daily_Efficiency_MTBF_2026_09_18.xlsx</t>
        </is>
      </c>
      <c r="B5554" t="inlineStr">
        <is>
          <t>Samridhi Perk Line</t>
        </is>
      </c>
      <c r="C5554" s="82" t="n">
        <v>46043</v>
      </c>
      <c r="D5554" t="inlineStr">
        <is>
          <t>Perk-HLM-1</t>
        </is>
      </c>
      <c r="E5554" t="n">
        <v>828.997083333333</v>
      </c>
      <c r="F5554" t="n">
        <v>47</v>
      </c>
      <c r="G5554" t="n">
        <v>17.6382358156028</v>
      </c>
      <c r="H5554" t="n">
        <v>0.4233</v>
      </c>
      <c r="I5554" t="n">
        <v>35.7885986613507</v>
      </c>
    </row>
    <row r="5555">
      <c r="A5555" t="inlineStr">
        <is>
          <t>Daily_Efficiency_MTBF_2026_09_18.xlsx</t>
        </is>
      </c>
      <c r="B5555" t="inlineStr">
        <is>
          <t>Samridhi Perk Line</t>
        </is>
      </c>
      <c r="C5555" s="82" t="n">
        <v>46043</v>
      </c>
      <c r="D5555" t="inlineStr">
        <is>
          <t>Perk TTM-5</t>
        </is>
      </c>
      <c r="E5555" t="n">
        <v>636.2071999999999</v>
      </c>
      <c r="F5555" t="n">
        <v>39</v>
      </c>
      <c r="G5555" t="n">
        <v>16.3130051282051</v>
      </c>
      <c r="H5555" t="n">
        <v>61.51635</v>
      </c>
      <c r="I5555" t="n">
        <v>15.4938415923013</v>
      </c>
    </row>
    <row r="5556">
      <c r="A5556" t="inlineStr">
        <is>
          <t>Daily_Efficiency_MTBF_2026_09_18.xlsx</t>
        </is>
      </c>
      <c r="B5556" t="inlineStr">
        <is>
          <t>Samridhi Perk Line</t>
        </is>
      </c>
      <c r="C5556" s="82" t="n">
        <v>46043</v>
      </c>
      <c r="D5556" t="inlineStr">
        <is>
          <t>Perk-TTLi-1</t>
        </is>
      </c>
      <c r="E5556" t="n">
        <v>1078.76185</v>
      </c>
      <c r="F5556" t="n">
        <v>5</v>
      </c>
      <c r="G5556" t="n">
        <v>215.75237</v>
      </c>
      <c r="H5556" t="n">
        <v>0.445616666666667</v>
      </c>
      <c r="I5556" t="n">
        <v>37.1547847896039</v>
      </c>
    </row>
    <row r="5557">
      <c r="A5557" t="inlineStr">
        <is>
          <t>Daily_Efficiency_MTBF_2026_09_18.xlsx</t>
        </is>
      </c>
      <c r="B5557" t="inlineStr">
        <is>
          <t>Samridhi Perk Line</t>
        </is>
      </c>
      <c r="C5557" s="82" t="n">
        <v>46043</v>
      </c>
      <c r="D5557" t="inlineStr">
        <is>
          <t>Perk-TTLi-3</t>
        </is>
      </c>
      <c r="E5557" t="n">
        <v>834.605933333333</v>
      </c>
      <c r="F5557" t="n">
        <v>2</v>
      </c>
      <c r="G5557" t="n">
        <v>417.302966666667</v>
      </c>
      <c r="H5557" t="n">
        <v>0.0254166666666667</v>
      </c>
      <c r="I5557" t="n">
        <v>35.4983053685506</v>
      </c>
    </row>
    <row r="5558">
      <c r="A5558" t="inlineStr">
        <is>
          <t>Daily_Efficiency_MTBF_2026_09_18.xlsx</t>
        </is>
      </c>
      <c r="B5558" t="inlineStr">
        <is>
          <t>Samridhi Perk Line</t>
        </is>
      </c>
      <c r="C5558" s="82" t="n">
        <v>46043</v>
      </c>
      <c r="D5558" t="inlineStr">
        <is>
          <t>Perk-TTLi-4</t>
        </is>
      </c>
      <c r="E5558" t="n">
        <v>840</v>
      </c>
      <c r="F5558" t="n">
        <v>1</v>
      </c>
      <c r="G5558" t="n">
        <v>840</v>
      </c>
      <c r="H5558" t="n">
        <v>0</v>
      </c>
      <c r="I5558" t="n">
        <v>28.4285714285714</v>
      </c>
    </row>
    <row r="5559">
      <c r="A5559" t="inlineStr">
        <is>
          <t>Daily_Efficiency_MTBF_2026_09_18.xlsx</t>
        </is>
      </c>
      <c r="B5559" t="inlineStr">
        <is>
          <t>Samridhi Perk Line</t>
        </is>
      </c>
      <c r="C5559" s="82" t="n">
        <v>46043</v>
      </c>
      <c r="D5559" t="inlineStr">
        <is>
          <t>Perk-Case Packing</t>
        </is>
      </c>
      <c r="E5559" t="n">
        <v>840</v>
      </c>
      <c r="F5559" t="n">
        <v>1</v>
      </c>
      <c r="G5559" t="n">
        <v>840</v>
      </c>
      <c r="H5559" t="n">
        <v>0</v>
      </c>
      <c r="I5559" t="n">
        <v>53.1797235023041</v>
      </c>
    </row>
    <row r="5560">
      <c r="A5560" t="inlineStr">
        <is>
          <t>Daily_Efficiency_MTBF_2026_09_18.xlsx</t>
        </is>
      </c>
      <c r="B5560" t="inlineStr">
        <is>
          <t>Samridhi Perk Line</t>
        </is>
      </c>
      <c r="C5560" s="82" t="n">
        <v>46043</v>
      </c>
      <c r="D5560" t="inlineStr">
        <is>
          <t>Perk-HLM-3</t>
        </is>
      </c>
      <c r="E5560" t="n">
        <v>1440</v>
      </c>
      <c r="F5560" t="n">
        <v>1</v>
      </c>
      <c r="G5560" t="n">
        <v>1440</v>
      </c>
      <c r="H5560" t="n">
        <v>0</v>
      </c>
      <c r="I5560" t="n">
        <v>17.15</v>
      </c>
    </row>
    <row r="5561">
      <c r="A5561" t="inlineStr">
        <is>
          <t>Daily_Efficiency_MTBF_2026_09_18.xlsx</t>
        </is>
      </c>
      <c r="B5561" t="inlineStr">
        <is>
          <t>Samridhi Perk Line</t>
        </is>
      </c>
      <c r="C5561" s="82" t="n">
        <v>46043</v>
      </c>
      <c r="D5561" t="inlineStr">
        <is>
          <t>Perk-TTLi-2</t>
        </is>
      </c>
      <c r="E5561" t="n">
        <v>829.321466666667</v>
      </c>
      <c r="F5561" t="n">
        <v>1</v>
      </c>
      <c r="G5561" t="n">
        <v>829.321466666667</v>
      </c>
      <c r="H5561" t="n">
        <v>0</v>
      </c>
      <c r="I5561" t="n">
        <v>48.5939429036847</v>
      </c>
    </row>
    <row r="5562">
      <c r="A5562" t="inlineStr">
        <is>
          <t>Daily_Efficiency_MTBF_2026_09_18.xlsx</t>
        </is>
      </c>
      <c r="B5562" t="inlineStr">
        <is>
          <t>Co-Extrusion Line</t>
        </is>
      </c>
      <c r="C5562" s="82" t="n">
        <v>46042</v>
      </c>
      <c r="D5562" t="inlineStr">
        <is>
          <t>Coex-AW3</t>
        </is>
      </c>
      <c r="E5562" t="n">
        <v>1343.49578333333</v>
      </c>
      <c r="F5562" t="n">
        <v>180</v>
      </c>
      <c r="G5562" t="n">
        <v>7.46386546296296</v>
      </c>
      <c r="H5562" t="n">
        <v>96.50421666666669</v>
      </c>
      <c r="I5562" t="n">
        <v>42.4891666666666</v>
      </c>
    </row>
    <row r="5563">
      <c r="A5563" t="inlineStr">
        <is>
          <t>Daily_Efficiency_MTBF_2026_09_18.xlsx</t>
        </is>
      </c>
      <c r="B5563" t="inlineStr">
        <is>
          <t>Co-Extrusion Line</t>
        </is>
      </c>
      <c r="C5563" s="82" t="n">
        <v>46042</v>
      </c>
      <c r="D5563" t="inlineStr">
        <is>
          <t>Coex-AW2</t>
        </is>
      </c>
      <c r="E5563" t="n">
        <v>1324.51985</v>
      </c>
      <c r="F5563" t="n">
        <v>21</v>
      </c>
      <c r="G5563" t="n">
        <v>63.0723738095238</v>
      </c>
      <c r="H5563" t="n">
        <v>11.1564333333333</v>
      </c>
      <c r="I5563" t="n">
        <v>77.3216194767659</v>
      </c>
    </row>
    <row r="5564">
      <c r="A5564" t="inlineStr">
        <is>
          <t>Daily_Efficiency_MTBF_2026_09_18.xlsx</t>
        </is>
      </c>
      <c r="B5564" t="inlineStr">
        <is>
          <t>Samridhi 5 Star Line</t>
        </is>
      </c>
      <c r="C5564" s="82" t="n">
        <v>46042</v>
      </c>
      <c r="D5564" t="inlineStr">
        <is>
          <t>FS-HCM-3</t>
        </is>
      </c>
      <c r="E5564" t="n">
        <v>1292.04268333333</v>
      </c>
      <c r="F5564" t="n">
        <v>107</v>
      </c>
      <c r="G5564" t="n">
        <v>12.0751652647975</v>
      </c>
      <c r="H5564" t="n">
        <v>5.49145</v>
      </c>
      <c r="I5564" t="n">
        <v>90.0301529220495</v>
      </c>
    </row>
    <row r="5565">
      <c r="A5565" t="inlineStr">
        <is>
          <t>Daily_Efficiency_MTBF_2026_09_18.xlsx</t>
        </is>
      </c>
      <c r="B5565" t="inlineStr">
        <is>
          <t>Samridhi 5 Star Line</t>
        </is>
      </c>
      <c r="C5565" s="82" t="n">
        <v>46042</v>
      </c>
      <c r="D5565" t="inlineStr">
        <is>
          <t>FS-HRM-5</t>
        </is>
      </c>
      <c r="E5565" t="n">
        <v>1378.37016666667</v>
      </c>
      <c r="F5565" t="n">
        <v>33</v>
      </c>
      <c r="G5565" t="n">
        <v>41.7687929292929</v>
      </c>
      <c r="H5565" t="n">
        <v>35.8132166666667</v>
      </c>
      <c r="I5565" t="n">
        <v>29.9469969408933</v>
      </c>
    </row>
    <row r="5566">
      <c r="A5566" t="inlineStr">
        <is>
          <t>Daily_Efficiency_MTBF_2026_09_18.xlsx</t>
        </is>
      </c>
      <c r="B5566" t="inlineStr">
        <is>
          <t>Samridhi 5 Star Line</t>
        </is>
      </c>
      <c r="C5566" s="82" t="n">
        <v>46042</v>
      </c>
      <c r="D5566" t="inlineStr">
        <is>
          <t>FS-HCM-2</t>
        </is>
      </c>
      <c r="E5566" t="n">
        <v>1420.82573333333</v>
      </c>
      <c r="F5566" t="n">
        <v>29</v>
      </c>
      <c r="G5566" t="n">
        <v>48.9939908045977</v>
      </c>
      <c r="H5566" t="n">
        <v>2.16115</v>
      </c>
      <c r="I5566" t="n">
        <v>81.0885652626056</v>
      </c>
    </row>
    <row r="5567">
      <c r="A5567" t="inlineStr">
        <is>
          <t>Daily_Efficiency_MTBF_2026_09_18.xlsx</t>
        </is>
      </c>
      <c r="B5567" t="inlineStr">
        <is>
          <t>Samridhi 5 Star Line</t>
        </is>
      </c>
      <c r="C5567" s="82" t="n">
        <v>46042</v>
      </c>
      <c r="D5567" t="inlineStr">
        <is>
          <t>FS-HCM-1</t>
        </is>
      </c>
      <c r="E5567" t="n">
        <v>1377.79893333333</v>
      </c>
      <c r="F5567" t="n">
        <v>21</v>
      </c>
      <c r="G5567" t="n">
        <v>65.60947301587299</v>
      </c>
      <c r="H5567" t="n">
        <v>0</v>
      </c>
      <c r="I5567" t="n">
        <v>81.7817910001596</v>
      </c>
    </row>
    <row r="5568">
      <c r="A5568" t="inlineStr">
        <is>
          <t>Daily_Efficiency_MTBF_2026_09_18.xlsx</t>
        </is>
      </c>
      <c r="B5568" t="inlineStr">
        <is>
          <t>Samridhi 5 Star Line</t>
        </is>
      </c>
      <c r="C5568" s="82" t="n">
        <v>46042</v>
      </c>
      <c r="D5568" t="inlineStr">
        <is>
          <t>FS-HCM-4</t>
        </is>
      </c>
      <c r="E5568" t="n">
        <v>1379.5008</v>
      </c>
      <c r="F5568" t="n">
        <v>19</v>
      </c>
      <c r="G5568" t="n">
        <v>72.6053052631579</v>
      </c>
      <c r="H5568" t="n">
        <v>2.82781666666667</v>
      </c>
      <c r="I5568" t="n">
        <v>61.8122466609833</v>
      </c>
    </row>
    <row r="5569">
      <c r="A5569" t="inlineStr">
        <is>
          <t>Daily_Efficiency_MTBF_2026_09_18.xlsx</t>
        </is>
      </c>
      <c r="B5569" t="inlineStr">
        <is>
          <t>Samridhi 5 Star Line</t>
        </is>
      </c>
      <c r="C5569" s="82" t="n">
        <v>46042</v>
      </c>
      <c r="D5569" t="inlineStr">
        <is>
          <t>FS-TTLi-4</t>
        </is>
      </c>
      <c r="E5569" t="n">
        <v>1422.00786666667</v>
      </c>
      <c r="F5569" t="n">
        <v>17</v>
      </c>
      <c r="G5569" t="n">
        <v>83.6475215686275</v>
      </c>
      <c r="H5569" t="n">
        <v>7.82515</v>
      </c>
      <c r="I5569" t="n">
        <v>59.6060606060606</v>
      </c>
    </row>
    <row r="5570">
      <c r="A5570" t="inlineStr">
        <is>
          <t>Daily_Efficiency_MTBF_2026_09_18.xlsx</t>
        </is>
      </c>
      <c r="B5570" t="inlineStr">
        <is>
          <t>Samridhi 5 Star Line</t>
        </is>
      </c>
      <c r="C5570" s="82" t="n">
        <v>46042</v>
      </c>
      <c r="D5570" t="inlineStr">
        <is>
          <t>FS-TTLi-1</t>
        </is>
      </c>
      <c r="E5570" t="n">
        <v>1416.3176</v>
      </c>
      <c r="F5570" t="n">
        <v>16</v>
      </c>
      <c r="G5570" t="n">
        <v>88.51985000000001</v>
      </c>
      <c r="H5570" t="n">
        <v>8.00625</v>
      </c>
      <c r="I5570" t="n">
        <v>79.0174418657771</v>
      </c>
    </row>
    <row r="5571">
      <c r="A5571" t="inlineStr">
        <is>
          <t>Daily_Efficiency_MTBF_2026_09_18.xlsx</t>
        </is>
      </c>
      <c r="B5571" t="inlineStr">
        <is>
          <t>Samridhi 5 Star Line</t>
        </is>
      </c>
      <c r="C5571" s="82" t="n">
        <v>46042</v>
      </c>
      <c r="D5571" t="inlineStr">
        <is>
          <t>FS-TTLi-3</t>
        </is>
      </c>
      <c r="E5571" t="n">
        <v>1424.83336666667</v>
      </c>
      <c r="F5571" t="n">
        <v>15</v>
      </c>
      <c r="G5571" t="n">
        <v>94.9888911111111</v>
      </c>
      <c r="H5571" t="n">
        <v>3.33506666666667</v>
      </c>
      <c r="I5571" t="n">
        <v>84.5490500859751</v>
      </c>
    </row>
    <row r="5572">
      <c r="A5572" t="inlineStr">
        <is>
          <t>Daily_Efficiency_MTBF_2026_09_18.xlsx</t>
        </is>
      </c>
      <c r="B5572" t="inlineStr">
        <is>
          <t>Samridhi 5 Star Line</t>
        </is>
      </c>
      <c r="C5572" s="82" t="n">
        <v>46042</v>
      </c>
      <c r="D5572" t="inlineStr">
        <is>
          <t>FS-TTLi-2</t>
        </is>
      </c>
      <c r="E5572" t="n">
        <v>1421.6449</v>
      </c>
      <c r="F5572" t="n">
        <v>10</v>
      </c>
      <c r="G5572" t="n">
        <v>142.16449</v>
      </c>
      <c r="H5572" t="n">
        <v>3.17761666666667</v>
      </c>
      <c r="I5572" t="n">
        <v>80.7482625678546</v>
      </c>
    </row>
    <row r="5573">
      <c r="A5573" t="inlineStr">
        <is>
          <t>Daily_Efficiency_MTBF_2026_09_18.xlsx</t>
        </is>
      </c>
      <c r="B5573" t="inlineStr">
        <is>
          <t>Samridhi 5 Star Line</t>
        </is>
      </c>
      <c r="C5573" s="82" t="n">
        <v>46042</v>
      </c>
      <c r="D5573" t="inlineStr">
        <is>
          <t>FS-TTM-5</t>
        </is>
      </c>
      <c r="E5573" t="n">
        <v>1440</v>
      </c>
      <c r="F5573" t="n">
        <v>1</v>
      </c>
      <c r="G5573" t="n">
        <v>1440</v>
      </c>
      <c r="H5573" t="n">
        <v>0</v>
      </c>
      <c r="I5573" t="n">
        <v>27.0151515151515</v>
      </c>
    </row>
    <row r="5574">
      <c r="A5574" t="inlineStr">
        <is>
          <t>Daily_Efficiency_MTBF_2026_09_18.xlsx</t>
        </is>
      </c>
      <c r="B5574" t="inlineStr">
        <is>
          <t>Samridhi 5 Star Line</t>
        </is>
      </c>
      <c r="C5574" s="82" t="n">
        <v>46042</v>
      </c>
      <c r="D5574" t="inlineStr">
        <is>
          <t>FS-Case Packing</t>
        </is>
      </c>
      <c r="E5574" t="n">
        <v>1440</v>
      </c>
      <c r="F5574" t="n">
        <v>1</v>
      </c>
      <c r="G5574" t="n">
        <v>1440</v>
      </c>
      <c r="H5574" t="n">
        <v>0</v>
      </c>
      <c r="I5574" t="n">
        <v>90.0918635170604</v>
      </c>
    </row>
    <row r="5575">
      <c r="A5575" t="inlineStr">
        <is>
          <t>Daily_Efficiency_MTBF_2026_09_18.xlsx</t>
        </is>
      </c>
      <c r="B5575" t="inlineStr">
        <is>
          <t>Samridhi Perk Line</t>
        </is>
      </c>
      <c r="C5575" s="82" t="n">
        <v>46042</v>
      </c>
      <c r="D5575" t="inlineStr">
        <is>
          <t>Perk-HLM-1</t>
        </is>
      </c>
      <c r="E5575" t="n">
        <v>1285.88083333333</v>
      </c>
      <c r="F5575" t="n">
        <v>174</v>
      </c>
      <c r="G5575" t="n">
        <v>7.39011973180077</v>
      </c>
      <c r="H5575" t="n">
        <v>7.6888</v>
      </c>
      <c r="I5575" t="n">
        <v>50.0626441754437</v>
      </c>
    </row>
    <row r="5576">
      <c r="A5576" t="inlineStr">
        <is>
          <t>Daily_Efficiency_MTBF_2026_09_18.xlsx</t>
        </is>
      </c>
      <c r="B5576" t="inlineStr">
        <is>
          <t>Samridhi Perk Line</t>
        </is>
      </c>
      <c r="C5576" s="82" t="n">
        <v>46042</v>
      </c>
      <c r="D5576" t="inlineStr">
        <is>
          <t>Perk-HCM-4</t>
        </is>
      </c>
      <c r="E5576" t="n">
        <v>1316.32511666667</v>
      </c>
      <c r="F5576" t="n">
        <v>167</v>
      </c>
      <c r="G5576" t="n">
        <v>7.88218632734531</v>
      </c>
      <c r="H5576" t="n">
        <v>0.704483333333333</v>
      </c>
      <c r="I5576" t="n">
        <v>61.8513046855827</v>
      </c>
    </row>
    <row r="5577">
      <c r="A5577" t="inlineStr">
        <is>
          <t>Daily_Efficiency_MTBF_2026_09_18.xlsx</t>
        </is>
      </c>
      <c r="B5577" t="inlineStr">
        <is>
          <t>Samridhi Perk Line</t>
        </is>
      </c>
      <c r="C5577" s="82" t="n">
        <v>46042</v>
      </c>
      <c r="D5577" t="inlineStr">
        <is>
          <t>Perk-HLM-2</t>
        </is>
      </c>
      <c r="E5577" t="n">
        <v>1280.68791666667</v>
      </c>
      <c r="F5577" t="n">
        <v>160</v>
      </c>
      <c r="G5577" t="n">
        <v>8.00429947916667</v>
      </c>
      <c r="H5577" t="n">
        <v>0</v>
      </c>
      <c r="I5577" t="n">
        <v>51.2707992112867</v>
      </c>
    </row>
    <row r="5578">
      <c r="A5578" t="inlineStr">
        <is>
          <t>Daily_Efficiency_MTBF_2026_09_18.xlsx</t>
        </is>
      </c>
      <c r="B5578" t="inlineStr">
        <is>
          <t>Samridhi Perk Line</t>
        </is>
      </c>
      <c r="C5578" s="82" t="n">
        <v>46042</v>
      </c>
      <c r="D5578" t="inlineStr">
        <is>
          <t>Perk TTM-5</t>
        </is>
      </c>
      <c r="E5578" t="n">
        <v>1251.44615</v>
      </c>
      <c r="F5578" t="n">
        <v>91</v>
      </c>
      <c r="G5578" t="n">
        <v>13.7521554945055</v>
      </c>
      <c r="H5578" t="n">
        <v>165.740283333333</v>
      </c>
      <c r="I5578" t="n">
        <v>45.4212351934186</v>
      </c>
    </row>
    <row r="5579">
      <c r="A5579" t="inlineStr">
        <is>
          <t>Daily_Efficiency_MTBF_2026_09_18.xlsx</t>
        </is>
      </c>
      <c r="B5579" t="inlineStr">
        <is>
          <t>Samridhi Perk Line</t>
        </is>
      </c>
      <c r="C5579" s="82" t="n">
        <v>46042</v>
      </c>
      <c r="D5579" t="inlineStr">
        <is>
          <t>Perk-HCM-2</t>
        </is>
      </c>
      <c r="E5579" t="n">
        <v>1389.36443333333</v>
      </c>
      <c r="F5579" t="n">
        <v>75</v>
      </c>
      <c r="G5579" t="n">
        <v>18.5248591111111</v>
      </c>
      <c r="H5579" t="n">
        <v>0.07340000000000001</v>
      </c>
      <c r="I5579" t="n">
        <v>83.7100291634805</v>
      </c>
    </row>
    <row r="5580">
      <c r="A5580" t="inlineStr">
        <is>
          <t>Daily_Efficiency_MTBF_2026_09_18.xlsx</t>
        </is>
      </c>
      <c r="B5580" t="inlineStr">
        <is>
          <t>Samridhi Perk Line</t>
        </is>
      </c>
      <c r="C5580" s="82" t="n">
        <v>46042</v>
      </c>
      <c r="D5580" t="inlineStr">
        <is>
          <t>Perk-HCM-3</t>
        </is>
      </c>
      <c r="E5580" t="n">
        <v>1328.76521666667</v>
      </c>
      <c r="F5580" t="n">
        <v>75</v>
      </c>
      <c r="G5580" t="n">
        <v>17.7168695555556</v>
      </c>
      <c r="H5580" t="n">
        <v>5.8595</v>
      </c>
      <c r="I5580" t="n">
        <v>56.4119416814284</v>
      </c>
    </row>
    <row r="5581">
      <c r="A5581" t="inlineStr">
        <is>
          <t>Daily_Efficiency_MTBF_2026_09_18.xlsx</t>
        </is>
      </c>
      <c r="B5581" t="inlineStr">
        <is>
          <t>Samridhi Perk Line</t>
        </is>
      </c>
      <c r="C5581" s="82" t="n">
        <v>46042</v>
      </c>
      <c r="D5581" t="inlineStr">
        <is>
          <t>Perk-HCM-1</t>
        </is>
      </c>
      <c r="E5581" t="n">
        <v>1374.17623333333</v>
      </c>
      <c r="F5581" t="n">
        <v>33</v>
      </c>
      <c r="G5581" t="n">
        <v>41.641704040404</v>
      </c>
      <c r="H5581" t="n">
        <v>0.09965</v>
      </c>
      <c r="I5581" t="n">
        <v>91.3147296611549</v>
      </c>
    </row>
    <row r="5582">
      <c r="A5582" t="inlineStr">
        <is>
          <t>Daily_Efficiency_MTBF_2026_09_18.xlsx</t>
        </is>
      </c>
      <c r="B5582" t="inlineStr">
        <is>
          <t>Samridhi Perk Line</t>
        </is>
      </c>
      <c r="C5582" s="82" t="n">
        <v>46042</v>
      </c>
      <c r="D5582" t="inlineStr">
        <is>
          <t>Perk-TTLi-1</t>
        </is>
      </c>
      <c r="E5582" t="n">
        <v>1413.71146666667</v>
      </c>
      <c r="F5582" t="n">
        <v>15</v>
      </c>
      <c r="G5582" t="n">
        <v>94.2474311111111</v>
      </c>
      <c r="H5582" t="n">
        <v>2.03856666666667</v>
      </c>
      <c r="I5582" t="n">
        <v>85.99920804441351</v>
      </c>
    </row>
    <row r="5583">
      <c r="A5583" t="inlineStr">
        <is>
          <t>Daily_Efficiency_MTBF_2026_09_18.xlsx</t>
        </is>
      </c>
      <c r="B5583" t="inlineStr">
        <is>
          <t>Samridhi Perk Line</t>
        </is>
      </c>
      <c r="C5583" s="82" t="n">
        <v>46042</v>
      </c>
      <c r="D5583" t="inlineStr">
        <is>
          <t>Perk-TTLi-3</t>
        </is>
      </c>
      <c r="E5583" t="n">
        <v>1350.94086666667</v>
      </c>
      <c r="F5583" t="n">
        <v>13</v>
      </c>
      <c r="G5583" t="n">
        <v>103.918528205128</v>
      </c>
      <c r="H5583" t="n">
        <v>7.172</v>
      </c>
      <c r="I5583" t="n">
        <v>51.8000126709975</v>
      </c>
    </row>
    <row r="5584">
      <c r="A5584" t="inlineStr">
        <is>
          <t>Daily_Efficiency_MTBF_2026_09_18.xlsx</t>
        </is>
      </c>
      <c r="B5584" t="inlineStr">
        <is>
          <t>Samridhi Perk Line</t>
        </is>
      </c>
      <c r="C5584" s="82" t="n">
        <v>46042</v>
      </c>
      <c r="D5584" t="inlineStr">
        <is>
          <t>Perk-TTLi-2</t>
        </is>
      </c>
      <c r="E5584" t="n">
        <v>1351.12048333333</v>
      </c>
      <c r="F5584" t="n">
        <v>5</v>
      </c>
      <c r="G5584" t="n">
        <v>270.224096666667</v>
      </c>
      <c r="H5584" t="n">
        <v>0</v>
      </c>
      <c r="I5584" t="n">
        <v>84.24857008358519</v>
      </c>
    </row>
    <row r="5585">
      <c r="A5585" t="inlineStr">
        <is>
          <t>Daily_Efficiency_MTBF_2026_09_18.xlsx</t>
        </is>
      </c>
      <c r="B5585" t="inlineStr">
        <is>
          <t>Samridhi Perk Line</t>
        </is>
      </c>
      <c r="C5585" s="82" t="n">
        <v>46042</v>
      </c>
      <c r="D5585" t="inlineStr">
        <is>
          <t>Perk-TTLi-4</t>
        </is>
      </c>
      <c r="E5585" t="n">
        <v>1439.53441666667</v>
      </c>
      <c r="F5585" t="n">
        <v>1</v>
      </c>
      <c r="G5585" t="n">
        <v>1439.53441666667</v>
      </c>
      <c r="H5585" t="n">
        <v>0</v>
      </c>
      <c r="I5585" t="n">
        <v>58.1576925363542</v>
      </c>
    </row>
    <row r="5586">
      <c r="A5586" t="inlineStr">
        <is>
          <t>Daily_Efficiency_MTBF_2026_09_18.xlsx</t>
        </is>
      </c>
      <c r="B5586" t="inlineStr">
        <is>
          <t>Samridhi Perk Line</t>
        </is>
      </c>
      <c r="C5586" s="82" t="n">
        <v>46042</v>
      </c>
      <c r="D5586" t="inlineStr">
        <is>
          <t>Perk-Case Packing</t>
        </is>
      </c>
      <c r="E5586" t="n">
        <v>1440</v>
      </c>
      <c r="F5586" t="n">
        <v>1</v>
      </c>
      <c r="G5586" t="n">
        <v>1440</v>
      </c>
      <c r="H5586" t="n">
        <v>0</v>
      </c>
      <c r="I5586" t="n">
        <v>90.34946236559141</v>
      </c>
    </row>
    <row r="5587">
      <c r="A5587" t="inlineStr">
        <is>
          <t>Daily_Efficiency_MTBF_2026_09_18.xlsx</t>
        </is>
      </c>
      <c r="B5587" t="inlineStr">
        <is>
          <t>Samridhi Perk Line</t>
        </is>
      </c>
      <c r="C5587" s="82" t="n">
        <v>46042</v>
      </c>
      <c r="D5587" t="inlineStr">
        <is>
          <t>Perk-HLM-3</t>
        </is>
      </c>
      <c r="E5587" t="n">
        <v>1440</v>
      </c>
      <c r="F5587" t="n">
        <v>1</v>
      </c>
      <c r="G5587" t="n">
        <v>1440</v>
      </c>
      <c r="H5587" t="n">
        <v>0</v>
      </c>
      <c r="I5587" t="n">
        <v>40.6672839506173</v>
      </c>
    </row>
    <row r="5588">
      <c r="A5588" t="inlineStr">
        <is>
          <t>Daily_Efficiency_MTBF_2026_09_18.xlsx</t>
        </is>
      </c>
      <c r="B5588" t="inlineStr">
        <is>
          <t>Co-Extrusion Line</t>
        </is>
      </c>
      <c r="C5588" s="82" t="n">
        <v>46041</v>
      </c>
      <c r="D5588" t="inlineStr">
        <is>
          <t>Coex-AW3</t>
        </is>
      </c>
      <c r="E5588" t="n">
        <v>1186.51383333333</v>
      </c>
      <c r="F5588" t="n">
        <v>265</v>
      </c>
      <c r="G5588" t="n">
        <v>4.4774106918239</v>
      </c>
      <c r="H5588" t="n">
        <v>135.135983333333</v>
      </c>
      <c r="I5588" t="n">
        <v>35.9152777777777</v>
      </c>
    </row>
    <row r="5589">
      <c r="A5589" t="inlineStr">
        <is>
          <t>Daily_Efficiency_MTBF_2026_09_18.xlsx</t>
        </is>
      </c>
      <c r="B5589" t="inlineStr">
        <is>
          <t>Co-Extrusion Line</t>
        </is>
      </c>
      <c r="C5589" s="82" t="n">
        <v>46041</v>
      </c>
      <c r="D5589" t="inlineStr">
        <is>
          <t>Coex-AW2</t>
        </is>
      </c>
      <c r="E5589" t="n">
        <v>1244.30265</v>
      </c>
      <c r="F5589" t="n">
        <v>32</v>
      </c>
      <c r="G5589" t="n">
        <v>38.8844578125</v>
      </c>
      <c r="H5589" t="n">
        <v>30.83235</v>
      </c>
      <c r="I5589" t="n">
        <v>75.3184464859457</v>
      </c>
    </row>
    <row r="5590">
      <c r="A5590" t="inlineStr">
        <is>
          <t>Daily_Efficiency_MTBF_2026_09_18.xlsx</t>
        </is>
      </c>
      <c r="B5590" t="inlineStr">
        <is>
          <t>Samridhi 5 Star Line</t>
        </is>
      </c>
      <c r="C5590" s="82" t="n">
        <v>46041</v>
      </c>
      <c r="D5590" t="inlineStr">
        <is>
          <t>FS-TTLi-4</t>
        </is>
      </c>
      <c r="E5590" t="n">
        <v>1386.67601666667</v>
      </c>
      <c r="F5590" t="n">
        <v>57</v>
      </c>
      <c r="G5590" t="n">
        <v>24.3276494152047</v>
      </c>
      <c r="H5590" t="n">
        <v>53.3239833333333</v>
      </c>
      <c r="I5590" t="n">
        <v>64</v>
      </c>
    </row>
    <row r="5591">
      <c r="A5591" t="inlineStr">
        <is>
          <t>Daily_Efficiency_MTBF_2026_09_18.xlsx</t>
        </is>
      </c>
      <c r="B5591" t="inlineStr">
        <is>
          <t>Samridhi 5 Star Line</t>
        </is>
      </c>
      <c r="C5591" s="82" t="n">
        <v>46041</v>
      </c>
      <c r="D5591" t="inlineStr">
        <is>
          <t>FS-HCM-3</t>
        </is>
      </c>
      <c r="E5591" t="n">
        <v>1318.48623333333</v>
      </c>
      <c r="F5591" t="n">
        <v>45</v>
      </c>
      <c r="G5591" t="n">
        <v>29.2996940740741</v>
      </c>
      <c r="H5591" t="n">
        <v>1.66673333333333</v>
      </c>
      <c r="I5591" t="n">
        <v>100.26994934243</v>
      </c>
    </row>
    <row r="5592">
      <c r="A5592" t="inlineStr">
        <is>
          <t>Daily_Efficiency_MTBF_2026_09_18.xlsx</t>
        </is>
      </c>
      <c r="B5592" t="inlineStr">
        <is>
          <t>Samridhi 5 Star Line</t>
        </is>
      </c>
      <c r="C5592" s="82" t="n">
        <v>46041</v>
      </c>
      <c r="D5592" t="inlineStr">
        <is>
          <t>FS-HRM-5</t>
        </is>
      </c>
      <c r="E5592" t="n">
        <v>1384.85765</v>
      </c>
      <c r="F5592" t="n">
        <v>31</v>
      </c>
      <c r="G5592" t="n">
        <v>44.6728274193548</v>
      </c>
      <c r="H5592" t="n">
        <v>32.4868833333333</v>
      </c>
      <c r="I5592" t="n">
        <v>28.5295359506438</v>
      </c>
    </row>
    <row r="5593">
      <c r="A5593" t="inlineStr">
        <is>
          <t>Daily_Efficiency_MTBF_2026_09_18.xlsx</t>
        </is>
      </c>
      <c r="B5593" t="inlineStr">
        <is>
          <t>Samridhi 5 Star Line</t>
        </is>
      </c>
      <c r="C5593" s="82" t="n">
        <v>46041</v>
      </c>
      <c r="D5593" t="inlineStr">
        <is>
          <t>FS-HCM-2</t>
        </is>
      </c>
      <c r="E5593" t="n">
        <v>1409.50011666667</v>
      </c>
      <c r="F5593" t="n">
        <v>29</v>
      </c>
      <c r="G5593" t="n">
        <v>48.6034522988506</v>
      </c>
      <c r="H5593" t="n">
        <v>0.666783333333333</v>
      </c>
      <c r="I5593" t="n">
        <v>88.1221931366974</v>
      </c>
    </row>
    <row r="5594">
      <c r="A5594" t="inlineStr">
        <is>
          <t>Daily_Efficiency_MTBF_2026_09_18.xlsx</t>
        </is>
      </c>
      <c r="B5594" t="inlineStr">
        <is>
          <t>Samridhi 5 Star Line</t>
        </is>
      </c>
      <c r="C5594" s="82" t="n">
        <v>46041</v>
      </c>
      <c r="D5594" t="inlineStr">
        <is>
          <t>FS-HCM-1</t>
        </is>
      </c>
      <c r="E5594" t="n">
        <v>1400.98073333333</v>
      </c>
      <c r="F5594" t="n">
        <v>26</v>
      </c>
      <c r="G5594" t="n">
        <v>53.8838743589744</v>
      </c>
      <c r="H5594" t="n">
        <v>0.16685</v>
      </c>
      <c r="I5594" t="n">
        <v>88.44373631304271</v>
      </c>
    </row>
    <row r="5595">
      <c r="A5595" t="inlineStr">
        <is>
          <t>Daily_Efficiency_MTBF_2026_09_18.xlsx</t>
        </is>
      </c>
      <c r="B5595" t="inlineStr">
        <is>
          <t>Samridhi 5 Star Line</t>
        </is>
      </c>
      <c r="C5595" s="82" t="n">
        <v>46041</v>
      </c>
      <c r="D5595" t="inlineStr">
        <is>
          <t>FS-TTLi-1</t>
        </is>
      </c>
      <c r="E5595" t="n">
        <v>1409.84273333333</v>
      </c>
      <c r="F5595" t="n">
        <v>15</v>
      </c>
      <c r="G5595" t="n">
        <v>93.9895155555556</v>
      </c>
      <c r="H5595" t="n">
        <v>3.49975</v>
      </c>
      <c r="I5595" t="n">
        <v>87.4512001141679</v>
      </c>
    </row>
    <row r="5596">
      <c r="A5596" t="inlineStr">
        <is>
          <t>Daily_Efficiency_MTBF_2026_09_18.xlsx</t>
        </is>
      </c>
      <c r="B5596" t="inlineStr">
        <is>
          <t>Samridhi 5 Star Line</t>
        </is>
      </c>
      <c r="C5596" s="82" t="n">
        <v>46041</v>
      </c>
      <c r="D5596" t="inlineStr">
        <is>
          <t>FS-TTLi-3</t>
        </is>
      </c>
      <c r="E5596" t="n">
        <v>1431.50138333333</v>
      </c>
      <c r="F5596" t="n">
        <v>11</v>
      </c>
      <c r="G5596" t="n">
        <v>130.136489393939</v>
      </c>
      <c r="H5596" t="n">
        <v>1.49985</v>
      </c>
      <c r="I5596" t="n">
        <v>94.0232464276159</v>
      </c>
    </row>
    <row r="5597">
      <c r="A5597" t="inlineStr">
        <is>
          <t>Daily_Efficiency_MTBF_2026_09_18.xlsx</t>
        </is>
      </c>
      <c r="B5597" t="inlineStr">
        <is>
          <t>Samridhi 5 Star Line</t>
        </is>
      </c>
      <c r="C5597" s="82" t="n">
        <v>46041</v>
      </c>
      <c r="D5597" t="inlineStr">
        <is>
          <t>FS-HCM-4</t>
        </is>
      </c>
      <c r="E5597" t="n">
        <v>1415.83636666667</v>
      </c>
      <c r="F5597" t="n">
        <v>11</v>
      </c>
      <c r="G5597" t="n">
        <v>128.712396969697</v>
      </c>
      <c r="H5597" t="n">
        <v>11.9968666666667</v>
      </c>
      <c r="I5597" t="n">
        <v>65.0399115187632</v>
      </c>
    </row>
    <row r="5598">
      <c r="A5598" t="inlineStr">
        <is>
          <t>Daily_Efficiency_MTBF_2026_09_18.xlsx</t>
        </is>
      </c>
      <c r="B5598" t="inlineStr">
        <is>
          <t>Samridhi 5 Star Line</t>
        </is>
      </c>
      <c r="C5598" s="82" t="n">
        <v>46041</v>
      </c>
      <c r="D5598" t="inlineStr">
        <is>
          <t>FS-TTLi-2</t>
        </is>
      </c>
      <c r="E5598" t="n">
        <v>1429.3302</v>
      </c>
      <c r="F5598" t="n">
        <v>4</v>
      </c>
      <c r="G5598" t="n">
        <v>357.33255</v>
      </c>
      <c r="H5598" t="n">
        <v>1.83355</v>
      </c>
      <c r="I5598" t="n">
        <v>87.20684319126499</v>
      </c>
    </row>
    <row r="5599">
      <c r="A5599" t="inlineStr">
        <is>
          <t>Daily_Efficiency_MTBF_2026_09_18.xlsx</t>
        </is>
      </c>
      <c r="B5599" t="inlineStr">
        <is>
          <t>Samridhi 5 Star Line</t>
        </is>
      </c>
      <c r="C5599" s="82" t="n">
        <v>46041</v>
      </c>
      <c r="D5599" t="inlineStr">
        <is>
          <t>FS-TTM-5</t>
        </is>
      </c>
      <c r="E5599" t="n">
        <v>1440</v>
      </c>
      <c r="F5599" t="n">
        <v>1</v>
      </c>
      <c r="G5599" t="n">
        <v>1440</v>
      </c>
      <c r="H5599" t="n">
        <v>0</v>
      </c>
      <c r="I5599" t="n">
        <v>24.9444444444444</v>
      </c>
    </row>
    <row r="5600">
      <c r="A5600" t="inlineStr">
        <is>
          <t>Daily_Efficiency_MTBF_2026_09_18.xlsx</t>
        </is>
      </c>
      <c r="B5600" t="inlineStr">
        <is>
          <t>Samridhi 5 Star Line</t>
        </is>
      </c>
      <c r="C5600" s="82" t="n">
        <v>46041</v>
      </c>
      <c r="D5600" t="inlineStr">
        <is>
          <t>FS-Case Packing</t>
        </is>
      </c>
      <c r="E5600" t="n">
        <v>1440</v>
      </c>
      <c r="F5600" t="n">
        <v>1</v>
      </c>
      <c r="G5600" t="n">
        <v>1440</v>
      </c>
      <c r="H5600" t="n">
        <v>0</v>
      </c>
      <c r="I5600" t="n">
        <v>98.4744094488189</v>
      </c>
    </row>
    <row r="5601">
      <c r="A5601" t="inlineStr">
        <is>
          <t>Daily_Efficiency_MTBF_2026_09_18.xlsx</t>
        </is>
      </c>
      <c r="B5601" t="inlineStr">
        <is>
          <t>Samridhi Perk Line</t>
        </is>
      </c>
      <c r="C5601" s="82" t="n">
        <v>46041</v>
      </c>
      <c r="D5601" t="inlineStr">
        <is>
          <t>Perk-HLM-2</t>
        </is>
      </c>
      <c r="E5601" t="n">
        <v>1253.04918333333</v>
      </c>
      <c r="F5601" t="n">
        <v>209</v>
      </c>
      <c r="G5601" t="n">
        <v>5.99545063795853</v>
      </c>
      <c r="H5601" t="n">
        <v>0</v>
      </c>
      <c r="I5601" t="n">
        <v>49.736297167399</v>
      </c>
    </row>
    <row r="5602">
      <c r="A5602" t="inlineStr">
        <is>
          <t>Daily_Efficiency_MTBF_2026_09_18.xlsx</t>
        </is>
      </c>
      <c r="B5602" t="inlineStr">
        <is>
          <t>Samridhi Perk Line</t>
        </is>
      </c>
      <c r="C5602" s="82" t="n">
        <v>46041</v>
      </c>
      <c r="D5602" t="inlineStr">
        <is>
          <t>Perk TTM-5</t>
        </is>
      </c>
      <c r="E5602" t="n">
        <v>1060.80641666667</v>
      </c>
      <c r="F5602" t="n">
        <v>129</v>
      </c>
      <c r="G5602" t="n">
        <v>8.223305555555561</v>
      </c>
      <c r="H5602" t="n">
        <v>205.550416666667</v>
      </c>
      <c r="I5602" t="n">
        <v>31.52662493983</v>
      </c>
    </row>
    <row r="5603">
      <c r="A5603" t="inlineStr">
        <is>
          <t>Daily_Efficiency_MTBF_2026_09_18.xlsx</t>
        </is>
      </c>
      <c r="B5603" t="inlineStr">
        <is>
          <t>Samridhi Perk Line</t>
        </is>
      </c>
      <c r="C5603" s="82" t="n">
        <v>46041</v>
      </c>
      <c r="D5603" t="inlineStr">
        <is>
          <t>Perk-HLM-1</t>
        </is>
      </c>
      <c r="E5603" t="n">
        <v>1315.08948333333</v>
      </c>
      <c r="F5603" t="n">
        <v>117</v>
      </c>
      <c r="G5603" t="n">
        <v>11.2400810541311</v>
      </c>
      <c r="H5603" t="n">
        <v>1.54123333333333</v>
      </c>
      <c r="I5603" t="n">
        <v>50.6067906088467</v>
      </c>
    </row>
    <row r="5604">
      <c r="A5604" t="inlineStr">
        <is>
          <t>Daily_Efficiency_MTBF_2026_09_18.xlsx</t>
        </is>
      </c>
      <c r="B5604" t="inlineStr">
        <is>
          <t>Samridhi Perk Line</t>
        </is>
      </c>
      <c r="C5604" s="82" t="n">
        <v>46041</v>
      </c>
      <c r="D5604" t="inlineStr">
        <is>
          <t>Perk-HCM-3</t>
        </is>
      </c>
      <c r="E5604" t="n">
        <v>1283.41683333333</v>
      </c>
      <c r="F5604" t="n">
        <v>93</v>
      </c>
      <c r="G5604" t="n">
        <v>13.8001810035842</v>
      </c>
      <c r="H5604" t="n">
        <v>2.41075</v>
      </c>
      <c r="I5604" t="n">
        <v>64.23324509692929</v>
      </c>
    </row>
    <row r="5605">
      <c r="A5605" t="inlineStr">
        <is>
          <t>Daily_Efficiency_MTBF_2026_09_18.xlsx</t>
        </is>
      </c>
      <c r="B5605" t="inlineStr">
        <is>
          <t>Samridhi Perk Line</t>
        </is>
      </c>
      <c r="C5605" s="82" t="n">
        <v>46041</v>
      </c>
      <c r="D5605" t="inlineStr">
        <is>
          <t>Perk-HCM-4</t>
        </is>
      </c>
      <c r="E5605" t="n">
        <v>1379.22998333333</v>
      </c>
      <c r="F5605" t="n">
        <v>52</v>
      </c>
      <c r="G5605" t="n">
        <v>26.523653525641</v>
      </c>
      <c r="H5605" t="n">
        <v>0.469816666666667</v>
      </c>
      <c r="I5605" t="n">
        <v>60.5737409923883</v>
      </c>
    </row>
    <row r="5606">
      <c r="A5606" t="inlineStr">
        <is>
          <t>Daily_Efficiency_MTBF_2026_09_18.xlsx</t>
        </is>
      </c>
      <c r="B5606" t="inlineStr">
        <is>
          <t>Samridhi Perk Line</t>
        </is>
      </c>
      <c r="C5606" s="82" t="n">
        <v>46041</v>
      </c>
      <c r="D5606" t="inlineStr">
        <is>
          <t>Perk-HCM-2</t>
        </is>
      </c>
      <c r="E5606" t="n">
        <v>1378.91083333333</v>
      </c>
      <c r="F5606" t="n">
        <v>48</v>
      </c>
      <c r="G5606" t="n">
        <v>28.7273090277778</v>
      </c>
      <c r="H5606" t="n">
        <v>0.890066666666667</v>
      </c>
      <c r="I5606" t="n">
        <v>86.03059629075091</v>
      </c>
    </row>
    <row r="5607">
      <c r="A5607" t="inlineStr">
        <is>
          <t>Daily_Efficiency_MTBF_2026_09_18.xlsx</t>
        </is>
      </c>
      <c r="B5607" t="inlineStr">
        <is>
          <t>Samridhi Perk Line</t>
        </is>
      </c>
      <c r="C5607" s="82" t="n">
        <v>46041</v>
      </c>
      <c r="D5607" t="inlineStr">
        <is>
          <t>Perk-TTLi-1</t>
        </is>
      </c>
      <c r="E5607" t="n">
        <v>1424.54565</v>
      </c>
      <c r="F5607" t="n">
        <v>26</v>
      </c>
      <c r="G5607" t="n">
        <v>54.7902173076923</v>
      </c>
      <c r="H5607" t="n">
        <v>3.27595</v>
      </c>
      <c r="I5607" t="n">
        <v>84.4364342946902</v>
      </c>
    </row>
    <row r="5608">
      <c r="A5608" t="inlineStr">
        <is>
          <t>Daily_Efficiency_MTBF_2026_09_18.xlsx</t>
        </is>
      </c>
      <c r="B5608" t="inlineStr">
        <is>
          <t>Samridhi Perk Line</t>
        </is>
      </c>
      <c r="C5608" s="82" t="n">
        <v>46041</v>
      </c>
      <c r="D5608" t="inlineStr">
        <is>
          <t>Perk-HCM-1</t>
        </is>
      </c>
      <c r="E5608" t="n">
        <v>1363.44403333333</v>
      </c>
      <c r="F5608" t="n">
        <v>23</v>
      </c>
      <c r="G5608" t="n">
        <v>59.2801753623189</v>
      </c>
      <c r="H5608" t="n">
        <v>3.68471666666667</v>
      </c>
      <c r="I5608" t="n">
        <v>89.51014141801259</v>
      </c>
    </row>
    <row r="5609">
      <c r="A5609" t="inlineStr">
        <is>
          <t>Daily_Efficiency_MTBF_2026_09_18.xlsx</t>
        </is>
      </c>
      <c r="B5609" t="inlineStr">
        <is>
          <t>Samridhi Perk Line</t>
        </is>
      </c>
      <c r="C5609" s="82" t="n">
        <v>46041</v>
      </c>
      <c r="D5609" t="inlineStr">
        <is>
          <t>Perk-TTLi-3</t>
        </is>
      </c>
      <c r="E5609" t="n">
        <v>1393.13636666667</v>
      </c>
      <c r="F5609" t="n">
        <v>21</v>
      </c>
      <c r="G5609" t="n">
        <v>66.339826984127</v>
      </c>
      <c r="H5609" t="n">
        <v>2.54221666666667</v>
      </c>
      <c r="I5609" t="n">
        <v>56.8503980465813</v>
      </c>
    </row>
    <row r="5610">
      <c r="A5610" t="inlineStr">
        <is>
          <t>Daily_Efficiency_MTBF_2026_09_18.xlsx</t>
        </is>
      </c>
      <c r="B5610" t="inlineStr">
        <is>
          <t>Samridhi Perk Line</t>
        </is>
      </c>
      <c r="C5610" s="82" t="n">
        <v>46041</v>
      </c>
      <c r="D5610" t="inlineStr">
        <is>
          <t>Perk-TTLi-2</t>
        </is>
      </c>
      <c r="E5610" t="n">
        <v>1409.3119</v>
      </c>
      <c r="F5610" t="n">
        <v>8</v>
      </c>
      <c r="G5610" t="n">
        <v>176.1639875</v>
      </c>
      <c r="H5610" t="n">
        <v>0</v>
      </c>
      <c r="I5610" t="n">
        <v>83.6847691419954</v>
      </c>
    </row>
    <row r="5611">
      <c r="A5611" t="inlineStr">
        <is>
          <t>Daily_Efficiency_MTBF_2026_09_18.xlsx</t>
        </is>
      </c>
      <c r="B5611" t="inlineStr">
        <is>
          <t>Samridhi Perk Line</t>
        </is>
      </c>
      <c r="C5611" s="82" t="n">
        <v>46041</v>
      </c>
      <c r="D5611" t="inlineStr">
        <is>
          <t>Perk-TTLi-4</t>
        </is>
      </c>
      <c r="E5611" t="n">
        <v>1436.73476666667</v>
      </c>
      <c r="F5611" t="n">
        <v>2</v>
      </c>
      <c r="G5611" t="n">
        <v>718.367383333333</v>
      </c>
      <c r="H5611" t="n">
        <v>0.44895</v>
      </c>
      <c r="I5611" t="n">
        <v>58.3258765235802</v>
      </c>
    </row>
    <row r="5612">
      <c r="A5612" t="inlineStr">
        <is>
          <t>Daily_Efficiency_MTBF_2026_09_18.xlsx</t>
        </is>
      </c>
      <c r="B5612" t="inlineStr">
        <is>
          <t>Samridhi Perk Line</t>
        </is>
      </c>
      <c r="C5612" s="82" t="n">
        <v>46041</v>
      </c>
      <c r="D5612" t="inlineStr">
        <is>
          <t>Perk-HLM-3</t>
        </is>
      </c>
      <c r="E5612" t="n">
        <v>1440</v>
      </c>
      <c r="F5612" t="n">
        <v>1</v>
      </c>
      <c r="G5612" t="n">
        <v>1440</v>
      </c>
      <c r="H5612" t="n">
        <v>0</v>
      </c>
      <c r="I5612" t="n">
        <v>40.1291666666667</v>
      </c>
    </row>
    <row r="5613">
      <c r="A5613" t="inlineStr">
        <is>
          <t>Daily_Efficiency_MTBF_2026_09_18.xlsx</t>
        </is>
      </c>
      <c r="B5613" t="inlineStr">
        <is>
          <t>Samridhi Perk Line</t>
        </is>
      </c>
      <c r="C5613" s="82" t="n">
        <v>46041</v>
      </c>
      <c r="D5613" t="inlineStr">
        <is>
          <t>Perk-Case Packing</t>
        </is>
      </c>
      <c r="E5613" t="n">
        <v>1440</v>
      </c>
      <c r="F5613" t="n">
        <v>1</v>
      </c>
      <c r="G5613" t="n">
        <v>1440</v>
      </c>
      <c r="H5613" t="n">
        <v>0</v>
      </c>
      <c r="I5613" t="n">
        <v>93.8709677419355</v>
      </c>
    </row>
    <row r="5614">
      <c r="A5614" t="inlineStr">
        <is>
          <t>Daily_Efficiency_MTBF_2026_09_18.xlsx</t>
        </is>
      </c>
      <c r="B5614" t="inlineStr">
        <is>
          <t>Co-Extrusion Line</t>
        </is>
      </c>
      <c r="C5614" s="82" t="n">
        <v>46040</v>
      </c>
      <c r="D5614" t="inlineStr">
        <is>
          <t>Coex-AW3</t>
        </is>
      </c>
      <c r="E5614" t="n">
        <v>1315.37433333333</v>
      </c>
      <c r="F5614" t="n">
        <v>274</v>
      </c>
      <c r="G5614" t="n">
        <v>4.80063625304136</v>
      </c>
      <c r="H5614" t="n">
        <v>124.625666666667</v>
      </c>
      <c r="I5614" t="n">
        <v>45.4155555555555</v>
      </c>
    </row>
    <row r="5615">
      <c r="A5615" t="inlineStr">
        <is>
          <t>Daily_Efficiency_MTBF_2026_09_18.xlsx</t>
        </is>
      </c>
      <c r="B5615" t="inlineStr">
        <is>
          <t>Co-Extrusion Line</t>
        </is>
      </c>
      <c r="C5615" s="82" t="n">
        <v>46040</v>
      </c>
      <c r="D5615" t="inlineStr">
        <is>
          <t>Coex-AW2</t>
        </is>
      </c>
      <c r="E5615" t="n">
        <v>1358.16696666667</v>
      </c>
      <c r="F5615" t="n">
        <v>14</v>
      </c>
      <c r="G5615" t="n">
        <v>97.0119261904762</v>
      </c>
      <c r="H5615" t="n">
        <v>6.0198</v>
      </c>
      <c r="I5615" t="n">
        <v>97.63301471697309</v>
      </c>
    </row>
    <row r="5616">
      <c r="A5616" t="inlineStr">
        <is>
          <t>Daily_Efficiency_MTBF_2026_09_18.xlsx</t>
        </is>
      </c>
      <c r="B5616" t="inlineStr">
        <is>
          <t>Samridhi 5 Star Line</t>
        </is>
      </c>
      <c r="C5616" s="82" t="n">
        <v>46040</v>
      </c>
      <c r="D5616" t="inlineStr">
        <is>
          <t>FS-TTLi-4</t>
        </is>
      </c>
      <c r="E5616" t="n">
        <v>1393.1469</v>
      </c>
      <c r="F5616" t="n">
        <v>42</v>
      </c>
      <c r="G5616" t="n">
        <v>33.1701642857143</v>
      </c>
      <c r="H5616" t="n">
        <v>46.8531</v>
      </c>
      <c r="I5616" t="n">
        <v>59.3838383838384</v>
      </c>
    </row>
    <row r="5617">
      <c r="A5617" t="inlineStr">
        <is>
          <t>Daily_Efficiency_MTBF_2026_09_18.xlsx</t>
        </is>
      </c>
      <c r="B5617" t="inlineStr">
        <is>
          <t>Samridhi 5 Star Line</t>
        </is>
      </c>
      <c r="C5617" s="82" t="n">
        <v>46040</v>
      </c>
      <c r="D5617" t="inlineStr">
        <is>
          <t>FS-HCM-4</t>
        </is>
      </c>
      <c r="E5617" t="n">
        <v>1397.31331666667</v>
      </c>
      <c r="F5617" t="n">
        <v>35</v>
      </c>
      <c r="G5617" t="n">
        <v>39.9232376190476</v>
      </c>
      <c r="H5617" t="n">
        <v>12.0202166666667</v>
      </c>
      <c r="I5617" t="n">
        <v>61.810760159436</v>
      </c>
    </row>
    <row r="5618">
      <c r="A5618" t="inlineStr">
        <is>
          <t>Daily_Efficiency_MTBF_2026_09_18.xlsx</t>
        </is>
      </c>
      <c r="B5618" t="inlineStr">
        <is>
          <t>Samridhi 5 Star Line</t>
        </is>
      </c>
      <c r="C5618" s="82" t="n">
        <v>46040</v>
      </c>
      <c r="D5618" t="inlineStr">
        <is>
          <t>FS-HCM-3</t>
        </is>
      </c>
      <c r="E5618" t="n">
        <v>1378.8502</v>
      </c>
      <c r="F5618" t="n">
        <v>34</v>
      </c>
      <c r="G5618" t="n">
        <v>40.5544176470588</v>
      </c>
      <c r="H5618" t="n">
        <v>6.49316666666667</v>
      </c>
      <c r="I5618" t="n">
        <v>102.249289662731</v>
      </c>
    </row>
    <row r="5619">
      <c r="A5619" t="inlineStr">
        <is>
          <t>Daily_Efficiency_MTBF_2026_09_18.xlsx</t>
        </is>
      </c>
      <c r="B5619" t="inlineStr">
        <is>
          <t>Samridhi 5 Star Line</t>
        </is>
      </c>
      <c r="C5619" s="82" t="n">
        <v>46040</v>
      </c>
      <c r="D5619" t="inlineStr">
        <is>
          <t>FS-HCM-1</t>
        </is>
      </c>
      <c r="E5619" t="n">
        <v>1385.31398333333</v>
      </c>
      <c r="F5619" t="n">
        <v>18</v>
      </c>
      <c r="G5619" t="n">
        <v>76.961887962963</v>
      </c>
      <c r="H5619" t="n">
        <v>0</v>
      </c>
      <c r="I5619" t="n">
        <v>91.2047476778811</v>
      </c>
    </row>
    <row r="5620">
      <c r="A5620" t="inlineStr">
        <is>
          <t>Daily_Efficiency_MTBF_2026_09_18.xlsx</t>
        </is>
      </c>
      <c r="B5620" t="inlineStr">
        <is>
          <t>Samridhi 5 Star Line</t>
        </is>
      </c>
      <c r="C5620" s="82" t="n">
        <v>46040</v>
      </c>
      <c r="D5620" t="inlineStr">
        <is>
          <t>FS-TTLi-2</t>
        </is>
      </c>
      <c r="E5620" t="n">
        <v>1348.46816666667</v>
      </c>
      <c r="F5620" t="n">
        <v>18</v>
      </c>
      <c r="G5620" t="n">
        <v>74.9148981481481</v>
      </c>
      <c r="H5620" t="n">
        <v>13.3648333333333</v>
      </c>
      <c r="I5620" t="n">
        <v>76.6595219095627</v>
      </c>
    </row>
    <row r="5621">
      <c r="A5621" t="inlineStr">
        <is>
          <t>Daily_Efficiency_MTBF_2026_09_18.xlsx</t>
        </is>
      </c>
      <c r="B5621" t="inlineStr">
        <is>
          <t>Samridhi 5 Star Line</t>
        </is>
      </c>
      <c r="C5621" s="82" t="n">
        <v>46040</v>
      </c>
      <c r="D5621" t="inlineStr">
        <is>
          <t>FS-HRM-5</t>
        </is>
      </c>
      <c r="E5621" t="n">
        <v>1398.8337</v>
      </c>
      <c r="F5621" t="n">
        <v>16</v>
      </c>
      <c r="G5621" t="n">
        <v>87.42710624999999</v>
      </c>
      <c r="H5621" t="n">
        <v>28.00295</v>
      </c>
      <c r="I5621" t="n">
        <v>37.8510551486554</v>
      </c>
    </row>
    <row r="5622">
      <c r="A5622" t="inlineStr">
        <is>
          <t>Daily_Efficiency_MTBF_2026_09_18.xlsx</t>
        </is>
      </c>
      <c r="B5622" t="inlineStr">
        <is>
          <t>Samridhi 5 Star Line</t>
        </is>
      </c>
      <c r="C5622" s="82" t="n">
        <v>46040</v>
      </c>
      <c r="D5622" t="inlineStr">
        <is>
          <t>FS-TTLi-1</t>
        </is>
      </c>
      <c r="E5622" t="n">
        <v>1422.83586666667</v>
      </c>
      <c r="F5622" t="n">
        <v>16</v>
      </c>
      <c r="G5622" t="n">
        <v>88.9272416666667</v>
      </c>
      <c r="H5622" t="n">
        <v>3.67445</v>
      </c>
      <c r="I5622" t="n">
        <v>86.620514908866</v>
      </c>
    </row>
    <row r="5623">
      <c r="A5623" t="inlineStr">
        <is>
          <t>Daily_Efficiency_MTBF_2026_09_18.xlsx</t>
        </is>
      </c>
      <c r="B5623" t="inlineStr">
        <is>
          <t>Samridhi 5 Star Line</t>
        </is>
      </c>
      <c r="C5623" s="82" t="n">
        <v>46040</v>
      </c>
      <c r="D5623" t="inlineStr">
        <is>
          <t>FS-HCM-2</t>
        </is>
      </c>
      <c r="E5623" t="n">
        <v>1392.15933333333</v>
      </c>
      <c r="F5623" t="n">
        <v>14</v>
      </c>
      <c r="G5623" t="n">
        <v>99.43995238095241</v>
      </c>
      <c r="H5623" t="n">
        <v>4.17386666666667</v>
      </c>
      <c r="I5623" t="n">
        <v>76.3129879814464</v>
      </c>
    </row>
    <row r="5624">
      <c r="A5624" t="inlineStr">
        <is>
          <t>Daily_Efficiency_MTBF_2026_09_18.xlsx</t>
        </is>
      </c>
      <c r="B5624" t="inlineStr">
        <is>
          <t>Samridhi 5 Star Line</t>
        </is>
      </c>
      <c r="C5624" s="82" t="n">
        <v>46040</v>
      </c>
      <c r="D5624" t="inlineStr">
        <is>
          <t>FS-TTLi-3</t>
        </is>
      </c>
      <c r="E5624" t="n">
        <v>1427.81823333333</v>
      </c>
      <c r="F5624" t="n">
        <v>7</v>
      </c>
      <c r="G5624" t="n">
        <v>203.974033333333</v>
      </c>
      <c r="H5624" t="n">
        <v>5.67625</v>
      </c>
      <c r="I5624" t="n">
        <v>99.64920278561119</v>
      </c>
    </row>
    <row r="5625">
      <c r="A5625" t="inlineStr">
        <is>
          <t>Daily_Efficiency_MTBF_2026_09_18.xlsx</t>
        </is>
      </c>
      <c r="B5625" t="inlineStr">
        <is>
          <t>Samridhi 5 Star Line</t>
        </is>
      </c>
      <c r="C5625" s="82" t="n">
        <v>46040</v>
      </c>
      <c r="D5625" t="inlineStr">
        <is>
          <t>FS-TTM-5</t>
        </is>
      </c>
      <c r="E5625" t="n">
        <v>1440</v>
      </c>
      <c r="F5625" t="n">
        <v>1</v>
      </c>
      <c r="G5625" t="n">
        <v>1440</v>
      </c>
      <c r="H5625" t="n">
        <v>0</v>
      </c>
      <c r="I5625" t="n">
        <v>31.2474747474748</v>
      </c>
    </row>
    <row r="5626">
      <c r="A5626" t="inlineStr">
        <is>
          <t>Daily_Efficiency_MTBF_2026_09_18.xlsx</t>
        </is>
      </c>
      <c r="B5626" t="inlineStr">
        <is>
          <t>Samridhi 5 Star Line</t>
        </is>
      </c>
      <c r="C5626" s="82" t="n">
        <v>46040</v>
      </c>
      <c r="D5626" t="inlineStr">
        <is>
          <t>FS-Case Packing</t>
        </is>
      </c>
      <c r="E5626" t="n">
        <v>1440</v>
      </c>
      <c r="F5626" t="n">
        <v>1</v>
      </c>
      <c r="G5626" t="n">
        <v>1440</v>
      </c>
      <c r="H5626" t="n">
        <v>0</v>
      </c>
      <c r="I5626" t="n">
        <v>98.0150918635171</v>
      </c>
    </row>
    <row r="5627">
      <c r="A5627" t="inlineStr">
        <is>
          <t>Daily_Efficiency_MTBF_2026_09_18.xlsx</t>
        </is>
      </c>
      <c r="B5627" t="inlineStr">
        <is>
          <t>Samridhi Perk Line</t>
        </is>
      </c>
      <c r="C5627" s="82" t="n">
        <v>46040</v>
      </c>
      <c r="D5627" t="inlineStr">
        <is>
          <t>Perk-HLM-2</t>
        </is>
      </c>
      <c r="E5627" t="n">
        <v>1305.77051666667</v>
      </c>
      <c r="F5627" t="n">
        <v>139</v>
      </c>
      <c r="G5627" t="n">
        <v>9.39403249400479</v>
      </c>
      <c r="H5627" t="n">
        <v>0</v>
      </c>
      <c r="I5627" t="n">
        <v>45.9058092293788</v>
      </c>
    </row>
    <row r="5628">
      <c r="A5628" t="inlineStr">
        <is>
          <t>Daily_Efficiency_MTBF_2026_09_18.xlsx</t>
        </is>
      </c>
      <c r="B5628" t="inlineStr">
        <is>
          <t>Samridhi Perk Line</t>
        </is>
      </c>
      <c r="C5628" s="82" t="n">
        <v>46040</v>
      </c>
      <c r="D5628" t="inlineStr">
        <is>
          <t>Perk TTM-5</t>
        </is>
      </c>
      <c r="E5628" t="n">
        <v>1265.22101666667</v>
      </c>
      <c r="F5628" t="n">
        <v>119</v>
      </c>
      <c r="G5628" t="n">
        <v>10.6321093837535</v>
      </c>
      <c r="H5628" t="n">
        <v>174.778983333333</v>
      </c>
      <c r="I5628" t="n">
        <v>46.3988095238095</v>
      </c>
    </row>
    <row r="5629">
      <c r="A5629" t="inlineStr">
        <is>
          <t>Daily_Efficiency_MTBF_2026_09_18.xlsx</t>
        </is>
      </c>
      <c r="B5629" t="inlineStr">
        <is>
          <t>Samridhi Perk Line</t>
        </is>
      </c>
      <c r="C5629" s="82" t="n">
        <v>46040</v>
      </c>
      <c r="D5629" t="inlineStr">
        <is>
          <t>Perk-HLM-1</t>
        </is>
      </c>
      <c r="E5629" t="n">
        <v>1344.68073333333</v>
      </c>
      <c r="F5629" t="n">
        <v>107</v>
      </c>
      <c r="G5629" t="n">
        <v>12.5671096573209</v>
      </c>
      <c r="H5629" t="n">
        <v>2.11788333333333</v>
      </c>
      <c r="I5629" t="n">
        <v>48.9559174401259</v>
      </c>
    </row>
    <row r="5630">
      <c r="A5630" t="inlineStr">
        <is>
          <t>Daily_Efficiency_MTBF_2026_09_18.xlsx</t>
        </is>
      </c>
      <c r="B5630" t="inlineStr">
        <is>
          <t>Samridhi Perk Line</t>
        </is>
      </c>
      <c r="C5630" s="82" t="n">
        <v>46040</v>
      </c>
      <c r="D5630" t="inlineStr">
        <is>
          <t>Perk-HCM-2</t>
        </is>
      </c>
      <c r="E5630" t="n">
        <v>1373.28163333333</v>
      </c>
      <c r="F5630" t="n">
        <v>62</v>
      </c>
      <c r="G5630" t="n">
        <v>22.1497037634409</v>
      </c>
      <c r="H5630" t="n">
        <v>0.339016666666667</v>
      </c>
      <c r="I5630" t="n">
        <v>83.8776068241782</v>
      </c>
    </row>
    <row r="5631">
      <c r="A5631" t="inlineStr">
        <is>
          <t>Daily_Efficiency_MTBF_2026_09_18.xlsx</t>
        </is>
      </c>
      <c r="B5631" t="inlineStr">
        <is>
          <t>Samridhi Perk Line</t>
        </is>
      </c>
      <c r="C5631" s="82" t="n">
        <v>46040</v>
      </c>
      <c r="D5631" t="inlineStr">
        <is>
          <t>Perk-HCM-4</t>
        </is>
      </c>
      <c r="E5631" t="n">
        <v>1359.71621666667</v>
      </c>
      <c r="F5631" t="n">
        <v>52</v>
      </c>
      <c r="G5631" t="n">
        <v>26.1483887820513</v>
      </c>
      <c r="H5631" t="n">
        <v>0.0683333333333333</v>
      </c>
      <c r="I5631" t="n">
        <v>50.3830005785549</v>
      </c>
    </row>
    <row r="5632">
      <c r="A5632" t="inlineStr">
        <is>
          <t>Daily_Efficiency_MTBF_2026_09_18.xlsx</t>
        </is>
      </c>
      <c r="B5632" t="inlineStr">
        <is>
          <t>Samridhi Perk Line</t>
        </is>
      </c>
      <c r="C5632" s="82" t="n">
        <v>46040</v>
      </c>
      <c r="D5632" t="inlineStr">
        <is>
          <t>Perk-HCM-3</t>
        </is>
      </c>
      <c r="E5632" t="n">
        <v>1369.21011666667</v>
      </c>
      <c r="F5632" t="n">
        <v>39</v>
      </c>
      <c r="G5632" t="n">
        <v>35.1079517094017</v>
      </c>
      <c r="H5632" t="n">
        <v>0.43605</v>
      </c>
      <c r="I5632" t="n">
        <v>70.435703429707</v>
      </c>
    </row>
    <row r="5633">
      <c r="A5633" t="inlineStr">
        <is>
          <t>Daily_Efficiency_MTBF_2026_09_18.xlsx</t>
        </is>
      </c>
      <c r="B5633" t="inlineStr">
        <is>
          <t>Samridhi Perk Line</t>
        </is>
      </c>
      <c r="C5633" s="82" t="n">
        <v>46040</v>
      </c>
      <c r="D5633" t="inlineStr">
        <is>
          <t>Perk-HCM-1</t>
        </is>
      </c>
      <c r="E5633" t="n">
        <v>1319.64141666667</v>
      </c>
      <c r="F5633" t="n">
        <v>24</v>
      </c>
      <c r="G5633" t="n">
        <v>54.9850590277778</v>
      </c>
      <c r="H5633" t="n">
        <v>0.09325</v>
      </c>
      <c r="I5633" t="n">
        <v>82.0689297579175</v>
      </c>
    </row>
    <row r="5634">
      <c r="A5634" t="inlineStr">
        <is>
          <t>Daily_Efficiency_MTBF_2026_09_18.xlsx</t>
        </is>
      </c>
      <c r="B5634" t="inlineStr">
        <is>
          <t>Samridhi Perk Line</t>
        </is>
      </c>
      <c r="C5634" s="82" t="n">
        <v>46040</v>
      </c>
      <c r="D5634" t="inlineStr">
        <is>
          <t>Perk-TTLi-1</t>
        </is>
      </c>
      <c r="E5634" t="n">
        <v>1376.16565</v>
      </c>
      <c r="F5634" t="n">
        <v>16</v>
      </c>
      <c r="G5634" t="n">
        <v>86.01035312499999</v>
      </c>
      <c r="H5634" t="n">
        <v>0.0675833333333333</v>
      </c>
      <c r="I5634" t="n">
        <v>75.8431821597696</v>
      </c>
    </row>
    <row r="5635">
      <c r="A5635" t="inlineStr">
        <is>
          <t>Daily_Efficiency_MTBF_2026_09_18.xlsx</t>
        </is>
      </c>
      <c r="B5635" t="inlineStr">
        <is>
          <t>Samridhi Perk Line</t>
        </is>
      </c>
      <c r="C5635" s="82" t="n">
        <v>46040</v>
      </c>
      <c r="D5635" t="inlineStr">
        <is>
          <t>Perk-TTLi-3</t>
        </is>
      </c>
      <c r="E5635" t="n">
        <v>1423.01823333333</v>
      </c>
      <c r="F5635" t="n">
        <v>5</v>
      </c>
      <c r="G5635" t="n">
        <v>284.603646666667</v>
      </c>
      <c r="H5635" t="n">
        <v>0.0676333333333333</v>
      </c>
      <c r="I5635" t="n">
        <v>61.2585728896235</v>
      </c>
    </row>
    <row r="5636">
      <c r="A5636" t="inlineStr">
        <is>
          <t>Daily_Efficiency_MTBF_2026_09_18.xlsx</t>
        </is>
      </c>
      <c r="B5636" t="inlineStr">
        <is>
          <t>Samridhi Perk Line</t>
        </is>
      </c>
      <c r="C5636" s="82" t="n">
        <v>46040</v>
      </c>
      <c r="D5636" t="inlineStr">
        <is>
          <t>Perk-TTLi-2</t>
        </is>
      </c>
      <c r="E5636" t="n">
        <v>1387.9738</v>
      </c>
      <c r="F5636" t="n">
        <v>4</v>
      </c>
      <c r="G5636" t="n">
        <v>346.99345</v>
      </c>
      <c r="H5636" t="n">
        <v>0</v>
      </c>
      <c r="I5636" t="n">
        <v>80.4535677041552</v>
      </c>
    </row>
    <row r="5637">
      <c r="A5637" t="inlineStr">
        <is>
          <t>Daily_Efficiency_MTBF_2026_09_18.xlsx</t>
        </is>
      </c>
      <c r="B5637" t="inlineStr">
        <is>
          <t>Samridhi Perk Line</t>
        </is>
      </c>
      <c r="C5637" s="82" t="n">
        <v>46040</v>
      </c>
      <c r="D5637" t="inlineStr">
        <is>
          <t>Perk-TTLi-4</t>
        </is>
      </c>
      <c r="E5637" t="n">
        <v>1438.97051666667</v>
      </c>
      <c r="F5637" t="n">
        <v>3</v>
      </c>
      <c r="G5637" t="n">
        <v>479.656838888889</v>
      </c>
      <c r="H5637" t="n">
        <v>0.271416666666667</v>
      </c>
      <c r="I5637" t="n">
        <v>48.6436632914485</v>
      </c>
    </row>
    <row r="5638">
      <c r="A5638" t="inlineStr">
        <is>
          <t>Daily_Efficiency_MTBF_2026_09_18.xlsx</t>
        </is>
      </c>
      <c r="B5638" t="inlineStr">
        <is>
          <t>Samridhi Perk Line</t>
        </is>
      </c>
      <c r="C5638" s="82" t="n">
        <v>46040</v>
      </c>
      <c r="D5638" t="inlineStr">
        <is>
          <t>Perk-HLM-3</t>
        </is>
      </c>
      <c r="E5638" t="n">
        <v>1440</v>
      </c>
      <c r="F5638" t="n">
        <v>1</v>
      </c>
      <c r="G5638" t="n">
        <v>1440</v>
      </c>
      <c r="H5638" t="n">
        <v>0</v>
      </c>
      <c r="I5638" t="n">
        <v>32.9327160493827</v>
      </c>
    </row>
    <row r="5639">
      <c r="A5639" t="inlineStr">
        <is>
          <t>Daily_Efficiency_MTBF_2026_09_18.xlsx</t>
        </is>
      </c>
      <c r="B5639" t="inlineStr">
        <is>
          <t>Samridhi Perk Line</t>
        </is>
      </c>
      <c r="C5639" s="82" t="n">
        <v>46040</v>
      </c>
      <c r="D5639" t="inlineStr">
        <is>
          <t>Perk-Case Packing</t>
        </is>
      </c>
      <c r="E5639" t="n">
        <v>1440</v>
      </c>
      <c r="F5639" t="n">
        <v>1</v>
      </c>
      <c r="G5639" t="n">
        <v>1440</v>
      </c>
      <c r="H5639" t="n">
        <v>0</v>
      </c>
      <c r="I5639" t="n">
        <v>88.1720430107527</v>
      </c>
    </row>
    <row r="5640">
      <c r="A5640" t="inlineStr">
        <is>
          <t>Daily_Efficiency_MTBF_2026_09_18.xlsx</t>
        </is>
      </c>
      <c r="B5640" t="inlineStr">
        <is>
          <t>Co-Extrusion Line</t>
        </is>
      </c>
      <c r="C5640" s="82" t="n">
        <v>46039</v>
      </c>
      <c r="D5640" t="inlineStr">
        <is>
          <t>Coex-AW3</t>
        </is>
      </c>
      <c r="E5640" t="n">
        <v>1349.51425</v>
      </c>
      <c r="F5640" t="n">
        <v>207</v>
      </c>
      <c r="G5640" t="n">
        <v>6.5193925120773</v>
      </c>
      <c r="H5640" t="n">
        <v>90.48575</v>
      </c>
      <c r="I5640" t="n">
        <v>46.0283333333333</v>
      </c>
    </row>
    <row r="5641">
      <c r="A5641" t="inlineStr">
        <is>
          <t>Daily_Efficiency_MTBF_2026_09_18.xlsx</t>
        </is>
      </c>
      <c r="B5641" t="inlineStr">
        <is>
          <t>Co-Extrusion Line</t>
        </is>
      </c>
      <c r="C5641" s="82" t="n">
        <v>46039</v>
      </c>
      <c r="D5641" t="inlineStr">
        <is>
          <t>Coex-AW2</t>
        </is>
      </c>
      <c r="E5641" t="n">
        <v>1364.0087</v>
      </c>
      <c r="F5641" t="n">
        <v>27</v>
      </c>
      <c r="G5641" t="n">
        <v>50.5188407407407</v>
      </c>
      <c r="H5641" t="n">
        <v>14.6567333333333</v>
      </c>
      <c r="I5641" t="n">
        <v>107.677804257223</v>
      </c>
    </row>
    <row r="5642">
      <c r="A5642" t="inlineStr">
        <is>
          <t>Daily_Efficiency_MTBF_2026_09_18.xlsx</t>
        </is>
      </c>
      <c r="B5642" t="inlineStr">
        <is>
          <t>Samridhi 5 Star Line</t>
        </is>
      </c>
      <c r="C5642" s="82" t="n">
        <v>46039</v>
      </c>
      <c r="D5642" t="inlineStr">
        <is>
          <t>FS-HCM-3</t>
        </is>
      </c>
      <c r="E5642" t="n">
        <v>1326.25771666667</v>
      </c>
      <c r="F5642" t="n">
        <v>88</v>
      </c>
      <c r="G5642" t="n">
        <v>15.0711104166667</v>
      </c>
      <c r="H5642" t="n">
        <v>0.49215</v>
      </c>
      <c r="I5642" t="n">
        <v>81.86122132377881</v>
      </c>
    </row>
    <row r="5643">
      <c r="A5643" t="inlineStr">
        <is>
          <t>Daily_Efficiency_MTBF_2026_09_18.xlsx</t>
        </is>
      </c>
      <c r="B5643" t="inlineStr">
        <is>
          <t>Samridhi 5 Star Line</t>
        </is>
      </c>
      <c r="C5643" s="82" t="n">
        <v>46039</v>
      </c>
      <c r="D5643" t="inlineStr">
        <is>
          <t>FS-TTLi-4</t>
        </is>
      </c>
      <c r="E5643" t="n">
        <v>1423.1579</v>
      </c>
      <c r="F5643" t="n">
        <v>35</v>
      </c>
      <c r="G5643" t="n">
        <v>40.6616542857143</v>
      </c>
      <c r="H5643" t="n">
        <v>16.8421</v>
      </c>
      <c r="I5643" t="n">
        <v>49.0858585858586</v>
      </c>
    </row>
    <row r="5644">
      <c r="A5644" t="inlineStr">
        <is>
          <t>Daily_Efficiency_MTBF_2026_09_18.xlsx</t>
        </is>
      </c>
      <c r="B5644" t="inlineStr">
        <is>
          <t>Samridhi 5 Star Line</t>
        </is>
      </c>
      <c r="C5644" s="82" t="n">
        <v>46039</v>
      </c>
      <c r="D5644" t="inlineStr">
        <is>
          <t>FS-TTLi-1</t>
        </is>
      </c>
      <c r="E5644" t="n">
        <v>1393.64813333333</v>
      </c>
      <c r="F5644" t="n">
        <v>34</v>
      </c>
      <c r="G5644" t="n">
        <v>40.9896509803922</v>
      </c>
      <c r="H5644" t="n">
        <v>14.5097333333333</v>
      </c>
      <c r="I5644" t="n">
        <v>60.7801378957981</v>
      </c>
    </row>
    <row r="5645">
      <c r="A5645" t="inlineStr">
        <is>
          <t>Daily_Efficiency_MTBF_2026_09_18.xlsx</t>
        </is>
      </c>
      <c r="B5645" t="inlineStr">
        <is>
          <t>Samridhi 5 Star Line</t>
        </is>
      </c>
      <c r="C5645" s="82" t="n">
        <v>46039</v>
      </c>
      <c r="D5645" t="inlineStr">
        <is>
          <t>FS-HCM-1</t>
        </is>
      </c>
      <c r="E5645" t="n">
        <v>1355.52621666667</v>
      </c>
      <c r="F5645" t="n">
        <v>30</v>
      </c>
      <c r="G5645" t="n">
        <v>45.1842072222222</v>
      </c>
      <c r="H5645" t="n">
        <v>0.5003</v>
      </c>
      <c r="I5645" t="n">
        <v>66.8811670424051</v>
      </c>
    </row>
    <row r="5646">
      <c r="A5646" t="inlineStr">
        <is>
          <t>Daily_Efficiency_MTBF_2026_09_18.xlsx</t>
        </is>
      </c>
      <c r="B5646" t="inlineStr">
        <is>
          <t>Samridhi 5 Star Line</t>
        </is>
      </c>
      <c r="C5646" s="82" t="n">
        <v>46039</v>
      </c>
      <c r="D5646" t="inlineStr">
        <is>
          <t>FS-HCM-2</t>
        </is>
      </c>
      <c r="E5646" t="n">
        <v>1383.66876666667</v>
      </c>
      <c r="F5646" t="n">
        <v>25</v>
      </c>
      <c r="G5646" t="n">
        <v>55.3467506666667</v>
      </c>
      <c r="H5646" t="n">
        <v>4.00206666666667</v>
      </c>
      <c r="I5646" t="n">
        <v>67.3889001319321</v>
      </c>
    </row>
    <row r="5647">
      <c r="A5647" t="inlineStr">
        <is>
          <t>Daily_Efficiency_MTBF_2026_09_18.xlsx</t>
        </is>
      </c>
      <c r="B5647" t="inlineStr">
        <is>
          <t>Samridhi 5 Star Line</t>
        </is>
      </c>
      <c r="C5647" s="82" t="n">
        <v>46039</v>
      </c>
      <c r="D5647" t="inlineStr">
        <is>
          <t>FS-HCM-4</t>
        </is>
      </c>
      <c r="E5647" t="n">
        <v>1392.3328</v>
      </c>
      <c r="F5647" t="n">
        <v>21</v>
      </c>
      <c r="G5647" t="n">
        <v>66.3015619047619</v>
      </c>
      <c r="H5647" t="n">
        <v>3.50766666666667</v>
      </c>
      <c r="I5647" t="n">
        <v>49.5389502475804</v>
      </c>
    </row>
    <row r="5648">
      <c r="A5648" t="inlineStr">
        <is>
          <t>Daily_Efficiency_MTBF_2026_09_18.xlsx</t>
        </is>
      </c>
      <c r="B5648" t="inlineStr">
        <is>
          <t>Samridhi 5 Star Line</t>
        </is>
      </c>
      <c r="C5648" s="82" t="n">
        <v>46039</v>
      </c>
      <c r="D5648" t="inlineStr">
        <is>
          <t>FS-TTLi-2</t>
        </is>
      </c>
      <c r="E5648" t="n">
        <v>1404.85635</v>
      </c>
      <c r="F5648" t="n">
        <v>19</v>
      </c>
      <c r="G5648" t="n">
        <v>73.9398078947369</v>
      </c>
      <c r="H5648" t="n">
        <v>19.9760166666667</v>
      </c>
      <c r="I5648" t="n">
        <v>64.78848279442791</v>
      </c>
    </row>
    <row r="5649">
      <c r="A5649" t="inlineStr">
        <is>
          <t>Daily_Efficiency_MTBF_2026_09_18.xlsx</t>
        </is>
      </c>
      <c r="B5649" t="inlineStr">
        <is>
          <t>Samridhi 5 Star Line</t>
        </is>
      </c>
      <c r="C5649" s="82" t="n">
        <v>46039</v>
      </c>
      <c r="D5649" t="inlineStr">
        <is>
          <t>FS-HRM-5</t>
        </is>
      </c>
      <c r="E5649" t="n">
        <v>1369.15163333333</v>
      </c>
      <c r="F5649" t="n">
        <v>15</v>
      </c>
      <c r="G5649" t="n">
        <v>91.2767755555556</v>
      </c>
      <c r="H5649" t="n">
        <v>14.0009</v>
      </c>
      <c r="I5649" t="n">
        <v>22.0928765594459</v>
      </c>
    </row>
    <row r="5650">
      <c r="A5650" t="inlineStr">
        <is>
          <t>Daily_Efficiency_MTBF_2026_09_18.xlsx</t>
        </is>
      </c>
      <c r="B5650" t="inlineStr">
        <is>
          <t>Samridhi 5 Star Line</t>
        </is>
      </c>
      <c r="C5650" s="82" t="n">
        <v>46039</v>
      </c>
      <c r="D5650" t="inlineStr">
        <is>
          <t>FS-TTLi-3</t>
        </is>
      </c>
      <c r="E5650" t="n">
        <v>1414.66901666667</v>
      </c>
      <c r="F5650" t="n">
        <v>11</v>
      </c>
      <c r="G5650" t="n">
        <v>128.606274242424</v>
      </c>
      <c r="H5650" t="n">
        <v>4.17925</v>
      </c>
      <c r="I5650" t="n">
        <v>77.7971125892262</v>
      </c>
    </row>
    <row r="5651">
      <c r="A5651" t="inlineStr">
        <is>
          <t>Daily_Efficiency_MTBF_2026_09_18.xlsx</t>
        </is>
      </c>
      <c r="B5651" t="inlineStr">
        <is>
          <t>Samridhi 5 Star Line</t>
        </is>
      </c>
      <c r="C5651" s="82" t="n">
        <v>46039</v>
      </c>
      <c r="D5651" t="inlineStr">
        <is>
          <t>FS-Case Packing</t>
        </is>
      </c>
      <c r="E5651" t="n">
        <v>1440</v>
      </c>
      <c r="F5651" t="n">
        <v>1</v>
      </c>
      <c r="G5651" t="n">
        <v>1440</v>
      </c>
      <c r="H5651" t="n">
        <v>0</v>
      </c>
      <c r="I5651" t="n">
        <v>77.41141732283459</v>
      </c>
    </row>
    <row r="5652">
      <c r="A5652" t="inlineStr">
        <is>
          <t>Daily_Efficiency_MTBF_2026_09_18.xlsx</t>
        </is>
      </c>
      <c r="B5652" t="inlineStr">
        <is>
          <t>Samridhi 5 Star Line</t>
        </is>
      </c>
      <c r="C5652" s="82" t="n">
        <v>46039</v>
      </c>
      <c r="D5652" t="inlineStr">
        <is>
          <t>FS-TTM-5</t>
        </is>
      </c>
      <c r="E5652" t="n">
        <v>1440</v>
      </c>
      <c r="F5652" t="n">
        <v>1</v>
      </c>
      <c r="G5652" t="n">
        <v>1440</v>
      </c>
      <c r="H5652" t="n">
        <v>0</v>
      </c>
      <c r="I5652" t="n">
        <v>16.989898989899</v>
      </c>
    </row>
    <row r="5653">
      <c r="A5653" t="inlineStr">
        <is>
          <t>Daily_Efficiency_MTBF_2026_09_18.xlsx</t>
        </is>
      </c>
      <c r="B5653" t="inlineStr">
        <is>
          <t>Samridhi Perk Line</t>
        </is>
      </c>
      <c r="C5653" s="82" t="n">
        <v>46039</v>
      </c>
      <c r="D5653" t="inlineStr">
        <is>
          <t>Perk-HLM-2</t>
        </is>
      </c>
      <c r="E5653" t="n">
        <v>1302.42688333333</v>
      </c>
      <c r="F5653" t="n">
        <v>187</v>
      </c>
      <c r="G5653" t="n">
        <v>6.96484964349376</v>
      </c>
      <c r="H5653" t="n">
        <v>0</v>
      </c>
      <c r="I5653" t="n">
        <v>50.1839374532427</v>
      </c>
    </row>
    <row r="5654">
      <c r="A5654" t="inlineStr">
        <is>
          <t>Daily_Efficiency_MTBF_2026_09_18.xlsx</t>
        </is>
      </c>
      <c r="B5654" t="inlineStr">
        <is>
          <t>Samridhi Perk Line</t>
        </is>
      </c>
      <c r="C5654" s="82" t="n">
        <v>46039</v>
      </c>
      <c r="D5654" t="inlineStr">
        <is>
          <t>Perk-HLM-1</t>
        </is>
      </c>
      <c r="E5654" t="n">
        <v>1316.2833</v>
      </c>
      <c r="F5654" t="n">
        <v>174</v>
      </c>
      <c r="G5654" t="n">
        <v>7.56484655172414</v>
      </c>
      <c r="H5654" t="n">
        <v>2.63036666666667</v>
      </c>
      <c r="I5654" t="n">
        <v>53.4174070412371</v>
      </c>
    </row>
    <row r="5655">
      <c r="A5655" t="inlineStr">
        <is>
          <t>Daily_Efficiency_MTBF_2026_09_18.xlsx</t>
        </is>
      </c>
      <c r="B5655" t="inlineStr">
        <is>
          <t>Samridhi Perk Line</t>
        </is>
      </c>
      <c r="C5655" s="82" t="n">
        <v>46039</v>
      </c>
      <c r="D5655" t="inlineStr">
        <is>
          <t>Perk TTM-5</t>
        </is>
      </c>
      <c r="E5655" t="n">
        <v>1145.34005</v>
      </c>
      <c r="F5655" t="n">
        <v>145</v>
      </c>
      <c r="G5655" t="n">
        <v>7.89889689655173</v>
      </c>
      <c r="H5655" t="n">
        <v>234.710433333333</v>
      </c>
      <c r="I5655" t="n">
        <v>47.2437422882095</v>
      </c>
    </row>
    <row r="5656">
      <c r="A5656" t="inlineStr">
        <is>
          <t>Daily_Efficiency_MTBF_2026_09_18.xlsx</t>
        </is>
      </c>
      <c r="B5656" t="inlineStr">
        <is>
          <t>Samridhi Perk Line</t>
        </is>
      </c>
      <c r="C5656" s="82" t="n">
        <v>46039</v>
      </c>
      <c r="D5656" t="inlineStr">
        <is>
          <t>Perk-HCM-2</t>
        </is>
      </c>
      <c r="E5656" t="n">
        <v>1371.97918333333</v>
      </c>
      <c r="F5656" t="n">
        <v>79</v>
      </c>
      <c r="G5656" t="n">
        <v>17.3668251054852</v>
      </c>
      <c r="H5656" t="n">
        <v>0.45895</v>
      </c>
      <c r="I5656" t="n">
        <v>88.6381480950548</v>
      </c>
    </row>
    <row r="5657">
      <c r="A5657" t="inlineStr">
        <is>
          <t>Daily_Efficiency_MTBF_2026_09_18.xlsx</t>
        </is>
      </c>
      <c r="B5657" t="inlineStr">
        <is>
          <t>Samridhi Perk Line</t>
        </is>
      </c>
      <c r="C5657" s="82" t="n">
        <v>46039</v>
      </c>
      <c r="D5657" t="inlineStr">
        <is>
          <t>Perk-HCM-4</t>
        </is>
      </c>
      <c r="E5657" t="n">
        <v>1374.15296666667</v>
      </c>
      <c r="F5657" t="n">
        <v>48</v>
      </c>
      <c r="G5657" t="n">
        <v>28.6281868055556</v>
      </c>
      <c r="H5657" t="n">
        <v>0.241</v>
      </c>
      <c r="I5657" t="n">
        <v>57.3199221356799</v>
      </c>
    </row>
    <row r="5658">
      <c r="A5658" t="inlineStr">
        <is>
          <t>Daily_Efficiency_MTBF_2026_09_18.xlsx</t>
        </is>
      </c>
      <c r="B5658" t="inlineStr">
        <is>
          <t>Samridhi Perk Line</t>
        </is>
      </c>
      <c r="C5658" s="82" t="n">
        <v>46039</v>
      </c>
      <c r="D5658" t="inlineStr">
        <is>
          <t>Perk-HCM-3</t>
        </is>
      </c>
      <c r="E5658" t="n">
        <v>1325.53093333333</v>
      </c>
      <c r="F5658" t="n">
        <v>39</v>
      </c>
      <c r="G5658" t="n">
        <v>33.9879726495727</v>
      </c>
      <c r="H5658" t="n">
        <v>1.0646</v>
      </c>
      <c r="I5658" t="n">
        <v>73.1345137442251</v>
      </c>
    </row>
    <row r="5659">
      <c r="A5659" t="inlineStr">
        <is>
          <t>Daily_Efficiency_MTBF_2026_09_18.xlsx</t>
        </is>
      </c>
      <c r="B5659" t="inlineStr">
        <is>
          <t>Samridhi Perk Line</t>
        </is>
      </c>
      <c r="C5659" s="82" t="n">
        <v>46039</v>
      </c>
      <c r="D5659" t="inlineStr">
        <is>
          <t>Perk-HCM-1</t>
        </is>
      </c>
      <c r="E5659" t="n">
        <v>1392.8353</v>
      </c>
      <c r="F5659" t="n">
        <v>36</v>
      </c>
      <c r="G5659" t="n">
        <v>38.6898694444444</v>
      </c>
      <c r="H5659" t="n">
        <v>0.134266666666667</v>
      </c>
      <c r="I5659" t="n">
        <v>86.349332239696</v>
      </c>
    </row>
    <row r="5660">
      <c r="A5660" t="inlineStr">
        <is>
          <t>Daily_Efficiency_MTBF_2026_09_18.xlsx</t>
        </is>
      </c>
      <c r="B5660" t="inlineStr">
        <is>
          <t>Samridhi Perk Line</t>
        </is>
      </c>
      <c r="C5660" s="82" t="n">
        <v>46039</v>
      </c>
      <c r="D5660" t="inlineStr">
        <is>
          <t>Perk-TTLi-1</t>
        </is>
      </c>
      <c r="E5660" t="n">
        <v>1429.89998333333</v>
      </c>
      <c r="F5660" t="n">
        <v>14</v>
      </c>
      <c r="G5660" t="n">
        <v>102.135713095238</v>
      </c>
      <c r="H5660" t="n">
        <v>0.890933333333333</v>
      </c>
      <c r="I5660" t="n">
        <v>82.3946139772158</v>
      </c>
    </row>
    <row r="5661">
      <c r="A5661" t="inlineStr">
        <is>
          <t>Daily_Efficiency_MTBF_2026_09_18.xlsx</t>
        </is>
      </c>
      <c r="B5661" t="inlineStr">
        <is>
          <t>Samridhi Perk Line</t>
        </is>
      </c>
      <c r="C5661" s="82" t="n">
        <v>46039</v>
      </c>
      <c r="D5661" t="inlineStr">
        <is>
          <t>Perk-TTLi-2</t>
        </is>
      </c>
      <c r="E5661" t="n">
        <v>1407.30938333333</v>
      </c>
      <c r="F5661" t="n">
        <v>5</v>
      </c>
      <c r="G5661" t="n">
        <v>281.461876666667</v>
      </c>
      <c r="H5661" t="n">
        <v>0</v>
      </c>
      <c r="I5661" t="n">
        <v>87.7451631298832</v>
      </c>
    </row>
    <row r="5662">
      <c r="A5662" t="inlineStr">
        <is>
          <t>Daily_Efficiency_MTBF_2026_09_18.xlsx</t>
        </is>
      </c>
      <c r="B5662" t="inlineStr">
        <is>
          <t>Samridhi Perk Line</t>
        </is>
      </c>
      <c r="C5662" s="82" t="n">
        <v>46039</v>
      </c>
      <c r="D5662" t="inlineStr">
        <is>
          <t>Perk-TTLi-3</t>
        </is>
      </c>
      <c r="E5662" t="n">
        <v>1423.46021666667</v>
      </c>
      <c r="F5662" t="n">
        <v>3</v>
      </c>
      <c r="G5662" t="n">
        <v>474.486738888889</v>
      </c>
      <c r="H5662" t="n">
        <v>0.0824833333333333</v>
      </c>
      <c r="I5662" t="n">
        <v>64.68452106777301</v>
      </c>
    </row>
    <row r="5663">
      <c r="A5663" t="inlineStr">
        <is>
          <t>Daily_Efficiency_MTBF_2026_09_18.xlsx</t>
        </is>
      </c>
      <c r="B5663" t="inlineStr">
        <is>
          <t>Samridhi Perk Line</t>
        </is>
      </c>
      <c r="C5663" s="82" t="n">
        <v>46039</v>
      </c>
      <c r="D5663" t="inlineStr">
        <is>
          <t>Perk-TTLi-4</t>
        </is>
      </c>
      <c r="E5663" t="n">
        <v>1439.24583333333</v>
      </c>
      <c r="F5663" t="n">
        <v>2</v>
      </c>
      <c r="G5663" t="n">
        <v>719.622916666667</v>
      </c>
      <c r="H5663" t="n">
        <v>0.754166666666667</v>
      </c>
      <c r="I5663" t="n">
        <v>43.3055555555556</v>
      </c>
    </row>
    <row r="5664">
      <c r="A5664" t="inlineStr">
        <is>
          <t>Daily_Efficiency_MTBF_2026_09_18.xlsx</t>
        </is>
      </c>
      <c r="B5664" t="inlineStr">
        <is>
          <t>Samridhi Perk Line</t>
        </is>
      </c>
      <c r="C5664" s="82" t="n">
        <v>46039</v>
      </c>
      <c r="D5664" t="inlineStr">
        <is>
          <t>Perk-HLM-3</t>
        </is>
      </c>
      <c r="E5664" t="n">
        <v>1440</v>
      </c>
      <c r="F5664" t="n">
        <v>1</v>
      </c>
      <c r="G5664" t="n">
        <v>1440</v>
      </c>
      <c r="H5664" t="n">
        <v>0</v>
      </c>
      <c r="I5664" t="n">
        <v>38.5912037037037</v>
      </c>
    </row>
    <row r="5665">
      <c r="A5665" t="inlineStr">
        <is>
          <t>Daily_Efficiency_MTBF_2026_09_18.xlsx</t>
        </is>
      </c>
      <c r="B5665" t="inlineStr">
        <is>
          <t>Samridhi Perk Line</t>
        </is>
      </c>
      <c r="C5665" s="82" t="n">
        <v>46039</v>
      </c>
      <c r="D5665" t="inlineStr">
        <is>
          <t>Perk-Case Packing</t>
        </is>
      </c>
      <c r="E5665" t="n">
        <v>1440</v>
      </c>
      <c r="F5665" t="n">
        <v>1</v>
      </c>
      <c r="G5665" t="n">
        <v>1440</v>
      </c>
      <c r="H5665" t="n">
        <v>0</v>
      </c>
      <c r="I5665" t="n">
        <v>90.4569892473118</v>
      </c>
    </row>
    <row r="5666">
      <c r="A5666" t="inlineStr">
        <is>
          <t>Daily_Efficiency_MTBF_2026_09_18.xlsx</t>
        </is>
      </c>
      <c r="B5666" t="inlineStr">
        <is>
          <t>Co-Extrusion Line</t>
        </is>
      </c>
      <c r="C5666" s="82" t="n">
        <v>46038</v>
      </c>
      <c r="D5666" t="inlineStr">
        <is>
          <t>Coex-AW3</t>
        </is>
      </c>
      <c r="E5666" t="n">
        <v>1345.69961666667</v>
      </c>
      <c r="F5666" t="n">
        <v>143</v>
      </c>
      <c r="G5666" t="n">
        <v>9.41048682983684</v>
      </c>
      <c r="H5666" t="n">
        <v>73.4654166666667</v>
      </c>
      <c r="I5666" t="n">
        <v>48.8758333333332</v>
      </c>
    </row>
    <row r="5667">
      <c r="A5667" t="inlineStr">
        <is>
          <t>Daily_Efficiency_MTBF_2026_09_18.xlsx</t>
        </is>
      </c>
      <c r="B5667" t="inlineStr">
        <is>
          <t>Co-Extrusion Line</t>
        </is>
      </c>
      <c r="C5667" s="82" t="n">
        <v>46038</v>
      </c>
      <c r="D5667" t="inlineStr">
        <is>
          <t>Coex-AW2</t>
        </is>
      </c>
      <c r="E5667" t="n">
        <v>1284.7772</v>
      </c>
      <c r="F5667" t="n">
        <v>20</v>
      </c>
      <c r="G5667" t="n">
        <v>64.23886</v>
      </c>
      <c r="H5667" t="n">
        <v>16.6898166666667</v>
      </c>
      <c r="I5667" t="n">
        <v>99.0082717040556</v>
      </c>
    </row>
    <row r="5668">
      <c r="A5668" t="inlineStr">
        <is>
          <t>Daily_Efficiency_MTBF_2026_09_18.xlsx</t>
        </is>
      </c>
      <c r="B5668" t="inlineStr">
        <is>
          <t>Samridhi 5 Star Line</t>
        </is>
      </c>
      <c r="C5668" s="82" t="n">
        <v>46038</v>
      </c>
      <c r="D5668" t="inlineStr">
        <is>
          <t>FS-HCM-4</t>
        </is>
      </c>
      <c r="E5668" t="n">
        <v>1363.83866666667</v>
      </c>
      <c r="F5668" t="n">
        <v>70</v>
      </c>
      <c r="G5668" t="n">
        <v>19.4834095238095</v>
      </c>
      <c r="H5668" t="n">
        <v>17.3679</v>
      </c>
      <c r="I5668" t="n">
        <v>56.7337730698082</v>
      </c>
    </row>
    <row r="5669">
      <c r="A5669" t="inlineStr">
        <is>
          <t>Daily_Efficiency_MTBF_2026_09_18.xlsx</t>
        </is>
      </c>
      <c r="B5669" t="inlineStr">
        <is>
          <t>Samridhi 5 Star Line</t>
        </is>
      </c>
      <c r="C5669" s="82" t="n">
        <v>46038</v>
      </c>
      <c r="D5669" t="inlineStr">
        <is>
          <t>FS-HCM-3</t>
        </is>
      </c>
      <c r="E5669" t="n">
        <v>1315.66715</v>
      </c>
      <c r="F5669" t="n">
        <v>62</v>
      </c>
      <c r="G5669" t="n">
        <v>21.2204379032258</v>
      </c>
      <c r="H5669" t="n">
        <v>0.992066666666667</v>
      </c>
      <c r="I5669" t="n">
        <v>79.82015817648529</v>
      </c>
    </row>
    <row r="5670">
      <c r="A5670" t="inlineStr">
        <is>
          <t>Daily_Efficiency_MTBF_2026_09_18.xlsx</t>
        </is>
      </c>
      <c r="B5670" t="inlineStr">
        <is>
          <t>Samridhi 5 Star Line</t>
        </is>
      </c>
      <c r="C5670" s="82" t="n">
        <v>46038</v>
      </c>
      <c r="D5670" t="inlineStr">
        <is>
          <t>FS-TTLi-4</t>
        </is>
      </c>
      <c r="E5670" t="n">
        <v>1380.1861</v>
      </c>
      <c r="F5670" t="n">
        <v>58</v>
      </c>
      <c r="G5670" t="n">
        <v>23.7963120689655</v>
      </c>
      <c r="H5670" t="n">
        <v>48.8122666666667</v>
      </c>
      <c r="I5670" t="n">
        <v>55.7968434343434</v>
      </c>
    </row>
    <row r="5671">
      <c r="A5671" t="inlineStr">
        <is>
          <t>Daily_Efficiency_MTBF_2026_09_18.xlsx</t>
        </is>
      </c>
      <c r="B5671" t="inlineStr">
        <is>
          <t>Samridhi 5 Star Line</t>
        </is>
      </c>
      <c r="C5671" s="82" t="n">
        <v>46038</v>
      </c>
      <c r="D5671" t="inlineStr">
        <is>
          <t>FS-HCM-2</t>
        </is>
      </c>
      <c r="E5671" t="n">
        <v>1337.0388</v>
      </c>
      <c r="F5671" t="n">
        <v>48</v>
      </c>
      <c r="G5671" t="n">
        <v>27.854975</v>
      </c>
      <c r="H5671" t="n">
        <v>2.66956666666667</v>
      </c>
      <c r="I5671" t="n">
        <v>62.1649501013616</v>
      </c>
    </row>
    <row r="5672">
      <c r="A5672" t="inlineStr">
        <is>
          <t>Daily_Efficiency_MTBF_2026_09_18.xlsx</t>
        </is>
      </c>
      <c r="B5672" t="inlineStr">
        <is>
          <t>Samridhi 5 Star Line</t>
        </is>
      </c>
      <c r="C5672" s="82" t="n">
        <v>46038</v>
      </c>
      <c r="D5672" t="inlineStr">
        <is>
          <t>FS-HRM-5</t>
        </is>
      </c>
      <c r="E5672" t="n">
        <v>1294.83913333333</v>
      </c>
      <c r="F5672" t="n">
        <v>35</v>
      </c>
      <c r="G5672" t="n">
        <v>36.9954038095238</v>
      </c>
      <c r="H5672" t="n">
        <v>64.83785</v>
      </c>
      <c r="I5672" t="n">
        <v>30.4984202191454</v>
      </c>
    </row>
    <row r="5673">
      <c r="A5673" t="inlineStr">
        <is>
          <t>Daily_Efficiency_MTBF_2026_09_18.xlsx</t>
        </is>
      </c>
      <c r="B5673" t="inlineStr">
        <is>
          <t>Samridhi 5 Star Line</t>
        </is>
      </c>
      <c r="C5673" s="82" t="n">
        <v>46038</v>
      </c>
      <c r="D5673" t="inlineStr">
        <is>
          <t>FS-HCM-1</t>
        </is>
      </c>
      <c r="E5673" t="n">
        <v>1357.37321666667</v>
      </c>
      <c r="F5673" t="n">
        <v>30</v>
      </c>
      <c r="G5673" t="n">
        <v>45.2457738888889</v>
      </c>
      <c r="H5673" t="n">
        <v>0</v>
      </c>
      <c r="I5673" t="n">
        <v>74.98525755845201</v>
      </c>
    </row>
    <row r="5674">
      <c r="A5674" t="inlineStr">
        <is>
          <t>Daily_Efficiency_MTBF_2026_09_18.xlsx</t>
        </is>
      </c>
      <c r="B5674" t="inlineStr">
        <is>
          <t>Samridhi 5 Star Line</t>
        </is>
      </c>
      <c r="C5674" s="82" t="n">
        <v>46038</v>
      </c>
      <c r="D5674" t="inlineStr">
        <is>
          <t>FS-TTLi-2</t>
        </is>
      </c>
      <c r="E5674" t="n">
        <v>1384.87368333333</v>
      </c>
      <c r="F5674" t="n">
        <v>29</v>
      </c>
      <c r="G5674" t="n">
        <v>47.7542649425287</v>
      </c>
      <c r="H5674" t="n">
        <v>34.9907</v>
      </c>
      <c r="I5674" t="n">
        <v>58.0764693264087</v>
      </c>
    </row>
    <row r="5675">
      <c r="A5675" t="inlineStr">
        <is>
          <t>Daily_Efficiency_MTBF_2026_09_18.xlsx</t>
        </is>
      </c>
      <c r="B5675" t="inlineStr">
        <is>
          <t>Samridhi 5 Star Line</t>
        </is>
      </c>
      <c r="C5675" s="82" t="n">
        <v>46038</v>
      </c>
      <c r="D5675" t="inlineStr">
        <is>
          <t>FS-TTLi-1</t>
        </is>
      </c>
      <c r="E5675" t="n">
        <v>1385.60923333333</v>
      </c>
      <c r="F5675" t="n">
        <v>17</v>
      </c>
      <c r="G5675" t="n">
        <v>81.50642549019609</v>
      </c>
      <c r="H5675" t="n">
        <v>13.3328833333333</v>
      </c>
      <c r="I5675" t="n">
        <v>71.5444528971544</v>
      </c>
    </row>
    <row r="5676">
      <c r="A5676" t="inlineStr">
        <is>
          <t>Daily_Efficiency_MTBF_2026_09_18.xlsx</t>
        </is>
      </c>
      <c r="B5676" t="inlineStr">
        <is>
          <t>Samridhi 5 Star Line</t>
        </is>
      </c>
      <c r="C5676" s="82" t="n">
        <v>46038</v>
      </c>
      <c r="D5676" t="inlineStr">
        <is>
          <t>FS-TTLi-3</t>
        </is>
      </c>
      <c r="E5676" t="n">
        <v>1427.1688</v>
      </c>
      <c r="F5676" t="n">
        <v>13</v>
      </c>
      <c r="G5676" t="n">
        <v>109.782215384615</v>
      </c>
      <c r="H5676" t="n">
        <v>5.835</v>
      </c>
      <c r="I5676" t="n">
        <v>74.302470252666</v>
      </c>
    </row>
    <row r="5677">
      <c r="A5677" t="inlineStr">
        <is>
          <t>Daily_Efficiency_MTBF_2026_09_18.xlsx</t>
        </is>
      </c>
      <c r="B5677" t="inlineStr">
        <is>
          <t>Samridhi 5 Star Line</t>
        </is>
      </c>
      <c r="C5677" s="82" t="n">
        <v>46038</v>
      </c>
      <c r="D5677" t="inlineStr">
        <is>
          <t>FS-TTM-5</t>
        </is>
      </c>
      <c r="E5677" t="n">
        <v>1440</v>
      </c>
      <c r="F5677" t="n">
        <v>1</v>
      </c>
      <c r="G5677" t="n">
        <v>1440</v>
      </c>
      <c r="H5677" t="n">
        <v>0</v>
      </c>
      <c r="I5677" t="n">
        <v>21.530303030303</v>
      </c>
    </row>
    <row r="5678">
      <c r="A5678" t="inlineStr">
        <is>
          <t>Daily_Efficiency_MTBF_2026_09_18.xlsx</t>
        </is>
      </c>
      <c r="B5678" t="inlineStr">
        <is>
          <t>Samridhi 5 Star Line</t>
        </is>
      </c>
      <c r="C5678" s="82" t="n">
        <v>46038</v>
      </c>
      <c r="D5678" t="inlineStr">
        <is>
          <t>FS-Case Packing</t>
        </is>
      </c>
      <c r="E5678" t="n">
        <v>1440</v>
      </c>
      <c r="F5678" t="n">
        <v>1</v>
      </c>
      <c r="G5678" t="n">
        <v>1440</v>
      </c>
      <c r="H5678" t="n">
        <v>0</v>
      </c>
      <c r="I5678" t="n">
        <v>77.263779527559</v>
      </c>
    </row>
    <row r="5679">
      <c r="A5679" t="inlineStr">
        <is>
          <t>Daily_Efficiency_MTBF_2026_09_18.xlsx</t>
        </is>
      </c>
      <c r="B5679" t="inlineStr">
        <is>
          <t>Samridhi Perk Line</t>
        </is>
      </c>
      <c r="C5679" s="82" t="n">
        <v>46038</v>
      </c>
      <c r="D5679" t="inlineStr">
        <is>
          <t>Perk TTM-5</t>
        </is>
      </c>
      <c r="E5679" t="n">
        <v>1099.2407</v>
      </c>
      <c r="F5679" t="n">
        <v>192</v>
      </c>
      <c r="G5679" t="n">
        <v>5.72521197916667</v>
      </c>
      <c r="H5679" t="n">
        <v>275.697733333333</v>
      </c>
      <c r="I5679" t="n">
        <v>39.4915403917517</v>
      </c>
    </row>
    <row r="5680">
      <c r="A5680" t="inlineStr">
        <is>
          <t>Daily_Efficiency_MTBF_2026_09_18.xlsx</t>
        </is>
      </c>
      <c r="B5680" t="inlineStr">
        <is>
          <t>Samridhi Perk Line</t>
        </is>
      </c>
      <c r="C5680" s="82" t="n">
        <v>46038</v>
      </c>
      <c r="D5680" t="inlineStr">
        <is>
          <t>Perk-HLM-2</t>
        </is>
      </c>
      <c r="E5680" t="n">
        <v>1295.60896666667</v>
      </c>
      <c r="F5680" t="n">
        <v>187</v>
      </c>
      <c r="G5680" t="n">
        <v>6.92839019607843</v>
      </c>
      <c r="H5680" t="n">
        <v>0</v>
      </c>
      <c r="I5680" t="n">
        <v>45.3844961717254</v>
      </c>
    </row>
    <row r="5681">
      <c r="A5681" t="inlineStr">
        <is>
          <t>Daily_Efficiency_MTBF_2026_09_18.xlsx</t>
        </is>
      </c>
      <c r="B5681" t="inlineStr">
        <is>
          <t>Samridhi Perk Line</t>
        </is>
      </c>
      <c r="C5681" s="82" t="n">
        <v>46038</v>
      </c>
      <c r="D5681" t="inlineStr">
        <is>
          <t>Perk-HLM-1</t>
        </is>
      </c>
      <c r="E5681" t="n">
        <v>1332.13198333333</v>
      </c>
      <c r="F5681" t="n">
        <v>109</v>
      </c>
      <c r="G5681" t="n">
        <v>12.2213943425076</v>
      </c>
      <c r="H5681" t="n">
        <v>2.24996666666667</v>
      </c>
      <c r="I5681" t="n">
        <v>50.6175189130768</v>
      </c>
    </row>
    <row r="5682">
      <c r="A5682" t="inlineStr">
        <is>
          <t>Daily_Efficiency_MTBF_2026_09_18.xlsx</t>
        </is>
      </c>
      <c r="B5682" t="inlineStr">
        <is>
          <t>Samridhi Perk Line</t>
        </is>
      </c>
      <c r="C5682" s="82" t="n">
        <v>46038</v>
      </c>
      <c r="D5682" t="inlineStr">
        <is>
          <t>Perk-HCM-2</t>
        </is>
      </c>
      <c r="E5682" t="n">
        <v>1362.16758333333</v>
      </c>
      <c r="F5682" t="n">
        <v>64</v>
      </c>
      <c r="G5682" t="n">
        <v>21.2838684895833</v>
      </c>
      <c r="H5682" t="n">
        <v>0.2629</v>
      </c>
      <c r="I5682" t="n">
        <v>85.0343327006381</v>
      </c>
    </row>
    <row r="5683">
      <c r="A5683" t="inlineStr">
        <is>
          <t>Daily_Efficiency_MTBF_2026_09_18.xlsx</t>
        </is>
      </c>
      <c r="B5683" t="inlineStr">
        <is>
          <t>Samridhi Perk Line</t>
        </is>
      </c>
      <c r="C5683" s="82" t="n">
        <v>46038</v>
      </c>
      <c r="D5683" t="inlineStr">
        <is>
          <t>Perk-TTLi-1</t>
        </is>
      </c>
      <c r="E5683" t="n">
        <v>1387.75673333333</v>
      </c>
      <c r="F5683" t="n">
        <v>58</v>
      </c>
      <c r="G5683" t="n">
        <v>23.9268402298851</v>
      </c>
      <c r="H5683" t="n">
        <v>0</v>
      </c>
      <c r="I5683" t="n">
        <v>77.06361320656789</v>
      </c>
    </row>
    <row r="5684">
      <c r="A5684" t="inlineStr">
        <is>
          <t>Daily_Efficiency_MTBF_2026_09_18.xlsx</t>
        </is>
      </c>
      <c r="B5684" t="inlineStr">
        <is>
          <t>Samridhi Perk Line</t>
        </is>
      </c>
      <c r="C5684" s="82" t="n">
        <v>46038</v>
      </c>
      <c r="D5684" t="inlineStr">
        <is>
          <t>Perk-HCM-4</t>
        </is>
      </c>
      <c r="E5684" t="n">
        <v>1376.27933333333</v>
      </c>
      <c r="F5684" t="n">
        <v>50</v>
      </c>
      <c r="G5684" t="n">
        <v>27.5255866666667</v>
      </c>
      <c r="H5684" t="n">
        <v>0.172316666666667</v>
      </c>
      <c r="I5684" t="n">
        <v>65.25985074305</v>
      </c>
    </row>
    <row r="5685">
      <c r="A5685" t="inlineStr">
        <is>
          <t>Daily_Efficiency_MTBF_2026_09_18.xlsx</t>
        </is>
      </c>
      <c r="B5685" t="inlineStr">
        <is>
          <t>Samridhi Perk Line</t>
        </is>
      </c>
      <c r="C5685" s="82" t="n">
        <v>46038</v>
      </c>
      <c r="D5685" t="inlineStr">
        <is>
          <t>Perk-HCM-3</t>
        </is>
      </c>
      <c r="E5685" t="n">
        <v>1357.9027</v>
      </c>
      <c r="F5685" t="n">
        <v>34</v>
      </c>
      <c r="G5685" t="n">
        <v>39.9383147058823</v>
      </c>
      <c r="H5685" t="n">
        <v>0.0435</v>
      </c>
      <c r="I5685" t="n">
        <v>71.562132682654</v>
      </c>
    </row>
    <row r="5686">
      <c r="A5686" t="inlineStr">
        <is>
          <t>Daily_Efficiency_MTBF_2026_09_18.xlsx</t>
        </is>
      </c>
      <c r="B5686" t="inlineStr">
        <is>
          <t>Samridhi Perk Line</t>
        </is>
      </c>
      <c r="C5686" s="82" t="n">
        <v>46038</v>
      </c>
      <c r="D5686" t="inlineStr">
        <is>
          <t>Perk-HCM-1</t>
        </is>
      </c>
      <c r="E5686" t="n">
        <v>1372.5349</v>
      </c>
      <c r="F5686" t="n">
        <v>28</v>
      </c>
      <c r="G5686" t="n">
        <v>49.0191035714286</v>
      </c>
      <c r="H5686" t="n">
        <v>0.248833333333333</v>
      </c>
      <c r="I5686" t="n">
        <v>82.3084278235262</v>
      </c>
    </row>
    <row r="5687">
      <c r="A5687" t="inlineStr">
        <is>
          <t>Daily_Efficiency_MTBF_2026_09_18.xlsx</t>
        </is>
      </c>
      <c r="B5687" t="inlineStr">
        <is>
          <t>Samridhi Perk Line</t>
        </is>
      </c>
      <c r="C5687" s="82" t="n">
        <v>46038</v>
      </c>
      <c r="D5687" t="inlineStr">
        <is>
          <t>Perk-TTLi-3</t>
        </is>
      </c>
      <c r="E5687" t="n">
        <v>1387.87791666667</v>
      </c>
      <c r="F5687" t="n">
        <v>14</v>
      </c>
      <c r="G5687" t="n">
        <v>99.1341369047619</v>
      </c>
      <c r="H5687" t="n">
        <v>1.42966666666667</v>
      </c>
      <c r="I5687" t="n">
        <v>66.5137467287244</v>
      </c>
    </row>
    <row r="5688">
      <c r="A5688" t="inlineStr">
        <is>
          <t>Daily_Efficiency_MTBF_2026_09_18.xlsx</t>
        </is>
      </c>
      <c r="B5688" t="inlineStr">
        <is>
          <t>Samridhi Perk Line</t>
        </is>
      </c>
      <c r="C5688" s="82" t="n">
        <v>46038</v>
      </c>
      <c r="D5688" t="inlineStr">
        <is>
          <t>Perk-TTLi-2</t>
        </is>
      </c>
      <c r="E5688" t="n">
        <v>1377.89901666667</v>
      </c>
      <c r="F5688" t="n">
        <v>7</v>
      </c>
      <c r="G5688" t="n">
        <v>196.842716666667</v>
      </c>
      <c r="H5688" t="n">
        <v>0</v>
      </c>
      <c r="I5688" t="n">
        <v>85.2984987128786</v>
      </c>
    </row>
    <row r="5689">
      <c r="A5689" t="inlineStr">
        <is>
          <t>Daily_Efficiency_MTBF_2026_09_18.xlsx</t>
        </is>
      </c>
      <c r="B5689" t="inlineStr">
        <is>
          <t>Samridhi Perk Line</t>
        </is>
      </c>
      <c r="C5689" s="82" t="n">
        <v>46038</v>
      </c>
      <c r="D5689" t="inlineStr">
        <is>
          <t>Perk-TTLi-4</t>
        </is>
      </c>
      <c r="E5689" t="n">
        <v>1438.2756</v>
      </c>
      <c r="F5689" t="n">
        <v>2</v>
      </c>
      <c r="G5689" t="n">
        <v>719.1378</v>
      </c>
      <c r="H5689" t="n">
        <v>0.527283333333333</v>
      </c>
      <c r="I5689" t="n">
        <v>61.439965838267</v>
      </c>
    </row>
    <row r="5690">
      <c r="A5690" t="inlineStr">
        <is>
          <t>Daily_Efficiency_MTBF_2026_09_18.xlsx</t>
        </is>
      </c>
      <c r="B5690" t="inlineStr">
        <is>
          <t>Samridhi Perk Line</t>
        </is>
      </c>
      <c r="C5690" s="82" t="n">
        <v>46038</v>
      </c>
      <c r="D5690" t="inlineStr">
        <is>
          <t>Perk-HLM-3</t>
        </is>
      </c>
      <c r="E5690" t="n">
        <v>1440</v>
      </c>
      <c r="F5690" t="n">
        <v>1</v>
      </c>
      <c r="G5690" t="n">
        <v>1440</v>
      </c>
      <c r="H5690" t="n">
        <v>0</v>
      </c>
      <c r="I5690" t="n">
        <v>37.9739197530864</v>
      </c>
    </row>
    <row r="5691">
      <c r="A5691" t="inlineStr">
        <is>
          <t>Daily_Efficiency_MTBF_2026_09_18.xlsx</t>
        </is>
      </c>
      <c r="B5691" t="inlineStr">
        <is>
          <t>Samridhi Perk Line</t>
        </is>
      </c>
      <c r="C5691" s="82" t="n">
        <v>46038</v>
      </c>
      <c r="D5691" t="inlineStr">
        <is>
          <t>Perk-Case Packing</t>
        </is>
      </c>
      <c r="E5691" t="n">
        <v>1440</v>
      </c>
      <c r="F5691" t="n">
        <v>1</v>
      </c>
      <c r="G5691" t="n">
        <v>1440</v>
      </c>
      <c r="H5691" t="n">
        <v>0</v>
      </c>
      <c r="I5691" t="n">
        <v>94.3548387096774</v>
      </c>
    </row>
    <row r="5692">
      <c r="A5692" t="inlineStr">
        <is>
          <t>Daily_Efficiency_MTBF_2026_09_18.xlsx</t>
        </is>
      </c>
      <c r="B5692" t="inlineStr">
        <is>
          <t>Co-Extrusion Line</t>
        </is>
      </c>
      <c r="C5692" s="82" t="n">
        <v>46037</v>
      </c>
      <c r="D5692" t="inlineStr">
        <is>
          <t>Coex-AW3</t>
        </is>
      </c>
      <c r="E5692" t="n">
        <v>1204.89028333333</v>
      </c>
      <c r="F5692" t="n">
        <v>308</v>
      </c>
      <c r="G5692" t="n">
        <v>3.91198143939394</v>
      </c>
      <c r="H5692" t="n">
        <v>146.765416666667</v>
      </c>
      <c r="I5692" t="n">
        <v>35.5913888888889</v>
      </c>
    </row>
    <row r="5693">
      <c r="A5693" t="inlineStr">
        <is>
          <t>Daily_Efficiency_MTBF_2026_09_18.xlsx</t>
        </is>
      </c>
      <c r="B5693" t="inlineStr">
        <is>
          <t>Co-Extrusion Line</t>
        </is>
      </c>
      <c r="C5693" s="82" t="n">
        <v>46037</v>
      </c>
      <c r="D5693" t="inlineStr">
        <is>
          <t>Coex-AW2</t>
        </is>
      </c>
      <c r="E5693" t="n">
        <v>1358.32478333333</v>
      </c>
      <c r="F5693" t="n">
        <v>14</v>
      </c>
      <c r="G5693" t="n">
        <v>97.02319880952381</v>
      </c>
      <c r="H5693" t="n">
        <v>8.676666666666669</v>
      </c>
      <c r="I5693" t="n">
        <v>97.0710991808629</v>
      </c>
    </row>
    <row r="5694">
      <c r="A5694" t="inlineStr">
        <is>
          <t>Daily_Efficiency_MTBF_2026_09_18.xlsx</t>
        </is>
      </c>
      <c r="B5694" t="inlineStr">
        <is>
          <t>Samridhi 5 Star Line</t>
        </is>
      </c>
      <c r="C5694" s="82" t="n">
        <v>46037</v>
      </c>
      <c r="D5694" t="inlineStr">
        <is>
          <t>FS-HCM-3</t>
        </is>
      </c>
      <c r="E5694" t="n">
        <v>1331.32438333333</v>
      </c>
      <c r="F5694" t="n">
        <v>63</v>
      </c>
      <c r="G5694" t="n">
        <v>21.1321330687831</v>
      </c>
      <c r="H5694" t="n">
        <v>3.0014</v>
      </c>
      <c r="I5694" t="n">
        <v>78.8242561988783</v>
      </c>
    </row>
    <row r="5695">
      <c r="A5695" t="inlineStr">
        <is>
          <t>Daily_Efficiency_MTBF_2026_09_18.xlsx</t>
        </is>
      </c>
      <c r="B5695" t="inlineStr">
        <is>
          <t>Samridhi 5 Star Line</t>
        </is>
      </c>
      <c r="C5695" s="82" t="n">
        <v>46037</v>
      </c>
      <c r="D5695" t="inlineStr">
        <is>
          <t>FS-HCM-4</t>
        </is>
      </c>
      <c r="E5695" t="n">
        <v>1413.15875</v>
      </c>
      <c r="F5695" t="n">
        <v>43</v>
      </c>
      <c r="G5695" t="n">
        <v>32.8641569767442</v>
      </c>
      <c r="H5695" t="n">
        <v>3.68973333333333</v>
      </c>
      <c r="I5695" t="n">
        <v>57.4694776710457</v>
      </c>
    </row>
    <row r="5696">
      <c r="A5696" t="inlineStr">
        <is>
          <t>Daily_Efficiency_MTBF_2026_09_18.xlsx</t>
        </is>
      </c>
      <c r="B5696" t="inlineStr">
        <is>
          <t>Samridhi 5 Star Line</t>
        </is>
      </c>
      <c r="C5696" s="82" t="n">
        <v>46037</v>
      </c>
      <c r="D5696" t="inlineStr">
        <is>
          <t>FS-HCM-2</t>
        </is>
      </c>
      <c r="E5696" t="n">
        <v>1400.16208333333</v>
      </c>
      <c r="F5696" t="n">
        <v>38</v>
      </c>
      <c r="G5696" t="n">
        <v>36.8463706140351</v>
      </c>
      <c r="H5696" t="n">
        <v>3.48563333333333</v>
      </c>
      <c r="I5696" t="n">
        <v>71.2741132710739</v>
      </c>
    </row>
    <row r="5697">
      <c r="A5697" t="inlineStr">
        <is>
          <t>Daily_Efficiency_MTBF_2026_09_18.xlsx</t>
        </is>
      </c>
      <c r="B5697" t="inlineStr">
        <is>
          <t>Samridhi 5 Star Line</t>
        </is>
      </c>
      <c r="C5697" s="82" t="n">
        <v>46037</v>
      </c>
      <c r="D5697" t="inlineStr">
        <is>
          <t>FS-TTLi-4</t>
        </is>
      </c>
      <c r="E5697" t="n">
        <v>1397.81083333333</v>
      </c>
      <c r="F5697" t="n">
        <v>35</v>
      </c>
      <c r="G5697" t="n">
        <v>39.9374523809524</v>
      </c>
      <c r="H5697" t="n">
        <v>42.1891666666667</v>
      </c>
      <c r="I5697" t="n">
        <v>55.7323232323232</v>
      </c>
    </row>
    <row r="5698">
      <c r="A5698" t="inlineStr">
        <is>
          <t>Daily_Efficiency_MTBF_2026_09_18.xlsx</t>
        </is>
      </c>
      <c r="B5698" t="inlineStr">
        <is>
          <t>Samridhi 5 Star Line</t>
        </is>
      </c>
      <c r="C5698" s="82" t="n">
        <v>46037</v>
      </c>
      <c r="D5698" t="inlineStr">
        <is>
          <t>FS-HRM-5</t>
        </is>
      </c>
      <c r="E5698" t="n">
        <v>1383.34358333333</v>
      </c>
      <c r="F5698" t="n">
        <v>25</v>
      </c>
      <c r="G5698" t="n">
        <v>55.3337433333333</v>
      </c>
      <c r="H5698" t="n">
        <v>28.9872</v>
      </c>
      <c r="I5698" t="n">
        <v>26.9112850984754</v>
      </c>
    </row>
    <row r="5699">
      <c r="A5699" t="inlineStr">
        <is>
          <t>Daily_Efficiency_MTBF_2026_09_18.xlsx</t>
        </is>
      </c>
      <c r="B5699" t="inlineStr">
        <is>
          <t>Samridhi 5 Star Line</t>
        </is>
      </c>
      <c r="C5699" s="82" t="n">
        <v>46037</v>
      </c>
      <c r="D5699" t="inlineStr">
        <is>
          <t>FS-HCM-1</t>
        </is>
      </c>
      <c r="E5699" t="n">
        <v>1372.21281666667</v>
      </c>
      <c r="F5699" t="n">
        <v>24</v>
      </c>
      <c r="G5699" t="n">
        <v>57.1755340277778</v>
      </c>
      <c r="H5699" t="n">
        <v>0.16675</v>
      </c>
      <c r="I5699" t="n">
        <v>82.94979055727271</v>
      </c>
    </row>
    <row r="5700">
      <c r="A5700" t="inlineStr">
        <is>
          <t>Daily_Efficiency_MTBF_2026_09_18.xlsx</t>
        </is>
      </c>
      <c r="B5700" t="inlineStr">
        <is>
          <t>Samridhi 5 Star Line</t>
        </is>
      </c>
      <c r="C5700" s="82" t="n">
        <v>46037</v>
      </c>
      <c r="D5700" t="inlineStr">
        <is>
          <t>FS-TTLi-1</t>
        </is>
      </c>
      <c r="E5700" t="n">
        <v>1411.13528333333</v>
      </c>
      <c r="F5700" t="n">
        <v>19</v>
      </c>
      <c r="G5700" t="n">
        <v>74.27027807017549</v>
      </c>
      <c r="H5700" t="n">
        <v>10.6549833333333</v>
      </c>
      <c r="I5700" t="n">
        <v>79.43090609309191</v>
      </c>
    </row>
    <row r="5701">
      <c r="A5701" t="inlineStr">
        <is>
          <t>Daily_Efficiency_MTBF_2026_09_18.xlsx</t>
        </is>
      </c>
      <c r="B5701" t="inlineStr">
        <is>
          <t>Samridhi 5 Star Line</t>
        </is>
      </c>
      <c r="C5701" s="82" t="n">
        <v>46037</v>
      </c>
      <c r="D5701" t="inlineStr">
        <is>
          <t>FS-TTLi-2</t>
        </is>
      </c>
      <c r="E5701" t="n">
        <v>1417.30106666667</v>
      </c>
      <c r="F5701" t="n">
        <v>9</v>
      </c>
      <c r="G5701" t="n">
        <v>157.477896296296</v>
      </c>
      <c r="H5701" t="n">
        <v>5.01263333333333</v>
      </c>
      <c r="I5701" t="n">
        <v>69.3219889044032</v>
      </c>
    </row>
    <row r="5702">
      <c r="A5702" t="inlineStr">
        <is>
          <t>Daily_Efficiency_MTBF_2026_09_18.xlsx</t>
        </is>
      </c>
      <c r="B5702" t="inlineStr">
        <is>
          <t>Samridhi 5 Star Line</t>
        </is>
      </c>
      <c r="C5702" s="82" t="n">
        <v>46037</v>
      </c>
      <c r="D5702" t="inlineStr">
        <is>
          <t>FS-TTLi-3</t>
        </is>
      </c>
      <c r="E5702" t="n">
        <v>1428.51055</v>
      </c>
      <c r="F5702" t="n">
        <v>9</v>
      </c>
      <c r="G5702" t="n">
        <v>158.723394444444</v>
      </c>
      <c r="H5702" t="n">
        <v>5.66843333333333</v>
      </c>
      <c r="I5702" t="n">
        <v>74.3044849657343</v>
      </c>
    </row>
    <row r="5703">
      <c r="A5703" t="inlineStr">
        <is>
          <t>Daily_Efficiency_MTBF_2026_09_18.xlsx</t>
        </is>
      </c>
      <c r="B5703" t="inlineStr">
        <is>
          <t>Samridhi 5 Star Line</t>
        </is>
      </c>
      <c r="C5703" s="82" t="n">
        <v>46037</v>
      </c>
      <c r="D5703" t="inlineStr">
        <is>
          <t>FS-TTM-5</t>
        </is>
      </c>
      <c r="E5703" t="n">
        <v>1440</v>
      </c>
      <c r="F5703" t="n">
        <v>1</v>
      </c>
      <c r="G5703" t="n">
        <v>1440</v>
      </c>
      <c r="H5703" t="n">
        <v>0</v>
      </c>
      <c r="I5703" t="n">
        <v>19.8787878787879</v>
      </c>
    </row>
    <row r="5704">
      <c r="A5704" t="inlineStr">
        <is>
          <t>Daily_Efficiency_MTBF_2026_09_18.xlsx</t>
        </is>
      </c>
      <c r="B5704" t="inlineStr">
        <is>
          <t>Samridhi 5 Star Line</t>
        </is>
      </c>
      <c r="C5704" s="82" t="n">
        <v>46037</v>
      </c>
      <c r="D5704" t="inlineStr">
        <is>
          <t>FS-Case Packing</t>
        </is>
      </c>
      <c r="E5704" t="n">
        <v>1440</v>
      </c>
      <c r="F5704" t="n">
        <v>1</v>
      </c>
      <c r="G5704" t="n">
        <v>1440</v>
      </c>
      <c r="H5704" t="n">
        <v>0</v>
      </c>
      <c r="I5704" t="n">
        <v>84.54724409448821</v>
      </c>
    </row>
    <row r="5705">
      <c r="A5705" t="inlineStr">
        <is>
          <t>Daily_Efficiency_MTBF_2026_09_18.xlsx</t>
        </is>
      </c>
      <c r="B5705" t="inlineStr">
        <is>
          <t>Samridhi Perk Line</t>
        </is>
      </c>
      <c r="C5705" s="82" t="n">
        <v>46037</v>
      </c>
      <c r="D5705" t="inlineStr">
        <is>
          <t>Perk-HLM-2</t>
        </is>
      </c>
      <c r="E5705" t="n">
        <v>1312.9849</v>
      </c>
      <c r="F5705" t="n">
        <v>168</v>
      </c>
      <c r="G5705" t="n">
        <v>7.81538630952381</v>
      </c>
      <c r="H5705" t="n">
        <v>0</v>
      </c>
      <c r="I5705" t="n">
        <v>51.4223997987963</v>
      </c>
    </row>
    <row r="5706">
      <c r="A5706" t="inlineStr">
        <is>
          <t>Daily_Efficiency_MTBF_2026_09_18.xlsx</t>
        </is>
      </c>
      <c r="B5706" t="inlineStr">
        <is>
          <t>Samridhi Perk Line</t>
        </is>
      </c>
      <c r="C5706" s="82" t="n">
        <v>46037</v>
      </c>
      <c r="D5706" t="inlineStr">
        <is>
          <t>Perk-HLM-1</t>
        </is>
      </c>
      <c r="E5706" t="n">
        <v>1278.44173333333</v>
      </c>
      <c r="F5706" t="n">
        <v>160</v>
      </c>
      <c r="G5706" t="n">
        <v>7.99026083333333</v>
      </c>
      <c r="H5706" t="n">
        <v>1.7551</v>
      </c>
      <c r="I5706" t="n">
        <v>62.3340759486209</v>
      </c>
    </row>
    <row r="5707">
      <c r="A5707" t="inlineStr">
        <is>
          <t>Daily_Efficiency_MTBF_2026_09_18.xlsx</t>
        </is>
      </c>
      <c r="B5707" t="inlineStr">
        <is>
          <t>Samridhi Perk Line</t>
        </is>
      </c>
      <c r="C5707" s="82" t="n">
        <v>46037</v>
      </c>
      <c r="D5707" t="inlineStr">
        <is>
          <t>Perk-HCM-2</t>
        </is>
      </c>
      <c r="E5707" t="n">
        <v>1377.14815</v>
      </c>
      <c r="F5707" t="n">
        <v>104</v>
      </c>
      <c r="G5707" t="n">
        <v>13.2418091346154</v>
      </c>
      <c r="H5707" t="n">
        <v>0.331</v>
      </c>
      <c r="I5707" t="n">
        <v>86.4962052246827</v>
      </c>
    </row>
    <row r="5708">
      <c r="A5708" t="inlineStr">
        <is>
          <t>Daily_Efficiency_MTBF_2026_09_18.xlsx</t>
        </is>
      </c>
      <c r="B5708" t="inlineStr">
        <is>
          <t>Samridhi Perk Line</t>
        </is>
      </c>
      <c r="C5708" s="82" t="n">
        <v>46037</v>
      </c>
      <c r="D5708" t="inlineStr">
        <is>
          <t>Perk-HCM-3</t>
        </is>
      </c>
      <c r="E5708" t="n">
        <v>1363.75561666667</v>
      </c>
      <c r="F5708" t="n">
        <v>69</v>
      </c>
      <c r="G5708" t="n">
        <v>19.7645741545894</v>
      </c>
      <c r="H5708" t="n">
        <v>0.640366666666667</v>
      </c>
      <c r="I5708" t="n">
        <v>69.7248403682014</v>
      </c>
    </row>
    <row r="5709">
      <c r="A5709" t="inlineStr">
        <is>
          <t>Daily_Efficiency_MTBF_2026_09_18.xlsx</t>
        </is>
      </c>
      <c r="B5709" t="inlineStr">
        <is>
          <t>Samridhi Perk Line</t>
        </is>
      </c>
      <c r="C5709" s="82" t="n">
        <v>46037</v>
      </c>
      <c r="D5709" t="inlineStr">
        <is>
          <t>Perk TTM-5</t>
        </is>
      </c>
      <c r="E5709" t="n">
        <v>517.801366666666</v>
      </c>
      <c r="F5709" t="n">
        <v>57</v>
      </c>
      <c r="G5709" t="n">
        <v>9.08423450292397</v>
      </c>
      <c r="H5709" t="n">
        <v>79.24455</v>
      </c>
      <c r="I5709" t="n">
        <v>46.7061468930253</v>
      </c>
    </row>
    <row r="5710">
      <c r="A5710" t="inlineStr">
        <is>
          <t>Daily_Efficiency_MTBF_2026_09_18.xlsx</t>
        </is>
      </c>
      <c r="B5710" t="inlineStr">
        <is>
          <t>Samridhi Perk Line</t>
        </is>
      </c>
      <c r="C5710" s="82" t="n">
        <v>46037</v>
      </c>
      <c r="D5710" t="inlineStr">
        <is>
          <t>Perk-HCM-1</t>
        </is>
      </c>
      <c r="E5710" t="n">
        <v>1383.34056666667</v>
      </c>
      <c r="F5710" t="n">
        <v>34</v>
      </c>
      <c r="G5710" t="n">
        <v>40.686487254902</v>
      </c>
      <c r="H5710" t="n">
        <v>0.7062</v>
      </c>
      <c r="I5710" t="n">
        <v>80.28088156343929</v>
      </c>
    </row>
    <row r="5711">
      <c r="A5711" t="inlineStr">
        <is>
          <t>Daily_Efficiency_MTBF_2026_09_18.xlsx</t>
        </is>
      </c>
      <c r="B5711" t="inlineStr">
        <is>
          <t>Samridhi Perk Line</t>
        </is>
      </c>
      <c r="C5711" s="82" t="n">
        <v>46037</v>
      </c>
      <c r="D5711" t="inlineStr">
        <is>
          <t>Perk-HCM-4</t>
        </is>
      </c>
      <c r="E5711" t="n">
        <v>1392.06743333333</v>
      </c>
      <c r="F5711" t="n">
        <v>32</v>
      </c>
      <c r="G5711" t="n">
        <v>43.5021072916667</v>
      </c>
      <c r="H5711" t="n">
        <v>0.16065</v>
      </c>
      <c r="I5711" t="n">
        <v>63.7121643111532</v>
      </c>
    </row>
    <row r="5712">
      <c r="A5712" t="inlineStr">
        <is>
          <t>Daily_Efficiency_MTBF_2026_09_18.xlsx</t>
        </is>
      </c>
      <c r="B5712" t="inlineStr">
        <is>
          <t>Samridhi Perk Line</t>
        </is>
      </c>
      <c r="C5712" s="82" t="n">
        <v>46037</v>
      </c>
      <c r="D5712" t="inlineStr">
        <is>
          <t>Perk-TTLi-1</t>
        </is>
      </c>
      <c r="E5712" t="n">
        <v>1331.96528333333</v>
      </c>
      <c r="F5712" t="n">
        <v>19</v>
      </c>
      <c r="G5712" t="n">
        <v>70.10343596491229</v>
      </c>
      <c r="H5712" t="n">
        <v>1.22673333333333</v>
      </c>
      <c r="I5712" t="n">
        <v>69.5962520285732</v>
      </c>
    </row>
    <row r="5713">
      <c r="A5713" t="inlineStr">
        <is>
          <t>Daily_Efficiency_MTBF_2026_09_18.xlsx</t>
        </is>
      </c>
      <c r="B5713" t="inlineStr">
        <is>
          <t>Samridhi Perk Line</t>
        </is>
      </c>
      <c r="C5713" s="82" t="n">
        <v>46037</v>
      </c>
      <c r="D5713" t="inlineStr">
        <is>
          <t>Perk-TTLi-3</t>
        </is>
      </c>
      <c r="E5713" t="n">
        <v>1398.2337</v>
      </c>
      <c r="F5713" t="n">
        <v>16</v>
      </c>
      <c r="G5713" t="n">
        <v>87.38960625</v>
      </c>
      <c r="H5713" t="n">
        <v>3.01138333333333</v>
      </c>
      <c r="I5713" t="n">
        <v>64.7302604088941</v>
      </c>
    </row>
    <row r="5714">
      <c r="A5714" t="inlineStr">
        <is>
          <t>Daily_Efficiency_MTBF_2026_09_18.xlsx</t>
        </is>
      </c>
      <c r="B5714" t="inlineStr">
        <is>
          <t>Samridhi Perk Line</t>
        </is>
      </c>
      <c r="C5714" s="82" t="n">
        <v>46037</v>
      </c>
      <c r="D5714" t="inlineStr">
        <is>
          <t>Perk-TTLi-2</t>
        </is>
      </c>
      <c r="E5714" t="n">
        <v>1404.88008333333</v>
      </c>
      <c r="F5714" t="n">
        <v>8</v>
      </c>
      <c r="G5714" t="n">
        <v>175.610010416667</v>
      </c>
      <c r="H5714" t="n">
        <v>0.0846833333333333</v>
      </c>
      <c r="I5714" t="n">
        <v>86.82214079170581</v>
      </c>
    </row>
    <row r="5715">
      <c r="A5715" t="inlineStr">
        <is>
          <t>Daily_Efficiency_MTBF_2026_09_18.xlsx</t>
        </is>
      </c>
      <c r="B5715" t="inlineStr">
        <is>
          <t>Samridhi Perk Line</t>
        </is>
      </c>
      <c r="C5715" s="82" t="n">
        <v>46037</v>
      </c>
      <c r="D5715" t="inlineStr">
        <is>
          <t>Perk-TTLi-4</t>
        </is>
      </c>
      <c r="E5715" t="n">
        <v>1422.60078333333</v>
      </c>
      <c r="F5715" t="n">
        <v>1</v>
      </c>
      <c r="G5715" t="n">
        <v>1422.60078333333</v>
      </c>
      <c r="H5715" t="n">
        <v>0</v>
      </c>
      <c r="I5715" t="n">
        <v>52.3512997268958</v>
      </c>
    </row>
    <row r="5716">
      <c r="A5716" t="inlineStr">
        <is>
          <t>Daily_Efficiency_MTBF_2026_09_18.xlsx</t>
        </is>
      </c>
      <c r="B5716" t="inlineStr">
        <is>
          <t>Samridhi Perk Line</t>
        </is>
      </c>
      <c r="C5716" s="82" t="n">
        <v>46037</v>
      </c>
      <c r="D5716" t="inlineStr">
        <is>
          <t>Perk-HLM-3</t>
        </is>
      </c>
      <c r="E5716" t="n">
        <v>1440</v>
      </c>
      <c r="F5716" t="n">
        <v>1</v>
      </c>
      <c r="G5716" t="n">
        <v>1440</v>
      </c>
      <c r="H5716" t="n">
        <v>0</v>
      </c>
      <c r="I5716" t="n">
        <v>45.2038580246914</v>
      </c>
    </row>
    <row r="5717">
      <c r="A5717" t="inlineStr">
        <is>
          <t>Daily_Efficiency_MTBF_2026_09_18.xlsx</t>
        </is>
      </c>
      <c r="B5717" t="inlineStr">
        <is>
          <t>Samridhi Perk Line</t>
        </is>
      </c>
      <c r="C5717" s="82" t="n">
        <v>46037</v>
      </c>
      <c r="D5717" t="inlineStr">
        <is>
          <t>Perk-Case Packing</t>
        </is>
      </c>
      <c r="E5717" t="n">
        <v>1440</v>
      </c>
      <c r="F5717" t="n">
        <v>1</v>
      </c>
      <c r="G5717" t="n">
        <v>1440</v>
      </c>
      <c r="H5717" t="n">
        <v>0</v>
      </c>
      <c r="I5717" t="n">
        <v>88.0376344086021</v>
      </c>
    </row>
    <row r="5718">
      <c r="A5718" t="inlineStr">
        <is>
          <t>Daily_Efficiency_MTBF_2026_09_18.xlsx</t>
        </is>
      </c>
      <c r="B5718" t="inlineStr">
        <is>
          <t>Co-Extrusion Line</t>
        </is>
      </c>
      <c r="C5718" s="82" t="n">
        <v>46036</v>
      </c>
      <c r="D5718" t="inlineStr">
        <is>
          <t>Coex-AW3</t>
        </is>
      </c>
      <c r="E5718" t="n">
        <v>1238.32228333333</v>
      </c>
      <c r="F5718" t="n">
        <v>247</v>
      </c>
      <c r="G5718" t="n">
        <v>5.01345053981107</v>
      </c>
      <c r="H5718" t="n">
        <v>112.165583333333</v>
      </c>
      <c r="I5718" t="n">
        <v>32.9855555555555</v>
      </c>
    </row>
    <row r="5719">
      <c r="A5719" t="inlineStr">
        <is>
          <t>Daily_Efficiency_MTBF_2026_09_18.xlsx</t>
        </is>
      </c>
      <c r="B5719" t="inlineStr">
        <is>
          <t>Co-Extrusion Line</t>
        </is>
      </c>
      <c r="C5719" s="82" t="n">
        <v>46036</v>
      </c>
      <c r="D5719" t="inlineStr">
        <is>
          <t>Coex-AW2</t>
        </is>
      </c>
      <c r="E5719" t="n">
        <v>1354.67048333333</v>
      </c>
      <c r="F5719" t="n">
        <v>11</v>
      </c>
      <c r="G5719" t="n">
        <v>123.151862121212</v>
      </c>
      <c r="H5719" t="n">
        <v>7.83333333333333</v>
      </c>
      <c r="I5719" t="n">
        <v>89.21516293244881</v>
      </c>
    </row>
    <row r="5720">
      <c r="A5720" t="inlineStr">
        <is>
          <t>Daily_Efficiency_MTBF_2026_09_18.xlsx</t>
        </is>
      </c>
      <c r="B5720" t="inlineStr">
        <is>
          <t>Samridhi 5 Star Line</t>
        </is>
      </c>
      <c r="C5720" s="82" t="n">
        <v>46036</v>
      </c>
      <c r="D5720" t="inlineStr">
        <is>
          <t>FS-HCM-3</t>
        </is>
      </c>
      <c r="E5720" t="n">
        <v>1303.63878333333</v>
      </c>
      <c r="F5720" t="n">
        <v>107</v>
      </c>
      <c r="G5720" t="n">
        <v>12.1835400311526</v>
      </c>
      <c r="H5720" t="n">
        <v>7.15273333333333</v>
      </c>
      <c r="I5720" t="n">
        <v>69.95019170593569</v>
      </c>
    </row>
    <row r="5721">
      <c r="A5721" t="inlineStr">
        <is>
          <t>Daily_Efficiency_MTBF_2026_09_18.xlsx</t>
        </is>
      </c>
      <c r="B5721" t="inlineStr">
        <is>
          <t>Samridhi 5 Star Line</t>
        </is>
      </c>
      <c r="C5721" s="82" t="n">
        <v>46036</v>
      </c>
      <c r="D5721" t="inlineStr">
        <is>
          <t>FS-TTLi-4</t>
        </is>
      </c>
      <c r="E5721" t="n">
        <v>1400.5503</v>
      </c>
      <c r="F5721" t="n">
        <v>57</v>
      </c>
      <c r="G5721" t="n">
        <v>24.5710578947368</v>
      </c>
      <c r="H5721" t="n">
        <v>39.4497</v>
      </c>
      <c r="I5721" t="n">
        <v>60.2373737373737</v>
      </c>
    </row>
    <row r="5722">
      <c r="A5722" t="inlineStr">
        <is>
          <t>Daily_Efficiency_MTBF_2026_09_18.xlsx</t>
        </is>
      </c>
      <c r="B5722" t="inlineStr">
        <is>
          <t>Samridhi 5 Star Line</t>
        </is>
      </c>
      <c r="C5722" s="82" t="n">
        <v>46036</v>
      </c>
      <c r="D5722" t="inlineStr">
        <is>
          <t>FS-TTLi-1</t>
        </is>
      </c>
      <c r="E5722" t="n">
        <v>988.935483333333</v>
      </c>
      <c r="F5722" t="n">
        <v>38</v>
      </c>
      <c r="G5722" t="n">
        <v>26.0246179824561</v>
      </c>
      <c r="H5722" t="n">
        <v>16.0091333333333</v>
      </c>
      <c r="I5722" t="n">
        <v>64.5326858031148</v>
      </c>
    </row>
    <row r="5723">
      <c r="A5723" t="inlineStr">
        <is>
          <t>Daily_Efficiency_MTBF_2026_09_18.xlsx</t>
        </is>
      </c>
      <c r="B5723" t="inlineStr">
        <is>
          <t>Samridhi 5 Star Line</t>
        </is>
      </c>
      <c r="C5723" s="82" t="n">
        <v>46036</v>
      </c>
      <c r="D5723" t="inlineStr">
        <is>
          <t>FS-HCM-1</t>
        </is>
      </c>
      <c r="E5723" t="n">
        <v>1325.1683</v>
      </c>
      <c r="F5723" t="n">
        <v>32</v>
      </c>
      <c r="G5723" t="n">
        <v>41.411509375</v>
      </c>
      <c r="H5723" t="n">
        <v>0.4921</v>
      </c>
      <c r="I5723" t="n">
        <v>58.7624378630306</v>
      </c>
    </row>
    <row r="5724">
      <c r="A5724" t="inlineStr">
        <is>
          <t>Daily_Efficiency_MTBF_2026_09_18.xlsx</t>
        </is>
      </c>
      <c r="B5724" t="inlineStr">
        <is>
          <t>Samridhi 5 Star Line</t>
        </is>
      </c>
      <c r="C5724" s="82" t="n">
        <v>46036</v>
      </c>
      <c r="D5724" t="inlineStr">
        <is>
          <t>FS-HCM-4</t>
        </is>
      </c>
      <c r="E5724" t="n">
        <v>1370.65891666667</v>
      </c>
      <c r="F5724" t="n">
        <v>31</v>
      </c>
      <c r="G5724" t="n">
        <v>44.2148037634409</v>
      </c>
      <c r="H5724" t="n">
        <v>18.85095</v>
      </c>
      <c r="I5724" t="n">
        <v>62.3486522835363</v>
      </c>
    </row>
    <row r="5725">
      <c r="A5725" t="inlineStr">
        <is>
          <t>Daily_Efficiency_MTBF_2026_09_18.xlsx</t>
        </is>
      </c>
      <c r="B5725" t="inlineStr">
        <is>
          <t>Samridhi 5 Star Line</t>
        </is>
      </c>
      <c r="C5725" s="82" t="n">
        <v>46036</v>
      </c>
      <c r="D5725" t="inlineStr">
        <is>
          <t>FS-HCM-2</t>
        </is>
      </c>
      <c r="E5725" t="n">
        <v>1388.33646666667</v>
      </c>
      <c r="F5725" t="n">
        <v>26</v>
      </c>
      <c r="G5725" t="n">
        <v>53.3975564102564</v>
      </c>
      <c r="H5725" t="n">
        <v>2.32551666666667</v>
      </c>
      <c r="I5725" t="n">
        <v>58.9833053789451</v>
      </c>
    </row>
    <row r="5726">
      <c r="A5726" t="inlineStr">
        <is>
          <t>Daily_Efficiency_MTBF_2026_09_18.xlsx</t>
        </is>
      </c>
      <c r="B5726" t="inlineStr">
        <is>
          <t>Samridhi 5 Star Line</t>
        </is>
      </c>
      <c r="C5726" s="82" t="n">
        <v>46036</v>
      </c>
      <c r="D5726" t="inlineStr">
        <is>
          <t>FS-HRM-5</t>
        </is>
      </c>
      <c r="E5726" t="n">
        <v>1396.65063333333</v>
      </c>
      <c r="F5726" t="n">
        <v>19</v>
      </c>
      <c r="G5726" t="n">
        <v>73.5079280701754</v>
      </c>
      <c r="H5726" t="n">
        <v>25.8491666666667</v>
      </c>
      <c r="I5726" t="n">
        <v>39.3693616624123</v>
      </c>
    </row>
    <row r="5727">
      <c r="A5727" t="inlineStr">
        <is>
          <t>Daily_Efficiency_MTBF_2026_09_18.xlsx</t>
        </is>
      </c>
      <c r="B5727" t="inlineStr">
        <is>
          <t>Samridhi 5 Star Line</t>
        </is>
      </c>
      <c r="C5727" s="82" t="n">
        <v>46036</v>
      </c>
      <c r="D5727" t="inlineStr">
        <is>
          <t>FS-TTLi-2</t>
        </is>
      </c>
      <c r="E5727" t="n">
        <v>1413.83973333333</v>
      </c>
      <c r="F5727" t="n">
        <v>4</v>
      </c>
      <c r="G5727" t="n">
        <v>353.459933333333</v>
      </c>
      <c r="H5727" t="n">
        <v>1.83315</v>
      </c>
      <c r="I5727" t="n">
        <v>54.9536298619953</v>
      </c>
    </row>
    <row r="5728">
      <c r="A5728" t="inlineStr">
        <is>
          <t>Daily_Efficiency_MTBF_2026_09_18.xlsx</t>
        </is>
      </c>
      <c r="B5728" t="inlineStr">
        <is>
          <t>Samridhi 5 Star Line</t>
        </is>
      </c>
      <c r="C5728" s="82" t="n">
        <v>46036</v>
      </c>
      <c r="D5728" t="inlineStr">
        <is>
          <t>FS-TTLi-3</t>
        </is>
      </c>
      <c r="E5728" t="n">
        <v>1436.66563333333</v>
      </c>
      <c r="F5728" t="n">
        <v>3</v>
      </c>
      <c r="G5728" t="n">
        <v>478.888544444445</v>
      </c>
      <c r="H5728" t="n">
        <v>0.667233333333333</v>
      </c>
      <c r="I5728" t="n">
        <v>63.8073388907537</v>
      </c>
    </row>
    <row r="5729">
      <c r="A5729" t="inlineStr">
        <is>
          <t>Daily_Efficiency_MTBF_2026_09_18.xlsx</t>
        </is>
      </c>
      <c r="B5729" t="inlineStr">
        <is>
          <t>Samridhi 5 Star Line</t>
        </is>
      </c>
      <c r="C5729" s="82" t="n">
        <v>46036</v>
      </c>
      <c r="D5729" t="inlineStr">
        <is>
          <t>FS-Case Packing</t>
        </is>
      </c>
      <c r="E5729" t="n">
        <v>1440</v>
      </c>
      <c r="F5729" t="n">
        <v>1</v>
      </c>
      <c r="G5729" t="n">
        <v>1440</v>
      </c>
      <c r="H5729" t="n">
        <v>0</v>
      </c>
      <c r="I5729" t="n">
        <v>73.0150918635171</v>
      </c>
    </row>
    <row r="5730">
      <c r="A5730" t="inlineStr">
        <is>
          <t>Daily_Efficiency_MTBF_2026_09_18.xlsx</t>
        </is>
      </c>
      <c r="B5730" t="inlineStr">
        <is>
          <t>Samridhi 5 Star Line</t>
        </is>
      </c>
      <c r="C5730" s="82" t="n">
        <v>46036</v>
      </c>
      <c r="D5730" t="inlineStr">
        <is>
          <t>FS-TTM-5</t>
        </is>
      </c>
      <c r="E5730" t="n">
        <v>1440</v>
      </c>
      <c r="F5730" t="n">
        <v>1</v>
      </c>
      <c r="G5730" t="n">
        <v>1440</v>
      </c>
      <c r="H5730" t="n">
        <v>0</v>
      </c>
      <c r="I5730" t="n">
        <v>32.8838383838384</v>
      </c>
    </row>
    <row r="5731">
      <c r="A5731" t="inlineStr">
        <is>
          <t>Daily_Efficiency_MTBF_2026_09_18.xlsx</t>
        </is>
      </c>
      <c r="B5731" t="inlineStr">
        <is>
          <t>Samridhi Perk Line</t>
        </is>
      </c>
      <c r="C5731" s="82" t="n">
        <v>46036</v>
      </c>
      <c r="D5731" t="inlineStr">
        <is>
          <t>Perk-HLM-1</t>
        </is>
      </c>
      <c r="E5731" t="n">
        <v>1274.70681666667</v>
      </c>
      <c r="F5731" t="n">
        <v>148</v>
      </c>
      <c r="G5731" t="n">
        <v>8.612883896396401</v>
      </c>
      <c r="H5731" t="n">
        <v>4.80423333333333</v>
      </c>
      <c r="I5731" t="n">
        <v>74.2879395196789</v>
      </c>
    </row>
    <row r="5732">
      <c r="A5732" t="inlineStr">
        <is>
          <t>Daily_Efficiency_MTBF_2026_09_18.xlsx</t>
        </is>
      </c>
      <c r="B5732" t="inlineStr">
        <is>
          <t>Samridhi Perk Line</t>
        </is>
      </c>
      <c r="C5732" s="82" t="n">
        <v>46036</v>
      </c>
      <c r="D5732" t="inlineStr">
        <is>
          <t>Perk-HLM-2</t>
        </is>
      </c>
      <c r="E5732" t="n">
        <v>1296.24768333333</v>
      </c>
      <c r="F5732" t="n">
        <v>123</v>
      </c>
      <c r="G5732" t="n">
        <v>10.5385990514905</v>
      </c>
      <c r="H5732" t="n">
        <v>0</v>
      </c>
      <c r="I5732" t="n">
        <v>55.3465334821293</v>
      </c>
    </row>
    <row r="5733">
      <c r="A5733" t="inlineStr">
        <is>
          <t>Daily_Efficiency_MTBF_2026_09_18.xlsx</t>
        </is>
      </c>
      <c r="B5733" t="inlineStr">
        <is>
          <t>Samridhi Perk Line</t>
        </is>
      </c>
      <c r="C5733" s="82" t="n">
        <v>46036</v>
      </c>
      <c r="D5733" t="inlineStr">
        <is>
          <t>Perk-HCM-2</t>
        </is>
      </c>
      <c r="E5733" t="n">
        <v>1375.24168333333</v>
      </c>
      <c r="F5733" t="n">
        <v>79</v>
      </c>
      <c r="G5733" t="n">
        <v>17.4081225738397</v>
      </c>
      <c r="H5733" t="n">
        <v>0.559283333333333</v>
      </c>
      <c r="I5733" t="n">
        <v>83.6836673631792</v>
      </c>
    </row>
    <row r="5734">
      <c r="A5734" t="inlineStr">
        <is>
          <t>Daily_Efficiency_MTBF_2026_09_18.xlsx</t>
        </is>
      </c>
      <c r="B5734" t="inlineStr">
        <is>
          <t>Samridhi Perk Line</t>
        </is>
      </c>
      <c r="C5734" s="82" t="n">
        <v>46036</v>
      </c>
      <c r="D5734" t="inlineStr">
        <is>
          <t>Perk-HCM-3</t>
        </is>
      </c>
      <c r="E5734" t="n">
        <v>1367.22915</v>
      </c>
      <c r="F5734" t="n">
        <v>49</v>
      </c>
      <c r="G5734" t="n">
        <v>27.9026357142857</v>
      </c>
      <c r="H5734" t="n">
        <v>1.71455</v>
      </c>
      <c r="I5734" t="n">
        <v>67.6027413137689</v>
      </c>
    </row>
    <row r="5735">
      <c r="A5735" t="inlineStr">
        <is>
          <t>Daily_Efficiency_MTBF_2026_09_18.xlsx</t>
        </is>
      </c>
      <c r="B5735" t="inlineStr">
        <is>
          <t>Samridhi Perk Line</t>
        </is>
      </c>
      <c r="C5735" s="82" t="n">
        <v>46036</v>
      </c>
      <c r="D5735" t="inlineStr">
        <is>
          <t>Perk-TTLi-1</t>
        </is>
      </c>
      <c r="E5735" t="n">
        <v>1362.84341666667</v>
      </c>
      <c r="F5735" t="n">
        <v>35</v>
      </c>
      <c r="G5735" t="n">
        <v>38.9383833333333</v>
      </c>
      <c r="H5735" t="n">
        <v>0.283416666666667</v>
      </c>
      <c r="I5735" t="n">
        <v>59.0711074334988</v>
      </c>
    </row>
    <row r="5736">
      <c r="A5736" t="inlineStr">
        <is>
          <t>Daily_Efficiency_MTBF_2026_09_18.xlsx</t>
        </is>
      </c>
      <c r="B5736" t="inlineStr">
        <is>
          <t>Samridhi Perk Line</t>
        </is>
      </c>
      <c r="C5736" s="82" t="n">
        <v>46036</v>
      </c>
      <c r="D5736" t="inlineStr">
        <is>
          <t>Perk-HCM-1</t>
        </is>
      </c>
      <c r="E5736" t="n">
        <v>1343.62931666667</v>
      </c>
      <c r="F5736" t="n">
        <v>28</v>
      </c>
      <c r="G5736" t="n">
        <v>47.9867613095238</v>
      </c>
      <c r="H5736" t="n">
        <v>2.20416666666667</v>
      </c>
      <c r="I5736" t="n">
        <v>70.45826934941491</v>
      </c>
    </row>
    <row r="5737">
      <c r="A5737" t="inlineStr">
        <is>
          <t>Daily_Efficiency_MTBF_2026_09_18.xlsx</t>
        </is>
      </c>
      <c r="B5737" t="inlineStr">
        <is>
          <t>Samridhi Perk Line</t>
        </is>
      </c>
      <c r="C5737" s="82" t="n">
        <v>46036</v>
      </c>
      <c r="D5737" t="inlineStr">
        <is>
          <t>Perk-HCM-4</t>
        </is>
      </c>
      <c r="E5737" t="n">
        <v>1380.60043333333</v>
      </c>
      <c r="F5737" t="n">
        <v>26</v>
      </c>
      <c r="G5737" t="n">
        <v>53.1000166666667</v>
      </c>
      <c r="H5737" t="n">
        <v>0.34365</v>
      </c>
      <c r="I5737" t="n">
        <v>65.2761021837987</v>
      </c>
    </row>
    <row r="5738">
      <c r="A5738" t="inlineStr">
        <is>
          <t>Daily_Efficiency_MTBF_2026_09_18.xlsx</t>
        </is>
      </c>
      <c r="B5738" t="inlineStr">
        <is>
          <t>Samridhi Perk Line</t>
        </is>
      </c>
      <c r="C5738" s="82" t="n">
        <v>46036</v>
      </c>
      <c r="D5738" t="inlineStr">
        <is>
          <t>Perk TTM-5</t>
        </is>
      </c>
      <c r="E5738" t="n">
        <v>884.74675</v>
      </c>
      <c r="F5738" t="n">
        <v>24</v>
      </c>
      <c r="G5738" t="n">
        <v>36.8644479166667</v>
      </c>
      <c r="H5738" t="n">
        <v>39.9381</v>
      </c>
      <c r="I5738" t="n">
        <v>0.446428571428564</v>
      </c>
    </row>
    <row r="5739">
      <c r="A5739" t="inlineStr">
        <is>
          <t>Daily_Efficiency_MTBF_2026_09_18.xlsx</t>
        </is>
      </c>
      <c r="B5739" t="inlineStr">
        <is>
          <t>Samridhi Perk Line</t>
        </is>
      </c>
      <c r="C5739" s="82" t="n">
        <v>46036</v>
      </c>
      <c r="D5739" t="inlineStr">
        <is>
          <t>Perk-TTLi-3</t>
        </is>
      </c>
      <c r="E5739" t="n">
        <v>1328.64333333333</v>
      </c>
      <c r="F5739" t="n">
        <v>12</v>
      </c>
      <c r="G5739" t="n">
        <v>110.720277777778</v>
      </c>
      <c r="H5739" t="n">
        <v>2.68735</v>
      </c>
      <c r="I5739" t="n">
        <v>66.02596360427761</v>
      </c>
    </row>
    <row r="5740">
      <c r="A5740" t="inlineStr">
        <is>
          <t>Daily_Efficiency_MTBF_2026_09_18.xlsx</t>
        </is>
      </c>
      <c r="B5740" t="inlineStr">
        <is>
          <t>Samridhi Perk Line</t>
        </is>
      </c>
      <c r="C5740" s="82" t="n">
        <v>46036</v>
      </c>
      <c r="D5740" t="inlineStr">
        <is>
          <t>Perk-TTLi-2</t>
        </is>
      </c>
      <c r="E5740" t="n">
        <v>1356.8284</v>
      </c>
      <c r="F5740" t="n">
        <v>10</v>
      </c>
      <c r="G5740" t="n">
        <v>135.68284</v>
      </c>
      <c r="H5740" t="n">
        <v>0</v>
      </c>
      <c r="I5740" t="n">
        <v>88.35489286360171</v>
      </c>
    </row>
    <row r="5741">
      <c r="A5741" t="inlineStr">
        <is>
          <t>Daily_Efficiency_MTBF_2026_09_18.xlsx</t>
        </is>
      </c>
      <c r="B5741" t="inlineStr">
        <is>
          <t>Samridhi Perk Line</t>
        </is>
      </c>
      <c r="C5741" s="82" t="n">
        <v>46036</v>
      </c>
      <c r="D5741" t="inlineStr">
        <is>
          <t>Perk-TTLi-4</t>
        </is>
      </c>
      <c r="E5741" t="n">
        <v>1435.37193333333</v>
      </c>
      <c r="F5741" t="n">
        <v>6</v>
      </c>
      <c r="G5741" t="n">
        <v>239.228655555556</v>
      </c>
      <c r="H5741" t="n">
        <v>3.30538333333333</v>
      </c>
      <c r="I5741" t="n">
        <v>58.2670716592533</v>
      </c>
    </row>
    <row r="5742">
      <c r="A5742" t="inlineStr">
        <is>
          <t>Daily_Efficiency_MTBF_2026_09_18.xlsx</t>
        </is>
      </c>
      <c r="B5742" t="inlineStr">
        <is>
          <t>Samridhi Perk Line</t>
        </is>
      </c>
      <c r="C5742" s="82" t="n">
        <v>46036</v>
      </c>
      <c r="D5742" t="inlineStr">
        <is>
          <t>Perk-HLM-3</t>
        </is>
      </c>
      <c r="E5742" t="n">
        <v>1440</v>
      </c>
      <c r="F5742" t="n">
        <v>1</v>
      </c>
      <c r="G5742" t="n">
        <v>1440</v>
      </c>
      <c r="H5742" t="n">
        <v>0</v>
      </c>
      <c r="I5742" t="n">
        <v>50.4057098765432</v>
      </c>
    </row>
    <row r="5743">
      <c r="A5743" t="inlineStr">
        <is>
          <t>Daily_Efficiency_MTBF_2026_09_18.xlsx</t>
        </is>
      </c>
      <c r="B5743" t="inlineStr">
        <is>
          <t>Samridhi Perk Line</t>
        </is>
      </c>
      <c r="C5743" s="82" t="n">
        <v>46036</v>
      </c>
      <c r="D5743" t="inlineStr">
        <is>
          <t>Perk-Case Packing</t>
        </is>
      </c>
      <c r="E5743" t="n">
        <v>1440</v>
      </c>
      <c r="F5743" t="n">
        <v>1</v>
      </c>
      <c r="G5743" t="n">
        <v>1440</v>
      </c>
      <c r="H5743" t="n">
        <v>0</v>
      </c>
      <c r="I5743" t="n">
        <v>105.584160463193</v>
      </c>
    </row>
    <row r="5744">
      <c r="A5744" t="inlineStr">
        <is>
          <t>Daily_Efficiency_MTBF_2026_09_18.xlsx</t>
        </is>
      </c>
      <c r="B5744" t="inlineStr">
        <is>
          <t>Co-Extrusion Line</t>
        </is>
      </c>
      <c r="C5744" s="82" t="n">
        <v>46035</v>
      </c>
      <c r="D5744" t="inlineStr">
        <is>
          <t>Coex-AW3</t>
        </is>
      </c>
      <c r="E5744" t="n">
        <v>1190.1973</v>
      </c>
      <c r="F5744" t="n">
        <v>518</v>
      </c>
      <c r="G5744" t="n">
        <v>2.29767818532819</v>
      </c>
      <c r="H5744" t="n">
        <v>214.964516666667</v>
      </c>
      <c r="I5744" t="n">
        <v>29.9186111111111</v>
      </c>
    </row>
    <row r="5745">
      <c r="A5745" t="inlineStr">
        <is>
          <t>Daily_Efficiency_MTBF_2026_09_18.xlsx</t>
        </is>
      </c>
      <c r="B5745" t="inlineStr">
        <is>
          <t>Co-Extrusion Line</t>
        </is>
      </c>
      <c r="C5745" s="82" t="n">
        <v>46035</v>
      </c>
      <c r="D5745" t="inlineStr">
        <is>
          <t>Coex-AW2</t>
        </is>
      </c>
      <c r="E5745" t="n">
        <v>1373.49465</v>
      </c>
      <c r="F5745" t="n">
        <v>11</v>
      </c>
      <c r="G5745" t="n">
        <v>124.86315</v>
      </c>
      <c r="H5745" t="n">
        <v>7.67066666666667</v>
      </c>
      <c r="I5745" t="n">
        <v>63.4210088086064</v>
      </c>
    </row>
    <row r="5746">
      <c r="A5746" t="inlineStr">
        <is>
          <t>Daily_Efficiency_MTBF_2026_09_18.xlsx</t>
        </is>
      </c>
      <c r="B5746" t="inlineStr">
        <is>
          <t>Samridhi 5 Star Line</t>
        </is>
      </c>
      <c r="C5746" s="82" t="n">
        <v>46035</v>
      </c>
      <c r="D5746" t="inlineStr">
        <is>
          <t>FS-TTLi-4</t>
        </is>
      </c>
      <c r="E5746" t="n">
        <v>1364.13548333333</v>
      </c>
      <c r="F5746" t="n">
        <v>52</v>
      </c>
      <c r="G5746" t="n">
        <v>26.2333746794872</v>
      </c>
      <c r="H5746" t="n">
        <v>41.3620666666667</v>
      </c>
      <c r="I5746" t="n">
        <v>71.6414141414141</v>
      </c>
    </row>
    <row r="5747">
      <c r="A5747" t="inlineStr">
        <is>
          <t>Daily_Efficiency_MTBF_2026_09_18.xlsx</t>
        </is>
      </c>
      <c r="B5747" t="inlineStr">
        <is>
          <t>Samridhi 5 Star Line</t>
        </is>
      </c>
      <c r="C5747" s="82" t="n">
        <v>46035</v>
      </c>
      <c r="D5747" t="inlineStr">
        <is>
          <t>FS-TTLi-3</t>
        </is>
      </c>
      <c r="E5747" t="n">
        <v>1369.002</v>
      </c>
      <c r="F5747" t="n">
        <v>37</v>
      </c>
      <c r="G5747" t="n">
        <v>37.0000540540541</v>
      </c>
      <c r="H5747" t="n">
        <v>33.9837</v>
      </c>
      <c r="I5747" t="n">
        <v>78.9259337446745</v>
      </c>
    </row>
    <row r="5748">
      <c r="A5748" t="inlineStr">
        <is>
          <t>Daily_Efficiency_MTBF_2026_09_18.xlsx</t>
        </is>
      </c>
      <c r="B5748" t="inlineStr">
        <is>
          <t>Samridhi 5 Star Line</t>
        </is>
      </c>
      <c r="C5748" s="82" t="n">
        <v>46035</v>
      </c>
      <c r="D5748" t="inlineStr">
        <is>
          <t>FS-HCM-1</t>
        </is>
      </c>
      <c r="E5748" t="n">
        <v>1357.51945</v>
      </c>
      <c r="F5748" t="n">
        <v>29</v>
      </c>
      <c r="G5748" t="n">
        <v>46.8110155172414</v>
      </c>
      <c r="H5748" t="n">
        <v>0.82525</v>
      </c>
      <c r="I5748" t="n">
        <v>86.2940750207779</v>
      </c>
    </row>
    <row r="5749">
      <c r="A5749" t="inlineStr">
        <is>
          <t>Daily_Efficiency_MTBF_2026_09_18.xlsx</t>
        </is>
      </c>
      <c r="B5749" t="inlineStr">
        <is>
          <t>Samridhi 5 Star Line</t>
        </is>
      </c>
      <c r="C5749" s="82" t="n">
        <v>46035</v>
      </c>
      <c r="D5749" t="inlineStr">
        <is>
          <t>FS-HCM-3</t>
        </is>
      </c>
      <c r="E5749" t="n">
        <v>1392.3618</v>
      </c>
      <c r="F5749" t="n">
        <v>26</v>
      </c>
      <c r="G5749" t="n">
        <v>53.5523769230769</v>
      </c>
      <c r="H5749" t="n">
        <v>0.833816666666667</v>
      </c>
      <c r="I5749" t="n">
        <v>80.8458464977292</v>
      </c>
    </row>
    <row r="5750">
      <c r="A5750" t="inlineStr">
        <is>
          <t>Daily_Efficiency_MTBF_2026_09_18.xlsx</t>
        </is>
      </c>
      <c r="B5750" t="inlineStr">
        <is>
          <t>Samridhi 5 Star Line</t>
        </is>
      </c>
      <c r="C5750" s="82" t="n">
        <v>46035</v>
      </c>
      <c r="D5750" t="inlineStr">
        <is>
          <t>FS-HCM-4</t>
        </is>
      </c>
      <c r="E5750" t="n">
        <v>1410.14761666667</v>
      </c>
      <c r="F5750" t="n">
        <v>24</v>
      </c>
      <c r="G5750" t="n">
        <v>58.7561506944444</v>
      </c>
      <c r="H5750" t="n">
        <v>10.0111</v>
      </c>
      <c r="I5750" t="n">
        <v>73.7342078532557</v>
      </c>
    </row>
    <row r="5751">
      <c r="A5751" t="inlineStr">
        <is>
          <t>Daily_Efficiency_MTBF_2026_09_18.xlsx</t>
        </is>
      </c>
      <c r="B5751" t="inlineStr">
        <is>
          <t>Samridhi 5 Star Line</t>
        </is>
      </c>
      <c r="C5751" s="82" t="n">
        <v>46035</v>
      </c>
      <c r="D5751" t="inlineStr">
        <is>
          <t>FS-HRM-5</t>
        </is>
      </c>
      <c r="E5751" t="n">
        <v>1386.97388333333</v>
      </c>
      <c r="F5751" t="n">
        <v>20</v>
      </c>
      <c r="G5751" t="n">
        <v>69.3486941666667</v>
      </c>
      <c r="H5751" t="n">
        <v>34.1757666666667</v>
      </c>
      <c r="I5751" t="n">
        <v>35.2783524112455</v>
      </c>
    </row>
    <row r="5752">
      <c r="A5752" t="inlineStr">
        <is>
          <t>Daily_Efficiency_MTBF_2026_09_18.xlsx</t>
        </is>
      </c>
      <c r="B5752" t="inlineStr">
        <is>
          <t>Samridhi 5 Star Line</t>
        </is>
      </c>
      <c r="C5752" s="82" t="n">
        <v>46035</v>
      </c>
      <c r="D5752" t="inlineStr">
        <is>
          <t>FS-TTLi-2</t>
        </is>
      </c>
      <c r="E5752" t="n">
        <v>1410.64043333333</v>
      </c>
      <c r="F5752" t="n">
        <v>19</v>
      </c>
      <c r="G5752" t="n">
        <v>74.2442333333333</v>
      </c>
      <c r="H5752" t="n">
        <v>18.7064166666667</v>
      </c>
      <c r="I5752" t="n">
        <v>65.850801968491</v>
      </c>
    </row>
    <row r="5753">
      <c r="A5753" t="inlineStr">
        <is>
          <t>Daily_Efficiency_MTBF_2026_09_18.xlsx</t>
        </is>
      </c>
      <c r="B5753" t="inlineStr">
        <is>
          <t>Samridhi 5 Star Line</t>
        </is>
      </c>
      <c r="C5753" s="82" t="n">
        <v>46035</v>
      </c>
      <c r="D5753" t="inlineStr">
        <is>
          <t>FS-HCM-2</t>
        </is>
      </c>
      <c r="E5753" t="n">
        <v>1421.97791666667</v>
      </c>
      <c r="F5753" t="n">
        <v>18</v>
      </c>
      <c r="G5753" t="n">
        <v>78.9987731481481</v>
      </c>
      <c r="H5753" t="n">
        <v>0.16695</v>
      </c>
      <c r="I5753" t="n">
        <v>67.6913088500265</v>
      </c>
    </row>
    <row r="5754">
      <c r="A5754" t="inlineStr">
        <is>
          <t>Daily_Efficiency_MTBF_2026_09_18.xlsx</t>
        </is>
      </c>
      <c r="B5754" t="inlineStr">
        <is>
          <t>Samridhi 5 Star Line</t>
        </is>
      </c>
      <c r="C5754" s="82" t="n">
        <v>46035</v>
      </c>
      <c r="D5754" t="inlineStr">
        <is>
          <t>FS-TTLi-1</t>
        </is>
      </c>
      <c r="E5754" t="n">
        <v>1412.68643333333</v>
      </c>
      <c r="F5754" t="n">
        <v>12</v>
      </c>
      <c r="G5754" t="n">
        <v>117.723869444444</v>
      </c>
      <c r="H5754" t="n">
        <v>6.32861666666667</v>
      </c>
      <c r="I5754" t="n">
        <v>83.0651088348211</v>
      </c>
    </row>
    <row r="5755">
      <c r="A5755" t="inlineStr">
        <is>
          <t>Daily_Efficiency_MTBF_2026_09_18.xlsx</t>
        </is>
      </c>
      <c r="B5755" t="inlineStr">
        <is>
          <t>Samridhi 5 Star Line</t>
        </is>
      </c>
      <c r="C5755" s="82" t="n">
        <v>46035</v>
      </c>
      <c r="D5755" t="inlineStr">
        <is>
          <t>FS-Case Packing</t>
        </is>
      </c>
      <c r="E5755" t="n">
        <v>1440</v>
      </c>
      <c r="F5755" t="n">
        <v>1</v>
      </c>
      <c r="G5755" t="n">
        <v>1440</v>
      </c>
      <c r="H5755" t="n">
        <v>0</v>
      </c>
      <c r="I5755" t="n">
        <v>90.50196850393699</v>
      </c>
    </row>
    <row r="5756">
      <c r="A5756" t="inlineStr">
        <is>
          <t>Daily_Efficiency_MTBF_2026_09_18.xlsx</t>
        </is>
      </c>
      <c r="B5756" t="inlineStr">
        <is>
          <t>Samridhi 5 Star Line</t>
        </is>
      </c>
      <c r="C5756" s="82" t="n">
        <v>46035</v>
      </c>
      <c r="D5756" t="inlineStr">
        <is>
          <t>FS-TTM-5</t>
        </is>
      </c>
      <c r="E5756" t="n">
        <v>1440</v>
      </c>
      <c r="F5756" t="n">
        <v>1</v>
      </c>
      <c r="G5756" t="n">
        <v>1440</v>
      </c>
      <c r="H5756" t="n">
        <v>0</v>
      </c>
      <c r="I5756" t="n">
        <v>33.0151515151515</v>
      </c>
    </row>
    <row r="5757">
      <c r="A5757" t="inlineStr">
        <is>
          <t>Daily_Efficiency_MTBF_2026_09_18.xlsx</t>
        </is>
      </c>
      <c r="B5757" t="inlineStr">
        <is>
          <t>Samridhi Perk Line</t>
        </is>
      </c>
      <c r="C5757" s="82" t="n">
        <v>46035</v>
      </c>
      <c r="D5757" t="inlineStr">
        <is>
          <t>Perk-HCM-2</t>
        </is>
      </c>
      <c r="E5757" t="n">
        <v>1357.87788333333</v>
      </c>
      <c r="F5757" t="n">
        <v>135</v>
      </c>
      <c r="G5757" t="n">
        <v>10.058354691358</v>
      </c>
      <c r="H5757" t="n">
        <v>0.5134</v>
      </c>
      <c r="I5757" t="n">
        <v>90.0823457642324</v>
      </c>
    </row>
    <row r="5758">
      <c r="A5758" t="inlineStr">
        <is>
          <t>Daily_Efficiency_MTBF_2026_09_18.xlsx</t>
        </is>
      </c>
      <c r="B5758" t="inlineStr">
        <is>
          <t>Samridhi Perk Line</t>
        </is>
      </c>
      <c r="C5758" s="82" t="n">
        <v>46035</v>
      </c>
      <c r="D5758" t="inlineStr">
        <is>
          <t>Perk-HLM-2</t>
        </is>
      </c>
      <c r="E5758" t="n">
        <v>1187.76483333333</v>
      </c>
      <c r="F5758" t="n">
        <v>111</v>
      </c>
      <c r="G5758" t="n">
        <v>10.7005840840841</v>
      </c>
      <c r="H5758" t="n">
        <v>0</v>
      </c>
      <c r="I5758" t="n">
        <v>63.2370140720046</v>
      </c>
    </row>
    <row r="5759">
      <c r="A5759" t="inlineStr">
        <is>
          <t>Daily_Efficiency_MTBF_2026_09_18.xlsx</t>
        </is>
      </c>
      <c r="B5759" t="inlineStr">
        <is>
          <t>Samridhi Perk Line</t>
        </is>
      </c>
      <c r="C5759" s="82" t="n">
        <v>46035</v>
      </c>
      <c r="D5759" t="inlineStr">
        <is>
          <t>Perk-HLM-1</t>
        </is>
      </c>
      <c r="E5759" t="n">
        <v>1280.65083333333</v>
      </c>
      <c r="F5759" t="n">
        <v>106</v>
      </c>
      <c r="G5759" t="n">
        <v>12.0816116352201</v>
      </c>
      <c r="H5759" t="n">
        <v>1.32978333333333</v>
      </c>
      <c r="I5759" t="n">
        <v>75.7371923811165</v>
      </c>
    </row>
    <row r="5760">
      <c r="A5760" t="inlineStr">
        <is>
          <t>Daily_Efficiency_MTBF_2026_09_18.xlsx</t>
        </is>
      </c>
      <c r="B5760" t="inlineStr">
        <is>
          <t>Samridhi Perk Line</t>
        </is>
      </c>
      <c r="C5760" s="82" t="n">
        <v>46035</v>
      </c>
      <c r="D5760" t="inlineStr">
        <is>
          <t>Perk-HCM-3</t>
        </is>
      </c>
      <c r="E5760" t="n">
        <v>1341.9548</v>
      </c>
      <c r="F5760" t="n">
        <v>66</v>
      </c>
      <c r="G5760" t="n">
        <v>20.3326484848485</v>
      </c>
      <c r="H5760" t="n">
        <v>1.29675</v>
      </c>
      <c r="I5760" t="n">
        <v>69.31778170231389</v>
      </c>
    </row>
    <row r="5761">
      <c r="A5761" t="inlineStr">
        <is>
          <t>Daily_Efficiency_MTBF_2026_09_18.xlsx</t>
        </is>
      </c>
      <c r="B5761" t="inlineStr">
        <is>
          <t>Samridhi Perk Line</t>
        </is>
      </c>
      <c r="C5761" s="82" t="n">
        <v>46035</v>
      </c>
      <c r="D5761" t="inlineStr">
        <is>
          <t>Perk-HCM-4</t>
        </is>
      </c>
      <c r="E5761" t="n">
        <v>1367.27343333333</v>
      </c>
      <c r="F5761" t="n">
        <v>61</v>
      </c>
      <c r="G5761" t="n">
        <v>22.414318579235</v>
      </c>
      <c r="H5761" t="n">
        <v>0.161316666666667</v>
      </c>
      <c r="I5761" t="n">
        <v>67.8149893509938</v>
      </c>
    </row>
    <row r="5762">
      <c r="A5762" t="inlineStr">
        <is>
          <t>Daily_Efficiency_MTBF_2026_09_18.xlsx</t>
        </is>
      </c>
      <c r="B5762" t="inlineStr">
        <is>
          <t>Samridhi Perk Line</t>
        </is>
      </c>
      <c r="C5762" s="82" t="n">
        <v>46035</v>
      </c>
      <c r="D5762" t="inlineStr">
        <is>
          <t>Perk-TTLi-1</t>
        </is>
      </c>
      <c r="E5762" t="n">
        <v>1332.72628333333</v>
      </c>
      <c r="F5762" t="n">
        <v>45</v>
      </c>
      <c r="G5762" t="n">
        <v>29.6161396296296</v>
      </c>
      <c r="H5762" t="n">
        <v>0.383483333333333</v>
      </c>
      <c r="I5762" t="n">
        <v>72.91255440052871</v>
      </c>
    </row>
    <row r="5763">
      <c r="A5763" t="inlineStr">
        <is>
          <t>Daily_Efficiency_MTBF_2026_09_18.xlsx</t>
        </is>
      </c>
      <c r="B5763" t="inlineStr">
        <is>
          <t>Samridhi Perk Line</t>
        </is>
      </c>
      <c r="C5763" s="82" t="n">
        <v>46035</v>
      </c>
      <c r="D5763" t="inlineStr">
        <is>
          <t>Perk-HCM-1</t>
        </is>
      </c>
      <c r="E5763" t="n">
        <v>1397.83195</v>
      </c>
      <c r="F5763" t="n">
        <v>27</v>
      </c>
      <c r="G5763" t="n">
        <v>51.7715537037037</v>
      </c>
      <c r="H5763" t="n">
        <v>0</v>
      </c>
      <c r="I5763" t="n">
        <v>82.3607626747747</v>
      </c>
    </row>
    <row r="5764">
      <c r="A5764" t="inlineStr">
        <is>
          <t>Daily_Efficiency_MTBF_2026_09_18.xlsx</t>
        </is>
      </c>
      <c r="B5764" t="inlineStr">
        <is>
          <t>Samridhi Perk Line</t>
        </is>
      </c>
      <c r="C5764" s="82" t="n">
        <v>46035</v>
      </c>
      <c r="D5764" t="inlineStr">
        <is>
          <t>Perk-TTLi-3</t>
        </is>
      </c>
      <c r="E5764" t="n">
        <v>1288.18365</v>
      </c>
      <c r="F5764" t="n">
        <v>11</v>
      </c>
      <c r="G5764" t="n">
        <v>117.107604545455</v>
      </c>
      <c r="H5764" t="n">
        <v>1.0609</v>
      </c>
      <c r="I5764" t="n">
        <v>64.8813273011427</v>
      </c>
    </row>
    <row r="5765">
      <c r="A5765" t="inlineStr">
        <is>
          <t>Daily_Efficiency_MTBF_2026_09_18.xlsx</t>
        </is>
      </c>
      <c r="B5765" t="inlineStr">
        <is>
          <t>Samridhi Perk Line</t>
        </is>
      </c>
      <c r="C5765" s="82" t="n">
        <v>46035</v>
      </c>
      <c r="D5765" t="inlineStr">
        <is>
          <t>Perk-TTLi-4</t>
        </is>
      </c>
      <c r="E5765" t="n">
        <v>1435.74478333333</v>
      </c>
      <c r="F5765" t="n">
        <v>4</v>
      </c>
      <c r="G5765" t="n">
        <v>358.936195833333</v>
      </c>
      <c r="H5765" t="n">
        <v>3.51993333333333</v>
      </c>
      <c r="I5765" t="n">
        <v>64.4829258476808</v>
      </c>
    </row>
    <row r="5766">
      <c r="A5766" t="inlineStr">
        <is>
          <t>Daily_Efficiency_MTBF_2026_09_18.xlsx</t>
        </is>
      </c>
      <c r="B5766" t="inlineStr">
        <is>
          <t>Samridhi Perk Line</t>
        </is>
      </c>
      <c r="C5766" s="82" t="n">
        <v>46035</v>
      </c>
      <c r="D5766" t="inlineStr">
        <is>
          <t>Perk-TTLi-2</t>
        </is>
      </c>
      <c r="E5766" t="n">
        <v>1420.03308333333</v>
      </c>
      <c r="F5766" t="n">
        <v>2</v>
      </c>
      <c r="G5766" t="n">
        <v>710.016541666667</v>
      </c>
      <c r="H5766" t="n">
        <v>0</v>
      </c>
      <c r="I5766" t="n">
        <v>89.5371896595766</v>
      </c>
    </row>
    <row r="5767">
      <c r="A5767" t="inlineStr">
        <is>
          <t>Daily_Efficiency_MTBF_2026_09_18.xlsx</t>
        </is>
      </c>
      <c r="B5767" t="inlineStr">
        <is>
          <t>Samridhi Perk Line</t>
        </is>
      </c>
      <c r="C5767" s="82" t="n">
        <v>46035</v>
      </c>
      <c r="D5767" t="inlineStr">
        <is>
          <t>Perk-Case Packing</t>
        </is>
      </c>
      <c r="E5767" t="n">
        <v>1440</v>
      </c>
      <c r="F5767" t="n">
        <v>1</v>
      </c>
      <c r="G5767" t="n">
        <v>1440</v>
      </c>
      <c r="H5767" t="n">
        <v>0</v>
      </c>
      <c r="I5767" t="n">
        <v>140.961538461538</v>
      </c>
    </row>
    <row r="5768">
      <c r="A5768" t="inlineStr">
        <is>
          <t>Daily_Efficiency_MTBF_2026_09_18.xlsx</t>
        </is>
      </c>
      <c r="B5768" t="inlineStr">
        <is>
          <t>Samridhi Perk Line</t>
        </is>
      </c>
      <c r="C5768" s="82" t="n">
        <v>46035</v>
      </c>
      <c r="D5768" t="inlineStr">
        <is>
          <t>Perk-HLM-3</t>
        </is>
      </c>
      <c r="E5768" t="n">
        <v>1440</v>
      </c>
      <c r="F5768" t="n">
        <v>1</v>
      </c>
      <c r="G5768" t="n">
        <v>1440</v>
      </c>
      <c r="H5768" t="n">
        <v>0</v>
      </c>
      <c r="I5768" t="n">
        <v>55.0552469135802</v>
      </c>
    </row>
    <row r="5769">
      <c r="A5769" t="inlineStr">
        <is>
          <t>Daily_Efficiency_MTBF_2026_09_18.xlsx</t>
        </is>
      </c>
      <c r="B5769" t="inlineStr">
        <is>
          <t>Co-Extrusion Line</t>
        </is>
      </c>
      <c r="C5769" s="82" t="n">
        <v>46034</v>
      </c>
      <c r="D5769" t="inlineStr">
        <is>
          <t>Coex-AW3</t>
        </is>
      </c>
      <c r="E5769" t="n">
        <v>1242.4781</v>
      </c>
      <c r="F5769" t="n">
        <v>199</v>
      </c>
      <c r="G5769" t="n">
        <v>6.24360854271357</v>
      </c>
      <c r="H5769" t="n">
        <v>140.018483333333</v>
      </c>
      <c r="I5769" t="n">
        <v>22.2575</v>
      </c>
    </row>
    <row r="5770">
      <c r="A5770" t="inlineStr">
        <is>
          <t>Daily_Efficiency_MTBF_2026_09_18.xlsx</t>
        </is>
      </c>
      <c r="B5770" t="inlineStr">
        <is>
          <t>Co-Extrusion Line</t>
        </is>
      </c>
      <c r="C5770" s="82" t="n">
        <v>46034</v>
      </c>
      <c r="D5770" t="inlineStr">
        <is>
          <t>Coex-AW2</t>
        </is>
      </c>
      <c r="E5770" t="n">
        <v>977.642266666667</v>
      </c>
      <c r="F5770" t="n">
        <v>18</v>
      </c>
      <c r="G5770" t="n">
        <v>54.3134592592593</v>
      </c>
      <c r="H5770" t="n">
        <v>20.6712333333333</v>
      </c>
      <c r="I5770" t="n">
        <v>77.7301883461493</v>
      </c>
    </row>
    <row r="5771">
      <c r="A5771" t="inlineStr">
        <is>
          <t>Daily_Efficiency_MTBF_2026_09_18.xlsx</t>
        </is>
      </c>
      <c r="B5771" t="inlineStr">
        <is>
          <t>Samridhi 5 Star Line</t>
        </is>
      </c>
      <c r="C5771" s="82" t="n">
        <v>46034</v>
      </c>
      <c r="D5771" t="inlineStr">
        <is>
          <t>FS-HCM-1</t>
        </is>
      </c>
      <c r="E5771" t="n">
        <v>1379.32306666667</v>
      </c>
      <c r="F5771" t="n">
        <v>72</v>
      </c>
      <c r="G5771" t="n">
        <v>19.1572648148148</v>
      </c>
      <c r="H5771" t="n">
        <v>0.826533333333333</v>
      </c>
      <c r="I5771" t="n">
        <v>65.17409282689241</v>
      </c>
    </row>
    <row r="5772">
      <c r="A5772" t="inlineStr">
        <is>
          <t>Daily_Efficiency_MTBF_2026_09_18.xlsx</t>
        </is>
      </c>
      <c r="B5772" t="inlineStr">
        <is>
          <t>Samridhi 5 Star Line</t>
        </is>
      </c>
      <c r="C5772" s="82" t="n">
        <v>46034</v>
      </c>
      <c r="D5772" t="inlineStr">
        <is>
          <t>FS-HCM-3</t>
        </is>
      </c>
      <c r="E5772" t="n">
        <v>1385.52981666667</v>
      </c>
      <c r="F5772" t="n">
        <v>61</v>
      </c>
      <c r="G5772" t="n">
        <v>22.7136035519126</v>
      </c>
      <c r="H5772" t="n">
        <v>0.49315</v>
      </c>
      <c r="I5772" t="n">
        <v>80.04016257423071</v>
      </c>
    </row>
    <row r="5773">
      <c r="A5773" t="inlineStr">
        <is>
          <t>Daily_Efficiency_MTBF_2026_09_18.xlsx</t>
        </is>
      </c>
      <c r="B5773" t="inlineStr">
        <is>
          <t>Samridhi 5 Star Line</t>
        </is>
      </c>
      <c r="C5773" s="82" t="n">
        <v>46034</v>
      </c>
      <c r="D5773" t="inlineStr">
        <is>
          <t>FS-TTLi-4</t>
        </is>
      </c>
      <c r="E5773" t="n">
        <v>1388.14855</v>
      </c>
      <c r="F5773" t="n">
        <v>50</v>
      </c>
      <c r="G5773" t="n">
        <v>27.762971</v>
      </c>
      <c r="H5773" t="n">
        <v>51.85145</v>
      </c>
      <c r="I5773" t="n">
        <v>68.7525252525252</v>
      </c>
    </row>
    <row r="5774">
      <c r="A5774" t="inlineStr">
        <is>
          <t>Daily_Efficiency_MTBF_2026_09_18.xlsx</t>
        </is>
      </c>
      <c r="B5774" t="inlineStr">
        <is>
          <t>Samridhi 5 Star Line</t>
        </is>
      </c>
      <c r="C5774" s="82" t="n">
        <v>46034</v>
      </c>
      <c r="D5774" t="inlineStr">
        <is>
          <t>FS-HRM-5</t>
        </is>
      </c>
      <c r="E5774" t="n">
        <v>1313.1268</v>
      </c>
      <c r="F5774" t="n">
        <v>39</v>
      </c>
      <c r="G5774" t="n">
        <v>33.669917948718</v>
      </c>
      <c r="H5774" t="n">
        <v>52.6975666666667</v>
      </c>
      <c r="I5774" t="n">
        <v>39.546146801372</v>
      </c>
    </row>
    <row r="5775">
      <c r="A5775" t="inlineStr">
        <is>
          <t>Daily_Efficiency_MTBF_2026_09_18.xlsx</t>
        </is>
      </c>
      <c r="B5775" t="inlineStr">
        <is>
          <t>Samridhi 5 Star Line</t>
        </is>
      </c>
      <c r="C5775" s="82" t="n">
        <v>46034</v>
      </c>
      <c r="D5775" t="inlineStr">
        <is>
          <t>FS-TTLi-3</t>
        </is>
      </c>
      <c r="E5775" t="n">
        <v>1354.9809</v>
      </c>
      <c r="F5775" t="n">
        <v>37</v>
      </c>
      <c r="G5775" t="n">
        <v>36.6211054054054</v>
      </c>
      <c r="H5775" t="n">
        <v>25.0170833333333</v>
      </c>
      <c r="I5775" t="n">
        <v>79.3500970967484</v>
      </c>
    </row>
    <row r="5776">
      <c r="A5776" t="inlineStr">
        <is>
          <t>Daily_Efficiency_MTBF_2026_09_18.xlsx</t>
        </is>
      </c>
      <c r="B5776" t="inlineStr">
        <is>
          <t>Samridhi 5 Star Line</t>
        </is>
      </c>
      <c r="C5776" s="82" t="n">
        <v>46034</v>
      </c>
      <c r="D5776" t="inlineStr">
        <is>
          <t>FS-HCM-4</t>
        </is>
      </c>
      <c r="E5776" t="n">
        <v>1414.51258333333</v>
      </c>
      <c r="F5776" t="n">
        <v>32</v>
      </c>
      <c r="G5776" t="n">
        <v>44.2035182291667</v>
      </c>
      <c r="H5776" t="n">
        <v>5.82756666666667</v>
      </c>
      <c r="I5776" t="n">
        <v>70.1375178598627</v>
      </c>
    </row>
    <row r="5777">
      <c r="A5777" t="inlineStr">
        <is>
          <t>Daily_Efficiency_MTBF_2026_09_18.xlsx</t>
        </is>
      </c>
      <c r="B5777" t="inlineStr">
        <is>
          <t>Samridhi 5 Star Line</t>
        </is>
      </c>
      <c r="C5777" s="82" t="n">
        <v>46034</v>
      </c>
      <c r="D5777" t="inlineStr">
        <is>
          <t>FS-HCM-2</t>
        </is>
      </c>
      <c r="E5777" t="n">
        <v>1381.6626</v>
      </c>
      <c r="F5777" t="n">
        <v>23</v>
      </c>
      <c r="G5777" t="n">
        <v>60.0722869565217</v>
      </c>
      <c r="H5777" t="n">
        <v>0.50025</v>
      </c>
      <c r="I5777" t="n">
        <v>63.8807137336514</v>
      </c>
    </row>
    <row r="5778">
      <c r="A5778" t="inlineStr">
        <is>
          <t>Daily_Efficiency_MTBF_2026_09_18.xlsx</t>
        </is>
      </c>
      <c r="B5778" t="inlineStr">
        <is>
          <t>Samridhi 5 Star Line</t>
        </is>
      </c>
      <c r="C5778" s="82" t="n">
        <v>46034</v>
      </c>
      <c r="D5778" t="inlineStr">
        <is>
          <t>FS-TTLi-2</t>
        </is>
      </c>
      <c r="E5778" t="n">
        <v>1350.32943333333</v>
      </c>
      <c r="F5778" t="n">
        <v>17</v>
      </c>
      <c r="G5778" t="n">
        <v>79.43114313725491</v>
      </c>
      <c r="H5778" t="n">
        <v>15.9958333333333</v>
      </c>
      <c r="I5778" t="n">
        <v>61.9497869954034</v>
      </c>
    </row>
    <row r="5779">
      <c r="A5779" t="inlineStr">
        <is>
          <t>Daily_Efficiency_MTBF_2026_09_18.xlsx</t>
        </is>
      </c>
      <c r="B5779" t="inlineStr">
        <is>
          <t>Samridhi 5 Star Line</t>
        </is>
      </c>
      <c r="C5779" s="82" t="n">
        <v>46034</v>
      </c>
      <c r="D5779" t="inlineStr">
        <is>
          <t>FS-TTLi-1</t>
        </is>
      </c>
      <c r="E5779" t="n">
        <v>1329.32295</v>
      </c>
      <c r="F5779" t="n">
        <v>14</v>
      </c>
      <c r="G5779" t="n">
        <v>94.95163928571429</v>
      </c>
      <c r="H5779" t="n">
        <v>10.99775</v>
      </c>
      <c r="I5779" t="n">
        <v>63.617705306641</v>
      </c>
    </row>
    <row r="5780">
      <c r="A5780" t="inlineStr">
        <is>
          <t>Daily_Efficiency_MTBF_2026_09_18.xlsx</t>
        </is>
      </c>
      <c r="B5780" t="inlineStr">
        <is>
          <t>Samridhi 5 Star Line</t>
        </is>
      </c>
      <c r="C5780" s="82" t="n">
        <v>46034</v>
      </c>
      <c r="D5780" t="inlineStr">
        <is>
          <t>FS-Case Packing</t>
        </is>
      </c>
      <c r="E5780" t="n">
        <v>1440</v>
      </c>
      <c r="F5780" t="n">
        <v>1</v>
      </c>
      <c r="G5780" t="n">
        <v>1440</v>
      </c>
      <c r="H5780" t="n">
        <v>0</v>
      </c>
      <c r="I5780" t="n">
        <v>82.1030183727034</v>
      </c>
    </row>
    <row r="5781">
      <c r="A5781" t="inlineStr">
        <is>
          <t>Daily_Efficiency_MTBF_2026_09_18.xlsx</t>
        </is>
      </c>
      <c r="B5781" t="inlineStr">
        <is>
          <t>Samridhi 5 Star Line</t>
        </is>
      </c>
      <c r="C5781" s="82" t="n">
        <v>46034</v>
      </c>
      <c r="D5781" t="inlineStr">
        <is>
          <t>FS-TTM-5</t>
        </is>
      </c>
      <c r="E5781" t="n">
        <v>1440</v>
      </c>
      <c r="F5781" t="n">
        <v>1</v>
      </c>
      <c r="G5781" t="n">
        <v>1440</v>
      </c>
      <c r="H5781" t="n">
        <v>0</v>
      </c>
      <c r="I5781" t="n">
        <v>30.3282828282828</v>
      </c>
    </row>
    <row r="5782">
      <c r="A5782" t="inlineStr">
        <is>
          <t>Daily_Efficiency_MTBF_2026_09_18.xlsx</t>
        </is>
      </c>
      <c r="B5782" t="inlineStr">
        <is>
          <t>Samridhi Perk Line</t>
        </is>
      </c>
      <c r="C5782" s="82" t="n">
        <v>46034</v>
      </c>
      <c r="D5782" t="inlineStr">
        <is>
          <t>Perk-HLM-2</t>
        </is>
      </c>
      <c r="E5782" t="n">
        <v>1287.32695</v>
      </c>
      <c r="F5782" t="n">
        <v>97</v>
      </c>
      <c r="G5782" t="n">
        <v>13.2714118556701</v>
      </c>
      <c r="H5782" t="n">
        <v>0</v>
      </c>
      <c r="I5782" t="n">
        <v>60.7829708726729</v>
      </c>
    </row>
    <row r="5783">
      <c r="A5783" t="inlineStr">
        <is>
          <t>Daily_Efficiency_MTBF_2026_09_18.xlsx</t>
        </is>
      </c>
      <c r="B5783" t="inlineStr">
        <is>
          <t>Samridhi Perk Line</t>
        </is>
      </c>
      <c r="C5783" s="82" t="n">
        <v>46034</v>
      </c>
      <c r="D5783" t="inlineStr">
        <is>
          <t>Perk-HLM-1</t>
        </is>
      </c>
      <c r="E5783" t="n">
        <v>1341.81571666667</v>
      </c>
      <c r="F5783" t="n">
        <v>94</v>
      </c>
      <c r="G5783" t="n">
        <v>14.2746352836879</v>
      </c>
      <c r="H5783" t="n">
        <v>1.85183333333333</v>
      </c>
      <c r="I5783" t="n">
        <v>66.3892926982043</v>
      </c>
    </row>
    <row r="5784">
      <c r="A5784" t="inlineStr">
        <is>
          <t>Daily_Efficiency_MTBF_2026_09_18.xlsx</t>
        </is>
      </c>
      <c r="B5784" t="inlineStr">
        <is>
          <t>Samridhi Perk Line</t>
        </is>
      </c>
      <c r="C5784" s="82" t="n">
        <v>46034</v>
      </c>
      <c r="D5784" t="inlineStr">
        <is>
          <t>Perk-HCM-3</t>
        </is>
      </c>
      <c r="E5784" t="n">
        <v>1381.09123333333</v>
      </c>
      <c r="F5784" t="n">
        <v>63</v>
      </c>
      <c r="G5784" t="n">
        <v>21.9220830687831</v>
      </c>
      <c r="H5784" t="n">
        <v>0.293266666666667</v>
      </c>
      <c r="I5784" t="n">
        <v>51.7861449163176</v>
      </c>
    </row>
    <row r="5785">
      <c r="A5785" t="inlineStr">
        <is>
          <t>Daily_Efficiency_MTBF_2026_09_18.xlsx</t>
        </is>
      </c>
      <c r="B5785" t="inlineStr">
        <is>
          <t>Samridhi Perk Line</t>
        </is>
      </c>
      <c r="C5785" s="82" t="n">
        <v>46034</v>
      </c>
      <c r="D5785" t="inlineStr">
        <is>
          <t>Perk-HCM-2</t>
        </is>
      </c>
      <c r="E5785" t="n">
        <v>1396.26765</v>
      </c>
      <c r="F5785" t="n">
        <v>58</v>
      </c>
      <c r="G5785" t="n">
        <v>24.0735801724138</v>
      </c>
      <c r="H5785" t="n">
        <v>0.1274</v>
      </c>
      <c r="I5785" t="n">
        <v>67.3574722773039</v>
      </c>
    </row>
    <row r="5786">
      <c r="A5786" t="inlineStr">
        <is>
          <t>Daily_Efficiency_MTBF_2026_09_18.xlsx</t>
        </is>
      </c>
      <c r="B5786" t="inlineStr">
        <is>
          <t>Samridhi Perk Line</t>
        </is>
      </c>
      <c r="C5786" s="82" t="n">
        <v>46034</v>
      </c>
      <c r="D5786" t="inlineStr">
        <is>
          <t>Perk-HCM-4</t>
        </is>
      </c>
      <c r="E5786" t="n">
        <v>1371.4515</v>
      </c>
      <c r="F5786" t="n">
        <v>52</v>
      </c>
      <c r="G5786" t="n">
        <v>26.3740673076923</v>
      </c>
      <c r="H5786" t="n">
        <v>0.43825</v>
      </c>
      <c r="I5786" t="n">
        <v>50.0196212566839</v>
      </c>
    </row>
    <row r="5787">
      <c r="A5787" t="inlineStr">
        <is>
          <t>Daily_Efficiency_MTBF_2026_09_18.xlsx</t>
        </is>
      </c>
      <c r="B5787" t="inlineStr">
        <is>
          <t>Samridhi Perk Line</t>
        </is>
      </c>
      <c r="C5787" s="82" t="n">
        <v>46034</v>
      </c>
      <c r="D5787" t="inlineStr">
        <is>
          <t>Perk-TTLi-1</t>
        </is>
      </c>
      <c r="E5787" t="n">
        <v>1357.00315</v>
      </c>
      <c r="F5787" t="n">
        <v>39</v>
      </c>
      <c r="G5787" t="n">
        <v>34.7949525641026</v>
      </c>
      <c r="H5787" t="n">
        <v>1.59625</v>
      </c>
      <c r="I5787" t="n">
        <v>65.71084621346451</v>
      </c>
    </row>
    <row r="5788">
      <c r="A5788" t="inlineStr">
        <is>
          <t>Daily_Efficiency_MTBF_2026_09_18.xlsx</t>
        </is>
      </c>
      <c r="B5788" t="inlineStr">
        <is>
          <t>Samridhi Perk Line</t>
        </is>
      </c>
      <c r="C5788" s="82" t="n">
        <v>46034</v>
      </c>
      <c r="D5788" t="inlineStr">
        <is>
          <t>Perk-HCM-1</t>
        </is>
      </c>
      <c r="E5788" t="n">
        <v>1364.75946666667</v>
      </c>
      <c r="F5788" t="n">
        <v>36</v>
      </c>
      <c r="G5788" t="n">
        <v>37.9099851851852</v>
      </c>
      <c r="H5788" t="n">
        <v>0.343783333333333</v>
      </c>
      <c r="I5788" t="n">
        <v>55.098316347906</v>
      </c>
    </row>
    <row r="5789">
      <c r="A5789" t="inlineStr">
        <is>
          <t>Daily_Efficiency_MTBF_2026_09_18.xlsx</t>
        </is>
      </c>
      <c r="B5789" t="inlineStr">
        <is>
          <t>Samridhi Perk Line</t>
        </is>
      </c>
      <c r="C5789" s="82" t="n">
        <v>46034</v>
      </c>
      <c r="D5789" t="inlineStr">
        <is>
          <t>Perk-TTLi-2</t>
        </is>
      </c>
      <c r="E5789" t="n">
        <v>1415.6458</v>
      </c>
      <c r="F5789" t="n">
        <v>13</v>
      </c>
      <c r="G5789" t="n">
        <v>108.895830769231</v>
      </c>
      <c r="H5789" t="n">
        <v>0</v>
      </c>
      <c r="I5789" t="n">
        <v>84.8876010569607</v>
      </c>
    </row>
    <row r="5790">
      <c r="A5790" t="inlineStr">
        <is>
          <t>Daily_Efficiency_MTBF_2026_09_18.xlsx</t>
        </is>
      </c>
      <c r="B5790" t="inlineStr">
        <is>
          <t>Samridhi Perk Line</t>
        </is>
      </c>
      <c r="C5790" s="82" t="n">
        <v>46034</v>
      </c>
      <c r="D5790" t="inlineStr">
        <is>
          <t>Perk-TTLi-3</t>
        </is>
      </c>
      <c r="E5790" t="n">
        <v>1389.19988333333</v>
      </c>
      <c r="F5790" t="n">
        <v>8</v>
      </c>
      <c r="G5790" t="n">
        <v>173.649985416667</v>
      </c>
      <c r="H5790" t="n">
        <v>0.347316666666667</v>
      </c>
      <c r="I5790" t="n">
        <v>60.3318178211251</v>
      </c>
    </row>
    <row r="5791">
      <c r="A5791" t="inlineStr">
        <is>
          <t>Daily_Efficiency_MTBF_2026_09_18.xlsx</t>
        </is>
      </c>
      <c r="B5791" t="inlineStr">
        <is>
          <t>Samridhi Perk Line</t>
        </is>
      </c>
      <c r="C5791" s="82" t="n">
        <v>46034</v>
      </c>
      <c r="D5791" t="inlineStr">
        <is>
          <t>Perk-TTLi-4</t>
        </is>
      </c>
      <c r="E5791" t="n">
        <v>1435.8224</v>
      </c>
      <c r="F5791" t="n">
        <v>3</v>
      </c>
      <c r="G5791" t="n">
        <v>478.607466666667</v>
      </c>
      <c r="H5791" t="n">
        <v>4.1776</v>
      </c>
      <c r="I5791" t="n">
        <v>60.0777777777778</v>
      </c>
    </row>
    <row r="5792">
      <c r="A5792" t="inlineStr">
        <is>
          <t>Daily_Efficiency_MTBF_2026_09_18.xlsx</t>
        </is>
      </c>
      <c r="B5792" t="inlineStr">
        <is>
          <t>Samridhi Perk Line</t>
        </is>
      </c>
      <c r="C5792" s="82" t="n">
        <v>46034</v>
      </c>
      <c r="D5792" t="inlineStr">
        <is>
          <t>Perk-Case Packing</t>
        </is>
      </c>
      <c r="E5792" t="n">
        <v>1440</v>
      </c>
      <c r="F5792" t="n">
        <v>1</v>
      </c>
      <c r="G5792" t="n">
        <v>1440</v>
      </c>
      <c r="H5792" t="n">
        <v>0</v>
      </c>
      <c r="I5792" t="n">
        <v>90.9294871794872</v>
      </c>
    </row>
    <row r="5793">
      <c r="A5793" t="inlineStr">
        <is>
          <t>Daily_Efficiency_MTBF_2026_09_18.xlsx</t>
        </is>
      </c>
      <c r="B5793" t="inlineStr">
        <is>
          <t>Samridhi Perk Line</t>
        </is>
      </c>
      <c r="C5793" s="82" t="n">
        <v>46034</v>
      </c>
      <c r="D5793" t="inlineStr">
        <is>
          <t>Perk-HLM-3</t>
        </is>
      </c>
      <c r="E5793" t="n">
        <v>1440</v>
      </c>
      <c r="F5793" t="n">
        <v>1</v>
      </c>
      <c r="G5793" t="n">
        <v>1440</v>
      </c>
      <c r="H5793" t="n">
        <v>0</v>
      </c>
      <c r="I5793" t="n">
        <v>43.5441358024691</v>
      </c>
    </row>
    <row r="5794">
      <c r="A5794" t="inlineStr">
        <is>
          <t>Daily_Efficiency_MTBF_2026_09_18.xlsx</t>
        </is>
      </c>
      <c r="B5794" t="inlineStr">
        <is>
          <t>Co-Extrusion Line</t>
        </is>
      </c>
      <c r="C5794" s="82" t="n">
        <v>46033</v>
      </c>
      <c r="D5794" t="inlineStr">
        <is>
          <t>Coex-AW3</t>
        </is>
      </c>
      <c r="E5794" t="n">
        <v>1313.33048333333</v>
      </c>
      <c r="F5794" t="n">
        <v>191</v>
      </c>
      <c r="G5794" t="n">
        <v>6.87607582897033</v>
      </c>
      <c r="H5794" t="n">
        <v>115.334566666667</v>
      </c>
      <c r="I5794" t="n">
        <v>37.7630555555555</v>
      </c>
    </row>
    <row r="5795">
      <c r="A5795" t="inlineStr">
        <is>
          <t>Daily_Efficiency_MTBF_2026_09_18.xlsx</t>
        </is>
      </c>
      <c r="B5795" t="inlineStr">
        <is>
          <t>Co-Extrusion Line</t>
        </is>
      </c>
      <c r="C5795" s="82" t="n">
        <v>46033</v>
      </c>
      <c r="D5795" t="inlineStr">
        <is>
          <t>Coex-AW2</t>
        </is>
      </c>
      <c r="E5795" t="n">
        <v>1357.75643333333</v>
      </c>
      <c r="F5795" t="n">
        <v>23</v>
      </c>
      <c r="G5795" t="n">
        <v>59.0328884057971</v>
      </c>
      <c r="H5795" t="n">
        <v>12.5128833333333</v>
      </c>
      <c r="I5795" t="n">
        <v>94.23548964383021</v>
      </c>
    </row>
    <row r="5796">
      <c r="A5796" t="inlineStr">
        <is>
          <t>Daily_Efficiency_MTBF_2026_09_18.xlsx</t>
        </is>
      </c>
      <c r="B5796" t="inlineStr">
        <is>
          <t>Samridhi 5 Star Line</t>
        </is>
      </c>
      <c r="C5796" s="82" t="n">
        <v>46033</v>
      </c>
      <c r="D5796" t="inlineStr">
        <is>
          <t>FS-HRM-5</t>
        </is>
      </c>
      <c r="E5796" t="n">
        <v>1248.70408333333</v>
      </c>
      <c r="F5796" t="n">
        <v>80</v>
      </c>
      <c r="G5796" t="n">
        <v>15.6088010416667</v>
      </c>
      <c r="H5796" t="n">
        <v>103.150316666667</v>
      </c>
      <c r="I5796" t="n">
        <v>21.9652999197429</v>
      </c>
    </row>
    <row r="5797">
      <c r="A5797" t="inlineStr">
        <is>
          <t>Daily_Efficiency_MTBF_2026_09_18.xlsx</t>
        </is>
      </c>
      <c r="B5797" t="inlineStr">
        <is>
          <t>Samridhi 5 Star Line</t>
        </is>
      </c>
      <c r="C5797" s="82" t="n">
        <v>46033</v>
      </c>
      <c r="D5797" t="inlineStr">
        <is>
          <t>FS-HCM-3</t>
        </is>
      </c>
      <c r="E5797" t="n">
        <v>1378.98363333333</v>
      </c>
      <c r="F5797" t="n">
        <v>62</v>
      </c>
      <c r="G5797" t="n">
        <v>22.2416715053763</v>
      </c>
      <c r="H5797" t="n">
        <v>0.493033333333333</v>
      </c>
      <c r="I5797" t="n">
        <v>56.6815287176113</v>
      </c>
    </row>
    <row r="5798">
      <c r="A5798" t="inlineStr">
        <is>
          <t>Daily_Efficiency_MTBF_2026_09_18.xlsx</t>
        </is>
      </c>
      <c r="B5798" t="inlineStr">
        <is>
          <t>Samridhi 5 Star Line</t>
        </is>
      </c>
      <c r="C5798" s="82" t="n">
        <v>46033</v>
      </c>
      <c r="D5798" t="inlineStr">
        <is>
          <t>FS-HCM-1</t>
        </is>
      </c>
      <c r="E5798" t="n">
        <v>1395.50415</v>
      </c>
      <c r="F5798" t="n">
        <v>51</v>
      </c>
      <c r="G5798" t="n">
        <v>27.3628264705882</v>
      </c>
      <c r="H5798" t="n">
        <v>0.833583333333333</v>
      </c>
      <c r="I5798" t="n">
        <v>61.5270011116707</v>
      </c>
    </row>
    <row r="5799">
      <c r="A5799" t="inlineStr">
        <is>
          <t>Daily_Efficiency_MTBF_2026_09_18.xlsx</t>
        </is>
      </c>
      <c r="B5799" t="inlineStr">
        <is>
          <t>Samridhi 5 Star Line</t>
        </is>
      </c>
      <c r="C5799" s="82" t="n">
        <v>46033</v>
      </c>
      <c r="D5799" t="inlineStr">
        <is>
          <t>FS-TTLi-4</t>
        </is>
      </c>
      <c r="E5799" t="n">
        <v>1036.79158333333</v>
      </c>
      <c r="F5799" t="n">
        <v>39</v>
      </c>
      <c r="G5799" t="n">
        <v>26.5843995726496</v>
      </c>
      <c r="H5799" t="n">
        <v>43.2084166666667</v>
      </c>
      <c r="I5799" t="n">
        <v>60.1481481481481</v>
      </c>
    </row>
    <row r="5800">
      <c r="A5800" t="inlineStr">
        <is>
          <t>Daily_Efficiency_MTBF_2026_09_18.xlsx</t>
        </is>
      </c>
      <c r="B5800" t="inlineStr">
        <is>
          <t>Samridhi 5 Star Line</t>
        </is>
      </c>
      <c r="C5800" s="82" t="n">
        <v>46033</v>
      </c>
      <c r="D5800" t="inlineStr">
        <is>
          <t>FS-TTLi-3</t>
        </is>
      </c>
      <c r="E5800" t="n">
        <v>1341.9922</v>
      </c>
      <c r="F5800" t="n">
        <v>31</v>
      </c>
      <c r="G5800" t="n">
        <v>43.2900709677419</v>
      </c>
      <c r="H5800" t="n">
        <v>21.3330666666667</v>
      </c>
      <c r="I5800" t="n">
        <v>56.4233635346808</v>
      </c>
    </row>
    <row r="5801">
      <c r="A5801" t="inlineStr">
        <is>
          <t>Daily_Efficiency_MTBF_2026_09_18.xlsx</t>
        </is>
      </c>
      <c r="B5801" t="inlineStr">
        <is>
          <t>Samridhi 5 Star Line</t>
        </is>
      </c>
      <c r="C5801" s="82" t="n">
        <v>46033</v>
      </c>
      <c r="D5801" t="inlineStr">
        <is>
          <t>FS-TTLi-2</t>
        </is>
      </c>
      <c r="E5801" t="n">
        <v>1324.0177</v>
      </c>
      <c r="F5801" t="n">
        <v>30</v>
      </c>
      <c r="G5801" t="n">
        <v>44.1339233333333</v>
      </c>
      <c r="H5801" t="n">
        <v>27.0023166666667</v>
      </c>
      <c r="I5801" t="n">
        <v>53.9994690947377</v>
      </c>
    </row>
    <row r="5802">
      <c r="A5802" t="inlineStr">
        <is>
          <t>Daily_Efficiency_MTBF_2026_09_18.xlsx</t>
        </is>
      </c>
      <c r="B5802" t="inlineStr">
        <is>
          <t>Samridhi 5 Star Line</t>
        </is>
      </c>
      <c r="C5802" s="82" t="n">
        <v>46033</v>
      </c>
      <c r="D5802" t="inlineStr">
        <is>
          <t>FS-HCM-4</t>
        </is>
      </c>
      <c r="E5802" t="n">
        <v>1408.4659</v>
      </c>
      <c r="F5802" t="n">
        <v>30</v>
      </c>
      <c r="G5802" t="n">
        <v>46.9488633333333</v>
      </c>
      <c r="H5802" t="n">
        <v>7.34525</v>
      </c>
      <c r="I5802" t="n">
        <v>46.3095589547918</v>
      </c>
    </row>
    <row r="5803">
      <c r="A5803" t="inlineStr">
        <is>
          <t>Daily_Efficiency_MTBF_2026_09_18.xlsx</t>
        </is>
      </c>
      <c r="B5803" t="inlineStr">
        <is>
          <t>Samridhi 5 Star Line</t>
        </is>
      </c>
      <c r="C5803" s="82" t="n">
        <v>46033</v>
      </c>
      <c r="D5803" t="inlineStr">
        <is>
          <t>FS-HCM-2</t>
        </is>
      </c>
      <c r="E5803" t="n">
        <v>1394.15746666667</v>
      </c>
      <c r="F5803" t="n">
        <v>27</v>
      </c>
      <c r="G5803" t="n">
        <v>51.6354617283951</v>
      </c>
      <c r="H5803" t="n">
        <v>0.674033333333333</v>
      </c>
      <c r="I5803" t="n">
        <v>52.3280331092529</v>
      </c>
    </row>
    <row r="5804">
      <c r="A5804" t="inlineStr">
        <is>
          <t>Daily_Efficiency_MTBF_2026_09_18.xlsx</t>
        </is>
      </c>
      <c r="B5804" t="inlineStr">
        <is>
          <t>Samridhi 5 Star Line</t>
        </is>
      </c>
      <c r="C5804" s="82" t="n">
        <v>46033</v>
      </c>
      <c r="D5804" t="inlineStr">
        <is>
          <t>FS-TTLi-1</t>
        </is>
      </c>
      <c r="E5804" t="n">
        <v>1028.81528333333</v>
      </c>
      <c r="F5804" t="n">
        <v>14</v>
      </c>
      <c r="G5804" t="n">
        <v>73.486805952381</v>
      </c>
      <c r="H5804" t="n">
        <v>6.16185</v>
      </c>
      <c r="I5804" t="n">
        <v>82.2222820943952</v>
      </c>
    </row>
    <row r="5805">
      <c r="A5805" t="inlineStr">
        <is>
          <t>Daily_Efficiency_MTBF_2026_09_18.xlsx</t>
        </is>
      </c>
      <c r="B5805" t="inlineStr">
        <is>
          <t>Samridhi 5 Star Line</t>
        </is>
      </c>
      <c r="C5805" s="82" t="n">
        <v>46033</v>
      </c>
      <c r="D5805" t="inlineStr">
        <is>
          <t>FS-Case Packing</t>
        </is>
      </c>
      <c r="E5805" t="n">
        <v>1440</v>
      </c>
      <c r="F5805" t="n">
        <v>1</v>
      </c>
      <c r="G5805" t="n">
        <v>1440</v>
      </c>
      <c r="H5805" t="n">
        <v>0</v>
      </c>
      <c r="I5805" t="n">
        <v>61.8602362204724</v>
      </c>
    </row>
    <row r="5806">
      <c r="A5806" t="inlineStr">
        <is>
          <t>Daily_Efficiency_MTBF_2026_09_18.xlsx</t>
        </is>
      </c>
      <c r="B5806" t="inlineStr">
        <is>
          <t>Samridhi 5 Star Line</t>
        </is>
      </c>
      <c r="C5806" s="82" t="n">
        <v>46033</v>
      </c>
      <c r="D5806" t="inlineStr">
        <is>
          <t>FS-TTM-5</t>
        </is>
      </c>
      <c r="E5806" t="n">
        <v>1440</v>
      </c>
      <c r="F5806" t="n">
        <v>1</v>
      </c>
      <c r="G5806" t="n">
        <v>1440</v>
      </c>
      <c r="H5806" t="n">
        <v>0</v>
      </c>
      <c r="I5806" t="n">
        <v>16.5050505050505</v>
      </c>
    </row>
    <row r="5807">
      <c r="A5807" t="inlineStr">
        <is>
          <t>Daily_Efficiency_MTBF_2026_09_18.xlsx</t>
        </is>
      </c>
      <c r="B5807" t="inlineStr">
        <is>
          <t>Samridhi Perk Line</t>
        </is>
      </c>
      <c r="C5807" s="82" t="n">
        <v>46033</v>
      </c>
      <c r="D5807" t="inlineStr">
        <is>
          <t>Perk-HCM-1</t>
        </is>
      </c>
      <c r="E5807" t="n">
        <v>1298.58423333333</v>
      </c>
      <c r="F5807" t="n">
        <v>154</v>
      </c>
      <c r="G5807" t="n">
        <v>8.43236515151515</v>
      </c>
      <c r="H5807" t="n">
        <v>1.26183333333333</v>
      </c>
      <c r="I5807" t="n">
        <v>62.2627340832578</v>
      </c>
    </row>
    <row r="5808">
      <c r="A5808" t="inlineStr">
        <is>
          <t>Daily_Efficiency_MTBF_2026_09_18.xlsx</t>
        </is>
      </c>
      <c r="B5808" t="inlineStr">
        <is>
          <t>Samridhi Perk Line</t>
        </is>
      </c>
      <c r="C5808" s="82" t="n">
        <v>46033</v>
      </c>
      <c r="D5808" t="inlineStr">
        <is>
          <t>Perk-HCM-2</t>
        </is>
      </c>
      <c r="E5808" t="n">
        <v>1349.0955</v>
      </c>
      <c r="F5808" t="n">
        <v>123</v>
      </c>
      <c r="G5808" t="n">
        <v>10.968256097561</v>
      </c>
      <c r="H5808" t="n">
        <v>0.374383333333333</v>
      </c>
      <c r="I5808" t="n">
        <v>82.46799437544161</v>
      </c>
    </row>
    <row r="5809">
      <c r="A5809" t="inlineStr">
        <is>
          <t>Daily_Efficiency_MTBF_2026_09_18.xlsx</t>
        </is>
      </c>
      <c r="B5809" t="inlineStr">
        <is>
          <t>Samridhi Perk Line</t>
        </is>
      </c>
      <c r="C5809" s="82" t="n">
        <v>46033</v>
      </c>
      <c r="D5809" t="inlineStr">
        <is>
          <t>Perk-HLM-2</t>
        </is>
      </c>
      <c r="E5809" t="n">
        <v>1333.84083333333</v>
      </c>
      <c r="F5809" t="n">
        <v>106</v>
      </c>
      <c r="G5809" t="n">
        <v>12.5834040880503</v>
      </c>
      <c r="H5809" t="n">
        <v>0</v>
      </c>
      <c r="I5809" t="n">
        <v>65.9555540330621</v>
      </c>
    </row>
    <row r="5810">
      <c r="A5810" t="inlineStr">
        <is>
          <t>Daily_Efficiency_MTBF_2026_09_18.xlsx</t>
        </is>
      </c>
      <c r="B5810" t="inlineStr">
        <is>
          <t>Samridhi Perk Line</t>
        </is>
      </c>
      <c r="C5810" s="82" t="n">
        <v>46033</v>
      </c>
      <c r="D5810" t="inlineStr">
        <is>
          <t>Perk-HCM-3</t>
        </is>
      </c>
      <c r="E5810" t="n">
        <v>1349.63681666667</v>
      </c>
      <c r="F5810" t="n">
        <v>84</v>
      </c>
      <c r="G5810" t="n">
        <v>16.0671049603175</v>
      </c>
      <c r="H5810" t="n">
        <v>1.08945</v>
      </c>
      <c r="I5810" t="n">
        <v>66.79998560505869</v>
      </c>
    </row>
    <row r="5811">
      <c r="A5811" t="inlineStr">
        <is>
          <t>Daily_Efficiency_MTBF_2026_09_18.xlsx</t>
        </is>
      </c>
      <c r="B5811" t="inlineStr">
        <is>
          <t>Samridhi Perk Line</t>
        </is>
      </c>
      <c r="C5811" s="82" t="n">
        <v>46033</v>
      </c>
      <c r="D5811" t="inlineStr">
        <is>
          <t>Perk-HLM-1</t>
        </is>
      </c>
      <c r="E5811" t="n">
        <v>1345.96598333333</v>
      </c>
      <c r="F5811" t="n">
        <v>72</v>
      </c>
      <c r="G5811" t="n">
        <v>18.6939719907407</v>
      </c>
      <c r="H5811" t="n">
        <v>1.41285</v>
      </c>
      <c r="I5811" t="n">
        <v>76.2525170153317</v>
      </c>
    </row>
    <row r="5812">
      <c r="A5812" t="inlineStr">
        <is>
          <t>Daily_Efficiency_MTBF_2026_09_18.xlsx</t>
        </is>
      </c>
      <c r="B5812" t="inlineStr">
        <is>
          <t>Samridhi Perk Line</t>
        </is>
      </c>
      <c r="C5812" s="82" t="n">
        <v>46033</v>
      </c>
      <c r="D5812" t="inlineStr">
        <is>
          <t>Perk-HCM-4</t>
        </is>
      </c>
      <c r="E5812" t="n">
        <v>1356.65216666667</v>
      </c>
      <c r="F5812" t="n">
        <v>64</v>
      </c>
      <c r="G5812" t="n">
        <v>21.1976901041667</v>
      </c>
      <c r="H5812" t="n">
        <v>0.270383333333333</v>
      </c>
      <c r="I5812" t="n">
        <v>62.7980614503259</v>
      </c>
    </row>
    <row r="5813">
      <c r="A5813" t="inlineStr">
        <is>
          <t>Daily_Efficiency_MTBF_2026_09_18.xlsx</t>
        </is>
      </c>
      <c r="B5813" t="inlineStr">
        <is>
          <t>Samridhi Perk Line</t>
        </is>
      </c>
      <c r="C5813" s="82" t="n">
        <v>46033</v>
      </c>
      <c r="D5813" t="inlineStr">
        <is>
          <t>Perk-TTLi-1</t>
        </is>
      </c>
      <c r="E5813" t="n">
        <v>1203.54868333333</v>
      </c>
      <c r="F5813" t="n">
        <v>18</v>
      </c>
      <c r="G5813" t="n">
        <v>66.8638157407407</v>
      </c>
      <c r="H5813" t="n">
        <v>1.03978333333333</v>
      </c>
      <c r="I5813" t="n">
        <v>86.083967062442</v>
      </c>
    </row>
    <row r="5814">
      <c r="A5814" t="inlineStr">
        <is>
          <t>Daily_Efficiency_MTBF_2026_09_18.xlsx</t>
        </is>
      </c>
      <c r="B5814" t="inlineStr">
        <is>
          <t>Samridhi Perk Line</t>
        </is>
      </c>
      <c r="C5814" s="82" t="n">
        <v>46033</v>
      </c>
      <c r="D5814" t="inlineStr">
        <is>
          <t>Perk-TTLi-4</t>
        </is>
      </c>
      <c r="E5814" t="n">
        <v>1419.1617</v>
      </c>
      <c r="F5814" t="n">
        <v>9</v>
      </c>
      <c r="G5814" t="n">
        <v>157.684633333333</v>
      </c>
      <c r="H5814" t="n">
        <v>9.80301666666667</v>
      </c>
      <c r="I5814" t="n">
        <v>95.9183935064037</v>
      </c>
    </row>
    <row r="5815">
      <c r="A5815" t="inlineStr">
        <is>
          <t>Daily_Efficiency_MTBF_2026_09_18.xlsx</t>
        </is>
      </c>
      <c r="B5815" t="inlineStr">
        <is>
          <t>Samridhi Perk Line</t>
        </is>
      </c>
      <c r="C5815" s="82" t="n">
        <v>46033</v>
      </c>
      <c r="D5815" t="inlineStr">
        <is>
          <t>Perk-TTLi-2</t>
        </is>
      </c>
      <c r="E5815" t="n">
        <v>1421.85846666667</v>
      </c>
      <c r="F5815" t="n">
        <v>8</v>
      </c>
      <c r="G5815" t="n">
        <v>177.732308333333</v>
      </c>
      <c r="H5815" t="n">
        <v>0</v>
      </c>
      <c r="I5815" t="n">
        <v>130.532124669312</v>
      </c>
    </row>
    <row r="5816">
      <c r="A5816" t="inlineStr">
        <is>
          <t>Daily_Efficiency_MTBF_2026_09_18.xlsx</t>
        </is>
      </c>
      <c r="B5816" t="inlineStr">
        <is>
          <t>Samridhi Perk Line</t>
        </is>
      </c>
      <c r="C5816" s="82" t="n">
        <v>46033</v>
      </c>
      <c r="D5816" t="inlineStr">
        <is>
          <t>Perk-TTLi-3</t>
        </is>
      </c>
      <c r="E5816" t="n">
        <v>1429.93633333333</v>
      </c>
      <c r="F5816" t="n">
        <v>4</v>
      </c>
      <c r="G5816" t="n">
        <v>357.484083333333</v>
      </c>
      <c r="H5816" t="n">
        <v>0.08465</v>
      </c>
      <c r="I5816" t="n">
        <v>96.4163947054429</v>
      </c>
    </row>
    <row r="5817">
      <c r="A5817" t="inlineStr">
        <is>
          <t>Daily_Efficiency_MTBF_2026_09_18.xlsx</t>
        </is>
      </c>
      <c r="B5817" t="inlineStr">
        <is>
          <t>Samridhi Perk Line</t>
        </is>
      </c>
      <c r="C5817" s="82" t="n">
        <v>46033</v>
      </c>
      <c r="D5817" t="inlineStr">
        <is>
          <t>Perk-Case Packing</t>
        </is>
      </c>
      <c r="E5817" t="n">
        <v>1440</v>
      </c>
      <c r="F5817" t="n">
        <v>1</v>
      </c>
      <c r="G5817" t="n">
        <v>1440</v>
      </c>
      <c r="H5817" t="n">
        <v>0</v>
      </c>
      <c r="I5817" t="n">
        <v>96.5705128205128</v>
      </c>
    </row>
    <row r="5818">
      <c r="A5818" t="inlineStr">
        <is>
          <t>Daily_Efficiency_MTBF_2026_09_18.xlsx</t>
        </is>
      </c>
      <c r="B5818" t="inlineStr">
        <is>
          <t>Samridhi Perk Line</t>
        </is>
      </c>
      <c r="C5818" s="82" t="n">
        <v>46033</v>
      </c>
      <c r="D5818" t="inlineStr">
        <is>
          <t>Perk-HLM-3</t>
        </is>
      </c>
      <c r="E5818" t="n">
        <v>1440</v>
      </c>
      <c r="F5818" t="n">
        <v>1</v>
      </c>
      <c r="G5818" t="n">
        <v>1440</v>
      </c>
      <c r="H5818" t="n">
        <v>0</v>
      </c>
      <c r="I5818" t="n">
        <v>52.0163580246913</v>
      </c>
    </row>
    <row r="5819">
      <c r="A5819" t="inlineStr">
        <is>
          <t>Daily_Efficiency_MTBF_2026_09_18.xlsx</t>
        </is>
      </c>
      <c r="B5819" t="inlineStr">
        <is>
          <t>Co-Extrusion Line</t>
        </is>
      </c>
      <c r="C5819" s="82" t="n">
        <v>46032</v>
      </c>
      <c r="D5819" t="inlineStr">
        <is>
          <t>Coex-AW3</t>
        </is>
      </c>
      <c r="E5819" t="n">
        <v>2362.45813333333</v>
      </c>
      <c r="F5819" t="n">
        <v>417</v>
      </c>
      <c r="G5819" t="n">
        <v>5.66536722621903</v>
      </c>
      <c r="H5819" t="n">
        <v>232.324466666667</v>
      </c>
      <c r="I5819" t="n">
        <v>31.4702777777778</v>
      </c>
    </row>
    <row r="5820">
      <c r="A5820" t="inlineStr">
        <is>
          <t>Daily_Efficiency_MTBF_2026_09_18.xlsx</t>
        </is>
      </c>
      <c r="B5820" t="inlineStr">
        <is>
          <t>Co-Extrusion Line</t>
        </is>
      </c>
      <c r="C5820" s="82" t="n">
        <v>46032</v>
      </c>
      <c r="D5820" t="inlineStr">
        <is>
          <t>Coex-AW2</t>
        </is>
      </c>
      <c r="E5820" t="n">
        <v>2544.22466666667</v>
      </c>
      <c r="F5820" t="n">
        <v>25</v>
      </c>
      <c r="G5820" t="n">
        <v>101.768986666667</v>
      </c>
      <c r="H5820" t="n">
        <v>26.0808</v>
      </c>
      <c r="I5820" t="n">
        <v>46.3455127350235</v>
      </c>
    </row>
    <row r="5821">
      <c r="A5821" t="inlineStr">
        <is>
          <t>Daily_Efficiency_MTBF_2026_09_18.xlsx</t>
        </is>
      </c>
      <c r="B5821" t="inlineStr">
        <is>
          <t>Samridhi 5 Star Line</t>
        </is>
      </c>
      <c r="C5821" s="82" t="n">
        <v>46032</v>
      </c>
      <c r="D5821" t="inlineStr">
        <is>
          <t>FS-HCM-3</t>
        </is>
      </c>
      <c r="E5821" t="n">
        <v>2793.6417</v>
      </c>
      <c r="F5821" t="n">
        <v>67</v>
      </c>
      <c r="G5821" t="n">
        <v>41.6961447761194</v>
      </c>
      <c r="H5821" t="n">
        <v>0</v>
      </c>
      <c r="I5821" t="n">
        <v>15.8873010946496</v>
      </c>
    </row>
    <row r="5822">
      <c r="A5822" t="inlineStr">
        <is>
          <t>Daily_Efficiency_MTBF_2026_09_18.xlsx</t>
        </is>
      </c>
      <c r="B5822" t="inlineStr">
        <is>
          <t>Samridhi 5 Star Line</t>
        </is>
      </c>
      <c r="C5822" s="82" t="n">
        <v>46032</v>
      </c>
      <c r="D5822" t="inlineStr">
        <is>
          <t>FS-TTLi-4</t>
        </is>
      </c>
      <c r="E5822" t="n">
        <v>2584.64703333333</v>
      </c>
      <c r="F5822" t="n">
        <v>49</v>
      </c>
      <c r="G5822" t="n">
        <v>52.7478986394558</v>
      </c>
      <c r="H5822" t="n">
        <v>55.3529666666667</v>
      </c>
      <c r="I5822" t="n">
        <v>16.8980716253443</v>
      </c>
    </row>
    <row r="5823">
      <c r="A5823" t="inlineStr">
        <is>
          <t>Daily_Efficiency_MTBF_2026_09_18.xlsx</t>
        </is>
      </c>
      <c r="B5823" t="inlineStr">
        <is>
          <t>Samridhi 5 Star Line</t>
        </is>
      </c>
      <c r="C5823" s="82" t="n">
        <v>46032</v>
      </c>
      <c r="D5823" t="inlineStr">
        <is>
          <t>FS-HCM-1</t>
        </is>
      </c>
      <c r="E5823" t="n">
        <v>2331.1686</v>
      </c>
      <c r="F5823" t="n">
        <v>43</v>
      </c>
      <c r="G5823" t="n">
        <v>54.213223255814</v>
      </c>
      <c r="H5823" t="n">
        <v>1.00186666666667</v>
      </c>
      <c r="I5823" t="n">
        <v>20.9575189580891</v>
      </c>
    </row>
    <row r="5824">
      <c r="A5824" t="inlineStr">
        <is>
          <t>Daily_Efficiency_MTBF_2026_09_18.xlsx</t>
        </is>
      </c>
      <c r="B5824" t="inlineStr">
        <is>
          <t>Samridhi 5 Star Line</t>
        </is>
      </c>
      <c r="C5824" s="82" t="n">
        <v>46032</v>
      </c>
      <c r="D5824" t="inlineStr">
        <is>
          <t>FS-TTLi-3</t>
        </is>
      </c>
      <c r="E5824" t="n">
        <v>2792.60966666667</v>
      </c>
      <c r="F5824" t="n">
        <v>23</v>
      </c>
      <c r="G5824" t="n">
        <v>121.417811594203</v>
      </c>
      <c r="H5824" t="n">
        <v>4.0267</v>
      </c>
      <c r="I5824" t="n">
        <v>14.8690655971619</v>
      </c>
    </row>
    <row r="5825">
      <c r="A5825" t="inlineStr">
        <is>
          <t>Daily_Efficiency_MTBF_2026_09_18.xlsx</t>
        </is>
      </c>
      <c r="B5825" t="inlineStr">
        <is>
          <t>Samridhi 5 Star Line</t>
        </is>
      </c>
      <c r="C5825" s="82" t="n">
        <v>46032</v>
      </c>
      <c r="D5825" t="inlineStr">
        <is>
          <t>FS-HCM-4</t>
        </is>
      </c>
      <c r="E5825" t="n">
        <v>2847.00603333333</v>
      </c>
      <c r="F5825" t="n">
        <v>19</v>
      </c>
      <c r="G5825" t="n">
        <v>149.842422807018</v>
      </c>
      <c r="H5825" t="n">
        <v>0</v>
      </c>
      <c r="I5825" t="n">
        <v>16.0089877290633</v>
      </c>
    </row>
    <row r="5826">
      <c r="A5826" t="inlineStr">
        <is>
          <t>Daily_Efficiency_MTBF_2026_09_18.xlsx</t>
        </is>
      </c>
      <c r="B5826" t="inlineStr">
        <is>
          <t>Samridhi 5 Star Line</t>
        </is>
      </c>
      <c r="C5826" s="82" t="n">
        <v>46032</v>
      </c>
      <c r="D5826" t="inlineStr">
        <is>
          <t>FS-HCM-2</t>
        </is>
      </c>
      <c r="E5826" t="n">
        <v>2097.1766</v>
      </c>
      <c r="F5826" t="n">
        <v>19</v>
      </c>
      <c r="G5826" t="n">
        <v>110.377715789474</v>
      </c>
      <c r="H5826" t="n">
        <v>0</v>
      </c>
      <c r="I5826" t="n">
        <v>25.2801331198672</v>
      </c>
    </row>
    <row r="5827">
      <c r="A5827" t="inlineStr">
        <is>
          <t>Daily_Efficiency_MTBF_2026_09_18.xlsx</t>
        </is>
      </c>
      <c r="B5827" t="inlineStr">
        <is>
          <t>Samridhi 5 Star Line</t>
        </is>
      </c>
      <c r="C5827" s="82" t="n">
        <v>46032</v>
      </c>
      <c r="D5827" t="inlineStr">
        <is>
          <t>FS-HRM-5</t>
        </is>
      </c>
      <c r="E5827" t="n">
        <v>2828.0215</v>
      </c>
      <c r="F5827" t="n">
        <v>13</v>
      </c>
      <c r="G5827" t="n">
        <v>217.540115384615</v>
      </c>
      <c r="H5827" t="n">
        <v>23.3211333333333</v>
      </c>
      <c r="I5827" t="n">
        <v>8.76958476219991</v>
      </c>
    </row>
    <row r="5828">
      <c r="A5828" t="inlineStr">
        <is>
          <t>Daily_Efficiency_MTBF_2026_09_18.xlsx</t>
        </is>
      </c>
      <c r="B5828" t="inlineStr">
        <is>
          <t>Samridhi 5 Star Line</t>
        </is>
      </c>
      <c r="C5828" s="82" t="n">
        <v>46032</v>
      </c>
      <c r="D5828" t="inlineStr">
        <is>
          <t>FS-TTLi-2</t>
        </is>
      </c>
      <c r="E5828" t="n">
        <v>2865.3302</v>
      </c>
      <c r="F5828" t="n">
        <v>9</v>
      </c>
      <c r="G5828" t="n">
        <v>318.370022222222</v>
      </c>
      <c r="H5828" t="n">
        <v>4.9846</v>
      </c>
      <c r="I5828" t="n">
        <v>15.8208570347666</v>
      </c>
    </row>
    <row r="5829">
      <c r="A5829" t="inlineStr">
        <is>
          <t>Daily_Efficiency_MTBF_2026_09_18.xlsx</t>
        </is>
      </c>
      <c r="B5829" t="inlineStr">
        <is>
          <t>Samridhi 5 Star Line</t>
        </is>
      </c>
      <c r="C5829" s="82" t="n">
        <v>46032</v>
      </c>
      <c r="D5829" t="inlineStr">
        <is>
          <t>FS-TTLi-1</t>
        </is>
      </c>
      <c r="E5829" t="n">
        <v>2608.1442</v>
      </c>
      <c r="F5829" t="n">
        <v>5</v>
      </c>
      <c r="G5829" t="n">
        <v>521.62884</v>
      </c>
      <c r="H5829" t="n">
        <v>0.981266666666667</v>
      </c>
      <c r="I5829" t="n">
        <v>21.4185316411907</v>
      </c>
    </row>
    <row r="5830">
      <c r="A5830" t="inlineStr">
        <is>
          <t>Daily_Efficiency_MTBF_2026_09_18.xlsx</t>
        </is>
      </c>
      <c r="B5830" t="inlineStr">
        <is>
          <t>Samridhi 5 Star Line</t>
        </is>
      </c>
      <c r="C5830" s="82" t="n">
        <v>46032</v>
      </c>
      <c r="D5830" t="inlineStr">
        <is>
          <t>FS-TTM-5</t>
        </is>
      </c>
      <c r="E5830" t="n">
        <v>2880</v>
      </c>
      <c r="F5830" t="n">
        <v>1</v>
      </c>
      <c r="G5830" t="n">
        <v>2880</v>
      </c>
      <c r="H5830" t="n">
        <v>0</v>
      </c>
      <c r="I5830" t="n">
        <v>7.34848484848484</v>
      </c>
    </row>
    <row r="5831">
      <c r="A5831" t="inlineStr">
        <is>
          <t>Daily_Efficiency_MTBF_2026_09_18.xlsx</t>
        </is>
      </c>
      <c r="B5831" t="inlineStr">
        <is>
          <t>Samridhi 5 Star Line</t>
        </is>
      </c>
      <c r="C5831" s="82" t="n">
        <v>46032</v>
      </c>
      <c r="D5831" t="inlineStr">
        <is>
          <t>FS-Case Packing</t>
        </is>
      </c>
      <c r="E5831" t="n">
        <v>2880</v>
      </c>
      <c r="F5831" t="n">
        <v>1</v>
      </c>
      <c r="G5831" t="n">
        <v>2880</v>
      </c>
      <c r="H5831" t="n">
        <v>0</v>
      </c>
      <c r="I5831" t="n">
        <v>28.5597112860893</v>
      </c>
    </row>
    <row r="5832">
      <c r="A5832" t="inlineStr">
        <is>
          <t>Daily_Efficiency_MTBF_2026_09_18.xlsx</t>
        </is>
      </c>
      <c r="B5832" t="inlineStr">
        <is>
          <t>Samridhi Perk Line</t>
        </is>
      </c>
      <c r="C5832" s="82" t="n">
        <v>46032</v>
      </c>
      <c r="D5832" t="inlineStr">
        <is>
          <t>Perk-HCM-2</t>
        </is>
      </c>
      <c r="E5832" t="n">
        <v>1982.43436666667</v>
      </c>
      <c r="F5832" t="n">
        <v>127</v>
      </c>
      <c r="G5832" t="n">
        <v>15.6097194225722</v>
      </c>
      <c r="H5832" t="n">
        <v>2.7887</v>
      </c>
      <c r="I5832" t="n">
        <v>27.4634508559423</v>
      </c>
    </row>
    <row r="5833">
      <c r="A5833" t="inlineStr">
        <is>
          <t>Daily_Efficiency_MTBF_2026_09_18.xlsx</t>
        </is>
      </c>
      <c r="B5833" t="inlineStr">
        <is>
          <t>Samridhi Perk Line</t>
        </is>
      </c>
      <c r="C5833" s="82" t="n">
        <v>46032</v>
      </c>
      <c r="D5833" t="inlineStr">
        <is>
          <t>Perk-HLM-1</t>
        </is>
      </c>
      <c r="E5833" t="n">
        <v>1325.79023333333</v>
      </c>
      <c r="F5833" t="n">
        <v>91</v>
      </c>
      <c r="G5833" t="n">
        <v>14.5691234432234</v>
      </c>
      <c r="H5833" t="n">
        <v>1.82053333333333</v>
      </c>
      <c r="I5833" t="n">
        <v>53.5177326522806</v>
      </c>
    </row>
    <row r="5834">
      <c r="A5834" t="inlineStr">
        <is>
          <t>Daily_Efficiency_MTBF_2026_09_18.xlsx</t>
        </is>
      </c>
      <c r="B5834" t="inlineStr">
        <is>
          <t>Samridhi Perk Line</t>
        </is>
      </c>
      <c r="C5834" s="82" t="n">
        <v>46032</v>
      </c>
      <c r="D5834" t="inlineStr">
        <is>
          <t>Perk-HCM-3</t>
        </is>
      </c>
      <c r="E5834" t="n">
        <v>1697.92286666667</v>
      </c>
      <c r="F5834" t="n">
        <v>87</v>
      </c>
      <c r="G5834" t="n">
        <v>19.516354789272</v>
      </c>
      <c r="H5834" t="n">
        <v>6.02876666666667</v>
      </c>
      <c r="I5834" t="n">
        <v>27.5473756855265</v>
      </c>
    </row>
    <row r="5835">
      <c r="A5835" t="inlineStr">
        <is>
          <t>Daily_Efficiency_MTBF_2026_09_18.xlsx</t>
        </is>
      </c>
      <c r="B5835" t="inlineStr">
        <is>
          <t>Samridhi Perk Line</t>
        </is>
      </c>
      <c r="C5835" s="82" t="n">
        <v>46032</v>
      </c>
      <c r="D5835" t="inlineStr">
        <is>
          <t>Perk-HLM-2</t>
        </is>
      </c>
      <c r="E5835" t="n">
        <v>2797.7995</v>
      </c>
      <c r="F5835" t="n">
        <v>85</v>
      </c>
      <c r="G5835" t="n">
        <v>32.9152882352941</v>
      </c>
      <c r="H5835" t="n">
        <v>0</v>
      </c>
      <c r="I5835" t="n">
        <v>24.9871316738145</v>
      </c>
    </row>
    <row r="5836">
      <c r="A5836" t="inlineStr">
        <is>
          <t>Daily_Efficiency_MTBF_2026_09_18.xlsx</t>
        </is>
      </c>
      <c r="B5836" t="inlineStr">
        <is>
          <t>Samridhi Perk Line</t>
        </is>
      </c>
      <c r="C5836" s="82" t="n">
        <v>46032</v>
      </c>
      <c r="D5836" t="inlineStr">
        <is>
          <t>Perk-HCM-1</t>
        </is>
      </c>
      <c r="E5836" t="n">
        <v>1752.30613333333</v>
      </c>
      <c r="F5836" t="n">
        <v>63</v>
      </c>
      <c r="G5836" t="n">
        <v>27.8143830687831</v>
      </c>
      <c r="H5836" t="n">
        <v>0.225633333333333</v>
      </c>
      <c r="I5836" t="n">
        <v>31.0982850463637</v>
      </c>
    </row>
    <row r="5837">
      <c r="A5837" t="inlineStr">
        <is>
          <t>Daily_Efficiency_MTBF_2026_09_18.xlsx</t>
        </is>
      </c>
      <c r="B5837" t="inlineStr">
        <is>
          <t>Samridhi Perk Line</t>
        </is>
      </c>
      <c r="C5837" s="82" t="n">
        <v>46032</v>
      </c>
      <c r="D5837" t="inlineStr">
        <is>
          <t>Perk-HCM-4</t>
        </is>
      </c>
      <c r="E5837" t="n">
        <v>1864.05836666667</v>
      </c>
      <c r="F5837" t="n">
        <v>35</v>
      </c>
      <c r="G5837" t="n">
        <v>53.2588104761905</v>
      </c>
      <c r="H5837" t="n">
        <v>0.265766666666667</v>
      </c>
      <c r="I5837" t="n">
        <v>27.079751558723</v>
      </c>
    </row>
    <row r="5838">
      <c r="A5838" t="inlineStr">
        <is>
          <t>Daily_Efficiency_MTBF_2026_09_18.xlsx</t>
        </is>
      </c>
      <c r="B5838" t="inlineStr">
        <is>
          <t>Samridhi Perk Line</t>
        </is>
      </c>
      <c r="C5838" s="82" t="n">
        <v>46032</v>
      </c>
      <c r="D5838" t="inlineStr">
        <is>
          <t>Perk-TTLi-3</t>
        </is>
      </c>
      <c r="E5838" t="n">
        <v>2134.77843333333</v>
      </c>
      <c r="F5838" t="n">
        <v>13</v>
      </c>
      <c r="G5838" t="n">
        <v>164.213725641026</v>
      </c>
      <c r="H5838" t="n">
        <v>3.6726</v>
      </c>
      <c r="I5838" t="n">
        <v>29.379365106514</v>
      </c>
    </row>
    <row r="5839">
      <c r="A5839" t="inlineStr">
        <is>
          <t>Daily_Efficiency_MTBF_2026_09_18.xlsx</t>
        </is>
      </c>
      <c r="B5839" t="inlineStr">
        <is>
          <t>Samridhi Perk Line</t>
        </is>
      </c>
      <c r="C5839" s="82" t="n">
        <v>46032</v>
      </c>
      <c r="D5839" t="inlineStr">
        <is>
          <t>Perk-TTLi-1</t>
        </is>
      </c>
      <c r="E5839" t="n">
        <v>2423.1046</v>
      </c>
      <c r="F5839" t="n">
        <v>5</v>
      </c>
      <c r="G5839" t="n">
        <v>484.62092</v>
      </c>
      <c r="H5839" t="n">
        <v>0</v>
      </c>
      <c r="I5839" t="n">
        <v>34.0942381378023</v>
      </c>
    </row>
    <row r="5840">
      <c r="A5840" t="inlineStr">
        <is>
          <t>Daily_Efficiency_MTBF_2026_09_18.xlsx</t>
        </is>
      </c>
      <c r="B5840" t="inlineStr">
        <is>
          <t>Samridhi Perk Line</t>
        </is>
      </c>
      <c r="C5840" s="82" t="n">
        <v>46032</v>
      </c>
      <c r="D5840" t="inlineStr">
        <is>
          <t>Perk-TTLi-2</t>
        </is>
      </c>
      <c r="E5840" t="n">
        <v>1820.17335333333</v>
      </c>
      <c r="F5840" t="n">
        <v>5</v>
      </c>
      <c r="G5840" t="n">
        <v>364.034670666667</v>
      </c>
      <c r="H5840" t="n">
        <v>0</v>
      </c>
      <c r="I5840" t="n">
        <v>43.6959860166422</v>
      </c>
    </row>
    <row r="5841">
      <c r="A5841" t="inlineStr">
        <is>
          <t>Daily_Efficiency_MTBF_2026_09_18.xlsx</t>
        </is>
      </c>
      <c r="B5841" t="inlineStr">
        <is>
          <t>Samridhi Perk Line</t>
        </is>
      </c>
      <c r="C5841" s="82" t="n">
        <v>46032</v>
      </c>
      <c r="D5841" t="inlineStr">
        <is>
          <t>Perk-TTLi-4</t>
        </is>
      </c>
      <c r="E5841" t="n">
        <v>1899.07033333333</v>
      </c>
      <c r="F5841" t="n">
        <v>3</v>
      </c>
      <c r="G5841" t="n">
        <v>633.023444444444</v>
      </c>
      <c r="H5841" t="n">
        <v>1.66213333333333</v>
      </c>
      <c r="I5841" t="n">
        <v>39.8162294416535</v>
      </c>
    </row>
    <row r="5842">
      <c r="A5842" t="inlineStr">
        <is>
          <t>Daily_Efficiency_MTBF_2026_09_18.xlsx</t>
        </is>
      </c>
      <c r="B5842" t="inlineStr">
        <is>
          <t>Samridhi Perk Line</t>
        </is>
      </c>
      <c r="C5842" s="82" t="n">
        <v>46032</v>
      </c>
      <c r="D5842" t="inlineStr">
        <is>
          <t>Perk-Case Packing</t>
        </is>
      </c>
      <c r="E5842" t="n">
        <v>1920</v>
      </c>
      <c r="F5842" t="n">
        <v>1</v>
      </c>
      <c r="G5842" t="n">
        <v>1920</v>
      </c>
      <c r="H5842" t="n">
        <v>0</v>
      </c>
      <c r="I5842" t="n">
        <v>39.3269230769231</v>
      </c>
    </row>
    <row r="5843">
      <c r="A5843" t="inlineStr">
        <is>
          <t>Daily_Efficiency_MTBF_2026_09_18.xlsx</t>
        </is>
      </c>
      <c r="B5843" t="inlineStr">
        <is>
          <t>Samridhi Perk Line</t>
        </is>
      </c>
      <c r="C5843" s="82" t="n">
        <v>46032</v>
      </c>
      <c r="D5843" t="inlineStr">
        <is>
          <t>Perk-HLM-3</t>
        </is>
      </c>
      <c r="E5843" t="n">
        <v>2880</v>
      </c>
      <c r="F5843" t="n">
        <v>1</v>
      </c>
      <c r="G5843" t="n">
        <v>2880</v>
      </c>
      <c r="H5843" t="n">
        <v>0</v>
      </c>
      <c r="I5843" t="n">
        <v>23.2720679012345</v>
      </c>
    </row>
    <row r="5844">
      <c r="A5844" t="inlineStr">
        <is>
          <t>Daily_Efficiency_MTBF_2026_09_18.xlsx</t>
        </is>
      </c>
      <c r="B5844" t="inlineStr">
        <is>
          <t>Co-Extrusion Line</t>
        </is>
      </c>
      <c r="C5844" s="82" t="n">
        <v>46031</v>
      </c>
      <c r="D5844" t="inlineStr">
        <is>
          <t>Coex-AW3</t>
        </is>
      </c>
      <c r="E5844" t="n">
        <v>1284.96781666667</v>
      </c>
      <c r="F5844" t="n">
        <v>225</v>
      </c>
      <c r="G5844" t="n">
        <v>5.71096807407408</v>
      </c>
      <c r="H5844" t="n">
        <v>128.69985</v>
      </c>
      <c r="I5844" t="n">
        <v>39.5872222222222</v>
      </c>
    </row>
    <row r="5845">
      <c r="A5845" t="inlineStr">
        <is>
          <t>Daily_Efficiency_MTBF_2026_09_18.xlsx</t>
        </is>
      </c>
      <c r="B5845" t="inlineStr">
        <is>
          <t>Co-Extrusion Line</t>
        </is>
      </c>
      <c r="C5845" s="82" t="n">
        <v>46031</v>
      </c>
      <c r="D5845" t="inlineStr">
        <is>
          <t>Coex-AW2</t>
        </is>
      </c>
      <c r="E5845" t="n">
        <v>1303.15493333333</v>
      </c>
      <c r="F5845" t="n">
        <v>14</v>
      </c>
      <c r="G5845" t="n">
        <v>93.08249523809521</v>
      </c>
      <c r="H5845" t="n">
        <v>8.491533333333329</v>
      </c>
      <c r="I5845" t="n">
        <v>100.19216911289</v>
      </c>
    </row>
    <row r="5846">
      <c r="A5846" t="inlineStr">
        <is>
          <t>Daily_Efficiency_MTBF_2026_09_18.xlsx</t>
        </is>
      </c>
      <c r="B5846" t="inlineStr">
        <is>
          <t>Samridhi 5 Star Line</t>
        </is>
      </c>
      <c r="C5846" s="82" t="n">
        <v>46031</v>
      </c>
      <c r="D5846" t="inlineStr">
        <is>
          <t>FS-HCM-3</t>
        </is>
      </c>
      <c r="E5846" t="n">
        <v>1231.27921666667</v>
      </c>
      <c r="F5846" t="n">
        <v>120</v>
      </c>
      <c r="G5846" t="n">
        <v>10.2606601388889</v>
      </c>
      <c r="H5846" t="n">
        <v>1.83791666666667</v>
      </c>
      <c r="I5846" t="n">
        <v>66.61880883364471</v>
      </c>
    </row>
    <row r="5847">
      <c r="A5847" t="inlineStr">
        <is>
          <t>Daily_Efficiency_MTBF_2026_09_18.xlsx</t>
        </is>
      </c>
      <c r="B5847" t="inlineStr">
        <is>
          <t>Samridhi 5 Star Line</t>
        </is>
      </c>
      <c r="C5847" s="82" t="n">
        <v>46031</v>
      </c>
      <c r="D5847" t="inlineStr">
        <is>
          <t>FS-HCM-1</t>
        </is>
      </c>
      <c r="E5847" t="n">
        <v>1343.67953333333</v>
      </c>
      <c r="F5847" t="n">
        <v>75</v>
      </c>
      <c r="G5847" t="n">
        <v>17.9157271111111</v>
      </c>
      <c r="H5847" t="n">
        <v>0.833683333333333</v>
      </c>
      <c r="I5847" t="n">
        <v>77.73930494551171</v>
      </c>
    </row>
    <row r="5848">
      <c r="A5848" t="inlineStr">
        <is>
          <t>Daily_Efficiency_MTBF_2026_09_18.xlsx</t>
        </is>
      </c>
      <c r="B5848" t="inlineStr">
        <is>
          <t>Samridhi 5 Star Line</t>
        </is>
      </c>
      <c r="C5848" s="82" t="n">
        <v>46031</v>
      </c>
      <c r="D5848" t="inlineStr">
        <is>
          <t>FS-TTLi-4</t>
        </is>
      </c>
      <c r="E5848" t="n">
        <v>1399.68103333333</v>
      </c>
      <c r="F5848" t="n">
        <v>43</v>
      </c>
      <c r="G5848" t="n">
        <v>32.5507217054263</v>
      </c>
      <c r="H5848" t="n">
        <v>40.3189666666667</v>
      </c>
      <c r="I5848" t="n">
        <v>65.0454545454545</v>
      </c>
    </row>
    <row r="5849">
      <c r="A5849" t="inlineStr">
        <is>
          <t>Daily_Efficiency_MTBF_2026_09_18.xlsx</t>
        </is>
      </c>
      <c r="B5849" t="inlineStr">
        <is>
          <t>Samridhi 5 Star Line</t>
        </is>
      </c>
      <c r="C5849" s="82" t="n">
        <v>46031</v>
      </c>
      <c r="D5849" t="inlineStr">
        <is>
          <t>FS-HCM-2</t>
        </is>
      </c>
      <c r="E5849" t="n">
        <v>1395.45958333333</v>
      </c>
      <c r="F5849" t="n">
        <v>35</v>
      </c>
      <c r="G5849" t="n">
        <v>39.8702738095238</v>
      </c>
      <c r="H5849" t="n">
        <v>0.651633333333333</v>
      </c>
      <c r="I5849" t="n">
        <v>78.5721451494576</v>
      </c>
    </row>
    <row r="5850">
      <c r="A5850" t="inlineStr">
        <is>
          <t>Daily_Efficiency_MTBF_2026_09_18.xlsx</t>
        </is>
      </c>
      <c r="B5850" t="inlineStr">
        <is>
          <t>Samridhi 5 Star Line</t>
        </is>
      </c>
      <c r="C5850" s="82" t="n">
        <v>46031</v>
      </c>
      <c r="D5850" t="inlineStr">
        <is>
          <t>FS-TTLi-3</t>
        </is>
      </c>
      <c r="E5850" t="n">
        <v>1374.81063333333</v>
      </c>
      <c r="F5850" t="n">
        <v>29</v>
      </c>
      <c r="G5850" t="n">
        <v>47.4072632183908</v>
      </c>
      <c r="H5850" t="n">
        <v>21.66895</v>
      </c>
      <c r="I5850" t="n">
        <v>60.4126686241914</v>
      </c>
    </row>
    <row r="5851">
      <c r="A5851" t="inlineStr">
        <is>
          <t>Daily_Efficiency_MTBF_2026_09_18.xlsx</t>
        </is>
      </c>
      <c r="B5851" t="inlineStr">
        <is>
          <t>Samridhi 5 Star Line</t>
        </is>
      </c>
      <c r="C5851" s="82" t="n">
        <v>46031</v>
      </c>
      <c r="D5851" t="inlineStr">
        <is>
          <t>FS-HCM-4</t>
        </is>
      </c>
      <c r="E5851" t="n">
        <v>1399.67228333333</v>
      </c>
      <c r="F5851" t="n">
        <v>27</v>
      </c>
      <c r="G5851" t="n">
        <v>51.8397141975309</v>
      </c>
      <c r="H5851" t="n">
        <v>6.18066666666667</v>
      </c>
      <c r="I5851" t="n">
        <v>67.48108003658621</v>
      </c>
    </row>
    <row r="5852">
      <c r="A5852" t="inlineStr">
        <is>
          <t>Daily_Efficiency_MTBF_2026_09_18.xlsx</t>
        </is>
      </c>
      <c r="B5852" t="inlineStr">
        <is>
          <t>Samridhi 5 Star Line</t>
        </is>
      </c>
      <c r="C5852" s="82" t="n">
        <v>46031</v>
      </c>
      <c r="D5852" t="inlineStr">
        <is>
          <t>FS-TTLi-1</t>
        </is>
      </c>
      <c r="E5852" t="n">
        <v>1327.99395</v>
      </c>
      <c r="F5852" t="n">
        <v>21</v>
      </c>
      <c r="G5852" t="n">
        <v>63.2378071428571</v>
      </c>
      <c r="H5852" t="n">
        <v>10.3332833333333</v>
      </c>
      <c r="I5852" t="n">
        <v>76.6305925998527</v>
      </c>
    </row>
    <row r="5853">
      <c r="A5853" t="inlineStr">
        <is>
          <t>Daily_Efficiency_MTBF_2026_09_18.xlsx</t>
        </is>
      </c>
      <c r="B5853" t="inlineStr">
        <is>
          <t>Samridhi 5 Star Line</t>
        </is>
      </c>
      <c r="C5853" s="82" t="n">
        <v>46031</v>
      </c>
      <c r="D5853" t="inlineStr">
        <is>
          <t>FS-TTLi-2</t>
        </is>
      </c>
      <c r="E5853" t="n">
        <v>1414.04563333333</v>
      </c>
      <c r="F5853" t="n">
        <v>16</v>
      </c>
      <c r="G5853" t="n">
        <v>88.37785208333329</v>
      </c>
      <c r="H5853" t="n">
        <v>12.6544833333333</v>
      </c>
      <c r="I5853" t="n">
        <v>76.1397992414804</v>
      </c>
    </row>
    <row r="5854">
      <c r="A5854" t="inlineStr">
        <is>
          <t>Daily_Efficiency_MTBF_2026_09_18.xlsx</t>
        </is>
      </c>
      <c r="B5854" t="inlineStr">
        <is>
          <t>Samridhi 5 Star Line</t>
        </is>
      </c>
      <c r="C5854" s="82" t="n">
        <v>46031</v>
      </c>
      <c r="D5854" t="inlineStr">
        <is>
          <t>FS-HRM-5</t>
        </is>
      </c>
      <c r="E5854" t="n">
        <v>1405.62996666667</v>
      </c>
      <c r="F5854" t="n">
        <v>15</v>
      </c>
      <c r="G5854" t="n">
        <v>93.70866444444449</v>
      </c>
      <c r="H5854" t="n">
        <v>14.8570166666667</v>
      </c>
      <c r="I5854" t="n">
        <v>38.3260367764039</v>
      </c>
    </row>
    <row r="5855">
      <c r="A5855" t="inlineStr">
        <is>
          <t>Daily_Efficiency_MTBF_2026_09_18.xlsx</t>
        </is>
      </c>
      <c r="B5855" t="inlineStr">
        <is>
          <t>Samridhi 5 Star Line</t>
        </is>
      </c>
      <c r="C5855" s="82" t="n">
        <v>46031</v>
      </c>
      <c r="D5855" t="inlineStr">
        <is>
          <t>FS-Case Packing</t>
        </is>
      </c>
      <c r="E5855" t="n">
        <v>1440</v>
      </c>
      <c r="F5855" t="n">
        <v>1</v>
      </c>
      <c r="G5855" t="n">
        <v>1440</v>
      </c>
      <c r="H5855" t="n">
        <v>0</v>
      </c>
      <c r="I5855" t="n">
        <v>83.6778215223097</v>
      </c>
    </row>
    <row r="5856">
      <c r="A5856" t="inlineStr">
        <is>
          <t>Daily_Efficiency_MTBF_2026_09_18.xlsx</t>
        </is>
      </c>
      <c r="B5856" t="inlineStr">
        <is>
          <t>Samridhi 5 Star Line</t>
        </is>
      </c>
      <c r="C5856" s="82" t="n">
        <v>46031</v>
      </c>
      <c r="D5856" t="inlineStr">
        <is>
          <t>FS-TTM-5</t>
        </is>
      </c>
      <c r="E5856" t="n">
        <v>1440</v>
      </c>
      <c r="F5856" t="n">
        <v>1</v>
      </c>
      <c r="G5856" t="n">
        <v>1440</v>
      </c>
      <c r="H5856" t="n">
        <v>0</v>
      </c>
      <c r="I5856" t="n">
        <v>31.3585858585859</v>
      </c>
    </row>
    <row r="5857">
      <c r="A5857" t="inlineStr">
        <is>
          <t>Daily_Efficiency_MTBF_2026_09_18.xlsx</t>
        </is>
      </c>
      <c r="B5857" t="inlineStr">
        <is>
          <t>Samridhi Perk Line</t>
        </is>
      </c>
      <c r="C5857" s="82" t="n">
        <v>46031</v>
      </c>
      <c r="D5857" t="inlineStr">
        <is>
          <t>Perk-HCM-3</t>
        </is>
      </c>
      <c r="E5857" t="n">
        <v>1188.8642</v>
      </c>
      <c r="F5857" t="n">
        <v>94</v>
      </c>
      <c r="G5857" t="n">
        <v>12.6474914893617</v>
      </c>
      <c r="H5857" t="n">
        <v>1.2411</v>
      </c>
      <c r="I5857" t="n">
        <v>61.2037915832022</v>
      </c>
    </row>
    <row r="5858">
      <c r="A5858" t="inlineStr">
        <is>
          <t>Daily_Efficiency_MTBF_2026_09_18.xlsx</t>
        </is>
      </c>
      <c r="B5858" t="inlineStr">
        <is>
          <t>Samridhi Perk Line</t>
        </is>
      </c>
      <c r="C5858" s="82" t="n">
        <v>46031</v>
      </c>
      <c r="D5858" t="inlineStr">
        <is>
          <t>Perk-HCM-2</t>
        </is>
      </c>
      <c r="E5858" t="n">
        <v>1351.72995</v>
      </c>
      <c r="F5858" t="n">
        <v>82</v>
      </c>
      <c r="G5858" t="n">
        <v>16.4845115853658</v>
      </c>
      <c r="H5858" t="n">
        <v>0.759766666666667</v>
      </c>
      <c r="I5858" t="n">
        <v>67.34551698165281</v>
      </c>
    </row>
    <row r="5859">
      <c r="A5859" t="inlineStr">
        <is>
          <t>Daily_Efficiency_MTBF_2026_09_18.xlsx</t>
        </is>
      </c>
      <c r="B5859" t="inlineStr">
        <is>
          <t>Samridhi Perk Line</t>
        </is>
      </c>
      <c r="C5859" s="82" t="n">
        <v>46031</v>
      </c>
      <c r="D5859" t="inlineStr">
        <is>
          <t>Perk-HLM-2</t>
        </is>
      </c>
      <c r="E5859" t="n">
        <v>1327.44725</v>
      </c>
      <c r="F5859" t="n">
        <v>81</v>
      </c>
      <c r="G5859" t="n">
        <v>16.388237654321</v>
      </c>
      <c r="H5859" t="n">
        <v>0</v>
      </c>
      <c r="I5859" t="n">
        <v>56.2870604626272</v>
      </c>
    </row>
    <row r="5860">
      <c r="A5860" t="inlineStr">
        <is>
          <t>Daily_Efficiency_MTBF_2026_09_18.xlsx</t>
        </is>
      </c>
      <c r="B5860" t="inlineStr">
        <is>
          <t>Samridhi Perk Line</t>
        </is>
      </c>
      <c r="C5860" s="82" t="n">
        <v>46031</v>
      </c>
      <c r="D5860" t="inlineStr">
        <is>
          <t>Perk-HLM-1</t>
        </is>
      </c>
      <c r="E5860" t="n">
        <v>1348.36783333333</v>
      </c>
      <c r="F5860" t="n">
        <v>68</v>
      </c>
      <c r="G5860" t="n">
        <v>19.8289387254902</v>
      </c>
      <c r="H5860" t="n">
        <v>0.414783333333333</v>
      </c>
      <c r="I5860" t="n">
        <v>63.4056240201601</v>
      </c>
    </row>
    <row r="5861">
      <c r="A5861" t="inlineStr">
        <is>
          <t>Daily_Efficiency_MTBF_2026_09_18.xlsx</t>
        </is>
      </c>
      <c r="B5861" t="inlineStr">
        <is>
          <t>Samridhi Perk Line</t>
        </is>
      </c>
      <c r="C5861" s="82" t="n">
        <v>46031</v>
      </c>
      <c r="D5861" t="inlineStr">
        <is>
          <t>Perk-HCM-1</t>
        </is>
      </c>
      <c r="E5861" t="n">
        <v>1338.68275</v>
      </c>
      <c r="F5861" t="n">
        <v>67</v>
      </c>
      <c r="G5861" t="n">
        <v>19.9803395522388</v>
      </c>
      <c r="H5861" t="n">
        <v>1.24166666666667</v>
      </c>
      <c r="I5861" t="n">
        <v>60.4707424733448</v>
      </c>
    </row>
    <row r="5862">
      <c r="A5862" t="inlineStr">
        <is>
          <t>Daily_Efficiency_MTBF_2026_09_18.xlsx</t>
        </is>
      </c>
      <c r="B5862" t="inlineStr">
        <is>
          <t>Samridhi Perk Line</t>
        </is>
      </c>
      <c r="C5862" s="82" t="n">
        <v>46031</v>
      </c>
      <c r="D5862" t="inlineStr">
        <is>
          <t>Perk-HCM-4</t>
        </is>
      </c>
      <c r="E5862" t="n">
        <v>1355.18603333333</v>
      </c>
      <c r="F5862" t="n">
        <v>65</v>
      </c>
      <c r="G5862" t="n">
        <v>20.8490158974359</v>
      </c>
      <c r="H5862" t="n">
        <v>0.3192</v>
      </c>
      <c r="I5862" t="n">
        <v>45.5512828826482</v>
      </c>
    </row>
    <row r="5863">
      <c r="A5863" t="inlineStr">
        <is>
          <t>Daily_Efficiency_MTBF_2026_09_18.xlsx</t>
        </is>
      </c>
      <c r="B5863" t="inlineStr">
        <is>
          <t>Samridhi Perk Line</t>
        </is>
      </c>
      <c r="C5863" s="82" t="n">
        <v>46031</v>
      </c>
      <c r="D5863" t="inlineStr">
        <is>
          <t>Perk-TTLi-3</t>
        </is>
      </c>
      <c r="E5863" t="n">
        <v>1403.99383333333</v>
      </c>
      <c r="F5863" t="n">
        <v>27</v>
      </c>
      <c r="G5863" t="n">
        <v>51.9997716049383</v>
      </c>
      <c r="H5863" t="n">
        <v>0.78805</v>
      </c>
      <c r="I5863" t="n">
        <v>81.9595045636803</v>
      </c>
    </row>
    <row r="5864">
      <c r="A5864" t="inlineStr">
        <is>
          <t>Daily_Efficiency_MTBF_2026_09_18.xlsx</t>
        </is>
      </c>
      <c r="B5864" t="inlineStr">
        <is>
          <t>Samridhi Perk Line</t>
        </is>
      </c>
      <c r="C5864" s="82" t="n">
        <v>46031</v>
      </c>
      <c r="D5864" t="inlineStr">
        <is>
          <t>Perk-TTLi-1</t>
        </is>
      </c>
      <c r="E5864" t="n">
        <v>1414.91118333333</v>
      </c>
      <c r="F5864" t="n">
        <v>19</v>
      </c>
      <c r="G5864" t="n">
        <v>74.4690096491228</v>
      </c>
      <c r="H5864" t="n">
        <v>0</v>
      </c>
      <c r="I5864" t="n">
        <v>90.2510158945626</v>
      </c>
    </row>
    <row r="5865">
      <c r="A5865" t="inlineStr">
        <is>
          <t>Daily_Efficiency_MTBF_2026_09_18.xlsx</t>
        </is>
      </c>
      <c r="B5865" t="inlineStr">
        <is>
          <t>Samridhi Perk Line</t>
        </is>
      </c>
      <c r="C5865" s="82" t="n">
        <v>46031</v>
      </c>
      <c r="D5865" t="inlineStr">
        <is>
          <t>Perk-TTLi-2</t>
        </is>
      </c>
      <c r="E5865" t="n">
        <v>1323.1679</v>
      </c>
      <c r="F5865" t="n">
        <v>14</v>
      </c>
      <c r="G5865" t="n">
        <v>94.5119928571429</v>
      </c>
      <c r="H5865" t="n">
        <v>0</v>
      </c>
      <c r="I5865" t="n">
        <v>112.133092685527</v>
      </c>
    </row>
    <row r="5866">
      <c r="A5866" t="inlineStr">
        <is>
          <t>Daily_Efficiency_MTBF_2026_09_18.xlsx</t>
        </is>
      </c>
      <c r="B5866" t="inlineStr">
        <is>
          <t>Samridhi Perk Line</t>
        </is>
      </c>
      <c r="C5866" s="82" t="n">
        <v>46031</v>
      </c>
      <c r="D5866" t="inlineStr">
        <is>
          <t>Perk-TTLi-4</t>
        </is>
      </c>
      <c r="E5866" t="n">
        <v>1436.77023333333</v>
      </c>
      <c r="F5866" t="n">
        <v>1</v>
      </c>
      <c r="G5866" t="n">
        <v>1436.77023333333</v>
      </c>
      <c r="H5866" t="n">
        <v>0</v>
      </c>
      <c r="I5866" t="n">
        <v>66.5993753072139</v>
      </c>
    </row>
    <row r="5867">
      <c r="A5867" t="inlineStr">
        <is>
          <t>Daily_Efficiency_MTBF_2026_09_18.xlsx</t>
        </is>
      </c>
      <c r="B5867" t="inlineStr">
        <is>
          <t>Samridhi Perk Line</t>
        </is>
      </c>
      <c r="C5867" s="82" t="n">
        <v>46031</v>
      </c>
      <c r="D5867" t="inlineStr">
        <is>
          <t>Perk-HLM-3</t>
        </is>
      </c>
      <c r="E5867" t="n">
        <v>1440</v>
      </c>
      <c r="F5867" t="n">
        <v>1</v>
      </c>
      <c r="G5867" t="n">
        <v>1440</v>
      </c>
      <c r="H5867" t="n">
        <v>0</v>
      </c>
      <c r="I5867" t="n">
        <v>42.787037037037</v>
      </c>
    </row>
    <row r="5868">
      <c r="A5868" t="inlineStr">
        <is>
          <t>Daily_Efficiency_MTBF_2026_09_18.xlsx</t>
        </is>
      </c>
      <c r="B5868" t="inlineStr">
        <is>
          <t>Samridhi Perk Line</t>
        </is>
      </c>
      <c r="C5868" s="82" t="n">
        <v>46031</v>
      </c>
      <c r="D5868" t="inlineStr">
        <is>
          <t>Perk-Case Packing</t>
        </is>
      </c>
      <c r="E5868" t="n">
        <v>1440</v>
      </c>
      <c r="F5868" t="n">
        <v>1</v>
      </c>
      <c r="G5868" t="n">
        <v>1440</v>
      </c>
      <c r="H5868" t="n">
        <v>0</v>
      </c>
      <c r="I5868" t="n">
        <v>84.4551282051282</v>
      </c>
    </row>
    <row r="5869">
      <c r="A5869" t="inlineStr">
        <is>
          <t>Daily_Efficiency_MTBF_2026_09_18.xlsx</t>
        </is>
      </c>
      <c r="B5869" t="inlineStr">
        <is>
          <t>Co-Extrusion Line</t>
        </is>
      </c>
      <c r="C5869" s="82" t="n">
        <v>46030</v>
      </c>
      <c r="D5869" t="inlineStr">
        <is>
          <t>Coex-AW3</t>
        </is>
      </c>
      <c r="E5869" t="n">
        <v>1368.4906</v>
      </c>
      <c r="F5869" t="n">
        <v>88</v>
      </c>
      <c r="G5869" t="n">
        <v>15.5510295454545</v>
      </c>
      <c r="H5869" t="n">
        <v>71.5094</v>
      </c>
      <c r="I5869" t="n">
        <v>24.515</v>
      </c>
    </row>
    <row r="5870">
      <c r="A5870" t="inlineStr">
        <is>
          <t>Daily_Efficiency_MTBF_2026_09_18.xlsx</t>
        </is>
      </c>
      <c r="B5870" t="inlineStr">
        <is>
          <t>Co-Extrusion Line</t>
        </is>
      </c>
      <c r="C5870" s="82" t="n">
        <v>46030</v>
      </c>
      <c r="D5870" t="inlineStr">
        <is>
          <t>Coex-AW2</t>
        </is>
      </c>
      <c r="E5870" t="n">
        <v>1368.82318333333</v>
      </c>
      <c r="F5870" t="n">
        <v>14</v>
      </c>
      <c r="G5870" t="n">
        <v>97.7730845238095</v>
      </c>
      <c r="H5870" t="n">
        <v>12.1673166666667</v>
      </c>
      <c r="I5870" t="n">
        <v>92.48072307521301</v>
      </c>
    </row>
    <row r="5871">
      <c r="A5871" t="inlineStr">
        <is>
          <t>Daily_Efficiency_MTBF_2026_09_18.xlsx</t>
        </is>
      </c>
      <c r="B5871" t="inlineStr">
        <is>
          <t>Samridhi 5 Star Line</t>
        </is>
      </c>
      <c r="C5871" s="82" t="n">
        <v>46030</v>
      </c>
      <c r="D5871" t="inlineStr">
        <is>
          <t>FS-HCM-3</t>
        </is>
      </c>
      <c r="E5871" t="n">
        <v>1368.31786666667</v>
      </c>
      <c r="F5871" t="n">
        <v>49</v>
      </c>
      <c r="G5871" t="n">
        <v>27.9248544217687</v>
      </c>
      <c r="H5871" t="n">
        <v>5.50155</v>
      </c>
      <c r="I5871" t="n">
        <v>68.4940575013858</v>
      </c>
    </row>
    <row r="5872">
      <c r="A5872" t="inlineStr">
        <is>
          <t>Daily_Efficiency_MTBF_2026_09_18.xlsx</t>
        </is>
      </c>
      <c r="B5872" t="inlineStr">
        <is>
          <t>Samridhi 5 Star Line</t>
        </is>
      </c>
      <c r="C5872" s="82" t="n">
        <v>46030</v>
      </c>
      <c r="D5872" t="inlineStr">
        <is>
          <t>FS-TTLi-3</t>
        </is>
      </c>
      <c r="E5872" t="n">
        <v>1317.33443333333</v>
      </c>
      <c r="F5872" t="n">
        <v>39</v>
      </c>
      <c r="G5872" t="n">
        <v>33.777805982906</v>
      </c>
      <c r="H5872" t="n">
        <v>26.6625</v>
      </c>
      <c r="I5872" t="n">
        <v>71.2076251711856</v>
      </c>
    </row>
    <row r="5873">
      <c r="A5873" t="inlineStr">
        <is>
          <t>Daily_Efficiency_MTBF_2026_09_18.xlsx</t>
        </is>
      </c>
      <c r="B5873" t="inlineStr">
        <is>
          <t>Samridhi 5 Star Line</t>
        </is>
      </c>
      <c r="C5873" s="82" t="n">
        <v>46030</v>
      </c>
      <c r="D5873" t="inlineStr">
        <is>
          <t>FS-HCM-2</t>
        </is>
      </c>
      <c r="E5873" t="n">
        <v>1385.7874</v>
      </c>
      <c r="F5873" t="n">
        <v>34</v>
      </c>
      <c r="G5873" t="n">
        <v>40.7584529411765</v>
      </c>
      <c r="H5873" t="n">
        <v>0.99375</v>
      </c>
      <c r="I5873" t="n">
        <v>93.637724510224</v>
      </c>
    </row>
    <row r="5874">
      <c r="A5874" t="inlineStr">
        <is>
          <t>Daily_Efficiency_MTBF_2026_09_18.xlsx</t>
        </is>
      </c>
      <c r="B5874" t="inlineStr">
        <is>
          <t>Samridhi 5 Star Line</t>
        </is>
      </c>
      <c r="C5874" s="82" t="n">
        <v>46030</v>
      </c>
      <c r="D5874" t="inlineStr">
        <is>
          <t>FS-HCM-1</t>
        </is>
      </c>
      <c r="E5874" t="n">
        <v>1403.14688333333</v>
      </c>
      <c r="F5874" t="n">
        <v>30</v>
      </c>
      <c r="G5874" t="n">
        <v>46.7715627777778</v>
      </c>
      <c r="H5874" t="n">
        <v>0.499066666666667</v>
      </c>
      <c r="I5874" t="n">
        <v>81.45112495205559</v>
      </c>
    </row>
    <row r="5875">
      <c r="A5875" t="inlineStr">
        <is>
          <t>Daily_Efficiency_MTBF_2026_09_18.xlsx</t>
        </is>
      </c>
      <c r="B5875" t="inlineStr">
        <is>
          <t>Samridhi 5 Star Line</t>
        </is>
      </c>
      <c r="C5875" s="82" t="n">
        <v>46030</v>
      </c>
      <c r="D5875" t="inlineStr">
        <is>
          <t>FS-HCM-4</t>
        </is>
      </c>
      <c r="E5875" t="n">
        <v>1405.63965</v>
      </c>
      <c r="F5875" t="n">
        <v>23</v>
      </c>
      <c r="G5875" t="n">
        <v>61.1147673913044</v>
      </c>
      <c r="H5875" t="n">
        <v>6.68593333333333</v>
      </c>
      <c r="I5875" t="n">
        <v>91.056121836088</v>
      </c>
    </row>
    <row r="5876">
      <c r="A5876" t="inlineStr">
        <is>
          <t>Daily_Efficiency_MTBF_2026_09_18.xlsx</t>
        </is>
      </c>
      <c r="B5876" t="inlineStr">
        <is>
          <t>Samridhi 5 Star Line</t>
        </is>
      </c>
      <c r="C5876" s="82" t="n">
        <v>46030</v>
      </c>
      <c r="D5876" t="inlineStr">
        <is>
          <t>FS-TTLi-1</t>
        </is>
      </c>
      <c r="E5876" t="n">
        <v>1406.79055</v>
      </c>
      <c r="F5876" t="n">
        <v>20</v>
      </c>
      <c r="G5876" t="n">
        <v>70.3395275</v>
      </c>
      <c r="H5876" t="n">
        <v>7.5078</v>
      </c>
      <c r="I5876" t="n">
        <v>84.37638054329371</v>
      </c>
    </row>
    <row r="5877">
      <c r="A5877" t="inlineStr">
        <is>
          <t>Daily_Efficiency_MTBF_2026_09_18.xlsx</t>
        </is>
      </c>
      <c r="B5877" t="inlineStr">
        <is>
          <t>Samridhi 5 Star Line</t>
        </is>
      </c>
      <c r="C5877" s="82" t="n">
        <v>46030</v>
      </c>
      <c r="D5877" t="inlineStr">
        <is>
          <t>FS-TTLi-4</t>
        </is>
      </c>
      <c r="E5877" t="n">
        <v>1424.48391666667</v>
      </c>
      <c r="F5877" t="n">
        <v>13</v>
      </c>
      <c r="G5877" t="n">
        <v>109.575685897436</v>
      </c>
      <c r="H5877" t="n">
        <v>15.5160833333333</v>
      </c>
      <c r="I5877" t="n">
        <v>87.4320762430237</v>
      </c>
    </row>
    <row r="5878">
      <c r="A5878" t="inlineStr">
        <is>
          <t>Daily_Efficiency_MTBF_2026_09_18.xlsx</t>
        </is>
      </c>
      <c r="B5878" t="inlineStr">
        <is>
          <t>Samridhi 5 Star Line</t>
        </is>
      </c>
      <c r="C5878" s="82" t="n">
        <v>46030</v>
      </c>
      <c r="D5878" t="inlineStr">
        <is>
          <t>FS-TTLi-2</t>
        </is>
      </c>
      <c r="E5878" t="n">
        <v>1430.17146666667</v>
      </c>
      <c r="F5878" t="n">
        <v>11</v>
      </c>
      <c r="G5878" t="n">
        <v>130.015587878788</v>
      </c>
      <c r="H5878" t="n">
        <v>1.48505</v>
      </c>
      <c r="I5878" t="n">
        <v>83.27474417602311</v>
      </c>
    </row>
    <row r="5879">
      <c r="A5879" t="inlineStr">
        <is>
          <t>Daily_Efficiency_MTBF_2026_09_18.xlsx</t>
        </is>
      </c>
      <c r="B5879" t="inlineStr">
        <is>
          <t>Samridhi 5 Star Line</t>
        </is>
      </c>
      <c r="C5879" s="82" t="n">
        <v>46030</v>
      </c>
      <c r="D5879" t="inlineStr">
        <is>
          <t>FS-HRM-5</t>
        </is>
      </c>
      <c r="E5879" t="n">
        <v>1423.32028333333</v>
      </c>
      <c r="F5879" t="n">
        <v>10</v>
      </c>
      <c r="G5879" t="n">
        <v>142.332028333333</v>
      </c>
      <c r="H5879" t="n">
        <v>11.3372166666667</v>
      </c>
      <c r="I5879" t="n">
        <v>38.6710992680284</v>
      </c>
    </row>
    <row r="5880">
      <c r="A5880" t="inlineStr">
        <is>
          <t>Daily_Efficiency_MTBF_2026_09_18.xlsx</t>
        </is>
      </c>
      <c r="B5880" t="inlineStr">
        <is>
          <t>Samridhi 5 Star Line</t>
        </is>
      </c>
      <c r="C5880" s="82" t="n">
        <v>46030</v>
      </c>
      <c r="D5880" t="inlineStr">
        <is>
          <t>FS-Case Packing</t>
        </is>
      </c>
      <c r="E5880" t="n">
        <v>1440</v>
      </c>
      <c r="F5880" t="n">
        <v>1</v>
      </c>
      <c r="G5880" t="n">
        <v>1440</v>
      </c>
      <c r="H5880" t="n">
        <v>0</v>
      </c>
      <c r="I5880" t="n">
        <v>110.147093912726</v>
      </c>
    </row>
    <row r="5881">
      <c r="A5881" t="inlineStr">
        <is>
          <t>Daily_Efficiency_MTBF_2026_09_18.xlsx</t>
        </is>
      </c>
      <c r="B5881" t="inlineStr">
        <is>
          <t>Samridhi 5 Star Line</t>
        </is>
      </c>
      <c r="C5881" s="82" t="n">
        <v>46030</v>
      </c>
      <c r="D5881" t="inlineStr">
        <is>
          <t>FS-TTM-5</t>
        </is>
      </c>
      <c r="E5881" t="n">
        <v>1440</v>
      </c>
      <c r="F5881" t="n">
        <v>1</v>
      </c>
      <c r="G5881" t="n">
        <v>1440</v>
      </c>
      <c r="H5881" t="n">
        <v>0</v>
      </c>
      <c r="I5881" t="n">
        <v>38.854682346322</v>
      </c>
    </row>
    <row r="5882">
      <c r="A5882" t="inlineStr">
        <is>
          <t>Daily_Efficiency_MTBF_2026_09_18.xlsx</t>
        </is>
      </c>
      <c r="B5882" t="inlineStr">
        <is>
          <t>Samridhi Perk Line</t>
        </is>
      </c>
      <c r="C5882" s="82" t="n">
        <v>46030</v>
      </c>
      <c r="D5882" t="inlineStr">
        <is>
          <t>Perk-HCM-1</t>
        </is>
      </c>
      <c r="E5882" t="n">
        <v>1301.55423333333</v>
      </c>
      <c r="F5882" t="n">
        <v>101</v>
      </c>
      <c r="G5882" t="n">
        <v>12.8866755775578</v>
      </c>
      <c r="H5882" t="n">
        <v>1.76961666666667</v>
      </c>
      <c r="I5882" t="n">
        <v>76.5679718054997</v>
      </c>
    </row>
    <row r="5883">
      <c r="A5883" t="inlineStr">
        <is>
          <t>Daily_Efficiency_MTBF_2026_09_18.xlsx</t>
        </is>
      </c>
      <c r="B5883" t="inlineStr">
        <is>
          <t>Samridhi Perk Line</t>
        </is>
      </c>
      <c r="C5883" s="82" t="n">
        <v>46030</v>
      </c>
      <c r="D5883" t="inlineStr">
        <is>
          <t>Perk-HLM-1</t>
        </is>
      </c>
      <c r="E5883" t="n">
        <v>1356.64991666667</v>
      </c>
      <c r="F5883" t="n">
        <v>89</v>
      </c>
      <c r="G5883" t="n">
        <v>15.2432574906367</v>
      </c>
      <c r="H5883" t="n">
        <v>4.74595</v>
      </c>
      <c r="I5883" t="n">
        <v>66.37323852934659</v>
      </c>
    </row>
    <row r="5884">
      <c r="A5884" t="inlineStr">
        <is>
          <t>Daily_Efficiency_MTBF_2026_09_18.xlsx</t>
        </is>
      </c>
      <c r="B5884" t="inlineStr">
        <is>
          <t>Samridhi Perk Line</t>
        </is>
      </c>
      <c r="C5884" s="82" t="n">
        <v>46030</v>
      </c>
      <c r="D5884" t="inlineStr">
        <is>
          <t>Perk-HCM-4</t>
        </is>
      </c>
      <c r="E5884" t="n">
        <v>1335.92463333333</v>
      </c>
      <c r="F5884" t="n">
        <v>88</v>
      </c>
      <c r="G5884" t="n">
        <v>15.1809617424242</v>
      </c>
      <c r="H5884" t="n">
        <v>0.287566666666667</v>
      </c>
      <c r="I5884" t="n">
        <v>55.2666183825986</v>
      </c>
    </row>
    <row r="5885">
      <c r="A5885" t="inlineStr">
        <is>
          <t>Daily_Efficiency_MTBF_2026_09_18.xlsx</t>
        </is>
      </c>
      <c r="B5885" t="inlineStr">
        <is>
          <t>Samridhi Perk Line</t>
        </is>
      </c>
      <c r="C5885" s="82" t="n">
        <v>46030</v>
      </c>
      <c r="D5885" t="inlineStr">
        <is>
          <t>Perk-HCM-2</t>
        </is>
      </c>
      <c r="E5885" t="n">
        <v>1380.17053333333</v>
      </c>
      <c r="F5885" t="n">
        <v>81</v>
      </c>
      <c r="G5885" t="n">
        <v>17.0391423868313</v>
      </c>
      <c r="H5885" t="n">
        <v>0.3934</v>
      </c>
      <c r="I5885" t="n">
        <v>82.89334993949289</v>
      </c>
    </row>
    <row r="5886">
      <c r="A5886" t="inlineStr">
        <is>
          <t>Daily_Efficiency_MTBF_2026_09_18.xlsx</t>
        </is>
      </c>
      <c r="B5886" t="inlineStr">
        <is>
          <t>Samridhi Perk Line</t>
        </is>
      </c>
      <c r="C5886" s="82" t="n">
        <v>46030</v>
      </c>
      <c r="D5886" t="inlineStr">
        <is>
          <t>Perk-HCM-3</t>
        </is>
      </c>
      <c r="E5886" t="n">
        <v>1345.3661</v>
      </c>
      <c r="F5886" t="n">
        <v>72</v>
      </c>
      <c r="G5886" t="n">
        <v>18.6856402777778</v>
      </c>
      <c r="H5886" t="n">
        <v>0.380966666666667</v>
      </c>
      <c r="I5886" t="n">
        <v>63.1439806606877</v>
      </c>
    </row>
    <row r="5887">
      <c r="A5887" t="inlineStr">
        <is>
          <t>Daily_Efficiency_MTBF_2026_09_18.xlsx</t>
        </is>
      </c>
      <c r="B5887" t="inlineStr">
        <is>
          <t>Samridhi Perk Line</t>
        </is>
      </c>
      <c r="C5887" s="82" t="n">
        <v>46030</v>
      </c>
      <c r="D5887" t="inlineStr">
        <is>
          <t>Perk-HLM-2</t>
        </is>
      </c>
      <c r="E5887" t="n">
        <v>1320.141</v>
      </c>
      <c r="F5887" t="n">
        <v>64</v>
      </c>
      <c r="G5887" t="n">
        <v>20.627203125</v>
      </c>
      <c r="H5887" t="n">
        <v>0</v>
      </c>
      <c r="I5887" t="n">
        <v>57.8149634923984</v>
      </c>
    </row>
    <row r="5888">
      <c r="A5888" t="inlineStr">
        <is>
          <t>Daily_Efficiency_MTBF_2026_09_18.xlsx</t>
        </is>
      </c>
      <c r="B5888" t="inlineStr">
        <is>
          <t>Samridhi Perk Line</t>
        </is>
      </c>
      <c r="C5888" s="82" t="n">
        <v>46030</v>
      </c>
      <c r="D5888" t="inlineStr">
        <is>
          <t>Perk-TTLi-3</t>
        </is>
      </c>
      <c r="E5888" t="n">
        <v>1376.72803333333</v>
      </c>
      <c r="F5888" t="n">
        <v>45</v>
      </c>
      <c r="G5888" t="n">
        <v>30.5939562962963</v>
      </c>
      <c r="H5888" t="n">
        <v>1.5421</v>
      </c>
      <c r="I5888" t="n">
        <v>89.2861467877008</v>
      </c>
    </row>
    <row r="5889">
      <c r="A5889" t="inlineStr">
        <is>
          <t>Daily_Efficiency_MTBF_2026_09_18.xlsx</t>
        </is>
      </c>
      <c r="B5889" t="inlineStr">
        <is>
          <t>Samridhi Perk Line</t>
        </is>
      </c>
      <c r="C5889" s="82" t="n">
        <v>46030</v>
      </c>
      <c r="D5889" t="inlineStr">
        <is>
          <t>Perk-TTLi-1</t>
        </is>
      </c>
      <c r="E5889" t="n">
        <v>1425.67946666667</v>
      </c>
      <c r="F5889" t="n">
        <v>20</v>
      </c>
      <c r="G5889" t="n">
        <v>71.28397333333329</v>
      </c>
      <c r="H5889" t="n">
        <v>0</v>
      </c>
      <c r="I5889" t="n">
        <v>109.884256912936</v>
      </c>
    </row>
    <row r="5890">
      <c r="A5890" t="inlineStr">
        <is>
          <t>Daily_Efficiency_MTBF_2026_09_18.xlsx</t>
        </is>
      </c>
      <c r="B5890" t="inlineStr">
        <is>
          <t>Samridhi Perk Line</t>
        </is>
      </c>
      <c r="C5890" s="82" t="n">
        <v>46030</v>
      </c>
      <c r="D5890" t="inlineStr">
        <is>
          <t>Perk-TTLi-2</t>
        </is>
      </c>
      <c r="E5890" t="n">
        <v>1403.27293333333</v>
      </c>
      <c r="F5890" t="n">
        <v>18</v>
      </c>
      <c r="G5890" t="n">
        <v>77.9596074074074</v>
      </c>
      <c r="H5890" t="n">
        <v>0.07533333333333329</v>
      </c>
      <c r="I5890" t="n">
        <v>131.164354916603</v>
      </c>
    </row>
    <row r="5891">
      <c r="A5891" t="inlineStr">
        <is>
          <t>Daily_Efficiency_MTBF_2026_09_18.xlsx</t>
        </is>
      </c>
      <c r="B5891" t="inlineStr">
        <is>
          <t>Samridhi Perk Line</t>
        </is>
      </c>
      <c r="C5891" s="82" t="n">
        <v>46030</v>
      </c>
      <c r="D5891" t="inlineStr">
        <is>
          <t>Perk-TTLi-4</t>
        </is>
      </c>
      <c r="E5891" t="n">
        <v>1425.53075</v>
      </c>
      <c r="F5891" t="n">
        <v>4</v>
      </c>
      <c r="G5891" t="n">
        <v>356.3826875</v>
      </c>
      <c r="H5891" t="n">
        <v>4.15656666666667</v>
      </c>
      <c r="I5891" t="n">
        <v>73.85670892443039</v>
      </c>
    </row>
    <row r="5892">
      <c r="A5892" t="inlineStr">
        <is>
          <t>Daily_Efficiency_MTBF_2026_09_18.xlsx</t>
        </is>
      </c>
      <c r="B5892" t="inlineStr">
        <is>
          <t>Samridhi Perk Line</t>
        </is>
      </c>
      <c r="C5892" s="82" t="n">
        <v>46030</v>
      </c>
      <c r="D5892" t="inlineStr">
        <is>
          <t>Perk-Case Packing</t>
        </is>
      </c>
      <c r="E5892" t="n">
        <v>1440</v>
      </c>
      <c r="F5892" t="n">
        <v>1</v>
      </c>
      <c r="G5892" t="n">
        <v>1440</v>
      </c>
      <c r="H5892" t="n">
        <v>0</v>
      </c>
      <c r="I5892" t="n">
        <v>98.07692307692309</v>
      </c>
    </row>
    <row r="5893">
      <c r="A5893" t="inlineStr">
        <is>
          <t>Daily_Efficiency_MTBF_2026_09_18.xlsx</t>
        </is>
      </c>
      <c r="B5893" t="inlineStr">
        <is>
          <t>Samridhi Perk Line</t>
        </is>
      </c>
      <c r="C5893" s="82" t="n">
        <v>46030</v>
      </c>
      <c r="D5893" t="inlineStr">
        <is>
          <t>Perk-HLM-3</t>
        </is>
      </c>
      <c r="E5893" t="n">
        <v>1440</v>
      </c>
      <c r="F5893" t="n">
        <v>1</v>
      </c>
      <c r="G5893" t="n">
        <v>1440</v>
      </c>
      <c r="H5893" t="n">
        <v>0</v>
      </c>
      <c r="I5893" t="n">
        <v>52.4746913580247</v>
      </c>
    </row>
    <row r="5894">
      <c r="A5894" t="inlineStr">
        <is>
          <t>Daily_Efficiency_MTBF_2026_09_18.xlsx</t>
        </is>
      </c>
      <c r="B5894" t="inlineStr">
        <is>
          <t>Co-Extrusion Line</t>
        </is>
      </c>
      <c r="C5894" s="82" t="n">
        <v>46029</v>
      </c>
      <c r="D5894" t="inlineStr">
        <is>
          <t>Coex-AW3</t>
        </is>
      </c>
      <c r="E5894" t="n">
        <v>645.326700000001</v>
      </c>
      <c r="F5894" t="n">
        <v>39</v>
      </c>
      <c r="G5894" t="n">
        <v>16.5468384615385</v>
      </c>
      <c r="H5894" t="n">
        <v>17.0064666666667</v>
      </c>
      <c r="I5894" t="n">
        <v>15.5422222222222</v>
      </c>
    </row>
    <row r="5895">
      <c r="A5895" t="inlineStr">
        <is>
          <t>Daily_Efficiency_MTBF_2026_09_18.xlsx</t>
        </is>
      </c>
      <c r="B5895" t="inlineStr">
        <is>
          <t>Co-Extrusion Line</t>
        </is>
      </c>
      <c r="C5895" s="82" t="n">
        <v>46029</v>
      </c>
      <c r="D5895" t="inlineStr">
        <is>
          <t>Coex-AW2</t>
        </is>
      </c>
      <c r="E5895" t="n">
        <v>661.591533333333</v>
      </c>
      <c r="F5895" t="n">
        <v>6</v>
      </c>
      <c r="G5895" t="n">
        <v>110.265255555556</v>
      </c>
      <c r="H5895" t="n">
        <v>8.667450000000001</v>
      </c>
      <c r="I5895" t="n">
        <v>49.8549982374522</v>
      </c>
    </row>
    <row r="5896">
      <c r="A5896" t="inlineStr">
        <is>
          <t>Daily_Efficiency_MTBF_2026_09_18.xlsx</t>
        </is>
      </c>
      <c r="B5896" t="inlineStr">
        <is>
          <t>Samridhi 5 Star Line</t>
        </is>
      </c>
      <c r="C5896" s="82" t="n">
        <v>46029</v>
      </c>
      <c r="D5896" t="inlineStr">
        <is>
          <t>FS-TTLi-3</t>
        </is>
      </c>
      <c r="E5896" t="n">
        <v>1343.50285</v>
      </c>
      <c r="F5896" t="n">
        <v>56</v>
      </c>
      <c r="G5896" t="n">
        <v>23.9911223214286</v>
      </c>
      <c r="H5896" t="n">
        <v>41.8359666666667</v>
      </c>
      <c r="I5896" t="n">
        <v>81.0137770580255</v>
      </c>
    </row>
    <row r="5897">
      <c r="A5897" t="inlineStr">
        <is>
          <t>Daily_Efficiency_MTBF_2026_09_18.xlsx</t>
        </is>
      </c>
      <c r="B5897" t="inlineStr">
        <is>
          <t>Samridhi 5 Star Line</t>
        </is>
      </c>
      <c r="C5897" s="82" t="n">
        <v>46029</v>
      </c>
      <c r="D5897" t="inlineStr">
        <is>
          <t>FS-HCM-1</t>
        </is>
      </c>
      <c r="E5897" t="n">
        <v>1402.19073333333</v>
      </c>
      <c r="F5897" t="n">
        <v>50</v>
      </c>
      <c r="G5897" t="n">
        <v>28.0438146666667</v>
      </c>
      <c r="H5897" t="n">
        <v>0.160933333333333</v>
      </c>
      <c r="I5897" t="n">
        <v>65.02512002031401</v>
      </c>
    </row>
    <row r="5898">
      <c r="A5898" t="inlineStr">
        <is>
          <t>Daily_Efficiency_MTBF_2026_09_18.xlsx</t>
        </is>
      </c>
      <c r="B5898" t="inlineStr">
        <is>
          <t>Samridhi 5 Star Line</t>
        </is>
      </c>
      <c r="C5898" s="82" t="n">
        <v>46029</v>
      </c>
      <c r="D5898" t="inlineStr">
        <is>
          <t>FS-HCM-3</t>
        </is>
      </c>
      <c r="E5898" t="n">
        <v>1388.98925</v>
      </c>
      <c r="F5898" t="n">
        <v>39</v>
      </c>
      <c r="G5898" t="n">
        <v>35.615108974359</v>
      </c>
      <c r="H5898" t="n">
        <v>0.9984</v>
      </c>
      <c r="I5898" t="n">
        <v>63.1207850194277</v>
      </c>
    </row>
    <row r="5899">
      <c r="A5899" t="inlineStr">
        <is>
          <t>Daily_Efficiency_MTBF_2026_09_18.xlsx</t>
        </is>
      </c>
      <c r="B5899" t="inlineStr">
        <is>
          <t>Samridhi 5 Star Line</t>
        </is>
      </c>
      <c r="C5899" s="82" t="n">
        <v>46029</v>
      </c>
      <c r="D5899" t="inlineStr">
        <is>
          <t>FS-TTLi-4</t>
        </is>
      </c>
      <c r="E5899" t="n">
        <v>1360.3288</v>
      </c>
      <c r="F5899" t="n">
        <v>33</v>
      </c>
      <c r="G5899" t="n">
        <v>41.2220848484848</v>
      </c>
      <c r="H5899" t="n">
        <v>42.4955333333333</v>
      </c>
      <c r="I5899" t="n">
        <v>85.8085317460318</v>
      </c>
    </row>
    <row r="5900">
      <c r="A5900" t="inlineStr">
        <is>
          <t>Daily_Efficiency_MTBF_2026_09_18.xlsx</t>
        </is>
      </c>
      <c r="B5900" t="inlineStr">
        <is>
          <t>Samridhi 5 Star Line</t>
        </is>
      </c>
      <c r="C5900" s="82" t="n">
        <v>46029</v>
      </c>
      <c r="D5900" t="inlineStr">
        <is>
          <t>FS-HCM-4</t>
        </is>
      </c>
      <c r="E5900" t="n">
        <v>1398.14263333333</v>
      </c>
      <c r="F5900" t="n">
        <v>29</v>
      </c>
      <c r="G5900" t="n">
        <v>48.2118149425287</v>
      </c>
      <c r="H5900" t="n">
        <v>8.677466666666669</v>
      </c>
      <c r="I5900" t="n">
        <v>70.7384256886275</v>
      </c>
    </row>
    <row r="5901">
      <c r="A5901" t="inlineStr">
        <is>
          <t>Daily_Efficiency_MTBF_2026_09_18.xlsx</t>
        </is>
      </c>
      <c r="B5901" t="inlineStr">
        <is>
          <t>Samridhi 5 Star Line</t>
        </is>
      </c>
      <c r="C5901" s="82" t="n">
        <v>46029</v>
      </c>
      <c r="D5901" t="inlineStr">
        <is>
          <t>FS-TTLi-2</t>
        </is>
      </c>
      <c r="E5901" t="n">
        <v>1417.59533333333</v>
      </c>
      <c r="F5901" t="n">
        <v>16</v>
      </c>
      <c r="G5901" t="n">
        <v>88.5997083333334</v>
      </c>
      <c r="H5901" t="n">
        <v>9.360099999999999</v>
      </c>
      <c r="I5901" t="n">
        <v>79.0394091161276</v>
      </c>
    </row>
    <row r="5902">
      <c r="A5902" t="inlineStr">
        <is>
          <t>Daily_Efficiency_MTBF_2026_09_18.xlsx</t>
        </is>
      </c>
      <c r="B5902" t="inlineStr">
        <is>
          <t>Samridhi 5 Star Line</t>
        </is>
      </c>
      <c r="C5902" s="82" t="n">
        <v>46029</v>
      </c>
      <c r="D5902" t="inlineStr">
        <is>
          <t>FS-HCM-2</t>
        </is>
      </c>
      <c r="E5902" t="n">
        <v>1419.82006666667</v>
      </c>
      <c r="F5902" t="n">
        <v>15</v>
      </c>
      <c r="G5902" t="n">
        <v>94.6546711111111</v>
      </c>
      <c r="H5902" t="n">
        <v>0.673483333333333</v>
      </c>
      <c r="I5902" t="n">
        <v>59.3104977766441</v>
      </c>
    </row>
    <row r="5903">
      <c r="A5903" t="inlineStr">
        <is>
          <t>Daily_Efficiency_MTBF_2026_09_18.xlsx</t>
        </is>
      </c>
      <c r="B5903" t="inlineStr">
        <is>
          <t>Samridhi 5 Star Line</t>
        </is>
      </c>
      <c r="C5903" s="82" t="n">
        <v>46029</v>
      </c>
      <c r="D5903" t="inlineStr">
        <is>
          <t>FS-HRM-5</t>
        </is>
      </c>
      <c r="E5903" t="n">
        <v>1412.13985</v>
      </c>
      <c r="F5903" t="n">
        <v>15</v>
      </c>
      <c r="G5903" t="n">
        <v>94.1426566666667</v>
      </c>
      <c r="H5903" t="n">
        <v>7.9986</v>
      </c>
      <c r="I5903" t="n">
        <v>31.6343327477207</v>
      </c>
    </row>
    <row r="5904">
      <c r="A5904" t="inlineStr">
        <is>
          <t>Daily_Efficiency_MTBF_2026_09_18.xlsx</t>
        </is>
      </c>
      <c r="B5904" t="inlineStr">
        <is>
          <t>Samridhi 5 Star Line</t>
        </is>
      </c>
      <c r="C5904" s="82" t="n">
        <v>46029</v>
      </c>
      <c r="D5904" t="inlineStr">
        <is>
          <t>FS-TTLi-1</t>
        </is>
      </c>
      <c r="E5904" t="n">
        <v>1413.988</v>
      </c>
      <c r="F5904" t="n">
        <v>11</v>
      </c>
      <c r="G5904" t="n">
        <v>128.544363636364</v>
      </c>
      <c r="H5904" t="n">
        <v>8.00133333333333</v>
      </c>
      <c r="I5904" t="n">
        <v>87.1796288046904</v>
      </c>
    </row>
    <row r="5905">
      <c r="A5905" t="inlineStr">
        <is>
          <t>Daily_Efficiency_MTBF_2026_09_18.xlsx</t>
        </is>
      </c>
      <c r="B5905" t="inlineStr">
        <is>
          <t>Samridhi 5 Star Line</t>
        </is>
      </c>
      <c r="C5905" s="82" t="n">
        <v>46029</v>
      </c>
      <c r="D5905" t="inlineStr">
        <is>
          <t>FS-Case Packing</t>
        </is>
      </c>
      <c r="E5905" t="n">
        <v>1440</v>
      </c>
      <c r="F5905" t="n">
        <v>1</v>
      </c>
      <c r="G5905" t="n">
        <v>1440</v>
      </c>
      <c r="H5905" t="n">
        <v>0</v>
      </c>
      <c r="I5905" t="n">
        <v>139.661319073084</v>
      </c>
    </row>
    <row r="5906">
      <c r="A5906" t="inlineStr">
        <is>
          <t>Daily_Efficiency_MTBF_2026_09_18.xlsx</t>
        </is>
      </c>
      <c r="B5906" t="inlineStr">
        <is>
          <t>Samridhi 5 Star Line</t>
        </is>
      </c>
      <c r="C5906" s="82" t="n">
        <v>46029</v>
      </c>
      <c r="D5906" t="inlineStr">
        <is>
          <t>FS-TTM-5</t>
        </is>
      </c>
      <c r="E5906" t="n">
        <v>1440</v>
      </c>
      <c r="F5906" t="n">
        <v>1</v>
      </c>
      <c r="G5906" t="n">
        <v>1440</v>
      </c>
      <c r="H5906" t="n">
        <v>0</v>
      </c>
      <c r="I5906" t="n">
        <v>36.4583333333333</v>
      </c>
    </row>
    <row r="5907">
      <c r="A5907" t="inlineStr">
        <is>
          <t>Daily_Efficiency_MTBF_2026_09_18.xlsx</t>
        </is>
      </c>
      <c r="B5907" t="inlineStr">
        <is>
          <t>Samridhi Perk Line</t>
        </is>
      </c>
      <c r="C5907" s="82" t="n">
        <v>46029</v>
      </c>
      <c r="D5907" t="inlineStr">
        <is>
          <t>Perk-HLM-2</t>
        </is>
      </c>
      <c r="E5907" t="n">
        <v>1292.8356267</v>
      </c>
      <c r="F5907" t="n">
        <v>111</v>
      </c>
      <c r="G5907" t="n">
        <v>11.6471678081081</v>
      </c>
      <c r="H5907" t="n">
        <v>0</v>
      </c>
      <c r="I5907" t="n">
        <v>67.32243041763449</v>
      </c>
    </row>
    <row r="5908">
      <c r="A5908" t="inlineStr">
        <is>
          <t>Daily_Efficiency_MTBF_2026_09_18.xlsx</t>
        </is>
      </c>
      <c r="B5908" t="inlineStr">
        <is>
          <t>Samridhi Perk Line</t>
        </is>
      </c>
      <c r="C5908" s="82" t="n">
        <v>46029</v>
      </c>
      <c r="D5908" t="inlineStr">
        <is>
          <t>Perk-HLM-1</t>
        </is>
      </c>
      <c r="E5908" t="n">
        <v>1342.4919</v>
      </c>
      <c r="F5908" t="n">
        <v>93</v>
      </c>
      <c r="G5908" t="n">
        <v>14.4353967741936</v>
      </c>
      <c r="H5908" t="n">
        <v>0.416183333333333</v>
      </c>
      <c r="I5908" t="n">
        <v>76.5643457708766</v>
      </c>
    </row>
    <row r="5909">
      <c r="A5909" t="inlineStr">
        <is>
          <t>Daily_Efficiency_MTBF_2026_09_18.xlsx</t>
        </is>
      </c>
      <c r="B5909" t="inlineStr">
        <is>
          <t>Samridhi Perk Line</t>
        </is>
      </c>
      <c r="C5909" s="82" t="n">
        <v>46029</v>
      </c>
      <c r="D5909" t="inlineStr">
        <is>
          <t>Perk-HCM-3</t>
        </is>
      </c>
      <c r="E5909" t="n">
        <v>1370.08765</v>
      </c>
      <c r="F5909" t="n">
        <v>76</v>
      </c>
      <c r="G5909" t="n">
        <v>18.0274690789474</v>
      </c>
      <c r="H5909" t="n">
        <v>0.863583333333333</v>
      </c>
      <c r="I5909" t="n">
        <v>61.3090819213559</v>
      </c>
    </row>
    <row r="5910">
      <c r="A5910" t="inlineStr">
        <is>
          <t>Daily_Efficiency_MTBF_2026_09_18.xlsx</t>
        </is>
      </c>
      <c r="B5910" t="inlineStr">
        <is>
          <t>Samridhi Perk Line</t>
        </is>
      </c>
      <c r="C5910" s="82" t="n">
        <v>46029</v>
      </c>
      <c r="D5910" t="inlineStr">
        <is>
          <t>Perk-HCM-1</t>
        </is>
      </c>
      <c r="E5910" t="n">
        <v>1372.78906666667</v>
      </c>
      <c r="F5910" t="n">
        <v>63</v>
      </c>
      <c r="G5910" t="n">
        <v>21.7903026455026</v>
      </c>
      <c r="H5910" t="n">
        <v>0.38845</v>
      </c>
      <c r="I5910" t="n">
        <v>87.0344052697009</v>
      </c>
    </row>
    <row r="5911">
      <c r="A5911" t="inlineStr">
        <is>
          <t>Daily_Efficiency_MTBF_2026_09_18.xlsx</t>
        </is>
      </c>
      <c r="B5911" t="inlineStr">
        <is>
          <t>Samridhi Perk Line</t>
        </is>
      </c>
      <c r="C5911" s="82" t="n">
        <v>46029</v>
      </c>
      <c r="D5911" t="inlineStr">
        <is>
          <t>Perk-HCM-4</t>
        </is>
      </c>
      <c r="E5911" t="n">
        <v>1388.99065</v>
      </c>
      <c r="F5911" t="n">
        <v>58</v>
      </c>
      <c r="G5911" t="n">
        <v>23.9481146551724</v>
      </c>
      <c r="H5911" t="n">
        <v>0.33095</v>
      </c>
      <c r="I5911" t="n">
        <v>63.4790549953755</v>
      </c>
    </row>
    <row r="5912">
      <c r="A5912" t="inlineStr">
        <is>
          <t>Daily_Efficiency_MTBF_2026_09_18.xlsx</t>
        </is>
      </c>
      <c r="B5912" t="inlineStr">
        <is>
          <t>Samridhi Perk Line</t>
        </is>
      </c>
      <c r="C5912" s="82" t="n">
        <v>46029</v>
      </c>
      <c r="D5912" t="inlineStr">
        <is>
          <t>Perk-HCM-2</t>
        </is>
      </c>
      <c r="E5912" t="n">
        <v>1385.73601666667</v>
      </c>
      <c r="F5912" t="n">
        <v>57</v>
      </c>
      <c r="G5912" t="n">
        <v>24.3111581871345</v>
      </c>
      <c r="H5912" t="n">
        <v>0.169633333333333</v>
      </c>
      <c r="I5912" t="n">
        <v>82.6531741062372</v>
      </c>
    </row>
    <row r="5913">
      <c r="A5913" t="inlineStr">
        <is>
          <t>Daily_Efficiency_MTBF_2026_09_18.xlsx</t>
        </is>
      </c>
      <c r="B5913" t="inlineStr">
        <is>
          <t>Samridhi Perk Line</t>
        </is>
      </c>
      <c r="C5913" s="82" t="n">
        <v>46029</v>
      </c>
      <c r="D5913" t="inlineStr">
        <is>
          <t>Perk-TTLi-3</t>
        </is>
      </c>
      <c r="E5913" t="n">
        <v>1339.6146</v>
      </c>
      <c r="F5913" t="n">
        <v>29</v>
      </c>
      <c r="G5913" t="n">
        <v>46.1936068965517</v>
      </c>
      <c r="H5913" t="n">
        <v>0.599783333333333</v>
      </c>
      <c r="I5913" t="n">
        <v>84.52276289706791</v>
      </c>
    </row>
    <row r="5914">
      <c r="A5914" t="inlineStr">
        <is>
          <t>Daily_Efficiency_MTBF_2026_09_18.xlsx</t>
        </is>
      </c>
      <c r="B5914" t="inlineStr">
        <is>
          <t>Samridhi Perk Line</t>
        </is>
      </c>
      <c r="C5914" s="82" t="n">
        <v>46029</v>
      </c>
      <c r="D5914" t="inlineStr">
        <is>
          <t>Perk-TTLi-2</t>
        </is>
      </c>
      <c r="E5914" t="n">
        <v>1261.6998</v>
      </c>
      <c r="F5914" t="n">
        <v>13</v>
      </c>
      <c r="G5914" t="n">
        <v>97.0538307692308</v>
      </c>
      <c r="H5914" t="n">
        <v>0</v>
      </c>
      <c r="I5914" t="n">
        <v>129.340745567268</v>
      </c>
    </row>
    <row r="5915">
      <c r="A5915" t="inlineStr">
        <is>
          <t>Daily_Efficiency_MTBF_2026_09_18.xlsx</t>
        </is>
      </c>
      <c r="B5915" t="inlineStr">
        <is>
          <t>Samridhi Perk Line</t>
        </is>
      </c>
      <c r="C5915" s="82" t="n">
        <v>46029</v>
      </c>
      <c r="D5915" t="inlineStr">
        <is>
          <t>Perk-TTLi-1</t>
        </is>
      </c>
      <c r="E5915" t="n">
        <v>1426.6234</v>
      </c>
      <c r="F5915" t="n">
        <v>11</v>
      </c>
      <c r="G5915" t="n">
        <v>129.693036363636</v>
      </c>
      <c r="H5915" t="n">
        <v>0</v>
      </c>
      <c r="I5915" t="n">
        <v>131.563236674836</v>
      </c>
    </row>
    <row r="5916">
      <c r="A5916" t="inlineStr">
        <is>
          <t>Daily_Efficiency_MTBF_2026_09_18.xlsx</t>
        </is>
      </c>
      <c r="B5916" t="inlineStr">
        <is>
          <t>Samridhi Perk Line</t>
        </is>
      </c>
      <c r="C5916" s="82" t="n">
        <v>46029</v>
      </c>
      <c r="D5916" t="inlineStr">
        <is>
          <t>Perk-TTLi-4</t>
        </is>
      </c>
      <c r="E5916" t="n">
        <v>1438.1947</v>
      </c>
      <c r="F5916" t="n">
        <v>2</v>
      </c>
      <c r="G5916" t="n">
        <v>719.09735</v>
      </c>
      <c r="H5916" t="n">
        <v>0.203283333333333</v>
      </c>
      <c r="I5916" t="n">
        <v>96.8966875753058</v>
      </c>
    </row>
    <row r="5917">
      <c r="A5917" t="inlineStr">
        <is>
          <t>Daily_Efficiency_MTBF_2026_09_18.xlsx</t>
        </is>
      </c>
      <c r="B5917" t="inlineStr">
        <is>
          <t>Samridhi Perk Line</t>
        </is>
      </c>
      <c r="C5917" s="82" t="n">
        <v>46029</v>
      </c>
      <c r="D5917" t="inlineStr">
        <is>
          <t>Perk-HLM-3</t>
        </is>
      </c>
      <c r="E5917" t="n">
        <v>1440</v>
      </c>
      <c r="F5917" t="n">
        <v>1</v>
      </c>
      <c r="G5917" t="n">
        <v>1440</v>
      </c>
      <c r="H5917" t="n">
        <v>0</v>
      </c>
      <c r="I5917" t="n">
        <v>56.1483024691358</v>
      </c>
    </row>
    <row r="5918">
      <c r="A5918" t="inlineStr">
        <is>
          <t>Daily_Efficiency_MTBF_2026_09_18.xlsx</t>
        </is>
      </c>
      <c r="B5918" t="inlineStr">
        <is>
          <t>Samridhi Perk Line</t>
        </is>
      </c>
      <c r="C5918" s="82" t="n">
        <v>46029</v>
      </c>
      <c r="D5918" t="inlineStr">
        <is>
          <t>Perk-Case Packing</t>
        </is>
      </c>
      <c r="E5918" t="n">
        <v>1440</v>
      </c>
      <c r="F5918" t="n">
        <v>1</v>
      </c>
      <c r="G5918" t="n">
        <v>1440</v>
      </c>
      <c r="H5918" t="n">
        <v>0</v>
      </c>
      <c r="I5918" t="n">
        <v>105.544871794872</v>
      </c>
    </row>
    <row r="5919">
      <c r="A5919" t="inlineStr">
        <is>
          <t>Daily_Efficiency_MTBF_2026_09_18.xlsx</t>
        </is>
      </c>
      <c r="B5919" t="inlineStr">
        <is>
          <t>Co-Extrusion Line</t>
        </is>
      </c>
      <c r="C5919" s="82" t="n">
        <v>46028</v>
      </c>
      <c r="D5919" t="inlineStr">
        <is>
          <t>Coex-AW3</t>
        </is>
      </c>
      <c r="E5919" t="n">
        <v>1302.83936666667</v>
      </c>
      <c r="F5919" t="n">
        <v>186</v>
      </c>
      <c r="G5919" t="n">
        <v>7.00451272401434</v>
      </c>
      <c r="H5919" t="n">
        <v>126.08445</v>
      </c>
      <c r="I5919" t="n">
        <v>36.8633333333333</v>
      </c>
    </row>
    <row r="5920">
      <c r="A5920" t="inlineStr">
        <is>
          <t>Daily_Efficiency_MTBF_2026_09_18.xlsx</t>
        </is>
      </c>
      <c r="B5920" t="inlineStr">
        <is>
          <t>Co-Extrusion Line</t>
        </is>
      </c>
      <c r="C5920" s="82" t="n">
        <v>46028</v>
      </c>
      <c r="D5920" t="inlineStr">
        <is>
          <t>Coex-AW2</t>
        </is>
      </c>
      <c r="E5920" t="n">
        <v>1386.99638333333</v>
      </c>
      <c r="F5920" t="n">
        <v>16</v>
      </c>
      <c r="G5920" t="n">
        <v>86.68727395833329</v>
      </c>
      <c r="H5920" t="n">
        <v>10.4993333333333</v>
      </c>
      <c r="I5920" t="n">
        <v>87.1692594215822</v>
      </c>
    </row>
    <row r="5921">
      <c r="A5921" t="inlineStr">
        <is>
          <t>Daily_Efficiency_MTBF_2026_09_18.xlsx</t>
        </is>
      </c>
      <c r="B5921" t="inlineStr">
        <is>
          <t>Samridhi 5 Star Line</t>
        </is>
      </c>
      <c r="C5921" s="82" t="n">
        <v>46028</v>
      </c>
      <c r="D5921" t="inlineStr">
        <is>
          <t>FS-HCM-1</t>
        </is>
      </c>
      <c r="E5921" t="n">
        <v>1381.0626</v>
      </c>
      <c r="F5921" t="n">
        <v>77</v>
      </c>
      <c r="G5921" t="n">
        <v>17.9358779220779</v>
      </c>
      <c r="H5921" t="n">
        <v>0</v>
      </c>
      <c r="I5921" t="n">
        <v>61.8007786650173</v>
      </c>
    </row>
    <row r="5922">
      <c r="A5922" t="inlineStr">
        <is>
          <t>Daily_Efficiency_MTBF_2026_09_18.xlsx</t>
        </is>
      </c>
      <c r="B5922" t="inlineStr">
        <is>
          <t>Samridhi 5 Star Line</t>
        </is>
      </c>
      <c r="C5922" s="82" t="n">
        <v>46028</v>
      </c>
      <c r="D5922" t="inlineStr">
        <is>
          <t>FS-TTLi-4</t>
        </is>
      </c>
      <c r="E5922" t="n">
        <v>1335.00926666667</v>
      </c>
      <c r="F5922" t="n">
        <v>44</v>
      </c>
      <c r="G5922" t="n">
        <v>30.3411196969697</v>
      </c>
      <c r="H5922" t="n">
        <v>47.4838333333333</v>
      </c>
      <c r="I5922" t="n">
        <v>76.0714285714286</v>
      </c>
    </row>
    <row r="5923">
      <c r="A5923" t="inlineStr">
        <is>
          <t>Daily_Efficiency_MTBF_2026_09_18.xlsx</t>
        </is>
      </c>
      <c r="B5923" t="inlineStr">
        <is>
          <t>Samridhi 5 Star Line</t>
        </is>
      </c>
      <c r="C5923" s="82" t="n">
        <v>46028</v>
      </c>
      <c r="D5923" t="inlineStr">
        <is>
          <t>FS-HCM-3</t>
        </is>
      </c>
      <c r="E5923" t="n">
        <v>1379.77048333333</v>
      </c>
      <c r="F5923" t="n">
        <v>32</v>
      </c>
      <c r="G5923" t="n">
        <v>43.1178276041667</v>
      </c>
      <c r="H5923" t="n">
        <v>0</v>
      </c>
      <c r="I5923" t="n">
        <v>61.8223172438598</v>
      </c>
    </row>
    <row r="5924">
      <c r="A5924" t="inlineStr">
        <is>
          <t>Daily_Efficiency_MTBF_2026_09_18.xlsx</t>
        </is>
      </c>
      <c r="B5924" t="inlineStr">
        <is>
          <t>Samridhi 5 Star Line</t>
        </is>
      </c>
      <c r="C5924" s="82" t="n">
        <v>46028</v>
      </c>
      <c r="D5924" t="inlineStr">
        <is>
          <t>FS-TTLi-3</t>
        </is>
      </c>
      <c r="E5924" t="n">
        <v>1364.16103333333</v>
      </c>
      <c r="F5924" t="n">
        <v>29</v>
      </c>
      <c r="G5924" t="n">
        <v>47.0400356321839</v>
      </c>
      <c r="H5924" t="n">
        <v>16.1570666666667</v>
      </c>
      <c r="I5924" t="n">
        <v>81.9108522808866</v>
      </c>
    </row>
    <row r="5925">
      <c r="A5925" t="inlineStr">
        <is>
          <t>Daily_Efficiency_MTBF_2026_09_18.xlsx</t>
        </is>
      </c>
      <c r="B5925" t="inlineStr">
        <is>
          <t>Samridhi 5 Star Line</t>
        </is>
      </c>
      <c r="C5925" s="82" t="n">
        <v>46028</v>
      </c>
      <c r="D5925" t="inlineStr">
        <is>
          <t>FS-HCM-4</t>
        </is>
      </c>
      <c r="E5925" t="n">
        <v>1356.49371666667</v>
      </c>
      <c r="F5925" t="n">
        <v>22</v>
      </c>
      <c r="G5925" t="n">
        <v>61.6588053030303</v>
      </c>
      <c r="H5925" t="n">
        <v>3.68881666666667</v>
      </c>
      <c r="I5925" t="n">
        <v>83.51015144833239</v>
      </c>
    </row>
    <row r="5926">
      <c r="A5926" t="inlineStr">
        <is>
          <t>Daily_Efficiency_MTBF_2026_09_18.xlsx</t>
        </is>
      </c>
      <c r="B5926" t="inlineStr">
        <is>
          <t>Samridhi 5 Star Line</t>
        </is>
      </c>
      <c r="C5926" s="82" t="n">
        <v>46028</v>
      </c>
      <c r="D5926" t="inlineStr">
        <is>
          <t>FS-HRM-5</t>
        </is>
      </c>
      <c r="E5926" t="n">
        <v>1398.47431666667</v>
      </c>
      <c r="F5926" t="n">
        <v>20</v>
      </c>
      <c r="G5926" t="n">
        <v>69.9237158333333</v>
      </c>
      <c r="H5926" t="n">
        <v>17.0007166666667</v>
      </c>
      <c r="I5926" t="n">
        <v>31.3860643458827</v>
      </c>
    </row>
    <row r="5927">
      <c r="A5927" t="inlineStr">
        <is>
          <t>Daily_Efficiency_MTBF_2026_09_18.xlsx</t>
        </is>
      </c>
      <c r="B5927" t="inlineStr">
        <is>
          <t>Samridhi 5 Star Line</t>
        </is>
      </c>
      <c r="C5927" s="82" t="n">
        <v>46028</v>
      </c>
      <c r="D5927" t="inlineStr">
        <is>
          <t>FS-TTLi-1</t>
        </is>
      </c>
      <c r="E5927" t="n">
        <v>1427.86746666667</v>
      </c>
      <c r="F5927" t="n">
        <v>18</v>
      </c>
      <c r="G5927" t="n">
        <v>79.3259703703704</v>
      </c>
      <c r="H5927" t="n">
        <v>5.81315</v>
      </c>
      <c r="I5927" t="n">
        <v>81.4811836387788</v>
      </c>
    </row>
    <row r="5928">
      <c r="A5928" t="inlineStr">
        <is>
          <t>Daily_Efficiency_MTBF_2026_09_18.xlsx</t>
        </is>
      </c>
      <c r="B5928" t="inlineStr">
        <is>
          <t>Samridhi 5 Star Line</t>
        </is>
      </c>
      <c r="C5928" s="82" t="n">
        <v>46028</v>
      </c>
      <c r="D5928" t="inlineStr">
        <is>
          <t>FS-TTLi-2</t>
        </is>
      </c>
      <c r="E5928" t="n">
        <v>1410.84055</v>
      </c>
      <c r="F5928" t="n">
        <v>14</v>
      </c>
      <c r="G5928" t="n">
        <v>100.774325</v>
      </c>
      <c r="H5928" t="n">
        <v>5.49415</v>
      </c>
      <c r="I5928" t="n">
        <v>77.84241280129901</v>
      </c>
    </row>
    <row r="5929">
      <c r="A5929" t="inlineStr">
        <is>
          <t>Daily_Efficiency_MTBF_2026_09_18.xlsx</t>
        </is>
      </c>
      <c r="B5929" t="inlineStr">
        <is>
          <t>Samridhi 5 Star Line</t>
        </is>
      </c>
      <c r="C5929" s="82" t="n">
        <v>46028</v>
      </c>
      <c r="D5929" t="inlineStr">
        <is>
          <t>FS-HCM-2</t>
        </is>
      </c>
      <c r="E5929" t="n">
        <v>1401.82795</v>
      </c>
      <c r="F5929" t="n">
        <v>12</v>
      </c>
      <c r="G5929" t="n">
        <v>116.818995833333</v>
      </c>
      <c r="H5929" t="n">
        <v>0</v>
      </c>
      <c r="I5929" t="n">
        <v>65.49907222715839</v>
      </c>
    </row>
    <row r="5930">
      <c r="A5930" t="inlineStr">
        <is>
          <t>Daily_Efficiency_MTBF_2026_09_18.xlsx</t>
        </is>
      </c>
      <c r="B5930" t="inlineStr">
        <is>
          <t>Samridhi 5 Star Line</t>
        </is>
      </c>
      <c r="C5930" s="82" t="n">
        <v>46028</v>
      </c>
      <c r="D5930" t="inlineStr">
        <is>
          <t>FS-Case Packing</t>
        </is>
      </c>
      <c r="E5930" t="n">
        <v>1440</v>
      </c>
      <c r="F5930" t="n">
        <v>1</v>
      </c>
      <c r="G5930" t="n">
        <v>1440</v>
      </c>
      <c r="H5930" t="n">
        <v>0</v>
      </c>
      <c r="I5930" t="n">
        <v>133.667557932264</v>
      </c>
    </row>
    <row r="5931">
      <c r="A5931" t="inlineStr">
        <is>
          <t>Daily_Efficiency_MTBF_2026_09_18.xlsx</t>
        </is>
      </c>
      <c r="B5931" t="inlineStr">
        <is>
          <t>Samridhi 5 Star Line</t>
        </is>
      </c>
      <c r="C5931" s="82" t="n">
        <v>46028</v>
      </c>
      <c r="D5931" t="inlineStr">
        <is>
          <t>FS-TTM-5</t>
        </is>
      </c>
      <c r="E5931" t="n">
        <v>1440</v>
      </c>
      <c r="F5931" t="n">
        <v>1</v>
      </c>
      <c r="G5931" t="n">
        <v>1440</v>
      </c>
      <c r="H5931" t="n">
        <v>0</v>
      </c>
      <c r="I5931" t="n">
        <v>39.8759920634921</v>
      </c>
    </row>
    <row r="5932">
      <c r="A5932" t="inlineStr">
        <is>
          <t>Daily_Efficiency_MTBF_2026_09_18.xlsx</t>
        </is>
      </c>
      <c r="B5932" t="inlineStr">
        <is>
          <t>Samridhi Perk Line</t>
        </is>
      </c>
      <c r="C5932" s="82" t="n">
        <v>46028</v>
      </c>
      <c r="D5932" t="inlineStr">
        <is>
          <t>Perk-HLM-2</t>
        </is>
      </c>
      <c r="E5932" t="n">
        <v>1287.34435</v>
      </c>
      <c r="F5932" t="n">
        <v>148</v>
      </c>
      <c r="G5932" t="n">
        <v>8.69827263513513</v>
      </c>
      <c r="H5932" t="n">
        <v>0</v>
      </c>
      <c r="I5932" t="n">
        <v>81.3286146867699</v>
      </c>
    </row>
    <row r="5933">
      <c r="A5933" t="inlineStr">
        <is>
          <t>Daily_Efficiency_MTBF_2026_09_18.xlsx</t>
        </is>
      </c>
      <c r="B5933" t="inlineStr">
        <is>
          <t>Samridhi Perk Line</t>
        </is>
      </c>
      <c r="C5933" s="82" t="n">
        <v>46028</v>
      </c>
      <c r="D5933" t="inlineStr">
        <is>
          <t>Perk-HLM-1</t>
        </is>
      </c>
      <c r="E5933" t="n">
        <v>1328.08815</v>
      </c>
      <c r="F5933" t="n">
        <v>87</v>
      </c>
      <c r="G5933" t="n">
        <v>15.2653810344828</v>
      </c>
      <c r="H5933" t="n">
        <v>2.33016666666667</v>
      </c>
      <c r="I5933" t="n">
        <v>82.68648452061019</v>
      </c>
    </row>
    <row r="5934">
      <c r="A5934" t="inlineStr">
        <is>
          <t>Daily_Efficiency_MTBF_2026_09_18.xlsx</t>
        </is>
      </c>
      <c r="B5934" t="inlineStr">
        <is>
          <t>Samridhi Perk Line</t>
        </is>
      </c>
      <c r="C5934" s="82" t="n">
        <v>46028</v>
      </c>
      <c r="D5934" t="inlineStr">
        <is>
          <t>Perk-HCM-3</t>
        </is>
      </c>
      <c r="E5934" t="n">
        <v>1375.2947</v>
      </c>
      <c r="F5934" t="n">
        <v>62</v>
      </c>
      <c r="G5934" t="n">
        <v>22.1821725806452</v>
      </c>
      <c r="H5934" t="n">
        <v>0.56185</v>
      </c>
      <c r="I5934" t="n">
        <v>63.9823592807383</v>
      </c>
    </row>
    <row r="5935">
      <c r="A5935" t="inlineStr">
        <is>
          <t>Daily_Efficiency_MTBF_2026_09_18.xlsx</t>
        </is>
      </c>
      <c r="B5935" t="inlineStr">
        <is>
          <t>Samridhi Perk Line</t>
        </is>
      </c>
      <c r="C5935" s="82" t="n">
        <v>46028</v>
      </c>
      <c r="D5935" t="inlineStr">
        <is>
          <t>Perk-HCM-1</t>
        </is>
      </c>
      <c r="E5935" t="n">
        <v>1350.2989</v>
      </c>
      <c r="F5935" t="n">
        <v>60</v>
      </c>
      <c r="G5935" t="n">
        <v>22.5049816666667</v>
      </c>
      <c r="H5935" t="n">
        <v>1.2939</v>
      </c>
      <c r="I5935" t="n">
        <v>77.9777238103256</v>
      </c>
    </row>
    <row r="5936">
      <c r="A5936" t="inlineStr">
        <is>
          <t>Daily_Efficiency_MTBF_2026_09_18.xlsx</t>
        </is>
      </c>
      <c r="B5936" t="inlineStr">
        <is>
          <t>Samridhi Perk Line</t>
        </is>
      </c>
      <c r="C5936" s="82" t="n">
        <v>46028</v>
      </c>
      <c r="D5936" t="inlineStr">
        <is>
          <t>Perk-HCM-2</t>
        </is>
      </c>
      <c r="E5936" t="n">
        <v>1392.89485</v>
      </c>
      <c r="F5936" t="n">
        <v>42</v>
      </c>
      <c r="G5936" t="n">
        <v>33.1641630952381</v>
      </c>
      <c r="H5936" t="n">
        <v>0.355816666666667</v>
      </c>
      <c r="I5936" t="n">
        <v>85.3229012584256</v>
      </c>
    </row>
    <row r="5937">
      <c r="A5937" t="inlineStr">
        <is>
          <t>Daily_Efficiency_MTBF_2026_09_18.xlsx</t>
        </is>
      </c>
      <c r="B5937" t="inlineStr">
        <is>
          <t>Samridhi Perk Line</t>
        </is>
      </c>
      <c r="C5937" s="82" t="n">
        <v>46028</v>
      </c>
      <c r="D5937" t="inlineStr">
        <is>
          <t>Perk-HCM-4</t>
        </is>
      </c>
      <c r="E5937" t="n">
        <v>1375.1292</v>
      </c>
      <c r="F5937" t="n">
        <v>41</v>
      </c>
      <c r="G5937" t="n">
        <v>33.5397365853658</v>
      </c>
      <c r="H5937" t="n">
        <v>0.0509</v>
      </c>
      <c r="I5937" t="n">
        <v>66.723806718849</v>
      </c>
    </row>
    <row r="5938">
      <c r="A5938" t="inlineStr">
        <is>
          <t>Daily_Efficiency_MTBF_2026_09_18.xlsx</t>
        </is>
      </c>
      <c r="B5938" t="inlineStr">
        <is>
          <t>Samridhi Perk Line</t>
        </is>
      </c>
      <c r="C5938" s="82" t="n">
        <v>46028</v>
      </c>
      <c r="D5938" t="inlineStr">
        <is>
          <t>Perk-TTLi-3</t>
        </is>
      </c>
      <c r="E5938" t="n">
        <v>1379.1682</v>
      </c>
      <c r="F5938" t="n">
        <v>25</v>
      </c>
      <c r="G5938" t="n">
        <v>55.166728</v>
      </c>
      <c r="H5938" t="n">
        <v>2.62253333333333</v>
      </c>
      <c r="I5938" t="n">
        <v>71.0494685770566</v>
      </c>
    </row>
    <row r="5939">
      <c r="A5939" t="inlineStr">
        <is>
          <t>Daily_Efficiency_MTBF_2026_09_18.xlsx</t>
        </is>
      </c>
      <c r="B5939" t="inlineStr">
        <is>
          <t>Samridhi Perk Line</t>
        </is>
      </c>
      <c r="C5939" s="82" t="n">
        <v>46028</v>
      </c>
      <c r="D5939" t="inlineStr">
        <is>
          <t>Perk-TTLi-1</t>
        </is>
      </c>
      <c r="E5939" t="n">
        <v>1407.37391666667</v>
      </c>
      <c r="F5939" t="n">
        <v>18</v>
      </c>
      <c r="G5939" t="n">
        <v>78.18743981481479</v>
      </c>
      <c r="H5939" t="n">
        <v>0.1104</v>
      </c>
      <c r="I5939" t="n">
        <v>87.2564942199956</v>
      </c>
    </row>
    <row r="5940">
      <c r="A5940" t="inlineStr">
        <is>
          <t>Daily_Efficiency_MTBF_2026_09_18.xlsx</t>
        </is>
      </c>
      <c r="B5940" t="inlineStr">
        <is>
          <t>Samridhi Perk Line</t>
        </is>
      </c>
      <c r="C5940" s="82" t="n">
        <v>46028</v>
      </c>
      <c r="D5940" t="inlineStr">
        <is>
          <t>Perk-TTLi-2</t>
        </is>
      </c>
      <c r="E5940" t="n">
        <v>1405.57168333333</v>
      </c>
      <c r="F5940" t="n">
        <v>11</v>
      </c>
      <c r="G5940" t="n">
        <v>127.779243939394</v>
      </c>
      <c r="H5940" t="n">
        <v>0.1185</v>
      </c>
      <c r="I5940" t="n">
        <v>107.684672234</v>
      </c>
    </row>
    <row r="5941">
      <c r="A5941" t="inlineStr">
        <is>
          <t>Daily_Efficiency_MTBF_2026_09_18.xlsx</t>
        </is>
      </c>
      <c r="B5941" t="inlineStr">
        <is>
          <t>Samridhi Perk Line</t>
        </is>
      </c>
      <c r="C5941" s="82" t="n">
        <v>46028</v>
      </c>
      <c r="D5941" t="inlineStr">
        <is>
          <t>Perk-TTLi-4</t>
        </is>
      </c>
      <c r="E5941" t="n">
        <v>1439.60545</v>
      </c>
      <c r="F5941" t="n">
        <v>3</v>
      </c>
      <c r="G5941" t="n">
        <v>479.868483333333</v>
      </c>
      <c r="H5941" t="n">
        <v>0.199783333333333</v>
      </c>
      <c r="I5941" t="n">
        <v>78.38282386203301</v>
      </c>
    </row>
    <row r="5942">
      <c r="A5942" t="inlineStr">
        <is>
          <t>Daily_Efficiency_MTBF_2026_09_18.xlsx</t>
        </is>
      </c>
      <c r="B5942" t="inlineStr">
        <is>
          <t>Samridhi Perk Line</t>
        </is>
      </c>
      <c r="C5942" s="82" t="n">
        <v>46028</v>
      </c>
      <c r="D5942" t="inlineStr">
        <is>
          <t>Perk-Case Packing</t>
        </is>
      </c>
      <c r="E5942" t="n">
        <v>1440</v>
      </c>
      <c r="F5942" t="n">
        <v>1</v>
      </c>
      <c r="G5942" t="n">
        <v>1440</v>
      </c>
      <c r="H5942" t="n">
        <v>0</v>
      </c>
      <c r="I5942" t="n">
        <v>119.455128205128</v>
      </c>
    </row>
    <row r="5943">
      <c r="A5943" t="inlineStr">
        <is>
          <t>Daily_Efficiency_MTBF_2026_09_18.xlsx</t>
        </is>
      </c>
      <c r="B5943" t="inlineStr">
        <is>
          <t>Samridhi Perk Line</t>
        </is>
      </c>
      <c r="C5943" s="82" t="n">
        <v>46028</v>
      </c>
      <c r="D5943" t="inlineStr">
        <is>
          <t>Perk-HLM-3</t>
        </is>
      </c>
      <c r="E5943" t="n">
        <v>1440</v>
      </c>
      <c r="F5943" t="n">
        <v>1</v>
      </c>
      <c r="G5943" t="n">
        <v>1440</v>
      </c>
      <c r="H5943" t="n">
        <v>0</v>
      </c>
      <c r="I5943" t="n">
        <v>43.6091049382716</v>
      </c>
    </row>
    <row r="5944">
      <c r="A5944" t="inlineStr">
        <is>
          <t>Daily_Efficiency_MTBF_2026_09_18.xlsx</t>
        </is>
      </c>
      <c r="B5944" t="inlineStr">
        <is>
          <t>Co-Extrusion Line</t>
        </is>
      </c>
      <c r="C5944" s="82" t="n">
        <v>46027</v>
      </c>
      <c r="D5944" t="inlineStr">
        <is>
          <t>Coex-AW3</t>
        </is>
      </c>
      <c r="E5944" t="n">
        <v>1212.78458333333</v>
      </c>
      <c r="F5944" t="n">
        <v>149</v>
      </c>
      <c r="G5944" t="n">
        <v>8.13949384787472</v>
      </c>
      <c r="H5944" t="n">
        <v>115.039433333333</v>
      </c>
      <c r="I5944" t="n">
        <v>34.1741666666667</v>
      </c>
    </row>
    <row r="5945">
      <c r="A5945" t="inlineStr">
        <is>
          <t>Daily_Efficiency_MTBF_2026_09_18.xlsx</t>
        </is>
      </c>
      <c r="B5945" t="inlineStr">
        <is>
          <t>Co-Extrusion Line</t>
        </is>
      </c>
      <c r="C5945" s="82" t="n">
        <v>46027</v>
      </c>
      <c r="D5945" t="inlineStr">
        <is>
          <t>Coex-AW2</t>
        </is>
      </c>
      <c r="E5945" t="n">
        <v>1325.99528333333</v>
      </c>
      <c r="F5945" t="n">
        <v>23</v>
      </c>
      <c r="G5945" t="n">
        <v>57.6519688405797</v>
      </c>
      <c r="H5945" t="n">
        <v>18.5026</v>
      </c>
      <c r="I5945" t="n">
        <v>79.8547408650321</v>
      </c>
    </row>
    <row r="5946">
      <c r="A5946" t="inlineStr">
        <is>
          <t>Daily_Efficiency_MTBF_2026_09_18.xlsx</t>
        </is>
      </c>
      <c r="B5946" t="inlineStr">
        <is>
          <t>Samridhi 5 Star Line</t>
        </is>
      </c>
      <c r="C5946" s="82" t="n">
        <v>46027</v>
      </c>
      <c r="D5946" t="inlineStr">
        <is>
          <t>FS-HCM-3</t>
        </is>
      </c>
      <c r="E5946" t="n">
        <v>1261.82665</v>
      </c>
      <c r="F5946" t="n">
        <v>51</v>
      </c>
      <c r="G5946" t="n">
        <v>24.7416990196078</v>
      </c>
      <c r="H5946" t="n">
        <v>0.1676</v>
      </c>
      <c r="I5946" t="n">
        <v>67.8254352009756</v>
      </c>
    </row>
    <row r="5947">
      <c r="A5947" t="inlineStr">
        <is>
          <t>Daily_Efficiency_MTBF_2026_09_18.xlsx</t>
        </is>
      </c>
      <c r="B5947" t="inlineStr">
        <is>
          <t>Samridhi 5 Star Line</t>
        </is>
      </c>
      <c r="C5947" s="82" t="n">
        <v>46027</v>
      </c>
      <c r="D5947" t="inlineStr">
        <is>
          <t>FS-HCM-1</t>
        </is>
      </c>
      <c r="E5947" t="n">
        <v>1261.32916666667</v>
      </c>
      <c r="F5947" t="n">
        <v>48</v>
      </c>
      <c r="G5947" t="n">
        <v>26.2776909722222</v>
      </c>
      <c r="H5947" t="n">
        <v>0.834116666666667</v>
      </c>
      <c r="I5947" t="n">
        <v>66.6994368119226</v>
      </c>
    </row>
    <row r="5948">
      <c r="A5948" t="inlineStr">
        <is>
          <t>Daily_Efficiency_MTBF_2026_09_18.xlsx</t>
        </is>
      </c>
      <c r="B5948" t="inlineStr">
        <is>
          <t>Samridhi 5 Star Line</t>
        </is>
      </c>
      <c r="C5948" s="82" t="n">
        <v>46027</v>
      </c>
      <c r="D5948" t="inlineStr">
        <is>
          <t>FS-TTLi-4</t>
        </is>
      </c>
      <c r="E5948" t="n">
        <v>1391.28568333333</v>
      </c>
      <c r="F5948" t="n">
        <v>45</v>
      </c>
      <c r="G5948" t="n">
        <v>30.9174596296296</v>
      </c>
      <c r="H5948" t="n">
        <v>48.7143166666667</v>
      </c>
      <c r="I5948" t="n">
        <v>63.8194444444444</v>
      </c>
    </row>
    <row r="5949">
      <c r="A5949" t="inlineStr">
        <is>
          <t>Daily_Efficiency_MTBF_2026_09_18.xlsx</t>
        </is>
      </c>
      <c r="B5949" t="inlineStr">
        <is>
          <t>Samridhi 5 Star Line</t>
        </is>
      </c>
      <c r="C5949" s="82" t="n">
        <v>46027</v>
      </c>
      <c r="D5949" t="inlineStr">
        <is>
          <t>FS-HCM-4</t>
        </is>
      </c>
      <c r="E5949" t="n">
        <v>1384.4719</v>
      </c>
      <c r="F5949" t="n">
        <v>36</v>
      </c>
      <c r="G5949" t="n">
        <v>38.4575527777778</v>
      </c>
      <c r="H5949" t="n">
        <v>8.6793</v>
      </c>
      <c r="I5949" t="n">
        <v>58.761149267196</v>
      </c>
    </row>
    <row r="5950">
      <c r="A5950" t="inlineStr">
        <is>
          <t>Daily_Efficiency_MTBF_2026_09_18.xlsx</t>
        </is>
      </c>
      <c r="B5950" t="inlineStr">
        <is>
          <t>Samridhi 5 Star Line</t>
        </is>
      </c>
      <c r="C5950" s="82" t="n">
        <v>46027</v>
      </c>
      <c r="D5950" t="inlineStr">
        <is>
          <t>FS-TTLi-1</t>
        </is>
      </c>
      <c r="E5950" t="n">
        <v>1403.34941666667</v>
      </c>
      <c r="F5950" t="n">
        <v>29</v>
      </c>
      <c r="G5950" t="n">
        <v>48.3913591954023</v>
      </c>
      <c r="H5950" t="n">
        <v>11.1721333333333</v>
      </c>
      <c r="I5950" t="n">
        <v>67.81422443378349</v>
      </c>
    </row>
    <row r="5951">
      <c r="A5951" t="inlineStr">
        <is>
          <t>Daily_Efficiency_MTBF_2026_09_18.xlsx</t>
        </is>
      </c>
      <c r="B5951" t="inlineStr">
        <is>
          <t>Samridhi 5 Star Line</t>
        </is>
      </c>
      <c r="C5951" s="82" t="n">
        <v>46027</v>
      </c>
      <c r="D5951" t="inlineStr">
        <is>
          <t>FS-HCM-2</t>
        </is>
      </c>
      <c r="E5951" t="n">
        <v>1252.09831666667</v>
      </c>
      <c r="F5951" t="n">
        <v>28</v>
      </c>
      <c r="G5951" t="n">
        <v>44.7177970238095</v>
      </c>
      <c r="H5951" t="n">
        <v>5.67006666666667</v>
      </c>
      <c r="I5951" t="n">
        <v>63.0694966417379</v>
      </c>
    </row>
    <row r="5952">
      <c r="A5952" t="inlineStr">
        <is>
          <t>Daily_Efficiency_MTBF_2026_09_18.xlsx</t>
        </is>
      </c>
      <c r="B5952" t="inlineStr">
        <is>
          <t>Samridhi 5 Star Line</t>
        </is>
      </c>
      <c r="C5952" s="82" t="n">
        <v>46027</v>
      </c>
      <c r="D5952" t="inlineStr">
        <is>
          <t>FS-HRM-5</t>
        </is>
      </c>
      <c r="E5952" t="n">
        <v>1404.31583333333</v>
      </c>
      <c r="F5952" t="n">
        <v>20</v>
      </c>
      <c r="G5952" t="n">
        <v>70.2157916666667</v>
      </c>
      <c r="H5952" t="n">
        <v>12.01955</v>
      </c>
      <c r="I5952" t="n">
        <v>35.5288498669981</v>
      </c>
    </row>
    <row r="5953">
      <c r="A5953" t="inlineStr">
        <is>
          <t>Daily_Efficiency_MTBF_2026_09_18.xlsx</t>
        </is>
      </c>
      <c r="B5953" t="inlineStr">
        <is>
          <t>Samridhi 5 Star Line</t>
        </is>
      </c>
      <c r="C5953" s="82" t="n">
        <v>46027</v>
      </c>
      <c r="D5953" t="inlineStr">
        <is>
          <t>FS-TTLi-2</t>
        </is>
      </c>
      <c r="E5953" t="n">
        <v>1374.83351666667</v>
      </c>
      <c r="F5953" t="n">
        <v>13</v>
      </c>
      <c r="G5953" t="n">
        <v>105.756424358974</v>
      </c>
      <c r="H5953" t="n">
        <v>10.4989166666667</v>
      </c>
      <c r="I5953" t="n">
        <v>62.7893409091381</v>
      </c>
    </row>
    <row r="5954">
      <c r="A5954" t="inlineStr">
        <is>
          <t>Daily_Efficiency_MTBF_2026_09_18.xlsx</t>
        </is>
      </c>
      <c r="B5954" t="inlineStr">
        <is>
          <t>Samridhi 5 Star Line</t>
        </is>
      </c>
      <c r="C5954" s="82" t="n">
        <v>46027</v>
      </c>
      <c r="D5954" t="inlineStr">
        <is>
          <t>FS-TTLi-3</t>
        </is>
      </c>
      <c r="E5954" t="n">
        <v>1418.98366666667</v>
      </c>
      <c r="F5954" t="n">
        <v>8</v>
      </c>
      <c r="G5954" t="n">
        <v>177.372958333333</v>
      </c>
      <c r="H5954" t="n">
        <v>3.67325</v>
      </c>
      <c r="I5954" t="n">
        <v>67.01979718133251</v>
      </c>
    </row>
    <row r="5955">
      <c r="A5955" t="inlineStr">
        <is>
          <t>Daily_Efficiency_MTBF_2026_09_18.xlsx</t>
        </is>
      </c>
      <c r="B5955" t="inlineStr">
        <is>
          <t>Samridhi 5 Star Line</t>
        </is>
      </c>
      <c r="C5955" s="82" t="n">
        <v>46027</v>
      </c>
      <c r="D5955" t="inlineStr">
        <is>
          <t>FS-TTM-5</t>
        </is>
      </c>
      <c r="E5955" t="n">
        <v>1440</v>
      </c>
      <c r="F5955" t="n">
        <v>1</v>
      </c>
      <c r="G5955" t="n">
        <v>1440</v>
      </c>
      <c r="H5955" t="n">
        <v>0</v>
      </c>
      <c r="I5955" t="n">
        <v>36.9940476190476</v>
      </c>
    </row>
    <row r="5956">
      <c r="A5956" t="inlineStr">
        <is>
          <t>Daily_Efficiency_MTBF_2026_09_18.xlsx</t>
        </is>
      </c>
      <c r="B5956" t="inlineStr">
        <is>
          <t>Samridhi 5 Star Line</t>
        </is>
      </c>
      <c r="C5956" s="82" t="n">
        <v>46027</v>
      </c>
      <c r="D5956" t="inlineStr">
        <is>
          <t>FS-Case Packing</t>
        </is>
      </c>
      <c r="E5956" t="n">
        <v>1440</v>
      </c>
      <c r="F5956" t="n">
        <v>1</v>
      </c>
      <c r="G5956" t="n">
        <v>1440</v>
      </c>
      <c r="H5956" t="n">
        <v>0</v>
      </c>
      <c r="I5956" t="n">
        <v>77.2504456327986</v>
      </c>
    </row>
    <row r="5957">
      <c r="A5957" t="inlineStr">
        <is>
          <t>Daily_Efficiency_MTBF_2026_09_18.xlsx</t>
        </is>
      </c>
      <c r="B5957" t="inlineStr">
        <is>
          <t>Samridhi Perk Line</t>
        </is>
      </c>
      <c r="C5957" s="82" t="n">
        <v>46027</v>
      </c>
      <c r="D5957" t="inlineStr">
        <is>
          <t>Perk-HLM-1</t>
        </is>
      </c>
      <c r="E5957" t="n">
        <v>1309.27035</v>
      </c>
      <c r="F5957" t="n">
        <v>136</v>
      </c>
      <c r="G5957" t="n">
        <v>9.62698786764706</v>
      </c>
      <c r="H5957" t="n">
        <v>1.25065</v>
      </c>
      <c r="I5957" t="n">
        <v>66.1712284643457</v>
      </c>
    </row>
    <row r="5958">
      <c r="A5958" t="inlineStr">
        <is>
          <t>Daily_Efficiency_MTBF_2026_09_18.xlsx</t>
        </is>
      </c>
      <c r="B5958" t="inlineStr">
        <is>
          <t>Samridhi Perk Line</t>
        </is>
      </c>
      <c r="C5958" s="82" t="n">
        <v>46027</v>
      </c>
      <c r="D5958" t="inlineStr">
        <is>
          <t>Perk-HLM-2</t>
        </is>
      </c>
      <c r="E5958" t="n">
        <v>1233.4616</v>
      </c>
      <c r="F5958" t="n">
        <v>115</v>
      </c>
      <c r="G5958" t="n">
        <v>10.7257530434783</v>
      </c>
      <c r="H5958" t="n">
        <v>0</v>
      </c>
      <c r="I5958" t="n">
        <v>64.6555471776114</v>
      </c>
    </row>
    <row r="5959">
      <c r="A5959" t="inlineStr">
        <is>
          <t>Daily_Efficiency_MTBF_2026_09_18.xlsx</t>
        </is>
      </c>
      <c r="B5959" t="inlineStr">
        <is>
          <t>Samridhi Perk Line</t>
        </is>
      </c>
      <c r="C5959" s="82" t="n">
        <v>46027</v>
      </c>
      <c r="D5959" t="inlineStr">
        <is>
          <t>Perk-HCM-2</t>
        </is>
      </c>
      <c r="E5959" t="n">
        <v>1376.25796666667</v>
      </c>
      <c r="F5959" t="n">
        <v>80</v>
      </c>
      <c r="G5959" t="n">
        <v>17.2032245833333</v>
      </c>
      <c r="H5959" t="n">
        <v>0.689283333333333</v>
      </c>
      <c r="I5959" t="n">
        <v>79.08197744965101</v>
      </c>
    </row>
    <row r="5960">
      <c r="A5960" t="inlineStr">
        <is>
          <t>Daily_Efficiency_MTBF_2026_09_18.xlsx</t>
        </is>
      </c>
      <c r="B5960" t="inlineStr">
        <is>
          <t>Samridhi Perk Line</t>
        </is>
      </c>
      <c r="C5960" s="82" t="n">
        <v>46027</v>
      </c>
      <c r="D5960" t="inlineStr">
        <is>
          <t>Perk-HCM-3</t>
        </is>
      </c>
      <c r="E5960" t="n">
        <v>1354.63581666667</v>
      </c>
      <c r="F5960" t="n">
        <v>66</v>
      </c>
      <c r="G5960" t="n">
        <v>20.5247851010101</v>
      </c>
      <c r="H5960" t="n">
        <v>1.71291666666667</v>
      </c>
      <c r="I5960" t="n">
        <v>59.8800483682183</v>
      </c>
    </row>
    <row r="5961">
      <c r="A5961" t="inlineStr">
        <is>
          <t>Daily_Efficiency_MTBF_2026_09_18.xlsx</t>
        </is>
      </c>
      <c r="B5961" t="inlineStr">
        <is>
          <t>Samridhi Perk Line</t>
        </is>
      </c>
      <c r="C5961" s="82" t="n">
        <v>46027</v>
      </c>
      <c r="D5961" t="inlineStr">
        <is>
          <t>Perk-HCM-4</t>
        </is>
      </c>
      <c r="E5961" t="n">
        <v>1387.12985</v>
      </c>
      <c r="F5961" t="n">
        <v>65</v>
      </c>
      <c r="G5961" t="n">
        <v>21.3404592307692</v>
      </c>
      <c r="H5961" t="n">
        <v>0.73415</v>
      </c>
      <c r="I5961" t="n">
        <v>64.9128379648452</v>
      </c>
    </row>
    <row r="5962">
      <c r="A5962" t="inlineStr">
        <is>
          <t>Daily_Efficiency_MTBF_2026_09_18.xlsx</t>
        </is>
      </c>
      <c r="B5962" t="inlineStr">
        <is>
          <t>Samridhi Perk Line</t>
        </is>
      </c>
      <c r="C5962" s="82" t="n">
        <v>46027</v>
      </c>
      <c r="D5962" t="inlineStr">
        <is>
          <t>Perk-HCM-1</t>
        </is>
      </c>
      <c r="E5962" t="n">
        <v>1361.23308333333</v>
      </c>
      <c r="F5962" t="n">
        <v>64</v>
      </c>
      <c r="G5962" t="n">
        <v>21.2692669270833</v>
      </c>
      <c r="H5962" t="n">
        <v>1.13833333333333</v>
      </c>
      <c r="I5962" t="n">
        <v>82.87613343788161</v>
      </c>
    </row>
    <row r="5963">
      <c r="A5963" t="inlineStr">
        <is>
          <t>Daily_Efficiency_MTBF_2026_09_18.xlsx</t>
        </is>
      </c>
      <c r="B5963" t="inlineStr">
        <is>
          <t>Samridhi Perk Line</t>
        </is>
      </c>
      <c r="C5963" s="82" t="n">
        <v>46027</v>
      </c>
      <c r="D5963" t="inlineStr">
        <is>
          <t>Perk TTM-5</t>
        </is>
      </c>
      <c r="E5963" t="n">
        <v>745.039</v>
      </c>
      <c r="F5963" t="n">
        <v>46</v>
      </c>
      <c r="G5963" t="n">
        <v>16.1965</v>
      </c>
      <c r="H5963" t="n">
        <v>89.16970000000001</v>
      </c>
      <c r="I5963" t="n">
        <v>47.5170068027211</v>
      </c>
    </row>
    <row r="5964">
      <c r="A5964" t="inlineStr">
        <is>
          <t>Daily_Efficiency_MTBF_2026_09_18.xlsx</t>
        </is>
      </c>
      <c r="B5964" t="inlineStr">
        <is>
          <t>Samridhi Perk Line</t>
        </is>
      </c>
      <c r="C5964" s="82" t="n">
        <v>46027</v>
      </c>
      <c r="D5964" t="inlineStr">
        <is>
          <t>Perk-TTLi-3</t>
        </is>
      </c>
      <c r="E5964" t="n">
        <v>1332.6821</v>
      </c>
      <c r="F5964" t="n">
        <v>43</v>
      </c>
      <c r="G5964" t="n">
        <v>30.9926069767442</v>
      </c>
      <c r="H5964" t="n">
        <v>3.89963333333333</v>
      </c>
      <c r="I5964" t="n">
        <v>52.2502710516233</v>
      </c>
    </row>
    <row r="5965">
      <c r="A5965" t="inlineStr">
        <is>
          <t>Daily_Efficiency_MTBF_2026_09_18.xlsx</t>
        </is>
      </c>
      <c r="B5965" t="inlineStr">
        <is>
          <t>Samridhi Perk Line</t>
        </is>
      </c>
      <c r="C5965" s="82" t="n">
        <v>46027</v>
      </c>
      <c r="D5965" t="inlineStr">
        <is>
          <t>Perk-TTLi-1</t>
        </is>
      </c>
      <c r="E5965" t="n">
        <v>1403.68508333333</v>
      </c>
      <c r="F5965" t="n">
        <v>9</v>
      </c>
      <c r="G5965" t="n">
        <v>155.965009259259</v>
      </c>
      <c r="H5965" t="n">
        <v>0.0167166666666667</v>
      </c>
      <c r="I5965" t="n">
        <v>75.1444900215474</v>
      </c>
    </row>
    <row r="5966">
      <c r="A5966" t="inlineStr">
        <is>
          <t>Daily_Efficiency_MTBF_2026_09_18.xlsx</t>
        </is>
      </c>
      <c r="B5966" t="inlineStr">
        <is>
          <t>Samridhi Perk Line</t>
        </is>
      </c>
      <c r="C5966" s="82" t="n">
        <v>46027</v>
      </c>
      <c r="D5966" t="inlineStr">
        <is>
          <t>Perk-TTLi-4</t>
        </is>
      </c>
      <c r="E5966" t="n">
        <v>1423.45321666667</v>
      </c>
      <c r="F5966" t="n">
        <v>5</v>
      </c>
      <c r="G5966" t="n">
        <v>284.690643333333</v>
      </c>
      <c r="H5966" t="n">
        <v>5.04385</v>
      </c>
      <c r="I5966" t="n">
        <v>60.0482521116832</v>
      </c>
    </row>
    <row r="5967">
      <c r="A5967" t="inlineStr">
        <is>
          <t>Daily_Efficiency_MTBF_2026_09_18.xlsx</t>
        </is>
      </c>
      <c r="B5967" t="inlineStr">
        <is>
          <t>Samridhi Perk Line</t>
        </is>
      </c>
      <c r="C5967" s="82" t="n">
        <v>46027</v>
      </c>
      <c r="D5967" t="inlineStr">
        <is>
          <t>Perk-TTLi-2</t>
        </is>
      </c>
      <c r="E5967" t="n">
        <v>1359.96573333333</v>
      </c>
      <c r="F5967" t="n">
        <v>4</v>
      </c>
      <c r="G5967" t="n">
        <v>339.991433333333</v>
      </c>
      <c r="H5967" t="n">
        <v>0</v>
      </c>
      <c r="I5967" t="n">
        <v>78.1504625205263</v>
      </c>
    </row>
    <row r="5968">
      <c r="A5968" t="inlineStr">
        <is>
          <t>Daily_Efficiency_MTBF_2026_09_18.xlsx</t>
        </is>
      </c>
      <c r="B5968" t="inlineStr">
        <is>
          <t>Samridhi Perk Line</t>
        </is>
      </c>
      <c r="C5968" s="82" t="n">
        <v>46027</v>
      </c>
      <c r="D5968" t="inlineStr">
        <is>
          <t>Perk-HLM-3</t>
        </is>
      </c>
      <c r="E5968" t="n">
        <v>1437.06405</v>
      </c>
      <c r="F5968" t="n">
        <v>1</v>
      </c>
      <c r="G5968" t="n">
        <v>1437.06405</v>
      </c>
      <c r="H5968" t="n">
        <v>0</v>
      </c>
      <c r="I5968" t="n">
        <v>50.4504954515919</v>
      </c>
    </row>
    <row r="5969">
      <c r="A5969" t="inlineStr">
        <is>
          <t>Daily_Efficiency_MTBF_2026_09_18.xlsx</t>
        </is>
      </c>
      <c r="B5969" t="inlineStr">
        <is>
          <t>Samridhi Perk Line</t>
        </is>
      </c>
      <c r="C5969" s="82" t="n">
        <v>46027</v>
      </c>
      <c r="D5969" t="inlineStr">
        <is>
          <t>Perk-Case Packing</t>
        </is>
      </c>
      <c r="E5969" t="n">
        <v>1440</v>
      </c>
      <c r="F5969" t="n">
        <v>1</v>
      </c>
      <c r="G5969" t="n">
        <v>1440</v>
      </c>
      <c r="H5969" t="n">
        <v>0</v>
      </c>
      <c r="I5969" t="n">
        <v>128.269230769231</v>
      </c>
    </row>
    <row r="5970">
      <c r="A5970" t="inlineStr">
        <is>
          <t>Daily_Efficiency_MTBF_2026_09_18.xlsx</t>
        </is>
      </c>
      <c r="B5970" t="inlineStr">
        <is>
          <t>Co-Extrusion Line</t>
        </is>
      </c>
      <c r="C5970" s="82" t="n">
        <v>46026</v>
      </c>
      <c r="D5970" t="inlineStr">
        <is>
          <t>Coex-AW3</t>
        </is>
      </c>
      <c r="E5970" t="n">
        <v>710.9748499999999</v>
      </c>
      <c r="F5970" t="n">
        <v>91</v>
      </c>
      <c r="G5970" t="n">
        <v>7.81291043956044</v>
      </c>
      <c r="H5970" t="n">
        <v>104.518516666667</v>
      </c>
      <c r="I5970" t="n">
        <v>7.25416666666667</v>
      </c>
    </row>
    <row r="5971">
      <c r="A5971" t="inlineStr">
        <is>
          <t>Daily_Efficiency_MTBF_2026_09_18.xlsx</t>
        </is>
      </c>
      <c r="B5971" t="inlineStr">
        <is>
          <t>Co-Extrusion Line</t>
        </is>
      </c>
      <c r="C5971" s="82" t="n">
        <v>46026</v>
      </c>
      <c r="D5971" t="inlineStr">
        <is>
          <t>Coex-AW2</t>
        </is>
      </c>
      <c r="E5971" t="n">
        <v>940.106016666667</v>
      </c>
      <c r="F5971" t="n">
        <v>28</v>
      </c>
      <c r="G5971" t="n">
        <v>33.5752148809524</v>
      </c>
      <c r="H5971" t="n">
        <v>28.49485</v>
      </c>
      <c r="I5971" t="n">
        <v>51.3245602094244</v>
      </c>
    </row>
    <row r="5972">
      <c r="A5972" t="inlineStr">
        <is>
          <t>Daily_Efficiency_MTBF_2026_09_18.xlsx</t>
        </is>
      </c>
      <c r="B5972" t="inlineStr">
        <is>
          <t>Samridhi 5 Star Line</t>
        </is>
      </c>
      <c r="C5972" s="82" t="n">
        <v>46026</v>
      </c>
      <c r="D5972" t="inlineStr">
        <is>
          <t>FS-HCM-1</t>
        </is>
      </c>
      <c r="E5972" t="n">
        <v>1363.16838333333</v>
      </c>
      <c r="F5972" t="n">
        <v>57</v>
      </c>
      <c r="G5972" t="n">
        <v>23.9152347953216</v>
      </c>
      <c r="H5972" t="n">
        <v>1.99511666666667</v>
      </c>
      <c r="I5972" t="n">
        <v>80.7232505653066</v>
      </c>
    </row>
    <row r="5973">
      <c r="A5973" t="inlineStr">
        <is>
          <t>Daily_Efficiency_MTBF_2026_09_18.xlsx</t>
        </is>
      </c>
      <c r="B5973" t="inlineStr">
        <is>
          <t>Samridhi 5 Star Line</t>
        </is>
      </c>
      <c r="C5973" s="82" t="n">
        <v>46026</v>
      </c>
      <c r="D5973" t="inlineStr">
        <is>
          <t>FS-HCM-2</t>
        </is>
      </c>
      <c r="E5973" t="n">
        <v>1365.83051666667</v>
      </c>
      <c r="F5973" t="n">
        <v>47</v>
      </c>
      <c r="G5973" t="n">
        <v>29.0602237588652</v>
      </c>
      <c r="H5973" t="n">
        <v>0</v>
      </c>
      <c r="I5973" t="n">
        <v>75.8112477404871</v>
      </c>
    </row>
    <row r="5974">
      <c r="A5974" t="inlineStr">
        <is>
          <t>Daily_Efficiency_MTBF_2026_09_18.xlsx</t>
        </is>
      </c>
      <c r="B5974" t="inlineStr">
        <is>
          <t>Samridhi 5 Star Line</t>
        </is>
      </c>
      <c r="C5974" s="82" t="n">
        <v>46026</v>
      </c>
      <c r="D5974" t="inlineStr">
        <is>
          <t>FS-HCM-4</t>
        </is>
      </c>
      <c r="E5974" t="n">
        <v>1383.15543333333</v>
      </c>
      <c r="F5974" t="n">
        <v>44</v>
      </c>
      <c r="G5974" t="n">
        <v>31.4353507575758</v>
      </c>
      <c r="H5974" t="n">
        <v>7.83923333333333</v>
      </c>
      <c r="I5974" t="n">
        <v>81.7661343246449</v>
      </c>
    </row>
    <row r="5975">
      <c r="A5975" t="inlineStr">
        <is>
          <t>Daily_Efficiency_MTBF_2026_09_18.xlsx</t>
        </is>
      </c>
      <c r="B5975" t="inlineStr">
        <is>
          <t>Samridhi 5 Star Line</t>
        </is>
      </c>
      <c r="C5975" s="82" t="n">
        <v>46026</v>
      </c>
      <c r="D5975" t="inlineStr">
        <is>
          <t>FS-TTLi-1</t>
        </is>
      </c>
      <c r="E5975" t="n">
        <v>1358.17205</v>
      </c>
      <c r="F5975" t="n">
        <v>36</v>
      </c>
      <c r="G5975" t="n">
        <v>37.7270013888889</v>
      </c>
      <c r="H5975" t="n">
        <v>18.3212666666667</v>
      </c>
      <c r="I5975" t="n">
        <v>74.66168121709001</v>
      </c>
    </row>
    <row r="5976">
      <c r="A5976" t="inlineStr">
        <is>
          <t>Daily_Efficiency_MTBF_2026_09_18.xlsx</t>
        </is>
      </c>
      <c r="B5976" t="inlineStr">
        <is>
          <t>Samridhi 5 Star Line</t>
        </is>
      </c>
      <c r="C5976" s="82" t="n">
        <v>46026</v>
      </c>
      <c r="D5976" t="inlineStr">
        <is>
          <t>FS-TTLi-2</t>
        </is>
      </c>
      <c r="E5976" t="n">
        <v>1349.52275</v>
      </c>
      <c r="F5976" t="n">
        <v>26</v>
      </c>
      <c r="G5976" t="n">
        <v>51.9047211538462</v>
      </c>
      <c r="H5976" t="n">
        <v>15.01855</v>
      </c>
      <c r="I5976" t="n">
        <v>72.325234429581</v>
      </c>
    </row>
    <row r="5977">
      <c r="A5977" t="inlineStr">
        <is>
          <t>Daily_Efficiency_MTBF_2026_09_18.xlsx</t>
        </is>
      </c>
      <c r="B5977" t="inlineStr">
        <is>
          <t>Samridhi 5 Star Line</t>
        </is>
      </c>
      <c r="C5977" s="82" t="n">
        <v>46026</v>
      </c>
      <c r="D5977" t="inlineStr">
        <is>
          <t>FS-HCM-3</t>
        </is>
      </c>
      <c r="E5977" t="n">
        <v>1403.64376666667</v>
      </c>
      <c r="F5977" t="n">
        <v>23</v>
      </c>
      <c r="G5977" t="n">
        <v>61.0279898550725</v>
      </c>
      <c r="H5977" t="n">
        <v>0.8321</v>
      </c>
      <c r="I5977" t="n">
        <v>87.64703685027899</v>
      </c>
    </row>
    <row r="5978">
      <c r="A5978" t="inlineStr">
        <is>
          <t>Daily_Efficiency_MTBF_2026_09_18.xlsx</t>
        </is>
      </c>
      <c r="B5978" t="inlineStr">
        <is>
          <t>Samridhi 5 Star Line</t>
        </is>
      </c>
      <c r="C5978" s="82" t="n">
        <v>46026</v>
      </c>
      <c r="D5978" t="inlineStr">
        <is>
          <t>FS-HRM-5</t>
        </is>
      </c>
      <c r="E5978" t="n">
        <v>1405.83585</v>
      </c>
      <c r="F5978" t="n">
        <v>19</v>
      </c>
      <c r="G5978" t="n">
        <v>73.9913605263158</v>
      </c>
      <c r="H5978" t="n">
        <v>14.4978</v>
      </c>
      <c r="I5978" t="n">
        <v>49.598227674203</v>
      </c>
    </row>
    <row r="5979">
      <c r="A5979" t="inlineStr">
        <is>
          <t>Daily_Efficiency_MTBF_2026_09_18.xlsx</t>
        </is>
      </c>
      <c r="B5979" t="inlineStr">
        <is>
          <t>Samridhi 5 Star Line</t>
        </is>
      </c>
      <c r="C5979" s="82" t="n">
        <v>46026</v>
      </c>
      <c r="D5979" t="inlineStr">
        <is>
          <t>FS-TTLi-4</t>
        </is>
      </c>
      <c r="E5979" t="n">
        <v>1420.98298333333</v>
      </c>
      <c r="F5979" t="n">
        <v>17</v>
      </c>
      <c r="G5979" t="n">
        <v>83.5872343137255</v>
      </c>
      <c r="H5979" t="n">
        <v>19.0170166666667</v>
      </c>
      <c r="I5979" t="n">
        <v>77.93154761904761</v>
      </c>
    </row>
    <row r="5980">
      <c r="A5980" t="inlineStr">
        <is>
          <t>Daily_Efficiency_MTBF_2026_09_18.xlsx</t>
        </is>
      </c>
      <c r="B5980" t="inlineStr">
        <is>
          <t>Samridhi 5 Star Line</t>
        </is>
      </c>
      <c r="C5980" s="82" t="n">
        <v>46026</v>
      </c>
      <c r="D5980" t="inlineStr">
        <is>
          <t>FS-TTLi-3</t>
        </is>
      </c>
      <c r="E5980" t="n">
        <v>1426.97408333333</v>
      </c>
      <c r="F5980" t="n">
        <v>14</v>
      </c>
      <c r="G5980" t="n">
        <v>101.926720238095</v>
      </c>
      <c r="H5980" t="n">
        <v>3.34391666666667</v>
      </c>
      <c r="I5980" t="n">
        <v>83.2862086107753</v>
      </c>
    </row>
    <row r="5981">
      <c r="A5981" t="inlineStr">
        <is>
          <t>Daily_Efficiency_MTBF_2026_09_18.xlsx</t>
        </is>
      </c>
      <c r="B5981" t="inlineStr">
        <is>
          <t>Samridhi 5 Star Line</t>
        </is>
      </c>
      <c r="C5981" s="82" t="n">
        <v>46026</v>
      </c>
      <c r="D5981" t="inlineStr">
        <is>
          <t>FS-TTM-5</t>
        </is>
      </c>
      <c r="E5981" t="n">
        <v>1440</v>
      </c>
      <c r="F5981" t="n">
        <v>1</v>
      </c>
      <c r="G5981" t="n">
        <v>1440</v>
      </c>
      <c r="H5981" t="n">
        <v>0</v>
      </c>
      <c r="I5981" t="n">
        <v>47.7678571428571</v>
      </c>
    </row>
    <row r="5982">
      <c r="A5982" t="inlineStr">
        <is>
          <t>Daily_Efficiency_MTBF_2026_09_18.xlsx</t>
        </is>
      </c>
      <c r="B5982" t="inlineStr">
        <is>
          <t>Samridhi 5 Star Line</t>
        </is>
      </c>
      <c r="C5982" s="82" t="n">
        <v>46026</v>
      </c>
      <c r="D5982" t="inlineStr">
        <is>
          <t>FS-Case Packing</t>
        </is>
      </c>
      <c r="E5982" t="n">
        <v>1440</v>
      </c>
      <c r="F5982" t="n">
        <v>1</v>
      </c>
      <c r="G5982" t="n">
        <v>1440</v>
      </c>
      <c r="H5982" t="n">
        <v>0</v>
      </c>
      <c r="I5982" t="n">
        <v>91.7557932263815</v>
      </c>
    </row>
    <row r="5983">
      <c r="A5983" t="inlineStr">
        <is>
          <t>Daily_Efficiency_MTBF_2026_09_18.xlsx</t>
        </is>
      </c>
      <c r="B5983" t="inlineStr">
        <is>
          <t>Samridhi Perk Line</t>
        </is>
      </c>
      <c r="C5983" s="82" t="n">
        <v>46026</v>
      </c>
      <c r="D5983" t="inlineStr">
        <is>
          <t>Perk-HCM-1</t>
        </is>
      </c>
      <c r="E5983" t="n">
        <v>1341.53308333333</v>
      </c>
      <c r="F5983" t="n">
        <v>98</v>
      </c>
      <c r="G5983" t="n">
        <v>13.6891130952381</v>
      </c>
      <c r="H5983" t="n">
        <v>0.82465</v>
      </c>
      <c r="I5983" t="n">
        <v>82.3849139994488</v>
      </c>
    </row>
    <row r="5984">
      <c r="A5984" t="inlineStr">
        <is>
          <t>Daily_Efficiency_MTBF_2026_09_18.xlsx</t>
        </is>
      </c>
      <c r="B5984" t="inlineStr">
        <is>
          <t>Samridhi Perk Line</t>
        </is>
      </c>
      <c r="C5984" s="82" t="n">
        <v>46026</v>
      </c>
      <c r="D5984" t="inlineStr">
        <is>
          <t>Perk-HLM-1</t>
        </is>
      </c>
      <c r="E5984" t="n">
        <v>1322.92666666667</v>
      </c>
      <c r="F5984" t="n">
        <v>87</v>
      </c>
      <c r="G5984" t="n">
        <v>15.2060536398467</v>
      </c>
      <c r="H5984" t="n">
        <v>6.53305</v>
      </c>
      <c r="I5984" t="n">
        <v>72.81059045797259</v>
      </c>
    </row>
    <row r="5985">
      <c r="A5985" t="inlineStr">
        <is>
          <t>Daily_Efficiency_MTBF_2026_09_18.xlsx</t>
        </is>
      </c>
      <c r="B5985" t="inlineStr">
        <is>
          <t>Samridhi Perk Line</t>
        </is>
      </c>
      <c r="C5985" s="82" t="n">
        <v>46026</v>
      </c>
      <c r="D5985" t="inlineStr">
        <is>
          <t>Perk-HCM-2</t>
        </is>
      </c>
      <c r="E5985" t="n">
        <v>1377.3389</v>
      </c>
      <c r="F5985" t="n">
        <v>79</v>
      </c>
      <c r="G5985" t="n">
        <v>17.4346696202532</v>
      </c>
      <c r="H5985" t="n">
        <v>2.30831666666667</v>
      </c>
      <c r="I5985" t="n">
        <v>84.28643191350039</v>
      </c>
    </row>
    <row r="5986">
      <c r="A5986" t="inlineStr">
        <is>
          <t>Daily_Efficiency_MTBF_2026_09_18.xlsx</t>
        </is>
      </c>
      <c r="B5986" t="inlineStr">
        <is>
          <t>Samridhi Perk Line</t>
        </is>
      </c>
      <c r="C5986" s="82" t="n">
        <v>46026</v>
      </c>
      <c r="D5986" t="inlineStr">
        <is>
          <t>Perk-HCM-4</t>
        </is>
      </c>
      <c r="E5986" t="n">
        <v>1367.22021666667</v>
      </c>
      <c r="F5986" t="n">
        <v>57</v>
      </c>
      <c r="G5986" t="n">
        <v>23.9863195906433</v>
      </c>
      <c r="H5986" t="n">
        <v>0.550566666666667</v>
      </c>
      <c r="I5986" t="n">
        <v>64.9430615936172</v>
      </c>
    </row>
    <row r="5987">
      <c r="A5987" t="inlineStr">
        <is>
          <t>Daily_Efficiency_MTBF_2026_09_18.xlsx</t>
        </is>
      </c>
      <c r="B5987" t="inlineStr">
        <is>
          <t>Samridhi Perk Line</t>
        </is>
      </c>
      <c r="C5987" s="82" t="n">
        <v>46026</v>
      </c>
      <c r="D5987" t="inlineStr">
        <is>
          <t>Perk-HLM-2</t>
        </is>
      </c>
      <c r="E5987" t="n">
        <v>1377.18126666667</v>
      </c>
      <c r="F5987" t="n">
        <v>54</v>
      </c>
      <c r="G5987" t="n">
        <v>25.5033567901235</v>
      </c>
      <c r="H5987" t="n">
        <v>0</v>
      </c>
      <c r="I5987" t="n">
        <v>60.8984527497063</v>
      </c>
    </row>
    <row r="5988">
      <c r="A5988" t="inlineStr">
        <is>
          <t>Daily_Efficiency_MTBF_2026_09_18.xlsx</t>
        </is>
      </c>
      <c r="B5988" t="inlineStr">
        <is>
          <t>Samridhi Perk Line</t>
        </is>
      </c>
      <c r="C5988" s="82" t="n">
        <v>46026</v>
      </c>
      <c r="D5988" t="inlineStr">
        <is>
          <t>Perk TTM-5</t>
        </is>
      </c>
      <c r="E5988" t="n">
        <v>1372.85056666667</v>
      </c>
      <c r="F5988" t="n">
        <v>44</v>
      </c>
      <c r="G5988" t="n">
        <v>31.2011492424242</v>
      </c>
      <c r="H5988" t="n">
        <v>67.14943333333331</v>
      </c>
      <c r="I5988" t="n">
        <v>59.2460317460317</v>
      </c>
    </row>
    <row r="5989">
      <c r="A5989" t="inlineStr">
        <is>
          <t>Daily_Efficiency_MTBF_2026_09_18.xlsx</t>
        </is>
      </c>
      <c r="B5989" t="inlineStr">
        <is>
          <t>Samridhi Perk Line</t>
        </is>
      </c>
      <c r="C5989" s="82" t="n">
        <v>46026</v>
      </c>
      <c r="D5989" t="inlineStr">
        <is>
          <t>Perk-HCM-3</t>
        </is>
      </c>
      <c r="E5989" t="n">
        <v>1324.11065</v>
      </c>
      <c r="F5989" t="n">
        <v>44</v>
      </c>
      <c r="G5989" t="n">
        <v>30.0934238636364</v>
      </c>
      <c r="H5989" t="n">
        <v>0.518716666666667</v>
      </c>
      <c r="I5989" t="n">
        <v>59.2667037266932</v>
      </c>
    </row>
    <row r="5990">
      <c r="A5990" t="inlineStr">
        <is>
          <t>Daily_Efficiency_MTBF_2026_09_18.xlsx</t>
        </is>
      </c>
      <c r="B5990" t="inlineStr">
        <is>
          <t>Samridhi Perk Line</t>
        </is>
      </c>
      <c r="C5990" s="82" t="n">
        <v>46026</v>
      </c>
      <c r="D5990" t="inlineStr">
        <is>
          <t>Perk-TTLi-3</t>
        </is>
      </c>
      <c r="E5990" t="n">
        <v>1374.27875</v>
      </c>
      <c r="F5990" t="n">
        <v>11</v>
      </c>
      <c r="G5990" t="n">
        <v>124.934431818182</v>
      </c>
      <c r="H5990" t="n">
        <v>2.21778333333333</v>
      </c>
      <c r="I5990" t="n">
        <v>49.0538781124003</v>
      </c>
    </row>
    <row r="5991">
      <c r="A5991" t="inlineStr">
        <is>
          <t>Daily_Efficiency_MTBF_2026_09_18.xlsx</t>
        </is>
      </c>
      <c r="B5991" t="inlineStr">
        <is>
          <t>Samridhi Perk Line</t>
        </is>
      </c>
      <c r="C5991" s="82" t="n">
        <v>46026</v>
      </c>
      <c r="D5991" t="inlineStr">
        <is>
          <t>Perk-TTLi-1</t>
        </is>
      </c>
      <c r="E5991" t="n">
        <v>1367.2674</v>
      </c>
      <c r="F5991" t="n">
        <v>9</v>
      </c>
      <c r="G5991" t="n">
        <v>151.9186</v>
      </c>
      <c r="H5991" t="n">
        <v>0</v>
      </c>
      <c r="I5991" t="n">
        <v>79.5610462557397</v>
      </c>
    </row>
    <row r="5992">
      <c r="A5992" t="inlineStr">
        <is>
          <t>Daily_Efficiency_MTBF_2026_09_18.xlsx</t>
        </is>
      </c>
      <c r="B5992" t="inlineStr">
        <is>
          <t>Samridhi Perk Line</t>
        </is>
      </c>
      <c r="C5992" s="82" t="n">
        <v>46026</v>
      </c>
      <c r="D5992" t="inlineStr">
        <is>
          <t>Perk-TTLi-2</t>
        </is>
      </c>
      <c r="E5992" t="n">
        <v>1270.6795</v>
      </c>
      <c r="F5992" t="n">
        <v>5</v>
      </c>
      <c r="G5992" t="n">
        <v>254.1359</v>
      </c>
      <c r="H5992" t="n">
        <v>0</v>
      </c>
      <c r="I5992" t="n">
        <v>84.23038184625661</v>
      </c>
    </row>
    <row r="5993">
      <c r="A5993" t="inlineStr">
        <is>
          <t>Daily_Efficiency_MTBF_2026_09_18.xlsx</t>
        </is>
      </c>
      <c r="B5993" t="inlineStr">
        <is>
          <t>Samridhi Perk Line</t>
        </is>
      </c>
      <c r="C5993" s="82" t="n">
        <v>46026</v>
      </c>
      <c r="D5993" t="inlineStr">
        <is>
          <t>Perk-TTLi-4</t>
        </is>
      </c>
      <c r="E5993" t="n">
        <v>1431.7476</v>
      </c>
      <c r="F5993" t="n">
        <v>4</v>
      </c>
      <c r="G5993" t="n">
        <v>357.9369</v>
      </c>
      <c r="H5993" t="n">
        <v>2.7967</v>
      </c>
      <c r="I5993" t="n">
        <v>61.1631498588088</v>
      </c>
    </row>
    <row r="5994">
      <c r="A5994" t="inlineStr">
        <is>
          <t>Daily_Efficiency_MTBF_2026_09_18.xlsx</t>
        </is>
      </c>
      <c r="B5994" t="inlineStr">
        <is>
          <t>Samridhi Perk Line</t>
        </is>
      </c>
      <c r="C5994" s="82" t="n">
        <v>46026</v>
      </c>
      <c r="D5994" t="inlineStr">
        <is>
          <t>Perk-Case Packing</t>
        </is>
      </c>
      <c r="E5994" t="n">
        <v>1440</v>
      </c>
      <c r="F5994" t="n">
        <v>1</v>
      </c>
      <c r="G5994" t="n">
        <v>1440</v>
      </c>
      <c r="H5994" t="n">
        <v>0</v>
      </c>
      <c r="I5994" t="n">
        <v>127.532051282051</v>
      </c>
    </row>
    <row r="5995">
      <c r="A5995" t="inlineStr">
        <is>
          <t>Daily_Efficiency_MTBF_2026_09_18.xlsx</t>
        </is>
      </c>
      <c r="B5995" t="inlineStr">
        <is>
          <t>Samridhi Perk Line</t>
        </is>
      </c>
      <c r="C5995" s="82" t="n">
        <v>46026</v>
      </c>
      <c r="D5995" t="inlineStr">
        <is>
          <t>Perk-HLM-3</t>
        </is>
      </c>
      <c r="E5995" t="n">
        <v>1440</v>
      </c>
      <c r="F5995" t="n">
        <v>1</v>
      </c>
      <c r="G5995" t="n">
        <v>1440</v>
      </c>
      <c r="H5995" t="n">
        <v>0</v>
      </c>
      <c r="I5995" t="n">
        <v>52.1865740740741</v>
      </c>
    </row>
    <row r="5996">
      <c r="A5996" t="inlineStr">
        <is>
          <t>Daily_Efficiency_MTBF_2026_09_18.xlsx</t>
        </is>
      </c>
      <c r="B5996" t="inlineStr">
        <is>
          <t>Co-Extrusion Line</t>
        </is>
      </c>
      <c r="C5996" s="82" t="n">
        <v>46025</v>
      </c>
      <c r="D5996" t="inlineStr">
        <is>
          <t>Coex-AW3</t>
        </is>
      </c>
      <c r="E5996" t="n">
        <v>1332.80646666667</v>
      </c>
      <c r="F5996" t="n">
        <v>294</v>
      </c>
      <c r="G5996" t="n">
        <v>4.53335532879819</v>
      </c>
      <c r="H5996" t="n">
        <v>107.193533333333</v>
      </c>
      <c r="I5996" t="n">
        <v>34.3055555555555</v>
      </c>
    </row>
    <row r="5997">
      <c r="A5997" t="inlineStr">
        <is>
          <t>Daily_Efficiency_MTBF_2026_09_18.xlsx</t>
        </is>
      </c>
      <c r="B5997" t="inlineStr">
        <is>
          <t>Co-Extrusion Line</t>
        </is>
      </c>
      <c r="C5997" s="82" t="n">
        <v>46025</v>
      </c>
      <c r="D5997" t="inlineStr">
        <is>
          <t>Coex-AW2</t>
        </is>
      </c>
      <c r="E5997" t="n">
        <v>1375.71288333333</v>
      </c>
      <c r="F5997" t="n">
        <v>12</v>
      </c>
      <c r="G5997" t="n">
        <v>114.642740277778</v>
      </c>
      <c r="H5997" t="n">
        <v>8.64976666666667</v>
      </c>
      <c r="I5997" t="n">
        <v>67.5509412219407</v>
      </c>
    </row>
    <row r="5998">
      <c r="A5998" t="inlineStr">
        <is>
          <t>Daily_Efficiency_MTBF_2026_09_18.xlsx</t>
        </is>
      </c>
      <c r="B5998" t="inlineStr">
        <is>
          <t>Samridhi 5 Star Line</t>
        </is>
      </c>
      <c r="C5998" s="82" t="n">
        <v>46025</v>
      </c>
      <c r="D5998" t="inlineStr">
        <is>
          <t>FS-HCM-1</t>
        </is>
      </c>
      <c r="E5998" t="n">
        <v>1381.02621666667</v>
      </c>
      <c r="F5998" t="n">
        <v>64</v>
      </c>
      <c r="G5998" t="n">
        <v>21.5785346354167</v>
      </c>
      <c r="H5998" t="n">
        <v>0.9933</v>
      </c>
      <c r="I5998" t="n">
        <v>80.8110441947654</v>
      </c>
    </row>
    <row r="5999">
      <c r="A5999" t="inlineStr">
        <is>
          <t>Daily_Efficiency_MTBF_2026_09_18.xlsx</t>
        </is>
      </c>
      <c r="B5999" t="inlineStr">
        <is>
          <t>Samridhi 5 Star Line</t>
        </is>
      </c>
      <c r="C5999" s="82" t="n">
        <v>46025</v>
      </c>
      <c r="D5999" t="inlineStr">
        <is>
          <t>FS-HCM-3</t>
        </is>
      </c>
      <c r="E5999" t="n">
        <v>1404.85063333333</v>
      </c>
      <c r="F5999" t="n">
        <v>41</v>
      </c>
      <c r="G5999" t="n">
        <v>34.2646495934959</v>
      </c>
      <c r="H5999" t="n">
        <v>0.832483333333333</v>
      </c>
      <c r="I5999" t="n">
        <v>79.4330178073125</v>
      </c>
    </row>
    <row r="6000">
      <c r="A6000" t="inlineStr">
        <is>
          <t>Daily_Efficiency_MTBF_2026_09_18.xlsx</t>
        </is>
      </c>
      <c r="B6000" t="inlineStr">
        <is>
          <t>Samridhi 5 Star Line</t>
        </is>
      </c>
      <c r="C6000" s="82" t="n">
        <v>46025</v>
      </c>
      <c r="D6000" t="inlineStr">
        <is>
          <t>FS-TTLi-1</t>
        </is>
      </c>
      <c r="E6000" t="n">
        <v>1387.5358</v>
      </c>
      <c r="F6000" t="n">
        <v>41</v>
      </c>
      <c r="G6000" t="n">
        <v>33.8423365853658</v>
      </c>
      <c r="H6000" t="n">
        <v>18.6556</v>
      </c>
      <c r="I6000" t="n">
        <v>78.80034003926509</v>
      </c>
    </row>
    <row r="6001">
      <c r="A6001" t="inlineStr">
        <is>
          <t>Daily_Efficiency_MTBF_2026_09_18.xlsx</t>
        </is>
      </c>
      <c r="B6001" t="inlineStr">
        <is>
          <t>Samridhi 5 Star Line</t>
        </is>
      </c>
      <c r="C6001" s="82" t="n">
        <v>46025</v>
      </c>
      <c r="D6001" t="inlineStr">
        <is>
          <t>FS-HCM-2</t>
        </is>
      </c>
      <c r="E6001" t="n">
        <v>1378.52745</v>
      </c>
      <c r="F6001" t="n">
        <v>38</v>
      </c>
      <c r="G6001" t="n">
        <v>36.2770381578947</v>
      </c>
      <c r="H6001" t="n">
        <v>5.83065</v>
      </c>
      <c r="I6001" t="n">
        <v>73.6658835373163</v>
      </c>
    </row>
    <row r="6002">
      <c r="A6002" t="inlineStr">
        <is>
          <t>Daily_Efficiency_MTBF_2026_09_18.xlsx</t>
        </is>
      </c>
      <c r="B6002" t="inlineStr">
        <is>
          <t>Samridhi 5 Star Line</t>
        </is>
      </c>
      <c r="C6002" s="82" t="n">
        <v>46025</v>
      </c>
      <c r="D6002" t="inlineStr">
        <is>
          <t>FS-TTLi-2</t>
        </is>
      </c>
      <c r="E6002" t="n">
        <v>1355.14946666667</v>
      </c>
      <c r="F6002" t="n">
        <v>36</v>
      </c>
      <c r="G6002" t="n">
        <v>37.6430407407407</v>
      </c>
      <c r="H6002" t="n">
        <v>22.0128166666667</v>
      </c>
      <c r="I6002" t="n">
        <v>69.2625875401887</v>
      </c>
    </row>
    <row r="6003">
      <c r="A6003" t="inlineStr">
        <is>
          <t>Daily_Efficiency_MTBF_2026_09_18.xlsx</t>
        </is>
      </c>
      <c r="B6003" t="inlineStr">
        <is>
          <t>Samridhi 5 Star Line</t>
        </is>
      </c>
      <c r="C6003" s="82" t="n">
        <v>46025</v>
      </c>
      <c r="D6003" t="inlineStr">
        <is>
          <t>FS-TTLi-4</t>
        </is>
      </c>
      <c r="E6003" t="n">
        <v>1391.48891666667</v>
      </c>
      <c r="F6003" t="n">
        <v>29</v>
      </c>
      <c r="G6003" t="n">
        <v>47.9823764367816</v>
      </c>
      <c r="H6003" t="n">
        <v>30.5083</v>
      </c>
      <c r="I6003" t="n">
        <v>75.6200396825397</v>
      </c>
    </row>
    <row r="6004">
      <c r="A6004" t="inlineStr">
        <is>
          <t>Daily_Efficiency_MTBF_2026_09_18.xlsx</t>
        </is>
      </c>
      <c r="B6004" t="inlineStr">
        <is>
          <t>Samridhi 5 Star Line</t>
        </is>
      </c>
      <c r="C6004" s="82" t="n">
        <v>46025</v>
      </c>
      <c r="D6004" t="inlineStr">
        <is>
          <t>FS-TTLi-3</t>
        </is>
      </c>
      <c r="E6004" t="n">
        <v>1420.48363333333</v>
      </c>
      <c r="F6004" t="n">
        <v>28</v>
      </c>
      <c r="G6004" t="n">
        <v>50.7315583333333</v>
      </c>
      <c r="H6004" t="n">
        <v>7.51533333333333</v>
      </c>
      <c r="I6004" t="n">
        <v>76.3134835740081</v>
      </c>
    </row>
    <row r="6005">
      <c r="A6005" t="inlineStr">
        <is>
          <t>Daily_Efficiency_MTBF_2026_09_18.xlsx</t>
        </is>
      </c>
      <c r="B6005" t="inlineStr">
        <is>
          <t>Samridhi 5 Star Line</t>
        </is>
      </c>
      <c r="C6005" s="82" t="n">
        <v>46025</v>
      </c>
      <c r="D6005" t="inlineStr">
        <is>
          <t>FS-HCM-4</t>
        </is>
      </c>
      <c r="E6005" t="n">
        <v>1388.85526666667</v>
      </c>
      <c r="F6005" t="n">
        <v>23</v>
      </c>
      <c r="G6005" t="n">
        <v>60.3850115942029</v>
      </c>
      <c r="H6005" t="n">
        <v>6.83988333333333</v>
      </c>
      <c r="I6005" t="n">
        <v>78.0481850172611</v>
      </c>
    </row>
    <row r="6006">
      <c r="A6006" t="inlineStr">
        <is>
          <t>Daily_Efficiency_MTBF_2026_09_18.xlsx</t>
        </is>
      </c>
      <c r="B6006" t="inlineStr">
        <is>
          <t>Samridhi 5 Star Line</t>
        </is>
      </c>
      <c r="C6006" s="82" t="n">
        <v>46025</v>
      </c>
      <c r="D6006" t="inlineStr">
        <is>
          <t>FS-HRM-5</t>
        </is>
      </c>
      <c r="E6006" t="n">
        <v>1417.6358</v>
      </c>
      <c r="F6006" t="n">
        <v>14</v>
      </c>
      <c r="G6006" t="n">
        <v>101.2597</v>
      </c>
      <c r="H6006" t="n">
        <v>5.8448</v>
      </c>
      <c r="I6006" t="n">
        <v>39.217160897639</v>
      </c>
    </row>
    <row r="6007">
      <c r="A6007" t="inlineStr">
        <is>
          <t>Daily_Efficiency_MTBF_2026_09_18.xlsx</t>
        </is>
      </c>
      <c r="B6007" t="inlineStr">
        <is>
          <t>Samridhi 5 Star Line</t>
        </is>
      </c>
      <c r="C6007" s="82" t="n">
        <v>46025</v>
      </c>
      <c r="D6007" t="inlineStr">
        <is>
          <t>FS-Case Packing</t>
        </is>
      </c>
      <c r="E6007" t="n">
        <v>1440</v>
      </c>
      <c r="F6007" t="n">
        <v>1</v>
      </c>
      <c r="G6007" t="n">
        <v>1440</v>
      </c>
      <c r="H6007" t="n">
        <v>0</v>
      </c>
      <c r="I6007" t="n">
        <v>83.8458110516934</v>
      </c>
    </row>
    <row r="6008">
      <c r="A6008" t="inlineStr">
        <is>
          <t>Daily_Efficiency_MTBF_2026_09_18.xlsx</t>
        </is>
      </c>
      <c r="B6008" t="inlineStr">
        <is>
          <t>Samridhi 5 Star Line</t>
        </is>
      </c>
      <c r="C6008" s="82" t="n">
        <v>46025</v>
      </c>
      <c r="D6008" t="inlineStr">
        <is>
          <t>FS-TTM-5</t>
        </is>
      </c>
      <c r="E6008" t="n">
        <v>1440</v>
      </c>
      <c r="F6008" t="n">
        <v>1</v>
      </c>
      <c r="G6008" t="n">
        <v>1440</v>
      </c>
      <c r="H6008" t="n">
        <v>0</v>
      </c>
      <c r="I6008" t="n">
        <v>34.4940476190476</v>
      </c>
    </row>
    <row r="6009">
      <c r="A6009" t="inlineStr">
        <is>
          <t>Daily_Efficiency_MTBF_2026_09_18.xlsx</t>
        </is>
      </c>
      <c r="B6009" t="inlineStr">
        <is>
          <t>Samridhi Perk Line</t>
        </is>
      </c>
      <c r="C6009" s="82" t="n">
        <v>46025</v>
      </c>
      <c r="D6009" t="inlineStr">
        <is>
          <t>Perk-HCM-3</t>
        </is>
      </c>
      <c r="E6009" t="n">
        <v>1305.97001666667</v>
      </c>
      <c r="F6009" t="n">
        <v>213</v>
      </c>
      <c r="G6009" t="n">
        <v>6.13131463223787</v>
      </c>
      <c r="H6009" t="n">
        <v>6.96846666666667</v>
      </c>
      <c r="I6009" t="n">
        <v>61.7339049818143</v>
      </c>
    </row>
    <row r="6010">
      <c r="A6010" t="inlineStr">
        <is>
          <t>Daily_Efficiency_MTBF_2026_09_18.xlsx</t>
        </is>
      </c>
      <c r="B6010" t="inlineStr">
        <is>
          <t>Samridhi Perk Line</t>
        </is>
      </c>
      <c r="C6010" s="82" t="n">
        <v>46025</v>
      </c>
      <c r="D6010" t="inlineStr">
        <is>
          <t>Perk-HLM-2</t>
        </is>
      </c>
      <c r="E6010" t="n">
        <v>1292.18213333333</v>
      </c>
      <c r="F6010" t="n">
        <v>195</v>
      </c>
      <c r="G6010" t="n">
        <v>6.62657504273504</v>
      </c>
      <c r="H6010" t="n">
        <v>0</v>
      </c>
      <c r="I6010" t="n">
        <v>60.185676577058</v>
      </c>
    </row>
    <row r="6011">
      <c r="A6011" t="inlineStr">
        <is>
          <t>Daily_Efficiency_MTBF_2026_09_18.xlsx</t>
        </is>
      </c>
      <c r="B6011" t="inlineStr">
        <is>
          <t>Samridhi Perk Line</t>
        </is>
      </c>
      <c r="C6011" s="82" t="n">
        <v>46025</v>
      </c>
      <c r="D6011" t="inlineStr">
        <is>
          <t>Perk-HCM-2</t>
        </is>
      </c>
      <c r="E6011" t="n">
        <v>1361.47248333333</v>
      </c>
      <c r="F6011" t="n">
        <v>140</v>
      </c>
      <c r="G6011" t="n">
        <v>9.72480345238095</v>
      </c>
      <c r="H6011" t="n">
        <v>0.361166666666667</v>
      </c>
      <c r="I6011" t="n">
        <v>83.32116701369129</v>
      </c>
    </row>
    <row r="6012">
      <c r="A6012" t="inlineStr">
        <is>
          <t>Daily_Efficiency_MTBF_2026_09_18.xlsx</t>
        </is>
      </c>
      <c r="B6012" t="inlineStr">
        <is>
          <t>Samridhi Perk Line</t>
        </is>
      </c>
      <c r="C6012" s="82" t="n">
        <v>46025</v>
      </c>
      <c r="D6012" t="inlineStr">
        <is>
          <t>Perk-HCM-4</t>
        </is>
      </c>
      <c r="E6012" t="n">
        <v>1343.01261666667</v>
      </c>
      <c r="F6012" t="n">
        <v>131</v>
      </c>
      <c r="G6012" t="n">
        <v>10.2520047073791</v>
      </c>
      <c r="H6012" t="n">
        <v>0.675516666666667</v>
      </c>
      <c r="I6012" t="n">
        <v>64.4733651614798</v>
      </c>
    </row>
    <row r="6013">
      <c r="A6013" t="inlineStr">
        <is>
          <t>Daily_Efficiency_MTBF_2026_09_18.xlsx</t>
        </is>
      </c>
      <c r="B6013" t="inlineStr">
        <is>
          <t>Samridhi Perk Line</t>
        </is>
      </c>
      <c r="C6013" s="82" t="n">
        <v>46025</v>
      </c>
      <c r="D6013" t="inlineStr">
        <is>
          <t>Perk-HLM-1</t>
        </is>
      </c>
      <c r="E6013" t="n">
        <v>1315.76221666667</v>
      </c>
      <c r="F6013" t="n">
        <v>114</v>
      </c>
      <c r="G6013" t="n">
        <v>11.5417738304094</v>
      </c>
      <c r="H6013" t="n">
        <v>1.64416666666667</v>
      </c>
      <c r="I6013" t="n">
        <v>77.76911857487571</v>
      </c>
    </row>
    <row r="6014">
      <c r="A6014" t="inlineStr">
        <is>
          <t>Daily_Efficiency_MTBF_2026_09_18.xlsx</t>
        </is>
      </c>
      <c r="B6014" t="inlineStr">
        <is>
          <t>Samridhi Perk Line</t>
        </is>
      </c>
      <c r="C6014" s="82" t="n">
        <v>46025</v>
      </c>
      <c r="D6014" t="inlineStr">
        <is>
          <t>Perk TTM-5</t>
        </is>
      </c>
      <c r="E6014" t="n">
        <v>1252.04141666667</v>
      </c>
      <c r="F6014" t="n">
        <v>113</v>
      </c>
      <c r="G6014" t="n">
        <v>11.0800125368732</v>
      </c>
      <c r="H6014" t="n">
        <v>135.263483333333</v>
      </c>
      <c r="I6014" t="n">
        <v>49.6825396825397</v>
      </c>
    </row>
    <row r="6015">
      <c r="A6015" t="inlineStr">
        <is>
          <t>Daily_Efficiency_MTBF_2026_09_18.xlsx</t>
        </is>
      </c>
      <c r="B6015" t="inlineStr">
        <is>
          <t>Samridhi Perk Line</t>
        </is>
      </c>
      <c r="C6015" s="82" t="n">
        <v>46025</v>
      </c>
      <c r="D6015" t="inlineStr">
        <is>
          <t>Perk-HCM-1</t>
        </is>
      </c>
      <c r="E6015" t="n">
        <v>1343.07848333333</v>
      </c>
      <c r="F6015" t="n">
        <v>113</v>
      </c>
      <c r="G6015" t="n">
        <v>11.8856502949853</v>
      </c>
      <c r="H6015" t="n">
        <v>0.490166666666667</v>
      </c>
      <c r="I6015" t="n">
        <v>81.9050478031328</v>
      </c>
    </row>
    <row r="6016">
      <c r="A6016" t="inlineStr">
        <is>
          <t>Daily_Efficiency_MTBF_2026_09_18.xlsx</t>
        </is>
      </c>
      <c r="B6016" t="inlineStr">
        <is>
          <t>Samridhi Perk Line</t>
        </is>
      </c>
      <c r="C6016" s="82" t="n">
        <v>46025</v>
      </c>
      <c r="D6016" t="inlineStr">
        <is>
          <t>Perk-TTLi-1</t>
        </is>
      </c>
      <c r="E6016" t="n">
        <v>1413.01963333333</v>
      </c>
      <c r="F6016" t="n">
        <v>19</v>
      </c>
      <c r="G6016" t="n">
        <v>74.3694543859649</v>
      </c>
      <c r="H6016" t="n">
        <v>0</v>
      </c>
      <c r="I6016" t="n">
        <v>78.48383550526511</v>
      </c>
    </row>
    <row r="6017">
      <c r="A6017" t="inlineStr">
        <is>
          <t>Daily_Efficiency_MTBF_2026_09_18.xlsx</t>
        </is>
      </c>
      <c r="B6017" t="inlineStr">
        <is>
          <t>Samridhi Perk Line</t>
        </is>
      </c>
      <c r="C6017" s="82" t="n">
        <v>46025</v>
      </c>
      <c r="D6017" t="inlineStr">
        <is>
          <t>Perk-TTLi-3</t>
        </is>
      </c>
      <c r="E6017" t="n">
        <v>1313.92963333333</v>
      </c>
      <c r="F6017" t="n">
        <v>14</v>
      </c>
      <c r="G6017" t="n">
        <v>93.8521166666667</v>
      </c>
      <c r="H6017" t="n">
        <v>5.89758333333333</v>
      </c>
      <c r="I6017" t="n">
        <v>57.5249284566026</v>
      </c>
    </row>
    <row r="6018">
      <c r="A6018" t="inlineStr">
        <is>
          <t>Daily_Efficiency_MTBF_2026_09_18.xlsx</t>
        </is>
      </c>
      <c r="B6018" t="inlineStr">
        <is>
          <t>Samridhi Perk Line</t>
        </is>
      </c>
      <c r="C6018" s="82" t="n">
        <v>46025</v>
      </c>
      <c r="D6018" t="inlineStr">
        <is>
          <t>Perk-TTLi-4</t>
        </is>
      </c>
      <c r="E6018" t="n">
        <v>1436.78626666667</v>
      </c>
      <c r="F6018" t="n">
        <v>6</v>
      </c>
      <c r="G6018" t="n">
        <v>239.464377777778</v>
      </c>
      <c r="H6018" t="n">
        <v>1.87</v>
      </c>
      <c r="I6018" t="n">
        <v>58.0764161223779</v>
      </c>
    </row>
    <row r="6019">
      <c r="A6019" t="inlineStr">
        <is>
          <t>Daily_Efficiency_MTBF_2026_09_18.xlsx</t>
        </is>
      </c>
      <c r="B6019" t="inlineStr">
        <is>
          <t>Samridhi Perk Line</t>
        </is>
      </c>
      <c r="C6019" s="82" t="n">
        <v>46025</v>
      </c>
      <c r="D6019" t="inlineStr">
        <is>
          <t>Perk-TTLi-2</t>
        </is>
      </c>
      <c r="E6019" t="n">
        <v>1371.15718333333</v>
      </c>
      <c r="F6019" t="n">
        <v>5</v>
      </c>
      <c r="G6019" t="n">
        <v>274.231436666667</v>
      </c>
      <c r="H6019" t="n">
        <v>0</v>
      </c>
      <c r="I6019" t="n">
        <v>82.0006576128883</v>
      </c>
    </row>
    <row r="6020">
      <c r="A6020" t="inlineStr">
        <is>
          <t>Daily_Efficiency_MTBF_2026_09_18.xlsx</t>
        </is>
      </c>
      <c r="B6020" t="inlineStr">
        <is>
          <t>Samridhi Perk Line</t>
        </is>
      </c>
      <c r="C6020" s="82" t="n">
        <v>46025</v>
      </c>
      <c r="D6020" t="inlineStr">
        <is>
          <t>Perk-HLM-3</t>
        </is>
      </c>
      <c r="E6020" t="n">
        <v>1440</v>
      </c>
      <c r="F6020" t="n">
        <v>1</v>
      </c>
      <c r="G6020" t="n">
        <v>1440</v>
      </c>
      <c r="H6020" t="n">
        <v>0</v>
      </c>
      <c r="I6020" t="n">
        <v>64.6958333333333</v>
      </c>
    </row>
    <row r="6021">
      <c r="A6021" t="inlineStr">
        <is>
          <t>Daily_Efficiency_MTBF_2026_09_18.xlsx</t>
        </is>
      </c>
      <c r="B6021" t="inlineStr">
        <is>
          <t>Samridhi Perk Line</t>
        </is>
      </c>
      <c r="C6021" s="82" t="n">
        <v>46025</v>
      </c>
      <c r="D6021" t="inlineStr">
        <is>
          <t>Perk-Case Packing</t>
        </is>
      </c>
      <c r="E6021" t="n">
        <v>1440</v>
      </c>
      <c r="F6021" t="n">
        <v>1</v>
      </c>
      <c r="G6021" t="n">
        <v>1440</v>
      </c>
      <c r="H6021" t="n">
        <v>0</v>
      </c>
      <c r="I6021" t="n">
        <v>138.141025641026</v>
      </c>
    </row>
    <row r="6022">
      <c r="A6022" t="inlineStr">
        <is>
          <t>Daily_Efficiency_MTBF_2026_09_18.xlsx</t>
        </is>
      </c>
      <c r="B6022" t="inlineStr">
        <is>
          <t>Co-Extrusion Line</t>
        </is>
      </c>
      <c r="C6022" s="82" t="n">
        <v>46024</v>
      </c>
      <c r="D6022" t="inlineStr">
        <is>
          <t>Coex-AW3</t>
        </is>
      </c>
      <c r="E6022" t="n">
        <v>1187.55418333333</v>
      </c>
      <c r="F6022" t="n">
        <v>411</v>
      </c>
      <c r="G6022" t="n">
        <v>2.88942623682077</v>
      </c>
      <c r="H6022" t="n">
        <v>192.614683333333</v>
      </c>
      <c r="I6022" t="n">
        <v>26.9194444444444</v>
      </c>
    </row>
    <row r="6023">
      <c r="A6023" t="inlineStr">
        <is>
          <t>Daily_Efficiency_MTBF_2026_09_18.xlsx</t>
        </is>
      </c>
      <c r="B6023" t="inlineStr">
        <is>
          <t>Co-Extrusion Line</t>
        </is>
      </c>
      <c r="C6023" s="82" t="n">
        <v>46024</v>
      </c>
      <c r="D6023" t="inlineStr">
        <is>
          <t>Coex-AW2</t>
        </is>
      </c>
      <c r="E6023" t="n">
        <v>1377.16598333333</v>
      </c>
      <c r="F6023" t="n">
        <v>8</v>
      </c>
      <c r="G6023" t="n">
        <v>172.145747916667</v>
      </c>
      <c r="H6023" t="n">
        <v>5.49391666666667</v>
      </c>
      <c r="I6023" t="n">
        <v>85.6142087677045</v>
      </c>
    </row>
    <row r="6024">
      <c r="A6024" t="inlineStr">
        <is>
          <t>Daily_Efficiency_MTBF_2026_09_18.xlsx</t>
        </is>
      </c>
      <c r="B6024" t="inlineStr">
        <is>
          <t>Samridhi 5 Star Line</t>
        </is>
      </c>
      <c r="C6024" s="82" t="n">
        <v>46024</v>
      </c>
      <c r="D6024" t="inlineStr">
        <is>
          <t>FS-HCM-1</t>
        </is>
      </c>
      <c r="E6024" t="n">
        <v>1381.22463333333</v>
      </c>
      <c r="F6024" t="n">
        <v>45</v>
      </c>
      <c r="G6024" t="n">
        <v>30.6938807407407</v>
      </c>
      <c r="H6024" t="n">
        <v>0.499616666666667</v>
      </c>
      <c r="I6024" t="n">
        <v>90.49910734008159</v>
      </c>
    </row>
    <row r="6025">
      <c r="A6025" t="inlineStr">
        <is>
          <t>Daily_Efficiency_MTBF_2026_09_18.xlsx</t>
        </is>
      </c>
      <c r="B6025" t="inlineStr">
        <is>
          <t>Samridhi 5 Star Line</t>
        </is>
      </c>
      <c r="C6025" s="82" t="n">
        <v>46024</v>
      </c>
      <c r="D6025" t="inlineStr">
        <is>
          <t>FS-HCM-4</t>
        </is>
      </c>
      <c r="E6025" t="n">
        <v>1374.70626666667</v>
      </c>
      <c r="F6025" t="n">
        <v>44</v>
      </c>
      <c r="G6025" t="n">
        <v>31.2433242424242</v>
      </c>
      <c r="H6025" t="n">
        <v>11.8322666666667</v>
      </c>
      <c r="I6025" t="n">
        <v>70.3745285951217</v>
      </c>
    </row>
    <row r="6026">
      <c r="A6026" t="inlineStr">
        <is>
          <t>Daily_Efficiency_MTBF_2026_09_18.xlsx</t>
        </is>
      </c>
      <c r="B6026" t="inlineStr">
        <is>
          <t>Samridhi 5 Star Line</t>
        </is>
      </c>
      <c r="C6026" s="82" t="n">
        <v>46024</v>
      </c>
      <c r="D6026" t="inlineStr">
        <is>
          <t>FS-TTLi-2</t>
        </is>
      </c>
      <c r="E6026" t="n">
        <v>1391.96318333333</v>
      </c>
      <c r="F6026" t="n">
        <v>37</v>
      </c>
      <c r="G6026" t="n">
        <v>37.6206265765766</v>
      </c>
      <c r="H6026" t="n">
        <v>15.6704666666667</v>
      </c>
      <c r="I6026" t="n">
        <v>60.70463785687</v>
      </c>
    </row>
    <row r="6027">
      <c r="A6027" t="inlineStr">
        <is>
          <t>Daily_Efficiency_MTBF_2026_09_18.xlsx</t>
        </is>
      </c>
      <c r="B6027" t="inlineStr">
        <is>
          <t>Samridhi 5 Star Line</t>
        </is>
      </c>
      <c r="C6027" s="82" t="n">
        <v>46024</v>
      </c>
      <c r="D6027" t="inlineStr">
        <is>
          <t>FS-HCM-3</t>
        </is>
      </c>
      <c r="E6027" t="n">
        <v>1405.02093333333</v>
      </c>
      <c r="F6027" t="n">
        <v>35</v>
      </c>
      <c r="G6027" t="n">
        <v>40.1434552380952</v>
      </c>
      <c r="H6027" t="n">
        <v>1.65965</v>
      </c>
      <c r="I6027" t="n">
        <v>72.7604785547544</v>
      </c>
    </row>
    <row r="6028">
      <c r="A6028" t="inlineStr">
        <is>
          <t>Daily_Efficiency_MTBF_2026_09_18.xlsx</t>
        </is>
      </c>
      <c r="B6028" t="inlineStr">
        <is>
          <t>Samridhi 5 Star Line</t>
        </is>
      </c>
      <c r="C6028" s="82" t="n">
        <v>46024</v>
      </c>
      <c r="D6028" t="inlineStr">
        <is>
          <t>FS-HCM-2</t>
        </is>
      </c>
      <c r="E6028" t="n">
        <v>1384.17971666667</v>
      </c>
      <c r="F6028" t="n">
        <v>35</v>
      </c>
      <c r="G6028" t="n">
        <v>39.5479919047619</v>
      </c>
      <c r="H6028" t="n">
        <v>0.333666666666667</v>
      </c>
      <c r="I6028" t="n">
        <v>71.7324065626545</v>
      </c>
    </row>
    <row r="6029">
      <c r="A6029" t="inlineStr">
        <is>
          <t>Daily_Efficiency_MTBF_2026_09_18.xlsx</t>
        </is>
      </c>
      <c r="B6029" t="inlineStr">
        <is>
          <t>Samridhi 5 Star Line</t>
        </is>
      </c>
      <c r="C6029" s="82" t="n">
        <v>46024</v>
      </c>
      <c r="D6029" t="inlineStr">
        <is>
          <t>FS-TTLi-4</t>
        </is>
      </c>
      <c r="E6029" t="n">
        <v>1398.87521666667</v>
      </c>
      <c r="F6029" t="n">
        <v>29</v>
      </c>
      <c r="G6029" t="n">
        <v>48.2370764367816</v>
      </c>
      <c r="H6029" t="n">
        <v>41.1247833333333</v>
      </c>
      <c r="I6029" t="n">
        <v>68.2738095238095</v>
      </c>
    </row>
    <row r="6030">
      <c r="A6030" t="inlineStr">
        <is>
          <t>Daily_Efficiency_MTBF_2026_09_18.xlsx</t>
        </is>
      </c>
      <c r="B6030" t="inlineStr">
        <is>
          <t>Samridhi 5 Star Line</t>
        </is>
      </c>
      <c r="C6030" s="82" t="n">
        <v>46024</v>
      </c>
      <c r="D6030" t="inlineStr">
        <is>
          <t>FS-TTLi-3</t>
        </is>
      </c>
      <c r="E6030" t="n">
        <v>1380.29396666667</v>
      </c>
      <c r="F6030" t="n">
        <v>24</v>
      </c>
      <c r="G6030" t="n">
        <v>57.5122486111111</v>
      </c>
      <c r="H6030" t="n">
        <v>12.68205</v>
      </c>
      <c r="I6030" t="n">
        <v>67.5021906152863</v>
      </c>
    </row>
    <row r="6031">
      <c r="A6031" t="inlineStr">
        <is>
          <t>Daily_Efficiency_MTBF_2026_09_18.xlsx</t>
        </is>
      </c>
      <c r="B6031" t="inlineStr">
        <is>
          <t>Samridhi 5 Star Line</t>
        </is>
      </c>
      <c r="C6031" s="82" t="n">
        <v>46024</v>
      </c>
      <c r="D6031" t="inlineStr">
        <is>
          <t>FS-TTLi-1</t>
        </is>
      </c>
      <c r="E6031" t="n">
        <v>1416.32955</v>
      </c>
      <c r="F6031" t="n">
        <v>20</v>
      </c>
      <c r="G6031" t="n">
        <v>70.8164775</v>
      </c>
      <c r="H6031" t="n">
        <v>13.1605833333333</v>
      </c>
      <c r="I6031" t="n">
        <v>87.77193781898281</v>
      </c>
    </row>
    <row r="6032">
      <c r="A6032" t="inlineStr">
        <is>
          <t>Daily_Efficiency_MTBF_2026_09_18.xlsx</t>
        </is>
      </c>
      <c r="B6032" t="inlineStr">
        <is>
          <t>Samridhi 5 Star Line</t>
        </is>
      </c>
      <c r="C6032" s="82" t="n">
        <v>46024</v>
      </c>
      <c r="D6032" t="inlineStr">
        <is>
          <t>FS-HRM-5</t>
        </is>
      </c>
      <c r="E6032" t="n">
        <v>1416.16685</v>
      </c>
      <c r="F6032" t="n">
        <v>11</v>
      </c>
      <c r="G6032" t="n">
        <v>128.742440909091</v>
      </c>
      <c r="H6032" t="n">
        <v>13.82705</v>
      </c>
      <c r="I6032" t="n">
        <v>36.3984791645637</v>
      </c>
    </row>
    <row r="6033">
      <c r="A6033" t="inlineStr">
        <is>
          <t>Daily_Efficiency_MTBF_2026_09_18.xlsx</t>
        </is>
      </c>
      <c r="B6033" t="inlineStr">
        <is>
          <t>Samridhi 5 Star Line</t>
        </is>
      </c>
      <c r="C6033" s="82" t="n">
        <v>46024</v>
      </c>
      <c r="D6033" t="inlineStr">
        <is>
          <t>FS-TTM-5</t>
        </is>
      </c>
      <c r="E6033" t="n">
        <v>1440</v>
      </c>
      <c r="F6033" t="n">
        <v>1</v>
      </c>
      <c r="G6033" t="n">
        <v>1440</v>
      </c>
      <c r="H6033" t="n">
        <v>0</v>
      </c>
      <c r="I6033" t="n">
        <v>33.0819156696429</v>
      </c>
    </row>
    <row r="6034">
      <c r="A6034" t="inlineStr">
        <is>
          <t>Daily_Efficiency_MTBF_2026_09_18.xlsx</t>
        </is>
      </c>
      <c r="B6034" t="inlineStr">
        <is>
          <t>Samridhi 5 Star Line</t>
        </is>
      </c>
      <c r="C6034" s="82" t="n">
        <v>46024</v>
      </c>
      <c r="D6034" t="inlineStr">
        <is>
          <t>FS-Case Packing</t>
        </is>
      </c>
      <c r="E6034" t="n">
        <v>1440</v>
      </c>
      <c r="F6034" t="n">
        <v>1</v>
      </c>
      <c r="G6034" t="n">
        <v>1440</v>
      </c>
      <c r="H6034" t="n">
        <v>0</v>
      </c>
      <c r="I6034" t="n">
        <v>78.6764705882353</v>
      </c>
    </row>
    <row r="6035">
      <c r="A6035" t="inlineStr">
        <is>
          <t>Daily_Efficiency_MTBF_2026_09_18.xlsx</t>
        </is>
      </c>
      <c r="B6035" t="inlineStr">
        <is>
          <t>Samridhi Perk Line</t>
        </is>
      </c>
      <c r="C6035" s="82" t="n">
        <v>46024</v>
      </c>
      <c r="D6035" t="inlineStr">
        <is>
          <t>Perk-HCM-3</t>
        </is>
      </c>
      <c r="E6035" t="n">
        <v>1358.4605</v>
      </c>
      <c r="F6035" t="n">
        <v>107</v>
      </c>
      <c r="G6035" t="n">
        <v>12.6958925233645</v>
      </c>
      <c r="H6035" t="n">
        <v>1.28141666666667</v>
      </c>
      <c r="I6035" t="n">
        <v>73.97274690623119</v>
      </c>
    </row>
    <row r="6036">
      <c r="A6036" t="inlineStr">
        <is>
          <t>Daily_Efficiency_MTBF_2026_09_18.xlsx</t>
        </is>
      </c>
      <c r="B6036" t="inlineStr">
        <is>
          <t>Samridhi Perk Line</t>
        </is>
      </c>
      <c r="C6036" s="82" t="n">
        <v>46024</v>
      </c>
      <c r="D6036" t="inlineStr">
        <is>
          <t>Perk-HLM-2</t>
        </is>
      </c>
      <c r="E6036" t="n">
        <v>1341.23148333333</v>
      </c>
      <c r="F6036" t="n">
        <v>104</v>
      </c>
      <c r="G6036" t="n">
        <v>12.8964565705128</v>
      </c>
      <c r="H6036" t="n">
        <v>0</v>
      </c>
      <c r="I6036" t="n">
        <v>63.5146041393753</v>
      </c>
    </row>
    <row r="6037">
      <c r="A6037" t="inlineStr">
        <is>
          <t>Daily_Efficiency_MTBF_2026_09_18.xlsx</t>
        </is>
      </c>
      <c r="B6037" t="inlineStr">
        <is>
          <t>Samridhi Perk Line</t>
        </is>
      </c>
      <c r="C6037" s="82" t="n">
        <v>46024</v>
      </c>
      <c r="D6037" t="inlineStr">
        <is>
          <t>Perk-HCM-1</t>
        </is>
      </c>
      <c r="E6037" t="n">
        <v>1322.73411666667</v>
      </c>
      <c r="F6037" t="n">
        <v>95</v>
      </c>
      <c r="G6037" t="n">
        <v>13.9235170175439</v>
      </c>
      <c r="H6037" t="n">
        <v>0.770783333333333</v>
      </c>
      <c r="I6037" t="n">
        <v>87.4900821100082</v>
      </c>
    </row>
    <row r="6038">
      <c r="A6038" t="inlineStr">
        <is>
          <t>Daily_Efficiency_MTBF_2026_09_18.xlsx</t>
        </is>
      </c>
      <c r="B6038" t="inlineStr">
        <is>
          <t>Samridhi Perk Line</t>
        </is>
      </c>
      <c r="C6038" s="82" t="n">
        <v>46024</v>
      </c>
      <c r="D6038" t="inlineStr">
        <is>
          <t>Perk-HLM-1</t>
        </is>
      </c>
      <c r="E6038" t="n">
        <v>1335.28213333333</v>
      </c>
      <c r="F6038" t="n">
        <v>90</v>
      </c>
      <c r="G6038" t="n">
        <v>14.8364681481481</v>
      </c>
      <c r="H6038" t="n">
        <v>2.8738</v>
      </c>
      <c r="I6038" t="n">
        <v>71.2081699308801</v>
      </c>
    </row>
    <row r="6039">
      <c r="A6039" t="inlineStr">
        <is>
          <t>Daily_Efficiency_MTBF_2026_09_18.xlsx</t>
        </is>
      </c>
      <c r="B6039" t="inlineStr">
        <is>
          <t>Samridhi Perk Line</t>
        </is>
      </c>
      <c r="C6039" s="82" t="n">
        <v>46024</v>
      </c>
      <c r="D6039" t="inlineStr">
        <is>
          <t>Perk-HCM-2</t>
        </is>
      </c>
      <c r="E6039" t="n">
        <v>1397.43795</v>
      </c>
      <c r="F6039" t="n">
        <v>69</v>
      </c>
      <c r="G6039" t="n">
        <v>20.2527239130435</v>
      </c>
      <c r="H6039" t="n">
        <v>1.4335</v>
      </c>
      <c r="I6039" t="n">
        <v>87.3620283825332</v>
      </c>
    </row>
    <row r="6040">
      <c r="A6040" t="inlineStr">
        <is>
          <t>Daily_Efficiency_MTBF_2026_09_18.xlsx</t>
        </is>
      </c>
      <c r="B6040" t="inlineStr">
        <is>
          <t>Samridhi Perk Line</t>
        </is>
      </c>
      <c r="C6040" s="82" t="n">
        <v>46024</v>
      </c>
      <c r="D6040" t="inlineStr">
        <is>
          <t>Perk TTM-5</t>
        </is>
      </c>
      <c r="E6040" t="n">
        <v>1335.68111666667</v>
      </c>
      <c r="F6040" t="n">
        <v>67</v>
      </c>
      <c r="G6040" t="n">
        <v>19.9355390547264</v>
      </c>
      <c r="H6040" t="n">
        <v>104.318883333333</v>
      </c>
      <c r="I6040" t="n">
        <v>55.9126984126984</v>
      </c>
    </row>
    <row r="6041">
      <c r="A6041" t="inlineStr">
        <is>
          <t>Daily_Efficiency_MTBF_2026_09_18.xlsx</t>
        </is>
      </c>
      <c r="B6041" t="inlineStr">
        <is>
          <t>Samridhi Perk Line</t>
        </is>
      </c>
      <c r="C6041" s="82" t="n">
        <v>46024</v>
      </c>
      <c r="D6041" t="inlineStr">
        <is>
          <t>Perk-HCM-4</t>
        </is>
      </c>
      <c r="E6041" t="n">
        <v>1385.13355</v>
      </c>
      <c r="F6041" t="n">
        <v>50</v>
      </c>
      <c r="G6041" t="n">
        <v>27.702671</v>
      </c>
      <c r="H6041" t="n">
        <v>0.186816666666667</v>
      </c>
      <c r="I6041" t="n">
        <v>57.8890199678693</v>
      </c>
    </row>
    <row r="6042">
      <c r="A6042" t="inlineStr">
        <is>
          <t>Daily_Efficiency_MTBF_2026_09_18.xlsx</t>
        </is>
      </c>
      <c r="B6042" t="inlineStr">
        <is>
          <t>Samridhi Perk Line</t>
        </is>
      </c>
      <c r="C6042" s="82" t="n">
        <v>46024</v>
      </c>
      <c r="D6042" t="inlineStr">
        <is>
          <t>Perk-TTLi-1</t>
        </is>
      </c>
      <c r="E6042" t="n">
        <v>1421.97073333333</v>
      </c>
      <c r="F6042" t="n">
        <v>23</v>
      </c>
      <c r="G6042" t="n">
        <v>61.8248144927536</v>
      </c>
      <c r="H6042" t="n">
        <v>0</v>
      </c>
      <c r="I6042" t="n">
        <v>82.32189346783299</v>
      </c>
    </row>
    <row r="6043">
      <c r="A6043" t="inlineStr">
        <is>
          <t>Daily_Efficiency_MTBF_2026_09_18.xlsx</t>
        </is>
      </c>
      <c r="B6043" t="inlineStr">
        <is>
          <t>Samridhi Perk Line</t>
        </is>
      </c>
      <c r="C6043" s="82" t="n">
        <v>46024</v>
      </c>
      <c r="D6043" t="inlineStr">
        <is>
          <t>Perk-TTLi-2</t>
        </is>
      </c>
      <c r="E6043" t="n">
        <v>1375.10381666667</v>
      </c>
      <c r="F6043" t="n">
        <v>19</v>
      </c>
      <c r="G6043" t="n">
        <v>72.3738850877193</v>
      </c>
      <c r="H6043" t="n">
        <v>0</v>
      </c>
      <c r="I6043" t="n">
        <v>85.7745953349184</v>
      </c>
    </row>
    <row r="6044">
      <c r="A6044" t="inlineStr">
        <is>
          <t>Daily_Efficiency_MTBF_2026_09_18.xlsx</t>
        </is>
      </c>
      <c r="B6044" t="inlineStr">
        <is>
          <t>Samridhi Perk Line</t>
        </is>
      </c>
      <c r="C6044" s="82" t="n">
        <v>46024</v>
      </c>
      <c r="D6044" t="inlineStr">
        <is>
          <t>Perk-TTLi-3</t>
        </is>
      </c>
      <c r="E6044" t="n">
        <v>1361.85433333333</v>
      </c>
      <c r="F6044" t="n">
        <v>6</v>
      </c>
      <c r="G6044" t="n">
        <v>226.975722222222</v>
      </c>
      <c r="H6044" t="n">
        <v>2.99781666666667</v>
      </c>
      <c r="I6044" t="n">
        <v>70.573755674119</v>
      </c>
    </row>
    <row r="6045">
      <c r="A6045" t="inlineStr">
        <is>
          <t>Daily_Efficiency_MTBF_2026_09_18.xlsx</t>
        </is>
      </c>
      <c r="B6045" t="inlineStr">
        <is>
          <t>Samridhi Perk Line</t>
        </is>
      </c>
      <c r="C6045" s="82" t="n">
        <v>46024</v>
      </c>
      <c r="D6045" t="inlineStr">
        <is>
          <t>Perk-TTLi-4</t>
        </is>
      </c>
      <c r="E6045" t="n">
        <v>1439.07755</v>
      </c>
      <c r="F6045" t="n">
        <v>1</v>
      </c>
      <c r="G6045" t="n">
        <v>1439.07755</v>
      </c>
      <c r="H6045" t="n">
        <v>0</v>
      </c>
      <c r="I6045" t="n">
        <v>54.2125057819157</v>
      </c>
    </row>
    <row r="6046">
      <c r="A6046" t="inlineStr">
        <is>
          <t>Daily_Efficiency_MTBF_2026_09_18.xlsx</t>
        </is>
      </c>
      <c r="B6046" t="inlineStr">
        <is>
          <t>Samridhi Perk Line</t>
        </is>
      </c>
      <c r="C6046" s="82" t="n">
        <v>46024</v>
      </c>
      <c r="D6046" t="inlineStr">
        <is>
          <t>Perk-HLM-3</t>
        </is>
      </c>
      <c r="E6046" t="n">
        <v>1440</v>
      </c>
      <c r="F6046" t="n">
        <v>1</v>
      </c>
      <c r="G6046" t="n">
        <v>1440</v>
      </c>
      <c r="H6046" t="n">
        <v>0</v>
      </c>
      <c r="I6046" t="n">
        <v>46.6925925925926</v>
      </c>
    </row>
    <row r="6047">
      <c r="A6047" t="inlineStr">
        <is>
          <t>Daily_Efficiency_MTBF_2026_09_18.xlsx</t>
        </is>
      </c>
      <c r="B6047" t="inlineStr">
        <is>
          <t>Samridhi Perk Line</t>
        </is>
      </c>
      <c r="C6047" s="82" t="n">
        <v>46024</v>
      </c>
      <c r="D6047" t="inlineStr">
        <is>
          <t>Perk-Case Packing</t>
        </is>
      </c>
      <c r="E6047" t="n">
        <v>1440</v>
      </c>
      <c r="F6047" t="n">
        <v>1</v>
      </c>
      <c r="G6047" t="n">
        <v>1440</v>
      </c>
      <c r="H6047" t="n">
        <v>0</v>
      </c>
      <c r="I6047" t="n">
        <v>135.673076923077</v>
      </c>
    </row>
    <row r="6048">
      <c r="A6048" t="inlineStr">
        <is>
          <t>Daily_Efficiency_MTBF_2026_09_18.xlsx</t>
        </is>
      </c>
      <c r="B6048" t="inlineStr">
        <is>
          <t>Co-Extrusion Line</t>
        </is>
      </c>
      <c r="C6048" s="82" t="n">
        <v>46023</v>
      </c>
      <c r="D6048" t="inlineStr">
        <is>
          <t>Coex-AW3</t>
        </is>
      </c>
      <c r="E6048" t="n">
        <v>725.392033333333</v>
      </c>
      <c r="F6048" t="n">
        <v>454</v>
      </c>
      <c r="G6048" t="n">
        <v>1.59777980910426</v>
      </c>
      <c r="H6048" t="n">
        <v>206.58445</v>
      </c>
      <c r="I6048" t="n">
        <v>17.1366666666667</v>
      </c>
    </row>
    <row r="6049">
      <c r="A6049" t="inlineStr">
        <is>
          <t>Daily_Efficiency_MTBF_2026_09_18.xlsx</t>
        </is>
      </c>
      <c r="B6049" t="inlineStr">
        <is>
          <t>Co-Extrusion Line</t>
        </is>
      </c>
      <c r="C6049" s="82" t="n">
        <v>46023</v>
      </c>
      <c r="D6049" t="inlineStr">
        <is>
          <t>Coex-AW2</t>
        </is>
      </c>
      <c r="E6049" t="n">
        <v>1079.51183333333</v>
      </c>
      <c r="F6049" t="n">
        <v>15</v>
      </c>
      <c r="G6049" t="n">
        <v>71.9674555555555</v>
      </c>
      <c r="H6049" t="n">
        <v>16.4931666666667</v>
      </c>
      <c r="I6049" t="n">
        <v>51.3581881486595</v>
      </c>
    </row>
    <row r="6050">
      <c r="A6050" t="inlineStr">
        <is>
          <t>Daily_Efficiency_MTBF_2026_09_18.xlsx</t>
        </is>
      </c>
      <c r="B6050" t="inlineStr">
        <is>
          <t>Samridhi 5 Star Line</t>
        </is>
      </c>
      <c r="C6050" s="82" t="n">
        <v>46023</v>
      </c>
      <c r="D6050" t="inlineStr">
        <is>
          <t>FS-HCM-1</t>
        </is>
      </c>
      <c r="E6050" t="n">
        <v>1269.42151666667</v>
      </c>
      <c r="F6050" t="n">
        <v>144</v>
      </c>
      <c r="G6050" t="n">
        <v>8.815427199074071</v>
      </c>
      <c r="H6050" t="n">
        <v>3.50025</v>
      </c>
      <c r="I6050" t="n">
        <v>53.3932301723095</v>
      </c>
    </row>
    <row r="6051">
      <c r="A6051" t="inlineStr">
        <is>
          <t>Daily_Efficiency_MTBF_2026_09_18.xlsx</t>
        </is>
      </c>
      <c r="B6051" t="inlineStr">
        <is>
          <t>Samridhi 5 Star Line</t>
        </is>
      </c>
      <c r="C6051" s="82" t="n">
        <v>46023</v>
      </c>
      <c r="D6051" t="inlineStr">
        <is>
          <t>FS-HCM-2</t>
        </is>
      </c>
      <c r="E6051" t="n">
        <v>1232.71083333333</v>
      </c>
      <c r="F6051" t="n">
        <v>94</v>
      </c>
      <c r="G6051" t="n">
        <v>13.113945035461</v>
      </c>
      <c r="H6051" t="n">
        <v>2.82696666666667</v>
      </c>
      <c r="I6051" t="n">
        <v>52.1880453346297</v>
      </c>
    </row>
    <row r="6052">
      <c r="A6052" t="inlineStr">
        <is>
          <t>Daily_Efficiency_MTBF_2026_09_18.xlsx</t>
        </is>
      </c>
      <c r="B6052" t="inlineStr">
        <is>
          <t>Samridhi 5 Star Line</t>
        </is>
      </c>
      <c r="C6052" s="82" t="n">
        <v>46023</v>
      </c>
      <c r="D6052" t="inlineStr">
        <is>
          <t>FS-HCM-3</t>
        </is>
      </c>
      <c r="E6052" t="n">
        <v>1322.84891666667</v>
      </c>
      <c r="F6052" t="n">
        <v>93</v>
      </c>
      <c r="G6052" t="n">
        <v>14.2241818996416</v>
      </c>
      <c r="H6052" t="n">
        <v>11.8374166666667</v>
      </c>
      <c r="I6052" t="n">
        <v>48.7970758485042</v>
      </c>
    </row>
    <row r="6053">
      <c r="A6053" t="inlineStr">
        <is>
          <t>Daily_Efficiency_MTBF_2026_09_18.xlsx</t>
        </is>
      </c>
      <c r="B6053" t="inlineStr">
        <is>
          <t>Samridhi 5 Star Line</t>
        </is>
      </c>
      <c r="C6053" s="82" t="n">
        <v>46023</v>
      </c>
      <c r="D6053" t="inlineStr">
        <is>
          <t>FS-TTLi-4</t>
        </is>
      </c>
      <c r="E6053" t="n">
        <v>1323.39583333333</v>
      </c>
      <c r="F6053" t="n">
        <v>85</v>
      </c>
      <c r="G6053" t="n">
        <v>15.569362745098</v>
      </c>
      <c r="H6053" t="n">
        <v>105.603616666667</v>
      </c>
      <c r="I6053" t="n">
        <v>44.7470238095238</v>
      </c>
    </row>
    <row r="6054">
      <c r="A6054" t="inlineStr">
        <is>
          <t>Daily_Efficiency_MTBF_2026_09_18.xlsx</t>
        </is>
      </c>
      <c r="B6054" t="inlineStr">
        <is>
          <t>Samridhi 5 Star Line</t>
        </is>
      </c>
      <c r="C6054" s="82" t="n">
        <v>46023</v>
      </c>
      <c r="D6054" t="inlineStr">
        <is>
          <t>FS-HCM-4</t>
        </is>
      </c>
      <c r="E6054" t="n">
        <v>1368.01121666667</v>
      </c>
      <c r="F6054" t="n">
        <v>82</v>
      </c>
      <c r="G6054" t="n">
        <v>16.6830636178862</v>
      </c>
      <c r="H6054" t="n">
        <v>7.68881666666667</v>
      </c>
      <c r="I6054" t="n">
        <v>51.8300293873224</v>
      </c>
    </row>
    <row r="6055">
      <c r="A6055" t="inlineStr">
        <is>
          <t>Daily_Efficiency_MTBF_2026_09_18.xlsx</t>
        </is>
      </c>
      <c r="B6055" t="inlineStr">
        <is>
          <t>Samridhi 5 Star Line</t>
        </is>
      </c>
      <c r="C6055" s="82" t="n">
        <v>46023</v>
      </c>
      <c r="D6055" t="inlineStr">
        <is>
          <t>FS-TTLi-3</t>
        </is>
      </c>
      <c r="E6055" t="n">
        <v>1258.37055</v>
      </c>
      <c r="F6055" t="n">
        <v>39</v>
      </c>
      <c r="G6055" t="n">
        <v>32.2659115384615</v>
      </c>
      <c r="H6055" t="n">
        <v>20.5001</v>
      </c>
      <c r="I6055" t="n">
        <v>38.7150386103798</v>
      </c>
    </row>
    <row r="6056">
      <c r="A6056" t="inlineStr">
        <is>
          <t>Daily_Efficiency_MTBF_2026_09_18.xlsx</t>
        </is>
      </c>
      <c r="B6056" t="inlineStr">
        <is>
          <t>Samridhi 5 Star Line</t>
        </is>
      </c>
      <c r="C6056" s="82" t="n">
        <v>46023</v>
      </c>
      <c r="D6056" t="inlineStr">
        <is>
          <t>FS-TTLi-2</t>
        </is>
      </c>
      <c r="E6056" t="n">
        <v>1382.70506666667</v>
      </c>
      <c r="F6056" t="n">
        <v>30</v>
      </c>
      <c r="G6056" t="n">
        <v>46.0901688888889</v>
      </c>
      <c r="H6056" t="n">
        <v>10.82915</v>
      </c>
      <c r="I6056" t="n">
        <v>36.7596475979175</v>
      </c>
    </row>
    <row r="6057">
      <c r="A6057" t="inlineStr">
        <is>
          <t>Daily_Efficiency_MTBF_2026_09_18.xlsx</t>
        </is>
      </c>
      <c r="B6057" t="inlineStr">
        <is>
          <t>Samridhi 5 Star Line</t>
        </is>
      </c>
      <c r="C6057" s="82" t="n">
        <v>46023</v>
      </c>
      <c r="D6057" t="inlineStr">
        <is>
          <t>FS-TTLi-1</t>
        </is>
      </c>
      <c r="E6057" t="n">
        <v>1203.85058333333</v>
      </c>
      <c r="F6057" t="n">
        <v>15</v>
      </c>
      <c r="G6057" t="n">
        <v>80.2567055555556</v>
      </c>
      <c r="H6057" t="n">
        <v>10.5009</v>
      </c>
      <c r="I6057" t="n">
        <v>43.911853998147</v>
      </c>
    </row>
    <row r="6058">
      <c r="A6058" t="inlineStr">
        <is>
          <t>Daily_Efficiency_MTBF_2026_09_18.xlsx</t>
        </is>
      </c>
      <c r="B6058" t="inlineStr">
        <is>
          <t>Samridhi 5 Star Line</t>
        </is>
      </c>
      <c r="C6058" s="82" t="n">
        <v>46023</v>
      </c>
      <c r="D6058" t="inlineStr">
        <is>
          <t>FS-HRM-5</t>
        </is>
      </c>
      <c r="E6058" t="n">
        <v>1423.1535</v>
      </c>
      <c r="F6058" t="n">
        <v>13</v>
      </c>
      <c r="G6058" t="n">
        <v>109.473346153846</v>
      </c>
      <c r="H6058" t="n">
        <v>12.8344</v>
      </c>
      <c r="I6058" t="n">
        <v>41.6338565845257</v>
      </c>
    </row>
    <row r="6059">
      <c r="A6059" t="inlineStr">
        <is>
          <t>Daily_Efficiency_MTBF_2026_09_18.xlsx</t>
        </is>
      </c>
      <c r="B6059" t="inlineStr">
        <is>
          <t>Samridhi 5 Star Line</t>
        </is>
      </c>
      <c r="C6059" s="82" t="n">
        <v>46023</v>
      </c>
      <c r="D6059" t="inlineStr">
        <is>
          <t>FS-Case Packing</t>
        </is>
      </c>
      <c r="E6059" t="n">
        <v>1440</v>
      </c>
      <c r="F6059" t="n">
        <v>1</v>
      </c>
      <c r="G6059" t="n">
        <v>1440</v>
      </c>
      <c r="H6059" t="n">
        <v>0</v>
      </c>
      <c r="I6059" t="n">
        <v>47.6604278074866</v>
      </c>
    </row>
    <row r="6060">
      <c r="A6060" t="inlineStr">
        <is>
          <t>Daily_Efficiency_MTBF_2026_09_18.xlsx</t>
        </is>
      </c>
      <c r="B6060" t="inlineStr">
        <is>
          <t>Samridhi 5 Star Line</t>
        </is>
      </c>
      <c r="C6060" s="82" t="n">
        <v>46023</v>
      </c>
      <c r="D6060" t="inlineStr">
        <is>
          <t>FS-TTM-5</t>
        </is>
      </c>
      <c r="E6060" t="n">
        <v>1218.00435</v>
      </c>
      <c r="F6060" t="n">
        <v>1</v>
      </c>
      <c r="G6060" t="n">
        <v>1218.00435</v>
      </c>
      <c r="H6060" t="n">
        <v>0</v>
      </c>
      <c r="I6060" t="n">
        <v>37.0585317460317</v>
      </c>
    </row>
    <row r="6061">
      <c r="A6061" t="inlineStr">
        <is>
          <t>Daily_Efficiency_MTBF_2026_09_18.xlsx</t>
        </is>
      </c>
      <c r="B6061" t="inlineStr">
        <is>
          <t>Samridhi Perk Line</t>
        </is>
      </c>
      <c r="C6061" s="82" t="n">
        <v>46023</v>
      </c>
      <c r="D6061" t="inlineStr">
        <is>
          <t>Perk-HLM-2</t>
        </is>
      </c>
      <c r="E6061" t="n">
        <v>1315.23416666667</v>
      </c>
      <c r="F6061" t="n">
        <v>125</v>
      </c>
      <c r="G6061" t="n">
        <v>10.5218733333333</v>
      </c>
      <c r="H6061" t="n">
        <v>0</v>
      </c>
      <c r="I6061" t="n">
        <v>66.6836457918568</v>
      </c>
    </row>
    <row r="6062">
      <c r="A6062" t="inlineStr">
        <is>
          <t>Daily_Efficiency_MTBF_2026_09_18.xlsx</t>
        </is>
      </c>
      <c r="B6062" t="inlineStr">
        <is>
          <t>Samridhi Perk Line</t>
        </is>
      </c>
      <c r="C6062" s="82" t="n">
        <v>46023</v>
      </c>
      <c r="D6062" t="inlineStr">
        <is>
          <t>Perk-HLM-1</t>
        </is>
      </c>
      <c r="E6062" t="n">
        <v>1306.43238333333</v>
      </c>
      <c r="F6062" t="n">
        <v>103</v>
      </c>
      <c r="G6062" t="n">
        <v>12.6838095469256</v>
      </c>
      <c r="H6062" t="n">
        <v>0.38925</v>
      </c>
      <c r="I6062" t="n">
        <v>66.52795433589991</v>
      </c>
    </row>
    <row r="6063">
      <c r="A6063" t="inlineStr">
        <is>
          <t>Daily_Efficiency_MTBF_2026_09_18.xlsx</t>
        </is>
      </c>
      <c r="B6063" t="inlineStr">
        <is>
          <t>Samridhi Perk Line</t>
        </is>
      </c>
      <c r="C6063" s="82" t="n">
        <v>46023</v>
      </c>
      <c r="D6063" t="inlineStr">
        <is>
          <t>Perk-HCM-2</t>
        </is>
      </c>
      <c r="E6063" t="n">
        <v>1370.59535</v>
      </c>
      <c r="F6063" t="n">
        <v>65</v>
      </c>
      <c r="G6063" t="n">
        <v>21.0860823076923</v>
      </c>
      <c r="H6063" t="n">
        <v>0.38835</v>
      </c>
      <c r="I6063" t="n">
        <v>69.1500385635955</v>
      </c>
    </row>
    <row r="6064">
      <c r="A6064" t="inlineStr">
        <is>
          <t>Daily_Efficiency_MTBF_2026_09_18.xlsx</t>
        </is>
      </c>
      <c r="B6064" t="inlineStr">
        <is>
          <t>Samridhi Perk Line</t>
        </is>
      </c>
      <c r="C6064" s="82" t="n">
        <v>46023</v>
      </c>
      <c r="D6064" t="inlineStr">
        <is>
          <t>Perk-HCM-1</t>
        </is>
      </c>
      <c r="E6064" t="n">
        <v>1373.47465</v>
      </c>
      <c r="F6064" t="n">
        <v>60</v>
      </c>
      <c r="G6064" t="n">
        <v>22.8912441666667</v>
      </c>
      <c r="H6064" t="n">
        <v>0.314166666666667</v>
      </c>
      <c r="I6064" t="n">
        <v>84.14286883882281</v>
      </c>
    </row>
    <row r="6065">
      <c r="A6065" t="inlineStr">
        <is>
          <t>Daily_Efficiency_MTBF_2026_09_18.xlsx</t>
        </is>
      </c>
      <c r="B6065" t="inlineStr">
        <is>
          <t>Samridhi Perk Line</t>
        </is>
      </c>
      <c r="C6065" s="82" t="n">
        <v>46023</v>
      </c>
      <c r="D6065" t="inlineStr">
        <is>
          <t>Perk-HCM-3</t>
        </is>
      </c>
      <c r="E6065" t="n">
        <v>1330.36115</v>
      </c>
      <c r="F6065" t="n">
        <v>59</v>
      </c>
      <c r="G6065" t="n">
        <v>22.5484940677966</v>
      </c>
      <c r="H6065" t="n">
        <v>1.60941666666667</v>
      </c>
      <c r="I6065" t="n">
        <v>76.107495702088</v>
      </c>
    </row>
    <row r="6066">
      <c r="A6066" t="inlineStr">
        <is>
          <t>Daily_Efficiency_MTBF_2026_09_18.xlsx</t>
        </is>
      </c>
      <c r="B6066" t="inlineStr">
        <is>
          <t>Samridhi Perk Line</t>
        </is>
      </c>
      <c r="C6066" s="82" t="n">
        <v>46023</v>
      </c>
      <c r="D6066" t="inlineStr">
        <is>
          <t>Perk-HCM-4</t>
        </is>
      </c>
      <c r="E6066" t="n">
        <v>1339.71131666667</v>
      </c>
      <c r="F6066" t="n">
        <v>48</v>
      </c>
      <c r="G6066" t="n">
        <v>27.9106524305556</v>
      </c>
      <c r="H6066" t="n">
        <v>0.304583333333333</v>
      </c>
      <c r="I6066" t="n">
        <v>62.7980762516797</v>
      </c>
    </row>
    <row r="6067">
      <c r="A6067" t="inlineStr">
        <is>
          <t>Daily_Efficiency_MTBF_2026_09_18.xlsx</t>
        </is>
      </c>
      <c r="B6067" t="inlineStr">
        <is>
          <t>Samridhi Perk Line</t>
        </is>
      </c>
      <c r="C6067" s="82" t="n">
        <v>46023</v>
      </c>
      <c r="D6067" t="inlineStr">
        <is>
          <t>Perk TTM-5</t>
        </is>
      </c>
      <c r="E6067" t="n">
        <v>1342.63481666667</v>
      </c>
      <c r="F6067" t="n">
        <v>40</v>
      </c>
      <c r="G6067" t="n">
        <v>33.5658704166667</v>
      </c>
      <c r="H6067" t="n">
        <v>58.5302</v>
      </c>
      <c r="I6067" t="n">
        <v>34.5833333333333</v>
      </c>
    </row>
    <row r="6068">
      <c r="A6068" t="inlineStr">
        <is>
          <t>Daily_Efficiency_MTBF_2026_09_18.xlsx</t>
        </is>
      </c>
      <c r="B6068" t="inlineStr">
        <is>
          <t>Samridhi Perk Line</t>
        </is>
      </c>
      <c r="C6068" s="82" t="n">
        <v>46023</v>
      </c>
      <c r="D6068" t="inlineStr">
        <is>
          <t>Perk-TTLi-1</t>
        </is>
      </c>
      <c r="E6068" t="n">
        <v>1372.7166</v>
      </c>
      <c r="F6068" t="n">
        <v>33</v>
      </c>
      <c r="G6068" t="n">
        <v>41.5974727272727</v>
      </c>
      <c r="H6068" t="n">
        <v>0.73305</v>
      </c>
      <c r="I6068" t="n">
        <v>86.4503630331586</v>
      </c>
    </row>
    <row r="6069">
      <c r="A6069" t="inlineStr">
        <is>
          <t>Daily_Efficiency_MTBF_2026_09_18.xlsx</t>
        </is>
      </c>
      <c r="B6069" t="inlineStr">
        <is>
          <t>Samridhi Perk Line</t>
        </is>
      </c>
      <c r="C6069" s="82" t="n">
        <v>46023</v>
      </c>
      <c r="D6069" t="inlineStr">
        <is>
          <t>Perk-TTLi-2</t>
        </is>
      </c>
      <c r="E6069" t="n">
        <v>1301.95691666667</v>
      </c>
      <c r="F6069" t="n">
        <v>29</v>
      </c>
      <c r="G6069" t="n">
        <v>44.895066091954</v>
      </c>
      <c r="H6069" t="n">
        <v>0</v>
      </c>
      <c r="I6069" t="n">
        <v>72.2922383886511</v>
      </c>
    </row>
    <row r="6070">
      <c r="A6070" t="inlineStr">
        <is>
          <t>Daily_Efficiency_MTBF_2026_09_18.xlsx</t>
        </is>
      </c>
      <c r="B6070" t="inlineStr">
        <is>
          <t>Samridhi Perk Line</t>
        </is>
      </c>
      <c r="C6070" s="82" t="n">
        <v>46023</v>
      </c>
      <c r="D6070" t="inlineStr">
        <is>
          <t>Perk-TTLi-3</t>
        </is>
      </c>
      <c r="E6070" t="n">
        <v>1369.65951666667</v>
      </c>
      <c r="F6070" t="n">
        <v>25</v>
      </c>
      <c r="G6070" t="n">
        <v>54.7863806666667</v>
      </c>
      <c r="H6070" t="n">
        <v>0.5842000000000001</v>
      </c>
      <c r="I6070" t="n">
        <v>75.9574491742069</v>
      </c>
    </row>
    <row r="6071">
      <c r="A6071" t="inlineStr">
        <is>
          <t>Daily_Efficiency_MTBF_2026_09_18.xlsx</t>
        </is>
      </c>
      <c r="B6071" t="inlineStr">
        <is>
          <t>Samridhi Perk Line</t>
        </is>
      </c>
      <c r="C6071" s="82" t="n">
        <v>46023</v>
      </c>
      <c r="D6071" t="inlineStr">
        <is>
          <t>Perk-TTLi-4</t>
        </is>
      </c>
      <c r="E6071" t="n">
        <v>1418.48973333333</v>
      </c>
      <c r="F6071" t="n">
        <v>3</v>
      </c>
      <c r="G6071" t="n">
        <v>472.829911111111</v>
      </c>
      <c r="H6071" t="n">
        <v>0.829766666666667</v>
      </c>
      <c r="I6071" t="n">
        <v>58.0647516564826</v>
      </c>
    </row>
    <row r="6072">
      <c r="A6072" t="inlineStr">
        <is>
          <t>Daily_Efficiency_MTBF_2026_09_18.xlsx</t>
        </is>
      </c>
      <c r="B6072" t="inlineStr">
        <is>
          <t>Samridhi Perk Line</t>
        </is>
      </c>
      <c r="C6072" s="82" t="n">
        <v>46023</v>
      </c>
      <c r="D6072" t="inlineStr">
        <is>
          <t>Perk-HLM-3</t>
        </is>
      </c>
      <c r="E6072" t="n">
        <v>1440</v>
      </c>
      <c r="F6072" t="n">
        <v>1</v>
      </c>
      <c r="G6072" t="n">
        <v>1440</v>
      </c>
      <c r="H6072" t="n">
        <v>0</v>
      </c>
      <c r="I6072" t="n">
        <v>61.2261574074074</v>
      </c>
    </row>
    <row r="6073">
      <c r="A6073" t="inlineStr">
        <is>
          <t>Daily_Efficiency_MTBF_2026_09_18.xlsx</t>
        </is>
      </c>
      <c r="B6073" t="inlineStr">
        <is>
          <t>Samridhi Perk Line</t>
        </is>
      </c>
      <c r="C6073" s="82" t="n">
        <v>46023</v>
      </c>
      <c r="D6073" t="inlineStr">
        <is>
          <t>Perk-Case Packing</t>
        </is>
      </c>
      <c r="E6073" t="n">
        <v>1440</v>
      </c>
      <c r="F6073" t="n">
        <v>1</v>
      </c>
      <c r="G6073" t="n">
        <v>1440</v>
      </c>
      <c r="H6073" t="n">
        <v>0</v>
      </c>
      <c r="I6073" t="n">
        <v>109.902812241522</v>
      </c>
    </row>
    <row r="6074">
      <c r="A6074" t="inlineStr">
        <is>
          <t>Daily_Efficiency_MTBF_2026_09_18.xlsx</t>
        </is>
      </c>
      <c r="B6074" t="inlineStr">
        <is>
          <t>Co-Extrusion Line Total</t>
        </is>
      </c>
      <c r="C6074" s="82" t="n"/>
      <c r="E6074" t="n">
        <v>760300.82917326</v>
      </c>
      <c r="F6074" t="n">
        <v>71910</v>
      </c>
      <c r="G6074" t="n">
        <v>10.5729499259249</v>
      </c>
      <c r="H6074" t="n">
        <v>43727.5546833334</v>
      </c>
      <c r="I6074" t="n">
        <v>55.6789894009351</v>
      </c>
    </row>
    <row r="6075">
      <c r="A6075" t="inlineStr">
        <is>
          <t>Daily_Efficiency_MTBF_2026_09_18.xlsx</t>
        </is>
      </c>
      <c r="B6075" t="inlineStr">
        <is>
          <t>Co-Extrusion Line Total</t>
        </is>
      </c>
      <c r="C6075" s="82" t="n"/>
      <c r="E6075" t="n">
        <v>760300.82917326</v>
      </c>
      <c r="F6075" t="n">
        <v>71910</v>
      </c>
      <c r="G6075" t="n">
        <v>10.5729499259249</v>
      </c>
      <c r="H6075" t="n">
        <v>43727.5546833334</v>
      </c>
      <c r="I6075" t="n">
        <v>55.6789894009351</v>
      </c>
    </row>
    <row r="6076">
      <c r="A6076" t="inlineStr">
        <is>
          <t>Daily_Efficiency_MTBF_2026_09_18.xlsx</t>
        </is>
      </c>
      <c r="B6076" t="inlineStr">
        <is>
          <t>Samridhi 5 Star Line Total</t>
        </is>
      </c>
      <c r="C6076" s="82" t="n"/>
      <c r="E6076" t="n">
        <v>3374582.57731219</v>
      </c>
      <c r="F6076" t="n">
        <v>64664</v>
      </c>
      <c r="G6076" t="n">
        <v>52.1864186767318</v>
      </c>
      <c r="H6076" t="n">
        <v>25224.0240801832</v>
      </c>
      <c r="I6076" t="n">
        <v>61.8669343394878</v>
      </c>
    </row>
    <row r="6077">
      <c r="A6077" t="inlineStr">
        <is>
          <t>Daily_Efficiency_MTBF_2026_09_18.xlsx</t>
        </is>
      </c>
      <c r="B6077" t="inlineStr">
        <is>
          <t>Samridhi 5 Star Line Total</t>
        </is>
      </c>
      <c r="C6077" s="82" t="n"/>
      <c r="E6077" t="n">
        <v>3374582.57731219</v>
      </c>
      <c r="F6077" t="n">
        <v>64664</v>
      </c>
      <c r="G6077" t="n">
        <v>52.1864186767318</v>
      </c>
      <c r="H6077" t="n">
        <v>25224.0240801832</v>
      </c>
      <c r="I6077" t="n">
        <v>61.8669343394878</v>
      </c>
    </row>
    <row r="6078">
      <c r="A6078" t="inlineStr">
        <is>
          <t>Daily_Efficiency_MTBF_2026_09_18.xlsx</t>
        </is>
      </c>
      <c r="B6078" t="inlineStr">
        <is>
          <t>Samridhi 5 Star Line Total</t>
        </is>
      </c>
      <c r="C6078" s="82" t="n"/>
      <c r="E6078" t="n">
        <v>3374582.57731219</v>
      </c>
      <c r="F6078" t="n">
        <v>64664</v>
      </c>
      <c r="G6078" t="n">
        <v>52.1864186767318</v>
      </c>
      <c r="H6078" t="n">
        <v>25224.0240801832</v>
      </c>
      <c r="I6078" t="n">
        <v>61.8669343394878</v>
      </c>
    </row>
    <row r="6079">
      <c r="A6079" t="inlineStr">
        <is>
          <t>Daily_Efficiency_MTBF_2026_09_18.xlsx</t>
        </is>
      </c>
      <c r="B6079" t="inlineStr">
        <is>
          <t>Samridhi 5 Star Line Total</t>
        </is>
      </c>
      <c r="C6079" s="82" t="n"/>
      <c r="E6079" t="n">
        <v>3374582.57731219</v>
      </c>
      <c r="F6079" t="n">
        <v>64664</v>
      </c>
      <c r="G6079" t="n">
        <v>52.1864186767318</v>
      </c>
      <c r="H6079" t="n">
        <v>25224.0240801832</v>
      </c>
      <c r="I6079" t="n">
        <v>61.8669343394878</v>
      </c>
    </row>
    <row r="6080">
      <c r="A6080" t="inlineStr">
        <is>
          <t>Daily_Efficiency_MTBF_2026_09_18.xlsx</t>
        </is>
      </c>
      <c r="B6080" t="inlineStr">
        <is>
          <t>Samridhi 5 Star Line Total</t>
        </is>
      </c>
      <c r="C6080" s="82" t="n"/>
      <c r="E6080" t="n">
        <v>3374582.57731219</v>
      </c>
      <c r="F6080" t="n">
        <v>64664</v>
      </c>
      <c r="G6080" t="n">
        <v>52.1864186767318</v>
      </c>
      <c r="H6080" t="n">
        <v>25224.0240801832</v>
      </c>
      <c r="I6080" t="n">
        <v>61.8669343394878</v>
      </c>
    </row>
    <row r="6081">
      <c r="A6081" t="inlineStr">
        <is>
          <t>Daily_Efficiency_MTBF_2026_09_18.xlsx</t>
        </is>
      </c>
      <c r="B6081" t="inlineStr">
        <is>
          <t>Samridhi 5 Star Line Total</t>
        </is>
      </c>
      <c r="C6081" s="82" t="n"/>
      <c r="E6081" t="n">
        <v>3374582.57731219</v>
      </c>
      <c r="F6081" t="n">
        <v>64664</v>
      </c>
      <c r="G6081" t="n">
        <v>52.1864186767318</v>
      </c>
      <c r="H6081" t="n">
        <v>25224.0240801832</v>
      </c>
      <c r="I6081" t="n">
        <v>61.8669343394878</v>
      </c>
    </row>
    <row r="6082">
      <c r="A6082" t="inlineStr">
        <is>
          <t>Daily_Efficiency_MTBF_2026_09_18.xlsx</t>
        </is>
      </c>
      <c r="B6082" t="inlineStr">
        <is>
          <t>Samridhi Perk Line Total</t>
        </is>
      </c>
      <c r="C6082" s="82" t="n"/>
      <c r="E6082" t="n">
        <v>3614145.15754319</v>
      </c>
      <c r="F6082" t="n">
        <v>139976</v>
      </c>
      <c r="G6082" t="n">
        <v>25.8197487965308</v>
      </c>
      <c r="H6082" t="n">
        <v>22023.8750999999</v>
      </c>
      <c r="I6082" t="n">
        <v>63.2543600569992</v>
      </c>
    </row>
    <row r="6083">
      <c r="A6083" t="inlineStr">
        <is>
          <t>Daily_Efficiency_MTBF_2026_09_18.xlsx</t>
        </is>
      </c>
      <c r="B6083" t="inlineStr">
        <is>
          <t>Samridhi Perk Line Total</t>
        </is>
      </c>
      <c r="C6083" s="82" t="n"/>
      <c r="E6083" t="n">
        <v>3614145.15754319</v>
      </c>
      <c r="F6083" t="n">
        <v>139976</v>
      </c>
      <c r="G6083" t="n">
        <v>25.8197487965308</v>
      </c>
      <c r="H6083" t="n">
        <v>22023.8750999999</v>
      </c>
      <c r="I6083" t="n">
        <v>63.2543600569992</v>
      </c>
    </row>
    <row r="6084">
      <c r="A6084" t="inlineStr">
        <is>
          <t>Daily_Efficiency_MTBF_2026_09_18.xlsx</t>
        </is>
      </c>
      <c r="B6084" t="inlineStr">
        <is>
          <t>Samridhi Perk Line Total</t>
        </is>
      </c>
      <c r="C6084" s="82" t="n"/>
      <c r="E6084" t="n">
        <v>3614145.15754319</v>
      </c>
      <c r="F6084" t="n">
        <v>139976</v>
      </c>
      <c r="G6084" t="n">
        <v>25.8197487965308</v>
      </c>
      <c r="H6084" t="n">
        <v>22023.8750999999</v>
      </c>
      <c r="I6084" t="n">
        <v>63.2543600569992</v>
      </c>
    </row>
    <row r="6085">
      <c r="A6085" t="inlineStr">
        <is>
          <t>Daily_Efficiency_MTBF_2026_09_18.xlsx</t>
        </is>
      </c>
      <c r="B6085" t="inlineStr">
        <is>
          <t>Samridhi Perk Line Total</t>
        </is>
      </c>
      <c r="C6085" s="82" t="n"/>
      <c r="E6085" t="n">
        <v>3614145.15754319</v>
      </c>
      <c r="F6085" t="n">
        <v>139976</v>
      </c>
      <c r="G6085" t="n">
        <v>25.8197487965308</v>
      </c>
      <c r="H6085" t="n">
        <v>22023.8750999999</v>
      </c>
      <c r="I6085" t="n">
        <v>63.2543600569992</v>
      </c>
    </row>
    <row r="6086">
      <c r="A6086" t="inlineStr">
        <is>
          <t>Daily_Efficiency_MTBF_2026_09_18.xlsx</t>
        </is>
      </c>
      <c r="B6086" t="inlineStr">
        <is>
          <t>Samridhi Perk Line Total</t>
        </is>
      </c>
      <c r="C6086" s="82" t="n"/>
      <c r="E6086" t="n">
        <v>3614145.15754319</v>
      </c>
      <c r="F6086" t="n">
        <v>139976</v>
      </c>
      <c r="G6086" t="n">
        <v>25.8197487965308</v>
      </c>
      <c r="H6086" t="n">
        <v>22023.8750999999</v>
      </c>
      <c r="I6086" t="n">
        <v>63.2543600569992</v>
      </c>
    </row>
    <row r="6087">
      <c r="A6087" t="inlineStr">
        <is>
          <t>Daily_Efficiency_MTBF_2026_09_18.xlsx</t>
        </is>
      </c>
      <c r="B6087" t="inlineStr">
        <is>
          <t>Samridhi Perk Line Total</t>
        </is>
      </c>
      <c r="C6087" s="82" t="n"/>
      <c r="E6087" t="n">
        <v>3614145.15754319</v>
      </c>
      <c r="F6087" t="n">
        <v>139976</v>
      </c>
      <c r="G6087" t="n">
        <v>25.8197487965308</v>
      </c>
      <c r="H6087" t="n">
        <v>22023.8750999999</v>
      </c>
      <c r="I6087" t="n">
        <v>63.2543600569992</v>
      </c>
    </row>
    <row r="6088">
      <c r="A6088" t="inlineStr">
        <is>
          <t>Daily_Efficiency_MTBF_2026_09_18.xlsx</t>
        </is>
      </c>
      <c r="B6088" t="inlineStr">
        <is>
          <t>Samridhi Perk Line Total</t>
        </is>
      </c>
      <c r="C6088" s="82" t="n"/>
      <c r="E6088" t="n">
        <v>3614145.15754319</v>
      </c>
      <c r="F6088" t="n">
        <v>139976</v>
      </c>
      <c r="G6088" t="n">
        <v>25.8197487965308</v>
      </c>
      <c r="H6088" t="n">
        <v>22023.8750999999</v>
      </c>
      <c r="I6088" t="n">
        <v>63.2543600569992</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G9221"/>
  <sheetViews>
    <sheetView showGridLines="0" topLeftCell="A19996" workbookViewId="0">
      <selection activeCell="D20010" sqref="D20010"/>
    </sheetView>
  </sheetViews>
  <sheetFormatPr baseColWidth="8" defaultRowHeight="14.5"/>
  <cols>
    <col width="30" bestFit="1" customWidth="1" style="452" min="1" max="1"/>
    <col width="21.26953125" bestFit="1" customWidth="1" style="452" min="2" max="2"/>
    <col width="23.6328125" bestFit="1" customWidth="1" style="80" min="3" max="3"/>
    <col width="16.08984375" bestFit="1" customWidth="1" style="452" min="4" max="4"/>
    <col width="56.54296875" bestFit="1" customWidth="1" style="452" min="5" max="5"/>
    <col width="7.81640625" bestFit="1" customWidth="1" style="452" min="6" max="6"/>
    <col width="27.7265625" bestFit="1" customWidth="1" style="452" min="7" max="7"/>
  </cols>
  <sheetData>
    <row r="1">
      <c r="A1" t="inlineStr">
        <is>
          <t>Source.Name</t>
        </is>
      </c>
      <c r="B1" t="inlineStr">
        <is>
          <t>Line</t>
        </is>
      </c>
      <c r="C1" s="80" t="inlineStr">
        <is>
          <t>Date Calendar DateTime</t>
        </is>
      </c>
      <c r="D1" t="inlineStr">
        <is>
          <t>Machine Name</t>
        </is>
      </c>
      <c r="E1" t="inlineStr">
        <is>
          <t>Reason Name</t>
        </is>
      </c>
      <c r="F1" t="inlineStr">
        <is>
          <t>Stops</t>
        </is>
      </c>
      <c r="G1" t="inlineStr">
        <is>
          <t>sum([Duration For MTTR])*60</t>
        </is>
      </c>
    </row>
    <row r="2">
      <c r="A2" t="inlineStr">
        <is>
          <t>Daily_Minor_Stops_2026_09_18.xlsx</t>
        </is>
      </c>
      <c r="B2" t="inlineStr">
        <is>
          <t>Co-Extrusion Line</t>
        </is>
      </c>
      <c r="C2" s="80" t="n">
        <v>46023</v>
      </c>
      <c r="D2" t="inlineStr">
        <is>
          <t>Coex-AW2</t>
        </is>
      </c>
      <c r="E2" t="inlineStr">
        <is>
          <t>PX18 Jam At Former</t>
        </is>
      </c>
      <c r="F2" t="n">
        <v>29</v>
      </c>
      <c r="G2" t="n">
        <v>24.16605</v>
      </c>
    </row>
    <row r="3">
      <c r="A3" t="inlineStr">
        <is>
          <t>Daily_Minor_Stops_2026_09_18.xlsx</t>
        </is>
      </c>
      <c r="B3" t="inlineStr">
        <is>
          <t>Co-Extrusion Line</t>
        </is>
      </c>
      <c r="C3" s="80" t="n">
        <v>46023</v>
      </c>
      <c r="D3" t="inlineStr">
        <is>
          <t>Coex-AW2</t>
        </is>
      </c>
      <c r="E3" t="inlineStr">
        <is>
          <t>Down Strem Machine Faulty</t>
        </is>
      </c>
      <c r="F3" t="n">
        <v>11</v>
      </c>
      <c r="G3" t="n">
        <v>86.4996166666667</v>
      </c>
    </row>
    <row r="4">
      <c r="A4" t="inlineStr">
        <is>
          <t>Daily_Minor_Stops_2026_09_18.xlsx</t>
        </is>
      </c>
      <c r="B4" t="inlineStr">
        <is>
          <t>Co-Extrusion Line</t>
        </is>
      </c>
      <c r="C4" s="80" t="n">
        <v>46024</v>
      </c>
      <c r="D4" t="inlineStr">
        <is>
          <t>Coex-AW2</t>
        </is>
      </c>
      <c r="E4" t="inlineStr">
        <is>
          <t>PX5PX6 No Paper</t>
        </is>
      </c>
      <c r="F4" t="n">
        <v>20</v>
      </c>
      <c r="G4" t="n">
        <v>23.3323</v>
      </c>
    </row>
    <row r="5">
      <c r="A5" t="inlineStr">
        <is>
          <t>Daily_Minor_Stops_2026_09_18.xlsx</t>
        </is>
      </c>
      <c r="B5" t="inlineStr">
        <is>
          <t>Co-Extrusion Line</t>
        </is>
      </c>
      <c r="C5" s="80" t="n">
        <v>46024</v>
      </c>
      <c r="D5" t="inlineStr">
        <is>
          <t>Coex-AW2</t>
        </is>
      </c>
      <c r="E5" t="inlineStr">
        <is>
          <t>PX18 Jam At Former</t>
        </is>
      </c>
      <c r="F5" t="n">
        <v>18</v>
      </c>
      <c r="G5" t="n">
        <v>11.3393333333333</v>
      </c>
    </row>
    <row r="6">
      <c r="A6" t="inlineStr">
        <is>
          <t>Daily_Minor_Stops_2026_09_18.xlsx</t>
        </is>
      </c>
      <c r="B6" t="inlineStr">
        <is>
          <t>Co-Extrusion Line</t>
        </is>
      </c>
      <c r="C6" s="80" t="n">
        <v>46025</v>
      </c>
      <c r="D6" t="inlineStr">
        <is>
          <t>Coex-AW2</t>
        </is>
      </c>
      <c r="E6" t="inlineStr">
        <is>
          <t>PX5PX6 No Paper</t>
        </is>
      </c>
      <c r="F6" t="n">
        <v>15</v>
      </c>
      <c r="G6" t="n">
        <v>19.6756333333333</v>
      </c>
    </row>
    <row r="7">
      <c r="A7" t="inlineStr">
        <is>
          <t>Daily_Minor_Stops_2026_09_18.xlsx</t>
        </is>
      </c>
      <c r="B7" t="inlineStr">
        <is>
          <t>Co-Extrusion Line</t>
        </is>
      </c>
      <c r="C7" s="80" t="n">
        <v>46025</v>
      </c>
      <c r="D7" t="inlineStr">
        <is>
          <t>Coex-AW2</t>
        </is>
      </c>
      <c r="E7" t="inlineStr">
        <is>
          <t>PX18 Jam At Former</t>
        </is>
      </c>
      <c r="F7" t="n">
        <v>10</v>
      </c>
      <c r="G7" t="n">
        <v>10.169</v>
      </c>
    </row>
    <row r="8">
      <c r="A8" t="inlineStr">
        <is>
          <t>Daily_Minor_Stops_2026_09_18.xlsx</t>
        </is>
      </c>
      <c r="B8" t="inlineStr">
        <is>
          <t>Co-Extrusion Line</t>
        </is>
      </c>
      <c r="C8" s="80" t="n">
        <v>46026</v>
      </c>
      <c r="D8" t="inlineStr">
        <is>
          <t>Coex-AW2</t>
        </is>
      </c>
      <c r="E8" t="inlineStr">
        <is>
          <t>S20 Main Cover is Open</t>
        </is>
      </c>
      <c r="F8" t="n">
        <v>9</v>
      </c>
      <c r="G8" t="n">
        <v>159.54025</v>
      </c>
    </row>
    <row r="9">
      <c r="A9" t="inlineStr">
        <is>
          <t>Daily_Minor_Stops_2026_09_18.xlsx</t>
        </is>
      </c>
      <c r="B9" t="inlineStr">
        <is>
          <t>Co-Extrusion Line</t>
        </is>
      </c>
      <c r="C9" s="80" t="n">
        <v>46026</v>
      </c>
      <c r="D9" t="inlineStr">
        <is>
          <t>Coex-AW2</t>
        </is>
      </c>
      <c r="E9" t="inlineStr">
        <is>
          <t>PX5PX6 No Paper</t>
        </is>
      </c>
      <c r="F9" t="n">
        <v>11</v>
      </c>
      <c r="G9" t="n">
        <v>18.3310833333333</v>
      </c>
    </row>
    <row r="10">
      <c r="A10" t="inlineStr">
        <is>
          <t>Daily_Minor_Stops_2026_09_18.xlsx</t>
        </is>
      </c>
      <c r="B10" t="inlineStr">
        <is>
          <t>Co-Extrusion Line</t>
        </is>
      </c>
      <c r="C10" s="80" t="n">
        <v>46027</v>
      </c>
      <c r="D10" t="inlineStr">
        <is>
          <t>Coex-AW2</t>
        </is>
      </c>
      <c r="E10" t="inlineStr">
        <is>
          <t>PX5PX6 No Paper</t>
        </is>
      </c>
      <c r="F10" t="n">
        <v>26</v>
      </c>
      <c r="G10" t="n">
        <v>27.67695</v>
      </c>
    </row>
    <row r="11">
      <c r="A11" t="inlineStr">
        <is>
          <t>Daily_Minor_Stops_2026_09_18.xlsx</t>
        </is>
      </c>
      <c r="B11" t="inlineStr">
        <is>
          <t>Co-Extrusion Line</t>
        </is>
      </c>
      <c r="C11" s="80" t="n">
        <v>46027</v>
      </c>
      <c r="D11" t="inlineStr">
        <is>
          <t>Coex-AW2</t>
        </is>
      </c>
      <c r="E11" t="inlineStr">
        <is>
          <t>Down Strem Machine Faulty</t>
        </is>
      </c>
      <c r="F11" t="n">
        <v>9</v>
      </c>
      <c r="G11" t="n">
        <v>4.99333333333333</v>
      </c>
    </row>
    <row r="12">
      <c r="A12" t="inlineStr">
        <is>
          <t>Daily_Minor_Stops_2026_09_18.xlsx</t>
        </is>
      </c>
      <c r="B12" t="inlineStr">
        <is>
          <t>Co-Extrusion Line</t>
        </is>
      </c>
      <c r="C12" s="80" t="n">
        <v>46028</v>
      </c>
      <c r="D12" t="inlineStr">
        <is>
          <t>Coex-AW2</t>
        </is>
      </c>
      <c r="E12" t="inlineStr">
        <is>
          <t>U42 Printer Not Ready</t>
        </is>
      </c>
      <c r="F12" t="n">
        <v>7</v>
      </c>
      <c r="G12" t="n">
        <v>1.83345</v>
      </c>
    </row>
    <row r="13">
      <c r="A13" t="inlineStr">
        <is>
          <t>Daily_Minor_Stops_2026_09_18.xlsx</t>
        </is>
      </c>
      <c r="B13" t="inlineStr">
        <is>
          <t>Co-Extrusion Line</t>
        </is>
      </c>
      <c r="C13" s="80" t="n">
        <v>46028</v>
      </c>
      <c r="D13" t="inlineStr">
        <is>
          <t>Coex-AW2</t>
        </is>
      </c>
      <c r="E13" t="inlineStr">
        <is>
          <t>PX5PX6 No Paper</t>
        </is>
      </c>
      <c r="F13" t="n">
        <v>29</v>
      </c>
      <c r="G13" t="n">
        <v>28.6781833333333</v>
      </c>
    </row>
    <row r="14">
      <c r="A14" t="inlineStr">
        <is>
          <t>Daily_Minor_Stops_2026_09_18.xlsx</t>
        </is>
      </c>
      <c r="B14" t="inlineStr">
        <is>
          <t>Co-Extrusion Line</t>
        </is>
      </c>
      <c r="C14" s="80" t="n">
        <v>46029</v>
      </c>
      <c r="D14" t="inlineStr">
        <is>
          <t>Coex-AW2</t>
        </is>
      </c>
      <c r="E14" t="inlineStr">
        <is>
          <t>U42 Printer Not Ready</t>
        </is>
      </c>
      <c r="F14" t="n">
        <v>6</v>
      </c>
      <c r="G14" t="n">
        <v>1.49798333333333</v>
      </c>
    </row>
    <row r="15">
      <c r="A15" t="inlineStr">
        <is>
          <t>Daily_Minor_Stops_2026_09_18.xlsx</t>
        </is>
      </c>
      <c r="B15" t="inlineStr">
        <is>
          <t>Co-Extrusion Line</t>
        </is>
      </c>
      <c r="C15" s="80" t="n">
        <v>46029</v>
      </c>
      <c r="D15" t="inlineStr">
        <is>
          <t>Coex-AW2</t>
        </is>
      </c>
      <c r="E15" t="inlineStr">
        <is>
          <t>PX5PX6 No Paper</t>
        </is>
      </c>
      <c r="F15" t="n">
        <v>12</v>
      </c>
      <c r="G15" t="n">
        <v>12.5104333333333</v>
      </c>
    </row>
    <row r="16">
      <c r="A16" t="inlineStr">
        <is>
          <t>Daily_Minor_Stops_2026_09_18.xlsx</t>
        </is>
      </c>
      <c r="B16" t="inlineStr">
        <is>
          <t>Co-Extrusion Line</t>
        </is>
      </c>
      <c r="C16" s="80" t="n">
        <v>46030</v>
      </c>
      <c r="D16" t="inlineStr">
        <is>
          <t>Coex-AW2</t>
        </is>
      </c>
      <c r="E16" t="inlineStr">
        <is>
          <t>U42 Printer Not Ready</t>
        </is>
      </c>
      <c r="F16" t="n">
        <v>7</v>
      </c>
      <c r="G16" t="n">
        <v>3.51021666666667</v>
      </c>
    </row>
    <row r="17">
      <c r="A17" t="inlineStr">
        <is>
          <t>Daily_Minor_Stops_2026_09_18.xlsx</t>
        </is>
      </c>
      <c r="B17" t="inlineStr">
        <is>
          <t>Co-Extrusion Line</t>
        </is>
      </c>
      <c r="C17" s="80" t="n">
        <v>46030</v>
      </c>
      <c r="D17" t="inlineStr">
        <is>
          <t>Coex-AW2</t>
        </is>
      </c>
      <c r="E17" t="inlineStr">
        <is>
          <t>PX5PX6 No Paper</t>
        </is>
      </c>
      <c r="F17" t="n">
        <v>24</v>
      </c>
      <c r="G17" t="n">
        <v>28.1705</v>
      </c>
    </row>
    <row r="18">
      <c r="A18" t="inlineStr">
        <is>
          <t>Daily_Minor_Stops_2026_09_18.xlsx</t>
        </is>
      </c>
      <c r="B18" t="inlineStr">
        <is>
          <t>Co-Extrusion Line</t>
        </is>
      </c>
      <c r="C18" s="80" t="n">
        <v>46031</v>
      </c>
      <c r="D18" t="inlineStr">
        <is>
          <t>Coex-AW2</t>
        </is>
      </c>
      <c r="E18" t="inlineStr">
        <is>
          <t>U42 Printer Not Ready</t>
        </is>
      </c>
      <c r="F18" t="n">
        <v>18</v>
      </c>
      <c r="G18" t="n">
        <v>8.51926666666667</v>
      </c>
    </row>
    <row r="19">
      <c r="A19" t="inlineStr">
        <is>
          <t>Daily_Minor_Stops_2026_09_18.xlsx</t>
        </is>
      </c>
      <c r="B19" t="inlineStr">
        <is>
          <t>Co-Extrusion Line</t>
        </is>
      </c>
      <c r="C19" s="80" t="n">
        <v>46031</v>
      </c>
      <c r="D19" t="inlineStr">
        <is>
          <t>Coex-AW2</t>
        </is>
      </c>
      <c r="E19" t="inlineStr">
        <is>
          <t>PX5PX6 No Paper</t>
        </is>
      </c>
      <c r="F19" t="n">
        <v>25</v>
      </c>
      <c r="G19" t="n">
        <v>26.5076333333333</v>
      </c>
    </row>
    <row r="20">
      <c r="A20" t="inlineStr">
        <is>
          <t>Daily_Minor_Stops_2026_09_18.xlsx</t>
        </is>
      </c>
      <c r="B20" t="inlineStr">
        <is>
          <t>Co-Extrusion Line</t>
        </is>
      </c>
      <c r="C20" s="80" t="n">
        <v>46032</v>
      </c>
      <c r="D20" t="inlineStr">
        <is>
          <t>Coex-AW2</t>
        </is>
      </c>
      <c r="E20" t="inlineStr">
        <is>
          <t>PX5PX6 No Paper</t>
        </is>
      </c>
      <c r="F20" t="n">
        <v>17</v>
      </c>
      <c r="G20" t="n">
        <v>17.7003333333333</v>
      </c>
    </row>
    <row r="21">
      <c r="A21" t="inlineStr">
        <is>
          <t>Daily_Minor_Stops_2026_09_18.xlsx</t>
        </is>
      </c>
      <c r="B21" t="inlineStr">
        <is>
          <t>Co-Extrusion Line</t>
        </is>
      </c>
      <c r="C21" s="80" t="n">
        <v>46032</v>
      </c>
      <c r="D21" t="inlineStr">
        <is>
          <t>Coex-AW2</t>
        </is>
      </c>
      <c r="E21" t="inlineStr">
        <is>
          <t>Down Strem Machine Faulty</t>
        </is>
      </c>
      <c r="F21" t="n">
        <v>17</v>
      </c>
      <c r="G21" t="n">
        <v>15.0987333333333</v>
      </c>
    </row>
    <row r="22">
      <c r="A22" t="inlineStr">
        <is>
          <t>Daily_Minor_Stops_2026_09_18.xlsx</t>
        </is>
      </c>
      <c r="B22" t="inlineStr">
        <is>
          <t>Co-Extrusion Line</t>
        </is>
      </c>
      <c r="C22" s="80" t="n">
        <v>46033</v>
      </c>
      <c r="D22" t="inlineStr">
        <is>
          <t>Coex-AW2</t>
        </is>
      </c>
      <c r="E22" t="inlineStr">
        <is>
          <t>PX5PX6 No Paper</t>
        </is>
      </c>
      <c r="F22" t="n">
        <v>28</v>
      </c>
      <c r="G22" t="n">
        <v>32.37505</v>
      </c>
    </row>
    <row r="23">
      <c r="A23" t="inlineStr">
        <is>
          <t>Daily_Minor_Stops_2026_09_18.xlsx</t>
        </is>
      </c>
      <c r="B23" t="inlineStr">
        <is>
          <t>Co-Extrusion Line</t>
        </is>
      </c>
      <c r="C23" s="80" t="n">
        <v>46033</v>
      </c>
      <c r="D23" t="inlineStr">
        <is>
          <t>Coex-AW2</t>
        </is>
      </c>
      <c r="E23" t="inlineStr">
        <is>
          <t>PX18 Jam At Former</t>
        </is>
      </c>
      <c r="F23" t="n">
        <v>28</v>
      </c>
      <c r="G23" t="n">
        <v>20.48955</v>
      </c>
    </row>
    <row r="24">
      <c r="A24" t="inlineStr">
        <is>
          <t>Daily_Minor_Stops_2026_09_18.xlsx</t>
        </is>
      </c>
      <c r="B24" t="inlineStr">
        <is>
          <t>Co-Extrusion Line</t>
        </is>
      </c>
      <c r="C24" s="80" t="n">
        <v>46034</v>
      </c>
      <c r="D24" t="inlineStr">
        <is>
          <t>Coex-AW2</t>
        </is>
      </c>
      <c r="E24" t="inlineStr">
        <is>
          <t>PX5PX6 No Paper</t>
        </is>
      </c>
      <c r="F24" t="n">
        <v>14</v>
      </c>
      <c r="G24" t="n">
        <v>20.49505</v>
      </c>
    </row>
    <row r="25">
      <c r="A25" t="inlineStr">
        <is>
          <t>Daily_Minor_Stops_2026_09_18.xlsx</t>
        </is>
      </c>
      <c r="B25" t="inlineStr">
        <is>
          <t>Co-Extrusion Line</t>
        </is>
      </c>
      <c r="C25" s="80" t="n">
        <v>46034</v>
      </c>
      <c r="D25" t="inlineStr">
        <is>
          <t>Coex-AW2</t>
        </is>
      </c>
      <c r="E25" t="inlineStr">
        <is>
          <t>PX18 Jam At Former</t>
        </is>
      </c>
      <c r="F25" t="n">
        <v>9</v>
      </c>
      <c r="G25" t="n">
        <v>9.16203333333333</v>
      </c>
    </row>
    <row r="26">
      <c r="A26" t="inlineStr">
        <is>
          <t>Daily_Minor_Stops_2026_09_18.xlsx</t>
        </is>
      </c>
      <c r="B26" t="inlineStr">
        <is>
          <t>Co-Extrusion Line</t>
        </is>
      </c>
      <c r="C26" s="80" t="n">
        <v>46035</v>
      </c>
      <c r="D26" t="inlineStr">
        <is>
          <t>Coex-AW2</t>
        </is>
      </c>
      <c r="E26" t="inlineStr">
        <is>
          <t>PX5PX6 No Paper</t>
        </is>
      </c>
      <c r="F26" t="n">
        <v>13</v>
      </c>
      <c r="G26" t="n">
        <v>15.49005</v>
      </c>
    </row>
    <row r="27">
      <c r="A27" t="inlineStr">
        <is>
          <t>Daily_Minor_Stops_2026_09_18.xlsx</t>
        </is>
      </c>
      <c r="B27" t="inlineStr">
        <is>
          <t>Co-Extrusion Line</t>
        </is>
      </c>
      <c r="C27" s="80" t="n">
        <v>46035</v>
      </c>
      <c r="D27" t="inlineStr">
        <is>
          <t>Coex-AW2</t>
        </is>
      </c>
      <c r="E27" t="inlineStr">
        <is>
          <t>PX18 Jam At Former</t>
        </is>
      </c>
      <c r="F27" t="n">
        <v>22</v>
      </c>
      <c r="G27" t="n">
        <v>14.0027</v>
      </c>
    </row>
    <row r="28">
      <c r="A28" t="inlineStr">
        <is>
          <t>Daily_Minor_Stops_2026_09_18.xlsx</t>
        </is>
      </c>
      <c r="B28" t="inlineStr">
        <is>
          <t>Co-Extrusion Line</t>
        </is>
      </c>
      <c r="C28" s="80" t="n">
        <v>46036</v>
      </c>
      <c r="D28" t="inlineStr">
        <is>
          <t>Coex-AW2</t>
        </is>
      </c>
      <c r="E28" t="inlineStr">
        <is>
          <t>PX5PX6 No Paper</t>
        </is>
      </c>
      <c r="F28" t="n">
        <v>24</v>
      </c>
      <c r="G28" t="n">
        <v>31.3319166666667</v>
      </c>
    </row>
    <row r="29">
      <c r="A29" t="inlineStr">
        <is>
          <t>Daily_Minor_Stops_2026_09_18.xlsx</t>
        </is>
      </c>
      <c r="B29" t="inlineStr">
        <is>
          <t>Co-Extrusion Line</t>
        </is>
      </c>
      <c r="C29" s="80" t="n">
        <v>46036</v>
      </c>
      <c r="D29" t="inlineStr">
        <is>
          <t>Coex-AW2</t>
        </is>
      </c>
      <c r="E29" t="inlineStr">
        <is>
          <t>PX18 Jam At Former</t>
        </is>
      </c>
      <c r="F29" t="n">
        <v>9</v>
      </c>
      <c r="G29" t="n">
        <v>9.007516666666669</v>
      </c>
    </row>
    <row r="30">
      <c r="A30" t="inlineStr">
        <is>
          <t>Daily_Minor_Stops_2026_09_18.xlsx</t>
        </is>
      </c>
      <c r="B30" t="inlineStr">
        <is>
          <t>Co-Extrusion Line</t>
        </is>
      </c>
      <c r="C30" s="80" t="n">
        <v>46037</v>
      </c>
      <c r="D30" t="inlineStr">
        <is>
          <t>Coex-AW2</t>
        </is>
      </c>
      <c r="E30" t="inlineStr">
        <is>
          <t>PX5PX6 No Paper</t>
        </is>
      </c>
      <c r="F30" t="n">
        <v>26</v>
      </c>
      <c r="G30" t="n">
        <v>27.5219</v>
      </c>
    </row>
    <row r="31">
      <c r="A31" t="inlineStr">
        <is>
          <t>Daily_Minor_Stops_2026_09_18.xlsx</t>
        </is>
      </c>
      <c r="B31" t="inlineStr">
        <is>
          <t>Co-Extrusion Line</t>
        </is>
      </c>
      <c r="C31" s="80" t="n">
        <v>46037</v>
      </c>
      <c r="D31" t="inlineStr">
        <is>
          <t>Coex-AW2</t>
        </is>
      </c>
      <c r="E31" t="inlineStr">
        <is>
          <t>PX18 Jam At Former</t>
        </is>
      </c>
      <c r="F31" t="n">
        <v>28</v>
      </c>
      <c r="G31" t="n">
        <v>27.3251333333333</v>
      </c>
    </row>
    <row r="32">
      <c r="A32" t="inlineStr">
        <is>
          <t>Daily_Minor_Stops_2026_09_18.xlsx</t>
        </is>
      </c>
      <c r="B32" t="inlineStr">
        <is>
          <t>Co-Extrusion Line</t>
        </is>
      </c>
      <c r="C32" s="80" t="n">
        <v>46038</v>
      </c>
      <c r="D32" t="inlineStr">
        <is>
          <t>Coex-AW2</t>
        </is>
      </c>
      <c r="E32" t="inlineStr">
        <is>
          <t>PX5PX6 No Paper</t>
        </is>
      </c>
      <c r="F32" t="n">
        <v>23</v>
      </c>
      <c r="G32" t="n">
        <v>20.0010833333333</v>
      </c>
    </row>
    <row r="33">
      <c r="A33" t="inlineStr">
        <is>
          <t>Daily_Minor_Stops_2026_09_18.xlsx</t>
        </is>
      </c>
      <c r="B33" t="inlineStr">
        <is>
          <t>Co-Extrusion Line</t>
        </is>
      </c>
      <c r="C33" s="80" t="n">
        <v>46038</v>
      </c>
      <c r="D33" t="inlineStr">
        <is>
          <t>Coex-AW2</t>
        </is>
      </c>
      <c r="E33" t="inlineStr">
        <is>
          <t>PX18 Jam At Former</t>
        </is>
      </c>
      <c r="F33" t="n">
        <v>20</v>
      </c>
      <c r="G33" t="n">
        <v>20.0176</v>
      </c>
    </row>
    <row r="34">
      <c r="A34" t="inlineStr">
        <is>
          <t>Daily_Minor_Stops_2026_09_18.xlsx</t>
        </is>
      </c>
      <c r="B34" t="inlineStr">
        <is>
          <t>Co-Extrusion Line</t>
        </is>
      </c>
      <c r="C34" s="80" t="n">
        <v>46039</v>
      </c>
      <c r="D34" t="inlineStr">
        <is>
          <t>Coex-AW2</t>
        </is>
      </c>
      <c r="E34" t="inlineStr">
        <is>
          <t>PX5PX6 No Paper</t>
        </is>
      </c>
      <c r="F34" t="n">
        <v>21</v>
      </c>
      <c r="G34" t="n">
        <v>23.3278833333333</v>
      </c>
    </row>
    <row r="35">
      <c r="A35" t="inlineStr">
        <is>
          <t>Daily_Minor_Stops_2026_09_18.xlsx</t>
        </is>
      </c>
      <c r="B35" t="inlineStr">
        <is>
          <t>Co-Extrusion Line</t>
        </is>
      </c>
      <c r="C35" s="80" t="n">
        <v>46039</v>
      </c>
      <c r="D35" t="inlineStr">
        <is>
          <t>Coex-AW2</t>
        </is>
      </c>
      <c r="E35" t="inlineStr">
        <is>
          <t>PX18 Jam At Former</t>
        </is>
      </c>
      <c r="F35" t="n">
        <v>18</v>
      </c>
      <c r="G35" t="n">
        <v>20.3358333333333</v>
      </c>
    </row>
    <row r="36">
      <c r="A36" t="inlineStr">
        <is>
          <t>Daily_Minor_Stops_2026_09_18.xlsx</t>
        </is>
      </c>
      <c r="B36" t="inlineStr">
        <is>
          <t>Co-Extrusion Line</t>
        </is>
      </c>
      <c r="C36" s="80" t="n">
        <v>46040</v>
      </c>
      <c r="D36" t="inlineStr">
        <is>
          <t>Coex-AW2</t>
        </is>
      </c>
      <c r="E36" t="inlineStr">
        <is>
          <t>PX5PX6 No Paper</t>
        </is>
      </c>
      <c r="F36" t="n">
        <v>25</v>
      </c>
      <c r="G36" t="n">
        <v>22.9908166666667</v>
      </c>
    </row>
    <row r="37">
      <c r="A37" t="inlineStr">
        <is>
          <t>Daily_Minor_Stops_2026_09_18.xlsx</t>
        </is>
      </c>
      <c r="B37" t="inlineStr">
        <is>
          <t>Co-Extrusion Line</t>
        </is>
      </c>
      <c r="C37" s="80" t="n">
        <v>46040</v>
      </c>
      <c r="D37" t="inlineStr">
        <is>
          <t>Coex-AW2</t>
        </is>
      </c>
      <c r="E37" t="inlineStr">
        <is>
          <t>PX18 Jam At Former</t>
        </is>
      </c>
      <c r="F37" t="n">
        <v>21</v>
      </c>
      <c r="G37" t="n">
        <v>13.1623</v>
      </c>
    </row>
    <row r="38">
      <c r="A38" t="inlineStr">
        <is>
          <t>Daily_Minor_Stops_2026_09_18.xlsx</t>
        </is>
      </c>
      <c r="B38" t="inlineStr">
        <is>
          <t>Co-Extrusion Line</t>
        </is>
      </c>
      <c r="C38" s="80" t="n">
        <v>46041</v>
      </c>
      <c r="D38" t="inlineStr">
        <is>
          <t>Coex-AW2</t>
        </is>
      </c>
      <c r="E38" t="inlineStr">
        <is>
          <t>PX5PX6 No Paper</t>
        </is>
      </c>
      <c r="F38" t="n">
        <v>21</v>
      </c>
      <c r="G38" t="n">
        <v>19.0217833333333</v>
      </c>
    </row>
    <row r="39">
      <c r="A39" t="inlineStr">
        <is>
          <t>Daily_Minor_Stops_2026_09_18.xlsx</t>
        </is>
      </c>
      <c r="B39" t="inlineStr">
        <is>
          <t>Co-Extrusion Line</t>
        </is>
      </c>
      <c r="C39" s="80" t="n">
        <v>46041</v>
      </c>
      <c r="D39" t="inlineStr">
        <is>
          <t>Coex-AW2</t>
        </is>
      </c>
      <c r="E39" t="inlineStr">
        <is>
          <t>Down Strem Machine Faulty</t>
        </is>
      </c>
      <c r="F39" t="n">
        <v>12</v>
      </c>
      <c r="G39" t="n">
        <v>21.6712166666667</v>
      </c>
    </row>
    <row r="40">
      <c r="A40" t="inlineStr">
        <is>
          <t>Daily_Minor_Stops_2026_09_18.xlsx</t>
        </is>
      </c>
      <c r="B40" t="inlineStr">
        <is>
          <t>Co-Extrusion Line</t>
        </is>
      </c>
      <c r="C40" s="80" t="n">
        <v>46042</v>
      </c>
      <c r="D40" t="inlineStr">
        <is>
          <t>Coex-AW2</t>
        </is>
      </c>
      <c r="E40" t="inlineStr">
        <is>
          <t>U42 Printer Not Ready</t>
        </is>
      </c>
      <c r="F40" t="n">
        <v>8</v>
      </c>
      <c r="G40" t="n">
        <v>3.66673333333333</v>
      </c>
    </row>
    <row r="41">
      <c r="A41" t="inlineStr">
        <is>
          <t>Daily_Minor_Stops_2026_09_18.xlsx</t>
        </is>
      </c>
      <c r="B41" t="inlineStr">
        <is>
          <t>Co-Extrusion Line</t>
        </is>
      </c>
      <c r="C41" s="80" t="n">
        <v>46042</v>
      </c>
      <c r="D41" t="inlineStr">
        <is>
          <t>Coex-AW2</t>
        </is>
      </c>
      <c r="E41" t="inlineStr">
        <is>
          <t>PX5PX6 No Paper</t>
        </is>
      </c>
      <c r="F41" t="n">
        <v>23</v>
      </c>
      <c r="G41" t="n">
        <v>22.97085</v>
      </c>
    </row>
    <row r="42">
      <c r="A42" t="inlineStr">
        <is>
          <t>Daily_Minor_Stops_2026_09_18.xlsx</t>
        </is>
      </c>
      <c r="B42" t="inlineStr">
        <is>
          <t>Co-Extrusion Line</t>
        </is>
      </c>
      <c r="C42" s="80" t="n">
        <v>46043</v>
      </c>
      <c r="D42" t="inlineStr">
        <is>
          <t>Coex-AW2</t>
        </is>
      </c>
      <c r="E42" t="inlineStr">
        <is>
          <t>U42 Printer Not Ready</t>
        </is>
      </c>
      <c r="F42" t="n">
        <v>8</v>
      </c>
      <c r="G42" t="n">
        <v>3.33115</v>
      </c>
    </row>
    <row r="43">
      <c r="A43" t="inlineStr">
        <is>
          <t>Daily_Minor_Stops_2026_09_18.xlsx</t>
        </is>
      </c>
      <c r="B43" t="inlineStr">
        <is>
          <t>Co-Extrusion Line</t>
        </is>
      </c>
      <c r="C43" s="80" t="n">
        <v>46043</v>
      </c>
      <c r="D43" t="inlineStr">
        <is>
          <t>Coex-AW2</t>
        </is>
      </c>
      <c r="E43" t="inlineStr">
        <is>
          <t>PX5PX6 No Paper</t>
        </is>
      </c>
      <c r="F43" t="n">
        <v>11</v>
      </c>
      <c r="G43" t="n">
        <v>10.6768166666667</v>
      </c>
    </row>
    <row r="44">
      <c r="A44" t="inlineStr">
        <is>
          <t>Daily_Minor_Stops_2026_09_18.xlsx</t>
        </is>
      </c>
      <c r="B44" t="inlineStr">
        <is>
          <t>Co-Extrusion Line</t>
        </is>
      </c>
      <c r="C44" s="80" t="n">
        <v>46044</v>
      </c>
      <c r="D44" t="inlineStr">
        <is>
          <t>Coex-AW2</t>
        </is>
      </c>
      <c r="E44" t="inlineStr">
        <is>
          <t>S20 Main Cover is Open</t>
        </is>
      </c>
      <c r="F44" t="n">
        <v>10</v>
      </c>
      <c r="G44" t="n">
        <v>8.66866666666667</v>
      </c>
    </row>
    <row r="45">
      <c r="A45" t="inlineStr">
        <is>
          <t>Daily_Minor_Stops_2026_09_18.xlsx</t>
        </is>
      </c>
      <c r="B45" t="inlineStr">
        <is>
          <t>Co-Extrusion Line</t>
        </is>
      </c>
      <c r="C45" s="80" t="n">
        <v>46044</v>
      </c>
      <c r="D45" t="inlineStr">
        <is>
          <t>Coex-AW2</t>
        </is>
      </c>
      <c r="E45" t="inlineStr">
        <is>
          <t>PX5PX6 No Paper</t>
        </is>
      </c>
      <c r="F45" t="n">
        <v>14</v>
      </c>
      <c r="G45" t="n">
        <v>16.34245</v>
      </c>
    </row>
    <row r="46">
      <c r="A46" t="inlineStr">
        <is>
          <t>Daily_Minor_Stops_2026_09_18.xlsx</t>
        </is>
      </c>
      <c r="B46" t="inlineStr">
        <is>
          <t>Co-Extrusion Line</t>
        </is>
      </c>
      <c r="C46" s="80" t="n">
        <v>46045</v>
      </c>
      <c r="D46" t="inlineStr">
        <is>
          <t>Coex-AW2</t>
        </is>
      </c>
      <c r="E46" t="inlineStr">
        <is>
          <t>PX5PX6 No Paper</t>
        </is>
      </c>
      <c r="F46" t="n">
        <v>23</v>
      </c>
      <c r="G46" t="n">
        <v>23.4959333333333</v>
      </c>
    </row>
    <row r="47">
      <c r="A47" t="inlineStr">
        <is>
          <t>Daily_Minor_Stops_2026_09_18.xlsx</t>
        </is>
      </c>
      <c r="B47" t="inlineStr">
        <is>
          <t>Co-Extrusion Line</t>
        </is>
      </c>
      <c r="C47" s="80" t="n">
        <v>46045</v>
      </c>
      <c r="D47" t="inlineStr">
        <is>
          <t>Coex-AW2</t>
        </is>
      </c>
      <c r="E47" t="inlineStr">
        <is>
          <t>Down Strem Machine Faulty</t>
        </is>
      </c>
      <c r="F47" t="n">
        <v>11</v>
      </c>
      <c r="G47" t="n">
        <v>8.99208333333333</v>
      </c>
    </row>
    <row r="48">
      <c r="A48" t="inlineStr">
        <is>
          <t>Daily_Minor_Stops_2026_09_18.xlsx</t>
        </is>
      </c>
      <c r="B48" t="inlineStr">
        <is>
          <t>Co-Extrusion Line</t>
        </is>
      </c>
      <c r="C48" s="80" t="n">
        <v>46046</v>
      </c>
      <c r="D48" t="inlineStr">
        <is>
          <t>Coex-AW2</t>
        </is>
      </c>
      <c r="E48" t="inlineStr">
        <is>
          <t>S20 Main Cover is Open</t>
        </is>
      </c>
      <c r="F48" t="n">
        <v>7</v>
      </c>
      <c r="G48" t="n">
        <v>9.50365</v>
      </c>
    </row>
    <row r="49">
      <c r="A49" t="inlineStr">
        <is>
          <t>Daily_Minor_Stops_2026_09_18.xlsx</t>
        </is>
      </c>
      <c r="B49" t="inlineStr">
        <is>
          <t>Co-Extrusion Line</t>
        </is>
      </c>
      <c r="C49" s="80" t="n">
        <v>46046</v>
      </c>
      <c r="D49" t="inlineStr">
        <is>
          <t>Coex-AW2</t>
        </is>
      </c>
      <c r="E49" t="inlineStr">
        <is>
          <t>PX5PX6 No Paper</t>
        </is>
      </c>
      <c r="F49" t="n">
        <v>12</v>
      </c>
      <c r="G49" t="n">
        <v>11.66435</v>
      </c>
    </row>
    <row r="50">
      <c r="A50" t="inlineStr">
        <is>
          <t>Daily_Minor_Stops_2026_09_18.xlsx</t>
        </is>
      </c>
      <c r="B50" t="inlineStr">
        <is>
          <t>Co-Extrusion Line</t>
        </is>
      </c>
      <c r="C50" s="80" t="n">
        <v>46047</v>
      </c>
      <c r="D50" t="inlineStr">
        <is>
          <t>Coex-AW2</t>
        </is>
      </c>
      <c r="E50" t="inlineStr">
        <is>
          <t>PX5PX6 No Paper</t>
        </is>
      </c>
      <c r="F50" t="n">
        <v>25</v>
      </c>
      <c r="G50" t="n">
        <v>25.98995</v>
      </c>
    </row>
    <row r="51">
      <c r="A51" t="inlineStr">
        <is>
          <t>Daily_Minor_Stops_2026_09_18.xlsx</t>
        </is>
      </c>
      <c r="B51" t="inlineStr">
        <is>
          <t>Co-Extrusion Line</t>
        </is>
      </c>
      <c r="C51" s="80" t="n">
        <v>46047</v>
      </c>
      <c r="D51" t="inlineStr">
        <is>
          <t>Coex-AW2</t>
        </is>
      </c>
      <c r="E51" t="inlineStr">
        <is>
          <t>Print Mark Deviation</t>
        </is>
      </c>
      <c r="F51" t="n">
        <v>17</v>
      </c>
      <c r="G51" t="n">
        <v>12.3257</v>
      </c>
    </row>
    <row r="52">
      <c r="A52" t="inlineStr">
        <is>
          <t>Daily_Minor_Stops_2026_09_18.xlsx</t>
        </is>
      </c>
      <c r="B52" t="inlineStr">
        <is>
          <t>Co-Extrusion Line</t>
        </is>
      </c>
      <c r="C52" s="80" t="n">
        <v>46048</v>
      </c>
      <c r="D52" t="inlineStr">
        <is>
          <t>Coex-AW2</t>
        </is>
      </c>
      <c r="E52" t="inlineStr">
        <is>
          <t>S20 Main Cover is Open</t>
        </is>
      </c>
      <c r="F52" t="n">
        <v>3</v>
      </c>
      <c r="G52" t="n">
        <v>0.667133333333333</v>
      </c>
    </row>
    <row r="53">
      <c r="A53" t="inlineStr">
        <is>
          <t>Daily_Minor_Stops_2026_09_18.xlsx</t>
        </is>
      </c>
      <c r="B53" t="inlineStr">
        <is>
          <t>Co-Extrusion Line</t>
        </is>
      </c>
      <c r="C53" s="80" t="n">
        <v>46048</v>
      </c>
      <c r="D53" t="inlineStr">
        <is>
          <t>Coex-AW2</t>
        </is>
      </c>
      <c r="E53" t="inlineStr">
        <is>
          <t>PX5PX6 No Paper</t>
        </is>
      </c>
      <c r="F53" t="n">
        <v>6</v>
      </c>
      <c r="G53" t="n">
        <v>6.16386666666667</v>
      </c>
    </row>
    <row r="54">
      <c r="A54" t="inlineStr">
        <is>
          <t>Daily_Minor_Stops_2026_09_18.xlsx</t>
        </is>
      </c>
      <c r="B54" t="inlineStr">
        <is>
          <t>Co-Extrusion Line</t>
        </is>
      </c>
      <c r="C54" s="80" t="n">
        <v>46049</v>
      </c>
      <c r="D54" t="inlineStr">
        <is>
          <t>Coex-AW2</t>
        </is>
      </c>
      <c r="E54" t="inlineStr">
        <is>
          <t>PX5PX6 No Paper</t>
        </is>
      </c>
      <c r="F54" t="n">
        <v>9</v>
      </c>
      <c r="G54" t="n">
        <v>10.17585</v>
      </c>
    </row>
    <row r="55">
      <c r="A55" t="inlineStr">
        <is>
          <t>Daily_Minor_Stops_2026_09_18.xlsx</t>
        </is>
      </c>
      <c r="B55" t="inlineStr">
        <is>
          <t>Co-Extrusion Line</t>
        </is>
      </c>
      <c r="C55" s="80" t="n">
        <v>46049</v>
      </c>
      <c r="D55" t="inlineStr">
        <is>
          <t>Coex-AW2</t>
        </is>
      </c>
      <c r="E55" t="inlineStr">
        <is>
          <t>PX18 Jam At Former</t>
        </is>
      </c>
      <c r="F55" t="n">
        <v>15</v>
      </c>
      <c r="G55" t="n">
        <v>9.834583333333329</v>
      </c>
    </row>
    <row r="56">
      <c r="A56" t="inlineStr">
        <is>
          <t>Daily_Minor_Stops_2026_09_18.xlsx</t>
        </is>
      </c>
      <c r="B56" t="inlineStr">
        <is>
          <t>Co-Extrusion Line</t>
        </is>
      </c>
      <c r="C56" s="80" t="n">
        <v>46050</v>
      </c>
      <c r="D56" t="inlineStr">
        <is>
          <t>Coex-AW2</t>
        </is>
      </c>
      <c r="E56" t="inlineStr">
        <is>
          <t>PX5PX6 No Paper</t>
        </is>
      </c>
      <c r="F56" t="n">
        <v>24</v>
      </c>
      <c r="G56" t="n">
        <v>23.8294833333333</v>
      </c>
    </row>
    <row r="57">
      <c r="A57" t="inlineStr">
        <is>
          <t>Daily_Minor_Stops_2026_09_18.xlsx</t>
        </is>
      </c>
      <c r="B57" t="inlineStr">
        <is>
          <t>Co-Extrusion Line</t>
        </is>
      </c>
      <c r="C57" s="80" t="n">
        <v>46050</v>
      </c>
      <c r="D57" t="inlineStr">
        <is>
          <t>Coex-AW2</t>
        </is>
      </c>
      <c r="E57" t="inlineStr">
        <is>
          <t>PX18 Jam At Former</t>
        </is>
      </c>
      <c r="F57" t="n">
        <v>28</v>
      </c>
      <c r="G57" t="n">
        <v>16.51405</v>
      </c>
    </row>
    <row r="58">
      <c r="A58" t="inlineStr">
        <is>
          <t>Daily_Minor_Stops_2026_09_18.xlsx</t>
        </is>
      </c>
      <c r="B58" t="inlineStr">
        <is>
          <t>Co-Extrusion Line</t>
        </is>
      </c>
      <c r="C58" s="80" t="n">
        <v>46051</v>
      </c>
      <c r="D58" t="inlineStr">
        <is>
          <t>Coex-AW2</t>
        </is>
      </c>
      <c r="E58" t="inlineStr">
        <is>
          <t>PX5PX6 No Paper</t>
        </is>
      </c>
      <c r="F58" t="n">
        <v>51</v>
      </c>
      <c r="G58" t="n">
        <v>51.3596333333333</v>
      </c>
    </row>
    <row r="59">
      <c r="A59" t="inlineStr">
        <is>
          <t>Daily_Minor_Stops_2026_09_18.xlsx</t>
        </is>
      </c>
      <c r="B59" t="inlineStr">
        <is>
          <t>Co-Extrusion Line</t>
        </is>
      </c>
      <c r="C59" s="80" t="n">
        <v>46051</v>
      </c>
      <c r="D59" t="inlineStr">
        <is>
          <t>Coex-AW2</t>
        </is>
      </c>
      <c r="E59" t="inlineStr">
        <is>
          <t>PX18 Jam At Former</t>
        </is>
      </c>
      <c r="F59" t="n">
        <v>33</v>
      </c>
      <c r="G59" t="n">
        <v>19.9915</v>
      </c>
    </row>
    <row r="60">
      <c r="A60" t="inlineStr">
        <is>
          <t>Daily_Minor_Stops_2026_09_18.xlsx</t>
        </is>
      </c>
      <c r="B60" t="inlineStr">
        <is>
          <t>Co-Extrusion Line</t>
        </is>
      </c>
      <c r="C60" s="80" t="n">
        <v>46052</v>
      </c>
      <c r="D60" t="inlineStr">
        <is>
          <t>Coex-AW2</t>
        </is>
      </c>
      <c r="E60" t="inlineStr">
        <is>
          <t>PX5PX6 No Paper</t>
        </is>
      </c>
      <c r="F60" t="n">
        <v>20</v>
      </c>
      <c r="G60" t="n">
        <v>18.6600666666667</v>
      </c>
    </row>
    <row r="61">
      <c r="A61" t="inlineStr">
        <is>
          <t>Daily_Minor_Stops_2026_09_18.xlsx</t>
        </is>
      </c>
      <c r="B61" t="inlineStr">
        <is>
          <t>Co-Extrusion Line</t>
        </is>
      </c>
      <c r="C61" s="80" t="n">
        <v>46052</v>
      </c>
      <c r="D61" t="inlineStr">
        <is>
          <t>Coex-AW2</t>
        </is>
      </c>
      <c r="E61" t="inlineStr">
        <is>
          <t>PX18 Jam At Former</t>
        </is>
      </c>
      <c r="F61" t="n">
        <v>14</v>
      </c>
      <c r="G61" t="n">
        <v>9.65221666666667</v>
      </c>
    </row>
    <row r="62">
      <c r="A62" t="inlineStr">
        <is>
          <t>Daily_Minor_Stops_2026_09_18.xlsx</t>
        </is>
      </c>
      <c r="B62" t="inlineStr">
        <is>
          <t>Co-Extrusion Line</t>
        </is>
      </c>
      <c r="C62" s="80" t="n">
        <v>46053</v>
      </c>
      <c r="D62" t="inlineStr">
        <is>
          <t>Coex-AW2</t>
        </is>
      </c>
      <c r="E62" t="inlineStr">
        <is>
          <t>PX5PX6 No Paper</t>
        </is>
      </c>
      <c r="F62" t="n">
        <v>10</v>
      </c>
      <c r="G62" t="n">
        <v>10.0267666666667</v>
      </c>
    </row>
    <row r="63">
      <c r="A63" t="inlineStr">
        <is>
          <t>Daily_Minor_Stops_2026_09_18.xlsx</t>
        </is>
      </c>
      <c r="B63" t="inlineStr">
        <is>
          <t>Co-Extrusion Line</t>
        </is>
      </c>
      <c r="C63" s="80" t="n">
        <v>46053</v>
      </c>
      <c r="D63" t="inlineStr">
        <is>
          <t>Coex-AW2</t>
        </is>
      </c>
      <c r="E63" t="inlineStr">
        <is>
          <t>PX18 Jam At Former</t>
        </is>
      </c>
      <c r="F63" t="n">
        <v>65</v>
      </c>
      <c r="G63" t="n">
        <v>110.327866666667</v>
      </c>
    </row>
    <row r="64">
      <c r="A64" t="inlineStr">
        <is>
          <t>Daily_Minor_Stops_2026_09_18.xlsx</t>
        </is>
      </c>
      <c r="B64" t="inlineStr">
        <is>
          <t>Co-Extrusion Line</t>
        </is>
      </c>
      <c r="C64" s="80" t="n">
        <v>46054</v>
      </c>
      <c r="D64" t="inlineStr">
        <is>
          <t>Coex-AW2</t>
        </is>
      </c>
      <c r="E64" t="inlineStr">
        <is>
          <t>PX5PX6 No Paper</t>
        </is>
      </c>
      <c r="F64" t="n">
        <v>13</v>
      </c>
      <c r="G64" t="n">
        <v>14.8466666666667</v>
      </c>
    </row>
    <row r="65">
      <c r="A65" t="inlineStr">
        <is>
          <t>Daily_Minor_Stops_2026_09_18.xlsx</t>
        </is>
      </c>
      <c r="B65" t="inlineStr">
        <is>
          <t>Co-Extrusion Line</t>
        </is>
      </c>
      <c r="C65" s="80" t="n">
        <v>46054</v>
      </c>
      <c r="D65" t="inlineStr">
        <is>
          <t>Coex-AW2</t>
        </is>
      </c>
      <c r="E65" t="inlineStr">
        <is>
          <t>PX18 Jam At Former</t>
        </is>
      </c>
      <c r="F65" t="n">
        <v>16</v>
      </c>
      <c r="G65" t="n">
        <v>16.6729833333333</v>
      </c>
    </row>
    <row r="66">
      <c r="A66" t="inlineStr">
        <is>
          <t>Daily_Minor_Stops_2026_09_18.xlsx</t>
        </is>
      </c>
      <c r="B66" t="inlineStr">
        <is>
          <t>Co-Extrusion Line</t>
        </is>
      </c>
      <c r="C66" s="80" t="n">
        <v>46055</v>
      </c>
      <c r="D66" t="inlineStr">
        <is>
          <t>Coex-AW2</t>
        </is>
      </c>
      <c r="E66" t="inlineStr">
        <is>
          <t>S20 Main Cover is Open</t>
        </is>
      </c>
      <c r="F66" t="n">
        <v>14</v>
      </c>
      <c r="G66" t="n">
        <v>80.5312</v>
      </c>
    </row>
    <row r="67">
      <c r="A67" t="inlineStr">
        <is>
          <t>Daily_Minor_Stops_2026_09_18.xlsx</t>
        </is>
      </c>
      <c r="B67" t="inlineStr">
        <is>
          <t>Co-Extrusion Line</t>
        </is>
      </c>
      <c r="C67" s="80" t="n">
        <v>46055</v>
      </c>
      <c r="D67" t="inlineStr">
        <is>
          <t>Coex-AW2</t>
        </is>
      </c>
      <c r="E67" t="inlineStr">
        <is>
          <t>PX5PX6 No Paper</t>
        </is>
      </c>
      <c r="F67" t="n">
        <v>14</v>
      </c>
      <c r="G67" t="n">
        <v>13.2403333333333</v>
      </c>
    </row>
    <row r="68">
      <c r="A68" t="inlineStr">
        <is>
          <t>Daily_Minor_Stops_2026_09_18.xlsx</t>
        </is>
      </c>
      <c r="B68" t="inlineStr">
        <is>
          <t>Co-Extrusion Line</t>
        </is>
      </c>
      <c r="C68" s="80" t="n">
        <v>46056</v>
      </c>
      <c r="D68" t="inlineStr">
        <is>
          <t>Coex-AW2</t>
        </is>
      </c>
      <c r="E68" t="inlineStr">
        <is>
          <t>PX5PX6 No Paper</t>
        </is>
      </c>
      <c r="F68" t="n">
        <v>22</v>
      </c>
      <c r="G68" t="n">
        <v>23.1815166666667</v>
      </c>
    </row>
    <row r="69">
      <c r="A69" t="inlineStr">
        <is>
          <t>Daily_Minor_Stops_2026_09_18.xlsx</t>
        </is>
      </c>
      <c r="B69" t="inlineStr">
        <is>
          <t>Co-Extrusion Line</t>
        </is>
      </c>
      <c r="C69" s="80" t="n">
        <v>46056</v>
      </c>
      <c r="D69" t="inlineStr">
        <is>
          <t>Coex-AW2</t>
        </is>
      </c>
      <c r="E69" t="inlineStr">
        <is>
          <t>PX18 Jam At Former</t>
        </is>
      </c>
      <c r="F69" t="n">
        <v>13</v>
      </c>
      <c r="G69" t="n">
        <v>7.8421</v>
      </c>
    </row>
    <row r="70">
      <c r="A70" t="inlineStr">
        <is>
          <t>Daily_Minor_Stops_2026_09_18.xlsx</t>
        </is>
      </c>
      <c r="B70" t="inlineStr">
        <is>
          <t>Co-Extrusion Line</t>
        </is>
      </c>
      <c r="C70" s="80" t="n">
        <v>46057</v>
      </c>
      <c r="D70" t="inlineStr">
        <is>
          <t>Coex-AW2</t>
        </is>
      </c>
      <c r="E70" t="inlineStr">
        <is>
          <t>U42 Printer Not Ready</t>
        </is>
      </c>
      <c r="F70" t="n">
        <v>14</v>
      </c>
      <c r="G70" t="n">
        <v>6.49155</v>
      </c>
    </row>
    <row r="71">
      <c r="A71" t="inlineStr">
        <is>
          <t>Daily_Minor_Stops_2026_09_18.xlsx</t>
        </is>
      </c>
      <c r="B71" t="inlineStr">
        <is>
          <t>Co-Extrusion Line</t>
        </is>
      </c>
      <c r="C71" s="80" t="n">
        <v>46057</v>
      </c>
      <c r="D71" t="inlineStr">
        <is>
          <t>Coex-AW2</t>
        </is>
      </c>
      <c r="E71" t="inlineStr">
        <is>
          <t>PX3 No Print Mark Detected</t>
        </is>
      </c>
      <c r="F71" t="n">
        <v>10</v>
      </c>
      <c r="G71" t="n">
        <v>7.00563333333333</v>
      </c>
    </row>
    <row r="72">
      <c r="A72" t="inlineStr">
        <is>
          <t>Daily_Minor_Stops_2026_09_18.xlsx</t>
        </is>
      </c>
      <c r="B72" t="inlineStr">
        <is>
          <t>Co-Extrusion Line</t>
        </is>
      </c>
      <c r="C72" s="80" t="n">
        <v>46058</v>
      </c>
      <c r="D72" t="inlineStr">
        <is>
          <t>Coex-AW2</t>
        </is>
      </c>
      <c r="E72" t="inlineStr">
        <is>
          <t>PX5PX6 No Paper</t>
        </is>
      </c>
      <c r="F72" t="n">
        <v>12</v>
      </c>
      <c r="G72" t="n">
        <v>13.1761166666667</v>
      </c>
    </row>
    <row r="73">
      <c r="A73" t="inlineStr">
        <is>
          <t>Daily_Minor_Stops_2026_09_18.xlsx</t>
        </is>
      </c>
      <c r="B73" t="inlineStr">
        <is>
          <t>Co-Extrusion Line</t>
        </is>
      </c>
      <c r="C73" s="80" t="n">
        <v>46058</v>
      </c>
      <c r="D73" t="inlineStr">
        <is>
          <t>Coex-AW2</t>
        </is>
      </c>
      <c r="E73" t="inlineStr">
        <is>
          <t>PX18 Jam At Former</t>
        </is>
      </c>
      <c r="F73" t="n">
        <v>6</v>
      </c>
      <c r="G73" t="n">
        <v>3.66583333333333</v>
      </c>
    </row>
    <row r="74">
      <c r="A74" t="inlineStr">
        <is>
          <t>Daily_Minor_Stops_2026_09_18.xlsx</t>
        </is>
      </c>
      <c r="B74" t="inlineStr">
        <is>
          <t>Co-Extrusion Line</t>
        </is>
      </c>
      <c r="C74" s="80" t="n">
        <v>46059</v>
      </c>
      <c r="D74" t="inlineStr">
        <is>
          <t>Coex-AW2</t>
        </is>
      </c>
      <c r="E74" t="inlineStr">
        <is>
          <t>U42 Printer Not Ready</t>
        </is>
      </c>
      <c r="F74" t="n">
        <v>16</v>
      </c>
      <c r="G74" t="n">
        <v>11.33185</v>
      </c>
    </row>
    <row r="75">
      <c r="A75" t="inlineStr">
        <is>
          <t>Daily_Minor_Stops_2026_09_18.xlsx</t>
        </is>
      </c>
      <c r="B75" t="inlineStr">
        <is>
          <t>Co-Extrusion Line</t>
        </is>
      </c>
      <c r="C75" s="80" t="n">
        <v>46059</v>
      </c>
      <c r="D75" t="inlineStr">
        <is>
          <t>Coex-AW2</t>
        </is>
      </c>
      <c r="E75" t="inlineStr">
        <is>
          <t>PX5PX6 No Paper</t>
        </is>
      </c>
      <c r="F75" t="n">
        <v>15</v>
      </c>
      <c r="G75" t="n">
        <v>14.49655</v>
      </c>
    </row>
    <row r="76">
      <c r="A76" t="inlineStr">
        <is>
          <t>Daily_Minor_Stops_2026_09_18.xlsx</t>
        </is>
      </c>
      <c r="B76" t="inlineStr">
        <is>
          <t>Co-Extrusion Line</t>
        </is>
      </c>
      <c r="C76" s="80" t="n">
        <v>46060</v>
      </c>
      <c r="D76" t="inlineStr">
        <is>
          <t>Coex-AW2</t>
        </is>
      </c>
      <c r="E76" t="inlineStr">
        <is>
          <t>PX5PX6 No Paper</t>
        </is>
      </c>
      <c r="F76" t="n">
        <v>25</v>
      </c>
      <c r="G76" t="n">
        <v>25.1518833333333</v>
      </c>
    </row>
    <row r="77">
      <c r="A77" t="inlineStr">
        <is>
          <t>Daily_Minor_Stops_2026_09_18.xlsx</t>
        </is>
      </c>
      <c r="B77" t="inlineStr">
        <is>
          <t>Co-Extrusion Line</t>
        </is>
      </c>
      <c r="C77" s="80" t="n">
        <v>46060</v>
      </c>
      <c r="D77" t="inlineStr">
        <is>
          <t>Coex-AW2</t>
        </is>
      </c>
      <c r="E77" t="inlineStr">
        <is>
          <t>Down Strem Machine Faulty</t>
        </is>
      </c>
      <c r="F77" t="n">
        <v>25</v>
      </c>
      <c r="G77" t="n">
        <v>25.4990666666667</v>
      </c>
    </row>
    <row r="78">
      <c r="A78" t="inlineStr">
        <is>
          <t>Daily_Minor_Stops_2026_09_18.xlsx</t>
        </is>
      </c>
      <c r="B78" t="inlineStr">
        <is>
          <t>Co-Extrusion Line</t>
        </is>
      </c>
      <c r="C78" s="80" t="n">
        <v>46061</v>
      </c>
      <c r="D78" t="inlineStr">
        <is>
          <t>Coex-AW2</t>
        </is>
      </c>
      <c r="E78" t="inlineStr">
        <is>
          <t>PX5PX6 No Paper</t>
        </is>
      </c>
      <c r="F78" t="n">
        <v>16</v>
      </c>
      <c r="G78" t="n">
        <v>13.4944</v>
      </c>
    </row>
    <row r="79">
      <c r="A79" t="inlineStr">
        <is>
          <t>Daily_Minor_Stops_2026_09_18.xlsx</t>
        </is>
      </c>
      <c r="B79" t="inlineStr">
        <is>
          <t>Co-Extrusion Line</t>
        </is>
      </c>
      <c r="C79" s="80" t="n">
        <v>46061</v>
      </c>
      <c r="D79" t="inlineStr">
        <is>
          <t>Coex-AW2</t>
        </is>
      </c>
      <c r="E79" t="inlineStr">
        <is>
          <t>Print Mark Deviation</t>
        </is>
      </c>
      <c r="F79" t="n">
        <v>11</v>
      </c>
      <c r="G79" t="n">
        <v>10.9862</v>
      </c>
    </row>
    <row r="80">
      <c r="A80" t="inlineStr">
        <is>
          <t>Daily_Minor_Stops_2026_09_18.xlsx</t>
        </is>
      </c>
      <c r="B80" t="inlineStr">
        <is>
          <t>Co-Extrusion Line</t>
        </is>
      </c>
      <c r="C80" s="80" t="n">
        <v>46062</v>
      </c>
      <c r="D80" t="inlineStr">
        <is>
          <t>Coex-AW2</t>
        </is>
      </c>
      <c r="E80" t="inlineStr">
        <is>
          <t>U42 Printer Not Ready</t>
        </is>
      </c>
      <c r="F80" t="n">
        <v>11</v>
      </c>
      <c r="G80" t="n">
        <v>3.16721666666667</v>
      </c>
    </row>
    <row r="81">
      <c r="A81" t="inlineStr">
        <is>
          <t>Daily_Minor_Stops_2026_09_18.xlsx</t>
        </is>
      </c>
      <c r="B81" t="inlineStr">
        <is>
          <t>Co-Extrusion Line</t>
        </is>
      </c>
      <c r="C81" s="80" t="n">
        <v>46062</v>
      </c>
      <c r="D81" t="inlineStr">
        <is>
          <t>Coex-AW2</t>
        </is>
      </c>
      <c r="E81" t="inlineStr">
        <is>
          <t>PX5PX6 No Paper</t>
        </is>
      </c>
      <c r="F81" t="n">
        <v>20</v>
      </c>
      <c r="G81" t="n">
        <v>21.4893166666667</v>
      </c>
    </row>
    <row r="82">
      <c r="A82" t="inlineStr">
        <is>
          <t>Daily_Minor_Stops_2026_09_18.xlsx</t>
        </is>
      </c>
      <c r="B82" t="inlineStr">
        <is>
          <t>Co-Extrusion Line</t>
        </is>
      </c>
      <c r="C82" s="80" t="n">
        <v>46063</v>
      </c>
      <c r="D82" t="inlineStr">
        <is>
          <t>Coex-AW2</t>
        </is>
      </c>
      <c r="E82" t="inlineStr">
        <is>
          <t>U42 Printer Not Ready</t>
        </is>
      </c>
      <c r="F82" t="n">
        <v>10</v>
      </c>
      <c r="G82" t="n">
        <v>8.657500000000001</v>
      </c>
    </row>
    <row r="83">
      <c r="A83" t="inlineStr">
        <is>
          <t>Daily_Minor_Stops_2026_09_18.xlsx</t>
        </is>
      </c>
      <c r="B83" t="inlineStr">
        <is>
          <t>Co-Extrusion Line</t>
        </is>
      </c>
      <c r="C83" s="80" t="n">
        <v>46063</v>
      </c>
      <c r="D83" t="inlineStr">
        <is>
          <t>Coex-AW2</t>
        </is>
      </c>
      <c r="E83" t="inlineStr">
        <is>
          <t>PX5PX6 No Paper</t>
        </is>
      </c>
      <c r="F83" t="n">
        <v>9</v>
      </c>
      <c r="G83" t="n">
        <v>9.83056666666667</v>
      </c>
    </row>
    <row r="84">
      <c r="A84" t="inlineStr">
        <is>
          <t>Daily_Minor_Stops_2026_09_18.xlsx</t>
        </is>
      </c>
      <c r="B84" t="inlineStr">
        <is>
          <t>Co-Extrusion Line</t>
        </is>
      </c>
      <c r="C84" s="80" t="n">
        <v>46064</v>
      </c>
      <c r="D84" t="inlineStr">
        <is>
          <t>Coex-AW2</t>
        </is>
      </c>
      <c r="E84" t="inlineStr">
        <is>
          <t>PX5PX6 No Paper</t>
        </is>
      </c>
      <c r="F84" t="n">
        <v>17</v>
      </c>
      <c r="G84" t="n">
        <v>16.9850333333333</v>
      </c>
    </row>
    <row r="85">
      <c r="A85" t="inlineStr">
        <is>
          <t>Daily_Minor_Stops_2026_09_18.xlsx</t>
        </is>
      </c>
      <c r="B85" t="inlineStr">
        <is>
          <t>Co-Extrusion Line</t>
        </is>
      </c>
      <c r="C85" s="80" t="n">
        <v>46064</v>
      </c>
      <c r="D85" t="inlineStr">
        <is>
          <t>Coex-AW2</t>
        </is>
      </c>
      <c r="E85" t="inlineStr">
        <is>
          <t>PX18 Jam At Former</t>
        </is>
      </c>
      <c r="F85" t="n">
        <v>10</v>
      </c>
      <c r="G85" t="n">
        <v>9.82958333333333</v>
      </c>
    </row>
    <row r="86">
      <c r="A86" t="inlineStr">
        <is>
          <t>Daily_Minor_Stops_2026_09_18.xlsx</t>
        </is>
      </c>
      <c r="B86" t="inlineStr">
        <is>
          <t>Co-Extrusion Line</t>
        </is>
      </c>
      <c r="C86" s="80" t="n">
        <v>46065</v>
      </c>
      <c r="D86" t="inlineStr">
        <is>
          <t>Coex-AW2</t>
        </is>
      </c>
      <c r="E86" t="inlineStr">
        <is>
          <t>U42 Printer Not Ready</t>
        </is>
      </c>
      <c r="F86" t="n">
        <v>9</v>
      </c>
      <c r="G86" t="n">
        <v>6.00398333333333</v>
      </c>
    </row>
    <row r="87">
      <c r="A87" t="inlineStr">
        <is>
          <t>Daily_Minor_Stops_2026_09_18.xlsx</t>
        </is>
      </c>
      <c r="B87" t="inlineStr">
        <is>
          <t>Co-Extrusion Line</t>
        </is>
      </c>
      <c r="C87" s="80" t="n">
        <v>46065</v>
      </c>
      <c r="D87" t="inlineStr">
        <is>
          <t>Coex-AW2</t>
        </is>
      </c>
      <c r="E87" t="inlineStr">
        <is>
          <t>PX5PX6 No Paper</t>
        </is>
      </c>
      <c r="F87" t="n">
        <v>17</v>
      </c>
      <c r="G87" t="n">
        <v>18.1645833333333</v>
      </c>
    </row>
    <row r="88">
      <c r="A88" t="inlineStr">
        <is>
          <t>Daily_Minor_Stops_2026_09_18.xlsx</t>
        </is>
      </c>
      <c r="B88" t="inlineStr">
        <is>
          <t>Co-Extrusion Line</t>
        </is>
      </c>
      <c r="C88" s="80" t="n">
        <v>46066</v>
      </c>
      <c r="D88" t="inlineStr">
        <is>
          <t>Coex-AW2</t>
        </is>
      </c>
      <c r="E88" t="inlineStr">
        <is>
          <t>PX5PX6 No Paper</t>
        </is>
      </c>
      <c r="F88" t="n">
        <v>14</v>
      </c>
      <c r="G88" t="n">
        <v>14.0267333333333</v>
      </c>
    </row>
    <row r="89">
      <c r="A89" t="inlineStr">
        <is>
          <t>Daily_Minor_Stops_2026_09_18.xlsx</t>
        </is>
      </c>
      <c r="B89" t="inlineStr">
        <is>
          <t>Co-Extrusion Line</t>
        </is>
      </c>
      <c r="C89" s="80" t="n">
        <v>46066</v>
      </c>
      <c r="D89" t="inlineStr">
        <is>
          <t>Coex-AW2</t>
        </is>
      </c>
      <c r="E89" t="inlineStr">
        <is>
          <t>PX18 Jam At Former</t>
        </is>
      </c>
      <c r="F89" t="n">
        <v>22</v>
      </c>
      <c r="G89" t="n">
        <v>19.1496</v>
      </c>
    </row>
    <row r="90">
      <c r="A90" t="inlineStr">
        <is>
          <t>Daily_Minor_Stops_2026_09_18.xlsx</t>
        </is>
      </c>
      <c r="B90" t="inlineStr">
        <is>
          <t>Co-Extrusion Line</t>
        </is>
      </c>
      <c r="C90" s="80" t="n">
        <v>46067</v>
      </c>
      <c r="D90" t="inlineStr">
        <is>
          <t>Coex-AW2</t>
        </is>
      </c>
      <c r="E90" t="inlineStr">
        <is>
          <t>PX5PX6 No Paper</t>
        </is>
      </c>
      <c r="F90" t="n">
        <v>15</v>
      </c>
      <c r="G90" t="n">
        <v>17.3810833333333</v>
      </c>
    </row>
    <row r="91">
      <c r="A91" t="inlineStr">
        <is>
          <t>Daily_Minor_Stops_2026_09_18.xlsx</t>
        </is>
      </c>
      <c r="B91" t="inlineStr">
        <is>
          <t>Co-Extrusion Line</t>
        </is>
      </c>
      <c r="C91" s="80" t="n">
        <v>46067</v>
      </c>
      <c r="D91" t="inlineStr">
        <is>
          <t>Coex-AW2</t>
        </is>
      </c>
      <c r="E91" t="inlineStr">
        <is>
          <t>PX18 Jam At Former</t>
        </is>
      </c>
      <c r="F91" t="n">
        <v>36</v>
      </c>
      <c r="G91" t="n">
        <v>27.0832666666667</v>
      </c>
    </row>
    <row r="92">
      <c r="A92" t="inlineStr">
        <is>
          <t>Daily_Minor_Stops_2026_09_18.xlsx</t>
        </is>
      </c>
      <c r="B92" t="inlineStr">
        <is>
          <t>Co-Extrusion Line</t>
        </is>
      </c>
      <c r="C92" s="80" t="n">
        <v>46068</v>
      </c>
      <c r="D92" t="inlineStr">
        <is>
          <t>Coex-AW2</t>
        </is>
      </c>
      <c r="E92" t="inlineStr">
        <is>
          <t>PX5PX6 No Paper</t>
        </is>
      </c>
      <c r="F92" t="n">
        <v>15</v>
      </c>
      <c r="G92" t="n">
        <v>23.4995666666667</v>
      </c>
    </row>
    <row r="93">
      <c r="A93" t="inlineStr">
        <is>
          <t>Daily_Minor_Stops_2026_09_18.xlsx</t>
        </is>
      </c>
      <c r="B93" t="inlineStr">
        <is>
          <t>Co-Extrusion Line</t>
        </is>
      </c>
      <c r="C93" s="80" t="n">
        <v>46068</v>
      </c>
      <c r="D93" t="inlineStr">
        <is>
          <t>Coex-AW2</t>
        </is>
      </c>
      <c r="E93" t="inlineStr">
        <is>
          <t>PX18 Jam At Former</t>
        </is>
      </c>
      <c r="F93" t="n">
        <v>43</v>
      </c>
      <c r="G93" t="n">
        <v>60.1769</v>
      </c>
    </row>
    <row r="94">
      <c r="A94" t="inlineStr">
        <is>
          <t>Daily_Minor_Stops_2026_09_18.xlsx</t>
        </is>
      </c>
      <c r="B94" t="inlineStr">
        <is>
          <t>Co-Extrusion Line</t>
        </is>
      </c>
      <c r="C94" s="80" t="n">
        <v>46069</v>
      </c>
      <c r="D94" t="inlineStr">
        <is>
          <t>Coex-AW2</t>
        </is>
      </c>
      <c r="E94" t="inlineStr">
        <is>
          <t>PX5PX6 No Paper</t>
        </is>
      </c>
      <c r="F94" t="n">
        <v>8</v>
      </c>
      <c r="G94" t="n">
        <v>7.66823333333333</v>
      </c>
    </row>
    <row r="95">
      <c r="A95" t="inlineStr">
        <is>
          <t>Daily_Minor_Stops_2026_09_18.xlsx</t>
        </is>
      </c>
      <c r="B95" t="inlineStr">
        <is>
          <t>Co-Extrusion Line</t>
        </is>
      </c>
      <c r="C95" s="80" t="n">
        <v>46069</v>
      </c>
      <c r="D95" t="inlineStr">
        <is>
          <t>Coex-AW2</t>
        </is>
      </c>
      <c r="E95" t="inlineStr">
        <is>
          <t>PX18 Jam At Former</t>
        </is>
      </c>
      <c r="F95" t="n">
        <v>11</v>
      </c>
      <c r="G95" t="n">
        <v>9.16271666666667</v>
      </c>
    </row>
    <row r="96">
      <c r="A96" t="inlineStr">
        <is>
          <t>Daily_Minor_Stops_2026_09_18.xlsx</t>
        </is>
      </c>
      <c r="B96" t="inlineStr">
        <is>
          <t>Co-Extrusion Line</t>
        </is>
      </c>
      <c r="C96" s="80" t="n">
        <v>46070</v>
      </c>
      <c r="D96" t="inlineStr">
        <is>
          <t>Coex-AW2</t>
        </is>
      </c>
      <c r="E96" t="inlineStr">
        <is>
          <t>S20 Main Cover is Open</t>
        </is>
      </c>
      <c r="F96" t="n">
        <v>11</v>
      </c>
      <c r="G96" t="n">
        <v>51.89645</v>
      </c>
    </row>
    <row r="97">
      <c r="A97" t="inlineStr">
        <is>
          <t>Daily_Minor_Stops_2026_09_18.xlsx</t>
        </is>
      </c>
      <c r="B97" t="inlineStr">
        <is>
          <t>Co-Extrusion Line</t>
        </is>
      </c>
      <c r="C97" s="80" t="n">
        <v>46070</v>
      </c>
      <c r="D97" t="inlineStr">
        <is>
          <t>Coex-AW2</t>
        </is>
      </c>
      <c r="E97" t="inlineStr">
        <is>
          <t>Print Mark Deviation</t>
        </is>
      </c>
      <c r="F97" t="n">
        <v>19</v>
      </c>
      <c r="G97" t="n">
        <v>16.35905</v>
      </c>
    </row>
    <row r="98">
      <c r="A98" t="inlineStr">
        <is>
          <t>Daily_Minor_Stops_2026_09_18.xlsx</t>
        </is>
      </c>
      <c r="B98" t="inlineStr">
        <is>
          <t>Co-Extrusion Line</t>
        </is>
      </c>
      <c r="C98" s="80" t="n">
        <v>46071</v>
      </c>
      <c r="D98" t="inlineStr">
        <is>
          <t>Coex-AW2</t>
        </is>
      </c>
      <c r="E98" t="inlineStr">
        <is>
          <t>U42 Printer Not Ready</t>
        </is>
      </c>
      <c r="F98" t="n">
        <v>12</v>
      </c>
      <c r="G98" t="n">
        <v>12.8267166666667</v>
      </c>
    </row>
    <row r="99">
      <c r="A99" t="inlineStr">
        <is>
          <t>Daily_Minor_Stops_2026_09_18.xlsx</t>
        </is>
      </c>
      <c r="B99" t="inlineStr">
        <is>
          <t>Co-Extrusion Line</t>
        </is>
      </c>
      <c r="C99" s="80" t="n">
        <v>46071</v>
      </c>
      <c r="D99" t="inlineStr">
        <is>
          <t>Coex-AW2</t>
        </is>
      </c>
      <c r="E99" t="inlineStr">
        <is>
          <t>Rocker Loose Position</t>
        </is>
      </c>
      <c r="F99" t="n">
        <v>24</v>
      </c>
      <c r="G99" t="n">
        <v>31.01915</v>
      </c>
    </row>
    <row r="100">
      <c r="A100" t="inlineStr">
        <is>
          <t>Daily_Minor_Stops_2026_09_18.xlsx</t>
        </is>
      </c>
      <c r="B100" t="inlineStr">
        <is>
          <t>Co-Extrusion Line</t>
        </is>
      </c>
      <c r="C100" s="80" t="n">
        <v>46072</v>
      </c>
      <c r="D100" t="inlineStr">
        <is>
          <t>Coex-AW2</t>
        </is>
      </c>
      <c r="E100" t="inlineStr">
        <is>
          <t>S20 Main Cover is Open</t>
        </is>
      </c>
      <c r="F100" t="n">
        <v>18</v>
      </c>
      <c r="G100" t="n">
        <v>190.358783333333</v>
      </c>
    </row>
    <row r="101">
      <c r="A101" t="inlineStr">
        <is>
          <t>Daily_Minor_Stops_2026_09_18.xlsx</t>
        </is>
      </c>
      <c r="B101" t="inlineStr">
        <is>
          <t>Co-Extrusion Line</t>
        </is>
      </c>
      <c r="C101" s="80" t="n">
        <v>46072</v>
      </c>
      <c r="D101" t="inlineStr">
        <is>
          <t>Coex-AW2</t>
        </is>
      </c>
      <c r="E101" t="inlineStr">
        <is>
          <t>PX18 Jam At Former</t>
        </is>
      </c>
      <c r="F101" t="n">
        <v>33</v>
      </c>
      <c r="G101" t="n">
        <v>21.3457333333333</v>
      </c>
    </row>
    <row r="102">
      <c r="A102" t="inlineStr">
        <is>
          <t>Daily_Minor_Stops_2026_09_18.xlsx</t>
        </is>
      </c>
      <c r="B102" t="inlineStr">
        <is>
          <t>Co-Extrusion Line</t>
        </is>
      </c>
      <c r="C102" s="80" t="n">
        <v>46073</v>
      </c>
      <c r="D102" t="inlineStr">
        <is>
          <t>Coex-AW2</t>
        </is>
      </c>
      <c r="E102" t="inlineStr">
        <is>
          <t>U42 Printer Not Ready</t>
        </is>
      </c>
      <c r="F102" t="n">
        <v>13</v>
      </c>
      <c r="G102" t="n">
        <v>4.66758333333333</v>
      </c>
    </row>
    <row r="103">
      <c r="A103" t="inlineStr">
        <is>
          <t>Daily_Minor_Stops_2026_09_18.xlsx</t>
        </is>
      </c>
      <c r="B103" t="inlineStr">
        <is>
          <t>Co-Extrusion Line</t>
        </is>
      </c>
      <c r="C103" s="80" t="n">
        <v>46073</v>
      </c>
      <c r="D103" t="inlineStr">
        <is>
          <t>Coex-AW2</t>
        </is>
      </c>
      <c r="E103" t="inlineStr">
        <is>
          <t>PX5PX6 No Paper</t>
        </is>
      </c>
      <c r="F103" t="n">
        <v>19</v>
      </c>
      <c r="G103" t="n">
        <v>15.6593166666667</v>
      </c>
    </row>
    <row r="104">
      <c r="A104" t="inlineStr">
        <is>
          <t>Daily_Minor_Stops_2026_09_18.xlsx</t>
        </is>
      </c>
      <c r="B104" t="inlineStr">
        <is>
          <t>Co-Extrusion Line</t>
        </is>
      </c>
      <c r="C104" s="80" t="n">
        <v>46074</v>
      </c>
      <c r="D104" t="inlineStr">
        <is>
          <t>Coex-AW2</t>
        </is>
      </c>
      <c r="E104" t="inlineStr">
        <is>
          <t>U42 Printer Not Ready</t>
        </is>
      </c>
      <c r="F104" t="n">
        <v>13</v>
      </c>
      <c r="G104" t="n">
        <v>9.16716666666667</v>
      </c>
    </row>
    <row r="105">
      <c r="A105" t="inlineStr">
        <is>
          <t>Daily_Minor_Stops_2026_09_18.xlsx</t>
        </is>
      </c>
      <c r="B105" t="inlineStr">
        <is>
          <t>Co-Extrusion Line</t>
        </is>
      </c>
      <c r="C105" s="80" t="n">
        <v>46074</v>
      </c>
      <c r="D105" t="inlineStr">
        <is>
          <t>Coex-AW2</t>
        </is>
      </c>
      <c r="E105" t="inlineStr">
        <is>
          <t>PX5PX6 No Paper</t>
        </is>
      </c>
      <c r="F105" t="n">
        <v>27</v>
      </c>
      <c r="G105" t="n">
        <v>28.6670833333333</v>
      </c>
    </row>
    <row r="106">
      <c r="A106" t="inlineStr">
        <is>
          <t>Daily_Minor_Stops_2026_09_18.xlsx</t>
        </is>
      </c>
      <c r="B106" t="inlineStr">
        <is>
          <t>Co-Extrusion Line</t>
        </is>
      </c>
      <c r="C106" s="80" t="n">
        <v>46075</v>
      </c>
      <c r="D106" t="inlineStr">
        <is>
          <t>Coex-AW2</t>
        </is>
      </c>
      <c r="E106" t="inlineStr">
        <is>
          <t>S20 Main Cover is Open</t>
        </is>
      </c>
      <c r="F106" t="n">
        <v>8</v>
      </c>
      <c r="G106" t="n">
        <v>21.17035</v>
      </c>
    </row>
    <row r="107">
      <c r="A107" t="inlineStr">
        <is>
          <t>Daily_Minor_Stops_2026_09_18.xlsx</t>
        </is>
      </c>
      <c r="B107" t="inlineStr">
        <is>
          <t>Co-Extrusion Line</t>
        </is>
      </c>
      <c r="C107" s="80" t="n">
        <v>46075</v>
      </c>
      <c r="D107" t="inlineStr">
        <is>
          <t>Coex-AW2</t>
        </is>
      </c>
      <c r="E107" t="inlineStr">
        <is>
          <t>PX5PX6 No Paper</t>
        </is>
      </c>
      <c r="F107" t="n">
        <v>13</v>
      </c>
      <c r="G107" t="n">
        <v>15.5127833333333</v>
      </c>
    </row>
    <row r="108">
      <c r="A108" t="inlineStr">
        <is>
          <t>Daily_Minor_Stops_2026_09_18.xlsx</t>
        </is>
      </c>
      <c r="B108" t="inlineStr">
        <is>
          <t>Co-Extrusion Line</t>
        </is>
      </c>
      <c r="C108" s="80" t="n">
        <v>46076</v>
      </c>
      <c r="D108" t="inlineStr">
        <is>
          <t>Coex-AW2</t>
        </is>
      </c>
      <c r="E108" t="inlineStr">
        <is>
          <t>PX5PX6 No Paper</t>
        </is>
      </c>
      <c r="F108" t="n">
        <v>18</v>
      </c>
      <c r="G108" t="n">
        <v>16.0215166666667</v>
      </c>
    </row>
    <row r="109">
      <c r="A109" t="inlineStr">
        <is>
          <t>Daily_Minor_Stops_2026_09_18.xlsx</t>
        </is>
      </c>
      <c r="B109" t="inlineStr">
        <is>
          <t>Co-Extrusion Line</t>
        </is>
      </c>
      <c r="C109" s="80" t="n">
        <v>46076</v>
      </c>
      <c r="D109" t="inlineStr">
        <is>
          <t>Coex-AW2</t>
        </is>
      </c>
      <c r="E109" t="inlineStr">
        <is>
          <t>Down Strem Machine Faulty</t>
        </is>
      </c>
      <c r="F109" t="n">
        <v>7</v>
      </c>
      <c r="G109" t="n">
        <v>10.1691166666667</v>
      </c>
    </row>
    <row r="110">
      <c r="A110" t="inlineStr">
        <is>
          <t>Daily_Minor_Stops_2026_09_18.xlsx</t>
        </is>
      </c>
      <c r="B110" t="inlineStr">
        <is>
          <t>Co-Extrusion Line</t>
        </is>
      </c>
      <c r="C110" s="80" t="n">
        <v>46077</v>
      </c>
      <c r="D110" t="inlineStr">
        <is>
          <t>Coex-AW2</t>
        </is>
      </c>
      <c r="E110" t="inlineStr">
        <is>
          <t>U42 Printer Not Ready</t>
        </is>
      </c>
      <c r="F110" t="n">
        <v>10</v>
      </c>
      <c r="G110" t="n">
        <v>9.16995</v>
      </c>
    </row>
    <row r="111">
      <c r="A111" t="inlineStr">
        <is>
          <t>Daily_Minor_Stops_2026_09_18.xlsx</t>
        </is>
      </c>
      <c r="B111" t="inlineStr">
        <is>
          <t>Co-Extrusion Line</t>
        </is>
      </c>
      <c r="C111" s="80" t="n">
        <v>46077</v>
      </c>
      <c r="D111" t="inlineStr">
        <is>
          <t>Coex-AW2</t>
        </is>
      </c>
      <c r="E111" t="inlineStr">
        <is>
          <t>PX5PX6 No Paper</t>
        </is>
      </c>
      <c r="F111" t="n">
        <v>16</v>
      </c>
      <c r="G111" t="n">
        <v>13.8338666666667</v>
      </c>
    </row>
    <row r="112">
      <c r="A112" t="inlineStr">
        <is>
          <t>Daily_Minor_Stops_2026_09_18.xlsx</t>
        </is>
      </c>
      <c r="B112" t="inlineStr">
        <is>
          <t>Co-Extrusion Line</t>
        </is>
      </c>
      <c r="C112" s="80" t="n">
        <v>46078</v>
      </c>
      <c r="D112" t="inlineStr">
        <is>
          <t>Coex-AW2</t>
        </is>
      </c>
      <c r="E112" t="inlineStr">
        <is>
          <t>U42 Printer Not Ready</t>
        </is>
      </c>
      <c r="F112" t="n">
        <v>8</v>
      </c>
      <c r="G112" t="n">
        <v>6.67776666666667</v>
      </c>
    </row>
    <row r="113">
      <c r="A113" t="inlineStr">
        <is>
          <t>Daily_Minor_Stops_2026_09_18.xlsx</t>
        </is>
      </c>
      <c r="B113" t="inlineStr">
        <is>
          <t>Co-Extrusion Line</t>
        </is>
      </c>
      <c r="C113" s="80" t="n">
        <v>46078</v>
      </c>
      <c r="D113" t="inlineStr">
        <is>
          <t>Coex-AW2</t>
        </is>
      </c>
      <c r="E113" t="inlineStr">
        <is>
          <t>PX5PX6 No Paper</t>
        </is>
      </c>
      <c r="F113" t="n">
        <v>9</v>
      </c>
      <c r="G113" t="n">
        <v>10.3390666666667</v>
      </c>
    </row>
    <row r="114">
      <c r="A114" t="inlineStr">
        <is>
          <t>Daily_Minor_Stops_2026_09_18.xlsx</t>
        </is>
      </c>
      <c r="B114" t="inlineStr">
        <is>
          <t>Co-Extrusion Line</t>
        </is>
      </c>
      <c r="C114" s="80" t="n">
        <v>46079</v>
      </c>
      <c r="D114" t="inlineStr">
        <is>
          <t>Coex-AW2</t>
        </is>
      </c>
      <c r="E114" t="inlineStr">
        <is>
          <t>PX5PX6 No Paper</t>
        </is>
      </c>
      <c r="F114" t="n">
        <v>14</v>
      </c>
      <c r="G114" t="n">
        <v>15.4884666666667</v>
      </c>
    </row>
    <row r="115">
      <c r="A115" t="inlineStr">
        <is>
          <t>Daily_Minor_Stops_2026_09_18.xlsx</t>
        </is>
      </c>
      <c r="B115" t="inlineStr">
        <is>
          <t>Co-Extrusion Line</t>
        </is>
      </c>
      <c r="C115" s="80" t="n">
        <v>46079</v>
      </c>
      <c r="D115" t="inlineStr">
        <is>
          <t>Coex-AW2</t>
        </is>
      </c>
      <c r="E115" t="inlineStr">
        <is>
          <t>PX18 Jam At Former</t>
        </is>
      </c>
      <c r="F115" t="n">
        <v>13</v>
      </c>
      <c r="G115" t="n">
        <v>11.67425</v>
      </c>
    </row>
    <row r="116">
      <c r="A116" t="inlineStr">
        <is>
          <t>Daily_Minor_Stops_2026_09_18.xlsx</t>
        </is>
      </c>
      <c r="B116" t="inlineStr">
        <is>
          <t>Co-Extrusion Line</t>
        </is>
      </c>
      <c r="C116" s="80" t="n">
        <v>46080</v>
      </c>
      <c r="D116" t="inlineStr">
        <is>
          <t>Coex-AW2</t>
        </is>
      </c>
      <c r="E116" t="inlineStr">
        <is>
          <t>U42 Printer Not Ready</t>
        </is>
      </c>
      <c r="F116" t="n">
        <v>11</v>
      </c>
      <c r="G116" t="n">
        <v>3.50836666666667</v>
      </c>
    </row>
    <row r="117">
      <c r="A117" t="inlineStr">
        <is>
          <t>Daily_Minor_Stops_2026_09_18.xlsx</t>
        </is>
      </c>
      <c r="B117" t="inlineStr">
        <is>
          <t>Co-Extrusion Line</t>
        </is>
      </c>
      <c r="C117" s="80" t="n">
        <v>46080</v>
      </c>
      <c r="D117" t="inlineStr">
        <is>
          <t>Coex-AW2</t>
        </is>
      </c>
      <c r="E117" t="inlineStr">
        <is>
          <t>PX5PX6 No Paper</t>
        </is>
      </c>
      <c r="F117" t="n">
        <v>19</v>
      </c>
      <c r="G117" t="n">
        <v>20.7122333333333</v>
      </c>
    </row>
    <row r="118">
      <c r="A118" t="inlineStr">
        <is>
          <t>Daily_Minor_Stops_2026_09_18.xlsx</t>
        </is>
      </c>
      <c r="B118" t="inlineStr">
        <is>
          <t>Co-Extrusion Line</t>
        </is>
      </c>
      <c r="C118" s="80" t="n">
        <v>46081</v>
      </c>
      <c r="D118" t="inlineStr">
        <is>
          <t>Coex-AW2</t>
        </is>
      </c>
      <c r="E118" t="inlineStr">
        <is>
          <t>PX5PX6 No Paper</t>
        </is>
      </c>
      <c r="F118" t="n">
        <v>19</v>
      </c>
      <c r="G118" t="n">
        <v>19.4267833333333</v>
      </c>
    </row>
    <row r="119">
      <c r="A119" t="inlineStr">
        <is>
          <t>Daily_Minor_Stops_2026_09_18.xlsx</t>
        </is>
      </c>
      <c r="B119" t="inlineStr">
        <is>
          <t>Co-Extrusion Line</t>
        </is>
      </c>
      <c r="C119" s="80" t="n">
        <v>46081</v>
      </c>
      <c r="D119" t="inlineStr">
        <is>
          <t>Coex-AW2</t>
        </is>
      </c>
      <c r="E119" t="inlineStr">
        <is>
          <t>PX18 Jam At Former</t>
        </is>
      </c>
      <c r="F119" t="n">
        <v>11</v>
      </c>
      <c r="G119" t="n">
        <v>8.049483333333329</v>
      </c>
    </row>
    <row r="120">
      <c r="A120" t="inlineStr">
        <is>
          <t>Daily_Minor_Stops_2026_09_18.xlsx</t>
        </is>
      </c>
      <c r="B120" t="inlineStr">
        <is>
          <t>Co-Extrusion Line</t>
        </is>
      </c>
      <c r="C120" s="80" t="n">
        <v>46082</v>
      </c>
      <c r="D120" t="inlineStr">
        <is>
          <t>Coex-AW2</t>
        </is>
      </c>
      <c r="E120" t="inlineStr">
        <is>
          <t>U42 Printer Not Ready</t>
        </is>
      </c>
      <c r="F120" t="n">
        <v>8</v>
      </c>
      <c r="G120" t="n">
        <v>2.52263333333333</v>
      </c>
    </row>
    <row r="121">
      <c r="A121" t="inlineStr">
        <is>
          <t>Daily_Minor_Stops_2026_09_18.xlsx</t>
        </is>
      </c>
      <c r="B121" t="inlineStr">
        <is>
          <t>Co-Extrusion Line</t>
        </is>
      </c>
      <c r="C121" s="80" t="n">
        <v>46082</v>
      </c>
      <c r="D121" t="inlineStr">
        <is>
          <t>Coex-AW2</t>
        </is>
      </c>
      <c r="E121" t="inlineStr">
        <is>
          <t>PX5PX6 No Paper</t>
        </is>
      </c>
      <c r="F121" t="n">
        <v>22</v>
      </c>
      <c r="G121" t="n">
        <v>22.61205</v>
      </c>
    </row>
    <row r="122">
      <c r="A122" t="inlineStr">
        <is>
          <t>Daily_Minor_Stops_2026_09_18.xlsx</t>
        </is>
      </c>
      <c r="B122" t="inlineStr">
        <is>
          <t>Co-Extrusion Line</t>
        </is>
      </c>
      <c r="C122" s="80" t="n">
        <v>46083</v>
      </c>
      <c r="D122" t="inlineStr">
        <is>
          <t>Coex-AW2</t>
        </is>
      </c>
      <c r="E122" t="inlineStr">
        <is>
          <t>PX5PX6 No Paper</t>
        </is>
      </c>
      <c r="F122" t="n">
        <v>12</v>
      </c>
      <c r="G122" t="n">
        <v>216.044616666667</v>
      </c>
    </row>
    <row r="123">
      <c r="A123" t="inlineStr">
        <is>
          <t>Daily_Minor_Stops_2026_09_18.xlsx</t>
        </is>
      </c>
      <c r="B123" t="inlineStr">
        <is>
          <t>Co-Extrusion Line</t>
        </is>
      </c>
      <c r="C123" s="80" t="n">
        <v>46083</v>
      </c>
      <c r="D123" t="inlineStr">
        <is>
          <t>Coex-AW2</t>
        </is>
      </c>
      <c r="E123" t="inlineStr">
        <is>
          <t>Down Strem Machine Faulty</t>
        </is>
      </c>
      <c r="F123" t="n">
        <v>7</v>
      </c>
      <c r="G123" t="n">
        <v>11.5647833333333</v>
      </c>
    </row>
    <row r="124">
      <c r="A124" t="inlineStr">
        <is>
          <t>Daily_Minor_Stops_2026_09_18.xlsx</t>
        </is>
      </c>
      <c r="B124" t="inlineStr">
        <is>
          <t>Co-Extrusion Line</t>
        </is>
      </c>
      <c r="C124" s="80" t="n">
        <v>46084</v>
      </c>
      <c r="D124" t="inlineStr">
        <is>
          <t>Coex-AW2</t>
        </is>
      </c>
      <c r="E124" t="inlineStr">
        <is>
          <t>PX5PX6 No Paper</t>
        </is>
      </c>
      <c r="F124" t="n">
        <v>20</v>
      </c>
      <c r="G124" t="n">
        <v>18.5776833333333</v>
      </c>
    </row>
    <row r="125">
      <c r="A125" t="inlineStr">
        <is>
          <t>Daily_Minor_Stops_2026_09_18.xlsx</t>
        </is>
      </c>
      <c r="B125" t="inlineStr">
        <is>
          <t>Co-Extrusion Line</t>
        </is>
      </c>
      <c r="C125" s="80" t="n">
        <v>46084</v>
      </c>
      <c r="D125" t="inlineStr">
        <is>
          <t>Coex-AW2</t>
        </is>
      </c>
      <c r="E125" t="inlineStr">
        <is>
          <t>Down Strem Machine Faulty</t>
        </is>
      </c>
      <c r="F125" t="n">
        <v>13</v>
      </c>
      <c r="G125" t="n">
        <v>5.17915</v>
      </c>
    </row>
    <row r="126">
      <c r="A126" t="inlineStr">
        <is>
          <t>Daily_Minor_Stops_2026_09_18.xlsx</t>
        </is>
      </c>
      <c r="B126" t="inlineStr">
        <is>
          <t>Co-Extrusion Line</t>
        </is>
      </c>
      <c r="C126" s="80" t="n">
        <v>46085</v>
      </c>
      <c r="D126" t="inlineStr">
        <is>
          <t>Coex-AW2</t>
        </is>
      </c>
      <c r="E126" t="inlineStr">
        <is>
          <t>S20 Main Cover is Open</t>
        </is>
      </c>
      <c r="F126" t="n">
        <v>3</v>
      </c>
      <c r="G126" t="n">
        <v>1158.57761666667</v>
      </c>
    </row>
    <row r="127">
      <c r="A127" t="inlineStr">
        <is>
          <t>Daily_Minor_Stops_2026_09_18.xlsx</t>
        </is>
      </c>
      <c r="B127" t="inlineStr">
        <is>
          <t>Co-Extrusion Line</t>
        </is>
      </c>
      <c r="C127" s="80" t="n">
        <v>46085</v>
      </c>
      <c r="D127" t="inlineStr">
        <is>
          <t>Coex-AW2</t>
        </is>
      </c>
      <c r="E127" t="inlineStr">
        <is>
          <t>PX5PX6 No Paper</t>
        </is>
      </c>
      <c r="F127" t="n">
        <v>5</v>
      </c>
      <c r="G127" t="n">
        <v>6.00296666666667</v>
      </c>
    </row>
    <row r="128">
      <c r="A128" t="inlineStr">
        <is>
          <t>Daily_Minor_Stops_2026_09_18.xlsx</t>
        </is>
      </c>
      <c r="B128" t="inlineStr">
        <is>
          <t>Co-Extrusion Line</t>
        </is>
      </c>
      <c r="C128" s="80" t="n">
        <v>46086</v>
      </c>
      <c r="D128" t="inlineStr">
        <is>
          <t>Coex-AW2</t>
        </is>
      </c>
      <c r="E128" t="inlineStr">
        <is>
          <t>S20 Main Cover is Open</t>
        </is>
      </c>
      <c r="F128" t="n">
        <v>17</v>
      </c>
      <c r="G128" t="n">
        <v>535.094483333333</v>
      </c>
    </row>
    <row r="129">
      <c r="A129" t="inlineStr">
        <is>
          <t>Daily_Minor_Stops_2026_09_18.xlsx</t>
        </is>
      </c>
      <c r="B129" t="inlineStr">
        <is>
          <t>Co-Extrusion Line</t>
        </is>
      </c>
      <c r="C129" s="80" t="n">
        <v>46086</v>
      </c>
      <c r="D129" t="inlineStr">
        <is>
          <t>Coex-AW2</t>
        </is>
      </c>
      <c r="E129" t="inlineStr">
        <is>
          <t>Down Strem Machine Faulty</t>
        </is>
      </c>
      <c r="F129" t="n">
        <v>11</v>
      </c>
      <c r="G129" t="n">
        <v>20.9919666666667</v>
      </c>
    </row>
    <row r="130">
      <c r="A130" t="inlineStr">
        <is>
          <t>Daily_Minor_Stops_2026_09_18.xlsx</t>
        </is>
      </c>
      <c r="B130" t="inlineStr">
        <is>
          <t>Co-Extrusion Line</t>
        </is>
      </c>
      <c r="C130" s="80" t="n">
        <v>46087</v>
      </c>
      <c r="D130" t="inlineStr">
        <is>
          <t>Coex-AW2</t>
        </is>
      </c>
      <c r="E130" t="inlineStr">
        <is>
          <t>PX18 Jam At Former</t>
        </is>
      </c>
      <c r="F130" t="n">
        <v>26</v>
      </c>
      <c r="G130" t="n">
        <v>22.1558833333333</v>
      </c>
    </row>
    <row r="131">
      <c r="A131" t="inlineStr">
        <is>
          <t>Daily_Minor_Stops_2026_09_18.xlsx</t>
        </is>
      </c>
      <c r="B131" t="inlineStr">
        <is>
          <t>Co-Extrusion Line</t>
        </is>
      </c>
      <c r="C131" s="80" t="n">
        <v>46087</v>
      </c>
      <c r="D131" t="inlineStr">
        <is>
          <t>Coex-AW2</t>
        </is>
      </c>
      <c r="E131" t="inlineStr">
        <is>
          <t>Down Strem Machine Faulty</t>
        </is>
      </c>
      <c r="F131" t="n">
        <v>18</v>
      </c>
      <c r="G131" t="n">
        <v>42.0103333333333</v>
      </c>
    </row>
    <row r="132">
      <c r="A132" t="inlineStr">
        <is>
          <t>Daily_Minor_Stops_2026_09_18.xlsx</t>
        </is>
      </c>
      <c r="B132" t="inlineStr">
        <is>
          <t>Co-Extrusion Line</t>
        </is>
      </c>
      <c r="C132" s="80" t="n">
        <v>46088</v>
      </c>
      <c r="D132" t="inlineStr">
        <is>
          <t>Coex-AW2</t>
        </is>
      </c>
      <c r="E132" t="inlineStr">
        <is>
          <t>PX5PX6 No Paper</t>
        </is>
      </c>
      <c r="F132" t="n">
        <v>10</v>
      </c>
      <c r="G132" t="n">
        <v>12.8336333333333</v>
      </c>
    </row>
    <row r="133">
      <c r="A133" t="inlineStr">
        <is>
          <t>Daily_Minor_Stops_2026_09_18.xlsx</t>
        </is>
      </c>
      <c r="B133" t="inlineStr">
        <is>
          <t>Co-Extrusion Line</t>
        </is>
      </c>
      <c r="C133" s="80" t="n">
        <v>46088</v>
      </c>
      <c r="D133" t="inlineStr">
        <is>
          <t>Coex-AW2</t>
        </is>
      </c>
      <c r="E133" t="inlineStr">
        <is>
          <t>PX18 Jam At Former</t>
        </is>
      </c>
      <c r="F133" t="n">
        <v>8</v>
      </c>
      <c r="G133" t="n">
        <v>5.8329</v>
      </c>
    </row>
    <row r="134">
      <c r="A134" t="inlineStr">
        <is>
          <t>Daily_Minor_Stops_2026_09_18.xlsx</t>
        </is>
      </c>
      <c r="B134" t="inlineStr">
        <is>
          <t>Co-Extrusion Line</t>
        </is>
      </c>
      <c r="C134" s="80" t="n">
        <v>46089</v>
      </c>
      <c r="D134" t="inlineStr">
        <is>
          <t>Coex-AW2</t>
        </is>
      </c>
      <c r="E134" t="inlineStr">
        <is>
          <t>PX18 Jam At Former</t>
        </is>
      </c>
      <c r="F134" t="n">
        <v>17</v>
      </c>
      <c r="G134" t="n">
        <v>10.3202166666667</v>
      </c>
    </row>
    <row r="135">
      <c r="A135" t="inlineStr">
        <is>
          <t>Daily_Minor_Stops_2026_09_18.xlsx</t>
        </is>
      </c>
      <c r="B135" t="inlineStr">
        <is>
          <t>Co-Extrusion Line</t>
        </is>
      </c>
      <c r="C135" s="80" t="n">
        <v>46089</v>
      </c>
      <c r="D135" t="inlineStr">
        <is>
          <t>Coex-AW2</t>
        </is>
      </c>
      <c r="E135" t="inlineStr">
        <is>
          <t>Down Strem Machine Faulty</t>
        </is>
      </c>
      <c r="F135" t="n">
        <v>7</v>
      </c>
      <c r="G135" t="n">
        <v>2.99595</v>
      </c>
    </row>
    <row r="136">
      <c r="A136" t="inlineStr">
        <is>
          <t>Daily_Minor_Stops_2026_09_18.xlsx</t>
        </is>
      </c>
      <c r="B136" t="inlineStr">
        <is>
          <t>Co-Extrusion Line</t>
        </is>
      </c>
      <c r="C136" s="80" t="n">
        <v>46090</v>
      </c>
      <c r="D136" t="inlineStr">
        <is>
          <t>Coex-AW2</t>
        </is>
      </c>
      <c r="E136" t="inlineStr">
        <is>
          <t>PX5PX6 No Paper</t>
        </is>
      </c>
      <c r="F136" t="n">
        <v>5</v>
      </c>
      <c r="G136" t="n">
        <v>6.33576666666667</v>
      </c>
    </row>
    <row r="137">
      <c r="A137" t="inlineStr">
        <is>
          <t>Daily_Minor_Stops_2026_09_18.xlsx</t>
        </is>
      </c>
      <c r="B137" t="inlineStr">
        <is>
          <t>Co-Extrusion Line</t>
        </is>
      </c>
      <c r="C137" s="80" t="n">
        <v>46090</v>
      </c>
      <c r="D137" t="inlineStr">
        <is>
          <t>Coex-AW2</t>
        </is>
      </c>
      <c r="E137" t="inlineStr">
        <is>
          <t>PX18 Jam At Former</t>
        </is>
      </c>
      <c r="F137" t="n">
        <v>19</v>
      </c>
      <c r="G137" t="n">
        <v>20.5029333333333</v>
      </c>
    </row>
    <row r="138">
      <c r="A138" t="inlineStr">
        <is>
          <t>Daily_Minor_Stops_2026_09_18.xlsx</t>
        </is>
      </c>
      <c r="B138" t="inlineStr">
        <is>
          <t>Co-Extrusion Line</t>
        </is>
      </c>
      <c r="C138" s="80" t="n">
        <v>46091</v>
      </c>
      <c r="D138" t="inlineStr">
        <is>
          <t>Coex-AW2</t>
        </is>
      </c>
      <c r="E138" t="inlineStr">
        <is>
          <t>S20 Main Cover is Open</t>
        </is>
      </c>
      <c r="F138" t="n">
        <v>7</v>
      </c>
      <c r="G138" t="n">
        <v>6.67285</v>
      </c>
    </row>
    <row r="139">
      <c r="A139" t="inlineStr">
        <is>
          <t>Daily_Minor_Stops_2026_09_18.xlsx</t>
        </is>
      </c>
      <c r="B139" t="inlineStr">
        <is>
          <t>Co-Extrusion Line</t>
        </is>
      </c>
      <c r="C139" s="80" t="n">
        <v>46091</v>
      </c>
      <c r="D139" t="inlineStr">
        <is>
          <t>Coex-AW2</t>
        </is>
      </c>
      <c r="E139" t="inlineStr">
        <is>
          <t>PX18 Jam At Former</t>
        </is>
      </c>
      <c r="F139" t="n">
        <v>15</v>
      </c>
      <c r="G139" t="n">
        <v>17.1738166666667</v>
      </c>
    </row>
    <row r="140">
      <c r="A140" t="inlineStr">
        <is>
          <t>Daily_Minor_Stops_2026_09_18.xlsx</t>
        </is>
      </c>
      <c r="B140" t="inlineStr">
        <is>
          <t>Co-Extrusion Line</t>
        </is>
      </c>
      <c r="C140" s="80" t="n">
        <v>46092</v>
      </c>
      <c r="D140" t="inlineStr">
        <is>
          <t>Coex-AW2</t>
        </is>
      </c>
      <c r="E140" t="inlineStr">
        <is>
          <t>S20 Main Cover is Open</t>
        </is>
      </c>
      <c r="F140" t="n">
        <v>11</v>
      </c>
      <c r="G140" t="n">
        <v>428.199983333333</v>
      </c>
    </row>
    <row r="141">
      <c r="A141" t="inlineStr">
        <is>
          <t>Daily_Minor_Stops_2026_09_18.xlsx</t>
        </is>
      </c>
      <c r="B141" t="inlineStr">
        <is>
          <t>Co-Extrusion Line</t>
        </is>
      </c>
      <c r="C141" s="80" t="n">
        <v>46092</v>
      </c>
      <c r="D141" t="inlineStr">
        <is>
          <t>Coex-AW2</t>
        </is>
      </c>
      <c r="E141" t="inlineStr">
        <is>
          <t>Down Strem Machine Faulty</t>
        </is>
      </c>
      <c r="F141" t="n">
        <v>18</v>
      </c>
      <c r="G141" t="n">
        <v>23.5046333333333</v>
      </c>
    </row>
    <row r="142">
      <c r="A142" t="inlineStr">
        <is>
          <t>Daily_Minor_Stops_2026_09_18.xlsx</t>
        </is>
      </c>
      <c r="B142" t="inlineStr">
        <is>
          <t>Co-Extrusion Line</t>
        </is>
      </c>
      <c r="C142" s="80" t="n">
        <v>46093</v>
      </c>
      <c r="D142" t="inlineStr">
        <is>
          <t>Coex-AW2</t>
        </is>
      </c>
      <c r="E142" t="inlineStr">
        <is>
          <t>PX5PX6 No Paper</t>
        </is>
      </c>
      <c r="F142" t="n">
        <v>23</v>
      </c>
      <c r="G142" t="n">
        <v>23.83385</v>
      </c>
    </row>
    <row r="143">
      <c r="A143" t="inlineStr">
        <is>
          <t>Daily_Minor_Stops_2026_09_18.xlsx</t>
        </is>
      </c>
      <c r="B143" t="inlineStr">
        <is>
          <t>Co-Extrusion Line</t>
        </is>
      </c>
      <c r="C143" s="80" t="n">
        <v>46093</v>
      </c>
      <c r="D143" t="inlineStr">
        <is>
          <t>Coex-AW2</t>
        </is>
      </c>
      <c r="E143" t="inlineStr">
        <is>
          <t>PX18 Jam At Former</t>
        </is>
      </c>
      <c r="F143" t="n">
        <v>13</v>
      </c>
      <c r="G143" t="n">
        <v>11.1683833333333</v>
      </c>
    </row>
    <row r="144">
      <c r="A144" t="inlineStr">
        <is>
          <t>Daily_Minor_Stops_2026_09_18.xlsx</t>
        </is>
      </c>
      <c r="B144" t="inlineStr">
        <is>
          <t>Co-Extrusion Line</t>
        </is>
      </c>
      <c r="C144" s="80" t="n">
        <v>46094</v>
      </c>
      <c r="D144" t="inlineStr">
        <is>
          <t>Coex-AW2</t>
        </is>
      </c>
      <c r="E144" t="inlineStr">
        <is>
          <t>U42 Printer Not Ready</t>
        </is>
      </c>
      <c r="F144" t="n">
        <v>15</v>
      </c>
      <c r="G144" t="n">
        <v>6.17751666666667</v>
      </c>
    </row>
    <row r="145">
      <c r="A145" t="inlineStr">
        <is>
          <t>Daily_Minor_Stops_2026_09_18.xlsx</t>
        </is>
      </c>
      <c r="B145" t="inlineStr">
        <is>
          <t>Co-Extrusion Line</t>
        </is>
      </c>
      <c r="C145" s="80" t="n">
        <v>46094</v>
      </c>
      <c r="D145" t="inlineStr">
        <is>
          <t>Coex-AW2</t>
        </is>
      </c>
      <c r="E145" t="inlineStr">
        <is>
          <t>PX5PX6 No Paper</t>
        </is>
      </c>
      <c r="F145" t="n">
        <v>22</v>
      </c>
      <c r="G145" t="n">
        <v>21.5120666666667</v>
      </c>
    </row>
    <row r="146">
      <c r="A146" t="inlineStr">
        <is>
          <t>Daily_Minor_Stops_2026_09_18.xlsx</t>
        </is>
      </c>
      <c r="B146" t="inlineStr">
        <is>
          <t>Co-Extrusion Line</t>
        </is>
      </c>
      <c r="C146" s="80" t="n">
        <v>46095</v>
      </c>
      <c r="D146" t="inlineStr">
        <is>
          <t>Coex-AW2</t>
        </is>
      </c>
      <c r="E146" t="inlineStr">
        <is>
          <t>U42 Printer Not Ready</t>
        </is>
      </c>
      <c r="F146" t="n">
        <v>16</v>
      </c>
      <c r="G146" t="n">
        <v>7.9925</v>
      </c>
    </row>
    <row r="147">
      <c r="A147" t="inlineStr">
        <is>
          <t>Daily_Minor_Stops_2026_09_18.xlsx</t>
        </is>
      </c>
      <c r="B147" t="inlineStr">
        <is>
          <t>Co-Extrusion Line</t>
        </is>
      </c>
      <c r="C147" s="80" t="n">
        <v>46095</v>
      </c>
      <c r="D147" t="inlineStr">
        <is>
          <t>Coex-AW2</t>
        </is>
      </c>
      <c r="E147" t="inlineStr">
        <is>
          <t>PX5PX6 No Paper</t>
        </is>
      </c>
      <c r="F147" t="n">
        <v>17</v>
      </c>
      <c r="G147" t="n">
        <v>15.17755</v>
      </c>
    </row>
    <row r="148">
      <c r="A148" t="inlineStr">
        <is>
          <t>Daily_Minor_Stops_2026_09_18.xlsx</t>
        </is>
      </c>
      <c r="B148" t="inlineStr">
        <is>
          <t>Co-Extrusion Line</t>
        </is>
      </c>
      <c r="C148" s="80" t="n">
        <v>46096</v>
      </c>
      <c r="D148" t="inlineStr">
        <is>
          <t>Coex-AW2</t>
        </is>
      </c>
      <c r="E148" t="inlineStr">
        <is>
          <t>PX5PX6 No Paper</t>
        </is>
      </c>
      <c r="F148" t="n">
        <v>21</v>
      </c>
      <c r="G148" t="n">
        <v>21.6764666666667</v>
      </c>
    </row>
    <row r="149">
      <c r="A149" t="inlineStr">
        <is>
          <t>Daily_Minor_Stops_2026_09_18.xlsx</t>
        </is>
      </c>
      <c r="B149" t="inlineStr">
        <is>
          <t>Co-Extrusion Line</t>
        </is>
      </c>
      <c r="C149" s="80" t="n">
        <v>46096</v>
      </c>
      <c r="D149" t="inlineStr">
        <is>
          <t>Coex-AW2</t>
        </is>
      </c>
      <c r="E149" t="inlineStr">
        <is>
          <t>PX18 Jam At Former</t>
        </is>
      </c>
      <c r="F149" t="n">
        <v>26</v>
      </c>
      <c r="G149" t="n">
        <v>23.6534166666667</v>
      </c>
    </row>
    <row r="150">
      <c r="A150" t="inlineStr">
        <is>
          <t>Daily_Minor_Stops_2026_09_18.xlsx</t>
        </is>
      </c>
      <c r="B150" t="inlineStr">
        <is>
          <t>Co-Extrusion Line</t>
        </is>
      </c>
      <c r="C150" s="80" t="n">
        <v>46097</v>
      </c>
      <c r="D150" t="inlineStr">
        <is>
          <t>Coex-AW2</t>
        </is>
      </c>
      <c r="E150" t="inlineStr">
        <is>
          <t>U42 Printer Not Ready</t>
        </is>
      </c>
      <c r="F150" t="n">
        <v>5</v>
      </c>
      <c r="G150" t="n">
        <v>1.64738333333333</v>
      </c>
    </row>
    <row r="151">
      <c r="A151" t="inlineStr">
        <is>
          <t>Daily_Minor_Stops_2026_09_18.xlsx</t>
        </is>
      </c>
      <c r="B151" t="inlineStr">
        <is>
          <t>Co-Extrusion Line</t>
        </is>
      </c>
      <c r="C151" s="80" t="n">
        <v>46097</v>
      </c>
      <c r="D151" t="inlineStr">
        <is>
          <t>Coex-AW2</t>
        </is>
      </c>
      <c r="E151" t="inlineStr">
        <is>
          <t>PX5PX6 No Paper</t>
        </is>
      </c>
      <c r="F151" t="n">
        <v>19</v>
      </c>
      <c r="G151" t="n">
        <v>22.0071666666667</v>
      </c>
    </row>
    <row r="152">
      <c r="A152" t="inlineStr">
        <is>
          <t>Daily_Minor_Stops_2026_09_18.xlsx</t>
        </is>
      </c>
      <c r="B152" t="inlineStr">
        <is>
          <t>Co-Extrusion Line</t>
        </is>
      </c>
      <c r="C152" s="80" t="n">
        <v>46098</v>
      </c>
      <c r="D152" t="inlineStr">
        <is>
          <t>Coex-AW2</t>
        </is>
      </c>
      <c r="E152" t="inlineStr">
        <is>
          <t>PX18 Jam At Former</t>
        </is>
      </c>
      <c r="F152" t="n">
        <v>10</v>
      </c>
      <c r="G152" t="n">
        <v>5.50915</v>
      </c>
    </row>
    <row r="153">
      <c r="A153" t="inlineStr">
        <is>
          <t>Daily_Minor_Stops_2026_09_18.xlsx</t>
        </is>
      </c>
      <c r="B153" t="inlineStr">
        <is>
          <t>Co-Extrusion Line</t>
        </is>
      </c>
      <c r="C153" s="80" t="n">
        <v>46098</v>
      </c>
      <c r="D153" t="inlineStr">
        <is>
          <t>Coex-AW2</t>
        </is>
      </c>
      <c r="E153" t="inlineStr">
        <is>
          <t>Down Strem Machine Faulty</t>
        </is>
      </c>
      <c r="F153" t="n">
        <v>8</v>
      </c>
      <c r="G153" t="n">
        <v>253.09365</v>
      </c>
    </row>
    <row r="154">
      <c r="A154" t="inlineStr">
        <is>
          <t>Daily_Minor_Stops_2026_09_18.xlsx</t>
        </is>
      </c>
      <c r="B154" t="inlineStr">
        <is>
          <t>Co-Extrusion Line</t>
        </is>
      </c>
      <c r="C154" s="80" t="n">
        <v>46099</v>
      </c>
      <c r="D154" t="inlineStr">
        <is>
          <t>Coex-AW2</t>
        </is>
      </c>
      <c r="E154" t="inlineStr">
        <is>
          <t>S20 Main Cover is Open</t>
        </is>
      </c>
      <c r="F154" t="n">
        <v>7</v>
      </c>
      <c r="G154" t="n">
        <v>6.3251</v>
      </c>
    </row>
    <row r="155">
      <c r="A155" t="inlineStr">
        <is>
          <t>Daily_Minor_Stops_2026_09_18.xlsx</t>
        </is>
      </c>
      <c r="B155" t="inlineStr">
        <is>
          <t>Co-Extrusion Line</t>
        </is>
      </c>
      <c r="C155" s="80" t="n">
        <v>46099</v>
      </c>
      <c r="D155" t="inlineStr">
        <is>
          <t>Coex-AW2</t>
        </is>
      </c>
      <c r="E155" t="inlineStr">
        <is>
          <t>PX5PX6 No Paper</t>
        </is>
      </c>
      <c r="F155" t="n">
        <v>7</v>
      </c>
      <c r="G155" t="n">
        <v>5.81968333333333</v>
      </c>
    </row>
    <row r="156">
      <c r="A156" t="inlineStr">
        <is>
          <t>Daily_Minor_Stops_2026_09_18.xlsx</t>
        </is>
      </c>
      <c r="B156" t="inlineStr">
        <is>
          <t>Co-Extrusion Line</t>
        </is>
      </c>
      <c r="C156" s="80" t="n">
        <v>46100</v>
      </c>
      <c r="D156" t="inlineStr">
        <is>
          <t>Coex-AW2</t>
        </is>
      </c>
      <c r="E156" t="inlineStr">
        <is>
          <t>PX5PX6 No Paper</t>
        </is>
      </c>
      <c r="F156" t="n">
        <v>18</v>
      </c>
      <c r="G156" t="n">
        <v>16.6761833333333</v>
      </c>
    </row>
    <row r="157">
      <c r="A157" t="inlineStr">
        <is>
          <t>Daily_Minor_Stops_2026_09_18.xlsx</t>
        </is>
      </c>
      <c r="B157" t="inlineStr">
        <is>
          <t>Co-Extrusion Line</t>
        </is>
      </c>
      <c r="C157" s="80" t="n">
        <v>46100</v>
      </c>
      <c r="D157" t="inlineStr">
        <is>
          <t>Coex-AW2</t>
        </is>
      </c>
      <c r="E157" t="inlineStr">
        <is>
          <t>PX18 Jam At Former</t>
        </is>
      </c>
      <c r="F157" t="n">
        <v>24</v>
      </c>
      <c r="G157" t="n">
        <v>16.66225</v>
      </c>
    </row>
    <row r="158">
      <c r="A158" t="inlineStr">
        <is>
          <t>Daily_Minor_Stops_2026_09_18.xlsx</t>
        </is>
      </c>
      <c r="B158" t="inlineStr">
        <is>
          <t>Co-Extrusion Line</t>
        </is>
      </c>
      <c r="C158" s="80" t="n">
        <v>46101</v>
      </c>
      <c r="D158" t="inlineStr">
        <is>
          <t>Coex-AW2</t>
        </is>
      </c>
      <c r="E158" t="inlineStr">
        <is>
          <t>U42 Printer Not Ready</t>
        </is>
      </c>
      <c r="F158" t="n">
        <v>10</v>
      </c>
      <c r="G158" t="n">
        <v>3.16815</v>
      </c>
    </row>
    <row r="159">
      <c r="A159" t="inlineStr">
        <is>
          <t>Daily_Minor_Stops_2026_09_18.xlsx</t>
        </is>
      </c>
      <c r="B159" t="inlineStr">
        <is>
          <t>Co-Extrusion Line</t>
        </is>
      </c>
      <c r="C159" s="80" t="n">
        <v>46101</v>
      </c>
      <c r="D159" t="inlineStr">
        <is>
          <t>Coex-AW2</t>
        </is>
      </c>
      <c r="E159" t="inlineStr">
        <is>
          <t>PX5PX6 No Paper</t>
        </is>
      </c>
      <c r="F159" t="n">
        <v>13</v>
      </c>
      <c r="G159" t="n">
        <v>11.3341666666667</v>
      </c>
    </row>
    <row r="160">
      <c r="A160" t="inlineStr">
        <is>
          <t>Daily_Minor_Stops_2026_09_18.xlsx</t>
        </is>
      </c>
      <c r="B160" t="inlineStr">
        <is>
          <t>Co-Extrusion Line</t>
        </is>
      </c>
      <c r="C160" s="80" t="n">
        <v>46102</v>
      </c>
      <c r="D160" t="inlineStr">
        <is>
          <t>Coex-AW2</t>
        </is>
      </c>
      <c r="E160" t="inlineStr">
        <is>
          <t>U42 Printer Not Ready</t>
        </is>
      </c>
      <c r="F160" t="n">
        <v>11</v>
      </c>
      <c r="G160" t="n">
        <v>3.32743333333333</v>
      </c>
    </row>
    <row r="161">
      <c r="A161" t="inlineStr">
        <is>
          <t>Daily_Minor_Stops_2026_09_18.xlsx</t>
        </is>
      </c>
      <c r="B161" t="inlineStr">
        <is>
          <t>Co-Extrusion Line</t>
        </is>
      </c>
      <c r="C161" s="80" t="n">
        <v>46102</v>
      </c>
      <c r="D161" t="inlineStr">
        <is>
          <t>Coex-AW2</t>
        </is>
      </c>
      <c r="E161" t="inlineStr">
        <is>
          <t>PX5PX6 No Paper</t>
        </is>
      </c>
      <c r="F161" t="n">
        <v>22</v>
      </c>
      <c r="G161" t="n">
        <v>20.8462666666667</v>
      </c>
    </row>
    <row r="162">
      <c r="A162" t="inlineStr">
        <is>
          <t>Daily_Minor_Stops_2026_09_18.xlsx</t>
        </is>
      </c>
      <c r="B162" t="inlineStr">
        <is>
          <t>Co-Extrusion Line</t>
        </is>
      </c>
      <c r="C162" s="80" t="n">
        <v>46103</v>
      </c>
      <c r="D162" t="inlineStr">
        <is>
          <t>Coex-AW2</t>
        </is>
      </c>
      <c r="E162" t="inlineStr">
        <is>
          <t>U42 Printer Not Ready</t>
        </is>
      </c>
      <c r="F162" t="n">
        <v>10</v>
      </c>
      <c r="G162" t="n">
        <v>16.5061833333333</v>
      </c>
    </row>
    <row r="163">
      <c r="A163" t="inlineStr">
        <is>
          <t>Daily_Minor_Stops_2026_09_18.xlsx</t>
        </is>
      </c>
      <c r="B163" t="inlineStr">
        <is>
          <t>Co-Extrusion Line</t>
        </is>
      </c>
      <c r="C163" s="80" t="n">
        <v>46103</v>
      </c>
      <c r="D163" t="inlineStr">
        <is>
          <t>Coex-AW2</t>
        </is>
      </c>
      <c r="E163" t="inlineStr">
        <is>
          <t>PX5PX6 No Paper</t>
        </is>
      </c>
      <c r="F163" t="n">
        <v>19</v>
      </c>
      <c r="G163" t="n">
        <v>23.5165166666667</v>
      </c>
    </row>
    <row r="164">
      <c r="A164" t="inlineStr">
        <is>
          <t>Daily_Minor_Stops_2026_09_18.xlsx</t>
        </is>
      </c>
      <c r="B164" t="inlineStr">
        <is>
          <t>Co-Extrusion Line</t>
        </is>
      </c>
      <c r="C164" s="80" t="n">
        <v>46104</v>
      </c>
      <c r="D164" t="inlineStr">
        <is>
          <t>Coex-AW2</t>
        </is>
      </c>
      <c r="E164" t="inlineStr">
        <is>
          <t>U42 Printer Not Ready</t>
        </is>
      </c>
      <c r="F164" t="n">
        <v>12</v>
      </c>
      <c r="G164" t="n">
        <v>6.50878333333333</v>
      </c>
    </row>
    <row r="165">
      <c r="A165" t="inlineStr">
        <is>
          <t>Daily_Minor_Stops_2026_09_18.xlsx</t>
        </is>
      </c>
      <c r="B165" t="inlineStr">
        <is>
          <t>Co-Extrusion Line</t>
        </is>
      </c>
      <c r="C165" s="80" t="n">
        <v>46104</v>
      </c>
      <c r="D165" t="inlineStr">
        <is>
          <t>Coex-AW2</t>
        </is>
      </c>
      <c r="E165" t="inlineStr">
        <is>
          <t>PX5PX6 No Paper</t>
        </is>
      </c>
      <c r="F165" t="n">
        <v>14</v>
      </c>
      <c r="G165" t="n">
        <v>11.9940333333333</v>
      </c>
    </row>
    <row r="166">
      <c r="A166" t="inlineStr">
        <is>
          <t>Daily_Minor_Stops_2026_09_18.xlsx</t>
        </is>
      </c>
      <c r="B166" t="inlineStr">
        <is>
          <t>Co-Extrusion Line</t>
        </is>
      </c>
      <c r="C166" s="80" t="n">
        <v>46105</v>
      </c>
      <c r="D166" t="inlineStr">
        <is>
          <t>Coex-AW2</t>
        </is>
      </c>
      <c r="E166" t="inlineStr">
        <is>
          <t>U42 Printer Not Ready</t>
        </is>
      </c>
      <c r="F166" t="n">
        <v>13</v>
      </c>
      <c r="G166" t="n">
        <v>8.18096666666667</v>
      </c>
    </row>
    <row r="167">
      <c r="A167" t="inlineStr">
        <is>
          <t>Daily_Minor_Stops_2026_09_18.xlsx</t>
        </is>
      </c>
      <c r="B167" t="inlineStr">
        <is>
          <t>Co-Extrusion Line</t>
        </is>
      </c>
      <c r="C167" s="80" t="n">
        <v>46105</v>
      </c>
      <c r="D167" t="inlineStr">
        <is>
          <t>Coex-AW2</t>
        </is>
      </c>
      <c r="E167" t="inlineStr">
        <is>
          <t>PX5PX6 No Paper</t>
        </is>
      </c>
      <c r="F167" t="n">
        <v>16</v>
      </c>
      <c r="G167" t="n">
        <v>16.0243</v>
      </c>
    </row>
    <row r="168">
      <c r="A168" t="inlineStr">
        <is>
          <t>Daily_Minor_Stops_2026_09_18.xlsx</t>
        </is>
      </c>
      <c r="B168" t="inlineStr">
        <is>
          <t>Co-Extrusion Line</t>
        </is>
      </c>
      <c r="C168" s="80" t="n">
        <v>46106</v>
      </c>
      <c r="D168" t="inlineStr">
        <is>
          <t>Coex-AW2</t>
        </is>
      </c>
      <c r="E168" t="inlineStr">
        <is>
          <t>U42 Printer Not Ready</t>
        </is>
      </c>
      <c r="F168" t="n">
        <v>12</v>
      </c>
      <c r="G168" t="n">
        <v>5.32031666666667</v>
      </c>
    </row>
    <row r="169">
      <c r="A169" t="inlineStr">
        <is>
          <t>Daily_Minor_Stops_2026_09_18.xlsx</t>
        </is>
      </c>
      <c r="B169" t="inlineStr">
        <is>
          <t>Co-Extrusion Line</t>
        </is>
      </c>
      <c r="C169" s="80" t="n">
        <v>46106</v>
      </c>
      <c r="D169" t="inlineStr">
        <is>
          <t>Coex-AW2</t>
        </is>
      </c>
      <c r="E169" t="inlineStr">
        <is>
          <t>PX5PX6 No Paper</t>
        </is>
      </c>
      <c r="F169" t="n">
        <v>21</v>
      </c>
      <c r="G169" t="n">
        <v>26.5082333333333</v>
      </c>
    </row>
    <row r="170">
      <c r="A170" t="inlineStr">
        <is>
          <t>Daily_Minor_Stops_2026_09_18.xlsx</t>
        </is>
      </c>
      <c r="B170" t="inlineStr">
        <is>
          <t>Co-Extrusion Line</t>
        </is>
      </c>
      <c r="C170" s="80" t="n">
        <v>46107</v>
      </c>
      <c r="D170" t="inlineStr">
        <is>
          <t>Coex-AW2</t>
        </is>
      </c>
      <c r="E170" t="inlineStr">
        <is>
          <t>PX5PX6 No Paper</t>
        </is>
      </c>
      <c r="F170" t="n">
        <v>22</v>
      </c>
      <c r="G170" t="n">
        <v>21.8334666666667</v>
      </c>
    </row>
    <row r="171">
      <c r="A171" t="inlineStr">
        <is>
          <t>Daily_Minor_Stops_2026_09_18.xlsx</t>
        </is>
      </c>
      <c r="B171" t="inlineStr">
        <is>
          <t>Co-Extrusion Line</t>
        </is>
      </c>
      <c r="C171" s="80" t="n">
        <v>46107</v>
      </c>
      <c r="D171" t="inlineStr">
        <is>
          <t>Coex-AW2</t>
        </is>
      </c>
      <c r="E171" t="inlineStr">
        <is>
          <t>PX18 Jam At Former</t>
        </is>
      </c>
      <c r="F171" t="n">
        <v>11</v>
      </c>
      <c r="G171" t="n">
        <v>6.8385</v>
      </c>
    </row>
    <row r="172">
      <c r="A172" t="inlineStr">
        <is>
          <t>Daily_Minor_Stops_2026_09_18.xlsx</t>
        </is>
      </c>
      <c r="B172" t="inlineStr">
        <is>
          <t>Co-Extrusion Line</t>
        </is>
      </c>
      <c r="C172" s="80" t="n">
        <v>46108</v>
      </c>
      <c r="D172" t="inlineStr">
        <is>
          <t>Coex-AW2</t>
        </is>
      </c>
      <c r="E172" t="inlineStr">
        <is>
          <t>U42 Printer Not Ready</t>
        </is>
      </c>
      <c r="F172" t="n">
        <v>9</v>
      </c>
      <c r="G172" t="n">
        <v>21.9981666666667</v>
      </c>
    </row>
    <row r="173">
      <c r="A173" t="inlineStr">
        <is>
          <t>Daily_Minor_Stops_2026_09_18.xlsx</t>
        </is>
      </c>
      <c r="B173" t="inlineStr">
        <is>
          <t>Co-Extrusion Line</t>
        </is>
      </c>
      <c r="C173" s="80" t="n">
        <v>46108</v>
      </c>
      <c r="D173" t="inlineStr">
        <is>
          <t>Coex-AW2</t>
        </is>
      </c>
      <c r="E173" t="inlineStr">
        <is>
          <t>PX5PX6 No Paper</t>
        </is>
      </c>
      <c r="F173" t="n">
        <v>18</v>
      </c>
      <c r="G173" t="n">
        <v>20.97505</v>
      </c>
    </row>
    <row r="174">
      <c r="A174" t="inlineStr">
        <is>
          <t>Daily_Minor_Stops_2026_09_18.xlsx</t>
        </is>
      </c>
      <c r="B174" t="inlineStr">
        <is>
          <t>Co-Extrusion Line</t>
        </is>
      </c>
      <c r="C174" s="80" t="n">
        <v>46109</v>
      </c>
      <c r="D174" t="inlineStr">
        <is>
          <t>Coex-AW2</t>
        </is>
      </c>
      <c r="E174" t="inlineStr">
        <is>
          <t>PX5PX6 No Paper</t>
        </is>
      </c>
      <c r="F174" t="n">
        <v>14</v>
      </c>
      <c r="G174" t="n">
        <v>12.8512333333333</v>
      </c>
    </row>
    <row r="175">
      <c r="A175" t="inlineStr">
        <is>
          <t>Daily_Minor_Stops_2026_09_18.xlsx</t>
        </is>
      </c>
      <c r="B175" t="inlineStr">
        <is>
          <t>Co-Extrusion Line</t>
        </is>
      </c>
      <c r="C175" s="80" t="n">
        <v>46109</v>
      </c>
      <c r="D175" t="inlineStr">
        <is>
          <t>Coex-AW2</t>
        </is>
      </c>
      <c r="E175" t="inlineStr">
        <is>
          <t>PX18 Jam At Former</t>
        </is>
      </c>
      <c r="F175" t="n">
        <v>16</v>
      </c>
      <c r="G175" t="n">
        <v>16.3254</v>
      </c>
    </row>
    <row r="176">
      <c r="A176" t="inlineStr">
        <is>
          <t>Daily_Minor_Stops_2026_09_18.xlsx</t>
        </is>
      </c>
      <c r="B176" t="inlineStr">
        <is>
          <t>Co-Extrusion Line</t>
        </is>
      </c>
      <c r="C176" s="80" t="n">
        <v>46110</v>
      </c>
      <c r="D176" t="inlineStr">
        <is>
          <t>Coex-AW2</t>
        </is>
      </c>
      <c r="E176" t="inlineStr">
        <is>
          <t>U42 Printer Not Ready</t>
        </is>
      </c>
      <c r="F176" t="n">
        <v>21</v>
      </c>
      <c r="G176" t="n">
        <v>12.9991833333333</v>
      </c>
    </row>
    <row r="177">
      <c r="A177" t="inlineStr">
        <is>
          <t>Daily_Minor_Stops_2026_09_18.xlsx</t>
        </is>
      </c>
      <c r="B177" t="inlineStr">
        <is>
          <t>Co-Extrusion Line</t>
        </is>
      </c>
      <c r="C177" s="80" t="n">
        <v>46110</v>
      </c>
      <c r="D177" t="inlineStr">
        <is>
          <t>Coex-AW2</t>
        </is>
      </c>
      <c r="E177" t="inlineStr">
        <is>
          <t>PX5PX6 No Paper</t>
        </is>
      </c>
      <c r="F177" t="n">
        <v>29</v>
      </c>
      <c r="G177" t="n">
        <v>33.51435</v>
      </c>
    </row>
    <row r="178">
      <c r="A178" t="inlineStr">
        <is>
          <t>Daily_Minor_Stops_2026_09_18.xlsx</t>
        </is>
      </c>
      <c r="B178" t="inlineStr">
        <is>
          <t>Co-Extrusion Line</t>
        </is>
      </c>
      <c r="C178" s="80" t="n">
        <v>46111</v>
      </c>
      <c r="D178" t="inlineStr">
        <is>
          <t>Coex-AW2</t>
        </is>
      </c>
      <c r="E178" t="inlineStr">
        <is>
          <t>U42 Printer Not Ready</t>
        </is>
      </c>
      <c r="F178" t="n">
        <v>12</v>
      </c>
      <c r="G178" t="n">
        <v>4.18643333333333</v>
      </c>
    </row>
    <row r="179">
      <c r="A179" t="inlineStr">
        <is>
          <t>Daily_Minor_Stops_2026_09_18.xlsx</t>
        </is>
      </c>
      <c r="B179" t="inlineStr">
        <is>
          <t>Co-Extrusion Line</t>
        </is>
      </c>
      <c r="C179" s="80" t="n">
        <v>46111</v>
      </c>
      <c r="D179" t="inlineStr">
        <is>
          <t>Coex-AW2</t>
        </is>
      </c>
      <c r="E179" t="inlineStr">
        <is>
          <t>PX5PX6 No Paper</t>
        </is>
      </c>
      <c r="F179" t="n">
        <v>26</v>
      </c>
      <c r="G179" t="n">
        <v>25.3281666666667</v>
      </c>
    </row>
    <row r="180">
      <c r="A180" t="inlineStr">
        <is>
          <t>Daily_Minor_Stops_2026_09_18.xlsx</t>
        </is>
      </c>
      <c r="B180" t="inlineStr">
        <is>
          <t>Co-Extrusion Line</t>
        </is>
      </c>
      <c r="C180" s="80" t="n">
        <v>46112</v>
      </c>
      <c r="D180" t="inlineStr">
        <is>
          <t>Coex-AW2</t>
        </is>
      </c>
      <c r="E180" t="inlineStr">
        <is>
          <t>U42 Printer Not Ready</t>
        </is>
      </c>
      <c r="F180" t="n">
        <v>11</v>
      </c>
      <c r="G180" t="n">
        <v>4.17433333333333</v>
      </c>
    </row>
    <row r="181">
      <c r="A181" t="inlineStr">
        <is>
          <t>Daily_Minor_Stops_2026_09_18.xlsx</t>
        </is>
      </c>
      <c r="B181" t="inlineStr">
        <is>
          <t>Co-Extrusion Line</t>
        </is>
      </c>
      <c r="C181" s="80" t="n">
        <v>46112</v>
      </c>
      <c r="D181" t="inlineStr">
        <is>
          <t>Coex-AW2</t>
        </is>
      </c>
      <c r="E181" t="inlineStr">
        <is>
          <t>PX5PX6 No Paper</t>
        </is>
      </c>
      <c r="F181" t="n">
        <v>24</v>
      </c>
      <c r="G181" t="n">
        <v>20.3432666666667</v>
      </c>
    </row>
    <row r="182">
      <c r="A182" t="inlineStr">
        <is>
          <t>Daily_Minor_Stops_2026_09_18.xlsx</t>
        </is>
      </c>
      <c r="B182" t="inlineStr">
        <is>
          <t>Co-Extrusion Line</t>
        </is>
      </c>
      <c r="C182" s="80" t="n">
        <v>46113</v>
      </c>
      <c r="D182" t="inlineStr">
        <is>
          <t>Coex-AW2</t>
        </is>
      </c>
      <c r="E182" t="inlineStr">
        <is>
          <t>PX5PX6 No Paper</t>
        </is>
      </c>
      <c r="F182" t="n">
        <v>14</v>
      </c>
      <c r="G182" t="n">
        <v>145.6793</v>
      </c>
    </row>
    <row r="183">
      <c r="A183" t="inlineStr">
        <is>
          <t>Daily_Minor_Stops_2026_09_18.xlsx</t>
        </is>
      </c>
      <c r="B183" t="inlineStr">
        <is>
          <t>Co-Extrusion Line</t>
        </is>
      </c>
      <c r="C183" s="80" t="n">
        <v>46113</v>
      </c>
      <c r="D183" t="inlineStr">
        <is>
          <t>Coex-AW2</t>
        </is>
      </c>
      <c r="E183" t="inlineStr">
        <is>
          <t>Down Strem Machine Faulty</t>
        </is>
      </c>
      <c r="F183" t="n">
        <v>14</v>
      </c>
      <c r="G183" t="n">
        <v>25.17645</v>
      </c>
    </row>
    <row r="184">
      <c r="A184" t="inlineStr">
        <is>
          <t>Daily_Minor_Stops_2026_09_18.xlsx</t>
        </is>
      </c>
      <c r="B184" t="inlineStr">
        <is>
          <t>Co-Extrusion Line</t>
        </is>
      </c>
      <c r="C184" s="80" t="n">
        <v>46114</v>
      </c>
      <c r="D184" t="inlineStr">
        <is>
          <t>Coex-AW2</t>
        </is>
      </c>
      <c r="E184" t="inlineStr">
        <is>
          <t>U42 Printer Not Ready</t>
        </is>
      </c>
      <c r="F184" t="n">
        <v>10</v>
      </c>
      <c r="G184" t="n">
        <v>4.322</v>
      </c>
    </row>
    <row r="185">
      <c r="A185" t="inlineStr">
        <is>
          <t>Daily_Minor_Stops_2026_09_18.xlsx</t>
        </is>
      </c>
      <c r="B185" t="inlineStr">
        <is>
          <t>Co-Extrusion Line</t>
        </is>
      </c>
      <c r="C185" s="80" t="n">
        <v>46114</v>
      </c>
      <c r="D185" t="inlineStr">
        <is>
          <t>Coex-AW2</t>
        </is>
      </c>
      <c r="E185" t="inlineStr">
        <is>
          <t>PX5PX6 No Paper</t>
        </is>
      </c>
      <c r="F185" t="n">
        <v>20</v>
      </c>
      <c r="G185" t="n">
        <v>25.6606166666667</v>
      </c>
    </row>
    <row r="186">
      <c r="A186" t="inlineStr">
        <is>
          <t>Daily_Minor_Stops_2026_09_18.xlsx</t>
        </is>
      </c>
      <c r="B186" t="inlineStr">
        <is>
          <t>Co-Extrusion Line</t>
        </is>
      </c>
      <c r="C186" s="80" t="n">
        <v>46115</v>
      </c>
      <c r="D186" t="inlineStr">
        <is>
          <t>Coex-AW2</t>
        </is>
      </c>
      <c r="E186" t="inlineStr">
        <is>
          <t>PX5PX6 No Paper</t>
        </is>
      </c>
      <c r="F186" t="n">
        <v>6</v>
      </c>
      <c r="G186" t="n">
        <v>6.3236</v>
      </c>
    </row>
    <row r="187">
      <c r="A187" t="inlineStr">
        <is>
          <t>Daily_Minor_Stops_2026_09_18.xlsx</t>
        </is>
      </c>
      <c r="B187" t="inlineStr">
        <is>
          <t>Co-Extrusion Line</t>
        </is>
      </c>
      <c r="C187" s="80" t="n">
        <v>46115</v>
      </c>
      <c r="D187" t="inlineStr">
        <is>
          <t>Coex-AW2</t>
        </is>
      </c>
      <c r="E187" t="inlineStr">
        <is>
          <t>PX18 Jam At Former</t>
        </is>
      </c>
      <c r="F187" t="n">
        <v>7</v>
      </c>
      <c r="G187" t="n">
        <v>5.8352</v>
      </c>
    </row>
    <row r="188">
      <c r="A188" t="inlineStr">
        <is>
          <t>Daily_Minor_Stops_2026_09_18.xlsx</t>
        </is>
      </c>
      <c r="B188" t="inlineStr">
        <is>
          <t>Co-Extrusion Line</t>
        </is>
      </c>
      <c r="C188" s="80" t="n">
        <v>46116</v>
      </c>
      <c r="D188" t="inlineStr">
        <is>
          <t>Coex-AW2</t>
        </is>
      </c>
      <c r="E188" t="inlineStr">
        <is>
          <t>U42 Printer Not Ready</t>
        </is>
      </c>
      <c r="F188" t="n">
        <v>15</v>
      </c>
      <c r="G188" t="n">
        <v>8.35781666666667</v>
      </c>
    </row>
    <row r="189">
      <c r="A189" t="inlineStr">
        <is>
          <t>Daily_Minor_Stops_2026_09_18.xlsx</t>
        </is>
      </c>
      <c r="B189" t="inlineStr">
        <is>
          <t>Co-Extrusion Line</t>
        </is>
      </c>
      <c r="C189" s="80" t="n">
        <v>46116</v>
      </c>
      <c r="D189" t="inlineStr">
        <is>
          <t>Coex-AW2</t>
        </is>
      </c>
      <c r="E189" t="inlineStr">
        <is>
          <t>PX5PX6 No Paper</t>
        </is>
      </c>
      <c r="F189" t="n">
        <v>20</v>
      </c>
      <c r="G189" t="n">
        <v>20.0368166666667</v>
      </c>
    </row>
    <row r="190">
      <c r="A190" t="inlineStr">
        <is>
          <t>Daily_Minor_Stops_2026_09_18.xlsx</t>
        </is>
      </c>
      <c r="B190" t="inlineStr">
        <is>
          <t>Co-Extrusion Line</t>
        </is>
      </c>
      <c r="C190" s="80" t="n">
        <v>46117</v>
      </c>
      <c r="D190" t="inlineStr">
        <is>
          <t>Coex-AW2</t>
        </is>
      </c>
      <c r="E190" t="inlineStr">
        <is>
          <t>PX5PX6 No Paper</t>
        </is>
      </c>
      <c r="F190" t="n">
        <v>18</v>
      </c>
      <c r="G190" t="n">
        <v>19.3354</v>
      </c>
    </row>
    <row r="191">
      <c r="A191" t="inlineStr">
        <is>
          <t>Daily_Minor_Stops_2026_09_18.xlsx</t>
        </is>
      </c>
      <c r="B191" t="inlineStr">
        <is>
          <t>Co-Extrusion Line</t>
        </is>
      </c>
      <c r="C191" s="80" t="n">
        <v>46117</v>
      </c>
      <c r="D191" t="inlineStr">
        <is>
          <t>Coex-AW2</t>
        </is>
      </c>
      <c r="E191" t="inlineStr">
        <is>
          <t>PX18 Jam At Former</t>
        </is>
      </c>
      <c r="F191" t="n">
        <v>24</v>
      </c>
      <c r="G191" t="n">
        <v>15.1786833333333</v>
      </c>
    </row>
    <row r="192">
      <c r="A192" t="inlineStr">
        <is>
          <t>Daily_Minor_Stops_2026_09_18.xlsx</t>
        </is>
      </c>
      <c r="B192" t="inlineStr">
        <is>
          <t>Co-Extrusion Line</t>
        </is>
      </c>
      <c r="C192" s="80" t="n">
        <v>46118</v>
      </c>
      <c r="D192" t="inlineStr">
        <is>
          <t>Coex-AW2</t>
        </is>
      </c>
      <c r="E192" t="inlineStr">
        <is>
          <t>PX5PX6 No Paper</t>
        </is>
      </c>
      <c r="F192" t="n">
        <v>14</v>
      </c>
      <c r="G192" t="n">
        <v>22.6709333333333</v>
      </c>
    </row>
    <row r="193">
      <c r="A193" t="inlineStr">
        <is>
          <t>Daily_Minor_Stops_2026_09_18.xlsx</t>
        </is>
      </c>
      <c r="B193" t="inlineStr">
        <is>
          <t>Co-Extrusion Line</t>
        </is>
      </c>
      <c r="C193" s="80" t="n">
        <v>46118</v>
      </c>
      <c r="D193" t="inlineStr">
        <is>
          <t>Coex-AW2</t>
        </is>
      </c>
      <c r="E193" t="inlineStr">
        <is>
          <t>PX18 Jam At Former</t>
        </is>
      </c>
      <c r="F193" t="n">
        <v>20</v>
      </c>
      <c r="G193" t="n">
        <v>16.6549833333333</v>
      </c>
    </row>
    <row r="194">
      <c r="A194" t="inlineStr">
        <is>
          <t>Daily_Minor_Stops_2026_09_18.xlsx</t>
        </is>
      </c>
      <c r="B194" t="inlineStr">
        <is>
          <t>Co-Extrusion Line</t>
        </is>
      </c>
      <c r="C194" s="80" t="n">
        <v>46119</v>
      </c>
      <c r="D194" t="inlineStr">
        <is>
          <t>Coex-AW1</t>
        </is>
      </c>
      <c r="E194" t="inlineStr">
        <is>
          <t>PX5PX6 No Paper</t>
        </is>
      </c>
      <c r="F194" t="n">
        <v>14</v>
      </c>
      <c r="G194" t="n">
        <v>10.1686166666667</v>
      </c>
    </row>
    <row r="195">
      <c r="A195" t="inlineStr">
        <is>
          <t>Daily_Minor_Stops_2026_09_18.xlsx</t>
        </is>
      </c>
      <c r="B195" t="inlineStr">
        <is>
          <t>Co-Extrusion Line</t>
        </is>
      </c>
      <c r="C195" s="80" t="n">
        <v>46119</v>
      </c>
      <c r="D195" t="inlineStr">
        <is>
          <t>Coex-AW1</t>
        </is>
      </c>
      <c r="E195" t="inlineStr">
        <is>
          <t>PX18 Jam At Former</t>
        </is>
      </c>
      <c r="F195" t="n">
        <v>11</v>
      </c>
      <c r="G195" t="n">
        <v>6.49063333333334</v>
      </c>
    </row>
    <row r="196">
      <c r="A196" t="inlineStr">
        <is>
          <t>Daily_Minor_Stops_2026_09_18.xlsx</t>
        </is>
      </c>
      <c r="B196" t="inlineStr">
        <is>
          <t>Co-Extrusion Line</t>
        </is>
      </c>
      <c r="C196" s="80" t="n">
        <v>46119</v>
      </c>
      <c r="D196" t="inlineStr">
        <is>
          <t>Coex-AW2</t>
        </is>
      </c>
      <c r="E196" t="inlineStr">
        <is>
          <t>PX5PX6 No Paper</t>
        </is>
      </c>
      <c r="F196" t="n">
        <v>20</v>
      </c>
      <c r="G196" t="n">
        <v>21.49525</v>
      </c>
    </row>
    <row r="197">
      <c r="A197" t="inlineStr">
        <is>
          <t>Daily_Minor_Stops_2026_09_18.xlsx</t>
        </is>
      </c>
      <c r="B197" t="inlineStr">
        <is>
          <t>Co-Extrusion Line</t>
        </is>
      </c>
      <c r="C197" s="80" t="n">
        <v>46119</v>
      </c>
      <c r="D197" t="inlineStr">
        <is>
          <t>Coex-AW2</t>
        </is>
      </c>
      <c r="E197" t="inlineStr">
        <is>
          <t>PX18 Jam At Former</t>
        </is>
      </c>
      <c r="F197" t="n">
        <v>31</v>
      </c>
      <c r="G197" t="n">
        <v>22.3479166666667</v>
      </c>
    </row>
    <row r="198">
      <c r="A198" t="inlineStr">
        <is>
          <t>Daily_Minor_Stops_2026_09_18.xlsx</t>
        </is>
      </c>
      <c r="B198" t="inlineStr">
        <is>
          <t>Co-Extrusion Line</t>
        </is>
      </c>
      <c r="C198" s="80" t="n">
        <v>46120</v>
      </c>
      <c r="D198" t="inlineStr">
        <is>
          <t>Coex-AW1</t>
        </is>
      </c>
      <c r="E198" t="inlineStr">
        <is>
          <t>PX5PX6 No Paper</t>
        </is>
      </c>
      <c r="F198" t="n">
        <v>11</v>
      </c>
      <c r="G198" t="n">
        <v>14.3365166666667</v>
      </c>
    </row>
    <row r="199">
      <c r="A199" t="inlineStr">
        <is>
          <t>Daily_Minor_Stops_2026_09_18.xlsx</t>
        </is>
      </c>
      <c r="B199" t="inlineStr">
        <is>
          <t>Co-Extrusion Line</t>
        </is>
      </c>
      <c r="C199" s="80" t="n">
        <v>46120</v>
      </c>
      <c r="D199" t="inlineStr">
        <is>
          <t>Coex-AW1</t>
        </is>
      </c>
      <c r="E199" t="inlineStr">
        <is>
          <t>PX18 Jam At Former</t>
        </is>
      </c>
      <c r="F199" t="n">
        <v>9</v>
      </c>
      <c r="G199" t="n">
        <v>7.32323333333333</v>
      </c>
    </row>
    <row r="200">
      <c r="A200" t="inlineStr">
        <is>
          <t>Daily_Minor_Stops_2026_09_18.xlsx</t>
        </is>
      </c>
      <c r="B200" t="inlineStr">
        <is>
          <t>Co-Extrusion Line</t>
        </is>
      </c>
      <c r="C200" s="80" t="n">
        <v>46120</v>
      </c>
      <c r="D200" t="inlineStr">
        <is>
          <t>Coex-AW2</t>
        </is>
      </c>
      <c r="E200" t="inlineStr">
        <is>
          <t>PX5PX6 No Paper</t>
        </is>
      </c>
      <c r="F200" t="n">
        <v>9</v>
      </c>
      <c r="G200" t="n">
        <v>9.65731666666667</v>
      </c>
    </row>
    <row r="201">
      <c r="A201" t="inlineStr">
        <is>
          <t>Daily_Minor_Stops_2026_09_18.xlsx</t>
        </is>
      </c>
      <c r="B201" t="inlineStr">
        <is>
          <t>Co-Extrusion Line</t>
        </is>
      </c>
      <c r="C201" s="80" t="n">
        <v>46120</v>
      </c>
      <c r="D201" t="inlineStr">
        <is>
          <t>Coex-AW2</t>
        </is>
      </c>
      <c r="E201" t="inlineStr">
        <is>
          <t>Press Reset PB</t>
        </is>
      </c>
      <c r="F201" t="n">
        <v>5</v>
      </c>
      <c r="G201" t="n">
        <v>1.50733333333333</v>
      </c>
    </row>
    <row r="202">
      <c r="A202" t="inlineStr">
        <is>
          <t>Daily_Minor_Stops_2026_09_18.xlsx</t>
        </is>
      </c>
      <c r="B202" t="inlineStr">
        <is>
          <t>Co-Extrusion Line</t>
        </is>
      </c>
      <c r="C202" s="80" t="n">
        <v>46121</v>
      </c>
      <c r="D202" t="inlineStr">
        <is>
          <t>Coex-AW1</t>
        </is>
      </c>
      <c r="E202" t="inlineStr">
        <is>
          <t>PX5PX6 No Paper</t>
        </is>
      </c>
      <c r="F202" t="n">
        <v>12</v>
      </c>
      <c r="G202" t="n">
        <v>11.5112333333333</v>
      </c>
    </row>
    <row r="203">
      <c r="A203" t="inlineStr">
        <is>
          <t>Daily_Minor_Stops_2026_09_18.xlsx</t>
        </is>
      </c>
      <c r="B203" t="inlineStr">
        <is>
          <t>Co-Extrusion Line</t>
        </is>
      </c>
      <c r="C203" s="80" t="n">
        <v>46121</v>
      </c>
      <c r="D203" t="inlineStr">
        <is>
          <t>Coex-AW1</t>
        </is>
      </c>
      <c r="E203" t="inlineStr">
        <is>
          <t>Down Strem Machine Faulty</t>
        </is>
      </c>
      <c r="F203" t="n">
        <v>6</v>
      </c>
      <c r="G203" t="n">
        <v>4.98583333333333</v>
      </c>
    </row>
    <row r="204">
      <c r="A204" t="inlineStr">
        <is>
          <t>Daily_Minor_Stops_2026_09_18.xlsx</t>
        </is>
      </c>
      <c r="B204" t="inlineStr">
        <is>
          <t>Co-Extrusion Line</t>
        </is>
      </c>
      <c r="C204" s="80" t="n">
        <v>46121</v>
      </c>
      <c r="D204" t="inlineStr">
        <is>
          <t>Coex-AW2</t>
        </is>
      </c>
      <c r="E204" t="inlineStr">
        <is>
          <t>PX18 Jam At Former</t>
        </is>
      </c>
      <c r="F204" t="n">
        <v>22</v>
      </c>
      <c r="G204" t="n">
        <v>16.01835</v>
      </c>
    </row>
    <row r="205">
      <c r="A205" t="inlineStr">
        <is>
          <t>Daily_Minor_Stops_2026_09_18.xlsx</t>
        </is>
      </c>
      <c r="B205" t="inlineStr">
        <is>
          <t>Co-Extrusion Line</t>
        </is>
      </c>
      <c r="C205" s="80" t="n">
        <v>46121</v>
      </c>
      <c r="D205" t="inlineStr">
        <is>
          <t>Coex-AW2</t>
        </is>
      </c>
      <c r="E205" t="inlineStr">
        <is>
          <t>Print Mark Deviation</t>
        </is>
      </c>
      <c r="F205" t="n">
        <v>13</v>
      </c>
      <c r="G205" t="n">
        <v>4.01378333333333</v>
      </c>
    </row>
    <row r="206">
      <c r="A206" t="inlineStr">
        <is>
          <t>Daily_Minor_Stops_2026_09_18.xlsx</t>
        </is>
      </c>
      <c r="B206" t="inlineStr">
        <is>
          <t>Co-Extrusion Line</t>
        </is>
      </c>
      <c r="C206" s="80" t="n">
        <v>46122</v>
      </c>
      <c r="D206" t="inlineStr">
        <is>
          <t>Coex-AW1</t>
        </is>
      </c>
      <c r="E206" t="inlineStr">
        <is>
          <t>U42 Printer Not Ready</t>
        </is>
      </c>
      <c r="F206" t="n">
        <v>26</v>
      </c>
      <c r="G206" t="n">
        <v>18.3352</v>
      </c>
    </row>
    <row r="207">
      <c r="A207" t="inlineStr">
        <is>
          <t>Daily_Minor_Stops_2026_09_18.xlsx</t>
        </is>
      </c>
      <c r="B207" t="inlineStr">
        <is>
          <t>Co-Extrusion Line</t>
        </is>
      </c>
      <c r="C207" s="80" t="n">
        <v>46122</v>
      </c>
      <c r="D207" t="inlineStr">
        <is>
          <t>Coex-AW1</t>
        </is>
      </c>
      <c r="E207" t="inlineStr">
        <is>
          <t>PX5PX6 No Paper</t>
        </is>
      </c>
      <c r="F207" t="n">
        <v>25</v>
      </c>
      <c r="G207" t="n">
        <v>22.18535</v>
      </c>
    </row>
    <row r="208">
      <c r="A208" t="inlineStr">
        <is>
          <t>Daily_Minor_Stops_2026_09_18.xlsx</t>
        </is>
      </c>
      <c r="B208" t="inlineStr">
        <is>
          <t>Co-Extrusion Line</t>
        </is>
      </c>
      <c r="C208" s="80" t="n">
        <v>46122</v>
      </c>
      <c r="D208" t="inlineStr">
        <is>
          <t>Coex-AW2</t>
        </is>
      </c>
      <c r="E208" t="inlineStr">
        <is>
          <t>PX18 Jam At Former</t>
        </is>
      </c>
      <c r="F208" t="n">
        <v>17</v>
      </c>
      <c r="G208" t="n">
        <v>10.6675333333333</v>
      </c>
    </row>
    <row r="209">
      <c r="A209" t="inlineStr">
        <is>
          <t>Daily_Minor_Stops_2026_09_18.xlsx</t>
        </is>
      </c>
      <c r="B209" t="inlineStr">
        <is>
          <t>Co-Extrusion Line</t>
        </is>
      </c>
      <c r="C209" s="80" t="n">
        <v>46122</v>
      </c>
      <c r="D209" t="inlineStr">
        <is>
          <t>Coex-AW2</t>
        </is>
      </c>
      <c r="E209" t="inlineStr">
        <is>
          <t>Print Mark Deviation</t>
        </is>
      </c>
      <c r="F209" t="n">
        <v>29</v>
      </c>
      <c r="G209" t="n">
        <v>21.1612666666667</v>
      </c>
    </row>
    <row r="210">
      <c r="A210" t="inlineStr">
        <is>
          <t>Daily_Minor_Stops_2026_09_18.xlsx</t>
        </is>
      </c>
      <c r="B210" t="inlineStr">
        <is>
          <t>Co-Extrusion Line</t>
        </is>
      </c>
      <c r="C210" s="80" t="n">
        <v>46123</v>
      </c>
      <c r="D210" t="inlineStr">
        <is>
          <t>Coex-AW1</t>
        </is>
      </c>
      <c r="E210" t="inlineStr">
        <is>
          <t>S20 Main Cover is Open</t>
        </is>
      </c>
      <c r="F210" t="n">
        <v>10</v>
      </c>
      <c r="G210" t="n">
        <v>182.013233333333</v>
      </c>
    </row>
    <row r="211">
      <c r="A211" t="inlineStr">
        <is>
          <t>Daily_Minor_Stops_2026_09_18.xlsx</t>
        </is>
      </c>
      <c r="B211" t="inlineStr">
        <is>
          <t>Co-Extrusion Line</t>
        </is>
      </c>
      <c r="C211" s="80" t="n">
        <v>46123</v>
      </c>
      <c r="D211" t="inlineStr">
        <is>
          <t>Coex-AW1</t>
        </is>
      </c>
      <c r="E211" t="inlineStr">
        <is>
          <t>PX18 Jam At Former</t>
        </is>
      </c>
      <c r="F211" t="n">
        <v>15</v>
      </c>
      <c r="G211" t="n">
        <v>18.3719</v>
      </c>
    </row>
    <row r="212">
      <c r="A212" t="inlineStr">
        <is>
          <t>Daily_Minor_Stops_2026_09_18.xlsx</t>
        </is>
      </c>
      <c r="B212" t="inlineStr">
        <is>
          <t>Co-Extrusion Line</t>
        </is>
      </c>
      <c r="C212" s="80" t="n">
        <v>46123</v>
      </c>
      <c r="D212" t="inlineStr">
        <is>
          <t>Coex-AW2</t>
        </is>
      </c>
      <c r="E212" t="inlineStr">
        <is>
          <t>S20 Main Cover is Open</t>
        </is>
      </c>
      <c r="F212" t="n">
        <v>13</v>
      </c>
      <c r="G212" t="n">
        <v>13.8546166666667</v>
      </c>
    </row>
    <row r="213">
      <c r="A213" t="inlineStr">
        <is>
          <t>Daily_Minor_Stops_2026_09_18.xlsx</t>
        </is>
      </c>
      <c r="B213" t="inlineStr">
        <is>
          <t>Co-Extrusion Line</t>
        </is>
      </c>
      <c r="C213" s="80" t="n">
        <v>46123</v>
      </c>
      <c r="D213" t="inlineStr">
        <is>
          <t>Coex-AW2</t>
        </is>
      </c>
      <c r="E213" t="inlineStr">
        <is>
          <t>PX18 Jam At Former</t>
        </is>
      </c>
      <c r="F213" t="n">
        <v>29</v>
      </c>
      <c r="G213" t="n">
        <v>27.9199333333333</v>
      </c>
    </row>
    <row r="214">
      <c r="A214" t="inlineStr">
        <is>
          <t>Daily_Minor_Stops_2026_09_18.xlsx</t>
        </is>
      </c>
      <c r="B214" t="inlineStr">
        <is>
          <t>Co-Extrusion Line</t>
        </is>
      </c>
      <c r="C214" s="80" t="n">
        <v>46124</v>
      </c>
      <c r="D214" t="inlineStr">
        <is>
          <t>Coex-AW1</t>
        </is>
      </c>
      <c r="E214" t="inlineStr">
        <is>
          <t>Rocker Loose Position</t>
        </is>
      </c>
      <c r="F214" t="n">
        <v>14</v>
      </c>
      <c r="G214" t="n">
        <v>8.505333333333329</v>
      </c>
    </row>
    <row r="215">
      <c r="A215" t="inlineStr">
        <is>
          <t>Daily_Minor_Stops_2026_09_18.xlsx</t>
        </is>
      </c>
      <c r="B215" t="inlineStr">
        <is>
          <t>Co-Extrusion Line</t>
        </is>
      </c>
      <c r="C215" s="80" t="n">
        <v>46124</v>
      </c>
      <c r="D215" t="inlineStr">
        <is>
          <t>Coex-AW1</t>
        </is>
      </c>
      <c r="E215" t="inlineStr">
        <is>
          <t>PX18 Jam At Former</t>
        </is>
      </c>
      <c r="F215" t="n">
        <v>34</v>
      </c>
      <c r="G215" t="n">
        <v>20.8372666666667</v>
      </c>
    </row>
    <row r="216">
      <c r="A216" t="inlineStr">
        <is>
          <t>Daily_Minor_Stops_2026_09_18.xlsx</t>
        </is>
      </c>
      <c r="B216" t="inlineStr">
        <is>
          <t>Co-Extrusion Line</t>
        </is>
      </c>
      <c r="C216" s="80" t="n">
        <v>46124</v>
      </c>
      <c r="D216" t="inlineStr">
        <is>
          <t>Coex-AW2</t>
        </is>
      </c>
      <c r="E216" t="inlineStr">
        <is>
          <t>U42 Printer Not Ready</t>
        </is>
      </c>
      <c r="F216" t="n">
        <v>11</v>
      </c>
      <c r="G216" t="n">
        <v>8.9908</v>
      </c>
    </row>
    <row r="217">
      <c r="A217" t="inlineStr">
        <is>
          <t>Daily_Minor_Stops_2026_09_18.xlsx</t>
        </is>
      </c>
      <c r="B217" t="inlineStr">
        <is>
          <t>Co-Extrusion Line</t>
        </is>
      </c>
      <c r="C217" s="80" t="n">
        <v>46124</v>
      </c>
      <c r="D217" t="inlineStr">
        <is>
          <t>Coex-AW2</t>
        </is>
      </c>
      <c r="E217" t="inlineStr">
        <is>
          <t>PX18 Jam At Former</t>
        </is>
      </c>
      <c r="F217" t="n">
        <v>26</v>
      </c>
      <c r="G217" t="n">
        <v>16.32845</v>
      </c>
    </row>
    <row r="218">
      <c r="A218" t="inlineStr">
        <is>
          <t>Daily_Minor_Stops_2026_09_18.xlsx</t>
        </is>
      </c>
      <c r="B218" t="inlineStr">
        <is>
          <t>Co-Extrusion Line</t>
        </is>
      </c>
      <c r="C218" s="80" t="n">
        <v>46125</v>
      </c>
      <c r="D218" t="inlineStr">
        <is>
          <t>Coex-AW1</t>
        </is>
      </c>
      <c r="E218" t="inlineStr">
        <is>
          <t>PX5PX6 No Paper</t>
        </is>
      </c>
      <c r="F218" t="n">
        <v>11</v>
      </c>
      <c r="G218" t="n">
        <v>9.499266666666671</v>
      </c>
    </row>
    <row r="219">
      <c r="A219" t="inlineStr">
        <is>
          <t>Daily_Minor_Stops_2026_09_18.xlsx</t>
        </is>
      </c>
      <c r="B219" t="inlineStr">
        <is>
          <t>Co-Extrusion Line</t>
        </is>
      </c>
      <c r="C219" s="80" t="n">
        <v>46125</v>
      </c>
      <c r="D219" t="inlineStr">
        <is>
          <t>Coex-AW1</t>
        </is>
      </c>
      <c r="E219" t="inlineStr">
        <is>
          <t>PX18 Jam At Former</t>
        </is>
      </c>
      <c r="F219" t="n">
        <v>28</v>
      </c>
      <c r="G219" t="n">
        <v>23.8349</v>
      </c>
    </row>
    <row r="220">
      <c r="A220" t="inlineStr">
        <is>
          <t>Daily_Minor_Stops_2026_09_18.xlsx</t>
        </is>
      </c>
      <c r="B220" t="inlineStr">
        <is>
          <t>Co-Extrusion Line</t>
        </is>
      </c>
      <c r="C220" s="80" t="n">
        <v>46125</v>
      </c>
      <c r="D220" t="inlineStr">
        <is>
          <t>Coex-AW2</t>
        </is>
      </c>
      <c r="E220" t="inlineStr">
        <is>
          <t>PX5PX6 No Paper</t>
        </is>
      </c>
      <c r="F220" t="n">
        <v>8</v>
      </c>
      <c r="G220" t="n">
        <v>19.5018833333333</v>
      </c>
    </row>
    <row r="221">
      <c r="A221" t="inlineStr">
        <is>
          <t>Daily_Minor_Stops_2026_09_18.xlsx</t>
        </is>
      </c>
      <c r="B221" t="inlineStr">
        <is>
          <t>Co-Extrusion Line</t>
        </is>
      </c>
      <c r="C221" s="80" t="n">
        <v>46125</v>
      </c>
      <c r="D221" t="inlineStr">
        <is>
          <t>Coex-AW2</t>
        </is>
      </c>
      <c r="E221" t="inlineStr">
        <is>
          <t>PX18 Jam At Former</t>
        </is>
      </c>
      <c r="F221" t="n">
        <v>8</v>
      </c>
      <c r="G221" t="n">
        <v>8.98808333333333</v>
      </c>
    </row>
    <row r="222">
      <c r="A222" t="inlineStr">
        <is>
          <t>Daily_Minor_Stops_2026_09_18.xlsx</t>
        </is>
      </c>
      <c r="B222" t="inlineStr">
        <is>
          <t>Co-Extrusion Line</t>
        </is>
      </c>
      <c r="C222" s="80" t="n">
        <v>46126</v>
      </c>
      <c r="D222" t="inlineStr">
        <is>
          <t>Coex-AW1</t>
        </is>
      </c>
      <c r="E222" t="inlineStr">
        <is>
          <t>PX18 Jam At Former</t>
        </is>
      </c>
      <c r="F222" t="n">
        <v>16</v>
      </c>
      <c r="G222" t="n">
        <v>14.3264333333333</v>
      </c>
    </row>
    <row r="223">
      <c r="A223" t="inlineStr">
        <is>
          <t>Daily_Minor_Stops_2026_09_18.xlsx</t>
        </is>
      </c>
      <c r="B223" t="inlineStr">
        <is>
          <t>Co-Extrusion Line</t>
        </is>
      </c>
      <c r="C223" s="80" t="n">
        <v>46126</v>
      </c>
      <c r="D223" t="inlineStr">
        <is>
          <t>Coex-AW1</t>
        </is>
      </c>
      <c r="E223" t="inlineStr">
        <is>
          <t>Print Mark Deviation</t>
        </is>
      </c>
      <c r="F223" t="n">
        <v>9</v>
      </c>
      <c r="G223" t="n">
        <v>5.83536666666667</v>
      </c>
    </row>
    <row r="224">
      <c r="A224" t="inlineStr">
        <is>
          <t>Daily_Minor_Stops_2026_09_18.xlsx</t>
        </is>
      </c>
      <c r="B224" t="inlineStr">
        <is>
          <t>Co-Extrusion Line</t>
        </is>
      </c>
      <c r="C224" s="80" t="n">
        <v>46126</v>
      </c>
      <c r="D224" t="inlineStr">
        <is>
          <t>Coex-AW2</t>
        </is>
      </c>
      <c r="E224" t="inlineStr">
        <is>
          <t>S25 Flap Accum AC Drive Open</t>
        </is>
      </c>
      <c r="F224" t="n">
        <v>6</v>
      </c>
      <c r="G224" t="n">
        <v>22.4979</v>
      </c>
    </row>
    <row r="225">
      <c r="A225" t="inlineStr">
        <is>
          <t>Daily_Minor_Stops_2026_09_18.xlsx</t>
        </is>
      </c>
      <c r="B225" t="inlineStr">
        <is>
          <t>Co-Extrusion Line</t>
        </is>
      </c>
      <c r="C225" s="80" t="n">
        <v>46126</v>
      </c>
      <c r="D225" t="inlineStr">
        <is>
          <t>Coex-AW2</t>
        </is>
      </c>
      <c r="E225" t="inlineStr">
        <is>
          <t>PX18 Jam At Former</t>
        </is>
      </c>
      <c r="F225" t="n">
        <v>10</v>
      </c>
      <c r="G225" t="n">
        <v>7.32861666666667</v>
      </c>
    </row>
    <row r="226">
      <c r="A226" t="inlineStr">
        <is>
          <t>Daily_Minor_Stops_2026_09_18.xlsx</t>
        </is>
      </c>
      <c r="B226" t="inlineStr">
        <is>
          <t>Co-Extrusion Line</t>
        </is>
      </c>
      <c r="C226" s="80" t="n">
        <v>46127</v>
      </c>
      <c r="D226" t="inlineStr">
        <is>
          <t>Coex-AW1</t>
        </is>
      </c>
      <c r="E226" t="inlineStr">
        <is>
          <t>S20 Main Cover is Open</t>
        </is>
      </c>
      <c r="F226" t="n">
        <v>8</v>
      </c>
      <c r="G226" t="n">
        <v>14.6691333333333</v>
      </c>
    </row>
    <row r="227">
      <c r="A227" t="inlineStr">
        <is>
          <t>Daily_Minor_Stops_2026_09_18.xlsx</t>
        </is>
      </c>
      <c r="B227" t="inlineStr">
        <is>
          <t>Co-Extrusion Line</t>
        </is>
      </c>
      <c r="C227" s="80" t="n">
        <v>46127</v>
      </c>
      <c r="D227" t="inlineStr">
        <is>
          <t>Coex-AW1</t>
        </is>
      </c>
      <c r="E227" t="inlineStr">
        <is>
          <t>PX18 Jam At Former</t>
        </is>
      </c>
      <c r="F227" t="n">
        <v>26</v>
      </c>
      <c r="G227" t="n">
        <v>15.83355</v>
      </c>
    </row>
    <row r="228">
      <c r="A228" t="inlineStr">
        <is>
          <t>Daily_Minor_Stops_2026_09_18.xlsx</t>
        </is>
      </c>
      <c r="B228" t="inlineStr">
        <is>
          <t>Co-Extrusion Line</t>
        </is>
      </c>
      <c r="C228" s="80" t="n">
        <v>46127</v>
      </c>
      <c r="D228" t="inlineStr">
        <is>
          <t>Coex-AW2</t>
        </is>
      </c>
      <c r="E228" t="inlineStr">
        <is>
          <t>S20 Main Cover is Open</t>
        </is>
      </c>
      <c r="F228" t="n">
        <v>8</v>
      </c>
      <c r="G228" t="n">
        <v>13.5104333333333</v>
      </c>
    </row>
    <row r="229">
      <c r="A229" t="inlineStr">
        <is>
          <t>Daily_Minor_Stops_2026_09_18.xlsx</t>
        </is>
      </c>
      <c r="B229" t="inlineStr">
        <is>
          <t>Co-Extrusion Line</t>
        </is>
      </c>
      <c r="C229" s="80" t="n">
        <v>46127</v>
      </c>
      <c r="D229" t="inlineStr">
        <is>
          <t>Coex-AW2</t>
        </is>
      </c>
      <c r="E229" t="inlineStr">
        <is>
          <t>PX18 Jam At Former</t>
        </is>
      </c>
      <c r="F229" t="n">
        <v>22</v>
      </c>
      <c r="G229" t="n">
        <v>16.4900166666667</v>
      </c>
    </row>
    <row r="230">
      <c r="A230" t="inlineStr">
        <is>
          <t>Daily_Minor_Stops_2026_09_18.xlsx</t>
        </is>
      </c>
      <c r="B230" t="inlineStr">
        <is>
          <t>Co-Extrusion Line</t>
        </is>
      </c>
      <c r="C230" s="80" t="n">
        <v>46128</v>
      </c>
      <c r="D230" t="inlineStr">
        <is>
          <t>Coex-AW1</t>
        </is>
      </c>
      <c r="E230" t="inlineStr">
        <is>
          <t>PX5PX6 No Paper</t>
        </is>
      </c>
      <c r="F230" t="n">
        <v>7</v>
      </c>
      <c r="G230" t="n">
        <v>9.01346666666667</v>
      </c>
    </row>
    <row r="231">
      <c r="A231" t="inlineStr">
        <is>
          <t>Daily_Minor_Stops_2026_09_18.xlsx</t>
        </is>
      </c>
      <c r="B231" t="inlineStr">
        <is>
          <t>Co-Extrusion Line</t>
        </is>
      </c>
      <c r="C231" s="80" t="n">
        <v>46128</v>
      </c>
      <c r="D231" t="inlineStr">
        <is>
          <t>Coex-AW1</t>
        </is>
      </c>
      <c r="E231" t="inlineStr">
        <is>
          <t>PX18 Jam At Former</t>
        </is>
      </c>
      <c r="F231" t="n">
        <v>41</v>
      </c>
      <c r="G231" t="n">
        <v>30.5874666666667</v>
      </c>
    </row>
    <row r="232">
      <c r="A232" t="inlineStr">
        <is>
          <t>Daily_Minor_Stops_2026_09_18.xlsx</t>
        </is>
      </c>
      <c r="B232" t="inlineStr">
        <is>
          <t>Co-Extrusion Line</t>
        </is>
      </c>
      <c r="C232" s="80" t="n">
        <v>46128</v>
      </c>
      <c r="D232" t="inlineStr">
        <is>
          <t>Coex-AW2</t>
        </is>
      </c>
      <c r="E232" t="inlineStr">
        <is>
          <t>PX5PX6 No Paper</t>
        </is>
      </c>
      <c r="F232" t="n">
        <v>8</v>
      </c>
      <c r="G232" t="n">
        <v>10.48955</v>
      </c>
    </row>
    <row r="233">
      <c r="A233" t="inlineStr">
        <is>
          <t>Daily_Minor_Stops_2026_09_18.xlsx</t>
        </is>
      </c>
      <c r="B233" t="inlineStr">
        <is>
          <t>Co-Extrusion Line</t>
        </is>
      </c>
      <c r="C233" s="80" t="n">
        <v>46128</v>
      </c>
      <c r="D233" t="inlineStr">
        <is>
          <t>Coex-AW2</t>
        </is>
      </c>
      <c r="E233" t="inlineStr">
        <is>
          <t>PX18 Jam At Former</t>
        </is>
      </c>
      <c r="F233" t="n">
        <v>25</v>
      </c>
      <c r="G233" t="n">
        <v>14.1851333333333</v>
      </c>
    </row>
    <row r="234">
      <c r="A234" t="inlineStr">
        <is>
          <t>Daily_Minor_Stops_2026_09_18.xlsx</t>
        </is>
      </c>
      <c r="B234" t="inlineStr">
        <is>
          <t>Co-Extrusion Line</t>
        </is>
      </c>
      <c r="C234" s="80" t="n">
        <v>46129</v>
      </c>
      <c r="D234" t="inlineStr">
        <is>
          <t>Coex-AW1</t>
        </is>
      </c>
      <c r="E234" t="inlineStr">
        <is>
          <t>PX5PX6 No Paper</t>
        </is>
      </c>
      <c r="F234" t="n">
        <v>9</v>
      </c>
      <c r="G234" t="n">
        <v>8.514483333333329</v>
      </c>
    </row>
    <row r="235">
      <c r="A235" t="inlineStr">
        <is>
          <t>Daily_Minor_Stops_2026_09_18.xlsx</t>
        </is>
      </c>
      <c r="B235" t="inlineStr">
        <is>
          <t>Co-Extrusion Line</t>
        </is>
      </c>
      <c r="C235" s="80" t="n">
        <v>46129</v>
      </c>
      <c r="D235" t="inlineStr">
        <is>
          <t>Coex-AW1</t>
        </is>
      </c>
      <c r="E235" t="inlineStr">
        <is>
          <t>PX18 Jam At Former</t>
        </is>
      </c>
      <c r="F235" t="n">
        <v>76</v>
      </c>
      <c r="G235" t="n">
        <v>46.3262666666667</v>
      </c>
    </row>
    <row r="236">
      <c r="A236" t="inlineStr">
        <is>
          <t>Daily_Minor_Stops_2026_09_18.xlsx</t>
        </is>
      </c>
      <c r="B236" t="inlineStr">
        <is>
          <t>Co-Extrusion Line</t>
        </is>
      </c>
      <c r="C236" s="80" t="n">
        <v>46129</v>
      </c>
      <c r="D236" t="inlineStr">
        <is>
          <t>Coex-AW2</t>
        </is>
      </c>
      <c r="E236" t="inlineStr">
        <is>
          <t>PX5PX6 No Paper</t>
        </is>
      </c>
      <c r="F236" t="n">
        <v>11</v>
      </c>
      <c r="G236" t="n">
        <v>13.1744333333333</v>
      </c>
    </row>
    <row r="237">
      <c r="A237" t="inlineStr">
        <is>
          <t>Daily_Minor_Stops_2026_09_18.xlsx</t>
        </is>
      </c>
      <c r="B237" t="inlineStr">
        <is>
          <t>Co-Extrusion Line</t>
        </is>
      </c>
      <c r="C237" s="80" t="n">
        <v>46129</v>
      </c>
      <c r="D237" t="inlineStr">
        <is>
          <t>Coex-AW2</t>
        </is>
      </c>
      <c r="E237" t="inlineStr">
        <is>
          <t>PX18 Jam At Former</t>
        </is>
      </c>
      <c r="F237" t="n">
        <v>32</v>
      </c>
      <c r="G237" t="n">
        <v>24.0118833333333</v>
      </c>
    </row>
    <row r="238">
      <c r="A238" t="inlineStr">
        <is>
          <t>Daily_Minor_Stops_2026_09_18.xlsx</t>
        </is>
      </c>
      <c r="B238" t="inlineStr">
        <is>
          <t>Co-Extrusion Line</t>
        </is>
      </c>
      <c r="C238" s="80" t="n">
        <v>46130</v>
      </c>
      <c r="D238" t="inlineStr">
        <is>
          <t>Coex-AW1</t>
        </is>
      </c>
      <c r="E238" t="inlineStr">
        <is>
          <t>PX5PX6 No Paper</t>
        </is>
      </c>
      <c r="F238" t="n">
        <v>8</v>
      </c>
      <c r="G238" t="n">
        <v>10.3323833333333</v>
      </c>
    </row>
    <row r="239">
      <c r="A239" t="inlineStr">
        <is>
          <t>Daily_Minor_Stops_2026_09_18.xlsx</t>
        </is>
      </c>
      <c r="B239" t="inlineStr">
        <is>
          <t>Co-Extrusion Line</t>
        </is>
      </c>
      <c r="C239" s="80" t="n">
        <v>46130</v>
      </c>
      <c r="D239" t="inlineStr">
        <is>
          <t>Coex-AW1</t>
        </is>
      </c>
      <c r="E239" t="inlineStr">
        <is>
          <t>PX18 Jam At Former</t>
        </is>
      </c>
      <c r="F239" t="n">
        <v>32</v>
      </c>
      <c r="G239" t="n">
        <v>63.7044333333333</v>
      </c>
    </row>
    <row r="240">
      <c r="A240" t="inlineStr">
        <is>
          <t>Daily_Minor_Stops_2026_09_18.xlsx</t>
        </is>
      </c>
      <c r="B240" t="inlineStr">
        <is>
          <t>Co-Extrusion Line</t>
        </is>
      </c>
      <c r="C240" s="80" t="n">
        <v>46130</v>
      </c>
      <c r="D240" t="inlineStr">
        <is>
          <t>Coex-AW2</t>
        </is>
      </c>
      <c r="E240" t="inlineStr">
        <is>
          <t>U42 Printer Not Ready</t>
        </is>
      </c>
      <c r="F240" t="n">
        <v>16</v>
      </c>
      <c r="G240" t="n">
        <v>13.6682833333333</v>
      </c>
    </row>
    <row r="241">
      <c r="A241" t="inlineStr">
        <is>
          <t>Daily_Minor_Stops_2026_09_18.xlsx</t>
        </is>
      </c>
      <c r="B241" t="inlineStr">
        <is>
          <t>Co-Extrusion Line</t>
        </is>
      </c>
      <c r="C241" s="80" t="n">
        <v>46130</v>
      </c>
      <c r="D241" t="inlineStr">
        <is>
          <t>Coex-AW2</t>
        </is>
      </c>
      <c r="E241" t="inlineStr">
        <is>
          <t>PX18 Jam At Former</t>
        </is>
      </c>
      <c r="F241" t="n">
        <v>7</v>
      </c>
      <c r="G241" t="n">
        <v>14.1652333333333</v>
      </c>
    </row>
    <row r="242">
      <c r="A242" t="inlineStr">
        <is>
          <t>Daily_Minor_Stops_2026_09_18.xlsx</t>
        </is>
      </c>
      <c r="B242" t="inlineStr">
        <is>
          <t>Co-Extrusion Line</t>
        </is>
      </c>
      <c r="C242" s="80" t="n">
        <v>46131</v>
      </c>
      <c r="D242" t="inlineStr">
        <is>
          <t>Coex-AW1</t>
        </is>
      </c>
      <c r="E242" t="inlineStr">
        <is>
          <t>PX18 Jam At Former</t>
        </is>
      </c>
      <c r="F242" t="n">
        <v>27</v>
      </c>
      <c r="G242" t="n">
        <v>22.01625</v>
      </c>
    </row>
    <row r="243">
      <c r="A243" t="inlineStr">
        <is>
          <t>Daily_Minor_Stops_2026_09_18.xlsx</t>
        </is>
      </c>
      <c r="B243" t="inlineStr">
        <is>
          <t>Co-Extrusion Line</t>
        </is>
      </c>
      <c r="C243" s="80" t="n">
        <v>46131</v>
      </c>
      <c r="D243" t="inlineStr">
        <is>
          <t>Coex-AW1</t>
        </is>
      </c>
      <c r="E243" t="inlineStr">
        <is>
          <t>PX16 jam At LSE</t>
        </is>
      </c>
      <c r="F243" t="n">
        <v>74</v>
      </c>
      <c r="G243" t="n">
        <v>25.6823</v>
      </c>
    </row>
    <row r="244">
      <c r="A244" t="inlineStr">
        <is>
          <t>Daily_Minor_Stops_2026_09_18.xlsx</t>
        </is>
      </c>
      <c r="B244" t="inlineStr">
        <is>
          <t>Co-Extrusion Line</t>
        </is>
      </c>
      <c r="C244" s="80" t="n">
        <v>46131</v>
      </c>
      <c r="D244" t="inlineStr">
        <is>
          <t>Coex-AW2</t>
        </is>
      </c>
      <c r="E244" t="inlineStr">
        <is>
          <t>PX5PX6 No Paper</t>
        </is>
      </c>
      <c r="F244" t="n">
        <v>16</v>
      </c>
      <c r="G244" t="n">
        <v>16.6605166666667</v>
      </c>
    </row>
    <row r="245">
      <c r="A245" t="inlineStr">
        <is>
          <t>Daily_Minor_Stops_2026_09_18.xlsx</t>
        </is>
      </c>
      <c r="B245" t="inlineStr">
        <is>
          <t>Co-Extrusion Line</t>
        </is>
      </c>
      <c r="C245" s="80" t="n">
        <v>46131</v>
      </c>
      <c r="D245" t="inlineStr">
        <is>
          <t>Coex-AW2</t>
        </is>
      </c>
      <c r="E245" t="inlineStr">
        <is>
          <t>Down Strem Machine Faulty</t>
        </is>
      </c>
      <c r="F245" t="n">
        <v>11</v>
      </c>
      <c r="G245" t="n">
        <v>5.9949</v>
      </c>
    </row>
    <row r="246">
      <c r="A246" t="inlineStr">
        <is>
          <t>Daily_Minor_Stops_2026_09_18.xlsx</t>
        </is>
      </c>
      <c r="B246" t="inlineStr">
        <is>
          <t>Co-Extrusion Line</t>
        </is>
      </c>
      <c r="C246" s="80" t="n">
        <v>46132</v>
      </c>
      <c r="D246" t="inlineStr">
        <is>
          <t>Coex-AW1</t>
        </is>
      </c>
      <c r="E246" t="inlineStr">
        <is>
          <t>PX5PX6 No Paper</t>
        </is>
      </c>
      <c r="F246" t="n">
        <v>13</v>
      </c>
      <c r="G246" t="n">
        <v>15.6798</v>
      </c>
    </row>
    <row r="247">
      <c r="A247" t="inlineStr">
        <is>
          <t>Daily_Minor_Stops_2026_09_18.xlsx</t>
        </is>
      </c>
      <c r="B247" t="inlineStr">
        <is>
          <t>Co-Extrusion Line</t>
        </is>
      </c>
      <c r="C247" s="80" t="n">
        <v>46132</v>
      </c>
      <c r="D247" t="inlineStr">
        <is>
          <t>Coex-AW1</t>
        </is>
      </c>
      <c r="E247" t="inlineStr">
        <is>
          <t>PX18 Jam At Former</t>
        </is>
      </c>
      <c r="F247" t="n">
        <v>20</v>
      </c>
      <c r="G247" t="n">
        <v>16.8468166666667</v>
      </c>
    </row>
    <row r="248">
      <c r="A248" t="inlineStr">
        <is>
          <t>Daily_Minor_Stops_2026_09_18.xlsx</t>
        </is>
      </c>
      <c r="B248" t="inlineStr">
        <is>
          <t>Co-Extrusion Line</t>
        </is>
      </c>
      <c r="C248" s="80" t="n">
        <v>46132</v>
      </c>
      <c r="D248" t="inlineStr">
        <is>
          <t>Coex-AW2</t>
        </is>
      </c>
      <c r="E248" t="inlineStr">
        <is>
          <t>Print Mark Deviation</t>
        </is>
      </c>
      <c r="F248" t="n">
        <v>24</v>
      </c>
      <c r="G248" t="n">
        <v>16.9913166666667</v>
      </c>
    </row>
    <row r="249">
      <c r="A249" t="inlineStr">
        <is>
          <t>Daily_Minor_Stops_2026_09_18.xlsx</t>
        </is>
      </c>
      <c r="B249" t="inlineStr">
        <is>
          <t>Co-Extrusion Line</t>
        </is>
      </c>
      <c r="C249" s="80" t="n">
        <v>46132</v>
      </c>
      <c r="D249" t="inlineStr">
        <is>
          <t>Coex-AW2</t>
        </is>
      </c>
      <c r="E249" t="inlineStr">
        <is>
          <t>Down Strem Machine Faulty</t>
        </is>
      </c>
      <c r="F249" t="n">
        <v>13</v>
      </c>
      <c r="G249" t="n">
        <v>14.3418166666667</v>
      </c>
    </row>
    <row r="250">
      <c r="A250" t="inlineStr">
        <is>
          <t>Daily_Minor_Stops_2026_09_18.xlsx</t>
        </is>
      </c>
      <c r="B250" t="inlineStr">
        <is>
          <t>Co-Extrusion Line</t>
        </is>
      </c>
      <c r="C250" s="80" t="n">
        <v>46133</v>
      </c>
      <c r="D250" t="inlineStr">
        <is>
          <t>Coex-AW1</t>
        </is>
      </c>
      <c r="E250" t="inlineStr">
        <is>
          <t>S20 Main Cover is Open</t>
        </is>
      </c>
      <c r="F250" t="n">
        <v>20</v>
      </c>
      <c r="G250" t="n">
        <v>50.3299166666667</v>
      </c>
    </row>
    <row r="251">
      <c r="A251" t="inlineStr">
        <is>
          <t>Daily_Minor_Stops_2026_09_18.xlsx</t>
        </is>
      </c>
      <c r="B251" t="inlineStr">
        <is>
          <t>Co-Extrusion Line</t>
        </is>
      </c>
      <c r="C251" s="80" t="n">
        <v>46133</v>
      </c>
      <c r="D251" t="inlineStr">
        <is>
          <t>Coex-AW1</t>
        </is>
      </c>
      <c r="E251" t="inlineStr">
        <is>
          <t>Down Strem Machine Faulty</t>
        </is>
      </c>
      <c r="F251" t="n">
        <v>9</v>
      </c>
      <c r="G251" t="n">
        <v>3.17278333333333</v>
      </c>
    </row>
    <row r="252">
      <c r="A252" t="inlineStr">
        <is>
          <t>Daily_Minor_Stops_2026_09_18.xlsx</t>
        </is>
      </c>
      <c r="B252" t="inlineStr">
        <is>
          <t>Co-Extrusion Line</t>
        </is>
      </c>
      <c r="C252" s="80" t="n">
        <v>46133</v>
      </c>
      <c r="D252" t="inlineStr">
        <is>
          <t>Coex-AW2</t>
        </is>
      </c>
      <c r="E252" t="inlineStr">
        <is>
          <t>S20 Main Cover is Open</t>
        </is>
      </c>
      <c r="F252" t="n">
        <v>11</v>
      </c>
      <c r="G252" t="n">
        <v>30.8592166666667</v>
      </c>
    </row>
    <row r="253">
      <c r="A253" t="inlineStr">
        <is>
          <t>Daily_Minor_Stops_2026_09_18.xlsx</t>
        </is>
      </c>
      <c r="B253" t="inlineStr">
        <is>
          <t>Co-Extrusion Line</t>
        </is>
      </c>
      <c r="C253" s="80" t="n">
        <v>46133</v>
      </c>
      <c r="D253" t="inlineStr">
        <is>
          <t>Coex-AW2</t>
        </is>
      </c>
      <c r="E253" t="inlineStr">
        <is>
          <t>Down Strem Machine Faulty</t>
        </is>
      </c>
      <c r="F253" t="n">
        <v>15</v>
      </c>
      <c r="G253" t="n">
        <v>11.1765</v>
      </c>
    </row>
    <row r="254">
      <c r="A254" t="inlineStr">
        <is>
          <t>Daily_Minor_Stops_2026_09_18.xlsx</t>
        </is>
      </c>
      <c r="B254" t="inlineStr">
        <is>
          <t>Co-Extrusion Line</t>
        </is>
      </c>
      <c r="C254" s="80" t="n">
        <v>46134</v>
      </c>
      <c r="D254" t="inlineStr">
        <is>
          <t>Coex-AW1</t>
        </is>
      </c>
      <c r="E254" t="inlineStr">
        <is>
          <t>Rocker Loose Position</t>
        </is>
      </c>
      <c r="F254" t="n">
        <v>12</v>
      </c>
      <c r="G254" t="n">
        <v>6.82178333333333</v>
      </c>
    </row>
    <row r="255">
      <c r="A255" t="inlineStr">
        <is>
          <t>Daily_Minor_Stops_2026_09_18.xlsx</t>
        </is>
      </c>
      <c r="B255" t="inlineStr">
        <is>
          <t>Co-Extrusion Line</t>
        </is>
      </c>
      <c r="C255" s="80" t="n">
        <v>46134</v>
      </c>
      <c r="D255" t="inlineStr">
        <is>
          <t>Coex-AW1</t>
        </is>
      </c>
      <c r="E255" t="inlineStr">
        <is>
          <t>PX5PX6 No Paper</t>
        </is>
      </c>
      <c r="F255" t="n">
        <v>24</v>
      </c>
      <c r="G255" t="n">
        <v>20.6629666666667</v>
      </c>
    </row>
    <row r="256">
      <c r="A256" t="inlineStr">
        <is>
          <t>Daily_Minor_Stops_2026_09_18.xlsx</t>
        </is>
      </c>
      <c r="B256" t="inlineStr">
        <is>
          <t>Co-Extrusion Line</t>
        </is>
      </c>
      <c r="C256" s="80" t="n">
        <v>46134</v>
      </c>
      <c r="D256" t="inlineStr">
        <is>
          <t>Coex-AW2</t>
        </is>
      </c>
      <c r="E256" t="inlineStr">
        <is>
          <t>PX18 Jam At Former</t>
        </is>
      </c>
      <c r="F256" t="n">
        <v>17</v>
      </c>
      <c r="G256" t="n">
        <v>14.1642333333333</v>
      </c>
    </row>
    <row r="257">
      <c r="A257" t="inlineStr">
        <is>
          <t>Daily_Minor_Stops_2026_09_18.xlsx</t>
        </is>
      </c>
      <c r="B257" t="inlineStr">
        <is>
          <t>Co-Extrusion Line</t>
        </is>
      </c>
      <c r="C257" s="80" t="n">
        <v>46134</v>
      </c>
      <c r="D257" t="inlineStr">
        <is>
          <t>Coex-AW2</t>
        </is>
      </c>
      <c r="E257" t="inlineStr">
        <is>
          <t>Print Mark Deviation</t>
        </is>
      </c>
      <c r="F257" t="n">
        <v>16</v>
      </c>
      <c r="G257" t="n">
        <v>54.3428166666667</v>
      </c>
    </row>
    <row r="258">
      <c r="A258" t="inlineStr">
        <is>
          <t>Daily_Minor_Stops_2026_09_18.xlsx</t>
        </is>
      </c>
      <c r="B258" t="inlineStr">
        <is>
          <t>Co-Extrusion Line</t>
        </is>
      </c>
      <c r="C258" s="80" t="n">
        <v>46135</v>
      </c>
      <c r="D258" t="inlineStr">
        <is>
          <t>Coex-AW1</t>
        </is>
      </c>
      <c r="E258" t="inlineStr">
        <is>
          <t>PX5PX6 No Paper</t>
        </is>
      </c>
      <c r="F258" t="n">
        <v>15</v>
      </c>
      <c r="G258" t="n">
        <v>15.1636666666667</v>
      </c>
    </row>
    <row r="259">
      <c r="A259" t="inlineStr">
        <is>
          <t>Daily_Minor_Stops_2026_09_18.xlsx</t>
        </is>
      </c>
      <c r="B259" t="inlineStr">
        <is>
          <t>Co-Extrusion Line</t>
        </is>
      </c>
      <c r="C259" s="80" t="n">
        <v>46135</v>
      </c>
      <c r="D259" t="inlineStr">
        <is>
          <t>Coex-AW1</t>
        </is>
      </c>
      <c r="E259" t="inlineStr">
        <is>
          <t>PX16 jam At LSE</t>
        </is>
      </c>
      <c r="F259" t="n">
        <v>16</v>
      </c>
      <c r="G259" t="n">
        <v>10.1565166666667</v>
      </c>
    </row>
    <row r="260">
      <c r="A260" t="inlineStr">
        <is>
          <t>Daily_Minor_Stops_2026_09_18.xlsx</t>
        </is>
      </c>
      <c r="B260" t="inlineStr">
        <is>
          <t>Co-Extrusion Line</t>
        </is>
      </c>
      <c r="C260" s="80" t="n">
        <v>46135</v>
      </c>
      <c r="D260" t="inlineStr">
        <is>
          <t>Coex-AW2</t>
        </is>
      </c>
      <c r="E260" t="inlineStr">
        <is>
          <t>PX5PX6 No Paper</t>
        </is>
      </c>
      <c r="F260" t="n">
        <v>14</v>
      </c>
      <c r="G260" t="n">
        <v>12.50355</v>
      </c>
    </row>
    <row r="261">
      <c r="A261" t="inlineStr">
        <is>
          <t>Daily_Minor_Stops_2026_09_18.xlsx</t>
        </is>
      </c>
      <c r="B261" t="inlineStr">
        <is>
          <t>Co-Extrusion Line</t>
        </is>
      </c>
      <c r="C261" s="80" t="n">
        <v>46135</v>
      </c>
      <c r="D261" t="inlineStr">
        <is>
          <t>Coex-AW2</t>
        </is>
      </c>
      <c r="E261" t="inlineStr">
        <is>
          <t>PX18 Jam At Former</t>
        </is>
      </c>
      <c r="F261" t="n">
        <v>12</v>
      </c>
      <c r="G261" t="n">
        <v>9.84016666666667</v>
      </c>
    </row>
    <row r="262">
      <c r="A262" t="inlineStr">
        <is>
          <t>Daily_Minor_Stops_2026_09_18.xlsx</t>
        </is>
      </c>
      <c r="B262" t="inlineStr">
        <is>
          <t>Co-Extrusion Line</t>
        </is>
      </c>
      <c r="C262" s="80" t="n">
        <v>46136</v>
      </c>
      <c r="D262" t="inlineStr">
        <is>
          <t>Coex-AW1</t>
        </is>
      </c>
      <c r="E262" t="inlineStr">
        <is>
          <t>PX5PX6 No Paper</t>
        </is>
      </c>
      <c r="F262" t="n">
        <v>19</v>
      </c>
      <c r="G262" t="n">
        <v>15.40775</v>
      </c>
    </row>
    <row r="263">
      <c r="A263" t="inlineStr">
        <is>
          <t>Daily_Minor_Stops_2026_09_18.xlsx</t>
        </is>
      </c>
      <c r="B263" t="inlineStr">
        <is>
          <t>Co-Extrusion Line</t>
        </is>
      </c>
      <c r="C263" s="80" t="n">
        <v>46136</v>
      </c>
      <c r="D263" t="inlineStr">
        <is>
          <t>Coex-AW1</t>
        </is>
      </c>
      <c r="E263" t="inlineStr">
        <is>
          <t>PX18 Jam At Former</t>
        </is>
      </c>
      <c r="F263" t="n">
        <v>28</v>
      </c>
      <c r="G263" t="n">
        <v>17.8465333333333</v>
      </c>
    </row>
    <row r="264">
      <c r="A264" t="inlineStr">
        <is>
          <t>Daily_Minor_Stops_2026_09_18.xlsx</t>
        </is>
      </c>
      <c r="B264" t="inlineStr">
        <is>
          <t>Co-Extrusion Line</t>
        </is>
      </c>
      <c r="C264" s="80" t="n">
        <v>46136</v>
      </c>
      <c r="D264" t="inlineStr">
        <is>
          <t>Coex-AW2</t>
        </is>
      </c>
      <c r="E264" t="inlineStr">
        <is>
          <t>S20 Main Cover is Open</t>
        </is>
      </c>
      <c r="F264" t="n">
        <v>19</v>
      </c>
      <c r="G264" t="n">
        <v>78.3307166666667</v>
      </c>
    </row>
    <row r="265">
      <c r="A265" t="inlineStr">
        <is>
          <t>Daily_Minor_Stops_2026_09_18.xlsx</t>
        </is>
      </c>
      <c r="B265" t="inlineStr">
        <is>
          <t>Co-Extrusion Line</t>
        </is>
      </c>
      <c r="C265" s="80" t="n">
        <v>46136</v>
      </c>
      <c r="D265" t="inlineStr">
        <is>
          <t>Coex-AW2</t>
        </is>
      </c>
      <c r="E265" t="inlineStr">
        <is>
          <t>Down Strem Machine Faulty</t>
        </is>
      </c>
      <c r="F265" t="n">
        <v>18</v>
      </c>
      <c r="G265" t="n">
        <v>21.1822166666667</v>
      </c>
    </row>
    <row r="266">
      <c r="A266" t="inlineStr">
        <is>
          <t>Daily_Minor_Stops_2026_09_18.xlsx</t>
        </is>
      </c>
      <c r="B266" t="inlineStr">
        <is>
          <t>Co-Extrusion Line</t>
        </is>
      </c>
      <c r="C266" s="80" t="n">
        <v>46137</v>
      </c>
      <c r="D266" t="inlineStr">
        <is>
          <t>Coex-AW1</t>
        </is>
      </c>
      <c r="E266" t="inlineStr">
        <is>
          <t>PX5PX6 No Paper</t>
        </is>
      </c>
      <c r="F266" t="n">
        <v>17</v>
      </c>
      <c r="G266" t="n">
        <v>16.44915</v>
      </c>
    </row>
    <row r="267">
      <c r="A267" t="inlineStr">
        <is>
          <t>Daily_Minor_Stops_2026_09_18.xlsx</t>
        </is>
      </c>
      <c r="B267" t="inlineStr">
        <is>
          <t>Co-Extrusion Line</t>
        </is>
      </c>
      <c r="C267" s="80" t="n">
        <v>46137</v>
      </c>
      <c r="D267" t="inlineStr">
        <is>
          <t>Coex-AW1</t>
        </is>
      </c>
      <c r="E267" t="inlineStr">
        <is>
          <t>PX18 Jam At Former</t>
        </is>
      </c>
      <c r="F267" t="n">
        <v>40</v>
      </c>
      <c r="G267" t="n">
        <v>29.8461166666667</v>
      </c>
    </row>
    <row r="268">
      <c r="A268" t="inlineStr">
        <is>
          <t>Daily_Minor_Stops_2026_09_18.xlsx</t>
        </is>
      </c>
      <c r="B268" t="inlineStr">
        <is>
          <t>Co-Extrusion Line</t>
        </is>
      </c>
      <c r="C268" s="80" t="n">
        <v>46137</v>
      </c>
      <c r="D268" t="inlineStr">
        <is>
          <t>Coex-AW2</t>
        </is>
      </c>
      <c r="E268" t="inlineStr">
        <is>
          <t>PX5PX6 No Paper</t>
        </is>
      </c>
      <c r="F268" t="n">
        <v>16</v>
      </c>
      <c r="G268" t="n">
        <v>13.0209333333333</v>
      </c>
    </row>
    <row r="269">
      <c r="A269" t="inlineStr">
        <is>
          <t>Daily_Minor_Stops_2026_09_18.xlsx</t>
        </is>
      </c>
      <c r="B269" t="inlineStr">
        <is>
          <t>Co-Extrusion Line</t>
        </is>
      </c>
      <c r="C269" s="80" t="n">
        <v>46137</v>
      </c>
      <c r="D269" t="inlineStr">
        <is>
          <t>Coex-AW2</t>
        </is>
      </c>
      <c r="E269" t="inlineStr">
        <is>
          <t>PX18 Jam At Former</t>
        </is>
      </c>
      <c r="F269" t="n">
        <v>17</v>
      </c>
      <c r="G269" t="n">
        <v>13.9964333333333</v>
      </c>
    </row>
    <row r="270">
      <c r="A270" t="inlineStr">
        <is>
          <t>Daily_Minor_Stops_2026_09_18.xlsx</t>
        </is>
      </c>
      <c r="B270" t="inlineStr">
        <is>
          <t>Co-Extrusion Line</t>
        </is>
      </c>
      <c r="C270" s="80" t="n">
        <v>46138</v>
      </c>
      <c r="D270" t="inlineStr">
        <is>
          <t>Coex-AW1</t>
        </is>
      </c>
      <c r="E270" t="inlineStr">
        <is>
          <t>U42 Printer Not Ready</t>
        </is>
      </c>
      <c r="F270" t="n">
        <v>15</v>
      </c>
      <c r="G270" t="n">
        <v>5.31515</v>
      </c>
    </row>
    <row r="271">
      <c r="A271" t="inlineStr">
        <is>
          <t>Daily_Minor_Stops_2026_09_18.xlsx</t>
        </is>
      </c>
      <c r="B271" t="inlineStr">
        <is>
          <t>Co-Extrusion Line</t>
        </is>
      </c>
      <c r="C271" s="80" t="n">
        <v>46138</v>
      </c>
      <c r="D271" t="inlineStr">
        <is>
          <t>Coex-AW1</t>
        </is>
      </c>
      <c r="E271" t="inlineStr">
        <is>
          <t>PX5PX6 No Paper</t>
        </is>
      </c>
      <c r="F271" t="n">
        <v>24</v>
      </c>
      <c r="G271" t="n">
        <v>19.1738166666667</v>
      </c>
    </row>
    <row r="272">
      <c r="A272" t="inlineStr">
        <is>
          <t>Daily_Minor_Stops_2026_09_18.xlsx</t>
        </is>
      </c>
      <c r="B272" t="inlineStr">
        <is>
          <t>Co-Extrusion Line</t>
        </is>
      </c>
      <c r="C272" s="80" t="n">
        <v>46138</v>
      </c>
      <c r="D272" t="inlineStr">
        <is>
          <t>Coex-AW2</t>
        </is>
      </c>
      <c r="E272" t="inlineStr">
        <is>
          <t>U42 Printer Not Ready</t>
        </is>
      </c>
      <c r="F272" t="n">
        <v>20</v>
      </c>
      <c r="G272" t="n">
        <v>6.3212</v>
      </c>
    </row>
    <row r="273">
      <c r="A273" t="inlineStr">
        <is>
          <t>Daily_Minor_Stops_2026_09_18.xlsx</t>
        </is>
      </c>
      <c r="B273" t="inlineStr">
        <is>
          <t>Co-Extrusion Line</t>
        </is>
      </c>
      <c r="C273" s="80" t="n">
        <v>46138</v>
      </c>
      <c r="D273" t="inlineStr">
        <is>
          <t>Coex-AW2</t>
        </is>
      </c>
      <c r="E273" t="inlineStr">
        <is>
          <t>PX5PX6 No Paper</t>
        </is>
      </c>
      <c r="F273" t="n">
        <v>22</v>
      </c>
      <c r="G273" t="n">
        <v>21.6722166666667</v>
      </c>
    </row>
    <row r="274">
      <c r="A274" t="inlineStr">
        <is>
          <t>Daily_Minor_Stops_2026_09_18.xlsx</t>
        </is>
      </c>
      <c r="B274" t="inlineStr">
        <is>
          <t>Co-Extrusion Line</t>
        </is>
      </c>
      <c r="C274" s="80" t="n">
        <v>46139</v>
      </c>
      <c r="D274" t="inlineStr">
        <is>
          <t>Coex-AW1</t>
        </is>
      </c>
      <c r="E274" t="inlineStr">
        <is>
          <t>U42 Printer Not Ready</t>
        </is>
      </c>
      <c r="F274" t="n">
        <v>16</v>
      </c>
      <c r="G274" t="n">
        <v>6.82946666666667</v>
      </c>
    </row>
    <row r="275">
      <c r="A275" t="inlineStr">
        <is>
          <t>Daily_Minor_Stops_2026_09_18.xlsx</t>
        </is>
      </c>
      <c r="B275" t="inlineStr">
        <is>
          <t>Co-Extrusion Line</t>
        </is>
      </c>
      <c r="C275" s="80" t="n">
        <v>46139</v>
      </c>
      <c r="D275" t="inlineStr">
        <is>
          <t>Coex-AW1</t>
        </is>
      </c>
      <c r="E275" t="inlineStr">
        <is>
          <t>PX5PX6 No Paper</t>
        </is>
      </c>
      <c r="F275" t="n">
        <v>19</v>
      </c>
      <c r="G275" t="n">
        <v>18.66375</v>
      </c>
    </row>
    <row r="276">
      <c r="A276" t="inlineStr">
        <is>
          <t>Daily_Minor_Stops_2026_09_18.xlsx</t>
        </is>
      </c>
      <c r="B276" t="inlineStr">
        <is>
          <t>Co-Extrusion Line</t>
        </is>
      </c>
      <c r="C276" s="80" t="n">
        <v>46139</v>
      </c>
      <c r="D276" t="inlineStr">
        <is>
          <t>Coex-AW2</t>
        </is>
      </c>
      <c r="E276" t="inlineStr">
        <is>
          <t>U42 Printer Not Ready</t>
        </is>
      </c>
      <c r="F276" t="n">
        <v>15</v>
      </c>
      <c r="G276" t="n">
        <v>10.4901</v>
      </c>
    </row>
    <row r="277">
      <c r="A277" t="inlineStr">
        <is>
          <t>Daily_Minor_Stops_2026_09_18.xlsx</t>
        </is>
      </c>
      <c r="B277" t="inlineStr">
        <is>
          <t>Co-Extrusion Line</t>
        </is>
      </c>
      <c r="C277" s="80" t="n">
        <v>46139</v>
      </c>
      <c r="D277" t="inlineStr">
        <is>
          <t>Coex-AW2</t>
        </is>
      </c>
      <c r="E277" t="inlineStr">
        <is>
          <t>PX5PX6 No Paper</t>
        </is>
      </c>
      <c r="F277" t="n">
        <v>20</v>
      </c>
      <c r="G277" t="n">
        <v>18.50115</v>
      </c>
    </row>
    <row r="278">
      <c r="A278" t="inlineStr">
        <is>
          <t>Daily_Minor_Stops_2026_09_18.xlsx</t>
        </is>
      </c>
      <c r="B278" t="inlineStr">
        <is>
          <t>Co-Extrusion Line</t>
        </is>
      </c>
      <c r="C278" s="80" t="n">
        <v>46140</v>
      </c>
      <c r="D278" t="inlineStr">
        <is>
          <t>Coex-AW1</t>
        </is>
      </c>
      <c r="E278" t="inlineStr">
        <is>
          <t>PX5PX6 No Paper</t>
        </is>
      </c>
      <c r="F278" t="n">
        <v>14</v>
      </c>
      <c r="G278" t="n">
        <v>20.9243833333333</v>
      </c>
    </row>
    <row r="279">
      <c r="A279" t="inlineStr">
        <is>
          <t>Daily_Minor_Stops_2026_09_18.xlsx</t>
        </is>
      </c>
      <c r="B279" t="inlineStr">
        <is>
          <t>Co-Extrusion Line</t>
        </is>
      </c>
      <c r="C279" s="80" t="n">
        <v>46140</v>
      </c>
      <c r="D279" t="inlineStr">
        <is>
          <t>Coex-AW1</t>
        </is>
      </c>
      <c r="E279" t="inlineStr">
        <is>
          <t>PX18 Jam At Former</t>
        </is>
      </c>
      <c r="F279" t="n">
        <v>31</v>
      </c>
      <c r="G279" t="n">
        <v>22.0226333333333</v>
      </c>
    </row>
    <row r="280">
      <c r="A280" t="inlineStr">
        <is>
          <t>Daily_Minor_Stops_2026_09_18.xlsx</t>
        </is>
      </c>
      <c r="B280" t="inlineStr">
        <is>
          <t>Co-Extrusion Line</t>
        </is>
      </c>
      <c r="C280" s="80" t="n">
        <v>46140</v>
      </c>
      <c r="D280" t="inlineStr">
        <is>
          <t>Coex-AW2</t>
        </is>
      </c>
      <c r="E280" t="inlineStr">
        <is>
          <t>U42 Printer Not Ready</t>
        </is>
      </c>
      <c r="F280" t="n">
        <v>11</v>
      </c>
      <c r="G280" t="n">
        <v>18.0944166666667</v>
      </c>
    </row>
    <row r="281">
      <c r="A281" t="inlineStr">
        <is>
          <t>Daily_Minor_Stops_2026_09_18.xlsx</t>
        </is>
      </c>
      <c r="B281" t="inlineStr">
        <is>
          <t>Co-Extrusion Line</t>
        </is>
      </c>
      <c r="C281" s="80" t="n">
        <v>46140</v>
      </c>
      <c r="D281" t="inlineStr">
        <is>
          <t>Coex-AW2</t>
        </is>
      </c>
      <c r="E281" t="inlineStr">
        <is>
          <t>PX5PX6 No Paper</t>
        </is>
      </c>
      <c r="F281" t="n">
        <v>18</v>
      </c>
      <c r="G281" t="n">
        <v>25.2109333333333</v>
      </c>
    </row>
    <row r="282">
      <c r="A282" t="inlineStr">
        <is>
          <t>Daily_Minor_Stops_2026_09_18.xlsx</t>
        </is>
      </c>
      <c r="B282" t="inlineStr">
        <is>
          <t>Co-Extrusion Line</t>
        </is>
      </c>
      <c r="C282" s="80" t="n">
        <v>46141</v>
      </c>
      <c r="D282" t="inlineStr">
        <is>
          <t>Coex-AW1</t>
        </is>
      </c>
      <c r="E282" t="inlineStr">
        <is>
          <t>PX5PX6 No Paper</t>
        </is>
      </c>
      <c r="F282" t="n">
        <v>15</v>
      </c>
      <c r="G282" t="n">
        <v>15.3276166666667</v>
      </c>
    </row>
    <row r="283">
      <c r="A283" t="inlineStr">
        <is>
          <t>Daily_Minor_Stops_2026_09_18.xlsx</t>
        </is>
      </c>
      <c r="B283" t="inlineStr">
        <is>
          <t>Co-Extrusion Line</t>
        </is>
      </c>
      <c r="C283" s="80" t="n">
        <v>46141</v>
      </c>
      <c r="D283" t="inlineStr">
        <is>
          <t>Coex-AW1</t>
        </is>
      </c>
      <c r="E283" t="inlineStr">
        <is>
          <t>PX18 Jam At Former</t>
        </is>
      </c>
      <c r="F283" t="n">
        <v>18</v>
      </c>
      <c r="G283" t="n">
        <v>10.9902166666667</v>
      </c>
    </row>
    <row r="284">
      <c r="A284" t="inlineStr">
        <is>
          <t>Daily_Minor_Stops_2026_09_18.xlsx</t>
        </is>
      </c>
      <c r="B284" t="inlineStr">
        <is>
          <t>Co-Extrusion Line</t>
        </is>
      </c>
      <c r="C284" s="80" t="n">
        <v>46141</v>
      </c>
      <c r="D284" t="inlineStr">
        <is>
          <t>Coex-AW2</t>
        </is>
      </c>
      <c r="E284" t="inlineStr">
        <is>
          <t>PX5PX6 No Paper</t>
        </is>
      </c>
      <c r="F284" t="n">
        <v>16</v>
      </c>
      <c r="G284" t="n">
        <v>19.6658666666667</v>
      </c>
    </row>
    <row r="285">
      <c r="A285" t="inlineStr">
        <is>
          <t>Daily_Minor_Stops_2026_09_18.xlsx</t>
        </is>
      </c>
      <c r="B285" t="inlineStr">
        <is>
          <t>Co-Extrusion Line</t>
        </is>
      </c>
      <c r="C285" s="80" t="n">
        <v>46141</v>
      </c>
      <c r="D285" t="inlineStr">
        <is>
          <t>Coex-AW2</t>
        </is>
      </c>
      <c r="E285" t="inlineStr">
        <is>
          <t>Down Strem Machine Faulty</t>
        </is>
      </c>
      <c r="F285" t="n">
        <v>15</v>
      </c>
      <c r="G285" t="n">
        <v>10.3386833333333</v>
      </c>
    </row>
    <row r="286">
      <c r="A286" t="inlineStr">
        <is>
          <t>Daily_Minor_Stops_2026_09_18.xlsx</t>
        </is>
      </c>
      <c r="B286" t="inlineStr">
        <is>
          <t>Co-Extrusion Line</t>
        </is>
      </c>
      <c r="C286" s="80" t="n">
        <v>46142</v>
      </c>
      <c r="D286" t="inlineStr">
        <is>
          <t>Coex-AW1</t>
        </is>
      </c>
      <c r="E286" t="inlineStr">
        <is>
          <t>PX5PX6 No Paper</t>
        </is>
      </c>
      <c r="F286" t="n">
        <v>15</v>
      </c>
      <c r="G286" t="n">
        <v>18.6685</v>
      </c>
    </row>
    <row r="287">
      <c r="A287" t="inlineStr">
        <is>
          <t>Daily_Minor_Stops_2026_09_18.xlsx</t>
        </is>
      </c>
      <c r="B287" t="inlineStr">
        <is>
          <t>Co-Extrusion Line</t>
        </is>
      </c>
      <c r="C287" s="80" t="n">
        <v>46142</v>
      </c>
      <c r="D287" t="inlineStr">
        <is>
          <t>Coex-AW1</t>
        </is>
      </c>
      <c r="E287" t="inlineStr">
        <is>
          <t>PX18 Jam At Former</t>
        </is>
      </c>
      <c r="F287" t="n">
        <v>50</v>
      </c>
      <c r="G287" t="n">
        <v>49.5252</v>
      </c>
    </row>
    <row r="288">
      <c r="A288" t="inlineStr">
        <is>
          <t>Daily_Minor_Stops_2026_09_18.xlsx</t>
        </is>
      </c>
      <c r="B288" t="inlineStr">
        <is>
          <t>Co-Extrusion Line</t>
        </is>
      </c>
      <c r="C288" s="80" t="n">
        <v>46142</v>
      </c>
      <c r="D288" t="inlineStr">
        <is>
          <t>Coex-AW2</t>
        </is>
      </c>
      <c r="E288" t="inlineStr">
        <is>
          <t>PX5PX6 No Paper</t>
        </is>
      </c>
      <c r="F288" t="n">
        <v>12</v>
      </c>
      <c r="G288" t="n">
        <v>17.9669666666667</v>
      </c>
    </row>
    <row r="289">
      <c r="A289" t="inlineStr">
        <is>
          <t>Daily_Minor_Stops_2026_09_18.xlsx</t>
        </is>
      </c>
      <c r="B289" t="inlineStr">
        <is>
          <t>Co-Extrusion Line</t>
        </is>
      </c>
      <c r="C289" s="80" t="n">
        <v>46142</v>
      </c>
      <c r="D289" t="inlineStr">
        <is>
          <t>Coex-AW2</t>
        </is>
      </c>
      <c r="E289" t="inlineStr">
        <is>
          <t>Down Strem Machine Faulty</t>
        </is>
      </c>
      <c r="F289" t="n">
        <v>12</v>
      </c>
      <c r="G289" t="n">
        <v>25.5024333333333</v>
      </c>
    </row>
    <row r="290">
      <c r="A290" t="inlineStr">
        <is>
          <t>Daily_Minor_Stops_2026_09_18.xlsx</t>
        </is>
      </c>
      <c r="B290" t="inlineStr">
        <is>
          <t>Co-Extrusion Line</t>
        </is>
      </c>
      <c r="C290" s="80" t="n">
        <v>46143</v>
      </c>
      <c r="D290" t="inlineStr">
        <is>
          <t>Coex-AW1</t>
        </is>
      </c>
      <c r="E290" t="inlineStr">
        <is>
          <t>U42 Printer Not Ready</t>
        </is>
      </c>
      <c r="F290" t="n">
        <v>21</v>
      </c>
      <c r="G290" t="n">
        <v>17.1875</v>
      </c>
    </row>
    <row r="291">
      <c r="A291" t="inlineStr">
        <is>
          <t>Daily_Minor_Stops_2026_09_18.xlsx</t>
        </is>
      </c>
      <c r="B291" t="inlineStr">
        <is>
          <t>Co-Extrusion Line</t>
        </is>
      </c>
      <c r="C291" s="80" t="n">
        <v>46143</v>
      </c>
      <c r="D291" t="inlineStr">
        <is>
          <t>Coex-AW1</t>
        </is>
      </c>
      <c r="E291" t="inlineStr">
        <is>
          <t>PX5PX6 No Paper</t>
        </is>
      </c>
      <c r="F291" t="n">
        <v>21</v>
      </c>
      <c r="G291" t="n">
        <v>19.65</v>
      </c>
    </row>
    <row r="292">
      <c r="A292" t="inlineStr">
        <is>
          <t>Daily_Minor_Stops_2026_09_18.xlsx</t>
        </is>
      </c>
      <c r="B292" t="inlineStr">
        <is>
          <t>Co-Extrusion Line</t>
        </is>
      </c>
      <c r="C292" s="80" t="n">
        <v>46143</v>
      </c>
      <c r="D292" t="inlineStr">
        <is>
          <t>Coex-AW2</t>
        </is>
      </c>
      <c r="E292" t="inlineStr">
        <is>
          <t>U42 Printer Not Ready</t>
        </is>
      </c>
      <c r="F292" t="n">
        <v>21</v>
      </c>
      <c r="G292" t="n">
        <v>10.1784166666667</v>
      </c>
    </row>
    <row r="293">
      <c r="A293" t="inlineStr">
        <is>
          <t>Daily_Minor_Stops_2026_09_18.xlsx</t>
        </is>
      </c>
      <c r="B293" t="inlineStr">
        <is>
          <t>Co-Extrusion Line</t>
        </is>
      </c>
      <c r="C293" s="80" t="n">
        <v>46143</v>
      </c>
      <c r="D293" t="inlineStr">
        <is>
          <t>Coex-AW2</t>
        </is>
      </c>
      <c r="E293" t="inlineStr">
        <is>
          <t>PX5PX6 No Paper</t>
        </is>
      </c>
      <c r="F293" t="n">
        <v>18</v>
      </c>
      <c r="G293" t="n">
        <v>21.7027666666667</v>
      </c>
    </row>
    <row r="294">
      <c r="A294" t="inlineStr">
        <is>
          <t>Daily_Minor_Stops_2026_09_18.xlsx</t>
        </is>
      </c>
      <c r="B294" t="inlineStr">
        <is>
          <t>Co-Extrusion Line</t>
        </is>
      </c>
      <c r="C294" s="80" t="n">
        <v>46144</v>
      </c>
      <c r="D294" t="inlineStr">
        <is>
          <t>Coex-AW1</t>
        </is>
      </c>
      <c r="E294" t="inlineStr">
        <is>
          <t>U42 Printer Not Ready</t>
        </is>
      </c>
      <c r="F294" t="n">
        <v>19</v>
      </c>
      <c r="G294" t="n">
        <v>17.5047833333333</v>
      </c>
    </row>
    <row r="295">
      <c r="A295" t="inlineStr">
        <is>
          <t>Daily_Minor_Stops_2026_09_18.xlsx</t>
        </is>
      </c>
      <c r="B295" t="inlineStr">
        <is>
          <t>Co-Extrusion Line</t>
        </is>
      </c>
      <c r="C295" s="80" t="n">
        <v>46144</v>
      </c>
      <c r="D295" t="inlineStr">
        <is>
          <t>Coex-AW1</t>
        </is>
      </c>
      <c r="E295" t="inlineStr">
        <is>
          <t>PX5PX6 No Paper</t>
        </is>
      </c>
      <c r="F295" t="n">
        <v>22</v>
      </c>
      <c r="G295" t="n">
        <v>17.6565666666667</v>
      </c>
    </row>
    <row r="296">
      <c r="A296" t="inlineStr">
        <is>
          <t>Daily_Minor_Stops_2026_09_18.xlsx</t>
        </is>
      </c>
      <c r="B296" t="inlineStr">
        <is>
          <t>Co-Extrusion Line</t>
        </is>
      </c>
      <c r="C296" s="80" t="n">
        <v>46144</v>
      </c>
      <c r="D296" t="inlineStr">
        <is>
          <t>Coex-AW2</t>
        </is>
      </c>
      <c r="E296" t="inlineStr">
        <is>
          <t>U42 Printer Not Ready</t>
        </is>
      </c>
      <c r="F296" t="n">
        <v>16</v>
      </c>
      <c r="G296" t="n">
        <v>5.33655</v>
      </c>
    </row>
    <row r="297">
      <c r="A297" t="inlineStr">
        <is>
          <t>Daily_Minor_Stops_2026_09_18.xlsx</t>
        </is>
      </c>
      <c r="B297" t="inlineStr">
        <is>
          <t>Co-Extrusion Line</t>
        </is>
      </c>
      <c r="C297" s="80" t="n">
        <v>46144</v>
      </c>
      <c r="D297" t="inlineStr">
        <is>
          <t>Coex-AW2</t>
        </is>
      </c>
      <c r="E297" t="inlineStr">
        <is>
          <t>PX5PX6 No Paper</t>
        </is>
      </c>
      <c r="F297" t="n">
        <v>17</v>
      </c>
      <c r="G297" t="n">
        <v>12.3298</v>
      </c>
    </row>
    <row r="298">
      <c r="A298" t="inlineStr">
        <is>
          <t>Daily_Minor_Stops_2026_09_18.xlsx</t>
        </is>
      </c>
      <c r="B298" t="inlineStr">
        <is>
          <t>Co-Extrusion Line</t>
        </is>
      </c>
      <c r="C298" s="80" t="n">
        <v>46145</v>
      </c>
      <c r="D298" t="inlineStr">
        <is>
          <t>Coex-AW1</t>
        </is>
      </c>
      <c r="E298" t="inlineStr">
        <is>
          <t>U42 Printer Not Ready</t>
        </is>
      </c>
      <c r="F298" t="n">
        <v>26</v>
      </c>
      <c r="G298" t="n">
        <v>12.5133166666667</v>
      </c>
    </row>
    <row r="299">
      <c r="A299" t="inlineStr">
        <is>
          <t>Daily_Minor_Stops_2026_09_18.xlsx</t>
        </is>
      </c>
      <c r="B299" t="inlineStr">
        <is>
          <t>Co-Extrusion Line</t>
        </is>
      </c>
      <c r="C299" s="80" t="n">
        <v>46145</v>
      </c>
      <c r="D299" t="inlineStr">
        <is>
          <t>Coex-AW1</t>
        </is>
      </c>
      <c r="E299" t="inlineStr">
        <is>
          <t>PX5PX6 No Paper</t>
        </is>
      </c>
      <c r="F299" t="n">
        <v>22</v>
      </c>
      <c r="G299" t="n">
        <v>26.3332833333333</v>
      </c>
    </row>
    <row r="300">
      <c r="A300" t="inlineStr">
        <is>
          <t>Daily_Minor_Stops_2026_09_18.xlsx</t>
        </is>
      </c>
      <c r="B300" t="inlineStr">
        <is>
          <t>Co-Extrusion Line</t>
        </is>
      </c>
      <c r="C300" s="80" t="n">
        <v>46145</v>
      </c>
      <c r="D300" t="inlineStr">
        <is>
          <t>Coex-AW2</t>
        </is>
      </c>
      <c r="E300" t="inlineStr">
        <is>
          <t>U42 Printer Not Ready</t>
        </is>
      </c>
      <c r="F300" t="n">
        <v>22</v>
      </c>
      <c r="G300" t="n">
        <v>7.32876666666667</v>
      </c>
    </row>
    <row r="301">
      <c r="A301" t="inlineStr">
        <is>
          <t>Daily_Minor_Stops_2026_09_18.xlsx</t>
        </is>
      </c>
      <c r="B301" t="inlineStr">
        <is>
          <t>Co-Extrusion Line</t>
        </is>
      </c>
      <c r="C301" s="80" t="n">
        <v>46145</v>
      </c>
      <c r="D301" t="inlineStr">
        <is>
          <t>Coex-AW2</t>
        </is>
      </c>
      <c r="E301" t="inlineStr">
        <is>
          <t>PX5PX6 No Paper</t>
        </is>
      </c>
      <c r="F301" t="n">
        <v>28</v>
      </c>
      <c r="G301" t="n">
        <v>40.5135666666667</v>
      </c>
    </row>
    <row r="302">
      <c r="A302" t="inlineStr">
        <is>
          <t>Daily_Minor_Stops_2026_09_18.xlsx</t>
        </is>
      </c>
      <c r="B302" t="inlineStr">
        <is>
          <t>Co-Extrusion Line</t>
        </is>
      </c>
      <c r="C302" s="80" t="n">
        <v>46146</v>
      </c>
      <c r="D302" t="inlineStr">
        <is>
          <t>Coex-AW1</t>
        </is>
      </c>
      <c r="E302" t="inlineStr">
        <is>
          <t>PX5PX6 No Paper</t>
        </is>
      </c>
      <c r="F302" t="n">
        <v>16</v>
      </c>
      <c r="G302" t="n">
        <v>151.838716666667</v>
      </c>
    </row>
    <row r="303">
      <c r="A303" t="inlineStr">
        <is>
          <t>Daily_Minor_Stops_2026_09_18.xlsx</t>
        </is>
      </c>
      <c r="B303" t="inlineStr">
        <is>
          <t>Co-Extrusion Line</t>
        </is>
      </c>
      <c r="C303" s="80" t="n">
        <v>46146</v>
      </c>
      <c r="D303" t="inlineStr">
        <is>
          <t>Coex-AW1</t>
        </is>
      </c>
      <c r="E303" t="inlineStr">
        <is>
          <t>PX18 Jam At Former</t>
        </is>
      </c>
      <c r="F303" t="n">
        <v>33</v>
      </c>
      <c r="G303" t="n">
        <v>28.5251333333333</v>
      </c>
    </row>
    <row r="304">
      <c r="A304" t="inlineStr">
        <is>
          <t>Daily_Minor_Stops_2026_09_18.xlsx</t>
        </is>
      </c>
      <c r="B304" t="inlineStr">
        <is>
          <t>Co-Extrusion Line</t>
        </is>
      </c>
      <c r="C304" s="80" t="n">
        <v>46146</v>
      </c>
      <c r="D304" t="inlineStr">
        <is>
          <t>Coex-AW2</t>
        </is>
      </c>
      <c r="E304" t="inlineStr">
        <is>
          <t>PX5PX6 No Paper</t>
        </is>
      </c>
      <c r="F304" t="n">
        <v>16</v>
      </c>
      <c r="G304" t="n">
        <v>34.8402166666667</v>
      </c>
    </row>
    <row r="305">
      <c r="A305" t="inlineStr">
        <is>
          <t>Daily_Minor_Stops_2026_09_18.xlsx</t>
        </is>
      </c>
      <c r="B305" t="inlineStr">
        <is>
          <t>Co-Extrusion Line</t>
        </is>
      </c>
      <c r="C305" s="80" t="n">
        <v>46146</v>
      </c>
      <c r="D305" t="inlineStr">
        <is>
          <t>Coex-AW2</t>
        </is>
      </c>
      <c r="E305" t="inlineStr">
        <is>
          <t>Print Mark Deviation</t>
        </is>
      </c>
      <c r="F305" t="n">
        <v>10</v>
      </c>
      <c r="G305" t="n">
        <v>15.5091666666667</v>
      </c>
    </row>
    <row r="306">
      <c r="A306" t="inlineStr">
        <is>
          <t>Daily_Minor_Stops_2026_09_18.xlsx</t>
        </is>
      </c>
      <c r="B306" t="inlineStr">
        <is>
          <t>Co-Extrusion Line</t>
        </is>
      </c>
      <c r="C306" s="80" t="n">
        <v>46147</v>
      </c>
      <c r="D306" t="inlineStr">
        <is>
          <t>Coex-AW1</t>
        </is>
      </c>
      <c r="E306" t="inlineStr">
        <is>
          <t>U42 Printer Not Ready</t>
        </is>
      </c>
      <c r="F306" t="n">
        <v>15</v>
      </c>
      <c r="G306" t="n">
        <v>5.00775</v>
      </c>
    </row>
    <row r="307">
      <c r="A307" t="inlineStr">
        <is>
          <t>Daily_Minor_Stops_2026_09_18.xlsx</t>
        </is>
      </c>
      <c r="B307" t="inlineStr">
        <is>
          <t>Co-Extrusion Line</t>
        </is>
      </c>
      <c r="C307" s="80" t="n">
        <v>46147</v>
      </c>
      <c r="D307" t="inlineStr">
        <is>
          <t>Coex-AW1</t>
        </is>
      </c>
      <c r="E307" t="inlineStr">
        <is>
          <t>PX5PX6 No Paper</t>
        </is>
      </c>
      <c r="F307" t="n">
        <v>25</v>
      </c>
      <c r="G307" t="n">
        <v>20.6617</v>
      </c>
    </row>
    <row r="308">
      <c r="A308" t="inlineStr">
        <is>
          <t>Daily_Minor_Stops_2026_09_18.xlsx</t>
        </is>
      </c>
      <c r="B308" t="inlineStr">
        <is>
          <t>Co-Extrusion Line</t>
        </is>
      </c>
      <c r="C308" s="80" t="n">
        <v>46147</v>
      </c>
      <c r="D308" t="inlineStr">
        <is>
          <t>Coex-AW2</t>
        </is>
      </c>
      <c r="E308" t="inlineStr">
        <is>
          <t>U42 Printer Not Ready</t>
        </is>
      </c>
      <c r="F308" t="n">
        <v>16</v>
      </c>
      <c r="G308" t="n">
        <v>18.65345</v>
      </c>
    </row>
    <row r="309">
      <c r="A309" t="inlineStr">
        <is>
          <t>Daily_Minor_Stops_2026_09_18.xlsx</t>
        </is>
      </c>
      <c r="B309" t="inlineStr">
        <is>
          <t>Co-Extrusion Line</t>
        </is>
      </c>
      <c r="C309" s="80" t="n">
        <v>46147</v>
      </c>
      <c r="D309" t="inlineStr">
        <is>
          <t>Coex-AW2</t>
        </is>
      </c>
      <c r="E309" t="inlineStr">
        <is>
          <t>PX5PX6 No Paper</t>
        </is>
      </c>
      <c r="F309" t="n">
        <v>20</v>
      </c>
      <c r="G309" t="n">
        <v>19.0194666666667</v>
      </c>
    </row>
    <row r="310">
      <c r="A310" t="inlineStr">
        <is>
          <t>Daily_Minor_Stops_2026_09_18.xlsx</t>
        </is>
      </c>
      <c r="B310" t="inlineStr">
        <is>
          <t>Co-Extrusion Line</t>
        </is>
      </c>
      <c r="C310" s="80" t="n">
        <v>46148</v>
      </c>
      <c r="D310" t="inlineStr">
        <is>
          <t>Coex-AW1</t>
        </is>
      </c>
      <c r="E310" t="inlineStr">
        <is>
          <t>PX5PX6 No Paper</t>
        </is>
      </c>
      <c r="F310" t="n">
        <v>21</v>
      </c>
      <c r="G310" t="n">
        <v>20.5187833333333</v>
      </c>
    </row>
    <row r="311">
      <c r="A311" t="inlineStr">
        <is>
          <t>Daily_Minor_Stops_2026_09_18.xlsx</t>
        </is>
      </c>
      <c r="B311" t="inlineStr">
        <is>
          <t>Co-Extrusion Line</t>
        </is>
      </c>
      <c r="C311" s="80" t="n">
        <v>46148</v>
      </c>
      <c r="D311" t="inlineStr">
        <is>
          <t>Coex-AW1</t>
        </is>
      </c>
      <c r="E311" t="inlineStr">
        <is>
          <t>PX16 jam At LSE</t>
        </is>
      </c>
      <c r="F311" t="n">
        <v>15</v>
      </c>
      <c r="G311" t="n">
        <v>5.33665</v>
      </c>
    </row>
    <row r="312">
      <c r="A312" t="inlineStr">
        <is>
          <t>Daily_Minor_Stops_2026_09_18.xlsx</t>
        </is>
      </c>
      <c r="B312" t="inlineStr">
        <is>
          <t>Co-Extrusion Line</t>
        </is>
      </c>
      <c r="C312" s="80" t="n">
        <v>46148</v>
      </c>
      <c r="D312" t="inlineStr">
        <is>
          <t>Coex-AW2</t>
        </is>
      </c>
      <c r="E312" t="inlineStr">
        <is>
          <t>U42 Printer Not Ready</t>
        </is>
      </c>
      <c r="F312" t="n">
        <v>17</v>
      </c>
      <c r="G312" t="n">
        <v>27.0033833333333</v>
      </c>
    </row>
    <row r="313">
      <c r="A313" t="inlineStr">
        <is>
          <t>Daily_Minor_Stops_2026_09_18.xlsx</t>
        </is>
      </c>
      <c r="B313" t="inlineStr">
        <is>
          <t>Co-Extrusion Line</t>
        </is>
      </c>
      <c r="C313" s="80" t="n">
        <v>46148</v>
      </c>
      <c r="D313" t="inlineStr">
        <is>
          <t>Coex-AW2</t>
        </is>
      </c>
      <c r="E313" t="inlineStr">
        <is>
          <t>PX5PX6 No Paper</t>
        </is>
      </c>
      <c r="F313" t="n">
        <v>19</v>
      </c>
      <c r="G313" t="n">
        <v>17.32685</v>
      </c>
    </row>
    <row r="314">
      <c r="A314" t="inlineStr">
        <is>
          <t>Daily_Minor_Stops_2026_09_18.xlsx</t>
        </is>
      </c>
      <c r="B314" t="inlineStr">
        <is>
          <t>Co-Extrusion Line</t>
        </is>
      </c>
      <c r="C314" s="80" t="n">
        <v>46149</v>
      </c>
      <c r="D314" t="inlineStr">
        <is>
          <t>Coex-AW1</t>
        </is>
      </c>
      <c r="E314" t="inlineStr">
        <is>
          <t>U42 Printer Not Ready</t>
        </is>
      </c>
      <c r="F314" t="n">
        <v>22</v>
      </c>
      <c r="G314" t="n">
        <v>12.8301833333333</v>
      </c>
    </row>
    <row r="315">
      <c r="A315" t="inlineStr">
        <is>
          <t>Daily_Minor_Stops_2026_09_18.xlsx</t>
        </is>
      </c>
      <c r="B315" t="inlineStr">
        <is>
          <t>Co-Extrusion Line</t>
        </is>
      </c>
      <c r="C315" s="80" t="n">
        <v>46149</v>
      </c>
      <c r="D315" t="inlineStr">
        <is>
          <t>Coex-AW1</t>
        </is>
      </c>
      <c r="E315" t="inlineStr">
        <is>
          <t>PX5PX6 No Paper</t>
        </is>
      </c>
      <c r="F315" t="n">
        <v>24</v>
      </c>
      <c r="G315" t="n">
        <v>19.00725</v>
      </c>
    </row>
    <row r="316">
      <c r="A316" t="inlineStr">
        <is>
          <t>Daily_Minor_Stops_2026_09_18.xlsx</t>
        </is>
      </c>
      <c r="B316" t="inlineStr">
        <is>
          <t>Co-Extrusion Line</t>
        </is>
      </c>
      <c r="C316" s="80" t="n">
        <v>46149</v>
      </c>
      <c r="D316" t="inlineStr">
        <is>
          <t>Coex-AW2</t>
        </is>
      </c>
      <c r="E316" t="inlineStr">
        <is>
          <t>U42 Printer Not Ready</t>
        </is>
      </c>
      <c r="F316" t="n">
        <v>8</v>
      </c>
      <c r="G316" t="n">
        <v>3.49653333333333</v>
      </c>
    </row>
    <row r="317">
      <c r="A317" t="inlineStr">
        <is>
          <t>Daily_Minor_Stops_2026_09_18.xlsx</t>
        </is>
      </c>
      <c r="B317" t="inlineStr">
        <is>
          <t>Co-Extrusion Line</t>
        </is>
      </c>
      <c r="C317" s="80" t="n">
        <v>46149</v>
      </c>
      <c r="D317" t="inlineStr">
        <is>
          <t>Coex-AW2</t>
        </is>
      </c>
      <c r="E317" t="inlineStr">
        <is>
          <t>PX5PX6 No Paper</t>
        </is>
      </c>
      <c r="F317" t="n">
        <v>21</v>
      </c>
      <c r="G317" t="n">
        <v>21.00675</v>
      </c>
    </row>
    <row r="318">
      <c r="A318" t="inlineStr">
        <is>
          <t>Daily_Minor_Stops_2026_09_18.xlsx</t>
        </is>
      </c>
      <c r="B318" t="inlineStr">
        <is>
          <t>Co-Extrusion Line</t>
        </is>
      </c>
      <c r="C318" s="80" t="n">
        <v>46150</v>
      </c>
      <c r="D318" t="inlineStr">
        <is>
          <t>Coex-AW1</t>
        </is>
      </c>
      <c r="E318" t="inlineStr">
        <is>
          <t>U42 Printer Not Ready</t>
        </is>
      </c>
      <c r="F318" t="n">
        <v>8</v>
      </c>
      <c r="G318" t="n">
        <v>2.99603333333333</v>
      </c>
    </row>
    <row r="319">
      <c r="A319" t="inlineStr">
        <is>
          <t>Daily_Minor_Stops_2026_09_18.xlsx</t>
        </is>
      </c>
      <c r="B319" t="inlineStr">
        <is>
          <t>Co-Extrusion Line</t>
        </is>
      </c>
      <c r="C319" s="80" t="n">
        <v>46150</v>
      </c>
      <c r="D319" t="inlineStr">
        <is>
          <t>Coex-AW1</t>
        </is>
      </c>
      <c r="E319" t="inlineStr">
        <is>
          <t>PX5PX6 No Paper</t>
        </is>
      </c>
      <c r="F319" t="n">
        <v>29</v>
      </c>
      <c r="G319" t="n">
        <v>25.0321333333333</v>
      </c>
    </row>
    <row r="320">
      <c r="A320" t="inlineStr">
        <is>
          <t>Daily_Minor_Stops_2026_09_18.xlsx</t>
        </is>
      </c>
      <c r="B320" t="inlineStr">
        <is>
          <t>Co-Extrusion Line</t>
        </is>
      </c>
      <c r="C320" s="80" t="n">
        <v>46150</v>
      </c>
      <c r="D320" t="inlineStr">
        <is>
          <t>Coex-AW2</t>
        </is>
      </c>
      <c r="E320" t="inlineStr">
        <is>
          <t>U42 Printer Not Ready</t>
        </is>
      </c>
      <c r="F320" t="n">
        <v>10</v>
      </c>
      <c r="G320" t="n">
        <v>4.67693333333333</v>
      </c>
    </row>
    <row r="321">
      <c r="A321" t="inlineStr">
        <is>
          <t>Daily_Minor_Stops_2026_09_18.xlsx</t>
        </is>
      </c>
      <c r="B321" t="inlineStr">
        <is>
          <t>Co-Extrusion Line</t>
        </is>
      </c>
      <c r="C321" s="80" t="n">
        <v>46150</v>
      </c>
      <c r="D321" t="inlineStr">
        <is>
          <t>Coex-AW2</t>
        </is>
      </c>
      <c r="E321" t="inlineStr">
        <is>
          <t>PX5PX6 No Paper</t>
        </is>
      </c>
      <c r="F321" t="n">
        <v>22</v>
      </c>
      <c r="G321" t="n">
        <v>19.3482833333333</v>
      </c>
    </row>
    <row r="322">
      <c r="A322" t="inlineStr">
        <is>
          <t>Daily_Minor_Stops_2026_09_18.xlsx</t>
        </is>
      </c>
      <c r="B322" t="inlineStr">
        <is>
          <t>Co-Extrusion Line</t>
        </is>
      </c>
      <c r="C322" s="80" t="n">
        <v>46151</v>
      </c>
      <c r="D322" t="inlineStr">
        <is>
          <t>Coex-AW1</t>
        </is>
      </c>
      <c r="E322" t="inlineStr">
        <is>
          <t>U42 Printer Not Ready</t>
        </is>
      </c>
      <c r="F322" t="n">
        <v>14</v>
      </c>
      <c r="G322" t="n">
        <v>5.34903333333333</v>
      </c>
    </row>
    <row r="323">
      <c r="A323" t="inlineStr">
        <is>
          <t>Daily_Minor_Stops_2026_09_18.xlsx</t>
        </is>
      </c>
      <c r="B323" t="inlineStr">
        <is>
          <t>Co-Extrusion Line</t>
        </is>
      </c>
      <c r="C323" s="80" t="n">
        <v>46151</v>
      </c>
      <c r="D323" t="inlineStr">
        <is>
          <t>Coex-AW1</t>
        </is>
      </c>
      <c r="E323" t="inlineStr">
        <is>
          <t>PX5PX6 No Paper</t>
        </is>
      </c>
      <c r="F323" t="n">
        <v>26</v>
      </c>
      <c r="G323" t="n">
        <v>23.6701333333333</v>
      </c>
    </row>
    <row r="324">
      <c r="A324" t="inlineStr">
        <is>
          <t>Daily_Minor_Stops_2026_09_18.xlsx</t>
        </is>
      </c>
      <c r="B324" t="inlineStr">
        <is>
          <t>Co-Extrusion Line</t>
        </is>
      </c>
      <c r="C324" s="80" t="n">
        <v>46151</v>
      </c>
      <c r="D324" t="inlineStr">
        <is>
          <t>Coex-AW2</t>
        </is>
      </c>
      <c r="E324" t="inlineStr">
        <is>
          <t>U42 Printer Not Ready</t>
        </is>
      </c>
      <c r="F324" t="n">
        <v>13</v>
      </c>
      <c r="G324" t="n">
        <v>3.83103333333333</v>
      </c>
    </row>
    <row r="325">
      <c r="A325" t="inlineStr">
        <is>
          <t>Daily_Minor_Stops_2026_09_18.xlsx</t>
        </is>
      </c>
      <c r="B325" t="inlineStr">
        <is>
          <t>Co-Extrusion Line</t>
        </is>
      </c>
      <c r="C325" s="80" t="n">
        <v>46151</v>
      </c>
      <c r="D325" t="inlineStr">
        <is>
          <t>Coex-AW2</t>
        </is>
      </c>
      <c r="E325" t="inlineStr">
        <is>
          <t>PX5PX6 No Paper</t>
        </is>
      </c>
      <c r="F325" t="n">
        <v>21</v>
      </c>
      <c r="G325" t="n">
        <v>26.4931333333333</v>
      </c>
    </row>
    <row r="326">
      <c r="A326" t="inlineStr">
        <is>
          <t>Daily_Minor_Stops_2026_09_18.xlsx</t>
        </is>
      </c>
      <c r="B326" t="inlineStr">
        <is>
          <t>Co-Extrusion Line</t>
        </is>
      </c>
      <c r="C326" s="80" t="n">
        <v>46152</v>
      </c>
      <c r="D326" t="inlineStr">
        <is>
          <t>Coex-AW1</t>
        </is>
      </c>
      <c r="E326" t="inlineStr">
        <is>
          <t>PX5PX6 No Paper</t>
        </is>
      </c>
      <c r="F326" t="n">
        <v>15</v>
      </c>
      <c r="G326" t="n">
        <v>12.8335</v>
      </c>
    </row>
    <row r="327">
      <c r="A327" t="inlineStr">
        <is>
          <t>Daily_Minor_Stops_2026_09_18.xlsx</t>
        </is>
      </c>
      <c r="B327" t="inlineStr">
        <is>
          <t>Co-Extrusion Line</t>
        </is>
      </c>
      <c r="C327" s="80" t="n">
        <v>46152</v>
      </c>
      <c r="D327" t="inlineStr">
        <is>
          <t>Coex-AW1</t>
        </is>
      </c>
      <c r="E327" t="inlineStr">
        <is>
          <t>PX18 Jam At Former</t>
        </is>
      </c>
      <c r="F327" t="n">
        <v>24</v>
      </c>
      <c r="G327" t="n">
        <v>15.0212833333333</v>
      </c>
    </row>
    <row r="328">
      <c r="A328" t="inlineStr">
        <is>
          <t>Daily_Minor_Stops_2026_09_18.xlsx</t>
        </is>
      </c>
      <c r="B328" t="inlineStr">
        <is>
          <t>Co-Extrusion Line</t>
        </is>
      </c>
      <c r="C328" s="80" t="n">
        <v>46152</v>
      </c>
      <c r="D328" t="inlineStr">
        <is>
          <t>Coex-AW2</t>
        </is>
      </c>
      <c r="E328" t="inlineStr">
        <is>
          <t>PX5PX6 No Paper</t>
        </is>
      </c>
      <c r="F328" t="n">
        <v>13</v>
      </c>
      <c r="G328" t="n">
        <v>15.1707333333333</v>
      </c>
    </row>
    <row r="329">
      <c r="A329" t="inlineStr">
        <is>
          <t>Daily_Minor_Stops_2026_09_18.xlsx</t>
        </is>
      </c>
      <c r="B329" t="inlineStr">
        <is>
          <t>Co-Extrusion Line</t>
        </is>
      </c>
      <c r="C329" s="80" t="n">
        <v>46152</v>
      </c>
      <c r="D329" t="inlineStr">
        <is>
          <t>Coex-AW2</t>
        </is>
      </c>
      <c r="E329" t="inlineStr">
        <is>
          <t>PX18 Jam At Former</t>
        </is>
      </c>
      <c r="F329" t="n">
        <v>19</v>
      </c>
      <c r="G329" t="n">
        <v>25.6648333333333</v>
      </c>
    </row>
    <row r="330">
      <c r="A330" t="inlineStr">
        <is>
          <t>Daily_Minor_Stops_2026_09_18.xlsx</t>
        </is>
      </c>
      <c r="B330" t="inlineStr">
        <is>
          <t>Co-Extrusion Line</t>
        </is>
      </c>
      <c r="C330" s="80" t="n">
        <v>46153</v>
      </c>
      <c r="D330" t="inlineStr">
        <is>
          <t>Coex-AW1</t>
        </is>
      </c>
      <c r="E330" t="inlineStr">
        <is>
          <t>Uncutted Packages</t>
        </is>
      </c>
      <c r="F330" t="n">
        <v>17</v>
      </c>
      <c r="G330" t="n">
        <v>6.00716666666667</v>
      </c>
    </row>
    <row r="331">
      <c r="A331" t="inlineStr">
        <is>
          <t>Daily_Minor_Stops_2026_09_18.xlsx</t>
        </is>
      </c>
      <c r="B331" t="inlineStr">
        <is>
          <t>Co-Extrusion Line</t>
        </is>
      </c>
      <c r="C331" s="80" t="n">
        <v>46153</v>
      </c>
      <c r="D331" t="inlineStr">
        <is>
          <t>Coex-AW1</t>
        </is>
      </c>
      <c r="E331" t="inlineStr">
        <is>
          <t>PX18 Jam At Former</t>
        </is>
      </c>
      <c r="F331" t="n">
        <v>41</v>
      </c>
      <c r="G331" t="n">
        <v>33.3297833333333</v>
      </c>
    </row>
    <row r="332">
      <c r="A332" t="inlineStr">
        <is>
          <t>Daily_Minor_Stops_2026_09_18.xlsx</t>
        </is>
      </c>
      <c r="B332" t="inlineStr">
        <is>
          <t>Co-Extrusion Line</t>
        </is>
      </c>
      <c r="C332" s="80" t="n">
        <v>46153</v>
      </c>
      <c r="D332" t="inlineStr">
        <is>
          <t>Coex-AW2</t>
        </is>
      </c>
      <c r="E332" t="inlineStr">
        <is>
          <t>PX5PX6 No Paper</t>
        </is>
      </c>
      <c r="F332" t="n">
        <v>8</v>
      </c>
      <c r="G332" t="n">
        <v>9.359349999999999</v>
      </c>
    </row>
    <row r="333">
      <c r="A333" t="inlineStr">
        <is>
          <t>Daily_Minor_Stops_2026_09_18.xlsx</t>
        </is>
      </c>
      <c r="B333" t="inlineStr">
        <is>
          <t>Co-Extrusion Line</t>
        </is>
      </c>
      <c r="C333" s="80" t="n">
        <v>46153</v>
      </c>
      <c r="D333" t="inlineStr">
        <is>
          <t>Coex-AW2</t>
        </is>
      </c>
      <c r="E333" t="inlineStr">
        <is>
          <t>PX18 Jam At Former</t>
        </is>
      </c>
      <c r="F333" t="n">
        <v>68</v>
      </c>
      <c r="G333" t="n">
        <v>47.0403833333333</v>
      </c>
    </row>
    <row r="334">
      <c r="A334" t="inlineStr">
        <is>
          <t>Daily_Minor_Stops_2026_09_18.xlsx</t>
        </is>
      </c>
      <c r="B334" t="inlineStr">
        <is>
          <t>Co-Extrusion Line</t>
        </is>
      </c>
      <c r="C334" s="80" t="n">
        <v>46154</v>
      </c>
      <c r="D334" t="inlineStr">
        <is>
          <t>Coex-AW1</t>
        </is>
      </c>
      <c r="E334" t="inlineStr">
        <is>
          <t>Rocker Loose Position</t>
        </is>
      </c>
      <c r="F334" t="n">
        <v>13</v>
      </c>
      <c r="G334" t="n">
        <v>11.6625833333333</v>
      </c>
    </row>
    <row r="335">
      <c r="A335" t="inlineStr">
        <is>
          <t>Daily_Minor_Stops_2026_09_18.xlsx</t>
        </is>
      </c>
      <c r="B335" t="inlineStr">
        <is>
          <t>Co-Extrusion Line</t>
        </is>
      </c>
      <c r="C335" s="80" t="n">
        <v>46154</v>
      </c>
      <c r="D335" t="inlineStr">
        <is>
          <t>Coex-AW1</t>
        </is>
      </c>
      <c r="E335" t="inlineStr">
        <is>
          <t>PX18 Jam At Former</t>
        </is>
      </c>
      <c r="F335" t="n">
        <v>36</v>
      </c>
      <c r="G335" t="n">
        <v>21.3318</v>
      </c>
    </row>
    <row r="336">
      <c r="A336" t="inlineStr">
        <is>
          <t>Daily_Minor_Stops_2026_09_18.xlsx</t>
        </is>
      </c>
      <c r="B336" t="inlineStr">
        <is>
          <t>Co-Extrusion Line</t>
        </is>
      </c>
      <c r="C336" s="80" t="n">
        <v>46154</v>
      </c>
      <c r="D336" t="inlineStr">
        <is>
          <t>Coex-AW2</t>
        </is>
      </c>
      <c r="E336" t="inlineStr">
        <is>
          <t>PX5PX6 No Paper</t>
        </is>
      </c>
      <c r="F336" t="n">
        <v>12</v>
      </c>
      <c r="G336" t="n">
        <v>14.1758166666667</v>
      </c>
    </row>
    <row r="337">
      <c r="A337" t="inlineStr">
        <is>
          <t>Daily_Minor_Stops_2026_09_18.xlsx</t>
        </is>
      </c>
      <c r="B337" t="inlineStr">
        <is>
          <t>Co-Extrusion Line</t>
        </is>
      </c>
      <c r="C337" s="80" t="n">
        <v>46154</v>
      </c>
      <c r="D337" t="inlineStr">
        <is>
          <t>Coex-AW2</t>
        </is>
      </c>
      <c r="E337" t="inlineStr">
        <is>
          <t>PX18 Jam At Former</t>
        </is>
      </c>
      <c r="F337" t="n">
        <v>53</v>
      </c>
      <c r="G337" t="n">
        <v>34.1545666666667</v>
      </c>
    </row>
    <row r="338">
      <c r="A338" t="inlineStr">
        <is>
          <t>Daily_Minor_Stops_2026_09_18.xlsx</t>
        </is>
      </c>
      <c r="B338" t="inlineStr">
        <is>
          <t>Co-Extrusion Line</t>
        </is>
      </c>
      <c r="C338" s="80" t="n">
        <v>46155</v>
      </c>
      <c r="D338" t="inlineStr">
        <is>
          <t>Coex-AW1</t>
        </is>
      </c>
      <c r="E338" t="inlineStr">
        <is>
          <t>PX5PX6 No Paper</t>
        </is>
      </c>
      <c r="F338" t="n">
        <v>15</v>
      </c>
      <c r="G338" t="n">
        <v>15.8391833333333</v>
      </c>
    </row>
    <row r="339">
      <c r="A339" t="inlineStr">
        <is>
          <t>Daily_Minor_Stops_2026_09_18.xlsx</t>
        </is>
      </c>
      <c r="B339" t="inlineStr">
        <is>
          <t>Co-Extrusion Line</t>
        </is>
      </c>
      <c r="C339" s="80" t="n">
        <v>46155</v>
      </c>
      <c r="D339" t="inlineStr">
        <is>
          <t>Coex-AW1</t>
        </is>
      </c>
      <c r="E339" t="inlineStr">
        <is>
          <t>PX18 Jam At Former</t>
        </is>
      </c>
      <c r="F339" t="n">
        <v>23</v>
      </c>
      <c r="G339" t="n">
        <v>13.8144333333333</v>
      </c>
    </row>
    <row r="340">
      <c r="A340" t="inlineStr">
        <is>
          <t>Daily_Minor_Stops_2026_09_18.xlsx</t>
        </is>
      </c>
      <c r="B340" t="inlineStr">
        <is>
          <t>Co-Extrusion Line</t>
        </is>
      </c>
      <c r="C340" s="80" t="n">
        <v>46155</v>
      </c>
      <c r="D340" t="inlineStr">
        <is>
          <t>Coex-AW2</t>
        </is>
      </c>
      <c r="E340" t="inlineStr">
        <is>
          <t>PX5PX6 No Paper</t>
        </is>
      </c>
      <c r="F340" t="n">
        <v>8</v>
      </c>
      <c r="G340" t="n">
        <v>12.4902166666667</v>
      </c>
    </row>
    <row r="341">
      <c r="A341" t="inlineStr">
        <is>
          <t>Daily_Minor_Stops_2026_09_18.xlsx</t>
        </is>
      </c>
      <c r="B341" t="inlineStr">
        <is>
          <t>Co-Extrusion Line</t>
        </is>
      </c>
      <c r="C341" s="80" t="n">
        <v>46155</v>
      </c>
      <c r="D341" t="inlineStr">
        <is>
          <t>Coex-AW2</t>
        </is>
      </c>
      <c r="E341" t="inlineStr">
        <is>
          <t>PX18 Jam At Former</t>
        </is>
      </c>
      <c r="F341" t="n">
        <v>46</v>
      </c>
      <c r="G341" t="n">
        <v>29.3028666666667</v>
      </c>
    </row>
    <row r="342">
      <c r="A342" t="inlineStr">
        <is>
          <t>Daily_Minor_Stops_2026_09_18.xlsx</t>
        </is>
      </c>
      <c r="B342" t="inlineStr">
        <is>
          <t>Co-Extrusion Line</t>
        </is>
      </c>
      <c r="C342" s="80" t="n">
        <v>46156</v>
      </c>
      <c r="D342" t="inlineStr">
        <is>
          <t>Coex-AW1</t>
        </is>
      </c>
      <c r="E342" t="inlineStr">
        <is>
          <t>U42 Printer Not Ready</t>
        </is>
      </c>
      <c r="F342" t="n">
        <v>5</v>
      </c>
      <c r="G342" t="n">
        <v>2.16031666666667</v>
      </c>
    </row>
    <row r="343">
      <c r="A343" t="inlineStr">
        <is>
          <t>Daily_Minor_Stops_2026_09_18.xlsx</t>
        </is>
      </c>
      <c r="B343" t="inlineStr">
        <is>
          <t>Co-Extrusion Line</t>
        </is>
      </c>
      <c r="C343" s="80" t="n">
        <v>46156</v>
      </c>
      <c r="D343" t="inlineStr">
        <is>
          <t>Coex-AW1</t>
        </is>
      </c>
      <c r="E343" t="inlineStr">
        <is>
          <t>PX5PX6 No Paper</t>
        </is>
      </c>
      <c r="F343" t="n">
        <v>12</v>
      </c>
      <c r="G343" t="n">
        <v>12.4948833333333</v>
      </c>
    </row>
    <row r="344">
      <c r="A344" t="inlineStr">
        <is>
          <t>Daily_Minor_Stops_2026_09_18.xlsx</t>
        </is>
      </c>
      <c r="B344" t="inlineStr">
        <is>
          <t>Co-Extrusion Line</t>
        </is>
      </c>
      <c r="C344" s="80" t="n">
        <v>46156</v>
      </c>
      <c r="D344" t="inlineStr">
        <is>
          <t>Coex-AW2</t>
        </is>
      </c>
      <c r="E344" t="inlineStr">
        <is>
          <t>PX5PX6 No Paper</t>
        </is>
      </c>
      <c r="F344" t="n">
        <v>17</v>
      </c>
      <c r="G344" t="n">
        <v>18.5108333333333</v>
      </c>
    </row>
    <row r="345">
      <c r="A345" t="inlineStr">
        <is>
          <t>Daily_Minor_Stops_2026_09_18.xlsx</t>
        </is>
      </c>
      <c r="B345" t="inlineStr">
        <is>
          <t>Co-Extrusion Line</t>
        </is>
      </c>
      <c r="C345" s="80" t="n">
        <v>46156</v>
      </c>
      <c r="D345" t="inlineStr">
        <is>
          <t>Coex-AW2</t>
        </is>
      </c>
      <c r="E345" t="inlineStr">
        <is>
          <t>PX18 Jam At Former</t>
        </is>
      </c>
      <c r="F345" t="n">
        <v>31</v>
      </c>
      <c r="G345" t="n">
        <v>17.5161333333333</v>
      </c>
    </row>
    <row r="346">
      <c r="A346" t="inlineStr">
        <is>
          <t>Daily_Minor_Stops_2026_09_18.xlsx</t>
        </is>
      </c>
      <c r="B346" t="inlineStr">
        <is>
          <t>Co-Extrusion Line</t>
        </is>
      </c>
      <c r="C346" s="80" t="n">
        <v>46157</v>
      </c>
      <c r="D346" t="inlineStr">
        <is>
          <t>Coex-AW1</t>
        </is>
      </c>
      <c r="E346" t="inlineStr">
        <is>
          <t>PX5PX6 No Paper</t>
        </is>
      </c>
      <c r="F346" t="n">
        <v>14</v>
      </c>
      <c r="G346" t="n">
        <v>14.33105</v>
      </c>
    </row>
    <row r="347">
      <c r="A347" t="inlineStr">
        <is>
          <t>Daily_Minor_Stops_2026_09_18.xlsx</t>
        </is>
      </c>
      <c r="B347" t="inlineStr">
        <is>
          <t>Co-Extrusion Line</t>
        </is>
      </c>
      <c r="C347" s="80" t="n">
        <v>46157</v>
      </c>
      <c r="D347" t="inlineStr">
        <is>
          <t>Coex-AW1</t>
        </is>
      </c>
      <c r="E347" t="inlineStr">
        <is>
          <t>PX18 Jam At Former</t>
        </is>
      </c>
      <c r="F347" t="n">
        <v>17</v>
      </c>
      <c r="G347" t="n">
        <v>8.83028333333333</v>
      </c>
    </row>
    <row r="348">
      <c r="A348" t="inlineStr">
        <is>
          <t>Daily_Minor_Stops_2026_09_18.xlsx</t>
        </is>
      </c>
      <c r="B348" t="inlineStr">
        <is>
          <t>Co-Extrusion Line</t>
        </is>
      </c>
      <c r="C348" s="80" t="n">
        <v>46157</v>
      </c>
      <c r="D348" t="inlineStr">
        <is>
          <t>Coex-AW2</t>
        </is>
      </c>
      <c r="E348" t="inlineStr">
        <is>
          <t>PX5PX6 No Paper</t>
        </is>
      </c>
      <c r="F348" t="n">
        <v>11</v>
      </c>
      <c r="G348" t="n">
        <v>9.51193333333334</v>
      </c>
    </row>
    <row r="349">
      <c r="A349" t="inlineStr">
        <is>
          <t>Daily_Minor_Stops_2026_09_18.xlsx</t>
        </is>
      </c>
      <c r="B349" t="inlineStr">
        <is>
          <t>Co-Extrusion Line</t>
        </is>
      </c>
      <c r="C349" s="80" t="n">
        <v>46157</v>
      </c>
      <c r="D349" t="inlineStr">
        <is>
          <t>Coex-AW2</t>
        </is>
      </c>
      <c r="E349" t="inlineStr">
        <is>
          <t>PX18 Jam At Former</t>
        </is>
      </c>
      <c r="F349" t="n">
        <v>77</v>
      </c>
      <c r="G349" t="n">
        <v>59.4721</v>
      </c>
    </row>
    <row r="350">
      <c r="A350" t="inlineStr">
        <is>
          <t>Daily_Minor_Stops_2026_09_18.xlsx</t>
        </is>
      </c>
      <c r="B350" t="inlineStr">
        <is>
          <t>Co-Extrusion Line</t>
        </is>
      </c>
      <c r="C350" s="80" t="n">
        <v>46158</v>
      </c>
      <c r="D350" t="inlineStr">
        <is>
          <t>Coex-AW1</t>
        </is>
      </c>
      <c r="E350" t="inlineStr">
        <is>
          <t>S20 Main Cover is Open</t>
        </is>
      </c>
      <c r="F350" t="n">
        <v>22</v>
      </c>
      <c r="G350" t="n">
        <v>37.3734333333333</v>
      </c>
    </row>
    <row r="351">
      <c r="A351" t="inlineStr">
        <is>
          <t>Daily_Minor_Stops_2026_09_18.xlsx</t>
        </is>
      </c>
      <c r="B351" t="inlineStr">
        <is>
          <t>Co-Extrusion Line</t>
        </is>
      </c>
      <c r="C351" s="80" t="n">
        <v>46158</v>
      </c>
      <c r="D351" t="inlineStr">
        <is>
          <t>Coex-AW1</t>
        </is>
      </c>
      <c r="E351" t="inlineStr">
        <is>
          <t>Rocker Loose Position</t>
        </is>
      </c>
      <c r="F351" t="n">
        <v>17</v>
      </c>
      <c r="G351" t="n">
        <v>20.1878333333333</v>
      </c>
    </row>
    <row r="352">
      <c r="A352" t="inlineStr">
        <is>
          <t>Daily_Minor_Stops_2026_09_18.xlsx</t>
        </is>
      </c>
      <c r="B352" t="inlineStr">
        <is>
          <t>Co-Extrusion Line</t>
        </is>
      </c>
      <c r="C352" s="80" t="n">
        <v>46158</v>
      </c>
      <c r="D352" t="inlineStr">
        <is>
          <t>Coex-AW2</t>
        </is>
      </c>
      <c r="E352" t="inlineStr">
        <is>
          <t>S20 Main Cover is Open</t>
        </is>
      </c>
      <c r="F352" t="n">
        <v>24</v>
      </c>
      <c r="G352" t="n">
        <v>148.863233333333</v>
      </c>
    </row>
    <row r="353">
      <c r="A353" t="inlineStr">
        <is>
          <t>Daily_Minor_Stops_2026_09_18.xlsx</t>
        </is>
      </c>
      <c r="B353" t="inlineStr">
        <is>
          <t>Co-Extrusion Line</t>
        </is>
      </c>
      <c r="C353" s="80" t="n">
        <v>46158</v>
      </c>
      <c r="D353" t="inlineStr">
        <is>
          <t>Coex-AW2</t>
        </is>
      </c>
      <c r="E353" t="inlineStr">
        <is>
          <t>PX18 Jam At Former</t>
        </is>
      </c>
      <c r="F353" t="n">
        <v>23</v>
      </c>
      <c r="G353" t="n">
        <v>22.5458833333333</v>
      </c>
    </row>
    <row r="354">
      <c r="A354" t="inlineStr">
        <is>
          <t>Daily_Minor_Stops_2026_09_18.xlsx</t>
        </is>
      </c>
      <c r="B354" t="inlineStr">
        <is>
          <t>Co-Extrusion Line</t>
        </is>
      </c>
      <c r="C354" s="80" t="n">
        <v>46159</v>
      </c>
      <c r="D354" t="inlineStr">
        <is>
          <t>Coex-AW1</t>
        </is>
      </c>
      <c r="E354" t="inlineStr">
        <is>
          <t>S20 Main Cover is Open</t>
        </is>
      </c>
      <c r="F354" t="n">
        <v>11</v>
      </c>
      <c r="G354" t="n">
        <v>12.66445</v>
      </c>
    </row>
    <row r="355">
      <c r="A355" t="inlineStr">
        <is>
          <t>Daily_Minor_Stops_2026_09_18.xlsx</t>
        </is>
      </c>
      <c r="B355" t="inlineStr">
        <is>
          <t>Co-Extrusion Line</t>
        </is>
      </c>
      <c r="C355" s="80" t="n">
        <v>46159</v>
      </c>
      <c r="D355" t="inlineStr">
        <is>
          <t>Coex-AW1</t>
        </is>
      </c>
      <c r="E355" t="inlineStr">
        <is>
          <t>PX5PX6 No Paper</t>
        </is>
      </c>
      <c r="F355" t="n">
        <v>17</v>
      </c>
      <c r="G355" t="n">
        <v>16.5098333333333</v>
      </c>
    </row>
    <row r="356">
      <c r="A356" t="inlineStr">
        <is>
          <t>Daily_Minor_Stops_2026_09_18.xlsx</t>
        </is>
      </c>
      <c r="B356" t="inlineStr">
        <is>
          <t>Co-Extrusion Line</t>
        </is>
      </c>
      <c r="C356" s="80" t="n">
        <v>46159</v>
      </c>
      <c r="D356" t="inlineStr">
        <is>
          <t>Coex-AW2</t>
        </is>
      </c>
      <c r="E356" t="inlineStr">
        <is>
          <t>U42 Printer Not Ready</t>
        </is>
      </c>
      <c r="F356" t="n">
        <v>10</v>
      </c>
      <c r="G356" t="n">
        <v>7.50321666666667</v>
      </c>
    </row>
    <row r="357">
      <c r="A357" t="inlineStr">
        <is>
          <t>Daily_Minor_Stops_2026_09_18.xlsx</t>
        </is>
      </c>
      <c r="B357" t="inlineStr">
        <is>
          <t>Co-Extrusion Line</t>
        </is>
      </c>
      <c r="C357" s="80" t="n">
        <v>46159</v>
      </c>
      <c r="D357" t="inlineStr">
        <is>
          <t>Coex-AW2</t>
        </is>
      </c>
      <c r="E357" t="inlineStr">
        <is>
          <t>PX5PX6 No Paper</t>
        </is>
      </c>
      <c r="F357" t="n">
        <v>16</v>
      </c>
      <c r="G357" t="n">
        <v>12.8243</v>
      </c>
    </row>
    <row r="358">
      <c r="A358" t="inlineStr">
        <is>
          <t>Daily_Minor_Stops_2026_09_18.xlsx</t>
        </is>
      </c>
      <c r="B358" t="inlineStr">
        <is>
          <t>Co-Extrusion Line</t>
        </is>
      </c>
      <c r="C358" s="80" t="n">
        <v>46160</v>
      </c>
      <c r="D358" t="inlineStr">
        <is>
          <t>Coex-AW1</t>
        </is>
      </c>
      <c r="E358" t="inlineStr">
        <is>
          <t>S20 Main Cover is Open</t>
        </is>
      </c>
      <c r="F358" t="n">
        <v>14</v>
      </c>
      <c r="G358" t="n">
        <v>29.3290166666667</v>
      </c>
    </row>
    <row r="359">
      <c r="A359" t="inlineStr">
        <is>
          <t>Daily_Minor_Stops_2026_09_18.xlsx</t>
        </is>
      </c>
      <c r="B359" t="inlineStr">
        <is>
          <t>Co-Extrusion Line</t>
        </is>
      </c>
      <c r="C359" s="80" t="n">
        <v>46160</v>
      </c>
      <c r="D359" t="inlineStr">
        <is>
          <t>Coex-AW1</t>
        </is>
      </c>
      <c r="E359" t="inlineStr">
        <is>
          <t>PX5PX6 No Paper</t>
        </is>
      </c>
      <c r="F359" t="n">
        <v>17</v>
      </c>
      <c r="G359" t="n">
        <v>15.3241333333333</v>
      </c>
    </row>
    <row r="360">
      <c r="A360" t="inlineStr">
        <is>
          <t>Daily_Minor_Stops_2026_09_18.xlsx</t>
        </is>
      </c>
      <c r="B360" t="inlineStr">
        <is>
          <t>Co-Extrusion Line</t>
        </is>
      </c>
      <c r="C360" s="80" t="n">
        <v>46160</v>
      </c>
      <c r="D360" t="inlineStr">
        <is>
          <t>Coex-AW2</t>
        </is>
      </c>
      <c r="E360" t="inlineStr">
        <is>
          <t>S20 Main Cover is Open</t>
        </is>
      </c>
      <c r="F360" t="n">
        <v>12</v>
      </c>
      <c r="G360" t="n">
        <v>22.4911166666667</v>
      </c>
    </row>
    <row r="361">
      <c r="A361" t="inlineStr">
        <is>
          <t>Daily_Minor_Stops_2026_09_18.xlsx</t>
        </is>
      </c>
      <c r="B361" t="inlineStr">
        <is>
          <t>Co-Extrusion Line</t>
        </is>
      </c>
      <c r="C361" s="80" t="n">
        <v>46160</v>
      </c>
      <c r="D361" t="inlineStr">
        <is>
          <t>Coex-AW2</t>
        </is>
      </c>
      <c r="E361" t="inlineStr">
        <is>
          <t>PX18 Jam At Former</t>
        </is>
      </c>
      <c r="F361" t="n">
        <v>23</v>
      </c>
      <c r="G361" t="n">
        <v>19.8291</v>
      </c>
    </row>
    <row r="362">
      <c r="A362" t="inlineStr">
        <is>
          <t>Daily_Minor_Stops_2026_09_18.xlsx</t>
        </is>
      </c>
      <c r="B362" t="inlineStr">
        <is>
          <t>Co-Extrusion Line</t>
        </is>
      </c>
      <c r="C362" s="80" t="n">
        <v>46161</v>
      </c>
      <c r="D362" t="inlineStr">
        <is>
          <t>Coex-AW1</t>
        </is>
      </c>
      <c r="E362" t="inlineStr">
        <is>
          <t>PX5PX6 No Paper</t>
        </is>
      </c>
      <c r="F362" t="n">
        <v>22</v>
      </c>
      <c r="G362" t="n">
        <v>23.30865</v>
      </c>
    </row>
    <row r="363">
      <c r="A363" t="inlineStr">
        <is>
          <t>Daily_Minor_Stops_2026_09_18.xlsx</t>
        </is>
      </c>
      <c r="B363" t="inlineStr">
        <is>
          <t>Co-Extrusion Line</t>
        </is>
      </c>
      <c r="C363" s="80" t="n">
        <v>46161</v>
      </c>
      <c r="D363" t="inlineStr">
        <is>
          <t>Coex-AW1</t>
        </is>
      </c>
      <c r="E363" t="inlineStr">
        <is>
          <t>PX18 Jam At Former</t>
        </is>
      </c>
      <c r="F363" t="n">
        <v>63</v>
      </c>
      <c r="G363" t="n">
        <v>38.17505</v>
      </c>
    </row>
    <row r="364">
      <c r="A364" t="inlineStr">
        <is>
          <t>Daily_Minor_Stops_2026_09_18.xlsx</t>
        </is>
      </c>
      <c r="B364" t="inlineStr">
        <is>
          <t>Co-Extrusion Line</t>
        </is>
      </c>
      <c r="C364" s="80" t="n">
        <v>46161</v>
      </c>
      <c r="D364" t="inlineStr">
        <is>
          <t>Coex-AW2</t>
        </is>
      </c>
      <c r="E364" t="inlineStr">
        <is>
          <t>U42 Printer Not Ready</t>
        </is>
      </c>
      <c r="F364" t="n">
        <v>13</v>
      </c>
      <c r="G364" t="n">
        <v>6.00568333333333</v>
      </c>
    </row>
    <row r="365">
      <c r="A365" t="inlineStr">
        <is>
          <t>Daily_Minor_Stops_2026_09_18.xlsx</t>
        </is>
      </c>
      <c r="B365" t="inlineStr">
        <is>
          <t>Co-Extrusion Line</t>
        </is>
      </c>
      <c r="C365" s="80" t="n">
        <v>46161</v>
      </c>
      <c r="D365" t="inlineStr">
        <is>
          <t>Coex-AW2</t>
        </is>
      </c>
      <c r="E365" t="inlineStr">
        <is>
          <t>PX5PX6 No Paper</t>
        </is>
      </c>
      <c r="F365" t="n">
        <v>24</v>
      </c>
      <c r="G365" t="n">
        <v>21.0956666666667</v>
      </c>
    </row>
    <row r="366">
      <c r="A366" t="inlineStr">
        <is>
          <t>Daily_Minor_Stops_2026_09_18.xlsx</t>
        </is>
      </c>
      <c r="B366" t="inlineStr">
        <is>
          <t>Co-Extrusion Line</t>
        </is>
      </c>
      <c r="C366" s="80" t="n">
        <v>46162</v>
      </c>
      <c r="D366" t="inlineStr">
        <is>
          <t>Coex-AW1</t>
        </is>
      </c>
      <c r="E366" t="inlineStr">
        <is>
          <t>PX5PX6 No Paper</t>
        </is>
      </c>
      <c r="F366" t="n">
        <v>21</v>
      </c>
      <c r="G366" t="n">
        <v>17.6814833333333</v>
      </c>
    </row>
    <row r="367">
      <c r="A367" t="inlineStr">
        <is>
          <t>Daily_Minor_Stops_2026_09_18.xlsx</t>
        </is>
      </c>
      <c r="B367" t="inlineStr">
        <is>
          <t>Co-Extrusion Line</t>
        </is>
      </c>
      <c r="C367" s="80" t="n">
        <v>46162</v>
      </c>
      <c r="D367" t="inlineStr">
        <is>
          <t>Coex-AW1</t>
        </is>
      </c>
      <c r="E367" t="inlineStr">
        <is>
          <t>PX18 Jam At Former</t>
        </is>
      </c>
      <c r="F367" t="n">
        <v>8</v>
      </c>
      <c r="G367" t="n">
        <v>4.83575</v>
      </c>
    </row>
    <row r="368">
      <c r="A368" t="inlineStr">
        <is>
          <t>Daily_Minor_Stops_2026_09_18.xlsx</t>
        </is>
      </c>
      <c r="B368" t="inlineStr">
        <is>
          <t>Co-Extrusion Line</t>
        </is>
      </c>
      <c r="C368" s="80" t="n">
        <v>46162</v>
      </c>
      <c r="D368" t="inlineStr">
        <is>
          <t>Coex-AW2</t>
        </is>
      </c>
      <c r="E368" t="inlineStr">
        <is>
          <t>Rocker Loose Position</t>
        </is>
      </c>
      <c r="F368" t="n">
        <v>11</v>
      </c>
      <c r="G368" t="n">
        <v>18.9998333333333</v>
      </c>
    </row>
    <row r="369">
      <c r="A369" t="inlineStr">
        <is>
          <t>Daily_Minor_Stops_2026_09_18.xlsx</t>
        </is>
      </c>
      <c r="B369" t="inlineStr">
        <is>
          <t>Co-Extrusion Line</t>
        </is>
      </c>
      <c r="C369" s="80" t="n">
        <v>46162</v>
      </c>
      <c r="D369" t="inlineStr">
        <is>
          <t>Coex-AW2</t>
        </is>
      </c>
      <c r="E369" t="inlineStr">
        <is>
          <t>PX5PX6 No Paper</t>
        </is>
      </c>
      <c r="F369" t="n">
        <v>22</v>
      </c>
      <c r="G369" t="n">
        <v>20.1738833333333</v>
      </c>
    </row>
    <row r="370">
      <c r="A370" t="inlineStr">
        <is>
          <t>Daily_Minor_Stops_2026_09_18.xlsx</t>
        </is>
      </c>
      <c r="B370" t="inlineStr">
        <is>
          <t>Co-Extrusion Line</t>
        </is>
      </c>
      <c r="C370" s="80" t="n">
        <v>46163</v>
      </c>
      <c r="D370" t="inlineStr">
        <is>
          <t>Coex-AW1</t>
        </is>
      </c>
      <c r="E370" t="inlineStr">
        <is>
          <t>Uncutted Packages</t>
        </is>
      </c>
      <c r="F370" t="n">
        <v>4</v>
      </c>
      <c r="G370" t="n">
        <v>2.6708</v>
      </c>
    </row>
    <row r="371">
      <c r="A371" t="inlineStr">
        <is>
          <t>Daily_Minor_Stops_2026_09_18.xlsx</t>
        </is>
      </c>
      <c r="B371" t="inlineStr">
        <is>
          <t>Co-Extrusion Line</t>
        </is>
      </c>
      <c r="C371" s="80" t="n">
        <v>46163</v>
      </c>
      <c r="D371" t="inlineStr">
        <is>
          <t>Coex-AW1</t>
        </is>
      </c>
      <c r="E371" t="inlineStr">
        <is>
          <t>PX5PX6 No Paper</t>
        </is>
      </c>
      <c r="F371" t="n">
        <v>12</v>
      </c>
      <c r="G371" t="n">
        <v>10.50005</v>
      </c>
    </row>
    <row r="372">
      <c r="A372" t="inlineStr">
        <is>
          <t>Daily_Minor_Stops_2026_09_18.xlsx</t>
        </is>
      </c>
      <c r="B372" t="inlineStr">
        <is>
          <t>Co-Extrusion Line</t>
        </is>
      </c>
      <c r="C372" s="80" t="n">
        <v>46163</v>
      </c>
      <c r="D372" t="inlineStr">
        <is>
          <t>Coex-AW2</t>
        </is>
      </c>
      <c r="E372" t="inlineStr">
        <is>
          <t>PX5PX6 No Paper</t>
        </is>
      </c>
      <c r="F372" t="n">
        <v>11</v>
      </c>
      <c r="G372" t="n">
        <v>10.3412833333333</v>
      </c>
    </row>
    <row r="373">
      <c r="A373" t="inlineStr">
        <is>
          <t>Daily_Minor_Stops_2026_09_18.xlsx</t>
        </is>
      </c>
      <c r="B373" t="inlineStr">
        <is>
          <t>Co-Extrusion Line</t>
        </is>
      </c>
      <c r="C373" s="80" t="n">
        <v>46163</v>
      </c>
      <c r="D373" t="inlineStr">
        <is>
          <t>Coex-AW2</t>
        </is>
      </c>
      <c r="E373" t="inlineStr">
        <is>
          <t>Down Strem Machine Faulty</t>
        </is>
      </c>
      <c r="F373" t="n">
        <v>13</v>
      </c>
      <c r="G373" t="n">
        <v>10.1753666666667</v>
      </c>
    </row>
    <row r="374">
      <c r="A374" t="inlineStr">
        <is>
          <t>Daily_Minor_Stops_2026_09_18.xlsx</t>
        </is>
      </c>
      <c r="B374" t="inlineStr">
        <is>
          <t>Co-Extrusion Line</t>
        </is>
      </c>
      <c r="C374" s="80" t="n">
        <v>46164</v>
      </c>
      <c r="D374" t="inlineStr">
        <is>
          <t>Coex-AW1</t>
        </is>
      </c>
      <c r="E374" t="inlineStr">
        <is>
          <t>U42 Printer Not Ready</t>
        </is>
      </c>
      <c r="F374" t="n">
        <v>15</v>
      </c>
      <c r="G374" t="n">
        <v>6.31648333333333</v>
      </c>
    </row>
    <row r="375">
      <c r="A375" t="inlineStr">
        <is>
          <t>Daily_Minor_Stops_2026_09_18.xlsx</t>
        </is>
      </c>
      <c r="B375" t="inlineStr">
        <is>
          <t>Co-Extrusion Line</t>
        </is>
      </c>
      <c r="C375" s="80" t="n">
        <v>46164</v>
      </c>
      <c r="D375" t="inlineStr">
        <is>
          <t>Coex-AW1</t>
        </is>
      </c>
      <c r="E375" t="inlineStr">
        <is>
          <t>PX5PX6 No Paper</t>
        </is>
      </c>
      <c r="F375" t="n">
        <v>29</v>
      </c>
      <c r="G375" t="n">
        <v>25.5150166666667</v>
      </c>
    </row>
    <row r="376">
      <c r="A376" t="inlineStr">
        <is>
          <t>Daily_Minor_Stops_2026_09_18.xlsx</t>
        </is>
      </c>
      <c r="B376" t="inlineStr">
        <is>
          <t>Co-Extrusion Line</t>
        </is>
      </c>
      <c r="C376" s="80" t="n">
        <v>46164</v>
      </c>
      <c r="D376" t="inlineStr">
        <is>
          <t>Coex-AW2</t>
        </is>
      </c>
      <c r="E376" t="inlineStr">
        <is>
          <t>U42 Printer Not Ready</t>
        </is>
      </c>
      <c r="F376" t="n">
        <v>8</v>
      </c>
      <c r="G376" t="n">
        <v>4.32985</v>
      </c>
    </row>
    <row r="377">
      <c r="A377" t="inlineStr">
        <is>
          <t>Daily_Minor_Stops_2026_09_18.xlsx</t>
        </is>
      </c>
      <c r="B377" t="inlineStr">
        <is>
          <t>Co-Extrusion Line</t>
        </is>
      </c>
      <c r="C377" s="80" t="n">
        <v>46164</v>
      </c>
      <c r="D377" t="inlineStr">
        <is>
          <t>Coex-AW2</t>
        </is>
      </c>
      <c r="E377" t="inlineStr">
        <is>
          <t>PX5PX6 No Paper</t>
        </is>
      </c>
      <c r="F377" t="n">
        <v>26</v>
      </c>
      <c r="G377" t="n">
        <v>24.4944333333333</v>
      </c>
    </row>
    <row r="378">
      <c r="A378" t="inlineStr">
        <is>
          <t>Daily_Minor_Stops_2026_09_18.xlsx</t>
        </is>
      </c>
      <c r="B378" t="inlineStr">
        <is>
          <t>Co-Extrusion Line</t>
        </is>
      </c>
      <c r="C378" s="80" t="n">
        <v>46165</v>
      </c>
      <c r="D378" t="inlineStr">
        <is>
          <t>Coex-AW1</t>
        </is>
      </c>
      <c r="E378" t="inlineStr">
        <is>
          <t>U42 Printer Not Ready</t>
        </is>
      </c>
      <c r="F378" t="n">
        <v>13</v>
      </c>
      <c r="G378" t="n">
        <v>11.3368166666667</v>
      </c>
    </row>
    <row r="379">
      <c r="A379" t="inlineStr">
        <is>
          <t>Daily_Minor_Stops_2026_09_18.xlsx</t>
        </is>
      </c>
      <c r="B379" t="inlineStr">
        <is>
          <t>Co-Extrusion Line</t>
        </is>
      </c>
      <c r="C379" s="80" t="n">
        <v>46165</v>
      </c>
      <c r="D379" t="inlineStr">
        <is>
          <t>Coex-AW1</t>
        </is>
      </c>
      <c r="E379" t="inlineStr">
        <is>
          <t>PX5PX6 No Paper</t>
        </is>
      </c>
      <c r="F379" t="n">
        <v>16</v>
      </c>
      <c r="G379" t="n">
        <v>21.1608</v>
      </c>
    </row>
    <row r="380">
      <c r="A380" t="inlineStr">
        <is>
          <t>Daily_Minor_Stops_2026_09_18.xlsx</t>
        </is>
      </c>
      <c r="B380" t="inlineStr">
        <is>
          <t>Co-Extrusion Line</t>
        </is>
      </c>
      <c r="C380" s="80" t="n">
        <v>46165</v>
      </c>
      <c r="D380" t="inlineStr">
        <is>
          <t>Coex-AW2</t>
        </is>
      </c>
      <c r="E380" t="inlineStr">
        <is>
          <t>U42 Printer Not Ready</t>
        </is>
      </c>
      <c r="F380" t="n">
        <v>12</v>
      </c>
      <c r="G380" t="n">
        <v>6.16431666666667</v>
      </c>
    </row>
    <row r="381">
      <c r="A381" t="inlineStr">
        <is>
          <t>Daily_Minor_Stops_2026_09_18.xlsx</t>
        </is>
      </c>
      <c r="B381" t="inlineStr">
        <is>
          <t>Co-Extrusion Line</t>
        </is>
      </c>
      <c r="C381" s="80" t="n">
        <v>46165</v>
      </c>
      <c r="D381" t="inlineStr">
        <is>
          <t>Coex-AW2</t>
        </is>
      </c>
      <c r="E381" t="inlineStr">
        <is>
          <t>PX5PX6 No Paper</t>
        </is>
      </c>
      <c r="F381" t="n">
        <v>12</v>
      </c>
      <c r="G381" t="n">
        <v>14.6819166666667</v>
      </c>
    </row>
    <row r="382">
      <c r="A382" t="inlineStr">
        <is>
          <t>Daily_Minor_Stops_2026_09_18.xlsx</t>
        </is>
      </c>
      <c r="B382" t="inlineStr">
        <is>
          <t>Co-Extrusion Line</t>
        </is>
      </c>
      <c r="C382" s="80" t="n">
        <v>46166</v>
      </c>
      <c r="D382" t="inlineStr">
        <is>
          <t>Coex-AW1</t>
        </is>
      </c>
      <c r="E382" t="inlineStr">
        <is>
          <t>PX5PX6 No Paper</t>
        </is>
      </c>
      <c r="F382" t="n">
        <v>13</v>
      </c>
      <c r="G382" t="n">
        <v>14.6775166666667</v>
      </c>
    </row>
    <row r="383">
      <c r="A383" t="inlineStr">
        <is>
          <t>Daily_Minor_Stops_2026_09_18.xlsx</t>
        </is>
      </c>
      <c r="B383" t="inlineStr">
        <is>
          <t>Co-Extrusion Line</t>
        </is>
      </c>
      <c r="C383" s="80" t="n">
        <v>46166</v>
      </c>
      <c r="D383" t="inlineStr">
        <is>
          <t>Coex-AW1</t>
        </is>
      </c>
      <c r="E383" t="inlineStr">
        <is>
          <t>PX18 Jam At Former</t>
        </is>
      </c>
      <c r="F383" t="n">
        <v>13</v>
      </c>
      <c r="G383" t="n">
        <v>11.15225</v>
      </c>
    </row>
    <row r="384">
      <c r="A384" t="inlineStr">
        <is>
          <t>Daily_Minor_Stops_2026_09_18.xlsx</t>
        </is>
      </c>
      <c r="B384" t="inlineStr">
        <is>
          <t>Co-Extrusion Line</t>
        </is>
      </c>
      <c r="C384" s="80" t="n">
        <v>46166</v>
      </c>
      <c r="D384" t="inlineStr">
        <is>
          <t>Coex-AW2</t>
        </is>
      </c>
      <c r="E384" t="inlineStr">
        <is>
          <t>U42 Printer Not Ready</t>
        </is>
      </c>
      <c r="F384" t="n">
        <v>10</v>
      </c>
      <c r="G384" t="n">
        <v>4.0062</v>
      </c>
    </row>
    <row r="385">
      <c r="A385" t="inlineStr">
        <is>
          <t>Daily_Minor_Stops_2026_09_18.xlsx</t>
        </is>
      </c>
      <c r="B385" t="inlineStr">
        <is>
          <t>Co-Extrusion Line</t>
        </is>
      </c>
      <c r="C385" s="80" t="n">
        <v>46166</v>
      </c>
      <c r="D385" t="inlineStr">
        <is>
          <t>Coex-AW2</t>
        </is>
      </c>
      <c r="E385" t="inlineStr">
        <is>
          <t>PX5PX6 No Paper</t>
        </is>
      </c>
      <c r="F385" t="n">
        <v>10</v>
      </c>
      <c r="G385" t="n">
        <v>12.6659833333333</v>
      </c>
    </row>
    <row r="386">
      <c r="A386" t="inlineStr">
        <is>
          <t>Daily_Minor_Stops_2026_09_18.xlsx</t>
        </is>
      </c>
      <c r="B386" t="inlineStr">
        <is>
          <t>Co-Extrusion Line</t>
        </is>
      </c>
      <c r="C386" s="80" t="n">
        <v>46167</v>
      </c>
      <c r="D386" t="inlineStr">
        <is>
          <t>Coex-AW1</t>
        </is>
      </c>
      <c r="E386" t="inlineStr">
        <is>
          <t>U42 Printer Not Ready</t>
        </is>
      </c>
      <c r="F386" t="n">
        <v>27</v>
      </c>
      <c r="G386" t="n">
        <v>16.6922</v>
      </c>
    </row>
    <row r="387">
      <c r="A387" t="inlineStr">
        <is>
          <t>Daily_Minor_Stops_2026_09_18.xlsx</t>
        </is>
      </c>
      <c r="B387" t="inlineStr">
        <is>
          <t>Co-Extrusion Line</t>
        </is>
      </c>
      <c r="C387" s="80" t="n">
        <v>46167</v>
      </c>
      <c r="D387" t="inlineStr">
        <is>
          <t>Coex-AW1</t>
        </is>
      </c>
      <c r="E387" t="inlineStr">
        <is>
          <t>PX5PX6 No Paper</t>
        </is>
      </c>
      <c r="F387" t="n">
        <v>25</v>
      </c>
      <c r="G387" t="n">
        <v>26.1657166666667</v>
      </c>
    </row>
    <row r="388">
      <c r="A388" t="inlineStr">
        <is>
          <t>Daily_Minor_Stops_2026_09_18.xlsx</t>
        </is>
      </c>
      <c r="B388" t="inlineStr">
        <is>
          <t>Co-Extrusion Line</t>
        </is>
      </c>
      <c r="C388" s="80" t="n">
        <v>46167</v>
      </c>
      <c r="D388" t="inlineStr">
        <is>
          <t>Coex-AW2</t>
        </is>
      </c>
      <c r="E388" t="inlineStr">
        <is>
          <t>U42 Printer Not Ready</t>
        </is>
      </c>
      <c r="F388" t="n">
        <v>22</v>
      </c>
      <c r="G388" t="n">
        <v>12.168</v>
      </c>
    </row>
    <row r="389">
      <c r="A389" t="inlineStr">
        <is>
          <t>Daily_Minor_Stops_2026_09_18.xlsx</t>
        </is>
      </c>
      <c r="B389" t="inlineStr">
        <is>
          <t>Co-Extrusion Line</t>
        </is>
      </c>
      <c r="C389" s="80" t="n">
        <v>46167</v>
      </c>
      <c r="D389" t="inlineStr">
        <is>
          <t>Coex-AW2</t>
        </is>
      </c>
      <c r="E389" t="inlineStr">
        <is>
          <t>PX5PX6 No Paper</t>
        </is>
      </c>
      <c r="F389" t="n">
        <v>18</v>
      </c>
      <c r="G389" t="n">
        <v>20.9931666666667</v>
      </c>
    </row>
    <row r="390">
      <c r="A390" t="inlineStr">
        <is>
          <t>Daily_Minor_Stops_2026_09_18.xlsx</t>
        </is>
      </c>
      <c r="B390" t="inlineStr">
        <is>
          <t>Co-Extrusion Line</t>
        </is>
      </c>
      <c r="C390" s="80" t="n">
        <v>46168</v>
      </c>
      <c r="D390" t="inlineStr">
        <is>
          <t>Coex-AW1</t>
        </is>
      </c>
      <c r="E390" t="inlineStr">
        <is>
          <t>U42 Printer Not Ready</t>
        </is>
      </c>
      <c r="F390" t="n">
        <v>15</v>
      </c>
      <c r="G390" t="n">
        <v>35.1535166666667</v>
      </c>
    </row>
    <row r="391">
      <c r="A391" t="inlineStr">
        <is>
          <t>Daily_Minor_Stops_2026_09_18.xlsx</t>
        </is>
      </c>
      <c r="B391" t="inlineStr">
        <is>
          <t>Co-Extrusion Line</t>
        </is>
      </c>
      <c r="C391" s="80" t="n">
        <v>46168</v>
      </c>
      <c r="D391" t="inlineStr">
        <is>
          <t>Coex-AW1</t>
        </is>
      </c>
      <c r="E391" t="inlineStr">
        <is>
          <t>PX5PX6 No Paper</t>
        </is>
      </c>
      <c r="F391" t="n">
        <v>17</v>
      </c>
      <c r="G391" t="n">
        <v>11.1714833333333</v>
      </c>
    </row>
    <row r="392">
      <c r="A392" t="inlineStr">
        <is>
          <t>Daily_Minor_Stops_2026_09_18.xlsx</t>
        </is>
      </c>
      <c r="B392" t="inlineStr">
        <is>
          <t>Co-Extrusion Line</t>
        </is>
      </c>
      <c r="C392" s="80" t="n">
        <v>46168</v>
      </c>
      <c r="D392" t="inlineStr">
        <is>
          <t>Coex-AW2</t>
        </is>
      </c>
      <c r="E392" t="inlineStr">
        <is>
          <t>PX5PX6 No Paper</t>
        </is>
      </c>
      <c r="F392" t="n">
        <v>15</v>
      </c>
      <c r="G392" t="n">
        <v>56.1808166666667</v>
      </c>
    </row>
    <row r="393">
      <c r="A393" t="inlineStr">
        <is>
          <t>Daily_Minor_Stops_2026_09_18.xlsx</t>
        </is>
      </c>
      <c r="B393" t="inlineStr">
        <is>
          <t>Co-Extrusion Line</t>
        </is>
      </c>
      <c r="C393" s="80" t="n">
        <v>46168</v>
      </c>
      <c r="D393" t="inlineStr">
        <is>
          <t>Coex-AW2</t>
        </is>
      </c>
      <c r="E393" t="inlineStr">
        <is>
          <t>Down Strem Machine Faulty</t>
        </is>
      </c>
      <c r="F393" t="n">
        <v>11</v>
      </c>
      <c r="G393" t="n">
        <v>21.16765</v>
      </c>
    </row>
    <row r="394">
      <c r="A394" t="inlineStr">
        <is>
          <t>Daily_Minor_Stops_2026_09_18.xlsx</t>
        </is>
      </c>
      <c r="B394" t="inlineStr">
        <is>
          <t>Co-Extrusion Line</t>
        </is>
      </c>
      <c r="C394" s="80" t="n">
        <v>46169</v>
      </c>
      <c r="D394" t="inlineStr">
        <is>
          <t>Coex-AW1</t>
        </is>
      </c>
      <c r="E394" t="inlineStr">
        <is>
          <t>PX5PX6 No Paper</t>
        </is>
      </c>
      <c r="F394" t="n">
        <v>28</v>
      </c>
      <c r="G394" t="n">
        <v>22.0055166666667</v>
      </c>
    </row>
    <row r="395">
      <c r="A395" t="inlineStr">
        <is>
          <t>Daily_Minor_Stops_2026_09_18.xlsx</t>
        </is>
      </c>
      <c r="B395" t="inlineStr">
        <is>
          <t>Co-Extrusion Line</t>
        </is>
      </c>
      <c r="C395" s="80" t="n">
        <v>46169</v>
      </c>
      <c r="D395" t="inlineStr">
        <is>
          <t>Coex-AW1</t>
        </is>
      </c>
      <c r="E395" t="inlineStr">
        <is>
          <t>PX18 Jam At Former</t>
        </is>
      </c>
      <c r="F395" t="n">
        <v>17</v>
      </c>
      <c r="G395" t="n">
        <v>11.5031833333333</v>
      </c>
    </row>
    <row r="396">
      <c r="A396" t="inlineStr">
        <is>
          <t>Daily_Minor_Stops_2026_09_18.xlsx</t>
        </is>
      </c>
      <c r="B396" t="inlineStr">
        <is>
          <t>Co-Extrusion Line</t>
        </is>
      </c>
      <c r="C396" s="80" t="n">
        <v>46169</v>
      </c>
      <c r="D396" t="inlineStr">
        <is>
          <t>Coex-AW2</t>
        </is>
      </c>
      <c r="E396" t="inlineStr">
        <is>
          <t>U42 Printer Not Ready</t>
        </is>
      </c>
      <c r="F396" t="n">
        <v>17</v>
      </c>
      <c r="G396" t="n">
        <v>8.014150000000001</v>
      </c>
    </row>
    <row r="397">
      <c r="A397" t="inlineStr">
        <is>
          <t>Daily_Minor_Stops_2026_09_18.xlsx</t>
        </is>
      </c>
      <c r="B397" t="inlineStr">
        <is>
          <t>Co-Extrusion Line</t>
        </is>
      </c>
      <c r="C397" s="80" t="n">
        <v>46169</v>
      </c>
      <c r="D397" t="inlineStr">
        <is>
          <t>Coex-AW2</t>
        </is>
      </c>
      <c r="E397" t="inlineStr">
        <is>
          <t>PX5PX6 No Paper</t>
        </is>
      </c>
      <c r="F397" t="n">
        <v>21</v>
      </c>
      <c r="G397" t="n">
        <v>20.1644333333333</v>
      </c>
    </row>
    <row r="398">
      <c r="A398" t="inlineStr">
        <is>
          <t>Daily_Minor_Stops_2026_09_18.xlsx</t>
        </is>
      </c>
      <c r="B398" t="inlineStr">
        <is>
          <t>Co-Extrusion Line</t>
        </is>
      </c>
      <c r="C398" s="80" t="n">
        <v>46170</v>
      </c>
      <c r="D398" t="inlineStr">
        <is>
          <t>Coex-AW1</t>
        </is>
      </c>
      <c r="E398" t="inlineStr">
        <is>
          <t>PX5PX6 No Paper</t>
        </is>
      </c>
      <c r="F398" t="n">
        <v>17</v>
      </c>
      <c r="G398" t="n">
        <v>16.3450833333333</v>
      </c>
    </row>
    <row r="399">
      <c r="A399" t="inlineStr">
        <is>
          <t>Daily_Minor_Stops_2026_09_18.xlsx</t>
        </is>
      </c>
      <c r="B399" t="inlineStr">
        <is>
          <t>Co-Extrusion Line</t>
        </is>
      </c>
      <c r="C399" s="80" t="n">
        <v>46170</v>
      </c>
      <c r="D399" t="inlineStr">
        <is>
          <t>Coex-AW1</t>
        </is>
      </c>
      <c r="E399" t="inlineStr">
        <is>
          <t>PX18 Jam At Former</t>
        </is>
      </c>
      <c r="F399" t="n">
        <v>13</v>
      </c>
      <c r="G399" t="n">
        <v>7.49168333333333</v>
      </c>
    </row>
    <row r="400">
      <c r="A400" t="inlineStr">
        <is>
          <t>Daily_Minor_Stops_2026_09_18.xlsx</t>
        </is>
      </c>
      <c r="B400" t="inlineStr">
        <is>
          <t>Co-Extrusion Line</t>
        </is>
      </c>
      <c r="C400" s="80" t="n">
        <v>46170</v>
      </c>
      <c r="D400" t="inlineStr">
        <is>
          <t>Coex-AW2</t>
        </is>
      </c>
      <c r="E400" t="inlineStr">
        <is>
          <t>U42 Printer Not Ready</t>
        </is>
      </c>
      <c r="F400" t="n">
        <v>10</v>
      </c>
      <c r="G400" t="n">
        <v>2.99136666666667</v>
      </c>
    </row>
    <row r="401">
      <c r="A401" t="inlineStr">
        <is>
          <t>Daily_Minor_Stops_2026_09_18.xlsx</t>
        </is>
      </c>
      <c r="B401" t="inlineStr">
        <is>
          <t>Co-Extrusion Line</t>
        </is>
      </c>
      <c r="C401" s="80" t="n">
        <v>46170</v>
      </c>
      <c r="D401" t="inlineStr">
        <is>
          <t>Coex-AW2</t>
        </is>
      </c>
      <c r="E401" t="inlineStr">
        <is>
          <t>PX5PX6 No Paper</t>
        </is>
      </c>
      <c r="F401" t="n">
        <v>19</v>
      </c>
      <c r="G401" t="n">
        <v>18.1660166666667</v>
      </c>
    </row>
    <row r="402">
      <c r="A402" t="inlineStr">
        <is>
          <t>Daily_Minor_Stops_2026_09_18.xlsx</t>
        </is>
      </c>
      <c r="B402" t="inlineStr">
        <is>
          <t>Co-Extrusion Line</t>
        </is>
      </c>
      <c r="C402" s="80" t="n">
        <v>46171</v>
      </c>
      <c r="D402" t="inlineStr">
        <is>
          <t>Coex-AW1</t>
        </is>
      </c>
      <c r="E402" t="inlineStr">
        <is>
          <t>PX5PX6 No Paper</t>
        </is>
      </c>
      <c r="F402" t="n">
        <v>23</v>
      </c>
      <c r="G402" t="n">
        <v>20.51555</v>
      </c>
    </row>
    <row r="403">
      <c r="A403" t="inlineStr">
        <is>
          <t>Daily_Minor_Stops_2026_09_18.xlsx</t>
        </is>
      </c>
      <c r="B403" t="inlineStr">
        <is>
          <t>Co-Extrusion Line</t>
        </is>
      </c>
      <c r="C403" s="80" t="n">
        <v>46171</v>
      </c>
      <c r="D403" t="inlineStr">
        <is>
          <t>Coex-AW1</t>
        </is>
      </c>
      <c r="E403" t="inlineStr">
        <is>
          <t>PX18 Jam At Former</t>
        </is>
      </c>
      <c r="F403" t="n">
        <v>25</v>
      </c>
      <c r="G403" t="n">
        <v>28.1785333333333</v>
      </c>
    </row>
    <row r="404">
      <c r="A404" t="inlineStr">
        <is>
          <t>Daily_Minor_Stops_2026_09_18.xlsx</t>
        </is>
      </c>
      <c r="B404" t="inlineStr">
        <is>
          <t>Co-Extrusion Line</t>
        </is>
      </c>
      <c r="C404" s="80" t="n">
        <v>46171</v>
      </c>
      <c r="D404" t="inlineStr">
        <is>
          <t>Coex-AW2</t>
        </is>
      </c>
      <c r="E404" t="inlineStr">
        <is>
          <t>PX5PX6 No Paper</t>
        </is>
      </c>
      <c r="F404" t="n">
        <v>19</v>
      </c>
      <c r="G404" t="n">
        <v>21.17735</v>
      </c>
    </row>
    <row r="405">
      <c r="A405" t="inlineStr">
        <is>
          <t>Daily_Minor_Stops_2026_09_18.xlsx</t>
        </is>
      </c>
      <c r="B405" t="inlineStr">
        <is>
          <t>Co-Extrusion Line</t>
        </is>
      </c>
      <c r="C405" s="80" t="n">
        <v>46171</v>
      </c>
      <c r="D405" t="inlineStr">
        <is>
          <t>Coex-AW2</t>
        </is>
      </c>
      <c r="E405" t="inlineStr">
        <is>
          <t>Down Strem Machine Faulty</t>
        </is>
      </c>
      <c r="F405" t="n">
        <v>21</v>
      </c>
      <c r="G405" t="n">
        <v>16.8358333333333</v>
      </c>
    </row>
    <row r="406">
      <c r="A406" t="inlineStr">
        <is>
          <t>Daily_Minor_Stops_2026_09_18.xlsx</t>
        </is>
      </c>
      <c r="B406" t="inlineStr">
        <is>
          <t>Co-Extrusion Line</t>
        </is>
      </c>
      <c r="C406" s="80" t="n">
        <v>46172</v>
      </c>
      <c r="D406" t="inlineStr">
        <is>
          <t>Coex-AW1</t>
        </is>
      </c>
      <c r="E406" t="inlineStr">
        <is>
          <t>PX5PX6 No Paper</t>
        </is>
      </c>
      <c r="F406" t="n">
        <v>24</v>
      </c>
      <c r="G406" t="n">
        <v>16.3448666666667</v>
      </c>
    </row>
    <row r="407">
      <c r="A407" t="inlineStr">
        <is>
          <t>Daily_Minor_Stops_2026_09_18.xlsx</t>
        </is>
      </c>
      <c r="B407" t="inlineStr">
        <is>
          <t>Co-Extrusion Line</t>
        </is>
      </c>
      <c r="C407" s="80" t="n">
        <v>46172</v>
      </c>
      <c r="D407" t="inlineStr">
        <is>
          <t>Coex-AW1</t>
        </is>
      </c>
      <c r="E407" t="inlineStr">
        <is>
          <t>PX18 Jam At Former</t>
        </is>
      </c>
      <c r="F407" t="n">
        <v>13</v>
      </c>
      <c r="G407" t="n">
        <v>7.51421666666667</v>
      </c>
    </row>
    <row r="408">
      <c r="A408" t="inlineStr">
        <is>
          <t>Daily_Minor_Stops_2026_09_18.xlsx</t>
        </is>
      </c>
      <c r="B408" t="inlineStr">
        <is>
          <t>Co-Extrusion Line</t>
        </is>
      </c>
      <c r="C408" s="80" t="n">
        <v>46172</v>
      </c>
      <c r="D408" t="inlineStr">
        <is>
          <t>Coex-AW2</t>
        </is>
      </c>
      <c r="E408" t="inlineStr">
        <is>
          <t>U42 Printer Not Ready</t>
        </is>
      </c>
      <c r="F408" t="n">
        <v>7</v>
      </c>
      <c r="G408" t="n">
        <v>1.9895</v>
      </c>
    </row>
    <row r="409">
      <c r="A409" t="inlineStr">
        <is>
          <t>Daily_Minor_Stops_2026_09_18.xlsx</t>
        </is>
      </c>
      <c r="B409" t="inlineStr">
        <is>
          <t>Co-Extrusion Line</t>
        </is>
      </c>
      <c r="C409" s="80" t="n">
        <v>46172</v>
      </c>
      <c r="D409" t="inlineStr">
        <is>
          <t>Coex-AW2</t>
        </is>
      </c>
      <c r="E409" t="inlineStr">
        <is>
          <t>PX5PX6 No Paper</t>
        </is>
      </c>
      <c r="F409" t="n">
        <v>20</v>
      </c>
      <c r="G409" t="n">
        <v>17.1658</v>
      </c>
    </row>
    <row r="410">
      <c r="A410" t="inlineStr">
        <is>
          <t>Daily_Minor_Stops_2026_09_18.xlsx</t>
        </is>
      </c>
      <c r="B410" t="inlineStr">
        <is>
          <t>Co-Extrusion Line</t>
        </is>
      </c>
      <c r="C410" s="80" t="n">
        <v>46173</v>
      </c>
      <c r="D410" t="inlineStr">
        <is>
          <t>Coex-AW1</t>
        </is>
      </c>
      <c r="E410" t="inlineStr">
        <is>
          <t>PX5PX6 No Paper</t>
        </is>
      </c>
      <c r="F410" t="n">
        <v>33</v>
      </c>
      <c r="G410" t="n">
        <v>28.1862833333333</v>
      </c>
    </row>
    <row r="411">
      <c r="A411" t="inlineStr">
        <is>
          <t>Daily_Minor_Stops_2026_09_18.xlsx</t>
        </is>
      </c>
      <c r="B411" t="inlineStr">
        <is>
          <t>Co-Extrusion Line</t>
        </is>
      </c>
      <c r="C411" s="80" t="n">
        <v>46173</v>
      </c>
      <c r="D411" t="inlineStr">
        <is>
          <t>Coex-AW1</t>
        </is>
      </c>
      <c r="E411" t="inlineStr">
        <is>
          <t>PX18 Jam At Former</t>
        </is>
      </c>
      <c r="F411" t="n">
        <v>16</v>
      </c>
      <c r="G411" t="n">
        <v>8.49678333333333</v>
      </c>
    </row>
    <row r="412">
      <c r="A412" t="inlineStr">
        <is>
          <t>Daily_Minor_Stops_2026_09_18.xlsx</t>
        </is>
      </c>
      <c r="B412" t="inlineStr">
        <is>
          <t>Co-Extrusion Line</t>
        </is>
      </c>
      <c r="C412" s="80" t="n">
        <v>46173</v>
      </c>
      <c r="D412" t="inlineStr">
        <is>
          <t>Coex-AW2</t>
        </is>
      </c>
      <c r="E412" t="inlineStr">
        <is>
          <t>U42 Printer Not Ready</t>
        </is>
      </c>
      <c r="F412" t="n">
        <v>8</v>
      </c>
      <c r="G412" t="n">
        <v>2.33391666666667</v>
      </c>
    </row>
    <row r="413">
      <c r="A413" t="inlineStr">
        <is>
          <t>Daily_Minor_Stops_2026_09_18.xlsx</t>
        </is>
      </c>
      <c r="B413" t="inlineStr">
        <is>
          <t>Co-Extrusion Line</t>
        </is>
      </c>
      <c r="C413" s="80" t="n">
        <v>46173</v>
      </c>
      <c r="D413" t="inlineStr">
        <is>
          <t>Coex-AW2</t>
        </is>
      </c>
      <c r="E413" t="inlineStr">
        <is>
          <t>PX5PX6 No Paper</t>
        </is>
      </c>
      <c r="F413" t="n">
        <v>25</v>
      </c>
      <c r="G413" t="n">
        <v>26.1675333333333</v>
      </c>
    </row>
    <row r="414">
      <c r="A414" t="inlineStr">
        <is>
          <t>Daily_Minor_Stops_2026_09_18.xlsx</t>
        </is>
      </c>
      <c r="B414" t="inlineStr">
        <is>
          <t>Co-Extrusion Line</t>
        </is>
      </c>
      <c r="C414" s="80" t="n">
        <v>46174</v>
      </c>
      <c r="D414" t="inlineStr">
        <is>
          <t>Coex-AW1</t>
        </is>
      </c>
      <c r="E414" t="inlineStr">
        <is>
          <t>PX5PX6 No Paper</t>
        </is>
      </c>
      <c r="F414" t="n">
        <v>26</v>
      </c>
      <c r="G414" t="n">
        <v>25.4169833333333</v>
      </c>
    </row>
    <row r="415">
      <c r="A415" t="inlineStr">
        <is>
          <t>Daily_Minor_Stops_2026_09_18.xlsx</t>
        </is>
      </c>
      <c r="B415" t="inlineStr">
        <is>
          <t>Co-Extrusion Line</t>
        </is>
      </c>
      <c r="C415" s="80" t="n">
        <v>46174</v>
      </c>
      <c r="D415" t="inlineStr">
        <is>
          <t>Coex-AW1</t>
        </is>
      </c>
      <c r="E415" t="inlineStr">
        <is>
          <t>PX18 Jam At Former</t>
        </is>
      </c>
      <c r="F415" t="n">
        <v>16</v>
      </c>
      <c r="G415" t="n">
        <v>11.44175</v>
      </c>
    </row>
    <row r="416">
      <c r="A416" t="inlineStr">
        <is>
          <t>Daily_Minor_Stops_2026_09_18.xlsx</t>
        </is>
      </c>
      <c r="B416" t="inlineStr">
        <is>
          <t>Co-Extrusion Line</t>
        </is>
      </c>
      <c r="C416" s="80" t="n">
        <v>46174</v>
      </c>
      <c r="D416" t="inlineStr">
        <is>
          <t>Coex-AW2</t>
        </is>
      </c>
      <c r="E416" t="inlineStr">
        <is>
          <t>U42 Printer Not Ready</t>
        </is>
      </c>
      <c r="F416" t="n">
        <v>40</v>
      </c>
      <c r="G416" t="n">
        <v>36.43245</v>
      </c>
    </row>
    <row r="417">
      <c r="A417" t="inlineStr">
        <is>
          <t>Daily_Minor_Stops_2026_09_18.xlsx</t>
        </is>
      </c>
      <c r="B417" t="inlineStr">
        <is>
          <t>Co-Extrusion Line</t>
        </is>
      </c>
      <c r="C417" s="80" t="n">
        <v>46174</v>
      </c>
      <c r="D417" t="inlineStr">
        <is>
          <t>Coex-AW2</t>
        </is>
      </c>
      <c r="E417" t="inlineStr">
        <is>
          <t>PX5PX6 No Paper</t>
        </is>
      </c>
      <c r="F417" t="n">
        <v>22</v>
      </c>
      <c r="G417" t="n">
        <v>17.0677666666667</v>
      </c>
    </row>
    <row r="418">
      <c r="A418" t="inlineStr">
        <is>
          <t>Daily_Minor_Stops_2026_09_18.xlsx</t>
        </is>
      </c>
      <c r="B418" t="inlineStr">
        <is>
          <t>Co-Extrusion Line</t>
        </is>
      </c>
      <c r="C418" s="80" t="n">
        <v>46175</v>
      </c>
      <c r="D418" t="inlineStr">
        <is>
          <t>Coex-AW1</t>
        </is>
      </c>
      <c r="E418" t="inlineStr">
        <is>
          <t>PX5PX6 No Paper</t>
        </is>
      </c>
      <c r="F418" t="n">
        <v>25</v>
      </c>
      <c r="G418" t="n">
        <v>21.5317833333333</v>
      </c>
    </row>
    <row r="419">
      <c r="A419" t="inlineStr">
        <is>
          <t>Daily_Minor_Stops_2026_09_18.xlsx</t>
        </is>
      </c>
      <c r="B419" t="inlineStr">
        <is>
          <t>Co-Extrusion Line</t>
        </is>
      </c>
      <c r="C419" s="80" t="n">
        <v>46175</v>
      </c>
      <c r="D419" t="inlineStr">
        <is>
          <t>Coex-AW1</t>
        </is>
      </c>
      <c r="E419" t="inlineStr">
        <is>
          <t>PX18 Jam At Former</t>
        </is>
      </c>
      <c r="F419" t="n">
        <v>19</v>
      </c>
      <c r="G419" t="n">
        <v>11.0408</v>
      </c>
    </row>
    <row r="420">
      <c r="A420" t="inlineStr">
        <is>
          <t>Daily_Minor_Stops_2026_09_18.xlsx</t>
        </is>
      </c>
      <c r="B420" t="inlineStr">
        <is>
          <t>Co-Extrusion Line</t>
        </is>
      </c>
      <c r="C420" s="80" t="n">
        <v>46175</v>
      </c>
      <c r="D420" t="inlineStr">
        <is>
          <t>Coex-AW2</t>
        </is>
      </c>
      <c r="E420" t="inlineStr">
        <is>
          <t>PX5PX6 No Paper</t>
        </is>
      </c>
      <c r="F420" t="n">
        <v>22</v>
      </c>
      <c r="G420" t="n">
        <v>22.0168166666667</v>
      </c>
    </row>
    <row r="421">
      <c r="A421" t="inlineStr">
        <is>
          <t>Daily_Minor_Stops_2026_09_18.xlsx</t>
        </is>
      </c>
      <c r="B421" t="inlineStr">
        <is>
          <t>Co-Extrusion Line</t>
        </is>
      </c>
      <c r="C421" s="80" t="n">
        <v>46175</v>
      </c>
      <c r="D421" t="inlineStr">
        <is>
          <t>Coex-AW2</t>
        </is>
      </c>
      <c r="E421" t="inlineStr">
        <is>
          <t>Print Mark Deviation</t>
        </is>
      </c>
      <c r="F421" t="n">
        <v>31</v>
      </c>
      <c r="G421" t="n">
        <v>41.9848</v>
      </c>
    </row>
    <row r="422">
      <c r="A422" t="inlineStr">
        <is>
          <t>Daily_Minor_Stops_2026_09_18.xlsx</t>
        </is>
      </c>
      <c r="B422" t="inlineStr">
        <is>
          <t>Co-Extrusion Line</t>
        </is>
      </c>
      <c r="C422" s="80" t="n">
        <v>46176</v>
      </c>
      <c r="D422" t="inlineStr">
        <is>
          <t>Coex-AW1</t>
        </is>
      </c>
      <c r="E422" t="inlineStr">
        <is>
          <t>PX5PX6 No Paper</t>
        </is>
      </c>
      <c r="F422" t="n">
        <v>26</v>
      </c>
      <c r="G422" t="n">
        <v>23.52965</v>
      </c>
    </row>
    <row r="423">
      <c r="A423" t="inlineStr">
        <is>
          <t>Daily_Minor_Stops_2026_09_18.xlsx</t>
        </is>
      </c>
      <c r="B423" t="inlineStr">
        <is>
          <t>Co-Extrusion Line</t>
        </is>
      </c>
      <c r="C423" s="80" t="n">
        <v>46176</v>
      </c>
      <c r="D423" t="inlineStr">
        <is>
          <t>Coex-AW1</t>
        </is>
      </c>
      <c r="E423" t="inlineStr">
        <is>
          <t>PX18 Jam At Former</t>
        </is>
      </c>
      <c r="F423" t="n">
        <v>68</v>
      </c>
      <c r="G423" t="n">
        <v>51.6642833333333</v>
      </c>
    </row>
    <row r="424">
      <c r="A424" t="inlineStr">
        <is>
          <t>Daily_Minor_Stops_2026_09_18.xlsx</t>
        </is>
      </c>
      <c r="B424" t="inlineStr">
        <is>
          <t>Co-Extrusion Line</t>
        </is>
      </c>
      <c r="C424" s="80" t="n">
        <v>46176</v>
      </c>
      <c r="D424" t="inlineStr">
        <is>
          <t>Coex-AW2</t>
        </is>
      </c>
      <c r="E424" t="inlineStr">
        <is>
          <t>PX5PX6 No Paper</t>
        </is>
      </c>
      <c r="F424" t="n">
        <v>23</v>
      </c>
      <c r="G424" t="n">
        <v>23.1884666666667</v>
      </c>
    </row>
    <row r="425">
      <c r="A425" t="inlineStr">
        <is>
          <t>Daily_Minor_Stops_2026_09_18.xlsx</t>
        </is>
      </c>
      <c r="B425" t="inlineStr">
        <is>
          <t>Co-Extrusion Line</t>
        </is>
      </c>
      <c r="C425" s="80" t="n">
        <v>46176</v>
      </c>
      <c r="D425" t="inlineStr">
        <is>
          <t>Coex-AW2</t>
        </is>
      </c>
      <c r="E425" t="inlineStr">
        <is>
          <t>Print Mark Deviation</t>
        </is>
      </c>
      <c r="F425" t="n">
        <v>31</v>
      </c>
      <c r="G425" t="n">
        <v>30.4048333333333</v>
      </c>
    </row>
    <row r="426">
      <c r="A426" t="inlineStr">
        <is>
          <t>Daily_Minor_Stops_2026_09_18.xlsx</t>
        </is>
      </c>
      <c r="B426" t="inlineStr">
        <is>
          <t>Co-Extrusion Line</t>
        </is>
      </c>
      <c r="C426" s="80" t="n">
        <v>46177</v>
      </c>
      <c r="D426" t="inlineStr">
        <is>
          <t>Coex-AW1</t>
        </is>
      </c>
      <c r="E426" t="inlineStr">
        <is>
          <t>PX5PX6 No Paper</t>
        </is>
      </c>
      <c r="F426" t="n">
        <v>25</v>
      </c>
      <c r="G426" t="n">
        <v>23.3029666666667</v>
      </c>
    </row>
    <row r="427">
      <c r="A427" t="inlineStr">
        <is>
          <t>Daily_Minor_Stops_2026_09_18.xlsx</t>
        </is>
      </c>
      <c r="B427" t="inlineStr">
        <is>
          <t>Co-Extrusion Line</t>
        </is>
      </c>
      <c r="C427" s="80" t="n">
        <v>46177</v>
      </c>
      <c r="D427" t="inlineStr">
        <is>
          <t>Coex-AW1</t>
        </is>
      </c>
      <c r="E427" t="inlineStr">
        <is>
          <t>PX18 Jam At Former</t>
        </is>
      </c>
      <c r="F427" t="n">
        <v>23</v>
      </c>
      <c r="G427" t="n">
        <v>15.7460833333333</v>
      </c>
    </row>
    <row r="428">
      <c r="A428" t="inlineStr">
        <is>
          <t>Daily_Minor_Stops_2026_09_18.xlsx</t>
        </is>
      </c>
      <c r="B428" t="inlineStr">
        <is>
          <t>Co-Extrusion Line</t>
        </is>
      </c>
      <c r="C428" s="80" t="n">
        <v>46177</v>
      </c>
      <c r="D428" t="inlineStr">
        <is>
          <t>Coex-AW2</t>
        </is>
      </c>
      <c r="E428" t="inlineStr">
        <is>
          <t>S20 Main Cover is Open</t>
        </is>
      </c>
      <c r="F428" t="n">
        <v>19</v>
      </c>
      <c r="G428" t="n">
        <v>59.3515666666667</v>
      </c>
    </row>
    <row r="429">
      <c r="A429" t="inlineStr">
        <is>
          <t>Daily_Minor_Stops_2026_09_18.xlsx</t>
        </is>
      </c>
      <c r="B429" t="inlineStr">
        <is>
          <t>Co-Extrusion Line</t>
        </is>
      </c>
      <c r="C429" s="80" t="n">
        <v>46177</v>
      </c>
      <c r="D429" t="inlineStr">
        <is>
          <t>Coex-AW2</t>
        </is>
      </c>
      <c r="E429" t="inlineStr">
        <is>
          <t>MCR32 No On Switchable</t>
        </is>
      </c>
      <c r="F429" t="n">
        <v>27</v>
      </c>
      <c r="G429" t="n">
        <v>79.4679166666667</v>
      </c>
    </row>
    <row r="430">
      <c r="A430" t="inlineStr">
        <is>
          <t>Daily_Minor_Stops_2026_09_18.xlsx</t>
        </is>
      </c>
      <c r="B430" t="inlineStr">
        <is>
          <t>Co-Extrusion Line</t>
        </is>
      </c>
      <c r="C430" s="80" t="n">
        <v>46178</v>
      </c>
      <c r="D430" t="inlineStr">
        <is>
          <t>Coex-AW1</t>
        </is>
      </c>
      <c r="E430" t="inlineStr">
        <is>
          <t>PX5PX6 No Paper</t>
        </is>
      </c>
      <c r="F430" t="n">
        <v>25</v>
      </c>
      <c r="G430" t="n">
        <v>20.0152833333333</v>
      </c>
    </row>
    <row r="431">
      <c r="A431" t="inlineStr">
        <is>
          <t>Daily_Minor_Stops_2026_09_18.xlsx</t>
        </is>
      </c>
      <c r="B431" t="inlineStr">
        <is>
          <t>Co-Extrusion Line</t>
        </is>
      </c>
      <c r="C431" s="80" t="n">
        <v>46178</v>
      </c>
      <c r="D431" t="inlineStr">
        <is>
          <t>Coex-AW1</t>
        </is>
      </c>
      <c r="E431" t="inlineStr">
        <is>
          <t>PX18 Jam At Former</t>
        </is>
      </c>
      <c r="F431" t="n">
        <v>12</v>
      </c>
      <c r="G431" t="n">
        <v>6.00986666666667</v>
      </c>
    </row>
    <row r="432">
      <c r="A432" t="inlineStr">
        <is>
          <t>Daily_Minor_Stops_2026_09_18.xlsx</t>
        </is>
      </c>
      <c r="B432" t="inlineStr">
        <is>
          <t>Co-Extrusion Line</t>
        </is>
      </c>
      <c r="C432" s="80" t="n">
        <v>46178</v>
      </c>
      <c r="D432" t="inlineStr">
        <is>
          <t>Coex-AW2</t>
        </is>
      </c>
      <c r="E432" t="inlineStr">
        <is>
          <t>U42 Printer Not Ready</t>
        </is>
      </c>
      <c r="F432" t="n">
        <v>11</v>
      </c>
      <c r="G432" t="n">
        <v>8.83431666666667</v>
      </c>
    </row>
    <row r="433">
      <c r="A433" t="inlineStr">
        <is>
          <t>Daily_Minor_Stops_2026_09_18.xlsx</t>
        </is>
      </c>
      <c r="B433" t="inlineStr">
        <is>
          <t>Co-Extrusion Line</t>
        </is>
      </c>
      <c r="C433" s="80" t="n">
        <v>46178</v>
      </c>
      <c r="D433" t="inlineStr">
        <is>
          <t>Coex-AW2</t>
        </is>
      </c>
      <c r="E433" t="inlineStr">
        <is>
          <t>PX5PX6 No Paper</t>
        </is>
      </c>
      <c r="F433" t="n">
        <v>21</v>
      </c>
      <c r="G433" t="n">
        <v>19.8428166666667</v>
      </c>
    </row>
    <row r="434">
      <c r="A434" t="inlineStr">
        <is>
          <t>Daily_Minor_Stops_2026_09_18.xlsx</t>
        </is>
      </c>
      <c r="B434" t="inlineStr">
        <is>
          <t>Co-Extrusion Line</t>
        </is>
      </c>
      <c r="C434" s="80" t="n">
        <v>46179</v>
      </c>
      <c r="D434" t="inlineStr">
        <is>
          <t>Coex-AW1</t>
        </is>
      </c>
      <c r="E434" t="inlineStr">
        <is>
          <t>PX5PX6 No Paper</t>
        </is>
      </c>
      <c r="F434" t="n">
        <v>14</v>
      </c>
      <c r="G434" t="n">
        <v>19.8397166666667</v>
      </c>
    </row>
    <row r="435">
      <c r="A435" t="inlineStr">
        <is>
          <t>Daily_Minor_Stops_2026_09_18.xlsx</t>
        </is>
      </c>
      <c r="B435" t="inlineStr">
        <is>
          <t>Co-Extrusion Line</t>
        </is>
      </c>
      <c r="C435" s="80" t="n">
        <v>46179</v>
      </c>
      <c r="D435" t="inlineStr">
        <is>
          <t>Coex-AW1</t>
        </is>
      </c>
      <c r="E435" t="inlineStr">
        <is>
          <t>PX18 Jam At Former</t>
        </is>
      </c>
      <c r="F435" t="n">
        <v>23</v>
      </c>
      <c r="G435" t="n">
        <v>15.8500333333333</v>
      </c>
    </row>
    <row r="436">
      <c r="A436" t="inlineStr">
        <is>
          <t>Daily_Minor_Stops_2026_09_18.xlsx</t>
        </is>
      </c>
      <c r="B436" t="inlineStr">
        <is>
          <t>Co-Extrusion Line</t>
        </is>
      </c>
      <c r="C436" s="80" t="n">
        <v>46179</v>
      </c>
      <c r="D436" t="inlineStr">
        <is>
          <t>Coex-AW2</t>
        </is>
      </c>
      <c r="E436" t="inlineStr">
        <is>
          <t>PX5PX6 No Paper</t>
        </is>
      </c>
      <c r="F436" t="n">
        <v>15</v>
      </c>
      <c r="G436" t="n">
        <v>14.99015</v>
      </c>
    </row>
    <row r="437">
      <c r="A437" t="inlineStr">
        <is>
          <t>Daily_Minor_Stops_2026_09_18.xlsx</t>
        </is>
      </c>
      <c r="B437" t="inlineStr">
        <is>
          <t>Co-Extrusion Line</t>
        </is>
      </c>
      <c r="C437" s="80" t="n">
        <v>46179</v>
      </c>
      <c r="D437" t="inlineStr">
        <is>
          <t>Coex-AW2</t>
        </is>
      </c>
      <c r="E437" t="inlineStr">
        <is>
          <t>PX18 Jam At Former</t>
        </is>
      </c>
      <c r="F437" t="n">
        <v>28</v>
      </c>
      <c r="G437" t="n">
        <v>18.3556166666667</v>
      </c>
    </row>
    <row r="438">
      <c r="A438" t="inlineStr">
        <is>
          <t>Daily_Minor_Stops_2026_09_18.xlsx</t>
        </is>
      </c>
      <c r="B438" t="inlineStr">
        <is>
          <t>Co-Extrusion Line</t>
        </is>
      </c>
      <c r="C438" s="80" t="n">
        <v>46180</v>
      </c>
      <c r="D438" t="inlineStr">
        <is>
          <t>Coex-AW1</t>
        </is>
      </c>
      <c r="E438" t="inlineStr">
        <is>
          <t>PX5PX6 No Paper</t>
        </is>
      </c>
      <c r="F438" t="n">
        <v>16</v>
      </c>
      <c r="G438" t="n">
        <v>18.8383333333333</v>
      </c>
    </row>
    <row r="439">
      <c r="A439" t="inlineStr">
        <is>
          <t>Daily_Minor_Stops_2026_09_18.xlsx</t>
        </is>
      </c>
      <c r="B439" t="inlineStr">
        <is>
          <t>Co-Extrusion Line</t>
        </is>
      </c>
      <c r="C439" s="80" t="n">
        <v>46180</v>
      </c>
      <c r="D439" t="inlineStr">
        <is>
          <t>Coex-AW1</t>
        </is>
      </c>
      <c r="E439" t="inlineStr">
        <is>
          <t>PX18 Jam At Former</t>
        </is>
      </c>
      <c r="F439" t="n">
        <v>48</v>
      </c>
      <c r="G439" t="n">
        <v>31.8512333333333</v>
      </c>
    </row>
    <row r="440">
      <c r="A440" t="inlineStr">
        <is>
          <t>Daily_Minor_Stops_2026_09_18.xlsx</t>
        </is>
      </c>
      <c r="B440" t="inlineStr">
        <is>
          <t>Co-Extrusion Line</t>
        </is>
      </c>
      <c r="C440" s="80" t="n">
        <v>46180</v>
      </c>
      <c r="D440" t="inlineStr">
        <is>
          <t>Coex-AW2</t>
        </is>
      </c>
      <c r="E440" t="inlineStr">
        <is>
          <t>PX5PX6 No Paper</t>
        </is>
      </c>
      <c r="F440" t="n">
        <v>14</v>
      </c>
      <c r="G440" t="n">
        <v>17.6702666666667</v>
      </c>
    </row>
    <row r="441">
      <c r="A441" t="inlineStr">
        <is>
          <t>Daily_Minor_Stops_2026_09_18.xlsx</t>
        </is>
      </c>
      <c r="B441" t="inlineStr">
        <is>
          <t>Co-Extrusion Line</t>
        </is>
      </c>
      <c r="C441" s="80" t="n">
        <v>46180</v>
      </c>
      <c r="D441" t="inlineStr">
        <is>
          <t>Coex-AW2</t>
        </is>
      </c>
      <c r="E441" t="inlineStr">
        <is>
          <t>PX18 Jam At Former</t>
        </is>
      </c>
      <c r="F441" t="n">
        <v>12</v>
      </c>
      <c r="G441" t="n">
        <v>7.18111666666667</v>
      </c>
    </row>
    <row r="442">
      <c r="A442" t="inlineStr">
        <is>
          <t>Daily_Minor_Stops_2026_09_18.xlsx</t>
        </is>
      </c>
      <c r="B442" t="inlineStr">
        <is>
          <t>Co-Extrusion Line</t>
        </is>
      </c>
      <c r="C442" s="80" t="n">
        <v>46181</v>
      </c>
      <c r="D442" t="inlineStr">
        <is>
          <t>Coex-AW1</t>
        </is>
      </c>
      <c r="E442" t="inlineStr">
        <is>
          <t>PX5PX6 No Paper</t>
        </is>
      </c>
      <c r="F442" t="n">
        <v>16</v>
      </c>
      <c r="G442" t="n">
        <v>16.6626333333333</v>
      </c>
    </row>
    <row r="443">
      <c r="A443" t="inlineStr">
        <is>
          <t>Daily_Minor_Stops_2026_09_18.xlsx</t>
        </is>
      </c>
      <c r="B443" t="inlineStr">
        <is>
          <t>Co-Extrusion Line</t>
        </is>
      </c>
      <c r="C443" s="80" t="n">
        <v>46181</v>
      </c>
      <c r="D443" t="inlineStr">
        <is>
          <t>Coex-AW1</t>
        </is>
      </c>
      <c r="E443" t="inlineStr">
        <is>
          <t>PX18 Jam At Former</t>
        </is>
      </c>
      <c r="F443" t="n">
        <v>45</v>
      </c>
      <c r="G443" t="n">
        <v>27.9719</v>
      </c>
    </row>
    <row r="444">
      <c r="A444" t="inlineStr">
        <is>
          <t>Daily_Minor_Stops_2026_09_18.xlsx</t>
        </is>
      </c>
      <c r="B444" t="inlineStr">
        <is>
          <t>Co-Extrusion Line</t>
        </is>
      </c>
      <c r="C444" s="80" t="n">
        <v>46181</v>
      </c>
      <c r="D444" t="inlineStr">
        <is>
          <t>Coex-AW2</t>
        </is>
      </c>
      <c r="E444" t="inlineStr">
        <is>
          <t>PX5PX6 No Paper</t>
        </is>
      </c>
      <c r="F444" t="n">
        <v>14</v>
      </c>
      <c r="G444" t="n">
        <v>16.1749333333333</v>
      </c>
    </row>
    <row r="445">
      <c r="A445" t="inlineStr">
        <is>
          <t>Daily_Minor_Stops_2026_09_18.xlsx</t>
        </is>
      </c>
      <c r="B445" t="inlineStr">
        <is>
          <t>Co-Extrusion Line</t>
        </is>
      </c>
      <c r="C445" s="80" t="n">
        <v>46181</v>
      </c>
      <c r="D445" t="inlineStr">
        <is>
          <t>Coex-AW2</t>
        </is>
      </c>
      <c r="E445" t="inlineStr">
        <is>
          <t>Down Strem Machine Faulty</t>
        </is>
      </c>
      <c r="F445" t="n">
        <v>4</v>
      </c>
      <c r="G445" t="n">
        <v>3.16138333333333</v>
      </c>
    </row>
    <row r="446">
      <c r="A446" t="inlineStr">
        <is>
          <t>Daily_Minor_Stops_2026_09_18.xlsx</t>
        </is>
      </c>
      <c r="B446" t="inlineStr">
        <is>
          <t>Co-Extrusion Line</t>
        </is>
      </c>
      <c r="C446" s="80" t="n">
        <v>46182</v>
      </c>
      <c r="D446" t="inlineStr">
        <is>
          <t>Coex-AW1</t>
        </is>
      </c>
      <c r="E446" t="inlineStr">
        <is>
          <t>S20 Main Cover is Open</t>
        </is>
      </c>
      <c r="F446" t="n">
        <v>7</v>
      </c>
      <c r="G446" t="n">
        <v>307.521016666667</v>
      </c>
    </row>
    <row r="447">
      <c r="A447" t="inlineStr">
        <is>
          <t>Daily_Minor_Stops_2026_09_18.xlsx</t>
        </is>
      </c>
      <c r="B447" t="inlineStr">
        <is>
          <t>Co-Extrusion Line</t>
        </is>
      </c>
      <c r="C447" s="80" t="n">
        <v>46182</v>
      </c>
      <c r="D447" t="inlineStr">
        <is>
          <t>Coex-AW1</t>
        </is>
      </c>
      <c r="E447" t="inlineStr">
        <is>
          <t>PX18 Jam At Former</t>
        </is>
      </c>
      <c r="F447" t="n">
        <v>12</v>
      </c>
      <c r="G447" t="n">
        <v>24.32815</v>
      </c>
    </row>
    <row r="448">
      <c r="A448" t="inlineStr">
        <is>
          <t>Daily_Minor_Stops_2026_09_18.xlsx</t>
        </is>
      </c>
      <c r="B448" t="inlineStr">
        <is>
          <t>Co-Extrusion Line</t>
        </is>
      </c>
      <c r="C448" s="80" t="n">
        <v>46182</v>
      </c>
      <c r="D448" t="inlineStr">
        <is>
          <t>Coex-AW2</t>
        </is>
      </c>
      <c r="E448" t="inlineStr">
        <is>
          <t>U42 Printer Not Ready</t>
        </is>
      </c>
      <c r="F448" t="n">
        <v>8</v>
      </c>
      <c r="G448" t="n">
        <v>7.4929</v>
      </c>
    </row>
    <row r="449">
      <c r="A449" t="inlineStr">
        <is>
          <t>Daily_Minor_Stops_2026_09_18.xlsx</t>
        </is>
      </c>
      <c r="B449" t="inlineStr">
        <is>
          <t>Co-Extrusion Line</t>
        </is>
      </c>
      <c r="C449" s="80" t="n">
        <v>46182</v>
      </c>
      <c r="D449" t="inlineStr">
        <is>
          <t>Coex-AW2</t>
        </is>
      </c>
      <c r="E449" t="inlineStr">
        <is>
          <t>S20 Main Cover is Open</t>
        </is>
      </c>
      <c r="F449" t="n">
        <v>11</v>
      </c>
      <c r="G449" t="n">
        <v>77.0011833333333</v>
      </c>
    </row>
    <row r="450">
      <c r="A450" t="inlineStr">
        <is>
          <t>Daily_Minor_Stops_2026_09_18.xlsx</t>
        </is>
      </c>
      <c r="B450" t="inlineStr">
        <is>
          <t>Co-Extrusion Line</t>
        </is>
      </c>
      <c r="C450" s="80" t="n">
        <v>46183</v>
      </c>
      <c r="D450" t="inlineStr">
        <is>
          <t>Coex-AW1</t>
        </is>
      </c>
      <c r="E450" t="inlineStr">
        <is>
          <t>PX5PX6 No Paper</t>
        </is>
      </c>
      <c r="F450" t="n">
        <v>19</v>
      </c>
      <c r="G450" t="n">
        <v>21.9720166666667</v>
      </c>
    </row>
    <row r="451">
      <c r="A451" t="inlineStr">
        <is>
          <t>Daily_Minor_Stops_2026_09_18.xlsx</t>
        </is>
      </c>
      <c r="B451" t="inlineStr">
        <is>
          <t>Co-Extrusion Line</t>
        </is>
      </c>
      <c r="C451" s="80" t="n">
        <v>46183</v>
      </c>
      <c r="D451" t="inlineStr">
        <is>
          <t>Coex-AW1</t>
        </is>
      </c>
      <c r="E451" t="inlineStr">
        <is>
          <t>PX18 Jam At Former</t>
        </is>
      </c>
      <c r="F451" t="n">
        <v>12</v>
      </c>
      <c r="G451" t="n">
        <v>7.17301666666667</v>
      </c>
    </row>
    <row r="452">
      <c r="A452" t="inlineStr">
        <is>
          <t>Daily_Minor_Stops_2026_09_18.xlsx</t>
        </is>
      </c>
      <c r="B452" t="inlineStr">
        <is>
          <t>Co-Extrusion Line</t>
        </is>
      </c>
      <c r="C452" s="80" t="n">
        <v>46183</v>
      </c>
      <c r="D452" t="inlineStr">
        <is>
          <t>Coex-AW2</t>
        </is>
      </c>
      <c r="E452" t="inlineStr">
        <is>
          <t>PX5PX6 No Paper</t>
        </is>
      </c>
      <c r="F452" t="n">
        <v>17</v>
      </c>
      <c r="G452" t="n">
        <v>20.0001333333333</v>
      </c>
    </row>
    <row r="453">
      <c r="A453" t="inlineStr">
        <is>
          <t>Daily_Minor_Stops_2026_09_18.xlsx</t>
        </is>
      </c>
      <c r="B453" t="inlineStr">
        <is>
          <t>Co-Extrusion Line</t>
        </is>
      </c>
      <c r="C453" s="80" t="n">
        <v>46183</v>
      </c>
      <c r="D453" t="inlineStr">
        <is>
          <t>Coex-AW2</t>
        </is>
      </c>
      <c r="E453" t="inlineStr">
        <is>
          <t>PX18 Jam At Former</t>
        </is>
      </c>
      <c r="F453" t="n">
        <v>11</v>
      </c>
      <c r="G453" t="n">
        <v>9.99865</v>
      </c>
    </row>
    <row r="454">
      <c r="A454" t="inlineStr">
        <is>
          <t>Daily_Minor_Stops_2026_09_18.xlsx</t>
        </is>
      </c>
      <c r="B454" t="inlineStr">
        <is>
          <t>Co-Extrusion Line</t>
        </is>
      </c>
      <c r="C454" s="80" t="n">
        <v>46184</v>
      </c>
      <c r="D454" t="inlineStr">
        <is>
          <t>Coex-AW1</t>
        </is>
      </c>
      <c r="E454" t="inlineStr">
        <is>
          <t>U42 Printer Not Ready</t>
        </is>
      </c>
      <c r="F454" t="n">
        <v>15</v>
      </c>
      <c r="G454" t="n">
        <v>11.0152833333333</v>
      </c>
    </row>
    <row r="455">
      <c r="A455" t="inlineStr">
        <is>
          <t>Daily_Minor_Stops_2026_09_18.xlsx</t>
        </is>
      </c>
      <c r="B455" t="inlineStr">
        <is>
          <t>Co-Extrusion Line</t>
        </is>
      </c>
      <c r="C455" s="80" t="n">
        <v>46184</v>
      </c>
      <c r="D455" t="inlineStr">
        <is>
          <t>Coex-AW1</t>
        </is>
      </c>
      <c r="E455" t="inlineStr">
        <is>
          <t>PX5PX6 No Paper</t>
        </is>
      </c>
      <c r="F455" t="n">
        <v>26</v>
      </c>
      <c r="G455" t="n">
        <v>30.8136833333333</v>
      </c>
    </row>
    <row r="456">
      <c r="A456" t="inlineStr">
        <is>
          <t>Daily_Minor_Stops_2026_09_18.xlsx</t>
        </is>
      </c>
      <c r="B456" t="inlineStr">
        <is>
          <t>Co-Extrusion Line</t>
        </is>
      </c>
      <c r="C456" s="80" t="n">
        <v>46184</v>
      </c>
      <c r="D456" t="inlineStr">
        <is>
          <t>Coex-AW2</t>
        </is>
      </c>
      <c r="E456" t="inlineStr">
        <is>
          <t>U42 Printer Not Ready</t>
        </is>
      </c>
      <c r="F456" t="n">
        <v>12</v>
      </c>
      <c r="G456" t="n">
        <v>11.8333833333333</v>
      </c>
    </row>
    <row r="457">
      <c r="A457" t="inlineStr">
        <is>
          <t>Daily_Minor_Stops_2026_09_18.xlsx</t>
        </is>
      </c>
      <c r="B457" t="inlineStr">
        <is>
          <t>Co-Extrusion Line</t>
        </is>
      </c>
      <c r="C457" s="80" t="n">
        <v>46184</v>
      </c>
      <c r="D457" t="inlineStr">
        <is>
          <t>Coex-AW2</t>
        </is>
      </c>
      <c r="E457" t="inlineStr">
        <is>
          <t>PX5PX6 No Paper</t>
        </is>
      </c>
      <c r="F457" t="n">
        <v>25</v>
      </c>
      <c r="G457" t="n">
        <v>29.4984833333333</v>
      </c>
    </row>
    <row r="458">
      <c r="A458" t="inlineStr">
        <is>
          <t>Daily_Minor_Stops_2026_09_18.xlsx</t>
        </is>
      </c>
      <c r="B458" t="inlineStr">
        <is>
          <t>Co-Extrusion Line</t>
        </is>
      </c>
      <c r="C458" s="80" t="n">
        <v>46185</v>
      </c>
      <c r="D458" t="inlineStr">
        <is>
          <t>Coex-AW1</t>
        </is>
      </c>
      <c r="E458" t="inlineStr">
        <is>
          <t>U42 Printer Not Ready</t>
        </is>
      </c>
      <c r="F458" t="n">
        <v>11</v>
      </c>
      <c r="G458" t="n">
        <v>3.83663333333333</v>
      </c>
    </row>
    <row r="459">
      <c r="A459" t="inlineStr">
        <is>
          <t>Daily_Minor_Stops_2026_09_18.xlsx</t>
        </is>
      </c>
      <c r="B459" t="inlineStr">
        <is>
          <t>Co-Extrusion Line</t>
        </is>
      </c>
      <c r="C459" s="80" t="n">
        <v>46185</v>
      </c>
      <c r="D459" t="inlineStr">
        <is>
          <t>Coex-AW1</t>
        </is>
      </c>
      <c r="E459" t="inlineStr">
        <is>
          <t>PX5PX6 No Paper</t>
        </is>
      </c>
      <c r="F459" t="n">
        <v>27</v>
      </c>
      <c r="G459" t="n">
        <v>32.3035166666667</v>
      </c>
    </row>
    <row r="460">
      <c r="A460" t="inlineStr">
        <is>
          <t>Daily_Minor_Stops_2026_09_18.xlsx</t>
        </is>
      </c>
      <c r="B460" t="inlineStr">
        <is>
          <t>Co-Extrusion Line</t>
        </is>
      </c>
      <c r="C460" s="80" t="n">
        <v>46185</v>
      </c>
      <c r="D460" t="inlineStr">
        <is>
          <t>Coex-AW2</t>
        </is>
      </c>
      <c r="E460" t="inlineStr">
        <is>
          <t>U42 Printer Not Ready</t>
        </is>
      </c>
      <c r="F460" t="n">
        <v>11</v>
      </c>
      <c r="G460" t="n">
        <v>5.01326666666667</v>
      </c>
    </row>
    <row r="461">
      <c r="A461" t="inlineStr">
        <is>
          <t>Daily_Minor_Stops_2026_09_18.xlsx</t>
        </is>
      </c>
      <c r="B461" t="inlineStr">
        <is>
          <t>Co-Extrusion Line</t>
        </is>
      </c>
      <c r="C461" s="80" t="n">
        <v>46185</v>
      </c>
      <c r="D461" t="inlineStr">
        <is>
          <t>Coex-AW2</t>
        </is>
      </c>
      <c r="E461" t="inlineStr">
        <is>
          <t>PX5PX6 No Paper</t>
        </is>
      </c>
      <c r="F461" t="n">
        <v>21</v>
      </c>
      <c r="G461" t="n">
        <v>14.6754333333333</v>
      </c>
    </row>
    <row r="462">
      <c r="A462" t="inlineStr">
        <is>
          <t>Daily_Minor_Stops_2026_09_18.xlsx</t>
        </is>
      </c>
      <c r="B462" t="inlineStr">
        <is>
          <t>Co-Extrusion Line</t>
        </is>
      </c>
      <c r="C462" s="80" t="n">
        <v>46186</v>
      </c>
      <c r="D462" t="inlineStr">
        <is>
          <t>Coex-AW1</t>
        </is>
      </c>
      <c r="E462" t="inlineStr">
        <is>
          <t>PX5PX6 No Paper</t>
        </is>
      </c>
      <c r="F462" t="n">
        <v>22</v>
      </c>
      <c r="G462" t="n">
        <v>26.16615</v>
      </c>
    </row>
    <row r="463">
      <c r="A463" t="inlineStr">
        <is>
          <t>Daily_Minor_Stops_2026_09_18.xlsx</t>
        </is>
      </c>
      <c r="B463" t="inlineStr">
        <is>
          <t>Co-Extrusion Line</t>
        </is>
      </c>
      <c r="C463" s="80" t="n">
        <v>46186</v>
      </c>
      <c r="D463" t="inlineStr">
        <is>
          <t>Coex-AW1</t>
        </is>
      </c>
      <c r="E463" t="inlineStr">
        <is>
          <t>PX18 Jam At Former</t>
        </is>
      </c>
      <c r="F463" t="n">
        <v>15</v>
      </c>
      <c r="G463" t="n">
        <v>20.3513166666667</v>
      </c>
    </row>
    <row r="464">
      <c r="A464" t="inlineStr">
        <is>
          <t>Daily_Minor_Stops_2026_09_18.xlsx</t>
        </is>
      </c>
      <c r="B464" t="inlineStr">
        <is>
          <t>Co-Extrusion Line</t>
        </is>
      </c>
      <c r="C464" s="80" t="n">
        <v>46186</v>
      </c>
      <c r="D464" t="inlineStr">
        <is>
          <t>Coex-AW2</t>
        </is>
      </c>
      <c r="E464" t="inlineStr">
        <is>
          <t>U42 Printer Not Ready</t>
        </is>
      </c>
      <c r="F464" t="n">
        <v>22</v>
      </c>
      <c r="G464" t="n">
        <v>16.8538333333333</v>
      </c>
    </row>
    <row r="465">
      <c r="A465" t="inlineStr">
        <is>
          <t>Daily_Minor_Stops_2026_09_18.xlsx</t>
        </is>
      </c>
      <c r="B465" t="inlineStr">
        <is>
          <t>Co-Extrusion Line</t>
        </is>
      </c>
      <c r="C465" s="80" t="n">
        <v>46186</v>
      </c>
      <c r="D465" t="inlineStr">
        <is>
          <t>Coex-AW2</t>
        </is>
      </c>
      <c r="E465" t="inlineStr">
        <is>
          <t>PX5PX6 No Paper</t>
        </is>
      </c>
      <c r="F465" t="n">
        <v>16</v>
      </c>
      <c r="G465" t="n">
        <v>19.8322</v>
      </c>
    </row>
    <row r="466">
      <c r="A466" t="inlineStr">
        <is>
          <t>Daily_Minor_Stops_2026_09_18.xlsx</t>
        </is>
      </c>
      <c r="B466" t="inlineStr">
        <is>
          <t>Co-Extrusion Line</t>
        </is>
      </c>
      <c r="C466" s="80" t="n">
        <v>46187</v>
      </c>
      <c r="D466" t="inlineStr">
        <is>
          <t>Coex-AW1</t>
        </is>
      </c>
      <c r="E466" t="inlineStr">
        <is>
          <t>PX5PX6 No Paper</t>
        </is>
      </c>
      <c r="F466" t="n">
        <v>16</v>
      </c>
      <c r="G466" t="n">
        <v>18.6669</v>
      </c>
    </row>
    <row r="467">
      <c r="A467" t="inlineStr">
        <is>
          <t>Daily_Minor_Stops_2026_09_18.xlsx</t>
        </is>
      </c>
      <c r="B467" t="inlineStr">
        <is>
          <t>Co-Extrusion Line</t>
        </is>
      </c>
      <c r="C467" s="80" t="n">
        <v>46187</v>
      </c>
      <c r="D467" t="inlineStr">
        <is>
          <t>Coex-AW1</t>
        </is>
      </c>
      <c r="E467" t="inlineStr">
        <is>
          <t>PX18 Jam At Former</t>
        </is>
      </c>
      <c r="F467" t="n">
        <v>14</v>
      </c>
      <c r="G467" t="n">
        <v>15.83365</v>
      </c>
    </row>
    <row r="468">
      <c r="A468" t="inlineStr">
        <is>
          <t>Daily_Minor_Stops_2026_09_18.xlsx</t>
        </is>
      </c>
      <c r="B468" t="inlineStr">
        <is>
          <t>Co-Extrusion Line</t>
        </is>
      </c>
      <c r="C468" s="80" t="n">
        <v>46187</v>
      </c>
      <c r="D468" t="inlineStr">
        <is>
          <t>Coex-AW2</t>
        </is>
      </c>
      <c r="E468" t="inlineStr">
        <is>
          <t>U42 Printer Not Ready</t>
        </is>
      </c>
      <c r="F468" t="n">
        <v>20</v>
      </c>
      <c r="G468" t="n">
        <v>13.5050833333333</v>
      </c>
    </row>
    <row r="469">
      <c r="A469" t="inlineStr">
        <is>
          <t>Daily_Minor_Stops_2026_09_18.xlsx</t>
        </is>
      </c>
      <c r="B469" t="inlineStr">
        <is>
          <t>Co-Extrusion Line</t>
        </is>
      </c>
      <c r="C469" s="80" t="n">
        <v>46187</v>
      </c>
      <c r="D469" t="inlineStr">
        <is>
          <t>Coex-AW2</t>
        </is>
      </c>
      <c r="E469" t="inlineStr">
        <is>
          <t>PX5PX6 No Paper</t>
        </is>
      </c>
      <c r="F469" t="n">
        <v>18</v>
      </c>
      <c r="G469" t="n">
        <v>17.4905333333333</v>
      </c>
    </row>
    <row r="470">
      <c r="A470" t="inlineStr">
        <is>
          <t>Daily_Minor_Stops_2026_09_18.xlsx</t>
        </is>
      </c>
      <c r="B470" t="inlineStr">
        <is>
          <t>Co-Extrusion Line</t>
        </is>
      </c>
      <c r="C470" s="80" t="n">
        <v>46188</v>
      </c>
      <c r="D470" t="inlineStr">
        <is>
          <t>Coex-AW1</t>
        </is>
      </c>
      <c r="E470" t="inlineStr">
        <is>
          <t>PX5PX6 No Paper</t>
        </is>
      </c>
      <c r="F470" t="n">
        <v>23</v>
      </c>
      <c r="G470" t="n">
        <v>20.5255666666667</v>
      </c>
    </row>
    <row r="471">
      <c r="A471" t="inlineStr">
        <is>
          <t>Daily_Minor_Stops_2026_09_18.xlsx</t>
        </is>
      </c>
      <c r="B471" t="inlineStr">
        <is>
          <t>Co-Extrusion Line</t>
        </is>
      </c>
      <c r="C471" s="80" t="n">
        <v>46188</v>
      </c>
      <c r="D471" t="inlineStr">
        <is>
          <t>Coex-AW1</t>
        </is>
      </c>
      <c r="E471" t="inlineStr">
        <is>
          <t>PX18 Jam At Former</t>
        </is>
      </c>
      <c r="F471" t="n">
        <v>17</v>
      </c>
      <c r="G471" t="n">
        <v>13.3341</v>
      </c>
    </row>
    <row r="472">
      <c r="A472" t="inlineStr">
        <is>
          <t>Daily_Minor_Stops_2026_09_18.xlsx</t>
        </is>
      </c>
      <c r="B472" t="inlineStr">
        <is>
          <t>Co-Extrusion Line</t>
        </is>
      </c>
      <c r="C472" s="80" t="n">
        <v>46188</v>
      </c>
      <c r="D472" t="inlineStr">
        <is>
          <t>Coex-AW2</t>
        </is>
      </c>
      <c r="E472" t="inlineStr">
        <is>
          <t>U42 Printer Not Ready</t>
        </is>
      </c>
      <c r="F472" t="n">
        <v>24</v>
      </c>
      <c r="G472" t="n">
        <v>53.0660333333333</v>
      </c>
    </row>
    <row r="473">
      <c r="A473" t="inlineStr">
        <is>
          <t>Daily_Minor_Stops_2026_09_18.xlsx</t>
        </is>
      </c>
      <c r="B473" t="inlineStr">
        <is>
          <t>Co-Extrusion Line</t>
        </is>
      </c>
      <c r="C473" s="80" t="n">
        <v>46188</v>
      </c>
      <c r="D473" t="inlineStr">
        <is>
          <t>Coex-AW2</t>
        </is>
      </c>
      <c r="E473" t="inlineStr">
        <is>
          <t>PX5PX6 No Paper</t>
        </is>
      </c>
      <c r="F473" t="n">
        <v>15</v>
      </c>
      <c r="G473" t="n">
        <v>17.4967833333333</v>
      </c>
    </row>
    <row r="474">
      <c r="A474" t="inlineStr">
        <is>
          <t>Daily_Minor_Stops_2026_09_18.xlsx</t>
        </is>
      </c>
      <c r="B474" t="inlineStr">
        <is>
          <t>Co-Extrusion Line</t>
        </is>
      </c>
      <c r="C474" s="80" t="n">
        <v>46189</v>
      </c>
      <c r="D474" t="inlineStr">
        <is>
          <t>Coex-AW1</t>
        </is>
      </c>
      <c r="E474" t="inlineStr">
        <is>
          <t>U42 Printer Not Ready</t>
        </is>
      </c>
      <c r="F474" t="n">
        <v>8</v>
      </c>
      <c r="G474" t="n">
        <v>4.17121666666667</v>
      </c>
    </row>
    <row r="475">
      <c r="A475" t="inlineStr">
        <is>
          <t>Daily_Minor_Stops_2026_09_18.xlsx</t>
        </is>
      </c>
      <c r="B475" t="inlineStr">
        <is>
          <t>Co-Extrusion Line</t>
        </is>
      </c>
      <c r="C475" s="80" t="n">
        <v>46189</v>
      </c>
      <c r="D475" t="inlineStr">
        <is>
          <t>Coex-AW1</t>
        </is>
      </c>
      <c r="E475" t="inlineStr">
        <is>
          <t>PX5PX6 No Paper</t>
        </is>
      </c>
      <c r="F475" t="n">
        <v>21</v>
      </c>
      <c r="G475" t="n">
        <v>21.6622166666667</v>
      </c>
    </row>
    <row r="476">
      <c r="A476" t="inlineStr">
        <is>
          <t>Daily_Minor_Stops_2026_09_18.xlsx</t>
        </is>
      </c>
      <c r="B476" t="inlineStr">
        <is>
          <t>Co-Extrusion Line</t>
        </is>
      </c>
      <c r="C476" s="80" t="n">
        <v>46189</v>
      </c>
      <c r="D476" t="inlineStr">
        <is>
          <t>Coex-AW2</t>
        </is>
      </c>
      <c r="E476" t="inlineStr">
        <is>
          <t>U42 Printer Not Ready</t>
        </is>
      </c>
      <c r="F476" t="n">
        <v>14</v>
      </c>
      <c r="G476" t="n">
        <v>19.9937666666667</v>
      </c>
    </row>
    <row r="477">
      <c r="A477" t="inlineStr">
        <is>
          <t>Daily_Minor_Stops_2026_09_18.xlsx</t>
        </is>
      </c>
      <c r="B477" t="inlineStr">
        <is>
          <t>Co-Extrusion Line</t>
        </is>
      </c>
      <c r="C477" s="80" t="n">
        <v>46189</v>
      </c>
      <c r="D477" t="inlineStr">
        <is>
          <t>Coex-AW2</t>
        </is>
      </c>
      <c r="E477" t="inlineStr">
        <is>
          <t>PX5PX6 No Paper</t>
        </is>
      </c>
      <c r="F477" t="n">
        <v>15</v>
      </c>
      <c r="G477" t="n">
        <v>17.1699833333333</v>
      </c>
    </row>
    <row r="478">
      <c r="A478" t="inlineStr">
        <is>
          <t>Daily_Minor_Stops_2026_09_18.xlsx</t>
        </is>
      </c>
      <c r="B478" t="inlineStr">
        <is>
          <t>Co-Extrusion Line</t>
        </is>
      </c>
      <c r="C478" s="80" t="n">
        <v>46190</v>
      </c>
      <c r="D478" t="inlineStr">
        <is>
          <t>Coex-AW1</t>
        </is>
      </c>
      <c r="E478" t="inlineStr">
        <is>
          <t>PX5PX6 No Paper</t>
        </is>
      </c>
      <c r="F478" t="n">
        <v>24</v>
      </c>
      <c r="G478" t="n">
        <v>23.6763</v>
      </c>
    </row>
    <row r="479">
      <c r="A479" t="inlineStr">
        <is>
          <t>Daily_Minor_Stops_2026_09_18.xlsx</t>
        </is>
      </c>
      <c r="B479" t="inlineStr">
        <is>
          <t>Co-Extrusion Line</t>
        </is>
      </c>
      <c r="C479" s="80" t="n">
        <v>46190</v>
      </c>
      <c r="D479" t="inlineStr">
        <is>
          <t>Coex-AW1</t>
        </is>
      </c>
      <c r="E479" t="inlineStr">
        <is>
          <t>PX18 Jam At Former</t>
        </is>
      </c>
      <c r="F479" t="n">
        <v>5</v>
      </c>
      <c r="G479" t="n">
        <v>2.83245</v>
      </c>
    </row>
    <row r="480">
      <c r="A480" t="inlineStr">
        <is>
          <t>Daily_Minor_Stops_2026_09_18.xlsx</t>
        </is>
      </c>
      <c r="B480" t="inlineStr">
        <is>
          <t>Co-Extrusion Line</t>
        </is>
      </c>
      <c r="C480" s="80" t="n">
        <v>46190</v>
      </c>
      <c r="D480" t="inlineStr">
        <is>
          <t>Coex-AW2</t>
        </is>
      </c>
      <c r="E480" t="inlineStr">
        <is>
          <t>PX5PX6 No Paper</t>
        </is>
      </c>
      <c r="F480" t="n">
        <v>20</v>
      </c>
      <c r="G480" t="n">
        <v>20.6780833333333</v>
      </c>
    </row>
    <row r="481">
      <c r="A481" t="inlineStr">
        <is>
          <t>Daily_Minor_Stops_2026_09_18.xlsx</t>
        </is>
      </c>
      <c r="B481" t="inlineStr">
        <is>
          <t>Co-Extrusion Line</t>
        </is>
      </c>
      <c r="C481" s="80" t="n">
        <v>46190</v>
      </c>
      <c r="D481" t="inlineStr">
        <is>
          <t>Coex-AW2</t>
        </is>
      </c>
      <c r="E481" t="inlineStr">
        <is>
          <t>Down Strem Machine Faulty</t>
        </is>
      </c>
      <c r="F481" t="n">
        <v>9</v>
      </c>
      <c r="G481" t="n">
        <v>11.8442166666667</v>
      </c>
    </row>
    <row r="482">
      <c r="A482" t="inlineStr">
        <is>
          <t>Daily_Minor_Stops_2026_09_18.xlsx</t>
        </is>
      </c>
      <c r="B482" t="inlineStr">
        <is>
          <t>Co-Extrusion Line</t>
        </is>
      </c>
      <c r="C482" s="80" t="n">
        <v>46191</v>
      </c>
      <c r="D482" t="inlineStr">
        <is>
          <t>Coex-AW1</t>
        </is>
      </c>
      <c r="E482" t="inlineStr">
        <is>
          <t>U42 Printer Not Ready</t>
        </is>
      </c>
      <c r="F482" t="n">
        <v>9</v>
      </c>
      <c r="G482" t="n">
        <v>2.49845</v>
      </c>
    </row>
    <row r="483">
      <c r="A483" t="inlineStr">
        <is>
          <t>Daily_Minor_Stops_2026_09_18.xlsx</t>
        </is>
      </c>
      <c r="B483" t="inlineStr">
        <is>
          <t>Co-Extrusion Line</t>
        </is>
      </c>
      <c r="C483" s="80" t="n">
        <v>46191</v>
      </c>
      <c r="D483" t="inlineStr">
        <is>
          <t>Coex-AW1</t>
        </is>
      </c>
      <c r="E483" t="inlineStr">
        <is>
          <t>PX5PX6 No Paper</t>
        </is>
      </c>
      <c r="F483" t="n">
        <v>30</v>
      </c>
      <c r="G483" t="n">
        <v>31.65755</v>
      </c>
    </row>
    <row r="484">
      <c r="A484" t="inlineStr">
        <is>
          <t>Daily_Minor_Stops_2026_09_18.xlsx</t>
        </is>
      </c>
      <c r="B484" t="inlineStr">
        <is>
          <t>Co-Extrusion Line</t>
        </is>
      </c>
      <c r="C484" s="80" t="n">
        <v>46191</v>
      </c>
      <c r="D484" t="inlineStr">
        <is>
          <t>Coex-AW2</t>
        </is>
      </c>
      <c r="E484" t="inlineStr">
        <is>
          <t>U42 Printer Not Ready</t>
        </is>
      </c>
      <c r="F484" t="n">
        <v>17</v>
      </c>
      <c r="G484" t="n">
        <v>11.6822666666667</v>
      </c>
    </row>
    <row r="485">
      <c r="A485" t="inlineStr">
        <is>
          <t>Daily_Minor_Stops_2026_09_18.xlsx</t>
        </is>
      </c>
      <c r="B485" t="inlineStr">
        <is>
          <t>Co-Extrusion Line</t>
        </is>
      </c>
      <c r="C485" s="80" t="n">
        <v>46191</v>
      </c>
      <c r="D485" t="inlineStr">
        <is>
          <t>Coex-AW2</t>
        </is>
      </c>
      <c r="E485" t="inlineStr">
        <is>
          <t>PX5PX6 No Paper</t>
        </is>
      </c>
      <c r="F485" t="n">
        <v>23</v>
      </c>
      <c r="G485" t="n">
        <v>23.4909833333333</v>
      </c>
    </row>
    <row r="486">
      <c r="A486" t="inlineStr">
        <is>
          <t>Daily_Minor_Stops_2026_09_18.xlsx</t>
        </is>
      </c>
      <c r="B486" t="inlineStr">
        <is>
          <t>Co-Extrusion Line</t>
        </is>
      </c>
      <c r="C486" s="80" t="n">
        <v>46192</v>
      </c>
      <c r="D486" t="inlineStr">
        <is>
          <t>Coex-AW1</t>
        </is>
      </c>
      <c r="E486" t="inlineStr">
        <is>
          <t>U42 Printer Not Ready</t>
        </is>
      </c>
      <c r="F486" t="n">
        <v>14</v>
      </c>
      <c r="G486" t="n">
        <v>5.8255</v>
      </c>
    </row>
    <row r="487">
      <c r="A487" t="inlineStr">
        <is>
          <t>Daily_Minor_Stops_2026_09_18.xlsx</t>
        </is>
      </c>
      <c r="B487" t="inlineStr">
        <is>
          <t>Co-Extrusion Line</t>
        </is>
      </c>
      <c r="C487" s="80" t="n">
        <v>46192</v>
      </c>
      <c r="D487" t="inlineStr">
        <is>
          <t>Coex-AW1</t>
        </is>
      </c>
      <c r="E487" t="inlineStr">
        <is>
          <t>PX5PX6 No Paper</t>
        </is>
      </c>
      <c r="F487" t="n">
        <v>25</v>
      </c>
      <c r="G487" t="n">
        <v>23.1792666666667</v>
      </c>
    </row>
    <row r="488">
      <c r="A488" t="inlineStr">
        <is>
          <t>Daily_Minor_Stops_2026_09_18.xlsx</t>
        </is>
      </c>
      <c r="B488" t="inlineStr">
        <is>
          <t>Co-Extrusion Line</t>
        </is>
      </c>
      <c r="C488" s="80" t="n">
        <v>46192</v>
      </c>
      <c r="D488" t="inlineStr">
        <is>
          <t>Coex-AW2</t>
        </is>
      </c>
      <c r="E488" t="inlineStr">
        <is>
          <t>U42 Printer Not Ready</t>
        </is>
      </c>
      <c r="F488" t="n">
        <v>19</v>
      </c>
      <c r="G488" t="n">
        <v>15.6808666666667</v>
      </c>
    </row>
    <row r="489">
      <c r="A489" t="inlineStr">
        <is>
          <t>Daily_Minor_Stops_2026_09_18.xlsx</t>
        </is>
      </c>
      <c r="B489" t="inlineStr">
        <is>
          <t>Co-Extrusion Line</t>
        </is>
      </c>
      <c r="C489" s="80" t="n">
        <v>46192</v>
      </c>
      <c r="D489" t="inlineStr">
        <is>
          <t>Coex-AW2</t>
        </is>
      </c>
      <c r="E489" t="inlineStr">
        <is>
          <t>PX5PX6 No Paper</t>
        </is>
      </c>
      <c r="F489" t="n">
        <v>26</v>
      </c>
      <c r="G489" t="n">
        <v>26.1705333333333</v>
      </c>
    </row>
    <row r="490">
      <c r="A490" t="inlineStr">
        <is>
          <t>Daily_Minor_Stops_2026_09_18.xlsx</t>
        </is>
      </c>
      <c r="B490" t="inlineStr">
        <is>
          <t>Co-Extrusion Line</t>
        </is>
      </c>
      <c r="C490" s="80" t="n">
        <v>46193</v>
      </c>
      <c r="D490" t="inlineStr">
        <is>
          <t>Coex-AW1</t>
        </is>
      </c>
      <c r="E490" t="inlineStr">
        <is>
          <t>Rocker Loose Position</t>
        </is>
      </c>
      <c r="F490" t="n">
        <v>7</v>
      </c>
      <c r="G490" t="n">
        <v>2.99395</v>
      </c>
    </row>
    <row r="491">
      <c r="A491" t="inlineStr">
        <is>
          <t>Daily_Minor_Stops_2026_09_18.xlsx</t>
        </is>
      </c>
      <c r="B491" t="inlineStr">
        <is>
          <t>Co-Extrusion Line</t>
        </is>
      </c>
      <c r="C491" s="80" t="n">
        <v>46193</v>
      </c>
      <c r="D491" t="inlineStr">
        <is>
          <t>Coex-AW1</t>
        </is>
      </c>
      <c r="E491" t="inlineStr">
        <is>
          <t>PX5PX6 No Paper</t>
        </is>
      </c>
      <c r="F491" t="n">
        <v>19</v>
      </c>
      <c r="G491" t="n">
        <v>15.9915</v>
      </c>
    </row>
    <row r="492">
      <c r="A492" t="inlineStr">
        <is>
          <t>Daily_Minor_Stops_2026_09_18.xlsx</t>
        </is>
      </c>
      <c r="B492" t="inlineStr">
        <is>
          <t>Co-Extrusion Line</t>
        </is>
      </c>
      <c r="C492" s="80" t="n">
        <v>46193</v>
      </c>
      <c r="D492" t="inlineStr">
        <is>
          <t>Coex-AW2</t>
        </is>
      </c>
      <c r="E492" t="inlineStr">
        <is>
          <t>U42 Printer Not Ready</t>
        </is>
      </c>
      <c r="F492" t="n">
        <v>19</v>
      </c>
      <c r="G492" t="n">
        <v>10.2120166666667</v>
      </c>
    </row>
    <row r="493">
      <c r="A493" t="inlineStr">
        <is>
          <t>Daily_Minor_Stops_2026_09_18.xlsx</t>
        </is>
      </c>
      <c r="B493" t="inlineStr">
        <is>
          <t>Co-Extrusion Line</t>
        </is>
      </c>
      <c r="C493" s="80" t="n">
        <v>46193</v>
      </c>
      <c r="D493" t="inlineStr">
        <is>
          <t>Coex-AW2</t>
        </is>
      </c>
      <c r="E493" t="inlineStr">
        <is>
          <t>PX5PX6 No Paper</t>
        </is>
      </c>
      <c r="F493" t="n">
        <v>20</v>
      </c>
      <c r="G493" t="n">
        <v>18.8468666666667</v>
      </c>
    </row>
    <row r="494">
      <c r="A494" t="inlineStr">
        <is>
          <t>Daily_Minor_Stops_2026_09_18.xlsx</t>
        </is>
      </c>
      <c r="B494" t="inlineStr">
        <is>
          <t>Co-Extrusion Line</t>
        </is>
      </c>
      <c r="C494" s="80" t="n">
        <v>46194</v>
      </c>
      <c r="D494" t="inlineStr">
        <is>
          <t>Coex-AW1</t>
        </is>
      </c>
      <c r="E494" t="inlineStr">
        <is>
          <t>S20 Main Cover is Open</t>
        </is>
      </c>
      <c r="F494" t="n">
        <v>22</v>
      </c>
      <c r="G494" t="n">
        <v>511.708166666667</v>
      </c>
    </row>
    <row r="495">
      <c r="A495" t="inlineStr">
        <is>
          <t>Daily_Minor_Stops_2026_09_18.xlsx</t>
        </is>
      </c>
      <c r="B495" t="inlineStr">
        <is>
          <t>Co-Extrusion Line</t>
        </is>
      </c>
      <c r="C495" s="80" t="n">
        <v>46194</v>
      </c>
      <c r="D495" t="inlineStr">
        <is>
          <t>Coex-AW1</t>
        </is>
      </c>
      <c r="E495" t="inlineStr">
        <is>
          <t>Rocker Loose Position</t>
        </is>
      </c>
      <c r="F495" t="n">
        <v>13</v>
      </c>
      <c r="G495" t="n">
        <v>10.3281166666667</v>
      </c>
    </row>
    <row r="496">
      <c r="A496" t="inlineStr">
        <is>
          <t>Daily_Minor_Stops_2026_09_18.xlsx</t>
        </is>
      </c>
      <c r="B496" t="inlineStr">
        <is>
          <t>Co-Extrusion Line</t>
        </is>
      </c>
      <c r="C496" s="80" t="n">
        <v>46194</v>
      </c>
      <c r="D496" t="inlineStr">
        <is>
          <t>Coex-AW2</t>
        </is>
      </c>
      <c r="E496" t="inlineStr">
        <is>
          <t>Uncutted Packages</t>
        </is>
      </c>
      <c r="F496" t="n">
        <v>12</v>
      </c>
      <c r="G496" t="n">
        <v>8.164350000000001</v>
      </c>
    </row>
    <row r="497">
      <c r="A497" t="inlineStr">
        <is>
          <t>Daily_Minor_Stops_2026_09_18.xlsx</t>
        </is>
      </c>
      <c r="B497" t="inlineStr">
        <is>
          <t>Co-Extrusion Line</t>
        </is>
      </c>
      <c r="C497" s="80" t="n">
        <v>46194</v>
      </c>
      <c r="D497" t="inlineStr">
        <is>
          <t>Coex-AW2</t>
        </is>
      </c>
      <c r="E497" t="inlineStr">
        <is>
          <t>Rocker Loose Position</t>
        </is>
      </c>
      <c r="F497" t="n">
        <v>9</v>
      </c>
      <c r="G497" t="n">
        <v>7.01121666666667</v>
      </c>
    </row>
    <row r="498">
      <c r="A498" t="inlineStr">
        <is>
          <t>Daily_Minor_Stops_2026_09_18.xlsx</t>
        </is>
      </c>
      <c r="B498" t="inlineStr">
        <is>
          <t>Co-Extrusion Line</t>
        </is>
      </c>
      <c r="C498" s="80" t="n">
        <v>46195</v>
      </c>
      <c r="D498" t="inlineStr">
        <is>
          <t>Coex-AW1</t>
        </is>
      </c>
      <c r="E498" t="inlineStr">
        <is>
          <t>Rocker Loose Position</t>
        </is>
      </c>
      <c r="F498" t="n">
        <v>20</v>
      </c>
      <c r="G498" t="n">
        <v>19.9955833333333</v>
      </c>
    </row>
    <row r="499">
      <c r="A499" t="inlineStr">
        <is>
          <t>Daily_Minor_Stops_2026_09_18.xlsx</t>
        </is>
      </c>
      <c r="B499" t="inlineStr">
        <is>
          <t>Co-Extrusion Line</t>
        </is>
      </c>
      <c r="C499" s="80" t="n">
        <v>46195</v>
      </c>
      <c r="D499" t="inlineStr">
        <is>
          <t>Coex-AW1</t>
        </is>
      </c>
      <c r="E499" t="inlineStr">
        <is>
          <t>PX5PX6 No Paper</t>
        </is>
      </c>
      <c r="F499" t="n">
        <v>20</v>
      </c>
      <c r="G499" t="n">
        <v>34.8354833333333</v>
      </c>
    </row>
    <row r="500">
      <c r="A500" t="inlineStr">
        <is>
          <t>Daily_Minor_Stops_2026_09_18.xlsx</t>
        </is>
      </c>
      <c r="B500" t="inlineStr">
        <is>
          <t>Co-Extrusion Line</t>
        </is>
      </c>
      <c r="C500" s="80" t="n">
        <v>46195</v>
      </c>
      <c r="D500" t="inlineStr">
        <is>
          <t>Coex-AW2</t>
        </is>
      </c>
      <c r="E500" t="inlineStr">
        <is>
          <t>U42 Printer Not Ready</t>
        </is>
      </c>
      <c r="F500" t="n">
        <v>15</v>
      </c>
      <c r="G500" t="n">
        <v>23.1625</v>
      </c>
    </row>
    <row r="501">
      <c r="A501" t="inlineStr">
        <is>
          <t>Daily_Minor_Stops_2026_09_18.xlsx</t>
        </is>
      </c>
      <c r="B501" t="inlineStr">
        <is>
          <t>Co-Extrusion Line Total</t>
        </is>
      </c>
      <c r="F501" t="n">
        <v>14437</v>
      </c>
      <c r="G501" t="n">
        <v>70914.8014833335</v>
      </c>
    </row>
    <row r="502">
      <c r="A502" t="inlineStr">
        <is>
          <t>Daily_Minor_Stops_2026_09_18.xlsx</t>
        </is>
      </c>
      <c r="B502" t="inlineStr">
        <is>
          <t>Co-Extrusion Line</t>
        </is>
      </c>
      <c r="C502" s="80" t="n">
        <v>46195</v>
      </c>
      <c r="D502" t="inlineStr">
        <is>
          <t>Coex-AW2</t>
        </is>
      </c>
      <c r="E502" t="inlineStr">
        <is>
          <t>Rocker Loose Position</t>
        </is>
      </c>
      <c r="F502" t="n">
        <v>27</v>
      </c>
      <c r="G502" t="n">
        <v>37.3627166666667</v>
      </c>
    </row>
    <row r="503">
      <c r="A503" t="inlineStr">
        <is>
          <t>Daily_Minor_Stops_2026_09_18.xlsx</t>
        </is>
      </c>
      <c r="B503" t="inlineStr">
        <is>
          <t>Co-Extrusion Line</t>
        </is>
      </c>
      <c r="C503" s="80" t="n">
        <v>46196</v>
      </c>
      <c r="D503" t="inlineStr">
        <is>
          <t>Coex-AW1</t>
        </is>
      </c>
      <c r="E503" t="inlineStr">
        <is>
          <t>Rocker Loose Position</t>
        </is>
      </c>
      <c r="F503" t="n">
        <v>23</v>
      </c>
      <c r="G503" t="n">
        <v>29.65645</v>
      </c>
    </row>
    <row r="504">
      <c r="A504" t="inlineStr">
        <is>
          <t>Daily_Minor_Stops_2026_09_18.xlsx</t>
        </is>
      </c>
      <c r="B504" t="inlineStr">
        <is>
          <t>Co-Extrusion Line</t>
        </is>
      </c>
      <c r="C504" s="80" t="n">
        <v>46196</v>
      </c>
      <c r="D504" t="inlineStr">
        <is>
          <t>Coex-AW1</t>
        </is>
      </c>
      <c r="E504" t="inlineStr">
        <is>
          <t>PX5PX6 No Paper</t>
        </is>
      </c>
      <c r="F504" t="n">
        <v>18</v>
      </c>
      <c r="G504" t="n">
        <v>16.8477333333333</v>
      </c>
    </row>
    <row r="505">
      <c r="A505" t="inlineStr">
        <is>
          <t>Daily_Minor_Stops_2026_09_18.xlsx</t>
        </is>
      </c>
      <c r="B505" t="inlineStr">
        <is>
          <t>Co-Extrusion Line</t>
        </is>
      </c>
      <c r="C505" s="80" t="n">
        <v>46196</v>
      </c>
      <c r="D505" t="inlineStr">
        <is>
          <t>Coex-AW2</t>
        </is>
      </c>
      <c r="E505" t="inlineStr">
        <is>
          <t>S20 Main Cover is Open</t>
        </is>
      </c>
      <c r="F505" t="n">
        <v>17</v>
      </c>
      <c r="G505" t="n">
        <v>27.3567333333333</v>
      </c>
    </row>
    <row r="506">
      <c r="A506" t="inlineStr">
        <is>
          <t>Daily_Minor_Stops_2026_09_18.xlsx</t>
        </is>
      </c>
      <c r="B506" t="inlineStr">
        <is>
          <t>Co-Extrusion Line</t>
        </is>
      </c>
      <c r="C506" s="80" t="n">
        <v>46196</v>
      </c>
      <c r="D506" t="inlineStr">
        <is>
          <t>Coex-AW2</t>
        </is>
      </c>
      <c r="E506" t="inlineStr">
        <is>
          <t>Rocker Loose Position</t>
        </is>
      </c>
      <c r="F506" t="n">
        <v>21</v>
      </c>
      <c r="G506" t="n">
        <v>20.8166166666667</v>
      </c>
    </row>
    <row r="507">
      <c r="A507" t="inlineStr">
        <is>
          <t>Daily_Minor_Stops_2026_09_18.xlsx</t>
        </is>
      </c>
      <c r="B507" t="inlineStr">
        <is>
          <t>Co-Extrusion Line</t>
        </is>
      </c>
      <c r="C507" s="80" t="n">
        <v>46197</v>
      </c>
      <c r="D507" t="inlineStr">
        <is>
          <t>Coex-AW1</t>
        </is>
      </c>
      <c r="E507" t="inlineStr">
        <is>
          <t>Rocker Loose Position</t>
        </is>
      </c>
      <c r="F507" t="n">
        <v>15</v>
      </c>
      <c r="G507" t="n">
        <v>9.65465</v>
      </c>
    </row>
    <row r="508">
      <c r="A508" t="inlineStr">
        <is>
          <t>Daily_Minor_Stops_2026_09_18.xlsx</t>
        </is>
      </c>
      <c r="B508" t="inlineStr">
        <is>
          <t>Co-Extrusion Line</t>
        </is>
      </c>
      <c r="C508" s="80" t="n">
        <v>46197</v>
      </c>
      <c r="D508" t="inlineStr">
        <is>
          <t>Coex-AW1</t>
        </is>
      </c>
      <c r="E508" t="inlineStr">
        <is>
          <t>PX5PX6 No Paper</t>
        </is>
      </c>
      <c r="F508" t="n">
        <v>20</v>
      </c>
      <c r="G508" t="n">
        <v>17.1788333333333</v>
      </c>
    </row>
    <row r="509">
      <c r="A509" t="inlineStr">
        <is>
          <t>Daily_Minor_Stops_2026_09_18.xlsx</t>
        </is>
      </c>
      <c r="B509" t="inlineStr">
        <is>
          <t>Co-Extrusion Line</t>
        </is>
      </c>
      <c r="C509" s="80" t="n">
        <v>46197</v>
      </c>
      <c r="D509" t="inlineStr">
        <is>
          <t>Coex-AW2</t>
        </is>
      </c>
      <c r="E509" t="inlineStr">
        <is>
          <t>U42 Printer Not Ready</t>
        </is>
      </c>
      <c r="F509" t="n">
        <v>20</v>
      </c>
      <c r="G509" t="n">
        <v>10.8532166666667</v>
      </c>
    </row>
    <row r="510">
      <c r="A510" t="inlineStr">
        <is>
          <t>Daily_Minor_Stops_2026_09_18.xlsx</t>
        </is>
      </c>
      <c r="B510" t="inlineStr">
        <is>
          <t>Co-Extrusion Line</t>
        </is>
      </c>
      <c r="C510" s="80" t="n">
        <v>46197</v>
      </c>
      <c r="D510" t="inlineStr">
        <is>
          <t>Coex-AW2</t>
        </is>
      </c>
      <c r="E510" t="inlineStr">
        <is>
          <t>PX5PX6 No Paper</t>
        </is>
      </c>
      <c r="F510" t="n">
        <v>15</v>
      </c>
      <c r="G510" t="n">
        <v>18.00075</v>
      </c>
    </row>
    <row r="511">
      <c r="A511" t="inlineStr">
        <is>
          <t>Daily_Minor_Stops_2026_09_18.xlsx</t>
        </is>
      </c>
      <c r="B511" t="inlineStr">
        <is>
          <t>Co-Extrusion Line</t>
        </is>
      </c>
      <c r="C511" s="80" t="n">
        <v>46198</v>
      </c>
      <c r="D511" t="inlineStr">
        <is>
          <t>Coex-AW1</t>
        </is>
      </c>
      <c r="E511" t="inlineStr">
        <is>
          <t>S20 Main Cover is Open</t>
        </is>
      </c>
      <c r="F511" t="n">
        <v>13</v>
      </c>
      <c r="G511" t="n">
        <v>27.8112333333333</v>
      </c>
    </row>
    <row r="512">
      <c r="A512" t="inlineStr">
        <is>
          <t>Daily_Minor_Stops_2026_09_18.xlsx</t>
        </is>
      </c>
      <c r="B512" t="inlineStr">
        <is>
          <t>Co-Extrusion Line</t>
        </is>
      </c>
      <c r="C512" s="80" t="n">
        <v>46198</v>
      </c>
      <c r="D512" t="inlineStr">
        <is>
          <t>Coex-AW1</t>
        </is>
      </c>
      <c r="E512" t="inlineStr">
        <is>
          <t>PX18 Jam At Former</t>
        </is>
      </c>
      <c r="F512" t="n">
        <v>105</v>
      </c>
      <c r="G512" t="n">
        <v>84.8828</v>
      </c>
    </row>
    <row r="513">
      <c r="A513" t="inlineStr">
        <is>
          <t>Daily_Minor_Stops_2026_09_18.xlsx</t>
        </is>
      </c>
      <c r="B513" t="inlineStr">
        <is>
          <t>Co-Extrusion Line</t>
        </is>
      </c>
      <c r="C513" s="80" t="n">
        <v>46198</v>
      </c>
      <c r="D513" t="inlineStr">
        <is>
          <t>Coex-AW2</t>
        </is>
      </c>
      <c r="E513" t="inlineStr">
        <is>
          <t>Uncutted Packages</t>
        </is>
      </c>
      <c r="F513" t="n">
        <v>24</v>
      </c>
      <c r="G513" t="n">
        <v>15.51335</v>
      </c>
    </row>
    <row r="514">
      <c r="A514" t="inlineStr">
        <is>
          <t>Daily_Minor_Stops_2026_09_18.xlsx</t>
        </is>
      </c>
      <c r="B514" t="inlineStr">
        <is>
          <t>Co-Extrusion Line</t>
        </is>
      </c>
      <c r="C514" s="80" t="n">
        <v>46198</v>
      </c>
      <c r="D514" t="inlineStr">
        <is>
          <t>Coex-AW2</t>
        </is>
      </c>
      <c r="E514" t="inlineStr">
        <is>
          <t>PX5PX6 No Paper</t>
        </is>
      </c>
      <c r="F514" t="n">
        <v>20</v>
      </c>
      <c r="G514" t="n">
        <v>26.8421333333333</v>
      </c>
    </row>
    <row r="515">
      <c r="A515" t="inlineStr">
        <is>
          <t>Daily_Minor_Stops_2026_09_18.xlsx</t>
        </is>
      </c>
      <c r="B515" t="inlineStr">
        <is>
          <t>Co-Extrusion Line</t>
        </is>
      </c>
      <c r="C515" s="80" t="n">
        <v>46199</v>
      </c>
      <c r="D515" t="inlineStr">
        <is>
          <t>Coex-AW1</t>
        </is>
      </c>
      <c r="E515" t="inlineStr">
        <is>
          <t>U42 Printer Not Ready</t>
        </is>
      </c>
      <c r="F515" t="n">
        <v>10</v>
      </c>
      <c r="G515" t="n">
        <v>5.50418333333333</v>
      </c>
    </row>
    <row r="516">
      <c r="A516" t="inlineStr">
        <is>
          <t>Daily_Minor_Stops_2026_09_18.xlsx</t>
        </is>
      </c>
      <c r="B516" t="inlineStr">
        <is>
          <t>Co-Extrusion Line</t>
        </is>
      </c>
      <c r="C516" s="80" t="n">
        <v>46199</v>
      </c>
      <c r="D516" t="inlineStr">
        <is>
          <t>Coex-AW1</t>
        </is>
      </c>
      <c r="E516" t="inlineStr">
        <is>
          <t>PX5PX6 No Paper</t>
        </is>
      </c>
      <c r="F516" t="n">
        <v>20</v>
      </c>
      <c r="G516" t="n">
        <v>18.6879</v>
      </c>
    </row>
    <row r="517">
      <c r="A517" t="inlineStr">
        <is>
          <t>Daily_Minor_Stops_2026_09_18.xlsx</t>
        </is>
      </c>
      <c r="B517" t="inlineStr">
        <is>
          <t>Co-Extrusion Line</t>
        </is>
      </c>
      <c r="C517" s="80" t="n">
        <v>46199</v>
      </c>
      <c r="D517" t="inlineStr">
        <is>
          <t>Coex-AW2</t>
        </is>
      </c>
      <c r="E517" t="inlineStr">
        <is>
          <t>U42 Printer Not Ready</t>
        </is>
      </c>
      <c r="F517" t="n">
        <v>22</v>
      </c>
      <c r="G517" t="n">
        <v>10.6628166666667</v>
      </c>
    </row>
    <row r="518">
      <c r="A518" t="inlineStr">
        <is>
          <t>Daily_Minor_Stops_2026_09_18.xlsx</t>
        </is>
      </c>
      <c r="B518" t="inlineStr">
        <is>
          <t>Co-Extrusion Line</t>
        </is>
      </c>
      <c r="C518" s="80" t="n">
        <v>46199</v>
      </c>
      <c r="D518" t="inlineStr">
        <is>
          <t>Coex-AW2</t>
        </is>
      </c>
      <c r="E518" t="inlineStr">
        <is>
          <t>PX5PX6 No Paper</t>
        </is>
      </c>
      <c r="F518" t="n">
        <v>18</v>
      </c>
      <c r="G518" t="n">
        <v>19.4944666666667</v>
      </c>
    </row>
    <row r="519">
      <c r="A519" t="inlineStr">
        <is>
          <t>Daily_Minor_Stops_2026_09_18.xlsx</t>
        </is>
      </c>
      <c r="B519" t="inlineStr">
        <is>
          <t>Co-Extrusion Line</t>
        </is>
      </c>
      <c r="C519" s="80" t="n">
        <v>46200</v>
      </c>
      <c r="D519" t="inlineStr">
        <is>
          <t>Coex-AW1</t>
        </is>
      </c>
      <c r="E519" t="inlineStr">
        <is>
          <t>U42 Printer Not Ready</t>
        </is>
      </c>
      <c r="F519" t="n">
        <v>13</v>
      </c>
      <c r="G519" t="n">
        <v>5.00826666666667</v>
      </c>
    </row>
    <row r="520">
      <c r="A520" t="inlineStr">
        <is>
          <t>Daily_Minor_Stops_2026_09_18.xlsx</t>
        </is>
      </c>
      <c r="B520" t="inlineStr">
        <is>
          <t>Co-Extrusion Line</t>
        </is>
      </c>
      <c r="C520" s="80" t="n">
        <v>46200</v>
      </c>
      <c r="D520" t="inlineStr">
        <is>
          <t>Coex-AW1</t>
        </is>
      </c>
      <c r="E520" t="inlineStr">
        <is>
          <t>PX5PX6 No Paper</t>
        </is>
      </c>
      <c r="F520" t="n">
        <v>18</v>
      </c>
      <c r="G520" t="n">
        <v>20.8398166666667</v>
      </c>
    </row>
    <row r="521">
      <c r="A521" t="inlineStr">
        <is>
          <t>Daily_Minor_Stops_2026_09_18.xlsx</t>
        </is>
      </c>
      <c r="B521" t="inlineStr">
        <is>
          <t>Co-Extrusion Line</t>
        </is>
      </c>
      <c r="C521" s="80" t="n">
        <v>46200</v>
      </c>
      <c r="D521" t="inlineStr">
        <is>
          <t>Coex-AW2</t>
        </is>
      </c>
      <c r="E521" t="inlineStr">
        <is>
          <t>U42 Printer Not Ready</t>
        </is>
      </c>
      <c r="F521" t="n">
        <v>15</v>
      </c>
      <c r="G521" t="n">
        <v>9.981616666666669</v>
      </c>
    </row>
    <row r="522">
      <c r="A522" t="inlineStr">
        <is>
          <t>Daily_Minor_Stops_2026_09_18.xlsx</t>
        </is>
      </c>
      <c r="B522" t="inlineStr">
        <is>
          <t>Co-Extrusion Line</t>
        </is>
      </c>
      <c r="C522" s="80" t="n">
        <v>46200</v>
      </c>
      <c r="D522" t="inlineStr">
        <is>
          <t>Coex-AW2</t>
        </is>
      </c>
      <c r="E522" t="inlineStr">
        <is>
          <t>PX5PX6 No Paper</t>
        </is>
      </c>
      <c r="F522" t="n">
        <v>17</v>
      </c>
      <c r="G522" t="n">
        <v>18.5092833333333</v>
      </c>
    </row>
    <row r="523">
      <c r="A523" t="inlineStr">
        <is>
          <t>Daily_Minor_Stops_2026_09_18.xlsx</t>
        </is>
      </c>
      <c r="B523" t="inlineStr">
        <is>
          <t>Co-Extrusion Line</t>
        </is>
      </c>
      <c r="C523" s="80" t="n">
        <v>46201</v>
      </c>
      <c r="D523" t="inlineStr">
        <is>
          <t>Coex-AW1</t>
        </is>
      </c>
      <c r="E523" t="inlineStr">
        <is>
          <t>U42 Printer Not Ready</t>
        </is>
      </c>
      <c r="F523" t="n">
        <v>14</v>
      </c>
      <c r="G523" t="n">
        <v>3.67241666666667</v>
      </c>
    </row>
    <row r="524">
      <c r="A524" t="inlineStr">
        <is>
          <t>Daily_Minor_Stops_2026_09_18.xlsx</t>
        </is>
      </c>
      <c r="B524" t="inlineStr">
        <is>
          <t>Co-Extrusion Line</t>
        </is>
      </c>
      <c r="C524" s="80" t="n">
        <v>46201</v>
      </c>
      <c r="D524" t="inlineStr">
        <is>
          <t>Coex-AW1</t>
        </is>
      </c>
      <c r="E524" t="inlineStr">
        <is>
          <t>PX5PX6 No Paper</t>
        </is>
      </c>
      <c r="F524" t="n">
        <v>23</v>
      </c>
      <c r="G524" t="n">
        <v>19.5027833333333</v>
      </c>
    </row>
    <row r="525">
      <c r="A525" t="inlineStr">
        <is>
          <t>Daily_Minor_Stops_2026_09_18.xlsx</t>
        </is>
      </c>
      <c r="B525" t="inlineStr">
        <is>
          <t>Co-Extrusion Line</t>
        </is>
      </c>
      <c r="C525" s="80" t="n">
        <v>46201</v>
      </c>
      <c r="D525" t="inlineStr">
        <is>
          <t>Coex-AW2</t>
        </is>
      </c>
      <c r="E525" t="inlineStr">
        <is>
          <t>PX5PX6 No Paper</t>
        </is>
      </c>
      <c r="F525" t="n">
        <v>14</v>
      </c>
      <c r="G525" t="n">
        <v>15.8357</v>
      </c>
    </row>
    <row r="526">
      <c r="A526" t="inlineStr">
        <is>
          <t>Daily_Minor_Stops_2026_09_18.xlsx</t>
        </is>
      </c>
      <c r="B526" t="inlineStr">
        <is>
          <t>Co-Extrusion Line</t>
        </is>
      </c>
      <c r="C526" s="80" t="n">
        <v>46201</v>
      </c>
      <c r="D526" t="inlineStr">
        <is>
          <t>Coex-AW2</t>
        </is>
      </c>
      <c r="E526" t="inlineStr">
        <is>
          <t>Down Strem Machine Faulty</t>
        </is>
      </c>
      <c r="F526" t="n">
        <v>18</v>
      </c>
      <c r="G526" t="n">
        <v>21.8416666666667</v>
      </c>
    </row>
    <row r="527">
      <c r="A527" t="inlineStr">
        <is>
          <t>Daily_Minor_Stops_2026_09_18.xlsx</t>
        </is>
      </c>
      <c r="B527" t="inlineStr">
        <is>
          <t>Co-Extrusion Line</t>
        </is>
      </c>
      <c r="C527" s="80" t="n">
        <v>46202</v>
      </c>
      <c r="D527" t="inlineStr">
        <is>
          <t>Coex-AW1</t>
        </is>
      </c>
      <c r="E527" t="inlineStr">
        <is>
          <t>U42 Printer Not Ready</t>
        </is>
      </c>
      <c r="F527" t="n">
        <v>17</v>
      </c>
      <c r="G527" t="n">
        <v>7.66546666666667</v>
      </c>
    </row>
    <row r="528">
      <c r="A528" t="inlineStr">
        <is>
          <t>Daily_Minor_Stops_2026_09_18.xlsx</t>
        </is>
      </c>
      <c r="B528" t="inlineStr">
        <is>
          <t>Co-Extrusion Line</t>
        </is>
      </c>
      <c r="C528" s="80" t="n">
        <v>46202</v>
      </c>
      <c r="D528" t="inlineStr">
        <is>
          <t>Coex-AW1</t>
        </is>
      </c>
      <c r="E528" t="inlineStr">
        <is>
          <t>PX5PX6 No Paper</t>
        </is>
      </c>
      <c r="F528" t="n">
        <v>24</v>
      </c>
      <c r="G528" t="n">
        <v>24.4865</v>
      </c>
    </row>
    <row r="529">
      <c r="A529" t="inlineStr">
        <is>
          <t>Daily_Minor_Stops_2026_09_18.xlsx</t>
        </is>
      </c>
      <c r="B529" t="inlineStr">
        <is>
          <t>Co-Extrusion Line</t>
        </is>
      </c>
      <c r="C529" s="80" t="n">
        <v>46202</v>
      </c>
      <c r="D529" t="inlineStr">
        <is>
          <t>Coex-AW2</t>
        </is>
      </c>
      <c r="E529" t="inlineStr">
        <is>
          <t>U42 Printer Not Ready</t>
        </is>
      </c>
      <c r="F529" t="n">
        <v>10</v>
      </c>
      <c r="G529" t="n">
        <v>15.1686833333333</v>
      </c>
    </row>
    <row r="530">
      <c r="A530" t="inlineStr">
        <is>
          <t>Daily_Minor_Stops_2026_09_18.xlsx</t>
        </is>
      </c>
      <c r="B530" t="inlineStr">
        <is>
          <t>Co-Extrusion Line</t>
        </is>
      </c>
      <c r="C530" s="80" t="n">
        <v>46202</v>
      </c>
      <c r="D530" t="inlineStr">
        <is>
          <t>Coex-AW2</t>
        </is>
      </c>
      <c r="E530" t="inlineStr">
        <is>
          <t>PX5PX6 No Paper</t>
        </is>
      </c>
      <c r="F530" t="n">
        <v>25</v>
      </c>
      <c r="G530" t="n">
        <v>32.1360333333333</v>
      </c>
    </row>
    <row r="531">
      <c r="A531" t="inlineStr">
        <is>
          <t>Daily_Minor_Stops_2026_09_18.xlsx</t>
        </is>
      </c>
      <c r="B531" t="inlineStr">
        <is>
          <t>Co-Extrusion Line</t>
        </is>
      </c>
      <c r="C531" s="80" t="n">
        <v>46203</v>
      </c>
      <c r="D531" t="inlineStr">
        <is>
          <t>Coex-AW1</t>
        </is>
      </c>
      <c r="E531" t="inlineStr">
        <is>
          <t>U42 Printer Not Ready</t>
        </is>
      </c>
      <c r="F531" t="n">
        <v>10</v>
      </c>
      <c r="G531" t="n">
        <v>4.15976666666667</v>
      </c>
    </row>
    <row r="532">
      <c r="A532" t="inlineStr">
        <is>
          <t>Daily_Minor_Stops_2026_09_18.xlsx</t>
        </is>
      </c>
      <c r="B532" t="inlineStr">
        <is>
          <t>Co-Extrusion Line</t>
        </is>
      </c>
      <c r="C532" s="80" t="n">
        <v>46203</v>
      </c>
      <c r="D532" t="inlineStr">
        <is>
          <t>Coex-AW1</t>
        </is>
      </c>
      <c r="E532" t="inlineStr">
        <is>
          <t>PX5PX6 No Paper</t>
        </is>
      </c>
      <c r="F532" t="n">
        <v>23</v>
      </c>
      <c r="G532" t="n">
        <v>21.3379333333333</v>
      </c>
    </row>
    <row r="533">
      <c r="A533" t="inlineStr">
        <is>
          <t>Daily_Minor_Stops_2026_09_18.xlsx</t>
        </is>
      </c>
      <c r="B533" t="inlineStr">
        <is>
          <t>Co-Extrusion Line</t>
        </is>
      </c>
      <c r="C533" s="80" t="n">
        <v>46203</v>
      </c>
      <c r="D533" t="inlineStr">
        <is>
          <t>Coex-AW2</t>
        </is>
      </c>
      <c r="E533" t="inlineStr">
        <is>
          <t>U42 Printer Not Ready</t>
        </is>
      </c>
      <c r="F533" t="n">
        <v>19</v>
      </c>
      <c r="G533" t="n">
        <v>9.652900000000001</v>
      </c>
    </row>
    <row r="534">
      <c r="A534" t="inlineStr">
        <is>
          <t>Daily_Minor_Stops_2026_09_18.xlsx</t>
        </is>
      </c>
      <c r="B534" t="inlineStr">
        <is>
          <t>Co-Extrusion Line</t>
        </is>
      </c>
      <c r="C534" s="80" t="n">
        <v>46203</v>
      </c>
      <c r="D534" t="inlineStr">
        <is>
          <t>Coex-AW2</t>
        </is>
      </c>
      <c r="E534" t="inlineStr">
        <is>
          <t>PX5PX6 No Paper</t>
        </is>
      </c>
      <c r="F534" t="n">
        <v>20</v>
      </c>
      <c r="G534" t="n">
        <v>20.4819833333333</v>
      </c>
    </row>
    <row r="535">
      <c r="A535" t="inlineStr">
        <is>
          <t>Daily_Minor_Stops_2026_09_18.xlsx</t>
        </is>
      </c>
      <c r="B535" t="inlineStr">
        <is>
          <t>Co-Extrusion Line</t>
        </is>
      </c>
      <c r="C535" s="80" t="n">
        <v>46204</v>
      </c>
      <c r="D535" t="inlineStr">
        <is>
          <t>Coex-AW1</t>
        </is>
      </c>
      <c r="E535" t="inlineStr">
        <is>
          <t>PX5PX6 No Paper</t>
        </is>
      </c>
      <c r="F535" t="n">
        <v>21</v>
      </c>
      <c r="G535" t="n">
        <v>14.8509833333333</v>
      </c>
    </row>
    <row r="536">
      <c r="A536" t="inlineStr">
        <is>
          <t>Daily_Minor_Stops_2026_09_18.xlsx</t>
        </is>
      </c>
      <c r="B536" t="inlineStr">
        <is>
          <t>Co-Extrusion Line</t>
        </is>
      </c>
      <c r="C536" s="80" t="n">
        <v>46204</v>
      </c>
      <c r="D536" t="inlineStr">
        <is>
          <t>Coex-AW1</t>
        </is>
      </c>
      <c r="E536" t="inlineStr">
        <is>
          <t>Down Strem Machine Faulty</t>
        </is>
      </c>
      <c r="F536" t="n">
        <v>16</v>
      </c>
      <c r="G536" t="n">
        <v>22.0147666666667</v>
      </c>
    </row>
    <row r="537">
      <c r="A537" t="inlineStr">
        <is>
          <t>Daily_Minor_Stops_2026_09_18.xlsx</t>
        </is>
      </c>
      <c r="B537" t="inlineStr">
        <is>
          <t>Co-Extrusion Line</t>
        </is>
      </c>
      <c r="C537" s="80" t="n">
        <v>46204</v>
      </c>
      <c r="D537" t="inlineStr">
        <is>
          <t>Coex-AW2</t>
        </is>
      </c>
      <c r="E537" t="inlineStr">
        <is>
          <t>U42 Printer Not Ready</t>
        </is>
      </c>
      <c r="F537" t="n">
        <v>14</v>
      </c>
      <c r="G537" t="n">
        <v>12.0062333333333</v>
      </c>
    </row>
    <row r="538">
      <c r="A538" t="inlineStr">
        <is>
          <t>Daily_Minor_Stops_2026_09_18.xlsx</t>
        </is>
      </c>
      <c r="B538" t="inlineStr">
        <is>
          <t>Co-Extrusion Line</t>
        </is>
      </c>
      <c r="C538" s="80" t="n">
        <v>46204</v>
      </c>
      <c r="D538" t="inlineStr">
        <is>
          <t>Coex-AW2</t>
        </is>
      </c>
      <c r="E538" t="inlineStr">
        <is>
          <t>PX5PX6 No Paper</t>
        </is>
      </c>
      <c r="F538" t="n">
        <v>22</v>
      </c>
      <c r="G538" t="n">
        <v>24.6786833333333</v>
      </c>
    </row>
    <row r="539">
      <c r="A539" t="inlineStr">
        <is>
          <t>Daily_Minor_Stops_2026_09_18.xlsx</t>
        </is>
      </c>
      <c r="B539" t="inlineStr">
        <is>
          <t>Co-Extrusion Line</t>
        </is>
      </c>
      <c r="C539" s="80" t="n">
        <v>46205</v>
      </c>
      <c r="D539" t="inlineStr">
        <is>
          <t>Coex-AW1</t>
        </is>
      </c>
      <c r="E539" t="inlineStr">
        <is>
          <t>U42 Printer Not Ready</t>
        </is>
      </c>
      <c r="F539" t="n">
        <v>12</v>
      </c>
      <c r="G539" t="n">
        <v>5.50695</v>
      </c>
    </row>
    <row r="540">
      <c r="A540" t="inlineStr">
        <is>
          <t>Daily_Minor_Stops_2026_09_18.xlsx</t>
        </is>
      </c>
      <c r="B540" t="inlineStr">
        <is>
          <t>Co-Extrusion Line</t>
        </is>
      </c>
      <c r="C540" s="80" t="n">
        <v>46205</v>
      </c>
      <c r="D540" t="inlineStr">
        <is>
          <t>Coex-AW1</t>
        </is>
      </c>
      <c r="E540" t="inlineStr">
        <is>
          <t>PX5PX6 No Paper</t>
        </is>
      </c>
      <c r="F540" t="n">
        <v>22</v>
      </c>
      <c r="G540" t="n">
        <v>22.1813166666667</v>
      </c>
    </row>
    <row r="541">
      <c r="A541" t="inlineStr">
        <is>
          <t>Daily_Minor_Stops_2026_09_18.xlsx</t>
        </is>
      </c>
      <c r="B541" t="inlineStr">
        <is>
          <t>Co-Extrusion Line</t>
        </is>
      </c>
      <c r="C541" s="80" t="n">
        <v>46205</v>
      </c>
      <c r="D541" t="inlineStr">
        <is>
          <t>Coex-AW2</t>
        </is>
      </c>
      <c r="E541" t="inlineStr">
        <is>
          <t>U42 Printer Not Ready</t>
        </is>
      </c>
      <c r="F541" t="n">
        <v>19</v>
      </c>
      <c r="G541" t="n">
        <v>11.0114666666667</v>
      </c>
    </row>
    <row r="542">
      <c r="A542" t="inlineStr">
        <is>
          <t>Daily_Minor_Stops_2026_09_18.xlsx</t>
        </is>
      </c>
      <c r="B542" t="inlineStr">
        <is>
          <t>Co-Extrusion Line</t>
        </is>
      </c>
      <c r="C542" s="80" t="n">
        <v>46205</v>
      </c>
      <c r="D542" t="inlineStr">
        <is>
          <t>Coex-AW2</t>
        </is>
      </c>
      <c r="E542" t="inlineStr">
        <is>
          <t>PX5PX6 No Paper</t>
        </is>
      </c>
      <c r="F542" t="n">
        <v>20</v>
      </c>
      <c r="G542" t="n">
        <v>20.9960333333333</v>
      </c>
    </row>
    <row r="543">
      <c r="A543" t="inlineStr">
        <is>
          <t>Daily_Minor_Stops_2026_09_18.xlsx</t>
        </is>
      </c>
      <c r="B543" t="inlineStr">
        <is>
          <t>Co-Extrusion Line</t>
        </is>
      </c>
      <c r="C543" s="80" t="n">
        <v>46206</v>
      </c>
      <c r="D543" t="inlineStr">
        <is>
          <t>Coex-AW1</t>
        </is>
      </c>
      <c r="E543" t="inlineStr">
        <is>
          <t>U42 Printer Not Ready</t>
        </is>
      </c>
      <c r="F543" t="n">
        <v>12</v>
      </c>
      <c r="G543" t="n">
        <v>3.17635</v>
      </c>
    </row>
    <row r="544">
      <c r="A544" t="inlineStr">
        <is>
          <t>Daily_Minor_Stops_2026_09_18.xlsx</t>
        </is>
      </c>
      <c r="B544" t="inlineStr">
        <is>
          <t>Co-Extrusion Line</t>
        </is>
      </c>
      <c r="C544" s="80" t="n">
        <v>46206</v>
      </c>
      <c r="D544" t="inlineStr">
        <is>
          <t>Coex-AW1</t>
        </is>
      </c>
      <c r="E544" t="inlineStr">
        <is>
          <t>PX5PX6 No Paper</t>
        </is>
      </c>
      <c r="F544" t="n">
        <v>17</v>
      </c>
      <c r="G544" t="n">
        <v>16.1828333333333</v>
      </c>
    </row>
    <row r="545">
      <c r="A545" t="inlineStr">
        <is>
          <t>Daily_Minor_Stops_2026_09_18.xlsx</t>
        </is>
      </c>
      <c r="B545" t="inlineStr">
        <is>
          <t>Co-Extrusion Line</t>
        </is>
      </c>
      <c r="C545" s="80" t="n">
        <v>46206</v>
      </c>
      <c r="D545" t="inlineStr">
        <is>
          <t>Coex-AW2</t>
        </is>
      </c>
      <c r="E545" t="inlineStr">
        <is>
          <t>U42 Printer Not Ready</t>
        </is>
      </c>
      <c r="F545" t="n">
        <v>16</v>
      </c>
      <c r="G545" t="n">
        <v>51.5213833333333</v>
      </c>
    </row>
    <row r="546">
      <c r="A546" t="inlineStr">
        <is>
          <t>Daily_Minor_Stops_2026_09_18.xlsx</t>
        </is>
      </c>
      <c r="B546" t="inlineStr">
        <is>
          <t>Co-Extrusion Line</t>
        </is>
      </c>
      <c r="C546" s="80" t="n">
        <v>46206</v>
      </c>
      <c r="D546" t="inlineStr">
        <is>
          <t>Coex-AW2</t>
        </is>
      </c>
      <c r="E546" t="inlineStr">
        <is>
          <t>PX5PX6 No Paper</t>
        </is>
      </c>
      <c r="F546" t="n">
        <v>16</v>
      </c>
      <c r="G546" t="n">
        <v>14.3614</v>
      </c>
    </row>
    <row r="547">
      <c r="A547" t="inlineStr">
        <is>
          <t>Daily_Minor_Stops_2026_09_18.xlsx</t>
        </is>
      </c>
      <c r="B547" t="inlineStr">
        <is>
          <t>Co-Extrusion Line</t>
        </is>
      </c>
      <c r="C547" s="80" t="n">
        <v>46207</v>
      </c>
      <c r="D547" t="inlineStr">
        <is>
          <t>Coex-AW1</t>
        </is>
      </c>
      <c r="E547" t="inlineStr">
        <is>
          <t>U42 Printer Not Ready</t>
        </is>
      </c>
      <c r="F547" t="n">
        <v>16</v>
      </c>
      <c r="G547" t="n">
        <v>7.23498333333333</v>
      </c>
    </row>
    <row r="548">
      <c r="A548" t="inlineStr">
        <is>
          <t>Daily_Minor_Stops_2026_09_18.xlsx</t>
        </is>
      </c>
      <c r="B548" t="inlineStr">
        <is>
          <t>Co-Extrusion Line</t>
        </is>
      </c>
      <c r="C548" s="80" t="n">
        <v>46207</v>
      </c>
      <c r="D548" t="inlineStr">
        <is>
          <t>Coex-AW1</t>
        </is>
      </c>
      <c r="E548" t="inlineStr">
        <is>
          <t>PX5PX6 No Paper</t>
        </is>
      </c>
      <c r="F548" t="n">
        <v>26</v>
      </c>
      <c r="G548" t="n">
        <v>23.3495666666667</v>
      </c>
    </row>
    <row r="549">
      <c r="A549" t="inlineStr">
        <is>
          <t>Daily_Minor_Stops_2026_09_18.xlsx</t>
        </is>
      </c>
      <c r="B549" t="inlineStr">
        <is>
          <t>Co-Extrusion Line</t>
        </is>
      </c>
      <c r="C549" s="80" t="n">
        <v>46207</v>
      </c>
      <c r="D549" t="inlineStr">
        <is>
          <t>Coex-AW2</t>
        </is>
      </c>
      <c r="E549" t="inlineStr">
        <is>
          <t>U42 Printer Not Ready</t>
        </is>
      </c>
      <c r="F549" t="n">
        <v>20</v>
      </c>
      <c r="G549" t="n">
        <v>7.54111666666667</v>
      </c>
    </row>
    <row r="550">
      <c r="A550" t="inlineStr">
        <is>
          <t>Daily_Minor_Stops_2026_09_18.xlsx</t>
        </is>
      </c>
      <c r="B550" t="inlineStr">
        <is>
          <t>Co-Extrusion Line</t>
        </is>
      </c>
      <c r="C550" s="80" t="n">
        <v>46207</v>
      </c>
      <c r="D550" t="inlineStr">
        <is>
          <t>Coex-AW2</t>
        </is>
      </c>
      <c r="E550" t="inlineStr">
        <is>
          <t>PX5PX6 No Paper</t>
        </is>
      </c>
      <c r="F550" t="n">
        <v>23</v>
      </c>
      <c r="G550" t="n">
        <v>19.33375</v>
      </c>
    </row>
    <row r="551">
      <c r="A551" t="inlineStr">
        <is>
          <t>Daily_Minor_Stops_2026_09_18.xlsx</t>
        </is>
      </c>
      <c r="B551" t="inlineStr">
        <is>
          <t>Co-Extrusion Line</t>
        </is>
      </c>
      <c r="C551" s="80" t="n">
        <v>46208</v>
      </c>
      <c r="D551" t="inlineStr">
        <is>
          <t>Coex-AW1</t>
        </is>
      </c>
      <c r="E551" t="inlineStr">
        <is>
          <t>U42 Printer Not Ready</t>
        </is>
      </c>
      <c r="F551" t="n">
        <v>23</v>
      </c>
      <c r="G551" t="n">
        <v>8.82791666666667</v>
      </c>
    </row>
    <row r="552">
      <c r="A552" t="inlineStr">
        <is>
          <t>Daily_Minor_Stops_2026_09_18.xlsx</t>
        </is>
      </c>
      <c r="B552" t="inlineStr">
        <is>
          <t>Co-Extrusion Line</t>
        </is>
      </c>
      <c r="C552" s="80" t="n">
        <v>46208</v>
      </c>
      <c r="D552" t="inlineStr">
        <is>
          <t>Coex-AW1</t>
        </is>
      </c>
      <c r="E552" t="inlineStr">
        <is>
          <t>PX5PX6 No Paper</t>
        </is>
      </c>
      <c r="F552" t="n">
        <v>25</v>
      </c>
      <c r="G552" t="n">
        <v>25.6686</v>
      </c>
    </row>
    <row r="553">
      <c r="A553" t="inlineStr">
        <is>
          <t>Daily_Minor_Stops_2026_09_18.xlsx</t>
        </is>
      </c>
      <c r="B553" t="inlineStr">
        <is>
          <t>Co-Extrusion Line</t>
        </is>
      </c>
      <c r="C553" s="80" t="n">
        <v>46208</v>
      </c>
      <c r="D553" t="inlineStr">
        <is>
          <t>Coex-AW2</t>
        </is>
      </c>
      <c r="E553" t="inlineStr">
        <is>
          <t>U42 Printer Not Ready</t>
        </is>
      </c>
      <c r="F553" t="n">
        <v>16</v>
      </c>
      <c r="G553" t="n">
        <v>8.666133333333329</v>
      </c>
    </row>
    <row r="554">
      <c r="A554" t="inlineStr">
        <is>
          <t>Daily_Minor_Stops_2026_09_18.xlsx</t>
        </is>
      </c>
      <c r="B554" t="inlineStr">
        <is>
          <t>Co-Extrusion Line</t>
        </is>
      </c>
      <c r="C554" s="80" t="n">
        <v>46208</v>
      </c>
      <c r="D554" t="inlineStr">
        <is>
          <t>Coex-AW2</t>
        </is>
      </c>
      <c r="E554" t="inlineStr">
        <is>
          <t>Down Strem Machine Faulty</t>
        </is>
      </c>
      <c r="F554" t="n">
        <v>22</v>
      </c>
      <c r="G554" t="n">
        <v>35.342</v>
      </c>
    </row>
    <row r="555">
      <c r="A555" t="inlineStr">
        <is>
          <t>Daily_Minor_Stops_2026_09_18.xlsx</t>
        </is>
      </c>
      <c r="B555" t="inlineStr">
        <is>
          <t>Co-Extrusion Line</t>
        </is>
      </c>
      <c r="C555" s="80" t="n">
        <v>46209</v>
      </c>
      <c r="D555" t="inlineStr">
        <is>
          <t>Coex-AW1</t>
        </is>
      </c>
      <c r="E555" t="inlineStr">
        <is>
          <t>U42 Printer Not Ready</t>
        </is>
      </c>
      <c r="F555" t="n">
        <v>13</v>
      </c>
      <c r="G555" t="n">
        <v>4.33011666666667</v>
      </c>
    </row>
    <row r="556">
      <c r="A556" t="inlineStr">
        <is>
          <t>Daily_Minor_Stops_2026_09_18.xlsx</t>
        </is>
      </c>
      <c r="B556" t="inlineStr">
        <is>
          <t>Co-Extrusion Line</t>
        </is>
      </c>
      <c r="C556" s="80" t="n">
        <v>46209</v>
      </c>
      <c r="D556" t="inlineStr">
        <is>
          <t>Coex-AW1</t>
        </is>
      </c>
      <c r="E556" t="inlineStr">
        <is>
          <t>PX5PX6 No Paper</t>
        </is>
      </c>
      <c r="F556" t="n">
        <v>20</v>
      </c>
      <c r="G556" t="n">
        <v>15.66595</v>
      </c>
    </row>
    <row r="557">
      <c r="A557" t="inlineStr">
        <is>
          <t>Daily_Minor_Stops_2026_09_18.xlsx</t>
        </is>
      </c>
      <c r="B557" t="inlineStr">
        <is>
          <t>Co-Extrusion Line</t>
        </is>
      </c>
      <c r="C557" s="80" t="n">
        <v>46209</v>
      </c>
      <c r="D557" t="inlineStr">
        <is>
          <t>Coex-AW2</t>
        </is>
      </c>
      <c r="E557" t="inlineStr">
        <is>
          <t>U42 Printer Not Ready</t>
        </is>
      </c>
      <c r="F557" t="n">
        <v>11</v>
      </c>
      <c r="G557" t="n">
        <v>4.49238333333333</v>
      </c>
    </row>
    <row r="558">
      <c r="A558" t="inlineStr">
        <is>
          <t>Daily_Minor_Stops_2026_09_18.xlsx</t>
        </is>
      </c>
      <c r="B558" t="inlineStr">
        <is>
          <t>Co-Extrusion Line</t>
        </is>
      </c>
      <c r="C558" s="80" t="n">
        <v>46209</v>
      </c>
      <c r="D558" t="inlineStr">
        <is>
          <t>Coex-AW2</t>
        </is>
      </c>
      <c r="E558" t="inlineStr">
        <is>
          <t>PX5PX6 No Paper</t>
        </is>
      </c>
      <c r="F558" t="n">
        <v>17</v>
      </c>
      <c r="G558" t="n">
        <v>94.8401333333333</v>
      </c>
    </row>
    <row r="559">
      <c r="A559" t="inlineStr">
        <is>
          <t>Daily_Minor_Stops_2026_09_18.xlsx</t>
        </is>
      </c>
      <c r="B559" t="inlineStr">
        <is>
          <t>Co-Extrusion Line</t>
        </is>
      </c>
      <c r="C559" s="80" t="n">
        <v>46210</v>
      </c>
      <c r="D559" t="inlineStr">
        <is>
          <t>Coex-AW1</t>
        </is>
      </c>
      <c r="E559" t="inlineStr">
        <is>
          <t>U42 Printer Not Ready</t>
        </is>
      </c>
      <c r="F559" t="n">
        <v>13</v>
      </c>
      <c r="G559" t="n">
        <v>3.49051666666667</v>
      </c>
    </row>
    <row r="560">
      <c r="A560" t="inlineStr">
        <is>
          <t>Daily_Minor_Stops_2026_09_18.xlsx</t>
        </is>
      </c>
      <c r="B560" t="inlineStr">
        <is>
          <t>Co-Extrusion Line</t>
        </is>
      </c>
      <c r="C560" s="80" t="n">
        <v>46210</v>
      </c>
      <c r="D560" t="inlineStr">
        <is>
          <t>Coex-AW1</t>
        </is>
      </c>
      <c r="E560" t="inlineStr">
        <is>
          <t>PX5PX6 No Paper</t>
        </is>
      </c>
      <c r="F560" t="n">
        <v>28</v>
      </c>
      <c r="G560" t="n">
        <v>22.1643</v>
      </c>
    </row>
    <row r="561">
      <c r="A561" t="inlineStr">
        <is>
          <t>Daily_Minor_Stops_2026_09_18.xlsx</t>
        </is>
      </c>
      <c r="B561" t="inlineStr">
        <is>
          <t>Co-Extrusion Line</t>
        </is>
      </c>
      <c r="C561" s="80" t="n">
        <v>46210</v>
      </c>
      <c r="D561" t="inlineStr">
        <is>
          <t>Coex-AW2</t>
        </is>
      </c>
      <c r="E561" t="inlineStr">
        <is>
          <t>U42 Printer Not Ready</t>
        </is>
      </c>
      <c r="F561" t="n">
        <v>11</v>
      </c>
      <c r="G561" t="n">
        <v>8.3157</v>
      </c>
    </row>
    <row r="562">
      <c r="A562" t="inlineStr">
        <is>
          <t>Daily_Minor_Stops_2026_09_18.xlsx</t>
        </is>
      </c>
      <c r="B562" t="inlineStr">
        <is>
          <t>Co-Extrusion Line</t>
        </is>
      </c>
      <c r="C562" s="80" t="n">
        <v>46210</v>
      </c>
      <c r="D562" t="inlineStr">
        <is>
          <t>Coex-AW2</t>
        </is>
      </c>
      <c r="E562" t="inlineStr">
        <is>
          <t>PX5PX6 No Paper</t>
        </is>
      </c>
      <c r="F562" t="n">
        <v>15</v>
      </c>
      <c r="G562" t="n">
        <v>11.9778666666667</v>
      </c>
    </row>
    <row r="563">
      <c r="A563" t="inlineStr">
        <is>
          <t>Daily_Minor_Stops_2026_09_18.xlsx</t>
        </is>
      </c>
      <c r="B563" t="inlineStr">
        <is>
          <t>Co-Extrusion Line</t>
        </is>
      </c>
      <c r="C563" s="80" t="n">
        <v>46211</v>
      </c>
      <c r="D563" t="inlineStr">
        <is>
          <t>Coex-AW1</t>
        </is>
      </c>
      <c r="E563" t="inlineStr">
        <is>
          <t>U42 Printer Not Ready</t>
        </is>
      </c>
      <c r="F563" t="n">
        <v>12</v>
      </c>
      <c r="G563" t="n">
        <v>2.50705</v>
      </c>
    </row>
    <row r="564">
      <c r="A564" t="inlineStr">
        <is>
          <t>Daily_Minor_Stops_2026_09_18.xlsx</t>
        </is>
      </c>
      <c r="B564" t="inlineStr">
        <is>
          <t>Co-Extrusion Line</t>
        </is>
      </c>
      <c r="C564" s="80" t="n">
        <v>46211</v>
      </c>
      <c r="D564" t="inlineStr">
        <is>
          <t>Coex-AW1</t>
        </is>
      </c>
      <c r="E564" t="inlineStr">
        <is>
          <t>PX5PX6 No Paper</t>
        </is>
      </c>
      <c r="F564" t="n">
        <v>26</v>
      </c>
      <c r="G564" t="n">
        <v>24.8318833333333</v>
      </c>
    </row>
    <row r="565">
      <c r="A565" t="inlineStr">
        <is>
          <t>Daily_Minor_Stops_2026_09_18.xlsx</t>
        </is>
      </c>
      <c r="B565" t="inlineStr">
        <is>
          <t>Co-Extrusion Line</t>
        </is>
      </c>
      <c r="C565" s="80" t="n">
        <v>46211</v>
      </c>
      <c r="D565" t="inlineStr">
        <is>
          <t>Coex-AW2</t>
        </is>
      </c>
      <c r="E565" t="inlineStr">
        <is>
          <t>U42 Printer Not Ready</t>
        </is>
      </c>
      <c r="F565" t="n">
        <v>16</v>
      </c>
      <c r="G565" t="n">
        <v>9.50721666666667</v>
      </c>
    </row>
    <row r="566">
      <c r="A566" t="inlineStr">
        <is>
          <t>Daily_Minor_Stops_2026_09_18.xlsx</t>
        </is>
      </c>
      <c r="B566" t="inlineStr">
        <is>
          <t>Co-Extrusion Line</t>
        </is>
      </c>
      <c r="C566" s="80" t="n">
        <v>46211</v>
      </c>
      <c r="D566" t="inlineStr">
        <is>
          <t>Coex-AW2</t>
        </is>
      </c>
      <c r="E566" t="inlineStr">
        <is>
          <t>PX5PX6 No Paper</t>
        </is>
      </c>
      <c r="F566" t="n">
        <v>19</v>
      </c>
      <c r="G566" t="n">
        <v>16.1755666666667</v>
      </c>
    </row>
    <row r="567">
      <c r="A567" t="inlineStr">
        <is>
          <t>Daily_Minor_Stops_2026_09_18.xlsx</t>
        </is>
      </c>
      <c r="B567" t="inlineStr">
        <is>
          <t>Co-Extrusion Line</t>
        </is>
      </c>
      <c r="C567" s="80" t="n">
        <v>46212</v>
      </c>
      <c r="D567" t="inlineStr">
        <is>
          <t>Coex-AW1</t>
        </is>
      </c>
      <c r="E567" t="inlineStr">
        <is>
          <t>U42 Printer Not Ready</t>
        </is>
      </c>
      <c r="F567" t="n">
        <v>20</v>
      </c>
      <c r="G567" t="n">
        <v>10.1563833333333</v>
      </c>
    </row>
    <row r="568">
      <c r="A568" t="inlineStr">
        <is>
          <t>Daily_Minor_Stops_2026_09_18.xlsx</t>
        </is>
      </c>
      <c r="B568" t="inlineStr">
        <is>
          <t>Co-Extrusion Line</t>
        </is>
      </c>
      <c r="C568" s="80" t="n">
        <v>46212</v>
      </c>
      <c r="D568" t="inlineStr">
        <is>
          <t>Coex-AW1</t>
        </is>
      </c>
      <c r="E568" t="inlineStr">
        <is>
          <t>PX5PX6 No Paper</t>
        </is>
      </c>
      <c r="F568" t="n">
        <v>28</v>
      </c>
      <c r="G568" t="n">
        <v>29.17655</v>
      </c>
    </row>
    <row r="569">
      <c r="A569" t="inlineStr">
        <is>
          <t>Daily_Minor_Stops_2026_09_18.xlsx</t>
        </is>
      </c>
      <c r="B569" t="inlineStr">
        <is>
          <t>Co-Extrusion Line</t>
        </is>
      </c>
      <c r="C569" s="80" t="n">
        <v>46212</v>
      </c>
      <c r="D569" t="inlineStr">
        <is>
          <t>Coex-AW2</t>
        </is>
      </c>
      <c r="E569" t="inlineStr">
        <is>
          <t>U42 Printer Not Ready</t>
        </is>
      </c>
      <c r="F569" t="n">
        <v>19</v>
      </c>
      <c r="G569" t="n">
        <v>18.0003833333333</v>
      </c>
    </row>
    <row r="570">
      <c r="A570" t="inlineStr">
        <is>
          <t>Daily_Minor_Stops_2026_09_18.xlsx</t>
        </is>
      </c>
      <c r="B570" t="inlineStr">
        <is>
          <t>Co-Extrusion Line</t>
        </is>
      </c>
      <c r="C570" s="80" t="n">
        <v>46212</v>
      </c>
      <c r="D570" t="inlineStr">
        <is>
          <t>Coex-AW2</t>
        </is>
      </c>
      <c r="E570" t="inlineStr">
        <is>
          <t>PX5PX6 No Paper</t>
        </is>
      </c>
      <c r="F570" t="n">
        <v>27</v>
      </c>
      <c r="G570" t="n">
        <v>35.53495</v>
      </c>
    </row>
    <row r="571">
      <c r="A571" t="inlineStr">
        <is>
          <t>Daily_Minor_Stops_2026_09_18.xlsx</t>
        </is>
      </c>
      <c r="B571" t="inlineStr">
        <is>
          <t>Co-Extrusion Line</t>
        </is>
      </c>
      <c r="C571" s="80" t="n">
        <v>46213</v>
      </c>
      <c r="D571" t="inlineStr">
        <is>
          <t>Coex-AW1</t>
        </is>
      </c>
      <c r="E571" t="inlineStr">
        <is>
          <t>U42 Printer Not Ready</t>
        </is>
      </c>
      <c r="F571" t="n">
        <v>6</v>
      </c>
      <c r="G571" t="n">
        <v>2.3286</v>
      </c>
    </row>
    <row r="572">
      <c r="A572" t="inlineStr">
        <is>
          <t>Daily_Minor_Stops_2026_09_18.xlsx</t>
        </is>
      </c>
      <c r="B572" t="inlineStr">
        <is>
          <t>Co-Extrusion Line</t>
        </is>
      </c>
      <c r="C572" s="80" t="n">
        <v>46213</v>
      </c>
      <c r="D572" t="inlineStr">
        <is>
          <t>Coex-AW1</t>
        </is>
      </c>
      <c r="E572" t="inlineStr">
        <is>
          <t>PX5PX6 No Paper</t>
        </is>
      </c>
      <c r="F572" t="n">
        <v>26</v>
      </c>
      <c r="G572" t="n">
        <v>23.8606833333333</v>
      </c>
    </row>
    <row r="573">
      <c r="A573" t="inlineStr">
        <is>
          <t>Daily_Minor_Stops_2026_09_18.xlsx</t>
        </is>
      </c>
      <c r="B573" t="inlineStr">
        <is>
          <t>Co-Extrusion Line</t>
        </is>
      </c>
      <c r="C573" s="80" t="n">
        <v>46213</v>
      </c>
      <c r="D573" t="inlineStr">
        <is>
          <t>Coex-AW2</t>
        </is>
      </c>
      <c r="E573" t="inlineStr">
        <is>
          <t>U42 Printer Not Ready</t>
        </is>
      </c>
      <c r="F573" t="n">
        <v>12</v>
      </c>
      <c r="G573" t="n">
        <v>5.01513333333333</v>
      </c>
    </row>
    <row r="574">
      <c r="A574" t="inlineStr">
        <is>
          <t>Daily_Minor_Stops_2026_09_18.xlsx</t>
        </is>
      </c>
      <c r="B574" t="inlineStr">
        <is>
          <t>Co-Extrusion Line</t>
        </is>
      </c>
      <c r="C574" s="80" t="n">
        <v>46213</v>
      </c>
      <c r="D574" t="inlineStr">
        <is>
          <t>Coex-AW2</t>
        </is>
      </c>
      <c r="E574" t="inlineStr">
        <is>
          <t>PX5PX6 No Paper</t>
        </is>
      </c>
      <c r="F574" t="n">
        <v>27</v>
      </c>
      <c r="G574" t="n">
        <v>24.8522333333333</v>
      </c>
    </row>
    <row r="575">
      <c r="A575" t="inlineStr">
        <is>
          <t>Daily_Minor_Stops_2026_09_18.xlsx</t>
        </is>
      </c>
      <c r="B575" t="inlineStr">
        <is>
          <t>Co-Extrusion Line</t>
        </is>
      </c>
      <c r="C575" s="80" t="n">
        <v>46214</v>
      </c>
      <c r="D575" t="inlineStr">
        <is>
          <t>Coex-AW1</t>
        </is>
      </c>
      <c r="E575" t="inlineStr">
        <is>
          <t>S20 Main Cover is Open</t>
        </is>
      </c>
      <c r="F575" t="n">
        <v>10</v>
      </c>
      <c r="G575" t="n">
        <v>21.5038666666667</v>
      </c>
    </row>
    <row r="576">
      <c r="A576" t="inlineStr">
        <is>
          <t>Daily_Minor_Stops_2026_09_18.xlsx</t>
        </is>
      </c>
      <c r="B576" t="inlineStr">
        <is>
          <t>Co-Extrusion Line</t>
        </is>
      </c>
      <c r="C576" s="80" t="n">
        <v>46214</v>
      </c>
      <c r="D576" t="inlineStr">
        <is>
          <t>Coex-AW1</t>
        </is>
      </c>
      <c r="E576" t="inlineStr">
        <is>
          <t>PX18 Jam At Former</t>
        </is>
      </c>
      <c r="F576" t="n">
        <v>32</v>
      </c>
      <c r="G576" t="n">
        <v>21.8472833333333</v>
      </c>
    </row>
    <row r="577">
      <c r="A577" t="inlineStr">
        <is>
          <t>Daily_Minor_Stops_2026_09_18.xlsx</t>
        </is>
      </c>
      <c r="B577" t="inlineStr">
        <is>
          <t>Co-Extrusion Line</t>
        </is>
      </c>
      <c r="C577" s="80" t="n">
        <v>46214</v>
      </c>
      <c r="D577" t="inlineStr">
        <is>
          <t>Coex-AW2</t>
        </is>
      </c>
      <c r="E577" t="inlineStr">
        <is>
          <t>U42 Printer Not Ready</t>
        </is>
      </c>
      <c r="F577" t="n">
        <v>10</v>
      </c>
      <c r="G577" t="n">
        <v>11.6589833333333</v>
      </c>
    </row>
    <row r="578">
      <c r="A578" t="inlineStr">
        <is>
          <t>Daily_Minor_Stops_2026_09_18.xlsx</t>
        </is>
      </c>
      <c r="B578" t="inlineStr">
        <is>
          <t>Co-Extrusion Line</t>
        </is>
      </c>
      <c r="C578" s="80" t="n">
        <v>46214</v>
      </c>
      <c r="D578" t="inlineStr">
        <is>
          <t>Coex-AW2</t>
        </is>
      </c>
      <c r="E578" t="inlineStr">
        <is>
          <t>S20 Main Cover is Open</t>
        </is>
      </c>
      <c r="F578" t="n">
        <v>10</v>
      </c>
      <c r="G578" t="n">
        <v>463.959633333333</v>
      </c>
    </row>
    <row r="579">
      <c r="A579" t="inlineStr">
        <is>
          <t>Daily_Minor_Stops_2026_09_18.xlsx</t>
        </is>
      </c>
      <c r="B579" t="inlineStr">
        <is>
          <t>Co-Extrusion Line</t>
        </is>
      </c>
      <c r="C579" s="80" t="n">
        <v>46215</v>
      </c>
      <c r="D579" t="inlineStr">
        <is>
          <t>Coex-AW1</t>
        </is>
      </c>
      <c r="E579" t="inlineStr">
        <is>
          <t>PX5PX6 No Paper</t>
        </is>
      </c>
      <c r="F579" t="n">
        <v>12</v>
      </c>
      <c r="G579" t="n">
        <v>15.32835</v>
      </c>
    </row>
    <row r="580">
      <c r="A580" t="inlineStr">
        <is>
          <t>Daily_Minor_Stops_2026_09_18.xlsx</t>
        </is>
      </c>
      <c r="B580" t="inlineStr">
        <is>
          <t>Co-Extrusion Line</t>
        </is>
      </c>
      <c r="C580" s="80" t="n">
        <v>46215</v>
      </c>
      <c r="D580" t="inlineStr">
        <is>
          <t>Coex-AW1</t>
        </is>
      </c>
      <c r="E580" t="inlineStr">
        <is>
          <t>PX18 Jam At Former</t>
        </is>
      </c>
      <c r="F580" t="n">
        <v>47</v>
      </c>
      <c r="G580" t="n">
        <v>30.3611166666667</v>
      </c>
    </row>
    <row r="581">
      <c r="A581" t="inlineStr">
        <is>
          <t>Daily_Minor_Stops_2026_09_18.xlsx</t>
        </is>
      </c>
      <c r="B581" t="inlineStr">
        <is>
          <t>Co-Extrusion Line</t>
        </is>
      </c>
      <c r="C581" s="80" t="n">
        <v>46215</v>
      </c>
      <c r="D581" t="inlineStr">
        <is>
          <t>Coex-AW2</t>
        </is>
      </c>
      <c r="E581" t="inlineStr">
        <is>
          <t>Rocker Loose Position</t>
        </is>
      </c>
      <c r="F581" t="n">
        <v>15</v>
      </c>
      <c r="G581" t="n">
        <v>51.6662833333333</v>
      </c>
    </row>
    <row r="582">
      <c r="A582" t="inlineStr">
        <is>
          <t>Daily_Minor_Stops_2026_09_18.xlsx</t>
        </is>
      </c>
      <c r="B582" t="inlineStr">
        <is>
          <t>Co-Extrusion Line</t>
        </is>
      </c>
      <c r="C582" s="80" t="n">
        <v>46215</v>
      </c>
      <c r="D582" t="inlineStr">
        <is>
          <t>Coex-AW2</t>
        </is>
      </c>
      <c r="E582" t="inlineStr">
        <is>
          <t>Print Mark Deviation</t>
        </is>
      </c>
      <c r="F582" t="n">
        <v>106</v>
      </c>
      <c r="G582" t="n">
        <v>117.0329</v>
      </c>
    </row>
    <row r="583">
      <c r="A583" t="inlineStr">
        <is>
          <t>Daily_Minor_Stops_2026_09_18.xlsx</t>
        </is>
      </c>
      <c r="B583" t="inlineStr">
        <is>
          <t>Co-Extrusion Line</t>
        </is>
      </c>
      <c r="C583" s="80" t="n">
        <v>46216</v>
      </c>
      <c r="D583" t="inlineStr">
        <is>
          <t>Coex-AW1</t>
        </is>
      </c>
      <c r="E583" t="inlineStr">
        <is>
          <t>PX5PX6 No Paper</t>
        </is>
      </c>
      <c r="F583" t="n">
        <v>14</v>
      </c>
      <c r="G583" t="n">
        <v>15.8376666666667</v>
      </c>
    </row>
    <row r="584">
      <c r="A584" t="inlineStr">
        <is>
          <t>Daily_Minor_Stops_2026_09_18.xlsx</t>
        </is>
      </c>
      <c r="B584" t="inlineStr">
        <is>
          <t>Co-Extrusion Line</t>
        </is>
      </c>
      <c r="C584" s="80" t="n">
        <v>46216</v>
      </c>
      <c r="D584" t="inlineStr">
        <is>
          <t>Coex-AW1</t>
        </is>
      </c>
      <c r="E584" t="inlineStr">
        <is>
          <t>PX18 Jam At Former</t>
        </is>
      </c>
      <c r="F584" t="n">
        <v>59</v>
      </c>
      <c r="G584" t="n">
        <v>42.49875</v>
      </c>
    </row>
    <row r="585">
      <c r="A585" t="inlineStr">
        <is>
          <t>Daily_Minor_Stops_2026_09_18.xlsx</t>
        </is>
      </c>
      <c r="B585" t="inlineStr">
        <is>
          <t>Co-Extrusion Line</t>
        </is>
      </c>
      <c r="C585" s="80" t="n">
        <v>46216</v>
      </c>
      <c r="D585" t="inlineStr">
        <is>
          <t>Coex-AW2</t>
        </is>
      </c>
      <c r="E585" t="inlineStr">
        <is>
          <t>PX18 Jam At Former</t>
        </is>
      </c>
      <c r="F585" t="n">
        <v>16</v>
      </c>
      <c r="G585" t="n">
        <v>11.1737666666667</v>
      </c>
    </row>
    <row r="586">
      <c r="A586" t="inlineStr">
        <is>
          <t>Daily_Minor_Stops_2026_09_18.xlsx</t>
        </is>
      </c>
      <c r="B586" t="inlineStr">
        <is>
          <t>Co-Extrusion Line</t>
        </is>
      </c>
      <c r="C586" s="80" t="n">
        <v>46216</v>
      </c>
      <c r="D586" t="inlineStr">
        <is>
          <t>Coex-AW2</t>
        </is>
      </c>
      <c r="E586" t="inlineStr">
        <is>
          <t>Print Mark Deviation</t>
        </is>
      </c>
      <c r="F586" t="n">
        <v>103</v>
      </c>
      <c r="G586" t="n">
        <v>88.1773666666667</v>
      </c>
    </row>
    <row r="587">
      <c r="A587" t="inlineStr">
        <is>
          <t>Daily_Minor_Stops_2026_09_18.xlsx</t>
        </is>
      </c>
      <c r="B587" t="inlineStr">
        <is>
          <t>Co-Extrusion Line</t>
        </is>
      </c>
      <c r="C587" s="80" t="n">
        <v>46217</v>
      </c>
      <c r="D587" t="inlineStr">
        <is>
          <t>Coex-AW1</t>
        </is>
      </c>
      <c r="E587" t="inlineStr">
        <is>
          <t>PX5PX6 No Paper</t>
        </is>
      </c>
      <c r="F587" t="n">
        <v>10</v>
      </c>
      <c r="G587" t="n">
        <v>8.65038333333333</v>
      </c>
    </row>
    <row r="588">
      <c r="A588" t="inlineStr">
        <is>
          <t>Daily_Minor_Stops_2026_09_18.xlsx</t>
        </is>
      </c>
      <c r="B588" t="inlineStr">
        <is>
          <t>Co-Extrusion Line</t>
        </is>
      </c>
      <c r="C588" s="80" t="n">
        <v>46217</v>
      </c>
      <c r="D588" t="inlineStr">
        <is>
          <t>Coex-AW1</t>
        </is>
      </c>
      <c r="E588" t="inlineStr">
        <is>
          <t>PX18 Jam At Former</t>
        </is>
      </c>
      <c r="F588" t="n">
        <v>30</v>
      </c>
      <c r="G588" t="n">
        <v>14.30975</v>
      </c>
    </row>
    <row r="589">
      <c r="A589" t="inlineStr">
        <is>
          <t>Daily_Minor_Stops_2026_09_18.xlsx</t>
        </is>
      </c>
      <c r="B589" t="inlineStr">
        <is>
          <t>Co-Extrusion Line</t>
        </is>
      </c>
      <c r="C589" s="80" t="n">
        <v>46217</v>
      </c>
      <c r="D589" t="inlineStr">
        <is>
          <t>Coex-AW2</t>
        </is>
      </c>
      <c r="E589" t="inlineStr">
        <is>
          <t>PX18 Jam At Former</t>
        </is>
      </c>
      <c r="F589" t="n">
        <v>32</v>
      </c>
      <c r="G589" t="n">
        <v>19.9882333333333</v>
      </c>
    </row>
    <row r="590">
      <c r="A590" t="inlineStr">
        <is>
          <t>Daily_Minor_Stops_2026_09_18.xlsx</t>
        </is>
      </c>
      <c r="B590" t="inlineStr">
        <is>
          <t>Co-Extrusion Line</t>
        </is>
      </c>
      <c r="C590" s="80" t="n">
        <v>46217</v>
      </c>
      <c r="D590" t="inlineStr">
        <is>
          <t>Coex-AW2</t>
        </is>
      </c>
      <c r="E590" t="inlineStr">
        <is>
          <t>Print Mark Deviation</t>
        </is>
      </c>
      <c r="F590" t="n">
        <v>53</v>
      </c>
      <c r="G590" t="n">
        <v>43.3562</v>
      </c>
    </row>
    <row r="591">
      <c r="A591" t="inlineStr">
        <is>
          <t>Daily_Minor_Stops_2026_09_18.xlsx</t>
        </is>
      </c>
      <c r="B591" t="inlineStr">
        <is>
          <t>Co-Extrusion Line</t>
        </is>
      </c>
      <c r="C591" s="80" t="n">
        <v>46218</v>
      </c>
      <c r="D591" t="inlineStr">
        <is>
          <t>Coex-AW1</t>
        </is>
      </c>
      <c r="E591" t="inlineStr">
        <is>
          <t>U42 Printer Not Ready</t>
        </is>
      </c>
      <c r="F591" t="n">
        <v>9</v>
      </c>
      <c r="G591" t="n">
        <v>5.83268333333333</v>
      </c>
    </row>
    <row r="592">
      <c r="A592" t="inlineStr">
        <is>
          <t>Daily_Minor_Stops_2026_09_18.xlsx</t>
        </is>
      </c>
      <c r="B592" t="inlineStr">
        <is>
          <t>Co-Extrusion Line</t>
        </is>
      </c>
      <c r="C592" s="80" t="n">
        <v>46218</v>
      </c>
      <c r="D592" t="inlineStr">
        <is>
          <t>Coex-AW1</t>
        </is>
      </c>
      <c r="E592" t="inlineStr">
        <is>
          <t>PX5PX6 No Paper</t>
        </is>
      </c>
      <c r="F592" t="n">
        <v>10</v>
      </c>
      <c r="G592" t="n">
        <v>11.6886833333333</v>
      </c>
    </row>
    <row r="593">
      <c r="A593" t="inlineStr">
        <is>
          <t>Daily_Minor_Stops_2026_09_18.xlsx</t>
        </is>
      </c>
      <c r="B593" t="inlineStr">
        <is>
          <t>Co-Extrusion Line</t>
        </is>
      </c>
      <c r="C593" s="80" t="n">
        <v>46218</v>
      </c>
      <c r="D593" t="inlineStr">
        <is>
          <t>Coex-AW2</t>
        </is>
      </c>
      <c r="E593" t="inlineStr">
        <is>
          <t>PX18 Jam At Former</t>
        </is>
      </c>
      <c r="F593" t="n">
        <v>28</v>
      </c>
      <c r="G593" t="n">
        <v>17.64335</v>
      </c>
    </row>
    <row r="594">
      <c r="A594" t="inlineStr">
        <is>
          <t>Daily_Minor_Stops_2026_09_18.xlsx</t>
        </is>
      </c>
      <c r="B594" t="inlineStr">
        <is>
          <t>Co-Extrusion Line</t>
        </is>
      </c>
      <c r="C594" s="80" t="n">
        <v>46218</v>
      </c>
      <c r="D594" t="inlineStr">
        <is>
          <t>Coex-AW2</t>
        </is>
      </c>
      <c r="E594" t="inlineStr">
        <is>
          <t>Print Mark Deviation</t>
        </is>
      </c>
      <c r="F594" t="n">
        <v>18</v>
      </c>
      <c r="G594" t="n">
        <v>8.660933333333331</v>
      </c>
    </row>
    <row r="595">
      <c r="A595" t="inlineStr">
        <is>
          <t>Daily_Minor_Stops_2026_09_18.xlsx</t>
        </is>
      </c>
      <c r="B595" t="inlineStr">
        <is>
          <t>Co-Extrusion Line</t>
        </is>
      </c>
      <c r="C595" s="80" t="n">
        <v>46219</v>
      </c>
      <c r="D595" t="inlineStr">
        <is>
          <t>Coex-AW1</t>
        </is>
      </c>
      <c r="E595" t="inlineStr">
        <is>
          <t>PX5PX6 No Paper</t>
        </is>
      </c>
      <c r="F595" t="n">
        <v>15</v>
      </c>
      <c r="G595" t="n">
        <v>13.7542</v>
      </c>
    </row>
    <row r="596">
      <c r="A596" t="inlineStr">
        <is>
          <t>Daily_Minor_Stops_2026_09_18.xlsx</t>
        </is>
      </c>
      <c r="B596" t="inlineStr">
        <is>
          <t>Co-Extrusion Line</t>
        </is>
      </c>
      <c r="C596" s="80" t="n">
        <v>46219</v>
      </c>
      <c r="D596" t="inlineStr">
        <is>
          <t>Coex-AW1</t>
        </is>
      </c>
      <c r="E596" t="inlineStr">
        <is>
          <t>PX18 Jam At Former</t>
        </is>
      </c>
      <c r="F596" t="n">
        <v>10</v>
      </c>
      <c r="G596" t="n">
        <v>6.35146666666667</v>
      </c>
    </row>
    <row r="597">
      <c r="A597" t="inlineStr">
        <is>
          <t>Daily_Minor_Stops_2026_09_18.xlsx</t>
        </is>
      </c>
      <c r="B597" t="inlineStr">
        <is>
          <t>Co-Extrusion Line</t>
        </is>
      </c>
      <c r="C597" s="80" t="n">
        <v>46219</v>
      </c>
      <c r="D597" t="inlineStr">
        <is>
          <t>Coex-AW2</t>
        </is>
      </c>
      <c r="E597" t="inlineStr">
        <is>
          <t>PX18 Jam At Former</t>
        </is>
      </c>
      <c r="F597" t="n">
        <v>21</v>
      </c>
      <c r="G597" t="n">
        <v>12.0512833333333</v>
      </c>
    </row>
    <row r="598">
      <c r="A598" t="inlineStr">
        <is>
          <t>Daily_Minor_Stops_2026_09_18.xlsx</t>
        </is>
      </c>
      <c r="B598" t="inlineStr">
        <is>
          <t>Co-Extrusion Line</t>
        </is>
      </c>
      <c r="C598" s="80" t="n">
        <v>46219</v>
      </c>
      <c r="D598" t="inlineStr">
        <is>
          <t>Coex-AW2</t>
        </is>
      </c>
      <c r="E598" t="inlineStr">
        <is>
          <t>Print Mark Deviation</t>
        </is>
      </c>
      <c r="F598" t="n">
        <v>31</v>
      </c>
      <c r="G598" t="n">
        <v>63.2218</v>
      </c>
    </row>
    <row r="599">
      <c r="A599" t="inlineStr">
        <is>
          <t>Daily_Minor_Stops_2026_09_18.xlsx</t>
        </is>
      </c>
      <c r="B599" t="inlineStr">
        <is>
          <t>Co-Extrusion Line</t>
        </is>
      </c>
      <c r="C599" s="80" t="n">
        <v>46220</v>
      </c>
      <c r="D599" t="inlineStr">
        <is>
          <t>Coex-AW1</t>
        </is>
      </c>
      <c r="E599" t="inlineStr">
        <is>
          <t>Rocker Loose Position</t>
        </is>
      </c>
      <c r="F599" t="n">
        <v>21</v>
      </c>
      <c r="G599" t="n">
        <v>18.83515</v>
      </c>
    </row>
    <row r="600">
      <c r="A600" t="inlineStr">
        <is>
          <t>Daily_Minor_Stops_2026_09_18.xlsx</t>
        </is>
      </c>
      <c r="B600" t="inlineStr">
        <is>
          <t>Co-Extrusion Line</t>
        </is>
      </c>
      <c r="C600" s="80" t="n">
        <v>46220</v>
      </c>
      <c r="D600" t="inlineStr">
        <is>
          <t>Coex-AW1</t>
        </is>
      </c>
      <c r="E600" t="inlineStr">
        <is>
          <t>PX5PX6 No Paper</t>
        </is>
      </c>
      <c r="F600" t="n">
        <v>17</v>
      </c>
      <c r="G600" t="n">
        <v>13.1680166666667</v>
      </c>
    </row>
    <row r="601">
      <c r="A601" t="inlineStr">
        <is>
          <t>Daily_Minor_Stops_2026_09_18.xlsx</t>
        </is>
      </c>
      <c r="B601" t="inlineStr">
        <is>
          <t>Co-Extrusion Line</t>
        </is>
      </c>
      <c r="C601" s="80" t="n">
        <v>46220</v>
      </c>
      <c r="D601" t="inlineStr">
        <is>
          <t>Coex-AW2</t>
        </is>
      </c>
      <c r="E601" t="inlineStr">
        <is>
          <t>U42 Printer Not Ready</t>
        </is>
      </c>
      <c r="F601" t="n">
        <v>15</v>
      </c>
      <c r="G601" t="n">
        <v>7.32085</v>
      </c>
    </row>
    <row r="602">
      <c r="A602" t="inlineStr">
        <is>
          <t>Daily_Minor_Stops_2026_09_18.xlsx</t>
        </is>
      </c>
      <c r="B602" t="inlineStr">
        <is>
          <t>Co-Extrusion Line</t>
        </is>
      </c>
      <c r="C602" s="80" t="n">
        <v>46220</v>
      </c>
      <c r="D602" t="inlineStr">
        <is>
          <t>Coex-AW2</t>
        </is>
      </c>
      <c r="E602" t="inlineStr">
        <is>
          <t>Print Mark Deviation</t>
        </is>
      </c>
      <c r="F602" t="n">
        <v>47</v>
      </c>
      <c r="G602" t="n">
        <v>44.8444333333333</v>
      </c>
    </row>
    <row r="603">
      <c r="A603" t="inlineStr">
        <is>
          <t>Daily_Minor_Stops_2026_09_18.xlsx</t>
        </is>
      </c>
      <c r="B603" t="inlineStr">
        <is>
          <t>Co-Extrusion Line</t>
        </is>
      </c>
      <c r="C603" s="80" t="n">
        <v>46221</v>
      </c>
      <c r="D603" t="inlineStr">
        <is>
          <t>Coex-AW1</t>
        </is>
      </c>
      <c r="E603" t="inlineStr">
        <is>
          <t>Rocker Loose Position</t>
        </is>
      </c>
      <c r="F603" t="n">
        <v>35</v>
      </c>
      <c r="G603" t="n">
        <v>22.86935</v>
      </c>
    </row>
    <row r="604">
      <c r="A604" t="inlineStr">
        <is>
          <t>Daily_Minor_Stops_2026_09_18.xlsx</t>
        </is>
      </c>
      <c r="B604" t="inlineStr">
        <is>
          <t>Co-Extrusion Line</t>
        </is>
      </c>
      <c r="C604" s="80" t="n">
        <v>46221</v>
      </c>
      <c r="D604" t="inlineStr">
        <is>
          <t>Coex-AW1</t>
        </is>
      </c>
      <c r="E604" t="inlineStr">
        <is>
          <t>PX5PX6 No Paper</t>
        </is>
      </c>
      <c r="F604" t="n">
        <v>22</v>
      </c>
      <c r="G604" t="n">
        <v>13.9877166666667</v>
      </c>
    </row>
    <row r="605">
      <c r="A605" t="inlineStr">
        <is>
          <t>Daily_Minor_Stops_2026_09_18.xlsx</t>
        </is>
      </c>
      <c r="B605" t="inlineStr">
        <is>
          <t>Co-Extrusion Line</t>
        </is>
      </c>
      <c r="C605" s="80" t="n">
        <v>46221</v>
      </c>
      <c r="D605" t="inlineStr">
        <is>
          <t>Coex-AW2</t>
        </is>
      </c>
      <c r="E605" t="inlineStr">
        <is>
          <t>Rocker Loose Position</t>
        </is>
      </c>
      <c r="F605" t="n">
        <v>16</v>
      </c>
      <c r="G605" t="n">
        <v>8.4939</v>
      </c>
    </row>
    <row r="606">
      <c r="A606" t="inlineStr">
        <is>
          <t>Daily_Minor_Stops_2026_09_18.xlsx</t>
        </is>
      </c>
      <c r="B606" t="inlineStr">
        <is>
          <t>Co-Extrusion Line</t>
        </is>
      </c>
      <c r="C606" s="80" t="n">
        <v>46221</v>
      </c>
      <c r="D606" t="inlineStr">
        <is>
          <t>Coex-AW2</t>
        </is>
      </c>
      <c r="E606" t="inlineStr">
        <is>
          <t>PX5PX6 No Paper</t>
        </is>
      </c>
      <c r="F606" t="n">
        <v>16</v>
      </c>
      <c r="G606" t="n">
        <v>15.5149</v>
      </c>
    </row>
    <row r="607">
      <c r="A607" t="inlineStr">
        <is>
          <t>Daily_Minor_Stops_2026_09_18.xlsx</t>
        </is>
      </c>
      <c r="B607" t="inlineStr">
        <is>
          <t>Co-Extrusion Line</t>
        </is>
      </c>
      <c r="C607" s="80" t="n">
        <v>46222</v>
      </c>
      <c r="D607" t="inlineStr">
        <is>
          <t>Coex-AW1</t>
        </is>
      </c>
      <c r="E607" t="inlineStr">
        <is>
          <t>Rocker Loose Position</t>
        </is>
      </c>
      <c r="F607" t="n">
        <v>17</v>
      </c>
      <c r="G607" t="n">
        <v>10.1550166666667</v>
      </c>
    </row>
    <row r="608">
      <c r="A608" t="inlineStr">
        <is>
          <t>Daily_Minor_Stops_2026_09_18.xlsx</t>
        </is>
      </c>
      <c r="B608" t="inlineStr">
        <is>
          <t>Co-Extrusion Line</t>
        </is>
      </c>
      <c r="C608" s="80" t="n">
        <v>46222</v>
      </c>
      <c r="D608" t="inlineStr">
        <is>
          <t>Coex-AW1</t>
        </is>
      </c>
      <c r="E608" t="inlineStr">
        <is>
          <t>PX5PX6 No Paper</t>
        </is>
      </c>
      <c r="F608" t="n">
        <v>17</v>
      </c>
      <c r="G608" t="n">
        <v>15.0087333333333</v>
      </c>
    </row>
    <row r="609">
      <c r="A609" t="inlineStr">
        <is>
          <t>Daily_Minor_Stops_2026_09_18.xlsx</t>
        </is>
      </c>
      <c r="B609" t="inlineStr">
        <is>
          <t>Co-Extrusion Line</t>
        </is>
      </c>
      <c r="C609" s="80" t="n">
        <v>46222</v>
      </c>
      <c r="D609" t="inlineStr">
        <is>
          <t>Coex-AW2</t>
        </is>
      </c>
      <c r="E609" t="inlineStr">
        <is>
          <t>S20 Main Cover is Open</t>
        </is>
      </c>
      <c r="F609" t="n">
        <v>12</v>
      </c>
      <c r="G609" t="n">
        <v>68.3373666666667</v>
      </c>
    </row>
    <row r="610">
      <c r="A610" t="inlineStr">
        <is>
          <t>Daily_Minor_Stops_2026_09_18.xlsx</t>
        </is>
      </c>
      <c r="B610" t="inlineStr">
        <is>
          <t>Co-Extrusion Line</t>
        </is>
      </c>
      <c r="C610" s="80" t="n">
        <v>46222</v>
      </c>
      <c r="D610" t="inlineStr">
        <is>
          <t>Coex-AW2</t>
        </is>
      </c>
      <c r="E610" t="inlineStr">
        <is>
          <t>PX5PX6 No Paper</t>
        </is>
      </c>
      <c r="F610" t="n">
        <v>13</v>
      </c>
      <c r="G610" t="n">
        <v>15.15555</v>
      </c>
    </row>
    <row r="611">
      <c r="A611" t="inlineStr">
        <is>
          <t>Daily_Minor_Stops_2026_09_18.xlsx</t>
        </is>
      </c>
      <c r="B611" t="inlineStr">
        <is>
          <t>Co-Extrusion Line</t>
        </is>
      </c>
      <c r="C611" s="80" t="n">
        <v>46223</v>
      </c>
      <c r="D611" t="inlineStr">
        <is>
          <t>Coex-AW1</t>
        </is>
      </c>
      <c r="E611" t="inlineStr">
        <is>
          <t>PX18 Jam At Former</t>
        </is>
      </c>
      <c r="F611" t="n">
        <v>34</v>
      </c>
      <c r="G611" t="n">
        <v>31.0035833333333</v>
      </c>
    </row>
    <row r="612">
      <c r="A612" t="inlineStr">
        <is>
          <t>Daily_Minor_Stops_2026_09_18.xlsx</t>
        </is>
      </c>
      <c r="B612" t="inlineStr">
        <is>
          <t>Co-Extrusion Line</t>
        </is>
      </c>
      <c r="C612" s="80" t="n">
        <v>46223</v>
      </c>
      <c r="D612" t="inlineStr">
        <is>
          <t>Coex-AW1</t>
        </is>
      </c>
      <c r="E612" t="inlineStr">
        <is>
          <t>PX16 jam At LSE</t>
        </is>
      </c>
      <c r="F612" t="n">
        <v>12</v>
      </c>
      <c r="G612" t="n">
        <v>36.8516166666667</v>
      </c>
    </row>
    <row r="613">
      <c r="A613" t="inlineStr">
        <is>
          <t>Daily_Minor_Stops_2026_09_18.xlsx</t>
        </is>
      </c>
      <c r="B613" t="inlineStr">
        <is>
          <t>Co-Extrusion Line</t>
        </is>
      </c>
      <c r="C613" s="80" t="n">
        <v>46223</v>
      </c>
      <c r="D613" t="inlineStr">
        <is>
          <t>Coex-AW2</t>
        </is>
      </c>
      <c r="E613" t="inlineStr">
        <is>
          <t>PX5PX6 No Paper</t>
        </is>
      </c>
      <c r="F613" t="n">
        <v>10</v>
      </c>
      <c r="G613" t="n">
        <v>8.151300000000001</v>
      </c>
    </row>
    <row r="614">
      <c r="A614" t="inlineStr">
        <is>
          <t>Daily_Minor_Stops_2026_09_18.xlsx</t>
        </is>
      </c>
      <c r="B614" t="inlineStr">
        <is>
          <t>Co-Extrusion Line</t>
        </is>
      </c>
      <c r="C614" s="80" t="n">
        <v>46223</v>
      </c>
      <c r="D614" t="inlineStr">
        <is>
          <t>Coex-AW2</t>
        </is>
      </c>
      <c r="E614" t="inlineStr">
        <is>
          <t>PX18 Jam At Former</t>
        </is>
      </c>
      <c r="F614" t="n">
        <v>25</v>
      </c>
      <c r="G614" t="n">
        <v>24.5149333333333</v>
      </c>
    </row>
    <row r="615">
      <c r="A615" t="inlineStr">
        <is>
          <t>Daily_Minor_Stops_2026_09_18.xlsx</t>
        </is>
      </c>
      <c r="B615" t="inlineStr">
        <is>
          <t>Co-Extrusion Line</t>
        </is>
      </c>
      <c r="C615" s="80" t="n">
        <v>46224</v>
      </c>
      <c r="D615" t="inlineStr">
        <is>
          <t>Coex-AW1</t>
        </is>
      </c>
      <c r="E615" t="inlineStr">
        <is>
          <t>U42 Printer Not Ready</t>
        </is>
      </c>
      <c r="F615" t="n">
        <v>12</v>
      </c>
      <c r="G615" t="n">
        <v>8.155799999999999</v>
      </c>
    </row>
    <row r="616">
      <c r="A616" t="inlineStr">
        <is>
          <t>Daily_Minor_Stops_2026_09_18.xlsx</t>
        </is>
      </c>
      <c r="B616" t="inlineStr">
        <is>
          <t>Co-Extrusion Line</t>
        </is>
      </c>
      <c r="C616" s="80" t="n">
        <v>46224</v>
      </c>
      <c r="D616" t="inlineStr">
        <is>
          <t>Coex-AW1</t>
        </is>
      </c>
      <c r="E616" t="inlineStr">
        <is>
          <t>PX5PX6 No Paper</t>
        </is>
      </c>
      <c r="F616" t="n">
        <v>22</v>
      </c>
      <c r="G616" t="n">
        <v>39.0071333333333</v>
      </c>
    </row>
    <row r="617">
      <c r="A617" t="inlineStr">
        <is>
          <t>Daily_Minor_Stops_2026_09_18.xlsx</t>
        </is>
      </c>
      <c r="B617" t="inlineStr">
        <is>
          <t>Co-Extrusion Line</t>
        </is>
      </c>
      <c r="C617" s="80" t="n">
        <v>46224</v>
      </c>
      <c r="D617" t="inlineStr">
        <is>
          <t>Coex-AW2</t>
        </is>
      </c>
      <c r="E617" t="inlineStr">
        <is>
          <t>U42 Printer Not Ready</t>
        </is>
      </c>
      <c r="F617" t="n">
        <v>8</v>
      </c>
      <c r="G617" t="n">
        <v>3.50883333333333</v>
      </c>
    </row>
    <row r="618">
      <c r="A618" t="inlineStr">
        <is>
          <t>Daily_Minor_Stops_2026_09_18.xlsx</t>
        </is>
      </c>
      <c r="B618" t="inlineStr">
        <is>
          <t>Co-Extrusion Line</t>
        </is>
      </c>
      <c r="C618" s="80" t="n">
        <v>46224</v>
      </c>
      <c r="D618" t="inlineStr">
        <is>
          <t>Coex-AW2</t>
        </is>
      </c>
      <c r="E618" t="inlineStr">
        <is>
          <t>PX5PX6 No Paper</t>
        </is>
      </c>
      <c r="F618" t="n">
        <v>16</v>
      </c>
      <c r="G618" t="n">
        <v>12.8449333333333</v>
      </c>
    </row>
    <row r="619">
      <c r="A619" t="inlineStr">
        <is>
          <t>Daily_Minor_Stops_2026_09_18.xlsx</t>
        </is>
      </c>
      <c r="B619" t="inlineStr">
        <is>
          <t>Co-Extrusion Line</t>
        </is>
      </c>
      <c r="C619" s="80" t="n">
        <v>46225</v>
      </c>
      <c r="D619" t="inlineStr">
        <is>
          <t>Coex-AW1</t>
        </is>
      </c>
      <c r="E619" t="inlineStr">
        <is>
          <t>U42 Printer Not Ready</t>
        </is>
      </c>
      <c r="F619" t="n">
        <v>4</v>
      </c>
      <c r="G619" t="n">
        <v>1.84096666666667</v>
      </c>
    </row>
    <row r="620">
      <c r="A620" t="inlineStr">
        <is>
          <t>Daily_Minor_Stops_2026_09_18.xlsx</t>
        </is>
      </c>
      <c r="B620" t="inlineStr">
        <is>
          <t>Co-Extrusion Line</t>
        </is>
      </c>
      <c r="C620" s="80" t="n">
        <v>46225</v>
      </c>
      <c r="D620" t="inlineStr">
        <is>
          <t>Coex-AW1</t>
        </is>
      </c>
      <c r="E620" t="inlineStr">
        <is>
          <t>PX5PX6 No Paper</t>
        </is>
      </c>
      <c r="F620" t="n">
        <v>9</v>
      </c>
      <c r="G620" t="n">
        <v>7.82943333333333</v>
      </c>
    </row>
    <row r="621">
      <c r="A621" t="inlineStr">
        <is>
          <t>Daily_Minor_Stops_2026_09_18.xlsx</t>
        </is>
      </c>
      <c r="B621" t="inlineStr">
        <is>
          <t>Co-Extrusion Line</t>
        </is>
      </c>
      <c r="C621" s="80" t="n">
        <v>46225</v>
      </c>
      <c r="D621" t="inlineStr">
        <is>
          <t>Coex-AW2</t>
        </is>
      </c>
      <c r="E621" t="inlineStr">
        <is>
          <t>U42 Printer Not Ready</t>
        </is>
      </c>
      <c r="F621" t="n">
        <v>5</v>
      </c>
      <c r="G621" t="n">
        <v>2.15046666666667</v>
      </c>
    </row>
    <row r="622">
      <c r="A622" t="inlineStr">
        <is>
          <t>Daily_Minor_Stops_2026_09_18.xlsx</t>
        </is>
      </c>
      <c r="B622" t="inlineStr">
        <is>
          <t>Co-Extrusion Line</t>
        </is>
      </c>
      <c r="C622" s="80" t="n">
        <v>46225</v>
      </c>
      <c r="D622" t="inlineStr">
        <is>
          <t>Coex-AW2</t>
        </is>
      </c>
      <c r="E622" t="inlineStr">
        <is>
          <t>PX5PX6 No Paper</t>
        </is>
      </c>
      <c r="F622" t="n">
        <v>9</v>
      </c>
      <c r="G622" t="n">
        <v>8.75101666666667</v>
      </c>
    </row>
    <row r="623">
      <c r="A623" t="inlineStr">
        <is>
          <t>Daily_Minor_Stops_2026_09_18.xlsx</t>
        </is>
      </c>
      <c r="B623" t="inlineStr">
        <is>
          <t>Co-Extrusion Line</t>
        </is>
      </c>
      <c r="C623" s="80" t="n">
        <v>46226</v>
      </c>
      <c r="D623" t="inlineStr">
        <is>
          <t>Coex-AW1</t>
        </is>
      </c>
      <c r="E623" t="inlineStr">
        <is>
          <t>PX5PX6 No Paper</t>
        </is>
      </c>
      <c r="F623" t="n">
        <v>17</v>
      </c>
      <c r="G623" t="n">
        <v>12.6345</v>
      </c>
    </row>
    <row r="624">
      <c r="A624" t="inlineStr">
        <is>
          <t>Daily_Minor_Stops_2026_09_18.xlsx</t>
        </is>
      </c>
      <c r="B624" t="inlineStr">
        <is>
          <t>Co-Extrusion Line</t>
        </is>
      </c>
      <c r="C624" s="80" t="n">
        <v>46226</v>
      </c>
      <c r="D624" t="inlineStr">
        <is>
          <t>Coex-AW1</t>
        </is>
      </c>
      <c r="E624" t="inlineStr">
        <is>
          <t>PX18 Jam At Former</t>
        </is>
      </c>
      <c r="F624" t="n">
        <v>17</v>
      </c>
      <c r="G624" t="n">
        <v>9.848266666666669</v>
      </c>
    </row>
    <row r="625">
      <c r="A625" t="inlineStr">
        <is>
          <t>Daily_Minor_Stops_2026_09_18.xlsx</t>
        </is>
      </c>
      <c r="B625" t="inlineStr">
        <is>
          <t>Co-Extrusion Line</t>
        </is>
      </c>
      <c r="C625" s="80" t="n">
        <v>46226</v>
      </c>
      <c r="D625" t="inlineStr">
        <is>
          <t>Coex-AW2</t>
        </is>
      </c>
      <c r="E625" t="inlineStr">
        <is>
          <t>PX5PX6 No Paper</t>
        </is>
      </c>
      <c r="F625" t="n">
        <v>14</v>
      </c>
      <c r="G625" t="n">
        <v>15.4964333333333</v>
      </c>
    </row>
    <row r="626">
      <c r="A626" t="inlineStr">
        <is>
          <t>Daily_Minor_Stops_2026_09_18.xlsx</t>
        </is>
      </c>
      <c r="B626" t="inlineStr">
        <is>
          <t>Co-Extrusion Line</t>
        </is>
      </c>
      <c r="C626" s="80" t="n">
        <v>46226</v>
      </c>
      <c r="D626" t="inlineStr">
        <is>
          <t>Coex-AW2</t>
        </is>
      </c>
      <c r="E626" t="inlineStr">
        <is>
          <t>Down Strem Machine Faulty</t>
        </is>
      </c>
      <c r="F626" t="n">
        <v>6</v>
      </c>
      <c r="G626" t="n">
        <v>6.49776666666667</v>
      </c>
    </row>
    <row r="627">
      <c r="A627" t="inlineStr">
        <is>
          <t>Daily_Minor_Stops_2026_09_18.xlsx</t>
        </is>
      </c>
      <c r="B627" t="inlineStr">
        <is>
          <t>Co-Extrusion Line</t>
        </is>
      </c>
      <c r="C627" s="80" t="n">
        <v>46227</v>
      </c>
      <c r="D627" t="inlineStr">
        <is>
          <t>Coex-AW1</t>
        </is>
      </c>
      <c r="E627" t="inlineStr">
        <is>
          <t>PX5PX6 No Paper</t>
        </is>
      </c>
      <c r="F627" t="n">
        <v>19</v>
      </c>
      <c r="G627" t="n">
        <v>15.5834666666667</v>
      </c>
    </row>
    <row r="628">
      <c r="A628" t="inlineStr">
        <is>
          <t>Daily_Minor_Stops_2026_09_18.xlsx</t>
        </is>
      </c>
      <c r="B628" t="inlineStr">
        <is>
          <t>Co-Extrusion Line</t>
        </is>
      </c>
      <c r="C628" s="80" t="n">
        <v>46227</v>
      </c>
      <c r="D628" t="inlineStr">
        <is>
          <t>Coex-AW1</t>
        </is>
      </c>
      <c r="E628" t="inlineStr">
        <is>
          <t>PX18 Jam At Former</t>
        </is>
      </c>
      <c r="F628" t="n">
        <v>14</v>
      </c>
      <c r="G628" t="n">
        <v>13.9915666666667</v>
      </c>
    </row>
    <row r="629">
      <c r="A629" t="inlineStr">
        <is>
          <t>Daily_Minor_Stops_2026_09_18.xlsx</t>
        </is>
      </c>
      <c r="B629" t="inlineStr">
        <is>
          <t>Co-Extrusion Line</t>
        </is>
      </c>
      <c r="C629" s="80" t="n">
        <v>46227</v>
      </c>
      <c r="D629" t="inlineStr">
        <is>
          <t>Coex-AW2</t>
        </is>
      </c>
      <c r="E629" t="inlineStr">
        <is>
          <t>U42 Printer Not Ready</t>
        </is>
      </c>
      <c r="F629" t="n">
        <v>3</v>
      </c>
      <c r="G629" t="n">
        <v>0.834533333333333</v>
      </c>
    </row>
    <row r="630">
      <c r="A630" t="inlineStr">
        <is>
          <t>Daily_Minor_Stops_2026_09_18.xlsx</t>
        </is>
      </c>
      <c r="B630" t="inlineStr">
        <is>
          <t>Co-Extrusion Line</t>
        </is>
      </c>
      <c r="C630" s="80" t="n">
        <v>46227</v>
      </c>
      <c r="D630" t="inlineStr">
        <is>
          <t>Coex-AW2</t>
        </is>
      </c>
      <c r="E630" t="inlineStr">
        <is>
          <t>PX5PX6 No Paper</t>
        </is>
      </c>
      <c r="F630" t="n">
        <v>14</v>
      </c>
      <c r="G630" t="n">
        <v>20.5088666666667</v>
      </c>
    </row>
    <row r="631">
      <c r="A631" t="inlineStr">
        <is>
          <t>Daily_Minor_Stops_2026_09_18.xlsx</t>
        </is>
      </c>
      <c r="B631" t="inlineStr">
        <is>
          <t>Co-Extrusion Line</t>
        </is>
      </c>
      <c r="C631" s="80" t="n">
        <v>46228</v>
      </c>
      <c r="D631" t="inlineStr">
        <is>
          <t>Coex-AW1</t>
        </is>
      </c>
      <c r="E631" t="inlineStr">
        <is>
          <t>U42 Printer Not Ready</t>
        </is>
      </c>
      <c r="F631" t="n">
        <v>9</v>
      </c>
      <c r="G631" t="n">
        <v>2.70611666666667</v>
      </c>
    </row>
    <row r="632">
      <c r="A632" t="inlineStr">
        <is>
          <t>Daily_Minor_Stops_2026_09_18.xlsx</t>
        </is>
      </c>
      <c r="B632" t="inlineStr">
        <is>
          <t>Co-Extrusion Line</t>
        </is>
      </c>
      <c r="C632" s="80" t="n">
        <v>46228</v>
      </c>
      <c r="D632" t="inlineStr">
        <is>
          <t>Coex-AW1</t>
        </is>
      </c>
      <c r="E632" t="inlineStr">
        <is>
          <t>PX5PX6 No Paper</t>
        </is>
      </c>
      <c r="F632" t="n">
        <v>17</v>
      </c>
      <c r="G632" t="n">
        <v>14.7919</v>
      </c>
    </row>
    <row r="633">
      <c r="A633" t="inlineStr">
        <is>
          <t>Daily_Minor_Stops_2026_09_18.xlsx</t>
        </is>
      </c>
      <c r="B633" t="inlineStr">
        <is>
          <t>Co-Extrusion Line</t>
        </is>
      </c>
      <c r="C633" s="80" t="n">
        <v>46228</v>
      </c>
      <c r="D633" t="inlineStr">
        <is>
          <t>Coex-AW2</t>
        </is>
      </c>
      <c r="E633" t="inlineStr">
        <is>
          <t>S20 Main Cover is Open</t>
        </is>
      </c>
      <c r="F633" t="n">
        <v>7</v>
      </c>
      <c r="G633" t="n">
        <v>255.07815</v>
      </c>
    </row>
    <row r="634">
      <c r="A634" t="inlineStr">
        <is>
          <t>Daily_Minor_Stops_2026_09_18.xlsx</t>
        </is>
      </c>
      <c r="B634" t="inlineStr">
        <is>
          <t>Co-Extrusion Line</t>
        </is>
      </c>
      <c r="C634" s="80" t="n">
        <v>46228</v>
      </c>
      <c r="D634" t="inlineStr">
        <is>
          <t>Coex-AW2</t>
        </is>
      </c>
      <c r="E634" t="inlineStr">
        <is>
          <t>PX5PX6 No Paper</t>
        </is>
      </c>
      <c r="F634" t="n">
        <v>12</v>
      </c>
      <c r="G634" t="n">
        <v>14.0874833333333</v>
      </c>
    </row>
    <row r="635">
      <c r="A635" t="inlineStr">
        <is>
          <t>Daily_Minor_Stops_2026_09_18.xlsx</t>
        </is>
      </c>
      <c r="B635" t="inlineStr">
        <is>
          <t>Co-Extrusion Line</t>
        </is>
      </c>
      <c r="C635" s="80" t="n">
        <v>46229</v>
      </c>
      <c r="D635" t="inlineStr">
        <is>
          <t>Coex-AW1</t>
        </is>
      </c>
      <c r="E635" t="inlineStr">
        <is>
          <t>PX5PX6 No Paper</t>
        </is>
      </c>
      <c r="F635" t="n">
        <v>22</v>
      </c>
      <c r="G635" t="n">
        <v>23.6797333333333</v>
      </c>
    </row>
    <row r="636">
      <c r="A636" t="inlineStr">
        <is>
          <t>Daily_Minor_Stops_2026_09_18.xlsx</t>
        </is>
      </c>
      <c r="B636" t="inlineStr">
        <is>
          <t>Co-Extrusion Line</t>
        </is>
      </c>
      <c r="C636" s="80" t="n">
        <v>46229</v>
      </c>
      <c r="D636" t="inlineStr">
        <is>
          <t>Coex-AW1</t>
        </is>
      </c>
      <c r="E636" t="inlineStr">
        <is>
          <t>PX18 Jam At Former</t>
        </is>
      </c>
      <c r="F636" t="n">
        <v>8</v>
      </c>
      <c r="G636" t="n">
        <v>5.1798</v>
      </c>
    </row>
    <row r="637">
      <c r="A637" t="inlineStr">
        <is>
          <t>Daily_Minor_Stops_2026_09_18.xlsx</t>
        </is>
      </c>
      <c r="B637" t="inlineStr">
        <is>
          <t>Co-Extrusion Line</t>
        </is>
      </c>
      <c r="C637" s="80" t="n">
        <v>46229</v>
      </c>
      <c r="D637" t="inlineStr">
        <is>
          <t>Coex-AW2</t>
        </is>
      </c>
      <c r="E637" t="inlineStr">
        <is>
          <t>PX5PX6 No Paper</t>
        </is>
      </c>
      <c r="F637" t="n">
        <v>18</v>
      </c>
      <c r="G637" t="n">
        <v>15.2956666666667</v>
      </c>
    </row>
    <row r="638">
      <c r="A638" t="inlineStr">
        <is>
          <t>Daily_Minor_Stops_2026_09_18.xlsx</t>
        </is>
      </c>
      <c r="B638" t="inlineStr">
        <is>
          <t>Co-Extrusion Line</t>
        </is>
      </c>
      <c r="C638" s="80" t="n">
        <v>46229</v>
      </c>
      <c r="D638" t="inlineStr">
        <is>
          <t>Coex-AW2</t>
        </is>
      </c>
      <c r="E638" t="inlineStr">
        <is>
          <t>PX18 Jam At Former</t>
        </is>
      </c>
      <c r="F638" t="n">
        <v>5</v>
      </c>
      <c r="G638" t="n">
        <v>2.85746666666667</v>
      </c>
    </row>
    <row r="639">
      <c r="A639" t="inlineStr">
        <is>
          <t>Daily_Minor_Stops_2026_09_18.xlsx</t>
        </is>
      </c>
      <c r="B639" t="inlineStr">
        <is>
          <t>Co-Extrusion Line</t>
        </is>
      </c>
      <c r="C639" s="80" t="n">
        <v>46230</v>
      </c>
      <c r="D639" t="inlineStr">
        <is>
          <t>Coex-AW1</t>
        </is>
      </c>
      <c r="E639" t="inlineStr">
        <is>
          <t>PX5PX6 No Paper</t>
        </is>
      </c>
      <c r="F639" t="n">
        <v>19</v>
      </c>
      <c r="G639" t="n">
        <v>20.6580166666667</v>
      </c>
    </row>
    <row r="640">
      <c r="A640" t="inlineStr">
        <is>
          <t>Daily_Minor_Stops_2026_09_18.xlsx</t>
        </is>
      </c>
      <c r="B640" t="inlineStr">
        <is>
          <t>Co-Extrusion Line</t>
        </is>
      </c>
      <c r="C640" s="80" t="n">
        <v>46230</v>
      </c>
      <c r="D640" t="inlineStr">
        <is>
          <t>Coex-AW1</t>
        </is>
      </c>
      <c r="E640" t="inlineStr">
        <is>
          <t>PX18 Jam At Former</t>
        </is>
      </c>
      <c r="F640" t="n">
        <v>13</v>
      </c>
      <c r="G640" t="n">
        <v>11.9471833333333</v>
      </c>
    </row>
    <row r="641">
      <c r="A641" t="inlineStr">
        <is>
          <t>Daily_Minor_Stops_2026_09_18.xlsx</t>
        </is>
      </c>
      <c r="B641" t="inlineStr">
        <is>
          <t>Co-Extrusion Line</t>
        </is>
      </c>
      <c r="C641" s="80" t="n">
        <v>46230</v>
      </c>
      <c r="D641" t="inlineStr">
        <is>
          <t>Coex-AW2</t>
        </is>
      </c>
      <c r="E641" t="inlineStr">
        <is>
          <t>U42 Printer Not Ready</t>
        </is>
      </c>
      <c r="F641" t="n">
        <v>4</v>
      </c>
      <c r="G641" t="n">
        <v>1.00073333333333</v>
      </c>
    </row>
    <row r="642">
      <c r="A642" t="inlineStr">
        <is>
          <t>Daily_Minor_Stops_2026_09_18.xlsx</t>
        </is>
      </c>
      <c r="B642" t="inlineStr">
        <is>
          <t>Co-Extrusion Line</t>
        </is>
      </c>
      <c r="C642" s="80" t="n">
        <v>46230</v>
      </c>
      <c r="D642" t="inlineStr">
        <is>
          <t>Coex-AW2</t>
        </is>
      </c>
      <c r="E642" t="inlineStr">
        <is>
          <t>PX5PX6 No Paper</t>
        </is>
      </c>
      <c r="F642" t="n">
        <v>23</v>
      </c>
      <c r="G642" t="n">
        <v>21.6923666666667</v>
      </c>
    </row>
    <row r="643">
      <c r="A643" t="inlineStr">
        <is>
          <t>Daily_Minor_Stops_2026_09_18.xlsx</t>
        </is>
      </c>
      <c r="B643" t="inlineStr">
        <is>
          <t>Co-Extrusion Line</t>
        </is>
      </c>
      <c r="C643" s="80" t="n">
        <v>46231</v>
      </c>
      <c r="D643" t="inlineStr">
        <is>
          <t>Coex-AW1</t>
        </is>
      </c>
      <c r="E643" t="inlineStr">
        <is>
          <t>PX5PX6 No Paper</t>
        </is>
      </c>
      <c r="F643" t="n">
        <v>19</v>
      </c>
      <c r="G643" t="n">
        <v>16.6389333333333</v>
      </c>
    </row>
    <row r="644">
      <c r="A644" t="inlineStr">
        <is>
          <t>Daily_Minor_Stops_2026_09_18.xlsx</t>
        </is>
      </c>
      <c r="B644" t="inlineStr">
        <is>
          <t>Co-Extrusion Line</t>
        </is>
      </c>
      <c r="C644" s="80" t="n">
        <v>46231</v>
      </c>
      <c r="D644" t="inlineStr">
        <is>
          <t>Coex-AW1</t>
        </is>
      </c>
      <c r="E644" t="inlineStr">
        <is>
          <t>PX18 Jam At Former</t>
        </is>
      </c>
      <c r="F644" t="n">
        <v>13</v>
      </c>
      <c r="G644" t="n">
        <v>8.75333333333333</v>
      </c>
    </row>
    <row r="645">
      <c r="A645" t="inlineStr">
        <is>
          <t>Daily_Minor_Stops_2026_09_18.xlsx</t>
        </is>
      </c>
      <c r="B645" t="inlineStr">
        <is>
          <t>Co-Extrusion Line</t>
        </is>
      </c>
      <c r="C645" s="80" t="n">
        <v>46231</v>
      </c>
      <c r="D645" t="inlineStr">
        <is>
          <t>Coex-AW2</t>
        </is>
      </c>
      <c r="E645" t="inlineStr">
        <is>
          <t>PX5PX6 No Paper</t>
        </is>
      </c>
      <c r="F645" t="n">
        <v>16</v>
      </c>
      <c r="G645" t="n">
        <v>14.1273166666667</v>
      </c>
    </row>
    <row r="646">
      <c r="A646" t="inlineStr">
        <is>
          <t>Daily_Minor_Stops_2026_09_18.xlsx</t>
        </is>
      </c>
      <c r="B646" t="inlineStr">
        <is>
          <t>Co-Extrusion Line</t>
        </is>
      </c>
      <c r="C646" s="80" t="n">
        <v>46231</v>
      </c>
      <c r="D646" t="inlineStr">
        <is>
          <t>Coex-AW2</t>
        </is>
      </c>
      <c r="E646" t="inlineStr">
        <is>
          <t>PX18 Jam At Former</t>
        </is>
      </c>
      <c r="F646" t="n">
        <v>5</v>
      </c>
      <c r="G646" t="n">
        <v>2.51113333333333</v>
      </c>
    </row>
    <row r="647">
      <c r="A647" t="inlineStr">
        <is>
          <t>Daily_Minor_Stops_2026_09_18.xlsx</t>
        </is>
      </c>
      <c r="B647" t="inlineStr">
        <is>
          <t>Co-Extrusion Line</t>
        </is>
      </c>
      <c r="C647" s="80" t="n">
        <v>46232</v>
      </c>
      <c r="D647" t="inlineStr">
        <is>
          <t>Coex-AW1</t>
        </is>
      </c>
      <c r="E647" t="inlineStr">
        <is>
          <t>S20 Main Cover is Open</t>
        </is>
      </c>
      <c r="F647" t="n">
        <v>2</v>
      </c>
      <c r="G647" t="n">
        <v>1194.64898333333</v>
      </c>
    </row>
    <row r="648">
      <c r="A648" t="inlineStr">
        <is>
          <t>Daily_Minor_Stops_2026_09_18.xlsx</t>
        </is>
      </c>
      <c r="B648" t="inlineStr">
        <is>
          <t>Co-Extrusion Line</t>
        </is>
      </c>
      <c r="C648" s="80" t="n">
        <v>46232</v>
      </c>
      <c r="D648" t="inlineStr">
        <is>
          <t>Coex-AW1</t>
        </is>
      </c>
      <c r="E648" t="inlineStr">
        <is>
          <t>PX5PX6 No Paper</t>
        </is>
      </c>
      <c r="F648" t="n">
        <v>3</v>
      </c>
      <c r="G648" t="n">
        <v>3.8684</v>
      </c>
    </row>
    <row r="649">
      <c r="A649" t="inlineStr">
        <is>
          <t>Daily_Minor_Stops_2026_09_18.xlsx</t>
        </is>
      </c>
      <c r="B649" t="inlineStr">
        <is>
          <t>Co-Extrusion Line</t>
        </is>
      </c>
      <c r="C649" s="80" t="n">
        <v>46232</v>
      </c>
      <c r="D649" t="inlineStr">
        <is>
          <t>Coex-AW2</t>
        </is>
      </c>
      <c r="E649" t="inlineStr">
        <is>
          <t>S25 Flap Accum AC Drive Open</t>
        </is>
      </c>
      <c r="F649" t="n">
        <v>2</v>
      </c>
      <c r="G649" t="n">
        <v>5.88718333333333</v>
      </c>
    </row>
    <row r="650">
      <c r="A650" t="inlineStr">
        <is>
          <t>Daily_Minor_Stops_2026_09_18.xlsx</t>
        </is>
      </c>
      <c r="B650" t="inlineStr">
        <is>
          <t>Co-Extrusion Line</t>
        </is>
      </c>
      <c r="C650" s="80" t="n">
        <v>46232</v>
      </c>
      <c r="D650" t="inlineStr">
        <is>
          <t>Coex-AW2</t>
        </is>
      </c>
      <c r="E650" t="inlineStr">
        <is>
          <t>PX5PX6 No Paper</t>
        </is>
      </c>
      <c r="F650" t="n">
        <v>2</v>
      </c>
      <c r="G650" t="n">
        <v>2.69161666666667</v>
      </c>
    </row>
    <row r="651">
      <c r="A651" t="inlineStr">
        <is>
          <t>Daily_Minor_Stops_2026_09_18.xlsx</t>
        </is>
      </c>
      <c r="B651" t="inlineStr">
        <is>
          <t>Co-Extrusion Line</t>
        </is>
      </c>
      <c r="C651" s="80" t="n">
        <v>46233</v>
      </c>
      <c r="D651" t="inlineStr">
        <is>
          <t>Coex-AW1</t>
        </is>
      </c>
      <c r="E651" t="inlineStr">
        <is>
          <t>S20 Main Cover is Open</t>
        </is>
      </c>
      <c r="F651" t="n">
        <v>1</v>
      </c>
      <c r="G651" t="n">
        <v>1440</v>
      </c>
    </row>
    <row r="652">
      <c r="A652" t="inlineStr">
        <is>
          <t>Daily_Minor_Stops_2026_09_18.xlsx</t>
        </is>
      </c>
      <c r="B652" t="inlineStr">
        <is>
          <t>Co-Extrusion Line</t>
        </is>
      </c>
      <c r="C652" s="80" t="n">
        <v>46233</v>
      </c>
      <c r="D652" t="inlineStr">
        <is>
          <t>Coex-AW2</t>
        </is>
      </c>
      <c r="E652" t="inlineStr">
        <is>
          <t>S20 Main Cover is Open</t>
        </is>
      </c>
      <c r="F652" t="n">
        <v>1</v>
      </c>
      <c r="G652" t="n">
        <v>1440</v>
      </c>
    </row>
    <row r="653">
      <c r="A653" t="inlineStr">
        <is>
          <t>Daily_Minor_Stops_2026_09_18.xlsx</t>
        </is>
      </c>
      <c r="B653" t="inlineStr">
        <is>
          <t>Co-Extrusion Line</t>
        </is>
      </c>
      <c r="C653" s="80" t="n">
        <v>46234</v>
      </c>
      <c r="D653" t="inlineStr">
        <is>
          <t>Coex-AW1</t>
        </is>
      </c>
      <c r="E653" t="inlineStr">
        <is>
          <t>S20 Main Cover is Open</t>
        </is>
      </c>
      <c r="F653" t="n">
        <v>1</v>
      </c>
      <c r="G653" t="n">
        <v>1440</v>
      </c>
    </row>
    <row r="654">
      <c r="A654" t="inlineStr">
        <is>
          <t>Daily_Minor_Stops_2026_09_18.xlsx</t>
        </is>
      </c>
      <c r="B654" t="inlineStr">
        <is>
          <t>Co-Extrusion Line</t>
        </is>
      </c>
      <c r="C654" s="80" t="n">
        <v>46234</v>
      </c>
      <c r="D654" t="inlineStr">
        <is>
          <t>Coex-AW2</t>
        </is>
      </c>
      <c r="E654" t="inlineStr">
        <is>
          <t>S20 Main Cover is Open</t>
        </is>
      </c>
      <c r="F654" t="n">
        <v>1</v>
      </c>
      <c r="G654" t="n">
        <v>1440</v>
      </c>
    </row>
    <row r="655">
      <c r="A655" t="inlineStr">
        <is>
          <t>Daily_Minor_Stops_2026_09_18.xlsx</t>
        </is>
      </c>
      <c r="B655" t="inlineStr">
        <is>
          <t>Co-Extrusion Line</t>
        </is>
      </c>
      <c r="C655" s="80" t="n">
        <v>46235</v>
      </c>
      <c r="D655" t="inlineStr">
        <is>
          <t>Coex-AW1</t>
        </is>
      </c>
      <c r="E655" t="inlineStr">
        <is>
          <t>S20 Main Cover is Open</t>
        </is>
      </c>
      <c r="F655" t="n">
        <v>1</v>
      </c>
      <c r="G655" t="n">
        <v>1440</v>
      </c>
    </row>
    <row r="656">
      <c r="A656" t="inlineStr">
        <is>
          <t>Daily_Minor_Stops_2026_09_18.xlsx</t>
        </is>
      </c>
      <c r="B656" t="inlineStr">
        <is>
          <t>Co-Extrusion Line</t>
        </is>
      </c>
      <c r="C656" s="80" t="n">
        <v>46235</v>
      </c>
      <c r="D656" t="inlineStr">
        <is>
          <t>Coex-AW2</t>
        </is>
      </c>
      <c r="E656" t="inlineStr">
        <is>
          <t>S20 Main Cover is Open</t>
        </is>
      </c>
      <c r="F656" t="n">
        <v>1</v>
      </c>
      <c r="G656" t="n">
        <v>1440</v>
      </c>
    </row>
    <row r="657">
      <c r="A657" t="inlineStr">
        <is>
          <t>Daily_Minor_Stops_2026_09_18.xlsx</t>
        </is>
      </c>
      <c r="B657" t="inlineStr">
        <is>
          <t>Co-Extrusion Line</t>
        </is>
      </c>
      <c r="C657" s="80" t="n">
        <v>46236</v>
      </c>
      <c r="D657" t="inlineStr">
        <is>
          <t>Coex-AW1</t>
        </is>
      </c>
      <c r="E657" t="inlineStr">
        <is>
          <t>S20 Main Cover is Open</t>
        </is>
      </c>
      <c r="F657" t="n">
        <v>1</v>
      </c>
      <c r="G657" t="n">
        <v>1440</v>
      </c>
    </row>
    <row r="658">
      <c r="A658" t="inlineStr">
        <is>
          <t>Daily_Minor_Stops_2026_09_18.xlsx</t>
        </is>
      </c>
      <c r="B658" t="inlineStr">
        <is>
          <t>Co-Extrusion Line</t>
        </is>
      </c>
      <c r="C658" s="80" t="n">
        <v>46236</v>
      </c>
      <c r="D658" t="inlineStr">
        <is>
          <t>Coex-AW2</t>
        </is>
      </c>
      <c r="E658" t="inlineStr">
        <is>
          <t>S20 Main Cover is Open</t>
        </is>
      </c>
      <c r="F658" t="n">
        <v>1</v>
      </c>
      <c r="G658" t="n">
        <v>1440</v>
      </c>
    </row>
    <row r="659">
      <c r="A659" t="inlineStr">
        <is>
          <t>Daily_Minor_Stops_2026_09_18.xlsx</t>
        </is>
      </c>
      <c r="B659" t="inlineStr">
        <is>
          <t>Co-Extrusion Line</t>
        </is>
      </c>
      <c r="C659" s="80" t="n">
        <v>46237</v>
      </c>
      <c r="D659" t="inlineStr">
        <is>
          <t>Coex-AW1</t>
        </is>
      </c>
      <c r="E659" t="inlineStr">
        <is>
          <t>S20 Main Cover is Open</t>
        </is>
      </c>
      <c r="F659" t="n">
        <v>1</v>
      </c>
      <c r="G659" t="n">
        <v>1440</v>
      </c>
    </row>
    <row r="660">
      <c r="A660" t="inlineStr">
        <is>
          <t>Daily_Minor_Stops_2026_09_18.xlsx</t>
        </is>
      </c>
      <c r="B660" t="inlineStr">
        <is>
          <t>Co-Extrusion Line</t>
        </is>
      </c>
      <c r="C660" s="80" t="n">
        <v>46237</v>
      </c>
      <c r="D660" t="inlineStr">
        <is>
          <t>Coex-AW2</t>
        </is>
      </c>
      <c r="E660" t="inlineStr">
        <is>
          <t>S20 Main Cover is Open</t>
        </is>
      </c>
      <c r="F660" t="n">
        <v>1</v>
      </c>
      <c r="G660" t="n">
        <v>1440</v>
      </c>
    </row>
    <row r="661">
      <c r="A661" t="inlineStr">
        <is>
          <t>Daily_Minor_Stops_2026_09_18.xlsx</t>
        </is>
      </c>
      <c r="B661" t="inlineStr">
        <is>
          <t>Co-Extrusion Line</t>
        </is>
      </c>
      <c r="C661" s="80" t="n">
        <v>46238</v>
      </c>
      <c r="D661" t="inlineStr">
        <is>
          <t>Coex-AW1</t>
        </is>
      </c>
      <c r="E661" t="inlineStr">
        <is>
          <t>S20 Main Cover is Open</t>
        </is>
      </c>
      <c r="F661" t="n">
        <v>1</v>
      </c>
      <c r="G661" t="n">
        <v>1440</v>
      </c>
    </row>
    <row r="662">
      <c r="A662" t="inlineStr">
        <is>
          <t>Daily_Minor_Stops_2026_09_18.xlsx</t>
        </is>
      </c>
      <c r="B662" t="inlineStr">
        <is>
          <t>Co-Extrusion Line</t>
        </is>
      </c>
      <c r="C662" s="80" t="n">
        <v>46238</v>
      </c>
      <c r="D662" t="inlineStr">
        <is>
          <t>Coex-AW2</t>
        </is>
      </c>
      <c r="E662" t="inlineStr">
        <is>
          <t>S20 Main Cover is Open</t>
        </is>
      </c>
      <c r="F662" t="n">
        <v>1</v>
      </c>
      <c r="G662" t="n">
        <v>1440</v>
      </c>
    </row>
    <row r="663">
      <c r="A663" t="inlineStr">
        <is>
          <t>Daily_Minor_Stops_2026_09_18.xlsx</t>
        </is>
      </c>
      <c r="B663" t="inlineStr">
        <is>
          <t>Co-Extrusion Line</t>
        </is>
      </c>
      <c r="C663" s="80" t="n">
        <v>46239</v>
      </c>
      <c r="D663" t="inlineStr">
        <is>
          <t>Coex-AW1</t>
        </is>
      </c>
      <c r="E663" t="inlineStr">
        <is>
          <t>S20 Main Cover is Open</t>
        </is>
      </c>
      <c r="F663" t="n">
        <v>1</v>
      </c>
      <c r="G663" t="n">
        <v>1440</v>
      </c>
    </row>
    <row r="664">
      <c r="A664" t="inlineStr">
        <is>
          <t>Daily_Minor_Stops_2026_09_18.xlsx</t>
        </is>
      </c>
      <c r="B664" t="inlineStr">
        <is>
          <t>Co-Extrusion Line</t>
        </is>
      </c>
      <c r="C664" s="80" t="n">
        <v>46239</v>
      </c>
      <c r="D664" t="inlineStr">
        <is>
          <t>Coex-AW2</t>
        </is>
      </c>
      <c r="E664" t="inlineStr">
        <is>
          <t>S20 Main Cover is Open</t>
        </is>
      </c>
      <c r="F664" t="n">
        <v>1</v>
      </c>
      <c r="G664" t="n">
        <v>1440</v>
      </c>
    </row>
    <row r="665">
      <c r="A665" t="inlineStr">
        <is>
          <t>Daily_Minor_Stops_2026_09_18.xlsx</t>
        </is>
      </c>
      <c r="B665" t="inlineStr">
        <is>
          <t>Co-Extrusion Line</t>
        </is>
      </c>
      <c r="C665" s="80" t="n">
        <v>46240</v>
      </c>
      <c r="D665" t="inlineStr">
        <is>
          <t>Coex-AW1</t>
        </is>
      </c>
      <c r="E665" t="inlineStr">
        <is>
          <t>S20 Main Cover is Open</t>
        </is>
      </c>
      <c r="F665" t="n">
        <v>1</v>
      </c>
      <c r="G665" t="n">
        <v>1440</v>
      </c>
    </row>
    <row r="666">
      <c r="A666" t="inlineStr">
        <is>
          <t>Daily_Minor_Stops_2026_09_18.xlsx</t>
        </is>
      </c>
      <c r="B666" t="inlineStr">
        <is>
          <t>Co-Extrusion Line</t>
        </is>
      </c>
      <c r="C666" s="80" t="n">
        <v>46240</v>
      </c>
      <c r="D666" t="inlineStr">
        <is>
          <t>Coex-AW2</t>
        </is>
      </c>
      <c r="E666" t="inlineStr">
        <is>
          <t>S20 Main Cover is Open</t>
        </is>
      </c>
      <c r="F666" t="n">
        <v>1</v>
      </c>
      <c r="G666" t="n">
        <v>1440</v>
      </c>
    </row>
    <row r="667">
      <c r="A667" t="inlineStr">
        <is>
          <t>Daily_Minor_Stops_2026_09_18.xlsx</t>
        </is>
      </c>
      <c r="B667" t="inlineStr">
        <is>
          <t>Co-Extrusion Line</t>
        </is>
      </c>
      <c r="C667" s="80" t="n">
        <v>46241</v>
      </c>
      <c r="D667" t="inlineStr">
        <is>
          <t>Coex-AW1</t>
        </is>
      </c>
      <c r="E667" t="inlineStr">
        <is>
          <t>S20 Main Cover is Open</t>
        </is>
      </c>
      <c r="F667" t="n">
        <v>1</v>
      </c>
      <c r="G667" t="n">
        <v>1440</v>
      </c>
    </row>
    <row r="668">
      <c r="A668" t="inlineStr">
        <is>
          <t>Daily_Minor_Stops_2026_09_18.xlsx</t>
        </is>
      </c>
      <c r="B668" t="inlineStr">
        <is>
          <t>Co-Extrusion Line</t>
        </is>
      </c>
      <c r="C668" s="80" t="n">
        <v>46241</v>
      </c>
      <c r="D668" t="inlineStr">
        <is>
          <t>Coex-AW2</t>
        </is>
      </c>
      <c r="E668" t="inlineStr">
        <is>
          <t>S20 Main Cover is Open</t>
        </is>
      </c>
      <c r="F668" t="n">
        <v>1</v>
      </c>
      <c r="G668" t="n">
        <v>1440</v>
      </c>
    </row>
    <row r="669">
      <c r="A669" t="inlineStr">
        <is>
          <t>Daily_Minor_Stops_2026_09_18.xlsx</t>
        </is>
      </c>
      <c r="B669" t="inlineStr">
        <is>
          <t>Co-Extrusion Line</t>
        </is>
      </c>
      <c r="C669" s="80" t="n">
        <v>46242</v>
      </c>
      <c r="D669" t="inlineStr">
        <is>
          <t>Coex-AW1</t>
        </is>
      </c>
      <c r="E669" t="inlineStr">
        <is>
          <t>S20 Main Cover is Open</t>
        </is>
      </c>
      <c r="F669" t="n">
        <v>1</v>
      </c>
      <c r="G669" t="n">
        <v>1440</v>
      </c>
    </row>
    <row r="670">
      <c r="A670" t="inlineStr">
        <is>
          <t>Daily_Minor_Stops_2026_09_18.xlsx</t>
        </is>
      </c>
      <c r="B670" t="inlineStr">
        <is>
          <t>Co-Extrusion Line</t>
        </is>
      </c>
      <c r="C670" s="80" t="n">
        <v>46242</v>
      </c>
      <c r="D670" t="inlineStr">
        <is>
          <t>Coex-AW2</t>
        </is>
      </c>
      <c r="E670" t="inlineStr">
        <is>
          <t>S20 Main Cover is Open</t>
        </is>
      </c>
      <c r="F670" t="n">
        <v>1</v>
      </c>
      <c r="G670" t="n">
        <v>1440</v>
      </c>
    </row>
    <row r="671">
      <c r="A671" t="inlineStr">
        <is>
          <t>Daily_Minor_Stops_2026_09_18.xlsx</t>
        </is>
      </c>
      <c r="B671" t="inlineStr">
        <is>
          <t>Co-Extrusion Line</t>
        </is>
      </c>
      <c r="C671" s="80" t="n">
        <v>46243</v>
      </c>
      <c r="D671" t="inlineStr">
        <is>
          <t>Coex-AW1</t>
        </is>
      </c>
      <c r="E671" t="inlineStr">
        <is>
          <t>S20 Main Cover is Open</t>
        </is>
      </c>
      <c r="F671" t="n">
        <v>1</v>
      </c>
      <c r="G671" t="n">
        <v>1440</v>
      </c>
    </row>
    <row r="672">
      <c r="A672" t="inlineStr">
        <is>
          <t>Daily_Minor_Stops_2026_09_18.xlsx</t>
        </is>
      </c>
      <c r="B672" t="inlineStr">
        <is>
          <t>Co-Extrusion Line</t>
        </is>
      </c>
      <c r="C672" s="80" t="n">
        <v>46243</v>
      </c>
      <c r="D672" t="inlineStr">
        <is>
          <t>Coex-AW2</t>
        </is>
      </c>
      <c r="E672" t="inlineStr">
        <is>
          <t>S20 Main Cover is Open</t>
        </is>
      </c>
      <c r="F672" t="n">
        <v>1</v>
      </c>
      <c r="G672" t="n">
        <v>1440</v>
      </c>
    </row>
    <row r="673">
      <c r="A673" t="inlineStr">
        <is>
          <t>Daily_Minor_Stops_2026_09_18.xlsx</t>
        </is>
      </c>
      <c r="B673" t="inlineStr">
        <is>
          <t>Co-Extrusion Line</t>
        </is>
      </c>
      <c r="C673" s="80" t="n">
        <v>46244</v>
      </c>
      <c r="D673" t="inlineStr">
        <is>
          <t>Coex-AW1</t>
        </is>
      </c>
      <c r="E673" t="inlineStr">
        <is>
          <t>S20 Main Cover is Open</t>
        </is>
      </c>
      <c r="F673" t="n">
        <v>1</v>
      </c>
      <c r="G673" t="n">
        <v>1440</v>
      </c>
    </row>
    <row r="674">
      <c r="A674" t="inlineStr">
        <is>
          <t>Daily_Minor_Stops_2026_09_18.xlsx</t>
        </is>
      </c>
      <c r="B674" t="inlineStr">
        <is>
          <t>Co-Extrusion Line</t>
        </is>
      </c>
      <c r="C674" s="80" t="n">
        <v>46244</v>
      </c>
      <c r="D674" t="inlineStr">
        <is>
          <t>Coex-AW2</t>
        </is>
      </c>
      <c r="E674" t="inlineStr">
        <is>
          <t>S20 Main Cover is Open</t>
        </is>
      </c>
      <c r="F674" t="n">
        <v>1</v>
      </c>
      <c r="G674" t="n">
        <v>1440</v>
      </c>
    </row>
    <row r="675">
      <c r="A675" t="inlineStr">
        <is>
          <t>Daily_Minor_Stops_2026_09_18.xlsx</t>
        </is>
      </c>
      <c r="B675" t="inlineStr">
        <is>
          <t>Co-Extrusion Line</t>
        </is>
      </c>
      <c r="C675" s="80" t="n">
        <v>46245</v>
      </c>
      <c r="D675" t="inlineStr">
        <is>
          <t>Coex-AW1</t>
        </is>
      </c>
      <c r="E675" t="inlineStr">
        <is>
          <t>S20 Main Cover is Open</t>
        </is>
      </c>
      <c r="F675" t="n">
        <v>1</v>
      </c>
      <c r="G675" t="n">
        <v>1440</v>
      </c>
    </row>
    <row r="676">
      <c r="A676" t="inlineStr">
        <is>
          <t>Daily_Minor_Stops_2026_09_18.xlsx</t>
        </is>
      </c>
      <c r="B676" t="inlineStr">
        <is>
          <t>Co-Extrusion Line</t>
        </is>
      </c>
      <c r="C676" s="80" t="n">
        <v>46245</v>
      </c>
      <c r="D676" t="inlineStr">
        <is>
          <t>Coex-AW2</t>
        </is>
      </c>
      <c r="E676" t="inlineStr">
        <is>
          <t>S20 Main Cover is Open</t>
        </is>
      </c>
      <c r="F676" t="n">
        <v>1</v>
      </c>
      <c r="G676" t="n">
        <v>1440</v>
      </c>
    </row>
    <row r="677">
      <c r="A677" t="inlineStr">
        <is>
          <t>Daily_Minor_Stops_2026_09_18.xlsx</t>
        </is>
      </c>
      <c r="B677" t="inlineStr">
        <is>
          <t>Co-Extrusion Line</t>
        </is>
      </c>
      <c r="C677" s="80" t="n">
        <v>46246</v>
      </c>
      <c r="D677" t="inlineStr">
        <is>
          <t>Coex-AW1</t>
        </is>
      </c>
      <c r="E677" t="inlineStr">
        <is>
          <t>S20 Main Cover is Open</t>
        </is>
      </c>
      <c r="F677" t="n">
        <v>1</v>
      </c>
      <c r="G677" t="n">
        <v>1440</v>
      </c>
    </row>
    <row r="678">
      <c r="A678" t="inlineStr">
        <is>
          <t>Daily_Minor_Stops_2026_09_18.xlsx</t>
        </is>
      </c>
      <c r="B678" t="inlineStr">
        <is>
          <t>Co-Extrusion Line</t>
        </is>
      </c>
      <c r="C678" s="80" t="n">
        <v>46246</v>
      </c>
      <c r="D678" t="inlineStr">
        <is>
          <t>Coex-AW2</t>
        </is>
      </c>
      <c r="E678" t="inlineStr">
        <is>
          <t>S20 Main Cover is Open</t>
        </is>
      </c>
      <c r="F678" t="n">
        <v>1</v>
      </c>
      <c r="G678" t="n">
        <v>1440</v>
      </c>
    </row>
    <row r="679">
      <c r="A679" t="inlineStr">
        <is>
          <t>Daily_Minor_Stops_2026_09_18.xlsx</t>
        </is>
      </c>
      <c r="B679" t="inlineStr">
        <is>
          <t>Co-Extrusion Line</t>
        </is>
      </c>
      <c r="C679" s="80" t="n">
        <v>46247</v>
      </c>
      <c r="D679" t="inlineStr">
        <is>
          <t>Coex-AW1</t>
        </is>
      </c>
      <c r="E679" t="inlineStr">
        <is>
          <t>S20 Main Cover is Open</t>
        </is>
      </c>
      <c r="F679" t="n">
        <v>1</v>
      </c>
      <c r="G679" t="n">
        <v>330</v>
      </c>
    </row>
    <row r="680">
      <c r="A680" t="inlineStr">
        <is>
          <t>Daily_Minor_Stops_2026_09_18.xlsx</t>
        </is>
      </c>
      <c r="B680" t="inlineStr">
        <is>
          <t>Co-Extrusion Line</t>
        </is>
      </c>
      <c r="C680" s="80" t="n">
        <v>46247</v>
      </c>
      <c r="D680" t="inlineStr">
        <is>
          <t>Coex-AW2</t>
        </is>
      </c>
      <c r="E680" t="inlineStr">
        <is>
          <t>S20 Main Cover is Open</t>
        </is>
      </c>
      <c r="F680" t="n">
        <v>1</v>
      </c>
      <c r="G680" t="n">
        <v>330</v>
      </c>
    </row>
    <row r="681">
      <c r="A681" t="inlineStr">
        <is>
          <t>Daily_Minor_Stops_2026_09_18.xlsx</t>
        </is>
      </c>
      <c r="B681" t="inlineStr">
        <is>
          <t>Co-Extrusion Line</t>
        </is>
      </c>
      <c r="C681" s="80" t="n">
        <v>46249</v>
      </c>
      <c r="D681" t="inlineStr">
        <is>
          <t>Coex-AW1</t>
        </is>
      </c>
      <c r="E681" t="inlineStr">
        <is>
          <t>Point iO Machine Not Ready</t>
        </is>
      </c>
      <c r="F681" t="n">
        <v>1</v>
      </c>
      <c r="G681" t="n">
        <v>1110</v>
      </c>
    </row>
    <row r="682">
      <c r="A682" t="inlineStr">
        <is>
          <t>Daily_Minor_Stops_2026_09_18.xlsx</t>
        </is>
      </c>
      <c r="B682" t="inlineStr">
        <is>
          <t>Co-Extrusion Line</t>
        </is>
      </c>
      <c r="C682" s="80" t="n">
        <v>46249</v>
      </c>
      <c r="D682" t="inlineStr">
        <is>
          <t>Coex-AW2</t>
        </is>
      </c>
      <c r="E682" t="inlineStr">
        <is>
          <t>Point iO Machine Not Ready</t>
        </is>
      </c>
      <c r="F682" t="n">
        <v>1</v>
      </c>
      <c r="G682" t="n">
        <v>1110</v>
      </c>
    </row>
    <row r="683">
      <c r="A683" t="inlineStr">
        <is>
          <t>Daily_Minor_Stops_2026_09_18.xlsx</t>
        </is>
      </c>
      <c r="B683" t="inlineStr">
        <is>
          <t>Co-Extrusion Line</t>
        </is>
      </c>
      <c r="C683" s="80" t="n">
        <v>46250</v>
      </c>
      <c r="D683" t="inlineStr">
        <is>
          <t>Coex-AW1</t>
        </is>
      </c>
      <c r="E683" t="inlineStr">
        <is>
          <t>Servo Foil Fault</t>
        </is>
      </c>
      <c r="F683" t="n">
        <v>4</v>
      </c>
      <c r="G683" t="n">
        <v>87.09744999999999</v>
      </c>
    </row>
    <row r="684">
      <c r="A684" t="inlineStr">
        <is>
          <t>Daily_Minor_Stops_2026_09_18.xlsx</t>
        </is>
      </c>
      <c r="B684" t="inlineStr">
        <is>
          <t>Co-Extrusion Line</t>
        </is>
      </c>
      <c r="C684" s="80" t="n">
        <v>46250</v>
      </c>
      <c r="D684" t="inlineStr">
        <is>
          <t>Coex-AW1</t>
        </is>
      </c>
      <c r="E684" t="inlineStr">
        <is>
          <t>S20 Main Cover is Open</t>
        </is>
      </c>
      <c r="F684" t="n">
        <v>5</v>
      </c>
      <c r="G684" t="n">
        <v>4.5432</v>
      </c>
    </row>
    <row r="685">
      <c r="A685" t="inlineStr">
        <is>
          <t>Daily_Minor_Stops_2026_09_18.xlsx</t>
        </is>
      </c>
      <c r="B685" t="inlineStr">
        <is>
          <t>Co-Extrusion Line</t>
        </is>
      </c>
      <c r="C685" s="80" t="n">
        <v>46250</v>
      </c>
      <c r="D685" t="inlineStr">
        <is>
          <t>Coex-AW2</t>
        </is>
      </c>
      <c r="E685" t="inlineStr">
        <is>
          <t>S20 Main Cover is Open</t>
        </is>
      </c>
      <c r="F685" t="n">
        <v>7</v>
      </c>
      <c r="G685" t="n">
        <v>220.568116666667</v>
      </c>
    </row>
    <row r="686">
      <c r="A686" t="inlineStr">
        <is>
          <t>Daily_Minor_Stops_2026_09_18.xlsx</t>
        </is>
      </c>
      <c r="B686" t="inlineStr">
        <is>
          <t>Co-Extrusion Line</t>
        </is>
      </c>
      <c r="C686" s="80" t="n">
        <v>46250</v>
      </c>
      <c r="D686" t="inlineStr">
        <is>
          <t>Coex-AW2</t>
        </is>
      </c>
      <c r="E686" t="inlineStr">
        <is>
          <t>Chain Reference Time Out</t>
        </is>
      </c>
      <c r="F686" t="n">
        <v>6</v>
      </c>
      <c r="G686" t="n">
        <v>3.03896666666667</v>
      </c>
    </row>
    <row r="687">
      <c r="A687" t="inlineStr">
        <is>
          <t>Daily_Minor_Stops_2026_09_18.xlsx</t>
        </is>
      </c>
      <c r="B687" t="inlineStr">
        <is>
          <t>Co-Extrusion Line</t>
        </is>
      </c>
      <c r="C687" s="80" t="n">
        <v>46251</v>
      </c>
      <c r="D687" t="inlineStr">
        <is>
          <t>Coex-AW1</t>
        </is>
      </c>
      <c r="E687" t="inlineStr">
        <is>
          <t>U42 Printer Not Ready</t>
        </is>
      </c>
      <c r="F687" t="n">
        <v>9</v>
      </c>
      <c r="G687" t="n">
        <v>12.2482333333333</v>
      </c>
    </row>
    <row r="688">
      <c r="A688" t="inlineStr">
        <is>
          <t>Daily_Minor_Stops_2026_09_18.xlsx</t>
        </is>
      </c>
      <c r="B688" t="inlineStr">
        <is>
          <t>Co-Extrusion Line</t>
        </is>
      </c>
      <c r="C688" s="80" t="n">
        <v>46251</v>
      </c>
      <c r="D688" t="inlineStr">
        <is>
          <t>Coex-AW1</t>
        </is>
      </c>
      <c r="E688" t="inlineStr">
        <is>
          <t>PX5PX6 No Paper</t>
        </is>
      </c>
      <c r="F688" t="n">
        <v>12</v>
      </c>
      <c r="G688" t="n">
        <v>12.1442833333333</v>
      </c>
    </row>
    <row r="689">
      <c r="A689" t="inlineStr">
        <is>
          <t>Daily_Minor_Stops_2026_09_18.xlsx</t>
        </is>
      </c>
      <c r="B689" t="inlineStr">
        <is>
          <t>Co-Extrusion Line</t>
        </is>
      </c>
      <c r="C689" s="80" t="n">
        <v>46251</v>
      </c>
      <c r="D689" t="inlineStr">
        <is>
          <t>Coex-AW2</t>
        </is>
      </c>
      <c r="E689" t="inlineStr">
        <is>
          <t>PX5PX6 No Paper</t>
        </is>
      </c>
      <c r="F689" t="n">
        <v>13</v>
      </c>
      <c r="G689" t="n">
        <v>10.7873166666667</v>
      </c>
    </row>
    <row r="690">
      <c r="A690" t="inlineStr">
        <is>
          <t>Daily_Minor_Stops_2026_09_18.xlsx</t>
        </is>
      </c>
      <c r="B690" t="inlineStr">
        <is>
          <t>Co-Extrusion Line</t>
        </is>
      </c>
      <c r="C690" s="80" t="n">
        <v>46251</v>
      </c>
      <c r="D690" t="inlineStr">
        <is>
          <t>Coex-AW2</t>
        </is>
      </c>
      <c r="E690" t="inlineStr">
        <is>
          <t>PX18 Jam At Former</t>
        </is>
      </c>
      <c r="F690" t="n">
        <v>20</v>
      </c>
      <c r="G690" t="n">
        <v>8.92365</v>
      </c>
    </row>
    <row r="691">
      <c r="A691" t="inlineStr">
        <is>
          <t>Daily_Minor_Stops_2026_09_18.xlsx</t>
        </is>
      </c>
      <c r="B691" t="inlineStr">
        <is>
          <t>Co-Extrusion Line</t>
        </is>
      </c>
      <c r="C691" s="80" t="n">
        <v>46252</v>
      </c>
      <c r="D691" t="inlineStr">
        <is>
          <t>Coex-AW1</t>
        </is>
      </c>
      <c r="E691" t="inlineStr">
        <is>
          <t>PX5PX6 No Paper</t>
        </is>
      </c>
      <c r="F691" t="n">
        <v>15</v>
      </c>
      <c r="G691" t="n">
        <v>12.7751666666667</v>
      </c>
    </row>
    <row r="692">
      <c r="A692" t="inlineStr">
        <is>
          <t>Daily_Minor_Stops_2026_09_18.xlsx</t>
        </is>
      </c>
      <c r="B692" t="inlineStr">
        <is>
          <t>Co-Extrusion Line</t>
        </is>
      </c>
      <c r="C692" s="80" t="n">
        <v>46252</v>
      </c>
      <c r="D692" t="inlineStr">
        <is>
          <t>Coex-AW1</t>
        </is>
      </c>
      <c r="E692" t="inlineStr">
        <is>
          <t>PX18 Jam At Former</t>
        </is>
      </c>
      <c r="F692" t="n">
        <v>21</v>
      </c>
      <c r="G692" t="n">
        <v>16.96405</v>
      </c>
    </row>
    <row r="693">
      <c r="A693" t="inlineStr">
        <is>
          <t>Daily_Minor_Stops_2026_09_18.xlsx</t>
        </is>
      </c>
      <c r="B693" t="inlineStr">
        <is>
          <t>Co-Extrusion Line</t>
        </is>
      </c>
      <c r="C693" s="80" t="n">
        <v>46252</v>
      </c>
      <c r="D693" t="inlineStr">
        <is>
          <t>Coex-AW2</t>
        </is>
      </c>
      <c r="E693" t="inlineStr">
        <is>
          <t>PX5PX6 No Paper</t>
        </is>
      </c>
      <c r="F693" t="n">
        <v>15</v>
      </c>
      <c r="G693" t="n">
        <v>11.6076</v>
      </c>
    </row>
    <row r="694">
      <c r="A694" t="inlineStr">
        <is>
          <t>Daily_Minor_Stops_2026_09_18.xlsx</t>
        </is>
      </c>
      <c r="B694" t="inlineStr">
        <is>
          <t>Co-Extrusion Line</t>
        </is>
      </c>
      <c r="C694" s="80" t="n">
        <v>46252</v>
      </c>
      <c r="D694" t="inlineStr">
        <is>
          <t>Coex-AW2</t>
        </is>
      </c>
      <c r="E694" t="inlineStr">
        <is>
          <t>PX18 Jam At Former</t>
        </is>
      </c>
      <c r="F694" t="n">
        <v>34</v>
      </c>
      <c r="G694" t="n">
        <v>21.0932</v>
      </c>
    </row>
    <row r="695">
      <c r="A695" t="inlineStr">
        <is>
          <t>Daily_Minor_Stops_2026_09_18.xlsx</t>
        </is>
      </c>
      <c r="B695" t="inlineStr">
        <is>
          <t>Co-Extrusion Line</t>
        </is>
      </c>
      <c r="C695" s="80" t="n">
        <v>46253</v>
      </c>
      <c r="D695" t="inlineStr">
        <is>
          <t>Coex-AW1</t>
        </is>
      </c>
      <c r="E695" t="inlineStr">
        <is>
          <t>PX5PX6 No Paper</t>
        </is>
      </c>
      <c r="F695" t="n">
        <v>12</v>
      </c>
      <c r="G695" t="n">
        <v>9.22051666666667</v>
      </c>
    </row>
    <row r="696">
      <c r="A696" t="inlineStr">
        <is>
          <t>Daily_Minor_Stops_2026_09_18.xlsx</t>
        </is>
      </c>
      <c r="B696" t="inlineStr">
        <is>
          <t>Co-Extrusion Line</t>
        </is>
      </c>
      <c r="C696" s="80" t="n">
        <v>46253</v>
      </c>
      <c r="D696" t="inlineStr">
        <is>
          <t>Coex-AW1</t>
        </is>
      </c>
      <c r="E696" t="inlineStr">
        <is>
          <t>PX18 Jam At Former</t>
        </is>
      </c>
      <c r="F696" t="n">
        <v>9</v>
      </c>
      <c r="G696" t="n">
        <v>4.8537</v>
      </c>
    </row>
    <row r="697">
      <c r="A697" t="inlineStr">
        <is>
          <t>Daily_Minor_Stops_2026_09_18.xlsx</t>
        </is>
      </c>
      <c r="B697" t="inlineStr">
        <is>
          <t>Co-Extrusion Line</t>
        </is>
      </c>
      <c r="C697" s="80" t="n">
        <v>46253</v>
      </c>
      <c r="D697" t="inlineStr">
        <is>
          <t>Coex-AW2</t>
        </is>
      </c>
      <c r="E697" t="inlineStr">
        <is>
          <t>PX5PX6 No Paper</t>
        </is>
      </c>
      <c r="F697" t="n">
        <v>14</v>
      </c>
      <c r="G697" t="n">
        <v>10.9150666666667</v>
      </c>
    </row>
    <row r="698">
      <c r="A698" t="inlineStr">
        <is>
          <t>Daily_Minor_Stops_2026_09_18.xlsx</t>
        </is>
      </c>
      <c r="B698" t="inlineStr">
        <is>
          <t>Co-Extrusion Line</t>
        </is>
      </c>
      <c r="C698" s="80" t="n">
        <v>46253</v>
      </c>
      <c r="D698" t="inlineStr">
        <is>
          <t>Coex-AW2</t>
        </is>
      </c>
      <c r="E698" t="inlineStr">
        <is>
          <t>PX18 Jam At Former</t>
        </is>
      </c>
      <c r="F698" t="n">
        <v>14</v>
      </c>
      <c r="G698" t="n">
        <v>8.342000000000001</v>
      </c>
    </row>
    <row r="699">
      <c r="A699" t="inlineStr">
        <is>
          <t>Daily_Minor_Stops_2026_09_18.xlsx</t>
        </is>
      </c>
      <c r="B699" t="inlineStr">
        <is>
          <t>Co-Extrusion Line</t>
        </is>
      </c>
      <c r="C699" s="80" t="n">
        <v>46254</v>
      </c>
      <c r="D699" t="inlineStr">
        <is>
          <t>Coex-AW1</t>
        </is>
      </c>
      <c r="E699" t="inlineStr">
        <is>
          <t>PX5PX6 No Paper</t>
        </is>
      </c>
      <c r="F699" t="n">
        <v>15</v>
      </c>
      <c r="G699" t="n">
        <v>16.0353666666667</v>
      </c>
    </row>
    <row r="700">
      <c r="A700" t="inlineStr">
        <is>
          <t>Daily_Minor_Stops_2026_09_18.xlsx</t>
        </is>
      </c>
      <c r="B700" t="inlineStr">
        <is>
          <t>Co-Extrusion Line</t>
        </is>
      </c>
      <c r="C700" s="80" t="n">
        <v>46254</v>
      </c>
      <c r="D700" t="inlineStr">
        <is>
          <t>Coex-AW1</t>
        </is>
      </c>
      <c r="E700" t="inlineStr">
        <is>
          <t>PX18 Jam At Former</t>
        </is>
      </c>
      <c r="F700" t="n">
        <v>27</v>
      </c>
      <c r="G700" t="n">
        <v>21.1444166666667</v>
      </c>
    </row>
    <row r="701">
      <c r="A701" t="inlineStr">
        <is>
          <t>Daily_Minor_Stops_2026_09_18.xlsx</t>
        </is>
      </c>
      <c r="B701" t="inlineStr">
        <is>
          <t>Co-Extrusion Line</t>
        </is>
      </c>
      <c r="C701" s="80" t="n">
        <v>46254</v>
      </c>
      <c r="D701" t="inlineStr">
        <is>
          <t>Coex-AW2</t>
        </is>
      </c>
      <c r="E701" t="inlineStr">
        <is>
          <t>PX5PX6 No Paper</t>
        </is>
      </c>
      <c r="F701" t="n">
        <v>18</v>
      </c>
      <c r="G701" t="n">
        <v>25.7746</v>
      </c>
    </row>
    <row r="702">
      <c r="A702" t="inlineStr">
        <is>
          <t>Daily_Minor_Stops_2026_09_18.xlsx</t>
        </is>
      </c>
      <c r="B702" t="inlineStr">
        <is>
          <t>Co-Extrusion Line</t>
        </is>
      </c>
      <c r="C702" s="80" t="n">
        <v>46254</v>
      </c>
      <c r="D702" t="inlineStr">
        <is>
          <t>Coex-AW2</t>
        </is>
      </c>
      <c r="E702" t="inlineStr">
        <is>
          <t>PX18 Jam At Former</t>
        </is>
      </c>
      <c r="F702" t="n">
        <v>38</v>
      </c>
      <c r="G702" t="n">
        <v>28.4561833333333</v>
      </c>
    </row>
    <row r="703">
      <c r="A703" t="inlineStr">
        <is>
          <t>Daily_Minor_Stops_2026_09_18.xlsx</t>
        </is>
      </c>
      <c r="B703" t="inlineStr">
        <is>
          <t>Co-Extrusion Line</t>
        </is>
      </c>
      <c r="C703" s="80" t="n">
        <v>46255</v>
      </c>
      <c r="D703" t="inlineStr">
        <is>
          <t>Coex-AW1</t>
        </is>
      </c>
      <c r="E703" t="inlineStr">
        <is>
          <t>U42 Printer Not Ready</t>
        </is>
      </c>
      <c r="F703" t="n">
        <v>10</v>
      </c>
      <c r="G703" t="n">
        <v>3.33518333333333</v>
      </c>
    </row>
    <row r="704">
      <c r="A704" t="inlineStr">
        <is>
          <t>Daily_Minor_Stops_2026_09_18.xlsx</t>
        </is>
      </c>
      <c r="B704" t="inlineStr">
        <is>
          <t>Co-Extrusion Line</t>
        </is>
      </c>
      <c r="C704" s="80" t="n">
        <v>46255</v>
      </c>
      <c r="D704" t="inlineStr">
        <is>
          <t>Coex-AW1</t>
        </is>
      </c>
      <c r="E704" t="inlineStr">
        <is>
          <t>PX5PX6 No Paper</t>
        </is>
      </c>
      <c r="F704" t="n">
        <v>22</v>
      </c>
      <c r="G704" t="n">
        <v>20.51495</v>
      </c>
    </row>
    <row r="705">
      <c r="A705" t="inlineStr">
        <is>
          <t>Daily_Minor_Stops_2026_09_18.xlsx</t>
        </is>
      </c>
      <c r="B705" t="inlineStr">
        <is>
          <t>Co-Extrusion Line</t>
        </is>
      </c>
      <c r="C705" s="80" t="n">
        <v>46255</v>
      </c>
      <c r="D705" t="inlineStr">
        <is>
          <t>Coex-AW2</t>
        </is>
      </c>
      <c r="E705" t="inlineStr">
        <is>
          <t>PX5PX6 No Paper</t>
        </is>
      </c>
      <c r="F705" t="n">
        <v>22</v>
      </c>
      <c r="G705" t="n">
        <v>22.2020333333333</v>
      </c>
    </row>
    <row r="706">
      <c r="A706" t="inlineStr">
        <is>
          <t>Daily_Minor_Stops_2026_09_18.xlsx</t>
        </is>
      </c>
      <c r="B706" t="inlineStr">
        <is>
          <t>Co-Extrusion Line</t>
        </is>
      </c>
      <c r="C706" s="80" t="n">
        <v>46255</v>
      </c>
      <c r="D706" t="inlineStr">
        <is>
          <t>Coex-AW2</t>
        </is>
      </c>
      <c r="E706" t="inlineStr">
        <is>
          <t>PX18 Jam At Former</t>
        </is>
      </c>
      <c r="F706" t="n">
        <v>21</v>
      </c>
      <c r="G706" t="n">
        <v>12.5788166666667</v>
      </c>
    </row>
    <row r="707">
      <c r="A707" t="inlineStr">
        <is>
          <t>Daily_Minor_Stops_2026_09_18.xlsx</t>
        </is>
      </c>
      <c r="B707" t="inlineStr">
        <is>
          <t>Co-Extrusion Line</t>
        </is>
      </c>
      <c r="C707" s="80" t="n">
        <v>46256</v>
      </c>
      <c r="D707" t="inlineStr">
        <is>
          <t>Coex-AW1</t>
        </is>
      </c>
      <c r="E707" t="inlineStr">
        <is>
          <t>PX5PX6 No Paper</t>
        </is>
      </c>
      <c r="F707" t="n">
        <v>20</v>
      </c>
      <c r="G707" t="n">
        <v>18.6392333333333</v>
      </c>
    </row>
    <row r="708">
      <c r="A708" t="inlineStr">
        <is>
          <t>Daily_Minor_Stops_2026_09_18.xlsx</t>
        </is>
      </c>
      <c r="B708" t="inlineStr">
        <is>
          <t>Co-Extrusion Line</t>
        </is>
      </c>
      <c r="C708" s="80" t="n">
        <v>46256</v>
      </c>
      <c r="D708" t="inlineStr">
        <is>
          <t>Coex-AW1</t>
        </is>
      </c>
      <c r="E708" t="inlineStr">
        <is>
          <t>PX18 Jam At Former</t>
        </is>
      </c>
      <c r="F708" t="n">
        <v>15</v>
      </c>
      <c r="G708" t="n">
        <v>12.3189</v>
      </c>
    </row>
    <row r="709">
      <c r="A709" t="inlineStr">
        <is>
          <t>Daily_Minor_Stops_2026_09_18.xlsx</t>
        </is>
      </c>
      <c r="B709" t="inlineStr">
        <is>
          <t>Co-Extrusion Line</t>
        </is>
      </c>
      <c r="C709" s="80" t="n">
        <v>46256</v>
      </c>
      <c r="D709" t="inlineStr">
        <is>
          <t>Coex-AW2</t>
        </is>
      </c>
      <c r="E709" t="inlineStr">
        <is>
          <t>PX5PX6 No Paper</t>
        </is>
      </c>
      <c r="F709" t="n">
        <v>23</v>
      </c>
      <c r="G709" t="n">
        <v>20.1756666666667</v>
      </c>
    </row>
    <row r="710">
      <c r="A710" t="inlineStr">
        <is>
          <t>Daily_Minor_Stops_2026_09_18.xlsx</t>
        </is>
      </c>
      <c r="B710" t="inlineStr">
        <is>
          <t>Co-Extrusion Line</t>
        </is>
      </c>
      <c r="C710" s="80" t="n">
        <v>46256</v>
      </c>
      <c r="D710" t="inlineStr">
        <is>
          <t>Coex-AW2</t>
        </is>
      </c>
      <c r="E710" t="inlineStr">
        <is>
          <t>PX18 Jam At Former</t>
        </is>
      </c>
      <c r="F710" t="n">
        <v>14</v>
      </c>
      <c r="G710" t="n">
        <v>7.1718</v>
      </c>
    </row>
    <row r="711">
      <c r="A711" t="inlineStr">
        <is>
          <t>Daily_Minor_Stops_2026_09_18.xlsx</t>
        </is>
      </c>
      <c r="B711" t="inlineStr">
        <is>
          <t>Co-Extrusion Line</t>
        </is>
      </c>
      <c r="C711" s="80" t="n">
        <v>46257</v>
      </c>
      <c r="D711" t="inlineStr">
        <is>
          <t>Coex-AW1</t>
        </is>
      </c>
      <c r="E711" t="inlineStr">
        <is>
          <t>PX5PX6 No Paper</t>
        </is>
      </c>
      <c r="F711" t="n">
        <v>22</v>
      </c>
      <c r="G711" t="n">
        <v>17.0018666666667</v>
      </c>
    </row>
    <row r="712">
      <c r="A712" t="inlineStr">
        <is>
          <t>Daily_Minor_Stops_2026_09_18.xlsx</t>
        </is>
      </c>
      <c r="B712" t="inlineStr">
        <is>
          <t>Co-Extrusion Line</t>
        </is>
      </c>
      <c r="C712" s="80" t="n">
        <v>46257</v>
      </c>
      <c r="D712" t="inlineStr">
        <is>
          <t>Coex-AW1</t>
        </is>
      </c>
      <c r="E712" t="inlineStr">
        <is>
          <t>PX18 Jam At Former</t>
        </is>
      </c>
      <c r="F712" t="n">
        <v>22</v>
      </c>
      <c r="G712" t="n">
        <v>22.7350666666667</v>
      </c>
    </row>
    <row r="713">
      <c r="A713" t="inlineStr">
        <is>
          <t>Daily_Minor_Stops_2026_09_18.xlsx</t>
        </is>
      </c>
      <c r="B713" t="inlineStr">
        <is>
          <t>Co-Extrusion Line</t>
        </is>
      </c>
      <c r="C713" s="80" t="n">
        <v>46257</v>
      </c>
      <c r="D713" t="inlineStr">
        <is>
          <t>Coex-AW2</t>
        </is>
      </c>
      <c r="E713" t="inlineStr">
        <is>
          <t>PX5PX6 No Paper</t>
        </is>
      </c>
      <c r="F713" t="n">
        <v>21</v>
      </c>
      <c r="G713" t="n">
        <v>17.33455</v>
      </c>
    </row>
    <row r="714">
      <c r="A714" t="inlineStr">
        <is>
          <t>Daily_Minor_Stops_2026_09_18.xlsx</t>
        </is>
      </c>
      <c r="B714" t="inlineStr">
        <is>
          <t>Co-Extrusion Line</t>
        </is>
      </c>
      <c r="C714" s="80" t="n">
        <v>46257</v>
      </c>
      <c r="D714" t="inlineStr">
        <is>
          <t>Coex-AW2</t>
        </is>
      </c>
      <c r="E714" t="inlineStr">
        <is>
          <t>Down Strem Machine Faulty</t>
        </is>
      </c>
      <c r="F714" t="n">
        <v>14</v>
      </c>
      <c r="G714" t="n">
        <v>28.8221666666667</v>
      </c>
    </row>
    <row r="715">
      <c r="A715" t="inlineStr">
        <is>
          <t>Daily_Minor_Stops_2026_09_18.xlsx</t>
        </is>
      </c>
      <c r="B715" t="inlineStr">
        <is>
          <t>Co-Extrusion Line</t>
        </is>
      </c>
      <c r="C715" s="80" t="n">
        <v>46258</v>
      </c>
      <c r="D715" t="inlineStr">
        <is>
          <t>Coex-AW1</t>
        </is>
      </c>
      <c r="E715" t="inlineStr">
        <is>
          <t>Rocker Loose Position</t>
        </is>
      </c>
      <c r="F715" t="n">
        <v>19</v>
      </c>
      <c r="G715" t="n">
        <v>39.82535</v>
      </c>
    </row>
    <row r="716">
      <c r="A716" t="inlineStr">
        <is>
          <t>Daily_Minor_Stops_2026_09_18.xlsx</t>
        </is>
      </c>
      <c r="B716" t="inlineStr">
        <is>
          <t>Co-Extrusion Line</t>
        </is>
      </c>
      <c r="C716" s="80" t="n">
        <v>46258</v>
      </c>
      <c r="D716" t="inlineStr">
        <is>
          <t>Coex-AW1</t>
        </is>
      </c>
      <c r="E716" t="inlineStr">
        <is>
          <t>PX5PX6 No Paper</t>
        </is>
      </c>
      <c r="F716" t="n">
        <v>20</v>
      </c>
      <c r="G716" t="n">
        <v>16.6587166666667</v>
      </c>
    </row>
    <row r="717">
      <c r="A717" t="inlineStr">
        <is>
          <t>Daily_Minor_Stops_2026_09_18.xlsx</t>
        </is>
      </c>
      <c r="B717" t="inlineStr">
        <is>
          <t>Co-Extrusion Line</t>
        </is>
      </c>
      <c r="C717" s="80" t="n">
        <v>46258</v>
      </c>
      <c r="D717" t="inlineStr">
        <is>
          <t>Coex-AW2</t>
        </is>
      </c>
      <c r="E717" t="inlineStr">
        <is>
          <t>Rocker Loose Position</t>
        </is>
      </c>
      <c r="F717" t="n">
        <v>31</v>
      </c>
      <c r="G717" t="n">
        <v>24.983</v>
      </c>
    </row>
    <row r="718">
      <c r="A718" t="inlineStr">
        <is>
          <t>Daily_Minor_Stops_2026_09_18.xlsx</t>
        </is>
      </c>
      <c r="B718" t="inlineStr">
        <is>
          <t>Co-Extrusion Line</t>
        </is>
      </c>
      <c r="C718" s="80" t="n">
        <v>46258</v>
      </c>
      <c r="D718" t="inlineStr">
        <is>
          <t>Coex-AW2</t>
        </is>
      </c>
      <c r="E718" t="inlineStr">
        <is>
          <t>Print Mark Deviation</t>
        </is>
      </c>
      <c r="F718" t="n">
        <v>31</v>
      </c>
      <c r="G718" t="n">
        <v>51.57995</v>
      </c>
    </row>
    <row r="719">
      <c r="A719" t="inlineStr">
        <is>
          <t>Daily_Minor_Stops_2026_09_18.xlsx</t>
        </is>
      </c>
      <c r="B719" t="inlineStr">
        <is>
          <t>Co-Extrusion Line</t>
        </is>
      </c>
      <c r="C719" s="80" t="n">
        <v>46259</v>
      </c>
      <c r="D719" t="inlineStr">
        <is>
          <t>Coex-AW1</t>
        </is>
      </c>
      <c r="E719" t="inlineStr">
        <is>
          <t>PX5PX6 No Paper</t>
        </is>
      </c>
      <c r="F719" t="n">
        <v>13</v>
      </c>
      <c r="G719" t="n">
        <v>11.6767166666667</v>
      </c>
    </row>
    <row r="720">
      <c r="A720" t="inlineStr">
        <is>
          <t>Daily_Minor_Stops_2026_09_18.xlsx</t>
        </is>
      </c>
      <c r="B720" t="inlineStr">
        <is>
          <t>Co-Extrusion Line</t>
        </is>
      </c>
      <c r="C720" s="80" t="n">
        <v>46259</v>
      </c>
      <c r="D720" t="inlineStr">
        <is>
          <t>Coex-AW1</t>
        </is>
      </c>
      <c r="E720" t="inlineStr">
        <is>
          <t>PX18 Jam At Former</t>
        </is>
      </c>
      <c r="F720" t="n">
        <v>41</v>
      </c>
      <c r="G720" t="n">
        <v>31.3337666666667</v>
      </c>
    </row>
    <row r="721">
      <c r="A721" t="inlineStr">
        <is>
          <t>Daily_Minor_Stops_2026_09_18.xlsx</t>
        </is>
      </c>
      <c r="B721" t="inlineStr">
        <is>
          <t>Co-Extrusion Line</t>
        </is>
      </c>
      <c r="C721" s="80" t="n">
        <v>46259</v>
      </c>
      <c r="D721" t="inlineStr">
        <is>
          <t>Coex-AW2</t>
        </is>
      </c>
      <c r="E721" t="inlineStr">
        <is>
          <t>PX5PX6 No Paper</t>
        </is>
      </c>
      <c r="F721" t="n">
        <v>13</v>
      </c>
      <c r="G721" t="n">
        <v>16.168</v>
      </c>
    </row>
    <row r="722">
      <c r="A722" t="inlineStr">
        <is>
          <t>Daily_Minor_Stops_2026_09_18.xlsx</t>
        </is>
      </c>
      <c r="B722" t="inlineStr">
        <is>
          <t>Co-Extrusion Line</t>
        </is>
      </c>
      <c r="C722" s="80" t="n">
        <v>46259</v>
      </c>
      <c r="D722" t="inlineStr">
        <is>
          <t>Coex-AW2</t>
        </is>
      </c>
      <c r="E722" t="inlineStr">
        <is>
          <t>PX18 Jam At Former</t>
        </is>
      </c>
      <c r="F722" t="n">
        <v>15</v>
      </c>
      <c r="G722" t="n">
        <v>9.3324</v>
      </c>
    </row>
    <row r="723">
      <c r="A723" t="inlineStr">
        <is>
          <t>Daily_Minor_Stops_2026_09_18.xlsx</t>
        </is>
      </c>
      <c r="B723" t="inlineStr">
        <is>
          <t>Co-Extrusion Line</t>
        </is>
      </c>
      <c r="C723" s="80" t="n">
        <v>46260</v>
      </c>
      <c r="D723" t="inlineStr">
        <is>
          <t>Coex-AW1</t>
        </is>
      </c>
      <c r="E723" t="inlineStr">
        <is>
          <t>PX5PX6 No Paper</t>
        </is>
      </c>
      <c r="F723" t="n">
        <v>26</v>
      </c>
      <c r="G723" t="n">
        <v>22.00515</v>
      </c>
    </row>
    <row r="724">
      <c r="A724" t="inlineStr">
        <is>
          <t>Daily_Minor_Stops_2026_09_18.xlsx</t>
        </is>
      </c>
      <c r="B724" t="inlineStr">
        <is>
          <t>Co-Extrusion Line</t>
        </is>
      </c>
      <c r="C724" s="80" t="n">
        <v>46260</v>
      </c>
      <c r="D724" t="inlineStr">
        <is>
          <t>Coex-AW1</t>
        </is>
      </c>
      <c r="E724" t="inlineStr">
        <is>
          <t>PX18 Jam At Former</t>
        </is>
      </c>
      <c r="F724" t="n">
        <v>74</v>
      </c>
      <c r="G724" t="n">
        <v>57.8248166666667</v>
      </c>
    </row>
    <row r="725">
      <c r="A725" t="inlineStr">
        <is>
          <t>Daily_Minor_Stops_2026_09_18.xlsx</t>
        </is>
      </c>
      <c r="B725" t="inlineStr">
        <is>
          <t>Co-Extrusion Line</t>
        </is>
      </c>
      <c r="C725" s="80" t="n">
        <v>46260</v>
      </c>
      <c r="D725" t="inlineStr">
        <is>
          <t>Coex-AW2</t>
        </is>
      </c>
      <c r="E725" t="inlineStr">
        <is>
          <t>PX5PX6 No Paper</t>
        </is>
      </c>
      <c r="F725" t="n">
        <v>21</v>
      </c>
      <c r="G725" t="n">
        <v>18.3287666666667</v>
      </c>
    </row>
    <row r="726">
      <c r="A726" t="inlineStr">
        <is>
          <t>Daily_Minor_Stops_2026_09_18.xlsx</t>
        </is>
      </c>
      <c r="B726" t="inlineStr">
        <is>
          <t>Co-Extrusion Line</t>
        </is>
      </c>
      <c r="C726" s="80" t="n">
        <v>46260</v>
      </c>
      <c r="D726" t="inlineStr">
        <is>
          <t>Coex-AW2</t>
        </is>
      </c>
      <c r="E726" t="inlineStr">
        <is>
          <t>PX18 Jam At Former</t>
        </is>
      </c>
      <c r="F726" t="n">
        <v>26</v>
      </c>
      <c r="G726" t="n">
        <v>18.9972166666667</v>
      </c>
    </row>
    <row r="727">
      <c r="A727" t="inlineStr">
        <is>
          <t>Daily_Minor_Stops_2026_09_18.xlsx</t>
        </is>
      </c>
      <c r="B727" t="inlineStr">
        <is>
          <t>Co-Extrusion Line</t>
        </is>
      </c>
      <c r="C727" s="80" t="n">
        <v>46261</v>
      </c>
      <c r="D727" t="inlineStr">
        <is>
          <t>Coex-AW1</t>
        </is>
      </c>
      <c r="E727" t="inlineStr">
        <is>
          <t>PX5PX6 No Paper</t>
        </is>
      </c>
      <c r="F727" t="n">
        <v>20</v>
      </c>
      <c r="G727" t="n">
        <v>30.0047166666667</v>
      </c>
    </row>
    <row r="728">
      <c r="A728" t="inlineStr">
        <is>
          <t>Daily_Minor_Stops_2026_09_18.xlsx</t>
        </is>
      </c>
      <c r="B728" t="inlineStr">
        <is>
          <t>Co-Extrusion Line</t>
        </is>
      </c>
      <c r="C728" s="80" t="n">
        <v>46261</v>
      </c>
      <c r="D728" t="inlineStr">
        <is>
          <t>Coex-AW1</t>
        </is>
      </c>
      <c r="E728" t="inlineStr">
        <is>
          <t>PX18 Jam At Former</t>
        </is>
      </c>
      <c r="F728" t="n">
        <v>36</v>
      </c>
      <c r="G728" t="n">
        <v>25.3368333333333</v>
      </c>
    </row>
    <row r="729">
      <c r="A729" t="inlineStr">
        <is>
          <t>Daily_Minor_Stops_2026_09_18.xlsx</t>
        </is>
      </c>
      <c r="B729" t="inlineStr">
        <is>
          <t>Co-Extrusion Line</t>
        </is>
      </c>
      <c r="C729" s="80" t="n">
        <v>46261</v>
      </c>
      <c r="D729" t="inlineStr">
        <is>
          <t>Coex-AW2</t>
        </is>
      </c>
      <c r="E729" t="inlineStr">
        <is>
          <t>PX5PX6 No Paper</t>
        </is>
      </c>
      <c r="F729" t="n">
        <v>20</v>
      </c>
      <c r="G729" t="n">
        <v>22.1661</v>
      </c>
    </row>
    <row r="730">
      <c r="A730" t="inlineStr">
        <is>
          <t>Daily_Minor_Stops_2026_09_18.xlsx</t>
        </is>
      </c>
      <c r="B730" t="inlineStr">
        <is>
          <t>Co-Extrusion Line</t>
        </is>
      </c>
      <c r="C730" s="80" t="n">
        <v>46261</v>
      </c>
      <c r="D730" t="inlineStr">
        <is>
          <t>Coex-AW2</t>
        </is>
      </c>
      <c r="E730" t="inlineStr">
        <is>
          <t>PX18 Jam At Former</t>
        </is>
      </c>
      <c r="F730" t="n">
        <v>39</v>
      </c>
      <c r="G730" t="n">
        <v>24.3672166666667</v>
      </c>
    </row>
    <row r="731">
      <c r="A731" t="inlineStr">
        <is>
          <t>Daily_Minor_Stops_2026_09_18.xlsx</t>
        </is>
      </c>
      <c r="B731" t="inlineStr">
        <is>
          <t>Co-Extrusion Line</t>
        </is>
      </c>
      <c r="C731" s="80" t="n">
        <v>46262</v>
      </c>
      <c r="D731" t="inlineStr">
        <is>
          <t>Coex-AW1</t>
        </is>
      </c>
      <c r="E731" t="inlineStr">
        <is>
          <t>S20 Main Cover is Open</t>
        </is>
      </c>
      <c r="F731" t="n">
        <v>2</v>
      </c>
      <c r="G731" t="n">
        <v>1203.01806666667</v>
      </c>
    </row>
    <row r="732">
      <c r="A732" t="inlineStr">
        <is>
          <t>Daily_Minor_Stops_2026_09_18.xlsx</t>
        </is>
      </c>
      <c r="B732" t="inlineStr">
        <is>
          <t>Co-Extrusion Line</t>
        </is>
      </c>
      <c r="C732" s="80" t="n">
        <v>46262</v>
      </c>
      <c r="D732" t="inlineStr">
        <is>
          <t>Coex-AW1</t>
        </is>
      </c>
      <c r="E732" t="inlineStr">
        <is>
          <t>PX5PX6 No Paper</t>
        </is>
      </c>
      <c r="F732" t="n">
        <v>2</v>
      </c>
      <c r="G732" t="n">
        <v>1.83336666666667</v>
      </c>
    </row>
    <row r="733">
      <c r="A733" t="inlineStr">
        <is>
          <t>Daily_Minor_Stops_2026_09_18.xlsx</t>
        </is>
      </c>
      <c r="B733" t="inlineStr">
        <is>
          <t>Co-Extrusion Line</t>
        </is>
      </c>
      <c r="C733" s="80" t="n">
        <v>46262</v>
      </c>
      <c r="D733" t="inlineStr">
        <is>
          <t>Coex-AW2</t>
        </is>
      </c>
      <c r="E733" t="inlineStr">
        <is>
          <t>Uncutted Packages</t>
        </is>
      </c>
      <c r="F733" t="n">
        <v>4</v>
      </c>
      <c r="G733" t="n">
        <v>3.17145</v>
      </c>
    </row>
    <row r="734">
      <c r="A734" t="inlineStr">
        <is>
          <t>Daily_Minor_Stops_2026_09_18.xlsx</t>
        </is>
      </c>
      <c r="B734" t="inlineStr">
        <is>
          <t>Co-Extrusion Line</t>
        </is>
      </c>
      <c r="C734" s="80" t="n">
        <v>46262</v>
      </c>
      <c r="D734" t="inlineStr">
        <is>
          <t>Coex-AW2</t>
        </is>
      </c>
      <c r="E734" t="inlineStr">
        <is>
          <t>PX18 Jam At Former</t>
        </is>
      </c>
      <c r="F734" t="n">
        <v>5</v>
      </c>
      <c r="G734" t="n">
        <v>3.00243333333333</v>
      </c>
    </row>
    <row r="735">
      <c r="A735" t="inlineStr">
        <is>
          <t>Daily_Minor_Stops_2026_09_18.xlsx</t>
        </is>
      </c>
      <c r="B735" t="inlineStr">
        <is>
          <t>Co-Extrusion Line</t>
        </is>
      </c>
      <c r="C735" s="80" t="n">
        <v>46263</v>
      </c>
      <c r="D735" t="inlineStr">
        <is>
          <t>Coex-AW1</t>
        </is>
      </c>
      <c r="E735" t="inlineStr">
        <is>
          <t>PX5PX6 No Paper</t>
        </is>
      </c>
      <c r="F735" t="n">
        <v>11</v>
      </c>
      <c r="G735" t="n">
        <v>15.7093166666667</v>
      </c>
    </row>
    <row r="736">
      <c r="A736" t="inlineStr">
        <is>
          <t>Daily_Minor_Stops_2026_09_18.xlsx</t>
        </is>
      </c>
      <c r="B736" t="inlineStr">
        <is>
          <t>Co-Extrusion Line</t>
        </is>
      </c>
      <c r="C736" s="80" t="n">
        <v>46263</v>
      </c>
      <c r="D736" t="inlineStr">
        <is>
          <t>Coex-AW1</t>
        </is>
      </c>
      <c r="E736" t="inlineStr">
        <is>
          <t>PX18 Jam At Former</t>
        </is>
      </c>
      <c r="F736" t="n">
        <v>18</v>
      </c>
      <c r="G736" t="n">
        <v>13.37805</v>
      </c>
    </row>
    <row r="737">
      <c r="A737" t="inlineStr">
        <is>
          <t>Daily_Minor_Stops_2026_09_18.xlsx</t>
        </is>
      </c>
      <c r="B737" t="inlineStr">
        <is>
          <t>Co-Extrusion Line</t>
        </is>
      </c>
      <c r="C737" s="80" t="n">
        <v>46263</v>
      </c>
      <c r="D737" t="inlineStr">
        <is>
          <t>Coex-AW2</t>
        </is>
      </c>
      <c r="E737" t="inlineStr">
        <is>
          <t>PX5PX6 No Paper</t>
        </is>
      </c>
      <c r="F737" t="n">
        <v>14</v>
      </c>
      <c r="G737" t="n">
        <v>13.0251833333333</v>
      </c>
    </row>
    <row r="738">
      <c r="A738" t="inlineStr">
        <is>
          <t>Daily_Minor_Stops_2026_09_18.xlsx</t>
        </is>
      </c>
      <c r="B738" t="inlineStr">
        <is>
          <t>Co-Extrusion Line</t>
        </is>
      </c>
      <c r="C738" s="80" t="n">
        <v>46263</v>
      </c>
      <c r="D738" t="inlineStr">
        <is>
          <t>Coex-AW2</t>
        </is>
      </c>
      <c r="E738" t="inlineStr">
        <is>
          <t>PX18 Jam At Former</t>
        </is>
      </c>
      <c r="F738" t="n">
        <v>11</v>
      </c>
      <c r="G738" t="n">
        <v>9.393366666666671</v>
      </c>
    </row>
    <row r="739">
      <c r="A739" t="inlineStr">
        <is>
          <t>Daily_Minor_Stops_2026_09_18.xlsx</t>
        </is>
      </c>
      <c r="B739" t="inlineStr">
        <is>
          <t>Co-Extrusion Line</t>
        </is>
      </c>
      <c r="C739" s="80" t="n">
        <v>46264</v>
      </c>
      <c r="D739" t="inlineStr">
        <is>
          <t>Coex-AW1</t>
        </is>
      </c>
      <c r="E739" t="inlineStr">
        <is>
          <t>PX5PX6 No Paper</t>
        </is>
      </c>
      <c r="F739" t="n">
        <v>22</v>
      </c>
      <c r="G739" t="n">
        <v>24.82555</v>
      </c>
    </row>
    <row r="740">
      <c r="A740" t="inlineStr">
        <is>
          <t>Daily_Minor_Stops_2026_09_18.xlsx</t>
        </is>
      </c>
      <c r="B740" t="inlineStr">
        <is>
          <t>Co-Extrusion Line</t>
        </is>
      </c>
      <c r="C740" s="80" t="n">
        <v>46264</v>
      </c>
      <c r="D740" t="inlineStr">
        <is>
          <t>Coex-AW1</t>
        </is>
      </c>
      <c r="E740" t="inlineStr">
        <is>
          <t>PX18 Jam At Former</t>
        </is>
      </c>
      <c r="F740" t="n">
        <v>15</v>
      </c>
      <c r="G740" t="n">
        <v>11.5084666666667</v>
      </c>
    </row>
    <row r="741">
      <c r="A741" t="inlineStr">
        <is>
          <t>Daily_Minor_Stops_2026_09_18.xlsx</t>
        </is>
      </c>
      <c r="B741" t="inlineStr">
        <is>
          <t>Co-Extrusion Line</t>
        </is>
      </c>
      <c r="C741" s="80" t="n">
        <v>46264</v>
      </c>
      <c r="D741" t="inlineStr">
        <is>
          <t>Coex-AW2</t>
        </is>
      </c>
      <c r="E741" t="inlineStr">
        <is>
          <t>PX5PX6 No Paper</t>
        </is>
      </c>
      <c r="F741" t="n">
        <v>17</v>
      </c>
      <c r="G741" t="n">
        <v>13.8187166666667</v>
      </c>
    </row>
    <row r="742">
      <c r="A742" t="inlineStr">
        <is>
          <t>Daily_Minor_Stops_2026_09_18.xlsx</t>
        </is>
      </c>
      <c r="B742" t="inlineStr">
        <is>
          <t>Co-Extrusion Line</t>
        </is>
      </c>
      <c r="C742" s="80" t="n">
        <v>46264</v>
      </c>
      <c r="D742" t="inlineStr">
        <is>
          <t>Coex-AW2</t>
        </is>
      </c>
      <c r="E742" t="inlineStr">
        <is>
          <t>PX18 Jam At Former</t>
        </is>
      </c>
      <c r="F742" t="n">
        <v>36</v>
      </c>
      <c r="G742" t="n">
        <v>27.1761666666667</v>
      </c>
    </row>
    <row r="743">
      <c r="A743" t="inlineStr">
        <is>
          <t>Daily_Minor_Stops_2026_09_18.xlsx</t>
        </is>
      </c>
      <c r="B743" t="inlineStr">
        <is>
          <t>Co-Extrusion Line</t>
        </is>
      </c>
      <c r="C743" s="80" t="n">
        <v>46265</v>
      </c>
      <c r="D743" t="inlineStr">
        <is>
          <t>Coex-AW1</t>
        </is>
      </c>
      <c r="E743" t="inlineStr">
        <is>
          <t>PX5PX6 No Paper</t>
        </is>
      </c>
      <c r="F743" t="n">
        <v>36</v>
      </c>
      <c r="G743" t="n">
        <v>34.1815833333333</v>
      </c>
    </row>
    <row r="744">
      <c r="A744" t="inlineStr">
        <is>
          <t>Daily_Minor_Stops_2026_09_18.xlsx</t>
        </is>
      </c>
      <c r="B744" t="inlineStr">
        <is>
          <t>Co-Extrusion Line</t>
        </is>
      </c>
      <c r="C744" s="80" t="n">
        <v>46265</v>
      </c>
      <c r="D744" t="inlineStr">
        <is>
          <t>Coex-AW1</t>
        </is>
      </c>
      <c r="E744" t="inlineStr">
        <is>
          <t>PX18 Jam At Former</t>
        </is>
      </c>
      <c r="F744" t="n">
        <v>13</v>
      </c>
      <c r="G744" t="n">
        <v>7.49511666666667</v>
      </c>
    </row>
    <row r="745">
      <c r="A745" t="inlineStr">
        <is>
          <t>Daily_Minor_Stops_2026_09_18.xlsx</t>
        </is>
      </c>
      <c r="B745" t="inlineStr">
        <is>
          <t>Co-Extrusion Line</t>
        </is>
      </c>
      <c r="C745" s="80" t="n">
        <v>46265</v>
      </c>
      <c r="D745" t="inlineStr">
        <is>
          <t>Coex-AW2</t>
        </is>
      </c>
      <c r="E745" t="inlineStr">
        <is>
          <t>PX5PX6 No Paper</t>
        </is>
      </c>
      <c r="F745" t="n">
        <v>21</v>
      </c>
      <c r="G745" t="n">
        <v>16.51765</v>
      </c>
    </row>
    <row r="746">
      <c r="A746" t="inlineStr">
        <is>
          <t>Daily_Minor_Stops_2026_09_18.xlsx</t>
        </is>
      </c>
      <c r="B746" t="inlineStr">
        <is>
          <t>Co-Extrusion Line</t>
        </is>
      </c>
      <c r="C746" s="80" t="n">
        <v>46265</v>
      </c>
      <c r="D746" t="inlineStr">
        <is>
          <t>Coex-AW2</t>
        </is>
      </c>
      <c r="E746" t="inlineStr">
        <is>
          <t>PX18 Jam At Former</t>
        </is>
      </c>
      <c r="F746" t="n">
        <v>36</v>
      </c>
      <c r="G746" t="n">
        <v>17.6650666666667</v>
      </c>
    </row>
    <row r="747">
      <c r="A747" t="inlineStr">
        <is>
          <t>Daily_Minor_Stops_2026_09_18.xlsx</t>
        </is>
      </c>
      <c r="B747" t="inlineStr">
        <is>
          <t>Co-Extrusion Line</t>
        </is>
      </c>
      <c r="C747" s="80" t="n">
        <v>46266</v>
      </c>
      <c r="D747" t="inlineStr">
        <is>
          <t>Coex-AW1</t>
        </is>
      </c>
      <c r="E747" t="inlineStr">
        <is>
          <t>PX5PX6 No Paper</t>
        </is>
      </c>
      <c r="F747" t="n">
        <v>21</v>
      </c>
      <c r="G747" t="n">
        <v>25.9911666666667</v>
      </c>
    </row>
    <row r="748">
      <c r="A748" t="inlineStr">
        <is>
          <t>Daily_Minor_Stops_2026_09_18.xlsx</t>
        </is>
      </c>
      <c r="B748" t="inlineStr">
        <is>
          <t>Co-Extrusion Line</t>
        </is>
      </c>
      <c r="C748" s="80" t="n">
        <v>46266</v>
      </c>
      <c r="D748" t="inlineStr">
        <is>
          <t>Coex-AW1</t>
        </is>
      </c>
      <c r="E748" t="inlineStr">
        <is>
          <t>PX18 Jam At Former</t>
        </is>
      </c>
      <c r="F748" t="n">
        <v>48</v>
      </c>
      <c r="G748" t="n">
        <v>34.3515666666667</v>
      </c>
    </row>
    <row r="749">
      <c r="A749" t="inlineStr">
        <is>
          <t>Daily_Minor_Stops_2026_09_18.xlsx</t>
        </is>
      </c>
      <c r="B749" t="inlineStr">
        <is>
          <t>Co-Extrusion Line</t>
        </is>
      </c>
      <c r="C749" s="80" t="n">
        <v>46266</v>
      </c>
      <c r="D749" t="inlineStr">
        <is>
          <t>Coex-AW2</t>
        </is>
      </c>
      <c r="E749" t="inlineStr">
        <is>
          <t>PX5PX6 No Paper</t>
        </is>
      </c>
      <c r="F749" t="n">
        <v>20</v>
      </c>
      <c r="G749" t="n">
        <v>21.3272666666667</v>
      </c>
    </row>
    <row r="750">
      <c r="A750" t="inlineStr">
        <is>
          <t>Daily_Minor_Stops_2026_09_18.xlsx</t>
        </is>
      </c>
      <c r="B750" t="inlineStr">
        <is>
          <t>Co-Extrusion Line</t>
        </is>
      </c>
      <c r="C750" s="80" t="n">
        <v>46266</v>
      </c>
      <c r="D750" t="inlineStr">
        <is>
          <t>Coex-AW2</t>
        </is>
      </c>
      <c r="E750" t="inlineStr">
        <is>
          <t>PX18 Jam At Former</t>
        </is>
      </c>
      <c r="F750" t="n">
        <v>57</v>
      </c>
      <c r="G750" t="n">
        <v>37.1894</v>
      </c>
    </row>
    <row r="751">
      <c r="A751" t="inlineStr">
        <is>
          <t>Daily_Minor_Stops_2026_09_18.xlsx</t>
        </is>
      </c>
      <c r="B751" t="inlineStr">
        <is>
          <t>Co-Extrusion Line</t>
        </is>
      </c>
      <c r="C751" s="80" t="n">
        <v>46266</v>
      </c>
      <c r="D751" t="inlineStr">
        <is>
          <t>Coex-AW3</t>
        </is>
      </c>
      <c r="E751" t="inlineStr">
        <is>
          <t>Homing Issue</t>
        </is>
      </c>
      <c r="F751" t="n">
        <v>60</v>
      </c>
      <c r="G751" t="n">
        <v>36.1282</v>
      </c>
    </row>
    <row r="752">
      <c r="A752" t="inlineStr">
        <is>
          <t>Daily_Minor_Stops_2026_09_18.xlsx</t>
        </is>
      </c>
      <c r="B752" t="inlineStr">
        <is>
          <t>Co-Extrusion Line</t>
        </is>
      </c>
      <c r="C752" s="80" t="n">
        <v>46266</v>
      </c>
      <c r="D752" t="inlineStr">
        <is>
          <t>Coex-AW3</t>
        </is>
      </c>
      <c r="E752" t="inlineStr">
        <is>
          <t>Code Misprint</t>
        </is>
      </c>
      <c r="F752" t="n">
        <v>111</v>
      </c>
      <c r="G752" t="n">
        <v>87.0421166666667</v>
      </c>
    </row>
    <row r="753">
      <c r="A753" t="inlineStr">
        <is>
          <t>Daily_Minor_Stops_2026_09_18.xlsx</t>
        </is>
      </c>
      <c r="B753" t="inlineStr">
        <is>
          <t>Co-Extrusion Line</t>
        </is>
      </c>
      <c r="C753" s="80" t="n">
        <v>46267</v>
      </c>
      <c r="D753" t="inlineStr">
        <is>
          <t>Coex-AW1</t>
        </is>
      </c>
      <c r="E753" t="inlineStr">
        <is>
          <t>PX5PX6 No Paper</t>
        </is>
      </c>
      <c r="F753" t="n">
        <v>11</v>
      </c>
      <c r="G753" t="n">
        <v>319.366016666667</v>
      </c>
    </row>
    <row r="754">
      <c r="A754" t="inlineStr">
        <is>
          <t>Daily_Minor_Stops_2026_09_18.xlsx</t>
        </is>
      </c>
      <c r="B754" t="inlineStr">
        <is>
          <t>Co-Extrusion Line</t>
        </is>
      </c>
      <c r="C754" s="80" t="n">
        <v>46267</v>
      </c>
      <c r="D754" t="inlineStr">
        <is>
          <t>Coex-AW1</t>
        </is>
      </c>
      <c r="E754" t="inlineStr">
        <is>
          <t>PX18 Jam At Former</t>
        </is>
      </c>
      <c r="F754" t="n">
        <v>9</v>
      </c>
      <c r="G754" t="n">
        <v>7.83338333333333</v>
      </c>
    </row>
    <row r="755">
      <c r="A755" t="inlineStr">
        <is>
          <t>Daily_Minor_Stops_2026_09_18.xlsx</t>
        </is>
      </c>
      <c r="B755" t="inlineStr">
        <is>
          <t>Co-Extrusion Line</t>
        </is>
      </c>
      <c r="C755" s="80" t="n">
        <v>46267</v>
      </c>
      <c r="D755" t="inlineStr">
        <is>
          <t>Coex-AW2</t>
        </is>
      </c>
      <c r="E755" t="inlineStr">
        <is>
          <t>S20 Main Cover is Open</t>
        </is>
      </c>
      <c r="F755" t="n">
        <v>13</v>
      </c>
      <c r="G755" t="n">
        <v>23.5158833333333</v>
      </c>
    </row>
    <row r="756">
      <c r="A756" t="inlineStr">
        <is>
          <t>Daily_Minor_Stops_2026_09_18.xlsx</t>
        </is>
      </c>
      <c r="B756" t="inlineStr">
        <is>
          <t>Co-Extrusion Line</t>
        </is>
      </c>
      <c r="C756" s="80" t="n">
        <v>46267</v>
      </c>
      <c r="D756" t="inlineStr">
        <is>
          <t>Coex-AW2</t>
        </is>
      </c>
      <c r="E756" t="inlineStr">
        <is>
          <t>Down Strem Machine Faulty</t>
        </is>
      </c>
      <c r="F756" t="n">
        <v>13</v>
      </c>
      <c r="G756" t="n">
        <v>22.6523833333333</v>
      </c>
    </row>
    <row r="757">
      <c r="A757" t="inlineStr">
        <is>
          <t>Daily_Minor_Stops_2026_09_18.xlsx</t>
        </is>
      </c>
      <c r="B757" t="inlineStr">
        <is>
          <t>Co-Extrusion Line</t>
        </is>
      </c>
      <c r="C757" s="80" t="n">
        <v>46267</v>
      </c>
      <c r="D757" t="inlineStr">
        <is>
          <t>Coex-AW3</t>
        </is>
      </c>
      <c r="E757" t="inlineStr">
        <is>
          <t>Pusher Chain Looose</t>
        </is>
      </c>
      <c r="F757" t="n">
        <v>29</v>
      </c>
      <c r="G757" t="n">
        <v>33.6551333333333</v>
      </c>
    </row>
    <row r="758">
      <c r="A758" t="inlineStr">
        <is>
          <t>Daily_Minor_Stops_2026_09_18.xlsx</t>
        </is>
      </c>
      <c r="B758" t="inlineStr">
        <is>
          <t>Co-Extrusion Line</t>
        </is>
      </c>
      <c r="C758" s="80" t="n">
        <v>46267</v>
      </c>
      <c r="D758" t="inlineStr">
        <is>
          <t>Coex-AW3</t>
        </is>
      </c>
      <c r="E758" t="inlineStr">
        <is>
          <t>Folder misalignment issue</t>
        </is>
      </c>
      <c r="F758" t="n">
        <v>96</v>
      </c>
      <c r="G758" t="n">
        <v>106.5121</v>
      </c>
    </row>
    <row r="759">
      <c r="A759" t="inlineStr">
        <is>
          <t>Daily_Minor_Stops_2026_09_18.xlsx</t>
        </is>
      </c>
      <c r="B759" t="inlineStr">
        <is>
          <t>Co-Extrusion Line</t>
        </is>
      </c>
      <c r="C759" s="80" t="n">
        <v>46268</v>
      </c>
      <c r="D759" t="inlineStr">
        <is>
          <t>Coex-AW1</t>
        </is>
      </c>
      <c r="E759" t="inlineStr">
        <is>
          <t>PX8PX9 No Paper</t>
        </is>
      </c>
      <c r="F759" t="n">
        <v>12</v>
      </c>
      <c r="G759" t="n">
        <v>4.49915</v>
      </c>
    </row>
    <row r="760">
      <c r="A760" t="inlineStr">
        <is>
          <t>Daily_Minor_Stops_2026_09_18.xlsx</t>
        </is>
      </c>
      <c r="B760" t="inlineStr">
        <is>
          <t>Co-Extrusion Line</t>
        </is>
      </c>
      <c r="C760" s="80" t="n">
        <v>46268</v>
      </c>
      <c r="D760" t="inlineStr">
        <is>
          <t>Coex-AW1</t>
        </is>
      </c>
      <c r="E760" t="inlineStr">
        <is>
          <t>PX5PX6 No Paper</t>
        </is>
      </c>
      <c r="F760" t="n">
        <v>22</v>
      </c>
      <c r="G760" t="n">
        <v>23.0093333333333</v>
      </c>
    </row>
    <row r="761">
      <c r="A761" t="inlineStr">
        <is>
          <t>Daily_Minor_Stops_2026_09_18.xlsx</t>
        </is>
      </c>
      <c r="B761" t="inlineStr">
        <is>
          <t>Co-Extrusion Line</t>
        </is>
      </c>
      <c r="C761" s="80" t="n">
        <v>46268</v>
      </c>
      <c r="D761" t="inlineStr">
        <is>
          <t>Coex-AW2</t>
        </is>
      </c>
      <c r="E761" t="inlineStr">
        <is>
          <t>PX8PX9 No Paper</t>
        </is>
      </c>
      <c r="F761" t="n">
        <v>22</v>
      </c>
      <c r="G761" t="n">
        <v>6.66413333333333</v>
      </c>
    </row>
    <row r="762">
      <c r="A762" t="inlineStr">
        <is>
          <t>Daily_Minor_Stops_2026_09_18.xlsx</t>
        </is>
      </c>
      <c r="B762" t="inlineStr">
        <is>
          <t>Co-Extrusion Line</t>
        </is>
      </c>
      <c r="C762" s="80" t="n">
        <v>46268</v>
      </c>
      <c r="D762" t="inlineStr">
        <is>
          <t>Coex-AW2</t>
        </is>
      </c>
      <c r="E762" t="inlineStr">
        <is>
          <t>PX5PX6 No Paper</t>
        </is>
      </c>
      <c r="F762" t="n">
        <v>16</v>
      </c>
      <c r="G762" t="n">
        <v>14.3456666666667</v>
      </c>
    </row>
    <row r="763">
      <c r="A763" t="inlineStr">
        <is>
          <t>Daily_Minor_Stops_2026_09_18.xlsx</t>
        </is>
      </c>
      <c r="B763" t="inlineStr">
        <is>
          <t>Co-Extrusion Line</t>
        </is>
      </c>
      <c r="C763" s="80" t="n">
        <v>46268</v>
      </c>
      <c r="D763" t="inlineStr">
        <is>
          <t>Coex-AW3</t>
        </is>
      </c>
      <c r="E763" t="inlineStr">
        <is>
          <t>Pusher Chain Looose</t>
        </is>
      </c>
      <c r="F763" t="n">
        <v>100</v>
      </c>
      <c r="G763" t="n">
        <v>76.48241666666669</v>
      </c>
    </row>
    <row r="764">
      <c r="A764" t="inlineStr">
        <is>
          <t>Daily_Minor_Stops_2026_09_18.xlsx</t>
        </is>
      </c>
      <c r="B764" t="inlineStr">
        <is>
          <t>Co-Extrusion Line</t>
        </is>
      </c>
      <c r="C764" s="80" t="n">
        <v>46268</v>
      </c>
      <c r="D764" t="inlineStr">
        <is>
          <t>Coex-AW3</t>
        </is>
      </c>
      <c r="E764" t="inlineStr">
        <is>
          <t>Homing Issue</t>
        </is>
      </c>
      <c r="F764" t="n">
        <v>29</v>
      </c>
      <c r="G764" t="n">
        <v>23.32895</v>
      </c>
    </row>
    <row r="765">
      <c r="A765" t="inlineStr">
        <is>
          <t>Daily_Minor_Stops_2026_09_18.xlsx</t>
        </is>
      </c>
      <c r="B765" t="inlineStr">
        <is>
          <t>Co-Extrusion Line</t>
        </is>
      </c>
      <c r="C765" s="80" t="n">
        <v>46269</v>
      </c>
      <c r="D765" t="inlineStr">
        <is>
          <t>Coex-AW1</t>
        </is>
      </c>
      <c r="E765" t="inlineStr">
        <is>
          <t>U42 Printer Not Ready</t>
        </is>
      </c>
      <c r="F765" t="n">
        <v>3</v>
      </c>
      <c r="G765" t="n">
        <v>0.833033333333333</v>
      </c>
    </row>
    <row r="766">
      <c r="A766" t="inlineStr">
        <is>
          <t>Daily_Minor_Stops_2026_09_18.xlsx</t>
        </is>
      </c>
      <c r="B766" t="inlineStr">
        <is>
          <t>Co-Extrusion Line</t>
        </is>
      </c>
      <c r="C766" s="80" t="n">
        <v>46269</v>
      </c>
      <c r="D766" t="inlineStr">
        <is>
          <t>Coex-AW1</t>
        </is>
      </c>
      <c r="E766" t="inlineStr">
        <is>
          <t>PX5PX6 No Paper</t>
        </is>
      </c>
      <c r="F766" t="n">
        <v>4</v>
      </c>
      <c r="G766" t="n">
        <v>5.16165</v>
      </c>
    </row>
    <row r="767">
      <c r="A767" t="inlineStr">
        <is>
          <t>Daily_Minor_Stops_2026_09_18.xlsx</t>
        </is>
      </c>
      <c r="B767" t="inlineStr">
        <is>
          <t>Co-Extrusion Line</t>
        </is>
      </c>
      <c r="C767" s="80" t="n">
        <v>46269</v>
      </c>
      <c r="D767" t="inlineStr">
        <is>
          <t>Coex-AW2</t>
        </is>
      </c>
      <c r="E767" t="inlineStr">
        <is>
          <t>S20 Main Cover is Open</t>
        </is>
      </c>
      <c r="F767" t="n">
        <v>3</v>
      </c>
      <c r="G767" t="n">
        <v>1181.71371666667</v>
      </c>
    </row>
    <row r="768">
      <c r="A768" t="inlineStr">
        <is>
          <t>Daily_Minor_Stops_2026_09_18.xlsx</t>
        </is>
      </c>
      <c r="B768" t="inlineStr">
        <is>
          <t>Co-Extrusion Line</t>
        </is>
      </c>
      <c r="C768" s="80" t="n">
        <v>46269</v>
      </c>
      <c r="D768" t="inlineStr">
        <is>
          <t>Coex-AW2</t>
        </is>
      </c>
      <c r="E768" t="inlineStr">
        <is>
          <t>PX5PX6 No Paper</t>
        </is>
      </c>
      <c r="F768" t="n">
        <v>4</v>
      </c>
      <c r="G768" t="n">
        <v>3.16698333333333</v>
      </c>
    </row>
    <row r="769">
      <c r="A769" t="inlineStr">
        <is>
          <t>Daily_Minor_Stops_2026_09_18.xlsx</t>
        </is>
      </c>
      <c r="B769" t="inlineStr">
        <is>
          <t>Co-Extrusion Line</t>
        </is>
      </c>
      <c r="C769" s="80" t="n">
        <v>46269</v>
      </c>
      <c r="D769" t="inlineStr">
        <is>
          <t>Coex-AW3</t>
        </is>
      </c>
      <c r="E769" t="inlineStr">
        <is>
          <t>Homing Issue</t>
        </is>
      </c>
      <c r="F769" t="n">
        <v>51</v>
      </c>
      <c r="G769" t="n">
        <v>43.1873333333333</v>
      </c>
    </row>
    <row r="770">
      <c r="A770" t="inlineStr">
        <is>
          <t>Daily_Minor_Stops_2026_09_18.xlsx</t>
        </is>
      </c>
      <c r="B770" t="inlineStr">
        <is>
          <t>Co-Extrusion Line</t>
        </is>
      </c>
      <c r="C770" s="80" t="n">
        <v>46270</v>
      </c>
      <c r="D770" t="inlineStr">
        <is>
          <t>Coex-AW1</t>
        </is>
      </c>
      <c r="E770" t="inlineStr">
        <is>
          <t>U42 Printer Not Ready</t>
        </is>
      </c>
      <c r="F770" t="n">
        <v>17</v>
      </c>
      <c r="G770" t="n">
        <v>12.5127</v>
      </c>
    </row>
    <row r="771">
      <c r="A771" t="inlineStr">
        <is>
          <t>Daily_Minor_Stops_2026_09_18.xlsx</t>
        </is>
      </c>
      <c r="B771" t="inlineStr">
        <is>
          <t>Co-Extrusion Line</t>
        </is>
      </c>
      <c r="C771" s="80" t="n">
        <v>46270</v>
      </c>
      <c r="D771" t="inlineStr">
        <is>
          <t>Coex-AW1</t>
        </is>
      </c>
      <c r="E771" t="inlineStr">
        <is>
          <t>PX5PX6 No Paper</t>
        </is>
      </c>
      <c r="F771" t="n">
        <v>8</v>
      </c>
      <c r="G771" t="n">
        <v>8.009</v>
      </c>
    </row>
    <row r="772">
      <c r="A772" t="inlineStr">
        <is>
          <t>Daily_Minor_Stops_2026_09_18.xlsx</t>
        </is>
      </c>
      <c r="B772" t="inlineStr">
        <is>
          <t>Co-Extrusion Line</t>
        </is>
      </c>
      <c r="C772" s="80" t="n">
        <v>46270</v>
      </c>
      <c r="D772" t="inlineStr">
        <is>
          <t>Coex-AW2</t>
        </is>
      </c>
      <c r="E772" t="inlineStr">
        <is>
          <t>PX5PX6 No Paper</t>
        </is>
      </c>
      <c r="F772" t="n">
        <v>6</v>
      </c>
      <c r="G772" t="n">
        <v>4.16761666666667</v>
      </c>
    </row>
    <row r="773">
      <c r="A773" t="inlineStr">
        <is>
          <t>Daily_Minor_Stops_2026_09_18.xlsx</t>
        </is>
      </c>
      <c r="B773" t="inlineStr">
        <is>
          <t>Co-Extrusion Line</t>
        </is>
      </c>
      <c r="C773" s="80" t="n">
        <v>46270</v>
      </c>
      <c r="D773" t="inlineStr">
        <is>
          <t>Coex-AW2</t>
        </is>
      </c>
      <c r="E773" t="inlineStr">
        <is>
          <t>PX18 Jam At Former</t>
        </is>
      </c>
      <c r="F773" t="n">
        <v>7</v>
      </c>
      <c r="G773" t="n">
        <v>4.82983333333333</v>
      </c>
    </row>
    <row r="774">
      <c r="A774" t="inlineStr">
        <is>
          <t>Daily_Minor_Stops_2026_09_18.xlsx</t>
        </is>
      </c>
      <c r="B774" t="inlineStr">
        <is>
          <t>Co-Extrusion Line</t>
        </is>
      </c>
      <c r="C774" s="80" t="n">
        <v>46270</v>
      </c>
      <c r="D774" t="inlineStr">
        <is>
          <t>Coex-AW3</t>
        </is>
      </c>
      <c r="E774" t="inlineStr">
        <is>
          <t>Pusher Chain Looose</t>
        </is>
      </c>
      <c r="F774" t="n">
        <v>88</v>
      </c>
      <c r="G774" t="n">
        <v>46.8245333333333</v>
      </c>
    </row>
    <row r="775">
      <c r="A775" t="inlineStr">
        <is>
          <t>Daily_Minor_Stops_2026_09_18.xlsx</t>
        </is>
      </c>
      <c r="B775" t="inlineStr">
        <is>
          <t>Co-Extrusion Line</t>
        </is>
      </c>
      <c r="C775" s="80" t="n">
        <v>46270</v>
      </c>
      <c r="D775" t="inlineStr">
        <is>
          <t>Coex-AW3</t>
        </is>
      </c>
      <c r="E775" t="inlineStr">
        <is>
          <t>Code Misprint</t>
        </is>
      </c>
      <c r="F775" t="n">
        <v>47</v>
      </c>
      <c r="G775" t="n">
        <v>65.73831666666671</v>
      </c>
    </row>
    <row r="776">
      <c r="A776" t="inlineStr">
        <is>
          <t>Daily_Minor_Stops_2026_09_18.xlsx</t>
        </is>
      </c>
      <c r="B776" t="inlineStr">
        <is>
          <t>Co-Extrusion Line</t>
        </is>
      </c>
      <c r="C776" s="80" t="n">
        <v>46271</v>
      </c>
      <c r="D776" t="inlineStr">
        <is>
          <t>Coex-AW1</t>
        </is>
      </c>
      <c r="E776" t="inlineStr">
        <is>
          <t>PX5PX6 No Paper</t>
        </is>
      </c>
      <c r="F776" t="n">
        <v>26</v>
      </c>
      <c r="G776" t="n">
        <v>21.6622</v>
      </c>
    </row>
    <row r="777">
      <c r="A777" t="inlineStr">
        <is>
          <t>Daily_Minor_Stops_2026_09_18.xlsx</t>
        </is>
      </c>
      <c r="B777" t="inlineStr">
        <is>
          <t>Co-Extrusion Line</t>
        </is>
      </c>
      <c r="C777" s="80" t="n">
        <v>46271</v>
      </c>
      <c r="D777" t="inlineStr">
        <is>
          <t>Coex-AW1</t>
        </is>
      </c>
      <c r="E777" t="inlineStr">
        <is>
          <t>PX18 Jam At Former</t>
        </is>
      </c>
      <c r="F777" t="n">
        <v>11</v>
      </c>
      <c r="G777" t="n">
        <v>9.33823333333333</v>
      </c>
    </row>
    <row r="778">
      <c r="A778" t="inlineStr">
        <is>
          <t>Daily_Minor_Stops_2026_09_18.xlsx</t>
        </is>
      </c>
      <c r="B778" t="inlineStr">
        <is>
          <t>Co-Extrusion Line</t>
        </is>
      </c>
      <c r="C778" s="80" t="n">
        <v>46271</v>
      </c>
      <c r="D778" t="inlineStr">
        <is>
          <t>Coex-AW2</t>
        </is>
      </c>
      <c r="E778" t="inlineStr">
        <is>
          <t>PX5PX6 No Paper</t>
        </is>
      </c>
      <c r="F778" t="n">
        <v>19</v>
      </c>
      <c r="G778" t="n">
        <v>18.8252</v>
      </c>
    </row>
    <row r="779">
      <c r="A779" t="inlineStr">
        <is>
          <t>Daily_Minor_Stops_2026_09_18.xlsx</t>
        </is>
      </c>
      <c r="B779" t="inlineStr">
        <is>
          <t>Co-Extrusion Line</t>
        </is>
      </c>
      <c r="C779" s="80" t="n">
        <v>46271</v>
      </c>
      <c r="D779" t="inlineStr">
        <is>
          <t>Coex-AW2</t>
        </is>
      </c>
      <c r="E779" t="inlineStr">
        <is>
          <t>PX18 Jam At Former</t>
        </is>
      </c>
      <c r="F779" t="n">
        <v>19</v>
      </c>
      <c r="G779" t="n">
        <v>19.4845</v>
      </c>
    </row>
    <row r="780">
      <c r="A780" t="inlineStr">
        <is>
          <t>Daily_Minor_Stops_2026_09_18.xlsx</t>
        </is>
      </c>
      <c r="B780" t="inlineStr">
        <is>
          <t>Co-Extrusion Line</t>
        </is>
      </c>
      <c r="C780" s="80" t="n">
        <v>46271</v>
      </c>
      <c r="D780" t="inlineStr">
        <is>
          <t>Coex-AW3</t>
        </is>
      </c>
      <c r="E780" t="inlineStr">
        <is>
          <t>Pouch Rejection issue</t>
        </is>
      </c>
      <c r="F780" t="n">
        <v>32</v>
      </c>
      <c r="G780" t="n">
        <v>37.8502666666667</v>
      </c>
    </row>
    <row r="781">
      <c r="A781" t="inlineStr">
        <is>
          <t>Daily_Minor_Stops_2026_09_18.xlsx</t>
        </is>
      </c>
      <c r="B781" t="inlineStr">
        <is>
          <t>Co-Extrusion Line</t>
        </is>
      </c>
      <c r="C781" s="80" t="n">
        <v>46271</v>
      </c>
      <c r="D781" t="inlineStr">
        <is>
          <t>Coex-AW3</t>
        </is>
      </c>
      <c r="E781" t="inlineStr">
        <is>
          <t>Homing Issue</t>
        </is>
      </c>
      <c r="F781" t="n">
        <v>84</v>
      </c>
      <c r="G781" t="n">
        <v>79.6560833333333</v>
      </c>
    </row>
    <row r="782">
      <c r="A782" t="inlineStr">
        <is>
          <t>Daily_Minor_Stops_2026_09_18.xlsx</t>
        </is>
      </c>
      <c r="B782" t="inlineStr">
        <is>
          <t>Co-Extrusion Line</t>
        </is>
      </c>
      <c r="C782" s="80" t="n">
        <v>46272</v>
      </c>
      <c r="D782" t="inlineStr">
        <is>
          <t>Coex-AW1</t>
        </is>
      </c>
      <c r="E782" t="inlineStr">
        <is>
          <t>U42 Printer Not Ready</t>
        </is>
      </c>
      <c r="F782" t="n">
        <v>9</v>
      </c>
      <c r="G782" t="n">
        <v>8.668383333333329</v>
      </c>
    </row>
    <row r="783">
      <c r="A783" t="inlineStr">
        <is>
          <t>Daily_Minor_Stops_2026_09_18.xlsx</t>
        </is>
      </c>
      <c r="B783" t="inlineStr">
        <is>
          <t>Co-Extrusion Line</t>
        </is>
      </c>
      <c r="C783" s="80" t="n">
        <v>46272</v>
      </c>
      <c r="D783" t="inlineStr">
        <is>
          <t>Coex-AW1</t>
        </is>
      </c>
      <c r="E783" t="inlineStr">
        <is>
          <t>PX5PX6 No Paper</t>
        </is>
      </c>
      <c r="F783" t="n">
        <v>9</v>
      </c>
      <c r="G783" t="n">
        <v>7.01105</v>
      </c>
    </row>
    <row r="784">
      <c r="A784" t="inlineStr">
        <is>
          <t>Daily_Minor_Stops_2026_09_18.xlsx</t>
        </is>
      </c>
      <c r="B784" t="inlineStr">
        <is>
          <t>Co-Extrusion Line</t>
        </is>
      </c>
      <c r="C784" s="80" t="n">
        <v>46272</v>
      </c>
      <c r="D784" t="inlineStr">
        <is>
          <t>Coex-AW2</t>
        </is>
      </c>
      <c r="E784" t="inlineStr">
        <is>
          <t>Servo Rope Former Fault</t>
        </is>
      </c>
      <c r="F784" t="n">
        <v>8</v>
      </c>
      <c r="G784" t="n">
        <v>21.0117166666667</v>
      </c>
    </row>
    <row r="785">
      <c r="A785" t="inlineStr">
        <is>
          <t>Daily_Minor_Stops_2026_09_18.xlsx</t>
        </is>
      </c>
      <c r="B785" t="inlineStr">
        <is>
          <t>Co-Extrusion Line</t>
        </is>
      </c>
      <c r="C785" s="80" t="n">
        <v>46272</v>
      </c>
      <c r="D785" t="inlineStr">
        <is>
          <t>Coex-AW2</t>
        </is>
      </c>
      <c r="E785" t="inlineStr">
        <is>
          <t>PX5PX6 No Paper</t>
        </is>
      </c>
      <c r="F785" t="n">
        <v>11</v>
      </c>
      <c r="G785" t="n">
        <v>29.0088166666667</v>
      </c>
    </row>
    <row r="786">
      <c r="A786" t="inlineStr">
        <is>
          <t>Daily_Minor_Stops_2026_09_18.xlsx</t>
        </is>
      </c>
      <c r="B786" t="inlineStr">
        <is>
          <t>Co-Extrusion Line</t>
        </is>
      </c>
      <c r="C786" s="80" t="n">
        <v>46272</v>
      </c>
      <c r="D786" t="inlineStr">
        <is>
          <t>Coex-AW3</t>
        </is>
      </c>
      <c r="E786" t="inlineStr">
        <is>
          <t>Homing Issue</t>
        </is>
      </c>
      <c r="F786" t="n">
        <v>189</v>
      </c>
      <c r="G786" t="n">
        <v>200.926216666667</v>
      </c>
    </row>
    <row r="787">
      <c r="A787" t="inlineStr">
        <is>
          <t>Daily_Minor_Stops_2026_09_18.xlsx</t>
        </is>
      </c>
      <c r="B787" t="inlineStr">
        <is>
          <t>Co-Extrusion Line</t>
        </is>
      </c>
      <c r="C787" s="80" t="n">
        <v>46273</v>
      </c>
      <c r="D787" t="inlineStr">
        <is>
          <t>Coex-AW1</t>
        </is>
      </c>
      <c r="E787" t="inlineStr">
        <is>
          <t>PX5PX6 No Paper</t>
        </is>
      </c>
      <c r="F787" t="n">
        <v>22</v>
      </c>
      <c r="G787" t="n">
        <v>19.9077</v>
      </c>
    </row>
    <row r="788">
      <c r="A788" t="inlineStr">
        <is>
          <t>Daily_Minor_Stops_2026_09_18.xlsx</t>
        </is>
      </c>
      <c r="B788" t="inlineStr">
        <is>
          <t>Co-Extrusion Line</t>
        </is>
      </c>
      <c r="C788" s="80" t="n">
        <v>46273</v>
      </c>
      <c r="D788" t="inlineStr">
        <is>
          <t>Coex-AW1</t>
        </is>
      </c>
      <c r="E788" t="inlineStr">
        <is>
          <t>PX18 Jam At Former</t>
        </is>
      </c>
      <c r="F788" t="n">
        <v>10</v>
      </c>
      <c r="G788" t="n">
        <v>6.34326666666667</v>
      </c>
    </row>
    <row r="789">
      <c r="A789" t="inlineStr">
        <is>
          <t>Daily_Minor_Stops_2026_09_18.xlsx</t>
        </is>
      </c>
      <c r="B789" t="inlineStr">
        <is>
          <t>Co-Extrusion Line</t>
        </is>
      </c>
      <c r="C789" s="80" t="n">
        <v>46273</v>
      </c>
      <c r="D789" t="inlineStr">
        <is>
          <t>Coex-AW2</t>
        </is>
      </c>
      <c r="E789" t="inlineStr">
        <is>
          <t>Rocker Loose Position</t>
        </is>
      </c>
      <c r="F789" t="n">
        <v>16</v>
      </c>
      <c r="G789" t="n">
        <v>10.1734</v>
      </c>
    </row>
    <row r="790">
      <c r="A790" t="inlineStr">
        <is>
          <t>Daily_Minor_Stops_2026_09_18.xlsx</t>
        </is>
      </c>
      <c r="B790" t="inlineStr">
        <is>
          <t>Co-Extrusion Line</t>
        </is>
      </c>
      <c r="C790" s="80" t="n">
        <v>46273</v>
      </c>
      <c r="D790" t="inlineStr">
        <is>
          <t>Coex-AW2</t>
        </is>
      </c>
      <c r="E790" t="inlineStr">
        <is>
          <t>PX8PX9 No Paper</t>
        </is>
      </c>
      <c r="F790" t="n">
        <v>39</v>
      </c>
      <c r="G790" t="n">
        <v>45.18215</v>
      </c>
    </row>
    <row r="791">
      <c r="A791" t="inlineStr">
        <is>
          <t>Daily_Minor_Stops_2026_09_18.xlsx</t>
        </is>
      </c>
      <c r="B791" t="inlineStr">
        <is>
          <t>Co-Extrusion Line</t>
        </is>
      </c>
      <c r="C791" s="80" t="n">
        <v>46273</v>
      </c>
      <c r="D791" t="inlineStr">
        <is>
          <t>Coex-AW3</t>
        </is>
      </c>
      <c r="E791" t="inlineStr">
        <is>
          <t>Homing Issue</t>
        </is>
      </c>
      <c r="F791" t="n">
        <v>39</v>
      </c>
      <c r="G791" t="n">
        <v>28.80845</v>
      </c>
    </row>
    <row r="792">
      <c r="A792" t="inlineStr">
        <is>
          <t>Daily_Minor_Stops_2026_09_18.xlsx</t>
        </is>
      </c>
      <c r="B792" t="inlineStr">
        <is>
          <t>Co-Extrusion Line</t>
        </is>
      </c>
      <c r="C792" s="80" t="n">
        <v>46274</v>
      </c>
      <c r="D792" t="inlineStr">
        <is>
          <t>Coex-AW1</t>
        </is>
      </c>
      <c r="E792" t="inlineStr">
        <is>
          <t>PX5PX6 No Paper</t>
        </is>
      </c>
      <c r="F792" t="n">
        <v>25</v>
      </c>
      <c r="G792" t="n">
        <v>31.4015833333333</v>
      </c>
    </row>
    <row r="793">
      <c r="A793" t="inlineStr">
        <is>
          <t>Daily_Minor_Stops_2026_09_18.xlsx</t>
        </is>
      </c>
      <c r="B793" t="inlineStr">
        <is>
          <t>Co-Extrusion Line</t>
        </is>
      </c>
      <c r="C793" s="80" t="n">
        <v>46274</v>
      </c>
      <c r="D793" t="inlineStr">
        <is>
          <t>Coex-AW1</t>
        </is>
      </c>
      <c r="E793" t="inlineStr">
        <is>
          <t>PX18 Jam At Former</t>
        </is>
      </c>
      <c r="F793" t="n">
        <v>20</v>
      </c>
      <c r="G793" t="n">
        <v>14.8424666666667</v>
      </c>
    </row>
    <row r="794">
      <c r="A794" t="inlineStr">
        <is>
          <t>Daily_Minor_Stops_2026_09_18.xlsx</t>
        </is>
      </c>
      <c r="B794" t="inlineStr">
        <is>
          <t>Co-Extrusion Line</t>
        </is>
      </c>
      <c r="C794" s="80" t="n">
        <v>46274</v>
      </c>
      <c r="D794" t="inlineStr">
        <is>
          <t>Coex-AW2</t>
        </is>
      </c>
      <c r="E794" t="inlineStr">
        <is>
          <t>PX5PX6 No Paper</t>
        </is>
      </c>
      <c r="F794" t="n">
        <v>14</v>
      </c>
      <c r="G794" t="n">
        <v>16.4836</v>
      </c>
    </row>
    <row r="795">
      <c r="A795" t="inlineStr">
        <is>
          <t>Daily_Minor_Stops_2026_09_18.xlsx</t>
        </is>
      </c>
      <c r="B795" t="inlineStr">
        <is>
          <t>Co-Extrusion Line</t>
        </is>
      </c>
      <c r="C795" s="80" t="n">
        <v>46274</v>
      </c>
      <c r="D795" t="inlineStr">
        <is>
          <t>Coex-AW2</t>
        </is>
      </c>
      <c r="E795" t="inlineStr">
        <is>
          <t>PX18 Jam At Former</t>
        </is>
      </c>
      <c r="F795" t="n">
        <v>20</v>
      </c>
      <c r="G795" t="n">
        <v>20.1815166666667</v>
      </c>
    </row>
    <row r="796">
      <c r="A796" t="inlineStr">
        <is>
          <t>Daily_Minor_Stops_2026_09_18.xlsx</t>
        </is>
      </c>
      <c r="B796" t="inlineStr">
        <is>
          <t>Co-Extrusion Line</t>
        </is>
      </c>
      <c r="C796" s="80" t="n">
        <v>46275</v>
      </c>
      <c r="D796" t="inlineStr">
        <is>
          <t>Coex-AW1</t>
        </is>
      </c>
      <c r="E796" t="inlineStr">
        <is>
          <t>PX8PX9 No Paper</t>
        </is>
      </c>
      <c r="F796" t="n">
        <v>19</v>
      </c>
      <c r="G796" t="n">
        <v>61.5118</v>
      </c>
    </row>
    <row r="797">
      <c r="A797" t="inlineStr">
        <is>
          <t>Daily_Minor_Stops_2026_09_18.xlsx</t>
        </is>
      </c>
      <c r="B797" t="inlineStr">
        <is>
          <t>Co-Extrusion Line</t>
        </is>
      </c>
      <c r="C797" s="80" t="n">
        <v>46275</v>
      </c>
      <c r="D797" t="inlineStr">
        <is>
          <t>Coex-AW1</t>
        </is>
      </c>
      <c r="E797" t="inlineStr">
        <is>
          <t>PX18 Jam At Former</t>
        </is>
      </c>
      <c r="F797" t="n">
        <v>22</v>
      </c>
      <c r="G797" t="n">
        <v>18.3613666666667</v>
      </c>
    </row>
    <row r="798">
      <c r="A798" t="inlineStr">
        <is>
          <t>Daily_Minor_Stops_2026_09_18.xlsx</t>
        </is>
      </c>
      <c r="B798" t="inlineStr">
        <is>
          <t>Co-Extrusion Line</t>
        </is>
      </c>
      <c r="C798" s="80" t="n">
        <v>46275</v>
      </c>
      <c r="D798" t="inlineStr">
        <is>
          <t>Coex-AW2</t>
        </is>
      </c>
      <c r="E798" t="inlineStr">
        <is>
          <t>PX5PX6 No Paper</t>
        </is>
      </c>
      <c r="F798" t="n">
        <v>9</v>
      </c>
      <c r="G798" t="n">
        <v>249.29565</v>
      </c>
    </row>
    <row r="799">
      <c r="A799" t="inlineStr">
        <is>
          <t>Daily_Minor_Stops_2026_09_18.xlsx</t>
        </is>
      </c>
      <c r="B799" t="inlineStr">
        <is>
          <t>Co-Extrusion Line</t>
        </is>
      </c>
      <c r="C799" s="80" t="n">
        <v>46275</v>
      </c>
      <c r="D799" t="inlineStr">
        <is>
          <t>Coex-AW2</t>
        </is>
      </c>
      <c r="E799" t="inlineStr">
        <is>
          <t>Down Strem Machine Faulty</t>
        </is>
      </c>
      <c r="F799" t="n">
        <v>8</v>
      </c>
      <c r="G799" t="n">
        <v>80.84435000000001</v>
      </c>
    </row>
    <row r="800">
      <c r="A800" t="inlineStr">
        <is>
          <t>Daily_Minor_Stops_2026_09_18.xlsx</t>
        </is>
      </c>
      <c r="B800" t="inlineStr">
        <is>
          <t>Co-Extrusion Line</t>
        </is>
      </c>
      <c r="C800" s="80" t="n">
        <v>46276</v>
      </c>
      <c r="D800" t="inlineStr">
        <is>
          <t>Coex-AW1</t>
        </is>
      </c>
      <c r="E800" t="inlineStr">
        <is>
          <t>PX5PX6 No Paper</t>
        </is>
      </c>
      <c r="F800" t="n">
        <v>10</v>
      </c>
      <c r="G800" t="n">
        <v>10.493</v>
      </c>
    </row>
    <row r="801">
      <c r="A801" t="inlineStr">
        <is>
          <t>Daily_Minor_Stops_2026_09_18.xlsx</t>
        </is>
      </c>
      <c r="B801" t="inlineStr">
        <is>
          <t>Co-Extrusion Line</t>
        </is>
      </c>
      <c r="C801" s="80" t="n">
        <v>46276</v>
      </c>
      <c r="D801" t="inlineStr">
        <is>
          <t>Coex-AW1</t>
        </is>
      </c>
      <c r="E801" t="inlineStr">
        <is>
          <t>PX18 Jam At Former</t>
        </is>
      </c>
      <c r="F801" t="n">
        <v>16</v>
      </c>
      <c r="G801" t="n">
        <v>110.5201</v>
      </c>
    </row>
    <row r="802">
      <c r="A802" t="inlineStr">
        <is>
          <t>Daily_Minor_Stops_2026_09_18.xlsx</t>
        </is>
      </c>
      <c r="B802" t="inlineStr">
        <is>
          <t>Co-Extrusion Line</t>
        </is>
      </c>
      <c r="C802" s="80" t="n">
        <v>46276</v>
      </c>
      <c r="D802" t="inlineStr">
        <is>
          <t>Coex-AW2</t>
        </is>
      </c>
      <c r="E802" t="inlineStr">
        <is>
          <t>S20 Main Cover is Open</t>
        </is>
      </c>
      <c r="F802" t="n">
        <v>8</v>
      </c>
      <c r="G802" t="n">
        <v>47.6812833333333</v>
      </c>
    </row>
    <row r="803">
      <c r="A803" t="inlineStr">
        <is>
          <t>Daily_Minor_Stops_2026_09_18.xlsx</t>
        </is>
      </c>
      <c r="B803" t="inlineStr">
        <is>
          <t>Co-Extrusion Line</t>
        </is>
      </c>
      <c r="C803" s="80" t="n">
        <v>46276</v>
      </c>
      <c r="D803" t="inlineStr">
        <is>
          <t>Coex-AW2</t>
        </is>
      </c>
      <c r="E803" t="inlineStr">
        <is>
          <t>Down Strem Machine Faulty</t>
        </is>
      </c>
      <c r="F803" t="n">
        <v>12</v>
      </c>
      <c r="G803" t="n">
        <v>101.835883333333</v>
      </c>
    </row>
    <row r="804">
      <c r="A804" t="inlineStr">
        <is>
          <t>Daily_Minor_Stops_2026_09_18.xlsx</t>
        </is>
      </c>
      <c r="B804" t="inlineStr">
        <is>
          <t>Co-Extrusion Line</t>
        </is>
      </c>
      <c r="C804" s="80" t="n">
        <v>46277</v>
      </c>
      <c r="D804" t="inlineStr">
        <is>
          <t>Coex-AW1</t>
        </is>
      </c>
      <c r="E804" t="inlineStr">
        <is>
          <t>Uncutted Packages</t>
        </is>
      </c>
      <c r="F804" t="n">
        <v>8</v>
      </c>
      <c r="G804" t="n">
        <v>2.1724</v>
      </c>
    </row>
    <row r="805">
      <c r="A805" t="inlineStr">
        <is>
          <t>Daily_Minor_Stops_2026_09_18.xlsx</t>
        </is>
      </c>
      <c r="B805" t="inlineStr">
        <is>
          <t>Co-Extrusion Line</t>
        </is>
      </c>
      <c r="C805" s="80" t="n">
        <v>46277</v>
      </c>
      <c r="D805" t="inlineStr">
        <is>
          <t>Coex-AW1</t>
        </is>
      </c>
      <c r="E805" t="inlineStr">
        <is>
          <t>PX5PX6 No Paper</t>
        </is>
      </c>
      <c r="F805" t="n">
        <v>18</v>
      </c>
      <c r="G805" t="n">
        <v>18.6726333333333</v>
      </c>
    </row>
    <row r="806">
      <c r="A806" t="inlineStr">
        <is>
          <t>Daily_Minor_Stops_2026_09_18.xlsx</t>
        </is>
      </c>
      <c r="B806" t="inlineStr">
        <is>
          <t>Co-Extrusion Line</t>
        </is>
      </c>
      <c r="C806" s="80" t="n">
        <v>46277</v>
      </c>
      <c r="D806" t="inlineStr">
        <is>
          <t>Coex-AW2</t>
        </is>
      </c>
      <c r="E806" t="inlineStr">
        <is>
          <t>PX5PX6 No Paper</t>
        </is>
      </c>
      <c r="F806" t="n">
        <v>16</v>
      </c>
      <c r="G806" t="n">
        <v>12.4831</v>
      </c>
    </row>
    <row r="807">
      <c r="A807" t="inlineStr">
        <is>
          <t>Daily_Minor_Stops_2026_09_18.xlsx</t>
        </is>
      </c>
      <c r="B807" t="inlineStr">
        <is>
          <t>Co-Extrusion Line</t>
        </is>
      </c>
      <c r="C807" s="80" t="n">
        <v>46277</v>
      </c>
      <c r="D807" t="inlineStr">
        <is>
          <t>Coex-AW2</t>
        </is>
      </c>
      <c r="E807" t="inlineStr">
        <is>
          <t>PX18 Jam At Former</t>
        </is>
      </c>
      <c r="F807" t="n">
        <v>7</v>
      </c>
      <c r="G807" t="n">
        <v>72.6809333333333</v>
      </c>
    </row>
    <row r="808">
      <c r="A808" t="inlineStr">
        <is>
          <t>Daily_Minor_Stops_2026_09_18.xlsx</t>
        </is>
      </c>
      <c r="B808" t="inlineStr">
        <is>
          <t>Co-Extrusion Line</t>
        </is>
      </c>
      <c r="C808" s="80" t="n">
        <v>46278</v>
      </c>
      <c r="D808" t="inlineStr">
        <is>
          <t>Coex-AW1</t>
        </is>
      </c>
      <c r="E808" t="inlineStr">
        <is>
          <t>U42 Printer Not Ready</t>
        </is>
      </c>
      <c r="F808" t="n">
        <v>9</v>
      </c>
      <c r="G808" t="n">
        <v>5.51153333333333</v>
      </c>
    </row>
    <row r="809">
      <c r="A809" t="inlineStr">
        <is>
          <t>Daily_Minor_Stops_2026_09_18.xlsx</t>
        </is>
      </c>
      <c r="B809" t="inlineStr">
        <is>
          <t>Co-Extrusion Line</t>
        </is>
      </c>
      <c r="C809" s="80" t="n">
        <v>46278</v>
      </c>
      <c r="D809" t="inlineStr">
        <is>
          <t>Coex-AW1</t>
        </is>
      </c>
      <c r="E809" t="inlineStr">
        <is>
          <t>PX5PX6 No Paper</t>
        </is>
      </c>
      <c r="F809" t="n">
        <v>23</v>
      </c>
      <c r="G809" t="n">
        <v>27.3277166666667</v>
      </c>
    </row>
    <row r="810">
      <c r="A810" t="inlineStr">
        <is>
          <t>Daily_Minor_Stops_2026_09_18.xlsx</t>
        </is>
      </c>
      <c r="B810" t="inlineStr">
        <is>
          <t>Co-Extrusion Line</t>
        </is>
      </c>
      <c r="C810" s="80" t="n">
        <v>46278</v>
      </c>
      <c r="D810" t="inlineStr">
        <is>
          <t>Coex-AW2</t>
        </is>
      </c>
      <c r="E810" t="inlineStr">
        <is>
          <t>U42 Printer Not Ready</t>
        </is>
      </c>
      <c r="F810" t="n">
        <v>12</v>
      </c>
      <c r="G810" t="n">
        <v>6.15073333333333</v>
      </c>
    </row>
    <row r="811">
      <c r="A811" t="inlineStr">
        <is>
          <t>Daily_Minor_Stops_2026_09_18.xlsx</t>
        </is>
      </c>
      <c r="B811" t="inlineStr">
        <is>
          <t>Co-Extrusion Line</t>
        </is>
      </c>
      <c r="C811" s="80" t="n">
        <v>46278</v>
      </c>
      <c r="D811" t="inlineStr">
        <is>
          <t>Coex-AW2</t>
        </is>
      </c>
      <c r="E811" t="inlineStr">
        <is>
          <t>PX5PX6 No Paper</t>
        </is>
      </c>
      <c r="F811" t="n">
        <v>23</v>
      </c>
      <c r="G811" t="n">
        <v>20.83105</v>
      </c>
    </row>
    <row r="812">
      <c r="A812" t="inlineStr">
        <is>
          <t>Daily_Minor_Stops_2026_09_18.xlsx</t>
        </is>
      </c>
      <c r="B812" t="inlineStr">
        <is>
          <t>Co-Extrusion Line</t>
        </is>
      </c>
      <c r="C812" s="80" t="n">
        <v>46279</v>
      </c>
      <c r="D812" t="inlineStr">
        <is>
          <t>Coex-AW1</t>
        </is>
      </c>
      <c r="E812" t="inlineStr">
        <is>
          <t>U42 Printer Not Ready</t>
        </is>
      </c>
      <c r="F812" t="n">
        <v>6</v>
      </c>
      <c r="G812" t="n">
        <v>1.50495</v>
      </c>
    </row>
    <row r="813">
      <c r="A813" t="inlineStr">
        <is>
          <t>Daily_Minor_Stops_2026_09_18.xlsx</t>
        </is>
      </c>
      <c r="B813" t="inlineStr">
        <is>
          <t>Co-Extrusion Line</t>
        </is>
      </c>
      <c r="C813" s="80" t="n">
        <v>46279</v>
      </c>
      <c r="D813" t="inlineStr">
        <is>
          <t>Coex-AW1</t>
        </is>
      </c>
      <c r="E813" t="inlineStr">
        <is>
          <t>PX5PX6 No Paper</t>
        </is>
      </c>
      <c r="F813" t="n">
        <v>27</v>
      </c>
      <c r="G813" t="n">
        <v>23.3209</v>
      </c>
    </row>
    <row r="814">
      <c r="A814" t="inlineStr">
        <is>
          <t>Daily_Minor_Stops_2026_09_18.xlsx</t>
        </is>
      </c>
      <c r="B814" t="inlineStr">
        <is>
          <t>Co-Extrusion Line</t>
        </is>
      </c>
      <c r="C814" s="80" t="n">
        <v>46279</v>
      </c>
      <c r="D814" t="inlineStr">
        <is>
          <t>Coex-AW2</t>
        </is>
      </c>
      <c r="E814" t="inlineStr">
        <is>
          <t>Rocker Loose Position</t>
        </is>
      </c>
      <c r="F814" t="n">
        <v>8</v>
      </c>
      <c r="G814" t="n">
        <v>4.50006666666667</v>
      </c>
    </row>
    <row r="815">
      <c r="A815" t="inlineStr">
        <is>
          <t>Daily_Minor_Stops_2026_09_18.xlsx</t>
        </is>
      </c>
      <c r="B815" t="inlineStr">
        <is>
          <t>Co-Extrusion Line</t>
        </is>
      </c>
      <c r="C815" s="80" t="n">
        <v>46279</v>
      </c>
      <c r="D815" t="inlineStr">
        <is>
          <t>Coex-AW2</t>
        </is>
      </c>
      <c r="E815" t="inlineStr">
        <is>
          <t>PX5PX6 No Paper</t>
        </is>
      </c>
      <c r="F815" t="n">
        <v>22</v>
      </c>
      <c r="G815" t="n">
        <v>15.8333</v>
      </c>
    </row>
    <row r="816">
      <c r="A816" t="inlineStr">
        <is>
          <t>Daily_Minor_Stops_2026_09_18.xlsx</t>
        </is>
      </c>
      <c r="B816" t="inlineStr">
        <is>
          <t>Co-Extrusion Line</t>
        </is>
      </c>
      <c r="C816" s="80" t="n">
        <v>46280</v>
      </c>
      <c r="D816" t="inlineStr">
        <is>
          <t>Coex-AW1</t>
        </is>
      </c>
      <c r="E816" t="inlineStr">
        <is>
          <t>U42 Printer Not Ready</t>
        </is>
      </c>
      <c r="F816" t="n">
        <v>6</v>
      </c>
      <c r="G816" t="n">
        <v>2.65741666666667</v>
      </c>
    </row>
    <row r="817">
      <c r="A817" t="inlineStr">
        <is>
          <t>Daily_Minor_Stops_2026_09_18.xlsx</t>
        </is>
      </c>
      <c r="B817" t="inlineStr">
        <is>
          <t>Co-Extrusion Line</t>
        </is>
      </c>
      <c r="C817" s="80" t="n">
        <v>46280</v>
      </c>
      <c r="D817" t="inlineStr">
        <is>
          <t>Coex-AW1</t>
        </is>
      </c>
      <c r="E817" t="inlineStr">
        <is>
          <t>PX5PX6 No Paper</t>
        </is>
      </c>
      <c r="F817" t="n">
        <v>23</v>
      </c>
      <c r="G817" t="n">
        <v>20.6558</v>
      </c>
    </row>
    <row r="818">
      <c r="A818" t="inlineStr">
        <is>
          <t>Daily_Minor_Stops_2026_09_18.xlsx</t>
        </is>
      </c>
      <c r="B818" t="inlineStr">
        <is>
          <t>Co-Extrusion Line</t>
        </is>
      </c>
      <c r="C818" s="80" t="n">
        <v>46280</v>
      </c>
      <c r="D818" t="inlineStr">
        <is>
          <t>Coex-AW2</t>
        </is>
      </c>
      <c r="E818" t="inlineStr">
        <is>
          <t>PX5PX6 No Paper</t>
        </is>
      </c>
      <c r="F818" t="n">
        <v>17</v>
      </c>
      <c r="G818" t="n">
        <v>10.8300166666667</v>
      </c>
    </row>
    <row r="819">
      <c r="A819" t="inlineStr">
        <is>
          <t>Daily_Minor_Stops_2026_09_18.xlsx</t>
        </is>
      </c>
      <c r="B819" t="inlineStr">
        <is>
          <t>Co-Extrusion Line</t>
        </is>
      </c>
      <c r="C819" s="80" t="n">
        <v>46280</v>
      </c>
      <c r="D819" t="inlineStr">
        <is>
          <t>Coex-AW2</t>
        </is>
      </c>
      <c r="E819" t="inlineStr">
        <is>
          <t>Down Strem Machine Faulty</t>
        </is>
      </c>
      <c r="F819" t="n">
        <v>13</v>
      </c>
      <c r="G819" t="n">
        <v>151.170783333333</v>
      </c>
    </row>
    <row r="820">
      <c r="A820" t="inlineStr">
        <is>
          <t>Daily_Minor_Stops_2026_09_18.xlsx</t>
        </is>
      </c>
      <c r="B820" t="inlineStr">
        <is>
          <t>Co-Extrusion Line</t>
        </is>
      </c>
      <c r="C820" s="80" t="n">
        <v>46281</v>
      </c>
      <c r="D820" t="inlineStr">
        <is>
          <t>Coex-AW1</t>
        </is>
      </c>
      <c r="E820" t="inlineStr">
        <is>
          <t>PX5PX6 No Paper</t>
        </is>
      </c>
      <c r="F820" t="n">
        <v>7</v>
      </c>
      <c r="G820" t="n">
        <v>9.991250000000001</v>
      </c>
    </row>
    <row r="821">
      <c r="A821" t="inlineStr">
        <is>
          <t>Daily_Minor_Stops_2026_09_18.xlsx</t>
        </is>
      </c>
      <c r="B821" t="inlineStr">
        <is>
          <t>Co-Extrusion Line</t>
        </is>
      </c>
      <c r="C821" s="80" t="n">
        <v>46281</v>
      </c>
      <c r="D821" t="inlineStr">
        <is>
          <t>Coex-AW1</t>
        </is>
      </c>
      <c r="E821" t="inlineStr">
        <is>
          <t>PX18 Jam At Former</t>
        </is>
      </c>
      <c r="F821" t="n">
        <v>73</v>
      </c>
      <c r="G821" t="n">
        <v>51.6847</v>
      </c>
    </row>
    <row r="822">
      <c r="A822" t="inlineStr">
        <is>
          <t>Daily_Minor_Stops_2026_09_18.xlsx</t>
        </is>
      </c>
      <c r="B822" t="inlineStr">
        <is>
          <t>Co-Extrusion Line</t>
        </is>
      </c>
      <c r="C822" s="80" t="n">
        <v>46281</v>
      </c>
      <c r="D822" t="inlineStr">
        <is>
          <t>Coex-AW2</t>
        </is>
      </c>
      <c r="E822" t="inlineStr">
        <is>
          <t>PX18 Jam At Former</t>
        </is>
      </c>
      <c r="F822" t="n">
        <v>39</v>
      </c>
      <c r="G822" t="n">
        <v>38.5132666666667</v>
      </c>
    </row>
    <row r="823">
      <c r="A823" t="inlineStr">
        <is>
          <t>Daily_Minor_Stops_2026_09_18.xlsx</t>
        </is>
      </c>
      <c r="B823" t="inlineStr">
        <is>
          <t>Co-Extrusion Line</t>
        </is>
      </c>
      <c r="C823" s="80" t="n">
        <v>46281</v>
      </c>
      <c r="D823" t="inlineStr">
        <is>
          <t>Coex-AW2</t>
        </is>
      </c>
      <c r="E823" t="inlineStr">
        <is>
          <t>Down Strem Machine Faulty</t>
        </is>
      </c>
      <c r="F823" t="n">
        <v>13</v>
      </c>
      <c r="G823" t="n">
        <v>31.1824666666667</v>
      </c>
    </row>
    <row r="824">
      <c r="A824" t="inlineStr">
        <is>
          <t>Daily_Minor_Stops_2026_09_18.xlsx</t>
        </is>
      </c>
      <c r="B824" t="inlineStr">
        <is>
          <t>Co-Extrusion Line</t>
        </is>
      </c>
      <c r="C824" s="80" t="n">
        <v>46282</v>
      </c>
      <c r="D824" t="inlineStr">
        <is>
          <t>Coex-AW1</t>
        </is>
      </c>
      <c r="E824" t="inlineStr">
        <is>
          <t>Servo Chain Fault</t>
        </is>
      </c>
      <c r="F824" t="n">
        <v>2</v>
      </c>
      <c r="G824" t="n">
        <v>0.337866666666667</v>
      </c>
    </row>
    <row r="825">
      <c r="A825" t="inlineStr">
        <is>
          <t>Daily_Minor_Stops_2026_09_18.xlsx</t>
        </is>
      </c>
      <c r="B825" t="inlineStr">
        <is>
          <t>Co-Extrusion Line</t>
        </is>
      </c>
      <c r="C825" s="80" t="n">
        <v>46282</v>
      </c>
      <c r="D825" t="inlineStr">
        <is>
          <t>Coex-AW1</t>
        </is>
      </c>
      <c r="E825" t="inlineStr">
        <is>
          <t>S20 Main Cover is Open</t>
        </is>
      </c>
      <c r="F825" t="n">
        <v>2</v>
      </c>
      <c r="G825" t="n">
        <v>1352.19618333333</v>
      </c>
    </row>
    <row r="826">
      <c r="A826" t="inlineStr">
        <is>
          <t>Daily_Minor_Stops_2026_09_18.xlsx</t>
        </is>
      </c>
      <c r="B826" t="inlineStr">
        <is>
          <t>Co-Extrusion Line</t>
        </is>
      </c>
      <c r="C826" s="80" t="n">
        <v>46282</v>
      </c>
      <c r="D826" t="inlineStr">
        <is>
          <t>Coex-AW2</t>
        </is>
      </c>
      <c r="E826" t="inlineStr">
        <is>
          <t>S20 Main Cover is Open</t>
        </is>
      </c>
      <c r="F826" t="n">
        <v>2</v>
      </c>
      <c r="G826" t="n">
        <v>1355.36306666667</v>
      </c>
    </row>
    <row r="827">
      <c r="A827" t="inlineStr">
        <is>
          <t>Daily_Minor_Stops_2026_09_18.xlsx</t>
        </is>
      </c>
      <c r="B827" t="inlineStr">
        <is>
          <t>Co-Extrusion Line</t>
        </is>
      </c>
      <c r="C827" s="80" t="n">
        <v>46282</v>
      </c>
      <c r="D827" t="inlineStr">
        <is>
          <t>Coex-AW2</t>
        </is>
      </c>
      <c r="E827" t="inlineStr">
        <is>
          <t>PX18 Jam At Former</t>
        </is>
      </c>
      <c r="F827" t="n">
        <v>2</v>
      </c>
      <c r="G827" t="n">
        <v>0.5005333333333331</v>
      </c>
    </row>
    <row r="828">
      <c r="A828" t="inlineStr">
        <is>
          <t>Daily_Minor_Stops_2026_09_18.xlsx</t>
        </is>
      </c>
      <c r="B828" t="inlineStr">
        <is>
          <t>Co-Extrusion Line</t>
        </is>
      </c>
      <c r="C828" s="80" t="n">
        <v>46283</v>
      </c>
      <c r="D828" t="inlineStr">
        <is>
          <t>Coex-AW1</t>
        </is>
      </c>
      <c r="E828" t="inlineStr">
        <is>
          <t>PX18 Jam At Former</t>
        </is>
      </c>
      <c r="F828" t="n">
        <v>41</v>
      </c>
      <c r="G828" t="n">
        <v>30.3400166666667</v>
      </c>
    </row>
    <row r="829">
      <c r="A829" t="inlineStr">
        <is>
          <t>Daily_Minor_Stops_2026_09_18.xlsx</t>
        </is>
      </c>
      <c r="B829" t="inlineStr">
        <is>
          <t>Co-Extrusion Line</t>
        </is>
      </c>
      <c r="C829" s="80" t="n">
        <v>46283</v>
      </c>
      <c r="D829" t="inlineStr">
        <is>
          <t>Coex-AW1</t>
        </is>
      </c>
      <c r="E829" t="inlineStr">
        <is>
          <t>PX16 jam At LSE</t>
        </is>
      </c>
      <c r="F829" t="n">
        <v>8</v>
      </c>
      <c r="G829" t="n">
        <v>3.83</v>
      </c>
    </row>
    <row r="830">
      <c r="A830" t="inlineStr">
        <is>
          <t>Daily_Minor_Stops_2026_09_18.xlsx</t>
        </is>
      </c>
      <c r="B830" t="inlineStr">
        <is>
          <t>Co-Extrusion Line</t>
        </is>
      </c>
      <c r="C830" s="80" t="n">
        <v>46283</v>
      </c>
      <c r="D830" t="inlineStr">
        <is>
          <t>Coex-AW2</t>
        </is>
      </c>
      <c r="E830" t="inlineStr">
        <is>
          <t>S20 Main Cover is Open</t>
        </is>
      </c>
      <c r="F830" t="n">
        <v>10</v>
      </c>
      <c r="G830" t="n">
        <v>534.81355</v>
      </c>
    </row>
    <row r="831">
      <c r="A831" t="inlineStr">
        <is>
          <t>Daily_Minor_Stops_2026_09_18.xlsx</t>
        </is>
      </c>
      <c r="B831" t="inlineStr">
        <is>
          <t>Co-Extrusion Line</t>
        </is>
      </c>
      <c r="C831" s="80" t="n">
        <v>46283</v>
      </c>
      <c r="D831" t="inlineStr">
        <is>
          <t>Coex-AW2</t>
        </is>
      </c>
      <c r="E831" t="inlineStr">
        <is>
          <t>PX18 Jam At Former</t>
        </is>
      </c>
      <c r="F831" t="n">
        <v>14</v>
      </c>
      <c r="G831" t="n">
        <v>14.6805333333333</v>
      </c>
    </row>
    <row r="832">
      <c r="A832" t="inlineStr">
        <is>
          <t>Daily_Minor_Stops_2026_09_18.xlsx</t>
        </is>
      </c>
      <c r="B832" t="inlineStr">
        <is>
          <t>Co-Extrusion Line</t>
        </is>
      </c>
      <c r="C832" s="80" t="n">
        <v>46284</v>
      </c>
      <c r="D832" t="inlineStr">
        <is>
          <t>Coex-AW1</t>
        </is>
      </c>
      <c r="E832" t="inlineStr">
        <is>
          <t>PX18 Jam At Former</t>
        </is>
      </c>
      <c r="F832" t="n">
        <v>13</v>
      </c>
      <c r="G832" t="n">
        <v>9.009766666666669</v>
      </c>
    </row>
    <row r="833">
      <c r="A833" t="inlineStr">
        <is>
          <t>Daily_Minor_Stops_2026_09_18.xlsx</t>
        </is>
      </c>
      <c r="B833" t="inlineStr">
        <is>
          <t>Co-Extrusion Line</t>
        </is>
      </c>
      <c r="C833" s="80" t="n">
        <v>46284</v>
      </c>
      <c r="D833" t="inlineStr">
        <is>
          <t>Coex-AW1</t>
        </is>
      </c>
      <c r="E833" t="inlineStr">
        <is>
          <t>PX16 jam At LSE</t>
        </is>
      </c>
      <c r="F833" t="n">
        <v>11</v>
      </c>
      <c r="G833" t="n">
        <v>6.33088333333333</v>
      </c>
    </row>
    <row r="834">
      <c r="A834" t="inlineStr">
        <is>
          <t>Daily_Minor_Stops_2026_09_18.xlsx</t>
        </is>
      </c>
      <c r="B834" t="inlineStr">
        <is>
          <t>Co-Extrusion Line</t>
        </is>
      </c>
      <c r="C834" s="80" t="n">
        <v>46284</v>
      </c>
      <c r="D834" t="inlineStr">
        <is>
          <t>Coex-AW2</t>
        </is>
      </c>
      <c r="E834" t="inlineStr">
        <is>
          <t>Rocker Loose Position</t>
        </is>
      </c>
      <c r="F834" t="n">
        <v>8</v>
      </c>
      <c r="G834" t="n">
        <v>3.32836666666667</v>
      </c>
    </row>
    <row r="835">
      <c r="A835" t="inlineStr">
        <is>
          <t>Daily_Minor_Stops_2026_09_18.xlsx</t>
        </is>
      </c>
      <c r="B835" t="inlineStr">
        <is>
          <t>Co-Extrusion Line</t>
        </is>
      </c>
      <c r="C835" s="80" t="n">
        <v>46284</v>
      </c>
      <c r="D835" t="inlineStr">
        <is>
          <t>Coex-AW2</t>
        </is>
      </c>
      <c r="E835" t="inlineStr">
        <is>
          <t>PX5PX6 No Paper</t>
        </is>
      </c>
      <c r="F835" t="n">
        <v>8</v>
      </c>
      <c r="G835" t="n">
        <v>8.003333333333339</v>
      </c>
    </row>
    <row r="836">
      <c r="A836" t="inlineStr">
        <is>
          <t>Daily_Minor_Stops_2026_09_18.xlsx</t>
        </is>
      </c>
      <c r="B836" t="inlineStr">
        <is>
          <t>Co-Extrusion Line Total</t>
        </is>
      </c>
      <c r="F836" t="n">
        <v>14437</v>
      </c>
      <c r="G836" t="n">
        <v>70914.8014833335</v>
      </c>
    </row>
    <row r="837">
      <c r="A837" t="inlineStr">
        <is>
          <t>Daily_Minor_Stops_2026_09_18.xlsx</t>
        </is>
      </c>
      <c r="B837" t="inlineStr">
        <is>
          <t>Samridhi 5 Star Line</t>
        </is>
      </c>
      <c r="C837" s="80" t="n">
        <v>46023</v>
      </c>
      <c r="D837" t="inlineStr">
        <is>
          <t>FS-HCM-1</t>
        </is>
      </c>
      <c r="E837" t="inlineStr">
        <is>
          <t>FBX: Overflow At Infeed</t>
        </is>
      </c>
      <c r="F837" t="n">
        <v>72</v>
      </c>
      <c r="G837" t="n">
        <v>43.8253166666667</v>
      </c>
    </row>
    <row r="838">
      <c r="A838" t="inlineStr">
        <is>
          <t>Daily_Minor_Stops_2026_09_18.xlsx</t>
        </is>
      </c>
      <c r="B838" t="inlineStr">
        <is>
          <t>Samridhi 5 Star Line</t>
        </is>
      </c>
      <c r="C838" s="80" t="n">
        <v>46023</v>
      </c>
      <c r="D838" t="inlineStr">
        <is>
          <t>FS-HCM-1</t>
        </is>
      </c>
      <c r="E838" t="inlineStr">
        <is>
          <t>FBX: Jam At Infeed</t>
        </is>
      </c>
      <c r="F838" t="n">
        <v>59</v>
      </c>
      <c r="G838" t="n">
        <v>33.1897666666667</v>
      </c>
    </row>
    <row r="839">
      <c r="A839" t="inlineStr">
        <is>
          <t>Daily_Minor_Stops_2026_09_18.xlsx</t>
        </is>
      </c>
      <c r="B839" t="inlineStr">
        <is>
          <t>Samridhi 5 Star Line</t>
        </is>
      </c>
      <c r="C839" s="80" t="n">
        <v>46023</v>
      </c>
      <c r="D839" t="inlineStr">
        <is>
          <t>FS-HCM-2</t>
        </is>
      </c>
      <c r="E839" t="inlineStr">
        <is>
          <t>HXX: Film Is Broken</t>
        </is>
      </c>
      <c r="F839" t="n">
        <v>66</v>
      </c>
      <c r="G839" t="n">
        <v>135.500683333333</v>
      </c>
    </row>
    <row r="840">
      <c r="A840" t="inlineStr">
        <is>
          <t>Daily_Minor_Stops_2026_09_18.xlsx</t>
        </is>
      </c>
      <c r="B840" t="inlineStr">
        <is>
          <t>Samridhi 5 Star Line</t>
        </is>
      </c>
      <c r="C840" s="80" t="n">
        <v>46023</v>
      </c>
      <c r="D840" t="inlineStr">
        <is>
          <t>FS-HCM-2</t>
        </is>
      </c>
      <c r="E840" t="inlineStr">
        <is>
          <t>FBX: Jam At Infeed</t>
        </is>
      </c>
      <c r="F840" t="n">
        <v>23</v>
      </c>
      <c r="G840" t="n">
        <v>9.453849999999999</v>
      </c>
    </row>
    <row r="841">
      <c r="A841" t="inlineStr">
        <is>
          <t>Daily_Minor_Stops_2026_09_18.xlsx</t>
        </is>
      </c>
      <c r="B841" t="inlineStr">
        <is>
          <t>Samridhi 5 Star Line</t>
        </is>
      </c>
      <c r="C841" s="80" t="n">
        <v>46023</v>
      </c>
      <c r="D841" t="inlineStr">
        <is>
          <t>FS-HCM-3</t>
        </is>
      </c>
      <c r="E841" t="inlineStr">
        <is>
          <t>FBX: Jam At Infeed</t>
        </is>
      </c>
      <c r="F841" t="n">
        <v>63</v>
      </c>
      <c r="G841" t="n">
        <v>33.6470833333333</v>
      </c>
    </row>
    <row r="842">
      <c r="A842" t="inlineStr">
        <is>
          <t>Daily_Minor_Stops_2026_09_18.xlsx</t>
        </is>
      </c>
      <c r="B842" t="inlineStr">
        <is>
          <t>Samridhi 5 Star Line</t>
        </is>
      </c>
      <c r="C842" s="80" t="n">
        <v>46023</v>
      </c>
      <c r="D842" t="inlineStr">
        <is>
          <t>FS-HCM-3</t>
        </is>
      </c>
      <c r="E842" t="inlineStr">
        <is>
          <t>Cover Machine Discharge Open</t>
        </is>
      </c>
      <c r="F842" t="n">
        <v>16</v>
      </c>
      <c r="G842" t="n">
        <v>14.1572666666667</v>
      </c>
    </row>
    <row r="843">
      <c r="A843" t="inlineStr">
        <is>
          <t>Daily_Minor_Stops_2026_09_18.xlsx</t>
        </is>
      </c>
      <c r="B843" t="inlineStr">
        <is>
          <t>Samridhi 5 Star Line</t>
        </is>
      </c>
      <c r="C843" s="80" t="n">
        <v>46023</v>
      </c>
      <c r="D843" t="inlineStr">
        <is>
          <t>FS-HCM-4</t>
        </is>
      </c>
      <c r="E843" t="inlineStr">
        <is>
          <t>FBX: Overflow At Infeed</t>
        </is>
      </c>
      <c r="F843" t="n">
        <v>18</v>
      </c>
      <c r="G843" t="n">
        <v>13.486</v>
      </c>
    </row>
    <row r="844">
      <c r="A844" t="inlineStr">
        <is>
          <t>Daily_Minor_Stops_2026_09_18.xlsx</t>
        </is>
      </c>
      <c r="B844" t="inlineStr">
        <is>
          <t>Samridhi 5 Star Line</t>
        </is>
      </c>
      <c r="C844" s="80" t="n">
        <v>46023</v>
      </c>
      <c r="D844" t="inlineStr">
        <is>
          <t>FS-HCM-4</t>
        </is>
      </c>
      <c r="E844" t="inlineStr">
        <is>
          <t>FBX: Jam At Infeed</t>
        </is>
      </c>
      <c r="F844" t="n">
        <v>40</v>
      </c>
      <c r="G844" t="n">
        <v>19.4795333333333</v>
      </c>
    </row>
    <row r="845">
      <c r="A845" t="inlineStr">
        <is>
          <t>Daily_Minor_Stops_2026_09_18.xlsx</t>
        </is>
      </c>
      <c r="B845" t="inlineStr">
        <is>
          <t>Samridhi 5 Star Line</t>
        </is>
      </c>
      <c r="C845" s="80" t="n">
        <v>46023</v>
      </c>
      <c r="D845" t="inlineStr">
        <is>
          <t>FS-HRM-5</t>
        </is>
      </c>
      <c r="E845" t="inlineStr">
        <is>
          <t>Position Error-2</t>
        </is>
      </c>
      <c r="F845" t="n">
        <v>2</v>
      </c>
      <c r="G845" t="n">
        <v>1.49986666666667</v>
      </c>
    </row>
    <row r="846">
      <c r="A846" t="inlineStr">
        <is>
          <t>Daily_Minor_Stops_2026_09_18.xlsx</t>
        </is>
      </c>
      <c r="B846" t="inlineStr">
        <is>
          <t>Samridhi 5 Star Line</t>
        </is>
      </c>
      <c r="C846" s="80" t="n">
        <v>46023</v>
      </c>
      <c r="D846" t="inlineStr">
        <is>
          <t>FS-HRM-5</t>
        </is>
      </c>
      <c r="E846" t="inlineStr">
        <is>
          <t>Cover Machine Outfeed Open</t>
        </is>
      </c>
      <c r="F846" t="n">
        <v>3</v>
      </c>
      <c r="G846" t="n">
        <v>0.672233333333333</v>
      </c>
    </row>
    <row r="847">
      <c r="A847" t="inlineStr">
        <is>
          <t>Daily_Minor_Stops_2026_09_18.xlsx</t>
        </is>
      </c>
      <c r="B847" t="inlineStr">
        <is>
          <t>Samridhi 5 Star Line</t>
        </is>
      </c>
      <c r="C847" s="80" t="n">
        <v>46023</v>
      </c>
      <c r="D847" t="inlineStr">
        <is>
          <t>FS-TTLi-1</t>
        </is>
      </c>
      <c r="E847" t="inlineStr">
        <is>
          <t>LOD/TPG11: Move Time Out</t>
        </is>
      </c>
      <c r="F847" t="n">
        <v>70</v>
      </c>
      <c r="G847" t="n">
        <v>195.147633333333</v>
      </c>
    </row>
    <row r="848">
      <c r="A848" t="inlineStr">
        <is>
          <t>Daily_Minor_Stops_2026_09_18.xlsx</t>
        </is>
      </c>
      <c r="B848" t="inlineStr">
        <is>
          <t>Samridhi 5 Star Line</t>
        </is>
      </c>
      <c r="C848" s="80" t="n">
        <v>46023</v>
      </c>
      <c r="D848" t="inlineStr">
        <is>
          <t>FS-TTLi-1</t>
        </is>
      </c>
      <c r="E848" t="inlineStr">
        <is>
          <t>FOR/BP11: Hand Over Of Blank Failed</t>
        </is>
      </c>
      <c r="F848" t="n">
        <v>7</v>
      </c>
      <c r="G848" t="n">
        <v>3.99835</v>
      </c>
    </row>
    <row r="849">
      <c r="A849" t="inlineStr">
        <is>
          <t>Daily_Minor_Stops_2026_09_18.xlsx</t>
        </is>
      </c>
      <c r="B849" t="inlineStr">
        <is>
          <t>Samridhi 5 Star Line</t>
        </is>
      </c>
      <c r="C849" s="80" t="n">
        <v>46023</v>
      </c>
      <c r="D849" t="inlineStr">
        <is>
          <t>FS-TTLi-2</t>
        </is>
      </c>
      <c r="E849" t="inlineStr">
        <is>
          <t>LOD/TGR11: Robot-Gripper Sensor Fault</t>
        </is>
      </c>
      <c r="F849" t="n">
        <v>8</v>
      </c>
      <c r="G849" t="n">
        <v>18.4888</v>
      </c>
    </row>
    <row r="850">
      <c r="A850" t="inlineStr">
        <is>
          <t>Daily_Minor_Stops_2026_09_18.xlsx</t>
        </is>
      </c>
      <c r="B850" t="inlineStr">
        <is>
          <t>Samridhi 5 Star Line</t>
        </is>
      </c>
      <c r="C850" s="80" t="n">
        <v>46023</v>
      </c>
      <c r="D850" t="inlineStr">
        <is>
          <t>FS-TTLi-2</t>
        </is>
      </c>
      <c r="E850" t="inlineStr">
        <is>
          <t>FOR/BP11: Hand Over Of Blank Failed</t>
        </is>
      </c>
      <c r="F850" t="n">
        <v>17</v>
      </c>
      <c r="G850" t="n">
        <v>14.6481</v>
      </c>
    </row>
    <row r="851">
      <c r="A851" t="inlineStr">
        <is>
          <t>Daily_Minor_Stops_2026_09_18.xlsx</t>
        </is>
      </c>
      <c r="B851" t="inlineStr">
        <is>
          <t>Samridhi 5 Star Line</t>
        </is>
      </c>
      <c r="C851" s="80" t="n">
        <v>46023</v>
      </c>
      <c r="D851" t="inlineStr">
        <is>
          <t>FS-TTLi-3</t>
        </is>
      </c>
      <c r="E851" t="inlineStr">
        <is>
          <t>LOD/TGR11: Robot-Gripper Sensor Fault</t>
        </is>
      </c>
      <c r="F851" t="n">
        <v>8</v>
      </c>
      <c r="G851" t="n">
        <v>33.17635</v>
      </c>
    </row>
    <row r="852">
      <c r="A852" t="inlineStr">
        <is>
          <t>Daily_Minor_Stops_2026_09_18.xlsx</t>
        </is>
      </c>
      <c r="B852" t="inlineStr">
        <is>
          <t>Samridhi 5 Star Line</t>
        </is>
      </c>
      <c r="C852" s="80" t="n">
        <v>46023</v>
      </c>
      <c r="D852" t="inlineStr">
        <is>
          <t>FS-TTLi-3</t>
        </is>
      </c>
      <c r="E852" t="inlineStr">
        <is>
          <t>FOR/BP11: Hand Over Of Blank Failed</t>
        </is>
      </c>
      <c r="F852" t="n">
        <v>18</v>
      </c>
      <c r="G852" t="n">
        <v>19.6438</v>
      </c>
    </row>
    <row r="853">
      <c r="A853" t="inlineStr">
        <is>
          <t>Daily_Minor_Stops_2026_09_18.xlsx</t>
        </is>
      </c>
      <c r="B853" t="inlineStr">
        <is>
          <t>Samridhi 5 Star Line</t>
        </is>
      </c>
      <c r="C853" s="80" t="n">
        <v>46024</v>
      </c>
      <c r="D853" t="inlineStr">
        <is>
          <t>FS-HCM-1</t>
        </is>
      </c>
      <c r="E853" t="inlineStr">
        <is>
          <t>FBX: Overflow At Infeed</t>
        </is>
      </c>
      <c r="F853" t="n">
        <v>14</v>
      </c>
      <c r="G853" t="n">
        <v>16.4901666666667</v>
      </c>
    </row>
    <row r="854">
      <c r="A854" t="inlineStr">
        <is>
          <t>Daily_Minor_Stops_2026_09_18.xlsx</t>
        </is>
      </c>
      <c r="B854" t="inlineStr">
        <is>
          <t>Samridhi 5 Star Line</t>
        </is>
      </c>
      <c r="C854" s="80" t="n">
        <v>46024</v>
      </c>
      <c r="D854" t="inlineStr">
        <is>
          <t>FS-HCM-1</t>
        </is>
      </c>
      <c r="E854" t="inlineStr">
        <is>
          <t>FBX: Jam At Infeed</t>
        </is>
      </c>
      <c r="F854" t="n">
        <v>26</v>
      </c>
      <c r="G854" t="n">
        <v>6.68421666666667</v>
      </c>
    </row>
    <row r="855">
      <c r="A855" t="inlineStr">
        <is>
          <t>Daily_Minor_Stops_2026_09_18.xlsx</t>
        </is>
      </c>
      <c r="B855" t="inlineStr">
        <is>
          <t>Samridhi 5 Star Line</t>
        </is>
      </c>
      <c r="C855" s="80" t="n">
        <v>46024</v>
      </c>
      <c r="D855" t="inlineStr">
        <is>
          <t>FS-HCM-2</t>
        </is>
      </c>
      <c r="E855" t="inlineStr">
        <is>
          <t>HXX: Film Is Broken</t>
        </is>
      </c>
      <c r="F855" t="n">
        <v>19</v>
      </c>
      <c r="G855" t="n">
        <v>26.9790833333333</v>
      </c>
    </row>
    <row r="856">
      <c r="A856" t="inlineStr">
        <is>
          <t>Daily_Minor_Stops_2026_09_18.xlsx</t>
        </is>
      </c>
      <c r="B856" t="inlineStr">
        <is>
          <t>Samridhi 5 Star Line</t>
        </is>
      </c>
      <c r="C856" s="80" t="n">
        <v>46024</v>
      </c>
      <c r="D856" t="inlineStr">
        <is>
          <t>FS-HCM-2</t>
        </is>
      </c>
      <c r="E856" t="inlineStr">
        <is>
          <t>FBX: Jam At Infeed</t>
        </is>
      </c>
      <c r="F856" t="n">
        <v>14</v>
      </c>
      <c r="G856" t="n">
        <v>5.49455</v>
      </c>
    </row>
    <row r="857">
      <c r="A857" t="inlineStr">
        <is>
          <t>Daily_Minor_Stops_2026_09_18.xlsx</t>
        </is>
      </c>
      <c r="B857" t="inlineStr">
        <is>
          <t>Samridhi 5 Star Line</t>
        </is>
      </c>
      <c r="C857" s="80" t="n">
        <v>46024</v>
      </c>
      <c r="D857" t="inlineStr">
        <is>
          <t>FS-HCM-3</t>
        </is>
      </c>
      <c r="E857" t="inlineStr">
        <is>
          <t>HXX: Data Printer Not Ready</t>
        </is>
      </c>
      <c r="F857" t="n">
        <v>8</v>
      </c>
      <c r="G857" t="n">
        <v>4.50553333333333</v>
      </c>
    </row>
    <row r="858">
      <c r="A858" t="inlineStr">
        <is>
          <t>Daily_Minor_Stops_2026_09_18.xlsx</t>
        </is>
      </c>
      <c r="B858" t="inlineStr">
        <is>
          <t>Samridhi 5 Star Line</t>
        </is>
      </c>
      <c r="C858" s="80" t="n">
        <v>46024</v>
      </c>
      <c r="D858" t="inlineStr">
        <is>
          <t>FS-HCM-3</t>
        </is>
      </c>
      <c r="E858" t="inlineStr">
        <is>
          <t>FBX: Jam At Infeed</t>
        </is>
      </c>
      <c r="F858" t="n">
        <v>24</v>
      </c>
      <c r="G858" t="n">
        <v>12.17205</v>
      </c>
    </row>
    <row r="859">
      <c r="A859" t="inlineStr">
        <is>
          <t>Daily_Minor_Stops_2026_09_18.xlsx</t>
        </is>
      </c>
      <c r="B859" t="inlineStr">
        <is>
          <t>Samridhi 5 Star Line</t>
        </is>
      </c>
      <c r="C859" s="80" t="n">
        <v>46024</v>
      </c>
      <c r="D859" t="inlineStr">
        <is>
          <t>FS-HCM-4</t>
        </is>
      </c>
      <c r="E859" t="inlineStr">
        <is>
          <t>HXX: Both Film Reels Are Empty</t>
        </is>
      </c>
      <c r="F859" t="n">
        <v>8</v>
      </c>
      <c r="G859" t="n">
        <v>5.67111666666667</v>
      </c>
    </row>
    <row r="860">
      <c r="A860" t="inlineStr">
        <is>
          <t>Daily_Minor_Stops_2026_09_18.xlsx</t>
        </is>
      </c>
      <c r="B860" t="inlineStr">
        <is>
          <t>Samridhi 5 Star Line</t>
        </is>
      </c>
      <c r="C860" s="80" t="n">
        <v>46024</v>
      </c>
      <c r="D860" t="inlineStr">
        <is>
          <t>FS-HCM-4</t>
        </is>
      </c>
      <c r="E860" t="inlineStr">
        <is>
          <t>FBX: Jam At Infeed</t>
        </is>
      </c>
      <c r="F860" t="n">
        <v>20</v>
      </c>
      <c r="G860" t="n">
        <v>9.31606666666667</v>
      </c>
    </row>
    <row r="861">
      <c r="A861" t="inlineStr">
        <is>
          <t>Daily_Minor_Stops_2026_09_18.xlsx</t>
        </is>
      </c>
      <c r="B861" t="inlineStr">
        <is>
          <t>Samridhi 5 Star Line</t>
        </is>
      </c>
      <c r="C861" s="80" t="n">
        <v>46024</v>
      </c>
      <c r="D861" t="inlineStr">
        <is>
          <t>FS-HRM-5</t>
        </is>
      </c>
      <c r="E861" t="inlineStr">
        <is>
          <t>Film Out Of Window</t>
        </is>
      </c>
      <c r="F861" t="n">
        <v>6</v>
      </c>
      <c r="G861" t="n">
        <v>1.0062</v>
      </c>
    </row>
    <row r="862">
      <c r="A862" t="inlineStr">
        <is>
          <t>Daily_Minor_Stops_2026_09_18.xlsx</t>
        </is>
      </c>
      <c r="B862" t="inlineStr">
        <is>
          <t>Samridhi 5 Star Line</t>
        </is>
      </c>
      <c r="C862" s="80" t="n">
        <v>46024</v>
      </c>
      <c r="D862" t="inlineStr">
        <is>
          <t>FS-HRM-5</t>
        </is>
      </c>
      <c r="E862" t="inlineStr">
        <is>
          <t>Cover Machine Outfeed Open</t>
        </is>
      </c>
      <c r="F862" t="n">
        <v>4</v>
      </c>
      <c r="G862" t="n">
        <v>4.50113333333333</v>
      </c>
    </row>
    <row r="863">
      <c r="A863" t="inlineStr">
        <is>
          <t>Daily_Minor_Stops_2026_09_18.xlsx</t>
        </is>
      </c>
      <c r="B863" t="inlineStr">
        <is>
          <t>Samridhi 5 Star Line</t>
        </is>
      </c>
      <c r="C863" s="80" t="n">
        <v>46024</v>
      </c>
      <c r="D863" t="inlineStr">
        <is>
          <t>FS-TTLi-1</t>
        </is>
      </c>
      <c r="E863" t="inlineStr">
        <is>
          <t>TTL1X/CS11: Lost Tray In Sliding Area</t>
        </is>
      </c>
      <c r="F863" t="n">
        <v>5</v>
      </c>
      <c r="G863" t="n">
        <v>2.0011</v>
      </c>
    </row>
    <row r="864">
      <c r="A864" t="inlineStr">
        <is>
          <t>Daily_Minor_Stops_2026_09_18.xlsx</t>
        </is>
      </c>
      <c r="B864" t="inlineStr">
        <is>
          <t>Samridhi 5 Star Line</t>
        </is>
      </c>
      <c r="C864" s="80" t="n">
        <v>46024</v>
      </c>
      <c r="D864" t="inlineStr">
        <is>
          <t>FS-TTLi-1</t>
        </is>
      </c>
      <c r="E864" t="inlineStr">
        <is>
          <t>FOR/BP11: Hand Over Of Blank Failed</t>
        </is>
      </c>
      <c r="F864" t="n">
        <v>8</v>
      </c>
      <c r="G864" t="n">
        <v>4.82771666666667</v>
      </c>
    </row>
    <row r="865">
      <c r="A865" t="inlineStr">
        <is>
          <t>Daily_Minor_Stops_2026_09_18.xlsx</t>
        </is>
      </c>
      <c r="B865" t="inlineStr">
        <is>
          <t>Samridhi 5 Star Line</t>
        </is>
      </c>
      <c r="C865" s="80" t="n">
        <v>46024</v>
      </c>
      <c r="D865" t="inlineStr">
        <is>
          <t>FS-TTLi-2</t>
        </is>
      </c>
      <c r="E865" t="inlineStr">
        <is>
          <t>TTL1X/CS11: Lost Tray In Sliding Area</t>
        </is>
      </c>
      <c r="F865" t="n">
        <v>8</v>
      </c>
      <c r="G865" t="n">
        <v>5.35128333333333</v>
      </c>
    </row>
    <row r="866">
      <c r="A866" t="inlineStr">
        <is>
          <t>Daily_Minor_Stops_2026_09_18.xlsx</t>
        </is>
      </c>
      <c r="B866" t="inlineStr">
        <is>
          <t>Samridhi 5 Star Line</t>
        </is>
      </c>
      <c r="C866" s="80" t="n">
        <v>46024</v>
      </c>
      <c r="D866" t="inlineStr">
        <is>
          <t>FS-TTLi-2</t>
        </is>
      </c>
      <c r="E866" t="inlineStr">
        <is>
          <t>FOR/BP11: Hand Over Of Blank Failed</t>
        </is>
      </c>
      <c r="F866" t="n">
        <v>19</v>
      </c>
      <c r="G866" t="n">
        <v>10.0151833333333</v>
      </c>
    </row>
    <row r="867">
      <c r="A867" t="inlineStr">
        <is>
          <t>Daily_Minor_Stops_2026_09_18.xlsx</t>
        </is>
      </c>
      <c r="B867" t="inlineStr">
        <is>
          <t>Samridhi 5 Star Line</t>
        </is>
      </c>
      <c r="C867" s="80" t="n">
        <v>46024</v>
      </c>
      <c r="D867" t="inlineStr">
        <is>
          <t>FS-TTLi-3</t>
        </is>
      </c>
      <c r="E867" t="inlineStr">
        <is>
          <t>FOR/BP11: Hand Over Of Blank Failed</t>
        </is>
      </c>
      <c r="F867" t="n">
        <v>12</v>
      </c>
      <c r="G867" t="n">
        <v>10.6821333333333</v>
      </c>
    </row>
    <row r="868">
      <c r="A868" t="inlineStr">
        <is>
          <t>Daily_Minor_Stops_2026_09_18.xlsx</t>
        </is>
      </c>
      <c r="B868" t="inlineStr">
        <is>
          <t>Samridhi 5 Star Line</t>
        </is>
      </c>
      <c r="C868" s="80" t="n">
        <v>46024</v>
      </c>
      <c r="D868" t="inlineStr">
        <is>
          <t>FS-TTLi-3</t>
        </is>
      </c>
      <c r="E868" t="inlineStr">
        <is>
          <t>CLO/CSC11: Tray Length Not Ok</t>
        </is>
      </c>
      <c r="F868" t="n">
        <v>6</v>
      </c>
      <c r="G868" t="n">
        <v>25.1727333333333</v>
      </c>
    </row>
    <row r="869">
      <c r="A869" t="inlineStr">
        <is>
          <t>Daily_Minor_Stops_2026_09_18.xlsx</t>
        </is>
      </c>
      <c r="B869" t="inlineStr">
        <is>
          <t>Samridhi 5 Star Line</t>
        </is>
      </c>
      <c r="C869" s="80" t="n">
        <v>46025</v>
      </c>
      <c r="D869" t="inlineStr">
        <is>
          <t>FS-HCM-1</t>
        </is>
      </c>
      <c r="E869" t="inlineStr">
        <is>
          <t>FBX: Overflow At Infeed</t>
        </is>
      </c>
      <c r="F869" t="n">
        <v>25</v>
      </c>
      <c r="G869" t="n">
        <v>12.3211666666667</v>
      </c>
    </row>
    <row r="870">
      <c r="A870" t="inlineStr">
        <is>
          <t>Daily_Minor_Stops_2026_09_18.xlsx</t>
        </is>
      </c>
      <c r="B870" t="inlineStr">
        <is>
          <t>Samridhi 5 Star Line</t>
        </is>
      </c>
      <c r="C870" s="80" t="n">
        <v>46025</v>
      </c>
      <c r="D870" t="inlineStr">
        <is>
          <t>FS-HCM-1</t>
        </is>
      </c>
      <c r="E870" t="inlineStr">
        <is>
          <t>FBX: Jam At Infeed</t>
        </is>
      </c>
      <c r="F870" t="n">
        <v>26</v>
      </c>
      <c r="G870" t="n">
        <v>10.64815</v>
      </c>
    </row>
    <row r="871">
      <c r="A871" t="inlineStr">
        <is>
          <t>Daily_Minor_Stops_2026_09_18.xlsx</t>
        </is>
      </c>
      <c r="B871" t="inlineStr">
        <is>
          <t>Samridhi 5 Star Line</t>
        </is>
      </c>
      <c r="C871" s="80" t="n">
        <v>46025</v>
      </c>
      <c r="D871" t="inlineStr">
        <is>
          <t>FS-HCM-2</t>
        </is>
      </c>
      <c r="E871" t="inlineStr">
        <is>
          <t>HXX: Film Is Broken</t>
        </is>
      </c>
      <c r="F871" t="n">
        <v>11</v>
      </c>
      <c r="G871" t="n">
        <v>17.4946166666667</v>
      </c>
    </row>
    <row r="872">
      <c r="A872" t="inlineStr">
        <is>
          <t>Daily_Minor_Stops_2026_09_18.xlsx</t>
        </is>
      </c>
      <c r="B872" t="inlineStr">
        <is>
          <t>Samridhi 5 Star Line</t>
        </is>
      </c>
      <c r="C872" s="80" t="n">
        <v>46025</v>
      </c>
      <c r="D872" t="inlineStr">
        <is>
          <t>FS-HCM-2</t>
        </is>
      </c>
      <c r="E872" t="inlineStr">
        <is>
          <t>FBX: Jam At Infeed</t>
        </is>
      </c>
      <c r="F872" t="n">
        <v>10</v>
      </c>
      <c r="G872" t="n">
        <v>2.32033333333333</v>
      </c>
    </row>
    <row r="873">
      <c r="A873" t="inlineStr">
        <is>
          <t>Daily_Minor_Stops_2026_09_18.xlsx</t>
        </is>
      </c>
      <c r="B873" t="inlineStr">
        <is>
          <t>Samridhi 5 Star Line</t>
        </is>
      </c>
      <c r="C873" s="80" t="n">
        <v>46025</v>
      </c>
      <c r="D873" t="inlineStr">
        <is>
          <t>FS-HCM-3</t>
        </is>
      </c>
      <c r="E873" t="inlineStr">
        <is>
          <t>HXX: Film Is Broken</t>
        </is>
      </c>
      <c r="F873" t="n">
        <v>6</v>
      </c>
      <c r="G873" t="n">
        <v>7.17033333333333</v>
      </c>
    </row>
    <row r="874">
      <c r="A874" t="inlineStr">
        <is>
          <t>Daily_Minor_Stops_2026_09_18.xlsx</t>
        </is>
      </c>
      <c r="B874" t="inlineStr">
        <is>
          <t>Samridhi 5 Star Line</t>
        </is>
      </c>
      <c r="C874" s="80" t="n">
        <v>46025</v>
      </c>
      <c r="D874" t="inlineStr">
        <is>
          <t>FS-HCM-3</t>
        </is>
      </c>
      <c r="E874" t="inlineStr">
        <is>
          <t>FBX: Jam At Infeed</t>
        </is>
      </c>
      <c r="F874" t="n">
        <v>35</v>
      </c>
      <c r="G874" t="n">
        <v>15.80525</v>
      </c>
    </row>
    <row r="875">
      <c r="A875" t="inlineStr">
        <is>
          <t>Daily_Minor_Stops_2026_09_18.xlsx</t>
        </is>
      </c>
      <c r="B875" t="inlineStr">
        <is>
          <t>Samridhi 5 Star Line</t>
        </is>
      </c>
      <c r="C875" s="80" t="n">
        <v>46025</v>
      </c>
      <c r="D875" t="inlineStr">
        <is>
          <t>FS-HCM-4</t>
        </is>
      </c>
      <c r="E875" t="inlineStr">
        <is>
          <t>HXX: Both Film Reels Are Empty</t>
        </is>
      </c>
      <c r="F875" t="n">
        <v>8</v>
      </c>
      <c r="G875" t="n">
        <v>8.32865</v>
      </c>
    </row>
    <row r="876">
      <c r="A876" t="inlineStr">
        <is>
          <t>Daily_Minor_Stops_2026_09_18.xlsx</t>
        </is>
      </c>
      <c r="B876" t="inlineStr">
        <is>
          <t>Samridhi 5 Star Line</t>
        </is>
      </c>
      <c r="C876" s="80" t="n">
        <v>46025</v>
      </c>
      <c r="D876" t="inlineStr">
        <is>
          <t>FS-HCM-4</t>
        </is>
      </c>
      <c r="E876" t="inlineStr">
        <is>
          <t>FBX: Jam At Infeed</t>
        </is>
      </c>
      <c r="F876" t="n">
        <v>8</v>
      </c>
      <c r="G876" t="n">
        <v>3.65825</v>
      </c>
    </row>
    <row r="877">
      <c r="A877" t="inlineStr">
        <is>
          <t>Daily_Minor_Stops_2026_09_18.xlsx</t>
        </is>
      </c>
      <c r="B877" t="inlineStr">
        <is>
          <t>Samridhi 5 Star Line</t>
        </is>
      </c>
      <c r="C877" s="80" t="n">
        <v>46025</v>
      </c>
      <c r="D877" t="inlineStr">
        <is>
          <t>FS-HRM-5</t>
        </is>
      </c>
      <c r="E877" t="inlineStr">
        <is>
          <t>Film Out Of Window</t>
        </is>
      </c>
      <c r="F877" t="n">
        <v>5</v>
      </c>
      <c r="G877" t="n">
        <v>3.33433333333333</v>
      </c>
    </row>
    <row r="878">
      <c r="A878" t="inlineStr">
        <is>
          <t>Daily_Minor_Stops_2026_09_18.xlsx</t>
        </is>
      </c>
      <c r="B878" t="inlineStr">
        <is>
          <t>Samridhi 5 Star Line</t>
        </is>
      </c>
      <c r="C878" s="80" t="n">
        <v>46025</v>
      </c>
      <c r="D878" t="inlineStr">
        <is>
          <t>FS-HRM-5</t>
        </is>
      </c>
      <c r="E878" t="inlineStr">
        <is>
          <t>Cover Machine Outfeed Open</t>
        </is>
      </c>
      <c r="F878" t="n">
        <v>4</v>
      </c>
      <c r="G878" t="n">
        <v>4.34503333333333</v>
      </c>
    </row>
    <row r="879">
      <c r="A879" t="inlineStr">
        <is>
          <t>Daily_Minor_Stops_2026_09_18.xlsx</t>
        </is>
      </c>
      <c r="B879" t="inlineStr">
        <is>
          <t>Samridhi 5 Star Line</t>
        </is>
      </c>
      <c r="C879" s="80" t="n">
        <v>46025</v>
      </c>
      <c r="D879" t="inlineStr">
        <is>
          <t>FS-TTLi-1</t>
        </is>
      </c>
      <c r="E879" t="inlineStr">
        <is>
          <t>FOR/FT11: Hand Over Failure Of Tray</t>
        </is>
      </c>
      <c r="F879" t="n">
        <v>12</v>
      </c>
      <c r="G879" t="n">
        <v>5.81788333333333</v>
      </c>
    </row>
    <row r="880">
      <c r="A880" t="inlineStr">
        <is>
          <t>Daily_Minor_Stops_2026_09_18.xlsx</t>
        </is>
      </c>
      <c r="B880" t="inlineStr">
        <is>
          <t>Samridhi 5 Star Line</t>
        </is>
      </c>
      <c r="C880" s="80" t="n">
        <v>46025</v>
      </c>
      <c r="D880" t="inlineStr">
        <is>
          <t>FS-TTLi-1</t>
        </is>
      </c>
      <c r="E880" t="inlineStr">
        <is>
          <t>FOR/BP11: Hand Over Of Blank Failed</t>
        </is>
      </c>
      <c r="F880" t="n">
        <v>11</v>
      </c>
      <c r="G880" t="n">
        <v>7.50808333333333</v>
      </c>
    </row>
    <row r="881">
      <c r="A881" t="inlineStr">
        <is>
          <t>Daily_Minor_Stops_2026_09_18.xlsx</t>
        </is>
      </c>
      <c r="B881" t="inlineStr">
        <is>
          <t>Samridhi 5 Star Line</t>
        </is>
      </c>
      <c r="C881" s="80" t="n">
        <v>46025</v>
      </c>
      <c r="D881" t="inlineStr">
        <is>
          <t>FS-TTLi-2</t>
        </is>
      </c>
      <c r="E881" t="inlineStr">
        <is>
          <t>TTL1X/CS11: Lost Tray In Sliding Area</t>
        </is>
      </c>
      <c r="F881" t="n">
        <v>8</v>
      </c>
      <c r="G881" t="n">
        <v>2.32621666666667</v>
      </c>
    </row>
    <row r="882">
      <c r="A882" t="inlineStr">
        <is>
          <t>Daily_Minor_Stops_2026_09_18.xlsx</t>
        </is>
      </c>
      <c r="B882" t="inlineStr">
        <is>
          <t>Samridhi 5 Star Line</t>
        </is>
      </c>
      <c r="C882" s="80" t="n">
        <v>46025</v>
      </c>
      <c r="D882" t="inlineStr">
        <is>
          <t>FS-TTLi-2</t>
        </is>
      </c>
      <c r="E882" t="inlineStr">
        <is>
          <t>FOR/BP11: Hand Over Of Blank Failed</t>
        </is>
      </c>
      <c r="F882" t="n">
        <v>16</v>
      </c>
      <c r="G882" t="n">
        <v>9.654249999999999</v>
      </c>
    </row>
    <row r="883">
      <c r="A883" t="inlineStr">
        <is>
          <t>Daily_Minor_Stops_2026_09_18.xlsx</t>
        </is>
      </c>
      <c r="B883" t="inlineStr">
        <is>
          <t>Samridhi 5 Star Line</t>
        </is>
      </c>
      <c r="C883" s="80" t="n">
        <v>46025</v>
      </c>
      <c r="D883" t="inlineStr">
        <is>
          <t>FS-TTLi-3</t>
        </is>
      </c>
      <c r="E883" t="inlineStr">
        <is>
          <t>LOD/FWV11: Rejects Consecutive</t>
        </is>
      </c>
      <c r="F883" t="n">
        <v>2</v>
      </c>
      <c r="G883" t="n">
        <v>0.33335</v>
      </c>
    </row>
    <row r="884">
      <c r="A884" t="inlineStr">
        <is>
          <t>Daily_Minor_Stops_2026_09_18.xlsx</t>
        </is>
      </c>
      <c r="B884" t="inlineStr">
        <is>
          <t>Samridhi 5 Star Line</t>
        </is>
      </c>
      <c r="C884" s="80" t="n">
        <v>46025</v>
      </c>
      <c r="D884" t="inlineStr">
        <is>
          <t>FS-TTLi-3</t>
        </is>
      </c>
      <c r="E884" t="inlineStr">
        <is>
          <t>FOR/BP11: Hand Over Of Blank Failed</t>
        </is>
      </c>
      <c r="F884" t="n">
        <v>16</v>
      </c>
      <c r="G884" t="n">
        <v>10.3351333333333</v>
      </c>
    </row>
    <row r="885">
      <c r="A885" t="inlineStr">
        <is>
          <t>Daily_Minor_Stops_2026_09_18.xlsx</t>
        </is>
      </c>
      <c r="B885" t="inlineStr">
        <is>
          <t>Samridhi 5 Star Line</t>
        </is>
      </c>
      <c r="C885" s="80" t="n">
        <v>46026</v>
      </c>
      <c r="D885" t="inlineStr">
        <is>
          <t>FS-HCM-1</t>
        </is>
      </c>
      <c r="E885" t="inlineStr">
        <is>
          <t>HXX: Data Printer Not Ready</t>
        </is>
      </c>
      <c r="F885" t="n">
        <v>18</v>
      </c>
      <c r="G885" t="n">
        <v>29.68315</v>
      </c>
    </row>
    <row r="886">
      <c r="A886" t="inlineStr">
        <is>
          <t>Daily_Minor_Stops_2026_09_18.xlsx</t>
        </is>
      </c>
      <c r="B886" t="inlineStr">
        <is>
          <t>Samridhi 5 Star Line</t>
        </is>
      </c>
      <c r="C886" s="80" t="n">
        <v>46026</v>
      </c>
      <c r="D886" t="inlineStr">
        <is>
          <t>FS-HCM-1</t>
        </is>
      </c>
      <c r="E886" t="inlineStr">
        <is>
          <t>FBX: Jam At Infeed</t>
        </is>
      </c>
      <c r="F886" t="n">
        <v>35</v>
      </c>
      <c r="G886" t="n">
        <v>16.8036333333333</v>
      </c>
    </row>
    <row r="887">
      <c r="A887" t="inlineStr">
        <is>
          <t>Daily_Minor_Stops_2026_09_18.xlsx</t>
        </is>
      </c>
      <c r="B887" t="inlineStr">
        <is>
          <t>Samridhi 5 Star Line</t>
        </is>
      </c>
      <c r="C887" s="80" t="n">
        <v>46026</v>
      </c>
      <c r="D887" t="inlineStr">
        <is>
          <t>FS-HCM-2</t>
        </is>
      </c>
      <c r="E887" t="inlineStr">
        <is>
          <t>FBX: Overflow At Infeed</t>
        </is>
      </c>
      <c r="F887" t="n">
        <v>14</v>
      </c>
      <c r="G887" t="n">
        <v>4.83173333333333</v>
      </c>
    </row>
    <row r="888">
      <c r="A888" t="inlineStr">
        <is>
          <t>Daily_Minor_Stops_2026_09_18.xlsx</t>
        </is>
      </c>
      <c r="B888" t="inlineStr">
        <is>
          <t>Samridhi 5 Star Line</t>
        </is>
      </c>
      <c r="C888" s="80" t="n">
        <v>46026</v>
      </c>
      <c r="D888" t="inlineStr">
        <is>
          <t>FS-HCM-2</t>
        </is>
      </c>
      <c r="E888" t="inlineStr">
        <is>
          <t>FBX: Jam At Infeed</t>
        </is>
      </c>
      <c r="F888" t="n">
        <v>24</v>
      </c>
      <c r="G888" t="n">
        <v>35.6682666666667</v>
      </c>
    </row>
    <row r="889">
      <c r="A889" t="inlineStr">
        <is>
          <t>Daily_Minor_Stops_2026_09_18.xlsx</t>
        </is>
      </c>
      <c r="B889" t="inlineStr">
        <is>
          <t>Samridhi 5 Star Line</t>
        </is>
      </c>
      <c r="C889" s="80" t="n">
        <v>46026</v>
      </c>
      <c r="D889" t="inlineStr">
        <is>
          <t>FS-HCM-3</t>
        </is>
      </c>
      <c r="E889" t="inlineStr">
        <is>
          <t>HXX: Both Film Reels Are Empty</t>
        </is>
      </c>
      <c r="F889" t="n">
        <v>6</v>
      </c>
      <c r="G889" t="n">
        <v>6.99691666666667</v>
      </c>
    </row>
    <row r="890">
      <c r="A890" t="inlineStr">
        <is>
          <t>Daily_Minor_Stops_2026_09_18.xlsx</t>
        </is>
      </c>
      <c r="B890" t="inlineStr">
        <is>
          <t>Samridhi 5 Star Line</t>
        </is>
      </c>
      <c r="C890" s="80" t="n">
        <v>46026</v>
      </c>
      <c r="D890" t="inlineStr">
        <is>
          <t>FS-HCM-3</t>
        </is>
      </c>
      <c r="E890" t="inlineStr">
        <is>
          <t>FBX: Jam At Infeed</t>
        </is>
      </c>
      <c r="F890" t="n">
        <v>19</v>
      </c>
      <c r="G890" t="n">
        <v>8.025083333333329</v>
      </c>
    </row>
    <row r="891">
      <c r="A891" t="inlineStr">
        <is>
          <t>Daily_Minor_Stops_2026_09_18.xlsx</t>
        </is>
      </c>
      <c r="B891" t="inlineStr">
        <is>
          <t>Samridhi 5 Star Line</t>
        </is>
      </c>
      <c r="C891" s="80" t="n">
        <v>46026</v>
      </c>
      <c r="D891" t="inlineStr">
        <is>
          <t>FS-HCM-4</t>
        </is>
      </c>
      <c r="E891" t="inlineStr">
        <is>
          <t>HXX: Film Is Broken</t>
        </is>
      </c>
      <c r="F891" t="n">
        <v>12</v>
      </c>
      <c r="G891" t="n">
        <v>23.1692</v>
      </c>
    </row>
    <row r="892">
      <c r="A892" t="inlineStr">
        <is>
          <t>Daily_Minor_Stops_2026_09_18.xlsx</t>
        </is>
      </c>
      <c r="B892" t="inlineStr">
        <is>
          <t>Samridhi 5 Star Line</t>
        </is>
      </c>
      <c r="C892" s="80" t="n">
        <v>46026</v>
      </c>
      <c r="D892" t="inlineStr">
        <is>
          <t>FS-HCM-4</t>
        </is>
      </c>
      <c r="E892" t="inlineStr">
        <is>
          <t>FBX: Jam At Infeed</t>
        </is>
      </c>
      <c r="F892" t="n">
        <v>18</v>
      </c>
      <c r="G892" t="n">
        <v>13.6674333333333</v>
      </c>
    </row>
    <row r="893">
      <c r="A893" t="inlineStr">
        <is>
          <t>Daily_Minor_Stops_2026_09_18.xlsx</t>
        </is>
      </c>
      <c r="B893" t="inlineStr">
        <is>
          <t>Samridhi 5 Star Line</t>
        </is>
      </c>
      <c r="C893" s="80" t="n">
        <v>46026</v>
      </c>
      <c r="D893" t="inlineStr">
        <is>
          <t>FS-HRM-5</t>
        </is>
      </c>
      <c r="E893" t="inlineStr">
        <is>
          <t>Film Is Broken-1</t>
        </is>
      </c>
      <c r="F893" t="n">
        <v>4</v>
      </c>
      <c r="G893" t="n">
        <v>4.83365</v>
      </c>
    </row>
    <row r="894">
      <c r="A894" t="inlineStr">
        <is>
          <t>Daily_Minor_Stops_2026_09_18.xlsx</t>
        </is>
      </c>
      <c r="B894" t="inlineStr">
        <is>
          <t>Samridhi 5 Star Line</t>
        </is>
      </c>
      <c r="C894" s="80" t="n">
        <v>46026</v>
      </c>
      <c r="D894" t="inlineStr">
        <is>
          <t>FS-HRM-5</t>
        </is>
      </c>
      <c r="E894" t="inlineStr">
        <is>
          <t>Cover Machine Outfeed Open</t>
        </is>
      </c>
      <c r="F894" t="n">
        <v>5</v>
      </c>
      <c r="G894" t="n">
        <v>6.66138333333333</v>
      </c>
    </row>
    <row r="895">
      <c r="A895" t="inlineStr">
        <is>
          <t>Daily_Minor_Stops_2026_09_18.xlsx</t>
        </is>
      </c>
      <c r="B895" t="inlineStr">
        <is>
          <t>Samridhi 5 Star Line</t>
        </is>
      </c>
      <c r="C895" s="80" t="n">
        <v>46026</v>
      </c>
      <c r="D895" t="inlineStr">
        <is>
          <t>FS-TTLi-1</t>
        </is>
      </c>
      <c r="E895" t="inlineStr">
        <is>
          <t>TTL1X/CS11: Lost Tray In Sliding Area</t>
        </is>
      </c>
      <c r="F895" t="n">
        <v>24</v>
      </c>
      <c r="G895" t="n">
        <v>13.3699</v>
      </c>
    </row>
    <row r="896">
      <c r="A896" t="inlineStr">
        <is>
          <t>Daily_Minor_Stops_2026_09_18.xlsx</t>
        </is>
      </c>
      <c r="B896" t="inlineStr">
        <is>
          <t>Samridhi 5 Star Line</t>
        </is>
      </c>
      <c r="C896" s="80" t="n">
        <v>46026</v>
      </c>
      <c r="D896" t="inlineStr">
        <is>
          <t>FS-TTLi-1</t>
        </is>
      </c>
      <c r="E896" t="inlineStr">
        <is>
          <t>LOD/TGR11: Robot-Gripper Sensor Fault</t>
        </is>
      </c>
      <c r="F896" t="n">
        <v>13</v>
      </c>
      <c r="G896" t="n">
        <v>5.29853333333333</v>
      </c>
    </row>
    <row r="897">
      <c r="A897" t="inlineStr">
        <is>
          <t>Daily_Minor_Stops_2026_09_18.xlsx</t>
        </is>
      </c>
      <c r="B897" t="inlineStr">
        <is>
          <t>Samridhi 5 Star Line</t>
        </is>
      </c>
      <c r="C897" s="80" t="n">
        <v>46026</v>
      </c>
      <c r="D897" t="inlineStr">
        <is>
          <t>FS-TTLi-2</t>
        </is>
      </c>
      <c r="E897" t="inlineStr">
        <is>
          <t>TTL1X/CS11: Lost Tray In Sliding Area</t>
        </is>
      </c>
      <c r="F897" t="n">
        <v>10</v>
      </c>
      <c r="G897" t="n">
        <v>6.4764</v>
      </c>
    </row>
    <row r="898">
      <c r="A898" t="inlineStr">
        <is>
          <t>Daily_Minor_Stops_2026_09_18.xlsx</t>
        </is>
      </c>
      <c r="B898" t="inlineStr">
        <is>
          <t>Samridhi 5 Star Line</t>
        </is>
      </c>
      <c r="C898" s="80" t="n">
        <v>46026</v>
      </c>
      <c r="D898" t="inlineStr">
        <is>
          <t>FS-TTLi-2</t>
        </is>
      </c>
      <c r="E898" t="inlineStr">
        <is>
          <t>FOR/BP11: Hand Over Of Blank Failed</t>
        </is>
      </c>
      <c r="F898" t="n">
        <v>11</v>
      </c>
      <c r="G898" t="n">
        <v>19.9784333333333</v>
      </c>
    </row>
    <row r="899">
      <c r="A899" t="inlineStr">
        <is>
          <t>Daily_Minor_Stops_2026_09_18.xlsx</t>
        </is>
      </c>
      <c r="B899" t="inlineStr">
        <is>
          <t>Samridhi 5 Star Line</t>
        </is>
      </c>
      <c r="C899" s="80" t="n">
        <v>46026</v>
      </c>
      <c r="D899" t="inlineStr">
        <is>
          <t>FS-TTLi-3</t>
        </is>
      </c>
      <c r="E899" t="inlineStr">
        <is>
          <t>TTL1X/CS11: Lost Tray In Sliding Area</t>
        </is>
      </c>
      <c r="F899" t="n">
        <v>3</v>
      </c>
      <c r="G899" t="n">
        <v>0.661283333333333</v>
      </c>
    </row>
    <row r="900">
      <c r="A900" t="inlineStr">
        <is>
          <t>Daily_Minor_Stops_2026_09_18.xlsx</t>
        </is>
      </c>
      <c r="B900" t="inlineStr">
        <is>
          <t>Samridhi 5 Star Line</t>
        </is>
      </c>
      <c r="C900" s="80" t="n">
        <v>46026</v>
      </c>
      <c r="D900" t="inlineStr">
        <is>
          <t>FS-TTLi-3</t>
        </is>
      </c>
      <c r="E900" t="inlineStr">
        <is>
          <t>FOR/BP11: Hand Over Of Blank Failed</t>
        </is>
      </c>
      <c r="F900" t="n">
        <v>9</v>
      </c>
      <c r="G900" t="n">
        <v>5.17948333333333</v>
      </c>
    </row>
    <row r="901">
      <c r="A901" t="inlineStr">
        <is>
          <t>Daily_Minor_Stops_2026_09_18.xlsx</t>
        </is>
      </c>
      <c r="B901" t="inlineStr">
        <is>
          <t>Samridhi 5 Star Line</t>
        </is>
      </c>
      <c r="C901" s="80" t="n">
        <v>46027</v>
      </c>
      <c r="D901" t="inlineStr">
        <is>
          <t>FS-HCM-1</t>
        </is>
      </c>
      <c r="E901" t="inlineStr">
        <is>
          <t>HXX: Film Is Broken</t>
        </is>
      </c>
      <c r="F901" t="n">
        <v>10</v>
      </c>
      <c r="G901" t="n">
        <v>8.51393333333333</v>
      </c>
    </row>
    <row r="902">
      <c r="A902" t="inlineStr">
        <is>
          <t>Daily_Minor_Stops_2026_09_18.xlsx</t>
        </is>
      </c>
      <c r="B902" t="inlineStr">
        <is>
          <t>Samridhi 5 Star Line</t>
        </is>
      </c>
      <c r="C902" s="80" t="n">
        <v>46027</v>
      </c>
      <c r="D902" t="inlineStr">
        <is>
          <t>FS-HCM-1</t>
        </is>
      </c>
      <c r="E902" t="inlineStr">
        <is>
          <t>FBX: Jam At Infeed</t>
        </is>
      </c>
      <c r="F902" t="n">
        <v>35</v>
      </c>
      <c r="G902" t="n">
        <v>15.5042333333333</v>
      </c>
    </row>
    <row r="903">
      <c r="A903" t="inlineStr">
        <is>
          <t>Daily_Minor_Stops_2026_09_18.xlsx</t>
        </is>
      </c>
      <c r="B903" t="inlineStr">
        <is>
          <t>Samridhi 5 Star Line</t>
        </is>
      </c>
      <c r="C903" s="80" t="n">
        <v>46027</v>
      </c>
      <c r="D903" t="inlineStr">
        <is>
          <t>FS-HCM-2</t>
        </is>
      </c>
      <c r="E903" t="inlineStr">
        <is>
          <t>FBX: Overflow At Infeed</t>
        </is>
      </c>
      <c r="F903" t="n">
        <v>10</v>
      </c>
      <c r="G903" t="n">
        <v>3.33938333333333</v>
      </c>
    </row>
    <row r="904">
      <c r="A904" t="inlineStr">
        <is>
          <t>Daily_Minor_Stops_2026_09_18.xlsx</t>
        </is>
      </c>
      <c r="B904" t="inlineStr">
        <is>
          <t>Samridhi 5 Star Line</t>
        </is>
      </c>
      <c r="C904" s="80" t="n">
        <v>46027</v>
      </c>
      <c r="D904" t="inlineStr">
        <is>
          <t>FS-HCM-2</t>
        </is>
      </c>
      <c r="E904" t="inlineStr">
        <is>
          <t>Cover Machine Discharge Open</t>
        </is>
      </c>
      <c r="F904" t="n">
        <v>15</v>
      </c>
      <c r="G904" t="n">
        <v>5.84791666666667</v>
      </c>
    </row>
    <row r="905">
      <c r="A905" t="inlineStr">
        <is>
          <t>Daily_Minor_Stops_2026_09_18.xlsx</t>
        </is>
      </c>
      <c r="B905" t="inlineStr">
        <is>
          <t>Samridhi 5 Star Line</t>
        </is>
      </c>
      <c r="C905" s="80" t="n">
        <v>46027</v>
      </c>
      <c r="D905" t="inlineStr">
        <is>
          <t>FS-HCM-3</t>
        </is>
      </c>
      <c r="E905" t="inlineStr">
        <is>
          <t>FBX: Overflow At Infeed</t>
        </is>
      </c>
      <c r="F905" t="n">
        <v>19</v>
      </c>
      <c r="G905" t="n">
        <v>7.5244</v>
      </c>
    </row>
    <row r="906">
      <c r="A906" t="inlineStr">
        <is>
          <t>Daily_Minor_Stops_2026_09_18.xlsx</t>
        </is>
      </c>
      <c r="B906" t="inlineStr">
        <is>
          <t>Samridhi 5 Star Line</t>
        </is>
      </c>
      <c r="C906" s="80" t="n">
        <v>46027</v>
      </c>
      <c r="D906" t="inlineStr">
        <is>
          <t>FS-HCM-3</t>
        </is>
      </c>
      <c r="E906" t="inlineStr">
        <is>
          <t>FBX: Jam At Infeed</t>
        </is>
      </c>
      <c r="F906" t="n">
        <v>24</v>
      </c>
      <c r="G906" t="n">
        <v>10.0015166666667</v>
      </c>
    </row>
    <row r="907">
      <c r="A907" t="inlineStr">
        <is>
          <t>Daily_Minor_Stops_2026_09_18.xlsx</t>
        </is>
      </c>
      <c r="B907" t="inlineStr">
        <is>
          <t>Samridhi 5 Star Line</t>
        </is>
      </c>
      <c r="C907" s="80" t="n">
        <v>46027</v>
      </c>
      <c r="D907" t="inlineStr">
        <is>
          <t>FS-HCM-4</t>
        </is>
      </c>
      <c r="E907" t="inlineStr">
        <is>
          <t>HXX: Too Many Consecutive Rejects</t>
        </is>
      </c>
      <c r="F907" t="n">
        <v>7</v>
      </c>
      <c r="G907" t="n">
        <v>1.83921666666667</v>
      </c>
    </row>
    <row r="908">
      <c r="A908" t="inlineStr">
        <is>
          <t>Daily_Minor_Stops_2026_09_18.xlsx</t>
        </is>
      </c>
      <c r="B908" t="inlineStr">
        <is>
          <t>Samridhi 5 Star Line</t>
        </is>
      </c>
      <c r="C908" s="80" t="n">
        <v>46027</v>
      </c>
      <c r="D908" t="inlineStr">
        <is>
          <t>FS-HCM-4</t>
        </is>
      </c>
      <c r="E908" t="inlineStr">
        <is>
          <t>FBX: Jam At Infeed</t>
        </is>
      </c>
      <c r="F908" t="n">
        <v>13</v>
      </c>
      <c r="G908" t="n">
        <v>5.49441666666667</v>
      </c>
    </row>
    <row r="909">
      <c r="A909" t="inlineStr">
        <is>
          <t>Daily_Minor_Stops_2026_09_18.xlsx</t>
        </is>
      </c>
      <c r="B909" t="inlineStr">
        <is>
          <t>Samridhi 5 Star Line</t>
        </is>
      </c>
      <c r="C909" s="80" t="n">
        <v>46027</v>
      </c>
      <c r="D909" t="inlineStr">
        <is>
          <t>FS-HRM-5</t>
        </is>
      </c>
      <c r="E909" t="inlineStr">
        <is>
          <t>Position Error-2</t>
        </is>
      </c>
      <c r="F909" t="n">
        <v>10</v>
      </c>
      <c r="G909" t="n">
        <v>7.49861666666667</v>
      </c>
    </row>
    <row r="910">
      <c r="A910" t="inlineStr">
        <is>
          <t>Daily_Minor_Stops_2026_09_18.xlsx</t>
        </is>
      </c>
      <c r="B910" t="inlineStr">
        <is>
          <t>Samridhi 5 Star Line</t>
        </is>
      </c>
      <c r="C910" s="80" t="n">
        <v>46027</v>
      </c>
      <c r="D910" t="inlineStr">
        <is>
          <t>FS-HRM-5</t>
        </is>
      </c>
      <c r="E910" t="inlineStr">
        <is>
          <t>Cover Machine Outfeed Open</t>
        </is>
      </c>
      <c r="F910" t="n">
        <v>8</v>
      </c>
      <c r="G910" t="n">
        <v>11.9913666666667</v>
      </c>
    </row>
    <row r="911">
      <c r="A911" t="inlineStr">
        <is>
          <t>Daily_Minor_Stops_2026_09_18.xlsx</t>
        </is>
      </c>
      <c r="B911" t="inlineStr">
        <is>
          <t>Samridhi 5 Star Line</t>
        </is>
      </c>
      <c r="C911" s="80" t="n">
        <v>46027</v>
      </c>
      <c r="D911" t="inlineStr">
        <is>
          <t>FS-TTLi-1</t>
        </is>
      </c>
      <c r="E911" t="inlineStr">
        <is>
          <t>TTL1X/CS11: Lost Tray In Sliding Area</t>
        </is>
      </c>
      <c r="F911" t="n">
        <v>5</v>
      </c>
      <c r="G911" t="n">
        <v>1.82683333333333</v>
      </c>
    </row>
    <row r="912">
      <c r="A912" t="inlineStr">
        <is>
          <t>Daily_Minor_Stops_2026_09_18.xlsx</t>
        </is>
      </c>
      <c r="B912" t="inlineStr">
        <is>
          <t>Samridhi 5 Star Line</t>
        </is>
      </c>
      <c r="C912" s="80" t="n">
        <v>46027</v>
      </c>
      <c r="D912" t="inlineStr">
        <is>
          <t>FS-TTLi-1</t>
        </is>
      </c>
      <c r="E912" t="inlineStr">
        <is>
          <t>FOR/BP11: Hand Over Of Blank Failed</t>
        </is>
      </c>
      <c r="F912" t="n">
        <v>12</v>
      </c>
      <c r="G912" t="n">
        <v>6.16648333333333</v>
      </c>
    </row>
    <row r="913">
      <c r="A913" t="inlineStr">
        <is>
          <t>Daily_Minor_Stops_2026_09_18.xlsx</t>
        </is>
      </c>
      <c r="B913" t="inlineStr">
        <is>
          <t>Samridhi 5 Star Line</t>
        </is>
      </c>
      <c r="C913" s="80" t="n">
        <v>46027</v>
      </c>
      <c r="D913" t="inlineStr">
        <is>
          <t>FS-TTLi-2</t>
        </is>
      </c>
      <c r="E913" t="inlineStr">
        <is>
          <t>TTL1X/CS11: Lost Tray In Sliding Area</t>
        </is>
      </c>
      <c r="F913" t="n">
        <v>8</v>
      </c>
      <c r="G913" t="n">
        <v>4.32271666666667</v>
      </c>
    </row>
    <row r="914">
      <c r="A914" t="inlineStr">
        <is>
          <t>Daily_Minor_Stops_2026_09_18.xlsx</t>
        </is>
      </c>
      <c r="B914" t="inlineStr">
        <is>
          <t>Samridhi 5 Star Line</t>
        </is>
      </c>
      <c r="C914" s="80" t="n">
        <v>46027</v>
      </c>
      <c r="D914" t="inlineStr">
        <is>
          <t>FS-TTLi-2</t>
        </is>
      </c>
      <c r="E914" t="inlineStr">
        <is>
          <t>LOD/TGR11: Robot-Gripper Sensor Fault</t>
        </is>
      </c>
      <c r="F914" t="n">
        <v>7</v>
      </c>
      <c r="G914" t="n">
        <v>3.34231666666667</v>
      </c>
    </row>
    <row r="915">
      <c r="A915" t="inlineStr">
        <is>
          <t>Daily_Minor_Stops_2026_09_18.xlsx</t>
        </is>
      </c>
      <c r="B915" t="inlineStr">
        <is>
          <t>Samridhi 5 Star Line</t>
        </is>
      </c>
      <c r="C915" s="80" t="n">
        <v>46027</v>
      </c>
      <c r="D915" t="inlineStr">
        <is>
          <t>FS-TTLi-3</t>
        </is>
      </c>
      <c r="E915" t="inlineStr">
        <is>
          <t>TTL1X/CS11: Lost Tray In Sliding Area</t>
        </is>
      </c>
      <c r="F915" t="n">
        <v>3</v>
      </c>
      <c r="G915" t="n">
        <v>0.5065666666666671</v>
      </c>
    </row>
    <row r="916">
      <c r="A916" t="inlineStr">
        <is>
          <t>Daily_Minor_Stops_2026_09_18.xlsx</t>
        </is>
      </c>
      <c r="B916" t="inlineStr">
        <is>
          <t>Samridhi 5 Star Line</t>
        </is>
      </c>
      <c r="C916" s="80" t="n">
        <v>46027</v>
      </c>
      <c r="D916" t="inlineStr">
        <is>
          <t>FS-TTLi-3</t>
        </is>
      </c>
      <c r="E916" t="inlineStr">
        <is>
          <t>FOR/BP11: Hand Over Of Blank Failed</t>
        </is>
      </c>
      <c r="F916" t="n">
        <v>3</v>
      </c>
      <c r="G916" t="n">
        <v>6.66488333333333</v>
      </c>
    </row>
    <row r="917">
      <c r="A917" t="inlineStr">
        <is>
          <t>Daily_Minor_Stops_2026_09_18.xlsx</t>
        </is>
      </c>
      <c r="B917" t="inlineStr">
        <is>
          <t>Samridhi 5 Star Line</t>
        </is>
      </c>
      <c r="C917" s="80" t="n">
        <v>46028</v>
      </c>
      <c r="D917" t="inlineStr">
        <is>
          <t>FS-HCM-1</t>
        </is>
      </c>
      <c r="E917" t="inlineStr">
        <is>
          <t>FBX: Overflow At Infeed</t>
        </is>
      </c>
      <c r="F917" t="n">
        <v>16</v>
      </c>
      <c r="G917" t="n">
        <v>6.1615</v>
      </c>
    </row>
    <row r="918">
      <c r="A918" t="inlineStr">
        <is>
          <t>Daily_Minor_Stops_2026_09_18.xlsx</t>
        </is>
      </c>
      <c r="B918" t="inlineStr">
        <is>
          <t>Samridhi 5 Star Line</t>
        </is>
      </c>
      <c r="C918" s="80" t="n">
        <v>46028</v>
      </c>
      <c r="D918" t="inlineStr">
        <is>
          <t>FS-HCM-1</t>
        </is>
      </c>
      <c r="E918" t="inlineStr">
        <is>
          <t>FBX: Jam At Infeed</t>
        </is>
      </c>
      <c r="F918" t="n">
        <v>49</v>
      </c>
      <c r="G918" t="n">
        <v>22.6101</v>
      </c>
    </row>
    <row r="919">
      <c r="A919" t="inlineStr">
        <is>
          <t>Daily_Minor_Stops_2026_09_18.xlsx</t>
        </is>
      </c>
      <c r="B919" t="inlineStr">
        <is>
          <t>Samridhi 5 Star Line</t>
        </is>
      </c>
      <c r="C919" s="80" t="n">
        <v>46028</v>
      </c>
      <c r="D919" t="inlineStr">
        <is>
          <t>FS-HCM-2</t>
        </is>
      </c>
      <c r="E919" t="inlineStr">
        <is>
          <t>HXX: FilmTrackControl Film Out Of Window</t>
        </is>
      </c>
      <c r="F919" t="n">
        <v>5</v>
      </c>
      <c r="G919" t="n">
        <v>4.16746666666667</v>
      </c>
    </row>
    <row r="920">
      <c r="A920" t="inlineStr">
        <is>
          <t>Daily_Minor_Stops_2026_09_18.xlsx</t>
        </is>
      </c>
      <c r="B920" t="inlineStr">
        <is>
          <t>Samridhi 5 Star Line</t>
        </is>
      </c>
      <c r="C920" s="80" t="n">
        <v>46028</v>
      </c>
      <c r="D920" t="inlineStr">
        <is>
          <t>FS-HCM-2</t>
        </is>
      </c>
      <c r="E920" t="inlineStr">
        <is>
          <t>HXX: Film Is Broken</t>
        </is>
      </c>
      <c r="F920" t="n">
        <v>8</v>
      </c>
      <c r="G920" t="n">
        <v>17.8287666666667</v>
      </c>
    </row>
    <row r="921">
      <c r="A921" t="inlineStr">
        <is>
          <t>Daily_Minor_Stops_2026_09_18.xlsx</t>
        </is>
      </c>
      <c r="B921" t="inlineStr">
        <is>
          <t>Samridhi 5 Star Line</t>
        </is>
      </c>
      <c r="C921" s="80" t="n">
        <v>46028</v>
      </c>
      <c r="D921" t="inlineStr">
        <is>
          <t>FS-HCM-3</t>
        </is>
      </c>
      <c r="E921" t="inlineStr">
        <is>
          <t>HXX: Film Is Broken</t>
        </is>
      </c>
      <c r="F921" t="n">
        <v>17</v>
      </c>
      <c r="G921" t="n">
        <v>9.51658333333333</v>
      </c>
    </row>
    <row r="922">
      <c r="A922" t="inlineStr">
        <is>
          <t>Daily_Minor_Stops_2026_09_18.xlsx</t>
        </is>
      </c>
      <c r="B922" t="inlineStr">
        <is>
          <t>Samridhi 5 Star Line</t>
        </is>
      </c>
      <c r="C922" s="80" t="n">
        <v>46028</v>
      </c>
      <c r="D922" t="inlineStr">
        <is>
          <t>FS-HCM-3</t>
        </is>
      </c>
      <c r="E922" t="inlineStr">
        <is>
          <t>HXX: Data Printer Not Ready</t>
        </is>
      </c>
      <c r="F922" t="n">
        <v>15</v>
      </c>
      <c r="G922" t="n">
        <v>17.4948833333333</v>
      </c>
    </row>
    <row r="923">
      <c r="A923" t="inlineStr">
        <is>
          <t>Daily_Minor_Stops_2026_09_18.xlsx</t>
        </is>
      </c>
      <c r="B923" t="inlineStr">
        <is>
          <t>Samridhi 5 Star Line</t>
        </is>
      </c>
      <c r="C923" s="80" t="n">
        <v>46028</v>
      </c>
      <c r="D923" t="inlineStr">
        <is>
          <t>FS-HCM-4</t>
        </is>
      </c>
      <c r="E923" t="inlineStr">
        <is>
          <t>HXX: Both Film Reels Are Empty</t>
        </is>
      </c>
      <c r="F923" t="n">
        <v>13</v>
      </c>
      <c r="G923" t="n">
        <v>51.6681333333333</v>
      </c>
    </row>
    <row r="924">
      <c r="A924" t="inlineStr">
        <is>
          <t>Daily_Minor_Stops_2026_09_18.xlsx</t>
        </is>
      </c>
      <c r="B924" t="inlineStr">
        <is>
          <t>Samridhi 5 Star Line</t>
        </is>
      </c>
      <c r="C924" s="80" t="n">
        <v>46028</v>
      </c>
      <c r="D924" t="inlineStr">
        <is>
          <t>FS-HCM-4</t>
        </is>
      </c>
      <c r="E924" t="inlineStr">
        <is>
          <t>FBX: Overflow At Infeed</t>
        </is>
      </c>
      <c r="F924" t="n">
        <v>6</v>
      </c>
      <c r="G924" t="n">
        <v>3.16146666666667</v>
      </c>
    </row>
    <row r="925">
      <c r="A925" t="inlineStr">
        <is>
          <t>Daily_Minor_Stops_2026_09_18.xlsx</t>
        </is>
      </c>
      <c r="B925" t="inlineStr">
        <is>
          <t>Samridhi 5 Star Line</t>
        </is>
      </c>
      <c r="C925" s="80" t="n">
        <v>46028</v>
      </c>
      <c r="D925" t="inlineStr">
        <is>
          <t>FS-HRM-5</t>
        </is>
      </c>
      <c r="E925" t="inlineStr">
        <is>
          <t>Position Error-2</t>
        </is>
      </c>
      <c r="F925" t="n">
        <v>11</v>
      </c>
      <c r="G925" t="n">
        <v>13.8472833333333</v>
      </c>
    </row>
    <row r="926">
      <c r="A926" t="inlineStr">
        <is>
          <t>Daily_Minor_Stops_2026_09_18.xlsx</t>
        </is>
      </c>
      <c r="B926" t="inlineStr">
        <is>
          <t>Samridhi 5 Star Line</t>
        </is>
      </c>
      <c r="C926" s="80" t="n">
        <v>46028</v>
      </c>
      <c r="D926" t="inlineStr">
        <is>
          <t>FS-HRM-5</t>
        </is>
      </c>
      <c r="E926" t="inlineStr">
        <is>
          <t>Cover Machine Outfeed Open</t>
        </is>
      </c>
      <c r="F926" t="n">
        <v>5</v>
      </c>
      <c r="G926" t="n">
        <v>2.33566666666667</v>
      </c>
    </row>
    <row r="927">
      <c r="A927" t="inlineStr">
        <is>
          <t>Daily_Minor_Stops_2026_09_18.xlsx</t>
        </is>
      </c>
      <c r="B927" t="inlineStr">
        <is>
          <t>Samridhi 5 Star Line</t>
        </is>
      </c>
      <c r="C927" s="80" t="n">
        <v>46028</v>
      </c>
      <c r="D927" t="inlineStr">
        <is>
          <t>FS-TTLi-1</t>
        </is>
      </c>
      <c r="E927" t="inlineStr">
        <is>
          <t>TTL1X/CS11: Lost Tray In Sliding Area</t>
        </is>
      </c>
      <c r="F927" t="n">
        <v>2</v>
      </c>
      <c r="G927" t="n">
        <v>0.6668166666666669</v>
      </c>
    </row>
    <row r="928">
      <c r="A928" t="inlineStr">
        <is>
          <t>Daily_Minor_Stops_2026_09_18.xlsx</t>
        </is>
      </c>
      <c r="B928" t="inlineStr">
        <is>
          <t>Samridhi 5 Star Line</t>
        </is>
      </c>
      <c r="C928" s="80" t="n">
        <v>46028</v>
      </c>
      <c r="D928" t="inlineStr">
        <is>
          <t>FS-TTLi-1</t>
        </is>
      </c>
      <c r="E928" t="inlineStr">
        <is>
          <t>FOR/BP11: Hand Over Of Blank Failed</t>
        </is>
      </c>
      <c r="F928" t="n">
        <v>8</v>
      </c>
      <c r="G928" t="n">
        <v>5.65256666666667</v>
      </c>
    </row>
    <row r="929">
      <c r="A929" t="inlineStr">
        <is>
          <t>Daily_Minor_Stops_2026_09_18.xlsx</t>
        </is>
      </c>
      <c r="B929" t="inlineStr">
        <is>
          <t>Samridhi 5 Star Line</t>
        </is>
      </c>
      <c r="C929" s="80" t="n">
        <v>46028</v>
      </c>
      <c r="D929" t="inlineStr">
        <is>
          <t>FS-TTLi-2</t>
        </is>
      </c>
      <c r="E929" t="inlineStr">
        <is>
          <t>TTL1X/CS11: Lost Tray In Sliding Area</t>
        </is>
      </c>
      <c r="F929" t="n">
        <v>12</v>
      </c>
      <c r="G929" t="n">
        <v>8.314066666666671</v>
      </c>
    </row>
    <row r="930">
      <c r="A930" t="inlineStr">
        <is>
          <t>Daily_Minor_Stops_2026_09_18.xlsx</t>
        </is>
      </c>
      <c r="B930" t="inlineStr">
        <is>
          <t>Samridhi 5 Star Line</t>
        </is>
      </c>
      <c r="C930" s="80" t="n">
        <v>46028</v>
      </c>
      <c r="D930" t="inlineStr">
        <is>
          <t>FS-TTLi-2</t>
        </is>
      </c>
      <c r="E930" t="inlineStr">
        <is>
          <t>FOR/BP11: Hand Over Of Blank Failed</t>
        </is>
      </c>
      <c r="F930" t="n">
        <v>7</v>
      </c>
      <c r="G930" t="n">
        <v>11.1830833333333</v>
      </c>
    </row>
    <row r="931">
      <c r="A931" t="inlineStr">
        <is>
          <t>Daily_Minor_Stops_2026_09_18.xlsx</t>
        </is>
      </c>
      <c r="B931" t="inlineStr">
        <is>
          <t>Samridhi 5 Star Line</t>
        </is>
      </c>
      <c r="C931" s="80" t="n">
        <v>46028</v>
      </c>
      <c r="D931" t="inlineStr">
        <is>
          <t>FS-TTLi-3</t>
        </is>
      </c>
      <c r="E931" t="inlineStr">
        <is>
          <t>TTL1X/CS11: Lost Tray In Sliding Area</t>
        </is>
      </c>
      <c r="F931" t="n">
        <v>24</v>
      </c>
      <c r="G931" t="n">
        <v>13.3358333333333</v>
      </c>
    </row>
    <row r="932">
      <c r="A932" t="inlineStr">
        <is>
          <t>Daily_Minor_Stops_2026_09_18.xlsx</t>
        </is>
      </c>
      <c r="B932" t="inlineStr">
        <is>
          <t>Samridhi 5 Star Line</t>
        </is>
      </c>
      <c r="C932" s="80" t="n">
        <v>46028</v>
      </c>
      <c r="D932" t="inlineStr">
        <is>
          <t>FS-TTLi-3</t>
        </is>
      </c>
      <c r="E932" t="inlineStr">
        <is>
          <t>FOR/BP11: Hand Over Of Blank Failed</t>
        </is>
      </c>
      <c r="F932" t="n">
        <v>15</v>
      </c>
      <c r="G932" t="n">
        <v>11.1772666666667</v>
      </c>
    </row>
    <row r="933">
      <c r="A933" t="inlineStr">
        <is>
          <t>Daily_Minor_Stops_2026_09_18.xlsx</t>
        </is>
      </c>
      <c r="B933" t="inlineStr">
        <is>
          <t>Samridhi 5 Star Line</t>
        </is>
      </c>
      <c r="C933" s="80" t="n">
        <v>46029</v>
      </c>
      <c r="D933" t="inlineStr">
        <is>
          <t>FS-HCM-1</t>
        </is>
      </c>
      <c r="E933" t="inlineStr">
        <is>
          <t>FBX: Overflow At Infeed</t>
        </is>
      </c>
      <c r="F933" t="n">
        <v>27</v>
      </c>
      <c r="G933" t="n">
        <v>13.0148166666667</v>
      </c>
    </row>
    <row r="934">
      <c r="A934" t="inlineStr">
        <is>
          <t>Daily_Minor_Stops_2026_09_18.xlsx</t>
        </is>
      </c>
      <c r="B934" t="inlineStr">
        <is>
          <t>Samridhi 5 Star Line</t>
        </is>
      </c>
      <c r="C934" s="80" t="n">
        <v>46029</v>
      </c>
      <c r="D934" t="inlineStr">
        <is>
          <t>FS-HCM-1</t>
        </is>
      </c>
      <c r="E934" t="inlineStr">
        <is>
          <t>FBX: Jam At Infeed</t>
        </is>
      </c>
      <c r="F934" t="n">
        <v>18</v>
      </c>
      <c r="G934" t="n">
        <v>11.8325666666667</v>
      </c>
    </row>
    <row r="935">
      <c r="A935" t="inlineStr">
        <is>
          <t>Daily_Minor_Stops_2026_09_18.xlsx</t>
        </is>
      </c>
      <c r="B935" t="inlineStr">
        <is>
          <t>Samridhi 5 Star Line</t>
        </is>
      </c>
      <c r="C935" s="80" t="n">
        <v>46029</v>
      </c>
      <c r="D935" t="inlineStr">
        <is>
          <t>FS-HCM-2</t>
        </is>
      </c>
      <c r="E935" t="inlineStr">
        <is>
          <t>HXX: Film Is Broken</t>
        </is>
      </c>
      <c r="F935" t="n">
        <v>8</v>
      </c>
      <c r="G935" t="n">
        <v>6.66583333333333</v>
      </c>
    </row>
    <row r="936">
      <c r="A936" t="inlineStr">
        <is>
          <t>Daily_Minor_Stops_2026_09_18.xlsx</t>
        </is>
      </c>
      <c r="B936" t="inlineStr">
        <is>
          <t>Samridhi 5 Star Line</t>
        </is>
      </c>
      <c r="C936" s="80" t="n">
        <v>46029</v>
      </c>
      <c r="D936" t="inlineStr">
        <is>
          <t>FS-HCM-2</t>
        </is>
      </c>
      <c r="E936" t="inlineStr">
        <is>
          <t>HXX: Both Film Reels Are Empty</t>
        </is>
      </c>
      <c r="F936" t="n">
        <v>16</v>
      </c>
      <c r="G936" t="n">
        <v>7.01206666666667</v>
      </c>
    </row>
    <row r="937">
      <c r="A937" t="inlineStr">
        <is>
          <t>Daily_Minor_Stops_2026_09_18.xlsx</t>
        </is>
      </c>
      <c r="B937" t="inlineStr">
        <is>
          <t>Samridhi 5 Star Line</t>
        </is>
      </c>
      <c r="C937" s="80" t="n">
        <v>46029</v>
      </c>
      <c r="D937" t="inlineStr">
        <is>
          <t>FS-HCM-3</t>
        </is>
      </c>
      <c r="E937" t="inlineStr">
        <is>
          <t>HXX: Data Printer Not Ready</t>
        </is>
      </c>
      <c r="F937" t="n">
        <v>19</v>
      </c>
      <c r="G937" t="n">
        <v>24.3241333333333</v>
      </c>
    </row>
    <row r="938">
      <c r="A938" t="inlineStr">
        <is>
          <t>Daily_Minor_Stops_2026_09_18.xlsx</t>
        </is>
      </c>
      <c r="B938" t="inlineStr">
        <is>
          <t>Samridhi 5 Star Line</t>
        </is>
      </c>
      <c r="C938" s="80" t="n">
        <v>46029</v>
      </c>
      <c r="D938" t="inlineStr">
        <is>
          <t>FS-HCM-3</t>
        </is>
      </c>
      <c r="E938" t="inlineStr">
        <is>
          <t>FBX: Jam At Infeed</t>
        </is>
      </c>
      <c r="F938" t="n">
        <v>19</v>
      </c>
      <c r="G938" t="n">
        <v>9.52106666666667</v>
      </c>
    </row>
    <row r="939">
      <c r="A939" t="inlineStr">
        <is>
          <t>Daily_Minor_Stops_2026_09_18.xlsx</t>
        </is>
      </c>
      <c r="B939" t="inlineStr">
        <is>
          <t>Samridhi 5 Star Line</t>
        </is>
      </c>
      <c r="C939" s="80" t="n">
        <v>46029</v>
      </c>
      <c r="D939" t="inlineStr">
        <is>
          <t>FS-HCM-4</t>
        </is>
      </c>
      <c r="E939" t="inlineStr">
        <is>
          <t>HXX: Film Is Broken</t>
        </is>
      </c>
      <c r="F939" t="n">
        <v>22</v>
      </c>
      <c r="G939" t="n">
        <v>17.6693</v>
      </c>
    </row>
    <row r="940">
      <c r="A940" t="inlineStr">
        <is>
          <t>Daily_Minor_Stops_2026_09_18.xlsx</t>
        </is>
      </c>
      <c r="B940" t="inlineStr">
        <is>
          <t>Samridhi 5 Star Line</t>
        </is>
      </c>
      <c r="C940" s="80" t="n">
        <v>46029</v>
      </c>
      <c r="D940" t="inlineStr">
        <is>
          <t>FS-HCM-4</t>
        </is>
      </c>
      <c r="E940" t="inlineStr">
        <is>
          <t>HXX: Both Film Reels Are Empty</t>
        </is>
      </c>
      <c r="F940" t="n">
        <v>8</v>
      </c>
      <c r="G940" t="n">
        <v>8.837666666666671</v>
      </c>
    </row>
    <row r="941">
      <c r="A941" t="inlineStr">
        <is>
          <t>Daily_Minor_Stops_2026_09_18.xlsx</t>
        </is>
      </c>
      <c r="B941" t="inlineStr">
        <is>
          <t>Samridhi 5 Star Line</t>
        </is>
      </c>
      <c r="C941" s="80" t="n">
        <v>46029</v>
      </c>
      <c r="D941" t="inlineStr">
        <is>
          <t>FS-HRM-5</t>
        </is>
      </c>
      <c r="E941" t="inlineStr">
        <is>
          <t>Position Error-2</t>
        </is>
      </c>
      <c r="F941" t="n">
        <v>4</v>
      </c>
      <c r="G941" t="n">
        <v>5.00821666666667</v>
      </c>
    </row>
    <row r="942">
      <c r="A942" t="inlineStr">
        <is>
          <t>Daily_Minor_Stops_2026_09_18.xlsx</t>
        </is>
      </c>
      <c r="B942" t="inlineStr">
        <is>
          <t>Samridhi 5 Star Line</t>
        </is>
      </c>
      <c r="C942" s="80" t="n">
        <v>46029</v>
      </c>
      <c r="D942" t="inlineStr">
        <is>
          <t>FS-HRM-5</t>
        </is>
      </c>
      <c r="E942" t="inlineStr">
        <is>
          <t>Cover Machine Outfeed Open</t>
        </is>
      </c>
      <c r="F942" t="n">
        <v>5</v>
      </c>
      <c r="G942" t="n">
        <v>2.34715</v>
      </c>
    </row>
    <row r="943">
      <c r="A943" t="inlineStr">
        <is>
          <t>Daily_Minor_Stops_2026_09_18.xlsx</t>
        </is>
      </c>
      <c r="B943" t="inlineStr">
        <is>
          <t>Samridhi 5 Star Line</t>
        </is>
      </c>
      <c r="C943" s="80" t="n">
        <v>46029</v>
      </c>
      <c r="D943" t="inlineStr">
        <is>
          <t>FS-TTLi-1</t>
        </is>
      </c>
      <c r="E943" t="inlineStr">
        <is>
          <t>TTL1X/CS11: Lost Tray In Sliding Area</t>
        </is>
      </c>
      <c r="F943" t="n">
        <v>13</v>
      </c>
      <c r="G943" t="n">
        <v>7.66595</v>
      </c>
    </row>
    <row r="944">
      <c r="A944" t="inlineStr">
        <is>
          <t>Daily_Minor_Stops_2026_09_18.xlsx</t>
        </is>
      </c>
      <c r="B944" t="inlineStr">
        <is>
          <t>Samridhi 5 Star Line</t>
        </is>
      </c>
      <c r="C944" s="80" t="n">
        <v>46029</v>
      </c>
      <c r="D944" t="inlineStr">
        <is>
          <t>FS-TTLi-1</t>
        </is>
      </c>
      <c r="E944" t="inlineStr">
        <is>
          <t>FOR/FT11: Hand Over Failure Of Tray</t>
        </is>
      </c>
      <c r="F944" t="n">
        <v>6</v>
      </c>
      <c r="G944" t="n">
        <v>2.82946666666667</v>
      </c>
    </row>
    <row r="945">
      <c r="A945" t="inlineStr">
        <is>
          <t>Daily_Minor_Stops_2026_09_18.xlsx</t>
        </is>
      </c>
      <c r="B945" t="inlineStr">
        <is>
          <t>Samridhi 5 Star Line</t>
        </is>
      </c>
      <c r="C945" s="80" t="n">
        <v>46029</v>
      </c>
      <c r="D945" t="inlineStr">
        <is>
          <t>FS-TTLi-2</t>
        </is>
      </c>
      <c r="E945" t="inlineStr">
        <is>
          <t>TTL1X/CS11: Lost Tray In Sliding Area</t>
        </is>
      </c>
      <c r="F945" t="n">
        <v>6</v>
      </c>
      <c r="G945" t="n">
        <v>2.34883333333333</v>
      </c>
    </row>
    <row r="946">
      <c r="A946" t="inlineStr">
        <is>
          <t>Daily_Minor_Stops_2026_09_18.xlsx</t>
        </is>
      </c>
      <c r="B946" t="inlineStr">
        <is>
          <t>Samridhi 5 Star Line</t>
        </is>
      </c>
      <c r="C946" s="80" t="n">
        <v>46029</v>
      </c>
      <c r="D946" t="inlineStr">
        <is>
          <t>FS-TTLi-2</t>
        </is>
      </c>
      <c r="E946" t="inlineStr">
        <is>
          <t>FOR/FT11: Hand Over Failure Of Tray</t>
        </is>
      </c>
      <c r="F946" t="n">
        <v>9</v>
      </c>
      <c r="G946" t="n">
        <v>7.02245</v>
      </c>
    </row>
    <row r="947">
      <c r="A947" t="inlineStr">
        <is>
          <t>Daily_Minor_Stops_2026_09_18.xlsx</t>
        </is>
      </c>
      <c r="B947" t="inlineStr">
        <is>
          <t>Samridhi 5 Star Line</t>
        </is>
      </c>
      <c r="C947" s="80" t="n">
        <v>46029</v>
      </c>
      <c r="D947" t="inlineStr">
        <is>
          <t>FS-TTLi-3</t>
        </is>
      </c>
      <c r="E947" t="inlineStr">
        <is>
          <t>TTL1X/CS11: Lost Tray In Sliding Area</t>
        </is>
      </c>
      <c r="F947" t="n">
        <v>16</v>
      </c>
      <c r="G947" t="n">
        <v>12.4893333333333</v>
      </c>
    </row>
    <row r="948">
      <c r="A948" t="inlineStr">
        <is>
          <t>Daily_Minor_Stops_2026_09_18.xlsx</t>
        </is>
      </c>
      <c r="B948" t="inlineStr">
        <is>
          <t>Samridhi 5 Star Line</t>
        </is>
      </c>
      <c r="C948" s="80" t="n">
        <v>46029</v>
      </c>
      <c r="D948" t="inlineStr">
        <is>
          <t>FS-TTLi-3</t>
        </is>
      </c>
      <c r="E948" t="inlineStr">
        <is>
          <t>FOR/BP11: Hand Over Of Blank Failed</t>
        </is>
      </c>
      <c r="F948" t="n">
        <v>14</v>
      </c>
      <c r="G948" t="n">
        <v>12.6597333333333</v>
      </c>
    </row>
    <row r="949">
      <c r="A949" t="inlineStr">
        <is>
          <t>Daily_Minor_Stops_2026_09_18.xlsx</t>
        </is>
      </c>
      <c r="B949" t="inlineStr">
        <is>
          <t>Samridhi 5 Star Line</t>
        </is>
      </c>
      <c r="C949" s="80" t="n">
        <v>46030</v>
      </c>
      <c r="D949" t="inlineStr">
        <is>
          <t>FS-HCM-1</t>
        </is>
      </c>
      <c r="E949" t="inlineStr">
        <is>
          <t>FBX: Overflow At Infeed</t>
        </is>
      </c>
      <c r="F949" t="n">
        <v>11</v>
      </c>
      <c r="G949" t="n">
        <v>5.32815</v>
      </c>
    </row>
    <row r="950">
      <c r="A950" t="inlineStr">
        <is>
          <t>Daily_Minor_Stops_2026_09_18.xlsx</t>
        </is>
      </c>
      <c r="B950" t="inlineStr">
        <is>
          <t>Samridhi 5 Star Line</t>
        </is>
      </c>
      <c r="C950" s="80" t="n">
        <v>46030</v>
      </c>
      <c r="D950" t="inlineStr">
        <is>
          <t>FS-HCM-1</t>
        </is>
      </c>
      <c r="E950" t="inlineStr">
        <is>
          <t>FBX: Jam At Infeed</t>
        </is>
      </c>
      <c r="F950" t="n">
        <v>11</v>
      </c>
      <c r="G950" t="n">
        <v>3.1669</v>
      </c>
    </row>
    <row r="951">
      <c r="A951" t="inlineStr">
        <is>
          <t>Daily_Minor_Stops_2026_09_18.xlsx</t>
        </is>
      </c>
      <c r="B951" t="inlineStr">
        <is>
          <t>Samridhi 5 Star Line</t>
        </is>
      </c>
      <c r="C951" s="80" t="n">
        <v>46030</v>
      </c>
      <c r="D951" t="inlineStr">
        <is>
          <t>FS-HCM-2</t>
        </is>
      </c>
      <c r="E951" t="inlineStr">
        <is>
          <t>HXX: Film Is Broken</t>
        </is>
      </c>
      <c r="F951" t="n">
        <v>13</v>
      </c>
      <c r="G951" t="n">
        <v>7.0167</v>
      </c>
    </row>
    <row r="952">
      <c r="A952" t="inlineStr">
        <is>
          <t>Daily_Minor_Stops_2026_09_18.xlsx</t>
        </is>
      </c>
      <c r="B952" t="inlineStr">
        <is>
          <t>Samridhi 5 Star Line</t>
        </is>
      </c>
      <c r="C952" s="80" t="n">
        <v>46030</v>
      </c>
      <c r="D952" t="inlineStr">
        <is>
          <t>FS-HCM-2</t>
        </is>
      </c>
      <c r="E952" t="inlineStr">
        <is>
          <t>FBX: Jam At Infeed</t>
        </is>
      </c>
      <c r="F952" t="n">
        <v>12</v>
      </c>
      <c r="G952" t="n">
        <v>4.32845</v>
      </c>
    </row>
    <row r="953">
      <c r="A953" t="inlineStr">
        <is>
          <t>Daily_Minor_Stops_2026_09_18.xlsx</t>
        </is>
      </c>
      <c r="B953" t="inlineStr">
        <is>
          <t>Samridhi 5 Star Line</t>
        </is>
      </c>
      <c r="C953" s="80" t="n">
        <v>46030</v>
      </c>
      <c r="D953" t="inlineStr">
        <is>
          <t>FS-HCM-3</t>
        </is>
      </c>
      <c r="E953" t="inlineStr">
        <is>
          <t>HXX: Film Is Broken</t>
        </is>
      </c>
      <c r="F953" t="n">
        <v>20</v>
      </c>
      <c r="G953" t="n">
        <v>9.84121666666667</v>
      </c>
    </row>
    <row r="954">
      <c r="A954" t="inlineStr">
        <is>
          <t>Daily_Minor_Stops_2026_09_18.xlsx</t>
        </is>
      </c>
      <c r="B954" t="inlineStr">
        <is>
          <t>Samridhi 5 Star Line</t>
        </is>
      </c>
      <c r="C954" s="80" t="n">
        <v>46030</v>
      </c>
      <c r="D954" t="inlineStr">
        <is>
          <t>FS-HCM-3</t>
        </is>
      </c>
      <c r="E954" t="inlineStr">
        <is>
          <t>FBX: Jam At Infeed</t>
        </is>
      </c>
      <c r="F954" t="n">
        <v>22</v>
      </c>
      <c r="G954" t="n">
        <v>14.3427833333333</v>
      </c>
    </row>
    <row r="955">
      <c r="A955" t="inlineStr">
        <is>
          <t>Daily_Minor_Stops_2026_09_18.xlsx</t>
        </is>
      </c>
      <c r="B955" t="inlineStr">
        <is>
          <t>Samridhi 5 Star Line</t>
        </is>
      </c>
      <c r="C955" s="80" t="n">
        <v>46030</v>
      </c>
      <c r="D955" t="inlineStr">
        <is>
          <t>FS-HCM-4</t>
        </is>
      </c>
      <c r="E955" t="inlineStr">
        <is>
          <t>HXX: Film Is Broken</t>
        </is>
      </c>
      <c r="F955" t="n">
        <v>11</v>
      </c>
      <c r="G955" t="n">
        <v>13.8277166666667</v>
      </c>
    </row>
    <row r="956">
      <c r="A956" t="inlineStr">
        <is>
          <t>Daily_Minor_Stops_2026_09_18.xlsx</t>
        </is>
      </c>
      <c r="B956" t="inlineStr">
        <is>
          <t>Samridhi 5 Star Line</t>
        </is>
      </c>
      <c r="C956" s="80" t="n">
        <v>46030</v>
      </c>
      <c r="D956" t="inlineStr">
        <is>
          <t>FS-HCM-4</t>
        </is>
      </c>
      <c r="E956" t="inlineStr">
        <is>
          <t>HXX: Both Film Reels Are Empty</t>
        </is>
      </c>
      <c r="F956" t="n">
        <v>10</v>
      </c>
      <c r="G956" t="n">
        <v>3.67953333333333</v>
      </c>
    </row>
    <row r="957">
      <c r="A957" t="inlineStr">
        <is>
          <t>Daily_Minor_Stops_2026_09_18.xlsx</t>
        </is>
      </c>
      <c r="B957" t="inlineStr">
        <is>
          <t>Samridhi 5 Star Line</t>
        </is>
      </c>
      <c r="C957" s="80" t="n">
        <v>46030</v>
      </c>
      <c r="D957" t="inlineStr">
        <is>
          <t>FS-HRM-5</t>
        </is>
      </c>
      <c r="E957" t="inlineStr">
        <is>
          <t>Position Error-2</t>
        </is>
      </c>
      <c r="F957" t="n">
        <v>2</v>
      </c>
      <c r="G957" t="n">
        <v>0.16695</v>
      </c>
    </row>
    <row r="958">
      <c r="A958" t="inlineStr">
        <is>
          <t>Daily_Minor_Stops_2026_09_18.xlsx</t>
        </is>
      </c>
      <c r="B958" t="inlineStr">
        <is>
          <t>Samridhi 5 Star Line</t>
        </is>
      </c>
      <c r="C958" s="80" t="n">
        <v>46030</v>
      </c>
      <c r="D958" t="inlineStr">
        <is>
          <t>FS-HRM-5</t>
        </is>
      </c>
      <c r="E958" t="inlineStr">
        <is>
          <t>Film Is Broken-1</t>
        </is>
      </c>
      <c r="F958" t="n">
        <v>3</v>
      </c>
      <c r="G958" t="n">
        <v>1.83606666666667</v>
      </c>
    </row>
    <row r="959">
      <c r="A959" t="inlineStr">
        <is>
          <t>Daily_Minor_Stops_2026_09_18.xlsx</t>
        </is>
      </c>
      <c r="B959" t="inlineStr">
        <is>
          <t>Samridhi 5 Star Line</t>
        </is>
      </c>
      <c r="C959" s="80" t="n">
        <v>46030</v>
      </c>
      <c r="D959" t="inlineStr">
        <is>
          <t>FS-TTLi-1</t>
        </is>
      </c>
      <c r="E959" t="inlineStr">
        <is>
          <t>TTL1X/CS11: Lost Tray In Sliding Area</t>
        </is>
      </c>
      <c r="F959" t="n">
        <v>9</v>
      </c>
      <c r="G959" t="n">
        <v>8.0152</v>
      </c>
    </row>
    <row r="960">
      <c r="A960" t="inlineStr">
        <is>
          <t>Daily_Minor_Stops_2026_09_18.xlsx</t>
        </is>
      </c>
      <c r="B960" t="inlineStr">
        <is>
          <t>Samridhi 5 Star Line</t>
        </is>
      </c>
      <c r="C960" s="80" t="n">
        <v>46030</v>
      </c>
      <c r="D960" t="inlineStr">
        <is>
          <t>FS-TTLi-1</t>
        </is>
      </c>
      <c r="E960" t="inlineStr">
        <is>
          <t>FOR/BP11: Hand Over Of Blank Failed</t>
        </is>
      </c>
      <c r="F960" t="n">
        <v>9</v>
      </c>
      <c r="G960" t="n">
        <v>5.6753</v>
      </c>
    </row>
    <row r="961">
      <c r="A961" t="inlineStr">
        <is>
          <t>Daily_Minor_Stops_2026_09_18.xlsx</t>
        </is>
      </c>
      <c r="B961" t="inlineStr">
        <is>
          <t>Samridhi 5 Star Line</t>
        </is>
      </c>
      <c r="C961" s="80" t="n">
        <v>46030</v>
      </c>
      <c r="D961" t="inlineStr">
        <is>
          <t>FS-TTLi-2</t>
        </is>
      </c>
      <c r="E961" t="inlineStr">
        <is>
          <t>TTL1X/CS11: Lost Tray In Sliding Area</t>
        </is>
      </c>
      <c r="F961" t="n">
        <v>3</v>
      </c>
      <c r="G961" t="n">
        <v>0.6738</v>
      </c>
    </row>
    <row r="962">
      <c r="A962" t="inlineStr">
        <is>
          <t>Daily_Minor_Stops_2026_09_18.xlsx</t>
        </is>
      </c>
      <c r="B962" t="inlineStr">
        <is>
          <t>Samridhi 5 Star Line</t>
        </is>
      </c>
      <c r="C962" s="80" t="n">
        <v>46030</v>
      </c>
      <c r="D962" t="inlineStr">
        <is>
          <t>FS-TTLi-2</t>
        </is>
      </c>
      <c r="E962" t="inlineStr">
        <is>
          <t>FOR/BP11: Hand Over Of Blank Failed</t>
        </is>
      </c>
      <c r="F962" t="n">
        <v>6</v>
      </c>
      <c r="G962" t="n">
        <v>3.6684</v>
      </c>
    </row>
    <row r="963">
      <c r="A963" t="inlineStr">
        <is>
          <t>Daily_Minor_Stops_2026_09_18.xlsx</t>
        </is>
      </c>
      <c r="B963" t="inlineStr">
        <is>
          <t>Samridhi 5 Star Line</t>
        </is>
      </c>
      <c r="C963" s="80" t="n">
        <v>46030</v>
      </c>
      <c r="D963" t="inlineStr">
        <is>
          <t>FS-TTLi-3</t>
        </is>
      </c>
      <c r="E963" t="inlineStr">
        <is>
          <t>LOD/TGR11: Robot-Gripper Sensor Fault</t>
        </is>
      </c>
      <c r="F963" t="n">
        <v>13</v>
      </c>
      <c r="G963" t="n">
        <v>9.32653333333333</v>
      </c>
    </row>
    <row r="964">
      <c r="A964" t="inlineStr">
        <is>
          <t>Daily_Minor_Stops_2026_09_18.xlsx</t>
        </is>
      </c>
      <c r="B964" t="inlineStr">
        <is>
          <t>Samridhi 5 Star Line</t>
        </is>
      </c>
      <c r="C964" s="80" t="n">
        <v>46030</v>
      </c>
      <c r="D964" t="inlineStr">
        <is>
          <t>FS-TTLi-3</t>
        </is>
      </c>
      <c r="E964" t="inlineStr">
        <is>
          <t>FOR/BP11: Hand Over Of Blank Failed</t>
        </is>
      </c>
      <c r="F964" t="n">
        <v>14</v>
      </c>
      <c r="G964" t="n">
        <v>14.1701666666667</v>
      </c>
    </row>
    <row r="965">
      <c r="A965" t="inlineStr">
        <is>
          <t>Daily_Minor_Stops_2026_09_18.xlsx</t>
        </is>
      </c>
      <c r="B965" t="inlineStr">
        <is>
          <t>Samridhi 5 Star Line</t>
        </is>
      </c>
      <c r="C965" s="80" t="n">
        <v>46031</v>
      </c>
      <c r="D965" t="inlineStr">
        <is>
          <t>FS-HCM-1</t>
        </is>
      </c>
      <c r="E965" t="inlineStr">
        <is>
          <t>FBX: Overflow At Infeed</t>
        </is>
      </c>
      <c r="F965" t="n">
        <v>25</v>
      </c>
      <c r="G965" t="n">
        <v>13.4541833333333</v>
      </c>
    </row>
    <row r="966">
      <c r="A966" t="inlineStr">
        <is>
          <t>Daily_Minor_Stops_2026_09_18.xlsx</t>
        </is>
      </c>
      <c r="B966" t="inlineStr">
        <is>
          <t>Samridhi 5 Star Line</t>
        </is>
      </c>
      <c r="C966" s="80" t="n">
        <v>46031</v>
      </c>
      <c r="D966" t="inlineStr">
        <is>
          <t>FS-HCM-1</t>
        </is>
      </c>
      <c r="E966" t="inlineStr">
        <is>
          <t>FBX: Jam At Infeed</t>
        </is>
      </c>
      <c r="F966" t="n">
        <v>26</v>
      </c>
      <c r="G966" t="n">
        <v>9.663349999999999</v>
      </c>
    </row>
    <row r="967">
      <c r="A967" t="inlineStr">
        <is>
          <t>Daily_Minor_Stops_2026_09_18.xlsx</t>
        </is>
      </c>
      <c r="B967" t="inlineStr">
        <is>
          <t>Samridhi 5 Star Line</t>
        </is>
      </c>
      <c r="C967" s="80" t="n">
        <v>46031</v>
      </c>
      <c r="D967" t="inlineStr">
        <is>
          <t>FS-HCM-2</t>
        </is>
      </c>
      <c r="E967" t="inlineStr">
        <is>
          <t>HXX: Too Many Consecutive Rejects</t>
        </is>
      </c>
      <c r="F967" t="n">
        <v>29</v>
      </c>
      <c r="G967" t="n">
        <v>16.7083333333333</v>
      </c>
    </row>
    <row r="968">
      <c r="A968" t="inlineStr">
        <is>
          <t>Daily_Minor_Stops_2026_09_18.xlsx</t>
        </is>
      </c>
      <c r="B968" t="inlineStr">
        <is>
          <t>Samridhi 5 Star Line</t>
        </is>
      </c>
      <c r="C968" s="80" t="n">
        <v>46031</v>
      </c>
      <c r="D968" t="inlineStr">
        <is>
          <t>FS-HCM-2</t>
        </is>
      </c>
      <c r="E968" t="inlineStr">
        <is>
          <t>FBX: Jam At Infeed</t>
        </is>
      </c>
      <c r="F968" t="n">
        <v>25</v>
      </c>
      <c r="G968" t="n">
        <v>10.66675</v>
      </c>
    </row>
    <row r="969">
      <c r="A969" t="inlineStr">
        <is>
          <t>Daily_Minor_Stops_2026_09_18.xlsx</t>
        </is>
      </c>
      <c r="B969" t="inlineStr">
        <is>
          <t>Samridhi 5 Star Line</t>
        </is>
      </c>
      <c r="C969" s="80" t="n">
        <v>46031</v>
      </c>
      <c r="D969" t="inlineStr">
        <is>
          <t>FS-HCM-3</t>
        </is>
      </c>
      <c r="E969" t="inlineStr">
        <is>
          <t>HXX: Data Printer Not Ready</t>
        </is>
      </c>
      <c r="F969" t="n">
        <v>49</v>
      </c>
      <c r="G969" t="n">
        <v>52.6993833333333</v>
      </c>
    </row>
    <row r="970">
      <c r="A970" t="inlineStr">
        <is>
          <t>Daily_Minor_Stops_2026_09_18.xlsx</t>
        </is>
      </c>
      <c r="B970" t="inlineStr">
        <is>
          <t>Samridhi 5 Star Line</t>
        </is>
      </c>
      <c r="C970" s="80" t="n">
        <v>46031</v>
      </c>
      <c r="D970" t="inlineStr">
        <is>
          <t>FS-HCM-3</t>
        </is>
      </c>
      <c r="E970" t="inlineStr">
        <is>
          <t>FBX: Jam At Infeed</t>
        </is>
      </c>
      <c r="F970" t="n">
        <v>63</v>
      </c>
      <c r="G970" t="n">
        <v>24.49315</v>
      </c>
    </row>
    <row r="971">
      <c r="A971" t="inlineStr">
        <is>
          <t>Daily_Minor_Stops_2026_09_18.xlsx</t>
        </is>
      </c>
      <c r="B971" t="inlineStr">
        <is>
          <t>Samridhi 5 Star Line</t>
        </is>
      </c>
      <c r="C971" s="80" t="n">
        <v>46031</v>
      </c>
      <c r="D971" t="inlineStr">
        <is>
          <t>FS-HCM-4</t>
        </is>
      </c>
      <c r="E971" t="inlineStr">
        <is>
          <t>HXX: Film Is Broken</t>
        </is>
      </c>
      <c r="F971" t="n">
        <v>10</v>
      </c>
      <c r="G971" t="n">
        <v>11.4991666666667</v>
      </c>
    </row>
    <row r="972">
      <c r="A972" t="inlineStr">
        <is>
          <t>Daily_Minor_Stops_2026_09_18.xlsx</t>
        </is>
      </c>
      <c r="B972" t="inlineStr">
        <is>
          <t>Samridhi 5 Star Line</t>
        </is>
      </c>
      <c r="C972" s="80" t="n">
        <v>46031</v>
      </c>
      <c r="D972" t="inlineStr">
        <is>
          <t>FS-HCM-4</t>
        </is>
      </c>
      <c r="E972" t="inlineStr">
        <is>
          <t>FBX: Jam At Infeed</t>
        </is>
      </c>
      <c r="F972" t="n">
        <v>8</v>
      </c>
      <c r="G972" t="n">
        <v>7.16123333333333</v>
      </c>
    </row>
    <row r="973">
      <c r="A973" t="inlineStr">
        <is>
          <t>Daily_Minor_Stops_2026_09_18.xlsx</t>
        </is>
      </c>
      <c r="B973" t="inlineStr">
        <is>
          <t>Samridhi 5 Star Line</t>
        </is>
      </c>
      <c r="C973" s="80" t="n">
        <v>46031</v>
      </c>
      <c r="D973" t="inlineStr">
        <is>
          <t>FS-HRM-5</t>
        </is>
      </c>
      <c r="E973" t="inlineStr">
        <is>
          <t>Door Metering Belt Open</t>
        </is>
      </c>
      <c r="F973" t="n">
        <v>3</v>
      </c>
      <c r="G973" t="n">
        <v>3.66496666666667</v>
      </c>
    </row>
    <row r="974">
      <c r="A974" t="inlineStr">
        <is>
          <t>Daily_Minor_Stops_2026_09_18.xlsx</t>
        </is>
      </c>
      <c r="B974" t="inlineStr">
        <is>
          <t>Samridhi 5 Star Line</t>
        </is>
      </c>
      <c r="C974" s="80" t="n">
        <v>46031</v>
      </c>
      <c r="D974" t="inlineStr">
        <is>
          <t>FS-HRM-5</t>
        </is>
      </c>
      <c r="E974" t="inlineStr">
        <is>
          <t>Cover Machine Outfeed Open</t>
        </is>
      </c>
      <c r="F974" t="n">
        <v>4</v>
      </c>
      <c r="G974" t="n">
        <v>3.67238333333333</v>
      </c>
    </row>
    <row r="975">
      <c r="A975" t="inlineStr">
        <is>
          <t>Daily_Minor_Stops_2026_09_18.xlsx</t>
        </is>
      </c>
      <c r="B975" t="inlineStr">
        <is>
          <t>Samridhi 5 Star Line</t>
        </is>
      </c>
      <c r="C975" s="80" t="n">
        <v>46031</v>
      </c>
      <c r="D975" t="inlineStr">
        <is>
          <t>FS-TTLi-1</t>
        </is>
      </c>
      <c r="E975" t="inlineStr">
        <is>
          <t>LOD/TGR11: Robot-Gripper Sensor Fault</t>
        </is>
      </c>
      <c r="F975" t="n">
        <v>8</v>
      </c>
      <c r="G975" t="n">
        <v>4.6802</v>
      </c>
    </row>
    <row r="976">
      <c r="A976" t="inlineStr">
        <is>
          <t>Daily_Minor_Stops_2026_09_18.xlsx</t>
        </is>
      </c>
      <c r="B976" t="inlineStr">
        <is>
          <t>Samridhi 5 Star Line</t>
        </is>
      </c>
      <c r="C976" s="80" t="n">
        <v>46031</v>
      </c>
      <c r="D976" t="inlineStr">
        <is>
          <t>FS-TTLi-1</t>
        </is>
      </c>
      <c r="E976" t="inlineStr">
        <is>
          <t>CLO/TFXX: Jam On Tray Infeed</t>
        </is>
      </c>
      <c r="F976" t="n">
        <v>9</v>
      </c>
      <c r="G976" t="n">
        <v>81.8275666666667</v>
      </c>
    </row>
    <row r="977">
      <c r="A977" t="inlineStr">
        <is>
          <t>Daily_Minor_Stops_2026_09_18.xlsx</t>
        </is>
      </c>
      <c r="B977" t="inlineStr">
        <is>
          <t>Samridhi 5 Star Line</t>
        </is>
      </c>
      <c r="C977" s="80" t="n">
        <v>46031</v>
      </c>
      <c r="D977" t="inlineStr">
        <is>
          <t>FS-TTLi-2</t>
        </is>
      </c>
      <c r="E977" t="inlineStr">
        <is>
          <t>LOD/TPG11: Move Time Out</t>
        </is>
      </c>
      <c r="F977" t="n">
        <v>6</v>
      </c>
      <c r="G977" t="n">
        <v>3.50836666666667</v>
      </c>
    </row>
    <row r="978">
      <c r="A978" t="inlineStr">
        <is>
          <t>Daily_Minor_Stops_2026_09_18.xlsx</t>
        </is>
      </c>
      <c r="B978" t="inlineStr">
        <is>
          <t>Samridhi 5 Star Line</t>
        </is>
      </c>
      <c r="C978" s="80" t="n">
        <v>46031</v>
      </c>
      <c r="D978" t="inlineStr">
        <is>
          <t>FS-TTLi-2</t>
        </is>
      </c>
      <c r="E978" t="inlineStr">
        <is>
          <t>CLO/CT11: Axis1 Position Error</t>
        </is>
      </c>
      <c r="F978" t="n">
        <v>6</v>
      </c>
      <c r="G978" t="n">
        <v>3.32445</v>
      </c>
    </row>
    <row r="979">
      <c r="A979" t="inlineStr">
        <is>
          <t>Daily_Minor_Stops_2026_09_18.xlsx</t>
        </is>
      </c>
      <c r="B979" t="inlineStr">
        <is>
          <t>Samridhi 5 Star Line</t>
        </is>
      </c>
      <c r="C979" s="80" t="n">
        <v>46031</v>
      </c>
      <c r="D979" t="inlineStr">
        <is>
          <t>FS-TTLi-3</t>
        </is>
      </c>
      <c r="E979" t="inlineStr">
        <is>
          <t>TTL1X/CS11: Lost Tray In Sliding Area</t>
        </is>
      </c>
      <c r="F979" t="n">
        <v>11</v>
      </c>
      <c r="G979" t="n">
        <v>8.335433333333331</v>
      </c>
    </row>
    <row r="980">
      <c r="A980" t="inlineStr">
        <is>
          <t>Daily_Minor_Stops_2026_09_18.xlsx</t>
        </is>
      </c>
      <c r="B980" t="inlineStr">
        <is>
          <t>Samridhi 5 Star Line</t>
        </is>
      </c>
      <c r="C980" s="80" t="n">
        <v>46031</v>
      </c>
      <c r="D980" t="inlineStr">
        <is>
          <t>FS-TTLi-3</t>
        </is>
      </c>
      <c r="E980" t="inlineStr">
        <is>
          <t>FOR/FT11: Hand Over Failure Of Tray</t>
        </is>
      </c>
      <c r="F980" t="n">
        <v>9</v>
      </c>
      <c r="G980" t="n">
        <v>14.3379666666667</v>
      </c>
    </row>
    <row r="981">
      <c r="A981" t="inlineStr">
        <is>
          <t>Daily_Minor_Stops_2026_09_18.xlsx</t>
        </is>
      </c>
      <c r="B981" t="inlineStr">
        <is>
          <t>Samridhi 5 Star Line</t>
        </is>
      </c>
      <c r="C981" s="80" t="n">
        <v>46032</v>
      </c>
      <c r="D981" t="inlineStr">
        <is>
          <t>FS-HCM-1</t>
        </is>
      </c>
      <c r="E981" t="inlineStr">
        <is>
          <t>HXX: Double Package Rejected many times</t>
        </is>
      </c>
      <c r="F981" t="n">
        <v>13</v>
      </c>
      <c r="G981" t="n">
        <v>53.2753</v>
      </c>
    </row>
    <row r="982">
      <c r="A982" t="inlineStr">
        <is>
          <t>Daily_Minor_Stops_2026_09_18.xlsx</t>
        </is>
      </c>
      <c r="B982" t="inlineStr">
        <is>
          <t>Samridhi 5 Star Line</t>
        </is>
      </c>
      <c r="C982" s="80" t="n">
        <v>46032</v>
      </c>
      <c r="D982" t="inlineStr">
        <is>
          <t>FS-HCM-1</t>
        </is>
      </c>
      <c r="E982" t="inlineStr">
        <is>
          <t>FBX: Overflow At Infeed</t>
        </is>
      </c>
      <c r="F982" t="n">
        <v>13</v>
      </c>
      <c r="G982" t="n">
        <v>13.0164</v>
      </c>
    </row>
    <row r="983">
      <c r="A983" t="inlineStr">
        <is>
          <t>Daily_Minor_Stops_2026_09_18.xlsx</t>
        </is>
      </c>
      <c r="B983" t="inlineStr">
        <is>
          <t>Samridhi 5 Star Line</t>
        </is>
      </c>
      <c r="C983" s="80" t="n">
        <v>46032</v>
      </c>
      <c r="D983" t="inlineStr">
        <is>
          <t>FS-HCM-2</t>
        </is>
      </c>
      <c r="E983" t="inlineStr">
        <is>
          <t>FBX: Jam At Infeed</t>
        </is>
      </c>
      <c r="F983" t="n">
        <v>15</v>
      </c>
      <c r="G983" t="n">
        <v>4.3477</v>
      </c>
    </row>
    <row r="984">
      <c r="A984" t="inlineStr">
        <is>
          <t>Daily_Minor_Stops_2026_09_18.xlsx</t>
        </is>
      </c>
      <c r="B984" t="inlineStr">
        <is>
          <t>Samridhi 5 Star Line</t>
        </is>
      </c>
      <c r="C984" s="80" t="n">
        <v>46032</v>
      </c>
      <c r="D984" t="inlineStr">
        <is>
          <t>FS-HCM-2</t>
        </is>
      </c>
      <c r="E984" t="inlineStr">
        <is>
          <t>Cover Machine Discharge Open</t>
        </is>
      </c>
      <c r="F984" t="n">
        <v>5</v>
      </c>
      <c r="G984" t="n">
        <v>2.00116666666667</v>
      </c>
    </row>
    <row r="985">
      <c r="A985" t="inlineStr">
        <is>
          <t>Daily_Minor_Stops_2026_09_18.xlsx</t>
        </is>
      </c>
      <c r="B985" t="inlineStr">
        <is>
          <t>Samridhi 5 Star Line</t>
        </is>
      </c>
      <c r="C985" s="80" t="n">
        <v>46032</v>
      </c>
      <c r="D985" t="inlineStr">
        <is>
          <t>FS-HCM-3</t>
        </is>
      </c>
      <c r="E985" t="inlineStr">
        <is>
          <t>HXX: Data Printer Not Ready</t>
        </is>
      </c>
      <c r="F985" t="n">
        <v>55</v>
      </c>
      <c r="G985" t="n">
        <v>35.3527666666667</v>
      </c>
    </row>
    <row r="986">
      <c r="A986" t="inlineStr">
        <is>
          <t>Daily_Minor_Stops_2026_09_18.xlsx</t>
        </is>
      </c>
      <c r="B986" t="inlineStr">
        <is>
          <t>Samridhi 5 Star Line</t>
        </is>
      </c>
      <c r="C986" s="80" t="n">
        <v>46032</v>
      </c>
      <c r="D986" t="inlineStr">
        <is>
          <t>FS-HCM-3</t>
        </is>
      </c>
      <c r="E986" t="inlineStr">
        <is>
          <t>FBX: Jam At Infeed</t>
        </is>
      </c>
      <c r="F986" t="n">
        <v>41</v>
      </c>
      <c r="G986" t="n">
        <v>19.0115</v>
      </c>
    </row>
    <row r="987">
      <c r="A987" t="inlineStr">
        <is>
          <t>Daily_Minor_Stops_2026_09_18.xlsx</t>
        </is>
      </c>
      <c r="B987" t="inlineStr">
        <is>
          <t>Samridhi 5 Star Line</t>
        </is>
      </c>
      <c r="C987" s="80" t="n">
        <v>46032</v>
      </c>
      <c r="D987" t="inlineStr">
        <is>
          <t>FS-HCM-4</t>
        </is>
      </c>
      <c r="E987" t="inlineStr">
        <is>
          <t>HXX: Film Is Broken</t>
        </is>
      </c>
      <c r="F987" t="n">
        <v>11</v>
      </c>
      <c r="G987" t="n">
        <v>12.3304</v>
      </c>
    </row>
    <row r="988">
      <c r="A988" t="inlineStr">
        <is>
          <t>Daily_Minor_Stops_2026_09_18.xlsx</t>
        </is>
      </c>
      <c r="B988" t="inlineStr">
        <is>
          <t>Samridhi 5 Star Line</t>
        </is>
      </c>
      <c r="C988" s="80" t="n">
        <v>46032</v>
      </c>
      <c r="D988" t="inlineStr">
        <is>
          <t>FS-HCM-4</t>
        </is>
      </c>
      <c r="E988" t="inlineStr">
        <is>
          <t>FBX: Jam At Infeed</t>
        </is>
      </c>
      <c r="F988" t="n">
        <v>7</v>
      </c>
      <c r="G988" t="n">
        <v>3.98616666666667</v>
      </c>
    </row>
    <row r="989">
      <c r="A989" t="inlineStr">
        <is>
          <t>Daily_Minor_Stops_2026_09_18.xlsx</t>
        </is>
      </c>
      <c r="B989" t="inlineStr">
        <is>
          <t>Samridhi 5 Star Line</t>
        </is>
      </c>
      <c r="C989" s="80" t="n">
        <v>46032</v>
      </c>
      <c r="D989" t="inlineStr">
        <is>
          <t>FS-HRM-5</t>
        </is>
      </c>
      <c r="E989" t="inlineStr">
        <is>
          <t>Main Cover Open</t>
        </is>
      </c>
      <c r="F989" t="n">
        <v>5</v>
      </c>
      <c r="G989" t="n">
        <v>2.3355</v>
      </c>
    </row>
    <row r="990">
      <c r="A990" t="inlineStr">
        <is>
          <t>Daily_Minor_Stops_2026_09_18.xlsx</t>
        </is>
      </c>
      <c r="B990" t="inlineStr">
        <is>
          <t>Samridhi 5 Star Line</t>
        </is>
      </c>
      <c r="C990" s="80" t="n">
        <v>46032</v>
      </c>
      <c r="D990" t="inlineStr">
        <is>
          <t>FS-HRM-5</t>
        </is>
      </c>
      <c r="E990" t="inlineStr">
        <is>
          <t>Cover Machine Outfeed Open</t>
        </is>
      </c>
      <c r="F990" t="n">
        <v>11</v>
      </c>
      <c r="G990" t="n">
        <v>15.6504333333333</v>
      </c>
    </row>
    <row r="991">
      <c r="A991" t="inlineStr">
        <is>
          <t>Daily_Minor_Stops_2026_09_18.xlsx</t>
        </is>
      </c>
      <c r="B991" t="inlineStr">
        <is>
          <t>Samridhi 5 Star Line</t>
        </is>
      </c>
      <c r="C991" s="80" t="n">
        <v>46032</v>
      </c>
      <c r="D991" t="inlineStr">
        <is>
          <t>FS-TTLi-1</t>
        </is>
      </c>
      <c r="E991" t="inlineStr">
        <is>
          <t>TTL1X/CS11: Lost Tray In Sliding Area</t>
        </is>
      </c>
      <c r="F991" t="n">
        <v>5</v>
      </c>
      <c r="G991" t="n">
        <v>5.35136666666667</v>
      </c>
    </row>
    <row r="992">
      <c r="A992" t="inlineStr">
        <is>
          <t>Daily_Minor_Stops_2026_09_18.xlsx</t>
        </is>
      </c>
      <c r="B992" t="inlineStr">
        <is>
          <t>Samridhi 5 Star Line</t>
        </is>
      </c>
      <c r="C992" s="80" t="n">
        <v>46032</v>
      </c>
      <c r="D992" t="inlineStr">
        <is>
          <t>FS-TTLi-1</t>
        </is>
      </c>
      <c r="E992" t="inlineStr">
        <is>
          <t>LOD/TGR11: Robot-Gripper Sensor Fault</t>
        </is>
      </c>
      <c r="F992" t="n">
        <v>29</v>
      </c>
      <c r="G992" t="n">
        <v>15.2037</v>
      </c>
    </row>
    <row r="993">
      <c r="A993" t="inlineStr">
        <is>
          <t>Daily_Minor_Stops_2026_09_18.xlsx</t>
        </is>
      </c>
      <c r="B993" t="inlineStr">
        <is>
          <t>Samridhi 5 Star Line</t>
        </is>
      </c>
      <c r="C993" s="80" t="n">
        <v>46032</v>
      </c>
      <c r="D993" t="inlineStr">
        <is>
          <t>FS-TTLi-2</t>
        </is>
      </c>
      <c r="E993" t="inlineStr">
        <is>
          <t>FOR/BP11: Hand Over Of Blank Failed</t>
        </is>
      </c>
      <c r="F993" t="n">
        <v>3</v>
      </c>
      <c r="G993" t="n">
        <v>3.6819</v>
      </c>
    </row>
    <row r="994">
      <c r="A994" t="inlineStr">
        <is>
          <t>Daily_Minor_Stops_2026_09_18.xlsx</t>
        </is>
      </c>
      <c r="B994" t="inlineStr">
        <is>
          <t>Samridhi 5 Star Line</t>
        </is>
      </c>
      <c r="C994" s="80" t="n">
        <v>46032</v>
      </c>
      <c r="D994" t="inlineStr">
        <is>
          <t>FS-TTLi-2</t>
        </is>
      </c>
      <c r="E994" t="inlineStr">
        <is>
          <t>CLO/CT11: Axis1 Position Error</t>
        </is>
      </c>
      <c r="F994" t="n">
        <v>9</v>
      </c>
      <c r="G994" t="n">
        <v>6.0033</v>
      </c>
    </row>
    <row r="995">
      <c r="A995" t="inlineStr">
        <is>
          <t>Daily_Minor_Stops_2026_09_18.xlsx</t>
        </is>
      </c>
      <c r="B995" t="inlineStr">
        <is>
          <t>Samridhi 5 Star Line</t>
        </is>
      </c>
      <c r="C995" s="80" t="n">
        <v>46032</v>
      </c>
      <c r="D995" t="inlineStr">
        <is>
          <t>FS-TTLi-3</t>
        </is>
      </c>
      <c r="E995" t="inlineStr">
        <is>
          <t>TTL1X/CS11: Lost Tray In Sliding Area</t>
        </is>
      </c>
      <c r="F995" t="n">
        <v>7</v>
      </c>
      <c r="G995" t="n">
        <v>2.65336666666667</v>
      </c>
    </row>
    <row r="996">
      <c r="A996" t="inlineStr">
        <is>
          <t>Daily_Minor_Stops_2026_09_18.xlsx</t>
        </is>
      </c>
      <c r="B996" t="inlineStr">
        <is>
          <t>Samridhi 5 Star Line</t>
        </is>
      </c>
      <c r="C996" s="80" t="n">
        <v>46032</v>
      </c>
      <c r="D996" t="inlineStr">
        <is>
          <t>FS-TTLi-3</t>
        </is>
      </c>
      <c r="E996" t="inlineStr">
        <is>
          <t>FOR/BP11: Hand Over Of Blank Failed</t>
        </is>
      </c>
      <c r="F996" t="n">
        <v>17</v>
      </c>
      <c r="G996" t="n">
        <v>79.3773333333333</v>
      </c>
    </row>
    <row r="997">
      <c r="A997" t="inlineStr">
        <is>
          <t>Daily_Minor_Stops_2026_09_18.xlsx</t>
        </is>
      </c>
      <c r="B997" t="inlineStr">
        <is>
          <t>Samridhi 5 Star Line</t>
        </is>
      </c>
      <c r="C997" s="80" t="n">
        <v>46033</v>
      </c>
      <c r="D997" t="inlineStr">
        <is>
          <t>FS-HCM-1</t>
        </is>
      </c>
      <c r="E997" t="inlineStr">
        <is>
          <t>FBX: Overflow At Infeed</t>
        </is>
      </c>
      <c r="F997" t="n">
        <v>16</v>
      </c>
      <c r="G997" t="n">
        <v>6.97791666666667</v>
      </c>
    </row>
    <row r="998">
      <c r="A998" t="inlineStr">
        <is>
          <t>Daily_Minor_Stops_2026_09_18.xlsx</t>
        </is>
      </c>
      <c r="B998" t="inlineStr">
        <is>
          <t>Samridhi 5 Star Line</t>
        </is>
      </c>
      <c r="C998" s="80" t="n">
        <v>46033</v>
      </c>
      <c r="D998" t="inlineStr">
        <is>
          <t>FS-HCM-1</t>
        </is>
      </c>
      <c r="E998" t="inlineStr">
        <is>
          <t>FBX: Jam At Infeed</t>
        </is>
      </c>
      <c r="F998" t="n">
        <v>28</v>
      </c>
      <c r="G998" t="n">
        <v>9.3643</v>
      </c>
    </row>
    <row r="999">
      <c r="A999" t="inlineStr">
        <is>
          <t>Daily_Minor_Stops_2026_09_18.xlsx</t>
        </is>
      </c>
      <c r="B999" t="inlineStr">
        <is>
          <t>Samridhi 5 Star Line</t>
        </is>
      </c>
      <c r="C999" s="80" t="n">
        <v>46033</v>
      </c>
      <c r="D999" t="inlineStr">
        <is>
          <t>FS-HCM-2</t>
        </is>
      </c>
      <c r="E999" t="inlineStr">
        <is>
          <t>HXX: Film Is Broken</t>
        </is>
      </c>
      <c r="F999" t="n">
        <v>14</v>
      </c>
      <c r="G999" t="n">
        <v>19.6681333333333</v>
      </c>
    </row>
    <row r="1000">
      <c r="A1000" t="inlineStr">
        <is>
          <t>Daily_Minor_Stops_2026_09_18.xlsx</t>
        </is>
      </c>
      <c r="B1000" t="inlineStr">
        <is>
          <t>Samridhi 5 Star Line</t>
        </is>
      </c>
      <c r="C1000" s="80" t="n">
        <v>46033</v>
      </c>
      <c r="D1000" t="inlineStr">
        <is>
          <t>FS-HCM-2</t>
        </is>
      </c>
      <c r="E1000" t="inlineStr">
        <is>
          <t>FBX: Jam At Infeed</t>
        </is>
      </c>
      <c r="F1000" t="n">
        <v>11</v>
      </c>
      <c r="G1000" t="n">
        <v>5.3338</v>
      </c>
    </row>
    <row r="1001">
      <c r="A1001" t="inlineStr">
        <is>
          <t>Daily_Minor_Stops_2026_09_18.xlsx</t>
        </is>
      </c>
      <c r="B1001" t="inlineStr">
        <is>
          <t>Samridhi 5 Star Line</t>
        </is>
      </c>
      <c r="C1001" s="80" t="n">
        <v>46033</v>
      </c>
      <c r="D1001" t="inlineStr">
        <is>
          <t>FS-HCM-3</t>
        </is>
      </c>
      <c r="E1001" t="inlineStr">
        <is>
          <t>HXX: Data Printer Not Ready</t>
        </is>
      </c>
      <c r="F1001" t="n">
        <v>17</v>
      </c>
      <c r="G1001" t="n">
        <v>9.181516666666671</v>
      </c>
    </row>
    <row r="1002">
      <c r="A1002" t="inlineStr">
        <is>
          <t>Daily_Minor_Stops_2026_09_18.xlsx</t>
        </is>
      </c>
      <c r="B1002" t="inlineStr">
        <is>
          <t>Samridhi 5 Star Line Total</t>
        </is>
      </c>
      <c r="F1002" t="n">
        <v>44986</v>
      </c>
      <c r="G1002" t="n">
        <v>85810.6508333332</v>
      </c>
    </row>
    <row r="1003">
      <c r="A1003" t="inlineStr">
        <is>
          <t>Daily_Minor_Stops_2026_09_18.xlsx</t>
        </is>
      </c>
      <c r="B1003" t="inlineStr">
        <is>
          <t>Samridhi 5 Star Line</t>
        </is>
      </c>
      <c r="C1003" s="80" t="n">
        <v>46033</v>
      </c>
      <c r="D1003" t="inlineStr">
        <is>
          <t>FS-HCM-3</t>
        </is>
      </c>
      <c r="E1003" t="inlineStr">
        <is>
          <t>FBX: Jam At Infeed</t>
        </is>
      </c>
      <c r="F1003" t="n">
        <v>43</v>
      </c>
      <c r="G1003" t="n">
        <v>38.1791166666667</v>
      </c>
    </row>
    <row r="1004">
      <c r="A1004" t="inlineStr">
        <is>
          <t>Daily_Minor_Stops_2026_09_18.xlsx</t>
        </is>
      </c>
      <c r="B1004" t="inlineStr">
        <is>
          <t>Samridhi 5 Star Line</t>
        </is>
      </c>
      <c r="C1004" s="80" t="n">
        <v>46033</v>
      </c>
      <c r="D1004" t="inlineStr">
        <is>
          <t>FS-HCM-4</t>
        </is>
      </c>
      <c r="E1004" t="inlineStr">
        <is>
          <t>HXX: Film Is Broken</t>
        </is>
      </c>
      <c r="F1004" t="n">
        <v>9</v>
      </c>
      <c r="G1004" t="n">
        <v>3.5127</v>
      </c>
    </row>
    <row r="1005">
      <c r="A1005" t="inlineStr">
        <is>
          <t>Daily_Minor_Stops_2026_09_18.xlsx</t>
        </is>
      </c>
      <c r="B1005" t="inlineStr">
        <is>
          <t>Samridhi 5 Star Line</t>
        </is>
      </c>
      <c r="C1005" s="80" t="n">
        <v>46033</v>
      </c>
      <c r="D1005" t="inlineStr">
        <is>
          <t>FS-HCM-4</t>
        </is>
      </c>
      <c r="E1005" t="inlineStr">
        <is>
          <t>FBX: Jam At Infeed</t>
        </is>
      </c>
      <c r="F1005" t="n">
        <v>16</v>
      </c>
      <c r="G1005" t="n">
        <v>11.4979666666667</v>
      </c>
    </row>
    <row r="1006">
      <c r="A1006" t="inlineStr">
        <is>
          <t>Daily_Minor_Stops_2026_09_18.xlsx</t>
        </is>
      </c>
      <c r="B1006" t="inlineStr">
        <is>
          <t>Samridhi 5 Star Line</t>
        </is>
      </c>
      <c r="C1006" s="80" t="n">
        <v>46033</v>
      </c>
      <c r="D1006" t="inlineStr">
        <is>
          <t>FS-HRM-5</t>
        </is>
      </c>
      <c r="E1006" t="inlineStr">
        <is>
          <t>Position Error-2</t>
        </is>
      </c>
      <c r="F1006" t="n">
        <v>11</v>
      </c>
      <c r="G1006" t="n">
        <v>6.16198333333333</v>
      </c>
    </row>
    <row r="1007">
      <c r="A1007" t="inlineStr">
        <is>
          <t>Daily_Minor_Stops_2026_09_18.xlsx</t>
        </is>
      </c>
      <c r="B1007" t="inlineStr">
        <is>
          <t>Samridhi 5 Star Line</t>
        </is>
      </c>
      <c r="C1007" s="80" t="n">
        <v>46033</v>
      </c>
      <c r="D1007" t="inlineStr">
        <is>
          <t>FS-HRM-5</t>
        </is>
      </c>
      <c r="E1007" t="inlineStr">
        <is>
          <t>Cover Machine Outfeed Open</t>
        </is>
      </c>
      <c r="F1007" t="n">
        <v>16</v>
      </c>
      <c r="G1007" t="n">
        <v>29.15515</v>
      </c>
    </row>
    <row r="1008">
      <c r="A1008" t="inlineStr">
        <is>
          <t>Daily_Minor_Stops_2026_09_18.xlsx</t>
        </is>
      </c>
      <c r="B1008" t="inlineStr">
        <is>
          <t>Samridhi 5 Star Line</t>
        </is>
      </c>
      <c r="C1008" s="80" t="n">
        <v>46033</v>
      </c>
      <c r="D1008" t="inlineStr">
        <is>
          <t>FS-TTLi-1</t>
        </is>
      </c>
      <c r="E1008" t="inlineStr">
        <is>
          <t>TTL1X/CS11: Lost Tray In Sliding Area</t>
        </is>
      </c>
      <c r="F1008" t="n">
        <v>18</v>
      </c>
      <c r="G1008" t="n">
        <v>27.3478166666667</v>
      </c>
    </row>
    <row r="1009">
      <c r="A1009" t="inlineStr">
        <is>
          <t>Daily_Minor_Stops_2026_09_18.xlsx</t>
        </is>
      </c>
      <c r="B1009" t="inlineStr">
        <is>
          <t>Samridhi 5 Star Line</t>
        </is>
      </c>
      <c r="C1009" s="80" t="n">
        <v>46033</v>
      </c>
      <c r="D1009" t="inlineStr">
        <is>
          <t>FS-TTLi-1</t>
        </is>
      </c>
      <c r="E1009" t="inlineStr">
        <is>
          <t>FOR/FT11: Hand Over Failure Of Tray</t>
        </is>
      </c>
      <c r="F1009" t="n">
        <v>26</v>
      </c>
      <c r="G1009" t="n">
        <v>10.5142833333333</v>
      </c>
    </row>
    <row r="1010">
      <c r="A1010" t="inlineStr">
        <is>
          <t>Daily_Minor_Stops_2026_09_18.xlsx</t>
        </is>
      </c>
      <c r="B1010" t="inlineStr">
        <is>
          <t>Samridhi 5 Star Line</t>
        </is>
      </c>
      <c r="C1010" s="80" t="n">
        <v>46033</v>
      </c>
      <c r="D1010" t="inlineStr">
        <is>
          <t>FS-TTLi-2</t>
        </is>
      </c>
      <c r="E1010" t="inlineStr">
        <is>
          <t>LOD/TPG11: Move Time Out</t>
        </is>
      </c>
      <c r="F1010" t="n">
        <v>7</v>
      </c>
      <c r="G1010" t="n">
        <v>2.32503333333333</v>
      </c>
    </row>
    <row r="1011">
      <c r="A1011" t="inlineStr">
        <is>
          <t>Daily_Minor_Stops_2026_09_18.xlsx</t>
        </is>
      </c>
      <c r="B1011" t="inlineStr">
        <is>
          <t>Samridhi 5 Star Line</t>
        </is>
      </c>
      <c r="C1011" s="80" t="n">
        <v>46033</v>
      </c>
      <c r="D1011" t="inlineStr">
        <is>
          <t>FS-TTLi-2</t>
        </is>
      </c>
      <c r="E1011" t="inlineStr">
        <is>
          <t>CLO/CT11: Axis1 Position Error</t>
        </is>
      </c>
      <c r="F1011" t="n">
        <v>13</v>
      </c>
      <c r="G1011" t="n">
        <v>10.14815</v>
      </c>
    </row>
    <row r="1012">
      <c r="A1012" t="inlineStr">
        <is>
          <t>Daily_Minor_Stops_2026_09_18.xlsx</t>
        </is>
      </c>
      <c r="B1012" t="inlineStr">
        <is>
          <t>Samridhi 5 Star Line</t>
        </is>
      </c>
      <c r="C1012" s="80" t="n">
        <v>46033</v>
      </c>
      <c r="D1012" t="inlineStr">
        <is>
          <t>FS-TTLi-3</t>
        </is>
      </c>
      <c r="E1012" t="inlineStr">
        <is>
          <t>TTL1X/CS11: Lost Tray In Sliding Area</t>
        </is>
      </c>
      <c r="F1012" t="n">
        <v>10</v>
      </c>
      <c r="G1012" t="n">
        <v>12.6619166666667</v>
      </c>
    </row>
    <row r="1013">
      <c r="A1013" t="inlineStr">
        <is>
          <t>Daily_Minor_Stops_2026_09_18.xlsx</t>
        </is>
      </c>
      <c r="B1013" t="inlineStr">
        <is>
          <t>Samridhi 5 Star Line</t>
        </is>
      </c>
      <c r="C1013" s="80" t="n">
        <v>46033</v>
      </c>
      <c r="D1013" t="inlineStr">
        <is>
          <t>FS-TTLi-3</t>
        </is>
      </c>
      <c r="E1013" t="inlineStr">
        <is>
          <t>CLO/CT11: Axis1 Position Error</t>
        </is>
      </c>
      <c r="F1013" t="n">
        <v>13</v>
      </c>
      <c r="G1013" t="n">
        <v>11.6926166666667</v>
      </c>
    </row>
    <row r="1014">
      <c r="A1014" t="inlineStr">
        <is>
          <t>Daily_Minor_Stops_2026_09_18.xlsx</t>
        </is>
      </c>
      <c r="B1014" t="inlineStr">
        <is>
          <t>Samridhi 5 Star Line</t>
        </is>
      </c>
      <c r="C1014" s="80" t="n">
        <v>46034</v>
      </c>
      <c r="D1014" t="inlineStr">
        <is>
          <t>FS-HCM-1</t>
        </is>
      </c>
      <c r="E1014" t="inlineStr">
        <is>
          <t>FBX: Overflow At Infeed</t>
        </is>
      </c>
      <c r="F1014" t="n">
        <v>40</v>
      </c>
      <c r="G1014" t="n">
        <v>16.9900333333333</v>
      </c>
    </row>
    <row r="1015">
      <c r="A1015" t="inlineStr">
        <is>
          <t>Daily_Minor_Stops_2026_09_18.xlsx</t>
        </is>
      </c>
      <c r="B1015" t="inlineStr">
        <is>
          <t>Samridhi 5 Star Line</t>
        </is>
      </c>
      <c r="C1015" s="80" t="n">
        <v>46034</v>
      </c>
      <c r="D1015" t="inlineStr">
        <is>
          <t>FS-HCM-1</t>
        </is>
      </c>
      <c r="E1015" t="inlineStr">
        <is>
          <t>FBX: Jam At Infeed</t>
        </is>
      </c>
      <c r="F1015" t="n">
        <v>18</v>
      </c>
      <c r="G1015" t="n">
        <v>9.502416666666671</v>
      </c>
    </row>
    <row r="1016">
      <c r="A1016" t="inlineStr">
        <is>
          <t>Daily_Minor_Stops_2026_09_18.xlsx</t>
        </is>
      </c>
      <c r="B1016" t="inlineStr">
        <is>
          <t>Samridhi 5 Star Line</t>
        </is>
      </c>
      <c r="C1016" s="80" t="n">
        <v>46034</v>
      </c>
      <c r="D1016" t="inlineStr">
        <is>
          <t>FS-HCM-2</t>
        </is>
      </c>
      <c r="E1016" t="inlineStr">
        <is>
          <t>HXX: Film Is Broken</t>
        </is>
      </c>
      <c r="F1016" t="n">
        <v>11</v>
      </c>
      <c r="G1016" t="n">
        <v>18.6733666666667</v>
      </c>
    </row>
    <row r="1017">
      <c r="A1017" t="inlineStr">
        <is>
          <t>Daily_Minor_Stops_2026_09_18.xlsx</t>
        </is>
      </c>
      <c r="B1017" t="inlineStr">
        <is>
          <t>Samridhi 5 Star Line</t>
        </is>
      </c>
      <c r="C1017" s="80" t="n">
        <v>46034</v>
      </c>
      <c r="D1017" t="inlineStr">
        <is>
          <t>FS-HCM-2</t>
        </is>
      </c>
      <c r="E1017" t="inlineStr">
        <is>
          <t>FBX: Jam At Infeed</t>
        </is>
      </c>
      <c r="F1017" t="n">
        <v>11</v>
      </c>
      <c r="G1017" t="n">
        <v>5.50658333333333</v>
      </c>
    </row>
    <row r="1018">
      <c r="A1018" t="inlineStr">
        <is>
          <t>Daily_Minor_Stops_2026_09_18.xlsx</t>
        </is>
      </c>
      <c r="B1018" t="inlineStr">
        <is>
          <t>Samridhi 5 Star Line</t>
        </is>
      </c>
      <c r="C1018" s="80" t="n">
        <v>46034</v>
      </c>
      <c r="D1018" t="inlineStr">
        <is>
          <t>FS-HCM-3</t>
        </is>
      </c>
      <c r="E1018" t="inlineStr">
        <is>
          <t>HXX: Film Is Broken</t>
        </is>
      </c>
      <c r="F1018" t="n">
        <v>18</v>
      </c>
      <c r="G1018" t="n">
        <v>6.50826666666667</v>
      </c>
    </row>
    <row r="1019">
      <c r="A1019" t="inlineStr">
        <is>
          <t>Daily_Minor_Stops_2026_09_18.xlsx</t>
        </is>
      </c>
      <c r="B1019" t="inlineStr">
        <is>
          <t>Samridhi 5 Star Line</t>
        </is>
      </c>
      <c r="C1019" s="80" t="n">
        <v>46034</v>
      </c>
      <c r="D1019" t="inlineStr">
        <is>
          <t>FS-HCM-3</t>
        </is>
      </c>
      <c r="E1019" t="inlineStr">
        <is>
          <t>FBX: Jam At Infeed</t>
        </is>
      </c>
      <c r="F1019" t="n">
        <v>37</v>
      </c>
      <c r="G1019" t="n">
        <v>16.79395</v>
      </c>
    </row>
    <row r="1020">
      <c r="A1020" t="inlineStr">
        <is>
          <t>Daily_Minor_Stops_2026_09_18.xlsx</t>
        </is>
      </c>
      <c r="B1020" t="inlineStr">
        <is>
          <t>Samridhi 5 Star Line</t>
        </is>
      </c>
      <c r="C1020" s="80" t="n">
        <v>46034</v>
      </c>
      <c r="D1020" t="inlineStr">
        <is>
          <t>FS-HCM-4</t>
        </is>
      </c>
      <c r="E1020" t="inlineStr">
        <is>
          <t>HXX: Film Is Broken</t>
        </is>
      </c>
      <c r="F1020" t="n">
        <v>15</v>
      </c>
      <c r="G1020" t="n">
        <v>9.6661</v>
      </c>
    </row>
    <row r="1021">
      <c r="A1021" t="inlineStr">
        <is>
          <t>Daily_Minor_Stops_2026_09_18.xlsx</t>
        </is>
      </c>
      <c r="B1021" t="inlineStr">
        <is>
          <t>Samridhi 5 Star Line</t>
        </is>
      </c>
      <c r="C1021" s="80" t="n">
        <v>46034</v>
      </c>
      <c r="D1021" t="inlineStr">
        <is>
          <t>FS-HCM-4</t>
        </is>
      </c>
      <c r="E1021" t="inlineStr">
        <is>
          <t>FBX: Overflow At Infeed</t>
        </is>
      </c>
      <c r="F1021" t="n">
        <v>7</v>
      </c>
      <c r="G1021" t="n">
        <v>4.49283333333333</v>
      </c>
    </row>
    <row r="1022">
      <c r="A1022" t="inlineStr">
        <is>
          <t>Daily_Minor_Stops_2026_09_18.xlsx</t>
        </is>
      </c>
      <c r="B1022" t="inlineStr">
        <is>
          <t>Samridhi 5 Star Line</t>
        </is>
      </c>
      <c r="C1022" s="80" t="n">
        <v>46034</v>
      </c>
      <c r="D1022" t="inlineStr">
        <is>
          <t>FS-HRM-5</t>
        </is>
      </c>
      <c r="E1022" t="inlineStr">
        <is>
          <t>Position Error-2</t>
        </is>
      </c>
      <c r="F1022" t="n">
        <v>6</v>
      </c>
      <c r="G1022" t="n">
        <v>8.157366666666659</v>
      </c>
    </row>
    <row r="1023">
      <c r="A1023" t="inlineStr">
        <is>
          <t>Daily_Minor_Stops_2026_09_18.xlsx</t>
        </is>
      </c>
      <c r="B1023" t="inlineStr">
        <is>
          <t>Samridhi 5 Star Line</t>
        </is>
      </c>
      <c r="C1023" s="80" t="n">
        <v>46034</v>
      </c>
      <c r="D1023" t="inlineStr">
        <is>
          <t>FS-HRM-5</t>
        </is>
      </c>
      <c r="E1023" t="inlineStr">
        <is>
          <t>Film Is Broken-1</t>
        </is>
      </c>
      <c r="F1023" t="n">
        <v>7</v>
      </c>
      <c r="G1023" t="n">
        <v>12.3477666666667</v>
      </c>
    </row>
    <row r="1024">
      <c r="A1024" t="inlineStr">
        <is>
          <t>Daily_Minor_Stops_2026_09_18.xlsx</t>
        </is>
      </c>
      <c r="B1024" t="inlineStr">
        <is>
          <t>Samridhi 5 Star Line</t>
        </is>
      </c>
      <c r="C1024" s="80" t="n">
        <v>46034</v>
      </c>
      <c r="D1024" t="inlineStr">
        <is>
          <t>FS-TTLi-1</t>
        </is>
      </c>
      <c r="E1024" t="inlineStr">
        <is>
          <t>TTL1X/CS11: Lost Tray In Sliding Area</t>
        </is>
      </c>
      <c r="F1024" t="n">
        <v>7</v>
      </c>
      <c r="G1024" t="n">
        <v>4.0034</v>
      </c>
    </row>
    <row r="1025">
      <c r="A1025" t="inlineStr">
        <is>
          <t>Daily_Minor_Stops_2026_09_18.xlsx</t>
        </is>
      </c>
      <c r="B1025" t="inlineStr">
        <is>
          <t>Samridhi 5 Star Line</t>
        </is>
      </c>
      <c r="C1025" s="80" t="n">
        <v>46034</v>
      </c>
      <c r="D1025" t="inlineStr">
        <is>
          <t>FS-TTLi-1</t>
        </is>
      </c>
      <c r="E1025" t="inlineStr">
        <is>
          <t>LOD/TGR11: Robot-Gripper Sensor Fault</t>
        </is>
      </c>
      <c r="F1025" t="n">
        <v>10</v>
      </c>
      <c r="G1025" t="n">
        <v>26.3344666666667</v>
      </c>
    </row>
    <row r="1026">
      <c r="A1026" t="inlineStr">
        <is>
          <t>Daily_Minor_Stops_2026_09_18.xlsx</t>
        </is>
      </c>
      <c r="B1026" t="inlineStr">
        <is>
          <t>Samridhi 5 Star Line</t>
        </is>
      </c>
      <c r="C1026" s="80" t="n">
        <v>46034</v>
      </c>
      <c r="D1026" t="inlineStr">
        <is>
          <t>FS-TTLi-2</t>
        </is>
      </c>
      <c r="E1026" t="inlineStr">
        <is>
          <t>TTL1X/CS11: Lost Tray In Sliding Area</t>
        </is>
      </c>
      <c r="F1026" t="n">
        <v>6</v>
      </c>
      <c r="G1026" t="n">
        <v>8.16711666666667</v>
      </c>
    </row>
    <row r="1027">
      <c r="A1027" t="inlineStr">
        <is>
          <t>Daily_Minor_Stops_2026_09_18.xlsx</t>
        </is>
      </c>
      <c r="B1027" t="inlineStr">
        <is>
          <t>Samridhi 5 Star Line</t>
        </is>
      </c>
      <c r="C1027" s="80" t="n">
        <v>46034</v>
      </c>
      <c r="D1027" t="inlineStr">
        <is>
          <t>FS-TTLi-2</t>
        </is>
      </c>
      <c r="E1027" t="inlineStr">
        <is>
          <t>CLO/CT11: Axis1 Position Error</t>
        </is>
      </c>
      <c r="F1027" t="n">
        <v>9</v>
      </c>
      <c r="G1027" t="n">
        <v>12.8296</v>
      </c>
    </row>
    <row r="1028">
      <c r="A1028" t="inlineStr">
        <is>
          <t>Daily_Minor_Stops_2026_09_18.xlsx</t>
        </is>
      </c>
      <c r="B1028" t="inlineStr">
        <is>
          <t>Samridhi 5 Star Line</t>
        </is>
      </c>
      <c r="C1028" s="80" t="n">
        <v>46034</v>
      </c>
      <c r="D1028" t="inlineStr">
        <is>
          <t>FS-TTLi-3</t>
        </is>
      </c>
      <c r="E1028" t="inlineStr">
        <is>
          <t>FOR/BP11: Hand Over Of Blank Failed</t>
        </is>
      </c>
      <c r="F1028" t="n">
        <v>14</v>
      </c>
      <c r="G1028" t="n">
        <v>13.50435</v>
      </c>
    </row>
    <row r="1029">
      <c r="A1029" t="inlineStr">
        <is>
          <t>Daily_Minor_Stops_2026_09_18.xlsx</t>
        </is>
      </c>
      <c r="B1029" t="inlineStr">
        <is>
          <t>Samridhi 5 Star Line</t>
        </is>
      </c>
      <c r="C1029" s="80" t="n">
        <v>46034</v>
      </c>
      <c r="D1029" t="inlineStr">
        <is>
          <t>FS-TTLi-3</t>
        </is>
      </c>
      <c r="E1029" t="inlineStr">
        <is>
          <t>CLO/CT11: Axis1 Position Error</t>
        </is>
      </c>
      <c r="F1029" t="n">
        <v>14</v>
      </c>
      <c r="G1029" t="n">
        <v>17.83265</v>
      </c>
    </row>
    <row r="1030">
      <c r="A1030" t="inlineStr">
        <is>
          <t>Daily_Minor_Stops_2026_09_18.xlsx</t>
        </is>
      </c>
      <c r="B1030" t="inlineStr">
        <is>
          <t>Samridhi 5 Star Line</t>
        </is>
      </c>
      <c r="C1030" s="80" t="n">
        <v>46035</v>
      </c>
      <c r="D1030" t="inlineStr">
        <is>
          <t>FS-HCM-1</t>
        </is>
      </c>
      <c r="E1030" t="inlineStr">
        <is>
          <t>HXX: Film Is Broken</t>
        </is>
      </c>
      <c r="F1030" t="n">
        <v>25</v>
      </c>
      <c r="G1030" t="n">
        <v>26.5074666666667</v>
      </c>
    </row>
    <row r="1031">
      <c r="A1031" t="inlineStr">
        <is>
          <t>Daily_Minor_Stops_2026_09_18.xlsx</t>
        </is>
      </c>
      <c r="B1031" t="inlineStr">
        <is>
          <t>Samridhi 5 Star Line</t>
        </is>
      </c>
      <c r="C1031" s="80" t="n">
        <v>46035</v>
      </c>
      <c r="D1031" t="inlineStr">
        <is>
          <t>FS-HCM-1</t>
        </is>
      </c>
      <c r="E1031" t="inlineStr">
        <is>
          <t>HXX: Data Printer Not Ready</t>
        </is>
      </c>
      <c r="F1031" t="n">
        <v>33</v>
      </c>
      <c r="G1031" t="n">
        <v>45.3210666666667</v>
      </c>
    </row>
    <row r="1032">
      <c r="A1032" t="inlineStr">
        <is>
          <t>Daily_Minor_Stops_2026_09_18.xlsx</t>
        </is>
      </c>
      <c r="B1032" t="inlineStr">
        <is>
          <t>Samridhi 5 Star Line</t>
        </is>
      </c>
      <c r="C1032" s="80" t="n">
        <v>46035</v>
      </c>
      <c r="D1032" t="inlineStr">
        <is>
          <t>FS-HCM-2</t>
        </is>
      </c>
      <c r="E1032" t="inlineStr">
        <is>
          <t>HXX: Both Film Reels Are Empty</t>
        </is>
      </c>
      <c r="F1032" t="n">
        <v>8</v>
      </c>
      <c r="G1032" t="n">
        <v>3.83678333333333</v>
      </c>
    </row>
    <row r="1033">
      <c r="A1033" t="inlineStr">
        <is>
          <t>Daily_Minor_Stops_2026_09_18.xlsx</t>
        </is>
      </c>
      <c r="B1033" t="inlineStr">
        <is>
          <t>Samridhi 5 Star Line</t>
        </is>
      </c>
      <c r="C1033" s="80" t="n">
        <v>46035</v>
      </c>
      <c r="D1033" t="inlineStr">
        <is>
          <t>FS-HCM-2</t>
        </is>
      </c>
      <c r="E1033" t="inlineStr">
        <is>
          <t>FBX: Jam At Infeed</t>
        </is>
      </c>
      <c r="F1033" t="n">
        <v>10</v>
      </c>
      <c r="G1033" t="n">
        <v>4.50635</v>
      </c>
    </row>
    <row r="1034">
      <c r="A1034" t="inlineStr">
        <is>
          <t>Daily_Minor_Stops_2026_09_18.xlsx</t>
        </is>
      </c>
      <c r="B1034" t="inlineStr">
        <is>
          <t>Samridhi 5 Star Line</t>
        </is>
      </c>
      <c r="C1034" s="80" t="n">
        <v>46035</v>
      </c>
      <c r="D1034" t="inlineStr">
        <is>
          <t>FS-HCM-3</t>
        </is>
      </c>
      <c r="E1034" t="inlineStr">
        <is>
          <t>HXX: Film Is Broken</t>
        </is>
      </c>
      <c r="F1034" t="n">
        <v>13</v>
      </c>
      <c r="G1034" t="n">
        <v>6.15365</v>
      </c>
    </row>
    <row r="1035">
      <c r="A1035" t="inlineStr">
        <is>
          <t>Daily_Minor_Stops_2026_09_18.xlsx</t>
        </is>
      </c>
      <c r="B1035" t="inlineStr">
        <is>
          <t>Samridhi 5 Star Line</t>
        </is>
      </c>
      <c r="C1035" s="80" t="n">
        <v>46035</v>
      </c>
      <c r="D1035" t="inlineStr">
        <is>
          <t>FS-HCM-3</t>
        </is>
      </c>
      <c r="E1035" t="inlineStr">
        <is>
          <t>HXX: Data Printer Not Ready</t>
        </is>
      </c>
      <c r="F1035" t="n">
        <v>18</v>
      </c>
      <c r="G1035" t="n">
        <v>23.1644</v>
      </c>
    </row>
    <row r="1036">
      <c r="A1036" t="inlineStr">
        <is>
          <t>Daily_Minor_Stops_2026_09_18.xlsx</t>
        </is>
      </c>
      <c r="B1036" t="inlineStr">
        <is>
          <t>Samridhi 5 Star Line</t>
        </is>
      </c>
      <c r="C1036" s="80" t="n">
        <v>46035</v>
      </c>
      <c r="D1036" t="inlineStr">
        <is>
          <t>FS-HCM-4</t>
        </is>
      </c>
      <c r="E1036" t="inlineStr">
        <is>
          <t>HXX: Film Is Broken</t>
        </is>
      </c>
      <c r="F1036" t="n">
        <v>14</v>
      </c>
      <c r="G1036" t="n">
        <v>10.5232333333333</v>
      </c>
    </row>
    <row r="1037">
      <c r="A1037" t="inlineStr">
        <is>
          <t>Daily_Minor_Stops_2026_09_18.xlsx</t>
        </is>
      </c>
      <c r="B1037" t="inlineStr">
        <is>
          <t>Samridhi 5 Star Line</t>
        </is>
      </c>
      <c r="C1037" s="80" t="n">
        <v>46035</v>
      </c>
      <c r="D1037" t="inlineStr">
        <is>
          <t>FS-HCM-4</t>
        </is>
      </c>
      <c r="E1037" t="inlineStr">
        <is>
          <t>HXX: Double Package Rejected many times</t>
        </is>
      </c>
      <c r="F1037" t="n">
        <v>4</v>
      </c>
      <c r="G1037" t="n">
        <v>5.49505</v>
      </c>
    </row>
    <row r="1038">
      <c r="A1038" t="inlineStr">
        <is>
          <t>Daily_Minor_Stops_2026_09_18.xlsx</t>
        </is>
      </c>
      <c r="B1038" t="inlineStr">
        <is>
          <t>Samridhi 5 Star Line</t>
        </is>
      </c>
      <c r="C1038" s="80" t="n">
        <v>46035</v>
      </c>
      <c r="D1038" t="inlineStr">
        <is>
          <t>FS-HRM-5</t>
        </is>
      </c>
      <c r="E1038" t="inlineStr">
        <is>
          <t>Position Error-2</t>
        </is>
      </c>
      <c r="F1038" t="n">
        <v>6</v>
      </c>
      <c r="G1038" t="n">
        <v>2.17738333333333</v>
      </c>
    </row>
    <row r="1039">
      <c r="A1039" t="inlineStr">
        <is>
          <t>Daily_Minor_Stops_2026_09_18.xlsx</t>
        </is>
      </c>
      <c r="B1039" t="inlineStr">
        <is>
          <t>Samridhi 5 Star Line</t>
        </is>
      </c>
      <c r="C1039" s="80" t="n">
        <v>46035</v>
      </c>
      <c r="D1039" t="inlineStr">
        <is>
          <t>FS-HRM-5</t>
        </is>
      </c>
      <c r="E1039" t="inlineStr">
        <is>
          <t>Film Is Broken-1</t>
        </is>
      </c>
      <c r="F1039" t="n">
        <v>6</v>
      </c>
      <c r="G1039" t="n">
        <v>9.67508333333333</v>
      </c>
    </row>
    <row r="1040">
      <c r="A1040" t="inlineStr">
        <is>
          <t>Daily_Minor_Stops_2026_09_18.xlsx</t>
        </is>
      </c>
      <c r="B1040" t="inlineStr">
        <is>
          <t>Samridhi 5 Star Line</t>
        </is>
      </c>
      <c r="C1040" s="80" t="n">
        <v>46035</v>
      </c>
      <c r="D1040" t="inlineStr">
        <is>
          <t>FS-TTLi-1</t>
        </is>
      </c>
      <c r="E1040" t="inlineStr">
        <is>
          <t>TTL1X/CS11: Lost Tray In Sliding Area</t>
        </is>
      </c>
      <c r="F1040" t="n">
        <v>13</v>
      </c>
      <c r="G1040" t="n">
        <v>5.98791666666667</v>
      </c>
    </row>
    <row r="1041">
      <c r="A1041" t="inlineStr">
        <is>
          <t>Daily_Minor_Stops_2026_09_18.xlsx</t>
        </is>
      </c>
      <c r="B1041" t="inlineStr">
        <is>
          <t>Samridhi 5 Star Line</t>
        </is>
      </c>
      <c r="C1041" s="80" t="n">
        <v>46035</v>
      </c>
      <c r="D1041" t="inlineStr">
        <is>
          <t>FS-TTLi-1</t>
        </is>
      </c>
      <c r="E1041" t="inlineStr">
        <is>
          <t>CLO/TFXX: Jam On Tray Infeed</t>
        </is>
      </c>
      <c r="F1041" t="n">
        <v>10</v>
      </c>
      <c r="G1041" t="n">
        <v>3.83191666666667</v>
      </c>
    </row>
    <row r="1042">
      <c r="A1042" t="inlineStr">
        <is>
          <t>Daily_Minor_Stops_2026_09_18.xlsx</t>
        </is>
      </c>
      <c r="B1042" t="inlineStr">
        <is>
          <t>Samridhi 5 Star Line</t>
        </is>
      </c>
      <c r="C1042" s="80" t="n">
        <v>46035</v>
      </c>
      <c r="D1042" t="inlineStr">
        <is>
          <t>FS-TTLi-2</t>
        </is>
      </c>
      <c r="E1042" t="inlineStr">
        <is>
          <t>LOD/TPG11: Move Time Out</t>
        </is>
      </c>
      <c r="F1042" t="n">
        <v>3</v>
      </c>
      <c r="G1042" t="n">
        <v>1.82496666666667</v>
      </c>
    </row>
    <row r="1043">
      <c r="A1043" t="inlineStr">
        <is>
          <t>Daily_Minor_Stops_2026_09_18.xlsx</t>
        </is>
      </c>
      <c r="B1043" t="inlineStr">
        <is>
          <t>Samridhi 5 Star Line</t>
        </is>
      </c>
      <c r="C1043" s="80" t="n">
        <v>46035</v>
      </c>
      <c r="D1043" t="inlineStr">
        <is>
          <t>FS-TTLi-2</t>
        </is>
      </c>
      <c r="E1043" t="inlineStr">
        <is>
          <t>CLO/CT11: Axis1 Position Error</t>
        </is>
      </c>
      <c r="F1043" t="n">
        <v>7</v>
      </c>
      <c r="G1043" t="n">
        <v>5.32721666666667</v>
      </c>
    </row>
    <row r="1044">
      <c r="A1044" t="inlineStr">
        <is>
          <t>Daily_Minor_Stops_2026_09_18.xlsx</t>
        </is>
      </c>
      <c r="B1044" t="inlineStr">
        <is>
          <t>Samridhi 5 Star Line</t>
        </is>
      </c>
      <c r="C1044" s="80" t="n">
        <v>46035</v>
      </c>
      <c r="D1044" t="inlineStr">
        <is>
          <t>FS-TTLi-3</t>
        </is>
      </c>
      <c r="E1044" t="inlineStr">
        <is>
          <t>FOR/BP11: Hand Over Of Blank Failed</t>
        </is>
      </c>
      <c r="F1044" t="n">
        <v>6</v>
      </c>
      <c r="G1044" t="n">
        <v>5.0087</v>
      </c>
    </row>
    <row r="1045">
      <c r="A1045" t="inlineStr">
        <is>
          <t>Daily_Minor_Stops_2026_09_18.xlsx</t>
        </is>
      </c>
      <c r="B1045" t="inlineStr">
        <is>
          <t>Samridhi 5 Star Line</t>
        </is>
      </c>
      <c r="C1045" s="80" t="n">
        <v>46035</v>
      </c>
      <c r="D1045" t="inlineStr">
        <is>
          <t>FS-TTLi-3</t>
        </is>
      </c>
      <c r="E1045" t="inlineStr">
        <is>
          <t>CLO/CT11: Axis1 Position Error</t>
        </is>
      </c>
      <c r="F1045" t="n">
        <v>10</v>
      </c>
      <c r="G1045" t="n">
        <v>17.51025</v>
      </c>
    </row>
    <row r="1046">
      <c r="A1046" t="inlineStr">
        <is>
          <t>Daily_Minor_Stops_2026_09_18.xlsx</t>
        </is>
      </c>
      <c r="B1046" t="inlineStr">
        <is>
          <t>Samridhi 5 Star Line</t>
        </is>
      </c>
      <c r="C1046" s="80" t="n">
        <v>46036</v>
      </c>
      <c r="D1046" t="inlineStr">
        <is>
          <t>FS-HCM-1</t>
        </is>
      </c>
      <c r="E1046" t="inlineStr">
        <is>
          <t>HXX: Film Is Broken</t>
        </is>
      </c>
      <c r="F1046" t="n">
        <v>17</v>
      </c>
      <c r="G1046" t="n">
        <v>13.8230333333333</v>
      </c>
    </row>
    <row r="1047">
      <c r="A1047" t="inlineStr">
        <is>
          <t>Daily_Minor_Stops_2026_09_18.xlsx</t>
        </is>
      </c>
      <c r="B1047" t="inlineStr">
        <is>
          <t>Samridhi 5 Star Line</t>
        </is>
      </c>
      <c r="C1047" s="80" t="n">
        <v>46036</v>
      </c>
      <c r="D1047" t="inlineStr">
        <is>
          <t>FS-HCM-1</t>
        </is>
      </c>
      <c r="E1047" t="inlineStr">
        <is>
          <t>HXX: Data Printer Not Ready</t>
        </is>
      </c>
      <c r="F1047" t="n">
        <v>17</v>
      </c>
      <c r="G1047" t="n">
        <v>22.0153666666667</v>
      </c>
    </row>
    <row r="1048">
      <c r="A1048" t="inlineStr">
        <is>
          <t>Daily_Minor_Stops_2026_09_18.xlsx</t>
        </is>
      </c>
      <c r="B1048" t="inlineStr">
        <is>
          <t>Samridhi 5 Star Line</t>
        </is>
      </c>
      <c r="C1048" s="80" t="n">
        <v>46036</v>
      </c>
      <c r="D1048" t="inlineStr">
        <is>
          <t>FS-HCM-2</t>
        </is>
      </c>
      <c r="E1048" t="inlineStr">
        <is>
          <t>HXX: Too Many Consecutive Rejects</t>
        </is>
      </c>
      <c r="F1048" t="n">
        <v>22</v>
      </c>
      <c r="G1048" t="n">
        <v>10.68115</v>
      </c>
    </row>
    <row r="1049">
      <c r="A1049" t="inlineStr">
        <is>
          <t>Daily_Minor_Stops_2026_09_18.xlsx</t>
        </is>
      </c>
      <c r="B1049" t="inlineStr">
        <is>
          <t>Samridhi 5 Star Line</t>
        </is>
      </c>
      <c r="C1049" s="80" t="n">
        <v>46036</v>
      </c>
      <c r="D1049" t="inlineStr">
        <is>
          <t>FS-HCM-2</t>
        </is>
      </c>
      <c r="E1049" t="inlineStr">
        <is>
          <t>FBX: Jam At Infeed</t>
        </is>
      </c>
      <c r="F1049" t="n">
        <v>14</v>
      </c>
      <c r="G1049" t="n">
        <v>8.328466666666669</v>
      </c>
    </row>
    <row r="1050">
      <c r="A1050" t="inlineStr">
        <is>
          <t>Daily_Minor_Stops_2026_09_18.xlsx</t>
        </is>
      </c>
      <c r="B1050" t="inlineStr">
        <is>
          <t>Samridhi 5 Star Line</t>
        </is>
      </c>
      <c r="C1050" s="80" t="n">
        <v>46036</v>
      </c>
      <c r="D1050" t="inlineStr">
        <is>
          <t>FS-HCM-3</t>
        </is>
      </c>
      <c r="E1050" t="inlineStr">
        <is>
          <t>HXX: Film Is Broken</t>
        </is>
      </c>
      <c r="F1050" t="n">
        <v>16</v>
      </c>
      <c r="G1050" t="n">
        <v>9.851699999999999</v>
      </c>
    </row>
    <row r="1051">
      <c r="A1051" t="inlineStr">
        <is>
          <t>Daily_Minor_Stops_2026_09_18.xlsx</t>
        </is>
      </c>
      <c r="B1051" t="inlineStr">
        <is>
          <t>Samridhi 5 Star Line</t>
        </is>
      </c>
      <c r="C1051" s="80" t="n">
        <v>46036</v>
      </c>
      <c r="D1051" t="inlineStr">
        <is>
          <t>FS-HCM-3</t>
        </is>
      </c>
      <c r="E1051" t="inlineStr">
        <is>
          <t>FBX: Jam At Infeed</t>
        </is>
      </c>
      <c r="F1051" t="n">
        <v>79</v>
      </c>
      <c r="G1051" t="n">
        <v>37.01095</v>
      </c>
    </row>
    <row r="1052">
      <c r="A1052" t="inlineStr">
        <is>
          <t>Daily_Minor_Stops_2026_09_18.xlsx</t>
        </is>
      </c>
      <c r="B1052" t="inlineStr">
        <is>
          <t>Samridhi 5 Star Line</t>
        </is>
      </c>
      <c r="C1052" s="80" t="n">
        <v>46036</v>
      </c>
      <c r="D1052" t="inlineStr">
        <is>
          <t>FS-HCM-4</t>
        </is>
      </c>
      <c r="E1052" t="inlineStr">
        <is>
          <t>HXX: Too Many Consecutive Rejects</t>
        </is>
      </c>
      <c r="F1052" t="n">
        <v>5</v>
      </c>
      <c r="G1052" t="n">
        <v>7.82701666666667</v>
      </c>
    </row>
    <row r="1053">
      <c r="A1053" t="inlineStr">
        <is>
          <t>Daily_Minor_Stops_2026_09_18.xlsx</t>
        </is>
      </c>
      <c r="B1053" t="inlineStr">
        <is>
          <t>Samridhi 5 Star Line</t>
        </is>
      </c>
      <c r="C1053" s="80" t="n">
        <v>46036</v>
      </c>
      <c r="D1053" t="inlineStr">
        <is>
          <t>FS-HCM-4</t>
        </is>
      </c>
      <c r="E1053" t="inlineStr">
        <is>
          <t>HXX: Film Is Broken</t>
        </is>
      </c>
      <c r="F1053" t="n">
        <v>12</v>
      </c>
      <c r="G1053" t="n">
        <v>8.511100000000001</v>
      </c>
    </row>
    <row r="1054">
      <c r="A1054" t="inlineStr">
        <is>
          <t>Daily_Minor_Stops_2026_09_18.xlsx</t>
        </is>
      </c>
      <c r="B1054" t="inlineStr">
        <is>
          <t>Samridhi 5 Star Line</t>
        </is>
      </c>
      <c r="C1054" s="80" t="n">
        <v>46036</v>
      </c>
      <c r="D1054" t="inlineStr">
        <is>
          <t>FS-HRM-5</t>
        </is>
      </c>
      <c r="E1054" t="inlineStr">
        <is>
          <t>Film Is Broken-1</t>
        </is>
      </c>
      <c r="F1054" t="n">
        <v>4</v>
      </c>
      <c r="G1054" t="n">
        <v>3.99945</v>
      </c>
    </row>
    <row r="1055">
      <c r="A1055" t="inlineStr">
        <is>
          <t>Daily_Minor_Stops_2026_09_18.xlsx</t>
        </is>
      </c>
      <c r="B1055" t="inlineStr">
        <is>
          <t>Samridhi 5 Star Line</t>
        </is>
      </c>
      <c r="C1055" s="80" t="n">
        <v>46036</v>
      </c>
      <c r="D1055" t="inlineStr">
        <is>
          <t>FS-HRM-5</t>
        </is>
      </c>
      <c r="E1055" t="inlineStr">
        <is>
          <t>Cover Machine Outfeed Open</t>
        </is>
      </c>
      <c r="F1055" t="n">
        <v>5</v>
      </c>
      <c r="G1055" t="n">
        <v>8.3352</v>
      </c>
    </row>
    <row r="1056">
      <c r="A1056" t="inlineStr">
        <is>
          <t>Daily_Minor_Stops_2026_09_18.xlsx</t>
        </is>
      </c>
      <c r="B1056" t="inlineStr">
        <is>
          <t>Samridhi 5 Star Line</t>
        </is>
      </c>
      <c r="C1056" s="80" t="n">
        <v>46036</v>
      </c>
      <c r="D1056" t="inlineStr">
        <is>
          <t>FS-TTLi-1</t>
        </is>
      </c>
      <c r="E1056" t="inlineStr">
        <is>
          <t>FOR/BP11: Hand Over Of Blank Failed</t>
        </is>
      </c>
      <c r="F1056" t="n">
        <v>12</v>
      </c>
      <c r="G1056" t="n">
        <v>7.65006666666667</v>
      </c>
    </row>
    <row r="1057">
      <c r="A1057" t="inlineStr">
        <is>
          <t>Daily_Minor_Stops_2026_09_18.xlsx</t>
        </is>
      </c>
      <c r="B1057" t="inlineStr">
        <is>
          <t>Samridhi 5 Star Line</t>
        </is>
      </c>
      <c r="C1057" s="80" t="n">
        <v>46036</v>
      </c>
      <c r="D1057" t="inlineStr">
        <is>
          <t>FS-TTLi-1</t>
        </is>
      </c>
      <c r="E1057" t="inlineStr">
        <is>
          <t>CLO/CT11: Axis1 Position Error</t>
        </is>
      </c>
      <c r="F1057" t="n">
        <v>11</v>
      </c>
      <c r="G1057" t="n">
        <v>9.658849999999999</v>
      </c>
    </row>
    <row r="1058">
      <c r="A1058" t="inlineStr">
        <is>
          <t>Daily_Minor_Stops_2026_09_18.xlsx</t>
        </is>
      </c>
      <c r="B1058" t="inlineStr">
        <is>
          <t>Samridhi 5 Star Line</t>
        </is>
      </c>
      <c r="C1058" s="80" t="n">
        <v>46036</v>
      </c>
      <c r="D1058" t="inlineStr">
        <is>
          <t>FS-TTLi-2</t>
        </is>
      </c>
      <c r="E1058" t="inlineStr">
        <is>
          <t>LOD/TPG11: Move Time Out</t>
        </is>
      </c>
      <c r="F1058" t="n">
        <v>2</v>
      </c>
      <c r="G1058" t="n">
        <v>1.66801666666667</v>
      </c>
    </row>
    <row r="1059">
      <c r="A1059" t="inlineStr">
        <is>
          <t>Daily_Minor_Stops_2026_09_18.xlsx</t>
        </is>
      </c>
      <c r="B1059" t="inlineStr">
        <is>
          <t>Samridhi 5 Star Line</t>
        </is>
      </c>
      <c r="C1059" s="80" t="n">
        <v>46036</v>
      </c>
      <c r="D1059" t="inlineStr">
        <is>
          <t>FS-TTLi-2</t>
        </is>
      </c>
      <c r="E1059" t="inlineStr">
        <is>
          <t>CLO/CT11: Axis1 Position Error</t>
        </is>
      </c>
      <c r="F1059" t="n">
        <v>4</v>
      </c>
      <c r="G1059" t="n">
        <v>2.65943333333333</v>
      </c>
    </row>
    <row r="1060">
      <c r="A1060" t="inlineStr">
        <is>
          <t>Daily_Minor_Stops_2026_09_18.xlsx</t>
        </is>
      </c>
      <c r="B1060" t="inlineStr">
        <is>
          <t>Samridhi 5 Star Line</t>
        </is>
      </c>
      <c r="C1060" s="80" t="n">
        <v>46036</v>
      </c>
      <c r="D1060" t="inlineStr">
        <is>
          <t>FS-TTLi-3</t>
        </is>
      </c>
      <c r="E1060" t="inlineStr">
        <is>
          <t>TTL1X/CS11: Lost Tray In Sliding Area</t>
        </is>
      </c>
      <c r="F1060" t="n">
        <v>3</v>
      </c>
      <c r="G1060" t="n">
        <v>0.667133333333333</v>
      </c>
    </row>
    <row r="1061">
      <c r="A1061" t="inlineStr">
        <is>
          <t>Daily_Minor_Stops_2026_09_18.xlsx</t>
        </is>
      </c>
      <c r="B1061" t="inlineStr">
        <is>
          <t>Samridhi 5 Star Line</t>
        </is>
      </c>
      <c r="C1061" s="80" t="n">
        <v>46036</v>
      </c>
      <c r="D1061" t="inlineStr">
        <is>
          <t>FS-TTLi-3</t>
        </is>
      </c>
      <c r="E1061" t="inlineStr">
        <is>
          <t>FOR/BP11: Hand Over Of Blank Failed</t>
        </is>
      </c>
      <c r="F1061" t="n">
        <v>2</v>
      </c>
      <c r="G1061" t="n">
        <v>2</v>
      </c>
    </row>
    <row r="1062">
      <c r="A1062" t="inlineStr">
        <is>
          <t>Daily_Minor_Stops_2026_09_18.xlsx</t>
        </is>
      </c>
      <c r="B1062" t="inlineStr">
        <is>
          <t>Samridhi 5 Star Line</t>
        </is>
      </c>
      <c r="C1062" s="80" t="n">
        <v>46037</v>
      </c>
      <c r="D1062" t="inlineStr">
        <is>
          <t>FS-HCM-1</t>
        </is>
      </c>
      <c r="E1062" t="inlineStr">
        <is>
          <t>HXX: Film Is Broken</t>
        </is>
      </c>
      <c r="F1062" t="n">
        <v>22</v>
      </c>
      <c r="G1062" t="n">
        <v>38.9449166666667</v>
      </c>
    </row>
    <row r="1063">
      <c r="A1063" t="inlineStr">
        <is>
          <t>Daily_Minor_Stops_2026_09_18.xlsx</t>
        </is>
      </c>
      <c r="B1063" t="inlineStr">
        <is>
          <t>Samridhi 5 Star Line</t>
        </is>
      </c>
      <c r="C1063" s="80" t="n">
        <v>46037</v>
      </c>
      <c r="D1063" t="inlineStr">
        <is>
          <t>FS-HCM-1</t>
        </is>
      </c>
      <c r="E1063" t="inlineStr">
        <is>
          <t>HXX: Data Printer Not Ready</t>
        </is>
      </c>
      <c r="F1063" t="n">
        <v>17</v>
      </c>
      <c r="G1063" t="n">
        <v>23.6636666666667</v>
      </c>
    </row>
    <row r="1064">
      <c r="A1064" t="inlineStr">
        <is>
          <t>Daily_Minor_Stops_2026_09_18.xlsx</t>
        </is>
      </c>
      <c r="B1064" t="inlineStr">
        <is>
          <t>Samridhi 5 Star Line</t>
        </is>
      </c>
      <c r="C1064" s="80" t="n">
        <v>46037</v>
      </c>
      <c r="D1064" t="inlineStr">
        <is>
          <t>FS-HCM-2</t>
        </is>
      </c>
      <c r="E1064" t="inlineStr">
        <is>
          <t>HXX: Film Is Broken</t>
        </is>
      </c>
      <c r="F1064" t="n">
        <v>9</v>
      </c>
      <c r="G1064" t="n">
        <v>7.33511666666667</v>
      </c>
    </row>
    <row r="1065">
      <c r="A1065" t="inlineStr">
        <is>
          <t>Daily_Minor_Stops_2026_09_18.xlsx</t>
        </is>
      </c>
      <c r="B1065" t="inlineStr">
        <is>
          <t>Samridhi 5 Star Line</t>
        </is>
      </c>
      <c r="C1065" s="80" t="n">
        <v>46037</v>
      </c>
      <c r="D1065" t="inlineStr">
        <is>
          <t>FS-HCM-2</t>
        </is>
      </c>
      <c r="E1065" t="inlineStr">
        <is>
          <t>FBX: Jam At Infeed</t>
        </is>
      </c>
      <c r="F1065" t="n">
        <v>27</v>
      </c>
      <c r="G1065" t="n">
        <v>17.1705166666667</v>
      </c>
    </row>
    <row r="1066">
      <c r="A1066" t="inlineStr">
        <is>
          <t>Daily_Minor_Stops_2026_09_18.xlsx</t>
        </is>
      </c>
      <c r="B1066" t="inlineStr">
        <is>
          <t>Samridhi 5 Star Line</t>
        </is>
      </c>
      <c r="C1066" s="80" t="n">
        <v>46037</v>
      </c>
      <c r="D1066" t="inlineStr">
        <is>
          <t>FS-HCM-3</t>
        </is>
      </c>
      <c r="E1066" t="inlineStr">
        <is>
          <t>HXX: Film Is Broken</t>
        </is>
      </c>
      <c r="F1066" t="n">
        <v>25</v>
      </c>
      <c r="G1066" t="n">
        <v>19.0117166666667</v>
      </c>
    </row>
    <row r="1067">
      <c r="A1067" t="inlineStr">
        <is>
          <t>Daily_Minor_Stops_2026_09_18.xlsx</t>
        </is>
      </c>
      <c r="B1067" t="inlineStr">
        <is>
          <t>Samridhi 5 Star Line</t>
        </is>
      </c>
      <c r="C1067" s="80" t="n">
        <v>46037</v>
      </c>
      <c r="D1067" t="inlineStr">
        <is>
          <t>FS-HCM-3</t>
        </is>
      </c>
      <c r="E1067" t="inlineStr">
        <is>
          <t>FBX: Jam At Infeed</t>
        </is>
      </c>
      <c r="F1067" t="n">
        <v>27</v>
      </c>
      <c r="G1067" t="n">
        <v>12.8206333333333</v>
      </c>
    </row>
    <row r="1068">
      <c r="A1068" t="inlineStr">
        <is>
          <t>Daily_Minor_Stops_2026_09_18.xlsx</t>
        </is>
      </c>
      <c r="B1068" t="inlineStr">
        <is>
          <t>Samridhi 5 Star Line</t>
        </is>
      </c>
      <c r="C1068" s="80" t="n">
        <v>46037</v>
      </c>
      <c r="D1068" t="inlineStr">
        <is>
          <t>FS-HCM-4</t>
        </is>
      </c>
      <c r="E1068" t="inlineStr">
        <is>
          <t>HXX: Film Is Broken</t>
        </is>
      </c>
      <c r="F1068" t="n">
        <v>16</v>
      </c>
      <c r="G1068" t="n">
        <v>11.16205</v>
      </c>
    </row>
    <row r="1069">
      <c r="A1069" t="inlineStr">
        <is>
          <t>Daily_Minor_Stops_2026_09_18.xlsx</t>
        </is>
      </c>
      <c r="B1069" t="inlineStr">
        <is>
          <t>Samridhi 5 Star Line</t>
        </is>
      </c>
      <c r="C1069" s="80" t="n">
        <v>46037</v>
      </c>
      <c r="D1069" t="inlineStr">
        <is>
          <t>FS-HCM-4</t>
        </is>
      </c>
      <c r="E1069" t="inlineStr">
        <is>
          <t>FBX: Overflow At Infeed</t>
        </is>
      </c>
      <c r="F1069" t="n">
        <v>13</v>
      </c>
      <c r="G1069" t="n">
        <v>4.83466666666667</v>
      </c>
    </row>
    <row r="1070">
      <c r="A1070" t="inlineStr">
        <is>
          <t>Daily_Minor_Stops_2026_09_18.xlsx</t>
        </is>
      </c>
      <c r="B1070" t="inlineStr">
        <is>
          <t>Samridhi 5 Star Line</t>
        </is>
      </c>
      <c r="C1070" s="80" t="n">
        <v>46037</v>
      </c>
      <c r="D1070" t="inlineStr">
        <is>
          <t>FS-HRM-5</t>
        </is>
      </c>
      <c r="E1070" t="inlineStr">
        <is>
          <t>Position Error-2</t>
        </is>
      </c>
      <c r="F1070" t="n">
        <v>5</v>
      </c>
      <c r="G1070" t="n">
        <v>3.33426666666667</v>
      </c>
    </row>
    <row r="1071">
      <c r="A1071" t="inlineStr">
        <is>
          <t>Daily_Minor_Stops_2026_09_18.xlsx</t>
        </is>
      </c>
      <c r="B1071" t="inlineStr">
        <is>
          <t>Samridhi 5 Star Line</t>
        </is>
      </c>
      <c r="C1071" s="80" t="n">
        <v>46037</v>
      </c>
      <c r="D1071" t="inlineStr">
        <is>
          <t>FS-HRM-5</t>
        </is>
      </c>
      <c r="E1071" t="inlineStr">
        <is>
          <t>Film Is Broken-1</t>
        </is>
      </c>
      <c r="F1071" t="n">
        <v>5</v>
      </c>
      <c r="G1071" t="n">
        <v>13.3335166666667</v>
      </c>
    </row>
    <row r="1072">
      <c r="A1072" t="inlineStr">
        <is>
          <t>Daily_Minor_Stops_2026_09_18.xlsx</t>
        </is>
      </c>
      <c r="B1072" t="inlineStr">
        <is>
          <t>Samridhi 5 Star Line</t>
        </is>
      </c>
      <c r="C1072" s="80" t="n">
        <v>46037</v>
      </c>
      <c r="D1072" t="inlineStr">
        <is>
          <t>FS-TTLi-1</t>
        </is>
      </c>
      <c r="E1072" t="inlineStr">
        <is>
          <t>TTL1X/CS11: Lost Tray In Sliding Area</t>
        </is>
      </c>
      <c r="F1072" t="n">
        <v>9</v>
      </c>
      <c r="G1072" t="n">
        <v>4.50953333333333</v>
      </c>
    </row>
    <row r="1073">
      <c r="A1073" t="inlineStr">
        <is>
          <t>Daily_Minor_Stops_2026_09_18.xlsx</t>
        </is>
      </c>
      <c r="B1073" t="inlineStr">
        <is>
          <t>Samridhi 5 Star Line</t>
        </is>
      </c>
      <c r="C1073" s="80" t="n">
        <v>46037</v>
      </c>
      <c r="D1073" t="inlineStr">
        <is>
          <t>FS-TTLi-1</t>
        </is>
      </c>
      <c r="E1073" t="inlineStr">
        <is>
          <t>CLO/CSC11: Tray Length Not Ok</t>
        </is>
      </c>
      <c r="F1073" t="n">
        <v>6</v>
      </c>
      <c r="G1073" t="n">
        <v>2.34275</v>
      </c>
    </row>
    <row r="1074">
      <c r="A1074" t="inlineStr">
        <is>
          <t>Daily_Minor_Stops_2026_09_18.xlsx</t>
        </is>
      </c>
      <c r="B1074" t="inlineStr">
        <is>
          <t>Samridhi 5 Star Line</t>
        </is>
      </c>
      <c r="C1074" s="80" t="n">
        <v>46037</v>
      </c>
      <c r="D1074" t="inlineStr">
        <is>
          <t>FS-TTLi-2</t>
        </is>
      </c>
      <c r="E1074" t="inlineStr">
        <is>
          <t>TTL1X/CS11: Lost Tray In Sliding Area</t>
        </is>
      </c>
      <c r="F1074" t="n">
        <v>3</v>
      </c>
      <c r="G1074" t="n">
        <v>0.99895</v>
      </c>
    </row>
    <row r="1075">
      <c r="A1075" t="inlineStr">
        <is>
          <t>Daily_Minor_Stops_2026_09_18.xlsx</t>
        </is>
      </c>
      <c r="B1075" t="inlineStr">
        <is>
          <t>Samridhi 5 Star Line</t>
        </is>
      </c>
      <c r="C1075" s="80" t="n">
        <v>46037</v>
      </c>
      <c r="D1075" t="inlineStr">
        <is>
          <t>FS-TTLi-2</t>
        </is>
      </c>
      <c r="E1075" t="inlineStr">
        <is>
          <t>CLO/CT11: Axis1 Position Error</t>
        </is>
      </c>
      <c r="F1075" t="n">
        <v>6</v>
      </c>
      <c r="G1075" t="n">
        <v>12.67575</v>
      </c>
    </row>
    <row r="1076">
      <c r="A1076" t="inlineStr">
        <is>
          <t>Daily_Minor_Stops_2026_09_18.xlsx</t>
        </is>
      </c>
      <c r="B1076" t="inlineStr">
        <is>
          <t>Samridhi 5 Star Line</t>
        </is>
      </c>
      <c r="C1076" s="80" t="n">
        <v>46037</v>
      </c>
      <c r="D1076" t="inlineStr">
        <is>
          <t>FS-TTLi-3</t>
        </is>
      </c>
      <c r="E1076" t="inlineStr">
        <is>
          <t>TTL1X/CS11: Lost Tray In Sliding Area</t>
        </is>
      </c>
      <c r="F1076" t="n">
        <v>3</v>
      </c>
      <c r="G1076" t="n">
        <v>0.667333333333333</v>
      </c>
    </row>
    <row r="1077">
      <c r="A1077" t="inlineStr">
        <is>
          <t>Daily_Minor_Stops_2026_09_18.xlsx</t>
        </is>
      </c>
      <c r="B1077" t="inlineStr">
        <is>
          <t>Samridhi 5 Star Line</t>
        </is>
      </c>
      <c r="C1077" s="80" t="n">
        <v>46037</v>
      </c>
      <c r="D1077" t="inlineStr">
        <is>
          <t>FS-TTLi-3</t>
        </is>
      </c>
      <c r="E1077" t="inlineStr">
        <is>
          <t>FOR/BP11: Hand Over Of Blank Failed</t>
        </is>
      </c>
      <c r="F1077" t="n">
        <v>4</v>
      </c>
      <c r="G1077" t="n">
        <v>2.66075</v>
      </c>
    </row>
    <row r="1078">
      <c r="A1078" t="inlineStr">
        <is>
          <t>Daily_Minor_Stops_2026_09_18.xlsx</t>
        </is>
      </c>
      <c r="B1078" t="inlineStr">
        <is>
          <t>Samridhi 5 Star Line</t>
        </is>
      </c>
      <c r="C1078" s="80" t="n">
        <v>46038</v>
      </c>
      <c r="D1078" t="inlineStr">
        <is>
          <t>FS-HCM-1</t>
        </is>
      </c>
      <c r="E1078" t="inlineStr">
        <is>
          <t>HXX: Film Is Broken</t>
        </is>
      </c>
      <c r="F1078" t="n">
        <v>16</v>
      </c>
      <c r="G1078" t="n">
        <v>17.7597333333333</v>
      </c>
    </row>
    <row r="1079">
      <c r="A1079" t="inlineStr">
        <is>
          <t>Daily_Minor_Stops_2026_09_18.xlsx</t>
        </is>
      </c>
      <c r="B1079" t="inlineStr">
        <is>
          <t>Samridhi 5 Star Line</t>
        </is>
      </c>
      <c r="C1079" s="80" t="n">
        <v>46038</v>
      </c>
      <c r="D1079" t="inlineStr">
        <is>
          <t>FS-HCM-1</t>
        </is>
      </c>
      <c r="E1079" t="inlineStr">
        <is>
          <t>HXX: Double Package Rejected many times</t>
        </is>
      </c>
      <c r="F1079" t="n">
        <v>16</v>
      </c>
      <c r="G1079" t="n">
        <v>8.354850000000001</v>
      </c>
    </row>
    <row r="1080">
      <c r="A1080" t="inlineStr">
        <is>
          <t>Daily_Minor_Stops_2026_09_18.xlsx</t>
        </is>
      </c>
      <c r="B1080" t="inlineStr">
        <is>
          <t>Samridhi 5 Star Line</t>
        </is>
      </c>
      <c r="C1080" s="80" t="n">
        <v>46038</v>
      </c>
      <c r="D1080" t="inlineStr">
        <is>
          <t>FS-HCM-2</t>
        </is>
      </c>
      <c r="E1080" t="inlineStr">
        <is>
          <t>HXX: Film Is Broken</t>
        </is>
      </c>
      <c r="F1080" t="n">
        <v>29</v>
      </c>
      <c r="G1080" t="n">
        <v>49.1214333333333</v>
      </c>
    </row>
    <row r="1081">
      <c r="A1081" t="inlineStr">
        <is>
          <t>Daily_Minor_Stops_2026_09_18.xlsx</t>
        </is>
      </c>
      <c r="B1081" t="inlineStr">
        <is>
          <t>Samridhi 5 Star Line</t>
        </is>
      </c>
      <c r="C1081" s="80" t="n">
        <v>46038</v>
      </c>
      <c r="D1081" t="inlineStr">
        <is>
          <t>FS-HCM-2</t>
        </is>
      </c>
      <c r="E1081" t="inlineStr">
        <is>
          <t>FBX: Jam At Infeed</t>
        </is>
      </c>
      <c r="F1081" t="n">
        <v>17</v>
      </c>
      <c r="G1081" t="n">
        <v>20.6465333333333</v>
      </c>
    </row>
    <row r="1082">
      <c r="A1082" t="inlineStr">
        <is>
          <t>Daily_Minor_Stops_2026_09_18.xlsx</t>
        </is>
      </c>
      <c r="B1082" t="inlineStr">
        <is>
          <t>Samridhi 5 Star Line</t>
        </is>
      </c>
      <c r="C1082" s="80" t="n">
        <v>46038</v>
      </c>
      <c r="D1082" t="inlineStr">
        <is>
          <t>FS-HCM-3</t>
        </is>
      </c>
      <c r="E1082" t="inlineStr">
        <is>
          <t>HXX: Too Many Consecutive Rejects</t>
        </is>
      </c>
      <c r="F1082" t="n">
        <v>29</v>
      </c>
      <c r="G1082" t="n">
        <v>14.4891</v>
      </c>
    </row>
    <row r="1083">
      <c r="A1083" t="inlineStr">
        <is>
          <t>Daily_Minor_Stops_2026_09_18.xlsx</t>
        </is>
      </c>
      <c r="B1083" t="inlineStr">
        <is>
          <t>Samridhi 5 Star Line</t>
        </is>
      </c>
      <c r="C1083" s="80" t="n">
        <v>46038</v>
      </c>
      <c r="D1083" t="inlineStr">
        <is>
          <t>FS-HCM-3</t>
        </is>
      </c>
      <c r="E1083" t="inlineStr">
        <is>
          <t>FBX: Jam At Infeed</t>
        </is>
      </c>
      <c r="F1083" t="n">
        <v>29</v>
      </c>
      <c r="G1083" t="n">
        <v>15.6726333333333</v>
      </c>
    </row>
    <row r="1084">
      <c r="A1084" t="inlineStr">
        <is>
          <t>Daily_Minor_Stops_2026_09_18.xlsx</t>
        </is>
      </c>
      <c r="B1084" t="inlineStr">
        <is>
          <t>Samridhi 5 Star Line</t>
        </is>
      </c>
      <c r="C1084" s="80" t="n">
        <v>46038</v>
      </c>
      <c r="D1084" t="inlineStr">
        <is>
          <t>FS-HCM-4</t>
        </is>
      </c>
      <c r="E1084" t="inlineStr">
        <is>
          <t>HXX: Film Is Broken</t>
        </is>
      </c>
      <c r="F1084" t="n">
        <v>16</v>
      </c>
      <c r="G1084" t="n">
        <v>27.6514</v>
      </c>
    </row>
    <row r="1085">
      <c r="A1085" t="inlineStr">
        <is>
          <t>Daily_Minor_Stops_2026_09_18.xlsx</t>
        </is>
      </c>
      <c r="B1085" t="inlineStr">
        <is>
          <t>Samridhi 5 Star Line</t>
        </is>
      </c>
      <c r="C1085" s="80" t="n">
        <v>46038</v>
      </c>
      <c r="D1085" t="inlineStr">
        <is>
          <t>FS-HCM-4</t>
        </is>
      </c>
      <c r="E1085" t="inlineStr">
        <is>
          <t>FBX: Overflow At Infeed</t>
        </is>
      </c>
      <c r="F1085" t="n">
        <v>27</v>
      </c>
      <c r="G1085" t="n">
        <v>16.5011333333333</v>
      </c>
    </row>
    <row r="1086">
      <c r="A1086" t="inlineStr">
        <is>
          <t>Daily_Minor_Stops_2026_09_18.xlsx</t>
        </is>
      </c>
      <c r="B1086" t="inlineStr">
        <is>
          <t>Samridhi 5 Star Line</t>
        </is>
      </c>
      <c r="C1086" s="80" t="n">
        <v>46038</v>
      </c>
      <c r="D1086" t="inlineStr">
        <is>
          <t>FS-HRM-5</t>
        </is>
      </c>
      <c r="E1086" t="inlineStr">
        <is>
          <t>Film Is Broken-1</t>
        </is>
      </c>
      <c r="F1086" t="n">
        <v>14</v>
      </c>
      <c r="G1086" t="n">
        <v>37.51585</v>
      </c>
    </row>
    <row r="1087">
      <c r="A1087" t="inlineStr">
        <is>
          <t>Daily_Minor_Stops_2026_09_18.xlsx</t>
        </is>
      </c>
      <c r="B1087" t="inlineStr">
        <is>
          <t>Samridhi 5 Star Line</t>
        </is>
      </c>
      <c r="C1087" s="80" t="n">
        <v>46038</v>
      </c>
      <c r="D1087" t="inlineStr">
        <is>
          <t>FS-HRM-5</t>
        </is>
      </c>
      <c r="E1087" t="inlineStr">
        <is>
          <t>Cover Machine Outfeed Open</t>
        </is>
      </c>
      <c r="F1087" t="n">
        <v>6</v>
      </c>
      <c r="G1087" t="n">
        <v>2.0062</v>
      </c>
    </row>
    <row r="1088">
      <c r="A1088" t="inlineStr">
        <is>
          <t>Daily_Minor_Stops_2026_09_18.xlsx</t>
        </is>
      </c>
      <c r="B1088" t="inlineStr">
        <is>
          <t>Samridhi 5 Star Line</t>
        </is>
      </c>
      <c r="C1088" s="80" t="n">
        <v>46038</v>
      </c>
      <c r="D1088" t="inlineStr">
        <is>
          <t>FS-TTLi-1</t>
        </is>
      </c>
      <c r="E1088" t="inlineStr">
        <is>
          <t>LOD/TPG11: Move Time Out</t>
        </is>
      </c>
      <c r="F1088" t="n">
        <v>11</v>
      </c>
      <c r="G1088" t="n">
        <v>6.67971666666667</v>
      </c>
    </row>
    <row r="1089">
      <c r="A1089" t="inlineStr">
        <is>
          <t>Daily_Minor_Stops_2026_09_18.xlsx</t>
        </is>
      </c>
      <c r="B1089" t="inlineStr">
        <is>
          <t>Samridhi 5 Star Line</t>
        </is>
      </c>
      <c r="C1089" s="80" t="n">
        <v>46038</v>
      </c>
      <c r="D1089" t="inlineStr">
        <is>
          <t>FS-TTLi-1</t>
        </is>
      </c>
      <c r="E1089" t="inlineStr">
        <is>
          <t>CLO/CT11: Axis1 Position Error</t>
        </is>
      </c>
      <c r="F1089" t="n">
        <v>8</v>
      </c>
      <c r="G1089" t="n">
        <v>9.856199999999999</v>
      </c>
    </row>
    <row r="1090">
      <c r="A1090" t="inlineStr">
        <is>
          <t>Daily_Minor_Stops_2026_09_18.xlsx</t>
        </is>
      </c>
      <c r="B1090" t="inlineStr">
        <is>
          <t>Samridhi 5 Star Line</t>
        </is>
      </c>
      <c r="C1090" s="80" t="n">
        <v>46038</v>
      </c>
      <c r="D1090" t="inlineStr">
        <is>
          <t>FS-TTLi-2</t>
        </is>
      </c>
      <c r="E1090" t="inlineStr">
        <is>
          <t>CLO/CT11: Closing Discharge Not Ready</t>
        </is>
      </c>
      <c r="F1090" t="n">
        <v>4</v>
      </c>
      <c r="G1090" t="n">
        <v>5.83448333333333</v>
      </c>
    </row>
    <row r="1091">
      <c r="A1091" t="inlineStr">
        <is>
          <t>Daily_Minor_Stops_2026_09_18.xlsx</t>
        </is>
      </c>
      <c r="B1091" t="inlineStr">
        <is>
          <t>Samridhi 5 Star Line</t>
        </is>
      </c>
      <c r="C1091" s="80" t="n">
        <v>46038</v>
      </c>
      <c r="D1091" t="inlineStr">
        <is>
          <t>FS-TTLi-2</t>
        </is>
      </c>
      <c r="E1091" t="inlineStr">
        <is>
          <t>CLO/CT11: Axis1 Position Error</t>
        </is>
      </c>
      <c r="F1091" t="n">
        <v>11</v>
      </c>
      <c r="G1091" t="n">
        <v>6.9732</v>
      </c>
    </row>
    <row r="1092">
      <c r="A1092" t="inlineStr">
        <is>
          <t>Daily_Minor_Stops_2026_09_18.xlsx</t>
        </is>
      </c>
      <c r="B1092" t="inlineStr">
        <is>
          <t>Samridhi 5 Star Line</t>
        </is>
      </c>
      <c r="C1092" s="80" t="n">
        <v>46038</v>
      </c>
      <c r="D1092" t="inlineStr">
        <is>
          <t>FS-TTLi-3</t>
        </is>
      </c>
      <c r="E1092" t="inlineStr">
        <is>
          <t>TTL1X/CS11: Lost Tray In Sliding Area</t>
        </is>
      </c>
      <c r="F1092" t="n">
        <v>3</v>
      </c>
      <c r="G1092" t="n">
        <v>2.16081666666667</v>
      </c>
    </row>
    <row r="1093">
      <c r="A1093" t="inlineStr">
        <is>
          <t>Daily_Minor_Stops_2026_09_18.xlsx</t>
        </is>
      </c>
      <c r="B1093" t="inlineStr">
        <is>
          <t>Samridhi 5 Star Line</t>
        </is>
      </c>
      <c r="C1093" s="80" t="n">
        <v>46038</v>
      </c>
      <c r="D1093" t="inlineStr">
        <is>
          <t>FS-TTLi-3</t>
        </is>
      </c>
      <c r="E1093" t="inlineStr">
        <is>
          <t>FOR/BP11: Hand Over Of Blank Failed</t>
        </is>
      </c>
      <c r="F1093" t="n">
        <v>6</v>
      </c>
      <c r="G1093" t="n">
        <v>4.16853333333333</v>
      </c>
    </row>
    <row r="1094">
      <c r="A1094" t="inlineStr">
        <is>
          <t>Daily_Minor_Stops_2026_09_18.xlsx</t>
        </is>
      </c>
      <c r="B1094" t="inlineStr">
        <is>
          <t>Samridhi 5 Star Line</t>
        </is>
      </c>
      <c r="C1094" s="80" t="n">
        <v>46039</v>
      </c>
      <c r="D1094" t="inlineStr">
        <is>
          <t>FS-HCM-1</t>
        </is>
      </c>
      <c r="E1094" t="inlineStr">
        <is>
          <t>HXX: Film Is Broken</t>
        </is>
      </c>
      <c r="F1094" t="n">
        <v>25</v>
      </c>
      <c r="G1094" t="n">
        <v>31.6443833333333</v>
      </c>
    </row>
    <row r="1095">
      <c r="A1095" t="inlineStr">
        <is>
          <t>Daily_Minor_Stops_2026_09_18.xlsx</t>
        </is>
      </c>
      <c r="B1095" t="inlineStr">
        <is>
          <t>Samridhi 5 Star Line</t>
        </is>
      </c>
      <c r="C1095" s="80" t="n">
        <v>46039</v>
      </c>
      <c r="D1095" t="inlineStr">
        <is>
          <t>FS-HCM-1</t>
        </is>
      </c>
      <c r="E1095" t="inlineStr">
        <is>
          <t>HXX: Double Package Rejected many times</t>
        </is>
      </c>
      <c r="F1095" t="n">
        <v>18</v>
      </c>
      <c r="G1095" t="n">
        <v>3.50081666666667</v>
      </c>
    </row>
    <row r="1096">
      <c r="A1096" t="inlineStr">
        <is>
          <t>Daily_Minor_Stops_2026_09_18.xlsx</t>
        </is>
      </c>
      <c r="B1096" t="inlineStr">
        <is>
          <t>Samridhi 5 Star Line</t>
        </is>
      </c>
      <c r="C1096" s="80" t="n">
        <v>46039</v>
      </c>
      <c r="D1096" t="inlineStr">
        <is>
          <t>FS-HCM-2</t>
        </is>
      </c>
      <c r="E1096" t="inlineStr">
        <is>
          <t>HXX: Film Is Broken</t>
        </is>
      </c>
      <c r="F1096" t="n">
        <v>7</v>
      </c>
      <c r="G1096" t="n">
        <v>1.83878333333333</v>
      </c>
    </row>
    <row r="1097">
      <c r="A1097" t="inlineStr">
        <is>
          <t>Daily_Minor_Stops_2026_09_18.xlsx</t>
        </is>
      </c>
      <c r="B1097" t="inlineStr">
        <is>
          <t>Samridhi 5 Star Line</t>
        </is>
      </c>
      <c r="C1097" s="80" t="n">
        <v>46039</v>
      </c>
      <c r="D1097" t="inlineStr">
        <is>
          <t>FS-HCM-2</t>
        </is>
      </c>
      <c r="E1097" t="inlineStr">
        <is>
          <t>FBX: Jam At Infeed</t>
        </is>
      </c>
      <c r="F1097" t="n">
        <v>15</v>
      </c>
      <c r="G1097" t="n">
        <v>4.4912</v>
      </c>
    </row>
    <row r="1098">
      <c r="A1098" t="inlineStr">
        <is>
          <t>Daily_Minor_Stops_2026_09_18.xlsx</t>
        </is>
      </c>
      <c r="B1098" t="inlineStr">
        <is>
          <t>Samridhi 5 Star Line</t>
        </is>
      </c>
      <c r="C1098" s="80" t="n">
        <v>46039</v>
      </c>
      <c r="D1098" t="inlineStr">
        <is>
          <t>FS-HCM-3</t>
        </is>
      </c>
      <c r="E1098" t="inlineStr">
        <is>
          <t>HXX: Film Is Broken</t>
        </is>
      </c>
      <c r="F1098" t="n">
        <v>28</v>
      </c>
      <c r="G1098" t="n">
        <v>24.9812666666667</v>
      </c>
    </row>
    <row r="1099">
      <c r="A1099" t="inlineStr">
        <is>
          <t>Daily_Minor_Stops_2026_09_18.xlsx</t>
        </is>
      </c>
      <c r="B1099" t="inlineStr">
        <is>
          <t>Samridhi 5 Star Line</t>
        </is>
      </c>
      <c r="C1099" s="80" t="n">
        <v>46039</v>
      </c>
      <c r="D1099" t="inlineStr">
        <is>
          <t>FS-HCM-3</t>
        </is>
      </c>
      <c r="E1099" t="inlineStr">
        <is>
          <t>FBX: Jam At Infeed</t>
        </is>
      </c>
      <c r="F1099" t="n">
        <v>38</v>
      </c>
      <c r="G1099" t="n">
        <v>11.2865833333333</v>
      </c>
    </row>
    <row r="1100">
      <c r="A1100" t="inlineStr">
        <is>
          <t>Daily_Minor_Stops_2026_09_18.xlsx</t>
        </is>
      </c>
      <c r="B1100" t="inlineStr">
        <is>
          <t>Samridhi 5 Star Line</t>
        </is>
      </c>
      <c r="C1100" s="80" t="n">
        <v>46039</v>
      </c>
      <c r="D1100" t="inlineStr">
        <is>
          <t>FS-HCM-4</t>
        </is>
      </c>
      <c r="E1100" t="inlineStr">
        <is>
          <t>HXX: Film Is Broken</t>
        </is>
      </c>
      <c r="F1100" t="n">
        <v>9</v>
      </c>
      <c r="G1100" t="n">
        <v>40.1658666666667</v>
      </c>
    </row>
    <row r="1101">
      <c r="A1101" t="inlineStr">
        <is>
          <t>Daily_Minor_Stops_2026_09_18.xlsx</t>
        </is>
      </c>
      <c r="B1101" t="inlineStr">
        <is>
          <t>Samridhi 5 Star Line</t>
        </is>
      </c>
      <c r="C1101" s="80" t="n">
        <v>46039</v>
      </c>
      <c r="D1101" t="inlineStr">
        <is>
          <t>FS-HCM-4</t>
        </is>
      </c>
      <c r="E1101" t="inlineStr">
        <is>
          <t>FBX: Overflow At Infeed</t>
        </is>
      </c>
      <c r="F1101" t="n">
        <v>4</v>
      </c>
      <c r="G1101" t="n">
        <v>1.32648333333333</v>
      </c>
    </row>
    <row r="1102">
      <c r="A1102" t="inlineStr">
        <is>
          <t>Daily_Minor_Stops_2026_09_18.xlsx</t>
        </is>
      </c>
      <c r="B1102" t="inlineStr">
        <is>
          <t>Samridhi 5 Star Line</t>
        </is>
      </c>
      <c r="C1102" s="80" t="n">
        <v>46039</v>
      </c>
      <c r="D1102" t="inlineStr">
        <is>
          <t>FS-HRM-5</t>
        </is>
      </c>
      <c r="E1102" t="inlineStr">
        <is>
          <t>Main Cover Open</t>
        </is>
      </c>
      <c r="F1102" t="n">
        <v>5</v>
      </c>
      <c r="G1102" t="n">
        <v>1.99465</v>
      </c>
    </row>
    <row r="1103">
      <c r="A1103" t="inlineStr">
        <is>
          <t>Daily_Minor_Stops_2026_09_18.xlsx</t>
        </is>
      </c>
      <c r="B1103" t="inlineStr">
        <is>
          <t>Samridhi 5 Star Line</t>
        </is>
      </c>
      <c r="C1103" s="80" t="n">
        <v>46039</v>
      </c>
      <c r="D1103" t="inlineStr">
        <is>
          <t>FS-HRM-5</t>
        </is>
      </c>
      <c r="E1103" t="inlineStr">
        <is>
          <t>Cover Machine Outfeed Open</t>
        </is>
      </c>
      <c r="F1103" t="n">
        <v>6</v>
      </c>
      <c r="G1103" t="n">
        <v>2.6614</v>
      </c>
    </row>
    <row r="1104">
      <c r="A1104" t="inlineStr">
        <is>
          <t>Daily_Minor_Stops_2026_09_18.xlsx</t>
        </is>
      </c>
      <c r="B1104" t="inlineStr">
        <is>
          <t>Samridhi 5 Star Line</t>
        </is>
      </c>
      <c r="C1104" s="80" t="n">
        <v>46039</v>
      </c>
      <c r="D1104" t="inlineStr">
        <is>
          <t>FS-TTLi-1</t>
        </is>
      </c>
      <c r="E1104" t="inlineStr">
        <is>
          <t>FOR/FT11: Hand Over Failure Of Tray</t>
        </is>
      </c>
      <c r="F1104" t="n">
        <v>6</v>
      </c>
      <c r="G1104" t="n">
        <v>1.83463333333333</v>
      </c>
    </row>
    <row r="1105">
      <c r="A1105" t="inlineStr">
        <is>
          <t>Daily_Minor_Stops_2026_09_18.xlsx</t>
        </is>
      </c>
      <c r="B1105" t="inlineStr">
        <is>
          <t>Samridhi 5 Star Line</t>
        </is>
      </c>
      <c r="C1105" s="80" t="n">
        <v>46039</v>
      </c>
      <c r="D1105" t="inlineStr">
        <is>
          <t>FS-TTLi-1</t>
        </is>
      </c>
      <c r="E1105" t="inlineStr">
        <is>
          <t>FOR/BP11: Hand Over Of Blank Failed</t>
        </is>
      </c>
      <c r="F1105" t="n">
        <v>10</v>
      </c>
      <c r="G1105" t="n">
        <v>7.1633</v>
      </c>
    </row>
    <row r="1106">
      <c r="A1106" t="inlineStr">
        <is>
          <t>Daily_Minor_Stops_2026_09_18.xlsx</t>
        </is>
      </c>
      <c r="B1106" t="inlineStr">
        <is>
          <t>Samridhi 5 Star Line</t>
        </is>
      </c>
      <c r="C1106" s="80" t="n">
        <v>46039</v>
      </c>
      <c r="D1106" t="inlineStr">
        <is>
          <t>FS-TTLi-2</t>
        </is>
      </c>
      <c r="E1106" t="inlineStr">
        <is>
          <t>CLO/CT11: Closing Discharge Not Ready</t>
        </is>
      </c>
      <c r="F1106" t="n">
        <v>5</v>
      </c>
      <c r="G1106" t="n">
        <v>5.6593</v>
      </c>
    </row>
    <row r="1107">
      <c r="A1107" t="inlineStr">
        <is>
          <t>Daily_Minor_Stops_2026_09_18.xlsx</t>
        </is>
      </c>
      <c r="B1107" t="inlineStr">
        <is>
          <t>Samridhi 5 Star Line</t>
        </is>
      </c>
      <c r="C1107" s="80" t="n">
        <v>46039</v>
      </c>
      <c r="D1107" t="inlineStr">
        <is>
          <t>FS-TTLi-2</t>
        </is>
      </c>
      <c r="E1107" t="inlineStr">
        <is>
          <t>CLO/CDC11: Pusher / Actuator Not ON Time</t>
        </is>
      </c>
      <c r="F1107" t="n">
        <v>7</v>
      </c>
      <c r="G1107" t="n">
        <v>5.84213333333333</v>
      </c>
    </row>
    <row r="1108">
      <c r="A1108" t="inlineStr">
        <is>
          <t>Daily_Minor_Stops_2026_09_18.xlsx</t>
        </is>
      </c>
      <c r="B1108" t="inlineStr">
        <is>
          <t>Samridhi 5 Star Line</t>
        </is>
      </c>
      <c r="C1108" s="80" t="n">
        <v>46039</v>
      </c>
      <c r="D1108" t="inlineStr">
        <is>
          <t>FS-TTLi-3</t>
        </is>
      </c>
      <c r="E1108" t="inlineStr">
        <is>
          <t>TTL1X/CS11: Lost Tray In Sliding Area</t>
        </is>
      </c>
      <c r="F1108" t="n">
        <v>4</v>
      </c>
      <c r="G1108" t="n">
        <v>3.83353333333333</v>
      </c>
    </row>
    <row r="1109">
      <c r="A1109" t="inlineStr">
        <is>
          <t>Daily_Minor_Stops_2026_09_18.xlsx</t>
        </is>
      </c>
      <c r="B1109" t="inlineStr">
        <is>
          <t>Samridhi 5 Star Line</t>
        </is>
      </c>
      <c r="C1109" s="80" t="n">
        <v>46039</v>
      </c>
      <c r="D1109" t="inlineStr">
        <is>
          <t>FS-TTLi-3</t>
        </is>
      </c>
      <c r="E1109" t="inlineStr">
        <is>
          <t>FOR/BP11: Hand Over Of Blank Failed</t>
        </is>
      </c>
      <c r="F1109" t="n">
        <v>4</v>
      </c>
      <c r="G1109" t="n">
        <v>3.49945</v>
      </c>
    </row>
    <row r="1110">
      <c r="A1110" t="inlineStr">
        <is>
          <t>Daily_Minor_Stops_2026_09_18.xlsx</t>
        </is>
      </c>
      <c r="B1110" t="inlineStr">
        <is>
          <t>Samridhi 5 Star Line</t>
        </is>
      </c>
      <c r="C1110" s="80" t="n">
        <v>46040</v>
      </c>
      <c r="D1110" t="inlineStr">
        <is>
          <t>FS-HCM-1</t>
        </is>
      </c>
      <c r="E1110" t="inlineStr">
        <is>
          <t>HXX: Film Is Broken</t>
        </is>
      </c>
      <c r="F1110" t="n">
        <v>17</v>
      </c>
      <c r="G1110" t="n">
        <v>16.0043</v>
      </c>
    </row>
    <row r="1111">
      <c r="A1111" t="inlineStr">
        <is>
          <t>Daily_Minor_Stops_2026_09_18.xlsx</t>
        </is>
      </c>
      <c r="B1111" t="inlineStr">
        <is>
          <t>Samridhi 5 Star Line</t>
        </is>
      </c>
      <c r="C1111" s="80" t="n">
        <v>46040</v>
      </c>
      <c r="D1111" t="inlineStr">
        <is>
          <t>FS-HCM-1</t>
        </is>
      </c>
      <c r="E1111" t="inlineStr">
        <is>
          <t>HXX: Data Printer Not Ready</t>
        </is>
      </c>
      <c r="F1111" t="n">
        <v>16</v>
      </c>
      <c r="G1111" t="n">
        <v>19.9803333333333</v>
      </c>
    </row>
    <row r="1112">
      <c r="A1112" t="inlineStr">
        <is>
          <t>Daily_Minor_Stops_2026_09_18.xlsx</t>
        </is>
      </c>
      <c r="B1112" t="inlineStr">
        <is>
          <t>Samridhi 5 Star Line</t>
        </is>
      </c>
      <c r="C1112" s="80" t="n">
        <v>46040</v>
      </c>
      <c r="D1112" t="inlineStr">
        <is>
          <t>FS-HCM-2</t>
        </is>
      </c>
      <c r="E1112" t="inlineStr">
        <is>
          <t>HXX: Both Film Reels Are Empty</t>
        </is>
      </c>
      <c r="F1112" t="n">
        <v>8</v>
      </c>
      <c r="G1112" t="n">
        <v>6.49306666666667</v>
      </c>
    </row>
    <row r="1113">
      <c r="A1113" t="inlineStr">
        <is>
          <t>Daily_Minor_Stops_2026_09_18.xlsx</t>
        </is>
      </c>
      <c r="B1113" t="inlineStr">
        <is>
          <t>Samridhi 5 Star Line</t>
        </is>
      </c>
      <c r="C1113" s="80" t="n">
        <v>46040</v>
      </c>
      <c r="D1113" t="inlineStr">
        <is>
          <t>FS-HCM-2</t>
        </is>
      </c>
      <c r="E1113" t="inlineStr">
        <is>
          <t>FBX: Jam At Infeed</t>
        </is>
      </c>
      <c r="F1113" t="n">
        <v>8</v>
      </c>
      <c r="G1113" t="n">
        <v>3.33221666666667</v>
      </c>
    </row>
    <row r="1114">
      <c r="A1114" t="inlineStr">
        <is>
          <t>Daily_Minor_Stops_2026_09_18.xlsx</t>
        </is>
      </c>
      <c r="B1114" t="inlineStr">
        <is>
          <t>Samridhi 5 Star Line</t>
        </is>
      </c>
      <c r="C1114" s="80" t="n">
        <v>46040</v>
      </c>
      <c r="D1114" t="inlineStr">
        <is>
          <t>FS-HCM-3</t>
        </is>
      </c>
      <c r="E1114" t="inlineStr">
        <is>
          <t>HXX: Film Is Broken</t>
        </is>
      </c>
      <c r="F1114" t="n">
        <v>17</v>
      </c>
      <c r="G1114" t="n">
        <v>17.8402166666667</v>
      </c>
    </row>
    <row r="1115">
      <c r="A1115" t="inlineStr">
        <is>
          <t>Daily_Minor_Stops_2026_09_18.xlsx</t>
        </is>
      </c>
      <c r="B1115" t="inlineStr">
        <is>
          <t>Samridhi 5 Star Line</t>
        </is>
      </c>
      <c r="C1115" s="80" t="n">
        <v>46040</v>
      </c>
      <c r="D1115" t="inlineStr">
        <is>
          <t>FS-HCM-3</t>
        </is>
      </c>
      <c r="E1115" t="inlineStr">
        <is>
          <t>FBX: Jam At Infeed</t>
        </is>
      </c>
      <c r="F1115" t="n">
        <v>14</v>
      </c>
      <c r="G1115" t="n">
        <v>7.13976666666667</v>
      </c>
    </row>
    <row r="1116">
      <c r="A1116" t="inlineStr">
        <is>
          <t>Daily_Minor_Stops_2026_09_18.xlsx</t>
        </is>
      </c>
      <c r="B1116" t="inlineStr">
        <is>
          <t>Samridhi 5 Star Line</t>
        </is>
      </c>
      <c r="C1116" s="80" t="n">
        <v>46040</v>
      </c>
      <c r="D1116" t="inlineStr">
        <is>
          <t>FS-HCM-4</t>
        </is>
      </c>
      <c r="E1116" t="inlineStr">
        <is>
          <t>HXX: Film Is Broken</t>
        </is>
      </c>
      <c r="F1116" t="n">
        <v>15</v>
      </c>
      <c r="G1116" t="n">
        <v>16.3368</v>
      </c>
    </row>
    <row r="1117">
      <c r="A1117" t="inlineStr">
        <is>
          <t>Daily_Minor_Stops_2026_09_18.xlsx</t>
        </is>
      </c>
      <c r="B1117" t="inlineStr">
        <is>
          <t>Samridhi 5 Star Line</t>
        </is>
      </c>
      <c r="C1117" s="80" t="n">
        <v>46040</v>
      </c>
      <c r="D1117" t="inlineStr">
        <is>
          <t>FS-HCM-4</t>
        </is>
      </c>
      <c r="E1117" t="inlineStr">
        <is>
          <t>FBX: Overflow At Infeed</t>
        </is>
      </c>
      <c r="F1117" t="n">
        <v>9</v>
      </c>
      <c r="G1117" t="n">
        <v>3.4987</v>
      </c>
    </row>
    <row r="1118">
      <c r="A1118" t="inlineStr">
        <is>
          <t>Daily_Minor_Stops_2026_09_18.xlsx</t>
        </is>
      </c>
      <c r="B1118" t="inlineStr">
        <is>
          <t>Samridhi 5 Star Line</t>
        </is>
      </c>
      <c r="C1118" s="80" t="n">
        <v>46040</v>
      </c>
      <c r="D1118" t="inlineStr">
        <is>
          <t>FS-HRM-5</t>
        </is>
      </c>
      <c r="E1118" t="inlineStr">
        <is>
          <t>Film Registration Error</t>
        </is>
      </c>
      <c r="F1118" t="n">
        <v>3</v>
      </c>
      <c r="G1118" t="n">
        <v>1.33218333333333</v>
      </c>
    </row>
    <row r="1119">
      <c r="A1119" t="inlineStr">
        <is>
          <t>Daily_Minor_Stops_2026_09_18.xlsx</t>
        </is>
      </c>
      <c r="B1119" t="inlineStr">
        <is>
          <t>Samridhi 5 Star Line</t>
        </is>
      </c>
      <c r="C1119" s="80" t="n">
        <v>46040</v>
      </c>
      <c r="D1119" t="inlineStr">
        <is>
          <t>FS-HRM-5</t>
        </is>
      </c>
      <c r="E1119" t="inlineStr">
        <is>
          <t>Film Is Broken-1</t>
        </is>
      </c>
      <c r="F1119" t="n">
        <v>5</v>
      </c>
      <c r="G1119" t="n">
        <v>9.3292</v>
      </c>
    </row>
    <row r="1120">
      <c r="A1120" t="inlineStr">
        <is>
          <t>Daily_Minor_Stops_2026_09_18.xlsx</t>
        </is>
      </c>
      <c r="B1120" t="inlineStr">
        <is>
          <t>Samridhi 5 Star Line</t>
        </is>
      </c>
      <c r="C1120" s="80" t="n">
        <v>46040</v>
      </c>
      <c r="D1120" t="inlineStr">
        <is>
          <t>FS-TTLi-1</t>
        </is>
      </c>
      <c r="E1120" t="inlineStr">
        <is>
          <t>LOD/TPG11: Move Time Out</t>
        </is>
      </c>
      <c r="F1120" t="n">
        <v>8</v>
      </c>
      <c r="G1120" t="n">
        <v>3.17133333333333</v>
      </c>
    </row>
    <row r="1121">
      <c r="A1121" t="inlineStr">
        <is>
          <t>Daily_Minor_Stops_2026_09_18.xlsx</t>
        </is>
      </c>
      <c r="B1121" t="inlineStr">
        <is>
          <t>Samridhi 5 Star Line</t>
        </is>
      </c>
      <c r="C1121" s="80" t="n">
        <v>46040</v>
      </c>
      <c r="D1121" t="inlineStr">
        <is>
          <t>FS-TTLi-1</t>
        </is>
      </c>
      <c r="E1121" t="inlineStr">
        <is>
          <t>LOD/TGR11: Robot-Gripper Sensor Fault</t>
        </is>
      </c>
      <c r="F1121" t="n">
        <v>10</v>
      </c>
      <c r="G1121" t="n">
        <v>3.48583333333333</v>
      </c>
    </row>
    <row r="1122">
      <c r="A1122" t="inlineStr">
        <is>
          <t>Daily_Minor_Stops_2026_09_18.xlsx</t>
        </is>
      </c>
      <c r="B1122" t="inlineStr">
        <is>
          <t>Samridhi 5 Star Line</t>
        </is>
      </c>
      <c r="C1122" s="80" t="n">
        <v>46040</v>
      </c>
      <c r="D1122" t="inlineStr">
        <is>
          <t>FS-TTLi-2</t>
        </is>
      </c>
      <c r="E1122" t="inlineStr">
        <is>
          <t>FOR/FT11: Hand Over Failure Of Tray</t>
        </is>
      </c>
      <c r="F1122" t="n">
        <v>8</v>
      </c>
      <c r="G1122" t="n">
        <v>59.3264333333333</v>
      </c>
    </row>
    <row r="1123">
      <c r="A1123" t="inlineStr">
        <is>
          <t>Daily_Minor_Stops_2026_09_18.xlsx</t>
        </is>
      </c>
      <c r="B1123" t="inlineStr">
        <is>
          <t>Samridhi 5 Star Line</t>
        </is>
      </c>
      <c r="C1123" s="80" t="n">
        <v>46040</v>
      </c>
      <c r="D1123" t="inlineStr">
        <is>
          <t>FS-TTLi-2</t>
        </is>
      </c>
      <c r="E1123" t="inlineStr">
        <is>
          <t>CLO/CT11: Axis1 Position Error</t>
        </is>
      </c>
      <c r="F1123" t="n">
        <v>7</v>
      </c>
      <c r="G1123" t="n">
        <v>10.3325</v>
      </c>
    </row>
    <row r="1124">
      <c r="A1124" t="inlineStr">
        <is>
          <t>Daily_Minor_Stops_2026_09_18.xlsx</t>
        </is>
      </c>
      <c r="B1124" t="inlineStr">
        <is>
          <t>Samridhi 5 Star Line</t>
        </is>
      </c>
      <c r="C1124" s="80" t="n">
        <v>46040</v>
      </c>
      <c r="D1124" t="inlineStr">
        <is>
          <t>FS-TTLi-3</t>
        </is>
      </c>
      <c r="E1124" t="inlineStr">
        <is>
          <t>TTL1X/CS11: Lost Tray In Sliding Area</t>
        </is>
      </c>
      <c r="F1124" t="n">
        <v>4</v>
      </c>
      <c r="G1124" t="n">
        <v>2.16698333333333</v>
      </c>
    </row>
    <row r="1125">
      <c r="A1125" t="inlineStr">
        <is>
          <t>Daily_Minor_Stops_2026_09_18.xlsx</t>
        </is>
      </c>
      <c r="B1125" t="inlineStr">
        <is>
          <t>Samridhi 5 Star Line</t>
        </is>
      </c>
      <c r="C1125" s="80" t="n">
        <v>46040</v>
      </c>
      <c r="D1125" t="inlineStr">
        <is>
          <t>FS-TTLi-3</t>
        </is>
      </c>
      <c r="E1125" t="inlineStr">
        <is>
          <t>FOR/BP11: Hand Over Of Blank Failed</t>
        </is>
      </c>
      <c r="F1125" t="n">
        <v>4</v>
      </c>
      <c r="G1125" t="n">
        <v>3.83855</v>
      </c>
    </row>
    <row r="1126">
      <c r="A1126" t="inlineStr">
        <is>
          <t>Daily_Minor_Stops_2026_09_18.xlsx</t>
        </is>
      </c>
      <c r="B1126" t="inlineStr">
        <is>
          <t>Samridhi 5 Star Line</t>
        </is>
      </c>
      <c r="C1126" s="80" t="n">
        <v>46041</v>
      </c>
      <c r="D1126" t="inlineStr">
        <is>
          <t>FS-HCM-1</t>
        </is>
      </c>
      <c r="E1126" t="inlineStr">
        <is>
          <t>HXX: Film Is Broken</t>
        </is>
      </c>
      <c r="F1126" t="n">
        <v>16</v>
      </c>
      <c r="G1126" t="n">
        <v>15.5247166666667</v>
      </c>
    </row>
    <row r="1127">
      <c r="A1127" t="inlineStr">
        <is>
          <t>Daily_Minor_Stops_2026_09_18.xlsx</t>
        </is>
      </c>
      <c r="B1127" t="inlineStr">
        <is>
          <t>Samridhi 5 Star Line</t>
        </is>
      </c>
      <c r="C1127" s="80" t="n">
        <v>46041</v>
      </c>
      <c r="D1127" t="inlineStr">
        <is>
          <t>FS-HCM-1</t>
        </is>
      </c>
      <c r="E1127" t="inlineStr">
        <is>
          <t>HXX: Data Printer Not Ready</t>
        </is>
      </c>
      <c r="F1127" t="n">
        <v>12</v>
      </c>
      <c r="G1127" t="n">
        <v>12.66895</v>
      </c>
    </row>
    <row r="1128">
      <c r="A1128" t="inlineStr">
        <is>
          <t>Daily_Minor_Stops_2026_09_18.xlsx</t>
        </is>
      </c>
      <c r="B1128" t="inlineStr">
        <is>
          <t>Samridhi 5 Star Line</t>
        </is>
      </c>
      <c r="C1128" s="80" t="n">
        <v>46041</v>
      </c>
      <c r="D1128" t="inlineStr">
        <is>
          <t>FS-HCM-2</t>
        </is>
      </c>
      <c r="E1128" t="inlineStr">
        <is>
          <t>HXX: Both Film Reels Are Empty</t>
        </is>
      </c>
      <c r="F1128" t="n">
        <v>6</v>
      </c>
      <c r="G1128" t="n">
        <v>3.00246666666667</v>
      </c>
    </row>
    <row r="1129">
      <c r="A1129" t="inlineStr">
        <is>
          <t>Daily_Minor_Stops_2026_09_18.xlsx</t>
        </is>
      </c>
      <c r="B1129" t="inlineStr">
        <is>
          <t>Samridhi 5 Star Line</t>
        </is>
      </c>
      <c r="C1129" s="80" t="n">
        <v>46041</v>
      </c>
      <c r="D1129" t="inlineStr">
        <is>
          <t>FS-HCM-2</t>
        </is>
      </c>
      <c r="E1129" t="inlineStr">
        <is>
          <t>FBX: Jam At Infeed</t>
        </is>
      </c>
      <c r="F1129" t="n">
        <v>25</v>
      </c>
      <c r="G1129" t="n">
        <v>8.82201666666667</v>
      </c>
    </row>
    <row r="1130">
      <c r="A1130" t="inlineStr">
        <is>
          <t>Daily_Minor_Stops_2026_09_18.xlsx</t>
        </is>
      </c>
      <c r="B1130" t="inlineStr">
        <is>
          <t>Samridhi 5 Star Line</t>
        </is>
      </c>
      <c r="C1130" s="80" t="n">
        <v>46041</v>
      </c>
      <c r="D1130" t="inlineStr">
        <is>
          <t>FS-HCM-3</t>
        </is>
      </c>
      <c r="E1130" t="inlineStr">
        <is>
          <t>HXX: Film Is Broken</t>
        </is>
      </c>
      <c r="F1130" t="n">
        <v>19</v>
      </c>
      <c r="G1130" t="n">
        <v>23.9923666666667</v>
      </c>
    </row>
    <row r="1131">
      <c r="A1131" t="inlineStr">
        <is>
          <t>Daily_Minor_Stops_2026_09_18.xlsx</t>
        </is>
      </c>
      <c r="B1131" t="inlineStr">
        <is>
          <t>Samridhi 5 Star Line</t>
        </is>
      </c>
      <c r="C1131" s="80" t="n">
        <v>46041</v>
      </c>
      <c r="D1131" t="inlineStr">
        <is>
          <t>FS-HCM-3</t>
        </is>
      </c>
      <c r="E1131" t="inlineStr">
        <is>
          <t>FBX: Jam At Infeed</t>
        </is>
      </c>
      <c r="F1131" t="n">
        <v>19</v>
      </c>
      <c r="G1131" t="n">
        <v>9.013883333333331</v>
      </c>
    </row>
    <row r="1132">
      <c r="A1132" t="inlineStr">
        <is>
          <t>Daily_Minor_Stops_2026_09_18.xlsx</t>
        </is>
      </c>
      <c r="B1132" t="inlineStr">
        <is>
          <t>Samridhi 5 Star Line</t>
        </is>
      </c>
      <c r="C1132" s="80" t="n">
        <v>46041</v>
      </c>
      <c r="D1132" t="inlineStr">
        <is>
          <t>FS-HCM-4</t>
        </is>
      </c>
      <c r="E1132" t="inlineStr">
        <is>
          <t>HXX: Film Is Broken</t>
        </is>
      </c>
      <c r="F1132" t="n">
        <v>3</v>
      </c>
      <c r="G1132" t="n">
        <v>1.17405</v>
      </c>
    </row>
    <row r="1133">
      <c r="A1133" t="inlineStr">
        <is>
          <t>Daily_Minor_Stops_2026_09_18.xlsx</t>
        </is>
      </c>
      <c r="B1133" t="inlineStr">
        <is>
          <t>Samridhi 5 Star Line</t>
        </is>
      </c>
      <c r="C1133" s="80" t="n">
        <v>46041</v>
      </c>
      <c r="D1133" t="inlineStr">
        <is>
          <t>FS-HCM-4</t>
        </is>
      </c>
      <c r="E1133" t="inlineStr">
        <is>
          <t>HXX: Both Film Reels Are Empty</t>
        </is>
      </c>
      <c r="F1133" t="n">
        <v>5</v>
      </c>
      <c r="G1133" t="n">
        <v>2.15471666666667</v>
      </c>
    </row>
    <row r="1134">
      <c r="A1134" t="inlineStr">
        <is>
          <t>Daily_Minor_Stops_2026_09_18.xlsx</t>
        </is>
      </c>
      <c r="B1134" t="inlineStr">
        <is>
          <t>Samridhi 5 Star Line</t>
        </is>
      </c>
      <c r="C1134" s="80" t="n">
        <v>46041</v>
      </c>
      <c r="D1134" t="inlineStr">
        <is>
          <t>FS-HRM-5</t>
        </is>
      </c>
      <c r="E1134" t="inlineStr">
        <is>
          <t>Film Is Broken-1</t>
        </is>
      </c>
      <c r="F1134" t="n">
        <v>6</v>
      </c>
      <c r="G1134" t="n">
        <v>10.9938333333333</v>
      </c>
    </row>
    <row r="1135">
      <c r="A1135" t="inlineStr">
        <is>
          <t>Daily_Minor_Stops_2026_09_18.xlsx</t>
        </is>
      </c>
      <c r="B1135" t="inlineStr">
        <is>
          <t>Samridhi 5 Star Line</t>
        </is>
      </c>
      <c r="C1135" s="80" t="n">
        <v>46041</v>
      </c>
      <c r="D1135" t="inlineStr">
        <is>
          <t>FS-HRM-5</t>
        </is>
      </c>
      <c r="E1135" t="inlineStr">
        <is>
          <t>Cover Machine Outfeed Open</t>
        </is>
      </c>
      <c r="F1135" t="n">
        <v>6</v>
      </c>
      <c r="G1135" t="n">
        <v>1.486</v>
      </c>
    </row>
    <row r="1136">
      <c r="A1136" t="inlineStr">
        <is>
          <t>Daily_Minor_Stops_2026_09_18.xlsx</t>
        </is>
      </c>
      <c r="B1136" t="inlineStr">
        <is>
          <t>Samridhi 5 Star Line</t>
        </is>
      </c>
      <c r="C1136" s="80" t="n">
        <v>46041</v>
      </c>
      <c r="D1136" t="inlineStr">
        <is>
          <t>FS-TTLi-1</t>
        </is>
      </c>
      <c r="E1136" t="inlineStr">
        <is>
          <t>TTL1X/CS11: Lost Tray In Sliding Area</t>
        </is>
      </c>
      <c r="F1136" t="n">
        <v>10</v>
      </c>
      <c r="G1136" t="n">
        <v>6.50326666666667</v>
      </c>
    </row>
    <row r="1137">
      <c r="A1137" t="inlineStr">
        <is>
          <t>Daily_Minor_Stops_2026_09_18.xlsx</t>
        </is>
      </c>
      <c r="B1137" t="inlineStr">
        <is>
          <t>Samridhi 5 Star Line</t>
        </is>
      </c>
      <c r="C1137" s="80" t="n">
        <v>46041</v>
      </c>
      <c r="D1137" t="inlineStr">
        <is>
          <t>FS-TTLi-1</t>
        </is>
      </c>
      <c r="E1137" t="inlineStr">
        <is>
          <t>FOR/FT11: Hand Over Failure Of Tray</t>
        </is>
      </c>
      <c r="F1137" t="n">
        <v>10</v>
      </c>
      <c r="G1137" t="n">
        <v>6.64901666666667</v>
      </c>
    </row>
    <row r="1138">
      <c r="A1138" t="inlineStr">
        <is>
          <t>Daily_Minor_Stops_2026_09_18.xlsx</t>
        </is>
      </c>
      <c r="B1138" t="inlineStr">
        <is>
          <t>Samridhi 5 Star Line</t>
        </is>
      </c>
      <c r="C1138" s="80" t="n">
        <v>46041</v>
      </c>
      <c r="D1138" t="inlineStr">
        <is>
          <t>FS-TTLi-2</t>
        </is>
      </c>
      <c r="E1138" t="inlineStr">
        <is>
          <t>TTL1X/CS11: Lost Tray In Sliding Area</t>
        </is>
      </c>
      <c r="F1138" t="n">
        <v>4</v>
      </c>
      <c r="G1138" t="n">
        <v>1.66778333333333</v>
      </c>
    </row>
    <row r="1139">
      <c r="A1139" t="inlineStr">
        <is>
          <t>Daily_Minor_Stops_2026_09_18.xlsx</t>
        </is>
      </c>
      <c r="B1139" t="inlineStr">
        <is>
          <t>Samridhi 5 Star Line</t>
        </is>
      </c>
      <c r="C1139" s="80" t="n">
        <v>46041</v>
      </c>
      <c r="D1139" t="inlineStr">
        <is>
          <t>FS-TTLi-2</t>
        </is>
      </c>
      <c r="E1139" t="inlineStr">
        <is>
          <t>CLO/CT11: Closing Discharge Not Ready</t>
        </is>
      </c>
      <c r="F1139" t="n">
        <v>3</v>
      </c>
      <c r="G1139" t="n">
        <v>3.82573333333333</v>
      </c>
    </row>
    <row r="1140">
      <c r="A1140" t="inlineStr">
        <is>
          <t>Daily_Minor_Stops_2026_09_18.xlsx</t>
        </is>
      </c>
      <c r="B1140" t="inlineStr">
        <is>
          <t>Samridhi 5 Star Line</t>
        </is>
      </c>
      <c r="C1140" s="80" t="n">
        <v>46041</v>
      </c>
      <c r="D1140" t="inlineStr">
        <is>
          <t>FS-TTLi-3</t>
        </is>
      </c>
      <c r="E1140" t="inlineStr">
        <is>
          <t>TTL1X/CS11: Lost Tray In Sliding Area</t>
        </is>
      </c>
      <c r="F1140" t="n">
        <v>3</v>
      </c>
      <c r="G1140" t="n">
        <v>1.15965</v>
      </c>
    </row>
    <row r="1141">
      <c r="A1141" t="inlineStr">
        <is>
          <t>Daily_Minor_Stops_2026_09_18.xlsx</t>
        </is>
      </c>
      <c r="B1141" t="inlineStr">
        <is>
          <t>Samridhi 5 Star Line</t>
        </is>
      </c>
      <c r="C1141" s="80" t="n">
        <v>46041</v>
      </c>
      <c r="D1141" t="inlineStr">
        <is>
          <t>FS-TTLi-3</t>
        </is>
      </c>
      <c r="E1141" t="inlineStr">
        <is>
          <t>FOR/BP11: Hand Over Of Blank Failed</t>
        </is>
      </c>
      <c r="F1141" t="n">
        <v>8</v>
      </c>
      <c r="G1141" t="n">
        <v>5.17308333333333</v>
      </c>
    </row>
    <row r="1142">
      <c r="A1142" t="inlineStr">
        <is>
          <t>Daily_Minor_Stops_2026_09_18.xlsx</t>
        </is>
      </c>
      <c r="B1142" t="inlineStr">
        <is>
          <t>Samridhi 5 Star Line</t>
        </is>
      </c>
      <c r="C1142" s="80" t="n">
        <v>46042</v>
      </c>
      <c r="D1142" t="inlineStr">
        <is>
          <t>FS-HCM-1</t>
        </is>
      </c>
      <c r="E1142" t="inlineStr">
        <is>
          <t>HXX: Film Is Broken</t>
        </is>
      </c>
      <c r="F1142" t="n">
        <v>15</v>
      </c>
      <c r="G1142" t="n">
        <v>16.1748666666667</v>
      </c>
    </row>
    <row r="1143">
      <c r="A1143" t="inlineStr">
        <is>
          <t>Daily_Minor_Stops_2026_09_18.xlsx</t>
        </is>
      </c>
      <c r="B1143" t="inlineStr">
        <is>
          <t>Samridhi 5 Star Line</t>
        </is>
      </c>
      <c r="C1143" s="80" t="n">
        <v>46042</v>
      </c>
      <c r="D1143" t="inlineStr">
        <is>
          <t>FS-HCM-1</t>
        </is>
      </c>
      <c r="E1143" t="inlineStr">
        <is>
          <t>HXX: Data Printer Not Ready</t>
        </is>
      </c>
      <c r="F1143" t="n">
        <v>17</v>
      </c>
      <c r="G1143" t="n">
        <v>29.5158666666667</v>
      </c>
    </row>
    <row r="1144">
      <c r="A1144" t="inlineStr">
        <is>
          <t>Daily_Minor_Stops_2026_09_18.xlsx</t>
        </is>
      </c>
      <c r="B1144" t="inlineStr">
        <is>
          <t>Samridhi 5 Star Line</t>
        </is>
      </c>
      <c r="C1144" s="80" t="n">
        <v>46042</v>
      </c>
      <c r="D1144" t="inlineStr">
        <is>
          <t>FS-HCM-2</t>
        </is>
      </c>
      <c r="E1144" t="inlineStr">
        <is>
          <t>HXX: Film Is Broken</t>
        </is>
      </c>
      <c r="F1144" t="n">
        <v>7</v>
      </c>
      <c r="G1144" t="n">
        <v>6.1571</v>
      </c>
    </row>
    <row r="1145">
      <c r="A1145" t="inlineStr">
        <is>
          <t>Daily_Minor_Stops_2026_09_18.xlsx</t>
        </is>
      </c>
      <c r="B1145" t="inlineStr">
        <is>
          <t>Samridhi 5 Star Line</t>
        </is>
      </c>
      <c r="C1145" s="80" t="n">
        <v>46042</v>
      </c>
      <c r="D1145" t="inlineStr">
        <is>
          <t>FS-HCM-2</t>
        </is>
      </c>
      <c r="E1145" t="inlineStr">
        <is>
          <t>FBX: Jam At Infeed</t>
        </is>
      </c>
      <c r="F1145" t="n">
        <v>16</v>
      </c>
      <c r="G1145" t="n">
        <v>5.00285</v>
      </c>
    </row>
    <row r="1146">
      <c r="A1146" t="inlineStr">
        <is>
          <t>Daily_Minor_Stops_2026_09_18.xlsx</t>
        </is>
      </c>
      <c r="B1146" t="inlineStr">
        <is>
          <t>Samridhi 5 Star Line</t>
        </is>
      </c>
      <c r="C1146" s="80" t="n">
        <v>46042</v>
      </c>
      <c r="D1146" t="inlineStr">
        <is>
          <t>FS-HCM-3</t>
        </is>
      </c>
      <c r="E1146" t="inlineStr">
        <is>
          <t>HXX: Double Package Rejected many times</t>
        </is>
      </c>
      <c r="F1146" t="n">
        <v>27</v>
      </c>
      <c r="G1146" t="n">
        <v>25.9928166666667</v>
      </c>
    </row>
    <row r="1147">
      <c r="A1147" t="inlineStr">
        <is>
          <t>Daily_Minor_Stops_2026_09_18.xlsx</t>
        </is>
      </c>
      <c r="B1147" t="inlineStr">
        <is>
          <t>Samridhi 5 Star Line</t>
        </is>
      </c>
      <c r="C1147" s="80" t="n">
        <v>46042</v>
      </c>
      <c r="D1147" t="inlineStr">
        <is>
          <t>FS-HCM-3</t>
        </is>
      </c>
      <c r="E1147" t="inlineStr">
        <is>
          <t>FBX: Jam At Infeed</t>
        </is>
      </c>
      <c r="F1147" t="n">
        <v>71</v>
      </c>
      <c r="G1147" t="n">
        <v>33.8447833333333</v>
      </c>
    </row>
    <row r="1148">
      <c r="A1148" t="inlineStr">
        <is>
          <t>Daily_Minor_Stops_2026_09_18.xlsx</t>
        </is>
      </c>
      <c r="B1148" t="inlineStr">
        <is>
          <t>Samridhi 5 Star Line</t>
        </is>
      </c>
      <c r="C1148" s="80" t="n">
        <v>46042</v>
      </c>
      <c r="D1148" t="inlineStr">
        <is>
          <t>FS-HCM-4</t>
        </is>
      </c>
      <c r="E1148" t="inlineStr">
        <is>
          <t>HXX: FilmTrackControl Film Out Of Window</t>
        </is>
      </c>
      <c r="F1148" t="n">
        <v>11</v>
      </c>
      <c r="G1148" t="n">
        <v>11.4929833333333</v>
      </c>
    </row>
    <row r="1149">
      <c r="A1149" t="inlineStr">
        <is>
          <t>Daily_Minor_Stops_2026_09_18.xlsx</t>
        </is>
      </c>
      <c r="B1149" t="inlineStr">
        <is>
          <t>Samridhi 5 Star Line</t>
        </is>
      </c>
      <c r="C1149" s="80" t="n">
        <v>46042</v>
      </c>
      <c r="D1149" t="inlineStr">
        <is>
          <t>FS-HCM-4</t>
        </is>
      </c>
      <c r="E1149" t="inlineStr">
        <is>
          <t>HXX: Film Is Broken</t>
        </is>
      </c>
      <c r="F1149" t="n">
        <v>12</v>
      </c>
      <c r="G1149" t="n">
        <v>11.5122166666667</v>
      </c>
    </row>
    <row r="1150">
      <c r="A1150" t="inlineStr">
        <is>
          <t>Daily_Minor_Stops_2026_09_18.xlsx</t>
        </is>
      </c>
      <c r="B1150" t="inlineStr">
        <is>
          <t>Samridhi 5 Star Line</t>
        </is>
      </c>
      <c r="C1150" s="80" t="n">
        <v>46042</v>
      </c>
      <c r="D1150" t="inlineStr">
        <is>
          <t>FS-HRM-5</t>
        </is>
      </c>
      <c r="E1150" t="inlineStr">
        <is>
          <t>Film Is Broken-1</t>
        </is>
      </c>
      <c r="F1150" t="n">
        <v>6</v>
      </c>
      <c r="G1150" t="n">
        <v>13.6681833333333</v>
      </c>
    </row>
    <row r="1151">
      <c r="A1151" t="inlineStr">
        <is>
          <t>Daily_Minor_Stops_2026_09_18.xlsx</t>
        </is>
      </c>
      <c r="B1151" t="inlineStr">
        <is>
          <t>Samridhi 5 Star Line</t>
        </is>
      </c>
      <c r="C1151" s="80" t="n">
        <v>46042</v>
      </c>
      <c r="D1151" t="inlineStr">
        <is>
          <t>FS-HRM-5</t>
        </is>
      </c>
      <c r="E1151" t="inlineStr">
        <is>
          <t>Door Control Belt Open</t>
        </is>
      </c>
      <c r="F1151" t="n">
        <v>7</v>
      </c>
      <c r="G1151" t="n">
        <v>6.9885</v>
      </c>
    </row>
    <row r="1152">
      <c r="A1152" t="inlineStr">
        <is>
          <t>Daily_Minor_Stops_2026_09_18.xlsx</t>
        </is>
      </c>
      <c r="B1152" t="inlineStr">
        <is>
          <t>Samridhi 5 Star Line</t>
        </is>
      </c>
      <c r="C1152" s="80" t="n">
        <v>46042</v>
      </c>
      <c r="D1152" t="inlineStr">
        <is>
          <t>FS-TTLi-1</t>
        </is>
      </c>
      <c r="E1152" t="inlineStr">
        <is>
          <t>TTL1X/CS11: Lost Tray In Sliding Area</t>
        </is>
      </c>
      <c r="F1152" t="n">
        <v>16</v>
      </c>
      <c r="G1152" t="n">
        <v>9.34</v>
      </c>
    </row>
    <row r="1153">
      <c r="A1153" t="inlineStr">
        <is>
          <t>Daily_Minor_Stops_2026_09_18.xlsx</t>
        </is>
      </c>
      <c r="B1153" t="inlineStr">
        <is>
          <t>Samridhi 5 Star Line</t>
        </is>
      </c>
      <c r="C1153" s="80" t="n">
        <v>46042</v>
      </c>
      <c r="D1153" t="inlineStr">
        <is>
          <t>FS-TTLi-1</t>
        </is>
      </c>
      <c r="E1153" t="inlineStr">
        <is>
          <t>FOR/BP11: Hand Over Of Blank Failed</t>
        </is>
      </c>
      <c r="F1153" t="n">
        <v>5</v>
      </c>
      <c r="G1153" t="n">
        <v>1.82848333333333</v>
      </c>
    </row>
    <row r="1154">
      <c r="A1154" t="inlineStr">
        <is>
          <t>Daily_Minor_Stops_2026_09_18.xlsx</t>
        </is>
      </c>
      <c r="B1154" t="inlineStr">
        <is>
          <t>Samridhi 5 Star Line</t>
        </is>
      </c>
      <c r="C1154" s="80" t="n">
        <v>46042</v>
      </c>
      <c r="D1154" t="inlineStr">
        <is>
          <t>FS-TTLi-2</t>
        </is>
      </c>
      <c r="E1154" t="inlineStr">
        <is>
          <t>TTL1X/CS11: Lost Tray In Sliding Area</t>
        </is>
      </c>
      <c r="F1154" t="n">
        <v>4</v>
      </c>
      <c r="G1154" t="n">
        <v>2.83493333333333</v>
      </c>
    </row>
    <row r="1155">
      <c r="A1155" t="inlineStr">
        <is>
          <t>Daily_Minor_Stops_2026_09_18.xlsx</t>
        </is>
      </c>
      <c r="B1155" t="inlineStr">
        <is>
          <t>Samridhi 5 Star Line</t>
        </is>
      </c>
      <c r="C1155" s="80" t="n">
        <v>46042</v>
      </c>
      <c r="D1155" t="inlineStr">
        <is>
          <t>FS-TTLi-2</t>
        </is>
      </c>
      <c r="E1155" t="inlineStr">
        <is>
          <t>FOR/BP11: Hand Over Of Blank Failed</t>
        </is>
      </c>
      <c r="F1155" t="n">
        <v>5</v>
      </c>
      <c r="G1155" t="n">
        <v>4.1753</v>
      </c>
    </row>
    <row r="1156">
      <c r="A1156" t="inlineStr">
        <is>
          <t>Daily_Minor_Stops_2026_09_18.xlsx</t>
        </is>
      </c>
      <c r="B1156" t="inlineStr">
        <is>
          <t>Samridhi 5 Star Line</t>
        </is>
      </c>
      <c r="C1156" s="80" t="n">
        <v>46042</v>
      </c>
      <c r="D1156" t="inlineStr">
        <is>
          <t>FS-TTLi-3</t>
        </is>
      </c>
      <c r="E1156" t="inlineStr">
        <is>
          <t>TTL1X/CS11: Lost Tray In Sliding Area</t>
        </is>
      </c>
      <c r="F1156" t="n">
        <v>5</v>
      </c>
      <c r="G1156" t="n">
        <v>2.824</v>
      </c>
    </row>
    <row r="1157">
      <c r="A1157" t="inlineStr">
        <is>
          <t>Daily_Minor_Stops_2026_09_18.xlsx</t>
        </is>
      </c>
      <c r="B1157" t="inlineStr">
        <is>
          <t>Samridhi 5 Star Line</t>
        </is>
      </c>
      <c r="C1157" s="80" t="n">
        <v>46042</v>
      </c>
      <c r="D1157" t="inlineStr">
        <is>
          <t>FS-TTLi-3</t>
        </is>
      </c>
      <c r="E1157" t="inlineStr">
        <is>
          <t>FOR/BP11: Hand Over Of Blank Failed</t>
        </is>
      </c>
      <c r="F1157" t="n">
        <v>10</v>
      </c>
      <c r="G1157" t="n">
        <v>6.00713333333333</v>
      </c>
    </row>
    <row r="1158">
      <c r="A1158" t="inlineStr">
        <is>
          <t>Daily_Minor_Stops_2026_09_18.xlsx</t>
        </is>
      </c>
      <c r="B1158" t="inlineStr">
        <is>
          <t>Samridhi 5 Star Line</t>
        </is>
      </c>
      <c r="C1158" s="80" t="n">
        <v>46043</v>
      </c>
      <c r="D1158" t="inlineStr">
        <is>
          <t>FS-HCM-1</t>
        </is>
      </c>
      <c r="E1158" t="inlineStr">
        <is>
          <t>HXX: Registration Mark Not Detected</t>
        </is>
      </c>
      <c r="F1158" t="n">
        <v>7</v>
      </c>
      <c r="G1158" t="n">
        <v>10.51715</v>
      </c>
    </row>
    <row r="1159">
      <c r="A1159" t="inlineStr">
        <is>
          <t>Daily_Minor_Stops_2026_09_18.xlsx</t>
        </is>
      </c>
      <c r="B1159" t="inlineStr">
        <is>
          <t>Samridhi 5 Star Line</t>
        </is>
      </c>
      <c r="C1159" s="80" t="n">
        <v>46043</v>
      </c>
      <c r="D1159" t="inlineStr">
        <is>
          <t>FS-HCM-1</t>
        </is>
      </c>
      <c r="E1159" t="inlineStr">
        <is>
          <t>HXX: Data Printer Not Ready</t>
        </is>
      </c>
      <c r="F1159" t="n">
        <v>17</v>
      </c>
      <c r="G1159" t="n">
        <v>34.8112</v>
      </c>
    </row>
    <row r="1160">
      <c r="A1160" t="inlineStr">
        <is>
          <t>Daily_Minor_Stops_2026_09_18.xlsx</t>
        </is>
      </c>
      <c r="B1160" t="inlineStr">
        <is>
          <t>Samridhi 5 Star Line</t>
        </is>
      </c>
      <c r="C1160" s="80" t="n">
        <v>46043</v>
      </c>
      <c r="D1160" t="inlineStr">
        <is>
          <t>FS-HCM-2</t>
        </is>
      </c>
      <c r="E1160" t="inlineStr">
        <is>
          <t>HXX: Film Is Broken</t>
        </is>
      </c>
      <c r="F1160" t="n">
        <v>8</v>
      </c>
      <c r="G1160" t="n">
        <v>6.34305</v>
      </c>
    </row>
    <row r="1161">
      <c r="A1161" t="inlineStr">
        <is>
          <t>Daily_Minor_Stops_2026_09_18.xlsx</t>
        </is>
      </c>
      <c r="B1161" t="inlineStr">
        <is>
          <t>Samridhi 5 Star Line</t>
        </is>
      </c>
      <c r="C1161" s="80" t="n">
        <v>46043</v>
      </c>
      <c r="D1161" t="inlineStr">
        <is>
          <t>FS-HCM-2</t>
        </is>
      </c>
      <c r="E1161" t="inlineStr">
        <is>
          <t>FBX: Jam At Infeed</t>
        </is>
      </c>
      <c r="F1161" t="n">
        <v>9</v>
      </c>
      <c r="G1161" t="n">
        <v>3.1629</v>
      </c>
    </row>
    <row r="1162">
      <c r="A1162" t="inlineStr">
        <is>
          <t>Daily_Minor_Stops_2026_09_18.xlsx</t>
        </is>
      </c>
      <c r="B1162" t="inlineStr">
        <is>
          <t>Samridhi 5 Star Line</t>
        </is>
      </c>
      <c r="C1162" s="80" t="n">
        <v>46043</v>
      </c>
      <c r="D1162" t="inlineStr">
        <is>
          <t>FS-HCM-3</t>
        </is>
      </c>
      <c r="E1162" t="inlineStr">
        <is>
          <t>HXX: Film Is Broken</t>
        </is>
      </c>
      <c r="F1162" t="n">
        <v>33</v>
      </c>
      <c r="G1162" t="n">
        <v>41.8171166666667</v>
      </c>
    </row>
    <row r="1163">
      <c r="A1163" t="inlineStr">
        <is>
          <t>Daily_Minor_Stops_2026_09_18.xlsx</t>
        </is>
      </c>
      <c r="B1163" t="inlineStr">
        <is>
          <t>Samridhi 5 Star Line</t>
        </is>
      </c>
      <c r="C1163" s="80" t="n">
        <v>46043</v>
      </c>
      <c r="D1163" t="inlineStr">
        <is>
          <t>FS-HCM-3</t>
        </is>
      </c>
      <c r="E1163" t="inlineStr">
        <is>
          <t>FBX: Jam At Infeed</t>
        </is>
      </c>
      <c r="F1163" t="n">
        <v>35</v>
      </c>
      <c r="G1163" t="n">
        <v>21.83865</v>
      </c>
    </row>
    <row r="1164">
      <c r="A1164" t="inlineStr">
        <is>
          <t>Daily_Minor_Stops_2026_09_18.xlsx</t>
        </is>
      </c>
      <c r="B1164" t="inlineStr">
        <is>
          <t>Samridhi 5 Star Line</t>
        </is>
      </c>
      <c r="C1164" s="80" t="n">
        <v>46043</v>
      </c>
      <c r="D1164" t="inlineStr">
        <is>
          <t>FS-HCM-4</t>
        </is>
      </c>
      <c r="E1164" t="inlineStr">
        <is>
          <t>HXX: Film Is Broken</t>
        </is>
      </c>
      <c r="F1164" t="n">
        <v>5</v>
      </c>
      <c r="G1164" t="n">
        <v>9.983216666666671</v>
      </c>
    </row>
    <row r="1165">
      <c r="A1165" t="inlineStr">
        <is>
          <t>Daily_Minor_Stops_2026_09_18.xlsx</t>
        </is>
      </c>
      <c r="B1165" t="inlineStr">
        <is>
          <t>Samridhi 5 Star Line</t>
        </is>
      </c>
      <c r="C1165" s="80" t="n">
        <v>46043</v>
      </c>
      <c r="D1165" t="inlineStr">
        <is>
          <t>FS-HCM-4</t>
        </is>
      </c>
      <c r="E1165" t="inlineStr">
        <is>
          <t>HXX: Both Film Reels Are Empty</t>
        </is>
      </c>
      <c r="F1165" t="n">
        <v>5</v>
      </c>
      <c r="G1165" t="n">
        <v>5.8218</v>
      </c>
    </row>
    <row r="1166">
      <c r="A1166" t="inlineStr">
        <is>
          <t>Daily_Minor_Stops_2026_09_18.xlsx</t>
        </is>
      </c>
      <c r="B1166" t="inlineStr">
        <is>
          <t>Samridhi 5 Star Line</t>
        </is>
      </c>
      <c r="C1166" s="80" t="n">
        <v>46043</v>
      </c>
      <c r="D1166" t="inlineStr">
        <is>
          <t>FS-HRM-5</t>
        </is>
      </c>
      <c r="E1166" t="inlineStr">
        <is>
          <t>Position Error-2</t>
        </is>
      </c>
      <c r="F1166" t="n">
        <v>8</v>
      </c>
      <c r="G1166" t="n">
        <v>4.85373333333333</v>
      </c>
    </row>
    <row r="1167">
      <c r="A1167" t="inlineStr">
        <is>
          <t>Daily_Minor_Stops_2026_09_18.xlsx</t>
        </is>
      </c>
      <c r="B1167" t="inlineStr">
        <is>
          <t>Samridhi 5 Star Line</t>
        </is>
      </c>
      <c r="C1167" s="80" t="n">
        <v>46043</v>
      </c>
      <c r="D1167" t="inlineStr">
        <is>
          <t>FS-HRM-5</t>
        </is>
      </c>
      <c r="E1167" t="inlineStr">
        <is>
          <t>Check Film</t>
        </is>
      </c>
      <c r="F1167" t="n">
        <v>3</v>
      </c>
      <c r="G1167" t="n">
        <v>2.00656666666667</v>
      </c>
    </row>
    <row r="1168">
      <c r="A1168" t="inlineStr">
        <is>
          <t>Daily_Minor_Stops_2026_09_18.xlsx</t>
        </is>
      </c>
      <c r="B1168" t="inlineStr">
        <is>
          <t>Samridhi 5 Star Line</t>
        </is>
      </c>
      <c r="C1168" s="80" t="n">
        <v>46043</v>
      </c>
      <c r="D1168" t="inlineStr">
        <is>
          <t>FS-TTLi-1</t>
        </is>
      </c>
      <c r="E1168" t="inlineStr">
        <is>
          <t>TTL1X/CS11: Lost Tray In Sliding Area</t>
        </is>
      </c>
      <c r="F1168" t="n">
        <v>7</v>
      </c>
      <c r="G1168" t="n">
        <v>6.00946666666667</v>
      </c>
    </row>
    <row r="1169">
      <c r="A1169" t="inlineStr">
        <is>
          <t>Daily_Minor_Stops_2026_09_18.xlsx</t>
        </is>
      </c>
      <c r="B1169" t="inlineStr">
        <is>
          <t>Samridhi 5 Star Line</t>
        </is>
      </c>
      <c r="C1169" s="80" t="n">
        <v>46043</v>
      </c>
      <c r="D1169" t="inlineStr">
        <is>
          <t>FS-TTLi-1</t>
        </is>
      </c>
      <c r="E1169" t="inlineStr">
        <is>
          <t>FOR/FT11: Hand Over Failure Of Tray</t>
        </is>
      </c>
      <c r="F1169" t="n">
        <v>6</v>
      </c>
      <c r="G1169" t="n">
        <v>2.66201666666667</v>
      </c>
    </row>
    <row r="1170">
      <c r="A1170" t="inlineStr">
        <is>
          <t>Daily_Minor_Stops_2026_09_18.xlsx</t>
        </is>
      </c>
      <c r="B1170" t="inlineStr">
        <is>
          <t>Samridhi 5 Star Line</t>
        </is>
      </c>
      <c r="C1170" s="80" t="n">
        <v>46043</v>
      </c>
      <c r="D1170" t="inlineStr">
        <is>
          <t>FS-TTLi-2</t>
        </is>
      </c>
      <c r="E1170" t="inlineStr">
        <is>
          <t>TTL1X/CS11: Lost Tray In Sliding Area</t>
        </is>
      </c>
      <c r="F1170" t="n">
        <v>2</v>
      </c>
      <c r="G1170" t="n">
        <v>0.834</v>
      </c>
    </row>
    <row r="1171">
      <c r="A1171" t="inlineStr">
        <is>
          <t>Daily_Minor_Stops_2026_09_18.xlsx</t>
        </is>
      </c>
      <c r="B1171" t="inlineStr">
        <is>
          <t>Samridhi 5 Star Line</t>
        </is>
      </c>
      <c r="C1171" s="80" t="n">
        <v>46043</v>
      </c>
      <c r="D1171" t="inlineStr">
        <is>
          <t>FS-TTLi-2</t>
        </is>
      </c>
      <c r="E1171" t="inlineStr">
        <is>
          <t>LOD/HXX11: Upstrm M/C Not Home in time</t>
        </is>
      </c>
      <c r="F1171" t="n">
        <v>3</v>
      </c>
      <c r="G1171" t="n">
        <v>5.33608333333333</v>
      </c>
    </row>
    <row r="1172">
      <c r="A1172" t="inlineStr">
        <is>
          <t>Daily_Minor_Stops_2026_09_18.xlsx</t>
        </is>
      </c>
      <c r="B1172" t="inlineStr">
        <is>
          <t>Samridhi 5 Star Line</t>
        </is>
      </c>
      <c r="C1172" s="80" t="n">
        <v>46043</v>
      </c>
      <c r="D1172" t="inlineStr">
        <is>
          <t>FS-TTLi-3</t>
        </is>
      </c>
      <c r="E1172" t="inlineStr">
        <is>
          <t>TTL1X/CS11: Lost Tray In Sliding Area</t>
        </is>
      </c>
      <c r="F1172" t="n">
        <v>10</v>
      </c>
      <c r="G1172" t="n">
        <v>21.83385</v>
      </c>
    </row>
    <row r="1173">
      <c r="A1173" t="inlineStr">
        <is>
          <t>Daily_Minor_Stops_2026_09_18.xlsx</t>
        </is>
      </c>
      <c r="B1173" t="inlineStr">
        <is>
          <t>Samridhi 5 Star Line</t>
        </is>
      </c>
      <c r="C1173" s="80" t="n">
        <v>46043</v>
      </c>
      <c r="D1173" t="inlineStr">
        <is>
          <t>FS-TTLi-3</t>
        </is>
      </c>
      <c r="E1173" t="inlineStr">
        <is>
          <t>LOD/TPG11: Move Time Out</t>
        </is>
      </c>
      <c r="F1173" t="n">
        <v>3</v>
      </c>
      <c r="G1173" t="n">
        <v>0.840133333333333</v>
      </c>
    </row>
    <row r="1174">
      <c r="A1174" t="inlineStr">
        <is>
          <t>Daily_Minor_Stops_2026_09_18.xlsx</t>
        </is>
      </c>
      <c r="B1174" t="inlineStr">
        <is>
          <t>Samridhi 5 Star Line</t>
        </is>
      </c>
      <c r="C1174" s="80" t="n">
        <v>46044</v>
      </c>
      <c r="D1174" t="inlineStr">
        <is>
          <t>FS-HCM-1</t>
        </is>
      </c>
      <c r="E1174" t="inlineStr">
        <is>
          <t>HXX: Film Is Broken</t>
        </is>
      </c>
      <c r="F1174" t="n">
        <v>18</v>
      </c>
      <c r="G1174" t="n">
        <v>21.33125</v>
      </c>
    </row>
    <row r="1175">
      <c r="A1175" t="inlineStr">
        <is>
          <t>Daily_Minor_Stops_2026_09_18.xlsx</t>
        </is>
      </c>
      <c r="B1175" t="inlineStr">
        <is>
          <t>Samridhi 5 Star Line</t>
        </is>
      </c>
      <c r="C1175" s="80" t="n">
        <v>46044</v>
      </c>
      <c r="D1175" t="inlineStr">
        <is>
          <t>FS-HCM-1</t>
        </is>
      </c>
      <c r="E1175" t="inlineStr">
        <is>
          <t>FBX: Overflow At Infeed</t>
        </is>
      </c>
      <c r="F1175" t="n">
        <v>19</v>
      </c>
      <c r="G1175" t="n">
        <v>4.98455</v>
      </c>
    </row>
    <row r="1176">
      <c r="A1176" t="inlineStr">
        <is>
          <t>Daily_Minor_Stops_2026_09_18.xlsx</t>
        </is>
      </c>
      <c r="B1176" t="inlineStr">
        <is>
          <t>Samridhi 5 Star Line</t>
        </is>
      </c>
      <c r="C1176" s="80" t="n">
        <v>46044</v>
      </c>
      <c r="D1176" t="inlineStr">
        <is>
          <t>FS-HCM-2</t>
        </is>
      </c>
      <c r="E1176" t="inlineStr">
        <is>
          <t>HXX: Film Is Broken</t>
        </is>
      </c>
      <c r="F1176" t="n">
        <v>14</v>
      </c>
      <c r="G1176" t="n">
        <v>25.48435</v>
      </c>
    </row>
    <row r="1177">
      <c r="A1177" t="inlineStr">
        <is>
          <t>Daily_Minor_Stops_2026_09_18.xlsx</t>
        </is>
      </c>
      <c r="B1177" t="inlineStr">
        <is>
          <t>Samridhi 5 Star Line</t>
        </is>
      </c>
      <c r="C1177" s="80" t="n">
        <v>46044</v>
      </c>
      <c r="D1177" t="inlineStr">
        <is>
          <t>FS-HCM-2</t>
        </is>
      </c>
      <c r="E1177" t="inlineStr">
        <is>
          <t>FBX: Jam At Infeed</t>
        </is>
      </c>
      <c r="F1177" t="n">
        <v>23</v>
      </c>
      <c r="G1177" t="n">
        <v>15.5129166666667</v>
      </c>
    </row>
    <row r="1178">
      <c r="A1178" t="inlineStr">
        <is>
          <t>Daily_Minor_Stops_2026_09_18.xlsx</t>
        </is>
      </c>
      <c r="B1178" t="inlineStr">
        <is>
          <t>Samridhi 5 Star Line</t>
        </is>
      </c>
      <c r="C1178" s="80" t="n">
        <v>46044</v>
      </c>
      <c r="D1178" t="inlineStr">
        <is>
          <t>FS-HCM-3</t>
        </is>
      </c>
      <c r="E1178" t="inlineStr">
        <is>
          <t>HXX: Film Is Broken</t>
        </is>
      </c>
      <c r="F1178" t="n">
        <v>14</v>
      </c>
      <c r="G1178" t="n">
        <v>19.4903166666667</v>
      </c>
    </row>
    <row r="1179">
      <c r="A1179" t="inlineStr">
        <is>
          <t>Daily_Minor_Stops_2026_09_18.xlsx</t>
        </is>
      </c>
      <c r="B1179" t="inlineStr">
        <is>
          <t>Samridhi 5 Star Line</t>
        </is>
      </c>
      <c r="C1179" s="80" t="n">
        <v>46044</v>
      </c>
      <c r="D1179" t="inlineStr">
        <is>
          <t>FS-HCM-3</t>
        </is>
      </c>
      <c r="E1179" t="inlineStr">
        <is>
          <t>HXX: Double Package Rejected many times</t>
        </is>
      </c>
      <c r="F1179" t="n">
        <v>13</v>
      </c>
      <c r="G1179" t="n">
        <v>11.6829333333333</v>
      </c>
    </row>
    <row r="1180">
      <c r="A1180" t="inlineStr">
        <is>
          <t>Daily_Minor_Stops_2026_09_18.xlsx</t>
        </is>
      </c>
      <c r="B1180" t="inlineStr">
        <is>
          <t>Samridhi 5 Star Line</t>
        </is>
      </c>
      <c r="C1180" s="80" t="n">
        <v>46044</v>
      </c>
      <c r="D1180" t="inlineStr">
        <is>
          <t>FS-HCM-4</t>
        </is>
      </c>
      <c r="E1180" t="inlineStr">
        <is>
          <t>FBX: Overflow At Infeed</t>
        </is>
      </c>
      <c r="F1180" t="n">
        <v>16</v>
      </c>
      <c r="G1180" t="n">
        <v>4.66148333333333</v>
      </c>
    </row>
    <row r="1181">
      <c r="A1181" t="inlineStr">
        <is>
          <t>Daily_Minor_Stops_2026_09_18.xlsx</t>
        </is>
      </c>
      <c r="B1181" t="inlineStr">
        <is>
          <t>Samridhi 5 Star Line</t>
        </is>
      </c>
      <c r="C1181" s="80" t="n">
        <v>46044</v>
      </c>
      <c r="D1181" t="inlineStr">
        <is>
          <t>FS-HCM-4</t>
        </is>
      </c>
      <c r="E1181" t="inlineStr">
        <is>
          <t>Cover Machine Discharge Open</t>
        </is>
      </c>
      <c r="F1181" t="n">
        <v>11</v>
      </c>
      <c r="G1181" t="n">
        <v>7.32323333333333</v>
      </c>
    </row>
    <row r="1182">
      <c r="A1182" t="inlineStr">
        <is>
          <t>Daily_Minor_Stops_2026_09_18.xlsx</t>
        </is>
      </c>
      <c r="B1182" t="inlineStr">
        <is>
          <t>Samridhi 5 Star Line</t>
        </is>
      </c>
      <c r="C1182" s="80" t="n">
        <v>46044</v>
      </c>
      <c r="D1182" t="inlineStr">
        <is>
          <t>FS-HRM-5</t>
        </is>
      </c>
      <c r="E1182" t="inlineStr">
        <is>
          <t>Film Registration Error</t>
        </is>
      </c>
      <c r="F1182" t="n">
        <v>4</v>
      </c>
      <c r="G1182" t="n">
        <v>1.0066</v>
      </c>
    </row>
    <row r="1183">
      <c r="A1183" t="inlineStr">
        <is>
          <t>Daily_Minor_Stops_2026_09_18.xlsx</t>
        </is>
      </c>
      <c r="B1183" t="inlineStr">
        <is>
          <t>Samridhi 5 Star Line</t>
        </is>
      </c>
      <c r="C1183" s="80" t="n">
        <v>46044</v>
      </c>
      <c r="D1183" t="inlineStr">
        <is>
          <t>FS-HRM-5</t>
        </is>
      </c>
      <c r="E1183" t="inlineStr">
        <is>
          <t>Cover Machine Outfeed Open</t>
        </is>
      </c>
      <c r="F1183" t="n">
        <v>4</v>
      </c>
      <c r="G1183" t="n">
        <v>4.83218333333333</v>
      </c>
    </row>
    <row r="1184">
      <c r="A1184" t="inlineStr">
        <is>
          <t>Daily_Minor_Stops_2026_09_18.xlsx</t>
        </is>
      </c>
      <c r="B1184" t="inlineStr">
        <is>
          <t>Samridhi 5 Star Line</t>
        </is>
      </c>
      <c r="C1184" s="80" t="n">
        <v>46044</v>
      </c>
      <c r="D1184" t="inlineStr">
        <is>
          <t>FS-TTLi-1</t>
        </is>
      </c>
      <c r="E1184" t="inlineStr">
        <is>
          <t>LOD/TGR11: Robot-Gripper Sensor Fault</t>
        </is>
      </c>
      <c r="F1184" t="n">
        <v>4</v>
      </c>
      <c r="G1184" t="n">
        <v>1.33431666666667</v>
      </c>
    </row>
    <row r="1185">
      <c r="A1185" t="inlineStr">
        <is>
          <t>Daily_Minor_Stops_2026_09_18.xlsx</t>
        </is>
      </c>
      <c r="B1185" t="inlineStr">
        <is>
          <t>Samridhi 5 Star Line</t>
        </is>
      </c>
      <c r="C1185" s="80" t="n">
        <v>46044</v>
      </c>
      <c r="D1185" t="inlineStr">
        <is>
          <t>FS-TTLi-1</t>
        </is>
      </c>
      <c r="E1185" t="inlineStr">
        <is>
          <t>FOR/FT11: Hand Over Failure Of Tray</t>
        </is>
      </c>
      <c r="F1185" t="n">
        <v>5</v>
      </c>
      <c r="G1185" t="n">
        <v>0.825766666666667</v>
      </c>
    </row>
    <row r="1186">
      <c r="A1186" t="inlineStr">
        <is>
          <t>Daily_Minor_Stops_2026_09_18.xlsx</t>
        </is>
      </c>
      <c r="B1186" t="inlineStr">
        <is>
          <t>Samridhi 5 Star Line</t>
        </is>
      </c>
      <c r="C1186" s="80" t="n">
        <v>46044</v>
      </c>
      <c r="D1186" t="inlineStr">
        <is>
          <t>FS-TTLi-2</t>
        </is>
      </c>
      <c r="E1186" t="inlineStr">
        <is>
          <t>FOR/HMI: Product Setup Download Active</t>
        </is>
      </c>
      <c r="F1186" t="n">
        <v>5</v>
      </c>
      <c r="G1186" t="n">
        <v>19.3363166666667</v>
      </c>
    </row>
    <row r="1187">
      <c r="A1187" t="inlineStr">
        <is>
          <t>Daily_Minor_Stops_2026_09_18.xlsx</t>
        </is>
      </c>
      <c r="B1187" t="inlineStr">
        <is>
          <t>Samridhi 5 Star Line</t>
        </is>
      </c>
      <c r="C1187" s="80" t="n">
        <v>46044</v>
      </c>
      <c r="D1187" t="inlineStr">
        <is>
          <t>FS-TTLi-2</t>
        </is>
      </c>
      <c r="E1187" t="inlineStr">
        <is>
          <t>FOR/BP11: Hand Over Of Blank Failed</t>
        </is>
      </c>
      <c r="F1187" t="n">
        <v>8</v>
      </c>
      <c r="G1187" t="n">
        <v>10.78005</v>
      </c>
    </row>
    <row r="1188">
      <c r="A1188" t="inlineStr">
        <is>
          <t>Daily_Minor_Stops_2026_09_18.xlsx</t>
        </is>
      </c>
      <c r="B1188" t="inlineStr">
        <is>
          <t>Samridhi 5 Star Line</t>
        </is>
      </c>
      <c r="C1188" s="80" t="n">
        <v>46044</v>
      </c>
      <c r="D1188" t="inlineStr">
        <is>
          <t>FS-TTLi-3</t>
        </is>
      </c>
      <c r="E1188" t="inlineStr">
        <is>
          <t>LOD/TGR11: Robot-Gripper Sensor Fault</t>
        </is>
      </c>
      <c r="F1188" t="n">
        <v>6</v>
      </c>
      <c r="G1188" t="n">
        <v>6.5019</v>
      </c>
    </row>
    <row r="1189">
      <c r="A1189" t="inlineStr">
        <is>
          <t>Daily_Minor_Stops_2026_09_18.xlsx</t>
        </is>
      </c>
      <c r="B1189" t="inlineStr">
        <is>
          <t>Samridhi 5 Star Line</t>
        </is>
      </c>
      <c r="C1189" s="80" t="n">
        <v>46044</v>
      </c>
      <c r="D1189" t="inlineStr">
        <is>
          <t>FS-TTLi-3</t>
        </is>
      </c>
      <c r="E1189" t="inlineStr">
        <is>
          <t>FOR/BP11: Hand Over Of Blank Failed</t>
        </is>
      </c>
      <c r="F1189" t="n">
        <v>11</v>
      </c>
      <c r="G1189" t="n">
        <v>10.6763166666667</v>
      </c>
    </row>
    <row r="1190">
      <c r="A1190" t="inlineStr">
        <is>
          <t>Daily_Minor_Stops_2026_09_18.xlsx</t>
        </is>
      </c>
      <c r="B1190" t="inlineStr">
        <is>
          <t>Samridhi 5 Star Line</t>
        </is>
      </c>
      <c r="C1190" s="80" t="n">
        <v>46045</v>
      </c>
      <c r="D1190" t="inlineStr">
        <is>
          <t>FS-HCM-1</t>
        </is>
      </c>
      <c r="E1190" t="inlineStr">
        <is>
          <t>FBX: Overflow At Infeed</t>
        </is>
      </c>
      <c r="F1190" t="n">
        <v>26</v>
      </c>
      <c r="G1190" t="n">
        <v>11.1702166666667</v>
      </c>
    </row>
    <row r="1191">
      <c r="A1191" t="inlineStr">
        <is>
          <t>Daily_Minor_Stops_2026_09_18.xlsx</t>
        </is>
      </c>
      <c r="B1191" t="inlineStr">
        <is>
          <t>Samridhi 5 Star Line</t>
        </is>
      </c>
      <c r="C1191" s="80" t="n">
        <v>46045</v>
      </c>
      <c r="D1191" t="inlineStr">
        <is>
          <t>FS-HCM-1</t>
        </is>
      </c>
      <c r="E1191" t="inlineStr">
        <is>
          <t>FBX: Jam At Infeed</t>
        </is>
      </c>
      <c r="F1191" t="n">
        <v>32</v>
      </c>
      <c r="G1191" t="n">
        <v>13.4977333333333</v>
      </c>
    </row>
    <row r="1192">
      <c r="A1192" t="inlineStr">
        <is>
          <t>Daily_Minor_Stops_2026_09_18.xlsx</t>
        </is>
      </c>
      <c r="B1192" t="inlineStr">
        <is>
          <t>Samridhi 5 Star Line</t>
        </is>
      </c>
      <c r="C1192" s="80" t="n">
        <v>46045</v>
      </c>
      <c r="D1192" t="inlineStr">
        <is>
          <t>FS-HCM-2</t>
        </is>
      </c>
      <c r="E1192" t="inlineStr">
        <is>
          <t>HXX: Film Is Broken</t>
        </is>
      </c>
      <c r="F1192" t="n">
        <v>33</v>
      </c>
      <c r="G1192" t="n">
        <v>58.8627166666667</v>
      </c>
    </row>
    <row r="1193">
      <c r="A1193" t="inlineStr">
        <is>
          <t>Daily_Minor_Stops_2026_09_18.xlsx</t>
        </is>
      </c>
      <c r="B1193" t="inlineStr">
        <is>
          <t>Samridhi 5 Star Line</t>
        </is>
      </c>
      <c r="C1193" s="80" t="n">
        <v>46045</v>
      </c>
      <c r="D1193" t="inlineStr">
        <is>
          <t>FS-HCM-2</t>
        </is>
      </c>
      <c r="E1193" t="inlineStr">
        <is>
          <t>FBX: Jam At Infeed</t>
        </is>
      </c>
      <c r="F1193" t="n">
        <v>35</v>
      </c>
      <c r="G1193" t="n">
        <v>19.85695</v>
      </c>
    </row>
    <row r="1194">
      <c r="A1194" t="inlineStr">
        <is>
          <t>Daily_Minor_Stops_2026_09_18.xlsx</t>
        </is>
      </c>
      <c r="B1194" t="inlineStr">
        <is>
          <t>Samridhi 5 Star Line</t>
        </is>
      </c>
      <c r="C1194" s="80" t="n">
        <v>46045</v>
      </c>
      <c r="D1194" t="inlineStr">
        <is>
          <t>FS-HCM-3</t>
        </is>
      </c>
      <c r="E1194" t="inlineStr">
        <is>
          <t>HXX: Film Is Broken</t>
        </is>
      </c>
      <c r="F1194" t="n">
        <v>17</v>
      </c>
      <c r="G1194" t="n">
        <v>18.3232</v>
      </c>
    </row>
    <row r="1195">
      <c r="A1195" t="inlineStr">
        <is>
          <t>Daily_Minor_Stops_2026_09_18.xlsx</t>
        </is>
      </c>
      <c r="B1195" t="inlineStr">
        <is>
          <t>Samridhi 5 Star Line</t>
        </is>
      </c>
      <c r="C1195" s="80" t="n">
        <v>46045</v>
      </c>
      <c r="D1195" t="inlineStr">
        <is>
          <t>FS-HCM-3</t>
        </is>
      </c>
      <c r="E1195" t="inlineStr">
        <is>
          <t>HXX: Data Printer Not Ready</t>
        </is>
      </c>
      <c r="F1195" t="n">
        <v>16</v>
      </c>
      <c r="G1195" t="n">
        <v>13.3332333333333</v>
      </c>
    </row>
    <row r="1196">
      <c r="A1196" t="inlineStr">
        <is>
          <t>Daily_Minor_Stops_2026_09_18.xlsx</t>
        </is>
      </c>
      <c r="B1196" t="inlineStr">
        <is>
          <t>Samridhi 5 Star Line</t>
        </is>
      </c>
      <c r="C1196" s="80" t="n">
        <v>46045</v>
      </c>
      <c r="D1196" t="inlineStr">
        <is>
          <t>FS-HCM-4</t>
        </is>
      </c>
      <c r="E1196" t="inlineStr">
        <is>
          <t>HXX: Film Is Broken</t>
        </is>
      </c>
      <c r="F1196" t="n">
        <v>5</v>
      </c>
      <c r="G1196" t="n">
        <v>5.17305</v>
      </c>
    </row>
    <row r="1197">
      <c r="A1197" t="inlineStr">
        <is>
          <t>Daily_Minor_Stops_2026_09_18.xlsx</t>
        </is>
      </c>
      <c r="B1197" t="inlineStr">
        <is>
          <t>Samridhi 5 Star Line</t>
        </is>
      </c>
      <c r="C1197" s="80" t="n">
        <v>46045</v>
      </c>
      <c r="D1197" t="inlineStr">
        <is>
          <t>FS-HCM-4</t>
        </is>
      </c>
      <c r="E1197" t="inlineStr">
        <is>
          <t>HXX: Both Film Reels Are Empty</t>
        </is>
      </c>
      <c r="F1197" t="n">
        <v>6</v>
      </c>
      <c r="G1197" t="n">
        <v>9.48901666666667</v>
      </c>
    </row>
    <row r="1198">
      <c r="A1198" t="inlineStr">
        <is>
          <t>Daily_Minor_Stops_2026_09_18.xlsx</t>
        </is>
      </c>
      <c r="B1198" t="inlineStr">
        <is>
          <t>Samridhi 5 Star Line</t>
        </is>
      </c>
      <c r="C1198" s="80" t="n">
        <v>46045</v>
      </c>
      <c r="D1198" t="inlineStr">
        <is>
          <t>FS-HRM-5</t>
        </is>
      </c>
      <c r="E1198" t="inlineStr">
        <is>
          <t>Film Is Broken-1</t>
        </is>
      </c>
      <c r="F1198" t="n">
        <v>4</v>
      </c>
      <c r="G1198" t="n">
        <v>2.1684</v>
      </c>
    </row>
    <row r="1199">
      <c r="A1199" t="inlineStr">
        <is>
          <t>Daily_Minor_Stops_2026_09_18.xlsx</t>
        </is>
      </c>
      <c r="B1199" t="inlineStr">
        <is>
          <t>Samridhi 5 Star Line</t>
        </is>
      </c>
      <c r="C1199" s="80" t="n">
        <v>46045</v>
      </c>
      <c r="D1199" t="inlineStr">
        <is>
          <t>FS-HRM-5</t>
        </is>
      </c>
      <c r="E1199" t="inlineStr">
        <is>
          <t>Door Control Belt Open</t>
        </is>
      </c>
      <c r="F1199" t="n">
        <v>6</v>
      </c>
      <c r="G1199" t="n">
        <v>30.5104166666667</v>
      </c>
    </row>
    <row r="1200">
      <c r="A1200" t="inlineStr">
        <is>
          <t>Daily_Minor_Stops_2026_09_18.xlsx</t>
        </is>
      </c>
      <c r="B1200" t="inlineStr">
        <is>
          <t>Samridhi 5 Star Line</t>
        </is>
      </c>
      <c r="C1200" s="80" t="n">
        <v>46045</v>
      </c>
      <c r="D1200" t="inlineStr">
        <is>
          <t>FS-TTLi-2</t>
        </is>
      </c>
      <c r="E1200" t="inlineStr">
        <is>
          <t>TTL1X/CS11: Lost Tray In Sliding Area</t>
        </is>
      </c>
      <c r="F1200" t="n">
        <v>7</v>
      </c>
      <c r="G1200" t="n">
        <v>5.66853333333333</v>
      </c>
    </row>
    <row r="1201">
      <c r="A1201" t="inlineStr">
        <is>
          <t>Daily_Minor_Stops_2026_09_18.xlsx</t>
        </is>
      </c>
      <c r="B1201" t="inlineStr">
        <is>
          <t>Samridhi 5 Star Line</t>
        </is>
      </c>
      <c r="C1201" s="80" t="n">
        <v>46045</v>
      </c>
      <c r="D1201" t="inlineStr">
        <is>
          <t>FS-TTLi-2</t>
        </is>
      </c>
      <c r="E1201" t="inlineStr">
        <is>
          <t>LOD/TPG11: Move Time Out</t>
        </is>
      </c>
      <c r="F1201" t="n">
        <v>7</v>
      </c>
      <c r="G1201" t="n">
        <v>8.678283333333329</v>
      </c>
    </row>
    <row r="1202">
      <c r="A1202" t="inlineStr">
        <is>
          <t>Daily_Minor_Stops_2026_09_18.xlsx</t>
        </is>
      </c>
      <c r="B1202" t="inlineStr">
        <is>
          <t>Samridhi 5 Star Line</t>
        </is>
      </c>
      <c r="C1202" s="80" t="n">
        <v>46045</v>
      </c>
      <c r="D1202" t="inlineStr">
        <is>
          <t>FS-TTLi-3</t>
        </is>
      </c>
      <c r="E1202" t="inlineStr">
        <is>
          <t>LOD/PGR11: Train Didn'T Catch Up Fast</t>
        </is>
      </c>
      <c r="F1202" t="n">
        <v>7</v>
      </c>
      <c r="G1202" t="n">
        <v>6.50336666666667</v>
      </c>
    </row>
    <row r="1203">
      <c r="A1203" t="inlineStr">
        <is>
          <t>Daily_Minor_Stops_2026_09_18.xlsx</t>
        </is>
      </c>
      <c r="B1203" t="inlineStr">
        <is>
          <t>Samridhi 5 Star Line</t>
        </is>
      </c>
      <c r="C1203" s="80" t="n">
        <v>46045</v>
      </c>
      <c r="D1203" t="inlineStr">
        <is>
          <t>FS-TTLi-3</t>
        </is>
      </c>
      <c r="E1203" t="inlineStr">
        <is>
          <t>FOR/BP11: Hand Over Of Blank Failed</t>
        </is>
      </c>
      <c r="F1203" t="n">
        <v>19</v>
      </c>
      <c r="G1203" t="n">
        <v>18.8243</v>
      </c>
    </row>
    <row r="1204">
      <c r="A1204" t="inlineStr">
        <is>
          <t>Daily_Minor_Stops_2026_09_18.xlsx</t>
        </is>
      </c>
      <c r="B1204" t="inlineStr">
        <is>
          <t>Samridhi 5 Star Line</t>
        </is>
      </c>
      <c r="C1204" s="80" t="n">
        <v>46046</v>
      </c>
      <c r="D1204" t="inlineStr">
        <is>
          <t>FS-HCM-1</t>
        </is>
      </c>
      <c r="E1204" t="inlineStr">
        <is>
          <t>FBX: Overflow At Infeed</t>
        </is>
      </c>
      <c r="F1204" t="n">
        <v>32</v>
      </c>
      <c r="G1204" t="n">
        <v>11.98525</v>
      </c>
    </row>
    <row r="1205">
      <c r="A1205" t="inlineStr">
        <is>
          <t>Daily_Minor_Stops_2026_09_18.xlsx</t>
        </is>
      </c>
      <c r="B1205" t="inlineStr">
        <is>
          <t>Samridhi 5 Star Line</t>
        </is>
      </c>
      <c r="C1205" s="80" t="n">
        <v>46046</v>
      </c>
      <c r="D1205" t="inlineStr">
        <is>
          <t>FS-HCM-1</t>
        </is>
      </c>
      <c r="E1205" t="inlineStr">
        <is>
          <t>FBX: Jam At Infeed</t>
        </is>
      </c>
      <c r="F1205" t="n">
        <v>43</v>
      </c>
      <c r="G1205" t="n">
        <v>14.4816666666667</v>
      </c>
    </row>
    <row r="1206">
      <c r="A1206" t="inlineStr">
        <is>
          <t>Daily_Minor_Stops_2026_09_18.xlsx</t>
        </is>
      </c>
      <c r="B1206" t="inlineStr">
        <is>
          <t>Samridhi 5 Star Line</t>
        </is>
      </c>
      <c r="C1206" s="80" t="n">
        <v>46046</v>
      </c>
      <c r="D1206" t="inlineStr">
        <is>
          <t>FS-HCM-2</t>
        </is>
      </c>
      <c r="E1206" t="inlineStr">
        <is>
          <t>HXX: Film Is Broken</t>
        </is>
      </c>
      <c r="F1206" t="n">
        <v>43</v>
      </c>
      <c r="G1206" t="n">
        <v>69.18413333333331</v>
      </c>
    </row>
    <row r="1207">
      <c r="A1207" t="inlineStr">
        <is>
          <t>Daily_Minor_Stops_2026_09_18.xlsx</t>
        </is>
      </c>
      <c r="B1207" t="inlineStr">
        <is>
          <t>Samridhi 5 Star Line</t>
        </is>
      </c>
      <c r="C1207" s="80" t="n">
        <v>46046</v>
      </c>
      <c r="D1207" t="inlineStr">
        <is>
          <t>FS-HCM-2</t>
        </is>
      </c>
      <c r="E1207" t="inlineStr">
        <is>
          <t>FBX: Jam At Infeed</t>
        </is>
      </c>
      <c r="F1207" t="n">
        <v>132</v>
      </c>
      <c r="G1207" t="n">
        <v>47.52545</v>
      </c>
    </row>
    <row r="1208">
      <c r="A1208" t="inlineStr">
        <is>
          <t>Daily_Minor_Stops_2026_09_18.xlsx</t>
        </is>
      </c>
      <c r="B1208" t="inlineStr">
        <is>
          <t>Samridhi 5 Star Line</t>
        </is>
      </c>
      <c r="C1208" s="80" t="n">
        <v>46046</v>
      </c>
      <c r="D1208" t="inlineStr">
        <is>
          <t>FS-HCM-3</t>
        </is>
      </c>
      <c r="E1208" t="inlineStr">
        <is>
          <t>FBX: Overflow At Infeed</t>
        </is>
      </c>
      <c r="F1208" t="n">
        <v>12</v>
      </c>
      <c r="G1208" t="n">
        <v>3.84558333333333</v>
      </c>
    </row>
    <row r="1209">
      <c r="A1209" t="inlineStr">
        <is>
          <t>Daily_Minor_Stops_2026_09_18.xlsx</t>
        </is>
      </c>
      <c r="B1209" t="inlineStr">
        <is>
          <t>Samridhi 5 Star Line</t>
        </is>
      </c>
      <c r="C1209" s="80" t="n">
        <v>46046</v>
      </c>
      <c r="D1209" t="inlineStr">
        <is>
          <t>FS-HCM-3</t>
        </is>
      </c>
      <c r="E1209" t="inlineStr">
        <is>
          <t>Cover Machine Discharge Open</t>
        </is>
      </c>
      <c r="F1209" t="n">
        <v>8</v>
      </c>
      <c r="G1209" t="n">
        <v>5.32643333333333</v>
      </c>
    </row>
    <row r="1210">
      <c r="A1210" t="inlineStr">
        <is>
          <t>Daily_Minor_Stops_2026_09_18.xlsx</t>
        </is>
      </c>
      <c r="B1210" t="inlineStr">
        <is>
          <t>Samridhi 5 Star Line</t>
        </is>
      </c>
      <c r="C1210" s="80" t="n">
        <v>46046</v>
      </c>
      <c r="D1210" t="inlineStr">
        <is>
          <t>FS-HCM-4</t>
        </is>
      </c>
      <c r="E1210" t="inlineStr">
        <is>
          <t>HXX: Film Is Broken</t>
        </is>
      </c>
      <c r="F1210" t="n">
        <v>7</v>
      </c>
      <c r="G1210" t="n">
        <v>7.00048333333333</v>
      </c>
    </row>
    <row r="1211">
      <c r="A1211" t="inlineStr">
        <is>
          <t>Daily_Minor_Stops_2026_09_18.xlsx</t>
        </is>
      </c>
      <c r="B1211" t="inlineStr">
        <is>
          <t>Samridhi 5 Star Line</t>
        </is>
      </c>
      <c r="C1211" s="80" t="n">
        <v>46046</v>
      </c>
      <c r="D1211" t="inlineStr">
        <is>
          <t>FS-HCM-4</t>
        </is>
      </c>
      <c r="E1211" t="inlineStr">
        <is>
          <t>FBX: Jam At Infeed</t>
        </is>
      </c>
      <c r="F1211" t="n">
        <v>6</v>
      </c>
      <c r="G1211" t="n">
        <v>1.49993333333333</v>
      </c>
    </row>
    <row r="1212">
      <c r="A1212" t="inlineStr">
        <is>
          <t>Daily_Minor_Stops_2026_09_18.xlsx</t>
        </is>
      </c>
      <c r="B1212" t="inlineStr">
        <is>
          <t>Samridhi 5 Star Line</t>
        </is>
      </c>
      <c r="C1212" s="80" t="n">
        <v>46046</v>
      </c>
      <c r="D1212" t="inlineStr">
        <is>
          <t>FS-HRM-5</t>
        </is>
      </c>
      <c r="E1212" t="inlineStr">
        <is>
          <t>Film Is Broken-1</t>
        </is>
      </c>
      <c r="F1212" t="n">
        <v>6</v>
      </c>
      <c r="G1212" t="n">
        <v>5.66873333333333</v>
      </c>
    </row>
    <row r="1213">
      <c r="A1213" t="inlineStr">
        <is>
          <t>Daily_Minor_Stops_2026_09_18.xlsx</t>
        </is>
      </c>
      <c r="B1213" t="inlineStr">
        <is>
          <t>Samridhi 5 Star Line</t>
        </is>
      </c>
      <c r="C1213" s="80" t="n">
        <v>46046</v>
      </c>
      <c r="D1213" t="inlineStr">
        <is>
          <t>FS-HRM-5</t>
        </is>
      </c>
      <c r="E1213" t="inlineStr">
        <is>
          <t>Door Metering Belt Open</t>
        </is>
      </c>
      <c r="F1213" t="n">
        <v>2</v>
      </c>
      <c r="G1213" t="n">
        <v>0.834083333333333</v>
      </c>
    </row>
    <row r="1214">
      <c r="A1214" t="inlineStr">
        <is>
          <t>Daily_Minor_Stops_2026_09_18.xlsx</t>
        </is>
      </c>
      <c r="B1214" t="inlineStr">
        <is>
          <t>Samridhi 5 Star Line</t>
        </is>
      </c>
      <c r="C1214" s="80" t="n">
        <v>46046</v>
      </c>
      <c r="D1214" t="inlineStr">
        <is>
          <t>FS-TTLi-2</t>
        </is>
      </c>
      <c r="E1214" t="inlineStr">
        <is>
          <t>TTL1X/CS11: Lost Tray In Sliding Area</t>
        </is>
      </c>
      <c r="F1214" t="n">
        <v>6</v>
      </c>
      <c r="G1214" t="n">
        <v>3.50776666666667</v>
      </c>
    </row>
    <row r="1215">
      <c r="A1215" t="inlineStr">
        <is>
          <t>Daily_Minor_Stops_2026_09_18.xlsx</t>
        </is>
      </c>
      <c r="B1215" t="inlineStr">
        <is>
          <t>Samridhi 5 Star Line</t>
        </is>
      </c>
      <c r="C1215" s="80" t="n">
        <v>46046</v>
      </c>
      <c r="D1215" t="inlineStr">
        <is>
          <t>FS-TTLi-2</t>
        </is>
      </c>
      <c r="E1215" t="inlineStr">
        <is>
          <t>FOR/BP11: Hand Over Of Blank Failed</t>
        </is>
      </c>
      <c r="F1215" t="n">
        <v>14</v>
      </c>
      <c r="G1215" t="n">
        <v>33.3234833333333</v>
      </c>
    </row>
    <row r="1216">
      <c r="A1216" t="inlineStr">
        <is>
          <t>Daily_Minor_Stops_2026_09_18.xlsx</t>
        </is>
      </c>
      <c r="B1216" t="inlineStr">
        <is>
          <t>Samridhi 5 Star Line</t>
        </is>
      </c>
      <c r="C1216" s="80" t="n">
        <v>46046</v>
      </c>
      <c r="D1216" t="inlineStr">
        <is>
          <t>FS-TTLi-3</t>
        </is>
      </c>
      <c r="E1216" t="inlineStr">
        <is>
          <t>LOD/PGR11: Train Didn'T Catch Up Fast</t>
        </is>
      </c>
      <c r="F1216" t="n">
        <v>8</v>
      </c>
      <c r="G1216" t="n">
        <v>5.34681666666667</v>
      </c>
    </row>
    <row r="1217">
      <c r="A1217" t="inlineStr">
        <is>
          <t>Daily_Minor_Stops_2026_09_18.xlsx</t>
        </is>
      </c>
      <c r="B1217" t="inlineStr">
        <is>
          <t>Samridhi 5 Star Line</t>
        </is>
      </c>
      <c r="C1217" s="80" t="n">
        <v>46046</v>
      </c>
      <c r="D1217" t="inlineStr">
        <is>
          <t>FS-TTLi-3</t>
        </is>
      </c>
      <c r="E1217" t="inlineStr">
        <is>
          <t>FOR/BP11: Hand Over Of Blank Failed</t>
        </is>
      </c>
      <c r="F1217" t="n">
        <v>28</v>
      </c>
      <c r="G1217" t="n">
        <v>20.7129333333333</v>
      </c>
    </row>
    <row r="1218">
      <c r="A1218" t="inlineStr">
        <is>
          <t>Daily_Minor_Stops_2026_09_18.xlsx</t>
        </is>
      </c>
      <c r="B1218" t="inlineStr">
        <is>
          <t>Samridhi 5 Star Line</t>
        </is>
      </c>
      <c r="C1218" s="80" t="n">
        <v>46047</v>
      </c>
      <c r="D1218" t="inlineStr">
        <is>
          <t>FS-HCM-1</t>
        </is>
      </c>
      <c r="E1218" t="inlineStr">
        <is>
          <t>HXX: Too Many Consecutive Rejects</t>
        </is>
      </c>
      <c r="F1218" t="n">
        <v>13</v>
      </c>
      <c r="G1218" t="n">
        <v>14.17915</v>
      </c>
    </row>
    <row r="1219">
      <c r="A1219" t="inlineStr">
        <is>
          <t>Daily_Minor_Stops_2026_09_18.xlsx</t>
        </is>
      </c>
      <c r="B1219" t="inlineStr">
        <is>
          <t>Samridhi 5 Star Line</t>
        </is>
      </c>
      <c r="C1219" s="80" t="n">
        <v>46047</v>
      </c>
      <c r="D1219" t="inlineStr">
        <is>
          <t>FS-HCM-1</t>
        </is>
      </c>
      <c r="E1219" t="inlineStr">
        <is>
          <t>FBX: Jam At Infeed</t>
        </is>
      </c>
      <c r="F1219" t="n">
        <v>22</v>
      </c>
      <c r="G1219" t="n">
        <v>6.32628333333333</v>
      </c>
    </row>
    <row r="1220">
      <c r="A1220" t="inlineStr">
        <is>
          <t>Daily_Minor_Stops_2026_09_18.xlsx</t>
        </is>
      </c>
      <c r="B1220" t="inlineStr">
        <is>
          <t>Samridhi 5 Star Line</t>
        </is>
      </c>
      <c r="C1220" s="80" t="n">
        <v>46047</v>
      </c>
      <c r="D1220" t="inlineStr">
        <is>
          <t>FS-HCM-2</t>
        </is>
      </c>
      <c r="E1220" t="inlineStr">
        <is>
          <t>HXX: Film Is Broken</t>
        </is>
      </c>
      <c r="F1220" t="n">
        <v>20</v>
      </c>
      <c r="G1220" t="n">
        <v>28.8207333333333</v>
      </c>
    </row>
    <row r="1221">
      <c r="A1221" t="inlineStr">
        <is>
          <t>Daily_Minor_Stops_2026_09_18.xlsx</t>
        </is>
      </c>
      <c r="B1221" t="inlineStr">
        <is>
          <t>Samridhi 5 Star Line</t>
        </is>
      </c>
      <c r="C1221" s="80" t="n">
        <v>46047</v>
      </c>
      <c r="D1221" t="inlineStr">
        <is>
          <t>FS-HCM-2</t>
        </is>
      </c>
      <c r="E1221" t="inlineStr">
        <is>
          <t>FBX: Jam At Infeed</t>
        </is>
      </c>
      <c r="F1221" t="n">
        <v>62</v>
      </c>
      <c r="G1221" t="n">
        <v>20.05235</v>
      </c>
    </row>
    <row r="1222">
      <c r="A1222" t="inlineStr">
        <is>
          <t>Daily_Minor_Stops_2026_09_18.xlsx</t>
        </is>
      </c>
      <c r="B1222" t="inlineStr">
        <is>
          <t>Samridhi 5 Star Line</t>
        </is>
      </c>
      <c r="C1222" s="80" t="n">
        <v>46047</v>
      </c>
      <c r="D1222" t="inlineStr">
        <is>
          <t>FS-HCM-3</t>
        </is>
      </c>
      <c r="E1222" t="inlineStr">
        <is>
          <t>HXX: Data Printer Not Ready</t>
        </is>
      </c>
      <c r="F1222" t="n">
        <v>58</v>
      </c>
      <c r="G1222" t="n">
        <v>57.6137166666667</v>
      </c>
    </row>
    <row r="1223">
      <c r="A1223" t="inlineStr">
        <is>
          <t>Daily_Minor_Stops_2026_09_18.xlsx</t>
        </is>
      </c>
      <c r="B1223" t="inlineStr">
        <is>
          <t>Samridhi 5 Star Line</t>
        </is>
      </c>
      <c r="C1223" s="80" t="n">
        <v>46047</v>
      </c>
      <c r="D1223" t="inlineStr">
        <is>
          <t>FS-HCM-3</t>
        </is>
      </c>
      <c r="E1223" t="inlineStr">
        <is>
          <t>FBX: Jam At Infeed</t>
        </is>
      </c>
      <c r="F1223" t="n">
        <v>30</v>
      </c>
      <c r="G1223" t="n">
        <v>5.9814</v>
      </c>
    </row>
    <row r="1224">
      <c r="A1224" t="inlineStr">
        <is>
          <t>Daily_Minor_Stops_2026_09_18.xlsx</t>
        </is>
      </c>
      <c r="B1224" t="inlineStr">
        <is>
          <t>Samridhi 5 Star Line</t>
        </is>
      </c>
      <c r="C1224" s="80" t="n">
        <v>46047</v>
      </c>
      <c r="D1224" t="inlineStr">
        <is>
          <t>FS-HCM-4</t>
        </is>
      </c>
      <c r="E1224" t="inlineStr">
        <is>
          <t>FBX: Overflow At Infeed</t>
        </is>
      </c>
      <c r="F1224" t="n">
        <v>10</v>
      </c>
      <c r="G1224" t="n">
        <v>4.64886666666667</v>
      </c>
    </row>
    <row r="1225">
      <c r="A1225" t="inlineStr">
        <is>
          <t>Daily_Minor_Stops_2026_09_18.xlsx</t>
        </is>
      </c>
      <c r="B1225" t="inlineStr">
        <is>
          <t>Samridhi 5 Star Line</t>
        </is>
      </c>
      <c r="C1225" s="80" t="n">
        <v>46047</v>
      </c>
      <c r="D1225" t="inlineStr">
        <is>
          <t>FS-HCM-4</t>
        </is>
      </c>
      <c r="E1225" t="inlineStr">
        <is>
          <t>FBX: Jam At Infeed</t>
        </is>
      </c>
      <c r="F1225" t="n">
        <v>30</v>
      </c>
      <c r="G1225" t="n">
        <v>12.65085</v>
      </c>
    </row>
    <row r="1226">
      <c r="A1226" t="inlineStr">
        <is>
          <t>Daily_Minor_Stops_2026_09_18.xlsx</t>
        </is>
      </c>
      <c r="B1226" t="inlineStr">
        <is>
          <t>Samridhi 5 Star Line</t>
        </is>
      </c>
      <c r="C1226" s="80" t="n">
        <v>46047</v>
      </c>
      <c r="D1226" t="inlineStr">
        <is>
          <t>FS-HRM-5</t>
        </is>
      </c>
      <c r="E1226" t="inlineStr">
        <is>
          <t>Registration Mark Not Detected</t>
        </is>
      </c>
      <c r="F1226" t="n">
        <v>2</v>
      </c>
      <c r="G1226" t="n">
        <v>4.16693333333333</v>
      </c>
    </row>
    <row r="1227">
      <c r="A1227" t="inlineStr">
        <is>
          <t>Daily_Minor_Stops_2026_09_18.xlsx</t>
        </is>
      </c>
      <c r="B1227" t="inlineStr">
        <is>
          <t>Samridhi 5 Star Line</t>
        </is>
      </c>
      <c r="C1227" s="80" t="n">
        <v>46047</v>
      </c>
      <c r="D1227" t="inlineStr">
        <is>
          <t>FS-HRM-5</t>
        </is>
      </c>
      <c r="E1227" t="inlineStr">
        <is>
          <t>Position Error-2</t>
        </is>
      </c>
      <c r="F1227" t="n">
        <v>2</v>
      </c>
      <c r="G1227" t="n">
        <v>0.500633333333333</v>
      </c>
    </row>
    <row r="1228">
      <c r="A1228" t="inlineStr">
        <is>
          <t>Daily_Minor_Stops_2026_09_18.xlsx</t>
        </is>
      </c>
      <c r="B1228" t="inlineStr">
        <is>
          <t>Samridhi 5 Star Line</t>
        </is>
      </c>
      <c r="C1228" s="80" t="n">
        <v>46047</v>
      </c>
      <c r="D1228" t="inlineStr">
        <is>
          <t>FS-TTLi-2</t>
        </is>
      </c>
      <c r="E1228" t="inlineStr">
        <is>
          <t>FOR/BP11: Hand Over Of Blank Failed</t>
        </is>
      </c>
      <c r="F1228" t="n">
        <v>4</v>
      </c>
      <c r="G1228" t="n">
        <v>1.00701666666667</v>
      </c>
    </row>
    <row r="1229">
      <c r="A1229" t="inlineStr">
        <is>
          <t>Daily_Minor_Stops_2026_09_18.xlsx</t>
        </is>
      </c>
      <c r="B1229" t="inlineStr">
        <is>
          <t>Samridhi 5 Star Line</t>
        </is>
      </c>
      <c r="C1229" s="80" t="n">
        <v>46047</v>
      </c>
      <c r="D1229" t="inlineStr">
        <is>
          <t>FS-TTLi-2</t>
        </is>
      </c>
      <c r="E1229" t="inlineStr">
        <is>
          <t>CLO/CT11: Axis1 Position Error</t>
        </is>
      </c>
      <c r="F1229" t="n">
        <v>4</v>
      </c>
      <c r="G1229" t="n">
        <v>4.8348</v>
      </c>
    </row>
    <row r="1230">
      <c r="A1230" t="inlineStr">
        <is>
          <t>Daily_Minor_Stops_2026_09_18.xlsx</t>
        </is>
      </c>
      <c r="B1230" t="inlineStr">
        <is>
          <t>Samridhi 5 Star Line</t>
        </is>
      </c>
      <c r="C1230" s="80" t="n">
        <v>46047</v>
      </c>
      <c r="D1230" t="inlineStr">
        <is>
          <t>FS-TTLi-3</t>
        </is>
      </c>
      <c r="E1230" t="inlineStr">
        <is>
          <t>LOD/PGR11: Train Didn'T Catch Up Fast</t>
        </is>
      </c>
      <c r="F1230" t="n">
        <v>4</v>
      </c>
      <c r="G1230" t="n">
        <v>4.82765</v>
      </c>
    </row>
    <row r="1231">
      <c r="A1231" t="inlineStr">
        <is>
          <t>Daily_Minor_Stops_2026_09_18.xlsx</t>
        </is>
      </c>
      <c r="B1231" t="inlineStr">
        <is>
          <t>Samridhi 5 Star Line</t>
        </is>
      </c>
      <c r="C1231" s="80" t="n">
        <v>46047</v>
      </c>
      <c r="D1231" t="inlineStr">
        <is>
          <t>FS-TTLi-3</t>
        </is>
      </c>
      <c r="E1231" t="inlineStr">
        <is>
          <t>FOR/BP11: Hand Over Of Blank Failed</t>
        </is>
      </c>
      <c r="F1231" t="n">
        <v>33</v>
      </c>
      <c r="G1231" t="n">
        <v>27.6605</v>
      </c>
    </row>
    <row r="1232">
      <c r="A1232" t="inlineStr">
        <is>
          <t>Daily_Minor_Stops_2026_09_18.xlsx</t>
        </is>
      </c>
      <c r="B1232" t="inlineStr">
        <is>
          <t>Samridhi 5 Star Line</t>
        </is>
      </c>
      <c r="C1232" s="80" t="n">
        <v>46048</v>
      </c>
      <c r="D1232" t="inlineStr">
        <is>
          <t>FS-HCM-4</t>
        </is>
      </c>
      <c r="E1232" t="inlineStr">
        <is>
          <t>Door Turning Belts Open</t>
        </is>
      </c>
      <c r="F1232" t="n">
        <v>1</v>
      </c>
      <c r="G1232" t="n">
        <v>1110</v>
      </c>
    </row>
    <row r="1233">
      <c r="A1233" t="inlineStr">
        <is>
          <t>Daily_Minor_Stops_2026_09_18.xlsx</t>
        </is>
      </c>
      <c r="B1233" t="inlineStr">
        <is>
          <t>Samridhi 5 Star Line</t>
        </is>
      </c>
      <c r="C1233" s="80" t="n">
        <v>46048</v>
      </c>
      <c r="D1233" t="inlineStr">
        <is>
          <t>FS-HRM-5</t>
        </is>
      </c>
      <c r="E1233" t="inlineStr">
        <is>
          <t>Door Turning Belts Open</t>
        </is>
      </c>
      <c r="F1233" t="n">
        <v>1</v>
      </c>
      <c r="G1233" t="n">
        <v>1440</v>
      </c>
    </row>
    <row r="1234">
      <c r="A1234" t="inlineStr">
        <is>
          <t>Daily_Minor_Stops_2026_09_18.xlsx</t>
        </is>
      </c>
      <c r="B1234" t="inlineStr">
        <is>
          <t>Samridhi 5 Star Line</t>
        </is>
      </c>
      <c r="C1234" s="80" t="n">
        <v>46049</v>
      </c>
      <c r="D1234" t="inlineStr">
        <is>
          <t>FS-HCM-1</t>
        </is>
      </c>
      <c r="E1234" t="inlineStr">
        <is>
          <t>FBX: Overflow At Infeed</t>
        </is>
      </c>
      <c r="F1234" t="n">
        <v>11</v>
      </c>
      <c r="G1234" t="n">
        <v>6.66598333333333</v>
      </c>
    </row>
    <row r="1235">
      <c r="A1235" t="inlineStr">
        <is>
          <t>Daily_Minor_Stops_2026_09_18.xlsx</t>
        </is>
      </c>
      <c r="B1235" t="inlineStr">
        <is>
          <t>Samridhi 5 Star Line</t>
        </is>
      </c>
      <c r="C1235" s="80" t="n">
        <v>46049</v>
      </c>
      <c r="D1235" t="inlineStr">
        <is>
          <t>FS-HCM-1</t>
        </is>
      </c>
      <c r="E1235" t="inlineStr">
        <is>
          <t>FBX: Jam At Infeed</t>
        </is>
      </c>
      <c r="F1235" t="n">
        <v>17</v>
      </c>
      <c r="G1235" t="n">
        <v>8.823933333333329</v>
      </c>
    </row>
    <row r="1236">
      <c r="A1236" t="inlineStr">
        <is>
          <t>Daily_Minor_Stops_2026_09_18.xlsx</t>
        </is>
      </c>
      <c r="B1236" t="inlineStr">
        <is>
          <t>Samridhi 5 Star Line</t>
        </is>
      </c>
      <c r="C1236" s="80" t="n">
        <v>46049</v>
      </c>
      <c r="D1236" t="inlineStr">
        <is>
          <t>FS-HCM-2</t>
        </is>
      </c>
      <c r="E1236" t="inlineStr">
        <is>
          <t>FBX: Jam At Infeed</t>
        </is>
      </c>
      <c r="F1236" t="n">
        <v>31</v>
      </c>
      <c r="G1236" t="n">
        <v>15.5021166666667</v>
      </c>
    </row>
    <row r="1237">
      <c r="A1237" t="inlineStr">
        <is>
          <t>Daily_Minor_Stops_2026_09_18.xlsx</t>
        </is>
      </c>
      <c r="B1237" t="inlineStr">
        <is>
          <t>Samridhi 5 Star Line</t>
        </is>
      </c>
      <c r="C1237" s="80" t="n">
        <v>46049</v>
      </c>
      <c r="D1237" t="inlineStr">
        <is>
          <t>FS-HCM-2</t>
        </is>
      </c>
      <c r="E1237" t="inlineStr">
        <is>
          <t>Cover Machine Discharge Open</t>
        </is>
      </c>
      <c r="F1237" t="n">
        <v>11</v>
      </c>
      <c r="G1237" t="n">
        <v>12.99595</v>
      </c>
    </row>
    <row r="1238">
      <c r="A1238" t="inlineStr">
        <is>
          <t>Daily_Minor_Stops_2026_09_18.xlsx</t>
        </is>
      </c>
      <c r="B1238" t="inlineStr">
        <is>
          <t>Samridhi 5 Star Line</t>
        </is>
      </c>
      <c r="C1238" s="80" t="n">
        <v>46049</v>
      </c>
      <c r="D1238" t="inlineStr">
        <is>
          <t>FS-HCM-3</t>
        </is>
      </c>
      <c r="E1238" t="inlineStr">
        <is>
          <t>HXX: Data Printer Not Ready</t>
        </is>
      </c>
      <c r="F1238" t="n">
        <v>8</v>
      </c>
      <c r="G1238" t="n">
        <v>5.47421666666667</v>
      </c>
    </row>
    <row r="1239">
      <c r="A1239" t="inlineStr">
        <is>
          <t>Daily_Minor_Stops_2026_09_18.xlsx</t>
        </is>
      </c>
      <c r="B1239" t="inlineStr">
        <is>
          <t>Samridhi 5 Star Line</t>
        </is>
      </c>
      <c r="C1239" s="80" t="n">
        <v>46049</v>
      </c>
      <c r="D1239" t="inlineStr">
        <is>
          <t>FS-HCM-3</t>
        </is>
      </c>
      <c r="E1239" t="inlineStr">
        <is>
          <t>FBX: Overflow At Infeed</t>
        </is>
      </c>
      <c r="F1239" t="n">
        <v>28</v>
      </c>
      <c r="G1239" t="n">
        <v>14.1308166666667</v>
      </c>
    </row>
    <row r="1240">
      <c r="A1240" t="inlineStr">
        <is>
          <t>Daily_Minor_Stops_2026_09_18.xlsx</t>
        </is>
      </c>
      <c r="B1240" t="inlineStr">
        <is>
          <t>Samridhi 5 Star Line</t>
        </is>
      </c>
      <c r="C1240" s="80" t="n">
        <v>46049</v>
      </c>
      <c r="D1240" t="inlineStr">
        <is>
          <t>FS-HCM-4</t>
        </is>
      </c>
      <c r="E1240" t="inlineStr">
        <is>
          <t>FBX: Overflow At Infeed</t>
        </is>
      </c>
      <c r="F1240" t="n">
        <v>4</v>
      </c>
      <c r="G1240" t="n">
        <v>1.83283333333333</v>
      </c>
    </row>
    <row r="1241">
      <c r="A1241" t="inlineStr">
        <is>
          <t>Daily_Minor_Stops_2026_09_18.xlsx</t>
        </is>
      </c>
      <c r="B1241" t="inlineStr">
        <is>
          <t>Samridhi 5 Star Line</t>
        </is>
      </c>
      <c r="C1241" s="80" t="n">
        <v>46049</v>
      </c>
      <c r="D1241" t="inlineStr">
        <is>
          <t>FS-HCM-4</t>
        </is>
      </c>
      <c r="E1241" t="inlineStr">
        <is>
          <t>FBX: Jam At Infeed</t>
        </is>
      </c>
      <c r="F1241" t="n">
        <v>4</v>
      </c>
      <c r="G1241" t="n">
        <v>0.999583333333333</v>
      </c>
    </row>
    <row r="1242">
      <c r="A1242" t="inlineStr">
        <is>
          <t>Daily_Minor_Stops_2026_09_18.xlsx</t>
        </is>
      </c>
      <c r="B1242" t="inlineStr">
        <is>
          <t>Samridhi 5 Star Line</t>
        </is>
      </c>
      <c r="C1242" s="80" t="n">
        <v>46049</v>
      </c>
      <c r="D1242" t="inlineStr">
        <is>
          <t>FS-HRM-5</t>
        </is>
      </c>
      <c r="E1242" t="inlineStr">
        <is>
          <t>Registration Mark Not Detected</t>
        </is>
      </c>
      <c r="F1242" t="n">
        <v>3</v>
      </c>
      <c r="G1242" t="n">
        <v>3.16521666666667</v>
      </c>
    </row>
    <row r="1243">
      <c r="A1243" t="inlineStr">
        <is>
          <t>Daily_Minor_Stops_2026_09_18.xlsx</t>
        </is>
      </c>
      <c r="B1243" t="inlineStr">
        <is>
          <t>Samridhi 5 Star Line</t>
        </is>
      </c>
      <c r="C1243" s="80" t="n">
        <v>46049</v>
      </c>
      <c r="D1243" t="inlineStr">
        <is>
          <t>FS-HRM-5</t>
        </is>
      </c>
      <c r="E1243" t="inlineStr">
        <is>
          <t>Film Out Of Window</t>
        </is>
      </c>
      <c r="F1243" t="n">
        <v>5</v>
      </c>
      <c r="G1243" t="n">
        <v>2.99291666666667</v>
      </c>
    </row>
    <row r="1244">
      <c r="A1244" t="inlineStr">
        <is>
          <t>Daily_Minor_Stops_2026_09_18.xlsx</t>
        </is>
      </c>
      <c r="B1244" t="inlineStr">
        <is>
          <t>Samridhi 5 Star Line</t>
        </is>
      </c>
      <c r="C1244" s="80" t="n">
        <v>46049</v>
      </c>
      <c r="D1244" t="inlineStr">
        <is>
          <t>FS-TTLi-2</t>
        </is>
      </c>
      <c r="E1244" t="inlineStr">
        <is>
          <t>LOD/TPG11: Move Time Out</t>
        </is>
      </c>
      <c r="F1244" t="n">
        <v>6</v>
      </c>
      <c r="G1244" t="n">
        <v>2.00635</v>
      </c>
    </row>
    <row r="1245">
      <c r="A1245" t="inlineStr">
        <is>
          <t>Daily_Minor_Stops_2026_09_18.xlsx</t>
        </is>
      </c>
      <c r="B1245" t="inlineStr">
        <is>
          <t>Samridhi 5 Star Line</t>
        </is>
      </c>
      <c r="C1245" s="80" t="n">
        <v>46049</v>
      </c>
      <c r="D1245" t="inlineStr">
        <is>
          <t>FS-TTLi-2</t>
        </is>
      </c>
      <c r="E1245" t="inlineStr">
        <is>
          <t>CLO/CDC11: Pusher / Actuator Not ON Time</t>
        </is>
      </c>
      <c r="F1245" t="n">
        <v>3</v>
      </c>
      <c r="G1245" t="n">
        <v>1.32701666666667</v>
      </c>
    </row>
    <row r="1246">
      <c r="A1246" t="inlineStr">
        <is>
          <t>Daily_Minor_Stops_2026_09_18.xlsx</t>
        </is>
      </c>
      <c r="B1246" t="inlineStr">
        <is>
          <t>Samridhi 5 Star Line</t>
        </is>
      </c>
      <c r="C1246" s="80" t="n">
        <v>46049</v>
      </c>
      <c r="D1246" t="inlineStr">
        <is>
          <t>FS-TTLi-3</t>
        </is>
      </c>
      <c r="E1246" t="inlineStr">
        <is>
          <t>TTL1X/CS11: BoxJam In Front Of CS</t>
        </is>
      </c>
      <c r="F1246" t="n">
        <v>2</v>
      </c>
      <c r="G1246" t="n">
        <v>0.997983333333333</v>
      </c>
    </row>
    <row r="1247">
      <c r="A1247" t="inlineStr">
        <is>
          <t>Daily_Minor_Stops_2026_09_18.xlsx</t>
        </is>
      </c>
      <c r="B1247" t="inlineStr">
        <is>
          <t>Samridhi 5 Star Line</t>
        </is>
      </c>
      <c r="C1247" s="80" t="n">
        <v>46049</v>
      </c>
      <c r="D1247" t="inlineStr">
        <is>
          <t>FS-TTLi-3</t>
        </is>
      </c>
      <c r="E1247" t="inlineStr">
        <is>
          <t>FOR/BP11: Hand Over Of Blank Failed</t>
        </is>
      </c>
      <c r="F1247" t="n">
        <v>2</v>
      </c>
      <c r="G1247" t="n">
        <v>0.500083333333333</v>
      </c>
    </row>
    <row r="1248">
      <c r="A1248" t="inlineStr">
        <is>
          <t>Daily_Minor_Stops_2026_09_18.xlsx</t>
        </is>
      </c>
      <c r="B1248" t="inlineStr">
        <is>
          <t>Samridhi 5 Star Line</t>
        </is>
      </c>
      <c r="C1248" s="80" t="n">
        <v>46050</v>
      </c>
      <c r="D1248" t="inlineStr">
        <is>
          <t>FS-HCM-1</t>
        </is>
      </c>
      <c r="E1248" t="inlineStr">
        <is>
          <t>HXX: Data Printer Not Ready</t>
        </is>
      </c>
      <c r="F1248" t="n">
        <v>31</v>
      </c>
      <c r="G1248" t="n">
        <v>31.9968166666667</v>
      </c>
    </row>
    <row r="1249">
      <c r="A1249" t="inlineStr">
        <is>
          <t>Daily_Minor_Stops_2026_09_18.xlsx</t>
        </is>
      </c>
      <c r="B1249" t="inlineStr">
        <is>
          <t>Samridhi 5 Star Line</t>
        </is>
      </c>
      <c r="C1249" s="80" t="n">
        <v>46050</v>
      </c>
      <c r="D1249" t="inlineStr">
        <is>
          <t>FS-HCM-1</t>
        </is>
      </c>
      <c r="E1249" t="inlineStr">
        <is>
          <t>FBX: Overflow At Infeed</t>
        </is>
      </c>
      <c r="F1249" t="n">
        <v>17</v>
      </c>
      <c r="G1249" t="n">
        <v>5.66415</v>
      </c>
    </row>
    <row r="1250">
      <c r="A1250" t="inlineStr">
        <is>
          <t>Daily_Minor_Stops_2026_09_18.xlsx</t>
        </is>
      </c>
      <c r="B1250" t="inlineStr">
        <is>
          <t>Samridhi 5 Star Line</t>
        </is>
      </c>
      <c r="C1250" s="80" t="n">
        <v>46050</v>
      </c>
      <c r="D1250" t="inlineStr">
        <is>
          <t>FS-HCM-2</t>
        </is>
      </c>
      <c r="E1250" t="inlineStr">
        <is>
          <t>HXX: Film Is Broken</t>
        </is>
      </c>
      <c r="F1250" t="n">
        <v>17</v>
      </c>
      <c r="G1250" t="n">
        <v>19.9813833333333</v>
      </c>
    </row>
    <row r="1251">
      <c r="A1251" t="inlineStr">
        <is>
          <t>Daily_Minor_Stops_2026_09_18.xlsx</t>
        </is>
      </c>
      <c r="B1251" t="inlineStr">
        <is>
          <t>Samridhi 5 Star Line</t>
        </is>
      </c>
      <c r="C1251" s="80" t="n">
        <v>46050</v>
      </c>
      <c r="D1251" t="inlineStr">
        <is>
          <t>FS-HCM-2</t>
        </is>
      </c>
      <c r="E1251" t="inlineStr">
        <is>
          <t>FBX: Jam At Infeed</t>
        </is>
      </c>
      <c r="F1251" t="n">
        <v>13</v>
      </c>
      <c r="G1251" t="n">
        <v>3.9977</v>
      </c>
    </row>
    <row r="1252">
      <c r="A1252" t="inlineStr">
        <is>
          <t>Daily_Minor_Stops_2026_09_18.xlsx</t>
        </is>
      </c>
      <c r="B1252" t="inlineStr">
        <is>
          <t>Samridhi 5 Star Line</t>
        </is>
      </c>
      <c r="C1252" s="80" t="n">
        <v>46050</v>
      </c>
      <c r="D1252" t="inlineStr">
        <is>
          <t>FS-HCM-3</t>
        </is>
      </c>
      <c r="E1252" t="inlineStr">
        <is>
          <t>FBX: Overflow At Infeed</t>
        </is>
      </c>
      <c r="F1252" t="n">
        <v>19</v>
      </c>
      <c r="G1252" t="n">
        <v>5.32721666666667</v>
      </c>
    </row>
    <row r="1253">
      <c r="A1253" t="inlineStr">
        <is>
          <t>Daily_Minor_Stops_2026_09_18.xlsx</t>
        </is>
      </c>
      <c r="B1253" t="inlineStr">
        <is>
          <t>Samridhi 5 Star Line</t>
        </is>
      </c>
      <c r="C1253" s="80" t="n">
        <v>46050</v>
      </c>
      <c r="D1253" t="inlineStr">
        <is>
          <t>FS-HCM-3</t>
        </is>
      </c>
      <c r="E1253" t="inlineStr">
        <is>
          <t>FBX: Jam At Infeed</t>
        </is>
      </c>
      <c r="F1253" t="n">
        <v>16</v>
      </c>
      <c r="G1253" t="n">
        <v>10.00305</v>
      </c>
    </row>
    <row r="1254">
      <c r="A1254" t="inlineStr">
        <is>
          <t>Daily_Minor_Stops_2026_09_18.xlsx</t>
        </is>
      </c>
      <c r="B1254" t="inlineStr">
        <is>
          <t>Samridhi 5 Star Line</t>
        </is>
      </c>
      <c r="C1254" s="80" t="n">
        <v>46050</v>
      </c>
      <c r="D1254" t="inlineStr">
        <is>
          <t>FS-HCM-4</t>
        </is>
      </c>
      <c r="E1254" t="inlineStr">
        <is>
          <t>FBX: Overflow At Infeed</t>
        </is>
      </c>
      <c r="F1254" t="n">
        <v>6</v>
      </c>
      <c r="G1254" t="n">
        <v>4.1809</v>
      </c>
    </row>
    <row r="1255">
      <c r="A1255" t="inlineStr">
        <is>
          <t>Daily_Minor_Stops_2026_09_18.xlsx</t>
        </is>
      </c>
      <c r="B1255" t="inlineStr">
        <is>
          <t>Samridhi 5 Star Line</t>
        </is>
      </c>
      <c r="C1255" s="80" t="n">
        <v>46050</v>
      </c>
      <c r="D1255" t="inlineStr">
        <is>
          <t>FS-HCM-4</t>
        </is>
      </c>
      <c r="E1255" t="inlineStr">
        <is>
          <t>FBX: Jam At Infeed</t>
        </is>
      </c>
      <c r="F1255" t="n">
        <v>6</v>
      </c>
      <c r="G1255" t="n">
        <v>1.65175</v>
      </c>
    </row>
    <row r="1256">
      <c r="A1256" t="inlineStr">
        <is>
          <t>Daily_Minor_Stops_2026_09_18.xlsx</t>
        </is>
      </c>
      <c r="B1256" t="inlineStr">
        <is>
          <t>Samridhi 5 Star Line</t>
        </is>
      </c>
      <c r="C1256" s="80" t="n">
        <v>46050</v>
      </c>
      <c r="D1256" t="inlineStr">
        <is>
          <t>FS-HRM-5</t>
        </is>
      </c>
      <c r="E1256" t="inlineStr">
        <is>
          <t>Not Ready-2</t>
        </is>
      </c>
      <c r="F1256" t="n">
        <v>6</v>
      </c>
      <c r="G1256" t="n">
        <v>2.8397</v>
      </c>
    </row>
    <row r="1257">
      <c r="A1257" t="inlineStr">
        <is>
          <t>Daily_Minor_Stops_2026_09_18.xlsx</t>
        </is>
      </c>
      <c r="B1257" t="inlineStr">
        <is>
          <t>Samridhi 5 Star Line</t>
        </is>
      </c>
      <c r="C1257" s="80" t="n">
        <v>46050</v>
      </c>
      <c r="D1257" t="inlineStr">
        <is>
          <t>FS-HRM-5</t>
        </is>
      </c>
      <c r="E1257" t="inlineStr">
        <is>
          <t>Cover Machine Outfeed Open</t>
        </is>
      </c>
      <c r="F1257" t="n">
        <v>6</v>
      </c>
      <c r="G1257" t="n">
        <v>2.6604</v>
      </c>
    </row>
    <row r="1258">
      <c r="A1258" t="inlineStr">
        <is>
          <t>Daily_Minor_Stops_2026_09_18.xlsx</t>
        </is>
      </c>
      <c r="B1258" t="inlineStr">
        <is>
          <t>Samridhi 5 Star Line</t>
        </is>
      </c>
      <c r="C1258" s="80" t="n">
        <v>46050</v>
      </c>
      <c r="D1258" t="inlineStr">
        <is>
          <t>FS-TTLi-1</t>
        </is>
      </c>
      <c r="E1258" t="inlineStr">
        <is>
          <t>LOD/TPG11: Move Time Out</t>
        </is>
      </c>
      <c r="F1258" t="n">
        <v>3</v>
      </c>
      <c r="G1258" t="n">
        <v>0.666733333333333</v>
      </c>
    </row>
    <row r="1259">
      <c r="A1259" t="inlineStr">
        <is>
          <t>Daily_Minor_Stops_2026_09_18.xlsx</t>
        </is>
      </c>
      <c r="B1259" t="inlineStr">
        <is>
          <t>Samridhi 5 Star Line</t>
        </is>
      </c>
      <c r="C1259" s="80" t="n">
        <v>46050</v>
      </c>
      <c r="D1259" t="inlineStr">
        <is>
          <t>FS-TTLi-1</t>
        </is>
      </c>
      <c r="E1259" t="inlineStr">
        <is>
          <t>LOD/TGR11: Robot-Gripper Sensor Fault</t>
        </is>
      </c>
      <c r="F1259" t="n">
        <v>3</v>
      </c>
      <c r="G1259" t="n">
        <v>0.501066666666667</v>
      </c>
    </row>
    <row r="1260">
      <c r="A1260" t="inlineStr">
        <is>
          <t>Daily_Minor_Stops_2026_09_18.xlsx</t>
        </is>
      </c>
      <c r="B1260" t="inlineStr">
        <is>
          <t>Samridhi 5 Star Line</t>
        </is>
      </c>
      <c r="C1260" s="80" t="n">
        <v>46050</v>
      </c>
      <c r="D1260" t="inlineStr">
        <is>
          <t>FS-TTLi-2</t>
        </is>
      </c>
      <c r="E1260" t="inlineStr">
        <is>
          <t>TTL1X/CS11: Lost Tray In Sliding Area</t>
        </is>
      </c>
      <c r="F1260" t="n">
        <v>3</v>
      </c>
      <c r="G1260" t="n">
        <v>1.50155</v>
      </c>
    </row>
    <row r="1261">
      <c r="A1261" t="inlineStr">
        <is>
          <t>Daily_Minor_Stops_2026_09_18.xlsx</t>
        </is>
      </c>
      <c r="B1261" t="inlineStr">
        <is>
          <t>Samridhi 5 Star Line</t>
        </is>
      </c>
      <c r="C1261" s="80" t="n">
        <v>46050</v>
      </c>
      <c r="D1261" t="inlineStr">
        <is>
          <t>FS-TTLi-2</t>
        </is>
      </c>
      <c r="E1261" t="inlineStr">
        <is>
          <t>CLO/CT11: Axis1 Position Error</t>
        </is>
      </c>
      <c r="F1261" t="n">
        <v>2</v>
      </c>
      <c r="G1261" t="n">
        <v>1.49936666666667</v>
      </c>
    </row>
    <row r="1262">
      <c r="A1262" t="inlineStr">
        <is>
          <t>Daily_Minor_Stops_2026_09_18.xlsx</t>
        </is>
      </c>
      <c r="B1262" t="inlineStr">
        <is>
          <t>Samridhi 5 Star Line</t>
        </is>
      </c>
      <c r="C1262" s="80" t="n">
        <v>46050</v>
      </c>
      <c r="D1262" t="inlineStr">
        <is>
          <t>FS-TTLi-3</t>
        </is>
      </c>
      <c r="E1262" t="inlineStr">
        <is>
          <t>LOD/PGR11: Train Didn'T Catch Up Fast</t>
        </is>
      </c>
      <c r="F1262" t="n">
        <v>5</v>
      </c>
      <c r="G1262" t="n">
        <v>1.81671666666667</v>
      </c>
    </row>
    <row r="1263">
      <c r="A1263" t="inlineStr">
        <is>
          <t>Daily_Minor_Stops_2026_09_18.xlsx</t>
        </is>
      </c>
      <c r="B1263" t="inlineStr">
        <is>
          <t>Samridhi 5 Star Line</t>
        </is>
      </c>
      <c r="C1263" s="80" t="n">
        <v>46050</v>
      </c>
      <c r="D1263" t="inlineStr">
        <is>
          <t>FS-TTLi-3</t>
        </is>
      </c>
      <c r="E1263" t="inlineStr">
        <is>
          <t>CLO/TFXX: Jam On Tray Infeed</t>
        </is>
      </c>
      <c r="F1263" t="n">
        <v>6</v>
      </c>
      <c r="G1263" t="n">
        <v>3.33616666666667</v>
      </c>
    </row>
    <row r="1264">
      <c r="A1264" t="inlineStr">
        <is>
          <t>Daily_Minor_Stops_2026_09_18.xlsx</t>
        </is>
      </c>
      <c r="B1264" t="inlineStr">
        <is>
          <t>Samridhi 5 Star Line</t>
        </is>
      </c>
      <c r="C1264" s="80" t="n">
        <v>46051</v>
      </c>
      <c r="D1264" t="inlineStr">
        <is>
          <t>FS-HCM-1</t>
        </is>
      </c>
      <c r="E1264" t="inlineStr">
        <is>
          <t>HXX: Film Is Broken</t>
        </is>
      </c>
      <c r="F1264" t="n">
        <v>35</v>
      </c>
      <c r="G1264" t="n">
        <v>42.6432</v>
      </c>
    </row>
    <row r="1265">
      <c r="A1265" t="inlineStr">
        <is>
          <t>Daily_Minor_Stops_2026_09_18.xlsx</t>
        </is>
      </c>
      <c r="B1265" t="inlineStr">
        <is>
          <t>Samridhi 5 Star Line</t>
        </is>
      </c>
      <c r="C1265" s="80" t="n">
        <v>46051</v>
      </c>
      <c r="D1265" t="inlineStr">
        <is>
          <t>FS-HCM-1</t>
        </is>
      </c>
      <c r="E1265" t="inlineStr">
        <is>
          <t>FBX: Jam At Infeed</t>
        </is>
      </c>
      <c r="F1265" t="n">
        <v>25</v>
      </c>
      <c r="G1265" t="n">
        <v>10.3358333333333</v>
      </c>
    </row>
    <row r="1266">
      <c r="A1266" t="inlineStr">
        <is>
          <t>Daily_Minor_Stops_2026_09_18.xlsx</t>
        </is>
      </c>
      <c r="B1266" t="inlineStr">
        <is>
          <t>Samridhi 5 Star Line</t>
        </is>
      </c>
      <c r="C1266" s="80" t="n">
        <v>46051</v>
      </c>
      <c r="D1266" t="inlineStr">
        <is>
          <t>FS-HCM-2</t>
        </is>
      </c>
      <c r="E1266" t="inlineStr">
        <is>
          <t>HXX: Film Is Broken</t>
        </is>
      </c>
      <c r="F1266" t="n">
        <v>59</v>
      </c>
      <c r="G1266" t="n">
        <v>81.6516666666667</v>
      </c>
    </row>
    <row r="1267">
      <c r="A1267" t="inlineStr">
        <is>
          <t>Daily_Minor_Stops_2026_09_18.xlsx</t>
        </is>
      </c>
      <c r="B1267" t="inlineStr">
        <is>
          <t>Samridhi 5 Star Line</t>
        </is>
      </c>
      <c r="C1267" s="80" t="n">
        <v>46051</v>
      </c>
      <c r="D1267" t="inlineStr">
        <is>
          <t>FS-HCM-2</t>
        </is>
      </c>
      <c r="E1267" t="inlineStr">
        <is>
          <t>HXX: Double Package Rejected many times</t>
        </is>
      </c>
      <c r="F1267" t="n">
        <v>25</v>
      </c>
      <c r="G1267" t="n">
        <v>9.0184</v>
      </c>
    </row>
    <row r="1268">
      <c r="A1268" t="inlineStr">
        <is>
          <t>Daily_Minor_Stops_2026_09_18.xlsx</t>
        </is>
      </c>
      <c r="B1268" t="inlineStr">
        <is>
          <t>Samridhi 5 Star Line</t>
        </is>
      </c>
      <c r="C1268" s="80" t="n">
        <v>46051</v>
      </c>
      <c r="D1268" t="inlineStr">
        <is>
          <t>FS-HCM-3</t>
        </is>
      </c>
      <c r="E1268" t="inlineStr">
        <is>
          <t>FBX: Jam At Infeed</t>
        </is>
      </c>
      <c r="F1268" t="n">
        <v>33</v>
      </c>
      <c r="G1268" t="n">
        <v>52.0194333333333</v>
      </c>
    </row>
    <row r="1269">
      <c r="A1269" t="inlineStr">
        <is>
          <t>Daily_Minor_Stops_2026_09_18.xlsx</t>
        </is>
      </c>
      <c r="B1269" t="inlineStr">
        <is>
          <t>Samridhi 5 Star Line</t>
        </is>
      </c>
      <c r="C1269" s="80" t="n">
        <v>46051</v>
      </c>
      <c r="D1269" t="inlineStr">
        <is>
          <t>FS-HCM-3</t>
        </is>
      </c>
      <c r="E1269" t="inlineStr">
        <is>
          <t>Cover Machine Discharge Open</t>
        </is>
      </c>
      <c r="F1269" t="n">
        <v>49</v>
      </c>
      <c r="G1269" t="n">
        <v>39.2808333333333</v>
      </c>
    </row>
    <row r="1270">
      <c r="A1270" t="inlineStr">
        <is>
          <t>Daily_Minor_Stops_2026_09_18.xlsx</t>
        </is>
      </c>
      <c r="B1270" t="inlineStr">
        <is>
          <t>Samridhi 5 Star Line</t>
        </is>
      </c>
      <c r="C1270" s="80" t="n">
        <v>46051</v>
      </c>
      <c r="D1270" t="inlineStr">
        <is>
          <t>FS-HCM-4</t>
        </is>
      </c>
      <c r="E1270" t="inlineStr">
        <is>
          <t>FBX: Overflow At Infeed</t>
        </is>
      </c>
      <c r="F1270" t="n">
        <v>9</v>
      </c>
      <c r="G1270" t="n">
        <v>4.33673333333333</v>
      </c>
    </row>
    <row r="1271">
      <c r="A1271" t="inlineStr">
        <is>
          <t>Daily_Minor_Stops_2026_09_18.xlsx</t>
        </is>
      </c>
      <c r="B1271" t="inlineStr">
        <is>
          <t>Samridhi 5 Star Line</t>
        </is>
      </c>
      <c r="C1271" s="80" t="n">
        <v>46051</v>
      </c>
      <c r="D1271" t="inlineStr">
        <is>
          <t>FS-HCM-4</t>
        </is>
      </c>
      <c r="E1271" t="inlineStr">
        <is>
          <t>FBX: Jam At Infeed</t>
        </is>
      </c>
      <c r="F1271" t="n">
        <v>13</v>
      </c>
      <c r="G1271" t="n">
        <v>8.670766666666671</v>
      </c>
    </row>
    <row r="1272">
      <c r="A1272" t="inlineStr">
        <is>
          <t>Daily_Minor_Stops_2026_09_18.xlsx</t>
        </is>
      </c>
      <c r="B1272" t="inlineStr">
        <is>
          <t>Samridhi 5 Star Line</t>
        </is>
      </c>
      <c r="C1272" s="80" t="n">
        <v>46051</v>
      </c>
      <c r="D1272" t="inlineStr">
        <is>
          <t>FS-HRM-5</t>
        </is>
      </c>
      <c r="E1272" t="inlineStr">
        <is>
          <t>Position Error-2</t>
        </is>
      </c>
      <c r="F1272" t="n">
        <v>5</v>
      </c>
      <c r="G1272" t="n">
        <v>2.33533333333333</v>
      </c>
    </row>
    <row r="1273">
      <c r="A1273" t="inlineStr">
        <is>
          <t>Daily_Minor_Stops_2026_09_18.xlsx</t>
        </is>
      </c>
      <c r="B1273" t="inlineStr">
        <is>
          <t>Samridhi 5 Star Line</t>
        </is>
      </c>
      <c r="C1273" s="80" t="n">
        <v>46051</v>
      </c>
      <c r="D1273" t="inlineStr">
        <is>
          <t>FS-HRM-5</t>
        </is>
      </c>
      <c r="E1273" t="inlineStr">
        <is>
          <t>Door Finwheels Open</t>
        </is>
      </c>
      <c r="F1273" t="n">
        <v>3</v>
      </c>
      <c r="G1273" t="n">
        <v>0.6686</v>
      </c>
    </row>
    <row r="1274">
      <c r="A1274" t="inlineStr">
        <is>
          <t>Daily_Minor_Stops_2026_09_18.xlsx</t>
        </is>
      </c>
      <c r="B1274" t="inlineStr">
        <is>
          <t>Samridhi 5 Star Line</t>
        </is>
      </c>
      <c r="C1274" s="80" t="n">
        <v>46051</v>
      </c>
      <c r="D1274" t="inlineStr">
        <is>
          <t>FS-TTLi-1</t>
        </is>
      </c>
      <c r="E1274" t="inlineStr">
        <is>
          <t>TTL1X/CS11: Lost Tray In Sliding Area</t>
        </is>
      </c>
      <c r="F1274" t="n">
        <v>5</v>
      </c>
      <c r="G1274" t="n">
        <v>8.31746666666667</v>
      </c>
    </row>
    <row r="1275">
      <c r="A1275" t="inlineStr">
        <is>
          <t>Daily_Minor_Stops_2026_09_18.xlsx</t>
        </is>
      </c>
      <c r="B1275" t="inlineStr">
        <is>
          <t>Samridhi 5 Star Line</t>
        </is>
      </c>
      <c r="C1275" s="80" t="n">
        <v>46051</v>
      </c>
      <c r="D1275" t="inlineStr">
        <is>
          <t>FS-TTLi-1</t>
        </is>
      </c>
      <c r="E1275" t="inlineStr">
        <is>
          <t>LOD/TGR11: Robot-Gripper Sensor Fault</t>
        </is>
      </c>
      <c r="F1275" t="n">
        <v>5</v>
      </c>
      <c r="G1275" t="n">
        <v>1.65113333333333</v>
      </c>
    </row>
    <row r="1276">
      <c r="A1276" t="inlineStr">
        <is>
          <t>Daily_Minor_Stops_2026_09_18.xlsx</t>
        </is>
      </c>
      <c r="B1276" t="inlineStr">
        <is>
          <t>Samridhi 5 Star Line</t>
        </is>
      </c>
      <c r="C1276" s="80" t="n">
        <v>46051</v>
      </c>
      <c r="D1276" t="inlineStr">
        <is>
          <t>FS-TTLi-2</t>
        </is>
      </c>
      <c r="E1276" t="inlineStr">
        <is>
          <t>TTL1X/CS11: Lost Tray In Sliding Area</t>
        </is>
      </c>
      <c r="F1276" t="n">
        <v>11</v>
      </c>
      <c r="G1276" t="n">
        <v>8.99826666666667</v>
      </c>
    </row>
    <row r="1277">
      <c r="A1277" t="inlineStr">
        <is>
          <t>Daily_Minor_Stops_2026_09_18.xlsx</t>
        </is>
      </c>
      <c r="B1277" t="inlineStr">
        <is>
          <t>Samridhi 5 Star Line</t>
        </is>
      </c>
      <c r="C1277" s="80" t="n">
        <v>46051</v>
      </c>
      <c r="D1277" t="inlineStr">
        <is>
          <t>FS-TTLi-2</t>
        </is>
      </c>
      <c r="E1277" t="inlineStr">
        <is>
          <t>LOD/HXX11: Upstrm M/C Not Home in time</t>
        </is>
      </c>
      <c r="F1277" t="n">
        <v>5</v>
      </c>
      <c r="G1277" t="n">
        <v>3.9984</v>
      </c>
    </row>
    <row r="1278">
      <c r="A1278" t="inlineStr">
        <is>
          <t>Daily_Minor_Stops_2026_09_18.xlsx</t>
        </is>
      </c>
      <c r="B1278" t="inlineStr">
        <is>
          <t>Samridhi 5 Star Line</t>
        </is>
      </c>
      <c r="C1278" s="80" t="n">
        <v>46051</v>
      </c>
      <c r="D1278" t="inlineStr">
        <is>
          <t>FS-TTLi-3</t>
        </is>
      </c>
      <c r="E1278" t="inlineStr">
        <is>
          <t>FOR/FT11: Hand Over Failure Of Tray</t>
        </is>
      </c>
      <c r="F1278" t="n">
        <v>13</v>
      </c>
      <c r="G1278" t="n">
        <v>44.6572666666667</v>
      </c>
    </row>
    <row r="1279">
      <c r="A1279" t="inlineStr">
        <is>
          <t>Daily_Minor_Stops_2026_09_18.xlsx</t>
        </is>
      </c>
      <c r="B1279" t="inlineStr">
        <is>
          <t>Samridhi 5 Star Line</t>
        </is>
      </c>
      <c r="C1279" s="80" t="n">
        <v>46051</v>
      </c>
      <c r="D1279" t="inlineStr">
        <is>
          <t>FS-TTLi-3</t>
        </is>
      </c>
      <c r="E1279" t="inlineStr">
        <is>
          <t>FOR/BP11: Hand Over Of Blank Failed</t>
        </is>
      </c>
      <c r="F1279" t="n">
        <v>29</v>
      </c>
      <c r="G1279" t="n">
        <v>19.7312</v>
      </c>
    </row>
    <row r="1280">
      <c r="A1280" t="inlineStr">
        <is>
          <t>Daily_Minor_Stops_2026_09_18.xlsx</t>
        </is>
      </c>
      <c r="B1280" t="inlineStr">
        <is>
          <t>Samridhi 5 Star Line</t>
        </is>
      </c>
      <c r="C1280" s="80" t="n">
        <v>46052</v>
      </c>
      <c r="D1280" t="inlineStr">
        <is>
          <t>FS-HCM-1</t>
        </is>
      </c>
      <c r="E1280" t="inlineStr">
        <is>
          <t>HXX: Film Is Broken</t>
        </is>
      </c>
      <c r="F1280" t="n">
        <v>27</v>
      </c>
      <c r="G1280" t="n">
        <v>31.5261666666667</v>
      </c>
    </row>
    <row r="1281">
      <c r="A1281" t="inlineStr">
        <is>
          <t>Daily_Minor_Stops_2026_09_18.xlsx</t>
        </is>
      </c>
      <c r="B1281" t="inlineStr">
        <is>
          <t>Samridhi 5 Star Line</t>
        </is>
      </c>
      <c r="C1281" s="80" t="n">
        <v>46052</v>
      </c>
      <c r="D1281" t="inlineStr">
        <is>
          <t>FS-HCM-1</t>
        </is>
      </c>
      <c r="E1281" t="inlineStr">
        <is>
          <t>FBX: Overflow At Infeed</t>
        </is>
      </c>
      <c r="F1281" t="n">
        <v>12</v>
      </c>
      <c r="G1281" t="n">
        <v>3.68726666666667</v>
      </c>
    </row>
    <row r="1282">
      <c r="A1282" t="inlineStr">
        <is>
          <t>Daily_Minor_Stops_2026_09_18.xlsx</t>
        </is>
      </c>
      <c r="B1282" t="inlineStr">
        <is>
          <t>Samridhi 5 Star Line</t>
        </is>
      </c>
      <c r="C1282" s="80" t="n">
        <v>46052</v>
      </c>
      <c r="D1282" t="inlineStr">
        <is>
          <t>FS-HCM-2</t>
        </is>
      </c>
      <c r="E1282" t="inlineStr">
        <is>
          <t>HXX: Film Is Broken</t>
        </is>
      </c>
      <c r="F1282" t="n">
        <v>19</v>
      </c>
      <c r="G1282" t="n">
        <v>24.8835333333333</v>
      </c>
    </row>
    <row r="1283">
      <c r="A1283" t="inlineStr">
        <is>
          <t>Daily_Minor_Stops_2026_09_18.xlsx</t>
        </is>
      </c>
      <c r="B1283" t="inlineStr">
        <is>
          <t>Samridhi 5 Star Line</t>
        </is>
      </c>
      <c r="C1283" s="80" t="n">
        <v>46052</v>
      </c>
      <c r="D1283" t="inlineStr">
        <is>
          <t>FS-HCM-2</t>
        </is>
      </c>
      <c r="E1283" t="inlineStr">
        <is>
          <t>Cover Machine Discharge Open</t>
        </is>
      </c>
      <c r="F1283" t="n">
        <v>11</v>
      </c>
      <c r="G1283" t="n">
        <v>7.68501666666667</v>
      </c>
    </row>
    <row r="1284">
      <c r="A1284" t="inlineStr">
        <is>
          <t>Daily_Minor_Stops_2026_09_18.xlsx</t>
        </is>
      </c>
      <c r="B1284" t="inlineStr">
        <is>
          <t>Samridhi 5 Star Line</t>
        </is>
      </c>
      <c r="C1284" s="80" t="n">
        <v>46052</v>
      </c>
      <c r="D1284" t="inlineStr">
        <is>
          <t>FS-HCM-3</t>
        </is>
      </c>
      <c r="E1284" t="inlineStr">
        <is>
          <t>HXX: Film Is Broken</t>
        </is>
      </c>
      <c r="F1284" t="n">
        <v>18</v>
      </c>
      <c r="G1284" t="n">
        <v>8.37751666666667</v>
      </c>
    </row>
    <row r="1285">
      <c r="A1285" t="inlineStr">
        <is>
          <t>Daily_Minor_Stops_2026_09_18.xlsx</t>
        </is>
      </c>
      <c r="B1285" t="inlineStr">
        <is>
          <t>Samridhi 5 Star Line</t>
        </is>
      </c>
      <c r="C1285" s="80" t="n">
        <v>46052</v>
      </c>
      <c r="D1285" t="inlineStr">
        <is>
          <t>FS-HCM-3</t>
        </is>
      </c>
      <c r="E1285" t="inlineStr">
        <is>
          <t>HXX: Data Printer Not Ready</t>
        </is>
      </c>
      <c r="F1285" t="n">
        <v>25</v>
      </c>
      <c r="G1285" t="n">
        <v>16.3676333333333</v>
      </c>
    </row>
    <row r="1286">
      <c r="A1286" t="inlineStr">
        <is>
          <t>Daily_Minor_Stops_2026_09_18.xlsx</t>
        </is>
      </c>
      <c r="B1286" t="inlineStr">
        <is>
          <t>Samridhi 5 Star Line</t>
        </is>
      </c>
      <c r="C1286" s="80" t="n">
        <v>46052</v>
      </c>
      <c r="D1286" t="inlineStr">
        <is>
          <t>FS-HCM-4</t>
        </is>
      </c>
      <c r="E1286" t="inlineStr">
        <is>
          <t>FBX: Jam At Infeed</t>
        </is>
      </c>
      <c r="F1286" t="n">
        <v>7</v>
      </c>
      <c r="G1286" t="n">
        <v>6.18045</v>
      </c>
    </row>
    <row r="1287">
      <c r="A1287" t="inlineStr">
        <is>
          <t>Daily_Minor_Stops_2026_09_18.xlsx</t>
        </is>
      </c>
      <c r="B1287" t="inlineStr">
        <is>
          <t>Samridhi 5 Star Line</t>
        </is>
      </c>
      <c r="C1287" s="80" t="n">
        <v>46052</v>
      </c>
      <c r="D1287" t="inlineStr">
        <is>
          <t>FS-HCM-4</t>
        </is>
      </c>
      <c r="E1287" t="inlineStr">
        <is>
          <t>Door Machine Discharge Open</t>
        </is>
      </c>
      <c r="F1287" t="n">
        <v>2</v>
      </c>
      <c r="G1287" t="n">
        <v>0.999333333333333</v>
      </c>
    </row>
    <row r="1288">
      <c r="A1288" t="inlineStr">
        <is>
          <t>Daily_Minor_Stops_2026_09_18.xlsx</t>
        </is>
      </c>
      <c r="B1288" t="inlineStr">
        <is>
          <t>Samridhi 5 Star Line</t>
        </is>
      </c>
      <c r="C1288" s="80" t="n">
        <v>46052</v>
      </c>
      <c r="D1288" t="inlineStr">
        <is>
          <t>FS-HRM-5</t>
        </is>
      </c>
      <c r="E1288" t="inlineStr">
        <is>
          <t>Position Error-2</t>
        </is>
      </c>
      <c r="F1288" t="n">
        <v>2</v>
      </c>
      <c r="G1288" t="n">
        <v>0.33345</v>
      </c>
    </row>
    <row r="1289">
      <c r="A1289" t="inlineStr">
        <is>
          <t>Daily_Minor_Stops_2026_09_18.xlsx</t>
        </is>
      </c>
      <c r="B1289" t="inlineStr">
        <is>
          <t>Samridhi 5 Star Line</t>
        </is>
      </c>
      <c r="C1289" s="80" t="n">
        <v>46052</v>
      </c>
      <c r="D1289" t="inlineStr">
        <is>
          <t>FS-HRM-5</t>
        </is>
      </c>
      <c r="E1289" t="inlineStr">
        <is>
          <t>Film Is Broken-1</t>
        </is>
      </c>
      <c r="F1289" t="n">
        <v>2</v>
      </c>
      <c r="G1289" t="n">
        <v>1.66753333333333</v>
      </c>
    </row>
    <row r="1290">
      <c r="A1290" t="inlineStr">
        <is>
          <t>Daily_Minor_Stops_2026_09_18.xlsx</t>
        </is>
      </c>
      <c r="B1290" t="inlineStr">
        <is>
          <t>Samridhi 5 Star Line</t>
        </is>
      </c>
      <c r="C1290" s="80" t="n">
        <v>46052</v>
      </c>
      <c r="D1290" t="inlineStr">
        <is>
          <t>FS-TTLi-1</t>
        </is>
      </c>
      <c r="E1290" t="inlineStr">
        <is>
          <t>FOR/BP11: Hand Over Of Blank Failed</t>
        </is>
      </c>
      <c r="F1290" t="n">
        <v>3</v>
      </c>
      <c r="G1290" t="n">
        <v>2.66638333333333</v>
      </c>
    </row>
    <row r="1291">
      <c r="A1291" t="inlineStr">
        <is>
          <t>Daily_Minor_Stops_2026_09_18.xlsx</t>
        </is>
      </c>
      <c r="B1291" t="inlineStr">
        <is>
          <t>Samridhi 5 Star Line</t>
        </is>
      </c>
      <c r="C1291" s="80" t="n">
        <v>46052</v>
      </c>
      <c r="D1291" t="inlineStr">
        <is>
          <t>FS-TTLi-1</t>
        </is>
      </c>
      <c r="E1291" t="inlineStr">
        <is>
          <t>CLO/TFXX: Jam On Tray Infeed</t>
        </is>
      </c>
      <c r="F1291" t="n">
        <v>3</v>
      </c>
      <c r="G1291" t="n">
        <v>1.1667</v>
      </c>
    </row>
    <row r="1292">
      <c r="A1292" t="inlineStr">
        <is>
          <t>Daily_Minor_Stops_2026_09_18.xlsx</t>
        </is>
      </c>
      <c r="B1292" t="inlineStr">
        <is>
          <t>Samridhi 5 Star Line</t>
        </is>
      </c>
      <c r="C1292" s="80" t="n">
        <v>46052</v>
      </c>
      <c r="D1292" t="inlineStr">
        <is>
          <t>FS-TTLi-2</t>
        </is>
      </c>
      <c r="E1292" t="inlineStr">
        <is>
          <t>TTL1X/CS11: Lost Tray In Sliding Area</t>
        </is>
      </c>
      <c r="F1292" t="n">
        <v>10</v>
      </c>
      <c r="G1292" t="n">
        <v>8.00535</v>
      </c>
    </row>
    <row r="1293">
      <c r="A1293" t="inlineStr">
        <is>
          <t>Daily_Minor_Stops_2026_09_18.xlsx</t>
        </is>
      </c>
      <c r="B1293" t="inlineStr">
        <is>
          <t>Samridhi 5 Star Line</t>
        </is>
      </c>
      <c r="C1293" s="80" t="n">
        <v>46052</v>
      </c>
      <c r="D1293" t="inlineStr">
        <is>
          <t>FS-TTLi-2</t>
        </is>
      </c>
      <c r="E1293" t="inlineStr">
        <is>
          <t>FOR/BP11: Hand Over Of Blank Failed</t>
        </is>
      </c>
      <c r="F1293" t="n">
        <v>12</v>
      </c>
      <c r="G1293" t="n">
        <v>5.16066666666667</v>
      </c>
    </row>
    <row r="1294">
      <c r="A1294" t="inlineStr">
        <is>
          <t>Daily_Minor_Stops_2026_09_18.xlsx</t>
        </is>
      </c>
      <c r="B1294" t="inlineStr">
        <is>
          <t>Samridhi 5 Star Line</t>
        </is>
      </c>
      <c r="C1294" s="80" t="n">
        <v>46052</v>
      </c>
      <c r="D1294" t="inlineStr">
        <is>
          <t>FS-TTLi-3</t>
        </is>
      </c>
      <c r="E1294" t="inlineStr">
        <is>
          <t>TTL1X/CS11: Lost Tray In Sliding Area</t>
        </is>
      </c>
      <c r="F1294" t="n">
        <v>7</v>
      </c>
      <c r="G1294" t="n">
        <v>3.65258333333333</v>
      </c>
    </row>
    <row r="1295">
      <c r="A1295" t="inlineStr">
        <is>
          <t>Daily_Minor_Stops_2026_09_18.xlsx</t>
        </is>
      </c>
      <c r="B1295" t="inlineStr">
        <is>
          <t>Samridhi 5 Star Line</t>
        </is>
      </c>
      <c r="C1295" s="80" t="n">
        <v>46052</v>
      </c>
      <c r="D1295" t="inlineStr">
        <is>
          <t>FS-TTLi-3</t>
        </is>
      </c>
      <c r="E1295" t="inlineStr">
        <is>
          <t>FOR/BP11: Hand Over Of Blank Failed</t>
        </is>
      </c>
      <c r="F1295" t="n">
        <v>45</v>
      </c>
      <c r="G1295" t="n">
        <v>77.35195</v>
      </c>
    </row>
    <row r="1296">
      <c r="A1296" t="inlineStr">
        <is>
          <t>Daily_Minor_Stops_2026_09_18.xlsx</t>
        </is>
      </c>
      <c r="B1296" t="inlineStr">
        <is>
          <t>Samridhi 5 Star Line</t>
        </is>
      </c>
      <c r="C1296" s="80" t="n">
        <v>46053</v>
      </c>
      <c r="D1296" t="inlineStr">
        <is>
          <t>FS-HCM-1</t>
        </is>
      </c>
      <c r="E1296" t="inlineStr">
        <is>
          <t>HXX: Film Is Broken</t>
        </is>
      </c>
      <c r="F1296" t="n">
        <v>24</v>
      </c>
      <c r="G1296" t="n">
        <v>23.4968166666667</v>
      </c>
    </row>
    <row r="1297">
      <c r="A1297" t="inlineStr">
        <is>
          <t>Daily_Minor_Stops_2026_09_18.xlsx</t>
        </is>
      </c>
      <c r="B1297" t="inlineStr">
        <is>
          <t>Samridhi 5 Star Line</t>
        </is>
      </c>
      <c r="C1297" s="80" t="n">
        <v>46053</v>
      </c>
      <c r="D1297" t="inlineStr">
        <is>
          <t>FS-HCM-1</t>
        </is>
      </c>
      <c r="E1297" t="inlineStr">
        <is>
          <t>FBX: Jam At Infeed</t>
        </is>
      </c>
      <c r="F1297" t="n">
        <v>40</v>
      </c>
      <c r="G1297" t="n">
        <v>24.0067333333333</v>
      </c>
    </row>
    <row r="1298">
      <c r="A1298" t="inlineStr">
        <is>
          <t>Daily_Minor_Stops_2026_09_18.xlsx</t>
        </is>
      </c>
      <c r="B1298" t="inlineStr">
        <is>
          <t>Samridhi 5 Star Line</t>
        </is>
      </c>
      <c r="C1298" s="80" t="n">
        <v>46053</v>
      </c>
      <c r="D1298" t="inlineStr">
        <is>
          <t>FS-HCM-2</t>
        </is>
      </c>
      <c r="E1298" t="inlineStr">
        <is>
          <t>HXX: Film Is Broken</t>
        </is>
      </c>
      <c r="F1298" t="n">
        <v>46</v>
      </c>
      <c r="G1298" t="n">
        <v>57.7176833333333</v>
      </c>
    </row>
    <row r="1299">
      <c r="A1299" t="inlineStr">
        <is>
          <t>Daily_Minor_Stops_2026_09_18.xlsx</t>
        </is>
      </c>
      <c r="B1299" t="inlineStr">
        <is>
          <t>Samridhi 5 Star Line</t>
        </is>
      </c>
      <c r="C1299" s="80" t="n">
        <v>46053</v>
      </c>
      <c r="D1299" t="inlineStr">
        <is>
          <t>FS-HCM-2</t>
        </is>
      </c>
      <c r="E1299" t="inlineStr">
        <is>
          <t>FBX: Overflow At Infeed</t>
        </is>
      </c>
      <c r="F1299" t="n">
        <v>15</v>
      </c>
      <c r="G1299" t="n">
        <v>6.98471666666667</v>
      </c>
    </row>
    <row r="1300">
      <c r="A1300" t="inlineStr">
        <is>
          <t>Daily_Minor_Stops_2026_09_18.xlsx</t>
        </is>
      </c>
      <c r="B1300" t="inlineStr">
        <is>
          <t>Samridhi 5 Star Line</t>
        </is>
      </c>
      <c r="C1300" s="80" t="n">
        <v>46053</v>
      </c>
      <c r="D1300" t="inlineStr">
        <is>
          <t>FS-HCM-3</t>
        </is>
      </c>
      <c r="E1300" t="inlineStr">
        <is>
          <t>HXX: Film Is Broken</t>
        </is>
      </c>
      <c r="F1300" t="n">
        <v>13</v>
      </c>
      <c r="G1300" t="n">
        <v>12.3226</v>
      </c>
    </row>
    <row r="1301">
      <c r="A1301" t="inlineStr">
        <is>
          <t>Daily_Minor_Stops_2026_09_18.xlsx</t>
        </is>
      </c>
      <c r="B1301" t="inlineStr">
        <is>
          <t>Samridhi 5 Star Line</t>
        </is>
      </c>
      <c r="C1301" s="80" t="n">
        <v>46053</v>
      </c>
      <c r="D1301" t="inlineStr">
        <is>
          <t>FS-HCM-3</t>
        </is>
      </c>
      <c r="E1301" t="inlineStr">
        <is>
          <t>Cover Machine Discharge Open</t>
        </is>
      </c>
      <c r="F1301" t="n">
        <v>32</v>
      </c>
      <c r="G1301" t="n">
        <v>42.9891</v>
      </c>
    </row>
    <row r="1302">
      <c r="A1302" t="inlineStr">
        <is>
          <t>Daily_Minor_Stops_2026_09_18.xlsx</t>
        </is>
      </c>
      <c r="B1302" t="inlineStr">
        <is>
          <t>Samridhi 5 Star Line</t>
        </is>
      </c>
      <c r="C1302" s="80" t="n">
        <v>46053</v>
      </c>
      <c r="D1302" t="inlineStr">
        <is>
          <t>FS-HCM-4</t>
        </is>
      </c>
      <c r="E1302" t="inlineStr">
        <is>
          <t>FBX: Jam At Infeed</t>
        </is>
      </c>
      <c r="F1302" t="n">
        <v>12</v>
      </c>
      <c r="G1302" t="n">
        <v>6.85683333333333</v>
      </c>
    </row>
    <row r="1303">
      <c r="A1303" t="inlineStr">
        <is>
          <t>Daily_Minor_Stops_2026_09_18.xlsx</t>
        </is>
      </c>
      <c r="B1303" t="inlineStr">
        <is>
          <t>Samridhi 5 Star Line</t>
        </is>
      </c>
      <c r="C1303" s="80" t="n">
        <v>46053</v>
      </c>
      <c r="D1303" t="inlineStr">
        <is>
          <t>FS-HCM-4</t>
        </is>
      </c>
      <c r="E1303" t="inlineStr">
        <is>
          <t>Cover Machine Discharge Open</t>
        </is>
      </c>
      <c r="F1303" t="n">
        <v>6</v>
      </c>
      <c r="G1303" t="n">
        <v>1.50605</v>
      </c>
    </row>
    <row r="1304">
      <c r="A1304" t="inlineStr">
        <is>
          <t>Daily_Minor_Stops_2026_09_18.xlsx</t>
        </is>
      </c>
      <c r="B1304" t="inlineStr">
        <is>
          <t>Samridhi 5 Star Line</t>
        </is>
      </c>
      <c r="C1304" s="80" t="n">
        <v>46053</v>
      </c>
      <c r="D1304" t="inlineStr">
        <is>
          <t>FS-HRM-5</t>
        </is>
      </c>
      <c r="E1304" t="inlineStr">
        <is>
          <t>Film Is Broken-1</t>
        </is>
      </c>
      <c r="F1304" t="n">
        <v>12</v>
      </c>
      <c r="G1304" t="n">
        <v>17.0007166666667</v>
      </c>
    </row>
    <row r="1305">
      <c r="A1305" t="inlineStr">
        <is>
          <t>Daily_Minor_Stops_2026_09_18.xlsx</t>
        </is>
      </c>
      <c r="B1305" t="inlineStr">
        <is>
          <t>Samridhi 5 Star Line</t>
        </is>
      </c>
      <c r="C1305" s="80" t="n">
        <v>46053</v>
      </c>
      <c r="D1305" t="inlineStr">
        <is>
          <t>FS-HRM-5</t>
        </is>
      </c>
      <c r="E1305" t="inlineStr">
        <is>
          <t>Cover Machine Outfeed Open</t>
        </is>
      </c>
      <c r="F1305" t="n">
        <v>5</v>
      </c>
      <c r="G1305" t="n">
        <v>3.65891666666667</v>
      </c>
    </row>
    <row r="1306">
      <c r="A1306" t="inlineStr">
        <is>
          <t>Daily_Minor_Stops_2026_09_18.xlsx</t>
        </is>
      </c>
      <c r="B1306" t="inlineStr">
        <is>
          <t>Samridhi 5 Star Line</t>
        </is>
      </c>
      <c r="C1306" s="80" t="n">
        <v>46053</v>
      </c>
      <c r="D1306" t="inlineStr">
        <is>
          <t>FS-TTLi-1</t>
        </is>
      </c>
      <c r="E1306" t="inlineStr">
        <is>
          <t>TTL1X/CS11: Lost Tray In Sliding Area</t>
        </is>
      </c>
      <c r="F1306" t="n">
        <v>3</v>
      </c>
      <c r="G1306" t="n">
        <v>1.67555</v>
      </c>
    </row>
    <row r="1307">
      <c r="A1307" t="inlineStr">
        <is>
          <t>Daily_Minor_Stops_2026_09_18.xlsx</t>
        </is>
      </c>
      <c r="B1307" t="inlineStr">
        <is>
          <t>Samridhi 5 Star Line</t>
        </is>
      </c>
      <c r="C1307" s="80" t="n">
        <v>46053</v>
      </c>
      <c r="D1307" t="inlineStr">
        <is>
          <t>FS-TTLi-1</t>
        </is>
      </c>
      <c r="E1307" t="inlineStr">
        <is>
          <t>LOD/TGR11: Robot-Gripper Sensor Fault</t>
        </is>
      </c>
      <c r="F1307" t="n">
        <v>5</v>
      </c>
      <c r="G1307" t="n">
        <v>2.48383333333333</v>
      </c>
    </row>
    <row r="1308">
      <c r="A1308" t="inlineStr">
        <is>
          <t>Daily_Minor_Stops_2026_09_18.xlsx</t>
        </is>
      </c>
      <c r="B1308" t="inlineStr">
        <is>
          <t>Samridhi 5 Star Line</t>
        </is>
      </c>
      <c r="C1308" s="80" t="n">
        <v>46053</v>
      </c>
      <c r="D1308" t="inlineStr">
        <is>
          <t>FS-TTLi-2</t>
        </is>
      </c>
      <c r="E1308" t="inlineStr">
        <is>
          <t>TTL1X/CS11: Lost Tray In Sliding Area</t>
        </is>
      </c>
      <c r="F1308" t="n">
        <v>11</v>
      </c>
      <c r="G1308" t="n">
        <v>6.99141666666667</v>
      </c>
    </row>
    <row r="1309">
      <c r="A1309" t="inlineStr">
        <is>
          <t>Daily_Minor_Stops_2026_09_18.xlsx</t>
        </is>
      </c>
      <c r="B1309" t="inlineStr">
        <is>
          <t>Samridhi 5 Star Line</t>
        </is>
      </c>
      <c r="C1309" s="80" t="n">
        <v>46053</v>
      </c>
      <c r="D1309" t="inlineStr">
        <is>
          <t>FS-TTLi-2</t>
        </is>
      </c>
      <c r="E1309" t="inlineStr">
        <is>
          <t>LOD/TGR11: Robot-Gripper Sensor Fault</t>
        </is>
      </c>
      <c r="F1309" t="n">
        <v>8</v>
      </c>
      <c r="G1309" t="n">
        <v>7.33548333333333</v>
      </c>
    </row>
    <row r="1310">
      <c r="A1310" t="inlineStr">
        <is>
          <t>Daily_Minor_Stops_2026_09_18.xlsx</t>
        </is>
      </c>
      <c r="B1310" t="inlineStr">
        <is>
          <t>Samridhi 5 Star Line</t>
        </is>
      </c>
      <c r="C1310" s="80" t="n">
        <v>46053</v>
      </c>
      <c r="D1310" t="inlineStr">
        <is>
          <t>FS-TTLi-3</t>
        </is>
      </c>
      <c r="E1310" t="inlineStr">
        <is>
          <t>TTL1X/CS11: Lost Tray In Sliding Area</t>
        </is>
      </c>
      <c r="F1310" t="n">
        <v>8</v>
      </c>
      <c r="G1310" t="n">
        <v>4.50411666666667</v>
      </c>
    </row>
    <row r="1311">
      <c r="A1311" t="inlineStr">
        <is>
          <t>Daily_Minor_Stops_2026_09_18.xlsx</t>
        </is>
      </c>
      <c r="B1311" t="inlineStr">
        <is>
          <t>Samridhi 5 Star Line</t>
        </is>
      </c>
      <c r="C1311" s="80" t="n">
        <v>46053</v>
      </c>
      <c r="D1311" t="inlineStr">
        <is>
          <t>FS-TTLi-3</t>
        </is>
      </c>
      <c r="E1311" t="inlineStr">
        <is>
          <t>FOR/BP11: Hand Over Of Blank Failed</t>
        </is>
      </c>
      <c r="F1311" t="n">
        <v>13</v>
      </c>
      <c r="G1311" t="n">
        <v>37.0085333333333</v>
      </c>
    </row>
    <row r="1312">
      <c r="A1312" t="inlineStr">
        <is>
          <t>Daily_Minor_Stops_2026_09_18.xlsx</t>
        </is>
      </c>
      <c r="B1312" t="inlineStr">
        <is>
          <t>Samridhi 5 Star Line</t>
        </is>
      </c>
      <c r="C1312" s="80" t="n">
        <v>46054</v>
      </c>
      <c r="D1312" t="inlineStr">
        <is>
          <t>FS-HCM-1</t>
        </is>
      </c>
      <c r="E1312" t="inlineStr">
        <is>
          <t>FBX: Overflow At Infeed</t>
        </is>
      </c>
      <c r="F1312" t="n">
        <v>55</v>
      </c>
      <c r="G1312" t="n">
        <v>18.9907</v>
      </c>
    </row>
    <row r="1313">
      <c r="A1313" t="inlineStr">
        <is>
          <t>Daily_Minor_Stops_2026_09_18.xlsx</t>
        </is>
      </c>
      <c r="B1313" t="inlineStr">
        <is>
          <t>Samridhi 5 Star Line</t>
        </is>
      </c>
      <c r="C1313" s="80" t="n">
        <v>46054</v>
      </c>
      <c r="D1313" t="inlineStr">
        <is>
          <t>FS-HCM-1</t>
        </is>
      </c>
      <c r="E1313" t="inlineStr">
        <is>
          <t>FBX: Jam At Infeed</t>
        </is>
      </c>
      <c r="F1313" t="n">
        <v>57</v>
      </c>
      <c r="G1313" t="n">
        <v>17.5379</v>
      </c>
    </row>
    <row r="1314">
      <c r="A1314" t="inlineStr">
        <is>
          <t>Daily_Minor_Stops_2026_09_18.xlsx</t>
        </is>
      </c>
      <c r="B1314" t="inlineStr">
        <is>
          <t>Samridhi 5 Star Line</t>
        </is>
      </c>
      <c r="C1314" s="80" t="n">
        <v>46054</v>
      </c>
      <c r="D1314" t="inlineStr">
        <is>
          <t>FS-HCM-2</t>
        </is>
      </c>
      <c r="E1314" t="inlineStr">
        <is>
          <t>HXX: FilmTrackControl Film Out Of Window</t>
        </is>
      </c>
      <c r="F1314" t="n">
        <v>15</v>
      </c>
      <c r="G1314" t="n">
        <v>4.49206666666667</v>
      </c>
    </row>
    <row r="1315">
      <c r="A1315" t="inlineStr">
        <is>
          <t>Daily_Minor_Stops_2026_09_18.xlsx</t>
        </is>
      </c>
      <c r="B1315" t="inlineStr">
        <is>
          <t>Samridhi 5 Star Line</t>
        </is>
      </c>
      <c r="C1315" s="80" t="n">
        <v>46054</v>
      </c>
      <c r="D1315" t="inlineStr">
        <is>
          <t>FS-HCM-2</t>
        </is>
      </c>
      <c r="E1315" t="inlineStr">
        <is>
          <t>HXX: Film Is Broken</t>
        </is>
      </c>
      <c r="F1315" t="n">
        <v>15</v>
      </c>
      <c r="G1315" t="n">
        <v>21.0360833333333</v>
      </c>
    </row>
    <row r="1316">
      <c r="A1316" t="inlineStr">
        <is>
          <t>Daily_Minor_Stops_2026_09_18.xlsx</t>
        </is>
      </c>
      <c r="B1316" t="inlineStr">
        <is>
          <t>Samridhi 5 Star Line</t>
        </is>
      </c>
      <c r="C1316" s="80" t="n">
        <v>46054</v>
      </c>
      <c r="D1316" t="inlineStr">
        <is>
          <t>FS-HCM-3</t>
        </is>
      </c>
      <c r="E1316" t="inlineStr">
        <is>
          <t>FBX: Jam At Infeed</t>
        </is>
      </c>
      <c r="F1316" t="n">
        <v>41</v>
      </c>
      <c r="G1316" t="n">
        <v>18.4927666666667</v>
      </c>
    </row>
    <row r="1317">
      <c r="A1317" t="inlineStr">
        <is>
          <t>Daily_Minor_Stops_2026_09_18.xlsx</t>
        </is>
      </c>
      <c r="B1317" t="inlineStr">
        <is>
          <t>Samridhi 5 Star Line</t>
        </is>
      </c>
      <c r="C1317" s="80" t="n">
        <v>46054</v>
      </c>
      <c r="D1317" t="inlineStr">
        <is>
          <t>FS-HCM-3</t>
        </is>
      </c>
      <c r="E1317" t="inlineStr">
        <is>
          <t>Cover Machine Discharge Open</t>
        </is>
      </c>
      <c r="F1317" t="n">
        <v>10</v>
      </c>
      <c r="G1317" t="n">
        <v>7.82478333333333</v>
      </c>
    </row>
    <row r="1318">
      <c r="A1318" t="inlineStr">
        <is>
          <t>Daily_Minor_Stops_2026_09_18.xlsx</t>
        </is>
      </c>
      <c r="B1318" t="inlineStr">
        <is>
          <t>Samridhi 5 Star Line</t>
        </is>
      </c>
      <c r="C1318" s="80" t="n">
        <v>46054</v>
      </c>
      <c r="D1318" t="inlineStr">
        <is>
          <t>FS-HCM-4</t>
        </is>
      </c>
      <c r="E1318" t="inlineStr">
        <is>
          <t>FBX: Overflow At Infeed</t>
        </is>
      </c>
      <c r="F1318" t="n">
        <v>7</v>
      </c>
      <c r="G1318" t="n">
        <v>3.6761</v>
      </c>
    </row>
    <row r="1319">
      <c r="A1319" t="inlineStr">
        <is>
          <t>Daily_Minor_Stops_2026_09_18.xlsx</t>
        </is>
      </c>
      <c r="B1319" t="inlineStr">
        <is>
          <t>Samridhi 5 Star Line</t>
        </is>
      </c>
      <c r="C1319" s="80" t="n">
        <v>46054</v>
      </c>
      <c r="D1319" t="inlineStr">
        <is>
          <t>FS-HCM-4</t>
        </is>
      </c>
      <c r="E1319" t="inlineStr">
        <is>
          <t>Cover Machine Discharge Open</t>
        </is>
      </c>
      <c r="F1319" t="n">
        <v>6</v>
      </c>
      <c r="G1319" t="n">
        <v>4.16823333333333</v>
      </c>
    </row>
    <row r="1320">
      <c r="A1320" t="inlineStr">
        <is>
          <t>Daily_Minor_Stops_2026_09_18.xlsx</t>
        </is>
      </c>
      <c r="B1320" t="inlineStr">
        <is>
          <t>Samridhi 5 Star Line</t>
        </is>
      </c>
      <c r="C1320" s="80" t="n">
        <v>46054</v>
      </c>
      <c r="D1320" t="inlineStr">
        <is>
          <t>FS-HRM-5</t>
        </is>
      </c>
      <c r="E1320" t="inlineStr">
        <is>
          <t>Position Error-2</t>
        </is>
      </c>
      <c r="F1320" t="n">
        <v>5</v>
      </c>
      <c r="G1320" t="n">
        <v>1.49796666666667</v>
      </c>
    </row>
    <row r="1321">
      <c r="A1321" t="inlineStr">
        <is>
          <t>Daily_Minor_Stops_2026_09_18.xlsx</t>
        </is>
      </c>
      <c r="B1321" t="inlineStr">
        <is>
          <t>Samridhi 5 Star Line</t>
        </is>
      </c>
      <c r="C1321" s="80" t="n">
        <v>46054</v>
      </c>
      <c r="D1321" t="inlineStr">
        <is>
          <t>FS-HRM-5</t>
        </is>
      </c>
      <c r="E1321" t="inlineStr">
        <is>
          <t>Main Cover Open</t>
        </is>
      </c>
      <c r="F1321" t="n">
        <v>3</v>
      </c>
      <c r="G1321" t="n">
        <v>2.00736666666667</v>
      </c>
    </row>
    <row r="1322">
      <c r="A1322" t="inlineStr">
        <is>
          <t>Daily_Minor_Stops_2026_09_18.xlsx</t>
        </is>
      </c>
      <c r="B1322" t="inlineStr">
        <is>
          <t>Samridhi 5 Star Line</t>
        </is>
      </c>
      <c r="C1322" s="80" t="n">
        <v>46054</v>
      </c>
      <c r="D1322" t="inlineStr">
        <is>
          <t>FS-TTLi-1</t>
        </is>
      </c>
      <c r="E1322" t="inlineStr">
        <is>
          <t>LOD/TGR11: Robot-Gripper Sensor Fault</t>
        </is>
      </c>
      <c r="F1322" t="n">
        <v>9</v>
      </c>
      <c r="G1322" t="n">
        <v>7.00503333333333</v>
      </c>
    </row>
    <row r="1323">
      <c r="A1323" t="inlineStr">
        <is>
          <t>Daily_Minor_Stops_2026_09_18.xlsx</t>
        </is>
      </c>
      <c r="B1323" t="inlineStr">
        <is>
          <t>Samridhi 5 Star Line</t>
        </is>
      </c>
      <c r="C1323" s="80" t="n">
        <v>46054</v>
      </c>
      <c r="D1323" t="inlineStr">
        <is>
          <t>FS-TTLi-1</t>
        </is>
      </c>
      <c r="E1323" t="inlineStr">
        <is>
          <t>FOR/BP11: Hand Over Of Blank Failed</t>
        </is>
      </c>
      <c r="F1323" t="n">
        <v>8</v>
      </c>
      <c r="G1323" t="n">
        <v>3.34161666666667</v>
      </c>
    </row>
    <row r="1324">
      <c r="A1324" t="inlineStr">
        <is>
          <t>Daily_Minor_Stops_2026_09_18.xlsx</t>
        </is>
      </c>
      <c r="B1324" t="inlineStr">
        <is>
          <t>Samridhi 5 Star Line</t>
        </is>
      </c>
      <c r="C1324" s="80" t="n">
        <v>46054</v>
      </c>
      <c r="D1324" t="inlineStr">
        <is>
          <t>FS-TTLi-2</t>
        </is>
      </c>
      <c r="E1324" t="inlineStr">
        <is>
          <t>FOR/BP11: Hand Over Of Blank Failed</t>
        </is>
      </c>
      <c r="F1324" t="n">
        <v>11</v>
      </c>
      <c r="G1324" t="n">
        <v>7.83931666666667</v>
      </c>
    </row>
    <row r="1325">
      <c r="A1325" t="inlineStr">
        <is>
          <t>Daily_Minor_Stops_2026_09_18.xlsx</t>
        </is>
      </c>
      <c r="B1325" t="inlineStr">
        <is>
          <t>Samridhi 5 Star Line</t>
        </is>
      </c>
      <c r="C1325" s="80" t="n">
        <v>46054</v>
      </c>
      <c r="D1325" t="inlineStr">
        <is>
          <t>FS-TTLi-2</t>
        </is>
      </c>
      <c r="E1325" t="inlineStr">
        <is>
          <t>CLO/CT11: Axis1 Position Error</t>
        </is>
      </c>
      <c r="F1325" t="n">
        <v>8</v>
      </c>
      <c r="G1325" t="n">
        <v>8.51046666666667</v>
      </c>
    </row>
    <row r="1326">
      <c r="A1326" t="inlineStr">
        <is>
          <t>Daily_Minor_Stops_2026_09_18.xlsx</t>
        </is>
      </c>
      <c r="B1326" t="inlineStr">
        <is>
          <t>Samridhi 5 Star Line</t>
        </is>
      </c>
      <c r="C1326" s="80" t="n">
        <v>46054</v>
      </c>
      <c r="D1326" t="inlineStr">
        <is>
          <t>FS-TTLi-3</t>
        </is>
      </c>
      <c r="E1326" t="inlineStr">
        <is>
          <t>TTL1X/CS11: BoxJam In Front Of CS</t>
        </is>
      </c>
      <c r="F1326" t="n">
        <v>10</v>
      </c>
      <c r="G1326" t="n">
        <v>12.83315</v>
      </c>
    </row>
    <row r="1327">
      <c r="A1327" t="inlineStr">
        <is>
          <t>Daily_Minor_Stops_2026_09_18.xlsx</t>
        </is>
      </c>
      <c r="B1327" t="inlineStr">
        <is>
          <t>Samridhi 5 Star Line</t>
        </is>
      </c>
      <c r="C1327" s="80" t="n">
        <v>46054</v>
      </c>
      <c r="D1327" t="inlineStr">
        <is>
          <t>FS-TTLi-3</t>
        </is>
      </c>
      <c r="E1327" t="inlineStr">
        <is>
          <t>FOR/BP11: Hand Over Of Blank Failed</t>
        </is>
      </c>
      <c r="F1327" t="n">
        <v>7</v>
      </c>
      <c r="G1327" t="n">
        <v>10.00285</v>
      </c>
    </row>
    <row r="1328">
      <c r="A1328" t="inlineStr">
        <is>
          <t>Daily_Minor_Stops_2026_09_18.xlsx</t>
        </is>
      </c>
      <c r="B1328" t="inlineStr">
        <is>
          <t>Samridhi 5 Star Line</t>
        </is>
      </c>
      <c r="C1328" s="80" t="n">
        <v>46055</v>
      </c>
      <c r="D1328" t="inlineStr">
        <is>
          <t>FS-HCM-1</t>
        </is>
      </c>
      <c r="E1328" t="inlineStr">
        <is>
          <t>HXX: Film Is Broken</t>
        </is>
      </c>
      <c r="F1328" t="n">
        <v>15</v>
      </c>
      <c r="G1328" t="n">
        <v>23.3676333333333</v>
      </c>
    </row>
    <row r="1329">
      <c r="A1329" t="inlineStr">
        <is>
          <t>Daily_Minor_Stops_2026_09_18.xlsx</t>
        </is>
      </c>
      <c r="B1329" t="inlineStr">
        <is>
          <t>Samridhi 5 Star Line</t>
        </is>
      </c>
      <c r="C1329" s="80" t="n">
        <v>46055</v>
      </c>
      <c r="D1329" t="inlineStr">
        <is>
          <t>FS-HCM-1</t>
        </is>
      </c>
      <c r="E1329" t="inlineStr">
        <is>
          <t>FBX: Jam At Infeed</t>
        </is>
      </c>
      <c r="F1329" t="n">
        <v>31</v>
      </c>
      <c r="G1329" t="n">
        <v>19.76225</v>
      </c>
    </row>
    <row r="1330">
      <c r="A1330" t="inlineStr">
        <is>
          <t>Daily_Minor_Stops_2026_09_18.xlsx</t>
        </is>
      </c>
      <c r="B1330" t="inlineStr">
        <is>
          <t>Samridhi 5 Star Line</t>
        </is>
      </c>
      <c r="C1330" s="80" t="n">
        <v>46055</v>
      </c>
      <c r="D1330" t="inlineStr">
        <is>
          <t>FS-HCM-2</t>
        </is>
      </c>
      <c r="E1330" t="inlineStr">
        <is>
          <t>HXX: Film Is Broken</t>
        </is>
      </c>
      <c r="F1330" t="n">
        <v>19</v>
      </c>
      <c r="G1330" t="n">
        <v>33.5739666666667</v>
      </c>
    </row>
    <row r="1331">
      <c r="A1331" t="inlineStr">
        <is>
          <t>Daily_Minor_Stops_2026_09_18.xlsx</t>
        </is>
      </c>
      <c r="B1331" t="inlineStr">
        <is>
          <t>Samridhi 5 Star Line</t>
        </is>
      </c>
      <c r="C1331" s="80" t="n">
        <v>46055</v>
      </c>
      <c r="D1331" t="inlineStr">
        <is>
          <t>FS-HCM-2</t>
        </is>
      </c>
      <c r="E1331" t="inlineStr">
        <is>
          <t>FBX: Jam At Infeed</t>
        </is>
      </c>
      <c r="F1331" t="n">
        <v>16</v>
      </c>
      <c r="G1331" t="n">
        <v>24.6696</v>
      </c>
    </row>
    <row r="1332">
      <c r="A1332" t="inlineStr">
        <is>
          <t>Daily_Minor_Stops_2026_09_18.xlsx</t>
        </is>
      </c>
      <c r="B1332" t="inlineStr">
        <is>
          <t>Samridhi 5 Star Line</t>
        </is>
      </c>
      <c r="C1332" s="80" t="n">
        <v>46055</v>
      </c>
      <c r="D1332" t="inlineStr">
        <is>
          <t>FS-HCM-3</t>
        </is>
      </c>
      <c r="E1332" t="inlineStr">
        <is>
          <t>FBX: Overflow At Infeed</t>
        </is>
      </c>
      <c r="F1332" t="n">
        <v>12</v>
      </c>
      <c r="G1332" t="n">
        <v>4.99935</v>
      </c>
    </row>
    <row r="1333">
      <c r="A1333" t="inlineStr">
        <is>
          <t>Daily_Minor_Stops_2026_09_18.xlsx</t>
        </is>
      </c>
      <c r="B1333" t="inlineStr">
        <is>
          <t>Samridhi 5 Star Line</t>
        </is>
      </c>
      <c r="C1333" s="80" t="n">
        <v>46055</v>
      </c>
      <c r="D1333" t="inlineStr">
        <is>
          <t>FS-HCM-3</t>
        </is>
      </c>
      <c r="E1333" t="inlineStr">
        <is>
          <t>FBX: Jam At Infeed</t>
        </is>
      </c>
      <c r="F1333" t="n">
        <v>22</v>
      </c>
      <c r="G1333" t="n">
        <v>21.0332333333333</v>
      </c>
    </row>
    <row r="1334">
      <c r="A1334" t="inlineStr">
        <is>
          <t>Daily_Minor_Stops_2026_09_18.xlsx</t>
        </is>
      </c>
      <c r="B1334" t="inlineStr">
        <is>
          <t>Samridhi 5 Star Line</t>
        </is>
      </c>
      <c r="C1334" s="80" t="n">
        <v>46055</v>
      </c>
      <c r="D1334" t="inlineStr">
        <is>
          <t>FS-HCM-4</t>
        </is>
      </c>
      <c r="E1334" t="inlineStr">
        <is>
          <t>HXX: Film Is Broken</t>
        </is>
      </c>
      <c r="F1334" t="n">
        <v>5</v>
      </c>
      <c r="G1334" t="n">
        <v>3.90541666666667</v>
      </c>
    </row>
    <row r="1335">
      <c r="A1335" t="inlineStr">
        <is>
          <t>Daily_Minor_Stops_2026_09_18.xlsx</t>
        </is>
      </c>
      <c r="B1335" t="inlineStr">
        <is>
          <t>Samridhi 5 Star Line</t>
        </is>
      </c>
      <c r="C1335" s="80" t="n">
        <v>46055</v>
      </c>
      <c r="D1335" t="inlineStr">
        <is>
          <t>FS-HCM-4</t>
        </is>
      </c>
      <c r="E1335" t="inlineStr">
        <is>
          <t>FBX: Jam At Infeed</t>
        </is>
      </c>
      <c r="F1335" t="n">
        <v>6</v>
      </c>
      <c r="G1335" t="n">
        <v>1.91073333333333</v>
      </c>
    </row>
    <row r="1336">
      <c r="A1336" t="inlineStr">
        <is>
          <t>Daily_Minor_Stops_2026_09_18.xlsx</t>
        </is>
      </c>
      <c r="B1336" t="inlineStr">
        <is>
          <t>Samridhi 5 Star Line</t>
        </is>
      </c>
      <c r="C1336" s="80" t="n">
        <v>46055</v>
      </c>
      <c r="D1336" t="inlineStr">
        <is>
          <t>FS-HRM-5</t>
        </is>
      </c>
      <c r="E1336" t="inlineStr">
        <is>
          <t>Film Registration Error</t>
        </is>
      </c>
      <c r="F1336" t="n">
        <v>4</v>
      </c>
      <c r="G1336" t="n">
        <v>1.25761666666667</v>
      </c>
    </row>
    <row r="1337">
      <c r="A1337" t="inlineStr">
        <is>
          <t>Daily_Minor_Stops_2026_09_18.xlsx</t>
        </is>
      </c>
      <c r="B1337" t="inlineStr">
        <is>
          <t>Samridhi 5 Star Line</t>
        </is>
      </c>
      <c r="C1337" s="80" t="n">
        <v>46055</v>
      </c>
      <c r="D1337" t="inlineStr">
        <is>
          <t>FS-HRM-5</t>
        </is>
      </c>
      <c r="E1337" t="inlineStr">
        <is>
          <t>Cover Machine Outfeed Open</t>
        </is>
      </c>
      <c r="F1337" t="n">
        <v>5</v>
      </c>
      <c r="G1337" t="n">
        <v>1.99873333333333</v>
      </c>
    </row>
    <row r="1338">
      <c r="A1338" t="inlineStr">
        <is>
          <t>Daily_Minor_Stops_2026_09_18.xlsx</t>
        </is>
      </c>
      <c r="B1338" t="inlineStr">
        <is>
          <t>Samridhi 5 Star Line</t>
        </is>
      </c>
      <c r="C1338" s="80" t="n">
        <v>46055</v>
      </c>
      <c r="D1338" t="inlineStr">
        <is>
          <t>FS-TTLi-1</t>
        </is>
      </c>
      <c r="E1338" t="inlineStr">
        <is>
          <t>LOD/TGR11: Robot-Gripper Sensor Fault</t>
        </is>
      </c>
      <c r="F1338" t="n">
        <v>16</v>
      </c>
      <c r="G1338" t="n">
        <v>6.56266666666667</v>
      </c>
    </row>
    <row r="1339">
      <c r="A1339" t="inlineStr">
        <is>
          <t>Daily_Minor_Stops_2026_09_18.xlsx</t>
        </is>
      </c>
      <c r="B1339" t="inlineStr">
        <is>
          <t>Samridhi 5 Star Line</t>
        </is>
      </c>
      <c r="C1339" s="80" t="n">
        <v>46055</v>
      </c>
      <c r="D1339" t="inlineStr">
        <is>
          <t>FS-TTLi-1</t>
        </is>
      </c>
      <c r="E1339" t="inlineStr">
        <is>
          <t>CLO/TFXX: Jam On Tray Infeed</t>
        </is>
      </c>
      <c r="F1339" t="n">
        <v>37</v>
      </c>
      <c r="G1339" t="n">
        <v>66.2728666666667</v>
      </c>
    </row>
    <row r="1340">
      <c r="A1340" t="inlineStr">
        <is>
          <t>Daily_Minor_Stops_2026_09_18.xlsx</t>
        </is>
      </c>
      <c r="B1340" t="inlineStr">
        <is>
          <t>Samridhi 5 Star Line</t>
        </is>
      </c>
      <c r="C1340" s="80" t="n">
        <v>46055</v>
      </c>
      <c r="D1340" t="inlineStr">
        <is>
          <t>FS-TTLi-2</t>
        </is>
      </c>
      <c r="E1340" t="inlineStr">
        <is>
          <t>FOR/BP11: Hand Over Of Blank Failed</t>
        </is>
      </c>
      <c r="F1340" t="n">
        <v>11</v>
      </c>
      <c r="G1340" t="n">
        <v>4.02828333333333</v>
      </c>
    </row>
    <row r="1341">
      <c r="A1341" t="inlineStr">
        <is>
          <t>Daily_Minor_Stops_2026_09_18.xlsx</t>
        </is>
      </c>
      <c r="B1341" t="inlineStr">
        <is>
          <t>Samridhi 5 Star Line</t>
        </is>
      </c>
      <c r="C1341" s="80" t="n">
        <v>46055</v>
      </c>
      <c r="D1341" t="inlineStr">
        <is>
          <t>FS-TTLi-2</t>
        </is>
      </c>
      <c r="E1341" t="inlineStr">
        <is>
          <t>CLO/CSC11: Axis 1 Position Error</t>
        </is>
      </c>
      <c r="F1341" t="n">
        <v>12</v>
      </c>
      <c r="G1341" t="n">
        <v>19.52175</v>
      </c>
    </row>
    <row r="1342">
      <c r="A1342" t="inlineStr">
        <is>
          <t>Daily_Minor_Stops_2026_09_18.xlsx</t>
        </is>
      </c>
      <c r="B1342" t="inlineStr">
        <is>
          <t>Samridhi 5 Star Line</t>
        </is>
      </c>
      <c r="C1342" s="80" t="n">
        <v>46055</v>
      </c>
      <c r="D1342" t="inlineStr">
        <is>
          <t>FS-TTLi-3</t>
        </is>
      </c>
      <c r="E1342" t="inlineStr">
        <is>
          <t>LOD/PGR11: Train Didn'T Catch Up Fast</t>
        </is>
      </c>
      <c r="F1342" t="n">
        <v>10</v>
      </c>
      <c r="G1342" t="n">
        <v>9.0465</v>
      </c>
    </row>
    <row r="1343">
      <c r="A1343" t="inlineStr">
        <is>
          <t>Daily_Minor_Stops_2026_09_18.xlsx</t>
        </is>
      </c>
      <c r="B1343" t="inlineStr">
        <is>
          <t>Samridhi 5 Star Line</t>
        </is>
      </c>
      <c r="C1343" s="80" t="n">
        <v>46055</v>
      </c>
      <c r="D1343" t="inlineStr">
        <is>
          <t>FS-TTLi-3</t>
        </is>
      </c>
      <c r="E1343" t="inlineStr">
        <is>
          <t>FOR/BP11: Hand Over Of Blank Failed</t>
        </is>
      </c>
      <c r="F1343" t="n">
        <v>7</v>
      </c>
      <c r="G1343" t="n">
        <v>8.83213333333333</v>
      </c>
    </row>
    <row r="1344">
      <c r="A1344" t="inlineStr">
        <is>
          <t>Daily_Minor_Stops_2026_09_18.xlsx</t>
        </is>
      </c>
      <c r="B1344" t="inlineStr">
        <is>
          <t>Samridhi 5 Star Line</t>
        </is>
      </c>
      <c r="C1344" s="80" t="n">
        <v>46056</v>
      </c>
      <c r="D1344" t="inlineStr">
        <is>
          <t>FS-HCM-1</t>
        </is>
      </c>
      <c r="E1344" t="inlineStr">
        <is>
          <t>HXX: Film Is Broken</t>
        </is>
      </c>
      <c r="F1344" t="n">
        <v>12</v>
      </c>
      <c r="G1344" t="n">
        <v>16.6606</v>
      </c>
    </row>
    <row r="1345">
      <c r="A1345" t="inlineStr">
        <is>
          <t>Daily_Minor_Stops_2026_09_18.xlsx</t>
        </is>
      </c>
      <c r="B1345" t="inlineStr">
        <is>
          <t>Samridhi 5 Star Line</t>
        </is>
      </c>
      <c r="C1345" s="80" t="n">
        <v>46056</v>
      </c>
      <c r="D1345" t="inlineStr">
        <is>
          <t>FS-HCM-1</t>
        </is>
      </c>
      <c r="E1345" t="inlineStr">
        <is>
          <t>HXX: Both Film Reels Are Empty</t>
        </is>
      </c>
      <c r="F1345" t="n">
        <v>8</v>
      </c>
      <c r="G1345" t="n">
        <v>3.5051</v>
      </c>
    </row>
    <row r="1346">
      <c r="A1346" t="inlineStr">
        <is>
          <t>Daily_Minor_Stops_2026_09_18.xlsx</t>
        </is>
      </c>
      <c r="B1346" t="inlineStr">
        <is>
          <t>Samridhi 5 Star Line</t>
        </is>
      </c>
      <c r="C1346" s="80" t="n">
        <v>46056</v>
      </c>
      <c r="D1346" t="inlineStr">
        <is>
          <t>FS-HCM-2</t>
        </is>
      </c>
      <c r="E1346" t="inlineStr">
        <is>
          <t>HXX: Film Is Broken</t>
        </is>
      </c>
      <c r="F1346" t="n">
        <v>15</v>
      </c>
      <c r="G1346" t="n">
        <v>12.66465</v>
      </c>
    </row>
    <row r="1347">
      <c r="A1347" t="inlineStr">
        <is>
          <t>Daily_Minor_Stops_2026_09_18.xlsx</t>
        </is>
      </c>
      <c r="B1347" t="inlineStr">
        <is>
          <t>Samridhi 5 Star Line</t>
        </is>
      </c>
      <c r="C1347" s="80" t="n">
        <v>46056</v>
      </c>
      <c r="D1347" t="inlineStr">
        <is>
          <t>FS-HCM-2</t>
        </is>
      </c>
      <c r="E1347" t="inlineStr">
        <is>
          <t>FBX: Jam At Infeed</t>
        </is>
      </c>
      <c r="F1347" t="n">
        <v>12</v>
      </c>
      <c r="G1347" t="n">
        <v>4.51431666666667</v>
      </c>
    </row>
    <row r="1348">
      <c r="A1348" t="inlineStr">
        <is>
          <t>Daily_Minor_Stops_2026_09_18.xlsx</t>
        </is>
      </c>
      <c r="B1348" t="inlineStr">
        <is>
          <t>Samridhi 5 Star Line</t>
        </is>
      </c>
      <c r="C1348" s="80" t="n">
        <v>46056</v>
      </c>
      <c r="D1348" t="inlineStr">
        <is>
          <t>FS-HCM-3</t>
        </is>
      </c>
      <c r="E1348" t="inlineStr">
        <is>
          <t>FBX: Overflow At Infeed</t>
        </is>
      </c>
      <c r="F1348" t="n">
        <v>29</v>
      </c>
      <c r="G1348" t="n">
        <v>17.3424666666667</v>
      </c>
    </row>
    <row r="1349">
      <c r="A1349" t="inlineStr">
        <is>
          <t>Daily_Minor_Stops_2026_09_18.xlsx</t>
        </is>
      </c>
      <c r="B1349" t="inlineStr">
        <is>
          <t>Samridhi 5 Star Line</t>
        </is>
      </c>
      <c r="C1349" s="80" t="n">
        <v>46056</v>
      </c>
      <c r="D1349" t="inlineStr">
        <is>
          <t>FS-HCM-3</t>
        </is>
      </c>
      <c r="E1349" t="inlineStr">
        <is>
          <t>FBX: Jam At Infeed</t>
        </is>
      </c>
      <c r="F1349" t="n">
        <v>26</v>
      </c>
      <c r="G1349" t="n">
        <v>19.8028333333333</v>
      </c>
    </row>
    <row r="1350">
      <c r="A1350" t="inlineStr">
        <is>
          <t>Daily_Minor_Stops_2026_09_18.xlsx</t>
        </is>
      </c>
      <c r="B1350" t="inlineStr">
        <is>
          <t>Samridhi 5 Star Line</t>
        </is>
      </c>
      <c r="C1350" s="80" t="n">
        <v>46056</v>
      </c>
      <c r="D1350" t="inlineStr">
        <is>
          <t>FS-HCM-4</t>
        </is>
      </c>
      <c r="E1350" t="inlineStr">
        <is>
          <t>HXX: Film Is Broken</t>
        </is>
      </c>
      <c r="F1350" t="n">
        <v>5</v>
      </c>
      <c r="G1350" t="n">
        <v>1.50203333333333</v>
      </c>
    </row>
    <row r="1351">
      <c r="A1351" t="inlineStr">
        <is>
          <t>Daily_Minor_Stops_2026_09_18.xlsx</t>
        </is>
      </c>
      <c r="B1351" t="inlineStr">
        <is>
          <t>Samridhi 5 Star Line</t>
        </is>
      </c>
      <c r="C1351" s="80" t="n">
        <v>46056</v>
      </c>
      <c r="D1351" t="inlineStr">
        <is>
          <t>FS-HCM-4</t>
        </is>
      </c>
      <c r="E1351" t="inlineStr">
        <is>
          <t>FBX: Overflow At Infeed</t>
        </is>
      </c>
      <c r="F1351" t="n">
        <v>3</v>
      </c>
      <c r="G1351" t="n">
        <v>0.498616666666667</v>
      </c>
    </row>
    <row r="1352">
      <c r="A1352" t="inlineStr">
        <is>
          <t>Daily_Minor_Stops_2026_09_18.xlsx</t>
        </is>
      </c>
      <c r="B1352" t="inlineStr">
        <is>
          <t>Samridhi 5 Star Line</t>
        </is>
      </c>
      <c r="C1352" s="80" t="n">
        <v>46056</v>
      </c>
      <c r="D1352" t="inlineStr">
        <is>
          <t>FS-HRM-5</t>
        </is>
      </c>
      <c r="E1352" t="inlineStr">
        <is>
          <t>Position Error-2</t>
        </is>
      </c>
      <c r="F1352" t="n">
        <v>2</v>
      </c>
      <c r="G1352" t="n">
        <v>0.667383333333333</v>
      </c>
    </row>
    <row r="1353">
      <c r="A1353" t="inlineStr">
        <is>
          <t>Daily_Minor_Stops_2026_09_18.xlsx</t>
        </is>
      </c>
      <c r="B1353" t="inlineStr">
        <is>
          <t>Samridhi 5 Star Line</t>
        </is>
      </c>
      <c r="C1353" s="80" t="n">
        <v>46056</v>
      </c>
      <c r="D1353" t="inlineStr">
        <is>
          <t>FS-HRM-5</t>
        </is>
      </c>
      <c r="E1353" t="inlineStr">
        <is>
          <t>Cover Machine Outfeed Open</t>
        </is>
      </c>
      <c r="F1353" t="n">
        <v>2</v>
      </c>
      <c r="G1353" t="n">
        <v>1.49948333333333</v>
      </c>
    </row>
    <row r="1354">
      <c r="A1354" t="inlineStr">
        <is>
          <t>Daily_Minor_Stops_2026_09_18.xlsx</t>
        </is>
      </c>
      <c r="B1354" t="inlineStr">
        <is>
          <t>Samridhi 5 Star Line</t>
        </is>
      </c>
      <c r="C1354" s="80" t="n">
        <v>46056</v>
      </c>
      <c r="D1354" t="inlineStr">
        <is>
          <t>FS-TTLi-1</t>
        </is>
      </c>
      <c r="E1354" t="inlineStr">
        <is>
          <t>TTL1X/CS11: Lost Tray In Sliding Area</t>
        </is>
      </c>
      <c r="F1354" t="n">
        <v>24</v>
      </c>
      <c r="G1354" t="n">
        <v>16.3407833333333</v>
      </c>
    </row>
    <row r="1355">
      <c r="A1355" t="inlineStr">
        <is>
          <t>Daily_Minor_Stops_2026_09_18.xlsx</t>
        </is>
      </c>
      <c r="B1355" t="inlineStr">
        <is>
          <t>Samridhi 5 Star Line</t>
        </is>
      </c>
      <c r="C1355" s="80" t="n">
        <v>46056</v>
      </c>
      <c r="D1355" t="inlineStr">
        <is>
          <t>FS-TTLi-1</t>
        </is>
      </c>
      <c r="E1355" t="inlineStr">
        <is>
          <t>FOR/BP11: Hand Over Of Blank Failed</t>
        </is>
      </c>
      <c r="F1355" t="n">
        <v>30</v>
      </c>
      <c r="G1355" t="n">
        <v>17.99895</v>
      </c>
    </row>
    <row r="1356">
      <c r="A1356" t="inlineStr">
        <is>
          <t>Daily_Minor_Stops_2026_09_18.xlsx</t>
        </is>
      </c>
      <c r="B1356" t="inlineStr">
        <is>
          <t>Samridhi 5 Star Line</t>
        </is>
      </c>
      <c r="C1356" s="80" t="n">
        <v>46056</v>
      </c>
      <c r="D1356" t="inlineStr">
        <is>
          <t>FS-TTLi-2</t>
        </is>
      </c>
      <c r="E1356" t="inlineStr">
        <is>
          <t>LOD/HXX11: Upstrm M/C Not Home in time</t>
        </is>
      </c>
      <c r="F1356" t="n">
        <v>10</v>
      </c>
      <c r="G1356" t="n">
        <v>24.0004166666667</v>
      </c>
    </row>
    <row r="1357">
      <c r="A1357" t="inlineStr">
        <is>
          <t>Daily_Minor_Stops_2026_09_18.xlsx</t>
        </is>
      </c>
      <c r="B1357" t="inlineStr">
        <is>
          <t>Samridhi 5 Star Line</t>
        </is>
      </c>
      <c r="C1357" s="80" t="n">
        <v>46056</v>
      </c>
      <c r="D1357" t="inlineStr">
        <is>
          <t>FS-TTLi-2</t>
        </is>
      </c>
      <c r="E1357" t="inlineStr">
        <is>
          <t>FOR/BP11: Hand Over Of Blank Failed</t>
        </is>
      </c>
      <c r="F1357" t="n">
        <v>8</v>
      </c>
      <c r="G1357" t="n">
        <v>8.14836666666667</v>
      </c>
    </row>
    <row r="1358">
      <c r="A1358" t="inlineStr">
        <is>
          <t>Daily_Minor_Stops_2026_09_18.xlsx</t>
        </is>
      </c>
      <c r="B1358" t="inlineStr">
        <is>
          <t>Samridhi 5 Star Line</t>
        </is>
      </c>
      <c r="C1358" s="80" t="n">
        <v>46056</v>
      </c>
      <c r="D1358" t="inlineStr">
        <is>
          <t>FS-TTLi-3</t>
        </is>
      </c>
      <c r="E1358" t="inlineStr">
        <is>
          <t>TTL1X/CS11: Lost Tray In Sliding Area</t>
        </is>
      </c>
      <c r="F1358" t="n">
        <v>3</v>
      </c>
      <c r="G1358" t="n">
        <v>1.33485</v>
      </c>
    </row>
    <row r="1359">
      <c r="A1359" t="inlineStr">
        <is>
          <t>Daily_Minor_Stops_2026_09_18.xlsx</t>
        </is>
      </c>
      <c r="B1359" t="inlineStr">
        <is>
          <t>Samridhi 5 Star Line</t>
        </is>
      </c>
      <c r="C1359" s="80" t="n">
        <v>46056</v>
      </c>
      <c r="D1359" t="inlineStr">
        <is>
          <t>FS-TTLi-3</t>
        </is>
      </c>
      <c r="E1359" t="inlineStr">
        <is>
          <t>FOR/BP11: Hand Over Of Blank Failed</t>
        </is>
      </c>
      <c r="F1359" t="n">
        <v>11</v>
      </c>
      <c r="G1359" t="n">
        <v>10.3103333333333</v>
      </c>
    </row>
    <row r="1360">
      <c r="A1360" t="inlineStr">
        <is>
          <t>Daily_Minor_Stops_2026_09_18.xlsx</t>
        </is>
      </c>
      <c r="B1360" t="inlineStr">
        <is>
          <t>Samridhi 5 Star Line</t>
        </is>
      </c>
      <c r="C1360" s="80" t="n">
        <v>46057</v>
      </c>
      <c r="D1360" t="inlineStr">
        <is>
          <t>FS-HCM-1</t>
        </is>
      </c>
      <c r="E1360" t="inlineStr">
        <is>
          <t>HXX: Registration Mark Not Detected</t>
        </is>
      </c>
      <c r="F1360" t="n">
        <v>15</v>
      </c>
      <c r="G1360" t="n">
        <v>20.3343666666667</v>
      </c>
    </row>
    <row r="1361">
      <c r="A1361" t="inlineStr">
        <is>
          <t>Daily_Minor_Stops_2026_09_18.xlsx</t>
        </is>
      </c>
      <c r="B1361" t="inlineStr">
        <is>
          <t>Samridhi 5 Star Line</t>
        </is>
      </c>
      <c r="C1361" s="80" t="n">
        <v>46057</v>
      </c>
      <c r="D1361" t="inlineStr">
        <is>
          <t>FS-HCM-1</t>
        </is>
      </c>
      <c r="E1361" t="inlineStr">
        <is>
          <t>HXX: Film Is Broken</t>
        </is>
      </c>
      <c r="F1361" t="n">
        <v>15</v>
      </c>
      <c r="G1361" t="n">
        <v>10.1680166666667</v>
      </c>
    </row>
    <row r="1362">
      <c r="A1362" t="inlineStr">
        <is>
          <t>Daily_Minor_Stops_2026_09_18.xlsx</t>
        </is>
      </c>
      <c r="B1362" t="inlineStr">
        <is>
          <t>Samridhi 5 Star Line</t>
        </is>
      </c>
      <c r="C1362" s="80" t="n">
        <v>46057</v>
      </c>
      <c r="D1362" t="inlineStr">
        <is>
          <t>FS-HCM-2</t>
        </is>
      </c>
      <c r="E1362" t="inlineStr">
        <is>
          <t>HXX: Film Is Broken</t>
        </is>
      </c>
      <c r="F1362" t="n">
        <v>30</v>
      </c>
      <c r="G1362" t="n">
        <v>49.33185</v>
      </c>
    </row>
    <row r="1363">
      <c r="A1363" t="inlineStr">
        <is>
          <t>Daily_Minor_Stops_2026_09_18.xlsx</t>
        </is>
      </c>
      <c r="B1363" t="inlineStr">
        <is>
          <t>Samridhi 5 Star Line</t>
        </is>
      </c>
      <c r="C1363" s="80" t="n">
        <v>46057</v>
      </c>
      <c r="D1363" t="inlineStr">
        <is>
          <t>FS-HCM-2</t>
        </is>
      </c>
      <c r="E1363" t="inlineStr">
        <is>
          <t>Cover Folding Box Open</t>
        </is>
      </c>
      <c r="F1363" t="n">
        <v>23</v>
      </c>
      <c r="G1363" t="n">
        <v>11.67115</v>
      </c>
    </row>
    <row r="1364">
      <c r="A1364" t="inlineStr">
        <is>
          <t>Daily_Minor_Stops_2026_09_18.xlsx</t>
        </is>
      </c>
      <c r="B1364" t="inlineStr">
        <is>
          <t>Samridhi 5 Star Line</t>
        </is>
      </c>
      <c r="C1364" s="80" t="n">
        <v>46057</v>
      </c>
      <c r="D1364" t="inlineStr">
        <is>
          <t>FS-HCM-3</t>
        </is>
      </c>
      <c r="E1364" t="inlineStr">
        <is>
          <t>HXX: Film Is Broken</t>
        </is>
      </c>
      <c r="F1364" t="n">
        <v>25</v>
      </c>
      <c r="G1364" t="n">
        <v>22.6190166666667</v>
      </c>
    </row>
    <row r="1365">
      <c r="A1365" t="inlineStr">
        <is>
          <t>Daily_Minor_Stops_2026_09_18.xlsx</t>
        </is>
      </c>
      <c r="B1365" t="inlineStr">
        <is>
          <t>Samridhi 5 Star Line</t>
        </is>
      </c>
      <c r="C1365" s="80" t="n">
        <v>46057</v>
      </c>
      <c r="D1365" t="inlineStr">
        <is>
          <t>FS-HCM-3</t>
        </is>
      </c>
      <c r="E1365" t="inlineStr">
        <is>
          <t>FBX: Jam At Infeed</t>
        </is>
      </c>
      <c r="F1365" t="n">
        <v>30</v>
      </c>
      <c r="G1365" t="n">
        <v>26.9908666666667</v>
      </c>
    </row>
    <row r="1366">
      <c r="A1366" t="inlineStr">
        <is>
          <t>Daily_Minor_Stops_2026_09_18.xlsx</t>
        </is>
      </c>
      <c r="B1366" t="inlineStr">
        <is>
          <t>Samridhi 5 Star Line</t>
        </is>
      </c>
      <c r="C1366" s="80" t="n">
        <v>46057</v>
      </c>
      <c r="D1366" t="inlineStr">
        <is>
          <t>FS-HCM-4</t>
        </is>
      </c>
      <c r="E1366" t="inlineStr">
        <is>
          <t>FBX: Overflow At Infeed</t>
        </is>
      </c>
      <c r="F1366" t="n">
        <v>5</v>
      </c>
      <c r="G1366" t="n">
        <v>4.66596666666667</v>
      </c>
    </row>
    <row r="1367">
      <c r="A1367" t="inlineStr">
        <is>
          <t>Daily_Minor_Stops_2026_09_18.xlsx</t>
        </is>
      </c>
      <c r="B1367" t="inlineStr">
        <is>
          <t>Samridhi 5 Star Line</t>
        </is>
      </c>
      <c r="C1367" s="80" t="n">
        <v>46057</v>
      </c>
      <c r="D1367" t="inlineStr">
        <is>
          <t>FS-HCM-4</t>
        </is>
      </c>
      <c r="E1367" t="inlineStr">
        <is>
          <t>Cover Machine Discharge Open</t>
        </is>
      </c>
      <c r="F1367" t="n">
        <v>4</v>
      </c>
      <c r="G1367" t="n">
        <v>1.82633333333333</v>
      </c>
    </row>
    <row r="1368">
      <c r="A1368" t="inlineStr">
        <is>
          <t>Daily_Minor_Stops_2026_09_18.xlsx</t>
        </is>
      </c>
      <c r="B1368" t="inlineStr">
        <is>
          <t>Samridhi 5 Star Line</t>
        </is>
      </c>
      <c r="C1368" s="80" t="n">
        <v>46057</v>
      </c>
      <c r="D1368" t="inlineStr">
        <is>
          <t>FS-HRM-5</t>
        </is>
      </c>
      <c r="E1368" t="inlineStr">
        <is>
          <t>Position Error-2</t>
        </is>
      </c>
      <c r="F1368" t="n">
        <v>3</v>
      </c>
      <c r="G1368" t="n">
        <v>1.99328333333333</v>
      </c>
    </row>
    <row r="1369">
      <c r="A1369" t="inlineStr">
        <is>
          <t>Daily_Minor_Stops_2026_09_18.xlsx</t>
        </is>
      </c>
      <c r="B1369" t="inlineStr">
        <is>
          <t>Samridhi 5 Star Line</t>
        </is>
      </c>
      <c r="C1369" s="80" t="n">
        <v>46057</v>
      </c>
      <c r="D1369" t="inlineStr">
        <is>
          <t>FS-HRM-5</t>
        </is>
      </c>
      <c r="E1369" t="inlineStr">
        <is>
          <t>Film Is Broken-1</t>
        </is>
      </c>
      <c r="F1369" t="n">
        <v>7</v>
      </c>
      <c r="G1369" t="n">
        <v>9.163883333333329</v>
      </c>
    </row>
    <row r="1370">
      <c r="A1370" t="inlineStr">
        <is>
          <t>Daily_Minor_Stops_2026_09_18.xlsx</t>
        </is>
      </c>
      <c r="B1370" t="inlineStr">
        <is>
          <t>Samridhi 5 Star Line</t>
        </is>
      </c>
      <c r="C1370" s="80" t="n">
        <v>46057</v>
      </c>
      <c r="D1370" t="inlineStr">
        <is>
          <t>FS-TTLi-1</t>
        </is>
      </c>
      <c r="E1370" t="inlineStr">
        <is>
          <t>FOR/FT11: Hand Over Failure Of Tray</t>
        </is>
      </c>
      <c r="F1370" t="n">
        <v>18</v>
      </c>
      <c r="G1370" t="n">
        <v>16.9733833333333</v>
      </c>
    </row>
    <row r="1371">
      <c r="A1371" t="inlineStr">
        <is>
          <t>Daily_Minor_Stops_2026_09_18.xlsx</t>
        </is>
      </c>
      <c r="B1371" t="inlineStr">
        <is>
          <t>Samridhi 5 Star Line</t>
        </is>
      </c>
      <c r="C1371" s="80" t="n">
        <v>46057</v>
      </c>
      <c r="D1371" t="inlineStr">
        <is>
          <t>FS-TTLi-1</t>
        </is>
      </c>
      <c r="E1371" t="inlineStr">
        <is>
          <t>FOR/BP11: Hand Over Of Blank Failed</t>
        </is>
      </c>
      <c r="F1371" t="n">
        <v>25</v>
      </c>
      <c r="G1371" t="n">
        <v>13.1969</v>
      </c>
    </row>
    <row r="1372">
      <c r="A1372" t="inlineStr">
        <is>
          <t>Daily_Minor_Stops_2026_09_18.xlsx</t>
        </is>
      </c>
      <c r="B1372" t="inlineStr">
        <is>
          <t>Samridhi 5 Star Line</t>
        </is>
      </c>
      <c r="C1372" s="80" t="n">
        <v>46057</v>
      </c>
      <c r="D1372" t="inlineStr">
        <is>
          <t>FS-TTLi-2</t>
        </is>
      </c>
      <c r="E1372" t="inlineStr">
        <is>
          <t>LOD/TPG11: Move Time Out</t>
        </is>
      </c>
      <c r="F1372" t="n">
        <v>5</v>
      </c>
      <c r="G1372" t="n">
        <v>2.3352</v>
      </c>
    </row>
    <row r="1373">
      <c r="A1373" t="inlineStr">
        <is>
          <t>Daily_Minor_Stops_2026_09_18.xlsx</t>
        </is>
      </c>
      <c r="B1373" t="inlineStr">
        <is>
          <t>Samridhi 5 Star Line</t>
        </is>
      </c>
      <c r="C1373" s="80" t="n">
        <v>46057</v>
      </c>
      <c r="D1373" t="inlineStr">
        <is>
          <t>FS-TTLi-2</t>
        </is>
      </c>
      <c r="E1373" t="inlineStr">
        <is>
          <t>FOR/BP11: Hand Over Of Blank Failed</t>
        </is>
      </c>
      <c r="F1373" t="n">
        <v>14</v>
      </c>
      <c r="G1373" t="n">
        <v>7.65935</v>
      </c>
    </row>
    <row r="1374">
      <c r="A1374" t="inlineStr">
        <is>
          <t>Daily_Minor_Stops_2026_09_18.xlsx</t>
        </is>
      </c>
      <c r="B1374" t="inlineStr">
        <is>
          <t>Samridhi 5 Star Line</t>
        </is>
      </c>
      <c r="C1374" s="80" t="n">
        <v>46057</v>
      </c>
      <c r="D1374" t="inlineStr">
        <is>
          <t>FS-TTLi-3</t>
        </is>
      </c>
      <c r="E1374" t="inlineStr">
        <is>
          <t>LOD/TGR11: Robot-Gripper Sensor Fault</t>
        </is>
      </c>
      <c r="F1374" t="n">
        <v>4</v>
      </c>
      <c r="G1374" t="n">
        <v>5.15941666666667</v>
      </c>
    </row>
    <row r="1375">
      <c r="A1375" t="inlineStr">
        <is>
          <t>Daily_Minor_Stops_2026_09_18.xlsx</t>
        </is>
      </c>
      <c r="B1375" t="inlineStr">
        <is>
          <t>Samridhi 5 Star Line</t>
        </is>
      </c>
      <c r="C1375" s="80" t="n">
        <v>46057</v>
      </c>
      <c r="D1375" t="inlineStr">
        <is>
          <t>FS-TTLi-3</t>
        </is>
      </c>
      <c r="E1375" t="inlineStr">
        <is>
          <t>FOR/BP11: Hand Over Of Blank Failed</t>
        </is>
      </c>
      <c r="F1375" t="n">
        <v>19</v>
      </c>
      <c r="G1375" t="n">
        <v>13.5171333333333</v>
      </c>
    </row>
    <row r="1376">
      <c r="A1376" t="inlineStr">
        <is>
          <t>Daily_Minor_Stops_2026_09_18.xlsx</t>
        </is>
      </c>
      <c r="B1376" t="inlineStr">
        <is>
          <t>Samridhi 5 Star Line</t>
        </is>
      </c>
      <c r="C1376" s="80" t="n">
        <v>46058</v>
      </c>
      <c r="D1376" t="inlineStr">
        <is>
          <t>FS-HCM-1</t>
        </is>
      </c>
      <c r="E1376" t="inlineStr">
        <is>
          <t>HXX: Film Is Broken</t>
        </is>
      </c>
      <c r="F1376" t="n">
        <v>24</v>
      </c>
      <c r="G1376" t="n">
        <v>18.4702666666667</v>
      </c>
    </row>
    <row r="1377">
      <c r="A1377" t="inlineStr">
        <is>
          <t>Daily_Minor_Stops_2026_09_18.xlsx</t>
        </is>
      </c>
      <c r="B1377" t="inlineStr">
        <is>
          <t>Samridhi 5 Star Line</t>
        </is>
      </c>
      <c r="C1377" s="80" t="n">
        <v>46058</v>
      </c>
      <c r="D1377" t="inlineStr">
        <is>
          <t>FS-HCM-1</t>
        </is>
      </c>
      <c r="E1377" t="inlineStr">
        <is>
          <t>FBX: Jam At Infeed</t>
        </is>
      </c>
      <c r="F1377" t="n">
        <v>16</v>
      </c>
      <c r="G1377" t="n">
        <v>3.33475</v>
      </c>
    </row>
    <row r="1378">
      <c r="A1378" t="inlineStr">
        <is>
          <t>Daily_Minor_Stops_2026_09_18.xlsx</t>
        </is>
      </c>
      <c r="B1378" t="inlineStr">
        <is>
          <t>Samridhi 5 Star Line</t>
        </is>
      </c>
      <c r="C1378" s="80" t="n">
        <v>46058</v>
      </c>
      <c r="D1378" t="inlineStr">
        <is>
          <t>FS-HCM-2</t>
        </is>
      </c>
      <c r="E1378" t="inlineStr">
        <is>
          <t>HXX: Film Is Broken</t>
        </is>
      </c>
      <c r="F1378" t="n">
        <v>9</v>
      </c>
      <c r="G1378" t="n">
        <v>10.3432333333333</v>
      </c>
    </row>
    <row r="1379">
      <c r="A1379" t="inlineStr">
        <is>
          <t>Daily_Minor_Stops_2026_09_18.xlsx</t>
        </is>
      </c>
      <c r="B1379" t="inlineStr">
        <is>
          <t>Samridhi 5 Star Line</t>
        </is>
      </c>
      <c r="C1379" s="80" t="n">
        <v>46058</v>
      </c>
      <c r="D1379" t="inlineStr">
        <is>
          <t>FS-HCM-2</t>
        </is>
      </c>
      <c r="E1379" t="inlineStr">
        <is>
          <t>HXX: Both Film Reels Are Empty</t>
        </is>
      </c>
      <c r="F1379" t="n">
        <v>13</v>
      </c>
      <c r="G1379" t="n">
        <v>5.02161666666667</v>
      </c>
    </row>
    <row r="1380">
      <c r="A1380" t="inlineStr">
        <is>
          <t>Daily_Minor_Stops_2026_09_18.xlsx</t>
        </is>
      </c>
      <c r="B1380" t="inlineStr">
        <is>
          <t>Samridhi 5 Star Line</t>
        </is>
      </c>
      <c r="C1380" s="80" t="n">
        <v>46058</v>
      </c>
      <c r="D1380" t="inlineStr">
        <is>
          <t>FS-HCM-3</t>
        </is>
      </c>
      <c r="E1380" t="inlineStr">
        <is>
          <t>HXX: Film Is Broken</t>
        </is>
      </c>
      <c r="F1380" t="n">
        <v>29</v>
      </c>
      <c r="G1380" t="n">
        <v>37.99245</v>
      </c>
    </row>
    <row r="1381">
      <c r="A1381" t="inlineStr">
        <is>
          <t>Daily_Minor_Stops_2026_09_18.xlsx</t>
        </is>
      </c>
      <c r="B1381" t="inlineStr">
        <is>
          <t>Samridhi 5 Star Line</t>
        </is>
      </c>
      <c r="C1381" s="80" t="n">
        <v>46058</v>
      </c>
      <c r="D1381" t="inlineStr">
        <is>
          <t>FS-HCM-3</t>
        </is>
      </c>
      <c r="E1381" t="inlineStr">
        <is>
          <t>FBX: Overflow At Infeed</t>
        </is>
      </c>
      <c r="F1381" t="n">
        <v>19</v>
      </c>
      <c r="G1381" t="n">
        <v>11.6780833333333</v>
      </c>
    </row>
    <row r="1382">
      <c r="A1382" t="inlineStr">
        <is>
          <t>Daily_Minor_Stops_2026_09_18.xlsx</t>
        </is>
      </c>
      <c r="B1382" t="inlineStr">
        <is>
          <t>Samridhi 5 Star Line</t>
        </is>
      </c>
      <c r="C1382" s="80" t="n">
        <v>46058</v>
      </c>
      <c r="D1382" t="inlineStr">
        <is>
          <t>FS-HCM-4</t>
        </is>
      </c>
      <c r="E1382" t="inlineStr">
        <is>
          <t>FBX: Jam At Infeed</t>
        </is>
      </c>
      <c r="F1382" t="n">
        <v>5</v>
      </c>
      <c r="G1382" t="n">
        <v>2.33428333333333</v>
      </c>
    </row>
    <row r="1383">
      <c r="A1383" t="inlineStr">
        <is>
          <t>Daily_Minor_Stops_2026_09_18.xlsx</t>
        </is>
      </c>
      <c r="B1383" t="inlineStr">
        <is>
          <t>Samridhi 5 Star Line</t>
        </is>
      </c>
      <c r="C1383" s="80" t="n">
        <v>46058</v>
      </c>
      <c r="D1383" t="inlineStr">
        <is>
          <t>FS-HCM-4</t>
        </is>
      </c>
      <c r="E1383" t="inlineStr">
        <is>
          <t>Cover Machine Discharge Open</t>
        </is>
      </c>
      <c r="F1383" t="n">
        <v>4</v>
      </c>
      <c r="G1383" t="n">
        <v>1.32425</v>
      </c>
    </row>
    <row r="1384">
      <c r="A1384" t="inlineStr">
        <is>
          <t>Daily_Minor_Stops_2026_09_18.xlsx</t>
        </is>
      </c>
      <c r="B1384" t="inlineStr">
        <is>
          <t>Samridhi 5 Star Line</t>
        </is>
      </c>
      <c r="C1384" s="80" t="n">
        <v>46058</v>
      </c>
      <c r="D1384" t="inlineStr">
        <is>
          <t>FS-HRM-5</t>
        </is>
      </c>
      <c r="E1384" t="inlineStr">
        <is>
          <t>Position Error-2</t>
        </is>
      </c>
      <c r="F1384" t="n">
        <v>12</v>
      </c>
      <c r="G1384" t="n">
        <v>20.32735</v>
      </c>
    </row>
    <row r="1385">
      <c r="A1385" t="inlineStr">
        <is>
          <t>Daily_Minor_Stops_2026_09_18.xlsx</t>
        </is>
      </c>
      <c r="B1385" t="inlineStr">
        <is>
          <t>Samridhi 5 Star Line</t>
        </is>
      </c>
      <c r="C1385" s="80" t="n">
        <v>46058</v>
      </c>
      <c r="D1385" t="inlineStr">
        <is>
          <t>FS-HRM-5</t>
        </is>
      </c>
      <c r="E1385" t="inlineStr">
        <is>
          <t>Film Is Broken-1</t>
        </is>
      </c>
      <c r="F1385" t="n">
        <v>8</v>
      </c>
      <c r="G1385" t="n">
        <v>7.8555</v>
      </c>
    </row>
    <row r="1386">
      <c r="A1386" t="inlineStr">
        <is>
          <t>Daily_Minor_Stops_2026_09_18.xlsx</t>
        </is>
      </c>
      <c r="B1386" t="inlineStr">
        <is>
          <t>Samridhi 5 Star Line</t>
        </is>
      </c>
      <c r="C1386" s="80" t="n">
        <v>46058</v>
      </c>
      <c r="D1386" t="inlineStr">
        <is>
          <t>FS-TTLi-1</t>
        </is>
      </c>
      <c r="E1386" t="inlineStr">
        <is>
          <t>FOR/FT11: Hand Over Failure Of Tray</t>
        </is>
      </c>
      <c r="F1386" t="n">
        <v>6</v>
      </c>
      <c r="G1386" t="n">
        <v>2.17691666666667</v>
      </c>
    </row>
    <row r="1387">
      <c r="A1387" t="inlineStr">
        <is>
          <t>Daily_Minor_Stops_2026_09_18.xlsx</t>
        </is>
      </c>
      <c r="B1387" t="inlineStr">
        <is>
          <t>Samridhi 5 Star Line</t>
        </is>
      </c>
      <c r="C1387" s="80" t="n">
        <v>46058</v>
      </c>
      <c r="D1387" t="inlineStr">
        <is>
          <t>FS-TTLi-1</t>
        </is>
      </c>
      <c r="E1387" t="inlineStr">
        <is>
          <t>FOR/BP11: Hand Over Of Blank Failed</t>
        </is>
      </c>
      <c r="F1387" t="n">
        <v>14</v>
      </c>
      <c r="G1387" t="n">
        <v>5.16146666666667</v>
      </c>
    </row>
    <row r="1388">
      <c r="A1388" t="inlineStr">
        <is>
          <t>Daily_Minor_Stops_2026_09_18.xlsx</t>
        </is>
      </c>
      <c r="B1388" t="inlineStr">
        <is>
          <t>Samridhi 5 Star Line</t>
        </is>
      </c>
      <c r="C1388" s="80" t="n">
        <v>46058</v>
      </c>
      <c r="D1388" t="inlineStr">
        <is>
          <t>FS-TTLi-2</t>
        </is>
      </c>
      <c r="E1388" t="inlineStr">
        <is>
          <t>FOR/BP11: Hand Over Of Blank Failed</t>
        </is>
      </c>
      <c r="F1388" t="n">
        <v>18</v>
      </c>
      <c r="G1388" t="n">
        <v>15.6771</v>
      </c>
    </row>
    <row r="1389">
      <c r="A1389" t="inlineStr">
        <is>
          <t>Daily_Minor_Stops_2026_09_18.xlsx</t>
        </is>
      </c>
      <c r="B1389" t="inlineStr">
        <is>
          <t>Samridhi 5 Star Line</t>
        </is>
      </c>
      <c r="C1389" s="80" t="n">
        <v>46058</v>
      </c>
      <c r="D1389" t="inlineStr">
        <is>
          <t>FS-TTLi-2</t>
        </is>
      </c>
      <c r="E1389" t="inlineStr">
        <is>
          <t>CLO/CT11: Closing Discharge Not Ready</t>
        </is>
      </c>
      <c r="F1389" t="n">
        <v>5</v>
      </c>
      <c r="G1389" t="n">
        <v>4.16101666666667</v>
      </c>
    </row>
    <row r="1390">
      <c r="A1390" t="inlineStr">
        <is>
          <t>Daily_Minor_Stops_2026_09_18.xlsx</t>
        </is>
      </c>
      <c r="B1390" t="inlineStr">
        <is>
          <t>Samridhi 5 Star Line</t>
        </is>
      </c>
      <c r="C1390" s="80" t="n">
        <v>46058</v>
      </c>
      <c r="D1390" t="inlineStr">
        <is>
          <t>FS-TTLi-3</t>
        </is>
      </c>
      <c r="E1390" t="inlineStr">
        <is>
          <t>TTL1X/CS11: Lost Tray In Sliding Area</t>
        </is>
      </c>
      <c r="F1390" t="n">
        <v>3</v>
      </c>
      <c r="G1390" t="n">
        <v>4.99975</v>
      </c>
    </row>
    <row r="1391">
      <c r="A1391" t="inlineStr">
        <is>
          <t>Daily_Minor_Stops_2026_09_18.xlsx</t>
        </is>
      </c>
      <c r="B1391" t="inlineStr">
        <is>
          <t>Samridhi 5 Star Line</t>
        </is>
      </c>
      <c r="C1391" s="80" t="n">
        <v>46058</v>
      </c>
      <c r="D1391" t="inlineStr">
        <is>
          <t>FS-TTLi-3</t>
        </is>
      </c>
      <c r="E1391" t="inlineStr">
        <is>
          <t>FOR/BP11: Hand Over Of Blank Failed</t>
        </is>
      </c>
      <c r="F1391" t="n">
        <v>8</v>
      </c>
      <c r="G1391" t="n">
        <v>6.82031666666667</v>
      </c>
    </row>
    <row r="1392">
      <c r="A1392" t="inlineStr">
        <is>
          <t>Daily_Minor_Stops_2026_09_18.xlsx</t>
        </is>
      </c>
      <c r="B1392" t="inlineStr">
        <is>
          <t>Samridhi 5 Star Line</t>
        </is>
      </c>
      <c r="C1392" s="80" t="n">
        <v>46059</v>
      </c>
      <c r="D1392" t="inlineStr">
        <is>
          <t>FS-HCM-1</t>
        </is>
      </c>
      <c r="E1392" t="inlineStr">
        <is>
          <t>HXX: Film Is Broken</t>
        </is>
      </c>
      <c r="F1392" t="n">
        <v>24</v>
      </c>
      <c r="G1392" t="n">
        <v>36.6812833333333</v>
      </c>
    </row>
    <row r="1393">
      <c r="A1393" t="inlineStr">
        <is>
          <t>Daily_Minor_Stops_2026_09_18.xlsx</t>
        </is>
      </c>
      <c r="B1393" t="inlineStr">
        <is>
          <t>Samridhi 5 Star Line</t>
        </is>
      </c>
      <c r="C1393" s="80" t="n">
        <v>46059</v>
      </c>
      <c r="D1393" t="inlineStr">
        <is>
          <t>FS-HCM-1</t>
        </is>
      </c>
      <c r="E1393" t="inlineStr">
        <is>
          <t>FBX: Jam At Infeed</t>
        </is>
      </c>
      <c r="F1393" t="n">
        <v>9</v>
      </c>
      <c r="G1393" t="n">
        <v>2.6669</v>
      </c>
    </row>
    <row r="1394">
      <c r="A1394" t="inlineStr">
        <is>
          <t>Daily_Minor_Stops_2026_09_18.xlsx</t>
        </is>
      </c>
      <c r="B1394" t="inlineStr">
        <is>
          <t>Samridhi 5 Star Line</t>
        </is>
      </c>
      <c r="C1394" s="80" t="n">
        <v>46059</v>
      </c>
      <c r="D1394" t="inlineStr">
        <is>
          <t>FS-HCM-2</t>
        </is>
      </c>
      <c r="E1394" t="inlineStr">
        <is>
          <t>HXX: Film Registration Error</t>
        </is>
      </c>
      <c r="F1394" t="n">
        <v>5</v>
      </c>
      <c r="G1394" t="n">
        <v>1.4999</v>
      </c>
    </row>
    <row r="1395">
      <c r="A1395" t="inlineStr">
        <is>
          <t>Daily_Minor_Stops_2026_09_18.xlsx</t>
        </is>
      </c>
      <c r="B1395" t="inlineStr">
        <is>
          <t>Samridhi 5 Star Line</t>
        </is>
      </c>
      <c r="C1395" s="80" t="n">
        <v>46059</v>
      </c>
      <c r="D1395" t="inlineStr">
        <is>
          <t>FS-HCM-2</t>
        </is>
      </c>
      <c r="E1395" t="inlineStr">
        <is>
          <t>HXX: Both Film Reels Are Empty</t>
        </is>
      </c>
      <c r="F1395" t="n">
        <v>9</v>
      </c>
      <c r="G1395" t="n">
        <v>4.00725</v>
      </c>
    </row>
    <row r="1396">
      <c r="A1396" t="inlineStr">
        <is>
          <t>Daily_Minor_Stops_2026_09_18.xlsx</t>
        </is>
      </c>
      <c r="B1396" t="inlineStr">
        <is>
          <t>Samridhi 5 Star Line</t>
        </is>
      </c>
      <c r="C1396" s="80" t="n">
        <v>46059</v>
      </c>
      <c r="D1396" t="inlineStr">
        <is>
          <t>FS-HCM-3</t>
        </is>
      </c>
      <c r="E1396" t="inlineStr">
        <is>
          <t>HXX: Film Is Broken</t>
        </is>
      </c>
      <c r="F1396" t="n">
        <v>32</v>
      </c>
      <c r="G1396" t="n">
        <v>45.51715</v>
      </c>
    </row>
    <row r="1397">
      <c r="A1397" t="inlineStr">
        <is>
          <t>Daily_Minor_Stops_2026_09_18.xlsx</t>
        </is>
      </c>
      <c r="B1397" t="inlineStr">
        <is>
          <t>Samridhi 5 Star Line</t>
        </is>
      </c>
      <c r="C1397" s="80" t="n">
        <v>46059</v>
      </c>
      <c r="D1397" t="inlineStr">
        <is>
          <t>FS-HCM-3</t>
        </is>
      </c>
      <c r="E1397" t="inlineStr">
        <is>
          <t>FBX: Jam At Infeed</t>
        </is>
      </c>
      <c r="F1397" t="n">
        <v>13</v>
      </c>
      <c r="G1397" t="n">
        <v>5.33753333333333</v>
      </c>
    </row>
    <row r="1398">
      <c r="A1398" t="inlineStr">
        <is>
          <t>Daily_Minor_Stops_2026_09_18.xlsx</t>
        </is>
      </c>
      <c r="B1398" t="inlineStr">
        <is>
          <t>Samridhi 5 Star Line</t>
        </is>
      </c>
      <c r="C1398" s="80" t="n">
        <v>46059</v>
      </c>
      <c r="D1398" t="inlineStr">
        <is>
          <t>FS-HCM-4</t>
        </is>
      </c>
      <c r="E1398" t="inlineStr">
        <is>
          <t>Jam B/w Discharge And Gap Closing Belts</t>
        </is>
      </c>
      <c r="F1398" t="n">
        <v>2</v>
      </c>
      <c r="G1398" t="n">
        <v>0.167</v>
      </c>
    </row>
    <row r="1399">
      <c r="A1399" t="inlineStr">
        <is>
          <t>Daily_Minor_Stops_2026_09_18.xlsx</t>
        </is>
      </c>
      <c r="B1399" t="inlineStr">
        <is>
          <t>Samridhi 5 Star Line</t>
        </is>
      </c>
      <c r="C1399" s="80" t="n">
        <v>46059</v>
      </c>
      <c r="D1399" t="inlineStr">
        <is>
          <t>FS-HCM-4</t>
        </is>
      </c>
      <c r="E1399" t="inlineStr">
        <is>
          <t>HXX: Double Package Rejected many times</t>
        </is>
      </c>
      <c r="F1399" t="n">
        <v>3</v>
      </c>
      <c r="G1399" t="n">
        <v>0.500233333333333</v>
      </c>
    </row>
    <row r="1400">
      <c r="A1400" t="inlineStr">
        <is>
          <t>Daily_Minor_Stops_2026_09_18.xlsx</t>
        </is>
      </c>
      <c r="B1400" t="inlineStr">
        <is>
          <t>Samridhi 5 Star Line</t>
        </is>
      </c>
      <c r="C1400" s="80" t="n">
        <v>46059</v>
      </c>
      <c r="D1400" t="inlineStr">
        <is>
          <t>FS-HRM-5</t>
        </is>
      </c>
      <c r="E1400" t="inlineStr">
        <is>
          <t>Position Error-2</t>
        </is>
      </c>
      <c r="F1400" t="n">
        <v>7</v>
      </c>
      <c r="G1400" t="n">
        <v>4.9955</v>
      </c>
    </row>
    <row r="1401">
      <c r="A1401" t="inlineStr">
        <is>
          <t>Daily_Minor_Stops_2026_09_18.xlsx</t>
        </is>
      </c>
      <c r="B1401" t="inlineStr">
        <is>
          <t>Samridhi 5 Star Line</t>
        </is>
      </c>
      <c r="C1401" s="80" t="n">
        <v>46059</v>
      </c>
      <c r="D1401" t="inlineStr">
        <is>
          <t>FS-HRM-5</t>
        </is>
      </c>
      <c r="E1401" t="inlineStr">
        <is>
          <t>Film Is Broken-1</t>
        </is>
      </c>
      <c r="F1401" t="n">
        <v>3</v>
      </c>
      <c r="G1401" t="n">
        <v>3.66838333333333</v>
      </c>
    </row>
    <row r="1402">
      <c r="A1402" t="inlineStr">
        <is>
          <t>Daily_Minor_Stops_2026_09_18.xlsx</t>
        </is>
      </c>
      <c r="B1402" t="inlineStr">
        <is>
          <t>Samridhi 5 Star Line</t>
        </is>
      </c>
      <c r="C1402" s="80" t="n">
        <v>46059</v>
      </c>
      <c r="D1402" t="inlineStr">
        <is>
          <t>FS-TTLi-1</t>
        </is>
      </c>
      <c r="E1402" t="inlineStr">
        <is>
          <t>FOR/FT11: Hand Over Failure Of Tray</t>
        </is>
      </c>
      <c r="F1402" t="n">
        <v>9</v>
      </c>
      <c r="G1402" t="n">
        <v>5.00578333333333</v>
      </c>
    </row>
    <row r="1403">
      <c r="A1403" t="inlineStr">
        <is>
          <t>Daily_Minor_Stops_2026_09_18.xlsx</t>
        </is>
      </c>
      <c r="B1403" t="inlineStr">
        <is>
          <t>Samridhi 5 Star Line</t>
        </is>
      </c>
      <c r="C1403" s="80" t="n">
        <v>46059</v>
      </c>
      <c r="D1403" t="inlineStr">
        <is>
          <t>FS-TTLi-1</t>
        </is>
      </c>
      <c r="E1403" t="inlineStr">
        <is>
          <t>FOR/BP11: Hand Over Of Blank Failed</t>
        </is>
      </c>
      <c r="F1403" t="n">
        <v>13</v>
      </c>
      <c r="G1403" t="n">
        <v>9.688966666666669</v>
      </c>
    </row>
    <row r="1404">
      <c r="A1404" t="inlineStr">
        <is>
          <t>Daily_Minor_Stops_2026_09_18.xlsx</t>
        </is>
      </c>
      <c r="B1404" t="inlineStr">
        <is>
          <t>Samridhi 5 Star Line</t>
        </is>
      </c>
      <c r="C1404" s="80" t="n">
        <v>46059</v>
      </c>
      <c r="D1404" t="inlineStr">
        <is>
          <t>FS-TTLi-2</t>
        </is>
      </c>
      <c r="E1404" t="inlineStr">
        <is>
          <t>TTL1X/CS11: Lost Tray In Sliding Area</t>
        </is>
      </c>
      <c r="F1404" t="n">
        <v>5</v>
      </c>
      <c r="G1404" t="n">
        <v>4.66788333333333</v>
      </c>
    </row>
    <row r="1405">
      <c r="A1405" t="inlineStr">
        <is>
          <t>Daily_Minor_Stops_2026_09_18.xlsx</t>
        </is>
      </c>
      <c r="B1405" t="inlineStr">
        <is>
          <t>Samridhi 5 Star Line</t>
        </is>
      </c>
      <c r="C1405" s="80" t="n">
        <v>46059</v>
      </c>
      <c r="D1405" t="inlineStr">
        <is>
          <t>FS-TTLi-2</t>
        </is>
      </c>
      <c r="E1405" t="inlineStr">
        <is>
          <t>FOR/BP11: Hand Over Of Blank Failed</t>
        </is>
      </c>
      <c r="F1405" t="n">
        <v>16</v>
      </c>
      <c r="G1405" t="n">
        <v>10.8202666666667</v>
      </c>
    </row>
    <row r="1406">
      <c r="A1406" t="inlineStr">
        <is>
          <t>Daily_Minor_Stops_2026_09_18.xlsx</t>
        </is>
      </c>
      <c r="B1406" t="inlineStr">
        <is>
          <t>Samridhi 5 Star Line</t>
        </is>
      </c>
      <c r="C1406" s="80" t="n">
        <v>46059</v>
      </c>
      <c r="D1406" t="inlineStr">
        <is>
          <t>FS-TTLi-3</t>
        </is>
      </c>
      <c r="E1406" t="inlineStr">
        <is>
          <t>TTL1X/CS11: Lost Tray In Sliding Area</t>
        </is>
      </c>
      <c r="F1406" t="n">
        <v>4</v>
      </c>
      <c r="G1406" t="n">
        <v>2.66478333333333</v>
      </c>
    </row>
    <row r="1407">
      <c r="A1407" t="inlineStr">
        <is>
          <t>Daily_Minor_Stops_2026_09_18.xlsx</t>
        </is>
      </c>
      <c r="B1407" t="inlineStr">
        <is>
          <t>Samridhi 5 Star Line</t>
        </is>
      </c>
      <c r="C1407" s="80" t="n">
        <v>46059</v>
      </c>
      <c r="D1407" t="inlineStr">
        <is>
          <t>FS-TTLi-3</t>
        </is>
      </c>
      <c r="E1407" t="inlineStr">
        <is>
          <t>FOR/BP11: Hand Over Of Blank Failed</t>
        </is>
      </c>
      <c r="F1407" t="n">
        <v>5</v>
      </c>
      <c r="G1407" t="n">
        <v>2.3406</v>
      </c>
    </row>
    <row r="1408">
      <c r="A1408" t="inlineStr">
        <is>
          <t>Daily_Minor_Stops_2026_09_18.xlsx</t>
        </is>
      </c>
      <c r="B1408" t="inlineStr">
        <is>
          <t>Samridhi 5 Star Line</t>
        </is>
      </c>
      <c r="C1408" s="80" t="n">
        <v>46060</v>
      </c>
      <c r="D1408" t="inlineStr">
        <is>
          <t>FS-HCM-1</t>
        </is>
      </c>
      <c r="E1408" t="inlineStr">
        <is>
          <t>HXX: Film Is Broken</t>
        </is>
      </c>
      <c r="F1408" t="n">
        <v>18</v>
      </c>
      <c r="G1408" t="n">
        <v>31.6874333333333</v>
      </c>
    </row>
    <row r="1409">
      <c r="A1409" t="inlineStr">
        <is>
          <t>Daily_Minor_Stops_2026_09_18.xlsx</t>
        </is>
      </c>
      <c r="B1409" t="inlineStr">
        <is>
          <t>Samridhi 5 Star Line</t>
        </is>
      </c>
      <c r="C1409" s="80" t="n">
        <v>46060</v>
      </c>
      <c r="D1409" t="inlineStr">
        <is>
          <t>FS-HCM-1</t>
        </is>
      </c>
      <c r="E1409" t="inlineStr">
        <is>
          <t>FBX: Jam At Infeed</t>
        </is>
      </c>
      <c r="F1409" t="n">
        <v>14</v>
      </c>
      <c r="G1409" t="n">
        <v>4.15426666666667</v>
      </c>
    </row>
    <row r="1410">
      <c r="A1410" t="inlineStr">
        <is>
          <t>Daily_Minor_Stops_2026_09_18.xlsx</t>
        </is>
      </c>
      <c r="B1410" t="inlineStr">
        <is>
          <t>Samridhi 5 Star Line</t>
        </is>
      </c>
      <c r="C1410" s="80" t="n">
        <v>46060</v>
      </c>
      <c r="D1410" t="inlineStr">
        <is>
          <t>FS-HCM-2</t>
        </is>
      </c>
      <c r="E1410" t="inlineStr">
        <is>
          <t>HXX: Double Package Rejected many times</t>
        </is>
      </c>
      <c r="F1410" t="n">
        <v>14</v>
      </c>
      <c r="G1410" t="n">
        <v>11.8414833333333</v>
      </c>
    </row>
    <row r="1411">
      <c r="A1411" t="inlineStr">
        <is>
          <t>Daily_Minor_Stops_2026_09_18.xlsx</t>
        </is>
      </c>
      <c r="B1411" t="inlineStr">
        <is>
          <t>Samridhi 5 Star Line</t>
        </is>
      </c>
      <c r="C1411" s="80" t="n">
        <v>46060</v>
      </c>
      <c r="D1411" t="inlineStr">
        <is>
          <t>FS-HCM-2</t>
        </is>
      </c>
      <c r="E1411" t="inlineStr">
        <is>
          <t>Cover Machine Discharge Open</t>
        </is>
      </c>
      <c r="F1411" t="n">
        <v>10</v>
      </c>
      <c r="G1411" t="n">
        <v>3.19013333333333</v>
      </c>
    </row>
    <row r="1412">
      <c r="A1412" t="inlineStr">
        <is>
          <t>Daily_Minor_Stops_2026_09_18.xlsx</t>
        </is>
      </c>
      <c r="B1412" t="inlineStr">
        <is>
          <t>Samridhi 5 Star Line</t>
        </is>
      </c>
      <c r="C1412" s="80" t="n">
        <v>46060</v>
      </c>
      <c r="D1412" t="inlineStr">
        <is>
          <t>FS-HCM-3</t>
        </is>
      </c>
      <c r="E1412" t="inlineStr">
        <is>
          <t>HXX: Film Is Broken</t>
        </is>
      </c>
      <c r="F1412" t="n">
        <v>28</v>
      </c>
      <c r="G1412" t="n">
        <v>45.9835166666667</v>
      </c>
    </row>
    <row r="1413">
      <c r="A1413" t="inlineStr">
        <is>
          <t>Daily_Minor_Stops_2026_09_18.xlsx</t>
        </is>
      </c>
      <c r="B1413" t="inlineStr">
        <is>
          <t>Samridhi 5 Star Line</t>
        </is>
      </c>
      <c r="C1413" s="80" t="n">
        <v>46060</v>
      </c>
      <c r="D1413" t="inlineStr">
        <is>
          <t>FS-HCM-3</t>
        </is>
      </c>
      <c r="E1413" t="inlineStr">
        <is>
          <t>Cover Machine Discharge Open</t>
        </is>
      </c>
      <c r="F1413" t="n">
        <v>16</v>
      </c>
      <c r="G1413" t="n">
        <v>11.6620166666667</v>
      </c>
    </row>
    <row r="1414">
      <c r="A1414" t="inlineStr">
        <is>
          <t>Daily_Minor_Stops_2026_09_18.xlsx</t>
        </is>
      </c>
      <c r="B1414" t="inlineStr">
        <is>
          <t>Samridhi 5 Star Line</t>
        </is>
      </c>
      <c r="C1414" s="80" t="n">
        <v>46060</v>
      </c>
      <c r="D1414" t="inlineStr">
        <is>
          <t>FS-HCM-4</t>
        </is>
      </c>
      <c r="E1414" t="inlineStr">
        <is>
          <t>HXX: Double Package Rejected many times</t>
        </is>
      </c>
      <c r="F1414" t="n">
        <v>5</v>
      </c>
      <c r="G1414" t="n">
        <v>1.84728333333333</v>
      </c>
    </row>
    <row r="1415">
      <c r="A1415" t="inlineStr">
        <is>
          <t>Daily_Minor_Stops_2026_09_18.xlsx</t>
        </is>
      </c>
      <c r="B1415" t="inlineStr">
        <is>
          <t>Samridhi 5 Star Line</t>
        </is>
      </c>
      <c r="C1415" s="80" t="n">
        <v>46060</v>
      </c>
      <c r="D1415" t="inlineStr">
        <is>
          <t>FS-HCM-4</t>
        </is>
      </c>
      <c r="E1415" t="inlineStr">
        <is>
          <t>FBX: Jam At Infeed</t>
        </is>
      </c>
      <c r="F1415" t="n">
        <v>5</v>
      </c>
      <c r="G1415" t="n">
        <v>1.34791666666667</v>
      </c>
    </row>
    <row r="1416">
      <c r="A1416" t="inlineStr">
        <is>
          <t>Daily_Minor_Stops_2026_09_18.xlsx</t>
        </is>
      </c>
      <c r="B1416" t="inlineStr">
        <is>
          <t>Samridhi 5 Star Line</t>
        </is>
      </c>
      <c r="C1416" s="80" t="n">
        <v>46060</v>
      </c>
      <c r="D1416" t="inlineStr">
        <is>
          <t>FS-HRM-5</t>
        </is>
      </c>
      <c r="E1416" t="inlineStr">
        <is>
          <t>Position Error-2</t>
        </is>
      </c>
      <c r="F1416" t="n">
        <v>20</v>
      </c>
      <c r="G1416" t="n">
        <v>25.84545</v>
      </c>
    </row>
    <row r="1417">
      <c r="A1417" t="inlineStr">
        <is>
          <t>Daily_Minor_Stops_2026_09_18.xlsx</t>
        </is>
      </c>
      <c r="B1417" t="inlineStr">
        <is>
          <t>Samridhi 5 Star Line</t>
        </is>
      </c>
      <c r="C1417" s="80" t="n">
        <v>46060</v>
      </c>
      <c r="D1417" t="inlineStr">
        <is>
          <t>FS-HRM-5</t>
        </is>
      </c>
      <c r="E1417" t="inlineStr">
        <is>
          <t>Film Is Broken-1</t>
        </is>
      </c>
      <c r="F1417" t="n">
        <v>13</v>
      </c>
      <c r="G1417" t="n">
        <v>22.49335</v>
      </c>
    </row>
    <row r="1418">
      <c r="A1418" t="inlineStr">
        <is>
          <t>Daily_Minor_Stops_2026_09_18.xlsx</t>
        </is>
      </c>
      <c r="B1418" t="inlineStr">
        <is>
          <t>Samridhi 5 Star Line</t>
        </is>
      </c>
      <c r="C1418" s="80" t="n">
        <v>46060</v>
      </c>
      <c r="D1418" t="inlineStr">
        <is>
          <t>FS-TTLi-1</t>
        </is>
      </c>
      <c r="E1418" t="inlineStr">
        <is>
          <t>FOR/BP11: Hand Over Of Blank Failed</t>
        </is>
      </c>
      <c r="F1418" t="n">
        <v>11</v>
      </c>
      <c r="G1418" t="n">
        <v>6.82728333333333</v>
      </c>
    </row>
    <row r="1419">
      <c r="A1419" t="inlineStr">
        <is>
          <t>Daily_Minor_Stops_2026_09_18.xlsx</t>
        </is>
      </c>
      <c r="B1419" t="inlineStr">
        <is>
          <t>Samridhi 5 Star Line</t>
        </is>
      </c>
      <c r="C1419" s="80" t="n">
        <v>46060</v>
      </c>
      <c r="D1419" t="inlineStr">
        <is>
          <t>FS-TTLi-1</t>
        </is>
      </c>
      <c r="E1419" t="inlineStr">
        <is>
          <t>CLO/CT11: Closing Discharge Not Ready</t>
        </is>
      </c>
      <c r="F1419" t="n">
        <v>19</v>
      </c>
      <c r="G1419" t="n">
        <v>30.1638333333333</v>
      </c>
    </row>
    <row r="1420">
      <c r="A1420" t="inlineStr">
        <is>
          <t>Daily_Minor_Stops_2026_09_18.xlsx</t>
        </is>
      </c>
      <c r="B1420" t="inlineStr">
        <is>
          <t>Samridhi 5 Star Line</t>
        </is>
      </c>
      <c r="C1420" s="80" t="n">
        <v>46060</v>
      </c>
      <c r="D1420" t="inlineStr">
        <is>
          <t>FS-TTLi-2</t>
        </is>
      </c>
      <c r="E1420" t="inlineStr">
        <is>
          <t>LOD/HXX11: Upstrm M/C Not Home in time</t>
        </is>
      </c>
      <c r="F1420" t="n">
        <v>7</v>
      </c>
      <c r="G1420" t="n">
        <v>11.4945666666667</v>
      </c>
    </row>
    <row r="1421">
      <c r="A1421" t="inlineStr">
        <is>
          <t>Daily_Minor_Stops_2026_09_18.xlsx</t>
        </is>
      </c>
      <c r="B1421" t="inlineStr">
        <is>
          <t>Samridhi 5 Star Line</t>
        </is>
      </c>
      <c r="C1421" s="80" t="n">
        <v>46060</v>
      </c>
      <c r="D1421" t="inlineStr">
        <is>
          <t>FS-TTLi-2</t>
        </is>
      </c>
      <c r="E1421" t="inlineStr">
        <is>
          <t>FOR/BP11: Hand Over Of Blank Failed</t>
        </is>
      </c>
      <c r="F1421" t="n">
        <v>6</v>
      </c>
      <c r="G1421" t="n">
        <v>6.00133333333333</v>
      </c>
    </row>
    <row r="1422">
      <c r="A1422" t="inlineStr">
        <is>
          <t>Daily_Minor_Stops_2026_09_18.xlsx</t>
        </is>
      </c>
      <c r="B1422" t="inlineStr">
        <is>
          <t>Samridhi 5 Star Line</t>
        </is>
      </c>
      <c r="C1422" s="80" t="n">
        <v>46060</v>
      </c>
      <c r="D1422" t="inlineStr">
        <is>
          <t>FS-TTLi-3</t>
        </is>
      </c>
      <c r="E1422" t="inlineStr">
        <is>
          <t>LOD/TGR11: Robot-Gripper Sensor Fault</t>
        </is>
      </c>
      <c r="F1422" t="n">
        <v>3</v>
      </c>
      <c r="G1422" t="n">
        <v>10.6649166666667</v>
      </c>
    </row>
    <row r="1423">
      <c r="A1423" t="inlineStr">
        <is>
          <t>Daily_Minor_Stops_2026_09_18.xlsx</t>
        </is>
      </c>
      <c r="B1423" t="inlineStr">
        <is>
          <t>Samridhi 5 Star Line</t>
        </is>
      </c>
      <c r="C1423" s="80" t="n">
        <v>46060</v>
      </c>
      <c r="D1423" t="inlineStr">
        <is>
          <t>FS-TTLi-3</t>
        </is>
      </c>
      <c r="E1423" t="inlineStr">
        <is>
          <t>FOR/BP11: Hand Over Of Blank Failed</t>
        </is>
      </c>
      <c r="F1423" t="n">
        <v>3</v>
      </c>
      <c r="G1423" t="n">
        <v>1.67423333333333</v>
      </c>
    </row>
    <row r="1424">
      <c r="A1424" t="inlineStr">
        <is>
          <t>Daily_Minor_Stops_2026_09_18.xlsx</t>
        </is>
      </c>
      <c r="B1424" t="inlineStr">
        <is>
          <t>Samridhi 5 Star Line</t>
        </is>
      </c>
      <c r="C1424" s="80" t="n">
        <v>46061</v>
      </c>
      <c r="D1424" t="inlineStr">
        <is>
          <t>FS-HCM-1</t>
        </is>
      </c>
      <c r="E1424" t="inlineStr">
        <is>
          <t>HXX: Film Is Broken</t>
        </is>
      </c>
      <c r="F1424" t="n">
        <v>11</v>
      </c>
      <c r="G1424" t="n">
        <v>7.67023333333333</v>
      </c>
    </row>
    <row r="1425">
      <c r="A1425" t="inlineStr">
        <is>
          <t>Daily_Minor_Stops_2026_09_18.xlsx</t>
        </is>
      </c>
      <c r="B1425" t="inlineStr">
        <is>
          <t>Samridhi 5 Star Line</t>
        </is>
      </c>
      <c r="C1425" s="80" t="n">
        <v>46061</v>
      </c>
      <c r="D1425" t="inlineStr">
        <is>
          <t>FS-HCM-1</t>
        </is>
      </c>
      <c r="E1425" t="inlineStr">
        <is>
          <t>FBX: Jam At Infeed</t>
        </is>
      </c>
      <c r="F1425" t="n">
        <v>14</v>
      </c>
      <c r="G1425" t="n">
        <v>9.66051666666667</v>
      </c>
    </row>
    <row r="1426">
      <c r="A1426" t="inlineStr">
        <is>
          <t>Daily_Minor_Stops_2026_09_18.xlsx</t>
        </is>
      </c>
      <c r="B1426" t="inlineStr">
        <is>
          <t>Samridhi 5 Star Line</t>
        </is>
      </c>
      <c r="C1426" s="80" t="n">
        <v>46061</v>
      </c>
      <c r="D1426" t="inlineStr">
        <is>
          <t>FS-HCM-2</t>
        </is>
      </c>
      <c r="E1426" t="inlineStr">
        <is>
          <t>HXX: Double Package Rejected many times</t>
        </is>
      </c>
      <c r="F1426" t="n">
        <v>11</v>
      </c>
      <c r="G1426" t="n">
        <v>7.15998333333333</v>
      </c>
    </row>
    <row r="1427">
      <c r="A1427" t="inlineStr">
        <is>
          <t>Daily_Minor_Stops_2026_09_18.xlsx</t>
        </is>
      </c>
      <c r="B1427" t="inlineStr">
        <is>
          <t>Samridhi 5 Star Line</t>
        </is>
      </c>
      <c r="C1427" s="80" t="n">
        <v>46061</v>
      </c>
      <c r="D1427" t="inlineStr">
        <is>
          <t>FS-HCM-2</t>
        </is>
      </c>
      <c r="E1427" t="inlineStr">
        <is>
          <t>FBX: Jam At Infeed</t>
        </is>
      </c>
      <c r="F1427" t="n">
        <v>39</v>
      </c>
      <c r="G1427" t="n">
        <v>13.13465</v>
      </c>
    </row>
    <row r="1428">
      <c r="A1428" t="inlineStr">
        <is>
          <t>Daily_Minor_Stops_2026_09_18.xlsx</t>
        </is>
      </c>
      <c r="B1428" t="inlineStr">
        <is>
          <t>Samridhi 5 Star Line</t>
        </is>
      </c>
      <c r="C1428" s="80" t="n">
        <v>46061</v>
      </c>
      <c r="D1428" t="inlineStr">
        <is>
          <t>FS-HCM-3</t>
        </is>
      </c>
      <c r="E1428" t="inlineStr">
        <is>
          <t>HXX: Film Is Broken</t>
        </is>
      </c>
      <c r="F1428" t="n">
        <v>36</v>
      </c>
      <c r="G1428" t="n">
        <v>45.0121333333333</v>
      </c>
    </row>
    <row r="1429">
      <c r="A1429" t="inlineStr">
        <is>
          <t>Daily_Minor_Stops_2026_09_18.xlsx</t>
        </is>
      </c>
      <c r="B1429" t="inlineStr">
        <is>
          <t>Samridhi 5 Star Line</t>
        </is>
      </c>
      <c r="C1429" s="80" t="n">
        <v>46061</v>
      </c>
      <c r="D1429" t="inlineStr">
        <is>
          <t>FS-HCM-3</t>
        </is>
      </c>
      <c r="E1429" t="inlineStr">
        <is>
          <t>FBX: Overflow At Infeed</t>
        </is>
      </c>
      <c r="F1429" t="n">
        <v>45</v>
      </c>
      <c r="G1429" t="n">
        <v>31.9860333333333</v>
      </c>
    </row>
    <row r="1430">
      <c r="A1430" t="inlineStr">
        <is>
          <t>Daily_Minor_Stops_2026_09_18.xlsx</t>
        </is>
      </c>
      <c r="B1430" t="inlineStr">
        <is>
          <t>Samridhi 5 Star Line</t>
        </is>
      </c>
      <c r="C1430" s="80" t="n">
        <v>46061</v>
      </c>
      <c r="D1430" t="inlineStr">
        <is>
          <t>FS-HCM-4</t>
        </is>
      </c>
      <c r="E1430" t="inlineStr">
        <is>
          <t>HXX: Film Is Broken</t>
        </is>
      </c>
      <c r="F1430" t="n">
        <v>8</v>
      </c>
      <c r="G1430" t="n">
        <v>9.667566666666669</v>
      </c>
    </row>
    <row r="1431">
      <c r="A1431" t="inlineStr">
        <is>
          <t>Daily_Minor_Stops_2026_09_18.xlsx</t>
        </is>
      </c>
      <c r="B1431" t="inlineStr">
        <is>
          <t>Samridhi 5 Star Line</t>
        </is>
      </c>
      <c r="C1431" s="80" t="n">
        <v>46061</v>
      </c>
      <c r="D1431" t="inlineStr">
        <is>
          <t>FS-HCM-4</t>
        </is>
      </c>
      <c r="E1431" t="inlineStr">
        <is>
          <t>FBX: Overflow At Infeed</t>
        </is>
      </c>
      <c r="F1431" t="n">
        <v>2</v>
      </c>
      <c r="G1431" t="n">
        <v>0.5005500000000001</v>
      </c>
    </row>
    <row r="1432">
      <c r="A1432" t="inlineStr">
        <is>
          <t>Daily_Minor_Stops_2026_09_18.xlsx</t>
        </is>
      </c>
      <c r="B1432" t="inlineStr">
        <is>
          <t>Samridhi 5 Star Line</t>
        </is>
      </c>
      <c r="C1432" s="80" t="n">
        <v>46061</v>
      </c>
      <c r="D1432" t="inlineStr">
        <is>
          <t>FS-HRM-5</t>
        </is>
      </c>
      <c r="E1432" t="inlineStr">
        <is>
          <t>Sensor Not Ok</t>
        </is>
      </c>
      <c r="F1432" t="n">
        <v>9</v>
      </c>
      <c r="G1432" t="n">
        <v>30.85435</v>
      </c>
    </row>
    <row r="1433">
      <c r="A1433" t="inlineStr">
        <is>
          <t>Daily_Minor_Stops_2026_09_18.xlsx</t>
        </is>
      </c>
      <c r="B1433" t="inlineStr">
        <is>
          <t>Samridhi 5 Star Line</t>
        </is>
      </c>
      <c r="C1433" s="80" t="n">
        <v>46061</v>
      </c>
      <c r="D1433" t="inlineStr">
        <is>
          <t>FS-HRM-5</t>
        </is>
      </c>
      <c r="E1433" t="inlineStr">
        <is>
          <t>Position Error-2</t>
        </is>
      </c>
      <c r="F1433" t="n">
        <v>11</v>
      </c>
      <c r="G1433" t="n">
        <v>9.673083333333331</v>
      </c>
    </row>
    <row r="1434">
      <c r="A1434" t="inlineStr">
        <is>
          <t>Daily_Minor_Stops_2026_09_18.xlsx</t>
        </is>
      </c>
      <c r="B1434" t="inlineStr">
        <is>
          <t>Samridhi 5 Star Line</t>
        </is>
      </c>
      <c r="C1434" s="80" t="n">
        <v>46061</v>
      </c>
      <c r="D1434" t="inlineStr">
        <is>
          <t>FS-TTLi-1</t>
        </is>
      </c>
      <c r="E1434" t="inlineStr">
        <is>
          <t>FOR/BP11: Hand Over Of Blank Failed</t>
        </is>
      </c>
      <c r="F1434" t="n">
        <v>16</v>
      </c>
      <c r="G1434" t="n">
        <v>14.6712666666667</v>
      </c>
    </row>
    <row r="1435">
      <c r="A1435" t="inlineStr">
        <is>
          <t>Daily_Minor_Stops_2026_09_18.xlsx</t>
        </is>
      </c>
      <c r="B1435" t="inlineStr">
        <is>
          <t>Samridhi 5 Star Line</t>
        </is>
      </c>
      <c r="C1435" s="80" t="n">
        <v>46061</v>
      </c>
      <c r="D1435" t="inlineStr">
        <is>
          <t>FS-TTLi-1</t>
        </is>
      </c>
      <c r="E1435" t="inlineStr">
        <is>
          <t>CLO/CT11: Closing Discharge Not Ready</t>
        </is>
      </c>
      <c r="F1435" t="n">
        <v>35</v>
      </c>
      <c r="G1435" t="n">
        <v>259.838216666667</v>
      </c>
    </row>
    <row r="1436">
      <c r="A1436" t="inlineStr">
        <is>
          <t>Daily_Minor_Stops_2026_09_18.xlsx</t>
        </is>
      </c>
      <c r="B1436" t="inlineStr">
        <is>
          <t>Samridhi 5 Star Line</t>
        </is>
      </c>
      <c r="C1436" s="80" t="n">
        <v>46061</v>
      </c>
      <c r="D1436" t="inlineStr">
        <is>
          <t>FS-TTLi-2</t>
        </is>
      </c>
      <c r="E1436" t="inlineStr">
        <is>
          <t>LOD/HXX11: Upstrm M/C Not Home in time</t>
        </is>
      </c>
      <c r="F1436" t="n">
        <v>4</v>
      </c>
      <c r="G1436" t="n">
        <v>7.99295</v>
      </c>
    </row>
    <row r="1437">
      <c r="A1437" t="inlineStr">
        <is>
          <t>Daily_Minor_Stops_2026_09_18.xlsx</t>
        </is>
      </c>
      <c r="B1437" t="inlineStr">
        <is>
          <t>Samridhi 5 Star Line</t>
        </is>
      </c>
      <c r="C1437" s="80" t="n">
        <v>46061</v>
      </c>
      <c r="D1437" t="inlineStr">
        <is>
          <t>FS-TTLi-2</t>
        </is>
      </c>
      <c r="E1437" t="inlineStr">
        <is>
          <t>FOR/BP11: Hand Over Of Blank Failed</t>
        </is>
      </c>
      <c r="F1437" t="n">
        <v>10</v>
      </c>
      <c r="G1437" t="n">
        <v>12.6582833333333</v>
      </c>
    </row>
    <row r="1438">
      <c r="A1438" t="inlineStr">
        <is>
          <t>Daily_Minor_Stops_2026_09_18.xlsx</t>
        </is>
      </c>
      <c r="B1438" t="inlineStr">
        <is>
          <t>Samridhi 5 Star Line</t>
        </is>
      </c>
      <c r="C1438" s="80" t="n">
        <v>46061</v>
      </c>
      <c r="D1438" t="inlineStr">
        <is>
          <t>FS-TTLi-3</t>
        </is>
      </c>
      <c r="E1438" t="inlineStr">
        <is>
          <t>LOD/TGR11: Robot-Gripper Sensor Fault</t>
        </is>
      </c>
      <c r="F1438" t="n">
        <v>3</v>
      </c>
      <c r="G1438" t="n">
        <v>0.65915</v>
      </c>
    </row>
    <row r="1439">
      <c r="A1439" t="inlineStr">
        <is>
          <t>Daily_Minor_Stops_2026_09_18.xlsx</t>
        </is>
      </c>
      <c r="B1439" t="inlineStr">
        <is>
          <t>Samridhi 5 Star Line</t>
        </is>
      </c>
      <c r="C1439" s="80" t="n">
        <v>46061</v>
      </c>
      <c r="D1439" t="inlineStr">
        <is>
          <t>FS-TTLi-3</t>
        </is>
      </c>
      <c r="E1439" t="inlineStr">
        <is>
          <t>FOR/BP11: Hand Over Of Blank Failed</t>
        </is>
      </c>
      <c r="F1439" t="n">
        <v>6</v>
      </c>
      <c r="G1439" t="n">
        <v>7.67861666666667</v>
      </c>
    </row>
    <row r="1440">
      <c r="A1440" t="inlineStr">
        <is>
          <t>Daily_Minor_Stops_2026_09_18.xlsx</t>
        </is>
      </c>
      <c r="B1440" t="inlineStr">
        <is>
          <t>Samridhi 5 Star Line</t>
        </is>
      </c>
      <c r="C1440" s="80" t="n">
        <v>46062</v>
      </c>
      <c r="D1440" t="inlineStr">
        <is>
          <t>FS-HCM-1</t>
        </is>
      </c>
      <c r="E1440" t="inlineStr">
        <is>
          <t>HXX: Film Is Broken</t>
        </is>
      </c>
      <c r="F1440" t="n">
        <v>28</v>
      </c>
      <c r="G1440" t="n">
        <v>44.5335666666667</v>
      </c>
    </row>
    <row r="1441">
      <c r="A1441" t="inlineStr">
        <is>
          <t>Daily_Minor_Stops_2026_09_18.xlsx</t>
        </is>
      </c>
      <c r="B1441" t="inlineStr">
        <is>
          <t>Samridhi 5 Star Line</t>
        </is>
      </c>
      <c r="C1441" s="80" t="n">
        <v>46062</v>
      </c>
      <c r="D1441" t="inlineStr">
        <is>
          <t>FS-HCM-1</t>
        </is>
      </c>
      <c r="E1441" t="inlineStr">
        <is>
          <t>HXX: Double Package Rejected many times</t>
        </is>
      </c>
      <c r="F1441" t="n">
        <v>16</v>
      </c>
      <c r="G1441" t="n">
        <v>6.15388333333333</v>
      </c>
    </row>
    <row r="1442">
      <c r="A1442" t="inlineStr">
        <is>
          <t>Daily_Minor_Stops_2026_09_18.xlsx</t>
        </is>
      </c>
      <c r="B1442" t="inlineStr">
        <is>
          <t>Samridhi 5 Star Line</t>
        </is>
      </c>
      <c r="C1442" s="80" t="n">
        <v>46062</v>
      </c>
      <c r="D1442" t="inlineStr">
        <is>
          <t>FS-HCM-2</t>
        </is>
      </c>
      <c r="E1442" t="inlineStr">
        <is>
          <t>HXX: FilmTrackControl Film Out Of Window</t>
        </is>
      </c>
      <c r="F1442" t="n">
        <v>16</v>
      </c>
      <c r="G1442" t="n">
        <v>7.47746666666667</v>
      </c>
    </row>
    <row r="1443">
      <c r="A1443" t="inlineStr">
        <is>
          <t>Daily_Minor_Stops_2026_09_18.xlsx</t>
        </is>
      </c>
      <c r="B1443" t="inlineStr">
        <is>
          <t>Samridhi 5 Star Line</t>
        </is>
      </c>
      <c r="C1443" s="80" t="n">
        <v>46062</v>
      </c>
      <c r="D1443" t="inlineStr">
        <is>
          <t>FS-HCM-2</t>
        </is>
      </c>
      <c r="E1443" t="inlineStr">
        <is>
          <t>HXX: Double Package Rejected many times</t>
        </is>
      </c>
      <c r="F1443" t="n">
        <v>16</v>
      </c>
      <c r="G1443" t="n">
        <v>7.34203333333333</v>
      </c>
    </row>
    <row r="1444">
      <c r="A1444" t="inlineStr">
        <is>
          <t>Daily_Minor_Stops_2026_09_18.xlsx</t>
        </is>
      </c>
      <c r="B1444" t="inlineStr">
        <is>
          <t>Samridhi 5 Star Line</t>
        </is>
      </c>
      <c r="C1444" s="80" t="n">
        <v>46062</v>
      </c>
      <c r="D1444" t="inlineStr">
        <is>
          <t>FS-HCM-3</t>
        </is>
      </c>
      <c r="E1444" t="inlineStr">
        <is>
          <t>HXX: Film Is Broken</t>
        </is>
      </c>
      <c r="F1444" t="n">
        <v>30</v>
      </c>
      <c r="G1444" t="n">
        <v>48.8458333333333</v>
      </c>
    </row>
    <row r="1445">
      <c r="A1445" t="inlineStr">
        <is>
          <t>Daily_Minor_Stops_2026_09_18.xlsx</t>
        </is>
      </c>
      <c r="B1445" t="inlineStr">
        <is>
          <t>Samridhi 5 Star Line</t>
        </is>
      </c>
      <c r="C1445" s="80" t="n">
        <v>46062</v>
      </c>
      <c r="D1445" t="inlineStr">
        <is>
          <t>FS-HCM-3</t>
        </is>
      </c>
      <c r="E1445" t="inlineStr">
        <is>
          <t>FBX: Overflow At Infeed</t>
        </is>
      </c>
      <c r="F1445" t="n">
        <v>31</v>
      </c>
      <c r="G1445" t="n">
        <v>12.3331833333333</v>
      </c>
    </row>
    <row r="1446">
      <c r="A1446" t="inlineStr">
        <is>
          <t>Daily_Minor_Stops_2026_09_18.xlsx</t>
        </is>
      </c>
      <c r="B1446" t="inlineStr">
        <is>
          <t>Samridhi 5 Star Line</t>
        </is>
      </c>
      <c r="C1446" s="80" t="n">
        <v>46062</v>
      </c>
      <c r="D1446" t="inlineStr">
        <is>
          <t>FS-HCM-4</t>
        </is>
      </c>
      <c r="E1446" t="inlineStr">
        <is>
          <t>HXX: Film Is Broken</t>
        </is>
      </c>
      <c r="F1446" t="n">
        <v>5</v>
      </c>
      <c r="G1446" t="n">
        <v>6.84566666666667</v>
      </c>
    </row>
    <row r="1447">
      <c r="A1447" t="inlineStr">
        <is>
          <t>Daily_Minor_Stops_2026_09_18.xlsx</t>
        </is>
      </c>
      <c r="B1447" t="inlineStr">
        <is>
          <t>Samridhi 5 Star Line</t>
        </is>
      </c>
      <c r="C1447" s="80" t="n">
        <v>46062</v>
      </c>
      <c r="D1447" t="inlineStr">
        <is>
          <t>FS-HCM-4</t>
        </is>
      </c>
      <c r="E1447" t="inlineStr">
        <is>
          <t>FBX: Jam At Infeed</t>
        </is>
      </c>
      <c r="F1447" t="n">
        <v>13</v>
      </c>
      <c r="G1447" t="n">
        <v>8.00358333333333</v>
      </c>
    </row>
    <row r="1448">
      <c r="A1448" t="inlineStr">
        <is>
          <t>Daily_Minor_Stops_2026_09_18.xlsx</t>
        </is>
      </c>
      <c r="B1448" t="inlineStr">
        <is>
          <t>Samridhi 5 Star Line</t>
        </is>
      </c>
      <c r="C1448" s="80" t="n">
        <v>46062</v>
      </c>
      <c r="D1448" t="inlineStr">
        <is>
          <t>FS-HRM-5</t>
        </is>
      </c>
      <c r="E1448" t="inlineStr">
        <is>
          <t>Position Error-2</t>
        </is>
      </c>
      <c r="F1448" t="n">
        <v>4</v>
      </c>
      <c r="G1448" t="n">
        <v>8.0009</v>
      </c>
    </row>
    <row r="1449">
      <c r="A1449" t="inlineStr">
        <is>
          <t>Daily_Minor_Stops_2026_09_18.xlsx</t>
        </is>
      </c>
      <c r="B1449" t="inlineStr">
        <is>
          <t>Samridhi 5 Star Line</t>
        </is>
      </c>
      <c r="C1449" s="80" t="n">
        <v>46062</v>
      </c>
      <c r="D1449" t="inlineStr">
        <is>
          <t>FS-HRM-5</t>
        </is>
      </c>
      <c r="E1449" t="inlineStr">
        <is>
          <t>Cover Machine Outfeed Open</t>
        </is>
      </c>
      <c r="F1449" t="n">
        <v>4</v>
      </c>
      <c r="G1449" t="n">
        <v>2.66786666666667</v>
      </c>
    </row>
    <row r="1450">
      <c r="A1450" t="inlineStr">
        <is>
          <t>Daily_Minor_Stops_2026_09_18.xlsx</t>
        </is>
      </c>
      <c r="B1450" t="inlineStr">
        <is>
          <t>Samridhi 5 Star Line</t>
        </is>
      </c>
      <c r="C1450" s="80" t="n">
        <v>46062</v>
      </c>
      <c r="D1450" t="inlineStr">
        <is>
          <t>FS-TTLi-1</t>
        </is>
      </c>
      <c r="E1450" t="inlineStr">
        <is>
          <t>TTL1X/CS11: Lost Tray In Sliding Area</t>
        </is>
      </c>
      <c r="F1450" t="n">
        <v>8</v>
      </c>
      <c r="G1450" t="n">
        <v>4.17861666666667</v>
      </c>
    </row>
    <row r="1451">
      <c r="A1451" t="inlineStr">
        <is>
          <t>Daily_Minor_Stops_2026_09_18.xlsx</t>
        </is>
      </c>
      <c r="B1451" t="inlineStr">
        <is>
          <t>Samridhi 5 Star Line</t>
        </is>
      </c>
      <c r="C1451" s="80" t="n">
        <v>46062</v>
      </c>
      <c r="D1451" t="inlineStr">
        <is>
          <t>FS-TTLi-1</t>
        </is>
      </c>
      <c r="E1451" t="inlineStr">
        <is>
          <t>FOR/BP11: Hand Over Of Blank Failed</t>
        </is>
      </c>
      <c r="F1451" t="n">
        <v>11</v>
      </c>
      <c r="G1451" t="n">
        <v>5.68188333333333</v>
      </c>
    </row>
    <row r="1452">
      <c r="A1452" t="inlineStr">
        <is>
          <t>Daily_Minor_Stops_2026_09_18.xlsx</t>
        </is>
      </c>
      <c r="B1452" t="inlineStr">
        <is>
          <t>Samridhi 5 Star Line</t>
        </is>
      </c>
      <c r="C1452" s="80" t="n">
        <v>46062</v>
      </c>
      <c r="D1452" t="inlineStr">
        <is>
          <t>FS-TTLi-2</t>
        </is>
      </c>
      <c r="E1452" t="inlineStr">
        <is>
          <t>LOD/TPG11: Move Time Out</t>
        </is>
      </c>
      <c r="F1452" t="n">
        <v>13</v>
      </c>
      <c r="G1452" t="n">
        <v>5.83551666666667</v>
      </c>
    </row>
    <row r="1453">
      <c r="A1453" t="inlineStr">
        <is>
          <t>Daily_Minor_Stops_2026_09_18.xlsx</t>
        </is>
      </c>
      <c r="B1453" t="inlineStr">
        <is>
          <t>Samridhi 5 Star Line</t>
        </is>
      </c>
      <c r="C1453" s="80" t="n">
        <v>46062</v>
      </c>
      <c r="D1453" t="inlineStr">
        <is>
          <t>FS-TTLi-2</t>
        </is>
      </c>
      <c r="E1453" t="inlineStr">
        <is>
          <t>FOR/BP11: Hand Over Of Blank Failed</t>
        </is>
      </c>
      <c r="F1453" t="n">
        <v>18</v>
      </c>
      <c r="G1453" t="n">
        <v>14.9923166666667</v>
      </c>
    </row>
    <row r="1454">
      <c r="A1454" t="inlineStr">
        <is>
          <t>Daily_Minor_Stops_2026_09_18.xlsx</t>
        </is>
      </c>
      <c r="B1454" t="inlineStr">
        <is>
          <t>Samridhi 5 Star Line</t>
        </is>
      </c>
      <c r="C1454" s="80" t="n">
        <v>46062</v>
      </c>
      <c r="D1454" t="inlineStr">
        <is>
          <t>FS-TTLi-3</t>
        </is>
      </c>
      <c r="E1454" t="inlineStr">
        <is>
          <t>LOD/TGR11: Robot-Gripper Sensor Fault</t>
        </is>
      </c>
      <c r="F1454" t="n">
        <v>4</v>
      </c>
      <c r="G1454" t="n">
        <v>1.50735</v>
      </c>
    </row>
    <row r="1455">
      <c r="A1455" t="inlineStr">
        <is>
          <t>Daily_Minor_Stops_2026_09_18.xlsx</t>
        </is>
      </c>
      <c r="B1455" t="inlineStr">
        <is>
          <t>Samridhi 5 Star Line</t>
        </is>
      </c>
      <c r="C1455" s="80" t="n">
        <v>46062</v>
      </c>
      <c r="D1455" t="inlineStr">
        <is>
          <t>FS-TTLi-3</t>
        </is>
      </c>
      <c r="E1455" t="inlineStr">
        <is>
          <t>FOR/BP11: Hand Over Of Blank Failed</t>
        </is>
      </c>
      <c r="F1455" t="n">
        <v>7</v>
      </c>
      <c r="G1455" t="n">
        <v>8.506716666666669</v>
      </c>
    </row>
    <row r="1456">
      <c r="A1456" t="inlineStr">
        <is>
          <t>Daily_Minor_Stops_2026_09_18.xlsx</t>
        </is>
      </c>
      <c r="B1456" t="inlineStr">
        <is>
          <t>Samridhi 5 Star Line</t>
        </is>
      </c>
      <c r="C1456" s="80" t="n">
        <v>46063</v>
      </c>
      <c r="D1456" t="inlineStr">
        <is>
          <t>FS-HCM-1</t>
        </is>
      </c>
      <c r="E1456" t="inlineStr">
        <is>
          <t>HXX: Film Is Broken</t>
        </is>
      </c>
      <c r="F1456" t="n">
        <v>12</v>
      </c>
      <c r="G1456" t="n">
        <v>18.5014833333333</v>
      </c>
    </row>
    <row r="1457">
      <c r="A1457" t="inlineStr">
        <is>
          <t>Daily_Minor_Stops_2026_09_18.xlsx</t>
        </is>
      </c>
      <c r="B1457" t="inlineStr">
        <is>
          <t>Samridhi 5 Star Line</t>
        </is>
      </c>
      <c r="C1457" s="80" t="n">
        <v>46063</v>
      </c>
      <c r="D1457" t="inlineStr">
        <is>
          <t>FS-HCM-1</t>
        </is>
      </c>
      <c r="E1457" t="inlineStr">
        <is>
          <t>HXX: Double Package Rejected many times</t>
        </is>
      </c>
      <c r="F1457" t="n">
        <v>11</v>
      </c>
      <c r="G1457" t="n">
        <v>23.6763666666667</v>
      </c>
    </row>
    <row r="1458">
      <c r="A1458" t="inlineStr">
        <is>
          <t>Daily_Minor_Stops_2026_09_18.xlsx</t>
        </is>
      </c>
      <c r="B1458" t="inlineStr">
        <is>
          <t>Samridhi 5 Star Line</t>
        </is>
      </c>
      <c r="C1458" s="80" t="n">
        <v>46063</v>
      </c>
      <c r="D1458" t="inlineStr">
        <is>
          <t>FS-HCM-2</t>
        </is>
      </c>
      <c r="E1458" t="inlineStr">
        <is>
          <t>HXX: FilmTrackControl Film Out Of Window</t>
        </is>
      </c>
      <c r="F1458" t="n">
        <v>17</v>
      </c>
      <c r="G1458" t="n">
        <v>9.0016</v>
      </c>
    </row>
    <row r="1459">
      <c r="A1459" t="inlineStr">
        <is>
          <t>Daily_Minor_Stops_2026_09_18.xlsx</t>
        </is>
      </c>
      <c r="B1459" t="inlineStr">
        <is>
          <t>Samridhi 5 Star Line</t>
        </is>
      </c>
      <c r="C1459" s="80" t="n">
        <v>46063</v>
      </c>
      <c r="D1459" t="inlineStr">
        <is>
          <t>FS-HCM-2</t>
        </is>
      </c>
      <c r="E1459" t="inlineStr">
        <is>
          <t>HXX: Double Package Rejected many times</t>
        </is>
      </c>
      <c r="F1459" t="n">
        <v>17</v>
      </c>
      <c r="G1459" t="n">
        <v>11.0076666666667</v>
      </c>
    </row>
    <row r="1460">
      <c r="A1460" t="inlineStr">
        <is>
          <t>Daily_Minor_Stops_2026_09_18.xlsx</t>
        </is>
      </c>
      <c r="B1460" t="inlineStr">
        <is>
          <t>Samridhi 5 Star Line</t>
        </is>
      </c>
      <c r="C1460" s="80" t="n">
        <v>46063</v>
      </c>
      <c r="D1460" t="inlineStr">
        <is>
          <t>FS-HCM-3</t>
        </is>
      </c>
      <c r="E1460" t="inlineStr">
        <is>
          <t>HXX: Film Is Broken</t>
        </is>
      </c>
      <c r="F1460" t="n">
        <v>13</v>
      </c>
      <c r="G1460" t="n">
        <v>13.9856</v>
      </c>
    </row>
    <row r="1461">
      <c r="A1461" t="inlineStr">
        <is>
          <t>Daily_Minor_Stops_2026_09_18.xlsx</t>
        </is>
      </c>
      <c r="B1461" t="inlineStr">
        <is>
          <t>Samridhi 5 Star Line</t>
        </is>
      </c>
      <c r="C1461" s="80" t="n">
        <v>46063</v>
      </c>
      <c r="D1461" t="inlineStr">
        <is>
          <t>FS-HCM-3</t>
        </is>
      </c>
      <c r="E1461" t="inlineStr">
        <is>
          <t>FBX: Overflow At Infeed</t>
        </is>
      </c>
      <c r="F1461" t="n">
        <v>28</v>
      </c>
      <c r="G1461" t="n">
        <v>14.50825</v>
      </c>
    </row>
    <row r="1462">
      <c r="A1462" t="inlineStr">
        <is>
          <t>Daily_Minor_Stops_2026_09_18.xlsx</t>
        </is>
      </c>
      <c r="B1462" t="inlineStr">
        <is>
          <t>Samridhi 5 Star Line</t>
        </is>
      </c>
      <c r="C1462" s="80" t="n">
        <v>46063</v>
      </c>
      <c r="D1462" t="inlineStr">
        <is>
          <t>FS-HCM-4</t>
        </is>
      </c>
      <c r="E1462" t="inlineStr">
        <is>
          <t>FBX: Overflow At Infeed</t>
        </is>
      </c>
      <c r="F1462" t="n">
        <v>3</v>
      </c>
      <c r="G1462" t="n">
        <v>414.20425</v>
      </c>
    </row>
    <row r="1463">
      <c r="A1463" t="inlineStr">
        <is>
          <t>Daily_Minor_Stops_2026_09_18.xlsx</t>
        </is>
      </c>
      <c r="B1463" t="inlineStr">
        <is>
          <t>Samridhi 5 Star Line</t>
        </is>
      </c>
      <c r="C1463" s="80" t="n">
        <v>46063</v>
      </c>
      <c r="D1463" t="inlineStr">
        <is>
          <t>FS-HCM-4</t>
        </is>
      </c>
      <c r="E1463" t="inlineStr">
        <is>
          <t>Cover Machine Discharge Open</t>
        </is>
      </c>
      <c r="F1463" t="n">
        <v>3</v>
      </c>
      <c r="G1463" t="n">
        <v>2.0139</v>
      </c>
    </row>
    <row r="1464">
      <c r="A1464" t="inlineStr">
        <is>
          <t>Daily_Minor_Stops_2026_09_18.xlsx</t>
        </is>
      </c>
      <c r="B1464" t="inlineStr">
        <is>
          <t>Samridhi 5 Star Line</t>
        </is>
      </c>
      <c r="C1464" s="80" t="n">
        <v>46063</v>
      </c>
      <c r="D1464" t="inlineStr">
        <is>
          <t>FS-HRM-5</t>
        </is>
      </c>
      <c r="E1464" t="inlineStr">
        <is>
          <t>Film Out Of Window</t>
        </is>
      </c>
      <c r="F1464" t="n">
        <v>6</v>
      </c>
      <c r="G1464" t="n">
        <v>1.17245</v>
      </c>
    </row>
    <row r="1465">
      <c r="A1465" t="inlineStr">
        <is>
          <t>Daily_Minor_Stops_2026_09_18.xlsx</t>
        </is>
      </c>
      <c r="B1465" t="inlineStr">
        <is>
          <t>Samridhi 5 Star Line</t>
        </is>
      </c>
      <c r="C1465" s="80" t="n">
        <v>46063</v>
      </c>
      <c r="D1465" t="inlineStr">
        <is>
          <t>FS-HRM-5</t>
        </is>
      </c>
      <c r="E1465" t="inlineStr">
        <is>
          <t>Cover Machine Outfeed Open</t>
        </is>
      </c>
      <c r="F1465" t="n">
        <v>6</v>
      </c>
      <c r="G1465" t="n">
        <v>172.6805</v>
      </c>
    </row>
    <row r="1466">
      <c r="A1466" t="inlineStr">
        <is>
          <t>Daily_Minor_Stops_2026_09_18.xlsx</t>
        </is>
      </c>
      <c r="B1466" t="inlineStr">
        <is>
          <t>Samridhi 5 Star Line</t>
        </is>
      </c>
      <c r="C1466" s="80" t="n">
        <v>46063</v>
      </c>
      <c r="D1466" t="inlineStr">
        <is>
          <t>FS-TTLi-1</t>
        </is>
      </c>
      <c r="E1466" t="inlineStr">
        <is>
          <t>LOD/TGR11: Robot-Gripper Sensor Fault</t>
        </is>
      </c>
      <c r="F1466" t="n">
        <v>11</v>
      </c>
      <c r="G1466" t="n">
        <v>5.16706666666667</v>
      </c>
    </row>
    <row r="1467">
      <c r="A1467" t="inlineStr">
        <is>
          <t>Daily_Minor_Stops_2026_09_18.xlsx</t>
        </is>
      </c>
      <c r="B1467" t="inlineStr">
        <is>
          <t>Samridhi 5 Star Line</t>
        </is>
      </c>
      <c r="C1467" s="80" t="n">
        <v>46063</v>
      </c>
      <c r="D1467" t="inlineStr">
        <is>
          <t>FS-TTLi-1</t>
        </is>
      </c>
      <c r="E1467" t="inlineStr">
        <is>
          <t>FOR/BP11: Hand Over Of Blank Failed</t>
        </is>
      </c>
      <c r="F1467" t="n">
        <v>9</v>
      </c>
      <c r="G1467" t="n">
        <v>4.83241666666667</v>
      </c>
    </row>
    <row r="1468">
      <c r="A1468" t="inlineStr">
        <is>
          <t>Daily_Minor_Stops_2026_09_18.xlsx</t>
        </is>
      </c>
      <c r="B1468" t="inlineStr">
        <is>
          <t>Samridhi 5 Star Line</t>
        </is>
      </c>
      <c r="C1468" s="80" t="n">
        <v>46063</v>
      </c>
      <c r="D1468" t="inlineStr">
        <is>
          <t>FS-TTLi-2</t>
        </is>
      </c>
      <c r="E1468" t="inlineStr">
        <is>
          <t>TTL1X/CS11: Lost Tray In Sliding Area</t>
        </is>
      </c>
      <c r="F1468" t="n">
        <v>3</v>
      </c>
      <c r="G1468" t="n">
        <v>4.83985</v>
      </c>
    </row>
    <row r="1469">
      <c r="A1469" t="inlineStr">
        <is>
          <t>Daily_Minor_Stops_2026_09_18.xlsx</t>
        </is>
      </c>
      <c r="B1469" t="inlineStr">
        <is>
          <t>Samridhi 5 Star Line</t>
        </is>
      </c>
      <c r="C1469" s="80" t="n">
        <v>46063</v>
      </c>
      <c r="D1469" t="inlineStr">
        <is>
          <t>FS-TTLi-2</t>
        </is>
      </c>
      <c r="E1469" t="inlineStr">
        <is>
          <t>LOD/TPG11: Move Time Out</t>
        </is>
      </c>
      <c r="F1469" t="n">
        <v>9</v>
      </c>
      <c r="G1469" t="n">
        <v>5.17255</v>
      </c>
    </row>
    <row r="1470">
      <c r="A1470" t="inlineStr">
        <is>
          <t>Daily_Minor_Stops_2026_09_18.xlsx</t>
        </is>
      </c>
      <c r="B1470" t="inlineStr">
        <is>
          <t>Samridhi 5 Star Line</t>
        </is>
      </c>
      <c r="C1470" s="80" t="n">
        <v>46063</v>
      </c>
      <c r="D1470" t="inlineStr">
        <is>
          <t>FS-TTLi-3</t>
        </is>
      </c>
      <c r="E1470" t="inlineStr">
        <is>
          <t>TTL1X/CS11: Lost Tray In Sliding Area</t>
        </is>
      </c>
      <c r="F1470" t="n">
        <v>2</v>
      </c>
      <c r="G1470" t="n">
        <v>0.832566666666667</v>
      </c>
    </row>
    <row r="1471">
      <c r="A1471" t="inlineStr">
        <is>
          <t>Daily_Minor_Stops_2026_09_18.xlsx</t>
        </is>
      </c>
      <c r="B1471" t="inlineStr">
        <is>
          <t>Samridhi 5 Star Line</t>
        </is>
      </c>
      <c r="C1471" s="80" t="n">
        <v>46063</v>
      </c>
      <c r="D1471" t="inlineStr">
        <is>
          <t>FS-TTLi-3</t>
        </is>
      </c>
      <c r="E1471" t="inlineStr">
        <is>
          <t>FOR/BP11: Hand Over Of Blank Failed</t>
        </is>
      </c>
      <c r="F1471" t="n">
        <v>4</v>
      </c>
      <c r="G1471" t="n">
        <v>4.00568333333333</v>
      </c>
    </row>
    <row r="1472">
      <c r="A1472" t="inlineStr">
        <is>
          <t>Daily_Minor_Stops_2026_09_18.xlsx</t>
        </is>
      </c>
      <c r="B1472" t="inlineStr">
        <is>
          <t>Samridhi 5 Star Line</t>
        </is>
      </c>
      <c r="C1472" s="80" t="n">
        <v>46064</v>
      </c>
      <c r="D1472" t="inlineStr">
        <is>
          <t>FS-HCM-1</t>
        </is>
      </c>
      <c r="E1472" t="inlineStr">
        <is>
          <t>FBX: Overflow At Infeed</t>
        </is>
      </c>
      <c r="F1472" t="n">
        <v>13</v>
      </c>
      <c r="G1472" t="n">
        <v>4.31266666666667</v>
      </c>
    </row>
    <row r="1473">
      <c r="A1473" t="inlineStr">
        <is>
          <t>Daily_Minor_Stops_2026_09_18.xlsx</t>
        </is>
      </c>
      <c r="B1473" t="inlineStr">
        <is>
          <t>Samridhi 5 Star Line</t>
        </is>
      </c>
      <c r="C1473" s="80" t="n">
        <v>46064</v>
      </c>
      <c r="D1473" t="inlineStr">
        <is>
          <t>FS-HCM-1</t>
        </is>
      </c>
      <c r="E1473" t="inlineStr">
        <is>
          <t>FBX: Jam At Infeed</t>
        </is>
      </c>
      <c r="F1473" t="n">
        <v>30</v>
      </c>
      <c r="G1473" t="n">
        <v>6.35035</v>
      </c>
    </row>
    <row r="1474">
      <c r="A1474" t="inlineStr">
        <is>
          <t>Daily_Minor_Stops_2026_09_18.xlsx</t>
        </is>
      </c>
      <c r="B1474" t="inlineStr">
        <is>
          <t>Samridhi 5 Star Line</t>
        </is>
      </c>
      <c r="C1474" s="80" t="n">
        <v>46064</v>
      </c>
      <c r="D1474" t="inlineStr">
        <is>
          <t>FS-HCM-2</t>
        </is>
      </c>
      <c r="E1474" t="inlineStr">
        <is>
          <t>HXX: Double Package Rejected many times</t>
        </is>
      </c>
      <c r="F1474" t="n">
        <v>10</v>
      </c>
      <c r="G1474" t="n">
        <v>30.34265</v>
      </c>
    </row>
    <row r="1475">
      <c r="A1475" t="inlineStr">
        <is>
          <t>Daily_Minor_Stops_2026_09_18.xlsx</t>
        </is>
      </c>
      <c r="B1475" t="inlineStr">
        <is>
          <t>Samridhi 5 Star Line</t>
        </is>
      </c>
      <c r="C1475" s="80" t="n">
        <v>46064</v>
      </c>
      <c r="D1475" t="inlineStr">
        <is>
          <t>FS-HCM-2</t>
        </is>
      </c>
      <c r="E1475" t="inlineStr">
        <is>
          <t>FBX: Jam At Infeed</t>
        </is>
      </c>
      <c r="F1475" t="n">
        <v>12</v>
      </c>
      <c r="G1475" t="n">
        <v>4.68951666666667</v>
      </c>
    </row>
    <row r="1476">
      <c r="A1476" t="inlineStr">
        <is>
          <t>Daily_Minor_Stops_2026_09_18.xlsx</t>
        </is>
      </c>
      <c r="B1476" t="inlineStr">
        <is>
          <t>Samridhi 5 Star Line</t>
        </is>
      </c>
      <c r="C1476" s="80" t="n">
        <v>46064</v>
      </c>
      <c r="D1476" t="inlineStr">
        <is>
          <t>FS-HCM-3</t>
        </is>
      </c>
      <c r="E1476" t="inlineStr">
        <is>
          <t>HXX: Too Many Consecutive Rejects</t>
        </is>
      </c>
      <c r="F1476" t="n">
        <v>11</v>
      </c>
      <c r="G1476" t="n">
        <v>13.1981833333333</v>
      </c>
    </row>
    <row r="1477">
      <c r="A1477" t="inlineStr">
        <is>
          <t>Daily_Minor_Stops_2026_09_18.xlsx</t>
        </is>
      </c>
      <c r="B1477" t="inlineStr">
        <is>
          <t>Samridhi 5 Star Line</t>
        </is>
      </c>
      <c r="C1477" s="80" t="n">
        <v>46064</v>
      </c>
      <c r="D1477" t="inlineStr">
        <is>
          <t>FS-HCM-3</t>
        </is>
      </c>
      <c r="E1477" t="inlineStr">
        <is>
          <t>HXX: Double Package Rejected many times</t>
        </is>
      </c>
      <c r="F1477" t="n">
        <v>6</v>
      </c>
      <c r="G1477" t="n">
        <v>2.50813333333333</v>
      </c>
    </row>
    <row r="1478">
      <c r="A1478" t="inlineStr">
        <is>
          <t>Daily_Minor_Stops_2026_09_18.xlsx</t>
        </is>
      </c>
      <c r="B1478" t="inlineStr">
        <is>
          <t>Samridhi 5 Star Line</t>
        </is>
      </c>
      <c r="C1478" s="80" t="n">
        <v>46064</v>
      </c>
      <c r="D1478" t="inlineStr">
        <is>
          <t>FS-HRM-5</t>
        </is>
      </c>
      <c r="E1478" t="inlineStr">
        <is>
          <t>Sensor Not Ok</t>
        </is>
      </c>
      <c r="F1478" t="n">
        <v>5</v>
      </c>
      <c r="G1478" t="n">
        <v>0.832866666666667</v>
      </c>
    </row>
    <row r="1479">
      <c r="A1479" t="inlineStr">
        <is>
          <t>Daily_Minor_Stops_2026_09_18.xlsx</t>
        </is>
      </c>
      <c r="B1479" t="inlineStr">
        <is>
          <t>Samridhi 5 Star Line</t>
        </is>
      </c>
      <c r="C1479" s="80" t="n">
        <v>46064</v>
      </c>
      <c r="D1479" t="inlineStr">
        <is>
          <t>FS-HRM-5</t>
        </is>
      </c>
      <c r="E1479" t="inlineStr">
        <is>
          <t>Film Registration Error</t>
        </is>
      </c>
      <c r="F1479" t="n">
        <v>4</v>
      </c>
      <c r="G1479" t="n">
        <v>2.33411666666667</v>
      </c>
    </row>
    <row r="1480">
      <c r="A1480" t="inlineStr">
        <is>
          <t>Daily_Minor_Stops_2026_09_18.xlsx</t>
        </is>
      </c>
      <c r="B1480" t="inlineStr">
        <is>
          <t>Samridhi 5 Star Line</t>
        </is>
      </c>
      <c r="C1480" s="80" t="n">
        <v>46064</v>
      </c>
      <c r="D1480" t="inlineStr">
        <is>
          <t>FS-TTLi-1</t>
        </is>
      </c>
      <c r="E1480" t="inlineStr">
        <is>
          <t>LOD/TPG11: Move Time Out</t>
        </is>
      </c>
      <c r="F1480" t="n">
        <v>2</v>
      </c>
      <c r="G1480" t="n">
        <v>1.49826666666667</v>
      </c>
    </row>
    <row r="1481">
      <c r="A1481" t="inlineStr">
        <is>
          <t>Daily_Minor_Stops_2026_09_18.xlsx</t>
        </is>
      </c>
      <c r="B1481" t="inlineStr">
        <is>
          <t>Samridhi 5 Star Line</t>
        </is>
      </c>
      <c r="C1481" s="80" t="n">
        <v>46064</v>
      </c>
      <c r="D1481" t="inlineStr">
        <is>
          <t>FS-TTLi-2</t>
        </is>
      </c>
      <c r="E1481" t="inlineStr">
        <is>
          <t>FOR/BP11: Hand Over Of Blank Failed</t>
        </is>
      </c>
      <c r="F1481" t="n">
        <v>2</v>
      </c>
      <c r="G1481" t="n">
        <v>1.16788333333333</v>
      </c>
    </row>
    <row r="1482">
      <c r="A1482" t="inlineStr">
        <is>
          <t>Daily_Minor_Stops_2026_09_18.xlsx</t>
        </is>
      </c>
      <c r="B1482" t="inlineStr">
        <is>
          <t>Samridhi 5 Star Line</t>
        </is>
      </c>
      <c r="C1482" s="80" t="n">
        <v>46064</v>
      </c>
      <c r="D1482" t="inlineStr">
        <is>
          <t>FS-TTLi-3</t>
        </is>
      </c>
      <c r="E1482" t="inlineStr">
        <is>
          <t>FOR/BP11: Hand Over Of Blank Failed</t>
        </is>
      </c>
      <c r="F1482" t="n">
        <v>2</v>
      </c>
      <c r="G1482" t="n">
        <v>1246.45731666667</v>
      </c>
    </row>
    <row r="1483">
      <c r="A1483" t="inlineStr">
        <is>
          <t>Daily_Minor_Stops_2026_09_18.xlsx</t>
        </is>
      </c>
      <c r="B1483" t="inlineStr">
        <is>
          <t>Samridhi 5 Star Line</t>
        </is>
      </c>
      <c r="C1483" s="80" t="n">
        <v>46065</v>
      </c>
      <c r="D1483" t="inlineStr">
        <is>
          <t>FS-HCM-1</t>
        </is>
      </c>
      <c r="E1483" t="inlineStr">
        <is>
          <t>FBX: Overflow At Infeed</t>
        </is>
      </c>
      <c r="F1483" t="n">
        <v>29</v>
      </c>
      <c r="G1483" t="n">
        <v>26.1887833333333</v>
      </c>
    </row>
    <row r="1484">
      <c r="A1484" t="inlineStr">
        <is>
          <t>Daily_Minor_Stops_2026_09_18.xlsx</t>
        </is>
      </c>
      <c r="B1484" t="inlineStr">
        <is>
          <t>Samridhi 5 Star Line</t>
        </is>
      </c>
      <c r="C1484" s="80" t="n">
        <v>46065</v>
      </c>
      <c r="D1484" t="inlineStr">
        <is>
          <t>FS-HCM-1</t>
        </is>
      </c>
      <c r="E1484" t="inlineStr">
        <is>
          <t>FBX: Jam At Infeed</t>
        </is>
      </c>
      <c r="F1484" t="n">
        <v>44</v>
      </c>
      <c r="G1484" t="n">
        <v>30.3290666666667</v>
      </c>
    </row>
    <row r="1485">
      <c r="A1485" t="inlineStr">
        <is>
          <t>Daily_Minor_Stops_2026_09_18.xlsx</t>
        </is>
      </c>
      <c r="B1485" t="inlineStr">
        <is>
          <t>Samridhi 5 Star Line</t>
        </is>
      </c>
      <c r="C1485" s="80" t="n">
        <v>46065</v>
      </c>
      <c r="D1485" t="inlineStr">
        <is>
          <t>FS-HCM-2</t>
        </is>
      </c>
      <c r="E1485" t="inlineStr">
        <is>
          <t>HXX: FilmTrackControl Film Out Of Window</t>
        </is>
      </c>
      <c r="F1485" t="n">
        <v>25</v>
      </c>
      <c r="G1485" t="n">
        <v>18.1675333333333</v>
      </c>
    </row>
    <row r="1486">
      <c r="A1486" t="inlineStr">
        <is>
          <t>Daily_Minor_Stops_2026_09_18.xlsx</t>
        </is>
      </c>
      <c r="B1486" t="inlineStr">
        <is>
          <t>Samridhi 5 Star Line</t>
        </is>
      </c>
      <c r="C1486" s="80" t="n">
        <v>46065</v>
      </c>
      <c r="D1486" t="inlineStr">
        <is>
          <t>FS-HCM-2</t>
        </is>
      </c>
      <c r="E1486" t="inlineStr">
        <is>
          <t>FBX: Jam At Infeed</t>
        </is>
      </c>
      <c r="F1486" t="n">
        <v>37</v>
      </c>
      <c r="G1486" t="n">
        <v>15.6589</v>
      </c>
    </row>
    <row r="1487">
      <c r="A1487" t="inlineStr">
        <is>
          <t>Daily_Minor_Stops_2026_09_18.xlsx</t>
        </is>
      </c>
      <c r="B1487" t="inlineStr">
        <is>
          <t>Samridhi 5 Star Line</t>
        </is>
      </c>
      <c r="C1487" s="80" t="n">
        <v>46065</v>
      </c>
      <c r="D1487" t="inlineStr">
        <is>
          <t>FS-HCM-3</t>
        </is>
      </c>
      <c r="E1487" t="inlineStr">
        <is>
          <t>HXX: Film Is Broken</t>
        </is>
      </c>
      <c r="F1487" t="n">
        <v>27</v>
      </c>
      <c r="G1487" t="n">
        <v>23.3656833333333</v>
      </c>
    </row>
    <row r="1488">
      <c r="A1488" t="inlineStr">
        <is>
          <t>Daily_Minor_Stops_2026_09_18.xlsx</t>
        </is>
      </c>
      <c r="B1488" t="inlineStr">
        <is>
          <t>Samridhi 5 Star Line</t>
        </is>
      </c>
      <c r="C1488" s="80" t="n">
        <v>46065</v>
      </c>
      <c r="D1488" t="inlineStr">
        <is>
          <t>FS-HCM-3</t>
        </is>
      </c>
      <c r="E1488" t="inlineStr">
        <is>
          <t>FBX: Overflow At Infeed</t>
        </is>
      </c>
      <c r="F1488" t="n">
        <v>12</v>
      </c>
      <c r="G1488" t="n">
        <v>14.1623333333333</v>
      </c>
    </row>
    <row r="1489">
      <c r="A1489" t="inlineStr">
        <is>
          <t>Daily_Minor_Stops_2026_09_18.xlsx</t>
        </is>
      </c>
      <c r="B1489" t="inlineStr">
        <is>
          <t>Samridhi 5 Star Line</t>
        </is>
      </c>
      <c r="C1489" s="80" t="n">
        <v>46065</v>
      </c>
      <c r="D1489" t="inlineStr">
        <is>
          <t>FS-HCM-4</t>
        </is>
      </c>
      <c r="E1489" t="inlineStr">
        <is>
          <t>HXX: Too Many Consecutive Rejects</t>
        </is>
      </c>
      <c r="F1489" t="n">
        <v>7</v>
      </c>
      <c r="G1489" t="n">
        <v>20.1611</v>
      </c>
    </row>
    <row r="1490">
      <c r="A1490" t="inlineStr">
        <is>
          <t>Daily_Minor_Stops_2026_09_18.xlsx</t>
        </is>
      </c>
      <c r="B1490" t="inlineStr">
        <is>
          <t>Samridhi 5 Star Line</t>
        </is>
      </c>
      <c r="C1490" s="80" t="n">
        <v>46065</v>
      </c>
      <c r="D1490" t="inlineStr">
        <is>
          <t>FS-HCM-4</t>
        </is>
      </c>
      <c r="E1490" t="inlineStr">
        <is>
          <t>FBX: Jam At Infeed</t>
        </is>
      </c>
      <c r="F1490" t="n">
        <v>19</v>
      </c>
      <c r="G1490" t="n">
        <v>19.3167333333333</v>
      </c>
    </row>
    <row r="1491">
      <c r="A1491" t="inlineStr">
        <is>
          <t>Daily_Minor_Stops_2026_09_18.xlsx</t>
        </is>
      </c>
      <c r="B1491" t="inlineStr">
        <is>
          <t>Samridhi 5 Star Line</t>
        </is>
      </c>
      <c r="C1491" s="80" t="n">
        <v>46065</v>
      </c>
      <c r="D1491" t="inlineStr">
        <is>
          <t>FS-HRM-5</t>
        </is>
      </c>
      <c r="E1491" t="inlineStr">
        <is>
          <t>Position Error-5</t>
        </is>
      </c>
      <c r="F1491" t="n">
        <v>9</v>
      </c>
      <c r="G1491" t="n">
        <v>14.32555</v>
      </c>
    </row>
    <row r="1492">
      <c r="A1492" t="inlineStr">
        <is>
          <t>Daily_Minor_Stops_2026_09_18.xlsx</t>
        </is>
      </c>
      <c r="B1492" t="inlineStr">
        <is>
          <t>Samridhi 5 Star Line</t>
        </is>
      </c>
      <c r="C1492" s="80" t="n">
        <v>46065</v>
      </c>
      <c r="D1492" t="inlineStr">
        <is>
          <t>FS-HRM-5</t>
        </is>
      </c>
      <c r="E1492" t="inlineStr">
        <is>
          <t>Position Error-2</t>
        </is>
      </c>
      <c r="F1492" t="n">
        <v>8</v>
      </c>
      <c r="G1492" t="n">
        <v>1.32626666666667</v>
      </c>
    </row>
    <row r="1493">
      <c r="A1493" t="inlineStr">
        <is>
          <t>Daily_Minor_Stops_2026_09_18.xlsx</t>
        </is>
      </c>
      <c r="B1493" t="inlineStr">
        <is>
          <t>Samridhi 5 Star Line</t>
        </is>
      </c>
      <c r="C1493" s="80" t="n">
        <v>46065</v>
      </c>
      <c r="D1493" t="inlineStr">
        <is>
          <t>FS-TTLi-1</t>
        </is>
      </c>
      <c r="E1493" t="inlineStr">
        <is>
          <t>FOR/FT11: Hand Over Failure Of Tray</t>
        </is>
      </c>
      <c r="F1493" t="n">
        <v>6</v>
      </c>
      <c r="G1493" t="n">
        <v>2.98978333333333</v>
      </c>
    </row>
    <row r="1494">
      <c r="A1494" t="inlineStr">
        <is>
          <t>Daily_Minor_Stops_2026_09_18.xlsx</t>
        </is>
      </c>
      <c r="B1494" t="inlineStr">
        <is>
          <t>Samridhi 5 Star Line</t>
        </is>
      </c>
      <c r="C1494" s="80" t="n">
        <v>46065</v>
      </c>
      <c r="D1494" t="inlineStr">
        <is>
          <t>FS-TTLi-1</t>
        </is>
      </c>
      <c r="E1494" t="inlineStr">
        <is>
          <t>FOR/BP11: Hand Over Of Blank Failed</t>
        </is>
      </c>
      <c r="F1494" t="n">
        <v>14</v>
      </c>
      <c r="G1494" t="n">
        <v>5.83393333333333</v>
      </c>
    </row>
    <row r="1495">
      <c r="A1495" t="inlineStr">
        <is>
          <t>Daily_Minor_Stops_2026_09_18.xlsx</t>
        </is>
      </c>
      <c r="B1495" t="inlineStr">
        <is>
          <t>Samridhi 5 Star Line</t>
        </is>
      </c>
      <c r="C1495" s="80" t="n">
        <v>46065</v>
      </c>
      <c r="D1495" t="inlineStr">
        <is>
          <t>FS-TTLi-2</t>
        </is>
      </c>
      <c r="E1495" t="inlineStr">
        <is>
          <t>LOD/TGR11: Robot-Gripper Sensor Fault</t>
        </is>
      </c>
      <c r="F1495" t="n">
        <v>3</v>
      </c>
      <c r="G1495" t="n">
        <v>2.83263333333333</v>
      </c>
    </row>
    <row r="1496">
      <c r="A1496" t="inlineStr">
        <is>
          <t>Daily_Minor_Stops_2026_09_18.xlsx</t>
        </is>
      </c>
      <c r="B1496" t="inlineStr">
        <is>
          <t>Samridhi 5 Star Line</t>
        </is>
      </c>
      <c r="C1496" s="80" t="n">
        <v>46065</v>
      </c>
      <c r="D1496" t="inlineStr">
        <is>
          <t>FS-TTLi-2</t>
        </is>
      </c>
      <c r="E1496" t="inlineStr">
        <is>
          <t>CLO/CT11: Closing Discharge Not Ready</t>
        </is>
      </c>
      <c r="F1496" t="n">
        <v>4</v>
      </c>
      <c r="G1496" t="n">
        <v>1.84185</v>
      </c>
    </row>
    <row r="1497">
      <c r="A1497" t="inlineStr">
        <is>
          <t>Daily_Minor_Stops_2026_09_18.xlsx</t>
        </is>
      </c>
      <c r="B1497" t="inlineStr">
        <is>
          <t>Samridhi 5 Star Line</t>
        </is>
      </c>
      <c r="C1497" s="80" t="n">
        <v>46065</v>
      </c>
      <c r="D1497" t="inlineStr">
        <is>
          <t>FS-TTLi-3</t>
        </is>
      </c>
      <c r="E1497" t="inlineStr">
        <is>
          <t>LOD/TGR11: Robot-Gripper Sensor Fault</t>
        </is>
      </c>
      <c r="F1497" t="n">
        <v>4</v>
      </c>
      <c r="G1497" t="n">
        <v>1.1682</v>
      </c>
    </row>
    <row r="1498">
      <c r="A1498" t="inlineStr">
        <is>
          <t>Daily_Minor_Stops_2026_09_18.xlsx</t>
        </is>
      </c>
      <c r="B1498" t="inlineStr">
        <is>
          <t>Samridhi 5 Star Line</t>
        </is>
      </c>
      <c r="C1498" s="80" t="n">
        <v>46065</v>
      </c>
      <c r="D1498" t="inlineStr">
        <is>
          <t>FS-TTLi-3</t>
        </is>
      </c>
      <c r="E1498" t="inlineStr">
        <is>
          <t>LOD/PGR11: Train Didn'T Catch Up Fast</t>
        </is>
      </c>
      <c r="F1498" t="n">
        <v>3</v>
      </c>
      <c r="G1498" t="n">
        <v>1.168</v>
      </c>
    </row>
    <row r="1499">
      <c r="A1499" t="inlineStr">
        <is>
          <t>Daily_Minor_Stops_2026_09_18.xlsx</t>
        </is>
      </c>
      <c r="B1499" t="inlineStr">
        <is>
          <t>Samridhi 5 Star Line</t>
        </is>
      </c>
      <c r="C1499" s="80" t="n">
        <v>46066</v>
      </c>
      <c r="D1499" t="inlineStr">
        <is>
          <t>FS-HCM-1</t>
        </is>
      </c>
      <c r="E1499" t="inlineStr">
        <is>
          <t>HXX: Film Is Broken</t>
        </is>
      </c>
      <c r="F1499" t="n">
        <v>17</v>
      </c>
      <c r="G1499" t="n">
        <v>11.3850833333333</v>
      </c>
    </row>
    <row r="1500">
      <c r="A1500" t="inlineStr">
        <is>
          <t>Daily_Minor_Stops_2026_09_18.xlsx</t>
        </is>
      </c>
      <c r="B1500" t="inlineStr">
        <is>
          <t>Samridhi 5 Star Line</t>
        </is>
      </c>
      <c r="C1500" s="80" t="n">
        <v>46066</v>
      </c>
      <c r="D1500" t="inlineStr">
        <is>
          <t>FS-HCM-1</t>
        </is>
      </c>
      <c r="E1500" t="inlineStr">
        <is>
          <t>FBX: Overflow At Infeed</t>
        </is>
      </c>
      <c r="F1500" t="n">
        <v>8</v>
      </c>
      <c r="G1500" t="n">
        <v>3.85015</v>
      </c>
    </row>
    <row r="1501">
      <c r="A1501" t="inlineStr">
        <is>
          <t>Daily_Minor_Stops_2026_09_18.xlsx</t>
        </is>
      </c>
      <c r="B1501" t="inlineStr">
        <is>
          <t>Samridhi 5 Star Line</t>
        </is>
      </c>
      <c r="C1501" s="80" t="n">
        <v>46066</v>
      </c>
      <c r="D1501" t="inlineStr">
        <is>
          <t>FS-HCM-2</t>
        </is>
      </c>
      <c r="E1501" t="inlineStr">
        <is>
          <t>HXX: FilmTrackControl Film Out Of Window</t>
        </is>
      </c>
      <c r="F1501" t="n">
        <v>14</v>
      </c>
      <c r="G1501" t="n">
        <v>8.341383333333329</v>
      </c>
    </row>
    <row r="1502">
      <c r="A1502" t="inlineStr">
        <is>
          <t>Daily_Minor_Stops_2026_09_18.xlsx</t>
        </is>
      </c>
      <c r="B1502" t="inlineStr">
        <is>
          <t>Samridhi 5 Star Line</t>
        </is>
      </c>
      <c r="C1502" s="80" t="n">
        <v>46066</v>
      </c>
      <c r="D1502" t="inlineStr">
        <is>
          <t>FS-HCM-2</t>
        </is>
      </c>
      <c r="E1502" t="inlineStr">
        <is>
          <t>HXX: Double Package Rejected many times</t>
        </is>
      </c>
      <c r="F1502" t="n">
        <v>14</v>
      </c>
      <c r="G1502" t="n">
        <v>8.196300000000001</v>
      </c>
    </row>
    <row r="1503">
      <c r="A1503" t="inlineStr">
        <is>
          <t>Daily_Minor_Stops_2026_09_18.xlsx</t>
        </is>
      </c>
      <c r="B1503" t="inlineStr">
        <is>
          <t>Samridhi 5 Star Line Total</t>
        </is>
      </c>
      <c r="F1503" t="n">
        <v>44986</v>
      </c>
      <c r="G1503" t="n">
        <v>85810.6508333332</v>
      </c>
    </row>
    <row r="1504">
      <c r="A1504" t="inlineStr">
        <is>
          <t>Daily_Minor_Stops_2026_09_18.xlsx</t>
        </is>
      </c>
      <c r="B1504" t="inlineStr">
        <is>
          <t>Samridhi 5 Star Line</t>
        </is>
      </c>
      <c r="C1504" s="80" t="n">
        <v>46066</v>
      </c>
      <c r="D1504" t="inlineStr">
        <is>
          <t>FS-HCM-3</t>
        </is>
      </c>
      <c r="E1504" t="inlineStr">
        <is>
          <t>HXX: Film Is Broken</t>
        </is>
      </c>
      <c r="F1504" t="n">
        <v>25</v>
      </c>
      <c r="G1504" t="n">
        <v>13.6368666666667</v>
      </c>
    </row>
    <row r="1505">
      <c r="A1505" t="inlineStr">
        <is>
          <t>Daily_Minor_Stops_2026_09_18.xlsx</t>
        </is>
      </c>
      <c r="B1505" t="inlineStr">
        <is>
          <t>Samridhi 5 Star Line</t>
        </is>
      </c>
      <c r="C1505" s="80" t="n">
        <v>46066</v>
      </c>
      <c r="D1505" t="inlineStr">
        <is>
          <t>FS-HCM-3</t>
        </is>
      </c>
      <c r="E1505" t="inlineStr">
        <is>
          <t>FBX: Jam At Infeed</t>
        </is>
      </c>
      <c r="F1505" t="n">
        <v>8</v>
      </c>
      <c r="G1505" t="n">
        <v>6.34396666666667</v>
      </c>
    </row>
    <row r="1506">
      <c r="A1506" t="inlineStr">
        <is>
          <t>Daily_Minor_Stops_2026_09_18.xlsx</t>
        </is>
      </c>
      <c r="B1506" t="inlineStr">
        <is>
          <t>Samridhi 5 Star Line</t>
        </is>
      </c>
      <c r="C1506" s="80" t="n">
        <v>46066</v>
      </c>
      <c r="D1506" t="inlineStr">
        <is>
          <t>FS-HCM-4</t>
        </is>
      </c>
      <c r="E1506" t="inlineStr">
        <is>
          <t>HXX: FilmTrackControl Film Out Of Window</t>
        </is>
      </c>
      <c r="F1506" t="n">
        <v>2</v>
      </c>
      <c r="G1506" t="n">
        <v>1.50016666666667</v>
      </c>
    </row>
    <row r="1507">
      <c r="A1507" t="inlineStr">
        <is>
          <t>Daily_Minor_Stops_2026_09_18.xlsx</t>
        </is>
      </c>
      <c r="B1507" t="inlineStr">
        <is>
          <t>Samridhi 5 Star Line</t>
        </is>
      </c>
      <c r="C1507" s="80" t="n">
        <v>46066</v>
      </c>
      <c r="D1507" t="inlineStr">
        <is>
          <t>FS-HCM-4</t>
        </is>
      </c>
      <c r="E1507" t="inlineStr">
        <is>
          <t>Cover Machine Discharge Open</t>
        </is>
      </c>
      <c r="F1507" t="n">
        <v>2</v>
      </c>
      <c r="G1507" t="n">
        <v>0.332816666666667</v>
      </c>
    </row>
    <row r="1508">
      <c r="A1508" t="inlineStr">
        <is>
          <t>Daily_Minor_Stops_2026_09_18.xlsx</t>
        </is>
      </c>
      <c r="B1508" t="inlineStr">
        <is>
          <t>Samridhi 5 Star Line</t>
        </is>
      </c>
      <c r="C1508" s="80" t="n">
        <v>46066</v>
      </c>
      <c r="D1508" t="inlineStr">
        <is>
          <t>FS-HRM-5</t>
        </is>
      </c>
      <c r="E1508" t="inlineStr">
        <is>
          <t>Position Error-2</t>
        </is>
      </c>
      <c r="F1508" t="n">
        <v>7</v>
      </c>
      <c r="G1508" t="n">
        <v>4.0023</v>
      </c>
    </row>
    <row r="1509">
      <c r="A1509" t="inlineStr">
        <is>
          <t>Daily_Minor_Stops_2026_09_18.xlsx</t>
        </is>
      </c>
      <c r="B1509" t="inlineStr">
        <is>
          <t>Samridhi 5 Star Line</t>
        </is>
      </c>
      <c r="C1509" s="80" t="n">
        <v>46066</v>
      </c>
      <c r="D1509" t="inlineStr">
        <is>
          <t>FS-HRM-5</t>
        </is>
      </c>
      <c r="E1509" t="inlineStr">
        <is>
          <t>Film Is Broken-1</t>
        </is>
      </c>
      <c r="F1509" t="n">
        <v>5</v>
      </c>
      <c r="G1509" t="n">
        <v>7.00301666666667</v>
      </c>
    </row>
    <row r="1510">
      <c r="A1510" t="inlineStr">
        <is>
          <t>Daily_Minor_Stops_2026_09_18.xlsx</t>
        </is>
      </c>
      <c r="B1510" t="inlineStr">
        <is>
          <t>Samridhi 5 Star Line</t>
        </is>
      </c>
      <c r="C1510" s="80" t="n">
        <v>46066</v>
      </c>
      <c r="D1510" t="inlineStr">
        <is>
          <t>FS-TTLi-1</t>
        </is>
      </c>
      <c r="E1510" t="inlineStr">
        <is>
          <t>FOR/FT11: Hand Over Failure Of Tray</t>
        </is>
      </c>
      <c r="F1510" t="n">
        <v>37</v>
      </c>
      <c r="G1510" t="n">
        <v>12.8573333333333</v>
      </c>
    </row>
    <row r="1511">
      <c r="A1511" t="inlineStr">
        <is>
          <t>Daily_Minor_Stops_2026_09_18.xlsx</t>
        </is>
      </c>
      <c r="B1511" t="inlineStr">
        <is>
          <t>Samridhi 5 Star Line</t>
        </is>
      </c>
      <c r="C1511" s="80" t="n">
        <v>46066</v>
      </c>
      <c r="D1511" t="inlineStr">
        <is>
          <t>FS-TTLi-1</t>
        </is>
      </c>
      <c r="E1511" t="inlineStr">
        <is>
          <t>FOR/BP11: Hand Over Of Blank Failed</t>
        </is>
      </c>
      <c r="F1511" t="n">
        <v>10</v>
      </c>
      <c r="G1511" t="n">
        <v>3.97665</v>
      </c>
    </row>
    <row r="1512">
      <c r="A1512" t="inlineStr">
        <is>
          <t>Daily_Minor_Stops_2026_09_18.xlsx</t>
        </is>
      </c>
      <c r="B1512" t="inlineStr">
        <is>
          <t>Samridhi 5 Star Line</t>
        </is>
      </c>
      <c r="C1512" s="80" t="n">
        <v>46066</v>
      </c>
      <c r="D1512" t="inlineStr">
        <is>
          <t>FS-TTLi-2</t>
        </is>
      </c>
      <c r="E1512" t="inlineStr">
        <is>
          <t>LOD/TPG11: Move Time Out</t>
        </is>
      </c>
      <c r="F1512" t="n">
        <v>2</v>
      </c>
      <c r="G1512" t="n">
        <v>0.333716666666667</v>
      </c>
    </row>
    <row r="1513">
      <c r="A1513" t="inlineStr">
        <is>
          <t>Daily_Minor_Stops_2026_09_18.xlsx</t>
        </is>
      </c>
      <c r="B1513" t="inlineStr">
        <is>
          <t>Samridhi 5 Star Line</t>
        </is>
      </c>
      <c r="C1513" s="80" t="n">
        <v>46066</v>
      </c>
      <c r="D1513" t="inlineStr">
        <is>
          <t>FS-TTLi-2</t>
        </is>
      </c>
      <c r="E1513" t="inlineStr">
        <is>
          <t>FOR/BP11: Hand Over Of Blank Failed</t>
        </is>
      </c>
      <c r="F1513" t="n">
        <v>9</v>
      </c>
      <c r="G1513" t="n">
        <v>4.49245</v>
      </c>
    </row>
    <row r="1514">
      <c r="A1514" t="inlineStr">
        <is>
          <t>Daily_Minor_Stops_2026_09_18.xlsx</t>
        </is>
      </c>
      <c r="B1514" t="inlineStr">
        <is>
          <t>Samridhi 5 Star Line</t>
        </is>
      </c>
      <c r="C1514" s="80" t="n">
        <v>46066</v>
      </c>
      <c r="D1514" t="inlineStr">
        <is>
          <t>FS-TTLi-3</t>
        </is>
      </c>
      <c r="E1514" t="inlineStr">
        <is>
          <t>LOD/SAF: Safety Circuit Not Ready</t>
        </is>
      </c>
      <c r="F1514" t="n">
        <v>2</v>
      </c>
      <c r="G1514" t="n">
        <v>1.33345</v>
      </c>
    </row>
    <row r="1515">
      <c r="A1515" t="inlineStr">
        <is>
          <t>Daily_Minor_Stops_2026_09_18.xlsx</t>
        </is>
      </c>
      <c r="B1515" t="inlineStr">
        <is>
          <t>Samridhi 5 Star Line</t>
        </is>
      </c>
      <c r="C1515" s="80" t="n">
        <v>46066</v>
      </c>
      <c r="D1515" t="inlineStr">
        <is>
          <t>FS-TTLi-3</t>
        </is>
      </c>
      <c r="E1515" t="inlineStr">
        <is>
          <t>FOR/BP11: Hand Over Of Blank Failed</t>
        </is>
      </c>
      <c r="F1515" t="n">
        <v>5</v>
      </c>
      <c r="G1515" t="n">
        <v>3.3341</v>
      </c>
    </row>
    <row r="1516">
      <c r="A1516" t="inlineStr">
        <is>
          <t>Daily_Minor_Stops_2026_09_18.xlsx</t>
        </is>
      </c>
      <c r="B1516" t="inlineStr">
        <is>
          <t>Samridhi 5 Star Line</t>
        </is>
      </c>
      <c r="C1516" s="80" t="n">
        <v>46067</v>
      </c>
      <c r="D1516" t="inlineStr">
        <is>
          <t>FS-HCM-1</t>
        </is>
      </c>
      <c r="E1516" t="inlineStr">
        <is>
          <t>HXX: Film Is Broken</t>
        </is>
      </c>
      <c r="F1516" t="n">
        <v>27</v>
      </c>
      <c r="G1516" t="n">
        <v>25.697</v>
      </c>
    </row>
    <row r="1517">
      <c r="A1517" t="inlineStr">
        <is>
          <t>Daily_Minor_Stops_2026_09_18.xlsx</t>
        </is>
      </c>
      <c r="B1517" t="inlineStr">
        <is>
          <t>Samridhi 5 Star Line</t>
        </is>
      </c>
      <c r="C1517" s="80" t="n">
        <v>46067</v>
      </c>
      <c r="D1517" t="inlineStr">
        <is>
          <t>FS-HCM-1</t>
        </is>
      </c>
      <c r="E1517" t="inlineStr">
        <is>
          <t>FBX: Overflow At Infeed</t>
        </is>
      </c>
      <c r="F1517" t="n">
        <v>19</v>
      </c>
      <c r="G1517" t="n">
        <v>7.29661666666667</v>
      </c>
    </row>
    <row r="1518">
      <c r="A1518" t="inlineStr">
        <is>
          <t>Daily_Minor_Stops_2026_09_18.xlsx</t>
        </is>
      </c>
      <c r="B1518" t="inlineStr">
        <is>
          <t>Samridhi 5 Star Line</t>
        </is>
      </c>
      <c r="C1518" s="80" t="n">
        <v>46067</v>
      </c>
      <c r="D1518" t="inlineStr">
        <is>
          <t>FS-HCM-2</t>
        </is>
      </c>
      <c r="E1518" t="inlineStr">
        <is>
          <t>HXX: FilmTrackControl Film Out Of Window</t>
        </is>
      </c>
      <c r="F1518" t="n">
        <v>19</v>
      </c>
      <c r="G1518" t="n">
        <v>9.435116666666669</v>
      </c>
    </row>
    <row r="1519">
      <c r="A1519" t="inlineStr">
        <is>
          <t>Daily_Minor_Stops_2026_09_18.xlsx</t>
        </is>
      </c>
      <c r="B1519" t="inlineStr">
        <is>
          <t>Samridhi 5 Star Line</t>
        </is>
      </c>
      <c r="C1519" s="80" t="n">
        <v>46067</v>
      </c>
      <c r="D1519" t="inlineStr">
        <is>
          <t>FS-HCM-2</t>
        </is>
      </c>
      <c r="E1519" t="inlineStr">
        <is>
          <t>HXX: Double Package Rejected many times</t>
        </is>
      </c>
      <c r="F1519" t="n">
        <v>12</v>
      </c>
      <c r="G1519" t="n">
        <v>11.6905833333333</v>
      </c>
    </row>
    <row r="1520">
      <c r="A1520" t="inlineStr">
        <is>
          <t>Daily_Minor_Stops_2026_09_18.xlsx</t>
        </is>
      </c>
      <c r="B1520" t="inlineStr">
        <is>
          <t>Samridhi 5 Star Line</t>
        </is>
      </c>
      <c r="C1520" s="80" t="n">
        <v>46067</v>
      </c>
      <c r="D1520" t="inlineStr">
        <is>
          <t>FS-HCM-3</t>
        </is>
      </c>
      <c r="E1520" t="inlineStr">
        <is>
          <t>HXX: Film Is Broken</t>
        </is>
      </c>
      <c r="F1520" t="n">
        <v>24</v>
      </c>
      <c r="G1520" t="n">
        <v>12.6090166666667</v>
      </c>
    </row>
    <row r="1521">
      <c r="A1521" t="inlineStr">
        <is>
          <t>Daily_Minor_Stops_2026_09_18.xlsx</t>
        </is>
      </c>
      <c r="B1521" t="inlineStr">
        <is>
          <t>Samridhi 5 Star Line</t>
        </is>
      </c>
      <c r="C1521" s="80" t="n">
        <v>46067</v>
      </c>
      <c r="D1521" t="inlineStr">
        <is>
          <t>FS-HCM-3</t>
        </is>
      </c>
      <c r="E1521" t="inlineStr">
        <is>
          <t>FBX: Jam At Infeed</t>
        </is>
      </c>
      <c r="F1521" t="n">
        <v>8</v>
      </c>
      <c r="G1521" t="n">
        <v>5.64091666666667</v>
      </c>
    </row>
    <row r="1522">
      <c r="A1522" t="inlineStr">
        <is>
          <t>Daily_Minor_Stops_2026_09_18.xlsx</t>
        </is>
      </c>
      <c r="B1522" t="inlineStr">
        <is>
          <t>Samridhi 5 Star Line</t>
        </is>
      </c>
      <c r="C1522" s="80" t="n">
        <v>46067</v>
      </c>
      <c r="D1522" t="inlineStr">
        <is>
          <t>FS-HCM-4</t>
        </is>
      </c>
      <c r="E1522" t="inlineStr">
        <is>
          <t>HXX: FilmTrackControl Film Out Of Window</t>
        </is>
      </c>
      <c r="F1522" t="n">
        <v>2</v>
      </c>
      <c r="G1522" t="n">
        <v>0.166783333333333</v>
      </c>
    </row>
    <row r="1523">
      <c r="A1523" t="inlineStr">
        <is>
          <t>Daily_Minor_Stops_2026_09_18.xlsx</t>
        </is>
      </c>
      <c r="B1523" t="inlineStr">
        <is>
          <t>Samridhi 5 Star Line</t>
        </is>
      </c>
      <c r="C1523" s="80" t="n">
        <v>46067</v>
      </c>
      <c r="D1523" t="inlineStr">
        <is>
          <t>FS-HCM-4</t>
        </is>
      </c>
      <c r="E1523" t="inlineStr">
        <is>
          <t>HXX: Film Is Broken</t>
        </is>
      </c>
      <c r="F1523" t="n">
        <v>6</v>
      </c>
      <c r="G1523" t="n">
        <v>4.13596666666667</v>
      </c>
    </row>
    <row r="1524">
      <c r="A1524" t="inlineStr">
        <is>
          <t>Daily_Minor_Stops_2026_09_18.xlsx</t>
        </is>
      </c>
      <c r="B1524" t="inlineStr">
        <is>
          <t>Samridhi 5 Star Line</t>
        </is>
      </c>
      <c r="C1524" s="80" t="n">
        <v>46067</v>
      </c>
      <c r="D1524" t="inlineStr">
        <is>
          <t>FS-HRM-5</t>
        </is>
      </c>
      <c r="E1524" t="inlineStr">
        <is>
          <t>Position Error-2</t>
        </is>
      </c>
      <c r="F1524" t="n">
        <v>3</v>
      </c>
      <c r="G1524" t="n">
        <v>0.826533333333333</v>
      </c>
    </row>
    <row r="1525">
      <c r="A1525" t="inlineStr">
        <is>
          <t>Daily_Minor_Stops_2026_09_18.xlsx</t>
        </is>
      </c>
      <c r="B1525" t="inlineStr">
        <is>
          <t>Samridhi 5 Star Line</t>
        </is>
      </c>
      <c r="C1525" s="80" t="n">
        <v>46067</v>
      </c>
      <c r="D1525" t="inlineStr">
        <is>
          <t>FS-HRM-5</t>
        </is>
      </c>
      <c r="E1525" t="inlineStr">
        <is>
          <t>Film Is Broken-1</t>
        </is>
      </c>
      <c r="F1525" t="n">
        <v>9</v>
      </c>
      <c r="G1525" t="n">
        <v>17.8375833333333</v>
      </c>
    </row>
    <row r="1526">
      <c r="A1526" t="inlineStr">
        <is>
          <t>Daily_Minor_Stops_2026_09_18.xlsx</t>
        </is>
      </c>
      <c r="B1526" t="inlineStr">
        <is>
          <t>Samridhi 5 Star Line</t>
        </is>
      </c>
      <c r="C1526" s="80" t="n">
        <v>46067</v>
      </c>
      <c r="D1526" t="inlineStr">
        <is>
          <t>FS-TTLi-1</t>
        </is>
      </c>
      <c r="E1526" t="inlineStr">
        <is>
          <t>FOR/FT11: Hand Over Failure Of Tray</t>
        </is>
      </c>
      <c r="F1526" t="n">
        <v>10</v>
      </c>
      <c r="G1526" t="n">
        <v>7.48665</v>
      </c>
    </row>
    <row r="1527">
      <c r="A1527" t="inlineStr">
        <is>
          <t>Daily_Minor_Stops_2026_09_18.xlsx</t>
        </is>
      </c>
      <c r="B1527" t="inlineStr">
        <is>
          <t>Samridhi 5 Star Line</t>
        </is>
      </c>
      <c r="C1527" s="80" t="n">
        <v>46067</v>
      </c>
      <c r="D1527" t="inlineStr">
        <is>
          <t>FS-TTLi-1</t>
        </is>
      </c>
      <c r="E1527" t="inlineStr">
        <is>
          <t>FOR/BP11: Hand Over Of Blank Failed</t>
        </is>
      </c>
      <c r="F1527" t="n">
        <v>13</v>
      </c>
      <c r="G1527" t="n">
        <v>4.9077</v>
      </c>
    </row>
    <row r="1528">
      <c r="A1528" t="inlineStr">
        <is>
          <t>Daily_Minor_Stops_2026_09_18.xlsx</t>
        </is>
      </c>
      <c r="B1528" t="inlineStr">
        <is>
          <t>Samridhi 5 Star Line</t>
        </is>
      </c>
      <c r="C1528" s="80" t="n">
        <v>46067</v>
      </c>
      <c r="D1528" t="inlineStr">
        <is>
          <t>FS-TTLi-2</t>
        </is>
      </c>
      <c r="E1528" t="inlineStr">
        <is>
          <t>LOD/TPG11: Move Time Out</t>
        </is>
      </c>
      <c r="F1528" t="n">
        <v>13</v>
      </c>
      <c r="G1528" t="n">
        <v>5.67681666666667</v>
      </c>
    </row>
    <row r="1529">
      <c r="A1529" t="inlineStr">
        <is>
          <t>Daily_Minor_Stops_2026_09_18.xlsx</t>
        </is>
      </c>
      <c r="B1529" t="inlineStr">
        <is>
          <t>Samridhi 5 Star Line</t>
        </is>
      </c>
      <c r="C1529" s="80" t="n">
        <v>46067</v>
      </c>
      <c r="D1529" t="inlineStr">
        <is>
          <t>FS-TTLi-2</t>
        </is>
      </c>
      <c r="E1529" t="inlineStr">
        <is>
          <t>FOR/BP11: Hand Over Of Blank Failed</t>
        </is>
      </c>
      <c r="F1529" t="n">
        <v>9</v>
      </c>
      <c r="G1529" t="n">
        <v>2.84283333333333</v>
      </c>
    </row>
    <row r="1530">
      <c r="A1530" t="inlineStr">
        <is>
          <t>Daily_Minor_Stops_2026_09_18.xlsx</t>
        </is>
      </c>
      <c r="B1530" t="inlineStr">
        <is>
          <t>Samridhi 5 Star Line</t>
        </is>
      </c>
      <c r="C1530" s="80" t="n">
        <v>46067</v>
      </c>
      <c r="D1530" t="inlineStr">
        <is>
          <t>FS-TTLi-3</t>
        </is>
      </c>
      <c r="E1530" t="inlineStr">
        <is>
          <t>LOD/FWV11: Rejects Consecutive</t>
        </is>
      </c>
      <c r="F1530" t="n">
        <v>2</v>
      </c>
      <c r="G1530" t="n">
        <v>0.5685</v>
      </c>
    </row>
    <row r="1531">
      <c r="A1531" t="inlineStr">
        <is>
          <t>Daily_Minor_Stops_2026_09_18.xlsx</t>
        </is>
      </c>
      <c r="B1531" t="inlineStr">
        <is>
          <t>Samridhi 5 Star Line</t>
        </is>
      </c>
      <c r="C1531" s="80" t="n">
        <v>46067</v>
      </c>
      <c r="D1531" t="inlineStr">
        <is>
          <t>FS-TTLi-3</t>
        </is>
      </c>
      <c r="E1531" t="inlineStr">
        <is>
          <t>FOR/FT11: Hand Over Failure Of Tray</t>
        </is>
      </c>
      <c r="F1531" t="n">
        <v>3</v>
      </c>
      <c r="G1531" t="n">
        <v>0.8392500000000001</v>
      </c>
    </row>
    <row r="1532">
      <c r="A1532" t="inlineStr">
        <is>
          <t>Daily_Minor_Stops_2026_09_18.xlsx</t>
        </is>
      </c>
      <c r="B1532" t="inlineStr">
        <is>
          <t>Samridhi 5 Star Line</t>
        </is>
      </c>
      <c r="C1532" s="80" t="n">
        <v>46068</v>
      </c>
      <c r="D1532" t="inlineStr">
        <is>
          <t>FS-HCM-1</t>
        </is>
      </c>
      <c r="E1532" t="inlineStr">
        <is>
          <t>HXX: Too Many Consecutive Rejects</t>
        </is>
      </c>
      <c r="F1532" t="n">
        <v>20</v>
      </c>
      <c r="G1532" t="n">
        <v>6.83205</v>
      </c>
    </row>
    <row r="1533">
      <c r="A1533" t="inlineStr">
        <is>
          <t>Daily_Minor_Stops_2026_09_18.xlsx</t>
        </is>
      </c>
      <c r="B1533" t="inlineStr">
        <is>
          <t>Samridhi 5 Star Line</t>
        </is>
      </c>
      <c r="C1533" s="80" t="n">
        <v>46068</v>
      </c>
      <c r="D1533" t="inlineStr">
        <is>
          <t>FS-HCM-1</t>
        </is>
      </c>
      <c r="E1533" t="inlineStr">
        <is>
          <t>HXX: Film Is Broken</t>
        </is>
      </c>
      <c r="F1533" t="n">
        <v>17</v>
      </c>
      <c r="G1533" t="n">
        <v>20.4812</v>
      </c>
    </row>
    <row r="1534">
      <c r="A1534" t="inlineStr">
        <is>
          <t>Daily_Minor_Stops_2026_09_18.xlsx</t>
        </is>
      </c>
      <c r="B1534" t="inlineStr">
        <is>
          <t>Samridhi 5 Star Line</t>
        </is>
      </c>
      <c r="C1534" s="80" t="n">
        <v>46068</v>
      </c>
      <c r="D1534" t="inlineStr">
        <is>
          <t>FS-HCM-2</t>
        </is>
      </c>
      <c r="E1534" t="inlineStr">
        <is>
          <t>HXX: FilmTrackControl Film Out Of Window</t>
        </is>
      </c>
      <c r="F1534" t="n">
        <v>16</v>
      </c>
      <c r="G1534" t="n">
        <v>6.82978333333333</v>
      </c>
    </row>
    <row r="1535">
      <c r="A1535" t="inlineStr">
        <is>
          <t>Daily_Minor_Stops_2026_09_18.xlsx</t>
        </is>
      </c>
      <c r="B1535" t="inlineStr">
        <is>
          <t>Samridhi 5 Star Line</t>
        </is>
      </c>
      <c r="C1535" s="80" t="n">
        <v>46068</v>
      </c>
      <c r="D1535" t="inlineStr">
        <is>
          <t>FS-HCM-2</t>
        </is>
      </c>
      <c r="E1535" t="inlineStr">
        <is>
          <t>HXX: Film Is Broken</t>
        </is>
      </c>
      <c r="F1535" t="n">
        <v>11</v>
      </c>
      <c r="G1535" t="n">
        <v>6.6701</v>
      </c>
    </row>
    <row r="1536">
      <c r="A1536" t="inlineStr">
        <is>
          <t>Daily_Minor_Stops_2026_09_18.xlsx</t>
        </is>
      </c>
      <c r="B1536" t="inlineStr">
        <is>
          <t>Samridhi 5 Star Line</t>
        </is>
      </c>
      <c r="C1536" s="80" t="n">
        <v>46068</v>
      </c>
      <c r="D1536" t="inlineStr">
        <is>
          <t>FS-HCM-3</t>
        </is>
      </c>
      <c r="E1536" t="inlineStr">
        <is>
          <t>HXX: Film Is Broken</t>
        </is>
      </c>
      <c r="F1536" t="n">
        <v>26</v>
      </c>
      <c r="G1536" t="n">
        <v>14.6748333333333</v>
      </c>
    </row>
    <row r="1537">
      <c r="A1537" t="inlineStr">
        <is>
          <t>Daily_Minor_Stops_2026_09_18.xlsx</t>
        </is>
      </c>
      <c r="B1537" t="inlineStr">
        <is>
          <t>Samridhi 5 Star Line</t>
        </is>
      </c>
      <c r="C1537" s="80" t="n">
        <v>46068</v>
      </c>
      <c r="D1537" t="inlineStr">
        <is>
          <t>FS-HCM-3</t>
        </is>
      </c>
      <c r="E1537" t="inlineStr">
        <is>
          <t>FBX: Overflow At Infeed</t>
        </is>
      </c>
      <c r="F1537" t="n">
        <v>7</v>
      </c>
      <c r="G1537" t="n">
        <v>5.14171666666667</v>
      </c>
    </row>
    <row r="1538">
      <c r="A1538" t="inlineStr">
        <is>
          <t>Daily_Minor_Stops_2026_09_18.xlsx</t>
        </is>
      </c>
      <c r="B1538" t="inlineStr">
        <is>
          <t>Samridhi 5 Star Line</t>
        </is>
      </c>
      <c r="C1538" s="80" t="n">
        <v>46068</v>
      </c>
      <c r="D1538" t="inlineStr">
        <is>
          <t>FS-HCM-4</t>
        </is>
      </c>
      <c r="E1538" t="inlineStr">
        <is>
          <t>HXX: Film Is Broken</t>
        </is>
      </c>
      <c r="F1538" t="n">
        <v>5</v>
      </c>
      <c r="G1538" t="n">
        <v>1.65831666666667</v>
      </c>
    </row>
    <row r="1539">
      <c r="A1539" t="inlineStr">
        <is>
          <t>Daily_Minor_Stops_2026_09_18.xlsx</t>
        </is>
      </c>
      <c r="B1539" t="inlineStr">
        <is>
          <t>Samridhi 5 Star Line</t>
        </is>
      </c>
      <c r="C1539" s="80" t="n">
        <v>46068</v>
      </c>
      <c r="D1539" t="inlineStr">
        <is>
          <t>FS-HCM-4</t>
        </is>
      </c>
      <c r="E1539" t="inlineStr">
        <is>
          <t>Cover Machine Discharge Open</t>
        </is>
      </c>
      <c r="F1539" t="n">
        <v>2</v>
      </c>
      <c r="G1539" t="n">
        <v>1.00065</v>
      </c>
    </row>
    <row r="1540">
      <c r="A1540" t="inlineStr">
        <is>
          <t>Daily_Minor_Stops_2026_09_18.xlsx</t>
        </is>
      </c>
      <c r="B1540" t="inlineStr">
        <is>
          <t>Samridhi 5 Star Line</t>
        </is>
      </c>
      <c r="C1540" s="80" t="n">
        <v>46068</v>
      </c>
      <c r="D1540" t="inlineStr">
        <is>
          <t>FS-HRM-5</t>
        </is>
      </c>
      <c r="E1540" t="inlineStr">
        <is>
          <t>Position Error-2</t>
        </is>
      </c>
      <c r="F1540" t="n">
        <v>4</v>
      </c>
      <c r="G1540" t="n">
        <v>2.50156666666667</v>
      </c>
    </row>
    <row r="1541">
      <c r="A1541" t="inlineStr">
        <is>
          <t>Daily_Minor_Stops_2026_09_18.xlsx</t>
        </is>
      </c>
      <c r="B1541" t="inlineStr">
        <is>
          <t>Samridhi 5 Star Line</t>
        </is>
      </c>
      <c r="C1541" s="80" t="n">
        <v>46068</v>
      </c>
      <c r="D1541" t="inlineStr">
        <is>
          <t>FS-HRM-5</t>
        </is>
      </c>
      <c r="E1541" t="inlineStr">
        <is>
          <t>Cover Machine Outfeed Open</t>
        </is>
      </c>
      <c r="F1541" t="n">
        <v>4</v>
      </c>
      <c r="G1541" t="n">
        <v>17.3411</v>
      </c>
    </row>
    <row r="1542">
      <c r="A1542" t="inlineStr">
        <is>
          <t>Daily_Minor_Stops_2026_09_18.xlsx</t>
        </is>
      </c>
      <c r="B1542" t="inlineStr">
        <is>
          <t>Samridhi 5 Star Line</t>
        </is>
      </c>
      <c r="C1542" s="80" t="n">
        <v>46068</v>
      </c>
      <c r="D1542" t="inlineStr">
        <is>
          <t>FS-TTLi-1</t>
        </is>
      </c>
      <c r="E1542" t="inlineStr">
        <is>
          <t>FOR/FT11: Hand Over Failure Of Tray</t>
        </is>
      </c>
      <c r="F1542" t="n">
        <v>9</v>
      </c>
      <c r="G1542" t="n">
        <v>2.3216</v>
      </c>
    </row>
    <row r="1543">
      <c r="A1543" t="inlineStr">
        <is>
          <t>Daily_Minor_Stops_2026_09_18.xlsx</t>
        </is>
      </c>
      <c r="B1543" t="inlineStr">
        <is>
          <t>Samridhi 5 Star Line</t>
        </is>
      </c>
      <c r="C1543" s="80" t="n">
        <v>46068</v>
      </c>
      <c r="D1543" t="inlineStr">
        <is>
          <t>FS-TTLi-1</t>
        </is>
      </c>
      <c r="E1543" t="inlineStr">
        <is>
          <t>FOR/BP11: Hand Over Of Blank Failed</t>
        </is>
      </c>
      <c r="F1543" t="n">
        <v>12</v>
      </c>
      <c r="G1543" t="n">
        <v>3.83506666666667</v>
      </c>
    </row>
    <row r="1544">
      <c r="A1544" t="inlineStr">
        <is>
          <t>Daily_Minor_Stops_2026_09_18.xlsx</t>
        </is>
      </c>
      <c r="B1544" t="inlineStr">
        <is>
          <t>Samridhi 5 Star Line</t>
        </is>
      </c>
      <c r="C1544" s="80" t="n">
        <v>46068</v>
      </c>
      <c r="D1544" t="inlineStr">
        <is>
          <t>FS-TTLi-2</t>
        </is>
      </c>
      <c r="E1544" t="inlineStr">
        <is>
          <t>LOD/TPG11: Move Time Out</t>
        </is>
      </c>
      <c r="F1544" t="n">
        <v>5</v>
      </c>
      <c r="G1544" t="n">
        <v>1.84023333333333</v>
      </c>
    </row>
    <row r="1545">
      <c r="A1545" t="inlineStr">
        <is>
          <t>Daily_Minor_Stops_2026_09_18.xlsx</t>
        </is>
      </c>
      <c r="B1545" t="inlineStr">
        <is>
          <t>Samridhi 5 Star Line</t>
        </is>
      </c>
      <c r="C1545" s="80" t="n">
        <v>46068</v>
      </c>
      <c r="D1545" t="inlineStr">
        <is>
          <t>FS-TTLi-2</t>
        </is>
      </c>
      <c r="E1545" t="inlineStr">
        <is>
          <t>FOR/BP11: Hand Over Of Blank Failed</t>
        </is>
      </c>
      <c r="F1545" t="n">
        <v>5</v>
      </c>
      <c r="G1545" t="n">
        <v>4.50773333333333</v>
      </c>
    </row>
    <row r="1546">
      <c r="A1546" t="inlineStr">
        <is>
          <t>Daily_Minor_Stops_2026_09_18.xlsx</t>
        </is>
      </c>
      <c r="B1546" t="inlineStr">
        <is>
          <t>Samridhi 5 Star Line</t>
        </is>
      </c>
      <c r="C1546" s="80" t="n">
        <v>46068</v>
      </c>
      <c r="D1546" t="inlineStr">
        <is>
          <t>FS-TTLi-3</t>
        </is>
      </c>
      <c r="E1546" t="inlineStr">
        <is>
          <t>TTL1X/CS11: Lost Tray In Sliding Area</t>
        </is>
      </c>
      <c r="F1546" t="n">
        <v>4</v>
      </c>
      <c r="G1546" t="n">
        <v>2.99285</v>
      </c>
    </row>
    <row r="1547">
      <c r="A1547" t="inlineStr">
        <is>
          <t>Daily_Minor_Stops_2026_09_18.xlsx</t>
        </is>
      </c>
      <c r="B1547" t="inlineStr">
        <is>
          <t>Samridhi 5 Star Line</t>
        </is>
      </c>
      <c r="C1547" s="80" t="n">
        <v>46068</v>
      </c>
      <c r="D1547" t="inlineStr">
        <is>
          <t>FS-TTLi-3</t>
        </is>
      </c>
      <c r="E1547" t="inlineStr">
        <is>
          <t>FOR/FT11: Hand Over Failure Of Tray</t>
        </is>
      </c>
      <c r="F1547" t="n">
        <v>2</v>
      </c>
      <c r="G1547" t="n">
        <v>1.83453333333333</v>
      </c>
    </row>
    <row r="1548">
      <c r="A1548" t="inlineStr">
        <is>
          <t>Daily_Minor_Stops_2026_09_18.xlsx</t>
        </is>
      </c>
      <c r="B1548" t="inlineStr">
        <is>
          <t>Samridhi 5 Star Line</t>
        </is>
      </c>
      <c r="C1548" s="80" t="n">
        <v>46069</v>
      </c>
      <c r="D1548" t="inlineStr">
        <is>
          <t>FS-HCM-1</t>
        </is>
      </c>
      <c r="E1548" t="inlineStr">
        <is>
          <t>HXX: Too Many Consecutive Rejects</t>
        </is>
      </c>
      <c r="F1548" t="n">
        <v>13</v>
      </c>
      <c r="G1548" t="n">
        <v>7.33316666666667</v>
      </c>
    </row>
    <row r="1549">
      <c r="A1549" t="inlineStr">
        <is>
          <t>Daily_Minor_Stops_2026_09_18.xlsx</t>
        </is>
      </c>
      <c r="B1549" t="inlineStr">
        <is>
          <t>Samridhi 5 Star Line</t>
        </is>
      </c>
      <c r="C1549" s="80" t="n">
        <v>46069</v>
      </c>
      <c r="D1549" t="inlineStr">
        <is>
          <t>FS-HCM-1</t>
        </is>
      </c>
      <c r="E1549" t="inlineStr">
        <is>
          <t>FBX: Overflow At Infeed</t>
        </is>
      </c>
      <c r="F1549" t="n">
        <v>12</v>
      </c>
      <c r="G1549" t="n">
        <v>6.3344</v>
      </c>
    </row>
    <row r="1550">
      <c r="A1550" t="inlineStr">
        <is>
          <t>Daily_Minor_Stops_2026_09_18.xlsx</t>
        </is>
      </c>
      <c r="B1550" t="inlineStr">
        <is>
          <t>Samridhi 5 Star Line</t>
        </is>
      </c>
      <c r="C1550" s="80" t="n">
        <v>46069</v>
      </c>
      <c r="D1550" t="inlineStr">
        <is>
          <t>FS-HCM-2</t>
        </is>
      </c>
      <c r="E1550" t="inlineStr">
        <is>
          <t>HXX: FilmTrackControl Film Out Of Window</t>
        </is>
      </c>
      <c r="F1550" t="n">
        <v>18</v>
      </c>
      <c r="G1550" t="n">
        <v>15.1536333333333</v>
      </c>
    </row>
    <row r="1551">
      <c r="A1551" t="inlineStr">
        <is>
          <t>Daily_Minor_Stops_2026_09_18.xlsx</t>
        </is>
      </c>
      <c r="B1551" t="inlineStr">
        <is>
          <t>Samridhi 5 Star Line</t>
        </is>
      </c>
      <c r="C1551" s="80" t="n">
        <v>46069</v>
      </c>
      <c r="D1551" t="inlineStr">
        <is>
          <t>FS-HCM-2</t>
        </is>
      </c>
      <c r="E1551" t="inlineStr">
        <is>
          <t>HXX: Film Is Broken</t>
        </is>
      </c>
      <c r="F1551" t="n">
        <v>16</v>
      </c>
      <c r="G1551" t="n">
        <v>20.6587666666667</v>
      </c>
    </row>
    <row r="1552">
      <c r="A1552" t="inlineStr">
        <is>
          <t>Daily_Minor_Stops_2026_09_18.xlsx</t>
        </is>
      </c>
      <c r="B1552" t="inlineStr">
        <is>
          <t>Samridhi 5 Star Line</t>
        </is>
      </c>
      <c r="C1552" s="80" t="n">
        <v>46069</v>
      </c>
      <c r="D1552" t="inlineStr">
        <is>
          <t>FS-HCM-3</t>
        </is>
      </c>
      <c r="E1552" t="inlineStr">
        <is>
          <t>HXX: Film Is Broken</t>
        </is>
      </c>
      <c r="F1552" t="n">
        <v>25</v>
      </c>
      <c r="G1552" t="n">
        <v>23.3594833333333</v>
      </c>
    </row>
    <row r="1553">
      <c r="A1553" t="inlineStr">
        <is>
          <t>Daily_Minor_Stops_2026_09_18.xlsx</t>
        </is>
      </c>
      <c r="B1553" t="inlineStr">
        <is>
          <t>Samridhi 5 Star Line</t>
        </is>
      </c>
      <c r="C1553" s="80" t="n">
        <v>46069</v>
      </c>
      <c r="D1553" t="inlineStr">
        <is>
          <t>FS-HCM-3</t>
        </is>
      </c>
      <c r="E1553" t="inlineStr">
        <is>
          <t>FBX: Overflow At Infeed</t>
        </is>
      </c>
      <c r="F1553" t="n">
        <v>13</v>
      </c>
      <c r="G1553" t="n">
        <v>9.980016666666669</v>
      </c>
    </row>
    <row r="1554">
      <c r="A1554" t="inlineStr">
        <is>
          <t>Daily_Minor_Stops_2026_09_18.xlsx</t>
        </is>
      </c>
      <c r="B1554" t="inlineStr">
        <is>
          <t>Samridhi 5 Star Line</t>
        </is>
      </c>
      <c r="C1554" s="80" t="n">
        <v>46069</v>
      </c>
      <c r="D1554" t="inlineStr">
        <is>
          <t>FS-HCM-4</t>
        </is>
      </c>
      <c r="E1554" t="inlineStr">
        <is>
          <t>HXX: Film Is Broken</t>
        </is>
      </c>
      <c r="F1554" t="n">
        <v>4</v>
      </c>
      <c r="G1554" t="n">
        <v>7.32591666666667</v>
      </c>
    </row>
    <row r="1555">
      <c r="A1555" t="inlineStr">
        <is>
          <t>Daily_Minor_Stops_2026_09_18.xlsx</t>
        </is>
      </c>
      <c r="B1555" t="inlineStr">
        <is>
          <t>Samridhi 5 Star Line</t>
        </is>
      </c>
      <c r="C1555" s="80" t="n">
        <v>46069</v>
      </c>
      <c r="D1555" t="inlineStr">
        <is>
          <t>FS-HCM-4</t>
        </is>
      </c>
      <c r="E1555" t="inlineStr">
        <is>
          <t>FBX: Overflow At Infeed</t>
        </is>
      </c>
      <c r="F1555" t="n">
        <v>2</v>
      </c>
      <c r="G1555" t="n">
        <v>0.16695</v>
      </c>
    </row>
    <row r="1556">
      <c r="A1556" t="inlineStr">
        <is>
          <t>Daily_Minor_Stops_2026_09_18.xlsx</t>
        </is>
      </c>
      <c r="B1556" t="inlineStr">
        <is>
          <t>Samridhi 5 Star Line</t>
        </is>
      </c>
      <c r="C1556" s="80" t="n">
        <v>46069</v>
      </c>
      <c r="D1556" t="inlineStr">
        <is>
          <t>FS-HRM-5</t>
        </is>
      </c>
      <c r="E1556" t="inlineStr">
        <is>
          <t>Position Error-2</t>
        </is>
      </c>
      <c r="F1556" t="n">
        <v>7</v>
      </c>
      <c r="G1556" t="n">
        <v>3.33963333333333</v>
      </c>
    </row>
    <row r="1557">
      <c r="A1557" t="inlineStr">
        <is>
          <t>Daily_Minor_Stops_2026_09_18.xlsx</t>
        </is>
      </c>
      <c r="B1557" t="inlineStr">
        <is>
          <t>Samridhi 5 Star Line</t>
        </is>
      </c>
      <c r="C1557" s="80" t="n">
        <v>46069</v>
      </c>
      <c r="D1557" t="inlineStr">
        <is>
          <t>FS-HRM-5</t>
        </is>
      </c>
      <c r="E1557" t="inlineStr">
        <is>
          <t>Film Is Broken-1</t>
        </is>
      </c>
      <c r="F1557" t="n">
        <v>4</v>
      </c>
      <c r="G1557" t="n">
        <v>4.67093333333333</v>
      </c>
    </row>
    <row r="1558">
      <c r="A1558" t="inlineStr">
        <is>
          <t>Daily_Minor_Stops_2026_09_18.xlsx</t>
        </is>
      </c>
      <c r="B1558" t="inlineStr">
        <is>
          <t>Samridhi 5 Star Line</t>
        </is>
      </c>
      <c r="C1558" s="80" t="n">
        <v>46069</v>
      </c>
      <c r="D1558" t="inlineStr">
        <is>
          <t>FS-TTLi-1</t>
        </is>
      </c>
      <c r="E1558" t="inlineStr">
        <is>
          <t>TTL1X/CS11: Lost Tray In Sliding Area</t>
        </is>
      </c>
      <c r="F1558" t="n">
        <v>7</v>
      </c>
      <c r="G1558" t="n">
        <v>3.65491666666667</v>
      </c>
    </row>
    <row r="1559">
      <c r="A1559" t="inlineStr">
        <is>
          <t>Daily_Minor_Stops_2026_09_18.xlsx</t>
        </is>
      </c>
      <c r="B1559" t="inlineStr">
        <is>
          <t>Samridhi 5 Star Line</t>
        </is>
      </c>
      <c r="C1559" s="80" t="n">
        <v>46069</v>
      </c>
      <c r="D1559" t="inlineStr">
        <is>
          <t>FS-TTLi-1</t>
        </is>
      </c>
      <c r="E1559" t="inlineStr">
        <is>
          <t>FOR/BP11: Hand Over Of Blank Failed</t>
        </is>
      </c>
      <c r="F1559" t="n">
        <v>6</v>
      </c>
      <c r="G1559" t="n">
        <v>1.6573</v>
      </c>
    </row>
    <row r="1560">
      <c r="A1560" t="inlineStr">
        <is>
          <t>Daily_Minor_Stops_2026_09_18.xlsx</t>
        </is>
      </c>
      <c r="B1560" t="inlineStr">
        <is>
          <t>Samridhi 5 Star Line</t>
        </is>
      </c>
      <c r="C1560" s="80" t="n">
        <v>46069</v>
      </c>
      <c r="D1560" t="inlineStr">
        <is>
          <t>FS-TTLi-2</t>
        </is>
      </c>
      <c r="E1560" t="inlineStr">
        <is>
          <t>TTL1X/CS11: Lost Tray In Sliding Area</t>
        </is>
      </c>
      <c r="F1560" t="n">
        <v>3</v>
      </c>
      <c r="G1560" t="n">
        <v>1.9998</v>
      </c>
    </row>
    <row r="1561">
      <c r="A1561" t="inlineStr">
        <is>
          <t>Daily_Minor_Stops_2026_09_18.xlsx</t>
        </is>
      </c>
      <c r="B1561" t="inlineStr">
        <is>
          <t>Samridhi 5 Star Line</t>
        </is>
      </c>
      <c r="C1561" s="80" t="n">
        <v>46069</v>
      </c>
      <c r="D1561" t="inlineStr">
        <is>
          <t>FS-TTLi-2</t>
        </is>
      </c>
      <c r="E1561" t="inlineStr">
        <is>
          <t>LOD/HXX11: Upstrm M/C Not Home in time</t>
        </is>
      </c>
      <c r="F1561" t="n">
        <v>2</v>
      </c>
      <c r="G1561" t="n">
        <v>2.83391666666667</v>
      </c>
    </row>
    <row r="1562">
      <c r="A1562" t="inlineStr">
        <is>
          <t>Daily_Minor_Stops_2026_09_18.xlsx</t>
        </is>
      </c>
      <c r="B1562" t="inlineStr">
        <is>
          <t>Samridhi 5 Star Line</t>
        </is>
      </c>
      <c r="C1562" s="80" t="n">
        <v>46069</v>
      </c>
      <c r="D1562" t="inlineStr">
        <is>
          <t>FS-TTLi-3</t>
        </is>
      </c>
      <c r="E1562" t="inlineStr">
        <is>
          <t>LOD/TGR11: Robot-Gripper Sensor Fault</t>
        </is>
      </c>
      <c r="F1562" t="n">
        <v>3</v>
      </c>
      <c r="G1562" t="n">
        <v>1.33845</v>
      </c>
    </row>
    <row r="1563">
      <c r="A1563" t="inlineStr">
        <is>
          <t>Daily_Minor_Stops_2026_09_18.xlsx</t>
        </is>
      </c>
      <c r="B1563" t="inlineStr">
        <is>
          <t>Samridhi 5 Star Line</t>
        </is>
      </c>
      <c r="C1563" s="80" t="n">
        <v>46069</v>
      </c>
      <c r="D1563" t="inlineStr">
        <is>
          <t>FS-TTLi-3</t>
        </is>
      </c>
      <c r="E1563" t="inlineStr">
        <is>
          <t>FOR/BP11: Hand Over Of Blank Failed</t>
        </is>
      </c>
      <c r="F1563" t="n">
        <v>4</v>
      </c>
      <c r="G1563" t="n">
        <v>3.83321666666667</v>
      </c>
    </row>
    <row r="1564">
      <c r="A1564" t="inlineStr">
        <is>
          <t>Daily_Minor_Stops_2026_09_18.xlsx</t>
        </is>
      </c>
      <c r="B1564" t="inlineStr">
        <is>
          <t>Samridhi 5 Star Line</t>
        </is>
      </c>
      <c r="C1564" s="80" t="n">
        <v>46070</v>
      </c>
      <c r="D1564" t="inlineStr">
        <is>
          <t>FS-HCM-1</t>
        </is>
      </c>
      <c r="E1564" t="inlineStr">
        <is>
          <t>HXX: Film Is Broken</t>
        </is>
      </c>
      <c r="F1564" t="n">
        <v>16</v>
      </c>
      <c r="G1564" t="n">
        <v>41.83825</v>
      </c>
    </row>
    <row r="1565">
      <c r="A1565" t="inlineStr">
        <is>
          <t>Daily_Minor_Stops_2026_09_18.xlsx</t>
        </is>
      </c>
      <c r="B1565" t="inlineStr">
        <is>
          <t>Samridhi 5 Star Line</t>
        </is>
      </c>
      <c r="C1565" s="80" t="n">
        <v>46070</v>
      </c>
      <c r="D1565" t="inlineStr">
        <is>
          <t>FS-HCM-1</t>
        </is>
      </c>
      <c r="E1565" t="inlineStr">
        <is>
          <t>FBX: Jam At Infeed</t>
        </is>
      </c>
      <c r="F1565" t="n">
        <v>20</v>
      </c>
      <c r="G1565" t="n">
        <v>7.47511666666666</v>
      </c>
    </row>
    <row r="1566">
      <c r="A1566" t="inlineStr">
        <is>
          <t>Daily_Minor_Stops_2026_09_18.xlsx</t>
        </is>
      </c>
      <c r="B1566" t="inlineStr">
        <is>
          <t>Samridhi 5 Star Line</t>
        </is>
      </c>
      <c r="C1566" s="80" t="n">
        <v>46070</v>
      </c>
      <c r="D1566" t="inlineStr">
        <is>
          <t>FS-HCM-2</t>
        </is>
      </c>
      <c r="E1566" t="inlineStr">
        <is>
          <t>HXX: Film Is Broken</t>
        </is>
      </c>
      <c r="F1566" t="n">
        <v>21</v>
      </c>
      <c r="G1566" t="n">
        <v>26.6304833333333</v>
      </c>
    </row>
    <row r="1567">
      <c r="A1567" t="inlineStr">
        <is>
          <t>Daily_Minor_Stops_2026_09_18.xlsx</t>
        </is>
      </c>
      <c r="B1567" t="inlineStr">
        <is>
          <t>Samridhi 5 Star Line</t>
        </is>
      </c>
      <c r="C1567" s="80" t="n">
        <v>46070</v>
      </c>
      <c r="D1567" t="inlineStr">
        <is>
          <t>FS-HCM-2</t>
        </is>
      </c>
      <c r="E1567" t="inlineStr">
        <is>
          <t>Cover Machine Discharge Open</t>
        </is>
      </c>
      <c r="F1567" t="n">
        <v>8</v>
      </c>
      <c r="G1567" t="n">
        <v>4.32086666666667</v>
      </c>
    </row>
    <row r="1568">
      <c r="A1568" t="inlineStr">
        <is>
          <t>Daily_Minor_Stops_2026_09_18.xlsx</t>
        </is>
      </c>
      <c r="B1568" t="inlineStr">
        <is>
          <t>Samridhi 5 Star Line</t>
        </is>
      </c>
      <c r="C1568" s="80" t="n">
        <v>46070</v>
      </c>
      <c r="D1568" t="inlineStr">
        <is>
          <t>FS-HCM-3</t>
        </is>
      </c>
      <c r="E1568" t="inlineStr">
        <is>
          <t>HXX: Film Is Broken</t>
        </is>
      </c>
      <c r="F1568" t="n">
        <v>20</v>
      </c>
      <c r="G1568" t="n">
        <v>31.5151666666667</v>
      </c>
    </row>
    <row r="1569">
      <c r="A1569" t="inlineStr">
        <is>
          <t>Daily_Minor_Stops_2026_09_18.xlsx</t>
        </is>
      </c>
      <c r="B1569" t="inlineStr">
        <is>
          <t>Samridhi 5 Star Line</t>
        </is>
      </c>
      <c r="C1569" s="80" t="n">
        <v>46070</v>
      </c>
      <c r="D1569" t="inlineStr">
        <is>
          <t>FS-HCM-3</t>
        </is>
      </c>
      <c r="E1569" t="inlineStr">
        <is>
          <t>FBX: Overflow At Infeed</t>
        </is>
      </c>
      <c r="F1569" t="n">
        <v>33</v>
      </c>
      <c r="G1569" t="n">
        <v>28.49825</v>
      </c>
    </row>
    <row r="1570">
      <c r="A1570" t="inlineStr">
        <is>
          <t>Daily_Minor_Stops_2026_09_18.xlsx</t>
        </is>
      </c>
      <c r="B1570" t="inlineStr">
        <is>
          <t>Samridhi 5 Star Line</t>
        </is>
      </c>
      <c r="C1570" s="80" t="n">
        <v>46070</v>
      </c>
      <c r="D1570" t="inlineStr">
        <is>
          <t>FS-HCM-4</t>
        </is>
      </c>
      <c r="E1570" t="inlineStr">
        <is>
          <t>HXX: Film Is Broken</t>
        </is>
      </c>
      <c r="F1570" t="n">
        <v>6</v>
      </c>
      <c r="G1570" t="n">
        <v>3.5005</v>
      </c>
    </row>
    <row r="1571">
      <c r="A1571" t="inlineStr">
        <is>
          <t>Daily_Minor_Stops_2026_09_18.xlsx</t>
        </is>
      </c>
      <c r="B1571" t="inlineStr">
        <is>
          <t>Samridhi 5 Star Line</t>
        </is>
      </c>
      <c r="C1571" s="80" t="n">
        <v>46070</v>
      </c>
      <c r="D1571" t="inlineStr">
        <is>
          <t>FS-HCM-4</t>
        </is>
      </c>
      <c r="E1571" t="inlineStr">
        <is>
          <t>Cover Machine Discharge Open</t>
        </is>
      </c>
      <c r="F1571" t="n">
        <v>3</v>
      </c>
      <c r="G1571" t="n">
        <v>1.82865</v>
      </c>
    </row>
    <row r="1572">
      <c r="A1572" t="inlineStr">
        <is>
          <t>Daily_Minor_Stops_2026_09_18.xlsx</t>
        </is>
      </c>
      <c r="B1572" t="inlineStr">
        <is>
          <t>Samridhi 5 Star Line</t>
        </is>
      </c>
      <c r="C1572" s="80" t="n">
        <v>46070</v>
      </c>
      <c r="D1572" t="inlineStr">
        <is>
          <t>FS-HRM-5</t>
        </is>
      </c>
      <c r="E1572" t="inlineStr">
        <is>
          <t>Position Error-2</t>
        </is>
      </c>
      <c r="F1572" t="n">
        <v>13</v>
      </c>
      <c r="G1572" t="n">
        <v>38.6166666666667</v>
      </c>
    </row>
    <row r="1573">
      <c r="A1573" t="inlineStr">
        <is>
          <t>Daily_Minor_Stops_2026_09_18.xlsx</t>
        </is>
      </c>
      <c r="B1573" t="inlineStr">
        <is>
          <t>Samridhi 5 Star Line</t>
        </is>
      </c>
      <c r="C1573" s="80" t="n">
        <v>46070</v>
      </c>
      <c r="D1573" t="inlineStr">
        <is>
          <t>FS-HRM-5</t>
        </is>
      </c>
      <c r="E1573" t="inlineStr">
        <is>
          <t>Film Is Broken-1</t>
        </is>
      </c>
      <c r="F1573" t="n">
        <v>11</v>
      </c>
      <c r="G1573" t="n">
        <v>19.1581</v>
      </c>
    </row>
    <row r="1574">
      <c r="A1574" t="inlineStr">
        <is>
          <t>Daily_Minor_Stops_2026_09_18.xlsx</t>
        </is>
      </c>
      <c r="B1574" t="inlineStr">
        <is>
          <t>Samridhi 5 Star Line</t>
        </is>
      </c>
      <c r="C1574" s="80" t="n">
        <v>46070</v>
      </c>
      <c r="D1574" t="inlineStr">
        <is>
          <t>FS-TTLi-1</t>
        </is>
      </c>
      <c r="E1574" t="inlineStr">
        <is>
          <t>FOR/BP11: Hand Over Of Blank Failed</t>
        </is>
      </c>
      <c r="F1574" t="n">
        <v>14</v>
      </c>
      <c r="G1574" t="n">
        <v>9.33063333333333</v>
      </c>
    </row>
    <row r="1575">
      <c r="A1575" t="inlineStr">
        <is>
          <t>Daily_Minor_Stops_2026_09_18.xlsx</t>
        </is>
      </c>
      <c r="B1575" t="inlineStr">
        <is>
          <t>Samridhi 5 Star Line</t>
        </is>
      </c>
      <c r="C1575" s="80" t="n">
        <v>46070</v>
      </c>
      <c r="D1575" t="inlineStr">
        <is>
          <t>FS-TTLi-1</t>
        </is>
      </c>
      <c r="E1575" t="inlineStr">
        <is>
          <t>CLO/TFXX: Jam On Tray Infeed</t>
        </is>
      </c>
      <c r="F1575" t="n">
        <v>12</v>
      </c>
      <c r="G1575" t="n">
        <v>9.007099999999999</v>
      </c>
    </row>
    <row r="1576">
      <c r="A1576" t="inlineStr">
        <is>
          <t>Daily_Minor_Stops_2026_09_18.xlsx</t>
        </is>
      </c>
      <c r="B1576" t="inlineStr">
        <is>
          <t>Samridhi 5 Star Line</t>
        </is>
      </c>
      <c r="C1576" s="80" t="n">
        <v>46070</v>
      </c>
      <c r="D1576" t="inlineStr">
        <is>
          <t>FS-TTLi-2</t>
        </is>
      </c>
      <c r="E1576" t="inlineStr">
        <is>
          <t>LOD/TPG11: Move Time Out</t>
        </is>
      </c>
      <c r="F1576" t="n">
        <v>7</v>
      </c>
      <c r="G1576" t="n">
        <v>8.17488333333333</v>
      </c>
    </row>
    <row r="1577">
      <c r="A1577" t="inlineStr">
        <is>
          <t>Daily_Minor_Stops_2026_09_18.xlsx</t>
        </is>
      </c>
      <c r="B1577" t="inlineStr">
        <is>
          <t>Samridhi 5 Star Line</t>
        </is>
      </c>
      <c r="C1577" s="80" t="n">
        <v>46070</v>
      </c>
      <c r="D1577" t="inlineStr">
        <is>
          <t>FS-TTLi-2</t>
        </is>
      </c>
      <c r="E1577" t="inlineStr">
        <is>
          <t>FOR/BP11: Hand Over Of Blank Failed</t>
        </is>
      </c>
      <c r="F1577" t="n">
        <v>13</v>
      </c>
      <c r="G1577" t="n">
        <v>16.6702166666667</v>
      </c>
    </row>
    <row r="1578">
      <c r="A1578" t="inlineStr">
        <is>
          <t>Daily_Minor_Stops_2026_09_18.xlsx</t>
        </is>
      </c>
      <c r="B1578" t="inlineStr">
        <is>
          <t>Samridhi 5 Star Line</t>
        </is>
      </c>
      <c r="C1578" s="80" t="n">
        <v>46070</v>
      </c>
      <c r="D1578" t="inlineStr">
        <is>
          <t>FS-TTLi-3</t>
        </is>
      </c>
      <c r="E1578" t="inlineStr">
        <is>
          <t>TTL1X/CS11: Lost Tray In Sliding Area</t>
        </is>
      </c>
      <c r="F1578" t="n">
        <v>6</v>
      </c>
      <c r="G1578" t="n">
        <v>9.17215</v>
      </c>
    </row>
    <row r="1579">
      <c r="A1579" t="inlineStr">
        <is>
          <t>Daily_Minor_Stops_2026_09_18.xlsx</t>
        </is>
      </c>
      <c r="B1579" t="inlineStr">
        <is>
          <t>Samridhi 5 Star Line</t>
        </is>
      </c>
      <c r="C1579" s="80" t="n">
        <v>46070</v>
      </c>
      <c r="D1579" t="inlineStr">
        <is>
          <t>FS-TTLi-3</t>
        </is>
      </c>
      <c r="E1579" t="inlineStr">
        <is>
          <t>FOR/BP11: Hand Over Of Blank Failed</t>
        </is>
      </c>
      <c r="F1579" t="n">
        <v>5</v>
      </c>
      <c r="G1579" t="n">
        <v>4.34181666666667</v>
      </c>
    </row>
    <row r="1580">
      <c r="A1580" t="inlineStr">
        <is>
          <t>Daily_Minor_Stops_2026_09_18.xlsx</t>
        </is>
      </c>
      <c r="B1580" t="inlineStr">
        <is>
          <t>Samridhi 5 Star Line</t>
        </is>
      </c>
      <c r="C1580" s="80" t="n">
        <v>46071</v>
      </c>
      <c r="D1580" t="inlineStr">
        <is>
          <t>FS-HCM-1</t>
        </is>
      </c>
      <c r="E1580" t="inlineStr">
        <is>
          <t>HXX: Film Is Broken</t>
        </is>
      </c>
      <c r="F1580" t="n">
        <v>22</v>
      </c>
      <c r="G1580" t="n">
        <v>26.4935833333333</v>
      </c>
    </row>
    <row r="1581">
      <c r="A1581" t="inlineStr">
        <is>
          <t>Daily_Minor_Stops_2026_09_18.xlsx</t>
        </is>
      </c>
      <c r="B1581" t="inlineStr">
        <is>
          <t>Samridhi 5 Star Line</t>
        </is>
      </c>
      <c r="C1581" s="80" t="n">
        <v>46071</v>
      </c>
      <c r="D1581" t="inlineStr">
        <is>
          <t>FS-HCM-1</t>
        </is>
      </c>
      <c r="E1581" t="inlineStr">
        <is>
          <t>Cover Machine Discharge Open</t>
        </is>
      </c>
      <c r="F1581" t="n">
        <v>8</v>
      </c>
      <c r="G1581" t="n">
        <v>2.16836666666667</v>
      </c>
    </row>
    <row r="1582">
      <c r="A1582" t="inlineStr">
        <is>
          <t>Daily_Minor_Stops_2026_09_18.xlsx</t>
        </is>
      </c>
      <c r="B1582" t="inlineStr">
        <is>
          <t>Samridhi 5 Star Line</t>
        </is>
      </c>
      <c r="C1582" s="80" t="n">
        <v>46071</v>
      </c>
      <c r="D1582" t="inlineStr">
        <is>
          <t>FS-HCM-2</t>
        </is>
      </c>
      <c r="E1582" t="inlineStr">
        <is>
          <t>HXX: Infeed Chain Drive Fault</t>
        </is>
      </c>
      <c r="F1582" t="n">
        <v>20</v>
      </c>
      <c r="G1582" t="n">
        <v>17.8380833333333</v>
      </c>
    </row>
    <row r="1583">
      <c r="A1583" t="inlineStr">
        <is>
          <t>Daily_Minor_Stops_2026_09_18.xlsx</t>
        </is>
      </c>
      <c r="B1583" t="inlineStr">
        <is>
          <t>Samridhi 5 Star Line</t>
        </is>
      </c>
      <c r="C1583" s="80" t="n">
        <v>46071</v>
      </c>
      <c r="D1583" t="inlineStr">
        <is>
          <t>FS-HCM-2</t>
        </is>
      </c>
      <c r="E1583" t="inlineStr">
        <is>
          <t>FBX: Jam At Infeed</t>
        </is>
      </c>
      <c r="F1583" t="n">
        <v>17</v>
      </c>
      <c r="G1583" t="n">
        <v>5.01776666666667</v>
      </c>
    </row>
    <row r="1584">
      <c r="A1584" t="inlineStr">
        <is>
          <t>Daily_Minor_Stops_2026_09_18.xlsx</t>
        </is>
      </c>
      <c r="B1584" t="inlineStr">
        <is>
          <t>Samridhi 5 Star Line</t>
        </is>
      </c>
      <c r="C1584" s="80" t="n">
        <v>46071</v>
      </c>
      <c r="D1584" t="inlineStr">
        <is>
          <t>FS-HCM-3</t>
        </is>
      </c>
      <c r="E1584" t="inlineStr">
        <is>
          <t>HXX: Film Is Broken</t>
        </is>
      </c>
      <c r="F1584" t="n">
        <v>12</v>
      </c>
      <c r="G1584" t="n">
        <v>9.663766666666669</v>
      </c>
    </row>
    <row r="1585">
      <c r="A1585" t="inlineStr">
        <is>
          <t>Daily_Minor_Stops_2026_09_18.xlsx</t>
        </is>
      </c>
      <c r="B1585" t="inlineStr">
        <is>
          <t>Samridhi 5 Star Line</t>
        </is>
      </c>
      <c r="C1585" s="80" t="n">
        <v>46071</v>
      </c>
      <c r="D1585" t="inlineStr">
        <is>
          <t>FS-HCM-3</t>
        </is>
      </c>
      <c r="E1585" t="inlineStr">
        <is>
          <t>FBX: Overflow At Infeed</t>
        </is>
      </c>
      <c r="F1585" t="n">
        <v>14</v>
      </c>
      <c r="G1585" t="n">
        <v>3.83395</v>
      </c>
    </row>
    <row r="1586">
      <c r="A1586" t="inlineStr">
        <is>
          <t>Daily_Minor_Stops_2026_09_18.xlsx</t>
        </is>
      </c>
      <c r="B1586" t="inlineStr">
        <is>
          <t>Samridhi 5 Star Line</t>
        </is>
      </c>
      <c r="C1586" s="80" t="n">
        <v>46071</v>
      </c>
      <c r="D1586" t="inlineStr">
        <is>
          <t>FS-HCM-4</t>
        </is>
      </c>
      <c r="E1586" t="inlineStr">
        <is>
          <t>HXX: Film Is Broken</t>
        </is>
      </c>
      <c r="F1586" t="n">
        <v>4</v>
      </c>
      <c r="G1586" t="n">
        <v>0.833866666666667</v>
      </c>
    </row>
    <row r="1587">
      <c r="A1587" t="inlineStr">
        <is>
          <t>Daily_Minor_Stops_2026_09_18.xlsx</t>
        </is>
      </c>
      <c r="B1587" t="inlineStr">
        <is>
          <t>Samridhi 5 Star Line</t>
        </is>
      </c>
      <c r="C1587" s="80" t="n">
        <v>46071</v>
      </c>
      <c r="D1587" t="inlineStr">
        <is>
          <t>FS-HCM-4</t>
        </is>
      </c>
      <c r="E1587" t="inlineStr">
        <is>
          <t>Cover Machine Discharge Open</t>
        </is>
      </c>
      <c r="F1587" t="n">
        <v>4</v>
      </c>
      <c r="G1587" t="n">
        <v>2.51263333333333</v>
      </c>
    </row>
    <row r="1588">
      <c r="A1588" t="inlineStr">
        <is>
          <t>Daily_Minor_Stops_2026_09_18.xlsx</t>
        </is>
      </c>
      <c r="B1588" t="inlineStr">
        <is>
          <t>Samridhi 5 Star Line</t>
        </is>
      </c>
      <c r="C1588" s="80" t="n">
        <v>46071</v>
      </c>
      <c r="D1588" t="inlineStr">
        <is>
          <t>FS-HRM-5</t>
        </is>
      </c>
      <c r="E1588" t="inlineStr">
        <is>
          <t>Film Registration Error</t>
        </is>
      </c>
      <c r="F1588" t="n">
        <v>3</v>
      </c>
      <c r="G1588" t="n">
        <v>3.83298333333333</v>
      </c>
    </row>
    <row r="1589">
      <c r="A1589" t="inlineStr">
        <is>
          <t>Daily_Minor_Stops_2026_09_18.xlsx</t>
        </is>
      </c>
      <c r="B1589" t="inlineStr">
        <is>
          <t>Samridhi 5 Star Line</t>
        </is>
      </c>
      <c r="C1589" s="80" t="n">
        <v>46071</v>
      </c>
      <c r="D1589" t="inlineStr">
        <is>
          <t>FS-HRM-5</t>
        </is>
      </c>
      <c r="E1589" t="inlineStr">
        <is>
          <t>Cover Machine Outfeed Open</t>
        </is>
      </c>
      <c r="F1589" t="n">
        <v>15</v>
      </c>
      <c r="G1589" t="n">
        <v>13.68175</v>
      </c>
    </row>
    <row r="1590">
      <c r="A1590" t="inlineStr">
        <is>
          <t>Daily_Minor_Stops_2026_09_18.xlsx</t>
        </is>
      </c>
      <c r="B1590" t="inlineStr">
        <is>
          <t>Samridhi 5 Star Line</t>
        </is>
      </c>
      <c r="C1590" s="80" t="n">
        <v>46071</v>
      </c>
      <c r="D1590" t="inlineStr">
        <is>
          <t>FS-TTLi-1</t>
        </is>
      </c>
      <c r="E1590" t="inlineStr">
        <is>
          <t>TTL1X/CS11: Lost Tray In Sliding Area</t>
        </is>
      </c>
      <c r="F1590" t="n">
        <v>8</v>
      </c>
      <c r="G1590" t="n">
        <v>3.65235</v>
      </c>
    </row>
    <row r="1591">
      <c r="A1591" t="inlineStr">
        <is>
          <t>Daily_Minor_Stops_2026_09_18.xlsx</t>
        </is>
      </c>
      <c r="B1591" t="inlineStr">
        <is>
          <t>Samridhi 5 Star Line</t>
        </is>
      </c>
      <c r="C1591" s="80" t="n">
        <v>46071</v>
      </c>
      <c r="D1591" t="inlineStr">
        <is>
          <t>FS-TTLi-1</t>
        </is>
      </c>
      <c r="E1591" t="inlineStr">
        <is>
          <t>CLO/TFXX: Jam On Tray Infeed</t>
        </is>
      </c>
      <c r="F1591" t="n">
        <v>45</v>
      </c>
      <c r="G1591" t="n">
        <v>70.6651333333333</v>
      </c>
    </row>
    <row r="1592">
      <c r="A1592" t="inlineStr">
        <is>
          <t>Daily_Minor_Stops_2026_09_18.xlsx</t>
        </is>
      </c>
      <c r="B1592" t="inlineStr">
        <is>
          <t>Samridhi 5 Star Line</t>
        </is>
      </c>
      <c r="C1592" s="80" t="n">
        <v>46071</v>
      </c>
      <c r="D1592" t="inlineStr">
        <is>
          <t>FS-TTLi-2</t>
        </is>
      </c>
      <c r="E1592" t="inlineStr">
        <is>
          <t>TTL1X/CS11: Lost Tray In Sliding Area</t>
        </is>
      </c>
      <c r="F1592" t="n">
        <v>11</v>
      </c>
      <c r="G1592" t="n">
        <v>9.6736</v>
      </c>
    </row>
    <row r="1593">
      <c r="A1593" t="inlineStr">
        <is>
          <t>Daily_Minor_Stops_2026_09_18.xlsx</t>
        </is>
      </c>
      <c r="B1593" t="inlineStr">
        <is>
          <t>Samridhi 5 Star Line</t>
        </is>
      </c>
      <c r="C1593" s="80" t="n">
        <v>46071</v>
      </c>
      <c r="D1593" t="inlineStr">
        <is>
          <t>FS-TTLi-2</t>
        </is>
      </c>
      <c r="E1593" t="inlineStr">
        <is>
          <t>LOD/HXX11: Upstrm M/C Not Home in time</t>
        </is>
      </c>
      <c r="F1593" t="n">
        <v>20</v>
      </c>
      <c r="G1593" t="n">
        <v>52.6763166666667</v>
      </c>
    </row>
    <row r="1594">
      <c r="A1594" t="inlineStr">
        <is>
          <t>Daily_Minor_Stops_2026_09_18.xlsx</t>
        </is>
      </c>
      <c r="B1594" t="inlineStr">
        <is>
          <t>Samridhi 5 Star Line</t>
        </is>
      </c>
      <c r="C1594" s="80" t="n">
        <v>46071</v>
      </c>
      <c r="D1594" t="inlineStr">
        <is>
          <t>FS-TTLi-3</t>
        </is>
      </c>
      <c r="E1594" t="inlineStr">
        <is>
          <t>TTL1X/CS11: Lost Tray In Sliding Area</t>
        </is>
      </c>
      <c r="F1594" t="n">
        <v>6</v>
      </c>
      <c r="G1594" t="n">
        <v>4.81818333333333</v>
      </c>
    </row>
    <row r="1595">
      <c r="A1595" t="inlineStr">
        <is>
          <t>Daily_Minor_Stops_2026_09_18.xlsx</t>
        </is>
      </c>
      <c r="B1595" t="inlineStr">
        <is>
          <t>Samridhi 5 Star Line</t>
        </is>
      </c>
      <c r="C1595" s="80" t="n">
        <v>46071</v>
      </c>
      <c r="D1595" t="inlineStr">
        <is>
          <t>FS-TTLi-3</t>
        </is>
      </c>
      <c r="E1595" t="inlineStr">
        <is>
          <t>LOD/TGR11: Robot-Gripper Sensor Fault</t>
        </is>
      </c>
      <c r="F1595" t="n">
        <v>11</v>
      </c>
      <c r="G1595" t="n">
        <v>9.339166666666671</v>
      </c>
    </row>
    <row r="1596">
      <c r="A1596" t="inlineStr">
        <is>
          <t>Daily_Minor_Stops_2026_09_18.xlsx</t>
        </is>
      </c>
      <c r="B1596" t="inlineStr">
        <is>
          <t>Samridhi 5 Star Line</t>
        </is>
      </c>
      <c r="C1596" s="80" t="n">
        <v>46072</v>
      </c>
      <c r="D1596" t="inlineStr">
        <is>
          <t>FS-HCM-1</t>
        </is>
      </c>
      <c r="E1596" t="inlineStr">
        <is>
          <t>HXX: Film Is Broken</t>
        </is>
      </c>
      <c r="F1596" t="n">
        <v>16</v>
      </c>
      <c r="G1596" t="n">
        <v>16.5066333333333</v>
      </c>
    </row>
    <row r="1597">
      <c r="A1597" t="inlineStr">
        <is>
          <t>Daily_Minor_Stops_2026_09_18.xlsx</t>
        </is>
      </c>
      <c r="B1597" t="inlineStr">
        <is>
          <t>Samridhi 5 Star Line</t>
        </is>
      </c>
      <c r="C1597" s="80" t="n">
        <v>46072</v>
      </c>
      <c r="D1597" t="inlineStr">
        <is>
          <t>FS-HCM-1</t>
        </is>
      </c>
      <c r="E1597" t="inlineStr">
        <is>
          <t>FBX: Jam At Infeed</t>
        </is>
      </c>
      <c r="F1597" t="n">
        <v>23</v>
      </c>
      <c r="G1597" t="n">
        <v>10.9647833333333</v>
      </c>
    </row>
    <row r="1598">
      <c r="A1598" t="inlineStr">
        <is>
          <t>Daily_Minor_Stops_2026_09_18.xlsx</t>
        </is>
      </c>
      <c r="B1598" t="inlineStr">
        <is>
          <t>Samridhi 5 Star Line</t>
        </is>
      </c>
      <c r="C1598" s="80" t="n">
        <v>46072</v>
      </c>
      <c r="D1598" t="inlineStr">
        <is>
          <t>FS-HCM-2</t>
        </is>
      </c>
      <c r="E1598" t="inlineStr">
        <is>
          <t>HXX: Film Is Broken</t>
        </is>
      </c>
      <c r="F1598" t="n">
        <v>19</v>
      </c>
      <c r="G1598" t="n">
        <v>22.1894833333333</v>
      </c>
    </row>
    <row r="1599">
      <c r="A1599" t="inlineStr">
        <is>
          <t>Daily_Minor_Stops_2026_09_18.xlsx</t>
        </is>
      </c>
      <c r="B1599" t="inlineStr">
        <is>
          <t>Samridhi 5 Star Line</t>
        </is>
      </c>
      <c r="C1599" s="80" t="n">
        <v>46072</v>
      </c>
      <c r="D1599" t="inlineStr">
        <is>
          <t>FS-HCM-2</t>
        </is>
      </c>
      <c r="E1599" t="inlineStr">
        <is>
          <t>FBX: Jam At Infeed</t>
        </is>
      </c>
      <c r="F1599" t="n">
        <v>35</v>
      </c>
      <c r="G1599" t="n">
        <v>20.4750833333333</v>
      </c>
    </row>
    <row r="1600">
      <c r="A1600" t="inlineStr">
        <is>
          <t>Daily_Minor_Stops_2026_09_18.xlsx</t>
        </is>
      </c>
      <c r="B1600" t="inlineStr">
        <is>
          <t>Samridhi 5 Star Line</t>
        </is>
      </c>
      <c r="C1600" s="80" t="n">
        <v>46072</v>
      </c>
      <c r="D1600" t="inlineStr">
        <is>
          <t>FS-HCM-3</t>
        </is>
      </c>
      <c r="E1600" t="inlineStr">
        <is>
          <t>HXX: Film Is Broken</t>
        </is>
      </c>
      <c r="F1600" t="n">
        <v>24</v>
      </c>
      <c r="G1600" t="n">
        <v>26.17255</v>
      </c>
    </row>
    <row r="1601">
      <c r="A1601" t="inlineStr">
        <is>
          <t>Daily_Minor_Stops_2026_09_18.xlsx</t>
        </is>
      </c>
      <c r="B1601" t="inlineStr">
        <is>
          <t>Samridhi 5 Star Line</t>
        </is>
      </c>
      <c r="C1601" s="80" t="n">
        <v>46072</v>
      </c>
      <c r="D1601" t="inlineStr">
        <is>
          <t>FS-HCM-3</t>
        </is>
      </c>
      <c r="E1601" t="inlineStr">
        <is>
          <t>FBX: Overflow At Infeed</t>
        </is>
      </c>
      <c r="F1601" t="n">
        <v>43</v>
      </c>
      <c r="G1601" t="n">
        <v>25.5111833333333</v>
      </c>
    </row>
    <row r="1602">
      <c r="A1602" t="inlineStr">
        <is>
          <t>Daily_Minor_Stops_2026_09_18.xlsx</t>
        </is>
      </c>
      <c r="B1602" t="inlineStr">
        <is>
          <t>Samridhi 5 Star Line</t>
        </is>
      </c>
      <c r="C1602" s="80" t="n">
        <v>46072</v>
      </c>
      <c r="D1602" t="inlineStr">
        <is>
          <t>FS-HCM-4</t>
        </is>
      </c>
      <c r="E1602" t="inlineStr">
        <is>
          <t>HXX: Both Film Reels Are Empty</t>
        </is>
      </c>
      <c r="F1602" t="n">
        <v>5</v>
      </c>
      <c r="G1602" t="n">
        <v>3.33998333333333</v>
      </c>
    </row>
    <row r="1603">
      <c r="A1603" t="inlineStr">
        <is>
          <t>Daily_Minor_Stops_2026_09_18.xlsx</t>
        </is>
      </c>
      <c r="B1603" t="inlineStr">
        <is>
          <t>Samridhi 5 Star Line</t>
        </is>
      </c>
      <c r="C1603" s="80" t="n">
        <v>46072</v>
      </c>
      <c r="D1603" t="inlineStr">
        <is>
          <t>FS-HCM-4</t>
        </is>
      </c>
      <c r="E1603" t="inlineStr">
        <is>
          <t>FBX: Overflow At Infeed</t>
        </is>
      </c>
      <c r="F1603" t="n">
        <v>5</v>
      </c>
      <c r="G1603" t="n">
        <v>1.32126666666667</v>
      </c>
    </row>
    <row r="1604">
      <c r="A1604" t="inlineStr">
        <is>
          <t>Daily_Minor_Stops_2026_09_18.xlsx</t>
        </is>
      </c>
      <c r="B1604" t="inlineStr">
        <is>
          <t>Samridhi 5 Star Line</t>
        </is>
      </c>
      <c r="C1604" s="80" t="n">
        <v>46072</v>
      </c>
      <c r="D1604" t="inlineStr">
        <is>
          <t>FS-HRM-5</t>
        </is>
      </c>
      <c r="E1604" t="inlineStr">
        <is>
          <t>Position Error-2</t>
        </is>
      </c>
      <c r="F1604" t="n">
        <v>2</v>
      </c>
      <c r="G1604" t="n">
        <v>0.16685</v>
      </c>
    </row>
    <row r="1605">
      <c r="A1605" t="inlineStr">
        <is>
          <t>Daily_Minor_Stops_2026_09_18.xlsx</t>
        </is>
      </c>
      <c r="B1605" t="inlineStr">
        <is>
          <t>Samridhi 5 Star Line</t>
        </is>
      </c>
      <c r="C1605" s="80" t="n">
        <v>46072</v>
      </c>
      <c r="D1605" t="inlineStr">
        <is>
          <t>FS-HRM-5</t>
        </is>
      </c>
      <c r="E1605" t="inlineStr">
        <is>
          <t>Cover Machine Outfeed Open</t>
        </is>
      </c>
      <c r="F1605" t="n">
        <v>7</v>
      </c>
      <c r="G1605" t="n">
        <v>8.14588333333333</v>
      </c>
    </row>
    <row r="1606">
      <c r="A1606" t="inlineStr">
        <is>
          <t>Daily_Minor_Stops_2026_09_18.xlsx</t>
        </is>
      </c>
      <c r="B1606" t="inlineStr">
        <is>
          <t>Samridhi 5 Star Line</t>
        </is>
      </c>
      <c r="C1606" s="80" t="n">
        <v>46072</v>
      </c>
      <c r="D1606" t="inlineStr">
        <is>
          <t>FS-TTLi-1</t>
        </is>
      </c>
      <c r="E1606" t="inlineStr">
        <is>
          <t>LOD/TGR11: Robot-Gripper Sensor Fault</t>
        </is>
      </c>
      <c r="F1606" t="n">
        <v>8</v>
      </c>
      <c r="G1606" t="n">
        <v>2.66283333333333</v>
      </c>
    </row>
    <row r="1607">
      <c r="A1607" t="inlineStr">
        <is>
          <t>Daily_Minor_Stops_2026_09_18.xlsx</t>
        </is>
      </c>
      <c r="B1607" t="inlineStr">
        <is>
          <t>Samridhi 5 Star Line</t>
        </is>
      </c>
      <c r="C1607" s="80" t="n">
        <v>46072</v>
      </c>
      <c r="D1607" t="inlineStr">
        <is>
          <t>FS-TTLi-1</t>
        </is>
      </c>
      <c r="E1607" t="inlineStr">
        <is>
          <t>CLO/TFXX: Jam On Tray Infeed</t>
        </is>
      </c>
      <c r="F1607" t="n">
        <v>14</v>
      </c>
      <c r="G1607" t="n">
        <v>26.6576833333333</v>
      </c>
    </row>
    <row r="1608">
      <c r="A1608" t="inlineStr">
        <is>
          <t>Daily_Minor_Stops_2026_09_18.xlsx</t>
        </is>
      </c>
      <c r="B1608" t="inlineStr">
        <is>
          <t>Samridhi 5 Star Line</t>
        </is>
      </c>
      <c r="C1608" s="80" t="n">
        <v>46072</v>
      </c>
      <c r="D1608" t="inlineStr">
        <is>
          <t>FS-TTLi-2</t>
        </is>
      </c>
      <c r="E1608" t="inlineStr">
        <is>
          <t>TTL1X/CS11: Lost Tray In Sliding Area</t>
        </is>
      </c>
      <c r="F1608" t="n">
        <v>16</v>
      </c>
      <c r="G1608" t="n">
        <v>13.4854</v>
      </c>
    </row>
    <row r="1609">
      <c r="A1609" t="inlineStr">
        <is>
          <t>Daily_Minor_Stops_2026_09_18.xlsx</t>
        </is>
      </c>
      <c r="B1609" t="inlineStr">
        <is>
          <t>Samridhi 5 Star Line</t>
        </is>
      </c>
      <c r="C1609" s="80" t="n">
        <v>46072</v>
      </c>
      <c r="D1609" t="inlineStr">
        <is>
          <t>FS-TTLi-2</t>
        </is>
      </c>
      <c r="E1609" t="inlineStr">
        <is>
          <t>FOR/BP11: Hand Over Of Blank Failed</t>
        </is>
      </c>
      <c r="F1609" t="n">
        <v>8</v>
      </c>
      <c r="G1609" t="n">
        <v>5.48808333333333</v>
      </c>
    </row>
    <row r="1610">
      <c r="A1610" t="inlineStr">
        <is>
          <t>Daily_Minor_Stops_2026_09_18.xlsx</t>
        </is>
      </c>
      <c r="B1610" t="inlineStr">
        <is>
          <t>Samridhi 5 Star Line</t>
        </is>
      </c>
      <c r="C1610" s="80" t="n">
        <v>46072</v>
      </c>
      <c r="D1610" t="inlineStr">
        <is>
          <t>FS-TTLi-3</t>
        </is>
      </c>
      <c r="E1610" t="inlineStr">
        <is>
          <t>LOD/TGR11: Robot-Gripper Sensor Fault</t>
        </is>
      </c>
      <c r="F1610" t="n">
        <v>5</v>
      </c>
      <c r="G1610" t="n">
        <v>2.33296666666667</v>
      </c>
    </row>
    <row r="1611">
      <c r="A1611" t="inlineStr">
        <is>
          <t>Daily_Minor_Stops_2026_09_18.xlsx</t>
        </is>
      </c>
      <c r="B1611" t="inlineStr">
        <is>
          <t>Samridhi 5 Star Line</t>
        </is>
      </c>
      <c r="C1611" s="80" t="n">
        <v>46072</v>
      </c>
      <c r="D1611" t="inlineStr">
        <is>
          <t>FS-TTLi-3</t>
        </is>
      </c>
      <c r="E1611" t="inlineStr">
        <is>
          <t>FOR/BP11: Hand Over Of Blank Failed</t>
        </is>
      </c>
      <c r="F1611" t="n">
        <v>4</v>
      </c>
      <c r="G1611" t="n">
        <v>2.16095</v>
      </c>
    </row>
    <row r="1612">
      <c r="A1612" t="inlineStr">
        <is>
          <t>Daily_Minor_Stops_2026_09_18.xlsx</t>
        </is>
      </c>
      <c r="B1612" t="inlineStr">
        <is>
          <t>Samridhi 5 Star Line</t>
        </is>
      </c>
      <c r="C1612" s="80" t="n">
        <v>46073</v>
      </c>
      <c r="D1612" t="inlineStr">
        <is>
          <t>FS-HCM-1</t>
        </is>
      </c>
      <c r="E1612" t="inlineStr">
        <is>
          <t>HXX: Film Is Broken</t>
        </is>
      </c>
      <c r="F1612" t="n">
        <v>17</v>
      </c>
      <c r="G1612" t="n">
        <v>16.1554333333333</v>
      </c>
    </row>
    <row r="1613">
      <c r="A1613" t="inlineStr">
        <is>
          <t>Daily_Minor_Stops_2026_09_18.xlsx</t>
        </is>
      </c>
      <c r="B1613" t="inlineStr">
        <is>
          <t>Samridhi 5 Star Line</t>
        </is>
      </c>
      <c r="C1613" s="80" t="n">
        <v>46073</v>
      </c>
      <c r="D1613" t="inlineStr">
        <is>
          <t>FS-HCM-1</t>
        </is>
      </c>
      <c r="E1613" t="inlineStr">
        <is>
          <t>FBX: Jam At Infeed</t>
        </is>
      </c>
      <c r="F1613" t="n">
        <v>18</v>
      </c>
      <c r="G1613" t="n">
        <v>14.1762666666667</v>
      </c>
    </row>
    <row r="1614">
      <c r="A1614" t="inlineStr">
        <is>
          <t>Daily_Minor_Stops_2026_09_18.xlsx</t>
        </is>
      </c>
      <c r="B1614" t="inlineStr">
        <is>
          <t>Samridhi 5 Star Line</t>
        </is>
      </c>
      <c r="C1614" s="80" t="n">
        <v>46073</v>
      </c>
      <c r="D1614" t="inlineStr">
        <is>
          <t>FS-HCM-2</t>
        </is>
      </c>
      <c r="E1614" t="inlineStr">
        <is>
          <t>HXX: Film Is Broken</t>
        </is>
      </c>
      <c r="F1614" t="n">
        <v>28</v>
      </c>
      <c r="G1614" t="n">
        <v>49.8256</v>
      </c>
    </row>
    <row r="1615">
      <c r="A1615" t="inlineStr">
        <is>
          <t>Daily_Minor_Stops_2026_09_18.xlsx</t>
        </is>
      </c>
      <c r="B1615" t="inlineStr">
        <is>
          <t>Samridhi 5 Star Line</t>
        </is>
      </c>
      <c r="C1615" s="80" t="n">
        <v>46073</v>
      </c>
      <c r="D1615" t="inlineStr">
        <is>
          <t>FS-HCM-2</t>
        </is>
      </c>
      <c r="E1615" t="inlineStr">
        <is>
          <t>FBX: Jam At Infeed</t>
        </is>
      </c>
      <c r="F1615" t="n">
        <v>9</v>
      </c>
      <c r="G1615" t="n">
        <v>4.84221666666667</v>
      </c>
    </row>
    <row r="1616">
      <c r="A1616" t="inlineStr">
        <is>
          <t>Daily_Minor_Stops_2026_09_18.xlsx</t>
        </is>
      </c>
      <c r="B1616" t="inlineStr">
        <is>
          <t>Samridhi 5 Star Line</t>
        </is>
      </c>
      <c r="C1616" s="80" t="n">
        <v>46073</v>
      </c>
      <c r="D1616" t="inlineStr">
        <is>
          <t>FS-HCM-3</t>
        </is>
      </c>
      <c r="E1616" t="inlineStr">
        <is>
          <t>FBX: Overflow At Infeed</t>
        </is>
      </c>
      <c r="F1616" t="n">
        <v>32</v>
      </c>
      <c r="G1616" t="n">
        <v>12.52465</v>
      </c>
    </row>
    <row r="1617">
      <c r="A1617" t="inlineStr">
        <is>
          <t>Daily_Minor_Stops_2026_09_18.xlsx</t>
        </is>
      </c>
      <c r="B1617" t="inlineStr">
        <is>
          <t>Samridhi 5 Star Line</t>
        </is>
      </c>
      <c r="C1617" s="80" t="n">
        <v>46073</v>
      </c>
      <c r="D1617" t="inlineStr">
        <is>
          <t>FS-HCM-3</t>
        </is>
      </c>
      <c r="E1617" t="inlineStr">
        <is>
          <t>FBX: Jam At Infeed</t>
        </is>
      </c>
      <c r="F1617" t="n">
        <v>19</v>
      </c>
      <c r="G1617" t="n">
        <v>10.9775833333333</v>
      </c>
    </row>
    <row r="1618">
      <c r="A1618" t="inlineStr">
        <is>
          <t>Daily_Minor_Stops_2026_09_18.xlsx</t>
        </is>
      </c>
      <c r="B1618" t="inlineStr">
        <is>
          <t>Samridhi 5 Star Line</t>
        </is>
      </c>
      <c r="C1618" s="80" t="n">
        <v>46073</v>
      </c>
      <c r="D1618" t="inlineStr">
        <is>
          <t>FS-HCM-4</t>
        </is>
      </c>
      <c r="E1618" t="inlineStr">
        <is>
          <t>HXX: Film Is Broken</t>
        </is>
      </c>
      <c r="F1618" t="n">
        <v>3</v>
      </c>
      <c r="G1618" t="n">
        <v>2.65405</v>
      </c>
    </row>
    <row r="1619">
      <c r="A1619" t="inlineStr">
        <is>
          <t>Daily_Minor_Stops_2026_09_18.xlsx</t>
        </is>
      </c>
      <c r="B1619" t="inlineStr">
        <is>
          <t>Samridhi 5 Star Line</t>
        </is>
      </c>
      <c r="C1619" s="80" t="n">
        <v>46073</v>
      </c>
      <c r="D1619" t="inlineStr">
        <is>
          <t>FS-HCM-4</t>
        </is>
      </c>
      <c r="E1619" t="inlineStr">
        <is>
          <t>FBX: Jam At Infeed</t>
        </is>
      </c>
      <c r="F1619" t="n">
        <v>5</v>
      </c>
      <c r="G1619" t="n">
        <v>2.0018</v>
      </c>
    </row>
    <row r="1620">
      <c r="A1620" t="inlineStr">
        <is>
          <t>Daily_Minor_Stops_2026_09_18.xlsx</t>
        </is>
      </c>
      <c r="B1620" t="inlineStr">
        <is>
          <t>Samridhi 5 Star Line</t>
        </is>
      </c>
      <c r="C1620" s="80" t="n">
        <v>46073</v>
      </c>
      <c r="D1620" t="inlineStr">
        <is>
          <t>FS-HRM-5</t>
        </is>
      </c>
      <c r="E1620" t="inlineStr">
        <is>
          <t>Position Error-2</t>
        </is>
      </c>
      <c r="F1620" t="n">
        <v>2</v>
      </c>
      <c r="G1620" t="n">
        <v>0.333516666666667</v>
      </c>
    </row>
    <row r="1621">
      <c r="A1621" t="inlineStr">
        <is>
          <t>Daily_Minor_Stops_2026_09_18.xlsx</t>
        </is>
      </c>
      <c r="B1621" t="inlineStr">
        <is>
          <t>Samridhi 5 Star Line</t>
        </is>
      </c>
      <c r="C1621" s="80" t="n">
        <v>46073</v>
      </c>
      <c r="D1621" t="inlineStr">
        <is>
          <t>FS-HRM-5</t>
        </is>
      </c>
      <c r="E1621" t="inlineStr">
        <is>
          <t>Cover Machine Outfeed Open</t>
        </is>
      </c>
      <c r="F1621" t="n">
        <v>4</v>
      </c>
      <c r="G1621" t="n">
        <v>1.35931666666667</v>
      </c>
    </row>
    <row r="1622">
      <c r="A1622" t="inlineStr">
        <is>
          <t>Daily_Minor_Stops_2026_09_18.xlsx</t>
        </is>
      </c>
      <c r="B1622" t="inlineStr">
        <is>
          <t>Samridhi 5 Star Line</t>
        </is>
      </c>
      <c r="C1622" s="80" t="n">
        <v>46073</v>
      </c>
      <c r="D1622" t="inlineStr">
        <is>
          <t>FS-TTLi-1</t>
        </is>
      </c>
      <c r="E1622" t="inlineStr">
        <is>
          <t>TTL1X/CS11: Lost Tray In Sliding Area</t>
        </is>
      </c>
      <c r="F1622" t="n">
        <v>6</v>
      </c>
      <c r="G1622" t="n">
        <v>4.50638333333333</v>
      </c>
    </row>
    <row r="1623">
      <c r="A1623" t="inlineStr">
        <is>
          <t>Daily_Minor_Stops_2026_09_18.xlsx</t>
        </is>
      </c>
      <c r="B1623" t="inlineStr">
        <is>
          <t>Samridhi 5 Star Line</t>
        </is>
      </c>
      <c r="C1623" s="80" t="n">
        <v>46073</v>
      </c>
      <c r="D1623" t="inlineStr">
        <is>
          <t>FS-TTLi-1</t>
        </is>
      </c>
      <c r="E1623" t="inlineStr">
        <is>
          <t>FOR/BP11: Hand Over Of Blank Failed</t>
        </is>
      </c>
      <c r="F1623" t="n">
        <v>11</v>
      </c>
      <c r="G1623" t="n">
        <v>4.18241666666667</v>
      </c>
    </row>
    <row r="1624">
      <c r="A1624" t="inlineStr">
        <is>
          <t>Daily_Minor_Stops_2026_09_18.xlsx</t>
        </is>
      </c>
      <c r="B1624" t="inlineStr">
        <is>
          <t>Samridhi 5 Star Line</t>
        </is>
      </c>
      <c r="C1624" s="80" t="n">
        <v>46073</v>
      </c>
      <c r="D1624" t="inlineStr">
        <is>
          <t>FS-TTLi-2</t>
        </is>
      </c>
      <c r="E1624" t="inlineStr">
        <is>
          <t>TTL1X/CS11: Lost Tray In Sliding Area</t>
        </is>
      </c>
      <c r="F1624" t="n">
        <v>9</v>
      </c>
      <c r="G1624" t="n">
        <v>5.16731666666667</v>
      </c>
    </row>
    <row r="1625">
      <c r="A1625" t="inlineStr">
        <is>
          <t>Daily_Minor_Stops_2026_09_18.xlsx</t>
        </is>
      </c>
      <c r="B1625" t="inlineStr">
        <is>
          <t>Samridhi 5 Star Line</t>
        </is>
      </c>
      <c r="C1625" s="80" t="n">
        <v>46073</v>
      </c>
      <c r="D1625" t="inlineStr">
        <is>
          <t>FS-TTLi-2</t>
        </is>
      </c>
      <c r="E1625" t="inlineStr">
        <is>
          <t>FOR/BP11: Hand Over Of Blank Failed</t>
        </is>
      </c>
      <c r="F1625" t="n">
        <v>7</v>
      </c>
      <c r="G1625" t="n">
        <v>2.34768333333333</v>
      </c>
    </row>
    <row r="1626">
      <c r="A1626" t="inlineStr">
        <is>
          <t>Daily_Minor_Stops_2026_09_18.xlsx</t>
        </is>
      </c>
      <c r="B1626" t="inlineStr">
        <is>
          <t>Samridhi 5 Star Line</t>
        </is>
      </c>
      <c r="C1626" s="80" t="n">
        <v>46073</v>
      </c>
      <c r="D1626" t="inlineStr">
        <is>
          <t>FS-TTLi-3</t>
        </is>
      </c>
      <c r="E1626" t="inlineStr">
        <is>
          <t>FOR/FT11: Hand Over Failure Of Tray</t>
        </is>
      </c>
      <c r="F1626" t="n">
        <v>5</v>
      </c>
      <c r="G1626" t="n">
        <v>1.49251666666667</v>
      </c>
    </row>
    <row r="1627">
      <c r="A1627" t="inlineStr">
        <is>
          <t>Daily_Minor_Stops_2026_09_18.xlsx</t>
        </is>
      </c>
      <c r="B1627" t="inlineStr">
        <is>
          <t>Samridhi 5 Star Line</t>
        </is>
      </c>
      <c r="C1627" s="80" t="n">
        <v>46073</v>
      </c>
      <c r="D1627" t="inlineStr">
        <is>
          <t>FS-TTLi-3</t>
        </is>
      </c>
      <c r="E1627" t="inlineStr">
        <is>
          <t>FOR/BP11: Hand Over Of Blank Failed</t>
        </is>
      </c>
      <c r="F1627" t="n">
        <v>14</v>
      </c>
      <c r="G1627" t="n">
        <v>12.6698833333333</v>
      </c>
    </row>
    <row r="1628">
      <c r="A1628" t="inlineStr">
        <is>
          <t>Daily_Minor_Stops_2026_09_18.xlsx</t>
        </is>
      </c>
      <c r="B1628" t="inlineStr">
        <is>
          <t>Samridhi 5 Star Line</t>
        </is>
      </c>
      <c r="C1628" s="80" t="n">
        <v>46074</v>
      </c>
      <c r="D1628" t="inlineStr">
        <is>
          <t>FS-HCM-1</t>
        </is>
      </c>
      <c r="E1628" t="inlineStr">
        <is>
          <t>HXX: Film Is Broken</t>
        </is>
      </c>
      <c r="F1628" t="n">
        <v>20</v>
      </c>
      <c r="G1628" t="n">
        <v>26.4985833333333</v>
      </c>
    </row>
    <row r="1629">
      <c r="A1629" t="inlineStr">
        <is>
          <t>Daily_Minor_Stops_2026_09_18.xlsx</t>
        </is>
      </c>
      <c r="B1629" t="inlineStr">
        <is>
          <t>Samridhi 5 Star Line</t>
        </is>
      </c>
      <c r="C1629" s="80" t="n">
        <v>46074</v>
      </c>
      <c r="D1629" t="inlineStr">
        <is>
          <t>FS-HCM-1</t>
        </is>
      </c>
      <c r="E1629" t="inlineStr">
        <is>
          <t>HXX: Both Film Reels Are Empty</t>
        </is>
      </c>
      <c r="F1629" t="n">
        <v>8</v>
      </c>
      <c r="G1629" t="n">
        <v>2.50075</v>
      </c>
    </row>
    <row r="1630">
      <c r="A1630" t="inlineStr">
        <is>
          <t>Daily_Minor_Stops_2026_09_18.xlsx</t>
        </is>
      </c>
      <c r="B1630" t="inlineStr">
        <is>
          <t>Samridhi 5 Star Line</t>
        </is>
      </c>
      <c r="C1630" s="80" t="n">
        <v>46074</v>
      </c>
      <c r="D1630" t="inlineStr">
        <is>
          <t>FS-HCM-2</t>
        </is>
      </c>
      <c r="E1630" t="inlineStr">
        <is>
          <t>HXX: Film Is Broken</t>
        </is>
      </c>
      <c r="F1630" t="n">
        <v>19</v>
      </c>
      <c r="G1630" t="n">
        <v>45.0157833333333</v>
      </c>
    </row>
    <row r="1631">
      <c r="A1631" t="inlineStr">
        <is>
          <t>Daily_Minor_Stops_2026_09_18.xlsx</t>
        </is>
      </c>
      <c r="B1631" t="inlineStr">
        <is>
          <t>Samridhi 5 Star Line</t>
        </is>
      </c>
      <c r="C1631" s="80" t="n">
        <v>46074</v>
      </c>
      <c r="D1631" t="inlineStr">
        <is>
          <t>FS-HCM-2</t>
        </is>
      </c>
      <c r="E1631" t="inlineStr">
        <is>
          <t>FBX: Jam At Infeed</t>
        </is>
      </c>
      <c r="F1631" t="n">
        <v>20</v>
      </c>
      <c r="G1631" t="n">
        <v>9.182033333333329</v>
      </c>
    </row>
    <row r="1632">
      <c r="A1632" t="inlineStr">
        <is>
          <t>Daily_Minor_Stops_2026_09_18.xlsx</t>
        </is>
      </c>
      <c r="B1632" t="inlineStr">
        <is>
          <t>Samridhi 5 Star Line</t>
        </is>
      </c>
      <c r="C1632" s="80" t="n">
        <v>46074</v>
      </c>
      <c r="D1632" t="inlineStr">
        <is>
          <t>FS-HCM-3</t>
        </is>
      </c>
      <c r="E1632" t="inlineStr">
        <is>
          <t>HXX: Film Is Broken</t>
        </is>
      </c>
      <c r="F1632" t="n">
        <v>8</v>
      </c>
      <c r="G1632" t="n">
        <v>6.81226666666667</v>
      </c>
    </row>
    <row r="1633">
      <c r="A1633" t="inlineStr">
        <is>
          <t>Daily_Minor_Stops_2026_09_18.xlsx</t>
        </is>
      </c>
      <c r="B1633" t="inlineStr">
        <is>
          <t>Samridhi 5 Star Line</t>
        </is>
      </c>
      <c r="C1633" s="80" t="n">
        <v>46074</v>
      </c>
      <c r="D1633" t="inlineStr">
        <is>
          <t>FS-HCM-3</t>
        </is>
      </c>
      <c r="E1633" t="inlineStr">
        <is>
          <t>FBX: Overflow At Infeed</t>
        </is>
      </c>
      <c r="F1633" t="n">
        <v>16</v>
      </c>
      <c r="G1633" t="n">
        <v>7.53825</v>
      </c>
    </row>
    <row r="1634">
      <c r="A1634" t="inlineStr">
        <is>
          <t>Daily_Minor_Stops_2026_09_18.xlsx</t>
        </is>
      </c>
      <c r="B1634" t="inlineStr">
        <is>
          <t>Samridhi 5 Star Line</t>
        </is>
      </c>
      <c r="C1634" s="80" t="n">
        <v>46074</v>
      </c>
      <c r="D1634" t="inlineStr">
        <is>
          <t>FS-HCM-4</t>
        </is>
      </c>
      <c r="E1634" t="inlineStr">
        <is>
          <t>FBX: Overflow At Infeed</t>
        </is>
      </c>
      <c r="F1634" t="n">
        <v>3</v>
      </c>
      <c r="G1634" t="n">
        <v>0.491183333333333</v>
      </c>
    </row>
    <row r="1635">
      <c r="A1635" t="inlineStr">
        <is>
          <t>Daily_Minor_Stops_2026_09_18.xlsx</t>
        </is>
      </c>
      <c r="B1635" t="inlineStr">
        <is>
          <t>Samridhi 5 Star Line</t>
        </is>
      </c>
      <c r="C1635" s="80" t="n">
        <v>46074</v>
      </c>
      <c r="D1635" t="inlineStr">
        <is>
          <t>FS-HCM-4</t>
        </is>
      </c>
      <c r="E1635" t="inlineStr">
        <is>
          <t>Cover Machine Discharge Open</t>
        </is>
      </c>
      <c r="F1635" t="n">
        <v>2</v>
      </c>
      <c r="G1635" t="n">
        <v>0.326466666666667</v>
      </c>
    </row>
    <row r="1636">
      <c r="A1636" t="inlineStr">
        <is>
          <t>Daily_Minor_Stops_2026_09_18.xlsx</t>
        </is>
      </c>
      <c r="B1636" t="inlineStr">
        <is>
          <t>Samridhi 5 Star Line</t>
        </is>
      </c>
      <c r="C1636" s="80" t="n">
        <v>46074</v>
      </c>
      <c r="D1636" t="inlineStr">
        <is>
          <t>FS-HRM-5</t>
        </is>
      </c>
      <c r="E1636" t="inlineStr">
        <is>
          <t>Main Cover Open</t>
        </is>
      </c>
      <c r="F1636" t="n">
        <v>2</v>
      </c>
      <c r="G1636" t="n">
        <v>0.66725</v>
      </c>
    </row>
    <row r="1637">
      <c r="A1637" t="inlineStr">
        <is>
          <t>Daily_Minor_Stops_2026_09_18.xlsx</t>
        </is>
      </c>
      <c r="B1637" t="inlineStr">
        <is>
          <t>Samridhi 5 Star Line</t>
        </is>
      </c>
      <c r="C1637" s="80" t="n">
        <v>46074</v>
      </c>
      <c r="D1637" t="inlineStr">
        <is>
          <t>FS-HRM-5</t>
        </is>
      </c>
      <c r="E1637" t="inlineStr">
        <is>
          <t>Film Registration Error</t>
        </is>
      </c>
      <c r="F1637" t="n">
        <v>4</v>
      </c>
      <c r="G1637" t="n">
        <v>1.67446666666667</v>
      </c>
    </row>
    <row r="1638">
      <c r="A1638" t="inlineStr">
        <is>
          <t>Daily_Minor_Stops_2026_09_18.xlsx</t>
        </is>
      </c>
      <c r="B1638" t="inlineStr">
        <is>
          <t>Samridhi 5 Star Line</t>
        </is>
      </c>
      <c r="C1638" s="80" t="n">
        <v>46074</v>
      </c>
      <c r="D1638" t="inlineStr">
        <is>
          <t>FS-TTLi-1</t>
        </is>
      </c>
      <c r="E1638" t="inlineStr">
        <is>
          <t>FOR/BP11: Hand Over Of Blank Failed</t>
        </is>
      </c>
      <c r="F1638" t="n">
        <v>8</v>
      </c>
      <c r="G1638" t="n">
        <v>2.6651</v>
      </c>
    </row>
    <row r="1639">
      <c r="A1639" t="inlineStr">
        <is>
          <t>Daily_Minor_Stops_2026_09_18.xlsx</t>
        </is>
      </c>
      <c r="B1639" t="inlineStr">
        <is>
          <t>Samridhi 5 Star Line</t>
        </is>
      </c>
      <c r="C1639" s="80" t="n">
        <v>46074</v>
      </c>
      <c r="D1639" t="inlineStr">
        <is>
          <t>FS-TTLi-1</t>
        </is>
      </c>
      <c r="E1639" t="inlineStr">
        <is>
          <t>CLO/TFXX: Jam On Tray Infeed</t>
        </is>
      </c>
      <c r="F1639" t="n">
        <v>5</v>
      </c>
      <c r="G1639" t="n">
        <v>4.00596666666667</v>
      </c>
    </row>
    <row r="1640">
      <c r="A1640" t="inlineStr">
        <is>
          <t>Daily_Minor_Stops_2026_09_18.xlsx</t>
        </is>
      </c>
      <c r="B1640" t="inlineStr">
        <is>
          <t>Samridhi 5 Star Line</t>
        </is>
      </c>
      <c r="C1640" s="80" t="n">
        <v>46074</v>
      </c>
      <c r="D1640" t="inlineStr">
        <is>
          <t>FS-TTLi-2</t>
        </is>
      </c>
      <c r="E1640" t="inlineStr">
        <is>
          <t>TTL1X/CS11: Lost Tray In Sliding Area</t>
        </is>
      </c>
      <c r="F1640" t="n">
        <v>6</v>
      </c>
      <c r="G1640" t="n">
        <v>2.82045</v>
      </c>
    </row>
    <row r="1641">
      <c r="A1641" t="inlineStr">
        <is>
          <t>Daily_Minor_Stops_2026_09_18.xlsx</t>
        </is>
      </c>
      <c r="B1641" t="inlineStr">
        <is>
          <t>Samridhi 5 Star Line</t>
        </is>
      </c>
      <c r="C1641" s="80" t="n">
        <v>46074</v>
      </c>
      <c r="D1641" t="inlineStr">
        <is>
          <t>FS-TTLi-2</t>
        </is>
      </c>
      <c r="E1641" t="inlineStr">
        <is>
          <t>FOR/BP11: Hand Over Of Blank Failed</t>
        </is>
      </c>
      <c r="F1641" t="n">
        <v>22</v>
      </c>
      <c r="G1641" t="n">
        <v>12.4534833333333</v>
      </c>
    </row>
    <row r="1642">
      <c r="A1642" t="inlineStr">
        <is>
          <t>Daily_Minor_Stops_2026_09_18.xlsx</t>
        </is>
      </c>
      <c r="B1642" t="inlineStr">
        <is>
          <t>Samridhi 5 Star Line</t>
        </is>
      </c>
      <c r="C1642" s="80" t="n">
        <v>46074</v>
      </c>
      <c r="D1642" t="inlineStr">
        <is>
          <t>FS-TTLi-3</t>
        </is>
      </c>
      <c r="E1642" t="inlineStr">
        <is>
          <t>FOR/BP11: Hand Over Of Blank Failed</t>
        </is>
      </c>
      <c r="F1642" t="n">
        <v>7</v>
      </c>
      <c r="G1642" t="n">
        <v>3.498</v>
      </c>
    </row>
    <row r="1643">
      <c r="A1643" t="inlineStr">
        <is>
          <t>Daily_Minor_Stops_2026_09_18.xlsx</t>
        </is>
      </c>
      <c r="B1643" t="inlineStr">
        <is>
          <t>Samridhi 5 Star Line</t>
        </is>
      </c>
      <c r="C1643" s="80" t="n">
        <v>46074</v>
      </c>
      <c r="D1643" t="inlineStr">
        <is>
          <t>FS-TTLi-3</t>
        </is>
      </c>
      <c r="E1643" t="inlineStr">
        <is>
          <t>CLO/CSC11: Axis 1 Position Error</t>
        </is>
      </c>
      <c r="F1643" t="n">
        <v>7</v>
      </c>
      <c r="G1643" t="n">
        <v>9.6654</v>
      </c>
    </row>
    <row r="1644">
      <c r="A1644" t="inlineStr">
        <is>
          <t>Daily_Minor_Stops_2026_09_18.xlsx</t>
        </is>
      </c>
      <c r="B1644" t="inlineStr">
        <is>
          <t>Samridhi 5 Star Line</t>
        </is>
      </c>
      <c r="C1644" s="80" t="n">
        <v>46075</v>
      </c>
      <c r="D1644" t="inlineStr">
        <is>
          <t>FS-HCM-1</t>
        </is>
      </c>
      <c r="E1644" t="inlineStr">
        <is>
          <t>HXX: Film Is Broken</t>
        </is>
      </c>
      <c r="F1644" t="n">
        <v>28</v>
      </c>
      <c r="G1644" t="n">
        <v>39.47665</v>
      </c>
    </row>
    <row r="1645">
      <c r="A1645" t="inlineStr">
        <is>
          <t>Daily_Minor_Stops_2026_09_18.xlsx</t>
        </is>
      </c>
      <c r="B1645" t="inlineStr">
        <is>
          <t>Samridhi 5 Star Line</t>
        </is>
      </c>
      <c r="C1645" s="80" t="n">
        <v>46075</v>
      </c>
      <c r="D1645" t="inlineStr">
        <is>
          <t>FS-HCM-1</t>
        </is>
      </c>
      <c r="E1645" t="inlineStr">
        <is>
          <t>FBX: Jam At Infeed</t>
        </is>
      </c>
      <c r="F1645" t="n">
        <v>30</v>
      </c>
      <c r="G1645" t="n">
        <v>11.6363166666667</v>
      </c>
    </row>
    <row r="1646">
      <c r="A1646" t="inlineStr">
        <is>
          <t>Daily_Minor_Stops_2026_09_18.xlsx</t>
        </is>
      </c>
      <c r="B1646" t="inlineStr">
        <is>
          <t>Samridhi 5 Star Line</t>
        </is>
      </c>
      <c r="C1646" s="80" t="n">
        <v>46075</v>
      </c>
      <c r="D1646" t="inlineStr">
        <is>
          <t>FS-HCM-2</t>
        </is>
      </c>
      <c r="E1646" t="inlineStr">
        <is>
          <t>HXX: Film Is Broken</t>
        </is>
      </c>
      <c r="F1646" t="n">
        <v>19</v>
      </c>
      <c r="G1646" t="n">
        <v>39.1310833333333</v>
      </c>
    </row>
    <row r="1647">
      <c r="A1647" t="inlineStr">
        <is>
          <t>Daily_Minor_Stops_2026_09_18.xlsx</t>
        </is>
      </c>
      <c r="B1647" t="inlineStr">
        <is>
          <t>Samridhi 5 Star Line</t>
        </is>
      </c>
      <c r="C1647" s="80" t="n">
        <v>46075</v>
      </c>
      <c r="D1647" t="inlineStr">
        <is>
          <t>FS-HCM-2</t>
        </is>
      </c>
      <c r="E1647" t="inlineStr">
        <is>
          <t>FBX: Jam At Infeed</t>
        </is>
      </c>
      <c r="F1647" t="n">
        <v>11</v>
      </c>
      <c r="G1647" t="n">
        <v>13.4707833333333</v>
      </c>
    </row>
    <row r="1648">
      <c r="A1648" t="inlineStr">
        <is>
          <t>Daily_Minor_Stops_2026_09_18.xlsx</t>
        </is>
      </c>
      <c r="B1648" t="inlineStr">
        <is>
          <t>Samridhi 5 Star Line</t>
        </is>
      </c>
      <c r="C1648" s="80" t="n">
        <v>46075</v>
      </c>
      <c r="D1648" t="inlineStr">
        <is>
          <t>FS-HCM-3</t>
        </is>
      </c>
      <c r="E1648" t="inlineStr">
        <is>
          <t>HXX: Film Is Broken</t>
        </is>
      </c>
      <c r="F1648" t="n">
        <v>12</v>
      </c>
      <c r="G1648" t="n">
        <v>10.83475</v>
      </c>
    </row>
    <row r="1649">
      <c r="A1649" t="inlineStr">
        <is>
          <t>Daily_Minor_Stops_2026_09_18.xlsx</t>
        </is>
      </c>
      <c r="B1649" t="inlineStr">
        <is>
          <t>Samridhi 5 Star Line</t>
        </is>
      </c>
      <c r="C1649" s="80" t="n">
        <v>46075</v>
      </c>
      <c r="D1649" t="inlineStr">
        <is>
          <t>FS-HCM-3</t>
        </is>
      </c>
      <c r="E1649" t="inlineStr">
        <is>
          <t>FBX: Overflow At Infeed</t>
        </is>
      </c>
      <c r="F1649" t="n">
        <v>18</v>
      </c>
      <c r="G1649" t="n">
        <v>17.8032166666667</v>
      </c>
    </row>
    <row r="1650">
      <c r="A1650" t="inlineStr">
        <is>
          <t>Daily_Minor_Stops_2026_09_18.xlsx</t>
        </is>
      </c>
      <c r="B1650" t="inlineStr">
        <is>
          <t>Samridhi 5 Star Line</t>
        </is>
      </c>
      <c r="C1650" s="80" t="n">
        <v>46075</v>
      </c>
      <c r="D1650" t="inlineStr">
        <is>
          <t>FS-HCM-4</t>
        </is>
      </c>
      <c r="E1650" t="inlineStr">
        <is>
          <t>FBX: Overflow At Infeed</t>
        </is>
      </c>
      <c r="F1650" t="n">
        <v>3</v>
      </c>
      <c r="G1650" t="n">
        <v>0.165333333333333</v>
      </c>
    </row>
    <row r="1651">
      <c r="A1651" t="inlineStr">
        <is>
          <t>Daily_Minor_Stops_2026_09_18.xlsx</t>
        </is>
      </c>
      <c r="B1651" t="inlineStr">
        <is>
          <t>Samridhi 5 Star Line</t>
        </is>
      </c>
      <c r="C1651" s="80" t="n">
        <v>46075</v>
      </c>
      <c r="D1651" t="inlineStr">
        <is>
          <t>FS-HCM-4</t>
        </is>
      </c>
      <c r="E1651" t="inlineStr">
        <is>
          <t>FBX: Jam At Infeed</t>
        </is>
      </c>
      <c r="F1651" t="n">
        <v>13</v>
      </c>
      <c r="G1651" t="n">
        <v>7.3417</v>
      </c>
    </row>
    <row r="1652">
      <c r="A1652" t="inlineStr">
        <is>
          <t>Daily_Minor_Stops_2026_09_18.xlsx</t>
        </is>
      </c>
      <c r="B1652" t="inlineStr">
        <is>
          <t>Samridhi 5 Star Line</t>
        </is>
      </c>
      <c r="C1652" s="80" t="n">
        <v>46075</v>
      </c>
      <c r="D1652" t="inlineStr">
        <is>
          <t>FS-HRM-5</t>
        </is>
      </c>
      <c r="E1652" t="inlineStr">
        <is>
          <t>Film Is Broken-1</t>
        </is>
      </c>
      <c r="F1652" t="n">
        <v>4</v>
      </c>
      <c r="G1652" t="n">
        <v>4.15805</v>
      </c>
    </row>
    <row r="1653">
      <c r="A1653" t="inlineStr">
        <is>
          <t>Daily_Minor_Stops_2026_09_18.xlsx</t>
        </is>
      </c>
      <c r="B1653" t="inlineStr">
        <is>
          <t>Samridhi 5 Star Line</t>
        </is>
      </c>
      <c r="C1653" s="80" t="n">
        <v>46075</v>
      </c>
      <c r="D1653" t="inlineStr">
        <is>
          <t>FS-HRM-5</t>
        </is>
      </c>
      <c r="E1653" t="inlineStr">
        <is>
          <t>Double Package Rejected Over Several Cyc</t>
        </is>
      </c>
      <c r="F1653" t="n">
        <v>4</v>
      </c>
      <c r="G1653" t="n">
        <v>3.84731666666667</v>
      </c>
    </row>
    <row r="1654">
      <c r="A1654" t="inlineStr">
        <is>
          <t>Daily_Minor_Stops_2026_09_18.xlsx</t>
        </is>
      </c>
      <c r="B1654" t="inlineStr">
        <is>
          <t>Samridhi 5 Star Line</t>
        </is>
      </c>
      <c r="C1654" s="80" t="n">
        <v>46075</v>
      </c>
      <c r="D1654" t="inlineStr">
        <is>
          <t>FS-TTLi-1</t>
        </is>
      </c>
      <c r="E1654" t="inlineStr">
        <is>
          <t>LOD/HXX11:Upstrm M/C Not Deceled In Time</t>
        </is>
      </c>
      <c r="F1654" t="n">
        <v>5</v>
      </c>
      <c r="G1654" t="n">
        <v>12.1604166666667</v>
      </c>
    </row>
    <row r="1655">
      <c r="A1655" t="inlineStr">
        <is>
          <t>Daily_Minor_Stops_2026_09_18.xlsx</t>
        </is>
      </c>
      <c r="B1655" t="inlineStr">
        <is>
          <t>Samridhi 5 Star Line</t>
        </is>
      </c>
      <c r="C1655" s="80" t="n">
        <v>46075</v>
      </c>
      <c r="D1655" t="inlineStr">
        <is>
          <t>FS-TTLi-1</t>
        </is>
      </c>
      <c r="E1655" t="inlineStr">
        <is>
          <t>FOR/BP11: Hand Over Of Blank Failed</t>
        </is>
      </c>
      <c r="F1655" t="n">
        <v>6</v>
      </c>
      <c r="G1655" t="n">
        <v>3.99711666666667</v>
      </c>
    </row>
    <row r="1656">
      <c r="A1656" t="inlineStr">
        <is>
          <t>Daily_Minor_Stops_2026_09_18.xlsx</t>
        </is>
      </c>
      <c r="B1656" t="inlineStr">
        <is>
          <t>Samridhi 5 Star Line</t>
        </is>
      </c>
      <c r="C1656" s="80" t="n">
        <v>46075</v>
      </c>
      <c r="D1656" t="inlineStr">
        <is>
          <t>FS-TTLi-2</t>
        </is>
      </c>
      <c r="E1656" t="inlineStr">
        <is>
          <t>TTL1X/CS11: Lost Tray In Sliding Area</t>
        </is>
      </c>
      <c r="F1656" t="n">
        <v>17</v>
      </c>
      <c r="G1656" t="n">
        <v>12.1653333333333</v>
      </c>
    </row>
    <row r="1657">
      <c r="A1657" t="inlineStr">
        <is>
          <t>Daily_Minor_Stops_2026_09_18.xlsx</t>
        </is>
      </c>
      <c r="B1657" t="inlineStr">
        <is>
          <t>Samridhi 5 Star Line</t>
        </is>
      </c>
      <c r="C1657" s="80" t="n">
        <v>46075</v>
      </c>
      <c r="D1657" t="inlineStr">
        <is>
          <t>FS-TTLi-2</t>
        </is>
      </c>
      <c r="E1657" t="inlineStr">
        <is>
          <t>FOR/BP11: Hand Over Of Blank Failed</t>
        </is>
      </c>
      <c r="F1657" t="n">
        <v>7</v>
      </c>
      <c r="G1657" t="n">
        <v>4.65481666666667</v>
      </c>
    </row>
    <row r="1658">
      <c r="A1658" t="inlineStr">
        <is>
          <t>Daily_Minor_Stops_2026_09_18.xlsx</t>
        </is>
      </c>
      <c r="B1658" t="inlineStr">
        <is>
          <t>Samridhi 5 Star Line</t>
        </is>
      </c>
      <c r="C1658" s="80" t="n">
        <v>46075</v>
      </c>
      <c r="D1658" t="inlineStr">
        <is>
          <t>FS-TTLi-3</t>
        </is>
      </c>
      <c r="E1658" t="inlineStr">
        <is>
          <t>FOR/FT11: Hand Over Failure Of Tray</t>
        </is>
      </c>
      <c r="F1658" t="n">
        <v>10</v>
      </c>
      <c r="G1658" t="n">
        <v>4.16078333333333</v>
      </c>
    </row>
    <row r="1659">
      <c r="A1659" t="inlineStr">
        <is>
          <t>Daily_Minor_Stops_2026_09_18.xlsx</t>
        </is>
      </c>
      <c r="B1659" t="inlineStr">
        <is>
          <t>Samridhi 5 Star Line</t>
        </is>
      </c>
      <c r="C1659" s="80" t="n">
        <v>46075</v>
      </c>
      <c r="D1659" t="inlineStr">
        <is>
          <t>FS-TTLi-3</t>
        </is>
      </c>
      <c r="E1659" t="inlineStr">
        <is>
          <t>CLO/CT11: Axis1 Position Error</t>
        </is>
      </c>
      <c r="F1659" t="n">
        <v>7</v>
      </c>
      <c r="G1659" t="n">
        <v>5.34351666666667</v>
      </c>
    </row>
    <row r="1660">
      <c r="A1660" t="inlineStr">
        <is>
          <t>Daily_Minor_Stops_2026_09_18.xlsx</t>
        </is>
      </c>
      <c r="B1660" t="inlineStr">
        <is>
          <t>Samridhi 5 Star Line</t>
        </is>
      </c>
      <c r="C1660" s="80" t="n">
        <v>46076</v>
      </c>
      <c r="D1660" t="inlineStr">
        <is>
          <t>FS-HCM-1</t>
        </is>
      </c>
      <c r="E1660" t="inlineStr">
        <is>
          <t>HXX: Film Is Broken</t>
        </is>
      </c>
      <c r="F1660" t="n">
        <v>35</v>
      </c>
      <c r="G1660" t="n">
        <v>99.1352</v>
      </c>
    </row>
    <row r="1661">
      <c r="A1661" t="inlineStr">
        <is>
          <t>Daily_Minor_Stops_2026_09_18.xlsx</t>
        </is>
      </c>
      <c r="B1661" t="inlineStr">
        <is>
          <t>Samridhi 5 Star Line</t>
        </is>
      </c>
      <c r="C1661" s="80" t="n">
        <v>46076</v>
      </c>
      <c r="D1661" t="inlineStr">
        <is>
          <t>FS-HCM-1</t>
        </is>
      </c>
      <c r="E1661" t="inlineStr">
        <is>
          <t>FBX: Jam At Infeed</t>
        </is>
      </c>
      <c r="F1661" t="n">
        <v>25</v>
      </c>
      <c r="G1661" t="n">
        <v>11.33755</v>
      </c>
    </row>
    <row r="1662">
      <c r="A1662" t="inlineStr">
        <is>
          <t>Daily_Minor_Stops_2026_09_18.xlsx</t>
        </is>
      </c>
      <c r="B1662" t="inlineStr">
        <is>
          <t>Samridhi 5 Star Line</t>
        </is>
      </c>
      <c r="C1662" s="80" t="n">
        <v>46076</v>
      </c>
      <c r="D1662" t="inlineStr">
        <is>
          <t>FS-HCM-2</t>
        </is>
      </c>
      <c r="E1662" t="inlineStr">
        <is>
          <t>HXX: Film Is Broken</t>
        </is>
      </c>
      <c r="F1662" t="n">
        <v>21</v>
      </c>
      <c r="G1662" t="n">
        <v>26.6772166666667</v>
      </c>
    </row>
    <row r="1663">
      <c r="A1663" t="inlineStr">
        <is>
          <t>Daily_Minor_Stops_2026_09_18.xlsx</t>
        </is>
      </c>
      <c r="B1663" t="inlineStr">
        <is>
          <t>Samridhi 5 Star Line</t>
        </is>
      </c>
      <c r="C1663" s="80" t="n">
        <v>46076</v>
      </c>
      <c r="D1663" t="inlineStr">
        <is>
          <t>FS-HCM-2</t>
        </is>
      </c>
      <c r="E1663" t="inlineStr">
        <is>
          <t>FBX: Jam At Infeed</t>
        </is>
      </c>
      <c r="F1663" t="n">
        <v>20</v>
      </c>
      <c r="G1663" t="n">
        <v>5.50183333333333</v>
      </c>
    </row>
    <row r="1664">
      <c r="A1664" t="inlineStr">
        <is>
          <t>Daily_Minor_Stops_2026_09_18.xlsx</t>
        </is>
      </c>
      <c r="B1664" t="inlineStr">
        <is>
          <t>Samridhi 5 Star Line</t>
        </is>
      </c>
      <c r="C1664" s="80" t="n">
        <v>46076</v>
      </c>
      <c r="D1664" t="inlineStr">
        <is>
          <t>FS-HCM-3</t>
        </is>
      </c>
      <c r="E1664" t="inlineStr">
        <is>
          <t>HXX: Film Is Broken</t>
        </is>
      </c>
      <c r="F1664" t="n">
        <v>16</v>
      </c>
      <c r="G1664" t="n">
        <v>7.32706666666667</v>
      </c>
    </row>
    <row r="1665">
      <c r="A1665" t="inlineStr">
        <is>
          <t>Daily_Minor_Stops_2026_09_18.xlsx</t>
        </is>
      </c>
      <c r="B1665" t="inlineStr">
        <is>
          <t>Samridhi 5 Star Line</t>
        </is>
      </c>
      <c r="C1665" s="80" t="n">
        <v>46076</v>
      </c>
      <c r="D1665" t="inlineStr">
        <is>
          <t>FS-HCM-3</t>
        </is>
      </c>
      <c r="E1665" t="inlineStr">
        <is>
          <t>HXX: Both Film Reels Are Empty</t>
        </is>
      </c>
      <c r="F1665" t="n">
        <v>8</v>
      </c>
      <c r="G1665" t="n">
        <v>2.975</v>
      </c>
    </row>
    <row r="1666">
      <c r="A1666" t="inlineStr">
        <is>
          <t>Daily_Minor_Stops_2026_09_18.xlsx</t>
        </is>
      </c>
      <c r="B1666" t="inlineStr">
        <is>
          <t>Samridhi 5 Star Line</t>
        </is>
      </c>
      <c r="C1666" s="80" t="n">
        <v>46076</v>
      </c>
      <c r="D1666" t="inlineStr">
        <is>
          <t>FS-HCM-4</t>
        </is>
      </c>
      <c r="E1666" t="inlineStr">
        <is>
          <t>FBX: Overflow At Infeed</t>
        </is>
      </c>
      <c r="F1666" t="n">
        <v>7</v>
      </c>
      <c r="G1666" t="n">
        <v>2.00063333333333</v>
      </c>
    </row>
    <row r="1667">
      <c r="A1667" t="inlineStr">
        <is>
          <t>Daily_Minor_Stops_2026_09_18.xlsx</t>
        </is>
      </c>
      <c r="B1667" t="inlineStr">
        <is>
          <t>Samridhi 5 Star Line</t>
        </is>
      </c>
      <c r="C1667" s="80" t="n">
        <v>46076</v>
      </c>
      <c r="D1667" t="inlineStr">
        <is>
          <t>FS-HCM-4</t>
        </is>
      </c>
      <c r="E1667" t="inlineStr">
        <is>
          <t>FBX: Jam At Infeed</t>
        </is>
      </c>
      <c r="F1667" t="n">
        <v>6</v>
      </c>
      <c r="G1667" t="n">
        <v>17.6770333333333</v>
      </c>
    </row>
    <row r="1668">
      <c r="A1668" t="inlineStr">
        <is>
          <t>Daily_Minor_Stops_2026_09_18.xlsx</t>
        </is>
      </c>
      <c r="B1668" t="inlineStr">
        <is>
          <t>Samridhi 5 Star Line</t>
        </is>
      </c>
      <c r="C1668" s="80" t="n">
        <v>46076</v>
      </c>
      <c r="D1668" t="inlineStr">
        <is>
          <t>FS-HRM-5</t>
        </is>
      </c>
      <c r="E1668" t="inlineStr">
        <is>
          <t>Main Cover Open</t>
        </is>
      </c>
      <c r="F1668" t="n">
        <v>2</v>
      </c>
      <c r="G1668" t="n">
        <v>0.333283333333333</v>
      </c>
    </row>
    <row r="1669">
      <c r="A1669" t="inlineStr">
        <is>
          <t>Daily_Minor_Stops_2026_09_18.xlsx</t>
        </is>
      </c>
      <c r="B1669" t="inlineStr">
        <is>
          <t>Samridhi 5 Star Line</t>
        </is>
      </c>
      <c r="C1669" s="80" t="n">
        <v>46076</v>
      </c>
      <c r="D1669" t="inlineStr">
        <is>
          <t>FS-HRM-5</t>
        </is>
      </c>
      <c r="E1669" t="inlineStr">
        <is>
          <t>Cover Machine Outfeed Open</t>
        </is>
      </c>
      <c r="F1669" t="n">
        <v>2</v>
      </c>
      <c r="G1669" t="n">
        <v>0.333416666666667</v>
      </c>
    </row>
    <row r="1670">
      <c r="A1670" t="inlineStr">
        <is>
          <t>Daily_Minor_Stops_2026_09_18.xlsx</t>
        </is>
      </c>
      <c r="B1670" t="inlineStr">
        <is>
          <t>Samridhi 5 Star Line</t>
        </is>
      </c>
      <c r="C1670" s="80" t="n">
        <v>46076</v>
      </c>
      <c r="D1670" t="inlineStr">
        <is>
          <t>FS-TTLi-1</t>
        </is>
      </c>
      <c r="E1670" t="inlineStr">
        <is>
          <t>FOR/BP11: Hand Over Of Blank Failed</t>
        </is>
      </c>
      <c r="F1670" t="n">
        <v>8</v>
      </c>
      <c r="G1670" t="n">
        <v>7.99221666666667</v>
      </c>
    </row>
    <row r="1671">
      <c r="A1671" t="inlineStr">
        <is>
          <t>Daily_Minor_Stops_2026_09_18.xlsx</t>
        </is>
      </c>
      <c r="B1671" t="inlineStr">
        <is>
          <t>Samridhi 5 Star Line</t>
        </is>
      </c>
      <c r="C1671" s="80" t="n">
        <v>46076</v>
      </c>
      <c r="D1671" t="inlineStr">
        <is>
          <t>FS-TTLi-1</t>
        </is>
      </c>
      <c r="E1671" t="inlineStr">
        <is>
          <t>CLO/TFXX: Jam On Tray Infeed</t>
        </is>
      </c>
      <c r="F1671" t="n">
        <v>8</v>
      </c>
      <c r="G1671" t="n">
        <v>3.99398333333333</v>
      </c>
    </row>
    <row r="1672">
      <c r="A1672" t="inlineStr">
        <is>
          <t>Daily_Minor_Stops_2026_09_18.xlsx</t>
        </is>
      </c>
      <c r="B1672" t="inlineStr">
        <is>
          <t>Samridhi 5 Star Line</t>
        </is>
      </c>
      <c r="C1672" s="80" t="n">
        <v>46076</v>
      </c>
      <c r="D1672" t="inlineStr">
        <is>
          <t>FS-TTLi-2</t>
        </is>
      </c>
      <c r="E1672" t="inlineStr">
        <is>
          <t>TTL1X/CS11: Lost Tray In Sliding Area</t>
        </is>
      </c>
      <c r="F1672" t="n">
        <v>5</v>
      </c>
      <c r="G1672" t="n">
        <v>3.33993333333333</v>
      </c>
    </row>
    <row r="1673">
      <c r="A1673" t="inlineStr">
        <is>
          <t>Daily_Minor_Stops_2026_09_18.xlsx</t>
        </is>
      </c>
      <c r="B1673" t="inlineStr">
        <is>
          <t>Samridhi 5 Star Line</t>
        </is>
      </c>
      <c r="C1673" s="80" t="n">
        <v>46076</v>
      </c>
      <c r="D1673" t="inlineStr">
        <is>
          <t>FS-TTLi-2</t>
        </is>
      </c>
      <c r="E1673" t="inlineStr">
        <is>
          <t>LOD/HXX11: Upstrm M/C Not Home in time</t>
        </is>
      </c>
      <c r="F1673" t="n">
        <v>5</v>
      </c>
      <c r="G1673" t="n">
        <v>19.9933333333333</v>
      </c>
    </row>
    <row r="1674">
      <c r="A1674" t="inlineStr">
        <is>
          <t>Daily_Minor_Stops_2026_09_18.xlsx</t>
        </is>
      </c>
      <c r="B1674" t="inlineStr">
        <is>
          <t>Samridhi 5 Star Line</t>
        </is>
      </c>
      <c r="C1674" s="80" t="n">
        <v>46076</v>
      </c>
      <c r="D1674" t="inlineStr">
        <is>
          <t>FS-TTLi-3</t>
        </is>
      </c>
      <c r="E1674" t="inlineStr">
        <is>
          <t>TTL1X/CS11: Lost Tray In Sliding Area</t>
        </is>
      </c>
      <c r="F1674" t="n">
        <v>9</v>
      </c>
      <c r="G1674" t="n">
        <v>14.3605666666667</v>
      </c>
    </row>
    <row r="1675">
      <c r="A1675" t="inlineStr">
        <is>
          <t>Daily_Minor_Stops_2026_09_18.xlsx</t>
        </is>
      </c>
      <c r="B1675" t="inlineStr">
        <is>
          <t>Samridhi 5 Star Line</t>
        </is>
      </c>
      <c r="C1675" s="80" t="n">
        <v>46076</v>
      </c>
      <c r="D1675" t="inlineStr">
        <is>
          <t>FS-TTLi-3</t>
        </is>
      </c>
      <c r="E1675" t="inlineStr">
        <is>
          <t>FOR/BP11: Hand Over Of Blank Failed</t>
        </is>
      </c>
      <c r="F1675" t="n">
        <v>6</v>
      </c>
      <c r="G1675" t="n">
        <v>4.32701666666667</v>
      </c>
    </row>
    <row r="1676">
      <c r="A1676" t="inlineStr">
        <is>
          <t>Daily_Minor_Stops_2026_09_18.xlsx</t>
        </is>
      </c>
      <c r="B1676" t="inlineStr">
        <is>
          <t>Samridhi 5 Star Line</t>
        </is>
      </c>
      <c r="C1676" s="80" t="n">
        <v>46077</v>
      </c>
      <c r="D1676" t="inlineStr">
        <is>
          <t>FS-HCM-1</t>
        </is>
      </c>
      <c r="E1676" t="inlineStr">
        <is>
          <t>HXX: Film Is Broken</t>
        </is>
      </c>
      <c r="F1676" t="n">
        <v>16</v>
      </c>
      <c r="G1676" t="n">
        <v>33.4921666666667</v>
      </c>
    </row>
    <row r="1677">
      <c r="A1677" t="inlineStr">
        <is>
          <t>Daily_Minor_Stops_2026_09_18.xlsx</t>
        </is>
      </c>
      <c r="B1677" t="inlineStr">
        <is>
          <t>Samridhi 5 Star Line</t>
        </is>
      </c>
      <c r="C1677" s="80" t="n">
        <v>46077</v>
      </c>
      <c r="D1677" t="inlineStr">
        <is>
          <t>FS-HCM-1</t>
        </is>
      </c>
      <c r="E1677" t="inlineStr">
        <is>
          <t>FBX: Jam At Infeed</t>
        </is>
      </c>
      <c r="F1677" t="n">
        <v>18</v>
      </c>
      <c r="G1677" t="n">
        <v>6.1627</v>
      </c>
    </row>
    <row r="1678">
      <c r="A1678" t="inlineStr">
        <is>
          <t>Daily_Minor_Stops_2026_09_18.xlsx</t>
        </is>
      </c>
      <c r="B1678" t="inlineStr">
        <is>
          <t>Samridhi 5 Star Line</t>
        </is>
      </c>
      <c r="C1678" s="80" t="n">
        <v>46077</v>
      </c>
      <c r="D1678" t="inlineStr">
        <is>
          <t>FS-HCM-2</t>
        </is>
      </c>
      <c r="E1678" t="inlineStr">
        <is>
          <t>HXX: Registration Mark Not Detected</t>
        </is>
      </c>
      <c r="F1678" t="n">
        <v>6</v>
      </c>
      <c r="G1678" t="n">
        <v>1.16668333333333</v>
      </c>
    </row>
    <row r="1679">
      <c r="A1679" t="inlineStr">
        <is>
          <t>Daily_Minor_Stops_2026_09_18.xlsx</t>
        </is>
      </c>
      <c r="B1679" t="inlineStr">
        <is>
          <t>Samridhi 5 Star Line</t>
        </is>
      </c>
      <c r="C1679" s="80" t="n">
        <v>46077</v>
      </c>
      <c r="D1679" t="inlineStr">
        <is>
          <t>FS-HCM-2</t>
        </is>
      </c>
      <c r="E1679" t="inlineStr">
        <is>
          <t>Cover Machine Discharge Open</t>
        </is>
      </c>
      <c r="F1679" t="n">
        <v>4</v>
      </c>
      <c r="G1679" t="n">
        <v>2.50626666666667</v>
      </c>
    </row>
    <row r="1680">
      <c r="A1680" t="inlineStr">
        <is>
          <t>Daily_Minor_Stops_2026_09_18.xlsx</t>
        </is>
      </c>
      <c r="B1680" t="inlineStr">
        <is>
          <t>Samridhi 5 Star Line</t>
        </is>
      </c>
      <c r="C1680" s="80" t="n">
        <v>46077</v>
      </c>
      <c r="D1680" t="inlineStr">
        <is>
          <t>FS-HCM-3</t>
        </is>
      </c>
      <c r="E1680" t="inlineStr">
        <is>
          <t>HXX: Registration Mark Not Detected</t>
        </is>
      </c>
      <c r="F1680" t="n">
        <v>6</v>
      </c>
      <c r="G1680" t="n">
        <v>1.01595</v>
      </c>
    </row>
    <row r="1681">
      <c r="A1681" t="inlineStr">
        <is>
          <t>Daily_Minor_Stops_2026_09_18.xlsx</t>
        </is>
      </c>
      <c r="B1681" t="inlineStr">
        <is>
          <t>Samridhi 5 Star Line</t>
        </is>
      </c>
      <c r="C1681" s="80" t="n">
        <v>46077</v>
      </c>
      <c r="D1681" t="inlineStr">
        <is>
          <t>FS-HCM-3</t>
        </is>
      </c>
      <c r="E1681" t="inlineStr">
        <is>
          <t>HXX: Film Is Broken</t>
        </is>
      </c>
      <c r="F1681" t="n">
        <v>9</v>
      </c>
      <c r="G1681" t="n">
        <v>6.1571</v>
      </c>
    </row>
    <row r="1682">
      <c r="A1682" t="inlineStr">
        <is>
          <t>Daily_Minor_Stops_2026_09_18.xlsx</t>
        </is>
      </c>
      <c r="B1682" t="inlineStr">
        <is>
          <t>Samridhi 5 Star Line</t>
        </is>
      </c>
      <c r="C1682" s="80" t="n">
        <v>46077</v>
      </c>
      <c r="D1682" t="inlineStr">
        <is>
          <t>FS-HCM-4</t>
        </is>
      </c>
      <c r="E1682" t="inlineStr">
        <is>
          <t>FBX: Overflow At Infeed</t>
        </is>
      </c>
      <c r="F1682" t="n">
        <v>3</v>
      </c>
      <c r="G1682" t="n">
        <v>2.83961666666667</v>
      </c>
    </row>
    <row r="1683">
      <c r="A1683" t="inlineStr">
        <is>
          <t>Daily_Minor_Stops_2026_09_18.xlsx</t>
        </is>
      </c>
      <c r="B1683" t="inlineStr">
        <is>
          <t>Samridhi 5 Star Line</t>
        </is>
      </c>
      <c r="C1683" s="80" t="n">
        <v>46077</v>
      </c>
      <c r="D1683" t="inlineStr">
        <is>
          <t>FS-HCM-4</t>
        </is>
      </c>
      <c r="E1683" t="inlineStr">
        <is>
          <t>FBX: Jam At Infeed</t>
        </is>
      </c>
      <c r="F1683" t="n">
        <v>4</v>
      </c>
      <c r="G1683" t="n">
        <v>1.65913333333333</v>
      </c>
    </row>
    <row r="1684">
      <c r="A1684" t="inlineStr">
        <is>
          <t>Daily_Minor_Stops_2026_09_18.xlsx</t>
        </is>
      </c>
      <c r="B1684" t="inlineStr">
        <is>
          <t>Samridhi 5 Star Line</t>
        </is>
      </c>
      <c r="C1684" s="80" t="n">
        <v>46077</v>
      </c>
      <c r="D1684" t="inlineStr">
        <is>
          <t>FS-HRM-5</t>
        </is>
      </c>
      <c r="E1684" t="inlineStr">
        <is>
          <t>Film Registration Error</t>
        </is>
      </c>
      <c r="F1684" t="n">
        <v>2</v>
      </c>
      <c r="G1684" t="n">
        <v>0.16695</v>
      </c>
    </row>
    <row r="1685">
      <c r="A1685" t="inlineStr">
        <is>
          <t>Daily_Minor_Stops_2026_09_18.xlsx</t>
        </is>
      </c>
      <c r="B1685" t="inlineStr">
        <is>
          <t>Samridhi 5 Star Line</t>
        </is>
      </c>
      <c r="C1685" s="80" t="n">
        <v>46077</v>
      </c>
      <c r="D1685" t="inlineStr">
        <is>
          <t>FS-HRM-5</t>
        </is>
      </c>
      <c r="E1685" t="inlineStr">
        <is>
          <t>Cylinder Blocked-1</t>
        </is>
      </c>
      <c r="F1685" t="n">
        <v>3</v>
      </c>
      <c r="G1685" t="n">
        <v>3.83468333333333</v>
      </c>
    </row>
    <row r="1686">
      <c r="A1686" t="inlineStr">
        <is>
          <t>Daily_Minor_Stops_2026_09_18.xlsx</t>
        </is>
      </c>
      <c r="B1686" t="inlineStr">
        <is>
          <t>Samridhi 5 Star Line</t>
        </is>
      </c>
      <c r="C1686" s="80" t="n">
        <v>46077</v>
      </c>
      <c r="D1686" t="inlineStr">
        <is>
          <t>FS-TTLi-1</t>
        </is>
      </c>
      <c r="E1686" t="inlineStr">
        <is>
          <t>LOD/TGR11: Robot-Gripper Sensor Fault</t>
        </is>
      </c>
      <c r="F1686" t="n">
        <v>6</v>
      </c>
      <c r="G1686" t="n">
        <v>3.00038333333333</v>
      </c>
    </row>
    <row r="1687">
      <c r="A1687" t="inlineStr">
        <is>
          <t>Daily_Minor_Stops_2026_09_18.xlsx</t>
        </is>
      </c>
      <c r="B1687" t="inlineStr">
        <is>
          <t>Samridhi 5 Star Line</t>
        </is>
      </c>
      <c r="C1687" s="80" t="n">
        <v>46077</v>
      </c>
      <c r="D1687" t="inlineStr">
        <is>
          <t>FS-TTLi-1</t>
        </is>
      </c>
      <c r="E1687" t="inlineStr">
        <is>
          <t>FOR/FT11: Hand Over Failure Of Tray</t>
        </is>
      </c>
      <c r="F1687" t="n">
        <v>2</v>
      </c>
      <c r="G1687" t="n">
        <v>1.99956666666667</v>
      </c>
    </row>
    <row r="1688">
      <c r="A1688" t="inlineStr">
        <is>
          <t>Daily_Minor_Stops_2026_09_18.xlsx</t>
        </is>
      </c>
      <c r="B1688" t="inlineStr">
        <is>
          <t>Samridhi 5 Star Line</t>
        </is>
      </c>
      <c r="C1688" s="80" t="n">
        <v>46077</v>
      </c>
      <c r="D1688" t="inlineStr">
        <is>
          <t>FS-TTLi-2</t>
        </is>
      </c>
      <c r="E1688" t="inlineStr">
        <is>
          <t>LOD/TGR11: Robot-Gripper Sensor Fault</t>
        </is>
      </c>
      <c r="F1688" t="n">
        <v>4</v>
      </c>
      <c r="G1688" t="n">
        <v>2.82635</v>
      </c>
    </row>
    <row r="1689">
      <c r="A1689" t="inlineStr">
        <is>
          <t>Daily_Minor_Stops_2026_09_18.xlsx</t>
        </is>
      </c>
      <c r="B1689" t="inlineStr">
        <is>
          <t>Samridhi 5 Star Line</t>
        </is>
      </c>
      <c r="C1689" s="80" t="n">
        <v>46077</v>
      </c>
      <c r="D1689" t="inlineStr">
        <is>
          <t>FS-TTLi-2</t>
        </is>
      </c>
      <c r="E1689" t="inlineStr">
        <is>
          <t>FOR/BP11: Hand Over Of Blank Failed</t>
        </is>
      </c>
      <c r="F1689" t="n">
        <v>6</v>
      </c>
      <c r="G1689" t="n">
        <v>2.84928333333333</v>
      </c>
    </row>
    <row r="1690">
      <c r="A1690" t="inlineStr">
        <is>
          <t>Daily_Minor_Stops_2026_09_18.xlsx</t>
        </is>
      </c>
      <c r="B1690" t="inlineStr">
        <is>
          <t>Samridhi 5 Star Line</t>
        </is>
      </c>
      <c r="C1690" s="80" t="n">
        <v>46077</v>
      </c>
      <c r="D1690" t="inlineStr">
        <is>
          <t>FS-TTLi-3</t>
        </is>
      </c>
      <c r="E1690" t="inlineStr">
        <is>
          <t>TTL1X/CS11: Lost Tray In Sliding Area</t>
        </is>
      </c>
      <c r="F1690" t="n">
        <v>4</v>
      </c>
      <c r="G1690" t="n">
        <v>2.3341</v>
      </c>
    </row>
    <row r="1691">
      <c r="A1691" t="inlineStr">
        <is>
          <t>Daily_Minor_Stops_2026_09_18.xlsx</t>
        </is>
      </c>
      <c r="B1691" t="inlineStr">
        <is>
          <t>Samridhi 5 Star Line</t>
        </is>
      </c>
      <c r="C1691" s="80" t="n">
        <v>46078</v>
      </c>
      <c r="D1691" t="inlineStr">
        <is>
          <t>FS-HCM-1</t>
        </is>
      </c>
      <c r="E1691" t="inlineStr">
        <is>
          <t>FBX: Overflow At Infeed</t>
        </is>
      </c>
      <c r="F1691" t="n">
        <v>18</v>
      </c>
      <c r="G1691" t="n">
        <v>10.4873666666667</v>
      </c>
    </row>
    <row r="1692">
      <c r="A1692" t="inlineStr">
        <is>
          <t>Daily_Minor_Stops_2026_09_18.xlsx</t>
        </is>
      </c>
      <c r="B1692" t="inlineStr">
        <is>
          <t>Samridhi 5 Star Line</t>
        </is>
      </c>
      <c r="C1692" s="80" t="n">
        <v>46078</v>
      </c>
      <c r="D1692" t="inlineStr">
        <is>
          <t>FS-HCM-1</t>
        </is>
      </c>
      <c r="E1692" t="inlineStr">
        <is>
          <t>FBX: Jam At Infeed</t>
        </is>
      </c>
      <c r="F1692" t="n">
        <v>56</v>
      </c>
      <c r="G1692" t="n">
        <v>33.8220833333333</v>
      </c>
    </row>
    <row r="1693">
      <c r="A1693" t="inlineStr">
        <is>
          <t>Daily_Minor_Stops_2026_09_18.xlsx</t>
        </is>
      </c>
      <c r="B1693" t="inlineStr">
        <is>
          <t>Samridhi 5 Star Line</t>
        </is>
      </c>
      <c r="C1693" s="80" t="n">
        <v>46078</v>
      </c>
      <c r="D1693" t="inlineStr">
        <is>
          <t>FS-HCM-2</t>
        </is>
      </c>
      <c r="E1693" t="inlineStr">
        <is>
          <t>HXX: FilmTrackControl Film Out Of Window</t>
        </is>
      </c>
      <c r="F1693" t="n">
        <v>17</v>
      </c>
      <c r="G1693" t="n">
        <v>10.63875</v>
      </c>
    </row>
    <row r="1694">
      <c r="A1694" t="inlineStr">
        <is>
          <t>Daily_Minor_Stops_2026_09_18.xlsx</t>
        </is>
      </c>
      <c r="B1694" t="inlineStr">
        <is>
          <t>Samridhi 5 Star Line</t>
        </is>
      </c>
      <c r="C1694" s="80" t="n">
        <v>46078</v>
      </c>
      <c r="D1694" t="inlineStr">
        <is>
          <t>FS-HCM-2</t>
        </is>
      </c>
      <c r="E1694" t="inlineStr">
        <is>
          <t>HXX: Film Is Broken</t>
        </is>
      </c>
      <c r="F1694" t="n">
        <v>13</v>
      </c>
      <c r="G1694" t="n">
        <v>17.50755</v>
      </c>
    </row>
    <row r="1695">
      <c r="A1695" t="inlineStr">
        <is>
          <t>Daily_Minor_Stops_2026_09_18.xlsx</t>
        </is>
      </c>
      <c r="B1695" t="inlineStr">
        <is>
          <t>Samridhi 5 Star Line</t>
        </is>
      </c>
      <c r="C1695" s="80" t="n">
        <v>46078</v>
      </c>
      <c r="D1695" t="inlineStr">
        <is>
          <t>FS-HCM-3</t>
        </is>
      </c>
      <c r="E1695" t="inlineStr">
        <is>
          <t>HXX: Film Is Broken</t>
        </is>
      </c>
      <c r="F1695" t="n">
        <v>32</v>
      </c>
      <c r="G1695" t="n">
        <v>13.6688833333333</v>
      </c>
    </row>
    <row r="1696">
      <c r="A1696" t="inlineStr">
        <is>
          <t>Daily_Minor_Stops_2026_09_18.xlsx</t>
        </is>
      </c>
      <c r="B1696" t="inlineStr">
        <is>
          <t>Samridhi 5 Star Line</t>
        </is>
      </c>
      <c r="C1696" s="80" t="n">
        <v>46078</v>
      </c>
      <c r="D1696" t="inlineStr">
        <is>
          <t>FS-HCM-3</t>
        </is>
      </c>
      <c r="E1696" t="inlineStr">
        <is>
          <t>FBX: Overflow At Infeed</t>
        </is>
      </c>
      <c r="F1696" t="n">
        <v>14</v>
      </c>
      <c r="G1696" t="n">
        <v>5.49171666666667</v>
      </c>
    </row>
    <row r="1697">
      <c r="A1697" t="inlineStr">
        <is>
          <t>Daily_Minor_Stops_2026_09_18.xlsx</t>
        </is>
      </c>
      <c r="B1697" t="inlineStr">
        <is>
          <t>Samridhi 5 Star Line</t>
        </is>
      </c>
      <c r="C1697" s="80" t="n">
        <v>46078</v>
      </c>
      <c r="D1697" t="inlineStr">
        <is>
          <t>FS-HCM-4</t>
        </is>
      </c>
      <c r="E1697" t="inlineStr">
        <is>
          <t>FBX: Overflow At Infeed</t>
        </is>
      </c>
      <c r="F1697" t="n">
        <v>4</v>
      </c>
      <c r="G1697" t="n">
        <v>2.49633333333333</v>
      </c>
    </row>
    <row r="1698">
      <c r="A1698" t="inlineStr">
        <is>
          <t>Daily_Minor_Stops_2026_09_18.xlsx</t>
        </is>
      </c>
      <c r="B1698" t="inlineStr">
        <is>
          <t>Samridhi 5 Star Line</t>
        </is>
      </c>
      <c r="C1698" s="80" t="n">
        <v>46078</v>
      </c>
      <c r="D1698" t="inlineStr">
        <is>
          <t>FS-HCM-4</t>
        </is>
      </c>
      <c r="E1698" t="inlineStr">
        <is>
          <t>FBX: Jam At Infeed</t>
        </is>
      </c>
      <c r="F1698" t="n">
        <v>5</v>
      </c>
      <c r="G1698" t="n">
        <v>4.99541666666667</v>
      </c>
    </row>
    <row r="1699">
      <c r="A1699" t="inlineStr">
        <is>
          <t>Daily_Minor_Stops_2026_09_18.xlsx</t>
        </is>
      </c>
      <c r="B1699" t="inlineStr">
        <is>
          <t>Samridhi 5 Star Line</t>
        </is>
      </c>
      <c r="C1699" s="80" t="n">
        <v>46078</v>
      </c>
      <c r="D1699" t="inlineStr">
        <is>
          <t>FS-HRM-5</t>
        </is>
      </c>
      <c r="E1699" t="inlineStr">
        <is>
          <t>Position Error-2</t>
        </is>
      </c>
      <c r="F1699" t="n">
        <v>3</v>
      </c>
      <c r="G1699" t="n">
        <v>1.49996666666667</v>
      </c>
    </row>
    <row r="1700">
      <c r="A1700" t="inlineStr">
        <is>
          <t>Daily_Minor_Stops_2026_09_18.xlsx</t>
        </is>
      </c>
      <c r="B1700" t="inlineStr">
        <is>
          <t>Samridhi 5 Star Line</t>
        </is>
      </c>
      <c r="C1700" s="80" t="n">
        <v>46078</v>
      </c>
      <c r="D1700" t="inlineStr">
        <is>
          <t>FS-HRM-5</t>
        </is>
      </c>
      <c r="E1700" t="inlineStr">
        <is>
          <t>Cover Machine Outfeed Open</t>
        </is>
      </c>
      <c r="F1700" t="n">
        <v>5</v>
      </c>
      <c r="G1700" t="n">
        <v>5.99975</v>
      </c>
    </row>
    <row r="1701">
      <c r="A1701" t="inlineStr">
        <is>
          <t>Daily_Minor_Stops_2026_09_18.xlsx</t>
        </is>
      </c>
      <c r="B1701" t="inlineStr">
        <is>
          <t>Samridhi 5 Star Line</t>
        </is>
      </c>
      <c r="C1701" s="80" t="n">
        <v>46078</v>
      </c>
      <c r="D1701" t="inlineStr">
        <is>
          <t>FS-TTLi-1</t>
        </is>
      </c>
      <c r="E1701" t="inlineStr">
        <is>
          <t>TTL1X/CS11: Lost Tray In Sliding Area</t>
        </is>
      </c>
      <c r="F1701" t="n">
        <v>11</v>
      </c>
      <c r="G1701" t="n">
        <v>8.83653333333333</v>
      </c>
    </row>
    <row r="1702">
      <c r="A1702" t="inlineStr">
        <is>
          <t>Daily_Minor_Stops_2026_09_18.xlsx</t>
        </is>
      </c>
      <c r="B1702" t="inlineStr">
        <is>
          <t>Samridhi 5 Star Line</t>
        </is>
      </c>
      <c r="C1702" s="80" t="n">
        <v>46078</v>
      </c>
      <c r="D1702" t="inlineStr">
        <is>
          <t>FS-TTLi-1</t>
        </is>
      </c>
      <c r="E1702" t="inlineStr">
        <is>
          <t>LOD/TPG11: Move Time Out</t>
        </is>
      </c>
      <c r="F1702" t="n">
        <v>9</v>
      </c>
      <c r="G1702" t="n">
        <v>4.16608333333333</v>
      </c>
    </row>
    <row r="1703">
      <c r="A1703" t="inlineStr">
        <is>
          <t>Daily_Minor_Stops_2026_09_18.xlsx</t>
        </is>
      </c>
      <c r="B1703" t="inlineStr">
        <is>
          <t>Samridhi 5 Star Line</t>
        </is>
      </c>
      <c r="C1703" s="80" t="n">
        <v>46078</v>
      </c>
      <c r="D1703" t="inlineStr">
        <is>
          <t>FS-TTLi-2</t>
        </is>
      </c>
      <c r="E1703" t="inlineStr">
        <is>
          <t>TTL1X/CS11: Lost Tray In Sliding Area</t>
        </is>
      </c>
      <c r="F1703" t="n">
        <v>9</v>
      </c>
      <c r="G1703" t="n">
        <v>24.6595166666667</v>
      </c>
    </row>
    <row r="1704">
      <c r="A1704" t="inlineStr">
        <is>
          <t>Daily_Minor_Stops_2026_09_18.xlsx</t>
        </is>
      </c>
      <c r="B1704" t="inlineStr">
        <is>
          <t>Samridhi 5 Star Line</t>
        </is>
      </c>
      <c r="C1704" s="80" t="n">
        <v>46078</v>
      </c>
      <c r="D1704" t="inlineStr">
        <is>
          <t>FS-TTLi-2</t>
        </is>
      </c>
      <c r="E1704" t="inlineStr">
        <is>
          <t>FOR/BP11: Hand Over Of Blank Failed</t>
        </is>
      </c>
      <c r="F1704" t="n">
        <v>26</v>
      </c>
      <c r="G1704" t="n">
        <v>15.2031666666667</v>
      </c>
    </row>
    <row r="1705">
      <c r="A1705" t="inlineStr">
        <is>
          <t>Daily_Minor_Stops_2026_09_18.xlsx</t>
        </is>
      </c>
      <c r="B1705" t="inlineStr">
        <is>
          <t>Samridhi 5 Star Line</t>
        </is>
      </c>
      <c r="C1705" s="80" t="n">
        <v>46078</v>
      </c>
      <c r="D1705" t="inlineStr">
        <is>
          <t>FS-TTLi-3</t>
        </is>
      </c>
      <c r="E1705" t="inlineStr">
        <is>
          <t>LOD/TGR11: Robot-Gripper Sensor Fault</t>
        </is>
      </c>
      <c r="F1705" t="n">
        <v>22</v>
      </c>
      <c r="G1705" t="n">
        <v>12.3231833333333</v>
      </c>
    </row>
    <row r="1706">
      <c r="A1706" t="inlineStr">
        <is>
          <t>Daily_Minor_Stops_2026_09_18.xlsx</t>
        </is>
      </c>
      <c r="B1706" t="inlineStr">
        <is>
          <t>Samridhi 5 Star Line</t>
        </is>
      </c>
      <c r="C1706" s="80" t="n">
        <v>46078</v>
      </c>
      <c r="D1706" t="inlineStr">
        <is>
          <t>FS-TTLi-3</t>
        </is>
      </c>
      <c r="E1706" t="inlineStr">
        <is>
          <t>FOR/BP11: Hand Over Of Blank Failed</t>
        </is>
      </c>
      <c r="F1706" t="n">
        <v>27</v>
      </c>
      <c r="G1706" t="n">
        <v>21.8380333333333</v>
      </c>
    </row>
    <row r="1707">
      <c r="A1707" t="inlineStr">
        <is>
          <t>Daily_Minor_Stops_2026_09_18.xlsx</t>
        </is>
      </c>
      <c r="B1707" t="inlineStr">
        <is>
          <t>Samridhi 5 Star Line</t>
        </is>
      </c>
      <c r="C1707" s="80" t="n">
        <v>46079</v>
      </c>
      <c r="D1707" t="inlineStr">
        <is>
          <t>FS-HCM-1</t>
        </is>
      </c>
      <c r="E1707" t="inlineStr">
        <is>
          <t>HXX: Film Is Broken</t>
        </is>
      </c>
      <c r="F1707" t="n">
        <v>19</v>
      </c>
      <c r="G1707" t="n">
        <v>16.9816666666667</v>
      </c>
    </row>
    <row r="1708">
      <c r="A1708" t="inlineStr">
        <is>
          <t>Daily_Minor_Stops_2026_09_18.xlsx</t>
        </is>
      </c>
      <c r="B1708" t="inlineStr">
        <is>
          <t>Samridhi 5 Star Line</t>
        </is>
      </c>
      <c r="C1708" s="80" t="n">
        <v>46079</v>
      </c>
      <c r="D1708" t="inlineStr">
        <is>
          <t>FS-HCM-1</t>
        </is>
      </c>
      <c r="E1708" t="inlineStr">
        <is>
          <t>FBX: Jam At Infeed</t>
        </is>
      </c>
      <c r="F1708" t="n">
        <v>14</v>
      </c>
      <c r="G1708" t="n">
        <v>5.98615</v>
      </c>
    </row>
    <row r="1709">
      <c r="A1709" t="inlineStr">
        <is>
          <t>Daily_Minor_Stops_2026_09_18.xlsx</t>
        </is>
      </c>
      <c r="B1709" t="inlineStr">
        <is>
          <t>Samridhi 5 Star Line</t>
        </is>
      </c>
      <c r="C1709" s="80" t="n">
        <v>46079</v>
      </c>
      <c r="D1709" t="inlineStr">
        <is>
          <t>FS-HCM-2</t>
        </is>
      </c>
      <c r="E1709" t="inlineStr">
        <is>
          <t>HXX: FilmTrackControl Film Out Of Window</t>
        </is>
      </c>
      <c r="F1709" t="n">
        <v>19</v>
      </c>
      <c r="G1709" t="n">
        <v>7.33148333333333</v>
      </c>
    </row>
    <row r="1710">
      <c r="A1710" t="inlineStr">
        <is>
          <t>Daily_Minor_Stops_2026_09_18.xlsx</t>
        </is>
      </c>
      <c r="B1710" t="inlineStr">
        <is>
          <t>Samridhi 5 Star Line</t>
        </is>
      </c>
      <c r="C1710" s="80" t="n">
        <v>46079</v>
      </c>
      <c r="D1710" t="inlineStr">
        <is>
          <t>FS-HCM-2</t>
        </is>
      </c>
      <c r="E1710" t="inlineStr">
        <is>
          <t>HXX: Double Package Rejected many times</t>
        </is>
      </c>
      <c r="F1710" t="n">
        <v>17</v>
      </c>
      <c r="G1710" t="n">
        <v>11.8303666666667</v>
      </c>
    </row>
    <row r="1711">
      <c r="A1711" t="inlineStr">
        <is>
          <t>Daily_Minor_Stops_2026_09_18.xlsx</t>
        </is>
      </c>
      <c r="B1711" t="inlineStr">
        <is>
          <t>Samridhi 5 Star Line</t>
        </is>
      </c>
      <c r="C1711" s="80" t="n">
        <v>46079</v>
      </c>
      <c r="D1711" t="inlineStr">
        <is>
          <t>FS-HCM-3</t>
        </is>
      </c>
      <c r="E1711" t="inlineStr">
        <is>
          <t>HXX: Film Is Broken</t>
        </is>
      </c>
      <c r="F1711" t="n">
        <v>23</v>
      </c>
      <c r="G1711" t="n">
        <v>21.1704666666667</v>
      </c>
    </row>
    <row r="1712">
      <c r="A1712" t="inlineStr">
        <is>
          <t>Daily_Minor_Stops_2026_09_18.xlsx</t>
        </is>
      </c>
      <c r="B1712" t="inlineStr">
        <is>
          <t>Samridhi 5 Star Line</t>
        </is>
      </c>
      <c r="C1712" s="80" t="n">
        <v>46079</v>
      </c>
      <c r="D1712" t="inlineStr">
        <is>
          <t>FS-HCM-3</t>
        </is>
      </c>
      <c r="E1712" t="inlineStr">
        <is>
          <t>FBX: Jam At Infeed</t>
        </is>
      </c>
      <c r="F1712" t="n">
        <v>15</v>
      </c>
      <c r="G1712" t="n">
        <v>14.8205666666667</v>
      </c>
    </row>
    <row r="1713">
      <c r="A1713" t="inlineStr">
        <is>
          <t>Daily_Minor_Stops_2026_09_18.xlsx</t>
        </is>
      </c>
      <c r="B1713" t="inlineStr">
        <is>
          <t>Samridhi 5 Star Line</t>
        </is>
      </c>
      <c r="C1713" s="80" t="n">
        <v>46079</v>
      </c>
      <c r="D1713" t="inlineStr">
        <is>
          <t>FS-HCM-4</t>
        </is>
      </c>
      <c r="E1713" t="inlineStr">
        <is>
          <t>HXX: Both Film Reels Are Empty</t>
        </is>
      </c>
      <c r="F1713" t="n">
        <v>3</v>
      </c>
      <c r="G1713" t="n">
        <v>1.18001666666667</v>
      </c>
    </row>
    <row r="1714">
      <c r="A1714" t="inlineStr">
        <is>
          <t>Daily_Minor_Stops_2026_09_18.xlsx</t>
        </is>
      </c>
      <c r="B1714" t="inlineStr">
        <is>
          <t>Samridhi 5 Star Line</t>
        </is>
      </c>
      <c r="C1714" s="80" t="n">
        <v>46079</v>
      </c>
      <c r="D1714" t="inlineStr">
        <is>
          <t>FS-HCM-4</t>
        </is>
      </c>
      <c r="E1714" t="inlineStr">
        <is>
          <t>Door Machine Discharge Open</t>
        </is>
      </c>
      <c r="F1714" t="n">
        <v>3</v>
      </c>
      <c r="G1714" t="n">
        <v>0.660416666666667</v>
      </c>
    </row>
    <row r="1715">
      <c r="A1715" t="inlineStr">
        <is>
          <t>Daily_Minor_Stops_2026_09_18.xlsx</t>
        </is>
      </c>
      <c r="B1715" t="inlineStr">
        <is>
          <t>Samridhi 5 Star Line</t>
        </is>
      </c>
      <c r="C1715" s="80" t="n">
        <v>46079</v>
      </c>
      <c r="D1715" t="inlineStr">
        <is>
          <t>FS-HRM-5</t>
        </is>
      </c>
      <c r="E1715" t="inlineStr">
        <is>
          <t>Position Error-2</t>
        </is>
      </c>
      <c r="F1715" t="n">
        <v>2</v>
      </c>
      <c r="G1715" t="n">
        <v>0.167</v>
      </c>
    </row>
    <row r="1716">
      <c r="A1716" t="inlineStr">
        <is>
          <t>Daily_Minor_Stops_2026_09_18.xlsx</t>
        </is>
      </c>
      <c r="B1716" t="inlineStr">
        <is>
          <t>Samridhi 5 Star Line</t>
        </is>
      </c>
      <c r="C1716" s="80" t="n">
        <v>46079</v>
      </c>
      <c r="D1716" t="inlineStr">
        <is>
          <t>FS-HRM-5</t>
        </is>
      </c>
      <c r="E1716" t="inlineStr">
        <is>
          <t>Cover Machine Outfeed Open</t>
        </is>
      </c>
      <c r="F1716" t="n">
        <v>4</v>
      </c>
      <c r="G1716" t="n">
        <v>5.83113333333333</v>
      </c>
    </row>
    <row r="1717">
      <c r="A1717" t="inlineStr">
        <is>
          <t>Daily_Minor_Stops_2026_09_18.xlsx</t>
        </is>
      </c>
      <c r="B1717" t="inlineStr">
        <is>
          <t>Samridhi 5 Star Line</t>
        </is>
      </c>
      <c r="C1717" s="80" t="n">
        <v>46079</v>
      </c>
      <c r="D1717" t="inlineStr">
        <is>
          <t>FS-TTLi-1</t>
        </is>
      </c>
      <c r="E1717" t="inlineStr">
        <is>
          <t>FOR/BP11: Hand Over Of Blank Failed</t>
        </is>
      </c>
      <c r="F1717" t="n">
        <v>16</v>
      </c>
      <c r="G1717" t="n">
        <v>10.9959166666667</v>
      </c>
    </row>
    <row r="1718">
      <c r="A1718" t="inlineStr">
        <is>
          <t>Daily_Minor_Stops_2026_09_18.xlsx</t>
        </is>
      </c>
      <c r="B1718" t="inlineStr">
        <is>
          <t>Samridhi 5 Star Line</t>
        </is>
      </c>
      <c r="C1718" s="80" t="n">
        <v>46079</v>
      </c>
      <c r="D1718" t="inlineStr">
        <is>
          <t>FS-TTLi-1</t>
        </is>
      </c>
      <c r="E1718" t="inlineStr">
        <is>
          <t>CLO/TFXX: Jam On Tray Infeed</t>
        </is>
      </c>
      <c r="F1718" t="n">
        <v>13</v>
      </c>
      <c r="G1718" t="n">
        <v>7.23985</v>
      </c>
    </row>
    <row r="1719">
      <c r="A1719" t="inlineStr">
        <is>
          <t>Daily_Minor_Stops_2026_09_18.xlsx</t>
        </is>
      </c>
      <c r="B1719" t="inlineStr">
        <is>
          <t>Samridhi 5 Star Line</t>
        </is>
      </c>
      <c r="C1719" s="80" t="n">
        <v>46079</v>
      </c>
      <c r="D1719" t="inlineStr">
        <is>
          <t>FS-TTLi-2</t>
        </is>
      </c>
      <c r="E1719" t="inlineStr">
        <is>
          <t>TTL1X/CS11: Lost Tray In Sliding Area</t>
        </is>
      </c>
      <c r="F1719" t="n">
        <v>6</v>
      </c>
      <c r="G1719" t="n">
        <v>3.66865</v>
      </c>
    </row>
    <row r="1720">
      <c r="A1720" t="inlineStr">
        <is>
          <t>Daily_Minor_Stops_2026_09_18.xlsx</t>
        </is>
      </c>
      <c r="B1720" t="inlineStr">
        <is>
          <t>Samridhi 5 Star Line</t>
        </is>
      </c>
      <c r="C1720" s="80" t="n">
        <v>46079</v>
      </c>
      <c r="D1720" t="inlineStr">
        <is>
          <t>FS-TTLi-2</t>
        </is>
      </c>
      <c r="E1720" t="inlineStr">
        <is>
          <t>FOR/BP11: Hand Over Of Blank Failed</t>
        </is>
      </c>
      <c r="F1720" t="n">
        <v>6</v>
      </c>
      <c r="G1720" t="n">
        <v>5.49938333333333</v>
      </c>
    </row>
    <row r="1721">
      <c r="A1721" t="inlineStr">
        <is>
          <t>Daily_Minor_Stops_2026_09_18.xlsx</t>
        </is>
      </c>
      <c r="B1721" t="inlineStr">
        <is>
          <t>Samridhi 5 Star Line</t>
        </is>
      </c>
      <c r="C1721" s="80" t="n">
        <v>46079</v>
      </c>
      <c r="D1721" t="inlineStr">
        <is>
          <t>FS-TTLi-3</t>
        </is>
      </c>
      <c r="E1721" t="inlineStr">
        <is>
          <t>LOD/TGR11: Robot-Gripper Sensor Fault</t>
        </is>
      </c>
      <c r="F1721" t="n">
        <v>20</v>
      </c>
      <c r="G1721" t="n">
        <v>10.1593</v>
      </c>
    </row>
    <row r="1722">
      <c r="A1722" t="inlineStr">
        <is>
          <t>Daily_Minor_Stops_2026_09_18.xlsx</t>
        </is>
      </c>
      <c r="B1722" t="inlineStr">
        <is>
          <t>Samridhi 5 Star Line</t>
        </is>
      </c>
      <c r="C1722" s="80" t="n">
        <v>46079</v>
      </c>
      <c r="D1722" t="inlineStr">
        <is>
          <t>FS-TTLi-3</t>
        </is>
      </c>
      <c r="E1722" t="inlineStr">
        <is>
          <t>FOR/BP11: Hand Over Of Blank Failed</t>
        </is>
      </c>
      <c r="F1722" t="n">
        <v>9</v>
      </c>
      <c r="G1722" t="n">
        <v>7.49536666666667</v>
      </c>
    </row>
    <row r="1723">
      <c r="A1723" t="inlineStr">
        <is>
          <t>Daily_Minor_Stops_2026_09_18.xlsx</t>
        </is>
      </c>
      <c r="B1723" t="inlineStr">
        <is>
          <t>Samridhi 5 Star Line</t>
        </is>
      </c>
      <c r="C1723" s="80" t="n">
        <v>46080</v>
      </c>
      <c r="D1723" t="inlineStr">
        <is>
          <t>FS-HCM-1</t>
        </is>
      </c>
      <c r="E1723" t="inlineStr">
        <is>
          <t>FBX: Overflow At Infeed</t>
        </is>
      </c>
      <c r="F1723" t="n">
        <v>19</v>
      </c>
      <c r="G1723" t="n">
        <v>9.842133333333329</v>
      </c>
    </row>
    <row r="1724">
      <c r="A1724" t="inlineStr">
        <is>
          <t>Daily_Minor_Stops_2026_09_18.xlsx</t>
        </is>
      </c>
      <c r="B1724" t="inlineStr">
        <is>
          <t>Samridhi 5 Star Line</t>
        </is>
      </c>
      <c r="C1724" s="80" t="n">
        <v>46080</v>
      </c>
      <c r="D1724" t="inlineStr">
        <is>
          <t>FS-HCM-1</t>
        </is>
      </c>
      <c r="E1724" t="inlineStr">
        <is>
          <t>FBX: Jam At Infeed</t>
        </is>
      </c>
      <c r="F1724" t="n">
        <v>14</v>
      </c>
      <c r="G1724" t="n">
        <v>6.90588333333333</v>
      </c>
    </row>
    <row r="1725">
      <c r="A1725" t="inlineStr">
        <is>
          <t>Daily_Minor_Stops_2026_09_18.xlsx</t>
        </is>
      </c>
      <c r="B1725" t="inlineStr">
        <is>
          <t>Samridhi 5 Star Line</t>
        </is>
      </c>
      <c r="C1725" s="80" t="n">
        <v>46080</v>
      </c>
      <c r="D1725" t="inlineStr">
        <is>
          <t>FS-HCM-2</t>
        </is>
      </c>
      <c r="E1725" t="inlineStr">
        <is>
          <t>HXX: Film Is Broken</t>
        </is>
      </c>
      <c r="F1725" t="n">
        <v>16</v>
      </c>
      <c r="G1725" t="n">
        <v>26.3777166666667</v>
      </c>
    </row>
    <row r="1726">
      <c r="A1726" t="inlineStr">
        <is>
          <t>Daily_Minor_Stops_2026_09_18.xlsx</t>
        </is>
      </c>
      <c r="B1726" t="inlineStr">
        <is>
          <t>Samridhi 5 Star Line</t>
        </is>
      </c>
      <c r="C1726" s="80" t="n">
        <v>46080</v>
      </c>
      <c r="D1726" t="inlineStr">
        <is>
          <t>FS-HCM-2</t>
        </is>
      </c>
      <c r="E1726" t="inlineStr">
        <is>
          <t>HXX: Both Film Reels Are Empty</t>
        </is>
      </c>
      <c r="F1726" t="n">
        <v>23</v>
      </c>
      <c r="G1726" t="n">
        <v>27.8902666666667</v>
      </c>
    </row>
    <row r="1727">
      <c r="A1727" t="inlineStr">
        <is>
          <t>Daily_Minor_Stops_2026_09_18.xlsx</t>
        </is>
      </c>
      <c r="B1727" t="inlineStr">
        <is>
          <t>Samridhi 5 Star Line</t>
        </is>
      </c>
      <c r="C1727" s="80" t="n">
        <v>46080</v>
      </c>
      <c r="D1727" t="inlineStr">
        <is>
          <t>FS-HCM-3</t>
        </is>
      </c>
      <c r="E1727" t="inlineStr">
        <is>
          <t>HXX: FilmTrackControl Film Out Of Window</t>
        </is>
      </c>
      <c r="F1727" t="n">
        <v>24</v>
      </c>
      <c r="G1727" t="n">
        <v>9.582100000000001</v>
      </c>
    </row>
    <row r="1728">
      <c r="A1728" t="inlineStr">
        <is>
          <t>Daily_Minor_Stops_2026_09_18.xlsx</t>
        </is>
      </c>
      <c r="B1728" t="inlineStr">
        <is>
          <t>Samridhi 5 Star Line</t>
        </is>
      </c>
      <c r="C1728" s="80" t="n">
        <v>46080</v>
      </c>
      <c r="D1728" t="inlineStr">
        <is>
          <t>FS-HCM-3</t>
        </is>
      </c>
      <c r="E1728" t="inlineStr">
        <is>
          <t>HXX: Film Is Broken</t>
        </is>
      </c>
      <c r="F1728" t="n">
        <v>24</v>
      </c>
      <c r="G1728" t="n">
        <v>12.2604333333333</v>
      </c>
    </row>
    <row r="1729">
      <c r="A1729" t="inlineStr">
        <is>
          <t>Daily_Minor_Stops_2026_09_18.xlsx</t>
        </is>
      </c>
      <c r="B1729" t="inlineStr">
        <is>
          <t>Samridhi 5 Star Line</t>
        </is>
      </c>
      <c r="C1729" s="80" t="n">
        <v>46080</v>
      </c>
      <c r="D1729" t="inlineStr">
        <is>
          <t>FS-HCM-4</t>
        </is>
      </c>
      <c r="E1729" t="inlineStr">
        <is>
          <t>HXX: Film Is Broken</t>
        </is>
      </c>
      <c r="F1729" t="n">
        <v>5</v>
      </c>
      <c r="G1729" t="n">
        <v>1.50196666666667</v>
      </c>
    </row>
    <row r="1730">
      <c r="A1730" t="inlineStr">
        <is>
          <t>Daily_Minor_Stops_2026_09_18.xlsx</t>
        </is>
      </c>
      <c r="B1730" t="inlineStr">
        <is>
          <t>Samridhi 5 Star Line</t>
        </is>
      </c>
      <c r="C1730" s="80" t="n">
        <v>46080</v>
      </c>
      <c r="D1730" t="inlineStr">
        <is>
          <t>FS-HCM-4</t>
        </is>
      </c>
      <c r="E1730" t="inlineStr">
        <is>
          <t>FBX: Overflow At Infeed</t>
        </is>
      </c>
      <c r="F1730" t="n">
        <v>9</v>
      </c>
      <c r="G1730" t="n">
        <v>14.7221</v>
      </c>
    </row>
    <row r="1731">
      <c r="A1731" t="inlineStr">
        <is>
          <t>Daily_Minor_Stops_2026_09_18.xlsx</t>
        </is>
      </c>
      <c r="B1731" t="inlineStr">
        <is>
          <t>Samridhi 5 Star Line</t>
        </is>
      </c>
      <c r="C1731" s="80" t="n">
        <v>46080</v>
      </c>
      <c r="D1731" t="inlineStr">
        <is>
          <t>FS-HRM-5</t>
        </is>
      </c>
      <c r="E1731" t="inlineStr">
        <is>
          <t>Position Error-2</t>
        </is>
      </c>
      <c r="F1731" t="n">
        <v>4</v>
      </c>
      <c r="G1731" t="n">
        <v>1.15886666666667</v>
      </c>
    </row>
    <row r="1732">
      <c r="A1732" t="inlineStr">
        <is>
          <t>Daily_Minor_Stops_2026_09_18.xlsx</t>
        </is>
      </c>
      <c r="B1732" t="inlineStr">
        <is>
          <t>Samridhi 5 Star Line</t>
        </is>
      </c>
      <c r="C1732" s="80" t="n">
        <v>46080</v>
      </c>
      <c r="D1732" t="inlineStr">
        <is>
          <t>FS-HRM-5</t>
        </is>
      </c>
      <c r="E1732" t="inlineStr">
        <is>
          <t>Film Is Broken-1</t>
        </is>
      </c>
      <c r="F1732" t="n">
        <v>6</v>
      </c>
      <c r="G1732" t="n">
        <v>10.0236</v>
      </c>
    </row>
    <row r="1733">
      <c r="A1733" t="inlineStr">
        <is>
          <t>Daily_Minor_Stops_2026_09_18.xlsx</t>
        </is>
      </c>
      <c r="B1733" t="inlineStr">
        <is>
          <t>Samridhi 5 Star Line</t>
        </is>
      </c>
      <c r="C1733" s="80" t="n">
        <v>46080</v>
      </c>
      <c r="D1733" t="inlineStr">
        <is>
          <t>FS-TTLi-1</t>
        </is>
      </c>
      <c r="E1733" t="inlineStr">
        <is>
          <t>FOR/FT11: Hand Over Failure Of Tray</t>
        </is>
      </c>
      <c r="F1733" t="n">
        <v>5</v>
      </c>
      <c r="G1733" t="n">
        <v>1.00111666666667</v>
      </c>
    </row>
    <row r="1734">
      <c r="A1734" t="inlineStr">
        <is>
          <t>Daily_Minor_Stops_2026_09_18.xlsx</t>
        </is>
      </c>
      <c r="B1734" t="inlineStr">
        <is>
          <t>Samridhi 5 Star Line</t>
        </is>
      </c>
      <c r="C1734" s="80" t="n">
        <v>46080</v>
      </c>
      <c r="D1734" t="inlineStr">
        <is>
          <t>FS-TTLi-1</t>
        </is>
      </c>
      <c r="E1734" t="inlineStr">
        <is>
          <t>FOR/BP11: Hand Over Of Blank Failed</t>
        </is>
      </c>
      <c r="F1734" t="n">
        <v>9</v>
      </c>
      <c r="G1734" t="n">
        <v>6.68498333333334</v>
      </c>
    </row>
    <row r="1735">
      <c r="A1735" t="inlineStr">
        <is>
          <t>Daily_Minor_Stops_2026_09_18.xlsx</t>
        </is>
      </c>
      <c r="B1735" t="inlineStr">
        <is>
          <t>Samridhi 5 Star Line</t>
        </is>
      </c>
      <c r="C1735" s="80" t="n">
        <v>46080</v>
      </c>
      <c r="D1735" t="inlineStr">
        <is>
          <t>FS-TTLi-2</t>
        </is>
      </c>
      <c r="E1735" t="inlineStr">
        <is>
          <t>TTL1X/CS11: Lost Tray In Sliding Area</t>
        </is>
      </c>
      <c r="F1735" t="n">
        <v>4</v>
      </c>
      <c r="G1735" t="n">
        <v>4.1665</v>
      </c>
    </row>
    <row r="1736">
      <c r="A1736" t="inlineStr">
        <is>
          <t>Daily_Minor_Stops_2026_09_18.xlsx</t>
        </is>
      </c>
      <c r="B1736" t="inlineStr">
        <is>
          <t>Samridhi 5 Star Line</t>
        </is>
      </c>
      <c r="C1736" s="80" t="n">
        <v>46080</v>
      </c>
      <c r="D1736" t="inlineStr">
        <is>
          <t>FS-TTLi-2</t>
        </is>
      </c>
      <c r="E1736" t="inlineStr">
        <is>
          <t>LOD/TPG11: Move Time Out</t>
        </is>
      </c>
      <c r="F1736" t="n">
        <v>5</v>
      </c>
      <c r="G1736" t="n">
        <v>2.7215</v>
      </c>
    </row>
    <row r="1737">
      <c r="A1737" t="inlineStr">
        <is>
          <t>Daily_Minor_Stops_2026_09_18.xlsx</t>
        </is>
      </c>
      <c r="B1737" t="inlineStr">
        <is>
          <t>Samridhi 5 Star Line</t>
        </is>
      </c>
      <c r="C1737" s="80" t="n">
        <v>46080</v>
      </c>
      <c r="D1737" t="inlineStr">
        <is>
          <t>FS-TTLi-3</t>
        </is>
      </c>
      <c r="E1737" t="inlineStr">
        <is>
          <t>LOD/TGR11: Robot-Gripper Sensor Fault</t>
        </is>
      </c>
      <c r="F1737" t="n">
        <v>9</v>
      </c>
      <c r="G1737" t="n">
        <v>3.90971666666667</v>
      </c>
    </row>
    <row r="1738">
      <c r="A1738" t="inlineStr">
        <is>
          <t>Daily_Minor_Stops_2026_09_18.xlsx</t>
        </is>
      </c>
      <c r="B1738" t="inlineStr">
        <is>
          <t>Samridhi 5 Star Line</t>
        </is>
      </c>
      <c r="C1738" s="80" t="n">
        <v>46080</v>
      </c>
      <c r="D1738" t="inlineStr">
        <is>
          <t>FS-TTLi-3</t>
        </is>
      </c>
      <c r="E1738" t="inlineStr">
        <is>
          <t>FOR/BP11: Hand Over Of Blank Failed</t>
        </is>
      </c>
      <c r="F1738" t="n">
        <v>16</v>
      </c>
      <c r="G1738" t="n">
        <v>9.64051666666667</v>
      </c>
    </row>
    <row r="1739">
      <c r="A1739" t="inlineStr">
        <is>
          <t>Daily_Minor_Stops_2026_09_18.xlsx</t>
        </is>
      </c>
      <c r="B1739" t="inlineStr">
        <is>
          <t>Samridhi 5 Star Line</t>
        </is>
      </c>
      <c r="C1739" s="80" t="n">
        <v>46081</v>
      </c>
      <c r="D1739" t="inlineStr">
        <is>
          <t>FS-HCM-1</t>
        </is>
      </c>
      <c r="E1739" t="inlineStr">
        <is>
          <t>HXX: Film Is Broken</t>
        </is>
      </c>
      <c r="F1739" t="n">
        <v>25</v>
      </c>
      <c r="G1739" t="n">
        <v>20.0021833333333</v>
      </c>
    </row>
    <row r="1740">
      <c r="A1740" t="inlineStr">
        <is>
          <t>Daily_Minor_Stops_2026_09_18.xlsx</t>
        </is>
      </c>
      <c r="B1740" t="inlineStr">
        <is>
          <t>Samridhi 5 Star Line</t>
        </is>
      </c>
      <c r="C1740" s="80" t="n">
        <v>46081</v>
      </c>
      <c r="D1740" t="inlineStr">
        <is>
          <t>FS-HCM-1</t>
        </is>
      </c>
      <c r="E1740" t="inlineStr">
        <is>
          <t>FBX: Jam At Infeed</t>
        </is>
      </c>
      <c r="F1740" t="n">
        <v>25</v>
      </c>
      <c r="G1740" t="n">
        <v>6.95116666666667</v>
      </c>
    </row>
    <row r="1741">
      <c r="A1741" t="inlineStr">
        <is>
          <t>Daily_Minor_Stops_2026_09_18.xlsx</t>
        </is>
      </c>
      <c r="B1741" t="inlineStr">
        <is>
          <t>Samridhi 5 Star Line</t>
        </is>
      </c>
      <c r="C1741" s="80" t="n">
        <v>46081</v>
      </c>
      <c r="D1741" t="inlineStr">
        <is>
          <t>FS-HCM-2</t>
        </is>
      </c>
      <c r="E1741" t="inlineStr">
        <is>
          <t>HXX: Film Is Broken</t>
        </is>
      </c>
      <c r="F1741" t="n">
        <v>17</v>
      </c>
      <c r="G1741" t="n">
        <v>23.9912666666667</v>
      </c>
    </row>
    <row r="1742">
      <c r="A1742" t="inlineStr">
        <is>
          <t>Daily_Minor_Stops_2026_09_18.xlsx</t>
        </is>
      </c>
      <c r="B1742" t="inlineStr">
        <is>
          <t>Samridhi 5 Star Line</t>
        </is>
      </c>
      <c r="C1742" s="80" t="n">
        <v>46081</v>
      </c>
      <c r="D1742" t="inlineStr">
        <is>
          <t>FS-HCM-2</t>
        </is>
      </c>
      <c r="E1742" t="inlineStr">
        <is>
          <t>HXX: Both Film Reels Are Empty</t>
        </is>
      </c>
      <c r="F1742" t="n">
        <v>25</v>
      </c>
      <c r="G1742" t="n">
        <v>25.6582333333333</v>
      </c>
    </row>
    <row r="1743">
      <c r="A1743" t="inlineStr">
        <is>
          <t>Daily_Minor_Stops_2026_09_18.xlsx</t>
        </is>
      </c>
      <c r="B1743" t="inlineStr">
        <is>
          <t>Samridhi 5 Star Line</t>
        </is>
      </c>
      <c r="C1743" s="80" t="n">
        <v>46081</v>
      </c>
      <c r="D1743" t="inlineStr">
        <is>
          <t>FS-HCM-3</t>
        </is>
      </c>
      <c r="E1743" t="inlineStr">
        <is>
          <t>HXX: Film Is Broken</t>
        </is>
      </c>
      <c r="F1743" t="n">
        <v>31</v>
      </c>
      <c r="G1743" t="n">
        <v>23.13825</v>
      </c>
    </row>
    <row r="1744">
      <c r="A1744" t="inlineStr">
        <is>
          <t>Daily_Minor_Stops_2026_09_18.xlsx</t>
        </is>
      </c>
      <c r="B1744" t="inlineStr">
        <is>
          <t>Samridhi 5 Star Line</t>
        </is>
      </c>
      <c r="C1744" s="80" t="n">
        <v>46081</v>
      </c>
      <c r="D1744" t="inlineStr">
        <is>
          <t>FS-HCM-3</t>
        </is>
      </c>
      <c r="E1744" t="inlineStr">
        <is>
          <t>FBX: Jam At Infeed</t>
        </is>
      </c>
      <c r="F1744" t="n">
        <v>17</v>
      </c>
      <c r="G1744" t="n">
        <v>6.68908333333333</v>
      </c>
    </row>
    <row r="1745">
      <c r="A1745" t="inlineStr">
        <is>
          <t>Daily_Minor_Stops_2026_09_18.xlsx</t>
        </is>
      </c>
      <c r="B1745" t="inlineStr">
        <is>
          <t>Samridhi 5 Star Line</t>
        </is>
      </c>
      <c r="C1745" s="80" t="n">
        <v>46081</v>
      </c>
      <c r="D1745" t="inlineStr">
        <is>
          <t>FS-HCM-4</t>
        </is>
      </c>
      <c r="E1745" t="inlineStr">
        <is>
          <t>HXX: Too Many Consecutive Rejects</t>
        </is>
      </c>
      <c r="F1745" t="n">
        <v>4</v>
      </c>
      <c r="G1745" t="n">
        <v>2.68133333333333</v>
      </c>
    </row>
    <row r="1746">
      <c r="A1746" t="inlineStr">
        <is>
          <t>Daily_Minor_Stops_2026_09_18.xlsx</t>
        </is>
      </c>
      <c r="B1746" t="inlineStr">
        <is>
          <t>Samridhi 5 Star Line</t>
        </is>
      </c>
      <c r="C1746" s="80" t="n">
        <v>46081</v>
      </c>
      <c r="D1746" t="inlineStr">
        <is>
          <t>FS-HCM-4</t>
        </is>
      </c>
      <c r="E1746" t="inlineStr">
        <is>
          <t>FBX: Overflow At Infeed</t>
        </is>
      </c>
      <c r="F1746" t="n">
        <v>5</v>
      </c>
      <c r="G1746" t="n">
        <v>1.53153333333333</v>
      </c>
    </row>
    <row r="1747">
      <c r="A1747" t="inlineStr">
        <is>
          <t>Daily_Minor_Stops_2026_09_18.xlsx</t>
        </is>
      </c>
      <c r="B1747" t="inlineStr">
        <is>
          <t>Samridhi 5 Star Line</t>
        </is>
      </c>
      <c r="C1747" s="80" t="n">
        <v>46081</v>
      </c>
      <c r="D1747" t="inlineStr">
        <is>
          <t>FS-HRM-5</t>
        </is>
      </c>
      <c r="E1747" t="inlineStr">
        <is>
          <t>Position Error-2</t>
        </is>
      </c>
      <c r="F1747" t="n">
        <v>3</v>
      </c>
      <c r="G1747" t="n">
        <v>1.67823333333333</v>
      </c>
    </row>
    <row r="1748">
      <c r="A1748" t="inlineStr">
        <is>
          <t>Daily_Minor_Stops_2026_09_18.xlsx</t>
        </is>
      </c>
      <c r="B1748" t="inlineStr">
        <is>
          <t>Samridhi 5 Star Line</t>
        </is>
      </c>
      <c r="C1748" s="80" t="n">
        <v>46081</v>
      </c>
      <c r="D1748" t="inlineStr">
        <is>
          <t>FS-HRM-5</t>
        </is>
      </c>
      <c r="E1748" t="inlineStr">
        <is>
          <t>Door Alignment Belt Open</t>
        </is>
      </c>
      <c r="F1748" t="n">
        <v>2</v>
      </c>
      <c r="G1748" t="n">
        <v>2.34741666666667</v>
      </c>
    </row>
    <row r="1749">
      <c r="A1749" t="inlineStr">
        <is>
          <t>Daily_Minor_Stops_2026_09_18.xlsx</t>
        </is>
      </c>
      <c r="B1749" t="inlineStr">
        <is>
          <t>Samridhi 5 Star Line</t>
        </is>
      </c>
      <c r="C1749" s="80" t="n">
        <v>46081</v>
      </c>
      <c r="D1749" t="inlineStr">
        <is>
          <t>FS-TTLi-1</t>
        </is>
      </c>
      <c r="E1749" t="inlineStr">
        <is>
          <t>LOD/TPG11: Move Time Out</t>
        </is>
      </c>
      <c r="F1749" t="n">
        <v>8</v>
      </c>
      <c r="G1749" t="n">
        <v>2.43615</v>
      </c>
    </row>
    <row r="1750">
      <c r="A1750" t="inlineStr">
        <is>
          <t>Daily_Minor_Stops_2026_09_18.xlsx</t>
        </is>
      </c>
      <c r="B1750" t="inlineStr">
        <is>
          <t>Samridhi 5 Star Line</t>
        </is>
      </c>
      <c r="C1750" s="80" t="n">
        <v>46081</v>
      </c>
      <c r="D1750" t="inlineStr">
        <is>
          <t>FS-TTLi-1</t>
        </is>
      </c>
      <c r="E1750" t="inlineStr">
        <is>
          <t>FOR/BP11: Hand Over Of Blank Failed</t>
        </is>
      </c>
      <c r="F1750" t="n">
        <v>4</v>
      </c>
      <c r="G1750" t="n">
        <v>2.6702</v>
      </c>
    </row>
    <row r="1751">
      <c r="A1751" t="inlineStr">
        <is>
          <t>Daily_Minor_Stops_2026_09_18.xlsx</t>
        </is>
      </c>
      <c r="B1751" t="inlineStr">
        <is>
          <t>Samridhi 5 Star Line</t>
        </is>
      </c>
      <c r="C1751" s="80" t="n">
        <v>46081</v>
      </c>
      <c r="D1751" t="inlineStr">
        <is>
          <t>FS-TTLi-2</t>
        </is>
      </c>
      <c r="E1751" t="inlineStr">
        <is>
          <t>LOD/HXX11: Upstrm M/C Not Home in time</t>
        </is>
      </c>
      <c r="F1751" t="n">
        <v>4</v>
      </c>
      <c r="G1751" t="n">
        <v>19.4726833333333</v>
      </c>
    </row>
    <row r="1752">
      <c r="A1752" t="inlineStr">
        <is>
          <t>Daily_Minor_Stops_2026_09_18.xlsx</t>
        </is>
      </c>
      <c r="B1752" t="inlineStr">
        <is>
          <t>Samridhi 5 Star Line</t>
        </is>
      </c>
      <c r="C1752" s="80" t="n">
        <v>46081</v>
      </c>
      <c r="D1752" t="inlineStr">
        <is>
          <t>FS-TTLi-2</t>
        </is>
      </c>
      <c r="E1752" t="inlineStr">
        <is>
          <t>FOR/BP11: Hand Over Of Blank Failed</t>
        </is>
      </c>
      <c r="F1752" t="n">
        <v>8</v>
      </c>
      <c r="G1752" t="n">
        <v>3.75916666666667</v>
      </c>
    </row>
    <row r="1753">
      <c r="A1753" t="inlineStr">
        <is>
          <t>Daily_Minor_Stops_2026_09_18.xlsx</t>
        </is>
      </c>
      <c r="B1753" t="inlineStr">
        <is>
          <t>Samridhi 5 Star Line</t>
        </is>
      </c>
      <c r="C1753" s="80" t="n">
        <v>46081</v>
      </c>
      <c r="D1753" t="inlineStr">
        <is>
          <t>FS-TTLi-3</t>
        </is>
      </c>
      <c r="E1753" t="inlineStr">
        <is>
          <t>LOD/TGR11: Robot-Gripper Sensor Fault</t>
        </is>
      </c>
      <c r="F1753" t="n">
        <v>4</v>
      </c>
      <c r="G1753" t="n">
        <v>0.985666666666667</v>
      </c>
    </row>
    <row r="1754">
      <c r="A1754" t="inlineStr">
        <is>
          <t>Daily_Minor_Stops_2026_09_18.xlsx</t>
        </is>
      </c>
      <c r="B1754" t="inlineStr">
        <is>
          <t>Samridhi 5 Star Line</t>
        </is>
      </c>
      <c r="C1754" s="80" t="n">
        <v>46081</v>
      </c>
      <c r="D1754" t="inlineStr">
        <is>
          <t>FS-TTLi-3</t>
        </is>
      </c>
      <c r="E1754" t="inlineStr">
        <is>
          <t>LOD/HXX11: Upstrm M/C Not Home in time</t>
        </is>
      </c>
      <c r="F1754" t="n">
        <v>2</v>
      </c>
      <c r="G1754" t="n">
        <v>2.011</v>
      </c>
    </row>
    <row r="1755">
      <c r="A1755" t="inlineStr">
        <is>
          <t>Daily_Minor_Stops_2026_09_18.xlsx</t>
        </is>
      </c>
      <c r="B1755" t="inlineStr">
        <is>
          <t>Samridhi 5 Star Line</t>
        </is>
      </c>
      <c r="C1755" s="80" t="n">
        <v>46082</v>
      </c>
      <c r="D1755" t="inlineStr">
        <is>
          <t>FS-HCM-1</t>
        </is>
      </c>
      <c r="E1755" t="inlineStr">
        <is>
          <t>FBX: Overflow At Infeed</t>
        </is>
      </c>
      <c r="F1755" t="n">
        <v>31</v>
      </c>
      <c r="G1755" t="n">
        <v>17.5174</v>
      </c>
    </row>
    <row r="1756">
      <c r="A1756" t="inlineStr">
        <is>
          <t>Daily_Minor_Stops_2026_09_18.xlsx</t>
        </is>
      </c>
      <c r="B1756" t="inlineStr">
        <is>
          <t>Samridhi 5 Star Line</t>
        </is>
      </c>
      <c r="C1756" s="80" t="n">
        <v>46082</v>
      </c>
      <c r="D1756" t="inlineStr">
        <is>
          <t>FS-HCM-1</t>
        </is>
      </c>
      <c r="E1756" t="inlineStr">
        <is>
          <t>FBX: Jam At Infeed</t>
        </is>
      </c>
      <c r="F1756" t="n">
        <v>60</v>
      </c>
      <c r="G1756" t="n">
        <v>23.9013166666667</v>
      </c>
    </row>
    <row r="1757">
      <c r="A1757" t="inlineStr">
        <is>
          <t>Daily_Minor_Stops_2026_09_18.xlsx</t>
        </is>
      </c>
      <c r="B1757" t="inlineStr">
        <is>
          <t>Samridhi 5 Star Line</t>
        </is>
      </c>
      <c r="C1757" s="80" t="n">
        <v>46082</v>
      </c>
      <c r="D1757" t="inlineStr">
        <is>
          <t>FS-HCM-2</t>
        </is>
      </c>
      <c r="E1757" t="inlineStr">
        <is>
          <t>HXX: FilmTrackControl Film Out Of Window</t>
        </is>
      </c>
      <c r="F1757" t="n">
        <v>15</v>
      </c>
      <c r="G1757" t="n">
        <v>7.03111666666667</v>
      </c>
    </row>
    <row r="1758">
      <c r="A1758" t="inlineStr">
        <is>
          <t>Daily_Minor_Stops_2026_09_18.xlsx</t>
        </is>
      </c>
      <c r="B1758" t="inlineStr">
        <is>
          <t>Samridhi 5 Star Line</t>
        </is>
      </c>
      <c r="C1758" s="80" t="n">
        <v>46082</v>
      </c>
      <c r="D1758" t="inlineStr">
        <is>
          <t>FS-HCM-2</t>
        </is>
      </c>
      <c r="E1758" t="inlineStr">
        <is>
          <t>HXX: Film Is Broken</t>
        </is>
      </c>
      <c r="F1758" t="n">
        <v>21</v>
      </c>
      <c r="G1758" t="n">
        <v>38.3693333333333</v>
      </c>
    </row>
    <row r="1759">
      <c r="A1759" t="inlineStr">
        <is>
          <t>Daily_Minor_Stops_2026_09_18.xlsx</t>
        </is>
      </c>
      <c r="B1759" t="inlineStr">
        <is>
          <t>Samridhi 5 Star Line</t>
        </is>
      </c>
      <c r="C1759" s="80" t="n">
        <v>46082</v>
      </c>
      <c r="D1759" t="inlineStr">
        <is>
          <t>FS-HCM-3</t>
        </is>
      </c>
      <c r="E1759" t="inlineStr">
        <is>
          <t>HXX: Film Is Broken</t>
        </is>
      </c>
      <c r="F1759" t="n">
        <v>19</v>
      </c>
      <c r="G1759" t="n">
        <v>11.9101166666667</v>
      </c>
    </row>
    <row r="1760">
      <c r="A1760" t="inlineStr">
        <is>
          <t>Daily_Minor_Stops_2026_09_18.xlsx</t>
        </is>
      </c>
      <c r="B1760" t="inlineStr">
        <is>
          <t>Samridhi 5 Star Line</t>
        </is>
      </c>
      <c r="C1760" s="80" t="n">
        <v>46082</v>
      </c>
      <c r="D1760" t="inlineStr">
        <is>
          <t>FS-HCM-3</t>
        </is>
      </c>
      <c r="E1760" t="inlineStr">
        <is>
          <t>FBX: Overflow At Infeed</t>
        </is>
      </c>
      <c r="F1760" t="n">
        <v>25</v>
      </c>
      <c r="G1760" t="n">
        <v>11.3903666666667</v>
      </c>
    </row>
    <row r="1761">
      <c r="A1761" t="inlineStr">
        <is>
          <t>Daily_Minor_Stops_2026_09_18.xlsx</t>
        </is>
      </c>
      <c r="B1761" t="inlineStr">
        <is>
          <t>Samridhi 5 Star Line</t>
        </is>
      </c>
      <c r="C1761" s="80" t="n">
        <v>46082</v>
      </c>
      <c r="D1761" t="inlineStr">
        <is>
          <t>FS-HCM-4</t>
        </is>
      </c>
      <c r="E1761" t="inlineStr">
        <is>
          <t>FBX: Overflow At Infeed</t>
        </is>
      </c>
      <c r="F1761" t="n">
        <v>13</v>
      </c>
      <c r="G1761" t="n">
        <v>6.42775</v>
      </c>
    </row>
    <row r="1762">
      <c r="A1762" t="inlineStr">
        <is>
          <t>Daily_Minor_Stops_2026_09_18.xlsx</t>
        </is>
      </c>
      <c r="B1762" t="inlineStr">
        <is>
          <t>Samridhi 5 Star Line</t>
        </is>
      </c>
      <c r="C1762" s="80" t="n">
        <v>46082</v>
      </c>
      <c r="D1762" t="inlineStr">
        <is>
          <t>FS-HCM-4</t>
        </is>
      </c>
      <c r="E1762" t="inlineStr">
        <is>
          <t>Cover Machine Discharge Open</t>
        </is>
      </c>
      <c r="F1762" t="n">
        <v>5</v>
      </c>
      <c r="G1762" t="n">
        <v>10.7747833333333</v>
      </c>
    </row>
    <row r="1763">
      <c r="A1763" t="inlineStr">
        <is>
          <t>Daily_Minor_Stops_2026_09_18.xlsx</t>
        </is>
      </c>
      <c r="B1763" t="inlineStr">
        <is>
          <t>Samridhi 5 Star Line</t>
        </is>
      </c>
      <c r="C1763" s="80" t="n">
        <v>46082</v>
      </c>
      <c r="D1763" t="inlineStr">
        <is>
          <t>FS-HRM-5</t>
        </is>
      </c>
      <c r="E1763" t="inlineStr">
        <is>
          <t>Registration Mark Not Detected</t>
        </is>
      </c>
      <c r="F1763" t="n">
        <v>3</v>
      </c>
      <c r="G1763" t="n">
        <v>0.6731</v>
      </c>
    </row>
    <row r="1764">
      <c r="A1764" t="inlineStr">
        <is>
          <t>Daily_Minor_Stops_2026_09_18.xlsx</t>
        </is>
      </c>
      <c r="B1764" t="inlineStr">
        <is>
          <t>Samridhi 5 Star Line</t>
        </is>
      </c>
      <c r="C1764" s="80" t="n">
        <v>46082</v>
      </c>
      <c r="D1764" t="inlineStr">
        <is>
          <t>FS-HRM-5</t>
        </is>
      </c>
      <c r="E1764" t="inlineStr">
        <is>
          <t>Cover Machine Outfeed Open</t>
        </is>
      </c>
      <c r="F1764" t="n">
        <v>5</v>
      </c>
      <c r="G1764" t="n">
        <v>2.50885</v>
      </c>
    </row>
    <row r="1765">
      <c r="A1765" t="inlineStr">
        <is>
          <t>Daily_Minor_Stops_2026_09_18.xlsx</t>
        </is>
      </c>
      <c r="B1765" t="inlineStr">
        <is>
          <t>Samridhi 5 Star Line</t>
        </is>
      </c>
      <c r="C1765" s="80" t="n">
        <v>46082</v>
      </c>
      <c r="D1765" t="inlineStr">
        <is>
          <t>FS-TTLi-1</t>
        </is>
      </c>
      <c r="E1765" t="inlineStr">
        <is>
          <t>FOR/BP11: Hand Over Of Blank Failed</t>
        </is>
      </c>
      <c r="F1765" t="n">
        <v>10</v>
      </c>
      <c r="G1765" t="n">
        <v>9.398166666666659</v>
      </c>
    </row>
    <row r="1766">
      <c r="A1766" t="inlineStr">
        <is>
          <t>Daily_Minor_Stops_2026_09_18.xlsx</t>
        </is>
      </c>
      <c r="B1766" t="inlineStr">
        <is>
          <t>Samridhi 5 Star Line</t>
        </is>
      </c>
      <c r="C1766" s="80" t="n">
        <v>46082</v>
      </c>
      <c r="D1766" t="inlineStr">
        <is>
          <t>FS-TTLi-1</t>
        </is>
      </c>
      <c r="E1766" t="inlineStr">
        <is>
          <t>CLO/TFXX: Jam On Tray Infeed</t>
        </is>
      </c>
      <c r="F1766" t="n">
        <v>5</v>
      </c>
      <c r="G1766" t="n">
        <v>1.76151666666667</v>
      </c>
    </row>
    <row r="1767">
      <c r="A1767" t="inlineStr">
        <is>
          <t>Daily_Minor_Stops_2026_09_18.xlsx</t>
        </is>
      </c>
      <c r="B1767" t="inlineStr">
        <is>
          <t>Samridhi 5 Star Line</t>
        </is>
      </c>
      <c r="C1767" s="80" t="n">
        <v>46082</v>
      </c>
      <c r="D1767" t="inlineStr">
        <is>
          <t>FS-TTLi-2</t>
        </is>
      </c>
      <c r="E1767" t="inlineStr">
        <is>
          <t>LOD/TGR11: Robot-Gripper Sensor Fault</t>
        </is>
      </c>
      <c r="F1767" t="n">
        <v>4</v>
      </c>
      <c r="G1767" t="n">
        <v>27.7880333333333</v>
      </c>
    </row>
    <row r="1768">
      <c r="A1768" t="inlineStr">
        <is>
          <t>Daily_Minor_Stops_2026_09_18.xlsx</t>
        </is>
      </c>
      <c r="B1768" t="inlineStr">
        <is>
          <t>Samridhi 5 Star Line</t>
        </is>
      </c>
      <c r="C1768" s="80" t="n">
        <v>46082</v>
      </c>
      <c r="D1768" t="inlineStr">
        <is>
          <t>FS-TTLi-2</t>
        </is>
      </c>
      <c r="E1768" t="inlineStr">
        <is>
          <t>FOR/BP11: Hand Over Of Blank Failed</t>
        </is>
      </c>
      <c r="F1768" t="n">
        <v>10</v>
      </c>
      <c r="G1768" t="n">
        <v>5.04781666666667</v>
      </c>
    </row>
    <row r="1769">
      <c r="A1769" t="inlineStr">
        <is>
          <t>Daily_Minor_Stops_2026_09_18.xlsx</t>
        </is>
      </c>
      <c r="B1769" t="inlineStr">
        <is>
          <t>Samridhi 5 Star Line</t>
        </is>
      </c>
      <c r="C1769" s="80" t="n">
        <v>46082</v>
      </c>
      <c r="D1769" t="inlineStr">
        <is>
          <t>FS-TTLi-3</t>
        </is>
      </c>
      <c r="E1769" t="inlineStr">
        <is>
          <t>LOD/TGR11: Robot-Gripper Sensor Fault</t>
        </is>
      </c>
      <c r="F1769" t="n">
        <v>6</v>
      </c>
      <c r="G1769" t="n">
        <v>12.0639666666667</v>
      </c>
    </row>
    <row r="1770">
      <c r="A1770" t="inlineStr">
        <is>
          <t>Daily_Minor_Stops_2026_09_18.xlsx</t>
        </is>
      </c>
      <c r="B1770" t="inlineStr">
        <is>
          <t>Samridhi 5 Star Line</t>
        </is>
      </c>
      <c r="C1770" s="80" t="n">
        <v>46082</v>
      </c>
      <c r="D1770" t="inlineStr">
        <is>
          <t>FS-TTLi-3</t>
        </is>
      </c>
      <c r="E1770" t="inlineStr">
        <is>
          <t>FOR/BP11: Hand Over Of Blank Failed</t>
        </is>
      </c>
      <c r="F1770" t="n">
        <v>4</v>
      </c>
      <c r="G1770" t="n">
        <v>1.3642</v>
      </c>
    </row>
    <row r="1771">
      <c r="A1771" t="inlineStr">
        <is>
          <t>Daily_Minor_Stops_2026_09_18.xlsx</t>
        </is>
      </c>
      <c r="B1771" t="inlineStr">
        <is>
          <t>Samridhi 5 Star Line</t>
        </is>
      </c>
      <c r="C1771" s="80" t="n">
        <v>46083</v>
      </c>
      <c r="D1771" t="inlineStr">
        <is>
          <t>FS-HCM-1</t>
        </is>
      </c>
      <c r="E1771" t="inlineStr">
        <is>
          <t>HXX: Film Is Broken</t>
        </is>
      </c>
      <c r="F1771" t="n">
        <v>33</v>
      </c>
      <c r="G1771" t="n">
        <v>31.29735</v>
      </c>
    </row>
    <row r="1772">
      <c r="A1772" t="inlineStr">
        <is>
          <t>Daily_Minor_Stops_2026_09_18.xlsx</t>
        </is>
      </c>
      <c r="B1772" t="inlineStr">
        <is>
          <t>Samridhi 5 Star Line</t>
        </is>
      </c>
      <c r="C1772" s="80" t="n">
        <v>46083</v>
      </c>
      <c r="D1772" t="inlineStr">
        <is>
          <t>FS-HCM-1</t>
        </is>
      </c>
      <c r="E1772" t="inlineStr">
        <is>
          <t>FBX: Jam At Infeed</t>
        </is>
      </c>
      <c r="F1772" t="n">
        <v>87</v>
      </c>
      <c r="G1772" t="n">
        <v>41.7493166666667</v>
      </c>
    </row>
    <row r="1773">
      <c r="A1773" t="inlineStr">
        <is>
          <t>Daily_Minor_Stops_2026_09_18.xlsx</t>
        </is>
      </c>
      <c r="B1773" t="inlineStr">
        <is>
          <t>Samridhi 5 Star Line</t>
        </is>
      </c>
      <c r="C1773" s="80" t="n">
        <v>46083</v>
      </c>
      <c r="D1773" t="inlineStr">
        <is>
          <t>FS-HCM-2</t>
        </is>
      </c>
      <c r="E1773" t="inlineStr">
        <is>
          <t>HXX: Registration Mark Not Detected</t>
        </is>
      </c>
      <c r="F1773" t="n">
        <v>11</v>
      </c>
      <c r="G1773" t="n">
        <v>4.32335</v>
      </c>
    </row>
    <row r="1774">
      <c r="A1774" t="inlineStr">
        <is>
          <t>Daily_Minor_Stops_2026_09_18.xlsx</t>
        </is>
      </c>
      <c r="B1774" t="inlineStr">
        <is>
          <t>Samridhi 5 Star Line</t>
        </is>
      </c>
      <c r="C1774" s="80" t="n">
        <v>46083</v>
      </c>
      <c r="D1774" t="inlineStr">
        <is>
          <t>FS-HCM-2</t>
        </is>
      </c>
      <c r="E1774" t="inlineStr">
        <is>
          <t>HXX: Film Is Broken</t>
        </is>
      </c>
      <c r="F1774" t="n">
        <v>32</v>
      </c>
      <c r="G1774" t="n">
        <v>87.7189333333333</v>
      </c>
    </row>
    <row r="1775">
      <c r="A1775" t="inlineStr">
        <is>
          <t>Daily_Minor_Stops_2026_09_18.xlsx</t>
        </is>
      </c>
      <c r="B1775" t="inlineStr">
        <is>
          <t>Samridhi 5 Star Line</t>
        </is>
      </c>
      <c r="C1775" s="80" t="n">
        <v>46083</v>
      </c>
      <c r="D1775" t="inlineStr">
        <is>
          <t>FS-HCM-3</t>
        </is>
      </c>
      <c r="E1775" t="inlineStr">
        <is>
          <t>HXX: Film Is Broken</t>
        </is>
      </c>
      <c r="F1775" t="n">
        <v>19</v>
      </c>
      <c r="G1775" t="n">
        <v>14.3825333333333</v>
      </c>
    </row>
    <row r="1776">
      <c r="A1776" t="inlineStr">
        <is>
          <t>Daily_Minor_Stops_2026_09_18.xlsx</t>
        </is>
      </c>
      <c r="B1776" t="inlineStr">
        <is>
          <t>Samridhi 5 Star Line</t>
        </is>
      </c>
      <c r="C1776" s="80" t="n">
        <v>46083</v>
      </c>
      <c r="D1776" t="inlineStr">
        <is>
          <t>FS-HCM-3</t>
        </is>
      </c>
      <c r="E1776" t="inlineStr">
        <is>
          <t>FBX: Overflow At Infeed</t>
        </is>
      </c>
      <c r="F1776" t="n">
        <v>13</v>
      </c>
      <c r="G1776" t="n">
        <v>8.22533333333333</v>
      </c>
    </row>
    <row r="1777">
      <c r="A1777" t="inlineStr">
        <is>
          <t>Daily_Minor_Stops_2026_09_18.xlsx</t>
        </is>
      </c>
      <c r="B1777" t="inlineStr">
        <is>
          <t>Samridhi 5 Star Line</t>
        </is>
      </c>
      <c r="C1777" s="80" t="n">
        <v>46083</v>
      </c>
      <c r="D1777" t="inlineStr">
        <is>
          <t>FS-HCM-4</t>
        </is>
      </c>
      <c r="E1777" t="inlineStr">
        <is>
          <t>HXX: Film Registration Error</t>
        </is>
      </c>
      <c r="F1777" t="n">
        <v>3</v>
      </c>
      <c r="G1777" t="n">
        <v>1.41818333333333</v>
      </c>
    </row>
    <row r="1778">
      <c r="A1778" t="inlineStr">
        <is>
          <t>Daily_Minor_Stops_2026_09_18.xlsx</t>
        </is>
      </c>
      <c r="B1778" t="inlineStr">
        <is>
          <t>Samridhi 5 Star Line</t>
        </is>
      </c>
      <c r="C1778" s="80" t="n">
        <v>46083</v>
      </c>
      <c r="D1778" t="inlineStr">
        <is>
          <t>FS-HCM-4</t>
        </is>
      </c>
      <c r="E1778" t="inlineStr">
        <is>
          <t>HXX: Bad Registration Marks Detected</t>
        </is>
      </c>
      <c r="F1778" t="n">
        <v>3</v>
      </c>
      <c r="G1778" t="n">
        <v>1.33465</v>
      </c>
    </row>
    <row r="1779">
      <c r="A1779" t="inlineStr">
        <is>
          <t>Daily_Minor_Stops_2026_09_18.xlsx</t>
        </is>
      </c>
      <c r="B1779" t="inlineStr">
        <is>
          <t>Samridhi 5 Star Line</t>
        </is>
      </c>
      <c r="C1779" s="80" t="n">
        <v>46083</v>
      </c>
      <c r="D1779" t="inlineStr">
        <is>
          <t>FS-HRM-5</t>
        </is>
      </c>
      <c r="E1779" t="inlineStr">
        <is>
          <t>Film Is Broken-1</t>
        </is>
      </c>
      <c r="F1779" t="n">
        <v>7</v>
      </c>
      <c r="G1779" t="n">
        <v>10.88005</v>
      </c>
    </row>
    <row r="1780">
      <c r="A1780" t="inlineStr">
        <is>
          <t>Daily_Minor_Stops_2026_09_18.xlsx</t>
        </is>
      </c>
      <c r="B1780" t="inlineStr">
        <is>
          <t>Samridhi 5 Star Line</t>
        </is>
      </c>
      <c r="C1780" s="80" t="n">
        <v>46083</v>
      </c>
      <c r="D1780" t="inlineStr">
        <is>
          <t>FS-HRM-5</t>
        </is>
      </c>
      <c r="E1780" t="inlineStr">
        <is>
          <t>Cover Machine Outfeed Open</t>
        </is>
      </c>
      <c r="F1780" t="n">
        <v>6</v>
      </c>
      <c r="G1780" t="n">
        <v>5.664</v>
      </c>
    </row>
    <row r="1781">
      <c r="A1781" t="inlineStr">
        <is>
          <t>Daily_Minor_Stops_2026_09_18.xlsx</t>
        </is>
      </c>
      <c r="B1781" t="inlineStr">
        <is>
          <t>Samridhi 5 Star Line</t>
        </is>
      </c>
      <c r="C1781" s="80" t="n">
        <v>46083</v>
      </c>
      <c r="D1781" t="inlineStr">
        <is>
          <t>FS-TTLi-1</t>
        </is>
      </c>
      <c r="E1781" t="inlineStr">
        <is>
          <t>LOD/TPG11: Move Time Out</t>
        </is>
      </c>
      <c r="F1781" t="n">
        <v>9</v>
      </c>
      <c r="G1781" t="n">
        <v>2.21158333333333</v>
      </c>
    </row>
    <row r="1782">
      <c r="A1782" t="inlineStr">
        <is>
          <t>Daily_Minor_Stops_2026_09_18.xlsx</t>
        </is>
      </c>
      <c r="B1782" t="inlineStr">
        <is>
          <t>Samridhi 5 Star Line</t>
        </is>
      </c>
      <c r="C1782" s="80" t="n">
        <v>46083</v>
      </c>
      <c r="D1782" t="inlineStr">
        <is>
          <t>FS-TTLi-1</t>
        </is>
      </c>
      <c r="E1782" t="inlineStr">
        <is>
          <t>FOR/BP11: Hand Over Of Blank Failed</t>
        </is>
      </c>
      <c r="F1782" t="n">
        <v>19</v>
      </c>
      <c r="G1782" t="n">
        <v>45.8108666666667</v>
      </c>
    </row>
    <row r="1783">
      <c r="A1783" t="inlineStr">
        <is>
          <t>Daily_Minor_Stops_2026_09_18.xlsx</t>
        </is>
      </c>
      <c r="B1783" t="inlineStr">
        <is>
          <t>Samridhi 5 Star Line</t>
        </is>
      </c>
      <c r="C1783" s="80" t="n">
        <v>46083</v>
      </c>
      <c r="D1783" t="inlineStr">
        <is>
          <t>FS-TTLi-2</t>
        </is>
      </c>
      <c r="E1783" t="inlineStr">
        <is>
          <t>TTL1X/CS11: Lost Tray In Sliding Area</t>
        </is>
      </c>
      <c r="F1783" t="n">
        <v>25</v>
      </c>
      <c r="G1783" t="n">
        <v>23.1854333333333</v>
      </c>
    </row>
    <row r="1784">
      <c r="A1784" t="inlineStr">
        <is>
          <t>Daily_Minor_Stops_2026_09_18.xlsx</t>
        </is>
      </c>
      <c r="B1784" t="inlineStr">
        <is>
          <t>Samridhi 5 Star Line</t>
        </is>
      </c>
      <c r="C1784" s="80" t="n">
        <v>46083</v>
      </c>
      <c r="D1784" t="inlineStr">
        <is>
          <t>FS-TTLi-2</t>
        </is>
      </c>
      <c r="E1784" t="inlineStr">
        <is>
          <t>FOR/BP11: Hand Over Of Blank Failed</t>
        </is>
      </c>
      <c r="F1784" t="n">
        <v>14</v>
      </c>
      <c r="G1784" t="n">
        <v>6.43611666666667</v>
      </c>
    </row>
    <row r="1785">
      <c r="A1785" t="inlineStr">
        <is>
          <t>Daily_Minor_Stops_2026_09_18.xlsx</t>
        </is>
      </c>
      <c r="B1785" t="inlineStr">
        <is>
          <t>Samridhi 5 Star Line</t>
        </is>
      </c>
      <c r="C1785" s="80" t="n">
        <v>46083</v>
      </c>
      <c r="D1785" t="inlineStr">
        <is>
          <t>FS-TTLi-3</t>
        </is>
      </c>
      <c r="E1785" t="inlineStr">
        <is>
          <t>TTL1X/CS11: Lost Tray In Sliding Area</t>
        </is>
      </c>
      <c r="F1785" t="n">
        <v>7</v>
      </c>
      <c r="G1785" t="n">
        <v>5.38136666666667</v>
      </c>
    </row>
    <row r="1786">
      <c r="A1786" t="inlineStr">
        <is>
          <t>Daily_Minor_Stops_2026_09_18.xlsx</t>
        </is>
      </c>
      <c r="B1786" t="inlineStr">
        <is>
          <t>Samridhi 5 Star Line</t>
        </is>
      </c>
      <c r="C1786" s="80" t="n">
        <v>46083</v>
      </c>
      <c r="D1786" t="inlineStr">
        <is>
          <t>FS-TTLi-3</t>
        </is>
      </c>
      <c r="E1786" t="inlineStr">
        <is>
          <t>FOR/BP11: Hand Over Of Blank Failed</t>
        </is>
      </c>
      <c r="F1786" t="n">
        <v>18</v>
      </c>
      <c r="G1786" t="n">
        <v>15.0641833333333</v>
      </c>
    </row>
    <row r="1787">
      <c r="A1787" t="inlineStr">
        <is>
          <t>Daily_Minor_Stops_2026_09_18.xlsx</t>
        </is>
      </c>
      <c r="B1787" t="inlineStr">
        <is>
          <t>Samridhi 5 Star Line</t>
        </is>
      </c>
      <c r="C1787" s="80" t="n">
        <v>46084</v>
      </c>
      <c r="D1787" t="inlineStr">
        <is>
          <t>FS-HCM-1</t>
        </is>
      </c>
      <c r="E1787" t="inlineStr">
        <is>
          <t>HXX: Film Is Broken</t>
        </is>
      </c>
      <c r="F1787" t="n">
        <v>40</v>
      </c>
      <c r="G1787" t="n">
        <v>40.6009333333333</v>
      </c>
    </row>
    <row r="1788">
      <c r="A1788" t="inlineStr">
        <is>
          <t>Daily_Minor_Stops_2026_09_18.xlsx</t>
        </is>
      </c>
      <c r="B1788" t="inlineStr">
        <is>
          <t>Samridhi 5 Star Line</t>
        </is>
      </c>
      <c r="C1788" s="80" t="n">
        <v>46084</v>
      </c>
      <c r="D1788" t="inlineStr">
        <is>
          <t>FS-HCM-1</t>
        </is>
      </c>
      <c r="E1788" t="inlineStr">
        <is>
          <t>FBX: Jam At Infeed</t>
        </is>
      </c>
      <c r="F1788" t="n">
        <v>43</v>
      </c>
      <c r="G1788" t="n">
        <v>24.07875</v>
      </c>
    </row>
    <row r="1789">
      <c r="A1789" t="inlineStr">
        <is>
          <t>Daily_Minor_Stops_2026_09_18.xlsx</t>
        </is>
      </c>
      <c r="B1789" t="inlineStr">
        <is>
          <t>Samridhi 5 Star Line</t>
        </is>
      </c>
      <c r="C1789" s="80" t="n">
        <v>46084</v>
      </c>
      <c r="D1789" t="inlineStr">
        <is>
          <t>FS-HCM-2</t>
        </is>
      </c>
      <c r="E1789" t="inlineStr">
        <is>
          <t>HXX: Film Is Broken</t>
        </is>
      </c>
      <c r="F1789" t="n">
        <v>49</v>
      </c>
      <c r="G1789" t="n">
        <v>73.31874999999999</v>
      </c>
    </row>
    <row r="1790">
      <c r="A1790" t="inlineStr">
        <is>
          <t>Daily_Minor_Stops_2026_09_18.xlsx</t>
        </is>
      </c>
      <c r="B1790" t="inlineStr">
        <is>
          <t>Samridhi 5 Star Line</t>
        </is>
      </c>
      <c r="C1790" s="80" t="n">
        <v>46084</v>
      </c>
      <c r="D1790" t="inlineStr">
        <is>
          <t>FS-HCM-2</t>
        </is>
      </c>
      <c r="E1790" t="inlineStr">
        <is>
          <t>FBX: Jam At Infeed</t>
        </is>
      </c>
      <c r="F1790" t="n">
        <v>15</v>
      </c>
      <c r="G1790" t="n">
        <v>4.8401</v>
      </c>
    </row>
    <row r="1791">
      <c r="A1791" t="inlineStr">
        <is>
          <t>Daily_Minor_Stops_2026_09_18.xlsx</t>
        </is>
      </c>
      <c r="B1791" t="inlineStr">
        <is>
          <t>Samridhi 5 Star Line</t>
        </is>
      </c>
      <c r="C1791" s="80" t="n">
        <v>46084</v>
      </c>
      <c r="D1791" t="inlineStr">
        <is>
          <t>FS-HCM-3</t>
        </is>
      </c>
      <c r="E1791" t="inlineStr">
        <is>
          <t>HXX: Film Is Broken</t>
        </is>
      </c>
      <c r="F1791" t="n">
        <v>15</v>
      </c>
      <c r="G1791" t="n">
        <v>20.34905</v>
      </c>
    </row>
    <row r="1792">
      <c r="A1792" t="inlineStr">
        <is>
          <t>Daily_Minor_Stops_2026_09_18.xlsx</t>
        </is>
      </c>
      <c r="B1792" t="inlineStr">
        <is>
          <t>Samridhi 5 Star Line</t>
        </is>
      </c>
      <c r="C1792" s="80" t="n">
        <v>46084</v>
      </c>
      <c r="D1792" t="inlineStr">
        <is>
          <t>FS-HCM-3</t>
        </is>
      </c>
      <c r="E1792" t="inlineStr">
        <is>
          <t>FBX: Overflow At Infeed</t>
        </is>
      </c>
      <c r="F1792" t="n">
        <v>19</v>
      </c>
      <c r="G1792" t="n">
        <v>6.6982</v>
      </c>
    </row>
    <row r="1793">
      <c r="A1793" t="inlineStr">
        <is>
          <t>Daily_Minor_Stops_2026_09_18.xlsx</t>
        </is>
      </c>
      <c r="B1793" t="inlineStr">
        <is>
          <t>Samridhi 5 Star Line</t>
        </is>
      </c>
      <c r="C1793" s="80" t="n">
        <v>46084</v>
      </c>
      <c r="D1793" t="inlineStr">
        <is>
          <t>FS-HCM-4</t>
        </is>
      </c>
      <c r="E1793" t="inlineStr">
        <is>
          <t>HXX: Both Film Reels Are Empty</t>
        </is>
      </c>
      <c r="F1793" t="n">
        <v>5</v>
      </c>
      <c r="G1793" t="n">
        <v>4.16138333333333</v>
      </c>
    </row>
    <row r="1794">
      <c r="A1794" t="inlineStr">
        <is>
          <t>Daily_Minor_Stops_2026_09_18.xlsx</t>
        </is>
      </c>
      <c r="B1794" t="inlineStr">
        <is>
          <t>Samridhi 5 Star Line</t>
        </is>
      </c>
      <c r="C1794" s="80" t="n">
        <v>46084</v>
      </c>
      <c r="D1794" t="inlineStr">
        <is>
          <t>FS-HCM-4</t>
        </is>
      </c>
      <c r="E1794" t="inlineStr">
        <is>
          <t>FBX: Jam At Infeed</t>
        </is>
      </c>
      <c r="F1794" t="n">
        <v>4</v>
      </c>
      <c r="G1794" t="n">
        <v>1.34715</v>
      </c>
    </row>
    <row r="1795">
      <c r="A1795" t="inlineStr">
        <is>
          <t>Daily_Minor_Stops_2026_09_18.xlsx</t>
        </is>
      </c>
      <c r="B1795" t="inlineStr">
        <is>
          <t>Samridhi 5 Star Line</t>
        </is>
      </c>
      <c r="C1795" s="80" t="n">
        <v>46084</v>
      </c>
      <c r="D1795" t="inlineStr">
        <is>
          <t>FS-HRM-5</t>
        </is>
      </c>
      <c r="E1795" t="inlineStr">
        <is>
          <t>Position Error-2</t>
        </is>
      </c>
      <c r="F1795" t="n">
        <v>4</v>
      </c>
      <c r="G1795" t="n">
        <v>5.67428333333333</v>
      </c>
    </row>
    <row r="1796">
      <c r="A1796" t="inlineStr">
        <is>
          <t>Daily_Minor_Stops_2026_09_18.xlsx</t>
        </is>
      </c>
      <c r="B1796" t="inlineStr">
        <is>
          <t>Samridhi 5 Star Line</t>
        </is>
      </c>
      <c r="C1796" s="80" t="n">
        <v>46084</v>
      </c>
      <c r="D1796" t="inlineStr">
        <is>
          <t>FS-HRM-5</t>
        </is>
      </c>
      <c r="E1796" t="inlineStr">
        <is>
          <t>Film Is Broken-1</t>
        </is>
      </c>
      <c r="F1796" t="n">
        <v>5</v>
      </c>
      <c r="G1796" t="n">
        <v>17.6902</v>
      </c>
    </row>
    <row r="1797">
      <c r="A1797" t="inlineStr">
        <is>
          <t>Daily_Minor_Stops_2026_09_18.xlsx</t>
        </is>
      </c>
      <c r="B1797" t="inlineStr">
        <is>
          <t>Samridhi 5 Star Line</t>
        </is>
      </c>
      <c r="C1797" s="80" t="n">
        <v>46084</v>
      </c>
      <c r="D1797" t="inlineStr">
        <is>
          <t>FS-TTLi-1</t>
        </is>
      </c>
      <c r="E1797" t="inlineStr">
        <is>
          <t>FOR/BP11: Hand Over Of Blank Failed</t>
        </is>
      </c>
      <c r="F1797" t="n">
        <v>8</v>
      </c>
      <c r="G1797" t="n">
        <v>21.7651833333333</v>
      </c>
    </row>
    <row r="1798">
      <c r="A1798" t="inlineStr">
        <is>
          <t>Daily_Minor_Stops_2026_09_18.xlsx</t>
        </is>
      </c>
      <c r="B1798" t="inlineStr">
        <is>
          <t>Samridhi 5 Star Line</t>
        </is>
      </c>
      <c r="C1798" s="80" t="n">
        <v>46084</v>
      </c>
      <c r="D1798" t="inlineStr">
        <is>
          <t>FS-TTLi-1</t>
        </is>
      </c>
      <c r="E1798" t="inlineStr">
        <is>
          <t>CLO/TFXX: Jam On Tray Infeed</t>
        </is>
      </c>
      <c r="F1798" t="n">
        <v>11</v>
      </c>
      <c r="G1798" t="n">
        <v>6.33581666666667</v>
      </c>
    </row>
    <row r="1799">
      <c r="A1799" t="inlineStr">
        <is>
          <t>Daily_Minor_Stops_2026_09_18.xlsx</t>
        </is>
      </c>
      <c r="B1799" t="inlineStr">
        <is>
          <t>Samridhi 5 Star Line</t>
        </is>
      </c>
      <c r="C1799" s="80" t="n">
        <v>46084</v>
      </c>
      <c r="D1799" t="inlineStr">
        <is>
          <t>FS-TTLi-2</t>
        </is>
      </c>
      <c r="E1799" t="inlineStr">
        <is>
          <t>TTL1X/CS11: Lost Tray In Sliding Area</t>
        </is>
      </c>
      <c r="F1799" t="n">
        <v>21</v>
      </c>
      <c r="G1799" t="n">
        <v>18.5119833333333</v>
      </c>
    </row>
    <row r="1800">
      <c r="A1800" t="inlineStr">
        <is>
          <t>Daily_Minor_Stops_2026_09_18.xlsx</t>
        </is>
      </c>
      <c r="B1800" t="inlineStr">
        <is>
          <t>Samridhi 5 Star Line</t>
        </is>
      </c>
      <c r="C1800" s="80" t="n">
        <v>46084</v>
      </c>
      <c r="D1800" t="inlineStr">
        <is>
          <t>FS-TTLi-2</t>
        </is>
      </c>
      <c r="E1800" t="inlineStr">
        <is>
          <t>FOR/BP11: Hand Over Of Blank Failed</t>
        </is>
      </c>
      <c r="F1800" t="n">
        <v>20</v>
      </c>
      <c r="G1800" t="n">
        <v>10.4394666666667</v>
      </c>
    </row>
    <row r="1801">
      <c r="A1801" t="inlineStr">
        <is>
          <t>Daily_Minor_Stops_2026_09_18.xlsx</t>
        </is>
      </c>
      <c r="B1801" t="inlineStr">
        <is>
          <t>Samridhi 5 Star Line</t>
        </is>
      </c>
      <c r="C1801" s="80" t="n">
        <v>46084</v>
      </c>
      <c r="D1801" t="inlineStr">
        <is>
          <t>FS-TTLi-3</t>
        </is>
      </c>
      <c r="E1801" t="inlineStr">
        <is>
          <t>FOR/FT11: Hand Over Failure Of Tray</t>
        </is>
      </c>
      <c r="F1801" t="n">
        <v>7</v>
      </c>
      <c r="G1801" t="n">
        <v>5.16668333333333</v>
      </c>
    </row>
    <row r="1802">
      <c r="A1802" t="inlineStr">
        <is>
          <t>Daily_Minor_Stops_2026_09_18.xlsx</t>
        </is>
      </c>
      <c r="B1802" t="inlineStr">
        <is>
          <t>Samridhi 5 Star Line</t>
        </is>
      </c>
      <c r="C1802" s="80" t="n">
        <v>46084</v>
      </c>
      <c r="D1802" t="inlineStr">
        <is>
          <t>FS-TTLi-3</t>
        </is>
      </c>
      <c r="E1802" t="inlineStr">
        <is>
          <t>FOR/BP11: Hand Over Of Blank Failed</t>
        </is>
      </c>
      <c r="F1802" t="n">
        <v>4</v>
      </c>
      <c r="G1802" t="n">
        <v>2.00766666666667</v>
      </c>
    </row>
    <row r="1803">
      <c r="A1803" t="inlineStr">
        <is>
          <t>Daily_Minor_Stops_2026_09_18.xlsx</t>
        </is>
      </c>
      <c r="B1803" t="inlineStr">
        <is>
          <t>Samridhi 5 Star Line</t>
        </is>
      </c>
      <c r="C1803" s="80" t="n">
        <v>46085</v>
      </c>
      <c r="D1803" t="inlineStr">
        <is>
          <t>FS-HCM-1</t>
        </is>
      </c>
      <c r="E1803" t="inlineStr">
        <is>
          <t>HXX: Film Is Broken</t>
        </is>
      </c>
      <c r="F1803" t="n">
        <v>8</v>
      </c>
      <c r="G1803" t="n">
        <v>8.896649999999999</v>
      </c>
    </row>
    <row r="1804">
      <c r="A1804" t="inlineStr">
        <is>
          <t>Daily_Minor_Stops_2026_09_18.xlsx</t>
        </is>
      </c>
      <c r="B1804" t="inlineStr">
        <is>
          <t>Samridhi 5 Star Line</t>
        </is>
      </c>
      <c r="C1804" s="80" t="n">
        <v>46085</v>
      </c>
      <c r="D1804" t="inlineStr">
        <is>
          <t>FS-HCM-1</t>
        </is>
      </c>
      <c r="E1804" t="inlineStr">
        <is>
          <t>FBX: Jam At Infeed</t>
        </is>
      </c>
      <c r="F1804" t="n">
        <v>9</v>
      </c>
      <c r="G1804" t="n">
        <v>3.5157</v>
      </c>
    </row>
    <row r="1805">
      <c r="A1805" t="inlineStr">
        <is>
          <t>Daily_Minor_Stops_2026_09_18.xlsx</t>
        </is>
      </c>
      <c r="B1805" t="inlineStr">
        <is>
          <t>Samridhi 5 Star Line</t>
        </is>
      </c>
      <c r="C1805" s="80" t="n">
        <v>46085</v>
      </c>
      <c r="D1805" t="inlineStr">
        <is>
          <t>FS-HCM-2</t>
        </is>
      </c>
      <c r="E1805" t="inlineStr">
        <is>
          <t>HXX: Film Is Broken</t>
        </is>
      </c>
      <c r="F1805" t="n">
        <v>6</v>
      </c>
      <c r="G1805" t="n">
        <v>7.67725</v>
      </c>
    </row>
    <row r="1806">
      <c r="A1806" t="inlineStr">
        <is>
          <t>Daily_Minor_Stops_2026_09_18.xlsx</t>
        </is>
      </c>
      <c r="B1806" t="inlineStr">
        <is>
          <t>Samridhi 5 Star Line</t>
        </is>
      </c>
      <c r="C1806" s="80" t="n">
        <v>46085</v>
      </c>
      <c r="D1806" t="inlineStr">
        <is>
          <t>FS-HCM-2</t>
        </is>
      </c>
      <c r="E1806" t="inlineStr">
        <is>
          <t>HXX: Double Package Rejected many times</t>
        </is>
      </c>
      <c r="F1806" t="n">
        <v>3</v>
      </c>
      <c r="G1806" t="n">
        <v>0.341166666666667</v>
      </c>
    </row>
    <row r="1807">
      <c r="A1807" t="inlineStr">
        <is>
          <t>Daily_Minor_Stops_2026_09_18.xlsx</t>
        </is>
      </c>
      <c r="B1807" t="inlineStr">
        <is>
          <t>Samridhi 5 Star Line</t>
        </is>
      </c>
      <c r="C1807" s="80" t="n">
        <v>46085</v>
      </c>
      <c r="D1807" t="inlineStr">
        <is>
          <t>FS-HCM-3</t>
        </is>
      </c>
      <c r="E1807" t="inlineStr">
        <is>
          <t>HXX: Double Package Rejected many times</t>
        </is>
      </c>
      <c r="F1807" t="n">
        <v>4</v>
      </c>
      <c r="G1807" t="n">
        <v>1.49043333333333</v>
      </c>
    </row>
    <row r="1808">
      <c r="A1808" t="inlineStr">
        <is>
          <t>Daily_Minor_Stops_2026_09_18.xlsx</t>
        </is>
      </c>
      <c r="B1808" t="inlineStr">
        <is>
          <t>Samridhi 5 Star Line</t>
        </is>
      </c>
      <c r="C1808" s="80" t="n">
        <v>46085</v>
      </c>
      <c r="D1808" t="inlineStr">
        <is>
          <t>FS-HCM-3</t>
        </is>
      </c>
      <c r="E1808" t="inlineStr">
        <is>
          <t>FBX: Overflow At Infeed</t>
        </is>
      </c>
      <c r="F1808" t="n">
        <v>5</v>
      </c>
      <c r="G1808" t="n">
        <v>1.83211666666667</v>
      </c>
    </row>
    <row r="1809">
      <c r="A1809" t="inlineStr">
        <is>
          <t>Daily_Minor_Stops_2026_09_18.xlsx</t>
        </is>
      </c>
      <c r="B1809" t="inlineStr">
        <is>
          <t>Samridhi 5 Star Line</t>
        </is>
      </c>
      <c r="C1809" s="80" t="n">
        <v>46085</v>
      </c>
      <c r="D1809" t="inlineStr">
        <is>
          <t>FS-HCM-4</t>
        </is>
      </c>
      <c r="E1809" t="inlineStr">
        <is>
          <t>HXX: Double Package Rejected many times</t>
        </is>
      </c>
      <c r="F1809" t="n">
        <v>2</v>
      </c>
      <c r="G1809" t="n">
        <v>0.33355</v>
      </c>
    </row>
    <row r="1810">
      <c r="A1810" t="inlineStr">
        <is>
          <t>Daily_Minor_Stops_2026_09_18.xlsx</t>
        </is>
      </c>
      <c r="B1810" t="inlineStr">
        <is>
          <t>Samridhi 5 Star Line</t>
        </is>
      </c>
      <c r="C1810" s="80" t="n">
        <v>46085</v>
      </c>
      <c r="D1810" t="inlineStr">
        <is>
          <t>FS-HCM-4</t>
        </is>
      </c>
      <c r="E1810" t="inlineStr">
        <is>
          <t>HXX: Bad Registration Marks Detected</t>
        </is>
      </c>
      <c r="F1810" t="n">
        <v>2</v>
      </c>
      <c r="G1810" t="n">
        <v>0.167016666666667</v>
      </c>
    </row>
    <row r="1811">
      <c r="A1811" t="inlineStr">
        <is>
          <t>Daily_Minor_Stops_2026_09_18.xlsx</t>
        </is>
      </c>
      <c r="B1811" t="inlineStr">
        <is>
          <t>Samridhi 5 Star Line</t>
        </is>
      </c>
      <c r="C1811" s="80" t="n">
        <v>46085</v>
      </c>
      <c r="D1811" t="inlineStr">
        <is>
          <t>FS-HRM-5</t>
        </is>
      </c>
      <c r="E1811" t="inlineStr">
        <is>
          <t>Position Error-5</t>
        </is>
      </c>
      <c r="F1811" t="n">
        <v>2</v>
      </c>
      <c r="G1811" t="n">
        <v>1.333</v>
      </c>
    </row>
    <row r="1812">
      <c r="A1812" t="inlineStr">
        <is>
          <t>Daily_Minor_Stops_2026_09_18.xlsx</t>
        </is>
      </c>
      <c r="B1812" t="inlineStr">
        <is>
          <t>Samridhi 5 Star Line</t>
        </is>
      </c>
      <c r="C1812" s="80" t="n">
        <v>46085</v>
      </c>
      <c r="D1812" t="inlineStr">
        <is>
          <t>FS-HRM-5</t>
        </is>
      </c>
      <c r="E1812" t="inlineStr">
        <is>
          <t>No New Roll Successfully Prepared</t>
        </is>
      </c>
      <c r="F1812" t="n">
        <v>2</v>
      </c>
      <c r="G1812" t="n">
        <v>0.333616666666667</v>
      </c>
    </row>
    <row r="1813">
      <c r="A1813" t="inlineStr">
        <is>
          <t>Daily_Minor_Stops_2026_09_18.xlsx</t>
        </is>
      </c>
      <c r="B1813" t="inlineStr">
        <is>
          <t>Samridhi 5 Star Line</t>
        </is>
      </c>
      <c r="C1813" s="80" t="n">
        <v>46085</v>
      </c>
      <c r="D1813" t="inlineStr">
        <is>
          <t>FS-TTLi-1</t>
        </is>
      </c>
      <c r="E1813" t="inlineStr">
        <is>
          <t>LOD/TPG11: Move Time Out</t>
        </is>
      </c>
      <c r="F1813" t="n">
        <v>3</v>
      </c>
      <c r="G1813" t="n">
        <v>0.66</v>
      </c>
    </row>
    <row r="1814">
      <c r="A1814" t="inlineStr">
        <is>
          <t>Daily_Minor_Stops_2026_09_18.xlsx</t>
        </is>
      </c>
      <c r="B1814" t="inlineStr">
        <is>
          <t>Samridhi 5 Star Line</t>
        </is>
      </c>
      <c r="C1814" s="80" t="n">
        <v>46085</v>
      </c>
      <c r="D1814" t="inlineStr">
        <is>
          <t>FS-TTLi-1</t>
        </is>
      </c>
      <c r="E1814" t="inlineStr">
        <is>
          <t>FOR/BP11: Hand Over Of Blank Failed</t>
        </is>
      </c>
      <c r="F1814" t="n">
        <v>5</v>
      </c>
      <c r="G1814" t="n">
        <v>5.82841666666667</v>
      </c>
    </row>
    <row r="1815">
      <c r="A1815" t="inlineStr">
        <is>
          <t>Daily_Minor_Stops_2026_09_18.xlsx</t>
        </is>
      </c>
      <c r="B1815" t="inlineStr">
        <is>
          <t>Samridhi 5 Star Line</t>
        </is>
      </c>
      <c r="C1815" s="80" t="n">
        <v>46085</v>
      </c>
      <c r="D1815" t="inlineStr">
        <is>
          <t>FS-TTLi-2</t>
        </is>
      </c>
      <c r="E1815" t="inlineStr">
        <is>
          <t>LOD/TGR11: Robot-Gripper Sensor Fault</t>
        </is>
      </c>
      <c r="F1815" t="n">
        <v>6</v>
      </c>
      <c r="G1815" t="n">
        <v>3.33405</v>
      </c>
    </row>
    <row r="1816">
      <c r="A1816" t="inlineStr">
        <is>
          <t>Daily_Minor_Stops_2026_09_18.xlsx</t>
        </is>
      </c>
      <c r="B1816" t="inlineStr">
        <is>
          <t>Samridhi 5 Star Line</t>
        </is>
      </c>
      <c r="C1816" s="80" t="n">
        <v>46085</v>
      </c>
      <c r="D1816" t="inlineStr">
        <is>
          <t>FS-TTLi-2</t>
        </is>
      </c>
      <c r="E1816" t="inlineStr">
        <is>
          <t>FOR/BP11: Hand Over Of Blank Failed</t>
        </is>
      </c>
      <c r="F1816" t="n">
        <v>8</v>
      </c>
      <c r="G1816" t="n">
        <v>59.8285666666667</v>
      </c>
    </row>
    <row r="1817">
      <c r="A1817" t="inlineStr">
        <is>
          <t>Daily_Minor_Stops_2026_09_18.xlsx</t>
        </is>
      </c>
      <c r="B1817" t="inlineStr">
        <is>
          <t>Samridhi 5 Star Line</t>
        </is>
      </c>
      <c r="C1817" s="80" t="n">
        <v>46085</v>
      </c>
      <c r="D1817" t="inlineStr">
        <is>
          <t>FS-TTLi-3</t>
        </is>
      </c>
      <c r="E1817" t="inlineStr">
        <is>
          <t>TTL1X/CS11: Lost Tray In Sliding Area</t>
        </is>
      </c>
      <c r="F1817" t="n">
        <v>2</v>
      </c>
      <c r="G1817" t="n">
        <v>0.333483333333333</v>
      </c>
    </row>
    <row r="1818">
      <c r="A1818" t="inlineStr">
        <is>
          <t>Daily_Minor_Stops_2026_09_18.xlsx</t>
        </is>
      </c>
      <c r="B1818" t="inlineStr">
        <is>
          <t>Samridhi 5 Star Line</t>
        </is>
      </c>
      <c r="C1818" s="80" t="n">
        <v>46085</v>
      </c>
      <c r="D1818" t="inlineStr">
        <is>
          <t>FS-TTLi-3</t>
        </is>
      </c>
      <c r="E1818" t="inlineStr">
        <is>
          <t>LOD/EM: Emergency Stop HMI 11</t>
        </is>
      </c>
      <c r="F1818" t="n">
        <v>2</v>
      </c>
      <c r="G1818" t="n">
        <v>1151.57756666667</v>
      </c>
    </row>
    <row r="1819">
      <c r="A1819" t="inlineStr">
        <is>
          <t>Daily_Minor_Stops_2026_09_18.xlsx</t>
        </is>
      </c>
      <c r="B1819" t="inlineStr">
        <is>
          <t>Samridhi 5 Star Line</t>
        </is>
      </c>
      <c r="C1819" s="80" t="n">
        <v>46086</v>
      </c>
      <c r="D1819" t="inlineStr">
        <is>
          <t>FS-HCM-1</t>
        </is>
      </c>
      <c r="E1819" t="inlineStr">
        <is>
          <t>FBX: Overflow At Infeed</t>
        </is>
      </c>
      <c r="F1819" t="n">
        <v>5</v>
      </c>
      <c r="G1819" t="n">
        <v>2.99943333333333</v>
      </c>
    </row>
    <row r="1820">
      <c r="A1820" t="inlineStr">
        <is>
          <t>Daily_Minor_Stops_2026_09_18.xlsx</t>
        </is>
      </c>
      <c r="B1820" t="inlineStr">
        <is>
          <t>Samridhi 5 Star Line</t>
        </is>
      </c>
      <c r="C1820" s="80" t="n">
        <v>46086</v>
      </c>
      <c r="D1820" t="inlineStr">
        <is>
          <t>FS-HCM-1</t>
        </is>
      </c>
      <c r="E1820" t="inlineStr">
        <is>
          <t>FBX: Jam At Infeed</t>
        </is>
      </c>
      <c r="F1820" t="n">
        <v>14</v>
      </c>
      <c r="G1820" t="n">
        <v>9.00985</v>
      </c>
    </row>
    <row r="1821">
      <c r="A1821" t="inlineStr">
        <is>
          <t>Daily_Minor_Stops_2026_09_18.xlsx</t>
        </is>
      </c>
      <c r="B1821" t="inlineStr">
        <is>
          <t>Samridhi 5 Star Line</t>
        </is>
      </c>
      <c r="C1821" s="80" t="n">
        <v>46086</v>
      </c>
      <c r="D1821" t="inlineStr">
        <is>
          <t>FS-HCM-2</t>
        </is>
      </c>
      <c r="E1821" t="inlineStr">
        <is>
          <t>FBX: Overflow At Infeed</t>
        </is>
      </c>
      <c r="F1821" t="n">
        <v>4</v>
      </c>
      <c r="G1821" t="n">
        <v>1.33231666666667</v>
      </c>
    </row>
    <row r="1822">
      <c r="A1822" t="inlineStr">
        <is>
          <t>Daily_Minor_Stops_2026_09_18.xlsx</t>
        </is>
      </c>
      <c r="B1822" t="inlineStr">
        <is>
          <t>Samridhi 5 Star Line</t>
        </is>
      </c>
      <c r="C1822" s="80" t="n">
        <v>46086</v>
      </c>
      <c r="D1822" t="inlineStr">
        <is>
          <t>FS-HCM-2</t>
        </is>
      </c>
      <c r="E1822" t="inlineStr">
        <is>
          <t>Cover Machine Discharge Open</t>
        </is>
      </c>
      <c r="F1822" t="n">
        <v>2</v>
      </c>
      <c r="G1822" t="n">
        <v>0.6873</v>
      </c>
    </row>
    <row r="1823">
      <c r="A1823" t="inlineStr">
        <is>
          <t>Daily_Minor_Stops_2026_09_18.xlsx</t>
        </is>
      </c>
      <c r="B1823" t="inlineStr">
        <is>
          <t>Samridhi 5 Star Line</t>
        </is>
      </c>
      <c r="C1823" s="80" t="n">
        <v>46086</v>
      </c>
      <c r="D1823" t="inlineStr">
        <is>
          <t>FS-HCM-3</t>
        </is>
      </c>
      <c r="E1823" t="inlineStr">
        <is>
          <t>FBX: Jam At Infeed</t>
        </is>
      </c>
      <c r="F1823" t="n">
        <v>6</v>
      </c>
      <c r="G1823" t="n">
        <v>6.00208333333333</v>
      </c>
    </row>
    <row r="1824">
      <c r="A1824" t="inlineStr">
        <is>
          <t>Daily_Minor_Stops_2026_09_18.xlsx</t>
        </is>
      </c>
      <c r="B1824" t="inlineStr">
        <is>
          <t>Samridhi 5 Star Line</t>
        </is>
      </c>
      <c r="C1824" s="80" t="n">
        <v>46086</v>
      </c>
      <c r="D1824" t="inlineStr">
        <is>
          <t>FS-HCM-3</t>
        </is>
      </c>
      <c r="E1824" t="inlineStr">
        <is>
          <t>Cover Machine Discharge Open</t>
        </is>
      </c>
      <c r="F1824" t="n">
        <v>2</v>
      </c>
      <c r="G1824" t="n">
        <v>0.166533333333333</v>
      </c>
    </row>
    <row r="1825">
      <c r="A1825" t="inlineStr">
        <is>
          <t>Daily_Minor_Stops_2026_09_18.xlsx</t>
        </is>
      </c>
      <c r="B1825" t="inlineStr">
        <is>
          <t>Samridhi 5 Star Line</t>
        </is>
      </c>
      <c r="C1825" s="80" t="n">
        <v>46086</v>
      </c>
      <c r="D1825" t="inlineStr">
        <is>
          <t>FS-HCM-4</t>
        </is>
      </c>
      <c r="E1825" t="inlineStr">
        <is>
          <t>FBX: Jam At Infeed</t>
        </is>
      </c>
      <c r="F1825" t="n">
        <v>13</v>
      </c>
      <c r="G1825" t="n">
        <v>29.3349166666667</v>
      </c>
    </row>
    <row r="1826">
      <c r="A1826" t="inlineStr">
        <is>
          <t>Daily_Minor_Stops_2026_09_18.xlsx</t>
        </is>
      </c>
      <c r="B1826" t="inlineStr">
        <is>
          <t>Samridhi 5 Star Line</t>
        </is>
      </c>
      <c r="C1826" s="80" t="n">
        <v>46086</v>
      </c>
      <c r="D1826" t="inlineStr">
        <is>
          <t>FS-HCM-4</t>
        </is>
      </c>
      <c r="E1826" t="inlineStr">
        <is>
          <t>Cover Machine Discharge Open</t>
        </is>
      </c>
      <c r="F1826" t="n">
        <v>2</v>
      </c>
      <c r="G1826" t="n">
        <v>1.50045</v>
      </c>
    </row>
    <row r="1827">
      <c r="A1827" t="inlineStr">
        <is>
          <t>Daily_Minor_Stops_2026_09_18.xlsx</t>
        </is>
      </c>
      <c r="B1827" t="inlineStr">
        <is>
          <t>Samridhi 5 Star Line</t>
        </is>
      </c>
      <c r="C1827" s="80" t="n">
        <v>46086</v>
      </c>
      <c r="D1827" t="inlineStr">
        <is>
          <t>FS-HRM-5</t>
        </is>
      </c>
      <c r="E1827" t="inlineStr">
        <is>
          <t>Main Cover Open</t>
        </is>
      </c>
      <c r="F1827" t="n">
        <v>2</v>
      </c>
      <c r="G1827" t="n">
        <v>4.67333333333333</v>
      </c>
    </row>
    <row r="1828">
      <c r="A1828" t="inlineStr">
        <is>
          <t>Daily_Minor_Stops_2026_09_18.xlsx</t>
        </is>
      </c>
      <c r="B1828" t="inlineStr">
        <is>
          <t>Samridhi 5 Star Line</t>
        </is>
      </c>
      <c r="C1828" s="80" t="n">
        <v>46086</v>
      </c>
      <c r="D1828" t="inlineStr">
        <is>
          <t>FS-HRM-5</t>
        </is>
      </c>
      <c r="E1828" t="inlineStr">
        <is>
          <t>Door Turning Belts Open</t>
        </is>
      </c>
      <c r="F1828" t="n">
        <v>3</v>
      </c>
      <c r="G1828" t="n">
        <v>13.6667833333333</v>
      </c>
    </row>
    <row r="1829">
      <c r="A1829" t="inlineStr">
        <is>
          <t>Daily_Minor_Stops_2026_09_18.xlsx</t>
        </is>
      </c>
      <c r="B1829" t="inlineStr">
        <is>
          <t>Samridhi 5 Star Line</t>
        </is>
      </c>
      <c r="C1829" s="80" t="n">
        <v>46086</v>
      </c>
      <c r="D1829" t="inlineStr">
        <is>
          <t>FS-TTLi-1</t>
        </is>
      </c>
      <c r="E1829" t="inlineStr">
        <is>
          <t>TTL1X/CS11: Lost Tray In Sliding Area</t>
        </is>
      </c>
      <c r="F1829" t="n">
        <v>2</v>
      </c>
      <c r="G1829" t="n">
        <v>3.8349</v>
      </c>
    </row>
    <row r="1830">
      <c r="A1830" t="inlineStr">
        <is>
          <t>Daily_Minor_Stops_2026_09_18.xlsx</t>
        </is>
      </c>
      <c r="B1830" t="inlineStr">
        <is>
          <t>Samridhi 5 Star Line</t>
        </is>
      </c>
      <c r="C1830" s="80" t="n">
        <v>46086</v>
      </c>
      <c r="D1830" t="inlineStr">
        <is>
          <t>FS-TTLi-1</t>
        </is>
      </c>
      <c r="E1830" t="inlineStr">
        <is>
          <t>FOR/BP11: Hand Over Of Blank Failed</t>
        </is>
      </c>
      <c r="F1830" t="n">
        <v>5</v>
      </c>
      <c r="G1830" t="n">
        <v>3.64958333333333</v>
      </c>
    </row>
    <row r="1831">
      <c r="A1831" t="inlineStr">
        <is>
          <t>Daily_Minor_Stops_2026_09_18.xlsx</t>
        </is>
      </c>
      <c r="B1831" t="inlineStr">
        <is>
          <t>Samridhi 5 Star Line</t>
        </is>
      </c>
      <c r="C1831" s="80" t="n">
        <v>46086</v>
      </c>
      <c r="D1831" t="inlineStr">
        <is>
          <t>FS-TTLi-2</t>
        </is>
      </c>
      <c r="E1831" t="inlineStr">
        <is>
          <t>CLO/CT11: Axis1 Position Error</t>
        </is>
      </c>
      <c r="F1831" t="n">
        <v>2</v>
      </c>
      <c r="G1831" t="n">
        <v>737.556766666667</v>
      </c>
    </row>
    <row r="1832">
      <c r="A1832" t="inlineStr">
        <is>
          <t>Daily_Minor_Stops_2026_09_18.xlsx</t>
        </is>
      </c>
      <c r="B1832" t="inlineStr">
        <is>
          <t>Samridhi 5 Star Line</t>
        </is>
      </c>
      <c r="C1832" s="80" t="n">
        <v>46086</v>
      </c>
      <c r="D1832" t="inlineStr">
        <is>
          <t>FS-TTLi-3</t>
        </is>
      </c>
      <c r="E1832" t="inlineStr">
        <is>
          <t>LOD/EM: Emergency Stop HMI 11</t>
        </is>
      </c>
      <c r="F1832" t="n">
        <v>1</v>
      </c>
      <c r="G1832" t="n">
        <v>388.061883333333</v>
      </c>
    </row>
    <row r="1833">
      <c r="A1833" t="inlineStr">
        <is>
          <t>Daily_Minor_Stops_2026_09_18.xlsx</t>
        </is>
      </c>
      <c r="B1833" t="inlineStr">
        <is>
          <t>Samridhi 5 Star Line</t>
        </is>
      </c>
      <c r="C1833" s="80" t="n">
        <v>46086</v>
      </c>
      <c r="D1833" t="inlineStr">
        <is>
          <t>FS-TTLi-3</t>
        </is>
      </c>
      <c r="E1833" t="inlineStr">
        <is>
          <t>FOR/BP11: Hand Over Of Blank Failed</t>
        </is>
      </c>
      <c r="F1833" t="n">
        <v>2</v>
      </c>
      <c r="G1833" t="n">
        <v>0.834033333333333</v>
      </c>
    </row>
    <row r="1834">
      <c r="A1834" t="inlineStr">
        <is>
          <t>Daily_Minor_Stops_2026_09_18.xlsx</t>
        </is>
      </c>
      <c r="B1834" t="inlineStr">
        <is>
          <t>Samridhi 5 Star Line</t>
        </is>
      </c>
      <c r="C1834" s="80" t="n">
        <v>46087</v>
      </c>
      <c r="D1834" t="inlineStr">
        <is>
          <t>FS-HCM-1</t>
        </is>
      </c>
      <c r="E1834" t="inlineStr">
        <is>
          <t>FBX: Overflow At Infeed</t>
        </is>
      </c>
      <c r="F1834" t="n">
        <v>7</v>
      </c>
      <c r="G1834" t="n">
        <v>1.34426666666667</v>
      </c>
    </row>
    <row r="1835">
      <c r="A1835" t="inlineStr">
        <is>
          <t>Daily_Minor_Stops_2026_09_18.xlsx</t>
        </is>
      </c>
      <c r="B1835" t="inlineStr">
        <is>
          <t>Samridhi 5 Star Line</t>
        </is>
      </c>
      <c r="C1835" s="80" t="n">
        <v>46087</v>
      </c>
      <c r="D1835" t="inlineStr">
        <is>
          <t>FS-HCM-1</t>
        </is>
      </c>
      <c r="E1835" t="inlineStr">
        <is>
          <t>FBX: Jam At Infeed</t>
        </is>
      </c>
      <c r="F1835" t="n">
        <v>21</v>
      </c>
      <c r="G1835" t="n">
        <v>4.16503333333333</v>
      </c>
    </row>
    <row r="1836">
      <c r="A1836" t="inlineStr">
        <is>
          <t>Daily_Minor_Stops_2026_09_18.xlsx</t>
        </is>
      </c>
      <c r="B1836" t="inlineStr">
        <is>
          <t>Samridhi 5 Star Line</t>
        </is>
      </c>
      <c r="C1836" s="80" t="n">
        <v>46087</v>
      </c>
      <c r="D1836" t="inlineStr">
        <is>
          <t>FS-HCM-2</t>
        </is>
      </c>
      <c r="E1836" t="inlineStr">
        <is>
          <t>HXX: Both Film Reels Are Empty</t>
        </is>
      </c>
      <c r="F1836" t="n">
        <v>2</v>
      </c>
      <c r="G1836" t="n">
        <v>4.99918333333333</v>
      </c>
    </row>
    <row r="1837">
      <c r="A1837" t="inlineStr">
        <is>
          <t>Daily_Minor_Stops_2026_09_18.xlsx</t>
        </is>
      </c>
      <c r="B1837" t="inlineStr">
        <is>
          <t>Samridhi 5 Star Line</t>
        </is>
      </c>
      <c r="C1837" s="80" t="n">
        <v>46087</v>
      </c>
      <c r="D1837" t="inlineStr">
        <is>
          <t>FS-HCM-2</t>
        </is>
      </c>
      <c r="E1837" t="inlineStr">
        <is>
          <t>FBX: Overflow At Infeed</t>
        </is>
      </c>
      <c r="F1837" t="n">
        <v>14</v>
      </c>
      <c r="G1837" t="n">
        <v>3.1829</v>
      </c>
    </row>
    <row r="1838">
      <c r="A1838" t="inlineStr">
        <is>
          <t>Daily_Minor_Stops_2026_09_18.xlsx</t>
        </is>
      </c>
      <c r="B1838" t="inlineStr">
        <is>
          <t>Samridhi 5 Star Line</t>
        </is>
      </c>
      <c r="C1838" s="80" t="n">
        <v>46087</v>
      </c>
      <c r="D1838" t="inlineStr">
        <is>
          <t>FS-HCM-3</t>
        </is>
      </c>
      <c r="E1838" t="inlineStr">
        <is>
          <t>FBX: Overflow At Infeed</t>
        </is>
      </c>
      <c r="F1838" t="n">
        <v>9</v>
      </c>
      <c r="G1838" t="n">
        <v>2.00053333333333</v>
      </c>
    </row>
    <row r="1839">
      <c r="A1839" t="inlineStr">
        <is>
          <t>Daily_Minor_Stops_2026_09_18.xlsx</t>
        </is>
      </c>
      <c r="B1839" t="inlineStr">
        <is>
          <t>Samridhi 5 Star Line</t>
        </is>
      </c>
      <c r="C1839" s="80" t="n">
        <v>46087</v>
      </c>
      <c r="D1839" t="inlineStr">
        <is>
          <t>FS-HCM-3</t>
        </is>
      </c>
      <c r="E1839" t="inlineStr">
        <is>
          <t>FBX: Jam At Infeed</t>
        </is>
      </c>
      <c r="F1839" t="n">
        <v>10</v>
      </c>
      <c r="G1839" t="n">
        <v>2.81841666666667</v>
      </c>
    </row>
    <row r="1840">
      <c r="A1840" t="inlineStr">
        <is>
          <t>Daily_Minor_Stops_2026_09_18.xlsx</t>
        </is>
      </c>
      <c r="B1840" t="inlineStr">
        <is>
          <t>Samridhi 5 Star Line</t>
        </is>
      </c>
      <c r="C1840" s="80" t="n">
        <v>46087</v>
      </c>
      <c r="D1840" t="inlineStr">
        <is>
          <t>FS-HCM-4</t>
        </is>
      </c>
      <c r="E1840" t="inlineStr">
        <is>
          <t>FBX: Overflow At Infeed</t>
        </is>
      </c>
      <c r="F1840" t="n">
        <v>5</v>
      </c>
      <c r="G1840" t="n">
        <v>148.88475</v>
      </c>
    </row>
    <row r="1841">
      <c r="A1841" t="inlineStr">
        <is>
          <t>Daily_Minor_Stops_2026_09_18.xlsx</t>
        </is>
      </c>
      <c r="B1841" t="inlineStr">
        <is>
          <t>Samridhi 5 Star Line</t>
        </is>
      </c>
      <c r="C1841" s="80" t="n">
        <v>46087</v>
      </c>
      <c r="D1841" t="inlineStr">
        <is>
          <t>FS-HCM-4</t>
        </is>
      </c>
      <c r="E1841" t="inlineStr">
        <is>
          <t>FBX: Jam At Infeed</t>
        </is>
      </c>
      <c r="F1841" t="n">
        <v>30</v>
      </c>
      <c r="G1841" t="n">
        <v>8.1846</v>
      </c>
    </row>
    <row r="1842">
      <c r="A1842" t="inlineStr">
        <is>
          <t>Daily_Minor_Stops_2026_09_18.xlsx</t>
        </is>
      </c>
      <c r="B1842" t="inlineStr">
        <is>
          <t>Samridhi 5 Star Line</t>
        </is>
      </c>
      <c r="C1842" s="80" t="n">
        <v>46087</v>
      </c>
      <c r="D1842" t="inlineStr">
        <is>
          <t>FS-HRM-5</t>
        </is>
      </c>
      <c r="E1842" t="inlineStr">
        <is>
          <t>Double Package Rejected Over Several Cyc</t>
        </is>
      </c>
      <c r="F1842" t="n">
        <v>3</v>
      </c>
      <c r="G1842" t="n">
        <v>0.992316666666667</v>
      </c>
    </row>
    <row r="1843">
      <c r="A1843" t="inlineStr">
        <is>
          <t>Daily_Minor_Stops_2026_09_18.xlsx</t>
        </is>
      </c>
      <c r="B1843" t="inlineStr">
        <is>
          <t>Samridhi 5 Star Line</t>
        </is>
      </c>
      <c r="C1843" s="80" t="n">
        <v>46087</v>
      </c>
      <c r="D1843" t="inlineStr">
        <is>
          <t>FS-HRM-5</t>
        </is>
      </c>
      <c r="E1843" t="inlineStr">
        <is>
          <t>Cover Machine Outfeed Open</t>
        </is>
      </c>
      <c r="F1843" t="n">
        <v>3</v>
      </c>
      <c r="G1843" t="n">
        <v>3.00088333333333</v>
      </c>
    </row>
    <row r="1844">
      <c r="A1844" t="inlineStr">
        <is>
          <t>Daily_Minor_Stops_2026_09_18.xlsx</t>
        </is>
      </c>
      <c r="B1844" t="inlineStr">
        <is>
          <t>Samridhi 5 Star Line</t>
        </is>
      </c>
      <c r="C1844" s="80" t="n">
        <v>46088</v>
      </c>
      <c r="D1844" t="inlineStr">
        <is>
          <t>FS-HCM-1</t>
        </is>
      </c>
      <c r="E1844" t="inlineStr">
        <is>
          <t>FBX: Overflow At Infeed</t>
        </is>
      </c>
      <c r="F1844" t="n">
        <v>23</v>
      </c>
      <c r="G1844" t="n">
        <v>10.88475</v>
      </c>
    </row>
    <row r="1845">
      <c r="A1845" t="inlineStr">
        <is>
          <t>Daily_Minor_Stops_2026_09_18.xlsx</t>
        </is>
      </c>
      <c r="B1845" t="inlineStr">
        <is>
          <t>Samridhi 5 Star Line</t>
        </is>
      </c>
      <c r="C1845" s="80" t="n">
        <v>46088</v>
      </c>
      <c r="D1845" t="inlineStr">
        <is>
          <t>FS-HCM-1</t>
        </is>
      </c>
      <c r="E1845" t="inlineStr">
        <is>
          <t>FBX: Jam At Infeed</t>
        </is>
      </c>
      <c r="F1845" t="n">
        <v>38</v>
      </c>
      <c r="G1845" t="n">
        <v>43.7032166666667</v>
      </c>
    </row>
    <row r="1846">
      <c r="A1846" t="inlineStr">
        <is>
          <t>Daily_Minor_Stops_2026_09_18.xlsx</t>
        </is>
      </c>
      <c r="B1846" t="inlineStr">
        <is>
          <t>Samridhi 5 Star Line</t>
        </is>
      </c>
      <c r="C1846" s="80" t="n">
        <v>46088</v>
      </c>
      <c r="D1846" t="inlineStr">
        <is>
          <t>FS-HCM-2</t>
        </is>
      </c>
      <c r="E1846" t="inlineStr">
        <is>
          <t>HXX: Film Is Broken</t>
        </is>
      </c>
      <c r="F1846" t="n">
        <v>22</v>
      </c>
      <c r="G1846" t="n">
        <v>31.5065666666667</v>
      </c>
    </row>
    <row r="1847">
      <c r="A1847" t="inlineStr">
        <is>
          <t>Daily_Minor_Stops_2026_09_18.xlsx</t>
        </is>
      </c>
      <c r="B1847" t="inlineStr">
        <is>
          <t>Samridhi 5 Star Line</t>
        </is>
      </c>
      <c r="C1847" s="80" t="n">
        <v>46088</v>
      </c>
      <c r="D1847" t="inlineStr">
        <is>
          <t>FS-HCM-2</t>
        </is>
      </c>
      <c r="E1847" t="inlineStr">
        <is>
          <t>FBX: Overflow At Infeed</t>
        </is>
      </c>
      <c r="F1847" t="n">
        <v>13</v>
      </c>
      <c r="G1847" t="n">
        <v>11.5253</v>
      </c>
    </row>
    <row r="1848">
      <c r="A1848" t="inlineStr">
        <is>
          <t>Daily_Minor_Stops_2026_09_18.xlsx</t>
        </is>
      </c>
      <c r="B1848" t="inlineStr">
        <is>
          <t>Samridhi 5 Star Line</t>
        </is>
      </c>
      <c r="C1848" s="80" t="n">
        <v>46088</v>
      </c>
      <c r="D1848" t="inlineStr">
        <is>
          <t>FS-HCM-3</t>
        </is>
      </c>
      <c r="E1848" t="inlineStr">
        <is>
          <t>FBX: Overflow At Infeed</t>
        </is>
      </c>
      <c r="F1848" t="n">
        <v>26</v>
      </c>
      <c r="G1848" t="n">
        <v>14.18135</v>
      </c>
    </row>
    <row r="1849">
      <c r="A1849" t="inlineStr">
        <is>
          <t>Daily_Minor_Stops_2026_09_18.xlsx</t>
        </is>
      </c>
      <c r="B1849" t="inlineStr">
        <is>
          <t>Samridhi 5 Star Line</t>
        </is>
      </c>
      <c r="C1849" s="80" t="n">
        <v>46088</v>
      </c>
      <c r="D1849" t="inlineStr">
        <is>
          <t>FS-HCM-3</t>
        </is>
      </c>
      <c r="E1849" t="inlineStr">
        <is>
          <t>FBX: Jam At Infeed</t>
        </is>
      </c>
      <c r="F1849" t="n">
        <v>14</v>
      </c>
      <c r="G1849" t="n">
        <v>15.5118833333333</v>
      </c>
    </row>
    <row r="1850">
      <c r="A1850" t="inlineStr">
        <is>
          <t>Daily_Minor_Stops_2026_09_18.xlsx</t>
        </is>
      </c>
      <c r="B1850" t="inlineStr">
        <is>
          <t>Samridhi 5 Star Line</t>
        </is>
      </c>
      <c r="C1850" s="80" t="n">
        <v>46088</v>
      </c>
      <c r="D1850" t="inlineStr">
        <is>
          <t>FS-HCM-4</t>
        </is>
      </c>
      <c r="E1850" t="inlineStr">
        <is>
          <t>FBX: Overflow At Infeed</t>
        </is>
      </c>
      <c r="F1850" t="n">
        <v>3</v>
      </c>
      <c r="G1850" t="n">
        <v>542.484916666667</v>
      </c>
    </row>
    <row r="1851">
      <c r="A1851" t="inlineStr">
        <is>
          <t>Daily_Minor_Stops_2026_09_18.xlsx</t>
        </is>
      </c>
      <c r="B1851" t="inlineStr">
        <is>
          <t>Samridhi 5 Star Line</t>
        </is>
      </c>
      <c r="C1851" s="80" t="n">
        <v>46088</v>
      </c>
      <c r="D1851" t="inlineStr">
        <is>
          <t>FS-HCM-4</t>
        </is>
      </c>
      <c r="E1851" t="inlineStr">
        <is>
          <t>FBX: Jam At Infeed</t>
        </is>
      </c>
      <c r="F1851" t="n">
        <v>7</v>
      </c>
      <c r="G1851" t="n">
        <v>50.6648</v>
      </c>
    </row>
    <row r="1852">
      <c r="A1852" t="inlineStr">
        <is>
          <t>Daily_Minor_Stops_2026_09_18.xlsx</t>
        </is>
      </c>
      <c r="B1852" t="inlineStr">
        <is>
          <t>Samridhi 5 Star Line</t>
        </is>
      </c>
      <c r="C1852" s="80" t="n">
        <v>46088</v>
      </c>
      <c r="D1852" t="inlineStr">
        <is>
          <t>FS-HRM-5</t>
        </is>
      </c>
      <c r="E1852" t="inlineStr">
        <is>
          <t>Position Error-5</t>
        </is>
      </c>
      <c r="F1852" t="n">
        <v>2</v>
      </c>
      <c r="G1852" t="n">
        <v>1.8346</v>
      </c>
    </row>
    <row r="1853">
      <c r="A1853" t="inlineStr">
        <is>
          <t>Daily_Minor_Stops_2026_09_18.xlsx</t>
        </is>
      </c>
      <c r="B1853" t="inlineStr">
        <is>
          <t>Samridhi 5 Star Line</t>
        </is>
      </c>
      <c r="C1853" s="80" t="n">
        <v>46088</v>
      </c>
      <c r="D1853" t="inlineStr">
        <is>
          <t>FS-HRM-5</t>
        </is>
      </c>
      <c r="E1853" t="inlineStr">
        <is>
          <t>Main Cover Open</t>
        </is>
      </c>
      <c r="F1853" t="n">
        <v>2</v>
      </c>
      <c r="G1853" t="n">
        <v>1.16556666666667</v>
      </c>
    </row>
    <row r="1854">
      <c r="A1854" t="inlineStr">
        <is>
          <t>Daily_Minor_Stops_2026_09_18.xlsx</t>
        </is>
      </c>
      <c r="B1854" t="inlineStr">
        <is>
          <t>Samridhi 5 Star Line</t>
        </is>
      </c>
      <c r="C1854" s="80" t="n">
        <v>46088</v>
      </c>
      <c r="D1854" t="inlineStr">
        <is>
          <t>FS-TTLi-1</t>
        </is>
      </c>
      <c r="E1854" t="inlineStr">
        <is>
          <t>FOR/FT11: Hand Over Failure Of Tray</t>
        </is>
      </c>
      <c r="F1854" t="n">
        <v>7</v>
      </c>
      <c r="G1854" t="n">
        <v>81.18904999999999</v>
      </c>
    </row>
    <row r="1855">
      <c r="A1855" t="inlineStr">
        <is>
          <t>Daily_Minor_Stops_2026_09_18.xlsx</t>
        </is>
      </c>
      <c r="B1855" t="inlineStr">
        <is>
          <t>Samridhi 5 Star Line</t>
        </is>
      </c>
      <c r="C1855" s="80" t="n">
        <v>46088</v>
      </c>
      <c r="D1855" t="inlineStr">
        <is>
          <t>FS-TTLi-1</t>
        </is>
      </c>
      <c r="E1855" t="inlineStr">
        <is>
          <t>FOR/BP11: Hand Over Of Blank Failed</t>
        </is>
      </c>
      <c r="F1855" t="n">
        <v>6</v>
      </c>
      <c r="G1855" t="n">
        <v>5.5069</v>
      </c>
    </row>
    <row r="1856">
      <c r="A1856" t="inlineStr">
        <is>
          <t>Daily_Minor_Stops_2026_09_18.xlsx</t>
        </is>
      </c>
      <c r="B1856" t="inlineStr">
        <is>
          <t>Samridhi 5 Star Line</t>
        </is>
      </c>
      <c r="C1856" s="80" t="n">
        <v>46088</v>
      </c>
      <c r="D1856" t="inlineStr">
        <is>
          <t>FS-TTLi-2</t>
        </is>
      </c>
      <c r="E1856" t="inlineStr">
        <is>
          <t>LOD/SAF: Safety Circuit Not Ready</t>
        </is>
      </c>
      <c r="F1856" t="n">
        <v>3</v>
      </c>
      <c r="G1856" t="n">
        <v>0.50895</v>
      </c>
    </row>
    <row r="1857">
      <c r="A1857" t="inlineStr">
        <is>
          <t>Daily_Minor_Stops_2026_09_18.xlsx</t>
        </is>
      </c>
      <c r="B1857" t="inlineStr">
        <is>
          <t>Samridhi 5 Star Line</t>
        </is>
      </c>
      <c r="C1857" s="80" t="n">
        <v>46088</v>
      </c>
      <c r="D1857" t="inlineStr">
        <is>
          <t>FS-TTLi-2</t>
        </is>
      </c>
      <c r="E1857" t="inlineStr">
        <is>
          <t>FOR/BP11: Hand Over Of Blank Failed</t>
        </is>
      </c>
      <c r="F1857" t="n">
        <v>6</v>
      </c>
      <c r="G1857" t="n">
        <v>5.98275</v>
      </c>
    </row>
    <row r="1858">
      <c r="A1858" t="inlineStr">
        <is>
          <t>Daily_Minor_Stops_2026_09_18.xlsx</t>
        </is>
      </c>
      <c r="B1858" t="inlineStr">
        <is>
          <t>Samridhi 5 Star Line</t>
        </is>
      </c>
      <c r="C1858" s="80" t="n">
        <v>46088</v>
      </c>
      <c r="D1858" t="inlineStr">
        <is>
          <t>FS-TTLi-3</t>
        </is>
      </c>
      <c r="E1858" t="inlineStr">
        <is>
          <t>LOD/TPL11: Wrong Gripper Installed</t>
        </is>
      </c>
      <c r="F1858" t="n">
        <v>2</v>
      </c>
      <c r="G1858" t="n">
        <v>0.832283333333333</v>
      </c>
    </row>
    <row r="1859">
      <c r="A1859" t="inlineStr">
        <is>
          <t>Daily_Minor_Stops_2026_09_18.xlsx</t>
        </is>
      </c>
      <c r="B1859" t="inlineStr">
        <is>
          <t>Samridhi 5 Star Line</t>
        </is>
      </c>
      <c r="C1859" s="80" t="n">
        <v>46088</v>
      </c>
      <c r="D1859" t="inlineStr">
        <is>
          <t>FS-TTLi-3</t>
        </is>
      </c>
      <c r="E1859" t="inlineStr">
        <is>
          <t>LOD/TGR11: Robot-Gripper Sensor Fault</t>
        </is>
      </c>
      <c r="F1859" t="n">
        <v>4</v>
      </c>
      <c r="G1859" t="n">
        <v>9.828483333333329</v>
      </c>
    </row>
    <row r="1860">
      <c r="A1860" t="inlineStr">
        <is>
          <t>Daily_Minor_Stops_2026_09_18.xlsx</t>
        </is>
      </c>
      <c r="B1860" t="inlineStr">
        <is>
          <t>Samridhi 5 Star Line</t>
        </is>
      </c>
      <c r="C1860" s="80" t="n">
        <v>46089</v>
      </c>
      <c r="D1860" t="inlineStr">
        <is>
          <t>FS-HCM-1</t>
        </is>
      </c>
      <c r="E1860" t="inlineStr">
        <is>
          <t>FBX: Overflow At Infeed</t>
        </is>
      </c>
      <c r="F1860" t="n">
        <v>52</v>
      </c>
      <c r="G1860" t="n">
        <v>28.3444833333333</v>
      </c>
    </row>
    <row r="1861">
      <c r="A1861" t="inlineStr">
        <is>
          <t>Daily_Minor_Stops_2026_09_18.xlsx</t>
        </is>
      </c>
      <c r="B1861" t="inlineStr">
        <is>
          <t>Samridhi 5 Star Line</t>
        </is>
      </c>
      <c r="C1861" s="80" t="n">
        <v>46089</v>
      </c>
      <c r="D1861" t="inlineStr">
        <is>
          <t>FS-HCM-1</t>
        </is>
      </c>
      <c r="E1861" t="inlineStr">
        <is>
          <t>FBX: Jam At Infeed</t>
        </is>
      </c>
      <c r="F1861" t="n">
        <v>110</v>
      </c>
      <c r="G1861" t="n">
        <v>42.0333666666667</v>
      </c>
    </row>
    <row r="1862">
      <c r="A1862" t="inlineStr">
        <is>
          <t>Daily_Minor_Stops_2026_09_18.xlsx</t>
        </is>
      </c>
      <c r="B1862" t="inlineStr">
        <is>
          <t>Samridhi 5 Star Line</t>
        </is>
      </c>
      <c r="C1862" s="80" t="n">
        <v>46089</v>
      </c>
      <c r="D1862" t="inlineStr">
        <is>
          <t>FS-HCM-2</t>
        </is>
      </c>
      <c r="E1862" t="inlineStr">
        <is>
          <t>HXX: Film Is Broken</t>
        </is>
      </c>
      <c r="F1862" t="n">
        <v>16</v>
      </c>
      <c r="G1862" t="n">
        <v>20.81945</v>
      </c>
    </row>
    <row r="1863">
      <c r="A1863" t="inlineStr">
        <is>
          <t>Daily_Minor_Stops_2026_09_18.xlsx</t>
        </is>
      </c>
      <c r="B1863" t="inlineStr">
        <is>
          <t>Samridhi 5 Star Line</t>
        </is>
      </c>
      <c r="C1863" s="80" t="n">
        <v>46089</v>
      </c>
      <c r="D1863" t="inlineStr">
        <is>
          <t>FS-HCM-2</t>
        </is>
      </c>
      <c r="E1863" t="inlineStr">
        <is>
          <t>FBX: Overflow At Infeed</t>
        </is>
      </c>
      <c r="F1863" t="n">
        <v>7</v>
      </c>
      <c r="G1863" t="n">
        <v>2.16721666666667</v>
      </c>
    </row>
    <row r="1864">
      <c r="A1864" t="inlineStr">
        <is>
          <t>Daily_Minor_Stops_2026_09_18.xlsx</t>
        </is>
      </c>
      <c r="B1864" t="inlineStr">
        <is>
          <t>Samridhi 5 Star Line</t>
        </is>
      </c>
      <c r="C1864" s="80" t="n">
        <v>46089</v>
      </c>
      <c r="D1864" t="inlineStr">
        <is>
          <t>FS-HCM-3</t>
        </is>
      </c>
      <c r="E1864" t="inlineStr">
        <is>
          <t>HXX: Film Is Broken</t>
        </is>
      </c>
      <c r="F1864" t="n">
        <v>12</v>
      </c>
      <c r="G1864" t="n">
        <v>6.98601666666667</v>
      </c>
    </row>
    <row r="1865">
      <c r="A1865" t="inlineStr">
        <is>
          <t>Daily_Minor_Stops_2026_09_18.xlsx</t>
        </is>
      </c>
      <c r="B1865" t="inlineStr">
        <is>
          <t>Samridhi 5 Star Line</t>
        </is>
      </c>
      <c r="C1865" s="80" t="n">
        <v>46089</v>
      </c>
      <c r="D1865" t="inlineStr">
        <is>
          <t>FS-HCM-3</t>
        </is>
      </c>
      <c r="E1865" t="inlineStr">
        <is>
          <t>HXX: Double Package Rejected many times</t>
        </is>
      </c>
      <c r="F1865" t="n">
        <v>8</v>
      </c>
      <c r="G1865" t="n">
        <v>2.6656</v>
      </c>
    </row>
    <row r="1866">
      <c r="A1866" t="inlineStr">
        <is>
          <t>Daily_Minor_Stops_2026_09_18.xlsx</t>
        </is>
      </c>
      <c r="B1866" t="inlineStr">
        <is>
          <t>Samridhi 5 Star Line</t>
        </is>
      </c>
      <c r="C1866" s="80" t="n">
        <v>46089</v>
      </c>
      <c r="D1866" t="inlineStr">
        <is>
          <t>FS-HCM-4</t>
        </is>
      </c>
      <c r="E1866" t="inlineStr">
        <is>
          <t>FBX: Overflow At Infeed</t>
        </is>
      </c>
      <c r="F1866" t="n">
        <v>3</v>
      </c>
      <c r="G1866" t="n">
        <v>1.33318333333333</v>
      </c>
    </row>
    <row r="1867">
      <c r="A1867" t="inlineStr">
        <is>
          <t>Daily_Minor_Stops_2026_09_18.xlsx</t>
        </is>
      </c>
      <c r="B1867" t="inlineStr">
        <is>
          <t>Samridhi 5 Star Line</t>
        </is>
      </c>
      <c r="C1867" s="80" t="n">
        <v>46089</v>
      </c>
      <c r="D1867" t="inlineStr">
        <is>
          <t>FS-HCM-4</t>
        </is>
      </c>
      <c r="E1867" t="inlineStr">
        <is>
          <t>FBX: Jam At Infeed</t>
        </is>
      </c>
      <c r="F1867" t="n">
        <v>3</v>
      </c>
      <c r="G1867" t="n">
        <v>2.00106666666667</v>
      </c>
    </row>
    <row r="1868">
      <c r="A1868" t="inlineStr">
        <is>
          <t>Daily_Minor_Stops_2026_09_18.xlsx</t>
        </is>
      </c>
      <c r="B1868" t="inlineStr">
        <is>
          <t>Samridhi 5 Star Line</t>
        </is>
      </c>
      <c r="C1868" s="80" t="n">
        <v>46089</v>
      </c>
      <c r="D1868" t="inlineStr">
        <is>
          <t>FS-HRM-5</t>
        </is>
      </c>
      <c r="E1868" t="inlineStr">
        <is>
          <t>Cylinder Blocked-1</t>
        </is>
      </c>
      <c r="F1868" t="n">
        <v>2</v>
      </c>
      <c r="G1868" t="n">
        <v>0.333316666666667</v>
      </c>
    </row>
    <row r="1869">
      <c r="A1869" t="inlineStr">
        <is>
          <t>Daily_Minor_Stops_2026_09_18.xlsx</t>
        </is>
      </c>
      <c r="B1869" t="inlineStr">
        <is>
          <t>Samridhi 5 Star Line</t>
        </is>
      </c>
      <c r="C1869" s="80" t="n">
        <v>46089</v>
      </c>
      <c r="D1869" t="inlineStr">
        <is>
          <t>FS-HRM-5</t>
        </is>
      </c>
      <c r="E1869" t="inlineStr">
        <is>
          <t>Cover Machine Outfeed Open</t>
        </is>
      </c>
      <c r="F1869" t="n">
        <v>3</v>
      </c>
      <c r="G1869" t="n">
        <v>1.33255</v>
      </c>
    </row>
    <row r="1870">
      <c r="A1870" t="inlineStr">
        <is>
          <t>Daily_Minor_Stops_2026_09_18.xlsx</t>
        </is>
      </c>
      <c r="B1870" t="inlineStr">
        <is>
          <t>Samridhi 5 Star Line</t>
        </is>
      </c>
      <c r="C1870" s="80" t="n">
        <v>46089</v>
      </c>
      <c r="D1870" t="inlineStr">
        <is>
          <t>FS-TTLi-1</t>
        </is>
      </c>
      <c r="E1870" t="inlineStr">
        <is>
          <t>TTL1X/CS11: Lost Tray In Sliding Area</t>
        </is>
      </c>
      <c r="F1870" t="n">
        <v>5</v>
      </c>
      <c r="G1870" t="n">
        <v>2.99183333333333</v>
      </c>
    </row>
    <row r="1871">
      <c r="A1871" t="inlineStr">
        <is>
          <t>Daily_Minor_Stops_2026_09_18.xlsx</t>
        </is>
      </c>
      <c r="B1871" t="inlineStr">
        <is>
          <t>Samridhi 5 Star Line</t>
        </is>
      </c>
      <c r="C1871" s="80" t="n">
        <v>46089</v>
      </c>
      <c r="D1871" t="inlineStr">
        <is>
          <t>FS-TTLi-1</t>
        </is>
      </c>
      <c r="E1871" t="inlineStr">
        <is>
          <t>CLO/TFXX: Jam On Tray Infeed</t>
        </is>
      </c>
      <c r="F1871" t="n">
        <v>3</v>
      </c>
      <c r="G1871" t="n">
        <v>1.33306666666667</v>
      </c>
    </row>
    <row r="1872">
      <c r="A1872" t="inlineStr">
        <is>
          <t>Daily_Minor_Stops_2026_09_18.xlsx</t>
        </is>
      </c>
      <c r="B1872" t="inlineStr">
        <is>
          <t>Samridhi 5 Star Line</t>
        </is>
      </c>
      <c r="C1872" s="80" t="n">
        <v>46089</v>
      </c>
      <c r="D1872" t="inlineStr">
        <is>
          <t>FS-TTLi-2</t>
        </is>
      </c>
      <c r="E1872" t="inlineStr">
        <is>
          <t>FOR/FT11: Hand Over Failure Of Tray</t>
        </is>
      </c>
      <c r="F1872" t="n">
        <v>7</v>
      </c>
      <c r="G1872" t="n">
        <v>2.16731666666667</v>
      </c>
    </row>
    <row r="1873">
      <c r="A1873" t="inlineStr">
        <is>
          <t>Daily_Minor_Stops_2026_09_18.xlsx</t>
        </is>
      </c>
      <c r="B1873" t="inlineStr">
        <is>
          <t>Samridhi 5 Star Line</t>
        </is>
      </c>
      <c r="C1873" s="80" t="n">
        <v>46089</v>
      </c>
      <c r="D1873" t="inlineStr">
        <is>
          <t>FS-TTLi-2</t>
        </is>
      </c>
      <c r="E1873" t="inlineStr">
        <is>
          <t>CLO/TFXX: Jam On Tray Infeed</t>
        </is>
      </c>
      <c r="F1873" t="n">
        <v>16</v>
      </c>
      <c r="G1873" t="n">
        <v>22.2127333333333</v>
      </c>
    </row>
    <row r="1874">
      <c r="A1874" t="inlineStr">
        <is>
          <t>Daily_Minor_Stops_2026_09_18.xlsx</t>
        </is>
      </c>
      <c r="B1874" t="inlineStr">
        <is>
          <t>Samridhi 5 Star Line</t>
        </is>
      </c>
      <c r="C1874" s="80" t="n">
        <v>46089</v>
      </c>
      <c r="D1874" t="inlineStr">
        <is>
          <t>FS-TTLi-3</t>
        </is>
      </c>
      <c r="E1874" t="inlineStr">
        <is>
          <t>LOD/SAF: Safety Circuit Not Ready</t>
        </is>
      </c>
      <c r="F1874" t="n">
        <v>2</v>
      </c>
      <c r="G1874" t="n">
        <v>0.8339</v>
      </c>
    </row>
    <row r="1875">
      <c r="A1875" t="inlineStr">
        <is>
          <t>Daily_Minor_Stops_2026_09_18.xlsx</t>
        </is>
      </c>
      <c r="B1875" t="inlineStr">
        <is>
          <t>Samridhi 5 Star Line</t>
        </is>
      </c>
      <c r="C1875" s="80" t="n">
        <v>46089</v>
      </c>
      <c r="D1875" t="inlineStr">
        <is>
          <t>FS-TTLi-3</t>
        </is>
      </c>
      <c r="E1875" t="inlineStr">
        <is>
          <t>FOR/BM11: No Carton In Magazine</t>
        </is>
      </c>
      <c r="F1875" t="n">
        <v>2</v>
      </c>
      <c r="G1875" t="n">
        <v>1.66636666666667</v>
      </c>
    </row>
    <row r="1876">
      <c r="A1876" t="inlineStr">
        <is>
          <t>Daily_Minor_Stops_2026_09_18.xlsx</t>
        </is>
      </c>
      <c r="B1876" t="inlineStr">
        <is>
          <t>Samridhi 5 Star Line</t>
        </is>
      </c>
      <c r="C1876" s="80" t="n">
        <v>46090</v>
      </c>
      <c r="D1876" t="inlineStr">
        <is>
          <t>FS-HCM-1</t>
        </is>
      </c>
      <c r="E1876" t="inlineStr">
        <is>
          <t>FBX: Overflow At Infeed</t>
        </is>
      </c>
      <c r="F1876" t="n">
        <v>36</v>
      </c>
      <c r="G1876" t="n">
        <v>18.6621666666667</v>
      </c>
    </row>
    <row r="1877">
      <c r="A1877" t="inlineStr">
        <is>
          <t>Daily_Minor_Stops_2026_09_18.xlsx</t>
        </is>
      </c>
      <c r="B1877" t="inlineStr">
        <is>
          <t>Samridhi 5 Star Line</t>
        </is>
      </c>
      <c r="C1877" s="80" t="n">
        <v>46090</v>
      </c>
      <c r="D1877" t="inlineStr">
        <is>
          <t>FS-HCM-1</t>
        </is>
      </c>
      <c r="E1877" t="inlineStr">
        <is>
          <t>FBX: Jam At Infeed</t>
        </is>
      </c>
      <c r="F1877" t="n">
        <v>65</v>
      </c>
      <c r="G1877" t="n">
        <v>21.8356166666667</v>
      </c>
    </row>
    <row r="1878">
      <c r="A1878" t="inlineStr">
        <is>
          <t>Daily_Minor_Stops_2026_09_18.xlsx</t>
        </is>
      </c>
      <c r="B1878" t="inlineStr">
        <is>
          <t>Samridhi 5 Star Line</t>
        </is>
      </c>
      <c r="C1878" s="80" t="n">
        <v>46090</v>
      </c>
      <c r="D1878" t="inlineStr">
        <is>
          <t>FS-HCM-2</t>
        </is>
      </c>
      <c r="E1878" t="inlineStr">
        <is>
          <t>HXX: Infeed Chain Drive Fault</t>
        </is>
      </c>
      <c r="F1878" t="n">
        <v>12</v>
      </c>
      <c r="G1878" t="n">
        <v>38.6678166666667</v>
      </c>
    </row>
    <row r="1879">
      <c r="A1879" t="inlineStr">
        <is>
          <t>Daily_Minor_Stops_2026_09_18.xlsx</t>
        </is>
      </c>
      <c r="B1879" t="inlineStr">
        <is>
          <t>Samridhi 5 Star Line</t>
        </is>
      </c>
      <c r="C1879" s="80" t="n">
        <v>46090</v>
      </c>
      <c r="D1879" t="inlineStr">
        <is>
          <t>FS-HCM-2</t>
        </is>
      </c>
      <c r="E1879" t="inlineStr">
        <is>
          <t>HXX: Film Is Broken</t>
        </is>
      </c>
      <c r="F1879" t="n">
        <v>13</v>
      </c>
      <c r="G1879" t="n">
        <v>13.4952</v>
      </c>
    </row>
    <row r="1880">
      <c r="A1880" t="inlineStr">
        <is>
          <t>Daily_Minor_Stops_2026_09_18.xlsx</t>
        </is>
      </c>
      <c r="B1880" t="inlineStr">
        <is>
          <t>Samridhi 5 Star Line</t>
        </is>
      </c>
      <c r="C1880" s="80" t="n">
        <v>46090</v>
      </c>
      <c r="D1880" t="inlineStr">
        <is>
          <t>FS-HCM-3</t>
        </is>
      </c>
      <c r="E1880" t="inlineStr">
        <is>
          <t>HXX: Film Is Broken</t>
        </is>
      </c>
      <c r="F1880" t="n">
        <v>10</v>
      </c>
      <c r="G1880" t="n">
        <v>6.16476666666667</v>
      </c>
    </row>
    <row r="1881">
      <c r="A1881" t="inlineStr">
        <is>
          <t>Daily_Minor_Stops_2026_09_18.xlsx</t>
        </is>
      </c>
      <c r="B1881" t="inlineStr">
        <is>
          <t>Samridhi 5 Star Line</t>
        </is>
      </c>
      <c r="C1881" s="80" t="n">
        <v>46090</v>
      </c>
      <c r="D1881" t="inlineStr">
        <is>
          <t>FS-HCM-3</t>
        </is>
      </c>
      <c r="E1881" t="inlineStr">
        <is>
          <t>HXX: Double Package Rejected many times</t>
        </is>
      </c>
      <c r="F1881" t="n">
        <v>8</v>
      </c>
      <c r="G1881" t="n">
        <v>1.96876666666667</v>
      </c>
    </row>
    <row r="1882">
      <c r="A1882" t="inlineStr">
        <is>
          <t>Daily_Minor_Stops_2026_09_18.xlsx</t>
        </is>
      </c>
      <c r="B1882" t="inlineStr">
        <is>
          <t>Samridhi 5 Star Line</t>
        </is>
      </c>
      <c r="C1882" s="80" t="n">
        <v>46090</v>
      </c>
      <c r="D1882" t="inlineStr">
        <is>
          <t>FS-HCM-4</t>
        </is>
      </c>
      <c r="E1882" t="inlineStr">
        <is>
          <t>HXX: FilmTrackControl Film Out Of Window</t>
        </is>
      </c>
      <c r="F1882" t="n">
        <v>3</v>
      </c>
      <c r="G1882" t="n">
        <v>0.673516666666667</v>
      </c>
    </row>
    <row r="1883">
      <c r="A1883" t="inlineStr">
        <is>
          <t>Daily_Minor_Stops_2026_09_18.xlsx</t>
        </is>
      </c>
      <c r="B1883" t="inlineStr">
        <is>
          <t>Samridhi 5 Star Line</t>
        </is>
      </c>
      <c r="C1883" s="80" t="n">
        <v>46090</v>
      </c>
      <c r="D1883" t="inlineStr">
        <is>
          <t>FS-HCM-4</t>
        </is>
      </c>
      <c r="E1883" t="inlineStr">
        <is>
          <t>HXX: Both Film Reels Are Empty</t>
        </is>
      </c>
      <c r="F1883" t="n">
        <v>3</v>
      </c>
      <c r="G1883" t="n">
        <v>0.8331333333333329</v>
      </c>
    </row>
    <row r="1884">
      <c r="A1884" t="inlineStr">
        <is>
          <t>Daily_Minor_Stops_2026_09_18.xlsx</t>
        </is>
      </c>
      <c r="B1884" t="inlineStr">
        <is>
          <t>Samridhi 5 Star Line</t>
        </is>
      </c>
      <c r="C1884" s="80" t="n">
        <v>46090</v>
      </c>
      <c r="D1884" t="inlineStr">
        <is>
          <t>FS-HRM-5</t>
        </is>
      </c>
      <c r="E1884" t="inlineStr">
        <is>
          <t>Main Cover Open</t>
        </is>
      </c>
      <c r="F1884" t="n">
        <v>4</v>
      </c>
      <c r="G1884" t="n">
        <v>1.17341666666667</v>
      </c>
    </row>
    <row r="1885">
      <c r="A1885" t="inlineStr">
        <is>
          <t>Daily_Minor_Stops_2026_09_18.xlsx</t>
        </is>
      </c>
      <c r="B1885" t="inlineStr">
        <is>
          <t>Samridhi 5 Star Line</t>
        </is>
      </c>
      <c r="C1885" s="80" t="n">
        <v>46090</v>
      </c>
      <c r="D1885" t="inlineStr">
        <is>
          <t>FS-HRM-5</t>
        </is>
      </c>
      <c r="E1885" t="inlineStr">
        <is>
          <t>Cylinder Blocked-1</t>
        </is>
      </c>
      <c r="F1885" t="n">
        <v>2</v>
      </c>
      <c r="G1885" t="n">
        <v>1.1677</v>
      </c>
    </row>
    <row r="1886">
      <c r="A1886" t="inlineStr">
        <is>
          <t>Daily_Minor_Stops_2026_09_18.xlsx</t>
        </is>
      </c>
      <c r="B1886" t="inlineStr">
        <is>
          <t>Samridhi 5 Star Line</t>
        </is>
      </c>
      <c r="C1886" s="80" t="n">
        <v>46090</v>
      </c>
      <c r="D1886" t="inlineStr">
        <is>
          <t>FS-TTLi-1</t>
        </is>
      </c>
      <c r="E1886" t="inlineStr">
        <is>
          <t>FOR/BP11: Hand Over Of Blank Failed</t>
        </is>
      </c>
      <c r="F1886" t="n">
        <v>10</v>
      </c>
      <c r="G1886" t="n">
        <v>5.19713333333333</v>
      </c>
    </row>
    <row r="1887">
      <c r="A1887" t="inlineStr">
        <is>
          <t>Daily_Minor_Stops_2026_09_18.xlsx</t>
        </is>
      </c>
      <c r="B1887" t="inlineStr">
        <is>
          <t>Samridhi 5 Star Line</t>
        </is>
      </c>
      <c r="C1887" s="80" t="n">
        <v>46090</v>
      </c>
      <c r="D1887" t="inlineStr">
        <is>
          <t>FS-TTLi-1</t>
        </is>
      </c>
      <c r="E1887" t="inlineStr">
        <is>
          <t>CLO/TFXX: Jam On Tray Infeed</t>
        </is>
      </c>
      <c r="F1887" t="n">
        <v>6</v>
      </c>
      <c r="G1887" t="n">
        <v>12.6614666666667</v>
      </c>
    </row>
    <row r="1888">
      <c r="A1888" t="inlineStr">
        <is>
          <t>Daily_Minor_Stops_2026_09_18.xlsx</t>
        </is>
      </c>
      <c r="B1888" t="inlineStr">
        <is>
          <t>Samridhi 5 Star Line</t>
        </is>
      </c>
      <c r="C1888" s="80" t="n">
        <v>46090</v>
      </c>
      <c r="D1888" t="inlineStr">
        <is>
          <t>FS-TTLi-2</t>
        </is>
      </c>
      <c r="E1888" t="inlineStr">
        <is>
          <t>LOD/HXX11: Upstrm M/C Not Home in time</t>
        </is>
      </c>
      <c r="F1888" t="n">
        <v>8</v>
      </c>
      <c r="G1888" t="n">
        <v>17.01085</v>
      </c>
    </row>
    <row r="1889">
      <c r="A1889" t="inlineStr">
        <is>
          <t>Daily_Minor_Stops_2026_09_18.xlsx</t>
        </is>
      </c>
      <c r="B1889" t="inlineStr">
        <is>
          <t>Samridhi 5 Star Line</t>
        </is>
      </c>
      <c r="C1889" s="80" t="n">
        <v>46090</v>
      </c>
      <c r="D1889" t="inlineStr">
        <is>
          <t>FS-TTLi-2</t>
        </is>
      </c>
      <c r="E1889" t="inlineStr">
        <is>
          <t>CLO/TFXX: Jam On Tray Infeed</t>
        </is>
      </c>
      <c r="F1889" t="n">
        <v>7</v>
      </c>
      <c r="G1889" t="n">
        <v>6.16541666666667</v>
      </c>
    </row>
    <row r="1890">
      <c r="A1890" t="inlineStr">
        <is>
          <t>Daily_Minor_Stops_2026_09_18.xlsx</t>
        </is>
      </c>
      <c r="B1890" t="inlineStr">
        <is>
          <t>Samridhi 5 Star Line</t>
        </is>
      </c>
      <c r="C1890" s="80" t="n">
        <v>46090</v>
      </c>
      <c r="D1890" t="inlineStr">
        <is>
          <t>FS-TTLi-3</t>
        </is>
      </c>
      <c r="E1890" t="inlineStr">
        <is>
          <t>TTL1X/CS11: Lost Tray In Sliding Area</t>
        </is>
      </c>
      <c r="F1890" t="n">
        <v>4</v>
      </c>
      <c r="G1890" t="n">
        <v>4.50051666666667</v>
      </c>
    </row>
    <row r="1891">
      <c r="A1891" t="inlineStr">
        <is>
          <t>Daily_Minor_Stops_2026_09_18.xlsx</t>
        </is>
      </c>
      <c r="B1891" t="inlineStr">
        <is>
          <t>Samridhi 5 Star Line</t>
        </is>
      </c>
      <c r="C1891" s="80" t="n">
        <v>46090</v>
      </c>
      <c r="D1891" t="inlineStr">
        <is>
          <t>FS-TTLi-3</t>
        </is>
      </c>
      <c r="E1891" t="inlineStr">
        <is>
          <t>FOR/BP11: Hand Over Of Blank Failed</t>
        </is>
      </c>
      <c r="F1891" t="n">
        <v>11</v>
      </c>
      <c r="G1891" t="n">
        <v>9.839816666666669</v>
      </c>
    </row>
    <row r="1892">
      <c r="A1892" t="inlineStr">
        <is>
          <t>Daily_Minor_Stops_2026_09_18.xlsx</t>
        </is>
      </c>
      <c r="B1892" t="inlineStr">
        <is>
          <t>Samridhi 5 Star Line</t>
        </is>
      </c>
      <c r="C1892" s="80" t="n">
        <v>46091</v>
      </c>
      <c r="D1892" t="inlineStr">
        <is>
          <t>FS-HCM-1</t>
        </is>
      </c>
      <c r="E1892" t="inlineStr">
        <is>
          <t>HXX: Film Is Broken</t>
        </is>
      </c>
      <c r="F1892" t="n">
        <v>27</v>
      </c>
      <c r="G1892" t="n">
        <v>44.3275</v>
      </c>
    </row>
    <row r="1893">
      <c r="A1893" t="inlineStr">
        <is>
          <t>Daily_Minor_Stops_2026_09_18.xlsx</t>
        </is>
      </c>
      <c r="B1893" t="inlineStr">
        <is>
          <t>Samridhi 5 Star Line</t>
        </is>
      </c>
      <c r="C1893" s="80" t="n">
        <v>46091</v>
      </c>
      <c r="D1893" t="inlineStr">
        <is>
          <t>FS-HCM-1</t>
        </is>
      </c>
      <c r="E1893" t="inlineStr">
        <is>
          <t>FBX: Jam At Infeed</t>
        </is>
      </c>
      <c r="F1893" t="n">
        <v>57</v>
      </c>
      <c r="G1893" t="n">
        <v>33.4983333333333</v>
      </c>
    </row>
    <row r="1894">
      <c r="A1894" t="inlineStr">
        <is>
          <t>Daily_Minor_Stops_2026_09_18.xlsx</t>
        </is>
      </c>
      <c r="B1894" t="inlineStr">
        <is>
          <t>Samridhi 5 Star Line</t>
        </is>
      </c>
      <c r="C1894" s="80" t="n">
        <v>46091</v>
      </c>
      <c r="D1894" t="inlineStr">
        <is>
          <t>FS-HCM-2</t>
        </is>
      </c>
      <c r="E1894" t="inlineStr">
        <is>
          <t>HXX: Film Is Broken</t>
        </is>
      </c>
      <c r="F1894" t="n">
        <v>24</v>
      </c>
      <c r="G1894" t="n">
        <v>33.66375</v>
      </c>
    </row>
    <row r="1895">
      <c r="A1895" t="inlineStr">
        <is>
          <t>Daily_Minor_Stops_2026_09_18.xlsx</t>
        </is>
      </c>
      <c r="B1895" t="inlineStr">
        <is>
          <t>Samridhi 5 Star Line</t>
        </is>
      </c>
      <c r="C1895" s="80" t="n">
        <v>46091</v>
      </c>
      <c r="D1895" t="inlineStr">
        <is>
          <t>FS-HCM-2</t>
        </is>
      </c>
      <c r="E1895" t="inlineStr">
        <is>
          <t>Cover Machine Discharge Open</t>
        </is>
      </c>
      <c r="F1895" t="n">
        <v>9</v>
      </c>
      <c r="G1895" t="n">
        <v>5.99545</v>
      </c>
    </row>
    <row r="1896">
      <c r="A1896" t="inlineStr">
        <is>
          <t>Daily_Minor_Stops_2026_09_18.xlsx</t>
        </is>
      </c>
      <c r="B1896" t="inlineStr">
        <is>
          <t>Samridhi 5 Star Line</t>
        </is>
      </c>
      <c r="C1896" s="80" t="n">
        <v>46091</v>
      </c>
      <c r="D1896" t="inlineStr">
        <is>
          <t>FS-HCM-3</t>
        </is>
      </c>
      <c r="E1896" t="inlineStr">
        <is>
          <t>HXX: Double Package Rejected many times</t>
        </is>
      </c>
      <c r="F1896" t="n">
        <v>15</v>
      </c>
      <c r="G1896" t="n">
        <v>28.34185</v>
      </c>
    </row>
    <row r="1897">
      <c r="A1897" t="inlineStr">
        <is>
          <t>Daily_Minor_Stops_2026_09_18.xlsx</t>
        </is>
      </c>
      <c r="B1897" t="inlineStr">
        <is>
          <t>Samridhi 5 Star Line</t>
        </is>
      </c>
      <c r="C1897" s="80" t="n">
        <v>46091</v>
      </c>
      <c r="D1897" t="inlineStr">
        <is>
          <t>FS-HCM-3</t>
        </is>
      </c>
      <c r="E1897" t="inlineStr">
        <is>
          <t>HXX: Both Film Reels Are Empty</t>
        </is>
      </c>
      <c r="F1897" t="n">
        <v>8</v>
      </c>
      <c r="G1897" t="n">
        <v>3.49453333333333</v>
      </c>
    </row>
    <row r="1898">
      <c r="A1898" t="inlineStr">
        <is>
          <t>Daily_Minor_Stops_2026_09_18.xlsx</t>
        </is>
      </c>
      <c r="B1898" t="inlineStr">
        <is>
          <t>Samridhi 5 Star Line</t>
        </is>
      </c>
      <c r="C1898" s="80" t="n">
        <v>46091</v>
      </c>
      <c r="D1898" t="inlineStr">
        <is>
          <t>FS-HCM-4</t>
        </is>
      </c>
      <c r="E1898" t="inlineStr">
        <is>
          <t>HXX: Film Is Broken</t>
        </is>
      </c>
      <c r="F1898" t="n">
        <v>3</v>
      </c>
      <c r="G1898" t="n">
        <v>1.17213333333333</v>
      </c>
    </row>
    <row r="1899">
      <c r="A1899" t="inlineStr">
        <is>
          <t>Daily_Minor_Stops_2026_09_18.xlsx</t>
        </is>
      </c>
      <c r="B1899" t="inlineStr">
        <is>
          <t>Samridhi 5 Star Line</t>
        </is>
      </c>
      <c r="C1899" s="80" t="n">
        <v>46091</v>
      </c>
      <c r="D1899" t="inlineStr">
        <is>
          <t>FS-HCM-4</t>
        </is>
      </c>
      <c r="E1899" t="inlineStr">
        <is>
          <t>HXX: Bad Registration Marks Detected</t>
        </is>
      </c>
      <c r="F1899" t="n">
        <v>3</v>
      </c>
      <c r="G1899" t="n">
        <v>0.333416666666667</v>
      </c>
    </row>
    <row r="1900">
      <c r="A1900" t="inlineStr">
        <is>
          <t>Daily_Minor_Stops_2026_09_18.xlsx</t>
        </is>
      </c>
      <c r="B1900" t="inlineStr">
        <is>
          <t>Samridhi 5 Star Line</t>
        </is>
      </c>
      <c r="C1900" s="80" t="n">
        <v>46091</v>
      </c>
      <c r="D1900" t="inlineStr">
        <is>
          <t>FS-HRM-5</t>
        </is>
      </c>
      <c r="E1900" t="inlineStr">
        <is>
          <t>Not Ready-2</t>
        </is>
      </c>
      <c r="F1900" t="n">
        <v>5</v>
      </c>
      <c r="G1900" t="n">
        <v>2.6532</v>
      </c>
    </row>
    <row r="1901">
      <c r="A1901" t="inlineStr">
        <is>
          <t>Daily_Minor_Stops_2026_09_18.xlsx</t>
        </is>
      </c>
      <c r="B1901" t="inlineStr">
        <is>
          <t>Samridhi 5 Star Line</t>
        </is>
      </c>
      <c r="C1901" s="80" t="n">
        <v>46091</v>
      </c>
      <c r="D1901" t="inlineStr">
        <is>
          <t>FS-HRM-5</t>
        </is>
      </c>
      <c r="E1901" t="inlineStr">
        <is>
          <t>Cover Machine Outfeed Open</t>
        </is>
      </c>
      <c r="F1901" t="n">
        <v>3</v>
      </c>
      <c r="G1901" t="n">
        <v>0.49855</v>
      </c>
    </row>
    <row r="1902">
      <c r="A1902" t="inlineStr">
        <is>
          <t>Daily_Minor_Stops_2026_09_18.xlsx</t>
        </is>
      </c>
      <c r="B1902" t="inlineStr">
        <is>
          <t>Samridhi 5 Star Line</t>
        </is>
      </c>
      <c r="C1902" s="80" t="n">
        <v>46091</v>
      </c>
      <c r="D1902" t="inlineStr">
        <is>
          <t>FS-TTLi-1</t>
        </is>
      </c>
      <c r="E1902" t="inlineStr">
        <is>
          <t>FOR/BP11: Hand Over Of Blank Failed</t>
        </is>
      </c>
      <c r="F1902" t="n">
        <v>28</v>
      </c>
      <c r="G1902" t="n">
        <v>17.4884166666667</v>
      </c>
    </row>
    <row r="1903">
      <c r="A1903" t="inlineStr">
        <is>
          <t>Daily_Minor_Stops_2026_09_18.xlsx</t>
        </is>
      </c>
      <c r="B1903" t="inlineStr">
        <is>
          <t>Samridhi 5 Star Line</t>
        </is>
      </c>
      <c r="C1903" s="80" t="n">
        <v>46091</v>
      </c>
      <c r="D1903" t="inlineStr">
        <is>
          <t>FS-TTLi-1</t>
        </is>
      </c>
      <c r="E1903" t="inlineStr">
        <is>
          <t>CLO/TFXX: Jam On Tray Infeed</t>
        </is>
      </c>
      <c r="F1903" t="n">
        <v>7</v>
      </c>
      <c r="G1903" t="n">
        <v>5.16606666666667</v>
      </c>
    </row>
    <row r="1904">
      <c r="A1904" t="inlineStr">
        <is>
          <t>Daily_Minor_Stops_2026_09_18.xlsx</t>
        </is>
      </c>
      <c r="B1904" t="inlineStr">
        <is>
          <t>Samridhi 5 Star Line</t>
        </is>
      </c>
      <c r="C1904" s="80" t="n">
        <v>46091</v>
      </c>
      <c r="D1904" t="inlineStr">
        <is>
          <t>FS-TTLi-2</t>
        </is>
      </c>
      <c r="E1904" t="inlineStr">
        <is>
          <t>FOR/BP11: Hand Over Of Blank Failed</t>
        </is>
      </c>
      <c r="F1904" t="n">
        <v>27</v>
      </c>
      <c r="G1904" t="n">
        <v>19.1935666666667</v>
      </c>
    </row>
    <row r="1905">
      <c r="A1905" t="inlineStr">
        <is>
          <t>Daily_Minor_Stops_2026_09_18.xlsx</t>
        </is>
      </c>
      <c r="B1905" t="inlineStr">
        <is>
          <t>Samridhi 5 Star Line</t>
        </is>
      </c>
      <c r="C1905" s="80" t="n">
        <v>46091</v>
      </c>
      <c r="D1905" t="inlineStr">
        <is>
          <t>FS-TTLi-2</t>
        </is>
      </c>
      <c r="E1905" t="inlineStr">
        <is>
          <t>CLO/TFXX: Jam On Tray Infeed</t>
        </is>
      </c>
      <c r="F1905" t="n">
        <v>14</v>
      </c>
      <c r="G1905" t="n">
        <v>57.548</v>
      </c>
    </row>
    <row r="1906">
      <c r="A1906" t="inlineStr">
        <is>
          <t>Daily_Minor_Stops_2026_09_18.xlsx</t>
        </is>
      </c>
      <c r="B1906" t="inlineStr">
        <is>
          <t>Samridhi 5 Star Line</t>
        </is>
      </c>
      <c r="C1906" s="80" t="n">
        <v>46091</v>
      </c>
      <c r="D1906" t="inlineStr">
        <is>
          <t>FS-TTLi-3</t>
        </is>
      </c>
      <c r="E1906" t="inlineStr">
        <is>
          <t>TTL1X/CS11: Lost Tray In Sliding Area</t>
        </is>
      </c>
      <c r="F1906" t="n">
        <v>5</v>
      </c>
      <c r="G1906" t="n">
        <v>3.17463333333333</v>
      </c>
    </row>
    <row r="1907">
      <c r="A1907" t="inlineStr">
        <is>
          <t>Daily_Minor_Stops_2026_09_18.xlsx</t>
        </is>
      </c>
      <c r="B1907" t="inlineStr">
        <is>
          <t>Samridhi 5 Star Line</t>
        </is>
      </c>
      <c r="C1907" s="80" t="n">
        <v>46091</v>
      </c>
      <c r="D1907" t="inlineStr">
        <is>
          <t>FS-TTLi-3</t>
        </is>
      </c>
      <c r="E1907" t="inlineStr">
        <is>
          <t>CLO/TFXX: Jam On Tray Infeed</t>
        </is>
      </c>
      <c r="F1907" t="n">
        <v>6</v>
      </c>
      <c r="G1907" t="n">
        <v>4.83318333333333</v>
      </c>
    </row>
    <row r="1908">
      <c r="A1908" t="inlineStr">
        <is>
          <t>Daily_Minor_Stops_2026_09_18.xlsx</t>
        </is>
      </c>
      <c r="B1908" t="inlineStr">
        <is>
          <t>Samridhi 5 Star Line</t>
        </is>
      </c>
      <c r="C1908" s="80" t="n">
        <v>46092</v>
      </c>
      <c r="D1908" t="inlineStr">
        <is>
          <t>FS-HCM-1</t>
        </is>
      </c>
      <c r="E1908" t="inlineStr">
        <is>
          <t>FBX: Overflow At Infeed</t>
        </is>
      </c>
      <c r="F1908" t="n">
        <v>27</v>
      </c>
      <c r="G1908" t="n">
        <v>15.5065666666667</v>
      </c>
    </row>
    <row r="1909">
      <c r="A1909" t="inlineStr">
        <is>
          <t>Daily_Minor_Stops_2026_09_18.xlsx</t>
        </is>
      </c>
      <c r="B1909" t="inlineStr">
        <is>
          <t>Samridhi 5 Star Line</t>
        </is>
      </c>
      <c r="C1909" s="80" t="n">
        <v>46092</v>
      </c>
      <c r="D1909" t="inlineStr">
        <is>
          <t>FS-HCM-1</t>
        </is>
      </c>
      <c r="E1909" t="inlineStr">
        <is>
          <t>FBX: Jam At Infeed</t>
        </is>
      </c>
      <c r="F1909" t="n">
        <v>79</v>
      </c>
      <c r="G1909" t="n">
        <v>38.4914333333333</v>
      </c>
    </row>
    <row r="1910">
      <c r="A1910" t="inlineStr">
        <is>
          <t>Daily_Minor_Stops_2026_09_18.xlsx</t>
        </is>
      </c>
      <c r="B1910" t="inlineStr">
        <is>
          <t>Samridhi 5 Star Line</t>
        </is>
      </c>
      <c r="C1910" s="80" t="n">
        <v>46092</v>
      </c>
      <c r="D1910" t="inlineStr">
        <is>
          <t>FS-HCM-2</t>
        </is>
      </c>
      <c r="E1910" t="inlineStr">
        <is>
          <t>HXX: Film Is Broken</t>
        </is>
      </c>
      <c r="F1910" t="n">
        <v>12</v>
      </c>
      <c r="G1910" t="n">
        <v>20.01</v>
      </c>
    </row>
    <row r="1911">
      <c r="A1911" t="inlineStr">
        <is>
          <t>Daily_Minor_Stops_2026_09_18.xlsx</t>
        </is>
      </c>
      <c r="B1911" t="inlineStr">
        <is>
          <t>Samridhi 5 Star Line</t>
        </is>
      </c>
      <c r="C1911" s="80" t="n">
        <v>46092</v>
      </c>
      <c r="D1911" t="inlineStr">
        <is>
          <t>FS-HCM-2</t>
        </is>
      </c>
      <c r="E1911" t="inlineStr">
        <is>
          <t>FBX: Overflow At Infeed</t>
        </is>
      </c>
      <c r="F1911" t="n">
        <v>27</v>
      </c>
      <c r="G1911" t="n">
        <v>21.16175</v>
      </c>
    </row>
    <row r="1912">
      <c r="A1912" t="inlineStr">
        <is>
          <t>Daily_Minor_Stops_2026_09_18.xlsx</t>
        </is>
      </c>
      <c r="B1912" t="inlineStr">
        <is>
          <t>Samridhi 5 Star Line</t>
        </is>
      </c>
      <c r="C1912" s="80" t="n">
        <v>46092</v>
      </c>
      <c r="D1912" t="inlineStr">
        <is>
          <t>FS-HCM-3</t>
        </is>
      </c>
      <c r="E1912" t="inlineStr">
        <is>
          <t>HXX: Film Is Broken</t>
        </is>
      </c>
      <c r="F1912" t="n">
        <v>11</v>
      </c>
      <c r="G1912" t="n">
        <v>6.84081666666667</v>
      </c>
    </row>
    <row r="1913">
      <c r="A1913" t="inlineStr">
        <is>
          <t>Daily_Minor_Stops_2026_09_18.xlsx</t>
        </is>
      </c>
      <c r="B1913" t="inlineStr">
        <is>
          <t>Samridhi 5 Star Line</t>
        </is>
      </c>
      <c r="C1913" s="80" t="n">
        <v>46092</v>
      </c>
      <c r="D1913" t="inlineStr">
        <is>
          <t>FS-HCM-3</t>
        </is>
      </c>
      <c r="E1913" t="inlineStr">
        <is>
          <t>HXX: Double Package Rejected many times</t>
        </is>
      </c>
      <c r="F1913" t="n">
        <v>12</v>
      </c>
      <c r="G1913" t="n">
        <v>5.16881666666667</v>
      </c>
    </row>
    <row r="1914">
      <c r="A1914" t="inlineStr">
        <is>
          <t>Daily_Minor_Stops_2026_09_18.xlsx</t>
        </is>
      </c>
      <c r="B1914" t="inlineStr">
        <is>
          <t>Samridhi 5 Star Line</t>
        </is>
      </c>
      <c r="C1914" s="80" t="n">
        <v>46092</v>
      </c>
      <c r="D1914" t="inlineStr">
        <is>
          <t>FS-HCM-4</t>
        </is>
      </c>
      <c r="E1914" t="inlineStr">
        <is>
          <t>HXX: Too Many Consecutive Rejects</t>
        </is>
      </c>
      <c r="F1914" t="n">
        <v>5</v>
      </c>
      <c r="G1914" t="n">
        <v>1.4941</v>
      </c>
    </row>
    <row r="1915">
      <c r="A1915" t="inlineStr">
        <is>
          <t>Daily_Minor_Stops_2026_09_18.xlsx</t>
        </is>
      </c>
      <c r="B1915" t="inlineStr">
        <is>
          <t>Samridhi 5 Star Line</t>
        </is>
      </c>
      <c r="C1915" s="80" t="n">
        <v>46092</v>
      </c>
      <c r="D1915" t="inlineStr">
        <is>
          <t>FS-HCM-4</t>
        </is>
      </c>
      <c r="E1915" t="inlineStr">
        <is>
          <t>FBX: Jam At Infeed</t>
        </is>
      </c>
      <c r="F1915" t="n">
        <v>5</v>
      </c>
      <c r="G1915" t="n">
        <v>1.99875</v>
      </c>
    </row>
    <row r="1916">
      <c r="A1916" t="inlineStr">
        <is>
          <t>Daily_Minor_Stops_2026_09_18.xlsx</t>
        </is>
      </c>
      <c r="B1916" t="inlineStr">
        <is>
          <t>Samridhi 5 Star Line</t>
        </is>
      </c>
      <c r="C1916" s="80" t="n">
        <v>46092</v>
      </c>
      <c r="D1916" t="inlineStr">
        <is>
          <t>FS-HRM-5</t>
        </is>
      </c>
      <c r="E1916" t="inlineStr">
        <is>
          <t>Main Cover Open</t>
        </is>
      </c>
      <c r="F1916" t="n">
        <v>4</v>
      </c>
      <c r="G1916" t="n">
        <v>3.33991666666667</v>
      </c>
    </row>
    <row r="1917">
      <c r="A1917" t="inlineStr">
        <is>
          <t>Daily_Minor_Stops_2026_09_18.xlsx</t>
        </is>
      </c>
      <c r="B1917" t="inlineStr">
        <is>
          <t>Samridhi 5 Star Line</t>
        </is>
      </c>
      <c r="C1917" s="80" t="n">
        <v>46092</v>
      </c>
      <c r="D1917" t="inlineStr">
        <is>
          <t>FS-HRM-5</t>
        </is>
      </c>
      <c r="E1917" t="inlineStr">
        <is>
          <t>Film Registration Error</t>
        </is>
      </c>
      <c r="F1917" t="n">
        <v>3</v>
      </c>
      <c r="G1917" t="n">
        <v>2.16696666666667</v>
      </c>
    </row>
    <row r="1918">
      <c r="A1918" t="inlineStr">
        <is>
          <t>Daily_Minor_Stops_2026_09_18.xlsx</t>
        </is>
      </c>
      <c r="B1918" t="inlineStr">
        <is>
          <t>Samridhi 5 Star Line</t>
        </is>
      </c>
      <c r="C1918" s="80" t="n">
        <v>46092</v>
      </c>
      <c r="D1918" t="inlineStr">
        <is>
          <t>FS-TTLi-1</t>
        </is>
      </c>
      <c r="E1918" t="inlineStr">
        <is>
          <t>TTL1X/CS11: Lost Tray In Sliding Area</t>
        </is>
      </c>
      <c r="F1918" t="n">
        <v>8</v>
      </c>
      <c r="G1918" t="n">
        <v>5.00218333333333</v>
      </c>
    </row>
    <row r="1919">
      <c r="A1919" t="inlineStr">
        <is>
          <t>Daily_Minor_Stops_2026_09_18.xlsx</t>
        </is>
      </c>
      <c r="B1919" t="inlineStr">
        <is>
          <t>Samridhi 5 Star Line</t>
        </is>
      </c>
      <c r="C1919" s="80" t="n">
        <v>46092</v>
      </c>
      <c r="D1919" t="inlineStr">
        <is>
          <t>FS-TTLi-1</t>
        </is>
      </c>
      <c r="E1919" t="inlineStr">
        <is>
          <t>CLO/TFXX: Jam On Tray Infeed</t>
        </is>
      </c>
      <c r="F1919" t="n">
        <v>8</v>
      </c>
      <c r="G1919" t="n">
        <v>4.83045</v>
      </c>
    </row>
    <row r="1920">
      <c r="A1920" t="inlineStr">
        <is>
          <t>Daily_Minor_Stops_2026_09_18.xlsx</t>
        </is>
      </c>
      <c r="B1920" t="inlineStr">
        <is>
          <t>Samridhi 5 Star Line</t>
        </is>
      </c>
      <c r="C1920" s="80" t="n">
        <v>46092</v>
      </c>
      <c r="D1920" t="inlineStr">
        <is>
          <t>FS-TTLi-2</t>
        </is>
      </c>
      <c r="E1920" t="inlineStr">
        <is>
          <t>TTL1X/CS11: Lost Tray In Sliding Area</t>
        </is>
      </c>
      <c r="F1920" t="n">
        <v>14</v>
      </c>
      <c r="G1920" t="n">
        <v>9.66803333333333</v>
      </c>
    </row>
    <row r="1921">
      <c r="A1921" t="inlineStr">
        <is>
          <t>Daily_Minor_Stops_2026_09_18.xlsx</t>
        </is>
      </c>
      <c r="B1921" t="inlineStr">
        <is>
          <t>Samridhi 5 Star Line</t>
        </is>
      </c>
      <c r="C1921" s="80" t="n">
        <v>46092</v>
      </c>
      <c r="D1921" t="inlineStr">
        <is>
          <t>FS-TTLi-2</t>
        </is>
      </c>
      <c r="E1921" t="inlineStr">
        <is>
          <t>FOR/BP11: Hand Over Of Blank Failed</t>
        </is>
      </c>
      <c r="F1921" t="n">
        <v>16</v>
      </c>
      <c r="G1921" t="n">
        <v>10.1401666666667</v>
      </c>
    </row>
    <row r="1922">
      <c r="A1922" t="inlineStr">
        <is>
          <t>Daily_Minor_Stops_2026_09_18.xlsx</t>
        </is>
      </c>
      <c r="B1922" t="inlineStr">
        <is>
          <t>Samridhi 5 Star Line</t>
        </is>
      </c>
      <c r="C1922" s="80" t="n">
        <v>46092</v>
      </c>
      <c r="D1922" t="inlineStr">
        <is>
          <t>FS-TTLi-3</t>
        </is>
      </c>
      <c r="E1922" t="inlineStr">
        <is>
          <t>TTL1X/CS11: Lost Tray In Sliding Area</t>
        </is>
      </c>
      <c r="F1922" t="n">
        <v>8</v>
      </c>
      <c r="G1922" t="n">
        <v>3.33356666666667</v>
      </c>
    </row>
    <row r="1923">
      <c r="A1923" t="inlineStr">
        <is>
          <t>Daily_Minor_Stops_2026_09_18.xlsx</t>
        </is>
      </c>
      <c r="B1923" t="inlineStr">
        <is>
          <t>Samridhi 5 Star Line</t>
        </is>
      </c>
      <c r="C1923" s="80" t="n">
        <v>46092</v>
      </c>
      <c r="D1923" t="inlineStr">
        <is>
          <t>FS-TTLi-3</t>
        </is>
      </c>
      <c r="E1923" t="inlineStr">
        <is>
          <t>FOR/BP11: Hand Over Of Blank Failed</t>
        </is>
      </c>
      <c r="F1923" t="n">
        <v>7</v>
      </c>
      <c r="G1923" t="n">
        <v>12.1691833333333</v>
      </c>
    </row>
    <row r="1924">
      <c r="A1924" t="inlineStr">
        <is>
          <t>Daily_Minor_Stops_2026_09_18.xlsx</t>
        </is>
      </c>
      <c r="B1924" t="inlineStr">
        <is>
          <t>Samridhi 5 Star Line</t>
        </is>
      </c>
      <c r="C1924" s="80" t="n">
        <v>46093</v>
      </c>
      <c r="D1924" t="inlineStr">
        <is>
          <t>FS-HCM-1</t>
        </is>
      </c>
      <c r="E1924" t="inlineStr">
        <is>
          <t>FBX: Overflow At Infeed</t>
        </is>
      </c>
      <c r="F1924" t="n">
        <v>25</v>
      </c>
      <c r="G1924" t="n">
        <v>6.1795</v>
      </c>
    </row>
    <row r="1925">
      <c r="A1925" t="inlineStr">
        <is>
          <t>Daily_Minor_Stops_2026_09_18.xlsx</t>
        </is>
      </c>
      <c r="B1925" t="inlineStr">
        <is>
          <t>Samridhi 5 Star Line</t>
        </is>
      </c>
      <c r="C1925" s="80" t="n">
        <v>46093</v>
      </c>
      <c r="D1925" t="inlineStr">
        <is>
          <t>FS-HCM-1</t>
        </is>
      </c>
      <c r="E1925" t="inlineStr">
        <is>
          <t>FBX: Jam At Infeed</t>
        </is>
      </c>
      <c r="F1925" t="n">
        <v>104</v>
      </c>
      <c r="G1925" t="n">
        <v>33.0056833333333</v>
      </c>
    </row>
    <row r="1926">
      <c r="A1926" t="inlineStr">
        <is>
          <t>Daily_Minor_Stops_2026_09_18.xlsx</t>
        </is>
      </c>
      <c r="B1926" t="inlineStr">
        <is>
          <t>Samridhi 5 Star Line</t>
        </is>
      </c>
      <c r="C1926" s="80" t="n">
        <v>46093</v>
      </c>
      <c r="D1926" t="inlineStr">
        <is>
          <t>FS-HCM-2</t>
        </is>
      </c>
      <c r="E1926" t="inlineStr">
        <is>
          <t>HXX: Film Is Broken</t>
        </is>
      </c>
      <c r="F1926" t="n">
        <v>16</v>
      </c>
      <c r="G1926" t="n">
        <v>19.8354666666667</v>
      </c>
    </row>
    <row r="1927">
      <c r="A1927" t="inlineStr">
        <is>
          <t>Daily_Minor_Stops_2026_09_18.xlsx</t>
        </is>
      </c>
      <c r="B1927" t="inlineStr">
        <is>
          <t>Samridhi 5 Star Line</t>
        </is>
      </c>
      <c r="C1927" s="80" t="n">
        <v>46093</v>
      </c>
      <c r="D1927" t="inlineStr">
        <is>
          <t>FS-HCM-2</t>
        </is>
      </c>
      <c r="E1927" t="inlineStr">
        <is>
          <t>Cover Machine Discharge Open</t>
        </is>
      </c>
      <c r="F1927" t="n">
        <v>17</v>
      </c>
      <c r="G1927" t="n">
        <v>14.5406833333333</v>
      </c>
    </row>
    <row r="1928">
      <c r="A1928" t="inlineStr">
        <is>
          <t>Daily_Minor_Stops_2026_09_18.xlsx</t>
        </is>
      </c>
      <c r="B1928" t="inlineStr">
        <is>
          <t>Samridhi 5 Star Line</t>
        </is>
      </c>
      <c r="C1928" s="80" t="n">
        <v>46093</v>
      </c>
      <c r="D1928" t="inlineStr">
        <is>
          <t>FS-HCM-3</t>
        </is>
      </c>
      <c r="E1928" t="inlineStr">
        <is>
          <t>HXX: Double Package Rejected many times</t>
        </is>
      </c>
      <c r="F1928" t="n">
        <v>9</v>
      </c>
      <c r="G1928" t="n">
        <v>2.99338333333333</v>
      </c>
    </row>
    <row r="1929">
      <c r="A1929" t="inlineStr">
        <is>
          <t>Daily_Minor_Stops_2026_09_18.xlsx</t>
        </is>
      </c>
      <c r="B1929" t="inlineStr">
        <is>
          <t>Samridhi 5 Star Line</t>
        </is>
      </c>
      <c r="C1929" s="80" t="n">
        <v>46093</v>
      </c>
      <c r="D1929" t="inlineStr">
        <is>
          <t>FS-HCM-3</t>
        </is>
      </c>
      <c r="E1929" t="inlineStr">
        <is>
          <t>FBX: Overflow At Infeed</t>
        </is>
      </c>
      <c r="F1929" t="n">
        <v>10</v>
      </c>
      <c r="G1929" t="n">
        <v>2.8471</v>
      </c>
    </row>
    <row r="1930">
      <c r="A1930" t="inlineStr">
        <is>
          <t>Daily_Minor_Stops_2026_09_18.xlsx</t>
        </is>
      </c>
      <c r="B1930" t="inlineStr">
        <is>
          <t>Samridhi 5 Star Line</t>
        </is>
      </c>
      <c r="C1930" s="80" t="n">
        <v>46093</v>
      </c>
      <c r="D1930" t="inlineStr">
        <is>
          <t>FS-HCM-4</t>
        </is>
      </c>
      <c r="E1930" t="inlineStr">
        <is>
          <t>HXX: Film Is Broken</t>
        </is>
      </c>
      <c r="F1930" t="n">
        <v>4</v>
      </c>
      <c r="G1930" t="n">
        <v>2.00073333333333</v>
      </c>
    </row>
    <row r="1931">
      <c r="A1931" t="inlineStr">
        <is>
          <t>Daily_Minor_Stops_2026_09_18.xlsx</t>
        </is>
      </c>
      <c r="B1931" t="inlineStr">
        <is>
          <t>Samridhi 5 Star Line</t>
        </is>
      </c>
      <c r="C1931" s="80" t="n">
        <v>46093</v>
      </c>
      <c r="D1931" t="inlineStr">
        <is>
          <t>FS-HCM-4</t>
        </is>
      </c>
      <c r="E1931" t="inlineStr">
        <is>
          <t>FBX: Jam At Infeed</t>
        </is>
      </c>
      <c r="F1931" t="n">
        <v>15</v>
      </c>
      <c r="G1931" t="n">
        <v>9.509266666666671</v>
      </c>
    </row>
    <row r="1932">
      <c r="A1932" t="inlineStr">
        <is>
          <t>Daily_Minor_Stops_2026_09_18.xlsx</t>
        </is>
      </c>
      <c r="B1932" t="inlineStr">
        <is>
          <t>Samridhi 5 Star Line</t>
        </is>
      </c>
      <c r="C1932" s="80" t="n">
        <v>46093</v>
      </c>
      <c r="D1932" t="inlineStr">
        <is>
          <t>FS-HRM-5</t>
        </is>
      </c>
      <c r="E1932" t="inlineStr">
        <is>
          <t>Film Is Broken-1</t>
        </is>
      </c>
      <c r="F1932" t="n">
        <v>3</v>
      </c>
      <c r="G1932" t="n">
        <v>3.49273333333333</v>
      </c>
    </row>
    <row r="1933">
      <c r="A1933" t="inlineStr">
        <is>
          <t>Daily_Minor_Stops_2026_09_18.xlsx</t>
        </is>
      </c>
      <c r="B1933" t="inlineStr">
        <is>
          <t>Samridhi 5 Star Line</t>
        </is>
      </c>
      <c r="C1933" s="80" t="n">
        <v>46093</v>
      </c>
      <c r="D1933" t="inlineStr">
        <is>
          <t>FS-HRM-5</t>
        </is>
      </c>
      <c r="E1933" t="inlineStr">
        <is>
          <t>Cover Machine Outfeed Open</t>
        </is>
      </c>
      <c r="F1933" t="n">
        <v>3</v>
      </c>
      <c r="G1933" t="n">
        <v>0.666466666666667</v>
      </c>
    </row>
    <row r="1934">
      <c r="A1934" t="inlineStr">
        <is>
          <t>Daily_Minor_Stops_2026_09_18.xlsx</t>
        </is>
      </c>
      <c r="B1934" t="inlineStr">
        <is>
          <t>Samridhi 5 Star Line</t>
        </is>
      </c>
      <c r="C1934" s="80" t="n">
        <v>46093</v>
      </c>
      <c r="D1934" t="inlineStr">
        <is>
          <t>FS-TTLi-1</t>
        </is>
      </c>
      <c r="E1934" t="inlineStr">
        <is>
          <t>FOR/BP11: Hand Over Of Blank Failed</t>
        </is>
      </c>
      <c r="F1934" t="n">
        <v>17</v>
      </c>
      <c r="G1934" t="n">
        <v>18.3533666666667</v>
      </c>
    </row>
    <row r="1935">
      <c r="A1935" t="inlineStr">
        <is>
          <t>Daily_Minor_Stops_2026_09_18.xlsx</t>
        </is>
      </c>
      <c r="B1935" t="inlineStr">
        <is>
          <t>Samridhi 5 Star Line</t>
        </is>
      </c>
      <c r="C1935" s="80" t="n">
        <v>46093</v>
      </c>
      <c r="D1935" t="inlineStr">
        <is>
          <t>FS-TTLi-1</t>
        </is>
      </c>
      <c r="E1935" t="inlineStr">
        <is>
          <t>CLO/TFXX: Jam On Tray Infeed</t>
        </is>
      </c>
      <c r="F1935" t="n">
        <v>9</v>
      </c>
      <c r="G1935" t="n">
        <v>5.33531666666667</v>
      </c>
    </row>
    <row r="1936">
      <c r="A1936" t="inlineStr">
        <is>
          <t>Daily_Minor_Stops_2026_09_18.xlsx</t>
        </is>
      </c>
      <c r="B1936" t="inlineStr">
        <is>
          <t>Samridhi 5 Star Line</t>
        </is>
      </c>
      <c r="C1936" s="80" t="n">
        <v>46093</v>
      </c>
      <c r="D1936" t="inlineStr">
        <is>
          <t>FS-TTLi-2</t>
        </is>
      </c>
      <c r="E1936" t="inlineStr">
        <is>
          <t>LOD/TPG11: Move Time Out</t>
        </is>
      </c>
      <c r="F1936" t="n">
        <v>9</v>
      </c>
      <c r="G1936" t="n">
        <v>6.19145</v>
      </c>
    </row>
    <row r="1937">
      <c r="A1937" t="inlineStr">
        <is>
          <t>Daily_Minor_Stops_2026_09_18.xlsx</t>
        </is>
      </c>
      <c r="B1937" t="inlineStr">
        <is>
          <t>Samridhi 5 Star Line</t>
        </is>
      </c>
      <c r="C1937" s="80" t="n">
        <v>46093</v>
      </c>
      <c r="D1937" t="inlineStr">
        <is>
          <t>FS-TTLi-2</t>
        </is>
      </c>
      <c r="E1937" t="inlineStr">
        <is>
          <t>FOR/BP11: Hand Over Of Blank Failed</t>
        </is>
      </c>
      <c r="F1937" t="n">
        <v>16</v>
      </c>
      <c r="G1937" t="n">
        <v>9.68995</v>
      </c>
    </row>
    <row r="1938">
      <c r="A1938" t="inlineStr">
        <is>
          <t>Daily_Minor_Stops_2026_09_18.xlsx</t>
        </is>
      </c>
      <c r="B1938" t="inlineStr">
        <is>
          <t>Samridhi 5 Star Line</t>
        </is>
      </c>
      <c r="C1938" s="80" t="n">
        <v>46093</v>
      </c>
      <c r="D1938" t="inlineStr">
        <is>
          <t>FS-TTLi-3</t>
        </is>
      </c>
      <c r="E1938" t="inlineStr">
        <is>
          <t>FOR/FT11: Hand Over Failure Of Tray</t>
        </is>
      </c>
      <c r="F1938" t="n">
        <v>7</v>
      </c>
      <c r="G1938" t="n">
        <v>4.5008</v>
      </c>
    </row>
    <row r="1939">
      <c r="A1939" t="inlineStr">
        <is>
          <t>Daily_Minor_Stops_2026_09_18.xlsx</t>
        </is>
      </c>
      <c r="B1939" t="inlineStr">
        <is>
          <t>Samridhi 5 Star Line</t>
        </is>
      </c>
      <c r="C1939" s="80" t="n">
        <v>46093</v>
      </c>
      <c r="D1939" t="inlineStr">
        <is>
          <t>FS-TTLi-3</t>
        </is>
      </c>
      <c r="E1939" t="inlineStr">
        <is>
          <t>FOR/BP11: Hand Over Of Blank Failed</t>
        </is>
      </c>
      <c r="F1939" t="n">
        <v>18</v>
      </c>
      <c r="G1939" t="n">
        <v>10.66155</v>
      </c>
    </row>
    <row r="1940">
      <c r="A1940" t="inlineStr">
        <is>
          <t>Daily_Minor_Stops_2026_09_18.xlsx</t>
        </is>
      </c>
      <c r="B1940" t="inlineStr">
        <is>
          <t>Samridhi 5 Star Line</t>
        </is>
      </c>
      <c r="C1940" s="80" t="n">
        <v>46094</v>
      </c>
      <c r="D1940" t="inlineStr">
        <is>
          <t>FS-HCM-1</t>
        </is>
      </c>
      <c r="E1940" t="inlineStr">
        <is>
          <t>HXX: Film Is Broken</t>
        </is>
      </c>
      <c r="F1940" t="n">
        <v>14</v>
      </c>
      <c r="G1940" t="n">
        <v>8.67005</v>
      </c>
    </row>
    <row r="1941">
      <c r="A1941" t="inlineStr">
        <is>
          <t>Daily_Minor_Stops_2026_09_18.xlsx</t>
        </is>
      </c>
      <c r="B1941" t="inlineStr">
        <is>
          <t>Samridhi 5 Star Line</t>
        </is>
      </c>
      <c r="C1941" s="80" t="n">
        <v>46094</v>
      </c>
      <c r="D1941" t="inlineStr">
        <is>
          <t>FS-HCM-1</t>
        </is>
      </c>
      <c r="E1941" t="inlineStr">
        <is>
          <t>FBX: Jam At Infeed</t>
        </is>
      </c>
      <c r="F1941" t="n">
        <v>92</v>
      </c>
      <c r="G1941" t="n">
        <v>35.69765</v>
      </c>
    </row>
    <row r="1942">
      <c r="A1942" t="inlineStr">
        <is>
          <t>Daily_Minor_Stops_2026_09_18.xlsx</t>
        </is>
      </c>
      <c r="B1942" t="inlineStr">
        <is>
          <t>Samridhi 5 Star Line</t>
        </is>
      </c>
      <c r="C1942" s="80" t="n">
        <v>46094</v>
      </c>
      <c r="D1942" t="inlineStr">
        <is>
          <t>FS-HCM-2</t>
        </is>
      </c>
      <c r="E1942" t="inlineStr">
        <is>
          <t>HXX: Film Is Broken</t>
        </is>
      </c>
      <c r="F1942" t="n">
        <v>19</v>
      </c>
      <c r="G1942" t="n">
        <v>30.8273</v>
      </c>
    </row>
    <row r="1943">
      <c r="A1943" t="inlineStr">
        <is>
          <t>Daily_Minor_Stops_2026_09_18.xlsx</t>
        </is>
      </c>
      <c r="B1943" t="inlineStr">
        <is>
          <t>Samridhi 5 Star Line</t>
        </is>
      </c>
      <c r="C1943" s="80" t="n">
        <v>46094</v>
      </c>
      <c r="D1943" t="inlineStr">
        <is>
          <t>FS-HCM-2</t>
        </is>
      </c>
      <c r="E1943" t="inlineStr">
        <is>
          <t>HXX: Both Film Reels Are Empty</t>
        </is>
      </c>
      <c r="F1943" t="n">
        <v>9</v>
      </c>
      <c r="G1943" t="n">
        <v>2.99963333333333</v>
      </c>
    </row>
    <row r="1944">
      <c r="A1944" t="inlineStr">
        <is>
          <t>Daily_Minor_Stops_2026_09_18.xlsx</t>
        </is>
      </c>
      <c r="B1944" t="inlineStr">
        <is>
          <t>Samridhi 5 Star Line</t>
        </is>
      </c>
      <c r="C1944" s="80" t="n">
        <v>46094</v>
      </c>
      <c r="D1944" t="inlineStr">
        <is>
          <t>FS-HCM-3</t>
        </is>
      </c>
      <c r="E1944" t="inlineStr">
        <is>
          <t>HXX: Film Is Broken</t>
        </is>
      </c>
      <c r="F1944" t="n">
        <v>12</v>
      </c>
      <c r="G1944" t="n">
        <v>11.9874</v>
      </c>
    </row>
    <row r="1945">
      <c r="A1945" t="inlineStr">
        <is>
          <t>Daily_Minor_Stops_2026_09_18.xlsx</t>
        </is>
      </c>
      <c r="B1945" t="inlineStr">
        <is>
          <t>Samridhi 5 Star Line</t>
        </is>
      </c>
      <c r="C1945" s="80" t="n">
        <v>46094</v>
      </c>
      <c r="D1945" t="inlineStr">
        <is>
          <t>FS-HCM-3</t>
        </is>
      </c>
      <c r="E1945" t="inlineStr">
        <is>
          <t>HXX: Double Package Rejected many times</t>
        </is>
      </c>
      <c r="F1945" t="n">
        <v>14</v>
      </c>
      <c r="G1945" t="n">
        <v>5.18013333333333</v>
      </c>
    </row>
    <row r="1946">
      <c r="A1946" t="inlineStr">
        <is>
          <t>Daily_Minor_Stops_2026_09_18.xlsx</t>
        </is>
      </c>
      <c r="B1946" t="inlineStr">
        <is>
          <t>Samridhi 5 Star Line</t>
        </is>
      </c>
      <c r="C1946" s="80" t="n">
        <v>46094</v>
      </c>
      <c r="D1946" t="inlineStr">
        <is>
          <t>FS-HCM-4</t>
        </is>
      </c>
      <c r="E1946" t="inlineStr">
        <is>
          <t>FBX: Jam At Infeed</t>
        </is>
      </c>
      <c r="F1946" t="n">
        <v>8</v>
      </c>
      <c r="G1946" t="n">
        <v>3.66753333333333</v>
      </c>
    </row>
    <row r="1947">
      <c r="A1947" t="inlineStr">
        <is>
          <t>Daily_Minor_Stops_2026_09_18.xlsx</t>
        </is>
      </c>
      <c r="B1947" t="inlineStr">
        <is>
          <t>Samridhi 5 Star Line</t>
        </is>
      </c>
      <c r="C1947" s="80" t="n">
        <v>46094</v>
      </c>
      <c r="D1947" t="inlineStr">
        <is>
          <t>FS-HCM-4</t>
        </is>
      </c>
      <c r="E1947" t="inlineStr">
        <is>
          <t>Cover Machine Discharge Open</t>
        </is>
      </c>
      <c r="F1947" t="n">
        <v>2</v>
      </c>
      <c r="G1947" t="n">
        <v>0.166883333333333</v>
      </c>
    </row>
    <row r="1948">
      <c r="A1948" t="inlineStr">
        <is>
          <t>Daily_Minor_Stops_2026_09_18.xlsx</t>
        </is>
      </c>
      <c r="B1948" t="inlineStr">
        <is>
          <t>Samridhi 5 Star Line</t>
        </is>
      </c>
      <c r="C1948" s="80" t="n">
        <v>46094</v>
      </c>
      <c r="D1948" t="inlineStr">
        <is>
          <t>FS-HRM-5</t>
        </is>
      </c>
      <c r="E1948" t="inlineStr">
        <is>
          <t>Position Error-2</t>
        </is>
      </c>
      <c r="F1948" t="n">
        <v>4</v>
      </c>
      <c r="G1948" t="n">
        <v>1.49951666666667</v>
      </c>
    </row>
    <row r="1949">
      <c r="A1949" t="inlineStr">
        <is>
          <t>Daily_Minor_Stops_2026_09_18.xlsx</t>
        </is>
      </c>
      <c r="B1949" t="inlineStr">
        <is>
          <t>Samridhi 5 Star Line</t>
        </is>
      </c>
      <c r="C1949" s="80" t="n">
        <v>46094</v>
      </c>
      <c r="D1949" t="inlineStr">
        <is>
          <t>FS-HRM-5</t>
        </is>
      </c>
      <c r="E1949" t="inlineStr">
        <is>
          <t>Cover Machine Outfeed Open</t>
        </is>
      </c>
      <c r="F1949" t="n">
        <v>6</v>
      </c>
      <c r="G1949" t="n">
        <v>3.01483333333333</v>
      </c>
    </row>
    <row r="1950">
      <c r="A1950" t="inlineStr">
        <is>
          <t>Daily_Minor_Stops_2026_09_18.xlsx</t>
        </is>
      </c>
      <c r="B1950" t="inlineStr">
        <is>
          <t>Samridhi 5 Star Line</t>
        </is>
      </c>
      <c r="C1950" s="80" t="n">
        <v>46094</v>
      </c>
      <c r="D1950" t="inlineStr">
        <is>
          <t>FS-TTLi-1</t>
        </is>
      </c>
      <c r="E1950" t="inlineStr">
        <is>
          <t>FOR/FT11: Hand Over Failure Of Tray</t>
        </is>
      </c>
      <c r="F1950" t="n">
        <v>8</v>
      </c>
      <c r="G1950" t="n">
        <v>5.16068333333333</v>
      </c>
    </row>
    <row r="1951">
      <c r="A1951" t="inlineStr">
        <is>
          <t>Daily_Minor_Stops_2026_09_18.xlsx</t>
        </is>
      </c>
      <c r="B1951" t="inlineStr">
        <is>
          <t>Samridhi 5 Star Line</t>
        </is>
      </c>
      <c r="C1951" s="80" t="n">
        <v>46094</v>
      </c>
      <c r="D1951" t="inlineStr">
        <is>
          <t>FS-TTLi-1</t>
        </is>
      </c>
      <c r="E1951" t="inlineStr">
        <is>
          <t>FOR/BP11: Hand Over Of Blank Failed</t>
        </is>
      </c>
      <c r="F1951" t="n">
        <v>15</v>
      </c>
      <c r="G1951" t="n">
        <v>6.65088333333333</v>
      </c>
    </row>
    <row r="1952">
      <c r="A1952" t="inlineStr">
        <is>
          <t>Daily_Minor_Stops_2026_09_18.xlsx</t>
        </is>
      </c>
      <c r="B1952" t="inlineStr">
        <is>
          <t>Samridhi 5 Star Line</t>
        </is>
      </c>
      <c r="C1952" s="80" t="n">
        <v>46094</v>
      </c>
      <c r="D1952" t="inlineStr">
        <is>
          <t>FS-TTLi-2</t>
        </is>
      </c>
      <c r="E1952" t="inlineStr">
        <is>
          <t>TTL1X/CS11: Lost Tray In Sliding Area</t>
        </is>
      </c>
      <c r="F1952" t="n">
        <v>3</v>
      </c>
      <c r="G1952" t="n">
        <v>3.82628333333333</v>
      </c>
    </row>
    <row r="1953">
      <c r="A1953" t="inlineStr">
        <is>
          <t>Daily_Minor_Stops_2026_09_18.xlsx</t>
        </is>
      </c>
      <c r="B1953" t="inlineStr">
        <is>
          <t>Samridhi 5 Star Line</t>
        </is>
      </c>
      <c r="C1953" s="80" t="n">
        <v>46094</v>
      </c>
      <c r="D1953" t="inlineStr">
        <is>
          <t>FS-TTLi-2</t>
        </is>
      </c>
      <c r="E1953" t="inlineStr">
        <is>
          <t>FOR/BP11: Hand Over Of Blank Failed</t>
        </is>
      </c>
      <c r="F1953" t="n">
        <v>11</v>
      </c>
      <c r="G1953" t="n">
        <v>4.83133333333333</v>
      </c>
    </row>
    <row r="1954">
      <c r="A1954" t="inlineStr">
        <is>
          <t>Daily_Minor_Stops_2026_09_18.xlsx</t>
        </is>
      </c>
      <c r="B1954" t="inlineStr">
        <is>
          <t>Samridhi 5 Star Line</t>
        </is>
      </c>
      <c r="C1954" s="80" t="n">
        <v>46094</v>
      </c>
      <c r="D1954" t="inlineStr">
        <is>
          <t>FS-TTLi-3</t>
        </is>
      </c>
      <c r="E1954" t="inlineStr">
        <is>
          <t>TTL1X/CS11: Lost Tray In Sliding Area</t>
        </is>
      </c>
      <c r="F1954" t="n">
        <v>4</v>
      </c>
      <c r="G1954" t="n">
        <v>2.34088333333333</v>
      </c>
    </row>
    <row r="1955">
      <c r="A1955" t="inlineStr">
        <is>
          <t>Daily_Minor_Stops_2026_09_18.xlsx</t>
        </is>
      </c>
      <c r="B1955" t="inlineStr">
        <is>
          <t>Samridhi 5 Star Line</t>
        </is>
      </c>
      <c r="C1955" s="80" t="n">
        <v>46094</v>
      </c>
      <c r="D1955" t="inlineStr">
        <is>
          <t>FS-TTLi-3</t>
        </is>
      </c>
      <c r="E1955" t="inlineStr">
        <is>
          <t>FOR/BP11: Hand Over Of Blank Failed</t>
        </is>
      </c>
      <c r="F1955" t="n">
        <v>6</v>
      </c>
      <c r="G1955" t="n">
        <v>6.17593333333333</v>
      </c>
    </row>
    <row r="1956">
      <c r="A1956" t="inlineStr">
        <is>
          <t>Daily_Minor_Stops_2026_09_18.xlsx</t>
        </is>
      </c>
      <c r="B1956" t="inlineStr">
        <is>
          <t>Samridhi 5 Star Line</t>
        </is>
      </c>
      <c r="C1956" s="80" t="n">
        <v>46095</v>
      </c>
      <c r="D1956" t="inlineStr">
        <is>
          <t>FS-HCM-1</t>
        </is>
      </c>
      <c r="E1956" t="inlineStr">
        <is>
          <t>FBX: Overflow At Infeed</t>
        </is>
      </c>
      <c r="F1956" t="n">
        <v>18</v>
      </c>
      <c r="G1956" t="n">
        <v>3.42058333333333</v>
      </c>
    </row>
    <row r="1957">
      <c r="A1957" t="inlineStr">
        <is>
          <t>Daily_Minor_Stops_2026_09_18.xlsx</t>
        </is>
      </c>
      <c r="B1957" t="inlineStr">
        <is>
          <t>Samridhi 5 Star Line</t>
        </is>
      </c>
      <c r="C1957" s="80" t="n">
        <v>46095</v>
      </c>
      <c r="D1957" t="inlineStr">
        <is>
          <t>FS-HCM-1</t>
        </is>
      </c>
      <c r="E1957" t="inlineStr">
        <is>
          <t>FBX: Jam At Infeed</t>
        </is>
      </c>
      <c r="F1957" t="n">
        <v>35</v>
      </c>
      <c r="G1957" t="n">
        <v>11.0132</v>
      </c>
    </row>
    <row r="1958">
      <c r="A1958" t="inlineStr">
        <is>
          <t>Daily_Minor_Stops_2026_09_18.xlsx</t>
        </is>
      </c>
      <c r="B1958" t="inlineStr">
        <is>
          <t>Samridhi 5 Star Line</t>
        </is>
      </c>
      <c r="C1958" s="80" t="n">
        <v>46095</v>
      </c>
      <c r="D1958" t="inlineStr">
        <is>
          <t>FS-HCM-2</t>
        </is>
      </c>
      <c r="E1958" t="inlineStr">
        <is>
          <t>HXX: Film Is Broken</t>
        </is>
      </c>
      <c r="F1958" t="n">
        <v>24</v>
      </c>
      <c r="G1958" t="n">
        <v>48.0784833333333</v>
      </c>
    </row>
    <row r="1959">
      <c r="A1959" t="inlineStr">
        <is>
          <t>Daily_Minor_Stops_2026_09_18.xlsx</t>
        </is>
      </c>
      <c r="B1959" t="inlineStr">
        <is>
          <t>Samridhi 5 Star Line</t>
        </is>
      </c>
      <c r="C1959" s="80" t="n">
        <v>46095</v>
      </c>
      <c r="D1959" t="inlineStr">
        <is>
          <t>FS-HCM-2</t>
        </is>
      </c>
      <c r="E1959" t="inlineStr">
        <is>
          <t>FBX: Jam At Infeed</t>
        </is>
      </c>
      <c r="F1959" t="n">
        <v>37</v>
      </c>
      <c r="G1959" t="n">
        <v>19.9971166666667</v>
      </c>
    </row>
    <row r="1960">
      <c r="A1960" t="inlineStr">
        <is>
          <t>Daily_Minor_Stops_2026_09_18.xlsx</t>
        </is>
      </c>
      <c r="B1960" t="inlineStr">
        <is>
          <t>Samridhi 5 Star Line</t>
        </is>
      </c>
      <c r="C1960" s="80" t="n">
        <v>46095</v>
      </c>
      <c r="D1960" t="inlineStr">
        <is>
          <t>FS-HCM-3</t>
        </is>
      </c>
      <c r="E1960" t="inlineStr">
        <is>
          <t>HXX: Film Is Broken</t>
        </is>
      </c>
      <c r="F1960" t="n">
        <v>21</v>
      </c>
      <c r="G1960" t="n">
        <v>13.5974833333333</v>
      </c>
    </row>
    <row r="1961">
      <c r="A1961" t="inlineStr">
        <is>
          <t>Daily_Minor_Stops_2026_09_18.xlsx</t>
        </is>
      </c>
      <c r="B1961" t="inlineStr">
        <is>
          <t>Samridhi 5 Star Line</t>
        </is>
      </c>
      <c r="C1961" s="80" t="n">
        <v>46095</v>
      </c>
      <c r="D1961" t="inlineStr">
        <is>
          <t>FS-HCM-3</t>
        </is>
      </c>
      <c r="E1961" t="inlineStr">
        <is>
          <t>FBX: Jam At Infeed</t>
        </is>
      </c>
      <c r="F1961" t="n">
        <v>9</v>
      </c>
      <c r="G1961" t="n">
        <v>4.82245</v>
      </c>
    </row>
    <row r="1962">
      <c r="A1962" t="inlineStr">
        <is>
          <t>Daily_Minor_Stops_2026_09_18.xlsx</t>
        </is>
      </c>
      <c r="B1962" t="inlineStr">
        <is>
          <t>Samridhi 5 Star Line</t>
        </is>
      </c>
      <c r="C1962" s="80" t="n">
        <v>46095</v>
      </c>
      <c r="D1962" t="inlineStr">
        <is>
          <t>FS-HCM-4</t>
        </is>
      </c>
      <c r="E1962" t="inlineStr">
        <is>
          <t>HXX: Too Many Consecutive Rejects</t>
        </is>
      </c>
      <c r="F1962" t="n">
        <v>2</v>
      </c>
      <c r="G1962" t="n">
        <v>0.1667</v>
      </c>
    </row>
    <row r="1963">
      <c r="A1963" t="inlineStr">
        <is>
          <t>Daily_Minor_Stops_2026_09_18.xlsx</t>
        </is>
      </c>
      <c r="B1963" t="inlineStr">
        <is>
          <t>Samridhi 5 Star Line</t>
        </is>
      </c>
      <c r="C1963" s="80" t="n">
        <v>46095</v>
      </c>
      <c r="D1963" t="inlineStr">
        <is>
          <t>FS-HCM-4</t>
        </is>
      </c>
      <c r="E1963" t="inlineStr">
        <is>
          <t>Cover Machine Discharge Open</t>
        </is>
      </c>
      <c r="F1963" t="n">
        <v>2</v>
      </c>
      <c r="G1963" t="n">
        <v>0.63115</v>
      </c>
    </row>
    <row r="1964">
      <c r="A1964" t="inlineStr">
        <is>
          <t>Daily_Minor_Stops_2026_09_18.xlsx</t>
        </is>
      </c>
      <c r="B1964" t="inlineStr">
        <is>
          <t>Samridhi 5 Star Line</t>
        </is>
      </c>
      <c r="C1964" s="80" t="n">
        <v>46095</v>
      </c>
      <c r="D1964" t="inlineStr">
        <is>
          <t>FS-HRM-5</t>
        </is>
      </c>
      <c r="E1964" t="inlineStr">
        <is>
          <t>Film Out Of Window</t>
        </is>
      </c>
      <c r="F1964" t="n">
        <v>4</v>
      </c>
      <c r="G1964" t="n">
        <v>23.4285</v>
      </c>
    </row>
    <row r="1965">
      <c r="A1965" t="inlineStr">
        <is>
          <t>Daily_Minor_Stops_2026_09_18.xlsx</t>
        </is>
      </c>
      <c r="B1965" t="inlineStr">
        <is>
          <t>Samridhi 5 Star Line</t>
        </is>
      </c>
      <c r="C1965" s="80" t="n">
        <v>46095</v>
      </c>
      <c r="D1965" t="inlineStr">
        <is>
          <t>FS-HRM-5</t>
        </is>
      </c>
      <c r="E1965" t="inlineStr">
        <is>
          <t>Cover Machine Outfeed Open</t>
        </is>
      </c>
      <c r="F1965" t="n">
        <v>7</v>
      </c>
      <c r="G1965" t="n">
        <v>4.03563333333333</v>
      </c>
    </row>
    <row r="1966">
      <c r="A1966" t="inlineStr">
        <is>
          <t>Daily_Minor_Stops_2026_09_18.xlsx</t>
        </is>
      </c>
      <c r="B1966" t="inlineStr">
        <is>
          <t>Samridhi 5 Star Line</t>
        </is>
      </c>
      <c r="C1966" s="80" t="n">
        <v>46095</v>
      </c>
      <c r="D1966" t="inlineStr">
        <is>
          <t>FS-TTLi-1</t>
        </is>
      </c>
      <c r="E1966" t="inlineStr">
        <is>
          <t>LOD/TPG11: Move Time Out</t>
        </is>
      </c>
      <c r="F1966" t="n">
        <v>8</v>
      </c>
      <c r="G1966" t="n">
        <v>5.12951666666667</v>
      </c>
    </row>
    <row r="1967">
      <c r="A1967" t="inlineStr">
        <is>
          <t>Daily_Minor_Stops_2026_09_18.xlsx</t>
        </is>
      </c>
      <c r="B1967" t="inlineStr">
        <is>
          <t>Samridhi 5 Star Line</t>
        </is>
      </c>
      <c r="C1967" s="80" t="n">
        <v>46095</v>
      </c>
      <c r="D1967" t="inlineStr">
        <is>
          <t>FS-TTLi-1</t>
        </is>
      </c>
      <c r="E1967" t="inlineStr">
        <is>
          <t>FOR/BP11: Hand Over Of Blank Failed</t>
        </is>
      </c>
      <c r="F1967" t="n">
        <v>14</v>
      </c>
      <c r="G1967" t="n">
        <v>29.9575333333333</v>
      </c>
    </row>
    <row r="1968">
      <c r="A1968" t="inlineStr">
        <is>
          <t>Daily_Minor_Stops_2026_09_18.xlsx</t>
        </is>
      </c>
      <c r="B1968" t="inlineStr">
        <is>
          <t>Samridhi 5 Star Line</t>
        </is>
      </c>
      <c r="C1968" s="80" t="n">
        <v>46095</v>
      </c>
      <c r="D1968" t="inlineStr">
        <is>
          <t>FS-TTLi-2</t>
        </is>
      </c>
      <c r="E1968" t="inlineStr">
        <is>
          <t>FOR/BP11: Hand Over Of Blank Failed</t>
        </is>
      </c>
      <c r="F1968" t="n">
        <v>11</v>
      </c>
      <c r="G1968" t="n">
        <v>10.3531833333333</v>
      </c>
    </row>
    <row r="1969">
      <c r="A1969" t="inlineStr">
        <is>
          <t>Daily_Minor_Stops_2026_09_18.xlsx</t>
        </is>
      </c>
      <c r="B1969" t="inlineStr">
        <is>
          <t>Samridhi 5 Star Line</t>
        </is>
      </c>
      <c r="C1969" s="80" t="n">
        <v>46095</v>
      </c>
      <c r="D1969" t="inlineStr">
        <is>
          <t>FS-TTLi-2</t>
        </is>
      </c>
      <c r="E1969" t="inlineStr">
        <is>
          <t>CLO/TFXX: Jam On Tray Infeed</t>
        </is>
      </c>
      <c r="F1969" t="n">
        <v>8</v>
      </c>
      <c r="G1969" t="n">
        <v>8.50145</v>
      </c>
    </row>
    <row r="1970">
      <c r="A1970" t="inlineStr">
        <is>
          <t>Daily_Minor_Stops_2026_09_18.xlsx</t>
        </is>
      </c>
      <c r="B1970" t="inlineStr">
        <is>
          <t>Samridhi 5 Star Line</t>
        </is>
      </c>
      <c r="C1970" s="80" t="n">
        <v>46095</v>
      </c>
      <c r="D1970" t="inlineStr">
        <is>
          <t>FS-TTLi-3</t>
        </is>
      </c>
      <c r="E1970" t="inlineStr">
        <is>
          <t>TTL1X/CS11: Lost Tray In Sliding Area</t>
        </is>
      </c>
      <c r="F1970" t="n">
        <v>7</v>
      </c>
      <c r="G1970" t="n">
        <v>4.29726666666667</v>
      </c>
    </row>
    <row r="1971">
      <c r="A1971" t="inlineStr">
        <is>
          <t>Daily_Minor_Stops_2026_09_18.xlsx</t>
        </is>
      </c>
      <c r="B1971" t="inlineStr">
        <is>
          <t>Samridhi 5 Star Line</t>
        </is>
      </c>
      <c r="C1971" s="80" t="n">
        <v>46095</v>
      </c>
      <c r="D1971" t="inlineStr">
        <is>
          <t>FS-TTLi-3</t>
        </is>
      </c>
      <c r="E1971" t="inlineStr">
        <is>
          <t>FOR/BP11: Hand Over Of Blank Failed</t>
        </is>
      </c>
      <c r="F1971" t="n">
        <v>13</v>
      </c>
      <c r="G1971" t="n">
        <v>23.6602666666667</v>
      </c>
    </row>
    <row r="1972">
      <c r="A1972" t="inlineStr">
        <is>
          <t>Daily_Minor_Stops_2026_09_18.xlsx</t>
        </is>
      </c>
      <c r="B1972" t="inlineStr">
        <is>
          <t>Samridhi 5 Star Line</t>
        </is>
      </c>
      <c r="C1972" s="80" t="n">
        <v>46096</v>
      </c>
      <c r="D1972" t="inlineStr">
        <is>
          <t>FS-HCM-1</t>
        </is>
      </c>
      <c r="E1972" t="inlineStr">
        <is>
          <t>HXX: Film Is Broken</t>
        </is>
      </c>
      <c r="F1972" t="n">
        <v>13</v>
      </c>
      <c r="G1972" t="n">
        <v>12.6404166666667</v>
      </c>
    </row>
    <row r="1973">
      <c r="A1973" t="inlineStr">
        <is>
          <t>Daily_Minor_Stops_2026_09_18.xlsx</t>
        </is>
      </c>
      <c r="B1973" t="inlineStr">
        <is>
          <t>Samridhi 5 Star Line</t>
        </is>
      </c>
      <c r="C1973" s="80" t="n">
        <v>46096</v>
      </c>
      <c r="D1973" t="inlineStr">
        <is>
          <t>FS-HCM-1</t>
        </is>
      </c>
      <c r="E1973" t="inlineStr">
        <is>
          <t>FBX: Jam At Infeed</t>
        </is>
      </c>
      <c r="F1973" t="n">
        <v>10</v>
      </c>
      <c r="G1973" t="n">
        <v>3.8418</v>
      </c>
    </row>
    <row r="1974">
      <c r="A1974" t="inlineStr">
        <is>
          <t>Daily_Minor_Stops_2026_09_18.xlsx</t>
        </is>
      </c>
      <c r="B1974" t="inlineStr">
        <is>
          <t>Samridhi 5 Star Line</t>
        </is>
      </c>
      <c r="C1974" s="80" t="n">
        <v>46096</v>
      </c>
      <c r="D1974" t="inlineStr">
        <is>
          <t>FS-HCM-2</t>
        </is>
      </c>
      <c r="E1974" t="inlineStr">
        <is>
          <t>HXX: Film Is Broken</t>
        </is>
      </c>
      <c r="F1974" t="n">
        <v>20</v>
      </c>
      <c r="G1974" t="n">
        <v>28.6464166666667</v>
      </c>
    </row>
    <row r="1975">
      <c r="A1975" t="inlineStr">
        <is>
          <t>Daily_Minor_Stops_2026_09_18.xlsx</t>
        </is>
      </c>
      <c r="B1975" t="inlineStr">
        <is>
          <t>Samridhi 5 Star Line</t>
        </is>
      </c>
      <c r="C1975" s="80" t="n">
        <v>46096</v>
      </c>
      <c r="D1975" t="inlineStr">
        <is>
          <t>FS-HCM-2</t>
        </is>
      </c>
      <c r="E1975" t="inlineStr">
        <is>
          <t>FBX: Overflow At Infeed</t>
        </is>
      </c>
      <c r="F1975" t="n">
        <v>22</v>
      </c>
      <c r="G1975" t="n">
        <v>11.1652166666667</v>
      </c>
    </row>
    <row r="1976">
      <c r="A1976" t="inlineStr">
        <is>
          <t>Daily_Minor_Stops_2026_09_18.xlsx</t>
        </is>
      </c>
      <c r="B1976" t="inlineStr">
        <is>
          <t>Samridhi 5 Star Line</t>
        </is>
      </c>
      <c r="C1976" s="80" t="n">
        <v>46096</v>
      </c>
      <c r="D1976" t="inlineStr">
        <is>
          <t>FS-HCM-3</t>
        </is>
      </c>
      <c r="E1976" t="inlineStr">
        <is>
          <t>HXX: Too Many Consecutive Rejects</t>
        </is>
      </c>
      <c r="F1976" t="n">
        <v>15</v>
      </c>
      <c r="G1976" t="n">
        <v>16.6564</v>
      </c>
    </row>
    <row r="1977">
      <c r="A1977" t="inlineStr">
        <is>
          <t>Daily_Minor_Stops_2026_09_18.xlsx</t>
        </is>
      </c>
      <c r="B1977" t="inlineStr">
        <is>
          <t>Samridhi 5 Star Line</t>
        </is>
      </c>
      <c r="C1977" s="80" t="n">
        <v>46096</v>
      </c>
      <c r="D1977" t="inlineStr">
        <is>
          <t>FS-HCM-3</t>
        </is>
      </c>
      <c r="E1977" t="inlineStr">
        <is>
          <t>HXX: Film Is Broken</t>
        </is>
      </c>
      <c r="F1977" t="n">
        <v>25</v>
      </c>
      <c r="G1977" t="n">
        <v>25.5163</v>
      </c>
    </row>
    <row r="1978">
      <c r="A1978" t="inlineStr">
        <is>
          <t>Daily_Minor_Stops_2026_09_18.xlsx</t>
        </is>
      </c>
      <c r="B1978" t="inlineStr">
        <is>
          <t>Samridhi 5 Star Line</t>
        </is>
      </c>
      <c r="C1978" s="80" t="n">
        <v>46096</v>
      </c>
      <c r="D1978" t="inlineStr">
        <is>
          <t>FS-HCM-4</t>
        </is>
      </c>
      <c r="E1978" t="inlineStr">
        <is>
          <t>HXX: Both Film Reels Are Empty</t>
        </is>
      </c>
      <c r="F1978" t="n">
        <v>4</v>
      </c>
      <c r="G1978" t="n">
        <v>3.50146666666667</v>
      </c>
    </row>
    <row r="1979">
      <c r="A1979" t="inlineStr">
        <is>
          <t>Daily_Minor_Stops_2026_09_18.xlsx</t>
        </is>
      </c>
      <c r="B1979" t="inlineStr">
        <is>
          <t>Samridhi 5 Star Line</t>
        </is>
      </c>
      <c r="C1979" s="80" t="n">
        <v>46096</v>
      </c>
      <c r="D1979" t="inlineStr">
        <is>
          <t>FS-HCM-4</t>
        </is>
      </c>
      <c r="E1979" t="inlineStr">
        <is>
          <t>FBX: Jam At Infeed</t>
        </is>
      </c>
      <c r="F1979" t="n">
        <v>4</v>
      </c>
      <c r="G1979" t="n">
        <v>3.16575</v>
      </c>
    </row>
    <row r="1980">
      <c r="A1980" t="inlineStr">
        <is>
          <t>Daily_Minor_Stops_2026_09_18.xlsx</t>
        </is>
      </c>
      <c r="B1980" t="inlineStr">
        <is>
          <t>Samridhi 5 Star Line</t>
        </is>
      </c>
      <c r="C1980" s="80" t="n">
        <v>46096</v>
      </c>
      <c r="D1980" t="inlineStr">
        <is>
          <t>FS-HRM-5</t>
        </is>
      </c>
      <c r="E1980" t="inlineStr">
        <is>
          <t>Position Error-2</t>
        </is>
      </c>
      <c r="F1980" t="n">
        <v>2</v>
      </c>
      <c r="G1980" t="n">
        <v>0.500116666666667</v>
      </c>
    </row>
    <row r="1981">
      <c r="A1981" t="inlineStr">
        <is>
          <t>Daily_Minor_Stops_2026_09_18.xlsx</t>
        </is>
      </c>
      <c r="B1981" t="inlineStr">
        <is>
          <t>Samridhi 5 Star Line</t>
        </is>
      </c>
      <c r="C1981" s="80" t="n">
        <v>46096</v>
      </c>
      <c r="D1981" t="inlineStr">
        <is>
          <t>FS-HRM-5</t>
        </is>
      </c>
      <c r="E1981" t="inlineStr">
        <is>
          <t>Main Cover Open</t>
        </is>
      </c>
      <c r="F1981" t="n">
        <v>3</v>
      </c>
      <c r="G1981" t="n">
        <v>0.500583333333333</v>
      </c>
    </row>
    <row r="1982">
      <c r="A1982" t="inlineStr">
        <is>
          <t>Daily_Minor_Stops_2026_09_18.xlsx</t>
        </is>
      </c>
      <c r="B1982" t="inlineStr">
        <is>
          <t>Samridhi 5 Star Line</t>
        </is>
      </c>
      <c r="C1982" s="80" t="n">
        <v>46096</v>
      </c>
      <c r="D1982" t="inlineStr">
        <is>
          <t>FS-TTLi-1</t>
        </is>
      </c>
      <c r="E1982" t="inlineStr">
        <is>
          <t>LOD/TGR11: Robot-Gripper Sensor Fault</t>
        </is>
      </c>
      <c r="F1982" t="n">
        <v>6</v>
      </c>
      <c r="G1982" t="n">
        <v>3.17476666666667</v>
      </c>
    </row>
    <row r="1983">
      <c r="A1983" t="inlineStr">
        <is>
          <t>Daily_Minor_Stops_2026_09_18.xlsx</t>
        </is>
      </c>
      <c r="B1983" t="inlineStr">
        <is>
          <t>Samridhi 5 Star Line</t>
        </is>
      </c>
      <c r="C1983" s="80" t="n">
        <v>46096</v>
      </c>
      <c r="D1983" t="inlineStr">
        <is>
          <t>FS-TTLi-1</t>
        </is>
      </c>
      <c r="E1983" t="inlineStr">
        <is>
          <t>FOR/BP11: Hand Over Of Blank Failed</t>
        </is>
      </c>
      <c r="F1983" t="n">
        <v>25</v>
      </c>
      <c r="G1983" t="n">
        <v>15.1723166666667</v>
      </c>
    </row>
    <row r="1984">
      <c r="A1984" t="inlineStr">
        <is>
          <t>Daily_Minor_Stops_2026_09_18.xlsx</t>
        </is>
      </c>
      <c r="B1984" t="inlineStr">
        <is>
          <t>Samridhi 5 Star Line</t>
        </is>
      </c>
      <c r="C1984" s="80" t="n">
        <v>46096</v>
      </c>
      <c r="D1984" t="inlineStr">
        <is>
          <t>FS-TTLi-2</t>
        </is>
      </c>
      <c r="E1984" t="inlineStr">
        <is>
          <t>FOR/FT11: Hand Over Failure Of Tray</t>
        </is>
      </c>
      <c r="F1984" t="n">
        <v>11</v>
      </c>
      <c r="G1984" t="n">
        <v>4.1789</v>
      </c>
    </row>
    <row r="1985">
      <c r="A1985" t="inlineStr">
        <is>
          <t>Daily_Minor_Stops_2026_09_18.xlsx</t>
        </is>
      </c>
      <c r="B1985" t="inlineStr">
        <is>
          <t>Samridhi 5 Star Line</t>
        </is>
      </c>
      <c r="C1985" s="80" t="n">
        <v>46096</v>
      </c>
      <c r="D1985" t="inlineStr">
        <is>
          <t>FS-TTLi-2</t>
        </is>
      </c>
      <c r="E1985" t="inlineStr">
        <is>
          <t>FOR/BP11: Hand Over Of Blank Failed</t>
        </is>
      </c>
      <c r="F1985" t="n">
        <v>16</v>
      </c>
      <c r="G1985" t="n">
        <v>12.1617</v>
      </c>
    </row>
    <row r="1986">
      <c r="A1986" t="inlineStr">
        <is>
          <t>Daily_Minor_Stops_2026_09_18.xlsx</t>
        </is>
      </c>
      <c r="B1986" t="inlineStr">
        <is>
          <t>Samridhi 5 Star Line</t>
        </is>
      </c>
      <c r="C1986" s="80" t="n">
        <v>46096</v>
      </c>
      <c r="D1986" t="inlineStr">
        <is>
          <t>FS-TTLi-3</t>
        </is>
      </c>
      <c r="E1986" t="inlineStr">
        <is>
          <t>FOR/FT11: Hand Over Failure Of Tray</t>
        </is>
      </c>
      <c r="F1986" t="n">
        <v>8</v>
      </c>
      <c r="G1986" t="n">
        <v>9.490916666666671</v>
      </c>
    </row>
    <row r="1987">
      <c r="A1987" t="inlineStr">
        <is>
          <t>Daily_Minor_Stops_2026_09_18.xlsx</t>
        </is>
      </c>
      <c r="B1987" t="inlineStr">
        <is>
          <t>Samridhi 5 Star Line</t>
        </is>
      </c>
      <c r="C1987" s="80" t="n">
        <v>46096</v>
      </c>
      <c r="D1987" t="inlineStr">
        <is>
          <t>FS-TTLi-3</t>
        </is>
      </c>
      <c r="E1987" t="inlineStr">
        <is>
          <t>FOR/BP11: Hand Over Of Blank Failed</t>
        </is>
      </c>
      <c r="F1987" t="n">
        <v>14</v>
      </c>
      <c r="G1987" t="n">
        <v>15.52435</v>
      </c>
    </row>
    <row r="1988">
      <c r="A1988" t="inlineStr">
        <is>
          <t>Daily_Minor_Stops_2026_09_18.xlsx</t>
        </is>
      </c>
      <c r="B1988" t="inlineStr">
        <is>
          <t>Samridhi 5 Star Line</t>
        </is>
      </c>
      <c r="C1988" s="80" t="n">
        <v>46097</v>
      </c>
      <c r="D1988" t="inlineStr">
        <is>
          <t>FS-HCM-1</t>
        </is>
      </c>
      <c r="E1988" t="inlineStr">
        <is>
          <t>HXX: Film Is Broken</t>
        </is>
      </c>
      <c r="F1988" t="n">
        <v>23</v>
      </c>
      <c r="G1988" t="n">
        <v>20.5869833333333</v>
      </c>
    </row>
    <row r="1989">
      <c r="A1989" t="inlineStr">
        <is>
          <t>Daily_Minor_Stops_2026_09_18.xlsx</t>
        </is>
      </c>
      <c r="B1989" t="inlineStr">
        <is>
          <t>Samridhi 5 Star Line</t>
        </is>
      </c>
      <c r="C1989" s="80" t="n">
        <v>46097</v>
      </c>
      <c r="D1989" t="inlineStr">
        <is>
          <t>FS-HCM-1</t>
        </is>
      </c>
      <c r="E1989" t="inlineStr">
        <is>
          <t>FBX: Overflow At Infeed</t>
        </is>
      </c>
      <c r="F1989" t="n">
        <v>8</v>
      </c>
      <c r="G1989" t="n">
        <v>2.33318333333333</v>
      </c>
    </row>
    <row r="1990">
      <c r="A1990" t="inlineStr">
        <is>
          <t>Daily_Minor_Stops_2026_09_18.xlsx</t>
        </is>
      </c>
      <c r="B1990" t="inlineStr">
        <is>
          <t>Samridhi 5 Star Line</t>
        </is>
      </c>
      <c r="C1990" s="80" t="n">
        <v>46097</v>
      </c>
      <c r="D1990" t="inlineStr">
        <is>
          <t>FS-HCM-2</t>
        </is>
      </c>
      <c r="E1990" t="inlineStr">
        <is>
          <t>HXX: Double Package Rejected many times</t>
        </is>
      </c>
      <c r="F1990" t="n">
        <v>22</v>
      </c>
      <c r="G1990" t="n">
        <v>36.3419333333333</v>
      </c>
    </row>
    <row r="1991">
      <c r="A1991" t="inlineStr">
        <is>
          <t>Daily_Minor_Stops_2026_09_18.xlsx</t>
        </is>
      </c>
      <c r="B1991" t="inlineStr">
        <is>
          <t>Samridhi 5 Star Line</t>
        </is>
      </c>
      <c r="C1991" s="80" t="n">
        <v>46097</v>
      </c>
      <c r="D1991" t="inlineStr">
        <is>
          <t>FS-HCM-2</t>
        </is>
      </c>
      <c r="E1991" t="inlineStr">
        <is>
          <t>FBX: Jam At Infeed</t>
        </is>
      </c>
      <c r="F1991" t="n">
        <v>26</v>
      </c>
      <c r="G1991" t="n">
        <v>36.49005</v>
      </c>
    </row>
    <row r="1992">
      <c r="A1992" t="inlineStr">
        <is>
          <t>Daily_Minor_Stops_2026_09_18.xlsx</t>
        </is>
      </c>
      <c r="B1992" t="inlineStr">
        <is>
          <t>Samridhi 5 Star Line</t>
        </is>
      </c>
      <c r="C1992" s="80" t="n">
        <v>46097</v>
      </c>
      <c r="D1992" t="inlineStr">
        <is>
          <t>FS-HCM-3</t>
        </is>
      </c>
      <c r="E1992" t="inlineStr">
        <is>
          <t>HXX: Too Many Consecutive Rejects</t>
        </is>
      </c>
      <c r="F1992" t="n">
        <v>21</v>
      </c>
      <c r="G1992" t="n">
        <v>11.3243666666667</v>
      </c>
    </row>
    <row r="1993">
      <c r="A1993" t="inlineStr">
        <is>
          <t>Daily_Minor_Stops_2026_09_18.xlsx</t>
        </is>
      </c>
      <c r="B1993" t="inlineStr">
        <is>
          <t>Samridhi 5 Star Line</t>
        </is>
      </c>
      <c r="C1993" s="80" t="n">
        <v>46097</v>
      </c>
      <c r="D1993" t="inlineStr">
        <is>
          <t>FS-HCM-3</t>
        </is>
      </c>
      <c r="E1993" t="inlineStr">
        <is>
          <t>HXX: Film Is Broken</t>
        </is>
      </c>
      <c r="F1993" t="n">
        <v>51</v>
      </c>
      <c r="G1993" t="n">
        <v>67.9550666666667</v>
      </c>
    </row>
    <row r="1994">
      <c r="A1994" t="inlineStr">
        <is>
          <t>Daily_Minor_Stops_2026_09_18.xlsx</t>
        </is>
      </c>
      <c r="B1994" t="inlineStr">
        <is>
          <t>Samridhi 5 Star Line</t>
        </is>
      </c>
      <c r="C1994" s="80" t="n">
        <v>46097</v>
      </c>
      <c r="D1994" t="inlineStr">
        <is>
          <t>FS-HCM-4</t>
        </is>
      </c>
      <c r="E1994" t="inlineStr">
        <is>
          <t>HXX: Film Is Broken</t>
        </is>
      </c>
      <c r="F1994" t="n">
        <v>6</v>
      </c>
      <c r="G1994" t="n">
        <v>5.67355</v>
      </c>
    </row>
    <row r="1995">
      <c r="A1995" t="inlineStr">
        <is>
          <t>Daily_Minor_Stops_2026_09_18.xlsx</t>
        </is>
      </c>
      <c r="B1995" t="inlineStr">
        <is>
          <t>Samridhi 5 Star Line</t>
        </is>
      </c>
      <c r="C1995" s="80" t="n">
        <v>46097</v>
      </c>
      <c r="D1995" t="inlineStr">
        <is>
          <t>FS-HCM-4</t>
        </is>
      </c>
      <c r="E1995" t="inlineStr">
        <is>
          <t>FBX: Jam At Infeed</t>
        </is>
      </c>
      <c r="F1995" t="n">
        <v>5</v>
      </c>
      <c r="G1995" t="n">
        <v>1.49896666666667</v>
      </c>
    </row>
    <row r="1996">
      <c r="A1996" t="inlineStr">
        <is>
          <t>Daily_Minor_Stops_2026_09_18.xlsx</t>
        </is>
      </c>
      <c r="B1996" t="inlineStr">
        <is>
          <t>Samridhi 5 Star Line</t>
        </is>
      </c>
      <c r="C1996" s="80" t="n">
        <v>46097</v>
      </c>
      <c r="D1996" t="inlineStr">
        <is>
          <t>FS-HRM-5</t>
        </is>
      </c>
      <c r="E1996" t="inlineStr">
        <is>
          <t>Position Error-2</t>
        </is>
      </c>
      <c r="F1996" t="n">
        <v>4</v>
      </c>
      <c r="G1996" t="n">
        <v>2.15711666666667</v>
      </c>
    </row>
    <row r="1997">
      <c r="A1997" t="inlineStr">
        <is>
          <t>Daily_Minor_Stops_2026_09_18.xlsx</t>
        </is>
      </c>
      <c r="B1997" t="inlineStr">
        <is>
          <t>Samridhi 5 Star Line</t>
        </is>
      </c>
      <c r="C1997" s="80" t="n">
        <v>46097</v>
      </c>
      <c r="D1997" t="inlineStr">
        <is>
          <t>FS-HRM-5</t>
        </is>
      </c>
      <c r="E1997" t="inlineStr">
        <is>
          <t>Cover Machine Outfeed Open</t>
        </is>
      </c>
      <c r="F1997" t="n">
        <v>5</v>
      </c>
      <c r="G1997" t="n">
        <v>7.98835</v>
      </c>
    </row>
    <row r="1998">
      <c r="A1998" t="inlineStr">
        <is>
          <t>Daily_Minor_Stops_2026_09_18.xlsx</t>
        </is>
      </c>
      <c r="B1998" t="inlineStr">
        <is>
          <t>Samridhi 5 Star Line</t>
        </is>
      </c>
      <c r="C1998" s="80" t="n">
        <v>46097</v>
      </c>
      <c r="D1998" t="inlineStr">
        <is>
          <t>FS-TTLi-1</t>
        </is>
      </c>
      <c r="E1998" t="inlineStr">
        <is>
          <t>TTL1X/CS11: Lost Tray In Sliding Area</t>
        </is>
      </c>
      <c r="F1998" t="n">
        <v>19</v>
      </c>
      <c r="G1998" t="n">
        <v>11.1704</v>
      </c>
    </row>
    <row r="1999">
      <c r="A1999" t="inlineStr">
        <is>
          <t>Daily_Minor_Stops_2026_09_18.xlsx</t>
        </is>
      </c>
      <c r="B1999" t="inlineStr">
        <is>
          <t>Samridhi 5 Star Line</t>
        </is>
      </c>
      <c r="C1999" s="80" t="n">
        <v>46097</v>
      </c>
      <c r="D1999" t="inlineStr">
        <is>
          <t>FS-TTLi-1</t>
        </is>
      </c>
      <c r="E1999" t="inlineStr">
        <is>
          <t>FOR/BP11: Hand Over Of Blank Failed</t>
        </is>
      </c>
      <c r="F1999" t="n">
        <v>21</v>
      </c>
      <c r="G1999" t="n">
        <v>11.6600166666667</v>
      </c>
    </row>
    <row r="2000">
      <c r="A2000" t="inlineStr">
        <is>
          <t>Daily_Minor_Stops_2026_09_18.xlsx</t>
        </is>
      </c>
      <c r="B2000" t="inlineStr">
        <is>
          <t>Samridhi 5 Star Line</t>
        </is>
      </c>
      <c r="C2000" s="80" t="n">
        <v>46097</v>
      </c>
      <c r="D2000" t="inlineStr">
        <is>
          <t>FS-TTLi-2</t>
        </is>
      </c>
      <c r="E2000" t="inlineStr">
        <is>
          <t>FOR/FT11: Hand Over Failure Of Tray</t>
        </is>
      </c>
      <c r="F2000" t="n">
        <v>13</v>
      </c>
      <c r="G2000" t="n">
        <v>12.8244</v>
      </c>
    </row>
    <row r="2001">
      <c r="A2001" t="inlineStr">
        <is>
          <t>Daily_Minor_Stops_2026_09_18.xlsx</t>
        </is>
      </c>
      <c r="B2001" t="inlineStr">
        <is>
          <t>Samridhi 5 Star Line</t>
        </is>
      </c>
      <c r="C2001" s="80" t="n">
        <v>46097</v>
      </c>
      <c r="D2001" t="inlineStr">
        <is>
          <t>FS-TTLi-2</t>
        </is>
      </c>
      <c r="E2001" t="inlineStr">
        <is>
          <t>FOR/BP11: Hand Over Of Blank Failed</t>
        </is>
      </c>
      <c r="F2001" t="n">
        <v>18</v>
      </c>
      <c r="G2001" t="n">
        <v>10.3313833333333</v>
      </c>
    </row>
    <row r="2002">
      <c r="A2002" t="inlineStr">
        <is>
          <t>Daily_Minor_Stops_2026_09_18.xlsx</t>
        </is>
      </c>
      <c r="B2002" t="inlineStr">
        <is>
          <t>Samridhi 5 Star Line</t>
        </is>
      </c>
      <c r="C2002" s="80" t="n">
        <v>46097</v>
      </c>
      <c r="D2002" t="inlineStr">
        <is>
          <t>FS-TTLi-3</t>
        </is>
      </c>
      <c r="E2002" t="inlineStr">
        <is>
          <t>FOR/BP11: Hand Over Of Blank Failed</t>
        </is>
      </c>
      <c r="F2002" t="n">
        <v>8</v>
      </c>
      <c r="G2002" t="n">
        <v>5.66571666666667</v>
      </c>
    </row>
    <row r="2003">
      <c r="A2003" t="inlineStr">
        <is>
          <t>Daily_Minor_Stops_2026_09_18.xlsx</t>
        </is>
      </c>
      <c r="B2003" t="inlineStr">
        <is>
          <t>Samridhi 5 Star Line</t>
        </is>
      </c>
      <c r="C2003" s="80" t="n">
        <v>46097</v>
      </c>
      <c r="D2003" t="inlineStr">
        <is>
          <t>FS-TTLi-3</t>
        </is>
      </c>
      <c r="E2003" t="inlineStr">
        <is>
          <t>CLO/CT11: Axis1 Position Error</t>
        </is>
      </c>
      <c r="F2003" t="n">
        <v>3</v>
      </c>
      <c r="G2003" t="n">
        <v>1.99956666666667</v>
      </c>
    </row>
    <row r="2004">
      <c r="A2004" t="inlineStr">
        <is>
          <t>Daily_Minor_Stops_2026_09_18.xlsx</t>
        </is>
      </c>
      <c r="B2004" t="inlineStr">
        <is>
          <t>Samridhi 5 Star Line Total</t>
        </is>
      </c>
      <c r="F2004" t="n">
        <v>44986</v>
      </c>
      <c r="G2004" t="n">
        <v>85810.6508333332</v>
      </c>
    </row>
    <row r="2005">
      <c r="A2005" t="inlineStr">
        <is>
          <t>Daily_Minor_Stops_2026_09_18.xlsx</t>
        </is>
      </c>
      <c r="B2005" t="inlineStr">
        <is>
          <t>Samridhi 5 Star Line</t>
        </is>
      </c>
      <c r="C2005" s="80" t="n">
        <v>46098</v>
      </c>
      <c r="D2005" t="inlineStr">
        <is>
          <t>FS-HCM-1</t>
        </is>
      </c>
      <c r="E2005" t="inlineStr">
        <is>
          <t>HXX: Film Is Broken</t>
        </is>
      </c>
      <c r="F2005" t="n">
        <v>17</v>
      </c>
      <c r="G2005" t="n">
        <v>15.4318833333333</v>
      </c>
    </row>
    <row r="2006">
      <c r="A2006" t="inlineStr">
        <is>
          <t>Daily_Minor_Stops_2026_09_18.xlsx</t>
        </is>
      </c>
      <c r="B2006" t="inlineStr">
        <is>
          <t>Samridhi 5 Star Line</t>
        </is>
      </c>
      <c r="C2006" s="80" t="n">
        <v>46098</v>
      </c>
      <c r="D2006" t="inlineStr">
        <is>
          <t>FS-HCM-1</t>
        </is>
      </c>
      <c r="E2006" t="inlineStr">
        <is>
          <t>FBX: Overflow At Infeed</t>
        </is>
      </c>
      <c r="F2006" t="n">
        <v>16</v>
      </c>
      <c r="G2006" t="n">
        <v>7.5097</v>
      </c>
    </row>
    <row r="2007">
      <c r="A2007" t="inlineStr">
        <is>
          <t>Daily_Minor_Stops_2026_09_18.xlsx</t>
        </is>
      </c>
      <c r="B2007" t="inlineStr">
        <is>
          <t>Samridhi 5 Star Line</t>
        </is>
      </c>
      <c r="C2007" s="80" t="n">
        <v>46098</v>
      </c>
      <c r="D2007" t="inlineStr">
        <is>
          <t>FS-HCM-2</t>
        </is>
      </c>
      <c r="E2007" t="inlineStr">
        <is>
          <t>HXX: Film Is Broken</t>
        </is>
      </c>
      <c r="F2007" t="n">
        <v>26</v>
      </c>
      <c r="G2007" t="n">
        <v>50.6402833333333</v>
      </c>
    </row>
    <row r="2008">
      <c r="A2008" t="inlineStr">
        <is>
          <t>Daily_Minor_Stops_2026_09_18.xlsx</t>
        </is>
      </c>
      <c r="B2008" t="inlineStr">
        <is>
          <t>Samridhi 5 Star Line</t>
        </is>
      </c>
      <c r="C2008" s="80" t="n">
        <v>46098</v>
      </c>
      <c r="D2008" t="inlineStr">
        <is>
          <t>FS-HCM-2</t>
        </is>
      </c>
      <c r="E2008" t="inlineStr">
        <is>
          <t>FBX: Jam At Infeed</t>
        </is>
      </c>
      <c r="F2008" t="n">
        <v>22</v>
      </c>
      <c r="G2008" t="n">
        <v>9.981633333333329</v>
      </c>
    </row>
    <row r="2009">
      <c r="A2009" t="inlineStr">
        <is>
          <t>Daily_Minor_Stops_2026_09_18.xlsx</t>
        </is>
      </c>
      <c r="B2009" t="inlineStr">
        <is>
          <t>Samridhi 5 Star Line</t>
        </is>
      </c>
      <c r="C2009" s="80" t="n">
        <v>46098</v>
      </c>
      <c r="D2009" t="inlineStr">
        <is>
          <t>FS-HCM-3</t>
        </is>
      </c>
      <c r="E2009" t="inlineStr">
        <is>
          <t>HXX: Film Is Broken</t>
        </is>
      </c>
      <c r="F2009" t="n">
        <v>21</v>
      </c>
      <c r="G2009" t="n">
        <v>17.6699666666667</v>
      </c>
    </row>
    <row r="2010">
      <c r="A2010" t="inlineStr">
        <is>
          <t>Daily_Minor_Stops_2026_09_18.xlsx</t>
        </is>
      </c>
      <c r="B2010" t="inlineStr">
        <is>
          <t>Samridhi 5 Star Line</t>
        </is>
      </c>
      <c r="C2010" s="80" t="n">
        <v>46098</v>
      </c>
      <c r="D2010" t="inlineStr">
        <is>
          <t>FS-HCM-3</t>
        </is>
      </c>
      <c r="E2010" t="inlineStr">
        <is>
          <t>FBX: Jam At Infeed</t>
        </is>
      </c>
      <c r="F2010" t="n">
        <v>14</v>
      </c>
      <c r="G2010" t="n">
        <v>8.491733333333331</v>
      </c>
    </row>
    <row r="2011">
      <c r="A2011" t="inlineStr">
        <is>
          <t>Daily_Minor_Stops_2026_09_18.xlsx</t>
        </is>
      </c>
      <c r="B2011" t="inlineStr">
        <is>
          <t>Samridhi 5 Star Line</t>
        </is>
      </c>
      <c r="C2011" s="80" t="n">
        <v>46098</v>
      </c>
      <c r="D2011" t="inlineStr">
        <is>
          <t>FS-HCM-4</t>
        </is>
      </c>
      <c r="E2011" t="inlineStr">
        <is>
          <t>HXX: Film Is Broken</t>
        </is>
      </c>
      <c r="F2011" t="n">
        <v>4</v>
      </c>
      <c r="G2011" t="n">
        <v>6.4952</v>
      </c>
    </row>
    <row r="2012">
      <c r="A2012" t="inlineStr">
        <is>
          <t>Daily_Minor_Stops_2026_09_18.xlsx</t>
        </is>
      </c>
      <c r="B2012" t="inlineStr">
        <is>
          <t>Samridhi 5 Star Line</t>
        </is>
      </c>
      <c r="C2012" s="80" t="n">
        <v>46098</v>
      </c>
      <c r="D2012" t="inlineStr">
        <is>
          <t>FS-HCM-4</t>
        </is>
      </c>
      <c r="E2012" t="inlineStr">
        <is>
          <t>FBX: Overflow At Infeed</t>
        </is>
      </c>
      <c r="F2012" t="n">
        <v>7</v>
      </c>
      <c r="G2012" t="n">
        <v>2.51485</v>
      </c>
    </row>
    <row r="2013">
      <c r="A2013" t="inlineStr">
        <is>
          <t>Daily_Minor_Stops_2026_09_18.xlsx</t>
        </is>
      </c>
      <c r="B2013" t="inlineStr">
        <is>
          <t>Samridhi 5 Star Line</t>
        </is>
      </c>
      <c r="C2013" s="80" t="n">
        <v>46098</v>
      </c>
      <c r="D2013" t="inlineStr">
        <is>
          <t>FS-HRM-5</t>
        </is>
      </c>
      <c r="E2013" t="inlineStr">
        <is>
          <t>Position Error-2</t>
        </is>
      </c>
      <c r="F2013" t="n">
        <v>3</v>
      </c>
      <c r="G2013" t="n">
        <v>0.833933333333333</v>
      </c>
    </row>
    <row r="2014">
      <c r="A2014" t="inlineStr">
        <is>
          <t>Daily_Minor_Stops_2026_09_18.xlsx</t>
        </is>
      </c>
      <c r="B2014" t="inlineStr">
        <is>
          <t>Samridhi 5 Star Line</t>
        </is>
      </c>
      <c r="C2014" s="80" t="n">
        <v>46098</v>
      </c>
      <c r="D2014" t="inlineStr">
        <is>
          <t>FS-HRM-5</t>
        </is>
      </c>
      <c r="E2014" t="inlineStr">
        <is>
          <t>Cover Machine Outfeed Open</t>
        </is>
      </c>
      <c r="F2014" t="n">
        <v>5</v>
      </c>
      <c r="G2014" t="n">
        <v>4.15855</v>
      </c>
    </row>
    <row r="2015">
      <c r="A2015" t="inlineStr">
        <is>
          <t>Daily_Minor_Stops_2026_09_18.xlsx</t>
        </is>
      </c>
      <c r="B2015" t="inlineStr">
        <is>
          <t>Samridhi 5 Star Line</t>
        </is>
      </c>
      <c r="C2015" s="80" t="n">
        <v>46098</v>
      </c>
      <c r="D2015" t="inlineStr">
        <is>
          <t>FS-TTLi-1</t>
        </is>
      </c>
      <c r="E2015" t="inlineStr">
        <is>
          <t>LOD/TGR11: Robot-Gripper Sensor Fault</t>
        </is>
      </c>
      <c r="F2015" t="n">
        <v>12</v>
      </c>
      <c r="G2015" t="n">
        <v>6.00218333333333</v>
      </c>
    </row>
    <row r="2016">
      <c r="A2016" t="inlineStr">
        <is>
          <t>Daily_Minor_Stops_2026_09_18.xlsx</t>
        </is>
      </c>
      <c r="B2016" t="inlineStr">
        <is>
          <t>Samridhi 5 Star Line</t>
        </is>
      </c>
      <c r="C2016" s="80" t="n">
        <v>46098</v>
      </c>
      <c r="D2016" t="inlineStr">
        <is>
          <t>FS-TTLi-1</t>
        </is>
      </c>
      <c r="E2016" t="inlineStr">
        <is>
          <t>FOR/BP11: Hand Over Of Blank Failed</t>
        </is>
      </c>
      <c r="F2016" t="n">
        <v>13</v>
      </c>
      <c r="G2016" t="n">
        <v>8.00171666666667</v>
      </c>
    </row>
    <row r="2017">
      <c r="A2017" t="inlineStr">
        <is>
          <t>Daily_Minor_Stops_2026_09_18.xlsx</t>
        </is>
      </c>
      <c r="B2017" t="inlineStr">
        <is>
          <t>Samridhi 5 Star Line</t>
        </is>
      </c>
      <c r="C2017" s="80" t="n">
        <v>46098</v>
      </c>
      <c r="D2017" t="inlineStr">
        <is>
          <t>FS-TTLi-2</t>
        </is>
      </c>
      <c r="E2017" t="inlineStr">
        <is>
          <t>TTL1X/CS11: Lost Tray In Sliding Area</t>
        </is>
      </c>
      <c r="F2017" t="n">
        <v>9</v>
      </c>
      <c r="G2017" t="n">
        <v>4.15945</v>
      </c>
    </row>
    <row r="2018">
      <c r="A2018" t="inlineStr">
        <is>
          <t>Daily_Minor_Stops_2026_09_18.xlsx</t>
        </is>
      </c>
      <c r="B2018" t="inlineStr">
        <is>
          <t>Samridhi 5 Star Line</t>
        </is>
      </c>
      <c r="C2018" s="80" t="n">
        <v>46098</v>
      </c>
      <c r="D2018" t="inlineStr">
        <is>
          <t>FS-TTLi-2</t>
        </is>
      </c>
      <c r="E2018" t="inlineStr">
        <is>
          <t>FOR/FT11: Hand Over Failure Of Tray</t>
        </is>
      </c>
      <c r="F2018" t="n">
        <v>13</v>
      </c>
      <c r="G2018" t="n">
        <v>5.15811666666667</v>
      </c>
    </row>
    <row r="2019">
      <c r="A2019" t="inlineStr">
        <is>
          <t>Daily_Minor_Stops_2026_09_18.xlsx</t>
        </is>
      </c>
      <c r="B2019" t="inlineStr">
        <is>
          <t>Samridhi 5 Star Line</t>
        </is>
      </c>
      <c r="C2019" s="80" t="n">
        <v>46098</v>
      </c>
      <c r="D2019" t="inlineStr">
        <is>
          <t>FS-TTLi-3</t>
        </is>
      </c>
      <c r="E2019" t="inlineStr">
        <is>
          <t>LOD/HXX11: Upstrm M/C Not Home in time</t>
        </is>
      </c>
      <c r="F2019" t="n">
        <v>4</v>
      </c>
      <c r="G2019" t="n">
        <v>0.825866666666667</v>
      </c>
    </row>
    <row r="2020">
      <c r="A2020" t="inlineStr">
        <is>
          <t>Daily_Minor_Stops_2026_09_18.xlsx</t>
        </is>
      </c>
      <c r="B2020" t="inlineStr">
        <is>
          <t>Samridhi 5 Star Line</t>
        </is>
      </c>
      <c r="C2020" s="80" t="n">
        <v>46098</v>
      </c>
      <c r="D2020" t="inlineStr">
        <is>
          <t>FS-TTLi-3</t>
        </is>
      </c>
      <c r="E2020" t="inlineStr">
        <is>
          <t>FOR/BP11: Hand Over Of Blank Failed</t>
        </is>
      </c>
      <c r="F2020" t="n">
        <v>7</v>
      </c>
      <c r="G2020" t="n">
        <v>6.98583333333333</v>
      </c>
    </row>
    <row r="2021">
      <c r="A2021" t="inlineStr">
        <is>
          <t>Daily_Minor_Stops_2026_09_18.xlsx</t>
        </is>
      </c>
      <c r="B2021" t="inlineStr">
        <is>
          <t>Samridhi 5 Star Line</t>
        </is>
      </c>
      <c r="C2021" s="80" t="n">
        <v>46099</v>
      </c>
      <c r="D2021" t="inlineStr">
        <is>
          <t>FS-HCM-1</t>
        </is>
      </c>
      <c r="E2021" t="inlineStr">
        <is>
          <t>HXX: Too Many Consecutive Rejects</t>
        </is>
      </c>
      <c r="F2021" t="n">
        <v>11</v>
      </c>
      <c r="G2021" t="n">
        <v>8.50855</v>
      </c>
    </row>
    <row r="2022">
      <c r="A2022" t="inlineStr">
        <is>
          <t>Daily_Minor_Stops_2026_09_18.xlsx</t>
        </is>
      </c>
      <c r="B2022" t="inlineStr">
        <is>
          <t>Samridhi 5 Star Line</t>
        </is>
      </c>
      <c r="C2022" s="80" t="n">
        <v>46099</v>
      </c>
      <c r="D2022" t="inlineStr">
        <is>
          <t>FS-HCM-1</t>
        </is>
      </c>
      <c r="E2022" t="inlineStr">
        <is>
          <t>HXX: Film Is Broken</t>
        </is>
      </c>
      <c r="F2022" t="n">
        <v>22</v>
      </c>
      <c r="G2022" t="n">
        <v>11.6921166666667</v>
      </c>
    </row>
    <row r="2023">
      <c r="A2023" t="inlineStr">
        <is>
          <t>Daily_Minor_Stops_2026_09_18.xlsx</t>
        </is>
      </c>
      <c r="B2023" t="inlineStr">
        <is>
          <t>Samridhi 5 Star Line</t>
        </is>
      </c>
      <c r="C2023" s="80" t="n">
        <v>46099</v>
      </c>
      <c r="D2023" t="inlineStr">
        <is>
          <t>FS-HCM-2</t>
        </is>
      </c>
      <c r="E2023" t="inlineStr">
        <is>
          <t>HXX: Film Is Broken</t>
        </is>
      </c>
      <c r="F2023" t="n">
        <v>11</v>
      </c>
      <c r="G2023" t="n">
        <v>12.0084166666667</v>
      </c>
    </row>
    <row r="2024">
      <c r="A2024" t="inlineStr">
        <is>
          <t>Daily_Minor_Stops_2026_09_18.xlsx</t>
        </is>
      </c>
      <c r="B2024" t="inlineStr">
        <is>
          <t>Samridhi 5 Star Line</t>
        </is>
      </c>
      <c r="C2024" s="80" t="n">
        <v>46099</v>
      </c>
      <c r="D2024" t="inlineStr">
        <is>
          <t>FS-HCM-2</t>
        </is>
      </c>
      <c r="E2024" t="inlineStr">
        <is>
          <t>HXX: Double Package Rejected many times</t>
        </is>
      </c>
      <c r="F2024" t="n">
        <v>18</v>
      </c>
      <c r="G2024" t="n">
        <v>7.9922</v>
      </c>
    </row>
    <row r="2025">
      <c r="A2025" t="inlineStr">
        <is>
          <t>Daily_Minor_Stops_2026_09_18.xlsx</t>
        </is>
      </c>
      <c r="B2025" t="inlineStr">
        <is>
          <t>Samridhi 5 Star Line</t>
        </is>
      </c>
      <c r="C2025" s="80" t="n">
        <v>46099</v>
      </c>
      <c r="D2025" t="inlineStr">
        <is>
          <t>FS-HCM-3</t>
        </is>
      </c>
      <c r="E2025" t="inlineStr">
        <is>
          <t>HXX: Film Is Broken</t>
        </is>
      </c>
      <c r="F2025" t="n">
        <v>14</v>
      </c>
      <c r="G2025" t="n">
        <v>11.68545</v>
      </c>
    </row>
    <row r="2026">
      <c r="A2026" t="inlineStr">
        <is>
          <t>Daily_Minor_Stops_2026_09_18.xlsx</t>
        </is>
      </c>
      <c r="B2026" t="inlineStr">
        <is>
          <t>Samridhi 5 Star Line</t>
        </is>
      </c>
      <c r="C2026" s="80" t="n">
        <v>46099</v>
      </c>
      <c r="D2026" t="inlineStr">
        <is>
          <t>FS-HCM-3</t>
        </is>
      </c>
      <c r="E2026" t="inlineStr">
        <is>
          <t>HXX: Both Film Reels Are Empty</t>
        </is>
      </c>
      <c r="F2026" t="n">
        <v>8</v>
      </c>
      <c r="G2026" t="n">
        <v>6.1701</v>
      </c>
    </row>
    <row r="2027">
      <c r="A2027" t="inlineStr">
        <is>
          <t>Daily_Minor_Stops_2026_09_18.xlsx</t>
        </is>
      </c>
      <c r="B2027" t="inlineStr">
        <is>
          <t>Samridhi 5 Star Line</t>
        </is>
      </c>
      <c r="C2027" s="80" t="n">
        <v>46099</v>
      </c>
      <c r="D2027" t="inlineStr">
        <is>
          <t>FS-HCM-4</t>
        </is>
      </c>
      <c r="E2027" t="inlineStr">
        <is>
          <t>HXX: Double Package Rejected many times</t>
        </is>
      </c>
      <c r="F2027" t="n">
        <v>4</v>
      </c>
      <c r="G2027" t="n">
        <v>2.49335</v>
      </c>
    </row>
    <row r="2028">
      <c r="A2028" t="inlineStr">
        <is>
          <t>Daily_Minor_Stops_2026_09_18.xlsx</t>
        </is>
      </c>
      <c r="B2028" t="inlineStr">
        <is>
          <t>Samridhi 5 Star Line</t>
        </is>
      </c>
      <c r="C2028" s="80" t="n">
        <v>46099</v>
      </c>
      <c r="D2028" t="inlineStr">
        <is>
          <t>FS-HCM-4</t>
        </is>
      </c>
      <c r="E2028" t="inlineStr">
        <is>
          <t>Cover Machine Discharge Open</t>
        </is>
      </c>
      <c r="F2028" t="n">
        <v>10</v>
      </c>
      <c r="G2028" t="n">
        <v>4.15876666666667</v>
      </c>
    </row>
    <row r="2029">
      <c r="A2029" t="inlineStr">
        <is>
          <t>Daily_Minor_Stops_2026_09_18.xlsx</t>
        </is>
      </c>
      <c r="B2029" t="inlineStr">
        <is>
          <t>Samridhi 5 Star Line</t>
        </is>
      </c>
      <c r="C2029" s="80" t="n">
        <v>46099</v>
      </c>
      <c r="D2029" t="inlineStr">
        <is>
          <t>FS-HRM-5</t>
        </is>
      </c>
      <c r="E2029" t="inlineStr">
        <is>
          <t>Position Error-2</t>
        </is>
      </c>
      <c r="F2029" t="n">
        <v>5</v>
      </c>
      <c r="G2029" t="n">
        <v>2.8309</v>
      </c>
    </row>
    <row r="2030">
      <c r="A2030" t="inlineStr">
        <is>
          <t>Daily_Minor_Stops_2026_09_18.xlsx</t>
        </is>
      </c>
      <c r="B2030" t="inlineStr">
        <is>
          <t>Samridhi 5 Star Line</t>
        </is>
      </c>
      <c r="C2030" s="80" t="n">
        <v>46099</v>
      </c>
      <c r="D2030" t="inlineStr">
        <is>
          <t>FS-HRM-5</t>
        </is>
      </c>
      <c r="E2030" t="inlineStr">
        <is>
          <t>Cover Machine Outfeed Open</t>
        </is>
      </c>
      <c r="F2030" t="n">
        <v>7</v>
      </c>
      <c r="G2030" t="n">
        <v>1.66775</v>
      </c>
    </row>
    <row r="2031">
      <c r="A2031" t="inlineStr">
        <is>
          <t>Daily_Minor_Stops_2026_09_18.xlsx</t>
        </is>
      </c>
      <c r="B2031" t="inlineStr">
        <is>
          <t>Samridhi 5 Star Line</t>
        </is>
      </c>
      <c r="C2031" s="80" t="n">
        <v>46099</v>
      </c>
      <c r="D2031" t="inlineStr">
        <is>
          <t>FS-TTLi-1</t>
        </is>
      </c>
      <c r="E2031" t="inlineStr">
        <is>
          <t>LOD/TGR11: Robot-Gripper Sensor Fault</t>
        </is>
      </c>
      <c r="F2031" t="n">
        <v>7</v>
      </c>
      <c r="G2031" t="n">
        <v>5.48905</v>
      </c>
    </row>
    <row r="2032">
      <c r="A2032" t="inlineStr">
        <is>
          <t>Daily_Minor_Stops_2026_09_18.xlsx</t>
        </is>
      </c>
      <c r="B2032" t="inlineStr">
        <is>
          <t>Samridhi 5 Star Line</t>
        </is>
      </c>
      <c r="C2032" s="80" t="n">
        <v>46099</v>
      </c>
      <c r="D2032" t="inlineStr">
        <is>
          <t>FS-TTLi-1</t>
        </is>
      </c>
      <c r="E2032" t="inlineStr">
        <is>
          <t>FOR/BP11: Hand Over Of Blank Failed</t>
        </is>
      </c>
      <c r="F2032" t="n">
        <v>15</v>
      </c>
      <c r="G2032" t="n">
        <v>8.00895</v>
      </c>
    </row>
    <row r="2033">
      <c r="A2033" t="inlineStr">
        <is>
          <t>Daily_Minor_Stops_2026_09_18.xlsx</t>
        </is>
      </c>
      <c r="B2033" t="inlineStr">
        <is>
          <t>Samridhi 5 Star Line</t>
        </is>
      </c>
      <c r="C2033" s="80" t="n">
        <v>46099</v>
      </c>
      <c r="D2033" t="inlineStr">
        <is>
          <t>FS-TTLi-2</t>
        </is>
      </c>
      <c r="E2033" t="inlineStr">
        <is>
          <t>FOR/FT11: Hand Over Failure Of Tray</t>
        </is>
      </c>
      <c r="F2033" t="n">
        <v>6</v>
      </c>
      <c r="G2033" t="n">
        <v>2.99976666666667</v>
      </c>
    </row>
    <row r="2034">
      <c r="A2034" t="inlineStr">
        <is>
          <t>Daily_Minor_Stops_2026_09_18.xlsx</t>
        </is>
      </c>
      <c r="B2034" t="inlineStr">
        <is>
          <t>Samridhi 5 Star Line</t>
        </is>
      </c>
      <c r="C2034" s="80" t="n">
        <v>46099</v>
      </c>
      <c r="D2034" t="inlineStr">
        <is>
          <t>FS-TTLi-2</t>
        </is>
      </c>
      <c r="E2034" t="inlineStr">
        <is>
          <t>FOR/BP11: Hand Over Of Blank Failed</t>
        </is>
      </c>
      <c r="F2034" t="n">
        <v>12</v>
      </c>
      <c r="G2034" t="n">
        <v>414.378216666667</v>
      </c>
    </row>
    <row r="2035">
      <c r="A2035" t="inlineStr">
        <is>
          <t>Daily_Minor_Stops_2026_09_18.xlsx</t>
        </is>
      </c>
      <c r="B2035" t="inlineStr">
        <is>
          <t>Samridhi 5 Star Line</t>
        </is>
      </c>
      <c r="C2035" s="80" t="n">
        <v>46099</v>
      </c>
      <c r="D2035" t="inlineStr">
        <is>
          <t>FS-TTLi-3</t>
        </is>
      </c>
      <c r="E2035" t="inlineStr">
        <is>
          <t>TTL1X/CS11: Lost Tray In Sliding Area</t>
        </is>
      </c>
      <c r="F2035" t="n">
        <v>10</v>
      </c>
      <c r="G2035" t="n">
        <v>7.16996666666667</v>
      </c>
    </row>
    <row r="2036">
      <c r="A2036" t="inlineStr">
        <is>
          <t>Daily_Minor_Stops_2026_09_18.xlsx</t>
        </is>
      </c>
      <c r="B2036" t="inlineStr">
        <is>
          <t>Samridhi 5 Star Line</t>
        </is>
      </c>
      <c r="C2036" s="80" t="n">
        <v>46099</v>
      </c>
      <c r="D2036" t="inlineStr">
        <is>
          <t>FS-TTLi-3</t>
        </is>
      </c>
      <c r="E2036" t="inlineStr">
        <is>
          <t>FOR/BP11: Hand Over Of Blank Failed</t>
        </is>
      </c>
      <c r="F2036" t="n">
        <v>9</v>
      </c>
      <c r="G2036" t="n">
        <v>8.166066666666669</v>
      </c>
    </row>
    <row r="2037">
      <c r="A2037" t="inlineStr">
        <is>
          <t>Daily_Minor_Stops_2026_09_18.xlsx</t>
        </is>
      </c>
      <c r="B2037" t="inlineStr">
        <is>
          <t>Samridhi 5 Star Line</t>
        </is>
      </c>
      <c r="C2037" s="80" t="n">
        <v>46100</v>
      </c>
      <c r="D2037" t="inlineStr">
        <is>
          <t>FS-HCM-1</t>
        </is>
      </c>
      <c r="E2037" t="inlineStr">
        <is>
          <t>HXX: Film Is Broken</t>
        </is>
      </c>
      <c r="F2037" t="n">
        <v>22</v>
      </c>
      <c r="G2037" t="n">
        <v>21.6866666666667</v>
      </c>
    </row>
    <row r="2038">
      <c r="A2038" t="inlineStr">
        <is>
          <t>Daily_Minor_Stops_2026_09_18.xlsx</t>
        </is>
      </c>
      <c r="B2038" t="inlineStr">
        <is>
          <t>Samridhi 5 Star Line</t>
        </is>
      </c>
      <c r="C2038" s="80" t="n">
        <v>46100</v>
      </c>
      <c r="D2038" t="inlineStr">
        <is>
          <t>FS-HCM-1</t>
        </is>
      </c>
      <c r="E2038" t="inlineStr">
        <is>
          <t>FBX: Overflow At Infeed</t>
        </is>
      </c>
      <c r="F2038" t="n">
        <v>14</v>
      </c>
      <c r="G2038" t="n">
        <v>4.34818333333333</v>
      </c>
    </row>
    <row r="2039">
      <c r="A2039" t="inlineStr">
        <is>
          <t>Daily_Minor_Stops_2026_09_18.xlsx</t>
        </is>
      </c>
      <c r="B2039" t="inlineStr">
        <is>
          <t>Samridhi 5 Star Line</t>
        </is>
      </c>
      <c r="C2039" s="80" t="n">
        <v>46100</v>
      </c>
      <c r="D2039" t="inlineStr">
        <is>
          <t>FS-HCM-2</t>
        </is>
      </c>
      <c r="E2039" t="inlineStr">
        <is>
          <t>HXX: Film Is Broken</t>
        </is>
      </c>
      <c r="F2039" t="n">
        <v>21</v>
      </c>
      <c r="G2039" t="n">
        <v>31.35705</v>
      </c>
    </row>
    <row r="2040">
      <c r="A2040" t="inlineStr">
        <is>
          <t>Daily_Minor_Stops_2026_09_18.xlsx</t>
        </is>
      </c>
      <c r="B2040" t="inlineStr">
        <is>
          <t>Samridhi 5 Star Line</t>
        </is>
      </c>
      <c r="C2040" s="80" t="n">
        <v>46100</v>
      </c>
      <c r="D2040" t="inlineStr">
        <is>
          <t>FS-HCM-2</t>
        </is>
      </c>
      <c r="E2040" t="inlineStr">
        <is>
          <t>HXX: Double Package Rejected many times</t>
        </is>
      </c>
      <c r="F2040" t="n">
        <v>17</v>
      </c>
      <c r="G2040" t="n">
        <v>33.4941833333333</v>
      </c>
    </row>
    <row r="2041">
      <c r="A2041" t="inlineStr">
        <is>
          <t>Daily_Minor_Stops_2026_09_18.xlsx</t>
        </is>
      </c>
      <c r="B2041" t="inlineStr">
        <is>
          <t>Samridhi 5 Star Line</t>
        </is>
      </c>
      <c r="C2041" s="80" t="n">
        <v>46100</v>
      </c>
      <c r="D2041" t="inlineStr">
        <is>
          <t>FS-HCM-3</t>
        </is>
      </c>
      <c r="E2041" t="inlineStr">
        <is>
          <t>HXX: Film Is Broken</t>
        </is>
      </c>
      <c r="F2041" t="n">
        <v>23</v>
      </c>
      <c r="G2041" t="n">
        <v>19.6376666666667</v>
      </c>
    </row>
    <row r="2042">
      <c r="A2042" t="inlineStr">
        <is>
          <t>Daily_Minor_Stops_2026_09_18.xlsx</t>
        </is>
      </c>
      <c r="B2042" t="inlineStr">
        <is>
          <t>Samridhi 5 Star Line</t>
        </is>
      </c>
      <c r="C2042" s="80" t="n">
        <v>46100</v>
      </c>
      <c r="D2042" t="inlineStr">
        <is>
          <t>FS-HCM-3</t>
        </is>
      </c>
      <c r="E2042" t="inlineStr">
        <is>
          <t>HXX: Both Film Reels Are Empty</t>
        </is>
      </c>
      <c r="F2042" t="n">
        <v>10</v>
      </c>
      <c r="G2042" t="n">
        <v>4.33315</v>
      </c>
    </row>
    <row r="2043">
      <c r="A2043" t="inlineStr">
        <is>
          <t>Daily_Minor_Stops_2026_09_18.xlsx</t>
        </is>
      </c>
      <c r="B2043" t="inlineStr">
        <is>
          <t>Samridhi 5 Star Line</t>
        </is>
      </c>
      <c r="C2043" s="80" t="n">
        <v>46100</v>
      </c>
      <c r="D2043" t="inlineStr">
        <is>
          <t>FS-HCM-4</t>
        </is>
      </c>
      <c r="E2043" t="inlineStr">
        <is>
          <t>HXX: Film Is Broken</t>
        </is>
      </c>
      <c r="F2043" t="n">
        <v>5</v>
      </c>
      <c r="G2043" t="n">
        <v>5.66841666666667</v>
      </c>
    </row>
    <row r="2044">
      <c r="A2044" t="inlineStr">
        <is>
          <t>Daily_Minor_Stops_2026_09_18.xlsx</t>
        </is>
      </c>
      <c r="B2044" t="inlineStr">
        <is>
          <t>Samridhi 5 Star Line</t>
        </is>
      </c>
      <c r="C2044" s="80" t="n">
        <v>46100</v>
      </c>
      <c r="D2044" t="inlineStr">
        <is>
          <t>FS-HCM-4</t>
        </is>
      </c>
      <c r="E2044" t="inlineStr">
        <is>
          <t>FBX: Overflow At Infeed</t>
        </is>
      </c>
      <c r="F2044" t="n">
        <v>3</v>
      </c>
      <c r="G2044" t="n">
        <v>0.66705</v>
      </c>
    </row>
    <row r="2045">
      <c r="A2045" t="inlineStr">
        <is>
          <t>Daily_Minor_Stops_2026_09_18.xlsx</t>
        </is>
      </c>
      <c r="B2045" t="inlineStr">
        <is>
          <t>Samridhi 5 Star Line</t>
        </is>
      </c>
      <c r="C2045" s="80" t="n">
        <v>46100</v>
      </c>
      <c r="D2045" t="inlineStr">
        <is>
          <t>FS-HRM-5</t>
        </is>
      </c>
      <c r="E2045" t="inlineStr">
        <is>
          <t>Registration Mark Not Detected</t>
        </is>
      </c>
      <c r="F2045" t="n">
        <v>3</v>
      </c>
      <c r="G2045" t="n">
        <v>1.34646666666667</v>
      </c>
    </row>
    <row r="2046">
      <c r="A2046" t="inlineStr">
        <is>
          <t>Daily_Minor_Stops_2026_09_18.xlsx</t>
        </is>
      </c>
      <c r="B2046" t="inlineStr">
        <is>
          <t>Samridhi 5 Star Line</t>
        </is>
      </c>
      <c r="C2046" s="80" t="n">
        <v>46100</v>
      </c>
      <c r="D2046" t="inlineStr">
        <is>
          <t>FS-HRM-5</t>
        </is>
      </c>
      <c r="E2046" t="inlineStr">
        <is>
          <t>Cover Machine Outfeed Open</t>
        </is>
      </c>
      <c r="F2046" t="n">
        <v>16</v>
      </c>
      <c r="G2046" t="n">
        <v>17.6789666666667</v>
      </c>
    </row>
    <row r="2047">
      <c r="A2047" t="inlineStr">
        <is>
          <t>Daily_Minor_Stops_2026_09_18.xlsx</t>
        </is>
      </c>
      <c r="B2047" t="inlineStr">
        <is>
          <t>Samridhi 5 Star Line</t>
        </is>
      </c>
      <c r="C2047" s="80" t="n">
        <v>46100</v>
      </c>
      <c r="D2047" t="inlineStr">
        <is>
          <t>FS-TTLi-1</t>
        </is>
      </c>
      <c r="E2047" t="inlineStr">
        <is>
          <t>FOR/BP11: Hand Over Of Blank Failed</t>
        </is>
      </c>
      <c r="F2047" t="n">
        <v>8</v>
      </c>
      <c r="G2047" t="n">
        <v>6.00878333333333</v>
      </c>
    </row>
    <row r="2048">
      <c r="A2048" t="inlineStr">
        <is>
          <t>Daily_Minor_Stops_2026_09_18.xlsx</t>
        </is>
      </c>
      <c r="B2048" t="inlineStr">
        <is>
          <t>Samridhi 5 Star Line</t>
        </is>
      </c>
      <c r="C2048" s="80" t="n">
        <v>46100</v>
      </c>
      <c r="D2048" t="inlineStr">
        <is>
          <t>FS-TTLi-1</t>
        </is>
      </c>
      <c r="E2048" t="inlineStr">
        <is>
          <t>CLO/TFXX: Jam On Tray Infeed</t>
        </is>
      </c>
      <c r="F2048" t="n">
        <v>9</v>
      </c>
      <c r="G2048" t="n">
        <v>5.66633333333333</v>
      </c>
    </row>
    <row r="2049">
      <c r="A2049" t="inlineStr">
        <is>
          <t>Daily_Minor_Stops_2026_09_18.xlsx</t>
        </is>
      </c>
      <c r="B2049" t="inlineStr">
        <is>
          <t>Samridhi 5 Star Line</t>
        </is>
      </c>
      <c r="C2049" s="80" t="n">
        <v>46100</v>
      </c>
      <c r="D2049" t="inlineStr">
        <is>
          <t>FS-TTLi-2</t>
        </is>
      </c>
      <c r="E2049" t="inlineStr">
        <is>
          <t>FOR/FT11: Hand Over Failure Of Tray</t>
        </is>
      </c>
      <c r="F2049" t="n">
        <v>22</v>
      </c>
      <c r="G2049" t="n">
        <v>18.3749666666667</v>
      </c>
    </row>
    <row r="2050">
      <c r="A2050" t="inlineStr">
        <is>
          <t>Daily_Minor_Stops_2026_09_18.xlsx</t>
        </is>
      </c>
      <c r="B2050" t="inlineStr">
        <is>
          <t>Samridhi 5 Star Line</t>
        </is>
      </c>
      <c r="C2050" s="80" t="n">
        <v>46100</v>
      </c>
      <c r="D2050" t="inlineStr">
        <is>
          <t>FS-TTLi-2</t>
        </is>
      </c>
      <c r="E2050" t="inlineStr">
        <is>
          <t>CLO/TFXX: Jam On Tray Infeed</t>
        </is>
      </c>
      <c r="F2050" t="n">
        <v>9</v>
      </c>
      <c r="G2050" t="n">
        <v>4.66716666666667</v>
      </c>
    </row>
    <row r="2051">
      <c r="A2051" t="inlineStr">
        <is>
          <t>Daily_Minor_Stops_2026_09_18.xlsx</t>
        </is>
      </c>
      <c r="B2051" t="inlineStr">
        <is>
          <t>Samridhi 5 Star Line</t>
        </is>
      </c>
      <c r="C2051" s="80" t="n">
        <v>46100</v>
      </c>
      <c r="D2051" t="inlineStr">
        <is>
          <t>FS-TTLi-3</t>
        </is>
      </c>
      <c r="E2051" t="inlineStr">
        <is>
          <t>FOR/BP11: Hand Over Of Blank Failed</t>
        </is>
      </c>
      <c r="F2051" t="n">
        <v>13</v>
      </c>
      <c r="G2051" t="n">
        <v>11.9958666666667</v>
      </c>
    </row>
    <row r="2052">
      <c r="A2052" t="inlineStr">
        <is>
          <t>Daily_Minor_Stops_2026_09_18.xlsx</t>
        </is>
      </c>
      <c r="B2052" t="inlineStr">
        <is>
          <t>Samridhi 5 Star Line</t>
        </is>
      </c>
      <c r="C2052" s="80" t="n">
        <v>46100</v>
      </c>
      <c r="D2052" t="inlineStr">
        <is>
          <t>FS-TTLi-3</t>
        </is>
      </c>
      <c r="E2052" t="inlineStr">
        <is>
          <t>CLO/CT11: Closing Discharge Not Ready</t>
        </is>
      </c>
      <c r="F2052" t="n">
        <v>3</v>
      </c>
      <c r="G2052" t="n">
        <v>5.49351666666667</v>
      </c>
    </row>
    <row r="2053">
      <c r="A2053" t="inlineStr">
        <is>
          <t>Daily_Minor_Stops_2026_09_18.xlsx</t>
        </is>
      </c>
      <c r="B2053" t="inlineStr">
        <is>
          <t>Samridhi 5 Star Line</t>
        </is>
      </c>
      <c r="C2053" s="80" t="n">
        <v>46101</v>
      </c>
      <c r="D2053" t="inlineStr">
        <is>
          <t>FS-HCM-1</t>
        </is>
      </c>
      <c r="E2053" t="inlineStr">
        <is>
          <t>HXX: Film Is Broken</t>
        </is>
      </c>
      <c r="F2053" t="n">
        <v>13</v>
      </c>
      <c r="G2053" t="n">
        <v>51.3445333333333</v>
      </c>
    </row>
    <row r="2054">
      <c r="A2054" t="inlineStr">
        <is>
          <t>Daily_Minor_Stops_2026_09_18.xlsx</t>
        </is>
      </c>
      <c r="B2054" t="inlineStr">
        <is>
          <t>Samridhi 5 Star Line</t>
        </is>
      </c>
      <c r="C2054" s="80" t="n">
        <v>46101</v>
      </c>
      <c r="D2054" t="inlineStr">
        <is>
          <t>FS-HCM-1</t>
        </is>
      </c>
      <c r="E2054" t="inlineStr">
        <is>
          <t>FBX: Jam At Infeed</t>
        </is>
      </c>
      <c r="F2054" t="n">
        <v>13</v>
      </c>
      <c r="G2054" t="n">
        <v>6.84716666666667</v>
      </c>
    </row>
    <row r="2055">
      <c r="A2055" t="inlineStr">
        <is>
          <t>Daily_Minor_Stops_2026_09_18.xlsx</t>
        </is>
      </c>
      <c r="B2055" t="inlineStr">
        <is>
          <t>Samridhi 5 Star Line</t>
        </is>
      </c>
      <c r="C2055" s="80" t="n">
        <v>46101</v>
      </c>
      <c r="D2055" t="inlineStr">
        <is>
          <t>FS-HCM-2</t>
        </is>
      </c>
      <c r="E2055" t="inlineStr">
        <is>
          <t>HXX: Double Package Rejected many times</t>
        </is>
      </c>
      <c r="F2055" t="n">
        <v>14</v>
      </c>
      <c r="G2055" t="n">
        <v>5.51551666666667</v>
      </c>
    </row>
    <row r="2056">
      <c r="A2056" t="inlineStr">
        <is>
          <t>Daily_Minor_Stops_2026_09_18.xlsx</t>
        </is>
      </c>
      <c r="B2056" t="inlineStr">
        <is>
          <t>Samridhi 5 Star Line</t>
        </is>
      </c>
      <c r="C2056" s="80" t="n">
        <v>46101</v>
      </c>
      <c r="D2056" t="inlineStr">
        <is>
          <t>FS-HCM-2</t>
        </is>
      </c>
      <c r="E2056" t="inlineStr">
        <is>
          <t>Cover Machine Discharge Open</t>
        </is>
      </c>
      <c r="F2056" t="n">
        <v>13</v>
      </c>
      <c r="G2056" t="n">
        <v>18.1585666666667</v>
      </c>
    </row>
    <row r="2057">
      <c r="A2057" t="inlineStr">
        <is>
          <t>Daily_Minor_Stops_2026_09_18.xlsx</t>
        </is>
      </c>
      <c r="B2057" t="inlineStr">
        <is>
          <t>Samridhi 5 Star Line</t>
        </is>
      </c>
      <c r="C2057" s="80" t="n">
        <v>46101</v>
      </c>
      <c r="D2057" t="inlineStr">
        <is>
          <t>FS-HCM-3</t>
        </is>
      </c>
      <c r="E2057" t="inlineStr">
        <is>
          <t>HXX: FilmTrackControl Film Out Of Window</t>
        </is>
      </c>
      <c r="F2057" t="n">
        <v>10</v>
      </c>
      <c r="G2057" t="n">
        <v>3.17276666666667</v>
      </c>
    </row>
    <row r="2058">
      <c r="A2058" t="inlineStr">
        <is>
          <t>Daily_Minor_Stops_2026_09_18.xlsx</t>
        </is>
      </c>
      <c r="B2058" t="inlineStr">
        <is>
          <t>Samridhi 5 Star Line</t>
        </is>
      </c>
      <c r="C2058" s="80" t="n">
        <v>46101</v>
      </c>
      <c r="D2058" t="inlineStr">
        <is>
          <t>FS-HCM-3</t>
        </is>
      </c>
      <c r="E2058" t="inlineStr">
        <is>
          <t>HXX: Film Is Broken</t>
        </is>
      </c>
      <c r="F2058" t="n">
        <v>20</v>
      </c>
      <c r="G2058" t="n">
        <v>14.4843333333333</v>
      </c>
    </row>
    <row r="2059">
      <c r="A2059" t="inlineStr">
        <is>
          <t>Daily_Minor_Stops_2026_09_18.xlsx</t>
        </is>
      </c>
      <c r="B2059" t="inlineStr">
        <is>
          <t>Samridhi 5 Star Line</t>
        </is>
      </c>
      <c r="C2059" s="80" t="n">
        <v>46101</v>
      </c>
      <c r="D2059" t="inlineStr">
        <is>
          <t>FS-HCM-4</t>
        </is>
      </c>
      <c r="E2059" t="inlineStr">
        <is>
          <t>HXX: Film Is Broken</t>
        </is>
      </c>
      <c r="F2059" t="n">
        <v>4</v>
      </c>
      <c r="G2059" t="n">
        <v>3.49913333333333</v>
      </c>
    </row>
    <row r="2060">
      <c r="A2060" t="inlineStr">
        <is>
          <t>Daily_Minor_Stops_2026_09_18.xlsx</t>
        </is>
      </c>
      <c r="B2060" t="inlineStr">
        <is>
          <t>Samridhi 5 Star Line</t>
        </is>
      </c>
      <c r="C2060" s="80" t="n">
        <v>46101</v>
      </c>
      <c r="D2060" t="inlineStr">
        <is>
          <t>FS-HCM-4</t>
        </is>
      </c>
      <c r="E2060" t="inlineStr">
        <is>
          <t>FBX: Overflow At Infeed</t>
        </is>
      </c>
      <c r="F2060" t="n">
        <v>5</v>
      </c>
      <c r="G2060" t="n">
        <v>3.66863333333333</v>
      </c>
    </row>
    <row r="2061">
      <c r="A2061" t="inlineStr">
        <is>
          <t>Daily_Minor_Stops_2026_09_18.xlsx</t>
        </is>
      </c>
      <c r="B2061" t="inlineStr">
        <is>
          <t>Samridhi 5 Star Line</t>
        </is>
      </c>
      <c r="C2061" s="80" t="n">
        <v>46101</v>
      </c>
      <c r="D2061" t="inlineStr">
        <is>
          <t>FS-HRM-5</t>
        </is>
      </c>
      <c r="E2061" t="inlineStr">
        <is>
          <t>Position Error-2</t>
        </is>
      </c>
      <c r="F2061" t="n">
        <v>3</v>
      </c>
      <c r="G2061" t="n">
        <v>0.994316666666667</v>
      </c>
    </row>
    <row r="2062">
      <c r="A2062" t="inlineStr">
        <is>
          <t>Daily_Minor_Stops_2026_09_18.xlsx</t>
        </is>
      </c>
      <c r="B2062" t="inlineStr">
        <is>
          <t>Samridhi 5 Star Line</t>
        </is>
      </c>
      <c r="C2062" s="80" t="n">
        <v>46101</v>
      </c>
      <c r="D2062" t="inlineStr">
        <is>
          <t>FS-HRM-5</t>
        </is>
      </c>
      <c r="E2062" t="inlineStr">
        <is>
          <t>Cover Machine Outfeed Open</t>
        </is>
      </c>
      <c r="F2062" t="n">
        <v>12</v>
      </c>
      <c r="G2062" t="n">
        <v>15.8420166666667</v>
      </c>
    </row>
    <row r="2063">
      <c r="A2063" t="inlineStr">
        <is>
          <t>Daily_Minor_Stops_2026_09_18.xlsx</t>
        </is>
      </c>
      <c r="B2063" t="inlineStr">
        <is>
          <t>Samridhi 5 Star Line</t>
        </is>
      </c>
      <c r="C2063" s="80" t="n">
        <v>46101</v>
      </c>
      <c r="D2063" t="inlineStr">
        <is>
          <t>FS-TTLi-1</t>
        </is>
      </c>
      <c r="E2063" t="inlineStr">
        <is>
          <t>FOR/FT11: Hand Over Failure Of Tray</t>
        </is>
      </c>
      <c r="F2063" t="n">
        <v>11</v>
      </c>
      <c r="G2063" t="n">
        <v>2.65293333333333</v>
      </c>
    </row>
    <row r="2064">
      <c r="A2064" t="inlineStr">
        <is>
          <t>Daily_Minor_Stops_2026_09_18.xlsx</t>
        </is>
      </c>
      <c r="B2064" t="inlineStr">
        <is>
          <t>Samridhi 5 Star Line</t>
        </is>
      </c>
      <c r="C2064" s="80" t="n">
        <v>46101</v>
      </c>
      <c r="D2064" t="inlineStr">
        <is>
          <t>FS-TTLi-1</t>
        </is>
      </c>
      <c r="E2064" t="inlineStr">
        <is>
          <t>FOR/BP11: Hand Over Of Blank Failed</t>
        </is>
      </c>
      <c r="F2064" t="n">
        <v>11</v>
      </c>
      <c r="G2064" t="n">
        <v>5.83663333333333</v>
      </c>
    </row>
    <row r="2065">
      <c r="A2065" t="inlineStr">
        <is>
          <t>Daily_Minor_Stops_2026_09_18.xlsx</t>
        </is>
      </c>
      <c r="B2065" t="inlineStr">
        <is>
          <t>Samridhi 5 Star Line</t>
        </is>
      </c>
      <c r="C2065" s="80" t="n">
        <v>46101</v>
      </c>
      <c r="D2065" t="inlineStr">
        <is>
          <t>FS-TTLi-2</t>
        </is>
      </c>
      <c r="E2065" t="inlineStr">
        <is>
          <t>LOD/TGR11: Robot-Gripper Sensor Fault</t>
        </is>
      </c>
      <c r="F2065" t="n">
        <v>6</v>
      </c>
      <c r="G2065" t="n">
        <v>2.85456666666667</v>
      </c>
    </row>
    <row r="2066">
      <c r="A2066" t="inlineStr">
        <is>
          <t>Daily_Minor_Stops_2026_09_18.xlsx</t>
        </is>
      </c>
      <c r="B2066" t="inlineStr">
        <is>
          <t>Samridhi 5 Star Line</t>
        </is>
      </c>
      <c r="C2066" s="80" t="n">
        <v>46101</v>
      </c>
      <c r="D2066" t="inlineStr">
        <is>
          <t>FS-TTLi-2</t>
        </is>
      </c>
      <c r="E2066" t="inlineStr">
        <is>
          <t>FOR/BP11: Hand Over Of Blank Failed</t>
        </is>
      </c>
      <c r="F2066" t="n">
        <v>9</v>
      </c>
      <c r="G2066" t="n">
        <v>6.49583333333333</v>
      </c>
    </row>
    <row r="2067">
      <c r="A2067" t="inlineStr">
        <is>
          <t>Daily_Minor_Stops_2026_09_18.xlsx</t>
        </is>
      </c>
      <c r="B2067" t="inlineStr">
        <is>
          <t>Samridhi 5 Star Line</t>
        </is>
      </c>
      <c r="C2067" s="80" t="n">
        <v>46101</v>
      </c>
      <c r="D2067" t="inlineStr">
        <is>
          <t>FS-TTLi-3</t>
        </is>
      </c>
      <c r="E2067" t="inlineStr">
        <is>
          <t>FOR/BP11: Hand Over Of Blank Failed</t>
        </is>
      </c>
      <c r="F2067" t="n">
        <v>10</v>
      </c>
      <c r="G2067" t="n">
        <v>5.32763333333333</v>
      </c>
    </row>
    <row r="2068">
      <c r="A2068" t="inlineStr">
        <is>
          <t>Daily_Minor_Stops_2026_09_18.xlsx</t>
        </is>
      </c>
      <c r="B2068" t="inlineStr">
        <is>
          <t>Samridhi 5 Star Line</t>
        </is>
      </c>
      <c r="C2068" s="80" t="n">
        <v>46101</v>
      </c>
      <c r="D2068" t="inlineStr">
        <is>
          <t>FS-TTLi-3</t>
        </is>
      </c>
      <c r="E2068" t="inlineStr">
        <is>
          <t>CLO/CT11: Axis1 Position Error</t>
        </is>
      </c>
      <c r="F2068" t="n">
        <v>7</v>
      </c>
      <c r="G2068" t="n">
        <v>6.34616666666667</v>
      </c>
    </row>
    <row r="2069">
      <c r="A2069" t="inlineStr">
        <is>
          <t>Daily_Minor_Stops_2026_09_18.xlsx</t>
        </is>
      </c>
      <c r="B2069" t="inlineStr">
        <is>
          <t>Samridhi 5 Star Line</t>
        </is>
      </c>
      <c r="C2069" s="80" t="n">
        <v>46102</v>
      </c>
      <c r="D2069" t="inlineStr">
        <is>
          <t>FS-HCM-1</t>
        </is>
      </c>
      <c r="E2069" t="inlineStr">
        <is>
          <t>HXX: Film Is Broken</t>
        </is>
      </c>
      <c r="F2069" t="n">
        <v>9</v>
      </c>
      <c r="G2069" t="n">
        <v>10.4861333333333</v>
      </c>
    </row>
    <row r="2070">
      <c r="A2070" t="inlineStr">
        <is>
          <t>Daily_Minor_Stops_2026_09_18.xlsx</t>
        </is>
      </c>
      <c r="B2070" t="inlineStr">
        <is>
          <t>Samridhi 5 Star Line</t>
        </is>
      </c>
      <c r="C2070" s="80" t="n">
        <v>46102</v>
      </c>
      <c r="D2070" t="inlineStr">
        <is>
          <t>FS-HCM-1</t>
        </is>
      </c>
      <c r="E2070" t="inlineStr">
        <is>
          <t>FBX: Jam At Infeed</t>
        </is>
      </c>
      <c r="F2070" t="n">
        <v>9</v>
      </c>
      <c r="G2070" t="n">
        <v>8.497666666666669</v>
      </c>
    </row>
    <row r="2071">
      <c r="A2071" t="inlineStr">
        <is>
          <t>Daily_Minor_Stops_2026_09_18.xlsx</t>
        </is>
      </c>
      <c r="B2071" t="inlineStr">
        <is>
          <t>Samridhi 5 Star Line</t>
        </is>
      </c>
      <c r="C2071" s="80" t="n">
        <v>46102</v>
      </c>
      <c r="D2071" t="inlineStr">
        <is>
          <t>FS-HCM-2</t>
        </is>
      </c>
      <c r="E2071" t="inlineStr">
        <is>
          <t>HXX: Double Package Rejected many times</t>
        </is>
      </c>
      <c r="F2071" t="n">
        <v>12</v>
      </c>
      <c r="G2071" t="n">
        <v>158.317316666667</v>
      </c>
    </row>
    <row r="2072">
      <c r="A2072" t="inlineStr">
        <is>
          <t>Daily_Minor_Stops_2026_09_18.xlsx</t>
        </is>
      </c>
      <c r="B2072" t="inlineStr">
        <is>
          <t>Samridhi 5 Star Line</t>
        </is>
      </c>
      <c r="C2072" s="80" t="n">
        <v>46102</v>
      </c>
      <c r="D2072" t="inlineStr">
        <is>
          <t>FS-HCM-2</t>
        </is>
      </c>
      <c r="E2072" t="inlineStr">
        <is>
          <t>FBX: Overflow At Infeed</t>
        </is>
      </c>
      <c r="F2072" t="n">
        <v>13</v>
      </c>
      <c r="G2072" t="n">
        <v>15.80655</v>
      </c>
    </row>
    <row r="2073">
      <c r="A2073" t="inlineStr">
        <is>
          <t>Daily_Minor_Stops_2026_09_18.xlsx</t>
        </is>
      </c>
      <c r="B2073" t="inlineStr">
        <is>
          <t>Samridhi 5 Star Line</t>
        </is>
      </c>
      <c r="C2073" s="80" t="n">
        <v>46102</v>
      </c>
      <c r="D2073" t="inlineStr">
        <is>
          <t>FS-HCM-3</t>
        </is>
      </c>
      <c r="E2073" t="inlineStr">
        <is>
          <t>FBX: Overflow At Infeed</t>
        </is>
      </c>
      <c r="F2073" t="n">
        <v>8</v>
      </c>
      <c r="G2073" t="n">
        <v>9.660183333333331</v>
      </c>
    </row>
    <row r="2074">
      <c r="A2074" t="inlineStr">
        <is>
          <t>Daily_Minor_Stops_2026_09_18.xlsx</t>
        </is>
      </c>
      <c r="B2074" t="inlineStr">
        <is>
          <t>Samridhi 5 Star Line</t>
        </is>
      </c>
      <c r="C2074" s="80" t="n">
        <v>46102</v>
      </c>
      <c r="D2074" t="inlineStr">
        <is>
          <t>FS-HCM-3</t>
        </is>
      </c>
      <c r="E2074" t="inlineStr">
        <is>
          <t>FBX: Jam At Infeed</t>
        </is>
      </c>
      <c r="F2074" t="n">
        <v>8</v>
      </c>
      <c r="G2074" t="n">
        <v>2.15745</v>
      </c>
    </row>
    <row r="2075">
      <c r="A2075" t="inlineStr">
        <is>
          <t>Daily_Minor_Stops_2026_09_18.xlsx</t>
        </is>
      </c>
      <c r="B2075" t="inlineStr">
        <is>
          <t>Samridhi 5 Star Line</t>
        </is>
      </c>
      <c r="C2075" s="80" t="n">
        <v>46102</v>
      </c>
      <c r="D2075" t="inlineStr">
        <is>
          <t>FS-HCM-4</t>
        </is>
      </c>
      <c r="E2075" t="inlineStr">
        <is>
          <t>FBX: Jam At Infeed</t>
        </is>
      </c>
      <c r="F2075" t="n">
        <v>5</v>
      </c>
      <c r="G2075" t="n">
        <v>208.532433333333</v>
      </c>
    </row>
    <row r="2076">
      <c r="A2076" t="inlineStr">
        <is>
          <t>Daily_Minor_Stops_2026_09_18.xlsx</t>
        </is>
      </c>
      <c r="B2076" t="inlineStr">
        <is>
          <t>Samridhi 5 Star Line</t>
        </is>
      </c>
      <c r="C2076" s="80" t="n">
        <v>46102</v>
      </c>
      <c r="D2076" t="inlineStr">
        <is>
          <t>FS-HCM-4</t>
        </is>
      </c>
      <c r="E2076" t="inlineStr">
        <is>
          <t>Cover Folding Box Open</t>
        </is>
      </c>
      <c r="F2076" t="n">
        <v>3</v>
      </c>
      <c r="G2076" t="n">
        <v>1.65926666666667</v>
      </c>
    </row>
    <row r="2077">
      <c r="A2077" t="inlineStr">
        <is>
          <t>Daily_Minor_Stops_2026_09_18.xlsx</t>
        </is>
      </c>
      <c r="B2077" t="inlineStr">
        <is>
          <t>Samridhi 5 Star Line</t>
        </is>
      </c>
      <c r="C2077" s="80" t="n">
        <v>46102</v>
      </c>
      <c r="D2077" t="inlineStr">
        <is>
          <t>FS-HRM-5</t>
        </is>
      </c>
      <c r="E2077" t="inlineStr">
        <is>
          <t>Cover Machine Outfeed Open</t>
        </is>
      </c>
      <c r="F2077" t="n">
        <v>3</v>
      </c>
      <c r="G2077" t="n">
        <v>4.5118</v>
      </c>
    </row>
    <row r="2078">
      <c r="A2078" t="inlineStr">
        <is>
          <t>Daily_Minor_Stops_2026_09_18.xlsx</t>
        </is>
      </c>
      <c r="B2078" t="inlineStr">
        <is>
          <t>Samridhi 5 Star Line</t>
        </is>
      </c>
      <c r="C2078" s="80" t="n">
        <v>46102</v>
      </c>
      <c r="D2078" t="inlineStr">
        <is>
          <t>FS-TTLi-1</t>
        </is>
      </c>
      <c r="E2078" t="inlineStr">
        <is>
          <t>TTL1X/CS11: BoxJam In Front Of CS</t>
        </is>
      </c>
      <c r="F2078" t="n">
        <v>12</v>
      </c>
      <c r="G2078" t="n">
        <v>395.018716666667</v>
      </c>
    </row>
    <row r="2079">
      <c r="A2079" t="inlineStr">
        <is>
          <t>Daily_Minor_Stops_2026_09_18.xlsx</t>
        </is>
      </c>
      <c r="B2079" t="inlineStr">
        <is>
          <t>Samridhi 5 Star Line</t>
        </is>
      </c>
      <c r="C2079" s="80" t="n">
        <v>46102</v>
      </c>
      <c r="D2079" t="inlineStr">
        <is>
          <t>FS-TTLi-1</t>
        </is>
      </c>
      <c r="E2079" t="inlineStr">
        <is>
          <t>CLO/TFXX: Jam On Tray Infeed</t>
        </is>
      </c>
      <c r="F2079" t="n">
        <v>5</v>
      </c>
      <c r="G2079" t="n">
        <v>3.8257</v>
      </c>
    </row>
    <row r="2080">
      <c r="A2080" t="inlineStr">
        <is>
          <t>Daily_Minor_Stops_2026_09_18.xlsx</t>
        </is>
      </c>
      <c r="B2080" t="inlineStr">
        <is>
          <t>Samridhi 5 Star Line</t>
        </is>
      </c>
      <c r="C2080" s="80" t="n">
        <v>46102</v>
      </c>
      <c r="D2080" t="inlineStr">
        <is>
          <t>FS-TTLi-2</t>
        </is>
      </c>
      <c r="E2080" t="inlineStr">
        <is>
          <t>FOR/BP11: Hand Over Of Blank Failed</t>
        </is>
      </c>
      <c r="F2080" t="n">
        <v>5</v>
      </c>
      <c r="G2080" t="n">
        <v>3.5087</v>
      </c>
    </row>
    <row r="2081">
      <c r="A2081" t="inlineStr">
        <is>
          <t>Daily_Minor_Stops_2026_09_18.xlsx</t>
        </is>
      </c>
      <c r="B2081" t="inlineStr">
        <is>
          <t>Samridhi 5 Star Line</t>
        </is>
      </c>
      <c r="C2081" s="80" t="n">
        <v>46102</v>
      </c>
      <c r="D2081" t="inlineStr">
        <is>
          <t>FS-TTLi-2</t>
        </is>
      </c>
      <c r="E2081" t="inlineStr">
        <is>
          <t>CLO/TFXX: Jam On Tray Infeed</t>
        </is>
      </c>
      <c r="F2081" t="n">
        <v>4</v>
      </c>
      <c r="G2081" t="n">
        <v>1.6723</v>
      </c>
    </row>
    <row r="2082">
      <c r="A2082" t="inlineStr">
        <is>
          <t>Daily_Minor_Stops_2026_09_18.xlsx</t>
        </is>
      </c>
      <c r="B2082" t="inlineStr">
        <is>
          <t>Samridhi 5 Star Line</t>
        </is>
      </c>
      <c r="C2082" s="80" t="n">
        <v>46102</v>
      </c>
      <c r="D2082" t="inlineStr">
        <is>
          <t>FS-TTLi-3</t>
        </is>
      </c>
      <c r="E2082" t="inlineStr">
        <is>
          <t>TTL1X/CS11: Lost Tray In Sliding Area</t>
        </is>
      </c>
      <c r="F2082" t="n">
        <v>2</v>
      </c>
      <c r="G2082" t="n">
        <v>0.333116666666667</v>
      </c>
    </row>
    <row r="2083">
      <c r="A2083" t="inlineStr">
        <is>
          <t>Daily_Minor_Stops_2026_09_18.xlsx</t>
        </is>
      </c>
      <c r="B2083" t="inlineStr">
        <is>
          <t>Samridhi 5 Star Line</t>
        </is>
      </c>
      <c r="C2083" s="80" t="n">
        <v>46102</v>
      </c>
      <c r="D2083" t="inlineStr">
        <is>
          <t>FS-TTLi-3</t>
        </is>
      </c>
      <c r="E2083" t="inlineStr">
        <is>
          <t>LOD/TGR11: Robot-Gripper Sensor Fault</t>
        </is>
      </c>
      <c r="F2083" t="n">
        <v>3</v>
      </c>
      <c r="G2083" t="n">
        <v>0.500083333333333</v>
      </c>
    </row>
    <row r="2084">
      <c r="A2084" t="inlineStr">
        <is>
          <t>Daily_Minor_Stops_2026_09_18.xlsx</t>
        </is>
      </c>
      <c r="B2084" t="inlineStr">
        <is>
          <t>Samridhi 5 Star Line</t>
        </is>
      </c>
      <c r="C2084" s="80" t="n">
        <v>46103</v>
      </c>
      <c r="D2084" t="inlineStr">
        <is>
          <t>FS-HCM-1</t>
        </is>
      </c>
      <c r="E2084" t="inlineStr">
        <is>
          <t>HXX: Film Is Broken</t>
        </is>
      </c>
      <c r="F2084" t="n">
        <v>18</v>
      </c>
      <c r="G2084" t="n">
        <v>15.1759166666667</v>
      </c>
    </row>
    <row r="2085">
      <c r="A2085" t="inlineStr">
        <is>
          <t>Daily_Minor_Stops_2026_09_18.xlsx</t>
        </is>
      </c>
      <c r="B2085" t="inlineStr">
        <is>
          <t>Samridhi 5 Star Line</t>
        </is>
      </c>
      <c r="C2085" s="80" t="n">
        <v>46103</v>
      </c>
      <c r="D2085" t="inlineStr">
        <is>
          <t>FS-HCM-1</t>
        </is>
      </c>
      <c r="E2085" t="inlineStr">
        <is>
          <t>FBX: Jam At Infeed</t>
        </is>
      </c>
      <c r="F2085" t="n">
        <v>22</v>
      </c>
      <c r="G2085" t="n">
        <v>13.5074</v>
      </c>
    </row>
    <row r="2086">
      <c r="A2086" t="inlineStr">
        <is>
          <t>Daily_Minor_Stops_2026_09_18.xlsx</t>
        </is>
      </c>
      <c r="B2086" t="inlineStr">
        <is>
          <t>Samridhi 5 Star Line</t>
        </is>
      </c>
      <c r="C2086" s="80" t="n">
        <v>46103</v>
      </c>
      <c r="D2086" t="inlineStr">
        <is>
          <t>FS-HCM-2</t>
        </is>
      </c>
      <c r="E2086" t="inlineStr">
        <is>
          <t>HXX: Film Is Broken</t>
        </is>
      </c>
      <c r="F2086" t="n">
        <v>18</v>
      </c>
      <c r="G2086" t="n">
        <v>27.0036833333333</v>
      </c>
    </row>
    <row r="2087">
      <c r="A2087" t="inlineStr">
        <is>
          <t>Daily_Minor_Stops_2026_09_18.xlsx</t>
        </is>
      </c>
      <c r="B2087" t="inlineStr">
        <is>
          <t>Samridhi 5 Star Line</t>
        </is>
      </c>
      <c r="C2087" s="80" t="n">
        <v>46103</v>
      </c>
      <c r="D2087" t="inlineStr">
        <is>
          <t>FS-HCM-2</t>
        </is>
      </c>
      <c r="E2087" t="inlineStr">
        <is>
          <t>FBX: Overflow At Infeed</t>
        </is>
      </c>
      <c r="F2087" t="n">
        <v>16</v>
      </c>
      <c r="G2087" t="n">
        <v>5.02721666666667</v>
      </c>
    </row>
    <row r="2088">
      <c r="A2088" t="inlineStr">
        <is>
          <t>Daily_Minor_Stops_2026_09_18.xlsx</t>
        </is>
      </c>
      <c r="B2088" t="inlineStr">
        <is>
          <t>Samridhi 5 Star Line</t>
        </is>
      </c>
      <c r="C2088" s="80" t="n">
        <v>46103</v>
      </c>
      <c r="D2088" t="inlineStr">
        <is>
          <t>FS-HCM-3</t>
        </is>
      </c>
      <c r="E2088" t="inlineStr">
        <is>
          <t>HXX: Film Is Broken</t>
        </is>
      </c>
      <c r="F2088" t="n">
        <v>31</v>
      </c>
      <c r="G2088" t="n">
        <v>34.1607666666667</v>
      </c>
    </row>
    <row r="2089">
      <c r="A2089" t="inlineStr">
        <is>
          <t>Daily_Minor_Stops_2026_09_18.xlsx</t>
        </is>
      </c>
      <c r="B2089" t="inlineStr">
        <is>
          <t>Samridhi 5 Star Line</t>
        </is>
      </c>
      <c r="C2089" s="80" t="n">
        <v>46103</v>
      </c>
      <c r="D2089" t="inlineStr">
        <is>
          <t>FS-HCM-3</t>
        </is>
      </c>
      <c r="E2089" t="inlineStr">
        <is>
          <t>FBX: Overflow At Infeed</t>
        </is>
      </c>
      <c r="F2089" t="n">
        <v>17</v>
      </c>
      <c r="G2089" t="n">
        <v>6.47308333333333</v>
      </c>
    </row>
    <row r="2090">
      <c r="A2090" t="inlineStr">
        <is>
          <t>Daily_Minor_Stops_2026_09_18.xlsx</t>
        </is>
      </c>
      <c r="B2090" t="inlineStr">
        <is>
          <t>Samridhi 5 Star Line</t>
        </is>
      </c>
      <c r="C2090" s="80" t="n">
        <v>46103</v>
      </c>
      <c r="D2090" t="inlineStr">
        <is>
          <t>FS-HCM-4</t>
        </is>
      </c>
      <c r="E2090" t="inlineStr">
        <is>
          <t>Synch Link Fault</t>
        </is>
      </c>
      <c r="F2090" t="n">
        <v>4</v>
      </c>
      <c r="G2090" t="n">
        <v>45.18035</v>
      </c>
    </row>
    <row r="2091">
      <c r="A2091" t="inlineStr">
        <is>
          <t>Daily_Minor_Stops_2026_09_18.xlsx</t>
        </is>
      </c>
      <c r="B2091" t="inlineStr">
        <is>
          <t>Samridhi 5 Star Line</t>
        </is>
      </c>
      <c r="C2091" s="80" t="n">
        <v>46103</v>
      </c>
      <c r="D2091" t="inlineStr">
        <is>
          <t>FS-HCM-4</t>
        </is>
      </c>
      <c r="E2091" t="inlineStr">
        <is>
          <t>FBX: Overflow At Infeed</t>
        </is>
      </c>
      <c r="F2091" t="n">
        <v>5</v>
      </c>
      <c r="G2091" t="n">
        <v>1.67355</v>
      </c>
    </row>
    <row r="2092">
      <c r="A2092" t="inlineStr">
        <is>
          <t>Daily_Minor_Stops_2026_09_18.xlsx</t>
        </is>
      </c>
      <c r="B2092" t="inlineStr">
        <is>
          <t>Samridhi 5 Star Line</t>
        </is>
      </c>
      <c r="C2092" s="80" t="n">
        <v>46103</v>
      </c>
      <c r="D2092" t="inlineStr">
        <is>
          <t>FS-HRM-5</t>
        </is>
      </c>
      <c r="E2092" t="inlineStr">
        <is>
          <t>Film Registration Error</t>
        </is>
      </c>
      <c r="F2092" t="n">
        <v>2</v>
      </c>
      <c r="G2092" t="n">
        <v>1.83941666666667</v>
      </c>
    </row>
    <row r="2093">
      <c r="A2093" t="inlineStr">
        <is>
          <t>Daily_Minor_Stops_2026_09_18.xlsx</t>
        </is>
      </c>
      <c r="B2093" t="inlineStr">
        <is>
          <t>Samridhi 5 Star Line</t>
        </is>
      </c>
      <c r="C2093" s="80" t="n">
        <v>46103</v>
      </c>
      <c r="D2093" t="inlineStr">
        <is>
          <t>FS-HRM-5</t>
        </is>
      </c>
      <c r="E2093" t="inlineStr">
        <is>
          <t>Cylinder Blocked-1</t>
        </is>
      </c>
      <c r="F2093" t="n">
        <v>3</v>
      </c>
      <c r="G2093" t="n">
        <v>1.17406666666667</v>
      </c>
    </row>
    <row r="2094">
      <c r="A2094" t="inlineStr">
        <is>
          <t>Daily_Minor_Stops_2026_09_18.xlsx</t>
        </is>
      </c>
      <c r="B2094" t="inlineStr">
        <is>
          <t>Samridhi 5 Star Line</t>
        </is>
      </c>
      <c r="C2094" s="80" t="n">
        <v>46103</v>
      </c>
      <c r="D2094" t="inlineStr">
        <is>
          <t>FS-TTLi-1</t>
        </is>
      </c>
      <c r="E2094" t="inlineStr">
        <is>
          <t>LOD/TPG11: Move Time Out</t>
        </is>
      </c>
      <c r="F2094" t="n">
        <v>8</v>
      </c>
      <c r="G2094" t="n">
        <v>3.50218333333333</v>
      </c>
    </row>
    <row r="2095">
      <c r="A2095" t="inlineStr">
        <is>
          <t>Daily_Minor_Stops_2026_09_18.xlsx</t>
        </is>
      </c>
      <c r="B2095" t="inlineStr">
        <is>
          <t>Samridhi 5 Star Line</t>
        </is>
      </c>
      <c r="C2095" s="80" t="n">
        <v>46103</v>
      </c>
      <c r="D2095" t="inlineStr">
        <is>
          <t>FS-TTLi-1</t>
        </is>
      </c>
      <c r="E2095" t="inlineStr">
        <is>
          <t>FOR/BP11: Hand Over Of Blank Failed</t>
        </is>
      </c>
      <c r="F2095" t="n">
        <v>11</v>
      </c>
      <c r="G2095" t="n">
        <v>4.53643333333333</v>
      </c>
    </row>
    <row r="2096">
      <c r="A2096" t="inlineStr">
        <is>
          <t>Daily_Minor_Stops_2026_09_18.xlsx</t>
        </is>
      </c>
      <c r="B2096" t="inlineStr">
        <is>
          <t>Samridhi 5 Star Line</t>
        </is>
      </c>
      <c r="C2096" s="80" t="n">
        <v>46103</v>
      </c>
      <c r="D2096" t="inlineStr">
        <is>
          <t>FS-TTLi-2</t>
        </is>
      </c>
      <c r="E2096" t="inlineStr">
        <is>
          <t>FOR/TT11: Vacuum Pump Fault</t>
        </is>
      </c>
      <c r="F2096" t="n">
        <v>3</v>
      </c>
      <c r="G2096" t="n">
        <v>0.33345</v>
      </c>
    </row>
    <row r="2097">
      <c r="A2097" t="inlineStr">
        <is>
          <t>Daily_Minor_Stops_2026_09_18.xlsx</t>
        </is>
      </c>
      <c r="B2097" t="inlineStr">
        <is>
          <t>Samridhi 5 Star Line</t>
        </is>
      </c>
      <c r="C2097" s="80" t="n">
        <v>46103</v>
      </c>
      <c r="D2097" t="inlineStr">
        <is>
          <t>FS-TTLi-2</t>
        </is>
      </c>
      <c r="E2097" t="inlineStr">
        <is>
          <t>FOR/BP11: Hand Over Of Blank Failed</t>
        </is>
      </c>
      <c r="F2097" t="n">
        <v>8</v>
      </c>
      <c r="G2097" t="n">
        <v>20.4904833333333</v>
      </c>
    </row>
    <row r="2098">
      <c r="A2098" t="inlineStr">
        <is>
          <t>Daily_Minor_Stops_2026_09_18.xlsx</t>
        </is>
      </c>
      <c r="B2098" t="inlineStr">
        <is>
          <t>Samridhi 5 Star Line</t>
        </is>
      </c>
      <c r="C2098" s="80" t="n">
        <v>46103</v>
      </c>
      <c r="D2098" t="inlineStr">
        <is>
          <t>FS-TTLi-3</t>
        </is>
      </c>
      <c r="E2098" t="inlineStr">
        <is>
          <t>LOD/TGR11: Robot-Gripper Sensor Fault</t>
        </is>
      </c>
      <c r="F2098" t="n">
        <v>23</v>
      </c>
      <c r="G2098" t="n">
        <v>16.3066</v>
      </c>
    </row>
    <row r="2099">
      <c r="A2099" t="inlineStr">
        <is>
          <t>Daily_Minor_Stops_2026_09_18.xlsx</t>
        </is>
      </c>
      <c r="B2099" t="inlineStr">
        <is>
          <t>Samridhi 5 Star Line</t>
        </is>
      </c>
      <c r="C2099" s="80" t="n">
        <v>46103</v>
      </c>
      <c r="D2099" t="inlineStr">
        <is>
          <t>FS-TTLi-3</t>
        </is>
      </c>
      <c r="E2099" t="inlineStr">
        <is>
          <t>CLO/CT11: Axis1 Position Error</t>
        </is>
      </c>
      <c r="F2099" t="n">
        <v>5</v>
      </c>
      <c r="G2099" t="n">
        <v>1.66555</v>
      </c>
    </row>
    <row r="2100">
      <c r="A2100" t="inlineStr">
        <is>
          <t>Daily_Minor_Stops_2026_09_18.xlsx</t>
        </is>
      </c>
      <c r="B2100" t="inlineStr">
        <is>
          <t>Samridhi 5 Star Line</t>
        </is>
      </c>
      <c r="C2100" s="80" t="n">
        <v>46104</v>
      </c>
      <c r="D2100" t="inlineStr">
        <is>
          <t>FS-HCM-1</t>
        </is>
      </c>
      <c r="E2100" t="inlineStr">
        <is>
          <t>HXX: Film Is Broken</t>
        </is>
      </c>
      <c r="F2100" t="n">
        <v>17</v>
      </c>
      <c r="G2100" t="n">
        <v>46.02265</v>
      </c>
    </row>
    <row r="2101">
      <c r="A2101" t="inlineStr">
        <is>
          <t>Daily_Minor_Stops_2026_09_18.xlsx</t>
        </is>
      </c>
      <c r="B2101" t="inlineStr">
        <is>
          <t>Samridhi 5 Star Line</t>
        </is>
      </c>
      <c r="C2101" s="80" t="n">
        <v>46104</v>
      </c>
      <c r="D2101" t="inlineStr">
        <is>
          <t>FS-HCM-1</t>
        </is>
      </c>
      <c r="E2101" t="inlineStr">
        <is>
          <t>FBX: Jam At Infeed</t>
        </is>
      </c>
      <c r="F2101" t="n">
        <v>5</v>
      </c>
      <c r="G2101" t="n">
        <v>1.33453333333333</v>
      </c>
    </row>
    <row r="2102">
      <c r="A2102" t="inlineStr">
        <is>
          <t>Daily_Minor_Stops_2026_09_18.xlsx</t>
        </is>
      </c>
      <c r="B2102" t="inlineStr">
        <is>
          <t>Samridhi 5 Star Line</t>
        </is>
      </c>
      <c r="C2102" s="80" t="n">
        <v>46104</v>
      </c>
      <c r="D2102" t="inlineStr">
        <is>
          <t>FS-HCM-2</t>
        </is>
      </c>
      <c r="E2102" t="inlineStr">
        <is>
          <t>HXX: Too Many Consecutive Rejects</t>
        </is>
      </c>
      <c r="F2102" t="n">
        <v>8</v>
      </c>
      <c r="G2102" t="n">
        <v>4.32858333333333</v>
      </c>
    </row>
    <row r="2103">
      <c r="A2103" t="inlineStr">
        <is>
          <t>Daily_Minor_Stops_2026_09_18.xlsx</t>
        </is>
      </c>
      <c r="B2103" t="inlineStr">
        <is>
          <t>Samridhi 5 Star Line</t>
        </is>
      </c>
      <c r="C2103" s="80" t="n">
        <v>46104</v>
      </c>
      <c r="D2103" t="inlineStr">
        <is>
          <t>FS-HCM-2</t>
        </is>
      </c>
      <c r="E2103" t="inlineStr">
        <is>
          <t>HXX: Double Package Rejected many times</t>
        </is>
      </c>
      <c r="F2103" t="n">
        <v>8</v>
      </c>
      <c r="G2103" t="n">
        <v>3.49645</v>
      </c>
    </row>
    <row r="2104">
      <c r="A2104" t="inlineStr">
        <is>
          <t>Daily_Minor_Stops_2026_09_18.xlsx</t>
        </is>
      </c>
      <c r="B2104" t="inlineStr">
        <is>
          <t>Samridhi 5 Star Line</t>
        </is>
      </c>
      <c r="C2104" s="80" t="n">
        <v>46104</v>
      </c>
      <c r="D2104" t="inlineStr">
        <is>
          <t>FS-HCM-3</t>
        </is>
      </c>
      <c r="E2104" t="inlineStr">
        <is>
          <t>HXX: Too Many Consecutive Rejects</t>
        </is>
      </c>
      <c r="F2104" t="n">
        <v>8</v>
      </c>
      <c r="G2104" t="n">
        <v>9.827066666666671</v>
      </c>
    </row>
    <row r="2105">
      <c r="A2105" t="inlineStr">
        <is>
          <t>Daily_Minor_Stops_2026_09_18.xlsx</t>
        </is>
      </c>
      <c r="B2105" t="inlineStr">
        <is>
          <t>Samridhi 5 Star Line</t>
        </is>
      </c>
      <c r="C2105" s="80" t="n">
        <v>46104</v>
      </c>
      <c r="D2105" t="inlineStr">
        <is>
          <t>FS-HCM-3</t>
        </is>
      </c>
      <c r="E2105" t="inlineStr">
        <is>
          <t>HXX: Film Is Broken</t>
        </is>
      </c>
      <c r="F2105" t="n">
        <v>10</v>
      </c>
      <c r="G2105" t="n">
        <v>6.14703333333333</v>
      </c>
    </row>
    <row r="2106">
      <c r="A2106" t="inlineStr">
        <is>
          <t>Daily_Minor_Stops_2026_09_18.xlsx</t>
        </is>
      </c>
      <c r="B2106" t="inlineStr">
        <is>
          <t>Samridhi 5 Star Line</t>
        </is>
      </c>
      <c r="C2106" s="80" t="n">
        <v>46104</v>
      </c>
      <c r="D2106" t="inlineStr">
        <is>
          <t>FS-HCM-4</t>
        </is>
      </c>
      <c r="E2106" t="inlineStr">
        <is>
          <t>FBX: Overflow At Infeed</t>
        </is>
      </c>
      <c r="F2106" t="n">
        <v>5</v>
      </c>
      <c r="G2106" t="n">
        <v>7.34055</v>
      </c>
    </row>
    <row r="2107">
      <c r="A2107" t="inlineStr">
        <is>
          <t>Daily_Minor_Stops_2026_09_18.xlsx</t>
        </is>
      </c>
      <c r="B2107" t="inlineStr">
        <is>
          <t>Samridhi 5 Star Line</t>
        </is>
      </c>
      <c r="C2107" s="80" t="n">
        <v>46104</v>
      </c>
      <c r="D2107" t="inlineStr">
        <is>
          <t>FS-HCM-4</t>
        </is>
      </c>
      <c r="E2107" t="inlineStr">
        <is>
          <t>FBX: Jam At Infeed</t>
        </is>
      </c>
      <c r="F2107" t="n">
        <v>3</v>
      </c>
      <c r="G2107" t="n">
        <v>0.840816666666667</v>
      </c>
    </row>
    <row r="2108">
      <c r="A2108" t="inlineStr">
        <is>
          <t>Daily_Minor_Stops_2026_09_18.xlsx</t>
        </is>
      </c>
      <c r="B2108" t="inlineStr">
        <is>
          <t>Samridhi 5 Star Line</t>
        </is>
      </c>
      <c r="C2108" s="80" t="n">
        <v>46104</v>
      </c>
      <c r="D2108" t="inlineStr">
        <is>
          <t>FS-HRM-5</t>
        </is>
      </c>
      <c r="E2108" t="inlineStr">
        <is>
          <t>Position Error-2</t>
        </is>
      </c>
      <c r="F2108" t="n">
        <v>4</v>
      </c>
      <c r="G2108" t="n">
        <v>6.65816666666667</v>
      </c>
    </row>
    <row r="2109">
      <c r="A2109" t="inlineStr">
        <is>
          <t>Daily_Minor_Stops_2026_09_18.xlsx</t>
        </is>
      </c>
      <c r="B2109" t="inlineStr">
        <is>
          <t>Samridhi 5 Star Line</t>
        </is>
      </c>
      <c r="C2109" s="80" t="n">
        <v>46104</v>
      </c>
      <c r="D2109" t="inlineStr">
        <is>
          <t>FS-HRM-5</t>
        </is>
      </c>
      <c r="E2109" t="inlineStr">
        <is>
          <t>Cover Machine Outfeed Open</t>
        </is>
      </c>
      <c r="F2109" t="n">
        <v>5</v>
      </c>
      <c r="G2109" t="n">
        <v>2.1748</v>
      </c>
    </row>
    <row r="2110">
      <c r="A2110" t="inlineStr">
        <is>
          <t>Daily_Minor_Stops_2026_09_18.xlsx</t>
        </is>
      </c>
      <c r="B2110" t="inlineStr">
        <is>
          <t>Samridhi 5 Star Line</t>
        </is>
      </c>
      <c r="C2110" s="80" t="n">
        <v>46104</v>
      </c>
      <c r="D2110" t="inlineStr">
        <is>
          <t>FS-TTLi-1</t>
        </is>
      </c>
      <c r="E2110" t="inlineStr">
        <is>
          <t>FOR/FT11: Hand Over Failure Of Tray</t>
        </is>
      </c>
      <c r="F2110" t="n">
        <v>8</v>
      </c>
      <c r="G2110" t="n">
        <v>4.1786</v>
      </c>
    </row>
    <row r="2111">
      <c r="A2111" t="inlineStr">
        <is>
          <t>Daily_Minor_Stops_2026_09_18.xlsx</t>
        </is>
      </c>
      <c r="B2111" t="inlineStr">
        <is>
          <t>Samridhi 5 Star Line</t>
        </is>
      </c>
      <c r="C2111" s="80" t="n">
        <v>46104</v>
      </c>
      <c r="D2111" t="inlineStr">
        <is>
          <t>FS-TTLi-1</t>
        </is>
      </c>
      <c r="E2111" t="inlineStr">
        <is>
          <t>FOR/BP11: Hand Over Of Blank Failed</t>
        </is>
      </c>
      <c r="F2111" t="n">
        <v>19</v>
      </c>
      <c r="G2111" t="n">
        <v>13.98</v>
      </c>
    </row>
    <row r="2112">
      <c r="A2112" t="inlineStr">
        <is>
          <t>Daily_Minor_Stops_2026_09_18.xlsx</t>
        </is>
      </c>
      <c r="B2112" t="inlineStr">
        <is>
          <t>Samridhi 5 Star Line</t>
        </is>
      </c>
      <c r="C2112" s="80" t="n">
        <v>46104</v>
      </c>
      <c r="D2112" t="inlineStr">
        <is>
          <t>FS-TTLi-2</t>
        </is>
      </c>
      <c r="E2112" t="inlineStr">
        <is>
          <t>FOR/FT11: Hand Over Failure Of Tray</t>
        </is>
      </c>
      <c r="F2112" t="n">
        <v>6</v>
      </c>
      <c r="G2112" t="n">
        <v>2.8242</v>
      </c>
    </row>
    <row r="2113">
      <c r="A2113" t="inlineStr">
        <is>
          <t>Daily_Minor_Stops_2026_09_18.xlsx</t>
        </is>
      </c>
      <c r="B2113" t="inlineStr">
        <is>
          <t>Samridhi 5 Star Line</t>
        </is>
      </c>
      <c r="C2113" s="80" t="n">
        <v>46104</v>
      </c>
      <c r="D2113" t="inlineStr">
        <is>
          <t>FS-TTLi-2</t>
        </is>
      </c>
      <c r="E2113" t="inlineStr">
        <is>
          <t>FOR/BP11: Hand Over Of Blank Failed</t>
        </is>
      </c>
      <c r="F2113" t="n">
        <v>22</v>
      </c>
      <c r="G2113" t="n">
        <v>14.21985</v>
      </c>
    </row>
    <row r="2114">
      <c r="A2114" t="inlineStr">
        <is>
          <t>Daily_Minor_Stops_2026_09_18.xlsx</t>
        </is>
      </c>
      <c r="B2114" t="inlineStr">
        <is>
          <t>Samridhi 5 Star Line</t>
        </is>
      </c>
      <c r="C2114" s="80" t="n">
        <v>46104</v>
      </c>
      <c r="D2114" t="inlineStr">
        <is>
          <t>FS-TTLi-3</t>
        </is>
      </c>
      <c r="E2114" t="inlineStr">
        <is>
          <t>TTL1X/CS11: Lost Tray In Sliding Area</t>
        </is>
      </c>
      <c r="F2114" t="n">
        <v>8</v>
      </c>
      <c r="G2114" t="n">
        <v>4.82518333333333</v>
      </c>
    </row>
    <row r="2115">
      <c r="A2115" t="inlineStr">
        <is>
          <t>Daily_Minor_Stops_2026_09_18.xlsx</t>
        </is>
      </c>
      <c r="B2115" t="inlineStr">
        <is>
          <t>Samridhi 5 Star Line</t>
        </is>
      </c>
      <c r="C2115" s="80" t="n">
        <v>46104</v>
      </c>
      <c r="D2115" t="inlineStr">
        <is>
          <t>FS-TTLi-3</t>
        </is>
      </c>
      <c r="E2115" t="inlineStr">
        <is>
          <t>FOR/FT11: Hand Over Failure Of Tray</t>
        </is>
      </c>
      <c r="F2115" t="n">
        <v>11</v>
      </c>
      <c r="G2115" t="n">
        <v>5.83511666666667</v>
      </c>
    </row>
    <row r="2116">
      <c r="A2116" t="inlineStr">
        <is>
          <t>Daily_Minor_Stops_2026_09_18.xlsx</t>
        </is>
      </c>
      <c r="B2116" t="inlineStr">
        <is>
          <t>Samridhi 5 Star Line</t>
        </is>
      </c>
      <c r="C2116" s="80" t="n">
        <v>46105</v>
      </c>
      <c r="D2116" t="inlineStr">
        <is>
          <t>FS-HCM-1</t>
        </is>
      </c>
      <c r="E2116" t="inlineStr">
        <is>
          <t>HXX: Film Is Broken</t>
        </is>
      </c>
      <c r="F2116" t="n">
        <v>20</v>
      </c>
      <c r="G2116" t="n">
        <v>18.6916833333333</v>
      </c>
    </row>
    <row r="2117">
      <c r="A2117" t="inlineStr">
        <is>
          <t>Daily_Minor_Stops_2026_09_18.xlsx</t>
        </is>
      </c>
      <c r="B2117" t="inlineStr">
        <is>
          <t>Samridhi 5 Star Line</t>
        </is>
      </c>
      <c r="C2117" s="80" t="n">
        <v>46105</v>
      </c>
      <c r="D2117" t="inlineStr">
        <is>
          <t>FS-HCM-1</t>
        </is>
      </c>
      <c r="E2117" t="inlineStr">
        <is>
          <t>FBX: Overflow At Infeed</t>
        </is>
      </c>
      <c r="F2117" t="n">
        <v>14</v>
      </c>
      <c r="G2117" t="n">
        <v>4.27981666666667</v>
      </c>
    </row>
    <row r="2118">
      <c r="A2118" t="inlineStr">
        <is>
          <t>Daily_Minor_Stops_2026_09_18.xlsx</t>
        </is>
      </c>
      <c r="B2118" t="inlineStr">
        <is>
          <t>Samridhi 5 Star Line</t>
        </is>
      </c>
      <c r="C2118" s="80" t="n">
        <v>46105</v>
      </c>
      <c r="D2118" t="inlineStr">
        <is>
          <t>FS-HCM-2</t>
        </is>
      </c>
      <c r="E2118" t="inlineStr">
        <is>
          <t>HXX: Too Many Consecutive Rejects</t>
        </is>
      </c>
      <c r="F2118" t="n">
        <v>9</v>
      </c>
      <c r="G2118" t="n">
        <v>4.5026</v>
      </c>
    </row>
    <row r="2119">
      <c r="A2119" t="inlineStr">
        <is>
          <t>Daily_Minor_Stops_2026_09_18.xlsx</t>
        </is>
      </c>
      <c r="B2119" t="inlineStr">
        <is>
          <t>Samridhi 5 Star Line</t>
        </is>
      </c>
      <c r="C2119" s="80" t="n">
        <v>46105</v>
      </c>
      <c r="D2119" t="inlineStr">
        <is>
          <t>FS-HCM-2</t>
        </is>
      </c>
      <c r="E2119" t="inlineStr">
        <is>
          <t>HXX: Film Is Broken</t>
        </is>
      </c>
      <c r="F2119" t="n">
        <v>17</v>
      </c>
      <c r="G2119" t="n">
        <v>29.4941666666667</v>
      </c>
    </row>
    <row r="2120">
      <c r="A2120" t="inlineStr">
        <is>
          <t>Daily_Minor_Stops_2026_09_18.xlsx</t>
        </is>
      </c>
      <c r="B2120" t="inlineStr">
        <is>
          <t>Samridhi 5 Star Line</t>
        </is>
      </c>
      <c r="C2120" s="80" t="n">
        <v>46105</v>
      </c>
      <c r="D2120" t="inlineStr">
        <is>
          <t>FS-HCM-3</t>
        </is>
      </c>
      <c r="E2120" t="inlineStr">
        <is>
          <t>HXX: Film Is Broken</t>
        </is>
      </c>
      <c r="F2120" t="n">
        <v>24</v>
      </c>
      <c r="G2120" t="n">
        <v>34.04595</v>
      </c>
    </row>
    <row r="2121">
      <c r="A2121" t="inlineStr">
        <is>
          <t>Daily_Minor_Stops_2026_09_18.xlsx</t>
        </is>
      </c>
      <c r="B2121" t="inlineStr">
        <is>
          <t>Samridhi 5 Star Line</t>
        </is>
      </c>
      <c r="C2121" s="80" t="n">
        <v>46105</v>
      </c>
      <c r="D2121" t="inlineStr">
        <is>
          <t>FS-HCM-3</t>
        </is>
      </c>
      <c r="E2121" t="inlineStr">
        <is>
          <t>FBX: Overflow At Infeed</t>
        </is>
      </c>
      <c r="F2121" t="n">
        <v>15</v>
      </c>
      <c r="G2121" t="n">
        <v>6.736</v>
      </c>
    </row>
    <row r="2122">
      <c r="A2122" t="inlineStr">
        <is>
          <t>Daily_Minor_Stops_2026_09_18.xlsx</t>
        </is>
      </c>
      <c r="B2122" t="inlineStr">
        <is>
          <t>Samridhi 5 Star Line</t>
        </is>
      </c>
      <c r="C2122" s="80" t="n">
        <v>46105</v>
      </c>
      <c r="D2122" t="inlineStr">
        <is>
          <t>FS-HCM-4</t>
        </is>
      </c>
      <c r="E2122" t="inlineStr">
        <is>
          <t>FBX: Overflow At Infeed</t>
        </is>
      </c>
      <c r="F2122" t="n">
        <v>4</v>
      </c>
      <c r="G2122" t="n">
        <v>1.50705</v>
      </c>
    </row>
    <row r="2123">
      <c r="A2123" t="inlineStr">
        <is>
          <t>Daily_Minor_Stops_2026_09_18.xlsx</t>
        </is>
      </c>
      <c r="B2123" t="inlineStr">
        <is>
          <t>Samridhi 5 Star Line</t>
        </is>
      </c>
      <c r="C2123" s="80" t="n">
        <v>46105</v>
      </c>
      <c r="D2123" t="inlineStr">
        <is>
          <t>FS-HCM-4</t>
        </is>
      </c>
      <c r="E2123" t="inlineStr">
        <is>
          <t>FBX: Jam At Infeed</t>
        </is>
      </c>
      <c r="F2123" t="n">
        <v>5</v>
      </c>
      <c r="G2123" t="n">
        <v>1.8948</v>
      </c>
    </row>
    <row r="2124">
      <c r="A2124" t="inlineStr">
        <is>
          <t>Daily_Minor_Stops_2026_09_18.xlsx</t>
        </is>
      </c>
      <c r="B2124" t="inlineStr">
        <is>
          <t>Samridhi 5 Star Line</t>
        </is>
      </c>
      <c r="C2124" s="80" t="n">
        <v>46105</v>
      </c>
      <c r="D2124" t="inlineStr">
        <is>
          <t>FS-HRM-5</t>
        </is>
      </c>
      <c r="E2124" t="inlineStr">
        <is>
          <t>Position Error-2</t>
        </is>
      </c>
      <c r="F2124" t="n">
        <v>4</v>
      </c>
      <c r="G2124" t="n">
        <v>1.00036666666667</v>
      </c>
    </row>
    <row r="2125">
      <c r="A2125" t="inlineStr">
        <is>
          <t>Daily_Minor_Stops_2026_09_18.xlsx</t>
        </is>
      </c>
      <c r="B2125" t="inlineStr">
        <is>
          <t>Samridhi 5 Star Line</t>
        </is>
      </c>
      <c r="C2125" s="80" t="n">
        <v>46105</v>
      </c>
      <c r="D2125" t="inlineStr">
        <is>
          <t>FS-HRM-5</t>
        </is>
      </c>
      <c r="E2125" t="inlineStr">
        <is>
          <t>Film Is Broken-1</t>
        </is>
      </c>
      <c r="F2125" t="n">
        <v>3</v>
      </c>
      <c r="G2125" t="n">
        <v>6.1752</v>
      </c>
    </row>
    <row r="2126">
      <c r="A2126" t="inlineStr">
        <is>
          <t>Daily_Minor_Stops_2026_09_18.xlsx</t>
        </is>
      </c>
      <c r="B2126" t="inlineStr">
        <is>
          <t>Samridhi 5 Star Line</t>
        </is>
      </c>
      <c r="C2126" s="80" t="n">
        <v>46105</v>
      </c>
      <c r="D2126" t="inlineStr">
        <is>
          <t>FS-TTLi-1</t>
        </is>
      </c>
      <c r="E2126" t="inlineStr">
        <is>
          <t>TTL1X/CS11: Lost Tray In Sliding Area</t>
        </is>
      </c>
      <c r="F2126" t="n">
        <v>16</v>
      </c>
      <c r="G2126" t="n">
        <v>26.3342833333333</v>
      </c>
    </row>
    <row r="2127">
      <c r="A2127" t="inlineStr">
        <is>
          <t>Daily_Minor_Stops_2026_09_18.xlsx</t>
        </is>
      </c>
      <c r="B2127" t="inlineStr">
        <is>
          <t>Samridhi 5 Star Line</t>
        </is>
      </c>
      <c r="C2127" s="80" t="n">
        <v>46105</v>
      </c>
      <c r="D2127" t="inlineStr">
        <is>
          <t>FS-TTLi-1</t>
        </is>
      </c>
      <c r="E2127" t="inlineStr">
        <is>
          <t>FOR/FT11: Hand Over Failure Of Tray</t>
        </is>
      </c>
      <c r="F2127" t="n">
        <v>14</v>
      </c>
      <c r="G2127" t="n">
        <v>5.49215</v>
      </c>
    </row>
    <row r="2128">
      <c r="A2128" t="inlineStr">
        <is>
          <t>Daily_Minor_Stops_2026_09_18.xlsx</t>
        </is>
      </c>
      <c r="B2128" t="inlineStr">
        <is>
          <t>Samridhi 5 Star Line</t>
        </is>
      </c>
      <c r="C2128" s="80" t="n">
        <v>46105</v>
      </c>
      <c r="D2128" t="inlineStr">
        <is>
          <t>FS-TTLi-2</t>
        </is>
      </c>
      <c r="E2128" t="inlineStr">
        <is>
          <t>TTL1X/CS11: Lost Tray In Sliding Area</t>
        </is>
      </c>
      <c r="F2128" t="n">
        <v>3</v>
      </c>
      <c r="G2128" t="n">
        <v>4.49246666666667</v>
      </c>
    </row>
    <row r="2129">
      <c r="A2129" t="inlineStr">
        <is>
          <t>Daily_Minor_Stops_2026_09_18.xlsx</t>
        </is>
      </c>
      <c r="B2129" t="inlineStr">
        <is>
          <t>Samridhi 5 Star Line</t>
        </is>
      </c>
      <c r="C2129" s="80" t="n">
        <v>46105</v>
      </c>
      <c r="D2129" t="inlineStr">
        <is>
          <t>FS-TTLi-2</t>
        </is>
      </c>
      <c r="E2129" t="inlineStr">
        <is>
          <t>FOR/BP11: Hand Over Of Blank Failed</t>
        </is>
      </c>
      <c r="F2129" t="n">
        <v>3</v>
      </c>
      <c r="G2129" t="n">
        <v>1.4854</v>
      </c>
    </row>
    <row r="2130">
      <c r="A2130" t="inlineStr">
        <is>
          <t>Daily_Minor_Stops_2026_09_18.xlsx</t>
        </is>
      </c>
      <c r="B2130" t="inlineStr">
        <is>
          <t>Samridhi 5 Star Line</t>
        </is>
      </c>
      <c r="C2130" s="80" t="n">
        <v>46105</v>
      </c>
      <c r="D2130" t="inlineStr">
        <is>
          <t>FS-TTLi-3</t>
        </is>
      </c>
      <c r="E2130" t="inlineStr">
        <is>
          <t>TTL1X/CS11: Lost Tray In Sliding Area</t>
        </is>
      </c>
      <c r="F2130" t="n">
        <v>5</v>
      </c>
      <c r="G2130" t="n">
        <v>1.49876666666667</v>
      </c>
    </row>
    <row r="2131">
      <c r="A2131" t="inlineStr">
        <is>
          <t>Daily_Minor_Stops_2026_09_18.xlsx</t>
        </is>
      </c>
      <c r="B2131" t="inlineStr">
        <is>
          <t>Samridhi 5 Star Line</t>
        </is>
      </c>
      <c r="C2131" s="80" t="n">
        <v>46105</v>
      </c>
      <c r="D2131" t="inlineStr">
        <is>
          <t>FS-TTLi-3</t>
        </is>
      </c>
      <c r="E2131" t="inlineStr">
        <is>
          <t>FOR/FT11: Hand Over Failure Of Tray</t>
        </is>
      </c>
      <c r="F2131" t="n">
        <v>13</v>
      </c>
      <c r="G2131" t="n">
        <v>25.6814666666667</v>
      </c>
    </row>
    <row r="2132">
      <c r="A2132" t="inlineStr">
        <is>
          <t>Daily_Minor_Stops_2026_09_18.xlsx</t>
        </is>
      </c>
      <c r="B2132" t="inlineStr">
        <is>
          <t>Samridhi 5 Star Line</t>
        </is>
      </c>
      <c r="C2132" s="80" t="n">
        <v>46106</v>
      </c>
      <c r="D2132" t="inlineStr">
        <is>
          <t>FS-HCM-1</t>
        </is>
      </c>
      <c r="E2132" t="inlineStr">
        <is>
          <t>HXX: Film Is Broken</t>
        </is>
      </c>
      <c r="F2132" t="n">
        <v>19</v>
      </c>
      <c r="G2132" t="n">
        <v>34.1739333333333</v>
      </c>
    </row>
    <row r="2133">
      <c r="A2133" t="inlineStr">
        <is>
          <t>Daily_Minor_Stops_2026_09_18.xlsx</t>
        </is>
      </c>
      <c r="B2133" t="inlineStr">
        <is>
          <t>Samridhi 5 Star Line</t>
        </is>
      </c>
      <c r="C2133" s="80" t="n">
        <v>46106</v>
      </c>
      <c r="D2133" t="inlineStr">
        <is>
          <t>FS-HCM-1</t>
        </is>
      </c>
      <c r="E2133" t="inlineStr">
        <is>
          <t>Cover Machine Discharge Open</t>
        </is>
      </c>
      <c r="F2133" t="n">
        <v>16</v>
      </c>
      <c r="G2133" t="n">
        <v>39.1689</v>
      </c>
    </row>
    <row r="2134">
      <c r="A2134" t="inlineStr">
        <is>
          <t>Daily_Minor_Stops_2026_09_18.xlsx</t>
        </is>
      </c>
      <c r="B2134" t="inlineStr">
        <is>
          <t>Samridhi 5 Star Line</t>
        </is>
      </c>
      <c r="C2134" s="80" t="n">
        <v>46106</v>
      </c>
      <c r="D2134" t="inlineStr">
        <is>
          <t>FS-HCM-2</t>
        </is>
      </c>
      <c r="E2134" t="inlineStr">
        <is>
          <t>HXX: Film Is Broken</t>
        </is>
      </c>
      <c r="F2134" t="n">
        <v>10</v>
      </c>
      <c r="G2134" t="n">
        <v>9.17343333333333</v>
      </c>
    </row>
    <row r="2135">
      <c r="A2135" t="inlineStr">
        <is>
          <t>Daily_Minor_Stops_2026_09_18.xlsx</t>
        </is>
      </c>
      <c r="B2135" t="inlineStr">
        <is>
          <t>Samridhi 5 Star Line</t>
        </is>
      </c>
      <c r="C2135" s="80" t="n">
        <v>46106</v>
      </c>
      <c r="D2135" t="inlineStr">
        <is>
          <t>FS-HCM-2</t>
        </is>
      </c>
      <c r="E2135" t="inlineStr">
        <is>
          <t>Cover Machine Discharge Open</t>
        </is>
      </c>
      <c r="F2135" t="n">
        <v>9</v>
      </c>
      <c r="G2135" t="n">
        <v>3.99281666666667</v>
      </c>
    </row>
    <row r="2136">
      <c r="A2136" t="inlineStr">
        <is>
          <t>Daily_Minor_Stops_2026_09_18.xlsx</t>
        </is>
      </c>
      <c r="B2136" t="inlineStr">
        <is>
          <t>Samridhi 5 Star Line</t>
        </is>
      </c>
      <c r="C2136" s="80" t="n">
        <v>46106</v>
      </c>
      <c r="D2136" t="inlineStr">
        <is>
          <t>FS-HCM-3</t>
        </is>
      </c>
      <c r="E2136" t="inlineStr">
        <is>
          <t>HXX: Film Is Broken</t>
        </is>
      </c>
      <c r="F2136" t="n">
        <v>14</v>
      </c>
      <c r="G2136" t="n">
        <v>14.3190333333333</v>
      </c>
    </row>
    <row r="2137">
      <c r="A2137" t="inlineStr">
        <is>
          <t>Daily_Minor_Stops_2026_09_18.xlsx</t>
        </is>
      </c>
      <c r="B2137" t="inlineStr">
        <is>
          <t>Samridhi 5 Star Line</t>
        </is>
      </c>
      <c r="C2137" s="80" t="n">
        <v>46106</v>
      </c>
      <c r="D2137" t="inlineStr">
        <is>
          <t>FS-HCM-3</t>
        </is>
      </c>
      <c r="E2137" t="inlineStr">
        <is>
          <t>FBX: Overflow At Infeed</t>
        </is>
      </c>
      <c r="F2137" t="n">
        <v>15</v>
      </c>
      <c r="G2137" t="n">
        <v>4.99508333333333</v>
      </c>
    </row>
    <row r="2138">
      <c r="A2138" t="inlineStr">
        <is>
          <t>Daily_Minor_Stops_2026_09_18.xlsx</t>
        </is>
      </c>
      <c r="B2138" t="inlineStr">
        <is>
          <t>Samridhi 5 Star Line</t>
        </is>
      </c>
      <c r="C2138" s="80" t="n">
        <v>46106</v>
      </c>
      <c r="D2138" t="inlineStr">
        <is>
          <t>FS-HCM-4</t>
        </is>
      </c>
      <c r="E2138" t="inlineStr">
        <is>
          <t>HXX: Film Is Broken</t>
        </is>
      </c>
      <c r="F2138" t="n">
        <v>7</v>
      </c>
      <c r="G2138" t="n">
        <v>8.8253</v>
      </c>
    </row>
    <row r="2139">
      <c r="A2139" t="inlineStr">
        <is>
          <t>Daily_Minor_Stops_2026_09_18.xlsx</t>
        </is>
      </c>
      <c r="B2139" t="inlineStr">
        <is>
          <t>Samridhi 5 Star Line</t>
        </is>
      </c>
      <c r="C2139" s="80" t="n">
        <v>46106</v>
      </c>
      <c r="D2139" t="inlineStr">
        <is>
          <t>FS-HCM-4</t>
        </is>
      </c>
      <c r="E2139" t="inlineStr">
        <is>
          <t>FBX: Overflow At Infeed</t>
        </is>
      </c>
      <c r="F2139" t="n">
        <v>5</v>
      </c>
      <c r="G2139" t="n">
        <v>3.49563333333333</v>
      </c>
    </row>
    <row r="2140">
      <c r="A2140" t="inlineStr">
        <is>
          <t>Daily_Minor_Stops_2026_09_18.xlsx</t>
        </is>
      </c>
      <c r="B2140" t="inlineStr">
        <is>
          <t>Samridhi 5 Star Line</t>
        </is>
      </c>
      <c r="C2140" s="80" t="n">
        <v>46106</v>
      </c>
      <c r="D2140" t="inlineStr">
        <is>
          <t>FS-HRM-5</t>
        </is>
      </c>
      <c r="E2140" t="inlineStr">
        <is>
          <t>Film Is Broken-1</t>
        </is>
      </c>
      <c r="F2140" t="n">
        <v>5</v>
      </c>
      <c r="G2140" t="n">
        <v>8.00023333333333</v>
      </c>
    </row>
    <row r="2141">
      <c r="A2141" t="inlineStr">
        <is>
          <t>Daily_Minor_Stops_2026_09_18.xlsx</t>
        </is>
      </c>
      <c r="B2141" t="inlineStr">
        <is>
          <t>Samridhi 5 Star Line</t>
        </is>
      </c>
      <c r="C2141" s="80" t="n">
        <v>46106</v>
      </c>
      <c r="D2141" t="inlineStr">
        <is>
          <t>FS-HRM-5</t>
        </is>
      </c>
      <c r="E2141" t="inlineStr">
        <is>
          <t>Cover Machine Outfeed Open</t>
        </is>
      </c>
      <c r="F2141" t="n">
        <v>5</v>
      </c>
      <c r="G2141" t="n">
        <v>1.66748333333333</v>
      </c>
    </row>
    <row r="2142">
      <c r="A2142" t="inlineStr">
        <is>
          <t>Daily_Minor_Stops_2026_09_18.xlsx</t>
        </is>
      </c>
      <c r="B2142" t="inlineStr">
        <is>
          <t>Samridhi 5 Star Line</t>
        </is>
      </c>
      <c r="C2142" s="80" t="n">
        <v>46106</v>
      </c>
      <c r="D2142" t="inlineStr">
        <is>
          <t>FS-TTLi-1</t>
        </is>
      </c>
      <c r="E2142" t="inlineStr">
        <is>
          <t>TTL1X/CS11: BoxJam In Front Of CS</t>
        </is>
      </c>
      <c r="F2142" t="n">
        <v>5</v>
      </c>
      <c r="G2142" t="n">
        <v>13.1672166666667</v>
      </c>
    </row>
    <row r="2143">
      <c r="A2143" t="inlineStr">
        <is>
          <t>Daily_Minor_Stops_2026_09_18.xlsx</t>
        </is>
      </c>
      <c r="B2143" t="inlineStr">
        <is>
          <t>Samridhi 5 Star Line</t>
        </is>
      </c>
      <c r="C2143" s="80" t="n">
        <v>46106</v>
      </c>
      <c r="D2143" t="inlineStr">
        <is>
          <t>FS-TTLi-1</t>
        </is>
      </c>
      <c r="E2143" t="inlineStr">
        <is>
          <t>FOR/FT11: Hand Over Failure Of Tray</t>
        </is>
      </c>
      <c r="F2143" t="n">
        <v>17</v>
      </c>
      <c r="G2143" t="n">
        <v>7.84298333333333</v>
      </c>
    </row>
    <row r="2144">
      <c r="A2144" t="inlineStr">
        <is>
          <t>Daily_Minor_Stops_2026_09_18.xlsx</t>
        </is>
      </c>
      <c r="B2144" t="inlineStr">
        <is>
          <t>Samridhi 5 Star Line</t>
        </is>
      </c>
      <c r="C2144" s="80" t="n">
        <v>46106</v>
      </c>
      <c r="D2144" t="inlineStr">
        <is>
          <t>FS-TTLi-2</t>
        </is>
      </c>
      <c r="E2144" t="inlineStr">
        <is>
          <t>TTL1X/CS11: Lost Tray In Sliding Area</t>
        </is>
      </c>
      <c r="F2144" t="n">
        <v>3</v>
      </c>
      <c r="G2144" t="n">
        <v>3.83295</v>
      </c>
    </row>
    <row r="2145">
      <c r="A2145" t="inlineStr">
        <is>
          <t>Daily_Minor_Stops_2026_09_18.xlsx</t>
        </is>
      </c>
      <c r="B2145" t="inlineStr">
        <is>
          <t>Samridhi 5 Star Line</t>
        </is>
      </c>
      <c r="C2145" s="80" t="n">
        <v>46106</v>
      </c>
      <c r="D2145" t="inlineStr">
        <is>
          <t>FS-TTLi-2</t>
        </is>
      </c>
      <c r="E2145" t="inlineStr">
        <is>
          <t>FOR/FT11: Hand Over Failure Of Tray</t>
        </is>
      </c>
      <c r="F2145" t="n">
        <v>6</v>
      </c>
      <c r="G2145" t="n">
        <v>4.51385</v>
      </c>
    </row>
    <row r="2146">
      <c r="A2146" t="inlineStr">
        <is>
          <t>Daily_Minor_Stops_2026_09_18.xlsx</t>
        </is>
      </c>
      <c r="B2146" t="inlineStr">
        <is>
          <t>Samridhi 5 Star Line</t>
        </is>
      </c>
      <c r="C2146" s="80" t="n">
        <v>46106</v>
      </c>
      <c r="D2146" t="inlineStr">
        <is>
          <t>FS-TTLi-3</t>
        </is>
      </c>
      <c r="E2146" t="inlineStr">
        <is>
          <t>FOR/FT11: Hand Over Failure Of Tray</t>
        </is>
      </c>
      <c r="F2146" t="n">
        <v>13</v>
      </c>
      <c r="G2146" t="n">
        <v>6.1682</v>
      </c>
    </row>
    <row r="2147">
      <c r="A2147" t="inlineStr">
        <is>
          <t>Daily_Minor_Stops_2026_09_18.xlsx</t>
        </is>
      </c>
      <c r="B2147" t="inlineStr">
        <is>
          <t>Samridhi 5 Star Line</t>
        </is>
      </c>
      <c r="C2147" s="80" t="n">
        <v>46106</v>
      </c>
      <c r="D2147" t="inlineStr">
        <is>
          <t>FS-TTLi-3</t>
        </is>
      </c>
      <c r="E2147" t="inlineStr">
        <is>
          <t>FOR/BP11: Hand Over Of Blank Failed</t>
        </is>
      </c>
      <c r="F2147" t="n">
        <v>8</v>
      </c>
      <c r="G2147" t="n">
        <v>4.99311666666667</v>
      </c>
    </row>
    <row r="2148">
      <c r="A2148" t="inlineStr">
        <is>
          <t>Daily_Minor_Stops_2026_09_18.xlsx</t>
        </is>
      </c>
      <c r="B2148" t="inlineStr">
        <is>
          <t>Samridhi 5 Star Line</t>
        </is>
      </c>
      <c r="C2148" s="80" t="n">
        <v>46107</v>
      </c>
      <c r="D2148" t="inlineStr">
        <is>
          <t>FS-HCM-1</t>
        </is>
      </c>
      <c r="E2148" t="inlineStr">
        <is>
          <t>HXX: Film Is Broken</t>
        </is>
      </c>
      <c r="F2148" t="n">
        <v>25</v>
      </c>
      <c r="G2148" t="n">
        <v>39.6911833333333</v>
      </c>
    </row>
    <row r="2149">
      <c r="A2149" t="inlineStr">
        <is>
          <t>Daily_Minor_Stops_2026_09_18.xlsx</t>
        </is>
      </c>
      <c r="B2149" t="inlineStr">
        <is>
          <t>Samridhi 5 Star Line</t>
        </is>
      </c>
      <c r="C2149" s="80" t="n">
        <v>46107</v>
      </c>
      <c r="D2149" t="inlineStr">
        <is>
          <t>FS-HCM-1</t>
        </is>
      </c>
      <c r="E2149" t="inlineStr">
        <is>
          <t>FBX: Jam At Infeed</t>
        </is>
      </c>
      <c r="F2149" t="n">
        <v>63</v>
      </c>
      <c r="G2149" t="n">
        <v>16.4336333333333</v>
      </c>
    </row>
    <row r="2150">
      <c r="A2150" t="inlineStr">
        <is>
          <t>Daily_Minor_Stops_2026_09_18.xlsx</t>
        </is>
      </c>
      <c r="B2150" t="inlineStr">
        <is>
          <t>Samridhi 5 Star Line</t>
        </is>
      </c>
      <c r="C2150" s="80" t="n">
        <v>46107</v>
      </c>
      <c r="D2150" t="inlineStr">
        <is>
          <t>FS-HCM-2</t>
        </is>
      </c>
      <c r="E2150" t="inlineStr">
        <is>
          <t>FBX: Jam At Infeed</t>
        </is>
      </c>
      <c r="F2150" t="n">
        <v>27</v>
      </c>
      <c r="G2150" t="n">
        <v>5.85641666666667</v>
      </c>
    </row>
    <row r="2151">
      <c r="A2151" t="inlineStr">
        <is>
          <t>Daily_Minor_Stops_2026_09_18.xlsx</t>
        </is>
      </c>
      <c r="B2151" t="inlineStr">
        <is>
          <t>Samridhi 5 Star Line</t>
        </is>
      </c>
      <c r="C2151" s="80" t="n">
        <v>46107</v>
      </c>
      <c r="D2151" t="inlineStr">
        <is>
          <t>FS-HCM-2</t>
        </is>
      </c>
      <c r="E2151" t="inlineStr">
        <is>
          <t>Cover Machine Discharge Open</t>
        </is>
      </c>
      <c r="F2151" t="n">
        <v>20</v>
      </c>
      <c r="G2151" t="n">
        <v>11.8127666666667</v>
      </c>
    </row>
    <row r="2152">
      <c r="A2152" t="inlineStr">
        <is>
          <t>Daily_Minor_Stops_2026_09_18.xlsx</t>
        </is>
      </c>
      <c r="B2152" t="inlineStr">
        <is>
          <t>Samridhi 5 Star Line</t>
        </is>
      </c>
      <c r="C2152" s="80" t="n">
        <v>46107</v>
      </c>
      <c r="D2152" t="inlineStr">
        <is>
          <t>FS-HCM-3</t>
        </is>
      </c>
      <c r="E2152" t="inlineStr">
        <is>
          <t>HXX: Film Is Broken</t>
        </is>
      </c>
      <c r="F2152" t="n">
        <v>12</v>
      </c>
      <c r="G2152" t="n">
        <v>17.3244166666667</v>
      </c>
    </row>
    <row r="2153">
      <c r="A2153" t="inlineStr">
        <is>
          <t>Daily_Minor_Stops_2026_09_18.xlsx</t>
        </is>
      </c>
      <c r="B2153" t="inlineStr">
        <is>
          <t>Samridhi 5 Star Line</t>
        </is>
      </c>
      <c r="C2153" s="80" t="n">
        <v>46107</v>
      </c>
      <c r="D2153" t="inlineStr">
        <is>
          <t>FS-HCM-3</t>
        </is>
      </c>
      <c r="E2153" t="inlineStr">
        <is>
          <t>HXX: Double Package Rejected many times</t>
        </is>
      </c>
      <c r="F2153" t="n">
        <v>11</v>
      </c>
      <c r="G2153" t="n">
        <v>10.17125</v>
      </c>
    </row>
    <row r="2154">
      <c r="A2154" t="inlineStr">
        <is>
          <t>Daily_Minor_Stops_2026_09_18.xlsx</t>
        </is>
      </c>
      <c r="B2154" t="inlineStr">
        <is>
          <t>Samridhi 5 Star Line</t>
        </is>
      </c>
      <c r="C2154" s="80" t="n">
        <v>46107</v>
      </c>
      <c r="D2154" t="inlineStr">
        <is>
          <t>FS-HCM-4</t>
        </is>
      </c>
      <c r="E2154" t="inlineStr">
        <is>
          <t>FBX: Jam At Infeed</t>
        </is>
      </c>
      <c r="F2154" t="n">
        <v>8</v>
      </c>
      <c r="G2154" t="n">
        <v>4.17335</v>
      </c>
    </row>
    <row r="2155">
      <c r="A2155" t="inlineStr">
        <is>
          <t>Daily_Minor_Stops_2026_09_18.xlsx</t>
        </is>
      </c>
      <c r="B2155" t="inlineStr">
        <is>
          <t>Samridhi 5 Star Line</t>
        </is>
      </c>
      <c r="C2155" s="80" t="n">
        <v>46107</v>
      </c>
      <c r="D2155" t="inlineStr">
        <is>
          <t>FS-HCM-4</t>
        </is>
      </c>
      <c r="E2155" t="inlineStr">
        <is>
          <t>Cover Machine Discharge Open</t>
        </is>
      </c>
      <c r="F2155" t="n">
        <v>3</v>
      </c>
      <c r="G2155" t="n">
        <v>0.672266666666667</v>
      </c>
    </row>
    <row r="2156">
      <c r="A2156" t="inlineStr">
        <is>
          <t>Daily_Minor_Stops_2026_09_18.xlsx</t>
        </is>
      </c>
      <c r="B2156" t="inlineStr">
        <is>
          <t>Samridhi 5 Star Line</t>
        </is>
      </c>
      <c r="C2156" s="80" t="n">
        <v>46107</v>
      </c>
      <c r="D2156" t="inlineStr">
        <is>
          <t>FS-HRM-5</t>
        </is>
      </c>
      <c r="E2156" t="inlineStr">
        <is>
          <t>Cover Machine Outfeed Open</t>
        </is>
      </c>
      <c r="F2156" t="n">
        <v>12</v>
      </c>
      <c r="G2156" t="n">
        <v>13.1569</v>
      </c>
    </row>
    <row r="2157">
      <c r="A2157" t="inlineStr">
        <is>
          <t>Daily_Minor_Stops_2026_09_18.xlsx</t>
        </is>
      </c>
      <c r="B2157" t="inlineStr">
        <is>
          <t>Samridhi 5 Star Line</t>
        </is>
      </c>
      <c r="C2157" s="80" t="n">
        <v>46107</v>
      </c>
      <c r="D2157" t="inlineStr">
        <is>
          <t>FS-HRM-5</t>
        </is>
      </c>
      <c r="E2157" t="inlineStr">
        <is>
          <t>Check Film</t>
        </is>
      </c>
      <c r="F2157" t="n">
        <v>6</v>
      </c>
      <c r="G2157" t="n">
        <v>26.6765166666667</v>
      </c>
    </row>
    <row r="2158">
      <c r="A2158" t="inlineStr">
        <is>
          <t>Daily_Minor_Stops_2026_09_18.xlsx</t>
        </is>
      </c>
      <c r="B2158" t="inlineStr">
        <is>
          <t>Samridhi 5 Star Line</t>
        </is>
      </c>
      <c r="C2158" s="80" t="n">
        <v>46107</v>
      </c>
      <c r="D2158" t="inlineStr">
        <is>
          <t>FS-TTLi-1</t>
        </is>
      </c>
      <c r="E2158" t="inlineStr">
        <is>
          <t>TTL1X/CS11: BoxJam In Front Of CS</t>
        </is>
      </c>
      <c r="F2158" t="n">
        <v>12</v>
      </c>
      <c r="G2158" t="n">
        <v>14.9763833333333</v>
      </c>
    </row>
    <row r="2159">
      <c r="A2159" t="inlineStr">
        <is>
          <t>Daily_Minor_Stops_2026_09_18.xlsx</t>
        </is>
      </c>
      <c r="B2159" t="inlineStr">
        <is>
          <t>Samridhi 5 Star Line</t>
        </is>
      </c>
      <c r="C2159" s="80" t="n">
        <v>46107</v>
      </c>
      <c r="D2159" t="inlineStr">
        <is>
          <t>FS-TTLi-1</t>
        </is>
      </c>
      <c r="E2159" t="inlineStr">
        <is>
          <t>FOR/FT11: Hand Over Failure Of Tray</t>
        </is>
      </c>
      <c r="F2159" t="n">
        <v>5</v>
      </c>
      <c r="G2159" t="n">
        <v>2.00488333333333</v>
      </c>
    </row>
    <row r="2160">
      <c r="A2160" t="inlineStr">
        <is>
          <t>Daily_Minor_Stops_2026_09_18.xlsx</t>
        </is>
      </c>
      <c r="B2160" t="inlineStr">
        <is>
          <t>Samridhi 5 Star Line</t>
        </is>
      </c>
      <c r="C2160" s="80" t="n">
        <v>46107</v>
      </c>
      <c r="D2160" t="inlineStr">
        <is>
          <t>FS-TTLi-2</t>
        </is>
      </c>
      <c r="E2160" t="inlineStr">
        <is>
          <t>LOD/TGR11: Robot-Gripper Sensor Fault</t>
        </is>
      </c>
      <c r="F2160" t="n">
        <v>7</v>
      </c>
      <c r="G2160" t="n">
        <v>2.00343333333333</v>
      </c>
    </row>
    <row r="2161">
      <c r="A2161" t="inlineStr">
        <is>
          <t>Daily_Minor_Stops_2026_09_18.xlsx</t>
        </is>
      </c>
      <c r="B2161" t="inlineStr">
        <is>
          <t>Samridhi 5 Star Line</t>
        </is>
      </c>
      <c r="C2161" s="80" t="n">
        <v>46107</v>
      </c>
      <c r="D2161" t="inlineStr">
        <is>
          <t>FS-TTLi-3</t>
        </is>
      </c>
      <c r="E2161" t="inlineStr">
        <is>
          <t>LOD/TGR11: Robot-Gripper Sensor Fault</t>
        </is>
      </c>
      <c r="F2161" t="n">
        <v>3</v>
      </c>
      <c r="G2161" t="n">
        <v>7.8359</v>
      </c>
    </row>
    <row r="2162">
      <c r="A2162" t="inlineStr">
        <is>
          <t>Daily_Minor_Stops_2026_09_18.xlsx</t>
        </is>
      </c>
      <c r="B2162" t="inlineStr">
        <is>
          <t>Samridhi 5 Star Line</t>
        </is>
      </c>
      <c r="C2162" s="80" t="n">
        <v>46107</v>
      </c>
      <c r="D2162" t="inlineStr">
        <is>
          <t>FS-TTLi-3</t>
        </is>
      </c>
      <c r="E2162" t="inlineStr">
        <is>
          <t>FOR/FT11: Hand Over Failure Of Tray</t>
        </is>
      </c>
      <c r="F2162" t="n">
        <v>34</v>
      </c>
      <c r="G2162" t="n">
        <v>21.3307</v>
      </c>
    </row>
    <row r="2163">
      <c r="A2163" t="inlineStr">
        <is>
          <t>Daily_Minor_Stops_2026_09_18.xlsx</t>
        </is>
      </c>
      <c r="B2163" t="inlineStr">
        <is>
          <t>Samridhi 5 Star Line</t>
        </is>
      </c>
      <c r="C2163" s="80" t="n">
        <v>46108</v>
      </c>
      <c r="D2163" t="inlineStr">
        <is>
          <t>FS-HCM-1</t>
        </is>
      </c>
      <c r="E2163" t="inlineStr">
        <is>
          <t>FBX: Overflow At Infeed</t>
        </is>
      </c>
      <c r="F2163" t="n">
        <v>90</v>
      </c>
      <c r="G2163" t="n">
        <v>97.6753166666667</v>
      </c>
    </row>
    <row r="2164">
      <c r="A2164" t="inlineStr">
        <is>
          <t>Daily_Minor_Stops_2026_09_18.xlsx</t>
        </is>
      </c>
      <c r="B2164" t="inlineStr">
        <is>
          <t>Samridhi 5 Star Line</t>
        </is>
      </c>
      <c r="C2164" s="80" t="n">
        <v>46108</v>
      </c>
      <c r="D2164" t="inlineStr">
        <is>
          <t>FS-HCM-1</t>
        </is>
      </c>
      <c r="E2164" t="inlineStr">
        <is>
          <t>FBX: Jam At Infeed</t>
        </is>
      </c>
      <c r="F2164" t="n">
        <v>88</v>
      </c>
      <c r="G2164" t="n">
        <v>43.5604666666667</v>
      </c>
    </row>
    <row r="2165">
      <c r="A2165" t="inlineStr">
        <is>
          <t>Daily_Minor_Stops_2026_09_18.xlsx</t>
        </is>
      </c>
      <c r="B2165" t="inlineStr">
        <is>
          <t>Samridhi 5 Star Line</t>
        </is>
      </c>
      <c r="C2165" s="80" t="n">
        <v>46108</v>
      </c>
      <c r="D2165" t="inlineStr">
        <is>
          <t>FS-HCM-2</t>
        </is>
      </c>
      <c r="E2165" t="inlineStr">
        <is>
          <t>HXX: Too Many Consecutive Rejects</t>
        </is>
      </c>
      <c r="F2165" t="n">
        <v>5</v>
      </c>
      <c r="G2165" t="n">
        <v>4.00066666666667</v>
      </c>
    </row>
    <row r="2166">
      <c r="A2166" t="inlineStr">
        <is>
          <t>Daily_Minor_Stops_2026_09_18.xlsx</t>
        </is>
      </c>
      <c r="B2166" t="inlineStr">
        <is>
          <t>Samridhi 5 Star Line</t>
        </is>
      </c>
      <c r="C2166" s="80" t="n">
        <v>46108</v>
      </c>
      <c r="D2166" t="inlineStr">
        <is>
          <t>FS-HCM-2</t>
        </is>
      </c>
      <c r="E2166" t="inlineStr">
        <is>
          <t>FBX: Jam At Infeed</t>
        </is>
      </c>
      <c r="F2166" t="n">
        <v>17</v>
      </c>
      <c r="G2166" t="n">
        <v>8.995383333333329</v>
      </c>
    </row>
    <row r="2167">
      <c r="A2167" t="inlineStr">
        <is>
          <t>Daily_Minor_Stops_2026_09_18.xlsx</t>
        </is>
      </c>
      <c r="B2167" t="inlineStr">
        <is>
          <t>Samridhi 5 Star Line</t>
        </is>
      </c>
      <c r="C2167" s="80" t="n">
        <v>46108</v>
      </c>
      <c r="D2167" t="inlineStr">
        <is>
          <t>FS-HCM-3</t>
        </is>
      </c>
      <c r="E2167" t="inlineStr">
        <is>
          <t>FBX: Jam At Infeed</t>
        </is>
      </c>
      <c r="F2167" t="n">
        <v>49</v>
      </c>
      <c r="G2167" t="n">
        <v>43.1789</v>
      </c>
    </row>
    <row r="2168">
      <c r="A2168" t="inlineStr">
        <is>
          <t>Daily_Minor_Stops_2026_09_18.xlsx</t>
        </is>
      </c>
      <c r="B2168" t="inlineStr">
        <is>
          <t>Samridhi 5 Star Line</t>
        </is>
      </c>
      <c r="C2168" s="80" t="n">
        <v>46108</v>
      </c>
      <c r="D2168" t="inlineStr">
        <is>
          <t>FS-HCM-3</t>
        </is>
      </c>
      <c r="E2168" t="inlineStr">
        <is>
          <t>Cover Machine Discharge Open</t>
        </is>
      </c>
      <c r="F2168" t="n">
        <v>12</v>
      </c>
      <c r="G2168" t="n">
        <v>6.82543333333333</v>
      </c>
    </row>
    <row r="2169">
      <c r="A2169" t="inlineStr">
        <is>
          <t>Daily_Minor_Stops_2026_09_18.xlsx</t>
        </is>
      </c>
      <c r="B2169" t="inlineStr">
        <is>
          <t>Samridhi 5 Star Line</t>
        </is>
      </c>
      <c r="C2169" s="80" t="n">
        <v>46108</v>
      </c>
      <c r="D2169" t="inlineStr">
        <is>
          <t>FS-HCM-4</t>
        </is>
      </c>
      <c r="E2169" t="inlineStr">
        <is>
          <t>FBX: Overflow At Infeed</t>
        </is>
      </c>
      <c r="F2169" t="n">
        <v>25</v>
      </c>
      <c r="G2169" t="n">
        <v>11.1542833333333</v>
      </c>
    </row>
    <row r="2170">
      <c r="A2170" t="inlineStr">
        <is>
          <t>Daily_Minor_Stops_2026_09_18.xlsx</t>
        </is>
      </c>
      <c r="B2170" t="inlineStr">
        <is>
          <t>Samridhi 5 Star Line</t>
        </is>
      </c>
      <c r="C2170" s="80" t="n">
        <v>46108</v>
      </c>
      <c r="D2170" t="inlineStr">
        <is>
          <t>FS-HCM-4</t>
        </is>
      </c>
      <c r="E2170" t="inlineStr">
        <is>
          <t>FBX: Jam At Infeed</t>
        </is>
      </c>
      <c r="F2170" t="n">
        <v>45</v>
      </c>
      <c r="G2170" t="n">
        <v>29.0180833333333</v>
      </c>
    </row>
    <row r="2171">
      <c r="A2171" t="inlineStr">
        <is>
          <t>Daily_Minor_Stops_2026_09_18.xlsx</t>
        </is>
      </c>
      <c r="B2171" t="inlineStr">
        <is>
          <t>Samridhi 5 Star Line</t>
        </is>
      </c>
      <c r="C2171" s="80" t="n">
        <v>46108</v>
      </c>
      <c r="D2171" t="inlineStr">
        <is>
          <t>FS-HRM-5</t>
        </is>
      </c>
      <c r="E2171" t="inlineStr">
        <is>
          <t>Film Registration Error</t>
        </is>
      </c>
      <c r="F2171" t="n">
        <v>4</v>
      </c>
      <c r="G2171" t="n">
        <v>3.6749</v>
      </c>
    </row>
    <row r="2172">
      <c r="A2172" t="inlineStr">
        <is>
          <t>Daily_Minor_Stops_2026_09_18.xlsx</t>
        </is>
      </c>
      <c r="B2172" t="inlineStr">
        <is>
          <t>Samridhi 5 Star Line</t>
        </is>
      </c>
      <c r="C2172" s="80" t="n">
        <v>46108</v>
      </c>
      <c r="D2172" t="inlineStr">
        <is>
          <t>FS-HRM-5</t>
        </is>
      </c>
      <c r="E2172" t="inlineStr">
        <is>
          <t>Cover Machine Outfeed Open</t>
        </is>
      </c>
      <c r="F2172" t="n">
        <v>5</v>
      </c>
      <c r="G2172" t="n">
        <v>11.0016833333333</v>
      </c>
    </row>
    <row r="2173">
      <c r="A2173" t="inlineStr">
        <is>
          <t>Daily_Minor_Stops_2026_09_18.xlsx</t>
        </is>
      </c>
      <c r="B2173" t="inlineStr">
        <is>
          <t>Samridhi 5 Star Line</t>
        </is>
      </c>
      <c r="C2173" s="80" t="n">
        <v>46108</v>
      </c>
      <c r="D2173" t="inlineStr">
        <is>
          <t>FS-TTLi-1</t>
        </is>
      </c>
      <c r="E2173" t="inlineStr">
        <is>
          <t>TTL1X/CS11: Lost Tray In Sliding Area</t>
        </is>
      </c>
      <c r="F2173" t="n">
        <v>2</v>
      </c>
      <c r="G2173" t="n">
        <v>1.83536666666667</v>
      </c>
    </row>
    <row r="2174">
      <c r="A2174" t="inlineStr">
        <is>
          <t>Daily_Minor_Stops_2026_09_18.xlsx</t>
        </is>
      </c>
      <c r="B2174" t="inlineStr">
        <is>
          <t>Samridhi 5 Star Line</t>
        </is>
      </c>
      <c r="C2174" s="80" t="n">
        <v>46108</v>
      </c>
      <c r="D2174" t="inlineStr">
        <is>
          <t>FS-TTLi-1</t>
        </is>
      </c>
      <c r="E2174" t="inlineStr">
        <is>
          <t>FOR/BP11: Hand Over Of Blank Failed</t>
        </is>
      </c>
      <c r="F2174" t="n">
        <v>13</v>
      </c>
      <c r="G2174" t="n">
        <v>105.374666666667</v>
      </c>
    </row>
    <row r="2175">
      <c r="A2175" t="inlineStr">
        <is>
          <t>Daily_Minor_Stops_2026_09_18.xlsx</t>
        </is>
      </c>
      <c r="B2175" t="inlineStr">
        <is>
          <t>Samridhi 5 Star Line</t>
        </is>
      </c>
      <c r="C2175" s="80" t="n">
        <v>46108</v>
      </c>
      <c r="D2175" t="inlineStr">
        <is>
          <t>FS-TTLi-2</t>
        </is>
      </c>
      <c r="E2175" t="inlineStr">
        <is>
          <t>LOD/TGR11: Robot-Gripper Sensor Fault</t>
        </is>
      </c>
      <c r="F2175" t="n">
        <v>26</v>
      </c>
      <c r="G2175" t="n">
        <v>19.5048333333333</v>
      </c>
    </row>
    <row r="2176">
      <c r="A2176" t="inlineStr">
        <is>
          <t>Daily_Minor_Stops_2026_09_18.xlsx</t>
        </is>
      </c>
      <c r="B2176" t="inlineStr">
        <is>
          <t>Samridhi 5 Star Line</t>
        </is>
      </c>
      <c r="C2176" s="80" t="n">
        <v>46108</v>
      </c>
      <c r="D2176" t="inlineStr">
        <is>
          <t>FS-TTLi-2</t>
        </is>
      </c>
      <c r="E2176" t="inlineStr">
        <is>
          <t>LOD/EM: Emergency Stop Button 1</t>
        </is>
      </c>
      <c r="F2176" t="n">
        <v>2</v>
      </c>
      <c r="G2176" t="n">
        <v>32.0046166666667</v>
      </c>
    </row>
    <row r="2177">
      <c r="A2177" t="inlineStr">
        <is>
          <t>Daily_Minor_Stops_2026_09_18.xlsx</t>
        </is>
      </c>
      <c r="B2177" t="inlineStr">
        <is>
          <t>Samridhi 5 Star Line</t>
        </is>
      </c>
      <c r="C2177" s="80" t="n">
        <v>46108</v>
      </c>
      <c r="D2177" t="inlineStr">
        <is>
          <t>FS-TTLi-3</t>
        </is>
      </c>
      <c r="E2177" t="inlineStr">
        <is>
          <t>TTL1X/CS11: Lost Tray In Sliding Area</t>
        </is>
      </c>
      <c r="F2177" t="n">
        <v>5</v>
      </c>
      <c r="G2177" t="n">
        <v>20.4954333333333</v>
      </c>
    </row>
    <row r="2178">
      <c r="A2178" t="inlineStr">
        <is>
          <t>Daily_Minor_Stops_2026_09_18.xlsx</t>
        </is>
      </c>
      <c r="B2178" t="inlineStr">
        <is>
          <t>Samridhi 5 Star Line</t>
        </is>
      </c>
      <c r="C2178" s="80" t="n">
        <v>46108</v>
      </c>
      <c r="D2178" t="inlineStr">
        <is>
          <t>FS-TTLi-3</t>
        </is>
      </c>
      <c r="E2178" t="inlineStr">
        <is>
          <t>CLO/TFXX: Bckdoor Ver Actuator Not OnTime</t>
        </is>
      </c>
      <c r="F2178" t="n">
        <v>3</v>
      </c>
      <c r="G2178" t="n">
        <v>19.3361166666667</v>
      </c>
    </row>
    <row r="2179">
      <c r="A2179" t="inlineStr">
        <is>
          <t>Daily_Minor_Stops_2026_09_18.xlsx</t>
        </is>
      </c>
      <c r="B2179" t="inlineStr">
        <is>
          <t>Samridhi 5 Star Line</t>
        </is>
      </c>
      <c r="C2179" s="80" t="n">
        <v>46109</v>
      </c>
      <c r="D2179" t="inlineStr">
        <is>
          <t>FS-HCM-1</t>
        </is>
      </c>
      <c r="E2179" t="inlineStr">
        <is>
          <t>HXX: Film Is Broken</t>
        </is>
      </c>
      <c r="F2179" t="n">
        <v>47</v>
      </c>
      <c r="G2179" t="n">
        <v>51.4843</v>
      </c>
    </row>
    <row r="2180">
      <c r="A2180" t="inlineStr">
        <is>
          <t>Daily_Minor_Stops_2026_09_18.xlsx</t>
        </is>
      </c>
      <c r="B2180" t="inlineStr">
        <is>
          <t>Samridhi 5 Star Line</t>
        </is>
      </c>
      <c r="C2180" s="80" t="n">
        <v>46109</v>
      </c>
      <c r="D2180" t="inlineStr">
        <is>
          <t>FS-HCM-1</t>
        </is>
      </c>
      <c r="E2180" t="inlineStr">
        <is>
          <t>FBX: Jam At Infeed</t>
        </is>
      </c>
      <c r="F2180" t="n">
        <v>58</v>
      </c>
      <c r="G2180" t="n">
        <v>53.51675</v>
      </c>
    </row>
    <row r="2181">
      <c r="A2181" t="inlineStr">
        <is>
          <t>Daily_Minor_Stops_2026_09_18.xlsx</t>
        </is>
      </c>
      <c r="B2181" t="inlineStr">
        <is>
          <t>Samridhi 5 Star Line</t>
        </is>
      </c>
      <c r="C2181" s="80" t="n">
        <v>46109</v>
      </c>
      <c r="D2181" t="inlineStr">
        <is>
          <t>FS-HCM-2</t>
        </is>
      </c>
      <c r="E2181" t="inlineStr">
        <is>
          <t>HXX: Film Is Broken</t>
        </is>
      </c>
      <c r="F2181" t="n">
        <v>48</v>
      </c>
      <c r="G2181" t="n">
        <v>109.320166666667</v>
      </c>
    </row>
    <row r="2182">
      <c r="A2182" t="inlineStr">
        <is>
          <t>Daily_Minor_Stops_2026_09_18.xlsx</t>
        </is>
      </c>
      <c r="B2182" t="inlineStr">
        <is>
          <t>Samridhi 5 Star Line</t>
        </is>
      </c>
      <c r="C2182" s="80" t="n">
        <v>46109</v>
      </c>
      <c r="D2182" t="inlineStr">
        <is>
          <t>FS-HCM-2</t>
        </is>
      </c>
      <c r="E2182" t="inlineStr">
        <is>
          <t>Cover Machine Discharge Open</t>
        </is>
      </c>
      <c r="F2182" t="n">
        <v>19</v>
      </c>
      <c r="G2182" t="n">
        <v>23.6818</v>
      </c>
    </row>
    <row r="2183">
      <c r="A2183" t="inlineStr">
        <is>
          <t>Daily_Minor_Stops_2026_09_18.xlsx</t>
        </is>
      </c>
      <c r="B2183" t="inlineStr">
        <is>
          <t>Samridhi 5 Star Line</t>
        </is>
      </c>
      <c r="C2183" s="80" t="n">
        <v>46109</v>
      </c>
      <c r="D2183" t="inlineStr">
        <is>
          <t>FS-HCM-3</t>
        </is>
      </c>
      <c r="E2183" t="inlineStr">
        <is>
          <t>FBX: Overflow At Infeed</t>
        </is>
      </c>
      <c r="F2183" t="n">
        <v>11</v>
      </c>
      <c r="G2183" t="n">
        <v>4.98525</v>
      </c>
    </row>
    <row r="2184">
      <c r="A2184" t="inlineStr">
        <is>
          <t>Daily_Minor_Stops_2026_09_18.xlsx</t>
        </is>
      </c>
      <c r="B2184" t="inlineStr">
        <is>
          <t>Samridhi 5 Star Line</t>
        </is>
      </c>
      <c r="C2184" s="80" t="n">
        <v>46109</v>
      </c>
      <c r="D2184" t="inlineStr">
        <is>
          <t>FS-HCM-3</t>
        </is>
      </c>
      <c r="E2184" t="inlineStr">
        <is>
          <t>FBX: Jam At Infeed</t>
        </is>
      </c>
      <c r="F2184" t="n">
        <v>39</v>
      </c>
      <c r="G2184" t="n">
        <v>27.4712666666667</v>
      </c>
    </row>
    <row r="2185">
      <c r="A2185" t="inlineStr">
        <is>
          <t>Daily_Minor_Stops_2026_09_18.xlsx</t>
        </is>
      </c>
      <c r="B2185" t="inlineStr">
        <is>
          <t>Samridhi 5 Star Line</t>
        </is>
      </c>
      <c r="C2185" s="80" t="n">
        <v>46109</v>
      </c>
      <c r="D2185" t="inlineStr">
        <is>
          <t>FS-HCM-4</t>
        </is>
      </c>
      <c r="E2185" t="inlineStr">
        <is>
          <t>FBX: Jam At Infeed</t>
        </is>
      </c>
      <c r="F2185" t="n">
        <v>18</v>
      </c>
      <c r="G2185" t="n">
        <v>13.1832833333333</v>
      </c>
    </row>
    <row r="2186">
      <c r="A2186" t="inlineStr">
        <is>
          <t>Daily_Minor_Stops_2026_09_18.xlsx</t>
        </is>
      </c>
      <c r="B2186" t="inlineStr">
        <is>
          <t>Samridhi 5 Star Line</t>
        </is>
      </c>
      <c r="C2186" s="80" t="n">
        <v>46109</v>
      </c>
      <c r="D2186" t="inlineStr">
        <is>
          <t>FS-HCM-4</t>
        </is>
      </c>
      <c r="E2186" t="inlineStr">
        <is>
          <t>Communication Fault With Upstream</t>
        </is>
      </c>
      <c r="F2186" t="n">
        <v>6</v>
      </c>
      <c r="G2186" t="n">
        <v>45.6663333333333</v>
      </c>
    </row>
    <row r="2187">
      <c r="A2187" t="inlineStr">
        <is>
          <t>Daily_Minor_Stops_2026_09_18.xlsx</t>
        </is>
      </c>
      <c r="B2187" t="inlineStr">
        <is>
          <t>Samridhi 5 Star Line</t>
        </is>
      </c>
      <c r="C2187" s="80" t="n">
        <v>46109</v>
      </c>
      <c r="D2187" t="inlineStr">
        <is>
          <t>FS-HRM-5</t>
        </is>
      </c>
      <c r="E2187" t="inlineStr">
        <is>
          <t>Main Cover Open</t>
        </is>
      </c>
      <c r="F2187" t="n">
        <v>3</v>
      </c>
      <c r="G2187" t="n">
        <v>17.8211666666667</v>
      </c>
    </row>
    <row r="2188">
      <c r="A2188" t="inlineStr">
        <is>
          <t>Daily_Minor_Stops_2026_09_18.xlsx</t>
        </is>
      </c>
      <c r="B2188" t="inlineStr">
        <is>
          <t>Samridhi 5 Star Line</t>
        </is>
      </c>
      <c r="C2188" s="80" t="n">
        <v>46109</v>
      </c>
      <c r="D2188" t="inlineStr">
        <is>
          <t>FS-HRM-5</t>
        </is>
      </c>
      <c r="E2188" t="inlineStr">
        <is>
          <t>Film Registration Error</t>
        </is>
      </c>
      <c r="F2188" t="n">
        <v>2</v>
      </c>
      <c r="G2188" t="n">
        <v>0.4945</v>
      </c>
    </row>
    <row r="2189">
      <c r="A2189" t="inlineStr">
        <is>
          <t>Daily_Minor_Stops_2026_09_18.xlsx</t>
        </is>
      </c>
      <c r="B2189" t="inlineStr">
        <is>
          <t>Samridhi 5 Star Line</t>
        </is>
      </c>
      <c r="C2189" s="80" t="n">
        <v>46109</v>
      </c>
      <c r="D2189" t="inlineStr">
        <is>
          <t>FS-TTLi-1</t>
        </is>
      </c>
      <c r="E2189" t="inlineStr">
        <is>
          <t>LOD/TGR11: Robot-Gripper Sensor Fault</t>
        </is>
      </c>
      <c r="F2189" t="n">
        <v>6</v>
      </c>
      <c r="G2189" t="n">
        <v>2.32558333333333</v>
      </c>
    </row>
    <row r="2190">
      <c r="A2190" t="inlineStr">
        <is>
          <t>Daily_Minor_Stops_2026_09_18.xlsx</t>
        </is>
      </c>
      <c r="B2190" t="inlineStr">
        <is>
          <t>Samridhi 5 Star Line</t>
        </is>
      </c>
      <c r="C2190" s="80" t="n">
        <v>46109</v>
      </c>
      <c r="D2190" t="inlineStr">
        <is>
          <t>FS-TTLi-1</t>
        </is>
      </c>
      <c r="E2190" t="inlineStr">
        <is>
          <t>FOR/BP11: Hand Over Of Blank Failed</t>
        </is>
      </c>
      <c r="F2190" t="n">
        <v>21</v>
      </c>
      <c r="G2190" t="n">
        <v>27.28155</v>
      </c>
    </row>
    <row r="2191">
      <c r="A2191" t="inlineStr">
        <is>
          <t>Daily_Minor_Stops_2026_09_18.xlsx</t>
        </is>
      </c>
      <c r="B2191" t="inlineStr">
        <is>
          <t>Samridhi 5 Star Line</t>
        </is>
      </c>
      <c r="C2191" s="80" t="n">
        <v>46109</v>
      </c>
      <c r="D2191" t="inlineStr">
        <is>
          <t>FS-TTLi-2</t>
        </is>
      </c>
      <c r="E2191" t="inlineStr">
        <is>
          <t>LOD/TGR11: Robot-Gripper Sensor Fault</t>
        </is>
      </c>
      <c r="F2191" t="n">
        <v>3</v>
      </c>
      <c r="G2191" t="n">
        <v>2.00616666666667</v>
      </c>
    </row>
    <row r="2192">
      <c r="A2192" t="inlineStr">
        <is>
          <t>Daily_Minor_Stops_2026_09_18.xlsx</t>
        </is>
      </c>
      <c r="B2192" t="inlineStr">
        <is>
          <t>Samridhi 5 Star Line</t>
        </is>
      </c>
      <c r="C2192" s="80" t="n">
        <v>46109</v>
      </c>
      <c r="D2192" t="inlineStr">
        <is>
          <t>FS-TTLi-2</t>
        </is>
      </c>
      <c r="E2192" t="inlineStr">
        <is>
          <t>LOD/HXX11: Upstrm M/C Not Home in time</t>
        </is>
      </c>
      <c r="F2192" t="n">
        <v>4</v>
      </c>
      <c r="G2192" t="n">
        <v>8.3415</v>
      </c>
    </row>
    <row r="2193">
      <c r="A2193" t="inlineStr">
        <is>
          <t>Daily_Minor_Stops_2026_09_18.xlsx</t>
        </is>
      </c>
      <c r="B2193" t="inlineStr">
        <is>
          <t>Samridhi 5 Star Line</t>
        </is>
      </c>
      <c r="C2193" s="80" t="n">
        <v>46109</v>
      </c>
      <c r="D2193" t="inlineStr">
        <is>
          <t>FS-TTLi-3</t>
        </is>
      </c>
      <c r="E2193" t="inlineStr">
        <is>
          <t>LOD/TGR11: Robot-Gripper Sensor Fault</t>
        </is>
      </c>
      <c r="F2193" t="n">
        <v>9</v>
      </c>
      <c r="G2193" t="n">
        <v>6.01295</v>
      </c>
    </row>
    <row r="2194">
      <c r="A2194" t="inlineStr">
        <is>
          <t>Daily_Minor_Stops_2026_09_18.xlsx</t>
        </is>
      </c>
      <c r="B2194" t="inlineStr">
        <is>
          <t>Samridhi 5 Star Line</t>
        </is>
      </c>
      <c r="C2194" s="80" t="n">
        <v>46109</v>
      </c>
      <c r="D2194" t="inlineStr">
        <is>
          <t>FS-TTLi-3</t>
        </is>
      </c>
      <c r="E2194" t="inlineStr">
        <is>
          <t>FOR/BP11: Hand Over Of Blank Failed</t>
        </is>
      </c>
      <c r="F2194" t="n">
        <v>7</v>
      </c>
      <c r="G2194" t="n">
        <v>5.51991666666667</v>
      </c>
    </row>
    <row r="2195">
      <c r="A2195" t="inlineStr">
        <is>
          <t>Daily_Minor_Stops_2026_09_18.xlsx</t>
        </is>
      </c>
      <c r="B2195" t="inlineStr">
        <is>
          <t>Samridhi 5 Star Line</t>
        </is>
      </c>
      <c r="C2195" s="80" t="n">
        <v>46110</v>
      </c>
      <c r="D2195" t="inlineStr">
        <is>
          <t>FS-HCM-1</t>
        </is>
      </c>
      <c r="E2195" t="inlineStr">
        <is>
          <t>FBX: Overflow At Infeed</t>
        </is>
      </c>
      <c r="F2195" t="n">
        <v>27</v>
      </c>
      <c r="G2195" t="n">
        <v>10.81935</v>
      </c>
    </row>
    <row r="2196">
      <c r="A2196" t="inlineStr">
        <is>
          <t>Daily_Minor_Stops_2026_09_18.xlsx</t>
        </is>
      </c>
      <c r="B2196" t="inlineStr">
        <is>
          <t>Samridhi 5 Star Line</t>
        </is>
      </c>
      <c r="C2196" s="80" t="n">
        <v>46110</v>
      </c>
      <c r="D2196" t="inlineStr">
        <is>
          <t>FS-HCM-1</t>
        </is>
      </c>
      <c r="E2196" t="inlineStr">
        <is>
          <t>FBX: Jam At Infeed</t>
        </is>
      </c>
      <c r="F2196" t="n">
        <v>35</v>
      </c>
      <c r="G2196" t="n">
        <v>46.6568833333333</v>
      </c>
    </row>
    <row r="2197">
      <c r="A2197" t="inlineStr">
        <is>
          <t>Daily_Minor_Stops_2026_09_18.xlsx</t>
        </is>
      </c>
      <c r="B2197" t="inlineStr">
        <is>
          <t>Samridhi 5 Star Line</t>
        </is>
      </c>
      <c r="C2197" s="80" t="n">
        <v>46110</v>
      </c>
      <c r="D2197" t="inlineStr">
        <is>
          <t>FS-HCM-2</t>
        </is>
      </c>
      <c r="E2197" t="inlineStr">
        <is>
          <t>HXX: Film Is Broken</t>
        </is>
      </c>
      <c r="F2197" t="n">
        <v>27</v>
      </c>
      <c r="G2197" t="n">
        <v>38.1883166666667</v>
      </c>
    </row>
    <row r="2198">
      <c r="A2198" t="inlineStr">
        <is>
          <t>Daily_Minor_Stops_2026_09_18.xlsx</t>
        </is>
      </c>
      <c r="B2198" t="inlineStr">
        <is>
          <t>Samridhi 5 Star Line</t>
        </is>
      </c>
      <c r="C2198" s="80" t="n">
        <v>46110</v>
      </c>
      <c r="D2198" t="inlineStr">
        <is>
          <t>FS-HCM-2</t>
        </is>
      </c>
      <c r="E2198" t="inlineStr">
        <is>
          <t>FBX: Jam At Infeed</t>
        </is>
      </c>
      <c r="F2198" t="n">
        <v>17</v>
      </c>
      <c r="G2198" t="n">
        <v>37.3271666666667</v>
      </c>
    </row>
    <row r="2199">
      <c r="A2199" t="inlineStr">
        <is>
          <t>Daily_Minor_Stops_2026_09_18.xlsx</t>
        </is>
      </c>
      <c r="B2199" t="inlineStr">
        <is>
          <t>Samridhi 5 Star Line</t>
        </is>
      </c>
      <c r="C2199" s="80" t="n">
        <v>46110</v>
      </c>
      <c r="D2199" t="inlineStr">
        <is>
          <t>FS-HCM-3</t>
        </is>
      </c>
      <c r="E2199" t="inlineStr">
        <is>
          <t>FBX: Overflow At Infeed</t>
        </is>
      </c>
      <c r="F2199" t="n">
        <v>21</v>
      </c>
      <c r="G2199" t="n">
        <v>11.6727333333333</v>
      </c>
    </row>
    <row r="2200">
      <c r="A2200" t="inlineStr">
        <is>
          <t>Daily_Minor_Stops_2026_09_18.xlsx</t>
        </is>
      </c>
      <c r="B2200" t="inlineStr">
        <is>
          <t>Samridhi 5 Star Line</t>
        </is>
      </c>
      <c r="C2200" s="80" t="n">
        <v>46110</v>
      </c>
      <c r="D2200" t="inlineStr">
        <is>
          <t>FS-HCM-3</t>
        </is>
      </c>
      <c r="E2200" t="inlineStr">
        <is>
          <t>FBX: Jam At Infeed</t>
        </is>
      </c>
      <c r="F2200" t="n">
        <v>13</v>
      </c>
      <c r="G2200" t="n">
        <v>24.8359833333333</v>
      </c>
    </row>
    <row r="2201">
      <c r="A2201" t="inlineStr">
        <is>
          <t>Daily_Minor_Stops_2026_09_18.xlsx</t>
        </is>
      </c>
      <c r="B2201" t="inlineStr">
        <is>
          <t>Samridhi 5 Star Line</t>
        </is>
      </c>
      <c r="C2201" s="80" t="n">
        <v>46110</v>
      </c>
      <c r="D2201" t="inlineStr">
        <is>
          <t>FS-HCM-4</t>
        </is>
      </c>
      <c r="E2201" t="inlineStr">
        <is>
          <t>HXX: Double Package Rejected many times</t>
        </is>
      </c>
      <c r="F2201" t="n">
        <v>6</v>
      </c>
      <c r="G2201" t="n">
        <v>6.33516666666667</v>
      </c>
    </row>
    <row r="2202">
      <c r="A2202" t="inlineStr">
        <is>
          <t>Daily_Minor_Stops_2026_09_18.xlsx</t>
        </is>
      </c>
      <c r="B2202" t="inlineStr">
        <is>
          <t>Samridhi 5 Star Line</t>
        </is>
      </c>
      <c r="C2202" s="80" t="n">
        <v>46110</v>
      </c>
      <c r="D2202" t="inlineStr">
        <is>
          <t>FS-HCM-4</t>
        </is>
      </c>
      <c r="E2202" t="inlineStr">
        <is>
          <t>FBX: Jam At Infeed</t>
        </is>
      </c>
      <c r="F2202" t="n">
        <v>7</v>
      </c>
      <c r="G2202" t="n">
        <v>3.49623333333333</v>
      </c>
    </row>
    <row r="2203">
      <c r="A2203" t="inlineStr">
        <is>
          <t>Daily_Minor_Stops_2026_09_18.xlsx</t>
        </is>
      </c>
      <c r="B2203" t="inlineStr">
        <is>
          <t>Samridhi 5 Star Line</t>
        </is>
      </c>
      <c r="C2203" s="80" t="n">
        <v>46110</v>
      </c>
      <c r="D2203" t="inlineStr">
        <is>
          <t>FS-HRM-5</t>
        </is>
      </c>
      <c r="E2203" t="inlineStr">
        <is>
          <t>Position Error-2</t>
        </is>
      </c>
      <c r="F2203" t="n">
        <v>2</v>
      </c>
      <c r="G2203" t="n">
        <v>0.172816666666667</v>
      </c>
    </row>
    <row r="2204">
      <c r="A2204" t="inlineStr">
        <is>
          <t>Daily_Minor_Stops_2026_09_18.xlsx</t>
        </is>
      </c>
      <c r="B2204" t="inlineStr">
        <is>
          <t>Samridhi 5 Star Line</t>
        </is>
      </c>
      <c r="C2204" s="80" t="n">
        <v>46110</v>
      </c>
      <c r="D2204" t="inlineStr">
        <is>
          <t>FS-HRM-5</t>
        </is>
      </c>
      <c r="E2204" t="inlineStr">
        <is>
          <t>Film Registration Error</t>
        </is>
      </c>
      <c r="F2204" t="n">
        <v>2</v>
      </c>
      <c r="G2204" t="n">
        <v>0.1667</v>
      </c>
    </row>
    <row r="2205">
      <c r="A2205" t="inlineStr">
        <is>
          <t>Daily_Minor_Stops_2026_09_18.xlsx</t>
        </is>
      </c>
      <c r="B2205" t="inlineStr">
        <is>
          <t>Samridhi 5 Star Line</t>
        </is>
      </c>
      <c r="C2205" s="80" t="n">
        <v>46110</v>
      </c>
      <c r="D2205" t="inlineStr">
        <is>
          <t>FS-TTLi-1</t>
        </is>
      </c>
      <c r="E2205" t="inlineStr">
        <is>
          <t>LOD/TPG11: Move Time Out</t>
        </is>
      </c>
      <c r="F2205" t="n">
        <v>4</v>
      </c>
      <c r="G2205" t="n">
        <v>3.32806666666667</v>
      </c>
    </row>
    <row r="2206">
      <c r="A2206" t="inlineStr">
        <is>
          <t>Daily_Minor_Stops_2026_09_18.xlsx</t>
        </is>
      </c>
      <c r="B2206" t="inlineStr">
        <is>
          <t>Samridhi 5 Star Line</t>
        </is>
      </c>
      <c r="C2206" s="80" t="n">
        <v>46110</v>
      </c>
      <c r="D2206" t="inlineStr">
        <is>
          <t>FS-TTLi-1</t>
        </is>
      </c>
      <c r="E2206" t="inlineStr">
        <is>
          <t>CLO/TFXX: Jam On Tray Infeed</t>
        </is>
      </c>
      <c r="F2206" t="n">
        <v>5</v>
      </c>
      <c r="G2206" t="n">
        <v>1.50746666666667</v>
      </c>
    </row>
    <row r="2207">
      <c r="A2207" t="inlineStr">
        <is>
          <t>Daily_Minor_Stops_2026_09_18.xlsx</t>
        </is>
      </c>
      <c r="B2207" t="inlineStr">
        <is>
          <t>Samridhi 5 Star Line</t>
        </is>
      </c>
      <c r="C2207" s="80" t="n">
        <v>46110</v>
      </c>
      <c r="D2207" t="inlineStr">
        <is>
          <t>FS-TTLi-2</t>
        </is>
      </c>
      <c r="E2207" t="inlineStr">
        <is>
          <t>LOD/TGR11: Robot-Gripper Sensor Fault</t>
        </is>
      </c>
      <c r="F2207" t="n">
        <v>4</v>
      </c>
      <c r="G2207" t="n">
        <v>3.0004</v>
      </c>
    </row>
    <row r="2208">
      <c r="A2208" t="inlineStr">
        <is>
          <t>Daily_Minor_Stops_2026_09_18.xlsx</t>
        </is>
      </c>
      <c r="B2208" t="inlineStr">
        <is>
          <t>Samridhi 5 Star Line</t>
        </is>
      </c>
      <c r="C2208" s="80" t="n">
        <v>46110</v>
      </c>
      <c r="D2208" t="inlineStr">
        <is>
          <t>FS-TTLi-2</t>
        </is>
      </c>
      <c r="E2208" t="inlineStr">
        <is>
          <t>FOR/BP11: Hand Over Of Blank Failed</t>
        </is>
      </c>
      <c r="F2208" t="n">
        <v>8</v>
      </c>
      <c r="G2208" t="n">
        <v>11.9959666666667</v>
      </c>
    </row>
    <row r="2209">
      <c r="A2209" t="inlineStr">
        <is>
          <t>Daily_Minor_Stops_2026_09_18.xlsx</t>
        </is>
      </c>
      <c r="B2209" t="inlineStr">
        <is>
          <t>Samridhi 5 Star Line</t>
        </is>
      </c>
      <c r="C2209" s="80" t="n">
        <v>46110</v>
      </c>
      <c r="D2209" t="inlineStr">
        <is>
          <t>FS-TTLi-3</t>
        </is>
      </c>
      <c r="E2209" t="inlineStr">
        <is>
          <t>LOD/TGR11: Robot-Gripper Sensor Fault</t>
        </is>
      </c>
      <c r="F2209" t="n">
        <v>7</v>
      </c>
      <c r="G2209" t="n">
        <v>2.73083333333333</v>
      </c>
    </row>
    <row r="2210">
      <c r="A2210" t="inlineStr">
        <is>
          <t>Daily_Minor_Stops_2026_09_18.xlsx</t>
        </is>
      </c>
      <c r="B2210" t="inlineStr">
        <is>
          <t>Samridhi 5 Star Line</t>
        </is>
      </c>
      <c r="C2210" s="80" t="n">
        <v>46110</v>
      </c>
      <c r="D2210" t="inlineStr">
        <is>
          <t>FS-TTLi-3</t>
        </is>
      </c>
      <c r="E2210" t="inlineStr">
        <is>
          <t>FOR/BP11: Hand Over Of Blank Failed</t>
        </is>
      </c>
      <c r="F2210" t="n">
        <v>13</v>
      </c>
      <c r="G2210" t="n">
        <v>10.6681333333333</v>
      </c>
    </row>
    <row r="2211">
      <c r="A2211" t="inlineStr">
        <is>
          <t>Daily_Minor_Stops_2026_09_18.xlsx</t>
        </is>
      </c>
      <c r="B2211" t="inlineStr">
        <is>
          <t>Samridhi 5 Star Line</t>
        </is>
      </c>
      <c r="C2211" s="80" t="n">
        <v>46111</v>
      </c>
      <c r="D2211" t="inlineStr">
        <is>
          <t>FS-HCM-1</t>
        </is>
      </c>
      <c r="E2211" t="inlineStr">
        <is>
          <t>HXX: Film Is Broken</t>
        </is>
      </c>
      <c r="F2211" t="n">
        <v>39</v>
      </c>
      <c r="G2211" t="n">
        <v>70.52065</v>
      </c>
    </row>
    <row r="2212">
      <c r="A2212" t="inlineStr">
        <is>
          <t>Daily_Minor_Stops_2026_09_18.xlsx</t>
        </is>
      </c>
      <c r="B2212" t="inlineStr">
        <is>
          <t>Samridhi 5 Star Line</t>
        </is>
      </c>
      <c r="C2212" s="80" t="n">
        <v>46111</v>
      </c>
      <c r="D2212" t="inlineStr">
        <is>
          <t>FS-HCM-1</t>
        </is>
      </c>
      <c r="E2212" t="inlineStr">
        <is>
          <t>FBX: Overflow At Infeed</t>
        </is>
      </c>
      <c r="F2212" t="n">
        <v>25</v>
      </c>
      <c r="G2212" t="n">
        <v>12.1436</v>
      </c>
    </row>
    <row r="2213">
      <c r="A2213" t="inlineStr">
        <is>
          <t>Daily_Minor_Stops_2026_09_18.xlsx</t>
        </is>
      </c>
      <c r="B2213" t="inlineStr">
        <is>
          <t>Samridhi 5 Star Line</t>
        </is>
      </c>
      <c r="C2213" s="80" t="n">
        <v>46111</v>
      </c>
      <c r="D2213" t="inlineStr">
        <is>
          <t>FS-HCM-2</t>
        </is>
      </c>
      <c r="E2213" t="inlineStr">
        <is>
          <t>HXX: Film Is Broken</t>
        </is>
      </c>
      <c r="F2213" t="n">
        <v>25</v>
      </c>
      <c r="G2213" t="n">
        <v>47.0103666666667</v>
      </c>
    </row>
    <row r="2214">
      <c r="A2214" t="inlineStr">
        <is>
          <t>Daily_Minor_Stops_2026_09_18.xlsx</t>
        </is>
      </c>
      <c r="B2214" t="inlineStr">
        <is>
          <t>Samridhi 5 Star Line</t>
        </is>
      </c>
      <c r="C2214" s="80" t="n">
        <v>46111</v>
      </c>
      <c r="D2214" t="inlineStr">
        <is>
          <t>FS-HCM-2</t>
        </is>
      </c>
      <c r="E2214" t="inlineStr">
        <is>
          <t>Cover Machine Discharge Open</t>
        </is>
      </c>
      <c r="F2214" t="n">
        <v>10</v>
      </c>
      <c r="G2214" t="n">
        <v>17.1891</v>
      </c>
    </row>
    <row r="2215">
      <c r="A2215" t="inlineStr">
        <is>
          <t>Daily_Minor_Stops_2026_09_18.xlsx</t>
        </is>
      </c>
      <c r="B2215" t="inlineStr">
        <is>
          <t>Samridhi 5 Star Line</t>
        </is>
      </c>
      <c r="C2215" s="80" t="n">
        <v>46111</v>
      </c>
      <c r="D2215" t="inlineStr">
        <is>
          <t>FS-HCM-3</t>
        </is>
      </c>
      <c r="E2215" t="inlineStr">
        <is>
          <t>HXX: Film Is Broken</t>
        </is>
      </c>
      <c r="F2215" t="n">
        <v>16</v>
      </c>
      <c r="G2215" t="n">
        <v>10.17905</v>
      </c>
    </row>
    <row r="2216">
      <c r="A2216" t="inlineStr">
        <is>
          <t>Daily_Minor_Stops_2026_09_18.xlsx</t>
        </is>
      </c>
      <c r="B2216" t="inlineStr">
        <is>
          <t>Samridhi 5 Star Line</t>
        </is>
      </c>
      <c r="C2216" s="80" t="n">
        <v>46111</v>
      </c>
      <c r="D2216" t="inlineStr">
        <is>
          <t>FS-HCM-3</t>
        </is>
      </c>
      <c r="E2216" t="inlineStr">
        <is>
          <t>FBX: Overflow At Infeed</t>
        </is>
      </c>
      <c r="F2216" t="n">
        <v>12</v>
      </c>
      <c r="G2216" t="n">
        <v>12.3392666666667</v>
      </c>
    </row>
    <row r="2217">
      <c r="A2217" t="inlineStr">
        <is>
          <t>Daily_Minor_Stops_2026_09_18.xlsx</t>
        </is>
      </c>
      <c r="B2217" t="inlineStr">
        <is>
          <t>Samridhi 5 Star Line</t>
        </is>
      </c>
      <c r="C2217" s="80" t="n">
        <v>46111</v>
      </c>
      <c r="D2217" t="inlineStr">
        <is>
          <t>FS-HCM-4</t>
        </is>
      </c>
      <c r="E2217" t="inlineStr">
        <is>
          <t>FBX: Overflow At Infeed</t>
        </is>
      </c>
      <c r="F2217" t="n">
        <v>4</v>
      </c>
      <c r="G2217" t="n">
        <v>1.33461666666667</v>
      </c>
    </row>
    <row r="2218">
      <c r="A2218" t="inlineStr">
        <is>
          <t>Daily_Minor_Stops_2026_09_18.xlsx</t>
        </is>
      </c>
      <c r="B2218" t="inlineStr">
        <is>
          <t>Samridhi 5 Star Line</t>
        </is>
      </c>
      <c r="C2218" s="80" t="n">
        <v>46111</v>
      </c>
      <c r="D2218" t="inlineStr">
        <is>
          <t>FS-HCM-4</t>
        </is>
      </c>
      <c r="E2218" t="inlineStr">
        <is>
          <t>Cover Machine Discharge Open</t>
        </is>
      </c>
      <c r="F2218" t="n">
        <v>4</v>
      </c>
      <c r="G2218" t="n">
        <v>1.34713333333333</v>
      </c>
    </row>
    <row r="2219">
      <c r="A2219" t="inlineStr">
        <is>
          <t>Daily_Minor_Stops_2026_09_18.xlsx</t>
        </is>
      </c>
      <c r="B2219" t="inlineStr">
        <is>
          <t>Samridhi 5 Star Line</t>
        </is>
      </c>
      <c r="C2219" s="80" t="n">
        <v>46111</v>
      </c>
      <c r="D2219" t="inlineStr">
        <is>
          <t>FS-HRM-5</t>
        </is>
      </c>
      <c r="E2219" t="inlineStr">
        <is>
          <t>Main Cover Open</t>
        </is>
      </c>
      <c r="F2219" t="n">
        <v>2</v>
      </c>
      <c r="G2219" t="n">
        <v>0.492833333333333</v>
      </c>
    </row>
    <row r="2220">
      <c r="A2220" t="inlineStr">
        <is>
          <t>Daily_Minor_Stops_2026_09_18.xlsx</t>
        </is>
      </c>
      <c r="B2220" t="inlineStr">
        <is>
          <t>Samridhi 5 Star Line</t>
        </is>
      </c>
      <c r="C2220" s="80" t="n">
        <v>46111</v>
      </c>
      <c r="D2220" t="inlineStr">
        <is>
          <t>FS-HRM-5</t>
        </is>
      </c>
      <c r="E2220" t="inlineStr">
        <is>
          <t>Film Is Broken-1</t>
        </is>
      </c>
      <c r="F2220" t="n">
        <v>4</v>
      </c>
      <c r="G2220" t="n">
        <v>4.00163333333333</v>
      </c>
    </row>
    <row r="2221">
      <c r="A2221" t="inlineStr">
        <is>
          <t>Daily_Minor_Stops_2026_09_18.xlsx</t>
        </is>
      </c>
      <c r="B2221" t="inlineStr">
        <is>
          <t>Samridhi 5 Star Line</t>
        </is>
      </c>
      <c r="C2221" s="80" t="n">
        <v>46111</v>
      </c>
      <c r="D2221" t="inlineStr">
        <is>
          <t>FS-TTLi-1</t>
        </is>
      </c>
      <c r="E2221" t="inlineStr">
        <is>
          <t>FOR/BP11: Hand Over Of Blank Failed</t>
        </is>
      </c>
      <c r="F2221" t="n">
        <v>10</v>
      </c>
      <c r="G2221" t="n">
        <v>12.5171833333333</v>
      </c>
    </row>
    <row r="2222">
      <c r="A2222" t="inlineStr">
        <is>
          <t>Daily_Minor_Stops_2026_09_18.xlsx</t>
        </is>
      </c>
      <c r="B2222" t="inlineStr">
        <is>
          <t>Samridhi 5 Star Line</t>
        </is>
      </c>
      <c r="C2222" s="80" t="n">
        <v>46111</v>
      </c>
      <c r="D2222" t="inlineStr">
        <is>
          <t>FS-TTLi-1</t>
        </is>
      </c>
      <c r="E2222" t="inlineStr">
        <is>
          <t>CLO/TFXX: Jam On Tray Infeed</t>
        </is>
      </c>
      <c r="F2222" t="n">
        <v>11</v>
      </c>
      <c r="G2222" t="n">
        <v>8.674183333333341</v>
      </c>
    </row>
    <row r="2223">
      <c r="A2223" t="inlineStr">
        <is>
          <t>Daily_Minor_Stops_2026_09_18.xlsx</t>
        </is>
      </c>
      <c r="B2223" t="inlineStr">
        <is>
          <t>Samridhi 5 Star Line</t>
        </is>
      </c>
      <c r="C2223" s="80" t="n">
        <v>46111</v>
      </c>
      <c r="D2223" t="inlineStr">
        <is>
          <t>FS-TTLi-2</t>
        </is>
      </c>
      <c r="E2223" t="inlineStr">
        <is>
          <t>FOR/FT11: Hand Over Failure Of Tray</t>
        </is>
      </c>
      <c r="F2223" t="n">
        <v>6</v>
      </c>
      <c r="G2223" t="n">
        <v>2.48701666666667</v>
      </c>
    </row>
    <row r="2224">
      <c r="A2224" t="inlineStr">
        <is>
          <t>Daily_Minor_Stops_2026_09_18.xlsx</t>
        </is>
      </c>
      <c r="B2224" t="inlineStr">
        <is>
          <t>Samridhi 5 Star Line</t>
        </is>
      </c>
      <c r="C2224" s="80" t="n">
        <v>46111</v>
      </c>
      <c r="D2224" t="inlineStr">
        <is>
          <t>FS-TTLi-2</t>
        </is>
      </c>
      <c r="E2224" t="inlineStr">
        <is>
          <t>FOR/BP11: Hand Over Of Blank Failed</t>
        </is>
      </c>
      <c r="F2224" t="n">
        <v>23</v>
      </c>
      <c r="G2224" t="n">
        <v>56.6912333333333</v>
      </c>
    </row>
    <row r="2225">
      <c r="A2225" t="inlineStr">
        <is>
          <t>Daily_Minor_Stops_2026_09_18.xlsx</t>
        </is>
      </c>
      <c r="B2225" t="inlineStr">
        <is>
          <t>Samridhi 5 Star Line</t>
        </is>
      </c>
      <c r="C2225" s="80" t="n">
        <v>46111</v>
      </c>
      <c r="D2225" t="inlineStr">
        <is>
          <t>FS-TTLi-3</t>
        </is>
      </c>
      <c r="E2225" t="inlineStr">
        <is>
          <t>FOR/BP11: Hand Over Of Blank Failed</t>
        </is>
      </c>
      <c r="F2225" t="n">
        <v>11</v>
      </c>
      <c r="G2225" t="n">
        <v>6.16818333333333</v>
      </c>
    </row>
    <row r="2226">
      <c r="A2226" t="inlineStr">
        <is>
          <t>Daily_Minor_Stops_2026_09_18.xlsx</t>
        </is>
      </c>
      <c r="B2226" t="inlineStr">
        <is>
          <t>Samridhi 5 Star Line</t>
        </is>
      </c>
      <c r="C2226" s="80" t="n">
        <v>46111</v>
      </c>
      <c r="D2226" t="inlineStr">
        <is>
          <t>FS-TTLi-3</t>
        </is>
      </c>
      <c r="E2226" t="inlineStr">
        <is>
          <t>CLO/TFXX: Jam On Tray Infeed</t>
        </is>
      </c>
      <c r="F2226" t="n">
        <v>9</v>
      </c>
      <c r="G2226" t="n">
        <v>16.65805</v>
      </c>
    </row>
    <row r="2227">
      <c r="A2227" t="inlineStr">
        <is>
          <t>Daily_Minor_Stops_2026_09_18.xlsx</t>
        </is>
      </c>
      <c r="B2227" t="inlineStr">
        <is>
          <t>Samridhi 5 Star Line</t>
        </is>
      </c>
      <c r="C2227" s="80" t="n">
        <v>46112</v>
      </c>
      <c r="D2227" t="inlineStr">
        <is>
          <t>FS-HCM-1</t>
        </is>
      </c>
      <c r="E2227" t="inlineStr">
        <is>
          <t>HXX: Film Is Broken</t>
        </is>
      </c>
      <c r="F2227" t="n">
        <v>23</v>
      </c>
      <c r="G2227" t="n">
        <v>21.8382333333333</v>
      </c>
    </row>
    <row r="2228">
      <c r="A2228" t="inlineStr">
        <is>
          <t>Daily_Minor_Stops_2026_09_18.xlsx</t>
        </is>
      </c>
      <c r="B2228" t="inlineStr">
        <is>
          <t>Samridhi 5 Star Line</t>
        </is>
      </c>
      <c r="C2228" s="80" t="n">
        <v>46112</v>
      </c>
      <c r="D2228" t="inlineStr">
        <is>
          <t>FS-HCM-1</t>
        </is>
      </c>
      <c r="E2228" t="inlineStr">
        <is>
          <t>HXX: Both Film Reels Are Empty</t>
        </is>
      </c>
      <c r="F2228" t="n">
        <v>12</v>
      </c>
      <c r="G2228" t="n">
        <v>4.16163333333333</v>
      </c>
    </row>
    <row r="2229">
      <c r="A2229" t="inlineStr">
        <is>
          <t>Daily_Minor_Stops_2026_09_18.xlsx</t>
        </is>
      </c>
      <c r="B2229" t="inlineStr">
        <is>
          <t>Samridhi 5 Star Line</t>
        </is>
      </c>
      <c r="C2229" s="80" t="n">
        <v>46112</v>
      </c>
      <c r="D2229" t="inlineStr">
        <is>
          <t>FS-HCM-2</t>
        </is>
      </c>
      <c r="E2229" t="inlineStr">
        <is>
          <t>HXX: Outfeed Belt Drive Fault</t>
        </is>
      </c>
      <c r="F2229" t="n">
        <v>16</v>
      </c>
      <c r="G2229" t="n">
        <v>28.3113</v>
      </c>
    </row>
    <row r="2230">
      <c r="A2230" t="inlineStr">
        <is>
          <t>Daily_Minor_Stops_2026_09_18.xlsx</t>
        </is>
      </c>
      <c r="B2230" t="inlineStr">
        <is>
          <t>Samridhi 5 Star Line</t>
        </is>
      </c>
      <c r="C2230" s="80" t="n">
        <v>46112</v>
      </c>
      <c r="D2230" t="inlineStr">
        <is>
          <t>FS-HCM-2</t>
        </is>
      </c>
      <c r="E2230" t="inlineStr">
        <is>
          <t>HXX: Film Is Broken</t>
        </is>
      </c>
      <c r="F2230" t="n">
        <v>15</v>
      </c>
      <c r="G2230" t="n">
        <v>18.9784666666667</v>
      </c>
    </row>
    <row r="2231">
      <c r="A2231" t="inlineStr">
        <is>
          <t>Daily_Minor_Stops_2026_09_18.xlsx</t>
        </is>
      </c>
      <c r="B2231" t="inlineStr">
        <is>
          <t>Samridhi 5 Star Line</t>
        </is>
      </c>
      <c r="C2231" s="80" t="n">
        <v>46112</v>
      </c>
      <c r="D2231" t="inlineStr">
        <is>
          <t>FS-HCM-3</t>
        </is>
      </c>
      <c r="E2231" t="inlineStr">
        <is>
          <t>HXX: Film Is Broken</t>
        </is>
      </c>
      <c r="F2231" t="n">
        <v>11</v>
      </c>
      <c r="G2231" t="n">
        <v>8.319266666666669</v>
      </c>
    </row>
    <row r="2232">
      <c r="A2232" t="inlineStr">
        <is>
          <t>Daily_Minor_Stops_2026_09_18.xlsx</t>
        </is>
      </c>
      <c r="B2232" t="inlineStr">
        <is>
          <t>Samridhi 5 Star Line</t>
        </is>
      </c>
      <c r="C2232" s="80" t="n">
        <v>46112</v>
      </c>
      <c r="D2232" t="inlineStr">
        <is>
          <t>FS-HCM-3</t>
        </is>
      </c>
      <c r="E2232" t="inlineStr">
        <is>
          <t>FBX: Jam At Infeed</t>
        </is>
      </c>
      <c r="F2232" t="n">
        <v>7</v>
      </c>
      <c r="G2232" t="n">
        <v>24.8282166666667</v>
      </c>
    </row>
    <row r="2233">
      <c r="A2233" t="inlineStr">
        <is>
          <t>Daily_Minor_Stops_2026_09_18.xlsx</t>
        </is>
      </c>
      <c r="B2233" t="inlineStr">
        <is>
          <t>Samridhi 5 Star Line</t>
        </is>
      </c>
      <c r="C2233" s="80" t="n">
        <v>46112</v>
      </c>
      <c r="D2233" t="inlineStr">
        <is>
          <t>FS-HCM-4</t>
        </is>
      </c>
      <c r="E2233" t="inlineStr">
        <is>
          <t>HXX: Both Film Reels Are Empty</t>
        </is>
      </c>
      <c r="F2233" t="n">
        <v>4</v>
      </c>
      <c r="G2233" t="n">
        <v>2.67276666666667</v>
      </c>
    </row>
    <row r="2234">
      <c r="A2234" t="inlineStr">
        <is>
          <t>Daily_Minor_Stops_2026_09_18.xlsx</t>
        </is>
      </c>
      <c r="B2234" t="inlineStr">
        <is>
          <t>Samridhi 5 Star Line</t>
        </is>
      </c>
      <c r="C2234" s="80" t="n">
        <v>46112</v>
      </c>
      <c r="D2234" t="inlineStr">
        <is>
          <t>FS-HCM-4</t>
        </is>
      </c>
      <c r="E2234" t="inlineStr">
        <is>
          <t>Cover Machine Discharge Open</t>
        </is>
      </c>
      <c r="F2234" t="n">
        <v>10</v>
      </c>
      <c r="G2234" t="n">
        <v>19.6799833333333</v>
      </c>
    </row>
    <row r="2235">
      <c r="A2235" t="inlineStr">
        <is>
          <t>Daily_Minor_Stops_2026_09_18.xlsx</t>
        </is>
      </c>
      <c r="B2235" t="inlineStr">
        <is>
          <t>Samridhi 5 Star Line</t>
        </is>
      </c>
      <c r="C2235" s="80" t="n">
        <v>46112</v>
      </c>
      <c r="D2235" t="inlineStr">
        <is>
          <t>FS-HRM-5</t>
        </is>
      </c>
      <c r="E2235" t="inlineStr">
        <is>
          <t>Main Cover Open</t>
        </is>
      </c>
      <c r="F2235" t="n">
        <v>2</v>
      </c>
      <c r="G2235" t="n">
        <v>1.66678333333333</v>
      </c>
    </row>
    <row r="2236">
      <c r="A2236" t="inlineStr">
        <is>
          <t>Daily_Minor_Stops_2026_09_18.xlsx</t>
        </is>
      </c>
      <c r="B2236" t="inlineStr">
        <is>
          <t>Samridhi 5 Star Line</t>
        </is>
      </c>
      <c r="C2236" s="80" t="n">
        <v>46112</v>
      </c>
      <c r="D2236" t="inlineStr">
        <is>
          <t>FS-HRM-5</t>
        </is>
      </c>
      <c r="E2236" t="inlineStr">
        <is>
          <t>Film Registration Error</t>
        </is>
      </c>
      <c r="F2236" t="n">
        <v>2</v>
      </c>
      <c r="G2236" t="n">
        <v>0.166766666666667</v>
      </c>
    </row>
    <row r="2237">
      <c r="A2237" t="inlineStr">
        <is>
          <t>Daily_Minor_Stops_2026_09_18.xlsx</t>
        </is>
      </c>
      <c r="B2237" t="inlineStr">
        <is>
          <t>Samridhi 5 Star Line</t>
        </is>
      </c>
      <c r="C2237" s="80" t="n">
        <v>46112</v>
      </c>
      <c r="D2237" t="inlineStr">
        <is>
          <t>FS-TTLi-1</t>
        </is>
      </c>
      <c r="E2237" t="inlineStr">
        <is>
          <t>LOD/TGR11: Robot-Gripper Sensor Fault</t>
        </is>
      </c>
      <c r="F2237" t="n">
        <v>33</v>
      </c>
      <c r="G2237" t="n">
        <v>19.6709333333333</v>
      </c>
    </row>
    <row r="2238">
      <c r="A2238" t="inlineStr">
        <is>
          <t>Daily_Minor_Stops_2026_09_18.xlsx</t>
        </is>
      </c>
      <c r="B2238" t="inlineStr">
        <is>
          <t>Samridhi 5 Star Line</t>
        </is>
      </c>
      <c r="C2238" s="80" t="n">
        <v>46112</v>
      </c>
      <c r="D2238" t="inlineStr">
        <is>
          <t>FS-TTLi-1</t>
        </is>
      </c>
      <c r="E2238" t="inlineStr">
        <is>
          <t>FOR/BP11: Hand Over Of Blank Failed</t>
        </is>
      </c>
      <c r="F2238" t="n">
        <v>6</v>
      </c>
      <c r="G2238" t="n">
        <v>4.16765</v>
      </c>
    </row>
    <row r="2239">
      <c r="A2239" t="inlineStr">
        <is>
          <t>Daily_Minor_Stops_2026_09_18.xlsx</t>
        </is>
      </c>
      <c r="B2239" t="inlineStr">
        <is>
          <t>Samridhi 5 Star Line</t>
        </is>
      </c>
      <c r="C2239" s="80" t="n">
        <v>46112</v>
      </c>
      <c r="D2239" t="inlineStr">
        <is>
          <t>FS-TTLi-2</t>
        </is>
      </c>
      <c r="E2239" t="inlineStr">
        <is>
          <t>LOD/HXX11: Upstrm M/C Not Home in time</t>
        </is>
      </c>
      <c r="F2239" t="n">
        <v>16</v>
      </c>
      <c r="G2239" t="n">
        <v>43.6723</v>
      </c>
    </row>
    <row r="2240">
      <c r="A2240" t="inlineStr">
        <is>
          <t>Daily_Minor_Stops_2026_09_18.xlsx</t>
        </is>
      </c>
      <c r="B2240" t="inlineStr">
        <is>
          <t>Samridhi 5 Star Line</t>
        </is>
      </c>
      <c r="C2240" s="80" t="n">
        <v>46112</v>
      </c>
      <c r="D2240" t="inlineStr">
        <is>
          <t>FS-TTLi-2</t>
        </is>
      </c>
      <c r="E2240" t="inlineStr">
        <is>
          <t>FOR/BP11: Hand Over Of Blank Failed</t>
        </is>
      </c>
      <c r="F2240" t="n">
        <v>5</v>
      </c>
      <c r="G2240" t="n">
        <v>2.48005</v>
      </c>
    </row>
    <row r="2241">
      <c r="A2241" t="inlineStr">
        <is>
          <t>Daily_Minor_Stops_2026_09_18.xlsx</t>
        </is>
      </c>
      <c r="B2241" t="inlineStr">
        <is>
          <t>Samridhi 5 Star Line</t>
        </is>
      </c>
      <c r="C2241" s="80" t="n">
        <v>46112</v>
      </c>
      <c r="D2241" t="inlineStr">
        <is>
          <t>FS-TTLi-3</t>
        </is>
      </c>
      <c r="E2241" t="inlineStr">
        <is>
          <t>LOD/TGR11: Robot-Gripper Sensor Fault</t>
        </is>
      </c>
      <c r="F2241" t="n">
        <v>13</v>
      </c>
      <c r="G2241" t="n">
        <v>22.3360166666667</v>
      </c>
    </row>
    <row r="2242">
      <c r="A2242" t="inlineStr">
        <is>
          <t>Daily_Minor_Stops_2026_09_18.xlsx</t>
        </is>
      </c>
      <c r="B2242" t="inlineStr">
        <is>
          <t>Samridhi 5 Star Line</t>
        </is>
      </c>
      <c r="C2242" s="80" t="n">
        <v>46112</v>
      </c>
      <c r="D2242" t="inlineStr">
        <is>
          <t>FS-TTLi-3</t>
        </is>
      </c>
      <c r="E2242" t="inlineStr">
        <is>
          <t>FOR/BP11: Hand Over Of Blank Failed</t>
        </is>
      </c>
      <c r="F2242" t="n">
        <v>12</v>
      </c>
      <c r="G2242" t="n">
        <v>6.15845</v>
      </c>
    </row>
    <row r="2243">
      <c r="A2243" t="inlineStr">
        <is>
          <t>Daily_Minor_Stops_2026_09_18.xlsx</t>
        </is>
      </c>
      <c r="B2243" t="inlineStr">
        <is>
          <t>Samridhi 5 Star Line</t>
        </is>
      </c>
      <c r="C2243" s="80" t="n">
        <v>46113</v>
      </c>
      <c r="D2243" t="inlineStr">
        <is>
          <t>FS-HCM-1</t>
        </is>
      </c>
      <c r="E2243" t="inlineStr">
        <is>
          <t>HXX: Film Is Broken</t>
        </is>
      </c>
      <c r="F2243" t="n">
        <v>43</v>
      </c>
      <c r="G2243" t="n">
        <v>57.52825</v>
      </c>
    </row>
    <row r="2244">
      <c r="A2244" t="inlineStr">
        <is>
          <t>Daily_Minor_Stops_2026_09_18.xlsx</t>
        </is>
      </c>
      <c r="B2244" t="inlineStr">
        <is>
          <t>Samridhi 5 Star Line</t>
        </is>
      </c>
      <c r="C2244" s="80" t="n">
        <v>46113</v>
      </c>
      <c r="D2244" t="inlineStr">
        <is>
          <t>FS-HCM-1</t>
        </is>
      </c>
      <c r="E2244" t="inlineStr">
        <is>
          <t>FBX: Jam At Infeed</t>
        </is>
      </c>
      <c r="F2244" t="n">
        <v>15</v>
      </c>
      <c r="G2244" t="n">
        <v>4.5123</v>
      </c>
    </row>
    <row r="2245">
      <c r="A2245" t="inlineStr">
        <is>
          <t>Daily_Minor_Stops_2026_09_18.xlsx</t>
        </is>
      </c>
      <c r="B2245" t="inlineStr">
        <is>
          <t>Samridhi 5 Star Line</t>
        </is>
      </c>
      <c r="C2245" s="80" t="n">
        <v>46113</v>
      </c>
      <c r="D2245" t="inlineStr">
        <is>
          <t>FS-HCM-2</t>
        </is>
      </c>
      <c r="E2245" t="inlineStr">
        <is>
          <t>HXX: Outfeed Belt Drive Fault</t>
        </is>
      </c>
      <c r="F2245" t="n">
        <v>14</v>
      </c>
      <c r="G2245" t="n">
        <v>21.664</v>
      </c>
    </row>
    <row r="2246">
      <c r="A2246" t="inlineStr">
        <is>
          <t>Daily_Minor_Stops_2026_09_18.xlsx</t>
        </is>
      </c>
      <c r="B2246" t="inlineStr">
        <is>
          <t>Samridhi 5 Star Line</t>
        </is>
      </c>
      <c r="C2246" s="80" t="n">
        <v>46113</v>
      </c>
      <c r="D2246" t="inlineStr">
        <is>
          <t>FS-HCM-2</t>
        </is>
      </c>
      <c r="E2246" t="inlineStr">
        <is>
          <t>HXX: Film Is Broken</t>
        </is>
      </c>
      <c r="F2246" t="n">
        <v>27</v>
      </c>
      <c r="G2246" t="n">
        <v>25.8297833333333</v>
      </c>
    </row>
    <row r="2247">
      <c r="A2247" t="inlineStr">
        <is>
          <t>Daily_Minor_Stops_2026_09_18.xlsx</t>
        </is>
      </c>
      <c r="B2247" t="inlineStr">
        <is>
          <t>Samridhi 5 Star Line</t>
        </is>
      </c>
      <c r="C2247" s="80" t="n">
        <v>46113</v>
      </c>
      <c r="D2247" t="inlineStr">
        <is>
          <t>FS-HCM-3</t>
        </is>
      </c>
      <c r="E2247" t="inlineStr">
        <is>
          <t>HXX: Film Is Broken</t>
        </is>
      </c>
      <c r="F2247" t="n">
        <v>14</v>
      </c>
      <c r="G2247" t="n">
        <v>29.0182166666667</v>
      </c>
    </row>
    <row r="2248">
      <c r="A2248" t="inlineStr">
        <is>
          <t>Daily_Minor_Stops_2026_09_18.xlsx</t>
        </is>
      </c>
      <c r="B2248" t="inlineStr">
        <is>
          <t>Samridhi 5 Star Line</t>
        </is>
      </c>
      <c r="C2248" s="80" t="n">
        <v>46113</v>
      </c>
      <c r="D2248" t="inlineStr">
        <is>
          <t>FS-HCM-3</t>
        </is>
      </c>
      <c r="E2248" t="inlineStr">
        <is>
          <t>FBX: Overflow At Infeed</t>
        </is>
      </c>
      <c r="F2248" t="n">
        <v>7</v>
      </c>
      <c r="G2248" t="n">
        <v>2.32701666666667</v>
      </c>
    </row>
    <row r="2249">
      <c r="A2249" t="inlineStr">
        <is>
          <t>Daily_Minor_Stops_2026_09_18.xlsx</t>
        </is>
      </c>
      <c r="B2249" t="inlineStr">
        <is>
          <t>Samridhi 5 Star Line</t>
        </is>
      </c>
      <c r="C2249" s="80" t="n">
        <v>46113</v>
      </c>
      <c r="D2249" t="inlineStr">
        <is>
          <t>FS-HCM-4</t>
        </is>
      </c>
      <c r="E2249" t="inlineStr">
        <is>
          <t>HXX: Both Film Reels Are Empty</t>
        </is>
      </c>
      <c r="F2249" t="n">
        <v>3</v>
      </c>
      <c r="G2249" t="n">
        <v>0.999633333333333</v>
      </c>
    </row>
    <row r="2250">
      <c r="A2250" t="inlineStr">
        <is>
          <t>Daily_Minor_Stops_2026_09_18.xlsx</t>
        </is>
      </c>
      <c r="B2250" t="inlineStr">
        <is>
          <t>Samridhi 5 Star Line</t>
        </is>
      </c>
      <c r="C2250" s="80" t="n">
        <v>46113</v>
      </c>
      <c r="D2250" t="inlineStr">
        <is>
          <t>FS-HCM-4</t>
        </is>
      </c>
      <c r="E2250" t="inlineStr">
        <is>
          <t>FBX: Jam At Infeed</t>
        </is>
      </c>
      <c r="F2250" t="n">
        <v>3</v>
      </c>
      <c r="G2250" t="n">
        <v>0.505966666666667</v>
      </c>
    </row>
    <row r="2251">
      <c r="A2251" t="inlineStr">
        <is>
          <t>Daily_Minor_Stops_2026_09_18.xlsx</t>
        </is>
      </c>
      <c r="B2251" t="inlineStr">
        <is>
          <t>Samridhi 5 Star Line</t>
        </is>
      </c>
      <c r="C2251" s="80" t="n">
        <v>46113</v>
      </c>
      <c r="D2251" t="inlineStr">
        <is>
          <t>FS-HRM-5</t>
        </is>
      </c>
      <c r="E2251" t="inlineStr">
        <is>
          <t>Position Error-2</t>
        </is>
      </c>
      <c r="F2251" t="n">
        <v>2</v>
      </c>
      <c r="G2251" t="n">
        <v>1.16615</v>
      </c>
    </row>
    <row r="2252">
      <c r="A2252" t="inlineStr">
        <is>
          <t>Daily_Minor_Stops_2026_09_18.xlsx</t>
        </is>
      </c>
      <c r="B2252" t="inlineStr">
        <is>
          <t>Samridhi 5 Star Line</t>
        </is>
      </c>
      <c r="C2252" s="80" t="n">
        <v>46113</v>
      </c>
      <c r="D2252" t="inlineStr">
        <is>
          <t>FS-HRM-5</t>
        </is>
      </c>
      <c r="E2252" t="inlineStr">
        <is>
          <t>Door Acceleration Belt Open</t>
        </is>
      </c>
      <c r="F2252" t="n">
        <v>2</v>
      </c>
      <c r="G2252" t="n">
        <v>3.3339</v>
      </c>
    </row>
    <row r="2253">
      <c r="A2253" t="inlineStr">
        <is>
          <t>Daily_Minor_Stops_2026_09_18.xlsx</t>
        </is>
      </c>
      <c r="B2253" t="inlineStr">
        <is>
          <t>Samridhi 5 Star Line</t>
        </is>
      </c>
      <c r="C2253" s="80" t="n">
        <v>46113</v>
      </c>
      <c r="D2253" t="inlineStr">
        <is>
          <t>FS-TTLi-1</t>
        </is>
      </c>
      <c r="E2253" t="inlineStr">
        <is>
          <t>LOD/TGR11: Robot-Gripper Sensor Fault</t>
        </is>
      </c>
      <c r="F2253" t="n">
        <v>13</v>
      </c>
      <c r="G2253" t="n">
        <v>5.16473333333333</v>
      </c>
    </row>
    <row r="2254">
      <c r="A2254" t="inlineStr">
        <is>
          <t>Daily_Minor_Stops_2026_09_18.xlsx</t>
        </is>
      </c>
      <c r="B2254" t="inlineStr">
        <is>
          <t>Samridhi 5 Star Line</t>
        </is>
      </c>
      <c r="C2254" s="80" t="n">
        <v>46113</v>
      </c>
      <c r="D2254" t="inlineStr">
        <is>
          <t>FS-TTLi-1</t>
        </is>
      </c>
      <c r="E2254" t="inlineStr">
        <is>
          <t>FOR/BP11: Hand Over Of Blank Failed</t>
        </is>
      </c>
      <c r="F2254" t="n">
        <v>26</v>
      </c>
      <c r="G2254" t="n">
        <v>18.6694666666667</v>
      </c>
    </row>
    <row r="2255">
      <c r="A2255" t="inlineStr">
        <is>
          <t>Daily_Minor_Stops_2026_09_18.xlsx</t>
        </is>
      </c>
      <c r="B2255" t="inlineStr">
        <is>
          <t>Samridhi 5 Star Line</t>
        </is>
      </c>
      <c r="C2255" s="80" t="n">
        <v>46113</v>
      </c>
      <c r="D2255" t="inlineStr">
        <is>
          <t>FS-TTLi-2</t>
        </is>
      </c>
      <c r="E2255" t="inlineStr">
        <is>
          <t>LOD/TGR11: Robot-Gripper Sensor Fault</t>
        </is>
      </c>
      <c r="F2255" t="n">
        <v>4</v>
      </c>
      <c r="G2255" t="n">
        <v>1.84301666666667</v>
      </c>
    </row>
    <row r="2256">
      <c r="A2256" t="inlineStr">
        <is>
          <t>Daily_Minor_Stops_2026_09_18.xlsx</t>
        </is>
      </c>
      <c r="B2256" t="inlineStr">
        <is>
          <t>Samridhi 5 Star Line</t>
        </is>
      </c>
      <c r="C2256" s="80" t="n">
        <v>46113</v>
      </c>
      <c r="D2256" t="inlineStr">
        <is>
          <t>FS-TTLi-2</t>
        </is>
      </c>
      <c r="E2256" t="inlineStr">
        <is>
          <t>LOD/HXX11: Upstrm M/C Not Home in time</t>
        </is>
      </c>
      <c r="F2256" t="n">
        <v>11</v>
      </c>
      <c r="G2256" t="n">
        <v>41.3407666666667</v>
      </c>
    </row>
    <row r="2257">
      <c r="A2257" t="inlineStr">
        <is>
          <t>Daily_Minor_Stops_2026_09_18.xlsx</t>
        </is>
      </c>
      <c r="B2257" t="inlineStr">
        <is>
          <t>Samridhi 5 Star Line</t>
        </is>
      </c>
      <c r="C2257" s="80" t="n">
        <v>46113</v>
      </c>
      <c r="D2257" t="inlineStr">
        <is>
          <t>FS-TTLi-3</t>
        </is>
      </c>
      <c r="E2257" t="inlineStr">
        <is>
          <t>FOR/BP11: Hand Over Of Blank Failed</t>
        </is>
      </c>
      <c r="F2257" t="n">
        <v>6</v>
      </c>
      <c r="G2257" t="n">
        <v>3.82691666666667</v>
      </c>
    </row>
    <row r="2258">
      <c r="A2258" t="inlineStr">
        <is>
          <t>Daily_Minor_Stops_2026_09_18.xlsx</t>
        </is>
      </c>
      <c r="B2258" t="inlineStr">
        <is>
          <t>Samridhi 5 Star Line</t>
        </is>
      </c>
      <c r="C2258" s="80" t="n">
        <v>46113</v>
      </c>
      <c r="D2258" t="inlineStr">
        <is>
          <t>FS-TTLi-3</t>
        </is>
      </c>
      <c r="E2258" t="inlineStr">
        <is>
          <t>CLO/CDC11: Pusher / Actuator Not ON Time</t>
        </is>
      </c>
      <c r="F2258" t="n">
        <v>3</v>
      </c>
      <c r="G2258" t="n">
        <v>1.49751666666667</v>
      </c>
    </row>
    <row r="2259">
      <c r="A2259" t="inlineStr">
        <is>
          <t>Daily_Minor_Stops_2026_09_18.xlsx</t>
        </is>
      </c>
      <c r="B2259" t="inlineStr">
        <is>
          <t>Samridhi 5 Star Line</t>
        </is>
      </c>
      <c r="C2259" s="80" t="n">
        <v>46114</v>
      </c>
      <c r="D2259" t="inlineStr">
        <is>
          <t>FS-HCM-1</t>
        </is>
      </c>
      <c r="E2259" t="inlineStr">
        <is>
          <t>HXX: Film Is Broken</t>
        </is>
      </c>
      <c r="F2259" t="n">
        <v>27</v>
      </c>
      <c r="G2259" t="n">
        <v>26.48395</v>
      </c>
    </row>
    <row r="2260">
      <c r="A2260" t="inlineStr">
        <is>
          <t>Daily_Minor_Stops_2026_09_18.xlsx</t>
        </is>
      </c>
      <c r="B2260" t="inlineStr">
        <is>
          <t>Samridhi 5 Star Line</t>
        </is>
      </c>
      <c r="C2260" s="80" t="n">
        <v>46114</v>
      </c>
      <c r="D2260" t="inlineStr">
        <is>
          <t>FS-HCM-1</t>
        </is>
      </c>
      <c r="E2260" t="inlineStr">
        <is>
          <t>FBX: Jam At Infeed</t>
        </is>
      </c>
      <c r="F2260" t="n">
        <v>20</v>
      </c>
      <c r="G2260" t="n">
        <v>7.15995</v>
      </c>
    </row>
    <row r="2261">
      <c r="A2261" t="inlineStr">
        <is>
          <t>Daily_Minor_Stops_2026_09_18.xlsx</t>
        </is>
      </c>
      <c r="B2261" t="inlineStr">
        <is>
          <t>Samridhi 5 Star Line</t>
        </is>
      </c>
      <c r="C2261" s="80" t="n">
        <v>46114</v>
      </c>
      <c r="D2261" t="inlineStr">
        <is>
          <t>FS-HCM-2</t>
        </is>
      </c>
      <c r="E2261" t="inlineStr">
        <is>
          <t>HXX: Outfeed Belt Drive Fault</t>
        </is>
      </c>
      <c r="F2261" t="n">
        <v>29</v>
      </c>
      <c r="G2261" t="n">
        <v>99.49356666666669</v>
      </c>
    </row>
    <row r="2262">
      <c r="A2262" t="inlineStr">
        <is>
          <t>Daily_Minor_Stops_2026_09_18.xlsx</t>
        </is>
      </c>
      <c r="B2262" t="inlineStr">
        <is>
          <t>Samridhi 5 Star Line</t>
        </is>
      </c>
      <c r="C2262" s="80" t="n">
        <v>46114</v>
      </c>
      <c r="D2262" t="inlineStr">
        <is>
          <t>FS-HCM-2</t>
        </is>
      </c>
      <c r="E2262" t="inlineStr">
        <is>
          <t>HXX: Film Is Broken</t>
        </is>
      </c>
      <c r="F2262" t="n">
        <v>19</v>
      </c>
      <c r="G2262" t="n">
        <v>16.4947166666667</v>
      </c>
    </row>
    <row r="2263">
      <c r="A2263" t="inlineStr">
        <is>
          <t>Daily_Minor_Stops_2026_09_18.xlsx</t>
        </is>
      </c>
      <c r="B2263" t="inlineStr">
        <is>
          <t>Samridhi 5 Star Line</t>
        </is>
      </c>
      <c r="C2263" s="80" t="n">
        <v>46114</v>
      </c>
      <c r="D2263" t="inlineStr">
        <is>
          <t>FS-HCM-3</t>
        </is>
      </c>
      <c r="E2263" t="inlineStr">
        <is>
          <t>HXX: Film Is Broken</t>
        </is>
      </c>
      <c r="F2263" t="n">
        <v>12</v>
      </c>
      <c r="G2263" t="n">
        <v>5.14616666666667</v>
      </c>
    </row>
    <row r="2264">
      <c r="A2264" t="inlineStr">
        <is>
          <t>Daily_Minor_Stops_2026_09_18.xlsx</t>
        </is>
      </c>
      <c r="B2264" t="inlineStr">
        <is>
          <t>Samridhi 5 Star Line</t>
        </is>
      </c>
      <c r="C2264" s="80" t="n">
        <v>46114</v>
      </c>
      <c r="D2264" t="inlineStr">
        <is>
          <t>FS-HCM-3</t>
        </is>
      </c>
      <c r="E2264" t="inlineStr">
        <is>
          <t>FBX: Overflow At Infeed</t>
        </is>
      </c>
      <c r="F2264" t="n">
        <v>13</v>
      </c>
      <c r="G2264" t="n">
        <v>11.1631166666667</v>
      </c>
    </row>
    <row r="2265">
      <c r="A2265" t="inlineStr">
        <is>
          <t>Daily_Minor_Stops_2026_09_18.xlsx</t>
        </is>
      </c>
      <c r="B2265" t="inlineStr">
        <is>
          <t>Samridhi 5 Star Line</t>
        </is>
      </c>
      <c r="C2265" s="80" t="n">
        <v>46114</v>
      </c>
      <c r="D2265" t="inlineStr">
        <is>
          <t>FS-HCM-4</t>
        </is>
      </c>
      <c r="E2265" t="inlineStr">
        <is>
          <t>FBX: Jam At Infeed</t>
        </is>
      </c>
      <c r="F2265" t="n">
        <v>11</v>
      </c>
      <c r="G2265" t="n">
        <v>8.173550000000001</v>
      </c>
    </row>
    <row r="2266">
      <c r="A2266" t="inlineStr">
        <is>
          <t>Daily_Minor_Stops_2026_09_18.xlsx</t>
        </is>
      </c>
      <c r="B2266" t="inlineStr">
        <is>
          <t>Samridhi 5 Star Line</t>
        </is>
      </c>
      <c r="C2266" s="80" t="n">
        <v>46114</v>
      </c>
      <c r="D2266" t="inlineStr">
        <is>
          <t>FS-HCM-4</t>
        </is>
      </c>
      <c r="E2266" t="inlineStr">
        <is>
          <t>Cover Machine Discharge Open</t>
        </is>
      </c>
      <c r="F2266" t="n">
        <v>4</v>
      </c>
      <c r="G2266" t="n">
        <v>3.18151666666667</v>
      </c>
    </row>
    <row r="2267">
      <c r="A2267" t="inlineStr">
        <is>
          <t>Daily_Minor_Stops_2026_09_18.xlsx</t>
        </is>
      </c>
      <c r="B2267" t="inlineStr">
        <is>
          <t>Samridhi 5 Star Line</t>
        </is>
      </c>
      <c r="C2267" s="80" t="n">
        <v>46114</v>
      </c>
      <c r="D2267" t="inlineStr">
        <is>
          <t>FS-HRM-5</t>
        </is>
      </c>
      <c r="E2267" t="inlineStr">
        <is>
          <t>Film Is Broken-1</t>
        </is>
      </c>
      <c r="F2267" t="n">
        <v>6</v>
      </c>
      <c r="G2267" t="n">
        <v>12.68245</v>
      </c>
    </row>
    <row r="2268">
      <c r="A2268" t="inlineStr">
        <is>
          <t>Daily_Minor_Stops_2026_09_18.xlsx</t>
        </is>
      </c>
      <c r="B2268" t="inlineStr">
        <is>
          <t>Samridhi 5 Star Line</t>
        </is>
      </c>
      <c r="C2268" s="80" t="n">
        <v>46114</v>
      </c>
      <c r="D2268" t="inlineStr">
        <is>
          <t>FS-HRM-5</t>
        </is>
      </c>
      <c r="E2268" t="inlineStr">
        <is>
          <t>Cover Machine Outfeed Open</t>
        </is>
      </c>
      <c r="F2268" t="n">
        <v>5</v>
      </c>
      <c r="G2268" t="n">
        <v>2.66598333333333</v>
      </c>
    </row>
    <row r="2269">
      <c r="A2269" t="inlineStr">
        <is>
          <t>Daily_Minor_Stops_2026_09_18.xlsx</t>
        </is>
      </c>
      <c r="B2269" t="inlineStr">
        <is>
          <t>Samridhi 5 Star Line</t>
        </is>
      </c>
      <c r="C2269" s="80" t="n">
        <v>46114</v>
      </c>
      <c r="D2269" t="inlineStr">
        <is>
          <t>FS-TTLi-1</t>
        </is>
      </c>
      <c r="E2269" t="inlineStr">
        <is>
          <t>LOD/TGR11: Robot-Gripper Sensor Fault</t>
        </is>
      </c>
      <c r="F2269" t="n">
        <v>14</v>
      </c>
      <c r="G2269" t="n">
        <v>7.64648333333333</v>
      </c>
    </row>
    <row r="2270">
      <c r="A2270" t="inlineStr">
        <is>
          <t>Daily_Minor_Stops_2026_09_18.xlsx</t>
        </is>
      </c>
      <c r="B2270" t="inlineStr">
        <is>
          <t>Samridhi 5 Star Line</t>
        </is>
      </c>
      <c r="C2270" s="80" t="n">
        <v>46114</v>
      </c>
      <c r="D2270" t="inlineStr">
        <is>
          <t>FS-TTLi-1</t>
        </is>
      </c>
      <c r="E2270" t="inlineStr">
        <is>
          <t>FOR/BP11: Hand Over Of Blank Failed</t>
        </is>
      </c>
      <c r="F2270" t="n">
        <v>9</v>
      </c>
      <c r="G2270" t="n">
        <v>5.16341666666667</v>
      </c>
    </row>
    <row r="2271">
      <c r="A2271" t="inlineStr">
        <is>
          <t>Daily_Minor_Stops_2026_09_18.xlsx</t>
        </is>
      </c>
      <c r="B2271" t="inlineStr">
        <is>
          <t>Samridhi 5 Star Line</t>
        </is>
      </c>
      <c r="C2271" s="80" t="n">
        <v>46114</v>
      </c>
      <c r="D2271" t="inlineStr">
        <is>
          <t>FS-TTLi-2</t>
        </is>
      </c>
      <c r="E2271" t="inlineStr">
        <is>
          <t>LOD/HXX11: Upstrm M/C Not Home in time</t>
        </is>
      </c>
      <c r="F2271" t="n">
        <v>31</v>
      </c>
      <c r="G2271" t="n">
        <v>122.866166666667</v>
      </c>
    </row>
    <row r="2272">
      <c r="A2272" t="inlineStr">
        <is>
          <t>Daily_Minor_Stops_2026_09_18.xlsx</t>
        </is>
      </c>
      <c r="B2272" t="inlineStr">
        <is>
          <t>Samridhi 5 Star Line</t>
        </is>
      </c>
      <c r="C2272" s="80" t="n">
        <v>46114</v>
      </c>
      <c r="D2272" t="inlineStr">
        <is>
          <t>FS-TTLi-2</t>
        </is>
      </c>
      <c r="E2272" t="inlineStr">
        <is>
          <t>FOR/BP11: Hand Over Of Blank Failed</t>
        </is>
      </c>
      <c r="F2272" t="n">
        <v>10</v>
      </c>
      <c r="G2272" t="n">
        <v>4.66243333333333</v>
      </c>
    </row>
    <row r="2273">
      <c r="A2273" t="inlineStr">
        <is>
          <t>Daily_Minor_Stops_2026_09_18.xlsx</t>
        </is>
      </c>
      <c r="B2273" t="inlineStr">
        <is>
          <t>Samridhi 5 Star Line</t>
        </is>
      </c>
      <c r="C2273" s="80" t="n">
        <v>46114</v>
      </c>
      <c r="D2273" t="inlineStr">
        <is>
          <t>FS-TTLi-3</t>
        </is>
      </c>
      <c r="E2273" t="inlineStr">
        <is>
          <t>FOR/BP11: Hand Over Of Blank Failed</t>
        </is>
      </c>
      <c r="F2273" t="n">
        <v>5</v>
      </c>
      <c r="G2273" t="n">
        <v>1.33951666666667</v>
      </c>
    </row>
    <row r="2274">
      <c r="A2274" t="inlineStr">
        <is>
          <t>Daily_Minor_Stops_2026_09_18.xlsx</t>
        </is>
      </c>
      <c r="B2274" t="inlineStr">
        <is>
          <t>Samridhi 5 Star Line</t>
        </is>
      </c>
      <c r="C2274" s="80" t="n">
        <v>46114</v>
      </c>
      <c r="D2274" t="inlineStr">
        <is>
          <t>FS-TTLi-3</t>
        </is>
      </c>
      <c r="E2274" t="inlineStr">
        <is>
          <t>CLO/TFXX: Jam On Tray Infeed</t>
        </is>
      </c>
      <c r="F2274" t="n">
        <v>7</v>
      </c>
      <c r="G2274" t="n">
        <v>4.50216666666667</v>
      </c>
    </row>
    <row r="2275">
      <c r="A2275" t="inlineStr">
        <is>
          <t>Daily_Minor_Stops_2026_09_18.xlsx</t>
        </is>
      </c>
      <c r="B2275" t="inlineStr">
        <is>
          <t>Samridhi 5 Star Line</t>
        </is>
      </c>
      <c r="C2275" s="80" t="n">
        <v>46115</v>
      </c>
      <c r="D2275" t="inlineStr">
        <is>
          <t>FS-HCM-1</t>
        </is>
      </c>
      <c r="E2275" t="inlineStr">
        <is>
          <t>HXX: Film Is Broken</t>
        </is>
      </c>
      <c r="F2275" t="n">
        <v>24</v>
      </c>
      <c r="G2275" t="n">
        <v>26.91285</v>
      </c>
    </row>
    <row r="2276">
      <c r="A2276" t="inlineStr">
        <is>
          <t>Daily_Minor_Stops_2026_09_18.xlsx</t>
        </is>
      </c>
      <c r="B2276" t="inlineStr">
        <is>
          <t>Samridhi 5 Star Line</t>
        </is>
      </c>
      <c r="C2276" s="80" t="n">
        <v>46115</v>
      </c>
      <c r="D2276" t="inlineStr">
        <is>
          <t>FS-HCM-1</t>
        </is>
      </c>
      <c r="E2276" t="inlineStr">
        <is>
          <t>FBX: Jam At Infeed</t>
        </is>
      </c>
      <c r="F2276" t="n">
        <v>14</v>
      </c>
      <c r="G2276" t="n">
        <v>4.3216</v>
      </c>
    </row>
    <row r="2277">
      <c r="A2277" t="inlineStr">
        <is>
          <t>Daily_Minor_Stops_2026_09_18.xlsx</t>
        </is>
      </c>
      <c r="B2277" t="inlineStr">
        <is>
          <t>Samridhi 5 Star Line</t>
        </is>
      </c>
      <c r="C2277" s="80" t="n">
        <v>46115</v>
      </c>
      <c r="D2277" t="inlineStr">
        <is>
          <t>FS-HCM-2</t>
        </is>
      </c>
      <c r="E2277" t="inlineStr">
        <is>
          <t>HXX: Film Is Broken</t>
        </is>
      </c>
      <c r="F2277" t="n">
        <v>20</v>
      </c>
      <c r="G2277" t="n">
        <v>25.1694833333333</v>
      </c>
    </row>
    <row r="2278">
      <c r="A2278" t="inlineStr">
        <is>
          <t>Daily_Minor_Stops_2026_09_18.xlsx</t>
        </is>
      </c>
      <c r="B2278" t="inlineStr">
        <is>
          <t>Samridhi 5 Star Line</t>
        </is>
      </c>
      <c r="C2278" s="80" t="n">
        <v>46115</v>
      </c>
      <c r="D2278" t="inlineStr">
        <is>
          <t>FS-HCM-2</t>
        </is>
      </c>
      <c r="E2278" t="inlineStr">
        <is>
          <t>HXX: Double Package Rejected many times</t>
        </is>
      </c>
      <c r="F2278" t="n">
        <v>21</v>
      </c>
      <c r="G2278" t="n">
        <v>13.6319166666667</v>
      </c>
    </row>
    <row r="2279">
      <c r="A2279" t="inlineStr">
        <is>
          <t>Daily_Minor_Stops_2026_09_18.xlsx</t>
        </is>
      </c>
      <c r="B2279" t="inlineStr">
        <is>
          <t>Samridhi 5 Star Line</t>
        </is>
      </c>
      <c r="C2279" s="80" t="n">
        <v>46115</v>
      </c>
      <c r="D2279" t="inlineStr">
        <is>
          <t>FS-HCM-3</t>
        </is>
      </c>
      <c r="E2279" t="inlineStr">
        <is>
          <t>HXX: Too Many Consecutive Rejects</t>
        </is>
      </c>
      <c r="F2279" t="n">
        <v>10</v>
      </c>
      <c r="G2279" t="n">
        <v>96.6633666666667</v>
      </c>
    </row>
    <row r="2280">
      <c r="A2280" t="inlineStr">
        <is>
          <t>Daily_Minor_Stops_2026_09_18.xlsx</t>
        </is>
      </c>
      <c r="B2280" t="inlineStr">
        <is>
          <t>Samridhi 5 Star Line</t>
        </is>
      </c>
      <c r="C2280" s="80" t="n">
        <v>46115</v>
      </c>
      <c r="D2280" t="inlineStr">
        <is>
          <t>FS-HCM-3</t>
        </is>
      </c>
      <c r="E2280" t="inlineStr">
        <is>
          <t>FBX: Jam At Infeed</t>
        </is>
      </c>
      <c r="F2280" t="n">
        <v>26</v>
      </c>
      <c r="G2280" t="n">
        <v>17.9697</v>
      </c>
    </row>
    <row r="2281">
      <c r="A2281" t="inlineStr">
        <is>
          <t>Daily_Minor_Stops_2026_09_18.xlsx</t>
        </is>
      </c>
      <c r="B2281" t="inlineStr">
        <is>
          <t>Samridhi 5 Star Line</t>
        </is>
      </c>
      <c r="C2281" s="80" t="n">
        <v>46115</v>
      </c>
      <c r="D2281" t="inlineStr">
        <is>
          <t>FS-HCM-4</t>
        </is>
      </c>
      <c r="E2281" t="inlineStr">
        <is>
          <t>Cover Machine Discharge Open</t>
        </is>
      </c>
      <c r="F2281" t="n">
        <v>3</v>
      </c>
      <c r="G2281" t="n">
        <v>20.5011833333333</v>
      </c>
    </row>
    <row r="2282">
      <c r="A2282" t="inlineStr">
        <is>
          <t>Daily_Minor_Stops_2026_09_18.xlsx</t>
        </is>
      </c>
      <c r="B2282" t="inlineStr">
        <is>
          <t>Samridhi 5 Star Line</t>
        </is>
      </c>
      <c r="C2282" s="80" t="n">
        <v>46115</v>
      </c>
      <c r="D2282" t="inlineStr">
        <is>
          <t>FS-HCM-4</t>
        </is>
      </c>
      <c r="E2282" t="inlineStr">
        <is>
          <t>Cover Folding Box Open</t>
        </is>
      </c>
      <c r="F2282" t="n">
        <v>4</v>
      </c>
      <c r="G2282" t="n">
        <v>0.66675</v>
      </c>
    </row>
    <row r="2283">
      <c r="A2283" t="inlineStr">
        <is>
          <t>Daily_Minor_Stops_2026_09_18.xlsx</t>
        </is>
      </c>
      <c r="B2283" t="inlineStr">
        <is>
          <t>Samridhi 5 Star Line</t>
        </is>
      </c>
      <c r="C2283" s="80" t="n">
        <v>46115</v>
      </c>
      <c r="D2283" t="inlineStr">
        <is>
          <t>FS-HRM-5</t>
        </is>
      </c>
      <c r="E2283" t="inlineStr">
        <is>
          <t>Position Error-2</t>
        </is>
      </c>
      <c r="F2283" t="n">
        <v>3</v>
      </c>
      <c r="G2283" t="n">
        <v>0.8341333333333329</v>
      </c>
    </row>
    <row r="2284">
      <c r="A2284" t="inlineStr">
        <is>
          <t>Daily_Minor_Stops_2026_09_18.xlsx</t>
        </is>
      </c>
      <c r="B2284" t="inlineStr">
        <is>
          <t>Samridhi 5 Star Line</t>
        </is>
      </c>
      <c r="C2284" s="80" t="n">
        <v>46115</v>
      </c>
      <c r="D2284" t="inlineStr">
        <is>
          <t>FS-HRM-5</t>
        </is>
      </c>
      <c r="E2284" t="inlineStr">
        <is>
          <t>Cover Machine Outfeed Open</t>
        </is>
      </c>
      <c r="F2284" t="n">
        <v>6</v>
      </c>
      <c r="G2284" t="n">
        <v>3.33348333333333</v>
      </c>
    </row>
    <row r="2285">
      <c r="A2285" t="inlineStr">
        <is>
          <t>Daily_Minor_Stops_2026_09_18.xlsx</t>
        </is>
      </c>
      <c r="B2285" t="inlineStr">
        <is>
          <t>Samridhi 5 Star Line</t>
        </is>
      </c>
      <c r="C2285" s="80" t="n">
        <v>46115</v>
      </c>
      <c r="D2285" t="inlineStr">
        <is>
          <t>FS-TTLi-1</t>
        </is>
      </c>
      <c r="E2285" t="inlineStr">
        <is>
          <t>LOD/TGR11: Robot-Gripper Sensor Fault</t>
        </is>
      </c>
      <c r="F2285" t="n">
        <v>7</v>
      </c>
      <c r="G2285" t="n">
        <v>2.00046666666667</v>
      </c>
    </row>
    <row r="2286">
      <c r="A2286" t="inlineStr">
        <is>
          <t>Daily_Minor_Stops_2026_09_18.xlsx</t>
        </is>
      </c>
      <c r="B2286" t="inlineStr">
        <is>
          <t>Samridhi 5 Star Line</t>
        </is>
      </c>
      <c r="C2286" s="80" t="n">
        <v>46115</v>
      </c>
      <c r="D2286" t="inlineStr">
        <is>
          <t>FS-TTLi-1</t>
        </is>
      </c>
      <c r="E2286" t="inlineStr">
        <is>
          <t>FOR/BP11: Hand Over Of Blank Failed</t>
        </is>
      </c>
      <c r="F2286" t="n">
        <v>30</v>
      </c>
      <c r="G2286" t="n">
        <v>26.5145666666667</v>
      </c>
    </row>
    <row r="2287">
      <c r="A2287" t="inlineStr">
        <is>
          <t>Daily_Minor_Stops_2026_09_18.xlsx</t>
        </is>
      </c>
      <c r="B2287" t="inlineStr">
        <is>
          <t>Samridhi 5 Star Line</t>
        </is>
      </c>
      <c r="C2287" s="80" t="n">
        <v>46115</v>
      </c>
      <c r="D2287" t="inlineStr">
        <is>
          <t>FS-TTLi-2</t>
        </is>
      </c>
      <c r="E2287" t="inlineStr">
        <is>
          <t>FOR/FT11: Hand Over Failure Of Tray</t>
        </is>
      </c>
      <c r="F2287" t="n">
        <v>3</v>
      </c>
      <c r="G2287" t="n">
        <v>0.500416666666667</v>
      </c>
    </row>
    <row r="2288">
      <c r="A2288" t="inlineStr">
        <is>
          <t>Daily_Minor_Stops_2026_09_18.xlsx</t>
        </is>
      </c>
      <c r="B2288" t="inlineStr">
        <is>
          <t>Samridhi 5 Star Line</t>
        </is>
      </c>
      <c r="C2288" s="80" t="n">
        <v>46115</v>
      </c>
      <c r="D2288" t="inlineStr">
        <is>
          <t>FS-TTLi-2</t>
        </is>
      </c>
      <c r="E2288" t="inlineStr">
        <is>
          <t>FOR/BP11: Hand Over Of Blank Failed</t>
        </is>
      </c>
      <c r="F2288" t="n">
        <v>7</v>
      </c>
      <c r="G2288" t="n">
        <v>1.84926666666667</v>
      </c>
    </row>
    <row r="2289">
      <c r="A2289" t="inlineStr">
        <is>
          <t>Daily_Minor_Stops_2026_09_18.xlsx</t>
        </is>
      </c>
      <c r="B2289" t="inlineStr">
        <is>
          <t>Samridhi 5 Star Line</t>
        </is>
      </c>
      <c r="C2289" s="80" t="n">
        <v>46115</v>
      </c>
      <c r="D2289" t="inlineStr">
        <is>
          <t>FS-TTLi-3</t>
        </is>
      </c>
      <c r="E2289" t="inlineStr">
        <is>
          <t>LOD/TGR11: Robot-Gripper Sensor Fault</t>
        </is>
      </c>
      <c r="F2289" t="n">
        <v>5</v>
      </c>
      <c r="G2289" t="n">
        <v>2.16028333333333</v>
      </c>
    </row>
    <row r="2290">
      <c r="A2290" t="inlineStr">
        <is>
          <t>Daily_Minor_Stops_2026_09_18.xlsx</t>
        </is>
      </c>
      <c r="B2290" t="inlineStr">
        <is>
          <t>Samridhi 5 Star Line</t>
        </is>
      </c>
      <c r="C2290" s="80" t="n">
        <v>46115</v>
      </c>
      <c r="D2290" t="inlineStr">
        <is>
          <t>FS-TTLi-3</t>
        </is>
      </c>
      <c r="E2290" t="inlineStr">
        <is>
          <t>FOR/FT11: Hand Over Failure Of Tray</t>
        </is>
      </c>
      <c r="F2290" t="n">
        <v>21</v>
      </c>
      <c r="G2290" t="n">
        <v>17.82885</v>
      </c>
    </row>
    <row r="2291">
      <c r="A2291" t="inlineStr">
        <is>
          <t>Daily_Minor_Stops_2026_09_18.xlsx</t>
        </is>
      </c>
      <c r="B2291" t="inlineStr">
        <is>
          <t>Samridhi 5 Star Line</t>
        </is>
      </c>
      <c r="C2291" s="80" t="n">
        <v>46116</v>
      </c>
      <c r="D2291" t="inlineStr">
        <is>
          <t>FS-HCM-1</t>
        </is>
      </c>
      <c r="E2291" t="inlineStr">
        <is>
          <t>HXX: Film Is Broken</t>
        </is>
      </c>
      <c r="F2291" t="n">
        <v>16</v>
      </c>
      <c r="G2291" t="n">
        <v>15.4397</v>
      </c>
    </row>
    <row r="2292">
      <c r="A2292" t="inlineStr">
        <is>
          <t>Daily_Minor_Stops_2026_09_18.xlsx</t>
        </is>
      </c>
      <c r="B2292" t="inlineStr">
        <is>
          <t>Samridhi 5 Star Line</t>
        </is>
      </c>
      <c r="C2292" s="80" t="n">
        <v>46116</v>
      </c>
      <c r="D2292" t="inlineStr">
        <is>
          <t>FS-HCM-1</t>
        </is>
      </c>
      <c r="E2292" t="inlineStr">
        <is>
          <t>FBX: Jam At Infeed</t>
        </is>
      </c>
      <c r="F2292" t="n">
        <v>17</v>
      </c>
      <c r="G2292" t="n">
        <v>9.767583333333331</v>
      </c>
    </row>
    <row r="2293">
      <c r="A2293" t="inlineStr">
        <is>
          <t>Daily_Minor_Stops_2026_09_18.xlsx</t>
        </is>
      </c>
      <c r="B2293" t="inlineStr">
        <is>
          <t>Samridhi 5 Star Line</t>
        </is>
      </c>
      <c r="C2293" s="80" t="n">
        <v>46116</v>
      </c>
      <c r="D2293" t="inlineStr">
        <is>
          <t>FS-HCM-2</t>
        </is>
      </c>
      <c r="E2293" t="inlineStr">
        <is>
          <t>HXX: Data Printer Not Ready</t>
        </is>
      </c>
      <c r="F2293" t="n">
        <v>27</v>
      </c>
      <c r="G2293" t="n">
        <v>11.7479333333333</v>
      </c>
    </row>
    <row r="2294">
      <c r="A2294" t="inlineStr">
        <is>
          <t>Daily_Minor_Stops_2026_09_18.xlsx</t>
        </is>
      </c>
      <c r="B2294" t="inlineStr">
        <is>
          <t>Samridhi 5 Star Line</t>
        </is>
      </c>
      <c r="C2294" s="80" t="n">
        <v>46116</v>
      </c>
      <c r="D2294" t="inlineStr">
        <is>
          <t>FS-HCM-2</t>
        </is>
      </c>
      <c r="E2294" t="inlineStr">
        <is>
          <t>Cover Machine Discharge Open</t>
        </is>
      </c>
      <c r="F2294" t="n">
        <v>16</v>
      </c>
      <c r="G2294" t="n">
        <v>42.1887333333333</v>
      </c>
    </row>
    <row r="2295">
      <c r="A2295" t="inlineStr">
        <is>
          <t>Daily_Minor_Stops_2026_09_18.xlsx</t>
        </is>
      </c>
      <c r="B2295" t="inlineStr">
        <is>
          <t>Samridhi 5 Star Line</t>
        </is>
      </c>
      <c r="C2295" s="80" t="n">
        <v>46116</v>
      </c>
      <c r="D2295" t="inlineStr">
        <is>
          <t>FS-HCM-3</t>
        </is>
      </c>
      <c r="E2295" t="inlineStr">
        <is>
          <t>HXX: Too Many Consecutive Rejects</t>
        </is>
      </c>
      <c r="F2295" t="n">
        <v>16</v>
      </c>
      <c r="G2295" t="n">
        <v>9.49793333333333</v>
      </c>
    </row>
    <row r="2296">
      <c r="A2296" t="inlineStr">
        <is>
          <t>Daily_Minor_Stops_2026_09_18.xlsx</t>
        </is>
      </c>
      <c r="B2296" t="inlineStr">
        <is>
          <t>Samridhi 5 Star Line</t>
        </is>
      </c>
      <c r="C2296" s="80" t="n">
        <v>46116</v>
      </c>
      <c r="D2296" t="inlineStr">
        <is>
          <t>FS-HCM-3</t>
        </is>
      </c>
      <c r="E2296" t="inlineStr">
        <is>
          <t>FBX: Jam At Infeed</t>
        </is>
      </c>
      <c r="F2296" t="n">
        <v>33</v>
      </c>
      <c r="G2296" t="n">
        <v>12.7388166666667</v>
      </c>
    </row>
    <row r="2297">
      <c r="A2297" t="inlineStr">
        <is>
          <t>Daily_Minor_Stops_2026_09_18.xlsx</t>
        </is>
      </c>
      <c r="B2297" t="inlineStr">
        <is>
          <t>Samridhi 5 Star Line</t>
        </is>
      </c>
      <c r="C2297" s="80" t="n">
        <v>46116</v>
      </c>
      <c r="D2297" t="inlineStr">
        <is>
          <t>FS-HCM-4</t>
        </is>
      </c>
      <c r="E2297" t="inlineStr">
        <is>
          <t>HXX: Film Registration Error</t>
        </is>
      </c>
      <c r="F2297" t="n">
        <v>3</v>
      </c>
      <c r="G2297" t="n">
        <v>1.33468333333333</v>
      </c>
    </row>
    <row r="2298">
      <c r="A2298" t="inlineStr">
        <is>
          <t>Daily_Minor_Stops_2026_09_18.xlsx</t>
        </is>
      </c>
      <c r="B2298" t="inlineStr">
        <is>
          <t>Samridhi 5 Star Line</t>
        </is>
      </c>
      <c r="C2298" s="80" t="n">
        <v>46116</v>
      </c>
      <c r="D2298" t="inlineStr">
        <is>
          <t>FS-HCM-4</t>
        </is>
      </c>
      <c r="E2298" t="inlineStr">
        <is>
          <t>HXX: Both Film Reels Are Empty</t>
        </is>
      </c>
      <c r="F2298" t="n">
        <v>3</v>
      </c>
      <c r="G2298" t="n">
        <v>2.16796666666667</v>
      </c>
    </row>
    <row r="2299">
      <c r="A2299" t="inlineStr">
        <is>
          <t>Daily_Minor_Stops_2026_09_18.xlsx</t>
        </is>
      </c>
      <c r="B2299" t="inlineStr">
        <is>
          <t>Samridhi 5 Star Line</t>
        </is>
      </c>
      <c r="C2299" s="80" t="n">
        <v>46116</v>
      </c>
      <c r="D2299" t="inlineStr">
        <is>
          <t>FS-HRM-5</t>
        </is>
      </c>
      <c r="E2299" t="inlineStr">
        <is>
          <t>Position Error-2</t>
        </is>
      </c>
      <c r="F2299" t="n">
        <v>3</v>
      </c>
      <c r="G2299" t="n">
        <v>5.84075</v>
      </c>
    </row>
    <row r="2300">
      <c r="A2300" t="inlineStr">
        <is>
          <t>Daily_Minor_Stops_2026_09_18.xlsx</t>
        </is>
      </c>
      <c r="B2300" t="inlineStr">
        <is>
          <t>Samridhi 5 Star Line</t>
        </is>
      </c>
      <c r="C2300" s="80" t="n">
        <v>46116</v>
      </c>
      <c r="D2300" t="inlineStr">
        <is>
          <t>FS-HRM-5</t>
        </is>
      </c>
      <c r="E2300" t="inlineStr">
        <is>
          <t>Film Is Broken-1</t>
        </is>
      </c>
      <c r="F2300" t="n">
        <v>4</v>
      </c>
      <c r="G2300" t="n">
        <v>8.337949999999999</v>
      </c>
    </row>
    <row r="2301">
      <c r="A2301" t="inlineStr">
        <is>
          <t>Daily_Minor_Stops_2026_09_18.xlsx</t>
        </is>
      </c>
      <c r="B2301" t="inlineStr">
        <is>
          <t>Samridhi 5 Star Line</t>
        </is>
      </c>
      <c r="C2301" s="80" t="n">
        <v>46116</v>
      </c>
      <c r="D2301" t="inlineStr">
        <is>
          <t>FS-TTLi-1</t>
        </is>
      </c>
      <c r="E2301" t="inlineStr">
        <is>
          <t>LOD/TGR11: Robot-Gripper Sensor Fault</t>
        </is>
      </c>
      <c r="F2301" t="n">
        <v>12</v>
      </c>
      <c r="G2301" t="n">
        <v>3.16216666666667</v>
      </c>
    </row>
    <row r="2302">
      <c r="A2302" t="inlineStr">
        <is>
          <t>Daily_Minor_Stops_2026_09_18.xlsx</t>
        </is>
      </c>
      <c r="B2302" t="inlineStr">
        <is>
          <t>Samridhi 5 Star Line</t>
        </is>
      </c>
      <c r="C2302" s="80" t="n">
        <v>46116</v>
      </c>
      <c r="D2302" t="inlineStr">
        <is>
          <t>FS-TTLi-1</t>
        </is>
      </c>
      <c r="E2302" t="inlineStr">
        <is>
          <t>FOR/BP11: Hand Over Of Blank Failed</t>
        </is>
      </c>
      <c r="F2302" t="n">
        <v>11</v>
      </c>
      <c r="G2302" t="n">
        <v>3.61068333333333</v>
      </c>
    </row>
    <row r="2303">
      <c r="A2303" t="inlineStr">
        <is>
          <t>Daily_Minor_Stops_2026_09_18.xlsx</t>
        </is>
      </c>
      <c r="B2303" t="inlineStr">
        <is>
          <t>Samridhi 5 Star Line</t>
        </is>
      </c>
      <c r="C2303" s="80" t="n">
        <v>46116</v>
      </c>
      <c r="D2303" t="inlineStr">
        <is>
          <t>FS-TTLi-2</t>
        </is>
      </c>
      <c r="E2303" t="inlineStr">
        <is>
          <t>FOR/BP11: Hand Over Of Blank Failed</t>
        </is>
      </c>
      <c r="F2303" t="n">
        <v>13</v>
      </c>
      <c r="G2303" t="n">
        <v>6.15713333333333</v>
      </c>
    </row>
    <row r="2304">
      <c r="A2304" t="inlineStr">
        <is>
          <t>Daily_Minor_Stops_2026_09_18.xlsx</t>
        </is>
      </c>
      <c r="B2304" t="inlineStr">
        <is>
          <t>Samridhi 5 Star Line</t>
        </is>
      </c>
      <c r="C2304" s="80" t="n">
        <v>46116</v>
      </c>
      <c r="D2304" t="inlineStr">
        <is>
          <t>FS-TTLi-2</t>
        </is>
      </c>
      <c r="E2304" t="inlineStr">
        <is>
          <t>CLO/TFXX: Jam On Tray Infeed</t>
        </is>
      </c>
      <c r="F2304" t="n">
        <v>10</v>
      </c>
      <c r="G2304" t="n">
        <v>9.09481666666667</v>
      </c>
    </row>
    <row r="2305">
      <c r="A2305" t="inlineStr">
        <is>
          <t>Daily_Minor_Stops_2026_09_18.xlsx</t>
        </is>
      </c>
      <c r="B2305" t="inlineStr">
        <is>
          <t>Samridhi 5 Star Line</t>
        </is>
      </c>
      <c r="C2305" s="80" t="n">
        <v>46116</v>
      </c>
      <c r="D2305" t="inlineStr">
        <is>
          <t>FS-TTLi-3</t>
        </is>
      </c>
      <c r="E2305" t="inlineStr">
        <is>
          <t>TTL1X/CS11: Lost Tray In Sliding Area</t>
        </is>
      </c>
      <c r="F2305" t="n">
        <v>14</v>
      </c>
      <c r="G2305" t="n">
        <v>12.1385</v>
      </c>
    </row>
    <row r="2306">
      <c r="A2306" t="inlineStr">
        <is>
          <t>Daily_Minor_Stops_2026_09_18.xlsx</t>
        </is>
      </c>
      <c r="B2306" t="inlineStr">
        <is>
          <t>Samridhi 5 Star Line</t>
        </is>
      </c>
      <c r="C2306" s="80" t="n">
        <v>46116</v>
      </c>
      <c r="D2306" t="inlineStr">
        <is>
          <t>FS-TTLi-3</t>
        </is>
      </c>
      <c r="E2306" t="inlineStr">
        <is>
          <t>FOR/FT11: Hand Over Failure Of Tray</t>
        </is>
      </c>
      <c r="F2306" t="n">
        <v>22</v>
      </c>
      <c r="G2306" t="n">
        <v>18.8307333333333</v>
      </c>
    </row>
    <row r="2307">
      <c r="A2307" t="inlineStr">
        <is>
          <t>Daily_Minor_Stops_2026_09_18.xlsx</t>
        </is>
      </c>
      <c r="B2307" t="inlineStr">
        <is>
          <t>Samridhi 5 Star Line</t>
        </is>
      </c>
      <c r="C2307" s="80" t="n">
        <v>46117</v>
      </c>
      <c r="D2307" t="inlineStr">
        <is>
          <t>FS-HCM-1</t>
        </is>
      </c>
      <c r="E2307" t="inlineStr">
        <is>
          <t>HXX: Registration Mark Not Detected</t>
        </is>
      </c>
      <c r="F2307" t="n">
        <v>13</v>
      </c>
      <c r="G2307" t="n">
        <v>4.32135</v>
      </c>
    </row>
    <row r="2308">
      <c r="A2308" t="inlineStr">
        <is>
          <t>Daily_Minor_Stops_2026_09_18.xlsx</t>
        </is>
      </c>
      <c r="B2308" t="inlineStr">
        <is>
          <t>Samridhi 5 Star Line</t>
        </is>
      </c>
      <c r="C2308" s="80" t="n">
        <v>46117</v>
      </c>
      <c r="D2308" t="inlineStr">
        <is>
          <t>FS-HCM-1</t>
        </is>
      </c>
      <c r="E2308" t="inlineStr">
        <is>
          <t>FBX: Jam At Infeed</t>
        </is>
      </c>
      <c r="F2308" t="n">
        <v>17</v>
      </c>
      <c r="G2308" t="n">
        <v>5.82738333333333</v>
      </c>
    </row>
    <row r="2309">
      <c r="A2309" t="inlineStr">
        <is>
          <t>Daily_Minor_Stops_2026_09_18.xlsx</t>
        </is>
      </c>
      <c r="B2309" t="inlineStr">
        <is>
          <t>Samridhi 5 Star Line</t>
        </is>
      </c>
      <c r="C2309" s="80" t="n">
        <v>46117</v>
      </c>
      <c r="D2309" t="inlineStr">
        <is>
          <t>FS-HCM-2</t>
        </is>
      </c>
      <c r="E2309" t="inlineStr">
        <is>
          <t>HXX: Double Package Rejected many times</t>
        </is>
      </c>
      <c r="F2309" t="n">
        <v>10</v>
      </c>
      <c r="G2309" t="n">
        <v>8.009783333333329</v>
      </c>
    </row>
    <row r="2310">
      <c r="A2310" t="inlineStr">
        <is>
          <t>Daily_Minor_Stops_2026_09_18.xlsx</t>
        </is>
      </c>
      <c r="B2310" t="inlineStr">
        <is>
          <t>Samridhi 5 Star Line</t>
        </is>
      </c>
      <c r="C2310" s="80" t="n">
        <v>46117</v>
      </c>
      <c r="D2310" t="inlineStr">
        <is>
          <t>FS-HCM-2</t>
        </is>
      </c>
      <c r="E2310" t="inlineStr">
        <is>
          <t>HXX: Data Printer Not Ready</t>
        </is>
      </c>
      <c r="F2310" t="n">
        <v>42</v>
      </c>
      <c r="G2310" t="n">
        <v>18.13185</v>
      </c>
    </row>
    <row r="2311">
      <c r="A2311" t="inlineStr">
        <is>
          <t>Daily_Minor_Stops_2026_09_18.xlsx</t>
        </is>
      </c>
      <c r="B2311" t="inlineStr">
        <is>
          <t>Samridhi 5 Star Line</t>
        </is>
      </c>
      <c r="C2311" s="80" t="n">
        <v>46117</v>
      </c>
      <c r="D2311" t="inlineStr">
        <is>
          <t>FS-HCM-3</t>
        </is>
      </c>
      <c r="E2311" t="inlineStr">
        <is>
          <t>HXX: Film Is Broken</t>
        </is>
      </c>
      <c r="F2311" t="n">
        <v>16</v>
      </c>
      <c r="G2311" t="n">
        <v>8.66033333333333</v>
      </c>
    </row>
    <row r="2312">
      <c r="A2312" t="inlineStr">
        <is>
          <t>Daily_Minor_Stops_2026_09_18.xlsx</t>
        </is>
      </c>
      <c r="B2312" t="inlineStr">
        <is>
          <t>Samridhi 5 Star Line</t>
        </is>
      </c>
      <c r="C2312" s="80" t="n">
        <v>46117</v>
      </c>
      <c r="D2312" t="inlineStr">
        <is>
          <t>FS-HCM-3</t>
        </is>
      </c>
      <c r="E2312" t="inlineStr">
        <is>
          <t>FBX: Overflow At Infeed</t>
        </is>
      </c>
      <c r="F2312" t="n">
        <v>30</v>
      </c>
      <c r="G2312" t="n">
        <v>20.3654166666667</v>
      </c>
    </row>
    <row r="2313">
      <c r="A2313" t="inlineStr">
        <is>
          <t>Daily_Minor_Stops_2026_09_18.xlsx</t>
        </is>
      </c>
      <c r="B2313" t="inlineStr">
        <is>
          <t>Samridhi 5 Star Line</t>
        </is>
      </c>
      <c r="C2313" s="80" t="n">
        <v>46117</v>
      </c>
      <c r="D2313" t="inlineStr">
        <is>
          <t>FS-HCM-4</t>
        </is>
      </c>
      <c r="E2313" t="inlineStr">
        <is>
          <t>HXX: Double Package Rejected many times</t>
        </is>
      </c>
      <c r="F2313" t="n">
        <v>3</v>
      </c>
      <c r="G2313" t="n">
        <v>0.33355</v>
      </c>
    </row>
    <row r="2314">
      <c r="A2314" t="inlineStr">
        <is>
          <t>Daily_Minor_Stops_2026_09_18.xlsx</t>
        </is>
      </c>
      <c r="B2314" t="inlineStr">
        <is>
          <t>Samridhi 5 Star Line</t>
        </is>
      </c>
      <c r="C2314" s="80" t="n">
        <v>46117</v>
      </c>
      <c r="D2314" t="inlineStr">
        <is>
          <t>FS-HCM-4</t>
        </is>
      </c>
      <c r="E2314" t="inlineStr">
        <is>
          <t>FBX: Overflow At Infeed</t>
        </is>
      </c>
      <c r="F2314" t="n">
        <v>3</v>
      </c>
      <c r="G2314" t="n">
        <v>0.833233333333333</v>
      </c>
    </row>
    <row r="2315">
      <c r="A2315" t="inlineStr">
        <is>
          <t>Daily_Minor_Stops_2026_09_18.xlsx</t>
        </is>
      </c>
      <c r="B2315" t="inlineStr">
        <is>
          <t>Samridhi 5 Star Line</t>
        </is>
      </c>
      <c r="C2315" s="80" t="n">
        <v>46117</v>
      </c>
      <c r="D2315" t="inlineStr">
        <is>
          <t>FS-HRM-5</t>
        </is>
      </c>
      <c r="E2315" t="inlineStr">
        <is>
          <t>Position Error-2</t>
        </is>
      </c>
      <c r="F2315" t="n">
        <v>3</v>
      </c>
      <c r="G2315" t="n">
        <v>5.00286666666667</v>
      </c>
    </row>
    <row r="2316">
      <c r="A2316" t="inlineStr">
        <is>
          <t>Daily_Minor_Stops_2026_09_18.xlsx</t>
        </is>
      </c>
      <c r="B2316" t="inlineStr">
        <is>
          <t>Samridhi 5 Star Line</t>
        </is>
      </c>
      <c r="C2316" s="80" t="n">
        <v>46117</v>
      </c>
      <c r="D2316" t="inlineStr">
        <is>
          <t>FS-HRM-5</t>
        </is>
      </c>
      <c r="E2316" t="inlineStr">
        <is>
          <t>Cover Machine Outfeed Open</t>
        </is>
      </c>
      <c r="F2316" t="n">
        <v>4</v>
      </c>
      <c r="G2316" t="n">
        <v>7.16801666666667</v>
      </c>
    </row>
    <row r="2317">
      <c r="A2317" t="inlineStr">
        <is>
          <t>Daily_Minor_Stops_2026_09_18.xlsx</t>
        </is>
      </c>
      <c r="B2317" t="inlineStr">
        <is>
          <t>Samridhi 5 Star Line</t>
        </is>
      </c>
      <c r="C2317" s="80" t="n">
        <v>46117</v>
      </c>
      <c r="D2317" t="inlineStr">
        <is>
          <t>FS-TTLi-1</t>
        </is>
      </c>
      <c r="E2317" t="inlineStr">
        <is>
          <t>LOD/TGR11: Robot-Gripper Sensor Fault</t>
        </is>
      </c>
      <c r="F2317" t="n">
        <v>6</v>
      </c>
      <c r="G2317" t="n">
        <v>1.68731666666667</v>
      </c>
    </row>
    <row r="2318">
      <c r="A2318" t="inlineStr">
        <is>
          <t>Daily_Minor_Stops_2026_09_18.xlsx</t>
        </is>
      </c>
      <c r="B2318" t="inlineStr">
        <is>
          <t>Samridhi 5 Star Line</t>
        </is>
      </c>
      <c r="C2318" s="80" t="n">
        <v>46117</v>
      </c>
      <c r="D2318" t="inlineStr">
        <is>
          <t>FS-TTLi-1</t>
        </is>
      </c>
      <c r="E2318" t="inlineStr">
        <is>
          <t>FOR/BP11: Hand Over Of Blank Failed</t>
        </is>
      </c>
      <c r="F2318" t="n">
        <v>4</v>
      </c>
      <c r="G2318" t="n">
        <v>2.34161666666667</v>
      </c>
    </row>
    <row r="2319">
      <c r="A2319" t="inlineStr">
        <is>
          <t>Daily_Minor_Stops_2026_09_18.xlsx</t>
        </is>
      </c>
      <c r="B2319" t="inlineStr">
        <is>
          <t>Samridhi 5 Star Line</t>
        </is>
      </c>
      <c r="C2319" s="80" t="n">
        <v>46117</v>
      </c>
      <c r="D2319" t="inlineStr">
        <is>
          <t>FS-TTLi-2</t>
        </is>
      </c>
      <c r="E2319" t="inlineStr">
        <is>
          <t>LOD/HXX11: Upstrm M/C Not Home in time</t>
        </is>
      </c>
      <c r="F2319" t="n">
        <v>8</v>
      </c>
      <c r="G2319" t="n">
        <v>23.3268166666667</v>
      </c>
    </row>
    <row r="2320">
      <c r="A2320" t="inlineStr">
        <is>
          <t>Daily_Minor_Stops_2026_09_18.xlsx</t>
        </is>
      </c>
      <c r="B2320" t="inlineStr">
        <is>
          <t>Samridhi 5 Star Line</t>
        </is>
      </c>
      <c r="C2320" s="80" t="n">
        <v>46117</v>
      </c>
      <c r="D2320" t="inlineStr">
        <is>
          <t>FS-TTLi-2</t>
        </is>
      </c>
      <c r="E2320" t="inlineStr">
        <is>
          <t>FOR/FT11: Hand Over Failure Of Tray</t>
        </is>
      </c>
      <c r="F2320" t="n">
        <v>5</v>
      </c>
      <c r="G2320" t="n">
        <v>2.49768333333333</v>
      </c>
    </row>
    <row r="2321">
      <c r="A2321" t="inlineStr">
        <is>
          <t>Daily_Minor_Stops_2026_09_18.xlsx</t>
        </is>
      </c>
      <c r="B2321" t="inlineStr">
        <is>
          <t>Samridhi 5 Star Line</t>
        </is>
      </c>
      <c r="C2321" s="80" t="n">
        <v>46117</v>
      </c>
      <c r="D2321" t="inlineStr">
        <is>
          <t>FS-TTLi-3</t>
        </is>
      </c>
      <c r="E2321" t="inlineStr">
        <is>
          <t>FOR/FT11: Hand Over Failure Of Tray</t>
        </is>
      </c>
      <c r="F2321" t="n">
        <v>12</v>
      </c>
      <c r="G2321" t="n">
        <v>4.83408333333333</v>
      </c>
    </row>
    <row r="2322">
      <c r="A2322" t="inlineStr">
        <is>
          <t>Daily_Minor_Stops_2026_09_18.xlsx</t>
        </is>
      </c>
      <c r="B2322" t="inlineStr">
        <is>
          <t>Samridhi 5 Star Line</t>
        </is>
      </c>
      <c r="C2322" s="80" t="n">
        <v>46117</v>
      </c>
      <c r="D2322" t="inlineStr">
        <is>
          <t>FS-TTLi-3</t>
        </is>
      </c>
      <c r="E2322" t="inlineStr">
        <is>
          <t>FOR/BP11: Hand Over Of Blank Failed</t>
        </is>
      </c>
      <c r="F2322" t="n">
        <v>10</v>
      </c>
      <c r="G2322" t="n">
        <v>7.17246666666667</v>
      </c>
    </row>
    <row r="2323">
      <c r="A2323" t="inlineStr">
        <is>
          <t>Daily_Minor_Stops_2026_09_18.xlsx</t>
        </is>
      </c>
      <c r="B2323" t="inlineStr">
        <is>
          <t>Samridhi 5 Star Line</t>
        </is>
      </c>
      <c r="C2323" s="80" t="n">
        <v>46118</v>
      </c>
      <c r="D2323" t="inlineStr">
        <is>
          <t>FS-HCM-1</t>
        </is>
      </c>
      <c r="E2323" t="inlineStr">
        <is>
          <t>FBX: Overflow At Infeed</t>
        </is>
      </c>
      <c r="F2323" t="n">
        <v>21</v>
      </c>
      <c r="G2323" t="n">
        <v>14.5221</v>
      </c>
    </row>
    <row r="2324">
      <c r="A2324" t="inlineStr">
        <is>
          <t>Daily_Minor_Stops_2026_09_18.xlsx</t>
        </is>
      </c>
      <c r="B2324" t="inlineStr">
        <is>
          <t>Samridhi 5 Star Line</t>
        </is>
      </c>
      <c r="C2324" s="80" t="n">
        <v>46118</v>
      </c>
      <c r="D2324" t="inlineStr">
        <is>
          <t>FS-HCM-1</t>
        </is>
      </c>
      <c r="E2324" t="inlineStr">
        <is>
          <t>FBX: Jam At Infeed</t>
        </is>
      </c>
      <c r="F2324" t="n">
        <v>26</v>
      </c>
      <c r="G2324" t="n">
        <v>11.1983166666667</v>
      </c>
    </row>
    <row r="2325">
      <c r="A2325" t="inlineStr">
        <is>
          <t>Daily_Minor_Stops_2026_09_18.xlsx</t>
        </is>
      </c>
      <c r="B2325" t="inlineStr">
        <is>
          <t>Samridhi 5 Star Line</t>
        </is>
      </c>
      <c r="C2325" s="80" t="n">
        <v>46118</v>
      </c>
      <c r="D2325" t="inlineStr">
        <is>
          <t>FS-HCM-2</t>
        </is>
      </c>
      <c r="E2325" t="inlineStr">
        <is>
          <t>HXX: Outfeed Belt Drive Fault</t>
        </is>
      </c>
      <c r="F2325" t="n">
        <v>16</v>
      </c>
      <c r="G2325" t="n">
        <v>18.4947666666667</v>
      </c>
    </row>
    <row r="2326">
      <c r="A2326" t="inlineStr">
        <is>
          <t>Daily_Minor_Stops_2026_09_18.xlsx</t>
        </is>
      </c>
      <c r="B2326" t="inlineStr">
        <is>
          <t>Samridhi 5 Star Line</t>
        </is>
      </c>
      <c r="C2326" s="80" t="n">
        <v>46118</v>
      </c>
      <c r="D2326" t="inlineStr">
        <is>
          <t>FS-HCM-2</t>
        </is>
      </c>
      <c r="E2326" t="inlineStr">
        <is>
          <t>HXX: Data Printer Not Ready</t>
        </is>
      </c>
      <c r="F2326" t="n">
        <v>30</v>
      </c>
      <c r="G2326" t="n">
        <v>18.1529333333333</v>
      </c>
    </row>
    <row r="2327">
      <c r="A2327" t="inlineStr">
        <is>
          <t>Daily_Minor_Stops_2026_09_18.xlsx</t>
        </is>
      </c>
      <c r="B2327" t="inlineStr">
        <is>
          <t>Samridhi 5 Star Line</t>
        </is>
      </c>
      <c r="C2327" s="80" t="n">
        <v>46118</v>
      </c>
      <c r="D2327" t="inlineStr">
        <is>
          <t>FS-HCM-3</t>
        </is>
      </c>
      <c r="E2327" t="inlineStr">
        <is>
          <t>HXX: Too Many Consecutive Rejects</t>
        </is>
      </c>
      <c r="F2327" t="n">
        <v>15</v>
      </c>
      <c r="G2327" t="n">
        <v>11.16175</v>
      </c>
    </row>
    <row r="2328">
      <c r="A2328" t="inlineStr">
        <is>
          <t>Daily_Minor_Stops_2026_09_18.xlsx</t>
        </is>
      </c>
      <c r="B2328" t="inlineStr">
        <is>
          <t>Samridhi 5 Star Line</t>
        </is>
      </c>
      <c r="C2328" s="80" t="n">
        <v>46118</v>
      </c>
      <c r="D2328" t="inlineStr">
        <is>
          <t>FS-HCM-3</t>
        </is>
      </c>
      <c r="E2328" t="inlineStr">
        <is>
          <t>FBX: Overflow At Infeed</t>
        </is>
      </c>
      <c r="F2328" t="n">
        <v>49</v>
      </c>
      <c r="G2328" t="n">
        <v>35.6609</v>
      </c>
    </row>
    <row r="2329">
      <c r="A2329" t="inlineStr">
        <is>
          <t>Daily_Minor_Stops_2026_09_18.xlsx</t>
        </is>
      </c>
      <c r="B2329" t="inlineStr">
        <is>
          <t>Samridhi 5 Star Line</t>
        </is>
      </c>
      <c r="C2329" s="80" t="n">
        <v>46118</v>
      </c>
      <c r="D2329" t="inlineStr">
        <is>
          <t>FS-HCM-4</t>
        </is>
      </c>
      <c r="E2329" t="inlineStr">
        <is>
          <t>FBX: Jam At Infeed</t>
        </is>
      </c>
      <c r="F2329" t="n">
        <v>6</v>
      </c>
      <c r="G2329" t="n">
        <v>4.668</v>
      </c>
    </row>
    <row r="2330">
      <c r="A2330" t="inlineStr">
        <is>
          <t>Daily_Minor_Stops_2026_09_18.xlsx</t>
        </is>
      </c>
      <c r="B2330" t="inlineStr">
        <is>
          <t>Samridhi 5 Star Line</t>
        </is>
      </c>
      <c r="C2330" s="80" t="n">
        <v>46118</v>
      </c>
      <c r="D2330" t="inlineStr">
        <is>
          <t>FS-HCM-4</t>
        </is>
      </c>
      <c r="E2330" t="inlineStr">
        <is>
          <t>Cover Machine Discharge Open</t>
        </is>
      </c>
      <c r="F2330" t="n">
        <v>4</v>
      </c>
      <c r="G2330" t="n">
        <v>2.51443333333333</v>
      </c>
    </row>
    <row r="2331">
      <c r="A2331" t="inlineStr">
        <is>
          <t>Daily_Minor_Stops_2026_09_18.xlsx</t>
        </is>
      </c>
      <c r="B2331" t="inlineStr">
        <is>
          <t>Samridhi 5 Star Line</t>
        </is>
      </c>
      <c r="C2331" s="80" t="n">
        <v>46118</v>
      </c>
      <c r="D2331" t="inlineStr">
        <is>
          <t>FS-HRM-5</t>
        </is>
      </c>
      <c r="E2331" t="inlineStr">
        <is>
          <t>Main Cover Open</t>
        </is>
      </c>
      <c r="F2331" t="n">
        <v>2</v>
      </c>
      <c r="G2331" t="n">
        <v>0.173616666666667</v>
      </c>
    </row>
    <row r="2332">
      <c r="A2332" t="inlineStr">
        <is>
          <t>Daily_Minor_Stops_2026_09_18.xlsx</t>
        </is>
      </c>
      <c r="B2332" t="inlineStr">
        <is>
          <t>Samridhi 5 Star Line</t>
        </is>
      </c>
      <c r="C2332" s="80" t="n">
        <v>46118</v>
      </c>
      <c r="D2332" t="inlineStr">
        <is>
          <t>FS-HRM-5</t>
        </is>
      </c>
      <c r="E2332" t="inlineStr">
        <is>
          <t>Door Acceleration Belt Open</t>
        </is>
      </c>
      <c r="F2332" t="n">
        <v>2</v>
      </c>
      <c r="G2332" t="n">
        <v>0.5004999999999999</v>
      </c>
    </row>
    <row r="2333">
      <c r="A2333" t="inlineStr">
        <is>
          <t>Daily_Minor_Stops_2026_09_18.xlsx</t>
        </is>
      </c>
      <c r="B2333" t="inlineStr">
        <is>
          <t>Samridhi 5 Star Line</t>
        </is>
      </c>
      <c r="C2333" s="80" t="n">
        <v>46118</v>
      </c>
      <c r="D2333" t="inlineStr">
        <is>
          <t>FS-TTLi-1</t>
        </is>
      </c>
      <c r="E2333" t="inlineStr">
        <is>
          <t>TTL1X/CS11: BoxJam In Front Of CS</t>
        </is>
      </c>
      <c r="F2333" t="n">
        <v>4</v>
      </c>
      <c r="G2333" t="n">
        <v>1.00061666666667</v>
      </c>
    </row>
    <row r="2334">
      <c r="A2334" t="inlineStr">
        <is>
          <t>Daily_Minor_Stops_2026_09_18.xlsx</t>
        </is>
      </c>
      <c r="B2334" t="inlineStr">
        <is>
          <t>Samridhi 5 Star Line</t>
        </is>
      </c>
      <c r="C2334" s="80" t="n">
        <v>46118</v>
      </c>
      <c r="D2334" t="inlineStr">
        <is>
          <t>FS-TTLi-1</t>
        </is>
      </c>
      <c r="E2334" t="inlineStr">
        <is>
          <t>FOR/BP11: Hand Over Of Blank Failed</t>
        </is>
      </c>
      <c r="F2334" t="n">
        <v>8</v>
      </c>
      <c r="G2334" t="n">
        <v>4.83073333333333</v>
      </c>
    </row>
    <row r="2335">
      <c r="A2335" t="inlineStr">
        <is>
          <t>Daily_Minor_Stops_2026_09_18.xlsx</t>
        </is>
      </c>
      <c r="B2335" t="inlineStr">
        <is>
          <t>Samridhi 5 Star Line</t>
        </is>
      </c>
      <c r="C2335" s="80" t="n">
        <v>46118</v>
      </c>
      <c r="D2335" t="inlineStr">
        <is>
          <t>FS-TTLi-2</t>
        </is>
      </c>
      <c r="E2335" t="inlineStr">
        <is>
          <t>LOD/HXX11: Upstrm M/C Not Home in time</t>
        </is>
      </c>
      <c r="F2335" t="n">
        <v>14</v>
      </c>
      <c r="G2335" t="n">
        <v>75.3495833333333</v>
      </c>
    </row>
    <row r="2336">
      <c r="A2336" t="inlineStr">
        <is>
          <t>Daily_Minor_Stops_2026_09_18.xlsx</t>
        </is>
      </c>
      <c r="B2336" t="inlineStr">
        <is>
          <t>Samridhi 5 Star Line</t>
        </is>
      </c>
      <c r="C2336" s="80" t="n">
        <v>46118</v>
      </c>
      <c r="D2336" t="inlineStr">
        <is>
          <t>FS-TTLi-2</t>
        </is>
      </c>
      <c r="E2336" t="inlineStr">
        <is>
          <t>FOR/BP11: Hand Over Of Blank Failed</t>
        </is>
      </c>
      <c r="F2336" t="n">
        <v>5</v>
      </c>
      <c r="G2336" t="n">
        <v>3.3354</v>
      </c>
    </row>
    <row r="2337">
      <c r="A2337" t="inlineStr">
        <is>
          <t>Daily_Minor_Stops_2026_09_18.xlsx</t>
        </is>
      </c>
      <c r="B2337" t="inlineStr">
        <is>
          <t>Samridhi 5 Star Line</t>
        </is>
      </c>
      <c r="C2337" s="80" t="n">
        <v>46118</v>
      </c>
      <c r="D2337" t="inlineStr">
        <is>
          <t>FS-TTLi-3</t>
        </is>
      </c>
      <c r="E2337" t="inlineStr">
        <is>
          <t>FOR/FT11: Hand Over Failure Of Tray</t>
        </is>
      </c>
      <c r="F2337" t="n">
        <v>5</v>
      </c>
      <c r="G2337" t="n">
        <v>2.00728333333333</v>
      </c>
    </row>
    <row r="2338">
      <c r="A2338" t="inlineStr">
        <is>
          <t>Daily_Minor_Stops_2026_09_18.xlsx</t>
        </is>
      </c>
      <c r="B2338" t="inlineStr">
        <is>
          <t>Samridhi 5 Star Line</t>
        </is>
      </c>
      <c r="C2338" s="80" t="n">
        <v>46118</v>
      </c>
      <c r="D2338" t="inlineStr">
        <is>
          <t>FS-TTLi-3</t>
        </is>
      </c>
      <c r="E2338" t="inlineStr">
        <is>
          <t>FOR/BP11: Hand Over Of Blank Failed</t>
        </is>
      </c>
      <c r="F2338" t="n">
        <v>8</v>
      </c>
      <c r="G2338" t="n">
        <v>4.4993</v>
      </c>
    </row>
    <row r="2339">
      <c r="A2339" t="inlineStr">
        <is>
          <t>Daily_Minor_Stops_2026_09_18.xlsx</t>
        </is>
      </c>
      <c r="B2339" t="inlineStr">
        <is>
          <t>Samridhi 5 Star Line</t>
        </is>
      </c>
      <c r="C2339" s="80" t="n">
        <v>46119</v>
      </c>
      <c r="D2339" t="inlineStr">
        <is>
          <t>FS-HCM-1</t>
        </is>
      </c>
      <c r="E2339" t="inlineStr">
        <is>
          <t>HXX: Film Is Broken</t>
        </is>
      </c>
      <c r="F2339" t="n">
        <v>20</v>
      </c>
      <c r="G2339" t="n">
        <v>24.1733833333333</v>
      </c>
    </row>
    <row r="2340">
      <c r="A2340" t="inlineStr">
        <is>
          <t>Daily_Minor_Stops_2026_09_18.xlsx</t>
        </is>
      </c>
      <c r="B2340" t="inlineStr">
        <is>
          <t>Samridhi 5 Star Line</t>
        </is>
      </c>
      <c r="C2340" s="80" t="n">
        <v>46119</v>
      </c>
      <c r="D2340" t="inlineStr">
        <is>
          <t>FS-HCM-1</t>
        </is>
      </c>
      <c r="E2340" t="inlineStr">
        <is>
          <t>HXX: Both Film Reels Are Empty</t>
        </is>
      </c>
      <c r="F2340" t="n">
        <v>10</v>
      </c>
      <c r="G2340" t="n">
        <v>3.3404</v>
      </c>
    </row>
    <row r="2341">
      <c r="A2341" t="inlineStr">
        <is>
          <t>Daily_Minor_Stops_2026_09_18.xlsx</t>
        </is>
      </c>
      <c r="B2341" t="inlineStr">
        <is>
          <t>Samridhi 5 Star Line</t>
        </is>
      </c>
      <c r="C2341" s="80" t="n">
        <v>46119</v>
      </c>
      <c r="D2341" t="inlineStr">
        <is>
          <t>FS-HCM-2</t>
        </is>
      </c>
      <c r="E2341" t="inlineStr">
        <is>
          <t>HXX: Outfeed Belt Drive Fault</t>
        </is>
      </c>
      <c r="F2341" t="n">
        <v>32</v>
      </c>
      <c r="G2341" t="n">
        <v>37.84335</v>
      </c>
    </row>
    <row r="2342">
      <c r="A2342" t="inlineStr">
        <is>
          <t>Daily_Minor_Stops_2026_09_18.xlsx</t>
        </is>
      </c>
      <c r="B2342" t="inlineStr">
        <is>
          <t>Samridhi 5 Star Line</t>
        </is>
      </c>
      <c r="C2342" s="80" t="n">
        <v>46119</v>
      </c>
      <c r="D2342" t="inlineStr">
        <is>
          <t>FS-HCM-2</t>
        </is>
      </c>
      <c r="E2342" t="inlineStr">
        <is>
          <t>HXX: Data Printer Not Ready</t>
        </is>
      </c>
      <c r="F2342" t="n">
        <v>14</v>
      </c>
      <c r="G2342" t="n">
        <v>3.9924</v>
      </c>
    </row>
    <row r="2343">
      <c r="A2343" t="inlineStr">
        <is>
          <t>Daily_Minor_Stops_2026_09_18.xlsx</t>
        </is>
      </c>
      <c r="B2343" t="inlineStr">
        <is>
          <t>Samridhi 5 Star Line</t>
        </is>
      </c>
      <c r="C2343" s="80" t="n">
        <v>46119</v>
      </c>
      <c r="D2343" t="inlineStr">
        <is>
          <t>FS-HCM-3</t>
        </is>
      </c>
      <c r="E2343" t="inlineStr">
        <is>
          <t>HXX: Film Is Broken</t>
        </is>
      </c>
      <c r="F2343" t="n">
        <v>20</v>
      </c>
      <c r="G2343" t="n">
        <v>17.6605</v>
      </c>
    </row>
    <row r="2344">
      <c r="A2344" t="inlineStr">
        <is>
          <t>Daily_Minor_Stops_2026_09_18.xlsx</t>
        </is>
      </c>
      <c r="B2344" t="inlineStr">
        <is>
          <t>Samridhi 5 Star Line</t>
        </is>
      </c>
      <c r="C2344" s="80" t="n">
        <v>46119</v>
      </c>
      <c r="D2344" t="inlineStr">
        <is>
          <t>FS-HCM-3</t>
        </is>
      </c>
      <c r="E2344" t="inlineStr">
        <is>
          <t>FBX: Overflow At Infeed</t>
        </is>
      </c>
      <c r="F2344" t="n">
        <v>15</v>
      </c>
      <c r="G2344" t="n">
        <v>8.16368333333333</v>
      </c>
    </row>
    <row r="2345">
      <c r="A2345" t="inlineStr">
        <is>
          <t>Daily_Minor_Stops_2026_09_18.xlsx</t>
        </is>
      </c>
      <c r="B2345" t="inlineStr">
        <is>
          <t>Samridhi 5 Star Line</t>
        </is>
      </c>
      <c r="C2345" s="80" t="n">
        <v>46119</v>
      </c>
      <c r="D2345" t="inlineStr">
        <is>
          <t>FS-HCM-4</t>
        </is>
      </c>
      <c r="E2345" t="inlineStr">
        <is>
          <t>HXX: Film Is Broken</t>
        </is>
      </c>
      <c r="F2345" t="n">
        <v>6</v>
      </c>
      <c r="G2345" t="n">
        <v>3.49293333333333</v>
      </c>
    </row>
    <row r="2346">
      <c r="A2346" t="inlineStr">
        <is>
          <t>Daily_Minor_Stops_2026_09_18.xlsx</t>
        </is>
      </c>
      <c r="B2346" t="inlineStr">
        <is>
          <t>Samridhi 5 Star Line</t>
        </is>
      </c>
      <c r="C2346" s="80" t="n">
        <v>46119</v>
      </c>
      <c r="D2346" t="inlineStr">
        <is>
          <t>FS-HCM-4</t>
        </is>
      </c>
      <c r="E2346" t="inlineStr">
        <is>
          <t>Cover Machine Discharge Open</t>
        </is>
      </c>
      <c r="F2346" t="n">
        <v>3</v>
      </c>
      <c r="G2346" t="n">
        <v>0.832216666666667</v>
      </c>
    </row>
    <row r="2347">
      <c r="A2347" t="inlineStr">
        <is>
          <t>Daily_Minor_Stops_2026_09_18.xlsx</t>
        </is>
      </c>
      <c r="B2347" t="inlineStr">
        <is>
          <t>Samridhi 5 Star Line</t>
        </is>
      </c>
      <c r="C2347" s="80" t="n">
        <v>46119</v>
      </c>
      <c r="D2347" t="inlineStr">
        <is>
          <t>FS-TTLi-1</t>
        </is>
      </c>
      <c r="E2347" t="inlineStr">
        <is>
          <t>LOD/TGR11: Robot-Gripper Sensor Fault</t>
        </is>
      </c>
      <c r="F2347" t="n">
        <v>9</v>
      </c>
      <c r="G2347" t="n">
        <v>2.50095</v>
      </c>
    </row>
    <row r="2348">
      <c r="A2348" t="inlineStr">
        <is>
          <t>Daily_Minor_Stops_2026_09_18.xlsx</t>
        </is>
      </c>
      <c r="B2348" t="inlineStr">
        <is>
          <t>Samridhi 5 Star Line</t>
        </is>
      </c>
      <c r="C2348" s="80" t="n">
        <v>46119</v>
      </c>
      <c r="D2348" t="inlineStr">
        <is>
          <t>FS-TTLi-1</t>
        </is>
      </c>
      <c r="E2348" t="inlineStr">
        <is>
          <t>FOR/BP11: Hand Over Of Blank Failed</t>
        </is>
      </c>
      <c r="F2348" t="n">
        <v>7</v>
      </c>
      <c r="G2348" t="n">
        <v>2.67373333333333</v>
      </c>
    </row>
    <row r="2349">
      <c r="A2349" t="inlineStr">
        <is>
          <t>Daily_Minor_Stops_2026_09_18.xlsx</t>
        </is>
      </c>
      <c r="B2349" t="inlineStr">
        <is>
          <t>Samridhi 5 Star Line</t>
        </is>
      </c>
      <c r="C2349" s="80" t="n">
        <v>46119</v>
      </c>
      <c r="D2349" t="inlineStr">
        <is>
          <t>FS-TTLi-2</t>
        </is>
      </c>
      <c r="E2349" t="inlineStr">
        <is>
          <t>LOD/HXX11: Upstrm M/C Not Home in time</t>
        </is>
      </c>
      <c r="F2349" t="n">
        <v>35</v>
      </c>
      <c r="G2349" t="n">
        <v>137.362283333333</v>
      </c>
    </row>
    <row r="2350">
      <c r="A2350" t="inlineStr">
        <is>
          <t>Daily_Minor_Stops_2026_09_18.xlsx</t>
        </is>
      </c>
      <c r="B2350" t="inlineStr">
        <is>
          <t>Samridhi 5 Star Line</t>
        </is>
      </c>
      <c r="C2350" s="80" t="n">
        <v>46119</v>
      </c>
      <c r="D2350" t="inlineStr">
        <is>
          <t>FS-TTLi-2</t>
        </is>
      </c>
      <c r="E2350" t="inlineStr">
        <is>
          <t>FOR/BP11: Hand Over Of Blank Failed</t>
        </is>
      </c>
      <c r="F2350" t="n">
        <v>6</v>
      </c>
      <c r="G2350" t="n">
        <v>4.8177</v>
      </c>
    </row>
    <row r="2351">
      <c r="A2351" t="inlineStr">
        <is>
          <t>Daily_Minor_Stops_2026_09_18.xlsx</t>
        </is>
      </c>
      <c r="B2351" t="inlineStr">
        <is>
          <t>Samridhi 5 Star Line</t>
        </is>
      </c>
      <c r="C2351" s="80" t="n">
        <v>46119</v>
      </c>
      <c r="D2351" t="inlineStr">
        <is>
          <t>FS-TTLi-3</t>
        </is>
      </c>
      <c r="E2351" t="inlineStr">
        <is>
          <t>FOR/FT11: Hand Over Failure Of Tray</t>
        </is>
      </c>
      <c r="F2351" t="n">
        <v>11</v>
      </c>
      <c r="G2351" t="n">
        <v>4.34585</v>
      </c>
    </row>
    <row r="2352">
      <c r="A2352" t="inlineStr">
        <is>
          <t>Daily_Minor_Stops_2026_09_18.xlsx</t>
        </is>
      </c>
      <c r="B2352" t="inlineStr">
        <is>
          <t>Samridhi 5 Star Line</t>
        </is>
      </c>
      <c r="C2352" s="80" t="n">
        <v>46119</v>
      </c>
      <c r="D2352" t="inlineStr">
        <is>
          <t>FS-TTLi-3</t>
        </is>
      </c>
      <c r="E2352" t="inlineStr">
        <is>
          <t>CLO/TFXX: Jam On Tray Infeed</t>
        </is>
      </c>
      <c r="F2352" t="n">
        <v>7</v>
      </c>
      <c r="G2352" t="n">
        <v>5.49095</v>
      </c>
    </row>
    <row r="2353">
      <c r="A2353" t="inlineStr">
        <is>
          <t>Daily_Minor_Stops_2026_09_18.xlsx</t>
        </is>
      </c>
      <c r="B2353" t="inlineStr">
        <is>
          <t>Samridhi 5 Star Line</t>
        </is>
      </c>
      <c r="C2353" s="80" t="n">
        <v>46120</v>
      </c>
      <c r="D2353" t="inlineStr">
        <is>
          <t>FS-HCM-1</t>
        </is>
      </c>
      <c r="E2353" t="inlineStr">
        <is>
          <t>HXX: Too Many Consecutive Rejects</t>
        </is>
      </c>
      <c r="F2353" t="n">
        <v>21</v>
      </c>
      <c r="G2353" t="n">
        <v>18.1837333333333</v>
      </c>
    </row>
    <row r="2354">
      <c r="A2354" t="inlineStr">
        <is>
          <t>Daily_Minor_Stops_2026_09_18.xlsx</t>
        </is>
      </c>
      <c r="B2354" t="inlineStr">
        <is>
          <t>Samridhi 5 Star Line</t>
        </is>
      </c>
      <c r="C2354" s="80" t="n">
        <v>46120</v>
      </c>
      <c r="D2354" t="inlineStr">
        <is>
          <t>FS-HCM-1</t>
        </is>
      </c>
      <c r="E2354" t="inlineStr">
        <is>
          <t>HXX: Film Is Broken</t>
        </is>
      </c>
      <c r="F2354" t="n">
        <v>17</v>
      </c>
      <c r="G2354" t="n">
        <v>18.4965333333333</v>
      </c>
    </row>
    <row r="2355">
      <c r="A2355" t="inlineStr">
        <is>
          <t>Daily_Minor_Stops_2026_09_18.xlsx</t>
        </is>
      </c>
      <c r="B2355" t="inlineStr">
        <is>
          <t>Samridhi 5 Star Line</t>
        </is>
      </c>
      <c r="C2355" s="80" t="n">
        <v>46120</v>
      </c>
      <c r="D2355" t="inlineStr">
        <is>
          <t>FS-HCM-2</t>
        </is>
      </c>
      <c r="E2355" t="inlineStr">
        <is>
          <t>HXX: Film Is Broken</t>
        </is>
      </c>
      <c r="F2355" t="n">
        <v>15</v>
      </c>
      <c r="G2355" t="n">
        <v>18.5055833333333</v>
      </c>
    </row>
    <row r="2356">
      <c r="A2356" t="inlineStr">
        <is>
          <t>Daily_Minor_Stops_2026_09_18.xlsx</t>
        </is>
      </c>
      <c r="B2356" t="inlineStr">
        <is>
          <t>Samridhi 5 Star Line</t>
        </is>
      </c>
      <c r="C2356" s="80" t="n">
        <v>46120</v>
      </c>
      <c r="D2356" t="inlineStr">
        <is>
          <t>FS-HCM-2</t>
        </is>
      </c>
      <c r="E2356" t="inlineStr">
        <is>
          <t>HXX: Double Package Rejected many times</t>
        </is>
      </c>
      <c r="F2356" t="n">
        <v>10</v>
      </c>
      <c r="G2356" t="n">
        <v>9.3339</v>
      </c>
    </row>
    <row r="2357">
      <c r="A2357" t="inlineStr">
        <is>
          <t>Daily_Minor_Stops_2026_09_18.xlsx</t>
        </is>
      </c>
      <c r="B2357" t="inlineStr">
        <is>
          <t>Samridhi 5 Star Line</t>
        </is>
      </c>
      <c r="C2357" s="80" t="n">
        <v>46120</v>
      </c>
      <c r="D2357" t="inlineStr">
        <is>
          <t>FS-HCM-3</t>
        </is>
      </c>
      <c r="E2357" t="inlineStr">
        <is>
          <t>HXX: Film Is Broken</t>
        </is>
      </c>
      <c r="F2357" t="n">
        <v>19</v>
      </c>
      <c r="G2357" t="n">
        <v>18.48845</v>
      </c>
    </row>
    <row r="2358">
      <c r="A2358" t="inlineStr">
        <is>
          <t>Daily_Minor_Stops_2026_09_18.xlsx</t>
        </is>
      </c>
      <c r="B2358" t="inlineStr">
        <is>
          <t>Samridhi 5 Star Line</t>
        </is>
      </c>
      <c r="C2358" s="80" t="n">
        <v>46120</v>
      </c>
      <c r="D2358" t="inlineStr">
        <is>
          <t>FS-HCM-3</t>
        </is>
      </c>
      <c r="E2358" t="inlineStr">
        <is>
          <t>FBX: Overflow At Infeed</t>
        </is>
      </c>
      <c r="F2358" t="n">
        <v>31</v>
      </c>
      <c r="G2358" t="n">
        <v>24.1810333333333</v>
      </c>
    </row>
    <row r="2359">
      <c r="A2359" t="inlineStr">
        <is>
          <t>Daily_Minor_Stops_2026_09_18.xlsx</t>
        </is>
      </c>
      <c r="B2359" t="inlineStr">
        <is>
          <t>Samridhi 5 Star Line</t>
        </is>
      </c>
      <c r="C2359" s="80" t="n">
        <v>46120</v>
      </c>
      <c r="D2359" t="inlineStr">
        <is>
          <t>FS-HCM-4</t>
        </is>
      </c>
      <c r="E2359" t="inlineStr">
        <is>
          <t>HXX: Double Package Rejected many times</t>
        </is>
      </c>
      <c r="F2359" t="n">
        <v>6</v>
      </c>
      <c r="G2359" t="n">
        <v>1.6736</v>
      </c>
    </row>
    <row r="2360">
      <c r="A2360" t="inlineStr">
        <is>
          <t>Daily_Minor_Stops_2026_09_18.xlsx</t>
        </is>
      </c>
      <c r="B2360" t="inlineStr">
        <is>
          <t>Samridhi 5 Star Line</t>
        </is>
      </c>
      <c r="C2360" s="80" t="n">
        <v>46120</v>
      </c>
      <c r="D2360" t="inlineStr">
        <is>
          <t>FS-HCM-4</t>
        </is>
      </c>
      <c r="E2360" t="inlineStr">
        <is>
          <t>FBX: Jam At Infeed</t>
        </is>
      </c>
      <c r="F2360" t="n">
        <v>7</v>
      </c>
      <c r="G2360" t="n">
        <v>3.16275</v>
      </c>
    </row>
    <row r="2361">
      <c r="A2361" t="inlineStr">
        <is>
          <t>Daily_Minor_Stops_2026_09_18.xlsx</t>
        </is>
      </c>
      <c r="B2361" t="inlineStr">
        <is>
          <t>Samridhi 5 Star Line</t>
        </is>
      </c>
      <c r="C2361" s="80" t="n">
        <v>46120</v>
      </c>
      <c r="D2361" t="inlineStr">
        <is>
          <t>FS-HRM-5</t>
        </is>
      </c>
      <c r="E2361" t="inlineStr">
        <is>
          <t>Not Ready-2</t>
        </is>
      </c>
      <c r="F2361" t="n">
        <v>3</v>
      </c>
      <c r="G2361" t="n">
        <v>0.499916666666667</v>
      </c>
    </row>
    <row r="2362">
      <c r="A2362" t="inlineStr">
        <is>
          <t>Daily_Minor_Stops_2026_09_18.xlsx</t>
        </is>
      </c>
      <c r="B2362" t="inlineStr">
        <is>
          <t>Samridhi 5 Star Line</t>
        </is>
      </c>
      <c r="C2362" s="80" t="n">
        <v>46120</v>
      </c>
      <c r="D2362" t="inlineStr">
        <is>
          <t>FS-HRM-5</t>
        </is>
      </c>
      <c r="E2362" t="inlineStr">
        <is>
          <t>Cover Machine Outfeed Open</t>
        </is>
      </c>
      <c r="F2362" t="n">
        <v>3</v>
      </c>
      <c r="G2362" t="n">
        <v>2.82041666666667</v>
      </c>
    </row>
    <row r="2363">
      <c r="A2363" t="inlineStr">
        <is>
          <t>Daily_Minor_Stops_2026_09_18.xlsx</t>
        </is>
      </c>
      <c r="B2363" t="inlineStr">
        <is>
          <t>Samridhi 5 Star Line</t>
        </is>
      </c>
      <c r="C2363" s="80" t="n">
        <v>46120</v>
      </c>
      <c r="D2363" t="inlineStr">
        <is>
          <t>FS-TTLi-1</t>
        </is>
      </c>
      <c r="E2363" t="inlineStr">
        <is>
          <t>TTL1X/CS11: BoxJam In Front Of CS</t>
        </is>
      </c>
      <c r="F2363" t="n">
        <v>11</v>
      </c>
      <c r="G2363" t="n">
        <v>10.3559333333333</v>
      </c>
    </row>
    <row r="2364">
      <c r="A2364" t="inlineStr">
        <is>
          <t>Daily_Minor_Stops_2026_09_18.xlsx</t>
        </is>
      </c>
      <c r="B2364" t="inlineStr">
        <is>
          <t>Samridhi 5 Star Line</t>
        </is>
      </c>
      <c r="C2364" s="80" t="n">
        <v>46120</v>
      </c>
      <c r="D2364" t="inlineStr">
        <is>
          <t>FS-TTLi-1</t>
        </is>
      </c>
      <c r="E2364" t="inlineStr">
        <is>
          <t>LOD/TGR11: Robot-Gripper Sensor Fault</t>
        </is>
      </c>
      <c r="F2364" t="n">
        <v>11</v>
      </c>
      <c r="G2364" t="n">
        <v>5.18093333333333</v>
      </c>
    </row>
    <row r="2365">
      <c r="A2365" t="inlineStr">
        <is>
          <t>Daily_Minor_Stops_2026_09_18.xlsx</t>
        </is>
      </c>
      <c r="B2365" t="inlineStr">
        <is>
          <t>Samridhi 5 Star Line</t>
        </is>
      </c>
      <c r="C2365" s="80" t="n">
        <v>46120</v>
      </c>
      <c r="D2365" t="inlineStr">
        <is>
          <t>FS-TTLi-2</t>
        </is>
      </c>
      <c r="E2365" t="inlineStr">
        <is>
          <t>TTL1X/CS11: Lost Tray In Sliding Area</t>
        </is>
      </c>
      <c r="F2365" t="n">
        <v>3</v>
      </c>
      <c r="G2365" t="n">
        <v>1.32705</v>
      </c>
    </row>
    <row r="2366">
      <c r="A2366" t="inlineStr">
        <is>
          <t>Daily_Minor_Stops_2026_09_18.xlsx</t>
        </is>
      </c>
      <c r="B2366" t="inlineStr">
        <is>
          <t>Samridhi 5 Star Line</t>
        </is>
      </c>
      <c r="C2366" s="80" t="n">
        <v>46120</v>
      </c>
      <c r="D2366" t="inlineStr">
        <is>
          <t>FS-TTLi-2</t>
        </is>
      </c>
      <c r="E2366" t="inlineStr">
        <is>
          <t>FOR/BP11: Hand Over Of Blank Failed</t>
        </is>
      </c>
      <c r="F2366" t="n">
        <v>5</v>
      </c>
      <c r="G2366" t="n">
        <v>4.33463333333333</v>
      </c>
    </row>
    <row r="2367">
      <c r="A2367" t="inlineStr">
        <is>
          <t>Daily_Minor_Stops_2026_09_18.xlsx</t>
        </is>
      </c>
      <c r="B2367" t="inlineStr">
        <is>
          <t>Samridhi 5 Star Line</t>
        </is>
      </c>
      <c r="C2367" s="80" t="n">
        <v>46120</v>
      </c>
      <c r="D2367" t="inlineStr">
        <is>
          <t>FS-TTLi-3</t>
        </is>
      </c>
      <c r="E2367" t="inlineStr">
        <is>
          <t>FOR/FT11: Hand Over Failure Of Tray</t>
        </is>
      </c>
      <c r="F2367" t="n">
        <v>6</v>
      </c>
      <c r="G2367" t="n">
        <v>4.1572</v>
      </c>
    </row>
    <row r="2368">
      <c r="A2368" t="inlineStr">
        <is>
          <t>Daily_Minor_Stops_2026_09_18.xlsx</t>
        </is>
      </c>
      <c r="B2368" t="inlineStr">
        <is>
          <t>Samridhi 5 Star Line</t>
        </is>
      </c>
      <c r="C2368" s="80" t="n">
        <v>46120</v>
      </c>
      <c r="D2368" t="inlineStr">
        <is>
          <t>FS-TTLi-3</t>
        </is>
      </c>
      <c r="E2368" t="inlineStr">
        <is>
          <t>FOR/BP11: Hand Over Of Blank Failed</t>
        </is>
      </c>
      <c r="F2368" t="n">
        <v>6</v>
      </c>
      <c r="G2368" t="n">
        <v>5.1747</v>
      </c>
    </row>
    <row r="2369">
      <c r="A2369" t="inlineStr">
        <is>
          <t>Daily_Minor_Stops_2026_09_18.xlsx</t>
        </is>
      </c>
      <c r="B2369" t="inlineStr">
        <is>
          <t>Samridhi 5 Star Line</t>
        </is>
      </c>
      <c r="C2369" s="80" t="n">
        <v>46121</v>
      </c>
      <c r="D2369" t="inlineStr">
        <is>
          <t>FS-HCM-1</t>
        </is>
      </c>
      <c r="E2369" t="inlineStr">
        <is>
          <t>HXX: Film Is Broken</t>
        </is>
      </c>
      <c r="F2369" t="n">
        <v>10</v>
      </c>
      <c r="G2369" t="n">
        <v>8.3269</v>
      </c>
    </row>
    <row r="2370">
      <c r="A2370" t="inlineStr">
        <is>
          <t>Daily_Minor_Stops_2026_09_18.xlsx</t>
        </is>
      </c>
      <c r="B2370" t="inlineStr">
        <is>
          <t>Samridhi 5 Star Line</t>
        </is>
      </c>
      <c r="C2370" s="80" t="n">
        <v>46121</v>
      </c>
      <c r="D2370" t="inlineStr">
        <is>
          <t>FS-HCM-1</t>
        </is>
      </c>
      <c r="E2370" t="inlineStr">
        <is>
          <t>HXX: Both Film Reels Are Empty</t>
        </is>
      </c>
      <c r="F2370" t="n">
        <v>10</v>
      </c>
      <c r="G2370" t="n">
        <v>3.499</v>
      </c>
    </row>
    <row r="2371">
      <c r="A2371" t="inlineStr">
        <is>
          <t>Daily_Minor_Stops_2026_09_18.xlsx</t>
        </is>
      </c>
      <c r="B2371" t="inlineStr">
        <is>
          <t>Samridhi 5 Star Line</t>
        </is>
      </c>
      <c r="C2371" s="80" t="n">
        <v>46121</v>
      </c>
      <c r="D2371" t="inlineStr">
        <is>
          <t>FS-HCM-2</t>
        </is>
      </c>
      <c r="E2371" t="inlineStr">
        <is>
          <t>HXX: Film Is Broken</t>
        </is>
      </c>
      <c r="F2371" t="n">
        <v>9</v>
      </c>
      <c r="G2371" t="n">
        <v>10.3273666666667</v>
      </c>
    </row>
    <row r="2372">
      <c r="A2372" t="inlineStr">
        <is>
          <t>Daily_Minor_Stops_2026_09_18.xlsx</t>
        </is>
      </c>
      <c r="B2372" t="inlineStr">
        <is>
          <t>Samridhi 5 Star Line</t>
        </is>
      </c>
      <c r="C2372" s="80" t="n">
        <v>46121</v>
      </c>
      <c r="D2372" t="inlineStr">
        <is>
          <t>FS-HCM-2</t>
        </is>
      </c>
      <c r="E2372" t="inlineStr">
        <is>
          <t>HXX: Data Printer Not Ready</t>
        </is>
      </c>
      <c r="F2372" t="n">
        <v>16</v>
      </c>
      <c r="G2372" t="n">
        <v>3.81871666666667</v>
      </c>
    </row>
    <row r="2373">
      <c r="A2373" t="inlineStr">
        <is>
          <t>Daily_Minor_Stops_2026_09_18.xlsx</t>
        </is>
      </c>
      <c r="B2373" t="inlineStr">
        <is>
          <t>Samridhi 5 Star Line</t>
        </is>
      </c>
      <c r="C2373" s="80" t="n">
        <v>46121</v>
      </c>
      <c r="D2373" t="inlineStr">
        <is>
          <t>FS-HCM-3</t>
        </is>
      </c>
      <c r="E2373" t="inlineStr">
        <is>
          <t>HXX: Film Is Broken</t>
        </is>
      </c>
      <c r="F2373" t="n">
        <v>15</v>
      </c>
      <c r="G2373" t="n">
        <v>11.5100333333333</v>
      </c>
    </row>
    <row r="2374">
      <c r="A2374" t="inlineStr">
        <is>
          <t>Daily_Minor_Stops_2026_09_18.xlsx</t>
        </is>
      </c>
      <c r="B2374" t="inlineStr">
        <is>
          <t>Samridhi 5 Star Line</t>
        </is>
      </c>
      <c r="C2374" s="80" t="n">
        <v>46121</v>
      </c>
      <c r="D2374" t="inlineStr">
        <is>
          <t>FS-HCM-3</t>
        </is>
      </c>
      <c r="E2374" t="inlineStr">
        <is>
          <t>FBX: Jam At Infeed</t>
        </is>
      </c>
      <c r="F2374" t="n">
        <v>11</v>
      </c>
      <c r="G2374" t="n">
        <v>5.66608333333333</v>
      </c>
    </row>
    <row r="2375">
      <c r="A2375" t="inlineStr">
        <is>
          <t>Daily_Minor_Stops_2026_09_18.xlsx</t>
        </is>
      </c>
      <c r="B2375" t="inlineStr">
        <is>
          <t>Samridhi 5 Star Line</t>
        </is>
      </c>
      <c r="C2375" s="80" t="n">
        <v>46121</v>
      </c>
      <c r="D2375" t="inlineStr">
        <is>
          <t>FS-HCM-4</t>
        </is>
      </c>
      <c r="E2375" t="inlineStr">
        <is>
          <t>HXX: Film Is Broken</t>
        </is>
      </c>
      <c r="F2375" t="n">
        <v>6</v>
      </c>
      <c r="G2375" t="n">
        <v>4.66461666666667</v>
      </c>
    </row>
    <row r="2376">
      <c r="A2376" t="inlineStr">
        <is>
          <t>Daily_Minor_Stops_2026_09_18.xlsx</t>
        </is>
      </c>
      <c r="B2376" t="inlineStr">
        <is>
          <t>Samridhi 5 Star Line</t>
        </is>
      </c>
      <c r="C2376" s="80" t="n">
        <v>46121</v>
      </c>
      <c r="D2376" t="inlineStr">
        <is>
          <t>FS-HCM-4</t>
        </is>
      </c>
      <c r="E2376" t="inlineStr">
        <is>
          <t>FBX: Overflow At Infeed</t>
        </is>
      </c>
      <c r="F2376" t="n">
        <v>2</v>
      </c>
      <c r="G2376" t="n">
        <v>0.84</v>
      </c>
    </row>
    <row r="2377">
      <c r="A2377" t="inlineStr">
        <is>
          <t>Daily_Minor_Stops_2026_09_18.xlsx</t>
        </is>
      </c>
      <c r="B2377" t="inlineStr">
        <is>
          <t>Samridhi 5 Star Line</t>
        </is>
      </c>
      <c r="C2377" s="80" t="n">
        <v>46121</v>
      </c>
      <c r="D2377" t="inlineStr">
        <is>
          <t>FS-HRM-5</t>
        </is>
      </c>
      <c r="E2377" t="inlineStr">
        <is>
          <t>Main Cover Open</t>
        </is>
      </c>
      <c r="F2377" t="n">
        <v>3</v>
      </c>
      <c r="G2377" t="n">
        <v>3.00095</v>
      </c>
    </row>
    <row r="2378">
      <c r="A2378" t="inlineStr">
        <is>
          <t>Daily_Minor_Stops_2026_09_18.xlsx</t>
        </is>
      </c>
      <c r="B2378" t="inlineStr">
        <is>
          <t>Samridhi 5 Star Line</t>
        </is>
      </c>
      <c r="C2378" s="80" t="n">
        <v>46121</v>
      </c>
      <c r="D2378" t="inlineStr">
        <is>
          <t>FS-HRM-5</t>
        </is>
      </c>
      <c r="E2378" t="inlineStr">
        <is>
          <t>Film Registration Error</t>
        </is>
      </c>
      <c r="F2378" t="n">
        <v>3</v>
      </c>
      <c r="G2378" t="n">
        <v>4.17261666666667</v>
      </c>
    </row>
    <row r="2379">
      <c r="A2379" t="inlineStr">
        <is>
          <t>Daily_Minor_Stops_2026_09_18.xlsx</t>
        </is>
      </c>
      <c r="B2379" t="inlineStr">
        <is>
          <t>Samridhi 5 Star Line</t>
        </is>
      </c>
      <c r="C2379" s="80" t="n">
        <v>46121</v>
      </c>
      <c r="D2379" t="inlineStr">
        <is>
          <t>FS-TTLi-1</t>
        </is>
      </c>
      <c r="E2379" t="inlineStr">
        <is>
          <t>TTL1X/CS11: Lost Tray In Sliding Area</t>
        </is>
      </c>
      <c r="F2379" t="n">
        <v>7</v>
      </c>
      <c r="G2379" t="n">
        <v>1.66625</v>
      </c>
    </row>
    <row r="2380">
      <c r="A2380" t="inlineStr">
        <is>
          <t>Daily_Minor_Stops_2026_09_18.xlsx</t>
        </is>
      </c>
      <c r="B2380" t="inlineStr">
        <is>
          <t>Samridhi 5 Star Line</t>
        </is>
      </c>
      <c r="C2380" s="80" t="n">
        <v>46121</v>
      </c>
      <c r="D2380" t="inlineStr">
        <is>
          <t>FS-TTLi-1</t>
        </is>
      </c>
      <c r="E2380" t="inlineStr">
        <is>
          <t>LOD/TGR11: Robot-Gripper Sensor Fault</t>
        </is>
      </c>
      <c r="F2380" t="n">
        <v>18</v>
      </c>
      <c r="G2380" t="n">
        <v>10.0075833333333</v>
      </c>
    </row>
    <row r="2381">
      <c r="A2381" t="inlineStr">
        <is>
          <t>Daily_Minor_Stops_2026_09_18.xlsx</t>
        </is>
      </c>
      <c r="B2381" t="inlineStr">
        <is>
          <t>Samridhi 5 Star Line</t>
        </is>
      </c>
      <c r="C2381" s="80" t="n">
        <v>46121</v>
      </c>
      <c r="D2381" t="inlineStr">
        <is>
          <t>FS-TTLi-2</t>
        </is>
      </c>
      <c r="E2381" t="inlineStr">
        <is>
          <t>TTL1X/CS11: Lost Tray In Sliding Area</t>
        </is>
      </c>
      <c r="F2381" t="n">
        <v>3</v>
      </c>
      <c r="G2381" t="n">
        <v>1.66841666666667</v>
      </c>
    </row>
    <row r="2382">
      <c r="A2382" t="inlineStr">
        <is>
          <t>Daily_Minor_Stops_2026_09_18.xlsx</t>
        </is>
      </c>
      <c r="B2382" t="inlineStr">
        <is>
          <t>Samridhi 5 Star Line</t>
        </is>
      </c>
      <c r="C2382" s="80" t="n">
        <v>46121</v>
      </c>
      <c r="D2382" t="inlineStr">
        <is>
          <t>FS-TTLi-2</t>
        </is>
      </c>
      <c r="E2382" t="inlineStr">
        <is>
          <t>FOR/BP11: Hand Over Of Blank Failed</t>
        </is>
      </c>
      <c r="F2382" t="n">
        <v>9</v>
      </c>
      <c r="G2382" t="n">
        <v>5.66893333333333</v>
      </c>
    </row>
    <row r="2383">
      <c r="A2383" t="inlineStr">
        <is>
          <t>Daily_Minor_Stops_2026_09_18.xlsx</t>
        </is>
      </c>
      <c r="B2383" t="inlineStr">
        <is>
          <t>Samridhi 5 Star Line</t>
        </is>
      </c>
      <c r="C2383" s="80" t="n">
        <v>46121</v>
      </c>
      <c r="D2383" t="inlineStr">
        <is>
          <t>FS-TTLi-3</t>
        </is>
      </c>
      <c r="E2383" t="inlineStr">
        <is>
          <t>FOR/FT11: Hand Over Failure Of Tray</t>
        </is>
      </c>
      <c r="F2383" t="n">
        <v>11</v>
      </c>
      <c r="G2383" t="n">
        <v>6.66761666666667</v>
      </c>
    </row>
    <row r="2384">
      <c r="A2384" t="inlineStr">
        <is>
          <t>Daily_Minor_Stops_2026_09_18.xlsx</t>
        </is>
      </c>
      <c r="B2384" t="inlineStr">
        <is>
          <t>Samridhi 5 Star Line</t>
        </is>
      </c>
      <c r="C2384" s="80" t="n">
        <v>46121</v>
      </c>
      <c r="D2384" t="inlineStr">
        <is>
          <t>FS-TTLi-3</t>
        </is>
      </c>
      <c r="E2384" t="inlineStr">
        <is>
          <t>FOR/BP11: Hand Over Of Blank Failed</t>
        </is>
      </c>
      <c r="F2384" t="n">
        <v>7</v>
      </c>
      <c r="G2384" t="n">
        <v>7.84253333333333</v>
      </c>
    </row>
    <row r="2385">
      <c r="A2385" t="inlineStr">
        <is>
          <t>Daily_Minor_Stops_2026_09_18.xlsx</t>
        </is>
      </c>
      <c r="B2385" t="inlineStr">
        <is>
          <t>Samridhi 5 Star Line</t>
        </is>
      </c>
      <c r="C2385" s="80" t="n">
        <v>46122</v>
      </c>
      <c r="D2385" t="inlineStr">
        <is>
          <t>FS-HCM-1</t>
        </is>
      </c>
      <c r="E2385" t="inlineStr">
        <is>
          <t>HXX: Too Many Consecutive Rejects</t>
        </is>
      </c>
      <c r="F2385" t="n">
        <v>6</v>
      </c>
      <c r="G2385" t="n">
        <v>0.673366666666667</v>
      </c>
    </row>
    <row r="2386">
      <c r="A2386" t="inlineStr">
        <is>
          <t>Daily_Minor_Stops_2026_09_18.xlsx</t>
        </is>
      </c>
      <c r="B2386" t="inlineStr">
        <is>
          <t>Samridhi 5 Star Line</t>
        </is>
      </c>
      <c r="C2386" s="80" t="n">
        <v>46122</v>
      </c>
      <c r="D2386" t="inlineStr">
        <is>
          <t>FS-HCM-1</t>
        </is>
      </c>
      <c r="E2386" t="inlineStr">
        <is>
          <t>HXX: Film Is Broken</t>
        </is>
      </c>
      <c r="F2386" t="n">
        <v>20</v>
      </c>
      <c r="G2386" t="n">
        <v>23.8392666666667</v>
      </c>
    </row>
    <row r="2387">
      <c r="A2387" t="inlineStr">
        <is>
          <t>Daily_Minor_Stops_2026_09_18.xlsx</t>
        </is>
      </c>
      <c r="B2387" t="inlineStr">
        <is>
          <t>Samridhi 5 Star Line</t>
        </is>
      </c>
      <c r="C2387" s="80" t="n">
        <v>46122</v>
      </c>
      <c r="D2387" t="inlineStr">
        <is>
          <t>FS-HCM-2</t>
        </is>
      </c>
      <c r="E2387" t="inlineStr">
        <is>
          <t>HXX: Film Is Broken</t>
        </is>
      </c>
      <c r="F2387" t="n">
        <v>15</v>
      </c>
      <c r="G2387" t="n">
        <v>16.1641666666667</v>
      </c>
    </row>
    <row r="2388">
      <c r="A2388" t="inlineStr">
        <is>
          <t>Daily_Minor_Stops_2026_09_18.xlsx</t>
        </is>
      </c>
      <c r="B2388" t="inlineStr">
        <is>
          <t>Samridhi 5 Star Line</t>
        </is>
      </c>
      <c r="C2388" s="80" t="n">
        <v>46122</v>
      </c>
      <c r="D2388" t="inlineStr">
        <is>
          <t>FS-HCM-2</t>
        </is>
      </c>
      <c r="E2388" t="inlineStr">
        <is>
          <t>HXX: Data Printer Not Ready</t>
        </is>
      </c>
      <c r="F2388" t="n">
        <v>21</v>
      </c>
      <c r="G2388" t="n">
        <v>17.7134333333333</v>
      </c>
    </row>
    <row r="2389">
      <c r="A2389" t="inlineStr">
        <is>
          <t>Daily_Minor_Stops_2026_09_18.xlsx</t>
        </is>
      </c>
      <c r="B2389" t="inlineStr">
        <is>
          <t>Samridhi 5 Star Line</t>
        </is>
      </c>
      <c r="C2389" s="80" t="n">
        <v>46122</v>
      </c>
      <c r="D2389" t="inlineStr">
        <is>
          <t>FS-HCM-3</t>
        </is>
      </c>
      <c r="E2389" t="inlineStr">
        <is>
          <t>HXX: FilmTrackControl Film Out Of Window</t>
        </is>
      </c>
      <c r="F2389" t="n">
        <v>12</v>
      </c>
      <c r="G2389" t="n">
        <v>9.00395</v>
      </c>
    </row>
    <row r="2390">
      <c r="A2390" t="inlineStr">
        <is>
          <t>Daily_Minor_Stops_2026_09_18.xlsx</t>
        </is>
      </c>
      <c r="B2390" t="inlineStr">
        <is>
          <t>Samridhi 5 Star Line</t>
        </is>
      </c>
      <c r="C2390" s="80" t="n">
        <v>46122</v>
      </c>
      <c r="D2390" t="inlineStr">
        <is>
          <t>FS-HCM-3</t>
        </is>
      </c>
      <c r="E2390" t="inlineStr">
        <is>
          <t>HXX: Film Is Broken</t>
        </is>
      </c>
      <c r="F2390" t="n">
        <v>20</v>
      </c>
      <c r="G2390" t="n">
        <v>13.8326</v>
      </c>
    </row>
    <row r="2391">
      <c r="A2391" t="inlineStr">
        <is>
          <t>Daily_Minor_Stops_2026_09_18.xlsx</t>
        </is>
      </c>
      <c r="B2391" t="inlineStr">
        <is>
          <t>Samridhi 5 Star Line</t>
        </is>
      </c>
      <c r="C2391" s="80" t="n">
        <v>46122</v>
      </c>
      <c r="D2391" t="inlineStr">
        <is>
          <t>FS-HCM-4</t>
        </is>
      </c>
      <c r="E2391" t="inlineStr">
        <is>
          <t>HXX: Film Is Broken</t>
        </is>
      </c>
      <c r="F2391" t="n">
        <v>3</v>
      </c>
      <c r="G2391" t="n">
        <v>2.83363333333333</v>
      </c>
    </row>
    <row r="2392">
      <c r="A2392" t="inlineStr">
        <is>
          <t>Daily_Minor_Stops_2026_09_18.xlsx</t>
        </is>
      </c>
      <c r="B2392" t="inlineStr">
        <is>
          <t>Samridhi 5 Star Line</t>
        </is>
      </c>
      <c r="C2392" s="80" t="n">
        <v>46122</v>
      </c>
      <c r="D2392" t="inlineStr">
        <is>
          <t>FS-HCM-4</t>
        </is>
      </c>
      <c r="E2392" t="inlineStr">
        <is>
          <t>HXX: Both Film Reels Are Empty</t>
        </is>
      </c>
      <c r="F2392" t="n">
        <v>4</v>
      </c>
      <c r="G2392" t="n">
        <v>0.999316666666667</v>
      </c>
    </row>
    <row r="2393">
      <c r="A2393" t="inlineStr">
        <is>
          <t>Daily_Minor_Stops_2026_09_18.xlsx</t>
        </is>
      </c>
      <c r="B2393" t="inlineStr">
        <is>
          <t>Samridhi 5 Star Line</t>
        </is>
      </c>
      <c r="C2393" s="80" t="n">
        <v>46122</v>
      </c>
      <c r="D2393" t="inlineStr">
        <is>
          <t>FS-HRM-5</t>
        </is>
      </c>
      <c r="E2393" t="inlineStr">
        <is>
          <t>Not Ready-2</t>
        </is>
      </c>
      <c r="F2393" t="n">
        <v>2</v>
      </c>
      <c r="G2393" t="n">
        <v>0.172133333333333</v>
      </c>
    </row>
    <row r="2394">
      <c r="A2394" t="inlineStr">
        <is>
          <t>Daily_Minor_Stops_2026_09_18.xlsx</t>
        </is>
      </c>
      <c r="B2394" t="inlineStr">
        <is>
          <t>Samridhi 5 Star Line</t>
        </is>
      </c>
      <c r="C2394" s="80" t="n">
        <v>46122</v>
      </c>
      <c r="D2394" t="inlineStr">
        <is>
          <t>FS-TTLi-1</t>
        </is>
      </c>
      <c r="E2394" t="inlineStr">
        <is>
          <t>LOD/TGR11: Robot-Gripper Sensor Fault</t>
        </is>
      </c>
      <c r="F2394" t="n">
        <v>21</v>
      </c>
      <c r="G2394" t="n">
        <v>18.6433333333333</v>
      </c>
    </row>
    <row r="2395">
      <c r="A2395" t="inlineStr">
        <is>
          <t>Daily_Minor_Stops_2026_09_18.xlsx</t>
        </is>
      </c>
      <c r="B2395" t="inlineStr">
        <is>
          <t>Samridhi 5 Star Line</t>
        </is>
      </c>
      <c r="C2395" s="80" t="n">
        <v>46122</v>
      </c>
      <c r="D2395" t="inlineStr">
        <is>
          <t>FS-TTLi-1</t>
        </is>
      </c>
      <c r="E2395" t="inlineStr">
        <is>
          <t>FOR/FT11: Hand Over Failure Of Tray</t>
        </is>
      </c>
      <c r="F2395" t="n">
        <v>7</v>
      </c>
      <c r="G2395" t="n">
        <v>2.5021</v>
      </c>
    </row>
    <row r="2396">
      <c r="A2396" t="inlineStr">
        <is>
          <t>Daily_Minor_Stops_2026_09_18.xlsx</t>
        </is>
      </c>
      <c r="B2396" t="inlineStr">
        <is>
          <t>Samridhi 5 Star Line</t>
        </is>
      </c>
      <c r="C2396" s="80" t="n">
        <v>46122</v>
      </c>
      <c r="D2396" t="inlineStr">
        <is>
          <t>FS-TTLi-2</t>
        </is>
      </c>
      <c r="E2396" t="inlineStr">
        <is>
          <t>LOD/DOR: Door 5 Not Locked</t>
        </is>
      </c>
      <c r="F2396" t="n">
        <v>4</v>
      </c>
      <c r="G2396" t="n">
        <v>1.66783333333333</v>
      </c>
    </row>
    <row r="2397">
      <c r="A2397" t="inlineStr">
        <is>
          <t>Daily_Minor_Stops_2026_09_18.xlsx</t>
        </is>
      </c>
      <c r="B2397" t="inlineStr">
        <is>
          <t>Samridhi 5 Star Line</t>
        </is>
      </c>
      <c r="C2397" s="80" t="n">
        <v>46122</v>
      </c>
      <c r="D2397" t="inlineStr">
        <is>
          <t>FS-TTLi-2</t>
        </is>
      </c>
      <c r="E2397" t="inlineStr">
        <is>
          <t>FOR/BP11: Hand Over Of Blank Failed</t>
        </is>
      </c>
      <c r="F2397" t="n">
        <v>4</v>
      </c>
      <c r="G2397" t="n">
        <v>2.16796666666667</v>
      </c>
    </row>
    <row r="2398">
      <c r="A2398" t="inlineStr">
        <is>
          <t>Daily_Minor_Stops_2026_09_18.xlsx</t>
        </is>
      </c>
      <c r="B2398" t="inlineStr">
        <is>
          <t>Samridhi 5 Star Line</t>
        </is>
      </c>
      <c r="C2398" s="80" t="n">
        <v>46122</v>
      </c>
      <c r="D2398" t="inlineStr">
        <is>
          <t>FS-TTLi-3</t>
        </is>
      </c>
      <c r="E2398" t="inlineStr">
        <is>
          <t>LOD/TGR11: Robot-Gripper Sensor Fault</t>
        </is>
      </c>
      <c r="F2398" t="n">
        <v>4</v>
      </c>
      <c r="G2398" t="n">
        <v>2.3323</v>
      </c>
    </row>
    <row r="2399">
      <c r="A2399" t="inlineStr">
        <is>
          <t>Daily_Minor_Stops_2026_09_18.xlsx</t>
        </is>
      </c>
      <c r="B2399" t="inlineStr">
        <is>
          <t>Samridhi 5 Star Line</t>
        </is>
      </c>
      <c r="C2399" s="80" t="n">
        <v>46122</v>
      </c>
      <c r="D2399" t="inlineStr">
        <is>
          <t>FS-TTLi-3</t>
        </is>
      </c>
      <c r="E2399" t="inlineStr">
        <is>
          <t>FOR/FT11: Hand Over Failure Of Tray</t>
        </is>
      </c>
      <c r="F2399" t="n">
        <v>8</v>
      </c>
      <c r="G2399" t="n">
        <v>2.65621666666667</v>
      </c>
    </row>
    <row r="2400">
      <c r="A2400" t="inlineStr">
        <is>
          <t>Daily_Minor_Stops_2026_09_18.xlsx</t>
        </is>
      </c>
      <c r="B2400" t="inlineStr">
        <is>
          <t>Samridhi 5 Star Line</t>
        </is>
      </c>
      <c r="C2400" s="80" t="n">
        <v>46123</v>
      </c>
      <c r="D2400" t="inlineStr">
        <is>
          <t>FS-HCM-1</t>
        </is>
      </c>
      <c r="E2400" t="inlineStr">
        <is>
          <t>FBX: Overflow At Infeed</t>
        </is>
      </c>
      <c r="F2400" t="n">
        <v>15</v>
      </c>
      <c r="G2400" t="n">
        <v>8.334899999999999</v>
      </c>
    </row>
    <row r="2401">
      <c r="A2401" t="inlineStr">
        <is>
          <t>Daily_Minor_Stops_2026_09_18.xlsx</t>
        </is>
      </c>
      <c r="B2401" t="inlineStr">
        <is>
          <t>Samridhi 5 Star Line</t>
        </is>
      </c>
      <c r="C2401" s="80" t="n">
        <v>46123</v>
      </c>
      <c r="D2401" t="inlineStr">
        <is>
          <t>FS-HCM-1</t>
        </is>
      </c>
      <c r="E2401" t="inlineStr">
        <is>
          <t>FBX: Jam At Infeed</t>
        </is>
      </c>
      <c r="F2401" t="n">
        <v>16</v>
      </c>
      <c r="G2401" t="n">
        <v>11.8184</v>
      </c>
    </row>
    <row r="2402">
      <c r="A2402" t="inlineStr">
        <is>
          <t>Daily_Minor_Stops_2026_09_18.xlsx</t>
        </is>
      </c>
      <c r="B2402" t="inlineStr">
        <is>
          <t>Samridhi 5 Star Line</t>
        </is>
      </c>
      <c r="C2402" s="80" t="n">
        <v>46123</v>
      </c>
      <c r="D2402" t="inlineStr">
        <is>
          <t>FS-HCM-2</t>
        </is>
      </c>
      <c r="E2402" t="inlineStr">
        <is>
          <t>HXX: Film Is Broken</t>
        </is>
      </c>
      <c r="F2402" t="n">
        <v>10</v>
      </c>
      <c r="G2402" t="n">
        <v>15.0177333333333</v>
      </c>
    </row>
    <row r="2403">
      <c r="A2403" t="inlineStr">
        <is>
          <t>Daily_Minor_Stops_2026_09_18.xlsx</t>
        </is>
      </c>
      <c r="B2403" t="inlineStr">
        <is>
          <t>Samridhi 5 Star Line</t>
        </is>
      </c>
      <c r="C2403" s="80" t="n">
        <v>46123</v>
      </c>
      <c r="D2403" t="inlineStr">
        <is>
          <t>FS-HCM-2</t>
        </is>
      </c>
      <c r="E2403" t="inlineStr">
        <is>
          <t>HXX: Bad Registration Marks Detected</t>
        </is>
      </c>
      <c r="F2403" t="n">
        <v>19</v>
      </c>
      <c r="G2403" t="n">
        <v>16.3213666666667</v>
      </c>
    </row>
    <row r="2404">
      <c r="A2404" t="inlineStr">
        <is>
          <t>Daily_Minor_Stops_2026_09_18.xlsx</t>
        </is>
      </c>
      <c r="B2404" t="inlineStr">
        <is>
          <t>Samridhi 5 Star Line</t>
        </is>
      </c>
      <c r="C2404" s="80" t="n">
        <v>46123</v>
      </c>
      <c r="D2404" t="inlineStr">
        <is>
          <t>FS-HCM-3</t>
        </is>
      </c>
      <c r="E2404" t="inlineStr">
        <is>
          <t>FBX: Overflow At Infeed</t>
        </is>
      </c>
      <c r="F2404" t="n">
        <v>14</v>
      </c>
      <c r="G2404" t="n">
        <v>4.49751666666667</v>
      </c>
    </row>
    <row r="2405">
      <c r="A2405" t="inlineStr">
        <is>
          <t>Daily_Minor_Stops_2026_09_18.xlsx</t>
        </is>
      </c>
      <c r="B2405" t="inlineStr">
        <is>
          <t>Samridhi 5 Star Line</t>
        </is>
      </c>
      <c r="C2405" s="80" t="n">
        <v>46123</v>
      </c>
      <c r="D2405" t="inlineStr">
        <is>
          <t>FS-HCM-3</t>
        </is>
      </c>
      <c r="E2405" t="inlineStr">
        <is>
          <t>FBX: Jam At Infeed</t>
        </is>
      </c>
      <c r="F2405" t="n">
        <v>17</v>
      </c>
      <c r="G2405" t="n">
        <v>9.500500000000001</v>
      </c>
    </row>
    <row r="2406">
      <c r="A2406" t="inlineStr">
        <is>
          <t>Daily_Minor_Stops_2026_09_18.xlsx</t>
        </is>
      </c>
      <c r="B2406" t="inlineStr">
        <is>
          <t>Samridhi 5 Star Line</t>
        </is>
      </c>
      <c r="C2406" s="80" t="n">
        <v>46123</v>
      </c>
      <c r="D2406" t="inlineStr">
        <is>
          <t>FS-HCM-4</t>
        </is>
      </c>
      <c r="E2406" t="inlineStr">
        <is>
          <t>HXX: Film Is Broken</t>
        </is>
      </c>
      <c r="F2406" t="n">
        <v>3</v>
      </c>
      <c r="G2406" t="n">
        <v>4.50058333333333</v>
      </c>
    </row>
    <row r="2407">
      <c r="A2407" t="inlineStr">
        <is>
          <t>Daily_Minor_Stops_2026_09_18.xlsx</t>
        </is>
      </c>
      <c r="B2407" t="inlineStr">
        <is>
          <t>Samridhi 5 Star Line</t>
        </is>
      </c>
      <c r="C2407" s="80" t="n">
        <v>46123</v>
      </c>
      <c r="D2407" t="inlineStr">
        <is>
          <t>FS-HCM-4</t>
        </is>
      </c>
      <c r="E2407" t="inlineStr">
        <is>
          <t>FBX: Jam At Infeed</t>
        </is>
      </c>
      <c r="F2407" t="n">
        <v>3</v>
      </c>
      <c r="G2407" t="n">
        <v>1.82586666666667</v>
      </c>
    </row>
    <row r="2408">
      <c r="A2408" t="inlineStr">
        <is>
          <t>Daily_Minor_Stops_2026_09_18.xlsx</t>
        </is>
      </c>
      <c r="B2408" t="inlineStr">
        <is>
          <t>Samridhi 5 Star Line</t>
        </is>
      </c>
      <c r="C2408" s="80" t="n">
        <v>46123</v>
      </c>
      <c r="D2408" t="inlineStr">
        <is>
          <t>FS-HRM-5</t>
        </is>
      </c>
      <c r="E2408" t="inlineStr">
        <is>
          <t>Not Ready-2</t>
        </is>
      </c>
      <c r="F2408" t="n">
        <v>4</v>
      </c>
      <c r="G2408" t="n">
        <v>1.66725</v>
      </c>
    </row>
    <row r="2409">
      <c r="A2409" t="inlineStr">
        <is>
          <t>Daily_Minor_Stops_2026_09_18.xlsx</t>
        </is>
      </c>
      <c r="B2409" t="inlineStr">
        <is>
          <t>Samridhi 5 Star Line</t>
        </is>
      </c>
      <c r="C2409" s="80" t="n">
        <v>46123</v>
      </c>
      <c r="D2409" t="inlineStr">
        <is>
          <t>FS-HRM-5</t>
        </is>
      </c>
      <c r="E2409" t="inlineStr">
        <is>
          <t>Cover Machine Outfeed Open</t>
        </is>
      </c>
      <c r="F2409" t="n">
        <v>4</v>
      </c>
      <c r="G2409" t="n">
        <v>0.5125833333333329</v>
      </c>
    </row>
    <row r="2410">
      <c r="A2410" t="inlineStr">
        <is>
          <t>Daily_Minor_Stops_2026_09_18.xlsx</t>
        </is>
      </c>
      <c r="B2410" t="inlineStr">
        <is>
          <t>Samridhi 5 Star Line</t>
        </is>
      </c>
      <c r="C2410" s="80" t="n">
        <v>46123</v>
      </c>
      <c r="D2410" t="inlineStr">
        <is>
          <t>FS-TTLi-1</t>
        </is>
      </c>
      <c r="E2410" t="inlineStr">
        <is>
          <t>LOD/TGR11: Robot-Gripper Sensor Fault</t>
        </is>
      </c>
      <c r="F2410" t="n">
        <v>11</v>
      </c>
      <c r="G2410" t="n">
        <v>33.5676166666667</v>
      </c>
    </row>
    <row r="2411">
      <c r="A2411" t="inlineStr">
        <is>
          <t>Daily_Minor_Stops_2026_09_18.xlsx</t>
        </is>
      </c>
      <c r="B2411" t="inlineStr">
        <is>
          <t>Samridhi 5 Star Line</t>
        </is>
      </c>
      <c r="C2411" s="80" t="n">
        <v>46123</v>
      </c>
      <c r="D2411" t="inlineStr">
        <is>
          <t>FS-TTLi-1</t>
        </is>
      </c>
      <c r="E2411" t="inlineStr">
        <is>
          <t>FOR/BP11: Hand Over Of Blank Failed</t>
        </is>
      </c>
      <c r="F2411" t="n">
        <v>11</v>
      </c>
      <c r="G2411" t="n">
        <v>9.50898333333333</v>
      </c>
    </row>
    <row r="2412">
      <c r="A2412" t="inlineStr">
        <is>
          <t>Daily_Minor_Stops_2026_09_18.xlsx</t>
        </is>
      </c>
      <c r="B2412" t="inlineStr">
        <is>
          <t>Samridhi 5 Star Line</t>
        </is>
      </c>
      <c r="C2412" s="80" t="n">
        <v>46123</v>
      </c>
      <c r="D2412" t="inlineStr">
        <is>
          <t>FS-TTLi-2</t>
        </is>
      </c>
      <c r="E2412" t="inlineStr">
        <is>
          <t>LOD/SAF: Safety Circuit Not Ready</t>
        </is>
      </c>
      <c r="F2412" t="n">
        <v>2</v>
      </c>
      <c r="G2412" t="n">
        <v>18.9936</v>
      </c>
    </row>
    <row r="2413">
      <c r="A2413" t="inlineStr">
        <is>
          <t>Daily_Minor_Stops_2026_09_18.xlsx</t>
        </is>
      </c>
      <c r="B2413" t="inlineStr">
        <is>
          <t>Samridhi 5 Star Line</t>
        </is>
      </c>
      <c r="C2413" s="80" t="n">
        <v>46123</v>
      </c>
      <c r="D2413" t="inlineStr">
        <is>
          <t>FS-TTLi-2</t>
        </is>
      </c>
      <c r="E2413" t="inlineStr">
        <is>
          <t>LOD/HXX11: Upstrm M/C Not Home in time</t>
        </is>
      </c>
      <c r="F2413" t="n">
        <v>2</v>
      </c>
      <c r="G2413" t="n">
        <v>0.326233333333333</v>
      </c>
    </row>
    <row r="2414">
      <c r="A2414" t="inlineStr">
        <is>
          <t>Daily_Minor_Stops_2026_09_18.xlsx</t>
        </is>
      </c>
      <c r="B2414" t="inlineStr">
        <is>
          <t>Samridhi 5 Star Line</t>
        </is>
      </c>
      <c r="C2414" s="80" t="n">
        <v>46123</v>
      </c>
      <c r="D2414" t="inlineStr">
        <is>
          <t>FS-TTLi-3</t>
        </is>
      </c>
      <c r="E2414" t="inlineStr">
        <is>
          <t>FOR/FT11: Hand Over Failure Of Tray</t>
        </is>
      </c>
      <c r="F2414" t="n">
        <v>4</v>
      </c>
      <c r="G2414" t="n">
        <v>1.173</v>
      </c>
    </row>
    <row r="2415">
      <c r="A2415" t="inlineStr">
        <is>
          <t>Daily_Minor_Stops_2026_09_18.xlsx</t>
        </is>
      </c>
      <c r="B2415" t="inlineStr">
        <is>
          <t>Samridhi 5 Star Line</t>
        </is>
      </c>
      <c r="C2415" s="80" t="n">
        <v>46123</v>
      </c>
      <c r="D2415" t="inlineStr">
        <is>
          <t>FS-TTLi-3</t>
        </is>
      </c>
      <c r="E2415" t="inlineStr">
        <is>
          <t>FOR/BP11: Hand Over Of Blank Failed</t>
        </is>
      </c>
      <c r="F2415" t="n">
        <v>4</v>
      </c>
      <c r="G2415" t="n">
        <v>2.67318333333333</v>
      </c>
    </row>
    <row r="2416">
      <c r="A2416" t="inlineStr">
        <is>
          <t>Daily_Minor_Stops_2026_09_18.xlsx</t>
        </is>
      </c>
      <c r="B2416" t="inlineStr">
        <is>
          <t>Samridhi 5 Star Line</t>
        </is>
      </c>
      <c r="C2416" s="80" t="n">
        <v>46124</v>
      </c>
      <c r="D2416" t="inlineStr">
        <is>
          <t>FS-HCM-1</t>
        </is>
      </c>
      <c r="E2416" t="inlineStr">
        <is>
          <t>FBX: Overflow At Infeed</t>
        </is>
      </c>
      <c r="F2416" t="n">
        <v>27</v>
      </c>
      <c r="G2416" t="n">
        <v>13.3369666666667</v>
      </c>
    </row>
    <row r="2417">
      <c r="A2417" t="inlineStr">
        <is>
          <t>Daily_Minor_Stops_2026_09_18.xlsx</t>
        </is>
      </c>
      <c r="B2417" t="inlineStr">
        <is>
          <t>Samridhi 5 Star Line</t>
        </is>
      </c>
      <c r="C2417" s="80" t="n">
        <v>46124</v>
      </c>
      <c r="D2417" t="inlineStr">
        <is>
          <t>FS-HCM-1</t>
        </is>
      </c>
      <c r="E2417" t="inlineStr">
        <is>
          <t>FBX: Jam At Infeed</t>
        </is>
      </c>
      <c r="F2417" t="n">
        <v>34</v>
      </c>
      <c r="G2417" t="n">
        <v>11.8083166666667</v>
      </c>
    </row>
    <row r="2418">
      <c r="A2418" t="inlineStr">
        <is>
          <t>Daily_Minor_Stops_2026_09_18.xlsx</t>
        </is>
      </c>
      <c r="B2418" t="inlineStr">
        <is>
          <t>Samridhi 5 Star Line</t>
        </is>
      </c>
      <c r="C2418" s="80" t="n">
        <v>46124</v>
      </c>
      <c r="D2418" t="inlineStr">
        <is>
          <t>FS-HCM-2</t>
        </is>
      </c>
      <c r="E2418" t="inlineStr">
        <is>
          <t>HXX: Film Is Broken</t>
        </is>
      </c>
      <c r="F2418" t="n">
        <v>23</v>
      </c>
      <c r="G2418" t="n">
        <v>30.5127</v>
      </c>
    </row>
    <row r="2419">
      <c r="A2419" t="inlineStr">
        <is>
          <t>Daily_Minor_Stops_2026_09_18.xlsx</t>
        </is>
      </c>
      <c r="B2419" t="inlineStr">
        <is>
          <t>Samridhi 5 Star Line</t>
        </is>
      </c>
      <c r="C2419" s="80" t="n">
        <v>46124</v>
      </c>
      <c r="D2419" t="inlineStr">
        <is>
          <t>FS-HCM-2</t>
        </is>
      </c>
      <c r="E2419" t="inlineStr">
        <is>
          <t>Cover Machine Discharge Open</t>
        </is>
      </c>
      <c r="F2419" t="n">
        <v>4</v>
      </c>
      <c r="G2419" t="n">
        <v>1.16541666666667</v>
      </c>
    </row>
    <row r="2420">
      <c r="A2420" t="inlineStr">
        <is>
          <t>Daily_Minor_Stops_2026_09_18.xlsx</t>
        </is>
      </c>
      <c r="B2420" t="inlineStr">
        <is>
          <t>Samridhi 5 Star Line</t>
        </is>
      </c>
      <c r="C2420" s="80" t="n">
        <v>46124</v>
      </c>
      <c r="D2420" t="inlineStr">
        <is>
          <t>FS-HCM-3</t>
        </is>
      </c>
      <c r="E2420" t="inlineStr">
        <is>
          <t>FBX: Overflow At Infeed</t>
        </is>
      </c>
      <c r="F2420" t="n">
        <v>34</v>
      </c>
      <c r="G2420" t="n">
        <v>14.03085</v>
      </c>
    </row>
    <row r="2421">
      <c r="A2421" t="inlineStr">
        <is>
          <t>Daily_Minor_Stops_2026_09_18.xlsx</t>
        </is>
      </c>
      <c r="B2421" t="inlineStr">
        <is>
          <t>Samridhi 5 Star Line</t>
        </is>
      </c>
      <c r="C2421" s="80" t="n">
        <v>46124</v>
      </c>
      <c r="D2421" t="inlineStr">
        <is>
          <t>FS-HCM-3</t>
        </is>
      </c>
      <c r="E2421" t="inlineStr">
        <is>
          <t>FBX: Jam At Infeed</t>
        </is>
      </c>
      <c r="F2421" t="n">
        <v>16</v>
      </c>
      <c r="G2421" t="n">
        <v>6.31848333333333</v>
      </c>
    </row>
    <row r="2422">
      <c r="A2422" t="inlineStr">
        <is>
          <t>Daily_Minor_Stops_2026_09_18.xlsx</t>
        </is>
      </c>
      <c r="B2422" t="inlineStr">
        <is>
          <t>Samridhi 5 Star Line</t>
        </is>
      </c>
      <c r="C2422" s="80" t="n">
        <v>46124</v>
      </c>
      <c r="D2422" t="inlineStr">
        <is>
          <t>FS-HCM-4</t>
        </is>
      </c>
      <c r="E2422" t="inlineStr">
        <is>
          <t>FBX: Overflow At Infeed</t>
        </is>
      </c>
      <c r="F2422" t="n">
        <v>6</v>
      </c>
      <c r="G2422" t="n">
        <v>4.17556666666667</v>
      </c>
    </row>
    <row r="2423">
      <c r="A2423" t="inlineStr">
        <is>
          <t>Daily_Minor_Stops_2026_09_18.xlsx</t>
        </is>
      </c>
      <c r="B2423" t="inlineStr">
        <is>
          <t>Samridhi 5 Star Line</t>
        </is>
      </c>
      <c r="C2423" s="80" t="n">
        <v>46124</v>
      </c>
      <c r="D2423" t="inlineStr">
        <is>
          <t>FS-HCM-4</t>
        </is>
      </c>
      <c r="E2423" t="inlineStr">
        <is>
          <t>FBX: Jam At Infeed</t>
        </is>
      </c>
      <c r="F2423" t="n">
        <v>6</v>
      </c>
      <c r="G2423" t="n">
        <v>2.66988333333333</v>
      </c>
    </row>
    <row r="2424">
      <c r="A2424" t="inlineStr">
        <is>
          <t>Daily_Minor_Stops_2026_09_18.xlsx</t>
        </is>
      </c>
      <c r="B2424" t="inlineStr">
        <is>
          <t>Samridhi 5 Star Line</t>
        </is>
      </c>
      <c r="C2424" s="80" t="n">
        <v>46124</v>
      </c>
      <c r="D2424" t="inlineStr">
        <is>
          <t>FS-HRM-5</t>
        </is>
      </c>
      <c r="E2424" t="inlineStr">
        <is>
          <t>Not Ready-2</t>
        </is>
      </c>
      <c r="F2424" t="n">
        <v>4</v>
      </c>
      <c r="G2424" t="n">
        <v>1.3344</v>
      </c>
    </row>
    <row r="2425">
      <c r="A2425" t="inlineStr">
        <is>
          <t>Daily_Minor_Stops_2026_09_18.xlsx</t>
        </is>
      </c>
      <c r="B2425" t="inlineStr">
        <is>
          <t>Samridhi 5 Star Line</t>
        </is>
      </c>
      <c r="C2425" s="80" t="n">
        <v>46124</v>
      </c>
      <c r="D2425" t="inlineStr">
        <is>
          <t>FS-HRM-5</t>
        </is>
      </c>
      <c r="E2425" t="inlineStr">
        <is>
          <t>Film Is Broken-1</t>
        </is>
      </c>
      <c r="F2425" t="n">
        <v>6</v>
      </c>
      <c r="G2425" t="n">
        <v>6.9957</v>
      </c>
    </row>
    <row r="2426">
      <c r="A2426" t="inlineStr">
        <is>
          <t>Daily_Minor_Stops_2026_09_18.xlsx</t>
        </is>
      </c>
      <c r="B2426" t="inlineStr">
        <is>
          <t>Samridhi 5 Star Line</t>
        </is>
      </c>
      <c r="C2426" s="80" t="n">
        <v>46124</v>
      </c>
      <c r="D2426" t="inlineStr">
        <is>
          <t>FS-TTLi-1</t>
        </is>
      </c>
      <c r="E2426" t="inlineStr">
        <is>
          <t>LOD/TGR11: Robot-Gripper Sensor Fault</t>
        </is>
      </c>
      <c r="F2426" t="n">
        <v>10</v>
      </c>
      <c r="G2426" t="n">
        <v>33.5101666666667</v>
      </c>
    </row>
    <row r="2427">
      <c r="A2427" t="inlineStr">
        <is>
          <t>Daily_Minor_Stops_2026_09_18.xlsx</t>
        </is>
      </c>
      <c r="B2427" t="inlineStr">
        <is>
          <t>Samridhi 5 Star Line</t>
        </is>
      </c>
      <c r="C2427" s="80" t="n">
        <v>46124</v>
      </c>
      <c r="D2427" t="inlineStr">
        <is>
          <t>FS-TTLi-1</t>
        </is>
      </c>
      <c r="E2427" t="inlineStr">
        <is>
          <t>FOR/BP11: Hand Over Of Blank Failed</t>
        </is>
      </c>
      <c r="F2427" t="n">
        <v>27</v>
      </c>
      <c r="G2427" t="n">
        <v>13.1611</v>
      </c>
    </row>
    <row r="2428">
      <c r="A2428" t="inlineStr">
        <is>
          <t>Daily_Minor_Stops_2026_09_18.xlsx</t>
        </is>
      </c>
      <c r="B2428" t="inlineStr">
        <is>
          <t>Samridhi 5 Star Line</t>
        </is>
      </c>
      <c r="C2428" s="80" t="n">
        <v>46124</v>
      </c>
      <c r="D2428" t="inlineStr">
        <is>
          <t>FS-TTLi-2</t>
        </is>
      </c>
      <c r="E2428" t="inlineStr">
        <is>
          <t>LOD/DOR: Door 5 Not Locked</t>
        </is>
      </c>
      <c r="F2428" t="n">
        <v>6</v>
      </c>
      <c r="G2428" t="n">
        <v>2.67415</v>
      </c>
    </row>
    <row r="2429">
      <c r="A2429" t="inlineStr">
        <is>
          <t>Daily_Minor_Stops_2026_09_18.xlsx</t>
        </is>
      </c>
      <c r="B2429" t="inlineStr">
        <is>
          <t>Samridhi 5 Star Line</t>
        </is>
      </c>
      <c r="C2429" s="80" t="n">
        <v>46124</v>
      </c>
      <c r="D2429" t="inlineStr">
        <is>
          <t>FS-TTLi-2</t>
        </is>
      </c>
      <c r="E2429" t="inlineStr">
        <is>
          <t>FOR/BP11: Hand Over Of Blank Failed</t>
        </is>
      </c>
      <c r="F2429" t="n">
        <v>21</v>
      </c>
      <c r="G2429" t="n">
        <v>17.6523666666667</v>
      </c>
    </row>
    <row r="2430">
      <c r="A2430" t="inlineStr">
        <is>
          <t>Daily_Minor_Stops_2026_09_18.xlsx</t>
        </is>
      </c>
      <c r="B2430" t="inlineStr">
        <is>
          <t>Samridhi 5 Star Line</t>
        </is>
      </c>
      <c r="C2430" s="80" t="n">
        <v>46124</v>
      </c>
      <c r="D2430" t="inlineStr">
        <is>
          <t>FS-TTLi-3</t>
        </is>
      </c>
      <c r="E2430" t="inlineStr">
        <is>
          <t>LOD/PGR11: Train Didn'T Catch Up Fast</t>
        </is>
      </c>
      <c r="F2430" t="n">
        <v>4</v>
      </c>
      <c r="G2430" t="n">
        <v>0.994</v>
      </c>
    </row>
    <row r="2431">
      <c r="A2431" t="inlineStr">
        <is>
          <t>Daily_Minor_Stops_2026_09_18.xlsx</t>
        </is>
      </c>
      <c r="B2431" t="inlineStr">
        <is>
          <t>Samridhi 5 Star Line</t>
        </is>
      </c>
      <c r="C2431" s="80" t="n">
        <v>46124</v>
      </c>
      <c r="D2431" t="inlineStr">
        <is>
          <t>FS-TTLi-3</t>
        </is>
      </c>
      <c r="E2431" t="inlineStr">
        <is>
          <t>FOR/BP11: Hand Over Of Blank Failed</t>
        </is>
      </c>
      <c r="F2431" t="n">
        <v>12</v>
      </c>
      <c r="G2431" t="n">
        <v>10.8482833333333</v>
      </c>
    </row>
    <row r="2432">
      <c r="A2432" t="inlineStr">
        <is>
          <t>Daily_Minor_Stops_2026_09_18.xlsx</t>
        </is>
      </c>
      <c r="B2432" t="inlineStr">
        <is>
          <t>Samridhi 5 Star Line</t>
        </is>
      </c>
      <c r="C2432" s="80" t="n">
        <v>46125</v>
      </c>
      <c r="D2432" t="inlineStr">
        <is>
          <t>FS-HCM-1</t>
        </is>
      </c>
      <c r="E2432" t="inlineStr">
        <is>
          <t>FBX: Overflow At Infeed</t>
        </is>
      </c>
      <c r="F2432" t="n">
        <v>30</v>
      </c>
      <c r="G2432" t="n">
        <v>10.1664833333333</v>
      </c>
    </row>
    <row r="2433">
      <c r="A2433" t="inlineStr">
        <is>
          <t>Daily_Minor_Stops_2026_09_18.xlsx</t>
        </is>
      </c>
      <c r="B2433" t="inlineStr">
        <is>
          <t>Samridhi 5 Star Line</t>
        </is>
      </c>
      <c r="C2433" s="80" t="n">
        <v>46125</v>
      </c>
      <c r="D2433" t="inlineStr">
        <is>
          <t>FS-HCM-1</t>
        </is>
      </c>
      <c r="E2433" t="inlineStr">
        <is>
          <t>FBX: Jam At Infeed</t>
        </is>
      </c>
      <c r="F2433" t="n">
        <v>38</v>
      </c>
      <c r="G2433" t="n">
        <v>13.4748</v>
      </c>
    </row>
    <row r="2434">
      <c r="A2434" t="inlineStr">
        <is>
          <t>Daily_Minor_Stops_2026_09_18.xlsx</t>
        </is>
      </c>
      <c r="B2434" t="inlineStr">
        <is>
          <t>Samridhi 5 Star Line</t>
        </is>
      </c>
      <c r="C2434" s="80" t="n">
        <v>46125</v>
      </c>
      <c r="D2434" t="inlineStr">
        <is>
          <t>FS-HCM-2</t>
        </is>
      </c>
      <c r="E2434" t="inlineStr">
        <is>
          <t>HXX: Film Is Broken</t>
        </is>
      </c>
      <c r="F2434" t="n">
        <v>13</v>
      </c>
      <c r="G2434" t="n">
        <v>23.1556833333333</v>
      </c>
    </row>
    <row r="2435">
      <c r="A2435" t="inlineStr">
        <is>
          <t>Daily_Minor_Stops_2026_09_18.xlsx</t>
        </is>
      </c>
      <c r="B2435" t="inlineStr">
        <is>
          <t>Samridhi 5 Star Line</t>
        </is>
      </c>
      <c r="C2435" s="80" t="n">
        <v>46125</v>
      </c>
      <c r="D2435" t="inlineStr">
        <is>
          <t>FS-HCM-2</t>
        </is>
      </c>
      <c r="E2435" t="inlineStr">
        <is>
          <t>FBX: Jam At Infeed</t>
        </is>
      </c>
      <c r="F2435" t="n">
        <v>9</v>
      </c>
      <c r="G2435" t="n">
        <v>3.50555</v>
      </c>
    </row>
    <row r="2436">
      <c r="A2436" t="inlineStr">
        <is>
          <t>Daily_Minor_Stops_2026_09_18.xlsx</t>
        </is>
      </c>
      <c r="B2436" t="inlineStr">
        <is>
          <t>Samridhi 5 Star Line</t>
        </is>
      </c>
      <c r="C2436" s="80" t="n">
        <v>46125</v>
      </c>
      <c r="D2436" t="inlineStr">
        <is>
          <t>FS-HCM-3</t>
        </is>
      </c>
      <c r="E2436" t="inlineStr">
        <is>
          <t>FBX: Overflow At Infeed</t>
        </is>
      </c>
      <c r="F2436" t="n">
        <v>20</v>
      </c>
      <c r="G2436" t="n">
        <v>10.65865</v>
      </c>
    </row>
    <row r="2437">
      <c r="A2437" t="inlineStr">
        <is>
          <t>Daily_Minor_Stops_2026_09_18.xlsx</t>
        </is>
      </c>
      <c r="B2437" t="inlineStr">
        <is>
          <t>Samridhi 5 Star Line</t>
        </is>
      </c>
      <c r="C2437" s="80" t="n">
        <v>46125</v>
      </c>
      <c r="D2437" t="inlineStr">
        <is>
          <t>FS-HCM-3</t>
        </is>
      </c>
      <c r="E2437" t="inlineStr">
        <is>
          <t>FBX: Jam At Infeed</t>
        </is>
      </c>
      <c r="F2437" t="n">
        <v>11</v>
      </c>
      <c r="G2437" t="n">
        <v>6.84873333333334</v>
      </c>
    </row>
    <row r="2438">
      <c r="A2438" t="inlineStr">
        <is>
          <t>Daily_Minor_Stops_2026_09_18.xlsx</t>
        </is>
      </c>
      <c r="B2438" t="inlineStr">
        <is>
          <t>Samridhi 5 Star Line</t>
        </is>
      </c>
      <c r="C2438" s="80" t="n">
        <v>46125</v>
      </c>
      <c r="D2438" t="inlineStr">
        <is>
          <t>FS-HCM-4</t>
        </is>
      </c>
      <c r="E2438" t="inlineStr">
        <is>
          <t>HXX: Bad Registration Marks Detected</t>
        </is>
      </c>
      <c r="F2438" t="n">
        <v>3</v>
      </c>
      <c r="G2438" t="n">
        <v>1.16791666666667</v>
      </c>
    </row>
    <row r="2439">
      <c r="A2439" t="inlineStr">
        <is>
          <t>Daily_Minor_Stops_2026_09_18.xlsx</t>
        </is>
      </c>
      <c r="B2439" t="inlineStr">
        <is>
          <t>Samridhi 5 Star Line</t>
        </is>
      </c>
      <c r="C2439" s="80" t="n">
        <v>46125</v>
      </c>
      <c r="D2439" t="inlineStr">
        <is>
          <t>FS-HCM-4</t>
        </is>
      </c>
      <c r="E2439" t="inlineStr">
        <is>
          <t>FBX: Jam At Infeed</t>
        </is>
      </c>
      <c r="F2439" t="n">
        <v>7</v>
      </c>
      <c r="G2439" t="n">
        <v>2.66216666666667</v>
      </c>
    </row>
    <row r="2440">
      <c r="A2440" t="inlineStr">
        <is>
          <t>Daily_Minor_Stops_2026_09_18.xlsx</t>
        </is>
      </c>
      <c r="B2440" t="inlineStr">
        <is>
          <t>Samridhi 5 Star Line</t>
        </is>
      </c>
      <c r="C2440" s="80" t="n">
        <v>46125</v>
      </c>
      <c r="D2440" t="inlineStr">
        <is>
          <t>FS-HRM-5</t>
        </is>
      </c>
      <c r="E2440" t="inlineStr">
        <is>
          <t>Film Is Broken-1</t>
        </is>
      </c>
      <c r="F2440" t="n">
        <v>4</v>
      </c>
      <c r="G2440" t="n">
        <v>5.00643333333333</v>
      </c>
    </row>
    <row r="2441">
      <c r="A2441" t="inlineStr">
        <is>
          <t>Daily_Minor_Stops_2026_09_18.xlsx</t>
        </is>
      </c>
      <c r="B2441" t="inlineStr">
        <is>
          <t>Samridhi 5 Star Line</t>
        </is>
      </c>
      <c r="C2441" s="80" t="n">
        <v>46125</v>
      </c>
      <c r="D2441" t="inlineStr">
        <is>
          <t>FS-HRM-5</t>
        </is>
      </c>
      <c r="E2441" t="inlineStr">
        <is>
          <t>Cover Machine Outfeed Open</t>
        </is>
      </c>
      <c r="F2441" t="n">
        <v>3</v>
      </c>
      <c r="G2441" t="n">
        <v>0.8259</v>
      </c>
    </row>
    <row r="2442">
      <c r="A2442" t="inlineStr">
        <is>
          <t>Daily_Minor_Stops_2026_09_18.xlsx</t>
        </is>
      </c>
      <c r="B2442" t="inlineStr">
        <is>
          <t>Samridhi 5 Star Line</t>
        </is>
      </c>
      <c r="C2442" s="80" t="n">
        <v>46125</v>
      </c>
      <c r="D2442" t="inlineStr">
        <is>
          <t>FS-TTLi-1</t>
        </is>
      </c>
      <c r="E2442" t="inlineStr">
        <is>
          <t>LOD/TGR11: Robot-Gripper Sensor Fault</t>
        </is>
      </c>
      <c r="F2442" t="n">
        <v>12</v>
      </c>
      <c r="G2442" t="n">
        <v>8.335316666666669</v>
      </c>
    </row>
    <row r="2443">
      <c r="A2443" t="inlineStr">
        <is>
          <t>Daily_Minor_Stops_2026_09_18.xlsx</t>
        </is>
      </c>
      <c r="B2443" t="inlineStr">
        <is>
          <t>Samridhi 5 Star Line</t>
        </is>
      </c>
      <c r="C2443" s="80" t="n">
        <v>46125</v>
      </c>
      <c r="D2443" t="inlineStr">
        <is>
          <t>FS-TTLi-1</t>
        </is>
      </c>
      <c r="E2443" t="inlineStr">
        <is>
          <t>FOR/BP11: Hand Over Of Blank Failed</t>
        </is>
      </c>
      <c r="F2443" t="n">
        <v>5</v>
      </c>
      <c r="G2443" t="n">
        <v>1.49286666666667</v>
      </c>
    </row>
    <row r="2444">
      <c r="A2444" t="inlineStr">
        <is>
          <t>Daily_Minor_Stops_2026_09_18.xlsx</t>
        </is>
      </c>
      <c r="B2444" t="inlineStr">
        <is>
          <t>Samridhi 5 Star Line</t>
        </is>
      </c>
      <c r="C2444" s="80" t="n">
        <v>46125</v>
      </c>
      <c r="D2444" t="inlineStr">
        <is>
          <t>FS-TTLi-2</t>
        </is>
      </c>
      <c r="E2444" t="inlineStr">
        <is>
          <t>LOD/DOR: Door 5 Not Locked</t>
        </is>
      </c>
      <c r="F2444" t="n">
        <v>15</v>
      </c>
      <c r="G2444" t="n">
        <v>6.16538333333333</v>
      </c>
    </row>
    <row r="2445">
      <c r="A2445" t="inlineStr">
        <is>
          <t>Daily_Minor_Stops_2026_09_18.xlsx</t>
        </is>
      </c>
      <c r="B2445" t="inlineStr">
        <is>
          <t>Samridhi 5 Star Line</t>
        </is>
      </c>
      <c r="C2445" s="80" t="n">
        <v>46125</v>
      </c>
      <c r="D2445" t="inlineStr">
        <is>
          <t>FS-TTLi-2</t>
        </is>
      </c>
      <c r="E2445" t="inlineStr">
        <is>
          <t>FOR/BP11: Hand Over Of Blank Failed</t>
        </is>
      </c>
      <c r="F2445" t="n">
        <v>15</v>
      </c>
      <c r="G2445" t="n">
        <v>7.66638333333333</v>
      </c>
    </row>
    <row r="2446">
      <c r="A2446" t="inlineStr">
        <is>
          <t>Daily_Minor_Stops_2026_09_18.xlsx</t>
        </is>
      </c>
      <c r="B2446" t="inlineStr">
        <is>
          <t>Samridhi 5 Star Line</t>
        </is>
      </c>
      <c r="C2446" s="80" t="n">
        <v>46125</v>
      </c>
      <c r="D2446" t="inlineStr">
        <is>
          <t>FS-TTLi-3</t>
        </is>
      </c>
      <c r="E2446" t="inlineStr">
        <is>
          <t>FOR/FT11: Hand Over Failure Of Tray</t>
        </is>
      </c>
      <c r="F2446" t="n">
        <v>10</v>
      </c>
      <c r="G2446" t="n">
        <v>4.49921666666667</v>
      </c>
    </row>
    <row r="2447">
      <c r="A2447" t="inlineStr">
        <is>
          <t>Daily_Minor_Stops_2026_09_18.xlsx</t>
        </is>
      </c>
      <c r="B2447" t="inlineStr">
        <is>
          <t>Samridhi 5 Star Line</t>
        </is>
      </c>
      <c r="C2447" s="80" t="n">
        <v>46125</v>
      </c>
      <c r="D2447" t="inlineStr">
        <is>
          <t>FS-TTLi-3</t>
        </is>
      </c>
      <c r="E2447" t="inlineStr">
        <is>
          <t>FOR/BP11: Hand Over Of Blank Failed</t>
        </is>
      </c>
      <c r="F2447" t="n">
        <v>21</v>
      </c>
      <c r="G2447" t="n">
        <v>10.3323166666667</v>
      </c>
    </row>
    <row r="2448">
      <c r="A2448" t="inlineStr">
        <is>
          <t>Daily_Minor_Stops_2026_09_18.xlsx</t>
        </is>
      </c>
      <c r="B2448" t="inlineStr">
        <is>
          <t>Samridhi 5 Star Line</t>
        </is>
      </c>
      <c r="C2448" s="80" t="n">
        <v>46126</v>
      </c>
      <c r="D2448" t="inlineStr">
        <is>
          <t>FS-HCM-1</t>
        </is>
      </c>
      <c r="E2448" t="inlineStr">
        <is>
          <t>FBX: Overflow At Infeed</t>
        </is>
      </c>
      <c r="F2448" t="n">
        <v>29</v>
      </c>
      <c r="G2448" t="n">
        <v>8.33225</v>
      </c>
    </row>
    <row r="2449">
      <c r="A2449" t="inlineStr">
        <is>
          <t>Daily_Minor_Stops_2026_09_18.xlsx</t>
        </is>
      </c>
      <c r="B2449" t="inlineStr">
        <is>
          <t>Samridhi 5 Star Line</t>
        </is>
      </c>
      <c r="C2449" s="80" t="n">
        <v>46126</v>
      </c>
      <c r="D2449" t="inlineStr">
        <is>
          <t>FS-HCM-1</t>
        </is>
      </c>
      <c r="E2449" t="inlineStr">
        <is>
          <t>FBX: Jam At Infeed</t>
        </is>
      </c>
      <c r="F2449" t="n">
        <v>68</v>
      </c>
      <c r="G2449" t="n">
        <v>33.4917</v>
      </c>
    </row>
    <row r="2450">
      <c r="A2450" t="inlineStr">
        <is>
          <t>Daily_Minor_Stops_2026_09_18.xlsx</t>
        </is>
      </c>
      <c r="B2450" t="inlineStr">
        <is>
          <t>Samridhi 5 Star Line</t>
        </is>
      </c>
      <c r="C2450" s="80" t="n">
        <v>46126</v>
      </c>
      <c r="D2450" t="inlineStr">
        <is>
          <t>FS-HCM-2</t>
        </is>
      </c>
      <c r="E2450" t="inlineStr">
        <is>
          <t>HXX: Film Is Broken</t>
        </is>
      </c>
      <c r="F2450" t="n">
        <v>24</v>
      </c>
      <c r="G2450" t="n">
        <v>28.3299166666667</v>
      </c>
    </row>
    <row r="2451">
      <c r="A2451" t="inlineStr">
        <is>
          <t>Daily_Minor_Stops_2026_09_18.xlsx</t>
        </is>
      </c>
      <c r="B2451" t="inlineStr">
        <is>
          <t>Samridhi 5 Star Line</t>
        </is>
      </c>
      <c r="C2451" s="80" t="n">
        <v>46126</v>
      </c>
      <c r="D2451" t="inlineStr">
        <is>
          <t>FS-HCM-2</t>
        </is>
      </c>
      <c r="E2451" t="inlineStr">
        <is>
          <t>FBX: Jam At Infeed</t>
        </is>
      </c>
      <c r="F2451" t="n">
        <v>11</v>
      </c>
      <c r="G2451" t="n">
        <v>2.83276666666667</v>
      </c>
    </row>
    <row r="2452">
      <c r="A2452" t="inlineStr">
        <is>
          <t>Daily_Minor_Stops_2026_09_18.xlsx</t>
        </is>
      </c>
      <c r="B2452" t="inlineStr">
        <is>
          <t>Samridhi 5 Star Line</t>
        </is>
      </c>
      <c r="C2452" s="80" t="n">
        <v>46126</v>
      </c>
      <c r="D2452" t="inlineStr">
        <is>
          <t>FS-HCM-3</t>
        </is>
      </c>
      <c r="E2452" t="inlineStr">
        <is>
          <t>FBX: Overflow At Infeed</t>
        </is>
      </c>
      <c r="F2452" t="n">
        <v>12</v>
      </c>
      <c r="G2452" t="n">
        <v>11.5007166666667</v>
      </c>
    </row>
    <row r="2453">
      <c r="A2453" t="inlineStr">
        <is>
          <t>Daily_Minor_Stops_2026_09_18.xlsx</t>
        </is>
      </c>
      <c r="B2453" t="inlineStr">
        <is>
          <t>Samridhi 5 Star Line</t>
        </is>
      </c>
      <c r="C2453" s="80" t="n">
        <v>46126</v>
      </c>
      <c r="D2453" t="inlineStr">
        <is>
          <t>FS-HCM-3</t>
        </is>
      </c>
      <c r="E2453" t="inlineStr">
        <is>
          <t>FBX: Jam At Infeed</t>
        </is>
      </c>
      <c r="F2453" t="n">
        <v>13</v>
      </c>
      <c r="G2453" t="n">
        <v>7.64396666666667</v>
      </c>
    </row>
    <row r="2454">
      <c r="A2454" t="inlineStr">
        <is>
          <t>Daily_Minor_Stops_2026_09_18.xlsx</t>
        </is>
      </c>
      <c r="B2454" t="inlineStr">
        <is>
          <t>Samridhi 5 Star Line</t>
        </is>
      </c>
      <c r="C2454" s="80" t="n">
        <v>46126</v>
      </c>
      <c r="D2454" t="inlineStr">
        <is>
          <t>FS-HCM-4</t>
        </is>
      </c>
      <c r="E2454" t="inlineStr">
        <is>
          <t>FBX: Overflow At Infeed</t>
        </is>
      </c>
      <c r="F2454" t="n">
        <v>9</v>
      </c>
      <c r="G2454" t="n">
        <v>3.16433333333333</v>
      </c>
    </row>
    <row r="2455">
      <c r="A2455" t="inlineStr">
        <is>
          <t>Daily_Minor_Stops_2026_09_18.xlsx</t>
        </is>
      </c>
      <c r="B2455" t="inlineStr">
        <is>
          <t>Samridhi 5 Star Line</t>
        </is>
      </c>
      <c r="C2455" s="80" t="n">
        <v>46126</v>
      </c>
      <c r="D2455" t="inlineStr">
        <is>
          <t>FS-HCM-4</t>
        </is>
      </c>
      <c r="E2455" t="inlineStr">
        <is>
          <t>FBX: Jam At Infeed</t>
        </is>
      </c>
      <c r="F2455" t="n">
        <v>4</v>
      </c>
      <c r="G2455" t="n">
        <v>1.67521666666667</v>
      </c>
    </row>
    <row r="2456">
      <c r="A2456" t="inlineStr">
        <is>
          <t>Daily_Minor_Stops_2026_09_18.xlsx</t>
        </is>
      </c>
      <c r="B2456" t="inlineStr">
        <is>
          <t>Samridhi 5 Star Line</t>
        </is>
      </c>
      <c r="C2456" s="80" t="n">
        <v>46126</v>
      </c>
      <c r="D2456" t="inlineStr">
        <is>
          <t>FS-HRM-5</t>
        </is>
      </c>
      <c r="E2456" t="inlineStr">
        <is>
          <t>Not Ready-2</t>
        </is>
      </c>
      <c r="F2456" t="n">
        <v>3</v>
      </c>
      <c r="G2456" t="n">
        <v>0.4941</v>
      </c>
    </row>
    <row r="2457">
      <c r="A2457" t="inlineStr">
        <is>
          <t>Daily_Minor_Stops_2026_09_18.xlsx</t>
        </is>
      </c>
      <c r="B2457" t="inlineStr">
        <is>
          <t>Samridhi 5 Star Line</t>
        </is>
      </c>
      <c r="C2457" s="80" t="n">
        <v>46126</v>
      </c>
      <c r="D2457" t="inlineStr">
        <is>
          <t>FS-HRM-5</t>
        </is>
      </c>
      <c r="E2457" t="inlineStr">
        <is>
          <t>Film Is Broken-1</t>
        </is>
      </c>
      <c r="F2457" t="n">
        <v>3</v>
      </c>
      <c r="G2457" t="n">
        <v>2.3339</v>
      </c>
    </row>
    <row r="2458">
      <c r="A2458" t="inlineStr">
        <is>
          <t>Daily_Minor_Stops_2026_09_18.xlsx</t>
        </is>
      </c>
      <c r="B2458" t="inlineStr">
        <is>
          <t>Samridhi 5 Star Line</t>
        </is>
      </c>
      <c r="C2458" s="80" t="n">
        <v>46126</v>
      </c>
      <c r="D2458" t="inlineStr">
        <is>
          <t>FS-TTLi-1</t>
        </is>
      </c>
      <c r="E2458" t="inlineStr">
        <is>
          <t>TTL1X/CS11: Lost Tray In Sliding Area</t>
        </is>
      </c>
      <c r="F2458" t="n">
        <v>3</v>
      </c>
      <c r="G2458" t="n">
        <v>1.16838333333333</v>
      </c>
    </row>
    <row r="2459">
      <c r="A2459" t="inlineStr">
        <is>
          <t>Daily_Minor_Stops_2026_09_18.xlsx</t>
        </is>
      </c>
      <c r="B2459" t="inlineStr">
        <is>
          <t>Samridhi 5 Star Line</t>
        </is>
      </c>
      <c r="C2459" s="80" t="n">
        <v>46126</v>
      </c>
      <c r="D2459" t="inlineStr">
        <is>
          <t>FS-TTLi-1</t>
        </is>
      </c>
      <c r="E2459" t="inlineStr">
        <is>
          <t>LOD/SAF: Safety Circuit Not Ready</t>
        </is>
      </c>
      <c r="F2459" t="n">
        <v>3</v>
      </c>
      <c r="G2459" t="n">
        <v>1.99886666666667</v>
      </c>
    </row>
    <row r="2460">
      <c r="A2460" t="inlineStr">
        <is>
          <t>Daily_Minor_Stops_2026_09_18.xlsx</t>
        </is>
      </c>
      <c r="B2460" t="inlineStr">
        <is>
          <t>Samridhi 5 Star Line</t>
        </is>
      </c>
      <c r="C2460" s="80" t="n">
        <v>46126</v>
      </c>
      <c r="D2460" t="inlineStr">
        <is>
          <t>FS-TTLi-2</t>
        </is>
      </c>
      <c r="E2460" t="inlineStr">
        <is>
          <t>LOD/DOR: Door 5 Not Locked</t>
        </is>
      </c>
      <c r="F2460" t="n">
        <v>8</v>
      </c>
      <c r="G2460" t="n">
        <v>5.00225</v>
      </c>
    </row>
    <row r="2461">
      <c r="A2461" t="inlineStr">
        <is>
          <t>Daily_Minor_Stops_2026_09_18.xlsx</t>
        </is>
      </c>
      <c r="B2461" t="inlineStr">
        <is>
          <t>Samridhi 5 Star Line</t>
        </is>
      </c>
      <c r="C2461" s="80" t="n">
        <v>46126</v>
      </c>
      <c r="D2461" t="inlineStr">
        <is>
          <t>FS-TTLi-2</t>
        </is>
      </c>
      <c r="E2461" t="inlineStr">
        <is>
          <t>FOR/BP11: Hand Over Of Blank Failed</t>
        </is>
      </c>
      <c r="F2461" t="n">
        <v>19</v>
      </c>
      <c r="G2461" t="n">
        <v>14.1410833333333</v>
      </c>
    </row>
    <row r="2462">
      <c r="A2462" t="inlineStr">
        <is>
          <t>Daily_Minor_Stops_2026_09_18.xlsx</t>
        </is>
      </c>
      <c r="B2462" t="inlineStr">
        <is>
          <t>Samridhi 5 Star Line</t>
        </is>
      </c>
      <c r="C2462" s="80" t="n">
        <v>46126</v>
      </c>
      <c r="D2462" t="inlineStr">
        <is>
          <t>FS-TTLi-3</t>
        </is>
      </c>
      <c r="E2462" t="inlineStr">
        <is>
          <t>LOD/TGR11: Robot-Gripper Sensor Fault</t>
        </is>
      </c>
      <c r="F2462" t="n">
        <v>3</v>
      </c>
      <c r="G2462" t="n">
        <v>2.49948333333333</v>
      </c>
    </row>
    <row r="2463">
      <c r="A2463" t="inlineStr">
        <is>
          <t>Daily_Minor_Stops_2026_09_18.xlsx</t>
        </is>
      </c>
      <c r="B2463" t="inlineStr">
        <is>
          <t>Samridhi 5 Star Line</t>
        </is>
      </c>
      <c r="C2463" s="80" t="n">
        <v>46126</v>
      </c>
      <c r="D2463" t="inlineStr">
        <is>
          <t>FS-TTLi-3</t>
        </is>
      </c>
      <c r="E2463" t="inlineStr">
        <is>
          <t>FOR/BP11: Hand Over Of Blank Failed</t>
        </is>
      </c>
      <c r="F2463" t="n">
        <v>7</v>
      </c>
      <c r="G2463" t="n">
        <v>4.48893333333333</v>
      </c>
    </row>
    <row r="2464">
      <c r="A2464" t="inlineStr">
        <is>
          <t>Daily_Minor_Stops_2026_09_18.xlsx</t>
        </is>
      </c>
      <c r="B2464" t="inlineStr">
        <is>
          <t>Samridhi 5 Star Line</t>
        </is>
      </c>
      <c r="C2464" s="80" t="n">
        <v>46126</v>
      </c>
      <c r="D2464" t="inlineStr">
        <is>
          <t>FS-TTLi-4</t>
        </is>
      </c>
      <c r="E2464" t="inlineStr">
        <is>
          <t>Top Loader Suction Pipe &amp; Gripper Alarm</t>
        </is>
      </c>
      <c r="F2464" t="n">
        <v>4</v>
      </c>
      <c r="G2464" t="n">
        <v>56.1745666666667</v>
      </c>
    </row>
    <row r="2465">
      <c r="A2465" t="inlineStr">
        <is>
          <t>Daily_Minor_Stops_2026_09_18.xlsx</t>
        </is>
      </c>
      <c r="B2465" t="inlineStr">
        <is>
          <t>Samridhi 5 Star Line</t>
        </is>
      </c>
      <c r="C2465" s="80" t="n">
        <v>46127</v>
      </c>
      <c r="D2465" t="inlineStr">
        <is>
          <t>FS-HCM-1</t>
        </is>
      </c>
      <c r="E2465" t="inlineStr">
        <is>
          <t>FBX: Overflow At Infeed</t>
        </is>
      </c>
      <c r="F2465" t="n">
        <v>63</v>
      </c>
      <c r="G2465" t="n">
        <v>20.1677833333333</v>
      </c>
    </row>
    <row r="2466">
      <c r="A2466" t="inlineStr">
        <is>
          <t>Daily_Minor_Stops_2026_09_18.xlsx</t>
        </is>
      </c>
      <c r="B2466" t="inlineStr">
        <is>
          <t>Samridhi 5 Star Line</t>
        </is>
      </c>
      <c r="C2466" s="80" t="n">
        <v>46127</v>
      </c>
      <c r="D2466" t="inlineStr">
        <is>
          <t>FS-HCM-1</t>
        </is>
      </c>
      <c r="E2466" t="inlineStr">
        <is>
          <t>FBX: Jam At Infeed</t>
        </is>
      </c>
      <c r="F2466" t="n">
        <v>18</v>
      </c>
      <c r="G2466" t="n">
        <v>8.01121666666667</v>
      </c>
    </row>
    <row r="2467">
      <c r="A2467" t="inlineStr">
        <is>
          <t>Daily_Minor_Stops_2026_09_18.xlsx</t>
        </is>
      </c>
      <c r="B2467" t="inlineStr">
        <is>
          <t>Samridhi 5 Star Line</t>
        </is>
      </c>
      <c r="C2467" s="80" t="n">
        <v>46127</v>
      </c>
      <c r="D2467" t="inlineStr">
        <is>
          <t>FS-HCM-2</t>
        </is>
      </c>
      <c r="E2467" t="inlineStr">
        <is>
          <t>HXX: Film Is Broken</t>
        </is>
      </c>
      <c r="F2467" t="n">
        <v>35</v>
      </c>
      <c r="G2467" t="n">
        <v>36.5150833333333</v>
      </c>
    </row>
    <row r="2468">
      <c r="A2468" t="inlineStr">
        <is>
          <t>Daily_Minor_Stops_2026_09_18.xlsx</t>
        </is>
      </c>
      <c r="B2468" t="inlineStr">
        <is>
          <t>Samridhi 5 Star Line</t>
        </is>
      </c>
      <c r="C2468" s="80" t="n">
        <v>46127</v>
      </c>
      <c r="D2468" t="inlineStr">
        <is>
          <t>FS-HCM-2</t>
        </is>
      </c>
      <c r="E2468" t="inlineStr">
        <is>
          <t>FBX: Jam At Infeed</t>
        </is>
      </c>
      <c r="F2468" t="n">
        <v>14</v>
      </c>
      <c r="G2468" t="n">
        <v>3.63596666666667</v>
      </c>
    </row>
    <row r="2469">
      <c r="A2469" t="inlineStr">
        <is>
          <t>Daily_Minor_Stops_2026_09_18.xlsx</t>
        </is>
      </c>
      <c r="B2469" t="inlineStr">
        <is>
          <t>Samridhi 5 Star Line</t>
        </is>
      </c>
      <c r="C2469" s="80" t="n">
        <v>46127</v>
      </c>
      <c r="D2469" t="inlineStr">
        <is>
          <t>FS-HCM-3</t>
        </is>
      </c>
      <c r="E2469" t="inlineStr">
        <is>
          <t>HXX: Both Film Reels Are Empty</t>
        </is>
      </c>
      <c r="F2469" t="n">
        <v>6</v>
      </c>
      <c r="G2469" t="n">
        <v>4.66673333333333</v>
      </c>
    </row>
    <row r="2470">
      <c r="A2470" t="inlineStr">
        <is>
          <t>Daily_Minor_Stops_2026_09_18.xlsx</t>
        </is>
      </c>
      <c r="B2470" t="inlineStr">
        <is>
          <t>Samridhi 5 Star Line</t>
        </is>
      </c>
      <c r="C2470" s="80" t="n">
        <v>46127</v>
      </c>
      <c r="D2470" t="inlineStr">
        <is>
          <t>FS-HCM-3</t>
        </is>
      </c>
      <c r="E2470" t="inlineStr">
        <is>
          <t>FBX: Overflow At Infeed</t>
        </is>
      </c>
      <c r="F2470" t="n">
        <v>6</v>
      </c>
      <c r="G2470" t="n">
        <v>3.16033333333333</v>
      </c>
    </row>
    <row r="2471">
      <c r="A2471" t="inlineStr">
        <is>
          <t>Daily_Minor_Stops_2026_09_18.xlsx</t>
        </is>
      </c>
      <c r="B2471" t="inlineStr">
        <is>
          <t>Samridhi 5 Star Line</t>
        </is>
      </c>
      <c r="C2471" s="80" t="n">
        <v>46127</v>
      </c>
      <c r="D2471" t="inlineStr">
        <is>
          <t>FS-HCM-4</t>
        </is>
      </c>
      <c r="E2471" t="inlineStr">
        <is>
          <t>HXX: Film Is Broken</t>
        </is>
      </c>
      <c r="F2471" t="n">
        <v>4</v>
      </c>
      <c r="G2471" t="n">
        <v>4.66016666666667</v>
      </c>
    </row>
    <row r="2472">
      <c r="A2472" t="inlineStr">
        <is>
          <t>Daily_Minor_Stops_2026_09_18.xlsx</t>
        </is>
      </c>
      <c r="B2472" t="inlineStr">
        <is>
          <t>Samridhi 5 Star Line</t>
        </is>
      </c>
      <c r="C2472" s="80" t="n">
        <v>46127</v>
      </c>
      <c r="D2472" t="inlineStr">
        <is>
          <t>FS-HCM-4</t>
        </is>
      </c>
      <c r="E2472" t="inlineStr">
        <is>
          <t>FBX: Overflow At Infeed</t>
        </is>
      </c>
      <c r="F2472" t="n">
        <v>4</v>
      </c>
      <c r="G2472" t="n">
        <v>3.17453333333333</v>
      </c>
    </row>
    <row r="2473">
      <c r="A2473" t="inlineStr">
        <is>
          <t>Daily_Minor_Stops_2026_09_18.xlsx</t>
        </is>
      </c>
      <c r="B2473" t="inlineStr">
        <is>
          <t>Samridhi 5 Star Line</t>
        </is>
      </c>
      <c r="C2473" s="80" t="n">
        <v>46127</v>
      </c>
      <c r="D2473" t="inlineStr">
        <is>
          <t>FS-HRM-5</t>
        </is>
      </c>
      <c r="E2473" t="inlineStr">
        <is>
          <t>Film Is Broken-2</t>
        </is>
      </c>
      <c r="F2473" t="n">
        <v>2</v>
      </c>
      <c r="G2473" t="n">
        <v>0.827916666666667</v>
      </c>
    </row>
    <row r="2474">
      <c r="A2474" t="inlineStr">
        <is>
          <t>Daily_Minor_Stops_2026_09_18.xlsx</t>
        </is>
      </c>
      <c r="B2474" t="inlineStr">
        <is>
          <t>Samridhi 5 Star Line</t>
        </is>
      </c>
      <c r="C2474" s="80" t="n">
        <v>46127</v>
      </c>
      <c r="D2474" t="inlineStr">
        <is>
          <t>FS-HRM-5</t>
        </is>
      </c>
      <c r="E2474" t="inlineStr">
        <is>
          <t>Exhaust Valve Fault-2</t>
        </is>
      </c>
      <c r="F2474" t="n">
        <v>2</v>
      </c>
      <c r="G2474" t="n">
        <v>6.6742</v>
      </c>
    </row>
    <row r="2475">
      <c r="A2475" t="inlineStr">
        <is>
          <t>Daily_Minor_Stops_2026_09_18.xlsx</t>
        </is>
      </c>
      <c r="B2475" t="inlineStr">
        <is>
          <t>Samridhi 5 Star Line</t>
        </is>
      </c>
      <c r="C2475" s="80" t="n">
        <v>46127</v>
      </c>
      <c r="D2475" t="inlineStr">
        <is>
          <t>FS-TTLi-1</t>
        </is>
      </c>
      <c r="E2475" t="inlineStr">
        <is>
          <t>TTL1X/CS11: Lost Tray In Sliding Area</t>
        </is>
      </c>
      <c r="F2475" t="n">
        <v>3</v>
      </c>
      <c r="G2475" t="n">
        <v>0.667083333333333</v>
      </c>
    </row>
    <row r="2476">
      <c r="A2476" t="inlineStr">
        <is>
          <t>Daily_Minor_Stops_2026_09_18.xlsx</t>
        </is>
      </c>
      <c r="B2476" t="inlineStr">
        <is>
          <t>Samridhi 5 Star Line</t>
        </is>
      </c>
      <c r="C2476" s="80" t="n">
        <v>46127</v>
      </c>
      <c r="D2476" t="inlineStr">
        <is>
          <t>FS-TTLi-1</t>
        </is>
      </c>
      <c r="E2476" t="inlineStr">
        <is>
          <t>FOR/BP11: Hand Over Of Blank Failed</t>
        </is>
      </c>
      <c r="F2476" t="n">
        <v>7</v>
      </c>
      <c r="G2476" t="n">
        <v>5.82931666666667</v>
      </c>
    </row>
    <row r="2477">
      <c r="A2477" t="inlineStr">
        <is>
          <t>Daily_Minor_Stops_2026_09_18.xlsx</t>
        </is>
      </c>
      <c r="B2477" t="inlineStr">
        <is>
          <t>Samridhi 5 Star Line</t>
        </is>
      </c>
      <c r="C2477" s="80" t="n">
        <v>46127</v>
      </c>
      <c r="D2477" t="inlineStr">
        <is>
          <t>FS-TTLi-2</t>
        </is>
      </c>
      <c r="E2477" t="inlineStr">
        <is>
          <t>TTL1X/CS11: Lost Tray In Sliding Area</t>
        </is>
      </c>
      <c r="F2477" t="n">
        <v>9</v>
      </c>
      <c r="G2477" t="n">
        <v>6.6596</v>
      </c>
    </row>
    <row r="2478">
      <c r="A2478" t="inlineStr">
        <is>
          <t>Daily_Minor_Stops_2026_09_18.xlsx</t>
        </is>
      </c>
      <c r="B2478" t="inlineStr">
        <is>
          <t>Samridhi 5 Star Line</t>
        </is>
      </c>
      <c r="C2478" s="80" t="n">
        <v>46127</v>
      </c>
      <c r="D2478" t="inlineStr">
        <is>
          <t>FS-TTLi-2</t>
        </is>
      </c>
      <c r="E2478" t="inlineStr">
        <is>
          <t>FOR/BP11: Hand Over Of Blank Failed</t>
        </is>
      </c>
      <c r="F2478" t="n">
        <v>27</v>
      </c>
      <c r="G2478" t="n">
        <v>14.83345</v>
      </c>
    </row>
    <row r="2479">
      <c r="A2479" t="inlineStr">
        <is>
          <t>Daily_Minor_Stops_2026_09_18.xlsx</t>
        </is>
      </c>
      <c r="B2479" t="inlineStr">
        <is>
          <t>Samridhi 5 Star Line</t>
        </is>
      </c>
      <c r="C2479" s="80" t="n">
        <v>46127</v>
      </c>
      <c r="D2479" t="inlineStr">
        <is>
          <t>FS-TTLi-3</t>
        </is>
      </c>
      <c r="E2479" t="inlineStr">
        <is>
          <t>LOD/TGR11: Robot-Gripper Sensor Fault</t>
        </is>
      </c>
      <c r="F2479" t="n">
        <v>3</v>
      </c>
      <c r="G2479" t="n">
        <v>0.833833333333333</v>
      </c>
    </row>
    <row r="2480">
      <c r="A2480" t="inlineStr">
        <is>
          <t>Daily_Minor_Stops_2026_09_18.xlsx</t>
        </is>
      </c>
      <c r="B2480" t="inlineStr">
        <is>
          <t>Samridhi 5 Star Line</t>
        </is>
      </c>
      <c r="C2480" s="80" t="n">
        <v>46127</v>
      </c>
      <c r="D2480" t="inlineStr">
        <is>
          <t>FS-TTLi-3</t>
        </is>
      </c>
      <c r="E2480" t="inlineStr">
        <is>
          <t>FOR/BP11: Hand Over Of Blank Failed</t>
        </is>
      </c>
      <c r="F2480" t="n">
        <v>5</v>
      </c>
      <c r="G2480" t="n">
        <v>5.66766666666667</v>
      </c>
    </row>
    <row r="2481">
      <c r="A2481" t="inlineStr">
        <is>
          <t>Daily_Minor_Stops_2026_09_18.xlsx</t>
        </is>
      </c>
      <c r="B2481" t="inlineStr">
        <is>
          <t>Samridhi 5 Star Line</t>
        </is>
      </c>
      <c r="C2481" s="80" t="n">
        <v>46128</v>
      </c>
      <c r="D2481" t="inlineStr">
        <is>
          <t>FS-HCM-1</t>
        </is>
      </c>
      <c r="E2481" t="inlineStr">
        <is>
          <t>FBX: Overflow At Infeed</t>
        </is>
      </c>
      <c r="F2481" t="n">
        <v>44</v>
      </c>
      <c r="G2481" t="n">
        <v>22.0932</v>
      </c>
    </row>
    <row r="2482">
      <c r="A2482" t="inlineStr">
        <is>
          <t>Daily_Minor_Stops_2026_09_18.xlsx</t>
        </is>
      </c>
      <c r="B2482" t="inlineStr">
        <is>
          <t>Samridhi 5 Star Line</t>
        </is>
      </c>
      <c r="C2482" s="80" t="n">
        <v>46128</v>
      </c>
      <c r="D2482" t="inlineStr">
        <is>
          <t>FS-HCM-1</t>
        </is>
      </c>
      <c r="E2482" t="inlineStr">
        <is>
          <t>FBX: Jam At Infeed</t>
        </is>
      </c>
      <c r="F2482" t="n">
        <v>27</v>
      </c>
      <c r="G2482" t="n">
        <v>11.8739</v>
      </c>
    </row>
    <row r="2483">
      <c r="A2483" t="inlineStr">
        <is>
          <t>Daily_Minor_Stops_2026_09_18.xlsx</t>
        </is>
      </c>
      <c r="B2483" t="inlineStr">
        <is>
          <t>Samridhi 5 Star Line</t>
        </is>
      </c>
      <c r="C2483" s="80" t="n">
        <v>46128</v>
      </c>
      <c r="D2483" t="inlineStr">
        <is>
          <t>FS-HCM-2</t>
        </is>
      </c>
      <c r="E2483" t="inlineStr">
        <is>
          <t>HXX: FilmTrackControl Film Out Of Window</t>
        </is>
      </c>
      <c r="F2483" t="n">
        <v>37</v>
      </c>
      <c r="G2483" t="n">
        <v>15.8429333333333</v>
      </c>
    </row>
    <row r="2484">
      <c r="A2484" t="inlineStr">
        <is>
          <t>Daily_Minor_Stops_2026_09_18.xlsx</t>
        </is>
      </c>
      <c r="B2484" t="inlineStr">
        <is>
          <t>Samridhi 5 Star Line</t>
        </is>
      </c>
      <c r="C2484" s="80" t="n">
        <v>46128</v>
      </c>
      <c r="D2484" t="inlineStr">
        <is>
          <t>FS-HCM-2</t>
        </is>
      </c>
      <c r="E2484" t="inlineStr">
        <is>
          <t>HXX: Film Is Broken</t>
        </is>
      </c>
      <c r="F2484" t="n">
        <v>38</v>
      </c>
      <c r="G2484" t="n">
        <v>46.52115</v>
      </c>
    </row>
    <row r="2485">
      <c r="A2485" t="inlineStr">
        <is>
          <t>Daily_Minor_Stops_2026_09_18.xlsx</t>
        </is>
      </c>
      <c r="B2485" t="inlineStr">
        <is>
          <t>Samridhi 5 Star Line</t>
        </is>
      </c>
      <c r="C2485" s="80" t="n">
        <v>46128</v>
      </c>
      <c r="D2485" t="inlineStr">
        <is>
          <t>FS-HCM-3</t>
        </is>
      </c>
      <c r="E2485" t="inlineStr">
        <is>
          <t>FBX: Overflow At Infeed</t>
        </is>
      </c>
      <c r="F2485" t="n">
        <v>18</v>
      </c>
      <c r="G2485" t="n">
        <v>10.2753333333333</v>
      </c>
    </row>
    <row r="2486">
      <c r="A2486" t="inlineStr">
        <is>
          <t>Daily_Minor_Stops_2026_09_18.xlsx</t>
        </is>
      </c>
      <c r="B2486" t="inlineStr">
        <is>
          <t>Samridhi 5 Star Line</t>
        </is>
      </c>
      <c r="C2486" s="80" t="n">
        <v>46128</v>
      </c>
      <c r="D2486" t="inlineStr">
        <is>
          <t>FS-HCM-3</t>
        </is>
      </c>
      <c r="E2486" t="inlineStr">
        <is>
          <t>FBX: Jam At Infeed</t>
        </is>
      </c>
      <c r="F2486" t="n">
        <v>24</v>
      </c>
      <c r="G2486" t="n">
        <v>10.8764166666667</v>
      </c>
    </row>
    <row r="2487">
      <c r="A2487" t="inlineStr">
        <is>
          <t>Daily_Minor_Stops_2026_09_18.xlsx</t>
        </is>
      </c>
      <c r="B2487" t="inlineStr">
        <is>
          <t>Samridhi 5 Star Line</t>
        </is>
      </c>
      <c r="C2487" s="80" t="n">
        <v>46128</v>
      </c>
      <c r="D2487" t="inlineStr">
        <is>
          <t>FS-HCM-4</t>
        </is>
      </c>
      <c r="E2487" t="inlineStr">
        <is>
          <t>FBX: Overflow At Infeed</t>
        </is>
      </c>
      <c r="F2487" t="n">
        <v>7</v>
      </c>
      <c r="G2487" t="n">
        <v>3.00248333333333</v>
      </c>
    </row>
    <row r="2488">
      <c r="A2488" t="inlineStr">
        <is>
          <t>Daily_Minor_Stops_2026_09_18.xlsx</t>
        </is>
      </c>
      <c r="B2488" t="inlineStr">
        <is>
          <t>Samridhi 5 Star Line</t>
        </is>
      </c>
      <c r="C2488" s="80" t="n">
        <v>46128</v>
      </c>
      <c r="D2488" t="inlineStr">
        <is>
          <t>FS-HCM-4</t>
        </is>
      </c>
      <c r="E2488" t="inlineStr">
        <is>
          <t>Cover Folding Box Open</t>
        </is>
      </c>
      <c r="F2488" t="n">
        <v>2</v>
      </c>
      <c r="G2488" t="n">
        <v>0.166683333333333</v>
      </c>
    </row>
    <row r="2489">
      <c r="A2489" t="inlineStr">
        <is>
          <t>Daily_Minor_Stops_2026_09_18.xlsx</t>
        </is>
      </c>
      <c r="B2489" t="inlineStr">
        <is>
          <t>Samridhi 5 Star Line</t>
        </is>
      </c>
      <c r="C2489" s="80" t="n">
        <v>46128</v>
      </c>
      <c r="D2489" t="inlineStr">
        <is>
          <t>FS-HRM-5</t>
        </is>
      </c>
      <c r="E2489" t="inlineStr">
        <is>
          <t>Film Is Broken-1</t>
        </is>
      </c>
      <c r="F2489" t="n">
        <v>4</v>
      </c>
      <c r="G2489" t="n">
        <v>6.5104</v>
      </c>
    </row>
    <row r="2490">
      <c r="A2490" t="inlineStr">
        <is>
          <t>Daily_Minor_Stops_2026_09_18.xlsx</t>
        </is>
      </c>
      <c r="B2490" t="inlineStr">
        <is>
          <t>Samridhi 5 Star Line</t>
        </is>
      </c>
      <c r="C2490" s="80" t="n">
        <v>46128</v>
      </c>
      <c r="D2490" t="inlineStr">
        <is>
          <t>FS-HRM-5</t>
        </is>
      </c>
      <c r="E2490" t="inlineStr">
        <is>
          <t>Cover Machine Outfeed Open</t>
        </is>
      </c>
      <c r="F2490" t="n">
        <v>3</v>
      </c>
      <c r="G2490" t="n">
        <v>0.7095</v>
      </c>
    </row>
    <row r="2491">
      <c r="A2491" t="inlineStr">
        <is>
          <t>Daily_Minor_Stops_2026_09_18.xlsx</t>
        </is>
      </c>
      <c r="B2491" t="inlineStr">
        <is>
          <t>Samridhi 5 Star Line</t>
        </is>
      </c>
      <c r="C2491" s="80" t="n">
        <v>46128</v>
      </c>
      <c r="D2491" t="inlineStr">
        <is>
          <t>FS-TTLi-1</t>
        </is>
      </c>
      <c r="E2491" t="inlineStr">
        <is>
          <t>LOD/TGR11: Robot-Gripper Sensor Fault</t>
        </is>
      </c>
      <c r="F2491" t="n">
        <v>2</v>
      </c>
      <c r="G2491" t="n">
        <v>0.6674</v>
      </c>
    </row>
    <row r="2492">
      <c r="A2492" t="inlineStr">
        <is>
          <t>Daily_Minor_Stops_2026_09_18.xlsx</t>
        </is>
      </c>
      <c r="B2492" t="inlineStr">
        <is>
          <t>Samridhi 5 Star Line</t>
        </is>
      </c>
      <c r="C2492" s="80" t="n">
        <v>46128</v>
      </c>
      <c r="D2492" t="inlineStr">
        <is>
          <t>FS-TTLi-1</t>
        </is>
      </c>
      <c r="E2492" t="inlineStr">
        <is>
          <t>FOR/BP11: Hand Over Of Blank Failed</t>
        </is>
      </c>
      <c r="F2492" t="n">
        <v>5</v>
      </c>
      <c r="G2492" t="n">
        <v>36.8365833333333</v>
      </c>
    </row>
    <row r="2493">
      <c r="A2493" t="inlineStr">
        <is>
          <t>Daily_Minor_Stops_2026_09_18.xlsx</t>
        </is>
      </c>
      <c r="B2493" t="inlineStr">
        <is>
          <t>Samridhi 5 Star Line</t>
        </is>
      </c>
      <c r="C2493" s="80" t="n">
        <v>46128</v>
      </c>
      <c r="D2493" t="inlineStr">
        <is>
          <t>FS-TTLi-2</t>
        </is>
      </c>
      <c r="E2493" t="inlineStr">
        <is>
          <t>LOD/FWV11: Rejects Consecutive</t>
        </is>
      </c>
      <c r="F2493" t="n">
        <v>12</v>
      </c>
      <c r="G2493" t="n">
        <v>15.6597</v>
      </c>
    </row>
    <row r="2494">
      <c r="A2494" t="inlineStr">
        <is>
          <t>Daily_Minor_Stops_2026_09_18.xlsx</t>
        </is>
      </c>
      <c r="B2494" t="inlineStr">
        <is>
          <t>Samridhi 5 Star Line</t>
        </is>
      </c>
      <c r="C2494" s="80" t="n">
        <v>46128</v>
      </c>
      <c r="D2494" t="inlineStr">
        <is>
          <t>FS-TTLi-2</t>
        </is>
      </c>
      <c r="E2494" t="inlineStr">
        <is>
          <t>FOR/BP11: Hand Over Of Blank Failed</t>
        </is>
      </c>
      <c r="F2494" t="n">
        <v>7</v>
      </c>
      <c r="G2494" t="n">
        <v>3.65726666666667</v>
      </c>
    </row>
    <row r="2495">
      <c r="A2495" t="inlineStr">
        <is>
          <t>Daily_Minor_Stops_2026_09_18.xlsx</t>
        </is>
      </c>
      <c r="B2495" t="inlineStr">
        <is>
          <t>Samridhi 5 Star Line</t>
        </is>
      </c>
      <c r="C2495" s="80" t="n">
        <v>46128</v>
      </c>
      <c r="D2495" t="inlineStr">
        <is>
          <t>FS-TTLi-3</t>
        </is>
      </c>
      <c r="E2495" t="inlineStr">
        <is>
          <t>FOR/FT11: Hand Over Failure Of Tray</t>
        </is>
      </c>
      <c r="F2495" t="n">
        <v>5</v>
      </c>
      <c r="G2495" t="n">
        <v>3.689</v>
      </c>
    </row>
    <row r="2496">
      <c r="A2496" t="inlineStr">
        <is>
          <t>Daily_Minor_Stops_2026_09_18.xlsx</t>
        </is>
      </c>
      <c r="B2496" t="inlineStr">
        <is>
          <t>Samridhi 5 Star Line</t>
        </is>
      </c>
      <c r="C2496" s="80" t="n">
        <v>46128</v>
      </c>
      <c r="D2496" t="inlineStr">
        <is>
          <t>FS-TTLi-3</t>
        </is>
      </c>
      <c r="E2496" t="inlineStr">
        <is>
          <t>FOR/BP11: Hand Over Of Blank Failed</t>
        </is>
      </c>
      <c r="F2496" t="n">
        <v>6</v>
      </c>
      <c r="G2496" t="n">
        <v>2.82883333333333</v>
      </c>
    </row>
    <row r="2497">
      <c r="A2497" t="inlineStr">
        <is>
          <t>Daily_Minor_Stops_2026_09_18.xlsx</t>
        </is>
      </c>
      <c r="B2497" t="inlineStr">
        <is>
          <t>Samridhi 5 Star Line</t>
        </is>
      </c>
      <c r="C2497" s="80" t="n">
        <v>46129</v>
      </c>
      <c r="D2497" t="inlineStr">
        <is>
          <t>FS-HCM-1</t>
        </is>
      </c>
      <c r="E2497" t="inlineStr">
        <is>
          <t>FBX: Overflow At Infeed</t>
        </is>
      </c>
      <c r="F2497" t="n">
        <v>42</v>
      </c>
      <c r="G2497" t="n">
        <v>15.1854666666667</v>
      </c>
    </row>
    <row r="2498">
      <c r="A2498" t="inlineStr">
        <is>
          <t>Daily_Minor_Stops_2026_09_18.xlsx</t>
        </is>
      </c>
      <c r="B2498" t="inlineStr">
        <is>
          <t>Samridhi 5 Star Line</t>
        </is>
      </c>
      <c r="C2498" s="80" t="n">
        <v>46129</v>
      </c>
      <c r="D2498" t="inlineStr">
        <is>
          <t>FS-HCM-1</t>
        </is>
      </c>
      <c r="E2498" t="inlineStr">
        <is>
          <t>FBX: Jam At Infeed</t>
        </is>
      </c>
      <c r="F2498" t="n">
        <v>19</v>
      </c>
      <c r="G2498" t="n">
        <v>8.510450000000001</v>
      </c>
    </row>
    <row r="2499">
      <c r="A2499" t="inlineStr">
        <is>
          <t>Daily_Minor_Stops_2026_09_18.xlsx</t>
        </is>
      </c>
      <c r="B2499" t="inlineStr">
        <is>
          <t>Samridhi 5 Star Line</t>
        </is>
      </c>
      <c r="C2499" s="80" t="n">
        <v>46129</v>
      </c>
      <c r="D2499" t="inlineStr">
        <is>
          <t>FS-HCM-2</t>
        </is>
      </c>
      <c r="E2499" t="inlineStr">
        <is>
          <t>HXX: Film Is Broken</t>
        </is>
      </c>
      <c r="F2499" t="n">
        <v>28</v>
      </c>
      <c r="G2499" t="n">
        <v>46.8295166666667</v>
      </c>
    </row>
    <row r="2500">
      <c r="A2500" t="inlineStr">
        <is>
          <t>Daily_Minor_Stops_2026_09_18.xlsx</t>
        </is>
      </c>
      <c r="B2500" t="inlineStr">
        <is>
          <t>Samridhi 5 Star Line</t>
        </is>
      </c>
      <c r="C2500" s="80" t="n">
        <v>46129</v>
      </c>
      <c r="D2500" t="inlineStr">
        <is>
          <t>FS-HCM-2</t>
        </is>
      </c>
      <c r="E2500" t="inlineStr">
        <is>
          <t>FBX: Jam At Infeed</t>
        </is>
      </c>
      <c r="F2500" t="n">
        <v>10</v>
      </c>
      <c r="G2500" t="n">
        <v>3.99053333333333</v>
      </c>
    </row>
    <row r="2501">
      <c r="A2501" t="inlineStr">
        <is>
          <t>Daily_Minor_Stops_2026_09_18.xlsx</t>
        </is>
      </c>
      <c r="B2501" t="inlineStr">
        <is>
          <t>Samridhi 5 Star Line</t>
        </is>
      </c>
      <c r="C2501" s="80" t="n">
        <v>46129</v>
      </c>
      <c r="D2501" t="inlineStr">
        <is>
          <t>FS-HCM-3</t>
        </is>
      </c>
      <c r="E2501" t="inlineStr">
        <is>
          <t>FBX: Overflow At Infeed</t>
        </is>
      </c>
      <c r="F2501" t="n">
        <v>14</v>
      </c>
      <c r="G2501" t="n">
        <v>5.66723333333333</v>
      </c>
    </row>
    <row r="2502">
      <c r="A2502" t="inlineStr">
        <is>
          <t>Daily_Minor_Stops_2026_09_18.xlsx</t>
        </is>
      </c>
      <c r="B2502" t="inlineStr">
        <is>
          <t>Samridhi 5 Star Line</t>
        </is>
      </c>
      <c r="C2502" s="80" t="n">
        <v>46129</v>
      </c>
      <c r="D2502" t="inlineStr">
        <is>
          <t>FS-HCM-3</t>
        </is>
      </c>
      <c r="E2502" t="inlineStr">
        <is>
          <t>FBX: Jam At Infeed</t>
        </is>
      </c>
      <c r="F2502" t="n">
        <v>6</v>
      </c>
      <c r="G2502" t="n">
        <v>2.16761666666667</v>
      </c>
    </row>
    <row r="2503">
      <c r="A2503" t="inlineStr">
        <is>
          <t>Daily_Minor_Stops_2026_09_18.xlsx</t>
        </is>
      </c>
      <c r="B2503" t="inlineStr">
        <is>
          <t>Samridhi 5 Star Line</t>
        </is>
      </c>
      <c r="C2503" s="80" t="n">
        <v>46129</v>
      </c>
      <c r="D2503" t="inlineStr">
        <is>
          <t>FS-HCM-4</t>
        </is>
      </c>
      <c r="E2503" t="inlineStr">
        <is>
          <t>HXX: Film Is Broken</t>
        </is>
      </c>
      <c r="F2503" t="n">
        <v>2</v>
      </c>
      <c r="G2503" t="n">
        <v>0.833566666666667</v>
      </c>
    </row>
    <row r="2504">
      <c r="A2504" t="inlineStr">
        <is>
          <t>Daily_Minor_Stops_2026_09_18.xlsx</t>
        </is>
      </c>
      <c r="B2504" t="inlineStr">
        <is>
          <t>Samridhi 5 Star Line</t>
        </is>
      </c>
      <c r="C2504" s="80" t="n">
        <v>46129</v>
      </c>
      <c r="D2504" t="inlineStr">
        <is>
          <t>FS-HCM-4</t>
        </is>
      </c>
      <c r="E2504" t="inlineStr">
        <is>
          <t>FBX: Overflow At Infeed</t>
        </is>
      </c>
      <c r="F2504" t="n">
        <v>4</v>
      </c>
      <c r="G2504" t="n">
        <v>2.8285</v>
      </c>
    </row>
    <row r="2505">
      <c r="A2505" t="inlineStr">
        <is>
          <t>Daily_Minor_Stops_2026_09_18.xlsx</t>
        </is>
      </c>
      <c r="B2505" t="inlineStr">
        <is>
          <t>Samridhi 5 Star Line Total</t>
        </is>
      </c>
      <c r="F2505" t="n">
        <v>44986</v>
      </c>
      <c r="G2505" t="n">
        <v>85810.6508333332</v>
      </c>
    </row>
    <row r="2506">
      <c r="A2506" t="inlineStr">
        <is>
          <t>Daily_Minor_Stops_2026_09_18.xlsx</t>
        </is>
      </c>
      <c r="B2506" t="inlineStr">
        <is>
          <t>Samridhi 5 Star Line</t>
        </is>
      </c>
      <c r="C2506" s="80" t="n">
        <v>46129</v>
      </c>
      <c r="D2506" t="inlineStr">
        <is>
          <t>FS-HRM-5</t>
        </is>
      </c>
      <c r="E2506" t="inlineStr">
        <is>
          <t>Film Registration Error</t>
        </is>
      </c>
      <c r="F2506" t="n">
        <v>3</v>
      </c>
      <c r="G2506" t="n">
        <v>1.6729</v>
      </c>
    </row>
    <row r="2507">
      <c r="A2507" t="inlineStr">
        <is>
          <t>Daily_Minor_Stops_2026_09_18.xlsx</t>
        </is>
      </c>
      <c r="B2507" t="inlineStr">
        <is>
          <t>Samridhi 5 Star Line</t>
        </is>
      </c>
      <c r="C2507" s="80" t="n">
        <v>46129</v>
      </c>
      <c r="D2507" t="inlineStr">
        <is>
          <t>FS-HRM-5</t>
        </is>
      </c>
      <c r="E2507" t="inlineStr">
        <is>
          <t>Cover Machine Outfeed Open</t>
        </is>
      </c>
      <c r="F2507" t="n">
        <v>3</v>
      </c>
      <c r="G2507" t="n">
        <v>1.15955</v>
      </c>
    </row>
    <row r="2508">
      <c r="A2508" t="inlineStr">
        <is>
          <t>Daily_Minor_Stops_2026_09_18.xlsx</t>
        </is>
      </c>
      <c r="B2508" t="inlineStr">
        <is>
          <t>Samridhi 5 Star Line</t>
        </is>
      </c>
      <c r="C2508" s="80" t="n">
        <v>46129</v>
      </c>
      <c r="D2508" t="inlineStr">
        <is>
          <t>FS-TTLi-1</t>
        </is>
      </c>
      <c r="E2508" t="inlineStr">
        <is>
          <t>LOD/TGR11: Robot-Gripper Sensor Fault</t>
        </is>
      </c>
      <c r="F2508" t="n">
        <v>3</v>
      </c>
      <c r="G2508" t="n">
        <v>2.50091666666667</v>
      </c>
    </row>
    <row r="2509">
      <c r="A2509" t="inlineStr">
        <is>
          <t>Daily_Minor_Stops_2026_09_18.xlsx</t>
        </is>
      </c>
      <c r="B2509" t="inlineStr">
        <is>
          <t>Samridhi 5 Star Line</t>
        </is>
      </c>
      <c r="C2509" s="80" t="n">
        <v>46129</v>
      </c>
      <c r="D2509" t="inlineStr">
        <is>
          <t>FS-TTLi-1</t>
        </is>
      </c>
      <c r="E2509" t="inlineStr">
        <is>
          <t>FOR/BP11: Hand Over Of Blank Failed</t>
        </is>
      </c>
      <c r="F2509" t="n">
        <v>25</v>
      </c>
      <c r="G2509" t="n">
        <v>25.3421833333333</v>
      </c>
    </row>
    <row r="2510">
      <c r="A2510" t="inlineStr">
        <is>
          <t>Daily_Minor_Stops_2026_09_18.xlsx</t>
        </is>
      </c>
      <c r="B2510" t="inlineStr">
        <is>
          <t>Samridhi 5 Star Line</t>
        </is>
      </c>
      <c r="C2510" s="80" t="n">
        <v>46129</v>
      </c>
      <c r="D2510" t="inlineStr">
        <is>
          <t>FS-TTLi-2</t>
        </is>
      </c>
      <c r="E2510" t="inlineStr">
        <is>
          <t>TTL1X/CS11: Lost Tray In Sliding Area</t>
        </is>
      </c>
      <c r="F2510" t="n">
        <v>4</v>
      </c>
      <c r="G2510" t="n">
        <v>1.83458333333333</v>
      </c>
    </row>
    <row r="2511">
      <c r="A2511" t="inlineStr">
        <is>
          <t>Daily_Minor_Stops_2026_09_18.xlsx</t>
        </is>
      </c>
      <c r="B2511" t="inlineStr">
        <is>
          <t>Samridhi 5 Star Line</t>
        </is>
      </c>
      <c r="C2511" s="80" t="n">
        <v>46129</v>
      </c>
      <c r="D2511" t="inlineStr">
        <is>
          <t>FS-TTLi-2</t>
        </is>
      </c>
      <c r="E2511" t="inlineStr">
        <is>
          <t>FOR/BP11: Hand Over Of Blank Failed</t>
        </is>
      </c>
      <c r="F2511" t="n">
        <v>13</v>
      </c>
      <c r="G2511" t="n">
        <v>7.33536666666667</v>
      </c>
    </row>
    <row r="2512">
      <c r="A2512" t="inlineStr">
        <is>
          <t>Daily_Minor_Stops_2026_09_18.xlsx</t>
        </is>
      </c>
      <c r="B2512" t="inlineStr">
        <is>
          <t>Samridhi 5 Star Line</t>
        </is>
      </c>
      <c r="C2512" s="80" t="n">
        <v>46129</v>
      </c>
      <c r="D2512" t="inlineStr">
        <is>
          <t>FS-TTLi-3</t>
        </is>
      </c>
      <c r="E2512" t="inlineStr">
        <is>
          <t>TTL1X/CS11: Lost Tray In Sliding Area</t>
        </is>
      </c>
      <c r="F2512" t="n">
        <v>2</v>
      </c>
      <c r="G2512" t="n">
        <v>0.493333333333333</v>
      </c>
    </row>
    <row r="2513">
      <c r="A2513" t="inlineStr">
        <is>
          <t>Daily_Minor_Stops_2026_09_18.xlsx</t>
        </is>
      </c>
      <c r="B2513" t="inlineStr">
        <is>
          <t>Samridhi 5 Star Line</t>
        </is>
      </c>
      <c r="C2513" s="80" t="n">
        <v>46129</v>
      </c>
      <c r="D2513" t="inlineStr">
        <is>
          <t>FS-TTLi-3</t>
        </is>
      </c>
      <c r="E2513" t="inlineStr">
        <is>
          <t>FOR/BP11: Hand Over Of Blank Failed</t>
        </is>
      </c>
      <c r="F2513" t="n">
        <v>5</v>
      </c>
      <c r="G2513" t="n">
        <v>1.8197</v>
      </c>
    </row>
    <row r="2514">
      <c r="A2514" t="inlineStr">
        <is>
          <t>Daily_Minor_Stops_2026_09_18.xlsx</t>
        </is>
      </c>
      <c r="B2514" t="inlineStr">
        <is>
          <t>Samridhi 5 Star Line</t>
        </is>
      </c>
      <c r="C2514" s="80" t="n">
        <v>46130</v>
      </c>
      <c r="D2514" t="inlineStr">
        <is>
          <t>FS-HCM-1</t>
        </is>
      </c>
      <c r="E2514" t="inlineStr">
        <is>
          <t>FBX: Overflow At Infeed</t>
        </is>
      </c>
      <c r="F2514" t="n">
        <v>36</v>
      </c>
      <c r="G2514" t="n">
        <v>20.814</v>
      </c>
    </row>
    <row r="2515">
      <c r="A2515" t="inlineStr">
        <is>
          <t>Daily_Minor_Stops_2026_09_18.xlsx</t>
        </is>
      </c>
      <c r="B2515" t="inlineStr">
        <is>
          <t>Samridhi 5 Star Line</t>
        </is>
      </c>
      <c r="C2515" s="80" t="n">
        <v>46130</v>
      </c>
      <c r="D2515" t="inlineStr">
        <is>
          <t>FS-HCM-1</t>
        </is>
      </c>
      <c r="E2515" t="inlineStr">
        <is>
          <t>FBX: Jam At Infeed</t>
        </is>
      </c>
      <c r="F2515" t="n">
        <v>27</v>
      </c>
      <c r="G2515" t="n">
        <v>7.34068333333333</v>
      </c>
    </row>
    <row r="2516">
      <c r="A2516" t="inlineStr">
        <is>
          <t>Daily_Minor_Stops_2026_09_18.xlsx</t>
        </is>
      </c>
      <c r="B2516" t="inlineStr">
        <is>
          <t>Samridhi 5 Star Line</t>
        </is>
      </c>
      <c r="C2516" s="80" t="n">
        <v>46130</v>
      </c>
      <c r="D2516" t="inlineStr">
        <is>
          <t>FS-HCM-2</t>
        </is>
      </c>
      <c r="E2516" t="inlineStr">
        <is>
          <t>HXX: FilmTrackControl Film Out Of Window</t>
        </is>
      </c>
      <c r="F2516" t="n">
        <v>51</v>
      </c>
      <c r="G2516" t="n">
        <v>22.6495666666667</v>
      </c>
    </row>
    <row r="2517">
      <c r="A2517" t="inlineStr">
        <is>
          <t>Daily_Minor_Stops_2026_09_18.xlsx</t>
        </is>
      </c>
      <c r="B2517" t="inlineStr">
        <is>
          <t>Samridhi 5 Star Line</t>
        </is>
      </c>
      <c r="C2517" s="80" t="n">
        <v>46130</v>
      </c>
      <c r="D2517" t="inlineStr">
        <is>
          <t>FS-HCM-2</t>
        </is>
      </c>
      <c r="E2517" t="inlineStr">
        <is>
          <t>Cover Machine Discharge Open</t>
        </is>
      </c>
      <c r="F2517" t="n">
        <v>22</v>
      </c>
      <c r="G2517" t="n">
        <v>7.65593333333333</v>
      </c>
    </row>
    <row r="2518">
      <c r="A2518" t="inlineStr">
        <is>
          <t>Daily_Minor_Stops_2026_09_18.xlsx</t>
        </is>
      </c>
      <c r="B2518" t="inlineStr">
        <is>
          <t>Samridhi 5 Star Line</t>
        </is>
      </c>
      <c r="C2518" s="80" t="n">
        <v>46130</v>
      </c>
      <c r="D2518" t="inlineStr">
        <is>
          <t>FS-HCM-3</t>
        </is>
      </c>
      <c r="E2518" t="inlineStr">
        <is>
          <t>HXX: Film Is Broken</t>
        </is>
      </c>
      <c r="F2518" t="n">
        <v>12</v>
      </c>
      <c r="G2518" t="n">
        <v>7.66273333333333</v>
      </c>
    </row>
    <row r="2519">
      <c r="A2519" t="inlineStr">
        <is>
          <t>Daily_Minor_Stops_2026_09_18.xlsx</t>
        </is>
      </c>
      <c r="B2519" t="inlineStr">
        <is>
          <t>Samridhi 5 Star Line</t>
        </is>
      </c>
      <c r="C2519" s="80" t="n">
        <v>46130</v>
      </c>
      <c r="D2519" t="inlineStr">
        <is>
          <t>FS-HCM-3</t>
        </is>
      </c>
      <c r="E2519" t="inlineStr">
        <is>
          <t>FBX: Overflow At Infeed</t>
        </is>
      </c>
      <c r="F2519" t="n">
        <v>23</v>
      </c>
      <c r="G2519" t="n">
        <v>15.30635</v>
      </c>
    </row>
    <row r="2520">
      <c r="A2520" t="inlineStr">
        <is>
          <t>Daily_Minor_Stops_2026_09_18.xlsx</t>
        </is>
      </c>
      <c r="B2520" t="inlineStr">
        <is>
          <t>Samridhi 5 Star Line</t>
        </is>
      </c>
      <c r="C2520" s="80" t="n">
        <v>46130</v>
      </c>
      <c r="D2520" t="inlineStr">
        <is>
          <t>FS-HCM-4</t>
        </is>
      </c>
      <c r="E2520" t="inlineStr">
        <is>
          <t>FBX: Overflow At Infeed</t>
        </is>
      </c>
      <c r="F2520" t="n">
        <v>6</v>
      </c>
      <c r="G2520" t="n">
        <v>3.49393333333333</v>
      </c>
    </row>
    <row r="2521">
      <c r="A2521" t="inlineStr">
        <is>
          <t>Daily_Minor_Stops_2026_09_18.xlsx</t>
        </is>
      </c>
      <c r="B2521" t="inlineStr">
        <is>
          <t>Samridhi 5 Star Line</t>
        </is>
      </c>
      <c r="C2521" s="80" t="n">
        <v>46130</v>
      </c>
      <c r="D2521" t="inlineStr">
        <is>
          <t>FS-HCM-4</t>
        </is>
      </c>
      <c r="E2521" t="inlineStr">
        <is>
          <t>FBX: Jam At Infeed</t>
        </is>
      </c>
      <c r="F2521" t="n">
        <v>7</v>
      </c>
      <c r="G2521" t="n">
        <v>2.32725</v>
      </c>
    </row>
    <row r="2522">
      <c r="A2522" t="inlineStr">
        <is>
          <t>Daily_Minor_Stops_2026_09_18.xlsx</t>
        </is>
      </c>
      <c r="B2522" t="inlineStr">
        <is>
          <t>Samridhi 5 Star Line</t>
        </is>
      </c>
      <c r="C2522" s="80" t="n">
        <v>46130</v>
      </c>
      <c r="D2522" t="inlineStr">
        <is>
          <t>FS-HRM-5</t>
        </is>
      </c>
      <c r="E2522" t="inlineStr">
        <is>
          <t>Film Is Broken-1</t>
        </is>
      </c>
      <c r="F2522" t="n">
        <v>4</v>
      </c>
      <c r="G2522" t="n">
        <v>3.37483333333333</v>
      </c>
    </row>
    <row r="2523">
      <c r="A2523" t="inlineStr">
        <is>
          <t>Daily_Minor_Stops_2026_09_18.xlsx</t>
        </is>
      </c>
      <c r="B2523" t="inlineStr">
        <is>
          <t>Samridhi 5 Star Line</t>
        </is>
      </c>
      <c r="C2523" s="80" t="n">
        <v>46130</v>
      </c>
      <c r="D2523" t="inlineStr">
        <is>
          <t>FS-HRM-5</t>
        </is>
      </c>
      <c r="E2523" t="inlineStr">
        <is>
          <t>Cover Machine Outfeed Open</t>
        </is>
      </c>
      <c r="F2523" t="n">
        <v>6</v>
      </c>
      <c r="G2523" t="n">
        <v>8.8361</v>
      </c>
    </row>
    <row r="2524">
      <c r="A2524" t="inlineStr">
        <is>
          <t>Daily_Minor_Stops_2026_09_18.xlsx</t>
        </is>
      </c>
      <c r="B2524" t="inlineStr">
        <is>
          <t>Samridhi 5 Star Line</t>
        </is>
      </c>
      <c r="C2524" s="80" t="n">
        <v>46130</v>
      </c>
      <c r="D2524" t="inlineStr">
        <is>
          <t>FS-TTLi-1</t>
        </is>
      </c>
      <c r="E2524" t="inlineStr">
        <is>
          <t>LOD/TGR11: Robot-Gripper Sensor Fault</t>
        </is>
      </c>
      <c r="F2524" t="n">
        <v>5</v>
      </c>
      <c r="G2524" t="n">
        <v>0.6782</v>
      </c>
    </row>
    <row r="2525">
      <c r="A2525" t="inlineStr">
        <is>
          <t>Daily_Minor_Stops_2026_09_18.xlsx</t>
        </is>
      </c>
      <c r="B2525" t="inlineStr">
        <is>
          <t>Samridhi 5 Star Line</t>
        </is>
      </c>
      <c r="C2525" s="80" t="n">
        <v>46130</v>
      </c>
      <c r="D2525" t="inlineStr">
        <is>
          <t>FS-TTLi-1</t>
        </is>
      </c>
      <c r="E2525" t="inlineStr">
        <is>
          <t>FOR/BP11: Hand Over Of Blank Failed</t>
        </is>
      </c>
      <c r="F2525" t="n">
        <v>13</v>
      </c>
      <c r="G2525" t="n">
        <v>8.18326666666667</v>
      </c>
    </row>
    <row r="2526">
      <c r="A2526" t="inlineStr">
        <is>
          <t>Daily_Minor_Stops_2026_09_18.xlsx</t>
        </is>
      </c>
      <c r="B2526" t="inlineStr">
        <is>
          <t>Samridhi 5 Star Line</t>
        </is>
      </c>
      <c r="C2526" s="80" t="n">
        <v>46130</v>
      </c>
      <c r="D2526" t="inlineStr">
        <is>
          <t>FS-TTLi-2</t>
        </is>
      </c>
      <c r="E2526" t="inlineStr">
        <is>
          <t>LOD/FWV11: Rejects Consecutive</t>
        </is>
      </c>
      <c r="F2526" t="n">
        <v>12</v>
      </c>
      <c r="G2526" t="n">
        <v>5.1661</v>
      </c>
    </row>
    <row r="2527">
      <c r="A2527" t="inlineStr">
        <is>
          <t>Daily_Minor_Stops_2026_09_18.xlsx</t>
        </is>
      </c>
      <c r="B2527" t="inlineStr">
        <is>
          <t>Samridhi 5 Star Line</t>
        </is>
      </c>
      <c r="C2527" s="80" t="n">
        <v>46130</v>
      </c>
      <c r="D2527" t="inlineStr">
        <is>
          <t>FS-TTLi-2</t>
        </is>
      </c>
      <c r="E2527" t="inlineStr">
        <is>
          <t>FOR/BP11: Hand Over Of Blank Failed</t>
        </is>
      </c>
      <c r="F2527" t="n">
        <v>14</v>
      </c>
      <c r="G2527" t="n">
        <v>20.9788</v>
      </c>
    </row>
    <row r="2528">
      <c r="A2528" t="inlineStr">
        <is>
          <t>Daily_Minor_Stops_2026_09_18.xlsx</t>
        </is>
      </c>
      <c r="B2528" t="inlineStr">
        <is>
          <t>Samridhi 5 Star Line</t>
        </is>
      </c>
      <c r="C2528" s="80" t="n">
        <v>46130</v>
      </c>
      <c r="D2528" t="inlineStr">
        <is>
          <t>FS-TTLi-3</t>
        </is>
      </c>
      <c r="E2528" t="inlineStr">
        <is>
          <t>TTL1X/CS11: BoxJam In Front Of CS</t>
        </is>
      </c>
      <c r="F2528" t="n">
        <v>3</v>
      </c>
      <c r="G2528" t="n">
        <v>2.6603</v>
      </c>
    </row>
    <row r="2529">
      <c r="A2529" t="inlineStr">
        <is>
          <t>Daily_Minor_Stops_2026_09_18.xlsx</t>
        </is>
      </c>
      <c r="B2529" t="inlineStr">
        <is>
          <t>Samridhi 5 Star Line</t>
        </is>
      </c>
      <c r="C2529" s="80" t="n">
        <v>46130</v>
      </c>
      <c r="D2529" t="inlineStr">
        <is>
          <t>FS-TTLi-3</t>
        </is>
      </c>
      <c r="E2529" t="inlineStr">
        <is>
          <t>FOR/BP11: Hand Over Of Blank Failed</t>
        </is>
      </c>
      <c r="F2529" t="n">
        <v>4</v>
      </c>
      <c r="G2529" t="n">
        <v>6.83448333333333</v>
      </c>
    </row>
    <row r="2530">
      <c r="A2530" t="inlineStr">
        <is>
          <t>Daily_Minor_Stops_2026_09_18.xlsx</t>
        </is>
      </c>
      <c r="B2530" t="inlineStr">
        <is>
          <t>Samridhi 5 Star Line</t>
        </is>
      </c>
      <c r="C2530" s="80" t="n">
        <v>46131</v>
      </c>
      <c r="D2530" t="inlineStr">
        <is>
          <t>FS-HCM-1</t>
        </is>
      </c>
      <c r="E2530" t="inlineStr">
        <is>
          <t>HXX: Film Is Broken</t>
        </is>
      </c>
      <c r="F2530" t="n">
        <v>25</v>
      </c>
      <c r="G2530" t="n">
        <v>29.5259333333333</v>
      </c>
    </row>
    <row r="2531">
      <c r="A2531" t="inlineStr">
        <is>
          <t>Daily_Minor_Stops_2026_09_18.xlsx</t>
        </is>
      </c>
      <c r="B2531" t="inlineStr">
        <is>
          <t>Samridhi 5 Star Line</t>
        </is>
      </c>
      <c r="C2531" s="80" t="n">
        <v>46131</v>
      </c>
      <c r="D2531" t="inlineStr">
        <is>
          <t>FS-HCM-1</t>
        </is>
      </c>
      <c r="E2531" t="inlineStr">
        <is>
          <t>FBX: Overflow At Infeed</t>
        </is>
      </c>
      <c r="F2531" t="n">
        <v>86</v>
      </c>
      <c r="G2531" t="n">
        <v>37.4696833333333</v>
      </c>
    </row>
    <row r="2532">
      <c r="A2532" t="inlineStr">
        <is>
          <t>Daily_Minor_Stops_2026_09_18.xlsx</t>
        </is>
      </c>
      <c r="B2532" t="inlineStr">
        <is>
          <t>Samridhi 5 Star Line</t>
        </is>
      </c>
      <c r="C2532" s="80" t="n">
        <v>46131</v>
      </c>
      <c r="D2532" t="inlineStr">
        <is>
          <t>FS-HCM-2</t>
        </is>
      </c>
      <c r="E2532" t="inlineStr">
        <is>
          <t>HXX: FilmTrackControl Film Out Of Window</t>
        </is>
      </c>
      <c r="F2532" t="n">
        <v>30</v>
      </c>
      <c r="G2532" t="n">
        <v>9.64831666666667</v>
      </c>
    </row>
    <row r="2533">
      <c r="A2533" t="inlineStr">
        <is>
          <t>Daily_Minor_Stops_2026_09_18.xlsx</t>
        </is>
      </c>
      <c r="B2533" t="inlineStr">
        <is>
          <t>Samridhi 5 Star Line</t>
        </is>
      </c>
      <c r="C2533" s="80" t="n">
        <v>46131</v>
      </c>
      <c r="D2533" t="inlineStr">
        <is>
          <t>FS-HCM-2</t>
        </is>
      </c>
      <c r="E2533" t="inlineStr">
        <is>
          <t>HXX: Film Is Broken</t>
        </is>
      </c>
      <c r="F2533" t="n">
        <v>23</v>
      </c>
      <c r="G2533" t="n">
        <v>40.53515</v>
      </c>
    </row>
    <row r="2534">
      <c r="A2534" t="inlineStr">
        <is>
          <t>Daily_Minor_Stops_2026_09_18.xlsx</t>
        </is>
      </c>
      <c r="B2534" t="inlineStr">
        <is>
          <t>Samridhi 5 Star Line</t>
        </is>
      </c>
      <c r="C2534" s="80" t="n">
        <v>46131</v>
      </c>
      <c r="D2534" t="inlineStr">
        <is>
          <t>FS-HCM-3</t>
        </is>
      </c>
      <c r="E2534" t="inlineStr">
        <is>
          <t>HXX: Film Is Broken</t>
        </is>
      </c>
      <c r="F2534" t="n">
        <v>11</v>
      </c>
      <c r="G2534" t="n">
        <v>9.19248333333333</v>
      </c>
    </row>
    <row r="2535">
      <c r="A2535" t="inlineStr">
        <is>
          <t>Daily_Minor_Stops_2026_09_18.xlsx</t>
        </is>
      </c>
      <c r="B2535" t="inlineStr">
        <is>
          <t>Samridhi 5 Star Line</t>
        </is>
      </c>
      <c r="C2535" s="80" t="n">
        <v>46131</v>
      </c>
      <c r="D2535" t="inlineStr">
        <is>
          <t>FS-HCM-3</t>
        </is>
      </c>
      <c r="E2535" t="inlineStr">
        <is>
          <t>FBX: Overflow At Infeed</t>
        </is>
      </c>
      <c r="F2535" t="n">
        <v>21</v>
      </c>
      <c r="G2535" t="n">
        <v>10.1517333333333</v>
      </c>
    </row>
    <row r="2536">
      <c r="A2536" t="inlineStr">
        <is>
          <t>Daily_Minor_Stops_2026_09_18.xlsx</t>
        </is>
      </c>
      <c r="B2536" t="inlineStr">
        <is>
          <t>Samridhi 5 Star Line</t>
        </is>
      </c>
      <c r="C2536" s="80" t="n">
        <v>46131</v>
      </c>
      <c r="D2536" t="inlineStr">
        <is>
          <t>FS-HCM-4</t>
        </is>
      </c>
      <c r="E2536" t="inlineStr">
        <is>
          <t>HXX: Film Registration Error</t>
        </is>
      </c>
      <c r="F2536" t="n">
        <v>4</v>
      </c>
      <c r="G2536" t="n">
        <v>0.6677999999999999</v>
      </c>
    </row>
    <row r="2537">
      <c r="A2537" t="inlineStr">
        <is>
          <t>Daily_Minor_Stops_2026_09_18.xlsx</t>
        </is>
      </c>
      <c r="B2537" t="inlineStr">
        <is>
          <t>Samridhi 5 Star Line</t>
        </is>
      </c>
      <c r="C2537" s="80" t="n">
        <v>46131</v>
      </c>
      <c r="D2537" t="inlineStr">
        <is>
          <t>FS-HCM-4</t>
        </is>
      </c>
      <c r="E2537" t="inlineStr">
        <is>
          <t>FBX: Jam At Infeed</t>
        </is>
      </c>
      <c r="F2537" t="n">
        <v>7</v>
      </c>
      <c r="G2537" t="n">
        <v>2.84091666666667</v>
      </c>
    </row>
    <row r="2538">
      <c r="A2538" t="inlineStr">
        <is>
          <t>Daily_Minor_Stops_2026_09_18.xlsx</t>
        </is>
      </c>
      <c r="B2538" t="inlineStr">
        <is>
          <t>Samridhi 5 Star Line</t>
        </is>
      </c>
      <c r="C2538" s="80" t="n">
        <v>46131</v>
      </c>
      <c r="D2538" t="inlineStr">
        <is>
          <t>FS-HRM-5</t>
        </is>
      </c>
      <c r="E2538" t="inlineStr">
        <is>
          <t>Not Ready-2</t>
        </is>
      </c>
      <c r="F2538" t="n">
        <v>4</v>
      </c>
      <c r="G2538" t="n">
        <v>4.50135</v>
      </c>
    </row>
    <row r="2539">
      <c r="A2539" t="inlineStr">
        <is>
          <t>Daily_Minor_Stops_2026_09_18.xlsx</t>
        </is>
      </c>
      <c r="B2539" t="inlineStr">
        <is>
          <t>Samridhi 5 Star Line</t>
        </is>
      </c>
      <c r="C2539" s="80" t="n">
        <v>46131</v>
      </c>
      <c r="D2539" t="inlineStr">
        <is>
          <t>FS-HRM-5</t>
        </is>
      </c>
      <c r="E2539" t="inlineStr">
        <is>
          <t>Film Out Of Window</t>
        </is>
      </c>
      <c r="F2539" t="n">
        <v>7</v>
      </c>
      <c r="G2539" t="n">
        <v>6.67795</v>
      </c>
    </row>
    <row r="2540">
      <c r="A2540" t="inlineStr">
        <is>
          <t>Daily_Minor_Stops_2026_09_18.xlsx</t>
        </is>
      </c>
      <c r="B2540" t="inlineStr">
        <is>
          <t>Samridhi 5 Star Line</t>
        </is>
      </c>
      <c r="C2540" s="80" t="n">
        <v>46131</v>
      </c>
      <c r="D2540" t="inlineStr">
        <is>
          <t>FS-TTLi-1</t>
        </is>
      </c>
      <c r="E2540" t="inlineStr">
        <is>
          <t>LOD/TGR11: Robot-Gripper Sensor Fault</t>
        </is>
      </c>
      <c r="F2540" t="n">
        <v>6</v>
      </c>
      <c r="G2540" t="n">
        <v>3.48676666666667</v>
      </c>
    </row>
    <row r="2541">
      <c r="A2541" t="inlineStr">
        <is>
          <t>Daily_Minor_Stops_2026_09_18.xlsx</t>
        </is>
      </c>
      <c r="B2541" t="inlineStr">
        <is>
          <t>Samridhi 5 Star Line</t>
        </is>
      </c>
      <c r="C2541" s="80" t="n">
        <v>46131</v>
      </c>
      <c r="D2541" t="inlineStr">
        <is>
          <t>FS-TTLi-1</t>
        </is>
      </c>
      <c r="E2541" t="inlineStr">
        <is>
          <t>FOR/BP11: Hand Over Of Blank Failed</t>
        </is>
      </c>
      <c r="F2541" t="n">
        <v>11</v>
      </c>
      <c r="G2541" t="n">
        <v>10.1502833333333</v>
      </c>
    </row>
    <row r="2542">
      <c r="A2542" t="inlineStr">
        <is>
          <t>Daily_Minor_Stops_2026_09_18.xlsx</t>
        </is>
      </c>
      <c r="B2542" t="inlineStr">
        <is>
          <t>Samridhi 5 Star Line</t>
        </is>
      </c>
      <c r="C2542" s="80" t="n">
        <v>46131</v>
      </c>
      <c r="D2542" t="inlineStr">
        <is>
          <t>FS-TTLi-2</t>
        </is>
      </c>
      <c r="E2542" t="inlineStr">
        <is>
          <t>TTL1X/CS11: Lost Tray In Sliding Area</t>
        </is>
      </c>
      <c r="F2542" t="n">
        <v>5</v>
      </c>
      <c r="G2542" t="n">
        <v>1.5067</v>
      </c>
    </row>
    <row r="2543">
      <c r="A2543" t="inlineStr">
        <is>
          <t>Daily_Minor_Stops_2026_09_18.xlsx</t>
        </is>
      </c>
      <c r="B2543" t="inlineStr">
        <is>
          <t>Samridhi 5 Star Line</t>
        </is>
      </c>
      <c r="C2543" s="80" t="n">
        <v>46131</v>
      </c>
      <c r="D2543" t="inlineStr">
        <is>
          <t>FS-TTLi-2</t>
        </is>
      </c>
      <c r="E2543" t="inlineStr">
        <is>
          <t>FOR/BP11: Hand Over Of Blank Failed</t>
        </is>
      </c>
      <c r="F2543" t="n">
        <v>5</v>
      </c>
      <c r="G2543" t="n">
        <v>3.33518333333333</v>
      </c>
    </row>
    <row r="2544">
      <c r="A2544" t="inlineStr">
        <is>
          <t>Daily_Minor_Stops_2026_09_18.xlsx</t>
        </is>
      </c>
      <c r="B2544" t="inlineStr">
        <is>
          <t>Samridhi 5 Star Line</t>
        </is>
      </c>
      <c r="C2544" s="80" t="n">
        <v>46131</v>
      </c>
      <c r="D2544" t="inlineStr">
        <is>
          <t>FS-TTLi-3</t>
        </is>
      </c>
      <c r="E2544" t="inlineStr">
        <is>
          <t>FOR/BP11: Hand Over Of Blank Failed</t>
        </is>
      </c>
      <c r="F2544" t="n">
        <v>4</v>
      </c>
      <c r="G2544" t="n">
        <v>2.50113333333333</v>
      </c>
    </row>
    <row r="2545">
      <c r="A2545" t="inlineStr">
        <is>
          <t>Daily_Minor_Stops_2026_09_18.xlsx</t>
        </is>
      </c>
      <c r="B2545" t="inlineStr">
        <is>
          <t>Samridhi 5 Star Line</t>
        </is>
      </c>
      <c r="C2545" s="80" t="n">
        <v>46131</v>
      </c>
      <c r="D2545" t="inlineStr">
        <is>
          <t>FS-TTLi-3</t>
        </is>
      </c>
      <c r="E2545" t="inlineStr">
        <is>
          <t>CLO/TFXX: Jam On Tray Infeed</t>
        </is>
      </c>
      <c r="F2545" t="n">
        <v>3</v>
      </c>
      <c r="G2545" t="n">
        <v>1.33841666666667</v>
      </c>
    </row>
    <row r="2546">
      <c r="A2546" t="inlineStr">
        <is>
          <t>Daily_Minor_Stops_2026_09_18.xlsx</t>
        </is>
      </c>
      <c r="B2546" t="inlineStr">
        <is>
          <t>Samridhi 5 Star Line</t>
        </is>
      </c>
      <c r="C2546" s="80" t="n">
        <v>46132</v>
      </c>
      <c r="D2546" t="inlineStr">
        <is>
          <t>FS-HCM-1</t>
        </is>
      </c>
      <c r="E2546" t="inlineStr">
        <is>
          <t>HXX: Film Is Broken</t>
        </is>
      </c>
      <c r="F2546" t="n">
        <v>22</v>
      </c>
      <c r="G2546" t="n">
        <v>27.6682</v>
      </c>
    </row>
    <row r="2547">
      <c r="A2547" t="inlineStr">
        <is>
          <t>Daily_Minor_Stops_2026_09_18.xlsx</t>
        </is>
      </c>
      <c r="B2547" t="inlineStr">
        <is>
          <t>Samridhi 5 Star Line</t>
        </is>
      </c>
      <c r="C2547" s="80" t="n">
        <v>46132</v>
      </c>
      <c r="D2547" t="inlineStr">
        <is>
          <t>FS-HCM-1</t>
        </is>
      </c>
      <c r="E2547" t="inlineStr">
        <is>
          <t>FBX: Overflow At Infeed</t>
        </is>
      </c>
      <c r="F2547" t="n">
        <v>78</v>
      </c>
      <c r="G2547" t="n">
        <v>40.8023166666667</v>
      </c>
    </row>
    <row r="2548">
      <c r="A2548" t="inlineStr">
        <is>
          <t>Daily_Minor_Stops_2026_09_18.xlsx</t>
        </is>
      </c>
      <c r="B2548" t="inlineStr">
        <is>
          <t>Samridhi 5 Star Line</t>
        </is>
      </c>
      <c r="C2548" s="80" t="n">
        <v>46132</v>
      </c>
      <c r="D2548" t="inlineStr">
        <is>
          <t>FS-HCM-2</t>
        </is>
      </c>
      <c r="E2548" t="inlineStr">
        <is>
          <t>HXX: Film Is Broken</t>
        </is>
      </c>
      <c r="F2548" t="n">
        <v>37</v>
      </c>
      <c r="G2548" t="n">
        <v>59.5682333333333</v>
      </c>
    </row>
    <row r="2549">
      <c r="A2549" t="inlineStr">
        <is>
          <t>Daily_Minor_Stops_2026_09_18.xlsx</t>
        </is>
      </c>
      <c r="B2549" t="inlineStr">
        <is>
          <t>Samridhi 5 Star Line</t>
        </is>
      </c>
      <c r="C2549" s="80" t="n">
        <v>46132</v>
      </c>
      <c r="D2549" t="inlineStr">
        <is>
          <t>FS-HCM-2</t>
        </is>
      </c>
      <c r="E2549" t="inlineStr">
        <is>
          <t>FBX: Jam At Infeed</t>
        </is>
      </c>
      <c r="F2549" t="n">
        <v>15</v>
      </c>
      <c r="G2549" t="n">
        <v>8.15833333333333</v>
      </c>
    </row>
    <row r="2550">
      <c r="A2550" t="inlineStr">
        <is>
          <t>Daily_Minor_Stops_2026_09_18.xlsx</t>
        </is>
      </c>
      <c r="B2550" t="inlineStr">
        <is>
          <t>Samridhi 5 Star Line</t>
        </is>
      </c>
      <c r="C2550" s="80" t="n">
        <v>46132</v>
      </c>
      <c r="D2550" t="inlineStr">
        <is>
          <t>FS-HCM-3</t>
        </is>
      </c>
      <c r="E2550" t="inlineStr">
        <is>
          <t>FBX: Overflow At Infeed</t>
        </is>
      </c>
      <c r="F2550" t="n">
        <v>86</v>
      </c>
      <c r="G2550" t="n">
        <v>48.50565</v>
      </c>
    </row>
    <row r="2551">
      <c r="A2551" t="inlineStr">
        <is>
          <t>Daily_Minor_Stops_2026_09_18.xlsx</t>
        </is>
      </c>
      <c r="B2551" t="inlineStr">
        <is>
          <t>Samridhi 5 Star Line</t>
        </is>
      </c>
      <c r="C2551" s="80" t="n">
        <v>46132</v>
      </c>
      <c r="D2551" t="inlineStr">
        <is>
          <t>FS-HCM-3</t>
        </is>
      </c>
      <c r="E2551" t="inlineStr">
        <is>
          <t>FBX: Jam At Infeed</t>
        </is>
      </c>
      <c r="F2551" t="n">
        <v>16</v>
      </c>
      <c r="G2551" t="n">
        <v>10.8273166666667</v>
      </c>
    </row>
    <row r="2552">
      <c r="A2552" t="inlineStr">
        <is>
          <t>Daily_Minor_Stops_2026_09_18.xlsx</t>
        </is>
      </c>
      <c r="B2552" t="inlineStr">
        <is>
          <t>Samridhi 5 Star Line</t>
        </is>
      </c>
      <c r="C2552" s="80" t="n">
        <v>46132</v>
      </c>
      <c r="D2552" t="inlineStr">
        <is>
          <t>FS-HCM-4</t>
        </is>
      </c>
      <c r="E2552" t="inlineStr">
        <is>
          <t>HXX: Film Is Broken</t>
        </is>
      </c>
      <c r="F2552" t="n">
        <v>6</v>
      </c>
      <c r="G2552" t="n">
        <v>9.16666666666667</v>
      </c>
    </row>
    <row r="2553">
      <c r="A2553" t="inlineStr">
        <is>
          <t>Daily_Minor_Stops_2026_09_18.xlsx</t>
        </is>
      </c>
      <c r="B2553" t="inlineStr">
        <is>
          <t>Samridhi 5 Star Line</t>
        </is>
      </c>
      <c r="C2553" s="80" t="n">
        <v>46132</v>
      </c>
      <c r="D2553" t="inlineStr">
        <is>
          <t>FS-HCM-4</t>
        </is>
      </c>
      <c r="E2553" t="inlineStr">
        <is>
          <t>FBX: Overflow At Infeed</t>
        </is>
      </c>
      <c r="F2553" t="n">
        <v>10</v>
      </c>
      <c r="G2553" t="n">
        <v>5.50061666666667</v>
      </c>
    </row>
    <row r="2554">
      <c r="A2554" t="inlineStr">
        <is>
          <t>Daily_Minor_Stops_2026_09_18.xlsx</t>
        </is>
      </c>
      <c r="B2554" t="inlineStr">
        <is>
          <t>Samridhi 5 Star Line</t>
        </is>
      </c>
      <c r="C2554" s="80" t="n">
        <v>46132</v>
      </c>
      <c r="D2554" t="inlineStr">
        <is>
          <t>FS-HRM-5</t>
        </is>
      </c>
      <c r="E2554" t="inlineStr">
        <is>
          <t>Film Is Broken-2</t>
        </is>
      </c>
      <c r="F2554" t="n">
        <v>6</v>
      </c>
      <c r="G2554" t="n">
        <v>3.8122</v>
      </c>
    </row>
    <row r="2555">
      <c r="A2555" t="inlineStr">
        <is>
          <t>Daily_Minor_Stops_2026_09_18.xlsx</t>
        </is>
      </c>
      <c r="B2555" t="inlineStr">
        <is>
          <t>Samridhi 5 Star Line</t>
        </is>
      </c>
      <c r="C2555" s="80" t="n">
        <v>46132</v>
      </c>
      <c r="D2555" t="inlineStr">
        <is>
          <t>FS-HRM-5</t>
        </is>
      </c>
      <c r="E2555" t="inlineStr">
        <is>
          <t>Film Is Broken-1</t>
        </is>
      </c>
      <c r="F2555" t="n">
        <v>9</v>
      </c>
      <c r="G2555" t="n">
        <v>17.6707166666667</v>
      </c>
    </row>
    <row r="2556">
      <c r="A2556" t="inlineStr">
        <is>
          <t>Daily_Minor_Stops_2026_09_18.xlsx</t>
        </is>
      </c>
      <c r="B2556" t="inlineStr">
        <is>
          <t>Samridhi 5 Star Line</t>
        </is>
      </c>
      <c r="C2556" s="80" t="n">
        <v>46132</v>
      </c>
      <c r="D2556" t="inlineStr">
        <is>
          <t>FS-TTLi-1</t>
        </is>
      </c>
      <c r="E2556" t="inlineStr">
        <is>
          <t>LOD/TGR11: Robot-Gripper Sensor Fault</t>
        </is>
      </c>
      <c r="F2556" t="n">
        <v>5</v>
      </c>
      <c r="G2556" t="n">
        <v>1.6606</v>
      </c>
    </row>
    <row r="2557">
      <c r="A2557" t="inlineStr">
        <is>
          <t>Daily_Minor_Stops_2026_09_18.xlsx</t>
        </is>
      </c>
      <c r="B2557" t="inlineStr">
        <is>
          <t>Samridhi 5 Star Line</t>
        </is>
      </c>
      <c r="C2557" s="80" t="n">
        <v>46132</v>
      </c>
      <c r="D2557" t="inlineStr">
        <is>
          <t>FS-TTLi-1</t>
        </is>
      </c>
      <c r="E2557" t="inlineStr">
        <is>
          <t>FOR/BP11: Hand Over Of Blank Failed</t>
        </is>
      </c>
      <c r="F2557" t="n">
        <v>15</v>
      </c>
      <c r="G2557" t="n">
        <v>7.46646666666667</v>
      </c>
    </row>
    <row r="2558">
      <c r="A2558" t="inlineStr">
        <is>
          <t>Daily_Minor_Stops_2026_09_18.xlsx</t>
        </is>
      </c>
      <c r="B2558" t="inlineStr">
        <is>
          <t>Samridhi 5 Star Line</t>
        </is>
      </c>
      <c r="C2558" s="80" t="n">
        <v>46132</v>
      </c>
      <c r="D2558" t="inlineStr">
        <is>
          <t>FS-TTLi-2</t>
        </is>
      </c>
      <c r="E2558" t="inlineStr">
        <is>
          <t>FOR/BP11: Hand Over Of Blank Failed</t>
        </is>
      </c>
      <c r="F2558" t="n">
        <v>20</v>
      </c>
      <c r="G2558" t="n">
        <v>8.46131666666667</v>
      </c>
    </row>
    <row r="2559">
      <c r="A2559" t="inlineStr">
        <is>
          <t>Daily_Minor_Stops_2026_09_18.xlsx</t>
        </is>
      </c>
      <c r="B2559" t="inlineStr">
        <is>
          <t>Samridhi 5 Star Line</t>
        </is>
      </c>
      <c r="C2559" s="80" t="n">
        <v>46132</v>
      </c>
      <c r="D2559" t="inlineStr">
        <is>
          <t>FS-TTLi-2</t>
        </is>
      </c>
      <c r="E2559" t="inlineStr">
        <is>
          <t>CLO/CSC11: Tray Length Not Ok</t>
        </is>
      </c>
      <c r="F2559" t="n">
        <v>7</v>
      </c>
      <c r="G2559" t="n">
        <v>10.6723833333333</v>
      </c>
    </row>
    <row r="2560">
      <c r="A2560" t="inlineStr">
        <is>
          <t>Daily_Minor_Stops_2026_09_18.xlsx</t>
        </is>
      </c>
      <c r="B2560" t="inlineStr">
        <is>
          <t>Samridhi 5 Star Line</t>
        </is>
      </c>
      <c r="C2560" s="80" t="n">
        <v>46132</v>
      </c>
      <c r="D2560" t="inlineStr">
        <is>
          <t>FS-TTLi-3</t>
        </is>
      </c>
      <c r="E2560" t="inlineStr">
        <is>
          <t>FOR/BP11: Hand Over Of Blank Failed</t>
        </is>
      </c>
      <c r="F2560" t="n">
        <v>2</v>
      </c>
      <c r="G2560" t="n">
        <v>0.5004833333333329</v>
      </c>
    </row>
    <row r="2561">
      <c r="A2561" t="inlineStr">
        <is>
          <t>Daily_Minor_Stops_2026_09_18.xlsx</t>
        </is>
      </c>
      <c r="B2561" t="inlineStr">
        <is>
          <t>Samridhi 5 Star Line</t>
        </is>
      </c>
      <c r="C2561" s="80" t="n">
        <v>46132</v>
      </c>
      <c r="D2561" t="inlineStr">
        <is>
          <t>FS-TTLi-3</t>
        </is>
      </c>
      <c r="E2561" t="inlineStr">
        <is>
          <t>CLO/CSC11: Tray Length Not Ok</t>
        </is>
      </c>
      <c r="F2561" t="n">
        <v>2</v>
      </c>
      <c r="G2561" t="n">
        <v>0.66735</v>
      </c>
    </row>
    <row r="2562">
      <c r="A2562" t="inlineStr">
        <is>
          <t>Daily_Minor_Stops_2026_09_18.xlsx</t>
        </is>
      </c>
      <c r="B2562" t="inlineStr">
        <is>
          <t>Samridhi 5 Star Line</t>
        </is>
      </c>
      <c r="C2562" s="80" t="n">
        <v>46133</v>
      </c>
      <c r="D2562" t="inlineStr">
        <is>
          <t>FS-HCM-1</t>
        </is>
      </c>
      <c r="E2562" t="inlineStr">
        <is>
          <t>HXX: Film Is Broken</t>
        </is>
      </c>
      <c r="F2562" t="n">
        <v>15</v>
      </c>
      <c r="G2562" t="n">
        <v>17.4951666666667</v>
      </c>
    </row>
    <row r="2563">
      <c r="A2563" t="inlineStr">
        <is>
          <t>Daily_Minor_Stops_2026_09_18.xlsx</t>
        </is>
      </c>
      <c r="B2563" t="inlineStr">
        <is>
          <t>Samridhi 5 Star Line</t>
        </is>
      </c>
      <c r="C2563" s="80" t="n">
        <v>46133</v>
      </c>
      <c r="D2563" t="inlineStr">
        <is>
          <t>FS-HCM-1</t>
        </is>
      </c>
      <c r="E2563" t="inlineStr">
        <is>
          <t>FBX: Overflow At Infeed</t>
        </is>
      </c>
      <c r="F2563" t="n">
        <v>10</v>
      </c>
      <c r="G2563" t="n">
        <v>3.01566666666667</v>
      </c>
    </row>
    <row r="2564">
      <c r="A2564" t="inlineStr">
        <is>
          <t>Daily_Minor_Stops_2026_09_18.xlsx</t>
        </is>
      </c>
      <c r="B2564" t="inlineStr">
        <is>
          <t>Samridhi 5 Star Line</t>
        </is>
      </c>
      <c r="C2564" s="80" t="n">
        <v>46133</v>
      </c>
      <c r="D2564" t="inlineStr">
        <is>
          <t>FS-HCM-2</t>
        </is>
      </c>
      <c r="E2564" t="inlineStr">
        <is>
          <t>HXX: Film Is Broken</t>
        </is>
      </c>
      <c r="F2564" t="n">
        <v>31</v>
      </c>
      <c r="G2564" t="n">
        <v>44.8057666666667</v>
      </c>
    </row>
    <row r="2565">
      <c r="A2565" t="inlineStr">
        <is>
          <t>Daily_Minor_Stops_2026_09_18.xlsx</t>
        </is>
      </c>
      <c r="B2565" t="inlineStr">
        <is>
          <t>Samridhi 5 Star Line</t>
        </is>
      </c>
      <c r="C2565" s="80" t="n">
        <v>46133</v>
      </c>
      <c r="D2565" t="inlineStr">
        <is>
          <t>FS-HCM-2</t>
        </is>
      </c>
      <c r="E2565" t="inlineStr">
        <is>
          <t>Cover Machine Discharge Open</t>
        </is>
      </c>
      <c r="F2565" t="n">
        <v>8</v>
      </c>
      <c r="G2565" t="n">
        <v>50.82195</v>
      </c>
    </row>
    <row r="2566">
      <c r="A2566" t="inlineStr">
        <is>
          <t>Daily_Minor_Stops_2026_09_18.xlsx</t>
        </is>
      </c>
      <c r="B2566" t="inlineStr">
        <is>
          <t>Samridhi 5 Star Line</t>
        </is>
      </c>
      <c r="C2566" s="80" t="n">
        <v>46133</v>
      </c>
      <c r="D2566" t="inlineStr">
        <is>
          <t>FS-HCM-3</t>
        </is>
      </c>
      <c r="E2566" t="inlineStr">
        <is>
          <t>HXX: Film Is Broken</t>
        </is>
      </c>
      <c r="F2566" t="n">
        <v>14</v>
      </c>
      <c r="G2566" t="n">
        <v>9.489699999999999</v>
      </c>
    </row>
    <row r="2567">
      <c r="A2567" t="inlineStr">
        <is>
          <t>Daily_Minor_Stops_2026_09_18.xlsx</t>
        </is>
      </c>
      <c r="B2567" t="inlineStr">
        <is>
          <t>Samridhi 5 Star Line</t>
        </is>
      </c>
      <c r="C2567" s="80" t="n">
        <v>46133</v>
      </c>
      <c r="D2567" t="inlineStr">
        <is>
          <t>FS-HCM-3</t>
        </is>
      </c>
      <c r="E2567" t="inlineStr">
        <is>
          <t>FBX: Overflow At Infeed</t>
        </is>
      </c>
      <c r="F2567" t="n">
        <v>12</v>
      </c>
      <c r="G2567" t="n">
        <v>6.66581666666667</v>
      </c>
    </row>
    <row r="2568">
      <c r="A2568" t="inlineStr">
        <is>
          <t>Daily_Minor_Stops_2026_09_18.xlsx</t>
        </is>
      </c>
      <c r="B2568" t="inlineStr">
        <is>
          <t>Samridhi 5 Star Line</t>
        </is>
      </c>
      <c r="C2568" s="80" t="n">
        <v>46133</v>
      </c>
      <c r="D2568" t="inlineStr">
        <is>
          <t>FS-HCM-4</t>
        </is>
      </c>
      <c r="E2568" t="inlineStr">
        <is>
          <t>FBX: Overflow At Infeed</t>
        </is>
      </c>
      <c r="F2568" t="n">
        <v>5</v>
      </c>
      <c r="G2568" t="n">
        <v>1.99595</v>
      </c>
    </row>
    <row r="2569">
      <c r="A2569" t="inlineStr">
        <is>
          <t>Daily_Minor_Stops_2026_09_18.xlsx</t>
        </is>
      </c>
      <c r="B2569" t="inlineStr">
        <is>
          <t>Samridhi 5 Star Line</t>
        </is>
      </c>
      <c r="C2569" s="80" t="n">
        <v>46133</v>
      </c>
      <c r="D2569" t="inlineStr">
        <is>
          <t>FS-HCM-4</t>
        </is>
      </c>
      <c r="E2569" t="inlineStr">
        <is>
          <t>Cover Folding Box Open</t>
        </is>
      </c>
      <c r="F2569" t="n">
        <v>3</v>
      </c>
      <c r="G2569" t="n">
        <v>143.8372</v>
      </c>
    </row>
    <row r="2570">
      <c r="A2570" t="inlineStr">
        <is>
          <t>Daily_Minor_Stops_2026_09_18.xlsx</t>
        </is>
      </c>
      <c r="B2570" t="inlineStr">
        <is>
          <t>Samridhi 5 Star Line</t>
        </is>
      </c>
      <c r="C2570" s="80" t="n">
        <v>46133</v>
      </c>
      <c r="D2570" t="inlineStr">
        <is>
          <t>FS-HRM-5</t>
        </is>
      </c>
      <c r="E2570" t="inlineStr">
        <is>
          <t>Sensor Not Ok</t>
        </is>
      </c>
      <c r="F2570" t="n">
        <v>11</v>
      </c>
      <c r="G2570" t="n">
        <v>5.34693333333333</v>
      </c>
    </row>
    <row r="2571">
      <c r="A2571" t="inlineStr">
        <is>
          <t>Daily_Minor_Stops_2026_09_18.xlsx</t>
        </is>
      </c>
      <c r="B2571" t="inlineStr">
        <is>
          <t>Samridhi 5 Star Line</t>
        </is>
      </c>
      <c r="C2571" s="80" t="n">
        <v>46133</v>
      </c>
      <c r="D2571" t="inlineStr">
        <is>
          <t>FS-HRM-5</t>
        </is>
      </c>
      <c r="E2571" t="inlineStr">
        <is>
          <t>Film Registration Error</t>
        </is>
      </c>
      <c r="F2571" t="n">
        <v>2</v>
      </c>
      <c r="G2571" t="n">
        <v>0.659683333333333</v>
      </c>
    </row>
    <row r="2572">
      <c r="A2572" t="inlineStr">
        <is>
          <t>Daily_Minor_Stops_2026_09_18.xlsx</t>
        </is>
      </c>
      <c r="B2572" t="inlineStr">
        <is>
          <t>Samridhi 5 Star Line</t>
        </is>
      </c>
      <c r="C2572" s="80" t="n">
        <v>46133</v>
      </c>
      <c r="D2572" t="inlineStr">
        <is>
          <t>FS-TTLi-1</t>
        </is>
      </c>
      <c r="E2572" t="inlineStr">
        <is>
          <t>FOR/FT11: Hand Over Failure Of Tray</t>
        </is>
      </c>
      <c r="F2572" t="n">
        <v>13</v>
      </c>
      <c r="G2572" t="n">
        <v>22.64795</v>
      </c>
    </row>
    <row r="2573">
      <c r="A2573" t="inlineStr">
        <is>
          <t>Daily_Minor_Stops_2026_09_18.xlsx</t>
        </is>
      </c>
      <c r="B2573" t="inlineStr">
        <is>
          <t>Samridhi 5 Star Line</t>
        </is>
      </c>
      <c r="C2573" s="80" t="n">
        <v>46133</v>
      </c>
      <c r="D2573" t="inlineStr">
        <is>
          <t>FS-TTLi-1</t>
        </is>
      </c>
      <c r="E2573" t="inlineStr">
        <is>
          <t>FOR/BP11: Hand Over Of Blank Failed</t>
        </is>
      </c>
      <c r="F2573" t="n">
        <v>14</v>
      </c>
      <c r="G2573" t="n">
        <v>8.16593333333334</v>
      </c>
    </row>
    <row r="2574">
      <c r="A2574" t="inlineStr">
        <is>
          <t>Daily_Minor_Stops_2026_09_18.xlsx</t>
        </is>
      </c>
      <c r="B2574" t="inlineStr">
        <is>
          <t>Samridhi 5 Star Line</t>
        </is>
      </c>
      <c r="C2574" s="80" t="n">
        <v>46133</v>
      </c>
      <c r="D2574" t="inlineStr">
        <is>
          <t>FS-TTLi-2</t>
        </is>
      </c>
      <c r="E2574" t="inlineStr">
        <is>
          <t>TTL1X/CS11: Lost Tray In Sliding Area</t>
        </is>
      </c>
      <c r="F2574" t="n">
        <v>8</v>
      </c>
      <c r="G2574" t="n">
        <v>10.4807666666667</v>
      </c>
    </row>
    <row r="2575">
      <c r="A2575" t="inlineStr">
        <is>
          <t>Daily_Minor_Stops_2026_09_18.xlsx</t>
        </is>
      </c>
      <c r="B2575" t="inlineStr">
        <is>
          <t>Samridhi 5 Star Line</t>
        </is>
      </c>
      <c r="C2575" s="80" t="n">
        <v>46133</v>
      </c>
      <c r="D2575" t="inlineStr">
        <is>
          <t>FS-TTLi-2</t>
        </is>
      </c>
      <c r="E2575" t="inlineStr">
        <is>
          <t>FOR/BP11: Hand Over Of Blank Failed</t>
        </is>
      </c>
      <c r="F2575" t="n">
        <v>6</v>
      </c>
      <c r="G2575" t="n">
        <v>5.6602</v>
      </c>
    </row>
    <row r="2576">
      <c r="A2576" t="inlineStr">
        <is>
          <t>Daily_Minor_Stops_2026_09_18.xlsx</t>
        </is>
      </c>
      <c r="B2576" t="inlineStr">
        <is>
          <t>Samridhi 5 Star Line</t>
        </is>
      </c>
      <c r="C2576" s="80" t="n">
        <v>46133</v>
      </c>
      <c r="D2576" t="inlineStr">
        <is>
          <t>FS-TTLi-3</t>
        </is>
      </c>
      <c r="E2576" t="inlineStr">
        <is>
          <t>LOD/TGR11: Robot-Gripper Sensor Fault</t>
        </is>
      </c>
      <c r="F2576" t="n">
        <v>9</v>
      </c>
      <c r="G2576" t="n">
        <v>6.83263333333333</v>
      </c>
    </row>
    <row r="2577">
      <c r="A2577" t="inlineStr">
        <is>
          <t>Daily_Minor_Stops_2026_09_18.xlsx</t>
        </is>
      </c>
      <c r="B2577" t="inlineStr">
        <is>
          <t>Samridhi 5 Star Line</t>
        </is>
      </c>
      <c r="C2577" s="80" t="n">
        <v>46133</v>
      </c>
      <c r="D2577" t="inlineStr">
        <is>
          <t>FS-TTLi-3</t>
        </is>
      </c>
      <c r="E2577" t="inlineStr">
        <is>
          <t>FOR/BP11: Hand Over Of Blank Failed</t>
        </is>
      </c>
      <c r="F2577" t="n">
        <v>14</v>
      </c>
      <c r="G2577" t="n">
        <v>6.16671666666667</v>
      </c>
    </row>
    <row r="2578">
      <c r="A2578" t="inlineStr">
        <is>
          <t>Daily_Minor_Stops_2026_09_18.xlsx</t>
        </is>
      </c>
      <c r="B2578" t="inlineStr">
        <is>
          <t>Samridhi 5 Star Line</t>
        </is>
      </c>
      <c r="C2578" s="80" t="n">
        <v>46134</v>
      </c>
      <c r="D2578" t="inlineStr">
        <is>
          <t>FS-HCM-1</t>
        </is>
      </c>
      <c r="E2578" t="inlineStr">
        <is>
          <t>HXX: Both Film Reels Are Empty</t>
        </is>
      </c>
      <c r="F2578" t="n">
        <v>12</v>
      </c>
      <c r="G2578" t="n">
        <v>4.99163333333333</v>
      </c>
    </row>
    <row r="2579">
      <c r="A2579" t="inlineStr">
        <is>
          <t>Daily_Minor_Stops_2026_09_18.xlsx</t>
        </is>
      </c>
      <c r="B2579" t="inlineStr">
        <is>
          <t>Samridhi 5 Star Line</t>
        </is>
      </c>
      <c r="C2579" s="80" t="n">
        <v>46134</v>
      </c>
      <c r="D2579" t="inlineStr">
        <is>
          <t>FS-HCM-1</t>
        </is>
      </c>
      <c r="E2579" t="inlineStr">
        <is>
          <t>FBX: Overflow At Infeed</t>
        </is>
      </c>
      <c r="F2579" t="n">
        <v>10</v>
      </c>
      <c r="G2579" t="n">
        <v>4.65943333333333</v>
      </c>
    </row>
    <row r="2580">
      <c r="A2580" t="inlineStr">
        <is>
          <t>Daily_Minor_Stops_2026_09_18.xlsx</t>
        </is>
      </c>
      <c r="B2580" t="inlineStr">
        <is>
          <t>Samridhi 5 Star Line</t>
        </is>
      </c>
      <c r="C2580" s="80" t="n">
        <v>46134</v>
      </c>
      <c r="D2580" t="inlineStr">
        <is>
          <t>FS-HCM-2</t>
        </is>
      </c>
      <c r="E2580" t="inlineStr">
        <is>
          <t>HXX: Film Is Broken</t>
        </is>
      </c>
      <c r="F2580" t="n">
        <v>12</v>
      </c>
      <c r="G2580" t="n">
        <v>6.82825</v>
      </c>
    </row>
    <row r="2581">
      <c r="A2581" t="inlineStr">
        <is>
          <t>Daily_Minor_Stops_2026_09_18.xlsx</t>
        </is>
      </c>
      <c r="B2581" t="inlineStr">
        <is>
          <t>Samridhi 5 Star Line</t>
        </is>
      </c>
      <c r="C2581" s="80" t="n">
        <v>46134</v>
      </c>
      <c r="D2581" t="inlineStr">
        <is>
          <t>FS-HCM-2</t>
        </is>
      </c>
      <c r="E2581" t="inlineStr">
        <is>
          <t>HXX: Both Film Reels Are Empty</t>
        </is>
      </c>
      <c r="F2581" t="n">
        <v>9</v>
      </c>
      <c r="G2581" t="n">
        <v>4.49118333333333</v>
      </c>
    </row>
    <row r="2582">
      <c r="A2582" t="inlineStr">
        <is>
          <t>Daily_Minor_Stops_2026_09_18.xlsx</t>
        </is>
      </c>
      <c r="B2582" t="inlineStr">
        <is>
          <t>Samridhi 5 Star Line</t>
        </is>
      </c>
      <c r="C2582" s="80" t="n">
        <v>46134</v>
      </c>
      <c r="D2582" t="inlineStr">
        <is>
          <t>FS-HCM-3</t>
        </is>
      </c>
      <c r="E2582" t="inlineStr">
        <is>
          <t>HXX: Film Is Broken</t>
        </is>
      </c>
      <c r="F2582" t="n">
        <v>19</v>
      </c>
      <c r="G2582" t="n">
        <v>17.1447</v>
      </c>
    </row>
    <row r="2583">
      <c r="A2583" t="inlineStr">
        <is>
          <t>Daily_Minor_Stops_2026_09_18.xlsx</t>
        </is>
      </c>
      <c r="B2583" t="inlineStr">
        <is>
          <t>Samridhi 5 Star Line</t>
        </is>
      </c>
      <c r="C2583" s="80" t="n">
        <v>46134</v>
      </c>
      <c r="D2583" t="inlineStr">
        <is>
          <t>FS-HCM-3</t>
        </is>
      </c>
      <c r="E2583" t="inlineStr">
        <is>
          <t>HXX: Both Film Reels Are Empty</t>
        </is>
      </c>
      <c r="F2583" t="n">
        <v>7</v>
      </c>
      <c r="G2583" t="n">
        <v>2.49743333333333</v>
      </c>
    </row>
    <row r="2584">
      <c r="A2584" t="inlineStr">
        <is>
          <t>Daily_Minor_Stops_2026_09_18.xlsx</t>
        </is>
      </c>
      <c r="B2584" t="inlineStr">
        <is>
          <t>Samridhi 5 Star Line</t>
        </is>
      </c>
      <c r="C2584" s="80" t="n">
        <v>46134</v>
      </c>
      <c r="D2584" t="inlineStr">
        <is>
          <t>FS-HCM-4</t>
        </is>
      </c>
      <c r="E2584" t="inlineStr">
        <is>
          <t>FBX: Overflow At Infeed</t>
        </is>
      </c>
      <c r="F2584" t="n">
        <v>5</v>
      </c>
      <c r="G2584" t="n">
        <v>1.16071666666667</v>
      </c>
    </row>
    <row r="2585">
      <c r="A2585" t="inlineStr">
        <is>
          <t>Daily_Minor_Stops_2026_09_18.xlsx</t>
        </is>
      </c>
      <c r="B2585" t="inlineStr">
        <is>
          <t>Samridhi 5 Star Line</t>
        </is>
      </c>
      <c r="C2585" s="80" t="n">
        <v>46134</v>
      </c>
      <c r="D2585" t="inlineStr">
        <is>
          <t>FS-HCM-4</t>
        </is>
      </c>
      <c r="E2585" t="inlineStr">
        <is>
          <t>Cover Folding Box Open</t>
        </is>
      </c>
      <c r="F2585" t="n">
        <v>5</v>
      </c>
      <c r="G2585" t="n">
        <v>7.17445</v>
      </c>
    </row>
    <row r="2586">
      <c r="A2586" t="inlineStr">
        <is>
          <t>Daily_Minor_Stops_2026_09_18.xlsx</t>
        </is>
      </c>
      <c r="B2586" t="inlineStr">
        <is>
          <t>Samridhi 5 Star Line</t>
        </is>
      </c>
      <c r="C2586" s="80" t="n">
        <v>46134</v>
      </c>
      <c r="D2586" t="inlineStr">
        <is>
          <t>FS-HRM-5</t>
        </is>
      </c>
      <c r="E2586" t="inlineStr">
        <is>
          <t>Film Is Broken-1</t>
        </is>
      </c>
      <c r="F2586" t="n">
        <v>4</v>
      </c>
      <c r="G2586" t="n">
        <v>6.84148333333333</v>
      </c>
    </row>
    <row r="2587">
      <c r="A2587" t="inlineStr">
        <is>
          <t>Daily_Minor_Stops_2026_09_18.xlsx</t>
        </is>
      </c>
      <c r="B2587" t="inlineStr">
        <is>
          <t>Samridhi 5 Star Line</t>
        </is>
      </c>
      <c r="C2587" s="80" t="n">
        <v>46134</v>
      </c>
      <c r="D2587" t="inlineStr">
        <is>
          <t>FS-HRM-5</t>
        </is>
      </c>
      <c r="E2587" t="inlineStr">
        <is>
          <t>Cover Machine Outfeed Open</t>
        </is>
      </c>
      <c r="F2587" t="n">
        <v>4</v>
      </c>
      <c r="G2587" t="n">
        <v>7.16343333333333</v>
      </c>
    </row>
    <row r="2588">
      <c r="A2588" t="inlineStr">
        <is>
          <t>Daily_Minor_Stops_2026_09_18.xlsx</t>
        </is>
      </c>
      <c r="B2588" t="inlineStr">
        <is>
          <t>Samridhi 5 Star Line</t>
        </is>
      </c>
      <c r="C2588" s="80" t="n">
        <v>46134</v>
      </c>
      <c r="D2588" t="inlineStr">
        <is>
          <t>FS-TTLi-1</t>
        </is>
      </c>
      <c r="E2588" t="inlineStr">
        <is>
          <t>TTL1X/CS11: Lost Tray In Sliding Area</t>
        </is>
      </c>
      <c r="F2588" t="n">
        <v>12</v>
      </c>
      <c r="G2588" t="n">
        <v>10.84485</v>
      </c>
    </row>
    <row r="2589">
      <c r="A2589" t="inlineStr">
        <is>
          <t>Daily_Minor_Stops_2026_09_18.xlsx</t>
        </is>
      </c>
      <c r="B2589" t="inlineStr">
        <is>
          <t>Samridhi 5 Star Line</t>
        </is>
      </c>
      <c r="C2589" s="80" t="n">
        <v>46134</v>
      </c>
      <c r="D2589" t="inlineStr">
        <is>
          <t>FS-TTLi-1</t>
        </is>
      </c>
      <c r="E2589" t="inlineStr">
        <is>
          <t>FOR/FT11: Hand Over Failure Of Tray</t>
        </is>
      </c>
      <c r="F2589" t="n">
        <v>18</v>
      </c>
      <c r="G2589" t="n">
        <v>8.51273333333333</v>
      </c>
    </row>
    <row r="2590">
      <c r="A2590" t="inlineStr">
        <is>
          <t>Daily_Minor_Stops_2026_09_18.xlsx</t>
        </is>
      </c>
      <c r="B2590" t="inlineStr">
        <is>
          <t>Samridhi 5 Star Line</t>
        </is>
      </c>
      <c r="C2590" s="80" t="n">
        <v>46134</v>
      </c>
      <c r="D2590" t="inlineStr">
        <is>
          <t>FS-TTLi-2</t>
        </is>
      </c>
      <c r="E2590" t="inlineStr">
        <is>
          <t>TTL1X/CS11: Lost Tray In Sliding Area</t>
        </is>
      </c>
      <c r="F2590" t="n">
        <v>4</v>
      </c>
      <c r="G2590" t="n">
        <v>1.66001666666667</v>
      </c>
    </row>
    <row r="2591">
      <c r="A2591" t="inlineStr">
        <is>
          <t>Daily_Minor_Stops_2026_09_18.xlsx</t>
        </is>
      </c>
      <c r="B2591" t="inlineStr">
        <is>
          <t>Samridhi 5 Star Line</t>
        </is>
      </c>
      <c r="C2591" s="80" t="n">
        <v>46134</v>
      </c>
      <c r="D2591" t="inlineStr">
        <is>
          <t>FS-TTLi-2</t>
        </is>
      </c>
      <c r="E2591" t="inlineStr">
        <is>
          <t>FOR/BP11: Hand Over Of Blank Failed</t>
        </is>
      </c>
      <c r="F2591" t="n">
        <v>4</v>
      </c>
      <c r="G2591" t="n">
        <v>1.50125</v>
      </c>
    </row>
    <row r="2592">
      <c r="A2592" t="inlineStr">
        <is>
          <t>Daily_Minor_Stops_2026_09_18.xlsx</t>
        </is>
      </c>
      <c r="B2592" t="inlineStr">
        <is>
          <t>Samridhi 5 Star Line</t>
        </is>
      </c>
      <c r="C2592" s="80" t="n">
        <v>46134</v>
      </c>
      <c r="D2592" t="inlineStr">
        <is>
          <t>FS-TTLi-3</t>
        </is>
      </c>
      <c r="E2592" t="inlineStr">
        <is>
          <t>FOR/FT11: Hand Over Failure Of Tray</t>
        </is>
      </c>
      <c r="F2592" t="n">
        <v>19</v>
      </c>
      <c r="G2592" t="n">
        <v>13.17055</v>
      </c>
    </row>
    <row r="2593">
      <c r="A2593" t="inlineStr">
        <is>
          <t>Daily_Minor_Stops_2026_09_18.xlsx</t>
        </is>
      </c>
      <c r="B2593" t="inlineStr">
        <is>
          <t>Samridhi 5 Star Line</t>
        </is>
      </c>
      <c r="C2593" s="80" t="n">
        <v>46134</v>
      </c>
      <c r="D2593" t="inlineStr">
        <is>
          <t>FS-TTLi-3</t>
        </is>
      </c>
      <c r="E2593" t="inlineStr">
        <is>
          <t>FOR/BP11: Hand Over Of Blank Failed</t>
        </is>
      </c>
      <c r="F2593" t="n">
        <v>29</v>
      </c>
      <c r="G2593" t="n">
        <v>24.5135333333333</v>
      </c>
    </row>
    <row r="2594">
      <c r="A2594" t="inlineStr">
        <is>
          <t>Daily_Minor_Stops_2026_09_18.xlsx</t>
        </is>
      </c>
      <c r="B2594" t="inlineStr">
        <is>
          <t>Samridhi 5 Star Line</t>
        </is>
      </c>
      <c r="C2594" s="80" t="n">
        <v>46135</v>
      </c>
      <c r="D2594" t="inlineStr">
        <is>
          <t>FS-HCM-1</t>
        </is>
      </c>
      <c r="E2594" t="inlineStr">
        <is>
          <t>FBX: Overflow At Infeed</t>
        </is>
      </c>
      <c r="F2594" t="n">
        <v>32</v>
      </c>
      <c r="G2594" t="n">
        <v>12.6926833333333</v>
      </c>
    </row>
    <row r="2595">
      <c r="A2595" t="inlineStr">
        <is>
          <t>Daily_Minor_Stops_2026_09_18.xlsx</t>
        </is>
      </c>
      <c r="B2595" t="inlineStr">
        <is>
          <t>Samridhi 5 Star Line</t>
        </is>
      </c>
      <c r="C2595" s="80" t="n">
        <v>46135</v>
      </c>
      <c r="D2595" t="inlineStr">
        <is>
          <t>FS-HCM-1</t>
        </is>
      </c>
      <c r="E2595" t="inlineStr">
        <is>
          <t>FBX: Jam At Infeed</t>
        </is>
      </c>
      <c r="F2595" t="n">
        <v>8</v>
      </c>
      <c r="G2595" t="n">
        <v>2.18155</v>
      </c>
    </row>
    <row r="2596">
      <c r="A2596" t="inlineStr">
        <is>
          <t>Daily_Minor_Stops_2026_09_18.xlsx</t>
        </is>
      </c>
      <c r="B2596" t="inlineStr">
        <is>
          <t>Samridhi 5 Star Line</t>
        </is>
      </c>
      <c r="C2596" s="80" t="n">
        <v>46135</v>
      </c>
      <c r="D2596" t="inlineStr">
        <is>
          <t>FS-HCM-2</t>
        </is>
      </c>
      <c r="E2596" t="inlineStr">
        <is>
          <t>HXX: Film Is Broken</t>
        </is>
      </c>
      <c r="F2596" t="n">
        <v>7</v>
      </c>
      <c r="G2596" t="n">
        <v>7.00545</v>
      </c>
    </row>
    <row r="2597">
      <c r="A2597" t="inlineStr">
        <is>
          <t>Daily_Minor_Stops_2026_09_18.xlsx</t>
        </is>
      </c>
      <c r="B2597" t="inlineStr">
        <is>
          <t>Samridhi 5 Star Line</t>
        </is>
      </c>
      <c r="C2597" s="80" t="n">
        <v>46135</v>
      </c>
      <c r="D2597" t="inlineStr">
        <is>
          <t>FS-HCM-2</t>
        </is>
      </c>
      <c r="E2597" t="inlineStr">
        <is>
          <t>Cover Machine Discharge Open</t>
        </is>
      </c>
      <c r="F2597" t="n">
        <v>14</v>
      </c>
      <c r="G2597" t="n">
        <v>12.8641333333333</v>
      </c>
    </row>
    <row r="2598">
      <c r="A2598" t="inlineStr">
        <is>
          <t>Daily_Minor_Stops_2026_09_18.xlsx</t>
        </is>
      </c>
      <c r="B2598" t="inlineStr">
        <is>
          <t>Samridhi 5 Star Line</t>
        </is>
      </c>
      <c r="C2598" s="80" t="n">
        <v>46135</v>
      </c>
      <c r="D2598" t="inlineStr">
        <is>
          <t>FS-HCM-3</t>
        </is>
      </c>
      <c r="E2598" t="inlineStr">
        <is>
          <t>FBX: Jam At Infeed</t>
        </is>
      </c>
      <c r="F2598" t="n">
        <v>51</v>
      </c>
      <c r="G2598" t="n">
        <v>13.01585</v>
      </c>
    </row>
    <row r="2599">
      <c r="A2599" t="inlineStr">
        <is>
          <t>Daily_Minor_Stops_2026_09_18.xlsx</t>
        </is>
      </c>
      <c r="B2599" t="inlineStr">
        <is>
          <t>Samridhi 5 Star Line</t>
        </is>
      </c>
      <c r="C2599" s="80" t="n">
        <v>46135</v>
      </c>
      <c r="D2599" t="inlineStr">
        <is>
          <t>FS-HCM-3</t>
        </is>
      </c>
      <c r="E2599" t="inlineStr">
        <is>
          <t>Cover Machine Discharge Open</t>
        </is>
      </c>
      <c r="F2599" t="n">
        <v>7</v>
      </c>
      <c r="G2599" t="n">
        <v>27.0108333333333</v>
      </c>
    </row>
    <row r="2600">
      <c r="A2600" t="inlineStr">
        <is>
          <t>Daily_Minor_Stops_2026_09_18.xlsx</t>
        </is>
      </c>
      <c r="B2600" t="inlineStr">
        <is>
          <t>Samridhi 5 Star Line</t>
        </is>
      </c>
      <c r="C2600" s="80" t="n">
        <v>46135</v>
      </c>
      <c r="D2600" t="inlineStr">
        <is>
          <t>FS-HCM-4</t>
        </is>
      </c>
      <c r="E2600" t="inlineStr">
        <is>
          <t>HXX: Double Package Rejected many times</t>
        </is>
      </c>
      <c r="F2600" t="n">
        <v>5</v>
      </c>
      <c r="G2600" t="n">
        <v>1.9995</v>
      </c>
    </row>
    <row r="2601">
      <c r="A2601" t="inlineStr">
        <is>
          <t>Daily_Minor_Stops_2026_09_18.xlsx</t>
        </is>
      </c>
      <c r="B2601" t="inlineStr">
        <is>
          <t>Samridhi 5 Star Line</t>
        </is>
      </c>
      <c r="C2601" s="80" t="n">
        <v>46135</v>
      </c>
      <c r="D2601" t="inlineStr">
        <is>
          <t>FS-HCM-4</t>
        </is>
      </c>
      <c r="E2601" t="inlineStr">
        <is>
          <t>FBX: Jam At Infeed</t>
        </is>
      </c>
      <c r="F2601" t="n">
        <v>44</v>
      </c>
      <c r="G2601" t="n">
        <v>23.6378666666667</v>
      </c>
    </row>
    <row r="2602">
      <c r="A2602" t="inlineStr">
        <is>
          <t>Daily_Minor_Stops_2026_09_18.xlsx</t>
        </is>
      </c>
      <c r="B2602" t="inlineStr">
        <is>
          <t>Samridhi 5 Star Line</t>
        </is>
      </c>
      <c r="C2602" s="80" t="n">
        <v>46135</v>
      </c>
      <c r="D2602" t="inlineStr">
        <is>
          <t>FS-HRM-5</t>
        </is>
      </c>
      <c r="E2602" t="inlineStr">
        <is>
          <t>Main Cover Open</t>
        </is>
      </c>
      <c r="F2602" t="n">
        <v>6</v>
      </c>
      <c r="G2602" t="n">
        <v>4.16046666666667</v>
      </c>
    </row>
    <row r="2603">
      <c r="A2603" t="inlineStr">
        <is>
          <t>Daily_Minor_Stops_2026_09_18.xlsx</t>
        </is>
      </c>
      <c r="B2603" t="inlineStr">
        <is>
          <t>Samridhi 5 Star Line</t>
        </is>
      </c>
      <c r="C2603" s="80" t="n">
        <v>46135</v>
      </c>
      <c r="D2603" t="inlineStr">
        <is>
          <t>FS-HRM-5</t>
        </is>
      </c>
      <c r="E2603" t="inlineStr">
        <is>
          <t>Cover Machine Outfeed Open</t>
        </is>
      </c>
      <c r="F2603" t="n">
        <v>6</v>
      </c>
      <c r="G2603" t="n">
        <v>6.64196666666667</v>
      </c>
    </row>
    <row r="2604">
      <c r="A2604" t="inlineStr">
        <is>
          <t>Daily_Minor_Stops_2026_09_18.xlsx</t>
        </is>
      </c>
      <c r="B2604" t="inlineStr">
        <is>
          <t>Samridhi 5 Star Line</t>
        </is>
      </c>
      <c r="C2604" s="80" t="n">
        <v>46135</v>
      </c>
      <c r="D2604" t="inlineStr">
        <is>
          <t>FS-TTLi-1</t>
        </is>
      </c>
      <c r="E2604" t="inlineStr">
        <is>
          <t>TTL1X/CS11: Lost Tray In Sliding Area</t>
        </is>
      </c>
      <c r="F2604" t="n">
        <v>4</v>
      </c>
      <c r="G2604" t="n">
        <v>3.6823</v>
      </c>
    </row>
    <row r="2605">
      <c r="A2605" t="inlineStr">
        <is>
          <t>Daily_Minor_Stops_2026_09_18.xlsx</t>
        </is>
      </c>
      <c r="B2605" t="inlineStr">
        <is>
          <t>Samridhi 5 Star Line</t>
        </is>
      </c>
      <c r="C2605" s="80" t="n">
        <v>46135</v>
      </c>
      <c r="D2605" t="inlineStr">
        <is>
          <t>FS-TTLi-1</t>
        </is>
      </c>
      <c r="E2605" t="inlineStr">
        <is>
          <t>FOR/BP11: Hand Over Of Blank Failed</t>
        </is>
      </c>
      <c r="F2605" t="n">
        <v>5</v>
      </c>
      <c r="G2605" t="n">
        <v>5.99226666666667</v>
      </c>
    </row>
    <row r="2606">
      <c r="A2606" t="inlineStr">
        <is>
          <t>Daily_Minor_Stops_2026_09_18.xlsx</t>
        </is>
      </c>
      <c r="B2606" t="inlineStr">
        <is>
          <t>Samridhi 5 Star Line</t>
        </is>
      </c>
      <c r="C2606" s="80" t="n">
        <v>46135</v>
      </c>
      <c r="D2606" t="inlineStr">
        <is>
          <t>FS-TTLi-2</t>
        </is>
      </c>
      <c r="E2606" t="inlineStr">
        <is>
          <t>CLO/CSC11: Axis 1 Position Error</t>
        </is>
      </c>
      <c r="F2606" t="n">
        <v>2</v>
      </c>
      <c r="G2606" t="n">
        <v>1.17608333333333</v>
      </c>
    </row>
    <row r="2607">
      <c r="A2607" t="inlineStr">
        <is>
          <t>Daily_Minor_Stops_2026_09_18.xlsx</t>
        </is>
      </c>
      <c r="B2607" t="inlineStr">
        <is>
          <t>Samridhi 5 Star Line</t>
        </is>
      </c>
      <c r="C2607" s="80" t="n">
        <v>46135</v>
      </c>
      <c r="D2607" t="inlineStr">
        <is>
          <t>FS-TTLi-3</t>
        </is>
      </c>
      <c r="E2607" t="inlineStr">
        <is>
          <t>LOD/TPG11: Move Time Out</t>
        </is>
      </c>
      <c r="F2607" t="n">
        <v>2</v>
      </c>
      <c r="G2607" t="n">
        <v>0.333433333333333</v>
      </c>
    </row>
    <row r="2608">
      <c r="A2608" t="inlineStr">
        <is>
          <t>Daily_Minor_Stops_2026_09_18.xlsx</t>
        </is>
      </c>
      <c r="B2608" t="inlineStr">
        <is>
          <t>Samridhi 5 Star Line</t>
        </is>
      </c>
      <c r="C2608" s="80" t="n">
        <v>46135</v>
      </c>
      <c r="D2608" t="inlineStr">
        <is>
          <t>FS-TTLi-3</t>
        </is>
      </c>
      <c r="E2608" t="inlineStr">
        <is>
          <t>FOR/BP11: Hand Over Of Blank Failed</t>
        </is>
      </c>
      <c r="F2608" t="n">
        <v>4</v>
      </c>
      <c r="G2608" t="n">
        <v>1041.11716666667</v>
      </c>
    </row>
    <row r="2609">
      <c r="A2609" t="inlineStr">
        <is>
          <t>Daily_Minor_Stops_2026_09_18.xlsx</t>
        </is>
      </c>
      <c r="B2609" t="inlineStr">
        <is>
          <t>Samridhi 5 Star Line</t>
        </is>
      </c>
      <c r="C2609" s="80" t="n">
        <v>46136</v>
      </c>
      <c r="D2609" t="inlineStr">
        <is>
          <t>FS-HCM-1</t>
        </is>
      </c>
      <c r="E2609" t="inlineStr">
        <is>
          <t>FBX: Overflow At Infeed</t>
        </is>
      </c>
      <c r="F2609" t="n">
        <v>173</v>
      </c>
      <c r="G2609" t="n">
        <v>54.79385</v>
      </c>
    </row>
    <row r="2610">
      <c r="A2610" t="inlineStr">
        <is>
          <t>Daily_Minor_Stops_2026_09_18.xlsx</t>
        </is>
      </c>
      <c r="B2610" t="inlineStr">
        <is>
          <t>Samridhi 5 Star Line</t>
        </is>
      </c>
      <c r="C2610" s="80" t="n">
        <v>46136</v>
      </c>
      <c r="D2610" t="inlineStr">
        <is>
          <t>FS-HCM-1</t>
        </is>
      </c>
      <c r="E2610" t="inlineStr">
        <is>
          <t>FBX: Jam At Infeed</t>
        </is>
      </c>
      <c r="F2610" t="n">
        <v>32</v>
      </c>
      <c r="G2610" t="n">
        <v>7.49445</v>
      </c>
    </row>
    <row r="2611">
      <c r="A2611" t="inlineStr">
        <is>
          <t>Daily_Minor_Stops_2026_09_18.xlsx</t>
        </is>
      </c>
      <c r="B2611" t="inlineStr">
        <is>
          <t>Samridhi 5 Star Line</t>
        </is>
      </c>
      <c r="C2611" s="80" t="n">
        <v>46136</v>
      </c>
      <c r="D2611" t="inlineStr">
        <is>
          <t>FS-HCM-2</t>
        </is>
      </c>
      <c r="E2611" t="inlineStr">
        <is>
          <t>FBX: Overflow At Infeed</t>
        </is>
      </c>
      <c r="F2611" t="n">
        <v>44</v>
      </c>
      <c r="G2611" t="n">
        <v>15.4836166666667</v>
      </c>
    </row>
    <row r="2612">
      <c r="A2612" t="inlineStr">
        <is>
          <t>Daily_Minor_Stops_2026_09_18.xlsx</t>
        </is>
      </c>
      <c r="B2612" t="inlineStr">
        <is>
          <t>Samridhi 5 Star Line</t>
        </is>
      </c>
      <c r="C2612" s="80" t="n">
        <v>46136</v>
      </c>
      <c r="D2612" t="inlineStr">
        <is>
          <t>FS-HCM-2</t>
        </is>
      </c>
      <c r="E2612" t="inlineStr">
        <is>
          <t>FBX: Jam At Infeed</t>
        </is>
      </c>
      <c r="F2612" t="n">
        <v>78</v>
      </c>
      <c r="G2612" t="n">
        <v>26.1978833333333</v>
      </c>
    </row>
    <row r="2613">
      <c r="A2613" t="inlineStr">
        <is>
          <t>Daily_Minor_Stops_2026_09_18.xlsx</t>
        </is>
      </c>
      <c r="B2613" t="inlineStr">
        <is>
          <t>Samridhi 5 Star Line</t>
        </is>
      </c>
      <c r="C2613" s="80" t="n">
        <v>46136</v>
      </c>
      <c r="D2613" t="inlineStr">
        <is>
          <t>FS-HCM-3</t>
        </is>
      </c>
      <c r="E2613" t="inlineStr">
        <is>
          <t>FBX: Jam At Infeed</t>
        </is>
      </c>
      <c r="F2613" t="n">
        <v>97</v>
      </c>
      <c r="G2613" t="n">
        <v>23.8115833333333</v>
      </c>
    </row>
    <row r="2614">
      <c r="A2614" t="inlineStr">
        <is>
          <t>Daily_Minor_Stops_2026_09_18.xlsx</t>
        </is>
      </c>
      <c r="B2614" t="inlineStr">
        <is>
          <t>Samridhi 5 Star Line</t>
        </is>
      </c>
      <c r="C2614" s="80" t="n">
        <v>46136</v>
      </c>
      <c r="D2614" t="inlineStr">
        <is>
          <t>FS-HCM-3</t>
        </is>
      </c>
      <c r="E2614" t="inlineStr">
        <is>
          <t>Cover Machine Discharge Open</t>
        </is>
      </c>
      <c r="F2614" t="n">
        <v>17</v>
      </c>
      <c r="G2614" t="n">
        <v>29.34825</v>
      </c>
    </row>
    <row r="2615">
      <c r="A2615" t="inlineStr">
        <is>
          <t>Daily_Minor_Stops_2026_09_18.xlsx</t>
        </is>
      </c>
      <c r="B2615" t="inlineStr">
        <is>
          <t>Samridhi 5 Star Line</t>
        </is>
      </c>
      <c r="C2615" s="80" t="n">
        <v>46136</v>
      </c>
      <c r="D2615" t="inlineStr">
        <is>
          <t>FS-HCM-4</t>
        </is>
      </c>
      <c r="E2615" t="inlineStr">
        <is>
          <t>FBX: Overflow At Infeed</t>
        </is>
      </c>
      <c r="F2615" t="n">
        <v>18</v>
      </c>
      <c r="G2615" t="n">
        <v>4.82848333333333</v>
      </c>
    </row>
    <row r="2616">
      <c r="A2616" t="inlineStr">
        <is>
          <t>Daily_Minor_Stops_2026_09_18.xlsx</t>
        </is>
      </c>
      <c r="B2616" t="inlineStr">
        <is>
          <t>Samridhi 5 Star Line</t>
        </is>
      </c>
      <c r="C2616" s="80" t="n">
        <v>46136</v>
      </c>
      <c r="D2616" t="inlineStr">
        <is>
          <t>FS-HCM-4</t>
        </is>
      </c>
      <c r="E2616" t="inlineStr">
        <is>
          <t>FBX: Jam At Infeed</t>
        </is>
      </c>
      <c r="F2616" t="n">
        <v>76</v>
      </c>
      <c r="G2616" t="n">
        <v>18.4761333333333</v>
      </c>
    </row>
    <row r="2617">
      <c r="A2617" t="inlineStr">
        <is>
          <t>Daily_Minor_Stops_2026_09_18.xlsx</t>
        </is>
      </c>
      <c r="B2617" t="inlineStr">
        <is>
          <t>Samridhi 5 Star Line</t>
        </is>
      </c>
      <c r="C2617" s="80" t="n">
        <v>46136</v>
      </c>
      <c r="D2617" t="inlineStr">
        <is>
          <t>FS-HRM-5</t>
        </is>
      </c>
      <c r="E2617" t="inlineStr">
        <is>
          <t>Main Cover Open</t>
        </is>
      </c>
      <c r="F2617" t="n">
        <v>3</v>
      </c>
      <c r="G2617" t="n">
        <v>1.16055</v>
      </c>
    </row>
    <row r="2618">
      <c r="A2618" t="inlineStr">
        <is>
          <t>Daily_Minor_Stops_2026_09_18.xlsx</t>
        </is>
      </c>
      <c r="B2618" t="inlineStr">
        <is>
          <t>Samridhi 5 Star Line</t>
        </is>
      </c>
      <c r="C2618" s="80" t="n">
        <v>46136</v>
      </c>
      <c r="D2618" t="inlineStr">
        <is>
          <t>FS-HRM-5</t>
        </is>
      </c>
      <c r="E2618" t="inlineStr">
        <is>
          <t>Door Metering Belt Open</t>
        </is>
      </c>
      <c r="F2618" t="n">
        <v>3</v>
      </c>
      <c r="G2618" t="n">
        <v>20.0028666666667</v>
      </c>
    </row>
    <row r="2619">
      <c r="A2619" t="inlineStr">
        <is>
          <t>Daily_Minor_Stops_2026_09_18.xlsx</t>
        </is>
      </c>
      <c r="B2619" t="inlineStr">
        <is>
          <t>Samridhi 5 Star Line</t>
        </is>
      </c>
      <c r="C2619" s="80" t="n">
        <v>46136</v>
      </c>
      <c r="D2619" t="inlineStr">
        <is>
          <t>FS-TTLi-3</t>
        </is>
      </c>
      <c r="E2619" t="inlineStr">
        <is>
          <t>FOR/BP11: Picking Of Blank Failed</t>
        </is>
      </c>
      <c r="F2619" t="n">
        <v>2</v>
      </c>
      <c r="G2619" t="n">
        <v>294.256783333333</v>
      </c>
    </row>
    <row r="2620">
      <c r="A2620" t="inlineStr">
        <is>
          <t>Daily_Minor_Stops_2026_09_18.xlsx</t>
        </is>
      </c>
      <c r="B2620" t="inlineStr">
        <is>
          <t>Samridhi 5 Star Line</t>
        </is>
      </c>
      <c r="C2620" s="80" t="n">
        <v>46136</v>
      </c>
      <c r="D2620" t="inlineStr">
        <is>
          <t>FS-TTLi-3</t>
        </is>
      </c>
      <c r="E2620" t="inlineStr">
        <is>
          <t>FOR/BP11: Hand Over Of Blank Failed</t>
        </is>
      </c>
      <c r="F2620" t="n">
        <v>1</v>
      </c>
      <c r="G2620" t="n">
        <v>1135.73603333333</v>
      </c>
    </row>
    <row r="2621">
      <c r="A2621" t="inlineStr">
        <is>
          <t>Daily_Minor_Stops_2026_09_18.xlsx</t>
        </is>
      </c>
      <c r="B2621" t="inlineStr">
        <is>
          <t>Samridhi 5 Star Line</t>
        </is>
      </c>
      <c r="C2621" s="80" t="n">
        <v>46137</v>
      </c>
      <c r="D2621" t="inlineStr">
        <is>
          <t>FS-HCM-1</t>
        </is>
      </c>
      <c r="E2621" t="inlineStr">
        <is>
          <t>FBX: Overflow At Infeed</t>
        </is>
      </c>
      <c r="F2621" t="n">
        <v>85</v>
      </c>
      <c r="G2621" t="n">
        <v>26.6787666666667</v>
      </c>
    </row>
    <row r="2622">
      <c r="A2622" t="inlineStr">
        <is>
          <t>Daily_Minor_Stops_2026_09_18.xlsx</t>
        </is>
      </c>
      <c r="B2622" t="inlineStr">
        <is>
          <t>Samridhi 5 Star Line</t>
        </is>
      </c>
      <c r="C2622" s="80" t="n">
        <v>46137</v>
      </c>
      <c r="D2622" t="inlineStr">
        <is>
          <t>FS-HCM-1</t>
        </is>
      </c>
      <c r="E2622" t="inlineStr">
        <is>
          <t>FBX: Jam At Infeed</t>
        </is>
      </c>
      <c r="F2622" t="n">
        <v>45</v>
      </c>
      <c r="G2622" t="n">
        <v>35.7762333333333</v>
      </c>
    </row>
    <row r="2623">
      <c r="A2623" t="inlineStr">
        <is>
          <t>Daily_Minor_Stops_2026_09_18.xlsx</t>
        </is>
      </c>
      <c r="B2623" t="inlineStr">
        <is>
          <t>Samridhi 5 Star Line</t>
        </is>
      </c>
      <c r="C2623" s="80" t="n">
        <v>46137</v>
      </c>
      <c r="D2623" t="inlineStr">
        <is>
          <t>FS-HCM-2</t>
        </is>
      </c>
      <c r="E2623" t="inlineStr">
        <is>
          <t>HXX: Film Is Broken</t>
        </is>
      </c>
      <c r="F2623" t="n">
        <v>16</v>
      </c>
      <c r="G2623" t="n">
        <v>16.6595166666667</v>
      </c>
    </row>
    <row r="2624">
      <c r="A2624" t="inlineStr">
        <is>
          <t>Daily_Minor_Stops_2026_09_18.xlsx</t>
        </is>
      </c>
      <c r="B2624" t="inlineStr">
        <is>
          <t>Samridhi 5 Star Line</t>
        </is>
      </c>
      <c r="C2624" s="80" t="n">
        <v>46137</v>
      </c>
      <c r="D2624" t="inlineStr">
        <is>
          <t>FS-HCM-2</t>
        </is>
      </c>
      <c r="E2624" t="inlineStr">
        <is>
          <t>FBX: Jam At Infeed</t>
        </is>
      </c>
      <c r="F2624" t="n">
        <v>21</v>
      </c>
      <c r="G2624" t="n">
        <v>19.1669333333333</v>
      </c>
    </row>
    <row r="2625">
      <c r="A2625" t="inlineStr">
        <is>
          <t>Daily_Minor_Stops_2026_09_18.xlsx</t>
        </is>
      </c>
      <c r="B2625" t="inlineStr">
        <is>
          <t>Samridhi 5 Star Line</t>
        </is>
      </c>
      <c r="C2625" s="80" t="n">
        <v>46137</v>
      </c>
      <c r="D2625" t="inlineStr">
        <is>
          <t>FS-HCM-3</t>
        </is>
      </c>
      <c r="E2625" t="inlineStr">
        <is>
          <t>HXX: Double Package Rejected many times</t>
        </is>
      </c>
      <c r="F2625" t="n">
        <v>20</v>
      </c>
      <c r="G2625" t="n">
        <v>33.17965</v>
      </c>
    </row>
    <row r="2626">
      <c r="A2626" t="inlineStr">
        <is>
          <t>Daily_Minor_Stops_2026_09_18.xlsx</t>
        </is>
      </c>
      <c r="B2626" t="inlineStr">
        <is>
          <t>Samridhi 5 Star Line</t>
        </is>
      </c>
      <c r="C2626" s="80" t="n">
        <v>46137</v>
      </c>
      <c r="D2626" t="inlineStr">
        <is>
          <t>FS-HCM-3</t>
        </is>
      </c>
      <c r="E2626" t="inlineStr">
        <is>
          <t>FBX: Jam At Infeed</t>
        </is>
      </c>
      <c r="F2626" t="n">
        <v>39</v>
      </c>
      <c r="G2626" t="n">
        <v>18.6409166666667</v>
      </c>
    </row>
    <row r="2627">
      <c r="A2627" t="inlineStr">
        <is>
          <t>Daily_Minor_Stops_2026_09_18.xlsx</t>
        </is>
      </c>
      <c r="B2627" t="inlineStr">
        <is>
          <t>Samridhi 5 Star Line</t>
        </is>
      </c>
      <c r="C2627" s="80" t="n">
        <v>46137</v>
      </c>
      <c r="D2627" t="inlineStr">
        <is>
          <t>FS-HCM-4</t>
        </is>
      </c>
      <c r="E2627" t="inlineStr">
        <is>
          <t>FBX: Overflow At Infeed</t>
        </is>
      </c>
      <c r="F2627" t="n">
        <v>32</v>
      </c>
      <c r="G2627" t="n">
        <v>23.5073333333333</v>
      </c>
    </row>
    <row r="2628">
      <c r="A2628" t="inlineStr">
        <is>
          <t>Daily_Minor_Stops_2026_09_18.xlsx</t>
        </is>
      </c>
      <c r="B2628" t="inlineStr">
        <is>
          <t>Samridhi 5 Star Line</t>
        </is>
      </c>
      <c r="C2628" s="80" t="n">
        <v>46137</v>
      </c>
      <c r="D2628" t="inlineStr">
        <is>
          <t>FS-HCM-4</t>
        </is>
      </c>
      <c r="E2628" t="inlineStr">
        <is>
          <t>FBX: Jam At Infeed</t>
        </is>
      </c>
      <c r="F2628" t="n">
        <v>41</v>
      </c>
      <c r="G2628" t="n">
        <v>165.51845</v>
      </c>
    </row>
    <row r="2629">
      <c r="A2629" t="inlineStr">
        <is>
          <t>Daily_Minor_Stops_2026_09_18.xlsx</t>
        </is>
      </c>
      <c r="B2629" t="inlineStr">
        <is>
          <t>Samridhi 5 Star Line</t>
        </is>
      </c>
      <c r="C2629" s="80" t="n">
        <v>46137</v>
      </c>
      <c r="D2629" t="inlineStr">
        <is>
          <t>FS-HRM-5</t>
        </is>
      </c>
      <c r="E2629" t="inlineStr">
        <is>
          <t>Film Registration Error</t>
        </is>
      </c>
      <c r="F2629" t="n">
        <v>6</v>
      </c>
      <c r="G2629" t="n">
        <v>4.65895</v>
      </c>
    </row>
    <row r="2630">
      <c r="A2630" t="inlineStr">
        <is>
          <t>Daily_Minor_Stops_2026_09_18.xlsx</t>
        </is>
      </c>
      <c r="B2630" t="inlineStr">
        <is>
          <t>Samridhi 5 Star Line</t>
        </is>
      </c>
      <c r="C2630" s="80" t="n">
        <v>46137</v>
      </c>
      <c r="D2630" t="inlineStr">
        <is>
          <t>FS-HRM-5</t>
        </is>
      </c>
      <c r="E2630" t="inlineStr">
        <is>
          <t>Film Out Of Window</t>
        </is>
      </c>
      <c r="F2630" t="n">
        <v>15</v>
      </c>
      <c r="G2630" t="n">
        <v>31.5182666666667</v>
      </c>
    </row>
    <row r="2631">
      <c r="A2631" t="inlineStr">
        <is>
          <t>Daily_Minor_Stops_2026_09_18.xlsx</t>
        </is>
      </c>
      <c r="B2631" t="inlineStr">
        <is>
          <t>Samridhi 5 Star Line</t>
        </is>
      </c>
      <c r="C2631" s="80" t="n">
        <v>46137</v>
      </c>
      <c r="D2631" t="inlineStr">
        <is>
          <t>FS-TTLi-1</t>
        </is>
      </c>
      <c r="E2631" t="inlineStr">
        <is>
          <t>LOD/TGR11: Robot-Gripper Sensor Fault</t>
        </is>
      </c>
      <c r="F2631" t="n">
        <v>8</v>
      </c>
      <c r="G2631" t="n">
        <v>4.14555</v>
      </c>
    </row>
    <row r="2632">
      <c r="A2632" t="inlineStr">
        <is>
          <t>Daily_Minor_Stops_2026_09_18.xlsx</t>
        </is>
      </c>
      <c r="B2632" t="inlineStr">
        <is>
          <t>Samridhi 5 Star Line</t>
        </is>
      </c>
      <c r="C2632" s="80" t="n">
        <v>46137</v>
      </c>
      <c r="D2632" t="inlineStr">
        <is>
          <t>FS-TTLi-1</t>
        </is>
      </c>
      <c r="E2632" t="inlineStr">
        <is>
          <t>FOR/FT11: Hand Over Failure Of Tray</t>
        </is>
      </c>
      <c r="F2632" t="n">
        <v>8</v>
      </c>
      <c r="G2632" t="n">
        <v>5.1658</v>
      </c>
    </row>
    <row r="2633">
      <c r="A2633" t="inlineStr">
        <is>
          <t>Daily_Minor_Stops_2026_09_18.xlsx</t>
        </is>
      </c>
      <c r="B2633" t="inlineStr">
        <is>
          <t>Samridhi 5 Star Line</t>
        </is>
      </c>
      <c r="C2633" s="80" t="n">
        <v>46137</v>
      </c>
      <c r="D2633" t="inlineStr">
        <is>
          <t>FS-TTLi-2</t>
        </is>
      </c>
      <c r="E2633" t="inlineStr">
        <is>
          <t>FOR/BP11: Hand Over Of Blank Failed</t>
        </is>
      </c>
      <c r="F2633" t="n">
        <v>5</v>
      </c>
      <c r="G2633" t="n">
        <v>1.83311666666667</v>
      </c>
    </row>
    <row r="2634">
      <c r="A2634" t="inlineStr">
        <is>
          <t>Daily_Minor_Stops_2026_09_18.xlsx</t>
        </is>
      </c>
      <c r="B2634" t="inlineStr">
        <is>
          <t>Samridhi 5 Star Line</t>
        </is>
      </c>
      <c r="C2634" s="80" t="n">
        <v>46137</v>
      </c>
      <c r="D2634" t="inlineStr">
        <is>
          <t>FS-TTLi-2</t>
        </is>
      </c>
      <c r="E2634" t="inlineStr">
        <is>
          <t>FOR/BM11: No Carton In Magazine</t>
        </is>
      </c>
      <c r="F2634" t="n">
        <v>3</v>
      </c>
      <c r="G2634" t="n">
        <v>1.68358333333333</v>
      </c>
    </row>
    <row r="2635">
      <c r="A2635" t="inlineStr">
        <is>
          <t>Daily_Minor_Stops_2026_09_18.xlsx</t>
        </is>
      </c>
      <c r="B2635" t="inlineStr">
        <is>
          <t>Samridhi 5 Star Line</t>
        </is>
      </c>
      <c r="C2635" s="80" t="n">
        <v>46137</v>
      </c>
      <c r="D2635" t="inlineStr">
        <is>
          <t>FS-TTLi-3</t>
        </is>
      </c>
      <c r="E2635" t="inlineStr">
        <is>
          <t>FOR/FT11: Hand Over Failure Of Tray</t>
        </is>
      </c>
      <c r="F2635" t="n">
        <v>24</v>
      </c>
      <c r="G2635" t="n">
        <v>12.1579833333333</v>
      </c>
    </row>
    <row r="2636">
      <c r="A2636" t="inlineStr">
        <is>
          <t>Daily_Minor_Stops_2026_09_18.xlsx</t>
        </is>
      </c>
      <c r="B2636" t="inlineStr">
        <is>
          <t>Samridhi 5 Star Line</t>
        </is>
      </c>
      <c r="C2636" s="80" t="n">
        <v>46137</v>
      </c>
      <c r="D2636" t="inlineStr">
        <is>
          <t>FS-TTLi-3</t>
        </is>
      </c>
      <c r="E2636" t="inlineStr">
        <is>
          <t>FOR/BP11: Hand Over Of Blank Failed</t>
        </is>
      </c>
      <c r="F2636" t="n">
        <v>14</v>
      </c>
      <c r="G2636" t="n">
        <v>10.4992166666667</v>
      </c>
    </row>
    <row r="2637">
      <c r="A2637" t="inlineStr">
        <is>
          <t>Daily_Minor_Stops_2026_09_18.xlsx</t>
        </is>
      </c>
      <c r="B2637" t="inlineStr">
        <is>
          <t>Samridhi 5 Star Line</t>
        </is>
      </c>
      <c r="C2637" s="80" t="n">
        <v>46138</v>
      </c>
      <c r="D2637" t="inlineStr">
        <is>
          <t>FS-HCM-1</t>
        </is>
      </c>
      <c r="E2637" t="inlineStr">
        <is>
          <t>HXX: Too Many Consecutive Rejects</t>
        </is>
      </c>
      <c r="F2637" t="n">
        <v>10</v>
      </c>
      <c r="G2637" t="n">
        <v>3.16448333333333</v>
      </c>
    </row>
    <row r="2638">
      <c r="A2638" t="inlineStr">
        <is>
          <t>Daily_Minor_Stops_2026_09_18.xlsx</t>
        </is>
      </c>
      <c r="B2638" t="inlineStr">
        <is>
          <t>Samridhi 5 Star Line</t>
        </is>
      </c>
      <c r="C2638" s="80" t="n">
        <v>46138</v>
      </c>
      <c r="D2638" t="inlineStr">
        <is>
          <t>FS-HCM-1</t>
        </is>
      </c>
      <c r="E2638" t="inlineStr">
        <is>
          <t>FBX: Jam At Infeed</t>
        </is>
      </c>
      <c r="F2638" t="n">
        <v>14</v>
      </c>
      <c r="G2638" t="n">
        <v>4.3423</v>
      </c>
    </row>
    <row r="2639">
      <c r="A2639" t="inlineStr">
        <is>
          <t>Daily_Minor_Stops_2026_09_18.xlsx</t>
        </is>
      </c>
      <c r="B2639" t="inlineStr">
        <is>
          <t>Samridhi 5 Star Line</t>
        </is>
      </c>
      <c r="C2639" s="80" t="n">
        <v>46138</v>
      </c>
      <c r="D2639" t="inlineStr">
        <is>
          <t>FS-HCM-2</t>
        </is>
      </c>
      <c r="E2639" t="inlineStr">
        <is>
          <t>HXX: Film Is Broken</t>
        </is>
      </c>
      <c r="F2639" t="n">
        <v>21</v>
      </c>
      <c r="G2639" t="n">
        <v>19.1679333333333</v>
      </c>
    </row>
    <row r="2640">
      <c r="A2640" t="inlineStr">
        <is>
          <t>Daily_Minor_Stops_2026_09_18.xlsx</t>
        </is>
      </c>
      <c r="B2640" t="inlineStr">
        <is>
          <t>Samridhi 5 Star Line</t>
        </is>
      </c>
      <c r="C2640" s="80" t="n">
        <v>46138</v>
      </c>
      <c r="D2640" t="inlineStr">
        <is>
          <t>FS-HCM-2</t>
        </is>
      </c>
      <c r="E2640" t="inlineStr">
        <is>
          <t>FBX: Jam At Infeed</t>
        </is>
      </c>
      <c r="F2640" t="n">
        <v>14</v>
      </c>
      <c r="G2640" t="n">
        <v>7.83375</v>
      </c>
    </row>
    <row r="2641">
      <c r="A2641" t="inlineStr">
        <is>
          <t>Daily_Minor_Stops_2026_09_18.xlsx</t>
        </is>
      </c>
      <c r="B2641" t="inlineStr">
        <is>
          <t>Samridhi 5 Star Line</t>
        </is>
      </c>
      <c r="C2641" s="80" t="n">
        <v>46138</v>
      </c>
      <c r="D2641" t="inlineStr">
        <is>
          <t>FS-HCM-3</t>
        </is>
      </c>
      <c r="E2641" t="inlineStr">
        <is>
          <t>HXX: Double Package Rejected many times</t>
        </is>
      </c>
      <c r="F2641" t="n">
        <v>25</v>
      </c>
      <c r="G2641" t="n">
        <v>26.8179833333333</v>
      </c>
    </row>
    <row r="2642">
      <c r="A2642" t="inlineStr">
        <is>
          <t>Daily_Minor_Stops_2026_09_18.xlsx</t>
        </is>
      </c>
      <c r="B2642" t="inlineStr">
        <is>
          <t>Samridhi 5 Star Line</t>
        </is>
      </c>
      <c r="C2642" s="80" t="n">
        <v>46138</v>
      </c>
      <c r="D2642" t="inlineStr">
        <is>
          <t>FS-HCM-3</t>
        </is>
      </c>
      <c r="E2642" t="inlineStr">
        <is>
          <t>FBX: Jam At Infeed</t>
        </is>
      </c>
      <c r="F2642" t="n">
        <v>46</v>
      </c>
      <c r="G2642" t="n">
        <v>24.9880666666667</v>
      </c>
    </row>
    <row r="2643">
      <c r="A2643" t="inlineStr">
        <is>
          <t>Daily_Minor_Stops_2026_09_18.xlsx</t>
        </is>
      </c>
      <c r="B2643" t="inlineStr">
        <is>
          <t>Samridhi 5 Star Line</t>
        </is>
      </c>
      <c r="C2643" s="80" t="n">
        <v>46138</v>
      </c>
      <c r="D2643" t="inlineStr">
        <is>
          <t>FS-HCM-4</t>
        </is>
      </c>
      <c r="E2643" t="inlineStr">
        <is>
          <t>HXX: Both Film Reels Are Empty</t>
        </is>
      </c>
      <c r="F2643" t="n">
        <v>5</v>
      </c>
      <c r="G2643" t="n">
        <v>4.16598333333333</v>
      </c>
    </row>
    <row r="2644">
      <c r="A2644" t="inlineStr">
        <is>
          <t>Daily_Minor_Stops_2026_09_18.xlsx</t>
        </is>
      </c>
      <c r="B2644" t="inlineStr">
        <is>
          <t>Samridhi 5 Star Line</t>
        </is>
      </c>
      <c r="C2644" s="80" t="n">
        <v>46138</v>
      </c>
      <c r="D2644" t="inlineStr">
        <is>
          <t>FS-HCM-4</t>
        </is>
      </c>
      <c r="E2644" t="inlineStr">
        <is>
          <t>Cover Machine Discharge Open</t>
        </is>
      </c>
      <c r="F2644" t="n">
        <v>2</v>
      </c>
      <c r="G2644" t="n">
        <v>0.166933333333333</v>
      </c>
    </row>
    <row r="2645">
      <c r="A2645" t="inlineStr">
        <is>
          <t>Daily_Minor_Stops_2026_09_18.xlsx</t>
        </is>
      </c>
      <c r="B2645" t="inlineStr">
        <is>
          <t>Samridhi 5 Star Line</t>
        </is>
      </c>
      <c r="C2645" s="80" t="n">
        <v>46138</v>
      </c>
      <c r="D2645" t="inlineStr">
        <is>
          <t>FS-HRM-5</t>
        </is>
      </c>
      <c r="E2645" t="inlineStr">
        <is>
          <t>Registration Mark Not Detected</t>
        </is>
      </c>
      <c r="F2645" t="n">
        <v>3</v>
      </c>
      <c r="G2645" t="n">
        <v>0.659416666666667</v>
      </c>
    </row>
    <row r="2646">
      <c r="A2646" t="inlineStr">
        <is>
          <t>Daily_Minor_Stops_2026_09_18.xlsx</t>
        </is>
      </c>
      <c r="B2646" t="inlineStr">
        <is>
          <t>Samridhi 5 Star Line</t>
        </is>
      </c>
      <c r="C2646" s="80" t="n">
        <v>46138</v>
      </c>
      <c r="D2646" t="inlineStr">
        <is>
          <t>FS-HRM-5</t>
        </is>
      </c>
      <c r="E2646" t="inlineStr">
        <is>
          <t>Film Out Of Window</t>
        </is>
      </c>
      <c r="F2646" t="n">
        <v>16</v>
      </c>
      <c r="G2646" t="n">
        <v>19.5110833333333</v>
      </c>
    </row>
    <row r="2647">
      <c r="A2647" t="inlineStr">
        <is>
          <t>Daily_Minor_Stops_2026_09_18.xlsx</t>
        </is>
      </c>
      <c r="B2647" t="inlineStr">
        <is>
          <t>Samridhi 5 Star Line</t>
        </is>
      </c>
      <c r="C2647" s="80" t="n">
        <v>46138</v>
      </c>
      <c r="D2647" t="inlineStr">
        <is>
          <t>FS-TTLi-1</t>
        </is>
      </c>
      <c r="E2647" t="inlineStr">
        <is>
          <t>TTL1X/CS11: Lost Tray In Sliding Area</t>
        </is>
      </c>
      <c r="F2647" t="n">
        <v>23</v>
      </c>
      <c r="G2647" t="n">
        <v>16.17665</v>
      </c>
    </row>
    <row r="2648">
      <c r="A2648" t="inlineStr">
        <is>
          <t>Daily_Minor_Stops_2026_09_18.xlsx</t>
        </is>
      </c>
      <c r="B2648" t="inlineStr">
        <is>
          <t>Samridhi 5 Star Line</t>
        </is>
      </c>
      <c r="C2648" s="80" t="n">
        <v>46138</v>
      </c>
      <c r="D2648" t="inlineStr">
        <is>
          <t>FS-TTLi-1</t>
        </is>
      </c>
      <c r="E2648" t="inlineStr">
        <is>
          <t>FOR/BP11: Hand Over Of Blank Failed</t>
        </is>
      </c>
      <c r="F2648" t="n">
        <v>31</v>
      </c>
      <c r="G2648" t="n">
        <v>22.5360333333333</v>
      </c>
    </row>
    <row r="2649">
      <c r="A2649" t="inlineStr">
        <is>
          <t>Daily_Minor_Stops_2026_09_18.xlsx</t>
        </is>
      </c>
      <c r="B2649" t="inlineStr">
        <is>
          <t>Samridhi 5 Star Line</t>
        </is>
      </c>
      <c r="C2649" s="80" t="n">
        <v>46138</v>
      </c>
      <c r="D2649" t="inlineStr">
        <is>
          <t>FS-TTLi-2</t>
        </is>
      </c>
      <c r="E2649" t="inlineStr">
        <is>
          <t>LOD/FWV11: Rejects Consecutive</t>
        </is>
      </c>
      <c r="F2649" t="n">
        <v>3</v>
      </c>
      <c r="G2649" t="n">
        <v>0.681483333333333</v>
      </c>
    </row>
    <row r="2650">
      <c r="A2650" t="inlineStr">
        <is>
          <t>Daily_Minor_Stops_2026_09_18.xlsx</t>
        </is>
      </c>
      <c r="B2650" t="inlineStr">
        <is>
          <t>Samridhi 5 Star Line</t>
        </is>
      </c>
      <c r="C2650" s="80" t="n">
        <v>46138</v>
      </c>
      <c r="D2650" t="inlineStr">
        <is>
          <t>FS-TTLi-2</t>
        </is>
      </c>
      <c r="E2650" t="inlineStr">
        <is>
          <t>FOR/BP11: Hand Over Of Blank Failed</t>
        </is>
      </c>
      <c r="F2650" t="n">
        <v>13</v>
      </c>
      <c r="G2650" t="n">
        <v>10.4890833333333</v>
      </c>
    </row>
    <row r="2651">
      <c r="A2651" t="inlineStr">
        <is>
          <t>Daily_Minor_Stops_2026_09_18.xlsx</t>
        </is>
      </c>
      <c r="B2651" t="inlineStr">
        <is>
          <t>Samridhi 5 Star Line</t>
        </is>
      </c>
      <c r="C2651" s="80" t="n">
        <v>46138</v>
      </c>
      <c r="D2651" t="inlineStr">
        <is>
          <t>FS-TTLi-3</t>
        </is>
      </c>
      <c r="E2651" t="inlineStr">
        <is>
          <t>TTL1X/CS11: Lost Tray In Sliding Area</t>
        </is>
      </c>
      <c r="F2651" t="n">
        <v>10</v>
      </c>
      <c r="G2651" t="n">
        <v>7.66835</v>
      </c>
    </row>
    <row r="2652">
      <c r="A2652" t="inlineStr">
        <is>
          <t>Daily_Minor_Stops_2026_09_18.xlsx</t>
        </is>
      </c>
      <c r="B2652" t="inlineStr">
        <is>
          <t>Samridhi 5 Star Line</t>
        </is>
      </c>
      <c r="C2652" s="80" t="n">
        <v>46138</v>
      </c>
      <c r="D2652" t="inlineStr">
        <is>
          <t>FS-TTLi-3</t>
        </is>
      </c>
      <c r="E2652" t="inlineStr">
        <is>
          <t>FOR/FT11: Hand Over Failure Of Tray</t>
        </is>
      </c>
      <c r="F2652" t="n">
        <v>27</v>
      </c>
      <c r="G2652" t="n">
        <v>15.1448666666667</v>
      </c>
    </row>
    <row r="2653">
      <c r="A2653" t="inlineStr">
        <is>
          <t>Daily_Minor_Stops_2026_09_18.xlsx</t>
        </is>
      </c>
      <c r="B2653" t="inlineStr">
        <is>
          <t>Samridhi 5 Star Line</t>
        </is>
      </c>
      <c r="C2653" s="80" t="n">
        <v>46139</v>
      </c>
      <c r="D2653" t="inlineStr">
        <is>
          <t>FS-HCM-1</t>
        </is>
      </c>
      <c r="E2653" t="inlineStr">
        <is>
          <t>HXX: Too Many Consecutive Rejects</t>
        </is>
      </c>
      <c r="F2653" t="n">
        <v>18</v>
      </c>
      <c r="G2653" t="n">
        <v>8.17856666666667</v>
      </c>
    </row>
    <row r="2654">
      <c r="A2654" t="inlineStr">
        <is>
          <t>Daily_Minor_Stops_2026_09_18.xlsx</t>
        </is>
      </c>
      <c r="B2654" t="inlineStr">
        <is>
          <t>Samridhi 5 Star Line</t>
        </is>
      </c>
      <c r="C2654" s="80" t="n">
        <v>46139</v>
      </c>
      <c r="D2654" t="inlineStr">
        <is>
          <t>FS-HCM-1</t>
        </is>
      </c>
      <c r="E2654" t="inlineStr">
        <is>
          <t>FBX: Jam At Infeed</t>
        </is>
      </c>
      <c r="F2654" t="n">
        <v>7</v>
      </c>
      <c r="G2654" t="n">
        <v>2.99221666666667</v>
      </c>
    </row>
    <row r="2655">
      <c r="A2655" t="inlineStr">
        <is>
          <t>Daily_Minor_Stops_2026_09_18.xlsx</t>
        </is>
      </c>
      <c r="B2655" t="inlineStr">
        <is>
          <t>Samridhi 5 Star Line</t>
        </is>
      </c>
      <c r="C2655" s="80" t="n">
        <v>46139</v>
      </c>
      <c r="D2655" t="inlineStr">
        <is>
          <t>FS-HCM-2</t>
        </is>
      </c>
      <c r="E2655" t="inlineStr">
        <is>
          <t>HXX: Film Is Broken</t>
        </is>
      </c>
      <c r="F2655" t="n">
        <v>23</v>
      </c>
      <c r="G2655" t="n">
        <v>28.7060333333333</v>
      </c>
    </row>
    <row r="2656">
      <c r="A2656" t="inlineStr">
        <is>
          <t>Daily_Minor_Stops_2026_09_18.xlsx</t>
        </is>
      </c>
      <c r="B2656" t="inlineStr">
        <is>
          <t>Samridhi 5 Star Line</t>
        </is>
      </c>
      <c r="C2656" s="80" t="n">
        <v>46139</v>
      </c>
      <c r="D2656" t="inlineStr">
        <is>
          <t>FS-HCM-2</t>
        </is>
      </c>
      <c r="E2656" t="inlineStr">
        <is>
          <t>HXX: Double Package Rejected many times</t>
        </is>
      </c>
      <c r="F2656" t="n">
        <v>7</v>
      </c>
      <c r="G2656" t="n">
        <v>2.84328333333333</v>
      </c>
    </row>
    <row r="2657">
      <c r="A2657" t="inlineStr">
        <is>
          <t>Daily_Minor_Stops_2026_09_18.xlsx</t>
        </is>
      </c>
      <c r="B2657" t="inlineStr">
        <is>
          <t>Samridhi 5 Star Line</t>
        </is>
      </c>
      <c r="C2657" s="80" t="n">
        <v>46139</v>
      </c>
      <c r="D2657" t="inlineStr">
        <is>
          <t>FS-HCM-3</t>
        </is>
      </c>
      <c r="E2657" t="inlineStr">
        <is>
          <t>HXX: Too Many Consecutive Rejects</t>
        </is>
      </c>
      <c r="F2657" t="n">
        <v>10</v>
      </c>
      <c r="G2657" t="n">
        <v>3.83446666666667</v>
      </c>
    </row>
    <row r="2658">
      <c r="A2658" t="inlineStr">
        <is>
          <t>Daily_Minor_Stops_2026_09_18.xlsx</t>
        </is>
      </c>
      <c r="B2658" t="inlineStr">
        <is>
          <t>Samridhi 5 Star Line</t>
        </is>
      </c>
      <c r="C2658" s="80" t="n">
        <v>46139</v>
      </c>
      <c r="D2658" t="inlineStr">
        <is>
          <t>FS-HCM-3</t>
        </is>
      </c>
      <c r="E2658" t="inlineStr">
        <is>
          <t>HXX: Film Is Broken</t>
        </is>
      </c>
      <c r="F2658" t="n">
        <v>24</v>
      </c>
      <c r="G2658" t="n">
        <v>27.4875333333333</v>
      </c>
    </row>
    <row r="2659">
      <c r="A2659" t="inlineStr">
        <is>
          <t>Daily_Minor_Stops_2026_09_18.xlsx</t>
        </is>
      </c>
      <c r="B2659" t="inlineStr">
        <is>
          <t>Samridhi 5 Star Line</t>
        </is>
      </c>
      <c r="C2659" s="80" t="n">
        <v>46139</v>
      </c>
      <c r="D2659" t="inlineStr">
        <is>
          <t>FS-HCM-4</t>
        </is>
      </c>
      <c r="E2659" t="inlineStr">
        <is>
          <t>HXX: Film Is Broken</t>
        </is>
      </c>
      <c r="F2659" t="n">
        <v>3</v>
      </c>
      <c r="G2659" t="n">
        <v>1.16711666666667</v>
      </c>
    </row>
    <row r="2660">
      <c r="A2660" t="inlineStr">
        <is>
          <t>Daily_Minor_Stops_2026_09_18.xlsx</t>
        </is>
      </c>
      <c r="B2660" t="inlineStr">
        <is>
          <t>Samridhi 5 Star Line</t>
        </is>
      </c>
      <c r="C2660" s="80" t="n">
        <v>46139</v>
      </c>
      <c r="D2660" t="inlineStr">
        <is>
          <t>FS-HCM-4</t>
        </is>
      </c>
      <c r="E2660" t="inlineStr">
        <is>
          <t>HXX: Both Film Reels Are Empty</t>
        </is>
      </c>
      <c r="F2660" t="n">
        <v>5</v>
      </c>
      <c r="G2660" t="n">
        <v>5.82463333333333</v>
      </c>
    </row>
    <row r="2661">
      <c r="A2661" t="inlineStr">
        <is>
          <t>Daily_Minor_Stops_2026_09_18.xlsx</t>
        </is>
      </c>
      <c r="B2661" t="inlineStr">
        <is>
          <t>Samridhi 5 Star Line</t>
        </is>
      </c>
      <c r="C2661" s="80" t="n">
        <v>46139</v>
      </c>
      <c r="D2661" t="inlineStr">
        <is>
          <t>FS-HRM-5</t>
        </is>
      </c>
      <c r="E2661" t="inlineStr">
        <is>
          <t>Position Error-2</t>
        </is>
      </c>
      <c r="F2661" t="n">
        <v>2</v>
      </c>
      <c r="G2661" t="n">
        <v>0.159533333333333</v>
      </c>
    </row>
    <row r="2662">
      <c r="A2662" t="inlineStr">
        <is>
          <t>Daily_Minor_Stops_2026_09_18.xlsx</t>
        </is>
      </c>
      <c r="B2662" t="inlineStr">
        <is>
          <t>Samridhi 5 Star Line</t>
        </is>
      </c>
      <c r="C2662" s="80" t="n">
        <v>46139</v>
      </c>
      <c r="D2662" t="inlineStr">
        <is>
          <t>FS-HRM-5</t>
        </is>
      </c>
      <c r="E2662" t="inlineStr">
        <is>
          <t>Cover Machine Outfeed Open</t>
        </is>
      </c>
      <c r="F2662" t="n">
        <v>5</v>
      </c>
      <c r="G2662" t="n">
        <v>2.84145</v>
      </c>
    </row>
    <row r="2663">
      <c r="A2663" t="inlineStr">
        <is>
          <t>Daily_Minor_Stops_2026_09_18.xlsx</t>
        </is>
      </c>
      <c r="B2663" t="inlineStr">
        <is>
          <t>Samridhi 5 Star Line</t>
        </is>
      </c>
      <c r="C2663" s="80" t="n">
        <v>46139</v>
      </c>
      <c r="D2663" t="inlineStr">
        <is>
          <t>FS-TTLi-1</t>
        </is>
      </c>
      <c r="E2663" t="inlineStr">
        <is>
          <t>TTL1X/CS11: Lost Tray In Sliding Area</t>
        </is>
      </c>
      <c r="F2663" t="n">
        <v>15</v>
      </c>
      <c r="G2663" t="n">
        <v>7.1581</v>
      </c>
    </row>
    <row r="2664">
      <c r="A2664" t="inlineStr">
        <is>
          <t>Daily_Minor_Stops_2026_09_18.xlsx</t>
        </is>
      </c>
      <c r="B2664" t="inlineStr">
        <is>
          <t>Samridhi 5 Star Line</t>
        </is>
      </c>
      <c r="C2664" s="80" t="n">
        <v>46139</v>
      </c>
      <c r="D2664" t="inlineStr">
        <is>
          <t>FS-TTLi-1</t>
        </is>
      </c>
      <c r="E2664" t="inlineStr">
        <is>
          <t>FOR/BP11: Hand Over Of Blank Failed</t>
        </is>
      </c>
      <c r="F2664" t="n">
        <v>22</v>
      </c>
      <c r="G2664" t="n">
        <v>11.3526333333333</v>
      </c>
    </row>
    <row r="2665">
      <c r="A2665" t="inlineStr">
        <is>
          <t>Daily_Minor_Stops_2026_09_18.xlsx</t>
        </is>
      </c>
      <c r="B2665" t="inlineStr">
        <is>
          <t>Samridhi 5 Star Line</t>
        </is>
      </c>
      <c r="C2665" s="80" t="n">
        <v>46139</v>
      </c>
      <c r="D2665" t="inlineStr">
        <is>
          <t>FS-TTLi-2</t>
        </is>
      </c>
      <c r="E2665" t="inlineStr">
        <is>
          <t>LOD/SAF: Safety Circuit Not Ready</t>
        </is>
      </c>
      <c r="F2665" t="n">
        <v>3</v>
      </c>
      <c r="G2665" t="n">
        <v>7.50096666666667</v>
      </c>
    </row>
    <row r="2666">
      <c r="A2666" t="inlineStr">
        <is>
          <t>Daily_Minor_Stops_2026_09_18.xlsx</t>
        </is>
      </c>
      <c r="B2666" t="inlineStr">
        <is>
          <t>Samridhi 5 Star Line</t>
        </is>
      </c>
      <c r="C2666" s="80" t="n">
        <v>46139</v>
      </c>
      <c r="D2666" t="inlineStr">
        <is>
          <t>FS-TTLi-2</t>
        </is>
      </c>
      <c r="E2666" t="inlineStr">
        <is>
          <t>LOD/EM: Emergency Stop Button 2</t>
        </is>
      </c>
      <c r="F2666" t="n">
        <v>2</v>
      </c>
      <c r="G2666" t="n">
        <v>2.15921666666667</v>
      </c>
    </row>
    <row r="2667">
      <c r="A2667" t="inlineStr">
        <is>
          <t>Daily_Minor_Stops_2026_09_18.xlsx</t>
        </is>
      </c>
      <c r="B2667" t="inlineStr">
        <is>
          <t>Samridhi 5 Star Line</t>
        </is>
      </c>
      <c r="C2667" s="80" t="n">
        <v>46139</v>
      </c>
      <c r="D2667" t="inlineStr">
        <is>
          <t>FS-TTLi-3</t>
        </is>
      </c>
      <c r="E2667" t="inlineStr">
        <is>
          <t>LOD/TGR11: Robot-Gripper Sensor Fault</t>
        </is>
      </c>
      <c r="F2667" t="n">
        <v>5</v>
      </c>
      <c r="G2667" t="n">
        <v>11.16125</v>
      </c>
    </row>
    <row r="2668">
      <c r="A2668" t="inlineStr">
        <is>
          <t>Daily_Minor_Stops_2026_09_18.xlsx</t>
        </is>
      </c>
      <c r="B2668" t="inlineStr">
        <is>
          <t>Samridhi 5 Star Line</t>
        </is>
      </c>
      <c r="C2668" s="80" t="n">
        <v>46139</v>
      </c>
      <c r="D2668" t="inlineStr">
        <is>
          <t>FS-TTLi-3</t>
        </is>
      </c>
      <c r="E2668" t="inlineStr">
        <is>
          <t>FOR/BP11: Hand Over Of Blank Failed</t>
        </is>
      </c>
      <c r="F2668" t="n">
        <v>10</v>
      </c>
      <c r="G2668" t="n">
        <v>9.0016</v>
      </c>
    </row>
    <row r="2669">
      <c r="A2669" t="inlineStr">
        <is>
          <t>Daily_Minor_Stops_2026_09_18.xlsx</t>
        </is>
      </c>
      <c r="B2669" t="inlineStr">
        <is>
          <t>Samridhi 5 Star Line</t>
        </is>
      </c>
      <c r="C2669" s="80" t="n">
        <v>46140</v>
      </c>
      <c r="D2669" t="inlineStr">
        <is>
          <t>FS-HCM-1</t>
        </is>
      </c>
      <c r="E2669" t="inlineStr">
        <is>
          <t>HXX: Too Many Consecutive Rejects</t>
        </is>
      </c>
      <c r="F2669" t="n">
        <v>13</v>
      </c>
      <c r="G2669" t="n">
        <v>2.6569</v>
      </c>
    </row>
    <row r="2670">
      <c r="A2670" t="inlineStr">
        <is>
          <t>Daily_Minor_Stops_2026_09_18.xlsx</t>
        </is>
      </c>
      <c r="B2670" t="inlineStr">
        <is>
          <t>Samridhi 5 Star Line</t>
        </is>
      </c>
      <c r="C2670" s="80" t="n">
        <v>46140</v>
      </c>
      <c r="D2670" t="inlineStr">
        <is>
          <t>FS-HCM-1</t>
        </is>
      </c>
      <c r="E2670" t="inlineStr">
        <is>
          <t>HXX: Double Package Rejected many times</t>
        </is>
      </c>
      <c r="F2670" t="n">
        <v>12</v>
      </c>
      <c r="G2670" t="n">
        <v>5.42335</v>
      </c>
    </row>
    <row r="2671">
      <c r="A2671" t="inlineStr">
        <is>
          <t>Daily_Minor_Stops_2026_09_18.xlsx</t>
        </is>
      </c>
      <c r="B2671" t="inlineStr">
        <is>
          <t>Samridhi 5 Star Line</t>
        </is>
      </c>
      <c r="C2671" s="80" t="n">
        <v>46140</v>
      </c>
      <c r="D2671" t="inlineStr">
        <is>
          <t>FS-HCM-2</t>
        </is>
      </c>
      <c r="E2671" t="inlineStr">
        <is>
          <t>HXX: Film Is Broken</t>
        </is>
      </c>
      <c r="F2671" t="n">
        <v>10</v>
      </c>
      <c r="G2671" t="n">
        <v>6.32871666666667</v>
      </c>
    </row>
    <row r="2672">
      <c r="A2672" t="inlineStr">
        <is>
          <t>Daily_Minor_Stops_2026_09_18.xlsx</t>
        </is>
      </c>
      <c r="B2672" t="inlineStr">
        <is>
          <t>Samridhi 5 Star Line</t>
        </is>
      </c>
      <c r="C2672" s="80" t="n">
        <v>46140</v>
      </c>
      <c r="D2672" t="inlineStr">
        <is>
          <t>FS-HCM-2</t>
        </is>
      </c>
      <c r="E2672" t="inlineStr">
        <is>
          <t>HXX: Double Package Rejected many times</t>
        </is>
      </c>
      <c r="F2672" t="n">
        <v>9</v>
      </c>
      <c r="G2672" t="n">
        <v>5.0251</v>
      </c>
    </row>
    <row r="2673">
      <c r="A2673" t="inlineStr">
        <is>
          <t>Daily_Minor_Stops_2026_09_18.xlsx</t>
        </is>
      </c>
      <c r="B2673" t="inlineStr">
        <is>
          <t>Samridhi 5 Star Line</t>
        </is>
      </c>
      <c r="C2673" s="80" t="n">
        <v>46140</v>
      </c>
      <c r="D2673" t="inlineStr">
        <is>
          <t>FS-HCM-3</t>
        </is>
      </c>
      <c r="E2673" t="inlineStr">
        <is>
          <t>HXX: Film Is Broken</t>
        </is>
      </c>
      <c r="F2673" t="n">
        <v>23</v>
      </c>
      <c r="G2673" t="n">
        <v>15.5418333333333</v>
      </c>
    </row>
    <row r="2674">
      <c r="A2674" t="inlineStr">
        <is>
          <t>Daily_Minor_Stops_2026_09_18.xlsx</t>
        </is>
      </c>
      <c r="B2674" t="inlineStr">
        <is>
          <t>Samridhi 5 Star Line</t>
        </is>
      </c>
      <c r="C2674" s="80" t="n">
        <v>46140</v>
      </c>
      <c r="D2674" t="inlineStr">
        <is>
          <t>FS-HCM-3</t>
        </is>
      </c>
      <c r="E2674" t="inlineStr">
        <is>
          <t>FBX: Jam At Infeed</t>
        </is>
      </c>
      <c r="F2674" t="n">
        <v>18</v>
      </c>
      <c r="G2674" t="n">
        <v>9.34656666666667</v>
      </c>
    </row>
    <row r="2675">
      <c r="A2675" t="inlineStr">
        <is>
          <t>Daily_Minor_Stops_2026_09_18.xlsx</t>
        </is>
      </c>
      <c r="B2675" t="inlineStr">
        <is>
          <t>Samridhi 5 Star Line</t>
        </is>
      </c>
      <c r="C2675" s="80" t="n">
        <v>46140</v>
      </c>
      <c r="D2675" t="inlineStr">
        <is>
          <t>FS-HCM-4</t>
        </is>
      </c>
      <c r="E2675" t="inlineStr">
        <is>
          <t>HXX: Both Film Reels Are Empty</t>
        </is>
      </c>
      <c r="F2675" t="n">
        <v>6</v>
      </c>
      <c r="G2675" t="n">
        <v>4.66633333333333</v>
      </c>
    </row>
    <row r="2676">
      <c r="A2676" t="inlineStr">
        <is>
          <t>Daily_Minor_Stops_2026_09_18.xlsx</t>
        </is>
      </c>
      <c r="B2676" t="inlineStr">
        <is>
          <t>Samridhi 5 Star Line</t>
        </is>
      </c>
      <c r="C2676" s="80" t="n">
        <v>46140</v>
      </c>
      <c r="D2676" t="inlineStr">
        <is>
          <t>FS-HCM-4</t>
        </is>
      </c>
      <c r="E2676" t="inlineStr">
        <is>
          <t>FBX: Overflow At Infeed</t>
        </is>
      </c>
      <c r="F2676" t="n">
        <v>2</v>
      </c>
      <c r="G2676" t="n">
        <v>0.168066666666667</v>
      </c>
    </row>
    <row r="2677">
      <c r="A2677" t="inlineStr">
        <is>
          <t>Daily_Minor_Stops_2026_09_18.xlsx</t>
        </is>
      </c>
      <c r="B2677" t="inlineStr">
        <is>
          <t>Samridhi 5 Star Line</t>
        </is>
      </c>
      <c r="C2677" s="80" t="n">
        <v>46140</v>
      </c>
      <c r="D2677" t="inlineStr">
        <is>
          <t>FS-HRM-5</t>
        </is>
      </c>
      <c r="E2677" t="inlineStr">
        <is>
          <t>Position Error-2</t>
        </is>
      </c>
      <c r="F2677" t="n">
        <v>2</v>
      </c>
      <c r="G2677" t="n">
        <v>1.34918333333333</v>
      </c>
    </row>
    <row r="2678">
      <c r="A2678" t="inlineStr">
        <is>
          <t>Daily_Minor_Stops_2026_09_18.xlsx</t>
        </is>
      </c>
      <c r="B2678" t="inlineStr">
        <is>
          <t>Samridhi 5 Star Line</t>
        </is>
      </c>
      <c r="C2678" s="80" t="n">
        <v>46140</v>
      </c>
      <c r="D2678" t="inlineStr">
        <is>
          <t>FS-HRM-5</t>
        </is>
      </c>
      <c r="E2678" t="inlineStr">
        <is>
          <t>Film Registration Error</t>
        </is>
      </c>
      <c r="F2678" t="n">
        <v>2</v>
      </c>
      <c r="G2678" t="n">
        <v>0.2068</v>
      </c>
    </row>
    <row r="2679">
      <c r="A2679" t="inlineStr">
        <is>
          <t>Daily_Minor_Stops_2026_09_18.xlsx</t>
        </is>
      </c>
      <c r="B2679" t="inlineStr">
        <is>
          <t>Samridhi 5 Star Line</t>
        </is>
      </c>
      <c r="C2679" s="80" t="n">
        <v>46140</v>
      </c>
      <c r="D2679" t="inlineStr">
        <is>
          <t>FS-TTLi-1</t>
        </is>
      </c>
      <c r="E2679" t="inlineStr">
        <is>
          <t>FOR/FT11: Hand Over Failure Of Tray</t>
        </is>
      </c>
      <c r="F2679" t="n">
        <v>10</v>
      </c>
      <c r="G2679" t="n">
        <v>4.95888333333333</v>
      </c>
    </row>
    <row r="2680">
      <c r="A2680" t="inlineStr">
        <is>
          <t>Daily_Minor_Stops_2026_09_18.xlsx</t>
        </is>
      </c>
      <c r="B2680" t="inlineStr">
        <is>
          <t>Samridhi 5 Star Line</t>
        </is>
      </c>
      <c r="C2680" s="80" t="n">
        <v>46140</v>
      </c>
      <c r="D2680" t="inlineStr">
        <is>
          <t>FS-TTLi-1</t>
        </is>
      </c>
      <c r="E2680" t="inlineStr">
        <is>
          <t>FOR/BP11: Hand Over Of Blank Failed</t>
        </is>
      </c>
      <c r="F2680" t="n">
        <v>45</v>
      </c>
      <c r="G2680" t="n">
        <v>32.3685833333333</v>
      </c>
    </row>
    <row r="2681">
      <c r="A2681" t="inlineStr">
        <is>
          <t>Daily_Minor_Stops_2026_09_18.xlsx</t>
        </is>
      </c>
      <c r="B2681" t="inlineStr">
        <is>
          <t>Samridhi 5 Star Line</t>
        </is>
      </c>
      <c r="C2681" s="80" t="n">
        <v>46140</v>
      </c>
      <c r="D2681" t="inlineStr">
        <is>
          <t>FS-TTLi-2</t>
        </is>
      </c>
      <c r="E2681" t="inlineStr">
        <is>
          <t>FOR/BP11: Hand Over Of Blank Failed</t>
        </is>
      </c>
      <c r="F2681" t="n">
        <v>9</v>
      </c>
      <c r="G2681" t="n">
        <v>4.538</v>
      </c>
    </row>
    <row r="2682">
      <c r="A2682" t="inlineStr">
        <is>
          <t>Daily_Minor_Stops_2026_09_18.xlsx</t>
        </is>
      </c>
      <c r="B2682" t="inlineStr">
        <is>
          <t>Samridhi 5 Star Line</t>
        </is>
      </c>
      <c r="C2682" s="80" t="n">
        <v>46140</v>
      </c>
      <c r="D2682" t="inlineStr">
        <is>
          <t>FS-TTLi-2</t>
        </is>
      </c>
      <c r="E2682" t="inlineStr">
        <is>
          <t>CLO/TFXX: Jam On Tray Infeed</t>
        </is>
      </c>
      <c r="F2682" t="n">
        <v>3</v>
      </c>
      <c r="G2682" t="n">
        <v>1.34696666666667</v>
      </c>
    </row>
    <row r="2683">
      <c r="A2683" t="inlineStr">
        <is>
          <t>Daily_Minor_Stops_2026_09_18.xlsx</t>
        </is>
      </c>
      <c r="B2683" t="inlineStr">
        <is>
          <t>Samridhi 5 Star Line</t>
        </is>
      </c>
      <c r="C2683" s="80" t="n">
        <v>46140</v>
      </c>
      <c r="D2683" t="inlineStr">
        <is>
          <t>FS-TTLi-3</t>
        </is>
      </c>
      <c r="E2683" t="inlineStr">
        <is>
          <t>LOD/TGR11: Robot-Gripper Sensor Fault</t>
        </is>
      </c>
      <c r="F2683" t="n">
        <v>4</v>
      </c>
      <c r="G2683" t="n">
        <v>2.3328</v>
      </c>
    </row>
    <row r="2684">
      <c r="A2684" t="inlineStr">
        <is>
          <t>Daily_Minor_Stops_2026_09_18.xlsx</t>
        </is>
      </c>
      <c r="B2684" t="inlineStr">
        <is>
          <t>Samridhi 5 Star Line</t>
        </is>
      </c>
      <c r="C2684" s="80" t="n">
        <v>46140</v>
      </c>
      <c r="D2684" t="inlineStr">
        <is>
          <t>FS-TTLi-3</t>
        </is>
      </c>
      <c r="E2684" t="inlineStr">
        <is>
          <t>FOR/BP11: Hand Over Of Blank Failed</t>
        </is>
      </c>
      <c r="F2684" t="n">
        <v>11</v>
      </c>
      <c r="G2684" t="n">
        <v>6.31351666666667</v>
      </c>
    </row>
    <row r="2685">
      <c r="A2685" t="inlineStr">
        <is>
          <t>Daily_Minor_Stops_2026_09_18.xlsx</t>
        </is>
      </c>
      <c r="B2685" t="inlineStr">
        <is>
          <t>Samridhi 5 Star Line</t>
        </is>
      </c>
      <c r="C2685" s="80" t="n">
        <v>46141</v>
      </c>
      <c r="D2685" t="inlineStr">
        <is>
          <t>FS-HCM-1</t>
        </is>
      </c>
      <c r="E2685" t="inlineStr">
        <is>
          <t>HXX: Too Many Consecutive Rejects</t>
        </is>
      </c>
      <c r="F2685" t="n">
        <v>10</v>
      </c>
      <c r="G2685" t="n">
        <v>3.64581666666667</v>
      </c>
    </row>
    <row r="2686">
      <c r="A2686" t="inlineStr">
        <is>
          <t>Daily_Minor_Stops_2026_09_18.xlsx</t>
        </is>
      </c>
      <c r="B2686" t="inlineStr">
        <is>
          <t>Samridhi 5 Star Line</t>
        </is>
      </c>
      <c r="C2686" s="80" t="n">
        <v>46141</v>
      </c>
      <c r="D2686" t="inlineStr">
        <is>
          <t>FS-HCM-1</t>
        </is>
      </c>
      <c r="E2686" t="inlineStr">
        <is>
          <t>FBX: Jam At Infeed</t>
        </is>
      </c>
      <c r="F2686" t="n">
        <v>11</v>
      </c>
      <c r="G2686" t="n">
        <v>61.5050166666667</v>
      </c>
    </row>
    <row r="2687">
      <c r="A2687" t="inlineStr">
        <is>
          <t>Daily_Minor_Stops_2026_09_18.xlsx</t>
        </is>
      </c>
      <c r="B2687" t="inlineStr">
        <is>
          <t>Samridhi 5 Star Line</t>
        </is>
      </c>
      <c r="C2687" s="80" t="n">
        <v>46141</v>
      </c>
      <c r="D2687" t="inlineStr">
        <is>
          <t>FS-HCM-2</t>
        </is>
      </c>
      <c r="E2687" t="inlineStr">
        <is>
          <t>HXX: Double Package Rejected many times</t>
        </is>
      </c>
      <c r="F2687" t="n">
        <v>19</v>
      </c>
      <c r="G2687" t="n">
        <v>12.69085</v>
      </c>
    </row>
    <row r="2688">
      <c r="A2688" t="inlineStr">
        <is>
          <t>Daily_Minor_Stops_2026_09_18.xlsx</t>
        </is>
      </c>
      <c r="B2688" t="inlineStr">
        <is>
          <t>Samridhi 5 Star Line</t>
        </is>
      </c>
      <c r="C2688" s="80" t="n">
        <v>46141</v>
      </c>
      <c r="D2688" t="inlineStr">
        <is>
          <t>FS-HCM-2</t>
        </is>
      </c>
      <c r="E2688" t="inlineStr">
        <is>
          <t>Cover Machine Discharge Open</t>
        </is>
      </c>
      <c r="F2688" t="n">
        <v>10</v>
      </c>
      <c r="G2688" t="n">
        <v>5.99898333333333</v>
      </c>
    </row>
    <row r="2689">
      <c r="A2689" t="inlineStr">
        <is>
          <t>Daily_Minor_Stops_2026_09_18.xlsx</t>
        </is>
      </c>
      <c r="B2689" t="inlineStr">
        <is>
          <t>Samridhi 5 Star Line</t>
        </is>
      </c>
      <c r="C2689" s="80" t="n">
        <v>46141</v>
      </c>
      <c r="D2689" t="inlineStr">
        <is>
          <t>FS-HCM-3</t>
        </is>
      </c>
      <c r="E2689" t="inlineStr">
        <is>
          <t>HXX: Film Is Broken</t>
        </is>
      </c>
      <c r="F2689" t="n">
        <v>18</v>
      </c>
      <c r="G2689" t="n">
        <v>11.1530166666667</v>
      </c>
    </row>
    <row r="2690">
      <c r="A2690" t="inlineStr">
        <is>
          <t>Daily_Minor_Stops_2026_09_18.xlsx</t>
        </is>
      </c>
      <c r="B2690" t="inlineStr">
        <is>
          <t>Samridhi 5 Star Line</t>
        </is>
      </c>
      <c r="C2690" s="80" t="n">
        <v>46141</v>
      </c>
      <c r="D2690" t="inlineStr">
        <is>
          <t>FS-HCM-3</t>
        </is>
      </c>
      <c r="E2690" t="inlineStr">
        <is>
          <t>FBX: Overflow At Infeed</t>
        </is>
      </c>
      <c r="F2690" t="n">
        <v>26</v>
      </c>
      <c r="G2690" t="n">
        <v>22.0320166666667</v>
      </c>
    </row>
    <row r="2691">
      <c r="A2691" t="inlineStr">
        <is>
          <t>Daily_Minor_Stops_2026_09_18.xlsx</t>
        </is>
      </c>
      <c r="B2691" t="inlineStr">
        <is>
          <t>Samridhi 5 Star Line</t>
        </is>
      </c>
      <c r="C2691" s="80" t="n">
        <v>46141</v>
      </c>
      <c r="D2691" t="inlineStr">
        <is>
          <t>FS-HCM-4</t>
        </is>
      </c>
      <c r="E2691" t="inlineStr">
        <is>
          <t>HXX: Too Many Consecutive Rejects</t>
        </is>
      </c>
      <c r="F2691" t="n">
        <v>3</v>
      </c>
      <c r="G2691" t="n">
        <v>0.835566666666667</v>
      </c>
    </row>
    <row r="2692">
      <c r="A2692" t="inlineStr">
        <is>
          <t>Daily_Minor_Stops_2026_09_18.xlsx</t>
        </is>
      </c>
      <c r="B2692" t="inlineStr">
        <is>
          <t>Samridhi 5 Star Line</t>
        </is>
      </c>
      <c r="C2692" s="80" t="n">
        <v>46141</v>
      </c>
      <c r="D2692" t="inlineStr">
        <is>
          <t>FS-HCM-4</t>
        </is>
      </c>
      <c r="E2692" t="inlineStr">
        <is>
          <t>Cover Folding Box Open</t>
        </is>
      </c>
      <c r="F2692" t="n">
        <v>2</v>
      </c>
      <c r="G2692" t="n">
        <v>0.167116666666667</v>
      </c>
    </row>
    <row r="2693">
      <c r="A2693" t="inlineStr">
        <is>
          <t>Daily_Minor_Stops_2026_09_18.xlsx</t>
        </is>
      </c>
      <c r="B2693" t="inlineStr">
        <is>
          <t>Samridhi 5 Star Line</t>
        </is>
      </c>
      <c r="C2693" s="80" t="n">
        <v>46141</v>
      </c>
      <c r="D2693" t="inlineStr">
        <is>
          <t>FS-HRM-5</t>
        </is>
      </c>
      <c r="E2693" t="inlineStr">
        <is>
          <t>Main Cover Open</t>
        </is>
      </c>
      <c r="F2693" t="n">
        <v>3</v>
      </c>
      <c r="G2693" t="n">
        <v>2.49966666666667</v>
      </c>
    </row>
    <row r="2694">
      <c r="A2694" t="inlineStr">
        <is>
          <t>Daily_Minor_Stops_2026_09_18.xlsx</t>
        </is>
      </c>
      <c r="B2694" t="inlineStr">
        <is>
          <t>Samridhi 5 Star Line</t>
        </is>
      </c>
      <c r="C2694" s="80" t="n">
        <v>46141</v>
      </c>
      <c r="D2694" t="inlineStr">
        <is>
          <t>FS-HRM-5</t>
        </is>
      </c>
      <c r="E2694" t="inlineStr">
        <is>
          <t>Door Metering Belt Open</t>
        </is>
      </c>
      <c r="F2694" t="n">
        <v>4</v>
      </c>
      <c r="G2694" t="n">
        <v>3.8324</v>
      </c>
    </row>
    <row r="2695">
      <c r="A2695" t="inlineStr">
        <is>
          <t>Daily_Minor_Stops_2026_09_18.xlsx</t>
        </is>
      </c>
      <c r="B2695" t="inlineStr">
        <is>
          <t>Samridhi 5 Star Line</t>
        </is>
      </c>
      <c r="C2695" s="80" t="n">
        <v>46141</v>
      </c>
      <c r="D2695" t="inlineStr">
        <is>
          <t>FS-TTLi-1</t>
        </is>
      </c>
      <c r="E2695" t="inlineStr">
        <is>
          <t>FOR/FT11: Hand Over Failure Of Tray</t>
        </is>
      </c>
      <c r="F2695" t="n">
        <v>13</v>
      </c>
      <c r="G2695" t="n">
        <v>24.3214666666667</v>
      </c>
    </row>
    <row r="2696">
      <c r="A2696" t="inlineStr">
        <is>
          <t>Daily_Minor_Stops_2026_09_18.xlsx</t>
        </is>
      </c>
      <c r="B2696" t="inlineStr">
        <is>
          <t>Samridhi 5 Star Line</t>
        </is>
      </c>
      <c r="C2696" s="80" t="n">
        <v>46141</v>
      </c>
      <c r="D2696" t="inlineStr">
        <is>
          <t>FS-TTLi-1</t>
        </is>
      </c>
      <c r="E2696" t="inlineStr">
        <is>
          <t>FOR/BP11: Hand Over Of Blank Failed</t>
        </is>
      </c>
      <c r="F2696" t="n">
        <v>50</v>
      </c>
      <c r="G2696" t="n">
        <v>32.31245</v>
      </c>
    </row>
    <row r="2697">
      <c r="A2697" t="inlineStr">
        <is>
          <t>Daily_Minor_Stops_2026_09_18.xlsx</t>
        </is>
      </c>
      <c r="B2697" t="inlineStr">
        <is>
          <t>Samridhi 5 Star Line</t>
        </is>
      </c>
      <c r="C2697" s="80" t="n">
        <v>46141</v>
      </c>
      <c r="D2697" t="inlineStr">
        <is>
          <t>FS-TTLi-2</t>
        </is>
      </c>
      <c r="E2697" t="inlineStr">
        <is>
          <t>TTL1X/CS11: Lost Tray In Sliding Area</t>
        </is>
      </c>
      <c r="F2697" t="n">
        <v>6</v>
      </c>
      <c r="G2697" t="n">
        <v>1.8413</v>
      </c>
    </row>
    <row r="2698">
      <c r="A2698" t="inlineStr">
        <is>
          <t>Daily_Minor_Stops_2026_09_18.xlsx</t>
        </is>
      </c>
      <c r="B2698" t="inlineStr">
        <is>
          <t>Samridhi 5 Star Line</t>
        </is>
      </c>
      <c r="C2698" s="80" t="n">
        <v>46141</v>
      </c>
      <c r="D2698" t="inlineStr">
        <is>
          <t>FS-TTLi-2</t>
        </is>
      </c>
      <c r="E2698" t="inlineStr">
        <is>
          <t>FOR/BP11: Hand Over Of Blank Failed</t>
        </is>
      </c>
      <c r="F2698" t="n">
        <v>4</v>
      </c>
      <c r="G2698" t="n">
        <v>1.00713333333333</v>
      </c>
    </row>
    <row r="2699">
      <c r="A2699" t="inlineStr">
        <is>
          <t>Daily_Minor_Stops_2026_09_18.xlsx</t>
        </is>
      </c>
      <c r="B2699" t="inlineStr">
        <is>
          <t>Samridhi 5 Star Line</t>
        </is>
      </c>
      <c r="C2699" s="80" t="n">
        <v>46141</v>
      </c>
      <c r="D2699" t="inlineStr">
        <is>
          <t>FS-TTLi-3</t>
        </is>
      </c>
      <c r="E2699" t="inlineStr">
        <is>
          <t>TTL1X/CS11: Lost Tray In Sliding Area</t>
        </is>
      </c>
      <c r="F2699" t="n">
        <v>3</v>
      </c>
      <c r="G2699" t="n">
        <v>1.15985</v>
      </c>
    </row>
    <row r="2700">
      <c r="A2700" t="inlineStr">
        <is>
          <t>Daily_Minor_Stops_2026_09_18.xlsx</t>
        </is>
      </c>
      <c r="B2700" t="inlineStr">
        <is>
          <t>Samridhi 5 Star Line</t>
        </is>
      </c>
      <c r="C2700" s="80" t="n">
        <v>46141</v>
      </c>
      <c r="D2700" t="inlineStr">
        <is>
          <t>FS-TTLi-3</t>
        </is>
      </c>
      <c r="E2700" t="inlineStr">
        <is>
          <t>FOR/BP11: Hand Over Of Blank Failed</t>
        </is>
      </c>
      <c r="F2700" t="n">
        <v>9</v>
      </c>
      <c r="G2700" t="n">
        <v>9.152083333333341</v>
      </c>
    </row>
    <row r="2701">
      <c r="A2701" t="inlineStr">
        <is>
          <t>Daily_Minor_Stops_2026_09_18.xlsx</t>
        </is>
      </c>
      <c r="B2701" t="inlineStr">
        <is>
          <t>Samridhi 5 Star Line</t>
        </is>
      </c>
      <c r="C2701" s="80" t="n">
        <v>46142</v>
      </c>
      <c r="D2701" t="inlineStr">
        <is>
          <t>FS-HCM-1</t>
        </is>
      </c>
      <c r="E2701" t="inlineStr">
        <is>
          <t>HXX: Too Many Consecutive Rejects</t>
        </is>
      </c>
      <c r="F2701" t="n">
        <v>25</v>
      </c>
      <c r="G2701" t="n">
        <v>14.3392</v>
      </c>
    </row>
    <row r="2702">
      <c r="A2702" t="inlineStr">
        <is>
          <t>Daily_Minor_Stops_2026_09_18.xlsx</t>
        </is>
      </c>
      <c r="B2702" t="inlineStr">
        <is>
          <t>Samridhi 5 Star Line</t>
        </is>
      </c>
      <c r="C2702" s="80" t="n">
        <v>46142</v>
      </c>
      <c r="D2702" t="inlineStr">
        <is>
          <t>FS-HCM-1</t>
        </is>
      </c>
      <c r="E2702" t="inlineStr">
        <is>
          <t>HXX: Both Film Reels Are Empty</t>
        </is>
      </c>
      <c r="F2702" t="n">
        <v>10</v>
      </c>
      <c r="G2702" t="n">
        <v>4.65803333333333</v>
      </c>
    </row>
    <row r="2703">
      <c r="A2703" t="inlineStr">
        <is>
          <t>Daily_Minor_Stops_2026_09_18.xlsx</t>
        </is>
      </c>
      <c r="B2703" t="inlineStr">
        <is>
          <t>Samridhi 5 Star Line</t>
        </is>
      </c>
      <c r="C2703" s="80" t="n">
        <v>46142</v>
      </c>
      <c r="D2703" t="inlineStr">
        <is>
          <t>FS-HCM-2</t>
        </is>
      </c>
      <c r="E2703" t="inlineStr">
        <is>
          <t>HXX: Film Is Broken</t>
        </is>
      </c>
      <c r="F2703" t="n">
        <v>12</v>
      </c>
      <c r="G2703" t="n">
        <v>7.83565</v>
      </c>
    </row>
    <row r="2704">
      <c r="A2704" t="inlineStr">
        <is>
          <t>Daily_Minor_Stops_2026_09_18.xlsx</t>
        </is>
      </c>
      <c r="B2704" t="inlineStr">
        <is>
          <t>Samridhi 5 Star Line</t>
        </is>
      </c>
      <c r="C2704" s="80" t="n">
        <v>46142</v>
      </c>
      <c r="D2704" t="inlineStr">
        <is>
          <t>FS-HCM-2</t>
        </is>
      </c>
      <c r="E2704" t="inlineStr">
        <is>
          <t>Cover Machine Discharge Open</t>
        </is>
      </c>
      <c r="F2704" t="n">
        <v>8</v>
      </c>
      <c r="G2704" t="n">
        <v>4.67425</v>
      </c>
    </row>
    <row r="2705">
      <c r="A2705" t="inlineStr">
        <is>
          <t>Daily_Minor_Stops_2026_09_18.xlsx</t>
        </is>
      </c>
      <c r="B2705" t="inlineStr">
        <is>
          <t>Samridhi 5 Star Line</t>
        </is>
      </c>
      <c r="C2705" s="80" t="n">
        <v>46142</v>
      </c>
      <c r="D2705" t="inlineStr">
        <is>
          <t>FS-HCM-3</t>
        </is>
      </c>
      <c r="E2705" t="inlineStr">
        <is>
          <t>HXX: FilmTrackControl Film Out Of Window</t>
        </is>
      </c>
      <c r="F2705" t="n">
        <v>17</v>
      </c>
      <c r="G2705" t="n">
        <v>8.34028333333333</v>
      </c>
    </row>
    <row r="2706">
      <c r="A2706" t="inlineStr">
        <is>
          <t>Daily_Minor_Stops_2026_09_18.xlsx</t>
        </is>
      </c>
      <c r="B2706" t="inlineStr">
        <is>
          <t>Samridhi 5 Star Line</t>
        </is>
      </c>
      <c r="C2706" s="80" t="n">
        <v>46142</v>
      </c>
      <c r="D2706" t="inlineStr">
        <is>
          <t>FS-HCM-3</t>
        </is>
      </c>
      <c r="E2706" t="inlineStr">
        <is>
          <t>FBX: Overflow At Infeed</t>
        </is>
      </c>
      <c r="F2706" t="n">
        <v>30</v>
      </c>
      <c r="G2706" t="n">
        <v>15.6739833333333</v>
      </c>
    </row>
    <row r="2707">
      <c r="A2707" t="inlineStr">
        <is>
          <t>Daily_Minor_Stops_2026_09_18.xlsx</t>
        </is>
      </c>
      <c r="B2707" t="inlineStr">
        <is>
          <t>Samridhi 5 Star Line</t>
        </is>
      </c>
      <c r="C2707" s="80" t="n">
        <v>46142</v>
      </c>
      <c r="D2707" t="inlineStr">
        <is>
          <t>FS-HCM-4</t>
        </is>
      </c>
      <c r="E2707" t="inlineStr">
        <is>
          <t>HXX: Too Many Consecutive Rejects</t>
        </is>
      </c>
      <c r="F2707" t="n">
        <v>4</v>
      </c>
      <c r="G2707" t="n">
        <v>1.00636666666667</v>
      </c>
    </row>
    <row r="2708">
      <c r="A2708" t="inlineStr">
        <is>
          <t>Daily_Minor_Stops_2026_09_18.xlsx</t>
        </is>
      </c>
      <c r="B2708" t="inlineStr">
        <is>
          <t>Samridhi 5 Star Line</t>
        </is>
      </c>
      <c r="C2708" s="80" t="n">
        <v>46142</v>
      </c>
      <c r="D2708" t="inlineStr">
        <is>
          <t>FS-HCM-4</t>
        </is>
      </c>
      <c r="E2708" t="inlineStr">
        <is>
          <t>Emergency Stop Alignment Belts</t>
        </is>
      </c>
      <c r="F2708" t="n">
        <v>2</v>
      </c>
      <c r="G2708" t="n">
        <v>0.172833333333333</v>
      </c>
    </row>
    <row r="2709">
      <c r="A2709" t="inlineStr">
        <is>
          <t>Daily_Minor_Stops_2026_09_18.xlsx</t>
        </is>
      </c>
      <c r="B2709" t="inlineStr">
        <is>
          <t>Samridhi 5 Star Line</t>
        </is>
      </c>
      <c r="C2709" s="80" t="n">
        <v>46142</v>
      </c>
      <c r="D2709" t="inlineStr">
        <is>
          <t>FS-HRM-5</t>
        </is>
      </c>
      <c r="E2709" t="inlineStr">
        <is>
          <t>No New Roll Successfully Prepared</t>
        </is>
      </c>
      <c r="F2709" t="n">
        <v>4</v>
      </c>
      <c r="G2709" t="n">
        <v>13.0012333333333</v>
      </c>
    </row>
    <row r="2710">
      <c r="A2710" t="inlineStr">
        <is>
          <t>Daily_Minor_Stops_2026_09_18.xlsx</t>
        </is>
      </c>
      <c r="B2710" t="inlineStr">
        <is>
          <t>Samridhi 5 Star Line</t>
        </is>
      </c>
      <c r="C2710" s="80" t="n">
        <v>46142</v>
      </c>
      <c r="D2710" t="inlineStr">
        <is>
          <t>FS-HRM-5</t>
        </is>
      </c>
      <c r="E2710" t="inlineStr">
        <is>
          <t>Door Control Belt Open</t>
        </is>
      </c>
      <c r="F2710" t="n">
        <v>3</v>
      </c>
      <c r="G2710" t="n">
        <v>3.33433333333333</v>
      </c>
    </row>
    <row r="2711">
      <c r="A2711" t="inlineStr">
        <is>
          <t>Daily_Minor_Stops_2026_09_18.xlsx</t>
        </is>
      </c>
      <c r="B2711" t="inlineStr">
        <is>
          <t>Samridhi 5 Star Line</t>
        </is>
      </c>
      <c r="C2711" s="80" t="n">
        <v>46142</v>
      </c>
      <c r="D2711" t="inlineStr">
        <is>
          <t>FS-TTLi-1</t>
        </is>
      </c>
      <c r="E2711" t="inlineStr">
        <is>
          <t>FOR/FT11: Hand Over Failure Of Tray</t>
        </is>
      </c>
      <c r="F2711" t="n">
        <v>10</v>
      </c>
      <c r="G2711" t="n">
        <v>2.50873333333333</v>
      </c>
    </row>
    <row r="2712">
      <c r="A2712" t="inlineStr">
        <is>
          <t>Daily_Minor_Stops_2026_09_18.xlsx</t>
        </is>
      </c>
      <c r="B2712" t="inlineStr">
        <is>
          <t>Samridhi 5 Star Line</t>
        </is>
      </c>
      <c r="C2712" s="80" t="n">
        <v>46142</v>
      </c>
      <c r="D2712" t="inlineStr">
        <is>
          <t>FS-TTLi-1</t>
        </is>
      </c>
      <c r="E2712" t="inlineStr">
        <is>
          <t>FOR/BP11: Hand Over Of Blank Failed</t>
        </is>
      </c>
      <c r="F2712" t="n">
        <v>35</v>
      </c>
      <c r="G2712" t="n">
        <v>24.1686666666667</v>
      </c>
    </row>
    <row r="2713">
      <c r="A2713" t="inlineStr">
        <is>
          <t>Daily_Minor_Stops_2026_09_18.xlsx</t>
        </is>
      </c>
      <c r="B2713" t="inlineStr">
        <is>
          <t>Samridhi 5 Star Line</t>
        </is>
      </c>
      <c r="C2713" s="80" t="n">
        <v>46142</v>
      </c>
      <c r="D2713" t="inlineStr">
        <is>
          <t>FS-TTLi-2</t>
        </is>
      </c>
      <c r="E2713" t="inlineStr">
        <is>
          <t>LOD/FWV11: Rejects Consecutive</t>
        </is>
      </c>
      <c r="F2713" t="n">
        <v>6</v>
      </c>
      <c r="G2713" t="n">
        <v>3.33233333333333</v>
      </c>
    </row>
    <row r="2714">
      <c r="A2714" t="inlineStr">
        <is>
          <t>Daily_Minor_Stops_2026_09_18.xlsx</t>
        </is>
      </c>
      <c r="B2714" t="inlineStr">
        <is>
          <t>Samridhi 5 Star Line</t>
        </is>
      </c>
      <c r="C2714" s="80" t="n">
        <v>46142</v>
      </c>
      <c r="D2714" t="inlineStr">
        <is>
          <t>FS-TTLi-2</t>
        </is>
      </c>
      <c r="E2714" t="inlineStr">
        <is>
          <t>FOR/BP11: Hand Over Of Blank Failed</t>
        </is>
      </c>
      <c r="F2714" t="n">
        <v>5</v>
      </c>
      <c r="G2714" t="n">
        <v>4.84305</v>
      </c>
    </row>
    <row r="2715">
      <c r="A2715" t="inlineStr">
        <is>
          <t>Daily_Minor_Stops_2026_09_18.xlsx</t>
        </is>
      </c>
      <c r="B2715" t="inlineStr">
        <is>
          <t>Samridhi 5 Star Line</t>
        </is>
      </c>
      <c r="C2715" s="80" t="n">
        <v>46142</v>
      </c>
      <c r="D2715" t="inlineStr">
        <is>
          <t>FS-TTLi-3</t>
        </is>
      </c>
      <c r="E2715" t="inlineStr">
        <is>
          <t>LOD/TGR11: Robot-Gripper Sensor Fault</t>
        </is>
      </c>
      <c r="F2715" t="n">
        <v>2</v>
      </c>
      <c r="G2715" t="n">
        <v>0.16635</v>
      </c>
    </row>
    <row r="2716">
      <c r="A2716" t="inlineStr">
        <is>
          <t>Daily_Minor_Stops_2026_09_18.xlsx</t>
        </is>
      </c>
      <c r="B2716" t="inlineStr">
        <is>
          <t>Samridhi 5 Star Line</t>
        </is>
      </c>
      <c r="C2716" s="80" t="n">
        <v>46142</v>
      </c>
      <c r="D2716" t="inlineStr">
        <is>
          <t>FS-TTLi-3</t>
        </is>
      </c>
      <c r="E2716" t="inlineStr">
        <is>
          <t>FOR/BP11: Hand Over Of Blank Failed</t>
        </is>
      </c>
      <c r="F2716" t="n">
        <v>12</v>
      </c>
      <c r="G2716" t="n">
        <v>5.4834</v>
      </c>
    </row>
    <row r="2717">
      <c r="A2717" t="inlineStr">
        <is>
          <t>Daily_Minor_Stops_2026_09_18.xlsx</t>
        </is>
      </c>
      <c r="B2717" t="inlineStr">
        <is>
          <t>Samridhi 5 Star Line</t>
        </is>
      </c>
      <c r="C2717" s="80" t="n">
        <v>46143</v>
      </c>
      <c r="D2717" t="inlineStr">
        <is>
          <t>FS-HCM-1</t>
        </is>
      </c>
      <c r="E2717" t="inlineStr">
        <is>
          <t>HXX: Too Many Consecutive Rejects</t>
        </is>
      </c>
      <c r="F2717" t="n">
        <v>18</v>
      </c>
      <c r="G2717" t="n">
        <v>11.8287333333333</v>
      </c>
    </row>
    <row r="2718">
      <c r="A2718" t="inlineStr">
        <is>
          <t>Daily_Minor_Stops_2026_09_18.xlsx</t>
        </is>
      </c>
      <c r="B2718" t="inlineStr">
        <is>
          <t>Samridhi 5 Star Line</t>
        </is>
      </c>
      <c r="C2718" s="80" t="n">
        <v>46143</v>
      </c>
      <c r="D2718" t="inlineStr">
        <is>
          <t>FS-HCM-1</t>
        </is>
      </c>
      <c r="E2718" t="inlineStr">
        <is>
          <t>FBX: Jam At Infeed</t>
        </is>
      </c>
      <c r="F2718" t="n">
        <v>47</v>
      </c>
      <c r="G2718" t="n">
        <v>19.8404</v>
      </c>
    </row>
    <row r="2719">
      <c r="A2719" t="inlineStr">
        <is>
          <t>Daily_Minor_Stops_2026_09_18.xlsx</t>
        </is>
      </c>
      <c r="B2719" t="inlineStr">
        <is>
          <t>Samridhi 5 Star Line</t>
        </is>
      </c>
      <c r="C2719" s="80" t="n">
        <v>46143</v>
      </c>
      <c r="D2719" t="inlineStr">
        <is>
          <t>FS-HCM-2</t>
        </is>
      </c>
      <c r="E2719" t="inlineStr">
        <is>
          <t>HXX: Film Is Broken</t>
        </is>
      </c>
      <c r="F2719" t="n">
        <v>27</v>
      </c>
      <c r="G2719" t="n">
        <v>55.1899166666667</v>
      </c>
    </row>
    <row r="2720">
      <c r="A2720" t="inlineStr">
        <is>
          <t>Daily_Minor_Stops_2026_09_18.xlsx</t>
        </is>
      </c>
      <c r="B2720" t="inlineStr">
        <is>
          <t>Samridhi 5 Star Line</t>
        </is>
      </c>
      <c r="C2720" s="80" t="n">
        <v>46143</v>
      </c>
      <c r="D2720" t="inlineStr">
        <is>
          <t>FS-HCM-2</t>
        </is>
      </c>
      <c r="E2720" t="inlineStr">
        <is>
          <t>Cover Folding Box Open</t>
        </is>
      </c>
      <c r="F2720" t="n">
        <v>10</v>
      </c>
      <c r="G2720" t="n">
        <v>8.001033333333339</v>
      </c>
    </row>
    <row r="2721">
      <c r="A2721" t="inlineStr">
        <is>
          <t>Daily_Minor_Stops_2026_09_18.xlsx</t>
        </is>
      </c>
      <c r="B2721" t="inlineStr">
        <is>
          <t>Samridhi 5 Star Line</t>
        </is>
      </c>
      <c r="C2721" s="80" t="n">
        <v>46143</v>
      </c>
      <c r="D2721" t="inlineStr">
        <is>
          <t>FS-HCM-3</t>
        </is>
      </c>
      <c r="E2721" t="inlineStr">
        <is>
          <t>FBX: Overflow At Infeed</t>
        </is>
      </c>
      <c r="F2721" t="n">
        <v>19</v>
      </c>
      <c r="G2721" t="n">
        <v>7.50793333333333</v>
      </c>
    </row>
    <row r="2722">
      <c r="A2722" t="inlineStr">
        <is>
          <t>Daily_Minor_Stops_2026_09_18.xlsx</t>
        </is>
      </c>
      <c r="B2722" t="inlineStr">
        <is>
          <t>Samridhi 5 Star Line</t>
        </is>
      </c>
      <c r="C2722" s="80" t="n">
        <v>46143</v>
      </c>
      <c r="D2722" t="inlineStr">
        <is>
          <t>FS-HCM-3</t>
        </is>
      </c>
      <c r="E2722" t="inlineStr">
        <is>
          <t>FBX: Jam At Infeed</t>
        </is>
      </c>
      <c r="F2722" t="n">
        <v>23</v>
      </c>
      <c r="G2722" t="n">
        <v>18.50475</v>
      </c>
    </row>
    <row r="2723">
      <c r="A2723" t="inlineStr">
        <is>
          <t>Daily_Minor_Stops_2026_09_18.xlsx</t>
        </is>
      </c>
      <c r="B2723" t="inlineStr">
        <is>
          <t>Samridhi 5 Star Line</t>
        </is>
      </c>
      <c r="C2723" s="80" t="n">
        <v>46143</v>
      </c>
      <c r="D2723" t="inlineStr">
        <is>
          <t>FS-HCM-4</t>
        </is>
      </c>
      <c r="E2723" t="inlineStr">
        <is>
          <t>FBX: Jam At Infeed</t>
        </is>
      </c>
      <c r="F2723" t="n">
        <v>7</v>
      </c>
      <c r="G2723" t="n">
        <v>3.00033333333333</v>
      </c>
    </row>
    <row r="2724">
      <c r="A2724" t="inlineStr">
        <is>
          <t>Daily_Minor_Stops_2026_09_18.xlsx</t>
        </is>
      </c>
      <c r="B2724" t="inlineStr">
        <is>
          <t>Samridhi 5 Star Line</t>
        </is>
      </c>
      <c r="C2724" s="80" t="n">
        <v>46143</v>
      </c>
      <c r="D2724" t="inlineStr">
        <is>
          <t>FS-HCM-4</t>
        </is>
      </c>
      <c r="E2724" t="inlineStr">
        <is>
          <t>Cover Machine Discharge Open</t>
        </is>
      </c>
      <c r="F2724" t="n">
        <v>6</v>
      </c>
      <c r="G2724" t="n">
        <v>5.16848333333333</v>
      </c>
    </row>
    <row r="2725">
      <c r="A2725" t="inlineStr">
        <is>
          <t>Daily_Minor_Stops_2026_09_18.xlsx</t>
        </is>
      </c>
      <c r="B2725" t="inlineStr">
        <is>
          <t>Samridhi 5 Star Line</t>
        </is>
      </c>
      <c r="C2725" s="80" t="n">
        <v>46143</v>
      </c>
      <c r="D2725" t="inlineStr">
        <is>
          <t>FS-HRM-5</t>
        </is>
      </c>
      <c r="E2725" t="inlineStr">
        <is>
          <t>Main Cover Open</t>
        </is>
      </c>
      <c r="F2725" t="n">
        <v>5</v>
      </c>
      <c r="G2725" t="n">
        <v>0.826466666666667</v>
      </c>
    </row>
    <row r="2726">
      <c r="A2726" t="inlineStr">
        <is>
          <t>Daily_Minor_Stops_2026_09_18.xlsx</t>
        </is>
      </c>
      <c r="B2726" t="inlineStr">
        <is>
          <t>Samridhi 5 Star Line</t>
        </is>
      </c>
      <c r="C2726" s="80" t="n">
        <v>46143</v>
      </c>
      <c r="D2726" t="inlineStr">
        <is>
          <t>FS-HRM-5</t>
        </is>
      </c>
      <c r="E2726" t="inlineStr">
        <is>
          <t>Film Registration Error</t>
        </is>
      </c>
      <c r="F2726" t="n">
        <v>2</v>
      </c>
      <c r="G2726" t="n">
        <v>0.3336</v>
      </c>
    </row>
    <row r="2727">
      <c r="A2727" t="inlineStr">
        <is>
          <t>Daily_Minor_Stops_2026_09_18.xlsx</t>
        </is>
      </c>
      <c r="B2727" t="inlineStr">
        <is>
          <t>Samridhi 5 Star Line</t>
        </is>
      </c>
      <c r="C2727" s="80" t="n">
        <v>46143</v>
      </c>
      <c r="D2727" t="inlineStr">
        <is>
          <t>FS-TTLi-1</t>
        </is>
      </c>
      <c r="E2727" t="inlineStr">
        <is>
          <t>LOD/TGR11: Robot-Gripper Sensor Fault</t>
        </is>
      </c>
      <c r="F2727" t="n">
        <v>6</v>
      </c>
      <c r="G2727" t="n">
        <v>2.34075</v>
      </c>
    </row>
    <row r="2728">
      <c r="A2728" t="inlineStr">
        <is>
          <t>Daily_Minor_Stops_2026_09_18.xlsx</t>
        </is>
      </c>
      <c r="B2728" t="inlineStr">
        <is>
          <t>Samridhi 5 Star Line</t>
        </is>
      </c>
      <c r="C2728" s="80" t="n">
        <v>46143</v>
      </c>
      <c r="D2728" t="inlineStr">
        <is>
          <t>FS-TTLi-1</t>
        </is>
      </c>
      <c r="E2728" t="inlineStr">
        <is>
          <t>FOR/BP11: Hand Over Of Blank Failed</t>
        </is>
      </c>
      <c r="F2728" t="n">
        <v>23</v>
      </c>
      <c r="G2728" t="n">
        <v>101.459433333333</v>
      </c>
    </row>
    <row r="2729">
      <c r="A2729" t="inlineStr">
        <is>
          <t>Daily_Minor_Stops_2026_09_18.xlsx</t>
        </is>
      </c>
      <c r="B2729" t="inlineStr">
        <is>
          <t>Samridhi 5 Star Line</t>
        </is>
      </c>
      <c r="C2729" s="80" t="n">
        <v>46143</v>
      </c>
      <c r="D2729" t="inlineStr">
        <is>
          <t>FS-TTLi-2</t>
        </is>
      </c>
      <c r="E2729" t="inlineStr">
        <is>
          <t>TTL1X/CS11: Lost Tray In Sliding Area</t>
        </is>
      </c>
      <c r="F2729" t="n">
        <v>5</v>
      </c>
      <c r="G2729" t="n">
        <v>3.18218333333333</v>
      </c>
    </row>
    <row r="2730">
      <c r="A2730" t="inlineStr">
        <is>
          <t>Daily_Minor_Stops_2026_09_18.xlsx</t>
        </is>
      </c>
      <c r="B2730" t="inlineStr">
        <is>
          <t>Samridhi 5 Star Line</t>
        </is>
      </c>
      <c r="C2730" s="80" t="n">
        <v>46143</v>
      </c>
      <c r="D2730" t="inlineStr">
        <is>
          <t>FS-TTLi-2</t>
        </is>
      </c>
      <c r="E2730" t="inlineStr">
        <is>
          <t>FOR/BP11: Hand Over Of Blank Failed</t>
        </is>
      </c>
      <c r="F2730" t="n">
        <v>10</v>
      </c>
      <c r="G2730" t="n">
        <v>10.6546</v>
      </c>
    </row>
    <row r="2731">
      <c r="A2731" t="inlineStr">
        <is>
          <t>Daily_Minor_Stops_2026_09_18.xlsx</t>
        </is>
      </c>
      <c r="B2731" t="inlineStr">
        <is>
          <t>Samridhi 5 Star Line</t>
        </is>
      </c>
      <c r="C2731" s="80" t="n">
        <v>46143</v>
      </c>
      <c r="D2731" t="inlineStr">
        <is>
          <t>FS-TTLi-3</t>
        </is>
      </c>
      <c r="E2731" t="inlineStr">
        <is>
          <t>TTL1X/CS11: Lost Tray In Sliding Area</t>
        </is>
      </c>
      <c r="F2731" t="n">
        <v>14</v>
      </c>
      <c r="G2731" t="n">
        <v>8.33745</v>
      </c>
    </row>
    <row r="2732">
      <c r="A2732" t="inlineStr">
        <is>
          <t>Daily_Minor_Stops_2026_09_18.xlsx</t>
        </is>
      </c>
      <c r="B2732" t="inlineStr">
        <is>
          <t>Samridhi 5 Star Line</t>
        </is>
      </c>
      <c r="C2732" s="80" t="n">
        <v>46143</v>
      </c>
      <c r="D2732" t="inlineStr">
        <is>
          <t>FS-TTLi-3</t>
        </is>
      </c>
      <c r="E2732" t="inlineStr">
        <is>
          <t>LOD/TGR11: Robot-Gripper Sensor Fault</t>
        </is>
      </c>
      <c r="F2732" t="n">
        <v>3</v>
      </c>
      <c r="G2732" t="n">
        <v>3.3414</v>
      </c>
    </row>
    <row r="2733">
      <c r="A2733" t="inlineStr">
        <is>
          <t>Daily_Minor_Stops_2026_09_18.xlsx</t>
        </is>
      </c>
      <c r="B2733" t="inlineStr">
        <is>
          <t>Samridhi 5 Star Line</t>
        </is>
      </c>
      <c r="C2733" s="80" t="n">
        <v>46144</v>
      </c>
      <c r="D2733" t="inlineStr">
        <is>
          <t>FS-HCM-1</t>
        </is>
      </c>
      <c r="E2733" t="inlineStr">
        <is>
          <t>FBX: Overflow At Infeed</t>
        </is>
      </c>
      <c r="F2733" t="n">
        <v>19</v>
      </c>
      <c r="G2733" t="n">
        <v>4.50223333333333</v>
      </c>
    </row>
    <row r="2734">
      <c r="A2734" t="inlineStr">
        <is>
          <t>Daily_Minor_Stops_2026_09_18.xlsx</t>
        </is>
      </c>
      <c r="B2734" t="inlineStr">
        <is>
          <t>Samridhi 5 Star Line</t>
        </is>
      </c>
      <c r="C2734" s="80" t="n">
        <v>46144</v>
      </c>
      <c r="D2734" t="inlineStr">
        <is>
          <t>FS-HCM-1</t>
        </is>
      </c>
      <c r="E2734" t="inlineStr">
        <is>
          <t>FBX: Jam At Infeed</t>
        </is>
      </c>
      <c r="F2734" t="n">
        <v>96</v>
      </c>
      <c r="G2734" t="n">
        <v>32.4892166666667</v>
      </c>
    </row>
    <row r="2735">
      <c r="A2735" t="inlineStr">
        <is>
          <t>Daily_Minor_Stops_2026_09_18.xlsx</t>
        </is>
      </c>
      <c r="B2735" t="inlineStr">
        <is>
          <t>Samridhi 5 Star Line</t>
        </is>
      </c>
      <c r="C2735" s="80" t="n">
        <v>46144</v>
      </c>
      <c r="D2735" t="inlineStr">
        <is>
          <t>FS-HCM-2</t>
        </is>
      </c>
      <c r="E2735" t="inlineStr">
        <is>
          <t>HXX: Film Is Broken</t>
        </is>
      </c>
      <c r="F2735" t="n">
        <v>28</v>
      </c>
      <c r="G2735" t="n">
        <v>43.1705</v>
      </c>
    </row>
    <row r="2736">
      <c r="A2736" t="inlineStr">
        <is>
          <t>Daily_Minor_Stops_2026_09_18.xlsx</t>
        </is>
      </c>
      <c r="B2736" t="inlineStr">
        <is>
          <t>Samridhi 5 Star Line</t>
        </is>
      </c>
      <c r="C2736" s="80" t="n">
        <v>46144</v>
      </c>
      <c r="D2736" t="inlineStr">
        <is>
          <t>FS-HCM-2</t>
        </is>
      </c>
      <c r="E2736" t="inlineStr">
        <is>
          <t>HXX: Data Printer Not Ready</t>
        </is>
      </c>
      <c r="F2736" t="n">
        <v>18</v>
      </c>
      <c r="G2736" t="n">
        <v>18.80805</v>
      </c>
    </row>
    <row r="2737">
      <c r="A2737" t="inlineStr">
        <is>
          <t>Daily_Minor_Stops_2026_09_18.xlsx</t>
        </is>
      </c>
      <c r="B2737" t="inlineStr">
        <is>
          <t>Samridhi 5 Star Line</t>
        </is>
      </c>
      <c r="C2737" s="80" t="n">
        <v>46144</v>
      </c>
      <c r="D2737" t="inlineStr">
        <is>
          <t>FS-HCM-3</t>
        </is>
      </c>
      <c r="E2737" t="inlineStr">
        <is>
          <t>FBX: Overflow At Infeed</t>
        </is>
      </c>
      <c r="F2737" t="n">
        <v>13</v>
      </c>
      <c r="G2737" t="n">
        <v>9.823216666666671</v>
      </c>
    </row>
    <row r="2738">
      <c r="A2738" t="inlineStr">
        <is>
          <t>Daily_Minor_Stops_2026_09_18.xlsx</t>
        </is>
      </c>
      <c r="B2738" t="inlineStr">
        <is>
          <t>Samridhi 5 Star Line</t>
        </is>
      </c>
      <c r="C2738" s="80" t="n">
        <v>46144</v>
      </c>
      <c r="D2738" t="inlineStr">
        <is>
          <t>FS-HCM-3</t>
        </is>
      </c>
      <c r="E2738" t="inlineStr">
        <is>
          <t>FBX: Jam At Infeed</t>
        </is>
      </c>
      <c r="F2738" t="n">
        <v>19</v>
      </c>
      <c r="G2738" t="n">
        <v>8.31913333333333</v>
      </c>
    </row>
    <row r="2739">
      <c r="A2739" t="inlineStr">
        <is>
          <t>Daily_Minor_Stops_2026_09_18.xlsx</t>
        </is>
      </c>
      <c r="B2739" t="inlineStr">
        <is>
          <t>Samridhi 5 Star Line</t>
        </is>
      </c>
      <c r="C2739" s="80" t="n">
        <v>46144</v>
      </c>
      <c r="D2739" t="inlineStr">
        <is>
          <t>FS-HCM-4</t>
        </is>
      </c>
      <c r="E2739" t="inlineStr">
        <is>
          <t>HXX: Bad Registration Marks Detected</t>
        </is>
      </c>
      <c r="F2739" t="n">
        <v>4</v>
      </c>
      <c r="G2739" t="n">
        <v>1.15411666666667</v>
      </c>
    </row>
    <row r="2740">
      <c r="A2740" t="inlineStr">
        <is>
          <t>Daily_Minor_Stops_2026_09_18.xlsx</t>
        </is>
      </c>
      <c r="B2740" t="inlineStr">
        <is>
          <t>Samridhi 5 Star Line</t>
        </is>
      </c>
      <c r="C2740" s="80" t="n">
        <v>46144</v>
      </c>
      <c r="D2740" t="inlineStr">
        <is>
          <t>FS-HCM-4</t>
        </is>
      </c>
      <c r="E2740" t="inlineStr">
        <is>
          <t>Cover Machine Discharge Open</t>
        </is>
      </c>
      <c r="F2740" t="n">
        <v>3</v>
      </c>
      <c r="G2740" t="n">
        <v>2.99798333333333</v>
      </c>
    </row>
    <row r="2741">
      <c r="A2741" t="inlineStr">
        <is>
          <t>Daily_Minor_Stops_2026_09_18.xlsx</t>
        </is>
      </c>
      <c r="B2741" t="inlineStr">
        <is>
          <t>Samridhi 5 Star Line</t>
        </is>
      </c>
      <c r="C2741" s="80" t="n">
        <v>46144</v>
      </c>
      <c r="D2741" t="inlineStr">
        <is>
          <t>FS-HRM-5</t>
        </is>
      </c>
      <c r="E2741" t="inlineStr">
        <is>
          <t>Position Error-2</t>
        </is>
      </c>
      <c r="F2741" t="n">
        <v>2</v>
      </c>
      <c r="G2741" t="n">
        <v>2.99958333333333</v>
      </c>
    </row>
    <row r="2742">
      <c r="A2742" t="inlineStr">
        <is>
          <t>Daily_Minor_Stops_2026_09_18.xlsx</t>
        </is>
      </c>
      <c r="B2742" t="inlineStr">
        <is>
          <t>Samridhi 5 Star Line</t>
        </is>
      </c>
      <c r="C2742" s="80" t="n">
        <v>46144</v>
      </c>
      <c r="D2742" t="inlineStr">
        <is>
          <t>FS-HRM-5</t>
        </is>
      </c>
      <c r="E2742" t="inlineStr">
        <is>
          <t>Film Is Broken-1</t>
        </is>
      </c>
      <c r="F2742" t="n">
        <v>4</v>
      </c>
      <c r="G2742" t="n">
        <v>2.6528</v>
      </c>
    </row>
    <row r="2743">
      <c r="A2743" t="inlineStr">
        <is>
          <t>Daily_Minor_Stops_2026_09_18.xlsx</t>
        </is>
      </c>
      <c r="B2743" t="inlineStr">
        <is>
          <t>Samridhi 5 Star Line</t>
        </is>
      </c>
      <c r="C2743" s="80" t="n">
        <v>46144</v>
      </c>
      <c r="D2743" t="inlineStr">
        <is>
          <t>FS-TTLi-1</t>
        </is>
      </c>
      <c r="E2743" t="inlineStr">
        <is>
          <t>TTL1X/CS11: Lost Tray In Sliding Area</t>
        </is>
      </c>
      <c r="F2743" t="n">
        <v>13</v>
      </c>
      <c r="G2743" t="n">
        <v>7.00031666666667</v>
      </c>
    </row>
    <row r="2744">
      <c r="A2744" t="inlineStr">
        <is>
          <t>Daily_Minor_Stops_2026_09_18.xlsx</t>
        </is>
      </c>
      <c r="B2744" t="inlineStr">
        <is>
          <t>Samridhi 5 Star Line</t>
        </is>
      </c>
      <c r="C2744" s="80" t="n">
        <v>46144</v>
      </c>
      <c r="D2744" t="inlineStr">
        <is>
          <t>FS-TTLi-1</t>
        </is>
      </c>
      <c r="E2744" t="inlineStr">
        <is>
          <t>FOR/BP11: Hand Over Of Blank Failed</t>
        </is>
      </c>
      <c r="F2744" t="n">
        <v>26</v>
      </c>
      <c r="G2744" t="n">
        <v>17.3175</v>
      </c>
    </row>
    <row r="2745">
      <c r="A2745" t="inlineStr">
        <is>
          <t>Daily_Minor_Stops_2026_09_18.xlsx</t>
        </is>
      </c>
      <c r="B2745" t="inlineStr">
        <is>
          <t>Samridhi 5 Star Line</t>
        </is>
      </c>
      <c r="C2745" s="80" t="n">
        <v>46144</v>
      </c>
      <c r="D2745" t="inlineStr">
        <is>
          <t>FS-TTLi-2</t>
        </is>
      </c>
      <c r="E2745" t="inlineStr">
        <is>
          <t>FOR/BP11: Hand Over Of Blank Failed</t>
        </is>
      </c>
      <c r="F2745" t="n">
        <v>9</v>
      </c>
      <c r="G2745" t="n">
        <v>4.98558333333333</v>
      </c>
    </row>
    <row r="2746">
      <c r="A2746" t="inlineStr">
        <is>
          <t>Daily_Minor_Stops_2026_09_18.xlsx</t>
        </is>
      </c>
      <c r="B2746" t="inlineStr">
        <is>
          <t>Samridhi 5 Star Line</t>
        </is>
      </c>
      <c r="C2746" s="80" t="n">
        <v>46144</v>
      </c>
      <c r="D2746" t="inlineStr">
        <is>
          <t>FS-TTLi-2</t>
        </is>
      </c>
      <c r="E2746" t="inlineStr">
        <is>
          <t>CLO/CSC11: Tray Length Not Ok</t>
        </is>
      </c>
      <c r="F2746" t="n">
        <v>12</v>
      </c>
      <c r="G2746" t="n">
        <v>31.52375</v>
      </c>
    </row>
    <row r="2747">
      <c r="A2747" t="inlineStr">
        <is>
          <t>Daily_Minor_Stops_2026_09_18.xlsx</t>
        </is>
      </c>
      <c r="B2747" t="inlineStr">
        <is>
          <t>Samridhi 5 Star Line</t>
        </is>
      </c>
      <c r="C2747" s="80" t="n">
        <v>46144</v>
      </c>
      <c r="D2747" t="inlineStr">
        <is>
          <t>FS-TTLi-3</t>
        </is>
      </c>
      <c r="E2747" t="inlineStr">
        <is>
          <t>LOD/TGR11: Robot-Gripper Sensor Fault</t>
        </is>
      </c>
      <c r="F2747" t="n">
        <v>8</v>
      </c>
      <c r="G2747" t="n">
        <v>9.356066666666671</v>
      </c>
    </row>
    <row r="2748">
      <c r="A2748" t="inlineStr">
        <is>
          <t>Daily_Minor_Stops_2026_09_18.xlsx</t>
        </is>
      </c>
      <c r="B2748" t="inlineStr">
        <is>
          <t>Samridhi 5 Star Line</t>
        </is>
      </c>
      <c r="C2748" s="80" t="n">
        <v>46144</v>
      </c>
      <c r="D2748" t="inlineStr">
        <is>
          <t>FS-TTLi-3</t>
        </is>
      </c>
      <c r="E2748" t="inlineStr">
        <is>
          <t>FOR/FT11: Hand Over Failure Of Tray</t>
        </is>
      </c>
      <c r="F2748" t="n">
        <v>10</v>
      </c>
      <c r="G2748" t="n">
        <v>4.6709</v>
      </c>
    </row>
    <row r="2749">
      <c r="A2749" t="inlineStr">
        <is>
          <t>Daily_Minor_Stops_2026_09_18.xlsx</t>
        </is>
      </c>
      <c r="B2749" t="inlineStr">
        <is>
          <t>Samridhi 5 Star Line</t>
        </is>
      </c>
      <c r="C2749" s="80" t="n">
        <v>46145</v>
      </c>
      <c r="D2749" t="inlineStr">
        <is>
          <t>FS-HCM-1</t>
        </is>
      </c>
      <c r="E2749" t="inlineStr">
        <is>
          <t>HXX: Film Is Broken</t>
        </is>
      </c>
      <c r="F2749" t="n">
        <v>15</v>
      </c>
      <c r="G2749" t="n">
        <v>24.1498833333333</v>
      </c>
    </row>
    <row r="2750">
      <c r="A2750" t="inlineStr">
        <is>
          <t>Daily_Minor_Stops_2026_09_18.xlsx</t>
        </is>
      </c>
      <c r="B2750" t="inlineStr">
        <is>
          <t>Samridhi 5 Star Line</t>
        </is>
      </c>
      <c r="C2750" s="80" t="n">
        <v>46145</v>
      </c>
      <c r="D2750" t="inlineStr">
        <is>
          <t>FS-HCM-1</t>
        </is>
      </c>
      <c r="E2750" t="inlineStr">
        <is>
          <t>FBX: Jam At Infeed</t>
        </is>
      </c>
      <c r="F2750" t="n">
        <v>63</v>
      </c>
      <c r="G2750" t="n">
        <v>19.2857</v>
      </c>
    </row>
    <row r="2751">
      <c r="A2751" t="inlineStr">
        <is>
          <t>Daily_Minor_Stops_2026_09_18.xlsx</t>
        </is>
      </c>
      <c r="B2751" t="inlineStr">
        <is>
          <t>Samridhi 5 Star Line</t>
        </is>
      </c>
      <c r="C2751" s="80" t="n">
        <v>46145</v>
      </c>
      <c r="D2751" t="inlineStr">
        <is>
          <t>FS-HCM-2</t>
        </is>
      </c>
      <c r="E2751" t="inlineStr">
        <is>
          <t>HXX: Film Is Broken</t>
        </is>
      </c>
      <c r="F2751" t="n">
        <v>18</v>
      </c>
      <c r="G2751" t="n">
        <v>35.9972166666667</v>
      </c>
    </row>
    <row r="2752">
      <c r="A2752" t="inlineStr">
        <is>
          <t>Daily_Minor_Stops_2026_09_18.xlsx</t>
        </is>
      </c>
      <c r="B2752" t="inlineStr">
        <is>
          <t>Samridhi 5 Star Line</t>
        </is>
      </c>
      <c r="C2752" s="80" t="n">
        <v>46145</v>
      </c>
      <c r="D2752" t="inlineStr">
        <is>
          <t>FS-HCM-2</t>
        </is>
      </c>
      <c r="E2752" t="inlineStr">
        <is>
          <t>Cover Folding Box Open</t>
        </is>
      </c>
      <c r="F2752" t="n">
        <v>10</v>
      </c>
      <c r="G2752" t="n">
        <v>3.66516666666667</v>
      </c>
    </row>
    <row r="2753">
      <c r="A2753" t="inlineStr">
        <is>
          <t>Daily_Minor_Stops_2026_09_18.xlsx</t>
        </is>
      </c>
      <c r="B2753" t="inlineStr">
        <is>
          <t>Samridhi 5 Star Line</t>
        </is>
      </c>
      <c r="C2753" s="80" t="n">
        <v>46145</v>
      </c>
      <c r="D2753" t="inlineStr">
        <is>
          <t>FS-HCM-3</t>
        </is>
      </c>
      <c r="E2753" t="inlineStr">
        <is>
          <t>HXX: Both Film Reels Are Empty</t>
        </is>
      </c>
      <c r="F2753" t="n">
        <v>11</v>
      </c>
      <c r="G2753" t="n">
        <v>4.84061666666667</v>
      </c>
    </row>
    <row r="2754">
      <c r="A2754" t="inlineStr">
        <is>
          <t>Daily_Minor_Stops_2026_09_18.xlsx</t>
        </is>
      </c>
      <c r="B2754" t="inlineStr">
        <is>
          <t>Samridhi 5 Star Line</t>
        </is>
      </c>
      <c r="C2754" s="80" t="n">
        <v>46145</v>
      </c>
      <c r="D2754" t="inlineStr">
        <is>
          <t>FS-HCM-3</t>
        </is>
      </c>
      <c r="E2754" t="inlineStr">
        <is>
          <t>FBX: Overflow At Infeed</t>
        </is>
      </c>
      <c r="F2754" t="n">
        <v>8</v>
      </c>
      <c r="G2754" t="n">
        <v>5.16141666666667</v>
      </c>
    </row>
    <row r="2755">
      <c r="A2755" t="inlineStr">
        <is>
          <t>Daily_Minor_Stops_2026_09_18.xlsx</t>
        </is>
      </c>
      <c r="B2755" t="inlineStr">
        <is>
          <t>Samridhi 5 Star Line</t>
        </is>
      </c>
      <c r="C2755" s="80" t="n">
        <v>46145</v>
      </c>
      <c r="D2755" t="inlineStr">
        <is>
          <t>FS-HCM-4</t>
        </is>
      </c>
      <c r="E2755" t="inlineStr">
        <is>
          <t>HXX: Both Film Reels Are Empty</t>
        </is>
      </c>
      <c r="F2755" t="n">
        <v>4</v>
      </c>
      <c r="G2755" t="n">
        <v>2.66608333333333</v>
      </c>
    </row>
    <row r="2756">
      <c r="A2756" t="inlineStr">
        <is>
          <t>Daily_Minor_Stops_2026_09_18.xlsx</t>
        </is>
      </c>
      <c r="B2756" t="inlineStr">
        <is>
          <t>Samridhi 5 Star Line</t>
        </is>
      </c>
      <c r="C2756" s="80" t="n">
        <v>46145</v>
      </c>
      <c r="D2756" t="inlineStr">
        <is>
          <t>FS-HCM-4</t>
        </is>
      </c>
      <c r="E2756" t="inlineStr">
        <is>
          <t>FBX: Overflow At Infeed</t>
        </is>
      </c>
      <c r="F2756" t="n">
        <v>6</v>
      </c>
      <c r="G2756" t="n">
        <v>3.18003333333333</v>
      </c>
    </row>
    <row r="2757">
      <c r="A2757" t="inlineStr">
        <is>
          <t>Daily_Minor_Stops_2026_09_18.xlsx</t>
        </is>
      </c>
      <c r="B2757" t="inlineStr">
        <is>
          <t>Samridhi 5 Star Line</t>
        </is>
      </c>
      <c r="C2757" s="80" t="n">
        <v>46145</v>
      </c>
      <c r="D2757" t="inlineStr">
        <is>
          <t>FS-HRM-5</t>
        </is>
      </c>
      <c r="E2757" t="inlineStr">
        <is>
          <t>Film Registration Error</t>
        </is>
      </c>
      <c r="F2757" t="n">
        <v>2</v>
      </c>
      <c r="G2757" t="n">
        <v>2.99286666666667</v>
      </c>
    </row>
    <row r="2758">
      <c r="A2758" t="inlineStr">
        <is>
          <t>Daily_Minor_Stops_2026_09_18.xlsx</t>
        </is>
      </c>
      <c r="B2758" t="inlineStr">
        <is>
          <t>Samridhi 5 Star Line</t>
        </is>
      </c>
      <c r="C2758" s="80" t="n">
        <v>46145</v>
      </c>
      <c r="D2758" t="inlineStr">
        <is>
          <t>FS-HRM-5</t>
        </is>
      </c>
      <c r="E2758" t="inlineStr">
        <is>
          <t>Film Is Broken-1</t>
        </is>
      </c>
      <c r="F2758" t="n">
        <v>3</v>
      </c>
      <c r="G2758" t="n">
        <v>3.16523333333333</v>
      </c>
    </row>
    <row r="2759">
      <c r="A2759" t="inlineStr">
        <is>
          <t>Daily_Minor_Stops_2026_09_18.xlsx</t>
        </is>
      </c>
      <c r="B2759" t="inlineStr">
        <is>
          <t>Samridhi 5 Star Line</t>
        </is>
      </c>
      <c r="C2759" s="80" t="n">
        <v>46145</v>
      </c>
      <c r="D2759" t="inlineStr">
        <is>
          <t>FS-TTLi-1</t>
        </is>
      </c>
      <c r="E2759" t="inlineStr">
        <is>
          <t>LOD/TGR11: Robot-Gripper Sensor Fault</t>
        </is>
      </c>
      <c r="F2759" t="n">
        <v>22</v>
      </c>
      <c r="G2759" t="n">
        <v>40.8413833333333</v>
      </c>
    </row>
    <row r="2760">
      <c r="A2760" t="inlineStr">
        <is>
          <t>Daily_Minor_Stops_2026_09_18.xlsx</t>
        </is>
      </c>
      <c r="B2760" t="inlineStr">
        <is>
          <t>Samridhi 5 Star Line</t>
        </is>
      </c>
      <c r="C2760" s="80" t="n">
        <v>46145</v>
      </c>
      <c r="D2760" t="inlineStr">
        <is>
          <t>FS-TTLi-1</t>
        </is>
      </c>
      <c r="E2760" t="inlineStr">
        <is>
          <t>FOR/BP11: Hand Over Of Blank Failed</t>
        </is>
      </c>
      <c r="F2760" t="n">
        <v>21</v>
      </c>
      <c r="G2760" t="n">
        <v>10.9834333333333</v>
      </c>
    </row>
    <row r="2761">
      <c r="A2761" t="inlineStr">
        <is>
          <t>Daily_Minor_Stops_2026_09_18.xlsx</t>
        </is>
      </c>
      <c r="B2761" t="inlineStr">
        <is>
          <t>Samridhi 5 Star Line</t>
        </is>
      </c>
      <c r="C2761" s="80" t="n">
        <v>46145</v>
      </c>
      <c r="D2761" t="inlineStr">
        <is>
          <t>FS-TTLi-2</t>
        </is>
      </c>
      <c r="E2761" t="inlineStr">
        <is>
          <t>LOD/FWV11: Rejects Consecutive</t>
        </is>
      </c>
      <c r="F2761" t="n">
        <v>11</v>
      </c>
      <c r="G2761" t="n">
        <v>5.35036666666667</v>
      </c>
    </row>
    <row r="2762">
      <c r="A2762" t="inlineStr">
        <is>
          <t>Daily_Minor_Stops_2026_09_18.xlsx</t>
        </is>
      </c>
      <c r="B2762" t="inlineStr">
        <is>
          <t>Samridhi 5 Star Line</t>
        </is>
      </c>
      <c r="C2762" s="80" t="n">
        <v>46145</v>
      </c>
      <c r="D2762" t="inlineStr">
        <is>
          <t>FS-TTLi-2</t>
        </is>
      </c>
      <c r="E2762" t="inlineStr">
        <is>
          <t>FOR/BP11: Hand Over Of Blank Failed</t>
        </is>
      </c>
      <c r="F2762" t="n">
        <v>11</v>
      </c>
      <c r="G2762" t="n">
        <v>7.47976666666667</v>
      </c>
    </row>
    <row r="2763">
      <c r="A2763" t="inlineStr">
        <is>
          <t>Daily_Minor_Stops_2026_09_18.xlsx</t>
        </is>
      </c>
      <c r="B2763" t="inlineStr">
        <is>
          <t>Samridhi 5 Star Line</t>
        </is>
      </c>
      <c r="C2763" s="80" t="n">
        <v>46145</v>
      </c>
      <c r="D2763" t="inlineStr">
        <is>
          <t>FS-TTLi-3</t>
        </is>
      </c>
      <c r="E2763" t="inlineStr">
        <is>
          <t>TTL1X/CS11: Lost Tray In Sliding Area</t>
        </is>
      </c>
      <c r="F2763" t="n">
        <v>6</v>
      </c>
      <c r="G2763" t="n">
        <v>4.15858333333333</v>
      </c>
    </row>
    <row r="2764">
      <c r="A2764" t="inlineStr">
        <is>
          <t>Daily_Minor_Stops_2026_09_18.xlsx</t>
        </is>
      </c>
      <c r="B2764" t="inlineStr">
        <is>
          <t>Samridhi 5 Star Line</t>
        </is>
      </c>
      <c r="C2764" s="80" t="n">
        <v>46145</v>
      </c>
      <c r="D2764" t="inlineStr">
        <is>
          <t>FS-TTLi-3</t>
        </is>
      </c>
      <c r="E2764" t="inlineStr">
        <is>
          <t>FOR/FT11: Hand Over Failure Of Tray</t>
        </is>
      </c>
      <c r="F2764" t="n">
        <v>7</v>
      </c>
      <c r="G2764" t="n">
        <v>5.66135</v>
      </c>
    </row>
    <row r="2765">
      <c r="A2765" t="inlineStr">
        <is>
          <t>Daily_Minor_Stops_2026_09_18.xlsx</t>
        </is>
      </c>
      <c r="B2765" t="inlineStr">
        <is>
          <t>Samridhi 5 Star Line</t>
        </is>
      </c>
      <c r="C2765" s="80" t="n">
        <v>46146</v>
      </c>
      <c r="D2765" t="inlineStr">
        <is>
          <t>FS-HCM-1</t>
        </is>
      </c>
      <c r="E2765" t="inlineStr">
        <is>
          <t>HXX: Film Is Broken</t>
        </is>
      </c>
      <c r="F2765" t="n">
        <v>21</v>
      </c>
      <c r="G2765" t="n">
        <v>16.5078166666667</v>
      </c>
    </row>
    <row r="2766">
      <c r="A2766" t="inlineStr">
        <is>
          <t>Daily_Minor_Stops_2026_09_18.xlsx</t>
        </is>
      </c>
      <c r="B2766" t="inlineStr">
        <is>
          <t>Samridhi 5 Star Line</t>
        </is>
      </c>
      <c r="C2766" s="80" t="n">
        <v>46146</v>
      </c>
      <c r="D2766" t="inlineStr">
        <is>
          <t>FS-HCM-1</t>
        </is>
      </c>
      <c r="E2766" t="inlineStr">
        <is>
          <t>FBX: Jam At Infeed</t>
        </is>
      </c>
      <c r="F2766" t="n">
        <v>38</v>
      </c>
      <c r="G2766" t="n">
        <v>15.8307666666667</v>
      </c>
    </row>
    <row r="2767">
      <c r="A2767" t="inlineStr">
        <is>
          <t>Daily_Minor_Stops_2026_09_18.xlsx</t>
        </is>
      </c>
      <c r="B2767" t="inlineStr">
        <is>
          <t>Samridhi 5 Star Line</t>
        </is>
      </c>
      <c r="C2767" s="80" t="n">
        <v>46146</v>
      </c>
      <c r="D2767" t="inlineStr">
        <is>
          <t>FS-HCM-2</t>
        </is>
      </c>
      <c r="E2767" t="inlineStr">
        <is>
          <t>HXX: Film Is Broken</t>
        </is>
      </c>
      <c r="F2767" t="n">
        <v>22</v>
      </c>
      <c r="G2767" t="n">
        <v>26.5092166666667</v>
      </c>
    </row>
    <row r="2768">
      <c r="A2768" t="inlineStr">
        <is>
          <t>Daily_Minor_Stops_2026_09_18.xlsx</t>
        </is>
      </c>
      <c r="B2768" t="inlineStr">
        <is>
          <t>Samridhi 5 Star Line</t>
        </is>
      </c>
      <c r="C2768" s="80" t="n">
        <v>46146</v>
      </c>
      <c r="D2768" t="inlineStr">
        <is>
          <t>FS-HCM-2</t>
        </is>
      </c>
      <c r="E2768" t="inlineStr">
        <is>
          <t>FBX: Jam At Infeed</t>
        </is>
      </c>
      <c r="F2768" t="n">
        <v>27</v>
      </c>
      <c r="G2768" t="n">
        <v>17.8290833333333</v>
      </c>
    </row>
    <row r="2769">
      <c r="A2769" t="inlineStr">
        <is>
          <t>Daily_Minor_Stops_2026_09_18.xlsx</t>
        </is>
      </c>
      <c r="B2769" t="inlineStr">
        <is>
          <t>Samridhi 5 Star Line</t>
        </is>
      </c>
      <c r="C2769" s="80" t="n">
        <v>46146</v>
      </c>
      <c r="D2769" t="inlineStr">
        <is>
          <t>FS-HCM-3</t>
        </is>
      </c>
      <c r="E2769" t="inlineStr">
        <is>
          <t>HXX: Film Is Broken</t>
        </is>
      </c>
      <c r="F2769" t="n">
        <v>9</v>
      </c>
      <c r="G2769" t="n">
        <v>11.3339666666667</v>
      </c>
    </row>
    <row r="2770">
      <c r="A2770" t="inlineStr">
        <is>
          <t>Daily_Minor_Stops_2026_09_18.xlsx</t>
        </is>
      </c>
      <c r="B2770" t="inlineStr">
        <is>
          <t>Samridhi 5 Star Line</t>
        </is>
      </c>
      <c r="C2770" s="80" t="n">
        <v>46146</v>
      </c>
      <c r="D2770" t="inlineStr">
        <is>
          <t>FS-HCM-3</t>
        </is>
      </c>
      <c r="E2770" t="inlineStr">
        <is>
          <t>HXX: Both Film Reels Are Empty</t>
        </is>
      </c>
      <c r="F2770" t="n">
        <v>9</v>
      </c>
      <c r="G2770" t="n">
        <v>6.32758333333333</v>
      </c>
    </row>
    <row r="2771">
      <c r="A2771" t="inlineStr">
        <is>
          <t>Daily_Minor_Stops_2026_09_18.xlsx</t>
        </is>
      </c>
      <c r="B2771" t="inlineStr">
        <is>
          <t>Samridhi 5 Star Line</t>
        </is>
      </c>
      <c r="C2771" s="80" t="n">
        <v>46146</v>
      </c>
      <c r="D2771" t="inlineStr">
        <is>
          <t>FS-HCM-4</t>
        </is>
      </c>
      <c r="E2771" t="inlineStr">
        <is>
          <t>FBX: Overflow At Infeed</t>
        </is>
      </c>
      <c r="F2771" t="n">
        <v>4</v>
      </c>
      <c r="G2771" t="n">
        <v>0.680733333333333</v>
      </c>
    </row>
    <row r="2772">
      <c r="A2772" t="inlineStr">
        <is>
          <t>Daily_Minor_Stops_2026_09_18.xlsx</t>
        </is>
      </c>
      <c r="B2772" t="inlineStr">
        <is>
          <t>Samridhi 5 Star Line</t>
        </is>
      </c>
      <c r="C2772" s="80" t="n">
        <v>46146</v>
      </c>
      <c r="D2772" t="inlineStr">
        <is>
          <t>FS-HCM-4</t>
        </is>
      </c>
      <c r="E2772" t="inlineStr">
        <is>
          <t>Cover Machine Discharge Open</t>
        </is>
      </c>
      <c r="F2772" t="n">
        <v>3</v>
      </c>
      <c r="G2772" t="n">
        <v>5.49475</v>
      </c>
    </row>
    <row r="2773">
      <c r="A2773" t="inlineStr">
        <is>
          <t>Daily_Minor_Stops_2026_09_18.xlsx</t>
        </is>
      </c>
      <c r="B2773" t="inlineStr">
        <is>
          <t>Samridhi 5 Star Line</t>
        </is>
      </c>
      <c r="C2773" s="80" t="n">
        <v>46146</v>
      </c>
      <c r="D2773" t="inlineStr">
        <is>
          <t>FS-HRM-5</t>
        </is>
      </c>
      <c r="E2773" t="inlineStr">
        <is>
          <t>Door Control Belt Open</t>
        </is>
      </c>
      <c r="F2773" t="n">
        <v>4</v>
      </c>
      <c r="G2773" t="n">
        <v>4.68043333333333</v>
      </c>
    </row>
    <row r="2774">
      <c r="A2774" t="inlineStr">
        <is>
          <t>Daily_Minor_Stops_2026_09_18.xlsx</t>
        </is>
      </c>
      <c r="B2774" t="inlineStr">
        <is>
          <t>Samridhi 5 Star Line</t>
        </is>
      </c>
      <c r="C2774" s="80" t="n">
        <v>46146</v>
      </c>
      <c r="D2774" t="inlineStr">
        <is>
          <t>FS-HRM-5</t>
        </is>
      </c>
      <c r="E2774" t="inlineStr">
        <is>
          <t>Check Film</t>
        </is>
      </c>
      <c r="F2774" t="n">
        <v>8</v>
      </c>
      <c r="G2774" t="n">
        <v>31.51795</v>
      </c>
    </row>
    <row r="2775">
      <c r="A2775" t="inlineStr">
        <is>
          <t>Daily_Minor_Stops_2026_09_18.xlsx</t>
        </is>
      </c>
      <c r="B2775" t="inlineStr">
        <is>
          <t>Samridhi 5 Star Line</t>
        </is>
      </c>
      <c r="C2775" s="80" t="n">
        <v>46146</v>
      </c>
      <c r="D2775" t="inlineStr">
        <is>
          <t>FS-TTLi-1</t>
        </is>
      </c>
      <c r="E2775" t="inlineStr">
        <is>
          <t>LOD/TGR11: Robot-Gripper Sensor Fault</t>
        </is>
      </c>
      <c r="F2775" t="n">
        <v>12</v>
      </c>
      <c r="G2775" t="n">
        <v>31.1700333333333</v>
      </c>
    </row>
    <row r="2776">
      <c r="A2776" t="inlineStr">
        <is>
          <t>Daily_Minor_Stops_2026_09_18.xlsx</t>
        </is>
      </c>
      <c r="B2776" t="inlineStr">
        <is>
          <t>Samridhi 5 Star Line</t>
        </is>
      </c>
      <c r="C2776" s="80" t="n">
        <v>46146</v>
      </c>
      <c r="D2776" t="inlineStr">
        <is>
          <t>FS-TTLi-1</t>
        </is>
      </c>
      <c r="E2776" t="inlineStr">
        <is>
          <t>FOR/BP11: Hand Over Of Blank Failed</t>
        </is>
      </c>
      <c r="F2776" t="n">
        <v>18</v>
      </c>
      <c r="G2776" t="n">
        <v>23.4939666666667</v>
      </c>
    </row>
    <row r="2777">
      <c r="A2777" t="inlineStr">
        <is>
          <t>Daily_Minor_Stops_2026_09_18.xlsx</t>
        </is>
      </c>
      <c r="B2777" t="inlineStr">
        <is>
          <t>Samridhi 5 Star Line</t>
        </is>
      </c>
      <c r="C2777" s="80" t="n">
        <v>46146</v>
      </c>
      <c r="D2777" t="inlineStr">
        <is>
          <t>FS-TTLi-2</t>
        </is>
      </c>
      <c r="E2777" t="inlineStr">
        <is>
          <t>FOR/BP11: Hand Over Of Blank Failed</t>
        </is>
      </c>
      <c r="F2777" t="n">
        <v>9</v>
      </c>
      <c r="G2777" t="n">
        <v>6.63776666666667</v>
      </c>
    </row>
    <row r="2778">
      <c r="A2778" t="inlineStr">
        <is>
          <t>Daily_Minor_Stops_2026_09_18.xlsx</t>
        </is>
      </c>
      <c r="B2778" t="inlineStr">
        <is>
          <t>Samridhi 5 Star Line</t>
        </is>
      </c>
      <c r="C2778" s="80" t="n">
        <v>46146</v>
      </c>
      <c r="D2778" t="inlineStr">
        <is>
          <t>FS-TTLi-2</t>
        </is>
      </c>
      <c r="E2778" t="inlineStr">
        <is>
          <t>CLO/TFXX: Jam On Tray Infeed</t>
        </is>
      </c>
      <c r="F2778" t="n">
        <v>8</v>
      </c>
      <c r="G2778" t="n">
        <v>9.32516666666667</v>
      </c>
    </row>
    <row r="2779">
      <c r="A2779" t="inlineStr">
        <is>
          <t>Daily_Minor_Stops_2026_09_18.xlsx</t>
        </is>
      </c>
      <c r="B2779" t="inlineStr">
        <is>
          <t>Samridhi 5 Star Line</t>
        </is>
      </c>
      <c r="C2779" s="80" t="n">
        <v>46146</v>
      </c>
      <c r="D2779" t="inlineStr">
        <is>
          <t>FS-TTLi-3</t>
        </is>
      </c>
      <c r="E2779" t="inlineStr">
        <is>
          <t>TTL1X/CS11: Lost Tray In Sliding Area</t>
        </is>
      </c>
      <c r="F2779" t="n">
        <v>6</v>
      </c>
      <c r="G2779" t="n">
        <v>2.487</v>
      </c>
    </row>
    <row r="2780">
      <c r="A2780" t="inlineStr">
        <is>
          <t>Daily_Minor_Stops_2026_09_18.xlsx</t>
        </is>
      </c>
      <c r="B2780" t="inlineStr">
        <is>
          <t>Samridhi 5 Star Line</t>
        </is>
      </c>
      <c r="C2780" s="80" t="n">
        <v>46146</v>
      </c>
      <c r="D2780" t="inlineStr">
        <is>
          <t>FS-TTLi-3</t>
        </is>
      </c>
      <c r="E2780" t="inlineStr">
        <is>
          <t>FOR/BP11: Hand Over Of Blank Failed</t>
        </is>
      </c>
      <c r="F2780" t="n">
        <v>48</v>
      </c>
      <c r="G2780" t="n">
        <v>38.4714333333333</v>
      </c>
    </row>
    <row r="2781">
      <c r="A2781" t="inlineStr">
        <is>
          <t>Daily_Minor_Stops_2026_09_18.xlsx</t>
        </is>
      </c>
      <c r="B2781" t="inlineStr">
        <is>
          <t>Samridhi 5 Star Line</t>
        </is>
      </c>
      <c r="C2781" s="80" t="n">
        <v>46147</v>
      </c>
      <c r="D2781" t="inlineStr">
        <is>
          <t>FS-HCM-1</t>
        </is>
      </c>
      <c r="E2781" t="inlineStr">
        <is>
          <t>HXX: Film Is Broken</t>
        </is>
      </c>
      <c r="F2781" t="n">
        <v>22</v>
      </c>
      <c r="G2781" t="n">
        <v>23.5177333333333</v>
      </c>
    </row>
    <row r="2782">
      <c r="A2782" t="inlineStr">
        <is>
          <t>Daily_Minor_Stops_2026_09_18.xlsx</t>
        </is>
      </c>
      <c r="B2782" t="inlineStr">
        <is>
          <t>Samridhi 5 Star Line</t>
        </is>
      </c>
      <c r="C2782" s="80" t="n">
        <v>46147</v>
      </c>
      <c r="D2782" t="inlineStr">
        <is>
          <t>FS-HCM-1</t>
        </is>
      </c>
      <c r="E2782" t="inlineStr">
        <is>
          <t>FBX: Jam At Infeed</t>
        </is>
      </c>
      <c r="F2782" t="n">
        <v>44</v>
      </c>
      <c r="G2782" t="n">
        <v>15.5236</v>
      </c>
    </row>
    <row r="2783">
      <c r="A2783" t="inlineStr">
        <is>
          <t>Daily_Minor_Stops_2026_09_18.xlsx</t>
        </is>
      </c>
      <c r="B2783" t="inlineStr">
        <is>
          <t>Samridhi 5 Star Line</t>
        </is>
      </c>
      <c r="C2783" s="80" t="n">
        <v>46147</v>
      </c>
      <c r="D2783" t="inlineStr">
        <is>
          <t>FS-HCM-2</t>
        </is>
      </c>
      <c r="E2783" t="inlineStr">
        <is>
          <t>HXX: Film Is Broken</t>
        </is>
      </c>
      <c r="F2783" t="n">
        <v>20</v>
      </c>
      <c r="G2783" t="n">
        <v>20.6522333333333</v>
      </c>
    </row>
    <row r="2784">
      <c r="A2784" t="inlineStr">
        <is>
          <t>Daily_Minor_Stops_2026_09_18.xlsx</t>
        </is>
      </c>
      <c r="B2784" t="inlineStr">
        <is>
          <t>Samridhi 5 Star Line</t>
        </is>
      </c>
      <c r="C2784" s="80" t="n">
        <v>46147</v>
      </c>
      <c r="D2784" t="inlineStr">
        <is>
          <t>FS-HCM-2</t>
        </is>
      </c>
      <c r="E2784" t="inlineStr">
        <is>
          <t>FBX: Jam At Infeed</t>
        </is>
      </c>
      <c r="F2784" t="n">
        <v>24</v>
      </c>
      <c r="G2784" t="n">
        <v>8.97405</v>
      </c>
    </row>
    <row r="2785">
      <c r="A2785" t="inlineStr">
        <is>
          <t>Daily_Minor_Stops_2026_09_18.xlsx</t>
        </is>
      </c>
      <c r="B2785" t="inlineStr">
        <is>
          <t>Samridhi 5 Star Line</t>
        </is>
      </c>
      <c r="C2785" s="80" t="n">
        <v>46147</v>
      </c>
      <c r="D2785" t="inlineStr">
        <is>
          <t>FS-HCM-3</t>
        </is>
      </c>
      <c r="E2785" t="inlineStr">
        <is>
          <t>HXX: Film Is Broken</t>
        </is>
      </c>
      <c r="F2785" t="n">
        <v>11</v>
      </c>
      <c r="G2785" t="n">
        <v>4.9889</v>
      </c>
    </row>
    <row r="2786">
      <c r="A2786" t="inlineStr">
        <is>
          <t>Daily_Minor_Stops_2026_09_18.xlsx</t>
        </is>
      </c>
      <c r="B2786" t="inlineStr">
        <is>
          <t>Samridhi 5 Star Line</t>
        </is>
      </c>
      <c r="C2786" s="80" t="n">
        <v>46147</v>
      </c>
      <c r="D2786" t="inlineStr">
        <is>
          <t>FS-HCM-3</t>
        </is>
      </c>
      <c r="E2786" t="inlineStr">
        <is>
          <t>HXX: Data Printer Not Ready</t>
        </is>
      </c>
      <c r="F2786" t="n">
        <v>10</v>
      </c>
      <c r="G2786" t="n">
        <v>23.9867666666667</v>
      </c>
    </row>
    <row r="2787">
      <c r="A2787" t="inlineStr">
        <is>
          <t>Daily_Minor_Stops_2026_09_18.xlsx</t>
        </is>
      </c>
      <c r="B2787" t="inlineStr">
        <is>
          <t>Samridhi 5 Star Line</t>
        </is>
      </c>
      <c r="C2787" s="80" t="n">
        <v>46147</v>
      </c>
      <c r="D2787" t="inlineStr">
        <is>
          <t>FS-HCM-4</t>
        </is>
      </c>
      <c r="E2787" t="inlineStr">
        <is>
          <t>HXX: Film Is Broken</t>
        </is>
      </c>
      <c r="F2787" t="n">
        <v>4</v>
      </c>
      <c r="G2787" t="n">
        <v>4.83341666666667</v>
      </c>
    </row>
    <row r="2788">
      <c r="A2788" t="inlineStr">
        <is>
          <t>Daily_Minor_Stops_2026_09_18.xlsx</t>
        </is>
      </c>
      <c r="B2788" t="inlineStr">
        <is>
          <t>Samridhi 5 Star Line</t>
        </is>
      </c>
      <c r="C2788" s="80" t="n">
        <v>46147</v>
      </c>
      <c r="D2788" t="inlineStr">
        <is>
          <t>FS-HCM-4</t>
        </is>
      </c>
      <c r="E2788" t="inlineStr">
        <is>
          <t>HXX: Both Film Reels Are Empty</t>
        </is>
      </c>
      <c r="F2788" t="n">
        <v>3</v>
      </c>
      <c r="G2788" t="n">
        <v>1.48808333333333</v>
      </c>
    </row>
    <row r="2789">
      <c r="A2789" t="inlineStr">
        <is>
          <t>Daily_Minor_Stops_2026_09_18.xlsx</t>
        </is>
      </c>
      <c r="B2789" t="inlineStr">
        <is>
          <t>Samridhi 5 Star Line</t>
        </is>
      </c>
      <c r="C2789" s="80" t="n">
        <v>46147</v>
      </c>
      <c r="D2789" t="inlineStr">
        <is>
          <t>FS-HRM-5</t>
        </is>
      </c>
      <c r="E2789" t="inlineStr">
        <is>
          <t>Cover Machine Outfeed Open</t>
        </is>
      </c>
      <c r="F2789" t="n">
        <v>2</v>
      </c>
      <c r="G2789" t="n">
        <v>1.16676666666667</v>
      </c>
    </row>
    <row r="2790">
      <c r="A2790" t="inlineStr">
        <is>
          <t>Daily_Minor_Stops_2026_09_18.xlsx</t>
        </is>
      </c>
      <c r="B2790" t="inlineStr">
        <is>
          <t>Samridhi 5 Star Line</t>
        </is>
      </c>
      <c r="C2790" s="80" t="n">
        <v>46147</v>
      </c>
      <c r="D2790" t="inlineStr">
        <is>
          <t>FS-HRM-5</t>
        </is>
      </c>
      <c r="E2790" t="inlineStr">
        <is>
          <t>Check Film</t>
        </is>
      </c>
      <c r="F2790" t="n">
        <v>2</v>
      </c>
      <c r="G2790" t="n">
        <v>1.66746666666667</v>
      </c>
    </row>
    <row r="2791">
      <c r="A2791" t="inlineStr">
        <is>
          <t>Daily_Minor_Stops_2026_09_18.xlsx</t>
        </is>
      </c>
      <c r="B2791" t="inlineStr">
        <is>
          <t>Samridhi 5 Star Line</t>
        </is>
      </c>
      <c r="C2791" s="80" t="n">
        <v>46147</v>
      </c>
      <c r="D2791" t="inlineStr">
        <is>
          <t>FS-TTLi-1</t>
        </is>
      </c>
      <c r="E2791" t="inlineStr">
        <is>
          <t>LOD/TGR11: Robot-Gripper Sensor Fault</t>
        </is>
      </c>
      <c r="F2791" t="n">
        <v>4</v>
      </c>
      <c r="G2791" t="n">
        <v>6.34198333333333</v>
      </c>
    </row>
    <row r="2792">
      <c r="A2792" t="inlineStr">
        <is>
          <t>Daily_Minor_Stops_2026_09_18.xlsx</t>
        </is>
      </c>
      <c r="B2792" t="inlineStr">
        <is>
          <t>Samridhi 5 Star Line</t>
        </is>
      </c>
      <c r="C2792" s="80" t="n">
        <v>46147</v>
      </c>
      <c r="D2792" t="inlineStr">
        <is>
          <t>FS-TTLi-1</t>
        </is>
      </c>
      <c r="E2792" t="inlineStr">
        <is>
          <t>FOR/BP11: Hand Over Of Blank Failed</t>
        </is>
      </c>
      <c r="F2792" t="n">
        <v>29</v>
      </c>
      <c r="G2792" t="n">
        <v>12.1647666666667</v>
      </c>
    </row>
    <row r="2793">
      <c r="A2793" t="inlineStr">
        <is>
          <t>Daily_Minor_Stops_2026_09_18.xlsx</t>
        </is>
      </c>
      <c r="B2793" t="inlineStr">
        <is>
          <t>Samridhi 5 Star Line</t>
        </is>
      </c>
      <c r="C2793" s="80" t="n">
        <v>46147</v>
      </c>
      <c r="D2793" t="inlineStr">
        <is>
          <t>FS-TTLi-2</t>
        </is>
      </c>
      <c r="E2793" t="inlineStr">
        <is>
          <t>LOD/TPG11: Move Time Out</t>
        </is>
      </c>
      <c r="F2793" t="n">
        <v>5</v>
      </c>
      <c r="G2793" t="n">
        <v>33.6795333333333</v>
      </c>
    </row>
    <row r="2794">
      <c r="A2794" t="inlineStr">
        <is>
          <t>Daily_Minor_Stops_2026_09_18.xlsx</t>
        </is>
      </c>
      <c r="B2794" t="inlineStr">
        <is>
          <t>Samridhi 5 Star Line</t>
        </is>
      </c>
      <c r="C2794" s="80" t="n">
        <v>46147</v>
      </c>
      <c r="D2794" t="inlineStr">
        <is>
          <t>FS-TTLi-2</t>
        </is>
      </c>
      <c r="E2794" t="inlineStr">
        <is>
          <t>LOD/TGR11: Robot-Gripper Sensor Fault</t>
        </is>
      </c>
      <c r="F2794" t="n">
        <v>6</v>
      </c>
      <c r="G2794" t="n">
        <v>4.6668</v>
      </c>
    </row>
    <row r="2795">
      <c r="A2795" t="inlineStr">
        <is>
          <t>Daily_Minor_Stops_2026_09_18.xlsx</t>
        </is>
      </c>
      <c r="B2795" t="inlineStr">
        <is>
          <t>Samridhi 5 Star Line</t>
        </is>
      </c>
      <c r="C2795" s="80" t="n">
        <v>46147</v>
      </c>
      <c r="D2795" t="inlineStr">
        <is>
          <t>FS-TTLi-3</t>
        </is>
      </c>
      <c r="E2795" t="inlineStr">
        <is>
          <t>FOR/FT11: Hand Over Failure Of Tray</t>
        </is>
      </c>
      <c r="F2795" t="n">
        <v>11</v>
      </c>
      <c r="G2795" t="n">
        <v>3.31755</v>
      </c>
    </row>
    <row r="2796">
      <c r="A2796" t="inlineStr">
        <is>
          <t>Daily_Minor_Stops_2026_09_18.xlsx</t>
        </is>
      </c>
      <c r="B2796" t="inlineStr">
        <is>
          <t>Samridhi 5 Star Line</t>
        </is>
      </c>
      <c r="C2796" s="80" t="n">
        <v>46147</v>
      </c>
      <c r="D2796" t="inlineStr">
        <is>
          <t>FS-TTLi-3</t>
        </is>
      </c>
      <c r="E2796" t="inlineStr">
        <is>
          <t>CLO/TFXX: Jam On Tray Infeed</t>
        </is>
      </c>
      <c r="F2796" t="n">
        <v>4</v>
      </c>
      <c r="G2796" t="n">
        <v>26.3360666666667</v>
      </c>
    </row>
    <row r="2797">
      <c r="A2797" t="inlineStr">
        <is>
          <t>Daily_Minor_Stops_2026_09_18.xlsx</t>
        </is>
      </c>
      <c r="B2797" t="inlineStr">
        <is>
          <t>Samridhi 5 Star Line</t>
        </is>
      </c>
      <c r="C2797" s="80" t="n">
        <v>46148</v>
      </c>
      <c r="D2797" t="inlineStr">
        <is>
          <t>FS-HCM-1</t>
        </is>
      </c>
      <c r="E2797" t="inlineStr">
        <is>
          <t>FBX: Overflow At Infeed</t>
        </is>
      </c>
      <c r="F2797" t="n">
        <v>21</v>
      </c>
      <c r="G2797" t="n">
        <v>7.16028333333333</v>
      </c>
    </row>
    <row r="2798">
      <c r="A2798" t="inlineStr">
        <is>
          <t>Daily_Minor_Stops_2026_09_18.xlsx</t>
        </is>
      </c>
      <c r="B2798" t="inlineStr">
        <is>
          <t>Samridhi 5 Star Line</t>
        </is>
      </c>
      <c r="C2798" s="80" t="n">
        <v>46148</v>
      </c>
      <c r="D2798" t="inlineStr">
        <is>
          <t>FS-HCM-1</t>
        </is>
      </c>
      <c r="E2798" t="inlineStr">
        <is>
          <t>FBX: Jam At Infeed</t>
        </is>
      </c>
      <c r="F2798" t="n">
        <v>91</v>
      </c>
      <c r="G2798" t="n">
        <v>32.49295</v>
      </c>
    </row>
    <row r="2799">
      <c r="A2799" t="inlineStr">
        <is>
          <t>Daily_Minor_Stops_2026_09_18.xlsx</t>
        </is>
      </c>
      <c r="B2799" t="inlineStr">
        <is>
          <t>Samridhi 5 Star Line</t>
        </is>
      </c>
      <c r="C2799" s="80" t="n">
        <v>46148</v>
      </c>
      <c r="D2799" t="inlineStr">
        <is>
          <t>FS-HCM-2</t>
        </is>
      </c>
      <c r="E2799" t="inlineStr">
        <is>
          <t>HXX: Film Is Broken</t>
        </is>
      </c>
      <c r="F2799" t="n">
        <v>27</v>
      </c>
      <c r="G2799" t="n">
        <v>29.51835</v>
      </c>
    </row>
    <row r="2800">
      <c r="A2800" t="inlineStr">
        <is>
          <t>Daily_Minor_Stops_2026_09_18.xlsx</t>
        </is>
      </c>
      <c r="B2800" t="inlineStr">
        <is>
          <t>Samridhi 5 Star Line</t>
        </is>
      </c>
      <c r="C2800" s="80" t="n">
        <v>46148</v>
      </c>
      <c r="D2800" t="inlineStr">
        <is>
          <t>FS-HCM-2</t>
        </is>
      </c>
      <c r="E2800" t="inlineStr">
        <is>
          <t>FBX: Jam At Infeed</t>
        </is>
      </c>
      <c r="F2800" t="n">
        <v>23</v>
      </c>
      <c r="G2800" t="n">
        <v>10.8447166666667</v>
      </c>
    </row>
    <row r="2801">
      <c r="A2801" t="inlineStr">
        <is>
          <t>Daily_Minor_Stops_2026_09_18.xlsx</t>
        </is>
      </c>
      <c r="B2801" t="inlineStr">
        <is>
          <t>Samridhi 5 Star Line</t>
        </is>
      </c>
      <c r="C2801" s="80" t="n">
        <v>46148</v>
      </c>
      <c r="D2801" t="inlineStr">
        <is>
          <t>FS-HCM-3</t>
        </is>
      </c>
      <c r="E2801" t="inlineStr">
        <is>
          <t>HXX: Film Is Broken</t>
        </is>
      </c>
      <c r="F2801" t="n">
        <v>15</v>
      </c>
      <c r="G2801" t="n">
        <v>4.99981666666667</v>
      </c>
    </row>
    <row r="2802">
      <c r="A2802" t="inlineStr">
        <is>
          <t>Daily_Minor_Stops_2026_09_18.xlsx</t>
        </is>
      </c>
      <c r="B2802" t="inlineStr">
        <is>
          <t>Samridhi 5 Star Line</t>
        </is>
      </c>
      <c r="C2802" s="80" t="n">
        <v>46148</v>
      </c>
      <c r="D2802" t="inlineStr">
        <is>
          <t>FS-HCM-3</t>
        </is>
      </c>
      <c r="E2802" t="inlineStr">
        <is>
          <t>FBX: Overflow At Infeed</t>
        </is>
      </c>
      <c r="F2802" t="n">
        <v>6</v>
      </c>
      <c r="G2802" t="n">
        <v>3.01008333333333</v>
      </c>
    </row>
    <row r="2803">
      <c r="A2803" t="inlineStr">
        <is>
          <t>Daily_Minor_Stops_2026_09_18.xlsx</t>
        </is>
      </c>
      <c r="B2803" t="inlineStr">
        <is>
          <t>Samridhi 5 Star Line</t>
        </is>
      </c>
      <c r="C2803" s="80" t="n">
        <v>46148</v>
      </c>
      <c r="D2803" t="inlineStr">
        <is>
          <t>FS-HCM-4</t>
        </is>
      </c>
      <c r="E2803" t="inlineStr">
        <is>
          <t>HXX: Both Film Reels Are Empty</t>
        </is>
      </c>
      <c r="F2803" t="n">
        <v>4</v>
      </c>
      <c r="G2803" t="n">
        <v>1.32696666666667</v>
      </c>
    </row>
    <row r="2804">
      <c r="A2804" t="inlineStr">
        <is>
          <t>Daily_Minor_Stops_2026_09_18.xlsx</t>
        </is>
      </c>
      <c r="B2804" t="inlineStr">
        <is>
          <t>Samridhi 5 Star Line</t>
        </is>
      </c>
      <c r="C2804" s="80" t="n">
        <v>46148</v>
      </c>
      <c r="D2804" t="inlineStr">
        <is>
          <t>FS-HCM-4</t>
        </is>
      </c>
      <c r="E2804" t="inlineStr">
        <is>
          <t>Cover Folding Box Open</t>
        </is>
      </c>
      <c r="F2804" t="n">
        <v>3</v>
      </c>
      <c r="G2804" t="n">
        <v>5.16791666666667</v>
      </c>
    </row>
    <row r="2805">
      <c r="A2805" t="inlineStr">
        <is>
          <t>Daily_Minor_Stops_2026_09_18.xlsx</t>
        </is>
      </c>
      <c r="B2805" t="inlineStr">
        <is>
          <t>Samridhi 5 Star Line</t>
        </is>
      </c>
      <c r="C2805" s="80" t="n">
        <v>46148</v>
      </c>
      <c r="D2805" t="inlineStr">
        <is>
          <t>FS-HRM-5</t>
        </is>
      </c>
      <c r="E2805" t="inlineStr">
        <is>
          <t>Film Is Broken-1</t>
        </is>
      </c>
      <c r="F2805" t="n">
        <v>2</v>
      </c>
      <c r="G2805" t="n">
        <v>1.16005</v>
      </c>
    </row>
    <row r="2806">
      <c r="A2806" t="inlineStr">
        <is>
          <t>Daily_Minor_Stops_2026_09_18.xlsx</t>
        </is>
      </c>
      <c r="B2806" t="inlineStr">
        <is>
          <t>Samridhi 5 Star Line</t>
        </is>
      </c>
      <c r="C2806" s="80" t="n">
        <v>46148</v>
      </c>
      <c r="D2806" t="inlineStr">
        <is>
          <t>FS-HRM-5</t>
        </is>
      </c>
      <c r="E2806" t="inlineStr">
        <is>
          <t>Cylinder Blocked-1</t>
        </is>
      </c>
      <c r="F2806" t="n">
        <v>2</v>
      </c>
      <c r="G2806" t="n">
        <v>0.333016666666667</v>
      </c>
    </row>
    <row r="2807">
      <c r="A2807" t="inlineStr">
        <is>
          <t>Daily_Minor_Stops_2026_09_18.xlsx</t>
        </is>
      </c>
      <c r="B2807" t="inlineStr">
        <is>
          <t>Samridhi 5 Star Line</t>
        </is>
      </c>
      <c r="C2807" s="80" t="n">
        <v>46148</v>
      </c>
      <c r="D2807" t="inlineStr">
        <is>
          <t>FS-TTLi-1</t>
        </is>
      </c>
      <c r="E2807" t="inlineStr">
        <is>
          <t>LOD/TGR11: Robot-Gripper Sensor Fault</t>
        </is>
      </c>
      <c r="F2807" t="n">
        <v>5</v>
      </c>
      <c r="G2807" t="n">
        <v>1.50856666666667</v>
      </c>
    </row>
    <row r="2808">
      <c r="A2808" t="inlineStr">
        <is>
          <t>Daily_Minor_Stops_2026_09_18.xlsx</t>
        </is>
      </c>
      <c r="B2808" t="inlineStr">
        <is>
          <t>Samridhi 5 Star Line</t>
        </is>
      </c>
      <c r="C2808" s="80" t="n">
        <v>46148</v>
      </c>
      <c r="D2808" t="inlineStr">
        <is>
          <t>FS-TTLi-1</t>
        </is>
      </c>
      <c r="E2808" t="inlineStr">
        <is>
          <t>FOR/BP11: Hand Over Of Blank Failed</t>
        </is>
      </c>
      <c r="F2808" t="n">
        <v>5</v>
      </c>
      <c r="G2808" t="n">
        <v>2.8333</v>
      </c>
    </row>
    <row r="2809">
      <c r="A2809" t="inlineStr">
        <is>
          <t>Daily_Minor_Stops_2026_09_18.xlsx</t>
        </is>
      </c>
      <c r="B2809" t="inlineStr">
        <is>
          <t>Samridhi 5 Star Line</t>
        </is>
      </c>
      <c r="C2809" s="80" t="n">
        <v>46148</v>
      </c>
      <c r="D2809" t="inlineStr">
        <is>
          <t>FS-TTLi-2</t>
        </is>
      </c>
      <c r="E2809" t="inlineStr">
        <is>
          <t>LOD/TPG11: Move Time Out</t>
        </is>
      </c>
      <c r="F2809" t="n">
        <v>8</v>
      </c>
      <c r="G2809" t="n">
        <v>12.3383333333333</v>
      </c>
    </row>
    <row r="2810">
      <c r="A2810" t="inlineStr">
        <is>
          <t>Daily_Minor_Stops_2026_09_18.xlsx</t>
        </is>
      </c>
      <c r="B2810" t="inlineStr">
        <is>
          <t>Samridhi 5 Star Line</t>
        </is>
      </c>
      <c r="C2810" s="80" t="n">
        <v>46148</v>
      </c>
      <c r="D2810" t="inlineStr">
        <is>
          <t>FS-TTLi-2</t>
        </is>
      </c>
      <c r="E2810" t="inlineStr">
        <is>
          <t>FOR/BP11: Hand Over Of Blank Failed</t>
        </is>
      </c>
      <c r="F2810" t="n">
        <v>10</v>
      </c>
      <c r="G2810" t="n">
        <v>9.500249999999999</v>
      </c>
    </row>
    <row r="2811">
      <c r="A2811" t="inlineStr">
        <is>
          <t>Daily_Minor_Stops_2026_09_18.xlsx</t>
        </is>
      </c>
      <c r="B2811" t="inlineStr">
        <is>
          <t>Samridhi 5 Star Line</t>
        </is>
      </c>
      <c r="C2811" s="80" t="n">
        <v>46148</v>
      </c>
      <c r="D2811" t="inlineStr">
        <is>
          <t>FS-TTLi-3</t>
        </is>
      </c>
      <c r="E2811" t="inlineStr">
        <is>
          <t>LOD/TGR11: Robot-Gripper Sensor Fault</t>
        </is>
      </c>
      <c r="F2811" t="n">
        <v>4</v>
      </c>
      <c r="G2811" t="n">
        <v>0.827566666666667</v>
      </c>
    </row>
    <row r="2812">
      <c r="A2812" t="inlineStr">
        <is>
          <t>Daily_Minor_Stops_2026_09_18.xlsx</t>
        </is>
      </c>
      <c r="B2812" t="inlineStr">
        <is>
          <t>Samridhi 5 Star Line</t>
        </is>
      </c>
      <c r="C2812" s="80" t="n">
        <v>46148</v>
      </c>
      <c r="D2812" t="inlineStr">
        <is>
          <t>FS-TTLi-3</t>
        </is>
      </c>
      <c r="E2812" t="inlineStr">
        <is>
          <t>FOR/BP11: Hand Over Of Blank Failed</t>
        </is>
      </c>
      <c r="F2812" t="n">
        <v>6</v>
      </c>
      <c r="G2812" t="n">
        <v>2.01465</v>
      </c>
    </row>
    <row r="2813">
      <c r="A2813" t="inlineStr">
        <is>
          <t>Daily_Minor_Stops_2026_09_18.xlsx</t>
        </is>
      </c>
      <c r="B2813" t="inlineStr">
        <is>
          <t>Samridhi 5 Star Line</t>
        </is>
      </c>
      <c r="C2813" s="80" t="n">
        <v>46149</v>
      </c>
      <c r="D2813" t="inlineStr">
        <is>
          <t>FS-HCM-1</t>
        </is>
      </c>
      <c r="E2813" t="inlineStr">
        <is>
          <t>FBX: Overflow At Infeed</t>
        </is>
      </c>
      <c r="F2813" t="n">
        <v>26</v>
      </c>
      <c r="G2813" t="n">
        <v>9.173866666666671</v>
      </c>
    </row>
    <row r="2814">
      <c r="A2814" t="inlineStr">
        <is>
          <t>Daily_Minor_Stops_2026_09_18.xlsx</t>
        </is>
      </c>
      <c r="B2814" t="inlineStr">
        <is>
          <t>Samridhi 5 Star Line</t>
        </is>
      </c>
      <c r="C2814" s="80" t="n">
        <v>46149</v>
      </c>
      <c r="D2814" t="inlineStr">
        <is>
          <t>FS-HCM-1</t>
        </is>
      </c>
      <c r="E2814" t="inlineStr">
        <is>
          <t>FBX: Jam At Infeed</t>
        </is>
      </c>
      <c r="F2814" t="n">
        <v>56</v>
      </c>
      <c r="G2814" t="n">
        <v>17.5024833333333</v>
      </c>
    </row>
    <row r="2815">
      <c r="A2815" t="inlineStr">
        <is>
          <t>Daily_Minor_Stops_2026_09_18.xlsx</t>
        </is>
      </c>
      <c r="B2815" t="inlineStr">
        <is>
          <t>Samridhi 5 Star Line</t>
        </is>
      </c>
      <c r="C2815" s="80" t="n">
        <v>46149</v>
      </c>
      <c r="D2815" t="inlineStr">
        <is>
          <t>FS-HCM-2</t>
        </is>
      </c>
      <c r="E2815" t="inlineStr">
        <is>
          <t>HXX: Film Is Broken</t>
        </is>
      </c>
      <c r="F2815" t="n">
        <v>16</v>
      </c>
      <c r="G2815" t="n">
        <v>20.18705</v>
      </c>
    </row>
    <row r="2816">
      <c r="A2816" t="inlineStr">
        <is>
          <t>Daily_Minor_Stops_2026_09_18.xlsx</t>
        </is>
      </c>
      <c r="B2816" t="inlineStr">
        <is>
          <t>Samridhi 5 Star Line</t>
        </is>
      </c>
      <c r="C2816" s="80" t="n">
        <v>46149</v>
      </c>
      <c r="D2816" t="inlineStr">
        <is>
          <t>FS-HCM-2</t>
        </is>
      </c>
      <c r="E2816" t="inlineStr">
        <is>
          <t>FBX: Overflow At Infeed</t>
        </is>
      </c>
      <c r="F2816" t="n">
        <v>10</v>
      </c>
      <c r="G2816" t="n">
        <v>3.33955</v>
      </c>
    </row>
    <row r="2817">
      <c r="A2817" t="inlineStr">
        <is>
          <t>Daily_Minor_Stops_2026_09_18.xlsx</t>
        </is>
      </c>
      <c r="B2817" t="inlineStr">
        <is>
          <t>Samridhi 5 Star Line</t>
        </is>
      </c>
      <c r="C2817" s="80" t="n">
        <v>46149</v>
      </c>
      <c r="D2817" t="inlineStr">
        <is>
          <t>FS-HCM-3</t>
        </is>
      </c>
      <c r="E2817" t="inlineStr">
        <is>
          <t>HXX: Film Is Broken</t>
        </is>
      </c>
      <c r="F2817" t="n">
        <v>13</v>
      </c>
      <c r="G2817" t="n">
        <v>6.84816666666667</v>
      </c>
    </row>
    <row r="2818">
      <c r="A2818" t="inlineStr">
        <is>
          <t>Daily_Minor_Stops_2026_09_18.xlsx</t>
        </is>
      </c>
      <c r="B2818" t="inlineStr">
        <is>
          <t>Samridhi 5 Star Line</t>
        </is>
      </c>
      <c r="C2818" s="80" t="n">
        <v>46149</v>
      </c>
      <c r="D2818" t="inlineStr">
        <is>
          <t>FS-HCM-3</t>
        </is>
      </c>
      <c r="E2818" t="inlineStr">
        <is>
          <t>FBX: Overflow At Infeed</t>
        </is>
      </c>
      <c r="F2818" t="n">
        <v>15</v>
      </c>
      <c r="G2818" t="n">
        <v>5.02941666666667</v>
      </c>
    </row>
    <row r="2819">
      <c r="A2819" t="inlineStr">
        <is>
          <t>Daily_Minor_Stops_2026_09_18.xlsx</t>
        </is>
      </c>
      <c r="B2819" t="inlineStr">
        <is>
          <t>Samridhi 5 Star Line</t>
        </is>
      </c>
      <c r="C2819" s="80" t="n">
        <v>46149</v>
      </c>
      <c r="D2819" t="inlineStr">
        <is>
          <t>FS-HCM-4</t>
        </is>
      </c>
      <c r="E2819" t="inlineStr">
        <is>
          <t>FBX: Overflow At Infeed</t>
        </is>
      </c>
      <c r="F2819" t="n">
        <v>6</v>
      </c>
      <c r="G2819" t="n">
        <v>2.15445</v>
      </c>
    </row>
    <row r="2820">
      <c r="A2820" t="inlineStr">
        <is>
          <t>Daily_Minor_Stops_2026_09_18.xlsx</t>
        </is>
      </c>
      <c r="B2820" t="inlineStr">
        <is>
          <t>Samridhi 5 Star Line</t>
        </is>
      </c>
      <c r="C2820" s="80" t="n">
        <v>46149</v>
      </c>
      <c r="D2820" t="inlineStr">
        <is>
          <t>FS-HCM-4</t>
        </is>
      </c>
      <c r="E2820" t="inlineStr">
        <is>
          <t>FBX: Jam At Infeed</t>
        </is>
      </c>
      <c r="F2820" t="n">
        <v>8</v>
      </c>
      <c r="G2820" t="n">
        <v>41.6854</v>
      </c>
    </row>
    <row r="2821">
      <c r="A2821" t="inlineStr">
        <is>
          <t>Daily_Minor_Stops_2026_09_18.xlsx</t>
        </is>
      </c>
      <c r="B2821" t="inlineStr">
        <is>
          <t>Samridhi 5 Star Line</t>
        </is>
      </c>
      <c r="C2821" s="80" t="n">
        <v>46149</v>
      </c>
      <c r="D2821" t="inlineStr">
        <is>
          <t>FS-HRM-5</t>
        </is>
      </c>
      <c r="E2821" t="inlineStr">
        <is>
          <t>Position Error-2</t>
        </is>
      </c>
      <c r="F2821" t="n">
        <v>2</v>
      </c>
      <c r="G2821" t="n">
        <v>0.493916666666667</v>
      </c>
    </row>
    <row r="2822">
      <c r="A2822" t="inlineStr">
        <is>
          <t>Daily_Minor_Stops_2026_09_18.xlsx</t>
        </is>
      </c>
      <c r="B2822" t="inlineStr">
        <is>
          <t>Samridhi 5 Star Line</t>
        </is>
      </c>
      <c r="C2822" s="80" t="n">
        <v>46149</v>
      </c>
      <c r="D2822" t="inlineStr">
        <is>
          <t>FS-HRM-5</t>
        </is>
      </c>
      <c r="E2822" t="inlineStr">
        <is>
          <t>Film Registration Error</t>
        </is>
      </c>
      <c r="F2822" t="n">
        <v>4</v>
      </c>
      <c r="G2822" t="n">
        <v>1.0007</v>
      </c>
    </row>
    <row r="2823">
      <c r="A2823" t="inlineStr">
        <is>
          <t>Daily_Minor_Stops_2026_09_18.xlsx</t>
        </is>
      </c>
      <c r="B2823" t="inlineStr">
        <is>
          <t>Samridhi 5 Star Line</t>
        </is>
      </c>
      <c r="C2823" s="80" t="n">
        <v>46149</v>
      </c>
      <c r="D2823" t="inlineStr">
        <is>
          <t>FS-TTLi-1</t>
        </is>
      </c>
      <c r="E2823" t="inlineStr">
        <is>
          <t>TTL1X/CS11: Lost Tray In Sliding Area</t>
        </is>
      </c>
      <c r="F2823" t="n">
        <v>5</v>
      </c>
      <c r="G2823" t="n">
        <v>2.84813333333333</v>
      </c>
    </row>
    <row r="2824">
      <c r="A2824" t="inlineStr">
        <is>
          <t>Daily_Minor_Stops_2026_09_18.xlsx</t>
        </is>
      </c>
      <c r="B2824" t="inlineStr">
        <is>
          <t>Samridhi 5 Star Line</t>
        </is>
      </c>
      <c r="C2824" s="80" t="n">
        <v>46149</v>
      </c>
      <c r="D2824" t="inlineStr">
        <is>
          <t>FS-TTLi-1</t>
        </is>
      </c>
      <c r="E2824" t="inlineStr">
        <is>
          <t>FOR/BP11: Hand Over Of Blank Failed</t>
        </is>
      </c>
      <c r="F2824" t="n">
        <v>12</v>
      </c>
      <c r="G2824" t="n">
        <v>11.6701166666667</v>
      </c>
    </row>
    <row r="2825">
      <c r="A2825" t="inlineStr">
        <is>
          <t>Daily_Minor_Stops_2026_09_18.xlsx</t>
        </is>
      </c>
      <c r="B2825" t="inlineStr">
        <is>
          <t>Samridhi 5 Star Line</t>
        </is>
      </c>
      <c r="C2825" s="80" t="n">
        <v>46149</v>
      </c>
      <c r="D2825" t="inlineStr">
        <is>
          <t>FS-TTLi-2</t>
        </is>
      </c>
      <c r="E2825" t="inlineStr">
        <is>
          <t>LOD/TPG11: Move Time Out</t>
        </is>
      </c>
      <c r="F2825" t="n">
        <v>6</v>
      </c>
      <c r="G2825" t="n">
        <v>2.50143333333333</v>
      </c>
    </row>
    <row r="2826">
      <c r="A2826" t="inlineStr">
        <is>
          <t>Daily_Minor_Stops_2026_09_18.xlsx</t>
        </is>
      </c>
      <c r="B2826" t="inlineStr">
        <is>
          <t>Samridhi 5 Star Line</t>
        </is>
      </c>
      <c r="C2826" s="80" t="n">
        <v>46149</v>
      </c>
      <c r="D2826" t="inlineStr">
        <is>
          <t>FS-TTLi-2</t>
        </is>
      </c>
      <c r="E2826" t="inlineStr">
        <is>
          <t>FOR/BP11: Hand Over Of Blank Failed</t>
        </is>
      </c>
      <c r="F2826" t="n">
        <v>14</v>
      </c>
      <c r="G2826" t="n">
        <v>10.5046166666667</v>
      </c>
    </row>
    <row r="2827">
      <c r="A2827" t="inlineStr">
        <is>
          <t>Daily_Minor_Stops_2026_09_18.xlsx</t>
        </is>
      </c>
      <c r="B2827" t="inlineStr">
        <is>
          <t>Samridhi 5 Star Line</t>
        </is>
      </c>
      <c r="C2827" s="80" t="n">
        <v>46149</v>
      </c>
      <c r="D2827" t="inlineStr">
        <is>
          <t>FS-TTLi-3</t>
        </is>
      </c>
      <c r="E2827" t="inlineStr">
        <is>
          <t>LOD/TGR11: Robot-Gripper Sensor Fault</t>
        </is>
      </c>
      <c r="F2827" t="n">
        <v>7</v>
      </c>
      <c r="G2827" t="n">
        <v>12.9964166666667</v>
      </c>
    </row>
    <row r="2828">
      <c r="A2828" t="inlineStr">
        <is>
          <t>Daily_Minor_Stops_2026_09_18.xlsx</t>
        </is>
      </c>
      <c r="B2828" t="inlineStr">
        <is>
          <t>Samridhi 5 Star Line</t>
        </is>
      </c>
      <c r="C2828" s="80" t="n">
        <v>46149</v>
      </c>
      <c r="D2828" t="inlineStr">
        <is>
          <t>FS-TTLi-3</t>
        </is>
      </c>
      <c r="E2828" t="inlineStr">
        <is>
          <t>FOR/BP11: Hand Over Of Blank Failed</t>
        </is>
      </c>
      <c r="F2828" t="n">
        <v>11</v>
      </c>
      <c r="G2828" t="n">
        <v>8.003666666666669</v>
      </c>
    </row>
    <row r="2829">
      <c r="A2829" t="inlineStr">
        <is>
          <t>Daily_Minor_Stops_2026_09_18.xlsx</t>
        </is>
      </c>
      <c r="B2829" t="inlineStr">
        <is>
          <t>Samridhi 5 Star Line</t>
        </is>
      </c>
      <c r="C2829" s="80" t="n">
        <v>46150</v>
      </c>
      <c r="D2829" t="inlineStr">
        <is>
          <t>FS-HCM-1</t>
        </is>
      </c>
      <c r="E2829" t="inlineStr">
        <is>
          <t>HXX: Film Is Broken</t>
        </is>
      </c>
      <c r="F2829" t="n">
        <v>18</v>
      </c>
      <c r="G2829" t="n">
        <v>26.4803333333333</v>
      </c>
    </row>
    <row r="2830">
      <c r="A2830" t="inlineStr">
        <is>
          <t>Daily_Minor_Stops_2026_09_18.xlsx</t>
        </is>
      </c>
      <c r="B2830" t="inlineStr">
        <is>
          <t>Samridhi 5 Star Line</t>
        </is>
      </c>
      <c r="C2830" s="80" t="n">
        <v>46150</v>
      </c>
      <c r="D2830" t="inlineStr">
        <is>
          <t>FS-HCM-1</t>
        </is>
      </c>
      <c r="E2830" t="inlineStr">
        <is>
          <t>FBX: Jam At Infeed</t>
        </is>
      </c>
      <c r="F2830" t="n">
        <v>56</v>
      </c>
      <c r="G2830" t="n">
        <v>32.8456833333333</v>
      </c>
    </row>
    <row r="2831">
      <c r="A2831" t="inlineStr">
        <is>
          <t>Daily_Minor_Stops_2026_09_18.xlsx</t>
        </is>
      </c>
      <c r="B2831" t="inlineStr">
        <is>
          <t>Samridhi 5 Star Line</t>
        </is>
      </c>
      <c r="C2831" s="80" t="n">
        <v>46150</v>
      </c>
      <c r="D2831" t="inlineStr">
        <is>
          <t>FS-HCM-2</t>
        </is>
      </c>
      <c r="E2831" t="inlineStr">
        <is>
          <t>HXX: Film Is Broken</t>
        </is>
      </c>
      <c r="F2831" t="n">
        <v>11</v>
      </c>
      <c r="G2831" t="n">
        <v>16.9771166666667</v>
      </c>
    </row>
    <row r="2832">
      <c r="A2832" t="inlineStr">
        <is>
          <t>Daily_Minor_Stops_2026_09_18.xlsx</t>
        </is>
      </c>
      <c r="B2832" t="inlineStr">
        <is>
          <t>Samridhi 5 Star Line</t>
        </is>
      </c>
      <c r="C2832" s="80" t="n">
        <v>46150</v>
      </c>
      <c r="D2832" t="inlineStr">
        <is>
          <t>FS-HCM-2</t>
        </is>
      </c>
      <c r="E2832" t="inlineStr">
        <is>
          <t>FBX: Jam At Infeed</t>
        </is>
      </c>
      <c r="F2832" t="n">
        <v>9</v>
      </c>
      <c r="G2832" t="n">
        <v>5.6506</v>
      </c>
    </row>
    <row r="2833">
      <c r="A2833" t="inlineStr">
        <is>
          <t>Daily_Minor_Stops_2026_09_18.xlsx</t>
        </is>
      </c>
      <c r="B2833" t="inlineStr">
        <is>
          <t>Samridhi 5 Star Line</t>
        </is>
      </c>
      <c r="C2833" s="80" t="n">
        <v>46150</v>
      </c>
      <c r="D2833" t="inlineStr">
        <is>
          <t>FS-HCM-3</t>
        </is>
      </c>
      <c r="E2833" t="inlineStr">
        <is>
          <t>FBX: Overflow At Infeed</t>
        </is>
      </c>
      <c r="F2833" t="n">
        <v>6</v>
      </c>
      <c r="G2833" t="n">
        <v>2.81968333333333</v>
      </c>
    </row>
    <row r="2834">
      <c r="A2834" t="inlineStr">
        <is>
          <t>Daily_Minor_Stops_2026_09_18.xlsx</t>
        </is>
      </c>
      <c r="B2834" t="inlineStr">
        <is>
          <t>Samridhi 5 Star Line</t>
        </is>
      </c>
      <c r="C2834" s="80" t="n">
        <v>46150</v>
      </c>
      <c r="D2834" t="inlineStr">
        <is>
          <t>FS-HCM-3</t>
        </is>
      </c>
      <c r="E2834" t="inlineStr">
        <is>
          <t>FBX: Jam At Infeed</t>
        </is>
      </c>
      <c r="F2834" t="n">
        <v>6</v>
      </c>
      <c r="G2834" t="n">
        <v>2.99911666666667</v>
      </c>
    </row>
    <row r="2835">
      <c r="A2835" t="inlineStr">
        <is>
          <t>Daily_Minor_Stops_2026_09_18.xlsx</t>
        </is>
      </c>
      <c r="B2835" t="inlineStr">
        <is>
          <t>Samridhi 5 Star Line</t>
        </is>
      </c>
      <c r="C2835" s="80" t="n">
        <v>46150</v>
      </c>
      <c r="D2835" t="inlineStr">
        <is>
          <t>FS-HCM-4</t>
        </is>
      </c>
      <c r="E2835" t="inlineStr">
        <is>
          <t>FBX: Overflow At Infeed</t>
        </is>
      </c>
      <c r="F2835" t="n">
        <v>6</v>
      </c>
      <c r="G2835" t="n">
        <v>3.49933333333333</v>
      </c>
    </row>
    <row r="2836">
      <c r="A2836" t="inlineStr">
        <is>
          <t>Daily_Minor_Stops_2026_09_18.xlsx</t>
        </is>
      </c>
      <c r="B2836" t="inlineStr">
        <is>
          <t>Samridhi 5 Star Line</t>
        </is>
      </c>
      <c r="C2836" s="80" t="n">
        <v>46150</v>
      </c>
      <c r="D2836" t="inlineStr">
        <is>
          <t>FS-HCM-4</t>
        </is>
      </c>
      <c r="E2836" t="inlineStr">
        <is>
          <t>Cover Machine Discharge Open</t>
        </is>
      </c>
      <c r="F2836" t="n">
        <v>3</v>
      </c>
      <c r="G2836" t="n">
        <v>4.16671666666667</v>
      </c>
    </row>
    <row r="2837">
      <c r="A2837" t="inlineStr">
        <is>
          <t>Daily_Minor_Stops_2026_09_18.xlsx</t>
        </is>
      </c>
      <c r="B2837" t="inlineStr">
        <is>
          <t>Samridhi 5 Star Line</t>
        </is>
      </c>
      <c r="C2837" s="80" t="n">
        <v>46150</v>
      </c>
      <c r="D2837" t="inlineStr">
        <is>
          <t>FS-HRM-5</t>
        </is>
      </c>
      <c r="E2837" t="inlineStr">
        <is>
          <t>Door Metering Belt Open</t>
        </is>
      </c>
      <c r="F2837" t="n">
        <v>3</v>
      </c>
      <c r="G2837" t="n">
        <v>0.9937</v>
      </c>
    </row>
    <row r="2838">
      <c r="A2838" t="inlineStr">
        <is>
          <t>Daily_Minor_Stops_2026_09_18.xlsx</t>
        </is>
      </c>
      <c r="B2838" t="inlineStr">
        <is>
          <t>Samridhi 5 Star Line</t>
        </is>
      </c>
      <c r="C2838" s="80" t="n">
        <v>46150</v>
      </c>
      <c r="D2838" t="inlineStr">
        <is>
          <t>FS-HRM-5</t>
        </is>
      </c>
      <c r="E2838" t="inlineStr">
        <is>
          <t>Cover Machine Outfeed Open</t>
        </is>
      </c>
      <c r="F2838" t="n">
        <v>11</v>
      </c>
      <c r="G2838" t="n">
        <v>75.3312833333333</v>
      </c>
    </row>
    <row r="2839">
      <c r="A2839" t="inlineStr">
        <is>
          <t>Daily_Minor_Stops_2026_09_18.xlsx</t>
        </is>
      </c>
      <c r="B2839" t="inlineStr">
        <is>
          <t>Samridhi 5 Star Line</t>
        </is>
      </c>
      <c r="C2839" s="80" t="n">
        <v>46150</v>
      </c>
      <c r="D2839" t="inlineStr">
        <is>
          <t>FS-TTLi-1</t>
        </is>
      </c>
      <c r="E2839" t="inlineStr">
        <is>
          <t>TTL1X/CS11: Lost Tray In Sliding Area</t>
        </is>
      </c>
      <c r="F2839" t="n">
        <v>8</v>
      </c>
      <c r="G2839" t="n">
        <v>8.01435</v>
      </c>
    </row>
    <row r="2840">
      <c r="A2840" t="inlineStr">
        <is>
          <t>Daily_Minor_Stops_2026_09_18.xlsx</t>
        </is>
      </c>
      <c r="B2840" t="inlineStr">
        <is>
          <t>Samridhi 5 Star Line</t>
        </is>
      </c>
      <c r="C2840" s="80" t="n">
        <v>46150</v>
      </c>
      <c r="D2840" t="inlineStr">
        <is>
          <t>FS-TTLi-1</t>
        </is>
      </c>
      <c r="E2840" t="inlineStr">
        <is>
          <t>LOD/TPG11: Move Time Out</t>
        </is>
      </c>
      <c r="F2840" t="n">
        <v>3</v>
      </c>
      <c r="G2840" t="n">
        <v>0.6668500000000001</v>
      </c>
    </row>
    <row r="2841">
      <c r="A2841" t="inlineStr">
        <is>
          <t>Daily_Minor_Stops_2026_09_18.xlsx</t>
        </is>
      </c>
      <c r="B2841" t="inlineStr">
        <is>
          <t>Samridhi 5 Star Line</t>
        </is>
      </c>
      <c r="C2841" s="80" t="n">
        <v>46150</v>
      </c>
      <c r="D2841" t="inlineStr">
        <is>
          <t>FS-TTLi-2</t>
        </is>
      </c>
      <c r="E2841" t="inlineStr">
        <is>
          <t>TTL1X/CS11: Lost Tray In Sliding Area</t>
        </is>
      </c>
      <c r="F2841" t="n">
        <v>9</v>
      </c>
      <c r="G2841" t="n">
        <v>7.51076666666667</v>
      </c>
    </row>
    <row r="2842">
      <c r="A2842" t="inlineStr">
        <is>
          <t>Daily_Minor_Stops_2026_09_18.xlsx</t>
        </is>
      </c>
      <c r="B2842" t="inlineStr">
        <is>
          <t>Samridhi 5 Star Line</t>
        </is>
      </c>
      <c r="C2842" s="80" t="n">
        <v>46150</v>
      </c>
      <c r="D2842" t="inlineStr">
        <is>
          <t>FS-TTLi-2</t>
        </is>
      </c>
      <c r="E2842" t="inlineStr">
        <is>
          <t>LOD/TPG11: Move Time Out</t>
        </is>
      </c>
      <c r="F2842" t="n">
        <v>12</v>
      </c>
      <c r="G2842" t="n">
        <v>8.48223333333333</v>
      </c>
    </row>
    <row r="2843">
      <c r="A2843" t="inlineStr">
        <is>
          <t>Daily_Minor_Stops_2026_09_18.xlsx</t>
        </is>
      </c>
      <c r="B2843" t="inlineStr">
        <is>
          <t>Samridhi 5 Star Line</t>
        </is>
      </c>
      <c r="C2843" s="80" t="n">
        <v>46150</v>
      </c>
      <c r="D2843" t="inlineStr">
        <is>
          <t>FS-TTLi-3</t>
        </is>
      </c>
      <c r="E2843" t="inlineStr">
        <is>
          <t>LOD/TGR11: Robot-Gripper Sensor Fault</t>
        </is>
      </c>
      <c r="F2843" t="n">
        <v>3</v>
      </c>
      <c r="G2843" t="n">
        <v>2.83473333333333</v>
      </c>
    </row>
    <row r="2844">
      <c r="A2844" t="inlineStr">
        <is>
          <t>Daily_Minor_Stops_2026_09_18.xlsx</t>
        </is>
      </c>
      <c r="B2844" t="inlineStr">
        <is>
          <t>Samridhi 5 Star Line</t>
        </is>
      </c>
      <c r="C2844" s="80" t="n">
        <v>46150</v>
      </c>
      <c r="D2844" t="inlineStr">
        <is>
          <t>FS-TTLi-3</t>
        </is>
      </c>
      <c r="E2844" t="inlineStr">
        <is>
          <t>FOR/BP11: Hand Over Of Blank Failed</t>
        </is>
      </c>
      <c r="F2844" t="n">
        <v>6</v>
      </c>
      <c r="G2844" t="n">
        <v>4.17171666666667</v>
      </c>
    </row>
    <row r="2845">
      <c r="A2845" t="inlineStr">
        <is>
          <t>Daily_Minor_Stops_2026_09_18.xlsx</t>
        </is>
      </c>
      <c r="B2845" t="inlineStr">
        <is>
          <t>Samridhi 5 Star Line</t>
        </is>
      </c>
      <c r="C2845" s="80" t="n">
        <v>46151</v>
      </c>
      <c r="D2845" t="inlineStr">
        <is>
          <t>FS-HCM-1</t>
        </is>
      </c>
      <c r="E2845" t="inlineStr">
        <is>
          <t>FBX: Overflow At Infeed</t>
        </is>
      </c>
      <c r="F2845" t="n">
        <v>13</v>
      </c>
      <c r="G2845" t="n">
        <v>9.830983333333331</v>
      </c>
    </row>
    <row r="2846">
      <c r="A2846" t="inlineStr">
        <is>
          <t>Daily_Minor_Stops_2026_09_18.xlsx</t>
        </is>
      </c>
      <c r="B2846" t="inlineStr">
        <is>
          <t>Samridhi 5 Star Line</t>
        </is>
      </c>
      <c r="C2846" s="80" t="n">
        <v>46151</v>
      </c>
      <c r="D2846" t="inlineStr">
        <is>
          <t>FS-HCM-1</t>
        </is>
      </c>
      <c r="E2846" t="inlineStr">
        <is>
          <t>FBX: Jam At Infeed</t>
        </is>
      </c>
      <c r="F2846" t="n">
        <v>13</v>
      </c>
      <c r="G2846" t="n">
        <v>13.1733666666667</v>
      </c>
    </row>
    <row r="2847">
      <c r="A2847" t="inlineStr">
        <is>
          <t>Daily_Minor_Stops_2026_09_18.xlsx</t>
        </is>
      </c>
      <c r="B2847" t="inlineStr">
        <is>
          <t>Samridhi 5 Star Line</t>
        </is>
      </c>
      <c r="C2847" s="80" t="n">
        <v>46151</v>
      </c>
      <c r="D2847" t="inlineStr">
        <is>
          <t>FS-HCM-2</t>
        </is>
      </c>
      <c r="E2847" t="inlineStr">
        <is>
          <t>HXX: Film Is Broken</t>
        </is>
      </c>
      <c r="F2847" t="n">
        <v>19</v>
      </c>
      <c r="G2847" t="n">
        <v>9.8034</v>
      </c>
    </row>
    <row r="2848">
      <c r="A2848" t="inlineStr">
        <is>
          <t>Daily_Minor_Stops_2026_09_18.xlsx</t>
        </is>
      </c>
      <c r="B2848" t="inlineStr">
        <is>
          <t>Samridhi 5 Star Line</t>
        </is>
      </c>
      <c r="C2848" s="80" t="n">
        <v>46151</v>
      </c>
      <c r="D2848" t="inlineStr">
        <is>
          <t>FS-HCM-2</t>
        </is>
      </c>
      <c r="E2848" t="inlineStr">
        <is>
          <t>Cover Machine Discharge Open</t>
        </is>
      </c>
      <c r="F2848" t="n">
        <v>8</v>
      </c>
      <c r="G2848" t="n">
        <v>3.65853333333333</v>
      </c>
    </row>
    <row r="2849">
      <c r="A2849" t="inlineStr">
        <is>
          <t>Daily_Minor_Stops_2026_09_18.xlsx</t>
        </is>
      </c>
      <c r="B2849" t="inlineStr">
        <is>
          <t>Samridhi 5 Star Line</t>
        </is>
      </c>
      <c r="C2849" s="80" t="n">
        <v>46151</v>
      </c>
      <c r="D2849" t="inlineStr">
        <is>
          <t>FS-HCM-3</t>
        </is>
      </c>
      <c r="E2849" t="inlineStr">
        <is>
          <t>HXX: Film Is Broken</t>
        </is>
      </c>
      <c r="F2849" t="n">
        <v>19</v>
      </c>
      <c r="G2849" t="n">
        <v>12.3388166666667</v>
      </c>
    </row>
    <row r="2850">
      <c r="A2850" t="inlineStr">
        <is>
          <t>Daily_Minor_Stops_2026_09_18.xlsx</t>
        </is>
      </c>
      <c r="B2850" t="inlineStr">
        <is>
          <t>Samridhi 5 Star Line</t>
        </is>
      </c>
      <c r="C2850" s="80" t="n">
        <v>46151</v>
      </c>
      <c r="D2850" t="inlineStr">
        <is>
          <t>FS-HCM-3</t>
        </is>
      </c>
      <c r="E2850" t="inlineStr">
        <is>
          <t>FBX: Jam At Infeed</t>
        </is>
      </c>
      <c r="F2850" t="n">
        <v>18</v>
      </c>
      <c r="G2850" t="n">
        <v>10.1671333333333</v>
      </c>
    </row>
    <row r="2851">
      <c r="A2851" t="inlineStr">
        <is>
          <t>Daily_Minor_Stops_2026_09_18.xlsx</t>
        </is>
      </c>
      <c r="B2851" t="inlineStr">
        <is>
          <t>Samridhi 5 Star Line</t>
        </is>
      </c>
      <c r="C2851" s="80" t="n">
        <v>46151</v>
      </c>
      <c r="D2851" t="inlineStr">
        <is>
          <t>FS-HCM-4</t>
        </is>
      </c>
      <c r="E2851" t="inlineStr">
        <is>
          <t>HXX: Too Many Consecutive Rejects</t>
        </is>
      </c>
      <c r="F2851" t="n">
        <v>3</v>
      </c>
      <c r="G2851" t="n">
        <v>1.3289</v>
      </c>
    </row>
    <row r="2852">
      <c r="A2852" t="inlineStr">
        <is>
          <t>Daily_Minor_Stops_2026_09_18.xlsx</t>
        </is>
      </c>
      <c r="B2852" t="inlineStr">
        <is>
          <t>Samridhi 5 Star Line</t>
        </is>
      </c>
      <c r="C2852" s="80" t="n">
        <v>46151</v>
      </c>
      <c r="D2852" t="inlineStr">
        <is>
          <t>FS-HCM-4</t>
        </is>
      </c>
      <c r="E2852" t="inlineStr">
        <is>
          <t>FBX: Jam At Infeed</t>
        </is>
      </c>
      <c r="F2852" t="n">
        <v>10</v>
      </c>
      <c r="G2852" t="n">
        <v>5.34743333333333</v>
      </c>
    </row>
    <row r="2853">
      <c r="A2853" t="inlineStr">
        <is>
          <t>Daily_Minor_Stops_2026_09_18.xlsx</t>
        </is>
      </c>
      <c r="B2853" t="inlineStr">
        <is>
          <t>Samridhi 5 Star Line</t>
        </is>
      </c>
      <c r="C2853" s="80" t="n">
        <v>46151</v>
      </c>
      <c r="D2853" t="inlineStr">
        <is>
          <t>FS-HRM-5</t>
        </is>
      </c>
      <c r="E2853" t="inlineStr">
        <is>
          <t>Film Is Broken-1</t>
        </is>
      </c>
      <c r="F2853" t="n">
        <v>4</v>
      </c>
      <c r="G2853" t="n">
        <v>7.34233333333333</v>
      </c>
    </row>
    <row r="2854">
      <c r="A2854" t="inlineStr">
        <is>
          <t>Daily_Minor_Stops_2026_09_18.xlsx</t>
        </is>
      </c>
      <c r="B2854" t="inlineStr">
        <is>
          <t>Samridhi 5 Star Line</t>
        </is>
      </c>
      <c r="C2854" s="80" t="n">
        <v>46151</v>
      </c>
      <c r="D2854" t="inlineStr">
        <is>
          <t>FS-HRM-5</t>
        </is>
      </c>
      <c r="E2854" t="inlineStr">
        <is>
          <t>Cover Machine Outfeed Open</t>
        </is>
      </c>
      <c r="F2854" t="n">
        <v>5</v>
      </c>
      <c r="G2854" t="n">
        <v>1.49465</v>
      </c>
    </row>
    <row r="2855">
      <c r="A2855" t="inlineStr">
        <is>
          <t>Daily_Minor_Stops_2026_09_18.xlsx</t>
        </is>
      </c>
      <c r="B2855" t="inlineStr">
        <is>
          <t>Samridhi 5 Star Line</t>
        </is>
      </c>
      <c r="C2855" s="80" t="n">
        <v>46151</v>
      </c>
      <c r="D2855" t="inlineStr">
        <is>
          <t>FS-TTLi-1</t>
        </is>
      </c>
      <c r="E2855" t="inlineStr">
        <is>
          <t>LOD/TGR11: Robot-Gripper Sensor Fault</t>
        </is>
      </c>
      <c r="F2855" t="n">
        <v>10</v>
      </c>
      <c r="G2855" t="n">
        <v>13.8506833333333</v>
      </c>
    </row>
    <row r="2856">
      <c r="A2856" t="inlineStr">
        <is>
          <t>Daily_Minor_Stops_2026_09_18.xlsx</t>
        </is>
      </c>
      <c r="B2856" t="inlineStr">
        <is>
          <t>Samridhi 5 Star Line</t>
        </is>
      </c>
      <c r="C2856" s="80" t="n">
        <v>46151</v>
      </c>
      <c r="D2856" t="inlineStr">
        <is>
          <t>FS-TTLi-1</t>
        </is>
      </c>
      <c r="E2856" t="inlineStr">
        <is>
          <t>FOR/FT11: Hand Over Failure Of Tray</t>
        </is>
      </c>
      <c r="F2856" t="n">
        <v>9</v>
      </c>
      <c r="G2856" t="n">
        <v>4.00141666666667</v>
      </c>
    </row>
    <row r="2857">
      <c r="A2857" t="inlineStr">
        <is>
          <t>Daily_Minor_Stops_2026_09_18.xlsx</t>
        </is>
      </c>
      <c r="B2857" t="inlineStr">
        <is>
          <t>Samridhi 5 Star Line</t>
        </is>
      </c>
      <c r="C2857" s="80" t="n">
        <v>46151</v>
      </c>
      <c r="D2857" t="inlineStr">
        <is>
          <t>FS-TTLi-2</t>
        </is>
      </c>
      <c r="E2857" t="inlineStr">
        <is>
          <t>LOD/TPG11: Move Time Out</t>
        </is>
      </c>
      <c r="F2857" t="n">
        <v>5</v>
      </c>
      <c r="G2857" t="n">
        <v>2.50163333333333</v>
      </c>
    </row>
    <row r="2858">
      <c r="A2858" t="inlineStr">
        <is>
          <t>Daily_Minor_Stops_2026_09_18.xlsx</t>
        </is>
      </c>
      <c r="B2858" t="inlineStr">
        <is>
          <t>Samridhi 5 Star Line</t>
        </is>
      </c>
      <c r="C2858" s="80" t="n">
        <v>46151</v>
      </c>
      <c r="D2858" t="inlineStr">
        <is>
          <t>FS-TTLi-2</t>
        </is>
      </c>
      <c r="E2858" t="inlineStr">
        <is>
          <t>FOR/BP11: Hand Over Of Blank Failed</t>
        </is>
      </c>
      <c r="F2858" t="n">
        <v>7</v>
      </c>
      <c r="G2858" t="n">
        <v>4.65356666666667</v>
      </c>
    </row>
    <row r="2859">
      <c r="A2859" t="inlineStr">
        <is>
          <t>Daily_Minor_Stops_2026_09_18.xlsx</t>
        </is>
      </c>
      <c r="B2859" t="inlineStr">
        <is>
          <t>Samridhi 5 Star Line</t>
        </is>
      </c>
      <c r="C2859" s="80" t="n">
        <v>46151</v>
      </c>
      <c r="D2859" t="inlineStr">
        <is>
          <t>FS-TTLi-3</t>
        </is>
      </c>
      <c r="E2859" t="inlineStr">
        <is>
          <t>FOR/FT11: Hand Over Failure Of Tray</t>
        </is>
      </c>
      <c r="F2859" t="n">
        <v>11</v>
      </c>
      <c r="G2859" t="n">
        <v>14.502</v>
      </c>
    </row>
    <row r="2860">
      <c r="A2860" t="inlineStr">
        <is>
          <t>Daily_Minor_Stops_2026_09_18.xlsx</t>
        </is>
      </c>
      <c r="B2860" t="inlineStr">
        <is>
          <t>Samridhi 5 Star Line</t>
        </is>
      </c>
      <c r="C2860" s="80" t="n">
        <v>46151</v>
      </c>
      <c r="D2860" t="inlineStr">
        <is>
          <t>FS-TTLi-3</t>
        </is>
      </c>
      <c r="E2860" t="inlineStr">
        <is>
          <t>FOR/BP11: Hand Over Of Blank Failed</t>
        </is>
      </c>
      <c r="F2860" t="n">
        <v>17</v>
      </c>
      <c r="G2860" t="n">
        <v>10.3346166666667</v>
      </c>
    </row>
    <row r="2861">
      <c r="A2861" t="inlineStr">
        <is>
          <t>Daily_Minor_Stops_2026_09_18.xlsx</t>
        </is>
      </c>
      <c r="B2861" t="inlineStr">
        <is>
          <t>Samridhi 5 Star Line</t>
        </is>
      </c>
      <c r="C2861" s="80" t="n">
        <v>46152</v>
      </c>
      <c r="D2861" t="inlineStr">
        <is>
          <t>FS-HCM-1</t>
        </is>
      </c>
      <c r="E2861" t="inlineStr">
        <is>
          <t>HXX: Film Is Broken</t>
        </is>
      </c>
      <c r="F2861" t="n">
        <v>7</v>
      </c>
      <c r="G2861" t="n">
        <v>5.67503333333333</v>
      </c>
    </row>
    <row r="2862">
      <c r="A2862" t="inlineStr">
        <is>
          <t>Daily_Minor_Stops_2026_09_18.xlsx</t>
        </is>
      </c>
      <c r="B2862" t="inlineStr">
        <is>
          <t>Samridhi 5 Star Line</t>
        </is>
      </c>
      <c r="C2862" s="80" t="n">
        <v>46152</v>
      </c>
      <c r="D2862" t="inlineStr">
        <is>
          <t>FS-HCM-1</t>
        </is>
      </c>
      <c r="E2862" t="inlineStr">
        <is>
          <t>HXX: Both Film Reels Are Empty</t>
        </is>
      </c>
      <c r="F2862" t="n">
        <v>10</v>
      </c>
      <c r="G2862" t="n">
        <v>6.34278333333333</v>
      </c>
    </row>
    <row r="2863">
      <c r="A2863" t="inlineStr">
        <is>
          <t>Daily_Minor_Stops_2026_09_18.xlsx</t>
        </is>
      </c>
      <c r="B2863" t="inlineStr">
        <is>
          <t>Samridhi 5 Star Line</t>
        </is>
      </c>
      <c r="C2863" s="80" t="n">
        <v>46152</v>
      </c>
      <c r="D2863" t="inlineStr">
        <is>
          <t>FS-HCM-2</t>
        </is>
      </c>
      <c r="E2863" t="inlineStr">
        <is>
          <t>HXX: FilmTrackControl Film Out Of Window</t>
        </is>
      </c>
      <c r="F2863" t="n">
        <v>31</v>
      </c>
      <c r="G2863" t="n">
        <v>13.81105</v>
      </c>
    </row>
    <row r="2864">
      <c r="A2864" t="inlineStr">
        <is>
          <t>Daily_Minor_Stops_2026_09_18.xlsx</t>
        </is>
      </c>
      <c r="B2864" t="inlineStr">
        <is>
          <t>Samridhi 5 Star Line</t>
        </is>
      </c>
      <c r="C2864" s="80" t="n">
        <v>46152</v>
      </c>
      <c r="D2864" t="inlineStr">
        <is>
          <t>FS-HCM-2</t>
        </is>
      </c>
      <c r="E2864" t="inlineStr">
        <is>
          <t>HXX: Film Is Broken</t>
        </is>
      </c>
      <c r="F2864" t="n">
        <v>17</v>
      </c>
      <c r="G2864" t="n">
        <v>5.4906</v>
      </c>
    </row>
    <row r="2865">
      <c r="A2865" t="inlineStr">
        <is>
          <t>Daily_Minor_Stops_2026_09_18.xlsx</t>
        </is>
      </c>
      <c r="B2865" t="inlineStr">
        <is>
          <t>Samridhi 5 Star Line</t>
        </is>
      </c>
      <c r="C2865" s="80" t="n">
        <v>46152</v>
      </c>
      <c r="D2865" t="inlineStr">
        <is>
          <t>FS-HCM-3</t>
        </is>
      </c>
      <c r="E2865" t="inlineStr">
        <is>
          <t>HXX: Film Is Broken</t>
        </is>
      </c>
      <c r="F2865" t="n">
        <v>20</v>
      </c>
      <c r="G2865" t="n">
        <v>12.9961</v>
      </c>
    </row>
    <row r="2866">
      <c r="A2866" t="inlineStr">
        <is>
          <t>Daily_Minor_Stops_2026_09_18.xlsx</t>
        </is>
      </c>
      <c r="B2866" t="inlineStr">
        <is>
          <t>Samridhi 5 Star Line</t>
        </is>
      </c>
      <c r="C2866" s="80" t="n">
        <v>46152</v>
      </c>
      <c r="D2866" t="inlineStr">
        <is>
          <t>FS-HCM-3</t>
        </is>
      </c>
      <c r="E2866" t="inlineStr">
        <is>
          <t>FBX: Overflow At Infeed</t>
        </is>
      </c>
      <c r="F2866" t="n">
        <v>16</v>
      </c>
      <c r="G2866" t="n">
        <v>6.16566666666667</v>
      </c>
    </row>
    <row r="2867">
      <c r="A2867" t="inlineStr">
        <is>
          <t>Daily_Minor_Stops_2026_09_18.xlsx</t>
        </is>
      </c>
      <c r="B2867" t="inlineStr">
        <is>
          <t>Samridhi 5 Star Line</t>
        </is>
      </c>
      <c r="C2867" s="80" t="n">
        <v>46152</v>
      </c>
      <c r="D2867" t="inlineStr">
        <is>
          <t>FS-HCM-4</t>
        </is>
      </c>
      <c r="E2867" t="inlineStr">
        <is>
          <t>HXX: Film Is Broken</t>
        </is>
      </c>
      <c r="F2867" t="n">
        <v>3</v>
      </c>
      <c r="G2867" t="n">
        <v>2.50171666666667</v>
      </c>
    </row>
    <row r="2868">
      <c r="A2868" t="inlineStr">
        <is>
          <t>Daily_Minor_Stops_2026_09_18.xlsx</t>
        </is>
      </c>
      <c r="B2868" t="inlineStr">
        <is>
          <t>Samridhi 5 Star Line</t>
        </is>
      </c>
      <c r="C2868" s="80" t="n">
        <v>46152</v>
      </c>
      <c r="D2868" t="inlineStr">
        <is>
          <t>FS-HCM-4</t>
        </is>
      </c>
      <c r="E2868" t="inlineStr">
        <is>
          <t>Cover Folding Box Open</t>
        </is>
      </c>
      <c r="F2868" t="n">
        <v>2</v>
      </c>
      <c r="G2868" t="n">
        <v>0.333816666666667</v>
      </c>
    </row>
    <row r="2869">
      <c r="A2869" t="inlineStr">
        <is>
          <t>Daily_Minor_Stops_2026_09_18.xlsx</t>
        </is>
      </c>
      <c r="B2869" t="inlineStr">
        <is>
          <t>Samridhi 5 Star Line</t>
        </is>
      </c>
      <c r="C2869" s="80" t="n">
        <v>46152</v>
      </c>
      <c r="D2869" t="inlineStr">
        <is>
          <t>FS-HRM-5</t>
        </is>
      </c>
      <c r="E2869" t="inlineStr">
        <is>
          <t>Film Registration Error</t>
        </is>
      </c>
      <c r="F2869" t="n">
        <v>3</v>
      </c>
      <c r="G2869" t="n">
        <v>0.9993</v>
      </c>
    </row>
    <row r="2870">
      <c r="A2870" t="inlineStr">
        <is>
          <t>Daily_Minor_Stops_2026_09_18.xlsx</t>
        </is>
      </c>
      <c r="B2870" t="inlineStr">
        <is>
          <t>Samridhi 5 Star Line</t>
        </is>
      </c>
      <c r="C2870" s="80" t="n">
        <v>46152</v>
      </c>
      <c r="D2870" t="inlineStr">
        <is>
          <t>FS-HRM-5</t>
        </is>
      </c>
      <c r="E2870" t="inlineStr">
        <is>
          <t>Cover Machine Outfeed Open</t>
        </is>
      </c>
      <c r="F2870" t="n">
        <v>4</v>
      </c>
      <c r="G2870" t="n">
        <v>2.49483333333333</v>
      </c>
    </row>
    <row r="2871">
      <c r="A2871" t="inlineStr">
        <is>
          <t>Daily_Minor_Stops_2026_09_18.xlsx</t>
        </is>
      </c>
      <c r="B2871" t="inlineStr">
        <is>
          <t>Samridhi 5 Star Line</t>
        </is>
      </c>
      <c r="C2871" s="80" t="n">
        <v>46152</v>
      </c>
      <c r="D2871" t="inlineStr">
        <is>
          <t>FS-TTLi-1</t>
        </is>
      </c>
      <c r="E2871" t="inlineStr">
        <is>
          <t>LOD/TGR11: Robot-Gripper Sensor Fault</t>
        </is>
      </c>
      <c r="F2871" t="n">
        <v>11</v>
      </c>
      <c r="G2871" t="n">
        <v>4.16583333333333</v>
      </c>
    </row>
    <row r="2872">
      <c r="A2872" t="inlineStr">
        <is>
          <t>Daily_Minor_Stops_2026_09_18.xlsx</t>
        </is>
      </c>
      <c r="B2872" t="inlineStr">
        <is>
          <t>Samridhi 5 Star Line</t>
        </is>
      </c>
      <c r="C2872" s="80" t="n">
        <v>46152</v>
      </c>
      <c r="D2872" t="inlineStr">
        <is>
          <t>FS-TTLi-1</t>
        </is>
      </c>
      <c r="E2872" t="inlineStr">
        <is>
          <t>FOR/BP11: Hand Over Of Blank Failed</t>
        </is>
      </c>
      <c r="F2872" t="n">
        <v>7</v>
      </c>
      <c r="G2872" t="n">
        <v>4.51521666666667</v>
      </c>
    </row>
    <row r="2873">
      <c r="A2873" t="inlineStr">
        <is>
          <t>Daily_Minor_Stops_2026_09_18.xlsx</t>
        </is>
      </c>
      <c r="B2873" t="inlineStr">
        <is>
          <t>Samridhi 5 Star Line</t>
        </is>
      </c>
      <c r="C2873" s="80" t="n">
        <v>46152</v>
      </c>
      <c r="D2873" t="inlineStr">
        <is>
          <t>FS-TTLi-2</t>
        </is>
      </c>
      <c r="E2873" t="inlineStr">
        <is>
          <t>LOD/TPG11: Move Time Out</t>
        </is>
      </c>
      <c r="F2873" t="n">
        <v>5</v>
      </c>
      <c r="G2873" t="n">
        <v>1.82713333333333</v>
      </c>
    </row>
    <row r="2874">
      <c r="A2874" t="inlineStr">
        <is>
          <t>Daily_Minor_Stops_2026_09_18.xlsx</t>
        </is>
      </c>
      <c r="B2874" t="inlineStr">
        <is>
          <t>Samridhi 5 Star Line</t>
        </is>
      </c>
      <c r="C2874" s="80" t="n">
        <v>46152</v>
      </c>
      <c r="D2874" t="inlineStr">
        <is>
          <t>FS-TTLi-2</t>
        </is>
      </c>
      <c r="E2874" t="inlineStr">
        <is>
          <t>FOR/FT11: Hand Over Failure Of Tray</t>
        </is>
      </c>
      <c r="F2874" t="n">
        <v>4</v>
      </c>
      <c r="G2874" t="n">
        <v>0.993933333333333</v>
      </c>
    </row>
    <row r="2875">
      <c r="A2875" t="inlineStr">
        <is>
          <t>Daily_Minor_Stops_2026_09_18.xlsx</t>
        </is>
      </c>
      <c r="B2875" t="inlineStr">
        <is>
          <t>Samridhi 5 Star Line</t>
        </is>
      </c>
      <c r="C2875" s="80" t="n">
        <v>46152</v>
      </c>
      <c r="D2875" t="inlineStr">
        <is>
          <t>FS-TTLi-3</t>
        </is>
      </c>
      <c r="E2875" t="inlineStr">
        <is>
          <t>TTL1X/CS11: Lost Tray In Sliding Area</t>
        </is>
      </c>
      <c r="F2875" t="n">
        <v>7</v>
      </c>
      <c r="G2875" t="n">
        <v>11.4962</v>
      </c>
    </row>
    <row r="2876">
      <c r="A2876" t="inlineStr">
        <is>
          <t>Daily_Minor_Stops_2026_09_18.xlsx</t>
        </is>
      </c>
      <c r="B2876" t="inlineStr">
        <is>
          <t>Samridhi 5 Star Line</t>
        </is>
      </c>
      <c r="C2876" s="80" t="n">
        <v>46152</v>
      </c>
      <c r="D2876" t="inlineStr">
        <is>
          <t>FS-TTLi-3</t>
        </is>
      </c>
      <c r="E2876" t="inlineStr">
        <is>
          <t>FOR/FT11: Hand Over Failure Of Tray</t>
        </is>
      </c>
      <c r="F2876" t="n">
        <v>6</v>
      </c>
      <c r="G2876" t="n">
        <v>4.17796666666667</v>
      </c>
    </row>
    <row r="2877">
      <c r="A2877" t="inlineStr">
        <is>
          <t>Daily_Minor_Stops_2026_09_18.xlsx</t>
        </is>
      </c>
      <c r="B2877" t="inlineStr">
        <is>
          <t>Samridhi 5 Star Line</t>
        </is>
      </c>
      <c r="C2877" s="80" t="n">
        <v>46153</v>
      </c>
      <c r="D2877" t="inlineStr">
        <is>
          <t>FS-HCM-1</t>
        </is>
      </c>
      <c r="E2877" t="inlineStr">
        <is>
          <t>HXX: Film Is Broken</t>
        </is>
      </c>
      <c r="F2877" t="n">
        <v>21</v>
      </c>
      <c r="G2877" t="n">
        <v>33.4147833333333</v>
      </c>
    </row>
    <row r="2878">
      <c r="A2878" t="inlineStr">
        <is>
          <t>Daily_Minor_Stops_2026_09_18.xlsx</t>
        </is>
      </c>
      <c r="B2878" t="inlineStr">
        <is>
          <t>Samridhi 5 Star Line</t>
        </is>
      </c>
      <c r="C2878" s="80" t="n">
        <v>46153</v>
      </c>
      <c r="D2878" t="inlineStr">
        <is>
          <t>FS-HCM-1</t>
        </is>
      </c>
      <c r="E2878" t="inlineStr">
        <is>
          <t>FBX: Jam At Infeed</t>
        </is>
      </c>
      <c r="F2878" t="n">
        <v>27</v>
      </c>
      <c r="G2878" t="n">
        <v>18.1364833333333</v>
      </c>
    </row>
    <row r="2879">
      <c r="A2879" t="inlineStr">
        <is>
          <t>Daily_Minor_Stops_2026_09_18.xlsx</t>
        </is>
      </c>
      <c r="B2879" t="inlineStr">
        <is>
          <t>Samridhi 5 Star Line</t>
        </is>
      </c>
      <c r="C2879" s="80" t="n">
        <v>46153</v>
      </c>
      <c r="D2879" t="inlineStr">
        <is>
          <t>FS-HCM-2</t>
        </is>
      </c>
      <c r="E2879" t="inlineStr">
        <is>
          <t>HXX: Film Is Broken</t>
        </is>
      </c>
      <c r="F2879" t="n">
        <v>19</v>
      </c>
      <c r="G2879" t="n">
        <v>10.6010166666667</v>
      </c>
    </row>
    <row r="2880">
      <c r="A2880" t="inlineStr">
        <is>
          <t>Daily_Minor_Stops_2026_09_18.xlsx</t>
        </is>
      </c>
      <c r="B2880" t="inlineStr">
        <is>
          <t>Samridhi 5 Star Line</t>
        </is>
      </c>
      <c r="C2880" s="80" t="n">
        <v>46153</v>
      </c>
      <c r="D2880" t="inlineStr">
        <is>
          <t>FS-HCM-2</t>
        </is>
      </c>
      <c r="E2880" t="inlineStr">
        <is>
          <t>Cover Machine Discharge Open</t>
        </is>
      </c>
      <c r="F2880" t="n">
        <v>18</v>
      </c>
      <c r="G2880" t="n">
        <v>11.9621333333333</v>
      </c>
    </row>
    <row r="2881">
      <c r="A2881" t="inlineStr">
        <is>
          <t>Daily_Minor_Stops_2026_09_18.xlsx</t>
        </is>
      </c>
      <c r="B2881" t="inlineStr">
        <is>
          <t>Samridhi 5 Star Line</t>
        </is>
      </c>
      <c r="C2881" s="80" t="n">
        <v>46153</v>
      </c>
      <c r="D2881" t="inlineStr">
        <is>
          <t>FS-HCM-3</t>
        </is>
      </c>
      <c r="E2881" t="inlineStr">
        <is>
          <t>HXX: Film Is Broken</t>
        </is>
      </c>
      <c r="F2881" t="n">
        <v>29</v>
      </c>
      <c r="G2881" t="n">
        <v>29.78625</v>
      </c>
    </row>
    <row r="2882">
      <c r="A2882" t="inlineStr">
        <is>
          <t>Daily_Minor_Stops_2026_09_18.xlsx</t>
        </is>
      </c>
      <c r="B2882" t="inlineStr">
        <is>
          <t>Samridhi 5 Star Line</t>
        </is>
      </c>
      <c r="C2882" s="80" t="n">
        <v>46153</v>
      </c>
      <c r="D2882" t="inlineStr">
        <is>
          <t>FS-HCM-3</t>
        </is>
      </c>
      <c r="E2882" t="inlineStr">
        <is>
          <t>FBX: Jam At Infeed</t>
        </is>
      </c>
      <c r="F2882" t="n">
        <v>23</v>
      </c>
      <c r="G2882" t="n">
        <v>13.3466</v>
      </c>
    </row>
    <row r="2883">
      <c r="A2883" t="inlineStr">
        <is>
          <t>Daily_Minor_Stops_2026_09_18.xlsx</t>
        </is>
      </c>
      <c r="B2883" t="inlineStr">
        <is>
          <t>Samridhi 5 Star Line</t>
        </is>
      </c>
      <c r="C2883" s="80" t="n">
        <v>46153</v>
      </c>
      <c r="D2883" t="inlineStr">
        <is>
          <t>FS-HCM-4</t>
        </is>
      </c>
      <c r="E2883" t="inlineStr">
        <is>
          <t>HXX: Film Is Broken</t>
        </is>
      </c>
      <c r="F2883" t="n">
        <v>5</v>
      </c>
      <c r="G2883" t="n">
        <v>9.023633333333329</v>
      </c>
    </row>
    <row r="2884">
      <c r="A2884" t="inlineStr">
        <is>
          <t>Daily_Minor_Stops_2026_09_18.xlsx</t>
        </is>
      </c>
      <c r="B2884" t="inlineStr">
        <is>
          <t>Samridhi 5 Star Line</t>
        </is>
      </c>
      <c r="C2884" s="80" t="n">
        <v>46153</v>
      </c>
      <c r="D2884" t="inlineStr">
        <is>
          <t>FS-HCM-4</t>
        </is>
      </c>
      <c r="E2884" t="inlineStr">
        <is>
          <t>Cover Machine Discharge Open</t>
        </is>
      </c>
      <c r="F2884" t="n">
        <v>5</v>
      </c>
      <c r="G2884" t="n">
        <v>3.48681666666667</v>
      </c>
    </row>
    <row r="2885">
      <c r="A2885" t="inlineStr">
        <is>
          <t>Daily_Minor_Stops_2026_09_18.xlsx</t>
        </is>
      </c>
      <c r="B2885" t="inlineStr">
        <is>
          <t>Samridhi 5 Star Line</t>
        </is>
      </c>
      <c r="C2885" s="80" t="n">
        <v>46153</v>
      </c>
      <c r="D2885" t="inlineStr">
        <is>
          <t>FS-HRM-5</t>
        </is>
      </c>
      <c r="E2885" t="inlineStr">
        <is>
          <t>Film Registration Error</t>
        </is>
      </c>
      <c r="F2885" t="n">
        <v>9</v>
      </c>
      <c r="G2885" t="n">
        <v>13.9011166666667</v>
      </c>
    </row>
    <row r="2886">
      <c r="A2886" t="inlineStr">
        <is>
          <t>Daily_Minor_Stops_2026_09_18.xlsx</t>
        </is>
      </c>
      <c r="B2886" t="inlineStr">
        <is>
          <t>Samridhi 5 Star Line</t>
        </is>
      </c>
      <c r="C2886" s="80" t="n">
        <v>46153</v>
      </c>
      <c r="D2886" t="inlineStr">
        <is>
          <t>FS-HRM-5</t>
        </is>
      </c>
      <c r="E2886" t="inlineStr">
        <is>
          <t>Cover Machine Outfeed Open</t>
        </is>
      </c>
      <c r="F2886" t="n">
        <v>9</v>
      </c>
      <c r="G2886" t="n">
        <v>5.02161666666667</v>
      </c>
    </row>
    <row r="2887">
      <c r="A2887" t="inlineStr">
        <is>
          <t>Daily_Minor_Stops_2026_09_18.xlsx</t>
        </is>
      </c>
      <c r="B2887" t="inlineStr">
        <is>
          <t>Samridhi 5 Star Line</t>
        </is>
      </c>
      <c r="C2887" s="80" t="n">
        <v>46153</v>
      </c>
      <c r="D2887" t="inlineStr">
        <is>
          <t>FS-TTLi-1</t>
        </is>
      </c>
      <c r="E2887" t="inlineStr">
        <is>
          <t>LOD/TPG11: Move Time Out</t>
        </is>
      </c>
      <c r="F2887" t="n">
        <v>11</v>
      </c>
      <c r="G2887" t="n">
        <v>7.94598333333333</v>
      </c>
    </row>
    <row r="2888">
      <c r="A2888" t="inlineStr">
        <is>
          <t>Daily_Minor_Stops_2026_09_18.xlsx</t>
        </is>
      </c>
      <c r="B2888" t="inlineStr">
        <is>
          <t>Samridhi 5 Star Line</t>
        </is>
      </c>
      <c r="C2888" s="80" t="n">
        <v>46153</v>
      </c>
      <c r="D2888" t="inlineStr">
        <is>
          <t>FS-TTLi-1</t>
        </is>
      </c>
      <c r="E2888" t="inlineStr">
        <is>
          <t>LOD/TGR11: Robot-Gripper Sensor Fault</t>
        </is>
      </c>
      <c r="F2888" t="n">
        <v>20</v>
      </c>
      <c r="G2888" t="n">
        <v>5.35108333333333</v>
      </c>
    </row>
    <row r="2889">
      <c r="A2889" t="inlineStr">
        <is>
          <t>Daily_Minor_Stops_2026_09_18.xlsx</t>
        </is>
      </c>
      <c r="B2889" t="inlineStr">
        <is>
          <t>Samridhi 5 Star Line</t>
        </is>
      </c>
      <c r="C2889" s="80" t="n">
        <v>46153</v>
      </c>
      <c r="D2889" t="inlineStr">
        <is>
          <t>FS-TTLi-2</t>
        </is>
      </c>
      <c r="E2889" t="inlineStr">
        <is>
          <t>LOD/TPG11: Move Time Out</t>
        </is>
      </c>
      <c r="F2889" t="n">
        <v>15</v>
      </c>
      <c r="G2889" t="n">
        <v>14.1906333333333</v>
      </c>
    </row>
    <row r="2890">
      <c r="A2890" t="inlineStr">
        <is>
          <t>Daily_Minor_Stops_2026_09_18.xlsx</t>
        </is>
      </c>
      <c r="B2890" t="inlineStr">
        <is>
          <t>Samridhi 5 Star Line</t>
        </is>
      </c>
      <c r="C2890" s="80" t="n">
        <v>46153</v>
      </c>
      <c r="D2890" t="inlineStr">
        <is>
          <t>FS-TTLi-2</t>
        </is>
      </c>
      <c r="E2890" t="inlineStr">
        <is>
          <t>LOD/FWV11: Rejects Consecutive</t>
        </is>
      </c>
      <c r="F2890" t="n">
        <v>5</v>
      </c>
      <c r="G2890" t="n">
        <v>1.5178</v>
      </c>
    </row>
    <row r="2891">
      <c r="A2891" t="inlineStr">
        <is>
          <t>Daily_Minor_Stops_2026_09_18.xlsx</t>
        </is>
      </c>
      <c r="B2891" t="inlineStr">
        <is>
          <t>Samridhi 5 Star Line</t>
        </is>
      </c>
      <c r="C2891" s="80" t="n">
        <v>46153</v>
      </c>
      <c r="D2891" t="inlineStr">
        <is>
          <t>FS-TTLi-3</t>
        </is>
      </c>
      <c r="E2891" t="inlineStr">
        <is>
          <t>LOD/TPG11: Move Time Out</t>
        </is>
      </c>
      <c r="F2891" t="n">
        <v>6</v>
      </c>
      <c r="G2891" t="n">
        <v>4.1661</v>
      </c>
    </row>
    <row r="2892">
      <c r="A2892" t="inlineStr">
        <is>
          <t>Daily_Minor_Stops_2026_09_18.xlsx</t>
        </is>
      </c>
      <c r="B2892" t="inlineStr">
        <is>
          <t>Samridhi 5 Star Line</t>
        </is>
      </c>
      <c r="C2892" s="80" t="n">
        <v>46153</v>
      </c>
      <c r="D2892" t="inlineStr">
        <is>
          <t>FS-TTLi-3</t>
        </is>
      </c>
      <c r="E2892" t="inlineStr">
        <is>
          <t>FOR/BP11: Hand Over Of Blank Failed</t>
        </is>
      </c>
      <c r="F2892" t="n">
        <v>7</v>
      </c>
      <c r="G2892" t="n">
        <v>12.8569666666667</v>
      </c>
    </row>
    <row r="2893">
      <c r="A2893" t="inlineStr">
        <is>
          <t>Daily_Minor_Stops_2026_09_18.xlsx</t>
        </is>
      </c>
      <c r="B2893" t="inlineStr">
        <is>
          <t>Samridhi 5 Star Line</t>
        </is>
      </c>
      <c r="C2893" s="80" t="n">
        <v>46154</v>
      </c>
      <c r="D2893" t="inlineStr">
        <is>
          <t>FS-HCM-1</t>
        </is>
      </c>
      <c r="E2893" t="inlineStr">
        <is>
          <t>HXX: Film Is Broken</t>
        </is>
      </c>
      <c r="F2893" t="n">
        <v>19</v>
      </c>
      <c r="G2893" t="n">
        <v>17.0092166666667</v>
      </c>
    </row>
    <row r="2894">
      <c r="A2894" t="inlineStr">
        <is>
          <t>Daily_Minor_Stops_2026_09_18.xlsx</t>
        </is>
      </c>
      <c r="B2894" t="inlineStr">
        <is>
          <t>Samridhi 5 Star Line</t>
        </is>
      </c>
      <c r="C2894" s="80" t="n">
        <v>46154</v>
      </c>
      <c r="D2894" t="inlineStr">
        <is>
          <t>FS-HCM-1</t>
        </is>
      </c>
      <c r="E2894" t="inlineStr">
        <is>
          <t>FBX: Jam At Infeed</t>
        </is>
      </c>
      <c r="F2894" t="n">
        <v>27</v>
      </c>
      <c r="G2894" t="n">
        <v>13.85255</v>
      </c>
    </row>
    <row r="2895">
      <c r="A2895" t="inlineStr">
        <is>
          <t>Daily_Minor_Stops_2026_09_18.xlsx</t>
        </is>
      </c>
      <c r="B2895" t="inlineStr">
        <is>
          <t>Samridhi 5 Star Line</t>
        </is>
      </c>
      <c r="C2895" s="80" t="n">
        <v>46154</v>
      </c>
      <c r="D2895" t="inlineStr">
        <is>
          <t>FS-HCM-2</t>
        </is>
      </c>
      <c r="E2895" t="inlineStr">
        <is>
          <t>HXX: FilmTrackControl Film Out Of Window</t>
        </is>
      </c>
      <c r="F2895" t="n">
        <v>21</v>
      </c>
      <c r="G2895" t="n">
        <v>11.51705</v>
      </c>
    </row>
    <row r="2896">
      <c r="A2896" t="inlineStr">
        <is>
          <t>Daily_Minor_Stops_2026_09_18.xlsx</t>
        </is>
      </c>
      <c r="B2896" t="inlineStr">
        <is>
          <t>Samridhi 5 Star Line</t>
        </is>
      </c>
      <c r="C2896" s="80" t="n">
        <v>46154</v>
      </c>
      <c r="D2896" t="inlineStr">
        <is>
          <t>FS-HCM-2</t>
        </is>
      </c>
      <c r="E2896" t="inlineStr">
        <is>
          <t>Cover Machine Discharge Open</t>
        </is>
      </c>
      <c r="F2896" t="n">
        <v>17</v>
      </c>
      <c r="G2896" t="n">
        <v>9.0038</v>
      </c>
    </row>
    <row r="2897">
      <c r="A2897" t="inlineStr">
        <is>
          <t>Daily_Minor_Stops_2026_09_18.xlsx</t>
        </is>
      </c>
      <c r="B2897" t="inlineStr">
        <is>
          <t>Samridhi 5 Star Line</t>
        </is>
      </c>
      <c r="C2897" s="80" t="n">
        <v>46154</v>
      </c>
      <c r="D2897" t="inlineStr">
        <is>
          <t>FS-HCM-3</t>
        </is>
      </c>
      <c r="E2897" t="inlineStr">
        <is>
          <t>HXX: Film Is Broken</t>
        </is>
      </c>
      <c r="F2897" t="n">
        <v>29</v>
      </c>
      <c r="G2897" t="n">
        <v>13.1537</v>
      </c>
    </row>
    <row r="2898">
      <c r="A2898" t="inlineStr">
        <is>
          <t>Daily_Minor_Stops_2026_09_18.xlsx</t>
        </is>
      </c>
      <c r="B2898" t="inlineStr">
        <is>
          <t>Samridhi 5 Star Line</t>
        </is>
      </c>
      <c r="C2898" s="80" t="n">
        <v>46154</v>
      </c>
      <c r="D2898" t="inlineStr">
        <is>
          <t>FS-HCM-3</t>
        </is>
      </c>
      <c r="E2898" t="inlineStr">
        <is>
          <t>FBX: Overflow At Infeed</t>
        </is>
      </c>
      <c r="F2898" t="n">
        <v>27</v>
      </c>
      <c r="G2898" t="n">
        <v>13.9741166666667</v>
      </c>
    </row>
    <row r="2899">
      <c r="A2899" t="inlineStr">
        <is>
          <t>Daily_Minor_Stops_2026_09_18.xlsx</t>
        </is>
      </c>
      <c r="B2899" t="inlineStr">
        <is>
          <t>Samridhi 5 Star Line</t>
        </is>
      </c>
      <c r="C2899" s="80" t="n">
        <v>46154</v>
      </c>
      <c r="D2899" t="inlineStr">
        <is>
          <t>FS-HCM-4</t>
        </is>
      </c>
      <c r="E2899" t="inlineStr">
        <is>
          <t>HXX: Both Film Reels Are Empty</t>
        </is>
      </c>
      <c r="F2899" t="n">
        <v>4</v>
      </c>
      <c r="G2899" t="n">
        <v>1.01125</v>
      </c>
    </row>
    <row r="2900">
      <c r="A2900" t="inlineStr">
        <is>
          <t>Daily_Minor_Stops_2026_09_18.xlsx</t>
        </is>
      </c>
      <c r="B2900" t="inlineStr">
        <is>
          <t>Samridhi 5 Star Line</t>
        </is>
      </c>
      <c r="C2900" s="80" t="n">
        <v>46154</v>
      </c>
      <c r="D2900" t="inlineStr">
        <is>
          <t>FS-HCM-4</t>
        </is>
      </c>
      <c r="E2900" t="inlineStr">
        <is>
          <t>Cover Machine Discharge Open</t>
        </is>
      </c>
      <c r="F2900" t="n">
        <v>3</v>
      </c>
      <c r="G2900" t="n">
        <v>2.16006666666667</v>
      </c>
    </row>
    <row r="2901">
      <c r="A2901" t="inlineStr">
        <is>
          <t>Daily_Minor_Stops_2026_09_18.xlsx</t>
        </is>
      </c>
      <c r="B2901" t="inlineStr">
        <is>
          <t>Samridhi 5 Star Line</t>
        </is>
      </c>
      <c r="C2901" s="80" t="n">
        <v>46154</v>
      </c>
      <c r="D2901" t="inlineStr">
        <is>
          <t>FS-HRM-5</t>
        </is>
      </c>
      <c r="E2901" t="inlineStr">
        <is>
          <t>Position Error-5</t>
        </is>
      </c>
      <c r="F2901" t="n">
        <v>3</v>
      </c>
      <c r="G2901" t="n">
        <v>9.15945</v>
      </c>
    </row>
    <row r="2902">
      <c r="A2902" t="inlineStr">
        <is>
          <t>Daily_Minor_Stops_2026_09_18.xlsx</t>
        </is>
      </c>
      <c r="B2902" t="inlineStr">
        <is>
          <t>Samridhi 5 Star Line</t>
        </is>
      </c>
      <c r="C2902" s="80" t="n">
        <v>46154</v>
      </c>
      <c r="D2902" t="inlineStr">
        <is>
          <t>FS-HRM-5</t>
        </is>
      </c>
      <c r="E2902" t="inlineStr">
        <is>
          <t>Film Is Broken-2</t>
        </is>
      </c>
      <c r="F2902" t="n">
        <v>3</v>
      </c>
      <c r="G2902" t="n">
        <v>2.17448333333333</v>
      </c>
    </row>
    <row r="2903">
      <c r="A2903" t="inlineStr">
        <is>
          <t>Daily_Minor_Stops_2026_09_18.xlsx</t>
        </is>
      </c>
      <c r="B2903" t="inlineStr">
        <is>
          <t>Samridhi 5 Star Line</t>
        </is>
      </c>
      <c r="C2903" s="80" t="n">
        <v>46154</v>
      </c>
      <c r="D2903" t="inlineStr">
        <is>
          <t>FS-TTLi-1</t>
        </is>
      </c>
      <c r="E2903" t="inlineStr">
        <is>
          <t>LOD/TPG11: Move Time Out</t>
        </is>
      </c>
      <c r="F2903" t="n">
        <v>16</v>
      </c>
      <c r="G2903" t="n">
        <v>9.18858333333333</v>
      </c>
    </row>
    <row r="2904">
      <c r="A2904" t="inlineStr">
        <is>
          <t>Daily_Minor_Stops_2026_09_18.xlsx</t>
        </is>
      </c>
      <c r="B2904" t="inlineStr">
        <is>
          <t>Samridhi 5 Star Line</t>
        </is>
      </c>
      <c r="C2904" s="80" t="n">
        <v>46154</v>
      </c>
      <c r="D2904" t="inlineStr">
        <is>
          <t>FS-TTLi-1</t>
        </is>
      </c>
      <c r="E2904" t="inlineStr">
        <is>
          <t>LOD/TGR11: Robot-Gripper Sensor Fault</t>
        </is>
      </c>
      <c r="F2904" t="n">
        <v>24</v>
      </c>
      <c r="G2904" t="n">
        <v>15.64205</v>
      </c>
    </row>
    <row r="2905">
      <c r="A2905" t="inlineStr">
        <is>
          <t>Daily_Minor_Stops_2026_09_18.xlsx</t>
        </is>
      </c>
      <c r="B2905" t="inlineStr">
        <is>
          <t>Samridhi 5 Star Line</t>
        </is>
      </c>
      <c r="C2905" s="80" t="n">
        <v>46154</v>
      </c>
      <c r="D2905" t="inlineStr">
        <is>
          <t>FS-TTLi-2</t>
        </is>
      </c>
      <c r="E2905" t="inlineStr">
        <is>
          <t>LOD/TPG11: Move Time Out</t>
        </is>
      </c>
      <c r="F2905" t="n">
        <v>6</v>
      </c>
      <c r="G2905" t="n">
        <v>4.34093333333333</v>
      </c>
    </row>
    <row r="2906">
      <c r="A2906" t="inlineStr">
        <is>
          <t>Daily_Minor_Stops_2026_09_18.xlsx</t>
        </is>
      </c>
      <c r="B2906" t="inlineStr">
        <is>
          <t>Samridhi 5 Star Line</t>
        </is>
      </c>
      <c r="C2906" s="80" t="n">
        <v>46154</v>
      </c>
      <c r="D2906" t="inlineStr">
        <is>
          <t>FS-TTLi-2</t>
        </is>
      </c>
      <c r="E2906" t="inlineStr">
        <is>
          <t>FOR/BP11: Hand Over Of Blank Failed</t>
        </is>
      </c>
      <c r="F2906" t="n">
        <v>6</v>
      </c>
      <c r="G2906" t="n">
        <v>17.3503833333333</v>
      </c>
    </row>
    <row r="2907">
      <c r="A2907" t="inlineStr">
        <is>
          <t>Daily_Minor_Stops_2026_09_18.xlsx</t>
        </is>
      </c>
      <c r="B2907" t="inlineStr">
        <is>
          <t>Samridhi 5 Star Line</t>
        </is>
      </c>
      <c r="C2907" s="80" t="n">
        <v>46154</v>
      </c>
      <c r="D2907" t="inlineStr">
        <is>
          <t>FS-TTLi-3</t>
        </is>
      </c>
      <c r="E2907" t="inlineStr">
        <is>
          <t>LOD/TGR11: Robot-Gripper Sensor Fault</t>
        </is>
      </c>
      <c r="F2907" t="n">
        <v>7</v>
      </c>
      <c r="G2907" t="n">
        <v>9.99198333333333</v>
      </c>
    </row>
    <row r="2908">
      <c r="A2908" t="inlineStr">
        <is>
          <t>Daily_Minor_Stops_2026_09_18.xlsx</t>
        </is>
      </c>
      <c r="B2908" t="inlineStr">
        <is>
          <t>Samridhi 5 Star Line</t>
        </is>
      </c>
      <c r="C2908" s="80" t="n">
        <v>46154</v>
      </c>
      <c r="D2908" t="inlineStr">
        <is>
          <t>FS-TTLi-3</t>
        </is>
      </c>
      <c r="E2908" t="inlineStr">
        <is>
          <t>FOR/BP11: Hand Over Of Blank Failed</t>
        </is>
      </c>
      <c r="F2908" t="n">
        <v>11</v>
      </c>
      <c r="G2908" t="n">
        <v>10.83205</v>
      </c>
    </row>
    <row r="2909">
      <c r="A2909" t="inlineStr">
        <is>
          <t>Daily_Minor_Stops_2026_09_18.xlsx</t>
        </is>
      </c>
      <c r="B2909" t="inlineStr">
        <is>
          <t>Samridhi 5 Star Line</t>
        </is>
      </c>
      <c r="C2909" s="80" t="n">
        <v>46155</v>
      </c>
      <c r="D2909" t="inlineStr">
        <is>
          <t>FS-HCM-1</t>
        </is>
      </c>
      <c r="E2909" t="inlineStr">
        <is>
          <t>HXX: Film Is Broken</t>
        </is>
      </c>
      <c r="F2909" t="n">
        <v>7</v>
      </c>
      <c r="G2909" t="n">
        <v>6.5079</v>
      </c>
    </row>
    <row r="2910">
      <c r="A2910" t="inlineStr">
        <is>
          <t>Daily_Minor_Stops_2026_09_18.xlsx</t>
        </is>
      </c>
      <c r="B2910" t="inlineStr">
        <is>
          <t>Samridhi 5 Star Line</t>
        </is>
      </c>
      <c r="C2910" s="80" t="n">
        <v>46155</v>
      </c>
      <c r="D2910" t="inlineStr">
        <is>
          <t>FS-HCM-1</t>
        </is>
      </c>
      <c r="E2910" t="inlineStr">
        <is>
          <t>FBX: Overflow At Infeed</t>
        </is>
      </c>
      <c r="F2910" t="n">
        <v>16</v>
      </c>
      <c r="G2910" t="n">
        <v>4.82868333333333</v>
      </c>
    </row>
    <row r="2911">
      <c r="A2911" t="inlineStr">
        <is>
          <t>Daily_Minor_Stops_2026_09_18.xlsx</t>
        </is>
      </c>
      <c r="B2911" t="inlineStr">
        <is>
          <t>Samridhi 5 Star Line</t>
        </is>
      </c>
      <c r="C2911" s="80" t="n">
        <v>46155</v>
      </c>
      <c r="D2911" t="inlineStr">
        <is>
          <t>FS-HCM-2</t>
        </is>
      </c>
      <c r="E2911" t="inlineStr">
        <is>
          <t>HXX: FilmTrackControl Film Out Of Window</t>
        </is>
      </c>
      <c r="F2911" t="n">
        <v>12</v>
      </c>
      <c r="G2911" t="n">
        <v>6.02918333333333</v>
      </c>
    </row>
    <row r="2912">
      <c r="A2912" t="inlineStr">
        <is>
          <t>Daily_Minor_Stops_2026_09_18.xlsx</t>
        </is>
      </c>
      <c r="B2912" t="inlineStr">
        <is>
          <t>Samridhi 5 Star Line</t>
        </is>
      </c>
      <c r="C2912" s="80" t="n">
        <v>46155</v>
      </c>
      <c r="D2912" t="inlineStr">
        <is>
          <t>FS-HCM-2</t>
        </is>
      </c>
      <c r="E2912" t="inlineStr">
        <is>
          <t>HXX: Film Is Broken</t>
        </is>
      </c>
      <c r="F2912" t="n">
        <v>15</v>
      </c>
      <c r="G2912" t="n">
        <v>12.1483833333333</v>
      </c>
    </row>
    <row r="2913">
      <c r="A2913" t="inlineStr">
        <is>
          <t>Daily_Minor_Stops_2026_09_18.xlsx</t>
        </is>
      </c>
      <c r="B2913" t="inlineStr">
        <is>
          <t>Samridhi 5 Star Line</t>
        </is>
      </c>
      <c r="C2913" s="80" t="n">
        <v>46155</v>
      </c>
      <c r="D2913" t="inlineStr">
        <is>
          <t>FS-HCM-3</t>
        </is>
      </c>
      <c r="E2913" t="inlineStr">
        <is>
          <t>HXX: Film Is Broken</t>
        </is>
      </c>
      <c r="F2913" t="n">
        <v>16</v>
      </c>
      <c r="G2913" t="n">
        <v>8.00736666666667</v>
      </c>
    </row>
    <row r="2914">
      <c r="A2914" t="inlineStr">
        <is>
          <t>Daily_Minor_Stops_2026_09_18.xlsx</t>
        </is>
      </c>
      <c r="B2914" t="inlineStr">
        <is>
          <t>Samridhi 5 Star Line</t>
        </is>
      </c>
      <c r="C2914" s="80" t="n">
        <v>46155</v>
      </c>
      <c r="D2914" t="inlineStr">
        <is>
          <t>FS-HCM-3</t>
        </is>
      </c>
      <c r="E2914" t="inlineStr">
        <is>
          <t>FBX: Overflow At Infeed</t>
        </is>
      </c>
      <c r="F2914" t="n">
        <v>45</v>
      </c>
      <c r="G2914" t="n">
        <v>39.9829833333333</v>
      </c>
    </row>
    <row r="2915">
      <c r="A2915" t="inlineStr">
        <is>
          <t>Daily_Minor_Stops_2026_09_18.xlsx</t>
        </is>
      </c>
      <c r="B2915" t="inlineStr">
        <is>
          <t>Samridhi 5 Star Line</t>
        </is>
      </c>
      <c r="C2915" s="80" t="n">
        <v>46155</v>
      </c>
      <c r="D2915" t="inlineStr">
        <is>
          <t>FS-HCM-4</t>
        </is>
      </c>
      <c r="E2915" t="inlineStr">
        <is>
          <t>HXX: Both Film Reels Are Empty</t>
        </is>
      </c>
      <c r="F2915" t="n">
        <v>3</v>
      </c>
      <c r="G2915" t="n">
        <v>0.6677</v>
      </c>
    </row>
    <row r="2916">
      <c r="A2916" t="inlineStr">
        <is>
          <t>Daily_Minor_Stops_2026_09_18.xlsx</t>
        </is>
      </c>
      <c r="B2916" t="inlineStr">
        <is>
          <t>Samridhi 5 Star Line</t>
        </is>
      </c>
      <c r="C2916" s="80" t="n">
        <v>46155</v>
      </c>
      <c r="D2916" t="inlineStr">
        <is>
          <t>FS-HCM-4</t>
        </is>
      </c>
      <c r="E2916" t="inlineStr">
        <is>
          <t>FBX: Overflow At Infeed</t>
        </is>
      </c>
      <c r="F2916" t="n">
        <v>5</v>
      </c>
      <c r="G2916" t="n">
        <v>4.16458333333333</v>
      </c>
    </row>
    <row r="2917">
      <c r="A2917" t="inlineStr">
        <is>
          <t>Daily_Minor_Stops_2026_09_18.xlsx</t>
        </is>
      </c>
      <c r="B2917" t="inlineStr">
        <is>
          <t>Samridhi 5 Star Line</t>
        </is>
      </c>
      <c r="C2917" s="80" t="n">
        <v>46155</v>
      </c>
      <c r="D2917" t="inlineStr">
        <is>
          <t>FS-HRM-5</t>
        </is>
      </c>
      <c r="E2917" t="inlineStr">
        <is>
          <t>Position Error-2</t>
        </is>
      </c>
      <c r="F2917" t="n">
        <v>5</v>
      </c>
      <c r="G2917" t="n">
        <v>3.16678333333333</v>
      </c>
    </row>
    <row r="2918">
      <c r="A2918" t="inlineStr">
        <is>
          <t>Daily_Minor_Stops_2026_09_18.xlsx</t>
        </is>
      </c>
      <c r="B2918" t="inlineStr">
        <is>
          <t>Samridhi 5 Star Line</t>
        </is>
      </c>
      <c r="C2918" s="80" t="n">
        <v>46155</v>
      </c>
      <c r="D2918" t="inlineStr">
        <is>
          <t>FS-HRM-5</t>
        </is>
      </c>
      <c r="E2918" t="inlineStr">
        <is>
          <t>Film Is Broken-1</t>
        </is>
      </c>
      <c r="F2918" t="n">
        <v>4</v>
      </c>
      <c r="G2918" t="n">
        <v>5.5083</v>
      </c>
    </row>
    <row r="2919">
      <c r="A2919" t="inlineStr">
        <is>
          <t>Daily_Minor_Stops_2026_09_18.xlsx</t>
        </is>
      </c>
      <c r="B2919" t="inlineStr">
        <is>
          <t>Samridhi 5 Star Line</t>
        </is>
      </c>
      <c r="C2919" s="80" t="n">
        <v>46155</v>
      </c>
      <c r="D2919" t="inlineStr">
        <is>
          <t>FS-TTLi-1</t>
        </is>
      </c>
      <c r="E2919" t="inlineStr">
        <is>
          <t>LOD/TGR11: Robot-Gripper Sensor Fault</t>
        </is>
      </c>
      <c r="F2919" t="n">
        <v>23</v>
      </c>
      <c r="G2919" t="n">
        <v>12.6430333333333</v>
      </c>
    </row>
    <row r="2920">
      <c r="A2920" t="inlineStr">
        <is>
          <t>Daily_Minor_Stops_2026_09_18.xlsx</t>
        </is>
      </c>
      <c r="B2920" t="inlineStr">
        <is>
          <t>Samridhi 5 Star Line</t>
        </is>
      </c>
      <c r="C2920" s="80" t="n">
        <v>46155</v>
      </c>
      <c r="D2920" t="inlineStr">
        <is>
          <t>FS-TTLi-1</t>
        </is>
      </c>
      <c r="E2920" t="inlineStr">
        <is>
          <t>FOR/BP11: Hand Over Of Blank Failed</t>
        </is>
      </c>
      <c r="F2920" t="n">
        <v>22</v>
      </c>
      <c r="G2920" t="n">
        <v>10.8407333333333</v>
      </c>
    </row>
    <row r="2921">
      <c r="A2921" t="inlineStr">
        <is>
          <t>Daily_Minor_Stops_2026_09_18.xlsx</t>
        </is>
      </c>
      <c r="B2921" t="inlineStr">
        <is>
          <t>Samridhi 5 Star Line</t>
        </is>
      </c>
      <c r="C2921" s="80" t="n">
        <v>46155</v>
      </c>
      <c r="D2921" t="inlineStr">
        <is>
          <t>FS-TTLi-2</t>
        </is>
      </c>
      <c r="E2921" t="inlineStr">
        <is>
          <t>LOD/TPG11: Move Time Out</t>
        </is>
      </c>
      <c r="F2921" t="n">
        <v>5</v>
      </c>
      <c r="G2921" t="n">
        <v>3.66905</v>
      </c>
    </row>
    <row r="2922">
      <c r="A2922" t="inlineStr">
        <is>
          <t>Daily_Minor_Stops_2026_09_18.xlsx</t>
        </is>
      </c>
      <c r="B2922" t="inlineStr">
        <is>
          <t>Samridhi 5 Star Line</t>
        </is>
      </c>
      <c r="C2922" s="80" t="n">
        <v>46155</v>
      </c>
      <c r="D2922" t="inlineStr">
        <is>
          <t>FS-TTLi-2</t>
        </is>
      </c>
      <c r="E2922" t="inlineStr">
        <is>
          <t>FOR/BP11: Hand Over Of Blank Failed</t>
        </is>
      </c>
      <c r="F2922" t="n">
        <v>3</v>
      </c>
      <c r="G2922" t="n">
        <v>3.00758333333333</v>
      </c>
    </row>
    <row r="2923">
      <c r="A2923" t="inlineStr">
        <is>
          <t>Daily_Minor_Stops_2026_09_18.xlsx</t>
        </is>
      </c>
      <c r="B2923" t="inlineStr">
        <is>
          <t>Samridhi 5 Star Line</t>
        </is>
      </c>
      <c r="C2923" s="80" t="n">
        <v>46155</v>
      </c>
      <c r="D2923" t="inlineStr">
        <is>
          <t>FS-TTLi-3</t>
        </is>
      </c>
      <c r="E2923" t="inlineStr">
        <is>
          <t>LOD/TPG11: Move Time Out</t>
        </is>
      </c>
      <c r="F2923" t="n">
        <v>4</v>
      </c>
      <c r="G2923" t="n">
        <v>0.998983333333333</v>
      </c>
    </row>
    <row r="2924">
      <c r="A2924" t="inlineStr">
        <is>
          <t>Daily_Minor_Stops_2026_09_18.xlsx</t>
        </is>
      </c>
      <c r="B2924" t="inlineStr">
        <is>
          <t>Samridhi 5 Star Line</t>
        </is>
      </c>
      <c r="C2924" s="80" t="n">
        <v>46155</v>
      </c>
      <c r="D2924" t="inlineStr">
        <is>
          <t>FS-TTLi-3</t>
        </is>
      </c>
      <c r="E2924" t="inlineStr">
        <is>
          <t>CLO/CT11: Axis1 Position Error</t>
        </is>
      </c>
      <c r="F2924" t="n">
        <v>7</v>
      </c>
      <c r="G2924" t="n">
        <v>29.3435666666667</v>
      </c>
    </row>
    <row r="2925">
      <c r="A2925" t="inlineStr">
        <is>
          <t>Daily_Minor_Stops_2026_09_18.xlsx</t>
        </is>
      </c>
      <c r="B2925" t="inlineStr">
        <is>
          <t>Samridhi 5 Star Line</t>
        </is>
      </c>
      <c r="C2925" s="80" t="n">
        <v>46156</v>
      </c>
      <c r="D2925" t="inlineStr">
        <is>
          <t>FS-HCM-1</t>
        </is>
      </c>
      <c r="E2925" t="inlineStr">
        <is>
          <t>FBX: Overflow At Infeed</t>
        </is>
      </c>
      <c r="F2925" t="n">
        <v>15</v>
      </c>
      <c r="G2925" t="n">
        <v>7.66668333333333</v>
      </c>
    </row>
    <row r="2926">
      <c r="A2926" t="inlineStr">
        <is>
          <t>Daily_Minor_Stops_2026_09_18.xlsx</t>
        </is>
      </c>
      <c r="B2926" t="inlineStr">
        <is>
          <t>Samridhi 5 Star Line</t>
        </is>
      </c>
      <c r="C2926" s="80" t="n">
        <v>46156</v>
      </c>
      <c r="D2926" t="inlineStr">
        <is>
          <t>FS-HCM-1</t>
        </is>
      </c>
      <c r="E2926" t="inlineStr">
        <is>
          <t>FBX: Jam At Infeed</t>
        </is>
      </c>
      <c r="F2926" t="n">
        <v>13</v>
      </c>
      <c r="G2926" t="n">
        <v>24.82105</v>
      </c>
    </row>
    <row r="2927">
      <c r="A2927" t="inlineStr">
        <is>
          <t>Daily_Minor_Stops_2026_09_18.xlsx</t>
        </is>
      </c>
      <c r="B2927" t="inlineStr">
        <is>
          <t>Samridhi 5 Star Line</t>
        </is>
      </c>
      <c r="C2927" s="80" t="n">
        <v>46156</v>
      </c>
      <c r="D2927" t="inlineStr">
        <is>
          <t>FS-HCM-2</t>
        </is>
      </c>
      <c r="E2927" t="inlineStr">
        <is>
          <t>HXX: Film Is Broken</t>
        </is>
      </c>
      <c r="F2927" t="n">
        <v>18</v>
      </c>
      <c r="G2927" t="n">
        <v>6.00765</v>
      </c>
    </row>
    <row r="2928">
      <c r="A2928" t="inlineStr">
        <is>
          <t>Daily_Minor_Stops_2026_09_18.xlsx</t>
        </is>
      </c>
      <c r="B2928" t="inlineStr">
        <is>
          <t>Samridhi 5 Star Line</t>
        </is>
      </c>
      <c r="C2928" s="80" t="n">
        <v>46156</v>
      </c>
      <c r="D2928" t="inlineStr">
        <is>
          <t>FS-HCM-2</t>
        </is>
      </c>
      <c r="E2928" t="inlineStr">
        <is>
          <t>Cover Machine Discharge Open</t>
        </is>
      </c>
      <c r="F2928" t="n">
        <v>17</v>
      </c>
      <c r="G2928" t="n">
        <v>15.1691166666667</v>
      </c>
    </row>
    <row r="2929">
      <c r="A2929" t="inlineStr">
        <is>
          <t>Daily_Minor_Stops_2026_09_18.xlsx</t>
        </is>
      </c>
      <c r="B2929" t="inlineStr">
        <is>
          <t>Samridhi 5 Star Line</t>
        </is>
      </c>
      <c r="C2929" s="80" t="n">
        <v>46156</v>
      </c>
      <c r="D2929" t="inlineStr">
        <is>
          <t>FS-HCM-3</t>
        </is>
      </c>
      <c r="E2929" t="inlineStr">
        <is>
          <t>HXX: Film Is Broken</t>
        </is>
      </c>
      <c r="F2929" t="n">
        <v>17</v>
      </c>
      <c r="G2929" t="n">
        <v>17.1463833333333</v>
      </c>
    </row>
    <row r="2930">
      <c r="A2930" t="inlineStr">
        <is>
          <t>Daily_Minor_Stops_2026_09_18.xlsx</t>
        </is>
      </c>
      <c r="B2930" t="inlineStr">
        <is>
          <t>Samridhi 5 Star Line</t>
        </is>
      </c>
      <c r="C2930" s="80" t="n">
        <v>46156</v>
      </c>
      <c r="D2930" t="inlineStr">
        <is>
          <t>FS-HCM-3</t>
        </is>
      </c>
      <c r="E2930" t="inlineStr">
        <is>
          <t>FBX: Overflow At Infeed</t>
        </is>
      </c>
      <c r="F2930" t="n">
        <v>52</v>
      </c>
      <c r="G2930" t="n">
        <v>29.649</v>
      </c>
    </row>
    <row r="2931">
      <c r="A2931" t="inlineStr">
        <is>
          <t>Daily_Minor_Stops_2026_09_18.xlsx</t>
        </is>
      </c>
      <c r="B2931" t="inlineStr">
        <is>
          <t>Samridhi 5 Star Line</t>
        </is>
      </c>
      <c r="C2931" s="80" t="n">
        <v>46156</v>
      </c>
      <c r="D2931" t="inlineStr">
        <is>
          <t>FS-HCM-4</t>
        </is>
      </c>
      <c r="E2931" t="inlineStr">
        <is>
          <t>FBX: Overflow At Infeed</t>
        </is>
      </c>
      <c r="F2931" t="n">
        <v>6</v>
      </c>
      <c r="G2931" t="n">
        <v>4.00208333333333</v>
      </c>
    </row>
    <row r="2932">
      <c r="A2932" t="inlineStr">
        <is>
          <t>Daily_Minor_Stops_2026_09_18.xlsx</t>
        </is>
      </c>
      <c r="B2932" t="inlineStr">
        <is>
          <t>Samridhi 5 Star Line</t>
        </is>
      </c>
      <c r="C2932" s="80" t="n">
        <v>46156</v>
      </c>
      <c r="D2932" t="inlineStr">
        <is>
          <t>FS-HCM-4</t>
        </is>
      </c>
      <c r="E2932" t="inlineStr">
        <is>
          <t>Cover Folding Box Open</t>
        </is>
      </c>
      <c r="F2932" t="n">
        <v>3</v>
      </c>
      <c r="G2932" t="n">
        <v>2.8394</v>
      </c>
    </row>
    <row r="2933">
      <c r="A2933" t="inlineStr">
        <is>
          <t>Daily_Minor_Stops_2026_09_18.xlsx</t>
        </is>
      </c>
      <c r="B2933" t="inlineStr">
        <is>
          <t>Samridhi 5 Star Line</t>
        </is>
      </c>
      <c r="C2933" s="80" t="n">
        <v>46156</v>
      </c>
      <c r="D2933" t="inlineStr">
        <is>
          <t>FS-HRM-5</t>
        </is>
      </c>
      <c r="E2933" t="inlineStr">
        <is>
          <t>Door Metering Belt Open</t>
        </is>
      </c>
      <c r="F2933" t="n">
        <v>2</v>
      </c>
      <c r="G2933" t="n">
        <v>0.158833333333333</v>
      </c>
    </row>
    <row r="2934">
      <c r="A2934" t="inlineStr">
        <is>
          <t>Daily_Minor_Stops_2026_09_18.xlsx</t>
        </is>
      </c>
      <c r="B2934" t="inlineStr">
        <is>
          <t>Samridhi 5 Star Line</t>
        </is>
      </c>
      <c r="C2934" s="80" t="n">
        <v>46156</v>
      </c>
      <c r="D2934" t="inlineStr">
        <is>
          <t>FS-HRM-5</t>
        </is>
      </c>
      <c r="E2934" t="inlineStr">
        <is>
          <t>Cover Machine Outfeed Open</t>
        </is>
      </c>
      <c r="F2934" t="n">
        <v>2</v>
      </c>
      <c r="G2934" t="n">
        <v>2.83366666666667</v>
      </c>
    </row>
    <row r="2935">
      <c r="A2935" t="inlineStr">
        <is>
          <t>Daily_Minor_Stops_2026_09_18.xlsx</t>
        </is>
      </c>
      <c r="B2935" t="inlineStr">
        <is>
          <t>Samridhi 5 Star Line</t>
        </is>
      </c>
      <c r="C2935" s="80" t="n">
        <v>46156</v>
      </c>
      <c r="D2935" t="inlineStr">
        <is>
          <t>FS-TTLi-1</t>
        </is>
      </c>
      <c r="E2935" t="inlineStr">
        <is>
          <t>LOD/TGR11: Robot-Gripper Sensor Fault</t>
        </is>
      </c>
      <c r="F2935" t="n">
        <v>30</v>
      </c>
      <c r="G2935" t="n">
        <v>16.0116666666667</v>
      </c>
    </row>
    <row r="2936">
      <c r="A2936" t="inlineStr">
        <is>
          <t>Daily_Minor_Stops_2026_09_18.xlsx</t>
        </is>
      </c>
      <c r="B2936" t="inlineStr">
        <is>
          <t>Samridhi 5 Star Line</t>
        </is>
      </c>
      <c r="C2936" s="80" t="n">
        <v>46156</v>
      </c>
      <c r="D2936" t="inlineStr">
        <is>
          <t>FS-TTLi-1</t>
        </is>
      </c>
      <c r="E2936" t="inlineStr">
        <is>
          <t>FOR/BP11: Hand Over Of Blank Failed</t>
        </is>
      </c>
      <c r="F2936" t="n">
        <v>26</v>
      </c>
      <c r="G2936" t="n">
        <v>20.1642833333333</v>
      </c>
    </row>
    <row r="2937">
      <c r="A2937" t="inlineStr">
        <is>
          <t>Daily_Minor_Stops_2026_09_18.xlsx</t>
        </is>
      </c>
      <c r="B2937" t="inlineStr">
        <is>
          <t>Samridhi 5 Star Line</t>
        </is>
      </c>
      <c r="C2937" s="80" t="n">
        <v>46156</v>
      </c>
      <c r="D2937" t="inlineStr">
        <is>
          <t>FS-TTLi-2</t>
        </is>
      </c>
      <c r="E2937" t="inlineStr">
        <is>
          <t>TTL1X/CS11: Lost Tray In Sliding Area</t>
        </is>
      </c>
      <c r="F2937" t="n">
        <v>4</v>
      </c>
      <c r="G2937" t="n">
        <v>3.49396666666667</v>
      </c>
    </row>
    <row r="2938">
      <c r="A2938" t="inlineStr">
        <is>
          <t>Daily_Minor_Stops_2026_09_18.xlsx</t>
        </is>
      </c>
      <c r="B2938" t="inlineStr">
        <is>
          <t>Samridhi 5 Star Line</t>
        </is>
      </c>
      <c r="C2938" s="80" t="n">
        <v>46156</v>
      </c>
      <c r="D2938" t="inlineStr">
        <is>
          <t>FS-TTLi-2</t>
        </is>
      </c>
      <c r="E2938" t="inlineStr">
        <is>
          <t>FOR/BP11: Hand Over Of Blank Failed</t>
        </is>
      </c>
      <c r="F2938" t="n">
        <v>4</v>
      </c>
      <c r="G2938" t="n">
        <v>4.1603</v>
      </c>
    </row>
    <row r="2939">
      <c r="A2939" t="inlineStr">
        <is>
          <t>Daily_Minor_Stops_2026_09_18.xlsx</t>
        </is>
      </c>
      <c r="B2939" t="inlineStr">
        <is>
          <t>Samridhi 5 Star Line</t>
        </is>
      </c>
      <c r="C2939" s="80" t="n">
        <v>46156</v>
      </c>
      <c r="D2939" t="inlineStr">
        <is>
          <t>FS-TTLi-3</t>
        </is>
      </c>
      <c r="E2939" t="inlineStr">
        <is>
          <t>FOR/FT11: Hand Over Failure Of Tray</t>
        </is>
      </c>
      <c r="F2939" t="n">
        <v>34</v>
      </c>
      <c r="G2939" t="n">
        <v>27.6448333333333</v>
      </c>
    </row>
    <row r="2940">
      <c r="A2940" t="inlineStr">
        <is>
          <t>Daily_Minor_Stops_2026_09_18.xlsx</t>
        </is>
      </c>
      <c r="B2940" t="inlineStr">
        <is>
          <t>Samridhi 5 Star Line</t>
        </is>
      </c>
      <c r="C2940" s="80" t="n">
        <v>46156</v>
      </c>
      <c r="D2940" t="inlineStr">
        <is>
          <t>FS-TTLi-3</t>
        </is>
      </c>
      <c r="E2940" t="inlineStr">
        <is>
          <t>CLO/CT11: Axis1 Position Error</t>
        </is>
      </c>
      <c r="F2940" t="n">
        <v>9</v>
      </c>
      <c r="G2940" t="n">
        <v>5.49323333333333</v>
      </c>
    </row>
    <row r="2941">
      <c r="A2941" t="inlineStr">
        <is>
          <t>Daily_Minor_Stops_2026_09_18.xlsx</t>
        </is>
      </c>
      <c r="B2941" t="inlineStr">
        <is>
          <t>Samridhi 5 Star Line</t>
        </is>
      </c>
      <c r="C2941" s="80" t="n">
        <v>46157</v>
      </c>
      <c r="D2941" t="inlineStr">
        <is>
          <t>FS-HCM-1</t>
        </is>
      </c>
      <c r="E2941" t="inlineStr">
        <is>
          <t>HXX: Film Is Broken</t>
        </is>
      </c>
      <c r="F2941" t="n">
        <v>9</v>
      </c>
      <c r="G2941" t="n">
        <v>10.6761</v>
      </c>
    </row>
    <row r="2942">
      <c r="A2942" t="inlineStr">
        <is>
          <t>Daily_Minor_Stops_2026_09_18.xlsx</t>
        </is>
      </c>
      <c r="B2942" t="inlineStr">
        <is>
          <t>Samridhi 5 Star Line</t>
        </is>
      </c>
      <c r="C2942" s="80" t="n">
        <v>46157</v>
      </c>
      <c r="D2942" t="inlineStr">
        <is>
          <t>FS-HCM-1</t>
        </is>
      </c>
      <c r="E2942" t="inlineStr">
        <is>
          <t>FBX: Jam At Infeed</t>
        </is>
      </c>
      <c r="F2942" t="n">
        <v>17</v>
      </c>
      <c r="G2942" t="n">
        <v>5.81171666666667</v>
      </c>
    </row>
    <row r="2943">
      <c r="A2943" t="inlineStr">
        <is>
          <t>Daily_Minor_Stops_2026_09_18.xlsx</t>
        </is>
      </c>
      <c r="B2943" t="inlineStr">
        <is>
          <t>Samridhi 5 Star Line</t>
        </is>
      </c>
      <c r="C2943" s="80" t="n">
        <v>46157</v>
      </c>
      <c r="D2943" t="inlineStr">
        <is>
          <t>FS-HCM-2</t>
        </is>
      </c>
      <c r="E2943" t="inlineStr">
        <is>
          <t>HXX: Film Is Broken</t>
        </is>
      </c>
      <c r="F2943" t="n">
        <v>10</v>
      </c>
      <c r="G2943" t="n">
        <v>8.349066666666671</v>
      </c>
    </row>
    <row r="2944">
      <c r="A2944" t="inlineStr">
        <is>
          <t>Daily_Minor_Stops_2026_09_18.xlsx</t>
        </is>
      </c>
      <c r="B2944" t="inlineStr">
        <is>
          <t>Samridhi 5 Star Line</t>
        </is>
      </c>
      <c r="C2944" s="80" t="n">
        <v>46157</v>
      </c>
      <c r="D2944" t="inlineStr">
        <is>
          <t>FS-HCM-2</t>
        </is>
      </c>
      <c r="E2944" t="inlineStr">
        <is>
          <t>HXX: Double Package Rejected many times</t>
        </is>
      </c>
      <c r="F2944" t="n">
        <v>13</v>
      </c>
      <c r="G2944" t="n">
        <v>10.4972333333333</v>
      </c>
    </row>
    <row r="2945">
      <c r="A2945" t="inlineStr">
        <is>
          <t>Daily_Minor_Stops_2026_09_18.xlsx</t>
        </is>
      </c>
      <c r="B2945" t="inlineStr">
        <is>
          <t>Samridhi 5 Star Line</t>
        </is>
      </c>
      <c r="C2945" s="80" t="n">
        <v>46157</v>
      </c>
      <c r="D2945" t="inlineStr">
        <is>
          <t>FS-HCM-3</t>
        </is>
      </c>
      <c r="E2945" t="inlineStr">
        <is>
          <t>HXX: Film Is Broken</t>
        </is>
      </c>
      <c r="F2945" t="n">
        <v>26</v>
      </c>
      <c r="G2945" t="n">
        <v>11.8267166666667</v>
      </c>
    </row>
    <row r="2946">
      <c r="A2946" t="inlineStr">
        <is>
          <t>Daily_Minor_Stops_2026_09_18.xlsx</t>
        </is>
      </c>
      <c r="B2946" t="inlineStr">
        <is>
          <t>Samridhi 5 Star Line</t>
        </is>
      </c>
      <c r="C2946" s="80" t="n">
        <v>46157</v>
      </c>
      <c r="D2946" t="inlineStr">
        <is>
          <t>FS-HCM-3</t>
        </is>
      </c>
      <c r="E2946" t="inlineStr">
        <is>
          <t>FBX: Overflow At Infeed</t>
        </is>
      </c>
      <c r="F2946" t="n">
        <v>44</v>
      </c>
      <c r="G2946" t="n">
        <v>18.53835</v>
      </c>
    </row>
    <row r="2947">
      <c r="A2947" t="inlineStr">
        <is>
          <t>Daily_Minor_Stops_2026_09_18.xlsx</t>
        </is>
      </c>
      <c r="B2947" t="inlineStr">
        <is>
          <t>Samridhi 5 Star Line</t>
        </is>
      </c>
      <c r="C2947" s="80" t="n">
        <v>46157</v>
      </c>
      <c r="D2947" t="inlineStr">
        <is>
          <t>FS-HCM-4</t>
        </is>
      </c>
      <c r="E2947" t="inlineStr">
        <is>
          <t>FBX: Overflow At Infeed</t>
        </is>
      </c>
      <c r="F2947" t="n">
        <v>4</v>
      </c>
      <c r="G2947" t="n">
        <v>3.00065</v>
      </c>
    </row>
    <row r="2948">
      <c r="A2948" t="inlineStr">
        <is>
          <t>Daily_Minor_Stops_2026_09_18.xlsx</t>
        </is>
      </c>
      <c r="B2948" t="inlineStr">
        <is>
          <t>Samridhi 5 Star Line</t>
        </is>
      </c>
      <c r="C2948" s="80" t="n">
        <v>46157</v>
      </c>
      <c r="D2948" t="inlineStr">
        <is>
          <t>FS-HCM-4</t>
        </is>
      </c>
      <c r="E2948" t="inlineStr">
        <is>
          <t>Cover Folding Box Open</t>
        </is>
      </c>
      <c r="F2948" t="n">
        <v>4</v>
      </c>
      <c r="G2948" t="n">
        <v>2.99571666666667</v>
      </c>
    </row>
    <row r="2949">
      <c r="A2949" t="inlineStr">
        <is>
          <t>Daily_Minor_Stops_2026_09_18.xlsx</t>
        </is>
      </c>
      <c r="B2949" t="inlineStr">
        <is>
          <t>Samridhi 5 Star Line</t>
        </is>
      </c>
      <c r="C2949" s="80" t="n">
        <v>46157</v>
      </c>
      <c r="D2949" t="inlineStr">
        <is>
          <t>FS-HRM-5</t>
        </is>
      </c>
      <c r="E2949" t="inlineStr">
        <is>
          <t>Not Ready-2</t>
        </is>
      </c>
      <c r="F2949" t="n">
        <v>2</v>
      </c>
      <c r="G2949" t="n">
        <v>0.333883333333333</v>
      </c>
    </row>
    <row r="2950">
      <c r="A2950" t="inlineStr">
        <is>
          <t>Daily_Minor_Stops_2026_09_18.xlsx</t>
        </is>
      </c>
      <c r="B2950" t="inlineStr">
        <is>
          <t>Samridhi 5 Star Line</t>
        </is>
      </c>
      <c r="C2950" s="80" t="n">
        <v>46157</v>
      </c>
      <c r="D2950" t="inlineStr">
        <is>
          <t>FS-HRM-5</t>
        </is>
      </c>
      <c r="E2950" t="inlineStr">
        <is>
          <t>Door Before Metal Detector Open</t>
        </is>
      </c>
      <c r="F2950" t="n">
        <v>2</v>
      </c>
      <c r="G2950" t="n">
        <v>1.16638333333333</v>
      </c>
    </row>
    <row r="2951">
      <c r="A2951" t="inlineStr">
        <is>
          <t>Daily_Minor_Stops_2026_09_18.xlsx</t>
        </is>
      </c>
      <c r="B2951" t="inlineStr">
        <is>
          <t>Samridhi 5 Star Line</t>
        </is>
      </c>
      <c r="C2951" s="80" t="n">
        <v>46157</v>
      </c>
      <c r="D2951" t="inlineStr">
        <is>
          <t>FS-TTLi-1</t>
        </is>
      </c>
      <c r="E2951" t="inlineStr">
        <is>
          <t>LOD/TPG11: Move Time Out</t>
        </is>
      </c>
      <c r="F2951" t="n">
        <v>16</v>
      </c>
      <c r="G2951" t="n">
        <v>6.14916666666667</v>
      </c>
    </row>
    <row r="2952">
      <c r="A2952" t="inlineStr">
        <is>
          <t>Daily_Minor_Stops_2026_09_18.xlsx</t>
        </is>
      </c>
      <c r="B2952" t="inlineStr">
        <is>
          <t>Samridhi 5 Star Line</t>
        </is>
      </c>
      <c r="C2952" s="80" t="n">
        <v>46157</v>
      </c>
      <c r="D2952" t="inlineStr">
        <is>
          <t>FS-TTLi-1</t>
        </is>
      </c>
      <c r="E2952" t="inlineStr">
        <is>
          <t>LOD/TGR11: Robot-Gripper Sensor Fault</t>
        </is>
      </c>
      <c r="F2952" t="n">
        <v>18</v>
      </c>
      <c r="G2952" t="n">
        <v>7.50236666666667</v>
      </c>
    </row>
    <row r="2953">
      <c r="A2953" t="inlineStr">
        <is>
          <t>Daily_Minor_Stops_2026_09_18.xlsx</t>
        </is>
      </c>
      <c r="B2953" t="inlineStr">
        <is>
          <t>Samridhi 5 Star Line</t>
        </is>
      </c>
      <c r="C2953" s="80" t="n">
        <v>46157</v>
      </c>
      <c r="D2953" t="inlineStr">
        <is>
          <t>FS-TTLi-2</t>
        </is>
      </c>
      <c r="E2953" t="inlineStr">
        <is>
          <t>TTL1X/CS11: Lost Tray In Sliding Area</t>
        </is>
      </c>
      <c r="F2953" t="n">
        <v>3</v>
      </c>
      <c r="G2953" t="n">
        <v>0.99205</v>
      </c>
    </row>
    <row r="2954">
      <c r="A2954" t="inlineStr">
        <is>
          <t>Daily_Minor_Stops_2026_09_18.xlsx</t>
        </is>
      </c>
      <c r="B2954" t="inlineStr">
        <is>
          <t>Samridhi 5 Star Line</t>
        </is>
      </c>
      <c r="C2954" s="80" t="n">
        <v>46157</v>
      </c>
      <c r="D2954" t="inlineStr">
        <is>
          <t>FS-TTLi-2</t>
        </is>
      </c>
      <c r="E2954" t="inlineStr">
        <is>
          <t>FOR/BP11: Hand Over Of Blank Failed</t>
        </is>
      </c>
      <c r="F2954" t="n">
        <v>4</v>
      </c>
      <c r="G2954" t="n">
        <v>2.32636666666667</v>
      </c>
    </row>
    <row r="2955">
      <c r="A2955" t="inlineStr">
        <is>
          <t>Daily_Minor_Stops_2026_09_18.xlsx</t>
        </is>
      </c>
      <c r="B2955" t="inlineStr">
        <is>
          <t>Samridhi 5 Star Line</t>
        </is>
      </c>
      <c r="C2955" s="80" t="n">
        <v>46157</v>
      </c>
      <c r="D2955" t="inlineStr">
        <is>
          <t>FS-TTLi-3</t>
        </is>
      </c>
      <c r="E2955" t="inlineStr">
        <is>
          <t>FOR/FT11: Hand Over Failure Of Tray</t>
        </is>
      </c>
      <c r="F2955" t="n">
        <v>18</v>
      </c>
      <c r="G2955" t="n">
        <v>17.00105</v>
      </c>
    </row>
    <row r="2956">
      <c r="A2956" t="inlineStr">
        <is>
          <t>Daily_Minor_Stops_2026_09_18.xlsx</t>
        </is>
      </c>
      <c r="B2956" t="inlineStr">
        <is>
          <t>Samridhi 5 Star Line</t>
        </is>
      </c>
      <c r="C2956" s="80" t="n">
        <v>46157</v>
      </c>
      <c r="D2956" t="inlineStr">
        <is>
          <t>FS-TTLi-3</t>
        </is>
      </c>
      <c r="E2956" t="inlineStr">
        <is>
          <t>CLO/CT11: Axis1 Position Error</t>
        </is>
      </c>
      <c r="F2956" t="n">
        <v>13</v>
      </c>
      <c r="G2956" t="n">
        <v>6.32258333333333</v>
      </c>
    </row>
    <row r="2957">
      <c r="A2957" t="inlineStr">
        <is>
          <t>Daily_Minor_Stops_2026_09_18.xlsx</t>
        </is>
      </c>
      <c r="B2957" t="inlineStr">
        <is>
          <t>Samridhi 5 Star Line</t>
        </is>
      </c>
      <c r="C2957" s="80" t="n">
        <v>46158</v>
      </c>
      <c r="D2957" t="inlineStr">
        <is>
          <t>FS-HCM-1</t>
        </is>
      </c>
      <c r="E2957" t="inlineStr">
        <is>
          <t>HXX: Both Film Reels Are Empty</t>
        </is>
      </c>
      <c r="F2957" t="n">
        <v>9</v>
      </c>
      <c r="G2957" t="n">
        <v>7.6687</v>
      </c>
    </row>
    <row r="2958">
      <c r="A2958" t="inlineStr">
        <is>
          <t>Daily_Minor_Stops_2026_09_18.xlsx</t>
        </is>
      </c>
      <c r="B2958" t="inlineStr">
        <is>
          <t>Samridhi 5 Star Line</t>
        </is>
      </c>
      <c r="C2958" s="80" t="n">
        <v>46158</v>
      </c>
      <c r="D2958" t="inlineStr">
        <is>
          <t>FS-HCM-1</t>
        </is>
      </c>
      <c r="E2958" t="inlineStr">
        <is>
          <t>FBX: Jam At Infeed</t>
        </is>
      </c>
      <c r="F2958" t="n">
        <v>13</v>
      </c>
      <c r="G2958" t="n">
        <v>9.348983333333329</v>
      </c>
    </row>
    <row r="2959">
      <c r="A2959" t="inlineStr">
        <is>
          <t>Daily_Minor_Stops_2026_09_18.xlsx</t>
        </is>
      </c>
      <c r="B2959" t="inlineStr">
        <is>
          <t>Samridhi 5 Star Line</t>
        </is>
      </c>
      <c r="C2959" s="80" t="n">
        <v>46158</v>
      </c>
      <c r="D2959" t="inlineStr">
        <is>
          <t>FS-HCM-2</t>
        </is>
      </c>
      <c r="E2959" t="inlineStr">
        <is>
          <t>HXX: Film Is Broken</t>
        </is>
      </c>
      <c r="F2959" t="n">
        <v>24</v>
      </c>
      <c r="G2959" t="n">
        <v>28.1034166666667</v>
      </c>
    </row>
    <row r="2960">
      <c r="A2960" t="inlineStr">
        <is>
          <t>Daily_Minor_Stops_2026_09_18.xlsx</t>
        </is>
      </c>
      <c r="B2960" t="inlineStr">
        <is>
          <t>Samridhi 5 Star Line</t>
        </is>
      </c>
      <c r="C2960" s="80" t="n">
        <v>46158</v>
      </c>
      <c r="D2960" t="inlineStr">
        <is>
          <t>FS-HCM-2</t>
        </is>
      </c>
      <c r="E2960" t="inlineStr">
        <is>
          <t>Cover Machine Discharge Open</t>
        </is>
      </c>
      <c r="F2960" t="n">
        <v>17</v>
      </c>
      <c r="G2960" t="n">
        <v>37.0159</v>
      </c>
    </row>
    <row r="2961">
      <c r="A2961" t="inlineStr">
        <is>
          <t>Daily_Minor_Stops_2026_09_18.xlsx</t>
        </is>
      </c>
      <c r="B2961" t="inlineStr">
        <is>
          <t>Samridhi 5 Star Line</t>
        </is>
      </c>
      <c r="C2961" s="80" t="n">
        <v>46158</v>
      </c>
      <c r="D2961" t="inlineStr">
        <is>
          <t>FS-HCM-3</t>
        </is>
      </c>
      <c r="E2961" t="inlineStr">
        <is>
          <t>HXX: Film Is Broken</t>
        </is>
      </c>
      <c r="F2961" t="n">
        <v>25</v>
      </c>
      <c r="G2961" t="n">
        <v>25.7824666666667</v>
      </c>
    </row>
    <row r="2962">
      <c r="A2962" t="inlineStr">
        <is>
          <t>Daily_Minor_Stops_2026_09_18.xlsx</t>
        </is>
      </c>
      <c r="B2962" t="inlineStr">
        <is>
          <t>Samridhi 5 Star Line</t>
        </is>
      </c>
      <c r="C2962" s="80" t="n">
        <v>46158</v>
      </c>
      <c r="D2962" t="inlineStr">
        <is>
          <t>FS-HCM-3</t>
        </is>
      </c>
      <c r="E2962" t="inlineStr">
        <is>
          <t>FBX: Overflow At Infeed</t>
        </is>
      </c>
      <c r="F2962" t="n">
        <v>52</v>
      </c>
      <c r="G2962" t="n">
        <v>23.1009833333333</v>
      </c>
    </row>
    <row r="2963">
      <c r="A2963" t="inlineStr">
        <is>
          <t>Daily_Minor_Stops_2026_09_18.xlsx</t>
        </is>
      </c>
      <c r="B2963" t="inlineStr">
        <is>
          <t>Samridhi 5 Star Line</t>
        </is>
      </c>
      <c r="C2963" s="80" t="n">
        <v>46158</v>
      </c>
      <c r="D2963" t="inlineStr">
        <is>
          <t>FS-HCM-4</t>
        </is>
      </c>
      <c r="E2963" t="inlineStr">
        <is>
          <t>HXX: Data Printer Not Ready</t>
        </is>
      </c>
      <c r="F2963" t="n">
        <v>6</v>
      </c>
      <c r="G2963" t="n">
        <v>2.84088333333333</v>
      </c>
    </row>
    <row r="2964">
      <c r="A2964" t="inlineStr">
        <is>
          <t>Daily_Minor_Stops_2026_09_18.xlsx</t>
        </is>
      </c>
      <c r="B2964" t="inlineStr">
        <is>
          <t>Samridhi 5 Star Line</t>
        </is>
      </c>
      <c r="C2964" s="80" t="n">
        <v>46158</v>
      </c>
      <c r="D2964" t="inlineStr">
        <is>
          <t>FS-HCM-4</t>
        </is>
      </c>
      <c r="E2964" t="inlineStr">
        <is>
          <t>FBX: Overflow At Infeed</t>
        </is>
      </c>
      <c r="F2964" t="n">
        <v>12</v>
      </c>
      <c r="G2964" t="n">
        <v>10.86725</v>
      </c>
    </row>
    <row r="2965">
      <c r="A2965" t="inlineStr">
        <is>
          <t>Daily_Minor_Stops_2026_09_18.xlsx</t>
        </is>
      </c>
      <c r="B2965" t="inlineStr">
        <is>
          <t>Samridhi 5 Star Line</t>
        </is>
      </c>
      <c r="C2965" s="80" t="n">
        <v>46158</v>
      </c>
      <c r="D2965" t="inlineStr">
        <is>
          <t>FS-HRM-5</t>
        </is>
      </c>
      <c r="E2965" t="inlineStr">
        <is>
          <t>Film Registration Error</t>
        </is>
      </c>
      <c r="F2965" t="n">
        <v>3</v>
      </c>
      <c r="G2965" t="n">
        <v>2.34065</v>
      </c>
    </row>
    <row r="2966">
      <c r="A2966" t="inlineStr">
        <is>
          <t>Daily_Minor_Stops_2026_09_18.xlsx</t>
        </is>
      </c>
      <c r="B2966" t="inlineStr">
        <is>
          <t>Samridhi 5 Star Line</t>
        </is>
      </c>
      <c r="C2966" s="80" t="n">
        <v>46158</v>
      </c>
      <c r="D2966" t="inlineStr">
        <is>
          <t>FS-HRM-5</t>
        </is>
      </c>
      <c r="E2966" t="inlineStr">
        <is>
          <t>Cover Machine Outfeed Open</t>
        </is>
      </c>
      <c r="F2966" t="n">
        <v>9</v>
      </c>
      <c r="G2966" t="n">
        <v>37.6684333333333</v>
      </c>
    </row>
    <row r="2967">
      <c r="A2967" t="inlineStr">
        <is>
          <t>Daily_Minor_Stops_2026_09_18.xlsx</t>
        </is>
      </c>
      <c r="B2967" t="inlineStr">
        <is>
          <t>Samridhi 5 Star Line</t>
        </is>
      </c>
      <c r="C2967" s="80" t="n">
        <v>46158</v>
      </c>
      <c r="D2967" t="inlineStr">
        <is>
          <t>FS-TTLi-1</t>
        </is>
      </c>
      <c r="E2967" t="inlineStr">
        <is>
          <t>LOD/TGR11: Robot-Gripper Sensor Fault</t>
        </is>
      </c>
      <c r="F2967" t="n">
        <v>72</v>
      </c>
      <c r="G2967" t="n">
        <v>44.767</v>
      </c>
    </row>
    <row r="2968">
      <c r="A2968" t="inlineStr">
        <is>
          <t>Daily_Minor_Stops_2026_09_18.xlsx</t>
        </is>
      </c>
      <c r="B2968" t="inlineStr">
        <is>
          <t>Samridhi 5 Star Line</t>
        </is>
      </c>
      <c r="C2968" s="80" t="n">
        <v>46158</v>
      </c>
      <c r="D2968" t="inlineStr">
        <is>
          <t>FS-TTLi-1</t>
        </is>
      </c>
      <c r="E2968" t="inlineStr">
        <is>
          <t>FOR/BP11: Hand Over Of Blank Failed</t>
        </is>
      </c>
      <c r="F2968" t="n">
        <v>11</v>
      </c>
      <c r="G2968" t="n">
        <v>12.67565</v>
      </c>
    </row>
    <row r="2969">
      <c r="A2969" t="inlineStr">
        <is>
          <t>Daily_Minor_Stops_2026_09_18.xlsx</t>
        </is>
      </c>
      <c r="B2969" t="inlineStr">
        <is>
          <t>Samridhi 5 Star Line</t>
        </is>
      </c>
      <c r="C2969" s="80" t="n">
        <v>46158</v>
      </c>
      <c r="D2969" t="inlineStr">
        <is>
          <t>FS-TTLi-2</t>
        </is>
      </c>
      <c r="E2969" t="inlineStr">
        <is>
          <t>LOD/TGR11: Robot-Gripper Sensor Fault</t>
        </is>
      </c>
      <c r="F2969" t="n">
        <v>4</v>
      </c>
      <c r="G2969" t="n">
        <v>1.16773333333333</v>
      </c>
    </row>
    <row r="2970">
      <c r="A2970" t="inlineStr">
        <is>
          <t>Daily_Minor_Stops_2026_09_18.xlsx</t>
        </is>
      </c>
      <c r="B2970" t="inlineStr">
        <is>
          <t>Samridhi 5 Star Line</t>
        </is>
      </c>
      <c r="C2970" s="80" t="n">
        <v>46158</v>
      </c>
      <c r="D2970" t="inlineStr">
        <is>
          <t>FS-TTLi-2</t>
        </is>
      </c>
      <c r="E2970" t="inlineStr">
        <is>
          <t>FOR/BP11: Hand Over Of Blank Failed</t>
        </is>
      </c>
      <c r="F2970" t="n">
        <v>6</v>
      </c>
      <c r="G2970" t="n">
        <v>2.26745</v>
      </c>
    </row>
    <row r="2971">
      <c r="A2971" t="inlineStr">
        <is>
          <t>Daily_Minor_Stops_2026_09_18.xlsx</t>
        </is>
      </c>
      <c r="B2971" t="inlineStr">
        <is>
          <t>Samridhi 5 Star Line</t>
        </is>
      </c>
      <c r="C2971" s="80" t="n">
        <v>46158</v>
      </c>
      <c r="D2971" t="inlineStr">
        <is>
          <t>FS-TTLi-3</t>
        </is>
      </c>
      <c r="E2971" t="inlineStr">
        <is>
          <t>FOR/BP11: Hand Over Of Blank Failed</t>
        </is>
      </c>
      <c r="F2971" t="n">
        <v>8</v>
      </c>
      <c r="G2971" t="n">
        <v>4.84991666666667</v>
      </c>
    </row>
    <row r="2972">
      <c r="A2972" t="inlineStr">
        <is>
          <t>Daily_Minor_Stops_2026_09_18.xlsx</t>
        </is>
      </c>
      <c r="B2972" t="inlineStr">
        <is>
          <t>Samridhi 5 Star Line</t>
        </is>
      </c>
      <c r="C2972" s="80" t="n">
        <v>46158</v>
      </c>
      <c r="D2972" t="inlineStr">
        <is>
          <t>FS-TTLi-3</t>
        </is>
      </c>
      <c r="E2972" t="inlineStr">
        <is>
          <t>CLO/CT11: Axis1 Position Error</t>
        </is>
      </c>
      <c r="F2972" t="n">
        <v>7</v>
      </c>
      <c r="G2972" t="n">
        <v>5.34308333333333</v>
      </c>
    </row>
    <row r="2973">
      <c r="A2973" t="inlineStr">
        <is>
          <t>Daily_Minor_Stops_2026_09_18.xlsx</t>
        </is>
      </c>
      <c r="B2973" t="inlineStr">
        <is>
          <t>Samridhi 5 Star Line</t>
        </is>
      </c>
      <c r="C2973" s="80" t="n">
        <v>46159</v>
      </c>
      <c r="D2973" t="inlineStr">
        <is>
          <t>FS-HCM-1</t>
        </is>
      </c>
      <c r="E2973" t="inlineStr">
        <is>
          <t>HXX: Double Package Rejected many times</t>
        </is>
      </c>
      <c r="F2973" t="n">
        <v>6</v>
      </c>
      <c r="G2973" t="n">
        <v>1.00771666666667</v>
      </c>
    </row>
    <row r="2974">
      <c r="A2974" t="inlineStr">
        <is>
          <t>Daily_Minor_Stops_2026_09_18.xlsx</t>
        </is>
      </c>
      <c r="B2974" t="inlineStr">
        <is>
          <t>Samridhi 5 Star Line</t>
        </is>
      </c>
      <c r="C2974" s="80" t="n">
        <v>46159</v>
      </c>
      <c r="D2974" t="inlineStr">
        <is>
          <t>FS-HCM-1</t>
        </is>
      </c>
      <c r="E2974" t="inlineStr">
        <is>
          <t>FBX: Jam At Infeed</t>
        </is>
      </c>
      <c r="F2974" t="n">
        <v>42</v>
      </c>
      <c r="G2974" t="n">
        <v>13.1587833333333</v>
      </c>
    </row>
    <row r="2975">
      <c r="A2975" t="inlineStr">
        <is>
          <t>Daily_Minor_Stops_2026_09_18.xlsx</t>
        </is>
      </c>
      <c r="B2975" t="inlineStr">
        <is>
          <t>Samridhi 5 Star Line</t>
        </is>
      </c>
      <c r="C2975" s="80" t="n">
        <v>46159</v>
      </c>
      <c r="D2975" t="inlineStr">
        <is>
          <t>FS-HCM-2</t>
        </is>
      </c>
      <c r="E2975" t="inlineStr">
        <is>
          <t>HXX: Film Is Broken</t>
        </is>
      </c>
      <c r="F2975" t="n">
        <v>11</v>
      </c>
      <c r="G2975" t="n">
        <v>9.166066666666669</v>
      </c>
    </row>
    <row r="2976">
      <c r="A2976" t="inlineStr">
        <is>
          <t>Daily_Minor_Stops_2026_09_18.xlsx</t>
        </is>
      </c>
      <c r="B2976" t="inlineStr">
        <is>
          <t>Samridhi 5 Star Line</t>
        </is>
      </c>
      <c r="C2976" s="80" t="n">
        <v>46159</v>
      </c>
      <c r="D2976" t="inlineStr">
        <is>
          <t>FS-HCM-2</t>
        </is>
      </c>
      <c r="E2976" t="inlineStr">
        <is>
          <t>Cover Machine Discharge Open</t>
        </is>
      </c>
      <c r="F2976" t="n">
        <v>7</v>
      </c>
      <c r="G2976" t="n">
        <v>2.15291666666667</v>
      </c>
    </row>
    <row r="2977">
      <c r="A2977" t="inlineStr">
        <is>
          <t>Daily_Minor_Stops_2026_09_18.xlsx</t>
        </is>
      </c>
      <c r="B2977" t="inlineStr">
        <is>
          <t>Samridhi 5 Star Line</t>
        </is>
      </c>
      <c r="C2977" s="80" t="n">
        <v>46159</v>
      </c>
      <c r="D2977" t="inlineStr">
        <is>
          <t>FS-HCM-3</t>
        </is>
      </c>
      <c r="E2977" t="inlineStr">
        <is>
          <t>HXX: Film Is Broken</t>
        </is>
      </c>
      <c r="F2977" t="n">
        <v>19</v>
      </c>
      <c r="G2977" t="n">
        <v>17.8504666666667</v>
      </c>
    </row>
    <row r="2978">
      <c r="A2978" t="inlineStr">
        <is>
          <t>Daily_Minor_Stops_2026_09_18.xlsx</t>
        </is>
      </c>
      <c r="B2978" t="inlineStr">
        <is>
          <t>Samridhi 5 Star Line</t>
        </is>
      </c>
      <c r="C2978" s="80" t="n">
        <v>46159</v>
      </c>
      <c r="D2978" t="inlineStr">
        <is>
          <t>FS-HCM-3</t>
        </is>
      </c>
      <c r="E2978" t="inlineStr">
        <is>
          <t>FBX: Overflow At Infeed</t>
        </is>
      </c>
      <c r="F2978" t="n">
        <v>56</v>
      </c>
      <c r="G2978" t="n">
        <v>24.8323</v>
      </c>
    </row>
    <row r="2979">
      <c r="A2979" t="inlineStr">
        <is>
          <t>Daily_Minor_Stops_2026_09_18.xlsx</t>
        </is>
      </c>
      <c r="B2979" t="inlineStr">
        <is>
          <t>Samridhi 5 Star Line</t>
        </is>
      </c>
      <c r="C2979" s="80" t="n">
        <v>46159</v>
      </c>
      <c r="D2979" t="inlineStr">
        <is>
          <t>FS-HCM-4</t>
        </is>
      </c>
      <c r="E2979" t="inlineStr">
        <is>
          <t>FBX: Overflow At Infeed</t>
        </is>
      </c>
      <c r="F2979" t="n">
        <v>7</v>
      </c>
      <c r="G2979" t="n">
        <v>1.99075</v>
      </c>
    </row>
    <row r="2980">
      <c r="A2980" t="inlineStr">
        <is>
          <t>Daily_Minor_Stops_2026_09_18.xlsx</t>
        </is>
      </c>
      <c r="B2980" t="inlineStr">
        <is>
          <t>Samridhi 5 Star Line</t>
        </is>
      </c>
      <c r="C2980" s="80" t="n">
        <v>46159</v>
      </c>
      <c r="D2980" t="inlineStr">
        <is>
          <t>FS-HCM-4</t>
        </is>
      </c>
      <c r="E2980" t="inlineStr">
        <is>
          <t>Cover Machine Discharge Open</t>
        </is>
      </c>
      <c r="F2980" t="n">
        <v>7</v>
      </c>
      <c r="G2980" t="n">
        <v>3.17621666666667</v>
      </c>
    </row>
    <row r="2981">
      <c r="A2981" t="inlineStr">
        <is>
          <t>Daily_Minor_Stops_2026_09_18.xlsx</t>
        </is>
      </c>
      <c r="B2981" t="inlineStr">
        <is>
          <t>Samridhi 5 Star Line</t>
        </is>
      </c>
      <c r="C2981" s="80" t="n">
        <v>46159</v>
      </c>
      <c r="D2981" t="inlineStr">
        <is>
          <t>FS-HRM-5</t>
        </is>
      </c>
      <c r="E2981" t="inlineStr">
        <is>
          <t>Film Is Broken-1</t>
        </is>
      </c>
      <c r="F2981" t="n">
        <v>3</v>
      </c>
      <c r="G2981" t="n">
        <v>4.33335</v>
      </c>
    </row>
    <row r="2982">
      <c r="A2982" t="inlineStr">
        <is>
          <t>Daily_Minor_Stops_2026_09_18.xlsx</t>
        </is>
      </c>
      <c r="B2982" t="inlineStr">
        <is>
          <t>Samridhi 5 Star Line</t>
        </is>
      </c>
      <c r="C2982" s="80" t="n">
        <v>46159</v>
      </c>
      <c r="D2982" t="inlineStr">
        <is>
          <t>FS-HRM-5</t>
        </is>
      </c>
      <c r="E2982" t="inlineStr">
        <is>
          <t>Cover Machine Outfeed Open</t>
        </is>
      </c>
      <c r="F2982" t="n">
        <v>4</v>
      </c>
      <c r="G2982" t="n">
        <v>5.1669</v>
      </c>
    </row>
    <row r="2983">
      <c r="A2983" t="inlineStr">
        <is>
          <t>Daily_Minor_Stops_2026_09_18.xlsx</t>
        </is>
      </c>
      <c r="B2983" t="inlineStr">
        <is>
          <t>Samridhi 5 Star Line</t>
        </is>
      </c>
      <c r="C2983" s="80" t="n">
        <v>46159</v>
      </c>
      <c r="D2983" t="inlineStr">
        <is>
          <t>FS-TTLi-1</t>
        </is>
      </c>
      <c r="E2983" t="inlineStr">
        <is>
          <t>LOD/TGR11: Robot-Gripper Sensor Fault</t>
        </is>
      </c>
      <c r="F2983" t="n">
        <v>108</v>
      </c>
      <c r="G2983" t="n">
        <v>54.5198166666667</v>
      </c>
    </row>
    <row r="2984">
      <c r="A2984" t="inlineStr">
        <is>
          <t>Daily_Minor_Stops_2026_09_18.xlsx</t>
        </is>
      </c>
      <c r="B2984" t="inlineStr">
        <is>
          <t>Samridhi 5 Star Line</t>
        </is>
      </c>
      <c r="C2984" s="80" t="n">
        <v>46159</v>
      </c>
      <c r="D2984" t="inlineStr">
        <is>
          <t>FS-TTLi-1</t>
        </is>
      </c>
      <c r="E2984" t="inlineStr">
        <is>
          <t>FOR/BP11: Hand Over Of Blank Failed</t>
        </is>
      </c>
      <c r="F2984" t="n">
        <v>14</v>
      </c>
      <c r="G2984" t="n">
        <v>5.1449</v>
      </c>
    </row>
    <row r="2985">
      <c r="A2985" t="inlineStr">
        <is>
          <t>Daily_Minor_Stops_2026_09_18.xlsx</t>
        </is>
      </c>
      <c r="B2985" t="inlineStr">
        <is>
          <t>Samridhi 5 Star Line</t>
        </is>
      </c>
      <c r="C2985" s="80" t="n">
        <v>46159</v>
      </c>
      <c r="D2985" t="inlineStr">
        <is>
          <t>FS-TTLi-2</t>
        </is>
      </c>
      <c r="E2985" t="inlineStr">
        <is>
          <t>TTL1X/CS11: Lost Tray In Sliding Area</t>
        </is>
      </c>
      <c r="F2985" t="n">
        <v>22</v>
      </c>
      <c r="G2985" t="n">
        <v>17.3515666666667</v>
      </c>
    </row>
    <row r="2986">
      <c r="A2986" t="inlineStr">
        <is>
          <t>Daily_Minor_Stops_2026_09_18.xlsx</t>
        </is>
      </c>
      <c r="B2986" t="inlineStr">
        <is>
          <t>Samridhi 5 Star Line</t>
        </is>
      </c>
      <c r="C2986" s="80" t="n">
        <v>46159</v>
      </c>
      <c r="D2986" t="inlineStr">
        <is>
          <t>FS-TTLi-2</t>
        </is>
      </c>
      <c r="E2986" t="inlineStr">
        <is>
          <t>CLO/CT11: Axis1 Position Error</t>
        </is>
      </c>
      <c r="F2986" t="n">
        <v>12</v>
      </c>
      <c r="G2986" t="n">
        <v>17.0086333333333</v>
      </c>
    </row>
    <row r="2987">
      <c r="A2987" t="inlineStr">
        <is>
          <t>Daily_Minor_Stops_2026_09_18.xlsx</t>
        </is>
      </c>
      <c r="B2987" t="inlineStr">
        <is>
          <t>Samridhi 5 Star Line</t>
        </is>
      </c>
      <c r="C2987" s="80" t="n">
        <v>46159</v>
      </c>
      <c r="D2987" t="inlineStr">
        <is>
          <t>FS-TTLi-3</t>
        </is>
      </c>
      <c r="E2987" t="inlineStr">
        <is>
          <t>TTL1X/CS11: Lost Tray In Sliding Area</t>
        </is>
      </c>
      <c r="F2987" t="n">
        <v>6</v>
      </c>
      <c r="G2987" t="n">
        <v>4.34248333333333</v>
      </c>
    </row>
    <row r="2988">
      <c r="A2988" t="inlineStr">
        <is>
          <t>Daily_Minor_Stops_2026_09_18.xlsx</t>
        </is>
      </c>
      <c r="B2988" t="inlineStr">
        <is>
          <t>Samridhi 5 Star Line</t>
        </is>
      </c>
      <c r="C2988" s="80" t="n">
        <v>46159</v>
      </c>
      <c r="D2988" t="inlineStr">
        <is>
          <t>FS-TTLi-3</t>
        </is>
      </c>
      <c r="E2988" t="inlineStr">
        <is>
          <t>FOR/FT11: Hand Over Failure Of Tray</t>
        </is>
      </c>
      <c r="F2988" t="n">
        <v>31</v>
      </c>
      <c r="G2988" t="n">
        <v>24.9634333333333</v>
      </c>
    </row>
    <row r="2989">
      <c r="A2989" t="inlineStr">
        <is>
          <t>Daily_Minor_Stops_2026_09_18.xlsx</t>
        </is>
      </c>
      <c r="B2989" t="inlineStr">
        <is>
          <t>Samridhi 5 Star Line</t>
        </is>
      </c>
      <c r="C2989" s="80" t="n">
        <v>46160</v>
      </c>
      <c r="D2989" t="inlineStr">
        <is>
          <t>FS-HCM-1</t>
        </is>
      </c>
      <c r="E2989" t="inlineStr">
        <is>
          <t>HXX: Both Film Reels Are Empty</t>
        </is>
      </c>
      <c r="F2989" t="n">
        <v>7</v>
      </c>
      <c r="G2989" t="n">
        <v>2.82675</v>
      </c>
    </row>
    <row r="2990">
      <c r="A2990" t="inlineStr">
        <is>
          <t>Daily_Minor_Stops_2026_09_18.xlsx</t>
        </is>
      </c>
      <c r="B2990" t="inlineStr">
        <is>
          <t>Samridhi 5 Star Line</t>
        </is>
      </c>
      <c r="C2990" s="80" t="n">
        <v>46160</v>
      </c>
      <c r="D2990" t="inlineStr">
        <is>
          <t>FS-HCM-1</t>
        </is>
      </c>
      <c r="E2990" t="inlineStr">
        <is>
          <t>FBX: Jam At Infeed</t>
        </is>
      </c>
      <c r="F2990" t="n">
        <v>13</v>
      </c>
      <c r="G2990" t="n">
        <v>5.67348333333333</v>
      </c>
    </row>
    <row r="2991">
      <c r="A2991" t="inlineStr">
        <is>
          <t>Daily_Minor_Stops_2026_09_18.xlsx</t>
        </is>
      </c>
      <c r="B2991" t="inlineStr">
        <is>
          <t>Samridhi 5 Star Line</t>
        </is>
      </c>
      <c r="C2991" s="80" t="n">
        <v>46160</v>
      </c>
      <c r="D2991" t="inlineStr">
        <is>
          <t>FS-HCM-2</t>
        </is>
      </c>
      <c r="E2991" t="inlineStr">
        <is>
          <t>HXX: Film Is Broken</t>
        </is>
      </c>
      <c r="F2991" t="n">
        <v>8</v>
      </c>
      <c r="G2991" t="n">
        <v>8.8201</v>
      </c>
    </row>
    <row r="2992">
      <c r="A2992" t="inlineStr">
        <is>
          <t>Daily_Minor_Stops_2026_09_18.xlsx</t>
        </is>
      </c>
      <c r="B2992" t="inlineStr">
        <is>
          <t>Samridhi 5 Star Line</t>
        </is>
      </c>
      <c r="C2992" s="80" t="n">
        <v>46160</v>
      </c>
      <c r="D2992" t="inlineStr">
        <is>
          <t>FS-HCM-2</t>
        </is>
      </c>
      <c r="E2992" t="inlineStr">
        <is>
          <t>HXX: Both Film Reels Are Empty</t>
        </is>
      </c>
      <c r="F2992" t="n">
        <v>10</v>
      </c>
      <c r="G2992" t="n">
        <v>4.67655</v>
      </c>
    </row>
    <row r="2993">
      <c r="A2993" t="inlineStr">
        <is>
          <t>Daily_Minor_Stops_2026_09_18.xlsx</t>
        </is>
      </c>
      <c r="B2993" t="inlineStr">
        <is>
          <t>Samridhi 5 Star Line</t>
        </is>
      </c>
      <c r="C2993" s="80" t="n">
        <v>46160</v>
      </c>
      <c r="D2993" t="inlineStr">
        <is>
          <t>FS-HCM-3</t>
        </is>
      </c>
      <c r="E2993" t="inlineStr">
        <is>
          <t>HXX: Film Is Broken</t>
        </is>
      </c>
      <c r="F2993" t="n">
        <v>14</v>
      </c>
      <c r="G2993" t="n">
        <v>12.6407166666667</v>
      </c>
    </row>
    <row r="2994">
      <c r="A2994" t="inlineStr">
        <is>
          <t>Daily_Minor_Stops_2026_09_18.xlsx</t>
        </is>
      </c>
      <c r="B2994" t="inlineStr">
        <is>
          <t>Samridhi 5 Star Line</t>
        </is>
      </c>
      <c r="C2994" s="80" t="n">
        <v>46160</v>
      </c>
      <c r="D2994" t="inlineStr">
        <is>
          <t>FS-HCM-3</t>
        </is>
      </c>
      <c r="E2994" t="inlineStr">
        <is>
          <t>FBX: Overflow At Infeed</t>
        </is>
      </c>
      <c r="F2994" t="n">
        <v>25</v>
      </c>
      <c r="G2994" t="n">
        <v>14.8086666666667</v>
      </c>
    </row>
    <row r="2995">
      <c r="A2995" t="inlineStr">
        <is>
          <t>Daily_Minor_Stops_2026_09_18.xlsx</t>
        </is>
      </c>
      <c r="B2995" t="inlineStr">
        <is>
          <t>Samridhi 5 Star Line</t>
        </is>
      </c>
      <c r="C2995" s="80" t="n">
        <v>46160</v>
      </c>
      <c r="D2995" t="inlineStr">
        <is>
          <t>FS-HCM-4</t>
        </is>
      </c>
      <c r="E2995" t="inlineStr">
        <is>
          <t>HXX: Both Film Reels Are Empty</t>
        </is>
      </c>
      <c r="F2995" t="n">
        <v>4</v>
      </c>
      <c r="G2995" t="n">
        <v>1.00683333333333</v>
      </c>
    </row>
    <row r="2996">
      <c r="A2996" t="inlineStr">
        <is>
          <t>Daily_Minor_Stops_2026_09_18.xlsx</t>
        </is>
      </c>
      <c r="B2996" t="inlineStr">
        <is>
          <t>Samridhi 5 Star Line</t>
        </is>
      </c>
      <c r="C2996" s="80" t="n">
        <v>46160</v>
      </c>
      <c r="D2996" t="inlineStr">
        <is>
          <t>FS-HCM-4</t>
        </is>
      </c>
      <c r="E2996" t="inlineStr">
        <is>
          <t>Cover Machine Discharge Open</t>
        </is>
      </c>
      <c r="F2996" t="n">
        <v>5</v>
      </c>
      <c r="G2996" t="n">
        <v>2.00686666666667</v>
      </c>
    </row>
    <row r="2997">
      <c r="A2997" t="inlineStr">
        <is>
          <t>Daily_Minor_Stops_2026_09_18.xlsx</t>
        </is>
      </c>
      <c r="B2997" t="inlineStr">
        <is>
          <t>Samridhi 5 Star Line</t>
        </is>
      </c>
      <c r="C2997" s="80" t="n">
        <v>46160</v>
      </c>
      <c r="D2997" t="inlineStr">
        <is>
          <t>FS-HRM-5</t>
        </is>
      </c>
      <c r="E2997" t="inlineStr">
        <is>
          <t>Position Error-2</t>
        </is>
      </c>
      <c r="F2997" t="n">
        <v>5</v>
      </c>
      <c r="G2997" t="n">
        <v>7.17308333333333</v>
      </c>
    </row>
    <row r="2998">
      <c r="A2998" t="inlineStr">
        <is>
          <t>Daily_Minor_Stops_2026_09_18.xlsx</t>
        </is>
      </c>
      <c r="B2998" t="inlineStr">
        <is>
          <t>Samridhi 5 Star Line</t>
        </is>
      </c>
      <c r="C2998" s="80" t="n">
        <v>46160</v>
      </c>
      <c r="D2998" t="inlineStr">
        <is>
          <t>FS-HRM-5</t>
        </is>
      </c>
      <c r="E2998" t="inlineStr">
        <is>
          <t>Main Cover Open</t>
        </is>
      </c>
      <c r="F2998" t="n">
        <v>3</v>
      </c>
      <c r="G2998" t="n">
        <v>19.1614833333333</v>
      </c>
    </row>
    <row r="2999">
      <c r="A2999" t="inlineStr">
        <is>
          <t>Daily_Minor_Stops_2026_09_18.xlsx</t>
        </is>
      </c>
      <c r="B2999" t="inlineStr">
        <is>
          <t>Samridhi 5 Star Line</t>
        </is>
      </c>
      <c r="C2999" s="80" t="n">
        <v>46160</v>
      </c>
      <c r="D2999" t="inlineStr">
        <is>
          <t>FS-TTLi-1</t>
        </is>
      </c>
      <c r="E2999" t="inlineStr">
        <is>
          <t>LOD/TGR11: Robot-Gripper Sensor Fault</t>
        </is>
      </c>
      <c r="F2999" t="n">
        <v>49</v>
      </c>
      <c r="G2999" t="n">
        <v>15.12905</v>
      </c>
    </row>
    <row r="3000">
      <c r="A3000" t="inlineStr">
        <is>
          <t>Daily_Minor_Stops_2026_09_18.xlsx</t>
        </is>
      </c>
      <c r="B3000" t="inlineStr">
        <is>
          <t>Samridhi 5 Star Line</t>
        </is>
      </c>
      <c r="C3000" s="80" t="n">
        <v>46160</v>
      </c>
      <c r="D3000" t="inlineStr">
        <is>
          <t>FS-TTLi-1</t>
        </is>
      </c>
      <c r="E3000" t="inlineStr">
        <is>
          <t>FOR/BP11: Hand Over Of Blank Failed</t>
        </is>
      </c>
      <c r="F3000" t="n">
        <v>17</v>
      </c>
      <c r="G3000" t="n">
        <v>8.33288333333333</v>
      </c>
    </row>
    <row r="3001">
      <c r="A3001" t="inlineStr">
        <is>
          <t>Daily_Minor_Stops_2026_09_18.xlsx</t>
        </is>
      </c>
      <c r="B3001" t="inlineStr">
        <is>
          <t>Samridhi 5 Star Line</t>
        </is>
      </c>
      <c r="C3001" s="80" t="n">
        <v>46160</v>
      </c>
      <c r="D3001" t="inlineStr">
        <is>
          <t>FS-TTLi-2</t>
        </is>
      </c>
      <c r="E3001" t="inlineStr">
        <is>
          <t>TTL1X/CS11: Lost Tray In Sliding Area</t>
        </is>
      </c>
      <c r="F3001" t="n">
        <v>12</v>
      </c>
      <c r="G3001" t="n">
        <v>5.67123333333333</v>
      </c>
    </row>
    <row r="3002">
      <c r="A3002" t="inlineStr">
        <is>
          <t>Daily_Minor_Stops_2026_09_18.xlsx</t>
        </is>
      </c>
      <c r="B3002" t="inlineStr">
        <is>
          <t>Samridhi 5 Star Line</t>
        </is>
      </c>
      <c r="C3002" s="80" t="n">
        <v>46160</v>
      </c>
      <c r="D3002" t="inlineStr">
        <is>
          <t>FS-TTLi-2</t>
        </is>
      </c>
      <c r="E3002" t="inlineStr">
        <is>
          <t>FOR/FT11: Hand Over Failure Of Tray</t>
        </is>
      </c>
      <c r="F3002" t="n">
        <v>26</v>
      </c>
      <c r="G3002" t="n">
        <v>11.3191666666667</v>
      </c>
    </row>
    <row r="3003">
      <c r="A3003" t="inlineStr">
        <is>
          <t>Daily_Minor_Stops_2026_09_18.xlsx</t>
        </is>
      </c>
      <c r="B3003" t="inlineStr">
        <is>
          <t>Samridhi 5 Star Line</t>
        </is>
      </c>
      <c r="C3003" s="80" t="n">
        <v>46160</v>
      </c>
      <c r="D3003" t="inlineStr">
        <is>
          <t>FS-TTLi-3</t>
        </is>
      </c>
      <c r="E3003" t="inlineStr">
        <is>
          <t>TTL1X/CS11: Lost Tray In Sliding Area</t>
        </is>
      </c>
      <c r="F3003" t="n">
        <v>13</v>
      </c>
      <c r="G3003" t="n">
        <v>9.82845</v>
      </c>
    </row>
    <row r="3004">
      <c r="A3004" t="inlineStr">
        <is>
          <t>Daily_Minor_Stops_2026_09_18.xlsx</t>
        </is>
      </c>
      <c r="B3004" t="inlineStr">
        <is>
          <t>Samridhi 5 Star Line</t>
        </is>
      </c>
      <c r="C3004" s="80" t="n">
        <v>46160</v>
      </c>
      <c r="D3004" t="inlineStr">
        <is>
          <t>FS-TTLi-3</t>
        </is>
      </c>
      <c r="E3004" t="inlineStr">
        <is>
          <t>FOR/FT11: Hand Over Failure Of Tray</t>
        </is>
      </c>
      <c r="F3004" t="n">
        <v>22</v>
      </c>
      <c r="G3004" t="n">
        <v>12.1464833333333</v>
      </c>
    </row>
    <row r="3005">
      <c r="A3005" t="inlineStr">
        <is>
          <t>Daily_Minor_Stops_2026_09_18.xlsx</t>
        </is>
      </c>
      <c r="B3005" t="inlineStr">
        <is>
          <t>Samridhi 5 Star Line</t>
        </is>
      </c>
      <c r="C3005" s="80" t="n">
        <v>46161</v>
      </c>
      <c r="D3005" t="inlineStr">
        <is>
          <t>FS-HCM-1</t>
        </is>
      </c>
      <c r="E3005" t="inlineStr">
        <is>
          <t>HXX: Film Registration Error</t>
        </is>
      </c>
      <c r="F3005" t="n">
        <v>6</v>
      </c>
      <c r="G3005" t="n">
        <v>2.172</v>
      </c>
    </row>
    <row r="3006">
      <c r="A3006" t="inlineStr">
        <is>
          <t>Daily_Minor_Stops_2026_09_18.xlsx</t>
        </is>
      </c>
      <c r="B3006" t="inlineStr">
        <is>
          <t>Samridhi 5 Star Line Total</t>
        </is>
      </c>
      <c r="F3006" t="n">
        <v>44986</v>
      </c>
      <c r="G3006" t="n">
        <v>85810.6508333332</v>
      </c>
    </row>
    <row r="3007">
      <c r="A3007" t="inlineStr">
        <is>
          <t>Daily_Minor_Stops_2026_09_18.xlsx</t>
        </is>
      </c>
      <c r="B3007" t="inlineStr">
        <is>
          <t>Samridhi 5 Star Line</t>
        </is>
      </c>
      <c r="C3007" s="80" t="n">
        <v>46161</v>
      </c>
      <c r="D3007" t="inlineStr">
        <is>
          <t>FS-HCM-1</t>
        </is>
      </c>
      <c r="E3007" t="inlineStr">
        <is>
          <t>FBX: Jam At Infeed</t>
        </is>
      </c>
      <c r="F3007" t="n">
        <v>33</v>
      </c>
      <c r="G3007" t="n">
        <v>17.0130833333333</v>
      </c>
    </row>
    <row r="3008">
      <c r="A3008" t="inlineStr">
        <is>
          <t>Daily_Minor_Stops_2026_09_18.xlsx</t>
        </is>
      </c>
      <c r="B3008" t="inlineStr">
        <is>
          <t>Samridhi 5 Star Line</t>
        </is>
      </c>
      <c r="C3008" s="80" t="n">
        <v>46161</v>
      </c>
      <c r="D3008" t="inlineStr">
        <is>
          <t>FS-HCM-2</t>
        </is>
      </c>
      <c r="E3008" t="inlineStr">
        <is>
          <t>HXX: Double Package Rejected many times</t>
        </is>
      </c>
      <c r="F3008" t="n">
        <v>11</v>
      </c>
      <c r="G3008" t="n">
        <v>5.80965</v>
      </c>
    </row>
    <row r="3009">
      <c r="A3009" t="inlineStr">
        <is>
          <t>Daily_Minor_Stops_2026_09_18.xlsx</t>
        </is>
      </c>
      <c r="B3009" t="inlineStr">
        <is>
          <t>Samridhi 5 Star Line</t>
        </is>
      </c>
      <c r="C3009" s="80" t="n">
        <v>46161</v>
      </c>
      <c r="D3009" t="inlineStr">
        <is>
          <t>FS-HCM-2</t>
        </is>
      </c>
      <c r="E3009" t="inlineStr">
        <is>
          <t>Cover Machine Discharge Open</t>
        </is>
      </c>
      <c r="F3009" t="n">
        <v>8</v>
      </c>
      <c r="G3009" t="n">
        <v>4.15171666666667</v>
      </c>
    </row>
    <row r="3010">
      <c r="A3010" t="inlineStr">
        <is>
          <t>Daily_Minor_Stops_2026_09_18.xlsx</t>
        </is>
      </c>
      <c r="B3010" t="inlineStr">
        <is>
          <t>Samridhi 5 Star Line</t>
        </is>
      </c>
      <c r="C3010" s="80" t="n">
        <v>46161</v>
      </c>
      <c r="D3010" t="inlineStr">
        <is>
          <t>FS-HCM-3</t>
        </is>
      </c>
      <c r="E3010" t="inlineStr">
        <is>
          <t>HXX: Film Is Broken</t>
        </is>
      </c>
      <c r="F3010" t="n">
        <v>12</v>
      </c>
      <c r="G3010" t="n">
        <v>10.3303833333333</v>
      </c>
    </row>
    <row r="3011">
      <c r="A3011" t="inlineStr">
        <is>
          <t>Daily_Minor_Stops_2026_09_18.xlsx</t>
        </is>
      </c>
      <c r="B3011" t="inlineStr">
        <is>
          <t>Samridhi 5 Star Line</t>
        </is>
      </c>
      <c r="C3011" s="80" t="n">
        <v>46161</v>
      </c>
      <c r="D3011" t="inlineStr">
        <is>
          <t>FS-HCM-3</t>
        </is>
      </c>
      <c r="E3011" t="inlineStr">
        <is>
          <t>FBX: Overflow At Infeed</t>
        </is>
      </c>
      <c r="F3011" t="n">
        <v>19</v>
      </c>
      <c r="G3011" t="n">
        <v>10.8360666666667</v>
      </c>
    </row>
    <row r="3012">
      <c r="A3012" t="inlineStr">
        <is>
          <t>Daily_Minor_Stops_2026_09_18.xlsx</t>
        </is>
      </c>
      <c r="B3012" t="inlineStr">
        <is>
          <t>Samridhi 5 Star Line</t>
        </is>
      </c>
      <c r="C3012" s="80" t="n">
        <v>46161</v>
      </c>
      <c r="D3012" t="inlineStr">
        <is>
          <t>FS-HCM-4</t>
        </is>
      </c>
      <c r="E3012" t="inlineStr">
        <is>
          <t>HXX: Data Printer Not Ready</t>
        </is>
      </c>
      <c r="F3012" t="n">
        <v>4</v>
      </c>
      <c r="G3012" t="n">
        <v>1.16628333333333</v>
      </c>
    </row>
    <row r="3013">
      <c r="A3013" t="inlineStr">
        <is>
          <t>Daily_Minor_Stops_2026_09_18.xlsx</t>
        </is>
      </c>
      <c r="B3013" t="inlineStr">
        <is>
          <t>Samridhi 5 Star Line</t>
        </is>
      </c>
      <c r="C3013" s="80" t="n">
        <v>46161</v>
      </c>
      <c r="D3013" t="inlineStr">
        <is>
          <t>FS-HCM-4</t>
        </is>
      </c>
      <c r="E3013" t="inlineStr">
        <is>
          <t>FBX: Overflow At Infeed</t>
        </is>
      </c>
      <c r="F3013" t="n">
        <v>4</v>
      </c>
      <c r="G3013" t="n">
        <v>1.50238333333333</v>
      </c>
    </row>
    <row r="3014">
      <c r="A3014" t="inlineStr">
        <is>
          <t>Daily_Minor_Stops_2026_09_18.xlsx</t>
        </is>
      </c>
      <c r="B3014" t="inlineStr">
        <is>
          <t>Samridhi 5 Star Line</t>
        </is>
      </c>
      <c r="C3014" s="80" t="n">
        <v>46161</v>
      </c>
      <c r="D3014" t="inlineStr">
        <is>
          <t>FS-HRM-5</t>
        </is>
      </c>
      <c r="E3014" t="inlineStr">
        <is>
          <t>Position Error-2</t>
        </is>
      </c>
      <c r="F3014" t="n">
        <v>5</v>
      </c>
      <c r="G3014" t="n">
        <v>2.00245</v>
      </c>
    </row>
    <row r="3015">
      <c r="A3015" t="inlineStr">
        <is>
          <t>Daily_Minor_Stops_2026_09_18.xlsx</t>
        </is>
      </c>
      <c r="B3015" t="inlineStr">
        <is>
          <t>Samridhi 5 Star Line</t>
        </is>
      </c>
      <c r="C3015" s="80" t="n">
        <v>46161</v>
      </c>
      <c r="D3015" t="inlineStr">
        <is>
          <t>FS-HRM-5</t>
        </is>
      </c>
      <c r="E3015" t="inlineStr">
        <is>
          <t>Cover Machine Outfeed Open</t>
        </is>
      </c>
      <c r="F3015" t="n">
        <v>4</v>
      </c>
      <c r="G3015" t="n">
        <v>7.16911666666667</v>
      </c>
    </row>
    <row r="3016">
      <c r="A3016" t="inlineStr">
        <is>
          <t>Daily_Minor_Stops_2026_09_18.xlsx</t>
        </is>
      </c>
      <c r="B3016" t="inlineStr">
        <is>
          <t>Samridhi 5 Star Line</t>
        </is>
      </c>
      <c r="C3016" s="80" t="n">
        <v>46161</v>
      </c>
      <c r="D3016" t="inlineStr">
        <is>
          <t>FS-TTLi-1</t>
        </is>
      </c>
      <c r="E3016" t="inlineStr">
        <is>
          <t>LOD/TGR11: Robot-Gripper Sensor Fault</t>
        </is>
      </c>
      <c r="F3016" t="n">
        <v>18</v>
      </c>
      <c r="G3016" t="n">
        <v>10.35325</v>
      </c>
    </row>
    <row r="3017">
      <c r="A3017" t="inlineStr">
        <is>
          <t>Daily_Minor_Stops_2026_09_18.xlsx</t>
        </is>
      </c>
      <c r="B3017" t="inlineStr">
        <is>
          <t>Samridhi 5 Star Line</t>
        </is>
      </c>
      <c r="C3017" s="80" t="n">
        <v>46161</v>
      </c>
      <c r="D3017" t="inlineStr">
        <is>
          <t>FS-TTLi-1</t>
        </is>
      </c>
      <c r="E3017" t="inlineStr">
        <is>
          <t>FOR/BP11: Hand Over Of Blank Failed</t>
        </is>
      </c>
      <c r="F3017" t="n">
        <v>25</v>
      </c>
      <c r="G3017" t="n">
        <v>15.5136166666667</v>
      </c>
    </row>
    <row r="3018">
      <c r="A3018" t="inlineStr">
        <is>
          <t>Daily_Minor_Stops_2026_09_18.xlsx</t>
        </is>
      </c>
      <c r="B3018" t="inlineStr">
        <is>
          <t>Samridhi 5 Star Line</t>
        </is>
      </c>
      <c r="C3018" s="80" t="n">
        <v>46161</v>
      </c>
      <c r="D3018" t="inlineStr">
        <is>
          <t>FS-TTLi-2</t>
        </is>
      </c>
      <c r="E3018" t="inlineStr">
        <is>
          <t>TTL1X/CS11: Lost Tray In Sliding Area</t>
        </is>
      </c>
      <c r="F3018" t="n">
        <v>13</v>
      </c>
      <c r="G3018" t="n">
        <v>6.49568333333333</v>
      </c>
    </row>
    <row r="3019">
      <c r="A3019" t="inlineStr">
        <is>
          <t>Daily_Minor_Stops_2026_09_18.xlsx</t>
        </is>
      </c>
      <c r="B3019" t="inlineStr">
        <is>
          <t>Samridhi 5 Star Line</t>
        </is>
      </c>
      <c r="C3019" s="80" t="n">
        <v>46161</v>
      </c>
      <c r="D3019" t="inlineStr">
        <is>
          <t>FS-TTLi-2</t>
        </is>
      </c>
      <c r="E3019" t="inlineStr">
        <is>
          <t>FOR/FT11: Hand Over Failure Of Tray</t>
        </is>
      </c>
      <c r="F3019" t="n">
        <v>20</v>
      </c>
      <c r="G3019" t="n">
        <v>7.99801666666667</v>
      </c>
    </row>
    <row r="3020">
      <c r="A3020" t="inlineStr">
        <is>
          <t>Daily_Minor_Stops_2026_09_18.xlsx</t>
        </is>
      </c>
      <c r="B3020" t="inlineStr">
        <is>
          <t>Samridhi 5 Star Line</t>
        </is>
      </c>
      <c r="C3020" s="80" t="n">
        <v>46161</v>
      </c>
      <c r="D3020" t="inlineStr">
        <is>
          <t>FS-TTLi-3</t>
        </is>
      </c>
      <c r="E3020" t="inlineStr">
        <is>
          <t>TTL1X/CS11: Lost Tray In Sliding Area</t>
        </is>
      </c>
      <c r="F3020" t="n">
        <v>18</v>
      </c>
      <c r="G3020" t="n">
        <v>13.3533</v>
      </c>
    </row>
    <row r="3021">
      <c r="A3021" t="inlineStr">
        <is>
          <t>Daily_Minor_Stops_2026_09_18.xlsx</t>
        </is>
      </c>
      <c r="B3021" t="inlineStr">
        <is>
          <t>Samridhi 5 Star Line</t>
        </is>
      </c>
      <c r="C3021" s="80" t="n">
        <v>46161</v>
      </c>
      <c r="D3021" t="inlineStr">
        <is>
          <t>FS-TTLi-3</t>
        </is>
      </c>
      <c r="E3021" t="inlineStr">
        <is>
          <t>FOR/FT11: Hand Over Failure Of Tray</t>
        </is>
      </c>
      <c r="F3021" t="n">
        <v>15</v>
      </c>
      <c r="G3021" t="n">
        <v>9.348966666666669</v>
      </c>
    </row>
    <row r="3022">
      <c r="A3022" t="inlineStr">
        <is>
          <t>Daily_Minor_Stops_2026_09_18.xlsx</t>
        </is>
      </c>
      <c r="B3022" t="inlineStr">
        <is>
          <t>Samridhi 5 Star Line</t>
        </is>
      </c>
      <c r="C3022" s="80" t="n">
        <v>46162</v>
      </c>
      <c r="D3022" t="inlineStr">
        <is>
          <t>FS-HCM-1</t>
        </is>
      </c>
      <c r="E3022" t="inlineStr">
        <is>
          <t>FBX: Overflow At Infeed</t>
        </is>
      </c>
      <c r="F3022" t="n">
        <v>13</v>
      </c>
      <c r="G3022" t="n">
        <v>3.15915</v>
      </c>
    </row>
    <row r="3023">
      <c r="A3023" t="inlineStr">
        <is>
          <t>Daily_Minor_Stops_2026_09_18.xlsx</t>
        </is>
      </c>
      <c r="B3023" t="inlineStr">
        <is>
          <t>Samridhi 5 Star Line</t>
        </is>
      </c>
      <c r="C3023" s="80" t="n">
        <v>46162</v>
      </c>
      <c r="D3023" t="inlineStr">
        <is>
          <t>FS-HCM-1</t>
        </is>
      </c>
      <c r="E3023" t="inlineStr">
        <is>
          <t>FBX: Jam At Infeed</t>
        </is>
      </c>
      <c r="F3023" t="n">
        <v>110</v>
      </c>
      <c r="G3023" t="n">
        <v>39.1908</v>
      </c>
    </row>
    <row r="3024">
      <c r="A3024" t="inlineStr">
        <is>
          <t>Daily_Minor_Stops_2026_09_18.xlsx</t>
        </is>
      </c>
      <c r="B3024" t="inlineStr">
        <is>
          <t>Samridhi 5 Star Line</t>
        </is>
      </c>
      <c r="C3024" s="80" t="n">
        <v>46162</v>
      </c>
      <c r="D3024" t="inlineStr">
        <is>
          <t>FS-HCM-2</t>
        </is>
      </c>
      <c r="E3024" t="inlineStr">
        <is>
          <t>FBX: Overflow At Infeed</t>
        </is>
      </c>
      <c r="F3024" t="n">
        <v>12</v>
      </c>
      <c r="G3024" t="n">
        <v>72.35509999999999</v>
      </c>
    </row>
    <row r="3025">
      <c r="A3025" t="inlineStr">
        <is>
          <t>Daily_Minor_Stops_2026_09_18.xlsx</t>
        </is>
      </c>
      <c r="B3025" t="inlineStr">
        <is>
          <t>Samridhi 5 Star Line</t>
        </is>
      </c>
      <c r="C3025" s="80" t="n">
        <v>46162</v>
      </c>
      <c r="D3025" t="inlineStr">
        <is>
          <t>FS-HCM-2</t>
        </is>
      </c>
      <c r="E3025" t="inlineStr">
        <is>
          <t>Cover Machine Discharge Open</t>
        </is>
      </c>
      <c r="F3025" t="n">
        <v>12</v>
      </c>
      <c r="G3025" t="n">
        <v>6.69056666666667</v>
      </c>
    </row>
    <row r="3026">
      <c r="A3026" t="inlineStr">
        <is>
          <t>Daily_Minor_Stops_2026_09_18.xlsx</t>
        </is>
      </c>
      <c r="B3026" t="inlineStr">
        <is>
          <t>Samridhi 5 Star Line</t>
        </is>
      </c>
      <c r="C3026" s="80" t="n">
        <v>46162</v>
      </c>
      <c r="D3026" t="inlineStr">
        <is>
          <t>FS-HCM-3</t>
        </is>
      </c>
      <c r="E3026" t="inlineStr">
        <is>
          <t>FBX: Overflow At Infeed</t>
        </is>
      </c>
      <c r="F3026" t="n">
        <v>66</v>
      </c>
      <c r="G3026" t="n">
        <v>32.9433666666667</v>
      </c>
    </row>
    <row r="3027">
      <c r="A3027" t="inlineStr">
        <is>
          <t>Daily_Minor_Stops_2026_09_18.xlsx</t>
        </is>
      </c>
      <c r="B3027" t="inlineStr">
        <is>
          <t>Samridhi 5 Star Line</t>
        </is>
      </c>
      <c r="C3027" s="80" t="n">
        <v>46162</v>
      </c>
      <c r="D3027" t="inlineStr">
        <is>
          <t>FS-HCM-3</t>
        </is>
      </c>
      <c r="E3027" t="inlineStr">
        <is>
          <t>FBX: Jam At Infeed</t>
        </is>
      </c>
      <c r="F3027" t="n">
        <v>40</v>
      </c>
      <c r="G3027" t="n">
        <v>12.1399166666667</v>
      </c>
    </row>
    <row r="3028">
      <c r="A3028" t="inlineStr">
        <is>
          <t>Daily_Minor_Stops_2026_09_18.xlsx</t>
        </is>
      </c>
      <c r="B3028" t="inlineStr">
        <is>
          <t>Samridhi 5 Star Line</t>
        </is>
      </c>
      <c r="C3028" s="80" t="n">
        <v>46162</v>
      </c>
      <c r="D3028" t="inlineStr">
        <is>
          <t>FS-HCM-4</t>
        </is>
      </c>
      <c r="E3028" t="inlineStr">
        <is>
          <t>FBX: Overflow At Infeed</t>
        </is>
      </c>
      <c r="F3028" t="n">
        <v>8</v>
      </c>
      <c r="G3028" t="n">
        <v>6.99201666666667</v>
      </c>
    </row>
    <row r="3029">
      <c r="A3029" t="inlineStr">
        <is>
          <t>Daily_Minor_Stops_2026_09_18.xlsx</t>
        </is>
      </c>
      <c r="B3029" t="inlineStr">
        <is>
          <t>Samridhi 5 Star Line</t>
        </is>
      </c>
      <c r="C3029" s="80" t="n">
        <v>46162</v>
      </c>
      <c r="D3029" t="inlineStr">
        <is>
          <t>FS-HCM-4</t>
        </is>
      </c>
      <c r="E3029" t="inlineStr">
        <is>
          <t>FBX: Jam At Infeed</t>
        </is>
      </c>
      <c r="F3029" t="n">
        <v>39</v>
      </c>
      <c r="G3029" t="n">
        <v>8.81575</v>
      </c>
    </row>
    <row r="3030">
      <c r="A3030" t="inlineStr">
        <is>
          <t>Daily_Minor_Stops_2026_09_18.xlsx</t>
        </is>
      </c>
      <c r="B3030" t="inlineStr">
        <is>
          <t>Samridhi 5 Star Line</t>
        </is>
      </c>
      <c r="C3030" s="80" t="n">
        <v>46162</v>
      </c>
      <c r="D3030" t="inlineStr">
        <is>
          <t>FS-HRM-5</t>
        </is>
      </c>
      <c r="E3030" t="inlineStr">
        <is>
          <t>Not Ready-2</t>
        </is>
      </c>
      <c r="F3030" t="n">
        <v>35</v>
      </c>
      <c r="G3030" t="n">
        <v>34.4897666666667</v>
      </c>
    </row>
    <row r="3031">
      <c r="A3031" t="inlineStr">
        <is>
          <t>Daily_Minor_Stops_2026_09_18.xlsx</t>
        </is>
      </c>
      <c r="B3031" t="inlineStr">
        <is>
          <t>Samridhi 5 Star Line</t>
        </is>
      </c>
      <c r="C3031" s="80" t="n">
        <v>46162</v>
      </c>
      <c r="D3031" t="inlineStr">
        <is>
          <t>FS-HRM-5</t>
        </is>
      </c>
      <c r="E3031" t="inlineStr">
        <is>
          <t>Cover Machine Outfeed Open</t>
        </is>
      </c>
      <c r="F3031" t="n">
        <v>9</v>
      </c>
      <c r="G3031" t="n">
        <v>82.8415833333333</v>
      </c>
    </row>
    <row r="3032">
      <c r="A3032" t="inlineStr">
        <is>
          <t>Daily_Minor_Stops_2026_09_18.xlsx</t>
        </is>
      </c>
      <c r="B3032" t="inlineStr">
        <is>
          <t>Samridhi 5 Star Line</t>
        </is>
      </c>
      <c r="C3032" s="80" t="n">
        <v>46162</v>
      </c>
      <c r="D3032" t="inlineStr">
        <is>
          <t>FS-TTLi-1</t>
        </is>
      </c>
      <c r="E3032" t="inlineStr">
        <is>
          <t>LOD/FWV11: Pos Trigger Sensor Failure</t>
        </is>
      </c>
      <c r="F3032" t="n">
        <v>2</v>
      </c>
      <c r="G3032" t="n">
        <v>1.33431666666667</v>
      </c>
    </row>
    <row r="3033">
      <c r="A3033" t="inlineStr">
        <is>
          <t>Daily_Minor_Stops_2026_09_18.xlsx</t>
        </is>
      </c>
      <c r="B3033" t="inlineStr">
        <is>
          <t>Samridhi 5 Star Line</t>
        </is>
      </c>
      <c r="C3033" s="80" t="n">
        <v>46162</v>
      </c>
      <c r="D3033" t="inlineStr">
        <is>
          <t>FS-TTLi-1</t>
        </is>
      </c>
      <c r="E3033" t="inlineStr">
        <is>
          <t>FOR/BP11: Hand Over Of Blank Failed</t>
        </is>
      </c>
      <c r="F3033" t="n">
        <v>2</v>
      </c>
      <c r="G3033" t="n">
        <v>1.33341666666667</v>
      </c>
    </row>
    <row r="3034">
      <c r="A3034" t="inlineStr">
        <is>
          <t>Daily_Minor_Stops_2026_09_18.xlsx</t>
        </is>
      </c>
      <c r="B3034" t="inlineStr">
        <is>
          <t>Samridhi 5 Star Line</t>
        </is>
      </c>
      <c r="C3034" s="80" t="n">
        <v>46162</v>
      </c>
      <c r="D3034" t="inlineStr">
        <is>
          <t>FS-TTLi-2</t>
        </is>
      </c>
      <c r="E3034" t="inlineStr">
        <is>
          <t>TTL1X/CS11: Lost Tray In Sliding Area</t>
        </is>
      </c>
      <c r="F3034" t="n">
        <v>3</v>
      </c>
      <c r="G3034" t="n">
        <v>1.33451666666667</v>
      </c>
    </row>
    <row r="3035">
      <c r="A3035" t="inlineStr">
        <is>
          <t>Daily_Minor_Stops_2026_09_18.xlsx</t>
        </is>
      </c>
      <c r="B3035" t="inlineStr">
        <is>
          <t>Samridhi 5 Star Line</t>
        </is>
      </c>
      <c r="C3035" s="80" t="n">
        <v>46162</v>
      </c>
      <c r="D3035" t="inlineStr">
        <is>
          <t>FS-TTLi-2</t>
        </is>
      </c>
      <c r="E3035" t="inlineStr">
        <is>
          <t>FOR/FT11: Hand Over Failure Of Tray</t>
        </is>
      </c>
      <c r="F3035" t="n">
        <v>9</v>
      </c>
      <c r="G3035" t="n">
        <v>5.68445</v>
      </c>
    </row>
    <row r="3036">
      <c r="A3036" t="inlineStr">
        <is>
          <t>Daily_Minor_Stops_2026_09_18.xlsx</t>
        </is>
      </c>
      <c r="B3036" t="inlineStr">
        <is>
          <t>Samridhi 5 Star Line</t>
        </is>
      </c>
      <c r="C3036" s="80" t="n">
        <v>46162</v>
      </c>
      <c r="D3036" t="inlineStr">
        <is>
          <t>FS-TTLi-3</t>
        </is>
      </c>
      <c r="E3036" t="inlineStr">
        <is>
          <t>TTL1X/CS11: Lost Tray In Sliding Area</t>
        </is>
      </c>
      <c r="F3036" t="n">
        <v>10</v>
      </c>
      <c r="G3036" t="n">
        <v>7.49068333333333</v>
      </c>
    </row>
    <row r="3037">
      <c r="A3037" t="inlineStr">
        <is>
          <t>Daily_Minor_Stops_2026_09_18.xlsx</t>
        </is>
      </c>
      <c r="B3037" t="inlineStr">
        <is>
          <t>Samridhi 5 Star Line</t>
        </is>
      </c>
      <c r="C3037" s="80" t="n">
        <v>46162</v>
      </c>
      <c r="D3037" t="inlineStr">
        <is>
          <t>FS-TTLi-3</t>
        </is>
      </c>
      <c r="E3037" t="inlineStr">
        <is>
          <t>FOR/BP11: Hand Over Of Blank Failed</t>
        </is>
      </c>
      <c r="F3037" t="n">
        <v>2</v>
      </c>
      <c r="G3037" t="n">
        <v>2.66101666666667</v>
      </c>
    </row>
    <row r="3038">
      <c r="A3038" t="inlineStr">
        <is>
          <t>Daily_Minor_Stops_2026_09_18.xlsx</t>
        </is>
      </c>
      <c r="B3038" t="inlineStr">
        <is>
          <t>Samridhi 5 Star Line</t>
        </is>
      </c>
      <c r="C3038" s="80" t="n">
        <v>46163</v>
      </c>
      <c r="D3038" t="inlineStr">
        <is>
          <t>FS-HCM-1</t>
        </is>
      </c>
      <c r="E3038" t="inlineStr">
        <is>
          <t>FBX: Overflow At Infeed</t>
        </is>
      </c>
      <c r="F3038" t="n">
        <v>30</v>
      </c>
      <c r="G3038" t="n">
        <v>6.66958333333333</v>
      </c>
    </row>
    <row r="3039">
      <c r="A3039" t="inlineStr">
        <is>
          <t>Daily_Minor_Stops_2026_09_18.xlsx</t>
        </is>
      </c>
      <c r="B3039" t="inlineStr">
        <is>
          <t>Samridhi 5 Star Line</t>
        </is>
      </c>
      <c r="C3039" s="80" t="n">
        <v>46163</v>
      </c>
      <c r="D3039" t="inlineStr">
        <is>
          <t>FS-HCM-1</t>
        </is>
      </c>
      <c r="E3039" t="inlineStr">
        <is>
          <t>FBX: Jam At Infeed</t>
        </is>
      </c>
      <c r="F3039" t="n">
        <v>239</v>
      </c>
      <c r="G3039" t="n">
        <v>81.5865166666667</v>
      </c>
    </row>
    <row r="3040">
      <c r="A3040" t="inlineStr">
        <is>
          <t>Daily_Minor_Stops_2026_09_18.xlsx</t>
        </is>
      </c>
      <c r="B3040" t="inlineStr">
        <is>
          <t>Samridhi 5 Star Line</t>
        </is>
      </c>
      <c r="C3040" s="80" t="n">
        <v>46163</v>
      </c>
      <c r="D3040" t="inlineStr">
        <is>
          <t>FS-HCM-2</t>
        </is>
      </c>
      <c r="E3040" t="inlineStr">
        <is>
          <t>HXX: Data Printer Not Ready</t>
        </is>
      </c>
      <c r="F3040" t="n">
        <v>79</v>
      </c>
      <c r="G3040" t="n">
        <v>99.7453</v>
      </c>
    </row>
    <row r="3041">
      <c r="A3041" t="inlineStr">
        <is>
          <t>Daily_Minor_Stops_2026_09_18.xlsx</t>
        </is>
      </c>
      <c r="B3041" t="inlineStr">
        <is>
          <t>Samridhi 5 Star Line</t>
        </is>
      </c>
      <c r="C3041" s="80" t="n">
        <v>46163</v>
      </c>
      <c r="D3041" t="inlineStr">
        <is>
          <t>FS-HCM-2</t>
        </is>
      </c>
      <c r="E3041" t="inlineStr">
        <is>
          <t>FBX: Overflow At Infeed</t>
        </is>
      </c>
      <c r="F3041" t="n">
        <v>50</v>
      </c>
      <c r="G3041" t="n">
        <v>31.9999666666667</v>
      </c>
    </row>
    <row r="3042">
      <c r="A3042" t="inlineStr">
        <is>
          <t>Daily_Minor_Stops_2026_09_18.xlsx</t>
        </is>
      </c>
      <c r="B3042" t="inlineStr">
        <is>
          <t>Samridhi 5 Star Line</t>
        </is>
      </c>
      <c r="C3042" s="80" t="n">
        <v>46163</v>
      </c>
      <c r="D3042" t="inlineStr">
        <is>
          <t>FS-HCM-3</t>
        </is>
      </c>
      <c r="E3042" t="inlineStr">
        <is>
          <t>HXX: Double Package Rejected many times</t>
        </is>
      </c>
      <c r="F3042" t="n">
        <v>15</v>
      </c>
      <c r="G3042" t="n">
        <v>3.98911666666667</v>
      </c>
    </row>
    <row r="3043">
      <c r="A3043" t="inlineStr">
        <is>
          <t>Daily_Minor_Stops_2026_09_18.xlsx</t>
        </is>
      </c>
      <c r="B3043" t="inlineStr">
        <is>
          <t>Samridhi 5 Star Line</t>
        </is>
      </c>
      <c r="C3043" s="80" t="n">
        <v>46163</v>
      </c>
      <c r="D3043" t="inlineStr">
        <is>
          <t>FS-HCM-3</t>
        </is>
      </c>
      <c r="E3043" t="inlineStr">
        <is>
          <t>FBX: Jam At Infeed</t>
        </is>
      </c>
      <c r="F3043" t="n">
        <v>65</v>
      </c>
      <c r="G3043" t="n">
        <v>16.48025</v>
      </c>
    </row>
    <row r="3044">
      <c r="A3044" t="inlineStr">
        <is>
          <t>Daily_Minor_Stops_2026_09_18.xlsx</t>
        </is>
      </c>
      <c r="B3044" t="inlineStr">
        <is>
          <t>Samridhi 5 Star Line</t>
        </is>
      </c>
      <c r="C3044" s="80" t="n">
        <v>46163</v>
      </c>
      <c r="D3044" t="inlineStr">
        <is>
          <t>FS-HCM-4</t>
        </is>
      </c>
      <c r="E3044" t="inlineStr">
        <is>
          <t>FBX: Overflow At Infeed</t>
        </is>
      </c>
      <c r="F3044" t="n">
        <v>3</v>
      </c>
      <c r="G3044" t="n">
        <v>0.50505</v>
      </c>
    </row>
    <row r="3045">
      <c r="A3045" t="inlineStr">
        <is>
          <t>Daily_Minor_Stops_2026_09_18.xlsx</t>
        </is>
      </c>
      <c r="B3045" t="inlineStr">
        <is>
          <t>Samridhi 5 Star Line</t>
        </is>
      </c>
      <c r="C3045" s="80" t="n">
        <v>46163</v>
      </c>
      <c r="D3045" t="inlineStr">
        <is>
          <t>FS-HCM-4</t>
        </is>
      </c>
      <c r="E3045" t="inlineStr">
        <is>
          <t>FBX: Jam At Infeed</t>
        </is>
      </c>
      <c r="F3045" t="n">
        <v>200</v>
      </c>
      <c r="G3045" t="n">
        <v>77.26765</v>
      </c>
    </row>
    <row r="3046">
      <c r="A3046" t="inlineStr">
        <is>
          <t>Daily_Minor_Stops_2026_09_18.xlsx</t>
        </is>
      </c>
      <c r="B3046" t="inlineStr">
        <is>
          <t>Samridhi 5 Star Line</t>
        </is>
      </c>
      <c r="C3046" s="80" t="n">
        <v>46163</v>
      </c>
      <c r="D3046" t="inlineStr">
        <is>
          <t>FS-HRM-5</t>
        </is>
      </c>
      <c r="E3046" t="inlineStr">
        <is>
          <t>Not Ready-2</t>
        </is>
      </c>
      <c r="F3046" t="n">
        <v>6</v>
      </c>
      <c r="G3046" t="n">
        <v>2.49911666666667</v>
      </c>
    </row>
    <row r="3047">
      <c r="A3047" t="inlineStr">
        <is>
          <t>Daily_Minor_Stops_2026_09_18.xlsx</t>
        </is>
      </c>
      <c r="B3047" t="inlineStr">
        <is>
          <t>Samridhi 5 Star Line</t>
        </is>
      </c>
      <c r="C3047" s="80" t="n">
        <v>46163</v>
      </c>
      <c r="D3047" t="inlineStr">
        <is>
          <t>FS-HRM-5</t>
        </is>
      </c>
      <c r="E3047" t="inlineStr">
        <is>
          <t>Cover Machine Outfeed Open</t>
        </is>
      </c>
      <c r="F3047" t="n">
        <v>5</v>
      </c>
      <c r="G3047" t="n">
        <v>2.00016666666667</v>
      </c>
    </row>
    <row r="3048">
      <c r="A3048" t="inlineStr">
        <is>
          <t>Daily_Minor_Stops_2026_09_18.xlsx</t>
        </is>
      </c>
      <c r="B3048" t="inlineStr">
        <is>
          <t>Samridhi 5 Star Line</t>
        </is>
      </c>
      <c r="C3048" s="80" t="n">
        <v>46164</v>
      </c>
      <c r="D3048" t="inlineStr">
        <is>
          <t>FS-HCM-1</t>
        </is>
      </c>
      <c r="E3048" t="inlineStr">
        <is>
          <t>FBX: Overflow At Infeed</t>
        </is>
      </c>
      <c r="F3048" t="n">
        <v>116</v>
      </c>
      <c r="G3048" t="n">
        <v>69.1324666666667</v>
      </c>
    </row>
    <row r="3049">
      <c r="A3049" t="inlineStr">
        <is>
          <t>Daily_Minor_Stops_2026_09_18.xlsx</t>
        </is>
      </c>
      <c r="B3049" t="inlineStr">
        <is>
          <t>Samridhi 5 Star Line</t>
        </is>
      </c>
      <c r="C3049" s="80" t="n">
        <v>46164</v>
      </c>
      <c r="D3049" t="inlineStr">
        <is>
          <t>FS-HCM-1</t>
        </is>
      </c>
      <c r="E3049" t="inlineStr">
        <is>
          <t>FBX: Jam At Infeed</t>
        </is>
      </c>
      <c r="F3049" t="n">
        <v>121</v>
      </c>
      <c r="G3049" t="n">
        <v>53.1699833333333</v>
      </c>
    </row>
    <row r="3050">
      <c r="A3050" t="inlineStr">
        <is>
          <t>Daily_Minor_Stops_2026_09_18.xlsx</t>
        </is>
      </c>
      <c r="B3050" t="inlineStr">
        <is>
          <t>Samridhi 5 Star Line</t>
        </is>
      </c>
      <c r="C3050" s="80" t="n">
        <v>46164</v>
      </c>
      <c r="D3050" t="inlineStr">
        <is>
          <t>FS-HCM-2</t>
        </is>
      </c>
      <c r="E3050" t="inlineStr">
        <is>
          <t>FBX: Overflow At Infeed</t>
        </is>
      </c>
      <c r="F3050" t="n">
        <v>15</v>
      </c>
      <c r="G3050" t="n">
        <v>2.65903333333333</v>
      </c>
    </row>
    <row r="3051">
      <c r="A3051" t="inlineStr">
        <is>
          <t>Daily_Minor_Stops_2026_09_18.xlsx</t>
        </is>
      </c>
      <c r="B3051" t="inlineStr">
        <is>
          <t>Samridhi 5 Star Line</t>
        </is>
      </c>
      <c r="C3051" s="80" t="n">
        <v>46164</v>
      </c>
      <c r="D3051" t="inlineStr">
        <is>
          <t>FS-HCM-2</t>
        </is>
      </c>
      <c r="E3051" t="inlineStr">
        <is>
          <t>FBX: Jam At Infeed</t>
        </is>
      </c>
      <c r="F3051" t="n">
        <v>15</v>
      </c>
      <c r="G3051" t="n">
        <v>4.1834</v>
      </c>
    </row>
    <row r="3052">
      <c r="A3052" t="inlineStr">
        <is>
          <t>Daily_Minor_Stops_2026_09_18.xlsx</t>
        </is>
      </c>
      <c r="B3052" t="inlineStr">
        <is>
          <t>Samridhi 5 Star Line</t>
        </is>
      </c>
      <c r="C3052" s="80" t="n">
        <v>46164</v>
      </c>
      <c r="D3052" t="inlineStr">
        <is>
          <t>FS-HCM-3</t>
        </is>
      </c>
      <c r="E3052" t="inlineStr">
        <is>
          <t>HXX: Double Package Rejected many times</t>
        </is>
      </c>
      <c r="F3052" t="n">
        <v>20</v>
      </c>
      <c r="G3052" t="n">
        <v>13.9982</v>
      </c>
    </row>
    <row r="3053">
      <c r="A3053" t="inlineStr">
        <is>
          <t>Daily_Minor_Stops_2026_09_18.xlsx</t>
        </is>
      </c>
      <c r="B3053" t="inlineStr">
        <is>
          <t>Samridhi 5 Star Line</t>
        </is>
      </c>
      <c r="C3053" s="80" t="n">
        <v>46164</v>
      </c>
      <c r="D3053" t="inlineStr">
        <is>
          <t>FS-HCM-3</t>
        </is>
      </c>
      <c r="E3053" t="inlineStr">
        <is>
          <t>FBX: Jam At Infeed</t>
        </is>
      </c>
      <c r="F3053" t="n">
        <v>32</v>
      </c>
      <c r="G3053" t="n">
        <v>8.471883333333331</v>
      </c>
    </row>
    <row r="3054">
      <c r="A3054" t="inlineStr">
        <is>
          <t>Daily_Minor_Stops_2026_09_18.xlsx</t>
        </is>
      </c>
      <c r="B3054" t="inlineStr">
        <is>
          <t>Samridhi 5 Star Line</t>
        </is>
      </c>
      <c r="C3054" s="80" t="n">
        <v>46164</v>
      </c>
      <c r="D3054" t="inlineStr">
        <is>
          <t>FS-HCM-4</t>
        </is>
      </c>
      <c r="E3054" t="inlineStr">
        <is>
          <t>FBX: Overflow At Infeed</t>
        </is>
      </c>
      <c r="F3054" t="n">
        <v>20</v>
      </c>
      <c r="G3054" t="n">
        <v>3.80488333333333</v>
      </c>
    </row>
    <row r="3055">
      <c r="A3055" t="inlineStr">
        <is>
          <t>Daily_Minor_Stops_2026_09_18.xlsx</t>
        </is>
      </c>
      <c r="B3055" t="inlineStr">
        <is>
          <t>Samridhi 5 Star Line</t>
        </is>
      </c>
      <c r="C3055" s="80" t="n">
        <v>46164</v>
      </c>
      <c r="D3055" t="inlineStr">
        <is>
          <t>FS-HCM-4</t>
        </is>
      </c>
      <c r="E3055" t="inlineStr">
        <is>
          <t>FBX: Jam At Infeed</t>
        </is>
      </c>
      <c r="F3055" t="n">
        <v>78</v>
      </c>
      <c r="G3055" t="n">
        <v>49.2814166666667</v>
      </c>
    </row>
    <row r="3056">
      <c r="A3056" t="inlineStr">
        <is>
          <t>Daily_Minor_Stops_2026_09_18.xlsx</t>
        </is>
      </c>
      <c r="B3056" t="inlineStr">
        <is>
          <t>Samridhi 5 Star Line</t>
        </is>
      </c>
      <c r="C3056" s="80" t="n">
        <v>46164</v>
      </c>
      <c r="D3056" t="inlineStr">
        <is>
          <t>FS-HRM-5</t>
        </is>
      </c>
      <c r="E3056" t="inlineStr">
        <is>
          <t>Not Ready-2</t>
        </is>
      </c>
      <c r="F3056" t="n">
        <v>8</v>
      </c>
      <c r="G3056" t="n">
        <v>5.32151666666667</v>
      </c>
    </row>
    <row r="3057">
      <c r="A3057" t="inlineStr">
        <is>
          <t>Daily_Minor_Stops_2026_09_18.xlsx</t>
        </is>
      </c>
      <c r="B3057" t="inlineStr">
        <is>
          <t>Samridhi 5 Star Line</t>
        </is>
      </c>
      <c r="C3057" s="80" t="n">
        <v>46164</v>
      </c>
      <c r="D3057" t="inlineStr">
        <is>
          <t>FS-HRM-5</t>
        </is>
      </c>
      <c r="E3057" t="inlineStr">
        <is>
          <t>No New Roll Successfully Prepared</t>
        </is>
      </c>
      <c r="F3057" t="n">
        <v>3</v>
      </c>
      <c r="G3057" t="n">
        <v>4.33256666666667</v>
      </c>
    </row>
    <row r="3058">
      <c r="A3058" t="inlineStr">
        <is>
          <t>Daily_Minor_Stops_2026_09_18.xlsx</t>
        </is>
      </c>
      <c r="B3058" t="inlineStr">
        <is>
          <t>Samridhi 5 Star Line</t>
        </is>
      </c>
      <c r="C3058" s="80" t="n">
        <v>46164</v>
      </c>
      <c r="D3058" t="inlineStr">
        <is>
          <t>FS-TTLi-1</t>
        </is>
      </c>
      <c r="E3058" t="inlineStr">
        <is>
          <t>LOD/TGR11: Robot-Gripper Sensor Fault</t>
        </is>
      </c>
      <c r="F3058" t="n">
        <v>4</v>
      </c>
      <c r="G3058" t="n">
        <v>2.65928333333333</v>
      </c>
    </row>
    <row r="3059">
      <c r="A3059" t="inlineStr">
        <is>
          <t>Daily_Minor_Stops_2026_09_18.xlsx</t>
        </is>
      </c>
      <c r="B3059" t="inlineStr">
        <is>
          <t>Samridhi 5 Star Line</t>
        </is>
      </c>
      <c r="C3059" s="80" t="n">
        <v>46164</v>
      </c>
      <c r="D3059" t="inlineStr">
        <is>
          <t>FS-TTLi-1</t>
        </is>
      </c>
      <c r="E3059" t="inlineStr">
        <is>
          <t>FOR/BP11: Hand Over Of Blank Failed</t>
        </is>
      </c>
      <c r="F3059" t="n">
        <v>2</v>
      </c>
      <c r="G3059" t="n">
        <v>2.3307</v>
      </c>
    </row>
    <row r="3060">
      <c r="A3060" t="inlineStr">
        <is>
          <t>Daily_Minor_Stops_2026_09_18.xlsx</t>
        </is>
      </c>
      <c r="B3060" t="inlineStr">
        <is>
          <t>Samridhi 5 Star Line</t>
        </is>
      </c>
      <c r="C3060" s="80" t="n">
        <v>46164</v>
      </c>
      <c r="D3060" t="inlineStr">
        <is>
          <t>FS-TTLi-2</t>
        </is>
      </c>
      <c r="E3060" t="inlineStr">
        <is>
          <t>LOD/PGR11: Position Cam Status Lost</t>
        </is>
      </c>
      <c r="F3060" t="n">
        <v>2</v>
      </c>
      <c r="G3060" t="n">
        <v>3.50185</v>
      </c>
    </row>
    <row r="3061">
      <c r="A3061" t="inlineStr">
        <is>
          <t>Daily_Minor_Stops_2026_09_18.xlsx</t>
        </is>
      </c>
      <c r="B3061" t="inlineStr">
        <is>
          <t>Samridhi 5 Star Line</t>
        </is>
      </c>
      <c r="C3061" s="80" t="n">
        <v>46165</v>
      </c>
      <c r="D3061" t="inlineStr">
        <is>
          <t>FS-HCM-1</t>
        </is>
      </c>
      <c r="E3061" t="inlineStr">
        <is>
          <t>FBX: Overflow At Infeed</t>
        </is>
      </c>
      <c r="F3061" t="n">
        <v>105</v>
      </c>
      <c r="G3061" t="n">
        <v>33.6675</v>
      </c>
    </row>
    <row r="3062">
      <c r="A3062" t="inlineStr">
        <is>
          <t>Daily_Minor_Stops_2026_09_18.xlsx</t>
        </is>
      </c>
      <c r="B3062" t="inlineStr">
        <is>
          <t>Samridhi 5 Star Line</t>
        </is>
      </c>
      <c r="C3062" s="80" t="n">
        <v>46165</v>
      </c>
      <c r="D3062" t="inlineStr">
        <is>
          <t>FS-HCM-1</t>
        </is>
      </c>
      <c r="E3062" t="inlineStr">
        <is>
          <t>FBX: Jam At Infeed</t>
        </is>
      </c>
      <c r="F3062" t="n">
        <v>181</v>
      </c>
      <c r="G3062" t="n">
        <v>52.01525</v>
      </c>
    </row>
    <row r="3063">
      <c r="A3063" t="inlineStr">
        <is>
          <t>Daily_Minor_Stops_2026_09_18.xlsx</t>
        </is>
      </c>
      <c r="B3063" t="inlineStr">
        <is>
          <t>Samridhi 5 Star Line</t>
        </is>
      </c>
      <c r="C3063" s="80" t="n">
        <v>46165</v>
      </c>
      <c r="D3063" t="inlineStr">
        <is>
          <t>FS-HCM-2</t>
        </is>
      </c>
      <c r="E3063" t="inlineStr">
        <is>
          <t>FBX: Overflow At Infeed</t>
        </is>
      </c>
      <c r="F3063" t="n">
        <v>30</v>
      </c>
      <c r="G3063" t="n">
        <v>11.1626</v>
      </c>
    </row>
    <row r="3064">
      <c r="A3064" t="inlineStr">
        <is>
          <t>Daily_Minor_Stops_2026_09_18.xlsx</t>
        </is>
      </c>
      <c r="B3064" t="inlineStr">
        <is>
          <t>Samridhi 5 Star Line</t>
        </is>
      </c>
      <c r="C3064" s="80" t="n">
        <v>46165</v>
      </c>
      <c r="D3064" t="inlineStr">
        <is>
          <t>FS-HCM-2</t>
        </is>
      </c>
      <c r="E3064" t="inlineStr">
        <is>
          <t>FBX: Jam At Infeed</t>
        </is>
      </c>
      <c r="F3064" t="n">
        <v>15</v>
      </c>
      <c r="G3064" t="n">
        <v>53.3148833333333</v>
      </c>
    </row>
    <row r="3065">
      <c r="A3065" t="inlineStr">
        <is>
          <t>Daily_Minor_Stops_2026_09_18.xlsx</t>
        </is>
      </c>
      <c r="B3065" t="inlineStr">
        <is>
          <t>Samridhi 5 Star Line</t>
        </is>
      </c>
      <c r="C3065" s="80" t="n">
        <v>46165</v>
      </c>
      <c r="D3065" t="inlineStr">
        <is>
          <t>FS-HCM-3</t>
        </is>
      </c>
      <c r="E3065" t="inlineStr">
        <is>
          <t>HXX: Double Package Rejected many times</t>
        </is>
      </c>
      <c r="F3065" t="n">
        <v>16</v>
      </c>
      <c r="G3065" t="n">
        <v>11.02435</v>
      </c>
    </row>
    <row r="3066">
      <c r="A3066" t="inlineStr">
        <is>
          <t>Daily_Minor_Stops_2026_09_18.xlsx</t>
        </is>
      </c>
      <c r="B3066" t="inlineStr">
        <is>
          <t>Samridhi 5 Star Line</t>
        </is>
      </c>
      <c r="C3066" s="80" t="n">
        <v>46165</v>
      </c>
      <c r="D3066" t="inlineStr">
        <is>
          <t>FS-HCM-3</t>
        </is>
      </c>
      <c r="E3066" t="inlineStr">
        <is>
          <t>FBX: Jam At Infeed</t>
        </is>
      </c>
      <c r="F3066" t="n">
        <v>50</v>
      </c>
      <c r="G3066" t="n">
        <v>59.1762666666667</v>
      </c>
    </row>
    <row r="3067">
      <c r="A3067" t="inlineStr">
        <is>
          <t>Daily_Minor_Stops_2026_09_18.xlsx</t>
        </is>
      </c>
      <c r="B3067" t="inlineStr">
        <is>
          <t>Samridhi 5 Star Line</t>
        </is>
      </c>
      <c r="C3067" s="80" t="n">
        <v>46165</v>
      </c>
      <c r="D3067" t="inlineStr">
        <is>
          <t>FS-HCM-4</t>
        </is>
      </c>
      <c r="E3067" t="inlineStr">
        <is>
          <t>FBX: Overflow At Infeed</t>
        </is>
      </c>
      <c r="F3067" t="n">
        <v>12</v>
      </c>
      <c r="G3067" t="n">
        <v>2.52216666666667</v>
      </c>
    </row>
    <row r="3068">
      <c r="A3068" t="inlineStr">
        <is>
          <t>Daily_Minor_Stops_2026_09_18.xlsx</t>
        </is>
      </c>
      <c r="B3068" t="inlineStr">
        <is>
          <t>Samridhi 5 Star Line</t>
        </is>
      </c>
      <c r="C3068" s="80" t="n">
        <v>46165</v>
      </c>
      <c r="D3068" t="inlineStr">
        <is>
          <t>FS-HCM-4</t>
        </is>
      </c>
      <c r="E3068" t="inlineStr">
        <is>
          <t>FBX: Jam At Infeed</t>
        </is>
      </c>
      <c r="F3068" t="n">
        <v>50</v>
      </c>
      <c r="G3068" t="n">
        <v>12.46005</v>
      </c>
    </row>
    <row r="3069">
      <c r="A3069" t="inlineStr">
        <is>
          <t>Daily_Minor_Stops_2026_09_18.xlsx</t>
        </is>
      </c>
      <c r="B3069" t="inlineStr">
        <is>
          <t>Samridhi 5 Star Line</t>
        </is>
      </c>
      <c r="C3069" s="80" t="n">
        <v>46165</v>
      </c>
      <c r="D3069" t="inlineStr">
        <is>
          <t>FS-HRM-5</t>
        </is>
      </c>
      <c r="E3069" t="inlineStr">
        <is>
          <t>Not Ready-2</t>
        </is>
      </c>
      <c r="F3069" t="n">
        <v>4</v>
      </c>
      <c r="G3069" t="n">
        <v>4.66671666666667</v>
      </c>
    </row>
    <row r="3070">
      <c r="A3070" t="inlineStr">
        <is>
          <t>Daily_Minor_Stops_2026_09_18.xlsx</t>
        </is>
      </c>
      <c r="B3070" t="inlineStr">
        <is>
          <t>Samridhi 5 Star Line</t>
        </is>
      </c>
      <c r="C3070" s="80" t="n">
        <v>46165</v>
      </c>
      <c r="D3070" t="inlineStr">
        <is>
          <t>FS-HRM-5</t>
        </is>
      </c>
      <c r="E3070" t="inlineStr">
        <is>
          <t>Cover Machine Outfeed Open</t>
        </is>
      </c>
      <c r="F3070" t="n">
        <v>7</v>
      </c>
      <c r="G3070" t="n">
        <v>15.4860166666667</v>
      </c>
    </row>
    <row r="3071">
      <c r="A3071" t="inlineStr">
        <is>
          <t>Daily_Minor_Stops_2026_09_18.xlsx</t>
        </is>
      </c>
      <c r="B3071" t="inlineStr">
        <is>
          <t>Samridhi 5 Star Line</t>
        </is>
      </c>
      <c r="C3071" s="80" t="n">
        <v>46165</v>
      </c>
      <c r="D3071" t="inlineStr">
        <is>
          <t>FS-TTLi-1</t>
        </is>
      </c>
      <c r="E3071" t="inlineStr">
        <is>
          <t>LOD/TPG11: Move Time Out</t>
        </is>
      </c>
      <c r="F3071" t="n">
        <v>5</v>
      </c>
      <c r="G3071" t="n">
        <v>88.51763333333329</v>
      </c>
    </row>
    <row r="3072">
      <c r="A3072" t="inlineStr">
        <is>
          <t>Daily_Minor_Stops_2026_09_18.xlsx</t>
        </is>
      </c>
      <c r="B3072" t="inlineStr">
        <is>
          <t>Samridhi 5 Star Line</t>
        </is>
      </c>
      <c r="C3072" s="80" t="n">
        <v>46165</v>
      </c>
      <c r="D3072" t="inlineStr">
        <is>
          <t>FS-TTLi-1</t>
        </is>
      </c>
      <c r="E3072" t="inlineStr">
        <is>
          <t>FOR/FT11: Hand Over Failure Of Tray</t>
        </is>
      </c>
      <c r="F3072" t="n">
        <v>4</v>
      </c>
      <c r="G3072" t="n">
        <v>3.50923333333333</v>
      </c>
    </row>
    <row r="3073">
      <c r="A3073" t="inlineStr">
        <is>
          <t>Daily_Minor_Stops_2026_09_18.xlsx</t>
        </is>
      </c>
      <c r="B3073" t="inlineStr">
        <is>
          <t>Samridhi 5 Star Line</t>
        </is>
      </c>
      <c r="C3073" s="80" t="n">
        <v>46165</v>
      </c>
      <c r="D3073" t="inlineStr">
        <is>
          <t>FS-TTLi-2</t>
        </is>
      </c>
      <c r="E3073" t="inlineStr">
        <is>
          <t>FOR/BP11: Hand Over Of Blank Failed</t>
        </is>
      </c>
      <c r="F3073" t="n">
        <v>3</v>
      </c>
      <c r="G3073" t="n">
        <v>232.186033333333</v>
      </c>
    </row>
    <row r="3074">
      <c r="A3074" t="inlineStr">
        <is>
          <t>Daily_Minor_Stops_2026_09_18.xlsx</t>
        </is>
      </c>
      <c r="B3074" t="inlineStr">
        <is>
          <t>Samridhi 5 Star Line</t>
        </is>
      </c>
      <c r="C3074" s="80" t="n">
        <v>46165</v>
      </c>
      <c r="D3074" t="inlineStr">
        <is>
          <t>FS-TTLi-2</t>
        </is>
      </c>
      <c r="E3074" t="inlineStr">
        <is>
          <t>CLO/TFXX: Jam On Tray Infeed</t>
        </is>
      </c>
      <c r="F3074" t="n">
        <v>2</v>
      </c>
      <c r="G3074" t="n">
        <v>2.34156666666667</v>
      </c>
    </row>
    <row r="3075">
      <c r="A3075" t="inlineStr">
        <is>
          <t>Daily_Minor_Stops_2026_09_18.xlsx</t>
        </is>
      </c>
      <c r="B3075" t="inlineStr">
        <is>
          <t>Samridhi 5 Star Line</t>
        </is>
      </c>
      <c r="C3075" s="80" t="n">
        <v>46165</v>
      </c>
      <c r="D3075" t="inlineStr">
        <is>
          <t>FS-TTLi-3</t>
        </is>
      </c>
      <c r="E3075" t="inlineStr">
        <is>
          <t>TTL1X/CS11: Lost Tray In Sliding Area</t>
        </is>
      </c>
      <c r="F3075" t="n">
        <v>3</v>
      </c>
      <c r="G3075" t="n">
        <v>18.68165</v>
      </c>
    </row>
    <row r="3076">
      <c r="A3076" t="inlineStr">
        <is>
          <t>Daily_Minor_Stops_2026_09_18.xlsx</t>
        </is>
      </c>
      <c r="B3076" t="inlineStr">
        <is>
          <t>Samridhi 5 Star Line</t>
        </is>
      </c>
      <c r="C3076" s="80" t="n">
        <v>46165</v>
      </c>
      <c r="D3076" t="inlineStr">
        <is>
          <t>FS-TTLi-3</t>
        </is>
      </c>
      <c r="E3076" t="inlineStr">
        <is>
          <t>FOR/BP11: Hand Over Of Blank Failed</t>
        </is>
      </c>
      <c r="F3076" t="n">
        <v>13</v>
      </c>
      <c r="G3076" t="n">
        <v>48.1475833333333</v>
      </c>
    </row>
    <row r="3077">
      <c r="A3077" t="inlineStr">
        <is>
          <t>Daily_Minor_Stops_2026_09_18.xlsx</t>
        </is>
      </c>
      <c r="B3077" t="inlineStr">
        <is>
          <t>Samridhi 5 Star Line</t>
        </is>
      </c>
      <c r="C3077" s="80" t="n">
        <v>46166</v>
      </c>
      <c r="D3077" t="inlineStr">
        <is>
          <t>FS-HCM-1</t>
        </is>
      </c>
      <c r="E3077" t="inlineStr">
        <is>
          <t>FBX: Overflow At Infeed</t>
        </is>
      </c>
      <c r="F3077" t="n">
        <v>17</v>
      </c>
      <c r="G3077" t="n">
        <v>10.0109166666667</v>
      </c>
    </row>
    <row r="3078">
      <c r="A3078" t="inlineStr">
        <is>
          <t>Daily_Minor_Stops_2026_09_18.xlsx</t>
        </is>
      </c>
      <c r="B3078" t="inlineStr">
        <is>
          <t>Samridhi 5 Star Line</t>
        </is>
      </c>
      <c r="C3078" s="80" t="n">
        <v>46166</v>
      </c>
      <c r="D3078" t="inlineStr">
        <is>
          <t>FS-HCM-1</t>
        </is>
      </c>
      <c r="E3078" t="inlineStr">
        <is>
          <t>FBX: Jam At Infeed</t>
        </is>
      </c>
      <c r="F3078" t="n">
        <v>38</v>
      </c>
      <c r="G3078" t="n">
        <v>64.36846666666671</v>
      </c>
    </row>
    <row r="3079">
      <c r="A3079" t="inlineStr">
        <is>
          <t>Daily_Minor_Stops_2026_09_18.xlsx</t>
        </is>
      </c>
      <c r="B3079" t="inlineStr">
        <is>
          <t>Samridhi 5 Star Line</t>
        </is>
      </c>
      <c r="C3079" s="80" t="n">
        <v>46166</v>
      </c>
      <c r="D3079" t="inlineStr">
        <is>
          <t>FS-HCM-2</t>
        </is>
      </c>
      <c r="E3079" t="inlineStr">
        <is>
          <t>HXX: Film Is Broken</t>
        </is>
      </c>
      <c r="F3079" t="n">
        <v>18</v>
      </c>
      <c r="G3079" t="n">
        <v>20.1473666666667</v>
      </c>
    </row>
    <row r="3080">
      <c r="A3080" t="inlineStr">
        <is>
          <t>Daily_Minor_Stops_2026_09_18.xlsx</t>
        </is>
      </c>
      <c r="B3080" t="inlineStr">
        <is>
          <t>Samridhi 5 Star Line</t>
        </is>
      </c>
      <c r="C3080" s="80" t="n">
        <v>46166</v>
      </c>
      <c r="D3080" t="inlineStr">
        <is>
          <t>FS-HCM-2</t>
        </is>
      </c>
      <c r="E3080" t="inlineStr">
        <is>
          <t>Cover Machine Discharge Open</t>
        </is>
      </c>
      <c r="F3080" t="n">
        <v>11</v>
      </c>
      <c r="G3080" t="n">
        <v>157.496366666667</v>
      </c>
    </row>
    <row r="3081">
      <c r="A3081" t="inlineStr">
        <is>
          <t>Daily_Minor_Stops_2026_09_18.xlsx</t>
        </is>
      </c>
      <c r="B3081" t="inlineStr">
        <is>
          <t>Samridhi 5 Star Line</t>
        </is>
      </c>
      <c r="C3081" s="80" t="n">
        <v>46166</v>
      </c>
      <c r="D3081" t="inlineStr">
        <is>
          <t>FS-HCM-3</t>
        </is>
      </c>
      <c r="E3081" t="inlineStr">
        <is>
          <t>FBX: Overflow At Infeed</t>
        </is>
      </c>
      <c r="F3081" t="n">
        <v>29</v>
      </c>
      <c r="G3081" t="n">
        <v>12.82535</v>
      </c>
    </row>
    <row r="3082">
      <c r="A3082" t="inlineStr">
        <is>
          <t>Daily_Minor_Stops_2026_09_18.xlsx</t>
        </is>
      </c>
      <c r="B3082" t="inlineStr">
        <is>
          <t>Samridhi 5 Star Line</t>
        </is>
      </c>
      <c r="C3082" s="80" t="n">
        <v>46166</v>
      </c>
      <c r="D3082" t="inlineStr">
        <is>
          <t>FS-HCM-3</t>
        </is>
      </c>
      <c r="E3082" t="inlineStr">
        <is>
          <t>FBX: Jam At Infeed</t>
        </is>
      </c>
      <c r="F3082" t="n">
        <v>14</v>
      </c>
      <c r="G3082" t="n">
        <v>4.67736666666667</v>
      </c>
    </row>
    <row r="3083">
      <c r="A3083" t="inlineStr">
        <is>
          <t>Daily_Minor_Stops_2026_09_18.xlsx</t>
        </is>
      </c>
      <c r="B3083" t="inlineStr">
        <is>
          <t>Samridhi 5 Star Line</t>
        </is>
      </c>
      <c r="C3083" s="80" t="n">
        <v>46166</v>
      </c>
      <c r="D3083" t="inlineStr">
        <is>
          <t>FS-HCM-4</t>
        </is>
      </c>
      <c r="E3083" t="inlineStr">
        <is>
          <t>HXX: Film Is Broken</t>
        </is>
      </c>
      <c r="F3083" t="n">
        <v>5</v>
      </c>
      <c r="G3083" t="n">
        <v>3.83141666666667</v>
      </c>
    </row>
    <row r="3084">
      <c r="A3084" t="inlineStr">
        <is>
          <t>Daily_Minor_Stops_2026_09_18.xlsx</t>
        </is>
      </c>
      <c r="B3084" t="inlineStr">
        <is>
          <t>Samridhi 5 Star Line</t>
        </is>
      </c>
      <c r="C3084" s="80" t="n">
        <v>46166</v>
      </c>
      <c r="D3084" t="inlineStr">
        <is>
          <t>FS-HCM-4</t>
        </is>
      </c>
      <c r="E3084" t="inlineStr">
        <is>
          <t>FBX: Overflow At Infeed</t>
        </is>
      </c>
      <c r="F3084" t="n">
        <v>8</v>
      </c>
      <c r="G3084" t="n">
        <v>2.829</v>
      </c>
    </row>
    <row r="3085">
      <c r="A3085" t="inlineStr">
        <is>
          <t>Daily_Minor_Stops_2026_09_18.xlsx</t>
        </is>
      </c>
      <c r="B3085" t="inlineStr">
        <is>
          <t>Samridhi 5 Star Line</t>
        </is>
      </c>
      <c r="C3085" s="80" t="n">
        <v>46166</v>
      </c>
      <c r="D3085" t="inlineStr">
        <is>
          <t>FS-HRM-5</t>
        </is>
      </c>
      <c r="E3085" t="inlineStr">
        <is>
          <t>Not Ready-2</t>
        </is>
      </c>
      <c r="F3085" t="n">
        <v>7</v>
      </c>
      <c r="G3085" t="n">
        <v>5.0062</v>
      </c>
    </row>
    <row r="3086">
      <c r="A3086" t="inlineStr">
        <is>
          <t>Daily_Minor_Stops_2026_09_18.xlsx</t>
        </is>
      </c>
      <c r="B3086" t="inlineStr">
        <is>
          <t>Samridhi 5 Star Line</t>
        </is>
      </c>
      <c r="C3086" s="80" t="n">
        <v>46166</v>
      </c>
      <c r="D3086" t="inlineStr">
        <is>
          <t>FS-HRM-5</t>
        </is>
      </c>
      <c r="E3086" t="inlineStr">
        <is>
          <t>Cover Machine Outfeed Open</t>
        </is>
      </c>
      <c r="F3086" t="n">
        <v>3</v>
      </c>
      <c r="G3086" t="n">
        <v>1.16591666666667</v>
      </c>
    </row>
    <row r="3087">
      <c r="A3087" t="inlineStr">
        <is>
          <t>Daily_Minor_Stops_2026_09_18.xlsx</t>
        </is>
      </c>
      <c r="B3087" t="inlineStr">
        <is>
          <t>Samridhi 5 Star Line</t>
        </is>
      </c>
      <c r="C3087" s="80" t="n">
        <v>46166</v>
      </c>
      <c r="D3087" t="inlineStr">
        <is>
          <t>FS-TTLi-1</t>
        </is>
      </c>
      <c r="E3087" t="inlineStr">
        <is>
          <t>LOD/TPG11: Move Time Out</t>
        </is>
      </c>
      <c r="F3087" t="n">
        <v>3</v>
      </c>
      <c r="G3087" t="n">
        <v>2.49975</v>
      </c>
    </row>
    <row r="3088">
      <c r="A3088" t="inlineStr">
        <is>
          <t>Daily_Minor_Stops_2026_09_18.xlsx</t>
        </is>
      </c>
      <c r="B3088" t="inlineStr">
        <is>
          <t>Samridhi 5 Star Line</t>
        </is>
      </c>
      <c r="C3088" s="80" t="n">
        <v>46166</v>
      </c>
      <c r="D3088" t="inlineStr">
        <is>
          <t>FS-TTLi-1</t>
        </is>
      </c>
      <c r="E3088" t="inlineStr">
        <is>
          <t>FOR/BP11: Hand Over Of Blank Failed</t>
        </is>
      </c>
      <c r="F3088" t="n">
        <v>22</v>
      </c>
      <c r="G3088" t="n">
        <v>13.3471166666667</v>
      </c>
    </row>
    <row r="3089">
      <c r="A3089" t="inlineStr">
        <is>
          <t>Daily_Minor_Stops_2026_09_18.xlsx</t>
        </is>
      </c>
      <c r="B3089" t="inlineStr">
        <is>
          <t>Samridhi 5 Star Line</t>
        </is>
      </c>
      <c r="C3089" s="80" t="n">
        <v>46166</v>
      </c>
      <c r="D3089" t="inlineStr">
        <is>
          <t>FS-TTLi-2</t>
        </is>
      </c>
      <c r="E3089" t="inlineStr">
        <is>
          <t>CLO/CT11: Axis1 Position Error</t>
        </is>
      </c>
      <c r="F3089" t="n">
        <v>7</v>
      </c>
      <c r="G3089" t="n">
        <v>4.66101666666667</v>
      </c>
    </row>
    <row r="3090">
      <c r="A3090" t="inlineStr">
        <is>
          <t>Daily_Minor_Stops_2026_09_18.xlsx</t>
        </is>
      </c>
      <c r="B3090" t="inlineStr">
        <is>
          <t>Samridhi 5 Star Line</t>
        </is>
      </c>
      <c r="C3090" s="80" t="n">
        <v>46166</v>
      </c>
      <c r="D3090" t="inlineStr">
        <is>
          <t>FS-TTLi-2</t>
        </is>
      </c>
      <c r="E3090" t="inlineStr">
        <is>
          <t>CLO/CSC11: Axis 1 Position Error</t>
        </is>
      </c>
      <c r="F3090" t="n">
        <v>7</v>
      </c>
      <c r="G3090" t="n">
        <v>11.3317333333333</v>
      </c>
    </row>
    <row r="3091">
      <c r="A3091" t="inlineStr">
        <is>
          <t>Daily_Minor_Stops_2026_09_18.xlsx</t>
        </is>
      </c>
      <c r="B3091" t="inlineStr">
        <is>
          <t>Samridhi 5 Star Line</t>
        </is>
      </c>
      <c r="C3091" s="80" t="n">
        <v>46166</v>
      </c>
      <c r="D3091" t="inlineStr">
        <is>
          <t>FS-TTLi-3</t>
        </is>
      </c>
      <c r="E3091" t="inlineStr">
        <is>
          <t>LOD/TGR11: Robot-Gripper Sensor Fault</t>
        </is>
      </c>
      <c r="F3091" t="n">
        <v>7</v>
      </c>
      <c r="G3091" t="n">
        <v>9.5075</v>
      </c>
    </row>
    <row r="3092">
      <c r="A3092" t="inlineStr">
        <is>
          <t>Daily_Minor_Stops_2026_09_18.xlsx</t>
        </is>
      </c>
      <c r="B3092" t="inlineStr">
        <is>
          <t>Samridhi 5 Star Line</t>
        </is>
      </c>
      <c r="C3092" s="80" t="n">
        <v>46166</v>
      </c>
      <c r="D3092" t="inlineStr">
        <is>
          <t>FS-TTLi-3</t>
        </is>
      </c>
      <c r="E3092" t="inlineStr">
        <is>
          <t>FOR/BP11: Hand Over Of Blank Failed</t>
        </is>
      </c>
      <c r="F3092" t="n">
        <v>10</v>
      </c>
      <c r="G3092" t="n">
        <v>6.00066666666667</v>
      </c>
    </row>
    <row r="3093">
      <c r="A3093" t="inlineStr">
        <is>
          <t>Daily_Minor_Stops_2026_09_18.xlsx</t>
        </is>
      </c>
      <c r="B3093" t="inlineStr">
        <is>
          <t>Samridhi 5 Star Line</t>
        </is>
      </c>
      <c r="C3093" s="80" t="n">
        <v>46167</v>
      </c>
      <c r="D3093" t="inlineStr">
        <is>
          <t>FS-HCM-1</t>
        </is>
      </c>
      <c r="E3093" t="inlineStr">
        <is>
          <t>HXX: Film Is Broken</t>
        </is>
      </c>
      <c r="F3093" t="n">
        <v>21</v>
      </c>
      <c r="G3093" t="n">
        <v>40.6523</v>
      </c>
    </row>
    <row r="3094">
      <c r="A3094" t="inlineStr">
        <is>
          <t>Daily_Minor_Stops_2026_09_18.xlsx</t>
        </is>
      </c>
      <c r="B3094" t="inlineStr">
        <is>
          <t>Samridhi 5 Star Line</t>
        </is>
      </c>
      <c r="C3094" s="80" t="n">
        <v>46167</v>
      </c>
      <c r="D3094" t="inlineStr">
        <is>
          <t>FS-HCM-1</t>
        </is>
      </c>
      <c r="E3094" t="inlineStr">
        <is>
          <t>FBX: Jam At Infeed</t>
        </is>
      </c>
      <c r="F3094" t="n">
        <v>18</v>
      </c>
      <c r="G3094" t="n">
        <v>5.1686</v>
      </c>
    </row>
    <row r="3095">
      <c r="A3095" t="inlineStr">
        <is>
          <t>Daily_Minor_Stops_2026_09_18.xlsx</t>
        </is>
      </c>
      <c r="B3095" t="inlineStr">
        <is>
          <t>Samridhi 5 Star Line</t>
        </is>
      </c>
      <c r="C3095" s="80" t="n">
        <v>46167</v>
      </c>
      <c r="D3095" t="inlineStr">
        <is>
          <t>FS-HCM-2</t>
        </is>
      </c>
      <c r="E3095" t="inlineStr">
        <is>
          <t>HXX: Film Is Broken</t>
        </is>
      </c>
      <c r="F3095" t="n">
        <v>39</v>
      </c>
      <c r="G3095" t="n">
        <v>45.6497166666667</v>
      </c>
    </row>
    <row r="3096">
      <c r="A3096" t="inlineStr">
        <is>
          <t>Daily_Minor_Stops_2026_09_18.xlsx</t>
        </is>
      </c>
      <c r="B3096" t="inlineStr">
        <is>
          <t>Samridhi 5 Star Line</t>
        </is>
      </c>
      <c r="C3096" s="80" t="n">
        <v>46167</v>
      </c>
      <c r="D3096" t="inlineStr">
        <is>
          <t>FS-HCM-2</t>
        </is>
      </c>
      <c r="E3096" t="inlineStr">
        <is>
          <t>FBX: Jam At Infeed</t>
        </is>
      </c>
      <c r="F3096" t="n">
        <v>9</v>
      </c>
      <c r="G3096" t="n">
        <v>3.66246666666667</v>
      </c>
    </row>
    <row r="3097">
      <c r="A3097" t="inlineStr">
        <is>
          <t>Daily_Minor_Stops_2026_09_18.xlsx</t>
        </is>
      </c>
      <c r="B3097" t="inlineStr">
        <is>
          <t>Samridhi 5 Star Line</t>
        </is>
      </c>
      <c r="C3097" s="80" t="n">
        <v>46167</v>
      </c>
      <c r="D3097" t="inlineStr">
        <is>
          <t>FS-HCM-3</t>
        </is>
      </c>
      <c r="E3097" t="inlineStr">
        <is>
          <t>HXX: Film Is Broken</t>
        </is>
      </c>
      <c r="F3097" t="n">
        <v>15</v>
      </c>
      <c r="G3097" t="n">
        <v>10.6605333333333</v>
      </c>
    </row>
    <row r="3098">
      <c r="A3098" t="inlineStr">
        <is>
          <t>Daily_Minor_Stops_2026_09_18.xlsx</t>
        </is>
      </c>
      <c r="B3098" t="inlineStr">
        <is>
          <t>Samridhi 5 Star Line</t>
        </is>
      </c>
      <c r="C3098" s="80" t="n">
        <v>46167</v>
      </c>
      <c r="D3098" t="inlineStr">
        <is>
          <t>FS-HCM-3</t>
        </is>
      </c>
      <c r="E3098" t="inlineStr">
        <is>
          <t>FBX: Overflow At Infeed</t>
        </is>
      </c>
      <c r="F3098" t="n">
        <v>7</v>
      </c>
      <c r="G3098" t="n">
        <v>3.6602</v>
      </c>
    </row>
    <row r="3099">
      <c r="A3099" t="inlineStr">
        <is>
          <t>Daily_Minor_Stops_2026_09_18.xlsx</t>
        </is>
      </c>
      <c r="B3099" t="inlineStr">
        <is>
          <t>Samridhi 5 Star Line</t>
        </is>
      </c>
      <c r="C3099" s="80" t="n">
        <v>46167</v>
      </c>
      <c r="D3099" t="inlineStr">
        <is>
          <t>FS-HCM-4</t>
        </is>
      </c>
      <c r="E3099" t="inlineStr">
        <is>
          <t>HXX: Both Film Reels Are Empty</t>
        </is>
      </c>
      <c r="F3099" t="n">
        <v>4</v>
      </c>
      <c r="G3099" t="n">
        <v>1.33446666666667</v>
      </c>
    </row>
    <row r="3100">
      <c r="A3100" t="inlineStr">
        <is>
          <t>Daily_Minor_Stops_2026_09_18.xlsx</t>
        </is>
      </c>
      <c r="B3100" t="inlineStr">
        <is>
          <t>Samridhi 5 Star Line</t>
        </is>
      </c>
      <c r="C3100" s="80" t="n">
        <v>46167</v>
      </c>
      <c r="D3100" t="inlineStr">
        <is>
          <t>FS-HCM-4</t>
        </is>
      </c>
      <c r="E3100" t="inlineStr">
        <is>
          <t>HXX: Bad Registration Marks Detected</t>
        </is>
      </c>
      <c r="F3100" t="n">
        <v>4</v>
      </c>
      <c r="G3100" t="n">
        <v>0.500683333333333</v>
      </c>
    </row>
    <row r="3101">
      <c r="A3101" t="inlineStr">
        <is>
          <t>Daily_Minor_Stops_2026_09_18.xlsx</t>
        </is>
      </c>
      <c r="B3101" t="inlineStr">
        <is>
          <t>Samridhi 5 Star Line</t>
        </is>
      </c>
      <c r="C3101" s="80" t="n">
        <v>46167</v>
      </c>
      <c r="D3101" t="inlineStr">
        <is>
          <t>FS-HRM-5</t>
        </is>
      </c>
      <c r="E3101" t="inlineStr">
        <is>
          <t>Not Ready-2</t>
        </is>
      </c>
      <c r="F3101" t="n">
        <v>8</v>
      </c>
      <c r="G3101" t="n">
        <v>6.82915</v>
      </c>
    </row>
    <row r="3102">
      <c r="A3102" t="inlineStr">
        <is>
          <t>Daily_Minor_Stops_2026_09_18.xlsx</t>
        </is>
      </c>
      <c r="B3102" t="inlineStr">
        <is>
          <t>Samridhi 5 Star Line</t>
        </is>
      </c>
      <c r="C3102" s="80" t="n">
        <v>46167</v>
      </c>
      <c r="D3102" t="inlineStr">
        <is>
          <t>FS-HRM-5</t>
        </is>
      </c>
      <c r="E3102" t="inlineStr">
        <is>
          <t>Cover Machine Outfeed Open</t>
        </is>
      </c>
      <c r="F3102" t="n">
        <v>2</v>
      </c>
      <c r="G3102" t="n">
        <v>1.33271666666667</v>
      </c>
    </row>
    <row r="3103">
      <c r="A3103" t="inlineStr">
        <is>
          <t>Daily_Minor_Stops_2026_09_18.xlsx</t>
        </is>
      </c>
      <c r="B3103" t="inlineStr">
        <is>
          <t>Samridhi 5 Star Line</t>
        </is>
      </c>
      <c r="C3103" s="80" t="n">
        <v>46167</v>
      </c>
      <c r="D3103" t="inlineStr">
        <is>
          <t>FS-TTLi-1</t>
        </is>
      </c>
      <c r="E3103" t="inlineStr">
        <is>
          <t>TTL1X/CS11: Lost Tray In Sliding Area</t>
        </is>
      </c>
      <c r="F3103" t="n">
        <v>8</v>
      </c>
      <c r="G3103" t="n">
        <v>9.16481666666667</v>
      </c>
    </row>
    <row r="3104">
      <c r="A3104" t="inlineStr">
        <is>
          <t>Daily_Minor_Stops_2026_09_18.xlsx</t>
        </is>
      </c>
      <c r="B3104" t="inlineStr">
        <is>
          <t>Samridhi 5 Star Line</t>
        </is>
      </c>
      <c r="C3104" s="80" t="n">
        <v>46167</v>
      </c>
      <c r="D3104" t="inlineStr">
        <is>
          <t>FS-TTLi-1</t>
        </is>
      </c>
      <c r="E3104" t="inlineStr">
        <is>
          <t>FOR/BP11: Hand Over Of Blank Failed</t>
        </is>
      </c>
      <c r="F3104" t="n">
        <v>23</v>
      </c>
      <c r="G3104" t="n">
        <v>18.2955</v>
      </c>
    </row>
    <row r="3105">
      <c r="A3105" t="inlineStr">
        <is>
          <t>Daily_Minor_Stops_2026_09_18.xlsx</t>
        </is>
      </c>
      <c r="B3105" t="inlineStr">
        <is>
          <t>Samridhi 5 Star Line</t>
        </is>
      </c>
      <c r="C3105" s="80" t="n">
        <v>46167</v>
      </c>
      <c r="D3105" t="inlineStr">
        <is>
          <t>FS-TTLi-2</t>
        </is>
      </c>
      <c r="E3105" t="inlineStr">
        <is>
          <t>TTL1X/CS11: Lost Tray In Sliding Area</t>
        </is>
      </c>
      <c r="F3105" t="n">
        <v>12</v>
      </c>
      <c r="G3105" t="n">
        <v>6.51455</v>
      </c>
    </row>
    <row r="3106">
      <c r="A3106" t="inlineStr">
        <is>
          <t>Daily_Minor_Stops_2026_09_18.xlsx</t>
        </is>
      </c>
      <c r="B3106" t="inlineStr">
        <is>
          <t>Samridhi 5 Star Line</t>
        </is>
      </c>
      <c r="C3106" s="80" t="n">
        <v>46167</v>
      </c>
      <c r="D3106" t="inlineStr">
        <is>
          <t>FS-TTLi-2</t>
        </is>
      </c>
      <c r="E3106" t="inlineStr">
        <is>
          <t>FOR/BP11: Hand Over Of Blank Failed</t>
        </is>
      </c>
      <c r="F3106" t="n">
        <v>18</v>
      </c>
      <c r="G3106" t="n">
        <v>12.6703166666667</v>
      </c>
    </row>
    <row r="3107">
      <c r="A3107" t="inlineStr">
        <is>
          <t>Daily_Minor_Stops_2026_09_18.xlsx</t>
        </is>
      </c>
      <c r="B3107" t="inlineStr">
        <is>
          <t>Samridhi 5 Star Line</t>
        </is>
      </c>
      <c r="C3107" s="80" t="n">
        <v>46167</v>
      </c>
      <c r="D3107" t="inlineStr">
        <is>
          <t>FS-TTLi-3</t>
        </is>
      </c>
      <c r="E3107" t="inlineStr">
        <is>
          <t>LOD/TPG11: Move Time Out</t>
        </is>
      </c>
      <c r="F3107" t="n">
        <v>3</v>
      </c>
      <c r="G3107" t="n">
        <v>1.16711666666667</v>
      </c>
    </row>
    <row r="3108">
      <c r="A3108" t="inlineStr">
        <is>
          <t>Daily_Minor_Stops_2026_09_18.xlsx</t>
        </is>
      </c>
      <c r="B3108" t="inlineStr">
        <is>
          <t>Samridhi 5 Star Line</t>
        </is>
      </c>
      <c r="C3108" s="80" t="n">
        <v>46167</v>
      </c>
      <c r="D3108" t="inlineStr">
        <is>
          <t>FS-TTLi-3</t>
        </is>
      </c>
      <c r="E3108" t="inlineStr">
        <is>
          <t>FOR/BP11: Hand Over Of Blank Failed</t>
        </is>
      </c>
      <c r="F3108" t="n">
        <v>4</v>
      </c>
      <c r="G3108" t="n">
        <v>1.83986666666667</v>
      </c>
    </row>
    <row r="3109">
      <c r="A3109" t="inlineStr">
        <is>
          <t>Daily_Minor_Stops_2026_09_18.xlsx</t>
        </is>
      </c>
      <c r="B3109" t="inlineStr">
        <is>
          <t>Samridhi 5 Star Line</t>
        </is>
      </c>
      <c r="C3109" s="80" t="n">
        <v>46168</v>
      </c>
      <c r="D3109" t="inlineStr">
        <is>
          <t>FS-HCM-1</t>
        </is>
      </c>
      <c r="E3109" t="inlineStr">
        <is>
          <t>FBX: Overflow At Infeed</t>
        </is>
      </c>
      <c r="F3109" t="n">
        <v>29</v>
      </c>
      <c r="G3109" t="n">
        <v>9.494616666666669</v>
      </c>
    </row>
    <row r="3110">
      <c r="A3110" t="inlineStr">
        <is>
          <t>Daily_Minor_Stops_2026_09_18.xlsx</t>
        </is>
      </c>
      <c r="B3110" t="inlineStr">
        <is>
          <t>Samridhi 5 Star Line</t>
        </is>
      </c>
      <c r="C3110" s="80" t="n">
        <v>46168</v>
      </c>
      <c r="D3110" t="inlineStr">
        <is>
          <t>FS-HCM-1</t>
        </is>
      </c>
      <c r="E3110" t="inlineStr">
        <is>
          <t>FBX: Jam At Infeed</t>
        </is>
      </c>
      <c r="F3110" t="n">
        <v>62</v>
      </c>
      <c r="G3110" t="n">
        <v>30.0241166666667</v>
      </c>
    </row>
    <row r="3111">
      <c r="A3111" t="inlineStr">
        <is>
          <t>Daily_Minor_Stops_2026_09_18.xlsx</t>
        </is>
      </c>
      <c r="B3111" t="inlineStr">
        <is>
          <t>Samridhi 5 Star Line</t>
        </is>
      </c>
      <c r="C3111" s="80" t="n">
        <v>46168</v>
      </c>
      <c r="D3111" t="inlineStr">
        <is>
          <t>FS-HCM-2</t>
        </is>
      </c>
      <c r="E3111" t="inlineStr">
        <is>
          <t>HXX: Film Is Broken</t>
        </is>
      </c>
      <c r="F3111" t="n">
        <v>24</v>
      </c>
      <c r="G3111" t="n">
        <v>18.4965166666667</v>
      </c>
    </row>
    <row r="3112">
      <c r="A3112" t="inlineStr">
        <is>
          <t>Daily_Minor_Stops_2026_09_18.xlsx</t>
        </is>
      </c>
      <c r="B3112" t="inlineStr">
        <is>
          <t>Samridhi 5 Star Line</t>
        </is>
      </c>
      <c r="C3112" s="80" t="n">
        <v>46168</v>
      </c>
      <c r="D3112" t="inlineStr">
        <is>
          <t>FS-HCM-2</t>
        </is>
      </c>
      <c r="E3112" t="inlineStr">
        <is>
          <t>Cover Machine Discharge Open</t>
        </is>
      </c>
      <c r="F3112" t="n">
        <v>11</v>
      </c>
      <c r="G3112" t="n">
        <v>4.66195</v>
      </c>
    </row>
    <row r="3113">
      <c r="A3113" t="inlineStr">
        <is>
          <t>Daily_Minor_Stops_2026_09_18.xlsx</t>
        </is>
      </c>
      <c r="B3113" t="inlineStr">
        <is>
          <t>Samridhi 5 Star Line</t>
        </is>
      </c>
      <c r="C3113" s="80" t="n">
        <v>46168</v>
      </c>
      <c r="D3113" t="inlineStr">
        <is>
          <t>FS-HCM-3</t>
        </is>
      </c>
      <c r="E3113" t="inlineStr">
        <is>
          <t>FBX: Overflow At Infeed</t>
        </is>
      </c>
      <c r="F3113" t="n">
        <v>16</v>
      </c>
      <c r="G3113" t="n">
        <v>9.47395</v>
      </c>
    </row>
    <row r="3114">
      <c r="A3114" t="inlineStr">
        <is>
          <t>Daily_Minor_Stops_2026_09_18.xlsx</t>
        </is>
      </c>
      <c r="B3114" t="inlineStr">
        <is>
          <t>Samridhi 5 Star Line</t>
        </is>
      </c>
      <c r="C3114" s="80" t="n">
        <v>46168</v>
      </c>
      <c r="D3114" t="inlineStr">
        <is>
          <t>FS-HCM-3</t>
        </is>
      </c>
      <c r="E3114" t="inlineStr">
        <is>
          <t>FBX: Jam At Infeed</t>
        </is>
      </c>
      <c r="F3114" t="n">
        <v>24</v>
      </c>
      <c r="G3114" t="n">
        <v>15.1789666666667</v>
      </c>
    </row>
    <row r="3115">
      <c r="A3115" t="inlineStr">
        <is>
          <t>Daily_Minor_Stops_2026_09_18.xlsx</t>
        </is>
      </c>
      <c r="B3115" t="inlineStr">
        <is>
          <t>Samridhi 5 Star Line</t>
        </is>
      </c>
      <c r="C3115" s="80" t="n">
        <v>46168</v>
      </c>
      <c r="D3115" t="inlineStr">
        <is>
          <t>FS-HCM-4</t>
        </is>
      </c>
      <c r="E3115" t="inlineStr">
        <is>
          <t>HXX: Film Is Broken</t>
        </is>
      </c>
      <c r="F3115" t="n">
        <v>4</v>
      </c>
      <c r="G3115" t="n">
        <v>2.01435</v>
      </c>
    </row>
    <row r="3116">
      <c r="A3116" t="inlineStr">
        <is>
          <t>Daily_Minor_Stops_2026_09_18.xlsx</t>
        </is>
      </c>
      <c r="B3116" t="inlineStr">
        <is>
          <t>Samridhi 5 Star Line</t>
        </is>
      </c>
      <c r="C3116" s="80" t="n">
        <v>46168</v>
      </c>
      <c r="D3116" t="inlineStr">
        <is>
          <t>FS-HCM-4</t>
        </is>
      </c>
      <c r="E3116" t="inlineStr">
        <is>
          <t>Cover Machine Discharge Open</t>
        </is>
      </c>
      <c r="F3116" t="n">
        <v>6</v>
      </c>
      <c r="G3116" t="n">
        <v>2.48648333333333</v>
      </c>
    </row>
    <row r="3117">
      <c r="A3117" t="inlineStr">
        <is>
          <t>Daily_Minor_Stops_2026_09_18.xlsx</t>
        </is>
      </c>
      <c r="B3117" t="inlineStr">
        <is>
          <t>Samridhi 5 Star Line</t>
        </is>
      </c>
      <c r="C3117" s="80" t="n">
        <v>46168</v>
      </c>
      <c r="D3117" t="inlineStr">
        <is>
          <t>FS-HRM-5</t>
        </is>
      </c>
      <c r="E3117" t="inlineStr">
        <is>
          <t>Not Ready-2</t>
        </is>
      </c>
      <c r="F3117" t="n">
        <v>4</v>
      </c>
      <c r="G3117" t="n">
        <v>2.6677</v>
      </c>
    </row>
    <row r="3118">
      <c r="A3118" t="inlineStr">
        <is>
          <t>Daily_Minor_Stops_2026_09_18.xlsx</t>
        </is>
      </c>
      <c r="B3118" t="inlineStr">
        <is>
          <t>Samridhi 5 Star Line</t>
        </is>
      </c>
      <c r="C3118" s="80" t="n">
        <v>46168</v>
      </c>
      <c r="D3118" t="inlineStr">
        <is>
          <t>FS-HRM-5</t>
        </is>
      </c>
      <c r="E3118" t="inlineStr">
        <is>
          <t>Film Registration Error</t>
        </is>
      </c>
      <c r="F3118" t="n">
        <v>3</v>
      </c>
      <c r="G3118" t="n">
        <v>0.840533333333333</v>
      </c>
    </row>
    <row r="3119">
      <c r="A3119" t="inlineStr">
        <is>
          <t>Daily_Minor_Stops_2026_09_18.xlsx</t>
        </is>
      </c>
      <c r="B3119" t="inlineStr">
        <is>
          <t>Samridhi 5 Star Line</t>
        </is>
      </c>
      <c r="C3119" s="80" t="n">
        <v>46168</v>
      </c>
      <c r="D3119" t="inlineStr">
        <is>
          <t>FS-TTLi-1</t>
        </is>
      </c>
      <c r="E3119" t="inlineStr">
        <is>
          <t>TTL1X/CS11: Lost Tray In Sliding Area</t>
        </is>
      </c>
      <c r="F3119" t="n">
        <v>3</v>
      </c>
      <c r="G3119" t="n">
        <v>1.34091666666667</v>
      </c>
    </row>
    <row r="3120">
      <c r="A3120" t="inlineStr">
        <is>
          <t>Daily_Minor_Stops_2026_09_18.xlsx</t>
        </is>
      </c>
      <c r="B3120" t="inlineStr">
        <is>
          <t>Samridhi 5 Star Line</t>
        </is>
      </c>
      <c r="C3120" s="80" t="n">
        <v>46168</v>
      </c>
      <c r="D3120" t="inlineStr">
        <is>
          <t>FS-TTLi-1</t>
        </is>
      </c>
      <c r="E3120" t="inlineStr">
        <is>
          <t>FOR/BP11: Hand Over Of Blank Failed</t>
        </is>
      </c>
      <c r="F3120" t="n">
        <v>31</v>
      </c>
      <c r="G3120" t="n">
        <v>17.0499666666667</v>
      </c>
    </row>
    <row r="3121">
      <c r="A3121" t="inlineStr">
        <is>
          <t>Daily_Minor_Stops_2026_09_18.xlsx</t>
        </is>
      </c>
      <c r="B3121" t="inlineStr">
        <is>
          <t>Samridhi 5 Star Line</t>
        </is>
      </c>
      <c r="C3121" s="80" t="n">
        <v>46168</v>
      </c>
      <c r="D3121" t="inlineStr">
        <is>
          <t>FS-TTLi-2</t>
        </is>
      </c>
      <c r="E3121" t="inlineStr">
        <is>
          <t>TTL1X/CS11: Lost Tray In Sliding Area</t>
        </is>
      </c>
      <c r="F3121" t="n">
        <v>5</v>
      </c>
      <c r="G3121" t="n">
        <v>4.98776666666667</v>
      </c>
    </row>
    <row r="3122">
      <c r="A3122" t="inlineStr">
        <is>
          <t>Daily_Minor_Stops_2026_09_18.xlsx</t>
        </is>
      </c>
      <c r="B3122" t="inlineStr">
        <is>
          <t>Samridhi 5 Star Line</t>
        </is>
      </c>
      <c r="C3122" s="80" t="n">
        <v>46168</v>
      </c>
      <c r="D3122" t="inlineStr">
        <is>
          <t>FS-TTLi-2</t>
        </is>
      </c>
      <c r="E3122" t="inlineStr">
        <is>
          <t>FOR/BP11: Hand Over Of Blank Failed</t>
        </is>
      </c>
      <c r="F3122" t="n">
        <v>18</v>
      </c>
      <c r="G3122" t="n">
        <v>10.64295</v>
      </c>
    </row>
    <row r="3123">
      <c r="A3123" t="inlineStr">
        <is>
          <t>Daily_Minor_Stops_2026_09_18.xlsx</t>
        </is>
      </c>
      <c r="B3123" t="inlineStr">
        <is>
          <t>Samridhi 5 Star Line</t>
        </is>
      </c>
      <c r="C3123" s="80" t="n">
        <v>46168</v>
      </c>
      <c r="D3123" t="inlineStr">
        <is>
          <t>FS-TTLi-3</t>
        </is>
      </c>
      <c r="E3123" t="inlineStr">
        <is>
          <t>LOD/TPG11: Move Time Out</t>
        </is>
      </c>
      <c r="F3123" t="n">
        <v>7</v>
      </c>
      <c r="G3123" t="n">
        <v>3.17538333333333</v>
      </c>
    </row>
    <row r="3124">
      <c r="A3124" t="inlineStr">
        <is>
          <t>Daily_Minor_Stops_2026_09_18.xlsx</t>
        </is>
      </c>
      <c r="B3124" t="inlineStr">
        <is>
          <t>Samridhi 5 Star Line</t>
        </is>
      </c>
      <c r="C3124" s="80" t="n">
        <v>46168</v>
      </c>
      <c r="D3124" t="inlineStr">
        <is>
          <t>FS-TTLi-3</t>
        </is>
      </c>
      <c r="E3124" t="inlineStr">
        <is>
          <t>LOD/TGR11: Robot-Gripper Sensor Fault</t>
        </is>
      </c>
      <c r="F3124" t="n">
        <v>8</v>
      </c>
      <c r="G3124" t="n">
        <v>4.9906</v>
      </c>
    </row>
    <row r="3125">
      <c r="A3125" t="inlineStr">
        <is>
          <t>Daily_Minor_Stops_2026_09_18.xlsx</t>
        </is>
      </c>
      <c r="B3125" t="inlineStr">
        <is>
          <t>Samridhi 5 Star Line</t>
        </is>
      </c>
      <c r="C3125" s="80" t="n">
        <v>46169</v>
      </c>
      <c r="D3125" t="inlineStr">
        <is>
          <t>FS-HCM-1</t>
        </is>
      </c>
      <c r="E3125" t="inlineStr">
        <is>
          <t>FBX: Overflow At Infeed</t>
        </is>
      </c>
      <c r="F3125" t="n">
        <v>21</v>
      </c>
      <c r="G3125" t="n">
        <v>8.509499999999999</v>
      </c>
    </row>
    <row r="3126">
      <c r="A3126" t="inlineStr">
        <is>
          <t>Daily_Minor_Stops_2026_09_18.xlsx</t>
        </is>
      </c>
      <c r="B3126" t="inlineStr">
        <is>
          <t>Samridhi 5 Star Line</t>
        </is>
      </c>
      <c r="C3126" s="80" t="n">
        <v>46169</v>
      </c>
      <c r="D3126" t="inlineStr">
        <is>
          <t>FS-HCM-1</t>
        </is>
      </c>
      <c r="E3126" t="inlineStr">
        <is>
          <t>FBX: Jam At Infeed</t>
        </is>
      </c>
      <c r="F3126" t="n">
        <v>21</v>
      </c>
      <c r="G3126" t="n">
        <v>9.80901666666667</v>
      </c>
    </row>
    <row r="3127">
      <c r="A3127" t="inlineStr">
        <is>
          <t>Daily_Minor_Stops_2026_09_18.xlsx</t>
        </is>
      </c>
      <c r="B3127" t="inlineStr">
        <is>
          <t>Samridhi 5 Star Line</t>
        </is>
      </c>
      <c r="C3127" s="80" t="n">
        <v>46169</v>
      </c>
      <c r="D3127" t="inlineStr">
        <is>
          <t>FS-HCM-2</t>
        </is>
      </c>
      <c r="E3127" t="inlineStr">
        <is>
          <t>HXX: Film Is Broken</t>
        </is>
      </c>
      <c r="F3127" t="n">
        <v>22</v>
      </c>
      <c r="G3127" t="n">
        <v>20.1601</v>
      </c>
    </row>
    <row r="3128">
      <c r="A3128" t="inlineStr">
        <is>
          <t>Daily_Minor_Stops_2026_09_18.xlsx</t>
        </is>
      </c>
      <c r="B3128" t="inlineStr">
        <is>
          <t>Samridhi 5 Star Line</t>
        </is>
      </c>
      <c r="C3128" s="80" t="n">
        <v>46169</v>
      </c>
      <c r="D3128" t="inlineStr">
        <is>
          <t>FS-HCM-2</t>
        </is>
      </c>
      <c r="E3128" t="inlineStr">
        <is>
          <t>HXX: Bad Registration Marks Detected</t>
        </is>
      </c>
      <c r="F3128" t="n">
        <v>5</v>
      </c>
      <c r="G3128" t="n">
        <v>1.34001666666667</v>
      </c>
    </row>
    <row r="3129">
      <c r="A3129" t="inlineStr">
        <is>
          <t>Daily_Minor_Stops_2026_09_18.xlsx</t>
        </is>
      </c>
      <c r="B3129" t="inlineStr">
        <is>
          <t>Samridhi 5 Star Line</t>
        </is>
      </c>
      <c r="C3129" s="80" t="n">
        <v>46169</v>
      </c>
      <c r="D3129" t="inlineStr">
        <is>
          <t>FS-HCM-3</t>
        </is>
      </c>
      <c r="E3129" t="inlineStr">
        <is>
          <t>HXX: Film Is Broken</t>
        </is>
      </c>
      <c r="F3129" t="n">
        <v>15</v>
      </c>
      <c r="G3129" t="n">
        <v>5.99023333333333</v>
      </c>
    </row>
    <row r="3130">
      <c r="A3130" t="inlineStr">
        <is>
          <t>Daily_Minor_Stops_2026_09_18.xlsx</t>
        </is>
      </c>
      <c r="B3130" t="inlineStr">
        <is>
          <t>Samridhi 5 Star Line</t>
        </is>
      </c>
      <c r="C3130" s="80" t="n">
        <v>46169</v>
      </c>
      <c r="D3130" t="inlineStr">
        <is>
          <t>FS-HCM-3</t>
        </is>
      </c>
      <c r="E3130" t="inlineStr">
        <is>
          <t>FBX: Jam At Infeed</t>
        </is>
      </c>
      <c r="F3130" t="n">
        <v>9</v>
      </c>
      <c r="G3130" t="n">
        <v>5.34766666666667</v>
      </c>
    </row>
    <row r="3131">
      <c r="A3131" t="inlineStr">
        <is>
          <t>Daily_Minor_Stops_2026_09_18.xlsx</t>
        </is>
      </c>
      <c r="B3131" t="inlineStr">
        <is>
          <t>Samridhi 5 Star Line</t>
        </is>
      </c>
      <c r="C3131" s="80" t="n">
        <v>46169</v>
      </c>
      <c r="D3131" t="inlineStr">
        <is>
          <t>FS-HCM-4</t>
        </is>
      </c>
      <c r="E3131" t="inlineStr">
        <is>
          <t>HXX: Film Is Broken</t>
        </is>
      </c>
      <c r="F3131" t="n">
        <v>4</v>
      </c>
      <c r="G3131" t="n">
        <v>3.82595</v>
      </c>
    </row>
    <row r="3132">
      <c r="A3132" t="inlineStr">
        <is>
          <t>Daily_Minor_Stops_2026_09_18.xlsx</t>
        </is>
      </c>
      <c r="B3132" t="inlineStr">
        <is>
          <t>Samridhi 5 Star Line</t>
        </is>
      </c>
      <c r="C3132" s="80" t="n">
        <v>46169</v>
      </c>
      <c r="D3132" t="inlineStr">
        <is>
          <t>FS-HCM-4</t>
        </is>
      </c>
      <c r="E3132" t="inlineStr">
        <is>
          <t>FBX: Jam At Infeed</t>
        </is>
      </c>
      <c r="F3132" t="n">
        <v>5</v>
      </c>
      <c r="G3132" t="n">
        <v>1.16801666666667</v>
      </c>
    </row>
    <row r="3133">
      <c r="A3133" t="inlineStr">
        <is>
          <t>Daily_Minor_Stops_2026_09_18.xlsx</t>
        </is>
      </c>
      <c r="B3133" t="inlineStr">
        <is>
          <t>Samridhi 5 Star Line</t>
        </is>
      </c>
      <c r="C3133" s="80" t="n">
        <v>46169</v>
      </c>
      <c r="D3133" t="inlineStr">
        <is>
          <t>FS-HRM-5</t>
        </is>
      </c>
      <c r="E3133" t="inlineStr">
        <is>
          <t>Not Ready-2</t>
        </is>
      </c>
      <c r="F3133" t="n">
        <v>5</v>
      </c>
      <c r="G3133" t="n">
        <v>4.50696666666667</v>
      </c>
    </row>
    <row r="3134">
      <c r="A3134" t="inlineStr">
        <is>
          <t>Daily_Minor_Stops_2026_09_18.xlsx</t>
        </is>
      </c>
      <c r="B3134" t="inlineStr">
        <is>
          <t>Samridhi 5 Star Line</t>
        </is>
      </c>
      <c r="C3134" s="80" t="n">
        <v>46169</v>
      </c>
      <c r="D3134" t="inlineStr">
        <is>
          <t>FS-HRM-5</t>
        </is>
      </c>
      <c r="E3134" t="inlineStr">
        <is>
          <t>Cover Machine Outfeed Open</t>
        </is>
      </c>
      <c r="F3134" t="n">
        <v>2</v>
      </c>
      <c r="G3134" t="n">
        <v>0.833833333333333</v>
      </c>
    </row>
    <row r="3135">
      <c r="A3135" t="inlineStr">
        <is>
          <t>Daily_Minor_Stops_2026_09_18.xlsx</t>
        </is>
      </c>
      <c r="B3135" t="inlineStr">
        <is>
          <t>Samridhi 5 Star Line</t>
        </is>
      </c>
      <c r="C3135" s="80" t="n">
        <v>46169</v>
      </c>
      <c r="D3135" t="inlineStr">
        <is>
          <t>FS-TTLi-1</t>
        </is>
      </c>
      <c r="E3135" t="inlineStr">
        <is>
          <t>TTL1X/CS11: Lost Tray In Sliding Area</t>
        </is>
      </c>
      <c r="F3135" t="n">
        <v>5</v>
      </c>
      <c r="G3135" t="n">
        <v>2.49203333333333</v>
      </c>
    </row>
    <row r="3136">
      <c r="A3136" t="inlineStr">
        <is>
          <t>Daily_Minor_Stops_2026_09_18.xlsx</t>
        </is>
      </c>
      <c r="B3136" t="inlineStr">
        <is>
          <t>Samridhi 5 Star Line</t>
        </is>
      </c>
      <c r="C3136" s="80" t="n">
        <v>46169</v>
      </c>
      <c r="D3136" t="inlineStr">
        <is>
          <t>FS-TTLi-1</t>
        </is>
      </c>
      <c r="E3136" t="inlineStr">
        <is>
          <t>LOD/TGR11: Robot-Gripper Sensor Fault</t>
        </is>
      </c>
      <c r="F3136" t="n">
        <v>6</v>
      </c>
      <c r="G3136" t="n">
        <v>4.48606666666667</v>
      </c>
    </row>
    <row r="3137">
      <c r="A3137" t="inlineStr">
        <is>
          <t>Daily_Minor_Stops_2026_09_18.xlsx</t>
        </is>
      </c>
      <c r="B3137" t="inlineStr">
        <is>
          <t>Samridhi 5 Star Line</t>
        </is>
      </c>
      <c r="C3137" s="80" t="n">
        <v>46169</v>
      </c>
      <c r="D3137" t="inlineStr">
        <is>
          <t>FS-TTLi-2</t>
        </is>
      </c>
      <c r="E3137" t="inlineStr">
        <is>
          <t>FOR/BP11: Hand Over Of Blank Failed</t>
        </is>
      </c>
      <c r="F3137" t="n">
        <v>8</v>
      </c>
      <c r="G3137" t="n">
        <v>4.34758333333333</v>
      </c>
    </row>
    <row r="3138">
      <c r="A3138" t="inlineStr">
        <is>
          <t>Daily_Minor_Stops_2026_09_18.xlsx</t>
        </is>
      </c>
      <c r="B3138" t="inlineStr">
        <is>
          <t>Samridhi 5 Star Line</t>
        </is>
      </c>
      <c r="C3138" s="80" t="n">
        <v>46169</v>
      </c>
      <c r="D3138" t="inlineStr">
        <is>
          <t>FS-TTLi-2</t>
        </is>
      </c>
      <c r="E3138" t="inlineStr">
        <is>
          <t>CLO/CSC11: Tray Length Not Ok</t>
        </is>
      </c>
      <c r="F3138" t="n">
        <v>8</v>
      </c>
      <c r="G3138" t="n">
        <v>11.3199666666667</v>
      </c>
    </row>
    <row r="3139">
      <c r="A3139" t="inlineStr">
        <is>
          <t>Daily_Minor_Stops_2026_09_18.xlsx</t>
        </is>
      </c>
      <c r="B3139" t="inlineStr">
        <is>
          <t>Samridhi 5 Star Line</t>
        </is>
      </c>
      <c r="C3139" s="80" t="n">
        <v>46169</v>
      </c>
      <c r="D3139" t="inlineStr">
        <is>
          <t>FS-TTLi-3</t>
        </is>
      </c>
      <c r="E3139" t="inlineStr">
        <is>
          <t>TTL1X/CS11: Lost Tray In Sliding Area</t>
        </is>
      </c>
      <c r="F3139" t="n">
        <v>6</v>
      </c>
      <c r="G3139" t="n">
        <v>29.66175</v>
      </c>
    </row>
    <row r="3140">
      <c r="A3140" t="inlineStr">
        <is>
          <t>Daily_Minor_Stops_2026_09_18.xlsx</t>
        </is>
      </c>
      <c r="B3140" t="inlineStr">
        <is>
          <t>Samridhi 5 Star Line</t>
        </is>
      </c>
      <c r="C3140" s="80" t="n">
        <v>46169</v>
      </c>
      <c r="D3140" t="inlineStr">
        <is>
          <t>FS-TTLi-3</t>
        </is>
      </c>
      <c r="E3140" t="inlineStr">
        <is>
          <t>FOR/FT11: Hand Over Failure Of Tray</t>
        </is>
      </c>
      <c r="F3140" t="n">
        <v>14</v>
      </c>
      <c r="G3140" t="n">
        <v>6.4888</v>
      </c>
    </row>
    <row r="3141">
      <c r="A3141" t="inlineStr">
        <is>
          <t>Daily_Minor_Stops_2026_09_18.xlsx</t>
        </is>
      </c>
      <c r="B3141" t="inlineStr">
        <is>
          <t>Samridhi 5 Star Line</t>
        </is>
      </c>
      <c r="C3141" s="80" t="n">
        <v>46170</v>
      </c>
      <c r="D3141" t="inlineStr">
        <is>
          <t>FS-HCM-1</t>
        </is>
      </c>
      <c r="E3141" t="inlineStr">
        <is>
          <t>FBX: Overflow At Infeed</t>
        </is>
      </c>
      <c r="F3141" t="n">
        <v>9</v>
      </c>
      <c r="G3141" t="n">
        <v>2.34205</v>
      </c>
    </row>
    <row r="3142">
      <c r="A3142" t="inlineStr">
        <is>
          <t>Daily_Minor_Stops_2026_09_18.xlsx</t>
        </is>
      </c>
      <c r="B3142" t="inlineStr">
        <is>
          <t>Samridhi 5 Star Line</t>
        </is>
      </c>
      <c r="C3142" s="80" t="n">
        <v>46170</v>
      </c>
      <c r="D3142" t="inlineStr">
        <is>
          <t>FS-HCM-1</t>
        </is>
      </c>
      <c r="E3142" t="inlineStr">
        <is>
          <t>FBX: Jam At Infeed</t>
        </is>
      </c>
      <c r="F3142" t="n">
        <v>38</v>
      </c>
      <c r="G3142" t="n">
        <v>20.3758</v>
      </c>
    </row>
    <row r="3143">
      <c r="A3143" t="inlineStr">
        <is>
          <t>Daily_Minor_Stops_2026_09_18.xlsx</t>
        </is>
      </c>
      <c r="B3143" t="inlineStr">
        <is>
          <t>Samridhi 5 Star Line</t>
        </is>
      </c>
      <c r="C3143" s="80" t="n">
        <v>46170</v>
      </c>
      <c r="D3143" t="inlineStr">
        <is>
          <t>FS-HCM-2</t>
        </is>
      </c>
      <c r="E3143" t="inlineStr">
        <is>
          <t>FBX: Jam At Infeed</t>
        </is>
      </c>
      <c r="F3143" t="n">
        <v>10</v>
      </c>
      <c r="G3143" t="n">
        <v>2.81771666666667</v>
      </c>
    </row>
    <row r="3144">
      <c r="A3144" t="inlineStr">
        <is>
          <t>Daily_Minor_Stops_2026_09_18.xlsx</t>
        </is>
      </c>
      <c r="B3144" t="inlineStr">
        <is>
          <t>Samridhi 5 Star Line</t>
        </is>
      </c>
      <c r="C3144" s="80" t="n">
        <v>46170</v>
      </c>
      <c r="D3144" t="inlineStr">
        <is>
          <t>FS-HCM-2</t>
        </is>
      </c>
      <c r="E3144" t="inlineStr">
        <is>
          <t>Cover Machine Discharge Open</t>
        </is>
      </c>
      <c r="F3144" t="n">
        <v>15</v>
      </c>
      <c r="G3144" t="n">
        <v>6.634</v>
      </c>
    </row>
    <row r="3145">
      <c r="A3145" t="inlineStr">
        <is>
          <t>Daily_Minor_Stops_2026_09_18.xlsx</t>
        </is>
      </c>
      <c r="B3145" t="inlineStr">
        <is>
          <t>Samridhi 5 Star Line</t>
        </is>
      </c>
      <c r="C3145" s="80" t="n">
        <v>46170</v>
      </c>
      <c r="D3145" t="inlineStr">
        <is>
          <t>FS-HCM-3</t>
        </is>
      </c>
      <c r="E3145" t="inlineStr">
        <is>
          <t>HXX: Both Film Reels Are Empty</t>
        </is>
      </c>
      <c r="F3145" t="n">
        <v>9</v>
      </c>
      <c r="G3145" t="n">
        <v>9.14813333333333</v>
      </c>
    </row>
    <row r="3146">
      <c r="A3146" t="inlineStr">
        <is>
          <t>Daily_Minor_Stops_2026_09_18.xlsx</t>
        </is>
      </c>
      <c r="B3146" t="inlineStr">
        <is>
          <t>Samridhi 5 Star Line</t>
        </is>
      </c>
      <c r="C3146" s="80" t="n">
        <v>46170</v>
      </c>
      <c r="D3146" t="inlineStr">
        <is>
          <t>FS-HCM-3</t>
        </is>
      </c>
      <c r="E3146" t="inlineStr">
        <is>
          <t>FBX: Jam At Infeed</t>
        </is>
      </c>
      <c r="F3146" t="n">
        <v>10</v>
      </c>
      <c r="G3146" t="n">
        <v>12.33555</v>
      </c>
    </row>
    <row r="3147">
      <c r="A3147" t="inlineStr">
        <is>
          <t>Daily_Minor_Stops_2026_09_18.xlsx</t>
        </is>
      </c>
      <c r="B3147" t="inlineStr">
        <is>
          <t>Samridhi 5 Star Line</t>
        </is>
      </c>
      <c r="C3147" s="80" t="n">
        <v>46170</v>
      </c>
      <c r="D3147" t="inlineStr">
        <is>
          <t>FS-HCM-4</t>
        </is>
      </c>
      <c r="E3147" t="inlineStr">
        <is>
          <t>FBX: Jam At Infeed</t>
        </is>
      </c>
      <c r="F3147" t="n">
        <v>3</v>
      </c>
      <c r="G3147" t="n">
        <v>8.169283333333331</v>
      </c>
    </row>
    <row r="3148">
      <c r="A3148" t="inlineStr">
        <is>
          <t>Daily_Minor_Stops_2026_09_18.xlsx</t>
        </is>
      </c>
      <c r="B3148" t="inlineStr">
        <is>
          <t>Samridhi 5 Star Line</t>
        </is>
      </c>
      <c r="C3148" s="80" t="n">
        <v>46170</v>
      </c>
      <c r="D3148" t="inlineStr">
        <is>
          <t>FS-HCM-4</t>
        </is>
      </c>
      <c r="E3148" t="inlineStr">
        <is>
          <t>Cover Machine Discharge Open</t>
        </is>
      </c>
      <c r="F3148" t="n">
        <v>2</v>
      </c>
      <c r="G3148" t="n">
        <v>1.33341666666667</v>
      </c>
    </row>
    <row r="3149">
      <c r="A3149" t="inlineStr">
        <is>
          <t>Daily_Minor_Stops_2026_09_18.xlsx</t>
        </is>
      </c>
      <c r="B3149" t="inlineStr">
        <is>
          <t>Samridhi 5 Star Line</t>
        </is>
      </c>
      <c r="C3149" s="80" t="n">
        <v>46170</v>
      </c>
      <c r="D3149" t="inlineStr">
        <is>
          <t>FS-HRM-5</t>
        </is>
      </c>
      <c r="E3149" t="inlineStr">
        <is>
          <t>Not Ready-2</t>
        </is>
      </c>
      <c r="F3149" t="n">
        <v>6</v>
      </c>
      <c r="G3149" t="n">
        <v>21.5162333333333</v>
      </c>
    </row>
    <row r="3150">
      <c r="A3150" t="inlineStr">
        <is>
          <t>Daily_Minor_Stops_2026_09_18.xlsx</t>
        </is>
      </c>
      <c r="B3150" t="inlineStr">
        <is>
          <t>Samridhi 5 Star Line</t>
        </is>
      </c>
      <c r="C3150" s="80" t="n">
        <v>46170</v>
      </c>
      <c r="D3150" t="inlineStr">
        <is>
          <t>FS-HRM-5</t>
        </is>
      </c>
      <c r="E3150" t="inlineStr">
        <is>
          <t>Film Is Broken-1</t>
        </is>
      </c>
      <c r="F3150" t="n">
        <v>4</v>
      </c>
      <c r="G3150" t="n">
        <v>4.67025</v>
      </c>
    </row>
    <row r="3151">
      <c r="A3151" t="inlineStr">
        <is>
          <t>Daily_Minor_Stops_2026_09_18.xlsx</t>
        </is>
      </c>
      <c r="B3151" t="inlineStr">
        <is>
          <t>Samridhi 5 Star Line</t>
        </is>
      </c>
      <c r="C3151" s="80" t="n">
        <v>46170</v>
      </c>
      <c r="D3151" t="inlineStr">
        <is>
          <t>FS-TTLi-1</t>
        </is>
      </c>
      <c r="E3151" t="inlineStr">
        <is>
          <t>TTL1X/CS11: Lost Tray In Sliding Area</t>
        </is>
      </c>
      <c r="F3151" t="n">
        <v>4</v>
      </c>
      <c r="G3151" t="n">
        <v>9.330249999999999</v>
      </c>
    </row>
    <row r="3152">
      <c r="A3152" t="inlineStr">
        <is>
          <t>Daily_Minor_Stops_2026_09_18.xlsx</t>
        </is>
      </c>
      <c r="B3152" t="inlineStr">
        <is>
          <t>Samridhi 5 Star Line</t>
        </is>
      </c>
      <c r="C3152" s="80" t="n">
        <v>46170</v>
      </c>
      <c r="D3152" t="inlineStr">
        <is>
          <t>FS-TTLi-1</t>
        </is>
      </c>
      <c r="E3152" t="inlineStr">
        <is>
          <t>FOR/BP11: Hand Over Of Blank Failed</t>
        </is>
      </c>
      <c r="F3152" t="n">
        <v>10</v>
      </c>
      <c r="G3152" t="n">
        <v>8.51663333333333</v>
      </c>
    </row>
    <row r="3153">
      <c r="A3153" t="inlineStr">
        <is>
          <t>Daily_Minor_Stops_2026_09_18.xlsx</t>
        </is>
      </c>
      <c r="B3153" t="inlineStr">
        <is>
          <t>Samridhi 5 Star Line</t>
        </is>
      </c>
      <c r="C3153" s="80" t="n">
        <v>46170</v>
      </c>
      <c r="D3153" t="inlineStr">
        <is>
          <t>FS-TTLi-2</t>
        </is>
      </c>
      <c r="E3153" t="inlineStr">
        <is>
          <t>TTL1X/CS11: Lost Tray In Sliding Area</t>
        </is>
      </c>
      <c r="F3153" t="n">
        <v>11</v>
      </c>
      <c r="G3153" t="n">
        <v>9.17731666666667</v>
      </c>
    </row>
    <row r="3154">
      <c r="A3154" t="inlineStr">
        <is>
          <t>Daily_Minor_Stops_2026_09_18.xlsx</t>
        </is>
      </c>
      <c r="B3154" t="inlineStr">
        <is>
          <t>Samridhi 5 Star Line</t>
        </is>
      </c>
      <c r="C3154" s="80" t="n">
        <v>46170</v>
      </c>
      <c r="D3154" t="inlineStr">
        <is>
          <t>FS-TTLi-2</t>
        </is>
      </c>
      <c r="E3154" t="inlineStr">
        <is>
          <t>FOR/FT11: Hand Over Failure Of Tray</t>
        </is>
      </c>
      <c r="F3154" t="n">
        <v>13</v>
      </c>
      <c r="G3154" t="n">
        <v>8.98511666666667</v>
      </c>
    </row>
    <row r="3155">
      <c r="A3155" t="inlineStr">
        <is>
          <t>Daily_Minor_Stops_2026_09_18.xlsx</t>
        </is>
      </c>
      <c r="B3155" t="inlineStr">
        <is>
          <t>Samridhi 5 Star Line</t>
        </is>
      </c>
      <c r="C3155" s="80" t="n">
        <v>46170</v>
      </c>
      <c r="D3155" t="inlineStr">
        <is>
          <t>FS-TTLi-3</t>
        </is>
      </c>
      <c r="E3155" t="inlineStr">
        <is>
          <t>TTL1X/CS11: Lost Tray In Sliding Area</t>
        </is>
      </c>
      <c r="F3155" t="n">
        <v>5</v>
      </c>
      <c r="G3155" t="n">
        <v>3.15656666666667</v>
      </c>
    </row>
    <row r="3156">
      <c r="A3156" t="inlineStr">
        <is>
          <t>Daily_Minor_Stops_2026_09_18.xlsx</t>
        </is>
      </c>
      <c r="B3156" t="inlineStr">
        <is>
          <t>Samridhi 5 Star Line</t>
        </is>
      </c>
      <c r="C3156" s="80" t="n">
        <v>46170</v>
      </c>
      <c r="D3156" t="inlineStr">
        <is>
          <t>FS-TTLi-3</t>
        </is>
      </c>
      <c r="E3156" t="inlineStr">
        <is>
          <t>LOD/TGR11: Robot-Gripper Sensor Fault</t>
        </is>
      </c>
      <c r="F3156" t="n">
        <v>3</v>
      </c>
      <c r="G3156" t="n">
        <v>0.667233333333333</v>
      </c>
    </row>
    <row r="3157">
      <c r="A3157" t="inlineStr">
        <is>
          <t>Daily_Minor_Stops_2026_09_18.xlsx</t>
        </is>
      </c>
      <c r="B3157" t="inlineStr">
        <is>
          <t>Samridhi 5 Star Line</t>
        </is>
      </c>
      <c r="C3157" s="80" t="n">
        <v>46171</v>
      </c>
      <c r="D3157" t="inlineStr">
        <is>
          <t>FS-HCM-1</t>
        </is>
      </c>
      <c r="E3157" t="inlineStr">
        <is>
          <t>FBX: Overflow At Infeed</t>
        </is>
      </c>
      <c r="F3157" t="n">
        <v>8</v>
      </c>
      <c r="G3157" t="n">
        <v>2.68385</v>
      </c>
    </row>
    <row r="3158">
      <c r="A3158" t="inlineStr">
        <is>
          <t>Daily_Minor_Stops_2026_09_18.xlsx</t>
        </is>
      </c>
      <c r="B3158" t="inlineStr">
        <is>
          <t>Samridhi 5 Star Line</t>
        </is>
      </c>
      <c r="C3158" s="80" t="n">
        <v>46171</v>
      </c>
      <c r="D3158" t="inlineStr">
        <is>
          <t>FS-HCM-1</t>
        </is>
      </c>
      <c r="E3158" t="inlineStr">
        <is>
          <t>FBX: Jam At Infeed</t>
        </is>
      </c>
      <c r="F3158" t="n">
        <v>22</v>
      </c>
      <c r="G3158" t="n">
        <v>9.697100000000001</v>
      </c>
    </row>
    <row r="3159">
      <c r="A3159" t="inlineStr">
        <is>
          <t>Daily_Minor_Stops_2026_09_18.xlsx</t>
        </is>
      </c>
      <c r="B3159" t="inlineStr">
        <is>
          <t>Samridhi 5 Star Line</t>
        </is>
      </c>
      <c r="C3159" s="80" t="n">
        <v>46171</v>
      </c>
      <c r="D3159" t="inlineStr">
        <is>
          <t>FS-HCM-2</t>
        </is>
      </c>
      <c r="E3159" t="inlineStr">
        <is>
          <t>HXX: Film Is Broken</t>
        </is>
      </c>
      <c r="F3159" t="n">
        <v>13</v>
      </c>
      <c r="G3159" t="n">
        <v>14.3436833333333</v>
      </c>
    </row>
    <row r="3160">
      <c r="A3160" t="inlineStr">
        <is>
          <t>Daily_Minor_Stops_2026_09_18.xlsx</t>
        </is>
      </c>
      <c r="B3160" t="inlineStr">
        <is>
          <t>Samridhi 5 Star Line</t>
        </is>
      </c>
      <c r="C3160" s="80" t="n">
        <v>46171</v>
      </c>
      <c r="D3160" t="inlineStr">
        <is>
          <t>FS-HCM-2</t>
        </is>
      </c>
      <c r="E3160" t="inlineStr">
        <is>
          <t>FBX: Jam At Infeed</t>
        </is>
      </c>
      <c r="F3160" t="n">
        <v>12</v>
      </c>
      <c r="G3160" t="n">
        <v>4.99408333333333</v>
      </c>
    </row>
    <row r="3161">
      <c r="A3161" t="inlineStr">
        <is>
          <t>Daily_Minor_Stops_2026_09_18.xlsx</t>
        </is>
      </c>
      <c r="B3161" t="inlineStr">
        <is>
          <t>Samridhi 5 Star Line</t>
        </is>
      </c>
      <c r="C3161" s="80" t="n">
        <v>46171</v>
      </c>
      <c r="D3161" t="inlineStr">
        <is>
          <t>FS-HCM-3</t>
        </is>
      </c>
      <c r="E3161" t="inlineStr">
        <is>
          <t>HXX: Film Is Broken</t>
        </is>
      </c>
      <c r="F3161" t="n">
        <v>7</v>
      </c>
      <c r="G3161" t="n">
        <v>4.1675</v>
      </c>
    </row>
    <row r="3162">
      <c r="A3162" t="inlineStr">
        <is>
          <t>Daily_Minor_Stops_2026_09_18.xlsx</t>
        </is>
      </c>
      <c r="B3162" t="inlineStr">
        <is>
          <t>Samridhi 5 Star Line</t>
        </is>
      </c>
      <c r="C3162" s="80" t="n">
        <v>46171</v>
      </c>
      <c r="D3162" t="inlineStr">
        <is>
          <t>FS-HCM-3</t>
        </is>
      </c>
      <c r="E3162" t="inlineStr">
        <is>
          <t>FBX: Jam At Infeed</t>
        </is>
      </c>
      <c r="F3162" t="n">
        <v>12</v>
      </c>
      <c r="G3162" t="n">
        <v>12.9947833333333</v>
      </c>
    </row>
    <row r="3163">
      <c r="A3163" t="inlineStr">
        <is>
          <t>Daily_Minor_Stops_2026_09_18.xlsx</t>
        </is>
      </c>
      <c r="B3163" t="inlineStr">
        <is>
          <t>Samridhi 5 Star Line</t>
        </is>
      </c>
      <c r="C3163" s="80" t="n">
        <v>46171</v>
      </c>
      <c r="D3163" t="inlineStr">
        <is>
          <t>FS-HCM-4</t>
        </is>
      </c>
      <c r="E3163" t="inlineStr">
        <is>
          <t>HXX: Both Film Reels Are Empty</t>
        </is>
      </c>
      <c r="F3163" t="n">
        <v>5</v>
      </c>
      <c r="G3163" t="n">
        <v>2.3418</v>
      </c>
    </row>
    <row r="3164">
      <c r="A3164" t="inlineStr">
        <is>
          <t>Daily_Minor_Stops_2026_09_18.xlsx</t>
        </is>
      </c>
      <c r="B3164" t="inlineStr">
        <is>
          <t>Samridhi 5 Star Line</t>
        </is>
      </c>
      <c r="C3164" s="80" t="n">
        <v>46171</v>
      </c>
      <c r="D3164" t="inlineStr">
        <is>
          <t>FS-HCM-4</t>
        </is>
      </c>
      <c r="E3164" t="inlineStr">
        <is>
          <t>Door Machine Discharge Open</t>
        </is>
      </c>
      <c r="F3164" t="n">
        <v>2</v>
      </c>
      <c r="G3164" t="n">
        <v>6.66796666666667</v>
      </c>
    </row>
    <row r="3165">
      <c r="A3165" t="inlineStr">
        <is>
          <t>Daily_Minor_Stops_2026_09_18.xlsx</t>
        </is>
      </c>
      <c r="B3165" t="inlineStr">
        <is>
          <t>Samridhi 5 Star Line</t>
        </is>
      </c>
      <c r="C3165" s="80" t="n">
        <v>46171</v>
      </c>
      <c r="D3165" t="inlineStr">
        <is>
          <t>FS-HRM-5</t>
        </is>
      </c>
      <c r="E3165" t="inlineStr">
        <is>
          <t>Film Registration Error</t>
        </is>
      </c>
      <c r="F3165" t="n">
        <v>2</v>
      </c>
      <c r="G3165" t="n">
        <v>2.4945</v>
      </c>
    </row>
    <row r="3166">
      <c r="A3166" t="inlineStr">
        <is>
          <t>Daily_Minor_Stops_2026_09_18.xlsx</t>
        </is>
      </c>
      <c r="B3166" t="inlineStr">
        <is>
          <t>Samridhi 5 Star Line</t>
        </is>
      </c>
      <c r="C3166" s="80" t="n">
        <v>46171</v>
      </c>
      <c r="D3166" t="inlineStr">
        <is>
          <t>FS-HRM-5</t>
        </is>
      </c>
      <c r="E3166" t="inlineStr">
        <is>
          <t>Cover Machine Outfeed Open</t>
        </is>
      </c>
      <c r="F3166" t="n">
        <v>4</v>
      </c>
      <c r="G3166" t="n">
        <v>0.4981</v>
      </c>
    </row>
    <row r="3167">
      <c r="A3167" t="inlineStr">
        <is>
          <t>Daily_Minor_Stops_2026_09_18.xlsx</t>
        </is>
      </c>
      <c r="B3167" t="inlineStr">
        <is>
          <t>Samridhi 5 Star Line</t>
        </is>
      </c>
      <c r="C3167" s="80" t="n">
        <v>46171</v>
      </c>
      <c r="D3167" t="inlineStr">
        <is>
          <t>FS-TTLi-1</t>
        </is>
      </c>
      <c r="E3167" t="inlineStr">
        <is>
          <t>TTL1X/CS11: Lost Tray In Sliding Area</t>
        </is>
      </c>
      <c r="F3167" t="n">
        <v>14</v>
      </c>
      <c r="G3167" t="n">
        <v>19.6591666666667</v>
      </c>
    </row>
    <row r="3168">
      <c r="A3168" t="inlineStr">
        <is>
          <t>Daily_Minor_Stops_2026_09_18.xlsx</t>
        </is>
      </c>
      <c r="B3168" t="inlineStr">
        <is>
          <t>Samridhi 5 Star Line</t>
        </is>
      </c>
      <c r="C3168" s="80" t="n">
        <v>46171</v>
      </c>
      <c r="D3168" t="inlineStr">
        <is>
          <t>FS-TTLi-1</t>
        </is>
      </c>
      <c r="E3168" t="inlineStr">
        <is>
          <t>LOD/TGR11: Robot-Gripper Sensor Fault</t>
        </is>
      </c>
      <c r="F3168" t="n">
        <v>3</v>
      </c>
      <c r="G3168" t="n">
        <v>0.6668833333333331</v>
      </c>
    </row>
    <row r="3169">
      <c r="A3169" t="inlineStr">
        <is>
          <t>Daily_Minor_Stops_2026_09_18.xlsx</t>
        </is>
      </c>
      <c r="B3169" t="inlineStr">
        <is>
          <t>Samridhi 5 Star Line</t>
        </is>
      </c>
      <c r="C3169" s="80" t="n">
        <v>46171</v>
      </c>
      <c r="D3169" t="inlineStr">
        <is>
          <t>FS-TTLi-2</t>
        </is>
      </c>
      <c r="E3169" t="inlineStr">
        <is>
          <t>TTL1X/CS11: Lost Tray In Sliding Area</t>
        </is>
      </c>
      <c r="F3169" t="n">
        <v>11</v>
      </c>
      <c r="G3169" t="n">
        <v>11.5257333333333</v>
      </c>
    </row>
    <row r="3170">
      <c r="A3170" t="inlineStr">
        <is>
          <t>Daily_Minor_Stops_2026_09_18.xlsx</t>
        </is>
      </c>
      <c r="B3170" t="inlineStr">
        <is>
          <t>Samridhi 5 Star Line</t>
        </is>
      </c>
      <c r="C3170" s="80" t="n">
        <v>46171</v>
      </c>
      <c r="D3170" t="inlineStr">
        <is>
          <t>FS-TTLi-2</t>
        </is>
      </c>
      <c r="E3170" t="inlineStr">
        <is>
          <t>FOR/BP11: Hand Over Of Blank Failed</t>
        </is>
      </c>
      <c r="F3170" t="n">
        <v>16</v>
      </c>
      <c r="G3170" t="n">
        <v>16.0183166666667</v>
      </c>
    </row>
    <row r="3171">
      <c r="A3171" t="inlineStr">
        <is>
          <t>Daily_Minor_Stops_2026_09_18.xlsx</t>
        </is>
      </c>
      <c r="B3171" t="inlineStr">
        <is>
          <t>Samridhi 5 Star Line</t>
        </is>
      </c>
      <c r="C3171" s="80" t="n">
        <v>46171</v>
      </c>
      <c r="D3171" t="inlineStr">
        <is>
          <t>FS-TTLi-3</t>
        </is>
      </c>
      <c r="E3171" t="inlineStr">
        <is>
          <t>TTL1X/CS11: Lost Tray In Sliding Area</t>
        </is>
      </c>
      <c r="F3171" t="n">
        <v>17</v>
      </c>
      <c r="G3171" t="n">
        <v>40.67035</v>
      </c>
    </row>
    <row r="3172">
      <c r="A3172" t="inlineStr">
        <is>
          <t>Daily_Minor_Stops_2026_09_18.xlsx</t>
        </is>
      </c>
      <c r="B3172" t="inlineStr">
        <is>
          <t>Samridhi 5 Star Line</t>
        </is>
      </c>
      <c r="C3172" s="80" t="n">
        <v>46171</v>
      </c>
      <c r="D3172" t="inlineStr">
        <is>
          <t>FS-TTLi-3</t>
        </is>
      </c>
      <c r="E3172" t="inlineStr">
        <is>
          <t>FOR/BP11: Hand Over Of Blank Failed</t>
        </is>
      </c>
      <c r="F3172" t="n">
        <v>9</v>
      </c>
      <c r="G3172" t="n">
        <v>4.50825</v>
      </c>
    </row>
    <row r="3173">
      <c r="A3173" t="inlineStr">
        <is>
          <t>Daily_Minor_Stops_2026_09_18.xlsx</t>
        </is>
      </c>
      <c r="B3173" t="inlineStr">
        <is>
          <t>Samridhi 5 Star Line</t>
        </is>
      </c>
      <c r="C3173" s="80" t="n">
        <v>46172</v>
      </c>
      <c r="D3173" t="inlineStr">
        <is>
          <t>FS-HCM-1</t>
        </is>
      </c>
      <c r="E3173" t="inlineStr">
        <is>
          <t>FBX: Overflow At Infeed</t>
        </is>
      </c>
      <c r="F3173" t="n">
        <v>8</v>
      </c>
      <c r="G3173" t="n">
        <v>1.65438333333333</v>
      </c>
    </row>
    <row r="3174">
      <c r="A3174" t="inlineStr">
        <is>
          <t>Daily_Minor_Stops_2026_09_18.xlsx</t>
        </is>
      </c>
      <c r="B3174" t="inlineStr">
        <is>
          <t>Samridhi 5 Star Line</t>
        </is>
      </c>
      <c r="C3174" s="80" t="n">
        <v>46172</v>
      </c>
      <c r="D3174" t="inlineStr">
        <is>
          <t>FS-HCM-1</t>
        </is>
      </c>
      <c r="E3174" t="inlineStr">
        <is>
          <t>FBX: Jam At Infeed</t>
        </is>
      </c>
      <c r="F3174" t="n">
        <v>43</v>
      </c>
      <c r="G3174" t="n">
        <v>14.8299833333333</v>
      </c>
    </row>
    <row r="3175">
      <c r="A3175" t="inlineStr">
        <is>
          <t>Daily_Minor_Stops_2026_09_18.xlsx</t>
        </is>
      </c>
      <c r="B3175" t="inlineStr">
        <is>
          <t>Samridhi 5 Star Line</t>
        </is>
      </c>
      <c r="C3175" s="80" t="n">
        <v>46172</v>
      </c>
      <c r="D3175" t="inlineStr">
        <is>
          <t>FS-HCM-2</t>
        </is>
      </c>
      <c r="E3175" t="inlineStr">
        <is>
          <t>HXX: Both Film Reels Are Empty</t>
        </is>
      </c>
      <c r="F3175" t="n">
        <v>7</v>
      </c>
      <c r="G3175" t="n">
        <v>2.65973333333333</v>
      </c>
    </row>
    <row r="3176">
      <c r="A3176" t="inlineStr">
        <is>
          <t>Daily_Minor_Stops_2026_09_18.xlsx</t>
        </is>
      </c>
      <c r="B3176" t="inlineStr">
        <is>
          <t>Samridhi 5 Star Line</t>
        </is>
      </c>
      <c r="C3176" s="80" t="n">
        <v>46172</v>
      </c>
      <c r="D3176" t="inlineStr">
        <is>
          <t>FS-HCM-2</t>
        </is>
      </c>
      <c r="E3176" t="inlineStr">
        <is>
          <t>FBX: Jam At Infeed</t>
        </is>
      </c>
      <c r="F3176" t="n">
        <v>11</v>
      </c>
      <c r="G3176" t="n">
        <v>5.48628333333333</v>
      </c>
    </row>
    <row r="3177">
      <c r="A3177" t="inlineStr">
        <is>
          <t>Daily_Minor_Stops_2026_09_18.xlsx</t>
        </is>
      </c>
      <c r="B3177" t="inlineStr">
        <is>
          <t>Samridhi 5 Star Line</t>
        </is>
      </c>
      <c r="C3177" s="80" t="n">
        <v>46172</v>
      </c>
      <c r="D3177" t="inlineStr">
        <is>
          <t>FS-HCM-3</t>
        </is>
      </c>
      <c r="E3177" t="inlineStr">
        <is>
          <t>HXX: Film Is Broken</t>
        </is>
      </c>
      <c r="F3177" t="n">
        <v>8</v>
      </c>
      <c r="G3177" t="n">
        <v>3.98703333333333</v>
      </c>
    </row>
    <row r="3178">
      <c r="A3178" t="inlineStr">
        <is>
          <t>Daily_Minor_Stops_2026_09_18.xlsx</t>
        </is>
      </c>
      <c r="B3178" t="inlineStr">
        <is>
          <t>Samridhi 5 Star Line</t>
        </is>
      </c>
      <c r="C3178" s="80" t="n">
        <v>46172</v>
      </c>
      <c r="D3178" t="inlineStr">
        <is>
          <t>FS-HCM-3</t>
        </is>
      </c>
      <c r="E3178" t="inlineStr">
        <is>
          <t>FBX: Jam At Infeed</t>
        </is>
      </c>
      <c r="F3178" t="n">
        <v>33</v>
      </c>
      <c r="G3178" t="n">
        <v>20.6789666666667</v>
      </c>
    </row>
    <row r="3179">
      <c r="A3179" t="inlineStr">
        <is>
          <t>Daily_Minor_Stops_2026_09_18.xlsx</t>
        </is>
      </c>
      <c r="B3179" t="inlineStr">
        <is>
          <t>Samridhi 5 Star Line</t>
        </is>
      </c>
      <c r="C3179" s="80" t="n">
        <v>46172</v>
      </c>
      <c r="D3179" t="inlineStr">
        <is>
          <t>FS-HCM-4</t>
        </is>
      </c>
      <c r="E3179" t="inlineStr">
        <is>
          <t>HXX: Both Film Reels Are Empty</t>
        </is>
      </c>
      <c r="F3179" t="n">
        <v>5</v>
      </c>
      <c r="G3179" t="n">
        <v>3.00755</v>
      </c>
    </row>
    <row r="3180">
      <c r="A3180" t="inlineStr">
        <is>
          <t>Daily_Minor_Stops_2026_09_18.xlsx</t>
        </is>
      </c>
      <c r="B3180" t="inlineStr">
        <is>
          <t>Samridhi 5 Star Line</t>
        </is>
      </c>
      <c r="C3180" s="80" t="n">
        <v>46172</v>
      </c>
      <c r="D3180" t="inlineStr">
        <is>
          <t>FS-HCM-4</t>
        </is>
      </c>
      <c r="E3180" t="inlineStr">
        <is>
          <t>Cover Machine Discharge Open</t>
        </is>
      </c>
      <c r="F3180" t="n">
        <v>2</v>
      </c>
      <c r="G3180" t="n">
        <v>0.50035</v>
      </c>
    </row>
    <row r="3181">
      <c r="A3181" t="inlineStr">
        <is>
          <t>Daily_Minor_Stops_2026_09_18.xlsx</t>
        </is>
      </c>
      <c r="B3181" t="inlineStr">
        <is>
          <t>Samridhi 5 Star Line</t>
        </is>
      </c>
      <c r="C3181" s="80" t="n">
        <v>46172</v>
      </c>
      <c r="D3181" t="inlineStr">
        <is>
          <t>FS-HRM-5</t>
        </is>
      </c>
      <c r="E3181" t="inlineStr">
        <is>
          <t>Not Ready-2</t>
        </is>
      </c>
      <c r="F3181" t="n">
        <v>5</v>
      </c>
      <c r="G3181" t="n">
        <v>9.83706666666667</v>
      </c>
    </row>
    <row r="3182">
      <c r="A3182" t="inlineStr">
        <is>
          <t>Daily_Minor_Stops_2026_09_18.xlsx</t>
        </is>
      </c>
      <c r="B3182" t="inlineStr">
        <is>
          <t>Samridhi 5 Star Line</t>
        </is>
      </c>
      <c r="C3182" s="80" t="n">
        <v>46172</v>
      </c>
      <c r="D3182" t="inlineStr">
        <is>
          <t>FS-HRM-5</t>
        </is>
      </c>
      <c r="E3182" t="inlineStr">
        <is>
          <t>Cover Machine Outfeed Open</t>
        </is>
      </c>
      <c r="F3182" t="n">
        <v>4</v>
      </c>
      <c r="G3182" t="n">
        <v>2.16613333333333</v>
      </c>
    </row>
    <row r="3183">
      <c r="A3183" t="inlineStr">
        <is>
          <t>Daily_Minor_Stops_2026_09_18.xlsx</t>
        </is>
      </c>
      <c r="B3183" t="inlineStr">
        <is>
          <t>Samridhi 5 Star Line</t>
        </is>
      </c>
      <c r="C3183" s="80" t="n">
        <v>46172</v>
      </c>
      <c r="D3183" t="inlineStr">
        <is>
          <t>FS-TTLi-1</t>
        </is>
      </c>
      <c r="E3183" t="inlineStr">
        <is>
          <t>LOD/TGR11: Robot-Gripper Sensor Fault</t>
        </is>
      </c>
      <c r="F3183" t="n">
        <v>5</v>
      </c>
      <c r="G3183" t="n">
        <v>1.68183333333333</v>
      </c>
    </row>
    <row r="3184">
      <c r="A3184" t="inlineStr">
        <is>
          <t>Daily_Minor_Stops_2026_09_18.xlsx</t>
        </is>
      </c>
      <c r="B3184" t="inlineStr">
        <is>
          <t>Samridhi 5 Star Line</t>
        </is>
      </c>
      <c r="C3184" s="80" t="n">
        <v>46172</v>
      </c>
      <c r="D3184" t="inlineStr">
        <is>
          <t>FS-TTLi-1</t>
        </is>
      </c>
      <c r="E3184" t="inlineStr">
        <is>
          <t>FOR/BP11: Hand Over Of Blank Failed</t>
        </is>
      </c>
      <c r="F3184" t="n">
        <v>3</v>
      </c>
      <c r="G3184" t="n">
        <v>0.658683333333333</v>
      </c>
    </row>
    <row r="3185">
      <c r="A3185" t="inlineStr">
        <is>
          <t>Daily_Minor_Stops_2026_09_18.xlsx</t>
        </is>
      </c>
      <c r="B3185" t="inlineStr">
        <is>
          <t>Samridhi 5 Star Line</t>
        </is>
      </c>
      <c r="C3185" s="80" t="n">
        <v>46172</v>
      </c>
      <c r="D3185" t="inlineStr">
        <is>
          <t>FS-TTLi-2</t>
        </is>
      </c>
      <c r="E3185" t="inlineStr">
        <is>
          <t>FOR/FT11: Hand Over Failure Of Tray</t>
        </is>
      </c>
      <c r="F3185" t="n">
        <v>5</v>
      </c>
      <c r="G3185" t="n">
        <v>3.01548333333333</v>
      </c>
    </row>
    <row r="3186">
      <c r="A3186" t="inlineStr">
        <is>
          <t>Daily_Minor_Stops_2026_09_18.xlsx</t>
        </is>
      </c>
      <c r="B3186" t="inlineStr">
        <is>
          <t>Samridhi 5 Star Line</t>
        </is>
      </c>
      <c r="C3186" s="80" t="n">
        <v>46172</v>
      </c>
      <c r="D3186" t="inlineStr">
        <is>
          <t>FS-TTLi-2</t>
        </is>
      </c>
      <c r="E3186" t="inlineStr">
        <is>
          <t>CLO/CT11: Axis1 Position Error</t>
        </is>
      </c>
      <c r="F3186" t="n">
        <v>3</v>
      </c>
      <c r="G3186" t="n">
        <v>1.33385</v>
      </c>
    </row>
    <row r="3187">
      <c r="A3187" t="inlineStr">
        <is>
          <t>Daily_Minor_Stops_2026_09_18.xlsx</t>
        </is>
      </c>
      <c r="B3187" t="inlineStr">
        <is>
          <t>Samridhi 5 Star Line</t>
        </is>
      </c>
      <c r="C3187" s="80" t="n">
        <v>46172</v>
      </c>
      <c r="D3187" t="inlineStr">
        <is>
          <t>FS-TTLi-3</t>
        </is>
      </c>
      <c r="E3187" t="inlineStr">
        <is>
          <t>TTL1X/CS11: Lost Tray In Sliding Area</t>
        </is>
      </c>
      <c r="F3187" t="n">
        <v>5</v>
      </c>
      <c r="G3187" t="n">
        <v>3.16566666666667</v>
      </c>
    </row>
    <row r="3188">
      <c r="A3188" t="inlineStr">
        <is>
          <t>Daily_Minor_Stops_2026_09_18.xlsx</t>
        </is>
      </c>
      <c r="B3188" t="inlineStr">
        <is>
          <t>Samridhi 5 Star Line</t>
        </is>
      </c>
      <c r="C3188" s="80" t="n">
        <v>46172</v>
      </c>
      <c r="D3188" t="inlineStr">
        <is>
          <t>FS-TTLi-3</t>
        </is>
      </c>
      <c r="E3188" t="inlineStr">
        <is>
          <t>LOD/TGR11: Robot-Gripper Sensor Fault</t>
        </is>
      </c>
      <c r="F3188" t="n">
        <v>6</v>
      </c>
      <c r="G3188" t="n">
        <v>4.17511666666667</v>
      </c>
    </row>
    <row r="3189">
      <c r="A3189" t="inlineStr">
        <is>
          <t>Daily_Minor_Stops_2026_09_18.xlsx</t>
        </is>
      </c>
      <c r="B3189" t="inlineStr">
        <is>
          <t>Samridhi 5 Star Line</t>
        </is>
      </c>
      <c r="C3189" s="80" t="n">
        <v>46173</v>
      </c>
      <c r="D3189" t="inlineStr">
        <is>
          <t>FS-HCM-1</t>
        </is>
      </c>
      <c r="E3189" t="inlineStr">
        <is>
          <t>FBX: Overflow At Infeed</t>
        </is>
      </c>
      <c r="F3189" t="n">
        <v>10</v>
      </c>
      <c r="G3189" t="n">
        <v>3.15916666666667</v>
      </c>
    </row>
    <row r="3190">
      <c r="A3190" t="inlineStr">
        <is>
          <t>Daily_Minor_Stops_2026_09_18.xlsx</t>
        </is>
      </c>
      <c r="B3190" t="inlineStr">
        <is>
          <t>Samridhi 5 Star Line</t>
        </is>
      </c>
      <c r="C3190" s="80" t="n">
        <v>46173</v>
      </c>
      <c r="D3190" t="inlineStr">
        <is>
          <t>FS-HCM-1</t>
        </is>
      </c>
      <c r="E3190" t="inlineStr">
        <is>
          <t>FBX: Jam At Infeed</t>
        </is>
      </c>
      <c r="F3190" t="n">
        <v>60</v>
      </c>
      <c r="G3190" t="n">
        <v>25.84725</v>
      </c>
    </row>
    <row r="3191">
      <c r="A3191" t="inlineStr">
        <is>
          <t>Daily_Minor_Stops_2026_09_18.xlsx</t>
        </is>
      </c>
      <c r="B3191" t="inlineStr">
        <is>
          <t>Samridhi 5 Star Line</t>
        </is>
      </c>
      <c r="C3191" s="80" t="n">
        <v>46173</v>
      </c>
      <c r="D3191" t="inlineStr">
        <is>
          <t>FS-HCM-2</t>
        </is>
      </c>
      <c r="E3191" t="inlineStr">
        <is>
          <t>HXX: Film Is Broken</t>
        </is>
      </c>
      <c r="F3191" t="n">
        <v>12</v>
      </c>
      <c r="G3191" t="n">
        <v>16.8473833333333</v>
      </c>
    </row>
    <row r="3192">
      <c r="A3192" t="inlineStr">
        <is>
          <t>Daily_Minor_Stops_2026_09_18.xlsx</t>
        </is>
      </c>
      <c r="B3192" t="inlineStr">
        <is>
          <t>Samridhi 5 Star Line</t>
        </is>
      </c>
      <c r="C3192" s="80" t="n">
        <v>46173</v>
      </c>
      <c r="D3192" t="inlineStr">
        <is>
          <t>FS-HCM-2</t>
        </is>
      </c>
      <c r="E3192" t="inlineStr">
        <is>
          <t>FBX: Jam At Infeed</t>
        </is>
      </c>
      <c r="F3192" t="n">
        <v>13</v>
      </c>
      <c r="G3192" t="n">
        <v>20.8464</v>
      </c>
    </row>
    <row r="3193">
      <c r="A3193" t="inlineStr">
        <is>
          <t>Daily_Minor_Stops_2026_09_18.xlsx</t>
        </is>
      </c>
      <c r="B3193" t="inlineStr">
        <is>
          <t>Samridhi 5 Star Line</t>
        </is>
      </c>
      <c r="C3193" s="80" t="n">
        <v>46173</v>
      </c>
      <c r="D3193" t="inlineStr">
        <is>
          <t>FS-HCM-3</t>
        </is>
      </c>
      <c r="E3193" t="inlineStr">
        <is>
          <t>HXX: Film Is Broken</t>
        </is>
      </c>
      <c r="F3193" t="n">
        <v>7</v>
      </c>
      <c r="G3193" t="n">
        <v>3.3351</v>
      </c>
    </row>
    <row r="3194">
      <c r="A3194" t="inlineStr">
        <is>
          <t>Daily_Minor_Stops_2026_09_18.xlsx</t>
        </is>
      </c>
      <c r="B3194" t="inlineStr">
        <is>
          <t>Samridhi 5 Star Line</t>
        </is>
      </c>
      <c r="C3194" s="80" t="n">
        <v>46173</v>
      </c>
      <c r="D3194" t="inlineStr">
        <is>
          <t>FS-HCM-3</t>
        </is>
      </c>
      <c r="E3194" t="inlineStr">
        <is>
          <t>FBX: Jam At Infeed</t>
        </is>
      </c>
      <c r="F3194" t="n">
        <v>12</v>
      </c>
      <c r="G3194" t="n">
        <v>8.00178333333333</v>
      </c>
    </row>
    <row r="3195">
      <c r="A3195" t="inlineStr">
        <is>
          <t>Daily_Minor_Stops_2026_09_18.xlsx</t>
        </is>
      </c>
      <c r="B3195" t="inlineStr">
        <is>
          <t>Samridhi 5 Star Line</t>
        </is>
      </c>
      <c r="C3195" s="80" t="n">
        <v>46173</v>
      </c>
      <c r="D3195" t="inlineStr">
        <is>
          <t>FS-HCM-4</t>
        </is>
      </c>
      <c r="E3195" t="inlineStr">
        <is>
          <t>HXX: Both Film Reels Are Empty</t>
        </is>
      </c>
      <c r="F3195" t="n">
        <v>3</v>
      </c>
      <c r="G3195" t="n">
        <v>2.48366666666667</v>
      </c>
    </row>
    <row r="3196">
      <c r="A3196" t="inlineStr">
        <is>
          <t>Daily_Minor_Stops_2026_09_18.xlsx</t>
        </is>
      </c>
      <c r="B3196" t="inlineStr">
        <is>
          <t>Samridhi 5 Star Line</t>
        </is>
      </c>
      <c r="C3196" s="80" t="n">
        <v>46173</v>
      </c>
      <c r="D3196" t="inlineStr">
        <is>
          <t>FS-HCM-4</t>
        </is>
      </c>
      <c r="E3196" t="inlineStr">
        <is>
          <t>FBX: Jam At Infeed</t>
        </is>
      </c>
      <c r="F3196" t="n">
        <v>4</v>
      </c>
      <c r="G3196" t="n">
        <v>1.66531666666667</v>
      </c>
    </row>
    <row r="3197">
      <c r="A3197" t="inlineStr">
        <is>
          <t>Daily_Minor_Stops_2026_09_18.xlsx</t>
        </is>
      </c>
      <c r="B3197" t="inlineStr">
        <is>
          <t>Samridhi 5 Star Line</t>
        </is>
      </c>
      <c r="C3197" s="80" t="n">
        <v>46173</v>
      </c>
      <c r="D3197" t="inlineStr">
        <is>
          <t>FS-HRM-5</t>
        </is>
      </c>
      <c r="E3197" t="inlineStr">
        <is>
          <t>Position Error-2</t>
        </is>
      </c>
      <c r="F3197" t="n">
        <v>2</v>
      </c>
      <c r="G3197" t="n">
        <v>0.333633333333333</v>
      </c>
    </row>
    <row r="3198">
      <c r="A3198" t="inlineStr">
        <is>
          <t>Daily_Minor_Stops_2026_09_18.xlsx</t>
        </is>
      </c>
      <c r="B3198" t="inlineStr">
        <is>
          <t>Samridhi 5 Star Line</t>
        </is>
      </c>
      <c r="C3198" s="80" t="n">
        <v>46173</v>
      </c>
      <c r="D3198" t="inlineStr">
        <is>
          <t>FS-HRM-5</t>
        </is>
      </c>
      <c r="E3198" t="inlineStr">
        <is>
          <t>Main Cover Open</t>
        </is>
      </c>
      <c r="F3198" t="n">
        <v>5</v>
      </c>
      <c r="G3198" t="n">
        <v>1.65951666666667</v>
      </c>
    </row>
    <row r="3199">
      <c r="A3199" t="inlineStr">
        <is>
          <t>Daily_Minor_Stops_2026_09_18.xlsx</t>
        </is>
      </c>
      <c r="B3199" t="inlineStr">
        <is>
          <t>Samridhi 5 Star Line</t>
        </is>
      </c>
      <c r="C3199" s="80" t="n">
        <v>46173</v>
      </c>
      <c r="D3199" t="inlineStr">
        <is>
          <t>FS-TTLi-1</t>
        </is>
      </c>
      <c r="E3199" t="inlineStr">
        <is>
          <t>LOD/TGR11: Robot-Gripper Sensor Fault</t>
        </is>
      </c>
      <c r="F3199" t="n">
        <v>3</v>
      </c>
      <c r="G3199" t="n">
        <v>3.50095</v>
      </c>
    </row>
    <row r="3200">
      <c r="A3200" t="inlineStr">
        <is>
          <t>Daily_Minor_Stops_2026_09_18.xlsx</t>
        </is>
      </c>
      <c r="B3200" t="inlineStr">
        <is>
          <t>Samridhi 5 Star Line</t>
        </is>
      </c>
      <c r="C3200" s="80" t="n">
        <v>46173</v>
      </c>
      <c r="D3200" t="inlineStr">
        <is>
          <t>FS-TTLi-1</t>
        </is>
      </c>
      <c r="E3200" t="inlineStr">
        <is>
          <t>FOR/BP11: Hand Over Of Blank Failed</t>
        </is>
      </c>
      <c r="F3200" t="n">
        <v>3</v>
      </c>
      <c r="G3200" t="n">
        <v>0.667416666666667</v>
      </c>
    </row>
    <row r="3201">
      <c r="A3201" t="inlineStr">
        <is>
          <t>Daily_Minor_Stops_2026_09_18.xlsx</t>
        </is>
      </c>
      <c r="B3201" t="inlineStr">
        <is>
          <t>Samridhi 5 Star Line</t>
        </is>
      </c>
      <c r="C3201" s="80" t="n">
        <v>46173</v>
      </c>
      <c r="D3201" t="inlineStr">
        <is>
          <t>FS-TTLi-2</t>
        </is>
      </c>
      <c r="E3201" t="inlineStr">
        <is>
          <t>LOD/TPG11: Move Time Out</t>
        </is>
      </c>
      <c r="F3201" t="n">
        <v>10</v>
      </c>
      <c r="G3201" t="n">
        <v>81.1828</v>
      </c>
    </row>
    <row r="3202">
      <c r="A3202" t="inlineStr">
        <is>
          <t>Daily_Minor_Stops_2026_09_18.xlsx</t>
        </is>
      </c>
      <c r="B3202" t="inlineStr">
        <is>
          <t>Samridhi 5 Star Line</t>
        </is>
      </c>
      <c r="C3202" s="80" t="n">
        <v>46173</v>
      </c>
      <c r="D3202" t="inlineStr">
        <is>
          <t>FS-TTLi-2</t>
        </is>
      </c>
      <c r="E3202" t="inlineStr">
        <is>
          <t>LOD/TGR11: Robot-Gripper Sensor Fault</t>
        </is>
      </c>
      <c r="F3202" t="n">
        <v>7</v>
      </c>
      <c r="G3202" t="n">
        <v>4.14941666666667</v>
      </c>
    </row>
    <row r="3203">
      <c r="A3203" t="inlineStr">
        <is>
          <t>Daily_Minor_Stops_2026_09_18.xlsx</t>
        </is>
      </c>
      <c r="B3203" t="inlineStr">
        <is>
          <t>Samridhi 5 Star Line</t>
        </is>
      </c>
      <c r="C3203" s="80" t="n">
        <v>46173</v>
      </c>
      <c r="D3203" t="inlineStr">
        <is>
          <t>FS-TTLi-3</t>
        </is>
      </c>
      <c r="E3203" t="inlineStr">
        <is>
          <t>TTL1X/CS11: Lost Tray In Sliding Area</t>
        </is>
      </c>
      <c r="F3203" t="n">
        <v>7</v>
      </c>
      <c r="G3203" t="n">
        <v>44.6649166666667</v>
      </c>
    </row>
    <row r="3204">
      <c r="A3204" t="inlineStr">
        <is>
          <t>Daily_Minor_Stops_2026_09_18.xlsx</t>
        </is>
      </c>
      <c r="B3204" t="inlineStr">
        <is>
          <t>Samridhi 5 Star Line</t>
        </is>
      </c>
      <c r="C3204" s="80" t="n">
        <v>46173</v>
      </c>
      <c r="D3204" t="inlineStr">
        <is>
          <t>FS-TTLi-3</t>
        </is>
      </c>
      <c r="E3204" t="inlineStr">
        <is>
          <t>FOR/FT11: Hand Over Failure Of Tray</t>
        </is>
      </c>
      <c r="F3204" t="n">
        <v>5</v>
      </c>
      <c r="G3204" t="n">
        <v>1.49346666666667</v>
      </c>
    </row>
    <row r="3205">
      <c r="A3205" t="inlineStr">
        <is>
          <t>Daily_Minor_Stops_2026_09_18.xlsx</t>
        </is>
      </c>
      <c r="B3205" t="inlineStr">
        <is>
          <t>Samridhi 5 Star Line</t>
        </is>
      </c>
      <c r="C3205" s="80" t="n">
        <v>46174</v>
      </c>
      <c r="D3205" t="inlineStr">
        <is>
          <t>FS-HCM-1</t>
        </is>
      </c>
      <c r="E3205" t="inlineStr">
        <is>
          <t>HXX: Film Is Broken</t>
        </is>
      </c>
      <c r="F3205" t="n">
        <v>22</v>
      </c>
      <c r="G3205" t="n">
        <v>34.9007</v>
      </c>
    </row>
    <row r="3206">
      <c r="A3206" t="inlineStr">
        <is>
          <t>Daily_Minor_Stops_2026_09_18.xlsx</t>
        </is>
      </c>
      <c r="B3206" t="inlineStr">
        <is>
          <t>Samridhi 5 Star Line</t>
        </is>
      </c>
      <c r="C3206" s="80" t="n">
        <v>46174</v>
      </c>
      <c r="D3206" t="inlineStr">
        <is>
          <t>FS-HCM-1</t>
        </is>
      </c>
      <c r="E3206" t="inlineStr">
        <is>
          <t>FBX: Jam At Infeed</t>
        </is>
      </c>
      <c r="F3206" t="n">
        <v>11</v>
      </c>
      <c r="G3206" t="n">
        <v>24.3190166666667</v>
      </c>
    </row>
    <row r="3207">
      <c r="A3207" t="inlineStr">
        <is>
          <t>Daily_Minor_Stops_2026_09_18.xlsx</t>
        </is>
      </c>
      <c r="B3207" t="inlineStr">
        <is>
          <t>Samridhi 5 Star Line</t>
        </is>
      </c>
      <c r="C3207" s="80" t="n">
        <v>46174</v>
      </c>
      <c r="D3207" t="inlineStr">
        <is>
          <t>FS-HCM-2</t>
        </is>
      </c>
      <c r="E3207" t="inlineStr">
        <is>
          <t>HXX: Film Is Broken</t>
        </is>
      </c>
      <c r="F3207" t="n">
        <v>16</v>
      </c>
      <c r="G3207" t="n">
        <v>22.7049333333333</v>
      </c>
    </row>
    <row r="3208">
      <c r="A3208" t="inlineStr">
        <is>
          <t>Daily_Minor_Stops_2026_09_18.xlsx</t>
        </is>
      </c>
      <c r="B3208" t="inlineStr">
        <is>
          <t>Samridhi 5 Star Line</t>
        </is>
      </c>
      <c r="C3208" s="80" t="n">
        <v>46174</v>
      </c>
      <c r="D3208" t="inlineStr">
        <is>
          <t>FS-HCM-2</t>
        </is>
      </c>
      <c r="E3208" t="inlineStr">
        <is>
          <t>FBX: Jam At Infeed</t>
        </is>
      </c>
      <c r="F3208" t="n">
        <v>10</v>
      </c>
      <c r="G3208" t="n">
        <v>2.29121666666667</v>
      </c>
    </row>
    <row r="3209">
      <c r="A3209" t="inlineStr">
        <is>
          <t>Daily_Minor_Stops_2026_09_18.xlsx</t>
        </is>
      </c>
      <c r="B3209" t="inlineStr">
        <is>
          <t>Samridhi 5 Star Line</t>
        </is>
      </c>
      <c r="C3209" s="80" t="n">
        <v>46174</v>
      </c>
      <c r="D3209" t="inlineStr">
        <is>
          <t>FS-HCM-3</t>
        </is>
      </c>
      <c r="E3209" t="inlineStr">
        <is>
          <t>HXX: Both Film Reels Are Empty</t>
        </is>
      </c>
      <c r="F3209" t="n">
        <v>11</v>
      </c>
      <c r="G3209" t="n">
        <v>9.51965</v>
      </c>
    </row>
    <row r="3210">
      <c r="A3210" t="inlineStr">
        <is>
          <t>Daily_Minor_Stops_2026_09_18.xlsx</t>
        </is>
      </c>
      <c r="B3210" t="inlineStr">
        <is>
          <t>Samridhi 5 Star Line</t>
        </is>
      </c>
      <c r="C3210" s="80" t="n">
        <v>46174</v>
      </c>
      <c r="D3210" t="inlineStr">
        <is>
          <t>FS-HCM-3</t>
        </is>
      </c>
      <c r="E3210" t="inlineStr">
        <is>
          <t>FBX: Overflow At Infeed</t>
        </is>
      </c>
      <c r="F3210" t="n">
        <v>9</v>
      </c>
      <c r="G3210" t="n">
        <v>6.44361666666667</v>
      </c>
    </row>
    <row r="3211">
      <c r="A3211" t="inlineStr">
        <is>
          <t>Daily_Minor_Stops_2026_09_18.xlsx</t>
        </is>
      </c>
      <c r="B3211" t="inlineStr">
        <is>
          <t>Samridhi 5 Star Line</t>
        </is>
      </c>
      <c r="C3211" s="80" t="n">
        <v>46174</v>
      </c>
      <c r="D3211" t="inlineStr">
        <is>
          <t>FS-HCM-4</t>
        </is>
      </c>
      <c r="E3211" t="inlineStr">
        <is>
          <t>HXX: Film Is Broken</t>
        </is>
      </c>
      <c r="F3211" t="n">
        <v>4</v>
      </c>
      <c r="G3211" t="n">
        <v>4.52143333333333</v>
      </c>
    </row>
    <row r="3212">
      <c r="A3212" t="inlineStr">
        <is>
          <t>Daily_Minor_Stops_2026_09_18.xlsx</t>
        </is>
      </c>
      <c r="B3212" t="inlineStr">
        <is>
          <t>Samridhi 5 Star Line</t>
        </is>
      </c>
      <c r="C3212" s="80" t="n">
        <v>46174</v>
      </c>
      <c r="D3212" t="inlineStr">
        <is>
          <t>FS-HCM-4</t>
        </is>
      </c>
      <c r="E3212" t="inlineStr">
        <is>
          <t>HXX: Both Film Reels Are Empty</t>
        </is>
      </c>
      <c r="F3212" t="n">
        <v>4</v>
      </c>
      <c r="G3212" t="n">
        <v>5.5054</v>
      </c>
    </row>
    <row r="3213">
      <c r="A3213" t="inlineStr">
        <is>
          <t>Daily_Minor_Stops_2026_09_18.xlsx</t>
        </is>
      </c>
      <c r="B3213" t="inlineStr">
        <is>
          <t>Samridhi 5 Star Line</t>
        </is>
      </c>
      <c r="C3213" s="80" t="n">
        <v>46174</v>
      </c>
      <c r="D3213" t="inlineStr">
        <is>
          <t>FS-HRM-5</t>
        </is>
      </c>
      <c r="E3213" t="inlineStr">
        <is>
          <t>Not Ready-2</t>
        </is>
      </c>
      <c r="F3213" t="n">
        <v>6</v>
      </c>
      <c r="G3213" t="n">
        <v>7.37891666666667</v>
      </c>
    </row>
    <row r="3214">
      <c r="A3214" t="inlineStr">
        <is>
          <t>Daily_Minor_Stops_2026_09_18.xlsx</t>
        </is>
      </c>
      <c r="B3214" t="inlineStr">
        <is>
          <t>Samridhi 5 Star Line</t>
        </is>
      </c>
      <c r="C3214" s="80" t="n">
        <v>46174</v>
      </c>
      <c r="D3214" t="inlineStr">
        <is>
          <t>FS-HRM-5</t>
        </is>
      </c>
      <c r="E3214" t="inlineStr">
        <is>
          <t>Cover Machine Outfeed Open</t>
        </is>
      </c>
      <c r="F3214" t="n">
        <v>4</v>
      </c>
      <c r="G3214" t="n">
        <v>3.1897</v>
      </c>
    </row>
    <row r="3215">
      <c r="A3215" t="inlineStr">
        <is>
          <t>Daily_Minor_Stops_2026_09_18.xlsx</t>
        </is>
      </c>
      <c r="B3215" t="inlineStr">
        <is>
          <t>Samridhi 5 Star Line</t>
        </is>
      </c>
      <c r="C3215" s="80" t="n">
        <v>46174</v>
      </c>
      <c r="D3215" t="inlineStr">
        <is>
          <t>FS-TTLi-1</t>
        </is>
      </c>
      <c r="E3215" t="inlineStr">
        <is>
          <t>LOD/HXX11:Upstrm M/C Not Deceled In Time</t>
        </is>
      </c>
      <c r="F3215" t="n">
        <v>4</v>
      </c>
      <c r="G3215" t="n">
        <v>9.49138333333333</v>
      </c>
    </row>
    <row r="3216">
      <c r="A3216" t="inlineStr">
        <is>
          <t>Daily_Minor_Stops_2026_09_18.xlsx</t>
        </is>
      </c>
      <c r="B3216" t="inlineStr">
        <is>
          <t>Samridhi 5 Star Line</t>
        </is>
      </c>
      <c r="C3216" s="80" t="n">
        <v>46174</v>
      </c>
      <c r="D3216" t="inlineStr">
        <is>
          <t>FS-TTLi-1</t>
        </is>
      </c>
      <c r="E3216" t="inlineStr">
        <is>
          <t>CLO/TFXX: Jam On Tray Infeed</t>
        </is>
      </c>
      <c r="F3216" t="n">
        <v>10</v>
      </c>
      <c r="G3216" t="n">
        <v>4.18973333333333</v>
      </c>
    </row>
    <row r="3217">
      <c r="A3217" t="inlineStr">
        <is>
          <t>Daily_Minor_Stops_2026_09_18.xlsx</t>
        </is>
      </c>
      <c r="B3217" t="inlineStr">
        <is>
          <t>Samridhi 5 Star Line</t>
        </is>
      </c>
      <c r="C3217" s="80" t="n">
        <v>46174</v>
      </c>
      <c r="D3217" t="inlineStr">
        <is>
          <t>FS-TTLi-2</t>
        </is>
      </c>
      <c r="E3217" t="inlineStr">
        <is>
          <t>LOD/TPG11: Move Time Out</t>
        </is>
      </c>
      <c r="F3217" t="n">
        <v>15</v>
      </c>
      <c r="G3217" t="n">
        <v>33.8778333333333</v>
      </c>
    </row>
    <row r="3218">
      <c r="A3218" t="inlineStr">
        <is>
          <t>Daily_Minor_Stops_2026_09_18.xlsx</t>
        </is>
      </c>
      <c r="B3218" t="inlineStr">
        <is>
          <t>Samridhi 5 Star Line</t>
        </is>
      </c>
      <c r="C3218" s="80" t="n">
        <v>46174</v>
      </c>
      <c r="D3218" t="inlineStr">
        <is>
          <t>FS-TTLi-2</t>
        </is>
      </c>
      <c r="E3218" t="inlineStr">
        <is>
          <t>FOR/BP11: Hand Over Of Blank Failed</t>
        </is>
      </c>
      <c r="F3218" t="n">
        <v>11</v>
      </c>
      <c r="G3218" t="n">
        <v>18.3787</v>
      </c>
    </row>
    <row r="3219">
      <c r="A3219" t="inlineStr">
        <is>
          <t>Daily_Minor_Stops_2026_09_18.xlsx</t>
        </is>
      </c>
      <c r="B3219" t="inlineStr">
        <is>
          <t>Samridhi 5 Star Line</t>
        </is>
      </c>
      <c r="C3219" s="80" t="n">
        <v>46174</v>
      </c>
      <c r="D3219" t="inlineStr">
        <is>
          <t>FS-TTLi-3</t>
        </is>
      </c>
      <c r="E3219" t="inlineStr">
        <is>
          <t>TTL1X/CS11: Lost Tray In Sliding Area</t>
        </is>
      </c>
      <c r="F3219" t="n">
        <v>4</v>
      </c>
      <c r="G3219" t="n">
        <v>1.35308333333333</v>
      </c>
    </row>
    <row r="3220">
      <c r="A3220" t="inlineStr">
        <is>
          <t>Daily_Minor_Stops_2026_09_18.xlsx</t>
        </is>
      </c>
      <c r="B3220" t="inlineStr">
        <is>
          <t>Samridhi 5 Star Line</t>
        </is>
      </c>
      <c r="C3220" s="80" t="n">
        <v>46174</v>
      </c>
      <c r="D3220" t="inlineStr">
        <is>
          <t>FS-TTLi-3</t>
        </is>
      </c>
      <c r="E3220" t="inlineStr">
        <is>
          <t>CLO/CT11: Axis1 Position Error</t>
        </is>
      </c>
      <c r="F3220" t="n">
        <v>4</v>
      </c>
      <c r="G3220" t="n">
        <v>2.7077</v>
      </c>
    </row>
    <row r="3221">
      <c r="A3221" t="inlineStr">
        <is>
          <t>Daily_Minor_Stops_2026_09_18.xlsx</t>
        </is>
      </c>
      <c r="B3221" t="inlineStr">
        <is>
          <t>Samridhi 5 Star Line</t>
        </is>
      </c>
      <c r="C3221" s="80" t="n">
        <v>46175</v>
      </c>
      <c r="D3221" t="inlineStr">
        <is>
          <t>FS-HCM-1</t>
        </is>
      </c>
      <c r="E3221" t="inlineStr">
        <is>
          <t>FBX: Overflow At Infeed</t>
        </is>
      </c>
      <c r="F3221" t="n">
        <v>14</v>
      </c>
      <c r="G3221" t="n">
        <v>5.03011666666667</v>
      </c>
    </row>
    <row r="3222">
      <c r="A3222" t="inlineStr">
        <is>
          <t>Daily_Minor_Stops_2026_09_18.xlsx</t>
        </is>
      </c>
      <c r="B3222" t="inlineStr">
        <is>
          <t>Samridhi 5 Star Line</t>
        </is>
      </c>
      <c r="C3222" s="80" t="n">
        <v>46175</v>
      </c>
      <c r="D3222" t="inlineStr">
        <is>
          <t>FS-HCM-1</t>
        </is>
      </c>
      <c r="E3222" t="inlineStr">
        <is>
          <t>FBX: Jam At Infeed</t>
        </is>
      </c>
      <c r="F3222" t="n">
        <v>55</v>
      </c>
      <c r="G3222" t="n">
        <v>19.76205</v>
      </c>
    </row>
    <row r="3223">
      <c r="A3223" t="inlineStr">
        <is>
          <t>Daily_Minor_Stops_2026_09_18.xlsx</t>
        </is>
      </c>
      <c r="B3223" t="inlineStr">
        <is>
          <t>Samridhi 5 Star Line</t>
        </is>
      </c>
      <c r="C3223" s="80" t="n">
        <v>46175</v>
      </c>
      <c r="D3223" t="inlineStr">
        <is>
          <t>FS-HCM-2</t>
        </is>
      </c>
      <c r="E3223" t="inlineStr">
        <is>
          <t>HXX: Film Is Broken</t>
        </is>
      </c>
      <c r="F3223" t="n">
        <v>17</v>
      </c>
      <c r="G3223" t="n">
        <v>17.0255</v>
      </c>
    </row>
    <row r="3224">
      <c r="A3224" t="inlineStr">
        <is>
          <t>Daily_Minor_Stops_2026_09_18.xlsx</t>
        </is>
      </c>
      <c r="B3224" t="inlineStr">
        <is>
          <t>Samridhi 5 Star Line</t>
        </is>
      </c>
      <c r="C3224" s="80" t="n">
        <v>46175</v>
      </c>
      <c r="D3224" t="inlineStr">
        <is>
          <t>FS-HCM-2</t>
        </is>
      </c>
      <c r="E3224" t="inlineStr">
        <is>
          <t>FBX: Overflow At Infeed</t>
        </is>
      </c>
      <c r="F3224" t="n">
        <v>15</v>
      </c>
      <c r="G3224" t="n">
        <v>12.2468666666667</v>
      </c>
    </row>
    <row r="3225">
      <c r="A3225" t="inlineStr">
        <is>
          <t>Daily_Minor_Stops_2026_09_18.xlsx</t>
        </is>
      </c>
      <c r="B3225" t="inlineStr">
        <is>
          <t>Samridhi 5 Star Line</t>
        </is>
      </c>
      <c r="C3225" s="80" t="n">
        <v>46175</v>
      </c>
      <c r="D3225" t="inlineStr">
        <is>
          <t>FS-HCM-3</t>
        </is>
      </c>
      <c r="E3225" t="inlineStr">
        <is>
          <t>FBX: Overflow At Infeed</t>
        </is>
      </c>
      <c r="F3225" t="n">
        <v>21</v>
      </c>
      <c r="G3225" t="n">
        <v>8.932399999999999</v>
      </c>
    </row>
    <row r="3226">
      <c r="A3226" t="inlineStr">
        <is>
          <t>Daily_Minor_Stops_2026_09_18.xlsx</t>
        </is>
      </c>
      <c r="B3226" t="inlineStr">
        <is>
          <t>Samridhi 5 Star Line</t>
        </is>
      </c>
      <c r="C3226" s="80" t="n">
        <v>46175</v>
      </c>
      <c r="D3226" t="inlineStr">
        <is>
          <t>FS-HCM-3</t>
        </is>
      </c>
      <c r="E3226" t="inlineStr">
        <is>
          <t>FBX: Jam At Infeed</t>
        </is>
      </c>
      <c r="F3226" t="n">
        <v>17</v>
      </c>
      <c r="G3226" t="n">
        <v>10.8446666666667</v>
      </c>
    </row>
    <row r="3227">
      <c r="A3227" t="inlineStr">
        <is>
          <t>Daily_Minor_Stops_2026_09_18.xlsx</t>
        </is>
      </c>
      <c r="B3227" t="inlineStr">
        <is>
          <t>Samridhi 5 Star Line</t>
        </is>
      </c>
      <c r="C3227" s="80" t="n">
        <v>46175</v>
      </c>
      <c r="D3227" t="inlineStr">
        <is>
          <t>FS-HCM-4</t>
        </is>
      </c>
      <c r="E3227" t="inlineStr">
        <is>
          <t>HXX: Both Film Reels Are Empty</t>
        </is>
      </c>
      <c r="F3227" t="n">
        <v>4</v>
      </c>
      <c r="G3227" t="n">
        <v>1.7893</v>
      </c>
    </row>
    <row r="3228">
      <c r="A3228" t="inlineStr">
        <is>
          <t>Daily_Minor_Stops_2026_09_18.xlsx</t>
        </is>
      </c>
      <c r="B3228" t="inlineStr">
        <is>
          <t>Samridhi 5 Star Line</t>
        </is>
      </c>
      <c r="C3228" s="80" t="n">
        <v>46175</v>
      </c>
      <c r="D3228" t="inlineStr">
        <is>
          <t>FS-HCM-4</t>
        </is>
      </c>
      <c r="E3228" t="inlineStr">
        <is>
          <t>FBX: Jam At Infeed</t>
        </is>
      </c>
      <c r="F3228" t="n">
        <v>5</v>
      </c>
      <c r="G3228" t="n">
        <v>2.17885</v>
      </c>
    </row>
    <row r="3229">
      <c r="A3229" t="inlineStr">
        <is>
          <t>Daily_Minor_Stops_2026_09_18.xlsx</t>
        </is>
      </c>
      <c r="B3229" t="inlineStr">
        <is>
          <t>Samridhi 5 Star Line</t>
        </is>
      </c>
      <c r="C3229" s="80" t="n">
        <v>46175</v>
      </c>
      <c r="D3229" t="inlineStr">
        <is>
          <t>FS-HRM-5</t>
        </is>
      </c>
      <c r="E3229" t="inlineStr">
        <is>
          <t>Registration Mark Not Detected</t>
        </is>
      </c>
      <c r="F3229" t="n">
        <v>13</v>
      </c>
      <c r="G3229" t="n">
        <v>15.3487333333333</v>
      </c>
    </row>
    <row r="3230">
      <c r="A3230" t="inlineStr">
        <is>
          <t>Daily_Minor_Stops_2026_09_18.xlsx</t>
        </is>
      </c>
      <c r="B3230" t="inlineStr">
        <is>
          <t>Samridhi 5 Star Line</t>
        </is>
      </c>
      <c r="C3230" s="80" t="n">
        <v>46175</v>
      </c>
      <c r="D3230" t="inlineStr">
        <is>
          <t>FS-HRM-5</t>
        </is>
      </c>
      <c r="E3230" t="inlineStr">
        <is>
          <t>Film Registration Error</t>
        </is>
      </c>
      <c r="F3230" t="n">
        <v>12</v>
      </c>
      <c r="G3230" t="n">
        <v>45.0860333333333</v>
      </c>
    </row>
    <row r="3231">
      <c r="A3231" t="inlineStr">
        <is>
          <t>Daily_Minor_Stops_2026_09_18.xlsx</t>
        </is>
      </c>
      <c r="B3231" t="inlineStr">
        <is>
          <t>Samridhi 5 Star Line</t>
        </is>
      </c>
      <c r="C3231" s="80" t="n">
        <v>46175</v>
      </c>
      <c r="D3231" t="inlineStr">
        <is>
          <t>FS-TTLi-1</t>
        </is>
      </c>
      <c r="E3231" t="inlineStr">
        <is>
          <t>TTL1X/CS11: Lost Tray In Sliding Area</t>
        </is>
      </c>
      <c r="F3231" t="n">
        <v>5</v>
      </c>
      <c r="G3231" t="n">
        <v>9.01266666666667</v>
      </c>
    </row>
    <row r="3232">
      <c r="A3232" t="inlineStr">
        <is>
          <t>Daily_Minor_Stops_2026_09_18.xlsx</t>
        </is>
      </c>
      <c r="B3232" t="inlineStr">
        <is>
          <t>Samridhi 5 Star Line</t>
        </is>
      </c>
      <c r="C3232" s="80" t="n">
        <v>46175</v>
      </c>
      <c r="D3232" t="inlineStr">
        <is>
          <t>FS-TTLi-1</t>
        </is>
      </c>
      <c r="E3232" t="inlineStr">
        <is>
          <t>FOR/BP11: Hand Over Of Blank Failed</t>
        </is>
      </c>
      <c r="F3232" t="n">
        <v>9</v>
      </c>
      <c r="G3232" t="n">
        <v>52.1563833333333</v>
      </c>
    </row>
    <row r="3233">
      <c r="A3233" t="inlineStr">
        <is>
          <t>Daily_Minor_Stops_2026_09_18.xlsx</t>
        </is>
      </c>
      <c r="B3233" t="inlineStr">
        <is>
          <t>Samridhi 5 Star Line</t>
        </is>
      </c>
      <c r="C3233" s="80" t="n">
        <v>46175</v>
      </c>
      <c r="D3233" t="inlineStr">
        <is>
          <t>FS-TTLi-2</t>
        </is>
      </c>
      <c r="E3233" t="inlineStr">
        <is>
          <t>LOD/TPG11: Move Time Out</t>
        </is>
      </c>
      <c r="F3233" t="n">
        <v>16</v>
      </c>
      <c r="G3233" t="n">
        <v>7.77676666666667</v>
      </c>
    </row>
    <row r="3234">
      <c r="A3234" t="inlineStr">
        <is>
          <t>Daily_Minor_Stops_2026_09_18.xlsx</t>
        </is>
      </c>
      <c r="B3234" t="inlineStr">
        <is>
          <t>Samridhi 5 Star Line</t>
        </is>
      </c>
      <c r="C3234" s="80" t="n">
        <v>46175</v>
      </c>
      <c r="D3234" t="inlineStr">
        <is>
          <t>FS-TTLi-2</t>
        </is>
      </c>
      <c r="E3234" t="inlineStr">
        <is>
          <t>FOR/BP11: Hand Over Of Blank Failed</t>
        </is>
      </c>
      <c r="F3234" t="n">
        <v>10</v>
      </c>
      <c r="G3234" t="n">
        <v>10.0326166666667</v>
      </c>
    </row>
    <row r="3235">
      <c r="A3235" t="inlineStr">
        <is>
          <t>Daily_Minor_Stops_2026_09_18.xlsx</t>
        </is>
      </c>
      <c r="B3235" t="inlineStr">
        <is>
          <t>Samridhi 5 Star Line</t>
        </is>
      </c>
      <c r="C3235" s="80" t="n">
        <v>46175</v>
      </c>
      <c r="D3235" t="inlineStr">
        <is>
          <t>FS-TTLi-3</t>
        </is>
      </c>
      <c r="E3235" t="inlineStr">
        <is>
          <t>TTL1X/CS11: Lost Tray In Sliding Area</t>
        </is>
      </c>
      <c r="F3235" t="n">
        <v>6</v>
      </c>
      <c r="G3235" t="n">
        <v>3.72056666666667</v>
      </c>
    </row>
    <row r="3236">
      <c r="A3236" t="inlineStr">
        <is>
          <t>Daily_Minor_Stops_2026_09_18.xlsx</t>
        </is>
      </c>
      <c r="B3236" t="inlineStr">
        <is>
          <t>Samridhi 5 Star Line</t>
        </is>
      </c>
      <c r="C3236" s="80" t="n">
        <v>46175</v>
      </c>
      <c r="D3236" t="inlineStr">
        <is>
          <t>FS-TTLi-3</t>
        </is>
      </c>
      <c r="E3236" t="inlineStr">
        <is>
          <t>CLO/TFXX: Jam On Tray Infeed</t>
        </is>
      </c>
      <c r="F3236" t="n">
        <v>5</v>
      </c>
      <c r="G3236" t="n">
        <v>16.4979666666667</v>
      </c>
    </row>
    <row r="3237">
      <c r="A3237" t="inlineStr">
        <is>
          <t>Daily_Minor_Stops_2026_09_18.xlsx</t>
        </is>
      </c>
      <c r="B3237" t="inlineStr">
        <is>
          <t>Samridhi 5 Star Line</t>
        </is>
      </c>
      <c r="C3237" s="80" t="n">
        <v>46176</v>
      </c>
      <c r="D3237" t="inlineStr">
        <is>
          <t>FS-HCM-1</t>
        </is>
      </c>
      <c r="E3237" t="inlineStr">
        <is>
          <t>HXX: Film Is Broken</t>
        </is>
      </c>
      <c r="F3237" t="n">
        <v>8</v>
      </c>
      <c r="G3237" t="n">
        <v>9.27333333333333</v>
      </c>
    </row>
    <row r="3238">
      <c r="A3238" t="inlineStr">
        <is>
          <t>Daily_Minor_Stops_2026_09_18.xlsx</t>
        </is>
      </c>
      <c r="B3238" t="inlineStr">
        <is>
          <t>Samridhi 5 Star Line</t>
        </is>
      </c>
      <c r="C3238" s="80" t="n">
        <v>46176</v>
      </c>
      <c r="D3238" t="inlineStr">
        <is>
          <t>FS-HCM-1</t>
        </is>
      </c>
      <c r="E3238" t="inlineStr">
        <is>
          <t>HXX: Both Film Reels Are Empty</t>
        </is>
      </c>
      <c r="F3238" t="n">
        <v>7</v>
      </c>
      <c r="G3238" t="n">
        <v>4.62715</v>
      </c>
    </row>
    <row r="3239">
      <c r="A3239" t="inlineStr">
        <is>
          <t>Daily_Minor_Stops_2026_09_18.xlsx</t>
        </is>
      </c>
      <c r="B3239" t="inlineStr">
        <is>
          <t>Samridhi 5 Star Line</t>
        </is>
      </c>
      <c r="C3239" s="80" t="n">
        <v>46176</v>
      </c>
      <c r="D3239" t="inlineStr">
        <is>
          <t>FS-HCM-2</t>
        </is>
      </c>
      <c r="E3239" t="inlineStr">
        <is>
          <t>HXX: FilmTrackControl Film Out Of Window</t>
        </is>
      </c>
      <c r="F3239" t="n">
        <v>16</v>
      </c>
      <c r="G3239" t="n">
        <v>6.90773333333333</v>
      </c>
    </row>
    <row r="3240">
      <c r="A3240" t="inlineStr">
        <is>
          <t>Daily_Minor_Stops_2026_09_18.xlsx</t>
        </is>
      </c>
      <c r="B3240" t="inlineStr">
        <is>
          <t>Samridhi 5 Star Line</t>
        </is>
      </c>
      <c r="C3240" s="80" t="n">
        <v>46176</v>
      </c>
      <c r="D3240" t="inlineStr">
        <is>
          <t>FS-HCM-2</t>
        </is>
      </c>
      <c r="E3240" t="inlineStr">
        <is>
          <t>HXX: Film Is Broken</t>
        </is>
      </c>
      <c r="F3240" t="n">
        <v>15</v>
      </c>
      <c r="G3240" t="n">
        <v>8.899433333333331</v>
      </c>
    </row>
    <row r="3241">
      <c r="A3241" t="inlineStr">
        <is>
          <t>Daily_Minor_Stops_2026_09_18.xlsx</t>
        </is>
      </c>
      <c r="B3241" t="inlineStr">
        <is>
          <t>Samridhi 5 Star Line</t>
        </is>
      </c>
      <c r="C3241" s="80" t="n">
        <v>46176</v>
      </c>
      <c r="D3241" t="inlineStr">
        <is>
          <t>FS-HCM-3</t>
        </is>
      </c>
      <c r="E3241" t="inlineStr">
        <is>
          <t>HXX: Film Is Broken</t>
        </is>
      </c>
      <c r="F3241" t="n">
        <v>14</v>
      </c>
      <c r="G3241" t="n">
        <v>3.69645</v>
      </c>
    </row>
    <row r="3242">
      <c r="A3242" t="inlineStr">
        <is>
          <t>Daily_Minor_Stops_2026_09_18.xlsx</t>
        </is>
      </c>
      <c r="B3242" t="inlineStr">
        <is>
          <t>Samridhi 5 Star Line</t>
        </is>
      </c>
      <c r="C3242" s="80" t="n">
        <v>46176</v>
      </c>
      <c r="D3242" t="inlineStr">
        <is>
          <t>FS-HCM-3</t>
        </is>
      </c>
      <c r="E3242" t="inlineStr">
        <is>
          <t>HXX: Both Film Reels Are Empty</t>
        </is>
      </c>
      <c r="F3242" t="n">
        <v>7</v>
      </c>
      <c r="G3242" t="n">
        <v>8.05196666666667</v>
      </c>
    </row>
    <row r="3243">
      <c r="A3243" t="inlineStr">
        <is>
          <t>Daily_Minor_Stops_2026_09_18.xlsx</t>
        </is>
      </c>
      <c r="B3243" t="inlineStr">
        <is>
          <t>Samridhi 5 Star Line</t>
        </is>
      </c>
      <c r="C3243" s="80" t="n">
        <v>46176</v>
      </c>
      <c r="D3243" t="inlineStr">
        <is>
          <t>FS-HCM-4</t>
        </is>
      </c>
      <c r="E3243" t="inlineStr">
        <is>
          <t>HXX: Film Registration Error</t>
        </is>
      </c>
      <c r="F3243" t="n">
        <v>3</v>
      </c>
      <c r="G3243" t="n">
        <v>0.843633333333333</v>
      </c>
    </row>
    <row r="3244">
      <c r="A3244" t="inlineStr">
        <is>
          <t>Daily_Minor_Stops_2026_09_18.xlsx</t>
        </is>
      </c>
      <c r="B3244" t="inlineStr">
        <is>
          <t>Samridhi 5 Star Line</t>
        </is>
      </c>
      <c r="C3244" s="80" t="n">
        <v>46176</v>
      </c>
      <c r="D3244" t="inlineStr">
        <is>
          <t>FS-HCM-4</t>
        </is>
      </c>
      <c r="E3244" t="inlineStr">
        <is>
          <t>HXX: Film Is Broken</t>
        </is>
      </c>
      <c r="F3244" t="n">
        <v>5</v>
      </c>
      <c r="G3244" t="n">
        <v>1.50233333333333</v>
      </c>
    </row>
    <row r="3245">
      <c r="A3245" t="inlineStr">
        <is>
          <t>Daily_Minor_Stops_2026_09_18.xlsx</t>
        </is>
      </c>
      <c r="B3245" t="inlineStr">
        <is>
          <t>Samridhi 5 Star Line</t>
        </is>
      </c>
      <c r="C3245" s="80" t="n">
        <v>46176</v>
      </c>
      <c r="D3245" t="inlineStr">
        <is>
          <t>FS-HRM-5</t>
        </is>
      </c>
      <c r="E3245" t="inlineStr">
        <is>
          <t>Door Control Belt Open</t>
        </is>
      </c>
      <c r="F3245" t="n">
        <v>6</v>
      </c>
      <c r="G3245" t="n">
        <v>36.1366833333333</v>
      </c>
    </row>
    <row r="3246">
      <c r="A3246" t="inlineStr">
        <is>
          <t>Daily_Minor_Stops_2026_09_18.xlsx</t>
        </is>
      </c>
      <c r="B3246" t="inlineStr">
        <is>
          <t>Samridhi 5 Star Line</t>
        </is>
      </c>
      <c r="C3246" s="80" t="n">
        <v>46176</v>
      </c>
      <c r="D3246" t="inlineStr">
        <is>
          <t>FS-HRM-5</t>
        </is>
      </c>
      <c r="E3246" t="inlineStr">
        <is>
          <t>Cover Machine Outfeed Open</t>
        </is>
      </c>
      <c r="F3246" t="n">
        <v>4</v>
      </c>
      <c r="G3246" t="n">
        <v>0.7704</v>
      </c>
    </row>
    <row r="3247">
      <c r="A3247" t="inlineStr">
        <is>
          <t>Daily_Minor_Stops_2026_09_18.xlsx</t>
        </is>
      </c>
      <c r="B3247" t="inlineStr">
        <is>
          <t>Samridhi 5 Star Line</t>
        </is>
      </c>
      <c r="C3247" s="80" t="n">
        <v>46176</v>
      </c>
      <c r="D3247" t="inlineStr">
        <is>
          <t>FS-TTLi-1</t>
        </is>
      </c>
      <c r="E3247" t="inlineStr">
        <is>
          <t>LOD/TGR11: Robot-Gripper Sensor Fault</t>
        </is>
      </c>
      <c r="F3247" t="n">
        <v>5</v>
      </c>
      <c r="G3247" t="n">
        <v>1.26546666666667</v>
      </c>
    </row>
    <row r="3248">
      <c r="A3248" t="inlineStr">
        <is>
          <t>Daily_Minor_Stops_2026_09_18.xlsx</t>
        </is>
      </c>
      <c r="B3248" t="inlineStr">
        <is>
          <t>Samridhi 5 Star Line</t>
        </is>
      </c>
      <c r="C3248" s="80" t="n">
        <v>46176</v>
      </c>
      <c r="D3248" t="inlineStr">
        <is>
          <t>FS-TTLi-1</t>
        </is>
      </c>
      <c r="E3248" t="inlineStr">
        <is>
          <t>CLO/CT11: Axis1 Position Error</t>
        </is>
      </c>
      <c r="F3248" t="n">
        <v>6</v>
      </c>
      <c r="G3248" t="n">
        <v>8.735166666666659</v>
      </c>
    </row>
    <row r="3249">
      <c r="A3249" t="inlineStr">
        <is>
          <t>Daily_Minor_Stops_2026_09_18.xlsx</t>
        </is>
      </c>
      <c r="B3249" t="inlineStr">
        <is>
          <t>Samridhi 5 Star Line</t>
        </is>
      </c>
      <c r="C3249" s="80" t="n">
        <v>46176</v>
      </c>
      <c r="D3249" t="inlineStr">
        <is>
          <t>FS-TTLi-2</t>
        </is>
      </c>
      <c r="E3249" t="inlineStr">
        <is>
          <t>LOD/TPG11: Move Time Out</t>
        </is>
      </c>
      <c r="F3249" t="n">
        <v>8</v>
      </c>
      <c r="G3249" t="n">
        <v>4.8277</v>
      </c>
    </row>
    <row r="3250">
      <c r="A3250" t="inlineStr">
        <is>
          <t>Daily_Minor_Stops_2026_09_18.xlsx</t>
        </is>
      </c>
      <c r="B3250" t="inlineStr">
        <is>
          <t>Samridhi 5 Star Line</t>
        </is>
      </c>
      <c r="C3250" s="80" t="n">
        <v>46176</v>
      </c>
      <c r="D3250" t="inlineStr">
        <is>
          <t>FS-TTLi-2</t>
        </is>
      </c>
      <c r="E3250" t="inlineStr">
        <is>
          <t>FOR/BP11: Hand Over Of Blank Failed</t>
        </is>
      </c>
      <c r="F3250" t="n">
        <v>17</v>
      </c>
      <c r="G3250" t="n">
        <v>15.85055</v>
      </c>
    </row>
    <row r="3251">
      <c r="A3251" t="inlineStr">
        <is>
          <t>Daily_Minor_Stops_2026_09_18.xlsx</t>
        </is>
      </c>
      <c r="B3251" t="inlineStr">
        <is>
          <t>Samridhi 5 Star Line</t>
        </is>
      </c>
      <c r="C3251" s="80" t="n">
        <v>46176</v>
      </c>
      <c r="D3251" t="inlineStr">
        <is>
          <t>FS-TTLi-3</t>
        </is>
      </c>
      <c r="E3251" t="inlineStr">
        <is>
          <t>TTL1X/CS11: Lost Tray In Sliding Area</t>
        </is>
      </c>
      <c r="F3251" t="n">
        <v>18</v>
      </c>
      <c r="G3251" t="n">
        <v>9.21211666666667</v>
      </c>
    </row>
    <row r="3252">
      <c r="A3252" t="inlineStr">
        <is>
          <t>Daily_Minor_Stops_2026_09_18.xlsx</t>
        </is>
      </c>
      <c r="B3252" t="inlineStr">
        <is>
          <t>Samridhi 5 Star Line</t>
        </is>
      </c>
      <c r="C3252" s="80" t="n">
        <v>46176</v>
      </c>
      <c r="D3252" t="inlineStr">
        <is>
          <t>FS-TTLi-3</t>
        </is>
      </c>
      <c r="E3252" t="inlineStr">
        <is>
          <t>LOD/TPG11: Move Time Out</t>
        </is>
      </c>
      <c r="F3252" t="n">
        <v>10</v>
      </c>
      <c r="G3252" t="n">
        <v>7.05336666666667</v>
      </c>
    </row>
    <row r="3253">
      <c r="A3253" t="inlineStr">
        <is>
          <t>Daily_Minor_Stops_2026_09_18.xlsx</t>
        </is>
      </c>
      <c r="B3253" t="inlineStr">
        <is>
          <t>Samridhi 5 Star Line</t>
        </is>
      </c>
      <c r="C3253" s="80" t="n">
        <v>46177</v>
      </c>
      <c r="D3253" t="inlineStr">
        <is>
          <t>FS-HCM-1</t>
        </is>
      </c>
      <c r="E3253" t="inlineStr">
        <is>
          <t>HXX: Film Is Broken</t>
        </is>
      </c>
      <c r="F3253" t="n">
        <v>10</v>
      </c>
      <c r="G3253" t="n">
        <v>10.8574666666667</v>
      </c>
    </row>
    <row r="3254">
      <c r="A3254" t="inlineStr">
        <is>
          <t>Daily_Minor_Stops_2026_09_18.xlsx</t>
        </is>
      </c>
      <c r="B3254" t="inlineStr">
        <is>
          <t>Samridhi 5 Star Line</t>
        </is>
      </c>
      <c r="C3254" s="80" t="n">
        <v>46177</v>
      </c>
      <c r="D3254" t="inlineStr">
        <is>
          <t>FS-HCM-1</t>
        </is>
      </c>
      <c r="E3254" t="inlineStr">
        <is>
          <t>HXX: Both Film Reels Are Empty</t>
        </is>
      </c>
      <c r="F3254" t="n">
        <v>6</v>
      </c>
      <c r="G3254" t="n">
        <v>10.1690333333333</v>
      </c>
    </row>
    <row r="3255">
      <c r="A3255" t="inlineStr">
        <is>
          <t>Daily_Minor_Stops_2026_09_18.xlsx</t>
        </is>
      </c>
      <c r="B3255" t="inlineStr">
        <is>
          <t>Samridhi 5 Star Line</t>
        </is>
      </c>
      <c r="C3255" s="80" t="n">
        <v>46177</v>
      </c>
      <c r="D3255" t="inlineStr">
        <is>
          <t>FS-HCM-2</t>
        </is>
      </c>
      <c r="E3255" t="inlineStr">
        <is>
          <t>HXX: FilmTrackControl Film Out Of Window</t>
        </is>
      </c>
      <c r="F3255" t="n">
        <v>13</v>
      </c>
      <c r="G3255" t="n">
        <v>10.8370166666667</v>
      </c>
    </row>
    <row r="3256">
      <c r="A3256" t="inlineStr">
        <is>
          <t>Daily_Minor_Stops_2026_09_18.xlsx</t>
        </is>
      </c>
      <c r="B3256" t="inlineStr">
        <is>
          <t>Samridhi 5 Star Line</t>
        </is>
      </c>
      <c r="C3256" s="80" t="n">
        <v>46177</v>
      </c>
      <c r="D3256" t="inlineStr">
        <is>
          <t>FS-HCM-2</t>
        </is>
      </c>
      <c r="E3256" t="inlineStr">
        <is>
          <t>HXX: Film Is Broken</t>
        </is>
      </c>
      <c r="F3256" t="n">
        <v>17</v>
      </c>
      <c r="G3256" t="n">
        <v>13.09465</v>
      </c>
    </row>
    <row r="3257">
      <c r="A3257" t="inlineStr">
        <is>
          <t>Daily_Minor_Stops_2026_09_18.xlsx</t>
        </is>
      </c>
      <c r="B3257" t="inlineStr">
        <is>
          <t>Samridhi 5 Star Line</t>
        </is>
      </c>
      <c r="C3257" s="80" t="n">
        <v>46177</v>
      </c>
      <c r="D3257" t="inlineStr">
        <is>
          <t>FS-HCM-3</t>
        </is>
      </c>
      <c r="E3257" t="inlineStr">
        <is>
          <t>HXX: Film Is Broken</t>
        </is>
      </c>
      <c r="F3257" t="n">
        <v>18</v>
      </c>
      <c r="G3257" t="n">
        <v>7.58776666666667</v>
      </c>
    </row>
    <row r="3258">
      <c r="A3258" t="inlineStr">
        <is>
          <t>Daily_Minor_Stops_2026_09_18.xlsx</t>
        </is>
      </c>
      <c r="B3258" t="inlineStr">
        <is>
          <t>Samridhi 5 Star Line</t>
        </is>
      </c>
      <c r="C3258" s="80" t="n">
        <v>46177</v>
      </c>
      <c r="D3258" t="inlineStr">
        <is>
          <t>FS-HCM-3</t>
        </is>
      </c>
      <c r="E3258" t="inlineStr">
        <is>
          <t>FBX: Overflow At Infeed</t>
        </is>
      </c>
      <c r="F3258" t="n">
        <v>8</v>
      </c>
      <c r="G3258" t="n">
        <v>2.27268333333333</v>
      </c>
    </row>
    <row r="3259">
      <c r="A3259" t="inlineStr">
        <is>
          <t>Daily_Minor_Stops_2026_09_18.xlsx</t>
        </is>
      </c>
      <c r="B3259" t="inlineStr">
        <is>
          <t>Samridhi 5 Star Line</t>
        </is>
      </c>
      <c r="C3259" s="80" t="n">
        <v>46177</v>
      </c>
      <c r="D3259" t="inlineStr">
        <is>
          <t>FS-HCM-4</t>
        </is>
      </c>
      <c r="E3259" t="inlineStr">
        <is>
          <t>HXX: Film Is Broken</t>
        </is>
      </c>
      <c r="F3259" t="n">
        <v>3</v>
      </c>
      <c r="G3259" t="n">
        <v>0.459066666666667</v>
      </c>
    </row>
    <row r="3260">
      <c r="A3260" t="inlineStr">
        <is>
          <t>Daily_Minor_Stops_2026_09_18.xlsx</t>
        </is>
      </c>
      <c r="B3260" t="inlineStr">
        <is>
          <t>Samridhi 5 Star Line</t>
        </is>
      </c>
      <c r="C3260" s="80" t="n">
        <v>46177</v>
      </c>
      <c r="D3260" t="inlineStr">
        <is>
          <t>FS-HCM-4</t>
        </is>
      </c>
      <c r="E3260" t="inlineStr">
        <is>
          <t>Cover Machine Discharge Open</t>
        </is>
      </c>
      <c r="F3260" t="n">
        <v>3</v>
      </c>
      <c r="G3260" t="n">
        <v>5.68956666666667</v>
      </c>
    </row>
    <row r="3261">
      <c r="A3261" t="inlineStr">
        <is>
          <t>Daily_Minor_Stops_2026_09_18.xlsx</t>
        </is>
      </c>
      <c r="B3261" t="inlineStr">
        <is>
          <t>Samridhi 5 Star Line</t>
        </is>
      </c>
      <c r="C3261" s="80" t="n">
        <v>46177</v>
      </c>
      <c r="D3261" t="inlineStr">
        <is>
          <t>FS-HRM-5</t>
        </is>
      </c>
      <c r="E3261" t="inlineStr">
        <is>
          <t>Not Ready-2</t>
        </is>
      </c>
      <c r="F3261" t="n">
        <v>6</v>
      </c>
      <c r="G3261" t="n">
        <v>10.9081833333333</v>
      </c>
    </row>
    <row r="3262">
      <c r="A3262" t="inlineStr">
        <is>
          <t>Daily_Minor_Stops_2026_09_18.xlsx</t>
        </is>
      </c>
      <c r="B3262" t="inlineStr">
        <is>
          <t>Samridhi 5 Star Line</t>
        </is>
      </c>
      <c r="C3262" s="80" t="n">
        <v>46177</v>
      </c>
      <c r="D3262" t="inlineStr">
        <is>
          <t>FS-HRM-5</t>
        </is>
      </c>
      <c r="E3262" t="inlineStr">
        <is>
          <t>Cover Machine Outfeed Open</t>
        </is>
      </c>
      <c r="F3262" t="n">
        <v>4</v>
      </c>
      <c r="G3262" t="n">
        <v>1.4175</v>
      </c>
    </row>
    <row r="3263">
      <c r="A3263" t="inlineStr">
        <is>
          <t>Daily_Minor_Stops_2026_09_18.xlsx</t>
        </is>
      </c>
      <c r="B3263" t="inlineStr">
        <is>
          <t>Samridhi 5 Star Line</t>
        </is>
      </c>
      <c r="C3263" s="80" t="n">
        <v>46177</v>
      </c>
      <c r="D3263" t="inlineStr">
        <is>
          <t>FS-TTLi-1</t>
        </is>
      </c>
      <c r="E3263" t="inlineStr">
        <is>
          <t>LOD/TGR11: Robot-Gripper Sensor Fault</t>
        </is>
      </c>
      <c r="F3263" t="n">
        <v>5</v>
      </c>
      <c r="G3263" t="n">
        <v>2.55581666666667</v>
      </c>
    </row>
    <row r="3264">
      <c r="A3264" t="inlineStr">
        <is>
          <t>Daily_Minor_Stops_2026_09_18.xlsx</t>
        </is>
      </c>
      <c r="B3264" t="inlineStr">
        <is>
          <t>Samridhi 5 Star Line</t>
        </is>
      </c>
      <c r="C3264" s="80" t="n">
        <v>46177</v>
      </c>
      <c r="D3264" t="inlineStr">
        <is>
          <t>FS-TTLi-1</t>
        </is>
      </c>
      <c r="E3264" t="inlineStr">
        <is>
          <t>FOR/BP11: Hand Over Of Blank Failed</t>
        </is>
      </c>
      <c r="F3264" t="n">
        <v>5</v>
      </c>
      <c r="G3264" t="n">
        <v>6.15303333333333</v>
      </c>
    </row>
    <row r="3265">
      <c r="A3265" t="inlineStr">
        <is>
          <t>Daily_Minor_Stops_2026_09_18.xlsx</t>
        </is>
      </c>
      <c r="B3265" t="inlineStr">
        <is>
          <t>Samridhi 5 Star Line</t>
        </is>
      </c>
      <c r="C3265" s="80" t="n">
        <v>46177</v>
      </c>
      <c r="D3265" t="inlineStr">
        <is>
          <t>FS-TTLi-2</t>
        </is>
      </c>
      <c r="E3265" t="inlineStr">
        <is>
          <t>FOR/BP11: Hand Over Of Blank Failed</t>
        </is>
      </c>
      <c r="F3265" t="n">
        <v>28</v>
      </c>
      <c r="G3265" t="n">
        <v>15.3096166666667</v>
      </c>
    </row>
    <row r="3266">
      <c r="A3266" t="inlineStr">
        <is>
          <t>Daily_Minor_Stops_2026_09_18.xlsx</t>
        </is>
      </c>
      <c r="B3266" t="inlineStr">
        <is>
          <t>Samridhi 5 Star Line</t>
        </is>
      </c>
      <c r="C3266" s="80" t="n">
        <v>46177</v>
      </c>
      <c r="D3266" t="inlineStr">
        <is>
          <t>FS-TTLi-2</t>
        </is>
      </c>
      <c r="E3266" t="inlineStr">
        <is>
          <t>CLO/TFXX: Jam On Tray Infeed</t>
        </is>
      </c>
      <c r="F3266" t="n">
        <v>7</v>
      </c>
      <c r="G3266" t="n">
        <v>7.88768333333333</v>
      </c>
    </row>
    <row r="3267">
      <c r="A3267" t="inlineStr">
        <is>
          <t>Daily_Minor_Stops_2026_09_18.xlsx</t>
        </is>
      </c>
      <c r="B3267" t="inlineStr">
        <is>
          <t>Samridhi 5 Star Line</t>
        </is>
      </c>
      <c r="C3267" s="80" t="n">
        <v>46177</v>
      </c>
      <c r="D3267" t="inlineStr">
        <is>
          <t>FS-TTLi-3</t>
        </is>
      </c>
      <c r="E3267" t="inlineStr">
        <is>
          <t>TTL1X/CS11: Lost Tray In Sliding Area</t>
        </is>
      </c>
      <c r="F3267" t="n">
        <v>11</v>
      </c>
      <c r="G3267" t="n">
        <v>7.39406666666667</v>
      </c>
    </row>
    <row r="3268">
      <c r="A3268" t="inlineStr">
        <is>
          <t>Daily_Minor_Stops_2026_09_18.xlsx</t>
        </is>
      </c>
      <c r="B3268" t="inlineStr">
        <is>
          <t>Samridhi 5 Star Line</t>
        </is>
      </c>
      <c r="C3268" s="80" t="n">
        <v>46177</v>
      </c>
      <c r="D3268" t="inlineStr">
        <is>
          <t>FS-TTLi-3</t>
        </is>
      </c>
      <c r="E3268" t="inlineStr">
        <is>
          <t>LOD/TGR11: Robot-Gripper Sensor Fault</t>
        </is>
      </c>
      <c r="F3268" t="n">
        <v>11</v>
      </c>
      <c r="G3268" t="n">
        <v>4.1073</v>
      </c>
    </row>
    <row r="3269">
      <c r="A3269" t="inlineStr">
        <is>
          <t>Daily_Minor_Stops_2026_09_18.xlsx</t>
        </is>
      </c>
      <c r="B3269" t="inlineStr">
        <is>
          <t>Samridhi 5 Star Line</t>
        </is>
      </c>
      <c r="C3269" s="80" t="n">
        <v>46178</v>
      </c>
      <c r="D3269" t="inlineStr">
        <is>
          <t>FS-HCM-1</t>
        </is>
      </c>
      <c r="E3269" t="inlineStr">
        <is>
          <t>HXX: FilmTrackControl Film Out Of Window</t>
        </is>
      </c>
      <c r="F3269" t="n">
        <v>29</v>
      </c>
      <c r="G3269" t="n">
        <v>11.0003333333333</v>
      </c>
    </row>
    <row r="3270">
      <c r="A3270" t="inlineStr">
        <is>
          <t>Daily_Minor_Stops_2026_09_18.xlsx</t>
        </is>
      </c>
      <c r="B3270" t="inlineStr">
        <is>
          <t>Samridhi 5 Star Line</t>
        </is>
      </c>
      <c r="C3270" s="80" t="n">
        <v>46178</v>
      </c>
      <c r="D3270" t="inlineStr">
        <is>
          <t>FS-HCM-1</t>
        </is>
      </c>
      <c r="E3270" t="inlineStr">
        <is>
          <t>FBX: Overflow At Infeed</t>
        </is>
      </c>
      <c r="F3270" t="n">
        <v>16</v>
      </c>
      <c r="G3270" t="n">
        <v>8.483133333333329</v>
      </c>
    </row>
    <row r="3271">
      <c r="A3271" t="inlineStr">
        <is>
          <t>Daily_Minor_Stops_2026_09_18.xlsx</t>
        </is>
      </c>
      <c r="B3271" t="inlineStr">
        <is>
          <t>Samridhi 5 Star Line</t>
        </is>
      </c>
      <c r="C3271" s="80" t="n">
        <v>46178</v>
      </c>
      <c r="D3271" t="inlineStr">
        <is>
          <t>FS-HCM-2</t>
        </is>
      </c>
      <c r="E3271" t="inlineStr">
        <is>
          <t>HXX: Film Is Broken</t>
        </is>
      </c>
      <c r="F3271" t="n">
        <v>11</v>
      </c>
      <c r="G3271" t="n">
        <v>10.8424166666667</v>
      </c>
    </row>
    <row r="3272">
      <c r="A3272" t="inlineStr">
        <is>
          <t>Daily_Minor_Stops_2026_09_18.xlsx</t>
        </is>
      </c>
      <c r="B3272" t="inlineStr">
        <is>
          <t>Samridhi 5 Star Line</t>
        </is>
      </c>
      <c r="C3272" s="80" t="n">
        <v>46178</v>
      </c>
      <c r="D3272" t="inlineStr">
        <is>
          <t>FS-HCM-2</t>
        </is>
      </c>
      <c r="E3272" t="inlineStr">
        <is>
          <t>Cover Machine Discharge Open</t>
        </is>
      </c>
      <c r="F3272" t="n">
        <v>7</v>
      </c>
      <c r="G3272" t="n">
        <v>10.35025</v>
      </c>
    </row>
    <row r="3273">
      <c r="A3273" t="inlineStr">
        <is>
          <t>Daily_Minor_Stops_2026_09_18.xlsx</t>
        </is>
      </c>
      <c r="B3273" t="inlineStr">
        <is>
          <t>Samridhi 5 Star Line</t>
        </is>
      </c>
      <c r="C3273" s="80" t="n">
        <v>46178</v>
      </c>
      <c r="D3273" t="inlineStr">
        <is>
          <t>FS-HCM-3</t>
        </is>
      </c>
      <c r="E3273" t="inlineStr">
        <is>
          <t>HXX: Film Is Broken</t>
        </is>
      </c>
      <c r="F3273" t="n">
        <v>23</v>
      </c>
      <c r="G3273" t="n">
        <v>21.8129</v>
      </c>
    </row>
    <row r="3274">
      <c r="A3274" t="inlineStr">
        <is>
          <t>Daily_Minor_Stops_2026_09_18.xlsx</t>
        </is>
      </c>
      <c r="B3274" t="inlineStr">
        <is>
          <t>Samridhi 5 Star Line</t>
        </is>
      </c>
      <c r="C3274" s="80" t="n">
        <v>46178</v>
      </c>
      <c r="D3274" t="inlineStr">
        <is>
          <t>FS-HCM-3</t>
        </is>
      </c>
      <c r="E3274" t="inlineStr">
        <is>
          <t>FBX: Overflow At Infeed</t>
        </is>
      </c>
      <c r="F3274" t="n">
        <v>16</v>
      </c>
      <c r="G3274" t="n">
        <v>13.1131666666667</v>
      </c>
    </row>
    <row r="3275">
      <c r="A3275" t="inlineStr">
        <is>
          <t>Daily_Minor_Stops_2026_09_18.xlsx</t>
        </is>
      </c>
      <c r="B3275" t="inlineStr">
        <is>
          <t>Samridhi 5 Star Line</t>
        </is>
      </c>
      <c r="C3275" s="80" t="n">
        <v>46178</v>
      </c>
      <c r="D3275" t="inlineStr">
        <is>
          <t>FS-HCM-4</t>
        </is>
      </c>
      <c r="E3275" t="inlineStr">
        <is>
          <t>FBX: Jam At Infeed</t>
        </is>
      </c>
      <c r="F3275" t="n">
        <v>6</v>
      </c>
      <c r="G3275" t="n">
        <v>10.6826833333333</v>
      </c>
    </row>
    <row r="3276">
      <c r="A3276" t="inlineStr">
        <is>
          <t>Daily_Minor_Stops_2026_09_18.xlsx</t>
        </is>
      </c>
      <c r="B3276" t="inlineStr">
        <is>
          <t>Samridhi 5 Star Line</t>
        </is>
      </c>
      <c r="C3276" s="80" t="n">
        <v>46178</v>
      </c>
      <c r="D3276" t="inlineStr">
        <is>
          <t>FS-HCM-4</t>
        </is>
      </c>
      <c r="E3276" t="inlineStr">
        <is>
          <t>Cover Folding Box Open</t>
        </is>
      </c>
      <c r="F3276" t="n">
        <v>4</v>
      </c>
      <c r="G3276" t="n">
        <v>7.34198333333333</v>
      </c>
    </row>
    <row r="3277">
      <c r="A3277" t="inlineStr">
        <is>
          <t>Daily_Minor_Stops_2026_09_18.xlsx</t>
        </is>
      </c>
      <c r="B3277" t="inlineStr">
        <is>
          <t>Samridhi 5 Star Line</t>
        </is>
      </c>
      <c r="C3277" s="80" t="n">
        <v>46178</v>
      </c>
      <c r="D3277" t="inlineStr">
        <is>
          <t>FS-HRM-5</t>
        </is>
      </c>
      <c r="E3277" t="inlineStr">
        <is>
          <t>Film Registration Error</t>
        </is>
      </c>
      <c r="F3277" t="n">
        <v>2</v>
      </c>
      <c r="G3277" t="n">
        <v>0.50015</v>
      </c>
    </row>
    <row r="3278">
      <c r="A3278" t="inlineStr">
        <is>
          <t>Daily_Minor_Stops_2026_09_18.xlsx</t>
        </is>
      </c>
      <c r="B3278" t="inlineStr">
        <is>
          <t>Samridhi 5 Star Line</t>
        </is>
      </c>
      <c r="C3278" s="80" t="n">
        <v>46178</v>
      </c>
      <c r="D3278" t="inlineStr">
        <is>
          <t>FS-HRM-5</t>
        </is>
      </c>
      <c r="E3278" t="inlineStr">
        <is>
          <t>Door Alignment Belt Open</t>
        </is>
      </c>
      <c r="F3278" t="n">
        <v>2</v>
      </c>
      <c r="G3278" t="n">
        <v>0.499933333333333</v>
      </c>
    </row>
    <row r="3279">
      <c r="A3279" t="inlineStr">
        <is>
          <t>Daily_Minor_Stops_2026_09_18.xlsx</t>
        </is>
      </c>
      <c r="B3279" t="inlineStr">
        <is>
          <t>Samridhi 5 Star Line</t>
        </is>
      </c>
      <c r="C3279" s="80" t="n">
        <v>46178</v>
      </c>
      <c r="D3279" t="inlineStr">
        <is>
          <t>FS-TTLi-1</t>
        </is>
      </c>
      <c r="E3279" t="inlineStr">
        <is>
          <t>TTL1X/CS11: Lost Tray In Sliding Area</t>
        </is>
      </c>
      <c r="F3279" t="n">
        <v>6</v>
      </c>
      <c r="G3279" t="n">
        <v>4.00121666666667</v>
      </c>
    </row>
    <row r="3280">
      <c r="A3280" t="inlineStr">
        <is>
          <t>Daily_Minor_Stops_2026_09_18.xlsx</t>
        </is>
      </c>
      <c r="B3280" t="inlineStr">
        <is>
          <t>Samridhi 5 Star Line</t>
        </is>
      </c>
      <c r="C3280" s="80" t="n">
        <v>46178</v>
      </c>
      <c r="D3280" t="inlineStr">
        <is>
          <t>FS-TTLi-1</t>
        </is>
      </c>
      <c r="E3280" t="inlineStr">
        <is>
          <t>LOD/TGR11: Robot-Gripper Sensor Fault</t>
        </is>
      </c>
      <c r="F3280" t="n">
        <v>7</v>
      </c>
      <c r="G3280" t="n">
        <v>2.66751666666667</v>
      </c>
    </row>
    <row r="3281">
      <c r="A3281" t="inlineStr">
        <is>
          <t>Daily_Minor_Stops_2026_09_18.xlsx</t>
        </is>
      </c>
      <c r="B3281" t="inlineStr">
        <is>
          <t>Samridhi 5 Star Line</t>
        </is>
      </c>
      <c r="C3281" s="80" t="n">
        <v>46178</v>
      </c>
      <c r="D3281" t="inlineStr">
        <is>
          <t>FS-TTLi-2</t>
        </is>
      </c>
      <c r="E3281" t="inlineStr">
        <is>
          <t>TTL1X/CS11: Lost Tray In Sliding Area</t>
        </is>
      </c>
      <c r="F3281" t="n">
        <v>25</v>
      </c>
      <c r="G3281" t="n">
        <v>24.6413</v>
      </c>
    </row>
    <row r="3282">
      <c r="A3282" t="inlineStr">
        <is>
          <t>Daily_Minor_Stops_2026_09_18.xlsx</t>
        </is>
      </c>
      <c r="B3282" t="inlineStr">
        <is>
          <t>Samridhi 5 Star Line</t>
        </is>
      </c>
      <c r="C3282" s="80" t="n">
        <v>46178</v>
      </c>
      <c r="D3282" t="inlineStr">
        <is>
          <t>FS-TTLi-2</t>
        </is>
      </c>
      <c r="E3282" t="inlineStr">
        <is>
          <t>FOR/FT11: Hand Over Failure Of Tray</t>
        </is>
      </c>
      <c r="F3282" t="n">
        <v>19</v>
      </c>
      <c r="G3282" t="n">
        <v>11.8469333333333</v>
      </c>
    </row>
    <row r="3283">
      <c r="A3283" t="inlineStr">
        <is>
          <t>Daily_Minor_Stops_2026_09_18.xlsx</t>
        </is>
      </c>
      <c r="B3283" t="inlineStr">
        <is>
          <t>Samridhi 5 Star Line</t>
        </is>
      </c>
      <c r="C3283" s="80" t="n">
        <v>46178</v>
      </c>
      <c r="D3283" t="inlineStr">
        <is>
          <t>FS-TTLi-3</t>
        </is>
      </c>
      <c r="E3283" t="inlineStr">
        <is>
          <t>LOD/TGR11: Robot-Gripper Sensor Fault</t>
        </is>
      </c>
      <c r="F3283" t="n">
        <v>8</v>
      </c>
      <c r="G3283" t="n">
        <v>5.49271666666667</v>
      </c>
    </row>
    <row r="3284">
      <c r="A3284" t="inlineStr">
        <is>
          <t>Daily_Minor_Stops_2026_09_18.xlsx</t>
        </is>
      </c>
      <c r="B3284" t="inlineStr">
        <is>
          <t>Samridhi 5 Star Line</t>
        </is>
      </c>
      <c r="C3284" s="80" t="n">
        <v>46178</v>
      </c>
      <c r="D3284" t="inlineStr">
        <is>
          <t>FS-TTLi-3</t>
        </is>
      </c>
      <c r="E3284" t="inlineStr">
        <is>
          <t>FOR/BP11: Hand Over Of Blank Failed</t>
        </is>
      </c>
      <c r="F3284" t="n">
        <v>7</v>
      </c>
      <c r="G3284" t="n">
        <v>4.84238333333333</v>
      </c>
    </row>
    <row r="3285">
      <c r="A3285" t="inlineStr">
        <is>
          <t>Daily_Minor_Stops_2026_09_18.xlsx</t>
        </is>
      </c>
      <c r="B3285" t="inlineStr">
        <is>
          <t>Samridhi 5 Star Line</t>
        </is>
      </c>
      <c r="C3285" s="80" t="n">
        <v>46179</v>
      </c>
      <c r="D3285" t="inlineStr">
        <is>
          <t>FS-HCM-1</t>
        </is>
      </c>
      <c r="E3285" t="inlineStr">
        <is>
          <t>FBX: Overflow At Infeed</t>
        </is>
      </c>
      <c r="F3285" t="n">
        <v>7</v>
      </c>
      <c r="G3285" t="n">
        <v>1.68428333333333</v>
      </c>
    </row>
    <row r="3286">
      <c r="A3286" t="inlineStr">
        <is>
          <t>Daily_Minor_Stops_2026_09_18.xlsx</t>
        </is>
      </c>
      <c r="B3286" t="inlineStr">
        <is>
          <t>Samridhi 5 Star Line</t>
        </is>
      </c>
      <c r="C3286" s="80" t="n">
        <v>46179</v>
      </c>
      <c r="D3286" t="inlineStr">
        <is>
          <t>FS-HCM-1</t>
        </is>
      </c>
      <c r="E3286" t="inlineStr">
        <is>
          <t>FBX: Jam At Infeed</t>
        </is>
      </c>
      <c r="F3286" t="n">
        <v>13</v>
      </c>
      <c r="G3286" t="n">
        <v>8.49331666666667</v>
      </c>
    </row>
    <row r="3287">
      <c r="A3287" t="inlineStr">
        <is>
          <t>Daily_Minor_Stops_2026_09_18.xlsx</t>
        </is>
      </c>
      <c r="B3287" t="inlineStr">
        <is>
          <t>Samridhi 5 Star Line</t>
        </is>
      </c>
      <c r="C3287" s="80" t="n">
        <v>46179</v>
      </c>
      <c r="D3287" t="inlineStr">
        <is>
          <t>FS-HCM-2</t>
        </is>
      </c>
      <c r="E3287" t="inlineStr">
        <is>
          <t>HXX: Film Is Broken</t>
        </is>
      </c>
      <c r="F3287" t="n">
        <v>16</v>
      </c>
      <c r="G3287" t="n">
        <v>14.4833833333333</v>
      </c>
    </row>
    <row r="3288">
      <c r="A3288" t="inlineStr">
        <is>
          <t>Daily_Minor_Stops_2026_09_18.xlsx</t>
        </is>
      </c>
      <c r="B3288" t="inlineStr">
        <is>
          <t>Samridhi 5 Star Line</t>
        </is>
      </c>
      <c r="C3288" s="80" t="n">
        <v>46179</v>
      </c>
      <c r="D3288" t="inlineStr">
        <is>
          <t>FS-HCM-2</t>
        </is>
      </c>
      <c r="E3288" t="inlineStr">
        <is>
          <t>Cover Machine Discharge Open</t>
        </is>
      </c>
      <c r="F3288" t="n">
        <v>11</v>
      </c>
      <c r="G3288" t="n">
        <v>6.6748</v>
      </c>
    </row>
    <row r="3289">
      <c r="A3289" t="inlineStr">
        <is>
          <t>Daily_Minor_Stops_2026_09_18.xlsx</t>
        </is>
      </c>
      <c r="B3289" t="inlineStr">
        <is>
          <t>Samridhi 5 Star Line</t>
        </is>
      </c>
      <c r="C3289" s="80" t="n">
        <v>46179</v>
      </c>
      <c r="D3289" t="inlineStr">
        <is>
          <t>FS-HCM-3</t>
        </is>
      </c>
      <c r="E3289" t="inlineStr">
        <is>
          <t>HXX: Film Is Broken</t>
        </is>
      </c>
      <c r="F3289" t="n">
        <v>16</v>
      </c>
      <c r="G3289" t="n">
        <v>11.8338666666667</v>
      </c>
    </row>
    <row r="3290">
      <c r="A3290" t="inlineStr">
        <is>
          <t>Daily_Minor_Stops_2026_09_18.xlsx</t>
        </is>
      </c>
      <c r="B3290" t="inlineStr">
        <is>
          <t>Samridhi 5 Star Line</t>
        </is>
      </c>
      <c r="C3290" s="80" t="n">
        <v>46179</v>
      </c>
      <c r="D3290" t="inlineStr">
        <is>
          <t>FS-HCM-3</t>
        </is>
      </c>
      <c r="E3290" t="inlineStr">
        <is>
          <t>FBX: Overflow At Infeed</t>
        </is>
      </c>
      <c r="F3290" t="n">
        <v>5</v>
      </c>
      <c r="G3290" t="n">
        <v>6.51018333333333</v>
      </c>
    </row>
    <row r="3291">
      <c r="A3291" t="inlineStr">
        <is>
          <t>Daily_Minor_Stops_2026_09_18.xlsx</t>
        </is>
      </c>
      <c r="B3291" t="inlineStr">
        <is>
          <t>Samridhi 5 Star Line</t>
        </is>
      </c>
      <c r="C3291" s="80" t="n">
        <v>46179</v>
      </c>
      <c r="D3291" t="inlineStr">
        <is>
          <t>FS-HCM-4</t>
        </is>
      </c>
      <c r="E3291" t="inlineStr">
        <is>
          <t>HXX: Both Film Reels Are Empty</t>
        </is>
      </c>
      <c r="F3291" t="n">
        <v>3</v>
      </c>
      <c r="G3291" t="n">
        <v>1.50761666666667</v>
      </c>
    </row>
    <row r="3292">
      <c r="A3292" t="inlineStr">
        <is>
          <t>Daily_Minor_Stops_2026_09_18.xlsx</t>
        </is>
      </c>
      <c r="B3292" t="inlineStr">
        <is>
          <t>Samridhi 5 Star Line</t>
        </is>
      </c>
      <c r="C3292" s="80" t="n">
        <v>46179</v>
      </c>
      <c r="D3292" t="inlineStr">
        <is>
          <t>FS-HRM-5</t>
        </is>
      </c>
      <c r="E3292" t="inlineStr">
        <is>
          <t>Door Metering Belt Open</t>
        </is>
      </c>
      <c r="F3292" t="n">
        <v>2</v>
      </c>
      <c r="G3292" t="n">
        <v>0.500383333333333</v>
      </c>
    </row>
    <row r="3293">
      <c r="A3293" t="inlineStr">
        <is>
          <t>Daily_Minor_Stops_2026_09_18.xlsx</t>
        </is>
      </c>
      <c r="B3293" t="inlineStr">
        <is>
          <t>Samridhi 5 Star Line</t>
        </is>
      </c>
      <c r="C3293" s="80" t="n">
        <v>46179</v>
      </c>
      <c r="D3293" t="inlineStr">
        <is>
          <t>FS-HRM-5</t>
        </is>
      </c>
      <c r="E3293" t="inlineStr">
        <is>
          <t>Cover Machine Outfeed Open</t>
        </is>
      </c>
      <c r="F3293" t="n">
        <v>3</v>
      </c>
      <c r="G3293" t="n">
        <v>1.00801666666667</v>
      </c>
    </row>
    <row r="3294">
      <c r="A3294" t="inlineStr">
        <is>
          <t>Daily_Minor_Stops_2026_09_18.xlsx</t>
        </is>
      </c>
      <c r="B3294" t="inlineStr">
        <is>
          <t>Samridhi 5 Star Line</t>
        </is>
      </c>
      <c r="C3294" s="80" t="n">
        <v>46179</v>
      </c>
      <c r="D3294" t="inlineStr">
        <is>
          <t>FS-TTLi-1</t>
        </is>
      </c>
      <c r="E3294" t="inlineStr">
        <is>
          <t>TTL1X/CS11: Lost Tray In Sliding Area</t>
        </is>
      </c>
      <c r="F3294" t="n">
        <v>27</v>
      </c>
      <c r="G3294" t="n">
        <v>28.8538666666667</v>
      </c>
    </row>
    <row r="3295">
      <c r="A3295" t="inlineStr">
        <is>
          <t>Daily_Minor_Stops_2026_09_18.xlsx</t>
        </is>
      </c>
      <c r="B3295" t="inlineStr">
        <is>
          <t>Samridhi 5 Star Line</t>
        </is>
      </c>
      <c r="C3295" s="80" t="n">
        <v>46179</v>
      </c>
      <c r="D3295" t="inlineStr">
        <is>
          <t>FS-TTLi-1</t>
        </is>
      </c>
      <c r="E3295" t="inlineStr">
        <is>
          <t>LOD/TGR11: Robot-Gripper Sensor Fault</t>
        </is>
      </c>
      <c r="F3295" t="n">
        <v>5</v>
      </c>
      <c r="G3295" t="n">
        <v>1.34771666666667</v>
      </c>
    </row>
    <row r="3296">
      <c r="A3296" t="inlineStr">
        <is>
          <t>Daily_Minor_Stops_2026_09_18.xlsx</t>
        </is>
      </c>
      <c r="B3296" t="inlineStr">
        <is>
          <t>Samridhi 5 Star Line</t>
        </is>
      </c>
      <c r="C3296" s="80" t="n">
        <v>46179</v>
      </c>
      <c r="D3296" t="inlineStr">
        <is>
          <t>FS-TTLi-2</t>
        </is>
      </c>
      <c r="E3296" t="inlineStr">
        <is>
          <t>LOD/TPG11: Move Time Out</t>
        </is>
      </c>
      <c r="F3296" t="n">
        <v>6</v>
      </c>
      <c r="G3296" t="n">
        <v>2.33195</v>
      </c>
    </row>
    <row r="3297">
      <c r="A3297" t="inlineStr">
        <is>
          <t>Daily_Minor_Stops_2026_09_18.xlsx</t>
        </is>
      </c>
      <c r="B3297" t="inlineStr">
        <is>
          <t>Samridhi 5 Star Line</t>
        </is>
      </c>
      <c r="C3297" s="80" t="n">
        <v>46179</v>
      </c>
      <c r="D3297" t="inlineStr">
        <is>
          <t>FS-TTLi-2</t>
        </is>
      </c>
      <c r="E3297" t="inlineStr">
        <is>
          <t>FOR/BP11: Hand Over Of Blank Failed</t>
        </is>
      </c>
      <c r="F3297" t="n">
        <v>6</v>
      </c>
      <c r="G3297" t="n">
        <v>2.84181666666667</v>
      </c>
    </row>
    <row r="3298">
      <c r="A3298" t="inlineStr">
        <is>
          <t>Daily_Minor_Stops_2026_09_18.xlsx</t>
        </is>
      </c>
      <c r="B3298" t="inlineStr">
        <is>
          <t>Samridhi 5 Star Line</t>
        </is>
      </c>
      <c r="C3298" s="80" t="n">
        <v>46179</v>
      </c>
      <c r="D3298" t="inlineStr">
        <is>
          <t>FS-TTLi-3</t>
        </is>
      </c>
      <c r="E3298" t="inlineStr">
        <is>
          <t>LOD/TGR11: Robot-Gripper Sensor Fault</t>
        </is>
      </c>
      <c r="F3298" t="n">
        <v>8</v>
      </c>
      <c r="G3298" t="n">
        <v>2.83895</v>
      </c>
    </row>
    <row r="3299">
      <c r="A3299" t="inlineStr">
        <is>
          <t>Daily_Minor_Stops_2026_09_18.xlsx</t>
        </is>
      </c>
      <c r="B3299" t="inlineStr">
        <is>
          <t>Samridhi 5 Star Line</t>
        </is>
      </c>
      <c r="C3299" s="80" t="n">
        <v>46179</v>
      </c>
      <c r="D3299" t="inlineStr">
        <is>
          <t>FS-TTLi-3</t>
        </is>
      </c>
      <c r="E3299" t="inlineStr">
        <is>
          <t>CLO/CT11: Axis1 Position Error</t>
        </is>
      </c>
      <c r="F3299" t="n">
        <v>12</v>
      </c>
      <c r="G3299" t="n">
        <v>12.8509166666667</v>
      </c>
    </row>
    <row r="3300">
      <c r="A3300" t="inlineStr">
        <is>
          <t>Daily_Minor_Stops_2026_09_18.xlsx</t>
        </is>
      </c>
      <c r="B3300" t="inlineStr">
        <is>
          <t>Samridhi 5 Star Line</t>
        </is>
      </c>
      <c r="C3300" s="80" t="n">
        <v>46180</v>
      </c>
      <c r="D3300" t="inlineStr">
        <is>
          <t>FS-HCM-1</t>
        </is>
      </c>
      <c r="E3300" t="inlineStr">
        <is>
          <t>FBX: Overflow At Infeed</t>
        </is>
      </c>
      <c r="F3300" t="n">
        <v>11</v>
      </c>
      <c r="G3300" t="n">
        <v>9.5176</v>
      </c>
    </row>
    <row r="3301">
      <c r="A3301" t="inlineStr">
        <is>
          <t>Daily_Minor_Stops_2026_09_18.xlsx</t>
        </is>
      </c>
      <c r="B3301" t="inlineStr">
        <is>
          <t>Samridhi 5 Star Line</t>
        </is>
      </c>
      <c r="C3301" s="80" t="n">
        <v>46180</v>
      </c>
      <c r="D3301" t="inlineStr">
        <is>
          <t>FS-HCM-1</t>
        </is>
      </c>
      <c r="E3301" t="inlineStr">
        <is>
          <t>FBX: Jam At Infeed</t>
        </is>
      </c>
      <c r="F3301" t="n">
        <v>13</v>
      </c>
      <c r="G3301" t="n">
        <v>3.5303</v>
      </c>
    </row>
    <row r="3302">
      <c r="A3302" t="inlineStr">
        <is>
          <t>Daily_Minor_Stops_2026_09_18.xlsx</t>
        </is>
      </c>
      <c r="B3302" t="inlineStr">
        <is>
          <t>Samridhi 5 Star Line</t>
        </is>
      </c>
      <c r="C3302" s="80" t="n">
        <v>46180</v>
      </c>
      <c r="D3302" t="inlineStr">
        <is>
          <t>FS-HCM-2</t>
        </is>
      </c>
      <c r="E3302" t="inlineStr">
        <is>
          <t>HXX: FilmTrackControl Film Out Of Window</t>
        </is>
      </c>
      <c r="F3302" t="n">
        <v>9</v>
      </c>
      <c r="G3302" t="n">
        <v>8.667299999999999</v>
      </c>
    </row>
    <row r="3303">
      <c r="A3303" t="inlineStr">
        <is>
          <t>Daily_Minor_Stops_2026_09_18.xlsx</t>
        </is>
      </c>
      <c r="B3303" t="inlineStr">
        <is>
          <t>Samridhi 5 Star Line</t>
        </is>
      </c>
      <c r="C3303" s="80" t="n">
        <v>46180</v>
      </c>
      <c r="D3303" t="inlineStr">
        <is>
          <t>FS-HCM-2</t>
        </is>
      </c>
      <c r="E3303" t="inlineStr">
        <is>
          <t>HXX: Film Is Broken</t>
        </is>
      </c>
      <c r="F3303" t="n">
        <v>9</v>
      </c>
      <c r="G3303" t="n">
        <v>20.4912</v>
      </c>
    </row>
    <row r="3304">
      <c r="A3304" t="inlineStr">
        <is>
          <t>Daily_Minor_Stops_2026_09_18.xlsx</t>
        </is>
      </c>
      <c r="B3304" t="inlineStr">
        <is>
          <t>Samridhi 5 Star Line</t>
        </is>
      </c>
      <c r="C3304" s="80" t="n">
        <v>46180</v>
      </c>
      <c r="D3304" t="inlineStr">
        <is>
          <t>FS-HCM-3</t>
        </is>
      </c>
      <c r="E3304" t="inlineStr">
        <is>
          <t>HXX: Film Is Broken</t>
        </is>
      </c>
      <c r="F3304" t="n">
        <v>6</v>
      </c>
      <c r="G3304" t="n">
        <v>6.82678333333333</v>
      </c>
    </row>
    <row r="3305">
      <c r="A3305" t="inlineStr">
        <is>
          <t>Daily_Minor_Stops_2026_09_18.xlsx</t>
        </is>
      </c>
      <c r="B3305" t="inlineStr">
        <is>
          <t>Samridhi 5 Star Line</t>
        </is>
      </c>
      <c r="C3305" s="80" t="n">
        <v>46180</v>
      </c>
      <c r="D3305" t="inlineStr">
        <is>
          <t>FS-HCM-3</t>
        </is>
      </c>
      <c r="E3305" t="inlineStr">
        <is>
          <t>HXX: Both Film Reels Are Empty</t>
        </is>
      </c>
      <c r="F3305" t="n">
        <v>5</v>
      </c>
      <c r="G3305" t="n">
        <v>6.16595</v>
      </c>
    </row>
    <row r="3306">
      <c r="A3306" t="inlineStr">
        <is>
          <t>Daily_Minor_Stops_2026_09_18.xlsx</t>
        </is>
      </c>
      <c r="B3306" t="inlineStr">
        <is>
          <t>Samridhi 5 Star Line</t>
        </is>
      </c>
      <c r="C3306" s="80" t="n">
        <v>46180</v>
      </c>
      <c r="D3306" t="inlineStr">
        <is>
          <t>FS-HCM-4</t>
        </is>
      </c>
      <c r="E3306" t="inlineStr">
        <is>
          <t>HXX: Both Film Reels Are Empty</t>
        </is>
      </c>
      <c r="F3306" t="n">
        <v>4</v>
      </c>
      <c r="G3306" t="n">
        <v>7.3355</v>
      </c>
    </row>
    <row r="3307">
      <c r="A3307" t="inlineStr">
        <is>
          <t>Daily_Minor_Stops_2026_09_18.xlsx</t>
        </is>
      </c>
      <c r="B3307" t="inlineStr">
        <is>
          <t>Samridhi 5 Star Line</t>
        </is>
      </c>
      <c r="C3307" s="80" t="n">
        <v>46180</v>
      </c>
      <c r="D3307" t="inlineStr">
        <is>
          <t>FS-HCM-4</t>
        </is>
      </c>
      <c r="E3307" t="inlineStr">
        <is>
          <t>Cover Folding Box Open</t>
        </is>
      </c>
      <c r="F3307" t="n">
        <v>2</v>
      </c>
      <c r="G3307" t="n">
        <v>0.16655</v>
      </c>
    </row>
    <row r="3308">
      <c r="A3308" t="inlineStr">
        <is>
          <t>Daily_Minor_Stops_2026_09_18.xlsx</t>
        </is>
      </c>
      <c r="B3308" t="inlineStr">
        <is>
          <t>Samridhi 5 Star Line</t>
        </is>
      </c>
      <c r="C3308" s="80" t="n">
        <v>46180</v>
      </c>
      <c r="D3308" t="inlineStr">
        <is>
          <t>FS-HRM-5</t>
        </is>
      </c>
      <c r="E3308" t="inlineStr">
        <is>
          <t>Position Error-2</t>
        </is>
      </c>
      <c r="F3308" t="n">
        <v>3</v>
      </c>
      <c r="G3308" t="n">
        <v>2.34025</v>
      </c>
    </row>
    <row r="3309">
      <c r="A3309" t="inlineStr">
        <is>
          <t>Daily_Minor_Stops_2026_09_18.xlsx</t>
        </is>
      </c>
      <c r="B3309" t="inlineStr">
        <is>
          <t>Samridhi 5 Star Line</t>
        </is>
      </c>
      <c r="C3309" s="80" t="n">
        <v>46180</v>
      </c>
      <c r="D3309" t="inlineStr">
        <is>
          <t>FS-HRM-5</t>
        </is>
      </c>
      <c r="E3309" t="inlineStr">
        <is>
          <t>Cover Machine Outfeed Open</t>
        </is>
      </c>
      <c r="F3309" t="n">
        <v>2</v>
      </c>
      <c r="G3309" t="n">
        <v>0.173116666666667</v>
      </c>
    </row>
    <row r="3310">
      <c r="A3310" t="inlineStr">
        <is>
          <t>Daily_Minor_Stops_2026_09_18.xlsx</t>
        </is>
      </c>
      <c r="B3310" t="inlineStr">
        <is>
          <t>Samridhi 5 Star Line</t>
        </is>
      </c>
      <c r="C3310" s="80" t="n">
        <v>46180</v>
      </c>
      <c r="D3310" t="inlineStr">
        <is>
          <t>FS-TTLi-1</t>
        </is>
      </c>
      <c r="E3310" t="inlineStr">
        <is>
          <t>TTL1X/CS11: Lost Tray In Sliding Area</t>
        </is>
      </c>
      <c r="F3310" t="n">
        <v>11</v>
      </c>
      <c r="G3310" t="n">
        <v>14.18295</v>
      </c>
    </row>
    <row r="3311">
      <c r="A3311" t="inlineStr">
        <is>
          <t>Daily_Minor_Stops_2026_09_18.xlsx</t>
        </is>
      </c>
      <c r="B3311" t="inlineStr">
        <is>
          <t>Samridhi 5 Star Line</t>
        </is>
      </c>
      <c r="C3311" s="80" t="n">
        <v>46180</v>
      </c>
      <c r="D3311" t="inlineStr">
        <is>
          <t>FS-TTLi-1</t>
        </is>
      </c>
      <c r="E3311" t="inlineStr">
        <is>
          <t>LOD/TGR11: Robot-Gripper Sensor Fault</t>
        </is>
      </c>
      <c r="F3311" t="n">
        <v>2</v>
      </c>
      <c r="G3311" t="n">
        <v>0.166833333333333</v>
      </c>
    </row>
    <row r="3312">
      <c r="A3312" t="inlineStr">
        <is>
          <t>Daily_Minor_Stops_2026_09_18.xlsx</t>
        </is>
      </c>
      <c r="B3312" t="inlineStr">
        <is>
          <t>Samridhi 5 Star Line</t>
        </is>
      </c>
      <c r="C3312" s="80" t="n">
        <v>46180</v>
      </c>
      <c r="D3312" t="inlineStr">
        <is>
          <t>FS-TTLi-2</t>
        </is>
      </c>
      <c r="E3312" t="inlineStr">
        <is>
          <t>LOD/FWV11: Rejects Consecutive</t>
        </is>
      </c>
      <c r="F3312" t="n">
        <v>4</v>
      </c>
      <c r="G3312" t="n">
        <v>1.67571666666667</v>
      </c>
    </row>
    <row r="3313">
      <c r="A3313" t="inlineStr">
        <is>
          <t>Daily_Minor_Stops_2026_09_18.xlsx</t>
        </is>
      </c>
      <c r="B3313" t="inlineStr">
        <is>
          <t>Samridhi 5 Star Line</t>
        </is>
      </c>
      <c r="C3313" s="80" t="n">
        <v>46180</v>
      </c>
      <c r="D3313" t="inlineStr">
        <is>
          <t>FS-TTLi-2</t>
        </is>
      </c>
      <c r="E3313" t="inlineStr">
        <is>
          <t>FOR/BP11: Hand Over Of Blank Failed</t>
        </is>
      </c>
      <c r="F3313" t="n">
        <v>4</v>
      </c>
      <c r="G3313" t="n">
        <v>4.15848333333333</v>
      </c>
    </row>
    <row r="3314">
      <c r="A3314" t="inlineStr">
        <is>
          <t>Daily_Minor_Stops_2026_09_18.xlsx</t>
        </is>
      </c>
      <c r="B3314" t="inlineStr">
        <is>
          <t>Samridhi 5 Star Line</t>
        </is>
      </c>
      <c r="C3314" s="80" t="n">
        <v>46180</v>
      </c>
      <c r="D3314" t="inlineStr">
        <is>
          <t>FS-TTLi-3</t>
        </is>
      </c>
      <c r="E3314" t="inlineStr">
        <is>
          <t>TTL1X/CS11: Lost Tray In Sliding Area</t>
        </is>
      </c>
      <c r="F3314" t="n">
        <v>3</v>
      </c>
      <c r="G3314" t="n">
        <v>1.8284</v>
      </c>
    </row>
    <row r="3315">
      <c r="A3315" t="inlineStr">
        <is>
          <t>Daily_Minor_Stops_2026_09_18.xlsx</t>
        </is>
      </c>
      <c r="B3315" t="inlineStr">
        <is>
          <t>Samridhi 5 Star Line</t>
        </is>
      </c>
      <c r="C3315" s="80" t="n">
        <v>46180</v>
      </c>
      <c r="D3315" t="inlineStr">
        <is>
          <t>FS-TTLi-3</t>
        </is>
      </c>
      <c r="E3315" t="inlineStr">
        <is>
          <t>CLO/CT11: Axis1 Position Error</t>
        </is>
      </c>
      <c r="F3315" t="n">
        <v>5</v>
      </c>
      <c r="G3315" t="n">
        <v>2.5056</v>
      </c>
    </row>
    <row r="3316">
      <c r="A3316" t="inlineStr">
        <is>
          <t>Daily_Minor_Stops_2026_09_18.xlsx</t>
        </is>
      </c>
      <c r="B3316" t="inlineStr">
        <is>
          <t>Samridhi 5 Star Line</t>
        </is>
      </c>
      <c r="C3316" s="80" t="n">
        <v>46183</v>
      </c>
      <c r="D3316" t="inlineStr">
        <is>
          <t>FS-HCM-1</t>
        </is>
      </c>
      <c r="E3316" t="inlineStr">
        <is>
          <t>Cover Folding Box Open</t>
        </is>
      </c>
      <c r="F3316" t="n">
        <v>2</v>
      </c>
      <c r="G3316" t="n">
        <v>652.61865</v>
      </c>
    </row>
    <row r="3317">
      <c r="A3317" t="inlineStr">
        <is>
          <t>Daily_Minor_Stops_2026_09_18.xlsx</t>
        </is>
      </c>
      <c r="B3317" t="inlineStr">
        <is>
          <t>Samridhi 5 Star Line</t>
        </is>
      </c>
      <c r="C3317" s="80" t="n">
        <v>46183</v>
      </c>
      <c r="D3317" t="inlineStr">
        <is>
          <t>FS-HCM-2</t>
        </is>
      </c>
      <c r="E3317" t="inlineStr">
        <is>
          <t>Cover Machine Discharge Open</t>
        </is>
      </c>
      <c r="F3317" t="n">
        <v>2</v>
      </c>
      <c r="G3317" t="n">
        <v>652.6189000000001</v>
      </c>
    </row>
    <row r="3318">
      <c r="A3318" t="inlineStr">
        <is>
          <t>Daily_Minor_Stops_2026_09_18.xlsx</t>
        </is>
      </c>
      <c r="B3318" t="inlineStr">
        <is>
          <t>Samridhi 5 Star Line</t>
        </is>
      </c>
      <c r="C3318" s="80" t="n">
        <v>46184</v>
      </c>
      <c r="D3318" t="inlineStr">
        <is>
          <t>FS-HCM-1</t>
        </is>
      </c>
      <c r="E3318" t="inlineStr">
        <is>
          <t>Cover Folding Box Open</t>
        </is>
      </c>
      <c r="F3318" t="n">
        <v>1</v>
      </c>
      <c r="G3318" t="n">
        <v>682.6665333333329</v>
      </c>
    </row>
    <row r="3319">
      <c r="A3319" t="inlineStr">
        <is>
          <t>Daily_Minor_Stops_2026_09_18.xlsx</t>
        </is>
      </c>
      <c r="B3319" t="inlineStr">
        <is>
          <t>Samridhi 5 Star Line</t>
        </is>
      </c>
      <c r="C3319" s="80" t="n">
        <v>46184</v>
      </c>
      <c r="D3319" t="inlineStr">
        <is>
          <t>FS-HCM-2</t>
        </is>
      </c>
      <c r="E3319" t="inlineStr">
        <is>
          <t>Cover Machine Discharge Open</t>
        </is>
      </c>
      <c r="F3319" t="n">
        <v>1</v>
      </c>
      <c r="G3319" t="n">
        <v>543.9875</v>
      </c>
    </row>
    <row r="3320">
      <c r="A3320" t="inlineStr">
        <is>
          <t>Daily_Minor_Stops_2026_09_18.xlsx</t>
        </is>
      </c>
      <c r="B3320" t="inlineStr">
        <is>
          <t>Samridhi 5 Star Line</t>
        </is>
      </c>
      <c r="C3320" s="80" t="n">
        <v>46186</v>
      </c>
      <c r="D3320" t="inlineStr">
        <is>
          <t>FS-HCM-1</t>
        </is>
      </c>
      <c r="E3320" t="inlineStr">
        <is>
          <t>Cover Folding Box Open</t>
        </is>
      </c>
      <c r="F3320" t="n">
        <v>1</v>
      </c>
      <c r="G3320" t="n">
        <v>6.16655</v>
      </c>
    </row>
    <row r="3321">
      <c r="A3321" t="inlineStr">
        <is>
          <t>Daily_Minor_Stops_2026_09_18.xlsx</t>
        </is>
      </c>
      <c r="B3321" t="inlineStr">
        <is>
          <t>Samridhi 5 Star Line</t>
        </is>
      </c>
      <c r="C3321" s="80" t="n">
        <v>46188</v>
      </c>
      <c r="D3321" t="inlineStr">
        <is>
          <t>FS-HCM-1</t>
        </is>
      </c>
      <c r="E3321" t="inlineStr">
        <is>
          <t>Cover Folding Box Open</t>
        </is>
      </c>
      <c r="F3321" t="n">
        <v>1</v>
      </c>
      <c r="G3321" t="n">
        <v>88.0932</v>
      </c>
    </row>
    <row r="3322">
      <c r="A3322" t="inlineStr">
        <is>
          <t>Daily_Minor_Stops_2026_09_18.xlsx</t>
        </is>
      </c>
      <c r="B3322" t="inlineStr">
        <is>
          <t>Samridhi 5 Star Line</t>
        </is>
      </c>
      <c r="C3322" s="80" t="n">
        <v>46188</v>
      </c>
      <c r="D3322" t="inlineStr">
        <is>
          <t>FS-HCM-2</t>
        </is>
      </c>
      <c r="E3322" t="inlineStr">
        <is>
          <t>Cover Machine Discharge Open</t>
        </is>
      </c>
      <c r="F3322" t="n">
        <v>1</v>
      </c>
      <c r="G3322" t="n">
        <v>87.0924333333333</v>
      </c>
    </row>
    <row r="3323">
      <c r="A3323" t="inlineStr">
        <is>
          <t>Daily_Minor_Stops_2026_09_18.xlsx</t>
        </is>
      </c>
      <c r="B3323" t="inlineStr">
        <is>
          <t>Samridhi 5 Star Line</t>
        </is>
      </c>
      <c r="C3323" s="80" t="n">
        <v>46189</v>
      </c>
      <c r="D3323" t="inlineStr">
        <is>
          <t>FS-HCM-1</t>
        </is>
      </c>
      <c r="E3323" t="inlineStr">
        <is>
          <t>Cover Folding Box Open</t>
        </is>
      </c>
      <c r="F3323" t="n">
        <v>1</v>
      </c>
      <c r="G3323" t="n">
        <v>658.639966666667</v>
      </c>
    </row>
    <row r="3324">
      <c r="A3324" t="inlineStr">
        <is>
          <t>Daily_Minor_Stops_2026_09_18.xlsx</t>
        </is>
      </c>
      <c r="B3324" t="inlineStr">
        <is>
          <t>Samridhi 5 Star Line</t>
        </is>
      </c>
      <c r="C3324" s="80" t="n">
        <v>46189</v>
      </c>
      <c r="D3324" t="inlineStr">
        <is>
          <t>FS-HCM-2</t>
        </is>
      </c>
      <c r="E3324" t="inlineStr">
        <is>
          <t>Cover Machine Discharge Open</t>
        </is>
      </c>
      <c r="F3324" t="n">
        <v>1</v>
      </c>
      <c r="G3324" t="n">
        <v>658.639966666667</v>
      </c>
    </row>
    <row r="3325">
      <c r="A3325" t="inlineStr">
        <is>
          <t>Daily_Minor_Stops_2026_09_18.xlsx</t>
        </is>
      </c>
      <c r="B3325" t="inlineStr">
        <is>
          <t>Samridhi 5 Star Line</t>
        </is>
      </c>
      <c r="C3325" s="80" t="n">
        <v>46190</v>
      </c>
      <c r="D3325" t="inlineStr">
        <is>
          <t>FS-HCM-1</t>
        </is>
      </c>
      <c r="E3325" t="inlineStr">
        <is>
          <t>HXX: Data Printer Not Ready</t>
        </is>
      </c>
      <c r="F3325" t="n">
        <v>7</v>
      </c>
      <c r="G3325" t="n">
        <v>3.30818333333333</v>
      </c>
    </row>
    <row r="3326">
      <c r="A3326" t="inlineStr">
        <is>
          <t>Daily_Minor_Stops_2026_09_18.xlsx</t>
        </is>
      </c>
      <c r="B3326" t="inlineStr">
        <is>
          <t>Samridhi 5 Star Line</t>
        </is>
      </c>
      <c r="C3326" s="80" t="n">
        <v>46190</v>
      </c>
      <c r="D3326" t="inlineStr">
        <is>
          <t>FS-HCM-1</t>
        </is>
      </c>
      <c r="E3326" t="inlineStr">
        <is>
          <t>FBX: Jam At Infeed</t>
        </is>
      </c>
      <c r="F3326" t="n">
        <v>8</v>
      </c>
      <c r="G3326" t="n">
        <v>13.843</v>
      </c>
    </row>
    <row r="3327">
      <c r="A3327" t="inlineStr">
        <is>
          <t>Daily_Minor_Stops_2026_09_18.xlsx</t>
        </is>
      </c>
      <c r="B3327" t="inlineStr">
        <is>
          <t>Samridhi 5 Star Line</t>
        </is>
      </c>
      <c r="C3327" s="80" t="n">
        <v>46190</v>
      </c>
      <c r="D3327" t="inlineStr">
        <is>
          <t>FS-HCM-2</t>
        </is>
      </c>
      <c r="E3327" t="inlineStr">
        <is>
          <t>HXX: FilmTrackControl Film Out Of Window</t>
        </is>
      </c>
      <c r="F3327" t="n">
        <v>32</v>
      </c>
      <c r="G3327" t="n">
        <v>38.1409666666667</v>
      </c>
    </row>
    <row r="3328">
      <c r="A3328" t="inlineStr">
        <is>
          <t>Daily_Minor_Stops_2026_09_18.xlsx</t>
        </is>
      </c>
      <c r="B3328" t="inlineStr">
        <is>
          <t>Samridhi 5 Star Line</t>
        </is>
      </c>
      <c r="C3328" s="80" t="n">
        <v>46190</v>
      </c>
      <c r="D3328" t="inlineStr">
        <is>
          <t>FS-HCM-2</t>
        </is>
      </c>
      <c r="E3328" t="inlineStr">
        <is>
          <t>HXX: Bad Registration Marks Detected</t>
        </is>
      </c>
      <c r="F3328" t="n">
        <v>6</v>
      </c>
      <c r="G3328" t="n">
        <v>1.49943333333333</v>
      </c>
    </row>
    <row r="3329">
      <c r="A3329" t="inlineStr">
        <is>
          <t>Daily_Minor_Stops_2026_09_18.xlsx</t>
        </is>
      </c>
      <c r="B3329" t="inlineStr">
        <is>
          <t>Samridhi 5 Star Line</t>
        </is>
      </c>
      <c r="C3329" s="80" t="n">
        <v>46190</v>
      </c>
      <c r="D3329" t="inlineStr">
        <is>
          <t>FS-HCM-3</t>
        </is>
      </c>
      <c r="E3329" t="inlineStr">
        <is>
          <t>FBX: Overflow At Infeed</t>
        </is>
      </c>
      <c r="F3329" t="n">
        <v>16</v>
      </c>
      <c r="G3329" t="n">
        <v>11.0400166666667</v>
      </c>
    </row>
    <row r="3330">
      <c r="A3330" t="inlineStr">
        <is>
          <t>Daily_Minor_Stops_2026_09_18.xlsx</t>
        </is>
      </c>
      <c r="B3330" t="inlineStr">
        <is>
          <t>Samridhi 5 Star Line</t>
        </is>
      </c>
      <c r="C3330" s="80" t="n">
        <v>46190</v>
      </c>
      <c r="D3330" t="inlineStr">
        <is>
          <t>FS-HCM-3</t>
        </is>
      </c>
      <c r="E3330" t="inlineStr">
        <is>
          <t>FBX: Jam At Infeed</t>
        </is>
      </c>
      <c r="F3330" t="n">
        <v>6</v>
      </c>
      <c r="G3330" t="n">
        <v>1.8437</v>
      </c>
    </row>
    <row r="3331">
      <c r="A3331" t="inlineStr">
        <is>
          <t>Daily_Minor_Stops_2026_09_18.xlsx</t>
        </is>
      </c>
      <c r="B3331" t="inlineStr">
        <is>
          <t>Samridhi 5 Star Line</t>
        </is>
      </c>
      <c r="C3331" s="80" t="n">
        <v>46190</v>
      </c>
      <c r="D3331" t="inlineStr">
        <is>
          <t>FS-HCM-4</t>
        </is>
      </c>
      <c r="E3331" t="inlineStr">
        <is>
          <t>HXX: Film Is Broken</t>
        </is>
      </c>
      <c r="F3331" t="n">
        <v>2</v>
      </c>
      <c r="G3331" t="n">
        <v>0.674033333333333</v>
      </c>
    </row>
    <row r="3332">
      <c r="A3332" t="inlineStr">
        <is>
          <t>Daily_Minor_Stops_2026_09_18.xlsx</t>
        </is>
      </c>
      <c r="B3332" t="inlineStr">
        <is>
          <t>Samridhi 5 Star Line</t>
        </is>
      </c>
      <c r="C3332" s="80" t="n">
        <v>46190</v>
      </c>
      <c r="D3332" t="inlineStr">
        <is>
          <t>FS-HCM-4</t>
        </is>
      </c>
      <c r="E3332" t="inlineStr">
        <is>
          <t>Cover Machine Discharge Open</t>
        </is>
      </c>
      <c r="F3332" t="n">
        <v>2</v>
      </c>
      <c r="G3332" t="n">
        <v>32.8406666666667</v>
      </c>
    </row>
    <row r="3333">
      <c r="A3333" t="inlineStr">
        <is>
          <t>Daily_Minor_Stops_2026_09_18.xlsx</t>
        </is>
      </c>
      <c r="B3333" t="inlineStr">
        <is>
          <t>Samridhi 5 Star Line</t>
        </is>
      </c>
      <c r="C3333" s="80" t="n">
        <v>46190</v>
      </c>
      <c r="D3333" t="inlineStr">
        <is>
          <t>FS-HRM-5</t>
        </is>
      </c>
      <c r="E3333" t="inlineStr">
        <is>
          <t>Not Ready-2</t>
        </is>
      </c>
      <c r="F3333" t="n">
        <v>5</v>
      </c>
      <c r="G3333" t="n">
        <v>6.67188333333333</v>
      </c>
    </row>
    <row r="3334">
      <c r="A3334" t="inlineStr">
        <is>
          <t>Daily_Minor_Stops_2026_09_18.xlsx</t>
        </is>
      </c>
      <c r="B3334" t="inlineStr">
        <is>
          <t>Samridhi 5 Star Line</t>
        </is>
      </c>
      <c r="C3334" s="80" t="n">
        <v>46190</v>
      </c>
      <c r="D3334" t="inlineStr">
        <is>
          <t>FS-HRM-5</t>
        </is>
      </c>
      <c r="E3334" t="inlineStr">
        <is>
          <t>Film Registration Error</t>
        </is>
      </c>
      <c r="F3334" t="n">
        <v>2</v>
      </c>
      <c r="G3334" t="n">
        <v>0.500333333333333</v>
      </c>
    </row>
    <row r="3335">
      <c r="A3335" t="inlineStr">
        <is>
          <t>Daily_Minor_Stops_2026_09_18.xlsx</t>
        </is>
      </c>
      <c r="B3335" t="inlineStr">
        <is>
          <t>Samridhi 5 Star Line</t>
        </is>
      </c>
      <c r="C3335" s="80" t="n">
        <v>46190</v>
      </c>
      <c r="D3335" t="inlineStr">
        <is>
          <t>FS-TTLi-1</t>
        </is>
      </c>
      <c r="E3335" t="inlineStr">
        <is>
          <t>LOD/TPG11: Move Time Out</t>
        </is>
      </c>
      <c r="F3335" t="n">
        <v>2</v>
      </c>
      <c r="G3335" t="n">
        <v>0.166483333333333</v>
      </c>
    </row>
    <row r="3336">
      <c r="A3336" t="inlineStr">
        <is>
          <t>Daily_Minor_Stops_2026_09_18.xlsx</t>
        </is>
      </c>
      <c r="B3336" t="inlineStr">
        <is>
          <t>Samridhi 5 Star Line</t>
        </is>
      </c>
      <c r="C3336" s="80" t="n">
        <v>46190</v>
      </c>
      <c r="D3336" t="inlineStr">
        <is>
          <t>FS-TTLi-1</t>
        </is>
      </c>
      <c r="E3336" t="inlineStr">
        <is>
          <t>LOD/TGR11: Robot-Gripper Sensor Fault</t>
        </is>
      </c>
      <c r="F3336" t="n">
        <v>3</v>
      </c>
      <c r="G3336" t="n">
        <v>929.0850333333329</v>
      </c>
    </row>
    <row r="3337">
      <c r="A3337" t="inlineStr">
        <is>
          <t>Daily_Minor_Stops_2026_09_18.xlsx</t>
        </is>
      </c>
      <c r="B3337" t="inlineStr">
        <is>
          <t>Samridhi 5 Star Line</t>
        </is>
      </c>
      <c r="C3337" s="80" t="n">
        <v>46190</v>
      </c>
      <c r="D3337" t="inlineStr">
        <is>
          <t>FS-TTLi-2</t>
        </is>
      </c>
      <c r="E3337" t="inlineStr">
        <is>
          <t>LOD/FWV11: Pos Trigger Sensor Failure</t>
        </is>
      </c>
      <c r="F3337" t="n">
        <v>15</v>
      </c>
      <c r="G3337" t="n">
        <v>975.757383333333</v>
      </c>
    </row>
    <row r="3338">
      <c r="A3338" t="inlineStr">
        <is>
          <t>Daily_Minor_Stops_2026_09_18.xlsx</t>
        </is>
      </c>
      <c r="B3338" t="inlineStr">
        <is>
          <t>Samridhi 5 Star Line</t>
        </is>
      </c>
      <c r="C3338" s="80" t="n">
        <v>46190</v>
      </c>
      <c r="D3338" t="inlineStr">
        <is>
          <t>FS-TTLi-2</t>
        </is>
      </c>
      <c r="E3338" t="inlineStr">
        <is>
          <t>FOR/BP11: Hand Over Of Blank Failed</t>
        </is>
      </c>
      <c r="F3338" t="n">
        <v>4</v>
      </c>
      <c r="G3338" t="n">
        <v>3.16743333333333</v>
      </c>
    </row>
    <row r="3339">
      <c r="A3339" t="inlineStr">
        <is>
          <t>Daily_Minor_Stops_2026_09_18.xlsx</t>
        </is>
      </c>
      <c r="B3339" t="inlineStr">
        <is>
          <t>Samridhi 5 Star Line</t>
        </is>
      </c>
      <c r="C3339" s="80" t="n">
        <v>46190</v>
      </c>
      <c r="D3339" t="inlineStr">
        <is>
          <t>FS-TTLi-3</t>
        </is>
      </c>
      <c r="E3339" t="inlineStr">
        <is>
          <t>TTL1X/CS11: Lost Tray In Sliding Area</t>
        </is>
      </c>
      <c r="F3339" t="n">
        <v>2</v>
      </c>
      <c r="G3339" t="n">
        <v>0.3339</v>
      </c>
    </row>
    <row r="3340">
      <c r="A3340" t="inlineStr">
        <is>
          <t>Daily_Minor_Stops_2026_09_18.xlsx</t>
        </is>
      </c>
      <c r="B3340" t="inlineStr">
        <is>
          <t>Samridhi 5 Star Line</t>
        </is>
      </c>
      <c r="C3340" s="80" t="n">
        <v>46190</v>
      </c>
      <c r="D3340" t="inlineStr">
        <is>
          <t>FS-TTLi-3</t>
        </is>
      </c>
      <c r="E3340" t="inlineStr">
        <is>
          <t>FOR/BP11: Hand Over Of Blank Failed</t>
        </is>
      </c>
      <c r="F3340" t="n">
        <v>3</v>
      </c>
      <c r="G3340" t="n">
        <v>0.83285</v>
      </c>
    </row>
    <row r="3341">
      <c r="A3341" t="inlineStr">
        <is>
          <t>Daily_Minor_Stops_2026_09_18.xlsx</t>
        </is>
      </c>
      <c r="B3341" t="inlineStr">
        <is>
          <t>Samridhi 5 Star Line</t>
        </is>
      </c>
      <c r="C3341" s="80" t="n">
        <v>46191</v>
      </c>
      <c r="D3341" t="inlineStr">
        <is>
          <t>FS-HCM-1</t>
        </is>
      </c>
      <c r="E3341" t="inlineStr">
        <is>
          <t>HXX: Data Printer Not Ready</t>
        </is>
      </c>
      <c r="F3341" t="n">
        <v>24</v>
      </c>
      <c r="G3341" t="n">
        <v>69.9984</v>
      </c>
    </row>
    <row r="3342">
      <c r="A3342" t="inlineStr">
        <is>
          <t>Daily_Minor_Stops_2026_09_18.xlsx</t>
        </is>
      </c>
      <c r="B3342" t="inlineStr">
        <is>
          <t>Samridhi 5 Star Line</t>
        </is>
      </c>
      <c r="C3342" s="80" t="n">
        <v>46191</v>
      </c>
      <c r="D3342" t="inlineStr">
        <is>
          <t>FS-HCM-1</t>
        </is>
      </c>
      <c r="E3342" t="inlineStr">
        <is>
          <t>FBX: Overflow At Infeed</t>
        </is>
      </c>
      <c r="F3342" t="n">
        <v>24</v>
      </c>
      <c r="G3342" t="n">
        <v>8.330716666666669</v>
      </c>
    </row>
    <row r="3343">
      <c r="A3343" t="inlineStr">
        <is>
          <t>Daily_Minor_Stops_2026_09_18.xlsx</t>
        </is>
      </c>
      <c r="B3343" t="inlineStr">
        <is>
          <t>Samridhi 5 Star Line</t>
        </is>
      </c>
      <c r="C3343" s="80" t="n">
        <v>46191</v>
      </c>
      <c r="D3343" t="inlineStr">
        <is>
          <t>FS-HCM-2</t>
        </is>
      </c>
      <c r="E3343" t="inlineStr">
        <is>
          <t>HXX: FilmTrackControl Film Out Of Window</t>
        </is>
      </c>
      <c r="F3343" t="n">
        <v>27</v>
      </c>
      <c r="G3343" t="n">
        <v>9.01278333333333</v>
      </c>
    </row>
    <row r="3344">
      <c r="A3344" t="inlineStr">
        <is>
          <t>Daily_Minor_Stops_2026_09_18.xlsx</t>
        </is>
      </c>
      <c r="B3344" t="inlineStr">
        <is>
          <t>Samridhi 5 Star Line</t>
        </is>
      </c>
      <c r="C3344" s="80" t="n">
        <v>46191</v>
      </c>
      <c r="D3344" t="inlineStr">
        <is>
          <t>FS-HCM-2</t>
        </is>
      </c>
      <c r="E3344" t="inlineStr">
        <is>
          <t>Cover Machine Discharge Open</t>
        </is>
      </c>
      <c r="F3344" t="n">
        <v>20</v>
      </c>
      <c r="G3344" t="n">
        <v>21.8410333333333</v>
      </c>
    </row>
    <row r="3345">
      <c r="A3345" t="inlineStr">
        <is>
          <t>Daily_Minor_Stops_2026_09_18.xlsx</t>
        </is>
      </c>
      <c r="B3345" t="inlineStr">
        <is>
          <t>Samridhi 5 Star Line</t>
        </is>
      </c>
      <c r="C3345" s="80" t="n">
        <v>46191</v>
      </c>
      <c r="D3345" t="inlineStr">
        <is>
          <t>FS-HCM-3</t>
        </is>
      </c>
      <c r="E3345" t="inlineStr">
        <is>
          <t>HXX: Film Is Broken</t>
        </is>
      </c>
      <c r="F3345" t="n">
        <v>23</v>
      </c>
      <c r="G3345" t="n">
        <v>16.9711166666667</v>
      </c>
    </row>
    <row r="3346">
      <c r="A3346" t="inlineStr">
        <is>
          <t>Daily_Minor_Stops_2026_09_18.xlsx</t>
        </is>
      </c>
      <c r="B3346" t="inlineStr">
        <is>
          <t>Samridhi 5 Star Line</t>
        </is>
      </c>
      <c r="C3346" s="80" t="n">
        <v>46191</v>
      </c>
      <c r="D3346" t="inlineStr">
        <is>
          <t>FS-HCM-3</t>
        </is>
      </c>
      <c r="E3346" t="inlineStr">
        <is>
          <t>FBX: Overflow At Infeed</t>
        </is>
      </c>
      <c r="F3346" t="n">
        <v>56</v>
      </c>
      <c r="G3346" t="n">
        <v>29.3025</v>
      </c>
    </row>
    <row r="3347">
      <c r="A3347" t="inlineStr">
        <is>
          <t>Daily_Minor_Stops_2026_09_18.xlsx</t>
        </is>
      </c>
      <c r="B3347" t="inlineStr">
        <is>
          <t>Samridhi 5 Star Line</t>
        </is>
      </c>
      <c r="C3347" s="80" t="n">
        <v>46191</v>
      </c>
      <c r="D3347" t="inlineStr">
        <is>
          <t>FS-HCM-4</t>
        </is>
      </c>
      <c r="E3347" t="inlineStr">
        <is>
          <t>HXX: Film Is Broken</t>
        </is>
      </c>
      <c r="F3347" t="n">
        <v>9</v>
      </c>
      <c r="G3347" t="n">
        <v>8.174666666666671</v>
      </c>
    </row>
    <row r="3348">
      <c r="A3348" t="inlineStr">
        <is>
          <t>Daily_Minor_Stops_2026_09_18.xlsx</t>
        </is>
      </c>
      <c r="B3348" t="inlineStr">
        <is>
          <t>Samridhi 5 Star Line</t>
        </is>
      </c>
      <c r="C3348" s="80" t="n">
        <v>46191</v>
      </c>
      <c r="D3348" t="inlineStr">
        <is>
          <t>FS-HCM-4</t>
        </is>
      </c>
      <c r="E3348" t="inlineStr">
        <is>
          <t>Cover Machine Discharge Open</t>
        </is>
      </c>
      <c r="F3348" t="n">
        <v>2</v>
      </c>
      <c r="G3348" t="n">
        <v>1.16775</v>
      </c>
    </row>
    <row r="3349">
      <c r="A3349" t="inlineStr">
        <is>
          <t>Daily_Minor_Stops_2026_09_18.xlsx</t>
        </is>
      </c>
      <c r="B3349" t="inlineStr">
        <is>
          <t>Samridhi 5 Star Line</t>
        </is>
      </c>
      <c r="C3349" s="80" t="n">
        <v>46191</v>
      </c>
      <c r="D3349" t="inlineStr">
        <is>
          <t>FS-HRM-5</t>
        </is>
      </c>
      <c r="E3349" t="inlineStr">
        <is>
          <t>Main Cover Open</t>
        </is>
      </c>
      <c r="F3349" t="n">
        <v>5</v>
      </c>
      <c r="G3349" t="n">
        <v>1.33226666666667</v>
      </c>
    </row>
    <row r="3350">
      <c r="A3350" t="inlineStr">
        <is>
          <t>Daily_Minor_Stops_2026_09_18.xlsx</t>
        </is>
      </c>
      <c r="B3350" t="inlineStr">
        <is>
          <t>Samridhi 5 Star Line</t>
        </is>
      </c>
      <c r="C3350" s="80" t="n">
        <v>46191</v>
      </c>
      <c r="D3350" t="inlineStr">
        <is>
          <t>FS-HRM-5</t>
        </is>
      </c>
      <c r="E3350" t="inlineStr">
        <is>
          <t>Exhaust Valve Fault-2</t>
        </is>
      </c>
      <c r="F3350" t="n">
        <v>3</v>
      </c>
      <c r="G3350" t="n">
        <v>2.49383333333333</v>
      </c>
    </row>
    <row r="3351">
      <c r="A3351" t="inlineStr">
        <is>
          <t>Daily_Minor_Stops_2026_09_18.xlsx</t>
        </is>
      </c>
      <c r="B3351" t="inlineStr">
        <is>
          <t>Samridhi 5 Star Line</t>
        </is>
      </c>
      <c r="C3351" s="80" t="n">
        <v>46191</v>
      </c>
      <c r="D3351" t="inlineStr">
        <is>
          <t>FS-TTLi-1</t>
        </is>
      </c>
      <c r="E3351" t="inlineStr">
        <is>
          <t>TTL1X/CS11: Lost Tray In Sliding Area</t>
        </is>
      </c>
      <c r="F3351" t="n">
        <v>3</v>
      </c>
      <c r="G3351" t="n">
        <v>3.65908333333333</v>
      </c>
    </row>
    <row r="3352">
      <c r="A3352" t="inlineStr">
        <is>
          <t>Daily_Minor_Stops_2026_09_18.xlsx</t>
        </is>
      </c>
      <c r="B3352" t="inlineStr">
        <is>
          <t>Samridhi 5 Star Line</t>
        </is>
      </c>
      <c r="C3352" s="80" t="n">
        <v>46191</v>
      </c>
      <c r="D3352" t="inlineStr">
        <is>
          <t>FS-TTLi-1</t>
        </is>
      </c>
      <c r="E3352" t="inlineStr">
        <is>
          <t>FOR/BP11: Hand Over Of Blank Failed</t>
        </is>
      </c>
      <c r="F3352" t="n">
        <v>5</v>
      </c>
      <c r="G3352" t="n">
        <v>45.4977666666667</v>
      </c>
    </row>
    <row r="3353">
      <c r="A3353" t="inlineStr">
        <is>
          <t>Daily_Minor_Stops_2026_09_18.xlsx</t>
        </is>
      </c>
      <c r="B3353" t="inlineStr">
        <is>
          <t>Samridhi 5 Star Line</t>
        </is>
      </c>
      <c r="C3353" s="80" t="n">
        <v>46191</v>
      </c>
      <c r="D3353" t="inlineStr">
        <is>
          <t>FS-TTLi-2</t>
        </is>
      </c>
      <c r="E3353" t="inlineStr">
        <is>
          <t>LOD/TPG11: Move Time Out</t>
        </is>
      </c>
      <c r="F3353" t="n">
        <v>4</v>
      </c>
      <c r="G3353" t="n">
        <v>2.50836666666667</v>
      </c>
    </row>
    <row r="3354">
      <c r="A3354" t="inlineStr">
        <is>
          <t>Daily_Minor_Stops_2026_09_18.xlsx</t>
        </is>
      </c>
      <c r="B3354" t="inlineStr">
        <is>
          <t>Samridhi 5 Star Line</t>
        </is>
      </c>
      <c r="C3354" s="80" t="n">
        <v>46191</v>
      </c>
      <c r="D3354" t="inlineStr">
        <is>
          <t>FS-TTLi-2</t>
        </is>
      </c>
      <c r="E3354" t="inlineStr">
        <is>
          <t>CLO/TFXX: Jam On Tray Infeed</t>
        </is>
      </c>
      <c r="F3354" t="n">
        <v>5</v>
      </c>
      <c r="G3354" t="n">
        <v>7.82845</v>
      </c>
    </row>
    <row r="3355">
      <c r="A3355" t="inlineStr">
        <is>
          <t>Daily_Minor_Stops_2026_09_18.xlsx</t>
        </is>
      </c>
      <c r="B3355" t="inlineStr">
        <is>
          <t>Samridhi 5 Star Line</t>
        </is>
      </c>
      <c r="C3355" s="80" t="n">
        <v>46191</v>
      </c>
      <c r="D3355" t="inlineStr">
        <is>
          <t>FS-TTLi-3</t>
        </is>
      </c>
      <c r="E3355" t="inlineStr">
        <is>
          <t>LOD/TPG11: Move Time Out</t>
        </is>
      </c>
      <c r="F3355" t="n">
        <v>10</v>
      </c>
      <c r="G3355" t="n">
        <v>10.9854166666667</v>
      </c>
    </row>
    <row r="3356">
      <c r="A3356" t="inlineStr">
        <is>
          <t>Daily_Minor_Stops_2026_09_18.xlsx</t>
        </is>
      </c>
      <c r="B3356" t="inlineStr">
        <is>
          <t>Samridhi 5 Star Line</t>
        </is>
      </c>
      <c r="C3356" s="80" t="n">
        <v>46191</v>
      </c>
      <c r="D3356" t="inlineStr">
        <is>
          <t>FS-TTLi-3</t>
        </is>
      </c>
      <c r="E3356" t="inlineStr">
        <is>
          <t>FOR/BP11: Hand Over Of Blank Failed</t>
        </is>
      </c>
      <c r="F3356" t="n">
        <v>11</v>
      </c>
      <c r="G3356" t="n">
        <v>6.32123333333333</v>
      </c>
    </row>
    <row r="3357">
      <c r="A3357" t="inlineStr">
        <is>
          <t>Daily_Minor_Stops_2026_09_18.xlsx</t>
        </is>
      </c>
      <c r="B3357" t="inlineStr">
        <is>
          <t>Samridhi 5 Star Line</t>
        </is>
      </c>
      <c r="C3357" s="80" t="n">
        <v>46192</v>
      </c>
      <c r="D3357" t="inlineStr">
        <is>
          <t>FS-HCM-1</t>
        </is>
      </c>
      <c r="E3357" t="inlineStr">
        <is>
          <t>HXX: Film Is Broken</t>
        </is>
      </c>
      <c r="F3357" t="n">
        <v>13</v>
      </c>
      <c r="G3357" t="n">
        <v>18.0262666666667</v>
      </c>
    </row>
    <row r="3358">
      <c r="A3358" t="inlineStr">
        <is>
          <t>Daily_Minor_Stops_2026_09_18.xlsx</t>
        </is>
      </c>
      <c r="B3358" t="inlineStr">
        <is>
          <t>Samridhi 5 Star Line</t>
        </is>
      </c>
      <c r="C3358" s="80" t="n">
        <v>46192</v>
      </c>
      <c r="D3358" t="inlineStr">
        <is>
          <t>FS-HCM-1</t>
        </is>
      </c>
      <c r="E3358" t="inlineStr">
        <is>
          <t>FBX: Jam At Infeed</t>
        </is>
      </c>
      <c r="F3358" t="n">
        <v>16</v>
      </c>
      <c r="G3358" t="n">
        <v>6.50258333333333</v>
      </c>
    </row>
    <row r="3359">
      <c r="A3359" t="inlineStr">
        <is>
          <t>Daily_Minor_Stops_2026_09_18.xlsx</t>
        </is>
      </c>
      <c r="B3359" t="inlineStr">
        <is>
          <t>Samridhi 5 Star Line</t>
        </is>
      </c>
      <c r="C3359" s="80" t="n">
        <v>46192</v>
      </c>
      <c r="D3359" t="inlineStr">
        <is>
          <t>FS-HCM-2</t>
        </is>
      </c>
      <c r="E3359" t="inlineStr">
        <is>
          <t>HXX: FilmTrackControl Film Out Of Window</t>
        </is>
      </c>
      <c r="F3359" t="n">
        <v>41</v>
      </c>
      <c r="G3359" t="n">
        <v>34.6995666666667</v>
      </c>
    </row>
    <row r="3360">
      <c r="A3360" t="inlineStr">
        <is>
          <t>Daily_Minor_Stops_2026_09_18.xlsx</t>
        </is>
      </c>
      <c r="B3360" t="inlineStr">
        <is>
          <t>Samridhi 5 Star Line</t>
        </is>
      </c>
      <c r="C3360" s="80" t="n">
        <v>46192</v>
      </c>
      <c r="D3360" t="inlineStr">
        <is>
          <t>FS-HCM-2</t>
        </is>
      </c>
      <c r="E3360" t="inlineStr">
        <is>
          <t>HXX: Film Is Broken</t>
        </is>
      </c>
      <c r="F3360" t="n">
        <v>15</v>
      </c>
      <c r="G3360" t="n">
        <v>13.8202666666667</v>
      </c>
    </row>
    <row r="3361">
      <c r="A3361" t="inlineStr">
        <is>
          <t>Daily_Minor_Stops_2026_09_18.xlsx</t>
        </is>
      </c>
      <c r="B3361" t="inlineStr">
        <is>
          <t>Samridhi 5 Star Line</t>
        </is>
      </c>
      <c r="C3361" s="80" t="n">
        <v>46192</v>
      </c>
      <c r="D3361" t="inlineStr">
        <is>
          <t>FS-HCM-3</t>
        </is>
      </c>
      <c r="E3361" t="inlineStr">
        <is>
          <t>HXX: Film Is Broken</t>
        </is>
      </c>
      <c r="F3361" t="n">
        <v>30</v>
      </c>
      <c r="G3361" t="n">
        <v>13.3482833333333</v>
      </c>
    </row>
    <row r="3362">
      <c r="A3362" t="inlineStr">
        <is>
          <t>Daily_Minor_Stops_2026_09_18.xlsx</t>
        </is>
      </c>
      <c r="B3362" t="inlineStr">
        <is>
          <t>Samridhi 5 Star Line</t>
        </is>
      </c>
      <c r="C3362" s="80" t="n">
        <v>46192</v>
      </c>
      <c r="D3362" t="inlineStr">
        <is>
          <t>FS-HCM-3</t>
        </is>
      </c>
      <c r="E3362" t="inlineStr">
        <is>
          <t>FBX: Overflow At Infeed</t>
        </is>
      </c>
      <c r="F3362" t="n">
        <v>7</v>
      </c>
      <c r="G3362" t="n">
        <v>6.53</v>
      </c>
    </row>
    <row r="3363">
      <c r="A3363" t="inlineStr">
        <is>
          <t>Daily_Minor_Stops_2026_09_18.xlsx</t>
        </is>
      </c>
      <c r="B3363" t="inlineStr">
        <is>
          <t>Samridhi 5 Star Line</t>
        </is>
      </c>
      <c r="C3363" s="80" t="n">
        <v>46192</v>
      </c>
      <c r="D3363" t="inlineStr">
        <is>
          <t>FS-HCM-4</t>
        </is>
      </c>
      <c r="E3363" t="inlineStr">
        <is>
          <t>HXX: Film Is Broken</t>
        </is>
      </c>
      <c r="F3363" t="n">
        <v>9</v>
      </c>
      <c r="G3363" t="n">
        <v>9.165749999999999</v>
      </c>
    </row>
    <row r="3364">
      <c r="A3364" t="inlineStr">
        <is>
          <t>Daily_Minor_Stops_2026_09_18.xlsx</t>
        </is>
      </c>
      <c r="B3364" t="inlineStr">
        <is>
          <t>Samridhi 5 Star Line</t>
        </is>
      </c>
      <c r="C3364" s="80" t="n">
        <v>46192</v>
      </c>
      <c r="D3364" t="inlineStr">
        <is>
          <t>FS-HCM-4</t>
        </is>
      </c>
      <c r="E3364" t="inlineStr">
        <is>
          <t>FBX: Overflow At Infeed</t>
        </is>
      </c>
      <c r="F3364" t="n">
        <v>4</v>
      </c>
      <c r="G3364" t="n">
        <v>2.3252</v>
      </c>
    </row>
    <row r="3365">
      <c r="A3365" t="inlineStr">
        <is>
          <t>Daily_Minor_Stops_2026_09_18.xlsx</t>
        </is>
      </c>
      <c r="B3365" t="inlineStr">
        <is>
          <t>Samridhi 5 Star Line</t>
        </is>
      </c>
      <c r="C3365" s="80" t="n">
        <v>46192</v>
      </c>
      <c r="D3365" t="inlineStr">
        <is>
          <t>FS-HRM-5</t>
        </is>
      </c>
      <c r="E3365" t="inlineStr">
        <is>
          <t>Registration Mark Not Detected</t>
        </is>
      </c>
      <c r="F3365" t="n">
        <v>2</v>
      </c>
      <c r="G3365" t="n">
        <v>1.9997</v>
      </c>
    </row>
    <row r="3366">
      <c r="A3366" t="inlineStr">
        <is>
          <t>Daily_Minor_Stops_2026_09_18.xlsx</t>
        </is>
      </c>
      <c r="B3366" t="inlineStr">
        <is>
          <t>Samridhi 5 Star Line</t>
        </is>
      </c>
      <c r="C3366" s="80" t="n">
        <v>46192</v>
      </c>
      <c r="D3366" t="inlineStr">
        <is>
          <t>FS-HRM-5</t>
        </is>
      </c>
      <c r="E3366" t="inlineStr">
        <is>
          <t>Cover Machine Outfeed Open</t>
        </is>
      </c>
      <c r="F3366" t="n">
        <v>4</v>
      </c>
      <c r="G3366" t="n">
        <v>2.66856666666667</v>
      </c>
    </row>
    <row r="3367">
      <c r="A3367" t="inlineStr">
        <is>
          <t>Daily_Minor_Stops_2026_09_18.xlsx</t>
        </is>
      </c>
      <c r="B3367" t="inlineStr">
        <is>
          <t>Samridhi 5 Star Line</t>
        </is>
      </c>
      <c r="C3367" s="80" t="n">
        <v>46192</v>
      </c>
      <c r="D3367" t="inlineStr">
        <is>
          <t>FS-TTLi-1</t>
        </is>
      </c>
      <c r="E3367" t="inlineStr">
        <is>
          <t>LOD/TGR11: Robot-Gripper Sensor Fault</t>
        </is>
      </c>
      <c r="F3367" t="n">
        <v>4</v>
      </c>
      <c r="G3367" t="n">
        <v>0.84165</v>
      </c>
    </row>
    <row r="3368">
      <c r="A3368" t="inlineStr">
        <is>
          <t>Daily_Minor_Stops_2026_09_18.xlsx</t>
        </is>
      </c>
      <c r="B3368" t="inlineStr">
        <is>
          <t>Samridhi 5 Star Line</t>
        </is>
      </c>
      <c r="C3368" s="80" t="n">
        <v>46192</v>
      </c>
      <c r="D3368" t="inlineStr">
        <is>
          <t>FS-TTLi-1</t>
        </is>
      </c>
      <c r="E3368" t="inlineStr">
        <is>
          <t>FOR/BP11: Hand Over Of Blank Failed</t>
        </is>
      </c>
      <c r="F3368" t="n">
        <v>5</v>
      </c>
      <c r="G3368" t="n">
        <v>1.34148333333333</v>
      </c>
    </row>
    <row r="3369">
      <c r="A3369" t="inlineStr">
        <is>
          <t>Daily_Minor_Stops_2026_09_18.xlsx</t>
        </is>
      </c>
      <c r="B3369" t="inlineStr">
        <is>
          <t>Samridhi 5 Star Line</t>
        </is>
      </c>
      <c r="C3369" s="80" t="n">
        <v>46192</v>
      </c>
      <c r="D3369" t="inlineStr">
        <is>
          <t>FS-TTLi-2</t>
        </is>
      </c>
      <c r="E3369" t="inlineStr">
        <is>
          <t>TTL1X/CS11: Lost Tray In Sliding Area</t>
        </is>
      </c>
      <c r="F3369" t="n">
        <v>4</v>
      </c>
      <c r="G3369" t="n">
        <v>1.50793333333333</v>
      </c>
    </row>
    <row r="3370">
      <c r="A3370" t="inlineStr">
        <is>
          <t>Daily_Minor_Stops_2026_09_18.xlsx</t>
        </is>
      </c>
      <c r="B3370" t="inlineStr">
        <is>
          <t>Samridhi 5 Star Line</t>
        </is>
      </c>
      <c r="C3370" s="80" t="n">
        <v>46192</v>
      </c>
      <c r="D3370" t="inlineStr">
        <is>
          <t>FS-TTLi-2</t>
        </is>
      </c>
      <c r="E3370" t="inlineStr">
        <is>
          <t>FOR/BP11: Hand Over Of Blank Failed</t>
        </is>
      </c>
      <c r="F3370" t="n">
        <v>31</v>
      </c>
      <c r="G3370" t="n">
        <v>28.1185333333333</v>
      </c>
    </row>
    <row r="3371">
      <c r="A3371" t="inlineStr">
        <is>
          <t>Daily_Minor_Stops_2026_09_18.xlsx</t>
        </is>
      </c>
      <c r="B3371" t="inlineStr">
        <is>
          <t>Samridhi 5 Star Line</t>
        </is>
      </c>
      <c r="C3371" s="80" t="n">
        <v>46192</v>
      </c>
      <c r="D3371" t="inlineStr">
        <is>
          <t>FS-TTLi-3</t>
        </is>
      </c>
      <c r="E3371" t="inlineStr">
        <is>
          <t>TTL1X/CS11: Lost Tray In Sliding Area</t>
        </is>
      </c>
      <c r="F3371" t="n">
        <v>2</v>
      </c>
      <c r="G3371" t="n">
        <v>1.16748333333333</v>
      </c>
    </row>
    <row r="3372">
      <c r="A3372" t="inlineStr">
        <is>
          <t>Daily_Minor_Stops_2026_09_18.xlsx</t>
        </is>
      </c>
      <c r="B3372" t="inlineStr">
        <is>
          <t>Samridhi 5 Star Line</t>
        </is>
      </c>
      <c r="C3372" s="80" t="n">
        <v>46192</v>
      </c>
      <c r="D3372" t="inlineStr">
        <is>
          <t>FS-TTLi-3</t>
        </is>
      </c>
      <c r="E3372" t="inlineStr">
        <is>
          <t>FOR/BP11: Hand Over Of Blank Failed</t>
        </is>
      </c>
      <c r="F3372" t="n">
        <v>20</v>
      </c>
      <c r="G3372" t="n">
        <v>7.69263333333333</v>
      </c>
    </row>
    <row r="3373">
      <c r="A3373" t="inlineStr">
        <is>
          <t>Daily_Minor_Stops_2026_09_18.xlsx</t>
        </is>
      </c>
      <c r="B3373" t="inlineStr">
        <is>
          <t>Samridhi 5 Star Line</t>
        </is>
      </c>
      <c r="C3373" s="80" t="n">
        <v>46193</v>
      </c>
      <c r="D3373" t="inlineStr">
        <is>
          <t>FS-HCM-1</t>
        </is>
      </c>
      <c r="E3373" t="inlineStr">
        <is>
          <t>HXX: Film Is Broken</t>
        </is>
      </c>
      <c r="F3373" t="n">
        <v>20</v>
      </c>
      <c r="G3373" t="n">
        <v>24.5148166666667</v>
      </c>
    </row>
    <row r="3374">
      <c r="A3374" t="inlineStr">
        <is>
          <t>Daily_Minor_Stops_2026_09_18.xlsx</t>
        </is>
      </c>
      <c r="B3374" t="inlineStr">
        <is>
          <t>Samridhi 5 Star Line</t>
        </is>
      </c>
      <c r="C3374" s="80" t="n">
        <v>46193</v>
      </c>
      <c r="D3374" t="inlineStr">
        <is>
          <t>FS-HCM-1</t>
        </is>
      </c>
      <c r="E3374" t="inlineStr">
        <is>
          <t>FBX: Jam At Infeed</t>
        </is>
      </c>
      <c r="F3374" t="n">
        <v>10</v>
      </c>
      <c r="G3374" t="n">
        <v>2.88428333333333</v>
      </c>
    </row>
    <row r="3375">
      <c r="A3375" t="inlineStr">
        <is>
          <t>Daily_Minor_Stops_2026_09_18.xlsx</t>
        </is>
      </c>
      <c r="B3375" t="inlineStr">
        <is>
          <t>Samridhi 5 Star Line</t>
        </is>
      </c>
      <c r="C3375" s="80" t="n">
        <v>46193</v>
      </c>
      <c r="D3375" t="inlineStr">
        <is>
          <t>FS-HCM-2</t>
        </is>
      </c>
      <c r="E3375" t="inlineStr">
        <is>
          <t>HXX: FilmTrackControl Film Out Of Window</t>
        </is>
      </c>
      <c r="F3375" t="n">
        <v>34</v>
      </c>
      <c r="G3375" t="n">
        <v>16.6562833333333</v>
      </c>
    </row>
    <row r="3376">
      <c r="A3376" t="inlineStr">
        <is>
          <t>Daily_Minor_Stops_2026_09_18.xlsx</t>
        </is>
      </c>
      <c r="B3376" t="inlineStr">
        <is>
          <t>Samridhi 5 Star Line</t>
        </is>
      </c>
      <c r="C3376" s="80" t="n">
        <v>46193</v>
      </c>
      <c r="D3376" t="inlineStr">
        <is>
          <t>FS-HCM-2</t>
        </is>
      </c>
      <c r="E3376" t="inlineStr">
        <is>
          <t>HXX: Film Is Broken</t>
        </is>
      </c>
      <c r="F3376" t="n">
        <v>11</v>
      </c>
      <c r="G3376" t="n">
        <v>11.0331166666667</v>
      </c>
    </row>
    <row r="3377">
      <c r="A3377" t="inlineStr">
        <is>
          <t>Daily_Minor_Stops_2026_09_18.xlsx</t>
        </is>
      </c>
      <c r="B3377" t="inlineStr">
        <is>
          <t>Samridhi 5 Star Line</t>
        </is>
      </c>
      <c r="C3377" s="80" t="n">
        <v>46193</v>
      </c>
      <c r="D3377" t="inlineStr">
        <is>
          <t>FS-HCM-3</t>
        </is>
      </c>
      <c r="E3377" t="inlineStr">
        <is>
          <t>HXX: Film Is Broken</t>
        </is>
      </c>
      <c r="F3377" t="n">
        <v>26</v>
      </c>
      <c r="G3377" t="n">
        <v>16.0761833333333</v>
      </c>
    </row>
    <row r="3378">
      <c r="A3378" t="inlineStr">
        <is>
          <t>Daily_Minor_Stops_2026_09_18.xlsx</t>
        </is>
      </c>
      <c r="B3378" t="inlineStr">
        <is>
          <t>Samridhi 5 Star Line</t>
        </is>
      </c>
      <c r="C3378" s="80" t="n">
        <v>46193</v>
      </c>
      <c r="D3378" t="inlineStr">
        <is>
          <t>FS-HCM-3</t>
        </is>
      </c>
      <c r="E3378" t="inlineStr">
        <is>
          <t>FBX: Overflow At Infeed</t>
        </is>
      </c>
      <c r="F3378" t="n">
        <v>7</v>
      </c>
      <c r="G3378" t="n">
        <v>3.9857</v>
      </c>
    </row>
    <row r="3379">
      <c r="A3379" t="inlineStr">
        <is>
          <t>Daily_Minor_Stops_2026_09_18.xlsx</t>
        </is>
      </c>
      <c r="B3379" t="inlineStr">
        <is>
          <t>Samridhi 5 Star Line</t>
        </is>
      </c>
      <c r="C3379" s="80" t="n">
        <v>46193</v>
      </c>
      <c r="D3379" t="inlineStr">
        <is>
          <t>FS-HCM-4</t>
        </is>
      </c>
      <c r="E3379" t="inlineStr">
        <is>
          <t>HXX: Film Is Broken</t>
        </is>
      </c>
      <c r="F3379" t="n">
        <v>5</v>
      </c>
      <c r="G3379" t="n">
        <v>9.679550000000001</v>
      </c>
    </row>
    <row r="3380">
      <c r="A3380" t="inlineStr">
        <is>
          <t>Daily_Minor_Stops_2026_09_18.xlsx</t>
        </is>
      </c>
      <c r="B3380" t="inlineStr">
        <is>
          <t>Samridhi 5 Star Line</t>
        </is>
      </c>
      <c r="C3380" s="80" t="n">
        <v>46193</v>
      </c>
      <c r="D3380" t="inlineStr">
        <is>
          <t>FS-HCM-4</t>
        </is>
      </c>
      <c r="E3380" t="inlineStr">
        <is>
          <t>Door Machine Discharge Open</t>
        </is>
      </c>
      <c r="F3380" t="n">
        <v>3</v>
      </c>
      <c r="G3380" t="n">
        <v>1.34653333333333</v>
      </c>
    </row>
    <row r="3381">
      <c r="A3381" t="inlineStr">
        <is>
          <t>Daily_Minor_Stops_2026_09_18.xlsx</t>
        </is>
      </c>
      <c r="B3381" t="inlineStr">
        <is>
          <t>Samridhi 5 Star Line</t>
        </is>
      </c>
      <c r="C3381" s="80" t="n">
        <v>46193</v>
      </c>
      <c r="D3381" t="inlineStr">
        <is>
          <t>FS-HRM-5</t>
        </is>
      </c>
      <c r="E3381" t="inlineStr">
        <is>
          <t>Registration Mark Not Detected</t>
        </is>
      </c>
      <c r="F3381" t="n">
        <v>2</v>
      </c>
      <c r="G3381" t="n">
        <v>0.840083333333333</v>
      </c>
    </row>
    <row r="3382">
      <c r="A3382" t="inlineStr">
        <is>
          <t>Daily_Minor_Stops_2026_09_18.xlsx</t>
        </is>
      </c>
      <c r="B3382" t="inlineStr">
        <is>
          <t>Samridhi 5 Star Line</t>
        </is>
      </c>
      <c r="C3382" s="80" t="n">
        <v>46193</v>
      </c>
      <c r="D3382" t="inlineStr">
        <is>
          <t>FS-HRM-5</t>
        </is>
      </c>
      <c r="E3382" t="inlineStr">
        <is>
          <t>Door Finwheels Open</t>
        </is>
      </c>
      <c r="F3382" t="n">
        <v>2</v>
      </c>
      <c r="G3382" t="n">
        <v>0.500216666666667</v>
      </c>
    </row>
    <row r="3383">
      <c r="A3383" t="inlineStr">
        <is>
          <t>Daily_Minor_Stops_2026_09_18.xlsx</t>
        </is>
      </c>
      <c r="B3383" t="inlineStr">
        <is>
          <t>Samridhi 5 Star Line</t>
        </is>
      </c>
      <c r="C3383" s="80" t="n">
        <v>46193</v>
      </c>
      <c r="D3383" t="inlineStr">
        <is>
          <t>FS-TTLi-1</t>
        </is>
      </c>
      <c r="E3383" t="inlineStr">
        <is>
          <t>LOD/TGR11: Robot-Gripper Sensor Fault</t>
        </is>
      </c>
      <c r="F3383" t="n">
        <v>2</v>
      </c>
      <c r="G3383" t="n">
        <v>0.1669</v>
      </c>
    </row>
    <row r="3384">
      <c r="A3384" t="inlineStr">
        <is>
          <t>Daily_Minor_Stops_2026_09_18.xlsx</t>
        </is>
      </c>
      <c r="B3384" t="inlineStr">
        <is>
          <t>Samridhi 5 Star Line</t>
        </is>
      </c>
      <c r="C3384" s="80" t="n">
        <v>46193</v>
      </c>
      <c r="D3384" t="inlineStr">
        <is>
          <t>FS-TTLi-1</t>
        </is>
      </c>
      <c r="E3384" t="inlineStr">
        <is>
          <t>FOR/BP11: Hand Over Of Blank Failed</t>
        </is>
      </c>
      <c r="F3384" t="n">
        <v>3</v>
      </c>
      <c r="G3384" t="n">
        <v>2.20295</v>
      </c>
    </row>
    <row r="3385">
      <c r="A3385" t="inlineStr">
        <is>
          <t>Daily_Minor_Stops_2026_09_18.xlsx</t>
        </is>
      </c>
      <c r="B3385" t="inlineStr">
        <is>
          <t>Samridhi 5 Star Line</t>
        </is>
      </c>
      <c r="C3385" s="80" t="n">
        <v>46193</v>
      </c>
      <c r="D3385" t="inlineStr">
        <is>
          <t>FS-TTLi-2</t>
        </is>
      </c>
      <c r="E3385" t="inlineStr">
        <is>
          <t>LOD/TGR11: Robot-Gripper Sensor Fault</t>
        </is>
      </c>
      <c r="F3385" t="n">
        <v>4</v>
      </c>
      <c r="G3385" t="n">
        <v>0.674716666666667</v>
      </c>
    </row>
    <row r="3386">
      <c r="A3386" t="inlineStr">
        <is>
          <t>Daily_Minor_Stops_2026_09_18.xlsx</t>
        </is>
      </c>
      <c r="B3386" t="inlineStr">
        <is>
          <t>Samridhi 5 Star Line</t>
        </is>
      </c>
      <c r="C3386" s="80" t="n">
        <v>46193</v>
      </c>
      <c r="D3386" t="inlineStr">
        <is>
          <t>FS-TTLi-2</t>
        </is>
      </c>
      <c r="E3386" t="inlineStr">
        <is>
          <t>FOR/BP11: Hand Over Of Blank Failed</t>
        </is>
      </c>
      <c r="F3386" t="n">
        <v>4</v>
      </c>
      <c r="G3386" t="n">
        <v>1.76116666666667</v>
      </c>
    </row>
    <row r="3387">
      <c r="A3387" t="inlineStr">
        <is>
          <t>Daily_Minor_Stops_2026_09_18.xlsx</t>
        </is>
      </c>
      <c r="B3387" t="inlineStr">
        <is>
          <t>Samridhi 5 Star Line</t>
        </is>
      </c>
      <c r="C3387" s="80" t="n">
        <v>46193</v>
      </c>
      <c r="D3387" t="inlineStr">
        <is>
          <t>FS-TTLi-3</t>
        </is>
      </c>
      <c r="E3387" t="inlineStr">
        <is>
          <t>TTL1X/CS11: Lost Tray In Sliding Area</t>
        </is>
      </c>
      <c r="F3387" t="n">
        <v>4</v>
      </c>
      <c r="G3387" t="n">
        <v>2.33333333333333</v>
      </c>
    </row>
    <row r="3388">
      <c r="A3388" t="inlineStr">
        <is>
          <t>Daily_Minor_Stops_2026_09_18.xlsx</t>
        </is>
      </c>
      <c r="B3388" t="inlineStr">
        <is>
          <t>Samridhi 5 Star Line</t>
        </is>
      </c>
      <c r="C3388" s="80" t="n">
        <v>46193</v>
      </c>
      <c r="D3388" t="inlineStr">
        <is>
          <t>FS-TTLi-3</t>
        </is>
      </c>
      <c r="E3388" t="inlineStr">
        <is>
          <t>FOR/BP11: Hand Over Of Blank Failed</t>
        </is>
      </c>
      <c r="F3388" t="n">
        <v>13</v>
      </c>
      <c r="G3388" t="n">
        <v>12.33685</v>
      </c>
    </row>
    <row r="3389">
      <c r="A3389" t="inlineStr">
        <is>
          <t>Daily_Minor_Stops_2026_09_18.xlsx</t>
        </is>
      </c>
      <c r="B3389" t="inlineStr">
        <is>
          <t>Samridhi 5 Star Line</t>
        </is>
      </c>
      <c r="C3389" s="80" t="n">
        <v>46194</v>
      </c>
      <c r="D3389" t="inlineStr">
        <is>
          <t>FS-HCM-1</t>
        </is>
      </c>
      <c r="E3389" t="inlineStr">
        <is>
          <t>HXX: Film Is Broken</t>
        </is>
      </c>
      <c r="F3389" t="n">
        <v>34</v>
      </c>
      <c r="G3389" t="n">
        <v>57.0276833333333</v>
      </c>
    </row>
    <row r="3390">
      <c r="A3390" t="inlineStr">
        <is>
          <t>Daily_Minor_Stops_2026_09_18.xlsx</t>
        </is>
      </c>
      <c r="B3390" t="inlineStr">
        <is>
          <t>Samridhi 5 Star Line</t>
        </is>
      </c>
      <c r="C3390" s="80" t="n">
        <v>46194</v>
      </c>
      <c r="D3390" t="inlineStr">
        <is>
          <t>FS-HCM-1</t>
        </is>
      </c>
      <c r="E3390" t="inlineStr">
        <is>
          <t>FBX: Overflow At Infeed</t>
        </is>
      </c>
      <c r="F3390" t="n">
        <v>20</v>
      </c>
      <c r="G3390" t="n">
        <v>14.3625833333333</v>
      </c>
    </row>
    <row r="3391">
      <c r="A3391" t="inlineStr">
        <is>
          <t>Daily_Minor_Stops_2026_09_18.xlsx</t>
        </is>
      </c>
      <c r="B3391" t="inlineStr">
        <is>
          <t>Samridhi 5 Star Line</t>
        </is>
      </c>
      <c r="C3391" s="80" t="n">
        <v>46194</v>
      </c>
      <c r="D3391" t="inlineStr">
        <is>
          <t>FS-HCM-2</t>
        </is>
      </c>
      <c r="E3391" t="inlineStr">
        <is>
          <t>HXX: FilmTrackControl Film Out Of Window</t>
        </is>
      </c>
      <c r="F3391" t="n">
        <v>17</v>
      </c>
      <c r="G3391" t="n">
        <v>15.4998333333333</v>
      </c>
    </row>
    <row r="3392">
      <c r="A3392" t="inlineStr">
        <is>
          <t>Daily_Minor_Stops_2026_09_18.xlsx</t>
        </is>
      </c>
      <c r="B3392" t="inlineStr">
        <is>
          <t>Samridhi 5 Star Line</t>
        </is>
      </c>
      <c r="C3392" s="80" t="n">
        <v>46194</v>
      </c>
      <c r="D3392" t="inlineStr">
        <is>
          <t>FS-HCM-2</t>
        </is>
      </c>
      <c r="E3392" t="inlineStr">
        <is>
          <t>HXX: Film Is Broken</t>
        </is>
      </c>
      <c r="F3392" t="n">
        <v>10</v>
      </c>
      <c r="G3392" t="n">
        <v>23.4922</v>
      </c>
    </row>
    <row r="3393">
      <c r="A3393" t="inlineStr">
        <is>
          <t>Daily_Minor_Stops_2026_09_18.xlsx</t>
        </is>
      </c>
      <c r="B3393" t="inlineStr">
        <is>
          <t>Samridhi 5 Star Line</t>
        </is>
      </c>
      <c r="C3393" s="80" t="n">
        <v>46194</v>
      </c>
      <c r="D3393" t="inlineStr">
        <is>
          <t>FS-HCM-3</t>
        </is>
      </c>
      <c r="E3393" t="inlineStr">
        <is>
          <t>HXX: Film Is Broken</t>
        </is>
      </c>
      <c r="F3393" t="n">
        <v>25</v>
      </c>
      <c r="G3393" t="n">
        <v>17.9896833333333</v>
      </c>
    </row>
    <row r="3394">
      <c r="A3394" t="inlineStr">
        <is>
          <t>Daily_Minor_Stops_2026_09_18.xlsx</t>
        </is>
      </c>
      <c r="B3394" t="inlineStr">
        <is>
          <t>Samridhi 5 Star Line</t>
        </is>
      </c>
      <c r="C3394" s="80" t="n">
        <v>46194</v>
      </c>
      <c r="D3394" t="inlineStr">
        <is>
          <t>FS-HCM-3</t>
        </is>
      </c>
      <c r="E3394" t="inlineStr">
        <is>
          <t>FBX: Overflow At Infeed</t>
        </is>
      </c>
      <c r="F3394" t="n">
        <v>21</v>
      </c>
      <c r="G3394" t="n">
        <v>8.70221666666667</v>
      </c>
    </row>
    <row r="3395">
      <c r="A3395" t="inlineStr">
        <is>
          <t>Daily_Minor_Stops_2026_09_18.xlsx</t>
        </is>
      </c>
      <c r="B3395" t="inlineStr">
        <is>
          <t>Samridhi 5 Star Line</t>
        </is>
      </c>
      <c r="C3395" s="80" t="n">
        <v>46194</v>
      </c>
      <c r="D3395" t="inlineStr">
        <is>
          <t>FS-HCM-4</t>
        </is>
      </c>
      <c r="E3395" t="inlineStr">
        <is>
          <t>FBX: Overflow At Infeed</t>
        </is>
      </c>
      <c r="F3395" t="n">
        <v>3</v>
      </c>
      <c r="G3395" t="n">
        <v>1.33351666666667</v>
      </c>
    </row>
    <row r="3396">
      <c r="A3396" t="inlineStr">
        <is>
          <t>Daily_Minor_Stops_2026_09_18.xlsx</t>
        </is>
      </c>
      <c r="B3396" t="inlineStr">
        <is>
          <t>Samridhi 5 Star Line</t>
        </is>
      </c>
      <c r="C3396" s="80" t="n">
        <v>46194</v>
      </c>
      <c r="D3396" t="inlineStr">
        <is>
          <t>FS-HCM-4</t>
        </is>
      </c>
      <c r="E3396" t="inlineStr">
        <is>
          <t>Cover Folding Box Open</t>
        </is>
      </c>
      <c r="F3396" t="n">
        <v>2</v>
      </c>
      <c r="G3396" t="n">
        <v>0.1589</v>
      </c>
    </row>
    <row r="3397">
      <c r="A3397" t="inlineStr">
        <is>
          <t>Daily_Minor_Stops_2026_09_18.xlsx</t>
        </is>
      </c>
      <c r="B3397" t="inlineStr">
        <is>
          <t>Samridhi 5 Star Line</t>
        </is>
      </c>
      <c r="C3397" s="80" t="n">
        <v>46194</v>
      </c>
      <c r="D3397" t="inlineStr">
        <is>
          <t>FS-HRM-5</t>
        </is>
      </c>
      <c r="E3397" t="inlineStr">
        <is>
          <t>Position Error-2</t>
        </is>
      </c>
      <c r="F3397" t="n">
        <v>2</v>
      </c>
      <c r="G3397" t="n">
        <v>0.166883333333333</v>
      </c>
    </row>
    <row r="3398">
      <c r="A3398" t="inlineStr">
        <is>
          <t>Daily_Minor_Stops_2026_09_18.xlsx</t>
        </is>
      </c>
      <c r="B3398" t="inlineStr">
        <is>
          <t>Samridhi 5 Star Line</t>
        </is>
      </c>
      <c r="C3398" s="80" t="n">
        <v>46194</v>
      </c>
      <c r="D3398" t="inlineStr">
        <is>
          <t>FS-HRM-5</t>
        </is>
      </c>
      <c r="E3398" t="inlineStr">
        <is>
          <t>Cover Machine Outfeed Open</t>
        </is>
      </c>
      <c r="F3398" t="n">
        <v>3</v>
      </c>
      <c r="G3398" t="n">
        <v>2.50191666666667</v>
      </c>
    </row>
    <row r="3399">
      <c r="A3399" t="inlineStr">
        <is>
          <t>Daily_Minor_Stops_2026_09_18.xlsx</t>
        </is>
      </c>
      <c r="B3399" t="inlineStr">
        <is>
          <t>Samridhi 5 Star Line</t>
        </is>
      </c>
      <c r="C3399" s="80" t="n">
        <v>46194</v>
      </c>
      <c r="D3399" t="inlineStr">
        <is>
          <t>FS-TTLi-1</t>
        </is>
      </c>
      <c r="E3399" t="inlineStr">
        <is>
          <t>LOD/TGR11: Robot-Gripper Sensor Fault</t>
        </is>
      </c>
      <c r="F3399" t="n">
        <v>5</v>
      </c>
      <c r="G3399" t="n">
        <v>4.82708333333333</v>
      </c>
    </row>
    <row r="3400">
      <c r="A3400" t="inlineStr">
        <is>
          <t>Daily_Minor_Stops_2026_09_18.xlsx</t>
        </is>
      </c>
      <c r="B3400" t="inlineStr">
        <is>
          <t>Samridhi 5 Star Line</t>
        </is>
      </c>
      <c r="C3400" s="80" t="n">
        <v>46194</v>
      </c>
      <c r="D3400" t="inlineStr">
        <is>
          <t>FS-TTLi-1</t>
        </is>
      </c>
      <c r="E3400" t="inlineStr">
        <is>
          <t>FOR/BM11: No Carton In Magazine</t>
        </is>
      </c>
      <c r="F3400" t="n">
        <v>3</v>
      </c>
      <c r="G3400" t="n">
        <v>13.82695</v>
      </c>
    </row>
    <row r="3401">
      <c r="A3401" t="inlineStr">
        <is>
          <t>Daily_Minor_Stops_2026_09_18.xlsx</t>
        </is>
      </c>
      <c r="B3401" t="inlineStr">
        <is>
          <t>Samridhi 5 Star Line</t>
        </is>
      </c>
      <c r="C3401" s="80" t="n">
        <v>46194</v>
      </c>
      <c r="D3401" t="inlineStr">
        <is>
          <t>FS-TTLi-2</t>
        </is>
      </c>
      <c r="E3401" t="inlineStr">
        <is>
          <t>LOD/TPG11: Move Time Out</t>
        </is>
      </c>
      <c r="F3401" t="n">
        <v>3</v>
      </c>
      <c r="G3401" t="n">
        <v>20.0021833333333</v>
      </c>
    </row>
    <row r="3402">
      <c r="A3402" t="inlineStr">
        <is>
          <t>Daily_Minor_Stops_2026_09_18.xlsx</t>
        </is>
      </c>
      <c r="B3402" t="inlineStr">
        <is>
          <t>Samridhi 5 Star Line</t>
        </is>
      </c>
      <c r="C3402" s="80" t="n">
        <v>46194</v>
      </c>
      <c r="D3402" t="inlineStr">
        <is>
          <t>FS-TTLi-2</t>
        </is>
      </c>
      <c r="E3402" t="inlineStr">
        <is>
          <t>CLO/TFXX: Jam On Tray Infeed</t>
        </is>
      </c>
      <c r="F3402" t="n">
        <v>3</v>
      </c>
      <c r="G3402" t="n">
        <v>20.3331666666667</v>
      </c>
    </row>
    <row r="3403">
      <c r="A3403" t="inlineStr">
        <is>
          <t>Daily_Minor_Stops_2026_09_18.xlsx</t>
        </is>
      </c>
      <c r="B3403" t="inlineStr">
        <is>
          <t>Samridhi 5 Star Line</t>
        </is>
      </c>
      <c r="C3403" s="80" t="n">
        <v>46194</v>
      </c>
      <c r="D3403" t="inlineStr">
        <is>
          <t>FS-TTLi-3</t>
        </is>
      </c>
      <c r="E3403" t="inlineStr">
        <is>
          <t>LOD/TPG11: Move Time Out</t>
        </is>
      </c>
      <c r="F3403" t="n">
        <v>4</v>
      </c>
      <c r="G3403" t="n">
        <v>2.15188333333333</v>
      </c>
    </row>
    <row r="3404">
      <c r="A3404" t="inlineStr">
        <is>
          <t>Daily_Minor_Stops_2026_09_18.xlsx</t>
        </is>
      </c>
      <c r="B3404" t="inlineStr">
        <is>
          <t>Samridhi 5 Star Line</t>
        </is>
      </c>
      <c r="C3404" s="80" t="n">
        <v>46194</v>
      </c>
      <c r="D3404" t="inlineStr">
        <is>
          <t>FS-TTLi-3</t>
        </is>
      </c>
      <c r="E3404" t="inlineStr">
        <is>
          <t>FOR/BP11: Hand Over Of Blank Failed</t>
        </is>
      </c>
      <c r="F3404" t="n">
        <v>7</v>
      </c>
      <c r="G3404" t="n">
        <v>4.50596666666667</v>
      </c>
    </row>
    <row r="3405">
      <c r="A3405" t="inlineStr">
        <is>
          <t>Daily_Minor_Stops_2026_09_18.xlsx</t>
        </is>
      </c>
      <c r="B3405" t="inlineStr">
        <is>
          <t>Samridhi 5 Star Line</t>
        </is>
      </c>
      <c r="C3405" s="80" t="n">
        <v>46195</v>
      </c>
      <c r="D3405" t="inlineStr">
        <is>
          <t>FS-HCM-1</t>
        </is>
      </c>
      <c r="E3405" t="inlineStr">
        <is>
          <t>FBX: Overflow At Infeed</t>
        </is>
      </c>
      <c r="F3405" t="n">
        <v>35</v>
      </c>
      <c r="G3405" t="n">
        <v>10.63905</v>
      </c>
    </row>
    <row r="3406">
      <c r="A3406" t="inlineStr">
        <is>
          <t>Daily_Minor_Stops_2026_09_18.xlsx</t>
        </is>
      </c>
      <c r="B3406" t="inlineStr">
        <is>
          <t>Samridhi 5 Star Line</t>
        </is>
      </c>
      <c r="C3406" s="80" t="n">
        <v>46195</v>
      </c>
      <c r="D3406" t="inlineStr">
        <is>
          <t>FS-HCM-1</t>
        </is>
      </c>
      <c r="E3406" t="inlineStr">
        <is>
          <t>FBX: Jam At Infeed</t>
        </is>
      </c>
      <c r="F3406" t="n">
        <v>22</v>
      </c>
      <c r="G3406" t="n">
        <v>6.64305</v>
      </c>
    </row>
    <row r="3407">
      <c r="A3407" t="inlineStr">
        <is>
          <t>Daily_Minor_Stops_2026_09_18.xlsx</t>
        </is>
      </c>
      <c r="B3407" t="inlineStr">
        <is>
          <t>Samridhi 5 Star Line</t>
        </is>
      </c>
      <c r="C3407" s="80" t="n">
        <v>46195</v>
      </c>
      <c r="D3407" t="inlineStr">
        <is>
          <t>FS-HCM-2</t>
        </is>
      </c>
      <c r="E3407" t="inlineStr">
        <is>
          <t>HXX: Too Many Consecutive Rejects</t>
        </is>
      </c>
      <c r="F3407" t="n">
        <v>24</v>
      </c>
      <c r="G3407" t="n">
        <v>14.00455</v>
      </c>
    </row>
    <row r="3408">
      <c r="A3408" t="inlineStr">
        <is>
          <t>Daily_Minor_Stops_2026_09_18.xlsx</t>
        </is>
      </c>
      <c r="B3408" t="inlineStr">
        <is>
          <t>Samridhi 5 Star Line</t>
        </is>
      </c>
      <c r="C3408" s="80" t="n">
        <v>46195</v>
      </c>
      <c r="D3408" t="inlineStr">
        <is>
          <t>FS-HCM-2</t>
        </is>
      </c>
      <c r="E3408" t="inlineStr">
        <is>
          <t>HXX: Film Is Broken</t>
        </is>
      </c>
      <c r="F3408" t="n">
        <v>16</v>
      </c>
      <c r="G3408" t="n">
        <v>32.3435</v>
      </c>
    </row>
    <row r="3409">
      <c r="A3409" t="inlineStr">
        <is>
          <t>Daily_Minor_Stops_2026_09_18.xlsx</t>
        </is>
      </c>
      <c r="B3409" t="inlineStr">
        <is>
          <t>Samridhi 5 Star Line</t>
        </is>
      </c>
      <c r="C3409" s="80" t="n">
        <v>46195</v>
      </c>
      <c r="D3409" t="inlineStr">
        <is>
          <t>FS-HCM-3</t>
        </is>
      </c>
      <c r="E3409" t="inlineStr">
        <is>
          <t>HXX: Film Is Broken</t>
        </is>
      </c>
      <c r="F3409" t="n">
        <v>23</v>
      </c>
      <c r="G3409" t="n">
        <v>13.6838</v>
      </c>
    </row>
    <row r="3410">
      <c r="A3410" t="inlineStr">
        <is>
          <t>Daily_Minor_Stops_2026_09_18.xlsx</t>
        </is>
      </c>
      <c r="B3410" t="inlineStr">
        <is>
          <t>Samridhi 5 Star Line</t>
        </is>
      </c>
      <c r="C3410" s="80" t="n">
        <v>46195</v>
      </c>
      <c r="D3410" t="inlineStr">
        <is>
          <t>FS-HCM-3</t>
        </is>
      </c>
      <c r="E3410" t="inlineStr">
        <is>
          <t>FBX: Overflow At Infeed</t>
        </is>
      </c>
      <c r="F3410" t="n">
        <v>8</v>
      </c>
      <c r="G3410" t="n">
        <v>2.34038333333333</v>
      </c>
    </row>
    <row r="3411">
      <c r="A3411" t="inlineStr">
        <is>
          <t>Daily_Minor_Stops_2026_09_18.xlsx</t>
        </is>
      </c>
      <c r="B3411" t="inlineStr">
        <is>
          <t>Samridhi 5 Star Line</t>
        </is>
      </c>
      <c r="C3411" s="80" t="n">
        <v>46195</v>
      </c>
      <c r="D3411" t="inlineStr">
        <is>
          <t>FS-HCM-4</t>
        </is>
      </c>
      <c r="E3411" t="inlineStr">
        <is>
          <t>FBX: Overflow At Infeed</t>
        </is>
      </c>
      <c r="F3411" t="n">
        <v>4</v>
      </c>
      <c r="G3411" t="n">
        <v>0.673533333333333</v>
      </c>
    </row>
    <row r="3412">
      <c r="A3412" t="inlineStr">
        <is>
          <t>Daily_Minor_Stops_2026_09_18.xlsx</t>
        </is>
      </c>
      <c r="B3412" t="inlineStr">
        <is>
          <t>Samridhi 5 Star Line</t>
        </is>
      </c>
      <c r="C3412" s="80" t="n">
        <v>46195</v>
      </c>
      <c r="D3412" t="inlineStr">
        <is>
          <t>FS-HCM-4</t>
        </is>
      </c>
      <c r="E3412" t="inlineStr">
        <is>
          <t>Cover Machine Discharge Open</t>
        </is>
      </c>
      <c r="F3412" t="n">
        <v>3</v>
      </c>
      <c r="G3412" t="n">
        <v>2.8342</v>
      </c>
    </row>
    <row r="3413">
      <c r="A3413" t="inlineStr">
        <is>
          <t>Daily_Minor_Stops_2026_09_18.xlsx</t>
        </is>
      </c>
      <c r="B3413" t="inlineStr">
        <is>
          <t>Samridhi 5 Star Line</t>
        </is>
      </c>
      <c r="C3413" s="80" t="n">
        <v>46195</v>
      </c>
      <c r="D3413" t="inlineStr">
        <is>
          <t>FS-HRM-5</t>
        </is>
      </c>
      <c r="E3413" t="inlineStr">
        <is>
          <t>Position Error-2</t>
        </is>
      </c>
      <c r="F3413" t="n">
        <v>10</v>
      </c>
      <c r="G3413" t="n">
        <v>7.51413333333333</v>
      </c>
    </row>
    <row r="3414">
      <c r="A3414" t="inlineStr">
        <is>
          <t>Daily_Minor_Stops_2026_09_18.xlsx</t>
        </is>
      </c>
      <c r="B3414" t="inlineStr">
        <is>
          <t>Samridhi 5 Star Line</t>
        </is>
      </c>
      <c r="C3414" s="80" t="n">
        <v>46195</v>
      </c>
      <c r="D3414" t="inlineStr">
        <is>
          <t>FS-HRM-5</t>
        </is>
      </c>
      <c r="E3414" t="inlineStr">
        <is>
          <t>Cover Machine Outfeed Open</t>
        </is>
      </c>
      <c r="F3414" t="n">
        <v>7</v>
      </c>
      <c r="G3414" t="n">
        <v>8.83785</v>
      </c>
    </row>
    <row r="3415">
      <c r="A3415" t="inlineStr">
        <is>
          <t>Daily_Minor_Stops_2026_09_18.xlsx</t>
        </is>
      </c>
      <c r="B3415" t="inlineStr">
        <is>
          <t>Samridhi 5 Star Line</t>
        </is>
      </c>
      <c r="C3415" s="80" t="n">
        <v>46195</v>
      </c>
      <c r="D3415" t="inlineStr">
        <is>
          <t>FS-TTLi-1</t>
        </is>
      </c>
      <c r="E3415" t="inlineStr">
        <is>
          <t>LOD/TGR11: Robot-Gripper Sensor Fault</t>
        </is>
      </c>
      <c r="F3415" t="n">
        <v>5</v>
      </c>
      <c r="G3415" t="n">
        <v>1.34185</v>
      </c>
    </row>
    <row r="3416">
      <c r="A3416" t="inlineStr">
        <is>
          <t>Daily_Minor_Stops_2026_09_18.xlsx</t>
        </is>
      </c>
      <c r="B3416" t="inlineStr">
        <is>
          <t>Samridhi 5 Star Line</t>
        </is>
      </c>
      <c r="C3416" s="80" t="n">
        <v>46195</v>
      </c>
      <c r="D3416" t="inlineStr">
        <is>
          <t>FS-TTLi-1</t>
        </is>
      </c>
      <c r="E3416" t="inlineStr">
        <is>
          <t>FOR/BP11: Hand Over Of Blank Failed</t>
        </is>
      </c>
      <c r="F3416" t="n">
        <v>2</v>
      </c>
      <c r="G3416" t="n">
        <v>0.8338</v>
      </c>
    </row>
    <row r="3417">
      <c r="A3417" t="inlineStr">
        <is>
          <t>Daily_Minor_Stops_2026_09_18.xlsx</t>
        </is>
      </c>
      <c r="B3417" t="inlineStr">
        <is>
          <t>Samridhi 5 Star Line</t>
        </is>
      </c>
      <c r="C3417" s="80" t="n">
        <v>46195</v>
      </c>
      <c r="D3417" t="inlineStr">
        <is>
          <t>FS-TTLi-2</t>
        </is>
      </c>
      <c r="E3417" t="inlineStr">
        <is>
          <t>LOD/TPG11: Move Time Out</t>
        </is>
      </c>
      <c r="F3417" t="n">
        <v>7</v>
      </c>
      <c r="G3417" t="n">
        <v>60.1949166666667</v>
      </c>
    </row>
    <row r="3418">
      <c r="A3418" t="inlineStr">
        <is>
          <t>Daily_Minor_Stops_2026_09_18.xlsx</t>
        </is>
      </c>
      <c r="B3418" t="inlineStr">
        <is>
          <t>Samridhi 5 Star Line</t>
        </is>
      </c>
      <c r="C3418" s="80" t="n">
        <v>46195</v>
      </c>
      <c r="D3418" t="inlineStr">
        <is>
          <t>FS-TTLi-2</t>
        </is>
      </c>
      <c r="E3418" t="inlineStr">
        <is>
          <t>FOR/BP11: Hand Over Of Blank Failed</t>
        </is>
      </c>
      <c r="F3418" t="n">
        <v>7</v>
      </c>
      <c r="G3418" t="n">
        <v>4.82871666666667</v>
      </c>
    </row>
    <row r="3419">
      <c r="A3419" t="inlineStr">
        <is>
          <t>Daily_Minor_Stops_2026_09_18.xlsx</t>
        </is>
      </c>
      <c r="B3419" t="inlineStr">
        <is>
          <t>Samridhi 5 Star Line</t>
        </is>
      </c>
      <c r="C3419" s="80" t="n">
        <v>46195</v>
      </c>
      <c r="D3419" t="inlineStr">
        <is>
          <t>FS-TTLi-3</t>
        </is>
      </c>
      <c r="E3419" t="inlineStr">
        <is>
          <t>LOD/TPG11: Move Time Out</t>
        </is>
      </c>
      <c r="F3419" t="n">
        <v>2</v>
      </c>
      <c r="G3419" t="n">
        <v>2.32741666666667</v>
      </c>
    </row>
    <row r="3420">
      <c r="A3420" t="inlineStr">
        <is>
          <t>Daily_Minor_Stops_2026_09_18.xlsx</t>
        </is>
      </c>
      <c r="B3420" t="inlineStr">
        <is>
          <t>Samridhi 5 Star Line</t>
        </is>
      </c>
      <c r="C3420" s="80" t="n">
        <v>46195</v>
      </c>
      <c r="D3420" t="inlineStr">
        <is>
          <t>FS-TTLi-3</t>
        </is>
      </c>
      <c r="E3420" t="inlineStr">
        <is>
          <t>FOR/BP11: Hand Over Of Blank Failed</t>
        </is>
      </c>
      <c r="F3420" t="n">
        <v>6</v>
      </c>
      <c r="G3420" t="n">
        <v>3.98745</v>
      </c>
    </row>
    <row r="3421">
      <c r="A3421" t="inlineStr">
        <is>
          <t>Daily_Minor_Stops_2026_09_18.xlsx</t>
        </is>
      </c>
      <c r="B3421" t="inlineStr">
        <is>
          <t>Samridhi 5 Star Line</t>
        </is>
      </c>
      <c r="C3421" s="80" t="n">
        <v>46196</v>
      </c>
      <c r="D3421" t="inlineStr">
        <is>
          <t>FS-HCM-1</t>
        </is>
      </c>
      <c r="E3421" t="inlineStr">
        <is>
          <t>FBX: Overflow At Infeed</t>
        </is>
      </c>
      <c r="F3421" t="n">
        <v>19</v>
      </c>
      <c r="G3421" t="n">
        <v>11.34555</v>
      </c>
    </row>
    <row r="3422">
      <c r="A3422" t="inlineStr">
        <is>
          <t>Daily_Minor_Stops_2026_09_18.xlsx</t>
        </is>
      </c>
      <c r="B3422" t="inlineStr">
        <is>
          <t>Samridhi 5 Star Line</t>
        </is>
      </c>
      <c r="C3422" s="80" t="n">
        <v>46196</v>
      </c>
      <c r="D3422" t="inlineStr">
        <is>
          <t>FS-HCM-1</t>
        </is>
      </c>
      <c r="E3422" t="inlineStr">
        <is>
          <t>FBX: Jam At Infeed</t>
        </is>
      </c>
      <c r="F3422" t="n">
        <v>22</v>
      </c>
      <c r="G3422" t="n">
        <v>13.8269833333333</v>
      </c>
    </row>
    <row r="3423">
      <c r="A3423" t="inlineStr">
        <is>
          <t>Daily_Minor_Stops_2026_09_18.xlsx</t>
        </is>
      </c>
      <c r="B3423" t="inlineStr">
        <is>
          <t>Samridhi 5 Star Line</t>
        </is>
      </c>
      <c r="C3423" s="80" t="n">
        <v>46196</v>
      </c>
      <c r="D3423" t="inlineStr">
        <is>
          <t>FS-HCM-2</t>
        </is>
      </c>
      <c r="E3423" t="inlineStr">
        <is>
          <t>HXX: FilmTrackControl Film Out Of Window</t>
        </is>
      </c>
      <c r="F3423" t="n">
        <v>21</v>
      </c>
      <c r="G3423" t="n">
        <v>17.32005</v>
      </c>
    </row>
    <row r="3424">
      <c r="A3424" t="inlineStr">
        <is>
          <t>Daily_Minor_Stops_2026_09_18.xlsx</t>
        </is>
      </c>
      <c r="B3424" t="inlineStr">
        <is>
          <t>Samridhi 5 Star Line</t>
        </is>
      </c>
      <c r="C3424" s="80" t="n">
        <v>46196</v>
      </c>
      <c r="D3424" t="inlineStr">
        <is>
          <t>FS-HCM-2</t>
        </is>
      </c>
      <c r="E3424" t="inlineStr">
        <is>
          <t>HXX: Both Film Reels Are Empty</t>
        </is>
      </c>
      <c r="F3424" t="n">
        <v>11</v>
      </c>
      <c r="G3424" t="n">
        <v>11.0432333333333</v>
      </c>
    </row>
    <row r="3425">
      <c r="A3425" t="inlineStr">
        <is>
          <t>Daily_Minor_Stops_2026_09_18.xlsx</t>
        </is>
      </c>
      <c r="B3425" t="inlineStr">
        <is>
          <t>Samridhi 5 Star Line</t>
        </is>
      </c>
      <c r="C3425" s="80" t="n">
        <v>46196</v>
      </c>
      <c r="D3425" t="inlineStr">
        <is>
          <t>FS-HCM-3</t>
        </is>
      </c>
      <c r="E3425" t="inlineStr">
        <is>
          <t>HXX: Film Is Broken</t>
        </is>
      </c>
      <c r="F3425" t="n">
        <v>23</v>
      </c>
      <c r="G3425" t="n">
        <v>16.3612333333333</v>
      </c>
    </row>
    <row r="3426">
      <c r="A3426" t="inlineStr">
        <is>
          <t>Daily_Minor_Stops_2026_09_18.xlsx</t>
        </is>
      </c>
      <c r="B3426" t="inlineStr">
        <is>
          <t>Samridhi 5 Star Line</t>
        </is>
      </c>
      <c r="C3426" s="80" t="n">
        <v>46196</v>
      </c>
      <c r="D3426" t="inlineStr">
        <is>
          <t>FS-HCM-3</t>
        </is>
      </c>
      <c r="E3426" t="inlineStr">
        <is>
          <t>FBX: Overflow At Infeed</t>
        </is>
      </c>
      <c r="F3426" t="n">
        <v>8</v>
      </c>
      <c r="G3426" t="n">
        <v>2.16815</v>
      </c>
    </row>
    <row r="3427">
      <c r="A3427" t="inlineStr">
        <is>
          <t>Daily_Minor_Stops_2026_09_18.xlsx</t>
        </is>
      </c>
      <c r="B3427" t="inlineStr">
        <is>
          <t>Samridhi 5 Star Line</t>
        </is>
      </c>
      <c r="C3427" s="80" t="n">
        <v>46196</v>
      </c>
      <c r="D3427" t="inlineStr">
        <is>
          <t>FS-HCM-4</t>
        </is>
      </c>
      <c r="E3427" t="inlineStr">
        <is>
          <t>HXX: Both Film Reels Are Empty</t>
        </is>
      </c>
      <c r="F3427" t="n">
        <v>4</v>
      </c>
      <c r="G3427" t="n">
        <v>1.508</v>
      </c>
    </row>
    <row r="3428">
      <c r="A3428" t="inlineStr">
        <is>
          <t>Daily_Minor_Stops_2026_09_18.xlsx</t>
        </is>
      </c>
      <c r="B3428" t="inlineStr">
        <is>
          <t>Samridhi 5 Star Line</t>
        </is>
      </c>
      <c r="C3428" s="80" t="n">
        <v>46196</v>
      </c>
      <c r="D3428" t="inlineStr">
        <is>
          <t>FS-HCM-4</t>
        </is>
      </c>
      <c r="E3428" t="inlineStr">
        <is>
          <t>FBX: Jam At Infeed</t>
        </is>
      </c>
      <c r="F3428" t="n">
        <v>4</v>
      </c>
      <c r="G3428" t="n">
        <v>1.17945</v>
      </c>
    </row>
    <row r="3429">
      <c r="A3429" t="inlineStr">
        <is>
          <t>Daily_Minor_Stops_2026_09_18.xlsx</t>
        </is>
      </c>
      <c r="B3429" t="inlineStr">
        <is>
          <t>Samridhi 5 Star Line</t>
        </is>
      </c>
      <c r="C3429" s="80" t="n">
        <v>46196</v>
      </c>
      <c r="D3429" t="inlineStr">
        <is>
          <t>FS-HRM-5</t>
        </is>
      </c>
      <c r="E3429" t="inlineStr">
        <is>
          <t>Position Error-2</t>
        </is>
      </c>
      <c r="F3429" t="n">
        <v>2</v>
      </c>
      <c r="G3429" t="n">
        <v>0.8279</v>
      </c>
    </row>
    <row r="3430">
      <c r="A3430" t="inlineStr">
        <is>
          <t>Daily_Minor_Stops_2026_09_18.xlsx</t>
        </is>
      </c>
      <c r="B3430" t="inlineStr">
        <is>
          <t>Samridhi 5 Star Line</t>
        </is>
      </c>
      <c r="C3430" s="80" t="n">
        <v>46196</v>
      </c>
      <c r="D3430" t="inlineStr">
        <is>
          <t>FS-HRM-5</t>
        </is>
      </c>
      <c r="E3430" t="inlineStr">
        <is>
          <t>Cover Machine Outfeed Open</t>
        </is>
      </c>
      <c r="F3430" t="n">
        <v>3</v>
      </c>
      <c r="G3430" t="n">
        <v>0.505916666666667</v>
      </c>
    </row>
    <row r="3431">
      <c r="A3431" t="inlineStr">
        <is>
          <t>Daily_Minor_Stops_2026_09_18.xlsx</t>
        </is>
      </c>
      <c r="B3431" t="inlineStr">
        <is>
          <t>Samridhi 5 Star Line</t>
        </is>
      </c>
      <c r="C3431" s="80" t="n">
        <v>46196</v>
      </c>
      <c r="D3431" t="inlineStr">
        <is>
          <t>FS-TTLi-1</t>
        </is>
      </c>
      <c r="E3431" t="inlineStr">
        <is>
          <t>LOD/TGR11: Robot-Gripper Sensor Fault</t>
        </is>
      </c>
      <c r="F3431" t="n">
        <v>5</v>
      </c>
      <c r="G3431" t="n">
        <v>1.17466666666667</v>
      </c>
    </row>
    <row r="3432">
      <c r="A3432" t="inlineStr">
        <is>
          <t>Daily_Minor_Stops_2026_09_18.xlsx</t>
        </is>
      </c>
      <c r="B3432" t="inlineStr">
        <is>
          <t>Samridhi 5 Star Line</t>
        </is>
      </c>
      <c r="C3432" s="80" t="n">
        <v>46196</v>
      </c>
      <c r="D3432" t="inlineStr">
        <is>
          <t>FS-TTLi-1</t>
        </is>
      </c>
      <c r="E3432" t="inlineStr">
        <is>
          <t>FOR/BP11: Hand Over Of Blank Failed</t>
        </is>
      </c>
      <c r="F3432" t="n">
        <v>5</v>
      </c>
      <c r="G3432" t="n">
        <v>2.50071666666667</v>
      </c>
    </row>
    <row r="3433">
      <c r="A3433" t="inlineStr">
        <is>
          <t>Daily_Minor_Stops_2026_09_18.xlsx</t>
        </is>
      </c>
      <c r="B3433" t="inlineStr">
        <is>
          <t>Samridhi 5 Star Line</t>
        </is>
      </c>
      <c r="C3433" s="80" t="n">
        <v>46196</v>
      </c>
      <c r="D3433" t="inlineStr">
        <is>
          <t>FS-TTLi-2</t>
        </is>
      </c>
      <c r="E3433" t="inlineStr">
        <is>
          <t>LOD/TPG11: Move Time Out</t>
        </is>
      </c>
      <c r="F3433" t="n">
        <v>17</v>
      </c>
      <c r="G3433" t="n">
        <v>13.3448666666667</v>
      </c>
    </row>
    <row r="3434">
      <c r="A3434" t="inlineStr">
        <is>
          <t>Daily_Minor_Stops_2026_09_18.xlsx</t>
        </is>
      </c>
      <c r="B3434" t="inlineStr">
        <is>
          <t>Samridhi 5 Star Line</t>
        </is>
      </c>
      <c r="C3434" s="80" t="n">
        <v>46196</v>
      </c>
      <c r="D3434" t="inlineStr">
        <is>
          <t>FS-TTLi-2</t>
        </is>
      </c>
      <c r="E3434" t="inlineStr">
        <is>
          <t>FOR/BP11: Hand Over Of Blank Failed</t>
        </is>
      </c>
      <c r="F3434" t="n">
        <v>3</v>
      </c>
      <c r="G3434" t="n">
        <v>3.82618333333333</v>
      </c>
    </row>
    <row r="3435">
      <c r="A3435" t="inlineStr">
        <is>
          <t>Daily_Minor_Stops_2026_09_18.xlsx</t>
        </is>
      </c>
      <c r="B3435" t="inlineStr">
        <is>
          <t>Samridhi 5 Star Line</t>
        </is>
      </c>
      <c r="C3435" s="80" t="n">
        <v>46196</v>
      </c>
      <c r="D3435" t="inlineStr">
        <is>
          <t>FS-TTLi-3</t>
        </is>
      </c>
      <c r="E3435" t="inlineStr">
        <is>
          <t>FOR/BP11: Hand Over Of Blank Failed</t>
        </is>
      </c>
      <c r="F3435" t="n">
        <v>3</v>
      </c>
      <c r="G3435" t="n">
        <v>1.00075</v>
      </c>
    </row>
    <row r="3436">
      <c r="A3436" t="inlineStr">
        <is>
          <t>Daily_Minor_Stops_2026_09_18.xlsx</t>
        </is>
      </c>
      <c r="B3436" t="inlineStr">
        <is>
          <t>Samridhi 5 Star Line</t>
        </is>
      </c>
      <c r="C3436" s="80" t="n">
        <v>46196</v>
      </c>
      <c r="D3436" t="inlineStr">
        <is>
          <t>FS-TTLi-3</t>
        </is>
      </c>
      <c r="E3436" t="inlineStr">
        <is>
          <t>CLO/CT11: Axis1 Position Error</t>
        </is>
      </c>
      <c r="F3436" t="n">
        <v>5</v>
      </c>
      <c r="G3436" t="n">
        <v>3.17283333333333</v>
      </c>
    </row>
    <row r="3437">
      <c r="A3437" t="inlineStr">
        <is>
          <t>Daily_Minor_Stops_2026_09_18.xlsx</t>
        </is>
      </c>
      <c r="B3437" t="inlineStr">
        <is>
          <t>Samridhi 5 Star Line</t>
        </is>
      </c>
      <c r="C3437" s="80" t="n">
        <v>46197</v>
      </c>
      <c r="D3437" t="inlineStr">
        <is>
          <t>FS-HCM-1</t>
        </is>
      </c>
      <c r="E3437" t="inlineStr">
        <is>
          <t>FBX: Overflow At Infeed</t>
        </is>
      </c>
      <c r="F3437" t="n">
        <v>9</v>
      </c>
      <c r="G3437" t="n">
        <v>3.31918333333333</v>
      </c>
    </row>
    <row r="3438">
      <c r="A3438" t="inlineStr">
        <is>
          <t>Daily_Minor_Stops_2026_09_18.xlsx</t>
        </is>
      </c>
      <c r="B3438" t="inlineStr">
        <is>
          <t>Samridhi 5 Star Line</t>
        </is>
      </c>
      <c r="C3438" s="80" t="n">
        <v>46197</v>
      </c>
      <c r="D3438" t="inlineStr">
        <is>
          <t>FS-HCM-1</t>
        </is>
      </c>
      <c r="E3438" t="inlineStr">
        <is>
          <t>FBX: Jam At Infeed</t>
        </is>
      </c>
      <c r="F3438" t="n">
        <v>35</v>
      </c>
      <c r="G3438" t="n">
        <v>15.9938833333333</v>
      </c>
    </row>
    <row r="3439">
      <c r="A3439" t="inlineStr">
        <is>
          <t>Daily_Minor_Stops_2026_09_18.xlsx</t>
        </is>
      </c>
      <c r="B3439" t="inlineStr">
        <is>
          <t>Samridhi 5 Star Line</t>
        </is>
      </c>
      <c r="C3439" s="80" t="n">
        <v>46197</v>
      </c>
      <c r="D3439" t="inlineStr">
        <is>
          <t>FS-HCM-2</t>
        </is>
      </c>
      <c r="E3439" t="inlineStr">
        <is>
          <t>HXX: FilmTrackControl Film Out Of Window</t>
        </is>
      </c>
      <c r="F3439" t="n">
        <v>52</v>
      </c>
      <c r="G3439" t="n">
        <v>41.0149</v>
      </c>
    </row>
    <row r="3440">
      <c r="A3440" t="inlineStr">
        <is>
          <t>Daily_Minor_Stops_2026_09_18.xlsx</t>
        </is>
      </c>
      <c r="B3440" t="inlineStr">
        <is>
          <t>Samridhi 5 Star Line</t>
        </is>
      </c>
      <c r="C3440" s="80" t="n">
        <v>46197</v>
      </c>
      <c r="D3440" t="inlineStr">
        <is>
          <t>FS-HCM-2</t>
        </is>
      </c>
      <c r="E3440" t="inlineStr">
        <is>
          <t>HXX: Data Printer Not Ready</t>
        </is>
      </c>
      <c r="F3440" t="n">
        <v>28</v>
      </c>
      <c r="G3440" t="n">
        <v>19.6760666666667</v>
      </c>
    </row>
    <row r="3441">
      <c r="A3441" t="inlineStr">
        <is>
          <t>Daily_Minor_Stops_2026_09_18.xlsx</t>
        </is>
      </c>
      <c r="B3441" t="inlineStr">
        <is>
          <t>Samridhi 5 Star Line</t>
        </is>
      </c>
      <c r="C3441" s="80" t="n">
        <v>46197</v>
      </c>
      <c r="D3441" t="inlineStr">
        <is>
          <t>FS-HCM-3</t>
        </is>
      </c>
      <c r="E3441" t="inlineStr">
        <is>
          <t>HXX: Film Is Broken</t>
        </is>
      </c>
      <c r="F3441" t="n">
        <v>25</v>
      </c>
      <c r="G3441" t="n">
        <v>16.50645</v>
      </c>
    </row>
    <row r="3442">
      <c r="A3442" t="inlineStr">
        <is>
          <t>Daily_Minor_Stops_2026_09_18.xlsx</t>
        </is>
      </c>
      <c r="B3442" t="inlineStr">
        <is>
          <t>Samridhi 5 Star Line</t>
        </is>
      </c>
      <c r="C3442" s="80" t="n">
        <v>46197</v>
      </c>
      <c r="D3442" t="inlineStr">
        <is>
          <t>FS-HCM-3</t>
        </is>
      </c>
      <c r="E3442" t="inlineStr">
        <is>
          <t>FBX: Overflow At Infeed</t>
        </is>
      </c>
      <c r="F3442" t="n">
        <v>4</v>
      </c>
      <c r="G3442" t="n">
        <v>2.33111666666667</v>
      </c>
    </row>
    <row r="3443">
      <c r="A3443" t="inlineStr">
        <is>
          <t>Daily_Minor_Stops_2026_09_18.xlsx</t>
        </is>
      </c>
      <c r="B3443" t="inlineStr">
        <is>
          <t>Samridhi 5 Star Line</t>
        </is>
      </c>
      <c r="C3443" s="80" t="n">
        <v>46197</v>
      </c>
      <c r="D3443" t="inlineStr">
        <is>
          <t>FS-HCM-4</t>
        </is>
      </c>
      <c r="E3443" t="inlineStr">
        <is>
          <t>HXX: Film Is Broken</t>
        </is>
      </c>
      <c r="F3443" t="n">
        <v>3</v>
      </c>
      <c r="G3443" t="n">
        <v>2.33425</v>
      </c>
    </row>
    <row r="3444">
      <c r="A3444" t="inlineStr">
        <is>
          <t>Daily_Minor_Stops_2026_09_18.xlsx</t>
        </is>
      </c>
      <c r="B3444" t="inlineStr">
        <is>
          <t>Samridhi 5 Star Line</t>
        </is>
      </c>
      <c r="C3444" s="80" t="n">
        <v>46197</v>
      </c>
      <c r="D3444" t="inlineStr">
        <is>
          <t>FS-HCM-4</t>
        </is>
      </c>
      <c r="E3444" t="inlineStr">
        <is>
          <t>HXX: Both Film Reels Are Empty</t>
        </is>
      </c>
      <c r="F3444" t="n">
        <v>3</v>
      </c>
      <c r="G3444" t="n">
        <v>0.8379</v>
      </c>
    </row>
    <row r="3445">
      <c r="A3445" t="inlineStr">
        <is>
          <t>Daily_Minor_Stops_2026_09_18.xlsx</t>
        </is>
      </c>
      <c r="B3445" t="inlineStr">
        <is>
          <t>Samridhi 5 Star Line</t>
        </is>
      </c>
      <c r="C3445" s="80" t="n">
        <v>46197</v>
      </c>
      <c r="D3445" t="inlineStr">
        <is>
          <t>FS-HRM-5</t>
        </is>
      </c>
      <c r="E3445" t="inlineStr">
        <is>
          <t>Position Error-2</t>
        </is>
      </c>
      <c r="F3445" t="n">
        <v>6</v>
      </c>
      <c r="G3445" t="n">
        <v>3.83488333333333</v>
      </c>
    </row>
    <row r="3446">
      <c r="A3446" t="inlineStr">
        <is>
          <t>Daily_Minor_Stops_2026_09_18.xlsx</t>
        </is>
      </c>
      <c r="B3446" t="inlineStr">
        <is>
          <t>Samridhi 5 Star Line</t>
        </is>
      </c>
      <c r="C3446" s="80" t="n">
        <v>46197</v>
      </c>
      <c r="D3446" t="inlineStr">
        <is>
          <t>FS-HRM-5</t>
        </is>
      </c>
      <c r="E3446" t="inlineStr">
        <is>
          <t>Cover Machine Outfeed Open</t>
        </is>
      </c>
      <c r="F3446" t="n">
        <v>5</v>
      </c>
      <c r="G3446" t="n">
        <v>5.82708333333333</v>
      </c>
    </row>
    <row r="3447">
      <c r="A3447" t="inlineStr">
        <is>
          <t>Daily_Minor_Stops_2026_09_18.xlsx</t>
        </is>
      </c>
      <c r="B3447" t="inlineStr">
        <is>
          <t>Samridhi 5 Star Line</t>
        </is>
      </c>
      <c r="C3447" s="80" t="n">
        <v>46197</v>
      </c>
      <c r="D3447" t="inlineStr">
        <is>
          <t>FS-TTLi-1</t>
        </is>
      </c>
      <c r="E3447" t="inlineStr">
        <is>
          <t>LOD/TGR11: Robot-Gripper Sensor Fault</t>
        </is>
      </c>
      <c r="F3447" t="n">
        <v>6</v>
      </c>
      <c r="G3447" t="n">
        <v>3.17576666666667</v>
      </c>
    </row>
    <row r="3448">
      <c r="A3448" t="inlineStr">
        <is>
          <t>Daily_Minor_Stops_2026_09_18.xlsx</t>
        </is>
      </c>
      <c r="B3448" t="inlineStr">
        <is>
          <t>Samridhi 5 Star Line</t>
        </is>
      </c>
      <c r="C3448" s="80" t="n">
        <v>46197</v>
      </c>
      <c r="D3448" t="inlineStr">
        <is>
          <t>FS-TTLi-1</t>
        </is>
      </c>
      <c r="E3448" t="inlineStr">
        <is>
          <t>FOR/BP11: Hand Over Of Blank Failed</t>
        </is>
      </c>
      <c r="F3448" t="n">
        <v>4</v>
      </c>
      <c r="G3448" t="n">
        <v>2.16028333333333</v>
      </c>
    </row>
    <row r="3449">
      <c r="A3449" t="inlineStr">
        <is>
          <t>Daily_Minor_Stops_2026_09_18.xlsx</t>
        </is>
      </c>
      <c r="B3449" t="inlineStr">
        <is>
          <t>Samridhi 5 Star Line</t>
        </is>
      </c>
      <c r="C3449" s="80" t="n">
        <v>46197</v>
      </c>
      <c r="D3449" t="inlineStr">
        <is>
          <t>FS-TTLi-2</t>
        </is>
      </c>
      <c r="E3449" t="inlineStr">
        <is>
          <t>TTL1X/CS11: Lost Tray In Sliding Area</t>
        </is>
      </c>
      <c r="F3449" t="n">
        <v>3</v>
      </c>
      <c r="G3449" t="n">
        <v>1.50193333333333</v>
      </c>
    </row>
    <row r="3450">
      <c r="A3450" t="inlineStr">
        <is>
          <t>Daily_Minor_Stops_2026_09_18.xlsx</t>
        </is>
      </c>
      <c r="B3450" t="inlineStr">
        <is>
          <t>Samridhi 5 Star Line</t>
        </is>
      </c>
      <c r="C3450" s="80" t="n">
        <v>46197</v>
      </c>
      <c r="D3450" t="inlineStr">
        <is>
          <t>FS-TTLi-2</t>
        </is>
      </c>
      <c r="E3450" t="inlineStr">
        <is>
          <t>FOR/BP11: Hand Over Of Blank Failed</t>
        </is>
      </c>
      <c r="F3450" t="n">
        <v>5</v>
      </c>
      <c r="G3450" t="n">
        <v>5.15978333333333</v>
      </c>
    </row>
    <row r="3451">
      <c r="A3451" t="inlineStr">
        <is>
          <t>Daily_Minor_Stops_2026_09_18.xlsx</t>
        </is>
      </c>
      <c r="B3451" t="inlineStr">
        <is>
          <t>Samridhi 5 Star Line</t>
        </is>
      </c>
      <c r="C3451" s="80" t="n">
        <v>46197</v>
      </c>
      <c r="D3451" t="inlineStr">
        <is>
          <t>FS-TTLi-3</t>
        </is>
      </c>
      <c r="E3451" t="inlineStr">
        <is>
          <t>TTL1X/CS11: BoxJam In Front Of CS</t>
        </is>
      </c>
      <c r="F3451" t="n">
        <v>2</v>
      </c>
      <c r="G3451" t="n">
        <v>2.16021666666667</v>
      </c>
    </row>
    <row r="3452">
      <c r="A3452" t="inlineStr">
        <is>
          <t>Daily_Minor_Stops_2026_09_18.xlsx</t>
        </is>
      </c>
      <c r="B3452" t="inlineStr">
        <is>
          <t>Samridhi 5 Star Line</t>
        </is>
      </c>
      <c r="C3452" s="80" t="n">
        <v>46197</v>
      </c>
      <c r="D3452" t="inlineStr">
        <is>
          <t>FS-TTLi-3</t>
        </is>
      </c>
      <c r="E3452" t="inlineStr">
        <is>
          <t>FOR/BP11: Hand Over Of Blank Failed</t>
        </is>
      </c>
      <c r="F3452" t="n">
        <v>9</v>
      </c>
      <c r="G3452" t="n">
        <v>8.98865</v>
      </c>
    </row>
    <row r="3453">
      <c r="A3453" t="inlineStr">
        <is>
          <t>Daily_Minor_Stops_2026_09_18.xlsx</t>
        </is>
      </c>
      <c r="B3453" t="inlineStr">
        <is>
          <t>Samridhi 5 Star Line</t>
        </is>
      </c>
      <c r="C3453" s="80" t="n">
        <v>46198</v>
      </c>
      <c r="D3453" t="inlineStr">
        <is>
          <t>FS-HCM-1</t>
        </is>
      </c>
      <c r="E3453" t="inlineStr">
        <is>
          <t>FBX: Overflow At Infeed</t>
        </is>
      </c>
      <c r="F3453" t="n">
        <v>27</v>
      </c>
      <c r="G3453" t="n">
        <v>11.835</v>
      </c>
    </row>
    <row r="3454">
      <c r="A3454" t="inlineStr">
        <is>
          <t>Daily_Minor_Stops_2026_09_18.xlsx</t>
        </is>
      </c>
      <c r="B3454" t="inlineStr">
        <is>
          <t>Samridhi 5 Star Line</t>
        </is>
      </c>
      <c r="C3454" s="80" t="n">
        <v>46198</v>
      </c>
      <c r="D3454" t="inlineStr">
        <is>
          <t>FS-HCM-1</t>
        </is>
      </c>
      <c r="E3454" t="inlineStr">
        <is>
          <t>FBX: Jam At Infeed</t>
        </is>
      </c>
      <c r="F3454" t="n">
        <v>33</v>
      </c>
      <c r="G3454" t="n">
        <v>12.18225</v>
      </c>
    </row>
    <row r="3455">
      <c r="A3455" t="inlineStr">
        <is>
          <t>Daily_Minor_Stops_2026_09_18.xlsx</t>
        </is>
      </c>
      <c r="B3455" t="inlineStr">
        <is>
          <t>Samridhi 5 Star Line</t>
        </is>
      </c>
      <c r="C3455" s="80" t="n">
        <v>46198</v>
      </c>
      <c r="D3455" t="inlineStr">
        <is>
          <t>FS-HCM-2</t>
        </is>
      </c>
      <c r="E3455" t="inlineStr">
        <is>
          <t>HXX: Data Printer Not Ready</t>
        </is>
      </c>
      <c r="F3455" t="n">
        <v>11</v>
      </c>
      <c r="G3455" t="n">
        <v>9.16506666666667</v>
      </c>
    </row>
    <row r="3456">
      <c r="A3456" t="inlineStr">
        <is>
          <t>Daily_Minor_Stops_2026_09_18.xlsx</t>
        </is>
      </c>
      <c r="B3456" t="inlineStr">
        <is>
          <t>Samridhi 5 Star Line</t>
        </is>
      </c>
      <c r="C3456" s="80" t="n">
        <v>46198</v>
      </c>
      <c r="D3456" t="inlineStr">
        <is>
          <t>FS-HCM-2</t>
        </is>
      </c>
      <c r="E3456" t="inlineStr">
        <is>
          <t>FBX: Jam At Infeed</t>
        </is>
      </c>
      <c r="F3456" t="n">
        <v>12</v>
      </c>
      <c r="G3456" t="n">
        <v>5.68861666666667</v>
      </c>
    </row>
    <row r="3457">
      <c r="A3457" t="inlineStr">
        <is>
          <t>Daily_Minor_Stops_2026_09_18.xlsx</t>
        </is>
      </c>
      <c r="B3457" t="inlineStr">
        <is>
          <t>Samridhi 5 Star Line</t>
        </is>
      </c>
      <c r="C3457" s="80" t="n">
        <v>46198</v>
      </c>
      <c r="D3457" t="inlineStr">
        <is>
          <t>FS-HCM-3</t>
        </is>
      </c>
      <c r="E3457" t="inlineStr">
        <is>
          <t>HXX: Both Film Reels Are Empty</t>
        </is>
      </c>
      <c r="F3457" t="n">
        <v>22</v>
      </c>
      <c r="G3457" t="n">
        <v>25.0065</v>
      </c>
    </row>
    <row r="3458">
      <c r="A3458" t="inlineStr">
        <is>
          <t>Daily_Minor_Stops_2026_09_18.xlsx</t>
        </is>
      </c>
      <c r="B3458" t="inlineStr">
        <is>
          <t>Samridhi 5 Star Line</t>
        </is>
      </c>
      <c r="C3458" s="80" t="n">
        <v>46198</v>
      </c>
      <c r="D3458" t="inlineStr">
        <is>
          <t>FS-HCM-3</t>
        </is>
      </c>
      <c r="E3458" t="inlineStr">
        <is>
          <t>FBX: Jam At Infeed</t>
        </is>
      </c>
      <c r="F3458" t="n">
        <v>14</v>
      </c>
      <c r="G3458" t="n">
        <v>7.49975</v>
      </c>
    </row>
    <row r="3459">
      <c r="A3459" t="inlineStr">
        <is>
          <t>Daily_Minor_Stops_2026_09_18.xlsx</t>
        </is>
      </c>
      <c r="B3459" t="inlineStr">
        <is>
          <t>Samridhi 5 Star Line</t>
        </is>
      </c>
      <c r="C3459" s="80" t="n">
        <v>46198</v>
      </c>
      <c r="D3459" t="inlineStr">
        <is>
          <t>FS-HCM-4</t>
        </is>
      </c>
      <c r="E3459" t="inlineStr">
        <is>
          <t>HXX: Too Many Consecutive Rejects</t>
        </is>
      </c>
      <c r="F3459" t="n">
        <v>4</v>
      </c>
      <c r="G3459" t="n">
        <v>1.16848333333333</v>
      </c>
    </row>
    <row r="3460">
      <c r="A3460" t="inlineStr">
        <is>
          <t>Daily_Minor_Stops_2026_09_18.xlsx</t>
        </is>
      </c>
      <c r="B3460" t="inlineStr">
        <is>
          <t>Samridhi 5 Star Line</t>
        </is>
      </c>
      <c r="C3460" s="80" t="n">
        <v>46198</v>
      </c>
      <c r="D3460" t="inlineStr">
        <is>
          <t>FS-HCM-4</t>
        </is>
      </c>
      <c r="E3460" t="inlineStr">
        <is>
          <t>FBX: Overflow At Infeed</t>
        </is>
      </c>
      <c r="F3460" t="n">
        <v>15</v>
      </c>
      <c r="G3460" t="n">
        <v>7.02081666666667</v>
      </c>
    </row>
    <row r="3461">
      <c r="A3461" t="inlineStr">
        <is>
          <t>Daily_Minor_Stops_2026_09_18.xlsx</t>
        </is>
      </c>
      <c r="B3461" t="inlineStr">
        <is>
          <t>Samridhi 5 Star Line</t>
        </is>
      </c>
      <c r="C3461" s="80" t="n">
        <v>46198</v>
      </c>
      <c r="D3461" t="inlineStr">
        <is>
          <t>FS-HRM-5</t>
        </is>
      </c>
      <c r="E3461" t="inlineStr">
        <is>
          <t>Not Ready-2</t>
        </is>
      </c>
      <c r="F3461" t="n">
        <v>4</v>
      </c>
      <c r="G3461" t="n">
        <v>8.332850000000001</v>
      </c>
    </row>
    <row r="3462">
      <c r="A3462" t="inlineStr">
        <is>
          <t>Daily_Minor_Stops_2026_09_18.xlsx</t>
        </is>
      </c>
      <c r="B3462" t="inlineStr">
        <is>
          <t>Samridhi 5 Star Line</t>
        </is>
      </c>
      <c r="C3462" s="80" t="n">
        <v>46198</v>
      </c>
      <c r="D3462" t="inlineStr">
        <is>
          <t>FS-HRM-5</t>
        </is>
      </c>
      <c r="E3462" t="inlineStr">
        <is>
          <t>Cover Machine Outfeed Open</t>
        </is>
      </c>
      <c r="F3462" t="n">
        <v>8</v>
      </c>
      <c r="G3462" t="n">
        <v>16.4993</v>
      </c>
    </row>
    <row r="3463">
      <c r="A3463" t="inlineStr">
        <is>
          <t>Daily_Minor_Stops_2026_09_18.xlsx</t>
        </is>
      </c>
      <c r="B3463" t="inlineStr">
        <is>
          <t>Samridhi 5 Star Line</t>
        </is>
      </c>
      <c r="C3463" s="80" t="n">
        <v>46198</v>
      </c>
      <c r="D3463" t="inlineStr">
        <is>
          <t>FS-TTLi-1</t>
        </is>
      </c>
      <c r="E3463" t="inlineStr">
        <is>
          <t>LOD/TGR11: Robot-Gripper Sensor Fault</t>
        </is>
      </c>
      <c r="F3463" t="n">
        <v>10</v>
      </c>
      <c r="G3463" t="n">
        <v>17.6658166666667</v>
      </c>
    </row>
    <row r="3464">
      <c r="A3464" t="inlineStr">
        <is>
          <t>Daily_Minor_Stops_2026_09_18.xlsx</t>
        </is>
      </c>
      <c r="B3464" t="inlineStr">
        <is>
          <t>Samridhi 5 Star Line</t>
        </is>
      </c>
      <c r="C3464" s="80" t="n">
        <v>46198</v>
      </c>
      <c r="D3464" t="inlineStr">
        <is>
          <t>FS-TTLi-1</t>
        </is>
      </c>
      <c r="E3464" t="inlineStr">
        <is>
          <t>FOR/BP11: Hand Over Of Blank Failed</t>
        </is>
      </c>
      <c r="F3464" t="n">
        <v>7</v>
      </c>
      <c r="G3464" t="n">
        <v>4.65206666666667</v>
      </c>
    </row>
    <row r="3465">
      <c r="A3465" t="inlineStr">
        <is>
          <t>Daily_Minor_Stops_2026_09_18.xlsx</t>
        </is>
      </c>
      <c r="B3465" t="inlineStr">
        <is>
          <t>Samridhi 5 Star Line</t>
        </is>
      </c>
      <c r="C3465" s="80" t="n">
        <v>46198</v>
      </c>
      <c r="D3465" t="inlineStr">
        <is>
          <t>FS-TTLi-2</t>
        </is>
      </c>
      <c r="E3465" t="inlineStr">
        <is>
          <t>LOD/TPG11: Move Time Out</t>
        </is>
      </c>
      <c r="F3465" t="n">
        <v>4</v>
      </c>
      <c r="G3465" t="n">
        <v>3.31663333333333</v>
      </c>
    </row>
    <row r="3466">
      <c r="A3466" t="inlineStr">
        <is>
          <t>Daily_Minor_Stops_2026_09_18.xlsx</t>
        </is>
      </c>
      <c r="B3466" t="inlineStr">
        <is>
          <t>Samridhi 5 Star Line</t>
        </is>
      </c>
      <c r="C3466" s="80" t="n">
        <v>46198</v>
      </c>
      <c r="D3466" t="inlineStr">
        <is>
          <t>FS-TTLi-2</t>
        </is>
      </c>
      <c r="E3466" t="inlineStr">
        <is>
          <t>FOR/BP11: Hand Over Of Blank Failed</t>
        </is>
      </c>
      <c r="F3466" t="n">
        <v>13</v>
      </c>
      <c r="G3466" t="n">
        <v>6.01021666666667</v>
      </c>
    </row>
    <row r="3467">
      <c r="A3467" t="inlineStr">
        <is>
          <t>Daily_Minor_Stops_2026_09_18.xlsx</t>
        </is>
      </c>
      <c r="B3467" t="inlineStr">
        <is>
          <t>Samridhi 5 Star Line</t>
        </is>
      </c>
      <c r="C3467" s="80" t="n">
        <v>46198</v>
      </c>
      <c r="D3467" t="inlineStr">
        <is>
          <t>FS-TTLi-3</t>
        </is>
      </c>
      <c r="E3467" t="inlineStr">
        <is>
          <t>LOD/TGR11: Robot-Gripper Sensor Fault</t>
        </is>
      </c>
      <c r="F3467" t="n">
        <v>5</v>
      </c>
      <c r="G3467" t="n">
        <v>2.33493333333333</v>
      </c>
    </row>
    <row r="3468">
      <c r="A3468" t="inlineStr">
        <is>
          <t>Daily_Minor_Stops_2026_09_18.xlsx</t>
        </is>
      </c>
      <c r="B3468" t="inlineStr">
        <is>
          <t>Samridhi 5 Star Line</t>
        </is>
      </c>
      <c r="C3468" s="80" t="n">
        <v>46198</v>
      </c>
      <c r="D3468" t="inlineStr">
        <is>
          <t>FS-TTLi-3</t>
        </is>
      </c>
      <c r="E3468" t="inlineStr">
        <is>
          <t>FOR/BP11: Hand Over Of Blank Failed</t>
        </is>
      </c>
      <c r="F3468" t="n">
        <v>9</v>
      </c>
      <c r="G3468" t="n">
        <v>24.34695</v>
      </c>
    </row>
    <row r="3469">
      <c r="A3469" t="inlineStr">
        <is>
          <t>Daily_Minor_Stops_2026_09_18.xlsx</t>
        </is>
      </c>
      <c r="B3469" t="inlineStr">
        <is>
          <t>Samridhi 5 Star Line</t>
        </is>
      </c>
      <c r="C3469" s="80" t="n">
        <v>46199</v>
      </c>
      <c r="D3469" t="inlineStr">
        <is>
          <t>FS-HCM-1</t>
        </is>
      </c>
      <c r="E3469" t="inlineStr">
        <is>
          <t>FBX: Jam At Infeed</t>
        </is>
      </c>
      <c r="F3469" t="n">
        <v>23</v>
      </c>
      <c r="G3469" t="n">
        <v>7.66868333333333</v>
      </c>
    </row>
    <row r="3470">
      <c r="A3470" t="inlineStr">
        <is>
          <t>Daily_Minor_Stops_2026_09_18.xlsx</t>
        </is>
      </c>
      <c r="B3470" t="inlineStr">
        <is>
          <t>Samridhi 5 Star Line</t>
        </is>
      </c>
      <c r="C3470" s="80" t="n">
        <v>46199</v>
      </c>
      <c r="D3470" t="inlineStr">
        <is>
          <t>FS-HCM-1</t>
        </is>
      </c>
      <c r="E3470" t="inlineStr">
        <is>
          <t>Cover Machine Discharge Open</t>
        </is>
      </c>
      <c r="F3470" t="n">
        <v>10</v>
      </c>
      <c r="G3470" t="n">
        <v>3.83271666666667</v>
      </c>
    </row>
    <row r="3471">
      <c r="A3471" t="inlineStr">
        <is>
          <t>Daily_Minor_Stops_2026_09_18.xlsx</t>
        </is>
      </c>
      <c r="B3471" t="inlineStr">
        <is>
          <t>Samridhi 5 Star Line</t>
        </is>
      </c>
      <c r="C3471" s="80" t="n">
        <v>46199</v>
      </c>
      <c r="D3471" t="inlineStr">
        <is>
          <t>FS-HCM-2</t>
        </is>
      </c>
      <c r="E3471" t="inlineStr">
        <is>
          <t>HXX: Data Printer Not Ready</t>
        </is>
      </c>
      <c r="F3471" t="n">
        <v>10</v>
      </c>
      <c r="G3471" t="n">
        <v>6.35108333333333</v>
      </c>
    </row>
    <row r="3472">
      <c r="A3472" t="inlineStr">
        <is>
          <t>Daily_Minor_Stops_2026_09_18.xlsx</t>
        </is>
      </c>
      <c r="B3472" t="inlineStr">
        <is>
          <t>Samridhi 5 Star Line</t>
        </is>
      </c>
      <c r="C3472" s="80" t="n">
        <v>46199</v>
      </c>
      <c r="D3472" t="inlineStr">
        <is>
          <t>FS-HCM-2</t>
        </is>
      </c>
      <c r="E3472" t="inlineStr">
        <is>
          <t>FBX: Jam At Infeed</t>
        </is>
      </c>
      <c r="F3472" t="n">
        <v>15</v>
      </c>
      <c r="G3472" t="n">
        <v>4.16671666666667</v>
      </c>
    </row>
    <row r="3473">
      <c r="A3473" t="inlineStr">
        <is>
          <t>Daily_Minor_Stops_2026_09_18.xlsx</t>
        </is>
      </c>
      <c r="B3473" t="inlineStr">
        <is>
          <t>Samridhi 5 Star Line</t>
        </is>
      </c>
      <c r="C3473" s="80" t="n">
        <v>46199</v>
      </c>
      <c r="D3473" t="inlineStr">
        <is>
          <t>FS-HCM-3</t>
        </is>
      </c>
      <c r="E3473" t="inlineStr">
        <is>
          <t>HXX: Both Film Reels Are Empty</t>
        </is>
      </c>
      <c r="F3473" t="n">
        <v>18</v>
      </c>
      <c r="G3473" t="n">
        <v>6.50296666666667</v>
      </c>
    </row>
    <row r="3474">
      <c r="A3474" t="inlineStr">
        <is>
          <t>Daily_Minor_Stops_2026_09_18.xlsx</t>
        </is>
      </c>
      <c r="B3474" t="inlineStr">
        <is>
          <t>Samridhi 5 Star Line</t>
        </is>
      </c>
      <c r="C3474" s="80" t="n">
        <v>46199</v>
      </c>
      <c r="D3474" t="inlineStr">
        <is>
          <t>FS-HCM-3</t>
        </is>
      </c>
      <c r="E3474" t="inlineStr">
        <is>
          <t>FBX: Jam At Infeed</t>
        </is>
      </c>
      <c r="F3474" t="n">
        <v>11</v>
      </c>
      <c r="G3474" t="n">
        <v>8.163883333333329</v>
      </c>
    </row>
    <row r="3475">
      <c r="A3475" t="inlineStr">
        <is>
          <t>Daily_Minor_Stops_2026_09_18.xlsx</t>
        </is>
      </c>
      <c r="B3475" t="inlineStr">
        <is>
          <t>Samridhi 5 Star Line</t>
        </is>
      </c>
      <c r="C3475" s="80" t="n">
        <v>46199</v>
      </c>
      <c r="D3475" t="inlineStr">
        <is>
          <t>FS-HCM-4</t>
        </is>
      </c>
      <c r="E3475" t="inlineStr">
        <is>
          <t>HXX: Film Is Broken</t>
        </is>
      </c>
      <c r="F3475" t="n">
        <v>5</v>
      </c>
      <c r="G3475" t="n">
        <v>3.83408333333333</v>
      </c>
    </row>
    <row r="3476">
      <c r="A3476" t="inlineStr">
        <is>
          <t>Daily_Minor_Stops_2026_09_18.xlsx</t>
        </is>
      </c>
      <c r="B3476" t="inlineStr">
        <is>
          <t>Samridhi 5 Star Line</t>
        </is>
      </c>
      <c r="C3476" s="80" t="n">
        <v>46199</v>
      </c>
      <c r="D3476" t="inlineStr">
        <is>
          <t>FS-HCM-4</t>
        </is>
      </c>
      <c r="E3476" t="inlineStr">
        <is>
          <t>FBX: Overflow At Infeed</t>
        </is>
      </c>
      <c r="F3476" t="n">
        <v>23</v>
      </c>
      <c r="G3476" t="n">
        <v>10.6727333333333</v>
      </c>
    </row>
    <row r="3477">
      <c r="A3477" t="inlineStr">
        <is>
          <t>Daily_Minor_Stops_2026_09_18.xlsx</t>
        </is>
      </c>
      <c r="B3477" t="inlineStr">
        <is>
          <t>Samridhi 5 Star Line</t>
        </is>
      </c>
      <c r="C3477" s="80" t="n">
        <v>46199</v>
      </c>
      <c r="D3477" t="inlineStr">
        <is>
          <t>FS-HRM-5</t>
        </is>
      </c>
      <c r="E3477" t="inlineStr">
        <is>
          <t>Door Infeed Chain Open</t>
        </is>
      </c>
      <c r="F3477" t="n">
        <v>2</v>
      </c>
      <c r="G3477" t="n">
        <v>16.83635</v>
      </c>
    </row>
    <row r="3478">
      <c r="A3478" t="inlineStr">
        <is>
          <t>Daily_Minor_Stops_2026_09_18.xlsx</t>
        </is>
      </c>
      <c r="B3478" t="inlineStr">
        <is>
          <t>Samridhi 5 Star Line</t>
        </is>
      </c>
      <c r="C3478" s="80" t="n">
        <v>46199</v>
      </c>
      <c r="D3478" t="inlineStr">
        <is>
          <t>FS-HRM-5</t>
        </is>
      </c>
      <c r="E3478" t="inlineStr">
        <is>
          <t>Cover Machine Outfeed Open</t>
        </is>
      </c>
      <c r="F3478" t="n">
        <v>3</v>
      </c>
      <c r="G3478" t="n">
        <v>1.16746666666667</v>
      </c>
    </row>
    <row r="3479">
      <c r="A3479" t="inlineStr">
        <is>
          <t>Daily_Minor_Stops_2026_09_18.xlsx</t>
        </is>
      </c>
      <c r="B3479" t="inlineStr">
        <is>
          <t>Samridhi 5 Star Line</t>
        </is>
      </c>
      <c r="C3479" s="80" t="n">
        <v>46199</v>
      </c>
      <c r="D3479" t="inlineStr">
        <is>
          <t>FS-TTLi-1</t>
        </is>
      </c>
      <c r="E3479" t="inlineStr">
        <is>
          <t>TTL1X/CS11: Lost Tray In Sliding Area</t>
        </is>
      </c>
      <c r="F3479" t="n">
        <v>9</v>
      </c>
      <c r="G3479" t="n">
        <v>7.66733333333333</v>
      </c>
    </row>
    <row r="3480">
      <c r="A3480" t="inlineStr">
        <is>
          <t>Daily_Minor_Stops_2026_09_18.xlsx</t>
        </is>
      </c>
      <c r="B3480" t="inlineStr">
        <is>
          <t>Samridhi 5 Star Line</t>
        </is>
      </c>
      <c r="C3480" s="80" t="n">
        <v>46199</v>
      </c>
      <c r="D3480" t="inlineStr">
        <is>
          <t>FS-TTLi-1</t>
        </is>
      </c>
      <c r="E3480" t="inlineStr">
        <is>
          <t>FOR/BP11: Hand Over Of Blank Failed</t>
        </is>
      </c>
      <c r="F3480" t="n">
        <v>19</v>
      </c>
      <c r="G3480" t="n">
        <v>15.0255666666667</v>
      </c>
    </row>
    <row r="3481">
      <c r="A3481" t="inlineStr">
        <is>
          <t>Daily_Minor_Stops_2026_09_18.xlsx</t>
        </is>
      </c>
      <c r="B3481" t="inlineStr">
        <is>
          <t>Samridhi 5 Star Line</t>
        </is>
      </c>
      <c r="C3481" s="80" t="n">
        <v>46199</v>
      </c>
      <c r="D3481" t="inlineStr">
        <is>
          <t>FS-TTLi-2</t>
        </is>
      </c>
      <c r="E3481" t="inlineStr">
        <is>
          <t>FOR/FT11: Hand Over Failure Of Tray</t>
        </is>
      </c>
      <c r="F3481" t="n">
        <v>13</v>
      </c>
      <c r="G3481" t="n">
        <v>8.15423333333333</v>
      </c>
    </row>
    <row r="3482">
      <c r="A3482" t="inlineStr">
        <is>
          <t>Daily_Minor_Stops_2026_09_18.xlsx</t>
        </is>
      </c>
      <c r="B3482" t="inlineStr">
        <is>
          <t>Samridhi 5 Star Line</t>
        </is>
      </c>
      <c r="C3482" s="80" t="n">
        <v>46199</v>
      </c>
      <c r="D3482" t="inlineStr">
        <is>
          <t>FS-TTLi-2</t>
        </is>
      </c>
      <c r="E3482" t="inlineStr">
        <is>
          <t>FOR/BP11: Hand Over Of Blank Failed</t>
        </is>
      </c>
      <c r="F3482" t="n">
        <v>15</v>
      </c>
      <c r="G3482" t="n">
        <v>11.1694166666667</v>
      </c>
    </row>
    <row r="3483">
      <c r="A3483" t="inlineStr">
        <is>
          <t>Daily_Minor_Stops_2026_09_18.xlsx</t>
        </is>
      </c>
      <c r="B3483" t="inlineStr">
        <is>
          <t>Samridhi 5 Star Line</t>
        </is>
      </c>
      <c r="C3483" s="80" t="n">
        <v>46199</v>
      </c>
      <c r="D3483" t="inlineStr">
        <is>
          <t>FS-TTLi-3</t>
        </is>
      </c>
      <c r="E3483" t="inlineStr">
        <is>
          <t>FOR/BP11: Hand Over Of Blank Failed</t>
        </is>
      </c>
      <c r="F3483" t="n">
        <v>9</v>
      </c>
      <c r="G3483" t="n">
        <v>4.9943</v>
      </c>
    </row>
    <row r="3484">
      <c r="A3484" t="inlineStr">
        <is>
          <t>Daily_Minor_Stops_2026_09_18.xlsx</t>
        </is>
      </c>
      <c r="B3484" t="inlineStr">
        <is>
          <t>Samridhi 5 Star Line</t>
        </is>
      </c>
      <c r="C3484" s="80" t="n">
        <v>46199</v>
      </c>
      <c r="D3484" t="inlineStr">
        <is>
          <t>FS-TTLi-3</t>
        </is>
      </c>
      <c r="E3484" t="inlineStr">
        <is>
          <t>CLO/CSC11: Tray Length Not Ok</t>
        </is>
      </c>
      <c r="F3484" t="n">
        <v>7</v>
      </c>
      <c r="G3484" t="n">
        <v>6.50676666666667</v>
      </c>
    </row>
    <row r="3485">
      <c r="A3485" t="inlineStr">
        <is>
          <t>Daily_Minor_Stops_2026_09_18.xlsx</t>
        </is>
      </c>
      <c r="B3485" t="inlineStr">
        <is>
          <t>Samridhi 5 Star Line</t>
        </is>
      </c>
      <c r="C3485" s="80" t="n">
        <v>46200</v>
      </c>
      <c r="D3485" t="inlineStr">
        <is>
          <t>FS-HCM-1</t>
        </is>
      </c>
      <c r="E3485" t="inlineStr">
        <is>
          <t>HXX: Film Is Broken</t>
        </is>
      </c>
      <c r="F3485" t="n">
        <v>7</v>
      </c>
      <c r="G3485" t="n">
        <v>8.50085</v>
      </c>
    </row>
    <row r="3486">
      <c r="A3486" t="inlineStr">
        <is>
          <t>Daily_Minor_Stops_2026_09_18.xlsx</t>
        </is>
      </c>
      <c r="B3486" t="inlineStr">
        <is>
          <t>Samridhi 5 Star Line</t>
        </is>
      </c>
      <c r="C3486" s="80" t="n">
        <v>46200</v>
      </c>
      <c r="D3486" t="inlineStr">
        <is>
          <t>FS-HCM-1</t>
        </is>
      </c>
      <c r="E3486" t="inlineStr">
        <is>
          <t>HXX: Both Film Reels Are Empty</t>
        </is>
      </c>
      <c r="F3486" t="n">
        <v>10</v>
      </c>
      <c r="G3486" t="n">
        <v>6.50993333333333</v>
      </c>
    </row>
    <row r="3487">
      <c r="A3487" t="inlineStr">
        <is>
          <t>Daily_Minor_Stops_2026_09_18.xlsx</t>
        </is>
      </c>
      <c r="B3487" t="inlineStr">
        <is>
          <t>Samridhi 5 Star Line</t>
        </is>
      </c>
      <c r="C3487" s="80" t="n">
        <v>46200</v>
      </c>
      <c r="D3487" t="inlineStr">
        <is>
          <t>FS-HCM-2</t>
        </is>
      </c>
      <c r="E3487" t="inlineStr">
        <is>
          <t>HXX: FilmTrackControl Film Out Of Window</t>
        </is>
      </c>
      <c r="F3487" t="n">
        <v>9</v>
      </c>
      <c r="G3487" t="n">
        <v>4.84925</v>
      </c>
    </row>
    <row r="3488">
      <c r="A3488" t="inlineStr">
        <is>
          <t>Daily_Minor_Stops_2026_09_18.xlsx</t>
        </is>
      </c>
      <c r="B3488" t="inlineStr">
        <is>
          <t>Samridhi 5 Star Line</t>
        </is>
      </c>
      <c r="C3488" s="80" t="n">
        <v>46200</v>
      </c>
      <c r="D3488" t="inlineStr">
        <is>
          <t>FS-HCM-2</t>
        </is>
      </c>
      <c r="E3488" t="inlineStr">
        <is>
          <t>HXX: Data Printer Not Ready</t>
        </is>
      </c>
      <c r="F3488" t="n">
        <v>9</v>
      </c>
      <c r="G3488" t="n">
        <v>2.31035</v>
      </c>
    </row>
    <row r="3489">
      <c r="A3489" t="inlineStr">
        <is>
          <t>Daily_Minor_Stops_2026_09_18.xlsx</t>
        </is>
      </c>
      <c r="B3489" t="inlineStr">
        <is>
          <t>Samridhi 5 Star Line</t>
        </is>
      </c>
      <c r="C3489" s="80" t="n">
        <v>46200</v>
      </c>
      <c r="D3489" t="inlineStr">
        <is>
          <t>FS-HCM-3</t>
        </is>
      </c>
      <c r="E3489" t="inlineStr">
        <is>
          <t>HXX: Both Film Reels Are Empty</t>
        </is>
      </c>
      <c r="F3489" t="n">
        <v>17</v>
      </c>
      <c r="G3489" t="n">
        <v>8.000783333333329</v>
      </c>
    </row>
    <row r="3490">
      <c r="A3490" t="inlineStr">
        <is>
          <t>Daily_Minor_Stops_2026_09_18.xlsx</t>
        </is>
      </c>
      <c r="B3490" t="inlineStr">
        <is>
          <t>Samridhi 5 Star Line</t>
        </is>
      </c>
      <c r="C3490" s="80" t="n">
        <v>46200</v>
      </c>
      <c r="D3490" t="inlineStr">
        <is>
          <t>FS-HCM-3</t>
        </is>
      </c>
      <c r="E3490" t="inlineStr">
        <is>
          <t>FBX: Jam At Infeed</t>
        </is>
      </c>
      <c r="F3490" t="n">
        <v>13</v>
      </c>
      <c r="G3490" t="n">
        <v>7.68938333333333</v>
      </c>
    </row>
    <row r="3491">
      <c r="A3491" t="inlineStr">
        <is>
          <t>Daily_Minor_Stops_2026_09_18.xlsx</t>
        </is>
      </c>
      <c r="B3491" t="inlineStr">
        <is>
          <t>Samridhi 5 Star Line</t>
        </is>
      </c>
      <c r="C3491" s="80" t="n">
        <v>46200</v>
      </c>
      <c r="D3491" t="inlineStr">
        <is>
          <t>FS-HCM-4</t>
        </is>
      </c>
      <c r="E3491" t="inlineStr">
        <is>
          <t>HXX: Film Is Broken</t>
        </is>
      </c>
      <c r="F3491" t="n">
        <v>6</v>
      </c>
      <c r="G3491" t="n">
        <v>10.54445</v>
      </c>
    </row>
    <row r="3492">
      <c r="A3492" t="inlineStr">
        <is>
          <t>Daily_Minor_Stops_2026_09_18.xlsx</t>
        </is>
      </c>
      <c r="B3492" t="inlineStr">
        <is>
          <t>Samridhi 5 Star Line</t>
        </is>
      </c>
      <c r="C3492" s="80" t="n">
        <v>46200</v>
      </c>
      <c r="D3492" t="inlineStr">
        <is>
          <t>FS-HCM-4</t>
        </is>
      </c>
      <c r="E3492" t="inlineStr">
        <is>
          <t>FBX: Overflow At Infeed</t>
        </is>
      </c>
      <c r="F3492" t="n">
        <v>5</v>
      </c>
      <c r="G3492" t="n">
        <v>9.346833333333331</v>
      </c>
    </row>
    <row r="3493">
      <c r="A3493" t="inlineStr">
        <is>
          <t>Daily_Minor_Stops_2026_09_18.xlsx</t>
        </is>
      </c>
      <c r="B3493" t="inlineStr">
        <is>
          <t>Samridhi 5 Star Line</t>
        </is>
      </c>
      <c r="C3493" s="80" t="n">
        <v>46200</v>
      </c>
      <c r="D3493" t="inlineStr">
        <is>
          <t>FS-HRM-5</t>
        </is>
      </c>
      <c r="E3493" t="inlineStr">
        <is>
          <t>Film Registration Error</t>
        </is>
      </c>
      <c r="F3493" t="n">
        <v>2</v>
      </c>
      <c r="G3493" t="n">
        <v>0.160216666666667</v>
      </c>
    </row>
    <row r="3494">
      <c r="A3494" t="inlineStr">
        <is>
          <t>Daily_Minor_Stops_2026_09_18.xlsx</t>
        </is>
      </c>
      <c r="B3494" t="inlineStr">
        <is>
          <t>Samridhi 5 Star Line</t>
        </is>
      </c>
      <c r="C3494" s="80" t="n">
        <v>46200</v>
      </c>
      <c r="D3494" t="inlineStr">
        <is>
          <t>FS-HRM-5</t>
        </is>
      </c>
      <c r="E3494" t="inlineStr">
        <is>
          <t>Cover Machine Outfeed Open</t>
        </is>
      </c>
      <c r="F3494" t="n">
        <v>4</v>
      </c>
      <c r="G3494" t="n">
        <v>1.00043333333333</v>
      </c>
    </row>
    <row r="3495">
      <c r="A3495" t="inlineStr">
        <is>
          <t>Daily_Minor_Stops_2026_09_18.xlsx</t>
        </is>
      </c>
      <c r="B3495" t="inlineStr">
        <is>
          <t>Samridhi 5 Star Line</t>
        </is>
      </c>
      <c r="C3495" s="80" t="n">
        <v>46200</v>
      </c>
      <c r="D3495" t="inlineStr">
        <is>
          <t>FS-TTLi-1</t>
        </is>
      </c>
      <c r="E3495" t="inlineStr">
        <is>
          <t>TTL1X/CS11: Lost Tray In Sliding Area</t>
        </is>
      </c>
      <c r="F3495" t="n">
        <v>17</v>
      </c>
      <c r="G3495" t="n">
        <v>8.850350000000001</v>
      </c>
    </row>
    <row r="3496">
      <c r="A3496" t="inlineStr">
        <is>
          <t>Daily_Minor_Stops_2026_09_18.xlsx</t>
        </is>
      </c>
      <c r="B3496" t="inlineStr">
        <is>
          <t>Samridhi 5 Star Line</t>
        </is>
      </c>
      <c r="C3496" s="80" t="n">
        <v>46200</v>
      </c>
      <c r="D3496" t="inlineStr">
        <is>
          <t>FS-TTLi-1</t>
        </is>
      </c>
      <c r="E3496" t="inlineStr">
        <is>
          <t>FOR/BP11: Hand Over Of Blank Failed</t>
        </is>
      </c>
      <c r="F3496" t="n">
        <v>16</v>
      </c>
      <c r="G3496" t="n">
        <v>13.9971333333333</v>
      </c>
    </row>
    <row r="3497">
      <c r="A3497" t="inlineStr">
        <is>
          <t>Daily_Minor_Stops_2026_09_18.xlsx</t>
        </is>
      </c>
      <c r="B3497" t="inlineStr">
        <is>
          <t>Samridhi 5 Star Line</t>
        </is>
      </c>
      <c r="C3497" s="80" t="n">
        <v>46200</v>
      </c>
      <c r="D3497" t="inlineStr">
        <is>
          <t>FS-TTLi-2</t>
        </is>
      </c>
      <c r="E3497" t="inlineStr">
        <is>
          <t>FOR/BP11: Hand Over Of Blank Failed</t>
        </is>
      </c>
      <c r="F3497" t="n">
        <v>10</v>
      </c>
      <c r="G3497" t="n">
        <v>8.994016666666671</v>
      </c>
    </row>
    <row r="3498">
      <c r="A3498" t="inlineStr">
        <is>
          <t>Daily_Minor_Stops_2026_09_18.xlsx</t>
        </is>
      </c>
      <c r="B3498" t="inlineStr">
        <is>
          <t>Samridhi 5 Star Line</t>
        </is>
      </c>
      <c r="C3498" s="80" t="n">
        <v>46200</v>
      </c>
      <c r="D3498" t="inlineStr">
        <is>
          <t>FS-TTLi-2</t>
        </is>
      </c>
      <c r="E3498" t="inlineStr">
        <is>
          <t>CLO/TFXX: Jam On Tray Infeed</t>
        </is>
      </c>
      <c r="F3498" t="n">
        <v>10</v>
      </c>
      <c r="G3498" t="n">
        <v>7.35341666666667</v>
      </c>
    </row>
    <row r="3499">
      <c r="A3499" t="inlineStr">
        <is>
          <t>Daily_Minor_Stops_2026_09_18.xlsx</t>
        </is>
      </c>
      <c r="B3499" t="inlineStr">
        <is>
          <t>Samridhi 5 Star Line</t>
        </is>
      </c>
      <c r="C3499" s="80" t="n">
        <v>46200</v>
      </c>
      <c r="D3499" t="inlineStr">
        <is>
          <t>FS-TTLi-3</t>
        </is>
      </c>
      <c r="E3499" t="inlineStr">
        <is>
          <t>TTL1X/CS11: Lost Tray In Sliding Area</t>
        </is>
      </c>
      <c r="F3499" t="n">
        <v>3</v>
      </c>
      <c r="G3499" t="n">
        <v>2.1667</v>
      </c>
    </row>
    <row r="3500">
      <c r="A3500" t="inlineStr">
        <is>
          <t>Daily_Minor_Stops_2026_09_18.xlsx</t>
        </is>
      </c>
      <c r="B3500" t="inlineStr">
        <is>
          <t>Samridhi 5 Star Line</t>
        </is>
      </c>
      <c r="C3500" s="80" t="n">
        <v>46200</v>
      </c>
      <c r="D3500" t="inlineStr">
        <is>
          <t>FS-TTLi-3</t>
        </is>
      </c>
      <c r="E3500" t="inlineStr">
        <is>
          <t>LOD/TGR11: Robot-Gripper Sensor Fault</t>
        </is>
      </c>
      <c r="F3500" t="n">
        <v>4</v>
      </c>
      <c r="G3500" t="n">
        <v>1.50108333333333</v>
      </c>
    </row>
    <row r="3501">
      <c r="A3501" t="inlineStr">
        <is>
          <t>Daily_Minor_Stops_2026_09_18.xlsx</t>
        </is>
      </c>
      <c r="B3501" t="inlineStr">
        <is>
          <t>Samridhi 5 Star Line</t>
        </is>
      </c>
      <c r="C3501" s="80" t="n">
        <v>46201</v>
      </c>
      <c r="D3501" t="inlineStr">
        <is>
          <t>FS-HCM-1</t>
        </is>
      </c>
      <c r="E3501" t="inlineStr">
        <is>
          <t>HXX: Film Is Broken</t>
        </is>
      </c>
      <c r="F3501" t="n">
        <v>17</v>
      </c>
      <c r="G3501" t="n">
        <v>17.1567</v>
      </c>
    </row>
    <row r="3502">
      <c r="A3502" t="inlineStr">
        <is>
          <t>Daily_Minor_Stops_2026_09_18.xlsx</t>
        </is>
      </c>
      <c r="B3502" t="inlineStr">
        <is>
          <t>Samridhi 5 Star Line</t>
        </is>
      </c>
      <c r="C3502" s="80" t="n">
        <v>46201</v>
      </c>
      <c r="D3502" t="inlineStr">
        <is>
          <t>FS-HCM-1</t>
        </is>
      </c>
      <c r="E3502" t="inlineStr">
        <is>
          <t>FBX: Jam At Infeed</t>
        </is>
      </c>
      <c r="F3502" t="n">
        <v>23</v>
      </c>
      <c r="G3502" t="n">
        <v>7.50046666666667</v>
      </c>
    </row>
    <row r="3503">
      <c r="A3503" t="inlineStr">
        <is>
          <t>Daily_Minor_Stops_2026_09_18.xlsx</t>
        </is>
      </c>
      <c r="B3503" t="inlineStr">
        <is>
          <t>Samridhi 5 Star Line</t>
        </is>
      </c>
      <c r="C3503" s="80" t="n">
        <v>46201</v>
      </c>
      <c r="D3503" t="inlineStr">
        <is>
          <t>FS-HCM-2</t>
        </is>
      </c>
      <c r="E3503" t="inlineStr">
        <is>
          <t>HXX: FilmTrackControl Film Out Of Window</t>
        </is>
      </c>
      <c r="F3503" t="n">
        <v>50</v>
      </c>
      <c r="G3503" t="n">
        <v>21.5348833333333</v>
      </c>
    </row>
    <row r="3504">
      <c r="A3504" t="inlineStr">
        <is>
          <t>Daily_Minor_Stops_2026_09_18.xlsx</t>
        </is>
      </c>
      <c r="B3504" t="inlineStr">
        <is>
          <t>Samridhi 5 Star Line</t>
        </is>
      </c>
      <c r="C3504" s="80" t="n">
        <v>46201</v>
      </c>
      <c r="D3504" t="inlineStr">
        <is>
          <t>FS-HCM-2</t>
        </is>
      </c>
      <c r="E3504" t="inlineStr">
        <is>
          <t>HXX: Film Is Broken</t>
        </is>
      </c>
      <c r="F3504" t="n">
        <v>17</v>
      </c>
      <c r="G3504" t="n">
        <v>23.4648166666667</v>
      </c>
    </row>
    <row r="3505">
      <c r="A3505" t="inlineStr">
        <is>
          <t>Daily_Minor_Stops_2026_09_18.xlsx</t>
        </is>
      </c>
      <c r="B3505" t="inlineStr">
        <is>
          <t>Samridhi 5 Star Line</t>
        </is>
      </c>
      <c r="C3505" s="80" t="n">
        <v>46201</v>
      </c>
      <c r="D3505" t="inlineStr">
        <is>
          <t>FS-HCM-3</t>
        </is>
      </c>
      <c r="E3505" t="inlineStr">
        <is>
          <t>HXX: Both Film Reels Are Empty</t>
        </is>
      </c>
      <c r="F3505" t="n">
        <v>25</v>
      </c>
      <c r="G3505" t="n">
        <v>12.8386333333333</v>
      </c>
    </row>
    <row r="3506">
      <c r="A3506" t="inlineStr">
        <is>
          <t>Daily_Minor_Stops_2026_09_18.xlsx</t>
        </is>
      </c>
      <c r="B3506" t="inlineStr">
        <is>
          <t>Samridhi 5 Star Line</t>
        </is>
      </c>
      <c r="C3506" s="80" t="n">
        <v>46201</v>
      </c>
      <c r="D3506" t="inlineStr">
        <is>
          <t>FS-HCM-3</t>
        </is>
      </c>
      <c r="E3506" t="inlineStr">
        <is>
          <t>FBX: Jam At Infeed</t>
        </is>
      </c>
      <c r="F3506" t="n">
        <v>7</v>
      </c>
      <c r="G3506" t="n">
        <v>2.00111666666667</v>
      </c>
    </row>
    <row r="3507">
      <c r="A3507" t="inlineStr">
        <is>
          <t>Daily_Minor_Stops_2026_09_18.xlsx</t>
        </is>
      </c>
      <c r="B3507" t="inlineStr">
        <is>
          <t>Samridhi 5 Star Line Total</t>
        </is>
      </c>
      <c r="F3507" t="n">
        <v>44986</v>
      </c>
      <c r="G3507" t="n">
        <v>85810.6508333332</v>
      </c>
    </row>
    <row r="3508">
      <c r="A3508" t="inlineStr">
        <is>
          <t>Daily_Minor_Stops_2026_09_18.xlsx</t>
        </is>
      </c>
      <c r="B3508" t="inlineStr">
        <is>
          <t>Samridhi 5 Star Line</t>
        </is>
      </c>
      <c r="C3508" s="80" t="n">
        <v>46201</v>
      </c>
      <c r="D3508" t="inlineStr">
        <is>
          <t>FS-HCM-4</t>
        </is>
      </c>
      <c r="E3508" t="inlineStr">
        <is>
          <t>HXX: Film Registration Error</t>
        </is>
      </c>
      <c r="F3508" t="n">
        <v>3</v>
      </c>
      <c r="G3508" t="n">
        <v>1.17306666666667</v>
      </c>
    </row>
    <row r="3509">
      <c r="A3509" t="inlineStr">
        <is>
          <t>Daily_Minor_Stops_2026_09_18.xlsx</t>
        </is>
      </c>
      <c r="B3509" t="inlineStr">
        <is>
          <t>Samridhi 5 Star Line</t>
        </is>
      </c>
      <c r="C3509" s="80" t="n">
        <v>46201</v>
      </c>
      <c r="D3509" t="inlineStr">
        <is>
          <t>FS-HCM-4</t>
        </is>
      </c>
      <c r="E3509" t="inlineStr">
        <is>
          <t>HXX: Both Film Reels Are Empty</t>
        </is>
      </c>
      <c r="F3509" t="n">
        <v>3</v>
      </c>
      <c r="G3509" t="n">
        <v>2.34136666666667</v>
      </c>
    </row>
    <row r="3510">
      <c r="A3510" t="inlineStr">
        <is>
          <t>Daily_Minor_Stops_2026_09_18.xlsx</t>
        </is>
      </c>
      <c r="B3510" t="inlineStr">
        <is>
          <t>Samridhi 5 Star Line</t>
        </is>
      </c>
      <c r="C3510" s="80" t="n">
        <v>46201</v>
      </c>
      <c r="D3510" t="inlineStr">
        <is>
          <t>FS-HRM-5</t>
        </is>
      </c>
      <c r="E3510" t="inlineStr">
        <is>
          <t>Not Ready-2</t>
        </is>
      </c>
      <c r="F3510" t="n">
        <v>7</v>
      </c>
      <c r="G3510" t="n">
        <v>15.0036666666667</v>
      </c>
    </row>
    <row r="3511">
      <c r="A3511" t="inlineStr">
        <is>
          <t>Daily_Minor_Stops_2026_09_18.xlsx</t>
        </is>
      </c>
      <c r="B3511" t="inlineStr">
        <is>
          <t>Samridhi 5 Star Line</t>
        </is>
      </c>
      <c r="C3511" s="80" t="n">
        <v>46201</v>
      </c>
      <c r="D3511" t="inlineStr">
        <is>
          <t>FS-HRM-5</t>
        </is>
      </c>
      <c r="E3511" t="inlineStr">
        <is>
          <t>Cover Machine Outfeed Open</t>
        </is>
      </c>
      <c r="F3511" t="n">
        <v>3</v>
      </c>
      <c r="G3511" t="n">
        <v>1.66743333333333</v>
      </c>
    </row>
    <row r="3512">
      <c r="A3512" t="inlineStr">
        <is>
          <t>Daily_Minor_Stops_2026_09_18.xlsx</t>
        </is>
      </c>
      <c r="B3512" t="inlineStr">
        <is>
          <t>Samridhi 5 Star Line</t>
        </is>
      </c>
      <c r="C3512" s="80" t="n">
        <v>46201</v>
      </c>
      <c r="D3512" t="inlineStr">
        <is>
          <t>FS-TTLi-1</t>
        </is>
      </c>
      <c r="E3512" t="inlineStr">
        <is>
          <t>LOD/TGR11: Robot-Gripper Sensor Fault</t>
        </is>
      </c>
      <c r="F3512" t="n">
        <v>13</v>
      </c>
      <c r="G3512" t="n">
        <v>8.65138333333333</v>
      </c>
    </row>
    <row r="3513">
      <c r="A3513" t="inlineStr">
        <is>
          <t>Daily_Minor_Stops_2026_09_18.xlsx</t>
        </is>
      </c>
      <c r="B3513" t="inlineStr">
        <is>
          <t>Samridhi 5 Star Line</t>
        </is>
      </c>
      <c r="C3513" s="80" t="n">
        <v>46201</v>
      </c>
      <c r="D3513" t="inlineStr">
        <is>
          <t>FS-TTLi-1</t>
        </is>
      </c>
      <c r="E3513" t="inlineStr">
        <is>
          <t>FOR/BP11: Hand Over Of Blank Failed</t>
        </is>
      </c>
      <c r="F3513" t="n">
        <v>9</v>
      </c>
      <c r="G3513" t="n">
        <v>15.6769833333333</v>
      </c>
    </row>
    <row r="3514">
      <c r="A3514" t="inlineStr">
        <is>
          <t>Daily_Minor_Stops_2026_09_18.xlsx</t>
        </is>
      </c>
      <c r="B3514" t="inlineStr">
        <is>
          <t>Samridhi 5 Star Line</t>
        </is>
      </c>
      <c r="C3514" s="80" t="n">
        <v>46201</v>
      </c>
      <c r="D3514" t="inlineStr">
        <is>
          <t>FS-TTLi-2</t>
        </is>
      </c>
      <c r="E3514" t="inlineStr">
        <is>
          <t>LOD/TGR11: Robot-Gripper Sensor Fault</t>
        </is>
      </c>
      <c r="F3514" t="n">
        <v>7</v>
      </c>
      <c r="G3514" t="n">
        <v>4.3371</v>
      </c>
    </row>
    <row r="3515">
      <c r="A3515" t="inlineStr">
        <is>
          <t>Daily_Minor_Stops_2026_09_18.xlsx</t>
        </is>
      </c>
      <c r="B3515" t="inlineStr">
        <is>
          <t>Samridhi 5 Star Line</t>
        </is>
      </c>
      <c r="C3515" s="80" t="n">
        <v>46201</v>
      </c>
      <c r="D3515" t="inlineStr">
        <is>
          <t>FS-TTLi-2</t>
        </is>
      </c>
      <c r="E3515" t="inlineStr">
        <is>
          <t>FOR/BP11: Hand Over Of Blank Failed</t>
        </is>
      </c>
      <c r="F3515" t="n">
        <v>14</v>
      </c>
      <c r="G3515" t="n">
        <v>9.975949999999999</v>
      </c>
    </row>
    <row r="3516">
      <c r="A3516" t="inlineStr">
        <is>
          <t>Daily_Minor_Stops_2026_09_18.xlsx</t>
        </is>
      </c>
      <c r="B3516" t="inlineStr">
        <is>
          <t>Samridhi 5 Star Line</t>
        </is>
      </c>
      <c r="C3516" s="80" t="n">
        <v>46201</v>
      </c>
      <c r="D3516" t="inlineStr">
        <is>
          <t>FS-TTLi-3</t>
        </is>
      </c>
      <c r="E3516" t="inlineStr">
        <is>
          <t>TTL1X/CS11: Lost Tray In Sliding Area</t>
        </is>
      </c>
      <c r="F3516" t="n">
        <v>6</v>
      </c>
      <c r="G3516" t="n">
        <v>3.49725</v>
      </c>
    </row>
    <row r="3517">
      <c r="A3517" t="inlineStr">
        <is>
          <t>Daily_Minor_Stops_2026_09_18.xlsx</t>
        </is>
      </c>
      <c r="B3517" t="inlineStr">
        <is>
          <t>Samridhi 5 Star Line</t>
        </is>
      </c>
      <c r="C3517" s="80" t="n">
        <v>46201</v>
      </c>
      <c r="D3517" t="inlineStr">
        <is>
          <t>FS-TTLi-3</t>
        </is>
      </c>
      <c r="E3517" t="inlineStr">
        <is>
          <t>FOR/BP11: Hand Over Of Blank Failed</t>
        </is>
      </c>
      <c r="F3517" t="n">
        <v>5</v>
      </c>
      <c r="G3517" t="n">
        <v>3.83921666666667</v>
      </c>
    </row>
    <row r="3518">
      <c r="A3518" t="inlineStr">
        <is>
          <t>Daily_Minor_Stops_2026_09_18.xlsx</t>
        </is>
      </c>
      <c r="B3518" t="inlineStr">
        <is>
          <t>Samridhi 5 Star Line</t>
        </is>
      </c>
      <c r="C3518" s="80" t="n">
        <v>46202</v>
      </c>
      <c r="D3518" t="inlineStr">
        <is>
          <t>FS-HCM-1</t>
        </is>
      </c>
      <c r="E3518" t="inlineStr">
        <is>
          <t>HXX: Data Printer Not Ready</t>
        </is>
      </c>
      <c r="F3518" t="n">
        <v>15</v>
      </c>
      <c r="G3518" t="n">
        <v>21.1531833333333</v>
      </c>
    </row>
    <row r="3519">
      <c r="A3519" t="inlineStr">
        <is>
          <t>Daily_Minor_Stops_2026_09_18.xlsx</t>
        </is>
      </c>
      <c r="B3519" t="inlineStr">
        <is>
          <t>Samridhi 5 Star Line</t>
        </is>
      </c>
      <c r="C3519" s="80" t="n">
        <v>46202</v>
      </c>
      <c r="D3519" t="inlineStr">
        <is>
          <t>FS-HCM-1</t>
        </is>
      </c>
      <c r="E3519" t="inlineStr">
        <is>
          <t>FBX: Jam At Infeed</t>
        </is>
      </c>
      <c r="F3519" t="n">
        <v>58</v>
      </c>
      <c r="G3519" t="n">
        <v>149.787066666667</v>
      </c>
    </row>
    <row r="3520">
      <c r="A3520" t="inlineStr">
        <is>
          <t>Daily_Minor_Stops_2026_09_18.xlsx</t>
        </is>
      </c>
      <c r="B3520" t="inlineStr">
        <is>
          <t>Samridhi 5 Star Line</t>
        </is>
      </c>
      <c r="C3520" s="80" t="n">
        <v>46202</v>
      </c>
      <c r="D3520" t="inlineStr">
        <is>
          <t>FS-HCM-2</t>
        </is>
      </c>
      <c r="E3520" t="inlineStr">
        <is>
          <t>HXX: FilmTrackControl Film Out Of Window</t>
        </is>
      </c>
      <c r="F3520" t="n">
        <v>14</v>
      </c>
      <c r="G3520" t="n">
        <v>6.84836666666667</v>
      </c>
    </row>
    <row r="3521">
      <c r="A3521" t="inlineStr">
        <is>
          <t>Daily_Minor_Stops_2026_09_18.xlsx</t>
        </is>
      </c>
      <c r="B3521" t="inlineStr">
        <is>
          <t>Samridhi 5 Star Line</t>
        </is>
      </c>
      <c r="C3521" s="80" t="n">
        <v>46202</v>
      </c>
      <c r="D3521" t="inlineStr">
        <is>
          <t>FS-HCM-2</t>
        </is>
      </c>
      <c r="E3521" t="inlineStr">
        <is>
          <t>Cover Machine Discharge Open</t>
        </is>
      </c>
      <c r="F3521" t="n">
        <v>12</v>
      </c>
      <c r="G3521" t="n">
        <v>9.16953333333333</v>
      </c>
    </row>
    <row r="3522">
      <c r="A3522" t="inlineStr">
        <is>
          <t>Daily_Minor_Stops_2026_09_18.xlsx</t>
        </is>
      </c>
      <c r="B3522" t="inlineStr">
        <is>
          <t>Samridhi 5 Star Line</t>
        </is>
      </c>
      <c r="C3522" s="80" t="n">
        <v>46202</v>
      </c>
      <c r="D3522" t="inlineStr">
        <is>
          <t>FS-HCM-3</t>
        </is>
      </c>
      <c r="E3522" t="inlineStr">
        <is>
          <t>FBX: Jam At Infeed</t>
        </is>
      </c>
      <c r="F3522" t="n">
        <v>13</v>
      </c>
      <c r="G3522" t="n">
        <v>7.17411666666667</v>
      </c>
    </row>
    <row r="3523">
      <c r="A3523" t="inlineStr">
        <is>
          <t>Daily_Minor_Stops_2026_09_18.xlsx</t>
        </is>
      </c>
      <c r="B3523" t="inlineStr">
        <is>
          <t>Samridhi 5 Star Line</t>
        </is>
      </c>
      <c r="C3523" s="80" t="n">
        <v>46202</v>
      </c>
      <c r="D3523" t="inlineStr">
        <is>
          <t>FS-HCM-3</t>
        </is>
      </c>
      <c r="E3523" t="inlineStr">
        <is>
          <t>Cover Machine Discharge Open</t>
        </is>
      </c>
      <c r="F3523" t="n">
        <v>5</v>
      </c>
      <c r="G3523" t="n">
        <v>6.99483333333333</v>
      </c>
    </row>
    <row r="3524">
      <c r="A3524" t="inlineStr">
        <is>
          <t>Daily_Minor_Stops_2026_09_18.xlsx</t>
        </is>
      </c>
      <c r="B3524" t="inlineStr">
        <is>
          <t>Samridhi 5 Star Line</t>
        </is>
      </c>
      <c r="C3524" s="80" t="n">
        <v>46202</v>
      </c>
      <c r="D3524" t="inlineStr">
        <is>
          <t>FS-HCM-4</t>
        </is>
      </c>
      <c r="E3524" t="inlineStr">
        <is>
          <t>FBX: Jam At Infeed</t>
        </is>
      </c>
      <c r="F3524" t="n">
        <v>5</v>
      </c>
      <c r="G3524" t="n">
        <v>2.33281666666667</v>
      </c>
    </row>
    <row r="3525">
      <c r="A3525" t="inlineStr">
        <is>
          <t>Daily_Minor_Stops_2026_09_18.xlsx</t>
        </is>
      </c>
      <c r="B3525" t="inlineStr">
        <is>
          <t>Samridhi 5 Star Line</t>
        </is>
      </c>
      <c r="C3525" s="80" t="n">
        <v>46202</v>
      </c>
      <c r="D3525" t="inlineStr">
        <is>
          <t>FS-HCM-4</t>
        </is>
      </c>
      <c r="E3525" t="inlineStr">
        <is>
          <t>Cover Machine Discharge Open</t>
        </is>
      </c>
      <c r="F3525" t="n">
        <v>3</v>
      </c>
      <c r="G3525" t="n">
        <v>2.83223333333333</v>
      </c>
    </row>
    <row r="3526">
      <c r="A3526" t="inlineStr">
        <is>
          <t>Daily_Minor_Stops_2026_09_18.xlsx</t>
        </is>
      </c>
      <c r="B3526" t="inlineStr">
        <is>
          <t>Samridhi 5 Star Line</t>
        </is>
      </c>
      <c r="C3526" s="80" t="n">
        <v>46202</v>
      </c>
      <c r="D3526" t="inlineStr">
        <is>
          <t>FS-HRM-5</t>
        </is>
      </c>
      <c r="E3526" t="inlineStr">
        <is>
          <t>Film Out Of Window</t>
        </is>
      </c>
      <c r="F3526" t="n">
        <v>7</v>
      </c>
      <c r="G3526" t="n">
        <v>3.32676666666667</v>
      </c>
    </row>
    <row r="3527">
      <c r="A3527" t="inlineStr">
        <is>
          <t>Daily_Minor_Stops_2026_09_18.xlsx</t>
        </is>
      </c>
      <c r="B3527" t="inlineStr">
        <is>
          <t>Samridhi 5 Star Line</t>
        </is>
      </c>
      <c r="C3527" s="80" t="n">
        <v>46202</v>
      </c>
      <c r="D3527" t="inlineStr">
        <is>
          <t>FS-HRM-5</t>
        </is>
      </c>
      <c r="E3527" t="inlineStr">
        <is>
          <t>Cover Machine Outfeed Open</t>
        </is>
      </c>
      <c r="F3527" t="n">
        <v>7</v>
      </c>
      <c r="G3527" t="n">
        <v>3.01515</v>
      </c>
    </row>
    <row r="3528">
      <c r="A3528" t="inlineStr">
        <is>
          <t>Daily_Minor_Stops_2026_09_18.xlsx</t>
        </is>
      </c>
      <c r="B3528" t="inlineStr">
        <is>
          <t>Samridhi 5 Star Line</t>
        </is>
      </c>
      <c r="C3528" s="80" t="n">
        <v>46202</v>
      </c>
      <c r="D3528" t="inlineStr">
        <is>
          <t>FS-TTLi-1</t>
        </is>
      </c>
      <c r="E3528" t="inlineStr">
        <is>
          <t>FOR/BP11: Hand Over Of Blank Failed</t>
        </is>
      </c>
      <c r="F3528" t="n">
        <v>6</v>
      </c>
      <c r="G3528" t="n">
        <v>4.00286666666667</v>
      </c>
    </row>
    <row r="3529">
      <c r="A3529" t="inlineStr">
        <is>
          <t>Daily_Minor_Stops_2026_09_18.xlsx</t>
        </is>
      </c>
      <c r="B3529" t="inlineStr">
        <is>
          <t>Samridhi 5 Star Line</t>
        </is>
      </c>
      <c r="C3529" s="80" t="n">
        <v>46202</v>
      </c>
      <c r="D3529" t="inlineStr">
        <is>
          <t>FS-TTLi-2</t>
        </is>
      </c>
      <c r="E3529" t="inlineStr">
        <is>
          <t>FOR/BP11: Hand Over Of Blank Failed</t>
        </is>
      </c>
      <c r="F3529" t="n">
        <v>7</v>
      </c>
      <c r="G3529" t="n">
        <v>3.8207</v>
      </c>
    </row>
    <row r="3530">
      <c r="A3530" t="inlineStr">
        <is>
          <t>Daily_Minor_Stops_2026_09_18.xlsx</t>
        </is>
      </c>
      <c r="B3530" t="inlineStr">
        <is>
          <t>Samridhi 5 Star Line</t>
        </is>
      </c>
      <c r="C3530" s="80" t="n">
        <v>46202</v>
      </c>
      <c r="D3530" t="inlineStr">
        <is>
          <t>FS-TTLi-2</t>
        </is>
      </c>
      <c r="E3530" t="inlineStr">
        <is>
          <t>CLO/TFXX: Jam On Tray Infeed</t>
        </is>
      </c>
      <c r="F3530" t="n">
        <v>3</v>
      </c>
      <c r="G3530" t="n">
        <v>2.1657</v>
      </c>
    </row>
    <row r="3531">
      <c r="A3531" t="inlineStr">
        <is>
          <t>Daily_Minor_Stops_2026_09_18.xlsx</t>
        </is>
      </c>
      <c r="B3531" t="inlineStr">
        <is>
          <t>Samridhi 5 Star Line</t>
        </is>
      </c>
      <c r="C3531" s="80" t="n">
        <v>46202</v>
      </c>
      <c r="D3531" t="inlineStr">
        <is>
          <t>FS-TTLi-3</t>
        </is>
      </c>
      <c r="E3531" t="inlineStr">
        <is>
          <t>FOR/BP11: Hand Over Of Blank Failed</t>
        </is>
      </c>
      <c r="F3531" t="n">
        <v>2</v>
      </c>
      <c r="G3531" t="n">
        <v>0.660016666666667</v>
      </c>
    </row>
    <row r="3532">
      <c r="A3532" t="inlineStr">
        <is>
          <t>Daily_Minor_Stops_2026_09_18.xlsx</t>
        </is>
      </c>
      <c r="B3532" t="inlineStr">
        <is>
          <t>Samridhi 5 Star Line</t>
        </is>
      </c>
      <c r="C3532" s="80" t="n">
        <v>46203</v>
      </c>
      <c r="D3532" t="inlineStr">
        <is>
          <t>FS-HCM-1</t>
        </is>
      </c>
      <c r="E3532" t="inlineStr">
        <is>
          <t>HXX: Film Is Broken</t>
        </is>
      </c>
      <c r="F3532" t="n">
        <v>11</v>
      </c>
      <c r="G3532" t="n">
        <v>12.65165</v>
      </c>
    </row>
    <row r="3533">
      <c r="A3533" t="inlineStr">
        <is>
          <t>Daily_Minor_Stops_2026_09_18.xlsx</t>
        </is>
      </c>
      <c r="B3533" t="inlineStr">
        <is>
          <t>Samridhi 5 Star Line</t>
        </is>
      </c>
      <c r="C3533" s="80" t="n">
        <v>46203</v>
      </c>
      <c r="D3533" t="inlineStr">
        <is>
          <t>FS-HCM-1</t>
        </is>
      </c>
      <c r="E3533" t="inlineStr">
        <is>
          <t>FBX: Jam At Infeed</t>
        </is>
      </c>
      <c r="F3533" t="n">
        <v>33</v>
      </c>
      <c r="G3533" t="n">
        <v>260.564616666667</v>
      </c>
    </row>
    <row r="3534">
      <c r="A3534" t="inlineStr">
        <is>
          <t>Daily_Minor_Stops_2026_09_18.xlsx</t>
        </is>
      </c>
      <c r="B3534" t="inlineStr">
        <is>
          <t>Samridhi 5 Star Line</t>
        </is>
      </c>
      <c r="C3534" s="80" t="n">
        <v>46203</v>
      </c>
      <c r="D3534" t="inlineStr">
        <is>
          <t>FS-HCM-2</t>
        </is>
      </c>
      <c r="E3534" t="inlineStr">
        <is>
          <t>HXX: FilmTrackControl Film Out Of Window</t>
        </is>
      </c>
      <c r="F3534" t="n">
        <v>19</v>
      </c>
      <c r="G3534" t="n">
        <v>10.4852333333333</v>
      </c>
    </row>
    <row r="3535">
      <c r="A3535" t="inlineStr">
        <is>
          <t>Daily_Minor_Stops_2026_09_18.xlsx</t>
        </is>
      </c>
      <c r="B3535" t="inlineStr">
        <is>
          <t>Samridhi 5 Star Line</t>
        </is>
      </c>
      <c r="C3535" s="80" t="n">
        <v>46203</v>
      </c>
      <c r="D3535" t="inlineStr">
        <is>
          <t>FS-HCM-2</t>
        </is>
      </c>
      <c r="E3535" t="inlineStr">
        <is>
          <t>HXX: Both Film Reels Are Empty</t>
        </is>
      </c>
      <c r="F3535" t="n">
        <v>9</v>
      </c>
      <c r="G3535" t="n">
        <v>7.66791666666667</v>
      </c>
    </row>
    <row r="3536">
      <c r="A3536" t="inlineStr">
        <is>
          <t>Daily_Minor_Stops_2026_09_18.xlsx</t>
        </is>
      </c>
      <c r="B3536" t="inlineStr">
        <is>
          <t>Samridhi 5 Star Line</t>
        </is>
      </c>
      <c r="C3536" s="80" t="n">
        <v>46203</v>
      </c>
      <c r="D3536" t="inlineStr">
        <is>
          <t>FS-HCM-3</t>
        </is>
      </c>
      <c r="E3536" t="inlineStr">
        <is>
          <t>HXX: Too Many Consecutive Rejects</t>
        </is>
      </c>
      <c r="F3536" t="n">
        <v>23</v>
      </c>
      <c r="G3536" t="n">
        <v>24.84635</v>
      </c>
    </row>
    <row r="3537">
      <c r="A3537" t="inlineStr">
        <is>
          <t>Daily_Minor_Stops_2026_09_18.xlsx</t>
        </is>
      </c>
      <c r="B3537" t="inlineStr">
        <is>
          <t>Samridhi 5 Star Line</t>
        </is>
      </c>
      <c r="C3537" s="80" t="n">
        <v>46203</v>
      </c>
      <c r="D3537" t="inlineStr">
        <is>
          <t>FS-HCM-3</t>
        </is>
      </c>
      <c r="E3537" t="inlineStr">
        <is>
          <t>FBX: Overflow At Infeed</t>
        </is>
      </c>
      <c r="F3537" t="n">
        <v>10</v>
      </c>
      <c r="G3537" t="n">
        <v>4.98321666666667</v>
      </c>
    </row>
    <row r="3538">
      <c r="A3538" t="inlineStr">
        <is>
          <t>Daily_Minor_Stops_2026_09_18.xlsx</t>
        </is>
      </c>
      <c r="B3538" t="inlineStr">
        <is>
          <t>Samridhi 5 Star Line</t>
        </is>
      </c>
      <c r="C3538" s="80" t="n">
        <v>46203</v>
      </c>
      <c r="D3538" t="inlineStr">
        <is>
          <t>FS-HCM-4</t>
        </is>
      </c>
      <c r="E3538" t="inlineStr">
        <is>
          <t>FBX: Overflow At Infeed</t>
        </is>
      </c>
      <c r="F3538" t="n">
        <v>21</v>
      </c>
      <c r="G3538" t="n">
        <v>14.5171333333333</v>
      </c>
    </row>
    <row r="3539">
      <c r="A3539" t="inlineStr">
        <is>
          <t>Daily_Minor_Stops_2026_09_18.xlsx</t>
        </is>
      </c>
      <c r="B3539" t="inlineStr">
        <is>
          <t>Samridhi 5 Star Line</t>
        </is>
      </c>
      <c r="C3539" s="80" t="n">
        <v>46203</v>
      </c>
      <c r="D3539" t="inlineStr">
        <is>
          <t>FS-HCM-4</t>
        </is>
      </c>
      <c r="E3539" t="inlineStr">
        <is>
          <t>FBX: Jam At Infeed</t>
        </is>
      </c>
      <c r="F3539" t="n">
        <v>6</v>
      </c>
      <c r="G3539" t="n">
        <v>2.0092</v>
      </c>
    </row>
    <row r="3540">
      <c r="A3540" t="inlineStr">
        <is>
          <t>Daily_Minor_Stops_2026_09_18.xlsx</t>
        </is>
      </c>
      <c r="B3540" t="inlineStr">
        <is>
          <t>Samridhi 5 Star Line</t>
        </is>
      </c>
      <c r="C3540" s="80" t="n">
        <v>46203</v>
      </c>
      <c r="D3540" t="inlineStr">
        <is>
          <t>FS-HRM-5</t>
        </is>
      </c>
      <c r="E3540" t="inlineStr">
        <is>
          <t>Door Turning Belts Open</t>
        </is>
      </c>
      <c r="F3540" t="n">
        <v>4</v>
      </c>
      <c r="G3540" t="n">
        <v>6.00815</v>
      </c>
    </row>
    <row r="3541">
      <c r="A3541" t="inlineStr">
        <is>
          <t>Daily_Minor_Stops_2026_09_18.xlsx</t>
        </is>
      </c>
      <c r="B3541" t="inlineStr">
        <is>
          <t>Samridhi 5 Star Line</t>
        </is>
      </c>
      <c r="C3541" s="80" t="n">
        <v>46203</v>
      </c>
      <c r="D3541" t="inlineStr">
        <is>
          <t>FS-HRM-5</t>
        </is>
      </c>
      <c r="E3541" t="inlineStr">
        <is>
          <t>Cover Machine Outfeed Open</t>
        </is>
      </c>
      <c r="F3541" t="n">
        <v>6</v>
      </c>
      <c r="G3541" t="n">
        <v>5.83436666666667</v>
      </c>
    </row>
    <row r="3542">
      <c r="A3542" t="inlineStr">
        <is>
          <t>Daily_Minor_Stops_2026_09_18.xlsx</t>
        </is>
      </c>
      <c r="B3542" t="inlineStr">
        <is>
          <t>Samridhi 5 Star Line</t>
        </is>
      </c>
      <c r="C3542" s="80" t="n">
        <v>46203</v>
      </c>
      <c r="D3542" t="inlineStr">
        <is>
          <t>FS-TTLi-1</t>
        </is>
      </c>
      <c r="E3542" t="inlineStr">
        <is>
          <t>LOD/TGR11: Robot-Gripper Sensor Fault</t>
        </is>
      </c>
      <c r="F3542" t="n">
        <v>2</v>
      </c>
      <c r="G3542" t="n">
        <v>0.500133333333333</v>
      </c>
    </row>
    <row r="3543">
      <c r="A3543" t="inlineStr">
        <is>
          <t>Daily_Minor_Stops_2026_09_18.xlsx</t>
        </is>
      </c>
      <c r="B3543" t="inlineStr">
        <is>
          <t>Samridhi 5 Star Line</t>
        </is>
      </c>
      <c r="C3543" s="80" t="n">
        <v>46203</v>
      </c>
      <c r="D3543" t="inlineStr">
        <is>
          <t>FS-TTLi-1</t>
        </is>
      </c>
      <c r="E3543" t="inlineStr">
        <is>
          <t>FOR/BP11: Hand Over Of Blank Failed</t>
        </is>
      </c>
      <c r="F3543" t="n">
        <v>4</v>
      </c>
      <c r="G3543" t="n">
        <v>2.16356666666667</v>
      </c>
    </row>
    <row r="3544">
      <c r="A3544" t="inlineStr">
        <is>
          <t>Daily_Minor_Stops_2026_09_18.xlsx</t>
        </is>
      </c>
      <c r="B3544" t="inlineStr">
        <is>
          <t>Samridhi 5 Star Line</t>
        </is>
      </c>
      <c r="C3544" s="80" t="n">
        <v>46203</v>
      </c>
      <c r="D3544" t="inlineStr">
        <is>
          <t>FS-TTLi-2</t>
        </is>
      </c>
      <c r="E3544" t="inlineStr">
        <is>
          <t>LOD/TGR11: Robot-Gripper Sensor Fault</t>
        </is>
      </c>
      <c r="F3544" t="n">
        <v>4</v>
      </c>
      <c r="G3544" t="n">
        <v>1.5004</v>
      </c>
    </row>
    <row r="3545">
      <c r="A3545" t="inlineStr">
        <is>
          <t>Daily_Minor_Stops_2026_09_18.xlsx</t>
        </is>
      </c>
      <c r="B3545" t="inlineStr">
        <is>
          <t>Samridhi 5 Star Line</t>
        </is>
      </c>
      <c r="C3545" s="80" t="n">
        <v>46203</v>
      </c>
      <c r="D3545" t="inlineStr">
        <is>
          <t>FS-TTLi-2</t>
        </is>
      </c>
      <c r="E3545" t="inlineStr">
        <is>
          <t>FOR/FT11: Hand Over Failure Of Tray</t>
        </is>
      </c>
      <c r="F3545" t="n">
        <v>6</v>
      </c>
      <c r="G3545" t="n">
        <v>2.33286666666667</v>
      </c>
    </row>
    <row r="3546">
      <c r="A3546" t="inlineStr">
        <is>
          <t>Daily_Minor_Stops_2026_09_18.xlsx</t>
        </is>
      </c>
      <c r="B3546" t="inlineStr">
        <is>
          <t>Samridhi 5 Star Line</t>
        </is>
      </c>
      <c r="C3546" s="80" t="n">
        <v>46203</v>
      </c>
      <c r="D3546" t="inlineStr">
        <is>
          <t>FS-TTLi-3</t>
        </is>
      </c>
      <c r="E3546" t="inlineStr">
        <is>
          <t>TTL1X/CS11: Lost Tray In Sliding Area</t>
        </is>
      </c>
      <c r="F3546" t="n">
        <v>4</v>
      </c>
      <c r="G3546" t="n">
        <v>1.99791666666667</v>
      </c>
    </row>
    <row r="3547">
      <c r="A3547" t="inlineStr">
        <is>
          <t>Daily_Minor_Stops_2026_09_18.xlsx</t>
        </is>
      </c>
      <c r="B3547" t="inlineStr">
        <is>
          <t>Samridhi 5 Star Line</t>
        </is>
      </c>
      <c r="C3547" s="80" t="n">
        <v>46203</v>
      </c>
      <c r="D3547" t="inlineStr">
        <is>
          <t>FS-TTLi-3</t>
        </is>
      </c>
      <c r="E3547" t="inlineStr">
        <is>
          <t>LOD/TGR11: Robot-Gripper Sensor Fault</t>
        </is>
      </c>
      <c r="F3547" t="n">
        <v>6</v>
      </c>
      <c r="G3547" t="n">
        <v>5.82786666666667</v>
      </c>
    </row>
    <row r="3548">
      <c r="A3548" t="inlineStr">
        <is>
          <t>Daily_Minor_Stops_2026_09_18.xlsx</t>
        </is>
      </c>
      <c r="B3548" t="inlineStr">
        <is>
          <t>Samridhi 5 Star Line</t>
        </is>
      </c>
      <c r="C3548" s="80" t="n">
        <v>46204</v>
      </c>
      <c r="D3548" t="inlineStr">
        <is>
          <t>FS-HCM-1</t>
        </is>
      </c>
      <c r="E3548" t="inlineStr">
        <is>
          <t>HXX: Film Is Broken</t>
        </is>
      </c>
      <c r="F3548" t="n">
        <v>19</v>
      </c>
      <c r="G3548" t="n">
        <v>12.9903833333333</v>
      </c>
    </row>
    <row r="3549">
      <c r="A3549" t="inlineStr">
        <is>
          <t>Daily_Minor_Stops_2026_09_18.xlsx</t>
        </is>
      </c>
      <c r="B3549" t="inlineStr">
        <is>
          <t>Samridhi 5 Star Line</t>
        </is>
      </c>
      <c r="C3549" s="80" t="n">
        <v>46204</v>
      </c>
      <c r="D3549" t="inlineStr">
        <is>
          <t>FS-HCM-1</t>
        </is>
      </c>
      <c r="E3549" t="inlineStr">
        <is>
          <t>FBX: Jam At Infeed</t>
        </is>
      </c>
      <c r="F3549" t="n">
        <v>22</v>
      </c>
      <c r="G3549" t="n">
        <v>9.636583333333331</v>
      </c>
    </row>
    <row r="3550">
      <c r="A3550" t="inlineStr">
        <is>
          <t>Daily_Minor_Stops_2026_09_18.xlsx</t>
        </is>
      </c>
      <c r="B3550" t="inlineStr">
        <is>
          <t>Samridhi 5 Star Line</t>
        </is>
      </c>
      <c r="C3550" s="80" t="n">
        <v>46204</v>
      </c>
      <c r="D3550" t="inlineStr">
        <is>
          <t>FS-HCM-2</t>
        </is>
      </c>
      <c r="E3550" t="inlineStr">
        <is>
          <t>HXX: FilmTrackControl Film Out Of Window</t>
        </is>
      </c>
      <c r="F3550" t="n">
        <v>16</v>
      </c>
      <c r="G3550" t="n">
        <v>6.18241666666667</v>
      </c>
    </row>
    <row r="3551">
      <c r="A3551" t="inlineStr">
        <is>
          <t>Daily_Minor_Stops_2026_09_18.xlsx</t>
        </is>
      </c>
      <c r="B3551" t="inlineStr">
        <is>
          <t>Samridhi 5 Star Line</t>
        </is>
      </c>
      <c r="C3551" s="80" t="n">
        <v>46204</v>
      </c>
      <c r="D3551" t="inlineStr">
        <is>
          <t>FS-HCM-2</t>
        </is>
      </c>
      <c r="E3551" t="inlineStr">
        <is>
          <t>HXX: Data Printer Not Ready</t>
        </is>
      </c>
      <c r="F3551" t="n">
        <v>25</v>
      </c>
      <c r="G3551" t="n">
        <v>13.5118666666667</v>
      </c>
    </row>
    <row r="3552">
      <c r="A3552" t="inlineStr">
        <is>
          <t>Daily_Minor_Stops_2026_09_18.xlsx</t>
        </is>
      </c>
      <c r="B3552" t="inlineStr">
        <is>
          <t>Samridhi 5 Star Line</t>
        </is>
      </c>
      <c r="C3552" s="80" t="n">
        <v>46204</v>
      </c>
      <c r="D3552" t="inlineStr">
        <is>
          <t>FS-HCM-3</t>
        </is>
      </c>
      <c r="E3552" t="inlineStr">
        <is>
          <t>HXX: Film Is Broken</t>
        </is>
      </c>
      <c r="F3552" t="n">
        <v>17</v>
      </c>
      <c r="G3552" t="n">
        <v>15.9778666666667</v>
      </c>
    </row>
    <row r="3553">
      <c r="A3553" t="inlineStr">
        <is>
          <t>Daily_Minor_Stops_2026_09_18.xlsx</t>
        </is>
      </c>
      <c r="B3553" t="inlineStr">
        <is>
          <t>Samridhi 5 Star Line</t>
        </is>
      </c>
      <c r="C3553" s="80" t="n">
        <v>46204</v>
      </c>
      <c r="D3553" t="inlineStr">
        <is>
          <t>FS-HCM-3</t>
        </is>
      </c>
      <c r="E3553" t="inlineStr">
        <is>
          <t>HXX: Both Film Reels Are Empty</t>
        </is>
      </c>
      <c r="F3553" t="n">
        <v>10</v>
      </c>
      <c r="G3553" t="n">
        <v>3.31273333333333</v>
      </c>
    </row>
    <row r="3554">
      <c r="A3554" t="inlineStr">
        <is>
          <t>Daily_Minor_Stops_2026_09_18.xlsx</t>
        </is>
      </c>
      <c r="B3554" t="inlineStr">
        <is>
          <t>Samridhi 5 Star Line</t>
        </is>
      </c>
      <c r="C3554" s="80" t="n">
        <v>46204</v>
      </c>
      <c r="D3554" t="inlineStr">
        <is>
          <t>FS-HCM-4</t>
        </is>
      </c>
      <c r="E3554" t="inlineStr">
        <is>
          <t>HXX: Film Is Broken</t>
        </is>
      </c>
      <c r="F3554" t="n">
        <v>6</v>
      </c>
      <c r="G3554" t="n">
        <v>1.32803333333333</v>
      </c>
    </row>
    <row r="3555">
      <c r="A3555" t="inlineStr">
        <is>
          <t>Daily_Minor_Stops_2026_09_18.xlsx</t>
        </is>
      </c>
      <c r="B3555" t="inlineStr">
        <is>
          <t>Samridhi 5 Star Line</t>
        </is>
      </c>
      <c r="C3555" s="80" t="n">
        <v>46204</v>
      </c>
      <c r="D3555" t="inlineStr">
        <is>
          <t>FS-HCM-4</t>
        </is>
      </c>
      <c r="E3555" t="inlineStr">
        <is>
          <t>FBX: Overflow At Infeed</t>
        </is>
      </c>
      <c r="F3555" t="n">
        <v>7</v>
      </c>
      <c r="G3555" t="n">
        <v>2.6553</v>
      </c>
    </row>
    <row r="3556">
      <c r="A3556" t="inlineStr">
        <is>
          <t>Daily_Minor_Stops_2026_09_18.xlsx</t>
        </is>
      </c>
      <c r="B3556" t="inlineStr">
        <is>
          <t>Samridhi 5 Star Line</t>
        </is>
      </c>
      <c r="C3556" s="80" t="n">
        <v>46204</v>
      </c>
      <c r="D3556" t="inlineStr">
        <is>
          <t>FS-HRM-5</t>
        </is>
      </c>
      <c r="E3556" t="inlineStr">
        <is>
          <t>Cylinder Blocked-1</t>
        </is>
      </c>
      <c r="F3556" t="n">
        <v>2</v>
      </c>
      <c r="G3556" t="n">
        <v>0.166766666666667</v>
      </c>
    </row>
    <row r="3557">
      <c r="A3557" t="inlineStr">
        <is>
          <t>Daily_Minor_Stops_2026_09_18.xlsx</t>
        </is>
      </c>
      <c r="B3557" t="inlineStr">
        <is>
          <t>Samridhi 5 Star Line</t>
        </is>
      </c>
      <c r="C3557" s="80" t="n">
        <v>46204</v>
      </c>
      <c r="D3557" t="inlineStr">
        <is>
          <t>FS-HRM-5</t>
        </is>
      </c>
      <c r="E3557" t="inlineStr">
        <is>
          <t>Cover Machine Outfeed Open</t>
        </is>
      </c>
      <c r="F3557" t="n">
        <v>2</v>
      </c>
      <c r="G3557" t="n">
        <v>0.665666666666667</v>
      </c>
    </row>
    <row r="3558">
      <c r="A3558" t="inlineStr">
        <is>
          <t>Daily_Minor_Stops_2026_09_18.xlsx</t>
        </is>
      </c>
      <c r="B3558" t="inlineStr">
        <is>
          <t>Samridhi 5 Star Line</t>
        </is>
      </c>
      <c r="C3558" s="80" t="n">
        <v>46204</v>
      </c>
      <c r="D3558" t="inlineStr">
        <is>
          <t>FS-TTLi-1</t>
        </is>
      </c>
      <c r="E3558" t="inlineStr">
        <is>
          <t>LOD/TGR11: Robot-Gripper Sensor Fault</t>
        </is>
      </c>
      <c r="F3558" t="n">
        <v>3</v>
      </c>
      <c r="G3558" t="n">
        <v>2.34023333333333</v>
      </c>
    </row>
    <row r="3559">
      <c r="A3559" t="inlineStr">
        <is>
          <t>Daily_Minor_Stops_2026_09_18.xlsx</t>
        </is>
      </c>
      <c r="B3559" t="inlineStr">
        <is>
          <t>Samridhi 5 Star Line</t>
        </is>
      </c>
      <c r="C3559" s="80" t="n">
        <v>46204</v>
      </c>
      <c r="D3559" t="inlineStr">
        <is>
          <t>FS-TTLi-1</t>
        </is>
      </c>
      <c r="E3559" t="inlineStr">
        <is>
          <t>FOR/BP11: Hand Over Of Blank Failed</t>
        </is>
      </c>
      <c r="F3559" t="n">
        <v>9</v>
      </c>
      <c r="G3559" t="n">
        <v>5.99393333333333</v>
      </c>
    </row>
    <row r="3560">
      <c r="A3560" t="inlineStr">
        <is>
          <t>Daily_Minor_Stops_2026_09_18.xlsx</t>
        </is>
      </c>
      <c r="B3560" t="inlineStr">
        <is>
          <t>Samridhi 5 Star Line</t>
        </is>
      </c>
      <c r="C3560" s="80" t="n">
        <v>46204</v>
      </c>
      <c r="D3560" t="inlineStr">
        <is>
          <t>FS-TTLi-2</t>
        </is>
      </c>
      <c r="E3560" t="inlineStr">
        <is>
          <t>LOD/TGR11: Robot-Gripper Sensor Fault</t>
        </is>
      </c>
      <c r="F3560" t="n">
        <v>8</v>
      </c>
      <c r="G3560" t="n">
        <v>2.66886666666667</v>
      </c>
    </row>
    <row r="3561">
      <c r="A3561" t="inlineStr">
        <is>
          <t>Daily_Minor_Stops_2026_09_18.xlsx</t>
        </is>
      </c>
      <c r="B3561" t="inlineStr">
        <is>
          <t>Samridhi 5 Star Line</t>
        </is>
      </c>
      <c r="C3561" s="80" t="n">
        <v>46204</v>
      </c>
      <c r="D3561" t="inlineStr">
        <is>
          <t>FS-TTLi-2</t>
        </is>
      </c>
      <c r="E3561" t="inlineStr">
        <is>
          <t>FOR/FT11: Hand Over Failure Of Tray</t>
        </is>
      </c>
      <c r="F3561" t="n">
        <v>13</v>
      </c>
      <c r="G3561" t="n">
        <v>7.8245</v>
      </c>
    </row>
    <row r="3562">
      <c r="A3562" t="inlineStr">
        <is>
          <t>Daily_Minor_Stops_2026_09_18.xlsx</t>
        </is>
      </c>
      <c r="B3562" t="inlineStr">
        <is>
          <t>Samridhi 5 Star Line</t>
        </is>
      </c>
      <c r="C3562" s="80" t="n">
        <v>46204</v>
      </c>
      <c r="D3562" t="inlineStr">
        <is>
          <t>FS-TTLi-3</t>
        </is>
      </c>
      <c r="E3562" t="inlineStr">
        <is>
          <t>FOR/BP11: Hand Over Of Blank Failed</t>
        </is>
      </c>
      <c r="F3562" t="n">
        <v>6</v>
      </c>
      <c r="G3562" t="n">
        <v>3.82388333333333</v>
      </c>
    </row>
    <row r="3563">
      <c r="A3563" t="inlineStr">
        <is>
          <t>Daily_Minor_Stops_2026_09_18.xlsx</t>
        </is>
      </c>
      <c r="B3563" t="inlineStr">
        <is>
          <t>Samridhi 5 Star Line</t>
        </is>
      </c>
      <c r="C3563" s="80" t="n">
        <v>46204</v>
      </c>
      <c r="D3563" t="inlineStr">
        <is>
          <t>FS-TTLi-3</t>
        </is>
      </c>
      <c r="E3563" t="inlineStr">
        <is>
          <t>CLO/TFXX: Jam On Tray Infeed</t>
        </is>
      </c>
      <c r="F3563" t="n">
        <v>8</v>
      </c>
      <c r="G3563" t="n">
        <v>8.51423333333333</v>
      </c>
    </row>
    <row r="3564">
      <c r="A3564" t="inlineStr">
        <is>
          <t>Daily_Minor_Stops_2026_09_18.xlsx</t>
        </is>
      </c>
      <c r="B3564" t="inlineStr">
        <is>
          <t>Samridhi 5 Star Line</t>
        </is>
      </c>
      <c r="C3564" s="80" t="n">
        <v>46205</v>
      </c>
      <c r="D3564" t="inlineStr">
        <is>
          <t>FS-HCM-1</t>
        </is>
      </c>
      <c r="E3564" t="inlineStr">
        <is>
          <t>HXX: Film Is Broken</t>
        </is>
      </c>
      <c r="F3564" t="n">
        <v>17</v>
      </c>
      <c r="G3564" t="n">
        <v>16.5185666666667</v>
      </c>
    </row>
    <row r="3565">
      <c r="A3565" t="inlineStr">
        <is>
          <t>Daily_Minor_Stops_2026_09_18.xlsx</t>
        </is>
      </c>
      <c r="B3565" t="inlineStr">
        <is>
          <t>Samridhi 5 Star Line</t>
        </is>
      </c>
      <c r="C3565" s="80" t="n">
        <v>46205</v>
      </c>
      <c r="D3565" t="inlineStr">
        <is>
          <t>FS-HCM-1</t>
        </is>
      </c>
      <c r="E3565" t="inlineStr">
        <is>
          <t>FBX: Jam At Infeed</t>
        </is>
      </c>
      <c r="F3565" t="n">
        <v>13</v>
      </c>
      <c r="G3565" t="n">
        <v>3.6359</v>
      </c>
    </row>
    <row r="3566">
      <c r="A3566" t="inlineStr">
        <is>
          <t>Daily_Minor_Stops_2026_09_18.xlsx</t>
        </is>
      </c>
      <c r="B3566" t="inlineStr">
        <is>
          <t>Samridhi 5 Star Line</t>
        </is>
      </c>
      <c r="C3566" s="80" t="n">
        <v>46205</v>
      </c>
      <c r="D3566" t="inlineStr">
        <is>
          <t>FS-HCM-2</t>
        </is>
      </c>
      <c r="E3566" t="inlineStr">
        <is>
          <t>HXX: Data Printer Not Ready</t>
        </is>
      </c>
      <c r="F3566" t="n">
        <v>26</v>
      </c>
      <c r="G3566" t="n">
        <v>16.5079833333333</v>
      </c>
    </row>
    <row r="3567">
      <c r="A3567" t="inlineStr">
        <is>
          <t>Daily_Minor_Stops_2026_09_18.xlsx</t>
        </is>
      </c>
      <c r="B3567" t="inlineStr">
        <is>
          <t>Samridhi 5 Star Line</t>
        </is>
      </c>
      <c r="C3567" s="80" t="n">
        <v>46205</v>
      </c>
      <c r="D3567" t="inlineStr">
        <is>
          <t>FS-HCM-2</t>
        </is>
      </c>
      <c r="E3567" t="inlineStr">
        <is>
          <t>Cover Machine Discharge Open</t>
        </is>
      </c>
      <c r="F3567" t="n">
        <v>21</v>
      </c>
      <c r="G3567" t="n">
        <v>10.1335333333333</v>
      </c>
    </row>
    <row r="3568">
      <c r="A3568" t="inlineStr">
        <is>
          <t>Daily_Minor_Stops_2026_09_18.xlsx</t>
        </is>
      </c>
      <c r="B3568" t="inlineStr">
        <is>
          <t>Samridhi 5 Star Line</t>
        </is>
      </c>
      <c r="C3568" s="80" t="n">
        <v>46205</v>
      </c>
      <c r="D3568" t="inlineStr">
        <is>
          <t>FS-HCM-3</t>
        </is>
      </c>
      <c r="E3568" t="inlineStr">
        <is>
          <t>HXX: Film Is Broken</t>
        </is>
      </c>
      <c r="F3568" t="n">
        <v>13</v>
      </c>
      <c r="G3568" t="n">
        <v>9.48105</v>
      </c>
    </row>
    <row r="3569">
      <c r="A3569" t="inlineStr">
        <is>
          <t>Daily_Minor_Stops_2026_09_18.xlsx</t>
        </is>
      </c>
      <c r="B3569" t="inlineStr">
        <is>
          <t>Samridhi 5 Star Line</t>
        </is>
      </c>
      <c r="C3569" s="80" t="n">
        <v>46205</v>
      </c>
      <c r="D3569" t="inlineStr">
        <is>
          <t>FS-HCM-3</t>
        </is>
      </c>
      <c r="E3569" t="inlineStr">
        <is>
          <t>FBX: Jam At Infeed</t>
        </is>
      </c>
      <c r="F3569" t="n">
        <v>11</v>
      </c>
      <c r="G3569" t="n">
        <v>4.17581666666667</v>
      </c>
    </row>
    <row r="3570">
      <c r="A3570" t="inlineStr">
        <is>
          <t>Daily_Minor_Stops_2026_09_18.xlsx</t>
        </is>
      </c>
      <c r="B3570" t="inlineStr">
        <is>
          <t>Samridhi 5 Star Line</t>
        </is>
      </c>
      <c r="C3570" s="80" t="n">
        <v>46205</v>
      </c>
      <c r="D3570" t="inlineStr">
        <is>
          <t>FS-HCM-4</t>
        </is>
      </c>
      <c r="E3570" t="inlineStr">
        <is>
          <t>FBX: Overflow At Infeed</t>
        </is>
      </c>
      <c r="F3570" t="n">
        <v>10</v>
      </c>
      <c r="G3570" t="n">
        <v>4.17923333333333</v>
      </c>
    </row>
    <row r="3571">
      <c r="A3571" t="inlineStr">
        <is>
          <t>Daily_Minor_Stops_2026_09_18.xlsx</t>
        </is>
      </c>
      <c r="B3571" t="inlineStr">
        <is>
          <t>Samridhi 5 Star Line</t>
        </is>
      </c>
      <c r="C3571" s="80" t="n">
        <v>46205</v>
      </c>
      <c r="D3571" t="inlineStr">
        <is>
          <t>FS-HCM-4</t>
        </is>
      </c>
      <c r="E3571" t="inlineStr">
        <is>
          <t>Door Machine Discharge Open</t>
        </is>
      </c>
      <c r="F3571" t="n">
        <v>2</v>
      </c>
      <c r="G3571" t="n">
        <v>1.00671666666667</v>
      </c>
    </row>
    <row r="3572">
      <c r="A3572" t="inlineStr">
        <is>
          <t>Daily_Minor_Stops_2026_09_18.xlsx</t>
        </is>
      </c>
      <c r="B3572" t="inlineStr">
        <is>
          <t>Samridhi 5 Star Line</t>
        </is>
      </c>
      <c r="C3572" s="80" t="n">
        <v>46205</v>
      </c>
      <c r="D3572" t="inlineStr">
        <is>
          <t>FS-HRM-5</t>
        </is>
      </c>
      <c r="E3572" t="inlineStr">
        <is>
          <t>Position Error-2</t>
        </is>
      </c>
      <c r="F3572" t="n">
        <v>2</v>
      </c>
      <c r="G3572" t="n">
        <v>0.333633333333333</v>
      </c>
    </row>
    <row r="3573">
      <c r="A3573" t="inlineStr">
        <is>
          <t>Daily_Minor_Stops_2026_09_18.xlsx</t>
        </is>
      </c>
      <c r="B3573" t="inlineStr">
        <is>
          <t>Samridhi 5 Star Line</t>
        </is>
      </c>
      <c r="C3573" s="80" t="n">
        <v>46205</v>
      </c>
      <c r="D3573" t="inlineStr">
        <is>
          <t>FS-HRM-5</t>
        </is>
      </c>
      <c r="E3573" t="inlineStr">
        <is>
          <t>Cover Machine Outfeed Open</t>
        </is>
      </c>
      <c r="F3573" t="n">
        <v>3</v>
      </c>
      <c r="G3573" t="n">
        <v>26.1639333333333</v>
      </c>
    </row>
    <row r="3574">
      <c r="A3574" t="inlineStr">
        <is>
          <t>Daily_Minor_Stops_2026_09_18.xlsx</t>
        </is>
      </c>
      <c r="B3574" t="inlineStr">
        <is>
          <t>Samridhi 5 Star Line</t>
        </is>
      </c>
      <c r="C3574" s="80" t="n">
        <v>46205</v>
      </c>
      <c r="D3574" t="inlineStr">
        <is>
          <t>FS-TTLi-1</t>
        </is>
      </c>
      <c r="E3574" t="inlineStr">
        <is>
          <t>TTL1X/CS11: Lost Tray In Sliding Area</t>
        </is>
      </c>
      <c r="F3574" t="n">
        <v>5</v>
      </c>
      <c r="G3574" t="n">
        <v>3.50083333333333</v>
      </c>
    </row>
    <row r="3575">
      <c r="A3575" t="inlineStr">
        <is>
          <t>Daily_Minor_Stops_2026_09_18.xlsx</t>
        </is>
      </c>
      <c r="B3575" t="inlineStr">
        <is>
          <t>Samridhi 5 Star Line</t>
        </is>
      </c>
      <c r="C3575" s="80" t="n">
        <v>46205</v>
      </c>
      <c r="D3575" t="inlineStr">
        <is>
          <t>FS-TTLi-1</t>
        </is>
      </c>
      <c r="E3575" t="inlineStr">
        <is>
          <t>FOR/BP11: Hand Over Of Blank Failed</t>
        </is>
      </c>
      <c r="F3575" t="n">
        <v>6</v>
      </c>
      <c r="G3575" t="n">
        <v>5.49565</v>
      </c>
    </row>
    <row r="3576">
      <c r="A3576" t="inlineStr">
        <is>
          <t>Daily_Minor_Stops_2026_09_18.xlsx</t>
        </is>
      </c>
      <c r="B3576" t="inlineStr">
        <is>
          <t>Samridhi 5 Star Line</t>
        </is>
      </c>
      <c r="C3576" s="80" t="n">
        <v>46205</v>
      </c>
      <c r="D3576" t="inlineStr">
        <is>
          <t>FS-TTLi-2</t>
        </is>
      </c>
      <c r="E3576" t="inlineStr">
        <is>
          <t>FOR/FT11: Hand Over Failure Of Tray</t>
        </is>
      </c>
      <c r="F3576" t="n">
        <v>16</v>
      </c>
      <c r="G3576" t="n">
        <v>12.9887</v>
      </c>
    </row>
    <row r="3577">
      <c r="A3577" t="inlineStr">
        <is>
          <t>Daily_Minor_Stops_2026_09_18.xlsx</t>
        </is>
      </c>
      <c r="B3577" t="inlineStr">
        <is>
          <t>Samridhi 5 Star Line</t>
        </is>
      </c>
      <c r="C3577" s="80" t="n">
        <v>46205</v>
      </c>
      <c r="D3577" t="inlineStr">
        <is>
          <t>FS-TTLi-2</t>
        </is>
      </c>
      <c r="E3577" t="inlineStr">
        <is>
          <t>FOR/BP11: Hand Over Of Blank Failed</t>
        </is>
      </c>
      <c r="F3577" t="n">
        <v>13</v>
      </c>
      <c r="G3577" t="n">
        <v>9.160783333333329</v>
      </c>
    </row>
    <row r="3578">
      <c r="A3578" t="inlineStr">
        <is>
          <t>Daily_Minor_Stops_2026_09_18.xlsx</t>
        </is>
      </c>
      <c r="B3578" t="inlineStr">
        <is>
          <t>Samridhi 5 Star Line</t>
        </is>
      </c>
      <c r="C3578" s="80" t="n">
        <v>46205</v>
      </c>
      <c r="D3578" t="inlineStr">
        <is>
          <t>FS-TTLi-3</t>
        </is>
      </c>
      <c r="E3578" t="inlineStr">
        <is>
          <t>LOD/TGR11: Robot-Gripper Sensor Fault</t>
        </is>
      </c>
      <c r="F3578" t="n">
        <v>3</v>
      </c>
      <c r="G3578" t="n">
        <v>0.6668833333333331</v>
      </c>
    </row>
    <row r="3579">
      <c r="A3579" t="inlineStr">
        <is>
          <t>Daily_Minor_Stops_2026_09_18.xlsx</t>
        </is>
      </c>
      <c r="B3579" t="inlineStr">
        <is>
          <t>Samridhi 5 Star Line</t>
        </is>
      </c>
      <c r="C3579" s="80" t="n">
        <v>46205</v>
      </c>
      <c r="D3579" t="inlineStr">
        <is>
          <t>FS-TTLi-3</t>
        </is>
      </c>
      <c r="E3579" t="inlineStr">
        <is>
          <t>FOR/BP11: Hand Over Of Blank Failed</t>
        </is>
      </c>
      <c r="F3579" t="n">
        <v>6</v>
      </c>
      <c r="G3579" t="n">
        <v>2.99795</v>
      </c>
    </row>
    <row r="3580">
      <c r="A3580" t="inlineStr">
        <is>
          <t>Daily_Minor_Stops_2026_09_18.xlsx</t>
        </is>
      </c>
      <c r="B3580" t="inlineStr">
        <is>
          <t>Samridhi 5 Star Line</t>
        </is>
      </c>
      <c r="C3580" s="80" t="n">
        <v>46206</v>
      </c>
      <c r="D3580" t="inlineStr">
        <is>
          <t>FS-HCM-1</t>
        </is>
      </c>
      <c r="E3580" t="inlineStr">
        <is>
          <t>HXX: Data Printer Not Ready</t>
        </is>
      </c>
      <c r="F3580" t="n">
        <v>39</v>
      </c>
      <c r="G3580" t="n">
        <v>41.6693</v>
      </c>
    </row>
    <row r="3581">
      <c r="A3581" t="inlineStr">
        <is>
          <t>Daily_Minor_Stops_2026_09_18.xlsx</t>
        </is>
      </c>
      <c r="B3581" t="inlineStr">
        <is>
          <t>Samridhi 5 Star Line</t>
        </is>
      </c>
      <c r="C3581" s="80" t="n">
        <v>46206</v>
      </c>
      <c r="D3581" t="inlineStr">
        <is>
          <t>FS-HCM-1</t>
        </is>
      </c>
      <c r="E3581" t="inlineStr">
        <is>
          <t>FBX: Jam At Infeed</t>
        </is>
      </c>
      <c r="F3581" t="n">
        <v>20</v>
      </c>
      <c r="G3581" t="n">
        <v>5.1237</v>
      </c>
    </row>
    <row r="3582">
      <c r="A3582" t="inlineStr">
        <is>
          <t>Daily_Minor_Stops_2026_09_18.xlsx</t>
        </is>
      </c>
      <c r="B3582" t="inlineStr">
        <is>
          <t>Samridhi 5 Star Line</t>
        </is>
      </c>
      <c r="C3582" s="80" t="n">
        <v>46206</v>
      </c>
      <c r="D3582" t="inlineStr">
        <is>
          <t>FS-HCM-2</t>
        </is>
      </c>
      <c r="E3582" t="inlineStr">
        <is>
          <t>HXX: Data Printer Not Ready</t>
        </is>
      </c>
      <c r="F3582" t="n">
        <v>19</v>
      </c>
      <c r="G3582" t="n">
        <v>12.9899666666667</v>
      </c>
    </row>
    <row r="3583">
      <c r="A3583" t="inlineStr">
        <is>
          <t>Daily_Minor_Stops_2026_09_18.xlsx</t>
        </is>
      </c>
      <c r="B3583" t="inlineStr">
        <is>
          <t>Samridhi 5 Star Line</t>
        </is>
      </c>
      <c r="C3583" s="80" t="n">
        <v>46206</v>
      </c>
      <c r="D3583" t="inlineStr">
        <is>
          <t>FS-HCM-2</t>
        </is>
      </c>
      <c r="E3583" t="inlineStr">
        <is>
          <t>FBX: Jam At Infeed</t>
        </is>
      </c>
      <c r="F3583" t="n">
        <v>30</v>
      </c>
      <c r="G3583" t="n">
        <v>10.8729666666667</v>
      </c>
    </row>
    <row r="3584">
      <c r="A3584" t="inlineStr">
        <is>
          <t>Daily_Minor_Stops_2026_09_18.xlsx</t>
        </is>
      </c>
      <c r="B3584" t="inlineStr">
        <is>
          <t>Samridhi 5 Star Line</t>
        </is>
      </c>
      <c r="C3584" s="80" t="n">
        <v>46206</v>
      </c>
      <c r="D3584" t="inlineStr">
        <is>
          <t>FS-HCM-3</t>
        </is>
      </c>
      <c r="E3584" t="inlineStr">
        <is>
          <t>HXX: Film Is Broken</t>
        </is>
      </c>
      <c r="F3584" t="n">
        <v>10</v>
      </c>
      <c r="G3584" t="n">
        <v>8.622683333333329</v>
      </c>
    </row>
    <row r="3585">
      <c r="A3585" t="inlineStr">
        <is>
          <t>Daily_Minor_Stops_2026_09_18.xlsx</t>
        </is>
      </c>
      <c r="B3585" t="inlineStr">
        <is>
          <t>Samridhi 5 Star Line</t>
        </is>
      </c>
      <c r="C3585" s="80" t="n">
        <v>46206</v>
      </c>
      <c r="D3585" t="inlineStr">
        <is>
          <t>FS-HCM-3</t>
        </is>
      </c>
      <c r="E3585" t="inlineStr">
        <is>
          <t>HXX: Both Film Reels Are Empty</t>
        </is>
      </c>
      <c r="F3585" t="n">
        <v>7</v>
      </c>
      <c r="G3585" t="n">
        <v>4.9504</v>
      </c>
    </row>
    <row r="3586">
      <c r="A3586" t="inlineStr">
        <is>
          <t>Daily_Minor_Stops_2026_09_18.xlsx</t>
        </is>
      </c>
      <c r="B3586" t="inlineStr">
        <is>
          <t>Samridhi 5 Star Line</t>
        </is>
      </c>
      <c r="C3586" s="80" t="n">
        <v>46206</v>
      </c>
      <c r="D3586" t="inlineStr">
        <is>
          <t>FS-HCM-4</t>
        </is>
      </c>
      <c r="E3586" t="inlineStr">
        <is>
          <t>HXX: Film Is Broken</t>
        </is>
      </c>
      <c r="F3586" t="n">
        <v>4</v>
      </c>
      <c r="G3586" t="n">
        <v>1.38843333333333</v>
      </c>
    </row>
    <row r="3587">
      <c r="A3587" t="inlineStr">
        <is>
          <t>Daily_Minor_Stops_2026_09_18.xlsx</t>
        </is>
      </c>
      <c r="B3587" t="inlineStr">
        <is>
          <t>Samridhi 5 Star Line</t>
        </is>
      </c>
      <c r="C3587" s="80" t="n">
        <v>46206</v>
      </c>
      <c r="D3587" t="inlineStr">
        <is>
          <t>FS-HCM-4</t>
        </is>
      </c>
      <c r="E3587" t="inlineStr">
        <is>
          <t>HXX: Both Film Reels Are Empty</t>
        </is>
      </c>
      <c r="F3587" t="n">
        <v>4</v>
      </c>
      <c r="G3587" t="n">
        <v>5.84233333333333</v>
      </c>
    </row>
    <row r="3588">
      <c r="A3588" t="inlineStr">
        <is>
          <t>Daily_Minor_Stops_2026_09_18.xlsx</t>
        </is>
      </c>
      <c r="B3588" t="inlineStr">
        <is>
          <t>Samridhi 5 Star Line</t>
        </is>
      </c>
      <c r="C3588" s="80" t="n">
        <v>46206</v>
      </c>
      <c r="D3588" t="inlineStr">
        <is>
          <t>FS-HRM-5</t>
        </is>
      </c>
      <c r="E3588" t="inlineStr">
        <is>
          <t>Not Ready-2</t>
        </is>
      </c>
      <c r="F3588" t="n">
        <v>3</v>
      </c>
      <c r="G3588" t="n">
        <v>2.8832</v>
      </c>
    </row>
    <row r="3589">
      <c r="A3589" t="inlineStr">
        <is>
          <t>Daily_Minor_Stops_2026_09_18.xlsx</t>
        </is>
      </c>
      <c r="B3589" t="inlineStr">
        <is>
          <t>Samridhi 5 Star Line</t>
        </is>
      </c>
      <c r="C3589" s="80" t="n">
        <v>46206</v>
      </c>
      <c r="D3589" t="inlineStr">
        <is>
          <t>FS-HRM-5</t>
        </is>
      </c>
      <c r="E3589" t="inlineStr">
        <is>
          <t>Cover Machine Outfeed Open</t>
        </is>
      </c>
      <c r="F3589" t="n">
        <v>3</v>
      </c>
      <c r="G3589" t="n">
        <v>2.87611666666667</v>
      </c>
    </row>
    <row r="3590">
      <c r="A3590" t="inlineStr">
        <is>
          <t>Daily_Minor_Stops_2026_09_18.xlsx</t>
        </is>
      </c>
      <c r="B3590" t="inlineStr">
        <is>
          <t>Samridhi 5 Star Line</t>
        </is>
      </c>
      <c r="C3590" s="80" t="n">
        <v>46206</v>
      </c>
      <c r="D3590" t="inlineStr">
        <is>
          <t>FS-TTLi-1</t>
        </is>
      </c>
      <c r="E3590" t="inlineStr">
        <is>
          <t>LOD/TGR11: Robot-Gripper Sensor Fault</t>
        </is>
      </c>
      <c r="F3590" t="n">
        <v>7</v>
      </c>
      <c r="G3590" t="n">
        <v>5.33005</v>
      </c>
    </row>
    <row r="3591">
      <c r="A3591" t="inlineStr">
        <is>
          <t>Daily_Minor_Stops_2026_09_18.xlsx</t>
        </is>
      </c>
      <c r="B3591" t="inlineStr">
        <is>
          <t>Samridhi 5 Star Line</t>
        </is>
      </c>
      <c r="C3591" s="80" t="n">
        <v>46206</v>
      </c>
      <c r="D3591" t="inlineStr">
        <is>
          <t>FS-TTLi-1</t>
        </is>
      </c>
      <c r="E3591" t="inlineStr">
        <is>
          <t>FOR/BP11: Hand Over Of Blank Failed</t>
        </is>
      </c>
      <c r="F3591" t="n">
        <v>31</v>
      </c>
      <c r="G3591" t="n">
        <v>24.5229333333333</v>
      </c>
    </row>
    <row r="3592">
      <c r="A3592" t="inlineStr">
        <is>
          <t>Daily_Minor_Stops_2026_09_18.xlsx</t>
        </is>
      </c>
      <c r="B3592" t="inlineStr">
        <is>
          <t>Samridhi 5 Star Line</t>
        </is>
      </c>
      <c r="C3592" s="80" t="n">
        <v>46206</v>
      </c>
      <c r="D3592" t="inlineStr">
        <is>
          <t>FS-TTLi-2</t>
        </is>
      </c>
      <c r="E3592" t="inlineStr">
        <is>
          <t>LOD/TPG11: Move Time Out</t>
        </is>
      </c>
      <c r="F3592" t="n">
        <v>12</v>
      </c>
      <c r="G3592" t="n">
        <v>6.66388333333333</v>
      </c>
    </row>
    <row r="3593">
      <c r="A3593" t="inlineStr">
        <is>
          <t>Daily_Minor_Stops_2026_09_18.xlsx</t>
        </is>
      </c>
      <c r="B3593" t="inlineStr">
        <is>
          <t>Samridhi 5 Star Line</t>
        </is>
      </c>
      <c r="C3593" s="80" t="n">
        <v>46206</v>
      </c>
      <c r="D3593" t="inlineStr">
        <is>
          <t>FS-TTLi-2</t>
        </is>
      </c>
      <c r="E3593" t="inlineStr">
        <is>
          <t>FOR/BP11: Hand Over Of Blank Failed</t>
        </is>
      </c>
      <c r="F3593" t="n">
        <v>17</v>
      </c>
      <c r="G3593" t="n">
        <v>12.7061833333333</v>
      </c>
    </row>
    <row r="3594">
      <c r="A3594" t="inlineStr">
        <is>
          <t>Daily_Minor_Stops_2026_09_18.xlsx</t>
        </is>
      </c>
      <c r="B3594" t="inlineStr">
        <is>
          <t>Samridhi 5 Star Line</t>
        </is>
      </c>
      <c r="C3594" s="80" t="n">
        <v>46206</v>
      </c>
      <c r="D3594" t="inlineStr">
        <is>
          <t>FS-TTLi-3</t>
        </is>
      </c>
      <c r="E3594" t="inlineStr">
        <is>
          <t>LOD/TGR11: Robot-Gripper Sensor Fault</t>
        </is>
      </c>
      <c r="F3594" t="n">
        <v>6</v>
      </c>
      <c r="G3594" t="n">
        <v>3.83856666666667</v>
      </c>
    </row>
    <row r="3595">
      <c r="A3595" t="inlineStr">
        <is>
          <t>Daily_Minor_Stops_2026_09_18.xlsx</t>
        </is>
      </c>
      <c r="B3595" t="inlineStr">
        <is>
          <t>Samridhi 5 Star Line</t>
        </is>
      </c>
      <c r="C3595" s="80" t="n">
        <v>46206</v>
      </c>
      <c r="D3595" t="inlineStr">
        <is>
          <t>FS-TTLi-3</t>
        </is>
      </c>
      <c r="E3595" t="inlineStr">
        <is>
          <t>FOR/BP11: Hand Over Of Blank Failed</t>
        </is>
      </c>
      <c r="F3595" t="n">
        <v>8</v>
      </c>
      <c r="G3595" t="n">
        <v>6.01775</v>
      </c>
    </row>
    <row r="3596">
      <c r="A3596" t="inlineStr">
        <is>
          <t>Daily_Minor_Stops_2026_09_18.xlsx</t>
        </is>
      </c>
      <c r="B3596" t="inlineStr">
        <is>
          <t>Samridhi 5 Star Line</t>
        </is>
      </c>
      <c r="C3596" s="80" t="n">
        <v>46207</v>
      </c>
      <c r="D3596" t="inlineStr">
        <is>
          <t>FS-HCM-1</t>
        </is>
      </c>
      <c r="E3596" t="inlineStr">
        <is>
          <t>HXX: Film Is Broken</t>
        </is>
      </c>
      <c r="F3596" t="n">
        <v>19</v>
      </c>
      <c r="G3596" t="n">
        <v>14.5086</v>
      </c>
    </row>
    <row r="3597">
      <c r="A3597" t="inlineStr">
        <is>
          <t>Daily_Minor_Stops_2026_09_18.xlsx</t>
        </is>
      </c>
      <c r="B3597" t="inlineStr">
        <is>
          <t>Samridhi 5 Star Line</t>
        </is>
      </c>
      <c r="C3597" s="80" t="n">
        <v>46207</v>
      </c>
      <c r="D3597" t="inlineStr">
        <is>
          <t>FS-HCM-1</t>
        </is>
      </c>
      <c r="E3597" t="inlineStr">
        <is>
          <t>FBX: Jam At Infeed</t>
        </is>
      </c>
      <c r="F3597" t="n">
        <v>25</v>
      </c>
      <c r="G3597" t="n">
        <v>10.7705333333333</v>
      </c>
    </row>
    <row r="3598">
      <c r="A3598" t="inlineStr">
        <is>
          <t>Daily_Minor_Stops_2026_09_18.xlsx</t>
        </is>
      </c>
      <c r="B3598" t="inlineStr">
        <is>
          <t>Samridhi 5 Star Line</t>
        </is>
      </c>
      <c r="C3598" s="80" t="n">
        <v>46207</v>
      </c>
      <c r="D3598" t="inlineStr">
        <is>
          <t>FS-HCM-2</t>
        </is>
      </c>
      <c r="E3598" t="inlineStr">
        <is>
          <t>HXX: Film Is Broken</t>
        </is>
      </c>
      <c r="F3598" t="n">
        <v>23</v>
      </c>
      <c r="G3598" t="n">
        <v>18.4406666666667</v>
      </c>
    </row>
    <row r="3599">
      <c r="A3599" t="inlineStr">
        <is>
          <t>Daily_Minor_Stops_2026_09_18.xlsx</t>
        </is>
      </c>
      <c r="B3599" t="inlineStr">
        <is>
          <t>Samridhi 5 Star Line</t>
        </is>
      </c>
      <c r="C3599" s="80" t="n">
        <v>46207</v>
      </c>
      <c r="D3599" t="inlineStr">
        <is>
          <t>FS-HCM-2</t>
        </is>
      </c>
      <c r="E3599" t="inlineStr">
        <is>
          <t>FBX: Jam At Infeed</t>
        </is>
      </c>
      <c r="F3599" t="n">
        <v>48</v>
      </c>
      <c r="G3599" t="n">
        <v>14.7705666666667</v>
      </c>
    </row>
    <row r="3600">
      <c r="A3600" t="inlineStr">
        <is>
          <t>Daily_Minor_Stops_2026_09_18.xlsx</t>
        </is>
      </c>
      <c r="B3600" t="inlineStr">
        <is>
          <t>Samridhi 5 Star Line</t>
        </is>
      </c>
      <c r="C3600" s="80" t="n">
        <v>46207</v>
      </c>
      <c r="D3600" t="inlineStr">
        <is>
          <t>FS-HCM-3</t>
        </is>
      </c>
      <c r="E3600" t="inlineStr">
        <is>
          <t>HXX: Film Is Broken</t>
        </is>
      </c>
      <c r="F3600" t="n">
        <v>10</v>
      </c>
      <c r="G3600" t="n">
        <v>4.06158333333333</v>
      </c>
    </row>
    <row r="3601">
      <c r="A3601" t="inlineStr">
        <is>
          <t>Daily_Minor_Stops_2026_09_18.xlsx</t>
        </is>
      </c>
      <c r="B3601" t="inlineStr">
        <is>
          <t>Samridhi 5 Star Line</t>
        </is>
      </c>
      <c r="C3601" s="80" t="n">
        <v>46207</v>
      </c>
      <c r="D3601" t="inlineStr">
        <is>
          <t>FS-HCM-3</t>
        </is>
      </c>
      <c r="E3601" t="inlineStr">
        <is>
          <t>FBX: Jam At Infeed</t>
        </is>
      </c>
      <c r="F3601" t="n">
        <v>12</v>
      </c>
      <c r="G3601" t="n">
        <v>5.85006666666667</v>
      </c>
    </row>
    <row r="3602">
      <c r="A3602" t="inlineStr">
        <is>
          <t>Daily_Minor_Stops_2026_09_18.xlsx</t>
        </is>
      </c>
      <c r="B3602" t="inlineStr">
        <is>
          <t>Samridhi 5 Star Line</t>
        </is>
      </c>
      <c r="C3602" s="80" t="n">
        <v>46207</v>
      </c>
      <c r="D3602" t="inlineStr">
        <is>
          <t>FS-HCM-4</t>
        </is>
      </c>
      <c r="E3602" t="inlineStr">
        <is>
          <t>FBX: Overflow At Infeed</t>
        </is>
      </c>
      <c r="F3602" t="n">
        <v>3</v>
      </c>
      <c r="G3602" t="n">
        <v>0.6646</v>
      </c>
    </row>
    <row r="3603">
      <c r="A3603" t="inlineStr">
        <is>
          <t>Daily_Minor_Stops_2026_09_18.xlsx</t>
        </is>
      </c>
      <c r="B3603" t="inlineStr">
        <is>
          <t>Samridhi 5 Star Line</t>
        </is>
      </c>
      <c r="C3603" s="80" t="n">
        <v>46207</v>
      </c>
      <c r="D3603" t="inlineStr">
        <is>
          <t>FS-HCM-4</t>
        </is>
      </c>
      <c r="E3603" t="inlineStr">
        <is>
          <t>Cover Machine Discharge Open</t>
        </is>
      </c>
      <c r="F3603" t="n">
        <v>2</v>
      </c>
      <c r="G3603" t="n">
        <v>0.833983333333333</v>
      </c>
    </row>
    <row r="3604">
      <c r="A3604" t="inlineStr">
        <is>
          <t>Daily_Minor_Stops_2026_09_18.xlsx</t>
        </is>
      </c>
      <c r="B3604" t="inlineStr">
        <is>
          <t>Samridhi 5 Star Line</t>
        </is>
      </c>
      <c r="C3604" s="80" t="n">
        <v>46207</v>
      </c>
      <c r="D3604" t="inlineStr">
        <is>
          <t>FS-HRM-5</t>
        </is>
      </c>
      <c r="E3604" t="inlineStr">
        <is>
          <t>Not Ready-2</t>
        </is>
      </c>
      <c r="F3604" t="n">
        <v>3</v>
      </c>
      <c r="G3604" t="n">
        <v>4.74775</v>
      </c>
    </row>
    <row r="3605">
      <c r="A3605" t="inlineStr">
        <is>
          <t>Daily_Minor_Stops_2026_09_18.xlsx</t>
        </is>
      </c>
      <c r="B3605" t="inlineStr">
        <is>
          <t>Samridhi 5 Star Line</t>
        </is>
      </c>
      <c r="C3605" s="80" t="n">
        <v>46207</v>
      </c>
      <c r="D3605" t="inlineStr">
        <is>
          <t>FS-HRM-5</t>
        </is>
      </c>
      <c r="E3605" t="inlineStr">
        <is>
          <t>Cover Machine Outfeed Open</t>
        </is>
      </c>
      <c r="F3605" t="n">
        <v>5</v>
      </c>
      <c r="G3605" t="n">
        <v>3.17683333333333</v>
      </c>
    </row>
    <row r="3606">
      <c r="A3606" t="inlineStr">
        <is>
          <t>Daily_Minor_Stops_2026_09_18.xlsx</t>
        </is>
      </c>
      <c r="B3606" t="inlineStr">
        <is>
          <t>Samridhi 5 Star Line</t>
        </is>
      </c>
      <c r="C3606" s="80" t="n">
        <v>46207</v>
      </c>
      <c r="D3606" t="inlineStr">
        <is>
          <t>FS-TTLi-1</t>
        </is>
      </c>
      <c r="E3606" t="inlineStr">
        <is>
          <t>LOD/TGR11: Robot-Gripper Sensor Fault</t>
        </is>
      </c>
      <c r="F3606" t="n">
        <v>5</v>
      </c>
      <c r="G3606" t="n">
        <v>2.5035</v>
      </c>
    </row>
    <row r="3607">
      <c r="A3607" t="inlineStr">
        <is>
          <t>Daily_Minor_Stops_2026_09_18.xlsx</t>
        </is>
      </c>
      <c r="B3607" t="inlineStr">
        <is>
          <t>Samridhi 5 Star Line</t>
        </is>
      </c>
      <c r="C3607" s="80" t="n">
        <v>46207</v>
      </c>
      <c r="D3607" t="inlineStr">
        <is>
          <t>FS-TTLi-1</t>
        </is>
      </c>
      <c r="E3607" t="inlineStr">
        <is>
          <t>FOR/BP11: Hand Over Of Blank Failed</t>
        </is>
      </c>
      <c r="F3607" t="n">
        <v>6</v>
      </c>
      <c r="G3607" t="n">
        <v>2.32636666666667</v>
      </c>
    </row>
    <row r="3608">
      <c r="A3608" t="inlineStr">
        <is>
          <t>Daily_Minor_Stops_2026_09_18.xlsx</t>
        </is>
      </c>
      <c r="B3608" t="inlineStr">
        <is>
          <t>Samridhi 5 Star Line</t>
        </is>
      </c>
      <c r="C3608" s="80" t="n">
        <v>46207</v>
      </c>
      <c r="D3608" t="inlineStr">
        <is>
          <t>FS-TTLi-2</t>
        </is>
      </c>
      <c r="E3608" t="inlineStr">
        <is>
          <t>LOD/TGR11: Robot-Gripper Sensor Fault</t>
        </is>
      </c>
      <c r="F3608" t="n">
        <v>18</v>
      </c>
      <c r="G3608" t="n">
        <v>17.3725</v>
      </c>
    </row>
    <row r="3609">
      <c r="A3609" t="inlineStr">
        <is>
          <t>Daily_Minor_Stops_2026_09_18.xlsx</t>
        </is>
      </c>
      <c r="B3609" t="inlineStr">
        <is>
          <t>Samridhi 5 Star Line</t>
        </is>
      </c>
      <c r="C3609" s="80" t="n">
        <v>46207</v>
      </c>
      <c r="D3609" t="inlineStr">
        <is>
          <t>FS-TTLi-2</t>
        </is>
      </c>
      <c r="E3609" t="inlineStr">
        <is>
          <t>FOR/BP11: Hand Over Of Blank Failed</t>
        </is>
      </c>
      <c r="F3609" t="n">
        <v>27</v>
      </c>
      <c r="G3609" t="n">
        <v>15.77735</v>
      </c>
    </row>
    <row r="3610">
      <c r="A3610" t="inlineStr">
        <is>
          <t>Daily_Minor_Stops_2026_09_18.xlsx</t>
        </is>
      </c>
      <c r="B3610" t="inlineStr">
        <is>
          <t>Samridhi 5 Star Line</t>
        </is>
      </c>
      <c r="C3610" s="80" t="n">
        <v>46207</v>
      </c>
      <c r="D3610" t="inlineStr">
        <is>
          <t>FS-TTLi-3</t>
        </is>
      </c>
      <c r="E3610" t="inlineStr">
        <is>
          <t>LOD/TGR11: Robot-Gripper Sensor Fault</t>
        </is>
      </c>
      <c r="F3610" t="n">
        <v>5</v>
      </c>
      <c r="G3610" t="n">
        <v>4.83443333333333</v>
      </c>
    </row>
    <row r="3611">
      <c r="A3611" t="inlineStr">
        <is>
          <t>Daily_Minor_Stops_2026_09_18.xlsx</t>
        </is>
      </c>
      <c r="B3611" t="inlineStr">
        <is>
          <t>Samridhi 5 Star Line</t>
        </is>
      </c>
      <c r="C3611" s="80" t="n">
        <v>46207</v>
      </c>
      <c r="D3611" t="inlineStr">
        <is>
          <t>FS-TTLi-3</t>
        </is>
      </c>
      <c r="E3611" t="inlineStr">
        <is>
          <t>FOR/BP11: Hand Over Of Blank Failed</t>
        </is>
      </c>
      <c r="F3611" t="n">
        <v>6</v>
      </c>
      <c r="G3611" t="n">
        <v>4.66751666666667</v>
      </c>
    </row>
    <row r="3612">
      <c r="A3612" t="inlineStr">
        <is>
          <t>Daily_Minor_Stops_2026_09_18.xlsx</t>
        </is>
      </c>
      <c r="B3612" t="inlineStr">
        <is>
          <t>Samridhi 5 Star Line</t>
        </is>
      </c>
      <c r="C3612" s="80" t="n">
        <v>46208</v>
      </c>
      <c r="D3612" t="inlineStr">
        <is>
          <t>FS-HCM-1</t>
        </is>
      </c>
      <c r="E3612" t="inlineStr">
        <is>
          <t>HXX: Film Is Broken</t>
        </is>
      </c>
      <c r="F3612" t="n">
        <v>20</v>
      </c>
      <c r="G3612" t="n">
        <v>14.1846666666667</v>
      </c>
    </row>
    <row r="3613">
      <c r="A3613" t="inlineStr">
        <is>
          <t>Daily_Minor_Stops_2026_09_18.xlsx</t>
        </is>
      </c>
      <c r="B3613" t="inlineStr">
        <is>
          <t>Samridhi 5 Star Line</t>
        </is>
      </c>
      <c r="C3613" s="80" t="n">
        <v>46208</v>
      </c>
      <c r="D3613" t="inlineStr">
        <is>
          <t>FS-HCM-1</t>
        </is>
      </c>
      <c r="E3613" t="inlineStr">
        <is>
          <t>FBX: Jam At Infeed</t>
        </is>
      </c>
      <c r="F3613" t="n">
        <v>21</v>
      </c>
      <c r="G3613" t="n">
        <v>6.0237</v>
      </c>
    </row>
    <row r="3614">
      <c r="A3614" t="inlineStr">
        <is>
          <t>Daily_Minor_Stops_2026_09_18.xlsx</t>
        </is>
      </c>
      <c r="B3614" t="inlineStr">
        <is>
          <t>Samridhi 5 Star Line</t>
        </is>
      </c>
      <c r="C3614" s="80" t="n">
        <v>46208</v>
      </c>
      <c r="D3614" t="inlineStr">
        <is>
          <t>FS-HCM-2</t>
        </is>
      </c>
      <c r="E3614" t="inlineStr">
        <is>
          <t>HXX: Film Is Broken</t>
        </is>
      </c>
      <c r="F3614" t="n">
        <v>19</v>
      </c>
      <c r="G3614" t="n">
        <v>15.0171166666667</v>
      </c>
    </row>
    <row r="3615">
      <c r="A3615" t="inlineStr">
        <is>
          <t>Daily_Minor_Stops_2026_09_18.xlsx</t>
        </is>
      </c>
      <c r="B3615" t="inlineStr">
        <is>
          <t>Samridhi 5 Star Line</t>
        </is>
      </c>
      <c r="C3615" s="80" t="n">
        <v>46208</v>
      </c>
      <c r="D3615" t="inlineStr">
        <is>
          <t>FS-HCM-2</t>
        </is>
      </c>
      <c r="E3615" t="inlineStr">
        <is>
          <t>FBX: Jam At Infeed</t>
        </is>
      </c>
      <c r="F3615" t="n">
        <v>50</v>
      </c>
      <c r="G3615" t="n">
        <v>21.9626</v>
      </c>
    </row>
    <row r="3616">
      <c r="A3616" t="inlineStr">
        <is>
          <t>Daily_Minor_Stops_2026_09_18.xlsx</t>
        </is>
      </c>
      <c r="B3616" t="inlineStr">
        <is>
          <t>Samridhi 5 Star Line</t>
        </is>
      </c>
      <c r="C3616" s="80" t="n">
        <v>46208</v>
      </c>
      <c r="D3616" t="inlineStr">
        <is>
          <t>FS-HCM-3</t>
        </is>
      </c>
      <c r="E3616" t="inlineStr">
        <is>
          <t>HXX: Film Is Broken</t>
        </is>
      </c>
      <c r="F3616" t="n">
        <v>18</v>
      </c>
      <c r="G3616" t="n">
        <v>13.0071333333333</v>
      </c>
    </row>
    <row r="3617">
      <c r="A3617" t="inlineStr">
        <is>
          <t>Daily_Minor_Stops_2026_09_18.xlsx</t>
        </is>
      </c>
      <c r="B3617" t="inlineStr">
        <is>
          <t>Samridhi 5 Star Line</t>
        </is>
      </c>
      <c r="C3617" s="80" t="n">
        <v>46208</v>
      </c>
      <c r="D3617" t="inlineStr">
        <is>
          <t>FS-HCM-3</t>
        </is>
      </c>
      <c r="E3617" t="inlineStr">
        <is>
          <t>FBX: Jam At Infeed</t>
        </is>
      </c>
      <c r="F3617" t="n">
        <v>12</v>
      </c>
      <c r="G3617" t="n">
        <v>13.6777333333333</v>
      </c>
    </row>
    <row r="3618">
      <c r="A3618" t="inlineStr">
        <is>
          <t>Daily_Minor_Stops_2026_09_18.xlsx</t>
        </is>
      </c>
      <c r="B3618" t="inlineStr">
        <is>
          <t>Samridhi 5 Star Line</t>
        </is>
      </c>
      <c r="C3618" s="80" t="n">
        <v>46208</v>
      </c>
      <c r="D3618" t="inlineStr">
        <is>
          <t>FS-HCM-4</t>
        </is>
      </c>
      <c r="E3618" t="inlineStr">
        <is>
          <t>HXX: Film Is Broken</t>
        </is>
      </c>
      <c r="F3618" t="n">
        <v>4</v>
      </c>
      <c r="G3618" t="n">
        <v>2.83896666666667</v>
      </c>
    </row>
    <row r="3619">
      <c r="A3619" t="inlineStr">
        <is>
          <t>Daily_Minor_Stops_2026_09_18.xlsx</t>
        </is>
      </c>
      <c r="B3619" t="inlineStr">
        <is>
          <t>Samridhi 5 Star Line</t>
        </is>
      </c>
      <c r="C3619" s="80" t="n">
        <v>46208</v>
      </c>
      <c r="D3619" t="inlineStr">
        <is>
          <t>FS-HCM-4</t>
        </is>
      </c>
      <c r="E3619" t="inlineStr">
        <is>
          <t>FBX: Jam At Infeed</t>
        </is>
      </c>
      <c r="F3619" t="n">
        <v>4</v>
      </c>
      <c r="G3619" t="n">
        <v>1.32726666666667</v>
      </c>
    </row>
    <row r="3620">
      <c r="A3620" t="inlineStr">
        <is>
          <t>Daily_Minor_Stops_2026_09_18.xlsx</t>
        </is>
      </c>
      <c r="B3620" t="inlineStr">
        <is>
          <t>Samridhi 5 Star Line</t>
        </is>
      </c>
      <c r="C3620" s="80" t="n">
        <v>46208</v>
      </c>
      <c r="D3620" t="inlineStr">
        <is>
          <t>FS-HRM-5</t>
        </is>
      </c>
      <c r="E3620" t="inlineStr">
        <is>
          <t>Not Ready-2</t>
        </is>
      </c>
      <c r="F3620" t="n">
        <v>6</v>
      </c>
      <c r="G3620" t="n">
        <v>8.996933333333329</v>
      </c>
    </row>
    <row r="3621">
      <c r="A3621" t="inlineStr">
        <is>
          <t>Daily_Minor_Stops_2026_09_18.xlsx</t>
        </is>
      </c>
      <c r="B3621" t="inlineStr">
        <is>
          <t>Samridhi 5 Star Line</t>
        </is>
      </c>
      <c r="C3621" s="80" t="n">
        <v>46208</v>
      </c>
      <c r="D3621" t="inlineStr">
        <is>
          <t>FS-HRM-5</t>
        </is>
      </c>
      <c r="E3621" t="inlineStr">
        <is>
          <t>Film Is Broken-1</t>
        </is>
      </c>
      <c r="F3621" t="n">
        <v>3</v>
      </c>
      <c r="G3621" t="n">
        <v>0.992</v>
      </c>
    </row>
    <row r="3622">
      <c r="A3622" t="inlineStr">
        <is>
          <t>Daily_Minor_Stops_2026_09_18.xlsx</t>
        </is>
      </c>
      <c r="B3622" t="inlineStr">
        <is>
          <t>Samridhi 5 Star Line</t>
        </is>
      </c>
      <c r="C3622" s="80" t="n">
        <v>46208</v>
      </c>
      <c r="D3622" t="inlineStr">
        <is>
          <t>FS-TTLi-1</t>
        </is>
      </c>
      <c r="E3622" t="inlineStr">
        <is>
          <t>LOD/TGR11: Robot-Gripper Sensor Fault</t>
        </is>
      </c>
      <c r="F3622" t="n">
        <v>6</v>
      </c>
      <c r="G3622" t="n">
        <v>1.84001666666667</v>
      </c>
    </row>
    <row r="3623">
      <c r="A3623" t="inlineStr">
        <is>
          <t>Daily_Minor_Stops_2026_09_18.xlsx</t>
        </is>
      </c>
      <c r="B3623" t="inlineStr">
        <is>
          <t>Samridhi 5 Star Line</t>
        </is>
      </c>
      <c r="C3623" s="80" t="n">
        <v>46208</v>
      </c>
      <c r="D3623" t="inlineStr">
        <is>
          <t>FS-TTLi-1</t>
        </is>
      </c>
      <c r="E3623" t="inlineStr">
        <is>
          <t>FOR/BP11: Hand Over Of Blank Failed</t>
        </is>
      </c>
      <c r="F3623" t="n">
        <v>14</v>
      </c>
      <c r="G3623" t="n">
        <v>7.17095</v>
      </c>
    </row>
    <row r="3624">
      <c r="A3624" t="inlineStr">
        <is>
          <t>Daily_Minor_Stops_2026_09_18.xlsx</t>
        </is>
      </c>
      <c r="B3624" t="inlineStr">
        <is>
          <t>Samridhi 5 Star Line</t>
        </is>
      </c>
      <c r="C3624" s="80" t="n">
        <v>46208</v>
      </c>
      <c r="D3624" t="inlineStr">
        <is>
          <t>FS-TTLi-2</t>
        </is>
      </c>
      <c r="E3624" t="inlineStr">
        <is>
          <t>TTL1X/CS11: Lost Tray In Sliding Area</t>
        </is>
      </c>
      <c r="F3624" t="n">
        <v>4</v>
      </c>
      <c r="G3624" t="n">
        <v>1.66726666666667</v>
      </c>
    </row>
    <row r="3625">
      <c r="A3625" t="inlineStr">
        <is>
          <t>Daily_Minor_Stops_2026_09_18.xlsx</t>
        </is>
      </c>
      <c r="B3625" t="inlineStr">
        <is>
          <t>Samridhi 5 Star Line</t>
        </is>
      </c>
      <c r="C3625" s="80" t="n">
        <v>46208</v>
      </c>
      <c r="D3625" t="inlineStr">
        <is>
          <t>FS-TTLi-2</t>
        </is>
      </c>
      <c r="E3625" t="inlineStr">
        <is>
          <t>FOR/BP11: Hand Over Of Blank Failed</t>
        </is>
      </c>
      <c r="F3625" t="n">
        <v>15</v>
      </c>
      <c r="G3625" t="n">
        <v>12.1518</v>
      </c>
    </row>
    <row r="3626">
      <c r="A3626" t="inlineStr">
        <is>
          <t>Daily_Minor_Stops_2026_09_18.xlsx</t>
        </is>
      </c>
      <c r="B3626" t="inlineStr">
        <is>
          <t>Samridhi 5 Star Line</t>
        </is>
      </c>
      <c r="C3626" s="80" t="n">
        <v>46208</v>
      </c>
      <c r="D3626" t="inlineStr">
        <is>
          <t>FS-TTLi-3</t>
        </is>
      </c>
      <c r="E3626" t="inlineStr">
        <is>
          <t>TTL1X/CS11: Lost Tray In Sliding Area</t>
        </is>
      </c>
      <c r="F3626" t="n">
        <v>9</v>
      </c>
      <c r="G3626" t="n">
        <v>7.8577</v>
      </c>
    </row>
    <row r="3627">
      <c r="A3627" t="inlineStr">
        <is>
          <t>Daily_Minor_Stops_2026_09_18.xlsx</t>
        </is>
      </c>
      <c r="B3627" t="inlineStr">
        <is>
          <t>Samridhi 5 Star Line</t>
        </is>
      </c>
      <c r="C3627" s="80" t="n">
        <v>46208</v>
      </c>
      <c r="D3627" t="inlineStr">
        <is>
          <t>FS-TTLi-3</t>
        </is>
      </c>
      <c r="E3627" t="inlineStr">
        <is>
          <t>LOD/TGR11: Robot-Gripper Sensor Fault</t>
        </is>
      </c>
      <c r="F3627" t="n">
        <v>4</v>
      </c>
      <c r="G3627" t="n">
        <v>0.6678666666666671</v>
      </c>
    </row>
    <row r="3628">
      <c r="A3628" t="inlineStr">
        <is>
          <t>Daily_Minor_Stops_2026_09_18.xlsx</t>
        </is>
      </c>
      <c r="B3628" t="inlineStr">
        <is>
          <t>Samridhi 5 Star Line</t>
        </is>
      </c>
      <c r="C3628" s="80" t="n">
        <v>46209</v>
      </c>
      <c r="D3628" t="inlineStr">
        <is>
          <t>FS-HCM-1</t>
        </is>
      </c>
      <c r="E3628" t="inlineStr">
        <is>
          <t>HXX: Film Is Broken</t>
        </is>
      </c>
      <c r="F3628" t="n">
        <v>15</v>
      </c>
      <c r="G3628" t="n">
        <v>10.81135</v>
      </c>
    </row>
    <row r="3629">
      <c r="A3629" t="inlineStr">
        <is>
          <t>Daily_Minor_Stops_2026_09_18.xlsx</t>
        </is>
      </c>
      <c r="B3629" t="inlineStr">
        <is>
          <t>Samridhi 5 Star Line</t>
        </is>
      </c>
      <c r="C3629" s="80" t="n">
        <v>46209</v>
      </c>
      <c r="D3629" t="inlineStr">
        <is>
          <t>FS-HCM-1</t>
        </is>
      </c>
      <c r="E3629" t="inlineStr">
        <is>
          <t>FBX: Jam At Infeed</t>
        </is>
      </c>
      <c r="F3629" t="n">
        <v>24</v>
      </c>
      <c r="G3629" t="n">
        <v>22.32285</v>
      </c>
    </row>
    <row r="3630">
      <c r="A3630" t="inlineStr">
        <is>
          <t>Daily_Minor_Stops_2026_09_18.xlsx</t>
        </is>
      </c>
      <c r="B3630" t="inlineStr">
        <is>
          <t>Samridhi 5 Star Line</t>
        </is>
      </c>
      <c r="C3630" s="80" t="n">
        <v>46209</v>
      </c>
      <c r="D3630" t="inlineStr">
        <is>
          <t>FS-HCM-2</t>
        </is>
      </c>
      <c r="E3630" t="inlineStr">
        <is>
          <t>HXX: Data Printer Not Ready</t>
        </is>
      </c>
      <c r="F3630" t="n">
        <v>28</v>
      </c>
      <c r="G3630" t="n">
        <v>12.8315166666667</v>
      </c>
    </row>
    <row r="3631">
      <c r="A3631" t="inlineStr">
        <is>
          <t>Daily_Minor_Stops_2026_09_18.xlsx</t>
        </is>
      </c>
      <c r="B3631" t="inlineStr">
        <is>
          <t>Samridhi 5 Star Line</t>
        </is>
      </c>
      <c r="C3631" s="80" t="n">
        <v>46209</v>
      </c>
      <c r="D3631" t="inlineStr">
        <is>
          <t>FS-HCM-2</t>
        </is>
      </c>
      <c r="E3631" t="inlineStr">
        <is>
          <t>Cover Machine Discharge Open</t>
        </is>
      </c>
      <c r="F3631" t="n">
        <v>22</v>
      </c>
      <c r="G3631" t="n">
        <v>21.4787</v>
      </c>
    </row>
    <row r="3632">
      <c r="A3632" t="inlineStr">
        <is>
          <t>Daily_Minor_Stops_2026_09_18.xlsx</t>
        </is>
      </c>
      <c r="B3632" t="inlineStr">
        <is>
          <t>Samridhi 5 Star Line</t>
        </is>
      </c>
      <c r="C3632" s="80" t="n">
        <v>46209</v>
      </c>
      <c r="D3632" t="inlineStr">
        <is>
          <t>FS-HCM-3</t>
        </is>
      </c>
      <c r="E3632" t="inlineStr">
        <is>
          <t>FBX: Overflow At Infeed</t>
        </is>
      </c>
      <c r="F3632" t="n">
        <v>13</v>
      </c>
      <c r="G3632" t="n">
        <v>5.51966666666667</v>
      </c>
    </row>
    <row r="3633">
      <c r="A3633" t="inlineStr">
        <is>
          <t>Daily_Minor_Stops_2026_09_18.xlsx</t>
        </is>
      </c>
      <c r="B3633" t="inlineStr">
        <is>
          <t>Samridhi 5 Star Line</t>
        </is>
      </c>
      <c r="C3633" s="80" t="n">
        <v>46209</v>
      </c>
      <c r="D3633" t="inlineStr">
        <is>
          <t>FS-HCM-3</t>
        </is>
      </c>
      <c r="E3633" t="inlineStr">
        <is>
          <t>FBX: Jam At Infeed</t>
        </is>
      </c>
      <c r="F3633" t="n">
        <v>32</v>
      </c>
      <c r="G3633" t="n">
        <v>13.8335666666667</v>
      </c>
    </row>
    <row r="3634">
      <c r="A3634" t="inlineStr">
        <is>
          <t>Daily_Minor_Stops_2026_09_18.xlsx</t>
        </is>
      </c>
      <c r="B3634" t="inlineStr">
        <is>
          <t>Samridhi 5 Star Line</t>
        </is>
      </c>
      <c r="C3634" s="80" t="n">
        <v>46209</v>
      </c>
      <c r="D3634" t="inlineStr">
        <is>
          <t>FS-HCM-4</t>
        </is>
      </c>
      <c r="E3634" t="inlineStr">
        <is>
          <t>HXX: Film Is Broken</t>
        </is>
      </c>
      <c r="F3634" t="n">
        <v>5</v>
      </c>
      <c r="G3634" t="n">
        <v>5.4919</v>
      </c>
    </row>
    <row r="3635">
      <c r="A3635" t="inlineStr">
        <is>
          <t>Daily_Minor_Stops_2026_09_18.xlsx</t>
        </is>
      </c>
      <c r="B3635" t="inlineStr">
        <is>
          <t>Samridhi 5 Star Line</t>
        </is>
      </c>
      <c r="C3635" s="80" t="n">
        <v>46209</v>
      </c>
      <c r="D3635" t="inlineStr">
        <is>
          <t>FS-HCM-4</t>
        </is>
      </c>
      <c r="E3635" t="inlineStr">
        <is>
          <t>Cover Machine Discharge Open</t>
        </is>
      </c>
      <c r="F3635" t="n">
        <v>4</v>
      </c>
      <c r="G3635" t="n">
        <v>55.8342833333333</v>
      </c>
    </row>
    <row r="3636">
      <c r="A3636" t="inlineStr">
        <is>
          <t>Daily_Minor_Stops_2026_09_18.xlsx</t>
        </is>
      </c>
      <c r="B3636" t="inlineStr">
        <is>
          <t>Samridhi 5 Star Line</t>
        </is>
      </c>
      <c r="C3636" s="80" t="n">
        <v>46209</v>
      </c>
      <c r="D3636" t="inlineStr">
        <is>
          <t>FS-HRM-5</t>
        </is>
      </c>
      <c r="E3636" t="inlineStr">
        <is>
          <t>Film Registration Error</t>
        </is>
      </c>
      <c r="F3636" t="n">
        <v>4</v>
      </c>
      <c r="G3636" t="n">
        <v>5.82975</v>
      </c>
    </row>
    <row r="3637">
      <c r="A3637" t="inlineStr">
        <is>
          <t>Daily_Minor_Stops_2026_09_18.xlsx</t>
        </is>
      </c>
      <c r="B3637" t="inlineStr">
        <is>
          <t>Samridhi 5 Star Line</t>
        </is>
      </c>
      <c r="C3637" s="80" t="n">
        <v>46209</v>
      </c>
      <c r="D3637" t="inlineStr">
        <is>
          <t>FS-HRM-5</t>
        </is>
      </c>
      <c r="E3637" t="inlineStr">
        <is>
          <t>Film Out Of Window</t>
        </is>
      </c>
      <c r="F3637" t="n">
        <v>4</v>
      </c>
      <c r="G3637" t="n">
        <v>1.51421666666667</v>
      </c>
    </row>
    <row r="3638">
      <c r="A3638" t="inlineStr">
        <is>
          <t>Daily_Minor_Stops_2026_09_18.xlsx</t>
        </is>
      </c>
      <c r="B3638" t="inlineStr">
        <is>
          <t>Samridhi 5 Star Line</t>
        </is>
      </c>
      <c r="C3638" s="80" t="n">
        <v>46209</v>
      </c>
      <c r="D3638" t="inlineStr">
        <is>
          <t>FS-TTLi-1</t>
        </is>
      </c>
      <c r="E3638" t="inlineStr">
        <is>
          <t>TTL1X/CS11: Lost Tray In Sliding Area</t>
        </is>
      </c>
      <c r="F3638" t="n">
        <v>12</v>
      </c>
      <c r="G3638" t="n">
        <v>12.3199333333333</v>
      </c>
    </row>
    <row r="3639">
      <c r="A3639" t="inlineStr">
        <is>
          <t>Daily_Minor_Stops_2026_09_18.xlsx</t>
        </is>
      </c>
      <c r="B3639" t="inlineStr">
        <is>
          <t>Samridhi 5 Star Line</t>
        </is>
      </c>
      <c r="C3639" s="80" t="n">
        <v>46209</v>
      </c>
      <c r="D3639" t="inlineStr">
        <is>
          <t>FS-TTLi-1</t>
        </is>
      </c>
      <c r="E3639" t="inlineStr">
        <is>
          <t>FOR/BP11: Hand Over Of Blank Failed</t>
        </is>
      </c>
      <c r="F3639" t="n">
        <v>5</v>
      </c>
      <c r="G3639" t="n">
        <v>1.50853333333333</v>
      </c>
    </row>
    <row r="3640">
      <c r="A3640" t="inlineStr">
        <is>
          <t>Daily_Minor_Stops_2026_09_18.xlsx</t>
        </is>
      </c>
      <c r="B3640" t="inlineStr">
        <is>
          <t>Samridhi 5 Star Line</t>
        </is>
      </c>
      <c r="C3640" s="80" t="n">
        <v>46209</v>
      </c>
      <c r="D3640" t="inlineStr">
        <is>
          <t>FS-TTLi-2</t>
        </is>
      </c>
      <c r="E3640" t="inlineStr">
        <is>
          <t>FOR/BP11: Hand Over Of Blank Failed</t>
        </is>
      </c>
      <c r="F3640" t="n">
        <v>11</v>
      </c>
      <c r="G3640" t="n">
        <v>6.83615</v>
      </c>
    </row>
    <row r="3641">
      <c r="A3641" t="inlineStr">
        <is>
          <t>Daily_Minor_Stops_2026_09_18.xlsx</t>
        </is>
      </c>
      <c r="B3641" t="inlineStr">
        <is>
          <t>Samridhi 5 Star Line</t>
        </is>
      </c>
      <c r="C3641" s="80" t="n">
        <v>46209</v>
      </c>
      <c r="D3641" t="inlineStr">
        <is>
          <t>FS-TTLi-2</t>
        </is>
      </c>
      <c r="E3641" t="inlineStr">
        <is>
          <t>CLO/TFXX: Jam On Tray Infeed</t>
        </is>
      </c>
      <c r="F3641" t="n">
        <v>6</v>
      </c>
      <c r="G3641" t="n">
        <v>5.51403333333333</v>
      </c>
    </row>
    <row r="3642">
      <c r="A3642" t="inlineStr">
        <is>
          <t>Daily_Minor_Stops_2026_09_18.xlsx</t>
        </is>
      </c>
      <c r="B3642" t="inlineStr">
        <is>
          <t>Samridhi 5 Star Line</t>
        </is>
      </c>
      <c r="C3642" s="80" t="n">
        <v>46209</v>
      </c>
      <c r="D3642" t="inlineStr">
        <is>
          <t>FS-TTLi-3</t>
        </is>
      </c>
      <c r="E3642" t="inlineStr">
        <is>
          <t>TTL1X/CS11: Lost Tray In Sliding Area</t>
        </is>
      </c>
      <c r="F3642" t="n">
        <v>6</v>
      </c>
      <c r="G3642" t="n">
        <v>2.83933333333333</v>
      </c>
    </row>
    <row r="3643">
      <c r="A3643" t="inlineStr">
        <is>
          <t>Daily_Minor_Stops_2026_09_18.xlsx</t>
        </is>
      </c>
      <c r="B3643" t="inlineStr">
        <is>
          <t>Samridhi 5 Star Line</t>
        </is>
      </c>
      <c r="C3643" s="80" t="n">
        <v>46209</v>
      </c>
      <c r="D3643" t="inlineStr">
        <is>
          <t>FS-TTLi-3</t>
        </is>
      </c>
      <c r="E3643" t="inlineStr">
        <is>
          <t>FOR/BP11: Hand Over Of Blank Failed</t>
        </is>
      </c>
      <c r="F3643" t="n">
        <v>8</v>
      </c>
      <c r="G3643" t="n">
        <v>5.00546666666667</v>
      </c>
    </row>
    <row r="3644">
      <c r="A3644" t="inlineStr">
        <is>
          <t>Daily_Minor_Stops_2026_09_18.xlsx</t>
        </is>
      </c>
      <c r="B3644" t="inlineStr">
        <is>
          <t>Samridhi 5 Star Line</t>
        </is>
      </c>
      <c r="C3644" s="80" t="n">
        <v>46210</v>
      </c>
      <c r="D3644" t="inlineStr">
        <is>
          <t>FS-HCM-1</t>
        </is>
      </c>
      <c r="E3644" t="inlineStr">
        <is>
          <t>HXX: Film Is Broken</t>
        </is>
      </c>
      <c r="F3644" t="n">
        <v>10</v>
      </c>
      <c r="G3644" t="n">
        <v>20.65345</v>
      </c>
    </row>
    <row r="3645">
      <c r="A3645" t="inlineStr">
        <is>
          <t>Daily_Minor_Stops_2026_09_18.xlsx</t>
        </is>
      </c>
      <c r="B3645" t="inlineStr">
        <is>
          <t>Samridhi 5 Star Line</t>
        </is>
      </c>
      <c r="C3645" s="80" t="n">
        <v>46210</v>
      </c>
      <c r="D3645" t="inlineStr">
        <is>
          <t>FS-HCM-1</t>
        </is>
      </c>
      <c r="E3645" t="inlineStr">
        <is>
          <t>FBX: Overflow At Infeed</t>
        </is>
      </c>
      <c r="F3645" t="n">
        <v>18</v>
      </c>
      <c r="G3645" t="n">
        <v>6.31803333333333</v>
      </c>
    </row>
    <row r="3646">
      <c r="A3646" t="inlineStr">
        <is>
          <t>Daily_Minor_Stops_2026_09_18.xlsx</t>
        </is>
      </c>
      <c r="B3646" t="inlineStr">
        <is>
          <t>Samridhi 5 Star Line</t>
        </is>
      </c>
      <c r="C3646" s="80" t="n">
        <v>46210</v>
      </c>
      <c r="D3646" t="inlineStr">
        <is>
          <t>FS-HCM-2</t>
        </is>
      </c>
      <c r="E3646" t="inlineStr">
        <is>
          <t>HXX: Too Many Consecutive Rejects</t>
        </is>
      </c>
      <c r="F3646" t="n">
        <v>5</v>
      </c>
      <c r="G3646" t="n">
        <v>1.66643333333333</v>
      </c>
    </row>
    <row r="3647">
      <c r="A3647" t="inlineStr">
        <is>
          <t>Daily_Minor_Stops_2026_09_18.xlsx</t>
        </is>
      </c>
      <c r="B3647" t="inlineStr">
        <is>
          <t>Samridhi 5 Star Line</t>
        </is>
      </c>
      <c r="C3647" s="80" t="n">
        <v>46210</v>
      </c>
      <c r="D3647" t="inlineStr">
        <is>
          <t>FS-HCM-2</t>
        </is>
      </c>
      <c r="E3647" t="inlineStr">
        <is>
          <t>HXX: Data Printer Not Ready</t>
        </is>
      </c>
      <c r="F3647" t="n">
        <v>22</v>
      </c>
      <c r="G3647" t="n">
        <v>14.1516666666667</v>
      </c>
    </row>
    <row r="3648">
      <c r="A3648" t="inlineStr">
        <is>
          <t>Daily_Minor_Stops_2026_09_18.xlsx</t>
        </is>
      </c>
      <c r="B3648" t="inlineStr">
        <is>
          <t>Samridhi 5 Star Line</t>
        </is>
      </c>
      <c r="C3648" s="80" t="n">
        <v>46210</v>
      </c>
      <c r="D3648" t="inlineStr">
        <is>
          <t>FS-HCM-3</t>
        </is>
      </c>
      <c r="E3648" t="inlineStr">
        <is>
          <t>HXX: Film Is Broken</t>
        </is>
      </c>
      <c r="F3648" t="n">
        <v>14</v>
      </c>
      <c r="G3648" t="n">
        <v>16.6790333333333</v>
      </c>
    </row>
    <row r="3649">
      <c r="A3649" t="inlineStr">
        <is>
          <t>Daily_Minor_Stops_2026_09_18.xlsx</t>
        </is>
      </c>
      <c r="B3649" t="inlineStr">
        <is>
          <t>Samridhi 5 Star Line</t>
        </is>
      </c>
      <c r="C3649" s="80" t="n">
        <v>46210</v>
      </c>
      <c r="D3649" t="inlineStr">
        <is>
          <t>FS-HCM-3</t>
        </is>
      </c>
      <c r="E3649" t="inlineStr">
        <is>
          <t>FBX: Jam At Infeed</t>
        </is>
      </c>
      <c r="F3649" t="n">
        <v>24</v>
      </c>
      <c r="G3649" t="n">
        <v>18.6816333333333</v>
      </c>
    </row>
    <row r="3650">
      <c r="A3650" t="inlineStr">
        <is>
          <t>Daily_Minor_Stops_2026_09_18.xlsx</t>
        </is>
      </c>
      <c r="B3650" t="inlineStr">
        <is>
          <t>Samridhi 5 Star Line</t>
        </is>
      </c>
      <c r="C3650" s="80" t="n">
        <v>46210</v>
      </c>
      <c r="D3650" t="inlineStr">
        <is>
          <t>FS-HCM-4</t>
        </is>
      </c>
      <c r="E3650" t="inlineStr">
        <is>
          <t>HXX: Too Many Consecutive Rejects</t>
        </is>
      </c>
      <c r="F3650" t="n">
        <v>3</v>
      </c>
      <c r="G3650" t="n">
        <v>1.82843333333333</v>
      </c>
    </row>
    <row r="3651">
      <c r="A3651" t="inlineStr">
        <is>
          <t>Daily_Minor_Stops_2026_09_18.xlsx</t>
        </is>
      </c>
      <c r="B3651" t="inlineStr">
        <is>
          <t>Samridhi 5 Star Line</t>
        </is>
      </c>
      <c r="C3651" s="80" t="n">
        <v>46210</v>
      </c>
      <c r="D3651" t="inlineStr">
        <is>
          <t>FS-HCM-4</t>
        </is>
      </c>
      <c r="E3651" t="inlineStr">
        <is>
          <t>HXX: Film Is Broken</t>
        </is>
      </c>
      <c r="F3651" t="n">
        <v>6</v>
      </c>
      <c r="G3651" t="n">
        <v>9.0219</v>
      </c>
    </row>
    <row r="3652">
      <c r="A3652" t="inlineStr">
        <is>
          <t>Daily_Minor_Stops_2026_09_18.xlsx</t>
        </is>
      </c>
      <c r="B3652" t="inlineStr">
        <is>
          <t>Samridhi 5 Star Line</t>
        </is>
      </c>
      <c r="C3652" s="80" t="n">
        <v>46210</v>
      </c>
      <c r="D3652" t="inlineStr">
        <is>
          <t>FS-HRM-5</t>
        </is>
      </c>
      <c r="E3652" t="inlineStr">
        <is>
          <t>Not Ready-2</t>
        </is>
      </c>
      <c r="F3652" t="n">
        <v>4</v>
      </c>
      <c r="G3652" t="n">
        <v>3.82711666666667</v>
      </c>
    </row>
    <row r="3653">
      <c r="A3653" t="inlineStr">
        <is>
          <t>Daily_Minor_Stops_2026_09_18.xlsx</t>
        </is>
      </c>
      <c r="B3653" t="inlineStr">
        <is>
          <t>Samridhi 5 Star Line</t>
        </is>
      </c>
      <c r="C3653" s="80" t="n">
        <v>46210</v>
      </c>
      <c r="D3653" t="inlineStr">
        <is>
          <t>FS-HRM-5</t>
        </is>
      </c>
      <c r="E3653" t="inlineStr">
        <is>
          <t>Film Is Broken-1</t>
        </is>
      </c>
      <c r="F3653" t="n">
        <v>3</v>
      </c>
      <c r="G3653" t="n">
        <v>1.8324</v>
      </c>
    </row>
    <row r="3654">
      <c r="A3654" t="inlineStr">
        <is>
          <t>Daily_Minor_Stops_2026_09_18.xlsx</t>
        </is>
      </c>
      <c r="B3654" t="inlineStr">
        <is>
          <t>Samridhi 5 Star Line</t>
        </is>
      </c>
      <c r="C3654" s="80" t="n">
        <v>46210</v>
      </c>
      <c r="D3654" t="inlineStr">
        <is>
          <t>FS-TTLi-1</t>
        </is>
      </c>
      <c r="E3654" t="inlineStr">
        <is>
          <t>LOD/TGR11: Robot-Gripper Sensor Fault</t>
        </is>
      </c>
      <c r="F3654" t="n">
        <v>7</v>
      </c>
      <c r="G3654" t="n">
        <v>3.16398333333333</v>
      </c>
    </row>
    <row r="3655">
      <c r="A3655" t="inlineStr">
        <is>
          <t>Daily_Minor_Stops_2026_09_18.xlsx</t>
        </is>
      </c>
      <c r="B3655" t="inlineStr">
        <is>
          <t>Samridhi 5 Star Line</t>
        </is>
      </c>
      <c r="C3655" s="80" t="n">
        <v>46210</v>
      </c>
      <c r="D3655" t="inlineStr">
        <is>
          <t>FS-TTLi-1</t>
        </is>
      </c>
      <c r="E3655" t="inlineStr">
        <is>
          <t>FOR/BP11: Hand Over Of Blank Failed</t>
        </is>
      </c>
      <c r="F3655" t="n">
        <v>9</v>
      </c>
      <c r="G3655" t="n">
        <v>9.008333333333329</v>
      </c>
    </row>
    <row r="3656">
      <c r="A3656" t="inlineStr">
        <is>
          <t>Daily_Minor_Stops_2026_09_18.xlsx</t>
        </is>
      </c>
      <c r="B3656" t="inlineStr">
        <is>
          <t>Samridhi 5 Star Line</t>
        </is>
      </c>
      <c r="C3656" s="80" t="n">
        <v>46210</v>
      </c>
      <c r="D3656" t="inlineStr">
        <is>
          <t>FS-TTLi-2</t>
        </is>
      </c>
      <c r="E3656" t="inlineStr">
        <is>
          <t>TTL1X/CS11: Lost Tray In Sliding Area</t>
        </is>
      </c>
      <c r="F3656" t="n">
        <v>11</v>
      </c>
      <c r="G3656" t="n">
        <v>8.3421</v>
      </c>
    </row>
    <row r="3657">
      <c r="A3657" t="inlineStr">
        <is>
          <t>Daily_Minor_Stops_2026_09_18.xlsx</t>
        </is>
      </c>
      <c r="B3657" t="inlineStr">
        <is>
          <t>Samridhi 5 Star Line</t>
        </is>
      </c>
      <c r="C3657" s="80" t="n">
        <v>46210</v>
      </c>
      <c r="D3657" t="inlineStr">
        <is>
          <t>FS-TTLi-2</t>
        </is>
      </c>
      <c r="E3657" t="inlineStr">
        <is>
          <t>FOR/BP11: Hand Over Of Blank Failed</t>
        </is>
      </c>
      <c r="F3657" t="n">
        <v>12</v>
      </c>
      <c r="G3657" t="n">
        <v>7.16218333333333</v>
      </c>
    </row>
    <row r="3658">
      <c r="A3658" t="inlineStr">
        <is>
          <t>Daily_Minor_Stops_2026_09_18.xlsx</t>
        </is>
      </c>
      <c r="B3658" t="inlineStr">
        <is>
          <t>Samridhi 5 Star Line</t>
        </is>
      </c>
      <c r="C3658" s="80" t="n">
        <v>46210</v>
      </c>
      <c r="D3658" t="inlineStr">
        <is>
          <t>FS-TTLi-3</t>
        </is>
      </c>
      <c r="E3658" t="inlineStr">
        <is>
          <t>FOR/BP11: Hand Over Of Blank Failed</t>
        </is>
      </c>
      <c r="F3658" t="n">
        <v>12</v>
      </c>
      <c r="G3658" t="n">
        <v>14.8434166666667</v>
      </c>
    </row>
    <row r="3659">
      <c r="A3659" t="inlineStr">
        <is>
          <t>Daily_Minor_Stops_2026_09_18.xlsx</t>
        </is>
      </c>
      <c r="B3659" t="inlineStr">
        <is>
          <t>Samridhi 5 Star Line</t>
        </is>
      </c>
      <c r="C3659" s="80" t="n">
        <v>46210</v>
      </c>
      <c r="D3659" t="inlineStr">
        <is>
          <t>FS-TTLi-3</t>
        </is>
      </c>
      <c r="E3659" t="inlineStr">
        <is>
          <t>CLO/CT11: Closing Discharge Not Ready</t>
        </is>
      </c>
      <c r="F3659" t="n">
        <v>5</v>
      </c>
      <c r="G3659" t="n">
        <v>4.66873333333333</v>
      </c>
    </row>
    <row r="3660">
      <c r="A3660" t="inlineStr">
        <is>
          <t>Daily_Minor_Stops_2026_09_18.xlsx</t>
        </is>
      </c>
      <c r="B3660" t="inlineStr">
        <is>
          <t>Samridhi 5 Star Line</t>
        </is>
      </c>
      <c r="C3660" s="80" t="n">
        <v>46211</v>
      </c>
      <c r="D3660" t="inlineStr">
        <is>
          <t>FS-HCM-1</t>
        </is>
      </c>
      <c r="E3660" t="inlineStr">
        <is>
          <t>HXX: Film Is Broken</t>
        </is>
      </c>
      <c r="F3660" t="n">
        <v>12</v>
      </c>
      <c r="G3660" t="n">
        <v>21.0263833333333</v>
      </c>
    </row>
    <row r="3661">
      <c r="A3661" t="inlineStr">
        <is>
          <t>Daily_Minor_Stops_2026_09_18.xlsx</t>
        </is>
      </c>
      <c r="B3661" t="inlineStr">
        <is>
          <t>Samridhi 5 Star Line</t>
        </is>
      </c>
      <c r="C3661" s="80" t="n">
        <v>46211</v>
      </c>
      <c r="D3661" t="inlineStr">
        <is>
          <t>FS-HCM-1</t>
        </is>
      </c>
      <c r="E3661" t="inlineStr">
        <is>
          <t>HXX: Both Film Reels Are Empty</t>
        </is>
      </c>
      <c r="F3661" t="n">
        <v>6</v>
      </c>
      <c r="G3661" t="n">
        <v>5.50688333333333</v>
      </c>
    </row>
    <row r="3662">
      <c r="A3662" t="inlineStr">
        <is>
          <t>Daily_Minor_Stops_2026_09_18.xlsx</t>
        </is>
      </c>
      <c r="B3662" t="inlineStr">
        <is>
          <t>Samridhi 5 Star Line</t>
        </is>
      </c>
      <c r="C3662" s="80" t="n">
        <v>46211</v>
      </c>
      <c r="D3662" t="inlineStr">
        <is>
          <t>FS-HCM-2</t>
        </is>
      </c>
      <c r="E3662" t="inlineStr">
        <is>
          <t>HXX: Data Printer Not Ready</t>
        </is>
      </c>
      <c r="F3662" t="n">
        <v>24</v>
      </c>
      <c r="G3662" t="n">
        <v>24.8760166666667</v>
      </c>
    </row>
    <row r="3663">
      <c r="A3663" t="inlineStr">
        <is>
          <t>Daily_Minor_Stops_2026_09_18.xlsx</t>
        </is>
      </c>
      <c r="B3663" t="inlineStr">
        <is>
          <t>Samridhi 5 Star Line</t>
        </is>
      </c>
      <c r="C3663" s="80" t="n">
        <v>46211</v>
      </c>
      <c r="D3663" t="inlineStr">
        <is>
          <t>FS-HCM-2</t>
        </is>
      </c>
      <c r="E3663" t="inlineStr">
        <is>
          <t>HXX: Both Film Reels Are Empty</t>
        </is>
      </c>
      <c r="F3663" t="n">
        <v>14</v>
      </c>
      <c r="G3663" t="n">
        <v>13.1782333333333</v>
      </c>
    </row>
    <row r="3664">
      <c r="A3664" t="inlineStr">
        <is>
          <t>Daily_Minor_Stops_2026_09_18.xlsx</t>
        </is>
      </c>
      <c r="B3664" t="inlineStr">
        <is>
          <t>Samridhi 5 Star Line</t>
        </is>
      </c>
      <c r="C3664" s="80" t="n">
        <v>46211</v>
      </c>
      <c r="D3664" t="inlineStr">
        <is>
          <t>FS-HCM-3</t>
        </is>
      </c>
      <c r="E3664" t="inlineStr">
        <is>
          <t>HXX: Both Film Reels Are Empty</t>
        </is>
      </c>
      <c r="F3664" t="n">
        <v>14</v>
      </c>
      <c r="G3664" t="n">
        <v>8.490349999999999</v>
      </c>
    </row>
    <row r="3665">
      <c r="A3665" t="inlineStr">
        <is>
          <t>Daily_Minor_Stops_2026_09_18.xlsx</t>
        </is>
      </c>
      <c r="B3665" t="inlineStr">
        <is>
          <t>Samridhi 5 Star Line</t>
        </is>
      </c>
      <c r="C3665" s="80" t="n">
        <v>46211</v>
      </c>
      <c r="D3665" t="inlineStr">
        <is>
          <t>FS-HCM-3</t>
        </is>
      </c>
      <c r="E3665" t="inlineStr">
        <is>
          <t>FBX: Jam At Infeed</t>
        </is>
      </c>
      <c r="F3665" t="n">
        <v>12</v>
      </c>
      <c r="G3665" t="n">
        <v>7.506</v>
      </c>
    </row>
    <row r="3666">
      <c r="A3666" t="inlineStr">
        <is>
          <t>Daily_Minor_Stops_2026_09_18.xlsx</t>
        </is>
      </c>
      <c r="B3666" t="inlineStr">
        <is>
          <t>Samridhi 5 Star Line</t>
        </is>
      </c>
      <c r="C3666" s="80" t="n">
        <v>46211</v>
      </c>
      <c r="D3666" t="inlineStr">
        <is>
          <t>FS-HCM-4</t>
        </is>
      </c>
      <c r="E3666" t="inlineStr">
        <is>
          <t>HXX: Film Is Broken</t>
        </is>
      </c>
      <c r="F3666" t="n">
        <v>4</v>
      </c>
      <c r="G3666" t="n">
        <v>4.4935</v>
      </c>
    </row>
    <row r="3667">
      <c r="A3667" t="inlineStr">
        <is>
          <t>Daily_Minor_Stops_2026_09_18.xlsx</t>
        </is>
      </c>
      <c r="B3667" t="inlineStr">
        <is>
          <t>Samridhi 5 Star Line</t>
        </is>
      </c>
      <c r="C3667" s="80" t="n">
        <v>46211</v>
      </c>
      <c r="D3667" t="inlineStr">
        <is>
          <t>FS-HCM-4</t>
        </is>
      </c>
      <c r="E3667" t="inlineStr">
        <is>
          <t>HXX: Both Film Reels Are Empty</t>
        </is>
      </c>
      <c r="F3667" t="n">
        <v>4</v>
      </c>
      <c r="G3667" t="n">
        <v>1.00685</v>
      </c>
    </row>
    <row r="3668">
      <c r="A3668" t="inlineStr">
        <is>
          <t>Daily_Minor_Stops_2026_09_18.xlsx</t>
        </is>
      </c>
      <c r="B3668" t="inlineStr">
        <is>
          <t>Samridhi 5 Star Line</t>
        </is>
      </c>
      <c r="C3668" s="80" t="n">
        <v>46211</v>
      </c>
      <c r="D3668" t="inlineStr">
        <is>
          <t>FS-HRM-5</t>
        </is>
      </c>
      <c r="E3668" t="inlineStr">
        <is>
          <t>Position Error-2</t>
        </is>
      </c>
      <c r="F3668" t="n">
        <v>2</v>
      </c>
      <c r="G3668" t="n">
        <v>1.49913333333333</v>
      </c>
    </row>
    <row r="3669">
      <c r="A3669" t="inlineStr">
        <is>
          <t>Daily_Minor_Stops_2026_09_18.xlsx</t>
        </is>
      </c>
      <c r="B3669" t="inlineStr">
        <is>
          <t>Samridhi 5 Star Line</t>
        </is>
      </c>
      <c r="C3669" s="80" t="n">
        <v>46211</v>
      </c>
      <c r="D3669" t="inlineStr">
        <is>
          <t>FS-HRM-5</t>
        </is>
      </c>
      <c r="E3669" t="inlineStr">
        <is>
          <t>Cover Machine Outfeed Open</t>
        </is>
      </c>
      <c r="F3669" t="n">
        <v>3</v>
      </c>
      <c r="G3669" t="n">
        <v>0.661466666666667</v>
      </c>
    </row>
    <row r="3670">
      <c r="A3670" t="inlineStr">
        <is>
          <t>Daily_Minor_Stops_2026_09_18.xlsx</t>
        </is>
      </c>
      <c r="B3670" t="inlineStr">
        <is>
          <t>Samridhi 5 Star Line</t>
        </is>
      </c>
      <c r="C3670" s="80" t="n">
        <v>46211</v>
      </c>
      <c r="D3670" t="inlineStr">
        <is>
          <t>FS-TTLi-1</t>
        </is>
      </c>
      <c r="E3670" t="inlineStr">
        <is>
          <t>FOR/BP11: Hand Over Of Blank Failed</t>
        </is>
      </c>
      <c r="F3670" t="n">
        <v>18</v>
      </c>
      <c r="G3670" t="n">
        <v>12.5018166666667</v>
      </c>
    </row>
    <row r="3671">
      <c r="A3671" t="inlineStr">
        <is>
          <t>Daily_Minor_Stops_2026_09_18.xlsx</t>
        </is>
      </c>
      <c r="B3671" t="inlineStr">
        <is>
          <t>Samridhi 5 Star Line</t>
        </is>
      </c>
      <c r="C3671" s="80" t="n">
        <v>46211</v>
      </c>
      <c r="D3671" t="inlineStr">
        <is>
          <t>FS-TTLi-1</t>
        </is>
      </c>
      <c r="E3671" t="inlineStr">
        <is>
          <t>CLO/CT11: Closing Discharge Not Ready</t>
        </is>
      </c>
      <c r="F3671" t="n">
        <v>14</v>
      </c>
      <c r="G3671" t="n">
        <v>16.02115</v>
      </c>
    </row>
    <row r="3672">
      <c r="A3672" t="inlineStr">
        <is>
          <t>Daily_Minor_Stops_2026_09_18.xlsx</t>
        </is>
      </c>
      <c r="B3672" t="inlineStr">
        <is>
          <t>Samridhi 5 Star Line</t>
        </is>
      </c>
      <c r="C3672" s="80" t="n">
        <v>46211</v>
      </c>
      <c r="D3672" t="inlineStr">
        <is>
          <t>FS-TTLi-2</t>
        </is>
      </c>
      <c r="E3672" t="inlineStr">
        <is>
          <t>FOR/FT11: Hand Over Failure Of Tray</t>
        </is>
      </c>
      <c r="F3672" t="n">
        <v>7</v>
      </c>
      <c r="G3672" t="n">
        <v>2.33255</v>
      </c>
    </row>
    <row r="3673">
      <c r="A3673" t="inlineStr">
        <is>
          <t>Daily_Minor_Stops_2026_09_18.xlsx</t>
        </is>
      </c>
      <c r="B3673" t="inlineStr">
        <is>
          <t>Samridhi 5 Star Line</t>
        </is>
      </c>
      <c r="C3673" s="80" t="n">
        <v>46211</v>
      </c>
      <c r="D3673" t="inlineStr">
        <is>
          <t>FS-TTLi-2</t>
        </is>
      </c>
      <c r="E3673" t="inlineStr">
        <is>
          <t>FOR/BP11: Hand Over Of Blank Failed</t>
        </is>
      </c>
      <c r="F3673" t="n">
        <v>15</v>
      </c>
      <c r="G3673" t="n">
        <v>9.514483333333329</v>
      </c>
    </row>
    <row r="3674">
      <c r="A3674" t="inlineStr">
        <is>
          <t>Daily_Minor_Stops_2026_09_18.xlsx</t>
        </is>
      </c>
      <c r="B3674" t="inlineStr">
        <is>
          <t>Samridhi 5 Star Line</t>
        </is>
      </c>
      <c r="C3674" s="80" t="n">
        <v>46211</v>
      </c>
      <c r="D3674" t="inlineStr">
        <is>
          <t>FS-TTLi-3</t>
        </is>
      </c>
      <c r="E3674" t="inlineStr">
        <is>
          <t>FOR/BP11: Hand Over Of Blank Failed</t>
        </is>
      </c>
      <c r="F3674" t="n">
        <v>17</v>
      </c>
      <c r="G3674" t="n">
        <v>10.1710166666667</v>
      </c>
    </row>
    <row r="3675">
      <c r="A3675" t="inlineStr">
        <is>
          <t>Daily_Minor_Stops_2026_09_18.xlsx</t>
        </is>
      </c>
      <c r="B3675" t="inlineStr">
        <is>
          <t>Samridhi 5 Star Line</t>
        </is>
      </c>
      <c r="C3675" s="80" t="n">
        <v>46211</v>
      </c>
      <c r="D3675" t="inlineStr">
        <is>
          <t>FS-TTLi-3</t>
        </is>
      </c>
      <c r="E3675" t="inlineStr">
        <is>
          <t>CLO/CT11: Closing Discharge Not Ready</t>
        </is>
      </c>
      <c r="F3675" t="n">
        <v>7</v>
      </c>
      <c r="G3675" t="n">
        <v>13.1685666666667</v>
      </c>
    </row>
    <row r="3676">
      <c r="A3676" t="inlineStr">
        <is>
          <t>Daily_Minor_Stops_2026_09_18.xlsx</t>
        </is>
      </c>
      <c r="B3676" t="inlineStr">
        <is>
          <t>Samridhi 5 Star Line</t>
        </is>
      </c>
      <c r="C3676" s="80" t="n">
        <v>46211</v>
      </c>
      <c r="D3676" t="inlineStr">
        <is>
          <t>FS-TTLi-4</t>
        </is>
      </c>
      <c r="E3676" t="inlineStr">
        <is>
          <t>TTL1X/CS11: Lost Tray In Sliding Area</t>
        </is>
      </c>
      <c r="F3676" t="n">
        <v>3</v>
      </c>
      <c r="G3676" t="n">
        <v>0.826633333333333</v>
      </c>
    </row>
    <row r="3677">
      <c r="A3677" t="inlineStr">
        <is>
          <t>Daily_Minor_Stops_2026_09_18.xlsx</t>
        </is>
      </c>
      <c r="B3677" t="inlineStr">
        <is>
          <t>Samridhi 5 Star Line</t>
        </is>
      </c>
      <c r="C3677" s="80" t="n">
        <v>46211</v>
      </c>
      <c r="D3677" t="inlineStr">
        <is>
          <t>FS-TTLi-4</t>
        </is>
      </c>
      <c r="E3677" t="inlineStr">
        <is>
          <t>FOR/BP11: Hand Over Of Blank Failed</t>
        </is>
      </c>
      <c r="F3677" t="n">
        <v>10</v>
      </c>
      <c r="G3677" t="n">
        <v>6.34208333333333</v>
      </c>
    </row>
    <row r="3678">
      <c r="A3678" t="inlineStr">
        <is>
          <t>Daily_Minor_Stops_2026_09_18.xlsx</t>
        </is>
      </c>
      <c r="B3678" t="inlineStr">
        <is>
          <t>Samridhi 5 Star Line</t>
        </is>
      </c>
      <c r="C3678" s="80" t="n">
        <v>46211</v>
      </c>
      <c r="D3678" t="inlineStr">
        <is>
          <t>FS-TTM-5</t>
        </is>
      </c>
      <c r="E3678" t="inlineStr">
        <is>
          <t>Infeed Crash</t>
        </is>
      </c>
      <c r="F3678" t="n">
        <v>3</v>
      </c>
      <c r="G3678" t="n">
        <v>1.8274</v>
      </c>
    </row>
    <row r="3679">
      <c r="A3679" t="inlineStr">
        <is>
          <t>Daily_Minor_Stops_2026_09_18.xlsx</t>
        </is>
      </c>
      <c r="B3679" t="inlineStr">
        <is>
          <t>Samridhi 5 Star Line</t>
        </is>
      </c>
      <c r="C3679" s="80" t="n">
        <v>46211</v>
      </c>
      <c r="D3679" t="inlineStr">
        <is>
          <t>FS-TTM-5</t>
        </is>
      </c>
      <c r="E3679" t="inlineStr">
        <is>
          <t>Gripper Crashed-1</t>
        </is>
      </c>
      <c r="F3679" t="n">
        <v>3</v>
      </c>
      <c r="G3679" t="n">
        <v>1.66236666666667</v>
      </c>
    </row>
    <row r="3680">
      <c r="A3680" t="inlineStr">
        <is>
          <t>Daily_Minor_Stops_2026_09_18.xlsx</t>
        </is>
      </c>
      <c r="B3680" t="inlineStr">
        <is>
          <t>Samridhi 5 Star Line</t>
        </is>
      </c>
      <c r="C3680" s="80" t="n">
        <v>46212</v>
      </c>
      <c r="D3680" t="inlineStr">
        <is>
          <t>FS-HCM-1</t>
        </is>
      </c>
      <c r="E3680" t="inlineStr">
        <is>
          <t>HXX: Film Is Broken</t>
        </is>
      </c>
      <c r="F3680" t="n">
        <v>16</v>
      </c>
      <c r="G3680" t="n">
        <v>17.6749833333333</v>
      </c>
    </row>
    <row r="3681">
      <c r="A3681" t="inlineStr">
        <is>
          <t>Daily_Minor_Stops_2026_09_18.xlsx</t>
        </is>
      </c>
      <c r="B3681" t="inlineStr">
        <is>
          <t>Samridhi 5 Star Line</t>
        </is>
      </c>
      <c r="C3681" s="80" t="n">
        <v>46212</v>
      </c>
      <c r="D3681" t="inlineStr">
        <is>
          <t>FS-HCM-1</t>
        </is>
      </c>
      <c r="E3681" t="inlineStr">
        <is>
          <t>FBX: Overflow At Infeed</t>
        </is>
      </c>
      <c r="F3681" t="n">
        <v>16</v>
      </c>
      <c r="G3681" t="n">
        <v>9.51718333333333</v>
      </c>
    </row>
    <row r="3682">
      <c r="A3682" t="inlineStr">
        <is>
          <t>Daily_Minor_Stops_2026_09_18.xlsx</t>
        </is>
      </c>
      <c r="B3682" t="inlineStr">
        <is>
          <t>Samridhi 5 Star Line</t>
        </is>
      </c>
      <c r="C3682" s="80" t="n">
        <v>46212</v>
      </c>
      <c r="D3682" t="inlineStr">
        <is>
          <t>FS-HCM-2</t>
        </is>
      </c>
      <c r="E3682" t="inlineStr">
        <is>
          <t>HXX: Too Many Consecutive Rejects</t>
        </is>
      </c>
      <c r="F3682" t="n">
        <v>13</v>
      </c>
      <c r="G3682" t="n">
        <v>8.18496666666667</v>
      </c>
    </row>
    <row r="3683">
      <c r="A3683" t="inlineStr">
        <is>
          <t>Daily_Minor_Stops_2026_09_18.xlsx</t>
        </is>
      </c>
      <c r="B3683" t="inlineStr">
        <is>
          <t>Samridhi 5 Star Line</t>
        </is>
      </c>
      <c r="C3683" s="80" t="n">
        <v>46212</v>
      </c>
      <c r="D3683" t="inlineStr">
        <is>
          <t>FS-HCM-2</t>
        </is>
      </c>
      <c r="E3683" t="inlineStr">
        <is>
          <t>Cover Machine Discharge Open</t>
        </is>
      </c>
      <c r="F3683" t="n">
        <v>19</v>
      </c>
      <c r="G3683" t="n">
        <v>9.31746666666667</v>
      </c>
    </row>
    <row r="3684">
      <c r="A3684" t="inlineStr">
        <is>
          <t>Daily_Minor_Stops_2026_09_18.xlsx</t>
        </is>
      </c>
      <c r="B3684" t="inlineStr">
        <is>
          <t>Samridhi 5 Star Line</t>
        </is>
      </c>
      <c r="C3684" s="80" t="n">
        <v>46212</v>
      </c>
      <c r="D3684" t="inlineStr">
        <is>
          <t>FS-HCM-3</t>
        </is>
      </c>
      <c r="E3684" t="inlineStr">
        <is>
          <t>HXX: Film Is Broken</t>
        </is>
      </c>
      <c r="F3684" t="n">
        <v>18</v>
      </c>
      <c r="G3684" t="n">
        <v>12.6749833333333</v>
      </c>
    </row>
    <row r="3685">
      <c r="A3685" t="inlineStr">
        <is>
          <t>Daily_Minor_Stops_2026_09_18.xlsx</t>
        </is>
      </c>
      <c r="B3685" t="inlineStr">
        <is>
          <t>Samridhi 5 Star Line</t>
        </is>
      </c>
      <c r="C3685" s="80" t="n">
        <v>46212</v>
      </c>
      <c r="D3685" t="inlineStr">
        <is>
          <t>FS-HCM-3</t>
        </is>
      </c>
      <c r="E3685" t="inlineStr">
        <is>
          <t>FBX: Jam At Infeed</t>
        </is>
      </c>
      <c r="F3685" t="n">
        <v>23</v>
      </c>
      <c r="G3685" t="n">
        <v>7.13076666666667</v>
      </c>
    </row>
    <row r="3686">
      <c r="A3686" t="inlineStr">
        <is>
          <t>Daily_Minor_Stops_2026_09_18.xlsx</t>
        </is>
      </c>
      <c r="B3686" t="inlineStr">
        <is>
          <t>Samridhi 5 Star Line</t>
        </is>
      </c>
      <c r="C3686" s="80" t="n">
        <v>46212</v>
      </c>
      <c r="D3686" t="inlineStr">
        <is>
          <t>FS-HCM-4</t>
        </is>
      </c>
      <c r="E3686" t="inlineStr">
        <is>
          <t>HXX: Too Many Consecutive Rejects</t>
        </is>
      </c>
      <c r="F3686" t="n">
        <v>11</v>
      </c>
      <c r="G3686" t="n">
        <v>6.33906666666667</v>
      </c>
    </row>
    <row r="3687">
      <c r="A3687" t="inlineStr">
        <is>
          <t>Daily_Minor_Stops_2026_09_18.xlsx</t>
        </is>
      </c>
      <c r="B3687" t="inlineStr">
        <is>
          <t>Samridhi 5 Star Line</t>
        </is>
      </c>
      <c r="C3687" s="80" t="n">
        <v>46212</v>
      </c>
      <c r="D3687" t="inlineStr">
        <is>
          <t>FS-HCM-4</t>
        </is>
      </c>
      <c r="E3687" t="inlineStr">
        <is>
          <t>FBX: Overflow At Infeed</t>
        </is>
      </c>
      <c r="F3687" t="n">
        <v>6</v>
      </c>
      <c r="G3687" t="n">
        <v>4.67785</v>
      </c>
    </row>
    <row r="3688">
      <c r="A3688" t="inlineStr">
        <is>
          <t>Daily_Minor_Stops_2026_09_18.xlsx</t>
        </is>
      </c>
      <c r="B3688" t="inlineStr">
        <is>
          <t>Samridhi 5 Star Line</t>
        </is>
      </c>
      <c r="C3688" s="80" t="n">
        <v>46212</v>
      </c>
      <c r="D3688" t="inlineStr">
        <is>
          <t>FS-HRM-5</t>
        </is>
      </c>
      <c r="E3688" t="inlineStr">
        <is>
          <t>Position Error-2</t>
        </is>
      </c>
      <c r="F3688" t="n">
        <v>7</v>
      </c>
      <c r="G3688" t="n">
        <v>6.3441</v>
      </c>
    </row>
    <row r="3689">
      <c r="A3689" t="inlineStr">
        <is>
          <t>Daily_Minor_Stops_2026_09_18.xlsx</t>
        </is>
      </c>
      <c r="B3689" t="inlineStr">
        <is>
          <t>Samridhi 5 Star Line</t>
        </is>
      </c>
      <c r="C3689" s="80" t="n">
        <v>46212</v>
      </c>
      <c r="D3689" t="inlineStr">
        <is>
          <t>FS-HRM-5</t>
        </is>
      </c>
      <c r="E3689" t="inlineStr">
        <is>
          <t>Cover Machine Outfeed Open</t>
        </is>
      </c>
      <c r="F3689" t="n">
        <v>5</v>
      </c>
      <c r="G3689" t="n">
        <v>5.16696666666667</v>
      </c>
    </row>
    <row r="3690">
      <c r="A3690" t="inlineStr">
        <is>
          <t>Daily_Minor_Stops_2026_09_18.xlsx</t>
        </is>
      </c>
      <c r="B3690" t="inlineStr">
        <is>
          <t>Samridhi 5 Star Line</t>
        </is>
      </c>
      <c r="C3690" s="80" t="n">
        <v>46212</v>
      </c>
      <c r="D3690" t="inlineStr">
        <is>
          <t>FS-TTLi-1</t>
        </is>
      </c>
      <c r="E3690" t="inlineStr">
        <is>
          <t>TTL1X/CS11: Lost Tray In Sliding Area</t>
        </is>
      </c>
      <c r="F3690" t="n">
        <v>8</v>
      </c>
      <c r="G3690" t="n">
        <v>4.82505</v>
      </c>
    </row>
    <row r="3691">
      <c r="A3691" t="inlineStr">
        <is>
          <t>Daily_Minor_Stops_2026_09_18.xlsx</t>
        </is>
      </c>
      <c r="B3691" t="inlineStr">
        <is>
          <t>Samridhi 5 Star Line</t>
        </is>
      </c>
      <c r="C3691" s="80" t="n">
        <v>46212</v>
      </c>
      <c r="D3691" t="inlineStr">
        <is>
          <t>FS-TTLi-1</t>
        </is>
      </c>
      <c r="E3691" t="inlineStr">
        <is>
          <t>FOR/BP11: Hand Over Of Blank Failed</t>
        </is>
      </c>
      <c r="F3691" t="n">
        <v>14</v>
      </c>
      <c r="G3691" t="n">
        <v>48.3339333333333</v>
      </c>
    </row>
    <row r="3692">
      <c r="A3692" t="inlineStr">
        <is>
          <t>Daily_Minor_Stops_2026_09_18.xlsx</t>
        </is>
      </c>
      <c r="B3692" t="inlineStr">
        <is>
          <t>Samridhi 5 Star Line</t>
        </is>
      </c>
      <c r="C3692" s="80" t="n">
        <v>46212</v>
      </c>
      <c r="D3692" t="inlineStr">
        <is>
          <t>FS-TTLi-2</t>
        </is>
      </c>
      <c r="E3692" t="inlineStr">
        <is>
          <t>TTL1X/CS11: Lost Tray In Sliding Area</t>
        </is>
      </c>
      <c r="F3692" t="n">
        <v>4</v>
      </c>
      <c r="G3692" t="n">
        <v>5.33445</v>
      </c>
    </row>
    <row r="3693">
      <c r="A3693" t="inlineStr">
        <is>
          <t>Daily_Minor_Stops_2026_09_18.xlsx</t>
        </is>
      </c>
      <c r="B3693" t="inlineStr">
        <is>
          <t>Samridhi 5 Star Line</t>
        </is>
      </c>
      <c r="C3693" s="80" t="n">
        <v>46212</v>
      </c>
      <c r="D3693" t="inlineStr">
        <is>
          <t>FS-TTLi-2</t>
        </is>
      </c>
      <c r="E3693" t="inlineStr">
        <is>
          <t>FOR/FT11: Hand Over Failure Of Tray</t>
        </is>
      </c>
      <c r="F3693" t="n">
        <v>11</v>
      </c>
      <c r="G3693" t="n">
        <v>8.14303333333334</v>
      </c>
    </row>
    <row r="3694">
      <c r="A3694" t="inlineStr">
        <is>
          <t>Daily_Minor_Stops_2026_09_18.xlsx</t>
        </is>
      </c>
      <c r="B3694" t="inlineStr">
        <is>
          <t>Samridhi 5 Star Line</t>
        </is>
      </c>
      <c r="C3694" s="80" t="n">
        <v>46212</v>
      </c>
      <c r="D3694" t="inlineStr">
        <is>
          <t>FS-TTLi-3</t>
        </is>
      </c>
      <c r="E3694" t="inlineStr">
        <is>
          <t>TTL1X/CS11: Lost Tray In Sliding Area</t>
        </is>
      </c>
      <c r="F3694" t="n">
        <v>7</v>
      </c>
      <c r="G3694" t="n">
        <v>4.8453</v>
      </c>
    </row>
    <row r="3695">
      <c r="A3695" t="inlineStr">
        <is>
          <t>Daily_Minor_Stops_2026_09_18.xlsx</t>
        </is>
      </c>
      <c r="B3695" t="inlineStr">
        <is>
          <t>Samridhi 5 Star Line</t>
        </is>
      </c>
      <c r="C3695" s="80" t="n">
        <v>46212</v>
      </c>
      <c r="D3695" t="inlineStr">
        <is>
          <t>FS-TTLi-3</t>
        </is>
      </c>
      <c r="E3695" t="inlineStr">
        <is>
          <t>CLO/CT11: Axis1 Position Error</t>
        </is>
      </c>
      <c r="F3695" t="n">
        <v>7</v>
      </c>
      <c r="G3695" t="n">
        <v>8.4915</v>
      </c>
    </row>
    <row r="3696">
      <c r="A3696" t="inlineStr">
        <is>
          <t>Daily_Minor_Stops_2026_09_18.xlsx</t>
        </is>
      </c>
      <c r="B3696" t="inlineStr">
        <is>
          <t>Samridhi 5 Star Line</t>
        </is>
      </c>
      <c r="C3696" s="80" t="n">
        <v>46212</v>
      </c>
      <c r="D3696" t="inlineStr">
        <is>
          <t>FS-TTLi-4</t>
        </is>
      </c>
      <c r="E3696" t="inlineStr">
        <is>
          <t>LOD/TPG11: Move Time Out</t>
        </is>
      </c>
      <c r="F3696" t="n">
        <v>2</v>
      </c>
      <c r="G3696" t="n">
        <v>0.82705</v>
      </c>
    </row>
    <row r="3697">
      <c r="A3697" t="inlineStr">
        <is>
          <t>Daily_Minor_Stops_2026_09_18.xlsx</t>
        </is>
      </c>
      <c r="B3697" t="inlineStr">
        <is>
          <t>Samridhi 5 Star Line</t>
        </is>
      </c>
      <c r="C3697" s="80" t="n">
        <v>46212</v>
      </c>
      <c r="D3697" t="inlineStr">
        <is>
          <t>FS-TTLi-4</t>
        </is>
      </c>
      <c r="E3697" t="inlineStr">
        <is>
          <t>FOR/BP11: Hand Over Of Blank Failed</t>
        </is>
      </c>
      <c r="F3697" t="n">
        <v>5</v>
      </c>
      <c r="G3697" t="n">
        <v>4.50023333333333</v>
      </c>
    </row>
    <row r="3698">
      <c r="A3698" t="inlineStr">
        <is>
          <t>Daily_Minor_Stops_2026_09_18.xlsx</t>
        </is>
      </c>
      <c r="B3698" t="inlineStr">
        <is>
          <t>Samridhi 5 Star Line</t>
        </is>
      </c>
      <c r="C3698" s="80" t="n">
        <v>46212</v>
      </c>
      <c r="D3698" t="inlineStr">
        <is>
          <t>FS-TTM-5</t>
        </is>
      </c>
      <c r="E3698" t="inlineStr">
        <is>
          <t>Vacuum Error Open Door And Remove Blanks</t>
        </is>
      </c>
      <c r="F3698" t="n">
        <v>10</v>
      </c>
      <c r="G3698" t="n">
        <v>11.6604</v>
      </c>
    </row>
    <row r="3699">
      <c r="A3699" t="inlineStr">
        <is>
          <t>Daily_Minor_Stops_2026_09_18.xlsx</t>
        </is>
      </c>
      <c r="B3699" t="inlineStr">
        <is>
          <t>Samridhi 5 Star Line</t>
        </is>
      </c>
      <c r="C3699" s="80" t="n">
        <v>46212</v>
      </c>
      <c r="D3699" t="inlineStr">
        <is>
          <t>FS-TTM-5</t>
        </is>
      </c>
      <c r="E3699" t="inlineStr">
        <is>
          <t>Gripper Crashed-1</t>
        </is>
      </c>
      <c r="F3699" t="n">
        <v>7</v>
      </c>
      <c r="G3699" t="n">
        <v>5.50786666666667</v>
      </c>
    </row>
    <row r="3700">
      <c r="A3700" t="inlineStr">
        <is>
          <t>Daily_Minor_Stops_2026_09_18.xlsx</t>
        </is>
      </c>
      <c r="B3700" t="inlineStr">
        <is>
          <t>Samridhi 5 Star Line</t>
        </is>
      </c>
      <c r="C3700" s="80" t="n">
        <v>46213</v>
      </c>
      <c r="D3700" t="inlineStr">
        <is>
          <t>FS-HCM-1</t>
        </is>
      </c>
      <c r="E3700" t="inlineStr">
        <is>
          <t>HXX: Film Is Broken</t>
        </is>
      </c>
      <c r="F3700" t="n">
        <v>22</v>
      </c>
      <c r="G3700" t="n">
        <v>38.0249333333333</v>
      </c>
    </row>
    <row r="3701">
      <c r="A3701" t="inlineStr">
        <is>
          <t>Daily_Minor_Stops_2026_09_18.xlsx</t>
        </is>
      </c>
      <c r="B3701" t="inlineStr">
        <is>
          <t>Samridhi 5 Star Line</t>
        </is>
      </c>
      <c r="C3701" s="80" t="n">
        <v>46213</v>
      </c>
      <c r="D3701" t="inlineStr">
        <is>
          <t>FS-HCM-1</t>
        </is>
      </c>
      <c r="E3701" t="inlineStr">
        <is>
          <t>FBX: Overflow At Infeed</t>
        </is>
      </c>
      <c r="F3701" t="n">
        <v>11</v>
      </c>
      <c r="G3701" t="n">
        <v>3.99756666666667</v>
      </c>
    </row>
    <row r="3702">
      <c r="A3702" t="inlineStr">
        <is>
          <t>Daily_Minor_Stops_2026_09_18.xlsx</t>
        </is>
      </c>
      <c r="B3702" t="inlineStr">
        <is>
          <t>Samridhi 5 Star Line</t>
        </is>
      </c>
      <c r="C3702" s="80" t="n">
        <v>46213</v>
      </c>
      <c r="D3702" t="inlineStr">
        <is>
          <t>FS-HCM-2</t>
        </is>
      </c>
      <c r="E3702" t="inlineStr">
        <is>
          <t>HXX: Double Package Rejected many times</t>
        </is>
      </c>
      <c r="F3702" t="n">
        <v>27</v>
      </c>
      <c r="G3702" t="n">
        <v>25.6010666666667</v>
      </c>
    </row>
    <row r="3703">
      <c r="A3703" t="inlineStr">
        <is>
          <t>Daily_Minor_Stops_2026_09_18.xlsx</t>
        </is>
      </c>
      <c r="B3703" t="inlineStr">
        <is>
          <t>Samridhi 5 Star Line</t>
        </is>
      </c>
      <c r="C3703" s="80" t="n">
        <v>46213</v>
      </c>
      <c r="D3703" t="inlineStr">
        <is>
          <t>FS-HCM-2</t>
        </is>
      </c>
      <c r="E3703" t="inlineStr">
        <is>
          <t>Cover Machine Discharge Open</t>
        </is>
      </c>
      <c r="F3703" t="n">
        <v>12</v>
      </c>
      <c r="G3703" t="n">
        <v>5.98268333333333</v>
      </c>
    </row>
    <row r="3704">
      <c r="A3704" t="inlineStr">
        <is>
          <t>Daily_Minor_Stops_2026_09_18.xlsx</t>
        </is>
      </c>
      <c r="B3704" t="inlineStr">
        <is>
          <t>Samridhi 5 Star Line</t>
        </is>
      </c>
      <c r="C3704" s="80" t="n">
        <v>46213</v>
      </c>
      <c r="D3704" t="inlineStr">
        <is>
          <t>FS-HCM-3</t>
        </is>
      </c>
      <c r="E3704" t="inlineStr">
        <is>
          <t>HXX: Film Is Broken</t>
        </is>
      </c>
      <c r="F3704" t="n">
        <v>30</v>
      </c>
      <c r="G3704" t="n">
        <v>30.6747166666667</v>
      </c>
    </row>
    <row r="3705">
      <c r="A3705" t="inlineStr">
        <is>
          <t>Daily_Minor_Stops_2026_09_18.xlsx</t>
        </is>
      </c>
      <c r="B3705" t="inlineStr">
        <is>
          <t>Samridhi 5 Star Line</t>
        </is>
      </c>
      <c r="C3705" s="80" t="n">
        <v>46213</v>
      </c>
      <c r="D3705" t="inlineStr">
        <is>
          <t>FS-HCM-3</t>
        </is>
      </c>
      <c r="E3705" t="inlineStr">
        <is>
          <t>FBX: Jam At Infeed</t>
        </is>
      </c>
      <c r="F3705" t="n">
        <v>34</v>
      </c>
      <c r="G3705" t="n">
        <v>17.35595</v>
      </c>
    </row>
    <row r="3706">
      <c r="A3706" t="inlineStr">
        <is>
          <t>Daily_Minor_Stops_2026_09_18.xlsx</t>
        </is>
      </c>
      <c r="B3706" t="inlineStr">
        <is>
          <t>Samridhi 5 Star Line</t>
        </is>
      </c>
      <c r="C3706" s="80" t="n">
        <v>46213</v>
      </c>
      <c r="D3706" t="inlineStr">
        <is>
          <t>FS-HCM-4</t>
        </is>
      </c>
      <c r="E3706" t="inlineStr">
        <is>
          <t>HXX: Too Many Consecutive Rejects</t>
        </is>
      </c>
      <c r="F3706" t="n">
        <v>5</v>
      </c>
      <c r="G3706" t="n">
        <v>2.84016666666667</v>
      </c>
    </row>
    <row r="3707">
      <c r="A3707" t="inlineStr">
        <is>
          <t>Daily_Minor_Stops_2026_09_18.xlsx</t>
        </is>
      </c>
      <c r="B3707" t="inlineStr">
        <is>
          <t>Samridhi 5 Star Line</t>
        </is>
      </c>
      <c r="C3707" s="80" t="n">
        <v>46213</v>
      </c>
      <c r="D3707" t="inlineStr">
        <is>
          <t>FS-HCM-4</t>
        </is>
      </c>
      <c r="E3707" t="inlineStr">
        <is>
          <t>HXX: Film Is Broken</t>
        </is>
      </c>
      <c r="F3707" t="n">
        <v>10</v>
      </c>
      <c r="G3707" t="n">
        <v>9.3672</v>
      </c>
    </row>
    <row r="3708">
      <c r="A3708" t="inlineStr">
        <is>
          <t>Daily_Minor_Stops_2026_09_18.xlsx</t>
        </is>
      </c>
      <c r="B3708" t="inlineStr">
        <is>
          <t>Samridhi 5 Star Line</t>
        </is>
      </c>
      <c r="C3708" s="80" t="n">
        <v>46213</v>
      </c>
      <c r="D3708" t="inlineStr">
        <is>
          <t>FS-HRM-5</t>
        </is>
      </c>
      <c r="E3708" t="inlineStr">
        <is>
          <t>Position Error-2</t>
        </is>
      </c>
      <c r="F3708" t="n">
        <v>3</v>
      </c>
      <c r="G3708" t="n">
        <v>0.998733333333333</v>
      </c>
    </row>
    <row r="3709">
      <c r="A3709" t="inlineStr">
        <is>
          <t>Daily_Minor_Stops_2026_09_18.xlsx</t>
        </is>
      </c>
      <c r="B3709" t="inlineStr">
        <is>
          <t>Samridhi 5 Star Line</t>
        </is>
      </c>
      <c r="C3709" s="80" t="n">
        <v>46213</v>
      </c>
      <c r="D3709" t="inlineStr">
        <is>
          <t>FS-HRM-5</t>
        </is>
      </c>
      <c r="E3709" t="inlineStr">
        <is>
          <t>Cover Machine Outfeed Open</t>
        </is>
      </c>
      <c r="F3709" t="n">
        <v>5</v>
      </c>
      <c r="G3709" t="n">
        <v>1.66236666666667</v>
      </c>
    </row>
    <row r="3710">
      <c r="A3710" t="inlineStr">
        <is>
          <t>Daily_Minor_Stops_2026_09_18.xlsx</t>
        </is>
      </c>
      <c r="B3710" t="inlineStr">
        <is>
          <t>Samridhi 5 Star Line</t>
        </is>
      </c>
      <c r="C3710" s="80" t="n">
        <v>46213</v>
      </c>
      <c r="D3710" t="inlineStr">
        <is>
          <t>FS-TTLi-1</t>
        </is>
      </c>
      <c r="E3710" t="inlineStr">
        <is>
          <t>LOD/TGR11: Robot-Gripper Sensor Fault</t>
        </is>
      </c>
      <c r="F3710" t="n">
        <v>3</v>
      </c>
      <c r="G3710" t="n">
        <v>0.834383333333333</v>
      </c>
    </row>
    <row r="3711">
      <c r="A3711" t="inlineStr">
        <is>
          <t>Daily_Minor_Stops_2026_09_18.xlsx</t>
        </is>
      </c>
      <c r="B3711" t="inlineStr">
        <is>
          <t>Samridhi 5 Star Line</t>
        </is>
      </c>
      <c r="C3711" s="80" t="n">
        <v>46213</v>
      </c>
      <c r="D3711" t="inlineStr">
        <is>
          <t>FS-TTLi-1</t>
        </is>
      </c>
      <c r="E3711" t="inlineStr">
        <is>
          <t>CLO/CDC11: Pusher / Actuator Not ON Time</t>
        </is>
      </c>
      <c r="F3711" t="n">
        <v>5</v>
      </c>
      <c r="G3711" t="n">
        <v>4.33656666666667</v>
      </c>
    </row>
    <row r="3712">
      <c r="A3712" t="inlineStr">
        <is>
          <t>Daily_Minor_Stops_2026_09_18.xlsx</t>
        </is>
      </c>
      <c r="B3712" t="inlineStr">
        <is>
          <t>Samridhi 5 Star Line</t>
        </is>
      </c>
      <c r="C3712" s="80" t="n">
        <v>46213</v>
      </c>
      <c r="D3712" t="inlineStr">
        <is>
          <t>FS-TTLi-2</t>
        </is>
      </c>
      <c r="E3712" t="inlineStr">
        <is>
          <t>LOD/TPG11: Move Time Out</t>
        </is>
      </c>
      <c r="F3712" t="n">
        <v>7</v>
      </c>
      <c r="G3712" t="n">
        <v>4.34411666666667</v>
      </c>
    </row>
    <row r="3713">
      <c r="A3713" t="inlineStr">
        <is>
          <t>Daily_Minor_Stops_2026_09_18.xlsx</t>
        </is>
      </c>
      <c r="B3713" t="inlineStr">
        <is>
          <t>Samridhi 5 Star Line</t>
        </is>
      </c>
      <c r="C3713" s="80" t="n">
        <v>46213</v>
      </c>
      <c r="D3713" t="inlineStr">
        <is>
          <t>FS-TTLi-2</t>
        </is>
      </c>
      <c r="E3713" t="inlineStr">
        <is>
          <t>LOD/TGR11: Robot-Gripper Sensor Fault</t>
        </is>
      </c>
      <c r="F3713" t="n">
        <v>10</v>
      </c>
      <c r="G3713" t="n">
        <v>5.30631666666667</v>
      </c>
    </row>
    <row r="3714">
      <c r="A3714" t="inlineStr">
        <is>
          <t>Daily_Minor_Stops_2026_09_18.xlsx</t>
        </is>
      </c>
      <c r="B3714" t="inlineStr">
        <is>
          <t>Samridhi 5 Star Line</t>
        </is>
      </c>
      <c r="C3714" s="80" t="n">
        <v>46213</v>
      </c>
      <c r="D3714" t="inlineStr">
        <is>
          <t>FS-TTLi-3</t>
        </is>
      </c>
      <c r="E3714" t="inlineStr">
        <is>
          <t>TTL1X/CS11: BoxJam In Front Of CS</t>
        </is>
      </c>
      <c r="F3714" t="n">
        <v>4</v>
      </c>
      <c r="G3714" t="n">
        <v>2.50648333333333</v>
      </c>
    </row>
    <row r="3715">
      <c r="A3715" t="inlineStr">
        <is>
          <t>Daily_Minor_Stops_2026_09_18.xlsx</t>
        </is>
      </c>
      <c r="B3715" t="inlineStr">
        <is>
          <t>Samridhi 5 Star Line</t>
        </is>
      </c>
      <c r="C3715" s="80" t="n">
        <v>46213</v>
      </c>
      <c r="D3715" t="inlineStr">
        <is>
          <t>FS-TTLi-3</t>
        </is>
      </c>
      <c r="E3715" t="inlineStr">
        <is>
          <t>FOR/BP11: Hand Over Of Blank Failed</t>
        </is>
      </c>
      <c r="F3715" t="n">
        <v>12</v>
      </c>
      <c r="G3715" t="n">
        <v>14.01425</v>
      </c>
    </row>
    <row r="3716">
      <c r="A3716" t="inlineStr">
        <is>
          <t>Daily_Minor_Stops_2026_09_18.xlsx</t>
        </is>
      </c>
      <c r="B3716" t="inlineStr">
        <is>
          <t>Samridhi 5 Star Line</t>
        </is>
      </c>
      <c r="C3716" s="80" t="n">
        <v>46213</v>
      </c>
      <c r="D3716" t="inlineStr">
        <is>
          <t>FS-TTLi-4</t>
        </is>
      </c>
      <c r="E3716" t="inlineStr">
        <is>
          <t>LOD/PGR11: Infeed Crash</t>
        </is>
      </c>
      <c r="F3716" t="n">
        <v>4</v>
      </c>
      <c r="G3716" t="n">
        <v>2.16946666666667</v>
      </c>
    </row>
    <row r="3717">
      <c r="A3717" t="inlineStr">
        <is>
          <t>Daily_Minor_Stops_2026_09_18.xlsx</t>
        </is>
      </c>
      <c r="B3717" t="inlineStr">
        <is>
          <t>Samridhi 5 Star Line</t>
        </is>
      </c>
      <c r="C3717" s="80" t="n">
        <v>46213</v>
      </c>
      <c r="D3717" t="inlineStr">
        <is>
          <t>FS-TTLi-4</t>
        </is>
      </c>
      <c r="E3717" t="inlineStr">
        <is>
          <t>FOR/BP11: Hand Over Of Blank Failed</t>
        </is>
      </c>
      <c r="F3717" t="n">
        <v>3</v>
      </c>
      <c r="G3717" t="n">
        <v>1.66641666666667</v>
      </c>
    </row>
    <row r="3718">
      <c r="A3718" t="inlineStr">
        <is>
          <t>Daily_Minor_Stops_2026_09_18.xlsx</t>
        </is>
      </c>
      <c r="B3718" t="inlineStr">
        <is>
          <t>Samridhi 5 Star Line</t>
        </is>
      </c>
      <c r="C3718" s="80" t="n">
        <v>46213</v>
      </c>
      <c r="D3718" t="inlineStr">
        <is>
          <t>FS-TTM-5</t>
        </is>
      </c>
      <c r="E3718" t="inlineStr">
        <is>
          <t>Infeed Crash</t>
        </is>
      </c>
      <c r="F3718" t="n">
        <v>9</v>
      </c>
      <c r="G3718" t="n">
        <v>7.84</v>
      </c>
    </row>
    <row r="3719">
      <c r="A3719" t="inlineStr">
        <is>
          <t>Daily_Minor_Stops_2026_09_18.xlsx</t>
        </is>
      </c>
      <c r="B3719" t="inlineStr">
        <is>
          <t>Samridhi 5 Star Line</t>
        </is>
      </c>
      <c r="C3719" s="80" t="n">
        <v>46213</v>
      </c>
      <c r="D3719" t="inlineStr">
        <is>
          <t>FS-TTM-5</t>
        </is>
      </c>
      <c r="E3719" t="inlineStr">
        <is>
          <t>Axis Position Error</t>
        </is>
      </c>
      <c r="F3719" t="n">
        <v>4</v>
      </c>
      <c r="G3719" t="n">
        <v>2.6738</v>
      </c>
    </row>
    <row r="3720">
      <c r="A3720" t="inlineStr">
        <is>
          <t>Daily_Minor_Stops_2026_09_18.xlsx</t>
        </is>
      </c>
      <c r="B3720" t="inlineStr">
        <is>
          <t>Samridhi 5 Star Line</t>
        </is>
      </c>
      <c r="C3720" s="80" t="n">
        <v>46214</v>
      </c>
      <c r="D3720" t="inlineStr">
        <is>
          <t>FS-HCM-1</t>
        </is>
      </c>
      <c r="E3720" t="inlineStr">
        <is>
          <t>HXX: Film Is Broken</t>
        </is>
      </c>
      <c r="F3720" t="n">
        <v>13</v>
      </c>
      <c r="G3720" t="n">
        <v>12.36955</v>
      </c>
    </row>
    <row r="3721">
      <c r="A3721" t="inlineStr">
        <is>
          <t>Daily_Minor_Stops_2026_09_18.xlsx</t>
        </is>
      </c>
      <c r="B3721" t="inlineStr">
        <is>
          <t>Samridhi 5 Star Line</t>
        </is>
      </c>
      <c r="C3721" s="80" t="n">
        <v>46214</v>
      </c>
      <c r="D3721" t="inlineStr">
        <is>
          <t>FS-HCM-1</t>
        </is>
      </c>
      <c r="E3721" t="inlineStr">
        <is>
          <t>FBX: Overflow At Infeed</t>
        </is>
      </c>
      <c r="F3721" t="n">
        <v>6</v>
      </c>
      <c r="G3721" t="n">
        <v>1.33293333333333</v>
      </c>
    </row>
    <row r="3722">
      <c r="A3722" t="inlineStr">
        <is>
          <t>Daily_Minor_Stops_2026_09_18.xlsx</t>
        </is>
      </c>
      <c r="B3722" t="inlineStr">
        <is>
          <t>Samridhi 5 Star Line</t>
        </is>
      </c>
      <c r="C3722" s="80" t="n">
        <v>46214</v>
      </c>
      <c r="D3722" t="inlineStr">
        <is>
          <t>FS-HCM-2</t>
        </is>
      </c>
      <c r="E3722" t="inlineStr">
        <is>
          <t>HXX: FilmTrackControl Film Out Of Window</t>
        </is>
      </c>
      <c r="F3722" t="n">
        <v>11</v>
      </c>
      <c r="G3722" t="n">
        <v>9.491400000000001</v>
      </c>
    </row>
    <row r="3723">
      <c r="A3723" t="inlineStr">
        <is>
          <t>Daily_Minor_Stops_2026_09_18.xlsx</t>
        </is>
      </c>
      <c r="B3723" t="inlineStr">
        <is>
          <t>Samridhi 5 Star Line</t>
        </is>
      </c>
      <c r="C3723" s="80" t="n">
        <v>46214</v>
      </c>
      <c r="D3723" t="inlineStr">
        <is>
          <t>FS-HCM-2</t>
        </is>
      </c>
      <c r="E3723" t="inlineStr">
        <is>
          <t>HXX: Double Package Rejected many times</t>
        </is>
      </c>
      <c r="F3723" t="n">
        <v>32</v>
      </c>
      <c r="G3723" t="n">
        <v>22.2313</v>
      </c>
    </row>
    <row r="3724">
      <c r="A3724" t="inlineStr">
        <is>
          <t>Daily_Minor_Stops_2026_09_18.xlsx</t>
        </is>
      </c>
      <c r="B3724" t="inlineStr">
        <is>
          <t>Samridhi 5 Star Line</t>
        </is>
      </c>
      <c r="C3724" s="80" t="n">
        <v>46214</v>
      </c>
      <c r="D3724" t="inlineStr">
        <is>
          <t>FS-HCM-3</t>
        </is>
      </c>
      <c r="E3724" t="inlineStr">
        <is>
          <t>HXX: Film Is Broken</t>
        </is>
      </c>
      <c r="F3724" t="n">
        <v>27</v>
      </c>
      <c r="G3724" t="n">
        <v>10.76455</v>
      </c>
    </row>
    <row r="3725">
      <c r="A3725" t="inlineStr">
        <is>
          <t>Daily_Minor_Stops_2026_09_18.xlsx</t>
        </is>
      </c>
      <c r="B3725" t="inlineStr">
        <is>
          <t>Samridhi 5 Star Line</t>
        </is>
      </c>
      <c r="C3725" s="80" t="n">
        <v>46214</v>
      </c>
      <c r="D3725" t="inlineStr">
        <is>
          <t>FS-HCM-3</t>
        </is>
      </c>
      <c r="E3725" t="inlineStr">
        <is>
          <t>FBX: Jam At Infeed</t>
        </is>
      </c>
      <c r="F3725" t="n">
        <v>10</v>
      </c>
      <c r="G3725" t="n">
        <v>12.6755166666667</v>
      </c>
    </row>
    <row r="3726">
      <c r="A3726" t="inlineStr">
        <is>
          <t>Daily_Minor_Stops_2026_09_18.xlsx</t>
        </is>
      </c>
      <c r="B3726" t="inlineStr">
        <is>
          <t>Samridhi 5 Star Line</t>
        </is>
      </c>
      <c r="C3726" s="80" t="n">
        <v>46214</v>
      </c>
      <c r="D3726" t="inlineStr">
        <is>
          <t>FS-HCM-4</t>
        </is>
      </c>
      <c r="E3726" t="inlineStr">
        <is>
          <t>HXX: Film Is Broken</t>
        </is>
      </c>
      <c r="F3726" t="n">
        <v>5</v>
      </c>
      <c r="G3726" t="n">
        <v>1.00743333333333</v>
      </c>
    </row>
    <row r="3727">
      <c r="A3727" t="inlineStr">
        <is>
          <t>Daily_Minor_Stops_2026_09_18.xlsx</t>
        </is>
      </c>
      <c r="B3727" t="inlineStr">
        <is>
          <t>Samridhi 5 Star Line</t>
        </is>
      </c>
      <c r="C3727" s="80" t="n">
        <v>46214</v>
      </c>
      <c r="D3727" t="inlineStr">
        <is>
          <t>FS-HCM-4</t>
        </is>
      </c>
      <c r="E3727" t="inlineStr">
        <is>
          <t>FBX: Jam At Infeed</t>
        </is>
      </c>
      <c r="F3727" t="n">
        <v>3</v>
      </c>
      <c r="G3727" t="n">
        <v>0.667216666666667</v>
      </c>
    </row>
    <row r="3728">
      <c r="A3728" t="inlineStr">
        <is>
          <t>Daily_Minor_Stops_2026_09_18.xlsx</t>
        </is>
      </c>
      <c r="B3728" t="inlineStr">
        <is>
          <t>Samridhi 5 Star Line</t>
        </is>
      </c>
      <c r="C3728" s="80" t="n">
        <v>46214</v>
      </c>
      <c r="D3728" t="inlineStr">
        <is>
          <t>FS-HRM-5</t>
        </is>
      </c>
      <c r="E3728" t="inlineStr">
        <is>
          <t>Film Is Broken-1</t>
        </is>
      </c>
      <c r="F3728" t="n">
        <v>3</v>
      </c>
      <c r="G3728" t="n">
        <v>3.35403333333333</v>
      </c>
    </row>
    <row r="3729">
      <c r="A3729" t="inlineStr">
        <is>
          <t>Daily_Minor_Stops_2026_09_18.xlsx</t>
        </is>
      </c>
      <c r="B3729" t="inlineStr">
        <is>
          <t>Samridhi 5 Star Line</t>
        </is>
      </c>
      <c r="C3729" s="80" t="n">
        <v>46214</v>
      </c>
      <c r="D3729" t="inlineStr">
        <is>
          <t>FS-HRM-5</t>
        </is>
      </c>
      <c r="E3729" t="inlineStr">
        <is>
          <t>Cover Machine Outfeed Open</t>
        </is>
      </c>
      <c r="F3729" t="n">
        <v>4</v>
      </c>
      <c r="G3729" t="n">
        <v>4.83463333333333</v>
      </c>
    </row>
    <row r="3730">
      <c r="A3730" t="inlineStr">
        <is>
          <t>Daily_Minor_Stops_2026_09_18.xlsx</t>
        </is>
      </c>
      <c r="B3730" t="inlineStr">
        <is>
          <t>Samridhi 5 Star Line</t>
        </is>
      </c>
      <c r="C3730" s="80" t="n">
        <v>46214</v>
      </c>
      <c r="D3730" t="inlineStr">
        <is>
          <t>FS-TTLi-1</t>
        </is>
      </c>
      <c r="E3730" t="inlineStr">
        <is>
          <t>LOD/TGR11: Robot-Gripper Sensor Fault</t>
        </is>
      </c>
      <c r="F3730" t="n">
        <v>5</v>
      </c>
      <c r="G3730" t="n">
        <v>1.17616666666667</v>
      </c>
    </row>
    <row r="3731">
      <c r="A3731" t="inlineStr">
        <is>
          <t>Daily_Minor_Stops_2026_09_18.xlsx</t>
        </is>
      </c>
      <c r="B3731" t="inlineStr">
        <is>
          <t>Samridhi 5 Star Line</t>
        </is>
      </c>
      <c r="C3731" s="80" t="n">
        <v>46214</v>
      </c>
      <c r="D3731" t="inlineStr">
        <is>
          <t>FS-TTLi-1</t>
        </is>
      </c>
      <c r="E3731" t="inlineStr">
        <is>
          <t>FOR/BP11: Hand Over Of Blank Failed</t>
        </is>
      </c>
      <c r="F3731" t="n">
        <v>12</v>
      </c>
      <c r="G3731" t="n">
        <v>9.84276666666667</v>
      </c>
    </row>
    <row r="3732">
      <c r="A3732" t="inlineStr">
        <is>
          <t>Daily_Minor_Stops_2026_09_18.xlsx</t>
        </is>
      </c>
      <c r="B3732" t="inlineStr">
        <is>
          <t>Samridhi 5 Star Line</t>
        </is>
      </c>
      <c r="C3732" s="80" t="n">
        <v>46214</v>
      </c>
      <c r="D3732" t="inlineStr">
        <is>
          <t>FS-TTLi-2</t>
        </is>
      </c>
      <c r="E3732" t="inlineStr">
        <is>
          <t>FOR/FT11: Hand Over Failure Of Tray</t>
        </is>
      </c>
      <c r="F3732" t="n">
        <v>10</v>
      </c>
      <c r="G3732" t="n">
        <v>4.50731666666667</v>
      </c>
    </row>
    <row r="3733">
      <c r="A3733" t="inlineStr">
        <is>
          <t>Daily_Minor_Stops_2026_09_18.xlsx</t>
        </is>
      </c>
      <c r="B3733" t="inlineStr">
        <is>
          <t>Samridhi 5 Star Line</t>
        </is>
      </c>
      <c r="C3733" s="80" t="n">
        <v>46214</v>
      </c>
      <c r="D3733" t="inlineStr">
        <is>
          <t>FS-TTLi-2</t>
        </is>
      </c>
      <c r="E3733" t="inlineStr">
        <is>
          <t>FOR/BP11: Hand Over Of Blank Failed</t>
        </is>
      </c>
      <c r="F3733" t="n">
        <v>12</v>
      </c>
      <c r="G3733" t="n">
        <v>7.33601666666667</v>
      </c>
    </row>
    <row r="3734">
      <c r="A3734" t="inlineStr">
        <is>
          <t>Daily_Minor_Stops_2026_09_18.xlsx</t>
        </is>
      </c>
      <c r="B3734" t="inlineStr">
        <is>
          <t>Samridhi 5 Star Line</t>
        </is>
      </c>
      <c r="C3734" s="80" t="n">
        <v>46214</v>
      </c>
      <c r="D3734" t="inlineStr">
        <is>
          <t>FS-TTLi-3</t>
        </is>
      </c>
      <c r="E3734" t="inlineStr">
        <is>
          <t>FOR/BP11: Hand Over Of Blank Failed</t>
        </is>
      </c>
      <c r="F3734" t="n">
        <v>11</v>
      </c>
      <c r="G3734" t="n">
        <v>6.01125</v>
      </c>
    </row>
    <row r="3735">
      <c r="A3735" t="inlineStr">
        <is>
          <t>Daily_Minor_Stops_2026_09_18.xlsx</t>
        </is>
      </c>
      <c r="B3735" t="inlineStr">
        <is>
          <t>Samridhi 5 Star Line</t>
        </is>
      </c>
      <c r="C3735" s="80" t="n">
        <v>46214</v>
      </c>
      <c r="D3735" t="inlineStr">
        <is>
          <t>FS-TTLi-3</t>
        </is>
      </c>
      <c r="E3735" t="inlineStr">
        <is>
          <t>CLO/CSC11: Axis 1 Position Error</t>
        </is>
      </c>
      <c r="F3735" t="n">
        <v>4</v>
      </c>
      <c r="G3735" t="n">
        <v>3.4995</v>
      </c>
    </row>
    <row r="3736">
      <c r="A3736" t="inlineStr">
        <is>
          <t>Daily_Minor_Stops_2026_09_18.xlsx</t>
        </is>
      </c>
      <c r="B3736" t="inlineStr">
        <is>
          <t>Samridhi 5 Star Line</t>
        </is>
      </c>
      <c r="C3736" s="80" t="n">
        <v>46214</v>
      </c>
      <c r="D3736" t="inlineStr">
        <is>
          <t>FS-TTLi-4</t>
        </is>
      </c>
      <c r="E3736" t="inlineStr">
        <is>
          <t>TTL1X/CS11: Lost Tray In Sliding Area</t>
        </is>
      </c>
      <c r="F3736" t="n">
        <v>4</v>
      </c>
      <c r="G3736" t="n">
        <v>1.50566666666667</v>
      </c>
    </row>
    <row r="3737">
      <c r="A3737" t="inlineStr">
        <is>
          <t>Daily_Minor_Stops_2026_09_18.xlsx</t>
        </is>
      </c>
      <c r="B3737" t="inlineStr">
        <is>
          <t>Samridhi 5 Star Line</t>
        </is>
      </c>
      <c r="C3737" s="80" t="n">
        <v>46214</v>
      </c>
      <c r="D3737" t="inlineStr">
        <is>
          <t>FS-TTLi-4</t>
        </is>
      </c>
      <c r="E3737" t="inlineStr">
        <is>
          <t>FOR/BP11: Hand Over Of Blank Failed</t>
        </is>
      </c>
      <c r="F3737" t="n">
        <v>4</v>
      </c>
      <c r="G3737" t="n">
        <v>1.60368333333333</v>
      </c>
    </row>
    <row r="3738">
      <c r="A3738" t="inlineStr">
        <is>
          <t>Daily_Minor_Stops_2026_09_18.xlsx</t>
        </is>
      </c>
      <c r="B3738" t="inlineStr">
        <is>
          <t>Samridhi 5 Star Line</t>
        </is>
      </c>
      <c r="C3738" s="80" t="n">
        <v>46214</v>
      </c>
      <c r="D3738" t="inlineStr">
        <is>
          <t>FS-TTM-5</t>
        </is>
      </c>
      <c r="E3738" t="inlineStr">
        <is>
          <t>Infeed Crash</t>
        </is>
      </c>
      <c r="F3738" t="n">
        <v>7</v>
      </c>
      <c r="G3738" t="n">
        <v>5.33541666666667</v>
      </c>
    </row>
    <row r="3739">
      <c r="A3739" t="inlineStr">
        <is>
          <t>Daily_Minor_Stops_2026_09_18.xlsx</t>
        </is>
      </c>
      <c r="B3739" t="inlineStr">
        <is>
          <t>Samridhi 5 Star Line</t>
        </is>
      </c>
      <c r="C3739" s="80" t="n">
        <v>46214</v>
      </c>
      <c r="D3739" t="inlineStr">
        <is>
          <t>FS-TTM-5</t>
        </is>
      </c>
      <c r="E3739" t="inlineStr">
        <is>
          <t>Gripper Crashed-1</t>
        </is>
      </c>
      <c r="F3739" t="n">
        <v>2</v>
      </c>
      <c r="G3739" t="n">
        <v>1.17856666666667</v>
      </c>
    </row>
    <row r="3740">
      <c r="A3740" t="inlineStr">
        <is>
          <t>Daily_Minor_Stops_2026_09_18.xlsx</t>
        </is>
      </c>
      <c r="B3740" t="inlineStr">
        <is>
          <t>Samridhi 5 Star Line</t>
        </is>
      </c>
      <c r="C3740" s="80" t="n">
        <v>46215</v>
      </c>
      <c r="D3740" t="inlineStr">
        <is>
          <t>FS-HCM-1</t>
        </is>
      </c>
      <c r="E3740" t="inlineStr">
        <is>
          <t>FBX: Overflow At Infeed</t>
        </is>
      </c>
      <c r="F3740" t="n">
        <v>12</v>
      </c>
      <c r="G3740" t="n">
        <v>6.17333333333333</v>
      </c>
    </row>
    <row r="3741">
      <c r="A3741" t="inlineStr">
        <is>
          <t>Daily_Minor_Stops_2026_09_18.xlsx</t>
        </is>
      </c>
      <c r="B3741" t="inlineStr">
        <is>
          <t>Samridhi 5 Star Line</t>
        </is>
      </c>
      <c r="C3741" s="80" t="n">
        <v>46215</v>
      </c>
      <c r="D3741" t="inlineStr">
        <is>
          <t>FS-HCM-1</t>
        </is>
      </c>
      <c r="E3741" t="inlineStr">
        <is>
          <t>FBX: Jam At Infeed</t>
        </is>
      </c>
      <c r="F3741" t="n">
        <v>14</v>
      </c>
      <c r="G3741" t="n">
        <v>6.1522</v>
      </c>
    </row>
    <row r="3742">
      <c r="A3742" t="inlineStr">
        <is>
          <t>Daily_Minor_Stops_2026_09_18.xlsx</t>
        </is>
      </c>
      <c r="B3742" t="inlineStr">
        <is>
          <t>Samridhi 5 Star Line</t>
        </is>
      </c>
      <c r="C3742" s="80" t="n">
        <v>46215</v>
      </c>
      <c r="D3742" t="inlineStr">
        <is>
          <t>FS-HCM-2</t>
        </is>
      </c>
      <c r="E3742" t="inlineStr">
        <is>
          <t>HXX: FilmTrackControl Film Out Of Window</t>
        </is>
      </c>
      <c r="F3742" t="n">
        <v>9</v>
      </c>
      <c r="G3742" t="n">
        <v>6.99448333333333</v>
      </c>
    </row>
    <row r="3743">
      <c r="A3743" t="inlineStr">
        <is>
          <t>Daily_Minor_Stops_2026_09_18.xlsx</t>
        </is>
      </c>
      <c r="B3743" t="inlineStr">
        <is>
          <t>Samridhi 5 Star Line</t>
        </is>
      </c>
      <c r="C3743" s="80" t="n">
        <v>46215</v>
      </c>
      <c r="D3743" t="inlineStr">
        <is>
          <t>FS-HCM-2</t>
        </is>
      </c>
      <c r="E3743" t="inlineStr">
        <is>
          <t>HXX: Double Package Rejected many times</t>
        </is>
      </c>
      <c r="F3743" t="n">
        <v>7</v>
      </c>
      <c r="G3743" t="n">
        <v>3.84211666666667</v>
      </c>
    </row>
    <row r="3744">
      <c r="A3744" t="inlineStr">
        <is>
          <t>Daily_Minor_Stops_2026_09_18.xlsx</t>
        </is>
      </c>
      <c r="B3744" t="inlineStr">
        <is>
          <t>Samridhi 5 Star Line</t>
        </is>
      </c>
      <c r="C3744" s="80" t="n">
        <v>46215</v>
      </c>
      <c r="D3744" t="inlineStr">
        <is>
          <t>FS-HCM-3</t>
        </is>
      </c>
      <c r="E3744" t="inlineStr">
        <is>
          <t>HXX: Film Is Broken</t>
        </is>
      </c>
      <c r="F3744" t="n">
        <v>24</v>
      </c>
      <c r="G3744" t="n">
        <v>29.1960333333333</v>
      </c>
    </row>
    <row r="3745">
      <c r="A3745" t="inlineStr">
        <is>
          <t>Daily_Minor_Stops_2026_09_18.xlsx</t>
        </is>
      </c>
      <c r="B3745" t="inlineStr">
        <is>
          <t>Samridhi 5 Star Line</t>
        </is>
      </c>
      <c r="C3745" s="80" t="n">
        <v>46215</v>
      </c>
      <c r="D3745" t="inlineStr">
        <is>
          <t>FS-HCM-3</t>
        </is>
      </c>
      <c r="E3745" t="inlineStr">
        <is>
          <t>FBX: Jam At Infeed</t>
        </is>
      </c>
      <c r="F3745" t="n">
        <v>15</v>
      </c>
      <c r="G3745" t="n">
        <v>10.1504666666667</v>
      </c>
    </row>
    <row r="3746">
      <c r="A3746" t="inlineStr">
        <is>
          <t>Daily_Minor_Stops_2026_09_18.xlsx</t>
        </is>
      </c>
      <c r="B3746" t="inlineStr">
        <is>
          <t>Samridhi 5 Star Line</t>
        </is>
      </c>
      <c r="C3746" s="80" t="n">
        <v>46215</v>
      </c>
      <c r="D3746" t="inlineStr">
        <is>
          <t>FS-HCM-4</t>
        </is>
      </c>
      <c r="E3746" t="inlineStr">
        <is>
          <t>HXX: Film Is Broken</t>
        </is>
      </c>
      <c r="F3746" t="n">
        <v>6</v>
      </c>
      <c r="G3746" t="n">
        <v>2.00031666666667</v>
      </c>
    </row>
    <row r="3747">
      <c r="A3747" t="inlineStr">
        <is>
          <t>Daily_Minor_Stops_2026_09_18.xlsx</t>
        </is>
      </c>
      <c r="B3747" t="inlineStr">
        <is>
          <t>Samridhi 5 Star Line</t>
        </is>
      </c>
      <c r="C3747" s="80" t="n">
        <v>46215</v>
      </c>
      <c r="D3747" t="inlineStr">
        <is>
          <t>FS-HCM-4</t>
        </is>
      </c>
      <c r="E3747" t="inlineStr">
        <is>
          <t>HXX: Both Film Reels Are Empty</t>
        </is>
      </c>
      <c r="F3747" t="n">
        <v>3</v>
      </c>
      <c r="G3747" t="n">
        <v>0.66735</v>
      </c>
    </row>
    <row r="3748">
      <c r="A3748" t="inlineStr">
        <is>
          <t>Daily_Minor_Stops_2026_09_18.xlsx</t>
        </is>
      </c>
      <c r="B3748" t="inlineStr">
        <is>
          <t>Samridhi 5 Star Line</t>
        </is>
      </c>
      <c r="C3748" s="80" t="n">
        <v>46215</v>
      </c>
      <c r="D3748" t="inlineStr">
        <is>
          <t>FS-HRM-5</t>
        </is>
      </c>
      <c r="E3748" t="inlineStr">
        <is>
          <t>Position Error-2</t>
        </is>
      </c>
      <c r="F3748" t="n">
        <v>5</v>
      </c>
      <c r="G3748" t="n">
        <v>2.66716666666667</v>
      </c>
    </row>
    <row r="3749">
      <c r="A3749" t="inlineStr">
        <is>
          <t>Daily_Minor_Stops_2026_09_18.xlsx</t>
        </is>
      </c>
      <c r="B3749" t="inlineStr">
        <is>
          <t>Samridhi 5 Star Line</t>
        </is>
      </c>
      <c r="C3749" s="80" t="n">
        <v>46215</v>
      </c>
      <c r="D3749" t="inlineStr">
        <is>
          <t>FS-HRM-5</t>
        </is>
      </c>
      <c r="E3749" t="inlineStr">
        <is>
          <t>Cover Machine Outfeed Open</t>
        </is>
      </c>
      <c r="F3749" t="n">
        <v>6</v>
      </c>
      <c r="G3749" t="n">
        <v>2.16131666666667</v>
      </c>
    </row>
    <row r="3750">
      <c r="A3750" t="inlineStr">
        <is>
          <t>Daily_Minor_Stops_2026_09_18.xlsx</t>
        </is>
      </c>
      <c r="B3750" t="inlineStr">
        <is>
          <t>Samridhi 5 Star Line</t>
        </is>
      </c>
      <c r="C3750" s="80" t="n">
        <v>46215</v>
      </c>
      <c r="D3750" t="inlineStr">
        <is>
          <t>FS-TTLi-1</t>
        </is>
      </c>
      <c r="E3750" t="inlineStr">
        <is>
          <t>LOD/TGR11: Robot-Gripper Sensor Fault</t>
        </is>
      </c>
      <c r="F3750" t="n">
        <v>11</v>
      </c>
      <c r="G3750" t="n">
        <v>6.47148333333333</v>
      </c>
    </row>
    <row r="3751">
      <c r="A3751" t="inlineStr">
        <is>
          <t>Daily_Minor_Stops_2026_09_18.xlsx</t>
        </is>
      </c>
      <c r="B3751" t="inlineStr">
        <is>
          <t>Samridhi 5 Star Line</t>
        </is>
      </c>
      <c r="C3751" s="80" t="n">
        <v>46215</v>
      </c>
      <c r="D3751" t="inlineStr">
        <is>
          <t>FS-TTLi-1</t>
        </is>
      </c>
      <c r="E3751" t="inlineStr">
        <is>
          <t>FOR/BP11: Hand Over Of Blank Failed</t>
        </is>
      </c>
      <c r="F3751" t="n">
        <v>15</v>
      </c>
      <c r="G3751" t="n">
        <v>6.6685</v>
      </c>
    </row>
    <row r="3752">
      <c r="A3752" t="inlineStr">
        <is>
          <t>Daily_Minor_Stops_2026_09_18.xlsx</t>
        </is>
      </c>
      <c r="B3752" t="inlineStr">
        <is>
          <t>Samridhi 5 Star Line</t>
        </is>
      </c>
      <c r="C3752" s="80" t="n">
        <v>46215</v>
      </c>
      <c r="D3752" t="inlineStr">
        <is>
          <t>FS-TTLi-2</t>
        </is>
      </c>
      <c r="E3752" t="inlineStr">
        <is>
          <t>FOR/FT11: Hand Over Failure Of Tray</t>
        </is>
      </c>
      <c r="F3752" t="n">
        <v>12</v>
      </c>
      <c r="G3752" t="n">
        <v>4.6621</v>
      </c>
    </row>
    <row r="3753">
      <c r="A3753" t="inlineStr">
        <is>
          <t>Daily_Minor_Stops_2026_09_18.xlsx</t>
        </is>
      </c>
      <c r="B3753" t="inlineStr">
        <is>
          <t>Samridhi 5 Star Line</t>
        </is>
      </c>
      <c r="C3753" s="80" t="n">
        <v>46215</v>
      </c>
      <c r="D3753" t="inlineStr">
        <is>
          <t>FS-TTLi-2</t>
        </is>
      </c>
      <c r="E3753" t="inlineStr">
        <is>
          <t>FOR/BP11: Hand Over Of Blank Failed</t>
        </is>
      </c>
      <c r="F3753" t="n">
        <v>17</v>
      </c>
      <c r="G3753" t="n">
        <v>12.9901</v>
      </c>
    </row>
    <row r="3754">
      <c r="A3754" t="inlineStr">
        <is>
          <t>Daily_Minor_Stops_2026_09_18.xlsx</t>
        </is>
      </c>
      <c r="B3754" t="inlineStr">
        <is>
          <t>Samridhi 5 Star Line</t>
        </is>
      </c>
      <c r="C3754" s="80" t="n">
        <v>46215</v>
      </c>
      <c r="D3754" t="inlineStr">
        <is>
          <t>FS-TTLi-3</t>
        </is>
      </c>
      <c r="E3754" t="inlineStr">
        <is>
          <t>LOD/TPG11: Move Time Out</t>
        </is>
      </c>
      <c r="F3754" t="n">
        <v>2</v>
      </c>
      <c r="G3754" t="n">
        <v>1.16706666666667</v>
      </c>
    </row>
    <row r="3755">
      <c r="A3755" t="inlineStr">
        <is>
          <t>Daily_Minor_Stops_2026_09_18.xlsx</t>
        </is>
      </c>
      <c r="B3755" t="inlineStr">
        <is>
          <t>Samridhi 5 Star Line</t>
        </is>
      </c>
      <c r="C3755" s="80" t="n">
        <v>46215</v>
      </c>
      <c r="D3755" t="inlineStr">
        <is>
          <t>FS-TTLi-3</t>
        </is>
      </c>
      <c r="E3755" t="inlineStr">
        <is>
          <t>FOR/BP11: Hand Over Of Blank Failed</t>
        </is>
      </c>
      <c r="F3755" t="n">
        <v>16</v>
      </c>
      <c r="G3755" t="n">
        <v>7.48681666666667</v>
      </c>
    </row>
    <row r="3756">
      <c r="A3756" t="inlineStr">
        <is>
          <t>Daily_Minor_Stops_2026_09_18.xlsx</t>
        </is>
      </c>
      <c r="B3756" t="inlineStr">
        <is>
          <t>Samridhi 5 Star Line</t>
        </is>
      </c>
      <c r="C3756" s="80" t="n">
        <v>46215</v>
      </c>
      <c r="D3756" t="inlineStr">
        <is>
          <t>FS-TTLi-4</t>
        </is>
      </c>
      <c r="E3756" t="inlineStr">
        <is>
          <t>LOD/TPG11: Move Time Out</t>
        </is>
      </c>
      <c r="F3756" t="n">
        <v>2</v>
      </c>
      <c r="G3756" t="n">
        <v>0.333566666666667</v>
      </c>
    </row>
    <row r="3757">
      <c r="A3757" t="inlineStr">
        <is>
          <t>Daily_Minor_Stops_2026_09_18.xlsx</t>
        </is>
      </c>
      <c r="B3757" t="inlineStr">
        <is>
          <t>Samridhi 5 Star Line</t>
        </is>
      </c>
      <c r="C3757" s="80" t="n">
        <v>46215</v>
      </c>
      <c r="D3757" t="inlineStr">
        <is>
          <t>FS-TTLi-4</t>
        </is>
      </c>
      <c r="E3757" t="inlineStr">
        <is>
          <t>LOD/TGR11: Robot-Gripper Sensor Fault</t>
        </is>
      </c>
      <c r="F3757" t="n">
        <v>3</v>
      </c>
      <c r="G3757" t="n">
        <v>0.834733333333333</v>
      </c>
    </row>
    <row r="3758">
      <c r="A3758" t="inlineStr">
        <is>
          <t>Daily_Minor_Stops_2026_09_18.xlsx</t>
        </is>
      </c>
      <c r="B3758" t="inlineStr">
        <is>
          <t>Samridhi 5 Star Line</t>
        </is>
      </c>
      <c r="C3758" s="80" t="n">
        <v>46215</v>
      </c>
      <c r="D3758" t="inlineStr">
        <is>
          <t>FS-TTM-5</t>
        </is>
      </c>
      <c r="E3758" t="inlineStr">
        <is>
          <t>Move Time Out</t>
        </is>
      </c>
      <c r="F3758" t="n">
        <v>3</v>
      </c>
      <c r="G3758" t="n">
        <v>0.667216666666667</v>
      </c>
    </row>
    <row r="3759">
      <c r="A3759" t="inlineStr">
        <is>
          <t>Daily_Minor_Stops_2026_09_18.xlsx</t>
        </is>
      </c>
      <c r="B3759" t="inlineStr">
        <is>
          <t>Samridhi 5 Star Line</t>
        </is>
      </c>
      <c r="C3759" s="80" t="n">
        <v>46215</v>
      </c>
      <c r="D3759" t="inlineStr">
        <is>
          <t>FS-TTM-5</t>
        </is>
      </c>
      <c r="E3759" t="inlineStr">
        <is>
          <t>Infeed Crash</t>
        </is>
      </c>
      <c r="F3759" t="n">
        <v>6</v>
      </c>
      <c r="G3759" t="n">
        <v>6.99788333333333</v>
      </c>
    </row>
    <row r="3760">
      <c r="A3760" t="inlineStr">
        <is>
          <t>Daily_Minor_Stops_2026_09_18.xlsx</t>
        </is>
      </c>
      <c r="B3760" t="inlineStr">
        <is>
          <t>Samridhi 5 Star Line</t>
        </is>
      </c>
      <c r="C3760" s="80" t="n">
        <v>46216</v>
      </c>
      <c r="D3760" t="inlineStr">
        <is>
          <t>FS-HCM-1</t>
        </is>
      </c>
      <c r="E3760" t="inlineStr">
        <is>
          <t>FBX: Jam At Infeed</t>
        </is>
      </c>
      <c r="F3760" t="n">
        <v>12</v>
      </c>
      <c r="G3760" t="n">
        <v>30.51055</v>
      </c>
    </row>
    <row r="3761">
      <c r="A3761" t="inlineStr">
        <is>
          <t>Daily_Minor_Stops_2026_09_18.xlsx</t>
        </is>
      </c>
      <c r="B3761" t="inlineStr">
        <is>
          <t>Samridhi 5 Star Line</t>
        </is>
      </c>
      <c r="C3761" s="80" t="n">
        <v>46216</v>
      </c>
      <c r="D3761" t="inlineStr">
        <is>
          <t>FS-HCM-1</t>
        </is>
      </c>
      <c r="E3761" t="inlineStr">
        <is>
          <t>Cover Machine Discharge Open</t>
        </is>
      </c>
      <c r="F3761" t="n">
        <v>7</v>
      </c>
      <c r="G3761" t="n">
        <v>2.50711666666667</v>
      </c>
    </row>
    <row r="3762">
      <c r="A3762" t="inlineStr">
        <is>
          <t>Daily_Minor_Stops_2026_09_18.xlsx</t>
        </is>
      </c>
      <c r="B3762" t="inlineStr">
        <is>
          <t>Samridhi 5 Star Line</t>
        </is>
      </c>
      <c r="C3762" s="80" t="n">
        <v>46216</v>
      </c>
      <c r="D3762" t="inlineStr">
        <is>
          <t>FS-HCM-2</t>
        </is>
      </c>
      <c r="E3762" t="inlineStr">
        <is>
          <t>HXX: FilmTrackControl Film Out Of Window</t>
        </is>
      </c>
      <c r="F3762" t="n">
        <v>10</v>
      </c>
      <c r="G3762" t="n">
        <v>5.13975</v>
      </c>
    </row>
    <row r="3763">
      <c r="A3763" t="inlineStr">
        <is>
          <t>Daily_Minor_Stops_2026_09_18.xlsx</t>
        </is>
      </c>
      <c r="B3763" t="inlineStr">
        <is>
          <t>Samridhi 5 Star Line</t>
        </is>
      </c>
      <c r="C3763" s="80" t="n">
        <v>46216</v>
      </c>
      <c r="D3763" t="inlineStr">
        <is>
          <t>FS-HCM-2</t>
        </is>
      </c>
      <c r="E3763" t="inlineStr">
        <is>
          <t>HXX: Film Is Broken</t>
        </is>
      </c>
      <c r="F3763" t="n">
        <v>13</v>
      </c>
      <c r="G3763" t="n">
        <v>14.5213</v>
      </c>
    </row>
    <row r="3764">
      <c r="A3764" t="inlineStr">
        <is>
          <t>Daily_Minor_Stops_2026_09_18.xlsx</t>
        </is>
      </c>
      <c r="B3764" t="inlineStr">
        <is>
          <t>Samridhi 5 Star Line</t>
        </is>
      </c>
      <c r="C3764" s="80" t="n">
        <v>46216</v>
      </c>
      <c r="D3764" t="inlineStr">
        <is>
          <t>FS-HCM-3</t>
        </is>
      </c>
      <c r="E3764" t="inlineStr">
        <is>
          <t>HXX: Film Is Broken</t>
        </is>
      </c>
      <c r="F3764" t="n">
        <v>29</v>
      </c>
      <c r="G3764" t="n">
        <v>12.1905833333333</v>
      </c>
    </row>
    <row r="3765">
      <c r="A3765" t="inlineStr">
        <is>
          <t>Daily_Minor_Stops_2026_09_18.xlsx</t>
        </is>
      </c>
      <c r="B3765" t="inlineStr">
        <is>
          <t>Samridhi 5 Star Line</t>
        </is>
      </c>
      <c r="C3765" s="80" t="n">
        <v>46216</v>
      </c>
      <c r="D3765" t="inlineStr">
        <is>
          <t>FS-HCM-3</t>
        </is>
      </c>
      <c r="E3765" t="inlineStr">
        <is>
          <t>FBX: Jam At Infeed</t>
        </is>
      </c>
      <c r="F3765" t="n">
        <v>14</v>
      </c>
      <c r="G3765" t="n">
        <v>8.50178333333333</v>
      </c>
    </row>
    <row r="3766">
      <c r="A3766" t="inlineStr">
        <is>
          <t>Daily_Minor_Stops_2026_09_18.xlsx</t>
        </is>
      </c>
      <c r="B3766" t="inlineStr">
        <is>
          <t>Samridhi 5 Star Line</t>
        </is>
      </c>
      <c r="C3766" s="80" t="n">
        <v>46216</v>
      </c>
      <c r="D3766" t="inlineStr">
        <is>
          <t>FS-HCM-4</t>
        </is>
      </c>
      <c r="E3766" t="inlineStr">
        <is>
          <t>HXX: Film Is Broken</t>
        </is>
      </c>
      <c r="F3766" t="n">
        <v>10</v>
      </c>
      <c r="G3766" t="n">
        <v>4.81951666666667</v>
      </c>
    </row>
    <row r="3767">
      <c r="A3767" t="inlineStr">
        <is>
          <t>Daily_Minor_Stops_2026_09_18.xlsx</t>
        </is>
      </c>
      <c r="B3767" t="inlineStr">
        <is>
          <t>Samridhi 5 Star Line</t>
        </is>
      </c>
      <c r="C3767" s="80" t="n">
        <v>46216</v>
      </c>
      <c r="D3767" t="inlineStr">
        <is>
          <t>FS-HCM-4</t>
        </is>
      </c>
      <c r="E3767" t="inlineStr">
        <is>
          <t>HXX: Both Film Reels Are Empty</t>
        </is>
      </c>
      <c r="F3767" t="n">
        <v>5</v>
      </c>
      <c r="G3767" t="n">
        <v>3.17605</v>
      </c>
    </row>
    <row r="3768">
      <c r="A3768" t="inlineStr">
        <is>
          <t>Daily_Minor_Stops_2026_09_18.xlsx</t>
        </is>
      </c>
      <c r="B3768" t="inlineStr">
        <is>
          <t>Samridhi 5 Star Line</t>
        </is>
      </c>
      <c r="C3768" s="80" t="n">
        <v>46216</v>
      </c>
      <c r="D3768" t="inlineStr">
        <is>
          <t>FS-HRM-5</t>
        </is>
      </c>
      <c r="E3768" t="inlineStr">
        <is>
          <t>Position Error-2</t>
        </is>
      </c>
      <c r="F3768" t="n">
        <v>3</v>
      </c>
      <c r="G3768" t="n">
        <v>4.499</v>
      </c>
    </row>
    <row r="3769">
      <c r="A3769" t="inlineStr">
        <is>
          <t>Daily_Minor_Stops_2026_09_18.xlsx</t>
        </is>
      </c>
      <c r="B3769" t="inlineStr">
        <is>
          <t>Samridhi 5 Star Line</t>
        </is>
      </c>
      <c r="C3769" s="80" t="n">
        <v>46216</v>
      </c>
      <c r="D3769" t="inlineStr">
        <is>
          <t>FS-HRM-5</t>
        </is>
      </c>
      <c r="E3769" t="inlineStr">
        <is>
          <t>Cover Machine Outfeed Open</t>
        </is>
      </c>
      <c r="F3769" t="n">
        <v>4</v>
      </c>
      <c r="G3769" t="n">
        <v>1.66098333333333</v>
      </c>
    </row>
    <row r="3770">
      <c r="A3770" t="inlineStr">
        <is>
          <t>Daily_Minor_Stops_2026_09_18.xlsx</t>
        </is>
      </c>
      <c r="B3770" t="inlineStr">
        <is>
          <t>Samridhi 5 Star Line</t>
        </is>
      </c>
      <c r="C3770" s="80" t="n">
        <v>46216</v>
      </c>
      <c r="D3770" t="inlineStr">
        <is>
          <t>FS-TTLi-1</t>
        </is>
      </c>
      <c r="E3770" t="inlineStr">
        <is>
          <t>LOD/TGR11: Robot-Gripper Sensor Fault</t>
        </is>
      </c>
      <c r="F3770" t="n">
        <v>13</v>
      </c>
      <c r="G3770" t="n">
        <v>8.182333333333331</v>
      </c>
    </row>
    <row r="3771">
      <c r="A3771" t="inlineStr">
        <is>
          <t>Daily_Minor_Stops_2026_09_18.xlsx</t>
        </is>
      </c>
      <c r="B3771" t="inlineStr">
        <is>
          <t>Samridhi 5 Star Line</t>
        </is>
      </c>
      <c r="C3771" s="80" t="n">
        <v>46216</v>
      </c>
      <c r="D3771" t="inlineStr">
        <is>
          <t>FS-TTLi-1</t>
        </is>
      </c>
      <c r="E3771" t="inlineStr">
        <is>
          <t>FOR/BP11: Hand Over Of Blank Failed</t>
        </is>
      </c>
      <c r="F3771" t="n">
        <v>10</v>
      </c>
      <c r="G3771" t="n">
        <v>8.15715</v>
      </c>
    </row>
    <row r="3772">
      <c r="A3772" t="inlineStr">
        <is>
          <t>Daily_Minor_Stops_2026_09_18.xlsx</t>
        </is>
      </c>
      <c r="B3772" t="inlineStr">
        <is>
          <t>Samridhi 5 Star Line</t>
        </is>
      </c>
      <c r="C3772" s="80" t="n">
        <v>46216</v>
      </c>
      <c r="D3772" t="inlineStr">
        <is>
          <t>FS-TTLi-2</t>
        </is>
      </c>
      <c r="E3772" t="inlineStr">
        <is>
          <t>TTL1X/CS11: Lost Tray In Sliding Area</t>
        </is>
      </c>
      <c r="F3772" t="n">
        <v>9</v>
      </c>
      <c r="G3772" t="n">
        <v>6.35425</v>
      </c>
    </row>
    <row r="3773">
      <c r="A3773" t="inlineStr">
        <is>
          <t>Daily_Minor_Stops_2026_09_18.xlsx</t>
        </is>
      </c>
      <c r="B3773" t="inlineStr">
        <is>
          <t>Samridhi 5 Star Line</t>
        </is>
      </c>
      <c r="C3773" s="80" t="n">
        <v>46216</v>
      </c>
      <c r="D3773" t="inlineStr">
        <is>
          <t>FS-TTLi-2</t>
        </is>
      </c>
      <c r="E3773" t="inlineStr">
        <is>
          <t>FOR/BP11: Hand Over Of Blank Failed</t>
        </is>
      </c>
      <c r="F3773" t="n">
        <v>12</v>
      </c>
      <c r="G3773" t="n">
        <v>8.341049999999999</v>
      </c>
    </row>
    <row r="3774">
      <c r="A3774" t="inlineStr">
        <is>
          <t>Daily_Minor_Stops_2026_09_18.xlsx</t>
        </is>
      </c>
      <c r="B3774" t="inlineStr">
        <is>
          <t>Samridhi 5 Star Line</t>
        </is>
      </c>
      <c r="C3774" s="80" t="n">
        <v>46216</v>
      </c>
      <c r="D3774" t="inlineStr">
        <is>
          <t>FS-TTLi-3</t>
        </is>
      </c>
      <c r="E3774" t="inlineStr">
        <is>
          <t>TTL1X/CS11: Lost Tray In Sliding Area</t>
        </is>
      </c>
      <c r="F3774" t="n">
        <v>3</v>
      </c>
      <c r="G3774" t="n">
        <v>15.1619666666667</v>
      </c>
    </row>
    <row r="3775">
      <c r="A3775" t="inlineStr">
        <is>
          <t>Daily_Minor_Stops_2026_09_18.xlsx</t>
        </is>
      </c>
      <c r="B3775" t="inlineStr">
        <is>
          <t>Samridhi 5 Star Line</t>
        </is>
      </c>
      <c r="C3775" s="80" t="n">
        <v>46216</v>
      </c>
      <c r="D3775" t="inlineStr">
        <is>
          <t>FS-TTLi-3</t>
        </is>
      </c>
      <c r="E3775" t="inlineStr">
        <is>
          <t>FOR/BP11: Hand Over Of Blank Failed</t>
        </is>
      </c>
      <c r="F3775" t="n">
        <v>8</v>
      </c>
      <c r="G3775" t="n">
        <v>3.82853333333333</v>
      </c>
    </row>
    <row r="3776">
      <c r="A3776" t="inlineStr">
        <is>
          <t>Daily_Minor_Stops_2026_09_18.xlsx</t>
        </is>
      </c>
      <c r="B3776" t="inlineStr">
        <is>
          <t>Samridhi 5 Star Line</t>
        </is>
      </c>
      <c r="C3776" s="80" t="n">
        <v>46216</v>
      </c>
      <c r="D3776" t="inlineStr">
        <is>
          <t>FS-TTLi-4</t>
        </is>
      </c>
      <c r="E3776" t="inlineStr">
        <is>
          <t>TTL1X/CS11: Lost Tray In Sliding Area</t>
        </is>
      </c>
      <c r="F3776" t="n">
        <v>3</v>
      </c>
      <c r="G3776" t="n">
        <v>5.16191666666667</v>
      </c>
    </row>
    <row r="3777">
      <c r="A3777" t="inlineStr">
        <is>
          <t>Daily_Minor_Stops_2026_09_18.xlsx</t>
        </is>
      </c>
      <c r="B3777" t="inlineStr">
        <is>
          <t>Samridhi 5 Star Line</t>
        </is>
      </c>
      <c r="C3777" s="80" t="n">
        <v>46216</v>
      </c>
      <c r="D3777" t="inlineStr">
        <is>
          <t>FS-TTLi-4</t>
        </is>
      </c>
      <c r="E3777" t="inlineStr">
        <is>
          <t>FOR/BP11: Hand Over Of Blank Failed</t>
        </is>
      </c>
      <c r="F3777" t="n">
        <v>4</v>
      </c>
      <c r="G3777" t="n">
        <v>3.99386666666667</v>
      </c>
    </row>
    <row r="3778">
      <c r="A3778" t="inlineStr">
        <is>
          <t>Daily_Minor_Stops_2026_09_18.xlsx</t>
        </is>
      </c>
      <c r="B3778" t="inlineStr">
        <is>
          <t>Samridhi 5 Star Line</t>
        </is>
      </c>
      <c r="C3778" s="80" t="n">
        <v>46216</v>
      </c>
      <c r="D3778" t="inlineStr">
        <is>
          <t>FS-TTM-5</t>
        </is>
      </c>
      <c r="E3778" t="inlineStr">
        <is>
          <t>Infeed Crash</t>
        </is>
      </c>
      <c r="F3778" t="n">
        <v>10</v>
      </c>
      <c r="G3778" t="n">
        <v>9.157666666666669</v>
      </c>
    </row>
    <row r="3779">
      <c r="A3779" t="inlineStr">
        <is>
          <t>Daily_Minor_Stops_2026_09_18.xlsx</t>
        </is>
      </c>
      <c r="B3779" t="inlineStr">
        <is>
          <t>Samridhi 5 Star Line</t>
        </is>
      </c>
      <c r="C3779" s="80" t="n">
        <v>46216</v>
      </c>
      <c r="D3779" t="inlineStr">
        <is>
          <t>FS-TTM-5</t>
        </is>
      </c>
      <c r="E3779" t="inlineStr">
        <is>
          <t>Drive Fault-2</t>
        </is>
      </c>
      <c r="F3779" t="n">
        <v>4</v>
      </c>
      <c r="G3779" t="n">
        <v>2.01301666666667</v>
      </c>
    </row>
    <row r="3780">
      <c r="A3780" t="inlineStr">
        <is>
          <t>Daily_Minor_Stops_2026_09_18.xlsx</t>
        </is>
      </c>
      <c r="B3780" t="inlineStr">
        <is>
          <t>Samridhi 5 Star Line</t>
        </is>
      </c>
      <c r="C3780" s="80" t="n">
        <v>46217</v>
      </c>
      <c r="D3780" t="inlineStr">
        <is>
          <t>FS-HCM-1</t>
        </is>
      </c>
      <c r="E3780" t="inlineStr">
        <is>
          <t>HXX: Film Is Broken</t>
        </is>
      </c>
      <c r="F3780" t="n">
        <v>7</v>
      </c>
      <c r="G3780" t="n">
        <v>6.83256666666667</v>
      </c>
    </row>
    <row r="3781">
      <c r="A3781" t="inlineStr">
        <is>
          <t>Daily_Minor_Stops_2026_09_18.xlsx</t>
        </is>
      </c>
      <c r="B3781" t="inlineStr">
        <is>
          <t>Samridhi 5 Star Line</t>
        </is>
      </c>
      <c r="C3781" s="80" t="n">
        <v>46217</v>
      </c>
      <c r="D3781" t="inlineStr">
        <is>
          <t>FS-HCM-1</t>
        </is>
      </c>
      <c r="E3781" t="inlineStr">
        <is>
          <t>FBX: Jam At Infeed</t>
        </is>
      </c>
      <c r="F3781" t="n">
        <v>49</v>
      </c>
      <c r="G3781" t="n">
        <v>26.64425</v>
      </c>
    </row>
    <row r="3782">
      <c r="A3782" t="inlineStr">
        <is>
          <t>Daily_Minor_Stops_2026_09_18.xlsx</t>
        </is>
      </c>
      <c r="B3782" t="inlineStr">
        <is>
          <t>Samridhi 5 Star Line</t>
        </is>
      </c>
      <c r="C3782" s="80" t="n">
        <v>46217</v>
      </c>
      <c r="D3782" t="inlineStr">
        <is>
          <t>FS-HCM-2</t>
        </is>
      </c>
      <c r="E3782" t="inlineStr">
        <is>
          <t>HXX: Double Package Rejected many times</t>
        </is>
      </c>
      <c r="F3782" t="n">
        <v>11</v>
      </c>
      <c r="G3782" t="n">
        <v>14.8393666666667</v>
      </c>
    </row>
    <row r="3783">
      <c r="A3783" t="inlineStr">
        <is>
          <t>Daily_Minor_Stops_2026_09_18.xlsx</t>
        </is>
      </c>
      <c r="B3783" t="inlineStr">
        <is>
          <t>Samridhi 5 Star Line</t>
        </is>
      </c>
      <c r="C3783" s="80" t="n">
        <v>46217</v>
      </c>
      <c r="D3783" t="inlineStr">
        <is>
          <t>FS-HCM-2</t>
        </is>
      </c>
      <c r="E3783" t="inlineStr">
        <is>
          <t>Cover Machine Discharge Open</t>
        </is>
      </c>
      <c r="F3783" t="n">
        <v>14</v>
      </c>
      <c r="G3783" t="n">
        <v>11.8361166666667</v>
      </c>
    </row>
    <row r="3784">
      <c r="A3784" t="inlineStr">
        <is>
          <t>Daily_Minor_Stops_2026_09_18.xlsx</t>
        </is>
      </c>
      <c r="B3784" t="inlineStr">
        <is>
          <t>Samridhi 5 Star Line</t>
        </is>
      </c>
      <c r="C3784" s="80" t="n">
        <v>46217</v>
      </c>
      <c r="D3784" t="inlineStr">
        <is>
          <t>FS-HCM-3</t>
        </is>
      </c>
      <c r="E3784" t="inlineStr">
        <is>
          <t>HXX: Too Many Consecutive Rejects</t>
        </is>
      </c>
      <c r="F3784" t="n">
        <v>9</v>
      </c>
      <c r="G3784" t="n">
        <v>4.3443</v>
      </c>
    </row>
    <row r="3785">
      <c r="A3785" t="inlineStr">
        <is>
          <t>Daily_Minor_Stops_2026_09_18.xlsx</t>
        </is>
      </c>
      <c r="B3785" t="inlineStr">
        <is>
          <t>Samridhi 5 Star Line</t>
        </is>
      </c>
      <c r="C3785" s="80" t="n">
        <v>46217</v>
      </c>
      <c r="D3785" t="inlineStr">
        <is>
          <t>FS-HCM-3</t>
        </is>
      </c>
      <c r="E3785" t="inlineStr">
        <is>
          <t>HXX: Film Is Broken</t>
        </is>
      </c>
      <c r="F3785" t="n">
        <v>17</v>
      </c>
      <c r="G3785" t="n">
        <v>16.2016166666667</v>
      </c>
    </row>
    <row r="3786">
      <c r="A3786" t="inlineStr">
        <is>
          <t>Daily_Minor_Stops_2026_09_18.xlsx</t>
        </is>
      </c>
      <c r="B3786" t="inlineStr">
        <is>
          <t>Samridhi 5 Star Line</t>
        </is>
      </c>
      <c r="C3786" s="80" t="n">
        <v>46217</v>
      </c>
      <c r="D3786" t="inlineStr">
        <is>
          <t>FS-HCM-4</t>
        </is>
      </c>
      <c r="E3786" t="inlineStr">
        <is>
          <t>FBX: Overflow At Infeed</t>
        </is>
      </c>
      <c r="F3786" t="n">
        <v>8</v>
      </c>
      <c r="G3786" t="n">
        <v>5.32553333333333</v>
      </c>
    </row>
    <row r="3787">
      <c r="A3787" t="inlineStr">
        <is>
          <t>Daily_Minor_Stops_2026_09_18.xlsx</t>
        </is>
      </c>
      <c r="B3787" t="inlineStr">
        <is>
          <t>Samridhi 5 Star Line</t>
        </is>
      </c>
      <c r="C3787" s="80" t="n">
        <v>46217</v>
      </c>
      <c r="D3787" t="inlineStr">
        <is>
          <t>FS-HCM-4</t>
        </is>
      </c>
      <c r="E3787" t="inlineStr">
        <is>
          <t>Door Alignment Belt Open</t>
        </is>
      </c>
      <c r="F3787" t="n">
        <v>4</v>
      </c>
      <c r="G3787" t="n">
        <v>8.833083333333329</v>
      </c>
    </row>
    <row r="3788">
      <c r="A3788" t="inlineStr">
        <is>
          <t>Daily_Minor_Stops_2026_09_18.xlsx</t>
        </is>
      </c>
      <c r="B3788" t="inlineStr">
        <is>
          <t>Samridhi 5 Star Line</t>
        </is>
      </c>
      <c r="C3788" s="80" t="n">
        <v>46217</v>
      </c>
      <c r="D3788" t="inlineStr">
        <is>
          <t>FS-HRM-5</t>
        </is>
      </c>
      <c r="E3788" t="inlineStr">
        <is>
          <t>Position Error-2</t>
        </is>
      </c>
      <c r="F3788" t="n">
        <v>4</v>
      </c>
      <c r="G3788" t="n">
        <v>1.16806666666667</v>
      </c>
    </row>
    <row r="3789">
      <c r="A3789" t="inlineStr">
        <is>
          <t>Daily_Minor_Stops_2026_09_18.xlsx</t>
        </is>
      </c>
      <c r="B3789" t="inlineStr">
        <is>
          <t>Samridhi 5 Star Line</t>
        </is>
      </c>
      <c r="C3789" s="80" t="n">
        <v>46217</v>
      </c>
      <c r="D3789" t="inlineStr">
        <is>
          <t>FS-HRM-5</t>
        </is>
      </c>
      <c r="E3789" t="inlineStr">
        <is>
          <t>Film Registration Error</t>
        </is>
      </c>
      <c r="F3789" t="n">
        <v>3</v>
      </c>
      <c r="G3789" t="n">
        <v>0.65985</v>
      </c>
    </row>
    <row r="3790">
      <c r="A3790" t="inlineStr">
        <is>
          <t>Daily_Minor_Stops_2026_09_18.xlsx</t>
        </is>
      </c>
      <c r="B3790" t="inlineStr">
        <is>
          <t>Samridhi 5 Star Line</t>
        </is>
      </c>
      <c r="C3790" s="80" t="n">
        <v>46217</v>
      </c>
      <c r="D3790" t="inlineStr">
        <is>
          <t>FS-TTLi-1</t>
        </is>
      </c>
      <c r="E3790" t="inlineStr">
        <is>
          <t>FOR/BP11: Hand Over Of Blank Failed</t>
        </is>
      </c>
      <c r="F3790" t="n">
        <v>7</v>
      </c>
      <c r="G3790" t="n">
        <v>3.991</v>
      </c>
    </row>
    <row r="3791">
      <c r="A3791" t="inlineStr">
        <is>
          <t>Daily_Minor_Stops_2026_09_18.xlsx</t>
        </is>
      </c>
      <c r="B3791" t="inlineStr">
        <is>
          <t>Samridhi 5 Star Line</t>
        </is>
      </c>
      <c r="C3791" s="80" t="n">
        <v>46217</v>
      </c>
      <c r="D3791" t="inlineStr">
        <is>
          <t>FS-TTLi-2</t>
        </is>
      </c>
      <c r="E3791" t="inlineStr">
        <is>
          <t>TTL1X/CS11: Lost Tray In Sliding Area</t>
        </is>
      </c>
      <c r="F3791" t="n">
        <v>4</v>
      </c>
      <c r="G3791" t="n">
        <v>1.8493</v>
      </c>
    </row>
    <row r="3792">
      <c r="A3792" t="inlineStr">
        <is>
          <t>Daily_Minor_Stops_2026_09_18.xlsx</t>
        </is>
      </c>
      <c r="B3792" t="inlineStr">
        <is>
          <t>Samridhi 5 Star Line</t>
        </is>
      </c>
      <c r="C3792" s="80" t="n">
        <v>46217</v>
      </c>
      <c r="D3792" t="inlineStr">
        <is>
          <t>FS-TTLi-2</t>
        </is>
      </c>
      <c r="E3792" t="inlineStr">
        <is>
          <t>FOR/BP11: Hand Over Of Blank Failed</t>
        </is>
      </c>
      <c r="F3792" t="n">
        <v>5</v>
      </c>
      <c r="G3792" t="n">
        <v>1.3253</v>
      </c>
    </row>
    <row r="3793">
      <c r="A3793" t="inlineStr">
        <is>
          <t>Daily_Minor_Stops_2026_09_18.xlsx</t>
        </is>
      </c>
      <c r="B3793" t="inlineStr">
        <is>
          <t>Samridhi 5 Star Line</t>
        </is>
      </c>
      <c r="C3793" s="80" t="n">
        <v>46217</v>
      </c>
      <c r="D3793" t="inlineStr">
        <is>
          <t>FS-TTLi-3</t>
        </is>
      </c>
      <c r="E3793" t="inlineStr">
        <is>
          <t>TTL1X/CS11: Lost Tray In Sliding Area</t>
        </is>
      </c>
      <c r="F3793" t="n">
        <v>3</v>
      </c>
      <c r="G3793" t="n">
        <v>0.500366666666667</v>
      </c>
    </row>
    <row r="3794">
      <c r="A3794" t="inlineStr">
        <is>
          <t>Daily_Minor_Stops_2026_09_18.xlsx</t>
        </is>
      </c>
      <c r="B3794" t="inlineStr">
        <is>
          <t>Samridhi 5 Star Line</t>
        </is>
      </c>
      <c r="C3794" s="80" t="n">
        <v>46217</v>
      </c>
      <c r="D3794" t="inlineStr">
        <is>
          <t>FS-TTLi-3</t>
        </is>
      </c>
      <c r="E3794" t="inlineStr">
        <is>
          <t>FOR/BP11: Hand Over Of Blank Failed</t>
        </is>
      </c>
      <c r="F3794" t="n">
        <v>8</v>
      </c>
      <c r="G3794" t="n">
        <v>9.16741666666667</v>
      </c>
    </row>
    <row r="3795">
      <c r="A3795" t="inlineStr">
        <is>
          <t>Daily_Minor_Stops_2026_09_18.xlsx</t>
        </is>
      </c>
      <c r="B3795" t="inlineStr">
        <is>
          <t>Samridhi 5 Star Line</t>
        </is>
      </c>
      <c r="C3795" s="80" t="n">
        <v>46217</v>
      </c>
      <c r="D3795" t="inlineStr">
        <is>
          <t>FS-TTLi-4</t>
        </is>
      </c>
      <c r="E3795" t="inlineStr">
        <is>
          <t>LOD/TPL11:UngroupFinger(Not In Pick Pos)</t>
        </is>
      </c>
      <c r="F3795" t="n">
        <v>3</v>
      </c>
      <c r="G3795" t="n">
        <v>0.6729333333333331</v>
      </c>
    </row>
    <row r="3796">
      <c r="A3796" t="inlineStr">
        <is>
          <t>Daily_Minor_Stops_2026_09_18.xlsx</t>
        </is>
      </c>
      <c r="B3796" t="inlineStr">
        <is>
          <t>Samridhi 5 Star Line</t>
        </is>
      </c>
      <c r="C3796" s="80" t="n">
        <v>46217</v>
      </c>
      <c r="D3796" t="inlineStr">
        <is>
          <t>FS-TTLi-4</t>
        </is>
      </c>
      <c r="E3796" t="inlineStr">
        <is>
          <t>FOR/BP11: Hand Over Of Blank Failed</t>
        </is>
      </c>
      <c r="F3796" t="n">
        <v>7</v>
      </c>
      <c r="G3796" t="n">
        <v>348.380283333333</v>
      </c>
    </row>
    <row r="3797">
      <c r="A3797" t="inlineStr">
        <is>
          <t>Daily_Minor_Stops_2026_09_18.xlsx</t>
        </is>
      </c>
      <c r="B3797" t="inlineStr">
        <is>
          <t>Samridhi 5 Star Line</t>
        </is>
      </c>
      <c r="C3797" s="80" t="n">
        <v>46217</v>
      </c>
      <c r="D3797" t="inlineStr">
        <is>
          <t>FS-TTM-5</t>
        </is>
      </c>
      <c r="E3797" t="inlineStr">
        <is>
          <t>Pusher Drop-Sensor Fault</t>
        </is>
      </c>
      <c r="F3797" t="n">
        <v>7</v>
      </c>
      <c r="G3797" t="n">
        <v>128.199</v>
      </c>
    </row>
    <row r="3798">
      <c r="A3798" t="inlineStr">
        <is>
          <t>Daily_Minor_Stops_2026_09_18.xlsx</t>
        </is>
      </c>
      <c r="B3798" t="inlineStr">
        <is>
          <t>Samridhi 5 Star Line</t>
        </is>
      </c>
      <c r="C3798" s="80" t="n">
        <v>46217</v>
      </c>
      <c r="D3798" t="inlineStr">
        <is>
          <t>FS-TTM-5</t>
        </is>
      </c>
      <c r="E3798" t="inlineStr">
        <is>
          <t>Infeed Crash</t>
        </is>
      </c>
      <c r="F3798" t="n">
        <v>6</v>
      </c>
      <c r="G3798" t="n">
        <v>3.66706666666667</v>
      </c>
    </row>
    <row r="3799">
      <c r="A3799" t="inlineStr">
        <is>
          <t>Daily_Minor_Stops_2026_09_18.xlsx</t>
        </is>
      </c>
      <c r="B3799" t="inlineStr">
        <is>
          <t>Samridhi 5 Star Line</t>
        </is>
      </c>
      <c r="C3799" s="80" t="n">
        <v>46218</v>
      </c>
      <c r="D3799" t="inlineStr">
        <is>
          <t>FS-HCM-1</t>
        </is>
      </c>
      <c r="E3799" t="inlineStr">
        <is>
          <t>FBX: Overflow At Infeed</t>
        </is>
      </c>
      <c r="F3799" t="n">
        <v>21</v>
      </c>
      <c r="G3799" t="n">
        <v>9.99036666666667</v>
      </c>
    </row>
    <row r="3800">
      <c r="A3800" t="inlineStr">
        <is>
          <t>Daily_Minor_Stops_2026_09_18.xlsx</t>
        </is>
      </c>
      <c r="B3800" t="inlineStr">
        <is>
          <t>Samridhi 5 Star Line</t>
        </is>
      </c>
      <c r="C3800" s="80" t="n">
        <v>46218</v>
      </c>
      <c r="D3800" t="inlineStr">
        <is>
          <t>FS-HCM-1</t>
        </is>
      </c>
      <c r="E3800" t="inlineStr">
        <is>
          <t>FBX: Jam At Infeed</t>
        </is>
      </c>
      <c r="F3800" t="n">
        <v>25</v>
      </c>
      <c r="G3800" t="n">
        <v>10.9971833333333</v>
      </c>
    </row>
    <row r="3801">
      <c r="A3801" t="inlineStr">
        <is>
          <t>Daily_Minor_Stops_2026_09_18.xlsx</t>
        </is>
      </c>
      <c r="B3801" t="inlineStr">
        <is>
          <t>Samridhi 5 Star Line</t>
        </is>
      </c>
      <c r="C3801" s="80" t="n">
        <v>46218</v>
      </c>
      <c r="D3801" t="inlineStr">
        <is>
          <t>FS-HCM-2</t>
        </is>
      </c>
      <c r="E3801" t="inlineStr">
        <is>
          <t>HXX: Double Package Rejected many times</t>
        </is>
      </c>
      <c r="F3801" t="n">
        <v>9</v>
      </c>
      <c r="G3801" t="n">
        <v>2.97525</v>
      </c>
    </row>
    <row r="3802">
      <c r="A3802" t="inlineStr">
        <is>
          <t>Daily_Minor_Stops_2026_09_18.xlsx</t>
        </is>
      </c>
      <c r="B3802" t="inlineStr">
        <is>
          <t>Samridhi 5 Star Line</t>
        </is>
      </c>
      <c r="C3802" s="80" t="n">
        <v>46218</v>
      </c>
      <c r="D3802" t="inlineStr">
        <is>
          <t>FS-HCM-2</t>
        </is>
      </c>
      <c r="E3802" t="inlineStr">
        <is>
          <t>Cover Machine Discharge Open</t>
        </is>
      </c>
      <c r="F3802" t="n">
        <v>10</v>
      </c>
      <c r="G3802" t="n">
        <v>3.49051666666667</v>
      </c>
    </row>
    <row r="3803">
      <c r="A3803" t="inlineStr">
        <is>
          <t>Daily_Minor_Stops_2026_09_18.xlsx</t>
        </is>
      </c>
      <c r="B3803" t="inlineStr">
        <is>
          <t>Samridhi 5 Star Line</t>
        </is>
      </c>
      <c r="C3803" s="80" t="n">
        <v>46218</v>
      </c>
      <c r="D3803" t="inlineStr">
        <is>
          <t>FS-HCM-3</t>
        </is>
      </c>
      <c r="E3803" t="inlineStr">
        <is>
          <t>HXX: Film Is Broken</t>
        </is>
      </c>
      <c r="F3803" t="n">
        <v>18</v>
      </c>
      <c r="G3803" t="n">
        <v>12.1849166666667</v>
      </c>
    </row>
    <row r="3804">
      <c r="A3804" t="inlineStr">
        <is>
          <t>Daily_Minor_Stops_2026_09_18.xlsx</t>
        </is>
      </c>
      <c r="B3804" t="inlineStr">
        <is>
          <t>Samridhi 5 Star Line</t>
        </is>
      </c>
      <c r="C3804" s="80" t="n">
        <v>46218</v>
      </c>
      <c r="D3804" t="inlineStr">
        <is>
          <t>FS-HCM-3</t>
        </is>
      </c>
      <c r="E3804" t="inlineStr">
        <is>
          <t>FBX: Jam At Infeed</t>
        </is>
      </c>
      <c r="F3804" t="n">
        <v>22</v>
      </c>
      <c r="G3804" t="n">
        <v>33.8275666666667</v>
      </c>
    </row>
    <row r="3805">
      <c r="A3805" t="inlineStr">
        <is>
          <t>Daily_Minor_Stops_2026_09_18.xlsx</t>
        </is>
      </c>
      <c r="B3805" t="inlineStr">
        <is>
          <t>Samridhi 5 Star Line</t>
        </is>
      </c>
      <c r="C3805" s="80" t="n">
        <v>46218</v>
      </c>
      <c r="D3805" t="inlineStr">
        <is>
          <t>FS-HCM-4</t>
        </is>
      </c>
      <c r="E3805" t="inlineStr">
        <is>
          <t>HXX: Too Many Consecutive Rejects</t>
        </is>
      </c>
      <c r="F3805" t="n">
        <v>8</v>
      </c>
      <c r="G3805" t="n">
        <v>6.00251666666667</v>
      </c>
    </row>
    <row r="3806">
      <c r="A3806" t="inlineStr">
        <is>
          <t>Daily_Minor_Stops_2026_09_18.xlsx</t>
        </is>
      </c>
      <c r="B3806" t="inlineStr">
        <is>
          <t>Samridhi 5 Star Line</t>
        </is>
      </c>
      <c r="C3806" s="80" t="n">
        <v>46218</v>
      </c>
      <c r="D3806" t="inlineStr">
        <is>
          <t>FS-HCM-4</t>
        </is>
      </c>
      <c r="E3806" t="inlineStr">
        <is>
          <t>FBX: Jam At Infeed</t>
        </is>
      </c>
      <c r="F3806" t="n">
        <v>7</v>
      </c>
      <c r="G3806" t="n">
        <v>4.16155</v>
      </c>
    </row>
    <row r="3807">
      <c r="A3807" t="inlineStr">
        <is>
          <t>Daily_Minor_Stops_2026_09_18.xlsx</t>
        </is>
      </c>
      <c r="B3807" t="inlineStr">
        <is>
          <t>Samridhi 5 Star Line</t>
        </is>
      </c>
      <c r="C3807" s="80" t="n">
        <v>46218</v>
      </c>
      <c r="D3807" t="inlineStr">
        <is>
          <t>FS-HRM-5</t>
        </is>
      </c>
      <c r="E3807" t="inlineStr">
        <is>
          <t>Sensor Not Ok</t>
        </is>
      </c>
      <c r="F3807" t="n">
        <v>4</v>
      </c>
      <c r="G3807" t="n">
        <v>1.81858333333333</v>
      </c>
    </row>
    <row r="3808">
      <c r="A3808" t="inlineStr">
        <is>
          <t>Daily_Minor_Stops_2026_09_18.xlsx</t>
        </is>
      </c>
      <c r="B3808" t="inlineStr">
        <is>
          <t>Samridhi 5 Star Line</t>
        </is>
      </c>
      <c r="C3808" s="80" t="n">
        <v>46218</v>
      </c>
      <c r="D3808" t="inlineStr">
        <is>
          <t>FS-HRM-5</t>
        </is>
      </c>
      <c r="E3808" t="inlineStr">
        <is>
          <t>Position Error-2</t>
        </is>
      </c>
      <c r="F3808" t="n">
        <v>7</v>
      </c>
      <c r="G3808" t="n">
        <v>2.6674</v>
      </c>
    </row>
    <row r="3809">
      <c r="A3809" t="inlineStr">
        <is>
          <t>Daily_Minor_Stops_2026_09_18.xlsx</t>
        </is>
      </c>
      <c r="B3809" t="inlineStr">
        <is>
          <t>Samridhi 5 Star Line</t>
        </is>
      </c>
      <c r="C3809" s="80" t="n">
        <v>46218</v>
      </c>
      <c r="D3809" t="inlineStr">
        <is>
          <t>FS-TTLi-1</t>
        </is>
      </c>
      <c r="E3809" t="inlineStr">
        <is>
          <t>LOD/TGR11: Robot-Gripper Sensor Fault</t>
        </is>
      </c>
      <c r="F3809" t="n">
        <v>9</v>
      </c>
      <c r="G3809" t="n">
        <v>4.16381666666667</v>
      </c>
    </row>
    <row r="3810">
      <c r="A3810" t="inlineStr">
        <is>
          <t>Daily_Minor_Stops_2026_09_18.xlsx</t>
        </is>
      </c>
      <c r="B3810" t="inlineStr">
        <is>
          <t>Samridhi 5 Star Line</t>
        </is>
      </c>
      <c r="C3810" s="80" t="n">
        <v>46218</v>
      </c>
      <c r="D3810" t="inlineStr">
        <is>
          <t>FS-TTLi-1</t>
        </is>
      </c>
      <c r="E3810" t="inlineStr">
        <is>
          <t>FOR/BP11: Hand Over Of Blank Failed</t>
        </is>
      </c>
      <c r="F3810" t="n">
        <v>9</v>
      </c>
      <c r="G3810" t="n">
        <v>7.31783333333333</v>
      </c>
    </row>
    <row r="3811">
      <c r="A3811" t="inlineStr">
        <is>
          <t>Daily_Minor_Stops_2026_09_18.xlsx</t>
        </is>
      </c>
      <c r="B3811" t="inlineStr">
        <is>
          <t>Samridhi 5 Star Line</t>
        </is>
      </c>
      <c r="C3811" s="80" t="n">
        <v>46218</v>
      </c>
      <c r="D3811" t="inlineStr">
        <is>
          <t>FS-TTLi-2</t>
        </is>
      </c>
      <c r="E3811" t="inlineStr">
        <is>
          <t>LOD/TGR11: Robot-Gripper Sensor Fault</t>
        </is>
      </c>
      <c r="F3811" t="n">
        <v>6</v>
      </c>
      <c r="G3811" t="n">
        <v>3.00005</v>
      </c>
    </row>
    <row r="3812">
      <c r="A3812" t="inlineStr">
        <is>
          <t>Daily_Minor_Stops_2026_09_18.xlsx</t>
        </is>
      </c>
      <c r="B3812" t="inlineStr">
        <is>
          <t>Samridhi 5 Star Line</t>
        </is>
      </c>
      <c r="C3812" s="80" t="n">
        <v>46218</v>
      </c>
      <c r="D3812" t="inlineStr">
        <is>
          <t>FS-TTLi-2</t>
        </is>
      </c>
      <c r="E3812" t="inlineStr">
        <is>
          <t>FOR/BP11: Hand Over Of Blank Failed</t>
        </is>
      </c>
      <c r="F3812" t="n">
        <v>10</v>
      </c>
      <c r="G3812" t="n">
        <v>4.33491666666667</v>
      </c>
    </row>
    <row r="3813">
      <c r="A3813" t="inlineStr">
        <is>
          <t>Daily_Minor_Stops_2026_09_18.xlsx</t>
        </is>
      </c>
      <c r="B3813" t="inlineStr">
        <is>
          <t>Samridhi 5 Star Line</t>
        </is>
      </c>
      <c r="C3813" s="80" t="n">
        <v>46218</v>
      </c>
      <c r="D3813" t="inlineStr">
        <is>
          <t>FS-TTLi-3</t>
        </is>
      </c>
      <c r="E3813" t="inlineStr">
        <is>
          <t>LOD/FWV11: No Feedback From Vacuum Pump</t>
        </is>
      </c>
      <c r="F3813" t="n">
        <v>8</v>
      </c>
      <c r="G3813" t="n">
        <v>137.522283333333</v>
      </c>
    </row>
    <row r="3814">
      <c r="A3814" t="inlineStr">
        <is>
          <t>Daily_Minor_Stops_2026_09_18.xlsx</t>
        </is>
      </c>
      <c r="B3814" t="inlineStr">
        <is>
          <t>Samridhi 5 Star Line</t>
        </is>
      </c>
      <c r="C3814" s="80" t="n">
        <v>46218</v>
      </c>
      <c r="D3814" t="inlineStr">
        <is>
          <t>FS-TTLi-3</t>
        </is>
      </c>
      <c r="E3814" t="inlineStr">
        <is>
          <t>FOR/BP11: Hand Over Of Blank Failed</t>
        </is>
      </c>
      <c r="F3814" t="n">
        <v>18</v>
      </c>
      <c r="G3814" t="n">
        <v>10.19735</v>
      </c>
    </row>
    <row r="3815">
      <c r="A3815" t="inlineStr">
        <is>
          <t>Daily_Minor_Stops_2026_09_18.xlsx</t>
        </is>
      </c>
      <c r="B3815" t="inlineStr">
        <is>
          <t>Samridhi 5 Star Line</t>
        </is>
      </c>
      <c r="C3815" s="80" t="n">
        <v>46218</v>
      </c>
      <c r="D3815" t="inlineStr">
        <is>
          <t>FS-TTLi-4</t>
        </is>
      </c>
      <c r="E3815" t="inlineStr">
        <is>
          <t>LOD/PGR11: Infeed Crash</t>
        </is>
      </c>
      <c r="F3815" t="n">
        <v>9</v>
      </c>
      <c r="G3815" t="n">
        <v>31.8287666666667</v>
      </c>
    </row>
    <row r="3816">
      <c r="A3816" t="inlineStr">
        <is>
          <t>Daily_Minor_Stops_2026_09_18.xlsx</t>
        </is>
      </c>
      <c r="B3816" t="inlineStr">
        <is>
          <t>Samridhi 5 Star Line</t>
        </is>
      </c>
      <c r="C3816" s="80" t="n">
        <v>46218</v>
      </c>
      <c r="D3816" t="inlineStr">
        <is>
          <t>FS-TTLi-4</t>
        </is>
      </c>
      <c r="E3816" t="inlineStr">
        <is>
          <t>FOR/BP11: Hand Over Of Blank Failed</t>
        </is>
      </c>
      <c r="F3816" t="n">
        <v>8</v>
      </c>
      <c r="G3816" t="n">
        <v>5.98886666666667</v>
      </c>
    </row>
    <row r="3817">
      <c r="A3817" t="inlineStr">
        <is>
          <t>Daily_Minor_Stops_2026_09_18.xlsx</t>
        </is>
      </c>
      <c r="B3817" t="inlineStr">
        <is>
          <t>Samridhi 5 Star Line</t>
        </is>
      </c>
      <c r="C3817" s="80" t="n">
        <v>46218</v>
      </c>
      <c r="D3817" t="inlineStr">
        <is>
          <t>FS-TTM-5</t>
        </is>
      </c>
      <c r="E3817" t="inlineStr">
        <is>
          <t>Pusher Drop-Sensor Fault</t>
        </is>
      </c>
      <c r="F3817" t="n">
        <v>7</v>
      </c>
      <c r="G3817" t="n">
        <v>3.16831666666667</v>
      </c>
    </row>
    <row r="3818">
      <c r="A3818" t="inlineStr">
        <is>
          <t>Daily_Minor_Stops_2026_09_18.xlsx</t>
        </is>
      </c>
      <c r="B3818" t="inlineStr">
        <is>
          <t>Samridhi 5 Star Line</t>
        </is>
      </c>
      <c r="C3818" s="80" t="n">
        <v>46218</v>
      </c>
      <c r="D3818" t="inlineStr">
        <is>
          <t>FS-TTM-5</t>
        </is>
      </c>
      <c r="E3818" t="inlineStr">
        <is>
          <t>Infeed Crash</t>
        </is>
      </c>
      <c r="F3818" t="n">
        <v>8</v>
      </c>
      <c r="G3818" t="n">
        <v>6.00673333333333</v>
      </c>
    </row>
    <row r="3819">
      <c r="A3819" t="inlineStr">
        <is>
          <t>Daily_Minor_Stops_2026_09_18.xlsx</t>
        </is>
      </c>
      <c r="B3819" t="inlineStr">
        <is>
          <t>Samridhi 5 Star Line</t>
        </is>
      </c>
      <c r="C3819" s="80" t="n">
        <v>46219</v>
      </c>
      <c r="D3819" t="inlineStr">
        <is>
          <t>FS-HCM-1</t>
        </is>
      </c>
      <c r="E3819" t="inlineStr">
        <is>
          <t>FBX: Overflow At Infeed</t>
        </is>
      </c>
      <c r="F3819" t="n">
        <v>17</v>
      </c>
      <c r="G3819" t="n">
        <v>4.83095</v>
      </c>
    </row>
    <row r="3820">
      <c r="A3820" t="inlineStr">
        <is>
          <t>Daily_Minor_Stops_2026_09_18.xlsx</t>
        </is>
      </c>
      <c r="B3820" t="inlineStr">
        <is>
          <t>Samridhi 5 Star Line</t>
        </is>
      </c>
      <c r="C3820" s="80" t="n">
        <v>46219</v>
      </c>
      <c r="D3820" t="inlineStr">
        <is>
          <t>FS-HCM-1</t>
        </is>
      </c>
      <c r="E3820" t="inlineStr">
        <is>
          <t>FBX: Jam At Infeed</t>
        </is>
      </c>
      <c r="F3820" t="n">
        <v>7</v>
      </c>
      <c r="G3820" t="n">
        <v>1.85086666666667</v>
      </c>
    </row>
    <row r="3821">
      <c r="A3821" t="inlineStr">
        <is>
          <t>Daily_Minor_Stops_2026_09_18.xlsx</t>
        </is>
      </c>
      <c r="B3821" t="inlineStr">
        <is>
          <t>Samridhi 5 Star Line</t>
        </is>
      </c>
      <c r="C3821" s="80" t="n">
        <v>46219</v>
      </c>
      <c r="D3821" t="inlineStr">
        <is>
          <t>FS-HCM-2</t>
        </is>
      </c>
      <c r="E3821" t="inlineStr">
        <is>
          <t>HXX: Double Package Rejected many times</t>
        </is>
      </c>
      <c r="F3821" t="n">
        <v>14</v>
      </c>
      <c r="G3821" t="n">
        <v>5.84855</v>
      </c>
    </row>
    <row r="3822">
      <c r="A3822" t="inlineStr">
        <is>
          <t>Daily_Minor_Stops_2026_09_18.xlsx</t>
        </is>
      </c>
      <c r="B3822" t="inlineStr">
        <is>
          <t>Samridhi 5 Star Line</t>
        </is>
      </c>
      <c r="C3822" s="80" t="n">
        <v>46219</v>
      </c>
      <c r="D3822" t="inlineStr">
        <is>
          <t>FS-HCM-2</t>
        </is>
      </c>
      <c r="E3822" t="inlineStr">
        <is>
          <t>HXX: Both Film Reels Are Empty</t>
        </is>
      </c>
      <c r="F3822" t="n">
        <v>10</v>
      </c>
      <c r="G3822" t="n">
        <v>8.55473333333333</v>
      </c>
    </row>
    <row r="3823">
      <c r="A3823" t="inlineStr">
        <is>
          <t>Daily_Minor_Stops_2026_09_18.xlsx</t>
        </is>
      </c>
      <c r="B3823" t="inlineStr">
        <is>
          <t>Samridhi 5 Star Line</t>
        </is>
      </c>
      <c r="C3823" s="80" t="n">
        <v>46219</v>
      </c>
      <c r="D3823" t="inlineStr">
        <is>
          <t>FS-HCM-3</t>
        </is>
      </c>
      <c r="E3823" t="inlineStr">
        <is>
          <t>HXX: Film Is Broken</t>
        </is>
      </c>
      <c r="F3823" t="n">
        <v>18</v>
      </c>
      <c r="G3823" t="n">
        <v>23.9042333333333</v>
      </c>
    </row>
    <row r="3824">
      <c r="A3824" t="inlineStr">
        <is>
          <t>Daily_Minor_Stops_2026_09_18.xlsx</t>
        </is>
      </c>
      <c r="B3824" t="inlineStr">
        <is>
          <t>Samridhi 5 Star Line</t>
        </is>
      </c>
      <c r="C3824" s="80" t="n">
        <v>46219</v>
      </c>
      <c r="D3824" t="inlineStr">
        <is>
          <t>FS-HCM-3</t>
        </is>
      </c>
      <c r="E3824" t="inlineStr">
        <is>
          <t>FBX: Jam At Infeed</t>
        </is>
      </c>
      <c r="F3824" t="n">
        <v>39</v>
      </c>
      <c r="G3824" t="n">
        <v>37.2683666666667</v>
      </c>
    </row>
    <row r="3825">
      <c r="A3825" t="inlineStr">
        <is>
          <t>Daily_Minor_Stops_2026_09_18.xlsx</t>
        </is>
      </c>
      <c r="B3825" t="inlineStr">
        <is>
          <t>Samridhi 5 Star Line</t>
        </is>
      </c>
      <c r="C3825" s="80" t="n">
        <v>46219</v>
      </c>
      <c r="D3825" t="inlineStr">
        <is>
          <t>FS-HCM-4</t>
        </is>
      </c>
      <c r="E3825" t="inlineStr">
        <is>
          <t>HXX: Film Registration Error</t>
        </is>
      </c>
      <c r="F3825" t="n">
        <v>4</v>
      </c>
      <c r="G3825" t="n">
        <v>3.01853333333333</v>
      </c>
    </row>
    <row r="3826">
      <c r="A3826" t="inlineStr">
        <is>
          <t>Daily_Minor_Stops_2026_09_18.xlsx</t>
        </is>
      </c>
      <c r="B3826" t="inlineStr">
        <is>
          <t>Samridhi 5 Star Line</t>
        </is>
      </c>
      <c r="C3826" s="80" t="n">
        <v>46219</v>
      </c>
      <c r="D3826" t="inlineStr">
        <is>
          <t>FS-HCM-4</t>
        </is>
      </c>
      <c r="E3826" t="inlineStr">
        <is>
          <t>Door Machine Discharge Open</t>
        </is>
      </c>
      <c r="F3826" t="n">
        <v>3</v>
      </c>
      <c r="G3826" t="n">
        <v>3.69146666666667</v>
      </c>
    </row>
    <row r="3827">
      <c r="A3827" t="inlineStr">
        <is>
          <t>Daily_Minor_Stops_2026_09_18.xlsx</t>
        </is>
      </c>
      <c r="B3827" t="inlineStr">
        <is>
          <t>Samridhi 5 Star Line</t>
        </is>
      </c>
      <c r="C3827" s="80" t="n">
        <v>46219</v>
      </c>
      <c r="D3827" t="inlineStr">
        <is>
          <t>FS-HRM-5</t>
        </is>
      </c>
      <c r="E3827" t="inlineStr">
        <is>
          <t>Position Error-2</t>
        </is>
      </c>
      <c r="F3827" t="n">
        <v>2</v>
      </c>
      <c r="G3827" t="n">
        <v>2.1963</v>
      </c>
    </row>
    <row r="3828">
      <c r="A3828" t="inlineStr">
        <is>
          <t>Daily_Minor_Stops_2026_09_18.xlsx</t>
        </is>
      </c>
      <c r="B3828" t="inlineStr">
        <is>
          <t>Samridhi 5 Star Line</t>
        </is>
      </c>
      <c r="C3828" s="80" t="n">
        <v>46219</v>
      </c>
      <c r="D3828" t="inlineStr">
        <is>
          <t>FS-HRM-5</t>
        </is>
      </c>
      <c r="E3828" t="inlineStr">
        <is>
          <t>Door Acceleration Belt Open</t>
        </is>
      </c>
      <c r="F3828" t="n">
        <v>2</v>
      </c>
      <c r="G3828" t="n">
        <v>6.44503333333333</v>
      </c>
    </row>
    <row r="3829">
      <c r="A3829" t="inlineStr">
        <is>
          <t>Daily_Minor_Stops_2026_09_18.xlsx</t>
        </is>
      </c>
      <c r="B3829" t="inlineStr">
        <is>
          <t>Samridhi 5 Star Line</t>
        </is>
      </c>
      <c r="C3829" s="80" t="n">
        <v>46219</v>
      </c>
      <c r="D3829" t="inlineStr">
        <is>
          <t>FS-TTLi-1</t>
        </is>
      </c>
      <c r="E3829" t="inlineStr">
        <is>
          <t>LOD/TGR11: Robot-Gripper Sensor Fault</t>
        </is>
      </c>
      <c r="F3829" t="n">
        <v>9</v>
      </c>
      <c r="G3829" t="n">
        <v>2.66876666666667</v>
      </c>
    </row>
    <row r="3830">
      <c r="A3830" t="inlineStr">
        <is>
          <t>Daily_Minor_Stops_2026_09_18.xlsx</t>
        </is>
      </c>
      <c r="B3830" t="inlineStr">
        <is>
          <t>Samridhi 5 Star Line</t>
        </is>
      </c>
      <c r="C3830" s="80" t="n">
        <v>46219</v>
      </c>
      <c r="D3830" t="inlineStr">
        <is>
          <t>FS-TTLi-1</t>
        </is>
      </c>
      <c r="E3830" t="inlineStr">
        <is>
          <t>FOR/BP11: Hand Over Of Blank Failed</t>
        </is>
      </c>
      <c r="F3830" t="n">
        <v>6</v>
      </c>
      <c r="G3830" t="n">
        <v>2.1688</v>
      </c>
    </row>
    <row r="3831">
      <c r="A3831" t="inlineStr">
        <is>
          <t>Daily_Minor_Stops_2026_09_18.xlsx</t>
        </is>
      </c>
      <c r="B3831" t="inlineStr">
        <is>
          <t>Samridhi 5 Star Line</t>
        </is>
      </c>
      <c r="C3831" s="80" t="n">
        <v>46219</v>
      </c>
      <c r="D3831" t="inlineStr">
        <is>
          <t>FS-TTLi-2</t>
        </is>
      </c>
      <c r="E3831" t="inlineStr">
        <is>
          <t>FOR/FT11: Hand Over Failure Of Tray</t>
        </is>
      </c>
      <c r="F3831" t="n">
        <v>3</v>
      </c>
      <c r="G3831" t="n">
        <v>1.47706666666667</v>
      </c>
    </row>
    <row r="3832">
      <c r="A3832" t="inlineStr">
        <is>
          <t>Daily_Minor_Stops_2026_09_18.xlsx</t>
        </is>
      </c>
      <c r="B3832" t="inlineStr">
        <is>
          <t>Samridhi 5 Star Line</t>
        </is>
      </c>
      <c r="C3832" s="80" t="n">
        <v>46219</v>
      </c>
      <c r="D3832" t="inlineStr">
        <is>
          <t>FS-TTLi-2</t>
        </is>
      </c>
      <c r="E3832" t="inlineStr">
        <is>
          <t>CLO/CT11: Axis1 Position Error</t>
        </is>
      </c>
      <c r="F3832" t="n">
        <v>5</v>
      </c>
      <c r="G3832" t="n">
        <v>7.19805</v>
      </c>
    </row>
    <row r="3833">
      <c r="A3833" t="inlineStr">
        <is>
          <t>Daily_Minor_Stops_2026_09_18.xlsx</t>
        </is>
      </c>
      <c r="B3833" t="inlineStr">
        <is>
          <t>Samridhi 5 Star Line</t>
        </is>
      </c>
      <c r="C3833" s="80" t="n">
        <v>46219</v>
      </c>
      <c r="D3833" t="inlineStr">
        <is>
          <t>FS-TTLi-3</t>
        </is>
      </c>
      <c r="E3833" t="inlineStr">
        <is>
          <t>FOR/BP11: Hand Over Of Blank Failed</t>
        </is>
      </c>
      <c r="F3833" t="n">
        <v>10</v>
      </c>
      <c r="G3833" t="n">
        <v>7.596</v>
      </c>
    </row>
    <row r="3834">
      <c r="A3834" t="inlineStr">
        <is>
          <t>Daily_Minor_Stops_2026_09_18.xlsx</t>
        </is>
      </c>
      <c r="B3834" t="inlineStr">
        <is>
          <t>Samridhi 5 Star Line</t>
        </is>
      </c>
      <c r="C3834" s="80" t="n">
        <v>46219</v>
      </c>
      <c r="D3834" t="inlineStr">
        <is>
          <t>FS-TTLi-3</t>
        </is>
      </c>
      <c r="E3834" t="inlineStr">
        <is>
          <t>CLO/CDC11: Pusher / Actuator Not ON Time</t>
        </is>
      </c>
      <c r="F3834" t="n">
        <v>2</v>
      </c>
      <c r="G3834" t="n">
        <v>0.158333333333333</v>
      </c>
    </row>
    <row r="3835">
      <c r="A3835" t="inlineStr">
        <is>
          <t>Daily_Minor_Stops_2026_09_18.xlsx</t>
        </is>
      </c>
      <c r="B3835" t="inlineStr">
        <is>
          <t>Samridhi 5 Star Line</t>
        </is>
      </c>
      <c r="C3835" s="80" t="n">
        <v>46219</v>
      </c>
      <c r="D3835" t="inlineStr">
        <is>
          <t>FS-TTLi-4</t>
        </is>
      </c>
      <c r="E3835" t="inlineStr">
        <is>
          <t>LOD/UDI: Synchlink PI - Connection Error</t>
        </is>
      </c>
      <c r="F3835" t="n">
        <v>2</v>
      </c>
      <c r="G3835" t="n">
        <v>17.3032666666667</v>
      </c>
    </row>
    <row r="3836">
      <c r="A3836" t="inlineStr">
        <is>
          <t>Daily_Minor_Stops_2026_09_18.xlsx</t>
        </is>
      </c>
      <c r="B3836" t="inlineStr">
        <is>
          <t>Samridhi 5 Star Line</t>
        </is>
      </c>
      <c r="C3836" s="80" t="n">
        <v>46219</v>
      </c>
      <c r="D3836" t="inlineStr">
        <is>
          <t>FS-TTLi-4</t>
        </is>
      </c>
      <c r="E3836" t="inlineStr">
        <is>
          <t>FOR/BP11: Hand Over Of Blank Failed</t>
        </is>
      </c>
      <c r="F3836" t="n">
        <v>8</v>
      </c>
      <c r="G3836" t="n">
        <v>24.1062833333333</v>
      </c>
    </row>
    <row r="3837">
      <c r="A3837" t="inlineStr">
        <is>
          <t>Daily_Minor_Stops_2026_09_18.xlsx</t>
        </is>
      </c>
      <c r="B3837" t="inlineStr">
        <is>
          <t>Samridhi 5 Star Line</t>
        </is>
      </c>
      <c r="C3837" s="80" t="n">
        <v>46219</v>
      </c>
      <c r="D3837" t="inlineStr">
        <is>
          <t>FS-TTM-5</t>
        </is>
      </c>
      <c r="E3837" t="inlineStr">
        <is>
          <t>Pusher Drop-Sensor Fault</t>
        </is>
      </c>
      <c r="F3837" t="n">
        <v>6</v>
      </c>
      <c r="G3837" t="n">
        <v>4.02701666666667</v>
      </c>
    </row>
    <row r="3838">
      <c r="A3838" t="inlineStr">
        <is>
          <t>Daily_Minor_Stops_2026_09_18.xlsx</t>
        </is>
      </c>
      <c r="B3838" t="inlineStr">
        <is>
          <t>Samridhi 5 Star Line</t>
        </is>
      </c>
      <c r="C3838" s="80" t="n">
        <v>46219</v>
      </c>
      <c r="D3838" t="inlineStr">
        <is>
          <t>FS-TTM-5</t>
        </is>
      </c>
      <c r="E3838" t="inlineStr">
        <is>
          <t>Infeed Crash</t>
        </is>
      </c>
      <c r="F3838" t="n">
        <v>8</v>
      </c>
      <c r="G3838" t="n">
        <v>21.3080333333333</v>
      </c>
    </row>
    <row r="3839">
      <c r="A3839" t="inlineStr">
        <is>
          <t>Daily_Minor_Stops_2026_09_18.xlsx</t>
        </is>
      </c>
      <c r="B3839" t="inlineStr">
        <is>
          <t>Samridhi 5 Star Line</t>
        </is>
      </c>
      <c r="C3839" s="80" t="n">
        <v>46220</v>
      </c>
      <c r="D3839" t="inlineStr">
        <is>
          <t>FS-HCM-1</t>
        </is>
      </c>
      <c r="E3839" t="inlineStr">
        <is>
          <t>HXX: Film Is Broken</t>
        </is>
      </c>
      <c r="F3839" t="n">
        <v>5</v>
      </c>
      <c r="G3839" t="n">
        <v>7.65951666666667</v>
      </c>
    </row>
    <row r="3840">
      <c r="A3840" t="inlineStr">
        <is>
          <t>Daily_Minor_Stops_2026_09_18.xlsx</t>
        </is>
      </c>
      <c r="B3840" t="inlineStr">
        <is>
          <t>Samridhi 5 Star Line</t>
        </is>
      </c>
      <c r="C3840" s="80" t="n">
        <v>46220</v>
      </c>
      <c r="D3840" t="inlineStr">
        <is>
          <t>FS-HCM-1</t>
        </is>
      </c>
      <c r="E3840" t="inlineStr">
        <is>
          <t>FBX: Overflow At Infeed</t>
        </is>
      </c>
      <c r="F3840" t="n">
        <v>8</v>
      </c>
      <c r="G3840" t="n">
        <v>2.66758333333333</v>
      </c>
    </row>
    <row r="3841">
      <c r="A3841" t="inlineStr">
        <is>
          <t>Daily_Minor_Stops_2026_09_18.xlsx</t>
        </is>
      </c>
      <c r="B3841" t="inlineStr">
        <is>
          <t>Samridhi 5 Star Line</t>
        </is>
      </c>
      <c r="C3841" s="80" t="n">
        <v>46220</v>
      </c>
      <c r="D3841" t="inlineStr">
        <is>
          <t>FS-HCM-2</t>
        </is>
      </c>
      <c r="E3841" t="inlineStr">
        <is>
          <t>HXX: Film Is Broken</t>
        </is>
      </c>
      <c r="F3841" t="n">
        <v>14</v>
      </c>
      <c r="G3841" t="n">
        <v>23.5</v>
      </c>
    </row>
    <row r="3842">
      <c r="A3842" t="inlineStr">
        <is>
          <t>Daily_Minor_Stops_2026_09_18.xlsx</t>
        </is>
      </c>
      <c r="B3842" t="inlineStr">
        <is>
          <t>Samridhi 5 Star Line</t>
        </is>
      </c>
      <c r="C3842" s="80" t="n">
        <v>46220</v>
      </c>
      <c r="D3842" t="inlineStr">
        <is>
          <t>FS-HCM-2</t>
        </is>
      </c>
      <c r="E3842" t="inlineStr">
        <is>
          <t>HXX: Double Package Rejected many times</t>
        </is>
      </c>
      <c r="F3842" t="n">
        <v>12</v>
      </c>
      <c r="G3842" t="n">
        <v>6.18208333333333</v>
      </c>
    </row>
    <row r="3843">
      <c r="A3843" t="inlineStr">
        <is>
          <t>Daily_Minor_Stops_2026_09_18.xlsx</t>
        </is>
      </c>
      <c r="B3843" t="inlineStr">
        <is>
          <t>Samridhi 5 Star Line</t>
        </is>
      </c>
      <c r="C3843" s="80" t="n">
        <v>46220</v>
      </c>
      <c r="D3843" t="inlineStr">
        <is>
          <t>FS-HCM-3</t>
        </is>
      </c>
      <c r="E3843" t="inlineStr">
        <is>
          <t>HXX: Film Is Broken</t>
        </is>
      </c>
      <c r="F3843" t="n">
        <v>27</v>
      </c>
      <c r="G3843" t="n">
        <v>27.8533333333333</v>
      </c>
    </row>
    <row r="3844">
      <c r="A3844" t="inlineStr">
        <is>
          <t>Daily_Minor_Stops_2026_09_18.xlsx</t>
        </is>
      </c>
      <c r="B3844" t="inlineStr">
        <is>
          <t>Samridhi 5 Star Line</t>
        </is>
      </c>
      <c r="C3844" s="80" t="n">
        <v>46220</v>
      </c>
      <c r="D3844" t="inlineStr">
        <is>
          <t>FS-HCM-3</t>
        </is>
      </c>
      <c r="E3844" t="inlineStr">
        <is>
          <t>FBX: Jam At Infeed</t>
        </is>
      </c>
      <c r="F3844" t="n">
        <v>35</v>
      </c>
      <c r="G3844" t="n">
        <v>17.6793833333333</v>
      </c>
    </row>
    <row r="3845">
      <c r="A3845" t="inlineStr">
        <is>
          <t>Daily_Minor_Stops_2026_09_18.xlsx</t>
        </is>
      </c>
      <c r="B3845" t="inlineStr">
        <is>
          <t>Samridhi 5 Star Line</t>
        </is>
      </c>
      <c r="C3845" s="80" t="n">
        <v>46220</v>
      </c>
      <c r="D3845" t="inlineStr">
        <is>
          <t>FS-HCM-4</t>
        </is>
      </c>
      <c r="E3845" t="inlineStr">
        <is>
          <t>HXX: Too Many Consecutive Rejects</t>
        </is>
      </c>
      <c r="F3845" t="n">
        <v>4</v>
      </c>
      <c r="G3845" t="n">
        <v>0.997933333333333</v>
      </c>
    </row>
    <row r="3846">
      <c r="A3846" t="inlineStr">
        <is>
          <t>Daily_Minor_Stops_2026_09_18.xlsx</t>
        </is>
      </c>
      <c r="B3846" t="inlineStr">
        <is>
          <t>Samridhi 5 Star Line</t>
        </is>
      </c>
      <c r="C3846" s="80" t="n">
        <v>46220</v>
      </c>
      <c r="D3846" t="inlineStr">
        <is>
          <t>FS-HCM-4</t>
        </is>
      </c>
      <c r="E3846" t="inlineStr">
        <is>
          <t>HXX: Film Is Broken</t>
        </is>
      </c>
      <c r="F3846" t="n">
        <v>6</v>
      </c>
      <c r="G3846" t="n">
        <v>5.6749</v>
      </c>
    </row>
    <row r="3847">
      <c r="A3847" t="inlineStr">
        <is>
          <t>Daily_Minor_Stops_2026_09_18.xlsx</t>
        </is>
      </c>
      <c r="B3847" t="inlineStr">
        <is>
          <t>Samridhi 5 Star Line</t>
        </is>
      </c>
      <c r="C3847" s="80" t="n">
        <v>46220</v>
      </c>
      <c r="D3847" t="inlineStr">
        <is>
          <t>FS-HRM-5</t>
        </is>
      </c>
      <c r="E3847" t="inlineStr">
        <is>
          <t>Position Error-2</t>
        </is>
      </c>
      <c r="F3847" t="n">
        <v>3</v>
      </c>
      <c r="G3847" t="n">
        <v>2.00236666666667</v>
      </c>
    </row>
    <row r="3848">
      <c r="A3848" t="inlineStr">
        <is>
          <t>Daily_Minor_Stops_2026_09_18.xlsx</t>
        </is>
      </c>
      <c r="B3848" t="inlineStr">
        <is>
          <t>Samridhi 5 Star Line</t>
        </is>
      </c>
      <c r="C3848" s="80" t="n">
        <v>46220</v>
      </c>
      <c r="D3848" t="inlineStr">
        <is>
          <t>FS-HRM-5</t>
        </is>
      </c>
      <c r="E3848" t="inlineStr">
        <is>
          <t>Cover Machine Outfeed Open</t>
        </is>
      </c>
      <c r="F3848" t="n">
        <v>3</v>
      </c>
      <c r="G3848" t="n">
        <v>1.99301666666667</v>
      </c>
    </row>
    <row r="3849">
      <c r="A3849" t="inlineStr">
        <is>
          <t>Daily_Minor_Stops_2026_09_18.xlsx</t>
        </is>
      </c>
      <c r="B3849" t="inlineStr">
        <is>
          <t>Samridhi 5 Star Line</t>
        </is>
      </c>
      <c r="C3849" s="80" t="n">
        <v>46220</v>
      </c>
      <c r="D3849" t="inlineStr">
        <is>
          <t>FS-TTLi-1</t>
        </is>
      </c>
      <c r="E3849" t="inlineStr">
        <is>
          <t>LOD/TGR11: Robot-Gripper Sensor Fault</t>
        </is>
      </c>
      <c r="F3849" t="n">
        <v>4</v>
      </c>
      <c r="G3849" t="n">
        <v>0.66735</v>
      </c>
    </row>
    <row r="3850">
      <c r="A3850" t="inlineStr">
        <is>
          <t>Daily_Minor_Stops_2026_09_18.xlsx</t>
        </is>
      </c>
      <c r="B3850" t="inlineStr">
        <is>
          <t>Samridhi 5 Star Line</t>
        </is>
      </c>
      <c r="C3850" s="80" t="n">
        <v>46220</v>
      </c>
      <c r="D3850" t="inlineStr">
        <is>
          <t>FS-TTLi-1</t>
        </is>
      </c>
      <c r="E3850" t="inlineStr">
        <is>
          <t>FOR/BP11: Hand Over Of Blank Failed</t>
        </is>
      </c>
      <c r="F3850" t="n">
        <v>4</v>
      </c>
      <c r="G3850" t="n">
        <v>1.84741666666667</v>
      </c>
    </row>
    <row r="3851">
      <c r="A3851" t="inlineStr">
        <is>
          <t>Daily_Minor_Stops_2026_09_18.xlsx</t>
        </is>
      </c>
      <c r="B3851" t="inlineStr">
        <is>
          <t>Samridhi 5 Star Line</t>
        </is>
      </c>
      <c r="C3851" s="80" t="n">
        <v>46220</v>
      </c>
      <c r="D3851" t="inlineStr">
        <is>
          <t>FS-TTLi-2</t>
        </is>
      </c>
      <c r="E3851" t="inlineStr">
        <is>
          <t>TTL1X/CS11: Lost Tray In Sliding Area</t>
        </is>
      </c>
      <c r="F3851" t="n">
        <v>4</v>
      </c>
      <c r="G3851" t="n">
        <v>2.1681</v>
      </c>
    </row>
    <row r="3852">
      <c r="A3852" t="inlineStr">
        <is>
          <t>Daily_Minor_Stops_2026_09_18.xlsx</t>
        </is>
      </c>
      <c r="B3852" t="inlineStr">
        <is>
          <t>Samridhi 5 Star Line</t>
        </is>
      </c>
      <c r="C3852" s="80" t="n">
        <v>46220</v>
      </c>
      <c r="D3852" t="inlineStr">
        <is>
          <t>FS-TTLi-2</t>
        </is>
      </c>
      <c r="E3852" t="inlineStr">
        <is>
          <t>FOR/FT11: Hand Over Failure Of Tray</t>
        </is>
      </c>
      <c r="F3852" t="n">
        <v>4</v>
      </c>
      <c r="G3852" t="n">
        <v>1.31576666666667</v>
      </c>
    </row>
    <row r="3853">
      <c r="A3853" t="inlineStr">
        <is>
          <t>Daily_Minor_Stops_2026_09_18.xlsx</t>
        </is>
      </c>
      <c r="B3853" t="inlineStr">
        <is>
          <t>Samridhi 5 Star Line</t>
        </is>
      </c>
      <c r="C3853" s="80" t="n">
        <v>46220</v>
      </c>
      <c r="D3853" t="inlineStr">
        <is>
          <t>FS-TTLi-3</t>
        </is>
      </c>
      <c r="E3853" t="inlineStr">
        <is>
          <t>LOD/HXX11:Upstrm M/C Not Deceled In Time</t>
        </is>
      </c>
      <c r="F3853" t="n">
        <v>3</v>
      </c>
      <c r="G3853" t="n">
        <v>1.336</v>
      </c>
    </row>
    <row r="3854">
      <c r="A3854" t="inlineStr">
        <is>
          <t>Daily_Minor_Stops_2026_09_18.xlsx</t>
        </is>
      </c>
      <c r="B3854" t="inlineStr">
        <is>
          <t>Samridhi 5 Star Line</t>
        </is>
      </c>
      <c r="C3854" s="80" t="n">
        <v>46220</v>
      </c>
      <c r="D3854" t="inlineStr">
        <is>
          <t>FS-TTLi-3</t>
        </is>
      </c>
      <c r="E3854" t="inlineStr">
        <is>
          <t>FOR/BP11: Hand Over Of Blank Failed</t>
        </is>
      </c>
      <c r="F3854" t="n">
        <v>3</v>
      </c>
      <c r="G3854" t="n">
        <v>3.00011666666667</v>
      </c>
    </row>
    <row r="3855">
      <c r="A3855" t="inlineStr">
        <is>
          <t>Daily_Minor_Stops_2026_09_18.xlsx</t>
        </is>
      </c>
      <c r="B3855" t="inlineStr">
        <is>
          <t>Samridhi 5 Star Line</t>
        </is>
      </c>
      <c r="C3855" s="80" t="n">
        <v>46220</v>
      </c>
      <c r="D3855" t="inlineStr">
        <is>
          <t>FS-TTLi-4</t>
        </is>
      </c>
      <c r="E3855" t="inlineStr">
        <is>
          <t>LOD/TPG11: Move Time Out</t>
        </is>
      </c>
      <c r="F3855" t="n">
        <v>3</v>
      </c>
      <c r="G3855" t="n">
        <v>1.66596666666667</v>
      </c>
    </row>
    <row r="3856">
      <c r="A3856" t="inlineStr">
        <is>
          <t>Daily_Minor_Stops_2026_09_18.xlsx</t>
        </is>
      </c>
      <c r="B3856" t="inlineStr">
        <is>
          <t>Samridhi 5 Star Line</t>
        </is>
      </c>
      <c r="C3856" s="80" t="n">
        <v>46220</v>
      </c>
      <c r="D3856" t="inlineStr">
        <is>
          <t>FS-TTLi-4</t>
        </is>
      </c>
      <c r="E3856" t="inlineStr">
        <is>
          <t>LOD/PGR11: Infeed Crash</t>
        </is>
      </c>
      <c r="F3856" t="n">
        <v>3</v>
      </c>
      <c r="G3856" t="n">
        <v>1.18013333333333</v>
      </c>
    </row>
    <row r="3857">
      <c r="A3857" t="inlineStr">
        <is>
          <t>Daily_Minor_Stops_2026_09_18.xlsx</t>
        </is>
      </c>
      <c r="B3857" t="inlineStr">
        <is>
          <t>Samridhi 5 Star Line</t>
        </is>
      </c>
      <c r="C3857" s="80" t="n">
        <v>46220</v>
      </c>
      <c r="D3857" t="inlineStr">
        <is>
          <t>FS-TTM-5</t>
        </is>
      </c>
      <c r="E3857" t="inlineStr">
        <is>
          <t>Reject Contrainer Full</t>
        </is>
      </c>
      <c r="F3857" t="n">
        <v>4</v>
      </c>
      <c r="G3857" t="n">
        <v>4.83388333333333</v>
      </c>
    </row>
    <row r="3858">
      <c r="A3858" t="inlineStr">
        <is>
          <t>Daily_Minor_Stops_2026_09_18.xlsx</t>
        </is>
      </c>
      <c r="B3858" t="inlineStr">
        <is>
          <t>Samridhi 5 Star Line</t>
        </is>
      </c>
      <c r="C3858" s="80" t="n">
        <v>46220</v>
      </c>
      <c r="D3858" t="inlineStr">
        <is>
          <t>FS-TTM-5</t>
        </is>
      </c>
      <c r="E3858" t="inlineStr">
        <is>
          <t>Pusher Drop-Sensor Fault</t>
        </is>
      </c>
      <c r="F3858" t="n">
        <v>4</v>
      </c>
      <c r="G3858" t="n">
        <v>1.16748333333333</v>
      </c>
    </row>
    <row r="3859">
      <c r="A3859" t="inlineStr">
        <is>
          <t>Daily_Minor_Stops_2026_09_18.xlsx</t>
        </is>
      </c>
      <c r="B3859" t="inlineStr">
        <is>
          <t>Samridhi 5 Star Line</t>
        </is>
      </c>
      <c r="C3859" s="80" t="n">
        <v>46221</v>
      </c>
      <c r="D3859" t="inlineStr">
        <is>
          <t>FS-HCM-1</t>
        </is>
      </c>
      <c r="E3859" t="inlineStr">
        <is>
          <t>FBX: Overflow At Infeed</t>
        </is>
      </c>
      <c r="F3859" t="n">
        <v>9</v>
      </c>
      <c r="G3859" t="n">
        <v>6.644</v>
      </c>
    </row>
    <row r="3860">
      <c r="A3860" t="inlineStr">
        <is>
          <t>Daily_Minor_Stops_2026_09_18.xlsx</t>
        </is>
      </c>
      <c r="B3860" t="inlineStr">
        <is>
          <t>Samridhi 5 Star Line</t>
        </is>
      </c>
      <c r="C3860" s="80" t="n">
        <v>46221</v>
      </c>
      <c r="D3860" t="inlineStr">
        <is>
          <t>FS-HCM-1</t>
        </is>
      </c>
      <c r="E3860" t="inlineStr">
        <is>
          <t>FBX: Jam At Infeed</t>
        </is>
      </c>
      <c r="F3860" t="n">
        <v>10</v>
      </c>
      <c r="G3860" t="n">
        <v>16.6532</v>
      </c>
    </row>
    <row r="3861">
      <c r="A3861" t="inlineStr">
        <is>
          <t>Daily_Minor_Stops_2026_09_18.xlsx</t>
        </is>
      </c>
      <c r="B3861" t="inlineStr">
        <is>
          <t>Samridhi 5 Star Line</t>
        </is>
      </c>
      <c r="C3861" s="80" t="n">
        <v>46221</v>
      </c>
      <c r="D3861" t="inlineStr">
        <is>
          <t>FS-HCM-2</t>
        </is>
      </c>
      <c r="E3861" t="inlineStr">
        <is>
          <t>HXX: Film Is Broken</t>
        </is>
      </c>
      <c r="F3861" t="n">
        <v>15</v>
      </c>
      <c r="G3861" t="n">
        <v>23.3204833333333</v>
      </c>
    </row>
    <row r="3862">
      <c r="A3862" t="inlineStr">
        <is>
          <t>Daily_Minor_Stops_2026_09_18.xlsx</t>
        </is>
      </c>
      <c r="B3862" t="inlineStr">
        <is>
          <t>Samridhi 5 Star Line</t>
        </is>
      </c>
      <c r="C3862" s="80" t="n">
        <v>46221</v>
      </c>
      <c r="D3862" t="inlineStr">
        <is>
          <t>FS-HCM-2</t>
        </is>
      </c>
      <c r="E3862" t="inlineStr">
        <is>
          <t>HXX: Double Package Rejected many times</t>
        </is>
      </c>
      <c r="F3862" t="n">
        <v>10</v>
      </c>
      <c r="G3862" t="n">
        <v>4.83995</v>
      </c>
    </row>
    <row r="3863">
      <c r="A3863" t="inlineStr">
        <is>
          <t>Daily_Minor_Stops_2026_09_18.xlsx</t>
        </is>
      </c>
      <c r="B3863" t="inlineStr">
        <is>
          <t>Samridhi 5 Star Line</t>
        </is>
      </c>
      <c r="C3863" s="80" t="n">
        <v>46221</v>
      </c>
      <c r="D3863" t="inlineStr">
        <is>
          <t>FS-HCM-3</t>
        </is>
      </c>
      <c r="E3863" t="inlineStr">
        <is>
          <t>HXX: Film Is Broken</t>
        </is>
      </c>
      <c r="F3863" t="n">
        <v>19</v>
      </c>
      <c r="G3863" t="n">
        <v>12.323</v>
      </c>
    </row>
    <row r="3864">
      <c r="A3864" t="inlineStr">
        <is>
          <t>Daily_Minor_Stops_2026_09_18.xlsx</t>
        </is>
      </c>
      <c r="B3864" t="inlineStr">
        <is>
          <t>Samridhi 5 Star Line</t>
        </is>
      </c>
      <c r="C3864" s="80" t="n">
        <v>46221</v>
      </c>
      <c r="D3864" t="inlineStr">
        <is>
          <t>FS-HCM-3</t>
        </is>
      </c>
      <c r="E3864" t="inlineStr">
        <is>
          <t>FBX: Overflow At Infeed</t>
        </is>
      </c>
      <c r="F3864" t="n">
        <v>12</v>
      </c>
      <c r="G3864" t="n">
        <v>5.32835</v>
      </c>
    </row>
    <row r="3865">
      <c r="A3865" t="inlineStr">
        <is>
          <t>Daily_Minor_Stops_2026_09_18.xlsx</t>
        </is>
      </c>
      <c r="B3865" t="inlineStr">
        <is>
          <t>Samridhi 5 Star Line</t>
        </is>
      </c>
      <c r="C3865" s="80" t="n">
        <v>46221</v>
      </c>
      <c r="D3865" t="inlineStr">
        <is>
          <t>FS-HCM-4</t>
        </is>
      </c>
      <c r="E3865" t="inlineStr">
        <is>
          <t>HXX: Film Is Broken</t>
        </is>
      </c>
      <c r="F3865" t="n">
        <v>4</v>
      </c>
      <c r="G3865" t="n">
        <v>3.83181666666667</v>
      </c>
    </row>
    <row r="3866">
      <c r="A3866" t="inlineStr">
        <is>
          <t>Daily_Minor_Stops_2026_09_18.xlsx</t>
        </is>
      </c>
      <c r="B3866" t="inlineStr">
        <is>
          <t>Samridhi 5 Star Line</t>
        </is>
      </c>
      <c r="C3866" s="80" t="n">
        <v>46221</v>
      </c>
      <c r="D3866" t="inlineStr">
        <is>
          <t>FS-HCM-4</t>
        </is>
      </c>
      <c r="E3866" t="inlineStr">
        <is>
          <t>FBX: Jam At Infeed</t>
        </is>
      </c>
      <c r="F3866" t="n">
        <v>4</v>
      </c>
      <c r="G3866" t="n">
        <v>1.50115</v>
      </c>
    </row>
    <row r="3867">
      <c r="A3867" t="inlineStr">
        <is>
          <t>Daily_Minor_Stops_2026_09_18.xlsx</t>
        </is>
      </c>
      <c r="B3867" t="inlineStr">
        <is>
          <t>Samridhi 5 Star Line</t>
        </is>
      </c>
      <c r="C3867" s="80" t="n">
        <v>46221</v>
      </c>
      <c r="D3867" t="inlineStr">
        <is>
          <t>FS-HRM-5</t>
        </is>
      </c>
      <c r="E3867" t="inlineStr">
        <is>
          <t>Position Error-2</t>
        </is>
      </c>
      <c r="F3867" t="n">
        <v>3</v>
      </c>
      <c r="G3867" t="n">
        <v>1.49981666666667</v>
      </c>
    </row>
    <row r="3868">
      <c r="A3868" t="inlineStr">
        <is>
          <t>Daily_Minor_Stops_2026_09_18.xlsx</t>
        </is>
      </c>
      <c r="B3868" t="inlineStr">
        <is>
          <t>Samridhi 5 Star Line</t>
        </is>
      </c>
      <c r="C3868" s="80" t="n">
        <v>46221</v>
      </c>
      <c r="D3868" t="inlineStr">
        <is>
          <t>FS-HRM-5</t>
        </is>
      </c>
      <c r="E3868" t="inlineStr">
        <is>
          <t>Cover Machine Outfeed Open</t>
        </is>
      </c>
      <c r="F3868" t="n">
        <v>3</v>
      </c>
      <c r="G3868" t="n">
        <v>4.1736</v>
      </c>
    </row>
    <row r="3869">
      <c r="A3869" t="inlineStr">
        <is>
          <t>Daily_Minor_Stops_2026_09_18.xlsx</t>
        </is>
      </c>
      <c r="B3869" t="inlineStr">
        <is>
          <t>Samridhi 5 Star Line</t>
        </is>
      </c>
      <c r="C3869" s="80" t="n">
        <v>46221</v>
      </c>
      <c r="D3869" t="inlineStr">
        <is>
          <t>FS-TTLi-1</t>
        </is>
      </c>
      <c r="E3869" t="inlineStr">
        <is>
          <t>TTL1X/CS11: Lost Tray In Sliding Area</t>
        </is>
      </c>
      <c r="F3869" t="n">
        <v>3</v>
      </c>
      <c r="G3869" t="n">
        <v>0.49125</v>
      </c>
    </row>
    <row r="3870">
      <c r="A3870" t="inlineStr">
        <is>
          <t>Daily_Minor_Stops_2026_09_18.xlsx</t>
        </is>
      </c>
      <c r="B3870" t="inlineStr">
        <is>
          <t>Samridhi 5 Star Line</t>
        </is>
      </c>
      <c r="C3870" s="80" t="n">
        <v>46221</v>
      </c>
      <c r="D3870" t="inlineStr">
        <is>
          <t>FS-TTLi-1</t>
        </is>
      </c>
      <c r="E3870" t="inlineStr">
        <is>
          <t>FOR/BP11: Hand Over Of Blank Failed</t>
        </is>
      </c>
      <c r="F3870" t="n">
        <v>4</v>
      </c>
      <c r="G3870" t="n">
        <v>2.00795</v>
      </c>
    </row>
    <row r="3871">
      <c r="A3871" t="inlineStr">
        <is>
          <t>Daily_Minor_Stops_2026_09_18.xlsx</t>
        </is>
      </c>
      <c r="B3871" t="inlineStr">
        <is>
          <t>Samridhi 5 Star Line</t>
        </is>
      </c>
      <c r="C3871" s="80" t="n">
        <v>46221</v>
      </c>
      <c r="D3871" t="inlineStr">
        <is>
          <t>FS-TTLi-2</t>
        </is>
      </c>
      <c r="E3871" t="inlineStr">
        <is>
          <t>FOR/FT11: Hand Over Failure Of Tray</t>
        </is>
      </c>
      <c r="F3871" t="n">
        <v>14</v>
      </c>
      <c r="G3871" t="n">
        <v>7.32703333333333</v>
      </c>
    </row>
    <row r="3872">
      <c r="A3872" t="inlineStr">
        <is>
          <t>Daily_Minor_Stops_2026_09_18.xlsx</t>
        </is>
      </c>
      <c r="B3872" t="inlineStr">
        <is>
          <t>Samridhi 5 Star Line</t>
        </is>
      </c>
      <c r="C3872" s="80" t="n">
        <v>46221</v>
      </c>
      <c r="D3872" t="inlineStr">
        <is>
          <t>FS-TTLi-2</t>
        </is>
      </c>
      <c r="E3872" t="inlineStr">
        <is>
          <t>FOR/BP11: Hand Over Of Blank Failed</t>
        </is>
      </c>
      <c r="F3872" t="n">
        <v>11</v>
      </c>
      <c r="G3872" t="n">
        <v>6.0092</v>
      </c>
    </row>
    <row r="3873">
      <c r="A3873" t="inlineStr">
        <is>
          <t>Daily_Minor_Stops_2026_09_18.xlsx</t>
        </is>
      </c>
      <c r="B3873" t="inlineStr">
        <is>
          <t>Samridhi 5 Star Line</t>
        </is>
      </c>
      <c r="C3873" s="80" t="n">
        <v>46221</v>
      </c>
      <c r="D3873" t="inlineStr">
        <is>
          <t>FS-TTLi-3</t>
        </is>
      </c>
      <c r="E3873" t="inlineStr">
        <is>
          <t>LOD/SM: Calculation Active</t>
        </is>
      </c>
      <c r="F3873" t="n">
        <v>3</v>
      </c>
      <c r="G3873" t="n">
        <v>0.840716666666667</v>
      </c>
    </row>
    <row r="3874">
      <c r="A3874" t="inlineStr">
        <is>
          <t>Daily_Minor_Stops_2026_09_18.xlsx</t>
        </is>
      </c>
      <c r="B3874" t="inlineStr">
        <is>
          <t>Samridhi 5 Star Line</t>
        </is>
      </c>
      <c r="C3874" s="80" t="n">
        <v>46221</v>
      </c>
      <c r="D3874" t="inlineStr">
        <is>
          <t>FS-TTLi-3</t>
        </is>
      </c>
      <c r="E3874" t="inlineStr">
        <is>
          <t>FOR/BP11: Hand Over Of Blank Failed</t>
        </is>
      </c>
      <c r="F3874" t="n">
        <v>8</v>
      </c>
      <c r="G3874" t="n">
        <v>6.82628333333333</v>
      </c>
    </row>
    <row r="3875">
      <c r="A3875" t="inlineStr">
        <is>
          <t>Daily_Minor_Stops_2026_09_18.xlsx</t>
        </is>
      </c>
      <c r="B3875" t="inlineStr">
        <is>
          <t>Samridhi 5 Star Line</t>
        </is>
      </c>
      <c r="C3875" s="80" t="n">
        <v>46221</v>
      </c>
      <c r="D3875" t="inlineStr">
        <is>
          <t>FS-TTLi-4</t>
        </is>
      </c>
      <c r="E3875" t="inlineStr">
        <is>
          <t>LOD/PGR11: Infeed Crash</t>
        </is>
      </c>
      <c r="F3875" t="n">
        <v>4</v>
      </c>
      <c r="G3875" t="n">
        <v>2.99545</v>
      </c>
    </row>
    <row r="3876">
      <c r="A3876" t="inlineStr">
        <is>
          <t>Daily_Minor_Stops_2026_09_18.xlsx</t>
        </is>
      </c>
      <c r="B3876" t="inlineStr">
        <is>
          <t>Samridhi 5 Star Line</t>
        </is>
      </c>
      <c r="C3876" s="80" t="n">
        <v>46221</v>
      </c>
      <c r="D3876" t="inlineStr">
        <is>
          <t>FS-TTLi-4</t>
        </is>
      </c>
      <c r="E3876" t="inlineStr">
        <is>
          <t>LOD/DOR: Door 2 Not Locked</t>
        </is>
      </c>
      <c r="F3876" t="n">
        <v>2</v>
      </c>
      <c r="G3876" t="n">
        <v>1.00728333333333</v>
      </c>
    </row>
    <row r="3877">
      <c r="A3877" t="inlineStr">
        <is>
          <t>Daily_Minor_Stops_2026_09_18.xlsx</t>
        </is>
      </c>
      <c r="B3877" t="inlineStr">
        <is>
          <t>Samridhi 5 Star Line</t>
        </is>
      </c>
      <c r="C3877" s="80" t="n">
        <v>46221</v>
      </c>
      <c r="D3877" t="inlineStr">
        <is>
          <t>FS-TTM-5</t>
        </is>
      </c>
      <c r="E3877" t="inlineStr">
        <is>
          <t>Pusher Drop-Sensor Fault</t>
        </is>
      </c>
      <c r="F3877" t="n">
        <v>7</v>
      </c>
      <c r="G3877" t="n">
        <v>25.5035333333333</v>
      </c>
    </row>
    <row r="3878">
      <c r="A3878" t="inlineStr">
        <is>
          <t>Daily_Minor_Stops_2026_09_18.xlsx</t>
        </is>
      </c>
      <c r="B3878" t="inlineStr">
        <is>
          <t>Samridhi 5 Star Line</t>
        </is>
      </c>
      <c r="C3878" s="80" t="n">
        <v>46221</v>
      </c>
      <c r="D3878" t="inlineStr">
        <is>
          <t>FS-TTM-5</t>
        </is>
      </c>
      <c r="E3878" t="inlineStr">
        <is>
          <t>Infeed Crash</t>
        </is>
      </c>
      <c r="F3878" t="n">
        <v>6</v>
      </c>
      <c r="G3878" t="n">
        <v>4.4923</v>
      </c>
    </row>
    <row r="3879">
      <c r="A3879" t="inlineStr">
        <is>
          <t>Daily_Minor_Stops_2026_09_18.xlsx</t>
        </is>
      </c>
      <c r="B3879" t="inlineStr">
        <is>
          <t>Samridhi 5 Star Line</t>
        </is>
      </c>
      <c r="C3879" s="80" t="n">
        <v>46222</v>
      </c>
      <c r="D3879" t="inlineStr">
        <is>
          <t>FS-HCM-1</t>
        </is>
      </c>
      <c r="E3879" t="inlineStr">
        <is>
          <t>HXX: Film Is Broken</t>
        </is>
      </c>
      <c r="F3879" t="n">
        <v>6</v>
      </c>
      <c r="G3879" t="n">
        <v>7.49065</v>
      </c>
    </row>
    <row r="3880">
      <c r="A3880" t="inlineStr">
        <is>
          <t>Daily_Minor_Stops_2026_09_18.xlsx</t>
        </is>
      </c>
      <c r="B3880" t="inlineStr">
        <is>
          <t>Samridhi 5 Star Line</t>
        </is>
      </c>
      <c r="C3880" s="80" t="n">
        <v>46222</v>
      </c>
      <c r="D3880" t="inlineStr">
        <is>
          <t>FS-HCM-1</t>
        </is>
      </c>
      <c r="E3880" t="inlineStr">
        <is>
          <t>FBX: Overflow At Infeed</t>
        </is>
      </c>
      <c r="F3880" t="n">
        <v>4</v>
      </c>
      <c r="G3880" t="n">
        <v>1.15815</v>
      </c>
    </row>
    <row r="3881">
      <c r="A3881" t="inlineStr">
        <is>
          <t>Daily_Minor_Stops_2026_09_18.xlsx</t>
        </is>
      </c>
      <c r="B3881" t="inlineStr">
        <is>
          <t>Samridhi 5 Star Line</t>
        </is>
      </c>
      <c r="C3881" s="80" t="n">
        <v>46222</v>
      </c>
      <c r="D3881" t="inlineStr">
        <is>
          <t>FS-HCM-2</t>
        </is>
      </c>
      <c r="E3881" t="inlineStr">
        <is>
          <t>HXX: Double Package Rejected many times</t>
        </is>
      </c>
      <c r="F3881" t="n">
        <v>9</v>
      </c>
      <c r="G3881" t="n">
        <v>12.6811833333333</v>
      </c>
    </row>
    <row r="3882">
      <c r="A3882" t="inlineStr">
        <is>
          <t>Daily_Minor_Stops_2026_09_18.xlsx</t>
        </is>
      </c>
      <c r="B3882" t="inlineStr">
        <is>
          <t>Samridhi 5 Star Line</t>
        </is>
      </c>
      <c r="C3882" s="80" t="n">
        <v>46222</v>
      </c>
      <c r="D3882" t="inlineStr">
        <is>
          <t>FS-HCM-2</t>
        </is>
      </c>
      <c r="E3882" t="inlineStr">
        <is>
          <t>HXX: Both Film Reels Are Empty</t>
        </is>
      </c>
      <c r="F3882" t="n">
        <v>11</v>
      </c>
      <c r="G3882" t="n">
        <v>5.17001666666667</v>
      </c>
    </row>
    <row r="3883">
      <c r="A3883" t="inlineStr">
        <is>
          <t>Daily_Minor_Stops_2026_09_18.xlsx</t>
        </is>
      </c>
      <c r="B3883" t="inlineStr">
        <is>
          <t>Samridhi 5 Star Line</t>
        </is>
      </c>
      <c r="C3883" s="80" t="n">
        <v>46222</v>
      </c>
      <c r="D3883" t="inlineStr">
        <is>
          <t>FS-HCM-3</t>
        </is>
      </c>
      <c r="E3883" t="inlineStr">
        <is>
          <t>HXX: Registration Mark Not Detected</t>
        </is>
      </c>
      <c r="F3883" t="n">
        <v>11</v>
      </c>
      <c r="G3883" t="n">
        <v>6.83048333333333</v>
      </c>
    </row>
    <row r="3884">
      <c r="A3884" t="inlineStr">
        <is>
          <t>Daily_Minor_Stops_2026_09_18.xlsx</t>
        </is>
      </c>
      <c r="B3884" t="inlineStr">
        <is>
          <t>Samridhi 5 Star Line</t>
        </is>
      </c>
      <c r="C3884" s="80" t="n">
        <v>46222</v>
      </c>
      <c r="D3884" t="inlineStr">
        <is>
          <t>FS-HCM-3</t>
        </is>
      </c>
      <c r="E3884" t="inlineStr">
        <is>
          <t>HXX: Film Is Broken</t>
        </is>
      </c>
      <c r="F3884" t="n">
        <v>12</v>
      </c>
      <c r="G3884" t="n">
        <v>13.6764166666667</v>
      </c>
    </row>
    <row r="3885">
      <c r="A3885" t="inlineStr">
        <is>
          <t>Daily_Minor_Stops_2026_09_18.xlsx</t>
        </is>
      </c>
      <c r="B3885" t="inlineStr">
        <is>
          <t>Samridhi 5 Star Line</t>
        </is>
      </c>
      <c r="C3885" s="80" t="n">
        <v>46222</v>
      </c>
      <c r="D3885" t="inlineStr">
        <is>
          <t>FS-HCM-4</t>
        </is>
      </c>
      <c r="E3885" t="inlineStr">
        <is>
          <t>HXX: Film Registration Error</t>
        </is>
      </c>
      <c r="F3885" t="n">
        <v>3</v>
      </c>
      <c r="G3885" t="n">
        <v>0.333616666666667</v>
      </c>
    </row>
    <row r="3886">
      <c r="A3886" t="inlineStr">
        <is>
          <t>Daily_Minor_Stops_2026_09_18.xlsx</t>
        </is>
      </c>
      <c r="B3886" t="inlineStr">
        <is>
          <t>Samridhi 5 Star Line</t>
        </is>
      </c>
      <c r="C3886" s="80" t="n">
        <v>46222</v>
      </c>
      <c r="D3886" t="inlineStr">
        <is>
          <t>FS-HCM-4</t>
        </is>
      </c>
      <c r="E3886" t="inlineStr">
        <is>
          <t>Cover Machine Discharge Open</t>
        </is>
      </c>
      <c r="F3886" t="n">
        <v>2</v>
      </c>
      <c r="G3886" t="n">
        <v>0.841516666666667</v>
      </c>
    </row>
    <row r="3887">
      <c r="A3887" t="inlineStr">
        <is>
          <t>Daily_Minor_Stops_2026_09_18.xlsx</t>
        </is>
      </c>
      <c r="B3887" t="inlineStr">
        <is>
          <t>Samridhi 5 Star Line</t>
        </is>
      </c>
      <c r="C3887" s="80" t="n">
        <v>46222</v>
      </c>
      <c r="D3887" t="inlineStr">
        <is>
          <t>FS-HRM-5</t>
        </is>
      </c>
      <c r="E3887" t="inlineStr">
        <is>
          <t>Registration Mark Not Detected</t>
        </is>
      </c>
      <c r="F3887" t="n">
        <v>4</v>
      </c>
      <c r="G3887" t="n">
        <v>10.5017833333333</v>
      </c>
    </row>
    <row r="3888">
      <c r="A3888" t="inlineStr">
        <is>
          <t>Daily_Minor_Stops_2026_09_18.xlsx</t>
        </is>
      </c>
      <c r="B3888" t="inlineStr">
        <is>
          <t>Samridhi 5 Star Line</t>
        </is>
      </c>
      <c r="C3888" s="80" t="n">
        <v>46222</v>
      </c>
      <c r="D3888" t="inlineStr">
        <is>
          <t>FS-HRM-5</t>
        </is>
      </c>
      <c r="E3888" t="inlineStr">
        <is>
          <t>Cover Machine Outfeed Open</t>
        </is>
      </c>
      <c r="F3888" t="n">
        <v>5</v>
      </c>
      <c r="G3888" t="n">
        <v>0.48645</v>
      </c>
    </row>
    <row r="3889">
      <c r="A3889" t="inlineStr">
        <is>
          <t>Daily_Minor_Stops_2026_09_18.xlsx</t>
        </is>
      </c>
      <c r="B3889" t="inlineStr">
        <is>
          <t>Samridhi 5 Star Line</t>
        </is>
      </c>
      <c r="C3889" s="80" t="n">
        <v>46222</v>
      </c>
      <c r="D3889" t="inlineStr">
        <is>
          <t>FS-TTLi-1</t>
        </is>
      </c>
      <c r="E3889" t="inlineStr">
        <is>
          <t>TTL1X/CS11: Lost Tray In Sliding Area</t>
        </is>
      </c>
      <c r="F3889" t="n">
        <v>2</v>
      </c>
      <c r="G3889" t="n">
        <v>0.332666666666667</v>
      </c>
    </row>
    <row r="3890">
      <c r="A3890" t="inlineStr">
        <is>
          <t>Daily_Minor_Stops_2026_09_18.xlsx</t>
        </is>
      </c>
      <c r="B3890" t="inlineStr">
        <is>
          <t>Samridhi 5 Star Line</t>
        </is>
      </c>
      <c r="C3890" s="80" t="n">
        <v>46222</v>
      </c>
      <c r="D3890" t="inlineStr">
        <is>
          <t>FS-TTLi-1</t>
        </is>
      </c>
      <c r="E3890" t="inlineStr">
        <is>
          <t>FOR/BP11: Hand Over Of Blank Failed</t>
        </is>
      </c>
      <c r="F3890" t="n">
        <v>5</v>
      </c>
      <c r="G3890" t="n">
        <v>1.51281666666667</v>
      </c>
    </row>
    <row r="3891">
      <c r="A3891" t="inlineStr">
        <is>
          <t>Daily_Minor_Stops_2026_09_18.xlsx</t>
        </is>
      </c>
      <c r="B3891" t="inlineStr">
        <is>
          <t>Samridhi 5 Star Line</t>
        </is>
      </c>
      <c r="C3891" s="80" t="n">
        <v>46222</v>
      </c>
      <c r="D3891" t="inlineStr">
        <is>
          <t>FS-TTLi-2</t>
        </is>
      </c>
      <c r="E3891" t="inlineStr">
        <is>
          <t>LOD/UDI: Synchlink PI - Connection Error</t>
        </is>
      </c>
      <c r="F3891" t="n">
        <v>2</v>
      </c>
      <c r="G3891" t="n">
        <v>0.1589</v>
      </c>
    </row>
    <row r="3892">
      <c r="A3892" t="inlineStr">
        <is>
          <t>Daily_Minor_Stops_2026_09_18.xlsx</t>
        </is>
      </c>
      <c r="B3892" t="inlineStr">
        <is>
          <t>Samridhi 5 Star Line</t>
        </is>
      </c>
      <c r="C3892" s="80" t="n">
        <v>46222</v>
      </c>
      <c r="D3892" t="inlineStr">
        <is>
          <t>FS-TTLi-2</t>
        </is>
      </c>
      <c r="E3892" t="inlineStr">
        <is>
          <t>LOD/PGR11: Trains To Near</t>
        </is>
      </c>
      <c r="F3892" t="n">
        <v>2</v>
      </c>
      <c r="G3892" t="n">
        <v>0.1668</v>
      </c>
    </row>
    <row r="3893">
      <c r="A3893" t="inlineStr">
        <is>
          <t>Daily_Minor_Stops_2026_09_18.xlsx</t>
        </is>
      </c>
      <c r="B3893" t="inlineStr">
        <is>
          <t>Samridhi 5 Star Line</t>
        </is>
      </c>
      <c r="C3893" s="80" t="n">
        <v>46222</v>
      </c>
      <c r="D3893" t="inlineStr">
        <is>
          <t>FS-TTLi-3</t>
        </is>
      </c>
      <c r="E3893" t="inlineStr">
        <is>
          <t>LOD/TPG11: Move Time Out</t>
        </is>
      </c>
      <c r="F3893" t="n">
        <v>8</v>
      </c>
      <c r="G3893" t="n">
        <v>5.66765</v>
      </c>
    </row>
    <row r="3894">
      <c r="A3894" t="inlineStr">
        <is>
          <t>Daily_Minor_Stops_2026_09_18.xlsx</t>
        </is>
      </c>
      <c r="B3894" t="inlineStr">
        <is>
          <t>Samridhi 5 Star Line</t>
        </is>
      </c>
      <c r="C3894" s="80" t="n">
        <v>46222</v>
      </c>
      <c r="D3894" t="inlineStr">
        <is>
          <t>FS-TTLi-3</t>
        </is>
      </c>
      <c r="E3894" t="inlineStr">
        <is>
          <t>FOR/BP11: Hand Over Of Blank Failed</t>
        </is>
      </c>
      <c r="F3894" t="n">
        <v>4</v>
      </c>
      <c r="G3894" t="n">
        <v>1.16745</v>
      </c>
    </row>
    <row r="3895">
      <c r="A3895" t="inlineStr">
        <is>
          <t>Daily_Minor_Stops_2026_09_18.xlsx</t>
        </is>
      </c>
      <c r="B3895" t="inlineStr">
        <is>
          <t>Samridhi 5 Star Line</t>
        </is>
      </c>
      <c r="C3895" s="80" t="n">
        <v>46222</v>
      </c>
      <c r="D3895" t="inlineStr">
        <is>
          <t>FS-TTLi-4</t>
        </is>
      </c>
      <c r="E3895" t="inlineStr">
        <is>
          <t>LOD/PGR11: Infeed Crash</t>
        </is>
      </c>
      <c r="F3895" t="n">
        <v>3</v>
      </c>
      <c r="G3895" t="n">
        <v>1.15946666666667</v>
      </c>
    </row>
    <row r="3896">
      <c r="A3896" t="inlineStr">
        <is>
          <t>Daily_Minor_Stops_2026_09_18.xlsx</t>
        </is>
      </c>
      <c r="B3896" t="inlineStr">
        <is>
          <t>Samridhi 5 Star Line</t>
        </is>
      </c>
      <c r="C3896" s="80" t="n">
        <v>46222</v>
      </c>
      <c r="D3896" t="inlineStr">
        <is>
          <t>FS-TTLi-4</t>
        </is>
      </c>
      <c r="E3896" t="inlineStr">
        <is>
          <t>FOR/BP11: Hand Over Of Blank Failed</t>
        </is>
      </c>
      <c r="F3896" t="n">
        <v>2</v>
      </c>
      <c r="G3896" t="n">
        <v>0.166983333333333</v>
      </c>
    </row>
    <row r="3897">
      <c r="A3897" t="inlineStr">
        <is>
          <t>Daily_Minor_Stops_2026_09_18.xlsx</t>
        </is>
      </c>
      <c r="B3897" t="inlineStr">
        <is>
          <t>Samridhi 5 Star Line</t>
        </is>
      </c>
      <c r="C3897" s="80" t="n">
        <v>46222</v>
      </c>
      <c r="D3897" t="inlineStr">
        <is>
          <t>FS-TTM-5</t>
        </is>
      </c>
      <c r="E3897" t="inlineStr">
        <is>
          <t>Infeed Crash</t>
        </is>
      </c>
      <c r="F3897" t="n">
        <v>16</v>
      </c>
      <c r="G3897" t="n">
        <v>18.1941666666667</v>
      </c>
    </row>
    <row r="3898">
      <c r="A3898" t="inlineStr">
        <is>
          <t>Daily_Minor_Stops_2026_09_18.xlsx</t>
        </is>
      </c>
      <c r="B3898" t="inlineStr">
        <is>
          <t>Samridhi 5 Star Line</t>
        </is>
      </c>
      <c r="C3898" s="80" t="n">
        <v>46222</v>
      </c>
      <c r="D3898" t="inlineStr">
        <is>
          <t>FS-TTM-5</t>
        </is>
      </c>
      <c r="E3898" t="inlineStr">
        <is>
          <t>Gripper Crashed-1</t>
        </is>
      </c>
      <c r="F3898" t="n">
        <v>11</v>
      </c>
      <c r="G3898" t="n">
        <v>17.1680333333333</v>
      </c>
    </row>
    <row r="3899">
      <c r="A3899" t="inlineStr">
        <is>
          <t>Daily_Minor_Stops_2026_09_18.xlsx</t>
        </is>
      </c>
      <c r="B3899" t="inlineStr">
        <is>
          <t>Samridhi 5 Star Line</t>
        </is>
      </c>
      <c r="C3899" s="80" t="n">
        <v>46223</v>
      </c>
      <c r="D3899" t="inlineStr">
        <is>
          <t>FS-HCM-1</t>
        </is>
      </c>
      <c r="E3899" t="inlineStr">
        <is>
          <t>HXX: Film Is Broken</t>
        </is>
      </c>
      <c r="F3899" t="n">
        <v>9</v>
      </c>
      <c r="G3899" t="n">
        <v>10.0006666666667</v>
      </c>
    </row>
    <row r="3900">
      <c r="A3900" t="inlineStr">
        <is>
          <t>Daily_Minor_Stops_2026_09_18.xlsx</t>
        </is>
      </c>
      <c r="B3900" t="inlineStr">
        <is>
          <t>Samridhi 5 Star Line</t>
        </is>
      </c>
      <c r="C3900" s="80" t="n">
        <v>46223</v>
      </c>
      <c r="D3900" t="inlineStr">
        <is>
          <t>FS-HCM-1</t>
        </is>
      </c>
      <c r="E3900" t="inlineStr">
        <is>
          <t>Door Machine Discharge Open</t>
        </is>
      </c>
      <c r="F3900" t="n">
        <v>3</v>
      </c>
      <c r="G3900" t="n">
        <v>1.83178333333333</v>
      </c>
    </row>
    <row r="3901">
      <c r="A3901" t="inlineStr">
        <is>
          <t>Daily_Minor_Stops_2026_09_18.xlsx</t>
        </is>
      </c>
      <c r="B3901" t="inlineStr">
        <is>
          <t>Samridhi 5 Star Line</t>
        </is>
      </c>
      <c r="C3901" s="80" t="n">
        <v>46223</v>
      </c>
      <c r="D3901" t="inlineStr">
        <is>
          <t>FS-HCM-2</t>
        </is>
      </c>
      <c r="E3901" t="inlineStr">
        <is>
          <t>HXX: Film Is Broken</t>
        </is>
      </c>
      <c r="F3901" t="n">
        <v>8</v>
      </c>
      <c r="G3901" t="n">
        <v>6.33623333333333</v>
      </c>
    </row>
    <row r="3902">
      <c r="A3902" t="inlineStr">
        <is>
          <t>Daily_Minor_Stops_2026_09_18.xlsx</t>
        </is>
      </c>
      <c r="B3902" t="inlineStr">
        <is>
          <t>Samridhi 5 Star Line</t>
        </is>
      </c>
      <c r="C3902" s="80" t="n">
        <v>46223</v>
      </c>
      <c r="D3902" t="inlineStr">
        <is>
          <t>FS-HCM-2</t>
        </is>
      </c>
      <c r="E3902" t="inlineStr">
        <is>
          <t>Cover Machine Discharge Open</t>
        </is>
      </c>
      <c r="F3902" t="n">
        <v>6</v>
      </c>
      <c r="G3902" t="n">
        <v>11.4856</v>
      </c>
    </row>
    <row r="3903">
      <c r="A3903" t="inlineStr">
        <is>
          <t>Daily_Minor_Stops_2026_09_18.xlsx</t>
        </is>
      </c>
      <c r="B3903" t="inlineStr">
        <is>
          <t>Samridhi 5 Star Line</t>
        </is>
      </c>
      <c r="C3903" s="80" t="n">
        <v>46223</v>
      </c>
      <c r="D3903" t="inlineStr">
        <is>
          <t>FS-HCM-3</t>
        </is>
      </c>
      <c r="E3903" t="inlineStr">
        <is>
          <t>HXX: Film Is Broken</t>
        </is>
      </c>
      <c r="F3903" t="n">
        <v>14</v>
      </c>
      <c r="G3903" t="n">
        <v>15.5057833333333</v>
      </c>
    </row>
    <row r="3904">
      <c r="A3904" t="inlineStr">
        <is>
          <t>Daily_Minor_Stops_2026_09_18.xlsx</t>
        </is>
      </c>
      <c r="B3904" t="inlineStr">
        <is>
          <t>Samridhi 5 Star Line</t>
        </is>
      </c>
      <c r="C3904" s="80" t="n">
        <v>46223</v>
      </c>
      <c r="D3904" t="inlineStr">
        <is>
          <t>FS-HCM-3</t>
        </is>
      </c>
      <c r="E3904" t="inlineStr">
        <is>
          <t>HXX: Both Film Reels Are Empty</t>
        </is>
      </c>
      <c r="F3904" t="n">
        <v>9</v>
      </c>
      <c r="G3904" t="n">
        <v>5.9936</v>
      </c>
    </row>
    <row r="3905">
      <c r="A3905" t="inlineStr">
        <is>
          <t>Daily_Minor_Stops_2026_09_18.xlsx</t>
        </is>
      </c>
      <c r="B3905" t="inlineStr">
        <is>
          <t>Samridhi 5 Star Line</t>
        </is>
      </c>
      <c r="C3905" s="80" t="n">
        <v>46223</v>
      </c>
      <c r="D3905" t="inlineStr">
        <is>
          <t>FS-HCM-4</t>
        </is>
      </c>
      <c r="E3905" t="inlineStr">
        <is>
          <t>HXX: Both Film Reels Are Empty</t>
        </is>
      </c>
      <c r="F3905" t="n">
        <v>2</v>
      </c>
      <c r="G3905" t="n">
        <v>0.327</v>
      </c>
    </row>
    <row r="3906">
      <c r="A3906" t="inlineStr">
        <is>
          <t>Daily_Minor_Stops_2026_09_18.xlsx</t>
        </is>
      </c>
      <c r="B3906" t="inlineStr">
        <is>
          <t>Samridhi 5 Star Line</t>
        </is>
      </c>
      <c r="C3906" s="80" t="n">
        <v>46223</v>
      </c>
      <c r="D3906" t="inlineStr">
        <is>
          <t>FS-HCM-4</t>
        </is>
      </c>
      <c r="E3906" t="inlineStr">
        <is>
          <t>Cover Machine Discharge Open</t>
        </is>
      </c>
      <c r="F3906" t="n">
        <v>2</v>
      </c>
      <c r="G3906" t="n">
        <v>1.0004</v>
      </c>
    </row>
    <row r="3907">
      <c r="A3907" t="inlineStr">
        <is>
          <t>Daily_Minor_Stops_2026_09_18.xlsx</t>
        </is>
      </c>
      <c r="B3907" t="inlineStr">
        <is>
          <t>Samridhi 5 Star Line</t>
        </is>
      </c>
      <c r="C3907" s="80" t="n">
        <v>46223</v>
      </c>
      <c r="D3907" t="inlineStr">
        <is>
          <t>FS-HRM-5</t>
        </is>
      </c>
      <c r="E3907" t="inlineStr">
        <is>
          <t>Film Is Broken-1</t>
        </is>
      </c>
      <c r="F3907" t="n">
        <v>3</v>
      </c>
      <c r="G3907" t="n">
        <v>4.992</v>
      </c>
    </row>
    <row r="3908">
      <c r="A3908" t="inlineStr">
        <is>
          <t>Daily_Minor_Stops_2026_09_18.xlsx</t>
        </is>
      </c>
      <c r="B3908" t="inlineStr">
        <is>
          <t>Samridhi 5 Star Line</t>
        </is>
      </c>
      <c r="C3908" s="80" t="n">
        <v>46223</v>
      </c>
      <c r="D3908" t="inlineStr">
        <is>
          <t>FS-HRM-5</t>
        </is>
      </c>
      <c r="E3908" t="inlineStr">
        <is>
          <t>Cover Machine Outfeed Open</t>
        </is>
      </c>
      <c r="F3908" t="n">
        <v>6</v>
      </c>
      <c r="G3908" t="n">
        <v>9.16706666666667</v>
      </c>
    </row>
    <row r="3909">
      <c r="A3909" t="inlineStr">
        <is>
          <t>Daily_Minor_Stops_2026_09_18.xlsx</t>
        </is>
      </c>
      <c r="B3909" t="inlineStr">
        <is>
          <t>Samridhi 5 Star Line</t>
        </is>
      </c>
      <c r="C3909" s="80" t="n">
        <v>46223</v>
      </c>
      <c r="D3909" t="inlineStr">
        <is>
          <t>FS-TTLi-1</t>
        </is>
      </c>
      <c r="E3909" t="inlineStr">
        <is>
          <t>TTL1X/CS11: Lost Tray In Sliding Area</t>
        </is>
      </c>
      <c r="F3909" t="n">
        <v>2</v>
      </c>
      <c r="G3909" t="n">
        <v>1.00038333333333</v>
      </c>
    </row>
    <row r="3910">
      <c r="A3910" t="inlineStr">
        <is>
          <t>Daily_Minor_Stops_2026_09_18.xlsx</t>
        </is>
      </c>
      <c r="B3910" t="inlineStr">
        <is>
          <t>Samridhi 5 Star Line</t>
        </is>
      </c>
      <c r="C3910" s="80" t="n">
        <v>46223</v>
      </c>
      <c r="D3910" t="inlineStr">
        <is>
          <t>FS-TTLi-1</t>
        </is>
      </c>
      <c r="E3910" t="inlineStr">
        <is>
          <t>FOR/BP11: Hand Over Of Blank Failed</t>
        </is>
      </c>
      <c r="F3910" t="n">
        <v>10</v>
      </c>
      <c r="G3910" t="n">
        <v>4.17596666666667</v>
      </c>
    </row>
    <row r="3911">
      <c r="A3911" t="inlineStr">
        <is>
          <t>Daily_Minor_Stops_2026_09_18.xlsx</t>
        </is>
      </c>
      <c r="B3911" t="inlineStr">
        <is>
          <t>Samridhi 5 Star Line</t>
        </is>
      </c>
      <c r="C3911" s="80" t="n">
        <v>46223</v>
      </c>
      <c r="D3911" t="inlineStr">
        <is>
          <t>FS-TTLi-2</t>
        </is>
      </c>
      <c r="E3911" t="inlineStr">
        <is>
          <t>TTL1X/CS11: Lost Tray In Sliding Area</t>
        </is>
      </c>
      <c r="F3911" t="n">
        <v>3</v>
      </c>
      <c r="G3911" t="n">
        <v>1.1738</v>
      </c>
    </row>
    <row r="3912">
      <c r="A3912" t="inlineStr">
        <is>
          <t>Daily_Minor_Stops_2026_09_18.xlsx</t>
        </is>
      </c>
      <c r="B3912" t="inlineStr">
        <is>
          <t>Samridhi 5 Star Line</t>
        </is>
      </c>
      <c r="C3912" s="80" t="n">
        <v>46223</v>
      </c>
      <c r="D3912" t="inlineStr">
        <is>
          <t>FS-TTLi-2</t>
        </is>
      </c>
      <c r="E3912" t="inlineStr">
        <is>
          <t>LOD/TPG11: Move Time Out</t>
        </is>
      </c>
      <c r="F3912" t="n">
        <v>3</v>
      </c>
      <c r="G3912" t="n">
        <v>0.833783333333333</v>
      </c>
    </row>
    <row r="3913">
      <c r="A3913" t="inlineStr">
        <is>
          <t>Daily_Minor_Stops_2026_09_18.xlsx</t>
        </is>
      </c>
      <c r="B3913" t="inlineStr">
        <is>
          <t>Samridhi 5 Star Line</t>
        </is>
      </c>
      <c r="C3913" s="80" t="n">
        <v>46223</v>
      </c>
      <c r="D3913" t="inlineStr">
        <is>
          <t>FS-TTLi-3</t>
        </is>
      </c>
      <c r="E3913" t="inlineStr">
        <is>
          <t>LOD/TPG11: Move Time Out</t>
        </is>
      </c>
      <c r="F3913" t="n">
        <v>8</v>
      </c>
      <c r="G3913" t="n">
        <v>4.64133333333333</v>
      </c>
    </row>
    <row r="3914">
      <c r="A3914" t="inlineStr">
        <is>
          <t>Daily_Minor_Stops_2026_09_18.xlsx</t>
        </is>
      </c>
      <c r="B3914" t="inlineStr">
        <is>
          <t>Samridhi 5 Star Line</t>
        </is>
      </c>
      <c r="C3914" s="80" t="n">
        <v>46223</v>
      </c>
      <c r="D3914" t="inlineStr">
        <is>
          <t>FS-TTLi-3</t>
        </is>
      </c>
      <c r="E3914" t="inlineStr">
        <is>
          <t>FOR/BP11: Hand Over Of Blank Failed</t>
        </is>
      </c>
      <c r="F3914" t="n">
        <v>4</v>
      </c>
      <c r="G3914" t="n">
        <v>3.16791666666667</v>
      </c>
    </row>
    <row r="3915">
      <c r="A3915" t="inlineStr">
        <is>
          <t>Daily_Minor_Stops_2026_09_18.xlsx</t>
        </is>
      </c>
      <c r="B3915" t="inlineStr">
        <is>
          <t>Samridhi 5 Star Line</t>
        </is>
      </c>
      <c r="C3915" s="80" t="n">
        <v>46223</v>
      </c>
      <c r="D3915" t="inlineStr">
        <is>
          <t>FS-TTLi-4</t>
        </is>
      </c>
      <c r="E3915" t="inlineStr">
        <is>
          <t>LOD/PGR11: Infeed Crash</t>
        </is>
      </c>
      <c r="F3915" t="n">
        <v>3</v>
      </c>
      <c r="G3915" t="n">
        <v>5.98841666666667</v>
      </c>
    </row>
    <row r="3916">
      <c r="A3916" t="inlineStr">
        <is>
          <t>Daily_Minor_Stops_2026_09_18.xlsx</t>
        </is>
      </c>
      <c r="B3916" t="inlineStr">
        <is>
          <t>Samridhi 5 Star Line</t>
        </is>
      </c>
      <c r="C3916" s="80" t="n">
        <v>46223</v>
      </c>
      <c r="D3916" t="inlineStr">
        <is>
          <t>FS-TTM-5</t>
        </is>
      </c>
      <c r="E3916" t="inlineStr">
        <is>
          <t>Infeed Crash</t>
        </is>
      </c>
      <c r="F3916" t="n">
        <v>4</v>
      </c>
      <c r="G3916" t="n">
        <v>2.1687</v>
      </c>
    </row>
    <row r="3917">
      <c r="A3917" t="inlineStr">
        <is>
          <t>Daily_Minor_Stops_2026_09_18.xlsx</t>
        </is>
      </c>
      <c r="B3917" t="inlineStr">
        <is>
          <t>Samridhi 5 Star Line</t>
        </is>
      </c>
      <c r="C3917" s="80" t="n">
        <v>46223</v>
      </c>
      <c r="D3917" t="inlineStr">
        <is>
          <t>FS-TTM-5</t>
        </is>
      </c>
      <c r="E3917" t="inlineStr">
        <is>
          <t>Gripper Crashed-1</t>
        </is>
      </c>
      <c r="F3917" t="n">
        <v>7</v>
      </c>
      <c r="G3917" t="n">
        <v>2.66093333333333</v>
      </c>
    </row>
    <row r="3918">
      <c r="A3918" t="inlineStr">
        <is>
          <t>Daily_Minor_Stops_2026_09_18.xlsx</t>
        </is>
      </c>
      <c r="B3918" t="inlineStr">
        <is>
          <t>Samridhi 5 Star Line</t>
        </is>
      </c>
      <c r="C3918" s="80" t="n">
        <v>46224</v>
      </c>
      <c r="D3918" t="inlineStr">
        <is>
          <t>FS-HCM-1</t>
        </is>
      </c>
      <c r="E3918" t="inlineStr">
        <is>
          <t>HXX: Film Is Broken</t>
        </is>
      </c>
      <c r="F3918" t="n">
        <v>16</v>
      </c>
      <c r="G3918" t="n">
        <v>20.5104166666667</v>
      </c>
    </row>
    <row r="3919">
      <c r="A3919" t="inlineStr">
        <is>
          <t>Daily_Minor_Stops_2026_09_18.xlsx</t>
        </is>
      </c>
      <c r="B3919" t="inlineStr">
        <is>
          <t>Samridhi 5 Star Line</t>
        </is>
      </c>
      <c r="C3919" s="80" t="n">
        <v>46224</v>
      </c>
      <c r="D3919" t="inlineStr">
        <is>
          <t>FS-HCM-1</t>
        </is>
      </c>
      <c r="E3919" t="inlineStr">
        <is>
          <t>FBX: Jam At Infeed</t>
        </is>
      </c>
      <c r="F3919" t="n">
        <v>13</v>
      </c>
      <c r="G3919" t="n">
        <v>4.9781</v>
      </c>
    </row>
    <row r="3920">
      <c r="A3920" t="inlineStr">
        <is>
          <t>Daily_Minor_Stops_2026_09_18.xlsx</t>
        </is>
      </c>
      <c r="B3920" t="inlineStr">
        <is>
          <t>Samridhi 5 Star Line</t>
        </is>
      </c>
      <c r="C3920" s="80" t="n">
        <v>46224</v>
      </c>
      <c r="D3920" t="inlineStr">
        <is>
          <t>FS-HCM-2</t>
        </is>
      </c>
      <c r="E3920" t="inlineStr">
        <is>
          <t>HXX: Data Printer Not Ready</t>
        </is>
      </c>
      <c r="F3920" t="n">
        <v>14</v>
      </c>
      <c r="G3920" t="n">
        <v>8.486433333333331</v>
      </c>
    </row>
    <row r="3921">
      <c r="A3921" t="inlineStr">
        <is>
          <t>Daily_Minor_Stops_2026_09_18.xlsx</t>
        </is>
      </c>
      <c r="B3921" t="inlineStr">
        <is>
          <t>Samridhi 5 Star Line</t>
        </is>
      </c>
      <c r="C3921" s="80" t="n">
        <v>46224</v>
      </c>
      <c r="D3921" t="inlineStr">
        <is>
          <t>FS-HCM-2</t>
        </is>
      </c>
      <c r="E3921" t="inlineStr">
        <is>
          <t>FBX: Overflow At Infeed</t>
        </is>
      </c>
      <c r="F3921" t="n">
        <v>18</v>
      </c>
      <c r="G3921" t="n">
        <v>9.47555</v>
      </c>
    </row>
    <row r="3922">
      <c r="A3922" t="inlineStr">
        <is>
          <t>Daily_Minor_Stops_2026_09_18.xlsx</t>
        </is>
      </c>
      <c r="B3922" t="inlineStr">
        <is>
          <t>Samridhi 5 Star Line</t>
        </is>
      </c>
      <c r="C3922" s="80" t="n">
        <v>46224</v>
      </c>
      <c r="D3922" t="inlineStr">
        <is>
          <t>FS-HCM-3</t>
        </is>
      </c>
      <c r="E3922" t="inlineStr">
        <is>
          <t>HXX: Film Is Broken</t>
        </is>
      </c>
      <c r="F3922" t="n">
        <v>19</v>
      </c>
      <c r="G3922" t="n">
        <v>11.31125</v>
      </c>
    </row>
    <row r="3923">
      <c r="A3923" t="inlineStr">
        <is>
          <t>Daily_Minor_Stops_2026_09_18.xlsx</t>
        </is>
      </c>
      <c r="B3923" t="inlineStr">
        <is>
          <t>Samridhi 5 Star Line</t>
        </is>
      </c>
      <c r="C3923" s="80" t="n">
        <v>46224</v>
      </c>
      <c r="D3923" t="inlineStr">
        <is>
          <t>FS-HCM-3</t>
        </is>
      </c>
      <c r="E3923" t="inlineStr">
        <is>
          <t>FBX: Jam At Infeed</t>
        </is>
      </c>
      <c r="F3923" t="n">
        <v>31</v>
      </c>
      <c r="G3923" t="n">
        <v>23.48465</v>
      </c>
    </row>
    <row r="3924">
      <c r="A3924" t="inlineStr">
        <is>
          <t>Daily_Minor_Stops_2026_09_18.xlsx</t>
        </is>
      </c>
      <c r="B3924" t="inlineStr">
        <is>
          <t>Samridhi 5 Star Line</t>
        </is>
      </c>
      <c r="C3924" s="80" t="n">
        <v>46224</v>
      </c>
      <c r="D3924" t="inlineStr">
        <is>
          <t>FS-HCM-4</t>
        </is>
      </c>
      <c r="E3924" t="inlineStr">
        <is>
          <t>FBX: Jam At Infeed</t>
        </is>
      </c>
      <c r="F3924" t="n">
        <v>7</v>
      </c>
      <c r="G3924" t="n">
        <v>4.16046666666667</v>
      </c>
    </row>
    <row r="3925">
      <c r="A3925" t="inlineStr">
        <is>
          <t>Daily_Minor_Stops_2026_09_18.xlsx</t>
        </is>
      </c>
      <c r="B3925" t="inlineStr">
        <is>
          <t>Samridhi 5 Star Line</t>
        </is>
      </c>
      <c r="C3925" s="80" t="n">
        <v>46224</v>
      </c>
      <c r="D3925" t="inlineStr">
        <is>
          <t>FS-HCM-4</t>
        </is>
      </c>
      <c r="E3925" t="inlineStr">
        <is>
          <t>Cover Machine Discharge Open</t>
        </is>
      </c>
      <c r="F3925" t="n">
        <v>6</v>
      </c>
      <c r="G3925" t="n">
        <v>3.50761666666667</v>
      </c>
    </row>
    <row r="3926">
      <c r="A3926" t="inlineStr">
        <is>
          <t>Daily_Minor_Stops_2026_09_18.xlsx</t>
        </is>
      </c>
      <c r="B3926" t="inlineStr">
        <is>
          <t>Samridhi 5 Star Line</t>
        </is>
      </c>
      <c r="C3926" s="80" t="n">
        <v>46224</v>
      </c>
      <c r="D3926" t="inlineStr">
        <is>
          <t>FS-HRM-5</t>
        </is>
      </c>
      <c r="E3926" t="inlineStr">
        <is>
          <t>Registration Mark Not Detected</t>
        </is>
      </c>
      <c r="F3926" t="n">
        <v>10</v>
      </c>
      <c r="G3926" t="n">
        <v>5.01425</v>
      </c>
    </row>
    <row r="3927">
      <c r="A3927" t="inlineStr">
        <is>
          <t>Daily_Minor_Stops_2026_09_18.xlsx</t>
        </is>
      </c>
      <c r="B3927" t="inlineStr">
        <is>
          <t>Samridhi 5 Star Line</t>
        </is>
      </c>
      <c r="C3927" s="80" t="n">
        <v>46224</v>
      </c>
      <c r="D3927" t="inlineStr">
        <is>
          <t>FS-HRM-5</t>
        </is>
      </c>
      <c r="E3927" t="inlineStr">
        <is>
          <t>Cover Machine Outfeed Open</t>
        </is>
      </c>
      <c r="F3927" t="n">
        <v>14</v>
      </c>
      <c r="G3927" t="n">
        <v>4.83413333333333</v>
      </c>
    </row>
    <row r="3928">
      <c r="A3928" t="inlineStr">
        <is>
          <t>Daily_Minor_Stops_2026_09_18.xlsx</t>
        </is>
      </c>
      <c r="B3928" t="inlineStr">
        <is>
          <t>Samridhi 5 Star Line</t>
        </is>
      </c>
      <c r="C3928" s="80" t="n">
        <v>46224</v>
      </c>
      <c r="D3928" t="inlineStr">
        <is>
          <t>FS-TTLi-1</t>
        </is>
      </c>
      <c r="E3928" t="inlineStr">
        <is>
          <t>LOD/TPG11: Move Time Out</t>
        </is>
      </c>
      <c r="F3928" t="n">
        <v>14</v>
      </c>
      <c r="G3928" t="n">
        <v>23.3131333333333</v>
      </c>
    </row>
    <row r="3929">
      <c r="A3929" t="inlineStr">
        <is>
          <t>Daily_Minor_Stops_2026_09_18.xlsx</t>
        </is>
      </c>
      <c r="B3929" t="inlineStr">
        <is>
          <t>Samridhi 5 Star Line</t>
        </is>
      </c>
      <c r="C3929" s="80" t="n">
        <v>46224</v>
      </c>
      <c r="D3929" t="inlineStr">
        <is>
          <t>FS-TTLi-1</t>
        </is>
      </c>
      <c r="E3929" t="inlineStr">
        <is>
          <t>FOR/BP11: Hand Over Of Blank Failed</t>
        </is>
      </c>
      <c r="F3929" t="n">
        <v>11</v>
      </c>
      <c r="G3929" t="n">
        <v>11.3292</v>
      </c>
    </row>
    <row r="3930">
      <c r="A3930" t="inlineStr">
        <is>
          <t>Daily_Minor_Stops_2026_09_18.xlsx</t>
        </is>
      </c>
      <c r="B3930" t="inlineStr">
        <is>
          <t>Samridhi 5 Star Line</t>
        </is>
      </c>
      <c r="C3930" s="80" t="n">
        <v>46224</v>
      </c>
      <c r="D3930" t="inlineStr">
        <is>
          <t>FS-TTLi-2</t>
        </is>
      </c>
      <c r="E3930" t="inlineStr">
        <is>
          <t>LOD/TGR11: Robot-Gripper Sensor Fault</t>
        </is>
      </c>
      <c r="F3930" t="n">
        <v>10</v>
      </c>
      <c r="G3930" t="n">
        <v>5.82195</v>
      </c>
    </row>
    <row r="3931">
      <c r="A3931" t="inlineStr">
        <is>
          <t>Daily_Minor_Stops_2026_09_18.xlsx</t>
        </is>
      </c>
      <c r="B3931" t="inlineStr">
        <is>
          <t>Samridhi 5 Star Line</t>
        </is>
      </c>
      <c r="C3931" s="80" t="n">
        <v>46224</v>
      </c>
      <c r="D3931" t="inlineStr">
        <is>
          <t>FS-TTLi-2</t>
        </is>
      </c>
      <c r="E3931" t="inlineStr">
        <is>
          <t>FOR/BP11: Hand Over Of Blank Failed</t>
        </is>
      </c>
      <c r="F3931" t="n">
        <v>18</v>
      </c>
      <c r="G3931" t="n">
        <v>7.16791666666667</v>
      </c>
    </row>
    <row r="3932">
      <c r="A3932" t="inlineStr">
        <is>
          <t>Daily_Minor_Stops_2026_09_18.xlsx</t>
        </is>
      </c>
      <c r="B3932" t="inlineStr">
        <is>
          <t>Samridhi 5 Star Line</t>
        </is>
      </c>
      <c r="C3932" s="80" t="n">
        <v>46224</v>
      </c>
      <c r="D3932" t="inlineStr">
        <is>
          <t>FS-TTLi-3</t>
        </is>
      </c>
      <c r="E3932" t="inlineStr">
        <is>
          <t>LOD/TPG11: Move Time Out</t>
        </is>
      </c>
      <c r="F3932" t="n">
        <v>3</v>
      </c>
      <c r="G3932" t="n">
        <v>1.3342</v>
      </c>
    </row>
    <row r="3933">
      <c r="A3933" t="inlineStr">
        <is>
          <t>Daily_Minor_Stops_2026_09_18.xlsx</t>
        </is>
      </c>
      <c r="B3933" t="inlineStr">
        <is>
          <t>Samridhi 5 Star Line</t>
        </is>
      </c>
      <c r="C3933" s="80" t="n">
        <v>46224</v>
      </c>
      <c r="D3933" t="inlineStr">
        <is>
          <t>FS-TTLi-3</t>
        </is>
      </c>
      <c r="E3933" t="inlineStr">
        <is>
          <t>FOR/BP11: Hand Over Of Blank Failed</t>
        </is>
      </c>
      <c r="F3933" t="n">
        <v>7</v>
      </c>
      <c r="G3933" t="n">
        <v>18.17145</v>
      </c>
    </row>
    <row r="3934">
      <c r="A3934" t="inlineStr">
        <is>
          <t>Daily_Minor_Stops_2026_09_18.xlsx</t>
        </is>
      </c>
      <c r="B3934" t="inlineStr">
        <is>
          <t>Samridhi 5 Star Line</t>
        </is>
      </c>
      <c r="C3934" s="80" t="n">
        <v>46224</v>
      </c>
      <c r="D3934" t="inlineStr">
        <is>
          <t>FS-TTLi-4</t>
        </is>
      </c>
      <c r="E3934" t="inlineStr">
        <is>
          <t>LOD/TGR11: Robot-Gripper Sensor Fault</t>
        </is>
      </c>
      <c r="F3934" t="n">
        <v>9</v>
      </c>
      <c r="G3934" t="n">
        <v>11.1747833333333</v>
      </c>
    </row>
    <row r="3935">
      <c r="A3935" t="inlineStr">
        <is>
          <t>Daily_Minor_Stops_2026_09_18.xlsx</t>
        </is>
      </c>
      <c r="B3935" t="inlineStr">
        <is>
          <t>Samridhi 5 Star Line</t>
        </is>
      </c>
      <c r="C3935" s="80" t="n">
        <v>46224</v>
      </c>
      <c r="D3935" t="inlineStr">
        <is>
          <t>FS-TTLi-4</t>
        </is>
      </c>
      <c r="E3935" t="inlineStr">
        <is>
          <t>LOD/PGR11: Train Didn'T Catch Up Fast</t>
        </is>
      </c>
      <c r="F3935" t="n">
        <v>11</v>
      </c>
      <c r="G3935" t="n">
        <v>7.4925</v>
      </c>
    </row>
    <row r="3936">
      <c r="A3936" t="inlineStr">
        <is>
          <t>Daily_Minor_Stops_2026_09_18.xlsx</t>
        </is>
      </c>
      <c r="B3936" t="inlineStr">
        <is>
          <t>Samridhi 5 Star Line</t>
        </is>
      </c>
      <c r="C3936" s="80" t="n">
        <v>46224</v>
      </c>
      <c r="D3936" t="inlineStr">
        <is>
          <t>FS-TTM-5</t>
        </is>
      </c>
      <c r="E3936" t="inlineStr">
        <is>
          <t>Reject Contrainer Full</t>
        </is>
      </c>
      <c r="F3936" t="n">
        <v>12</v>
      </c>
      <c r="G3936" t="n">
        <v>11.49505</v>
      </c>
    </row>
    <row r="3937">
      <c r="A3937" t="inlineStr">
        <is>
          <t>Daily_Minor_Stops_2026_09_18.xlsx</t>
        </is>
      </c>
      <c r="B3937" t="inlineStr">
        <is>
          <t>Samridhi 5 Star Line</t>
        </is>
      </c>
      <c r="C3937" s="80" t="n">
        <v>46224</v>
      </c>
      <c r="D3937" t="inlineStr">
        <is>
          <t>FS-TTM-5</t>
        </is>
      </c>
      <c r="E3937" t="inlineStr">
        <is>
          <t>CIP-Sync - Data Connection Error</t>
        </is>
      </c>
      <c r="F3937" t="n">
        <v>6</v>
      </c>
      <c r="G3937" t="n">
        <v>106.346983333333</v>
      </c>
    </row>
    <row r="3938">
      <c r="A3938" t="inlineStr">
        <is>
          <t>Daily_Minor_Stops_2026_09_18.xlsx</t>
        </is>
      </c>
      <c r="B3938" t="inlineStr">
        <is>
          <t>Samridhi 5 Star Line</t>
        </is>
      </c>
      <c r="C3938" s="80" t="n">
        <v>46225</v>
      </c>
      <c r="D3938" t="inlineStr">
        <is>
          <t>FS-HCM-1</t>
        </is>
      </c>
      <c r="E3938" t="inlineStr">
        <is>
          <t>HXX: Film Is Broken</t>
        </is>
      </c>
      <c r="F3938" t="n">
        <v>10</v>
      </c>
      <c r="G3938" t="n">
        <v>7.00371666666667</v>
      </c>
    </row>
    <row r="3939">
      <c r="A3939" t="inlineStr">
        <is>
          <t>Daily_Minor_Stops_2026_09_18.xlsx</t>
        </is>
      </c>
      <c r="B3939" t="inlineStr">
        <is>
          <t>Samridhi 5 Star Line</t>
        </is>
      </c>
      <c r="C3939" s="80" t="n">
        <v>46225</v>
      </c>
      <c r="D3939" t="inlineStr">
        <is>
          <t>FS-HCM-1</t>
        </is>
      </c>
      <c r="E3939" t="inlineStr">
        <is>
          <t>FBX: Overflow At Infeed</t>
        </is>
      </c>
      <c r="F3939" t="n">
        <v>9</v>
      </c>
      <c r="G3939" t="n">
        <v>3.994</v>
      </c>
    </row>
    <row r="3940">
      <c r="A3940" t="inlineStr">
        <is>
          <t>Daily_Minor_Stops_2026_09_18.xlsx</t>
        </is>
      </c>
      <c r="B3940" t="inlineStr">
        <is>
          <t>Samridhi 5 Star Line</t>
        </is>
      </c>
      <c r="C3940" s="80" t="n">
        <v>46225</v>
      </c>
      <c r="D3940" t="inlineStr">
        <is>
          <t>FS-HCM-2</t>
        </is>
      </c>
      <c r="E3940" t="inlineStr">
        <is>
          <t>HXX: Film Is Broken</t>
        </is>
      </c>
      <c r="F3940" t="n">
        <v>21</v>
      </c>
      <c r="G3940" t="n">
        <v>16.3227166666667</v>
      </c>
    </row>
    <row r="3941">
      <c r="A3941" t="inlineStr">
        <is>
          <t>Daily_Minor_Stops_2026_09_18.xlsx</t>
        </is>
      </c>
      <c r="B3941" t="inlineStr">
        <is>
          <t>Samridhi 5 Star Line</t>
        </is>
      </c>
      <c r="C3941" s="80" t="n">
        <v>46225</v>
      </c>
      <c r="D3941" t="inlineStr">
        <is>
          <t>FS-HCM-2</t>
        </is>
      </c>
      <c r="E3941" t="inlineStr">
        <is>
          <t>FBX: Overflow At Infeed</t>
        </is>
      </c>
      <c r="F3941" t="n">
        <v>19</v>
      </c>
      <c r="G3941" t="n">
        <v>9.142133333333341</v>
      </c>
    </row>
    <row r="3942">
      <c r="A3942" t="inlineStr">
        <is>
          <t>Daily_Minor_Stops_2026_09_18.xlsx</t>
        </is>
      </c>
      <c r="B3942" t="inlineStr">
        <is>
          <t>Samridhi 5 Star Line</t>
        </is>
      </c>
      <c r="C3942" s="80" t="n">
        <v>46225</v>
      </c>
      <c r="D3942" t="inlineStr">
        <is>
          <t>FS-HCM-3</t>
        </is>
      </c>
      <c r="E3942" t="inlineStr">
        <is>
          <t>HXX: Film Is Broken</t>
        </is>
      </c>
      <c r="F3942" t="n">
        <v>26</v>
      </c>
      <c r="G3942" t="n">
        <v>30.69065</v>
      </c>
    </row>
    <row r="3943">
      <c r="A3943" t="inlineStr">
        <is>
          <t>Daily_Minor_Stops_2026_09_18.xlsx</t>
        </is>
      </c>
      <c r="B3943" t="inlineStr">
        <is>
          <t>Samridhi 5 Star Line</t>
        </is>
      </c>
      <c r="C3943" s="80" t="n">
        <v>46225</v>
      </c>
      <c r="D3943" t="inlineStr">
        <is>
          <t>FS-HCM-3</t>
        </is>
      </c>
      <c r="E3943" t="inlineStr">
        <is>
          <t>FBX: Overflow At Infeed</t>
        </is>
      </c>
      <c r="F3943" t="n">
        <v>17</v>
      </c>
      <c r="G3943" t="n">
        <v>8.331466666666669</v>
      </c>
    </row>
    <row r="3944">
      <c r="A3944" t="inlineStr">
        <is>
          <t>Daily_Minor_Stops_2026_09_18.xlsx</t>
        </is>
      </c>
      <c r="B3944" t="inlineStr">
        <is>
          <t>Samridhi 5 Star Line</t>
        </is>
      </c>
      <c r="C3944" s="80" t="n">
        <v>46225</v>
      </c>
      <c r="D3944" t="inlineStr">
        <is>
          <t>FS-HCM-4</t>
        </is>
      </c>
      <c r="E3944" t="inlineStr">
        <is>
          <t>HXX: Film Is Broken</t>
        </is>
      </c>
      <c r="F3944" t="n">
        <v>9</v>
      </c>
      <c r="G3944" t="n">
        <v>6.16725</v>
      </c>
    </row>
    <row r="3945">
      <c r="A3945" t="inlineStr">
        <is>
          <t>Daily_Minor_Stops_2026_09_18.xlsx</t>
        </is>
      </c>
      <c r="B3945" t="inlineStr">
        <is>
          <t>Samridhi 5 Star Line</t>
        </is>
      </c>
      <c r="C3945" s="80" t="n">
        <v>46225</v>
      </c>
      <c r="D3945" t="inlineStr">
        <is>
          <t>FS-HCM-4</t>
        </is>
      </c>
      <c r="E3945" t="inlineStr">
        <is>
          <t>FBX: Jam At Infeed</t>
        </is>
      </c>
      <c r="F3945" t="n">
        <v>16</v>
      </c>
      <c r="G3945" t="n">
        <v>8.683400000000001</v>
      </c>
    </row>
    <row r="3946">
      <c r="A3946" t="inlineStr">
        <is>
          <t>Daily_Minor_Stops_2026_09_18.xlsx</t>
        </is>
      </c>
      <c r="B3946" t="inlineStr">
        <is>
          <t>Samridhi 5 Star Line</t>
        </is>
      </c>
      <c r="C3946" s="80" t="n">
        <v>46225</v>
      </c>
      <c r="D3946" t="inlineStr">
        <is>
          <t>FS-HRM-5</t>
        </is>
      </c>
      <c r="E3946" t="inlineStr">
        <is>
          <t>Not Ready-2</t>
        </is>
      </c>
      <c r="F3946" t="n">
        <v>9</v>
      </c>
      <c r="G3946" t="n">
        <v>10.1793333333333</v>
      </c>
    </row>
    <row r="3947">
      <c r="A3947" t="inlineStr">
        <is>
          <t>Daily_Minor_Stops_2026_09_18.xlsx</t>
        </is>
      </c>
      <c r="B3947" t="inlineStr">
        <is>
          <t>Samridhi 5 Star Line</t>
        </is>
      </c>
      <c r="C3947" s="80" t="n">
        <v>46225</v>
      </c>
      <c r="D3947" t="inlineStr">
        <is>
          <t>FS-HRM-5</t>
        </is>
      </c>
      <c r="E3947" t="inlineStr">
        <is>
          <t>Film Registration Error</t>
        </is>
      </c>
      <c r="F3947" t="n">
        <v>5</v>
      </c>
      <c r="G3947" t="n">
        <v>2.68735</v>
      </c>
    </row>
    <row r="3948">
      <c r="A3948" t="inlineStr">
        <is>
          <t>Daily_Minor_Stops_2026_09_18.xlsx</t>
        </is>
      </c>
      <c r="B3948" t="inlineStr">
        <is>
          <t>Samridhi 5 Star Line</t>
        </is>
      </c>
      <c r="C3948" s="80" t="n">
        <v>46225</v>
      </c>
      <c r="D3948" t="inlineStr">
        <is>
          <t>FS-TTLi-1</t>
        </is>
      </c>
      <c r="E3948" t="inlineStr">
        <is>
          <t>TTL1X/CS11: Lost Tray In Sliding Area</t>
        </is>
      </c>
      <c r="F3948" t="n">
        <v>10</v>
      </c>
      <c r="G3948" t="n">
        <v>9.00295</v>
      </c>
    </row>
    <row r="3949">
      <c r="A3949" t="inlineStr">
        <is>
          <t>Daily_Minor_Stops_2026_09_18.xlsx</t>
        </is>
      </c>
      <c r="B3949" t="inlineStr">
        <is>
          <t>Samridhi 5 Star Line</t>
        </is>
      </c>
      <c r="C3949" s="80" t="n">
        <v>46225</v>
      </c>
      <c r="D3949" t="inlineStr">
        <is>
          <t>FS-TTLi-1</t>
        </is>
      </c>
      <c r="E3949" t="inlineStr">
        <is>
          <t>FOR/BP11: Hand Over Of Blank Failed</t>
        </is>
      </c>
      <c r="F3949" t="n">
        <v>12</v>
      </c>
      <c r="G3949" t="n">
        <v>7.15958333333333</v>
      </c>
    </row>
    <row r="3950">
      <c r="A3950" t="inlineStr">
        <is>
          <t>Daily_Minor_Stops_2026_09_18.xlsx</t>
        </is>
      </c>
      <c r="B3950" t="inlineStr">
        <is>
          <t>Samridhi 5 Star Line</t>
        </is>
      </c>
      <c r="C3950" s="80" t="n">
        <v>46225</v>
      </c>
      <c r="D3950" t="inlineStr">
        <is>
          <t>FS-TTLi-2</t>
        </is>
      </c>
      <c r="E3950" t="inlineStr">
        <is>
          <t>FOR/FT11: Hand Over Failure Of Tray</t>
        </is>
      </c>
      <c r="F3950" t="n">
        <v>16</v>
      </c>
      <c r="G3950" t="n">
        <v>42.4864333333333</v>
      </c>
    </row>
    <row r="3951">
      <c r="A3951" t="inlineStr">
        <is>
          <t>Daily_Minor_Stops_2026_09_18.xlsx</t>
        </is>
      </c>
      <c r="B3951" t="inlineStr">
        <is>
          <t>Samridhi 5 Star Line</t>
        </is>
      </c>
      <c r="C3951" s="80" t="n">
        <v>46225</v>
      </c>
      <c r="D3951" t="inlineStr">
        <is>
          <t>FS-TTLi-2</t>
        </is>
      </c>
      <c r="E3951" t="inlineStr">
        <is>
          <t>FOR/BP11: Hand Over Of Blank Failed</t>
        </is>
      </c>
      <c r="F3951" t="n">
        <v>8</v>
      </c>
      <c r="G3951" t="n">
        <v>5.6728</v>
      </c>
    </row>
    <row r="3952">
      <c r="A3952" t="inlineStr">
        <is>
          <t>Daily_Minor_Stops_2026_09_18.xlsx</t>
        </is>
      </c>
      <c r="B3952" t="inlineStr">
        <is>
          <t>Samridhi 5 Star Line</t>
        </is>
      </c>
      <c r="C3952" s="80" t="n">
        <v>46225</v>
      </c>
      <c r="D3952" t="inlineStr">
        <is>
          <t>FS-TTLi-3</t>
        </is>
      </c>
      <c r="E3952" t="inlineStr">
        <is>
          <t>FOR/BP11: Hand Over Of Blank Failed</t>
        </is>
      </c>
      <c r="F3952" t="n">
        <v>9</v>
      </c>
      <c r="G3952" t="n">
        <v>3.50745</v>
      </c>
    </row>
    <row r="3953">
      <c r="A3953" t="inlineStr">
        <is>
          <t>Daily_Minor_Stops_2026_09_18.xlsx</t>
        </is>
      </c>
      <c r="B3953" t="inlineStr">
        <is>
          <t>Samridhi 5 Star Line</t>
        </is>
      </c>
      <c r="C3953" s="80" t="n">
        <v>46225</v>
      </c>
      <c r="D3953" t="inlineStr">
        <is>
          <t>FS-TTLi-3</t>
        </is>
      </c>
      <c r="E3953" t="inlineStr">
        <is>
          <t>CLO/CDC11: Pusher / Actuator Not ON Time</t>
        </is>
      </c>
      <c r="F3953" t="n">
        <v>4</v>
      </c>
      <c r="G3953" t="n">
        <v>16.843</v>
      </c>
    </row>
    <row r="3954">
      <c r="A3954" t="inlineStr">
        <is>
          <t>Daily_Minor_Stops_2026_09_18.xlsx</t>
        </is>
      </c>
      <c r="B3954" t="inlineStr">
        <is>
          <t>Samridhi 5 Star Line</t>
        </is>
      </c>
      <c r="C3954" s="80" t="n">
        <v>46225</v>
      </c>
      <c r="D3954" t="inlineStr">
        <is>
          <t>FS-TTLi-4</t>
        </is>
      </c>
      <c r="E3954" t="inlineStr">
        <is>
          <t>LOD/PGR11: Train Didn'T Catch Up Fast</t>
        </is>
      </c>
      <c r="F3954" t="n">
        <v>6</v>
      </c>
      <c r="G3954" t="n">
        <v>5.34181666666667</v>
      </c>
    </row>
    <row r="3955">
      <c r="A3955" t="inlineStr">
        <is>
          <t>Daily_Minor_Stops_2026_09_18.xlsx</t>
        </is>
      </c>
      <c r="B3955" t="inlineStr">
        <is>
          <t>Samridhi 5 Star Line</t>
        </is>
      </c>
      <c r="C3955" s="80" t="n">
        <v>46225</v>
      </c>
      <c r="D3955" t="inlineStr">
        <is>
          <t>FS-TTLi-4</t>
        </is>
      </c>
      <c r="E3955" t="inlineStr">
        <is>
          <t>FOR/SAF: Safety Circuit Not Ready</t>
        </is>
      </c>
      <c r="F3955" t="n">
        <v>14</v>
      </c>
      <c r="G3955" t="n">
        <v>17.9687166666667</v>
      </c>
    </row>
    <row r="3956">
      <c r="A3956" t="inlineStr">
        <is>
          <t>Daily_Minor_Stops_2026_09_18.xlsx</t>
        </is>
      </c>
      <c r="B3956" t="inlineStr">
        <is>
          <t>Samridhi 5 Star Line</t>
        </is>
      </c>
      <c r="C3956" s="80" t="n">
        <v>46225</v>
      </c>
      <c r="D3956" t="inlineStr">
        <is>
          <t>FS-TTM-5</t>
        </is>
      </c>
      <c r="E3956" t="inlineStr">
        <is>
          <t>Trayclamping Sensorerror On The Closer</t>
        </is>
      </c>
      <c r="F3956" t="n">
        <v>4</v>
      </c>
      <c r="G3956" t="n">
        <v>4.2896</v>
      </c>
    </row>
    <row r="3957">
      <c r="A3957" t="inlineStr">
        <is>
          <t>Daily_Minor_Stops_2026_09_18.xlsx</t>
        </is>
      </c>
      <c r="B3957" t="inlineStr">
        <is>
          <t>Samridhi 5 Star Line</t>
        </is>
      </c>
      <c r="C3957" s="80" t="n">
        <v>46225</v>
      </c>
      <c r="D3957" t="inlineStr">
        <is>
          <t>FS-TTM-5</t>
        </is>
      </c>
      <c r="E3957" t="inlineStr">
        <is>
          <t>Gripper Crashed-1</t>
        </is>
      </c>
      <c r="F3957" t="n">
        <v>15</v>
      </c>
      <c r="G3957" t="n">
        <v>8.506766666666669</v>
      </c>
    </row>
    <row r="3958">
      <c r="A3958" t="inlineStr">
        <is>
          <t>Daily_Minor_Stops_2026_09_18.xlsx</t>
        </is>
      </c>
      <c r="B3958" t="inlineStr">
        <is>
          <t>Samridhi 5 Star Line</t>
        </is>
      </c>
      <c r="C3958" s="80" t="n">
        <v>46226</v>
      </c>
      <c r="D3958" t="inlineStr">
        <is>
          <t>FS-HCM-1</t>
        </is>
      </c>
      <c r="E3958" t="inlineStr">
        <is>
          <t>HXX: Film Is Broken</t>
        </is>
      </c>
      <c r="F3958" t="n">
        <v>20</v>
      </c>
      <c r="G3958" t="n">
        <v>21.6564833333333</v>
      </c>
    </row>
    <row r="3959">
      <c r="A3959" t="inlineStr">
        <is>
          <t>Daily_Minor_Stops_2026_09_18.xlsx</t>
        </is>
      </c>
      <c r="B3959" t="inlineStr">
        <is>
          <t>Samridhi 5 Star Line</t>
        </is>
      </c>
      <c r="C3959" s="80" t="n">
        <v>46226</v>
      </c>
      <c r="D3959" t="inlineStr">
        <is>
          <t>FS-HCM-1</t>
        </is>
      </c>
      <c r="E3959" t="inlineStr">
        <is>
          <t>FBX: Jam At Infeed</t>
        </is>
      </c>
      <c r="F3959" t="n">
        <v>15</v>
      </c>
      <c r="G3959" t="n">
        <v>3.99138333333333</v>
      </c>
    </row>
    <row r="3960">
      <c r="A3960" t="inlineStr">
        <is>
          <t>Daily_Minor_Stops_2026_09_18.xlsx</t>
        </is>
      </c>
      <c r="B3960" t="inlineStr">
        <is>
          <t>Samridhi 5 Star Line</t>
        </is>
      </c>
      <c r="C3960" s="80" t="n">
        <v>46226</v>
      </c>
      <c r="D3960" t="inlineStr">
        <is>
          <t>FS-HCM-2</t>
        </is>
      </c>
      <c r="E3960" t="inlineStr">
        <is>
          <t>HXX: Film Is Broken</t>
        </is>
      </c>
      <c r="F3960" t="n">
        <v>16</v>
      </c>
      <c r="G3960" t="n">
        <v>9.852833333333329</v>
      </c>
    </row>
    <row r="3961">
      <c r="A3961" t="inlineStr">
        <is>
          <t>Daily_Minor_Stops_2026_09_18.xlsx</t>
        </is>
      </c>
      <c r="B3961" t="inlineStr">
        <is>
          <t>Samridhi 5 Star Line</t>
        </is>
      </c>
      <c r="C3961" s="80" t="n">
        <v>46226</v>
      </c>
      <c r="D3961" t="inlineStr">
        <is>
          <t>FS-HCM-2</t>
        </is>
      </c>
      <c r="E3961" t="inlineStr">
        <is>
          <t>FBX: Overflow At Infeed</t>
        </is>
      </c>
      <c r="F3961" t="n">
        <v>8</v>
      </c>
      <c r="G3961" t="n">
        <v>2.82505</v>
      </c>
    </row>
    <row r="3962">
      <c r="A3962" t="inlineStr">
        <is>
          <t>Daily_Minor_Stops_2026_09_18.xlsx</t>
        </is>
      </c>
      <c r="B3962" t="inlineStr">
        <is>
          <t>Samridhi 5 Star Line</t>
        </is>
      </c>
      <c r="C3962" s="80" t="n">
        <v>46226</v>
      </c>
      <c r="D3962" t="inlineStr">
        <is>
          <t>FS-HCM-3</t>
        </is>
      </c>
      <c r="E3962" t="inlineStr">
        <is>
          <t>FBX: Overflow At Infeed</t>
        </is>
      </c>
      <c r="F3962" t="n">
        <v>16</v>
      </c>
      <c r="G3962" t="n">
        <v>11.31105</v>
      </c>
    </row>
    <row r="3963">
      <c r="A3963" t="inlineStr">
        <is>
          <t>Daily_Minor_Stops_2026_09_18.xlsx</t>
        </is>
      </c>
      <c r="B3963" t="inlineStr">
        <is>
          <t>Samridhi 5 Star Line</t>
        </is>
      </c>
      <c r="C3963" s="80" t="n">
        <v>46226</v>
      </c>
      <c r="D3963" t="inlineStr">
        <is>
          <t>FS-HCM-3</t>
        </is>
      </c>
      <c r="E3963" t="inlineStr">
        <is>
          <t>FBX: Jam At Infeed</t>
        </is>
      </c>
      <c r="F3963" t="n">
        <v>17</v>
      </c>
      <c r="G3963" t="n">
        <v>12.8277333333333</v>
      </c>
    </row>
    <row r="3964">
      <c r="A3964" t="inlineStr">
        <is>
          <t>Daily_Minor_Stops_2026_09_18.xlsx</t>
        </is>
      </c>
      <c r="B3964" t="inlineStr">
        <is>
          <t>Samridhi 5 Star Line</t>
        </is>
      </c>
      <c r="C3964" s="80" t="n">
        <v>46226</v>
      </c>
      <c r="D3964" t="inlineStr">
        <is>
          <t>FS-HCM-4</t>
        </is>
      </c>
      <c r="E3964" t="inlineStr">
        <is>
          <t>HXX: Film Is Broken</t>
        </is>
      </c>
      <c r="F3964" t="n">
        <v>6</v>
      </c>
      <c r="G3964" t="n">
        <v>9.166449999999999</v>
      </c>
    </row>
    <row r="3965">
      <c r="A3965" t="inlineStr">
        <is>
          <t>Daily_Minor_Stops_2026_09_18.xlsx</t>
        </is>
      </c>
      <c r="B3965" t="inlineStr">
        <is>
          <t>Samridhi 5 Star Line</t>
        </is>
      </c>
      <c r="C3965" s="80" t="n">
        <v>46226</v>
      </c>
      <c r="D3965" t="inlineStr">
        <is>
          <t>FS-HCM-4</t>
        </is>
      </c>
      <c r="E3965" t="inlineStr">
        <is>
          <t>Cover Folding Box Open</t>
        </is>
      </c>
      <c r="F3965" t="n">
        <v>5</v>
      </c>
      <c r="G3965" t="n">
        <v>2.16833333333333</v>
      </c>
    </row>
    <row r="3966">
      <c r="A3966" t="inlineStr">
        <is>
          <t>Daily_Minor_Stops_2026_09_18.xlsx</t>
        </is>
      </c>
      <c r="B3966" t="inlineStr">
        <is>
          <t>Samridhi 5 Star Line</t>
        </is>
      </c>
      <c r="C3966" s="80" t="n">
        <v>46226</v>
      </c>
      <c r="D3966" t="inlineStr">
        <is>
          <t>FS-HRM-5</t>
        </is>
      </c>
      <c r="E3966" t="inlineStr">
        <is>
          <t>Main Cover Open</t>
        </is>
      </c>
      <c r="F3966" t="n">
        <v>2</v>
      </c>
      <c r="G3966" t="n">
        <v>0.840366666666667</v>
      </c>
    </row>
    <row r="3967">
      <c r="A3967" t="inlineStr">
        <is>
          <t>Daily_Minor_Stops_2026_09_18.xlsx</t>
        </is>
      </c>
      <c r="B3967" t="inlineStr">
        <is>
          <t>Samridhi 5 Star Line</t>
        </is>
      </c>
      <c r="C3967" s="80" t="n">
        <v>46226</v>
      </c>
      <c r="D3967" t="inlineStr">
        <is>
          <t>FS-HRM-5</t>
        </is>
      </c>
      <c r="E3967" t="inlineStr">
        <is>
          <t>Film Is Broken-2</t>
        </is>
      </c>
      <c r="F3967" t="n">
        <v>2</v>
      </c>
      <c r="G3967" t="n">
        <v>0.5004</v>
      </c>
    </row>
    <row r="3968">
      <c r="A3968" t="inlineStr">
        <is>
          <t>Daily_Minor_Stops_2026_09_18.xlsx</t>
        </is>
      </c>
      <c r="B3968" t="inlineStr">
        <is>
          <t>Samridhi 5 Star Line</t>
        </is>
      </c>
      <c r="C3968" s="80" t="n">
        <v>46226</v>
      </c>
      <c r="D3968" t="inlineStr">
        <is>
          <t>FS-TTLi-1</t>
        </is>
      </c>
      <c r="E3968" t="inlineStr">
        <is>
          <t>LOD/TGR11: Robot-Gripper Sensor Fault</t>
        </is>
      </c>
      <c r="F3968" t="n">
        <v>5</v>
      </c>
      <c r="G3968" t="n">
        <v>0.99195</v>
      </c>
    </row>
    <row r="3969">
      <c r="A3969" t="inlineStr">
        <is>
          <t>Daily_Minor_Stops_2026_09_18.xlsx</t>
        </is>
      </c>
      <c r="B3969" t="inlineStr">
        <is>
          <t>Samridhi 5 Star Line</t>
        </is>
      </c>
      <c r="C3969" s="80" t="n">
        <v>46226</v>
      </c>
      <c r="D3969" t="inlineStr">
        <is>
          <t>FS-TTLi-1</t>
        </is>
      </c>
      <c r="E3969" t="inlineStr">
        <is>
          <t>FOR/BP11: Hand Over Of Blank Failed</t>
        </is>
      </c>
      <c r="F3969" t="n">
        <v>8</v>
      </c>
      <c r="G3969" t="n">
        <v>4.32698333333333</v>
      </c>
    </row>
    <row r="3970">
      <c r="A3970" t="inlineStr">
        <is>
          <t>Daily_Minor_Stops_2026_09_18.xlsx</t>
        </is>
      </c>
      <c r="B3970" t="inlineStr">
        <is>
          <t>Samridhi 5 Star Line</t>
        </is>
      </c>
      <c r="C3970" s="80" t="n">
        <v>46226</v>
      </c>
      <c r="D3970" t="inlineStr">
        <is>
          <t>FS-TTLi-2</t>
        </is>
      </c>
      <c r="E3970" t="inlineStr">
        <is>
          <t>LOD/TGR11: Robot-Gripper Sensor Fault</t>
        </is>
      </c>
      <c r="F3970" t="n">
        <v>7</v>
      </c>
      <c r="G3970" t="n">
        <v>3.00573333333333</v>
      </c>
    </row>
    <row r="3971">
      <c r="A3971" t="inlineStr">
        <is>
          <t>Daily_Minor_Stops_2026_09_18.xlsx</t>
        </is>
      </c>
      <c r="B3971" t="inlineStr">
        <is>
          <t>Samridhi 5 Star Line</t>
        </is>
      </c>
      <c r="C3971" s="80" t="n">
        <v>46226</v>
      </c>
      <c r="D3971" t="inlineStr">
        <is>
          <t>FS-TTLi-2</t>
        </is>
      </c>
      <c r="E3971" t="inlineStr">
        <is>
          <t>FOR/FT11: Hand Over Failure Of Tray</t>
        </is>
      </c>
      <c r="F3971" t="n">
        <v>27</v>
      </c>
      <c r="G3971" t="n">
        <v>13.3141166666667</v>
      </c>
    </row>
    <row r="3972">
      <c r="A3972" t="inlineStr">
        <is>
          <t>Daily_Minor_Stops_2026_09_18.xlsx</t>
        </is>
      </c>
      <c r="B3972" t="inlineStr">
        <is>
          <t>Samridhi 5 Star Line</t>
        </is>
      </c>
      <c r="C3972" s="80" t="n">
        <v>46226</v>
      </c>
      <c r="D3972" t="inlineStr">
        <is>
          <t>FS-TTLi-3</t>
        </is>
      </c>
      <c r="E3972" t="inlineStr">
        <is>
          <t>LOD/TGR11: Robot-Gripper Sensor Fault</t>
        </is>
      </c>
      <c r="F3972" t="n">
        <v>3</v>
      </c>
      <c r="G3972" t="n">
        <v>1.00055</v>
      </c>
    </row>
    <row r="3973">
      <c r="A3973" t="inlineStr">
        <is>
          <t>Daily_Minor_Stops_2026_09_18.xlsx</t>
        </is>
      </c>
      <c r="B3973" t="inlineStr">
        <is>
          <t>Samridhi 5 Star Line</t>
        </is>
      </c>
      <c r="C3973" s="80" t="n">
        <v>46226</v>
      </c>
      <c r="D3973" t="inlineStr">
        <is>
          <t>FS-TTLi-3</t>
        </is>
      </c>
      <c r="E3973" t="inlineStr">
        <is>
          <t>FOR/BP11: Hand Over Of Blank Failed</t>
        </is>
      </c>
      <c r="F3973" t="n">
        <v>18</v>
      </c>
      <c r="G3973" t="n">
        <v>16.4633833333333</v>
      </c>
    </row>
    <row r="3974">
      <c r="A3974" t="inlineStr">
        <is>
          <t>Daily_Minor_Stops_2026_09_18.xlsx</t>
        </is>
      </c>
      <c r="B3974" t="inlineStr">
        <is>
          <t>Samridhi 5 Star Line</t>
        </is>
      </c>
      <c r="C3974" s="80" t="n">
        <v>46226</v>
      </c>
      <c r="D3974" t="inlineStr">
        <is>
          <t>FS-TTLi-4</t>
        </is>
      </c>
      <c r="E3974" t="inlineStr">
        <is>
          <t>FOR/SAF: Safety Circuit Not Ready</t>
        </is>
      </c>
      <c r="F3974" t="n">
        <v>4</v>
      </c>
      <c r="G3974" t="n">
        <v>0.84075</v>
      </c>
    </row>
    <row r="3975">
      <c r="A3975" t="inlineStr">
        <is>
          <t>Daily_Minor_Stops_2026_09_18.xlsx</t>
        </is>
      </c>
      <c r="B3975" t="inlineStr">
        <is>
          <t>Samridhi 5 Star Line</t>
        </is>
      </c>
      <c r="C3975" s="80" t="n">
        <v>46226</v>
      </c>
      <c r="D3975" t="inlineStr">
        <is>
          <t>FS-TTLi-4</t>
        </is>
      </c>
      <c r="E3975" t="inlineStr">
        <is>
          <t>FOR/BP11: Hand Over Of Blank Failed</t>
        </is>
      </c>
      <c r="F3975" t="n">
        <v>8</v>
      </c>
      <c r="G3975" t="n">
        <v>6.18855</v>
      </c>
    </row>
    <row r="3976">
      <c r="A3976" t="inlineStr">
        <is>
          <t>Daily_Minor_Stops_2026_09_18.xlsx</t>
        </is>
      </c>
      <c r="B3976" t="inlineStr">
        <is>
          <t>Samridhi 5 Star Line</t>
        </is>
      </c>
      <c r="C3976" s="80" t="n">
        <v>46226</v>
      </c>
      <c r="D3976" t="inlineStr">
        <is>
          <t>FS-TTM-5</t>
        </is>
      </c>
      <c r="E3976" t="inlineStr">
        <is>
          <t>Transport Fault</t>
        </is>
      </c>
      <c r="F3976" t="n">
        <v>14</v>
      </c>
      <c r="G3976" t="n">
        <v>12.9781</v>
      </c>
    </row>
    <row r="3977">
      <c r="A3977" t="inlineStr">
        <is>
          <t>Daily_Minor_Stops_2026_09_18.xlsx</t>
        </is>
      </c>
      <c r="B3977" t="inlineStr">
        <is>
          <t>Samridhi 5 Star Line</t>
        </is>
      </c>
      <c r="C3977" s="80" t="n">
        <v>46226</v>
      </c>
      <c r="D3977" t="inlineStr">
        <is>
          <t>FS-TTM-5</t>
        </is>
      </c>
      <c r="E3977" t="inlineStr">
        <is>
          <t>Gripper Crashed-1</t>
        </is>
      </c>
      <c r="F3977" t="n">
        <v>9</v>
      </c>
      <c r="G3977" t="n">
        <v>6.16525</v>
      </c>
    </row>
    <row r="3978">
      <c r="A3978" t="inlineStr">
        <is>
          <t>Daily_Minor_Stops_2026_09_18.xlsx</t>
        </is>
      </c>
      <c r="B3978" t="inlineStr">
        <is>
          <t>Samridhi 5 Star Line</t>
        </is>
      </c>
      <c r="C3978" s="80" t="n">
        <v>46227</v>
      </c>
      <c r="D3978" t="inlineStr">
        <is>
          <t>FS-HCM-1</t>
        </is>
      </c>
      <c r="E3978" t="inlineStr">
        <is>
          <t>HXX: Film Is Broken</t>
        </is>
      </c>
      <c r="F3978" t="n">
        <v>10</v>
      </c>
      <c r="G3978" t="n">
        <v>12.5164333333333</v>
      </c>
    </row>
    <row r="3979">
      <c r="A3979" t="inlineStr">
        <is>
          <t>Daily_Minor_Stops_2026_09_18.xlsx</t>
        </is>
      </c>
      <c r="B3979" t="inlineStr">
        <is>
          <t>Samridhi 5 Star Line</t>
        </is>
      </c>
      <c r="C3979" s="80" t="n">
        <v>46227</v>
      </c>
      <c r="D3979" t="inlineStr">
        <is>
          <t>FS-HCM-1</t>
        </is>
      </c>
      <c r="E3979" t="inlineStr">
        <is>
          <t>FBX: Jam At Infeed</t>
        </is>
      </c>
      <c r="F3979" t="n">
        <v>41</v>
      </c>
      <c r="G3979" t="n">
        <v>15.3614833333333</v>
      </c>
    </row>
    <row r="3980">
      <c r="A3980" t="inlineStr">
        <is>
          <t>Daily_Minor_Stops_2026_09_18.xlsx</t>
        </is>
      </c>
      <c r="B3980" t="inlineStr">
        <is>
          <t>Samridhi 5 Star Line</t>
        </is>
      </c>
      <c r="C3980" s="80" t="n">
        <v>46227</v>
      </c>
      <c r="D3980" t="inlineStr">
        <is>
          <t>FS-HCM-2</t>
        </is>
      </c>
      <c r="E3980" t="inlineStr">
        <is>
          <t>FBX: Overflow At Infeed</t>
        </is>
      </c>
      <c r="F3980" t="n">
        <v>33</v>
      </c>
      <c r="G3980" t="n">
        <v>16.7691833333333</v>
      </c>
    </row>
    <row r="3981">
      <c r="A3981" t="inlineStr">
        <is>
          <t>Daily_Minor_Stops_2026_09_18.xlsx</t>
        </is>
      </c>
      <c r="B3981" t="inlineStr">
        <is>
          <t>Samridhi 5 Star Line</t>
        </is>
      </c>
      <c r="C3981" s="80" t="n">
        <v>46227</v>
      </c>
      <c r="D3981" t="inlineStr">
        <is>
          <t>FS-HCM-2</t>
        </is>
      </c>
      <c r="E3981" t="inlineStr">
        <is>
          <t>FBX: Jam At Infeed</t>
        </is>
      </c>
      <c r="F3981" t="n">
        <v>28</v>
      </c>
      <c r="G3981" t="n">
        <v>10.34115</v>
      </c>
    </row>
    <row r="3982">
      <c r="A3982" t="inlineStr">
        <is>
          <t>Daily_Minor_Stops_2026_09_18.xlsx</t>
        </is>
      </c>
      <c r="B3982" t="inlineStr">
        <is>
          <t>Samridhi 5 Star Line</t>
        </is>
      </c>
      <c r="C3982" s="80" t="n">
        <v>46227</v>
      </c>
      <c r="D3982" t="inlineStr">
        <is>
          <t>FS-HCM-3</t>
        </is>
      </c>
      <c r="E3982" t="inlineStr">
        <is>
          <t>HXX: Film Is Broken</t>
        </is>
      </c>
      <c r="F3982" t="n">
        <v>20</v>
      </c>
      <c r="G3982" t="n">
        <v>21.0186666666667</v>
      </c>
    </row>
    <row r="3983">
      <c r="A3983" t="inlineStr">
        <is>
          <t>Daily_Minor_Stops_2026_09_18.xlsx</t>
        </is>
      </c>
      <c r="B3983" t="inlineStr">
        <is>
          <t>Samridhi 5 Star Line</t>
        </is>
      </c>
      <c r="C3983" s="80" t="n">
        <v>46227</v>
      </c>
      <c r="D3983" t="inlineStr">
        <is>
          <t>FS-HCM-3</t>
        </is>
      </c>
      <c r="E3983" t="inlineStr">
        <is>
          <t>FBX: Jam At Infeed</t>
        </is>
      </c>
      <c r="F3983" t="n">
        <v>45</v>
      </c>
      <c r="G3983" t="n">
        <v>35.8883</v>
      </c>
    </row>
    <row r="3984">
      <c r="A3984" t="inlineStr">
        <is>
          <t>Daily_Minor_Stops_2026_09_18.xlsx</t>
        </is>
      </c>
      <c r="B3984" t="inlineStr">
        <is>
          <t>Samridhi 5 Star Line</t>
        </is>
      </c>
      <c r="C3984" s="80" t="n">
        <v>46227</v>
      </c>
      <c r="D3984" t="inlineStr">
        <is>
          <t>FS-HCM-4</t>
        </is>
      </c>
      <c r="E3984" t="inlineStr">
        <is>
          <t>HXX: Film Is Broken</t>
        </is>
      </c>
      <c r="F3984" t="n">
        <v>7</v>
      </c>
      <c r="G3984" t="n">
        <v>8.502000000000001</v>
      </c>
    </row>
    <row r="3985">
      <c r="A3985" t="inlineStr">
        <is>
          <t>Daily_Minor_Stops_2026_09_18.xlsx</t>
        </is>
      </c>
      <c r="B3985" t="inlineStr">
        <is>
          <t>Samridhi 5 Star Line</t>
        </is>
      </c>
      <c r="C3985" s="80" t="n">
        <v>46227</v>
      </c>
      <c r="D3985" t="inlineStr">
        <is>
          <t>FS-HCM-4</t>
        </is>
      </c>
      <c r="E3985" t="inlineStr">
        <is>
          <t>FBX: Jam At Infeed</t>
        </is>
      </c>
      <c r="F3985" t="n">
        <v>13</v>
      </c>
      <c r="G3985" t="n">
        <v>6.64801666666667</v>
      </c>
    </row>
    <row r="3986">
      <c r="A3986" t="inlineStr">
        <is>
          <t>Daily_Minor_Stops_2026_09_18.xlsx</t>
        </is>
      </c>
      <c r="B3986" t="inlineStr">
        <is>
          <t>Samridhi 5 Star Line</t>
        </is>
      </c>
      <c r="C3986" s="80" t="n">
        <v>46227</v>
      </c>
      <c r="D3986" t="inlineStr">
        <is>
          <t>FS-HRM-5</t>
        </is>
      </c>
      <c r="E3986" t="inlineStr">
        <is>
          <t>Not Ready-2</t>
        </is>
      </c>
      <c r="F3986" t="n">
        <v>13</v>
      </c>
      <c r="G3986" t="n">
        <v>8.75166666666667</v>
      </c>
    </row>
    <row r="3987">
      <c r="A3987" t="inlineStr">
        <is>
          <t>Daily_Minor_Stops_2026_09_18.xlsx</t>
        </is>
      </c>
      <c r="B3987" t="inlineStr">
        <is>
          <t>Samridhi 5 Star Line</t>
        </is>
      </c>
      <c r="C3987" s="80" t="n">
        <v>46227</v>
      </c>
      <c r="D3987" t="inlineStr">
        <is>
          <t>FS-HRM-5</t>
        </is>
      </c>
      <c r="E3987" t="inlineStr">
        <is>
          <t>Cover Machine Outfeed Open</t>
        </is>
      </c>
      <c r="F3987" t="n">
        <v>5</v>
      </c>
      <c r="G3987" t="n">
        <v>4.33118333333333</v>
      </c>
    </row>
    <row r="3988">
      <c r="A3988" t="inlineStr">
        <is>
          <t>Daily_Minor_Stops_2026_09_18.xlsx</t>
        </is>
      </c>
      <c r="B3988" t="inlineStr">
        <is>
          <t>Samridhi 5 Star Line</t>
        </is>
      </c>
      <c r="C3988" s="80" t="n">
        <v>46227</v>
      </c>
      <c r="D3988" t="inlineStr">
        <is>
          <t>FS-TTLi-1</t>
        </is>
      </c>
      <c r="E3988" t="inlineStr">
        <is>
          <t>LOD/TPG11: Move Time Out</t>
        </is>
      </c>
      <c r="F3988" t="n">
        <v>5</v>
      </c>
      <c r="G3988" t="n">
        <v>60.8418</v>
      </c>
    </row>
    <row r="3989">
      <c r="A3989" t="inlineStr">
        <is>
          <t>Daily_Minor_Stops_2026_09_18.xlsx</t>
        </is>
      </c>
      <c r="B3989" t="inlineStr">
        <is>
          <t>Samridhi 5 Star Line</t>
        </is>
      </c>
      <c r="C3989" s="80" t="n">
        <v>46227</v>
      </c>
      <c r="D3989" t="inlineStr">
        <is>
          <t>FS-TTLi-1</t>
        </is>
      </c>
      <c r="E3989" t="inlineStr">
        <is>
          <t>FOR/BP11: Hand Over Of Blank Failed</t>
        </is>
      </c>
      <c r="F3989" t="n">
        <v>8</v>
      </c>
      <c r="G3989" t="n">
        <v>3.01506666666667</v>
      </c>
    </row>
    <row r="3990">
      <c r="A3990" t="inlineStr">
        <is>
          <t>Daily_Minor_Stops_2026_09_18.xlsx</t>
        </is>
      </c>
      <c r="B3990" t="inlineStr">
        <is>
          <t>Samridhi 5 Star Line</t>
        </is>
      </c>
      <c r="C3990" s="80" t="n">
        <v>46227</v>
      </c>
      <c r="D3990" t="inlineStr">
        <is>
          <t>FS-TTLi-2</t>
        </is>
      </c>
      <c r="E3990" t="inlineStr">
        <is>
          <t>TTL1X/CS11: Lost Tray In Sliding Area</t>
        </is>
      </c>
      <c r="F3990" t="n">
        <v>4</v>
      </c>
      <c r="G3990" t="n">
        <v>1.01533333333333</v>
      </c>
    </row>
    <row r="3991">
      <c r="A3991" t="inlineStr">
        <is>
          <t>Daily_Minor_Stops_2026_09_18.xlsx</t>
        </is>
      </c>
      <c r="B3991" t="inlineStr">
        <is>
          <t>Samridhi 5 Star Line</t>
        </is>
      </c>
      <c r="C3991" s="80" t="n">
        <v>46227</v>
      </c>
      <c r="D3991" t="inlineStr">
        <is>
          <t>FS-TTLi-2</t>
        </is>
      </c>
      <c r="E3991" t="inlineStr">
        <is>
          <t>FOR/BP11: Hand Over Of Blank Failed</t>
        </is>
      </c>
      <c r="F3991" t="n">
        <v>4</v>
      </c>
      <c r="G3991" t="n">
        <v>1.51063333333333</v>
      </c>
    </row>
    <row r="3992">
      <c r="A3992" t="inlineStr">
        <is>
          <t>Daily_Minor_Stops_2026_09_18.xlsx</t>
        </is>
      </c>
      <c r="B3992" t="inlineStr">
        <is>
          <t>Samridhi 5 Star Line</t>
        </is>
      </c>
      <c r="C3992" s="80" t="n">
        <v>46227</v>
      </c>
      <c r="D3992" t="inlineStr">
        <is>
          <t>FS-TTLi-3</t>
        </is>
      </c>
      <c r="E3992" t="inlineStr">
        <is>
          <t>TTL1X/CS11: BoxJam In Front Of CS</t>
        </is>
      </c>
      <c r="F3992" t="n">
        <v>6</v>
      </c>
      <c r="G3992" t="n">
        <v>9.853083333333331</v>
      </c>
    </row>
    <row r="3993">
      <c r="A3993" t="inlineStr">
        <is>
          <t>Daily_Minor_Stops_2026_09_18.xlsx</t>
        </is>
      </c>
      <c r="B3993" t="inlineStr">
        <is>
          <t>Samridhi 5 Star Line</t>
        </is>
      </c>
      <c r="C3993" s="80" t="n">
        <v>46227</v>
      </c>
      <c r="D3993" t="inlineStr">
        <is>
          <t>FS-TTLi-3</t>
        </is>
      </c>
      <c r="E3993" t="inlineStr">
        <is>
          <t>FOR/BP11: Hand Over Of Blank Failed</t>
        </is>
      </c>
      <c r="F3993" t="n">
        <v>13</v>
      </c>
      <c r="G3993" t="n">
        <v>9.199616666666669</v>
      </c>
    </row>
    <row r="3994">
      <c r="A3994" t="inlineStr">
        <is>
          <t>Daily_Minor_Stops_2026_09_18.xlsx</t>
        </is>
      </c>
      <c r="B3994" t="inlineStr">
        <is>
          <t>Samridhi 5 Star Line</t>
        </is>
      </c>
      <c r="C3994" s="80" t="n">
        <v>46227</v>
      </c>
      <c r="D3994" t="inlineStr">
        <is>
          <t>FS-TTLi-4</t>
        </is>
      </c>
      <c r="E3994" t="inlineStr">
        <is>
          <t>TTL1X/CS11: Lost Tray In Sliding Area</t>
        </is>
      </c>
      <c r="F3994" t="n">
        <v>7</v>
      </c>
      <c r="G3994" t="n">
        <v>3.85681666666667</v>
      </c>
    </row>
    <row r="3995">
      <c r="A3995" t="inlineStr">
        <is>
          <t>Daily_Minor_Stops_2026_09_18.xlsx</t>
        </is>
      </c>
      <c r="B3995" t="inlineStr">
        <is>
          <t>Samridhi 5 Star Line</t>
        </is>
      </c>
      <c r="C3995" s="80" t="n">
        <v>46227</v>
      </c>
      <c r="D3995" t="inlineStr">
        <is>
          <t>FS-TTLi-4</t>
        </is>
      </c>
      <c r="E3995" t="inlineStr">
        <is>
          <t>FOR/SAF: Safety Circuit Not Ready</t>
        </is>
      </c>
      <c r="F3995" t="n">
        <v>7</v>
      </c>
      <c r="G3995" t="n">
        <v>6.68818333333333</v>
      </c>
    </row>
    <row r="3996">
      <c r="A3996" t="inlineStr">
        <is>
          <t>Daily_Minor_Stops_2026_09_18.xlsx</t>
        </is>
      </c>
      <c r="B3996" t="inlineStr">
        <is>
          <t>Samridhi 5 Star Line</t>
        </is>
      </c>
      <c r="C3996" s="80" t="n">
        <v>46227</v>
      </c>
      <c r="D3996" t="inlineStr">
        <is>
          <t>FS-TTM-5</t>
        </is>
      </c>
      <c r="E3996" t="inlineStr">
        <is>
          <t>Infeed Crash</t>
        </is>
      </c>
      <c r="F3996" t="n">
        <v>3</v>
      </c>
      <c r="G3996" t="n">
        <v>4.335</v>
      </c>
    </row>
    <row r="3997">
      <c r="A3997" t="inlineStr">
        <is>
          <t>Daily_Minor_Stops_2026_09_18.xlsx</t>
        </is>
      </c>
      <c r="B3997" t="inlineStr">
        <is>
          <t>Samridhi 5 Star Line</t>
        </is>
      </c>
      <c r="C3997" s="80" t="n">
        <v>46227</v>
      </c>
      <c r="D3997" t="inlineStr">
        <is>
          <t>FS-TTM-5</t>
        </is>
      </c>
      <c r="E3997" t="inlineStr">
        <is>
          <t>Gripper Crashed-1</t>
        </is>
      </c>
      <c r="F3997" t="n">
        <v>7</v>
      </c>
      <c r="G3997" t="n">
        <v>8.16395</v>
      </c>
    </row>
    <row r="3998">
      <c r="A3998" t="inlineStr">
        <is>
          <t>Daily_Minor_Stops_2026_09_18.xlsx</t>
        </is>
      </c>
      <c r="B3998" t="inlineStr">
        <is>
          <t>Samridhi 5 Star Line</t>
        </is>
      </c>
      <c r="C3998" s="80" t="n">
        <v>46228</v>
      </c>
      <c r="D3998" t="inlineStr">
        <is>
          <t>FS-HCM-1</t>
        </is>
      </c>
      <c r="E3998" t="inlineStr">
        <is>
          <t>FBX: Overflow At Infeed</t>
        </is>
      </c>
      <c r="F3998" t="n">
        <v>6</v>
      </c>
      <c r="G3998" t="n">
        <v>1.98448333333333</v>
      </c>
    </row>
    <row r="3999">
      <c r="A3999" t="inlineStr">
        <is>
          <t>Daily_Minor_Stops_2026_09_18.xlsx</t>
        </is>
      </c>
      <c r="B3999" t="inlineStr">
        <is>
          <t>Samridhi 5 Star Line</t>
        </is>
      </c>
      <c r="C3999" s="80" t="n">
        <v>46228</v>
      </c>
      <c r="D3999" t="inlineStr">
        <is>
          <t>FS-HCM-1</t>
        </is>
      </c>
      <c r="E3999" t="inlineStr">
        <is>
          <t>FBX: Jam At Infeed</t>
        </is>
      </c>
      <c r="F3999" t="n">
        <v>12</v>
      </c>
      <c r="G3999" t="n">
        <v>9.86088333333333</v>
      </c>
    </row>
    <row r="4000">
      <c r="A4000" t="inlineStr">
        <is>
          <t>Daily_Minor_Stops_2026_09_18.xlsx</t>
        </is>
      </c>
      <c r="B4000" t="inlineStr">
        <is>
          <t>Samridhi 5 Star Line</t>
        </is>
      </c>
      <c r="C4000" s="80" t="n">
        <v>46228</v>
      </c>
      <c r="D4000" t="inlineStr">
        <is>
          <t>FS-HCM-2</t>
        </is>
      </c>
      <c r="E4000" t="inlineStr">
        <is>
          <t>FBX: Jam At Infeed</t>
        </is>
      </c>
      <c r="F4000" t="n">
        <v>34</v>
      </c>
      <c r="G4000" t="n">
        <v>28.5285833333333</v>
      </c>
    </row>
    <row r="4001">
      <c r="A4001" t="inlineStr">
        <is>
          <t>Daily_Minor_Stops_2026_09_18.xlsx</t>
        </is>
      </c>
      <c r="B4001" t="inlineStr">
        <is>
          <t>Samridhi 5 Star Line</t>
        </is>
      </c>
      <c r="C4001" s="80" t="n">
        <v>46228</v>
      </c>
      <c r="D4001" t="inlineStr">
        <is>
          <t>FS-HCM-2</t>
        </is>
      </c>
      <c r="E4001" t="inlineStr">
        <is>
          <t>Cover Machine Discharge Open</t>
        </is>
      </c>
      <c r="F4001" t="n">
        <v>20</v>
      </c>
      <c r="G4001" t="n">
        <v>11.3449666666667</v>
      </c>
    </row>
    <row r="4002">
      <c r="A4002" t="inlineStr">
        <is>
          <t>Daily_Minor_Stops_2026_09_18.xlsx</t>
        </is>
      </c>
      <c r="B4002" t="inlineStr">
        <is>
          <t>Samridhi 5 Star Line</t>
        </is>
      </c>
      <c r="C4002" s="80" t="n">
        <v>46228</v>
      </c>
      <c r="D4002" t="inlineStr">
        <is>
          <t>FS-HCM-3</t>
        </is>
      </c>
      <c r="E4002" t="inlineStr">
        <is>
          <t>FBX: Overflow At Infeed</t>
        </is>
      </c>
      <c r="F4002" t="n">
        <v>8</v>
      </c>
      <c r="G4002" t="n">
        <v>2.7816</v>
      </c>
    </row>
    <row r="4003">
      <c r="A4003" t="inlineStr">
        <is>
          <t>Daily_Minor_Stops_2026_09_18.xlsx</t>
        </is>
      </c>
      <c r="B4003" t="inlineStr">
        <is>
          <t>Samridhi 5 Star Line</t>
        </is>
      </c>
      <c r="C4003" s="80" t="n">
        <v>46228</v>
      </c>
      <c r="D4003" t="inlineStr">
        <is>
          <t>FS-HCM-3</t>
        </is>
      </c>
      <c r="E4003" t="inlineStr">
        <is>
          <t>FBX: Jam At Infeed</t>
        </is>
      </c>
      <c r="F4003" t="n">
        <v>17</v>
      </c>
      <c r="G4003" t="n">
        <v>8.021000000000001</v>
      </c>
    </row>
    <row r="4004">
      <c r="A4004" t="inlineStr">
        <is>
          <t>Daily_Minor_Stops_2026_09_18.xlsx</t>
        </is>
      </c>
      <c r="B4004" t="inlineStr">
        <is>
          <t>Samridhi 5 Star Line</t>
        </is>
      </c>
      <c r="C4004" s="80" t="n">
        <v>46228</v>
      </c>
      <c r="D4004" t="inlineStr">
        <is>
          <t>FS-HCM-4</t>
        </is>
      </c>
      <c r="E4004" t="inlineStr">
        <is>
          <t>HXX: Double Package Rejected many times</t>
        </is>
      </c>
      <c r="F4004" t="n">
        <v>5</v>
      </c>
      <c r="G4004" t="n">
        <v>3.21718333333333</v>
      </c>
    </row>
    <row r="4005">
      <c r="A4005" t="inlineStr">
        <is>
          <t>Daily_Minor_Stops_2026_09_18.xlsx</t>
        </is>
      </c>
      <c r="B4005" t="inlineStr">
        <is>
          <t>Samridhi 5 Star Line</t>
        </is>
      </c>
      <c r="C4005" s="80" t="n">
        <v>46228</v>
      </c>
      <c r="D4005" t="inlineStr">
        <is>
          <t>FS-HCM-4</t>
        </is>
      </c>
      <c r="E4005" t="inlineStr">
        <is>
          <t>FBX: Jam At Infeed</t>
        </is>
      </c>
      <c r="F4005" t="n">
        <v>4</v>
      </c>
      <c r="G4005" t="n">
        <v>0.905133333333333</v>
      </c>
    </row>
    <row r="4006">
      <c r="A4006" t="inlineStr">
        <is>
          <t>Daily_Minor_Stops_2026_09_18.xlsx</t>
        </is>
      </c>
      <c r="B4006" t="inlineStr">
        <is>
          <t>Samridhi 5 Star Line</t>
        </is>
      </c>
      <c r="C4006" s="80" t="n">
        <v>46228</v>
      </c>
      <c r="D4006" t="inlineStr">
        <is>
          <t>FS-HRM-5</t>
        </is>
      </c>
      <c r="E4006" t="inlineStr">
        <is>
          <t>Not Ready-2</t>
        </is>
      </c>
      <c r="F4006" t="n">
        <v>9</v>
      </c>
      <c r="G4006" t="n">
        <v>3.71011666666667</v>
      </c>
    </row>
    <row r="4007">
      <c r="A4007" t="inlineStr">
        <is>
          <t>Daily_Minor_Stops_2026_09_18.xlsx</t>
        </is>
      </c>
      <c r="B4007" t="inlineStr">
        <is>
          <t>Samridhi 5 Star Line</t>
        </is>
      </c>
      <c r="C4007" s="80" t="n">
        <v>46228</v>
      </c>
      <c r="D4007" t="inlineStr">
        <is>
          <t>FS-HRM-5</t>
        </is>
      </c>
      <c r="E4007" t="inlineStr">
        <is>
          <t>Cover Machine Outfeed Open</t>
        </is>
      </c>
      <c r="F4007" t="n">
        <v>4</v>
      </c>
      <c r="G4007" t="n">
        <v>2.32705</v>
      </c>
    </row>
    <row r="4008">
      <c r="A4008" t="inlineStr">
        <is>
          <t>Daily_Minor_Stops_2026_09_18.xlsx</t>
        </is>
      </c>
      <c r="B4008" t="inlineStr">
        <is>
          <t>Samridhi 5 Star Line Total</t>
        </is>
      </c>
      <c r="F4008" t="n">
        <v>44986</v>
      </c>
      <c r="G4008" t="n">
        <v>85810.6508333332</v>
      </c>
    </row>
    <row r="4009">
      <c r="A4009" t="inlineStr">
        <is>
          <t>Daily_Minor_Stops_2026_09_18.xlsx</t>
        </is>
      </c>
      <c r="B4009" t="inlineStr">
        <is>
          <t>Samridhi 5 Star Line</t>
        </is>
      </c>
      <c r="C4009" s="80" t="n">
        <v>46228</v>
      </c>
      <c r="D4009" t="inlineStr">
        <is>
          <t>FS-TTLi-1</t>
        </is>
      </c>
      <c r="E4009" t="inlineStr">
        <is>
          <t>LOD/TPG11: Move Time Out</t>
        </is>
      </c>
      <c r="F4009" t="n">
        <v>11</v>
      </c>
      <c r="G4009" t="n">
        <v>4.03221666666667</v>
      </c>
    </row>
    <row r="4010">
      <c r="A4010" t="inlineStr">
        <is>
          <t>Daily_Minor_Stops_2026_09_18.xlsx</t>
        </is>
      </c>
      <c r="B4010" t="inlineStr">
        <is>
          <t>Samridhi 5 Star Line</t>
        </is>
      </c>
      <c r="C4010" s="80" t="n">
        <v>46228</v>
      </c>
      <c r="D4010" t="inlineStr">
        <is>
          <t>FS-TTLi-1</t>
        </is>
      </c>
      <c r="E4010" t="inlineStr">
        <is>
          <t>FOR/BP11: Hand Over Of Blank Failed</t>
        </is>
      </c>
      <c r="F4010" t="n">
        <v>8</v>
      </c>
      <c r="G4010" t="n">
        <v>1.81478333333333</v>
      </c>
    </row>
    <row r="4011">
      <c r="A4011" t="inlineStr">
        <is>
          <t>Daily_Minor_Stops_2026_09_18.xlsx</t>
        </is>
      </c>
      <c r="B4011" t="inlineStr">
        <is>
          <t>Samridhi 5 Star Line</t>
        </is>
      </c>
      <c r="C4011" s="80" t="n">
        <v>46228</v>
      </c>
      <c r="D4011" t="inlineStr">
        <is>
          <t>FS-TTLi-2</t>
        </is>
      </c>
      <c r="E4011" t="inlineStr">
        <is>
          <t>LOD/TGR11: Robot-Gripper Sensor Fault</t>
        </is>
      </c>
      <c r="F4011" t="n">
        <v>3</v>
      </c>
      <c r="G4011" t="n">
        <v>0.383566666666667</v>
      </c>
    </row>
    <row r="4012">
      <c r="A4012" t="inlineStr">
        <is>
          <t>Daily_Minor_Stops_2026_09_18.xlsx</t>
        </is>
      </c>
      <c r="B4012" t="inlineStr">
        <is>
          <t>Samridhi 5 Star Line</t>
        </is>
      </c>
      <c r="C4012" s="80" t="n">
        <v>46228</v>
      </c>
      <c r="D4012" t="inlineStr">
        <is>
          <t>FS-TTLi-2</t>
        </is>
      </c>
      <c r="E4012" t="inlineStr">
        <is>
          <t>FOR/BP11: Hand Over Of Blank Failed</t>
        </is>
      </c>
      <c r="F4012" t="n">
        <v>3</v>
      </c>
      <c r="G4012" t="n">
        <v>0.65095</v>
      </c>
    </row>
    <row r="4013">
      <c r="A4013" t="inlineStr">
        <is>
          <t>Daily_Minor_Stops_2026_09_18.xlsx</t>
        </is>
      </c>
      <c r="B4013" t="inlineStr">
        <is>
          <t>Samridhi 5 Star Line</t>
        </is>
      </c>
      <c r="C4013" s="80" t="n">
        <v>46228</v>
      </c>
      <c r="D4013" t="inlineStr">
        <is>
          <t>FS-TTLi-3</t>
        </is>
      </c>
      <c r="E4013" t="inlineStr">
        <is>
          <t>FOR/BP11: Hand Over Of Blank Failed</t>
        </is>
      </c>
      <c r="F4013" t="n">
        <v>4</v>
      </c>
      <c r="G4013" t="n">
        <v>2.51116666666667</v>
      </c>
    </row>
    <row r="4014">
      <c r="A4014" t="inlineStr">
        <is>
          <t>Daily_Minor_Stops_2026_09_18.xlsx</t>
        </is>
      </c>
      <c r="B4014" t="inlineStr">
        <is>
          <t>Samridhi 5 Star Line</t>
        </is>
      </c>
      <c r="C4014" s="80" t="n">
        <v>46228</v>
      </c>
      <c r="D4014" t="inlineStr">
        <is>
          <t>FS-TTLi-3</t>
        </is>
      </c>
      <c r="E4014" t="inlineStr">
        <is>
          <t>FOR/BM11: No Carton In Magazine</t>
        </is>
      </c>
      <c r="F4014" t="n">
        <v>2</v>
      </c>
      <c r="G4014" t="n">
        <v>0.500916666666667</v>
      </c>
    </row>
    <row r="4015">
      <c r="A4015" t="inlineStr">
        <is>
          <t>Daily_Minor_Stops_2026_09_18.xlsx</t>
        </is>
      </c>
      <c r="B4015" t="inlineStr">
        <is>
          <t>Samridhi 5 Star Line</t>
        </is>
      </c>
      <c r="C4015" s="80" t="n">
        <v>46228</v>
      </c>
      <c r="D4015" t="inlineStr">
        <is>
          <t>FS-TTLi-4</t>
        </is>
      </c>
      <c r="E4015" t="inlineStr">
        <is>
          <t>FOR/BP11: Hand Over Of Blank Failed</t>
        </is>
      </c>
      <c r="F4015" t="n">
        <v>2</v>
      </c>
      <c r="G4015" t="n">
        <v>0.333616666666667</v>
      </c>
    </row>
    <row r="4016">
      <c r="A4016" t="inlineStr">
        <is>
          <t>Daily_Minor_Stops_2026_09_18.xlsx</t>
        </is>
      </c>
      <c r="B4016" t="inlineStr">
        <is>
          <t>Samridhi 5 Star Line</t>
        </is>
      </c>
      <c r="C4016" s="80" t="n">
        <v>46228</v>
      </c>
      <c r="D4016" t="inlineStr">
        <is>
          <t>FS-TTM-5</t>
        </is>
      </c>
      <c r="E4016" t="inlineStr">
        <is>
          <t>Vacuum Error Open Door And Remove Blanks</t>
        </is>
      </c>
      <c r="F4016" t="n">
        <v>4</v>
      </c>
      <c r="G4016" t="n">
        <v>97.4193166666667</v>
      </c>
    </row>
    <row r="4017">
      <c r="A4017" t="inlineStr">
        <is>
          <t>Daily_Minor_Stops_2026_09_18.xlsx</t>
        </is>
      </c>
      <c r="B4017" t="inlineStr">
        <is>
          <t>Samridhi 5 Star Line</t>
        </is>
      </c>
      <c r="C4017" s="80" t="n">
        <v>46228</v>
      </c>
      <c r="D4017" t="inlineStr">
        <is>
          <t>FS-TTM-5</t>
        </is>
      </c>
      <c r="E4017" t="inlineStr">
        <is>
          <t>Gripper Crashed-1</t>
        </is>
      </c>
      <c r="F4017" t="n">
        <v>5</v>
      </c>
      <c r="G4017" t="n">
        <v>2.4676</v>
      </c>
    </row>
    <row r="4018">
      <c r="A4018" t="inlineStr">
        <is>
          <t>Daily_Minor_Stops_2026_09_18.xlsx</t>
        </is>
      </c>
      <c r="B4018" t="inlineStr">
        <is>
          <t>Samridhi 5 Star Line</t>
        </is>
      </c>
      <c r="C4018" s="80" t="n">
        <v>46229</v>
      </c>
      <c r="D4018" t="inlineStr">
        <is>
          <t>FS-HCM-1</t>
        </is>
      </c>
      <c r="E4018" t="inlineStr">
        <is>
          <t>FBX: Jam At Infeed</t>
        </is>
      </c>
      <c r="F4018" t="n">
        <v>30</v>
      </c>
      <c r="G4018" t="n">
        <v>14.4450166666667</v>
      </c>
    </row>
    <row r="4019">
      <c r="A4019" t="inlineStr">
        <is>
          <t>Daily_Minor_Stops_2026_09_18.xlsx</t>
        </is>
      </c>
      <c r="B4019" t="inlineStr">
        <is>
          <t>Samridhi 5 Star Line</t>
        </is>
      </c>
      <c r="C4019" s="80" t="n">
        <v>46229</v>
      </c>
      <c r="D4019" t="inlineStr">
        <is>
          <t>FS-HCM-1</t>
        </is>
      </c>
      <c r="E4019" t="inlineStr">
        <is>
          <t>Cover Machine Discharge Open</t>
        </is>
      </c>
      <c r="F4019" t="n">
        <v>16</v>
      </c>
      <c r="G4019" t="n">
        <v>17.4177333333333</v>
      </c>
    </row>
    <row r="4020">
      <c r="A4020" t="inlineStr">
        <is>
          <t>Daily_Minor_Stops_2026_09_18.xlsx</t>
        </is>
      </c>
      <c r="B4020" t="inlineStr">
        <is>
          <t>Samridhi 5 Star Line</t>
        </is>
      </c>
      <c r="C4020" s="80" t="n">
        <v>46229</v>
      </c>
      <c r="D4020" t="inlineStr">
        <is>
          <t>FS-HCM-2</t>
        </is>
      </c>
      <c r="E4020" t="inlineStr">
        <is>
          <t>FBX: Overflow At Infeed</t>
        </is>
      </c>
      <c r="F4020" t="n">
        <v>19</v>
      </c>
      <c r="G4020" t="n">
        <v>16.96575</v>
      </c>
    </row>
    <row r="4021">
      <c r="A4021" t="inlineStr">
        <is>
          <t>Daily_Minor_Stops_2026_09_18.xlsx</t>
        </is>
      </c>
      <c r="B4021" t="inlineStr">
        <is>
          <t>Samridhi 5 Star Line</t>
        </is>
      </c>
      <c r="C4021" s="80" t="n">
        <v>46229</v>
      </c>
      <c r="D4021" t="inlineStr">
        <is>
          <t>FS-HCM-2</t>
        </is>
      </c>
      <c r="E4021" t="inlineStr">
        <is>
          <t>Cover Machine Discharge Open</t>
        </is>
      </c>
      <c r="F4021" t="n">
        <v>61</v>
      </c>
      <c r="G4021" t="n">
        <v>85.73305000000001</v>
      </c>
    </row>
    <row r="4022">
      <c r="A4022" t="inlineStr">
        <is>
          <t>Daily_Minor_Stops_2026_09_18.xlsx</t>
        </is>
      </c>
      <c r="B4022" t="inlineStr">
        <is>
          <t>Samridhi 5 Star Line</t>
        </is>
      </c>
      <c r="C4022" s="80" t="n">
        <v>46229</v>
      </c>
      <c r="D4022" t="inlineStr">
        <is>
          <t>FS-HCM-3</t>
        </is>
      </c>
      <c r="E4022" t="inlineStr">
        <is>
          <t>HXX: Film Is Broken</t>
        </is>
      </c>
      <c r="F4022" t="n">
        <v>11</v>
      </c>
      <c r="G4022" t="n">
        <v>7.05836666666667</v>
      </c>
    </row>
    <row r="4023">
      <c r="A4023" t="inlineStr">
        <is>
          <t>Daily_Minor_Stops_2026_09_18.xlsx</t>
        </is>
      </c>
      <c r="B4023" t="inlineStr">
        <is>
          <t>Samridhi 5 Star Line</t>
        </is>
      </c>
      <c r="C4023" s="80" t="n">
        <v>46229</v>
      </c>
      <c r="D4023" t="inlineStr">
        <is>
          <t>FS-HCM-3</t>
        </is>
      </c>
      <c r="E4023" t="inlineStr">
        <is>
          <t>FBX: Jam At Infeed</t>
        </is>
      </c>
      <c r="F4023" t="n">
        <v>33</v>
      </c>
      <c r="G4023" t="n">
        <v>13.3387333333333</v>
      </c>
    </row>
    <row r="4024">
      <c r="A4024" t="inlineStr">
        <is>
          <t>Daily_Minor_Stops_2026_09_18.xlsx</t>
        </is>
      </c>
      <c r="B4024" t="inlineStr">
        <is>
          <t>Samridhi 5 Star Line</t>
        </is>
      </c>
      <c r="C4024" s="80" t="n">
        <v>46229</v>
      </c>
      <c r="D4024" t="inlineStr">
        <is>
          <t>FS-HCM-4</t>
        </is>
      </c>
      <c r="E4024" t="inlineStr">
        <is>
          <t>FBX: Overflow At Infeed</t>
        </is>
      </c>
      <c r="F4024" t="n">
        <v>5</v>
      </c>
      <c r="G4024" t="n">
        <v>2.01461666666667</v>
      </c>
    </row>
    <row r="4025">
      <c r="A4025" t="inlineStr">
        <is>
          <t>Daily_Minor_Stops_2026_09_18.xlsx</t>
        </is>
      </c>
      <c r="B4025" t="inlineStr">
        <is>
          <t>Samridhi 5 Star Line</t>
        </is>
      </c>
      <c r="C4025" s="80" t="n">
        <v>46229</v>
      </c>
      <c r="D4025" t="inlineStr">
        <is>
          <t>FS-HCM-4</t>
        </is>
      </c>
      <c r="E4025" t="inlineStr">
        <is>
          <t>FBX: Jam At Infeed</t>
        </is>
      </c>
      <c r="F4025" t="n">
        <v>8</v>
      </c>
      <c r="G4025" t="n">
        <v>3.17595</v>
      </c>
    </row>
    <row r="4026">
      <c r="A4026" t="inlineStr">
        <is>
          <t>Daily_Minor_Stops_2026_09_18.xlsx</t>
        </is>
      </c>
      <c r="B4026" t="inlineStr">
        <is>
          <t>Samridhi 5 Star Line</t>
        </is>
      </c>
      <c r="C4026" s="80" t="n">
        <v>46229</v>
      </c>
      <c r="D4026" t="inlineStr">
        <is>
          <t>FS-HRM-5</t>
        </is>
      </c>
      <c r="E4026" t="inlineStr">
        <is>
          <t>Not Ready-2</t>
        </is>
      </c>
      <c r="F4026" t="n">
        <v>19</v>
      </c>
      <c r="G4026" t="n">
        <v>15.5406</v>
      </c>
    </row>
    <row r="4027">
      <c r="A4027" t="inlineStr">
        <is>
          <t>Daily_Minor_Stops_2026_09_18.xlsx</t>
        </is>
      </c>
      <c r="B4027" t="inlineStr">
        <is>
          <t>Samridhi 5 Star Line</t>
        </is>
      </c>
      <c r="C4027" s="80" t="n">
        <v>46229</v>
      </c>
      <c r="D4027" t="inlineStr">
        <is>
          <t>FS-HRM-5</t>
        </is>
      </c>
      <c r="E4027" t="inlineStr">
        <is>
          <t>Double Package Rejected Over Several Cyc</t>
        </is>
      </c>
      <c r="F4027" t="n">
        <v>5</v>
      </c>
      <c r="G4027" t="n">
        <v>3.0369</v>
      </c>
    </row>
    <row r="4028">
      <c r="A4028" t="inlineStr">
        <is>
          <t>Daily_Minor_Stops_2026_09_18.xlsx</t>
        </is>
      </c>
      <c r="B4028" t="inlineStr">
        <is>
          <t>Samridhi 5 Star Line</t>
        </is>
      </c>
      <c r="C4028" s="80" t="n">
        <v>46229</v>
      </c>
      <c r="D4028" t="inlineStr">
        <is>
          <t>FS-TTLi-1</t>
        </is>
      </c>
      <c r="E4028" t="inlineStr">
        <is>
          <t>LOD/TGR11: Robot-Gripper Sensor Fault</t>
        </is>
      </c>
      <c r="F4028" t="n">
        <v>5</v>
      </c>
      <c r="G4028" t="n">
        <v>4.38401666666667</v>
      </c>
    </row>
    <row r="4029">
      <c r="A4029" t="inlineStr">
        <is>
          <t>Daily_Minor_Stops_2026_09_18.xlsx</t>
        </is>
      </c>
      <c r="B4029" t="inlineStr">
        <is>
          <t>Samridhi 5 Star Line</t>
        </is>
      </c>
      <c r="C4029" s="80" t="n">
        <v>46229</v>
      </c>
      <c r="D4029" t="inlineStr">
        <is>
          <t>FS-TTLi-1</t>
        </is>
      </c>
      <c r="E4029" t="inlineStr">
        <is>
          <t>FOR/BP11: Hand Over Of Blank Failed</t>
        </is>
      </c>
      <c r="F4029" t="n">
        <v>43</v>
      </c>
      <c r="G4029" t="n">
        <v>47.0870333333333</v>
      </c>
    </row>
    <row r="4030">
      <c r="A4030" t="inlineStr">
        <is>
          <t>Daily_Minor_Stops_2026_09_18.xlsx</t>
        </is>
      </c>
      <c r="B4030" t="inlineStr">
        <is>
          <t>Samridhi 5 Star Line</t>
        </is>
      </c>
      <c r="C4030" s="80" t="n">
        <v>46229</v>
      </c>
      <c r="D4030" t="inlineStr">
        <is>
          <t>FS-TTLi-2</t>
        </is>
      </c>
      <c r="E4030" t="inlineStr">
        <is>
          <t>LOD/TPG11: Move Time Out</t>
        </is>
      </c>
      <c r="F4030" t="n">
        <v>9</v>
      </c>
      <c r="G4030" t="n">
        <v>6.37721666666667</v>
      </c>
    </row>
    <row r="4031">
      <c r="A4031" t="inlineStr">
        <is>
          <t>Daily_Minor_Stops_2026_09_18.xlsx</t>
        </is>
      </c>
      <c r="B4031" t="inlineStr">
        <is>
          <t>Samridhi 5 Star Line</t>
        </is>
      </c>
      <c r="C4031" s="80" t="n">
        <v>46229</v>
      </c>
      <c r="D4031" t="inlineStr">
        <is>
          <t>FS-TTLi-2</t>
        </is>
      </c>
      <c r="E4031" t="inlineStr">
        <is>
          <t>LOD/FWV11: Rejects Consecutive</t>
        </is>
      </c>
      <c r="F4031" t="n">
        <v>7</v>
      </c>
      <c r="G4031" t="n">
        <v>17.4740333333333</v>
      </c>
    </row>
    <row r="4032">
      <c r="A4032" t="inlineStr">
        <is>
          <t>Daily_Minor_Stops_2026_09_18.xlsx</t>
        </is>
      </c>
      <c r="B4032" t="inlineStr">
        <is>
          <t>Samridhi 5 Star Line</t>
        </is>
      </c>
      <c r="C4032" s="80" t="n">
        <v>46229</v>
      </c>
      <c r="D4032" t="inlineStr">
        <is>
          <t>FS-TTLi-3</t>
        </is>
      </c>
      <c r="E4032" t="inlineStr">
        <is>
          <t>LOD/TGR11: Robot-Gripper Sensor Fault</t>
        </is>
      </c>
      <c r="F4032" t="n">
        <v>2</v>
      </c>
      <c r="G4032" t="n">
        <v>0.6792</v>
      </c>
    </row>
    <row r="4033">
      <c r="A4033" t="inlineStr">
        <is>
          <t>Daily_Minor_Stops_2026_09_18.xlsx</t>
        </is>
      </c>
      <c r="B4033" t="inlineStr">
        <is>
          <t>Samridhi 5 Star Line</t>
        </is>
      </c>
      <c r="C4033" s="80" t="n">
        <v>46229</v>
      </c>
      <c r="D4033" t="inlineStr">
        <is>
          <t>FS-TTLi-3</t>
        </is>
      </c>
      <c r="E4033" t="inlineStr">
        <is>
          <t>CLO/TFXX: Bckdoor Ver Actuator Not OnTime</t>
        </is>
      </c>
      <c r="F4033" t="n">
        <v>6</v>
      </c>
      <c r="G4033" t="n">
        <v>2.61763333333333</v>
      </c>
    </row>
    <row r="4034">
      <c r="A4034" t="inlineStr">
        <is>
          <t>Daily_Minor_Stops_2026_09_18.xlsx</t>
        </is>
      </c>
      <c r="B4034" t="inlineStr">
        <is>
          <t>Samridhi 5 Star Line</t>
        </is>
      </c>
      <c r="C4034" s="80" t="n">
        <v>46229</v>
      </c>
      <c r="D4034" t="inlineStr">
        <is>
          <t>FS-TTLi-4</t>
        </is>
      </c>
      <c r="E4034" t="inlineStr">
        <is>
          <t>TTL1X/CS11: Lost Tray In Sliding Area</t>
        </is>
      </c>
      <c r="F4034" t="n">
        <v>5</v>
      </c>
      <c r="G4034" t="n">
        <v>4.25001666666667</v>
      </c>
    </row>
    <row r="4035">
      <c r="A4035" t="inlineStr">
        <is>
          <t>Daily_Minor_Stops_2026_09_18.xlsx</t>
        </is>
      </c>
      <c r="B4035" t="inlineStr">
        <is>
          <t>Samridhi 5 Star Line</t>
        </is>
      </c>
      <c r="C4035" s="80" t="n">
        <v>46229</v>
      </c>
      <c r="D4035" t="inlineStr">
        <is>
          <t>FS-TTLi-4</t>
        </is>
      </c>
      <c r="E4035" t="inlineStr">
        <is>
          <t>CLO/TFXX: Jam On Tray Infeed</t>
        </is>
      </c>
      <c r="F4035" t="n">
        <v>3</v>
      </c>
      <c r="G4035" t="n">
        <v>0.770933333333333</v>
      </c>
    </row>
    <row r="4036">
      <c r="A4036" t="inlineStr">
        <is>
          <t>Daily_Minor_Stops_2026_09_18.xlsx</t>
        </is>
      </c>
      <c r="B4036" t="inlineStr">
        <is>
          <t>Samridhi 5 Star Line</t>
        </is>
      </c>
      <c r="C4036" s="80" t="n">
        <v>46229</v>
      </c>
      <c r="D4036" t="inlineStr">
        <is>
          <t>FS-TTM-5</t>
        </is>
      </c>
      <c r="E4036" t="inlineStr">
        <is>
          <t>Infeed Crash</t>
        </is>
      </c>
      <c r="F4036" t="n">
        <v>6</v>
      </c>
      <c r="G4036" t="n">
        <v>4.93656666666667</v>
      </c>
    </row>
    <row r="4037">
      <c r="A4037" t="inlineStr">
        <is>
          <t>Daily_Minor_Stops_2026_09_18.xlsx</t>
        </is>
      </c>
      <c r="B4037" t="inlineStr">
        <is>
          <t>Samridhi 5 Star Line</t>
        </is>
      </c>
      <c r="C4037" s="80" t="n">
        <v>46229</v>
      </c>
      <c r="D4037" t="inlineStr">
        <is>
          <t>FS-TTM-5</t>
        </is>
      </c>
      <c r="E4037" t="inlineStr">
        <is>
          <t>Gripper Crashed-1</t>
        </is>
      </c>
      <c r="F4037" t="n">
        <v>8</v>
      </c>
      <c r="G4037" t="n">
        <v>5.41245</v>
      </c>
    </row>
    <row r="4038">
      <c r="A4038" t="inlineStr">
        <is>
          <t>Daily_Minor_Stops_2026_09_18.xlsx</t>
        </is>
      </c>
      <c r="B4038" t="inlineStr">
        <is>
          <t>Samridhi 5 Star Line</t>
        </is>
      </c>
      <c r="C4038" s="80" t="n">
        <v>46230</v>
      </c>
      <c r="D4038" t="inlineStr">
        <is>
          <t>FS-HCM-1</t>
        </is>
      </c>
      <c r="E4038" t="inlineStr">
        <is>
          <t>FBX: Overflow At Infeed</t>
        </is>
      </c>
      <c r="F4038" t="n">
        <v>13</v>
      </c>
      <c r="G4038" t="n">
        <v>5.22608333333333</v>
      </c>
    </row>
    <row r="4039">
      <c r="A4039" t="inlineStr">
        <is>
          <t>Daily_Minor_Stops_2026_09_18.xlsx</t>
        </is>
      </c>
      <c r="B4039" t="inlineStr">
        <is>
          <t>Samridhi 5 Star Line</t>
        </is>
      </c>
      <c r="C4039" s="80" t="n">
        <v>46230</v>
      </c>
      <c r="D4039" t="inlineStr">
        <is>
          <t>FS-HCM-1</t>
        </is>
      </c>
      <c r="E4039" t="inlineStr">
        <is>
          <t>FBX: Jam At Infeed</t>
        </is>
      </c>
      <c r="F4039" t="n">
        <v>41</v>
      </c>
      <c r="G4039" t="n">
        <v>26.8756666666667</v>
      </c>
    </row>
    <row r="4040">
      <c r="A4040" t="inlineStr">
        <is>
          <t>Daily_Minor_Stops_2026_09_18.xlsx</t>
        </is>
      </c>
      <c r="B4040" t="inlineStr">
        <is>
          <t>Samridhi 5 Star Line</t>
        </is>
      </c>
      <c r="C4040" s="80" t="n">
        <v>46230</v>
      </c>
      <c r="D4040" t="inlineStr">
        <is>
          <t>FS-HCM-2</t>
        </is>
      </c>
      <c r="E4040" t="inlineStr">
        <is>
          <t>FBX: Jam At Infeed</t>
        </is>
      </c>
      <c r="F4040" t="n">
        <v>8</v>
      </c>
      <c r="G4040" t="n">
        <v>3.03515</v>
      </c>
    </row>
    <row r="4041">
      <c r="A4041" t="inlineStr">
        <is>
          <t>Daily_Minor_Stops_2026_09_18.xlsx</t>
        </is>
      </c>
      <c r="B4041" t="inlineStr">
        <is>
          <t>Samridhi 5 Star Line</t>
        </is>
      </c>
      <c r="C4041" s="80" t="n">
        <v>46230</v>
      </c>
      <c r="D4041" t="inlineStr">
        <is>
          <t>FS-HCM-2</t>
        </is>
      </c>
      <c r="E4041" t="inlineStr">
        <is>
          <t>Cover Machine Discharge Open</t>
        </is>
      </c>
      <c r="F4041" t="n">
        <v>7</v>
      </c>
      <c r="G4041" t="n">
        <v>2.57178333333333</v>
      </c>
    </row>
    <row r="4042">
      <c r="A4042" t="inlineStr">
        <is>
          <t>Daily_Minor_Stops_2026_09_18.xlsx</t>
        </is>
      </c>
      <c r="B4042" t="inlineStr">
        <is>
          <t>Samridhi 5 Star Line</t>
        </is>
      </c>
      <c r="C4042" s="80" t="n">
        <v>46230</v>
      </c>
      <c r="D4042" t="inlineStr">
        <is>
          <t>FS-HCM-3</t>
        </is>
      </c>
      <c r="E4042" t="inlineStr">
        <is>
          <t>HXX: Film Is Broken</t>
        </is>
      </c>
      <c r="F4042" t="n">
        <v>23</v>
      </c>
      <c r="G4042" t="n">
        <v>31.55655</v>
      </c>
    </row>
    <row r="4043">
      <c r="A4043" t="inlineStr">
        <is>
          <t>Daily_Minor_Stops_2026_09_18.xlsx</t>
        </is>
      </c>
      <c r="B4043" t="inlineStr">
        <is>
          <t>Samridhi 5 Star Line</t>
        </is>
      </c>
      <c r="C4043" s="80" t="n">
        <v>46230</v>
      </c>
      <c r="D4043" t="inlineStr">
        <is>
          <t>FS-HCM-3</t>
        </is>
      </c>
      <c r="E4043" t="inlineStr">
        <is>
          <t>FBX: Jam At Infeed</t>
        </is>
      </c>
      <c r="F4043" t="n">
        <v>28</v>
      </c>
      <c r="G4043" t="n">
        <v>21.49225</v>
      </c>
    </row>
    <row r="4044">
      <c r="A4044" t="inlineStr">
        <is>
          <t>Daily_Minor_Stops_2026_09_18.xlsx</t>
        </is>
      </c>
      <c r="B4044" t="inlineStr">
        <is>
          <t>Samridhi 5 Star Line</t>
        </is>
      </c>
      <c r="C4044" s="80" t="n">
        <v>46230</v>
      </c>
      <c r="D4044" t="inlineStr">
        <is>
          <t>FS-HCM-4</t>
        </is>
      </c>
      <c r="E4044" t="inlineStr">
        <is>
          <t>HXX: Both Film Reels Are Empty</t>
        </is>
      </c>
      <c r="F4044" t="n">
        <v>3</v>
      </c>
      <c r="G4044" t="n">
        <v>0.667666666666667</v>
      </c>
    </row>
    <row r="4045">
      <c r="A4045" t="inlineStr">
        <is>
          <t>Daily_Minor_Stops_2026_09_18.xlsx</t>
        </is>
      </c>
      <c r="B4045" t="inlineStr">
        <is>
          <t>Samridhi 5 Star Line</t>
        </is>
      </c>
      <c r="C4045" s="80" t="n">
        <v>46230</v>
      </c>
      <c r="D4045" t="inlineStr">
        <is>
          <t>FS-HCM-4</t>
        </is>
      </c>
      <c r="E4045" t="inlineStr">
        <is>
          <t>FBX: Jam At Infeed</t>
        </is>
      </c>
      <c r="F4045" t="n">
        <v>4</v>
      </c>
      <c r="G4045" t="n">
        <v>14.5239666666667</v>
      </c>
    </row>
    <row r="4046">
      <c r="A4046" t="inlineStr">
        <is>
          <t>Daily_Minor_Stops_2026_09_18.xlsx</t>
        </is>
      </c>
      <c r="B4046" t="inlineStr">
        <is>
          <t>Samridhi 5 Star Line</t>
        </is>
      </c>
      <c r="C4046" s="80" t="n">
        <v>46230</v>
      </c>
      <c r="D4046" t="inlineStr">
        <is>
          <t>FS-HRM-5</t>
        </is>
      </c>
      <c r="E4046" t="inlineStr">
        <is>
          <t>Not Ready-2</t>
        </is>
      </c>
      <c r="F4046" t="n">
        <v>4</v>
      </c>
      <c r="G4046" t="n">
        <v>28.7468666666667</v>
      </c>
    </row>
    <row r="4047">
      <c r="A4047" t="inlineStr">
        <is>
          <t>Daily_Minor_Stops_2026_09_18.xlsx</t>
        </is>
      </c>
      <c r="B4047" t="inlineStr">
        <is>
          <t>Samridhi 5 Star Line</t>
        </is>
      </c>
      <c r="C4047" s="80" t="n">
        <v>46230</v>
      </c>
      <c r="D4047" t="inlineStr">
        <is>
          <t>FS-HRM-5</t>
        </is>
      </c>
      <c r="E4047" t="inlineStr">
        <is>
          <t>Cover Machine Outfeed Open</t>
        </is>
      </c>
      <c r="F4047" t="n">
        <v>6</v>
      </c>
      <c r="G4047" t="n">
        <v>5.71548333333333</v>
      </c>
    </row>
    <row r="4048">
      <c r="A4048" t="inlineStr">
        <is>
          <t>Daily_Minor_Stops_2026_09_18.xlsx</t>
        </is>
      </c>
      <c r="B4048" t="inlineStr">
        <is>
          <t>Samridhi 5 Star Line</t>
        </is>
      </c>
      <c r="C4048" s="80" t="n">
        <v>46230</v>
      </c>
      <c r="D4048" t="inlineStr">
        <is>
          <t>FS-TTLi-1</t>
        </is>
      </c>
      <c r="E4048" t="inlineStr">
        <is>
          <t>LOD/TGR11: Robot-Gripper Sensor Fault</t>
        </is>
      </c>
      <c r="F4048" t="n">
        <v>7</v>
      </c>
      <c r="G4048" t="n">
        <v>2.17111666666667</v>
      </c>
    </row>
    <row r="4049">
      <c r="A4049" t="inlineStr">
        <is>
          <t>Daily_Minor_Stops_2026_09_18.xlsx</t>
        </is>
      </c>
      <c r="B4049" t="inlineStr">
        <is>
          <t>Samridhi 5 Star Line</t>
        </is>
      </c>
      <c r="C4049" s="80" t="n">
        <v>46230</v>
      </c>
      <c r="D4049" t="inlineStr">
        <is>
          <t>FS-TTLi-1</t>
        </is>
      </c>
      <c r="E4049" t="inlineStr">
        <is>
          <t>FOR/BP11: Hand Over Of Blank Failed</t>
        </is>
      </c>
      <c r="F4049" t="n">
        <v>15</v>
      </c>
      <c r="G4049" t="n">
        <v>9.3011</v>
      </c>
    </row>
    <row r="4050">
      <c r="A4050" t="inlineStr">
        <is>
          <t>Daily_Minor_Stops_2026_09_18.xlsx</t>
        </is>
      </c>
      <c r="B4050" t="inlineStr">
        <is>
          <t>Samridhi 5 Star Line</t>
        </is>
      </c>
      <c r="C4050" s="80" t="n">
        <v>46230</v>
      </c>
      <c r="D4050" t="inlineStr">
        <is>
          <t>FS-TTLi-2</t>
        </is>
      </c>
      <c r="E4050" t="inlineStr">
        <is>
          <t>LOD/TPG11: Move Time Out</t>
        </is>
      </c>
      <c r="F4050" t="n">
        <v>7</v>
      </c>
      <c r="G4050" t="n">
        <v>5.05958333333333</v>
      </c>
    </row>
    <row r="4051">
      <c r="A4051" t="inlineStr">
        <is>
          <t>Daily_Minor_Stops_2026_09_18.xlsx</t>
        </is>
      </c>
      <c r="B4051" t="inlineStr">
        <is>
          <t>Samridhi 5 Star Line</t>
        </is>
      </c>
      <c r="C4051" s="80" t="n">
        <v>46230</v>
      </c>
      <c r="D4051" t="inlineStr">
        <is>
          <t>FS-TTLi-2</t>
        </is>
      </c>
      <c r="E4051" t="inlineStr">
        <is>
          <t>FOR/FT11: Hand Over Failure Of Tray</t>
        </is>
      </c>
      <c r="F4051" t="n">
        <v>13</v>
      </c>
      <c r="G4051" t="n">
        <v>5.78968333333333</v>
      </c>
    </row>
    <row r="4052">
      <c r="A4052" t="inlineStr">
        <is>
          <t>Daily_Minor_Stops_2026_09_18.xlsx</t>
        </is>
      </c>
      <c r="B4052" t="inlineStr">
        <is>
          <t>Samridhi 5 Star Line</t>
        </is>
      </c>
      <c r="C4052" s="80" t="n">
        <v>46230</v>
      </c>
      <c r="D4052" t="inlineStr">
        <is>
          <t>FS-TTLi-3</t>
        </is>
      </c>
      <c r="E4052" t="inlineStr">
        <is>
          <t>LOD/TPG11: Move Time Out</t>
        </is>
      </c>
      <c r="F4052" t="n">
        <v>2</v>
      </c>
      <c r="G4052" t="n">
        <v>0.83375</v>
      </c>
    </row>
    <row r="4053">
      <c r="A4053" t="inlineStr">
        <is>
          <t>Daily_Minor_Stops_2026_09_18.xlsx</t>
        </is>
      </c>
      <c r="B4053" t="inlineStr">
        <is>
          <t>Samridhi 5 Star Line</t>
        </is>
      </c>
      <c r="C4053" s="80" t="n">
        <v>46230</v>
      </c>
      <c r="D4053" t="inlineStr">
        <is>
          <t>FS-TTLi-3</t>
        </is>
      </c>
      <c r="E4053" t="inlineStr">
        <is>
          <t>FOR/BP11: Hand Over Of Blank Failed</t>
        </is>
      </c>
      <c r="F4053" t="n">
        <v>3</v>
      </c>
      <c r="G4053" t="n">
        <v>2.0961</v>
      </c>
    </row>
    <row r="4054">
      <c r="A4054" t="inlineStr">
        <is>
          <t>Daily_Minor_Stops_2026_09_18.xlsx</t>
        </is>
      </c>
      <c r="B4054" t="inlineStr">
        <is>
          <t>Samridhi 5 Star Line</t>
        </is>
      </c>
      <c r="C4054" s="80" t="n">
        <v>46230</v>
      </c>
      <c r="D4054" t="inlineStr">
        <is>
          <t>FS-TTLi-4</t>
        </is>
      </c>
      <c r="E4054" t="inlineStr">
        <is>
          <t>LOD/TGR11: Robot-Gripper Sensor Fault</t>
        </is>
      </c>
      <c r="F4054" t="n">
        <v>3</v>
      </c>
      <c r="G4054" t="n">
        <v>0.814483333333333</v>
      </c>
    </row>
    <row r="4055">
      <c r="A4055" t="inlineStr">
        <is>
          <t>Daily_Minor_Stops_2026_09_18.xlsx</t>
        </is>
      </c>
      <c r="B4055" t="inlineStr">
        <is>
          <t>Samridhi 5 Star Line</t>
        </is>
      </c>
      <c r="C4055" s="80" t="n">
        <v>46230</v>
      </c>
      <c r="D4055" t="inlineStr">
        <is>
          <t>FS-TTLi-4</t>
        </is>
      </c>
      <c r="E4055" t="inlineStr">
        <is>
          <t>LOD/FWV11: Rejects Consecutive</t>
        </is>
      </c>
      <c r="F4055" t="n">
        <v>12</v>
      </c>
      <c r="G4055" t="n">
        <v>10.9375666666667</v>
      </c>
    </row>
    <row r="4056">
      <c r="A4056" t="inlineStr">
        <is>
          <t>Daily_Minor_Stops_2026_09_18.xlsx</t>
        </is>
      </c>
      <c r="B4056" t="inlineStr">
        <is>
          <t>Samridhi 5 Star Line</t>
        </is>
      </c>
      <c r="C4056" s="80" t="n">
        <v>46230</v>
      </c>
      <c r="D4056" t="inlineStr">
        <is>
          <t>FS-TTM-5</t>
        </is>
      </c>
      <c r="E4056" t="inlineStr">
        <is>
          <t>Reject Contrainer Full</t>
        </is>
      </c>
      <c r="F4056" t="n">
        <v>12</v>
      </c>
      <c r="G4056" t="n">
        <v>14.2341333333333</v>
      </c>
    </row>
    <row r="4057">
      <c r="A4057" t="inlineStr">
        <is>
          <t>Daily_Minor_Stops_2026_09_18.xlsx</t>
        </is>
      </c>
      <c r="B4057" t="inlineStr">
        <is>
          <t>Samridhi 5 Star Line</t>
        </is>
      </c>
      <c r="C4057" s="80" t="n">
        <v>46230</v>
      </c>
      <c r="D4057" t="inlineStr">
        <is>
          <t>FS-TTM-5</t>
        </is>
      </c>
      <c r="E4057" t="inlineStr">
        <is>
          <t>Pusher Drop-Sensor Fault</t>
        </is>
      </c>
      <c r="F4057" t="n">
        <v>5</v>
      </c>
      <c r="G4057" t="n">
        <v>2.01235</v>
      </c>
    </row>
    <row r="4058">
      <c r="A4058" t="inlineStr">
        <is>
          <t>Daily_Minor_Stops_2026_09_18.xlsx</t>
        </is>
      </c>
      <c r="B4058" t="inlineStr">
        <is>
          <t>Samridhi 5 Star Line</t>
        </is>
      </c>
      <c r="C4058" s="80" t="n">
        <v>46231</v>
      </c>
      <c r="D4058" t="inlineStr">
        <is>
          <t>FS-HCM-1</t>
        </is>
      </c>
      <c r="E4058" t="inlineStr">
        <is>
          <t>HXX: Film Is Broken</t>
        </is>
      </c>
      <c r="F4058" t="n">
        <v>3</v>
      </c>
      <c r="G4058" t="n">
        <v>2.86173333333333</v>
      </c>
    </row>
    <row r="4059">
      <c r="A4059" t="inlineStr">
        <is>
          <t>Daily_Minor_Stops_2026_09_18.xlsx</t>
        </is>
      </c>
      <c r="B4059" t="inlineStr">
        <is>
          <t>Samridhi 5 Star Line</t>
        </is>
      </c>
      <c r="C4059" s="80" t="n">
        <v>46231</v>
      </c>
      <c r="D4059" t="inlineStr">
        <is>
          <t>FS-HCM-1</t>
        </is>
      </c>
      <c r="E4059" t="inlineStr">
        <is>
          <t>FBX: Overflow At Infeed</t>
        </is>
      </c>
      <c r="F4059" t="n">
        <v>2</v>
      </c>
      <c r="G4059" t="n">
        <v>4.8681</v>
      </c>
    </row>
    <row r="4060">
      <c r="A4060" t="inlineStr">
        <is>
          <t>Daily_Minor_Stops_2026_09_18.xlsx</t>
        </is>
      </c>
      <c r="B4060" t="inlineStr">
        <is>
          <t>Samridhi 5 Star Line</t>
        </is>
      </c>
      <c r="C4060" s="80" t="n">
        <v>46231</v>
      </c>
      <c r="D4060" t="inlineStr">
        <is>
          <t>FS-HCM-2</t>
        </is>
      </c>
      <c r="E4060" t="inlineStr">
        <is>
          <t>Door Machine Discharge Open</t>
        </is>
      </c>
      <c r="F4060" t="n">
        <v>2</v>
      </c>
      <c r="G4060" t="n">
        <v>392.44295</v>
      </c>
    </row>
    <row r="4061">
      <c r="A4061" t="inlineStr">
        <is>
          <t>Daily_Minor_Stops_2026_09_18.xlsx</t>
        </is>
      </c>
      <c r="B4061" t="inlineStr">
        <is>
          <t>Samridhi 5 Star Line</t>
        </is>
      </c>
      <c r="C4061" s="80" t="n">
        <v>46231</v>
      </c>
      <c r="D4061" t="inlineStr">
        <is>
          <t>FS-HCM-3</t>
        </is>
      </c>
      <c r="E4061" t="inlineStr">
        <is>
          <t>FBX: Jam At Infeed</t>
        </is>
      </c>
      <c r="F4061" t="n">
        <v>3</v>
      </c>
      <c r="G4061" t="n">
        <v>0.334333333333333</v>
      </c>
    </row>
    <row r="4062">
      <c r="A4062" t="inlineStr">
        <is>
          <t>Daily_Minor_Stops_2026_09_18.xlsx</t>
        </is>
      </c>
      <c r="B4062" t="inlineStr">
        <is>
          <t>Samridhi 5 Star Line</t>
        </is>
      </c>
      <c r="C4062" s="80" t="n">
        <v>46231</v>
      </c>
      <c r="D4062" t="inlineStr">
        <is>
          <t>FS-HCM-3</t>
        </is>
      </c>
      <c r="E4062" t="inlineStr">
        <is>
          <t>Cover Folding Box Open</t>
        </is>
      </c>
      <c r="F4062" t="n">
        <v>2</v>
      </c>
      <c r="G4062" t="n">
        <v>281.524583333333</v>
      </c>
    </row>
    <row r="4063">
      <c r="A4063" t="inlineStr">
        <is>
          <t>Daily_Minor_Stops_2026_09_18.xlsx</t>
        </is>
      </c>
      <c r="B4063" t="inlineStr">
        <is>
          <t>Samridhi 5 Star Line</t>
        </is>
      </c>
      <c r="C4063" s="80" t="n">
        <v>46231</v>
      </c>
      <c r="D4063" t="inlineStr">
        <is>
          <t>FS-HCM-4</t>
        </is>
      </c>
      <c r="E4063" t="inlineStr">
        <is>
          <t>Cover Folding Box Open</t>
        </is>
      </c>
      <c r="F4063" t="n">
        <v>1</v>
      </c>
      <c r="G4063" t="n">
        <v>7.47503333333333</v>
      </c>
    </row>
    <row r="4064">
      <c r="A4064" t="inlineStr">
        <is>
          <t>Daily_Minor_Stops_2026_09_18.xlsx</t>
        </is>
      </c>
      <c r="B4064" t="inlineStr">
        <is>
          <t>Samridhi 5 Star Line</t>
        </is>
      </c>
      <c r="C4064" s="80" t="n">
        <v>46231</v>
      </c>
      <c r="D4064" t="inlineStr">
        <is>
          <t>FS-TTLi-2</t>
        </is>
      </c>
      <c r="E4064" t="inlineStr">
        <is>
          <t>LOD/TGR11: Robot-Gripper Sensor Fault</t>
        </is>
      </c>
      <c r="F4064" t="n">
        <v>6</v>
      </c>
      <c r="G4064" t="n">
        <v>1.76678333333333</v>
      </c>
    </row>
    <row r="4065">
      <c r="A4065" t="inlineStr">
        <is>
          <t>Daily_Minor_Stops_2026_09_18.xlsx</t>
        </is>
      </c>
      <c r="B4065" t="inlineStr">
        <is>
          <t>Samridhi 5 Star Line</t>
        </is>
      </c>
      <c r="C4065" s="80" t="n">
        <v>46231</v>
      </c>
      <c r="D4065" t="inlineStr">
        <is>
          <t>FS-TTLi-2</t>
        </is>
      </c>
      <c r="E4065" t="inlineStr">
        <is>
          <t>FOR/FT11: Hand Over Failure Of Tray</t>
        </is>
      </c>
      <c r="F4065" t="n">
        <v>3</v>
      </c>
      <c r="G4065" t="n">
        <v>0.5004999999999999</v>
      </c>
    </row>
    <row r="4066">
      <c r="A4066" t="inlineStr">
        <is>
          <t>Daily_Minor_Stops_2026_09_18.xlsx</t>
        </is>
      </c>
      <c r="B4066" t="inlineStr">
        <is>
          <t>Samridhi 5 Star Line</t>
        </is>
      </c>
      <c r="C4066" s="80" t="n">
        <v>46231</v>
      </c>
      <c r="D4066" t="inlineStr">
        <is>
          <t>FS-TTLi-3</t>
        </is>
      </c>
      <c r="E4066" t="inlineStr">
        <is>
          <t>FOR/BP11: Hand Over Of Blank Failed</t>
        </is>
      </c>
      <c r="F4066" t="n">
        <v>2</v>
      </c>
      <c r="G4066" t="n">
        <v>1.09595</v>
      </c>
    </row>
    <row r="4067">
      <c r="A4067" t="inlineStr">
        <is>
          <t>Daily_Minor_Stops_2026_09_18.xlsx</t>
        </is>
      </c>
      <c r="B4067" t="inlineStr">
        <is>
          <t>Samridhi 5 Star Line</t>
        </is>
      </c>
      <c r="C4067" s="80" t="n">
        <v>46231</v>
      </c>
      <c r="D4067" t="inlineStr">
        <is>
          <t>FS-TTM-5</t>
        </is>
      </c>
      <c r="E4067" t="inlineStr">
        <is>
          <t>Vacuum Error Open Door And Remove Blanks</t>
        </is>
      </c>
      <c r="F4067" t="n">
        <v>5</v>
      </c>
      <c r="G4067" t="n">
        <v>8.239050000000001</v>
      </c>
    </row>
    <row r="4068">
      <c r="A4068" t="inlineStr">
        <is>
          <t>Daily_Minor_Stops_2026_09_18.xlsx</t>
        </is>
      </c>
      <c r="B4068" t="inlineStr">
        <is>
          <t>Samridhi 5 Star Line</t>
        </is>
      </c>
      <c r="C4068" s="80" t="n">
        <v>46231</v>
      </c>
      <c r="D4068" t="inlineStr">
        <is>
          <t>FS-TTM-5</t>
        </is>
      </c>
      <c r="E4068" t="inlineStr">
        <is>
          <t>Emergency Stop HMI</t>
        </is>
      </c>
      <c r="F4068" t="n">
        <v>2</v>
      </c>
      <c r="G4068" t="n">
        <v>298.83575</v>
      </c>
    </row>
    <row r="4069">
      <c r="A4069" t="inlineStr">
        <is>
          <t>Daily_Minor_Stops_2026_09_18.xlsx</t>
        </is>
      </c>
      <c r="B4069" t="inlineStr">
        <is>
          <t>Samridhi 5 Star Line</t>
        </is>
      </c>
      <c r="C4069" s="80" t="n">
        <v>46232</v>
      </c>
      <c r="D4069" t="inlineStr">
        <is>
          <t>FS-TTLi-2</t>
        </is>
      </c>
      <c r="E4069" t="inlineStr">
        <is>
          <t>CLO/TS11: Axis 1 Position Error</t>
        </is>
      </c>
      <c r="F4069" t="n">
        <v>1</v>
      </c>
      <c r="G4069" t="n">
        <v>1440</v>
      </c>
    </row>
    <row r="4070">
      <c r="A4070" t="inlineStr">
        <is>
          <t>Daily_Minor_Stops_2026_09_18.xlsx</t>
        </is>
      </c>
      <c r="B4070" t="inlineStr">
        <is>
          <t>Samridhi 5 Star Line</t>
        </is>
      </c>
      <c r="C4070" s="80" t="n">
        <v>46233</v>
      </c>
      <c r="D4070" t="inlineStr">
        <is>
          <t>FS-TTLi-2</t>
        </is>
      </c>
      <c r="E4070" t="inlineStr">
        <is>
          <t>CLO/TS11: Axis 1 Position Error</t>
        </is>
      </c>
      <c r="F4070" t="n">
        <v>1</v>
      </c>
      <c r="G4070" t="n">
        <v>1440</v>
      </c>
    </row>
    <row r="4071">
      <c r="A4071" t="inlineStr">
        <is>
          <t>Daily_Minor_Stops_2026_09_18.xlsx</t>
        </is>
      </c>
      <c r="B4071" t="inlineStr">
        <is>
          <t>Samridhi 5 Star Line</t>
        </is>
      </c>
      <c r="C4071" s="80" t="n">
        <v>46234</v>
      </c>
      <c r="D4071" t="inlineStr">
        <is>
          <t>FS-TTLi-2</t>
        </is>
      </c>
      <c r="E4071" t="inlineStr">
        <is>
          <t>CLO/TS11: Axis 1 Position Error</t>
        </is>
      </c>
      <c r="F4071" t="n">
        <v>1</v>
      </c>
      <c r="G4071" t="n">
        <v>1440</v>
      </c>
    </row>
    <row r="4072">
      <c r="A4072" t="inlineStr">
        <is>
          <t>Daily_Minor_Stops_2026_09_18.xlsx</t>
        </is>
      </c>
      <c r="B4072" t="inlineStr">
        <is>
          <t>Samridhi 5 Star Line</t>
        </is>
      </c>
      <c r="C4072" s="80" t="n">
        <v>46235</v>
      </c>
      <c r="D4072" t="inlineStr">
        <is>
          <t>FS-TTLi-2</t>
        </is>
      </c>
      <c r="E4072" t="inlineStr">
        <is>
          <t>CLO/TS11: Axis 1 Position Error</t>
        </is>
      </c>
      <c r="F4072" t="n">
        <v>1</v>
      </c>
      <c r="G4072" t="n">
        <v>1439.66603333333</v>
      </c>
    </row>
    <row r="4073">
      <c r="A4073" t="inlineStr">
        <is>
          <t>Daily_Minor_Stops_2026_09_18.xlsx</t>
        </is>
      </c>
      <c r="B4073" t="inlineStr">
        <is>
          <t>Samridhi 5 Star Line</t>
        </is>
      </c>
      <c r="C4073" s="80" t="n">
        <v>46236</v>
      </c>
      <c r="D4073" t="inlineStr">
        <is>
          <t>FS-TTLi-2</t>
        </is>
      </c>
      <c r="E4073" t="inlineStr">
        <is>
          <t>CLO/TS11: Axis 1 Position Error</t>
        </is>
      </c>
      <c r="F4073" t="n">
        <v>1</v>
      </c>
      <c r="G4073" t="n">
        <v>1440</v>
      </c>
    </row>
    <row r="4074">
      <c r="A4074" t="inlineStr">
        <is>
          <t>Daily_Minor_Stops_2026_09_18.xlsx</t>
        </is>
      </c>
      <c r="B4074" t="inlineStr">
        <is>
          <t>Samridhi 5 Star Line</t>
        </is>
      </c>
      <c r="C4074" s="80" t="n">
        <v>46237</v>
      </c>
      <c r="D4074" t="inlineStr">
        <is>
          <t>FS-TTLi-2</t>
        </is>
      </c>
      <c r="E4074" t="inlineStr">
        <is>
          <t>CLO/TS11: Axis 1 Position Error</t>
        </is>
      </c>
      <c r="F4074" t="n">
        <v>1</v>
      </c>
      <c r="G4074" t="n">
        <v>1440</v>
      </c>
    </row>
    <row r="4075">
      <c r="A4075" t="inlineStr">
        <is>
          <t>Daily_Minor_Stops_2026_09_18.xlsx</t>
        </is>
      </c>
      <c r="B4075" t="inlineStr">
        <is>
          <t>Samridhi 5 Star Line</t>
        </is>
      </c>
      <c r="C4075" s="80" t="n">
        <v>46238</v>
      </c>
      <c r="D4075" t="inlineStr">
        <is>
          <t>FS-TTLi-2</t>
        </is>
      </c>
      <c r="E4075" t="inlineStr">
        <is>
          <t>CLO/TS11: Axis 1 Position Error</t>
        </is>
      </c>
      <c r="F4075" t="n">
        <v>1</v>
      </c>
      <c r="G4075" t="n">
        <v>1439.66595</v>
      </c>
    </row>
    <row r="4076">
      <c r="A4076" t="inlineStr">
        <is>
          <t>Daily_Minor_Stops_2026_09_18.xlsx</t>
        </is>
      </c>
      <c r="B4076" t="inlineStr">
        <is>
          <t>Samridhi 5 Star Line</t>
        </is>
      </c>
      <c r="C4076" s="80" t="n">
        <v>46239</v>
      </c>
      <c r="D4076" t="inlineStr">
        <is>
          <t>FS-HCM-2</t>
        </is>
      </c>
      <c r="E4076" t="inlineStr">
        <is>
          <t>Door Machine Discharge Open</t>
        </is>
      </c>
      <c r="F4076" t="n">
        <v>1</v>
      </c>
      <c r="G4076" t="n">
        <v>0.6072</v>
      </c>
    </row>
    <row r="4077">
      <c r="A4077" t="inlineStr">
        <is>
          <t>Daily_Minor_Stops_2026_09_18.xlsx</t>
        </is>
      </c>
      <c r="B4077" t="inlineStr">
        <is>
          <t>Samridhi 5 Star Line</t>
        </is>
      </c>
      <c r="C4077" s="80" t="n">
        <v>46239</v>
      </c>
      <c r="D4077" t="inlineStr">
        <is>
          <t>FS-HCM-3</t>
        </is>
      </c>
      <c r="E4077" t="inlineStr">
        <is>
          <t>Cover Folding Box Open</t>
        </is>
      </c>
      <c r="F4077" t="n">
        <v>1</v>
      </c>
      <c r="G4077" t="n">
        <v>0.500066666666667</v>
      </c>
    </row>
    <row r="4078">
      <c r="A4078" t="inlineStr">
        <is>
          <t>Daily_Minor_Stops_2026_09_18.xlsx</t>
        </is>
      </c>
      <c r="B4078" t="inlineStr">
        <is>
          <t>Samridhi 5 Star Line</t>
        </is>
      </c>
      <c r="C4078" s="80" t="n">
        <v>46239</v>
      </c>
      <c r="D4078" t="inlineStr">
        <is>
          <t>FS-TTLi-2</t>
        </is>
      </c>
      <c r="E4078" t="inlineStr">
        <is>
          <t>CLO/TS11: Axis 1 Position Error</t>
        </is>
      </c>
      <c r="F4078" t="n">
        <v>1</v>
      </c>
      <c r="G4078" t="n">
        <v>1440</v>
      </c>
    </row>
    <row r="4079">
      <c r="A4079" t="inlineStr">
        <is>
          <t>Daily_Minor_Stops_2026_09_18.xlsx</t>
        </is>
      </c>
      <c r="B4079" t="inlineStr">
        <is>
          <t>Samridhi 5 Star Line</t>
        </is>
      </c>
      <c r="C4079" s="80" t="n">
        <v>46240</v>
      </c>
      <c r="D4079" t="inlineStr">
        <is>
          <t>FS-HCM-2</t>
        </is>
      </c>
      <c r="E4079" t="inlineStr">
        <is>
          <t>Door Machine Discharge Open</t>
        </is>
      </c>
      <c r="F4079" t="n">
        <v>1</v>
      </c>
      <c r="G4079" t="n">
        <v>115.806633333333</v>
      </c>
    </row>
    <row r="4080">
      <c r="A4080" t="inlineStr">
        <is>
          <t>Daily_Minor_Stops_2026_09_18.xlsx</t>
        </is>
      </c>
      <c r="B4080" t="inlineStr">
        <is>
          <t>Samridhi 5 Star Line</t>
        </is>
      </c>
      <c r="C4080" s="80" t="n">
        <v>46240</v>
      </c>
      <c r="D4080" t="inlineStr">
        <is>
          <t>FS-HCM-3</t>
        </is>
      </c>
      <c r="E4080" t="inlineStr">
        <is>
          <t>Cover Folding Box Open</t>
        </is>
      </c>
      <c r="F4080" t="n">
        <v>1</v>
      </c>
      <c r="G4080" t="n">
        <v>115.294533333333</v>
      </c>
    </row>
    <row r="4081">
      <c r="A4081" t="inlineStr">
        <is>
          <t>Daily_Minor_Stops_2026_09_18.xlsx</t>
        </is>
      </c>
      <c r="B4081" t="inlineStr">
        <is>
          <t>Samridhi 5 Star Line</t>
        </is>
      </c>
      <c r="C4081" s="80" t="n">
        <v>46240</v>
      </c>
      <c r="D4081" t="inlineStr">
        <is>
          <t>FS-TTLi-2</t>
        </is>
      </c>
      <c r="E4081" t="inlineStr">
        <is>
          <t>CLO/TS11: Axis 1 Position Error</t>
        </is>
      </c>
      <c r="F4081" t="n">
        <v>1</v>
      </c>
      <c r="G4081" t="n">
        <v>566.3636</v>
      </c>
    </row>
    <row r="4082">
      <c r="A4082" t="inlineStr">
        <is>
          <t>Daily_Minor_Stops_2026_09_18.xlsx</t>
        </is>
      </c>
      <c r="B4082" t="inlineStr">
        <is>
          <t>Samridhi 5 Star Line</t>
        </is>
      </c>
      <c r="C4082" s="80" t="n">
        <v>46240</v>
      </c>
      <c r="D4082" t="inlineStr">
        <is>
          <t>FS-TTLi-4</t>
        </is>
      </c>
      <c r="E4082" t="inlineStr">
        <is>
          <t>FOR/BP11: Hand Over Of Blank Failed</t>
        </is>
      </c>
      <c r="F4082" t="n">
        <v>2</v>
      </c>
      <c r="G4082" t="n">
        <v>27.3986666666667</v>
      </c>
    </row>
    <row r="4083">
      <c r="A4083" t="inlineStr">
        <is>
          <t>Daily_Minor_Stops_2026_09_18.xlsx</t>
        </is>
      </c>
      <c r="B4083" t="inlineStr">
        <is>
          <t>Samridhi 5 Star Line</t>
        </is>
      </c>
      <c r="C4083" s="80" t="n">
        <v>46240</v>
      </c>
      <c r="D4083" t="inlineStr">
        <is>
          <t>FS-TTLi-4</t>
        </is>
      </c>
      <c r="E4083" t="inlineStr">
        <is>
          <t>CLO/TTV: Decel Not Finished In Time</t>
        </is>
      </c>
      <c r="F4083" t="n">
        <v>2</v>
      </c>
      <c r="G4083" t="n">
        <v>0.7818000000000001</v>
      </c>
    </row>
    <row r="4084">
      <c r="A4084" t="inlineStr">
        <is>
          <t>Daily_Minor_Stops_2026_09_18.xlsx</t>
        </is>
      </c>
      <c r="B4084" t="inlineStr">
        <is>
          <t>Samridhi 5 Star Line</t>
        </is>
      </c>
      <c r="C4084" s="80" t="n">
        <v>46242</v>
      </c>
      <c r="D4084" t="inlineStr">
        <is>
          <t>FS-TTLi-3</t>
        </is>
      </c>
      <c r="E4084" t="inlineStr">
        <is>
          <t>FOR/BP11: Hand Over Of Blank Failed</t>
        </is>
      </c>
      <c r="F4084" t="n">
        <v>2</v>
      </c>
      <c r="G4084" t="n">
        <v>583.757483333333</v>
      </c>
    </row>
    <row r="4085">
      <c r="A4085" t="inlineStr">
        <is>
          <t>Daily_Minor_Stops_2026_09_18.xlsx</t>
        </is>
      </c>
      <c r="B4085" t="inlineStr">
        <is>
          <t>Samridhi 5 Star Line</t>
        </is>
      </c>
      <c r="C4085" s="80" t="n">
        <v>46243</v>
      </c>
      <c r="D4085" t="inlineStr">
        <is>
          <t>FS-TTLi-3</t>
        </is>
      </c>
      <c r="E4085" t="inlineStr">
        <is>
          <t>FOR/BP11: Hand Over Of Blank Failed</t>
        </is>
      </c>
      <c r="F4085" t="n">
        <v>1</v>
      </c>
      <c r="G4085" t="n">
        <v>1439.67548333333</v>
      </c>
    </row>
    <row r="4086">
      <c r="A4086" t="inlineStr">
        <is>
          <t>Daily_Minor_Stops_2026_09_18.xlsx</t>
        </is>
      </c>
      <c r="B4086" t="inlineStr">
        <is>
          <t>Samridhi 5 Star Line</t>
        </is>
      </c>
      <c r="C4086" s="80" t="n">
        <v>46244</v>
      </c>
      <c r="D4086" t="inlineStr">
        <is>
          <t>FS-TTLi-3</t>
        </is>
      </c>
      <c r="E4086" t="inlineStr">
        <is>
          <t>FOR/BP11: Hand Over Of Blank Failed</t>
        </is>
      </c>
      <c r="F4086" t="n">
        <v>1</v>
      </c>
      <c r="G4086" t="n">
        <v>1233.27188333333</v>
      </c>
    </row>
    <row r="4087">
      <c r="A4087" t="inlineStr">
        <is>
          <t>Daily_Minor_Stops_2026_09_18.xlsx</t>
        </is>
      </c>
      <c r="B4087" t="inlineStr">
        <is>
          <t>Samridhi 5 Star Line</t>
        </is>
      </c>
      <c r="C4087" s="80" t="n">
        <v>46245</v>
      </c>
      <c r="D4087" t="inlineStr">
        <is>
          <t>FS-TTLi-1</t>
        </is>
      </c>
      <c r="E4087" t="inlineStr">
        <is>
          <t>FOR/BP11: Hand Over Of Blank Failed</t>
        </is>
      </c>
      <c r="F4087" t="n">
        <v>2</v>
      </c>
      <c r="G4087" t="n">
        <v>492.932916666667</v>
      </c>
    </row>
    <row r="4088">
      <c r="A4088" t="inlineStr">
        <is>
          <t>Daily_Minor_Stops_2026_09_18.xlsx</t>
        </is>
      </c>
      <c r="B4088" t="inlineStr">
        <is>
          <t>Samridhi 5 Star Line</t>
        </is>
      </c>
      <c r="C4088" s="80" t="n">
        <v>46245</v>
      </c>
      <c r="D4088" t="inlineStr">
        <is>
          <t>FS-TTLi-1</t>
        </is>
      </c>
      <c r="E4088" t="inlineStr">
        <is>
          <t>CLO/TFXX: Bckdoor Ver Actuator Not OnTime</t>
        </is>
      </c>
      <c r="F4088" t="n">
        <v>2</v>
      </c>
      <c r="G4088" t="n">
        <v>18.9911166666667</v>
      </c>
    </row>
    <row r="4089">
      <c r="A4089" t="inlineStr">
        <is>
          <t>Daily_Minor_Stops_2026_09_18.xlsx</t>
        </is>
      </c>
      <c r="B4089" t="inlineStr">
        <is>
          <t>Samridhi 5 Star Line</t>
        </is>
      </c>
      <c r="C4089" s="80" t="n">
        <v>46245</v>
      </c>
      <c r="D4089" t="inlineStr">
        <is>
          <t>FS-TTLi-2</t>
        </is>
      </c>
      <c r="E4089" t="inlineStr">
        <is>
          <t>FOR/BP11: Hand Over Of Blank Failed</t>
        </is>
      </c>
      <c r="F4089" t="n">
        <v>2</v>
      </c>
      <c r="G4089" t="n">
        <v>0.517366666666667</v>
      </c>
    </row>
    <row r="4090">
      <c r="A4090" t="inlineStr">
        <is>
          <t>Daily_Minor_Stops_2026_09_18.xlsx</t>
        </is>
      </c>
      <c r="B4090" t="inlineStr">
        <is>
          <t>Samridhi 5 Star Line</t>
        </is>
      </c>
      <c r="C4090" s="80" t="n">
        <v>46245</v>
      </c>
      <c r="D4090" t="inlineStr">
        <is>
          <t>FS-TTLi-3</t>
        </is>
      </c>
      <c r="E4090" t="inlineStr">
        <is>
          <t>FOR/BP11: Hand Over Of Blank Failed</t>
        </is>
      </c>
      <c r="F4090" t="n">
        <v>1</v>
      </c>
      <c r="G4090" t="n">
        <v>1.18496666666667</v>
      </c>
    </row>
    <row r="4091">
      <c r="A4091" t="inlineStr">
        <is>
          <t>Daily_Minor_Stops_2026_09_18.xlsx</t>
        </is>
      </c>
      <c r="B4091" t="inlineStr">
        <is>
          <t>Samridhi 5 Star Line</t>
        </is>
      </c>
      <c r="C4091" s="80" t="n">
        <v>46245</v>
      </c>
      <c r="D4091" t="inlineStr">
        <is>
          <t>FS-TTLi-4</t>
        </is>
      </c>
      <c r="E4091" t="inlineStr">
        <is>
          <t>FOR/FT11: Hand Over Failure Of Tray</t>
        </is>
      </c>
      <c r="F4091" t="n">
        <v>2</v>
      </c>
      <c r="G4091" t="n">
        <v>1.24136666666667</v>
      </c>
    </row>
    <row r="4092">
      <c r="A4092" t="inlineStr">
        <is>
          <t>Daily_Minor_Stops_2026_09_18.xlsx</t>
        </is>
      </c>
      <c r="B4092" t="inlineStr">
        <is>
          <t>Samridhi 5 Star Line</t>
        </is>
      </c>
      <c r="C4092" s="80" t="n">
        <v>46246</v>
      </c>
      <c r="D4092" t="inlineStr">
        <is>
          <t>FS-TTLi-1</t>
        </is>
      </c>
      <c r="E4092" t="inlineStr">
        <is>
          <t>FOR/BP11: Hand Over Of Blank Failed</t>
        </is>
      </c>
      <c r="F4092" t="n">
        <v>1</v>
      </c>
      <c r="G4092" t="n">
        <v>1440</v>
      </c>
    </row>
    <row r="4093">
      <c r="A4093" t="inlineStr">
        <is>
          <t>Daily_Minor_Stops_2026_09_18.xlsx</t>
        </is>
      </c>
      <c r="B4093" t="inlineStr">
        <is>
          <t>Samridhi 5 Star Line</t>
        </is>
      </c>
      <c r="C4093" s="80" t="n">
        <v>46246</v>
      </c>
      <c r="D4093" t="inlineStr">
        <is>
          <t>FS-TTLi-2</t>
        </is>
      </c>
      <c r="E4093" t="inlineStr">
        <is>
          <t>LOD/DOR: Door 6 Not Locked</t>
        </is>
      </c>
      <c r="F4093" t="n">
        <v>2</v>
      </c>
      <c r="G4093" t="n">
        <v>1.51271666666667</v>
      </c>
    </row>
    <row r="4094">
      <c r="A4094" t="inlineStr">
        <is>
          <t>Daily_Minor_Stops_2026_09_18.xlsx</t>
        </is>
      </c>
      <c r="B4094" t="inlineStr">
        <is>
          <t>Samridhi 5 Star Line</t>
        </is>
      </c>
      <c r="C4094" s="80" t="n">
        <v>46246</v>
      </c>
      <c r="D4094" t="inlineStr">
        <is>
          <t>FS-TTLi-2</t>
        </is>
      </c>
      <c r="E4094" t="inlineStr">
        <is>
          <t>FOR/FT11: Hand Over Failure Of Tray</t>
        </is>
      </c>
      <c r="F4094" t="n">
        <v>2</v>
      </c>
      <c r="G4094" t="n">
        <v>1.00073333333333</v>
      </c>
    </row>
    <row r="4095">
      <c r="A4095" t="inlineStr">
        <is>
          <t>Daily_Minor_Stops_2026_09_18.xlsx</t>
        </is>
      </c>
      <c r="B4095" t="inlineStr">
        <is>
          <t>Samridhi 5 Star Line</t>
        </is>
      </c>
      <c r="C4095" s="80" t="n">
        <v>46247</v>
      </c>
      <c r="D4095" t="inlineStr">
        <is>
          <t>FS-TTLi-1</t>
        </is>
      </c>
      <c r="E4095" t="inlineStr">
        <is>
          <t>FOR/BP11: Hand Over Of Blank Failed</t>
        </is>
      </c>
      <c r="F4095" t="n">
        <v>1</v>
      </c>
      <c r="G4095" t="n">
        <v>1440</v>
      </c>
    </row>
    <row r="4096">
      <c r="A4096" t="inlineStr">
        <is>
          <t>Daily_Minor_Stops_2026_09_18.xlsx</t>
        </is>
      </c>
      <c r="B4096" t="inlineStr">
        <is>
          <t>Samridhi 5 Star Line</t>
        </is>
      </c>
      <c r="C4096" s="80" t="n">
        <v>46248</v>
      </c>
      <c r="D4096" t="inlineStr">
        <is>
          <t>FS-TTLi-1</t>
        </is>
      </c>
      <c r="E4096" t="inlineStr">
        <is>
          <t>FOR/BP11: Hand Over Of Blank Failed</t>
        </is>
      </c>
      <c r="F4096" t="n">
        <v>1</v>
      </c>
      <c r="G4096" t="n">
        <v>1439.8332</v>
      </c>
    </row>
    <row r="4097">
      <c r="A4097" t="inlineStr">
        <is>
          <t>Daily_Minor_Stops_2026_09_18.xlsx</t>
        </is>
      </c>
      <c r="B4097" t="inlineStr">
        <is>
          <t>Samridhi 5 Star Line</t>
        </is>
      </c>
      <c r="C4097" s="80" t="n">
        <v>46249</v>
      </c>
      <c r="D4097" t="inlineStr">
        <is>
          <t>FS-TTLi-1</t>
        </is>
      </c>
      <c r="E4097" t="inlineStr">
        <is>
          <t>FOR/BP11: Hand Over Of Blank Failed</t>
        </is>
      </c>
      <c r="F4097" t="n">
        <v>1</v>
      </c>
      <c r="G4097" t="n">
        <v>1440</v>
      </c>
    </row>
    <row r="4098">
      <c r="A4098" t="inlineStr">
        <is>
          <t>Daily_Minor_Stops_2026_09_18.xlsx</t>
        </is>
      </c>
      <c r="B4098" t="inlineStr">
        <is>
          <t>Samridhi 5 Star Line</t>
        </is>
      </c>
      <c r="C4098" s="80" t="n">
        <v>46250</v>
      </c>
      <c r="D4098" t="inlineStr">
        <is>
          <t>FS-HCM-1</t>
        </is>
      </c>
      <c r="E4098" t="inlineStr">
        <is>
          <t>HXX: Film Is Broken</t>
        </is>
      </c>
      <c r="F4098" t="n">
        <v>10</v>
      </c>
      <c r="G4098" t="n">
        <v>12.7706166666667</v>
      </c>
    </row>
    <row r="4099">
      <c r="A4099" t="inlineStr">
        <is>
          <t>Daily_Minor_Stops_2026_09_18.xlsx</t>
        </is>
      </c>
      <c r="B4099" t="inlineStr">
        <is>
          <t>Samridhi 5 Star Line</t>
        </is>
      </c>
      <c r="C4099" s="80" t="n">
        <v>46250</v>
      </c>
      <c r="D4099" t="inlineStr">
        <is>
          <t>FS-HCM-1</t>
        </is>
      </c>
      <c r="E4099" t="inlineStr">
        <is>
          <t>FBX: Jam At Infeed</t>
        </is>
      </c>
      <c r="F4099" t="n">
        <v>45</v>
      </c>
      <c r="G4099" t="n">
        <v>30.09265</v>
      </c>
    </row>
    <row r="4100">
      <c r="A4100" t="inlineStr">
        <is>
          <t>Daily_Minor_Stops_2026_09_18.xlsx</t>
        </is>
      </c>
      <c r="B4100" t="inlineStr">
        <is>
          <t>Samridhi 5 Star Line</t>
        </is>
      </c>
      <c r="C4100" s="80" t="n">
        <v>46250</v>
      </c>
      <c r="D4100" t="inlineStr">
        <is>
          <t>FS-HCM-2</t>
        </is>
      </c>
      <c r="E4100" t="inlineStr">
        <is>
          <t>FBX: Overflow At Infeed</t>
        </is>
      </c>
      <c r="F4100" t="n">
        <v>8</v>
      </c>
      <c r="G4100" t="n">
        <v>14.7542833333333</v>
      </c>
    </row>
    <row r="4101">
      <c r="A4101" t="inlineStr">
        <is>
          <t>Daily_Minor_Stops_2026_09_18.xlsx</t>
        </is>
      </c>
      <c r="B4101" t="inlineStr">
        <is>
          <t>Samridhi 5 Star Line</t>
        </is>
      </c>
      <c r="C4101" s="80" t="n">
        <v>46250</v>
      </c>
      <c r="D4101" t="inlineStr">
        <is>
          <t>FS-HCM-2</t>
        </is>
      </c>
      <c r="E4101" t="inlineStr">
        <is>
          <t>FBX: Jam At Infeed</t>
        </is>
      </c>
      <c r="F4101" t="n">
        <v>8</v>
      </c>
      <c r="G4101" t="n">
        <v>2.36793333333333</v>
      </c>
    </row>
    <row r="4102">
      <c r="A4102" t="inlineStr">
        <is>
          <t>Daily_Minor_Stops_2026_09_18.xlsx</t>
        </is>
      </c>
      <c r="B4102" t="inlineStr">
        <is>
          <t>Samridhi 5 Star Line</t>
        </is>
      </c>
      <c r="C4102" s="80" t="n">
        <v>46250</v>
      </c>
      <c r="D4102" t="inlineStr">
        <is>
          <t>FS-HCM-3</t>
        </is>
      </c>
      <c r="E4102" t="inlineStr">
        <is>
          <t>FBX: Overflow At Infeed</t>
        </is>
      </c>
      <c r="F4102" t="n">
        <v>10</v>
      </c>
      <c r="G4102" t="n">
        <v>3.85825</v>
      </c>
    </row>
    <row r="4103">
      <c r="A4103" t="inlineStr">
        <is>
          <t>Daily_Minor_Stops_2026_09_18.xlsx</t>
        </is>
      </c>
      <c r="B4103" t="inlineStr">
        <is>
          <t>Samridhi 5 Star Line</t>
        </is>
      </c>
      <c r="C4103" s="80" t="n">
        <v>46250</v>
      </c>
      <c r="D4103" t="inlineStr">
        <is>
          <t>FS-HCM-3</t>
        </is>
      </c>
      <c r="E4103" t="inlineStr">
        <is>
          <t>FBX: Jam At Infeed</t>
        </is>
      </c>
      <c r="F4103" t="n">
        <v>22</v>
      </c>
      <c r="G4103" t="n">
        <v>13.66335</v>
      </c>
    </row>
    <row r="4104">
      <c r="A4104" t="inlineStr">
        <is>
          <t>Daily_Minor_Stops_2026_09_18.xlsx</t>
        </is>
      </c>
      <c r="B4104" t="inlineStr">
        <is>
          <t>Samridhi 5 Star Line</t>
        </is>
      </c>
      <c r="C4104" s="80" t="n">
        <v>46250</v>
      </c>
      <c r="D4104" t="inlineStr">
        <is>
          <t>FS-HCM-4</t>
        </is>
      </c>
      <c r="E4104" t="inlineStr">
        <is>
          <t>FBX: Jam At Infeed</t>
        </is>
      </c>
      <c r="F4104" t="n">
        <v>12</v>
      </c>
      <c r="G4104" t="n">
        <v>24.34365</v>
      </c>
    </row>
    <row r="4105">
      <c r="A4105" t="inlineStr">
        <is>
          <t>Daily_Minor_Stops_2026_09_18.xlsx</t>
        </is>
      </c>
      <c r="B4105" t="inlineStr">
        <is>
          <t>Samridhi 5 Star Line</t>
        </is>
      </c>
      <c r="C4105" s="80" t="n">
        <v>46250</v>
      </c>
      <c r="D4105" t="inlineStr">
        <is>
          <t>FS-HCM-4</t>
        </is>
      </c>
      <c r="E4105" t="inlineStr">
        <is>
          <t>Cover Machine Discharge Open</t>
        </is>
      </c>
      <c r="F4105" t="n">
        <v>3</v>
      </c>
      <c r="G4105" t="n">
        <v>5.0996</v>
      </c>
    </row>
    <row r="4106">
      <c r="A4106" t="inlineStr">
        <is>
          <t>Daily_Minor_Stops_2026_09_18.xlsx</t>
        </is>
      </c>
      <c r="B4106" t="inlineStr">
        <is>
          <t>Samridhi 5 Star Line</t>
        </is>
      </c>
      <c r="C4106" s="80" t="n">
        <v>46250</v>
      </c>
      <c r="D4106" t="inlineStr">
        <is>
          <t>FS-HRM-5</t>
        </is>
      </c>
      <c r="E4106" t="inlineStr">
        <is>
          <t>Not Ready-2</t>
        </is>
      </c>
      <c r="F4106" t="n">
        <v>7</v>
      </c>
      <c r="G4106" t="n">
        <v>4.86871666666667</v>
      </c>
    </row>
    <row r="4107">
      <c r="A4107" t="inlineStr">
        <is>
          <t>Daily_Minor_Stops_2026_09_18.xlsx</t>
        </is>
      </c>
      <c r="B4107" t="inlineStr">
        <is>
          <t>Samridhi 5 Star Line</t>
        </is>
      </c>
      <c r="C4107" s="80" t="n">
        <v>46250</v>
      </c>
      <c r="D4107" t="inlineStr">
        <is>
          <t>FS-HRM-5</t>
        </is>
      </c>
      <c r="E4107" t="inlineStr">
        <is>
          <t>Cover Machine Outfeed Open</t>
        </is>
      </c>
      <c r="F4107" t="n">
        <v>6</v>
      </c>
      <c r="G4107" t="n">
        <v>7.38805</v>
      </c>
    </row>
    <row r="4108">
      <c r="A4108" t="inlineStr">
        <is>
          <t>Daily_Minor_Stops_2026_09_18.xlsx</t>
        </is>
      </c>
      <c r="B4108" t="inlineStr">
        <is>
          <t>Samridhi 5 Star Line</t>
        </is>
      </c>
      <c r="C4108" s="80" t="n">
        <v>46250</v>
      </c>
      <c r="D4108" t="inlineStr">
        <is>
          <t>FS-TTLi-1</t>
        </is>
      </c>
      <c r="E4108" t="inlineStr">
        <is>
          <t>LOD/TPG11: Move Time Out</t>
        </is>
      </c>
      <c r="F4108" t="n">
        <v>8</v>
      </c>
      <c r="G4108" t="n">
        <v>5.74061666666667</v>
      </c>
    </row>
    <row r="4109">
      <c r="A4109" t="inlineStr">
        <is>
          <t>Daily_Minor_Stops_2026_09_18.xlsx</t>
        </is>
      </c>
      <c r="B4109" t="inlineStr">
        <is>
          <t>Samridhi 5 Star Line</t>
        </is>
      </c>
      <c r="C4109" s="80" t="n">
        <v>46250</v>
      </c>
      <c r="D4109" t="inlineStr">
        <is>
          <t>FS-TTLi-1</t>
        </is>
      </c>
      <c r="E4109" t="inlineStr">
        <is>
          <t>FOR/BP11: Hand Over Of Blank Failed</t>
        </is>
      </c>
      <c r="F4109" t="n">
        <v>7</v>
      </c>
      <c r="G4109" t="n">
        <v>531.845066666667</v>
      </c>
    </row>
    <row r="4110">
      <c r="A4110" t="inlineStr">
        <is>
          <t>Daily_Minor_Stops_2026_09_18.xlsx</t>
        </is>
      </c>
      <c r="B4110" t="inlineStr">
        <is>
          <t>Samridhi 5 Star Line</t>
        </is>
      </c>
      <c r="C4110" s="80" t="n">
        <v>46250</v>
      </c>
      <c r="D4110" t="inlineStr">
        <is>
          <t>FS-TTLi-2</t>
        </is>
      </c>
      <c r="E4110" t="inlineStr">
        <is>
          <t>LOD/TPG11: Move Time Out</t>
        </is>
      </c>
      <c r="F4110" t="n">
        <v>8</v>
      </c>
      <c r="G4110" t="n">
        <v>3.9411</v>
      </c>
    </row>
    <row r="4111">
      <c r="A4111" t="inlineStr">
        <is>
          <t>Daily_Minor_Stops_2026_09_18.xlsx</t>
        </is>
      </c>
      <c r="B4111" t="inlineStr">
        <is>
          <t>Samridhi 5 Star Line</t>
        </is>
      </c>
      <c r="C4111" s="80" t="n">
        <v>46250</v>
      </c>
      <c r="D4111" t="inlineStr">
        <is>
          <t>FS-TTLi-2</t>
        </is>
      </c>
      <c r="E4111" t="inlineStr">
        <is>
          <t>FOR/BP11: Hand Over Of Blank Failed</t>
        </is>
      </c>
      <c r="F4111" t="n">
        <v>9</v>
      </c>
      <c r="G4111" t="n">
        <v>3.43091666666667</v>
      </c>
    </row>
    <row r="4112">
      <c r="A4112" t="inlineStr">
        <is>
          <t>Daily_Minor_Stops_2026_09_18.xlsx</t>
        </is>
      </c>
      <c r="B4112" t="inlineStr">
        <is>
          <t>Samridhi 5 Star Line</t>
        </is>
      </c>
      <c r="C4112" s="80" t="n">
        <v>46250</v>
      </c>
      <c r="D4112" t="inlineStr">
        <is>
          <t>FS-TTLi-3</t>
        </is>
      </c>
      <c r="E4112" t="inlineStr">
        <is>
          <t>LOD/TGR11: Robot-Gripper Sensor Fault</t>
        </is>
      </c>
      <c r="F4112" t="n">
        <v>5</v>
      </c>
      <c r="G4112" t="n">
        <v>1.10691666666667</v>
      </c>
    </row>
    <row r="4113">
      <c r="A4113" t="inlineStr">
        <is>
          <t>Daily_Minor_Stops_2026_09_18.xlsx</t>
        </is>
      </c>
      <c r="B4113" t="inlineStr">
        <is>
          <t>Samridhi 5 Star Line</t>
        </is>
      </c>
      <c r="C4113" s="80" t="n">
        <v>46250</v>
      </c>
      <c r="D4113" t="inlineStr">
        <is>
          <t>FS-TTLi-3</t>
        </is>
      </c>
      <c r="E4113" t="inlineStr">
        <is>
          <t>FOR/BP11: Hand Over Of Blank Failed</t>
        </is>
      </c>
      <c r="F4113" t="n">
        <v>4</v>
      </c>
      <c r="G4113" t="n">
        <v>1.17836666666667</v>
      </c>
    </row>
    <row r="4114">
      <c r="A4114" t="inlineStr">
        <is>
          <t>Daily_Minor_Stops_2026_09_18.xlsx</t>
        </is>
      </c>
      <c r="B4114" t="inlineStr">
        <is>
          <t>Samridhi 5 Star Line</t>
        </is>
      </c>
      <c r="C4114" s="80" t="n">
        <v>46250</v>
      </c>
      <c r="D4114" t="inlineStr">
        <is>
          <t>FS-TTLi-4</t>
        </is>
      </c>
      <c r="E4114" t="inlineStr">
        <is>
          <t>TTL1X/CS11: Lost Tray In Sliding Area</t>
        </is>
      </c>
      <c r="F4114" t="n">
        <v>3</v>
      </c>
      <c r="G4114" t="n">
        <v>1.6194</v>
      </c>
    </row>
    <row r="4115">
      <c r="A4115" t="inlineStr">
        <is>
          <t>Daily_Minor_Stops_2026_09_18.xlsx</t>
        </is>
      </c>
      <c r="B4115" t="inlineStr">
        <is>
          <t>Samridhi 5 Star Line</t>
        </is>
      </c>
      <c r="C4115" s="80" t="n">
        <v>46250</v>
      </c>
      <c r="D4115" t="inlineStr">
        <is>
          <t>FS-TTLi-4</t>
        </is>
      </c>
      <c r="E4115" t="inlineStr">
        <is>
          <t>LOD/FWV11: Pos Trigger Sensor Failure</t>
        </is>
      </c>
      <c r="F4115" t="n">
        <v>5</v>
      </c>
      <c r="G4115" t="n">
        <v>2.14496666666667</v>
      </c>
    </row>
    <row r="4116">
      <c r="A4116" t="inlineStr">
        <is>
          <t>Daily_Minor_Stops_2026_09_18.xlsx</t>
        </is>
      </c>
      <c r="B4116" t="inlineStr">
        <is>
          <t>Samridhi 5 Star Line</t>
        </is>
      </c>
      <c r="C4116" s="80" t="n">
        <v>46250</v>
      </c>
      <c r="D4116" t="inlineStr">
        <is>
          <t>FS-TTM-5</t>
        </is>
      </c>
      <c r="E4116" t="inlineStr">
        <is>
          <t>Reject Contrainer Full</t>
        </is>
      </c>
      <c r="F4116" t="n">
        <v>4</v>
      </c>
      <c r="G4116" t="n">
        <v>1.33446666666667</v>
      </c>
    </row>
    <row r="4117">
      <c r="A4117" t="inlineStr">
        <is>
          <t>Daily_Minor_Stops_2026_09_18.xlsx</t>
        </is>
      </c>
      <c r="B4117" t="inlineStr">
        <is>
          <t>Samridhi 5 Star Line</t>
        </is>
      </c>
      <c r="C4117" s="80" t="n">
        <v>46250</v>
      </c>
      <c r="D4117" t="inlineStr">
        <is>
          <t>FS-TTM-5</t>
        </is>
      </c>
      <c r="E4117" t="inlineStr">
        <is>
          <t>Gripper Crashed-1</t>
        </is>
      </c>
      <c r="F4117" t="n">
        <v>2</v>
      </c>
      <c r="G4117" t="n">
        <v>0.434966666666667</v>
      </c>
    </row>
    <row r="4118">
      <c r="A4118" t="inlineStr">
        <is>
          <t>Daily_Minor_Stops_2026_09_18.xlsx</t>
        </is>
      </c>
      <c r="B4118" t="inlineStr">
        <is>
          <t>Samridhi 5 Star Line</t>
        </is>
      </c>
      <c r="C4118" s="80" t="n">
        <v>46251</v>
      </c>
      <c r="D4118" t="inlineStr">
        <is>
          <t>FS-Case Packing</t>
        </is>
      </c>
      <c r="E4118" t="inlineStr">
        <is>
          <t>Sanitation</t>
        </is>
      </c>
      <c r="F4118" t="n">
        <v>1</v>
      </c>
      <c r="G4118" t="n">
        <v>0</v>
      </c>
    </row>
    <row r="4119">
      <c r="A4119" t="inlineStr">
        <is>
          <t>Daily_Minor_Stops_2026_09_18.xlsx</t>
        </is>
      </c>
      <c r="B4119" t="inlineStr">
        <is>
          <t>Samridhi 5 Star Line</t>
        </is>
      </c>
      <c r="C4119" s="80" t="n">
        <v>46251</v>
      </c>
      <c r="D4119" t="inlineStr">
        <is>
          <t>FS-HCM-1</t>
        </is>
      </c>
      <c r="E4119" t="inlineStr">
        <is>
          <t>HXX: Film Is Broken</t>
        </is>
      </c>
      <c r="F4119" t="n">
        <v>24</v>
      </c>
      <c r="G4119" t="n">
        <v>34.55215</v>
      </c>
    </row>
    <row r="4120">
      <c r="A4120" t="inlineStr">
        <is>
          <t>Daily_Minor_Stops_2026_09_18.xlsx</t>
        </is>
      </c>
      <c r="B4120" t="inlineStr">
        <is>
          <t>Samridhi 5 Star Line</t>
        </is>
      </c>
      <c r="C4120" s="80" t="n">
        <v>46251</v>
      </c>
      <c r="D4120" t="inlineStr">
        <is>
          <t>FS-HCM-1</t>
        </is>
      </c>
      <c r="E4120" t="inlineStr">
        <is>
          <t>FBX: Jam At Infeed</t>
        </is>
      </c>
      <c r="F4120" t="n">
        <v>62</v>
      </c>
      <c r="G4120" t="n">
        <v>22.59845</v>
      </c>
    </row>
    <row r="4121">
      <c r="A4121" t="inlineStr">
        <is>
          <t>Daily_Minor_Stops_2026_09_18.xlsx</t>
        </is>
      </c>
      <c r="B4121" t="inlineStr">
        <is>
          <t>Samridhi 5 Star Line</t>
        </is>
      </c>
      <c r="C4121" s="80" t="n">
        <v>46251</v>
      </c>
      <c r="D4121" t="inlineStr">
        <is>
          <t>FS-HCM-2</t>
        </is>
      </c>
      <c r="E4121" t="inlineStr">
        <is>
          <t>HXX: Film Is Broken</t>
        </is>
      </c>
      <c r="F4121" t="n">
        <v>8</v>
      </c>
      <c r="G4121" t="n">
        <v>16.76365</v>
      </c>
    </row>
    <row r="4122">
      <c r="A4122" t="inlineStr">
        <is>
          <t>Daily_Minor_Stops_2026_09_18.xlsx</t>
        </is>
      </c>
      <c r="B4122" t="inlineStr">
        <is>
          <t>Samridhi 5 Star Line</t>
        </is>
      </c>
      <c r="C4122" s="80" t="n">
        <v>46251</v>
      </c>
      <c r="D4122" t="inlineStr">
        <is>
          <t>FS-HCM-2</t>
        </is>
      </c>
      <c r="E4122" t="inlineStr">
        <is>
          <t>HXX: Both Film Reels Are Empty</t>
        </is>
      </c>
      <c r="F4122" t="n">
        <v>8</v>
      </c>
      <c r="G4122" t="n">
        <v>7.423</v>
      </c>
    </row>
    <row r="4123">
      <c r="A4123" t="inlineStr">
        <is>
          <t>Daily_Minor_Stops_2026_09_18.xlsx</t>
        </is>
      </c>
      <c r="B4123" t="inlineStr">
        <is>
          <t>Samridhi 5 Star Line</t>
        </is>
      </c>
      <c r="C4123" s="80" t="n">
        <v>46251</v>
      </c>
      <c r="D4123" t="inlineStr">
        <is>
          <t>FS-HCM-3</t>
        </is>
      </c>
      <c r="E4123" t="inlineStr">
        <is>
          <t>HXX: Film Is Broken</t>
        </is>
      </c>
      <c r="F4123" t="n">
        <v>13</v>
      </c>
      <c r="G4123" t="n">
        <v>6.89305</v>
      </c>
    </row>
    <row r="4124">
      <c r="A4124" t="inlineStr">
        <is>
          <t>Daily_Minor_Stops_2026_09_18.xlsx</t>
        </is>
      </c>
      <c r="B4124" t="inlineStr">
        <is>
          <t>Samridhi 5 Star Line</t>
        </is>
      </c>
      <c r="C4124" s="80" t="n">
        <v>46251</v>
      </c>
      <c r="D4124" t="inlineStr">
        <is>
          <t>FS-HCM-3</t>
        </is>
      </c>
      <c r="E4124" t="inlineStr">
        <is>
          <t>FBX: Jam At Infeed</t>
        </is>
      </c>
      <c r="F4124" t="n">
        <v>98</v>
      </c>
      <c r="G4124" t="n">
        <v>82.87175000000001</v>
      </c>
    </row>
    <row r="4125">
      <c r="A4125" t="inlineStr">
        <is>
          <t>Daily_Minor_Stops_2026_09_18.xlsx</t>
        </is>
      </c>
      <c r="B4125" t="inlineStr">
        <is>
          <t>Samridhi 5 Star Line</t>
        </is>
      </c>
      <c r="C4125" s="80" t="n">
        <v>46251</v>
      </c>
      <c r="D4125" t="inlineStr">
        <is>
          <t>FS-HCM-4</t>
        </is>
      </c>
      <c r="E4125" t="inlineStr">
        <is>
          <t>HXX: Both Film Reels Are Empty</t>
        </is>
      </c>
      <c r="F4125" t="n">
        <v>3</v>
      </c>
      <c r="G4125" t="n">
        <v>1.17765</v>
      </c>
    </row>
    <row r="4126">
      <c r="A4126" t="inlineStr">
        <is>
          <t>Daily_Minor_Stops_2026_09_18.xlsx</t>
        </is>
      </c>
      <c r="B4126" t="inlineStr">
        <is>
          <t>Samridhi 5 Star Line</t>
        </is>
      </c>
      <c r="C4126" s="80" t="n">
        <v>46251</v>
      </c>
      <c r="D4126" t="inlineStr">
        <is>
          <t>FS-HCM-4</t>
        </is>
      </c>
      <c r="E4126" t="inlineStr">
        <is>
          <t>FBX: Jam At Infeed</t>
        </is>
      </c>
      <c r="F4126" t="n">
        <v>3</v>
      </c>
      <c r="G4126" t="n">
        <v>4.53908333333333</v>
      </c>
    </row>
    <row r="4127">
      <c r="A4127" t="inlineStr">
        <is>
          <t>Daily_Minor_Stops_2026_09_18.xlsx</t>
        </is>
      </c>
      <c r="B4127" t="inlineStr">
        <is>
          <t>Samridhi 5 Star Line</t>
        </is>
      </c>
      <c r="C4127" s="80" t="n">
        <v>46251</v>
      </c>
      <c r="D4127" t="inlineStr">
        <is>
          <t>FS-HRM-5</t>
        </is>
      </c>
      <c r="E4127" t="inlineStr">
        <is>
          <t>Not Ready-2</t>
        </is>
      </c>
      <c r="F4127" t="n">
        <v>37</v>
      </c>
      <c r="G4127" t="n">
        <v>26.1357</v>
      </c>
    </row>
    <row r="4128">
      <c r="A4128" t="inlineStr">
        <is>
          <t>Daily_Minor_Stops_2026_09_18.xlsx</t>
        </is>
      </c>
      <c r="B4128" t="inlineStr">
        <is>
          <t>Samridhi 5 Star Line</t>
        </is>
      </c>
      <c r="C4128" s="80" t="n">
        <v>46251</v>
      </c>
      <c r="D4128" t="inlineStr">
        <is>
          <t>FS-HRM-5</t>
        </is>
      </c>
      <c r="E4128" t="inlineStr">
        <is>
          <t>Cover Machine Outfeed Open</t>
        </is>
      </c>
      <c r="F4128" t="n">
        <v>5</v>
      </c>
      <c r="G4128" t="n">
        <v>2.01458333333333</v>
      </c>
    </row>
    <row r="4129">
      <c r="A4129" t="inlineStr">
        <is>
          <t>Daily_Minor_Stops_2026_09_18.xlsx</t>
        </is>
      </c>
      <c r="B4129" t="inlineStr">
        <is>
          <t>Samridhi 5 Star Line</t>
        </is>
      </c>
      <c r="C4129" s="80" t="n">
        <v>46251</v>
      </c>
      <c r="D4129" t="inlineStr">
        <is>
          <t>FS-TTLi-1</t>
        </is>
      </c>
      <c r="E4129" t="inlineStr">
        <is>
          <t>LOD/TGR11: Robot-Gripper Sensor Fault</t>
        </is>
      </c>
      <c r="F4129" t="n">
        <v>5</v>
      </c>
      <c r="G4129" t="n">
        <v>2.68128333333333</v>
      </c>
    </row>
    <row r="4130">
      <c r="A4130" t="inlineStr">
        <is>
          <t>Daily_Minor_Stops_2026_09_18.xlsx</t>
        </is>
      </c>
      <c r="B4130" t="inlineStr">
        <is>
          <t>Samridhi 5 Star Line</t>
        </is>
      </c>
      <c r="C4130" s="80" t="n">
        <v>46251</v>
      </c>
      <c r="D4130" t="inlineStr">
        <is>
          <t>FS-TTLi-1</t>
        </is>
      </c>
      <c r="E4130" t="inlineStr">
        <is>
          <t>FOR/BP11: Hand Over Of Blank Failed</t>
        </is>
      </c>
      <c r="F4130" t="n">
        <v>33</v>
      </c>
      <c r="G4130" t="n">
        <v>19.2328666666667</v>
      </c>
    </row>
    <row r="4131">
      <c r="A4131" t="inlineStr">
        <is>
          <t>Daily_Minor_Stops_2026_09_18.xlsx</t>
        </is>
      </c>
      <c r="B4131" t="inlineStr">
        <is>
          <t>Samridhi 5 Star Line</t>
        </is>
      </c>
      <c r="C4131" s="80" t="n">
        <v>46251</v>
      </c>
      <c r="D4131" t="inlineStr">
        <is>
          <t>FS-TTLi-2</t>
        </is>
      </c>
      <c r="E4131" t="inlineStr">
        <is>
          <t>TTL1X/CS11: Lost Tray In Sliding Area</t>
        </is>
      </c>
      <c r="F4131" t="n">
        <v>8</v>
      </c>
      <c r="G4131" t="n">
        <v>36.9008166666667</v>
      </c>
    </row>
    <row r="4132">
      <c r="A4132" t="inlineStr">
        <is>
          <t>Daily_Minor_Stops_2026_09_18.xlsx</t>
        </is>
      </c>
      <c r="B4132" t="inlineStr">
        <is>
          <t>Samridhi 5 Star Line</t>
        </is>
      </c>
      <c r="C4132" s="80" t="n">
        <v>46251</v>
      </c>
      <c r="D4132" t="inlineStr">
        <is>
          <t>FS-TTLi-2</t>
        </is>
      </c>
      <c r="E4132" t="inlineStr">
        <is>
          <t>FOR/FT11: Hand Over Failure Of Tray</t>
        </is>
      </c>
      <c r="F4132" t="n">
        <v>30</v>
      </c>
      <c r="G4132" t="n">
        <v>17.7406166666667</v>
      </c>
    </row>
    <row r="4133">
      <c r="A4133" t="inlineStr">
        <is>
          <t>Daily_Minor_Stops_2026_09_18.xlsx</t>
        </is>
      </c>
      <c r="B4133" t="inlineStr">
        <is>
          <t>Samridhi 5 Star Line</t>
        </is>
      </c>
      <c r="C4133" s="80" t="n">
        <v>46251</v>
      </c>
      <c r="D4133" t="inlineStr">
        <is>
          <t>FS-TTLi-3</t>
        </is>
      </c>
      <c r="E4133" t="inlineStr">
        <is>
          <t>LOD/TPG11: Move Time Out</t>
        </is>
      </c>
      <c r="F4133" t="n">
        <v>3</v>
      </c>
      <c r="G4133" t="n">
        <v>1.18173333333333</v>
      </c>
    </row>
    <row r="4134">
      <c r="A4134" t="inlineStr">
        <is>
          <t>Daily_Minor_Stops_2026_09_18.xlsx</t>
        </is>
      </c>
      <c r="B4134" t="inlineStr">
        <is>
          <t>Samridhi 5 Star Line</t>
        </is>
      </c>
      <c r="C4134" s="80" t="n">
        <v>46251</v>
      </c>
      <c r="D4134" t="inlineStr">
        <is>
          <t>FS-TTLi-3</t>
        </is>
      </c>
      <c r="E4134" t="inlineStr">
        <is>
          <t>LOD/TGR11: Robot-Gripper Sensor Fault</t>
        </is>
      </c>
      <c r="F4134" t="n">
        <v>5</v>
      </c>
      <c r="G4134" t="n">
        <v>2.8316</v>
      </c>
    </row>
    <row r="4135">
      <c r="A4135" t="inlineStr">
        <is>
          <t>Daily_Minor_Stops_2026_09_18.xlsx</t>
        </is>
      </c>
      <c r="B4135" t="inlineStr">
        <is>
          <t>Samridhi 5 Star Line</t>
        </is>
      </c>
      <c r="C4135" s="80" t="n">
        <v>46251</v>
      </c>
      <c r="D4135" t="inlineStr">
        <is>
          <t>FS-TTLi-4</t>
        </is>
      </c>
      <c r="E4135" t="inlineStr">
        <is>
          <t>LOD/TPG11: Move Time Out</t>
        </is>
      </c>
      <c r="F4135" t="n">
        <v>2</v>
      </c>
      <c r="G4135" t="n">
        <v>2.82818333333333</v>
      </c>
    </row>
    <row r="4136">
      <c r="A4136" t="inlineStr">
        <is>
          <t>Daily_Minor_Stops_2026_09_18.xlsx</t>
        </is>
      </c>
      <c r="B4136" t="inlineStr">
        <is>
          <t>Samridhi 5 Star Line</t>
        </is>
      </c>
      <c r="C4136" s="80" t="n">
        <v>46251</v>
      </c>
      <c r="D4136" t="inlineStr">
        <is>
          <t>FS-TTLi-4</t>
        </is>
      </c>
      <c r="E4136" t="inlineStr">
        <is>
          <t>LOD/TGR11: Robot-Gripper Sensor Fault</t>
        </is>
      </c>
      <c r="F4136" t="n">
        <v>2</v>
      </c>
      <c r="G4136" t="n">
        <v>1.34308333333333</v>
      </c>
    </row>
    <row r="4137">
      <c r="A4137" t="inlineStr">
        <is>
          <t>Daily_Minor_Stops_2026_09_18.xlsx</t>
        </is>
      </c>
      <c r="B4137" t="inlineStr">
        <is>
          <t>Samridhi 5 Star Line</t>
        </is>
      </c>
      <c r="C4137" s="80" t="n">
        <v>46251</v>
      </c>
      <c r="D4137" t="inlineStr">
        <is>
          <t>FS-TTM-5</t>
        </is>
      </c>
      <c r="E4137" t="inlineStr">
        <is>
          <t>Reject Contrainer Full</t>
        </is>
      </c>
      <c r="F4137" t="n">
        <v>8</v>
      </c>
      <c r="G4137" t="n">
        <v>4.35898333333333</v>
      </c>
    </row>
    <row r="4138">
      <c r="A4138" t="inlineStr">
        <is>
          <t>Daily_Minor_Stops_2026_09_18.xlsx</t>
        </is>
      </c>
      <c r="B4138" t="inlineStr">
        <is>
          <t>Samridhi 5 Star Line</t>
        </is>
      </c>
      <c r="C4138" s="80" t="n">
        <v>46251</v>
      </c>
      <c r="D4138" t="inlineStr">
        <is>
          <t>FS-TTM-5</t>
        </is>
      </c>
      <c r="E4138" t="inlineStr">
        <is>
          <t>Gripper Crashed-1</t>
        </is>
      </c>
      <c r="F4138" t="n">
        <v>7</v>
      </c>
      <c r="G4138" t="n">
        <v>5.15263333333333</v>
      </c>
    </row>
    <row r="4139">
      <c r="A4139" t="inlineStr">
        <is>
          <t>Daily_Minor_Stops_2026_09_18.xlsx</t>
        </is>
      </c>
      <c r="B4139" t="inlineStr">
        <is>
          <t>Samridhi 5 Star Line</t>
        </is>
      </c>
      <c r="C4139" s="80" t="n">
        <v>46252</v>
      </c>
      <c r="D4139" t="inlineStr">
        <is>
          <t>FS-Case Packing</t>
        </is>
      </c>
      <c r="E4139" t="inlineStr">
        <is>
          <t>Sanitation</t>
        </is>
      </c>
      <c r="F4139" t="n">
        <v>1</v>
      </c>
      <c r="G4139" t="n">
        <v>0</v>
      </c>
    </row>
    <row r="4140">
      <c r="A4140" t="inlineStr">
        <is>
          <t>Daily_Minor_Stops_2026_09_18.xlsx</t>
        </is>
      </c>
      <c r="B4140" t="inlineStr">
        <is>
          <t>Samridhi 5 Star Line</t>
        </is>
      </c>
      <c r="C4140" s="80" t="n">
        <v>46252</v>
      </c>
      <c r="D4140" t="inlineStr">
        <is>
          <t>FS-HCM-1</t>
        </is>
      </c>
      <c r="E4140" t="inlineStr">
        <is>
          <t>HXX: Film Is Broken</t>
        </is>
      </c>
      <c r="F4140" t="n">
        <v>27</v>
      </c>
      <c r="G4140" t="n">
        <v>32.4600833333333</v>
      </c>
    </row>
    <row r="4141">
      <c r="A4141" t="inlineStr">
        <is>
          <t>Daily_Minor_Stops_2026_09_18.xlsx</t>
        </is>
      </c>
      <c r="B4141" t="inlineStr">
        <is>
          <t>Samridhi 5 Star Line</t>
        </is>
      </c>
      <c r="C4141" s="80" t="n">
        <v>46252</v>
      </c>
      <c r="D4141" t="inlineStr">
        <is>
          <t>FS-HCM-1</t>
        </is>
      </c>
      <c r="E4141" t="inlineStr">
        <is>
          <t>FBX: Jam At Infeed</t>
        </is>
      </c>
      <c r="F4141" t="n">
        <v>38</v>
      </c>
      <c r="G4141" t="n">
        <v>13.2433</v>
      </c>
    </row>
    <row r="4142">
      <c r="A4142" t="inlineStr">
        <is>
          <t>Daily_Minor_Stops_2026_09_18.xlsx</t>
        </is>
      </c>
      <c r="B4142" t="inlineStr">
        <is>
          <t>Samridhi 5 Star Line</t>
        </is>
      </c>
      <c r="C4142" s="80" t="n">
        <v>46252</v>
      </c>
      <c r="D4142" t="inlineStr">
        <is>
          <t>FS-HCM-2</t>
        </is>
      </c>
      <c r="E4142" t="inlineStr">
        <is>
          <t>HXX: Film Is Broken</t>
        </is>
      </c>
      <c r="F4142" t="n">
        <v>13</v>
      </c>
      <c r="G4142" t="n">
        <v>14.2643</v>
      </c>
    </row>
    <row r="4143">
      <c r="A4143" t="inlineStr">
        <is>
          <t>Daily_Minor_Stops_2026_09_18.xlsx</t>
        </is>
      </c>
      <c r="B4143" t="inlineStr">
        <is>
          <t>Samridhi 5 Star Line</t>
        </is>
      </c>
      <c r="C4143" s="80" t="n">
        <v>46252</v>
      </c>
      <c r="D4143" t="inlineStr">
        <is>
          <t>FS-HCM-2</t>
        </is>
      </c>
      <c r="E4143" t="inlineStr">
        <is>
          <t>FBX: Jam At Infeed</t>
        </is>
      </c>
      <c r="F4143" t="n">
        <v>9</v>
      </c>
      <c r="G4143" t="n">
        <v>2.00301666666667</v>
      </c>
    </row>
    <row r="4144">
      <c r="A4144" t="inlineStr">
        <is>
          <t>Daily_Minor_Stops_2026_09_18.xlsx</t>
        </is>
      </c>
      <c r="B4144" t="inlineStr">
        <is>
          <t>Samridhi 5 Star Line</t>
        </is>
      </c>
      <c r="C4144" s="80" t="n">
        <v>46252</v>
      </c>
      <c r="D4144" t="inlineStr">
        <is>
          <t>FS-HCM-3</t>
        </is>
      </c>
      <c r="E4144" t="inlineStr">
        <is>
          <t>HXX: Film Is Broken</t>
        </is>
      </c>
      <c r="F4144" t="n">
        <v>12</v>
      </c>
      <c r="G4144" t="n">
        <v>11.0274833333333</v>
      </c>
    </row>
    <row r="4145">
      <c r="A4145" t="inlineStr">
        <is>
          <t>Daily_Minor_Stops_2026_09_18.xlsx</t>
        </is>
      </c>
      <c r="B4145" t="inlineStr">
        <is>
          <t>Samridhi 5 Star Line</t>
        </is>
      </c>
      <c r="C4145" s="80" t="n">
        <v>46252</v>
      </c>
      <c r="D4145" t="inlineStr">
        <is>
          <t>FS-HCM-3</t>
        </is>
      </c>
      <c r="E4145" t="inlineStr">
        <is>
          <t>FBX: Jam At Infeed</t>
        </is>
      </c>
      <c r="F4145" t="n">
        <v>27</v>
      </c>
      <c r="G4145" t="n">
        <v>15.0135166666667</v>
      </c>
    </row>
    <row r="4146">
      <c r="A4146" t="inlineStr">
        <is>
          <t>Daily_Minor_Stops_2026_09_18.xlsx</t>
        </is>
      </c>
      <c r="B4146" t="inlineStr">
        <is>
          <t>Samridhi 5 Star Line</t>
        </is>
      </c>
      <c r="C4146" s="80" t="n">
        <v>46252</v>
      </c>
      <c r="D4146" t="inlineStr">
        <is>
          <t>FS-HCM-4</t>
        </is>
      </c>
      <c r="E4146" t="inlineStr">
        <is>
          <t>HXX: Film Is Broken</t>
        </is>
      </c>
      <c r="F4146" t="n">
        <v>4</v>
      </c>
      <c r="G4146" t="n">
        <v>4.56966666666667</v>
      </c>
    </row>
    <row r="4147">
      <c r="A4147" t="inlineStr">
        <is>
          <t>Daily_Minor_Stops_2026_09_18.xlsx</t>
        </is>
      </c>
      <c r="B4147" t="inlineStr">
        <is>
          <t>Samridhi 5 Star Line</t>
        </is>
      </c>
      <c r="C4147" s="80" t="n">
        <v>46252</v>
      </c>
      <c r="D4147" t="inlineStr">
        <is>
          <t>FS-HCM-4</t>
        </is>
      </c>
      <c r="E4147" t="inlineStr">
        <is>
          <t>HXX: Both Film Reels Are Empty</t>
        </is>
      </c>
      <c r="F4147" t="n">
        <v>3</v>
      </c>
      <c r="G4147" t="n">
        <v>1.16841666666667</v>
      </c>
    </row>
    <row r="4148">
      <c r="A4148" t="inlineStr">
        <is>
          <t>Daily_Minor_Stops_2026_09_18.xlsx</t>
        </is>
      </c>
      <c r="B4148" t="inlineStr">
        <is>
          <t>Samridhi 5 Star Line</t>
        </is>
      </c>
      <c r="C4148" s="80" t="n">
        <v>46252</v>
      </c>
      <c r="D4148" t="inlineStr">
        <is>
          <t>FS-HRM-5</t>
        </is>
      </c>
      <c r="E4148" t="inlineStr">
        <is>
          <t>Not Ready-2</t>
        </is>
      </c>
      <c r="F4148" t="n">
        <v>5</v>
      </c>
      <c r="G4148" t="n">
        <v>6.01613333333333</v>
      </c>
    </row>
    <row r="4149">
      <c r="A4149" t="inlineStr">
        <is>
          <t>Daily_Minor_Stops_2026_09_18.xlsx</t>
        </is>
      </c>
      <c r="B4149" t="inlineStr">
        <is>
          <t>Samridhi 5 Star Line</t>
        </is>
      </c>
      <c r="C4149" s="80" t="n">
        <v>46252</v>
      </c>
      <c r="D4149" t="inlineStr">
        <is>
          <t>FS-HRM-5</t>
        </is>
      </c>
      <c r="E4149" t="inlineStr">
        <is>
          <t>Cover Machine Outfeed Open</t>
        </is>
      </c>
      <c r="F4149" t="n">
        <v>3</v>
      </c>
      <c r="G4149" t="n">
        <v>3.02698333333333</v>
      </c>
    </row>
    <row r="4150">
      <c r="A4150" t="inlineStr">
        <is>
          <t>Daily_Minor_Stops_2026_09_18.xlsx</t>
        </is>
      </c>
      <c r="B4150" t="inlineStr">
        <is>
          <t>Samridhi 5 Star Line</t>
        </is>
      </c>
      <c r="C4150" s="80" t="n">
        <v>46252</v>
      </c>
      <c r="D4150" t="inlineStr">
        <is>
          <t>FS-TTLi-1</t>
        </is>
      </c>
      <c r="E4150" t="inlineStr">
        <is>
          <t>LOD/TGR11: Robot-Gripper Sensor Fault</t>
        </is>
      </c>
      <c r="F4150" t="n">
        <v>2</v>
      </c>
      <c r="G4150" t="n">
        <v>0.33355</v>
      </c>
    </row>
    <row r="4151">
      <c r="A4151" t="inlineStr">
        <is>
          <t>Daily_Minor_Stops_2026_09_18.xlsx</t>
        </is>
      </c>
      <c r="B4151" t="inlineStr">
        <is>
          <t>Samridhi 5 Star Line</t>
        </is>
      </c>
      <c r="C4151" s="80" t="n">
        <v>46252</v>
      </c>
      <c r="D4151" t="inlineStr">
        <is>
          <t>FS-TTLi-1</t>
        </is>
      </c>
      <c r="E4151" t="inlineStr">
        <is>
          <t>FOR/BP11: Hand Over Of Blank Failed</t>
        </is>
      </c>
      <c r="F4151" t="n">
        <v>28</v>
      </c>
      <c r="G4151" t="n">
        <v>16.0828</v>
      </c>
    </row>
    <row r="4152">
      <c r="A4152" t="inlineStr">
        <is>
          <t>Daily_Minor_Stops_2026_09_18.xlsx</t>
        </is>
      </c>
      <c r="B4152" t="inlineStr">
        <is>
          <t>Samridhi 5 Star Line</t>
        </is>
      </c>
      <c r="C4152" s="80" t="n">
        <v>46252</v>
      </c>
      <c r="D4152" t="inlineStr">
        <is>
          <t>FS-TTLi-2</t>
        </is>
      </c>
      <c r="E4152" t="inlineStr">
        <is>
          <t>LOD/TPG11: Move Time Out</t>
        </is>
      </c>
      <c r="F4152" t="n">
        <v>7</v>
      </c>
      <c r="G4152" t="n">
        <v>5.70238333333333</v>
      </c>
    </row>
    <row r="4153">
      <c r="A4153" t="inlineStr">
        <is>
          <t>Daily_Minor_Stops_2026_09_18.xlsx</t>
        </is>
      </c>
      <c r="B4153" t="inlineStr">
        <is>
          <t>Samridhi 5 Star Line</t>
        </is>
      </c>
      <c r="C4153" s="80" t="n">
        <v>46252</v>
      </c>
      <c r="D4153" t="inlineStr">
        <is>
          <t>FS-TTLi-2</t>
        </is>
      </c>
      <c r="E4153" t="inlineStr">
        <is>
          <t>FOR/FT11: Hand Over Failure Of Tray</t>
        </is>
      </c>
      <c r="F4153" t="n">
        <v>9</v>
      </c>
      <c r="G4153" t="n">
        <v>2.6689</v>
      </c>
    </row>
    <row r="4154">
      <c r="A4154" t="inlineStr">
        <is>
          <t>Daily_Minor_Stops_2026_09_18.xlsx</t>
        </is>
      </c>
      <c r="B4154" t="inlineStr">
        <is>
          <t>Samridhi 5 Star Line</t>
        </is>
      </c>
      <c r="C4154" s="80" t="n">
        <v>46252</v>
      </c>
      <c r="D4154" t="inlineStr">
        <is>
          <t>FS-TTLi-3</t>
        </is>
      </c>
      <c r="E4154" t="inlineStr">
        <is>
          <t>LOD/TGR11: Robot-Gripper Sensor Fault</t>
        </is>
      </c>
      <c r="F4154" t="n">
        <v>3</v>
      </c>
      <c r="G4154" t="n">
        <v>0.833633333333333</v>
      </c>
    </row>
    <row r="4155">
      <c r="A4155" t="inlineStr">
        <is>
          <t>Daily_Minor_Stops_2026_09_18.xlsx</t>
        </is>
      </c>
      <c r="B4155" t="inlineStr">
        <is>
          <t>Samridhi 5 Star Line</t>
        </is>
      </c>
      <c r="C4155" s="80" t="n">
        <v>46252</v>
      </c>
      <c r="D4155" t="inlineStr">
        <is>
          <t>FS-TTLi-3</t>
        </is>
      </c>
      <c r="E4155" t="inlineStr">
        <is>
          <t>FOR/BP11: Hand Over Of Blank Failed</t>
        </is>
      </c>
      <c r="F4155" t="n">
        <v>6</v>
      </c>
      <c r="G4155" t="n">
        <v>11.59415</v>
      </c>
    </row>
    <row r="4156">
      <c r="A4156" t="inlineStr">
        <is>
          <t>Daily_Minor_Stops_2026_09_18.xlsx</t>
        </is>
      </c>
      <c r="B4156" t="inlineStr">
        <is>
          <t>Samridhi 5 Star Line</t>
        </is>
      </c>
      <c r="C4156" s="80" t="n">
        <v>46252</v>
      </c>
      <c r="D4156" t="inlineStr">
        <is>
          <t>FS-TTLi-4</t>
        </is>
      </c>
      <c r="E4156" t="inlineStr">
        <is>
          <t>TTL1X/CS11: Lost Tray In Sliding Area</t>
        </is>
      </c>
      <c r="F4156" t="n">
        <v>4</v>
      </c>
      <c r="G4156" t="n">
        <v>2.2885</v>
      </c>
    </row>
    <row r="4157">
      <c r="A4157" t="inlineStr">
        <is>
          <t>Daily_Minor_Stops_2026_09_18.xlsx</t>
        </is>
      </c>
      <c r="B4157" t="inlineStr">
        <is>
          <t>Samridhi 5 Star Line</t>
        </is>
      </c>
      <c r="C4157" s="80" t="n">
        <v>46252</v>
      </c>
      <c r="D4157" t="inlineStr">
        <is>
          <t>FS-TTLi-4</t>
        </is>
      </c>
      <c r="E4157" t="inlineStr">
        <is>
          <t>FOR/SAF: Safety Circuit Not Ready</t>
        </is>
      </c>
      <c r="F4157" t="n">
        <v>7</v>
      </c>
      <c r="G4157" t="n">
        <v>4.85673333333333</v>
      </c>
    </row>
    <row r="4158">
      <c r="A4158" t="inlineStr">
        <is>
          <t>Daily_Minor_Stops_2026_09_18.xlsx</t>
        </is>
      </c>
      <c r="B4158" t="inlineStr">
        <is>
          <t>Samridhi 5 Star Line</t>
        </is>
      </c>
      <c r="C4158" s="80" t="n">
        <v>46252</v>
      </c>
      <c r="D4158" t="inlineStr">
        <is>
          <t>FS-TTM-5</t>
        </is>
      </c>
      <c r="E4158" t="inlineStr">
        <is>
          <t>Vacuum Error Open Door And Remove Blanks</t>
        </is>
      </c>
      <c r="F4158" t="n">
        <v>4</v>
      </c>
      <c r="G4158" t="n">
        <v>22.4929166666667</v>
      </c>
    </row>
    <row r="4159">
      <c r="A4159" t="inlineStr">
        <is>
          <t>Daily_Minor_Stops_2026_09_18.xlsx</t>
        </is>
      </c>
      <c r="B4159" t="inlineStr">
        <is>
          <t>Samridhi 5 Star Line</t>
        </is>
      </c>
      <c r="C4159" s="80" t="n">
        <v>46252</v>
      </c>
      <c r="D4159" t="inlineStr">
        <is>
          <t>FS-TTM-5</t>
        </is>
      </c>
      <c r="E4159" t="inlineStr">
        <is>
          <t>Gripper Crashed-1</t>
        </is>
      </c>
      <c r="F4159" t="n">
        <v>9</v>
      </c>
      <c r="G4159" t="n">
        <v>4.77606666666667</v>
      </c>
    </row>
    <row r="4160">
      <c r="A4160" t="inlineStr">
        <is>
          <t>Daily_Minor_Stops_2026_09_18.xlsx</t>
        </is>
      </c>
      <c r="B4160" t="inlineStr">
        <is>
          <t>Samridhi 5 Star Line</t>
        </is>
      </c>
      <c r="C4160" s="80" t="n">
        <v>46253</v>
      </c>
      <c r="D4160" t="inlineStr">
        <is>
          <t>FS-HCM-1</t>
        </is>
      </c>
      <c r="E4160" t="inlineStr">
        <is>
          <t>HXX: Film Is Broken</t>
        </is>
      </c>
      <c r="F4160" t="n">
        <v>19</v>
      </c>
      <c r="G4160" t="n">
        <v>20.9312</v>
      </c>
    </row>
    <row r="4161">
      <c r="A4161" t="inlineStr">
        <is>
          <t>Daily_Minor_Stops_2026_09_18.xlsx</t>
        </is>
      </c>
      <c r="B4161" t="inlineStr">
        <is>
          <t>Samridhi 5 Star Line</t>
        </is>
      </c>
      <c r="C4161" s="80" t="n">
        <v>46253</v>
      </c>
      <c r="D4161" t="inlineStr">
        <is>
          <t>FS-HCM-1</t>
        </is>
      </c>
      <c r="E4161" t="inlineStr">
        <is>
          <t>FBX: Jam At Infeed</t>
        </is>
      </c>
      <c r="F4161" t="n">
        <v>65</v>
      </c>
      <c r="G4161" t="n">
        <v>37.6880833333333</v>
      </c>
    </row>
    <row r="4162">
      <c r="A4162" t="inlineStr">
        <is>
          <t>Daily_Minor_Stops_2026_09_18.xlsx</t>
        </is>
      </c>
      <c r="B4162" t="inlineStr">
        <is>
          <t>Samridhi 5 Star Line</t>
        </is>
      </c>
      <c r="C4162" s="80" t="n">
        <v>46253</v>
      </c>
      <c r="D4162" t="inlineStr">
        <is>
          <t>FS-HCM-2</t>
        </is>
      </c>
      <c r="E4162" t="inlineStr">
        <is>
          <t>HXX: Film Is Broken</t>
        </is>
      </c>
      <c r="F4162" t="n">
        <v>17</v>
      </c>
      <c r="G4162" t="n">
        <v>19.7722666666667</v>
      </c>
    </row>
    <row r="4163">
      <c r="A4163" t="inlineStr">
        <is>
          <t>Daily_Minor_Stops_2026_09_18.xlsx</t>
        </is>
      </c>
      <c r="B4163" t="inlineStr">
        <is>
          <t>Samridhi 5 Star Line</t>
        </is>
      </c>
      <c r="C4163" s="80" t="n">
        <v>46253</v>
      </c>
      <c r="D4163" t="inlineStr">
        <is>
          <t>FS-HCM-2</t>
        </is>
      </c>
      <c r="E4163" t="inlineStr">
        <is>
          <t>FBX: Jam At Infeed</t>
        </is>
      </c>
      <c r="F4163" t="n">
        <v>10</v>
      </c>
      <c r="G4163" t="n">
        <v>13.7369833333333</v>
      </c>
    </row>
    <row r="4164">
      <c r="A4164" t="inlineStr">
        <is>
          <t>Daily_Minor_Stops_2026_09_18.xlsx</t>
        </is>
      </c>
      <c r="B4164" t="inlineStr">
        <is>
          <t>Samridhi 5 Star Line</t>
        </is>
      </c>
      <c r="C4164" s="80" t="n">
        <v>46253</v>
      </c>
      <c r="D4164" t="inlineStr">
        <is>
          <t>FS-HCM-3</t>
        </is>
      </c>
      <c r="E4164" t="inlineStr">
        <is>
          <t>HXX: Film Is Broken</t>
        </is>
      </c>
      <c r="F4164" t="n">
        <v>10</v>
      </c>
      <c r="G4164" t="n">
        <v>11.0498666666667</v>
      </c>
    </row>
    <row r="4165">
      <c r="A4165" t="inlineStr">
        <is>
          <t>Daily_Minor_Stops_2026_09_18.xlsx</t>
        </is>
      </c>
      <c r="B4165" t="inlineStr">
        <is>
          <t>Samridhi 5 Star Line</t>
        </is>
      </c>
      <c r="C4165" s="80" t="n">
        <v>46253</v>
      </c>
      <c r="D4165" t="inlineStr">
        <is>
          <t>FS-HCM-3</t>
        </is>
      </c>
      <c r="E4165" t="inlineStr">
        <is>
          <t>FBX: Jam At Infeed</t>
        </is>
      </c>
      <c r="F4165" t="n">
        <v>11</v>
      </c>
      <c r="G4165" t="n">
        <v>18.4620333333333</v>
      </c>
    </row>
    <row r="4166">
      <c r="A4166" t="inlineStr">
        <is>
          <t>Daily_Minor_Stops_2026_09_18.xlsx</t>
        </is>
      </c>
      <c r="B4166" t="inlineStr">
        <is>
          <t>Samridhi 5 Star Line</t>
        </is>
      </c>
      <c r="C4166" s="80" t="n">
        <v>46253</v>
      </c>
      <c r="D4166" t="inlineStr">
        <is>
          <t>FS-HCM-4</t>
        </is>
      </c>
      <c r="E4166" t="inlineStr">
        <is>
          <t>HXX: Film Is Broken</t>
        </is>
      </c>
      <c r="F4166" t="n">
        <v>6</v>
      </c>
      <c r="G4166" t="n">
        <v>5.1787</v>
      </c>
    </row>
    <row r="4167">
      <c r="A4167" t="inlineStr">
        <is>
          <t>Daily_Minor_Stops_2026_09_18.xlsx</t>
        </is>
      </c>
      <c r="B4167" t="inlineStr">
        <is>
          <t>Samridhi 5 Star Line</t>
        </is>
      </c>
      <c r="C4167" s="80" t="n">
        <v>46253</v>
      </c>
      <c r="D4167" t="inlineStr">
        <is>
          <t>FS-HCM-4</t>
        </is>
      </c>
      <c r="E4167" t="inlineStr">
        <is>
          <t>FBX: Jam At Infeed</t>
        </is>
      </c>
      <c r="F4167" t="n">
        <v>10</v>
      </c>
      <c r="G4167" t="n">
        <v>9.31175</v>
      </c>
    </row>
    <row r="4168">
      <c r="A4168" t="inlineStr">
        <is>
          <t>Daily_Minor_Stops_2026_09_18.xlsx</t>
        </is>
      </c>
      <c r="B4168" t="inlineStr">
        <is>
          <t>Samridhi 5 Star Line</t>
        </is>
      </c>
      <c r="C4168" s="80" t="n">
        <v>46253</v>
      </c>
      <c r="D4168" t="inlineStr">
        <is>
          <t>FS-HRM-5</t>
        </is>
      </c>
      <c r="E4168" t="inlineStr">
        <is>
          <t>Not Ready-2</t>
        </is>
      </c>
      <c r="F4168" t="n">
        <v>4</v>
      </c>
      <c r="G4168" t="n">
        <v>6.8604</v>
      </c>
    </row>
    <row r="4169">
      <c r="A4169" t="inlineStr">
        <is>
          <t>Daily_Minor_Stops_2026_09_18.xlsx</t>
        </is>
      </c>
      <c r="B4169" t="inlineStr">
        <is>
          <t>Samridhi 5 Star Line</t>
        </is>
      </c>
      <c r="C4169" s="80" t="n">
        <v>46253</v>
      </c>
      <c r="D4169" t="inlineStr">
        <is>
          <t>FS-HRM-5</t>
        </is>
      </c>
      <c r="E4169" t="inlineStr">
        <is>
          <t>Cover Machine Outfeed Open</t>
        </is>
      </c>
      <c r="F4169" t="n">
        <v>10</v>
      </c>
      <c r="G4169" t="n">
        <v>4.83278333333333</v>
      </c>
    </row>
    <row r="4170">
      <c r="A4170" t="inlineStr">
        <is>
          <t>Daily_Minor_Stops_2026_09_18.xlsx</t>
        </is>
      </c>
      <c r="B4170" t="inlineStr">
        <is>
          <t>Samridhi 5 Star Line</t>
        </is>
      </c>
      <c r="C4170" s="80" t="n">
        <v>46253</v>
      </c>
      <c r="D4170" t="inlineStr">
        <is>
          <t>FS-TTLi-1</t>
        </is>
      </c>
      <c r="E4170" t="inlineStr">
        <is>
          <t>LOD/TGR11: Robot-Gripper Sensor Fault</t>
        </is>
      </c>
      <c r="F4170" t="n">
        <v>4</v>
      </c>
      <c r="G4170" t="n">
        <v>1.6948</v>
      </c>
    </row>
    <row r="4171">
      <c r="A4171" t="inlineStr">
        <is>
          <t>Daily_Minor_Stops_2026_09_18.xlsx</t>
        </is>
      </c>
      <c r="B4171" t="inlineStr">
        <is>
          <t>Samridhi 5 Star Line</t>
        </is>
      </c>
      <c r="C4171" s="80" t="n">
        <v>46253</v>
      </c>
      <c r="D4171" t="inlineStr">
        <is>
          <t>FS-TTLi-1</t>
        </is>
      </c>
      <c r="E4171" t="inlineStr">
        <is>
          <t>FOR/BP11: Hand Over Of Blank Failed</t>
        </is>
      </c>
      <c r="F4171" t="n">
        <v>13</v>
      </c>
      <c r="G4171" t="n">
        <v>5.73958333333333</v>
      </c>
    </row>
    <row r="4172">
      <c r="A4172" t="inlineStr">
        <is>
          <t>Daily_Minor_Stops_2026_09_18.xlsx</t>
        </is>
      </c>
      <c r="B4172" t="inlineStr">
        <is>
          <t>Samridhi 5 Star Line</t>
        </is>
      </c>
      <c r="C4172" s="80" t="n">
        <v>46253</v>
      </c>
      <c r="D4172" t="inlineStr">
        <is>
          <t>FS-TTLi-2</t>
        </is>
      </c>
      <c r="E4172" t="inlineStr">
        <is>
          <t>FOR/BP11: Hand Over Of Blank Failed</t>
        </is>
      </c>
      <c r="F4172" t="n">
        <v>5</v>
      </c>
      <c r="G4172" t="n">
        <v>1.57488333333333</v>
      </c>
    </row>
    <row r="4173">
      <c r="A4173" t="inlineStr">
        <is>
          <t>Daily_Minor_Stops_2026_09_18.xlsx</t>
        </is>
      </c>
      <c r="B4173" t="inlineStr">
        <is>
          <t>Samridhi 5 Star Line</t>
        </is>
      </c>
      <c r="C4173" s="80" t="n">
        <v>46253</v>
      </c>
      <c r="D4173" t="inlineStr">
        <is>
          <t>FS-TTLi-2</t>
        </is>
      </c>
      <c r="E4173" t="inlineStr">
        <is>
          <t>CLO/TFXX: Jam On Tray Infeed</t>
        </is>
      </c>
      <c r="F4173" t="n">
        <v>2</v>
      </c>
      <c r="G4173" t="n">
        <v>1.33405</v>
      </c>
    </row>
    <row r="4174">
      <c r="A4174" t="inlineStr">
        <is>
          <t>Daily_Minor_Stops_2026_09_18.xlsx</t>
        </is>
      </c>
      <c r="B4174" t="inlineStr">
        <is>
          <t>Samridhi 5 Star Line</t>
        </is>
      </c>
      <c r="C4174" s="80" t="n">
        <v>46253</v>
      </c>
      <c r="D4174" t="inlineStr">
        <is>
          <t>FS-TTLi-3</t>
        </is>
      </c>
      <c r="E4174" t="inlineStr">
        <is>
          <t>LOD/TPG11: Move Time Out</t>
        </is>
      </c>
      <c r="F4174" t="n">
        <v>2</v>
      </c>
      <c r="G4174" t="n">
        <v>0.333583333333333</v>
      </c>
    </row>
    <row r="4175">
      <c r="A4175" t="inlineStr">
        <is>
          <t>Daily_Minor_Stops_2026_09_18.xlsx</t>
        </is>
      </c>
      <c r="B4175" t="inlineStr">
        <is>
          <t>Samridhi 5 Star Line</t>
        </is>
      </c>
      <c r="C4175" s="80" t="n">
        <v>46253</v>
      </c>
      <c r="D4175" t="inlineStr">
        <is>
          <t>FS-TTLi-3</t>
        </is>
      </c>
      <c r="E4175" t="inlineStr">
        <is>
          <t>LOD/TGR11: Robot-Gripper Sensor Fault</t>
        </is>
      </c>
      <c r="F4175" t="n">
        <v>4</v>
      </c>
      <c r="G4175" t="n">
        <v>0.499216666666667</v>
      </c>
    </row>
    <row r="4176">
      <c r="A4176" t="inlineStr">
        <is>
          <t>Daily_Minor_Stops_2026_09_18.xlsx</t>
        </is>
      </c>
      <c r="B4176" t="inlineStr">
        <is>
          <t>Samridhi 5 Star Line</t>
        </is>
      </c>
      <c r="C4176" s="80" t="n">
        <v>46253</v>
      </c>
      <c r="D4176" t="inlineStr">
        <is>
          <t>FS-TTLi-4</t>
        </is>
      </c>
      <c r="E4176" t="inlineStr">
        <is>
          <t>TTL1X/CS11: Lost Tray In Sliding Area</t>
        </is>
      </c>
      <c r="F4176" t="n">
        <v>7</v>
      </c>
      <c r="G4176" t="n">
        <v>7.6686</v>
      </c>
    </row>
    <row r="4177">
      <c r="A4177" t="inlineStr">
        <is>
          <t>Daily_Minor_Stops_2026_09_18.xlsx</t>
        </is>
      </c>
      <c r="B4177" t="inlineStr">
        <is>
          <t>Samridhi 5 Star Line</t>
        </is>
      </c>
      <c r="C4177" s="80" t="n">
        <v>46253</v>
      </c>
      <c r="D4177" t="inlineStr">
        <is>
          <t>FS-TTLi-4</t>
        </is>
      </c>
      <c r="E4177" t="inlineStr">
        <is>
          <t>FOR/BP11: Hand Over Of Blank Failed</t>
        </is>
      </c>
      <c r="F4177" t="n">
        <v>4</v>
      </c>
      <c r="G4177" t="n">
        <v>1.84476666666667</v>
      </c>
    </row>
    <row r="4178">
      <c r="A4178" t="inlineStr">
        <is>
          <t>Daily_Minor_Stops_2026_09_18.xlsx</t>
        </is>
      </c>
      <c r="B4178" t="inlineStr">
        <is>
          <t>Samridhi 5 Star Line</t>
        </is>
      </c>
      <c r="C4178" s="80" t="n">
        <v>46253</v>
      </c>
      <c r="D4178" t="inlineStr">
        <is>
          <t>FS-TTM-5</t>
        </is>
      </c>
      <c r="E4178" t="inlineStr">
        <is>
          <t>Vacuum Error Open Door And Remove Blanks</t>
        </is>
      </c>
      <c r="F4178" t="n">
        <v>6</v>
      </c>
      <c r="G4178" t="n">
        <v>8.69781666666667</v>
      </c>
    </row>
    <row r="4179">
      <c r="A4179" t="inlineStr">
        <is>
          <t>Daily_Minor_Stops_2026_09_18.xlsx</t>
        </is>
      </c>
      <c r="B4179" t="inlineStr">
        <is>
          <t>Samridhi 5 Star Line</t>
        </is>
      </c>
      <c r="C4179" s="80" t="n">
        <v>46253</v>
      </c>
      <c r="D4179" t="inlineStr">
        <is>
          <t>FS-TTM-5</t>
        </is>
      </c>
      <c r="E4179" t="inlineStr">
        <is>
          <t>Gripper Crashed-1</t>
        </is>
      </c>
      <c r="F4179" t="n">
        <v>21</v>
      </c>
      <c r="G4179" t="n">
        <v>11.6881</v>
      </c>
    </row>
    <row r="4180">
      <c r="A4180" t="inlineStr">
        <is>
          <t>Daily_Minor_Stops_2026_09_18.xlsx</t>
        </is>
      </c>
      <c r="B4180" t="inlineStr">
        <is>
          <t>Samridhi 5 Star Line</t>
        </is>
      </c>
      <c r="C4180" s="80" t="n">
        <v>46254</v>
      </c>
      <c r="D4180" t="inlineStr">
        <is>
          <t>FS-HCM-1</t>
        </is>
      </c>
      <c r="E4180" t="inlineStr">
        <is>
          <t>HXX: Film Is Broken</t>
        </is>
      </c>
      <c r="F4180" t="n">
        <v>22</v>
      </c>
      <c r="G4180" t="n">
        <v>27.22085</v>
      </c>
    </row>
    <row r="4181">
      <c r="A4181" t="inlineStr">
        <is>
          <t>Daily_Minor_Stops_2026_09_18.xlsx</t>
        </is>
      </c>
      <c r="B4181" t="inlineStr">
        <is>
          <t>Samridhi 5 Star Line</t>
        </is>
      </c>
      <c r="C4181" s="80" t="n">
        <v>46254</v>
      </c>
      <c r="D4181" t="inlineStr">
        <is>
          <t>FS-HCM-1</t>
        </is>
      </c>
      <c r="E4181" t="inlineStr">
        <is>
          <t>FBX: Jam At Infeed</t>
        </is>
      </c>
      <c r="F4181" t="n">
        <v>45</v>
      </c>
      <c r="G4181" t="n">
        <v>34.4685166666667</v>
      </c>
    </row>
    <row r="4182">
      <c r="A4182" t="inlineStr">
        <is>
          <t>Daily_Minor_Stops_2026_09_18.xlsx</t>
        </is>
      </c>
      <c r="B4182" t="inlineStr">
        <is>
          <t>Samridhi 5 Star Line</t>
        </is>
      </c>
      <c r="C4182" s="80" t="n">
        <v>46254</v>
      </c>
      <c r="D4182" t="inlineStr">
        <is>
          <t>FS-HCM-2</t>
        </is>
      </c>
      <c r="E4182" t="inlineStr">
        <is>
          <t>FBX: Overflow At Infeed</t>
        </is>
      </c>
      <c r="F4182" t="n">
        <v>10</v>
      </c>
      <c r="G4182" t="n">
        <v>4.53695</v>
      </c>
    </row>
    <row r="4183">
      <c r="A4183" t="inlineStr">
        <is>
          <t>Daily_Minor_Stops_2026_09_18.xlsx</t>
        </is>
      </c>
      <c r="B4183" t="inlineStr">
        <is>
          <t>Samridhi 5 Star Line</t>
        </is>
      </c>
      <c r="C4183" s="80" t="n">
        <v>46254</v>
      </c>
      <c r="D4183" t="inlineStr">
        <is>
          <t>FS-HCM-2</t>
        </is>
      </c>
      <c r="E4183" t="inlineStr">
        <is>
          <t>FBX: Jam At Infeed</t>
        </is>
      </c>
      <c r="F4183" t="n">
        <v>16</v>
      </c>
      <c r="G4183" t="n">
        <v>7.50513333333333</v>
      </c>
    </row>
    <row r="4184">
      <c r="A4184" t="inlineStr">
        <is>
          <t>Daily_Minor_Stops_2026_09_18.xlsx</t>
        </is>
      </c>
      <c r="B4184" t="inlineStr">
        <is>
          <t>Samridhi 5 Star Line</t>
        </is>
      </c>
      <c r="C4184" s="80" t="n">
        <v>46254</v>
      </c>
      <c r="D4184" t="inlineStr">
        <is>
          <t>FS-HCM-3</t>
        </is>
      </c>
      <c r="E4184" t="inlineStr">
        <is>
          <t>HXX: Double Package Rejected many times</t>
        </is>
      </c>
      <c r="F4184" t="n">
        <v>9</v>
      </c>
      <c r="G4184" t="n">
        <v>5.7776</v>
      </c>
    </row>
    <row r="4185">
      <c r="A4185" t="inlineStr">
        <is>
          <t>Daily_Minor_Stops_2026_09_18.xlsx</t>
        </is>
      </c>
      <c r="B4185" t="inlineStr">
        <is>
          <t>Samridhi 5 Star Line</t>
        </is>
      </c>
      <c r="C4185" s="80" t="n">
        <v>46254</v>
      </c>
      <c r="D4185" t="inlineStr">
        <is>
          <t>FS-HCM-3</t>
        </is>
      </c>
      <c r="E4185" t="inlineStr">
        <is>
          <t>FBX: Jam At Infeed</t>
        </is>
      </c>
      <c r="F4185" t="n">
        <v>22</v>
      </c>
      <c r="G4185" t="n">
        <v>12.3496</v>
      </c>
    </row>
    <row r="4186">
      <c r="A4186" t="inlineStr">
        <is>
          <t>Daily_Minor_Stops_2026_09_18.xlsx</t>
        </is>
      </c>
      <c r="B4186" t="inlineStr">
        <is>
          <t>Samridhi 5 Star Line</t>
        </is>
      </c>
      <c r="C4186" s="80" t="n">
        <v>46254</v>
      </c>
      <c r="D4186" t="inlineStr">
        <is>
          <t>FS-HCM-4</t>
        </is>
      </c>
      <c r="E4186" t="inlineStr">
        <is>
          <t>FBX: Overflow At Infeed</t>
        </is>
      </c>
      <c r="F4186" t="n">
        <v>7</v>
      </c>
      <c r="G4186" t="n">
        <v>3.99941666666667</v>
      </c>
    </row>
    <row r="4187">
      <c r="A4187" t="inlineStr">
        <is>
          <t>Daily_Minor_Stops_2026_09_18.xlsx</t>
        </is>
      </c>
      <c r="B4187" t="inlineStr">
        <is>
          <t>Samridhi 5 Star Line</t>
        </is>
      </c>
      <c r="C4187" s="80" t="n">
        <v>46254</v>
      </c>
      <c r="D4187" t="inlineStr">
        <is>
          <t>FS-HCM-4</t>
        </is>
      </c>
      <c r="E4187" t="inlineStr">
        <is>
          <t>FBX: Jam At Infeed</t>
        </is>
      </c>
      <c r="F4187" t="n">
        <v>18</v>
      </c>
      <c r="G4187" t="n">
        <v>6.59038333333333</v>
      </c>
    </row>
    <row r="4188">
      <c r="A4188" t="inlineStr">
        <is>
          <t>Daily_Minor_Stops_2026_09_18.xlsx</t>
        </is>
      </c>
      <c r="B4188" t="inlineStr">
        <is>
          <t>Samridhi 5 Star Line</t>
        </is>
      </c>
      <c r="C4188" s="80" t="n">
        <v>46254</v>
      </c>
      <c r="D4188" t="inlineStr">
        <is>
          <t>FS-HRM-5</t>
        </is>
      </c>
      <c r="E4188" t="inlineStr">
        <is>
          <t>Sensor Not Ok</t>
        </is>
      </c>
      <c r="F4188" t="n">
        <v>9</v>
      </c>
      <c r="G4188" t="n">
        <v>21.81805</v>
      </c>
    </row>
    <row r="4189">
      <c r="A4189" t="inlineStr">
        <is>
          <t>Daily_Minor_Stops_2026_09_18.xlsx</t>
        </is>
      </c>
      <c r="B4189" t="inlineStr">
        <is>
          <t>Samridhi 5 Star Line</t>
        </is>
      </c>
      <c r="C4189" s="80" t="n">
        <v>46254</v>
      </c>
      <c r="D4189" t="inlineStr">
        <is>
          <t>FS-HRM-5</t>
        </is>
      </c>
      <c r="E4189" t="inlineStr">
        <is>
          <t>Film Registration Error</t>
        </is>
      </c>
      <c r="F4189" t="n">
        <v>2</v>
      </c>
      <c r="G4189" t="n">
        <v>0.17385</v>
      </c>
    </row>
    <row r="4190">
      <c r="A4190" t="inlineStr">
        <is>
          <t>Daily_Minor_Stops_2026_09_18.xlsx</t>
        </is>
      </c>
      <c r="B4190" t="inlineStr">
        <is>
          <t>Samridhi 5 Star Line</t>
        </is>
      </c>
      <c r="C4190" s="80" t="n">
        <v>46254</v>
      </c>
      <c r="D4190" t="inlineStr">
        <is>
          <t>FS-TTLi-1</t>
        </is>
      </c>
      <c r="E4190" t="inlineStr">
        <is>
          <t>TTL1X/CS11: Lost Tray In Sliding Area</t>
        </is>
      </c>
      <c r="F4190" t="n">
        <v>5</v>
      </c>
      <c r="G4190" t="n">
        <v>4.5655</v>
      </c>
    </row>
    <row r="4191">
      <c r="A4191" t="inlineStr">
        <is>
          <t>Daily_Minor_Stops_2026_09_18.xlsx</t>
        </is>
      </c>
      <c r="B4191" t="inlineStr">
        <is>
          <t>Samridhi 5 Star Line</t>
        </is>
      </c>
      <c r="C4191" s="80" t="n">
        <v>46254</v>
      </c>
      <c r="D4191" t="inlineStr">
        <is>
          <t>FS-TTLi-1</t>
        </is>
      </c>
      <c r="E4191" t="inlineStr">
        <is>
          <t>FOR/BP11: Hand Over Of Blank Failed</t>
        </is>
      </c>
      <c r="F4191" t="n">
        <v>17</v>
      </c>
      <c r="G4191" t="n">
        <v>10.31855</v>
      </c>
    </row>
    <row r="4192">
      <c r="A4192" t="inlineStr">
        <is>
          <t>Daily_Minor_Stops_2026_09_18.xlsx</t>
        </is>
      </c>
      <c r="B4192" t="inlineStr">
        <is>
          <t>Samridhi 5 Star Line</t>
        </is>
      </c>
      <c r="C4192" s="80" t="n">
        <v>46254</v>
      </c>
      <c r="D4192" t="inlineStr">
        <is>
          <t>FS-TTLi-2</t>
        </is>
      </c>
      <c r="E4192" t="inlineStr">
        <is>
          <t>FOR/FT11: Hand Over Failure Of Tray</t>
        </is>
      </c>
      <c r="F4192" t="n">
        <v>6</v>
      </c>
      <c r="G4192" t="n">
        <v>3.17558333333333</v>
      </c>
    </row>
    <row r="4193">
      <c r="A4193" t="inlineStr">
        <is>
          <t>Daily_Minor_Stops_2026_09_18.xlsx</t>
        </is>
      </c>
      <c r="B4193" t="inlineStr">
        <is>
          <t>Samridhi 5 Star Line</t>
        </is>
      </c>
      <c r="C4193" s="80" t="n">
        <v>46254</v>
      </c>
      <c r="D4193" t="inlineStr">
        <is>
          <t>FS-TTLi-2</t>
        </is>
      </c>
      <c r="E4193" t="inlineStr">
        <is>
          <t>FOR/BP11: Hand Over Of Blank Failed</t>
        </is>
      </c>
      <c r="F4193" t="n">
        <v>8</v>
      </c>
      <c r="G4193" t="n">
        <v>3.67881666666667</v>
      </c>
    </row>
    <row r="4194">
      <c r="A4194" t="inlineStr">
        <is>
          <t>Daily_Minor_Stops_2026_09_18.xlsx</t>
        </is>
      </c>
      <c r="B4194" t="inlineStr">
        <is>
          <t>Samridhi 5 Star Line</t>
        </is>
      </c>
      <c r="C4194" s="80" t="n">
        <v>46254</v>
      </c>
      <c r="D4194" t="inlineStr">
        <is>
          <t>FS-TTLi-3</t>
        </is>
      </c>
      <c r="E4194" t="inlineStr">
        <is>
          <t>LOD/TGR11: Robot-Gripper Sensor Fault</t>
        </is>
      </c>
      <c r="F4194" t="n">
        <v>10</v>
      </c>
      <c r="G4194" t="n">
        <v>8.83211666666667</v>
      </c>
    </row>
    <row r="4195">
      <c r="A4195" t="inlineStr">
        <is>
          <t>Daily_Minor_Stops_2026_09_18.xlsx</t>
        </is>
      </c>
      <c r="B4195" t="inlineStr">
        <is>
          <t>Samridhi 5 Star Line</t>
        </is>
      </c>
      <c r="C4195" s="80" t="n">
        <v>46254</v>
      </c>
      <c r="D4195" t="inlineStr">
        <is>
          <t>FS-TTLi-3</t>
        </is>
      </c>
      <c r="E4195" t="inlineStr">
        <is>
          <t>FOR/BP11: Hand Over Of Blank Failed</t>
        </is>
      </c>
      <c r="F4195" t="n">
        <v>3</v>
      </c>
      <c r="G4195" t="n">
        <v>1.1726</v>
      </c>
    </row>
    <row r="4196">
      <c r="A4196" t="inlineStr">
        <is>
          <t>Daily_Minor_Stops_2026_09_18.xlsx</t>
        </is>
      </c>
      <c r="B4196" t="inlineStr">
        <is>
          <t>Samridhi 5 Star Line</t>
        </is>
      </c>
      <c r="C4196" s="80" t="n">
        <v>46254</v>
      </c>
      <c r="D4196" t="inlineStr">
        <is>
          <t>FS-TTLi-4</t>
        </is>
      </c>
      <c r="E4196" t="inlineStr">
        <is>
          <t>LOD/TPL11:UngroupFinger(Not In Pick Pos)</t>
        </is>
      </c>
      <c r="F4196" t="n">
        <v>3</v>
      </c>
      <c r="G4196" t="n">
        <v>4.45605</v>
      </c>
    </row>
    <row r="4197">
      <c r="A4197" t="inlineStr">
        <is>
          <t>Daily_Minor_Stops_2026_09_18.xlsx</t>
        </is>
      </c>
      <c r="B4197" t="inlineStr">
        <is>
          <t>Samridhi 5 Star Line</t>
        </is>
      </c>
      <c r="C4197" s="80" t="n">
        <v>46254</v>
      </c>
      <c r="D4197" t="inlineStr">
        <is>
          <t>FS-TTLi-4</t>
        </is>
      </c>
      <c r="E4197" t="inlineStr">
        <is>
          <t>FOR/SAF: Safety Circuit Not Ready</t>
        </is>
      </c>
      <c r="F4197" t="n">
        <v>10</v>
      </c>
      <c r="G4197" t="n">
        <v>43.7491</v>
      </c>
    </row>
    <row r="4198">
      <c r="A4198" t="inlineStr">
        <is>
          <t>Daily_Minor_Stops_2026_09_18.xlsx</t>
        </is>
      </c>
      <c r="B4198" t="inlineStr">
        <is>
          <t>Samridhi 5 Star Line</t>
        </is>
      </c>
      <c r="C4198" s="80" t="n">
        <v>46254</v>
      </c>
      <c r="D4198" t="inlineStr">
        <is>
          <t>FS-TTM-5</t>
        </is>
      </c>
      <c r="E4198" t="inlineStr">
        <is>
          <t>No Air Pressure</t>
        </is>
      </c>
      <c r="F4198" t="n">
        <v>3</v>
      </c>
      <c r="G4198" t="n">
        <v>21.5837166666667</v>
      </c>
    </row>
    <row r="4199">
      <c r="A4199" t="inlineStr">
        <is>
          <t>Daily_Minor_Stops_2026_09_18.xlsx</t>
        </is>
      </c>
      <c r="B4199" t="inlineStr">
        <is>
          <t>Samridhi 5 Star Line</t>
        </is>
      </c>
      <c r="C4199" s="80" t="n">
        <v>46254</v>
      </c>
      <c r="D4199" t="inlineStr">
        <is>
          <t>FS-TTM-5</t>
        </is>
      </c>
      <c r="E4199" t="inlineStr">
        <is>
          <t>Gripper Crashed-1</t>
        </is>
      </c>
      <c r="F4199" t="n">
        <v>10</v>
      </c>
      <c r="G4199" t="n">
        <v>4.19001666666667</v>
      </c>
    </row>
    <row r="4200">
      <c r="A4200" t="inlineStr">
        <is>
          <t>Daily_Minor_Stops_2026_09_18.xlsx</t>
        </is>
      </c>
      <c r="B4200" t="inlineStr">
        <is>
          <t>Samridhi 5 Star Line</t>
        </is>
      </c>
      <c r="C4200" s="80" t="n">
        <v>46255</v>
      </c>
      <c r="D4200" t="inlineStr">
        <is>
          <t>FS-HCM-1</t>
        </is>
      </c>
      <c r="E4200" t="inlineStr">
        <is>
          <t>HXX: Film Is Broken</t>
        </is>
      </c>
      <c r="F4200" t="n">
        <v>21</v>
      </c>
      <c r="G4200" t="n">
        <v>31.1642833333333</v>
      </c>
    </row>
    <row r="4201">
      <c r="A4201" t="inlineStr">
        <is>
          <t>Daily_Minor_Stops_2026_09_18.xlsx</t>
        </is>
      </c>
      <c r="B4201" t="inlineStr">
        <is>
          <t>Samridhi 5 Star Line</t>
        </is>
      </c>
      <c r="C4201" s="80" t="n">
        <v>46255</v>
      </c>
      <c r="D4201" t="inlineStr">
        <is>
          <t>FS-HCM-1</t>
        </is>
      </c>
      <c r="E4201" t="inlineStr">
        <is>
          <t>FBX: Jam At Infeed</t>
        </is>
      </c>
      <c r="F4201" t="n">
        <v>23</v>
      </c>
      <c r="G4201" t="n">
        <v>8.16475</v>
      </c>
    </row>
    <row r="4202">
      <c r="A4202" t="inlineStr">
        <is>
          <t>Daily_Minor_Stops_2026_09_18.xlsx</t>
        </is>
      </c>
      <c r="B4202" t="inlineStr">
        <is>
          <t>Samridhi 5 Star Line</t>
        </is>
      </c>
      <c r="C4202" s="80" t="n">
        <v>46255</v>
      </c>
      <c r="D4202" t="inlineStr">
        <is>
          <t>FS-HCM-2</t>
        </is>
      </c>
      <c r="E4202" t="inlineStr">
        <is>
          <t>HXX: Film Is Broken</t>
        </is>
      </c>
      <c r="F4202" t="n">
        <v>12</v>
      </c>
      <c r="G4202" t="n">
        <v>13.1763666666667</v>
      </c>
    </row>
    <row r="4203">
      <c r="A4203" t="inlineStr">
        <is>
          <t>Daily_Minor_Stops_2026_09_18.xlsx</t>
        </is>
      </c>
      <c r="B4203" t="inlineStr">
        <is>
          <t>Samridhi 5 Star Line</t>
        </is>
      </c>
      <c r="C4203" s="80" t="n">
        <v>46255</v>
      </c>
      <c r="D4203" t="inlineStr">
        <is>
          <t>FS-HCM-2</t>
        </is>
      </c>
      <c r="E4203" t="inlineStr">
        <is>
          <t>HXX: Both Film Reels Are Empty</t>
        </is>
      </c>
      <c r="F4203" t="n">
        <v>8</v>
      </c>
      <c r="G4203" t="n">
        <v>2.49665</v>
      </c>
    </row>
    <row r="4204">
      <c r="A4204" t="inlineStr">
        <is>
          <t>Daily_Minor_Stops_2026_09_18.xlsx</t>
        </is>
      </c>
      <c r="B4204" t="inlineStr">
        <is>
          <t>Samridhi 5 Star Line</t>
        </is>
      </c>
      <c r="C4204" s="80" t="n">
        <v>46255</v>
      </c>
      <c r="D4204" t="inlineStr">
        <is>
          <t>FS-HCM-3</t>
        </is>
      </c>
      <c r="E4204" t="inlineStr">
        <is>
          <t>HXX: Film Is Broken</t>
        </is>
      </c>
      <c r="F4204" t="n">
        <v>17</v>
      </c>
      <c r="G4204" t="n">
        <v>16.3153833333333</v>
      </c>
    </row>
    <row r="4205">
      <c r="A4205" t="inlineStr">
        <is>
          <t>Daily_Minor_Stops_2026_09_18.xlsx</t>
        </is>
      </c>
      <c r="B4205" t="inlineStr">
        <is>
          <t>Samridhi 5 Star Line</t>
        </is>
      </c>
      <c r="C4205" s="80" t="n">
        <v>46255</v>
      </c>
      <c r="D4205" t="inlineStr">
        <is>
          <t>FS-HCM-3</t>
        </is>
      </c>
      <c r="E4205" t="inlineStr">
        <is>
          <t>FBX: Jam At Infeed</t>
        </is>
      </c>
      <c r="F4205" t="n">
        <v>22</v>
      </c>
      <c r="G4205" t="n">
        <v>22.3410333333333</v>
      </c>
    </row>
    <row r="4206">
      <c r="A4206" t="inlineStr">
        <is>
          <t>Daily_Minor_Stops_2026_09_18.xlsx</t>
        </is>
      </c>
      <c r="B4206" t="inlineStr">
        <is>
          <t>Samridhi 5 Star Line</t>
        </is>
      </c>
      <c r="C4206" s="80" t="n">
        <v>46255</v>
      </c>
      <c r="D4206" t="inlineStr">
        <is>
          <t>FS-HCM-4</t>
        </is>
      </c>
      <c r="E4206" t="inlineStr">
        <is>
          <t>HXX: Film Is Broken</t>
        </is>
      </c>
      <c r="F4206" t="n">
        <v>7</v>
      </c>
      <c r="G4206" t="n">
        <v>12.5077</v>
      </c>
    </row>
    <row r="4207">
      <c r="A4207" t="inlineStr">
        <is>
          <t>Daily_Minor_Stops_2026_09_18.xlsx</t>
        </is>
      </c>
      <c r="B4207" t="inlineStr">
        <is>
          <t>Samridhi 5 Star Line</t>
        </is>
      </c>
      <c r="C4207" s="80" t="n">
        <v>46255</v>
      </c>
      <c r="D4207" t="inlineStr">
        <is>
          <t>FS-HCM-4</t>
        </is>
      </c>
      <c r="E4207" t="inlineStr">
        <is>
          <t>HXX: Both Film Reels Are Empty</t>
        </is>
      </c>
      <c r="F4207" t="n">
        <v>4</v>
      </c>
      <c r="G4207" t="n">
        <v>2.32756666666667</v>
      </c>
    </row>
    <row r="4208">
      <c r="A4208" t="inlineStr">
        <is>
          <t>Daily_Minor_Stops_2026_09_18.xlsx</t>
        </is>
      </c>
      <c r="B4208" t="inlineStr">
        <is>
          <t>Samridhi 5 Star Line</t>
        </is>
      </c>
      <c r="C4208" s="80" t="n">
        <v>46255</v>
      </c>
      <c r="D4208" t="inlineStr">
        <is>
          <t>FS-HRM-5</t>
        </is>
      </c>
      <c r="E4208" t="inlineStr">
        <is>
          <t>Main Cover Open</t>
        </is>
      </c>
      <c r="F4208" t="n">
        <v>2</v>
      </c>
      <c r="G4208" t="n">
        <v>0.328333333333333</v>
      </c>
    </row>
    <row r="4209">
      <c r="A4209" t="inlineStr">
        <is>
          <t>Daily_Minor_Stops_2026_09_18.xlsx</t>
        </is>
      </c>
      <c r="B4209" t="inlineStr">
        <is>
          <t>Samridhi 5 Star Line</t>
        </is>
      </c>
      <c r="C4209" s="80" t="n">
        <v>46255</v>
      </c>
      <c r="D4209" t="inlineStr">
        <is>
          <t>FS-HRM-5</t>
        </is>
      </c>
      <c r="E4209" t="inlineStr">
        <is>
          <t>Cover Machine Outfeed Open</t>
        </is>
      </c>
      <c r="F4209" t="n">
        <v>5</v>
      </c>
      <c r="G4209" t="n">
        <v>8.010450000000001</v>
      </c>
    </row>
    <row r="4210">
      <c r="A4210" t="inlineStr">
        <is>
          <t>Daily_Minor_Stops_2026_09_18.xlsx</t>
        </is>
      </c>
      <c r="B4210" t="inlineStr">
        <is>
          <t>Samridhi 5 Star Line</t>
        </is>
      </c>
      <c r="C4210" s="80" t="n">
        <v>46255</v>
      </c>
      <c r="D4210" t="inlineStr">
        <is>
          <t>FS-TTLi-1</t>
        </is>
      </c>
      <c r="E4210" t="inlineStr">
        <is>
          <t>LOD/TGR11: Robot-Gripper Sensor Fault</t>
        </is>
      </c>
      <c r="F4210" t="n">
        <v>4</v>
      </c>
      <c r="G4210" t="n">
        <v>2.00538333333333</v>
      </c>
    </row>
    <row r="4211">
      <c r="A4211" t="inlineStr">
        <is>
          <t>Daily_Minor_Stops_2026_09_18.xlsx</t>
        </is>
      </c>
      <c r="B4211" t="inlineStr">
        <is>
          <t>Samridhi 5 Star Line</t>
        </is>
      </c>
      <c r="C4211" s="80" t="n">
        <v>46255</v>
      </c>
      <c r="D4211" t="inlineStr">
        <is>
          <t>FS-TTLi-1</t>
        </is>
      </c>
      <c r="E4211" t="inlineStr">
        <is>
          <t>FOR/BP11: Hand Over Of Blank Failed</t>
        </is>
      </c>
      <c r="F4211" t="n">
        <v>9</v>
      </c>
      <c r="G4211" t="n">
        <v>5.53621666666667</v>
      </c>
    </row>
    <row r="4212">
      <c r="A4212" t="inlineStr">
        <is>
          <t>Daily_Minor_Stops_2026_09_18.xlsx</t>
        </is>
      </c>
      <c r="B4212" t="inlineStr">
        <is>
          <t>Samridhi 5 Star Line</t>
        </is>
      </c>
      <c r="C4212" s="80" t="n">
        <v>46255</v>
      </c>
      <c r="D4212" t="inlineStr">
        <is>
          <t>FS-TTLi-2</t>
        </is>
      </c>
      <c r="E4212" t="inlineStr">
        <is>
          <t>LOD/TGR11: Robot-Gripper Sensor Fault</t>
        </is>
      </c>
      <c r="F4212" t="n">
        <v>9</v>
      </c>
      <c r="G4212" t="n">
        <v>4.66068333333333</v>
      </c>
    </row>
    <row r="4213">
      <c r="A4213" t="inlineStr">
        <is>
          <t>Daily_Minor_Stops_2026_09_18.xlsx</t>
        </is>
      </c>
      <c r="B4213" t="inlineStr">
        <is>
          <t>Samridhi 5 Star Line</t>
        </is>
      </c>
      <c r="C4213" s="80" t="n">
        <v>46255</v>
      </c>
      <c r="D4213" t="inlineStr">
        <is>
          <t>FS-TTLi-2</t>
        </is>
      </c>
      <c r="E4213" t="inlineStr">
        <is>
          <t>FOR/FT11: Hand Over Failure Of Tray</t>
        </is>
      </c>
      <c r="F4213" t="n">
        <v>25</v>
      </c>
      <c r="G4213" t="n">
        <v>15.8439166666667</v>
      </c>
    </row>
    <row r="4214">
      <c r="A4214" t="inlineStr">
        <is>
          <t>Daily_Minor_Stops_2026_09_18.xlsx</t>
        </is>
      </c>
      <c r="B4214" t="inlineStr">
        <is>
          <t>Samridhi 5 Star Line</t>
        </is>
      </c>
      <c r="C4214" s="80" t="n">
        <v>46255</v>
      </c>
      <c r="D4214" t="inlineStr">
        <is>
          <t>FS-TTLi-3</t>
        </is>
      </c>
      <c r="E4214" t="inlineStr">
        <is>
          <t>LOD/TGR11: Robot-Gripper Sensor Fault</t>
        </is>
      </c>
      <c r="F4214" t="n">
        <v>9</v>
      </c>
      <c r="G4214" t="n">
        <v>7.34498333333333</v>
      </c>
    </row>
    <row r="4215">
      <c r="A4215" t="inlineStr">
        <is>
          <t>Daily_Minor_Stops_2026_09_18.xlsx</t>
        </is>
      </c>
      <c r="B4215" t="inlineStr">
        <is>
          <t>Samridhi 5 Star Line</t>
        </is>
      </c>
      <c r="C4215" s="80" t="n">
        <v>46255</v>
      </c>
      <c r="D4215" t="inlineStr">
        <is>
          <t>FS-TTLi-3</t>
        </is>
      </c>
      <c r="E4215" t="inlineStr">
        <is>
          <t>FOR/FT11: Hand Over Failure Of Tray</t>
        </is>
      </c>
      <c r="F4215" t="n">
        <v>6</v>
      </c>
      <c r="G4215" t="n">
        <v>7.18151666666667</v>
      </c>
    </row>
    <row r="4216">
      <c r="A4216" t="inlineStr">
        <is>
          <t>Daily_Minor_Stops_2026_09_18.xlsx</t>
        </is>
      </c>
      <c r="B4216" t="inlineStr">
        <is>
          <t>Samridhi 5 Star Line</t>
        </is>
      </c>
      <c r="C4216" s="80" t="n">
        <v>46255</v>
      </c>
      <c r="D4216" t="inlineStr">
        <is>
          <t>FS-TTLi-4</t>
        </is>
      </c>
      <c r="E4216" t="inlineStr">
        <is>
          <t>TTL1X/CS11: Lost Tray In Sliding Area</t>
        </is>
      </c>
      <c r="F4216" t="n">
        <v>2</v>
      </c>
      <c r="G4216" t="n">
        <v>0.66715</v>
      </c>
    </row>
    <row r="4217">
      <c r="A4217" t="inlineStr">
        <is>
          <t>Daily_Minor_Stops_2026_09_18.xlsx</t>
        </is>
      </c>
      <c r="B4217" t="inlineStr">
        <is>
          <t>Samridhi 5 Star Line</t>
        </is>
      </c>
      <c r="C4217" s="80" t="n">
        <v>46255</v>
      </c>
      <c r="D4217" t="inlineStr">
        <is>
          <t>FS-TTLi-4</t>
        </is>
      </c>
      <c r="E4217" t="inlineStr">
        <is>
          <t>FOR/BP11: Hand Over Of Blank Failed</t>
        </is>
      </c>
      <c r="F4217" t="n">
        <v>7</v>
      </c>
      <c r="G4217" t="n">
        <v>4.83491666666667</v>
      </c>
    </row>
    <row r="4218">
      <c r="A4218" t="inlineStr">
        <is>
          <t>Daily_Minor_Stops_2026_09_18.xlsx</t>
        </is>
      </c>
      <c r="B4218" t="inlineStr">
        <is>
          <t>Samridhi 5 Star Line</t>
        </is>
      </c>
      <c r="C4218" s="80" t="n">
        <v>46255</v>
      </c>
      <c r="D4218" t="inlineStr">
        <is>
          <t>FS-TTM-5</t>
        </is>
      </c>
      <c r="E4218" t="inlineStr">
        <is>
          <t>Vacuum Error Open Door And Remove Blanks</t>
        </is>
      </c>
      <c r="F4218" t="n">
        <v>18</v>
      </c>
      <c r="G4218" t="n">
        <v>35.408</v>
      </c>
    </row>
    <row r="4219">
      <c r="A4219" t="inlineStr">
        <is>
          <t>Daily_Minor_Stops_2026_09_18.xlsx</t>
        </is>
      </c>
      <c r="B4219" t="inlineStr">
        <is>
          <t>Samridhi 5 Star Line</t>
        </is>
      </c>
      <c r="C4219" s="80" t="n">
        <v>46255</v>
      </c>
      <c r="D4219" t="inlineStr">
        <is>
          <t>FS-TTM-5</t>
        </is>
      </c>
      <c r="E4219" t="inlineStr">
        <is>
          <t>Gripper Crashed-1</t>
        </is>
      </c>
      <c r="F4219" t="n">
        <v>13</v>
      </c>
      <c r="G4219" t="n">
        <v>8.58876666666667</v>
      </c>
    </row>
    <row r="4220">
      <c r="A4220" t="inlineStr">
        <is>
          <t>Daily_Minor_Stops_2026_09_18.xlsx</t>
        </is>
      </c>
      <c r="B4220" t="inlineStr">
        <is>
          <t>Samridhi 5 Star Line</t>
        </is>
      </c>
      <c r="C4220" s="80" t="n">
        <v>46256</v>
      </c>
      <c r="D4220" t="inlineStr">
        <is>
          <t>FS-HCM-1</t>
        </is>
      </c>
      <c r="E4220" t="inlineStr">
        <is>
          <t>HXX: Film Is Broken</t>
        </is>
      </c>
      <c r="F4220" t="n">
        <v>12</v>
      </c>
      <c r="G4220" t="n">
        <v>17.1836333333333</v>
      </c>
    </row>
    <row r="4221">
      <c r="A4221" t="inlineStr">
        <is>
          <t>Daily_Minor_Stops_2026_09_18.xlsx</t>
        </is>
      </c>
      <c r="B4221" t="inlineStr">
        <is>
          <t>Samridhi 5 Star Line</t>
        </is>
      </c>
      <c r="C4221" s="80" t="n">
        <v>46256</v>
      </c>
      <c r="D4221" t="inlineStr">
        <is>
          <t>FS-HCM-1</t>
        </is>
      </c>
      <c r="E4221" t="inlineStr">
        <is>
          <t>FBX: Jam At Infeed</t>
        </is>
      </c>
      <c r="F4221" t="n">
        <v>35</v>
      </c>
      <c r="G4221" t="n">
        <v>9.171250000000001</v>
      </c>
    </row>
    <row r="4222">
      <c r="A4222" t="inlineStr">
        <is>
          <t>Daily_Minor_Stops_2026_09_18.xlsx</t>
        </is>
      </c>
      <c r="B4222" t="inlineStr">
        <is>
          <t>Samridhi 5 Star Line</t>
        </is>
      </c>
      <c r="C4222" s="80" t="n">
        <v>46256</v>
      </c>
      <c r="D4222" t="inlineStr">
        <is>
          <t>FS-HCM-2</t>
        </is>
      </c>
      <c r="E4222" t="inlineStr">
        <is>
          <t>HXX: Film Is Broken</t>
        </is>
      </c>
      <c r="F4222" t="n">
        <v>11</v>
      </c>
      <c r="G4222" t="n">
        <v>11.6676333333333</v>
      </c>
    </row>
    <row r="4223">
      <c r="A4223" t="inlineStr">
        <is>
          <t>Daily_Minor_Stops_2026_09_18.xlsx</t>
        </is>
      </c>
      <c r="B4223" t="inlineStr">
        <is>
          <t>Samridhi 5 Star Line</t>
        </is>
      </c>
      <c r="C4223" s="80" t="n">
        <v>46256</v>
      </c>
      <c r="D4223" t="inlineStr">
        <is>
          <t>FS-HCM-2</t>
        </is>
      </c>
      <c r="E4223" t="inlineStr">
        <is>
          <t>FBX: Overflow At Infeed</t>
        </is>
      </c>
      <c r="F4223" t="n">
        <v>18</v>
      </c>
      <c r="G4223" t="n">
        <v>8.50748333333333</v>
      </c>
    </row>
    <row r="4224">
      <c r="A4224" t="inlineStr">
        <is>
          <t>Daily_Minor_Stops_2026_09_18.xlsx</t>
        </is>
      </c>
      <c r="B4224" t="inlineStr">
        <is>
          <t>Samridhi 5 Star Line</t>
        </is>
      </c>
      <c r="C4224" s="80" t="n">
        <v>46256</v>
      </c>
      <c r="D4224" t="inlineStr">
        <is>
          <t>FS-HCM-3</t>
        </is>
      </c>
      <c r="E4224" t="inlineStr">
        <is>
          <t>HXX: Film Is Broken</t>
        </is>
      </c>
      <c r="F4224" t="n">
        <v>12</v>
      </c>
      <c r="G4224" t="n">
        <v>22.4789833333333</v>
      </c>
    </row>
    <row r="4225">
      <c r="A4225" t="inlineStr">
        <is>
          <t>Daily_Minor_Stops_2026_09_18.xlsx</t>
        </is>
      </c>
      <c r="B4225" t="inlineStr">
        <is>
          <t>Samridhi 5 Star Line</t>
        </is>
      </c>
      <c r="C4225" s="80" t="n">
        <v>46256</v>
      </c>
      <c r="D4225" t="inlineStr">
        <is>
          <t>FS-HCM-3</t>
        </is>
      </c>
      <c r="E4225" t="inlineStr">
        <is>
          <t>FBX: Overflow At Infeed</t>
        </is>
      </c>
      <c r="F4225" t="n">
        <v>20</v>
      </c>
      <c r="G4225" t="n">
        <v>11.6775333333333</v>
      </c>
    </row>
    <row r="4226">
      <c r="A4226" t="inlineStr">
        <is>
          <t>Daily_Minor_Stops_2026_09_18.xlsx</t>
        </is>
      </c>
      <c r="B4226" t="inlineStr">
        <is>
          <t>Samridhi 5 Star Line</t>
        </is>
      </c>
      <c r="C4226" s="80" t="n">
        <v>46256</v>
      </c>
      <c r="D4226" t="inlineStr">
        <is>
          <t>FS-HCM-4</t>
        </is>
      </c>
      <c r="E4226" t="inlineStr">
        <is>
          <t>HXX: Film Is Broken</t>
        </is>
      </c>
      <c r="F4226" t="n">
        <v>4</v>
      </c>
      <c r="G4226" t="n">
        <v>3.99923333333333</v>
      </c>
    </row>
    <row r="4227">
      <c r="A4227" t="inlineStr">
        <is>
          <t>Daily_Minor_Stops_2026_09_18.xlsx</t>
        </is>
      </c>
      <c r="B4227" t="inlineStr">
        <is>
          <t>Samridhi 5 Star Line</t>
        </is>
      </c>
      <c r="C4227" s="80" t="n">
        <v>46256</v>
      </c>
      <c r="D4227" t="inlineStr">
        <is>
          <t>FS-HCM-4</t>
        </is>
      </c>
      <c r="E4227" t="inlineStr">
        <is>
          <t>HXX: Both Film Reels Are Empty</t>
        </is>
      </c>
      <c r="F4227" t="n">
        <v>4</v>
      </c>
      <c r="G4227" t="n">
        <v>1.83328333333333</v>
      </c>
    </row>
    <row r="4228">
      <c r="A4228" t="inlineStr">
        <is>
          <t>Daily_Minor_Stops_2026_09_18.xlsx</t>
        </is>
      </c>
      <c r="B4228" t="inlineStr">
        <is>
          <t>Samridhi 5 Star Line</t>
        </is>
      </c>
      <c r="C4228" s="80" t="n">
        <v>46256</v>
      </c>
      <c r="D4228" t="inlineStr">
        <is>
          <t>FS-HRM-5</t>
        </is>
      </c>
      <c r="E4228" t="inlineStr">
        <is>
          <t>Not Ready-2</t>
        </is>
      </c>
      <c r="F4228" t="n">
        <v>3</v>
      </c>
      <c r="G4228" t="n">
        <v>8.32433333333333</v>
      </c>
    </row>
    <row r="4229">
      <c r="A4229" t="inlineStr">
        <is>
          <t>Daily_Minor_Stops_2026_09_18.xlsx</t>
        </is>
      </c>
      <c r="B4229" t="inlineStr">
        <is>
          <t>Samridhi 5 Star Line</t>
        </is>
      </c>
      <c r="C4229" s="80" t="n">
        <v>46256</v>
      </c>
      <c r="D4229" t="inlineStr">
        <is>
          <t>FS-HRM-5</t>
        </is>
      </c>
      <c r="E4229" t="inlineStr">
        <is>
          <t>Cover Machine Outfeed Open</t>
        </is>
      </c>
      <c r="F4229" t="n">
        <v>4</v>
      </c>
      <c r="G4229" t="n">
        <v>2.17301666666667</v>
      </c>
    </row>
    <row r="4230">
      <c r="A4230" t="inlineStr">
        <is>
          <t>Daily_Minor_Stops_2026_09_18.xlsx</t>
        </is>
      </c>
      <c r="B4230" t="inlineStr">
        <is>
          <t>Samridhi 5 Star Line</t>
        </is>
      </c>
      <c r="C4230" s="80" t="n">
        <v>46256</v>
      </c>
      <c r="D4230" t="inlineStr">
        <is>
          <t>FS-TTLi-1</t>
        </is>
      </c>
      <c r="E4230" t="inlineStr">
        <is>
          <t>LOD/EM: Emergency Stop Button 2</t>
        </is>
      </c>
      <c r="F4230" t="n">
        <v>3</v>
      </c>
      <c r="G4230" t="n">
        <v>1.1753</v>
      </c>
    </row>
    <row r="4231">
      <c r="A4231" t="inlineStr">
        <is>
          <t>Daily_Minor_Stops_2026_09_18.xlsx</t>
        </is>
      </c>
      <c r="B4231" t="inlineStr">
        <is>
          <t>Samridhi 5 Star Line</t>
        </is>
      </c>
      <c r="C4231" s="80" t="n">
        <v>46256</v>
      </c>
      <c r="D4231" t="inlineStr">
        <is>
          <t>FS-TTLi-1</t>
        </is>
      </c>
      <c r="E4231" t="inlineStr">
        <is>
          <t>FOR/BP11: Hand Over Of Blank Failed</t>
        </is>
      </c>
      <c r="F4231" t="n">
        <v>11</v>
      </c>
      <c r="G4231" t="n">
        <v>8.649150000000001</v>
      </c>
    </row>
    <row r="4232">
      <c r="A4232" t="inlineStr">
        <is>
          <t>Daily_Minor_Stops_2026_09_18.xlsx</t>
        </is>
      </c>
      <c r="B4232" t="inlineStr">
        <is>
          <t>Samridhi 5 Star Line</t>
        </is>
      </c>
      <c r="C4232" s="80" t="n">
        <v>46256</v>
      </c>
      <c r="D4232" t="inlineStr">
        <is>
          <t>FS-TTLi-2</t>
        </is>
      </c>
      <c r="E4232" t="inlineStr">
        <is>
          <t>LOD/TGR11: Robot-Gripper Sensor Fault</t>
        </is>
      </c>
      <c r="F4232" t="n">
        <v>6</v>
      </c>
      <c r="G4232" t="n">
        <v>4.67528333333333</v>
      </c>
    </row>
    <row r="4233">
      <c r="A4233" t="inlineStr">
        <is>
          <t>Daily_Minor_Stops_2026_09_18.xlsx</t>
        </is>
      </c>
      <c r="B4233" t="inlineStr">
        <is>
          <t>Samridhi 5 Star Line</t>
        </is>
      </c>
      <c r="C4233" s="80" t="n">
        <v>46256</v>
      </c>
      <c r="D4233" t="inlineStr">
        <is>
          <t>FS-TTLi-2</t>
        </is>
      </c>
      <c r="E4233" t="inlineStr">
        <is>
          <t>FOR/FT11: Hand Over Failure Of Tray</t>
        </is>
      </c>
      <c r="F4233" t="n">
        <v>16</v>
      </c>
      <c r="G4233" t="n">
        <v>5.4683</v>
      </c>
    </row>
    <row r="4234">
      <c r="A4234" t="inlineStr">
        <is>
          <t>Daily_Minor_Stops_2026_09_18.xlsx</t>
        </is>
      </c>
      <c r="B4234" t="inlineStr">
        <is>
          <t>Samridhi 5 Star Line</t>
        </is>
      </c>
      <c r="C4234" s="80" t="n">
        <v>46256</v>
      </c>
      <c r="D4234" t="inlineStr">
        <is>
          <t>FS-TTLi-3</t>
        </is>
      </c>
      <c r="E4234" t="inlineStr">
        <is>
          <t>FOR/FT11: Hand Over Failure Of Tray</t>
        </is>
      </c>
      <c r="F4234" t="n">
        <v>6</v>
      </c>
      <c r="G4234" t="n">
        <v>2.17185</v>
      </c>
    </row>
    <row r="4235">
      <c r="A4235" t="inlineStr">
        <is>
          <t>Daily_Minor_Stops_2026_09_18.xlsx</t>
        </is>
      </c>
      <c r="B4235" t="inlineStr">
        <is>
          <t>Samridhi 5 Star Line</t>
        </is>
      </c>
      <c r="C4235" s="80" t="n">
        <v>46256</v>
      </c>
      <c r="D4235" t="inlineStr">
        <is>
          <t>FS-TTLi-3</t>
        </is>
      </c>
      <c r="E4235" t="inlineStr">
        <is>
          <t>FOR/BP11: Hand Over Of Blank Failed</t>
        </is>
      </c>
      <c r="F4235" t="n">
        <v>3</v>
      </c>
      <c r="G4235" t="n">
        <v>0.99365</v>
      </c>
    </row>
    <row r="4236">
      <c r="A4236" t="inlineStr">
        <is>
          <t>Daily_Minor_Stops_2026_09_18.xlsx</t>
        </is>
      </c>
      <c r="B4236" t="inlineStr">
        <is>
          <t>Samridhi 5 Star Line</t>
        </is>
      </c>
      <c r="C4236" s="80" t="n">
        <v>46256</v>
      </c>
      <c r="D4236" t="inlineStr">
        <is>
          <t>FS-TTLi-4</t>
        </is>
      </c>
      <c r="E4236" t="inlineStr">
        <is>
          <t>TTL1X/CS11: Lost Tray In Sliding Area</t>
        </is>
      </c>
      <c r="F4236" t="n">
        <v>2</v>
      </c>
      <c r="G4236" t="n">
        <v>0.993683333333333</v>
      </c>
    </row>
    <row r="4237">
      <c r="A4237" t="inlineStr">
        <is>
          <t>Daily_Minor_Stops_2026_09_18.xlsx</t>
        </is>
      </c>
      <c r="B4237" t="inlineStr">
        <is>
          <t>Samridhi 5 Star Line</t>
        </is>
      </c>
      <c r="C4237" s="80" t="n">
        <v>46256</v>
      </c>
      <c r="D4237" t="inlineStr">
        <is>
          <t>FS-TTLi-4</t>
        </is>
      </c>
      <c r="E4237" t="inlineStr">
        <is>
          <t>FOR/BP11: Hand Over Of Blank Failed</t>
        </is>
      </c>
      <c r="F4237" t="n">
        <v>3</v>
      </c>
      <c r="G4237" t="n">
        <v>2.00058333333333</v>
      </c>
    </row>
    <row r="4238">
      <c r="A4238" t="inlineStr">
        <is>
          <t>Daily_Minor_Stops_2026_09_18.xlsx</t>
        </is>
      </c>
      <c r="B4238" t="inlineStr">
        <is>
          <t>Samridhi 5 Star Line</t>
        </is>
      </c>
      <c r="C4238" s="80" t="n">
        <v>46256</v>
      </c>
      <c r="D4238" t="inlineStr">
        <is>
          <t>FS-TTM-5</t>
        </is>
      </c>
      <c r="E4238" t="inlineStr">
        <is>
          <t>Vacuum Error Open Door And Remove Blanks</t>
        </is>
      </c>
      <c r="F4238" t="n">
        <v>6</v>
      </c>
      <c r="G4238" t="n">
        <v>7.32386666666667</v>
      </c>
    </row>
    <row r="4239">
      <c r="A4239" t="inlineStr">
        <is>
          <t>Daily_Minor_Stops_2026_09_18.xlsx</t>
        </is>
      </c>
      <c r="B4239" t="inlineStr">
        <is>
          <t>Samridhi 5 Star Line</t>
        </is>
      </c>
      <c r="C4239" s="80" t="n">
        <v>46256</v>
      </c>
      <c r="D4239" t="inlineStr">
        <is>
          <t>FS-TTM-5</t>
        </is>
      </c>
      <c r="E4239" t="inlineStr">
        <is>
          <t>Gripper Crashed-1</t>
        </is>
      </c>
      <c r="F4239" t="n">
        <v>6</v>
      </c>
      <c r="G4239" t="n">
        <v>1.83253333333333</v>
      </c>
    </row>
    <row r="4240">
      <c r="A4240" t="inlineStr">
        <is>
          <t>Daily_Minor_Stops_2026_09_18.xlsx</t>
        </is>
      </c>
      <c r="B4240" t="inlineStr">
        <is>
          <t>Samridhi 5 Star Line</t>
        </is>
      </c>
      <c r="C4240" s="80" t="n">
        <v>46257</v>
      </c>
      <c r="D4240" t="inlineStr">
        <is>
          <t>FS-HCM-1</t>
        </is>
      </c>
      <c r="E4240" t="inlineStr">
        <is>
          <t>HXX: Film Is Broken</t>
        </is>
      </c>
      <c r="F4240" t="n">
        <v>7</v>
      </c>
      <c r="G4240" t="n">
        <v>6.83243333333333</v>
      </c>
    </row>
    <row r="4241">
      <c r="A4241" t="inlineStr">
        <is>
          <t>Daily_Minor_Stops_2026_09_18.xlsx</t>
        </is>
      </c>
      <c r="B4241" t="inlineStr">
        <is>
          <t>Samridhi 5 Star Line</t>
        </is>
      </c>
      <c r="C4241" s="80" t="n">
        <v>46257</v>
      </c>
      <c r="D4241" t="inlineStr">
        <is>
          <t>FS-HCM-1</t>
        </is>
      </c>
      <c r="E4241" t="inlineStr">
        <is>
          <t>FBX: Jam At Infeed</t>
        </is>
      </c>
      <c r="F4241" t="n">
        <v>44</v>
      </c>
      <c r="G4241" t="n">
        <v>20.1726833333333</v>
      </c>
    </row>
    <row r="4242">
      <c r="A4242" t="inlineStr">
        <is>
          <t>Daily_Minor_Stops_2026_09_18.xlsx</t>
        </is>
      </c>
      <c r="B4242" t="inlineStr">
        <is>
          <t>Samridhi 5 Star Line</t>
        </is>
      </c>
      <c r="C4242" s="80" t="n">
        <v>46257</v>
      </c>
      <c r="D4242" t="inlineStr">
        <is>
          <t>FS-HCM-2</t>
        </is>
      </c>
      <c r="E4242" t="inlineStr">
        <is>
          <t>HXX: Too Many Consecutive Rejects</t>
        </is>
      </c>
      <c r="F4242" t="n">
        <v>8</v>
      </c>
      <c r="G4242" t="n">
        <v>19.0027666666667</v>
      </c>
    </row>
    <row r="4243">
      <c r="A4243" t="inlineStr">
        <is>
          <t>Daily_Minor_Stops_2026_09_18.xlsx</t>
        </is>
      </c>
      <c r="B4243" t="inlineStr">
        <is>
          <t>Samridhi 5 Star Line</t>
        </is>
      </c>
      <c r="C4243" s="80" t="n">
        <v>46257</v>
      </c>
      <c r="D4243" t="inlineStr">
        <is>
          <t>FS-HCM-2</t>
        </is>
      </c>
      <c r="E4243" t="inlineStr">
        <is>
          <t>HXX: Film Is Broken</t>
        </is>
      </c>
      <c r="F4243" t="n">
        <v>11</v>
      </c>
      <c r="G4243" t="n">
        <v>16.5125666666667</v>
      </c>
    </row>
    <row r="4244">
      <c r="A4244" t="inlineStr">
        <is>
          <t>Daily_Minor_Stops_2026_09_18.xlsx</t>
        </is>
      </c>
      <c r="B4244" t="inlineStr">
        <is>
          <t>Samridhi 5 Star Line</t>
        </is>
      </c>
      <c r="C4244" s="80" t="n">
        <v>46257</v>
      </c>
      <c r="D4244" t="inlineStr">
        <is>
          <t>FS-HCM-3</t>
        </is>
      </c>
      <c r="E4244" t="inlineStr">
        <is>
          <t>HXX: Film Is Broken</t>
        </is>
      </c>
      <c r="F4244" t="n">
        <v>9</v>
      </c>
      <c r="G4244" t="n">
        <v>17.8281666666667</v>
      </c>
    </row>
    <row r="4245">
      <c r="A4245" t="inlineStr">
        <is>
          <t>Daily_Minor_Stops_2026_09_18.xlsx</t>
        </is>
      </c>
      <c r="B4245" t="inlineStr">
        <is>
          <t>Samridhi 5 Star Line</t>
        </is>
      </c>
      <c r="C4245" s="80" t="n">
        <v>46257</v>
      </c>
      <c r="D4245" t="inlineStr">
        <is>
          <t>FS-HCM-3</t>
        </is>
      </c>
      <c r="E4245" t="inlineStr">
        <is>
          <t>FBX: Jam At Infeed</t>
        </is>
      </c>
      <c r="F4245" t="n">
        <v>10</v>
      </c>
      <c r="G4245" t="n">
        <v>6.32628333333333</v>
      </c>
    </row>
    <row r="4246">
      <c r="A4246" t="inlineStr">
        <is>
          <t>Daily_Minor_Stops_2026_09_18.xlsx</t>
        </is>
      </c>
      <c r="B4246" t="inlineStr">
        <is>
          <t>Samridhi 5 Star Line</t>
        </is>
      </c>
      <c r="C4246" s="80" t="n">
        <v>46257</v>
      </c>
      <c r="D4246" t="inlineStr">
        <is>
          <t>FS-HCM-4</t>
        </is>
      </c>
      <c r="E4246" t="inlineStr">
        <is>
          <t>FBX: Overflow At Infeed</t>
        </is>
      </c>
      <c r="F4246" t="n">
        <v>3</v>
      </c>
      <c r="G4246" t="n">
        <v>5.82843333333333</v>
      </c>
    </row>
    <row r="4247">
      <c r="A4247" t="inlineStr">
        <is>
          <t>Daily_Minor_Stops_2026_09_18.xlsx</t>
        </is>
      </c>
      <c r="B4247" t="inlineStr">
        <is>
          <t>Samridhi 5 Star Line</t>
        </is>
      </c>
      <c r="C4247" s="80" t="n">
        <v>46257</v>
      </c>
      <c r="D4247" t="inlineStr">
        <is>
          <t>FS-HCM-4</t>
        </is>
      </c>
      <c r="E4247" t="inlineStr">
        <is>
          <t>Cover Machine Discharge Open</t>
        </is>
      </c>
      <c r="F4247" t="n">
        <v>3</v>
      </c>
      <c r="G4247" t="n">
        <v>1.66735</v>
      </c>
    </row>
    <row r="4248">
      <c r="A4248" t="inlineStr">
        <is>
          <t>Daily_Minor_Stops_2026_09_18.xlsx</t>
        </is>
      </c>
      <c r="B4248" t="inlineStr">
        <is>
          <t>Samridhi 5 Star Line</t>
        </is>
      </c>
      <c r="C4248" s="80" t="n">
        <v>46257</v>
      </c>
      <c r="D4248" t="inlineStr">
        <is>
          <t>FS-HRM-5</t>
        </is>
      </c>
      <c r="E4248" t="inlineStr">
        <is>
          <t>Not Ready-2</t>
        </is>
      </c>
      <c r="F4248" t="n">
        <v>6</v>
      </c>
      <c r="G4248" t="n">
        <v>4.65171666666667</v>
      </c>
    </row>
    <row r="4249">
      <c r="A4249" t="inlineStr">
        <is>
          <t>Daily_Minor_Stops_2026_09_18.xlsx</t>
        </is>
      </c>
      <c r="B4249" t="inlineStr">
        <is>
          <t>Samridhi 5 Star Line</t>
        </is>
      </c>
      <c r="C4249" s="80" t="n">
        <v>46257</v>
      </c>
      <c r="D4249" t="inlineStr">
        <is>
          <t>FS-HRM-5</t>
        </is>
      </c>
      <c r="E4249" t="inlineStr">
        <is>
          <t>Main Cover Open</t>
        </is>
      </c>
      <c r="F4249" t="n">
        <v>5</v>
      </c>
      <c r="G4249" t="n">
        <v>2.17946666666667</v>
      </c>
    </row>
    <row r="4250">
      <c r="A4250" t="inlineStr">
        <is>
          <t>Daily_Minor_Stops_2026_09_18.xlsx</t>
        </is>
      </c>
      <c r="B4250" t="inlineStr">
        <is>
          <t>Samridhi 5 Star Line</t>
        </is>
      </c>
      <c r="C4250" s="80" t="n">
        <v>46257</v>
      </c>
      <c r="D4250" t="inlineStr">
        <is>
          <t>FS-TTLi-1</t>
        </is>
      </c>
      <c r="E4250" t="inlineStr">
        <is>
          <t>FOR/FT11: Hand Over Failure Of Tray</t>
        </is>
      </c>
      <c r="F4250" t="n">
        <v>12</v>
      </c>
      <c r="G4250" t="n">
        <v>46.3319</v>
      </c>
    </row>
    <row r="4251">
      <c r="A4251" t="inlineStr">
        <is>
          <t>Daily_Minor_Stops_2026_09_18.xlsx</t>
        </is>
      </c>
      <c r="B4251" t="inlineStr">
        <is>
          <t>Samridhi 5 Star Line</t>
        </is>
      </c>
      <c r="C4251" s="80" t="n">
        <v>46257</v>
      </c>
      <c r="D4251" t="inlineStr">
        <is>
          <t>FS-TTLi-1</t>
        </is>
      </c>
      <c r="E4251" t="inlineStr">
        <is>
          <t>FOR/BP11: Hand Over Of Blank Failed</t>
        </is>
      </c>
      <c r="F4251" t="n">
        <v>5</v>
      </c>
      <c r="G4251" t="n">
        <v>2.67516666666667</v>
      </c>
    </row>
    <row r="4252">
      <c r="A4252" t="inlineStr">
        <is>
          <t>Daily_Minor_Stops_2026_09_18.xlsx</t>
        </is>
      </c>
      <c r="B4252" t="inlineStr">
        <is>
          <t>Samridhi 5 Star Line</t>
        </is>
      </c>
      <c r="C4252" s="80" t="n">
        <v>46257</v>
      </c>
      <c r="D4252" t="inlineStr">
        <is>
          <t>FS-TTLi-2</t>
        </is>
      </c>
      <c r="E4252" t="inlineStr">
        <is>
          <t>FOR/FT11: Hand Over Failure Of Tray</t>
        </is>
      </c>
      <c r="F4252" t="n">
        <v>10</v>
      </c>
      <c r="G4252" t="n">
        <v>2.84843333333333</v>
      </c>
    </row>
    <row r="4253">
      <c r="A4253" t="inlineStr">
        <is>
          <t>Daily_Minor_Stops_2026_09_18.xlsx</t>
        </is>
      </c>
      <c r="B4253" t="inlineStr">
        <is>
          <t>Samridhi 5 Star Line</t>
        </is>
      </c>
      <c r="C4253" s="80" t="n">
        <v>46257</v>
      </c>
      <c r="D4253" t="inlineStr">
        <is>
          <t>FS-TTLi-2</t>
        </is>
      </c>
      <c r="E4253" t="inlineStr">
        <is>
          <t>FOR/BP11: Hand Over Of Blank Failed</t>
        </is>
      </c>
      <c r="F4253" t="n">
        <v>6</v>
      </c>
      <c r="G4253" t="n">
        <v>4.66411666666667</v>
      </c>
    </row>
    <row r="4254">
      <c r="A4254" t="inlineStr">
        <is>
          <t>Daily_Minor_Stops_2026_09_18.xlsx</t>
        </is>
      </c>
      <c r="B4254" t="inlineStr">
        <is>
          <t>Samridhi 5 Star Line</t>
        </is>
      </c>
      <c r="C4254" s="80" t="n">
        <v>46257</v>
      </c>
      <c r="D4254" t="inlineStr">
        <is>
          <t>FS-TTLi-3</t>
        </is>
      </c>
      <c r="E4254" t="inlineStr">
        <is>
          <t>LOD/TGR11: Robot-Gripper Sensor Fault</t>
        </is>
      </c>
      <c r="F4254" t="n">
        <v>4</v>
      </c>
      <c r="G4254" t="n">
        <v>5.99125</v>
      </c>
    </row>
    <row r="4255">
      <c r="A4255" t="inlineStr">
        <is>
          <t>Daily_Minor_Stops_2026_09_18.xlsx</t>
        </is>
      </c>
      <c r="B4255" t="inlineStr">
        <is>
          <t>Samridhi 5 Star Line</t>
        </is>
      </c>
      <c r="C4255" s="80" t="n">
        <v>46257</v>
      </c>
      <c r="D4255" t="inlineStr">
        <is>
          <t>FS-TTLi-3</t>
        </is>
      </c>
      <c r="E4255" t="inlineStr">
        <is>
          <t>FOR/BP11: Hand Over Of Blank Failed</t>
        </is>
      </c>
      <c r="F4255" t="n">
        <v>7</v>
      </c>
      <c r="G4255" t="n">
        <v>5.66285</v>
      </c>
    </row>
    <row r="4256">
      <c r="A4256" t="inlineStr">
        <is>
          <t>Daily_Minor_Stops_2026_09_18.xlsx</t>
        </is>
      </c>
      <c r="B4256" t="inlineStr">
        <is>
          <t>Samridhi 5 Star Line</t>
        </is>
      </c>
      <c r="C4256" s="80" t="n">
        <v>46257</v>
      </c>
      <c r="D4256" t="inlineStr">
        <is>
          <t>FS-TTLi-4</t>
        </is>
      </c>
      <c r="E4256" t="inlineStr">
        <is>
          <t>FOR/SAF: Safety Circuit Not Ready</t>
        </is>
      </c>
      <c r="F4256" t="n">
        <v>4</v>
      </c>
      <c r="G4256" t="n">
        <v>1.8404</v>
      </c>
    </row>
    <row r="4257">
      <c r="A4257" t="inlineStr">
        <is>
          <t>Daily_Minor_Stops_2026_09_18.xlsx</t>
        </is>
      </c>
      <c r="B4257" t="inlineStr">
        <is>
          <t>Samridhi 5 Star Line</t>
        </is>
      </c>
      <c r="C4257" s="80" t="n">
        <v>46257</v>
      </c>
      <c r="D4257" t="inlineStr">
        <is>
          <t>FS-TTLi-4</t>
        </is>
      </c>
      <c r="E4257" t="inlineStr">
        <is>
          <t>FOR/BP11: Hand Over Of Blank Failed</t>
        </is>
      </c>
      <c r="F4257" t="n">
        <v>3</v>
      </c>
      <c r="G4257" t="n">
        <v>2.83301666666667</v>
      </c>
    </row>
    <row r="4258">
      <c r="A4258" t="inlineStr">
        <is>
          <t>Daily_Minor_Stops_2026_09_18.xlsx</t>
        </is>
      </c>
      <c r="B4258" t="inlineStr">
        <is>
          <t>Samridhi 5 Star Line</t>
        </is>
      </c>
      <c r="C4258" s="80" t="n">
        <v>46257</v>
      </c>
      <c r="D4258" t="inlineStr">
        <is>
          <t>FS-TTM-5</t>
        </is>
      </c>
      <c r="E4258" t="inlineStr">
        <is>
          <t>Vacuum Error Open Door And Remove Blanks</t>
        </is>
      </c>
      <c r="F4258" t="n">
        <v>5</v>
      </c>
      <c r="G4258" t="n">
        <v>8.83791666666667</v>
      </c>
    </row>
    <row r="4259">
      <c r="A4259" t="inlineStr">
        <is>
          <t>Daily_Minor_Stops_2026_09_18.xlsx</t>
        </is>
      </c>
      <c r="B4259" t="inlineStr">
        <is>
          <t>Samridhi 5 Star Line</t>
        </is>
      </c>
      <c r="C4259" s="80" t="n">
        <v>46257</v>
      </c>
      <c r="D4259" t="inlineStr">
        <is>
          <t>FS-TTM-5</t>
        </is>
      </c>
      <c r="E4259" t="inlineStr">
        <is>
          <t>Gripper Crashed-1</t>
        </is>
      </c>
      <c r="F4259" t="n">
        <v>11</v>
      </c>
      <c r="G4259" t="n">
        <v>17.8087833333333</v>
      </c>
    </row>
    <row r="4260">
      <c r="A4260" t="inlineStr">
        <is>
          <t>Daily_Minor_Stops_2026_09_18.xlsx</t>
        </is>
      </c>
      <c r="B4260" t="inlineStr">
        <is>
          <t>Samridhi 5 Star Line</t>
        </is>
      </c>
      <c r="C4260" s="80" t="n">
        <v>46258</v>
      </c>
      <c r="D4260" t="inlineStr">
        <is>
          <t>FS-HCM-1</t>
        </is>
      </c>
      <c r="E4260" t="inlineStr">
        <is>
          <t>HXX: Film Is Broken</t>
        </is>
      </c>
      <c r="F4260" t="n">
        <v>12</v>
      </c>
      <c r="G4260" t="n">
        <v>19.16995</v>
      </c>
    </row>
    <row r="4261">
      <c r="A4261" t="inlineStr">
        <is>
          <t>Daily_Minor_Stops_2026_09_18.xlsx</t>
        </is>
      </c>
      <c r="B4261" t="inlineStr">
        <is>
          <t>Samridhi 5 Star Line</t>
        </is>
      </c>
      <c r="C4261" s="80" t="n">
        <v>46258</v>
      </c>
      <c r="D4261" t="inlineStr">
        <is>
          <t>FS-HCM-1</t>
        </is>
      </c>
      <c r="E4261" t="inlineStr">
        <is>
          <t>FBX: Jam At Infeed</t>
        </is>
      </c>
      <c r="F4261" t="n">
        <v>47</v>
      </c>
      <c r="G4261" t="n">
        <v>53.9639833333333</v>
      </c>
    </row>
    <row r="4262">
      <c r="A4262" t="inlineStr">
        <is>
          <t>Daily_Minor_Stops_2026_09_18.xlsx</t>
        </is>
      </c>
      <c r="B4262" t="inlineStr">
        <is>
          <t>Samridhi 5 Star Line</t>
        </is>
      </c>
      <c r="C4262" s="80" t="n">
        <v>46258</v>
      </c>
      <c r="D4262" t="inlineStr">
        <is>
          <t>FS-HCM-2</t>
        </is>
      </c>
      <c r="E4262" t="inlineStr">
        <is>
          <t>HXX: Too Many Consecutive Rejects</t>
        </is>
      </c>
      <c r="F4262" t="n">
        <v>10</v>
      </c>
      <c r="G4262" t="n">
        <v>9.336116666666671</v>
      </c>
    </row>
    <row r="4263">
      <c r="A4263" t="inlineStr">
        <is>
          <t>Daily_Minor_Stops_2026_09_18.xlsx</t>
        </is>
      </c>
      <c r="B4263" t="inlineStr">
        <is>
          <t>Samridhi 5 Star Line</t>
        </is>
      </c>
      <c r="C4263" s="80" t="n">
        <v>46258</v>
      </c>
      <c r="D4263" t="inlineStr">
        <is>
          <t>FS-HCM-2</t>
        </is>
      </c>
      <c r="E4263" t="inlineStr">
        <is>
          <t>HXX: Film Is Broken</t>
        </is>
      </c>
      <c r="F4263" t="n">
        <v>14</v>
      </c>
      <c r="G4263" t="n">
        <v>28.4956</v>
      </c>
    </row>
    <row r="4264">
      <c r="A4264" t="inlineStr">
        <is>
          <t>Daily_Minor_Stops_2026_09_18.xlsx</t>
        </is>
      </c>
      <c r="B4264" t="inlineStr">
        <is>
          <t>Samridhi 5 Star Line</t>
        </is>
      </c>
      <c r="C4264" s="80" t="n">
        <v>46258</v>
      </c>
      <c r="D4264" t="inlineStr">
        <is>
          <t>FS-HCM-3</t>
        </is>
      </c>
      <c r="E4264" t="inlineStr">
        <is>
          <t>HXX: Both Film Reels Are Empty</t>
        </is>
      </c>
      <c r="F4264" t="n">
        <v>6</v>
      </c>
      <c r="G4264" t="n">
        <v>3.49911666666667</v>
      </c>
    </row>
    <row r="4265">
      <c r="A4265" t="inlineStr">
        <is>
          <t>Daily_Minor_Stops_2026_09_18.xlsx</t>
        </is>
      </c>
      <c r="B4265" t="inlineStr">
        <is>
          <t>Samridhi 5 Star Line</t>
        </is>
      </c>
      <c r="C4265" s="80" t="n">
        <v>46258</v>
      </c>
      <c r="D4265" t="inlineStr">
        <is>
          <t>FS-HCM-3</t>
        </is>
      </c>
      <c r="E4265" t="inlineStr">
        <is>
          <t>FBX: Jam At Infeed</t>
        </is>
      </c>
      <c r="F4265" t="n">
        <v>29</v>
      </c>
      <c r="G4265" t="n">
        <v>28.4901333333333</v>
      </c>
    </row>
    <row r="4266">
      <c r="A4266" t="inlineStr">
        <is>
          <t>Daily_Minor_Stops_2026_09_18.xlsx</t>
        </is>
      </c>
      <c r="B4266" t="inlineStr">
        <is>
          <t>Samridhi 5 Star Line</t>
        </is>
      </c>
      <c r="C4266" s="80" t="n">
        <v>46258</v>
      </c>
      <c r="D4266" t="inlineStr">
        <is>
          <t>FS-HCM-4</t>
        </is>
      </c>
      <c r="E4266" t="inlineStr">
        <is>
          <t>HXX: Film Is Broken</t>
        </is>
      </c>
      <c r="F4266" t="n">
        <v>7</v>
      </c>
      <c r="G4266" t="n">
        <v>6.34231666666667</v>
      </c>
    </row>
    <row r="4267">
      <c r="A4267" t="inlineStr">
        <is>
          <t>Daily_Minor_Stops_2026_09_18.xlsx</t>
        </is>
      </c>
      <c r="B4267" t="inlineStr">
        <is>
          <t>Samridhi 5 Star Line</t>
        </is>
      </c>
      <c r="C4267" s="80" t="n">
        <v>46258</v>
      </c>
      <c r="D4267" t="inlineStr">
        <is>
          <t>FS-HCM-4</t>
        </is>
      </c>
      <c r="E4267" t="inlineStr">
        <is>
          <t>FBX: Jam At Infeed</t>
        </is>
      </c>
      <c r="F4267" t="n">
        <v>10</v>
      </c>
      <c r="G4267" t="n">
        <v>39.3362</v>
      </c>
    </row>
    <row r="4268">
      <c r="A4268" t="inlineStr">
        <is>
          <t>Daily_Minor_Stops_2026_09_18.xlsx</t>
        </is>
      </c>
      <c r="B4268" t="inlineStr">
        <is>
          <t>Samridhi 5 Star Line</t>
        </is>
      </c>
      <c r="C4268" s="80" t="n">
        <v>46258</v>
      </c>
      <c r="D4268" t="inlineStr">
        <is>
          <t>FS-HRM-5</t>
        </is>
      </c>
      <c r="E4268" t="inlineStr">
        <is>
          <t>Not Ready-2</t>
        </is>
      </c>
      <c r="F4268" t="n">
        <v>6</v>
      </c>
      <c r="G4268" t="n">
        <v>9.33498333333333</v>
      </c>
    </row>
    <row r="4269">
      <c r="A4269" t="inlineStr">
        <is>
          <t>Daily_Minor_Stops_2026_09_18.xlsx</t>
        </is>
      </c>
      <c r="B4269" t="inlineStr">
        <is>
          <t>Samridhi 5 Star Line</t>
        </is>
      </c>
      <c r="C4269" s="80" t="n">
        <v>46258</v>
      </c>
      <c r="D4269" t="inlineStr">
        <is>
          <t>FS-HRM-5</t>
        </is>
      </c>
      <c r="E4269" t="inlineStr">
        <is>
          <t>Cover Machine Outfeed Open</t>
        </is>
      </c>
      <c r="F4269" t="n">
        <v>4</v>
      </c>
      <c r="G4269" t="n">
        <v>1.66036666666667</v>
      </c>
    </row>
    <row r="4270">
      <c r="A4270" t="inlineStr">
        <is>
          <t>Daily_Minor_Stops_2026_09_18.xlsx</t>
        </is>
      </c>
      <c r="B4270" t="inlineStr">
        <is>
          <t>Samridhi 5 Star Line</t>
        </is>
      </c>
      <c r="C4270" s="80" t="n">
        <v>46258</v>
      </c>
      <c r="D4270" t="inlineStr">
        <is>
          <t>FS-TTLi-1</t>
        </is>
      </c>
      <c r="E4270" t="inlineStr">
        <is>
          <t>FOR/BP11: Hand Over Of Blank Failed</t>
        </is>
      </c>
      <c r="F4270" t="n">
        <v>4</v>
      </c>
      <c r="G4270" t="n">
        <v>2.33348333333333</v>
      </c>
    </row>
    <row r="4271">
      <c r="A4271" t="inlineStr">
        <is>
          <t>Daily_Minor_Stops_2026_09_18.xlsx</t>
        </is>
      </c>
      <c r="B4271" t="inlineStr">
        <is>
          <t>Samridhi 5 Star Line</t>
        </is>
      </c>
      <c r="C4271" s="80" t="n">
        <v>46258</v>
      </c>
      <c r="D4271" t="inlineStr">
        <is>
          <t>FS-TTLi-1</t>
        </is>
      </c>
      <c r="E4271" t="inlineStr">
        <is>
          <t>CLO/TFXX: Jam On Tray Infeed</t>
        </is>
      </c>
      <c r="F4271" t="n">
        <v>3</v>
      </c>
      <c r="G4271" t="n">
        <v>3.00246666666667</v>
      </c>
    </row>
    <row r="4272">
      <c r="A4272" t="inlineStr">
        <is>
          <t>Daily_Minor_Stops_2026_09_18.xlsx</t>
        </is>
      </c>
      <c r="B4272" t="inlineStr">
        <is>
          <t>Samridhi 5 Star Line</t>
        </is>
      </c>
      <c r="C4272" s="80" t="n">
        <v>46258</v>
      </c>
      <c r="D4272" t="inlineStr">
        <is>
          <t>FS-TTLi-2</t>
        </is>
      </c>
      <c r="E4272" t="inlineStr">
        <is>
          <t>FOR/FT11: Hand Over Failure Of Tray</t>
        </is>
      </c>
      <c r="F4272" t="n">
        <v>4</v>
      </c>
      <c r="G4272" t="n">
        <v>3.16798333333333</v>
      </c>
    </row>
    <row r="4273">
      <c r="A4273" t="inlineStr">
        <is>
          <t>Daily_Minor_Stops_2026_09_18.xlsx</t>
        </is>
      </c>
      <c r="B4273" t="inlineStr">
        <is>
          <t>Samridhi 5 Star Line</t>
        </is>
      </c>
      <c r="C4273" s="80" t="n">
        <v>46258</v>
      </c>
      <c r="D4273" t="inlineStr">
        <is>
          <t>FS-TTLi-2</t>
        </is>
      </c>
      <c r="E4273" t="inlineStr">
        <is>
          <t>FOR/BP11: Hand Over Of Blank Failed</t>
        </is>
      </c>
      <c r="F4273" t="n">
        <v>6</v>
      </c>
      <c r="G4273" t="n">
        <v>3.83683333333333</v>
      </c>
    </row>
    <row r="4274">
      <c r="A4274" t="inlineStr">
        <is>
          <t>Daily_Minor_Stops_2026_09_18.xlsx</t>
        </is>
      </c>
      <c r="B4274" t="inlineStr">
        <is>
          <t>Samridhi 5 Star Line</t>
        </is>
      </c>
      <c r="C4274" s="80" t="n">
        <v>46258</v>
      </c>
      <c r="D4274" t="inlineStr">
        <is>
          <t>FS-TTLi-3</t>
        </is>
      </c>
      <c r="E4274" t="inlineStr">
        <is>
          <t>LOD/TGR11: Robot-Gripper Sensor Fault</t>
        </is>
      </c>
      <c r="F4274" t="n">
        <v>5</v>
      </c>
      <c r="G4274" t="n">
        <v>0.8464</v>
      </c>
    </row>
    <row r="4275">
      <c r="A4275" t="inlineStr">
        <is>
          <t>Daily_Minor_Stops_2026_09_18.xlsx</t>
        </is>
      </c>
      <c r="B4275" t="inlineStr">
        <is>
          <t>Samridhi 5 Star Line</t>
        </is>
      </c>
      <c r="C4275" s="80" t="n">
        <v>46258</v>
      </c>
      <c r="D4275" t="inlineStr">
        <is>
          <t>FS-TTLi-3</t>
        </is>
      </c>
      <c r="E4275" t="inlineStr">
        <is>
          <t>FOR/BP11: Hand Over Of Blank Failed</t>
        </is>
      </c>
      <c r="F4275" t="n">
        <v>5</v>
      </c>
      <c r="G4275" t="n">
        <v>4.15878333333333</v>
      </c>
    </row>
    <row r="4276">
      <c r="A4276" t="inlineStr">
        <is>
          <t>Daily_Minor_Stops_2026_09_18.xlsx</t>
        </is>
      </c>
      <c r="B4276" t="inlineStr">
        <is>
          <t>Samridhi 5 Star Line</t>
        </is>
      </c>
      <c r="C4276" s="80" t="n">
        <v>46258</v>
      </c>
      <c r="D4276" t="inlineStr">
        <is>
          <t>FS-TTLi-4</t>
        </is>
      </c>
      <c r="E4276" t="inlineStr">
        <is>
          <t>FOR/SAF: Safety Circuit Not Ready</t>
        </is>
      </c>
      <c r="F4276" t="n">
        <v>3</v>
      </c>
      <c r="G4276" t="n">
        <v>1.49363333333333</v>
      </c>
    </row>
    <row r="4277">
      <c r="A4277" t="inlineStr">
        <is>
          <t>Daily_Minor_Stops_2026_09_18.xlsx</t>
        </is>
      </c>
      <c r="B4277" t="inlineStr">
        <is>
          <t>Samridhi 5 Star Line</t>
        </is>
      </c>
      <c r="C4277" s="80" t="n">
        <v>46258</v>
      </c>
      <c r="D4277" t="inlineStr">
        <is>
          <t>FS-TTLi-4</t>
        </is>
      </c>
      <c r="E4277" t="inlineStr">
        <is>
          <t>FOR/BP11: Hand Over Of Blank Failed</t>
        </is>
      </c>
      <c r="F4277" t="n">
        <v>3</v>
      </c>
      <c r="G4277" t="n">
        <v>0.673833333333333</v>
      </c>
    </row>
    <row r="4278">
      <c r="A4278" t="inlineStr">
        <is>
          <t>Daily_Minor_Stops_2026_09_18.xlsx</t>
        </is>
      </c>
      <c r="B4278" t="inlineStr">
        <is>
          <t>Samridhi 5 Star Line</t>
        </is>
      </c>
      <c r="C4278" s="80" t="n">
        <v>46258</v>
      </c>
      <c r="D4278" t="inlineStr">
        <is>
          <t>FS-TTM-5</t>
        </is>
      </c>
      <c r="E4278" t="inlineStr">
        <is>
          <t>Vacuum Error Open Door And Remove Blanks</t>
        </is>
      </c>
      <c r="F4278" t="n">
        <v>4</v>
      </c>
      <c r="G4278" t="n">
        <v>3.50711666666667</v>
      </c>
    </row>
    <row r="4279">
      <c r="A4279" t="inlineStr">
        <is>
          <t>Daily_Minor_Stops_2026_09_18.xlsx</t>
        </is>
      </c>
      <c r="B4279" t="inlineStr">
        <is>
          <t>Samridhi 5 Star Line</t>
        </is>
      </c>
      <c r="C4279" s="80" t="n">
        <v>46258</v>
      </c>
      <c r="D4279" t="inlineStr">
        <is>
          <t>FS-TTM-5</t>
        </is>
      </c>
      <c r="E4279" t="inlineStr">
        <is>
          <t>Gripper Crashed-1</t>
        </is>
      </c>
      <c r="F4279" t="n">
        <v>5</v>
      </c>
      <c r="G4279" t="n">
        <v>2.00675</v>
      </c>
    </row>
    <row r="4280">
      <c r="A4280" t="inlineStr">
        <is>
          <t>Daily_Minor_Stops_2026_09_18.xlsx</t>
        </is>
      </c>
      <c r="B4280" t="inlineStr">
        <is>
          <t>Samridhi 5 Star Line</t>
        </is>
      </c>
      <c r="C4280" s="80" t="n">
        <v>46259</v>
      </c>
      <c r="D4280" t="inlineStr">
        <is>
          <t>FS-HCM-1</t>
        </is>
      </c>
      <c r="E4280" t="inlineStr">
        <is>
          <t>HXX: Film Is Broken</t>
        </is>
      </c>
      <c r="F4280" t="n">
        <v>32</v>
      </c>
      <c r="G4280" t="n">
        <v>73.8233166666667</v>
      </c>
    </row>
    <row r="4281">
      <c r="A4281" t="inlineStr">
        <is>
          <t>Daily_Minor_Stops_2026_09_18.xlsx</t>
        </is>
      </c>
      <c r="B4281" t="inlineStr">
        <is>
          <t>Samridhi 5 Star Line</t>
        </is>
      </c>
      <c r="C4281" s="80" t="n">
        <v>46259</v>
      </c>
      <c r="D4281" t="inlineStr">
        <is>
          <t>FS-HCM-1</t>
        </is>
      </c>
      <c r="E4281" t="inlineStr">
        <is>
          <t>FBX: Jam At Infeed</t>
        </is>
      </c>
      <c r="F4281" t="n">
        <v>30</v>
      </c>
      <c r="G4281" t="n">
        <v>12.1536666666667</v>
      </c>
    </row>
    <row r="4282">
      <c r="A4282" t="inlineStr">
        <is>
          <t>Daily_Minor_Stops_2026_09_18.xlsx</t>
        </is>
      </c>
      <c r="B4282" t="inlineStr">
        <is>
          <t>Samridhi 5 Star Line</t>
        </is>
      </c>
      <c r="C4282" s="80" t="n">
        <v>46259</v>
      </c>
      <c r="D4282" t="inlineStr">
        <is>
          <t>FS-HCM-2</t>
        </is>
      </c>
      <c r="E4282" t="inlineStr">
        <is>
          <t>HXX: Film Is Broken</t>
        </is>
      </c>
      <c r="F4282" t="n">
        <v>12</v>
      </c>
      <c r="G4282" t="n">
        <v>20.1625666666667</v>
      </c>
    </row>
    <row r="4283">
      <c r="A4283" t="inlineStr">
        <is>
          <t>Daily_Minor_Stops_2026_09_18.xlsx</t>
        </is>
      </c>
      <c r="B4283" t="inlineStr">
        <is>
          <t>Samridhi 5 Star Line</t>
        </is>
      </c>
      <c r="C4283" s="80" t="n">
        <v>46259</v>
      </c>
      <c r="D4283" t="inlineStr">
        <is>
          <t>FS-HCM-2</t>
        </is>
      </c>
      <c r="E4283" t="inlineStr">
        <is>
          <t>FBX: Jam At Infeed</t>
        </is>
      </c>
      <c r="F4283" t="n">
        <v>10</v>
      </c>
      <c r="G4283" t="n">
        <v>4.01233333333333</v>
      </c>
    </row>
    <row r="4284">
      <c r="A4284" t="inlineStr">
        <is>
          <t>Daily_Minor_Stops_2026_09_18.xlsx</t>
        </is>
      </c>
      <c r="B4284" t="inlineStr">
        <is>
          <t>Samridhi 5 Star Line</t>
        </is>
      </c>
      <c r="C4284" s="80" t="n">
        <v>46259</v>
      </c>
      <c r="D4284" t="inlineStr">
        <is>
          <t>FS-HCM-3</t>
        </is>
      </c>
      <c r="E4284" t="inlineStr">
        <is>
          <t>HXX: Film Is Broken</t>
        </is>
      </c>
      <c r="F4284" t="n">
        <v>13</v>
      </c>
      <c r="G4284" t="n">
        <v>13.3228833333333</v>
      </c>
    </row>
    <row r="4285">
      <c r="A4285" t="inlineStr">
        <is>
          <t>Daily_Minor_Stops_2026_09_18.xlsx</t>
        </is>
      </c>
      <c r="B4285" t="inlineStr">
        <is>
          <t>Samridhi 5 Star Line</t>
        </is>
      </c>
      <c r="C4285" s="80" t="n">
        <v>46259</v>
      </c>
      <c r="D4285" t="inlineStr">
        <is>
          <t>FS-HCM-3</t>
        </is>
      </c>
      <c r="E4285" t="inlineStr">
        <is>
          <t>HXX: Both Film Reels Are Empty</t>
        </is>
      </c>
      <c r="F4285" t="n">
        <v>9</v>
      </c>
      <c r="G4285" t="n">
        <v>3.83286666666667</v>
      </c>
    </row>
    <row r="4286">
      <c r="A4286" t="inlineStr">
        <is>
          <t>Daily_Minor_Stops_2026_09_18.xlsx</t>
        </is>
      </c>
      <c r="B4286" t="inlineStr">
        <is>
          <t>Samridhi 5 Star Line</t>
        </is>
      </c>
      <c r="C4286" s="80" t="n">
        <v>46259</v>
      </c>
      <c r="D4286" t="inlineStr">
        <is>
          <t>FS-HCM-4</t>
        </is>
      </c>
      <c r="E4286" t="inlineStr">
        <is>
          <t>HXX: Film Is Broken</t>
        </is>
      </c>
      <c r="F4286" t="n">
        <v>12</v>
      </c>
      <c r="G4286" t="n">
        <v>17.5062666666667</v>
      </c>
    </row>
    <row r="4287">
      <c r="A4287" t="inlineStr">
        <is>
          <t>Daily_Minor_Stops_2026_09_18.xlsx</t>
        </is>
      </c>
      <c r="B4287" t="inlineStr">
        <is>
          <t>Samridhi 5 Star Line</t>
        </is>
      </c>
      <c r="C4287" s="80" t="n">
        <v>46259</v>
      </c>
      <c r="D4287" t="inlineStr">
        <is>
          <t>FS-HCM-4</t>
        </is>
      </c>
      <c r="E4287" t="inlineStr">
        <is>
          <t>FBX: Jam At Infeed</t>
        </is>
      </c>
      <c r="F4287" t="n">
        <v>21</v>
      </c>
      <c r="G4287" t="n">
        <v>75.50568333333329</v>
      </c>
    </row>
    <row r="4288">
      <c r="A4288" t="inlineStr">
        <is>
          <t>Daily_Minor_Stops_2026_09_18.xlsx</t>
        </is>
      </c>
      <c r="B4288" t="inlineStr">
        <is>
          <t>Samridhi 5 Star Line</t>
        </is>
      </c>
      <c r="C4288" s="80" t="n">
        <v>46259</v>
      </c>
      <c r="D4288" t="inlineStr">
        <is>
          <t>FS-HRM-5</t>
        </is>
      </c>
      <c r="E4288" t="inlineStr">
        <is>
          <t>Not Ready-2</t>
        </is>
      </c>
      <c r="F4288" t="n">
        <v>13</v>
      </c>
      <c r="G4288" t="n">
        <v>10.3299666666667</v>
      </c>
    </row>
    <row r="4289">
      <c r="A4289" t="inlineStr">
        <is>
          <t>Daily_Minor_Stops_2026_09_18.xlsx</t>
        </is>
      </c>
      <c r="B4289" t="inlineStr">
        <is>
          <t>Samridhi 5 Star Line</t>
        </is>
      </c>
      <c r="C4289" s="80" t="n">
        <v>46259</v>
      </c>
      <c r="D4289" t="inlineStr">
        <is>
          <t>FS-HRM-5</t>
        </is>
      </c>
      <c r="E4289" t="inlineStr">
        <is>
          <t>Cover Machine Outfeed Open</t>
        </is>
      </c>
      <c r="F4289" t="n">
        <v>9</v>
      </c>
      <c r="G4289" t="n">
        <v>35.3379</v>
      </c>
    </row>
    <row r="4290">
      <c r="A4290" t="inlineStr">
        <is>
          <t>Daily_Minor_Stops_2026_09_18.xlsx</t>
        </is>
      </c>
      <c r="B4290" t="inlineStr">
        <is>
          <t>Samridhi 5 Star Line</t>
        </is>
      </c>
      <c r="C4290" s="80" t="n">
        <v>46259</v>
      </c>
      <c r="D4290" t="inlineStr">
        <is>
          <t>FS-TTLi-1</t>
        </is>
      </c>
      <c r="E4290" t="inlineStr">
        <is>
          <t>FOR/BP11: Hand Over Of Blank Failed</t>
        </is>
      </c>
      <c r="F4290" t="n">
        <v>26</v>
      </c>
      <c r="G4290" t="n">
        <v>21.3253833333333</v>
      </c>
    </row>
    <row r="4291">
      <c r="A4291" t="inlineStr">
        <is>
          <t>Daily_Minor_Stops_2026_09_18.xlsx</t>
        </is>
      </c>
      <c r="B4291" t="inlineStr">
        <is>
          <t>Samridhi 5 Star Line</t>
        </is>
      </c>
      <c r="C4291" s="80" t="n">
        <v>46259</v>
      </c>
      <c r="D4291" t="inlineStr">
        <is>
          <t>FS-TTLi-1</t>
        </is>
      </c>
      <c r="E4291" t="inlineStr">
        <is>
          <t>CLO/CT11: Axis1 Position Error</t>
        </is>
      </c>
      <c r="F4291" t="n">
        <v>5</v>
      </c>
      <c r="G4291" t="n">
        <v>2.49978333333333</v>
      </c>
    </row>
    <row r="4292">
      <c r="A4292" t="inlineStr">
        <is>
          <t>Daily_Minor_Stops_2026_09_18.xlsx</t>
        </is>
      </c>
      <c r="B4292" t="inlineStr">
        <is>
          <t>Samridhi 5 Star Line</t>
        </is>
      </c>
      <c r="C4292" s="80" t="n">
        <v>46259</v>
      </c>
      <c r="D4292" t="inlineStr">
        <is>
          <t>FS-TTLi-2</t>
        </is>
      </c>
      <c r="E4292" t="inlineStr">
        <is>
          <t>TTL1X/CS11: Lost Tray In Sliding Area</t>
        </is>
      </c>
      <c r="F4292" t="n">
        <v>5</v>
      </c>
      <c r="G4292" t="n">
        <v>3.83346666666667</v>
      </c>
    </row>
    <row r="4293">
      <c r="A4293" t="inlineStr">
        <is>
          <t>Daily_Minor_Stops_2026_09_18.xlsx</t>
        </is>
      </c>
      <c r="B4293" t="inlineStr">
        <is>
          <t>Samridhi 5 Star Line</t>
        </is>
      </c>
      <c r="C4293" s="80" t="n">
        <v>46259</v>
      </c>
      <c r="D4293" t="inlineStr">
        <is>
          <t>FS-TTLi-2</t>
        </is>
      </c>
      <c r="E4293" t="inlineStr">
        <is>
          <t>FOR/BP11: Hand Over Of Blank Failed</t>
        </is>
      </c>
      <c r="F4293" t="n">
        <v>16</v>
      </c>
      <c r="G4293" t="n">
        <v>10.3421666666667</v>
      </c>
    </row>
    <row r="4294">
      <c r="A4294" t="inlineStr">
        <is>
          <t>Daily_Minor_Stops_2026_09_18.xlsx</t>
        </is>
      </c>
      <c r="B4294" t="inlineStr">
        <is>
          <t>Samridhi 5 Star Line</t>
        </is>
      </c>
      <c r="C4294" s="80" t="n">
        <v>46259</v>
      </c>
      <c r="D4294" t="inlineStr">
        <is>
          <t>FS-TTLi-3</t>
        </is>
      </c>
      <c r="E4294" t="inlineStr">
        <is>
          <t>LOD/TGR11: Robot-Gripper Sensor Fault</t>
        </is>
      </c>
      <c r="F4294" t="n">
        <v>4</v>
      </c>
      <c r="G4294" t="n">
        <v>1.67313333333333</v>
      </c>
    </row>
    <row r="4295">
      <c r="A4295" t="inlineStr">
        <is>
          <t>Daily_Minor_Stops_2026_09_18.xlsx</t>
        </is>
      </c>
      <c r="B4295" t="inlineStr">
        <is>
          <t>Samridhi 5 Star Line</t>
        </is>
      </c>
      <c r="C4295" s="80" t="n">
        <v>46259</v>
      </c>
      <c r="D4295" t="inlineStr">
        <is>
          <t>FS-TTLi-3</t>
        </is>
      </c>
      <c r="E4295" t="inlineStr">
        <is>
          <t>FOR/BP11: Hand Over Of Blank Failed</t>
        </is>
      </c>
      <c r="F4295" t="n">
        <v>4</v>
      </c>
      <c r="G4295" t="n">
        <v>3.84003333333333</v>
      </c>
    </row>
    <row r="4296">
      <c r="A4296" t="inlineStr">
        <is>
          <t>Daily_Minor_Stops_2026_09_18.xlsx</t>
        </is>
      </c>
      <c r="B4296" t="inlineStr">
        <is>
          <t>Samridhi 5 Star Line</t>
        </is>
      </c>
      <c r="C4296" s="80" t="n">
        <v>46259</v>
      </c>
      <c r="D4296" t="inlineStr">
        <is>
          <t>FS-TTLi-4</t>
        </is>
      </c>
      <c r="E4296" t="inlineStr">
        <is>
          <t>LOD/FWV11: Rejects Consecutive</t>
        </is>
      </c>
      <c r="F4296" t="n">
        <v>2</v>
      </c>
      <c r="G4296" t="n">
        <v>0.500433333333333</v>
      </c>
    </row>
    <row r="4297">
      <c r="A4297" t="inlineStr">
        <is>
          <t>Daily_Minor_Stops_2026_09_18.xlsx</t>
        </is>
      </c>
      <c r="B4297" t="inlineStr">
        <is>
          <t>Samridhi 5 Star Line</t>
        </is>
      </c>
      <c r="C4297" s="80" t="n">
        <v>46259</v>
      </c>
      <c r="D4297" t="inlineStr">
        <is>
          <t>FS-TTLi-4</t>
        </is>
      </c>
      <c r="E4297" t="inlineStr">
        <is>
          <t>FOR/SAF: Safety Circuit Not Ready</t>
        </is>
      </c>
      <c r="F4297" t="n">
        <v>4</v>
      </c>
      <c r="G4297" t="n">
        <v>93.51486666666671</v>
      </c>
    </row>
    <row r="4298">
      <c r="A4298" t="inlineStr">
        <is>
          <t>Daily_Minor_Stops_2026_09_18.xlsx</t>
        </is>
      </c>
      <c r="B4298" t="inlineStr">
        <is>
          <t>Samridhi 5 Star Line</t>
        </is>
      </c>
      <c r="C4298" s="80" t="n">
        <v>46259</v>
      </c>
      <c r="D4298" t="inlineStr">
        <is>
          <t>FS-TTM-5</t>
        </is>
      </c>
      <c r="E4298" t="inlineStr">
        <is>
          <t>Reject Contrainer Full</t>
        </is>
      </c>
      <c r="F4298" t="n">
        <v>6</v>
      </c>
      <c r="G4298" t="n">
        <v>2.9993</v>
      </c>
    </row>
    <row r="4299">
      <c r="A4299" t="inlineStr">
        <is>
          <t>Daily_Minor_Stops_2026_09_18.xlsx</t>
        </is>
      </c>
      <c r="B4299" t="inlineStr">
        <is>
          <t>Samridhi 5 Star Line</t>
        </is>
      </c>
      <c r="C4299" s="80" t="n">
        <v>46259</v>
      </c>
      <c r="D4299" t="inlineStr">
        <is>
          <t>FS-TTM-5</t>
        </is>
      </c>
      <c r="E4299" t="inlineStr">
        <is>
          <t>Gripper Crashed-1</t>
        </is>
      </c>
      <c r="F4299" t="n">
        <v>4</v>
      </c>
      <c r="G4299" t="n">
        <v>2.66806666666667</v>
      </c>
    </row>
    <row r="4300">
      <c r="A4300" t="inlineStr">
        <is>
          <t>Daily_Minor_Stops_2026_09_18.xlsx</t>
        </is>
      </c>
      <c r="B4300" t="inlineStr">
        <is>
          <t>Samridhi 5 Star Line</t>
        </is>
      </c>
      <c r="C4300" s="80" t="n">
        <v>46260</v>
      </c>
      <c r="D4300" t="inlineStr">
        <is>
          <t>FS-HCM-1</t>
        </is>
      </c>
      <c r="E4300" t="inlineStr">
        <is>
          <t>HXX: Film Is Broken</t>
        </is>
      </c>
      <c r="F4300" t="n">
        <v>46</v>
      </c>
      <c r="G4300" t="n">
        <v>96.5119833333333</v>
      </c>
    </row>
    <row r="4301">
      <c r="A4301" t="inlineStr">
        <is>
          <t>Daily_Minor_Stops_2026_09_18.xlsx</t>
        </is>
      </c>
      <c r="B4301" t="inlineStr">
        <is>
          <t>Samridhi 5 Star Line</t>
        </is>
      </c>
      <c r="C4301" s="80" t="n">
        <v>46260</v>
      </c>
      <c r="D4301" t="inlineStr">
        <is>
          <t>FS-HCM-1</t>
        </is>
      </c>
      <c r="E4301" t="inlineStr">
        <is>
          <t>FBX: Jam At Infeed</t>
        </is>
      </c>
      <c r="F4301" t="n">
        <v>22</v>
      </c>
      <c r="G4301" t="n">
        <v>28.1684166666667</v>
      </c>
    </row>
    <row r="4302">
      <c r="A4302" t="inlineStr">
        <is>
          <t>Daily_Minor_Stops_2026_09_18.xlsx</t>
        </is>
      </c>
      <c r="B4302" t="inlineStr">
        <is>
          <t>Samridhi 5 Star Line</t>
        </is>
      </c>
      <c r="C4302" s="80" t="n">
        <v>46260</v>
      </c>
      <c r="D4302" t="inlineStr">
        <is>
          <t>FS-HCM-2</t>
        </is>
      </c>
      <c r="E4302" t="inlineStr">
        <is>
          <t>HXX: Data Printer Not Ready</t>
        </is>
      </c>
      <c r="F4302" t="n">
        <v>9</v>
      </c>
      <c r="G4302" t="n">
        <v>3.8354</v>
      </c>
    </row>
    <row r="4303">
      <c r="A4303" t="inlineStr">
        <is>
          <t>Daily_Minor_Stops_2026_09_18.xlsx</t>
        </is>
      </c>
      <c r="B4303" t="inlineStr">
        <is>
          <t>Samridhi 5 Star Line</t>
        </is>
      </c>
      <c r="C4303" s="80" t="n">
        <v>46260</v>
      </c>
      <c r="D4303" t="inlineStr">
        <is>
          <t>FS-HCM-2</t>
        </is>
      </c>
      <c r="E4303" t="inlineStr">
        <is>
          <t>FBX: Jam At Infeed</t>
        </is>
      </c>
      <c r="F4303" t="n">
        <v>10</v>
      </c>
      <c r="G4303" t="n">
        <v>3.17961666666667</v>
      </c>
    </row>
    <row r="4304">
      <c r="A4304" t="inlineStr">
        <is>
          <t>Daily_Minor_Stops_2026_09_18.xlsx</t>
        </is>
      </c>
      <c r="B4304" t="inlineStr">
        <is>
          <t>Samridhi 5 Star Line</t>
        </is>
      </c>
      <c r="C4304" s="80" t="n">
        <v>46260</v>
      </c>
      <c r="D4304" t="inlineStr">
        <is>
          <t>FS-HCM-3</t>
        </is>
      </c>
      <c r="E4304" t="inlineStr">
        <is>
          <t>HXX: Film Is Broken</t>
        </is>
      </c>
      <c r="F4304" t="n">
        <v>15</v>
      </c>
      <c r="G4304" t="n">
        <v>11.8406166666667</v>
      </c>
    </row>
    <row r="4305">
      <c r="A4305" t="inlineStr">
        <is>
          <t>Daily_Minor_Stops_2026_09_18.xlsx</t>
        </is>
      </c>
      <c r="B4305" t="inlineStr">
        <is>
          <t>Samridhi 5 Star Line</t>
        </is>
      </c>
      <c r="C4305" s="80" t="n">
        <v>46260</v>
      </c>
      <c r="D4305" t="inlineStr">
        <is>
          <t>FS-HCM-3</t>
        </is>
      </c>
      <c r="E4305" t="inlineStr">
        <is>
          <t>FBX: Jam At Infeed</t>
        </is>
      </c>
      <c r="F4305" t="n">
        <v>31</v>
      </c>
      <c r="G4305" t="n">
        <v>21.1464666666667</v>
      </c>
    </row>
    <row r="4306">
      <c r="A4306" t="inlineStr">
        <is>
          <t>Daily_Minor_Stops_2026_09_18.xlsx</t>
        </is>
      </c>
      <c r="B4306" t="inlineStr">
        <is>
          <t>Samridhi 5 Star Line</t>
        </is>
      </c>
      <c r="C4306" s="80" t="n">
        <v>46260</v>
      </c>
      <c r="D4306" t="inlineStr">
        <is>
          <t>FS-HCM-4</t>
        </is>
      </c>
      <c r="E4306" t="inlineStr">
        <is>
          <t>HXX: Film Is Broken</t>
        </is>
      </c>
      <c r="F4306" t="n">
        <v>5</v>
      </c>
      <c r="G4306" t="n">
        <v>9.34278333333333</v>
      </c>
    </row>
    <row r="4307">
      <c r="A4307" t="inlineStr">
        <is>
          <t>Daily_Minor_Stops_2026_09_18.xlsx</t>
        </is>
      </c>
      <c r="B4307" t="inlineStr">
        <is>
          <t>Samridhi 5 Star Line</t>
        </is>
      </c>
      <c r="C4307" s="80" t="n">
        <v>46260</v>
      </c>
      <c r="D4307" t="inlineStr">
        <is>
          <t>FS-HCM-4</t>
        </is>
      </c>
      <c r="E4307" t="inlineStr">
        <is>
          <t>Cover Machine Discharge Open</t>
        </is>
      </c>
      <c r="F4307" t="n">
        <v>10</v>
      </c>
      <c r="G4307" t="n">
        <v>3.64061666666667</v>
      </c>
    </row>
    <row r="4308">
      <c r="A4308" t="inlineStr">
        <is>
          <t>Daily_Minor_Stops_2026_09_18.xlsx</t>
        </is>
      </c>
      <c r="B4308" t="inlineStr">
        <is>
          <t>Samridhi 5 Star Line</t>
        </is>
      </c>
      <c r="C4308" s="80" t="n">
        <v>46260</v>
      </c>
      <c r="D4308" t="inlineStr">
        <is>
          <t>FS-HRM-5</t>
        </is>
      </c>
      <c r="E4308" t="inlineStr">
        <is>
          <t>Position Error-5</t>
        </is>
      </c>
      <c r="F4308" t="n">
        <v>2</v>
      </c>
      <c r="G4308" t="n">
        <v>1.83593333333333</v>
      </c>
    </row>
    <row r="4309">
      <c r="A4309" t="inlineStr">
        <is>
          <t>Daily_Minor_Stops_2026_09_18.xlsx</t>
        </is>
      </c>
      <c r="B4309" t="inlineStr">
        <is>
          <t>Samridhi 5 Star Line</t>
        </is>
      </c>
      <c r="C4309" s="80" t="n">
        <v>46260</v>
      </c>
      <c r="D4309" t="inlineStr">
        <is>
          <t>FS-HRM-5</t>
        </is>
      </c>
      <c r="E4309" t="inlineStr">
        <is>
          <t>Not Ready-2</t>
        </is>
      </c>
      <c r="F4309" t="n">
        <v>8</v>
      </c>
      <c r="G4309" t="n">
        <v>29.8274833333333</v>
      </c>
    </row>
    <row r="4310">
      <c r="A4310" t="inlineStr">
        <is>
          <t>Daily_Minor_Stops_2026_09_18.xlsx</t>
        </is>
      </c>
      <c r="B4310" t="inlineStr">
        <is>
          <t>Samridhi 5 Star Line</t>
        </is>
      </c>
      <c r="C4310" s="80" t="n">
        <v>46260</v>
      </c>
      <c r="D4310" t="inlineStr">
        <is>
          <t>FS-TTLi-1</t>
        </is>
      </c>
      <c r="E4310" t="inlineStr">
        <is>
          <t>FOR/BP11: Hand Over Of Blank Failed</t>
        </is>
      </c>
      <c r="F4310" t="n">
        <v>7</v>
      </c>
      <c r="G4310" t="n">
        <v>4.14343333333333</v>
      </c>
    </row>
    <row r="4311">
      <c r="A4311" t="inlineStr">
        <is>
          <t>Daily_Minor_Stops_2026_09_18.xlsx</t>
        </is>
      </c>
      <c r="B4311" t="inlineStr">
        <is>
          <t>Samridhi 5 Star Line</t>
        </is>
      </c>
      <c r="C4311" s="80" t="n">
        <v>46260</v>
      </c>
      <c r="D4311" t="inlineStr">
        <is>
          <t>FS-TTLi-1</t>
        </is>
      </c>
      <c r="E4311" t="inlineStr">
        <is>
          <t>CLO/CT11: Axis1 Position Error</t>
        </is>
      </c>
      <c r="F4311" t="n">
        <v>3</v>
      </c>
      <c r="G4311" t="n">
        <v>0.841083333333333</v>
      </c>
    </row>
    <row r="4312">
      <c r="A4312" t="inlineStr">
        <is>
          <t>Daily_Minor_Stops_2026_09_18.xlsx</t>
        </is>
      </c>
      <c r="B4312" t="inlineStr">
        <is>
          <t>Samridhi 5 Star Line</t>
        </is>
      </c>
      <c r="C4312" s="80" t="n">
        <v>46260</v>
      </c>
      <c r="D4312" t="inlineStr">
        <is>
          <t>FS-TTLi-2</t>
        </is>
      </c>
      <c r="E4312" t="inlineStr">
        <is>
          <t>TTL1X/CS11: Lost Tray In Sliding Area</t>
        </is>
      </c>
      <c r="F4312" t="n">
        <v>9</v>
      </c>
      <c r="G4312" t="n">
        <v>4.16798333333333</v>
      </c>
    </row>
    <row r="4313">
      <c r="A4313" t="inlineStr">
        <is>
          <t>Daily_Minor_Stops_2026_09_18.xlsx</t>
        </is>
      </c>
      <c r="B4313" t="inlineStr">
        <is>
          <t>Samridhi 5 Star Line</t>
        </is>
      </c>
      <c r="C4313" s="80" t="n">
        <v>46260</v>
      </c>
      <c r="D4313" t="inlineStr">
        <is>
          <t>FS-TTLi-2</t>
        </is>
      </c>
      <c r="E4313" t="inlineStr">
        <is>
          <t>FOR/BP11: Hand Over Of Blank Failed</t>
        </is>
      </c>
      <c r="F4313" t="n">
        <v>8</v>
      </c>
      <c r="G4313" t="n">
        <v>5.33451666666667</v>
      </c>
    </row>
    <row r="4314">
      <c r="A4314" t="inlineStr">
        <is>
          <t>Daily_Minor_Stops_2026_09_18.xlsx</t>
        </is>
      </c>
      <c r="B4314" t="inlineStr">
        <is>
          <t>Samridhi 5 Star Line</t>
        </is>
      </c>
      <c r="C4314" s="80" t="n">
        <v>46260</v>
      </c>
      <c r="D4314" t="inlineStr">
        <is>
          <t>FS-TTLi-3</t>
        </is>
      </c>
      <c r="E4314" t="inlineStr">
        <is>
          <t>LOD/TGR11: Robot-Gripper Sensor Fault</t>
        </is>
      </c>
      <c r="F4314" t="n">
        <v>10</v>
      </c>
      <c r="G4314" t="n">
        <v>7.67286666666667</v>
      </c>
    </row>
    <row r="4315">
      <c r="A4315" t="inlineStr">
        <is>
          <t>Daily_Minor_Stops_2026_09_18.xlsx</t>
        </is>
      </c>
      <c r="B4315" t="inlineStr">
        <is>
          <t>Samridhi 5 Star Line</t>
        </is>
      </c>
      <c r="C4315" s="80" t="n">
        <v>46260</v>
      </c>
      <c r="D4315" t="inlineStr">
        <is>
          <t>FS-TTLi-3</t>
        </is>
      </c>
      <c r="E4315" t="inlineStr">
        <is>
          <t>FOR/BP11: Hand Over Of Blank Failed</t>
        </is>
      </c>
      <c r="F4315" t="n">
        <v>5</v>
      </c>
      <c r="G4315" t="n">
        <v>2.98646666666667</v>
      </c>
    </row>
    <row r="4316">
      <c r="A4316" t="inlineStr">
        <is>
          <t>Daily_Minor_Stops_2026_09_18.xlsx</t>
        </is>
      </c>
      <c r="B4316" t="inlineStr">
        <is>
          <t>Samridhi 5 Star Line</t>
        </is>
      </c>
      <c r="C4316" s="80" t="n">
        <v>46260</v>
      </c>
      <c r="D4316" t="inlineStr">
        <is>
          <t>FS-TTLi-4</t>
        </is>
      </c>
      <c r="E4316" t="inlineStr">
        <is>
          <t>LOD/FWV11: Rejects Consecutive</t>
        </is>
      </c>
      <c r="F4316" t="n">
        <v>3</v>
      </c>
      <c r="G4316" t="n">
        <v>0.826683333333333</v>
      </c>
    </row>
    <row r="4317">
      <c r="A4317" t="inlineStr">
        <is>
          <t>Daily_Minor_Stops_2026_09_18.xlsx</t>
        </is>
      </c>
      <c r="B4317" t="inlineStr">
        <is>
          <t>Samridhi 5 Star Line</t>
        </is>
      </c>
      <c r="C4317" s="80" t="n">
        <v>46260</v>
      </c>
      <c r="D4317" t="inlineStr">
        <is>
          <t>FS-TTLi-4</t>
        </is>
      </c>
      <c r="E4317" t="inlineStr">
        <is>
          <t>FOR/FT11: Hand Over Failure Of Tray</t>
        </is>
      </c>
      <c r="F4317" t="n">
        <v>5</v>
      </c>
      <c r="G4317" t="n">
        <v>1.50073333333333</v>
      </c>
    </row>
    <row r="4318">
      <c r="A4318" t="inlineStr">
        <is>
          <t>Daily_Minor_Stops_2026_09_18.xlsx</t>
        </is>
      </c>
      <c r="B4318" t="inlineStr">
        <is>
          <t>Samridhi 5 Star Line</t>
        </is>
      </c>
      <c r="C4318" s="80" t="n">
        <v>46260</v>
      </c>
      <c r="D4318" t="inlineStr">
        <is>
          <t>FS-TTM-5</t>
        </is>
      </c>
      <c r="E4318" t="inlineStr">
        <is>
          <t>Magazine Is Empty</t>
        </is>
      </c>
      <c r="F4318" t="n">
        <v>5</v>
      </c>
      <c r="G4318" t="n">
        <v>3.34585</v>
      </c>
    </row>
    <row r="4319">
      <c r="A4319" t="inlineStr">
        <is>
          <t>Daily_Minor_Stops_2026_09_18.xlsx</t>
        </is>
      </c>
      <c r="B4319" t="inlineStr">
        <is>
          <t>Samridhi 5 Star Line</t>
        </is>
      </c>
      <c r="C4319" s="80" t="n">
        <v>46260</v>
      </c>
      <c r="D4319" t="inlineStr">
        <is>
          <t>FS-TTM-5</t>
        </is>
      </c>
      <c r="E4319" t="inlineStr">
        <is>
          <t>Gripper Crashed-1</t>
        </is>
      </c>
      <c r="F4319" t="n">
        <v>4</v>
      </c>
      <c r="G4319" t="n">
        <v>2.31915</v>
      </c>
    </row>
    <row r="4320">
      <c r="A4320" t="inlineStr">
        <is>
          <t>Daily_Minor_Stops_2026_09_18.xlsx</t>
        </is>
      </c>
      <c r="B4320" t="inlineStr">
        <is>
          <t>Samridhi 5 Star Line</t>
        </is>
      </c>
      <c r="C4320" s="80" t="n">
        <v>46261</v>
      </c>
      <c r="D4320" t="inlineStr">
        <is>
          <t>FS-HCM-1</t>
        </is>
      </c>
      <c r="E4320" t="inlineStr">
        <is>
          <t>HXX: Film Is Broken</t>
        </is>
      </c>
      <c r="F4320" t="n">
        <v>37</v>
      </c>
      <c r="G4320" t="n">
        <v>58.2035666666667</v>
      </c>
    </row>
    <row r="4321">
      <c r="A4321" t="inlineStr">
        <is>
          <t>Daily_Minor_Stops_2026_09_18.xlsx</t>
        </is>
      </c>
      <c r="B4321" t="inlineStr">
        <is>
          <t>Samridhi 5 Star Line</t>
        </is>
      </c>
      <c r="C4321" s="80" t="n">
        <v>46261</v>
      </c>
      <c r="D4321" t="inlineStr">
        <is>
          <t>FS-HCM-1</t>
        </is>
      </c>
      <c r="E4321" t="inlineStr">
        <is>
          <t>FBX: Jam At Infeed</t>
        </is>
      </c>
      <c r="F4321" t="n">
        <v>48</v>
      </c>
      <c r="G4321" t="n">
        <v>18.8728666666667</v>
      </c>
    </row>
    <row r="4322">
      <c r="A4322" t="inlineStr">
        <is>
          <t>Daily_Minor_Stops_2026_09_18.xlsx</t>
        </is>
      </c>
      <c r="B4322" t="inlineStr">
        <is>
          <t>Samridhi 5 Star Line</t>
        </is>
      </c>
      <c r="C4322" s="80" t="n">
        <v>46261</v>
      </c>
      <c r="D4322" t="inlineStr">
        <is>
          <t>FS-HCM-2</t>
        </is>
      </c>
      <c r="E4322" t="inlineStr">
        <is>
          <t>HXX: Film Is Broken</t>
        </is>
      </c>
      <c r="F4322" t="n">
        <v>13</v>
      </c>
      <c r="G4322" t="n">
        <v>13.0176</v>
      </c>
    </row>
    <row r="4323">
      <c r="A4323" t="inlineStr">
        <is>
          <t>Daily_Minor_Stops_2026_09_18.xlsx</t>
        </is>
      </c>
      <c r="B4323" t="inlineStr">
        <is>
          <t>Samridhi 5 Star Line</t>
        </is>
      </c>
      <c r="C4323" s="80" t="n">
        <v>46261</v>
      </c>
      <c r="D4323" t="inlineStr">
        <is>
          <t>FS-HCM-2</t>
        </is>
      </c>
      <c r="E4323" t="inlineStr">
        <is>
          <t>HXX: Data Printer Not Ready</t>
        </is>
      </c>
      <c r="F4323" t="n">
        <v>10</v>
      </c>
      <c r="G4323" t="n">
        <v>11.0024666666667</v>
      </c>
    </row>
    <row r="4324">
      <c r="A4324" t="inlineStr">
        <is>
          <t>Daily_Minor_Stops_2026_09_18.xlsx</t>
        </is>
      </c>
      <c r="B4324" t="inlineStr">
        <is>
          <t>Samridhi 5 Star Line</t>
        </is>
      </c>
      <c r="C4324" s="80" t="n">
        <v>46261</v>
      </c>
      <c r="D4324" t="inlineStr">
        <is>
          <t>FS-HCM-3</t>
        </is>
      </c>
      <c r="E4324" t="inlineStr">
        <is>
          <t>HXX: Film Is Broken</t>
        </is>
      </c>
      <c r="F4324" t="n">
        <v>12</v>
      </c>
      <c r="G4324" t="n">
        <v>8.302899999999999</v>
      </c>
    </row>
    <row r="4325">
      <c r="A4325" t="inlineStr">
        <is>
          <t>Daily_Minor_Stops_2026_09_18.xlsx</t>
        </is>
      </c>
      <c r="B4325" t="inlineStr">
        <is>
          <t>Samridhi 5 Star Line</t>
        </is>
      </c>
      <c r="C4325" s="80" t="n">
        <v>46261</v>
      </c>
      <c r="D4325" t="inlineStr">
        <is>
          <t>FS-HCM-3</t>
        </is>
      </c>
      <c r="E4325" t="inlineStr">
        <is>
          <t>FBX: Jam At Infeed</t>
        </is>
      </c>
      <c r="F4325" t="n">
        <v>9</v>
      </c>
      <c r="G4325" t="n">
        <v>4.8222</v>
      </c>
    </row>
    <row r="4326">
      <c r="A4326" t="inlineStr">
        <is>
          <t>Daily_Minor_Stops_2026_09_18.xlsx</t>
        </is>
      </c>
      <c r="B4326" t="inlineStr">
        <is>
          <t>Samridhi 5 Star Line</t>
        </is>
      </c>
      <c r="C4326" s="80" t="n">
        <v>46261</v>
      </c>
      <c r="D4326" t="inlineStr">
        <is>
          <t>FS-HCM-4</t>
        </is>
      </c>
      <c r="E4326" t="inlineStr">
        <is>
          <t>HXX: Both Film Reels Are Empty</t>
        </is>
      </c>
      <c r="F4326" t="n">
        <v>5</v>
      </c>
      <c r="G4326" t="n">
        <v>1.67405</v>
      </c>
    </row>
    <row r="4327">
      <c r="A4327" t="inlineStr">
        <is>
          <t>Daily_Minor_Stops_2026_09_18.xlsx</t>
        </is>
      </c>
      <c r="B4327" t="inlineStr">
        <is>
          <t>Samridhi 5 Star Line</t>
        </is>
      </c>
      <c r="C4327" s="80" t="n">
        <v>46261</v>
      </c>
      <c r="D4327" t="inlineStr">
        <is>
          <t>FS-HCM-4</t>
        </is>
      </c>
      <c r="E4327" t="inlineStr">
        <is>
          <t>FBX: Overflow At Infeed</t>
        </is>
      </c>
      <c r="F4327" t="n">
        <v>4</v>
      </c>
      <c r="G4327" t="n">
        <v>0.49195</v>
      </c>
    </row>
    <row r="4328">
      <c r="A4328" t="inlineStr">
        <is>
          <t>Daily_Minor_Stops_2026_09_18.xlsx</t>
        </is>
      </c>
      <c r="B4328" t="inlineStr">
        <is>
          <t>Samridhi 5 Star Line</t>
        </is>
      </c>
      <c r="C4328" s="80" t="n">
        <v>46261</v>
      </c>
      <c r="D4328" t="inlineStr">
        <is>
          <t>FS-HRM-5</t>
        </is>
      </c>
      <c r="E4328" t="inlineStr">
        <is>
          <t>Film Is Broken-1</t>
        </is>
      </c>
      <c r="F4328" t="n">
        <v>3</v>
      </c>
      <c r="G4328" t="n">
        <v>2.66216666666667</v>
      </c>
    </row>
    <row r="4329">
      <c r="A4329" t="inlineStr">
        <is>
          <t>Daily_Minor_Stops_2026_09_18.xlsx</t>
        </is>
      </c>
      <c r="B4329" t="inlineStr">
        <is>
          <t>Samridhi 5 Star Line</t>
        </is>
      </c>
      <c r="C4329" s="80" t="n">
        <v>46261</v>
      </c>
      <c r="D4329" t="inlineStr">
        <is>
          <t>FS-HRM-5</t>
        </is>
      </c>
      <c r="E4329" t="inlineStr">
        <is>
          <t>Cover Machine Outfeed Open</t>
        </is>
      </c>
      <c r="F4329" t="n">
        <v>3</v>
      </c>
      <c r="G4329" t="n">
        <v>0.6674</v>
      </c>
    </row>
    <row r="4330">
      <c r="A4330" t="inlineStr">
        <is>
          <t>Daily_Minor_Stops_2026_09_18.xlsx</t>
        </is>
      </c>
      <c r="B4330" t="inlineStr">
        <is>
          <t>Samridhi 5 Star Line</t>
        </is>
      </c>
      <c r="C4330" s="80" t="n">
        <v>46261</v>
      </c>
      <c r="D4330" t="inlineStr">
        <is>
          <t>FS-TTLi-1</t>
        </is>
      </c>
      <c r="E4330" t="inlineStr">
        <is>
          <t>LOD/TGR11: Robot-Gripper Sensor Fault</t>
        </is>
      </c>
      <c r="F4330" t="n">
        <v>12</v>
      </c>
      <c r="G4330" t="n">
        <v>5.65853333333333</v>
      </c>
    </row>
    <row r="4331">
      <c r="A4331" t="inlineStr">
        <is>
          <t>Daily_Minor_Stops_2026_09_18.xlsx</t>
        </is>
      </c>
      <c r="B4331" t="inlineStr">
        <is>
          <t>Samridhi 5 Star Line</t>
        </is>
      </c>
      <c r="C4331" s="80" t="n">
        <v>46261</v>
      </c>
      <c r="D4331" t="inlineStr">
        <is>
          <t>FS-TTLi-1</t>
        </is>
      </c>
      <c r="E4331" t="inlineStr">
        <is>
          <t>FOR/BP11: Hand Over Of Blank Failed</t>
        </is>
      </c>
      <c r="F4331" t="n">
        <v>15</v>
      </c>
      <c r="G4331" t="n">
        <v>10.4864333333333</v>
      </c>
    </row>
    <row r="4332">
      <c r="A4332" t="inlineStr">
        <is>
          <t>Daily_Minor_Stops_2026_09_18.xlsx</t>
        </is>
      </c>
      <c r="B4332" t="inlineStr">
        <is>
          <t>Samridhi 5 Star Line</t>
        </is>
      </c>
      <c r="C4332" s="80" t="n">
        <v>46261</v>
      </c>
      <c r="D4332" t="inlineStr">
        <is>
          <t>FS-TTLi-2</t>
        </is>
      </c>
      <c r="E4332" t="inlineStr">
        <is>
          <t>LOD/TGR11: Robot-Gripper Sensor Fault</t>
        </is>
      </c>
      <c r="F4332" t="n">
        <v>12</v>
      </c>
      <c r="G4332" t="n">
        <v>7.80978333333333</v>
      </c>
    </row>
    <row r="4333">
      <c r="A4333" t="inlineStr">
        <is>
          <t>Daily_Minor_Stops_2026_09_18.xlsx</t>
        </is>
      </c>
      <c r="B4333" t="inlineStr">
        <is>
          <t>Samridhi 5 Star Line</t>
        </is>
      </c>
      <c r="C4333" s="80" t="n">
        <v>46261</v>
      </c>
      <c r="D4333" t="inlineStr">
        <is>
          <t>FS-TTLi-2</t>
        </is>
      </c>
      <c r="E4333" t="inlineStr">
        <is>
          <t>FOR/BP11: Hand Over Of Blank Failed</t>
        </is>
      </c>
      <c r="F4333" t="n">
        <v>3</v>
      </c>
      <c r="G4333" t="n">
        <v>0.673683333333333</v>
      </c>
    </row>
    <row r="4334">
      <c r="A4334" t="inlineStr">
        <is>
          <t>Daily_Minor_Stops_2026_09_18.xlsx</t>
        </is>
      </c>
      <c r="B4334" t="inlineStr">
        <is>
          <t>Samridhi 5 Star Line</t>
        </is>
      </c>
      <c r="C4334" s="80" t="n">
        <v>46261</v>
      </c>
      <c r="D4334" t="inlineStr">
        <is>
          <t>FS-TTLi-3</t>
        </is>
      </c>
      <c r="E4334" t="inlineStr">
        <is>
          <t>FOR/BP11: Hand Over Of Blank Failed</t>
        </is>
      </c>
      <c r="F4334" t="n">
        <v>9</v>
      </c>
      <c r="G4334" t="n">
        <v>6.32713333333333</v>
      </c>
    </row>
    <row r="4335">
      <c r="A4335" t="inlineStr">
        <is>
          <t>Daily_Minor_Stops_2026_09_18.xlsx</t>
        </is>
      </c>
      <c r="B4335" t="inlineStr">
        <is>
          <t>Samridhi 5 Star Line</t>
        </is>
      </c>
      <c r="C4335" s="80" t="n">
        <v>46261</v>
      </c>
      <c r="D4335" t="inlineStr">
        <is>
          <t>FS-TTLi-3</t>
        </is>
      </c>
      <c r="E4335" t="inlineStr">
        <is>
          <t>CLO/TFXX: Bckdoor Ver Actuator Not OnTime</t>
        </is>
      </c>
      <c r="F4335" t="n">
        <v>5</v>
      </c>
      <c r="G4335" t="n">
        <v>4.5023</v>
      </c>
    </row>
    <row r="4336">
      <c r="A4336" t="inlineStr">
        <is>
          <t>Daily_Minor_Stops_2026_09_18.xlsx</t>
        </is>
      </c>
      <c r="B4336" t="inlineStr">
        <is>
          <t>Samridhi 5 Star Line</t>
        </is>
      </c>
      <c r="C4336" s="80" t="n">
        <v>46261</v>
      </c>
      <c r="D4336" t="inlineStr">
        <is>
          <t>FS-TTLi-4</t>
        </is>
      </c>
      <c r="E4336" t="inlineStr">
        <is>
          <t>LOD/GMS: Asi-Bus Communication</t>
        </is>
      </c>
      <c r="F4336" t="n">
        <v>4</v>
      </c>
      <c r="G4336" t="n">
        <v>3.66723333333333</v>
      </c>
    </row>
    <row r="4337">
      <c r="A4337" t="inlineStr">
        <is>
          <t>Daily_Minor_Stops_2026_09_18.xlsx</t>
        </is>
      </c>
      <c r="B4337" t="inlineStr">
        <is>
          <t>Samridhi 5 Star Line</t>
        </is>
      </c>
      <c r="C4337" s="80" t="n">
        <v>46261</v>
      </c>
      <c r="D4337" t="inlineStr">
        <is>
          <t>FS-TTLi-4</t>
        </is>
      </c>
      <c r="E4337" t="inlineStr">
        <is>
          <t>FOR/BP11: Hand Over Of Blank Failed</t>
        </is>
      </c>
      <c r="F4337" t="n">
        <v>6</v>
      </c>
      <c r="G4337" t="n">
        <v>8.494833333333331</v>
      </c>
    </row>
    <row r="4338">
      <c r="A4338" t="inlineStr">
        <is>
          <t>Daily_Minor_Stops_2026_09_18.xlsx</t>
        </is>
      </c>
      <c r="B4338" t="inlineStr">
        <is>
          <t>Samridhi 5 Star Line</t>
        </is>
      </c>
      <c r="C4338" s="80" t="n">
        <v>46261</v>
      </c>
      <c r="D4338" t="inlineStr">
        <is>
          <t>FS-TTM-5</t>
        </is>
      </c>
      <c r="E4338" t="inlineStr">
        <is>
          <t>Transport Fault</t>
        </is>
      </c>
      <c r="F4338" t="n">
        <v>4</v>
      </c>
      <c r="G4338" t="n">
        <v>1.15881666666667</v>
      </c>
    </row>
    <row r="4339">
      <c r="A4339" t="inlineStr">
        <is>
          <t>Daily_Minor_Stops_2026_09_18.xlsx</t>
        </is>
      </c>
      <c r="B4339" t="inlineStr">
        <is>
          <t>Samridhi 5 Star Line</t>
        </is>
      </c>
      <c r="C4339" s="80" t="n">
        <v>46261</v>
      </c>
      <c r="D4339" t="inlineStr">
        <is>
          <t>FS-TTM-5</t>
        </is>
      </c>
      <c r="E4339" t="inlineStr">
        <is>
          <t>Infeed Crash</t>
        </is>
      </c>
      <c r="F4339" t="n">
        <v>2</v>
      </c>
      <c r="G4339" t="n">
        <v>0.5005500000000001</v>
      </c>
    </row>
    <row r="4340">
      <c r="A4340" t="inlineStr">
        <is>
          <t>Daily_Minor_Stops_2026_09_18.xlsx</t>
        </is>
      </c>
      <c r="B4340" t="inlineStr">
        <is>
          <t>Samridhi 5 Star Line</t>
        </is>
      </c>
      <c r="C4340" s="80" t="n">
        <v>46262</v>
      </c>
      <c r="D4340" t="inlineStr">
        <is>
          <t>FS-HCM-1</t>
        </is>
      </c>
      <c r="E4340" t="inlineStr">
        <is>
          <t>FBX: Jam At Infeed</t>
        </is>
      </c>
      <c r="F4340" t="n">
        <v>5</v>
      </c>
      <c r="G4340" t="n">
        <v>5.83373333333333</v>
      </c>
    </row>
    <row r="4341">
      <c r="A4341" t="inlineStr">
        <is>
          <t>Daily_Minor_Stops_2026_09_18.xlsx</t>
        </is>
      </c>
      <c r="B4341" t="inlineStr">
        <is>
          <t>Samridhi 5 Star Line</t>
        </is>
      </c>
      <c r="C4341" s="80" t="n">
        <v>46262</v>
      </c>
      <c r="D4341" t="inlineStr">
        <is>
          <t>FS-HCM-1</t>
        </is>
      </c>
      <c r="E4341" t="inlineStr">
        <is>
          <t>Cover Machine Discharge Open</t>
        </is>
      </c>
      <c r="F4341" t="n">
        <v>4</v>
      </c>
      <c r="G4341" t="n">
        <v>2.65785</v>
      </c>
    </row>
    <row r="4342">
      <c r="A4342" t="inlineStr">
        <is>
          <t>Daily_Minor_Stops_2026_09_18.xlsx</t>
        </is>
      </c>
      <c r="B4342" t="inlineStr">
        <is>
          <t>Samridhi 5 Star Line</t>
        </is>
      </c>
      <c r="C4342" s="80" t="n">
        <v>46262</v>
      </c>
      <c r="D4342" t="inlineStr">
        <is>
          <t>FS-HCM-2</t>
        </is>
      </c>
      <c r="E4342" t="inlineStr">
        <is>
          <t>HXX: Data Printer Not Ready</t>
        </is>
      </c>
      <c r="F4342" t="n">
        <v>4</v>
      </c>
      <c r="G4342" t="n">
        <v>2.33326666666667</v>
      </c>
    </row>
    <row r="4343">
      <c r="A4343" t="inlineStr">
        <is>
          <t>Daily_Minor_Stops_2026_09_18.xlsx</t>
        </is>
      </c>
      <c r="B4343" t="inlineStr">
        <is>
          <t>Samridhi 5 Star Line</t>
        </is>
      </c>
      <c r="C4343" s="80" t="n">
        <v>46262</v>
      </c>
      <c r="D4343" t="inlineStr">
        <is>
          <t>FS-HCM-2</t>
        </is>
      </c>
      <c r="E4343" t="inlineStr">
        <is>
          <t>FBX: Jam At Infeed</t>
        </is>
      </c>
      <c r="F4343" t="n">
        <v>5</v>
      </c>
      <c r="G4343" t="n">
        <v>2.01401666666667</v>
      </c>
    </row>
    <row r="4344">
      <c r="A4344" t="inlineStr">
        <is>
          <t>Daily_Minor_Stops_2026_09_18.xlsx</t>
        </is>
      </c>
      <c r="B4344" t="inlineStr">
        <is>
          <t>Samridhi 5 Star Line</t>
        </is>
      </c>
      <c r="C4344" s="80" t="n">
        <v>46262</v>
      </c>
      <c r="D4344" t="inlineStr">
        <is>
          <t>FS-HCM-3</t>
        </is>
      </c>
      <c r="E4344" t="inlineStr">
        <is>
          <t>HXX: Film Is Broken</t>
        </is>
      </c>
      <c r="F4344" t="n">
        <v>4</v>
      </c>
      <c r="G4344" t="n">
        <v>0.67415</v>
      </c>
    </row>
    <row r="4345">
      <c r="A4345" t="inlineStr">
        <is>
          <t>Daily_Minor_Stops_2026_09_18.xlsx</t>
        </is>
      </c>
      <c r="B4345" t="inlineStr">
        <is>
          <t>Samridhi 5 Star Line</t>
        </is>
      </c>
      <c r="C4345" s="80" t="n">
        <v>46262</v>
      </c>
      <c r="D4345" t="inlineStr">
        <is>
          <t>FS-HCM-3</t>
        </is>
      </c>
      <c r="E4345" t="inlineStr">
        <is>
          <t>Emergency Stop Machine</t>
        </is>
      </c>
      <c r="F4345" t="n">
        <v>2</v>
      </c>
      <c r="G4345" t="n">
        <v>37.39705</v>
      </c>
    </row>
    <row r="4346">
      <c r="A4346" t="inlineStr">
        <is>
          <t>Daily_Minor_Stops_2026_09_18.xlsx</t>
        </is>
      </c>
      <c r="B4346" t="inlineStr">
        <is>
          <t>Samridhi 5 Star Line</t>
        </is>
      </c>
      <c r="C4346" s="80" t="n">
        <v>46262</v>
      </c>
      <c r="D4346" t="inlineStr">
        <is>
          <t>FS-HCM-4</t>
        </is>
      </c>
      <c r="E4346" t="inlineStr">
        <is>
          <t>Synch Link Fault</t>
        </is>
      </c>
      <c r="F4346" t="n">
        <v>2</v>
      </c>
      <c r="G4346" t="n">
        <v>33.7368166666667</v>
      </c>
    </row>
    <row r="4347">
      <c r="A4347" t="inlineStr">
        <is>
          <t>Daily_Minor_Stops_2026_09_18.xlsx</t>
        </is>
      </c>
      <c r="B4347" t="inlineStr">
        <is>
          <t>Samridhi 5 Star Line</t>
        </is>
      </c>
      <c r="C4347" s="80" t="n">
        <v>46262</v>
      </c>
      <c r="D4347" t="inlineStr">
        <is>
          <t>FS-HCM-4</t>
        </is>
      </c>
      <c r="E4347" t="inlineStr">
        <is>
          <t>FBX: Overflow At Infeed</t>
        </is>
      </c>
      <c r="F4347" t="n">
        <v>2</v>
      </c>
      <c r="G4347" t="n">
        <v>0.166566666666667</v>
      </c>
    </row>
    <row r="4348">
      <c r="A4348" t="inlineStr">
        <is>
          <t>Daily_Minor_Stops_2026_09_18.xlsx</t>
        </is>
      </c>
      <c r="B4348" t="inlineStr">
        <is>
          <t>Samridhi 5 Star Line</t>
        </is>
      </c>
      <c r="C4348" s="80" t="n">
        <v>46262</v>
      </c>
      <c r="D4348" t="inlineStr">
        <is>
          <t>FS-HRM-5</t>
        </is>
      </c>
      <c r="E4348" t="inlineStr">
        <is>
          <t>No New Roll Successfully Prepared</t>
        </is>
      </c>
      <c r="F4348" t="n">
        <v>2</v>
      </c>
      <c r="G4348" t="n">
        <v>10.1736333333333</v>
      </c>
    </row>
    <row r="4349">
      <c r="A4349" t="inlineStr">
        <is>
          <t>Daily_Minor_Stops_2026_09_18.xlsx</t>
        </is>
      </c>
      <c r="B4349" t="inlineStr">
        <is>
          <t>Samridhi 5 Star Line</t>
        </is>
      </c>
      <c r="C4349" s="80" t="n">
        <v>46262</v>
      </c>
      <c r="D4349" t="inlineStr">
        <is>
          <t>FS-HRM-5</t>
        </is>
      </c>
      <c r="E4349" t="inlineStr">
        <is>
          <t>Film Is Broken-2</t>
        </is>
      </c>
      <c r="F4349" t="n">
        <v>2</v>
      </c>
      <c r="G4349" t="n">
        <v>2.66818333333333</v>
      </c>
    </row>
    <row r="4350">
      <c r="A4350" t="inlineStr">
        <is>
          <t>Daily_Minor_Stops_2026_09_18.xlsx</t>
        </is>
      </c>
      <c r="B4350" t="inlineStr">
        <is>
          <t>Samridhi 5 Star Line</t>
        </is>
      </c>
      <c r="C4350" s="80" t="n">
        <v>46262</v>
      </c>
      <c r="D4350" t="inlineStr">
        <is>
          <t>FS-TTLi-1</t>
        </is>
      </c>
      <c r="E4350" t="inlineStr">
        <is>
          <t>TTL1X/CS11: Lost Tray In Sliding Area</t>
        </is>
      </c>
      <c r="F4350" t="n">
        <v>2</v>
      </c>
      <c r="G4350" t="n">
        <v>6.00086666666667</v>
      </c>
    </row>
    <row r="4351">
      <c r="A4351" t="inlineStr">
        <is>
          <t>Daily_Minor_Stops_2026_09_18.xlsx</t>
        </is>
      </c>
      <c r="B4351" t="inlineStr">
        <is>
          <t>Samridhi 5 Star Line</t>
        </is>
      </c>
      <c r="C4351" s="80" t="n">
        <v>46262</v>
      </c>
      <c r="D4351" t="inlineStr">
        <is>
          <t>FS-TTLi-1</t>
        </is>
      </c>
      <c r="E4351" t="inlineStr">
        <is>
          <t>LOD/TGR11: Robot-Gripper Sensor Fault</t>
        </is>
      </c>
      <c r="F4351" t="n">
        <v>7</v>
      </c>
      <c r="G4351" t="n">
        <v>2.16056666666667</v>
      </c>
    </row>
    <row r="4352">
      <c r="A4352" t="inlineStr">
        <is>
          <t>Daily_Minor_Stops_2026_09_18.xlsx</t>
        </is>
      </c>
      <c r="B4352" t="inlineStr">
        <is>
          <t>Samridhi 5 Star Line</t>
        </is>
      </c>
      <c r="C4352" s="80" t="n">
        <v>46262</v>
      </c>
      <c r="D4352" t="inlineStr">
        <is>
          <t>FS-TTLi-2</t>
        </is>
      </c>
      <c r="E4352" t="inlineStr">
        <is>
          <t>TTL1X/CS11: Lost Tray In Sliding Area</t>
        </is>
      </c>
      <c r="F4352" t="n">
        <v>2</v>
      </c>
      <c r="G4352" t="n">
        <v>0.667066666666667</v>
      </c>
    </row>
    <row r="4353">
      <c r="A4353" t="inlineStr">
        <is>
          <t>Daily_Minor_Stops_2026_09_18.xlsx</t>
        </is>
      </c>
      <c r="B4353" t="inlineStr">
        <is>
          <t>Samridhi 5 Star Line</t>
        </is>
      </c>
      <c r="C4353" s="80" t="n">
        <v>46262</v>
      </c>
      <c r="D4353" t="inlineStr">
        <is>
          <t>FS-TTLi-2</t>
        </is>
      </c>
      <c r="E4353" t="inlineStr">
        <is>
          <t>FOR/BP11: Hand Over Of Blank Failed</t>
        </is>
      </c>
      <c r="F4353" t="n">
        <v>3</v>
      </c>
      <c r="G4353" t="n">
        <v>1.33981666666667</v>
      </c>
    </row>
    <row r="4354">
      <c r="A4354" t="inlineStr">
        <is>
          <t>Daily_Minor_Stops_2026_09_18.xlsx</t>
        </is>
      </c>
      <c r="B4354" t="inlineStr">
        <is>
          <t>Samridhi 5 Star Line</t>
        </is>
      </c>
      <c r="C4354" s="80" t="n">
        <v>46262</v>
      </c>
      <c r="D4354" t="inlineStr">
        <is>
          <t>FS-TTLi-3</t>
        </is>
      </c>
      <c r="E4354" t="inlineStr">
        <is>
          <t>LOD/TPG11: Move Time Out</t>
        </is>
      </c>
      <c r="F4354" t="n">
        <v>2</v>
      </c>
      <c r="G4354" t="n">
        <v>7.49938333333333</v>
      </c>
    </row>
    <row r="4355">
      <c r="A4355" t="inlineStr">
        <is>
          <t>Daily_Minor_Stops_2026_09_18.xlsx</t>
        </is>
      </c>
      <c r="B4355" t="inlineStr">
        <is>
          <t>Samridhi 5 Star Line</t>
        </is>
      </c>
      <c r="C4355" s="80" t="n">
        <v>46262</v>
      </c>
      <c r="D4355" t="inlineStr">
        <is>
          <t>FS-TTLi-3</t>
        </is>
      </c>
      <c r="E4355" t="inlineStr">
        <is>
          <t>FOR/BP11: Hand Over Of Blank Failed</t>
        </is>
      </c>
      <c r="F4355" t="n">
        <v>2</v>
      </c>
      <c r="G4355" t="n">
        <v>2.66658333333333</v>
      </c>
    </row>
    <row r="4356">
      <c r="A4356" t="inlineStr">
        <is>
          <t>Daily_Minor_Stops_2026_09_18.xlsx</t>
        </is>
      </c>
      <c r="B4356" t="inlineStr">
        <is>
          <t>Samridhi 5 Star Line</t>
        </is>
      </c>
      <c r="C4356" s="80" t="n">
        <v>46262</v>
      </c>
      <c r="D4356" t="inlineStr">
        <is>
          <t>FS-TTLi-4</t>
        </is>
      </c>
      <c r="E4356" t="inlineStr">
        <is>
          <t>LOD/TGR11: Robot-Gripper Sensor Fault</t>
        </is>
      </c>
      <c r="F4356" t="n">
        <v>3</v>
      </c>
      <c r="G4356" t="n">
        <v>0.499933333333333</v>
      </c>
    </row>
    <row r="4357">
      <c r="A4357" t="inlineStr">
        <is>
          <t>Daily_Minor_Stops_2026_09_18.xlsx</t>
        </is>
      </c>
      <c r="B4357" t="inlineStr">
        <is>
          <t>Samridhi 5 Star Line</t>
        </is>
      </c>
      <c r="C4357" s="80" t="n">
        <v>46262</v>
      </c>
      <c r="D4357" t="inlineStr">
        <is>
          <t>FS-TTLi-4</t>
        </is>
      </c>
      <c r="E4357" t="inlineStr">
        <is>
          <t>FOR/SAF: Safety Circuit Not Ready</t>
        </is>
      </c>
      <c r="F4357" t="n">
        <v>4</v>
      </c>
      <c r="G4357" t="n">
        <v>31.3420333333333</v>
      </c>
    </row>
    <row r="4358">
      <c r="A4358" t="inlineStr">
        <is>
          <t>Daily_Minor_Stops_2026_09_18.xlsx</t>
        </is>
      </c>
      <c r="B4358" t="inlineStr">
        <is>
          <t>Samridhi 5 Star Line</t>
        </is>
      </c>
      <c r="C4358" s="80" t="n">
        <v>46262</v>
      </c>
      <c r="D4358" t="inlineStr">
        <is>
          <t>FS-TTM-5</t>
        </is>
      </c>
      <c r="E4358" t="inlineStr">
        <is>
          <t>Trains To Near</t>
        </is>
      </c>
      <c r="F4358" t="n">
        <v>2</v>
      </c>
      <c r="G4358" t="n">
        <v>0.994616666666667</v>
      </c>
    </row>
    <row r="4359">
      <c r="A4359" t="inlineStr">
        <is>
          <t>Daily_Minor_Stops_2026_09_18.xlsx</t>
        </is>
      </c>
      <c r="B4359" t="inlineStr">
        <is>
          <t>Samridhi 5 Star Line</t>
        </is>
      </c>
      <c r="C4359" s="80" t="n">
        <v>46262</v>
      </c>
      <c r="D4359" t="inlineStr">
        <is>
          <t>FS-TTM-5</t>
        </is>
      </c>
      <c r="E4359" t="inlineStr">
        <is>
          <t>Carrierpositionerror On Belt 6</t>
        </is>
      </c>
      <c r="F4359" t="n">
        <v>1</v>
      </c>
      <c r="G4359" t="n">
        <v>70.63079999999999</v>
      </c>
    </row>
    <row r="4360">
      <c r="A4360" t="inlineStr">
        <is>
          <t>Daily_Minor_Stops_2026_09_18.xlsx</t>
        </is>
      </c>
      <c r="B4360" t="inlineStr">
        <is>
          <t>Samridhi 5 Star Line</t>
        </is>
      </c>
      <c r="C4360" s="80" t="n">
        <v>46263</v>
      </c>
      <c r="D4360" t="inlineStr">
        <is>
          <t>FS-HCM-1</t>
        </is>
      </c>
      <c r="E4360" t="inlineStr">
        <is>
          <t>HXX: Film Feeder Servo Output Too High</t>
        </is>
      </c>
      <c r="F4360" t="n">
        <v>4</v>
      </c>
      <c r="G4360" t="n">
        <v>1.17458333333333</v>
      </c>
    </row>
    <row r="4361">
      <c r="A4361" t="inlineStr">
        <is>
          <t>Daily_Minor_Stops_2026_09_18.xlsx</t>
        </is>
      </c>
      <c r="B4361" t="inlineStr">
        <is>
          <t>Samridhi 5 Star Line</t>
        </is>
      </c>
      <c r="C4361" s="80" t="n">
        <v>46263</v>
      </c>
      <c r="D4361" t="inlineStr">
        <is>
          <t>FS-HCM-1</t>
        </is>
      </c>
      <c r="E4361" t="inlineStr">
        <is>
          <t>Door Finwheels Open</t>
        </is>
      </c>
      <c r="F4361" t="n">
        <v>2</v>
      </c>
      <c r="G4361" t="n">
        <v>1.49983333333333</v>
      </c>
    </row>
    <row r="4362">
      <c r="A4362" t="inlineStr">
        <is>
          <t>Daily_Minor_Stops_2026_09_18.xlsx</t>
        </is>
      </c>
      <c r="B4362" t="inlineStr">
        <is>
          <t>Samridhi 5 Star Line</t>
        </is>
      </c>
      <c r="C4362" s="80" t="n">
        <v>46263</v>
      </c>
      <c r="D4362" t="inlineStr">
        <is>
          <t>FS-HCM-2</t>
        </is>
      </c>
      <c r="E4362" t="inlineStr">
        <is>
          <t>HXX: Double Package Rejected many times</t>
        </is>
      </c>
      <c r="F4362" t="n">
        <v>4</v>
      </c>
      <c r="G4362" t="n">
        <v>1.5009</v>
      </c>
    </row>
    <row r="4363">
      <c r="A4363" t="inlineStr">
        <is>
          <t>Daily_Minor_Stops_2026_09_18.xlsx</t>
        </is>
      </c>
      <c r="B4363" t="inlineStr">
        <is>
          <t>Samridhi 5 Star Line</t>
        </is>
      </c>
      <c r="C4363" s="80" t="n">
        <v>46263</v>
      </c>
      <c r="D4363" t="inlineStr">
        <is>
          <t>FS-HCM-2</t>
        </is>
      </c>
      <c r="E4363" t="inlineStr">
        <is>
          <t>Cover Machine Discharge Open</t>
        </is>
      </c>
      <c r="F4363" t="n">
        <v>4</v>
      </c>
      <c r="G4363" t="n">
        <v>1.668</v>
      </c>
    </row>
    <row r="4364">
      <c r="A4364" t="inlineStr">
        <is>
          <t>Daily_Minor_Stops_2026_09_18.xlsx</t>
        </is>
      </c>
      <c r="B4364" t="inlineStr">
        <is>
          <t>Samridhi 5 Star Line</t>
        </is>
      </c>
      <c r="C4364" s="80" t="n">
        <v>46263</v>
      </c>
      <c r="D4364" t="inlineStr">
        <is>
          <t>FS-HCM-3</t>
        </is>
      </c>
      <c r="E4364" t="inlineStr">
        <is>
          <t>FBX: Overflow At Infeed</t>
        </is>
      </c>
      <c r="F4364" t="n">
        <v>4</v>
      </c>
      <c r="G4364" t="n">
        <v>1.6584</v>
      </c>
    </row>
    <row r="4365">
      <c r="A4365" t="inlineStr">
        <is>
          <t>Daily_Minor_Stops_2026_09_18.xlsx</t>
        </is>
      </c>
      <c r="B4365" t="inlineStr">
        <is>
          <t>Samridhi 5 Star Line</t>
        </is>
      </c>
      <c r="C4365" s="80" t="n">
        <v>46263</v>
      </c>
      <c r="D4365" t="inlineStr">
        <is>
          <t>FS-HCM-3</t>
        </is>
      </c>
      <c r="E4365" t="inlineStr">
        <is>
          <t>FBX: Jam At Infeed</t>
        </is>
      </c>
      <c r="F4365" t="n">
        <v>7</v>
      </c>
      <c r="G4365" t="n">
        <v>2.50125</v>
      </c>
    </row>
    <row r="4366">
      <c r="A4366" t="inlineStr">
        <is>
          <t>Daily_Minor_Stops_2026_09_18.xlsx</t>
        </is>
      </c>
      <c r="B4366" t="inlineStr">
        <is>
          <t>Samridhi 5 Star Line</t>
        </is>
      </c>
      <c r="C4366" s="80" t="n">
        <v>46263</v>
      </c>
      <c r="D4366" t="inlineStr">
        <is>
          <t>FS-HCM-4</t>
        </is>
      </c>
      <c r="E4366" t="inlineStr">
        <is>
          <t>HXX: Double Package Rejected many times</t>
        </is>
      </c>
      <c r="F4366" t="n">
        <v>4</v>
      </c>
      <c r="G4366" t="n">
        <v>1.00026666666667</v>
      </c>
    </row>
    <row r="4367">
      <c r="A4367" t="inlineStr">
        <is>
          <t>Daily_Minor_Stops_2026_09_18.xlsx</t>
        </is>
      </c>
      <c r="B4367" t="inlineStr">
        <is>
          <t>Samridhi 5 Star Line</t>
        </is>
      </c>
      <c r="C4367" s="80" t="n">
        <v>46263</v>
      </c>
      <c r="D4367" t="inlineStr">
        <is>
          <t>FS-HCM-4</t>
        </is>
      </c>
      <c r="E4367" t="inlineStr">
        <is>
          <t>Cover Machine Discharge Open</t>
        </is>
      </c>
      <c r="F4367" t="n">
        <v>2</v>
      </c>
      <c r="G4367" t="n">
        <v>1.66691666666667</v>
      </c>
    </row>
    <row r="4368">
      <c r="A4368" t="inlineStr">
        <is>
          <t>Daily_Minor_Stops_2026_09_18.xlsx</t>
        </is>
      </c>
      <c r="B4368" t="inlineStr">
        <is>
          <t>Samridhi 5 Star Line</t>
        </is>
      </c>
      <c r="C4368" s="80" t="n">
        <v>46263</v>
      </c>
      <c r="D4368" t="inlineStr">
        <is>
          <t>FS-HRM-5</t>
        </is>
      </c>
      <c r="E4368" t="inlineStr">
        <is>
          <t>Film Registration Error</t>
        </is>
      </c>
      <c r="F4368" t="n">
        <v>3</v>
      </c>
      <c r="G4368" t="n">
        <v>3.16475</v>
      </c>
    </row>
    <row r="4369">
      <c r="A4369" t="inlineStr">
        <is>
          <t>Daily_Minor_Stops_2026_09_18.xlsx</t>
        </is>
      </c>
      <c r="B4369" t="inlineStr">
        <is>
          <t>Samridhi 5 Star Line</t>
        </is>
      </c>
      <c r="C4369" s="80" t="n">
        <v>46263</v>
      </c>
      <c r="D4369" t="inlineStr">
        <is>
          <t>FS-HRM-5</t>
        </is>
      </c>
      <c r="E4369" t="inlineStr">
        <is>
          <t>Bad Registration Marks Detected</t>
        </is>
      </c>
      <c r="F4369" t="n">
        <v>3</v>
      </c>
      <c r="G4369" t="n">
        <v>2.65918333333333</v>
      </c>
    </row>
    <row r="4370">
      <c r="A4370" t="inlineStr">
        <is>
          <t>Daily_Minor_Stops_2026_09_18.xlsx</t>
        </is>
      </c>
      <c r="B4370" t="inlineStr">
        <is>
          <t>Samridhi 5 Star Line</t>
        </is>
      </c>
      <c r="C4370" s="80" t="n">
        <v>46263</v>
      </c>
      <c r="D4370" t="inlineStr">
        <is>
          <t>FS-TTLi-1</t>
        </is>
      </c>
      <c r="E4370" t="inlineStr">
        <is>
          <t>LOD/EM: Emergency Stop HMI 11</t>
        </is>
      </c>
      <c r="F4370" t="n">
        <v>2</v>
      </c>
      <c r="G4370" t="n">
        <v>32.1698666666667</v>
      </c>
    </row>
    <row r="4371">
      <c r="A4371" t="inlineStr">
        <is>
          <t>Daily_Minor_Stops_2026_09_18.xlsx</t>
        </is>
      </c>
      <c r="B4371" t="inlineStr">
        <is>
          <t>Samridhi 5 Star Line</t>
        </is>
      </c>
      <c r="C4371" s="80" t="n">
        <v>46263</v>
      </c>
      <c r="D4371" t="inlineStr">
        <is>
          <t>FS-TTLi-1</t>
        </is>
      </c>
      <c r="E4371" t="inlineStr">
        <is>
          <t>FOR/FT11: Hand Over Failure Of Tray</t>
        </is>
      </c>
      <c r="F4371" t="n">
        <v>3</v>
      </c>
      <c r="G4371" t="n">
        <v>6.19801666666667</v>
      </c>
    </row>
    <row r="4372">
      <c r="A4372" t="inlineStr">
        <is>
          <t>Daily_Minor_Stops_2026_09_18.xlsx</t>
        </is>
      </c>
      <c r="B4372" t="inlineStr">
        <is>
          <t>Samridhi 5 Star Line</t>
        </is>
      </c>
      <c r="C4372" s="80" t="n">
        <v>46263</v>
      </c>
      <c r="D4372" t="inlineStr">
        <is>
          <t>FS-TTLi-2</t>
        </is>
      </c>
      <c r="E4372" t="inlineStr">
        <is>
          <t>FOR/FT11: Hand Over Failure Of Tray</t>
        </is>
      </c>
      <c r="F4372" t="n">
        <v>2</v>
      </c>
      <c r="G4372" t="n">
        <v>104.66915</v>
      </c>
    </row>
    <row r="4373">
      <c r="A4373" t="inlineStr">
        <is>
          <t>Daily_Minor_Stops_2026_09_18.xlsx</t>
        </is>
      </c>
      <c r="B4373" t="inlineStr">
        <is>
          <t>Samridhi 5 Star Line</t>
        </is>
      </c>
      <c r="C4373" s="80" t="n">
        <v>46263</v>
      </c>
      <c r="D4373" t="inlineStr">
        <is>
          <t>FS-TTLi-2</t>
        </is>
      </c>
      <c r="E4373" t="inlineStr">
        <is>
          <t>FOR/BP11: Hand Over Of Blank Failed</t>
        </is>
      </c>
      <c r="F4373" t="n">
        <v>3</v>
      </c>
      <c r="G4373" t="n">
        <v>1.50155</v>
      </c>
    </row>
    <row r="4374">
      <c r="A4374" t="inlineStr">
        <is>
          <t>Daily_Minor_Stops_2026_09_18.xlsx</t>
        </is>
      </c>
      <c r="B4374" t="inlineStr">
        <is>
          <t>Samridhi 5 Star Line</t>
        </is>
      </c>
      <c r="C4374" s="80" t="n">
        <v>46263</v>
      </c>
      <c r="D4374" t="inlineStr">
        <is>
          <t>FS-TTLi-3</t>
        </is>
      </c>
      <c r="E4374" t="inlineStr">
        <is>
          <t>LOD/FWV11: Pos Trigger Sensor Failure</t>
        </is>
      </c>
      <c r="F4374" t="n">
        <v>3</v>
      </c>
      <c r="G4374" t="n">
        <v>2.66536666666667</v>
      </c>
    </row>
    <row r="4375">
      <c r="A4375" t="inlineStr">
        <is>
          <t>Daily_Minor_Stops_2026_09_18.xlsx</t>
        </is>
      </c>
      <c r="B4375" t="inlineStr">
        <is>
          <t>Samridhi 5 Star Line</t>
        </is>
      </c>
      <c r="C4375" s="80" t="n">
        <v>46263</v>
      </c>
      <c r="D4375" t="inlineStr">
        <is>
          <t>FS-TTLi-3</t>
        </is>
      </c>
      <c r="E4375" t="inlineStr">
        <is>
          <t>FOR/BP11: Hand Over Of Blank Failed</t>
        </is>
      </c>
      <c r="F4375" t="n">
        <v>2</v>
      </c>
      <c r="G4375" t="n">
        <v>0.8483333333333331</v>
      </c>
    </row>
    <row r="4376">
      <c r="A4376" t="inlineStr">
        <is>
          <t>Daily_Minor_Stops_2026_09_18.xlsx</t>
        </is>
      </c>
      <c r="B4376" t="inlineStr">
        <is>
          <t>Samridhi 5 Star Line</t>
        </is>
      </c>
      <c r="C4376" s="80" t="n">
        <v>46263</v>
      </c>
      <c r="D4376" t="inlineStr">
        <is>
          <t>FS-TTLi-4</t>
        </is>
      </c>
      <c r="E4376" t="inlineStr">
        <is>
          <t>TTL1X/CS11: Lost Tray In Sliding Area</t>
        </is>
      </c>
      <c r="F4376" t="n">
        <v>2</v>
      </c>
      <c r="G4376" t="n">
        <v>0.34005</v>
      </c>
    </row>
    <row r="4377">
      <c r="A4377" t="inlineStr">
        <is>
          <t>Daily_Minor_Stops_2026_09_18.xlsx</t>
        </is>
      </c>
      <c r="B4377" t="inlineStr">
        <is>
          <t>Samridhi 5 Star Line</t>
        </is>
      </c>
      <c r="C4377" s="80" t="n">
        <v>46263</v>
      </c>
      <c r="D4377" t="inlineStr">
        <is>
          <t>FS-TTLi-4</t>
        </is>
      </c>
      <c r="E4377" t="inlineStr">
        <is>
          <t>LOD/FWV11: Rejects Consecutive</t>
        </is>
      </c>
      <c r="F4377" t="n">
        <v>2</v>
      </c>
      <c r="G4377" t="n">
        <v>0.333316666666667</v>
      </c>
    </row>
    <row r="4378">
      <c r="A4378" t="inlineStr">
        <is>
          <t>Daily_Minor_Stops_2026_09_18.xlsx</t>
        </is>
      </c>
      <c r="B4378" t="inlineStr">
        <is>
          <t>Samridhi 5 Star Line</t>
        </is>
      </c>
      <c r="C4378" s="80" t="n">
        <v>46263</v>
      </c>
      <c r="D4378" t="inlineStr">
        <is>
          <t>FS-TTM-5</t>
        </is>
      </c>
      <c r="E4378" t="inlineStr">
        <is>
          <t>Infeed Crash</t>
        </is>
      </c>
      <c r="F4378" t="n">
        <v>2</v>
      </c>
      <c r="G4378" t="n">
        <v>0.3242</v>
      </c>
    </row>
    <row r="4379">
      <c r="A4379" t="inlineStr">
        <is>
          <t>Daily_Minor_Stops_2026_09_18.xlsx</t>
        </is>
      </c>
      <c r="B4379" t="inlineStr">
        <is>
          <t>Samridhi 5 Star Line</t>
        </is>
      </c>
      <c r="C4379" s="80" t="n">
        <v>46264</v>
      </c>
      <c r="D4379" t="inlineStr">
        <is>
          <t>FS-HCM-1</t>
        </is>
      </c>
      <c r="E4379" t="inlineStr">
        <is>
          <t>HXX: Data Printer Not Ready</t>
        </is>
      </c>
      <c r="F4379" t="n">
        <v>18</v>
      </c>
      <c r="G4379" t="n">
        <v>26.1629833333333</v>
      </c>
    </row>
    <row r="4380">
      <c r="A4380" t="inlineStr">
        <is>
          <t>Daily_Minor_Stops_2026_09_18.xlsx</t>
        </is>
      </c>
      <c r="B4380" t="inlineStr">
        <is>
          <t>Samridhi 5 Star Line</t>
        </is>
      </c>
      <c r="C4380" s="80" t="n">
        <v>46264</v>
      </c>
      <c r="D4380" t="inlineStr">
        <is>
          <t>FS-HCM-1</t>
        </is>
      </c>
      <c r="E4380" t="inlineStr">
        <is>
          <t>FBX: Jam At Infeed</t>
        </is>
      </c>
      <c r="F4380" t="n">
        <v>19</v>
      </c>
      <c r="G4380" t="n">
        <v>11.669</v>
      </c>
    </row>
    <row r="4381">
      <c r="A4381" t="inlineStr">
        <is>
          <t>Daily_Minor_Stops_2026_09_18.xlsx</t>
        </is>
      </c>
      <c r="B4381" t="inlineStr">
        <is>
          <t>Samridhi 5 Star Line</t>
        </is>
      </c>
      <c r="C4381" s="80" t="n">
        <v>46264</v>
      </c>
      <c r="D4381" t="inlineStr">
        <is>
          <t>FS-HCM-2</t>
        </is>
      </c>
      <c r="E4381" t="inlineStr">
        <is>
          <t>HXX: Film Is Broken</t>
        </is>
      </c>
      <c r="F4381" t="n">
        <v>15</v>
      </c>
      <c r="G4381" t="n">
        <v>16.1633</v>
      </c>
    </row>
    <row r="4382">
      <c r="A4382" t="inlineStr">
        <is>
          <t>Daily_Minor_Stops_2026_09_18.xlsx</t>
        </is>
      </c>
      <c r="B4382" t="inlineStr">
        <is>
          <t>Samridhi 5 Star Line</t>
        </is>
      </c>
      <c r="C4382" s="80" t="n">
        <v>46264</v>
      </c>
      <c r="D4382" t="inlineStr">
        <is>
          <t>FS-HCM-2</t>
        </is>
      </c>
      <c r="E4382" t="inlineStr">
        <is>
          <t>HXX: Double Package Rejected many times</t>
        </is>
      </c>
      <c r="F4382" t="n">
        <v>17</v>
      </c>
      <c r="G4382" t="n">
        <v>10.6477833333333</v>
      </c>
    </row>
    <row r="4383">
      <c r="A4383" t="inlineStr">
        <is>
          <t>Daily_Minor_Stops_2026_09_18.xlsx</t>
        </is>
      </c>
      <c r="B4383" t="inlineStr">
        <is>
          <t>Samridhi 5 Star Line</t>
        </is>
      </c>
      <c r="C4383" s="80" t="n">
        <v>46264</v>
      </c>
      <c r="D4383" t="inlineStr">
        <is>
          <t>FS-HCM-3</t>
        </is>
      </c>
      <c r="E4383" t="inlineStr">
        <is>
          <t>HXX: Film Is Broken</t>
        </is>
      </c>
      <c r="F4383" t="n">
        <v>34</v>
      </c>
      <c r="G4383" t="n">
        <v>39.9781833333333</v>
      </c>
    </row>
    <row r="4384">
      <c r="A4384" t="inlineStr">
        <is>
          <t>Daily_Minor_Stops_2026_09_18.xlsx</t>
        </is>
      </c>
      <c r="B4384" t="inlineStr">
        <is>
          <t>Samridhi 5 Star Line</t>
        </is>
      </c>
      <c r="C4384" s="80" t="n">
        <v>46264</v>
      </c>
      <c r="D4384" t="inlineStr">
        <is>
          <t>FS-HCM-3</t>
        </is>
      </c>
      <c r="E4384" t="inlineStr">
        <is>
          <t>FBX: Jam At Infeed</t>
        </is>
      </c>
      <c r="F4384" t="n">
        <v>70</v>
      </c>
      <c r="G4384" t="n">
        <v>61.3488666666667</v>
      </c>
    </row>
    <row r="4385">
      <c r="A4385" t="inlineStr">
        <is>
          <t>Daily_Minor_Stops_2026_09_18.xlsx</t>
        </is>
      </c>
      <c r="B4385" t="inlineStr">
        <is>
          <t>Samridhi 5 Star Line</t>
        </is>
      </c>
      <c r="C4385" s="80" t="n">
        <v>46264</v>
      </c>
      <c r="D4385" t="inlineStr">
        <is>
          <t>FS-HCM-4</t>
        </is>
      </c>
      <c r="E4385" t="inlineStr">
        <is>
          <t>HXX: Film Is Broken</t>
        </is>
      </c>
      <c r="F4385" t="n">
        <v>5</v>
      </c>
      <c r="G4385" t="n">
        <v>2.50196666666667</v>
      </c>
    </row>
    <row r="4386">
      <c r="A4386" t="inlineStr">
        <is>
          <t>Daily_Minor_Stops_2026_09_18.xlsx</t>
        </is>
      </c>
      <c r="B4386" t="inlineStr">
        <is>
          <t>Samridhi 5 Star Line</t>
        </is>
      </c>
      <c r="C4386" s="80" t="n">
        <v>46264</v>
      </c>
      <c r="D4386" t="inlineStr">
        <is>
          <t>FS-HCM-4</t>
        </is>
      </c>
      <c r="E4386" t="inlineStr">
        <is>
          <t>FBX: Jam At Infeed</t>
        </is>
      </c>
      <c r="F4386" t="n">
        <v>5</v>
      </c>
      <c r="G4386" t="n">
        <v>2.17455</v>
      </c>
    </row>
    <row r="4387">
      <c r="A4387" t="inlineStr">
        <is>
          <t>Daily_Minor_Stops_2026_09_18.xlsx</t>
        </is>
      </c>
      <c r="B4387" t="inlineStr">
        <is>
          <t>Samridhi 5 Star Line</t>
        </is>
      </c>
      <c r="C4387" s="80" t="n">
        <v>46264</v>
      </c>
      <c r="D4387" t="inlineStr">
        <is>
          <t>FS-HRM-5</t>
        </is>
      </c>
      <c r="E4387" t="inlineStr">
        <is>
          <t>Not Ready-2</t>
        </is>
      </c>
      <c r="F4387" t="n">
        <v>5</v>
      </c>
      <c r="G4387" t="n">
        <v>8.498483333333329</v>
      </c>
    </row>
    <row r="4388">
      <c r="A4388" t="inlineStr">
        <is>
          <t>Daily_Minor_Stops_2026_09_18.xlsx</t>
        </is>
      </c>
      <c r="B4388" t="inlineStr">
        <is>
          <t>Samridhi 5 Star Line</t>
        </is>
      </c>
      <c r="C4388" s="80" t="n">
        <v>46264</v>
      </c>
      <c r="D4388" t="inlineStr">
        <is>
          <t>FS-HRM-5</t>
        </is>
      </c>
      <c r="E4388" t="inlineStr">
        <is>
          <t>Cover Machine Outfeed Open</t>
        </is>
      </c>
      <c r="F4388" t="n">
        <v>3</v>
      </c>
      <c r="G4388" t="n">
        <v>1.502</v>
      </c>
    </row>
    <row r="4389">
      <c r="A4389" t="inlineStr">
        <is>
          <t>Daily_Minor_Stops_2026_09_18.xlsx</t>
        </is>
      </c>
      <c r="B4389" t="inlineStr">
        <is>
          <t>Samridhi 5 Star Line</t>
        </is>
      </c>
      <c r="C4389" s="80" t="n">
        <v>46264</v>
      </c>
      <c r="D4389" t="inlineStr">
        <is>
          <t>FS-TTLi-1</t>
        </is>
      </c>
      <c r="E4389" t="inlineStr">
        <is>
          <t>TTL1X/CS11: Lost Tray In Sliding Area</t>
        </is>
      </c>
      <c r="F4389" t="n">
        <v>13</v>
      </c>
      <c r="G4389" t="n">
        <v>7.3358</v>
      </c>
    </row>
    <row r="4390">
      <c r="A4390" t="inlineStr">
        <is>
          <t>Daily_Minor_Stops_2026_09_18.xlsx</t>
        </is>
      </c>
      <c r="B4390" t="inlineStr">
        <is>
          <t>Samridhi 5 Star Line</t>
        </is>
      </c>
      <c r="C4390" s="80" t="n">
        <v>46264</v>
      </c>
      <c r="D4390" t="inlineStr">
        <is>
          <t>FS-TTLi-1</t>
        </is>
      </c>
      <c r="E4390" t="inlineStr">
        <is>
          <t>FOR/FT11: Hand Over Failure Of Tray</t>
        </is>
      </c>
      <c r="F4390" t="n">
        <v>17</v>
      </c>
      <c r="G4390" t="n">
        <v>8.831666666666671</v>
      </c>
    </row>
    <row r="4391">
      <c r="A4391" t="inlineStr">
        <is>
          <t>Daily_Minor_Stops_2026_09_18.xlsx</t>
        </is>
      </c>
      <c r="B4391" t="inlineStr">
        <is>
          <t>Samridhi 5 Star Line</t>
        </is>
      </c>
      <c r="C4391" s="80" t="n">
        <v>46264</v>
      </c>
      <c r="D4391" t="inlineStr">
        <is>
          <t>FS-TTLi-2</t>
        </is>
      </c>
      <c r="E4391" t="inlineStr">
        <is>
          <t>TTL1X/CS11: Lost Tray In Sliding Area</t>
        </is>
      </c>
      <c r="F4391" t="n">
        <v>14</v>
      </c>
      <c r="G4391" t="n">
        <v>18.3504666666667</v>
      </c>
    </row>
    <row r="4392">
      <c r="A4392" t="inlineStr">
        <is>
          <t>Daily_Minor_Stops_2026_09_18.xlsx</t>
        </is>
      </c>
      <c r="B4392" t="inlineStr">
        <is>
          <t>Samridhi 5 Star Line</t>
        </is>
      </c>
      <c r="C4392" s="80" t="n">
        <v>46264</v>
      </c>
      <c r="D4392" t="inlineStr">
        <is>
          <t>FS-TTLi-2</t>
        </is>
      </c>
      <c r="E4392" t="inlineStr">
        <is>
          <t>TTL1X/CS11: BoxJam In Front Of CS</t>
        </is>
      </c>
      <c r="F4392" t="n">
        <v>6</v>
      </c>
      <c r="G4392" t="n">
        <v>7.00156666666667</v>
      </c>
    </row>
    <row r="4393">
      <c r="A4393" t="inlineStr">
        <is>
          <t>Daily_Minor_Stops_2026_09_18.xlsx</t>
        </is>
      </c>
      <c r="B4393" t="inlineStr">
        <is>
          <t>Samridhi 5 Star Line</t>
        </is>
      </c>
      <c r="C4393" s="80" t="n">
        <v>46264</v>
      </c>
      <c r="D4393" t="inlineStr">
        <is>
          <t>FS-TTLi-3</t>
        </is>
      </c>
      <c r="E4393" t="inlineStr">
        <is>
          <t>TTL1X/CS11: Lost Tray In Sliding Area</t>
        </is>
      </c>
      <c r="F4393" t="n">
        <v>5</v>
      </c>
      <c r="G4393" t="n">
        <v>16.4937166666667</v>
      </c>
    </row>
    <row r="4394">
      <c r="A4394" t="inlineStr">
        <is>
          <t>Daily_Minor_Stops_2026_09_18.xlsx</t>
        </is>
      </c>
      <c r="B4394" t="inlineStr">
        <is>
          <t>Samridhi 5 Star Line</t>
        </is>
      </c>
      <c r="C4394" s="80" t="n">
        <v>46264</v>
      </c>
      <c r="D4394" t="inlineStr">
        <is>
          <t>FS-TTLi-3</t>
        </is>
      </c>
      <c r="E4394" t="inlineStr">
        <is>
          <t>FOR/BP11: Hand Over Of Blank Failed</t>
        </is>
      </c>
      <c r="F4394" t="n">
        <v>7</v>
      </c>
      <c r="G4394" t="n">
        <v>3.50275</v>
      </c>
    </row>
    <row r="4395">
      <c r="A4395" t="inlineStr">
        <is>
          <t>Daily_Minor_Stops_2026_09_18.xlsx</t>
        </is>
      </c>
      <c r="B4395" t="inlineStr">
        <is>
          <t>Samridhi 5 Star Line</t>
        </is>
      </c>
      <c r="C4395" s="80" t="n">
        <v>46264</v>
      </c>
      <c r="D4395" t="inlineStr">
        <is>
          <t>FS-TTLi-4</t>
        </is>
      </c>
      <c r="E4395" t="inlineStr">
        <is>
          <t>TTL1X/CS11: Lost Tray In Sliding Area</t>
        </is>
      </c>
      <c r="F4395" t="n">
        <v>6</v>
      </c>
      <c r="G4395" t="n">
        <v>128.695016666667</v>
      </c>
    </row>
    <row r="4396">
      <c r="A4396" t="inlineStr">
        <is>
          <t>Daily_Minor_Stops_2026_09_18.xlsx</t>
        </is>
      </c>
      <c r="B4396" t="inlineStr">
        <is>
          <t>Samridhi 5 Star Line</t>
        </is>
      </c>
      <c r="C4396" s="80" t="n">
        <v>46264</v>
      </c>
      <c r="D4396" t="inlineStr">
        <is>
          <t>FS-TTLi-4</t>
        </is>
      </c>
      <c r="E4396" t="inlineStr">
        <is>
          <t>FOR/BP11: Hand Over Of Blank Failed</t>
        </is>
      </c>
      <c r="F4396" t="n">
        <v>6</v>
      </c>
      <c r="G4396" t="n">
        <v>4.6716</v>
      </c>
    </row>
    <row r="4397">
      <c r="A4397" t="inlineStr">
        <is>
          <t>Daily_Minor_Stops_2026_09_18.xlsx</t>
        </is>
      </c>
      <c r="B4397" t="inlineStr">
        <is>
          <t>Samridhi 5 Star Line</t>
        </is>
      </c>
      <c r="C4397" s="80" t="n">
        <v>46264</v>
      </c>
      <c r="D4397" t="inlineStr">
        <is>
          <t>FS-TTM-5</t>
        </is>
      </c>
      <c r="E4397" t="inlineStr">
        <is>
          <t>Transport Fault</t>
        </is>
      </c>
      <c r="F4397" t="n">
        <v>5</v>
      </c>
      <c r="G4397" t="n">
        <v>2.32641666666667</v>
      </c>
    </row>
    <row r="4398">
      <c r="A4398" t="inlineStr">
        <is>
          <t>Daily_Minor_Stops_2026_09_18.xlsx</t>
        </is>
      </c>
      <c r="B4398" t="inlineStr">
        <is>
          <t>Samridhi 5 Star Line</t>
        </is>
      </c>
      <c r="C4398" s="80" t="n">
        <v>46264</v>
      </c>
      <c r="D4398" t="inlineStr">
        <is>
          <t>FS-TTM-5</t>
        </is>
      </c>
      <c r="E4398" t="inlineStr">
        <is>
          <t>Infeed Crash</t>
        </is>
      </c>
      <c r="F4398" t="n">
        <v>8</v>
      </c>
      <c r="G4398" t="n">
        <v>4.68311666666667</v>
      </c>
    </row>
    <row r="4399">
      <c r="A4399" t="inlineStr">
        <is>
          <t>Daily_Minor_Stops_2026_09_18.xlsx</t>
        </is>
      </c>
      <c r="B4399" t="inlineStr">
        <is>
          <t>Samridhi 5 Star Line</t>
        </is>
      </c>
      <c r="C4399" s="80" t="n">
        <v>46265</v>
      </c>
      <c r="D4399" t="inlineStr">
        <is>
          <t>FS-HCM-1</t>
        </is>
      </c>
      <c r="E4399" t="inlineStr">
        <is>
          <t>HXX: Film Is Broken</t>
        </is>
      </c>
      <c r="F4399" t="n">
        <v>13</v>
      </c>
      <c r="G4399" t="n">
        <v>18.8259833333333</v>
      </c>
    </row>
    <row r="4400">
      <c r="A4400" t="inlineStr">
        <is>
          <t>Daily_Minor_Stops_2026_09_18.xlsx</t>
        </is>
      </c>
      <c r="B4400" t="inlineStr">
        <is>
          <t>Samridhi 5 Star Line</t>
        </is>
      </c>
      <c r="C4400" s="80" t="n">
        <v>46265</v>
      </c>
      <c r="D4400" t="inlineStr">
        <is>
          <t>FS-HCM-1</t>
        </is>
      </c>
      <c r="E4400" t="inlineStr">
        <is>
          <t>HXX: Data Printer Not Ready</t>
        </is>
      </c>
      <c r="F4400" t="n">
        <v>16</v>
      </c>
      <c r="G4400" t="n">
        <v>25.8139333333333</v>
      </c>
    </row>
    <row r="4401">
      <c r="A4401" t="inlineStr">
        <is>
          <t>Daily_Minor_Stops_2026_09_18.xlsx</t>
        </is>
      </c>
      <c r="B4401" t="inlineStr">
        <is>
          <t>Samridhi 5 Star Line</t>
        </is>
      </c>
      <c r="C4401" s="80" t="n">
        <v>46265</v>
      </c>
      <c r="D4401" t="inlineStr">
        <is>
          <t>FS-HCM-2</t>
        </is>
      </c>
      <c r="E4401" t="inlineStr">
        <is>
          <t>HXX: Double Package Rejected many times</t>
        </is>
      </c>
      <c r="F4401" t="n">
        <v>47</v>
      </c>
      <c r="G4401" t="n">
        <v>47.8462</v>
      </c>
    </row>
    <row r="4402">
      <c r="A4402" t="inlineStr">
        <is>
          <t>Daily_Minor_Stops_2026_09_18.xlsx</t>
        </is>
      </c>
      <c r="B4402" t="inlineStr">
        <is>
          <t>Samridhi 5 Star Line</t>
        </is>
      </c>
      <c r="C4402" s="80" t="n">
        <v>46265</v>
      </c>
      <c r="D4402" t="inlineStr">
        <is>
          <t>FS-HCM-2</t>
        </is>
      </c>
      <c r="E4402" t="inlineStr">
        <is>
          <t>FBX: Jam At Infeed</t>
        </is>
      </c>
      <c r="F4402" t="n">
        <v>19</v>
      </c>
      <c r="G4402" t="n">
        <v>13.6832</v>
      </c>
    </row>
    <row r="4403">
      <c r="A4403" t="inlineStr">
        <is>
          <t>Daily_Minor_Stops_2026_09_18.xlsx</t>
        </is>
      </c>
      <c r="B4403" t="inlineStr">
        <is>
          <t>Samridhi 5 Star Line</t>
        </is>
      </c>
      <c r="C4403" s="80" t="n">
        <v>46265</v>
      </c>
      <c r="D4403" t="inlineStr">
        <is>
          <t>FS-HCM-3</t>
        </is>
      </c>
      <c r="E4403" t="inlineStr">
        <is>
          <t>HXX: Film Is Broken</t>
        </is>
      </c>
      <c r="F4403" t="n">
        <v>29</v>
      </c>
      <c r="G4403" t="n">
        <v>26.81025</v>
      </c>
    </row>
    <row r="4404">
      <c r="A4404" t="inlineStr">
        <is>
          <t>Daily_Minor_Stops_2026_09_18.xlsx</t>
        </is>
      </c>
      <c r="B4404" t="inlineStr">
        <is>
          <t>Samridhi 5 Star Line</t>
        </is>
      </c>
      <c r="C4404" s="80" t="n">
        <v>46265</v>
      </c>
      <c r="D4404" t="inlineStr">
        <is>
          <t>FS-HCM-3</t>
        </is>
      </c>
      <c r="E4404" t="inlineStr">
        <is>
          <t>FBX: Overflow At Infeed</t>
        </is>
      </c>
      <c r="F4404" t="n">
        <v>32</v>
      </c>
      <c r="G4404" t="n">
        <v>22.8410333333333</v>
      </c>
    </row>
    <row r="4405">
      <c r="A4405" t="inlineStr">
        <is>
          <t>Daily_Minor_Stops_2026_09_18.xlsx</t>
        </is>
      </c>
      <c r="B4405" t="inlineStr">
        <is>
          <t>Samridhi 5 Star Line</t>
        </is>
      </c>
      <c r="C4405" s="80" t="n">
        <v>46265</v>
      </c>
      <c r="D4405" t="inlineStr">
        <is>
          <t>FS-HCM-4</t>
        </is>
      </c>
      <c r="E4405" t="inlineStr">
        <is>
          <t>FBX: Overflow At Infeed</t>
        </is>
      </c>
      <c r="F4405" t="n">
        <v>15</v>
      </c>
      <c r="G4405" t="n">
        <v>7.68551666666667</v>
      </c>
    </row>
    <row r="4406">
      <c r="A4406" t="inlineStr">
        <is>
          <t>Daily_Minor_Stops_2026_09_18.xlsx</t>
        </is>
      </c>
      <c r="B4406" t="inlineStr">
        <is>
          <t>Samridhi 5 Star Line</t>
        </is>
      </c>
      <c r="C4406" s="80" t="n">
        <v>46265</v>
      </c>
      <c r="D4406" t="inlineStr">
        <is>
          <t>FS-HCM-4</t>
        </is>
      </c>
      <c r="E4406" t="inlineStr">
        <is>
          <t>FBX: Jam At Infeed</t>
        </is>
      </c>
      <c r="F4406" t="n">
        <v>8</v>
      </c>
      <c r="G4406" t="n">
        <v>4.01921666666667</v>
      </c>
    </row>
    <row r="4407">
      <c r="A4407" t="inlineStr">
        <is>
          <t>Daily_Minor_Stops_2026_09_18.xlsx</t>
        </is>
      </c>
      <c r="B4407" t="inlineStr">
        <is>
          <t>Samridhi 5 Star Line</t>
        </is>
      </c>
      <c r="C4407" s="80" t="n">
        <v>46265</v>
      </c>
      <c r="D4407" t="inlineStr">
        <is>
          <t>FS-HRM-5</t>
        </is>
      </c>
      <c r="E4407" t="inlineStr">
        <is>
          <t>Position Error-2</t>
        </is>
      </c>
      <c r="F4407" t="n">
        <v>4</v>
      </c>
      <c r="G4407" t="n">
        <v>4.33356666666667</v>
      </c>
    </row>
    <row r="4408">
      <c r="A4408" t="inlineStr">
        <is>
          <t>Daily_Minor_Stops_2026_09_18.xlsx</t>
        </is>
      </c>
      <c r="B4408" t="inlineStr">
        <is>
          <t>Samridhi 5 Star Line</t>
        </is>
      </c>
      <c r="C4408" s="80" t="n">
        <v>46265</v>
      </c>
      <c r="D4408" t="inlineStr">
        <is>
          <t>FS-HRM-5</t>
        </is>
      </c>
      <c r="E4408" t="inlineStr">
        <is>
          <t>Cover Machine Outfeed Open</t>
        </is>
      </c>
      <c r="F4408" t="n">
        <v>4</v>
      </c>
      <c r="G4408" t="n">
        <v>1.33228333333333</v>
      </c>
    </row>
    <row r="4409">
      <c r="A4409" t="inlineStr">
        <is>
          <t>Daily_Minor_Stops_2026_09_18.xlsx</t>
        </is>
      </c>
      <c r="B4409" t="inlineStr">
        <is>
          <t>Samridhi 5 Star Line</t>
        </is>
      </c>
      <c r="C4409" s="80" t="n">
        <v>46265</v>
      </c>
      <c r="D4409" t="inlineStr">
        <is>
          <t>FS-TTLi-1</t>
        </is>
      </c>
      <c r="E4409" t="inlineStr">
        <is>
          <t>LOD/TGR11: Robot-Gripper Sensor Fault</t>
        </is>
      </c>
      <c r="F4409" t="n">
        <v>13</v>
      </c>
      <c r="G4409" t="n">
        <v>6.47698333333333</v>
      </c>
    </row>
    <row r="4410">
      <c r="A4410" t="inlineStr">
        <is>
          <t>Daily_Minor_Stops_2026_09_18.xlsx</t>
        </is>
      </c>
      <c r="B4410" t="inlineStr">
        <is>
          <t>Samridhi 5 Star Line</t>
        </is>
      </c>
      <c r="C4410" s="80" t="n">
        <v>46265</v>
      </c>
      <c r="D4410" t="inlineStr">
        <is>
          <t>FS-TTLi-1</t>
        </is>
      </c>
      <c r="E4410" t="inlineStr">
        <is>
          <t>FOR/FT11: Hand Over Failure Of Tray</t>
        </is>
      </c>
      <c r="F4410" t="n">
        <v>9</v>
      </c>
      <c r="G4410" t="n">
        <v>5.31643333333333</v>
      </c>
    </row>
    <row r="4411">
      <c r="A4411" t="inlineStr">
        <is>
          <t>Daily_Minor_Stops_2026_09_18.xlsx</t>
        </is>
      </c>
      <c r="B4411" t="inlineStr">
        <is>
          <t>Samridhi 5 Star Line</t>
        </is>
      </c>
      <c r="C4411" s="80" t="n">
        <v>46265</v>
      </c>
      <c r="D4411" t="inlineStr">
        <is>
          <t>FS-TTLi-2</t>
        </is>
      </c>
      <c r="E4411" t="inlineStr">
        <is>
          <t>TTL1X/CS11: BoxJam In Front Of CS</t>
        </is>
      </c>
      <c r="F4411" t="n">
        <v>6</v>
      </c>
      <c r="G4411" t="n">
        <v>4.6592</v>
      </c>
    </row>
    <row r="4412">
      <c r="A4412" t="inlineStr">
        <is>
          <t>Daily_Minor_Stops_2026_09_18.xlsx</t>
        </is>
      </c>
      <c r="B4412" t="inlineStr">
        <is>
          <t>Samridhi 5 Star Line</t>
        </is>
      </c>
      <c r="C4412" s="80" t="n">
        <v>46265</v>
      </c>
      <c r="D4412" t="inlineStr">
        <is>
          <t>FS-TTLi-2</t>
        </is>
      </c>
      <c r="E4412" t="inlineStr">
        <is>
          <t>LOD/TPG11: Move Time Out</t>
        </is>
      </c>
      <c r="F4412" t="n">
        <v>11</v>
      </c>
      <c r="G4412" t="n">
        <v>9.16563333333333</v>
      </c>
    </row>
    <row r="4413">
      <c r="A4413" t="inlineStr">
        <is>
          <t>Daily_Minor_Stops_2026_09_18.xlsx</t>
        </is>
      </c>
      <c r="B4413" t="inlineStr">
        <is>
          <t>Samridhi 5 Star Line</t>
        </is>
      </c>
      <c r="C4413" s="80" t="n">
        <v>46265</v>
      </c>
      <c r="D4413" t="inlineStr">
        <is>
          <t>FS-TTLi-3</t>
        </is>
      </c>
      <c r="E4413" t="inlineStr">
        <is>
          <t>TTL1X/CS11: Lost Tray In Sliding Area</t>
        </is>
      </c>
      <c r="F4413" t="n">
        <v>7</v>
      </c>
      <c r="G4413" t="n">
        <v>4.34668333333333</v>
      </c>
    </row>
    <row r="4414">
      <c r="A4414" t="inlineStr">
        <is>
          <t>Daily_Minor_Stops_2026_09_18.xlsx</t>
        </is>
      </c>
      <c r="B4414" t="inlineStr">
        <is>
          <t>Samridhi 5 Star Line</t>
        </is>
      </c>
      <c r="C4414" s="80" t="n">
        <v>46265</v>
      </c>
      <c r="D4414" t="inlineStr">
        <is>
          <t>FS-TTLi-3</t>
        </is>
      </c>
      <c r="E4414" t="inlineStr">
        <is>
          <t>FOR/BP11: Hand Over Of Blank Failed</t>
        </is>
      </c>
      <c r="F4414" t="n">
        <v>5</v>
      </c>
      <c r="G4414" t="n">
        <v>3.1602</v>
      </c>
    </row>
    <row r="4415">
      <c r="A4415" t="inlineStr">
        <is>
          <t>Daily_Minor_Stops_2026_09_18.xlsx</t>
        </is>
      </c>
      <c r="B4415" t="inlineStr">
        <is>
          <t>Samridhi 5 Star Line</t>
        </is>
      </c>
      <c r="C4415" s="80" t="n">
        <v>46265</v>
      </c>
      <c r="D4415" t="inlineStr">
        <is>
          <t>FS-TTLi-4</t>
        </is>
      </c>
      <c r="E4415" t="inlineStr">
        <is>
          <t>LOD/HXX11: Upstrm M/C Not Home in time</t>
        </is>
      </c>
      <c r="F4415" t="n">
        <v>2</v>
      </c>
      <c r="G4415" t="n">
        <v>0.16675</v>
      </c>
    </row>
    <row r="4416">
      <c r="A4416" t="inlineStr">
        <is>
          <t>Daily_Minor_Stops_2026_09_18.xlsx</t>
        </is>
      </c>
      <c r="B4416" t="inlineStr">
        <is>
          <t>Samridhi 5 Star Line</t>
        </is>
      </c>
      <c r="C4416" s="80" t="n">
        <v>46265</v>
      </c>
      <c r="D4416" t="inlineStr">
        <is>
          <t>FS-TTLi-4</t>
        </is>
      </c>
      <c r="E4416" t="inlineStr">
        <is>
          <t>FOR/BP11: Hand Over Of Blank Failed</t>
        </is>
      </c>
      <c r="F4416" t="n">
        <v>3</v>
      </c>
      <c r="G4416" t="n">
        <v>1.66716666666667</v>
      </c>
    </row>
    <row r="4417">
      <c r="A4417" t="inlineStr">
        <is>
          <t>Daily_Minor_Stops_2026_09_18.xlsx</t>
        </is>
      </c>
      <c r="B4417" t="inlineStr">
        <is>
          <t>Samridhi 5 Star Line</t>
        </is>
      </c>
      <c r="C4417" s="80" t="n">
        <v>46265</v>
      </c>
      <c r="D4417" t="inlineStr">
        <is>
          <t>FS-TTM-5</t>
        </is>
      </c>
      <c r="E4417" t="inlineStr">
        <is>
          <t>Infeed Crash</t>
        </is>
      </c>
      <c r="F4417" t="n">
        <v>10</v>
      </c>
      <c r="G4417" t="n">
        <v>9.68696666666667</v>
      </c>
    </row>
    <row r="4418">
      <c r="A4418" t="inlineStr">
        <is>
          <t>Daily_Minor_Stops_2026_09_18.xlsx</t>
        </is>
      </c>
      <c r="B4418" t="inlineStr">
        <is>
          <t>Samridhi 5 Star Line</t>
        </is>
      </c>
      <c r="C4418" s="80" t="n">
        <v>46265</v>
      </c>
      <c r="D4418" t="inlineStr">
        <is>
          <t>FS-TTM-5</t>
        </is>
      </c>
      <c r="E4418" t="inlineStr">
        <is>
          <t>Gripper Crashed-1</t>
        </is>
      </c>
      <c r="F4418" t="n">
        <v>6</v>
      </c>
      <c r="G4418" t="n">
        <v>1.65445</v>
      </c>
    </row>
    <row r="4419">
      <c r="A4419" t="inlineStr">
        <is>
          <t>Daily_Minor_Stops_2026_09_18.xlsx</t>
        </is>
      </c>
      <c r="B4419" t="inlineStr">
        <is>
          <t>Samridhi 5 Star Line</t>
        </is>
      </c>
      <c r="C4419" s="80" t="n">
        <v>46266</v>
      </c>
      <c r="D4419" t="inlineStr">
        <is>
          <t>FS-HCM-1</t>
        </is>
      </c>
      <c r="E4419" t="inlineStr">
        <is>
          <t>HXX: Too Many Consecutive Rejects</t>
        </is>
      </c>
      <c r="F4419" t="n">
        <v>16</v>
      </c>
      <c r="G4419" t="n">
        <v>12.97425</v>
      </c>
    </row>
    <row r="4420">
      <c r="A4420" t="inlineStr">
        <is>
          <t>Daily_Minor_Stops_2026_09_18.xlsx</t>
        </is>
      </c>
      <c r="B4420" t="inlineStr">
        <is>
          <t>Samridhi 5 Star Line</t>
        </is>
      </c>
      <c r="C4420" s="80" t="n">
        <v>46266</v>
      </c>
      <c r="D4420" t="inlineStr">
        <is>
          <t>FS-HCM-1</t>
        </is>
      </c>
      <c r="E4420" t="inlineStr">
        <is>
          <t>Cover Machine Discharge Open</t>
        </is>
      </c>
      <c r="F4420" t="n">
        <v>10</v>
      </c>
      <c r="G4420" t="n">
        <v>7.007</v>
      </c>
    </row>
    <row r="4421">
      <c r="A4421" t="inlineStr">
        <is>
          <t>Daily_Minor_Stops_2026_09_18.xlsx</t>
        </is>
      </c>
      <c r="B4421" t="inlineStr">
        <is>
          <t>Samridhi 5 Star Line</t>
        </is>
      </c>
      <c r="C4421" s="80" t="n">
        <v>46266</v>
      </c>
      <c r="D4421" t="inlineStr">
        <is>
          <t>FS-HCM-2</t>
        </is>
      </c>
      <c r="E4421" t="inlineStr">
        <is>
          <t>HXX: Double Package Rejected many times</t>
        </is>
      </c>
      <c r="F4421" t="n">
        <v>30</v>
      </c>
      <c r="G4421" t="n">
        <v>36.0237333333333</v>
      </c>
    </row>
    <row r="4422">
      <c r="A4422" t="inlineStr">
        <is>
          <t>Daily_Minor_Stops_2026_09_18.xlsx</t>
        </is>
      </c>
      <c r="B4422" t="inlineStr">
        <is>
          <t>Samridhi 5 Star Line</t>
        </is>
      </c>
      <c r="C4422" s="80" t="n">
        <v>46266</v>
      </c>
      <c r="D4422" t="inlineStr">
        <is>
          <t>FS-HCM-2</t>
        </is>
      </c>
      <c r="E4422" t="inlineStr">
        <is>
          <t>FBX: Jam At Infeed</t>
        </is>
      </c>
      <c r="F4422" t="n">
        <v>24</v>
      </c>
      <c r="G4422" t="n">
        <v>11.3006166666667</v>
      </c>
    </row>
    <row r="4423">
      <c r="A4423" t="inlineStr">
        <is>
          <t>Daily_Minor_Stops_2026_09_18.xlsx</t>
        </is>
      </c>
      <c r="B4423" t="inlineStr">
        <is>
          <t>Samridhi 5 Star Line</t>
        </is>
      </c>
      <c r="C4423" s="80" t="n">
        <v>46266</v>
      </c>
      <c r="D4423" t="inlineStr">
        <is>
          <t>FS-HCM-3</t>
        </is>
      </c>
      <c r="E4423" t="inlineStr">
        <is>
          <t>HXX: Film Is Broken</t>
        </is>
      </c>
      <c r="F4423" t="n">
        <v>16</v>
      </c>
      <c r="G4423" t="n">
        <v>14.8451166666667</v>
      </c>
    </row>
    <row r="4424">
      <c r="A4424" t="inlineStr">
        <is>
          <t>Daily_Minor_Stops_2026_09_18.xlsx</t>
        </is>
      </c>
      <c r="B4424" t="inlineStr">
        <is>
          <t>Samridhi 5 Star Line</t>
        </is>
      </c>
      <c r="C4424" s="80" t="n">
        <v>46266</v>
      </c>
      <c r="D4424" t="inlineStr">
        <is>
          <t>FS-HCM-3</t>
        </is>
      </c>
      <c r="E4424" t="inlineStr">
        <is>
          <t>FBX: Overflow At Infeed</t>
        </is>
      </c>
      <c r="F4424" t="n">
        <v>23</v>
      </c>
      <c r="G4424" t="n">
        <v>18.5089666666667</v>
      </c>
    </row>
    <row r="4425">
      <c r="A4425" t="inlineStr">
        <is>
          <t>Daily_Minor_Stops_2026_09_18.xlsx</t>
        </is>
      </c>
      <c r="B4425" t="inlineStr">
        <is>
          <t>Samridhi 5 Star Line</t>
        </is>
      </c>
      <c r="C4425" s="80" t="n">
        <v>46266</v>
      </c>
      <c r="D4425" t="inlineStr">
        <is>
          <t>FS-HCM-4</t>
        </is>
      </c>
      <c r="E4425" t="inlineStr">
        <is>
          <t>HXX: Film Is Broken</t>
        </is>
      </c>
      <c r="F4425" t="n">
        <v>11</v>
      </c>
      <c r="G4425" t="n">
        <v>20.1563</v>
      </c>
    </row>
    <row r="4426">
      <c r="A4426" t="inlineStr">
        <is>
          <t>Daily_Minor_Stops_2026_09_18.xlsx</t>
        </is>
      </c>
      <c r="B4426" t="inlineStr">
        <is>
          <t>Samridhi 5 Star Line</t>
        </is>
      </c>
      <c r="C4426" s="80" t="n">
        <v>46266</v>
      </c>
      <c r="D4426" t="inlineStr">
        <is>
          <t>FS-HCM-4</t>
        </is>
      </c>
      <c r="E4426" t="inlineStr">
        <is>
          <t>FBX: Overflow At Infeed</t>
        </is>
      </c>
      <c r="F4426" t="n">
        <v>8</v>
      </c>
      <c r="G4426" t="n">
        <v>2.00695</v>
      </c>
    </row>
    <row r="4427">
      <c r="A4427" t="inlineStr">
        <is>
          <t>Daily_Minor_Stops_2026_09_18.xlsx</t>
        </is>
      </c>
      <c r="B4427" t="inlineStr">
        <is>
          <t>Samridhi 5 Star Line</t>
        </is>
      </c>
      <c r="C4427" s="80" t="n">
        <v>46266</v>
      </c>
      <c r="D4427" t="inlineStr">
        <is>
          <t>FS-HRM-5</t>
        </is>
      </c>
      <c r="E4427" t="inlineStr">
        <is>
          <t>Position Error-2</t>
        </is>
      </c>
      <c r="F4427" t="n">
        <v>10</v>
      </c>
      <c r="G4427" t="n">
        <v>3.1665</v>
      </c>
    </row>
    <row r="4428">
      <c r="A4428" t="inlineStr">
        <is>
          <t>Daily_Minor_Stops_2026_09_18.xlsx</t>
        </is>
      </c>
      <c r="B4428" t="inlineStr">
        <is>
          <t>Samridhi 5 Star Line</t>
        </is>
      </c>
      <c r="C4428" s="80" t="n">
        <v>46266</v>
      </c>
      <c r="D4428" t="inlineStr">
        <is>
          <t>FS-HRM-5</t>
        </is>
      </c>
      <c r="E4428" t="inlineStr">
        <is>
          <t>Cover Machine Outfeed Open</t>
        </is>
      </c>
      <c r="F4428" t="n">
        <v>7</v>
      </c>
      <c r="G4428" t="n">
        <v>5.49028333333333</v>
      </c>
    </row>
    <row r="4429">
      <c r="A4429" t="inlineStr">
        <is>
          <t>Daily_Minor_Stops_2026_09_18.xlsx</t>
        </is>
      </c>
      <c r="B4429" t="inlineStr">
        <is>
          <t>Samridhi 5 Star Line</t>
        </is>
      </c>
      <c r="C4429" s="80" t="n">
        <v>46266</v>
      </c>
      <c r="D4429" t="inlineStr">
        <is>
          <t>FS-TTLi-1</t>
        </is>
      </c>
      <c r="E4429" t="inlineStr">
        <is>
          <t>LOD/TGR11: Robot-Gripper Sensor Fault</t>
        </is>
      </c>
      <c r="F4429" t="n">
        <v>4</v>
      </c>
      <c r="G4429" t="n">
        <v>2.33486666666667</v>
      </c>
    </row>
    <row r="4430">
      <c r="A4430" t="inlineStr">
        <is>
          <t>Daily_Minor_Stops_2026_09_18.xlsx</t>
        </is>
      </c>
      <c r="B4430" t="inlineStr">
        <is>
          <t>Samridhi 5 Star Line</t>
        </is>
      </c>
      <c r="C4430" s="80" t="n">
        <v>46266</v>
      </c>
      <c r="D4430" t="inlineStr">
        <is>
          <t>FS-TTLi-1</t>
        </is>
      </c>
      <c r="E4430" t="inlineStr">
        <is>
          <t>FOR/BP11: Hand Over Of Blank Failed</t>
        </is>
      </c>
      <c r="F4430" t="n">
        <v>28</v>
      </c>
      <c r="G4430" t="n">
        <v>16.3560166666667</v>
      </c>
    </row>
    <row r="4431">
      <c r="A4431" t="inlineStr">
        <is>
          <t>Daily_Minor_Stops_2026_09_18.xlsx</t>
        </is>
      </c>
      <c r="B4431" t="inlineStr">
        <is>
          <t>Samridhi 5 Star Line</t>
        </is>
      </c>
      <c r="C4431" s="80" t="n">
        <v>46266</v>
      </c>
      <c r="D4431" t="inlineStr">
        <is>
          <t>FS-TTLi-2</t>
        </is>
      </c>
      <c r="E4431" t="inlineStr">
        <is>
          <t>FOR/FT11: Hand Over Failure Of Tray</t>
        </is>
      </c>
      <c r="F4431" t="n">
        <v>15</v>
      </c>
      <c r="G4431" t="n">
        <v>28.6548</v>
      </c>
    </row>
    <row r="4432">
      <c r="A4432" t="inlineStr">
        <is>
          <t>Daily_Minor_Stops_2026_09_18.xlsx</t>
        </is>
      </c>
      <c r="B4432" t="inlineStr">
        <is>
          <t>Samridhi 5 Star Line</t>
        </is>
      </c>
      <c r="C4432" s="80" t="n">
        <v>46266</v>
      </c>
      <c r="D4432" t="inlineStr">
        <is>
          <t>FS-TTLi-2</t>
        </is>
      </c>
      <c r="E4432" t="inlineStr">
        <is>
          <t>FOR/BP11: Hand Over Of Blank Failed</t>
        </is>
      </c>
      <c r="F4432" t="n">
        <v>11</v>
      </c>
      <c r="G4432" t="n">
        <v>8.320216666666671</v>
      </c>
    </row>
    <row r="4433">
      <c r="A4433" t="inlineStr">
        <is>
          <t>Daily_Minor_Stops_2026_09_18.xlsx</t>
        </is>
      </c>
      <c r="B4433" t="inlineStr">
        <is>
          <t>Samridhi 5 Star Line</t>
        </is>
      </c>
      <c r="C4433" s="80" t="n">
        <v>46266</v>
      </c>
      <c r="D4433" t="inlineStr">
        <is>
          <t>FS-TTLi-3</t>
        </is>
      </c>
      <c r="E4433" t="inlineStr">
        <is>
          <t>TTL1X/CS11: Lost Tray In Sliding Area</t>
        </is>
      </c>
      <c r="F4433" t="n">
        <v>11</v>
      </c>
      <c r="G4433" t="n">
        <v>10.65615</v>
      </c>
    </row>
    <row r="4434">
      <c r="A4434" t="inlineStr">
        <is>
          <t>Daily_Minor_Stops_2026_09_18.xlsx</t>
        </is>
      </c>
      <c r="B4434" t="inlineStr">
        <is>
          <t>Samridhi 5 Star Line</t>
        </is>
      </c>
      <c r="C4434" s="80" t="n">
        <v>46266</v>
      </c>
      <c r="D4434" t="inlineStr">
        <is>
          <t>FS-TTLi-3</t>
        </is>
      </c>
      <c r="E4434" t="inlineStr">
        <is>
          <t>FOR/FT11: Hand Over Failure Of Tray</t>
        </is>
      </c>
      <c r="F4434" t="n">
        <v>25</v>
      </c>
      <c r="G4434" t="n">
        <v>25.34295</v>
      </c>
    </row>
    <row r="4435">
      <c r="A4435" t="inlineStr">
        <is>
          <t>Daily_Minor_Stops_2026_09_18.xlsx</t>
        </is>
      </c>
      <c r="B4435" t="inlineStr">
        <is>
          <t>Samridhi 5 Star Line</t>
        </is>
      </c>
      <c r="C4435" s="80" t="n">
        <v>46266</v>
      </c>
      <c r="D4435" t="inlineStr">
        <is>
          <t>FS-TTLi-4</t>
        </is>
      </c>
      <c r="E4435" t="inlineStr">
        <is>
          <t>LOD/PGR11: Train Didn'T Catch Up Fast</t>
        </is>
      </c>
      <c r="F4435" t="n">
        <v>2</v>
      </c>
      <c r="G4435" t="n">
        <v>1.5005</v>
      </c>
    </row>
    <row r="4436">
      <c r="A4436" t="inlineStr">
        <is>
          <t>Daily_Minor_Stops_2026_09_18.xlsx</t>
        </is>
      </c>
      <c r="B4436" t="inlineStr">
        <is>
          <t>Samridhi 5 Star Line</t>
        </is>
      </c>
      <c r="C4436" s="80" t="n">
        <v>46266</v>
      </c>
      <c r="D4436" t="inlineStr">
        <is>
          <t>FS-TTLi-4</t>
        </is>
      </c>
      <c r="E4436" t="inlineStr">
        <is>
          <t>FOR/BP11: Hand Over Of Blank Failed</t>
        </is>
      </c>
      <c r="F4436" t="n">
        <v>14</v>
      </c>
      <c r="G4436" t="n">
        <v>8.81283333333333</v>
      </c>
    </row>
    <row r="4437">
      <c r="A4437" t="inlineStr">
        <is>
          <t>Daily_Minor_Stops_2026_09_18.xlsx</t>
        </is>
      </c>
      <c r="B4437" t="inlineStr">
        <is>
          <t>Samridhi 5 Star Line</t>
        </is>
      </c>
      <c r="C4437" s="80" t="n">
        <v>46266</v>
      </c>
      <c r="D4437" t="inlineStr">
        <is>
          <t>FS-TTM-5</t>
        </is>
      </c>
      <c r="E4437" t="inlineStr">
        <is>
          <t>Pusher Drop-Sensor Fault</t>
        </is>
      </c>
      <c r="F4437" t="n">
        <v>4</v>
      </c>
      <c r="G4437" t="n">
        <v>1.67535</v>
      </c>
    </row>
    <row r="4438">
      <c r="A4438" t="inlineStr">
        <is>
          <t>Daily_Minor_Stops_2026_09_18.xlsx</t>
        </is>
      </c>
      <c r="B4438" t="inlineStr">
        <is>
          <t>Samridhi 5 Star Line</t>
        </is>
      </c>
      <c r="C4438" s="80" t="n">
        <v>46266</v>
      </c>
      <c r="D4438" t="inlineStr">
        <is>
          <t>FS-TTM-5</t>
        </is>
      </c>
      <c r="E4438" t="inlineStr">
        <is>
          <t>Drive Fault-2</t>
        </is>
      </c>
      <c r="F4438" t="n">
        <v>3</v>
      </c>
      <c r="G4438" t="n">
        <v>1.66733333333333</v>
      </c>
    </row>
    <row r="4439">
      <c r="A4439" t="inlineStr">
        <is>
          <t>Daily_Minor_Stops_2026_09_18.xlsx</t>
        </is>
      </c>
      <c r="B4439" t="inlineStr">
        <is>
          <t>Samridhi 5 Star Line</t>
        </is>
      </c>
      <c r="C4439" s="80" t="n">
        <v>46267</v>
      </c>
      <c r="D4439" t="inlineStr">
        <is>
          <t>FS-HCM-1</t>
        </is>
      </c>
      <c r="E4439" t="inlineStr">
        <is>
          <t>HXX: Film Is Broken</t>
        </is>
      </c>
      <c r="F4439" t="n">
        <v>9</v>
      </c>
      <c r="G4439" t="n">
        <v>4.34208333333333</v>
      </c>
    </row>
    <row r="4440">
      <c r="A4440" t="inlineStr">
        <is>
          <t>Daily_Minor_Stops_2026_09_18.xlsx</t>
        </is>
      </c>
      <c r="B4440" t="inlineStr">
        <is>
          <t>Samridhi 5 Star Line</t>
        </is>
      </c>
      <c r="C4440" s="80" t="n">
        <v>46267</v>
      </c>
      <c r="D4440" t="inlineStr">
        <is>
          <t>FS-HCM-1</t>
        </is>
      </c>
      <c r="E4440" t="inlineStr">
        <is>
          <t>FBX: Jam At Infeed</t>
        </is>
      </c>
      <c r="F4440" t="n">
        <v>12</v>
      </c>
      <c r="G4440" t="n">
        <v>10.8253</v>
      </c>
    </row>
    <row r="4441">
      <c r="A4441" t="inlineStr">
        <is>
          <t>Daily_Minor_Stops_2026_09_18.xlsx</t>
        </is>
      </c>
      <c r="B4441" t="inlineStr">
        <is>
          <t>Samridhi 5 Star Line</t>
        </is>
      </c>
      <c r="C4441" s="80" t="n">
        <v>46267</v>
      </c>
      <c r="D4441" t="inlineStr">
        <is>
          <t>FS-HCM-2</t>
        </is>
      </c>
      <c r="E4441" t="inlineStr">
        <is>
          <t>HXX: Double Package Rejected many times</t>
        </is>
      </c>
      <c r="F4441" t="n">
        <v>17</v>
      </c>
      <c r="G4441" t="n">
        <v>19.8536666666667</v>
      </c>
    </row>
    <row r="4442">
      <c r="A4442" t="inlineStr">
        <is>
          <t>Daily_Minor_Stops_2026_09_18.xlsx</t>
        </is>
      </c>
      <c r="B4442" t="inlineStr">
        <is>
          <t>Samridhi 5 Star Line</t>
        </is>
      </c>
      <c r="C4442" s="80" t="n">
        <v>46267</v>
      </c>
      <c r="D4442" t="inlineStr">
        <is>
          <t>FS-HCM-2</t>
        </is>
      </c>
      <c r="E4442" t="inlineStr">
        <is>
          <t>FBX: Jam At Infeed</t>
        </is>
      </c>
      <c r="F4442" t="n">
        <v>24</v>
      </c>
      <c r="G4442" t="n">
        <v>9.325749999999999</v>
      </c>
    </row>
    <row r="4443">
      <c r="A4443" t="inlineStr">
        <is>
          <t>Daily_Minor_Stops_2026_09_18.xlsx</t>
        </is>
      </c>
      <c r="B4443" t="inlineStr">
        <is>
          <t>Samridhi 5 Star Line</t>
        </is>
      </c>
      <c r="C4443" s="80" t="n">
        <v>46267</v>
      </c>
      <c r="D4443" t="inlineStr">
        <is>
          <t>FS-HCM-3</t>
        </is>
      </c>
      <c r="E4443" t="inlineStr">
        <is>
          <t>HXX: Film Is Broken</t>
        </is>
      </c>
      <c r="F4443" t="n">
        <v>10</v>
      </c>
      <c r="G4443" t="n">
        <v>6.66311666666667</v>
      </c>
    </row>
    <row r="4444">
      <c r="A4444" t="inlineStr">
        <is>
          <t>Daily_Minor_Stops_2026_09_18.xlsx</t>
        </is>
      </c>
      <c r="B4444" t="inlineStr">
        <is>
          <t>Samridhi 5 Star Line</t>
        </is>
      </c>
      <c r="C4444" s="80" t="n">
        <v>46267</v>
      </c>
      <c r="D4444" t="inlineStr">
        <is>
          <t>FS-HCM-3</t>
        </is>
      </c>
      <c r="E4444" t="inlineStr">
        <is>
          <t>FBX: Jam At Infeed</t>
        </is>
      </c>
      <c r="F4444" t="n">
        <v>16</v>
      </c>
      <c r="G4444" t="n">
        <v>7.34983333333333</v>
      </c>
    </row>
    <row r="4445">
      <c r="A4445" t="inlineStr">
        <is>
          <t>Daily_Minor_Stops_2026_09_18.xlsx</t>
        </is>
      </c>
      <c r="B4445" t="inlineStr">
        <is>
          <t>Samridhi 5 Star Line</t>
        </is>
      </c>
      <c r="C4445" s="80" t="n">
        <v>46267</v>
      </c>
      <c r="D4445" t="inlineStr">
        <is>
          <t>FS-HCM-4</t>
        </is>
      </c>
      <c r="E4445" t="inlineStr">
        <is>
          <t>HXX: Film Is Broken</t>
        </is>
      </c>
      <c r="F4445" t="n">
        <v>7</v>
      </c>
      <c r="G4445" t="n">
        <v>3.32861666666667</v>
      </c>
    </row>
    <row r="4446">
      <c r="A4446" t="inlineStr">
        <is>
          <t>Daily_Minor_Stops_2026_09_18.xlsx</t>
        </is>
      </c>
      <c r="B4446" t="inlineStr">
        <is>
          <t>Samridhi 5 Star Line</t>
        </is>
      </c>
      <c r="C4446" s="80" t="n">
        <v>46267</v>
      </c>
      <c r="D4446" t="inlineStr">
        <is>
          <t>FS-HCM-4</t>
        </is>
      </c>
      <c r="E4446" t="inlineStr">
        <is>
          <t>FBX: Overflow At Infeed</t>
        </is>
      </c>
      <c r="F4446" t="n">
        <v>5</v>
      </c>
      <c r="G4446" t="n">
        <v>0.993966666666667</v>
      </c>
    </row>
    <row r="4447">
      <c r="A4447" t="inlineStr">
        <is>
          <t>Daily_Minor_Stops_2026_09_18.xlsx</t>
        </is>
      </c>
      <c r="B4447" t="inlineStr">
        <is>
          <t>Samridhi 5 Star Line</t>
        </is>
      </c>
      <c r="C4447" s="80" t="n">
        <v>46267</v>
      </c>
      <c r="D4447" t="inlineStr">
        <is>
          <t>FS-HRM-5</t>
        </is>
      </c>
      <c r="E4447" t="inlineStr">
        <is>
          <t>Film Is Broken-1</t>
        </is>
      </c>
      <c r="F4447" t="n">
        <v>3</v>
      </c>
      <c r="G4447" t="n">
        <v>4.49373333333333</v>
      </c>
    </row>
    <row r="4448">
      <c r="A4448" t="inlineStr">
        <is>
          <t>Daily_Minor_Stops_2026_09_18.xlsx</t>
        </is>
      </c>
      <c r="B4448" t="inlineStr">
        <is>
          <t>Samridhi 5 Star Line</t>
        </is>
      </c>
      <c r="C4448" s="80" t="n">
        <v>46267</v>
      </c>
      <c r="D4448" t="inlineStr">
        <is>
          <t>FS-HRM-5</t>
        </is>
      </c>
      <c r="E4448" t="inlineStr">
        <is>
          <t>Cover Machine Outfeed Open</t>
        </is>
      </c>
      <c r="F4448" t="n">
        <v>5</v>
      </c>
      <c r="G4448" t="n">
        <v>2.33988333333333</v>
      </c>
    </row>
    <row r="4449">
      <c r="A4449" t="inlineStr">
        <is>
          <t>Daily_Minor_Stops_2026_09_18.xlsx</t>
        </is>
      </c>
      <c r="B4449" t="inlineStr">
        <is>
          <t>Samridhi 5 Star Line</t>
        </is>
      </c>
      <c r="C4449" s="80" t="n">
        <v>46267</v>
      </c>
      <c r="D4449" t="inlineStr">
        <is>
          <t>FS-TTLi-1</t>
        </is>
      </c>
      <c r="E4449" t="inlineStr">
        <is>
          <t>FOR/FT11: Hand Over Failure Of Tray</t>
        </is>
      </c>
      <c r="F4449" t="n">
        <v>12</v>
      </c>
      <c r="G4449" t="n">
        <v>5.33293333333333</v>
      </c>
    </row>
    <row r="4450">
      <c r="A4450" t="inlineStr">
        <is>
          <t>Daily_Minor_Stops_2026_09_18.xlsx</t>
        </is>
      </c>
      <c r="B4450" t="inlineStr">
        <is>
          <t>Samridhi 5 Star Line</t>
        </is>
      </c>
      <c r="C4450" s="80" t="n">
        <v>46267</v>
      </c>
      <c r="D4450" t="inlineStr">
        <is>
          <t>FS-TTLi-1</t>
        </is>
      </c>
      <c r="E4450" t="inlineStr">
        <is>
          <t>FOR/BP11: Hand Over Of Blank Failed</t>
        </is>
      </c>
      <c r="F4450" t="n">
        <v>48</v>
      </c>
      <c r="G4450" t="n">
        <v>25.9819</v>
      </c>
    </row>
    <row r="4451">
      <c r="A4451" t="inlineStr">
        <is>
          <t>Daily_Minor_Stops_2026_09_18.xlsx</t>
        </is>
      </c>
      <c r="B4451" t="inlineStr">
        <is>
          <t>Samridhi 5 Star Line</t>
        </is>
      </c>
      <c r="C4451" s="80" t="n">
        <v>46267</v>
      </c>
      <c r="D4451" t="inlineStr">
        <is>
          <t>FS-TTLi-2</t>
        </is>
      </c>
      <c r="E4451" t="inlineStr">
        <is>
          <t>TTL1X/CS11: Lost Tray In Sliding Area</t>
        </is>
      </c>
      <c r="F4451" t="n">
        <v>8</v>
      </c>
      <c r="G4451" t="n">
        <v>4.33698333333333</v>
      </c>
    </row>
    <row r="4452">
      <c r="A4452" t="inlineStr">
        <is>
          <t>Daily_Minor_Stops_2026_09_18.xlsx</t>
        </is>
      </c>
      <c r="B4452" t="inlineStr">
        <is>
          <t>Samridhi 5 Star Line</t>
        </is>
      </c>
      <c r="C4452" s="80" t="n">
        <v>46267</v>
      </c>
      <c r="D4452" t="inlineStr">
        <is>
          <t>FS-TTLi-2</t>
        </is>
      </c>
      <c r="E4452" t="inlineStr">
        <is>
          <t>FOR/FT11: Hand Over Failure Of Tray</t>
        </is>
      </c>
      <c r="F4452" t="n">
        <v>8</v>
      </c>
      <c r="G4452" t="n">
        <v>2.02301666666667</v>
      </c>
    </row>
    <row r="4453">
      <c r="A4453" t="inlineStr">
        <is>
          <t>Daily_Minor_Stops_2026_09_18.xlsx</t>
        </is>
      </c>
      <c r="B4453" t="inlineStr">
        <is>
          <t>Samridhi 5 Star Line</t>
        </is>
      </c>
      <c r="C4453" s="80" t="n">
        <v>46267</v>
      </c>
      <c r="D4453" t="inlineStr">
        <is>
          <t>FS-TTLi-3</t>
        </is>
      </c>
      <c r="E4453" t="inlineStr">
        <is>
          <t>FOR/FT11: Hand Over Failure Of Tray</t>
        </is>
      </c>
      <c r="F4453" t="n">
        <v>6</v>
      </c>
      <c r="G4453" t="n">
        <v>2.01431666666667</v>
      </c>
    </row>
    <row r="4454">
      <c r="A4454" t="inlineStr">
        <is>
          <t>Daily_Minor_Stops_2026_09_18.xlsx</t>
        </is>
      </c>
      <c r="B4454" t="inlineStr">
        <is>
          <t>Samridhi 5 Star Line</t>
        </is>
      </c>
      <c r="C4454" s="80" t="n">
        <v>46267</v>
      </c>
      <c r="D4454" t="inlineStr">
        <is>
          <t>FS-TTLi-3</t>
        </is>
      </c>
      <c r="E4454" t="inlineStr">
        <is>
          <t>FOR/BP11: Hand Over Of Blank Failed</t>
        </is>
      </c>
      <c r="F4454" t="n">
        <v>4</v>
      </c>
      <c r="G4454" t="n">
        <v>3.00635</v>
      </c>
    </row>
    <row r="4455">
      <c r="A4455" t="inlineStr">
        <is>
          <t>Daily_Minor_Stops_2026_09_18.xlsx</t>
        </is>
      </c>
      <c r="B4455" t="inlineStr">
        <is>
          <t>Samridhi 5 Star Line</t>
        </is>
      </c>
      <c r="C4455" s="80" t="n">
        <v>46267</v>
      </c>
      <c r="D4455" t="inlineStr">
        <is>
          <t>FS-TTLi-4</t>
        </is>
      </c>
      <c r="E4455" t="inlineStr">
        <is>
          <t>FOR/BP11: Hand Over Of Blank Failed</t>
        </is>
      </c>
      <c r="F4455" t="n">
        <v>4</v>
      </c>
      <c r="G4455" t="n">
        <v>3.66896666666667</v>
      </c>
    </row>
    <row r="4456">
      <c r="A4456" t="inlineStr">
        <is>
          <t>Daily_Minor_Stops_2026_09_18.xlsx</t>
        </is>
      </c>
      <c r="B4456" t="inlineStr">
        <is>
          <t>Samridhi 5 Star Line</t>
        </is>
      </c>
      <c r="C4456" s="80" t="n">
        <v>46267</v>
      </c>
      <c r="D4456" t="inlineStr">
        <is>
          <t>FS-TTM-5</t>
        </is>
      </c>
      <c r="E4456" t="inlineStr">
        <is>
          <t>Transport Fault</t>
        </is>
      </c>
      <c r="F4456" t="n">
        <v>3</v>
      </c>
      <c r="G4456" t="n">
        <v>105.009983333333</v>
      </c>
    </row>
    <row r="4457">
      <c r="A4457" t="inlineStr">
        <is>
          <t>Daily_Minor_Stops_2026_09_18.xlsx</t>
        </is>
      </c>
      <c r="B4457" t="inlineStr">
        <is>
          <t>Samridhi 5 Star Line</t>
        </is>
      </c>
      <c r="C4457" s="80" t="n">
        <v>46267</v>
      </c>
      <c r="D4457" t="inlineStr">
        <is>
          <t>FS-TTM-5</t>
        </is>
      </c>
      <c r="E4457" t="inlineStr">
        <is>
          <t>Infeed Crash</t>
        </is>
      </c>
      <c r="F4457" t="n">
        <v>8</v>
      </c>
      <c r="G4457" t="n">
        <v>5.49516666666667</v>
      </c>
    </row>
    <row r="4458">
      <c r="A4458" t="inlineStr">
        <is>
          <t>Daily_Minor_Stops_2026_09_18.xlsx</t>
        </is>
      </c>
      <c r="B4458" t="inlineStr">
        <is>
          <t>Samridhi 5 Star Line</t>
        </is>
      </c>
      <c r="C4458" s="80" t="n">
        <v>46268</v>
      </c>
      <c r="D4458" t="inlineStr">
        <is>
          <t>FS-HCM-1</t>
        </is>
      </c>
      <c r="E4458" t="inlineStr">
        <is>
          <t>HXX: Film Is Broken</t>
        </is>
      </c>
      <c r="F4458" t="n">
        <v>11</v>
      </c>
      <c r="G4458" t="n">
        <v>22.0062166666667</v>
      </c>
    </row>
    <row r="4459">
      <c r="A4459" t="inlineStr">
        <is>
          <t>Daily_Minor_Stops_2026_09_18.xlsx</t>
        </is>
      </c>
      <c r="B4459" t="inlineStr">
        <is>
          <t>Samridhi 5 Star Line</t>
        </is>
      </c>
      <c r="C4459" s="80" t="n">
        <v>46268</v>
      </c>
      <c r="D4459" t="inlineStr">
        <is>
          <t>FS-HCM-1</t>
        </is>
      </c>
      <c r="E4459" t="inlineStr">
        <is>
          <t>FBX: Jam At Infeed</t>
        </is>
      </c>
      <c r="F4459" t="n">
        <v>18</v>
      </c>
      <c r="G4459" t="n">
        <v>13.5131</v>
      </c>
    </row>
    <row r="4460">
      <c r="A4460" t="inlineStr">
        <is>
          <t>Daily_Minor_Stops_2026_09_18.xlsx</t>
        </is>
      </c>
      <c r="B4460" t="inlineStr">
        <is>
          <t>Samridhi 5 Star Line</t>
        </is>
      </c>
      <c r="C4460" s="80" t="n">
        <v>46268</v>
      </c>
      <c r="D4460" t="inlineStr">
        <is>
          <t>FS-HCM-2</t>
        </is>
      </c>
      <c r="E4460" t="inlineStr">
        <is>
          <t>HXX: Double Package Rejected many times</t>
        </is>
      </c>
      <c r="F4460" t="n">
        <v>22</v>
      </c>
      <c r="G4460" t="n">
        <v>18.5205333333333</v>
      </c>
    </row>
    <row r="4461">
      <c r="A4461" t="inlineStr">
        <is>
          <t>Daily_Minor_Stops_2026_09_18.xlsx</t>
        </is>
      </c>
      <c r="B4461" t="inlineStr">
        <is>
          <t>Samridhi 5 Star Line</t>
        </is>
      </c>
      <c r="C4461" s="80" t="n">
        <v>46268</v>
      </c>
      <c r="D4461" t="inlineStr">
        <is>
          <t>FS-HCM-2</t>
        </is>
      </c>
      <c r="E4461" t="inlineStr">
        <is>
          <t>Cover Machine Discharge Open</t>
        </is>
      </c>
      <c r="F4461" t="n">
        <v>20</v>
      </c>
      <c r="G4461" t="n">
        <v>23.49855</v>
      </c>
    </row>
    <row r="4462">
      <c r="A4462" t="inlineStr">
        <is>
          <t>Daily_Minor_Stops_2026_09_18.xlsx</t>
        </is>
      </c>
      <c r="B4462" t="inlineStr">
        <is>
          <t>Samridhi 5 Star Line</t>
        </is>
      </c>
      <c r="C4462" s="80" t="n">
        <v>46268</v>
      </c>
      <c r="D4462" t="inlineStr">
        <is>
          <t>FS-HCM-3</t>
        </is>
      </c>
      <c r="E4462" t="inlineStr">
        <is>
          <t>HXX: Film Is Broken</t>
        </is>
      </c>
      <c r="F4462" t="n">
        <v>25</v>
      </c>
      <c r="G4462" t="n">
        <v>15.1648333333333</v>
      </c>
    </row>
    <row r="4463">
      <c r="A4463" t="inlineStr">
        <is>
          <t>Daily_Minor_Stops_2026_09_18.xlsx</t>
        </is>
      </c>
      <c r="B4463" t="inlineStr">
        <is>
          <t>Samridhi 5 Star Line</t>
        </is>
      </c>
      <c r="C4463" s="80" t="n">
        <v>46268</v>
      </c>
      <c r="D4463" t="inlineStr">
        <is>
          <t>FS-HCM-3</t>
        </is>
      </c>
      <c r="E4463" t="inlineStr">
        <is>
          <t>FBX: Jam At Infeed</t>
        </is>
      </c>
      <c r="F4463" t="n">
        <v>27</v>
      </c>
      <c r="G4463" t="n">
        <v>16.8258833333333</v>
      </c>
    </row>
    <row r="4464">
      <c r="A4464" t="inlineStr">
        <is>
          <t>Daily_Minor_Stops_2026_09_18.xlsx</t>
        </is>
      </c>
      <c r="B4464" t="inlineStr">
        <is>
          <t>Samridhi 5 Star Line</t>
        </is>
      </c>
      <c r="C4464" s="80" t="n">
        <v>46268</v>
      </c>
      <c r="D4464" t="inlineStr">
        <is>
          <t>FS-HCM-4</t>
        </is>
      </c>
      <c r="E4464" t="inlineStr">
        <is>
          <t>HXX: Too Many Consecutive Rejects</t>
        </is>
      </c>
      <c r="F4464" t="n">
        <v>10</v>
      </c>
      <c r="G4464" t="n">
        <v>6.50871666666667</v>
      </c>
    </row>
    <row r="4465">
      <c r="A4465" t="inlineStr">
        <is>
          <t>Daily_Minor_Stops_2026_09_18.xlsx</t>
        </is>
      </c>
      <c r="B4465" t="inlineStr">
        <is>
          <t>Samridhi 5 Star Line</t>
        </is>
      </c>
      <c r="C4465" s="80" t="n">
        <v>46268</v>
      </c>
      <c r="D4465" t="inlineStr">
        <is>
          <t>FS-HCM-4</t>
        </is>
      </c>
      <c r="E4465" t="inlineStr">
        <is>
          <t>FBX: Overflow At Infeed</t>
        </is>
      </c>
      <c r="F4465" t="n">
        <v>11</v>
      </c>
      <c r="G4465" t="n">
        <v>5.32228333333333</v>
      </c>
    </row>
    <row r="4466">
      <c r="A4466" t="inlineStr">
        <is>
          <t>Daily_Minor_Stops_2026_09_18.xlsx</t>
        </is>
      </c>
      <c r="B4466" t="inlineStr">
        <is>
          <t>Samridhi 5 Star Line</t>
        </is>
      </c>
      <c r="C4466" s="80" t="n">
        <v>46268</v>
      </c>
      <c r="D4466" t="inlineStr">
        <is>
          <t>FS-HRM-5</t>
        </is>
      </c>
      <c r="E4466" t="inlineStr">
        <is>
          <t>Not Ready-2</t>
        </is>
      </c>
      <c r="F4466" t="n">
        <v>6</v>
      </c>
      <c r="G4466" t="n">
        <v>6.16765</v>
      </c>
    </row>
    <row r="4467">
      <c r="A4467" t="inlineStr">
        <is>
          <t>Daily_Minor_Stops_2026_09_18.xlsx</t>
        </is>
      </c>
      <c r="B4467" t="inlineStr">
        <is>
          <t>Samridhi 5 Star Line</t>
        </is>
      </c>
      <c r="C4467" s="80" t="n">
        <v>46268</v>
      </c>
      <c r="D4467" t="inlineStr">
        <is>
          <t>FS-HRM-5</t>
        </is>
      </c>
      <c r="E4467" t="inlineStr">
        <is>
          <t>Main Cover Open</t>
        </is>
      </c>
      <c r="F4467" t="n">
        <v>3</v>
      </c>
      <c r="G4467" t="n">
        <v>2.50851666666667</v>
      </c>
    </row>
    <row r="4468">
      <c r="A4468" t="inlineStr">
        <is>
          <t>Daily_Minor_Stops_2026_09_18.xlsx</t>
        </is>
      </c>
      <c r="B4468" t="inlineStr">
        <is>
          <t>Samridhi 5 Star Line</t>
        </is>
      </c>
      <c r="C4468" s="80" t="n">
        <v>46268</v>
      </c>
      <c r="D4468" t="inlineStr">
        <is>
          <t>FS-TTLi-1</t>
        </is>
      </c>
      <c r="E4468" t="inlineStr">
        <is>
          <t>LOD/TGR11: Robot-Gripper Sensor Fault</t>
        </is>
      </c>
      <c r="F4468" t="n">
        <v>6</v>
      </c>
      <c r="G4468" t="n">
        <v>2.0086</v>
      </c>
    </row>
    <row r="4469">
      <c r="A4469" t="inlineStr">
        <is>
          <t>Daily_Minor_Stops_2026_09_18.xlsx</t>
        </is>
      </c>
      <c r="B4469" t="inlineStr">
        <is>
          <t>Samridhi 5 Star Line</t>
        </is>
      </c>
      <c r="C4469" s="80" t="n">
        <v>46268</v>
      </c>
      <c r="D4469" t="inlineStr">
        <is>
          <t>FS-TTLi-1</t>
        </is>
      </c>
      <c r="E4469" t="inlineStr">
        <is>
          <t>FOR/BP11: Hand Over Of Blank Failed</t>
        </is>
      </c>
      <c r="F4469" t="n">
        <v>10</v>
      </c>
      <c r="G4469" t="n">
        <v>8.152483333333331</v>
      </c>
    </row>
    <row r="4470">
      <c r="A4470" t="inlineStr">
        <is>
          <t>Daily_Minor_Stops_2026_09_18.xlsx</t>
        </is>
      </c>
      <c r="B4470" t="inlineStr">
        <is>
          <t>Samridhi 5 Star Line</t>
        </is>
      </c>
      <c r="C4470" s="80" t="n">
        <v>46268</v>
      </c>
      <c r="D4470" t="inlineStr">
        <is>
          <t>FS-TTLi-2</t>
        </is>
      </c>
      <c r="E4470" t="inlineStr">
        <is>
          <t>TTL1X/CS11: Lost Tray In Sliding Area</t>
        </is>
      </c>
      <c r="F4470" t="n">
        <v>7</v>
      </c>
      <c r="G4470" t="n">
        <v>5.16711666666667</v>
      </c>
    </row>
    <row r="4471">
      <c r="A4471" t="inlineStr">
        <is>
          <t>Daily_Minor_Stops_2026_09_18.xlsx</t>
        </is>
      </c>
      <c r="B4471" t="inlineStr">
        <is>
          <t>Samridhi 5 Star Line</t>
        </is>
      </c>
      <c r="C4471" s="80" t="n">
        <v>46268</v>
      </c>
      <c r="D4471" t="inlineStr">
        <is>
          <t>FS-TTLi-2</t>
        </is>
      </c>
      <c r="E4471" t="inlineStr">
        <is>
          <t>LOD/TGR11: Robot-Gripper Sensor Fault</t>
        </is>
      </c>
      <c r="F4471" t="n">
        <v>7</v>
      </c>
      <c r="G4471" t="n">
        <v>4.81688333333333</v>
      </c>
    </row>
    <row r="4472">
      <c r="A4472" t="inlineStr">
        <is>
          <t>Daily_Minor_Stops_2026_09_18.xlsx</t>
        </is>
      </c>
      <c r="B4472" t="inlineStr">
        <is>
          <t>Samridhi 5 Star Line</t>
        </is>
      </c>
      <c r="C4472" s="80" t="n">
        <v>46268</v>
      </c>
      <c r="D4472" t="inlineStr">
        <is>
          <t>FS-TTLi-3</t>
        </is>
      </c>
      <c r="E4472" t="inlineStr">
        <is>
          <t>TTL1X/CS11: Lost Tray In Sliding Area</t>
        </is>
      </c>
      <c r="F4472" t="n">
        <v>4</v>
      </c>
      <c r="G4472" t="n">
        <v>2.00648333333333</v>
      </c>
    </row>
    <row r="4473">
      <c r="A4473" t="inlineStr">
        <is>
          <t>Daily_Minor_Stops_2026_09_18.xlsx</t>
        </is>
      </c>
      <c r="B4473" t="inlineStr">
        <is>
          <t>Samridhi 5 Star Line</t>
        </is>
      </c>
      <c r="C4473" s="80" t="n">
        <v>46268</v>
      </c>
      <c r="D4473" t="inlineStr">
        <is>
          <t>FS-TTLi-3</t>
        </is>
      </c>
      <c r="E4473" t="inlineStr">
        <is>
          <t>CLO/CT11: Axis1 Position Error</t>
        </is>
      </c>
      <c r="F4473" t="n">
        <v>4</v>
      </c>
      <c r="G4473" t="n">
        <v>5.33438333333333</v>
      </c>
    </row>
    <row r="4474">
      <c r="A4474" t="inlineStr">
        <is>
          <t>Daily_Minor_Stops_2026_09_18.xlsx</t>
        </is>
      </c>
      <c r="B4474" t="inlineStr">
        <is>
          <t>Samridhi 5 Star Line</t>
        </is>
      </c>
      <c r="C4474" s="80" t="n">
        <v>46268</v>
      </c>
      <c r="D4474" t="inlineStr">
        <is>
          <t>FS-TTLi-4</t>
        </is>
      </c>
      <c r="E4474" t="inlineStr">
        <is>
          <t>TTL1X/CS11: Lost Tray In Sliding Area</t>
        </is>
      </c>
      <c r="F4474" t="n">
        <v>2</v>
      </c>
      <c r="G4474" t="n">
        <v>1.83335</v>
      </c>
    </row>
    <row r="4475">
      <c r="A4475" t="inlineStr">
        <is>
          <t>Daily_Minor_Stops_2026_09_18.xlsx</t>
        </is>
      </c>
      <c r="B4475" t="inlineStr">
        <is>
          <t>Samridhi 5 Star Line</t>
        </is>
      </c>
      <c r="C4475" s="80" t="n">
        <v>46268</v>
      </c>
      <c r="D4475" t="inlineStr">
        <is>
          <t>FS-TTLi-4</t>
        </is>
      </c>
      <c r="E4475" t="inlineStr">
        <is>
          <t>LOD/GMS: Air Pressure Too Low</t>
        </is>
      </c>
      <c r="F4475" t="n">
        <v>2</v>
      </c>
      <c r="G4475" t="n">
        <v>10.2581833333333</v>
      </c>
    </row>
    <row r="4476">
      <c r="A4476" t="inlineStr">
        <is>
          <t>Daily_Minor_Stops_2026_09_18.xlsx</t>
        </is>
      </c>
      <c r="B4476" t="inlineStr">
        <is>
          <t>Samridhi 5 Star Line</t>
        </is>
      </c>
      <c r="C4476" s="80" t="n">
        <v>46268</v>
      </c>
      <c r="D4476" t="inlineStr">
        <is>
          <t>FS-TTM-5</t>
        </is>
      </c>
      <c r="E4476" t="inlineStr">
        <is>
          <t>Gripper Crashed-1</t>
        </is>
      </c>
      <c r="F4476" t="n">
        <v>9</v>
      </c>
      <c r="G4476" t="n">
        <v>13.328</v>
      </c>
    </row>
    <row r="4477">
      <c r="A4477" t="inlineStr">
        <is>
          <t>Daily_Minor_Stops_2026_09_18.xlsx</t>
        </is>
      </c>
      <c r="B4477" t="inlineStr">
        <is>
          <t>Samridhi 5 Star Line</t>
        </is>
      </c>
      <c r="C4477" s="80" t="n">
        <v>46268</v>
      </c>
      <c r="D4477" t="inlineStr">
        <is>
          <t>FS-TTM-5</t>
        </is>
      </c>
      <c r="E4477" t="inlineStr">
        <is>
          <t>Carrierpositionerror On Belt 4</t>
        </is>
      </c>
      <c r="F4477" t="n">
        <v>11</v>
      </c>
      <c r="G4477" t="n">
        <v>58.6613</v>
      </c>
    </row>
    <row r="4478">
      <c r="A4478" t="inlineStr">
        <is>
          <t>Daily_Minor_Stops_2026_09_18.xlsx</t>
        </is>
      </c>
      <c r="B4478" t="inlineStr">
        <is>
          <t>Samridhi 5 Star Line</t>
        </is>
      </c>
      <c r="C4478" s="80" t="n">
        <v>46269</v>
      </c>
      <c r="D4478" t="inlineStr">
        <is>
          <t>FS-HCM-1</t>
        </is>
      </c>
      <c r="E4478" t="inlineStr">
        <is>
          <t>FBX: Jam At Infeed</t>
        </is>
      </c>
      <c r="F4478" t="n">
        <v>7</v>
      </c>
      <c r="G4478" t="n">
        <v>3.17548333333333</v>
      </c>
    </row>
    <row r="4479">
      <c r="A4479" t="inlineStr">
        <is>
          <t>Daily_Minor_Stops_2026_09_18.xlsx</t>
        </is>
      </c>
      <c r="B4479" t="inlineStr">
        <is>
          <t>Samridhi 5 Star Line</t>
        </is>
      </c>
      <c r="C4479" s="80" t="n">
        <v>46269</v>
      </c>
      <c r="D4479" t="inlineStr">
        <is>
          <t>FS-HCM-1</t>
        </is>
      </c>
      <c r="E4479" t="inlineStr">
        <is>
          <t>Air Pressure Too Low</t>
        </is>
      </c>
      <c r="F4479" t="n">
        <v>2</v>
      </c>
      <c r="G4479" t="n">
        <v>13.3417666666667</v>
      </c>
    </row>
    <row r="4480">
      <c r="A4480" t="inlineStr">
        <is>
          <t>Daily_Minor_Stops_2026_09_18.xlsx</t>
        </is>
      </c>
      <c r="B4480" t="inlineStr">
        <is>
          <t>Samridhi 5 Star Line</t>
        </is>
      </c>
      <c r="C4480" s="80" t="n">
        <v>46269</v>
      </c>
      <c r="D4480" t="inlineStr">
        <is>
          <t>FS-HCM-2</t>
        </is>
      </c>
      <c r="E4480" t="inlineStr">
        <is>
          <t>HXX: Both Film Reels Are Empty</t>
        </is>
      </c>
      <c r="F4480" t="n">
        <v>7</v>
      </c>
      <c r="G4480" t="n">
        <v>10.9978666666667</v>
      </c>
    </row>
    <row r="4481">
      <c r="A4481" t="inlineStr">
        <is>
          <t>Daily_Minor_Stops_2026_09_18.xlsx</t>
        </is>
      </c>
      <c r="B4481" t="inlineStr">
        <is>
          <t>Samridhi 5 Star Line</t>
        </is>
      </c>
      <c r="C4481" s="80" t="n">
        <v>46269</v>
      </c>
      <c r="D4481" t="inlineStr">
        <is>
          <t>FS-HCM-2</t>
        </is>
      </c>
      <c r="E4481" t="inlineStr">
        <is>
          <t>FBX: Jam At Infeed</t>
        </is>
      </c>
      <c r="F4481" t="n">
        <v>5</v>
      </c>
      <c r="G4481" t="n">
        <v>2.62196666666667</v>
      </c>
    </row>
    <row r="4482">
      <c r="A4482" t="inlineStr">
        <is>
          <t>Daily_Minor_Stops_2026_09_18.xlsx</t>
        </is>
      </c>
      <c r="B4482" t="inlineStr">
        <is>
          <t>Samridhi 5 Star Line</t>
        </is>
      </c>
      <c r="C4482" s="80" t="n">
        <v>46269</v>
      </c>
      <c r="D4482" t="inlineStr">
        <is>
          <t>FS-HCM-3</t>
        </is>
      </c>
      <c r="E4482" t="inlineStr">
        <is>
          <t>FBX: Overflow At Infeed</t>
        </is>
      </c>
      <c r="F4482" t="n">
        <v>6</v>
      </c>
      <c r="G4482" t="n">
        <v>3.3198</v>
      </c>
    </row>
    <row r="4483">
      <c r="A4483" t="inlineStr">
        <is>
          <t>Daily_Minor_Stops_2026_09_18.xlsx</t>
        </is>
      </c>
      <c r="B4483" t="inlineStr">
        <is>
          <t>Samridhi 5 Star Line</t>
        </is>
      </c>
      <c r="C4483" s="80" t="n">
        <v>46269</v>
      </c>
      <c r="D4483" t="inlineStr">
        <is>
          <t>FS-HCM-3</t>
        </is>
      </c>
      <c r="E4483" t="inlineStr">
        <is>
          <t>FBX: Jam At Infeed</t>
        </is>
      </c>
      <c r="F4483" t="n">
        <v>9</v>
      </c>
      <c r="G4483" t="n">
        <v>3.48693333333333</v>
      </c>
    </row>
    <row r="4484">
      <c r="A4484" t="inlineStr">
        <is>
          <t>Daily_Minor_Stops_2026_09_18.xlsx</t>
        </is>
      </c>
      <c r="B4484" t="inlineStr">
        <is>
          <t>Samridhi 5 Star Line</t>
        </is>
      </c>
      <c r="C4484" s="80" t="n">
        <v>46269</v>
      </c>
      <c r="D4484" t="inlineStr">
        <is>
          <t>FS-HCM-4</t>
        </is>
      </c>
      <c r="E4484" t="inlineStr">
        <is>
          <t>FBX: Overflow At Infeed</t>
        </is>
      </c>
      <c r="F4484" t="n">
        <v>4</v>
      </c>
      <c r="G4484" t="n">
        <v>1.83561666666667</v>
      </c>
    </row>
    <row r="4485">
      <c r="A4485" t="inlineStr">
        <is>
          <t>Daily_Minor_Stops_2026_09_18.xlsx</t>
        </is>
      </c>
      <c r="B4485" t="inlineStr">
        <is>
          <t>Samridhi 5 Star Line</t>
        </is>
      </c>
      <c r="C4485" s="80" t="n">
        <v>46269</v>
      </c>
      <c r="D4485" t="inlineStr">
        <is>
          <t>FS-HCM-4</t>
        </is>
      </c>
      <c r="E4485" t="inlineStr">
        <is>
          <t>Cover Folding Box Open</t>
        </is>
      </c>
      <c r="F4485" t="n">
        <v>2</v>
      </c>
      <c r="G4485" t="n">
        <v>0.1734</v>
      </c>
    </row>
    <row r="4486">
      <c r="A4486" t="inlineStr">
        <is>
          <t>Daily_Minor_Stops_2026_09_18.xlsx</t>
        </is>
      </c>
      <c r="B4486" t="inlineStr">
        <is>
          <t>Samridhi 5 Star Line</t>
        </is>
      </c>
      <c r="C4486" s="80" t="n">
        <v>46269</v>
      </c>
      <c r="D4486" t="inlineStr">
        <is>
          <t>FS-HRM-5</t>
        </is>
      </c>
      <c r="E4486" t="inlineStr">
        <is>
          <t>Door Finwheels Open</t>
        </is>
      </c>
      <c r="F4486" t="n">
        <v>2</v>
      </c>
      <c r="G4486" t="n">
        <v>2.16718333333333</v>
      </c>
    </row>
    <row r="4487">
      <c r="A4487" t="inlineStr">
        <is>
          <t>Daily_Minor_Stops_2026_09_18.xlsx</t>
        </is>
      </c>
      <c r="B4487" t="inlineStr">
        <is>
          <t>Samridhi 5 Star Line</t>
        </is>
      </c>
      <c r="C4487" s="80" t="n">
        <v>46269</v>
      </c>
      <c r="D4487" t="inlineStr">
        <is>
          <t>FS-HRM-5</t>
        </is>
      </c>
      <c r="E4487" t="inlineStr">
        <is>
          <t>Circuit Breaker Tripped-1</t>
        </is>
      </c>
      <c r="F4487" t="n">
        <v>2</v>
      </c>
      <c r="G4487" t="n">
        <v>0.666683333333333</v>
      </c>
    </row>
    <row r="4488">
      <c r="A4488" t="inlineStr">
        <is>
          <t>Daily_Minor_Stops_2026_09_18.xlsx</t>
        </is>
      </c>
      <c r="B4488" t="inlineStr">
        <is>
          <t>Samridhi 5 Star Line</t>
        </is>
      </c>
      <c r="C4488" s="80" t="n">
        <v>46269</v>
      </c>
      <c r="D4488" t="inlineStr">
        <is>
          <t>FS-TTLi-1</t>
        </is>
      </c>
      <c r="E4488" t="inlineStr">
        <is>
          <t>TTL1X/CS11: Lost Tray In Sliding Area</t>
        </is>
      </c>
      <c r="F4488" t="n">
        <v>3</v>
      </c>
      <c r="G4488" t="n">
        <v>20.3356333333333</v>
      </c>
    </row>
    <row r="4489">
      <c r="A4489" t="inlineStr">
        <is>
          <t>Daily_Minor_Stops_2026_09_18.xlsx</t>
        </is>
      </c>
      <c r="B4489" t="inlineStr">
        <is>
          <t>Samridhi 5 Star Line</t>
        </is>
      </c>
      <c r="C4489" s="80" t="n">
        <v>46269</v>
      </c>
      <c r="D4489" t="inlineStr">
        <is>
          <t>FS-TTLi-2</t>
        </is>
      </c>
      <c r="E4489" t="inlineStr">
        <is>
          <t>TTL1X/CS11: Lost Tray In Sliding Area</t>
        </is>
      </c>
      <c r="F4489" t="n">
        <v>3</v>
      </c>
      <c r="G4489" t="n">
        <v>33.00435</v>
      </c>
    </row>
    <row r="4490">
      <c r="A4490" t="inlineStr">
        <is>
          <t>Daily_Minor_Stops_2026_09_18.xlsx</t>
        </is>
      </c>
      <c r="B4490" t="inlineStr">
        <is>
          <t>Samridhi 5 Star Line</t>
        </is>
      </c>
      <c r="C4490" s="80" t="n">
        <v>46269</v>
      </c>
      <c r="D4490" t="inlineStr">
        <is>
          <t>FS-TTLi-3</t>
        </is>
      </c>
      <c r="E4490" t="inlineStr">
        <is>
          <t>LOD/TPG11: Move Time Out</t>
        </is>
      </c>
      <c r="F4490" t="n">
        <v>3</v>
      </c>
      <c r="G4490" t="n">
        <v>0.8249</v>
      </c>
    </row>
    <row r="4491">
      <c r="A4491" t="inlineStr">
        <is>
          <t>Daily_Minor_Stops_2026_09_18.xlsx</t>
        </is>
      </c>
      <c r="B4491" t="inlineStr">
        <is>
          <t>Samridhi 5 Star Line</t>
        </is>
      </c>
      <c r="C4491" s="80" t="n">
        <v>46269</v>
      </c>
      <c r="D4491" t="inlineStr">
        <is>
          <t>FS-TTLi-3</t>
        </is>
      </c>
      <c r="E4491" t="inlineStr">
        <is>
          <t>FOR/BP11: Hand Over Of Blank Failed</t>
        </is>
      </c>
      <c r="F4491" t="n">
        <v>10</v>
      </c>
      <c r="G4491" t="n">
        <v>6.3273</v>
      </c>
    </row>
    <row r="4492">
      <c r="A4492" t="inlineStr">
        <is>
          <t>Daily_Minor_Stops_2026_09_18.xlsx</t>
        </is>
      </c>
      <c r="B4492" t="inlineStr">
        <is>
          <t>Samridhi 5 Star Line</t>
        </is>
      </c>
      <c r="C4492" s="80" t="n">
        <v>46269</v>
      </c>
      <c r="D4492" t="inlineStr">
        <is>
          <t>FS-TTLi-4</t>
        </is>
      </c>
      <c r="E4492" t="inlineStr">
        <is>
          <t>LOD/GMS: Air Pressure Too Low</t>
        </is>
      </c>
      <c r="F4492" t="n">
        <v>2</v>
      </c>
      <c r="G4492" t="n">
        <v>1.33386666666667</v>
      </c>
    </row>
    <row r="4493">
      <c r="A4493" t="inlineStr">
        <is>
          <t>Daily_Minor_Stops_2026_09_18.xlsx</t>
        </is>
      </c>
      <c r="B4493" t="inlineStr">
        <is>
          <t>Samridhi 5 Star Line</t>
        </is>
      </c>
      <c r="C4493" s="80" t="n">
        <v>46269</v>
      </c>
      <c r="D4493" t="inlineStr">
        <is>
          <t>FS-TTLi-4</t>
        </is>
      </c>
      <c r="E4493" t="inlineStr">
        <is>
          <t>FOR/BP11: Hand Over Of Blank Failed</t>
        </is>
      </c>
      <c r="F4493" t="n">
        <v>3</v>
      </c>
      <c r="G4493" t="n">
        <v>0.4939</v>
      </c>
    </row>
    <row r="4494">
      <c r="A4494" t="inlineStr">
        <is>
          <t>Daily_Minor_Stops_2026_09_18.xlsx</t>
        </is>
      </c>
      <c r="B4494" t="inlineStr">
        <is>
          <t>Samridhi 5 Star Line</t>
        </is>
      </c>
      <c r="C4494" s="80" t="n">
        <v>46269</v>
      </c>
      <c r="D4494" t="inlineStr">
        <is>
          <t>FS-TTM-5</t>
        </is>
      </c>
      <c r="E4494" t="inlineStr">
        <is>
          <t>Infeed Crash</t>
        </is>
      </c>
      <c r="F4494" t="n">
        <v>3</v>
      </c>
      <c r="G4494" t="n">
        <v>2.16165</v>
      </c>
    </row>
    <row r="4495">
      <c r="A4495" t="inlineStr">
        <is>
          <t>Daily_Minor_Stops_2026_09_18.xlsx</t>
        </is>
      </c>
      <c r="B4495" t="inlineStr">
        <is>
          <t>Samridhi 5 Star Line</t>
        </is>
      </c>
      <c r="C4495" s="80" t="n">
        <v>46269</v>
      </c>
      <c r="D4495" t="inlineStr">
        <is>
          <t>FS-TTM-5</t>
        </is>
      </c>
      <c r="E4495" t="inlineStr">
        <is>
          <t>Gripper Crashed-1</t>
        </is>
      </c>
      <c r="F4495" t="n">
        <v>3</v>
      </c>
      <c r="G4495" t="n">
        <v>0.6677999999999999</v>
      </c>
    </row>
    <row r="4496">
      <c r="A4496" t="inlineStr">
        <is>
          <t>Daily_Minor_Stops_2026_09_18.xlsx</t>
        </is>
      </c>
      <c r="B4496" t="inlineStr">
        <is>
          <t>Samridhi 5 Star Line</t>
        </is>
      </c>
      <c r="C4496" s="80" t="n">
        <v>46270</v>
      </c>
      <c r="D4496" t="inlineStr">
        <is>
          <t>FS-HCM-1</t>
        </is>
      </c>
      <c r="E4496" t="inlineStr">
        <is>
          <t>HXX: Film Is Broken</t>
        </is>
      </c>
      <c r="F4496" t="n">
        <v>10</v>
      </c>
      <c r="G4496" t="n">
        <v>12.1734</v>
      </c>
    </row>
    <row r="4497">
      <c r="A4497" t="inlineStr">
        <is>
          <t>Daily_Minor_Stops_2026_09_18.xlsx</t>
        </is>
      </c>
      <c r="B4497" t="inlineStr">
        <is>
          <t>Samridhi 5 Star Line</t>
        </is>
      </c>
      <c r="C4497" s="80" t="n">
        <v>46270</v>
      </c>
      <c r="D4497" t="inlineStr">
        <is>
          <t>FS-HCM-1</t>
        </is>
      </c>
      <c r="E4497" t="inlineStr">
        <is>
          <t>FBX: Jam At Infeed</t>
        </is>
      </c>
      <c r="F4497" t="n">
        <v>48</v>
      </c>
      <c r="G4497" t="n">
        <v>15.6260166666667</v>
      </c>
    </row>
    <row r="4498">
      <c r="A4498" t="inlineStr">
        <is>
          <t>Daily_Minor_Stops_2026_09_18.xlsx</t>
        </is>
      </c>
      <c r="B4498" t="inlineStr">
        <is>
          <t>Samridhi 5 Star Line</t>
        </is>
      </c>
      <c r="C4498" s="80" t="n">
        <v>46270</v>
      </c>
      <c r="D4498" t="inlineStr">
        <is>
          <t>FS-HCM-2</t>
        </is>
      </c>
      <c r="E4498" t="inlineStr">
        <is>
          <t>FBX: Jam At Infeed</t>
        </is>
      </c>
      <c r="F4498" t="n">
        <v>10</v>
      </c>
      <c r="G4498" t="n">
        <v>1.6753</v>
      </c>
    </row>
    <row r="4499">
      <c r="A4499" t="inlineStr">
        <is>
          <t>Daily_Minor_Stops_2026_09_18.xlsx</t>
        </is>
      </c>
      <c r="B4499" t="inlineStr">
        <is>
          <t>Samridhi 5 Star Line</t>
        </is>
      </c>
      <c r="C4499" s="80" t="n">
        <v>46270</v>
      </c>
      <c r="D4499" t="inlineStr">
        <is>
          <t>FS-HCM-2</t>
        </is>
      </c>
      <c r="E4499" t="inlineStr">
        <is>
          <t>Cover Machine Discharge Open</t>
        </is>
      </c>
      <c r="F4499" t="n">
        <v>8</v>
      </c>
      <c r="G4499" t="n">
        <v>2.00666666666667</v>
      </c>
    </row>
    <row r="4500">
      <c r="A4500" t="inlineStr">
        <is>
          <t>Daily_Minor_Stops_2026_09_18.xlsx</t>
        </is>
      </c>
      <c r="B4500" t="inlineStr">
        <is>
          <t>Samridhi 5 Star Line</t>
        </is>
      </c>
      <c r="C4500" s="80" t="n">
        <v>46270</v>
      </c>
      <c r="D4500" t="inlineStr">
        <is>
          <t>FS-HCM-3</t>
        </is>
      </c>
      <c r="E4500" t="inlineStr">
        <is>
          <t>HXX: Film Is Broken</t>
        </is>
      </c>
      <c r="F4500" t="n">
        <v>10</v>
      </c>
      <c r="G4500" t="n">
        <v>9.82995</v>
      </c>
    </row>
    <row r="4501">
      <c r="A4501" t="inlineStr">
        <is>
          <t>Daily_Minor_Stops_2026_09_18.xlsx</t>
        </is>
      </c>
      <c r="B4501" t="inlineStr">
        <is>
          <t>Samridhi 5 Star Line</t>
        </is>
      </c>
      <c r="C4501" s="80" t="n">
        <v>46270</v>
      </c>
      <c r="D4501" t="inlineStr">
        <is>
          <t>FS-HCM-3</t>
        </is>
      </c>
      <c r="E4501" t="inlineStr">
        <is>
          <t>HXX: Data Printer Not Ready</t>
        </is>
      </c>
      <c r="F4501" t="n">
        <v>9</v>
      </c>
      <c r="G4501" t="n">
        <v>3.17231666666667</v>
      </c>
    </row>
    <row r="4502">
      <c r="A4502" t="inlineStr">
        <is>
          <t>Daily_Minor_Stops_2026_09_18.xlsx</t>
        </is>
      </c>
      <c r="B4502" t="inlineStr">
        <is>
          <t>Samridhi 5 Star Line</t>
        </is>
      </c>
      <c r="C4502" s="80" t="n">
        <v>46270</v>
      </c>
      <c r="D4502" t="inlineStr">
        <is>
          <t>FS-HCM-4</t>
        </is>
      </c>
      <c r="E4502" t="inlineStr">
        <is>
          <t>FBX: Jam At Infeed</t>
        </is>
      </c>
      <c r="F4502" t="n">
        <v>5</v>
      </c>
      <c r="G4502" t="n">
        <v>3.16628333333333</v>
      </c>
    </row>
    <row r="4503">
      <c r="A4503" t="inlineStr">
        <is>
          <t>Daily_Minor_Stops_2026_09_18.xlsx</t>
        </is>
      </c>
      <c r="B4503" t="inlineStr">
        <is>
          <t>Samridhi 5 Star Line</t>
        </is>
      </c>
      <c r="C4503" s="80" t="n">
        <v>46270</v>
      </c>
      <c r="D4503" t="inlineStr">
        <is>
          <t>FS-HCM-4</t>
        </is>
      </c>
      <c r="E4503" t="inlineStr">
        <is>
          <t>Cover Machine Discharge Open</t>
        </is>
      </c>
      <c r="F4503" t="n">
        <v>2</v>
      </c>
      <c r="G4503" t="n">
        <v>5.83555</v>
      </c>
    </row>
    <row r="4504">
      <c r="A4504" t="inlineStr">
        <is>
          <t>Daily_Minor_Stops_2026_09_18.xlsx</t>
        </is>
      </c>
      <c r="B4504" t="inlineStr">
        <is>
          <t>Samridhi 5 Star Line</t>
        </is>
      </c>
      <c r="C4504" s="80" t="n">
        <v>46270</v>
      </c>
      <c r="D4504" t="inlineStr">
        <is>
          <t>FS-HRM-5</t>
        </is>
      </c>
      <c r="E4504" t="inlineStr">
        <is>
          <t>Film Out Of Window</t>
        </is>
      </c>
      <c r="F4504" t="n">
        <v>5</v>
      </c>
      <c r="G4504" t="n">
        <v>1.66061666666667</v>
      </c>
    </row>
    <row r="4505">
      <c r="A4505" t="inlineStr">
        <is>
          <t>Daily_Minor_Stops_2026_09_18.xlsx</t>
        </is>
      </c>
      <c r="B4505" t="inlineStr">
        <is>
          <t>Samridhi 5 Star Line</t>
        </is>
      </c>
      <c r="C4505" s="80" t="n">
        <v>46270</v>
      </c>
      <c r="D4505" t="inlineStr">
        <is>
          <t>FS-HRM-5</t>
        </is>
      </c>
      <c r="E4505" t="inlineStr">
        <is>
          <t>Cover Machine Outfeed Open</t>
        </is>
      </c>
      <c r="F4505" t="n">
        <v>19</v>
      </c>
      <c r="G4505" t="n">
        <v>12.1730333333333</v>
      </c>
    </row>
    <row r="4506">
      <c r="A4506" t="inlineStr">
        <is>
          <t>Daily_Minor_Stops_2026_09_18.xlsx</t>
        </is>
      </c>
      <c r="B4506" t="inlineStr">
        <is>
          <t>Samridhi 5 Star Line</t>
        </is>
      </c>
      <c r="C4506" s="80" t="n">
        <v>46270</v>
      </c>
      <c r="D4506" t="inlineStr">
        <is>
          <t>FS-TTLi-1</t>
        </is>
      </c>
      <c r="E4506" t="inlineStr">
        <is>
          <t>TTL1X/CS11: Lost Tray In Sliding Area</t>
        </is>
      </c>
      <c r="F4506" t="n">
        <v>8</v>
      </c>
      <c r="G4506" t="n">
        <v>4.33226666666667</v>
      </c>
    </row>
    <row r="4507">
      <c r="A4507" t="inlineStr">
        <is>
          <t>Daily_Minor_Stops_2026_09_18.xlsx</t>
        </is>
      </c>
      <c r="B4507" t="inlineStr">
        <is>
          <t>Samridhi 5 Star Line</t>
        </is>
      </c>
      <c r="C4507" s="80" t="n">
        <v>46270</v>
      </c>
      <c r="D4507" t="inlineStr">
        <is>
          <t>FS-TTLi-1</t>
        </is>
      </c>
      <c r="E4507" t="inlineStr">
        <is>
          <t>FOR/BP11: Hand Over Of Blank Failed</t>
        </is>
      </c>
      <c r="F4507" t="n">
        <v>14</v>
      </c>
      <c r="G4507" t="n">
        <v>8.69071666666667</v>
      </c>
    </row>
    <row r="4508">
      <c r="A4508" t="inlineStr">
        <is>
          <t>Daily_Minor_Stops_2026_09_18.xlsx</t>
        </is>
      </c>
      <c r="B4508" t="inlineStr">
        <is>
          <t>Samridhi 5 Star Line</t>
        </is>
      </c>
      <c r="C4508" s="80" t="n">
        <v>46270</v>
      </c>
      <c r="D4508" t="inlineStr">
        <is>
          <t>FS-TTLi-2</t>
        </is>
      </c>
      <c r="E4508" t="inlineStr">
        <is>
          <t>LOD/TGR11: Robot-Gripper Sensor Fault</t>
        </is>
      </c>
      <c r="F4508" t="n">
        <v>8</v>
      </c>
      <c r="G4508" t="n">
        <v>2.49825</v>
      </c>
    </row>
    <row r="4509">
      <c r="A4509" t="inlineStr">
        <is>
          <t>Daily_Minor_Stops_2026_09_18.xlsx</t>
        </is>
      </c>
      <c r="B4509" t="inlineStr">
        <is>
          <t>Samridhi 5 Star Line Total</t>
        </is>
      </c>
      <c r="F4509" t="n">
        <v>44986</v>
      </c>
      <c r="G4509" t="n">
        <v>85810.6508333332</v>
      </c>
    </row>
    <row r="4510">
      <c r="A4510" t="inlineStr">
        <is>
          <t>Daily_Minor_Stops_2026_09_18.xlsx</t>
        </is>
      </c>
      <c r="B4510" t="inlineStr">
        <is>
          <t>Samridhi 5 Star Line</t>
        </is>
      </c>
      <c r="C4510" s="80" t="n">
        <v>46270</v>
      </c>
      <c r="D4510" t="inlineStr">
        <is>
          <t>FS-TTLi-2</t>
        </is>
      </c>
      <c r="E4510" t="inlineStr">
        <is>
          <t>FOR/BP11: Hand Over Of Blank Failed</t>
        </is>
      </c>
      <c r="F4510" t="n">
        <v>6</v>
      </c>
      <c r="G4510" t="n">
        <v>43.1673666666667</v>
      </c>
    </row>
    <row r="4511">
      <c r="A4511" t="inlineStr">
        <is>
          <t>Daily_Minor_Stops_2026_09_18.xlsx</t>
        </is>
      </c>
      <c r="B4511" t="inlineStr">
        <is>
          <t>Samridhi 5 Star Line</t>
        </is>
      </c>
      <c r="C4511" s="80" t="n">
        <v>46270</v>
      </c>
      <c r="D4511" t="inlineStr">
        <is>
          <t>FS-TTLi-3</t>
        </is>
      </c>
      <c r="E4511" t="inlineStr">
        <is>
          <t>LOD/TGR11: Robot-Gripper Sensor Fault</t>
        </is>
      </c>
      <c r="F4511" t="n">
        <v>8</v>
      </c>
      <c r="G4511" t="n">
        <v>3.51323333333333</v>
      </c>
    </row>
    <row r="4512">
      <c r="A4512" t="inlineStr">
        <is>
          <t>Daily_Minor_Stops_2026_09_18.xlsx</t>
        </is>
      </c>
      <c r="B4512" t="inlineStr">
        <is>
          <t>Samridhi 5 Star Line</t>
        </is>
      </c>
      <c r="C4512" s="80" t="n">
        <v>46270</v>
      </c>
      <c r="D4512" t="inlineStr">
        <is>
          <t>FS-TTLi-3</t>
        </is>
      </c>
      <c r="E4512" t="inlineStr">
        <is>
          <t>LOD/HXX11:Upstrm M/C Not Deceled In Time</t>
        </is>
      </c>
      <c r="F4512" t="n">
        <v>5</v>
      </c>
      <c r="G4512" t="n">
        <v>2.98841666666667</v>
      </c>
    </row>
    <row r="4513">
      <c r="A4513" t="inlineStr">
        <is>
          <t>Daily_Minor_Stops_2026_09_18.xlsx</t>
        </is>
      </c>
      <c r="B4513" t="inlineStr">
        <is>
          <t>Samridhi 5 Star Line</t>
        </is>
      </c>
      <c r="C4513" s="80" t="n">
        <v>46270</v>
      </c>
      <c r="D4513" t="inlineStr">
        <is>
          <t>FS-TTLi-4</t>
        </is>
      </c>
      <c r="E4513" t="inlineStr">
        <is>
          <t>TTL1X/CS11: Lost Tray In Sliding Area</t>
        </is>
      </c>
      <c r="F4513" t="n">
        <v>5</v>
      </c>
      <c r="G4513" t="n">
        <v>3.66646666666667</v>
      </c>
    </row>
    <row r="4514">
      <c r="A4514" t="inlineStr">
        <is>
          <t>Daily_Minor_Stops_2026_09_18.xlsx</t>
        </is>
      </c>
      <c r="B4514" t="inlineStr">
        <is>
          <t>Samridhi 5 Star Line</t>
        </is>
      </c>
      <c r="C4514" s="80" t="n">
        <v>46270</v>
      </c>
      <c r="D4514" t="inlineStr">
        <is>
          <t>FS-TTLi-4</t>
        </is>
      </c>
      <c r="E4514" t="inlineStr">
        <is>
          <t>LOD/FWV11: Rejects Consecutive</t>
        </is>
      </c>
      <c r="F4514" t="n">
        <v>3</v>
      </c>
      <c r="G4514" t="n">
        <v>1.66643333333333</v>
      </c>
    </row>
    <row r="4515">
      <c r="A4515" t="inlineStr">
        <is>
          <t>Daily_Minor_Stops_2026_09_18.xlsx</t>
        </is>
      </c>
      <c r="B4515" t="inlineStr">
        <is>
          <t>Samridhi 5 Star Line</t>
        </is>
      </c>
      <c r="C4515" s="80" t="n">
        <v>46270</v>
      </c>
      <c r="D4515" t="inlineStr">
        <is>
          <t>FS-TTM-5</t>
        </is>
      </c>
      <c r="E4515" t="inlineStr">
        <is>
          <t>Move Time Out</t>
        </is>
      </c>
      <c r="F4515" t="n">
        <v>2</v>
      </c>
      <c r="G4515" t="n">
        <v>16.16855</v>
      </c>
    </row>
    <row r="4516">
      <c r="A4516" t="inlineStr">
        <is>
          <t>Daily_Minor_Stops_2026_09_18.xlsx</t>
        </is>
      </c>
      <c r="B4516" t="inlineStr">
        <is>
          <t>Samridhi 5 Star Line</t>
        </is>
      </c>
      <c r="C4516" s="80" t="n">
        <v>46270</v>
      </c>
      <c r="D4516" t="inlineStr">
        <is>
          <t>FS-TTM-5</t>
        </is>
      </c>
      <c r="E4516" t="inlineStr">
        <is>
          <t>Gripper Crashed-1</t>
        </is>
      </c>
      <c r="F4516" t="n">
        <v>5</v>
      </c>
      <c r="G4516" t="n">
        <v>40.1743666666667</v>
      </c>
    </row>
    <row r="4517">
      <c r="A4517" t="inlineStr">
        <is>
          <t>Daily_Minor_Stops_2026_09_18.xlsx</t>
        </is>
      </c>
      <c r="B4517" t="inlineStr">
        <is>
          <t>Samridhi 5 Star Line</t>
        </is>
      </c>
      <c r="C4517" s="80" t="n">
        <v>46271</v>
      </c>
      <c r="D4517" t="inlineStr">
        <is>
          <t>FS-HCM-1</t>
        </is>
      </c>
      <c r="E4517" t="inlineStr">
        <is>
          <t>HXX: Film Is Broken</t>
        </is>
      </c>
      <c r="F4517" t="n">
        <v>10</v>
      </c>
      <c r="G4517" t="n">
        <v>11.31135</v>
      </c>
    </row>
    <row r="4518">
      <c r="A4518" t="inlineStr">
        <is>
          <t>Daily_Minor_Stops_2026_09_18.xlsx</t>
        </is>
      </c>
      <c r="B4518" t="inlineStr">
        <is>
          <t>Samridhi 5 Star Line</t>
        </is>
      </c>
      <c r="C4518" s="80" t="n">
        <v>46271</v>
      </c>
      <c r="D4518" t="inlineStr">
        <is>
          <t>FS-HCM-1</t>
        </is>
      </c>
      <c r="E4518" t="inlineStr">
        <is>
          <t>FBX: Jam At Infeed</t>
        </is>
      </c>
      <c r="F4518" t="n">
        <v>79</v>
      </c>
      <c r="G4518" t="n">
        <v>32.21725</v>
      </c>
    </row>
    <row r="4519">
      <c r="A4519" t="inlineStr">
        <is>
          <t>Daily_Minor_Stops_2026_09_18.xlsx</t>
        </is>
      </c>
      <c r="B4519" t="inlineStr">
        <is>
          <t>Samridhi 5 Star Line</t>
        </is>
      </c>
      <c r="C4519" s="80" t="n">
        <v>46271</v>
      </c>
      <c r="D4519" t="inlineStr">
        <is>
          <t>FS-HCM-2</t>
        </is>
      </c>
      <c r="E4519" t="inlineStr">
        <is>
          <t>HXX: Film Is Broken</t>
        </is>
      </c>
      <c r="F4519" t="n">
        <v>16</v>
      </c>
      <c r="G4519" t="n">
        <v>12.36505</v>
      </c>
    </row>
    <row r="4520">
      <c r="A4520" t="inlineStr">
        <is>
          <t>Daily_Minor_Stops_2026_09_18.xlsx</t>
        </is>
      </c>
      <c r="B4520" t="inlineStr">
        <is>
          <t>Samridhi 5 Star Line</t>
        </is>
      </c>
      <c r="C4520" s="80" t="n">
        <v>46271</v>
      </c>
      <c r="D4520" t="inlineStr">
        <is>
          <t>FS-HCM-2</t>
        </is>
      </c>
      <c r="E4520" t="inlineStr">
        <is>
          <t>FBX: Jam At Infeed</t>
        </is>
      </c>
      <c r="F4520" t="n">
        <v>29</v>
      </c>
      <c r="G4520" t="n">
        <v>13.3446333333333</v>
      </c>
    </row>
    <row r="4521">
      <c r="A4521" t="inlineStr">
        <is>
          <t>Daily_Minor_Stops_2026_09_18.xlsx</t>
        </is>
      </c>
      <c r="B4521" t="inlineStr">
        <is>
          <t>Samridhi 5 Star Line</t>
        </is>
      </c>
      <c r="C4521" s="80" t="n">
        <v>46271</v>
      </c>
      <c r="D4521" t="inlineStr">
        <is>
          <t>FS-HCM-3</t>
        </is>
      </c>
      <c r="E4521" t="inlineStr">
        <is>
          <t>HXX: Film Is Broken</t>
        </is>
      </c>
      <c r="F4521" t="n">
        <v>19</v>
      </c>
      <c r="G4521" t="n">
        <v>26.852</v>
      </c>
    </row>
    <row r="4522">
      <c r="A4522" t="inlineStr">
        <is>
          <t>Daily_Minor_Stops_2026_09_18.xlsx</t>
        </is>
      </c>
      <c r="B4522" t="inlineStr">
        <is>
          <t>Samridhi 5 Star Line</t>
        </is>
      </c>
      <c r="C4522" s="80" t="n">
        <v>46271</v>
      </c>
      <c r="D4522" t="inlineStr">
        <is>
          <t>FS-HCM-3</t>
        </is>
      </c>
      <c r="E4522" t="inlineStr">
        <is>
          <t>FBX: Overflow At Infeed</t>
        </is>
      </c>
      <c r="F4522" t="n">
        <v>5</v>
      </c>
      <c r="G4522" t="n">
        <v>2.01623333333333</v>
      </c>
    </row>
    <row r="4523">
      <c r="A4523" t="inlineStr">
        <is>
          <t>Daily_Minor_Stops_2026_09_18.xlsx</t>
        </is>
      </c>
      <c r="B4523" t="inlineStr">
        <is>
          <t>Samridhi 5 Star Line</t>
        </is>
      </c>
      <c r="C4523" s="80" t="n">
        <v>46271</v>
      </c>
      <c r="D4523" t="inlineStr">
        <is>
          <t>FS-HCM-4</t>
        </is>
      </c>
      <c r="E4523" t="inlineStr">
        <is>
          <t>HXX: Film Registration Error</t>
        </is>
      </c>
      <c r="F4523" t="n">
        <v>3</v>
      </c>
      <c r="G4523" t="n">
        <v>0.66165</v>
      </c>
    </row>
    <row r="4524">
      <c r="A4524" t="inlineStr">
        <is>
          <t>Daily_Minor_Stops_2026_09_18.xlsx</t>
        </is>
      </c>
      <c r="B4524" t="inlineStr">
        <is>
          <t>Samridhi 5 Star Line</t>
        </is>
      </c>
      <c r="C4524" s="80" t="n">
        <v>46271</v>
      </c>
      <c r="D4524" t="inlineStr">
        <is>
          <t>FS-HCM-4</t>
        </is>
      </c>
      <c r="E4524" t="inlineStr">
        <is>
          <t>HXX: Double Package Rejected many times</t>
        </is>
      </c>
      <c r="F4524" t="n">
        <v>3</v>
      </c>
      <c r="G4524" t="n">
        <v>2.50028333333333</v>
      </c>
    </row>
    <row r="4525">
      <c r="A4525" t="inlineStr">
        <is>
          <t>Daily_Minor_Stops_2026_09_18.xlsx</t>
        </is>
      </c>
      <c r="B4525" t="inlineStr">
        <is>
          <t>Samridhi 5 Star Line</t>
        </is>
      </c>
      <c r="C4525" s="80" t="n">
        <v>46271</v>
      </c>
      <c r="D4525" t="inlineStr">
        <is>
          <t>FS-HRM-5</t>
        </is>
      </c>
      <c r="E4525" t="inlineStr">
        <is>
          <t>Film Registration Error</t>
        </is>
      </c>
      <c r="F4525" t="n">
        <v>4</v>
      </c>
      <c r="G4525" t="n">
        <v>1.17086666666667</v>
      </c>
    </row>
    <row r="4526">
      <c r="A4526" t="inlineStr">
        <is>
          <t>Daily_Minor_Stops_2026_09_18.xlsx</t>
        </is>
      </c>
      <c r="B4526" t="inlineStr">
        <is>
          <t>Samridhi 5 Star Line</t>
        </is>
      </c>
      <c r="C4526" s="80" t="n">
        <v>46271</v>
      </c>
      <c r="D4526" t="inlineStr">
        <is>
          <t>FS-HRM-5</t>
        </is>
      </c>
      <c r="E4526" t="inlineStr">
        <is>
          <t>Cover Machine Outfeed Open</t>
        </is>
      </c>
      <c r="F4526" t="n">
        <v>4</v>
      </c>
      <c r="G4526" t="n">
        <v>4.0058</v>
      </c>
    </row>
    <row r="4527">
      <c r="A4527" t="inlineStr">
        <is>
          <t>Daily_Minor_Stops_2026_09_18.xlsx</t>
        </is>
      </c>
      <c r="B4527" t="inlineStr">
        <is>
          <t>Samridhi 5 Star Line</t>
        </is>
      </c>
      <c r="C4527" s="80" t="n">
        <v>46271</v>
      </c>
      <c r="D4527" t="inlineStr">
        <is>
          <t>FS-TTLi-1</t>
        </is>
      </c>
      <c r="E4527" t="inlineStr">
        <is>
          <t>LOD/TPG11: Move Time Out</t>
        </is>
      </c>
      <c r="F4527" t="n">
        <v>6</v>
      </c>
      <c r="G4527" t="n">
        <v>8.498200000000001</v>
      </c>
    </row>
    <row r="4528">
      <c r="A4528" t="inlineStr">
        <is>
          <t>Daily_Minor_Stops_2026_09_18.xlsx</t>
        </is>
      </c>
      <c r="B4528" t="inlineStr">
        <is>
          <t>Samridhi 5 Star Line</t>
        </is>
      </c>
      <c r="C4528" s="80" t="n">
        <v>46271</v>
      </c>
      <c r="D4528" t="inlineStr">
        <is>
          <t>FS-TTLi-1</t>
        </is>
      </c>
      <c r="E4528" t="inlineStr">
        <is>
          <t>LOD/TGR11: Robot-Gripper Sensor Fault</t>
        </is>
      </c>
      <c r="F4528" t="n">
        <v>12</v>
      </c>
      <c r="G4528" t="n">
        <v>8.834683333333331</v>
      </c>
    </row>
    <row r="4529">
      <c r="A4529" t="inlineStr">
        <is>
          <t>Daily_Minor_Stops_2026_09_18.xlsx</t>
        </is>
      </c>
      <c r="B4529" t="inlineStr">
        <is>
          <t>Samridhi 5 Star Line</t>
        </is>
      </c>
      <c r="C4529" s="80" t="n">
        <v>46271</v>
      </c>
      <c r="D4529" t="inlineStr">
        <is>
          <t>FS-TTLi-2</t>
        </is>
      </c>
      <c r="E4529" t="inlineStr">
        <is>
          <t>LOD/TGR11: Robot-Gripper Sensor Fault</t>
        </is>
      </c>
      <c r="F4529" t="n">
        <v>6</v>
      </c>
      <c r="G4529" t="n">
        <v>1.00085</v>
      </c>
    </row>
    <row r="4530">
      <c r="A4530" t="inlineStr">
        <is>
          <t>Daily_Minor_Stops_2026_09_18.xlsx</t>
        </is>
      </c>
      <c r="B4530" t="inlineStr">
        <is>
          <t>Samridhi 5 Star Line</t>
        </is>
      </c>
      <c r="C4530" s="80" t="n">
        <v>46271</v>
      </c>
      <c r="D4530" t="inlineStr">
        <is>
          <t>FS-TTLi-2</t>
        </is>
      </c>
      <c r="E4530" t="inlineStr">
        <is>
          <t>LOD/FWV11: Rejects Consecutive</t>
        </is>
      </c>
      <c r="F4530" t="n">
        <v>5</v>
      </c>
      <c r="G4530" t="n">
        <v>1.65881666666667</v>
      </c>
    </row>
    <row r="4531">
      <c r="A4531" t="inlineStr">
        <is>
          <t>Daily_Minor_Stops_2026_09_18.xlsx</t>
        </is>
      </c>
      <c r="B4531" t="inlineStr">
        <is>
          <t>Samridhi 5 Star Line</t>
        </is>
      </c>
      <c r="C4531" s="80" t="n">
        <v>46271</v>
      </c>
      <c r="D4531" t="inlineStr">
        <is>
          <t>FS-TTLi-3</t>
        </is>
      </c>
      <c r="E4531" t="inlineStr">
        <is>
          <t>LOD/TGR11: Robot-Gripper Sensor Fault</t>
        </is>
      </c>
      <c r="F4531" t="n">
        <v>4</v>
      </c>
      <c r="G4531" t="n">
        <v>0.6672</v>
      </c>
    </row>
    <row r="4532">
      <c r="A4532" t="inlineStr">
        <is>
          <t>Daily_Minor_Stops_2026_09_18.xlsx</t>
        </is>
      </c>
      <c r="B4532" t="inlineStr">
        <is>
          <t>Samridhi 5 Star Line</t>
        </is>
      </c>
      <c r="C4532" s="80" t="n">
        <v>46271</v>
      </c>
      <c r="D4532" t="inlineStr">
        <is>
          <t>FS-TTLi-3</t>
        </is>
      </c>
      <c r="E4532" t="inlineStr">
        <is>
          <t>FOR/BP11: Hand Over Of Blank Failed</t>
        </is>
      </c>
      <c r="F4532" t="n">
        <v>6</v>
      </c>
      <c r="G4532" t="n">
        <v>8.660666666666661</v>
      </c>
    </row>
    <row r="4533">
      <c r="A4533" t="inlineStr">
        <is>
          <t>Daily_Minor_Stops_2026_09_18.xlsx</t>
        </is>
      </c>
      <c r="B4533" t="inlineStr">
        <is>
          <t>Samridhi 5 Star Line</t>
        </is>
      </c>
      <c r="C4533" s="80" t="n">
        <v>46271</v>
      </c>
      <c r="D4533" t="inlineStr">
        <is>
          <t>FS-TTLi-4</t>
        </is>
      </c>
      <c r="E4533" t="inlineStr">
        <is>
          <t>TTL1X/CS11: Lost Tray In Sliding Area</t>
        </is>
      </c>
      <c r="F4533" t="n">
        <v>5</v>
      </c>
      <c r="G4533" t="n">
        <v>2.5015</v>
      </c>
    </row>
    <row r="4534">
      <c r="A4534" t="inlineStr">
        <is>
          <t>Daily_Minor_Stops_2026_09_18.xlsx</t>
        </is>
      </c>
      <c r="B4534" t="inlineStr">
        <is>
          <t>Samridhi 5 Star Line</t>
        </is>
      </c>
      <c r="C4534" s="80" t="n">
        <v>46271</v>
      </c>
      <c r="D4534" t="inlineStr">
        <is>
          <t>FS-TTLi-4</t>
        </is>
      </c>
      <c r="E4534" t="inlineStr">
        <is>
          <t>LOD/TGR11: Robot-Gripper Sensor Fault</t>
        </is>
      </c>
      <c r="F4534" t="n">
        <v>3</v>
      </c>
      <c r="G4534" t="n">
        <v>0.3395</v>
      </c>
    </row>
    <row r="4535">
      <c r="A4535" t="inlineStr">
        <is>
          <t>Daily_Minor_Stops_2026_09_18.xlsx</t>
        </is>
      </c>
      <c r="B4535" t="inlineStr">
        <is>
          <t>Samridhi 5 Star Line</t>
        </is>
      </c>
      <c r="C4535" s="80" t="n">
        <v>46271</v>
      </c>
      <c r="D4535" t="inlineStr">
        <is>
          <t>FS-TTM-5</t>
        </is>
      </c>
      <c r="E4535" t="inlineStr">
        <is>
          <t>Reject Contrainer Full</t>
        </is>
      </c>
      <c r="F4535" t="n">
        <v>3</v>
      </c>
      <c r="G4535" t="n">
        <v>1.33351666666667</v>
      </c>
    </row>
    <row r="4536">
      <c r="A4536" t="inlineStr">
        <is>
          <t>Daily_Minor_Stops_2026_09_18.xlsx</t>
        </is>
      </c>
      <c r="B4536" t="inlineStr">
        <is>
          <t>Samridhi 5 Star Line</t>
        </is>
      </c>
      <c r="C4536" s="80" t="n">
        <v>46271</v>
      </c>
      <c r="D4536" t="inlineStr">
        <is>
          <t>FS-TTM-5</t>
        </is>
      </c>
      <c r="E4536" t="inlineStr">
        <is>
          <t>Gripper Crashed-1</t>
        </is>
      </c>
      <c r="F4536" t="n">
        <v>3</v>
      </c>
      <c r="G4536" t="n">
        <v>6.99121666666667</v>
      </c>
    </row>
    <row r="4537">
      <c r="A4537" t="inlineStr">
        <is>
          <t>Daily_Minor_Stops_2026_09_18.xlsx</t>
        </is>
      </c>
      <c r="B4537" t="inlineStr">
        <is>
          <t>Samridhi 5 Star Line</t>
        </is>
      </c>
      <c r="C4537" s="80" t="n">
        <v>46272</v>
      </c>
      <c r="D4537" t="inlineStr">
        <is>
          <t>FS-HCM-1</t>
        </is>
      </c>
      <c r="E4537" t="inlineStr">
        <is>
          <t>HXX: Film Is Broken</t>
        </is>
      </c>
      <c r="F4537" t="n">
        <v>11</v>
      </c>
      <c r="G4537" t="n">
        <v>12.84665</v>
      </c>
    </row>
    <row r="4538">
      <c r="A4538" t="inlineStr">
        <is>
          <t>Daily_Minor_Stops_2026_09_18.xlsx</t>
        </is>
      </c>
      <c r="B4538" t="inlineStr">
        <is>
          <t>Samridhi 5 Star Line</t>
        </is>
      </c>
      <c r="C4538" s="80" t="n">
        <v>46272</v>
      </c>
      <c r="D4538" t="inlineStr">
        <is>
          <t>FS-HCM-1</t>
        </is>
      </c>
      <c r="E4538" t="inlineStr">
        <is>
          <t>FBX: Jam At Infeed</t>
        </is>
      </c>
      <c r="F4538" t="n">
        <v>66</v>
      </c>
      <c r="G4538" t="n">
        <v>26.1750333333333</v>
      </c>
    </row>
    <row r="4539">
      <c r="A4539" t="inlineStr">
        <is>
          <t>Daily_Minor_Stops_2026_09_18.xlsx</t>
        </is>
      </c>
      <c r="B4539" t="inlineStr">
        <is>
          <t>Samridhi 5 Star Line</t>
        </is>
      </c>
      <c r="C4539" s="80" t="n">
        <v>46272</v>
      </c>
      <c r="D4539" t="inlineStr">
        <is>
          <t>FS-HCM-2</t>
        </is>
      </c>
      <c r="E4539" t="inlineStr">
        <is>
          <t>HXX: Film Is Broken</t>
        </is>
      </c>
      <c r="F4539" t="n">
        <v>16</v>
      </c>
      <c r="G4539" t="n">
        <v>16.3383666666667</v>
      </c>
    </row>
    <row r="4540">
      <c r="A4540" t="inlineStr">
        <is>
          <t>Daily_Minor_Stops_2026_09_18.xlsx</t>
        </is>
      </c>
      <c r="B4540" t="inlineStr">
        <is>
          <t>Samridhi 5 Star Line</t>
        </is>
      </c>
      <c r="C4540" s="80" t="n">
        <v>46272</v>
      </c>
      <c r="D4540" t="inlineStr">
        <is>
          <t>FS-HCM-2</t>
        </is>
      </c>
      <c r="E4540" t="inlineStr">
        <is>
          <t>FBX: Jam At Infeed</t>
        </is>
      </c>
      <c r="F4540" t="n">
        <v>9</v>
      </c>
      <c r="G4540" t="n">
        <v>4.33261666666667</v>
      </c>
    </row>
    <row r="4541">
      <c r="A4541" t="inlineStr">
        <is>
          <t>Daily_Minor_Stops_2026_09_18.xlsx</t>
        </is>
      </c>
      <c r="B4541" t="inlineStr">
        <is>
          <t>Samridhi 5 Star Line</t>
        </is>
      </c>
      <c r="C4541" s="80" t="n">
        <v>46272</v>
      </c>
      <c r="D4541" t="inlineStr">
        <is>
          <t>FS-HCM-3</t>
        </is>
      </c>
      <c r="E4541" t="inlineStr">
        <is>
          <t>HXX: Film Is Broken</t>
        </is>
      </c>
      <c r="F4541" t="n">
        <v>12</v>
      </c>
      <c r="G4541" t="n">
        <v>6.64651666666667</v>
      </c>
    </row>
    <row r="4542">
      <c r="A4542" t="inlineStr">
        <is>
          <t>Daily_Minor_Stops_2026_09_18.xlsx</t>
        </is>
      </c>
      <c r="B4542" t="inlineStr">
        <is>
          <t>Samridhi 5 Star Line</t>
        </is>
      </c>
      <c r="C4542" s="80" t="n">
        <v>46272</v>
      </c>
      <c r="D4542" t="inlineStr">
        <is>
          <t>FS-HCM-3</t>
        </is>
      </c>
      <c r="E4542" t="inlineStr">
        <is>
          <t>FBX: Jam At Infeed</t>
        </is>
      </c>
      <c r="F4542" t="n">
        <v>7</v>
      </c>
      <c r="G4542" t="n">
        <v>3.8313</v>
      </c>
    </row>
    <row r="4543">
      <c r="A4543" t="inlineStr">
        <is>
          <t>Daily_Minor_Stops_2026_09_18.xlsx</t>
        </is>
      </c>
      <c r="B4543" t="inlineStr">
        <is>
          <t>Samridhi 5 Star Line</t>
        </is>
      </c>
      <c r="C4543" s="80" t="n">
        <v>46272</v>
      </c>
      <c r="D4543" t="inlineStr">
        <is>
          <t>FS-HCM-4</t>
        </is>
      </c>
      <c r="E4543" t="inlineStr">
        <is>
          <t>HXX: Film Is Broken</t>
        </is>
      </c>
      <c r="F4543" t="n">
        <v>4</v>
      </c>
      <c r="G4543" t="n">
        <v>2.34095</v>
      </c>
    </row>
    <row r="4544">
      <c r="A4544" t="inlineStr">
        <is>
          <t>Daily_Minor_Stops_2026_09_18.xlsx</t>
        </is>
      </c>
      <c r="B4544" t="inlineStr">
        <is>
          <t>Samridhi 5 Star Line</t>
        </is>
      </c>
      <c r="C4544" s="80" t="n">
        <v>46272</v>
      </c>
      <c r="D4544" t="inlineStr">
        <is>
          <t>FS-HCM-4</t>
        </is>
      </c>
      <c r="E4544" t="inlineStr">
        <is>
          <t>HXX: Double Package Rejected many times</t>
        </is>
      </c>
      <c r="F4544" t="n">
        <v>5</v>
      </c>
      <c r="G4544" t="n">
        <v>2.33218333333333</v>
      </c>
    </row>
    <row r="4545">
      <c r="A4545" t="inlineStr">
        <is>
          <t>Daily_Minor_Stops_2026_09_18.xlsx</t>
        </is>
      </c>
      <c r="B4545" t="inlineStr">
        <is>
          <t>Samridhi 5 Star Line</t>
        </is>
      </c>
      <c r="C4545" s="80" t="n">
        <v>46272</v>
      </c>
      <c r="D4545" t="inlineStr">
        <is>
          <t>FS-HRM-5</t>
        </is>
      </c>
      <c r="E4545" t="inlineStr">
        <is>
          <t>Not Ready-2</t>
        </is>
      </c>
      <c r="F4545" t="n">
        <v>6</v>
      </c>
      <c r="G4545" t="n">
        <v>12.6675</v>
      </c>
    </row>
    <row r="4546">
      <c r="A4546" t="inlineStr">
        <is>
          <t>Daily_Minor_Stops_2026_09_18.xlsx</t>
        </is>
      </c>
      <c r="B4546" t="inlineStr">
        <is>
          <t>Samridhi 5 Star Line</t>
        </is>
      </c>
      <c r="C4546" s="80" t="n">
        <v>46272</v>
      </c>
      <c r="D4546" t="inlineStr">
        <is>
          <t>FS-HRM-5</t>
        </is>
      </c>
      <c r="E4546" t="inlineStr">
        <is>
          <t>Cover Machine Outfeed Open</t>
        </is>
      </c>
      <c r="F4546" t="n">
        <v>2</v>
      </c>
      <c r="G4546" t="n">
        <v>0.339233333333333</v>
      </c>
    </row>
    <row r="4547">
      <c r="A4547" t="inlineStr">
        <is>
          <t>Daily_Minor_Stops_2026_09_18.xlsx</t>
        </is>
      </c>
      <c r="B4547" t="inlineStr">
        <is>
          <t>Samridhi 5 Star Line</t>
        </is>
      </c>
      <c r="C4547" s="80" t="n">
        <v>46272</v>
      </c>
      <c r="D4547" t="inlineStr">
        <is>
          <t>FS-TTLi-1</t>
        </is>
      </c>
      <c r="E4547" t="inlineStr">
        <is>
          <t>LOD/TGR11: Robot-Gripper Sensor Fault</t>
        </is>
      </c>
      <c r="F4547" t="n">
        <v>8</v>
      </c>
      <c r="G4547" t="n">
        <v>6.32888333333333</v>
      </c>
    </row>
    <row r="4548">
      <c r="A4548" t="inlineStr">
        <is>
          <t>Daily_Minor_Stops_2026_09_18.xlsx</t>
        </is>
      </c>
      <c r="B4548" t="inlineStr">
        <is>
          <t>Samridhi 5 Star Line</t>
        </is>
      </c>
      <c r="C4548" s="80" t="n">
        <v>46272</v>
      </c>
      <c r="D4548" t="inlineStr">
        <is>
          <t>FS-TTLi-1</t>
        </is>
      </c>
      <c r="E4548" t="inlineStr">
        <is>
          <t>FOR/BP11: Hand Over Of Blank Failed</t>
        </is>
      </c>
      <c r="F4548" t="n">
        <v>8</v>
      </c>
      <c r="G4548" t="n">
        <v>3.83238333333333</v>
      </c>
    </row>
    <row r="4549">
      <c r="A4549" t="inlineStr">
        <is>
          <t>Daily_Minor_Stops_2026_09_18.xlsx</t>
        </is>
      </c>
      <c r="B4549" t="inlineStr">
        <is>
          <t>Samridhi 5 Star Line</t>
        </is>
      </c>
      <c r="C4549" s="80" t="n">
        <v>46272</v>
      </c>
      <c r="D4549" t="inlineStr">
        <is>
          <t>FS-TTLi-2</t>
        </is>
      </c>
      <c r="E4549" t="inlineStr">
        <is>
          <t>LOD/TGR11: Robot-Gripper Sensor Fault</t>
        </is>
      </c>
      <c r="F4549" t="n">
        <v>5</v>
      </c>
      <c r="G4549" t="n">
        <v>1.34051666666667</v>
      </c>
    </row>
    <row r="4550">
      <c r="A4550" t="inlineStr">
        <is>
          <t>Daily_Minor_Stops_2026_09_18.xlsx</t>
        </is>
      </c>
      <c r="B4550" t="inlineStr">
        <is>
          <t>Samridhi 5 Star Line</t>
        </is>
      </c>
      <c r="C4550" s="80" t="n">
        <v>46272</v>
      </c>
      <c r="D4550" t="inlineStr">
        <is>
          <t>FS-TTLi-2</t>
        </is>
      </c>
      <c r="E4550" t="inlineStr">
        <is>
          <t>FOR/BP11: Hand Over Of Blank Failed</t>
        </is>
      </c>
      <c r="F4550" t="n">
        <v>4</v>
      </c>
      <c r="G4550" t="n">
        <v>1.33835</v>
      </c>
    </row>
    <row r="4551">
      <c r="A4551" t="inlineStr">
        <is>
          <t>Daily_Minor_Stops_2026_09_18.xlsx</t>
        </is>
      </c>
      <c r="B4551" t="inlineStr">
        <is>
          <t>Samridhi 5 Star Line</t>
        </is>
      </c>
      <c r="C4551" s="80" t="n">
        <v>46272</v>
      </c>
      <c r="D4551" t="inlineStr">
        <is>
          <t>FS-TTLi-3</t>
        </is>
      </c>
      <c r="E4551" t="inlineStr">
        <is>
          <t>TTL1X/CS11: Lost Tray In Sliding Area</t>
        </is>
      </c>
      <c r="F4551" t="n">
        <v>5</v>
      </c>
      <c r="G4551" t="n">
        <v>11.1753333333333</v>
      </c>
    </row>
    <row r="4552">
      <c r="A4552" t="inlineStr">
        <is>
          <t>Daily_Minor_Stops_2026_09_18.xlsx</t>
        </is>
      </c>
      <c r="B4552" t="inlineStr">
        <is>
          <t>Samridhi 5 Star Line</t>
        </is>
      </c>
      <c r="C4552" s="80" t="n">
        <v>46272</v>
      </c>
      <c r="D4552" t="inlineStr">
        <is>
          <t>FS-TTLi-3</t>
        </is>
      </c>
      <c r="E4552" t="inlineStr">
        <is>
          <t>FOR/BP11: Hand Over Of Blank Failed</t>
        </is>
      </c>
      <c r="F4552" t="n">
        <v>6</v>
      </c>
      <c r="G4552" t="n">
        <v>3.98763333333333</v>
      </c>
    </row>
    <row r="4553">
      <c r="A4553" t="inlineStr">
        <is>
          <t>Daily_Minor_Stops_2026_09_18.xlsx</t>
        </is>
      </c>
      <c r="B4553" t="inlineStr">
        <is>
          <t>Samridhi 5 Star Line</t>
        </is>
      </c>
      <c r="C4553" s="80" t="n">
        <v>46272</v>
      </c>
      <c r="D4553" t="inlineStr">
        <is>
          <t>FS-TTLi-4</t>
        </is>
      </c>
      <c r="E4553" t="inlineStr">
        <is>
          <t>TTL1X/CS11: Lost Tray In Sliding Area</t>
        </is>
      </c>
      <c r="F4553" t="n">
        <v>14</v>
      </c>
      <c r="G4553" t="n">
        <v>13.3494</v>
      </c>
    </row>
    <row r="4554">
      <c r="A4554" t="inlineStr">
        <is>
          <t>Daily_Minor_Stops_2026_09_18.xlsx</t>
        </is>
      </c>
      <c r="B4554" t="inlineStr">
        <is>
          <t>Samridhi 5 Star Line</t>
        </is>
      </c>
      <c r="C4554" s="80" t="n">
        <v>46272</v>
      </c>
      <c r="D4554" t="inlineStr">
        <is>
          <t>FS-TTLi-4</t>
        </is>
      </c>
      <c r="E4554" t="inlineStr">
        <is>
          <t>FOR/BP11: Hand Over Of Blank Failed</t>
        </is>
      </c>
      <c r="F4554" t="n">
        <v>3</v>
      </c>
      <c r="G4554" t="n">
        <v>0.667233333333333</v>
      </c>
    </row>
    <row r="4555">
      <c r="A4555" t="inlineStr">
        <is>
          <t>Daily_Minor_Stops_2026_09_18.xlsx</t>
        </is>
      </c>
      <c r="B4555" t="inlineStr">
        <is>
          <t>Samridhi 5 Star Line</t>
        </is>
      </c>
      <c r="C4555" s="80" t="n">
        <v>46272</v>
      </c>
      <c r="D4555" t="inlineStr">
        <is>
          <t>FS-TTM-5</t>
        </is>
      </c>
      <c r="E4555" t="inlineStr">
        <is>
          <t>Magazine Is Empty</t>
        </is>
      </c>
      <c r="F4555" t="n">
        <v>4</v>
      </c>
      <c r="G4555" t="n">
        <v>3.8407</v>
      </c>
    </row>
    <row r="4556">
      <c r="A4556" t="inlineStr">
        <is>
          <t>Daily_Minor_Stops_2026_09_18.xlsx</t>
        </is>
      </c>
      <c r="B4556" t="inlineStr">
        <is>
          <t>Samridhi 5 Star Line</t>
        </is>
      </c>
      <c r="C4556" s="80" t="n">
        <v>46272</v>
      </c>
      <c r="D4556" t="inlineStr">
        <is>
          <t>FS-TTM-5</t>
        </is>
      </c>
      <c r="E4556" t="inlineStr">
        <is>
          <t>Gripper Crashed-1</t>
        </is>
      </c>
      <c r="F4556" t="n">
        <v>2</v>
      </c>
      <c r="G4556" t="n">
        <v>3.1676</v>
      </c>
    </row>
    <row r="4557">
      <c r="A4557" t="inlineStr">
        <is>
          <t>Daily_Minor_Stops_2026_09_18.xlsx</t>
        </is>
      </c>
      <c r="B4557" t="inlineStr">
        <is>
          <t>Samridhi 5 Star Line</t>
        </is>
      </c>
      <c r="C4557" s="80" t="n">
        <v>46273</v>
      </c>
      <c r="D4557" t="inlineStr">
        <is>
          <t>FS-HCM-1</t>
        </is>
      </c>
      <c r="E4557" t="inlineStr">
        <is>
          <t>FBX: Overflow At Infeed</t>
        </is>
      </c>
      <c r="F4557" t="n">
        <v>6</v>
      </c>
      <c r="G4557" t="n">
        <v>2.34298333333333</v>
      </c>
    </row>
    <row r="4558">
      <c r="A4558" t="inlineStr">
        <is>
          <t>Daily_Minor_Stops_2026_09_18.xlsx</t>
        </is>
      </c>
      <c r="B4558" t="inlineStr">
        <is>
          <t>Samridhi 5 Star Line</t>
        </is>
      </c>
      <c r="C4558" s="80" t="n">
        <v>46273</v>
      </c>
      <c r="D4558" t="inlineStr">
        <is>
          <t>FS-HCM-1</t>
        </is>
      </c>
      <c r="E4558" t="inlineStr">
        <is>
          <t>FBX: Jam At Infeed</t>
        </is>
      </c>
      <c r="F4558" t="n">
        <v>32</v>
      </c>
      <c r="G4558" t="n">
        <v>10.6944166666667</v>
      </c>
    </row>
    <row r="4559">
      <c r="A4559" t="inlineStr">
        <is>
          <t>Daily_Minor_Stops_2026_09_18.xlsx</t>
        </is>
      </c>
      <c r="B4559" t="inlineStr">
        <is>
          <t>Samridhi 5 Star Line</t>
        </is>
      </c>
      <c r="C4559" s="80" t="n">
        <v>46273</v>
      </c>
      <c r="D4559" t="inlineStr">
        <is>
          <t>FS-HCM-2</t>
        </is>
      </c>
      <c r="E4559" t="inlineStr">
        <is>
          <t>HXX: Film Is Broken</t>
        </is>
      </c>
      <c r="F4559" t="n">
        <v>17</v>
      </c>
      <c r="G4559" t="n">
        <v>29.94595</v>
      </c>
    </row>
    <row r="4560">
      <c r="A4560" t="inlineStr">
        <is>
          <t>Daily_Minor_Stops_2026_09_18.xlsx</t>
        </is>
      </c>
      <c r="B4560" t="inlineStr">
        <is>
          <t>Samridhi 5 Star Line</t>
        </is>
      </c>
      <c r="C4560" s="80" t="n">
        <v>46273</v>
      </c>
      <c r="D4560" t="inlineStr">
        <is>
          <t>FS-HCM-2</t>
        </is>
      </c>
      <c r="E4560" t="inlineStr">
        <is>
          <t>Cover Machine Discharge Open</t>
        </is>
      </c>
      <c r="F4560" t="n">
        <v>9</v>
      </c>
      <c r="G4560" t="n">
        <v>2.66111666666667</v>
      </c>
    </row>
    <row r="4561">
      <c r="A4561" t="inlineStr">
        <is>
          <t>Daily_Minor_Stops_2026_09_18.xlsx</t>
        </is>
      </c>
      <c r="B4561" t="inlineStr">
        <is>
          <t>Samridhi 5 Star Line</t>
        </is>
      </c>
      <c r="C4561" s="80" t="n">
        <v>46273</v>
      </c>
      <c r="D4561" t="inlineStr">
        <is>
          <t>FS-HCM-3</t>
        </is>
      </c>
      <c r="E4561" t="inlineStr">
        <is>
          <t>HXX: Film Is Broken</t>
        </is>
      </c>
      <c r="F4561" t="n">
        <v>10</v>
      </c>
      <c r="G4561" t="n">
        <v>9.83326666666667</v>
      </c>
    </row>
    <row r="4562">
      <c r="A4562" t="inlineStr">
        <is>
          <t>Daily_Minor_Stops_2026_09_18.xlsx</t>
        </is>
      </c>
      <c r="B4562" t="inlineStr">
        <is>
          <t>Samridhi 5 Star Line</t>
        </is>
      </c>
      <c r="C4562" s="80" t="n">
        <v>46273</v>
      </c>
      <c r="D4562" t="inlineStr">
        <is>
          <t>FS-HCM-3</t>
        </is>
      </c>
      <c r="E4562" t="inlineStr">
        <is>
          <t>HXX: Both Film Reels Are Empty</t>
        </is>
      </c>
      <c r="F4562" t="n">
        <v>7</v>
      </c>
      <c r="G4562" t="n">
        <v>3.00765</v>
      </c>
    </row>
    <row r="4563">
      <c r="A4563" t="inlineStr">
        <is>
          <t>Daily_Minor_Stops_2026_09_18.xlsx</t>
        </is>
      </c>
      <c r="B4563" t="inlineStr">
        <is>
          <t>Samridhi 5 Star Line</t>
        </is>
      </c>
      <c r="C4563" s="80" t="n">
        <v>46273</v>
      </c>
      <c r="D4563" t="inlineStr">
        <is>
          <t>FS-HCM-4</t>
        </is>
      </c>
      <c r="E4563" t="inlineStr">
        <is>
          <t>HXX: Film Registration Error</t>
        </is>
      </c>
      <c r="F4563" t="n">
        <v>3</v>
      </c>
      <c r="G4563" t="n">
        <v>0.66595</v>
      </c>
    </row>
    <row r="4564">
      <c r="A4564" t="inlineStr">
        <is>
          <t>Daily_Minor_Stops_2026_09_18.xlsx</t>
        </is>
      </c>
      <c r="B4564" t="inlineStr">
        <is>
          <t>Samridhi 5 Star Line</t>
        </is>
      </c>
      <c r="C4564" s="80" t="n">
        <v>46273</v>
      </c>
      <c r="D4564" t="inlineStr">
        <is>
          <t>FS-HCM-4</t>
        </is>
      </c>
      <c r="E4564" t="inlineStr">
        <is>
          <t>FBX: Jam At Infeed</t>
        </is>
      </c>
      <c r="F4564" t="n">
        <v>8</v>
      </c>
      <c r="G4564" t="n">
        <v>16.1951333333333</v>
      </c>
    </row>
    <row r="4565">
      <c r="A4565" t="inlineStr">
        <is>
          <t>Daily_Minor_Stops_2026_09_18.xlsx</t>
        </is>
      </c>
      <c r="B4565" t="inlineStr">
        <is>
          <t>Samridhi 5 Star Line</t>
        </is>
      </c>
      <c r="C4565" s="80" t="n">
        <v>46273</v>
      </c>
      <c r="D4565" t="inlineStr">
        <is>
          <t>FS-HRM-5</t>
        </is>
      </c>
      <c r="E4565" t="inlineStr">
        <is>
          <t>Not Ready-2</t>
        </is>
      </c>
      <c r="F4565" t="n">
        <v>5</v>
      </c>
      <c r="G4565" t="n">
        <v>3.50178333333333</v>
      </c>
    </row>
    <row r="4566">
      <c r="A4566" t="inlineStr">
        <is>
          <t>Daily_Minor_Stops_2026_09_18.xlsx</t>
        </is>
      </c>
      <c r="B4566" t="inlineStr">
        <is>
          <t>Samridhi 5 Star Line</t>
        </is>
      </c>
      <c r="C4566" s="80" t="n">
        <v>46273</v>
      </c>
      <c r="D4566" t="inlineStr">
        <is>
          <t>FS-HRM-5</t>
        </is>
      </c>
      <c r="E4566" t="inlineStr">
        <is>
          <t>Cover Machine Outfeed Open</t>
        </is>
      </c>
      <c r="F4566" t="n">
        <v>3</v>
      </c>
      <c r="G4566" t="n">
        <v>1.33421666666667</v>
      </c>
    </row>
    <row r="4567">
      <c r="A4567" t="inlineStr">
        <is>
          <t>Daily_Minor_Stops_2026_09_18.xlsx</t>
        </is>
      </c>
      <c r="B4567" t="inlineStr">
        <is>
          <t>Samridhi 5 Star Line</t>
        </is>
      </c>
      <c r="C4567" s="80" t="n">
        <v>46273</v>
      </c>
      <c r="D4567" t="inlineStr">
        <is>
          <t>FS-TTLi-1</t>
        </is>
      </c>
      <c r="E4567" t="inlineStr">
        <is>
          <t>TTL1X/CS11: Lost Tray In Sliding Area</t>
        </is>
      </c>
      <c r="F4567" t="n">
        <v>17</v>
      </c>
      <c r="G4567" t="n">
        <v>17.0105666666667</v>
      </c>
    </row>
    <row r="4568">
      <c r="A4568" t="inlineStr">
        <is>
          <t>Daily_Minor_Stops_2026_09_18.xlsx</t>
        </is>
      </c>
      <c r="B4568" t="inlineStr">
        <is>
          <t>Samridhi 5 Star Line</t>
        </is>
      </c>
      <c r="C4568" s="80" t="n">
        <v>46273</v>
      </c>
      <c r="D4568" t="inlineStr">
        <is>
          <t>FS-TTLi-1</t>
        </is>
      </c>
      <c r="E4568" t="inlineStr">
        <is>
          <t>FOR/BP11: Hand Over Of Blank Failed</t>
        </is>
      </c>
      <c r="F4568" t="n">
        <v>9</v>
      </c>
      <c r="G4568" t="n">
        <v>3.8426</v>
      </c>
    </row>
    <row r="4569">
      <c r="A4569" t="inlineStr">
        <is>
          <t>Daily_Minor_Stops_2026_09_18.xlsx</t>
        </is>
      </c>
      <c r="B4569" t="inlineStr">
        <is>
          <t>Samridhi 5 Star Line</t>
        </is>
      </c>
      <c r="C4569" s="80" t="n">
        <v>46273</v>
      </c>
      <c r="D4569" t="inlineStr">
        <is>
          <t>FS-TTLi-2</t>
        </is>
      </c>
      <c r="E4569" t="inlineStr">
        <is>
          <t>FOR/FT11: Hand Over Failure Of Tray</t>
        </is>
      </c>
      <c r="F4569" t="n">
        <v>7</v>
      </c>
      <c r="G4569" t="n">
        <v>5.18366666666667</v>
      </c>
    </row>
    <row r="4570">
      <c r="A4570" t="inlineStr">
        <is>
          <t>Daily_Minor_Stops_2026_09_18.xlsx</t>
        </is>
      </c>
      <c r="B4570" t="inlineStr">
        <is>
          <t>Samridhi 5 Star Line</t>
        </is>
      </c>
      <c r="C4570" s="80" t="n">
        <v>46273</v>
      </c>
      <c r="D4570" t="inlineStr">
        <is>
          <t>FS-TTLi-2</t>
        </is>
      </c>
      <c r="E4570" t="inlineStr">
        <is>
          <t>FOR/BP11: Hand Over Of Blank Failed</t>
        </is>
      </c>
      <c r="F4570" t="n">
        <v>11</v>
      </c>
      <c r="G4570" t="n">
        <v>11.0065</v>
      </c>
    </row>
    <row r="4571">
      <c r="A4571" t="inlineStr">
        <is>
          <t>Daily_Minor_Stops_2026_09_18.xlsx</t>
        </is>
      </c>
      <c r="B4571" t="inlineStr">
        <is>
          <t>Samridhi 5 Star Line</t>
        </is>
      </c>
      <c r="C4571" s="80" t="n">
        <v>46273</v>
      </c>
      <c r="D4571" t="inlineStr">
        <is>
          <t>FS-TTLi-3</t>
        </is>
      </c>
      <c r="E4571" t="inlineStr">
        <is>
          <t>LOD/TGR11: Robot-Gripper Sensor Fault</t>
        </is>
      </c>
      <c r="F4571" t="n">
        <v>3</v>
      </c>
      <c r="G4571" t="n">
        <v>0.833516666666667</v>
      </c>
    </row>
    <row r="4572">
      <c r="A4572" t="inlineStr">
        <is>
          <t>Daily_Minor_Stops_2026_09_18.xlsx</t>
        </is>
      </c>
      <c r="B4572" t="inlineStr">
        <is>
          <t>Samridhi 5 Star Line</t>
        </is>
      </c>
      <c r="C4572" s="80" t="n">
        <v>46273</v>
      </c>
      <c r="D4572" t="inlineStr">
        <is>
          <t>FS-TTLi-3</t>
        </is>
      </c>
      <c r="E4572" t="inlineStr">
        <is>
          <t>FOR/BP11: Hand Over Of Blank Failed</t>
        </is>
      </c>
      <c r="F4572" t="n">
        <v>4</v>
      </c>
      <c r="G4572" t="n">
        <v>3.5071</v>
      </c>
    </row>
    <row r="4573">
      <c r="A4573" t="inlineStr">
        <is>
          <t>Daily_Minor_Stops_2026_09_18.xlsx</t>
        </is>
      </c>
      <c r="B4573" t="inlineStr">
        <is>
          <t>Samridhi 5 Star Line</t>
        </is>
      </c>
      <c r="C4573" s="80" t="n">
        <v>46273</v>
      </c>
      <c r="D4573" t="inlineStr">
        <is>
          <t>FS-TTLi-4</t>
        </is>
      </c>
      <c r="E4573" t="inlineStr">
        <is>
          <t>TTL1X/CS11: Lost Tray In Sliding Area</t>
        </is>
      </c>
      <c r="F4573" t="n">
        <v>3</v>
      </c>
      <c r="G4573" t="n">
        <v>2.16731666666667</v>
      </c>
    </row>
    <row r="4574">
      <c r="A4574" t="inlineStr">
        <is>
          <t>Daily_Minor_Stops_2026_09_18.xlsx</t>
        </is>
      </c>
      <c r="B4574" t="inlineStr">
        <is>
          <t>Samridhi 5 Star Line</t>
        </is>
      </c>
      <c r="C4574" s="80" t="n">
        <v>46273</v>
      </c>
      <c r="D4574" t="inlineStr">
        <is>
          <t>FS-TTLi-4</t>
        </is>
      </c>
      <c r="E4574" t="inlineStr">
        <is>
          <t>LOD/SAF: Safety Circuit Not Ready</t>
        </is>
      </c>
      <c r="F4574" t="n">
        <v>2</v>
      </c>
      <c r="G4574" t="n">
        <v>0.333233333333333</v>
      </c>
    </row>
    <row r="4575">
      <c r="A4575" t="inlineStr">
        <is>
          <t>Daily_Minor_Stops_2026_09_18.xlsx</t>
        </is>
      </c>
      <c r="B4575" t="inlineStr">
        <is>
          <t>Samridhi 5 Star Line</t>
        </is>
      </c>
      <c r="C4575" s="80" t="n">
        <v>46273</v>
      </c>
      <c r="D4575" t="inlineStr">
        <is>
          <t>FS-TTM-5</t>
        </is>
      </c>
      <c r="E4575" t="inlineStr">
        <is>
          <t>Magazine Is Empty</t>
        </is>
      </c>
      <c r="F4575" t="n">
        <v>2</v>
      </c>
      <c r="G4575" t="n">
        <v>0.6657833333333329</v>
      </c>
    </row>
    <row r="4576">
      <c r="A4576" t="inlineStr">
        <is>
          <t>Daily_Minor_Stops_2026_09_18.xlsx</t>
        </is>
      </c>
      <c r="B4576" t="inlineStr">
        <is>
          <t>Samridhi 5 Star Line</t>
        </is>
      </c>
      <c r="C4576" s="80" t="n">
        <v>46273</v>
      </c>
      <c r="D4576" t="inlineStr">
        <is>
          <t>FS-TTM-5</t>
        </is>
      </c>
      <c r="E4576" t="inlineStr">
        <is>
          <t>Gripper Crashed-1</t>
        </is>
      </c>
      <c r="F4576" t="n">
        <v>2</v>
      </c>
      <c r="G4576" t="n">
        <v>25.3351333333333</v>
      </c>
    </row>
    <row r="4577">
      <c r="A4577" t="inlineStr">
        <is>
          <t>Daily_Minor_Stops_2026_09_18.xlsx</t>
        </is>
      </c>
      <c r="B4577" t="inlineStr">
        <is>
          <t>Samridhi 5 Star Line</t>
        </is>
      </c>
      <c r="C4577" s="80" t="n">
        <v>46274</v>
      </c>
      <c r="D4577" t="inlineStr">
        <is>
          <t>FS-HCM-1</t>
        </is>
      </c>
      <c r="E4577" t="inlineStr">
        <is>
          <t>FBX: Jam At Infeed</t>
        </is>
      </c>
      <c r="F4577" t="n">
        <v>23</v>
      </c>
      <c r="G4577" t="n">
        <v>10.4830333333333</v>
      </c>
    </row>
    <row r="4578">
      <c r="A4578" t="inlineStr">
        <is>
          <t>Daily_Minor_Stops_2026_09_18.xlsx</t>
        </is>
      </c>
      <c r="B4578" t="inlineStr">
        <is>
          <t>Samridhi 5 Star Line</t>
        </is>
      </c>
      <c r="C4578" s="80" t="n">
        <v>46274</v>
      </c>
      <c r="D4578" t="inlineStr">
        <is>
          <t>FS-HCM-1</t>
        </is>
      </c>
      <c r="E4578" t="inlineStr">
        <is>
          <t>Cover Machine Discharge Open</t>
        </is>
      </c>
      <c r="F4578" t="n">
        <v>7</v>
      </c>
      <c r="G4578" t="n">
        <v>4.4926</v>
      </c>
    </row>
    <row r="4579">
      <c r="A4579" t="inlineStr">
        <is>
          <t>Daily_Minor_Stops_2026_09_18.xlsx</t>
        </is>
      </c>
      <c r="B4579" t="inlineStr">
        <is>
          <t>Samridhi 5 Star Line</t>
        </is>
      </c>
      <c r="C4579" s="80" t="n">
        <v>46274</v>
      </c>
      <c r="D4579" t="inlineStr">
        <is>
          <t>FS-HCM-2</t>
        </is>
      </c>
      <c r="E4579" t="inlineStr">
        <is>
          <t>HXX: Film Is Broken</t>
        </is>
      </c>
      <c r="F4579" t="n">
        <v>18</v>
      </c>
      <c r="G4579" t="n">
        <v>24.0883</v>
      </c>
    </row>
    <row r="4580">
      <c r="A4580" t="inlineStr">
        <is>
          <t>Daily_Minor_Stops_2026_09_18.xlsx</t>
        </is>
      </c>
      <c r="B4580" t="inlineStr">
        <is>
          <t>Samridhi 5 Star Line</t>
        </is>
      </c>
      <c r="C4580" s="80" t="n">
        <v>46274</v>
      </c>
      <c r="D4580" t="inlineStr">
        <is>
          <t>FS-HCM-2</t>
        </is>
      </c>
      <c r="E4580" t="inlineStr">
        <is>
          <t>FBX: Overflow At Infeed</t>
        </is>
      </c>
      <c r="F4580" t="n">
        <v>6</v>
      </c>
      <c r="G4580" t="n">
        <v>1.5086</v>
      </c>
    </row>
    <row r="4581">
      <c r="A4581" t="inlineStr">
        <is>
          <t>Daily_Minor_Stops_2026_09_18.xlsx</t>
        </is>
      </c>
      <c r="B4581" t="inlineStr">
        <is>
          <t>Samridhi 5 Star Line</t>
        </is>
      </c>
      <c r="C4581" s="80" t="n">
        <v>46274</v>
      </c>
      <c r="D4581" t="inlineStr">
        <is>
          <t>FS-HCM-3</t>
        </is>
      </c>
      <c r="E4581" t="inlineStr">
        <is>
          <t>HXX: Both Film Reels Are Empty</t>
        </is>
      </c>
      <c r="F4581" t="n">
        <v>7</v>
      </c>
      <c r="G4581" t="n">
        <v>5.15073333333333</v>
      </c>
    </row>
    <row r="4582">
      <c r="A4582" t="inlineStr">
        <is>
          <t>Daily_Minor_Stops_2026_09_18.xlsx</t>
        </is>
      </c>
      <c r="B4582" t="inlineStr">
        <is>
          <t>Samridhi 5 Star Line</t>
        </is>
      </c>
      <c r="C4582" s="80" t="n">
        <v>46274</v>
      </c>
      <c r="D4582" t="inlineStr">
        <is>
          <t>FS-HCM-3</t>
        </is>
      </c>
      <c r="E4582" t="inlineStr">
        <is>
          <t>FBX: Jam At Infeed</t>
        </is>
      </c>
      <c r="F4582" t="n">
        <v>11</v>
      </c>
      <c r="G4582" t="n">
        <v>5.6577</v>
      </c>
    </row>
    <row r="4583">
      <c r="A4583" t="inlineStr">
        <is>
          <t>Daily_Minor_Stops_2026_09_18.xlsx</t>
        </is>
      </c>
      <c r="B4583" t="inlineStr">
        <is>
          <t>Samridhi 5 Star Line</t>
        </is>
      </c>
      <c r="C4583" s="80" t="n">
        <v>46274</v>
      </c>
      <c r="D4583" t="inlineStr">
        <is>
          <t>FS-HCM-4</t>
        </is>
      </c>
      <c r="E4583" t="inlineStr">
        <is>
          <t>HXX: Film Registration Error</t>
        </is>
      </c>
      <c r="F4583" t="n">
        <v>3</v>
      </c>
      <c r="G4583" t="n">
        <v>2.16671666666667</v>
      </c>
    </row>
    <row r="4584">
      <c r="A4584" t="inlineStr">
        <is>
          <t>Daily_Minor_Stops_2026_09_18.xlsx</t>
        </is>
      </c>
      <c r="B4584" t="inlineStr">
        <is>
          <t>Samridhi 5 Star Line</t>
        </is>
      </c>
      <c r="C4584" s="80" t="n">
        <v>46274</v>
      </c>
      <c r="D4584" t="inlineStr">
        <is>
          <t>FS-HCM-4</t>
        </is>
      </c>
      <c r="E4584" t="inlineStr">
        <is>
          <t>HXX: Film Is Broken</t>
        </is>
      </c>
      <c r="F4584" t="n">
        <v>4</v>
      </c>
      <c r="G4584" t="n">
        <v>1.85326666666667</v>
      </c>
    </row>
    <row r="4585">
      <c r="A4585" t="inlineStr">
        <is>
          <t>Daily_Minor_Stops_2026_09_18.xlsx</t>
        </is>
      </c>
      <c r="B4585" t="inlineStr">
        <is>
          <t>Samridhi 5 Star Line</t>
        </is>
      </c>
      <c r="C4585" s="80" t="n">
        <v>46274</v>
      </c>
      <c r="D4585" t="inlineStr">
        <is>
          <t>FS-HRM-5</t>
        </is>
      </c>
      <c r="E4585" t="inlineStr">
        <is>
          <t>Film Registration Error</t>
        </is>
      </c>
      <c r="F4585" t="n">
        <v>2</v>
      </c>
      <c r="G4585" t="n">
        <v>0.333333333333333</v>
      </c>
    </row>
    <row r="4586">
      <c r="A4586" t="inlineStr">
        <is>
          <t>Daily_Minor_Stops_2026_09_18.xlsx</t>
        </is>
      </c>
      <c r="B4586" t="inlineStr">
        <is>
          <t>Samridhi 5 Star Line</t>
        </is>
      </c>
      <c r="C4586" s="80" t="n">
        <v>46274</v>
      </c>
      <c r="D4586" t="inlineStr">
        <is>
          <t>FS-HRM-5</t>
        </is>
      </c>
      <c r="E4586" t="inlineStr">
        <is>
          <t>Cover Machine Outfeed Open</t>
        </is>
      </c>
      <c r="F4586" t="n">
        <v>2</v>
      </c>
      <c r="G4586" t="n">
        <v>0.66035</v>
      </c>
    </row>
    <row r="4587">
      <c r="A4587" t="inlineStr">
        <is>
          <t>Daily_Minor_Stops_2026_09_18.xlsx</t>
        </is>
      </c>
      <c r="B4587" t="inlineStr">
        <is>
          <t>Samridhi 5 Star Line</t>
        </is>
      </c>
      <c r="C4587" s="80" t="n">
        <v>46274</v>
      </c>
      <c r="D4587" t="inlineStr">
        <is>
          <t>FS-TTLi-1</t>
        </is>
      </c>
      <c r="E4587" t="inlineStr">
        <is>
          <t>TTL1X/CS11: Lost Tray In Sliding Area</t>
        </is>
      </c>
      <c r="F4587" t="n">
        <v>12</v>
      </c>
      <c r="G4587" t="n">
        <v>11.9825833333333</v>
      </c>
    </row>
    <row r="4588">
      <c r="A4588" t="inlineStr">
        <is>
          <t>Daily_Minor_Stops_2026_09_18.xlsx</t>
        </is>
      </c>
      <c r="B4588" t="inlineStr">
        <is>
          <t>Samridhi 5 Star Line</t>
        </is>
      </c>
      <c r="C4588" s="80" t="n">
        <v>46274</v>
      </c>
      <c r="D4588" t="inlineStr">
        <is>
          <t>FS-TTLi-1</t>
        </is>
      </c>
      <c r="E4588" t="inlineStr">
        <is>
          <t>FOR/BP11: Hand Over Of Blank Failed</t>
        </is>
      </c>
      <c r="F4588" t="n">
        <v>7</v>
      </c>
      <c r="G4588" t="n">
        <v>2.16728333333333</v>
      </c>
    </row>
    <row r="4589">
      <c r="A4589" t="inlineStr">
        <is>
          <t>Daily_Minor_Stops_2026_09_18.xlsx</t>
        </is>
      </c>
      <c r="B4589" t="inlineStr">
        <is>
          <t>Samridhi 5 Star Line</t>
        </is>
      </c>
      <c r="C4589" s="80" t="n">
        <v>46274</v>
      </c>
      <c r="D4589" t="inlineStr">
        <is>
          <t>FS-TTLi-2</t>
        </is>
      </c>
      <c r="E4589" t="inlineStr">
        <is>
          <t>LOD/FWV11: Rejects Consecutive</t>
        </is>
      </c>
      <c r="F4589" t="n">
        <v>3</v>
      </c>
      <c r="G4589" t="n">
        <v>1.66683333333333</v>
      </c>
    </row>
    <row r="4590">
      <c r="A4590" t="inlineStr">
        <is>
          <t>Daily_Minor_Stops_2026_09_18.xlsx</t>
        </is>
      </c>
      <c r="B4590" t="inlineStr">
        <is>
          <t>Samridhi 5 Star Line</t>
        </is>
      </c>
      <c r="C4590" s="80" t="n">
        <v>46274</v>
      </c>
      <c r="D4590" t="inlineStr">
        <is>
          <t>FS-TTLi-2</t>
        </is>
      </c>
      <c r="E4590" t="inlineStr">
        <is>
          <t>FOR/BP11: Hand Over Of Blank Failed</t>
        </is>
      </c>
      <c r="F4590" t="n">
        <v>6</v>
      </c>
      <c r="G4590" t="n">
        <v>1.99388333333333</v>
      </c>
    </row>
    <row r="4591">
      <c r="A4591" t="inlineStr">
        <is>
          <t>Daily_Minor_Stops_2026_09_18.xlsx</t>
        </is>
      </c>
      <c r="B4591" t="inlineStr">
        <is>
          <t>Samridhi 5 Star Line</t>
        </is>
      </c>
      <c r="C4591" s="80" t="n">
        <v>46274</v>
      </c>
      <c r="D4591" t="inlineStr">
        <is>
          <t>FS-TTLi-3</t>
        </is>
      </c>
      <c r="E4591" t="inlineStr">
        <is>
          <t>TTL1X/CS11: Lost Tray In Sliding Area</t>
        </is>
      </c>
      <c r="F4591" t="n">
        <v>4</v>
      </c>
      <c r="G4591" t="n">
        <v>59.5061</v>
      </c>
    </row>
    <row r="4592">
      <c r="A4592" t="inlineStr">
        <is>
          <t>Daily_Minor_Stops_2026_09_18.xlsx</t>
        </is>
      </c>
      <c r="B4592" t="inlineStr">
        <is>
          <t>Samridhi 5 Star Line</t>
        </is>
      </c>
      <c r="C4592" s="80" t="n">
        <v>46274</v>
      </c>
      <c r="D4592" t="inlineStr">
        <is>
          <t>FS-TTLi-3</t>
        </is>
      </c>
      <c r="E4592" t="inlineStr">
        <is>
          <t>FOR/BP11: Hand Over Of Blank Failed</t>
        </is>
      </c>
      <c r="F4592" t="n">
        <v>6</v>
      </c>
      <c r="G4592" t="n">
        <v>3.174</v>
      </c>
    </row>
    <row r="4593">
      <c r="A4593" t="inlineStr">
        <is>
          <t>Daily_Minor_Stops_2026_09_18.xlsx</t>
        </is>
      </c>
      <c r="B4593" t="inlineStr">
        <is>
          <t>Samridhi 5 Star Line</t>
        </is>
      </c>
      <c r="C4593" s="80" t="n">
        <v>46274</v>
      </c>
      <c r="D4593" t="inlineStr">
        <is>
          <t>FS-TTLi-4</t>
        </is>
      </c>
      <c r="E4593" t="inlineStr">
        <is>
          <t>LOD/PGR11: Train Reached Estop Distance</t>
        </is>
      </c>
      <c r="F4593" t="n">
        <v>2</v>
      </c>
      <c r="G4593" t="n">
        <v>0.333683333333333</v>
      </c>
    </row>
    <row r="4594">
      <c r="A4594" t="inlineStr">
        <is>
          <t>Daily_Minor_Stops_2026_09_18.xlsx</t>
        </is>
      </c>
      <c r="B4594" t="inlineStr">
        <is>
          <t>Samridhi 5 Star Line</t>
        </is>
      </c>
      <c r="C4594" s="80" t="n">
        <v>46274</v>
      </c>
      <c r="D4594" t="inlineStr">
        <is>
          <t>FS-TTLi-4</t>
        </is>
      </c>
      <c r="E4594" t="inlineStr">
        <is>
          <t>FOR/BP11: Hand Over Of Blank Failed</t>
        </is>
      </c>
      <c r="F4594" t="n">
        <v>5</v>
      </c>
      <c r="G4594" t="n">
        <v>2.50015</v>
      </c>
    </row>
    <row r="4595">
      <c r="A4595" t="inlineStr">
        <is>
          <t>Daily_Minor_Stops_2026_09_18.xlsx</t>
        </is>
      </c>
      <c r="B4595" t="inlineStr">
        <is>
          <t>Samridhi 5 Star Line</t>
        </is>
      </c>
      <c r="C4595" s="80" t="n">
        <v>46274</v>
      </c>
      <c r="D4595" t="inlineStr">
        <is>
          <t>FS-TTM-5</t>
        </is>
      </c>
      <c r="E4595" t="inlineStr">
        <is>
          <t>Infeed Crash</t>
        </is>
      </c>
      <c r="F4595" t="n">
        <v>2</v>
      </c>
      <c r="G4595" t="n">
        <v>0.5004</v>
      </c>
    </row>
    <row r="4596">
      <c r="A4596" t="inlineStr">
        <is>
          <t>Daily_Minor_Stops_2026_09_18.xlsx</t>
        </is>
      </c>
      <c r="B4596" t="inlineStr">
        <is>
          <t>Samridhi 5 Star Line</t>
        </is>
      </c>
      <c r="C4596" s="80" t="n">
        <v>46274</v>
      </c>
      <c r="D4596" t="inlineStr">
        <is>
          <t>FS-TTM-5</t>
        </is>
      </c>
      <c r="E4596" t="inlineStr">
        <is>
          <t>Gripper Crashed-1</t>
        </is>
      </c>
      <c r="F4596" t="n">
        <v>2</v>
      </c>
      <c r="G4596" t="n">
        <v>0.333283333333333</v>
      </c>
    </row>
    <row r="4597">
      <c r="A4597" t="inlineStr">
        <is>
          <t>Daily_Minor_Stops_2026_09_18.xlsx</t>
        </is>
      </c>
      <c r="B4597" t="inlineStr">
        <is>
          <t>Samridhi 5 Star Line</t>
        </is>
      </c>
      <c r="C4597" s="80" t="n">
        <v>46275</v>
      </c>
      <c r="D4597" t="inlineStr">
        <is>
          <t>FS-HCM-1</t>
        </is>
      </c>
      <c r="E4597" t="inlineStr">
        <is>
          <t>HXX: Too Many Consecutive Rejects</t>
        </is>
      </c>
      <c r="F4597" t="n">
        <v>13</v>
      </c>
      <c r="G4597" t="n">
        <v>10.65435</v>
      </c>
    </row>
    <row r="4598">
      <c r="A4598" t="inlineStr">
        <is>
          <t>Daily_Minor_Stops_2026_09_18.xlsx</t>
        </is>
      </c>
      <c r="B4598" t="inlineStr">
        <is>
          <t>Samridhi 5 Star Line</t>
        </is>
      </c>
      <c r="C4598" s="80" t="n">
        <v>46275</v>
      </c>
      <c r="D4598" t="inlineStr">
        <is>
          <t>FS-HCM-1</t>
        </is>
      </c>
      <c r="E4598" t="inlineStr">
        <is>
          <t>FBX: Jam At Infeed</t>
        </is>
      </c>
      <c r="F4598" t="n">
        <v>49</v>
      </c>
      <c r="G4598" t="n">
        <v>22.0288166666667</v>
      </c>
    </row>
    <row r="4599">
      <c r="A4599" t="inlineStr">
        <is>
          <t>Daily_Minor_Stops_2026_09_18.xlsx</t>
        </is>
      </c>
      <c r="B4599" t="inlineStr">
        <is>
          <t>Samridhi 5 Star Line</t>
        </is>
      </c>
      <c r="C4599" s="80" t="n">
        <v>46275</v>
      </c>
      <c r="D4599" t="inlineStr">
        <is>
          <t>FS-HCM-2</t>
        </is>
      </c>
      <c r="E4599" t="inlineStr">
        <is>
          <t>HXX: Film Is Broken</t>
        </is>
      </c>
      <c r="F4599" t="n">
        <v>42</v>
      </c>
      <c r="G4599" t="n">
        <v>67.2858333333333</v>
      </c>
    </row>
    <row r="4600">
      <c r="A4600" t="inlineStr">
        <is>
          <t>Daily_Minor_Stops_2026_09_18.xlsx</t>
        </is>
      </c>
      <c r="B4600" t="inlineStr">
        <is>
          <t>Samridhi 5 Star Line</t>
        </is>
      </c>
      <c r="C4600" s="80" t="n">
        <v>46275</v>
      </c>
      <c r="D4600" t="inlineStr">
        <is>
          <t>FS-HCM-2</t>
        </is>
      </c>
      <c r="E4600" t="inlineStr">
        <is>
          <t>FBX: Overflow At Infeed</t>
        </is>
      </c>
      <c r="F4600" t="n">
        <v>18</v>
      </c>
      <c r="G4600" t="n">
        <v>9.339166666666671</v>
      </c>
    </row>
    <row r="4601">
      <c r="A4601" t="inlineStr">
        <is>
          <t>Daily_Minor_Stops_2026_09_18.xlsx</t>
        </is>
      </c>
      <c r="B4601" t="inlineStr">
        <is>
          <t>Samridhi 5 Star Line</t>
        </is>
      </c>
      <c r="C4601" s="80" t="n">
        <v>46275</v>
      </c>
      <c r="D4601" t="inlineStr">
        <is>
          <t>FS-HCM-3</t>
        </is>
      </c>
      <c r="E4601" t="inlineStr">
        <is>
          <t>HXX: Film Is Broken</t>
        </is>
      </c>
      <c r="F4601" t="n">
        <v>11</v>
      </c>
      <c r="G4601" t="n">
        <v>8.80693333333333</v>
      </c>
    </row>
    <row r="4602">
      <c r="A4602" t="inlineStr">
        <is>
          <t>Daily_Minor_Stops_2026_09_18.xlsx</t>
        </is>
      </c>
      <c r="B4602" t="inlineStr">
        <is>
          <t>Samridhi 5 Star Line</t>
        </is>
      </c>
      <c r="C4602" s="80" t="n">
        <v>46275</v>
      </c>
      <c r="D4602" t="inlineStr">
        <is>
          <t>FS-HCM-3</t>
        </is>
      </c>
      <c r="E4602" t="inlineStr">
        <is>
          <t>FBX: Jam At Infeed</t>
        </is>
      </c>
      <c r="F4602" t="n">
        <v>13</v>
      </c>
      <c r="G4602" t="n">
        <v>5.12863333333333</v>
      </c>
    </row>
    <row r="4603">
      <c r="A4603" t="inlineStr">
        <is>
          <t>Daily_Minor_Stops_2026_09_18.xlsx</t>
        </is>
      </c>
      <c r="B4603" t="inlineStr">
        <is>
          <t>Samridhi 5 Star Line</t>
        </is>
      </c>
      <c r="C4603" s="80" t="n">
        <v>46275</v>
      </c>
      <c r="D4603" t="inlineStr">
        <is>
          <t>FS-HCM-4</t>
        </is>
      </c>
      <c r="E4603" t="inlineStr">
        <is>
          <t>HXX: Both Film Reels Are Empty</t>
        </is>
      </c>
      <c r="F4603" t="n">
        <v>3</v>
      </c>
      <c r="G4603" t="n">
        <v>1.84725</v>
      </c>
    </row>
    <row r="4604">
      <c r="A4604" t="inlineStr">
        <is>
          <t>Daily_Minor_Stops_2026_09_18.xlsx</t>
        </is>
      </c>
      <c r="B4604" t="inlineStr">
        <is>
          <t>Samridhi 5 Star Line</t>
        </is>
      </c>
      <c r="C4604" s="80" t="n">
        <v>46275</v>
      </c>
      <c r="D4604" t="inlineStr">
        <is>
          <t>FS-HCM-4</t>
        </is>
      </c>
      <c r="E4604" t="inlineStr">
        <is>
          <t>FBX: Overflow At Infeed</t>
        </is>
      </c>
      <c r="F4604" t="n">
        <v>3</v>
      </c>
      <c r="G4604" t="n">
        <v>0.289083333333333</v>
      </c>
    </row>
    <row r="4605">
      <c r="A4605" t="inlineStr">
        <is>
          <t>Daily_Minor_Stops_2026_09_18.xlsx</t>
        </is>
      </c>
      <c r="B4605" t="inlineStr">
        <is>
          <t>Samridhi 5 Star Line</t>
        </is>
      </c>
      <c r="C4605" s="80" t="n">
        <v>46275</v>
      </c>
      <c r="D4605" t="inlineStr">
        <is>
          <t>FS-HRM-5</t>
        </is>
      </c>
      <c r="E4605" t="inlineStr">
        <is>
          <t>Not Ready-2</t>
        </is>
      </c>
      <c r="F4605" t="n">
        <v>4</v>
      </c>
      <c r="G4605" t="n">
        <v>4.49623333333333</v>
      </c>
    </row>
    <row r="4606">
      <c r="A4606" t="inlineStr">
        <is>
          <t>Daily_Minor_Stops_2026_09_18.xlsx</t>
        </is>
      </c>
      <c r="B4606" t="inlineStr">
        <is>
          <t>Samridhi 5 Star Line</t>
        </is>
      </c>
      <c r="C4606" s="80" t="n">
        <v>46275</v>
      </c>
      <c r="D4606" t="inlineStr">
        <is>
          <t>FS-HRM-5</t>
        </is>
      </c>
      <c r="E4606" t="inlineStr">
        <is>
          <t>Film Registration Error</t>
        </is>
      </c>
      <c r="F4606" t="n">
        <v>4</v>
      </c>
      <c r="G4606" t="n">
        <v>1.00096666666667</v>
      </c>
    </row>
    <row r="4607">
      <c r="A4607" t="inlineStr">
        <is>
          <t>Daily_Minor_Stops_2026_09_18.xlsx</t>
        </is>
      </c>
      <c r="B4607" t="inlineStr">
        <is>
          <t>Samridhi 5 Star Line</t>
        </is>
      </c>
      <c r="C4607" s="80" t="n">
        <v>46275</v>
      </c>
      <c r="D4607" t="inlineStr">
        <is>
          <t>FS-TTLi-1</t>
        </is>
      </c>
      <c r="E4607" t="inlineStr">
        <is>
          <t>LOD/TGR11: Robot-Gripper Sensor Fault</t>
        </is>
      </c>
      <c r="F4607" t="n">
        <v>3</v>
      </c>
      <c r="G4607" t="n">
        <v>1.00048333333333</v>
      </c>
    </row>
    <row r="4608">
      <c r="A4608" t="inlineStr">
        <is>
          <t>Daily_Minor_Stops_2026_09_18.xlsx</t>
        </is>
      </c>
      <c r="B4608" t="inlineStr">
        <is>
          <t>Samridhi 5 Star Line</t>
        </is>
      </c>
      <c r="C4608" s="80" t="n">
        <v>46275</v>
      </c>
      <c r="D4608" t="inlineStr">
        <is>
          <t>FS-TTLi-1</t>
        </is>
      </c>
      <c r="E4608" t="inlineStr">
        <is>
          <t>FOR/BP11: Hand Over Of Blank Failed</t>
        </is>
      </c>
      <c r="F4608" t="n">
        <v>10</v>
      </c>
      <c r="G4608" t="n">
        <v>5.46288333333333</v>
      </c>
    </row>
    <row r="4609">
      <c r="A4609" t="inlineStr">
        <is>
          <t>Daily_Minor_Stops_2026_09_18.xlsx</t>
        </is>
      </c>
      <c r="B4609" t="inlineStr">
        <is>
          <t>Samridhi 5 Star Line</t>
        </is>
      </c>
      <c r="C4609" s="80" t="n">
        <v>46275</v>
      </c>
      <c r="D4609" t="inlineStr">
        <is>
          <t>FS-TTLi-2</t>
        </is>
      </c>
      <c r="E4609" t="inlineStr">
        <is>
          <t>LOD/TGR11: Robot-Gripper Sensor Fault</t>
        </is>
      </c>
      <c r="F4609" t="n">
        <v>5</v>
      </c>
      <c r="G4609" t="n">
        <v>1.34311666666667</v>
      </c>
    </row>
    <row r="4610">
      <c r="A4610" t="inlineStr">
        <is>
          <t>Daily_Minor_Stops_2026_09_18.xlsx</t>
        </is>
      </c>
      <c r="B4610" t="inlineStr">
        <is>
          <t>Samridhi 5 Star Line</t>
        </is>
      </c>
      <c r="C4610" s="80" t="n">
        <v>46275</v>
      </c>
      <c r="D4610" t="inlineStr">
        <is>
          <t>FS-TTLi-2</t>
        </is>
      </c>
      <c r="E4610" t="inlineStr">
        <is>
          <t>FOR/BP11: Hand Over Of Blank Failed</t>
        </is>
      </c>
      <c r="F4610" t="n">
        <v>7</v>
      </c>
      <c r="G4610" t="n">
        <v>2.33556666666667</v>
      </c>
    </row>
    <row r="4611">
      <c r="A4611" t="inlineStr">
        <is>
          <t>Daily_Minor_Stops_2026_09_18.xlsx</t>
        </is>
      </c>
      <c r="B4611" t="inlineStr">
        <is>
          <t>Samridhi 5 Star Line</t>
        </is>
      </c>
      <c r="C4611" s="80" t="n">
        <v>46275</v>
      </c>
      <c r="D4611" t="inlineStr">
        <is>
          <t>FS-TTLi-3</t>
        </is>
      </c>
      <c r="E4611" t="inlineStr">
        <is>
          <t>LOD/TGR11: Robot-Gripper Sensor Fault</t>
        </is>
      </c>
      <c r="F4611" t="n">
        <v>4</v>
      </c>
      <c r="G4611" t="n">
        <v>3.17203333333333</v>
      </c>
    </row>
    <row r="4612">
      <c r="A4612" t="inlineStr">
        <is>
          <t>Daily_Minor_Stops_2026_09_18.xlsx</t>
        </is>
      </c>
      <c r="B4612" t="inlineStr">
        <is>
          <t>Samridhi 5 Star Line</t>
        </is>
      </c>
      <c r="C4612" s="80" t="n">
        <v>46275</v>
      </c>
      <c r="D4612" t="inlineStr">
        <is>
          <t>FS-TTLi-3</t>
        </is>
      </c>
      <c r="E4612" t="inlineStr">
        <is>
          <t>FOR/BP11: Hand Over Of Blank Failed</t>
        </is>
      </c>
      <c r="F4612" t="n">
        <v>6</v>
      </c>
      <c r="G4612" t="n">
        <v>2.7599</v>
      </c>
    </row>
    <row r="4613">
      <c r="A4613" t="inlineStr">
        <is>
          <t>Daily_Minor_Stops_2026_09_18.xlsx</t>
        </is>
      </c>
      <c r="B4613" t="inlineStr">
        <is>
          <t>Samridhi 5 Star Line</t>
        </is>
      </c>
      <c r="C4613" s="80" t="n">
        <v>46275</v>
      </c>
      <c r="D4613" t="inlineStr">
        <is>
          <t>FS-TTLi-4</t>
        </is>
      </c>
      <c r="E4613" t="inlineStr">
        <is>
          <t>TTL1X/CS11: Lost Tray In Sliding Area</t>
        </is>
      </c>
      <c r="F4613" t="n">
        <v>3</v>
      </c>
      <c r="G4613" t="n">
        <v>1.16506666666667</v>
      </c>
    </row>
    <row r="4614">
      <c r="A4614" t="inlineStr">
        <is>
          <t>Daily_Minor_Stops_2026_09_18.xlsx</t>
        </is>
      </c>
      <c r="B4614" t="inlineStr">
        <is>
          <t>Samridhi 5 Star Line</t>
        </is>
      </c>
      <c r="C4614" s="80" t="n">
        <v>46275</v>
      </c>
      <c r="D4614" t="inlineStr">
        <is>
          <t>FS-TTLi-4</t>
        </is>
      </c>
      <c r="E4614" t="inlineStr">
        <is>
          <t>LOD/FWV11: Rejects Consecutive</t>
        </is>
      </c>
      <c r="F4614" t="n">
        <v>3</v>
      </c>
      <c r="G4614" t="n">
        <v>0.500433333333333</v>
      </c>
    </row>
    <row r="4615">
      <c r="A4615" t="inlineStr">
        <is>
          <t>Daily_Minor_Stops_2026_09_18.xlsx</t>
        </is>
      </c>
      <c r="B4615" t="inlineStr">
        <is>
          <t>Samridhi 5 Star Line</t>
        </is>
      </c>
      <c r="C4615" s="80" t="n">
        <v>46275</v>
      </c>
      <c r="D4615" t="inlineStr">
        <is>
          <t>FS-TTM-5</t>
        </is>
      </c>
      <c r="E4615" t="inlineStr">
        <is>
          <t>Vacuum Error Open Door And Remove Blanks</t>
        </is>
      </c>
      <c r="F4615" t="n">
        <v>5</v>
      </c>
      <c r="G4615" t="n">
        <v>4.07126666666667</v>
      </c>
    </row>
    <row r="4616">
      <c r="A4616" t="inlineStr">
        <is>
          <t>Daily_Minor_Stops_2026_09_18.xlsx</t>
        </is>
      </c>
      <c r="B4616" t="inlineStr">
        <is>
          <t>Samridhi 5 Star Line</t>
        </is>
      </c>
      <c r="C4616" s="80" t="n">
        <v>46275</v>
      </c>
      <c r="D4616" t="inlineStr">
        <is>
          <t>FS-TTM-5</t>
        </is>
      </c>
      <c r="E4616" t="inlineStr">
        <is>
          <t>Infeed Crash</t>
        </is>
      </c>
      <c r="F4616" t="n">
        <v>5</v>
      </c>
      <c r="G4616" t="n">
        <v>14.51425</v>
      </c>
    </row>
    <row r="4617">
      <c r="A4617" t="inlineStr">
        <is>
          <t>Daily_Minor_Stops_2026_09_18.xlsx</t>
        </is>
      </c>
      <c r="B4617" t="inlineStr">
        <is>
          <t>Samridhi 5 Star Line</t>
        </is>
      </c>
      <c r="C4617" s="80" t="n">
        <v>46276</v>
      </c>
      <c r="D4617" t="inlineStr">
        <is>
          <t>FS-HCM-1</t>
        </is>
      </c>
      <c r="E4617" t="inlineStr">
        <is>
          <t>HXX: Film Is Broken</t>
        </is>
      </c>
      <c r="F4617" t="n">
        <v>15</v>
      </c>
      <c r="G4617" t="n">
        <v>15.3542333333333</v>
      </c>
    </row>
    <row r="4618">
      <c r="A4618" t="inlineStr">
        <is>
          <t>Daily_Minor_Stops_2026_09_18.xlsx</t>
        </is>
      </c>
      <c r="B4618" t="inlineStr">
        <is>
          <t>Samridhi 5 Star Line</t>
        </is>
      </c>
      <c r="C4618" s="80" t="n">
        <v>46276</v>
      </c>
      <c r="D4618" t="inlineStr">
        <is>
          <t>FS-HCM-1</t>
        </is>
      </c>
      <c r="E4618" t="inlineStr">
        <is>
          <t>FBX: Jam At Infeed</t>
        </is>
      </c>
      <c r="F4618" t="n">
        <v>20</v>
      </c>
      <c r="G4618" t="n">
        <v>7.16738333333333</v>
      </c>
    </row>
    <row r="4619">
      <c r="A4619" t="inlineStr">
        <is>
          <t>Daily_Minor_Stops_2026_09_18.xlsx</t>
        </is>
      </c>
      <c r="B4619" t="inlineStr">
        <is>
          <t>Samridhi 5 Star Line</t>
        </is>
      </c>
      <c r="C4619" s="80" t="n">
        <v>46276</v>
      </c>
      <c r="D4619" t="inlineStr">
        <is>
          <t>FS-HCM-2</t>
        </is>
      </c>
      <c r="E4619" t="inlineStr">
        <is>
          <t>HXX: Film Is Broken</t>
        </is>
      </c>
      <c r="F4619" t="n">
        <v>28</v>
      </c>
      <c r="G4619" t="n">
        <v>35.3406333333333</v>
      </c>
    </row>
    <row r="4620">
      <c r="A4620" t="inlineStr">
        <is>
          <t>Daily_Minor_Stops_2026_09_18.xlsx</t>
        </is>
      </c>
      <c r="B4620" t="inlineStr">
        <is>
          <t>Samridhi 5 Star Line</t>
        </is>
      </c>
      <c r="C4620" s="80" t="n">
        <v>46276</v>
      </c>
      <c r="D4620" t="inlineStr">
        <is>
          <t>FS-HCM-2</t>
        </is>
      </c>
      <c r="E4620" t="inlineStr">
        <is>
          <t>FBX: Jam At Infeed</t>
        </is>
      </c>
      <c r="F4620" t="n">
        <v>19</v>
      </c>
      <c r="G4620" t="n">
        <v>9.488566666666671</v>
      </c>
    </row>
    <row r="4621">
      <c r="A4621" t="inlineStr">
        <is>
          <t>Daily_Minor_Stops_2026_09_18.xlsx</t>
        </is>
      </c>
      <c r="B4621" t="inlineStr">
        <is>
          <t>Samridhi 5 Star Line</t>
        </is>
      </c>
      <c r="C4621" s="80" t="n">
        <v>46276</v>
      </c>
      <c r="D4621" t="inlineStr">
        <is>
          <t>FS-HCM-3</t>
        </is>
      </c>
      <c r="E4621" t="inlineStr">
        <is>
          <t>HXX: Film Is Broken</t>
        </is>
      </c>
      <c r="F4621" t="n">
        <v>16</v>
      </c>
      <c r="G4621" t="n">
        <v>10.6839833333333</v>
      </c>
    </row>
    <row r="4622">
      <c r="A4622" t="inlineStr">
        <is>
          <t>Daily_Minor_Stops_2026_09_18.xlsx</t>
        </is>
      </c>
      <c r="B4622" t="inlineStr">
        <is>
          <t>Samridhi 5 Star Line</t>
        </is>
      </c>
      <c r="C4622" s="80" t="n">
        <v>46276</v>
      </c>
      <c r="D4622" t="inlineStr">
        <is>
          <t>FS-HCM-3</t>
        </is>
      </c>
      <c r="E4622" t="inlineStr">
        <is>
          <t>FBX: Jam At Infeed</t>
        </is>
      </c>
      <c r="F4622" t="n">
        <v>12</v>
      </c>
      <c r="G4622" t="n">
        <v>5.67455</v>
      </c>
    </row>
    <row r="4623">
      <c r="A4623" t="inlineStr">
        <is>
          <t>Daily_Minor_Stops_2026_09_18.xlsx</t>
        </is>
      </c>
      <c r="B4623" t="inlineStr">
        <is>
          <t>Samridhi 5 Star Line</t>
        </is>
      </c>
      <c r="C4623" s="80" t="n">
        <v>46276</v>
      </c>
      <c r="D4623" t="inlineStr">
        <is>
          <t>FS-HCM-4</t>
        </is>
      </c>
      <c r="E4623" t="inlineStr">
        <is>
          <t>HXX: Film Is Broken</t>
        </is>
      </c>
      <c r="F4623" t="n">
        <v>7</v>
      </c>
      <c r="G4623" t="n">
        <v>4.0022</v>
      </c>
    </row>
    <row r="4624">
      <c r="A4624" t="inlineStr">
        <is>
          <t>Daily_Minor_Stops_2026_09_18.xlsx</t>
        </is>
      </c>
      <c r="B4624" t="inlineStr">
        <is>
          <t>Samridhi 5 Star Line</t>
        </is>
      </c>
      <c r="C4624" s="80" t="n">
        <v>46276</v>
      </c>
      <c r="D4624" t="inlineStr">
        <is>
          <t>FS-HCM-4</t>
        </is>
      </c>
      <c r="E4624" t="inlineStr">
        <is>
          <t>HXX: Both Film Reels Are Empty</t>
        </is>
      </c>
      <c r="F4624" t="n">
        <v>2</v>
      </c>
      <c r="G4624" t="n">
        <v>0.327983333333333</v>
      </c>
    </row>
    <row r="4625">
      <c r="A4625" t="inlineStr">
        <is>
          <t>Daily_Minor_Stops_2026_09_18.xlsx</t>
        </is>
      </c>
      <c r="B4625" t="inlineStr">
        <is>
          <t>Samridhi 5 Star Line</t>
        </is>
      </c>
      <c r="C4625" s="80" t="n">
        <v>46276</v>
      </c>
      <c r="D4625" t="inlineStr">
        <is>
          <t>FS-HRM-5</t>
        </is>
      </c>
      <c r="E4625" t="inlineStr">
        <is>
          <t>Door Control Belt Open</t>
        </is>
      </c>
      <c r="F4625" t="n">
        <v>3</v>
      </c>
      <c r="G4625" t="n">
        <v>36.0085833333333</v>
      </c>
    </row>
    <row r="4626">
      <c r="A4626" t="inlineStr">
        <is>
          <t>Daily_Minor_Stops_2026_09_18.xlsx</t>
        </is>
      </c>
      <c r="B4626" t="inlineStr">
        <is>
          <t>Samridhi 5 Star Line</t>
        </is>
      </c>
      <c r="C4626" s="80" t="n">
        <v>46276</v>
      </c>
      <c r="D4626" t="inlineStr">
        <is>
          <t>FS-HRM-5</t>
        </is>
      </c>
      <c r="E4626" t="inlineStr">
        <is>
          <t>Cover Machine Outfeed Open</t>
        </is>
      </c>
      <c r="F4626" t="n">
        <v>4</v>
      </c>
      <c r="G4626" t="n">
        <v>1.00723333333333</v>
      </c>
    </row>
    <row r="4627">
      <c r="A4627" t="inlineStr">
        <is>
          <t>Daily_Minor_Stops_2026_09_18.xlsx</t>
        </is>
      </c>
      <c r="B4627" t="inlineStr">
        <is>
          <t>Samridhi 5 Star Line</t>
        </is>
      </c>
      <c r="C4627" s="80" t="n">
        <v>46276</v>
      </c>
      <c r="D4627" t="inlineStr">
        <is>
          <t>FS-TTLi-1</t>
        </is>
      </c>
      <c r="E4627" t="inlineStr">
        <is>
          <t>TTL1X/CS11: Lost Tray In Sliding Area</t>
        </is>
      </c>
      <c r="F4627" t="n">
        <v>11</v>
      </c>
      <c r="G4627" t="n">
        <v>5.83456666666667</v>
      </c>
    </row>
    <row r="4628">
      <c r="A4628" t="inlineStr">
        <is>
          <t>Daily_Minor_Stops_2026_09_18.xlsx</t>
        </is>
      </c>
      <c r="B4628" t="inlineStr">
        <is>
          <t>Samridhi 5 Star Line</t>
        </is>
      </c>
      <c r="C4628" s="80" t="n">
        <v>46276</v>
      </c>
      <c r="D4628" t="inlineStr">
        <is>
          <t>FS-TTLi-1</t>
        </is>
      </c>
      <c r="E4628" t="inlineStr">
        <is>
          <t>LOD/GMS: Air Pressure Too Low</t>
        </is>
      </c>
      <c r="F4628" t="n">
        <v>2</v>
      </c>
      <c r="G4628" t="n">
        <v>44.6708666666667</v>
      </c>
    </row>
    <row r="4629">
      <c r="A4629" t="inlineStr">
        <is>
          <t>Daily_Minor_Stops_2026_09_18.xlsx</t>
        </is>
      </c>
      <c r="B4629" t="inlineStr">
        <is>
          <t>Samridhi 5 Star Line</t>
        </is>
      </c>
      <c r="C4629" s="80" t="n">
        <v>46276</v>
      </c>
      <c r="D4629" t="inlineStr">
        <is>
          <t>FS-TTLi-2</t>
        </is>
      </c>
      <c r="E4629" t="inlineStr">
        <is>
          <t>TTL1X/CS11: Lost Tray In Sliding Area</t>
        </is>
      </c>
      <c r="F4629" t="n">
        <v>4</v>
      </c>
      <c r="G4629" t="n">
        <v>48.5069833333333</v>
      </c>
    </row>
    <row r="4630">
      <c r="A4630" t="inlineStr">
        <is>
          <t>Daily_Minor_Stops_2026_09_18.xlsx</t>
        </is>
      </c>
      <c r="B4630" t="inlineStr">
        <is>
          <t>Samridhi 5 Star Line</t>
        </is>
      </c>
      <c r="C4630" s="80" t="n">
        <v>46276</v>
      </c>
      <c r="D4630" t="inlineStr">
        <is>
          <t>FS-TTLi-2</t>
        </is>
      </c>
      <c r="E4630" t="inlineStr">
        <is>
          <t>FOR/BP11: Hand Over Of Blank Failed</t>
        </is>
      </c>
      <c r="F4630" t="n">
        <v>10</v>
      </c>
      <c r="G4630" t="n">
        <v>6.49876666666667</v>
      </c>
    </row>
    <row r="4631">
      <c r="A4631" t="inlineStr">
        <is>
          <t>Daily_Minor_Stops_2026_09_18.xlsx</t>
        </is>
      </c>
      <c r="B4631" t="inlineStr">
        <is>
          <t>Samridhi 5 Star Line</t>
        </is>
      </c>
      <c r="C4631" s="80" t="n">
        <v>46276</v>
      </c>
      <c r="D4631" t="inlineStr">
        <is>
          <t>FS-TTLi-3</t>
        </is>
      </c>
      <c r="E4631" t="inlineStr">
        <is>
          <t>LOD/HXX11: Upstrm M/C Not Home in time</t>
        </is>
      </c>
      <c r="F4631" t="n">
        <v>6</v>
      </c>
      <c r="G4631" t="n">
        <v>62.1682666666667</v>
      </c>
    </row>
    <row r="4632">
      <c r="A4632" t="inlineStr">
        <is>
          <t>Daily_Minor_Stops_2026_09_18.xlsx</t>
        </is>
      </c>
      <c r="B4632" t="inlineStr">
        <is>
          <t>Samridhi 5 Star Line</t>
        </is>
      </c>
      <c r="C4632" s="80" t="n">
        <v>46276</v>
      </c>
      <c r="D4632" t="inlineStr">
        <is>
          <t>FS-TTLi-3</t>
        </is>
      </c>
      <c r="E4632" t="inlineStr">
        <is>
          <t>FOR/BP11: Hand Over Of Blank Failed</t>
        </is>
      </c>
      <c r="F4632" t="n">
        <v>19</v>
      </c>
      <c r="G4632" t="n">
        <v>13.51745</v>
      </c>
    </row>
    <row r="4633">
      <c r="A4633" t="inlineStr">
        <is>
          <t>Daily_Minor_Stops_2026_09_18.xlsx</t>
        </is>
      </c>
      <c r="B4633" t="inlineStr">
        <is>
          <t>Samridhi 5 Star Line</t>
        </is>
      </c>
      <c r="C4633" s="80" t="n">
        <v>46276</v>
      </c>
      <c r="D4633" t="inlineStr">
        <is>
          <t>FS-TTLi-4</t>
        </is>
      </c>
      <c r="E4633" t="inlineStr">
        <is>
          <t>TTL1X/CS11: Lost Tray In Sliding Area</t>
        </is>
      </c>
      <c r="F4633" t="n">
        <v>6</v>
      </c>
      <c r="G4633" t="n">
        <v>4.34031666666667</v>
      </c>
    </row>
    <row r="4634">
      <c r="A4634" t="inlineStr">
        <is>
          <t>Daily_Minor_Stops_2026_09_18.xlsx</t>
        </is>
      </c>
      <c r="B4634" t="inlineStr">
        <is>
          <t>Samridhi 5 Star Line</t>
        </is>
      </c>
      <c r="C4634" s="80" t="n">
        <v>46276</v>
      </c>
      <c r="D4634" t="inlineStr">
        <is>
          <t>FS-TTLi-4</t>
        </is>
      </c>
      <c r="E4634" t="inlineStr">
        <is>
          <t>FOR/BP11: Hand Over Of Blank Failed</t>
        </is>
      </c>
      <c r="F4634" t="n">
        <v>6</v>
      </c>
      <c r="G4634" t="n">
        <v>5.15728333333333</v>
      </c>
    </row>
    <row r="4635">
      <c r="A4635" t="inlineStr">
        <is>
          <t>Daily_Minor_Stops_2026_09_18.xlsx</t>
        </is>
      </c>
      <c r="B4635" t="inlineStr">
        <is>
          <t>Samridhi 5 Star Line</t>
        </is>
      </c>
      <c r="C4635" s="80" t="n">
        <v>46276</v>
      </c>
      <c r="D4635" t="inlineStr">
        <is>
          <t>FS-TTM-5</t>
        </is>
      </c>
      <c r="E4635" t="inlineStr">
        <is>
          <t>Infeed Crash</t>
        </is>
      </c>
      <c r="F4635" t="n">
        <v>2</v>
      </c>
      <c r="G4635" t="n">
        <v>1.99263333333333</v>
      </c>
    </row>
    <row r="4636">
      <c r="A4636" t="inlineStr">
        <is>
          <t>Daily_Minor_Stops_2026_09_18.xlsx</t>
        </is>
      </c>
      <c r="B4636" t="inlineStr">
        <is>
          <t>Samridhi 5 Star Line</t>
        </is>
      </c>
      <c r="C4636" s="80" t="n">
        <v>46276</v>
      </c>
      <c r="D4636" t="inlineStr">
        <is>
          <t>FS-TTM-5</t>
        </is>
      </c>
      <c r="E4636" t="inlineStr">
        <is>
          <t>Gripper Crashed-1</t>
        </is>
      </c>
      <c r="F4636" t="n">
        <v>3</v>
      </c>
      <c r="G4636" t="n">
        <v>1.49358333333333</v>
      </c>
    </row>
    <row r="4637">
      <c r="A4637" t="inlineStr">
        <is>
          <t>Daily_Minor_Stops_2026_09_18.xlsx</t>
        </is>
      </c>
      <c r="B4637" t="inlineStr">
        <is>
          <t>Samridhi 5 Star Line</t>
        </is>
      </c>
      <c r="C4637" s="80" t="n">
        <v>46277</v>
      </c>
      <c r="D4637" t="inlineStr">
        <is>
          <t>FS-HCM-1</t>
        </is>
      </c>
      <c r="E4637" t="inlineStr">
        <is>
          <t>HXX: Film Is Broken</t>
        </is>
      </c>
      <c r="F4637" t="n">
        <v>16</v>
      </c>
      <c r="G4637" t="n">
        <v>18.9876166666667</v>
      </c>
    </row>
    <row r="4638">
      <c r="A4638" t="inlineStr">
        <is>
          <t>Daily_Minor_Stops_2026_09_18.xlsx</t>
        </is>
      </c>
      <c r="B4638" t="inlineStr">
        <is>
          <t>Samridhi 5 Star Line</t>
        </is>
      </c>
      <c r="C4638" s="80" t="n">
        <v>46277</v>
      </c>
      <c r="D4638" t="inlineStr">
        <is>
          <t>FS-HCM-1</t>
        </is>
      </c>
      <c r="E4638" t="inlineStr">
        <is>
          <t>FBX: Jam At Infeed</t>
        </is>
      </c>
      <c r="F4638" t="n">
        <v>34</v>
      </c>
      <c r="G4638" t="n">
        <v>8.4857</v>
      </c>
    </row>
    <row r="4639">
      <c r="A4639" t="inlineStr">
        <is>
          <t>Daily_Minor_Stops_2026_09_18.xlsx</t>
        </is>
      </c>
      <c r="B4639" t="inlineStr">
        <is>
          <t>Samridhi 5 Star Line</t>
        </is>
      </c>
      <c r="C4639" s="80" t="n">
        <v>46277</v>
      </c>
      <c r="D4639" t="inlineStr">
        <is>
          <t>FS-HCM-2</t>
        </is>
      </c>
      <c r="E4639" t="inlineStr">
        <is>
          <t>HXX: Film Is Broken</t>
        </is>
      </c>
      <c r="F4639" t="n">
        <v>38</v>
      </c>
      <c r="G4639" t="n">
        <v>44.1644166666667</v>
      </c>
    </row>
    <row r="4640">
      <c r="A4640" t="inlineStr">
        <is>
          <t>Daily_Minor_Stops_2026_09_18.xlsx</t>
        </is>
      </c>
      <c r="B4640" t="inlineStr">
        <is>
          <t>Samridhi 5 Star Line</t>
        </is>
      </c>
      <c r="C4640" s="80" t="n">
        <v>46277</v>
      </c>
      <c r="D4640" t="inlineStr">
        <is>
          <t>FS-HCM-2</t>
        </is>
      </c>
      <c r="E4640" t="inlineStr">
        <is>
          <t>FBX: Jam At Infeed</t>
        </is>
      </c>
      <c r="F4640" t="n">
        <v>30</v>
      </c>
      <c r="G4640" t="n">
        <v>14.194</v>
      </c>
    </row>
    <row r="4641">
      <c r="A4641" t="inlineStr">
        <is>
          <t>Daily_Minor_Stops_2026_09_18.xlsx</t>
        </is>
      </c>
      <c r="B4641" t="inlineStr">
        <is>
          <t>Samridhi 5 Star Line</t>
        </is>
      </c>
      <c r="C4641" s="80" t="n">
        <v>46277</v>
      </c>
      <c r="D4641" t="inlineStr">
        <is>
          <t>FS-HCM-3</t>
        </is>
      </c>
      <c r="E4641" t="inlineStr">
        <is>
          <t>HXX: Film Is Broken</t>
        </is>
      </c>
      <c r="F4641" t="n">
        <v>16</v>
      </c>
      <c r="G4641" t="n">
        <v>7.84485</v>
      </c>
    </row>
    <row r="4642">
      <c r="A4642" t="inlineStr">
        <is>
          <t>Daily_Minor_Stops_2026_09_18.xlsx</t>
        </is>
      </c>
      <c r="B4642" t="inlineStr">
        <is>
          <t>Samridhi 5 Star Line</t>
        </is>
      </c>
      <c r="C4642" s="80" t="n">
        <v>46277</v>
      </c>
      <c r="D4642" t="inlineStr">
        <is>
          <t>FS-HCM-3</t>
        </is>
      </c>
      <c r="E4642" t="inlineStr">
        <is>
          <t>FBX: Overflow At Infeed</t>
        </is>
      </c>
      <c r="F4642" t="n">
        <v>16</v>
      </c>
      <c r="G4642" t="n">
        <v>4.49096666666667</v>
      </c>
    </row>
    <row r="4643">
      <c r="A4643" t="inlineStr">
        <is>
          <t>Daily_Minor_Stops_2026_09_18.xlsx</t>
        </is>
      </c>
      <c r="B4643" t="inlineStr">
        <is>
          <t>Samridhi 5 Star Line</t>
        </is>
      </c>
      <c r="C4643" s="80" t="n">
        <v>46277</v>
      </c>
      <c r="D4643" t="inlineStr">
        <is>
          <t>FS-HCM-4</t>
        </is>
      </c>
      <c r="E4643" t="inlineStr">
        <is>
          <t>HXX: Film Is Broken</t>
        </is>
      </c>
      <c r="F4643" t="n">
        <v>4</v>
      </c>
      <c r="G4643" t="n">
        <v>5.83453333333333</v>
      </c>
    </row>
    <row r="4644">
      <c r="A4644" t="inlineStr">
        <is>
          <t>Daily_Minor_Stops_2026_09_18.xlsx</t>
        </is>
      </c>
      <c r="B4644" t="inlineStr">
        <is>
          <t>Samridhi 5 Star Line</t>
        </is>
      </c>
      <c r="C4644" s="80" t="n">
        <v>46277</v>
      </c>
      <c r="D4644" t="inlineStr">
        <is>
          <t>FS-HCM-4</t>
        </is>
      </c>
      <c r="E4644" t="inlineStr">
        <is>
          <t>FBX: Jam At Infeed</t>
        </is>
      </c>
      <c r="F4644" t="n">
        <v>3</v>
      </c>
      <c r="G4644" t="n">
        <v>0.667433333333333</v>
      </c>
    </row>
    <row r="4645">
      <c r="A4645" t="inlineStr">
        <is>
          <t>Daily_Minor_Stops_2026_09_18.xlsx</t>
        </is>
      </c>
      <c r="B4645" t="inlineStr">
        <is>
          <t>Samridhi 5 Star Line</t>
        </is>
      </c>
      <c r="C4645" s="80" t="n">
        <v>46277</v>
      </c>
      <c r="D4645" t="inlineStr">
        <is>
          <t>FS-HRM-5</t>
        </is>
      </c>
      <c r="E4645" t="inlineStr">
        <is>
          <t>Position Error-5</t>
        </is>
      </c>
      <c r="F4645" t="n">
        <v>4</v>
      </c>
      <c r="G4645" t="n">
        <v>6.50716666666667</v>
      </c>
    </row>
    <row r="4646">
      <c r="A4646" t="inlineStr">
        <is>
          <t>Daily_Minor_Stops_2026_09_18.xlsx</t>
        </is>
      </c>
      <c r="B4646" t="inlineStr">
        <is>
          <t>Samridhi 5 Star Line</t>
        </is>
      </c>
      <c r="C4646" s="80" t="n">
        <v>46277</v>
      </c>
      <c r="D4646" t="inlineStr">
        <is>
          <t>FS-HRM-5</t>
        </is>
      </c>
      <c r="E4646" t="inlineStr">
        <is>
          <t>Not Ready-2</t>
        </is>
      </c>
      <c r="F4646" t="n">
        <v>9</v>
      </c>
      <c r="G4646" t="n">
        <v>8.182233333333331</v>
      </c>
    </row>
    <row r="4647">
      <c r="A4647" t="inlineStr">
        <is>
          <t>Daily_Minor_Stops_2026_09_18.xlsx</t>
        </is>
      </c>
      <c r="B4647" t="inlineStr">
        <is>
          <t>Samridhi 5 Star Line</t>
        </is>
      </c>
      <c r="C4647" s="80" t="n">
        <v>46277</v>
      </c>
      <c r="D4647" t="inlineStr">
        <is>
          <t>FS-TTLi-1</t>
        </is>
      </c>
      <c r="E4647" t="inlineStr">
        <is>
          <t>TTL1X/CS11: Lost Tray In Sliding Area</t>
        </is>
      </c>
      <c r="F4647" t="n">
        <v>6</v>
      </c>
      <c r="G4647" t="n">
        <v>1.67371666666667</v>
      </c>
    </row>
    <row r="4648">
      <c r="A4648" t="inlineStr">
        <is>
          <t>Daily_Minor_Stops_2026_09_18.xlsx</t>
        </is>
      </c>
      <c r="B4648" t="inlineStr">
        <is>
          <t>Samridhi 5 Star Line</t>
        </is>
      </c>
      <c r="C4648" s="80" t="n">
        <v>46277</v>
      </c>
      <c r="D4648" t="inlineStr">
        <is>
          <t>FS-TTLi-1</t>
        </is>
      </c>
      <c r="E4648" t="inlineStr">
        <is>
          <t>FOR/BP11: Hand Over Of Blank Failed</t>
        </is>
      </c>
      <c r="F4648" t="n">
        <v>6</v>
      </c>
      <c r="G4648" t="n">
        <v>3.17646666666667</v>
      </c>
    </row>
    <row r="4649">
      <c r="A4649" t="inlineStr">
        <is>
          <t>Daily_Minor_Stops_2026_09_18.xlsx</t>
        </is>
      </c>
      <c r="B4649" t="inlineStr">
        <is>
          <t>Samridhi 5 Star Line</t>
        </is>
      </c>
      <c r="C4649" s="80" t="n">
        <v>46277</v>
      </c>
      <c r="D4649" t="inlineStr">
        <is>
          <t>FS-TTLi-2</t>
        </is>
      </c>
      <c r="E4649" t="inlineStr">
        <is>
          <t>TTL1X/CS11: Lost Tray In Sliding Area</t>
        </is>
      </c>
      <c r="F4649" t="n">
        <v>10</v>
      </c>
      <c r="G4649" t="n">
        <v>7.18398333333333</v>
      </c>
    </row>
    <row r="4650">
      <c r="A4650" t="inlineStr">
        <is>
          <t>Daily_Minor_Stops_2026_09_18.xlsx</t>
        </is>
      </c>
      <c r="B4650" t="inlineStr">
        <is>
          <t>Samridhi 5 Star Line</t>
        </is>
      </c>
      <c r="C4650" s="80" t="n">
        <v>46277</v>
      </c>
      <c r="D4650" t="inlineStr">
        <is>
          <t>FS-TTLi-2</t>
        </is>
      </c>
      <c r="E4650" t="inlineStr">
        <is>
          <t>FOR/BP11: Hand Over Of Blank Failed</t>
        </is>
      </c>
      <c r="F4650" t="n">
        <v>6</v>
      </c>
      <c r="G4650" t="n">
        <v>1.83836666666667</v>
      </c>
    </row>
    <row r="4651">
      <c r="A4651" t="inlineStr">
        <is>
          <t>Daily_Minor_Stops_2026_09_18.xlsx</t>
        </is>
      </c>
      <c r="B4651" t="inlineStr">
        <is>
          <t>Samridhi 5 Star Line</t>
        </is>
      </c>
      <c r="C4651" s="80" t="n">
        <v>46277</v>
      </c>
      <c r="D4651" t="inlineStr">
        <is>
          <t>FS-TTLi-3</t>
        </is>
      </c>
      <c r="E4651" t="inlineStr">
        <is>
          <t>LOD/TGR11: Robot-Gripper Sensor Fault</t>
        </is>
      </c>
      <c r="F4651" t="n">
        <v>3</v>
      </c>
      <c r="G4651" t="n">
        <v>1.00103333333333</v>
      </c>
    </row>
    <row r="4652">
      <c r="A4652" t="inlineStr">
        <is>
          <t>Daily_Minor_Stops_2026_09_18.xlsx</t>
        </is>
      </c>
      <c r="B4652" t="inlineStr">
        <is>
          <t>Samridhi 5 Star Line</t>
        </is>
      </c>
      <c r="C4652" s="80" t="n">
        <v>46277</v>
      </c>
      <c r="D4652" t="inlineStr">
        <is>
          <t>FS-TTLi-3</t>
        </is>
      </c>
      <c r="E4652" t="inlineStr">
        <is>
          <t>FOR/BP11: Hand Over Of Blank Failed</t>
        </is>
      </c>
      <c r="F4652" t="n">
        <v>5</v>
      </c>
      <c r="G4652" t="n">
        <v>4.66478333333333</v>
      </c>
    </row>
    <row r="4653">
      <c r="A4653" t="inlineStr">
        <is>
          <t>Daily_Minor_Stops_2026_09_18.xlsx</t>
        </is>
      </c>
      <c r="B4653" t="inlineStr">
        <is>
          <t>Samridhi 5 Star Line</t>
        </is>
      </c>
      <c r="C4653" s="80" t="n">
        <v>46277</v>
      </c>
      <c r="D4653" t="inlineStr">
        <is>
          <t>FS-TTLi-4</t>
        </is>
      </c>
      <c r="E4653" t="inlineStr">
        <is>
          <t>TTL1X/CS11: Lost Tray In Sliding Area</t>
        </is>
      </c>
      <c r="F4653" t="n">
        <v>9</v>
      </c>
      <c r="G4653" t="n">
        <v>6.17853333333333</v>
      </c>
    </row>
    <row r="4654">
      <c r="A4654" t="inlineStr">
        <is>
          <t>Daily_Minor_Stops_2026_09_18.xlsx</t>
        </is>
      </c>
      <c r="B4654" t="inlineStr">
        <is>
          <t>Samridhi 5 Star Line</t>
        </is>
      </c>
      <c r="C4654" s="80" t="n">
        <v>46277</v>
      </c>
      <c r="D4654" t="inlineStr">
        <is>
          <t>FS-TTLi-4</t>
        </is>
      </c>
      <c r="E4654" t="inlineStr">
        <is>
          <t>FOR/BP11: Hand Over Of Blank Failed</t>
        </is>
      </c>
      <c r="F4654" t="n">
        <v>6</v>
      </c>
      <c r="G4654" t="n">
        <v>4.3335</v>
      </c>
    </row>
    <row r="4655">
      <c r="A4655" t="inlineStr">
        <is>
          <t>Daily_Minor_Stops_2026_09_18.xlsx</t>
        </is>
      </c>
      <c r="B4655" t="inlineStr">
        <is>
          <t>Samridhi 5 Star Line</t>
        </is>
      </c>
      <c r="C4655" s="80" t="n">
        <v>46277</v>
      </c>
      <c r="D4655" t="inlineStr">
        <is>
          <t>FS-TTM-5</t>
        </is>
      </c>
      <c r="E4655" t="inlineStr">
        <is>
          <t>Vacuum Error Open Door And Remove Blanks</t>
        </is>
      </c>
      <c r="F4655" t="n">
        <v>8</v>
      </c>
      <c r="G4655" t="n">
        <v>6.34735</v>
      </c>
    </row>
    <row r="4656">
      <c r="A4656" t="inlineStr">
        <is>
          <t>Daily_Minor_Stops_2026_09_18.xlsx</t>
        </is>
      </c>
      <c r="B4656" t="inlineStr">
        <is>
          <t>Samridhi 5 Star Line</t>
        </is>
      </c>
      <c r="C4656" s="80" t="n">
        <v>46277</v>
      </c>
      <c r="D4656" t="inlineStr">
        <is>
          <t>FS-TTM-5</t>
        </is>
      </c>
      <c r="E4656" t="inlineStr">
        <is>
          <t>Gripper Crashed-1</t>
        </is>
      </c>
      <c r="F4656" t="n">
        <v>3</v>
      </c>
      <c r="G4656" t="n">
        <v>0.661083333333333</v>
      </c>
    </row>
    <row r="4657">
      <c r="A4657" t="inlineStr">
        <is>
          <t>Daily_Minor_Stops_2026_09_18.xlsx</t>
        </is>
      </c>
      <c r="B4657" t="inlineStr">
        <is>
          <t>Samridhi 5 Star Line</t>
        </is>
      </c>
      <c r="C4657" s="80" t="n">
        <v>46278</v>
      </c>
      <c r="D4657" t="inlineStr">
        <is>
          <t>FS-HCM-1</t>
        </is>
      </c>
      <c r="E4657" t="inlineStr">
        <is>
          <t>HXX: Film Is Broken</t>
        </is>
      </c>
      <c r="F4657" t="n">
        <v>9</v>
      </c>
      <c r="G4657" t="n">
        <v>11.3277</v>
      </c>
    </row>
    <row r="4658">
      <c r="A4658" t="inlineStr">
        <is>
          <t>Daily_Minor_Stops_2026_09_18.xlsx</t>
        </is>
      </c>
      <c r="B4658" t="inlineStr">
        <is>
          <t>Samridhi 5 Star Line</t>
        </is>
      </c>
      <c r="C4658" s="80" t="n">
        <v>46278</v>
      </c>
      <c r="D4658" t="inlineStr">
        <is>
          <t>FS-HCM-1</t>
        </is>
      </c>
      <c r="E4658" t="inlineStr">
        <is>
          <t>FBX: Jam At Infeed</t>
        </is>
      </c>
      <c r="F4658" t="n">
        <v>21</v>
      </c>
      <c r="G4658" t="n">
        <v>8.01486666666667</v>
      </c>
    </row>
    <row r="4659">
      <c r="A4659" t="inlineStr">
        <is>
          <t>Daily_Minor_Stops_2026_09_18.xlsx</t>
        </is>
      </c>
      <c r="B4659" t="inlineStr">
        <is>
          <t>Samridhi 5 Star Line</t>
        </is>
      </c>
      <c r="C4659" s="80" t="n">
        <v>46278</v>
      </c>
      <c r="D4659" t="inlineStr">
        <is>
          <t>FS-HCM-2</t>
        </is>
      </c>
      <c r="E4659" t="inlineStr">
        <is>
          <t>HXX: Data Printer Not Ready</t>
        </is>
      </c>
      <c r="F4659" t="n">
        <v>29</v>
      </c>
      <c r="G4659" t="n">
        <v>18.16475</v>
      </c>
    </row>
    <row r="4660">
      <c r="A4660" t="inlineStr">
        <is>
          <t>Daily_Minor_Stops_2026_09_18.xlsx</t>
        </is>
      </c>
      <c r="B4660" t="inlineStr">
        <is>
          <t>Samridhi 5 Star Line</t>
        </is>
      </c>
      <c r="C4660" s="80" t="n">
        <v>46278</v>
      </c>
      <c r="D4660" t="inlineStr">
        <is>
          <t>FS-HCM-2</t>
        </is>
      </c>
      <c r="E4660" t="inlineStr">
        <is>
          <t>FBX: Jam At Infeed</t>
        </is>
      </c>
      <c r="F4660" t="n">
        <v>40</v>
      </c>
      <c r="G4660" t="n">
        <v>179.525133333333</v>
      </c>
    </row>
    <row r="4661">
      <c r="A4661" t="inlineStr">
        <is>
          <t>Daily_Minor_Stops_2026_09_18.xlsx</t>
        </is>
      </c>
      <c r="B4661" t="inlineStr">
        <is>
          <t>Samridhi 5 Star Line</t>
        </is>
      </c>
      <c r="C4661" s="80" t="n">
        <v>46278</v>
      </c>
      <c r="D4661" t="inlineStr">
        <is>
          <t>FS-HCM-3</t>
        </is>
      </c>
      <c r="E4661" t="inlineStr">
        <is>
          <t>FBX: Overflow At Infeed</t>
        </is>
      </c>
      <c r="F4661" t="n">
        <v>28</v>
      </c>
      <c r="G4661" t="n">
        <v>17.45175</v>
      </c>
    </row>
    <row r="4662">
      <c r="A4662" t="inlineStr">
        <is>
          <t>Daily_Minor_Stops_2026_09_18.xlsx</t>
        </is>
      </c>
      <c r="B4662" t="inlineStr">
        <is>
          <t>Samridhi 5 Star Line</t>
        </is>
      </c>
      <c r="C4662" s="80" t="n">
        <v>46278</v>
      </c>
      <c r="D4662" t="inlineStr">
        <is>
          <t>FS-HCM-3</t>
        </is>
      </c>
      <c r="E4662" t="inlineStr">
        <is>
          <t>FBX: Jam At Infeed</t>
        </is>
      </c>
      <c r="F4662" t="n">
        <v>105</v>
      </c>
      <c r="G4662" t="n">
        <v>39.12535</v>
      </c>
    </row>
    <row r="4663">
      <c r="A4663" t="inlineStr">
        <is>
          <t>Daily_Minor_Stops_2026_09_18.xlsx</t>
        </is>
      </c>
      <c r="B4663" t="inlineStr">
        <is>
          <t>Samridhi 5 Star Line</t>
        </is>
      </c>
      <c r="C4663" s="80" t="n">
        <v>46278</v>
      </c>
      <c r="D4663" t="inlineStr">
        <is>
          <t>FS-HCM-4</t>
        </is>
      </c>
      <c r="E4663" t="inlineStr">
        <is>
          <t>HXX: Too Many Consecutive Rejects</t>
        </is>
      </c>
      <c r="F4663" t="n">
        <v>11</v>
      </c>
      <c r="G4663" t="n">
        <v>5.83948333333333</v>
      </c>
    </row>
    <row r="4664">
      <c r="A4664" t="inlineStr">
        <is>
          <t>Daily_Minor_Stops_2026_09_18.xlsx</t>
        </is>
      </c>
      <c r="B4664" t="inlineStr">
        <is>
          <t>Samridhi 5 Star Line</t>
        </is>
      </c>
      <c r="C4664" s="80" t="n">
        <v>46278</v>
      </c>
      <c r="D4664" t="inlineStr">
        <is>
          <t>FS-HCM-4</t>
        </is>
      </c>
      <c r="E4664" t="inlineStr">
        <is>
          <t>HXX: Film Is Broken</t>
        </is>
      </c>
      <c r="F4664" t="n">
        <v>5</v>
      </c>
      <c r="G4664" t="n">
        <v>3.66408333333333</v>
      </c>
    </row>
    <row r="4665">
      <c r="A4665" t="inlineStr">
        <is>
          <t>Daily_Minor_Stops_2026_09_18.xlsx</t>
        </is>
      </c>
      <c r="B4665" t="inlineStr">
        <is>
          <t>Samridhi 5 Star Line</t>
        </is>
      </c>
      <c r="C4665" s="80" t="n">
        <v>46278</v>
      </c>
      <c r="D4665" t="inlineStr">
        <is>
          <t>FS-HRM-5</t>
        </is>
      </c>
      <c r="E4665" t="inlineStr">
        <is>
          <t>Film Registration Error</t>
        </is>
      </c>
      <c r="F4665" t="n">
        <v>3</v>
      </c>
      <c r="G4665" t="n">
        <v>0.834283333333333</v>
      </c>
    </row>
    <row r="4666">
      <c r="A4666" t="inlineStr">
        <is>
          <t>Daily_Minor_Stops_2026_09_18.xlsx</t>
        </is>
      </c>
      <c r="B4666" t="inlineStr">
        <is>
          <t>Samridhi 5 Star Line</t>
        </is>
      </c>
      <c r="C4666" s="80" t="n">
        <v>46278</v>
      </c>
      <c r="D4666" t="inlineStr">
        <is>
          <t>FS-HRM-5</t>
        </is>
      </c>
      <c r="E4666" t="inlineStr">
        <is>
          <t>Cover Machine Outfeed Open</t>
        </is>
      </c>
      <c r="F4666" t="n">
        <v>4</v>
      </c>
      <c r="G4666" t="n">
        <v>3.83446666666667</v>
      </c>
    </row>
    <row r="4667">
      <c r="A4667" t="inlineStr">
        <is>
          <t>Daily_Minor_Stops_2026_09_18.xlsx</t>
        </is>
      </c>
      <c r="B4667" t="inlineStr">
        <is>
          <t>Samridhi 5 Star Line</t>
        </is>
      </c>
      <c r="C4667" s="80" t="n">
        <v>46278</v>
      </c>
      <c r="D4667" t="inlineStr">
        <is>
          <t>FS-TTLi-1</t>
        </is>
      </c>
      <c r="E4667" t="inlineStr">
        <is>
          <t>TTL1X/CS11: Lost Tray In Sliding Area</t>
        </is>
      </c>
      <c r="F4667" t="n">
        <v>6</v>
      </c>
      <c r="G4667" t="n">
        <v>3.67273333333333</v>
      </c>
    </row>
    <row r="4668">
      <c r="A4668" t="inlineStr">
        <is>
          <t>Daily_Minor_Stops_2026_09_18.xlsx</t>
        </is>
      </c>
      <c r="B4668" t="inlineStr">
        <is>
          <t>Samridhi 5 Star Line</t>
        </is>
      </c>
      <c r="C4668" s="80" t="n">
        <v>46278</v>
      </c>
      <c r="D4668" t="inlineStr">
        <is>
          <t>FS-TTLi-1</t>
        </is>
      </c>
      <c r="E4668" t="inlineStr">
        <is>
          <t>FOR/BP11: Hand Over Of Blank Failed</t>
        </is>
      </c>
      <c r="F4668" t="n">
        <v>7</v>
      </c>
      <c r="G4668" t="n">
        <v>9.167450000000001</v>
      </c>
    </row>
    <row r="4669">
      <c r="A4669" t="inlineStr">
        <is>
          <t>Daily_Minor_Stops_2026_09_18.xlsx</t>
        </is>
      </c>
      <c r="B4669" t="inlineStr">
        <is>
          <t>Samridhi 5 Star Line</t>
        </is>
      </c>
      <c r="C4669" s="80" t="n">
        <v>46278</v>
      </c>
      <c r="D4669" t="inlineStr">
        <is>
          <t>FS-TTLi-2</t>
        </is>
      </c>
      <c r="E4669" t="inlineStr">
        <is>
          <t>CLO/TFXX: Jam On Tray Infeed</t>
        </is>
      </c>
      <c r="F4669" t="n">
        <v>6</v>
      </c>
      <c r="G4669" t="n">
        <v>11.6736666666667</v>
      </c>
    </row>
    <row r="4670">
      <c r="A4670" t="inlineStr">
        <is>
          <t>Daily_Minor_Stops_2026_09_18.xlsx</t>
        </is>
      </c>
      <c r="B4670" t="inlineStr">
        <is>
          <t>Samridhi 5 Star Line</t>
        </is>
      </c>
      <c r="C4670" s="80" t="n">
        <v>46278</v>
      </c>
      <c r="D4670" t="inlineStr">
        <is>
          <t>FS-TTLi-2</t>
        </is>
      </c>
      <c r="E4670" t="inlineStr">
        <is>
          <t>CLO/CT11: Axis1 Position Error</t>
        </is>
      </c>
      <c r="F4670" t="n">
        <v>9</v>
      </c>
      <c r="G4670" t="n">
        <v>14.4922666666667</v>
      </c>
    </row>
    <row r="4671">
      <c r="A4671" t="inlineStr">
        <is>
          <t>Daily_Minor_Stops_2026_09_18.xlsx</t>
        </is>
      </c>
      <c r="B4671" t="inlineStr">
        <is>
          <t>Samridhi 5 Star Line</t>
        </is>
      </c>
      <c r="C4671" s="80" t="n">
        <v>46278</v>
      </c>
      <c r="D4671" t="inlineStr">
        <is>
          <t>FS-TTLi-3</t>
        </is>
      </c>
      <c r="E4671" t="inlineStr">
        <is>
          <t>TTL1X/CS11: Lost Tray In Sliding Area</t>
        </is>
      </c>
      <c r="F4671" t="n">
        <v>9</v>
      </c>
      <c r="G4671" t="n">
        <v>22.83725</v>
      </c>
    </row>
    <row r="4672">
      <c r="A4672" t="inlineStr">
        <is>
          <t>Daily_Minor_Stops_2026_09_18.xlsx</t>
        </is>
      </c>
      <c r="B4672" t="inlineStr">
        <is>
          <t>Samridhi 5 Star Line</t>
        </is>
      </c>
      <c r="C4672" s="80" t="n">
        <v>46278</v>
      </c>
      <c r="D4672" t="inlineStr">
        <is>
          <t>FS-TTLi-3</t>
        </is>
      </c>
      <c r="E4672" t="inlineStr">
        <is>
          <t>FOR/FT11: Hand Over Failure Of Tray</t>
        </is>
      </c>
      <c r="F4672" t="n">
        <v>6</v>
      </c>
      <c r="G4672" t="n">
        <v>1.66906666666667</v>
      </c>
    </row>
    <row r="4673">
      <c r="A4673" t="inlineStr">
        <is>
          <t>Daily_Minor_Stops_2026_09_18.xlsx</t>
        </is>
      </c>
      <c r="B4673" t="inlineStr">
        <is>
          <t>Samridhi 5 Star Line</t>
        </is>
      </c>
      <c r="C4673" s="80" t="n">
        <v>46278</v>
      </c>
      <c r="D4673" t="inlineStr">
        <is>
          <t>FS-TTLi-4</t>
        </is>
      </c>
      <c r="E4673" t="inlineStr">
        <is>
          <t>LOD/EM: Emergency Stop Button 1</t>
        </is>
      </c>
      <c r="F4673" t="n">
        <v>2</v>
      </c>
      <c r="G4673" t="n">
        <v>1.83236666666667</v>
      </c>
    </row>
    <row r="4674">
      <c r="A4674" t="inlineStr">
        <is>
          <t>Daily_Minor_Stops_2026_09_18.xlsx</t>
        </is>
      </c>
      <c r="B4674" t="inlineStr">
        <is>
          <t>Samridhi 5 Star Line</t>
        </is>
      </c>
      <c r="C4674" s="80" t="n">
        <v>46278</v>
      </c>
      <c r="D4674" t="inlineStr">
        <is>
          <t>FS-TTLi-4</t>
        </is>
      </c>
      <c r="E4674" t="inlineStr">
        <is>
          <t>CLO/TFXX: Jam On Tray Infeed</t>
        </is>
      </c>
      <c r="F4674" t="n">
        <v>3</v>
      </c>
      <c r="G4674" t="n">
        <v>0.84075</v>
      </c>
    </row>
    <row r="4675">
      <c r="A4675" t="inlineStr">
        <is>
          <t>Daily_Minor_Stops_2026_09_18.xlsx</t>
        </is>
      </c>
      <c r="B4675" t="inlineStr">
        <is>
          <t>Samridhi 5 Star Line</t>
        </is>
      </c>
      <c r="C4675" s="80" t="n">
        <v>46278</v>
      </c>
      <c r="D4675" t="inlineStr">
        <is>
          <t>FS-TTM-5</t>
        </is>
      </c>
      <c r="E4675" t="inlineStr">
        <is>
          <t>Reject Contrainer Full</t>
        </is>
      </c>
      <c r="F4675" t="n">
        <v>5</v>
      </c>
      <c r="G4675" t="n">
        <v>4.67476666666667</v>
      </c>
    </row>
    <row r="4676">
      <c r="A4676" t="inlineStr">
        <is>
          <t>Daily_Minor_Stops_2026_09_18.xlsx</t>
        </is>
      </c>
      <c r="B4676" t="inlineStr">
        <is>
          <t>Samridhi 5 Star Line</t>
        </is>
      </c>
      <c r="C4676" s="80" t="n">
        <v>46278</v>
      </c>
      <c r="D4676" t="inlineStr">
        <is>
          <t>FS-TTM-5</t>
        </is>
      </c>
      <c r="E4676" t="inlineStr">
        <is>
          <t>Gripper Crashed-1</t>
        </is>
      </c>
      <c r="F4676" t="n">
        <v>8</v>
      </c>
      <c r="G4676" t="n">
        <v>33.11285</v>
      </c>
    </row>
    <row r="4677">
      <c r="A4677" t="inlineStr">
        <is>
          <t>Daily_Minor_Stops_2026_09_18.xlsx</t>
        </is>
      </c>
      <c r="B4677" t="inlineStr">
        <is>
          <t>Samridhi 5 Star Line</t>
        </is>
      </c>
      <c r="C4677" s="80" t="n">
        <v>46279</v>
      </c>
      <c r="D4677" t="inlineStr">
        <is>
          <t>FS-HCM-1</t>
        </is>
      </c>
      <c r="E4677" t="inlineStr">
        <is>
          <t>HXX: Film Is Broken</t>
        </is>
      </c>
      <c r="F4677" t="n">
        <v>11</v>
      </c>
      <c r="G4677" t="n">
        <v>3.97543333333333</v>
      </c>
    </row>
    <row r="4678">
      <c r="A4678" t="inlineStr">
        <is>
          <t>Daily_Minor_Stops_2026_09_18.xlsx</t>
        </is>
      </c>
      <c r="B4678" t="inlineStr">
        <is>
          <t>Samridhi 5 Star Line</t>
        </is>
      </c>
      <c r="C4678" s="80" t="n">
        <v>46279</v>
      </c>
      <c r="D4678" t="inlineStr">
        <is>
          <t>FS-HCM-1</t>
        </is>
      </c>
      <c r="E4678" t="inlineStr">
        <is>
          <t>FBX: Jam At Infeed</t>
        </is>
      </c>
      <c r="F4678" t="n">
        <v>12</v>
      </c>
      <c r="G4678" t="n">
        <v>3.15843333333333</v>
      </c>
    </row>
    <row r="4679">
      <c r="A4679" t="inlineStr">
        <is>
          <t>Daily_Minor_Stops_2026_09_18.xlsx</t>
        </is>
      </c>
      <c r="B4679" t="inlineStr">
        <is>
          <t>Samridhi 5 Star Line</t>
        </is>
      </c>
      <c r="C4679" s="80" t="n">
        <v>46279</v>
      </c>
      <c r="D4679" t="inlineStr">
        <is>
          <t>FS-HCM-2</t>
        </is>
      </c>
      <c r="E4679" t="inlineStr">
        <is>
          <t>HXX: Data Printer Not Ready</t>
        </is>
      </c>
      <c r="F4679" t="n">
        <v>38</v>
      </c>
      <c r="G4679" t="n">
        <v>34.6797333333333</v>
      </c>
    </row>
    <row r="4680">
      <c r="A4680" t="inlineStr">
        <is>
          <t>Daily_Minor_Stops_2026_09_18.xlsx</t>
        </is>
      </c>
      <c r="B4680" t="inlineStr">
        <is>
          <t>Samridhi 5 Star Line</t>
        </is>
      </c>
      <c r="C4680" s="80" t="n">
        <v>46279</v>
      </c>
      <c r="D4680" t="inlineStr">
        <is>
          <t>FS-HCM-2</t>
        </is>
      </c>
      <c r="E4680" t="inlineStr">
        <is>
          <t>FBX: Jam At Infeed</t>
        </is>
      </c>
      <c r="F4680" t="n">
        <v>22</v>
      </c>
      <c r="G4680" t="n">
        <v>11.8326666666667</v>
      </c>
    </row>
    <row r="4681">
      <c r="A4681" t="inlineStr">
        <is>
          <t>Daily_Minor_Stops_2026_09_18.xlsx</t>
        </is>
      </c>
      <c r="B4681" t="inlineStr">
        <is>
          <t>Samridhi 5 Star Line</t>
        </is>
      </c>
      <c r="C4681" s="80" t="n">
        <v>46279</v>
      </c>
      <c r="D4681" t="inlineStr">
        <is>
          <t>FS-HCM-3</t>
        </is>
      </c>
      <c r="E4681" t="inlineStr">
        <is>
          <t>HXX: Film Is Broken</t>
        </is>
      </c>
      <c r="F4681" t="n">
        <v>22</v>
      </c>
      <c r="G4681" t="n">
        <v>14.99235</v>
      </c>
    </row>
    <row r="4682">
      <c r="A4682" t="inlineStr">
        <is>
          <t>Daily_Minor_Stops_2026_09_18.xlsx</t>
        </is>
      </c>
      <c r="B4682" t="inlineStr">
        <is>
          <t>Samridhi 5 Star Line</t>
        </is>
      </c>
      <c r="C4682" s="80" t="n">
        <v>46279</v>
      </c>
      <c r="D4682" t="inlineStr">
        <is>
          <t>FS-HCM-3</t>
        </is>
      </c>
      <c r="E4682" t="inlineStr">
        <is>
          <t>FBX: Jam At Infeed</t>
        </is>
      </c>
      <c r="F4682" t="n">
        <v>19</v>
      </c>
      <c r="G4682" t="n">
        <v>15.1695</v>
      </c>
    </row>
    <row r="4683">
      <c r="A4683" t="inlineStr">
        <is>
          <t>Daily_Minor_Stops_2026_09_18.xlsx</t>
        </is>
      </c>
      <c r="B4683" t="inlineStr">
        <is>
          <t>Samridhi 5 Star Line</t>
        </is>
      </c>
      <c r="C4683" s="80" t="n">
        <v>46279</v>
      </c>
      <c r="D4683" t="inlineStr">
        <is>
          <t>FS-HCM-4</t>
        </is>
      </c>
      <c r="E4683" t="inlineStr">
        <is>
          <t>HXX: Film Is Broken</t>
        </is>
      </c>
      <c r="F4683" t="n">
        <v>5</v>
      </c>
      <c r="G4683" t="n">
        <v>4.50301666666667</v>
      </c>
    </row>
    <row r="4684">
      <c r="A4684" t="inlineStr">
        <is>
          <t>Daily_Minor_Stops_2026_09_18.xlsx</t>
        </is>
      </c>
      <c r="B4684" t="inlineStr">
        <is>
          <t>Samridhi 5 Star Line</t>
        </is>
      </c>
      <c r="C4684" s="80" t="n">
        <v>46279</v>
      </c>
      <c r="D4684" t="inlineStr">
        <is>
          <t>FS-HCM-4</t>
        </is>
      </c>
      <c r="E4684" t="inlineStr">
        <is>
          <t>HXX: Both Film Reels Are Empty</t>
        </is>
      </c>
      <c r="F4684" t="n">
        <v>4</v>
      </c>
      <c r="G4684" t="n">
        <v>1.99533333333333</v>
      </c>
    </row>
    <row r="4685">
      <c r="A4685" t="inlineStr">
        <is>
          <t>Daily_Minor_Stops_2026_09_18.xlsx</t>
        </is>
      </c>
      <c r="B4685" t="inlineStr">
        <is>
          <t>Samridhi 5 Star Line</t>
        </is>
      </c>
      <c r="C4685" s="80" t="n">
        <v>46279</v>
      </c>
      <c r="D4685" t="inlineStr">
        <is>
          <t>FS-HRM-5</t>
        </is>
      </c>
      <c r="E4685" t="inlineStr">
        <is>
          <t>Main Cover Open</t>
        </is>
      </c>
      <c r="F4685" t="n">
        <v>2</v>
      </c>
      <c r="G4685" t="n">
        <v>0.325333333333333</v>
      </c>
    </row>
    <row r="4686">
      <c r="A4686" t="inlineStr">
        <is>
          <t>Daily_Minor_Stops_2026_09_18.xlsx</t>
        </is>
      </c>
      <c r="B4686" t="inlineStr">
        <is>
          <t>Samridhi 5 Star Line</t>
        </is>
      </c>
      <c r="C4686" s="80" t="n">
        <v>46279</v>
      </c>
      <c r="D4686" t="inlineStr">
        <is>
          <t>FS-HRM-5</t>
        </is>
      </c>
      <c r="E4686" t="inlineStr">
        <is>
          <t>Communication Fault</t>
        </is>
      </c>
      <c r="F4686" t="n">
        <v>2</v>
      </c>
      <c r="G4686" t="n">
        <v>0.499516666666667</v>
      </c>
    </row>
    <row r="4687">
      <c r="A4687" t="inlineStr">
        <is>
          <t>Daily_Minor_Stops_2026_09_18.xlsx</t>
        </is>
      </c>
      <c r="B4687" t="inlineStr">
        <is>
          <t>Samridhi 5 Star Line</t>
        </is>
      </c>
      <c r="C4687" s="80" t="n">
        <v>46279</v>
      </c>
      <c r="D4687" t="inlineStr">
        <is>
          <t>FS-TTLi-1</t>
        </is>
      </c>
      <c r="E4687" t="inlineStr">
        <is>
          <t>TTL1X/CS11: Lost Tray In Sliding Area</t>
        </is>
      </c>
      <c r="F4687" t="n">
        <v>10</v>
      </c>
      <c r="G4687" t="n">
        <v>5.6765</v>
      </c>
    </row>
    <row r="4688">
      <c r="A4688" t="inlineStr">
        <is>
          <t>Daily_Minor_Stops_2026_09_18.xlsx</t>
        </is>
      </c>
      <c r="B4688" t="inlineStr">
        <is>
          <t>Samridhi 5 Star Line</t>
        </is>
      </c>
      <c r="C4688" s="80" t="n">
        <v>46279</v>
      </c>
      <c r="D4688" t="inlineStr">
        <is>
          <t>FS-TTLi-1</t>
        </is>
      </c>
      <c r="E4688" t="inlineStr">
        <is>
          <t>FOR/BP11: Hand Over Of Blank Failed</t>
        </is>
      </c>
      <c r="F4688" t="n">
        <v>8</v>
      </c>
      <c r="G4688" t="n">
        <v>6.17536666666667</v>
      </c>
    </row>
    <row r="4689">
      <c r="A4689" t="inlineStr">
        <is>
          <t>Daily_Minor_Stops_2026_09_18.xlsx</t>
        </is>
      </c>
      <c r="B4689" t="inlineStr">
        <is>
          <t>Samridhi 5 Star Line</t>
        </is>
      </c>
      <c r="C4689" s="80" t="n">
        <v>46279</v>
      </c>
      <c r="D4689" t="inlineStr">
        <is>
          <t>FS-TTLi-2</t>
        </is>
      </c>
      <c r="E4689" t="inlineStr">
        <is>
          <t>TTL1X/CS11: Lost Tray In Sliding Area</t>
        </is>
      </c>
      <c r="F4689" t="n">
        <v>3</v>
      </c>
      <c r="G4689" t="n">
        <v>1.83381666666667</v>
      </c>
    </row>
    <row r="4690">
      <c r="A4690" t="inlineStr">
        <is>
          <t>Daily_Minor_Stops_2026_09_18.xlsx</t>
        </is>
      </c>
      <c r="B4690" t="inlineStr">
        <is>
          <t>Samridhi 5 Star Line</t>
        </is>
      </c>
      <c r="C4690" s="80" t="n">
        <v>46279</v>
      </c>
      <c r="D4690" t="inlineStr">
        <is>
          <t>FS-TTLi-2</t>
        </is>
      </c>
      <c r="E4690" t="inlineStr">
        <is>
          <t>LOD/FWV11: Rejects Consecutive</t>
        </is>
      </c>
      <c r="F4690" t="n">
        <v>3</v>
      </c>
      <c r="G4690" t="n">
        <v>1.00048333333333</v>
      </c>
    </row>
    <row r="4691">
      <c r="A4691" t="inlineStr">
        <is>
          <t>Daily_Minor_Stops_2026_09_18.xlsx</t>
        </is>
      </c>
      <c r="B4691" t="inlineStr">
        <is>
          <t>Samridhi 5 Star Line</t>
        </is>
      </c>
      <c r="C4691" s="80" t="n">
        <v>46279</v>
      </c>
      <c r="D4691" t="inlineStr">
        <is>
          <t>FS-TTLi-3</t>
        </is>
      </c>
      <c r="E4691" t="inlineStr">
        <is>
          <t>FOR/FT11: Hand Over Failure Of Tray</t>
        </is>
      </c>
      <c r="F4691" t="n">
        <v>14</v>
      </c>
      <c r="G4691" t="n">
        <v>5.8529</v>
      </c>
    </row>
    <row r="4692">
      <c r="A4692" t="inlineStr">
        <is>
          <t>Daily_Minor_Stops_2026_09_18.xlsx</t>
        </is>
      </c>
      <c r="B4692" t="inlineStr">
        <is>
          <t>Samridhi 5 Star Line</t>
        </is>
      </c>
      <c r="C4692" s="80" t="n">
        <v>46279</v>
      </c>
      <c r="D4692" t="inlineStr">
        <is>
          <t>FS-TTLi-3</t>
        </is>
      </c>
      <c r="E4692" t="inlineStr">
        <is>
          <t>FOR/BP11: Hand Over Of Blank Failed</t>
        </is>
      </c>
      <c r="F4692" t="n">
        <v>7</v>
      </c>
      <c r="G4692" t="n">
        <v>3.99323333333333</v>
      </c>
    </row>
    <row r="4693">
      <c r="A4693" t="inlineStr">
        <is>
          <t>Daily_Minor_Stops_2026_09_18.xlsx</t>
        </is>
      </c>
      <c r="B4693" t="inlineStr">
        <is>
          <t>Samridhi 5 Star Line</t>
        </is>
      </c>
      <c r="C4693" s="80" t="n">
        <v>46279</v>
      </c>
      <c r="D4693" t="inlineStr">
        <is>
          <t>FS-TTLi-4</t>
        </is>
      </c>
      <c r="E4693" t="inlineStr">
        <is>
          <t>LOD/PGR11: Train Didn'T Catch Up Fast</t>
        </is>
      </c>
      <c r="F4693" t="n">
        <v>2</v>
      </c>
      <c r="G4693" t="n">
        <v>1.00093333333333</v>
      </c>
    </row>
    <row r="4694">
      <c r="A4694" t="inlineStr">
        <is>
          <t>Daily_Minor_Stops_2026_09_18.xlsx</t>
        </is>
      </c>
      <c r="B4694" t="inlineStr">
        <is>
          <t>Samridhi 5 Star Line</t>
        </is>
      </c>
      <c r="C4694" s="80" t="n">
        <v>46279</v>
      </c>
      <c r="D4694" t="inlineStr">
        <is>
          <t>FS-TTLi-4</t>
        </is>
      </c>
      <c r="E4694" t="inlineStr">
        <is>
          <t>FOR/BP11: Hand Over Of Blank Failed</t>
        </is>
      </c>
      <c r="F4694" t="n">
        <v>4</v>
      </c>
      <c r="G4694" t="n">
        <v>5.66006666666667</v>
      </c>
    </row>
    <row r="4695">
      <c r="A4695" t="inlineStr">
        <is>
          <t>Daily_Minor_Stops_2026_09_18.xlsx</t>
        </is>
      </c>
      <c r="B4695" t="inlineStr">
        <is>
          <t>Samridhi 5 Star Line</t>
        </is>
      </c>
      <c r="C4695" s="80" t="n">
        <v>46279</v>
      </c>
      <c r="D4695" t="inlineStr">
        <is>
          <t>FS-TTM-5</t>
        </is>
      </c>
      <c r="E4695" t="inlineStr">
        <is>
          <t>Vacuum Error Open Door And Remove Blanks</t>
        </is>
      </c>
      <c r="F4695" t="n">
        <v>8</v>
      </c>
      <c r="G4695" t="n">
        <v>10.1594</v>
      </c>
    </row>
    <row r="4696">
      <c r="A4696" t="inlineStr">
        <is>
          <t>Daily_Minor_Stops_2026_09_18.xlsx</t>
        </is>
      </c>
      <c r="B4696" t="inlineStr">
        <is>
          <t>Samridhi 5 Star Line</t>
        </is>
      </c>
      <c r="C4696" s="80" t="n">
        <v>46279</v>
      </c>
      <c r="D4696" t="inlineStr">
        <is>
          <t>FS-TTM-5</t>
        </is>
      </c>
      <c r="E4696" t="inlineStr">
        <is>
          <t>Gripper Crashed-1</t>
        </is>
      </c>
      <c r="F4696" t="n">
        <v>6</v>
      </c>
      <c r="G4696" t="n">
        <v>3.90153333333333</v>
      </c>
    </row>
    <row r="4697">
      <c r="A4697" t="inlineStr">
        <is>
          <t>Daily_Minor_Stops_2026_09_18.xlsx</t>
        </is>
      </c>
      <c r="B4697" t="inlineStr">
        <is>
          <t>Samridhi 5 Star Line</t>
        </is>
      </c>
      <c r="C4697" s="80" t="n">
        <v>46280</v>
      </c>
      <c r="D4697" t="inlineStr">
        <is>
          <t>FS-HCM-1</t>
        </is>
      </c>
      <c r="E4697" t="inlineStr">
        <is>
          <t>HXX: Film Is Broken</t>
        </is>
      </c>
      <c r="F4697" t="n">
        <v>18</v>
      </c>
      <c r="G4697" t="n">
        <v>18.9739</v>
      </c>
    </row>
    <row r="4698">
      <c r="A4698" t="inlineStr">
        <is>
          <t>Daily_Minor_Stops_2026_09_18.xlsx</t>
        </is>
      </c>
      <c r="B4698" t="inlineStr">
        <is>
          <t>Samridhi 5 Star Line</t>
        </is>
      </c>
      <c r="C4698" s="80" t="n">
        <v>46280</v>
      </c>
      <c r="D4698" t="inlineStr">
        <is>
          <t>FS-HCM-1</t>
        </is>
      </c>
      <c r="E4698" t="inlineStr">
        <is>
          <t>FBX: Jam At Infeed</t>
        </is>
      </c>
      <c r="F4698" t="n">
        <v>22</v>
      </c>
      <c r="G4698" t="n">
        <v>14.8144833333333</v>
      </c>
    </row>
    <row r="4699">
      <c r="A4699" t="inlineStr">
        <is>
          <t>Daily_Minor_Stops_2026_09_18.xlsx</t>
        </is>
      </c>
      <c r="B4699" t="inlineStr">
        <is>
          <t>Samridhi 5 Star Line</t>
        </is>
      </c>
      <c r="C4699" s="80" t="n">
        <v>46280</v>
      </c>
      <c r="D4699" t="inlineStr">
        <is>
          <t>FS-HCM-2</t>
        </is>
      </c>
      <c r="E4699" t="inlineStr">
        <is>
          <t>HXX: Film Is Broken</t>
        </is>
      </c>
      <c r="F4699" t="n">
        <v>31</v>
      </c>
      <c r="G4699" t="n">
        <v>48.6652833333333</v>
      </c>
    </row>
    <row r="4700">
      <c r="A4700" t="inlineStr">
        <is>
          <t>Daily_Minor_Stops_2026_09_18.xlsx</t>
        </is>
      </c>
      <c r="B4700" t="inlineStr">
        <is>
          <t>Samridhi 5 Star Line</t>
        </is>
      </c>
      <c r="C4700" s="80" t="n">
        <v>46280</v>
      </c>
      <c r="D4700" t="inlineStr">
        <is>
          <t>FS-HCM-2</t>
        </is>
      </c>
      <c r="E4700" t="inlineStr">
        <is>
          <t>Cover Machine Discharge Open</t>
        </is>
      </c>
      <c r="F4700" t="n">
        <v>31</v>
      </c>
      <c r="G4700" t="n">
        <v>20.68585</v>
      </c>
    </row>
    <row r="4701">
      <c r="A4701" t="inlineStr">
        <is>
          <t>Daily_Minor_Stops_2026_09_18.xlsx</t>
        </is>
      </c>
      <c r="B4701" t="inlineStr">
        <is>
          <t>Samridhi 5 Star Line</t>
        </is>
      </c>
      <c r="C4701" s="80" t="n">
        <v>46280</v>
      </c>
      <c r="D4701" t="inlineStr">
        <is>
          <t>FS-HCM-3</t>
        </is>
      </c>
      <c r="E4701" t="inlineStr">
        <is>
          <t>HXX: Film Is Broken</t>
        </is>
      </c>
      <c r="F4701" t="n">
        <v>26</v>
      </c>
      <c r="G4701" t="n">
        <v>24.8318</v>
      </c>
    </row>
    <row r="4702">
      <c r="A4702" t="inlineStr">
        <is>
          <t>Daily_Minor_Stops_2026_09_18.xlsx</t>
        </is>
      </c>
      <c r="B4702" t="inlineStr">
        <is>
          <t>Samridhi 5 Star Line</t>
        </is>
      </c>
      <c r="C4702" s="80" t="n">
        <v>46280</v>
      </c>
      <c r="D4702" t="inlineStr">
        <is>
          <t>FS-HCM-3</t>
        </is>
      </c>
      <c r="E4702" t="inlineStr">
        <is>
          <t>FBX: Jam At Infeed</t>
        </is>
      </c>
      <c r="F4702" t="n">
        <v>18</v>
      </c>
      <c r="G4702" t="n">
        <v>14.0065833333333</v>
      </c>
    </row>
    <row r="4703">
      <c r="A4703" t="inlineStr">
        <is>
          <t>Daily_Minor_Stops_2026_09_18.xlsx</t>
        </is>
      </c>
      <c r="B4703" t="inlineStr">
        <is>
          <t>Samridhi 5 Star Line</t>
        </is>
      </c>
      <c r="C4703" s="80" t="n">
        <v>46280</v>
      </c>
      <c r="D4703" t="inlineStr">
        <is>
          <t>FS-HCM-4</t>
        </is>
      </c>
      <c r="E4703" t="inlineStr">
        <is>
          <t>HXX: Too Many Consecutive Rejects</t>
        </is>
      </c>
      <c r="F4703" t="n">
        <v>7</v>
      </c>
      <c r="G4703" t="n">
        <v>6.32661666666667</v>
      </c>
    </row>
    <row r="4704">
      <c r="A4704" t="inlineStr">
        <is>
          <t>Daily_Minor_Stops_2026_09_18.xlsx</t>
        </is>
      </c>
      <c r="B4704" t="inlineStr">
        <is>
          <t>Samridhi 5 Star Line</t>
        </is>
      </c>
      <c r="C4704" s="80" t="n">
        <v>46280</v>
      </c>
      <c r="D4704" t="inlineStr">
        <is>
          <t>FS-HCM-4</t>
        </is>
      </c>
      <c r="E4704" t="inlineStr">
        <is>
          <t>Cover Folding Box Open</t>
        </is>
      </c>
      <c r="F4704" t="n">
        <v>3</v>
      </c>
      <c r="G4704" t="n">
        <v>0.8402666666666671</v>
      </c>
    </row>
    <row r="4705">
      <c r="A4705" t="inlineStr">
        <is>
          <t>Daily_Minor_Stops_2026_09_18.xlsx</t>
        </is>
      </c>
      <c r="B4705" t="inlineStr">
        <is>
          <t>Samridhi 5 Star Line</t>
        </is>
      </c>
      <c r="C4705" s="80" t="n">
        <v>46280</v>
      </c>
      <c r="D4705" t="inlineStr">
        <is>
          <t>FS-HRM-5</t>
        </is>
      </c>
      <c r="E4705" t="inlineStr">
        <is>
          <t>Not Ready-2</t>
        </is>
      </c>
      <c r="F4705" t="n">
        <v>4</v>
      </c>
      <c r="G4705" t="n">
        <v>7.5025</v>
      </c>
    </row>
    <row r="4706">
      <c r="A4706" t="inlineStr">
        <is>
          <t>Daily_Minor_Stops_2026_09_18.xlsx</t>
        </is>
      </c>
      <c r="B4706" t="inlineStr">
        <is>
          <t>Samridhi 5 Star Line</t>
        </is>
      </c>
      <c r="C4706" s="80" t="n">
        <v>46280</v>
      </c>
      <c r="D4706" t="inlineStr">
        <is>
          <t>FS-HRM-5</t>
        </is>
      </c>
      <c r="E4706" t="inlineStr">
        <is>
          <t>Cover Machine Outfeed Open</t>
        </is>
      </c>
      <c r="F4706" t="n">
        <v>9</v>
      </c>
      <c r="G4706" t="n">
        <v>2.64661666666667</v>
      </c>
    </row>
    <row r="4707">
      <c r="A4707" t="inlineStr">
        <is>
          <t>Daily_Minor_Stops_2026_09_18.xlsx</t>
        </is>
      </c>
      <c r="B4707" t="inlineStr">
        <is>
          <t>Samridhi 5 Star Line</t>
        </is>
      </c>
      <c r="C4707" s="80" t="n">
        <v>46280</v>
      </c>
      <c r="D4707" t="inlineStr">
        <is>
          <t>FS-TTLi-1</t>
        </is>
      </c>
      <c r="E4707" t="inlineStr">
        <is>
          <t>LOD/TPG11: Move Time Out</t>
        </is>
      </c>
      <c r="F4707" t="n">
        <v>12</v>
      </c>
      <c r="G4707" t="n">
        <v>11.0053166666667</v>
      </c>
    </row>
    <row r="4708">
      <c r="A4708" t="inlineStr">
        <is>
          <t>Daily_Minor_Stops_2026_09_18.xlsx</t>
        </is>
      </c>
      <c r="B4708" t="inlineStr">
        <is>
          <t>Samridhi 5 Star Line</t>
        </is>
      </c>
      <c r="C4708" s="80" t="n">
        <v>46280</v>
      </c>
      <c r="D4708" t="inlineStr">
        <is>
          <t>FS-TTLi-1</t>
        </is>
      </c>
      <c r="E4708" t="inlineStr">
        <is>
          <t>FOR/BP11: Hand Over Of Blank Failed</t>
        </is>
      </c>
      <c r="F4708" t="n">
        <v>25</v>
      </c>
      <c r="G4708" t="n">
        <v>14.1584166666667</v>
      </c>
    </row>
    <row r="4709">
      <c r="A4709" t="inlineStr">
        <is>
          <t>Daily_Minor_Stops_2026_09_18.xlsx</t>
        </is>
      </c>
      <c r="B4709" t="inlineStr">
        <is>
          <t>Samridhi 5 Star Line</t>
        </is>
      </c>
      <c r="C4709" s="80" t="n">
        <v>46280</v>
      </c>
      <c r="D4709" t="inlineStr">
        <is>
          <t>FS-TTLi-2</t>
        </is>
      </c>
      <c r="E4709" t="inlineStr">
        <is>
          <t>LOD/TPG11: Move Time Out</t>
        </is>
      </c>
      <c r="F4709" t="n">
        <v>5</v>
      </c>
      <c r="G4709" t="n">
        <v>1.83516666666667</v>
      </c>
    </row>
    <row r="4710">
      <c r="A4710" t="inlineStr">
        <is>
          <t>Daily_Minor_Stops_2026_09_18.xlsx</t>
        </is>
      </c>
      <c r="B4710" t="inlineStr">
        <is>
          <t>Samridhi 5 Star Line</t>
        </is>
      </c>
      <c r="C4710" s="80" t="n">
        <v>46280</v>
      </c>
      <c r="D4710" t="inlineStr">
        <is>
          <t>FS-TTLi-2</t>
        </is>
      </c>
      <c r="E4710" t="inlineStr">
        <is>
          <t>LOD/FWV11: Rejects Consecutive</t>
        </is>
      </c>
      <c r="F4710" t="n">
        <v>7</v>
      </c>
      <c r="G4710" t="n">
        <v>4.33521666666667</v>
      </c>
    </row>
    <row r="4711">
      <c r="A4711" t="inlineStr">
        <is>
          <t>Daily_Minor_Stops_2026_09_18.xlsx</t>
        </is>
      </c>
      <c r="B4711" t="inlineStr">
        <is>
          <t>Samridhi 5 Star Line</t>
        </is>
      </c>
      <c r="C4711" s="80" t="n">
        <v>46280</v>
      </c>
      <c r="D4711" t="inlineStr">
        <is>
          <t>FS-TTLi-3</t>
        </is>
      </c>
      <c r="E4711" t="inlineStr">
        <is>
          <t>TTL1X/CS11: Lost Tray In Sliding Area</t>
        </is>
      </c>
      <c r="F4711" t="n">
        <v>10</v>
      </c>
      <c r="G4711" t="n">
        <v>13.01405</v>
      </c>
    </row>
    <row r="4712">
      <c r="A4712" t="inlineStr">
        <is>
          <t>Daily_Minor_Stops_2026_09_18.xlsx</t>
        </is>
      </c>
      <c r="B4712" t="inlineStr">
        <is>
          <t>Samridhi 5 Star Line</t>
        </is>
      </c>
      <c r="C4712" s="80" t="n">
        <v>46280</v>
      </c>
      <c r="D4712" t="inlineStr">
        <is>
          <t>FS-TTLi-3</t>
        </is>
      </c>
      <c r="E4712" t="inlineStr">
        <is>
          <t>FOR/BP11: Hand Over Of Blank Failed</t>
        </is>
      </c>
      <c r="F4712" t="n">
        <v>6</v>
      </c>
      <c r="G4712" t="n">
        <v>3.50818333333333</v>
      </c>
    </row>
    <row r="4713">
      <c r="A4713" t="inlineStr">
        <is>
          <t>Daily_Minor_Stops_2026_09_18.xlsx</t>
        </is>
      </c>
      <c r="B4713" t="inlineStr">
        <is>
          <t>Samridhi 5 Star Line</t>
        </is>
      </c>
      <c r="C4713" s="80" t="n">
        <v>46280</v>
      </c>
      <c r="D4713" t="inlineStr">
        <is>
          <t>FS-TTLi-4</t>
        </is>
      </c>
      <c r="E4713" t="inlineStr">
        <is>
          <t>TTL1X/CS11: Lost Tray In Sliding Area</t>
        </is>
      </c>
      <c r="F4713" t="n">
        <v>6</v>
      </c>
      <c r="G4713" t="n">
        <v>6.16683333333333</v>
      </c>
    </row>
    <row r="4714">
      <c r="A4714" t="inlineStr">
        <is>
          <t>Daily_Minor_Stops_2026_09_18.xlsx</t>
        </is>
      </c>
      <c r="B4714" t="inlineStr">
        <is>
          <t>Samridhi 5 Star Line</t>
        </is>
      </c>
      <c r="C4714" s="80" t="n">
        <v>46280</v>
      </c>
      <c r="D4714" t="inlineStr">
        <is>
          <t>FS-TTLi-4</t>
        </is>
      </c>
      <c r="E4714" t="inlineStr">
        <is>
          <t>LOD/PGR11: Infeed Crash</t>
        </is>
      </c>
      <c r="F4714" t="n">
        <v>7</v>
      </c>
      <c r="G4714" t="n">
        <v>4.329</v>
      </c>
    </row>
    <row r="4715">
      <c r="A4715" t="inlineStr">
        <is>
          <t>Daily_Minor_Stops_2026_09_18.xlsx</t>
        </is>
      </c>
      <c r="B4715" t="inlineStr">
        <is>
          <t>Samridhi 5 Star Line</t>
        </is>
      </c>
      <c r="C4715" s="80" t="n">
        <v>46280</v>
      </c>
      <c r="D4715" t="inlineStr">
        <is>
          <t>FS-TTM-5</t>
        </is>
      </c>
      <c r="E4715" t="inlineStr">
        <is>
          <t>Infeed Crash</t>
        </is>
      </c>
      <c r="F4715" t="n">
        <v>4</v>
      </c>
      <c r="G4715" t="n">
        <v>2.83295</v>
      </c>
    </row>
    <row r="4716">
      <c r="A4716" t="inlineStr">
        <is>
          <t>Daily_Minor_Stops_2026_09_18.xlsx</t>
        </is>
      </c>
      <c r="B4716" t="inlineStr">
        <is>
          <t>Samridhi 5 Star Line</t>
        </is>
      </c>
      <c r="C4716" s="80" t="n">
        <v>46280</v>
      </c>
      <c r="D4716" t="inlineStr">
        <is>
          <t>FS-TTM-5</t>
        </is>
      </c>
      <c r="E4716" t="inlineStr">
        <is>
          <t>Gripper Crashed-1</t>
        </is>
      </c>
      <c r="F4716" t="n">
        <v>29</v>
      </c>
      <c r="G4716" t="n">
        <v>65.6378</v>
      </c>
    </row>
    <row r="4717">
      <c r="A4717" t="inlineStr">
        <is>
          <t>Daily_Minor_Stops_2026_09_18.xlsx</t>
        </is>
      </c>
      <c r="B4717" t="inlineStr">
        <is>
          <t>Samridhi 5 Star Line</t>
        </is>
      </c>
      <c r="C4717" s="80" t="n">
        <v>46281</v>
      </c>
      <c r="D4717" t="inlineStr">
        <is>
          <t>FS-HCM-1</t>
        </is>
      </c>
      <c r="E4717" t="inlineStr">
        <is>
          <t>HXX: Film Is Broken</t>
        </is>
      </c>
      <c r="F4717" t="n">
        <v>42</v>
      </c>
      <c r="G4717" t="n">
        <v>38.6722833333333</v>
      </c>
    </row>
    <row r="4718">
      <c r="A4718" t="inlineStr">
        <is>
          <t>Daily_Minor_Stops_2026_09_18.xlsx</t>
        </is>
      </c>
      <c r="B4718" t="inlineStr">
        <is>
          <t>Samridhi 5 Star Line</t>
        </is>
      </c>
      <c r="C4718" s="80" t="n">
        <v>46281</v>
      </c>
      <c r="D4718" t="inlineStr">
        <is>
          <t>FS-HCM-1</t>
        </is>
      </c>
      <c r="E4718" t="inlineStr">
        <is>
          <t>FBX: Jam At Infeed</t>
        </is>
      </c>
      <c r="F4718" t="n">
        <v>20</v>
      </c>
      <c r="G4718" t="n">
        <v>6.17428333333333</v>
      </c>
    </row>
    <row r="4719">
      <c r="A4719" t="inlineStr">
        <is>
          <t>Daily_Minor_Stops_2026_09_18.xlsx</t>
        </is>
      </c>
      <c r="B4719" t="inlineStr">
        <is>
          <t>Samridhi 5 Star Line</t>
        </is>
      </c>
      <c r="C4719" s="80" t="n">
        <v>46281</v>
      </c>
      <c r="D4719" t="inlineStr">
        <is>
          <t>FS-HCM-2</t>
        </is>
      </c>
      <c r="E4719" t="inlineStr">
        <is>
          <t>HXX: Film Is Broken</t>
        </is>
      </c>
      <c r="F4719" t="n">
        <v>24</v>
      </c>
      <c r="G4719" t="n">
        <v>64.69646666666669</v>
      </c>
    </row>
    <row r="4720">
      <c r="A4720" t="inlineStr">
        <is>
          <t>Daily_Minor_Stops_2026_09_18.xlsx</t>
        </is>
      </c>
      <c r="B4720" t="inlineStr">
        <is>
          <t>Samridhi 5 Star Line</t>
        </is>
      </c>
      <c r="C4720" s="80" t="n">
        <v>46281</v>
      </c>
      <c r="D4720" t="inlineStr">
        <is>
          <t>FS-HCM-2</t>
        </is>
      </c>
      <c r="E4720" t="inlineStr">
        <is>
          <t>HXX: Data Printer Not Ready</t>
        </is>
      </c>
      <c r="F4720" t="n">
        <v>15</v>
      </c>
      <c r="G4720" t="n">
        <v>10.8403666666667</v>
      </c>
    </row>
    <row r="4721">
      <c r="A4721" t="inlineStr">
        <is>
          <t>Daily_Minor_Stops_2026_09_18.xlsx</t>
        </is>
      </c>
      <c r="B4721" t="inlineStr">
        <is>
          <t>Samridhi 5 Star Line</t>
        </is>
      </c>
      <c r="C4721" s="80" t="n">
        <v>46281</v>
      </c>
      <c r="D4721" t="inlineStr">
        <is>
          <t>FS-HCM-3</t>
        </is>
      </c>
      <c r="E4721" t="inlineStr">
        <is>
          <t>HXX: Film Is Broken</t>
        </is>
      </c>
      <c r="F4721" t="n">
        <v>25</v>
      </c>
      <c r="G4721" t="n">
        <v>25.8279</v>
      </c>
    </row>
    <row r="4722">
      <c r="A4722" t="inlineStr">
        <is>
          <t>Daily_Minor_Stops_2026_09_18.xlsx</t>
        </is>
      </c>
      <c r="B4722" t="inlineStr">
        <is>
          <t>Samridhi 5 Star Line</t>
        </is>
      </c>
      <c r="C4722" s="80" t="n">
        <v>46281</v>
      </c>
      <c r="D4722" t="inlineStr">
        <is>
          <t>FS-HCM-3</t>
        </is>
      </c>
      <c r="E4722" t="inlineStr">
        <is>
          <t>Cover Machine Discharge Open</t>
        </is>
      </c>
      <c r="F4722" t="n">
        <v>7</v>
      </c>
      <c r="G4722" t="n">
        <v>10.4996666666667</v>
      </c>
    </row>
    <row r="4723">
      <c r="A4723" t="inlineStr">
        <is>
          <t>Daily_Minor_Stops_2026_09_18.xlsx</t>
        </is>
      </c>
      <c r="B4723" t="inlineStr">
        <is>
          <t>Samridhi 5 Star Line</t>
        </is>
      </c>
      <c r="C4723" s="80" t="n">
        <v>46281</v>
      </c>
      <c r="D4723" t="inlineStr">
        <is>
          <t>FS-HCM-4</t>
        </is>
      </c>
      <c r="E4723" t="inlineStr">
        <is>
          <t>HXX: Too Many Consecutive Rejects</t>
        </is>
      </c>
      <c r="F4723" t="n">
        <v>4</v>
      </c>
      <c r="G4723" t="n">
        <v>1.16016666666667</v>
      </c>
    </row>
    <row r="4724">
      <c r="A4724" t="inlineStr">
        <is>
          <t>Daily_Minor_Stops_2026_09_18.xlsx</t>
        </is>
      </c>
      <c r="B4724" t="inlineStr">
        <is>
          <t>Samridhi 5 Star Line</t>
        </is>
      </c>
      <c r="C4724" s="80" t="n">
        <v>46281</v>
      </c>
      <c r="D4724" t="inlineStr">
        <is>
          <t>FS-HCM-4</t>
        </is>
      </c>
      <c r="E4724" t="inlineStr">
        <is>
          <t>Cover Folding Box Open</t>
        </is>
      </c>
      <c r="F4724" t="n">
        <v>3</v>
      </c>
      <c r="G4724" t="n">
        <v>3.83458333333333</v>
      </c>
    </row>
    <row r="4725">
      <c r="A4725" t="inlineStr">
        <is>
          <t>Daily_Minor_Stops_2026_09_18.xlsx</t>
        </is>
      </c>
      <c r="B4725" t="inlineStr">
        <is>
          <t>Samridhi 5 Star Line</t>
        </is>
      </c>
      <c r="C4725" s="80" t="n">
        <v>46281</v>
      </c>
      <c r="D4725" t="inlineStr">
        <is>
          <t>FS-HRM-5</t>
        </is>
      </c>
      <c r="E4725" t="inlineStr">
        <is>
          <t>Film Is Broken-1</t>
        </is>
      </c>
      <c r="F4725" t="n">
        <v>4</v>
      </c>
      <c r="G4725" t="n">
        <v>15.17185</v>
      </c>
    </row>
    <row r="4726">
      <c r="A4726" t="inlineStr">
        <is>
          <t>Daily_Minor_Stops_2026_09_18.xlsx</t>
        </is>
      </c>
      <c r="B4726" t="inlineStr">
        <is>
          <t>Samridhi 5 Star Line</t>
        </is>
      </c>
      <c r="C4726" s="80" t="n">
        <v>46281</v>
      </c>
      <c r="D4726" t="inlineStr">
        <is>
          <t>FS-HRM-5</t>
        </is>
      </c>
      <c r="E4726" t="inlineStr">
        <is>
          <t>Cover Machine Outfeed Open</t>
        </is>
      </c>
      <c r="F4726" t="n">
        <v>4</v>
      </c>
      <c r="G4726" t="n">
        <v>0.667516666666667</v>
      </c>
    </row>
    <row r="4727">
      <c r="A4727" t="inlineStr">
        <is>
          <t>Daily_Minor_Stops_2026_09_18.xlsx</t>
        </is>
      </c>
      <c r="B4727" t="inlineStr">
        <is>
          <t>Samridhi 5 Star Line</t>
        </is>
      </c>
      <c r="C4727" s="80" t="n">
        <v>46281</v>
      </c>
      <c r="D4727" t="inlineStr">
        <is>
          <t>FS-TTLi-1</t>
        </is>
      </c>
      <c r="E4727" t="inlineStr">
        <is>
          <t>LOD/TGR11: Robot-Gripper Sensor Fault</t>
        </is>
      </c>
      <c r="F4727" t="n">
        <v>11</v>
      </c>
      <c r="G4727" t="n">
        <v>5.18001666666667</v>
      </c>
    </row>
    <row r="4728">
      <c r="A4728" t="inlineStr">
        <is>
          <t>Daily_Minor_Stops_2026_09_18.xlsx</t>
        </is>
      </c>
      <c r="B4728" t="inlineStr">
        <is>
          <t>Samridhi 5 Star Line</t>
        </is>
      </c>
      <c r="C4728" s="80" t="n">
        <v>46281</v>
      </c>
      <c r="D4728" t="inlineStr">
        <is>
          <t>FS-TTLi-1</t>
        </is>
      </c>
      <c r="E4728" t="inlineStr">
        <is>
          <t>FOR/BP11: Hand Over Of Blank Failed</t>
        </is>
      </c>
      <c r="F4728" t="n">
        <v>34</v>
      </c>
      <c r="G4728" t="n">
        <v>25.29</v>
      </c>
    </row>
    <row r="4729">
      <c r="A4729" t="inlineStr">
        <is>
          <t>Daily_Minor_Stops_2026_09_18.xlsx</t>
        </is>
      </c>
      <c r="B4729" t="inlineStr">
        <is>
          <t>Samridhi 5 Star Line</t>
        </is>
      </c>
      <c r="C4729" s="80" t="n">
        <v>46281</v>
      </c>
      <c r="D4729" t="inlineStr">
        <is>
          <t>FS-TTLi-2</t>
        </is>
      </c>
      <c r="E4729" t="inlineStr">
        <is>
          <t>FOR/FT11: Hand Over Failure Of Tray</t>
        </is>
      </c>
      <c r="F4729" t="n">
        <v>6</v>
      </c>
      <c r="G4729" t="n">
        <v>5.15718333333333</v>
      </c>
    </row>
    <row r="4730">
      <c r="A4730" t="inlineStr">
        <is>
          <t>Daily_Minor_Stops_2026_09_18.xlsx</t>
        </is>
      </c>
      <c r="B4730" t="inlineStr">
        <is>
          <t>Samridhi 5 Star Line</t>
        </is>
      </c>
      <c r="C4730" s="80" t="n">
        <v>46281</v>
      </c>
      <c r="D4730" t="inlineStr">
        <is>
          <t>FS-TTLi-2</t>
        </is>
      </c>
      <c r="E4730" t="inlineStr">
        <is>
          <t>CLO/TFXX: Jam On Tray Infeed</t>
        </is>
      </c>
      <c r="F4730" t="n">
        <v>8</v>
      </c>
      <c r="G4730" t="n">
        <v>7.68236666666667</v>
      </c>
    </row>
    <row r="4731">
      <c r="A4731" t="inlineStr">
        <is>
          <t>Daily_Minor_Stops_2026_09_18.xlsx</t>
        </is>
      </c>
      <c r="B4731" t="inlineStr">
        <is>
          <t>Samridhi 5 Star Line</t>
        </is>
      </c>
      <c r="C4731" s="80" t="n">
        <v>46281</v>
      </c>
      <c r="D4731" t="inlineStr">
        <is>
          <t>FS-TTLi-3</t>
        </is>
      </c>
      <c r="E4731" t="inlineStr">
        <is>
          <t>TTL1X/CS11: Lost Tray In Sliding Area</t>
        </is>
      </c>
      <c r="F4731" t="n">
        <v>6</v>
      </c>
      <c r="G4731" t="n">
        <v>3.34105</v>
      </c>
    </row>
    <row r="4732">
      <c r="A4732" t="inlineStr">
        <is>
          <t>Daily_Minor_Stops_2026_09_18.xlsx</t>
        </is>
      </c>
      <c r="B4732" t="inlineStr">
        <is>
          <t>Samridhi 5 Star Line</t>
        </is>
      </c>
      <c r="C4732" s="80" t="n">
        <v>46281</v>
      </c>
      <c r="D4732" t="inlineStr">
        <is>
          <t>FS-TTLi-3</t>
        </is>
      </c>
      <c r="E4732" t="inlineStr">
        <is>
          <t>LOD/TPG11: Move Time Out</t>
        </is>
      </c>
      <c r="F4732" t="n">
        <v>7</v>
      </c>
      <c r="G4732" t="n">
        <v>3.83463333333333</v>
      </c>
    </row>
    <row r="4733">
      <c r="A4733" t="inlineStr">
        <is>
          <t>Daily_Minor_Stops_2026_09_18.xlsx</t>
        </is>
      </c>
      <c r="B4733" t="inlineStr">
        <is>
          <t>Samridhi 5 Star Line</t>
        </is>
      </c>
      <c r="C4733" s="80" t="n">
        <v>46281</v>
      </c>
      <c r="D4733" t="inlineStr">
        <is>
          <t>FS-TTLi-4</t>
        </is>
      </c>
      <c r="E4733" t="inlineStr">
        <is>
          <t>TTL1X/CS11: Lost Tray In Sliding Area</t>
        </is>
      </c>
      <c r="F4733" t="n">
        <v>9</v>
      </c>
      <c r="G4733" t="n">
        <v>8.998900000000001</v>
      </c>
    </row>
    <row r="4734">
      <c r="A4734" t="inlineStr">
        <is>
          <t>Daily_Minor_Stops_2026_09_18.xlsx</t>
        </is>
      </c>
      <c r="B4734" t="inlineStr">
        <is>
          <t>Samridhi 5 Star Line</t>
        </is>
      </c>
      <c r="C4734" s="80" t="n">
        <v>46281</v>
      </c>
      <c r="D4734" t="inlineStr">
        <is>
          <t>FS-TTLi-4</t>
        </is>
      </c>
      <c r="E4734" t="inlineStr">
        <is>
          <t>LOD/PGR11: Infeed Crash</t>
        </is>
      </c>
      <c r="F4734" t="n">
        <v>10</v>
      </c>
      <c r="G4734" t="n">
        <v>8.165416666666671</v>
      </c>
    </row>
    <row r="4735">
      <c r="A4735" t="inlineStr">
        <is>
          <t>Daily_Minor_Stops_2026_09_18.xlsx</t>
        </is>
      </c>
      <c r="B4735" t="inlineStr">
        <is>
          <t>Samridhi 5 Star Line</t>
        </is>
      </c>
      <c r="C4735" s="80" t="n">
        <v>46281</v>
      </c>
      <c r="D4735" t="inlineStr">
        <is>
          <t>FS-TTM-5</t>
        </is>
      </c>
      <c r="E4735" t="inlineStr">
        <is>
          <t>Vacuum Error Open Door And Remove Blanks</t>
        </is>
      </c>
      <c r="F4735" t="n">
        <v>20</v>
      </c>
      <c r="G4735" t="n">
        <v>24.5087333333333</v>
      </c>
    </row>
    <row r="4736">
      <c r="A4736" t="inlineStr">
        <is>
          <t>Daily_Minor_Stops_2026_09_18.xlsx</t>
        </is>
      </c>
      <c r="B4736" t="inlineStr">
        <is>
          <t>Samridhi 5 Star Line</t>
        </is>
      </c>
      <c r="C4736" s="80" t="n">
        <v>46281</v>
      </c>
      <c r="D4736" t="inlineStr">
        <is>
          <t>FS-TTM-5</t>
        </is>
      </c>
      <c r="E4736" t="inlineStr">
        <is>
          <t>Gripper Crashed-1</t>
        </is>
      </c>
      <c r="F4736" t="n">
        <v>22</v>
      </c>
      <c r="G4736" t="n">
        <v>45.4816833333333</v>
      </c>
    </row>
    <row r="4737">
      <c r="A4737" t="inlineStr">
        <is>
          <t>Daily_Minor_Stops_2026_09_18.xlsx</t>
        </is>
      </c>
      <c r="B4737" t="inlineStr">
        <is>
          <t>Samridhi 5 Star Line</t>
        </is>
      </c>
      <c r="C4737" s="80" t="n">
        <v>46282</v>
      </c>
      <c r="D4737" t="inlineStr">
        <is>
          <t>FS-HCM-1</t>
        </is>
      </c>
      <c r="E4737" t="inlineStr">
        <is>
          <t>HXX: Too Many Consecutive Rejects</t>
        </is>
      </c>
      <c r="F4737" t="n">
        <v>7</v>
      </c>
      <c r="G4737" t="n">
        <v>2.51703333333333</v>
      </c>
    </row>
    <row r="4738">
      <c r="A4738" t="inlineStr">
        <is>
          <t>Daily_Minor_Stops_2026_09_18.xlsx</t>
        </is>
      </c>
      <c r="B4738" t="inlineStr">
        <is>
          <t>Samridhi 5 Star Line</t>
        </is>
      </c>
      <c r="C4738" s="80" t="n">
        <v>46282</v>
      </c>
      <c r="D4738" t="inlineStr">
        <is>
          <t>FS-HCM-1</t>
        </is>
      </c>
      <c r="E4738" t="inlineStr">
        <is>
          <t>FBX: Jam At Infeed</t>
        </is>
      </c>
      <c r="F4738" t="n">
        <v>7</v>
      </c>
      <c r="G4738" t="n">
        <v>3.84843333333333</v>
      </c>
    </row>
    <row r="4739">
      <c r="A4739" t="inlineStr">
        <is>
          <t>Daily_Minor_Stops_2026_09_18.xlsx</t>
        </is>
      </c>
      <c r="B4739" t="inlineStr">
        <is>
          <t>Samridhi 5 Star Line</t>
        </is>
      </c>
      <c r="C4739" s="80" t="n">
        <v>46282</v>
      </c>
      <c r="D4739" t="inlineStr">
        <is>
          <t>FS-HCM-2</t>
        </is>
      </c>
      <c r="E4739" t="inlineStr">
        <is>
          <t>HXX: Film Is Broken</t>
        </is>
      </c>
      <c r="F4739" t="n">
        <v>8</v>
      </c>
      <c r="G4739" t="n">
        <v>11.00435</v>
      </c>
    </row>
    <row r="4740">
      <c r="A4740" t="inlineStr">
        <is>
          <t>Daily_Minor_Stops_2026_09_18.xlsx</t>
        </is>
      </c>
      <c r="B4740" t="inlineStr">
        <is>
          <t>Samridhi 5 Star Line</t>
        </is>
      </c>
      <c r="C4740" s="80" t="n">
        <v>46282</v>
      </c>
      <c r="D4740" t="inlineStr">
        <is>
          <t>FS-HCM-2</t>
        </is>
      </c>
      <c r="E4740" t="inlineStr">
        <is>
          <t>Door Machine Discharge Open</t>
        </is>
      </c>
      <c r="F4740" t="n">
        <v>2</v>
      </c>
      <c r="G4740" t="n">
        <v>53.0026</v>
      </c>
    </row>
    <row r="4741">
      <c r="A4741" t="inlineStr">
        <is>
          <t>Daily_Minor_Stops_2026_09_18.xlsx</t>
        </is>
      </c>
      <c r="B4741" t="inlineStr">
        <is>
          <t>Samridhi 5 Star Line</t>
        </is>
      </c>
      <c r="C4741" s="80" t="n">
        <v>46282</v>
      </c>
      <c r="D4741" t="inlineStr">
        <is>
          <t>FS-HCM-3</t>
        </is>
      </c>
      <c r="E4741" t="inlineStr">
        <is>
          <t>FBX: Jam At Infeed</t>
        </is>
      </c>
      <c r="F4741" t="n">
        <v>3</v>
      </c>
      <c r="G4741" t="n">
        <v>1.9503</v>
      </c>
    </row>
    <row r="4742">
      <c r="A4742" t="inlineStr">
        <is>
          <t>Daily_Minor_Stops_2026_09_18.xlsx</t>
        </is>
      </c>
      <c r="B4742" t="inlineStr">
        <is>
          <t>Samridhi 5 Star Line</t>
        </is>
      </c>
      <c r="C4742" s="80" t="n">
        <v>46282</v>
      </c>
      <c r="D4742" t="inlineStr">
        <is>
          <t>FS-HCM-3</t>
        </is>
      </c>
      <c r="E4742" t="inlineStr">
        <is>
          <t>Cover Folding Box Open</t>
        </is>
      </c>
      <c r="F4742" t="n">
        <v>2</v>
      </c>
      <c r="G4742" t="n">
        <v>31.0031666666667</v>
      </c>
    </row>
    <row r="4743">
      <c r="A4743" t="inlineStr">
        <is>
          <t>Daily_Minor_Stops_2026_09_18.xlsx</t>
        </is>
      </c>
      <c r="B4743" t="inlineStr">
        <is>
          <t>Samridhi 5 Star Line</t>
        </is>
      </c>
      <c r="C4743" s="80" t="n">
        <v>46282</v>
      </c>
      <c r="D4743" t="inlineStr">
        <is>
          <t>FS-HCM-4</t>
        </is>
      </c>
      <c r="E4743" t="inlineStr">
        <is>
          <t>HXX: Film Is Broken</t>
        </is>
      </c>
      <c r="F4743" t="n">
        <v>3</v>
      </c>
      <c r="G4743" t="n">
        <v>2.33428333333333</v>
      </c>
    </row>
    <row r="4744">
      <c r="A4744" t="inlineStr">
        <is>
          <t>Daily_Minor_Stops_2026_09_18.xlsx</t>
        </is>
      </c>
      <c r="B4744" t="inlineStr">
        <is>
          <t>Samridhi 5 Star Line</t>
        </is>
      </c>
      <c r="C4744" s="80" t="n">
        <v>46282</v>
      </c>
      <c r="D4744" t="inlineStr">
        <is>
          <t>FS-HCM-4</t>
        </is>
      </c>
      <c r="E4744" t="inlineStr">
        <is>
          <t>Cover Folding Box Open</t>
        </is>
      </c>
      <c r="F4744" t="n">
        <v>2</v>
      </c>
      <c r="G4744" t="n">
        <v>30.0031</v>
      </c>
    </row>
    <row r="4745">
      <c r="A4745" t="inlineStr">
        <is>
          <t>Daily_Minor_Stops_2026_09_18.xlsx</t>
        </is>
      </c>
      <c r="B4745" t="inlineStr">
        <is>
          <t>Samridhi 5 Star Line</t>
        </is>
      </c>
      <c r="C4745" s="80" t="n">
        <v>46282</v>
      </c>
      <c r="D4745" t="inlineStr">
        <is>
          <t>FS-HRM-5</t>
        </is>
      </c>
      <c r="E4745" t="inlineStr">
        <is>
          <t>Cover Machine Outfeed Open</t>
        </is>
      </c>
      <c r="F4745" t="n">
        <v>2</v>
      </c>
      <c r="G4745" t="n">
        <v>0.166783333333333</v>
      </c>
    </row>
    <row r="4746">
      <c r="A4746" t="inlineStr">
        <is>
          <t>Daily_Minor_Stops_2026_09_18.xlsx</t>
        </is>
      </c>
      <c r="B4746" t="inlineStr">
        <is>
          <t>Samridhi 5 Star Line</t>
        </is>
      </c>
      <c r="C4746" s="80" t="n">
        <v>46282</v>
      </c>
      <c r="D4746" t="inlineStr">
        <is>
          <t>FS-TTLi-1</t>
        </is>
      </c>
      <c r="E4746" t="inlineStr">
        <is>
          <t>LOD/TGR11: Robot-Gripper Sensor Fault</t>
        </is>
      </c>
      <c r="F4746" t="n">
        <v>3</v>
      </c>
      <c r="G4746" t="n">
        <v>0.32475</v>
      </c>
    </row>
    <row r="4747">
      <c r="A4747" t="inlineStr">
        <is>
          <t>Daily_Minor_Stops_2026_09_18.xlsx</t>
        </is>
      </c>
      <c r="B4747" t="inlineStr">
        <is>
          <t>Samridhi 5 Star Line</t>
        </is>
      </c>
      <c r="C4747" s="80" t="n">
        <v>46282</v>
      </c>
      <c r="D4747" t="inlineStr">
        <is>
          <t>FS-TTLi-2</t>
        </is>
      </c>
      <c r="E4747" t="inlineStr">
        <is>
          <t>LOD/TPG11: Move Time Out</t>
        </is>
      </c>
      <c r="F4747" t="n">
        <v>3</v>
      </c>
      <c r="G4747" t="n">
        <v>2.16463333333333</v>
      </c>
    </row>
    <row r="4748">
      <c r="A4748" t="inlineStr">
        <is>
          <t>Daily_Minor_Stops_2026_09_18.xlsx</t>
        </is>
      </c>
      <c r="B4748" t="inlineStr">
        <is>
          <t>Samridhi 5 Star Line</t>
        </is>
      </c>
      <c r="C4748" s="80" t="n">
        <v>46282</v>
      </c>
      <c r="D4748" t="inlineStr">
        <is>
          <t>FS-TTLi-2</t>
        </is>
      </c>
      <c r="E4748" t="inlineStr">
        <is>
          <t>FOR/BP11: Hand Over Of Blank Failed</t>
        </is>
      </c>
      <c r="F4748" t="n">
        <v>2</v>
      </c>
      <c r="G4748" t="n">
        <v>1304.53385</v>
      </c>
    </row>
    <row r="4749">
      <c r="A4749" t="inlineStr">
        <is>
          <t>Daily_Minor_Stops_2026_09_18.xlsx</t>
        </is>
      </c>
      <c r="B4749" t="inlineStr">
        <is>
          <t>Samridhi 5 Star Line</t>
        </is>
      </c>
      <c r="C4749" s="80" t="n">
        <v>46282</v>
      </c>
      <c r="D4749" t="inlineStr">
        <is>
          <t>FS-TTLi-3</t>
        </is>
      </c>
      <c r="E4749" t="inlineStr">
        <is>
          <t>LOD/TPG11: Move Time Out</t>
        </is>
      </c>
      <c r="F4749" t="n">
        <v>3</v>
      </c>
      <c r="G4749" t="n">
        <v>2.83511666666667</v>
      </c>
    </row>
    <row r="4750">
      <c r="A4750" t="inlineStr">
        <is>
          <t>Daily_Minor_Stops_2026_09_18.xlsx</t>
        </is>
      </c>
      <c r="B4750" t="inlineStr">
        <is>
          <t>Samridhi 5 Star Line</t>
        </is>
      </c>
      <c r="C4750" s="80" t="n">
        <v>46282</v>
      </c>
      <c r="D4750" t="inlineStr">
        <is>
          <t>FS-TTLi-3</t>
        </is>
      </c>
      <c r="E4750" t="inlineStr">
        <is>
          <t>LOD/TGR11: Robot-Gripper Sensor Fault</t>
        </is>
      </c>
      <c r="F4750" t="n">
        <v>3</v>
      </c>
      <c r="G4750" t="n">
        <v>0.832016666666667</v>
      </c>
    </row>
    <row r="4751">
      <c r="A4751" t="inlineStr">
        <is>
          <t>Daily_Minor_Stops_2026_09_18.xlsx</t>
        </is>
      </c>
      <c r="B4751" t="inlineStr">
        <is>
          <t>Samridhi 5 Star Line</t>
        </is>
      </c>
      <c r="C4751" s="80" t="n">
        <v>46282</v>
      </c>
      <c r="D4751" t="inlineStr">
        <is>
          <t>FS-TTLi-4</t>
        </is>
      </c>
      <c r="E4751" t="inlineStr">
        <is>
          <t>LOD/PGR11: Infeed Crash</t>
        </is>
      </c>
      <c r="F4751" t="n">
        <v>4</v>
      </c>
      <c r="G4751" t="n">
        <v>3.99131666666667</v>
      </c>
    </row>
    <row r="4752">
      <c r="A4752" t="inlineStr">
        <is>
          <t>Daily_Minor_Stops_2026_09_18.xlsx</t>
        </is>
      </c>
      <c r="B4752" t="inlineStr">
        <is>
          <t>Samridhi 5 Star Line</t>
        </is>
      </c>
      <c r="C4752" s="80" t="n">
        <v>46282</v>
      </c>
      <c r="D4752" t="inlineStr">
        <is>
          <t>FS-TTLi-4</t>
        </is>
      </c>
      <c r="E4752" t="inlineStr">
        <is>
          <t>FOR/BP11: Hand Over Of Blank Failed</t>
        </is>
      </c>
      <c r="F4752" t="n">
        <v>3</v>
      </c>
      <c r="G4752" t="n">
        <v>0.6661</v>
      </c>
    </row>
    <row r="4753">
      <c r="A4753" t="inlineStr">
        <is>
          <t>Daily_Minor_Stops_2026_09_18.xlsx</t>
        </is>
      </c>
      <c r="B4753" t="inlineStr">
        <is>
          <t>Samridhi 5 Star Line</t>
        </is>
      </c>
      <c r="C4753" s="80" t="n">
        <v>46282</v>
      </c>
      <c r="D4753" t="inlineStr">
        <is>
          <t>FS-TTM-5</t>
        </is>
      </c>
      <c r="E4753" t="inlineStr">
        <is>
          <t>Infeed Crash</t>
        </is>
      </c>
      <c r="F4753" t="n">
        <v>2</v>
      </c>
      <c r="G4753" t="n">
        <v>0.166616666666667</v>
      </c>
    </row>
    <row r="4754">
      <c r="A4754" t="inlineStr">
        <is>
          <t>Daily_Minor_Stops_2026_09_18.xlsx</t>
        </is>
      </c>
      <c r="B4754" t="inlineStr">
        <is>
          <t>Samridhi 5 Star Line</t>
        </is>
      </c>
      <c r="C4754" s="80" t="n">
        <v>46283</v>
      </c>
      <c r="D4754" t="inlineStr">
        <is>
          <t>FS-HCM-1</t>
        </is>
      </c>
      <c r="E4754" t="inlineStr">
        <is>
          <t>HXX: Film Is Broken</t>
        </is>
      </c>
      <c r="F4754" t="n">
        <v>14</v>
      </c>
      <c r="G4754" t="n">
        <v>19.82795</v>
      </c>
    </row>
    <row r="4755">
      <c r="A4755" t="inlineStr">
        <is>
          <t>Daily_Minor_Stops_2026_09_18.xlsx</t>
        </is>
      </c>
      <c r="B4755" t="inlineStr">
        <is>
          <t>Samridhi 5 Star Line</t>
        </is>
      </c>
      <c r="C4755" s="80" t="n">
        <v>46283</v>
      </c>
      <c r="D4755" t="inlineStr">
        <is>
          <t>FS-HCM-1</t>
        </is>
      </c>
      <c r="E4755" t="inlineStr">
        <is>
          <t>FBX: Overflow At Infeed</t>
        </is>
      </c>
      <c r="F4755" t="n">
        <v>16</v>
      </c>
      <c r="G4755" t="n">
        <v>3.65423333333333</v>
      </c>
    </row>
    <row r="4756">
      <c r="A4756" t="inlineStr">
        <is>
          <t>Daily_Minor_Stops_2026_09_18.xlsx</t>
        </is>
      </c>
      <c r="B4756" t="inlineStr">
        <is>
          <t>Samridhi 5 Star Line</t>
        </is>
      </c>
      <c r="C4756" s="80" t="n">
        <v>46283</v>
      </c>
      <c r="D4756" t="inlineStr">
        <is>
          <t>FS-HCM-2</t>
        </is>
      </c>
      <c r="E4756" t="inlineStr">
        <is>
          <t>HXX: Film Is Broken</t>
        </is>
      </c>
      <c r="F4756" t="n">
        <v>13</v>
      </c>
      <c r="G4756" t="n">
        <v>12.9575166666667</v>
      </c>
    </row>
    <row r="4757">
      <c r="A4757" t="inlineStr">
        <is>
          <t>Daily_Minor_Stops_2026_09_18.xlsx</t>
        </is>
      </c>
      <c r="B4757" t="inlineStr">
        <is>
          <t>Samridhi 5 Star Line</t>
        </is>
      </c>
      <c r="C4757" s="80" t="n">
        <v>46283</v>
      </c>
      <c r="D4757" t="inlineStr">
        <is>
          <t>FS-HCM-2</t>
        </is>
      </c>
      <c r="E4757" t="inlineStr">
        <is>
          <t>FBX: Overflow At Infeed</t>
        </is>
      </c>
      <c r="F4757" t="n">
        <v>19</v>
      </c>
      <c r="G4757" t="n">
        <v>7.50945</v>
      </c>
    </row>
    <row r="4758">
      <c r="A4758" t="inlineStr">
        <is>
          <t>Daily_Minor_Stops_2026_09_18.xlsx</t>
        </is>
      </c>
      <c r="B4758" t="inlineStr">
        <is>
          <t>Samridhi 5 Star Line</t>
        </is>
      </c>
      <c r="C4758" s="80" t="n">
        <v>46283</v>
      </c>
      <c r="D4758" t="inlineStr">
        <is>
          <t>FS-HCM-3</t>
        </is>
      </c>
      <c r="E4758" t="inlineStr">
        <is>
          <t>HXX: Film Is Broken</t>
        </is>
      </c>
      <c r="F4758" t="n">
        <v>12</v>
      </c>
      <c r="G4758" t="n">
        <v>10.488</v>
      </c>
    </row>
    <row r="4759">
      <c r="A4759" t="inlineStr">
        <is>
          <t>Daily_Minor_Stops_2026_09_18.xlsx</t>
        </is>
      </c>
      <c r="B4759" t="inlineStr">
        <is>
          <t>Samridhi 5 Star Line</t>
        </is>
      </c>
      <c r="C4759" s="80" t="n">
        <v>46283</v>
      </c>
      <c r="D4759" t="inlineStr">
        <is>
          <t>FS-HCM-3</t>
        </is>
      </c>
      <c r="E4759" t="inlineStr">
        <is>
          <t>FBX: Jam At Infeed</t>
        </is>
      </c>
      <c r="F4759" t="n">
        <v>12</v>
      </c>
      <c r="G4759" t="n">
        <v>6.4843</v>
      </c>
    </row>
    <row r="4760">
      <c r="A4760" t="inlineStr">
        <is>
          <t>Daily_Minor_Stops_2026_09_18.xlsx</t>
        </is>
      </c>
      <c r="B4760" t="inlineStr">
        <is>
          <t>Samridhi 5 Star Line</t>
        </is>
      </c>
      <c r="C4760" s="80" t="n">
        <v>46283</v>
      </c>
      <c r="D4760" t="inlineStr">
        <is>
          <t>FS-HCM-4</t>
        </is>
      </c>
      <c r="E4760" t="inlineStr">
        <is>
          <t>Cover Machine Discharge Open</t>
        </is>
      </c>
      <c r="F4760" t="n">
        <v>2</v>
      </c>
      <c r="G4760" t="n">
        <v>0.15955</v>
      </c>
    </row>
    <row r="4761">
      <c r="A4761" t="inlineStr">
        <is>
          <t>Daily_Minor_Stops_2026_09_18.xlsx</t>
        </is>
      </c>
      <c r="B4761" t="inlineStr">
        <is>
          <t>Samridhi 5 Star Line</t>
        </is>
      </c>
      <c r="C4761" s="80" t="n">
        <v>46283</v>
      </c>
      <c r="D4761" t="inlineStr">
        <is>
          <t>FS-HCM-4</t>
        </is>
      </c>
      <c r="E4761" t="inlineStr">
        <is>
          <t>Cover Folding Box Open</t>
        </is>
      </c>
      <c r="F4761" t="n">
        <v>5</v>
      </c>
      <c r="G4761" t="n">
        <v>11.1755166666667</v>
      </c>
    </row>
    <row r="4762">
      <c r="A4762" t="inlineStr">
        <is>
          <t>Daily_Minor_Stops_2026_09_18.xlsx</t>
        </is>
      </c>
      <c r="B4762" t="inlineStr">
        <is>
          <t>Samridhi 5 Star Line</t>
        </is>
      </c>
      <c r="C4762" s="80" t="n">
        <v>46283</v>
      </c>
      <c r="D4762" t="inlineStr">
        <is>
          <t>FS-HRM-5</t>
        </is>
      </c>
      <c r="E4762" t="inlineStr">
        <is>
          <t>Door Control Belt Open</t>
        </is>
      </c>
      <c r="F4762" t="n">
        <v>3</v>
      </c>
      <c r="G4762" t="n">
        <v>8.161</v>
      </c>
    </row>
    <row r="4763">
      <c r="A4763" t="inlineStr">
        <is>
          <t>Daily_Minor_Stops_2026_09_18.xlsx</t>
        </is>
      </c>
      <c r="B4763" t="inlineStr">
        <is>
          <t>Samridhi 5 Star Line</t>
        </is>
      </c>
      <c r="C4763" s="80" t="n">
        <v>46283</v>
      </c>
      <c r="D4763" t="inlineStr">
        <is>
          <t>FS-HRM-5</t>
        </is>
      </c>
      <c r="E4763" t="inlineStr">
        <is>
          <t>Cover Machine Outfeed Open</t>
        </is>
      </c>
      <c r="F4763" t="n">
        <v>4</v>
      </c>
      <c r="G4763" t="n">
        <v>3.16676666666667</v>
      </c>
    </row>
    <row r="4764">
      <c r="A4764" t="inlineStr">
        <is>
          <t>Daily_Minor_Stops_2026_09_18.xlsx</t>
        </is>
      </c>
      <c r="B4764" t="inlineStr">
        <is>
          <t>Samridhi 5 Star Line</t>
        </is>
      </c>
      <c r="C4764" s="80" t="n">
        <v>46283</v>
      </c>
      <c r="D4764" t="inlineStr">
        <is>
          <t>FS-TTLi-1</t>
        </is>
      </c>
      <c r="E4764" t="inlineStr">
        <is>
          <t>LOD/TGR11: Robot-Gripper Sensor Fault</t>
        </is>
      </c>
      <c r="F4764" t="n">
        <v>3</v>
      </c>
      <c r="G4764" t="n">
        <v>0.5004666666666669</v>
      </c>
    </row>
    <row r="4765">
      <c r="A4765" t="inlineStr">
        <is>
          <t>Daily_Minor_Stops_2026_09_18.xlsx</t>
        </is>
      </c>
      <c r="B4765" t="inlineStr">
        <is>
          <t>Samridhi 5 Star Line</t>
        </is>
      </c>
      <c r="C4765" s="80" t="n">
        <v>46283</v>
      </c>
      <c r="D4765" t="inlineStr">
        <is>
          <t>FS-TTLi-1</t>
        </is>
      </c>
      <c r="E4765" t="inlineStr">
        <is>
          <t>FOR/BP11: Hand Over Of Blank Failed</t>
        </is>
      </c>
      <c r="F4765" t="n">
        <v>6</v>
      </c>
      <c r="G4765" t="n">
        <v>2.82808333333333</v>
      </c>
    </row>
    <row r="4766">
      <c r="A4766" t="inlineStr">
        <is>
          <t>Daily_Minor_Stops_2026_09_18.xlsx</t>
        </is>
      </c>
      <c r="B4766" t="inlineStr">
        <is>
          <t>Samridhi 5 Star Line</t>
        </is>
      </c>
      <c r="C4766" s="80" t="n">
        <v>46283</v>
      </c>
      <c r="D4766" t="inlineStr">
        <is>
          <t>FS-TTLi-2</t>
        </is>
      </c>
      <c r="E4766" t="inlineStr">
        <is>
          <t>LOD/FWV11: Pos Trigger Sensor Failure</t>
        </is>
      </c>
      <c r="F4766" t="n">
        <v>5</v>
      </c>
      <c r="G4766" t="n">
        <v>7.6672</v>
      </c>
    </row>
    <row r="4767">
      <c r="A4767" t="inlineStr">
        <is>
          <t>Daily_Minor_Stops_2026_09_18.xlsx</t>
        </is>
      </c>
      <c r="B4767" t="inlineStr">
        <is>
          <t>Samridhi 5 Star Line</t>
        </is>
      </c>
      <c r="C4767" s="80" t="n">
        <v>46283</v>
      </c>
      <c r="D4767" t="inlineStr">
        <is>
          <t>FS-TTLi-2</t>
        </is>
      </c>
      <c r="E4767" t="inlineStr">
        <is>
          <t>CLO/CT11: Axis1 Position Error</t>
        </is>
      </c>
      <c r="F4767" t="n">
        <v>6</v>
      </c>
      <c r="G4767" t="n">
        <v>6.99181666666667</v>
      </c>
    </row>
    <row r="4768">
      <c r="A4768" t="inlineStr">
        <is>
          <t>Daily_Minor_Stops_2026_09_18.xlsx</t>
        </is>
      </c>
      <c r="B4768" t="inlineStr">
        <is>
          <t>Samridhi 5 Star Line</t>
        </is>
      </c>
      <c r="C4768" s="80" t="n">
        <v>46283</v>
      </c>
      <c r="D4768" t="inlineStr">
        <is>
          <t>FS-TTLi-3</t>
        </is>
      </c>
      <c r="E4768" t="inlineStr">
        <is>
          <t>TTL1X/CS11: Lost Tray In Sliding Area</t>
        </is>
      </c>
      <c r="F4768" t="n">
        <v>3</v>
      </c>
      <c r="G4768" t="n">
        <v>2.3341</v>
      </c>
    </row>
    <row r="4769">
      <c r="A4769" t="inlineStr">
        <is>
          <t>Daily_Minor_Stops_2026_09_18.xlsx</t>
        </is>
      </c>
      <c r="B4769" t="inlineStr">
        <is>
          <t>Samridhi 5 Star Line</t>
        </is>
      </c>
      <c r="C4769" s="80" t="n">
        <v>46283</v>
      </c>
      <c r="D4769" t="inlineStr">
        <is>
          <t>FS-TTLi-3</t>
        </is>
      </c>
      <c r="E4769" t="inlineStr">
        <is>
          <t>CLO/CT11: Axis1 Position Error</t>
        </is>
      </c>
      <c r="F4769" t="n">
        <v>5</v>
      </c>
      <c r="G4769" t="n">
        <v>2.33141666666667</v>
      </c>
    </row>
    <row r="4770">
      <c r="A4770" t="inlineStr">
        <is>
          <t>Daily_Minor_Stops_2026_09_18.xlsx</t>
        </is>
      </c>
      <c r="B4770" t="inlineStr">
        <is>
          <t>Samridhi 5 Star Line</t>
        </is>
      </c>
      <c r="C4770" s="80" t="n">
        <v>46283</v>
      </c>
      <c r="D4770" t="inlineStr">
        <is>
          <t>FS-TTLi-4</t>
        </is>
      </c>
      <c r="E4770" t="inlineStr">
        <is>
          <t>LOD/FWV11: Rejects Consecutive</t>
        </is>
      </c>
      <c r="F4770" t="n">
        <v>2</v>
      </c>
      <c r="G4770" t="n">
        <v>0.332933333333333</v>
      </c>
    </row>
    <row r="4771">
      <c r="A4771" t="inlineStr">
        <is>
          <t>Daily_Minor_Stops_2026_09_18.xlsx</t>
        </is>
      </c>
      <c r="B4771" t="inlineStr">
        <is>
          <t>Samridhi 5 Star Line</t>
        </is>
      </c>
      <c r="C4771" s="80" t="n">
        <v>46283</v>
      </c>
      <c r="D4771" t="inlineStr">
        <is>
          <t>FS-TTLi-4</t>
        </is>
      </c>
      <c r="E4771" t="inlineStr">
        <is>
          <t>FOR/BP11: Hand Over Of Blank Failed</t>
        </is>
      </c>
      <c r="F4771" t="n">
        <v>4</v>
      </c>
      <c r="G4771" t="n">
        <v>1.82046666666667</v>
      </c>
    </row>
    <row r="4772">
      <c r="A4772" t="inlineStr">
        <is>
          <t>Daily_Minor_Stops_2026_09_18.xlsx</t>
        </is>
      </c>
      <c r="B4772" t="inlineStr">
        <is>
          <t>Samridhi 5 Star Line</t>
        </is>
      </c>
      <c r="C4772" s="80" t="n">
        <v>46283</v>
      </c>
      <c r="D4772" t="inlineStr">
        <is>
          <t>FS-TTM-5</t>
        </is>
      </c>
      <c r="E4772" t="inlineStr">
        <is>
          <t>Gripper Crashed-1</t>
        </is>
      </c>
      <c r="F4772" t="n">
        <v>7</v>
      </c>
      <c r="G4772" t="n">
        <v>4.67603333333333</v>
      </c>
    </row>
    <row r="4773">
      <c r="A4773" t="inlineStr">
        <is>
          <t>Daily_Minor_Stops_2026_09_18.xlsx</t>
        </is>
      </c>
      <c r="B4773" t="inlineStr">
        <is>
          <t>Samridhi 5 Star Line</t>
        </is>
      </c>
      <c r="C4773" s="80" t="n">
        <v>46283</v>
      </c>
      <c r="D4773" t="inlineStr">
        <is>
          <t>FS-TTM-5</t>
        </is>
      </c>
      <c r="E4773" t="inlineStr">
        <is>
          <t>Carrierpositionerror On Belt 4</t>
        </is>
      </c>
      <c r="F4773" t="n">
        <v>8</v>
      </c>
      <c r="G4773" t="n">
        <v>7.16778333333333</v>
      </c>
    </row>
    <row r="4774">
      <c r="A4774" t="inlineStr">
        <is>
          <t>Daily_Minor_Stops_2026_09_18.xlsx</t>
        </is>
      </c>
      <c r="B4774" t="inlineStr">
        <is>
          <t>Samridhi 5 Star Line</t>
        </is>
      </c>
      <c r="C4774" s="80" t="n">
        <v>46284</v>
      </c>
      <c r="D4774" t="inlineStr">
        <is>
          <t>FS-HCM-1</t>
        </is>
      </c>
      <c r="E4774" t="inlineStr">
        <is>
          <t>HXX: Film Is Broken</t>
        </is>
      </c>
      <c r="F4774" t="n">
        <v>5</v>
      </c>
      <c r="G4774" t="n">
        <v>8.164</v>
      </c>
    </row>
    <row r="4775">
      <c r="A4775" t="inlineStr">
        <is>
          <t>Daily_Minor_Stops_2026_09_18.xlsx</t>
        </is>
      </c>
      <c r="B4775" t="inlineStr">
        <is>
          <t>Samridhi 5 Star Line</t>
        </is>
      </c>
      <c r="C4775" s="80" t="n">
        <v>46284</v>
      </c>
      <c r="D4775" t="inlineStr">
        <is>
          <t>FS-HCM-1</t>
        </is>
      </c>
      <c r="E4775" t="inlineStr">
        <is>
          <t>FBX: Jam At Infeed</t>
        </is>
      </c>
      <c r="F4775" t="n">
        <v>9</v>
      </c>
      <c r="G4775" t="n">
        <v>3.98663333333333</v>
      </c>
    </row>
    <row r="4776">
      <c r="A4776" t="inlineStr">
        <is>
          <t>Daily_Minor_Stops_2026_09_18.xlsx</t>
        </is>
      </c>
      <c r="B4776" t="inlineStr">
        <is>
          <t>Samridhi 5 Star Line</t>
        </is>
      </c>
      <c r="C4776" s="80" t="n">
        <v>46284</v>
      </c>
      <c r="D4776" t="inlineStr">
        <is>
          <t>FS-HCM-2</t>
        </is>
      </c>
      <c r="E4776" t="inlineStr">
        <is>
          <t>HXX: Film Is Broken</t>
        </is>
      </c>
      <c r="F4776" t="n">
        <v>8</v>
      </c>
      <c r="G4776" t="n">
        <v>9.886200000000001</v>
      </c>
    </row>
    <row r="4777">
      <c r="A4777" t="inlineStr">
        <is>
          <t>Daily_Minor_Stops_2026_09_18.xlsx</t>
        </is>
      </c>
      <c r="B4777" t="inlineStr">
        <is>
          <t>Samridhi 5 Star Line</t>
        </is>
      </c>
      <c r="C4777" s="80" t="n">
        <v>46284</v>
      </c>
      <c r="D4777" t="inlineStr">
        <is>
          <t>FS-HCM-2</t>
        </is>
      </c>
      <c r="E4777" t="inlineStr">
        <is>
          <t>HXX: Data Printer Not Ready</t>
        </is>
      </c>
      <c r="F4777" t="n">
        <v>4</v>
      </c>
      <c r="G4777" t="n">
        <v>1.33875</v>
      </c>
    </row>
    <row r="4778">
      <c r="A4778" t="inlineStr">
        <is>
          <t>Daily_Minor_Stops_2026_09_18.xlsx</t>
        </is>
      </c>
      <c r="B4778" t="inlineStr">
        <is>
          <t>Samridhi 5 Star Line</t>
        </is>
      </c>
      <c r="C4778" s="80" t="n">
        <v>46284</v>
      </c>
      <c r="D4778" t="inlineStr">
        <is>
          <t>FS-HCM-3</t>
        </is>
      </c>
      <c r="E4778" t="inlineStr">
        <is>
          <t>HXX: Film Is Broken</t>
        </is>
      </c>
      <c r="F4778" t="n">
        <v>9</v>
      </c>
      <c r="G4778" t="n">
        <v>6.15278333333333</v>
      </c>
    </row>
    <row r="4779">
      <c r="A4779" t="inlineStr">
        <is>
          <t>Daily_Minor_Stops_2026_09_18.xlsx</t>
        </is>
      </c>
      <c r="B4779" t="inlineStr">
        <is>
          <t>Samridhi 5 Star Line</t>
        </is>
      </c>
      <c r="C4779" s="80" t="n">
        <v>46284</v>
      </c>
      <c r="D4779" t="inlineStr">
        <is>
          <t>FS-HCM-3</t>
        </is>
      </c>
      <c r="E4779" t="inlineStr">
        <is>
          <t>FBX: Jam At Infeed</t>
        </is>
      </c>
      <c r="F4779" t="n">
        <v>12</v>
      </c>
      <c r="G4779" t="n">
        <v>11.3522666666667</v>
      </c>
    </row>
    <row r="4780">
      <c r="A4780" t="inlineStr">
        <is>
          <t>Daily_Minor_Stops_2026_09_18.xlsx</t>
        </is>
      </c>
      <c r="B4780" t="inlineStr">
        <is>
          <t>Samridhi 5 Star Line</t>
        </is>
      </c>
      <c r="C4780" s="80" t="n">
        <v>46284</v>
      </c>
      <c r="D4780" t="inlineStr">
        <is>
          <t>FS-HCM-4</t>
        </is>
      </c>
      <c r="E4780" t="inlineStr">
        <is>
          <t>HXX: Film Is Broken</t>
        </is>
      </c>
      <c r="F4780" t="n">
        <v>3</v>
      </c>
      <c r="G4780" t="n">
        <v>4.66018333333333</v>
      </c>
    </row>
    <row r="4781">
      <c r="A4781" t="inlineStr">
        <is>
          <t>Daily_Minor_Stops_2026_09_18.xlsx</t>
        </is>
      </c>
      <c r="B4781" t="inlineStr">
        <is>
          <t>Samridhi 5 Star Line</t>
        </is>
      </c>
      <c r="C4781" s="80" t="n">
        <v>46284</v>
      </c>
      <c r="D4781" t="inlineStr">
        <is>
          <t>FS-HCM-4</t>
        </is>
      </c>
      <c r="E4781" t="inlineStr">
        <is>
          <t>Cover Folding Box Open</t>
        </is>
      </c>
      <c r="F4781" t="n">
        <v>2</v>
      </c>
      <c r="G4781" t="n">
        <v>0.500616666666667</v>
      </c>
    </row>
    <row r="4782">
      <c r="A4782" t="inlineStr">
        <is>
          <t>Daily_Minor_Stops_2026_09_18.xlsx</t>
        </is>
      </c>
      <c r="B4782" t="inlineStr">
        <is>
          <t>Samridhi 5 Star Line</t>
        </is>
      </c>
      <c r="C4782" s="80" t="n">
        <v>46284</v>
      </c>
      <c r="D4782" t="inlineStr">
        <is>
          <t>FS-HRM-5</t>
        </is>
      </c>
      <c r="E4782" t="inlineStr">
        <is>
          <t>Film Registration Error</t>
        </is>
      </c>
      <c r="F4782" t="n">
        <v>2</v>
      </c>
      <c r="G4782" t="n">
        <v>0.5005333333333331</v>
      </c>
    </row>
    <row r="4783">
      <c r="A4783" t="inlineStr">
        <is>
          <t>Daily_Minor_Stops_2026_09_18.xlsx</t>
        </is>
      </c>
      <c r="B4783" t="inlineStr">
        <is>
          <t>Samridhi 5 Star Line</t>
        </is>
      </c>
      <c r="C4783" s="80" t="n">
        <v>46284</v>
      </c>
      <c r="D4783" t="inlineStr">
        <is>
          <t>FS-HRM-5</t>
        </is>
      </c>
      <c r="E4783" t="inlineStr">
        <is>
          <t>Cover Machine Outfeed Open</t>
        </is>
      </c>
      <c r="F4783" t="n">
        <v>2</v>
      </c>
      <c r="G4783" t="n">
        <v>1.17286666666667</v>
      </c>
    </row>
    <row r="4784">
      <c r="A4784" t="inlineStr">
        <is>
          <t>Daily_Minor_Stops_2026_09_18.xlsx</t>
        </is>
      </c>
      <c r="B4784" t="inlineStr">
        <is>
          <t>Samridhi 5 Star Line</t>
        </is>
      </c>
      <c r="C4784" s="80" t="n">
        <v>46284</v>
      </c>
      <c r="D4784" t="inlineStr">
        <is>
          <t>FS-TTLi-1</t>
        </is>
      </c>
      <c r="E4784" t="inlineStr">
        <is>
          <t>LOD/TPG11: Move Time Out</t>
        </is>
      </c>
      <c r="F4784" t="n">
        <v>7</v>
      </c>
      <c r="G4784" t="n">
        <v>5.3261</v>
      </c>
    </row>
    <row r="4785">
      <c r="A4785" t="inlineStr">
        <is>
          <t>Daily_Minor_Stops_2026_09_18.xlsx</t>
        </is>
      </c>
      <c r="B4785" t="inlineStr">
        <is>
          <t>Samridhi 5 Star Line</t>
        </is>
      </c>
      <c r="C4785" s="80" t="n">
        <v>46284</v>
      </c>
      <c r="D4785" t="inlineStr">
        <is>
          <t>FS-TTLi-1</t>
        </is>
      </c>
      <c r="E4785" t="inlineStr">
        <is>
          <t>FOR/BP11: Hand Over Of Blank Failed</t>
        </is>
      </c>
      <c r="F4785" t="n">
        <v>9</v>
      </c>
      <c r="G4785" t="n">
        <v>8.340199999999999</v>
      </c>
    </row>
    <row r="4786">
      <c r="A4786" t="inlineStr">
        <is>
          <t>Daily_Minor_Stops_2026_09_18.xlsx</t>
        </is>
      </c>
      <c r="B4786" t="inlineStr">
        <is>
          <t>Samridhi 5 Star Line</t>
        </is>
      </c>
      <c r="C4786" s="80" t="n">
        <v>46284</v>
      </c>
      <c r="D4786" t="inlineStr">
        <is>
          <t>FS-TTLi-2</t>
        </is>
      </c>
      <c r="E4786" t="inlineStr">
        <is>
          <t>CLO/TFXX: Jam On Tray Infeed</t>
        </is>
      </c>
      <c r="F4786" t="n">
        <v>8</v>
      </c>
      <c r="G4786" t="n">
        <v>11.3280833333333</v>
      </c>
    </row>
    <row r="4787">
      <c r="A4787" t="inlineStr">
        <is>
          <t>Daily_Minor_Stops_2026_09_18.xlsx</t>
        </is>
      </c>
      <c r="B4787" t="inlineStr">
        <is>
          <t>Samridhi 5 Star Line</t>
        </is>
      </c>
      <c r="C4787" s="80" t="n">
        <v>46284</v>
      </c>
      <c r="D4787" t="inlineStr">
        <is>
          <t>FS-TTLi-2</t>
        </is>
      </c>
      <c r="E4787" t="inlineStr">
        <is>
          <t>CLO/CSC11: Tray Length Not Ok</t>
        </is>
      </c>
      <c r="F4787" t="n">
        <v>12</v>
      </c>
      <c r="G4787" t="n">
        <v>43.9944666666667</v>
      </c>
    </row>
    <row r="4788">
      <c r="A4788" t="inlineStr">
        <is>
          <t>Daily_Minor_Stops_2026_09_18.xlsx</t>
        </is>
      </c>
      <c r="B4788" t="inlineStr">
        <is>
          <t>Samridhi 5 Star Line</t>
        </is>
      </c>
      <c r="C4788" s="80" t="n">
        <v>46284</v>
      </c>
      <c r="D4788" t="inlineStr">
        <is>
          <t>FS-TTLi-3</t>
        </is>
      </c>
      <c r="E4788" t="inlineStr">
        <is>
          <t>FOR/BP11: Hand Over Of Blank Failed</t>
        </is>
      </c>
      <c r="F4788" t="n">
        <v>6</v>
      </c>
      <c r="G4788" t="n">
        <v>4.34531666666667</v>
      </c>
    </row>
    <row r="4789">
      <c r="A4789" t="inlineStr">
        <is>
          <t>Daily_Minor_Stops_2026_09_18.xlsx</t>
        </is>
      </c>
      <c r="B4789" t="inlineStr">
        <is>
          <t>Samridhi 5 Star Line</t>
        </is>
      </c>
      <c r="C4789" s="80" t="n">
        <v>46284</v>
      </c>
      <c r="D4789" t="inlineStr">
        <is>
          <t>FS-TTLi-3</t>
        </is>
      </c>
      <c r="E4789" t="inlineStr">
        <is>
          <t>CLO/CSC11: Axis 1 Position Error</t>
        </is>
      </c>
      <c r="F4789" t="n">
        <v>5</v>
      </c>
      <c r="G4789" t="n">
        <v>27.8355166666667</v>
      </c>
    </row>
    <row r="4790">
      <c r="A4790" t="inlineStr">
        <is>
          <t>Daily_Minor_Stops_2026_09_18.xlsx</t>
        </is>
      </c>
      <c r="B4790" t="inlineStr">
        <is>
          <t>Samridhi 5 Star Line</t>
        </is>
      </c>
      <c r="C4790" s="80" t="n">
        <v>46284</v>
      </c>
      <c r="D4790" t="inlineStr">
        <is>
          <t>FS-TTLi-4</t>
        </is>
      </c>
      <c r="E4790" t="inlineStr">
        <is>
          <t>FOR/BP11: Hand Over Of Blank Failed</t>
        </is>
      </c>
      <c r="F4790" t="n">
        <v>10</v>
      </c>
      <c r="G4790" t="n">
        <v>5.8218</v>
      </c>
    </row>
    <row r="4791">
      <c r="A4791" t="inlineStr">
        <is>
          <t>Daily_Minor_Stops_2026_09_18.xlsx</t>
        </is>
      </c>
      <c r="B4791" t="inlineStr">
        <is>
          <t>Samridhi 5 Star Line</t>
        </is>
      </c>
      <c r="C4791" s="80" t="n">
        <v>46284</v>
      </c>
      <c r="D4791" t="inlineStr">
        <is>
          <t>FS-TTM-5</t>
        </is>
      </c>
      <c r="E4791" t="inlineStr">
        <is>
          <t>Gripper Crashed-1</t>
        </is>
      </c>
      <c r="F4791" t="n">
        <v>9</v>
      </c>
      <c r="G4791" t="n">
        <v>4.33966666666667</v>
      </c>
    </row>
    <row r="4792">
      <c r="A4792" t="inlineStr">
        <is>
          <t>Daily_Minor_Stops_2026_09_18.xlsx</t>
        </is>
      </c>
      <c r="B4792" t="inlineStr">
        <is>
          <t>Samridhi 5 Star Line</t>
        </is>
      </c>
      <c r="C4792" s="80" t="n">
        <v>46284</v>
      </c>
      <c r="D4792" t="inlineStr">
        <is>
          <t>FS-TTM-5</t>
        </is>
      </c>
      <c r="E4792" t="inlineStr">
        <is>
          <t>Carrierpositionerror On Belt 4</t>
        </is>
      </c>
      <c r="F4792" t="n">
        <v>10</v>
      </c>
      <c r="G4792" t="n">
        <v>9.994450000000001</v>
      </c>
    </row>
    <row r="4793">
      <c r="A4793" t="inlineStr">
        <is>
          <t>Daily_Minor_Stops_2026_09_18.xlsx</t>
        </is>
      </c>
      <c r="B4793" t="inlineStr">
        <is>
          <t>Samridhi 5 Star Line Total</t>
        </is>
      </c>
      <c r="F4793" t="n">
        <v>44986</v>
      </c>
      <c r="G4793" t="n">
        <v>85810.6508333332</v>
      </c>
    </row>
    <row r="4794">
      <c r="A4794" t="inlineStr">
        <is>
          <t>Daily_Minor_Stops_2026_09_18.xlsx</t>
        </is>
      </c>
      <c r="B4794" t="inlineStr">
        <is>
          <t>Samridhi Perk Line</t>
        </is>
      </c>
      <c r="C4794" s="80" t="n">
        <v>46023</v>
      </c>
      <c r="D4794" t="inlineStr">
        <is>
          <t>Perk-HCM-1</t>
        </is>
      </c>
      <c r="E4794" t="inlineStr">
        <is>
          <t>HXX: Film Tracking Control Film</t>
        </is>
      </c>
      <c r="F4794" t="n">
        <v>49</v>
      </c>
      <c r="G4794" t="n">
        <v>20.3857666666667</v>
      </c>
    </row>
    <row r="4795">
      <c r="A4795" t="inlineStr">
        <is>
          <t>Daily_Minor_Stops_2026_09_18.xlsx</t>
        </is>
      </c>
      <c r="B4795" t="inlineStr">
        <is>
          <t>Samridhi Perk Line</t>
        </is>
      </c>
      <c r="C4795" s="80" t="n">
        <v>46023</v>
      </c>
      <c r="D4795" t="inlineStr">
        <is>
          <t>Perk-HCM-1</t>
        </is>
      </c>
      <c r="E4795" t="inlineStr">
        <is>
          <t>HXX: Film Is Broken</t>
        </is>
      </c>
      <c r="F4795" t="n">
        <v>29</v>
      </c>
      <c r="G4795" t="n">
        <v>23.92335</v>
      </c>
    </row>
    <row r="4796">
      <c r="A4796" t="inlineStr">
        <is>
          <t>Daily_Minor_Stops_2026_09_18.xlsx</t>
        </is>
      </c>
      <c r="B4796" t="inlineStr">
        <is>
          <t>Samridhi Perk Line</t>
        </is>
      </c>
      <c r="C4796" s="80" t="n">
        <v>46023</v>
      </c>
      <c r="D4796" t="inlineStr">
        <is>
          <t>Perk-HCM-2</t>
        </is>
      </c>
      <c r="E4796" t="inlineStr">
        <is>
          <t>FBX: Overflow At Infeed</t>
        </is>
      </c>
      <c r="F4796" t="n">
        <v>13</v>
      </c>
      <c r="G4796" t="n">
        <v>5.76791666666667</v>
      </c>
    </row>
    <row r="4797">
      <c r="A4797" t="inlineStr">
        <is>
          <t>Daily_Minor_Stops_2026_09_18.xlsx</t>
        </is>
      </c>
      <c r="B4797" t="inlineStr">
        <is>
          <t>Samridhi Perk Line</t>
        </is>
      </c>
      <c r="C4797" s="80" t="n">
        <v>46023</v>
      </c>
      <c r="D4797" t="inlineStr">
        <is>
          <t>Perk-HCM-2</t>
        </is>
      </c>
      <c r="E4797" t="inlineStr">
        <is>
          <t>FBX: Jam At Infeed</t>
        </is>
      </c>
      <c r="F4797" t="n">
        <v>36</v>
      </c>
      <c r="G4797" t="n">
        <v>16.9118666666667</v>
      </c>
    </row>
    <row r="4798">
      <c r="A4798" t="inlineStr">
        <is>
          <t>Daily_Minor_Stops_2026_09_18.xlsx</t>
        </is>
      </c>
      <c r="B4798" t="inlineStr">
        <is>
          <t>Samridhi Perk Line</t>
        </is>
      </c>
      <c r="C4798" s="80" t="n">
        <v>46023</v>
      </c>
      <c r="D4798" t="inlineStr">
        <is>
          <t>Perk-HCM-3</t>
        </is>
      </c>
      <c r="E4798" t="inlineStr">
        <is>
          <t>HXX: Infeed Rejection Consecutive</t>
        </is>
      </c>
      <c r="F4798" t="n">
        <v>22</v>
      </c>
      <c r="G4798" t="n">
        <v>10.0129333333333</v>
      </c>
    </row>
    <row r="4799">
      <c r="A4799" t="inlineStr">
        <is>
          <t>Daily_Minor_Stops_2026_09_18.xlsx</t>
        </is>
      </c>
      <c r="B4799" t="inlineStr">
        <is>
          <t>Samridhi Perk Line</t>
        </is>
      </c>
      <c r="C4799" s="80" t="n">
        <v>46023</v>
      </c>
      <c r="D4799" t="inlineStr">
        <is>
          <t>Perk-HCM-3</t>
        </is>
      </c>
      <c r="E4799" t="inlineStr">
        <is>
          <t>HXX: Film Is Broken</t>
        </is>
      </c>
      <c r="F4799" t="n">
        <v>22</v>
      </c>
      <c r="G4799" t="n">
        <v>25.3102</v>
      </c>
    </row>
    <row r="4800">
      <c r="A4800" t="inlineStr">
        <is>
          <t>Daily_Minor_Stops_2026_09_18.xlsx</t>
        </is>
      </c>
      <c r="B4800" t="inlineStr">
        <is>
          <t>Samridhi Perk Line</t>
        </is>
      </c>
      <c r="C4800" s="80" t="n">
        <v>46023</v>
      </c>
      <c r="D4800" t="inlineStr">
        <is>
          <t>Perk-HCM-4</t>
        </is>
      </c>
      <c r="E4800" t="inlineStr">
        <is>
          <t>HXX: Infeed Rejection Consecutive</t>
        </is>
      </c>
      <c r="F4800" t="n">
        <v>28</v>
      </c>
      <c r="G4800" t="n">
        <v>13.8351833333333</v>
      </c>
    </row>
    <row r="4801">
      <c r="A4801" t="inlineStr">
        <is>
          <t>Daily_Minor_Stops_2026_09_18.xlsx</t>
        </is>
      </c>
      <c r="B4801" t="inlineStr">
        <is>
          <t>Samridhi Perk Line</t>
        </is>
      </c>
      <c r="C4801" s="80" t="n">
        <v>46023</v>
      </c>
      <c r="D4801" t="inlineStr">
        <is>
          <t>Perk-HCM-4</t>
        </is>
      </c>
      <c r="E4801" t="inlineStr">
        <is>
          <t>FBX: Overflow At Infeed</t>
        </is>
      </c>
      <c r="F4801" t="n">
        <v>17</v>
      </c>
      <c r="G4801" t="n">
        <v>9.10883333333333</v>
      </c>
    </row>
    <row r="4802">
      <c r="A4802" t="inlineStr">
        <is>
          <t>Daily_Minor_Stops_2026_09_18.xlsx</t>
        </is>
      </c>
      <c r="B4802" t="inlineStr">
        <is>
          <t>Samridhi Perk Line</t>
        </is>
      </c>
      <c r="C4802" s="80" t="n">
        <v>46023</v>
      </c>
      <c r="D4802" t="inlineStr">
        <is>
          <t>Perk-HLM-1</t>
        </is>
      </c>
      <c r="E4802" t="inlineStr">
        <is>
          <t>Wrapper End Crimp Jam</t>
        </is>
      </c>
      <c r="F4802" t="n">
        <v>53</v>
      </c>
      <c r="G4802" t="n">
        <v>51.2886333333333</v>
      </c>
    </row>
    <row r="4803">
      <c r="A4803" t="inlineStr">
        <is>
          <t>Daily_Minor_Stops_2026_09_18.xlsx</t>
        </is>
      </c>
      <c r="B4803" t="inlineStr">
        <is>
          <t>Samridhi Perk Line</t>
        </is>
      </c>
      <c r="C4803" s="80" t="n">
        <v>46023</v>
      </c>
      <c r="D4803" t="inlineStr">
        <is>
          <t>Perk-HLM-1</t>
        </is>
      </c>
      <c r="E4803" t="inlineStr">
        <is>
          <t>OverHeight Product Detected</t>
        </is>
      </c>
      <c r="F4803" t="n">
        <v>58</v>
      </c>
      <c r="G4803" t="n">
        <v>39.0097</v>
      </c>
    </row>
    <row r="4804">
      <c r="A4804" t="inlineStr">
        <is>
          <t>Daily_Minor_Stops_2026_09_18.xlsx</t>
        </is>
      </c>
      <c r="B4804" t="inlineStr">
        <is>
          <t>Samridhi Perk Line</t>
        </is>
      </c>
      <c r="C4804" s="80" t="n">
        <v>46023</v>
      </c>
      <c r="D4804" t="inlineStr">
        <is>
          <t>Perk-HLM-2</t>
        </is>
      </c>
      <c r="E4804" t="inlineStr">
        <is>
          <t>Product jam detected at flow wrapper infeed</t>
        </is>
      </c>
      <c r="F4804" t="n">
        <v>77</v>
      </c>
      <c r="G4804" t="n">
        <v>33.6287666666667</v>
      </c>
    </row>
    <row r="4805">
      <c r="A4805" t="inlineStr">
        <is>
          <t>Daily_Minor_Stops_2026_09_18.xlsx</t>
        </is>
      </c>
      <c r="B4805" t="inlineStr">
        <is>
          <t>Samridhi Perk Line</t>
        </is>
      </c>
      <c r="C4805" s="80" t="n">
        <v>46023</v>
      </c>
      <c r="D4805" t="inlineStr">
        <is>
          <t>Perk-HLM-2</t>
        </is>
      </c>
      <c r="E4805" t="inlineStr">
        <is>
          <t>OverHeight Product Detected</t>
        </is>
      </c>
      <c r="F4805" t="n">
        <v>49</v>
      </c>
      <c r="G4805" t="n">
        <v>47.3800333333333</v>
      </c>
    </row>
    <row r="4806">
      <c r="A4806" t="inlineStr">
        <is>
          <t>Daily_Minor_Stops_2026_09_18.xlsx</t>
        </is>
      </c>
      <c r="B4806" t="inlineStr">
        <is>
          <t>Samridhi Perk Line</t>
        </is>
      </c>
      <c r="C4806" s="80" t="n">
        <v>46023</v>
      </c>
      <c r="D4806" t="inlineStr">
        <is>
          <t>Perk-TTLi-1</t>
        </is>
      </c>
      <c r="E4806" t="inlineStr">
        <is>
          <t>FOR/BP11: Hand Over Of Blank Failed</t>
        </is>
      </c>
      <c r="F4806" t="n">
        <v>31</v>
      </c>
      <c r="G4806" t="n">
        <v>34.3156</v>
      </c>
    </row>
    <row r="4807">
      <c r="A4807" t="inlineStr">
        <is>
          <t>Daily_Minor_Stops_2026_09_18.xlsx</t>
        </is>
      </c>
      <c r="B4807" t="inlineStr">
        <is>
          <t>Samridhi Perk Line</t>
        </is>
      </c>
      <c r="C4807" s="80" t="n">
        <v>46023</v>
      </c>
      <c r="D4807" t="inlineStr">
        <is>
          <t>Perk-TTLi-1</t>
        </is>
      </c>
      <c r="E4807" t="inlineStr">
        <is>
          <t>CLO/CT11: Axis1 Position Error</t>
        </is>
      </c>
      <c r="F4807" t="n">
        <v>6</v>
      </c>
      <c r="G4807" t="n">
        <v>6.53293333333333</v>
      </c>
    </row>
    <row r="4808">
      <c r="A4808" t="inlineStr">
        <is>
          <t>Daily_Minor_Stops_2026_09_18.xlsx</t>
        </is>
      </c>
      <c r="B4808" t="inlineStr">
        <is>
          <t>Samridhi Perk Line</t>
        </is>
      </c>
      <c r="C4808" s="80" t="n">
        <v>46023</v>
      </c>
      <c r="D4808" t="inlineStr">
        <is>
          <t>Perk-TTLi-2</t>
        </is>
      </c>
      <c r="E4808" t="inlineStr">
        <is>
          <t>FOR/BP11: Hand Over Of Blank Failed</t>
        </is>
      </c>
      <c r="F4808" t="n">
        <v>29</v>
      </c>
      <c r="G4808" t="n">
        <v>22.044</v>
      </c>
    </row>
    <row r="4809">
      <c r="A4809" t="inlineStr">
        <is>
          <t>Daily_Minor_Stops_2026_09_18.xlsx</t>
        </is>
      </c>
      <c r="B4809" t="inlineStr">
        <is>
          <t>Samridhi Perk Line</t>
        </is>
      </c>
      <c r="C4809" s="80" t="n">
        <v>46023</v>
      </c>
      <c r="D4809" t="inlineStr">
        <is>
          <t>Perk-TTLi-2</t>
        </is>
      </c>
      <c r="E4809" t="inlineStr">
        <is>
          <t>CLO/CT11: Axis1 Position Error</t>
        </is>
      </c>
      <c r="F4809" t="n">
        <v>18</v>
      </c>
      <c r="G4809" t="n">
        <v>43.2232</v>
      </c>
    </row>
    <row r="4810">
      <c r="A4810" t="inlineStr">
        <is>
          <t>Daily_Minor_Stops_2026_09_18.xlsx</t>
        </is>
      </c>
      <c r="B4810" t="inlineStr">
        <is>
          <t>Samridhi Perk Line</t>
        </is>
      </c>
      <c r="C4810" s="80" t="n">
        <v>46023</v>
      </c>
      <c r="D4810" t="inlineStr">
        <is>
          <t>Perk-TTLi-3</t>
        </is>
      </c>
      <c r="E4810" t="inlineStr">
        <is>
          <t>FOR/FT11: Hand Over Failure Of Tray</t>
        </is>
      </c>
      <c r="F4810" t="n">
        <v>4</v>
      </c>
      <c r="G4810" t="n">
        <v>2.42865</v>
      </c>
    </row>
    <row r="4811">
      <c r="A4811" t="inlineStr">
        <is>
          <t>Daily_Minor_Stops_2026_09_18.xlsx</t>
        </is>
      </c>
      <c r="B4811" t="inlineStr">
        <is>
          <t>Samridhi Perk Line</t>
        </is>
      </c>
      <c r="C4811" s="80" t="n">
        <v>46023</v>
      </c>
      <c r="D4811" t="inlineStr">
        <is>
          <t>Perk-TTLi-3</t>
        </is>
      </c>
      <c r="E4811" t="inlineStr">
        <is>
          <t>CLO/CT11: Axis1 Position Error</t>
        </is>
      </c>
      <c r="F4811" t="n">
        <v>8</v>
      </c>
      <c r="G4811" t="n">
        <v>19.77445</v>
      </c>
    </row>
    <row r="4812">
      <c r="A4812" t="inlineStr">
        <is>
          <t>Daily_Minor_Stops_2026_09_18.xlsx</t>
        </is>
      </c>
      <c r="B4812" t="inlineStr">
        <is>
          <t>Samridhi Perk Line</t>
        </is>
      </c>
      <c r="C4812" s="80" t="n">
        <v>46023</v>
      </c>
      <c r="D4812" t="inlineStr">
        <is>
          <t>Perk-TTLi-4</t>
        </is>
      </c>
      <c r="E4812" t="inlineStr">
        <is>
          <t>LOD/SAF: Safety Circuit Not Ready</t>
        </is>
      </c>
      <c r="F4812" t="n">
        <v>3</v>
      </c>
      <c r="G4812" t="n">
        <v>5.23786666666667</v>
      </c>
    </row>
    <row r="4813">
      <c r="A4813" t="inlineStr">
        <is>
          <t>Daily_Minor_Stops_2026_09_18.xlsx</t>
        </is>
      </c>
      <c r="B4813" t="inlineStr">
        <is>
          <t>Samridhi Perk Line</t>
        </is>
      </c>
      <c r="C4813" s="80" t="n">
        <v>46023</v>
      </c>
      <c r="D4813" t="inlineStr">
        <is>
          <t>Perk-TTLi-4</t>
        </is>
      </c>
      <c r="E4813" t="inlineStr">
        <is>
          <t>LOD/EM: Emergency Stop HMI 11</t>
        </is>
      </c>
      <c r="F4813" t="n">
        <v>4</v>
      </c>
      <c r="G4813" t="n">
        <v>4.82078333333333</v>
      </c>
    </row>
    <row r="4814">
      <c r="A4814" t="inlineStr">
        <is>
          <t>Daily_Minor_Stops_2026_09_18.xlsx</t>
        </is>
      </c>
      <c r="B4814" t="inlineStr">
        <is>
          <t>Samridhi Perk Line</t>
        </is>
      </c>
      <c r="C4814" s="80" t="n">
        <v>46024</v>
      </c>
      <c r="D4814" t="inlineStr">
        <is>
          <t>Perk-HCM-1</t>
        </is>
      </c>
      <c r="E4814" t="inlineStr">
        <is>
          <t>HXX: Film Tracking Control Film</t>
        </is>
      </c>
      <c r="F4814" t="n">
        <v>53</v>
      </c>
      <c r="G4814" t="n">
        <v>39.4082333333333</v>
      </c>
    </row>
    <row r="4815">
      <c r="A4815" t="inlineStr">
        <is>
          <t>Daily_Minor_Stops_2026_09_18.xlsx</t>
        </is>
      </c>
      <c r="B4815" t="inlineStr">
        <is>
          <t>Samridhi Perk Line</t>
        </is>
      </c>
      <c r="C4815" s="80" t="n">
        <v>46024</v>
      </c>
      <c r="D4815" t="inlineStr">
        <is>
          <t>Perk-HCM-1</t>
        </is>
      </c>
      <c r="E4815" t="inlineStr">
        <is>
          <t>HXX: Film Is Broken</t>
        </is>
      </c>
      <c r="F4815" t="n">
        <v>33</v>
      </c>
      <c r="G4815" t="n">
        <v>31.8377833333333</v>
      </c>
    </row>
    <row r="4816">
      <c r="A4816" t="inlineStr">
        <is>
          <t>Daily_Minor_Stops_2026_09_18.xlsx</t>
        </is>
      </c>
      <c r="B4816" t="inlineStr">
        <is>
          <t>Samridhi Perk Line</t>
        </is>
      </c>
      <c r="C4816" s="80" t="n">
        <v>46024</v>
      </c>
      <c r="D4816" t="inlineStr">
        <is>
          <t>Perk-HCM-2</t>
        </is>
      </c>
      <c r="E4816" t="inlineStr">
        <is>
          <t>HXX: Film Is Broken</t>
        </is>
      </c>
      <c r="F4816" t="n">
        <v>14</v>
      </c>
      <c r="G4816" t="n">
        <v>19.7644166666667</v>
      </c>
    </row>
    <row r="4817">
      <c r="A4817" t="inlineStr">
        <is>
          <t>Daily_Minor_Stops_2026_09_18.xlsx</t>
        </is>
      </c>
      <c r="B4817" t="inlineStr">
        <is>
          <t>Samridhi Perk Line</t>
        </is>
      </c>
      <c r="C4817" s="80" t="n">
        <v>46024</v>
      </c>
      <c r="D4817" t="inlineStr">
        <is>
          <t>Perk-HCM-2</t>
        </is>
      </c>
      <c r="E4817" t="inlineStr">
        <is>
          <t>FBX: Jam At Infeed</t>
        </is>
      </c>
      <c r="F4817" t="n">
        <v>38</v>
      </c>
      <c r="G4817" t="n">
        <v>11.1757833333333</v>
      </c>
    </row>
    <row r="4818">
      <c r="A4818" t="inlineStr">
        <is>
          <t>Daily_Minor_Stops_2026_09_18.xlsx</t>
        </is>
      </c>
      <c r="B4818" t="inlineStr">
        <is>
          <t>Samridhi Perk Line</t>
        </is>
      </c>
      <c r="C4818" s="80" t="n">
        <v>46024</v>
      </c>
      <c r="D4818" t="inlineStr">
        <is>
          <t>Perk-HCM-3</t>
        </is>
      </c>
      <c r="E4818" t="inlineStr">
        <is>
          <t>FBX: Overflow At Infeed</t>
        </is>
      </c>
      <c r="F4818" t="n">
        <v>57</v>
      </c>
      <c r="G4818" t="n">
        <v>30.25625</v>
      </c>
    </row>
    <row r="4819">
      <c r="A4819" t="inlineStr">
        <is>
          <t>Daily_Minor_Stops_2026_09_18.xlsx</t>
        </is>
      </c>
      <c r="B4819" t="inlineStr">
        <is>
          <t>Samridhi Perk Line</t>
        </is>
      </c>
      <c r="C4819" s="80" t="n">
        <v>46024</v>
      </c>
      <c r="D4819" t="inlineStr">
        <is>
          <t>Perk-HCM-3</t>
        </is>
      </c>
      <c r="E4819" t="inlineStr">
        <is>
          <t>FBX: Jam At Infeed</t>
        </is>
      </c>
      <c r="F4819" t="n">
        <v>30</v>
      </c>
      <c r="G4819" t="n">
        <v>14.8830166666667</v>
      </c>
    </row>
    <row r="4820">
      <c r="A4820" t="inlineStr">
        <is>
          <t>Daily_Minor_Stops_2026_09_18.xlsx</t>
        </is>
      </c>
      <c r="B4820" t="inlineStr">
        <is>
          <t>Samridhi Perk Line</t>
        </is>
      </c>
      <c r="C4820" s="80" t="n">
        <v>46024</v>
      </c>
      <c r="D4820" t="inlineStr">
        <is>
          <t>Perk-HCM-4</t>
        </is>
      </c>
      <c r="E4820" t="inlineStr">
        <is>
          <t>FBX: Overflow At Infeed</t>
        </is>
      </c>
      <c r="F4820" t="n">
        <v>17</v>
      </c>
      <c r="G4820" t="n">
        <v>5.81515</v>
      </c>
    </row>
    <row r="4821">
      <c r="A4821" t="inlineStr">
        <is>
          <t>Daily_Minor_Stops_2026_09_18.xlsx</t>
        </is>
      </c>
      <c r="B4821" t="inlineStr">
        <is>
          <t>Samridhi Perk Line</t>
        </is>
      </c>
      <c r="C4821" s="80" t="n">
        <v>46024</v>
      </c>
      <c r="D4821" t="inlineStr">
        <is>
          <t>Perk-HCM-4</t>
        </is>
      </c>
      <c r="E4821" t="inlineStr">
        <is>
          <t>FBX: Jam At Infeed</t>
        </is>
      </c>
      <c r="F4821" t="n">
        <v>20</v>
      </c>
      <c r="G4821" t="n">
        <v>9.2334</v>
      </c>
    </row>
    <row r="4822">
      <c r="A4822" t="inlineStr">
        <is>
          <t>Daily_Minor_Stops_2026_09_18.xlsx</t>
        </is>
      </c>
      <c r="B4822" t="inlineStr">
        <is>
          <t>Samridhi Perk Line</t>
        </is>
      </c>
      <c r="C4822" s="80" t="n">
        <v>46024</v>
      </c>
      <c r="D4822" t="inlineStr">
        <is>
          <t>Perk-HLM-1</t>
        </is>
      </c>
      <c r="E4822" t="inlineStr">
        <is>
          <t>Wrapper End Crimp Jam</t>
        </is>
      </c>
      <c r="F4822" t="n">
        <v>36</v>
      </c>
      <c r="G4822" t="n">
        <v>20.09775</v>
      </c>
    </row>
    <row r="4823">
      <c r="A4823" t="inlineStr">
        <is>
          <t>Daily_Minor_Stops_2026_09_18.xlsx</t>
        </is>
      </c>
      <c r="B4823" t="inlineStr">
        <is>
          <t>Samridhi Perk Line</t>
        </is>
      </c>
      <c r="C4823" s="80" t="n">
        <v>46024</v>
      </c>
      <c r="D4823" t="inlineStr">
        <is>
          <t>Perk-HLM-1</t>
        </is>
      </c>
      <c r="E4823" t="inlineStr">
        <is>
          <t>OverHeight Product Detected</t>
        </is>
      </c>
      <c r="F4823" t="n">
        <v>58</v>
      </c>
      <c r="G4823" t="n">
        <v>49.1843333333333</v>
      </c>
    </row>
    <row r="4824">
      <c r="A4824" t="inlineStr">
        <is>
          <t>Daily_Minor_Stops_2026_09_18.xlsx</t>
        </is>
      </c>
      <c r="B4824" t="inlineStr">
        <is>
          <t>Samridhi Perk Line</t>
        </is>
      </c>
      <c r="C4824" s="80" t="n">
        <v>46024</v>
      </c>
      <c r="D4824" t="inlineStr">
        <is>
          <t>Perk-HLM-2</t>
        </is>
      </c>
      <c r="E4824" t="inlineStr">
        <is>
          <t>Product jam detected at flow wrapper infeed</t>
        </is>
      </c>
      <c r="F4824" t="n">
        <v>35</v>
      </c>
      <c r="G4824" t="n">
        <v>14.0152666666667</v>
      </c>
    </row>
    <row r="4825">
      <c r="A4825" t="inlineStr">
        <is>
          <t>Daily_Minor_Stops_2026_09_18.xlsx</t>
        </is>
      </c>
      <c r="B4825" t="inlineStr">
        <is>
          <t>Samridhi Perk Line</t>
        </is>
      </c>
      <c r="C4825" s="80" t="n">
        <v>46024</v>
      </c>
      <c r="D4825" t="inlineStr">
        <is>
          <t>Perk-HLM-2</t>
        </is>
      </c>
      <c r="E4825" t="inlineStr">
        <is>
          <t>OverHeight Product Detected</t>
        </is>
      </c>
      <c r="F4825" t="n">
        <v>70</v>
      </c>
      <c r="G4825" t="n">
        <v>58.1199833333333</v>
      </c>
    </row>
    <row r="4826">
      <c r="A4826" t="inlineStr">
        <is>
          <t>Daily_Minor_Stops_2026_09_18.xlsx</t>
        </is>
      </c>
      <c r="B4826" t="inlineStr">
        <is>
          <t>Samridhi Perk Line</t>
        </is>
      </c>
      <c r="C4826" s="80" t="n">
        <v>46024</v>
      </c>
      <c r="D4826" t="inlineStr">
        <is>
          <t>Perk-TTLi-1</t>
        </is>
      </c>
      <c r="E4826" t="inlineStr">
        <is>
          <t>FOR/BP11: Hand Over Of Blank Failed</t>
        </is>
      </c>
      <c r="F4826" t="n">
        <v>23</v>
      </c>
      <c r="G4826" t="n">
        <v>9.19168333333333</v>
      </c>
    </row>
    <row r="4827">
      <c r="A4827" t="inlineStr">
        <is>
          <t>Daily_Minor_Stops_2026_09_18.xlsx</t>
        </is>
      </c>
      <c r="B4827" t="inlineStr">
        <is>
          <t>Samridhi Perk Line</t>
        </is>
      </c>
      <c r="C4827" s="80" t="n">
        <v>46024</v>
      </c>
      <c r="D4827" t="inlineStr">
        <is>
          <t>Perk-TTLi-1</t>
        </is>
      </c>
      <c r="E4827" t="inlineStr">
        <is>
          <t>CLO/CT11: Axis1 Position Error</t>
        </is>
      </c>
      <c r="F4827" t="n">
        <v>5</v>
      </c>
      <c r="G4827" t="n">
        <v>1.99161666666667</v>
      </c>
    </row>
    <row r="4828">
      <c r="A4828" t="inlineStr">
        <is>
          <t>Daily_Minor_Stops_2026_09_18.xlsx</t>
        </is>
      </c>
      <c r="B4828" t="inlineStr">
        <is>
          <t>Samridhi Perk Line</t>
        </is>
      </c>
      <c r="C4828" s="80" t="n">
        <v>46024</v>
      </c>
      <c r="D4828" t="inlineStr">
        <is>
          <t>Perk-TTLi-2</t>
        </is>
      </c>
      <c r="E4828" t="inlineStr">
        <is>
          <t>FOR/BP11: Hand Over Of Blank Failed</t>
        </is>
      </c>
      <c r="F4828" t="n">
        <v>19</v>
      </c>
      <c r="G4828" t="n">
        <v>16.2638666666667</v>
      </c>
    </row>
    <row r="4829">
      <c r="A4829" t="inlineStr">
        <is>
          <t>Daily_Minor_Stops_2026_09_18.xlsx</t>
        </is>
      </c>
      <c r="B4829" t="inlineStr">
        <is>
          <t>Samridhi Perk Line</t>
        </is>
      </c>
      <c r="C4829" s="80" t="n">
        <v>46024</v>
      </c>
      <c r="D4829" t="inlineStr">
        <is>
          <t>Perk-TTLi-2</t>
        </is>
      </c>
      <c r="E4829" t="inlineStr">
        <is>
          <t>CLO/CT11: Axis1 Position Error</t>
        </is>
      </c>
      <c r="F4829" t="n">
        <v>6</v>
      </c>
      <c r="G4829" t="n">
        <v>17.0203666666667</v>
      </c>
    </row>
    <row r="4830">
      <c r="A4830" t="inlineStr">
        <is>
          <t>Daily_Minor_Stops_2026_09_18.xlsx</t>
        </is>
      </c>
      <c r="B4830" t="inlineStr">
        <is>
          <t>Samridhi Perk Line</t>
        </is>
      </c>
      <c r="C4830" s="80" t="n">
        <v>46024</v>
      </c>
      <c r="D4830" t="inlineStr">
        <is>
          <t>Perk-TTLi-3</t>
        </is>
      </c>
      <c r="E4830" t="inlineStr">
        <is>
          <t>CLO/CT11: Axis1 Position Error</t>
        </is>
      </c>
      <c r="F4830" t="n">
        <v>18</v>
      </c>
      <c r="G4830" t="n">
        <v>44.2926166666667</v>
      </c>
    </row>
    <row r="4831">
      <c r="A4831" t="inlineStr">
        <is>
          <t>Daily_Minor_Stops_2026_09_18.xlsx</t>
        </is>
      </c>
      <c r="B4831" t="inlineStr">
        <is>
          <t>Samridhi Perk Line</t>
        </is>
      </c>
      <c r="C4831" s="80" t="n">
        <v>46024</v>
      </c>
      <c r="D4831" t="inlineStr">
        <is>
          <t>Perk-TTLi-3</t>
        </is>
      </c>
      <c r="E4831" t="inlineStr">
        <is>
          <t>CLO/CDC11: Pusher / Actuator Not ON Time</t>
        </is>
      </c>
      <c r="F4831" t="n">
        <v>9</v>
      </c>
      <c r="G4831" t="n">
        <v>12.91675</v>
      </c>
    </row>
    <row r="4832">
      <c r="A4832" t="inlineStr">
        <is>
          <t>Daily_Minor_Stops_2026_09_18.xlsx</t>
        </is>
      </c>
      <c r="B4832" t="inlineStr">
        <is>
          <t>Samridhi Perk Line</t>
        </is>
      </c>
      <c r="C4832" s="80" t="n">
        <v>46024</v>
      </c>
      <c r="D4832" t="inlineStr">
        <is>
          <t>Perk-TTLi-4</t>
        </is>
      </c>
      <c r="E4832" t="inlineStr">
        <is>
          <t>LOD/SAF: Safety Circuit Not Ready</t>
        </is>
      </c>
      <c r="F4832" t="n">
        <v>2</v>
      </c>
      <c r="G4832" t="n">
        <v>0.262483333333333</v>
      </c>
    </row>
    <row r="4833">
      <c r="A4833" t="inlineStr">
        <is>
          <t>Daily_Minor_Stops_2026_09_18.xlsx</t>
        </is>
      </c>
      <c r="B4833" t="inlineStr">
        <is>
          <t>Samridhi Perk Line</t>
        </is>
      </c>
      <c r="C4833" s="80" t="n">
        <v>46024</v>
      </c>
      <c r="D4833" t="inlineStr">
        <is>
          <t>Perk-TTLi-4</t>
        </is>
      </c>
      <c r="E4833" t="inlineStr">
        <is>
          <t>LOD/DH: State Decel Not Leave In Time</t>
        </is>
      </c>
      <c r="F4833" t="n">
        <v>2</v>
      </c>
      <c r="G4833" t="n">
        <v>0.2877</v>
      </c>
    </row>
    <row r="4834">
      <c r="A4834" t="inlineStr">
        <is>
          <t>Daily_Minor_Stops_2026_09_18.xlsx</t>
        </is>
      </c>
      <c r="B4834" t="inlineStr">
        <is>
          <t>Samridhi Perk Line</t>
        </is>
      </c>
      <c r="C4834" s="80" t="n">
        <v>46025</v>
      </c>
      <c r="D4834" t="inlineStr">
        <is>
          <t>Perk-HCM-1</t>
        </is>
      </c>
      <c r="E4834" t="inlineStr">
        <is>
          <t>FBX: Overflow At Infeed</t>
        </is>
      </c>
      <c r="F4834" t="n">
        <v>35</v>
      </c>
      <c r="G4834" t="n">
        <v>19.97315</v>
      </c>
    </row>
    <row r="4835">
      <c r="A4835" t="inlineStr">
        <is>
          <t>Daily_Minor_Stops_2026_09_18.xlsx</t>
        </is>
      </c>
      <c r="B4835" t="inlineStr">
        <is>
          <t>Samridhi Perk Line</t>
        </is>
      </c>
      <c r="C4835" s="80" t="n">
        <v>46025</v>
      </c>
      <c r="D4835" t="inlineStr">
        <is>
          <t>Perk-HCM-1</t>
        </is>
      </c>
      <c r="E4835" t="inlineStr">
        <is>
          <t>FBX: Jam At Infeed</t>
        </is>
      </c>
      <c r="F4835" t="n">
        <v>49</v>
      </c>
      <c r="G4835" t="n">
        <v>24.1866</v>
      </c>
    </row>
    <row r="4836">
      <c r="A4836" t="inlineStr">
        <is>
          <t>Daily_Minor_Stops_2026_09_18.xlsx</t>
        </is>
      </c>
      <c r="B4836" t="inlineStr">
        <is>
          <t>Samridhi Perk Line</t>
        </is>
      </c>
      <c r="C4836" s="80" t="n">
        <v>46025</v>
      </c>
      <c r="D4836" t="inlineStr">
        <is>
          <t>Perk-HCM-2</t>
        </is>
      </c>
      <c r="E4836" t="inlineStr">
        <is>
          <t>FBX: Overflow At Infeed</t>
        </is>
      </c>
      <c r="F4836" t="n">
        <v>28</v>
      </c>
      <c r="G4836" t="n">
        <v>9.47885</v>
      </c>
    </row>
    <row r="4837">
      <c r="A4837" t="inlineStr">
        <is>
          <t>Daily_Minor_Stops_2026_09_18.xlsx</t>
        </is>
      </c>
      <c r="B4837" t="inlineStr">
        <is>
          <t>Samridhi Perk Line</t>
        </is>
      </c>
      <c r="C4837" s="80" t="n">
        <v>46025</v>
      </c>
      <c r="D4837" t="inlineStr">
        <is>
          <t>Perk-HCM-2</t>
        </is>
      </c>
      <c r="E4837" t="inlineStr">
        <is>
          <t>FBX: Jam At Infeed</t>
        </is>
      </c>
      <c r="F4837" t="n">
        <v>94</v>
      </c>
      <c r="G4837" t="n">
        <v>43.15755</v>
      </c>
    </row>
    <row r="4838">
      <c r="A4838" t="inlineStr">
        <is>
          <t>Daily_Minor_Stops_2026_09_18.xlsx</t>
        </is>
      </c>
      <c r="B4838" t="inlineStr">
        <is>
          <t>Samridhi Perk Line</t>
        </is>
      </c>
      <c r="C4838" s="80" t="n">
        <v>46025</v>
      </c>
      <c r="D4838" t="inlineStr">
        <is>
          <t>Perk-HCM-3</t>
        </is>
      </c>
      <c r="E4838" t="inlineStr">
        <is>
          <t>HXX: Infeed Rejection Consecutive</t>
        </is>
      </c>
      <c r="F4838" t="n">
        <v>32</v>
      </c>
      <c r="G4838" t="n">
        <v>12.499</v>
      </c>
    </row>
    <row r="4839">
      <c r="A4839" t="inlineStr">
        <is>
          <t>Daily_Minor_Stops_2026_09_18.xlsx</t>
        </is>
      </c>
      <c r="B4839" t="inlineStr">
        <is>
          <t>Samridhi Perk Line</t>
        </is>
      </c>
      <c r="C4839" s="80" t="n">
        <v>46025</v>
      </c>
      <c r="D4839" t="inlineStr">
        <is>
          <t>Perk-HCM-3</t>
        </is>
      </c>
      <c r="E4839" t="inlineStr">
        <is>
          <t>FBX: Overflow At Infeed</t>
        </is>
      </c>
      <c r="F4839" t="n">
        <v>145</v>
      </c>
      <c r="G4839" t="n">
        <v>75.7937</v>
      </c>
    </row>
    <row r="4840">
      <c r="A4840" t="inlineStr">
        <is>
          <t>Daily_Minor_Stops_2026_09_18.xlsx</t>
        </is>
      </c>
      <c r="B4840" t="inlineStr">
        <is>
          <t>Samridhi Perk Line</t>
        </is>
      </c>
      <c r="C4840" s="80" t="n">
        <v>46025</v>
      </c>
      <c r="D4840" t="inlineStr">
        <is>
          <t>Perk-HCM-4</t>
        </is>
      </c>
      <c r="E4840" t="inlineStr">
        <is>
          <t>FBX: Overflow At Infeed</t>
        </is>
      </c>
      <c r="F4840" t="n">
        <v>42</v>
      </c>
      <c r="G4840" t="n">
        <v>15.4140333333333</v>
      </c>
    </row>
    <row r="4841">
      <c r="A4841" t="inlineStr">
        <is>
          <t>Daily_Minor_Stops_2026_09_18.xlsx</t>
        </is>
      </c>
      <c r="B4841" t="inlineStr">
        <is>
          <t>Samridhi Perk Line</t>
        </is>
      </c>
      <c r="C4841" s="80" t="n">
        <v>46025</v>
      </c>
      <c r="D4841" t="inlineStr">
        <is>
          <t>Perk-HCM-4</t>
        </is>
      </c>
      <c r="E4841" t="inlineStr">
        <is>
          <t>FBX: Jam At Infeed</t>
        </is>
      </c>
      <c r="F4841" t="n">
        <v>59</v>
      </c>
      <c r="G4841" t="n">
        <v>17.7970166666667</v>
      </c>
    </row>
    <row r="4842">
      <c r="A4842" t="inlineStr">
        <is>
          <t>Daily_Minor_Stops_2026_09_18.xlsx</t>
        </is>
      </c>
      <c r="B4842" t="inlineStr">
        <is>
          <t>Samridhi Perk Line</t>
        </is>
      </c>
      <c r="C4842" s="80" t="n">
        <v>46025</v>
      </c>
      <c r="D4842" t="inlineStr">
        <is>
          <t>Perk-HLM-1</t>
        </is>
      </c>
      <c r="E4842" t="inlineStr">
        <is>
          <t>Wrapper End Crimp Jam</t>
        </is>
      </c>
      <c r="F4842" t="n">
        <v>48</v>
      </c>
      <c r="G4842" t="n">
        <v>35.4442166666667</v>
      </c>
    </row>
    <row r="4843">
      <c r="A4843" t="inlineStr">
        <is>
          <t>Daily_Minor_Stops_2026_09_18.xlsx</t>
        </is>
      </c>
      <c r="B4843" t="inlineStr">
        <is>
          <t>Samridhi Perk Line</t>
        </is>
      </c>
      <c r="C4843" s="80" t="n">
        <v>46025</v>
      </c>
      <c r="D4843" t="inlineStr">
        <is>
          <t>Perk-HLM-1</t>
        </is>
      </c>
      <c r="E4843" t="inlineStr">
        <is>
          <t>OverHeight Product Detected</t>
        </is>
      </c>
      <c r="F4843" t="n">
        <v>71</v>
      </c>
      <c r="G4843" t="n">
        <v>39.46285</v>
      </c>
    </row>
    <row r="4844">
      <c r="A4844" t="inlineStr">
        <is>
          <t>Daily_Minor_Stops_2026_09_18.xlsx</t>
        </is>
      </c>
      <c r="B4844" t="inlineStr">
        <is>
          <t>Samridhi Perk Line</t>
        </is>
      </c>
      <c r="C4844" s="80" t="n">
        <v>46025</v>
      </c>
      <c r="D4844" t="inlineStr">
        <is>
          <t>Perk-HLM-2</t>
        </is>
      </c>
      <c r="E4844" t="inlineStr">
        <is>
          <t>Product jam detected at flow wrapper infeed</t>
        </is>
      </c>
      <c r="F4844" t="n">
        <v>68</v>
      </c>
      <c r="G4844" t="n">
        <v>35.2746833333333</v>
      </c>
    </row>
    <row r="4845">
      <c r="A4845" t="inlineStr">
        <is>
          <t>Daily_Minor_Stops_2026_09_18.xlsx</t>
        </is>
      </c>
      <c r="B4845" t="inlineStr">
        <is>
          <t>Samridhi Perk Line</t>
        </is>
      </c>
      <c r="C4845" s="80" t="n">
        <v>46025</v>
      </c>
      <c r="D4845" t="inlineStr">
        <is>
          <t>Perk-HLM-2</t>
        </is>
      </c>
      <c r="E4845" t="inlineStr">
        <is>
          <t>OverHeight Product Detected</t>
        </is>
      </c>
      <c r="F4845" t="n">
        <v>128</v>
      </c>
      <c r="G4845" t="n">
        <v>89.80018333333329</v>
      </c>
    </row>
    <row r="4846">
      <c r="A4846" t="inlineStr">
        <is>
          <t>Daily_Minor_Stops_2026_09_18.xlsx</t>
        </is>
      </c>
      <c r="B4846" t="inlineStr">
        <is>
          <t>Samridhi Perk Line</t>
        </is>
      </c>
      <c r="C4846" s="80" t="n">
        <v>46025</v>
      </c>
      <c r="D4846" t="inlineStr">
        <is>
          <t>Perk-TTLi-1</t>
        </is>
      </c>
      <c r="E4846" t="inlineStr">
        <is>
          <t>FOR/BP11: Hand Over Of Blank Failed</t>
        </is>
      </c>
      <c r="F4846" t="n">
        <v>19</v>
      </c>
      <c r="G4846" t="n">
        <v>14.8412666666667</v>
      </c>
    </row>
    <row r="4847">
      <c r="A4847" t="inlineStr">
        <is>
          <t>Daily_Minor_Stops_2026_09_18.xlsx</t>
        </is>
      </c>
      <c r="B4847" t="inlineStr">
        <is>
          <t>Samridhi Perk Line</t>
        </is>
      </c>
      <c r="C4847" s="80" t="n">
        <v>46025</v>
      </c>
      <c r="D4847" t="inlineStr">
        <is>
          <t>Perk-TTLi-1</t>
        </is>
      </c>
      <c r="E4847" t="inlineStr">
        <is>
          <t>CLO/CT11: Axis1 Position Error</t>
        </is>
      </c>
      <c r="F4847" t="n">
        <v>9</v>
      </c>
      <c r="G4847" t="n">
        <v>7.39873333333333</v>
      </c>
    </row>
    <row r="4848">
      <c r="A4848" t="inlineStr">
        <is>
          <t>Daily_Minor_Stops_2026_09_18.xlsx</t>
        </is>
      </c>
      <c r="B4848" t="inlineStr">
        <is>
          <t>Samridhi Perk Line</t>
        </is>
      </c>
      <c r="C4848" s="80" t="n">
        <v>46025</v>
      </c>
      <c r="D4848" t="inlineStr">
        <is>
          <t>Perk-TTLi-2</t>
        </is>
      </c>
      <c r="E4848" t="inlineStr">
        <is>
          <t>CLO/CT11: Axis1 Position Error</t>
        </is>
      </c>
      <c r="F4848" t="n">
        <v>14</v>
      </c>
      <c r="G4848" t="n">
        <v>46.1363166666667</v>
      </c>
    </row>
    <row r="4849">
      <c r="A4849" t="inlineStr">
        <is>
          <t>Daily_Minor_Stops_2026_09_18.xlsx</t>
        </is>
      </c>
      <c r="B4849" t="inlineStr">
        <is>
          <t>Samridhi Perk Line</t>
        </is>
      </c>
      <c r="C4849" s="80" t="n">
        <v>46025</v>
      </c>
      <c r="D4849" t="inlineStr">
        <is>
          <t>Perk-TTLi-2</t>
        </is>
      </c>
      <c r="E4849" t="inlineStr">
        <is>
          <t>CLO/CDC11: Pusher / Actuator Not ON Time</t>
        </is>
      </c>
      <c r="F4849" t="n">
        <v>8</v>
      </c>
      <c r="G4849" t="n">
        <v>9.256866666666671</v>
      </c>
    </row>
    <row r="4850">
      <c r="A4850" t="inlineStr">
        <is>
          <t>Daily_Minor_Stops_2026_09_18.xlsx</t>
        </is>
      </c>
      <c r="B4850" t="inlineStr">
        <is>
          <t>Samridhi Perk Line</t>
        </is>
      </c>
      <c r="C4850" s="80" t="n">
        <v>46025</v>
      </c>
      <c r="D4850" t="inlineStr">
        <is>
          <t>Perk-TTLi-3</t>
        </is>
      </c>
      <c r="E4850" t="inlineStr">
        <is>
          <t>FOR/FT11: Hand Over Failure Of Tray</t>
        </is>
      </c>
      <c r="F4850" t="n">
        <v>11</v>
      </c>
      <c r="G4850" t="n">
        <v>12.1291</v>
      </c>
    </row>
    <row r="4851">
      <c r="A4851" t="inlineStr">
        <is>
          <t>Daily_Minor_Stops_2026_09_18.xlsx</t>
        </is>
      </c>
      <c r="B4851" t="inlineStr">
        <is>
          <t>Samridhi Perk Line</t>
        </is>
      </c>
      <c r="C4851" s="80" t="n">
        <v>46025</v>
      </c>
      <c r="D4851" t="inlineStr">
        <is>
          <t>Perk-TTLi-3</t>
        </is>
      </c>
      <c r="E4851" t="inlineStr">
        <is>
          <t>CLO/CDC11: Pusher / Actuator Not ON Time</t>
        </is>
      </c>
      <c r="F4851" t="n">
        <v>8</v>
      </c>
      <c r="G4851" t="n">
        <v>16.8213333333333</v>
      </c>
    </row>
    <row r="4852">
      <c r="A4852" t="inlineStr">
        <is>
          <t>Daily_Minor_Stops_2026_09_18.xlsx</t>
        </is>
      </c>
      <c r="B4852" t="inlineStr">
        <is>
          <t>Samridhi Perk Line</t>
        </is>
      </c>
      <c r="C4852" s="80" t="n">
        <v>46025</v>
      </c>
      <c r="D4852" t="inlineStr">
        <is>
          <t>Perk-TTLi-4</t>
        </is>
      </c>
      <c r="E4852" t="inlineStr">
        <is>
          <t>LOD/SAF: Safety Circuit Not Ready</t>
        </is>
      </c>
      <c r="F4852" t="n">
        <v>2</v>
      </c>
      <c r="G4852" t="n">
        <v>0.0225166666666667</v>
      </c>
    </row>
    <row r="4853">
      <c r="A4853" t="inlineStr">
        <is>
          <t>Daily_Minor_Stops_2026_09_18.xlsx</t>
        </is>
      </c>
      <c r="B4853" t="inlineStr">
        <is>
          <t>Samridhi Perk Line</t>
        </is>
      </c>
      <c r="C4853" s="80" t="n">
        <v>46025</v>
      </c>
      <c r="D4853" t="inlineStr">
        <is>
          <t>Perk-TTLi-4</t>
        </is>
      </c>
      <c r="E4853" t="inlineStr">
        <is>
          <t>LOD/FWV11: Position Trigger Sensor Fail</t>
        </is>
      </c>
      <c r="F4853" t="n">
        <v>3</v>
      </c>
      <c r="G4853" t="n">
        <v>0.482783333333333</v>
      </c>
    </row>
    <row r="4854">
      <c r="A4854" t="inlineStr">
        <is>
          <t>Daily_Minor_Stops_2026_09_18.xlsx</t>
        </is>
      </c>
      <c r="B4854" t="inlineStr">
        <is>
          <t>Samridhi Perk Line</t>
        </is>
      </c>
      <c r="C4854" s="80" t="n">
        <v>46026</v>
      </c>
      <c r="D4854" t="inlineStr">
        <is>
          <t>Perk-HCM-1</t>
        </is>
      </c>
      <c r="E4854" t="inlineStr">
        <is>
          <t>HXX: Film Is Broken</t>
        </is>
      </c>
      <c r="F4854" t="n">
        <v>23</v>
      </c>
      <c r="G4854" t="n">
        <v>15.5946166666667</v>
      </c>
    </row>
    <row r="4855">
      <c r="A4855" t="inlineStr">
        <is>
          <t>Daily_Minor_Stops_2026_09_18.xlsx</t>
        </is>
      </c>
      <c r="B4855" t="inlineStr">
        <is>
          <t>Samridhi Perk Line</t>
        </is>
      </c>
      <c r="C4855" s="80" t="n">
        <v>46026</v>
      </c>
      <c r="D4855" t="inlineStr">
        <is>
          <t>Perk-HCM-1</t>
        </is>
      </c>
      <c r="E4855" t="inlineStr">
        <is>
          <t>FBX: Jam At Infeed</t>
        </is>
      </c>
      <c r="F4855" t="n">
        <v>44</v>
      </c>
      <c r="G4855" t="n">
        <v>18.7137166666667</v>
      </c>
    </row>
    <row r="4856">
      <c r="A4856" t="inlineStr">
        <is>
          <t>Daily_Minor_Stops_2026_09_18.xlsx</t>
        </is>
      </c>
      <c r="B4856" t="inlineStr">
        <is>
          <t>Samridhi Perk Line</t>
        </is>
      </c>
      <c r="C4856" s="80" t="n">
        <v>46026</v>
      </c>
      <c r="D4856" t="inlineStr">
        <is>
          <t>Perk-HCM-2</t>
        </is>
      </c>
      <c r="E4856" t="inlineStr">
        <is>
          <t>HXX: Film Tracking Control Film</t>
        </is>
      </c>
      <c r="F4856" t="n">
        <v>18</v>
      </c>
      <c r="G4856" t="n">
        <v>6.38395</v>
      </c>
    </row>
    <row r="4857">
      <c r="A4857" t="inlineStr">
        <is>
          <t>Daily_Minor_Stops_2026_09_18.xlsx</t>
        </is>
      </c>
      <c r="B4857" t="inlineStr">
        <is>
          <t>Samridhi Perk Line</t>
        </is>
      </c>
      <c r="C4857" s="80" t="n">
        <v>46026</v>
      </c>
      <c r="D4857" t="inlineStr">
        <is>
          <t>Perk-HCM-2</t>
        </is>
      </c>
      <c r="E4857" t="inlineStr">
        <is>
          <t>FBX: Jam At Infeed</t>
        </is>
      </c>
      <c r="F4857" t="n">
        <v>41</v>
      </c>
      <c r="G4857" t="n">
        <v>18.0703333333333</v>
      </c>
    </row>
    <row r="4858">
      <c r="A4858" t="inlineStr">
        <is>
          <t>Daily_Minor_Stops_2026_09_18.xlsx</t>
        </is>
      </c>
      <c r="B4858" t="inlineStr">
        <is>
          <t>Samridhi Perk Line</t>
        </is>
      </c>
      <c r="C4858" s="80" t="n">
        <v>46026</v>
      </c>
      <c r="D4858" t="inlineStr">
        <is>
          <t>Perk-HCM-3</t>
        </is>
      </c>
      <c r="E4858" t="inlineStr">
        <is>
          <t>HXX: Infeed Rejection Consecutive</t>
        </is>
      </c>
      <c r="F4858" t="n">
        <v>72</v>
      </c>
      <c r="G4858" t="n">
        <v>44.977</v>
      </c>
    </row>
    <row r="4859">
      <c r="A4859" t="inlineStr">
        <is>
          <t>Daily_Minor_Stops_2026_09_18.xlsx</t>
        </is>
      </c>
      <c r="B4859" t="inlineStr">
        <is>
          <t>Samridhi Perk Line</t>
        </is>
      </c>
      <c r="C4859" s="80" t="n">
        <v>46026</v>
      </c>
      <c r="D4859" t="inlineStr">
        <is>
          <t>Perk-HCM-3</t>
        </is>
      </c>
      <c r="E4859" t="inlineStr">
        <is>
          <t>HXX: Data Printer Not Ready</t>
        </is>
      </c>
      <c r="F4859" t="n">
        <v>24</v>
      </c>
      <c r="G4859" t="n">
        <v>11.4676666666667</v>
      </c>
    </row>
    <row r="4860">
      <c r="A4860" t="inlineStr">
        <is>
          <t>Daily_Minor_Stops_2026_09_18.xlsx</t>
        </is>
      </c>
      <c r="B4860" t="inlineStr">
        <is>
          <t>Samridhi Perk Line</t>
        </is>
      </c>
      <c r="C4860" s="80" t="n">
        <v>46026</v>
      </c>
      <c r="D4860" t="inlineStr">
        <is>
          <t>Perk-HCM-4</t>
        </is>
      </c>
      <c r="E4860" t="inlineStr">
        <is>
          <t>HXX: Infeed Rejection Consecutive</t>
        </is>
      </c>
      <c r="F4860" t="n">
        <v>21</v>
      </c>
      <c r="G4860" t="n">
        <v>16.37355</v>
      </c>
    </row>
    <row r="4861">
      <c r="A4861" t="inlineStr">
        <is>
          <t>Daily_Minor_Stops_2026_09_18.xlsx</t>
        </is>
      </c>
      <c r="B4861" t="inlineStr">
        <is>
          <t>Samridhi Perk Line</t>
        </is>
      </c>
      <c r="C4861" s="80" t="n">
        <v>46026</v>
      </c>
      <c r="D4861" t="inlineStr">
        <is>
          <t>Perk-HCM-4</t>
        </is>
      </c>
      <c r="E4861" t="inlineStr">
        <is>
          <t>FBX: Overflow At Infeed</t>
        </is>
      </c>
      <c r="F4861" t="n">
        <v>26</v>
      </c>
      <c r="G4861" t="n">
        <v>16.4787</v>
      </c>
    </row>
    <row r="4862">
      <c r="A4862" t="inlineStr">
        <is>
          <t>Daily_Minor_Stops_2026_09_18.xlsx</t>
        </is>
      </c>
      <c r="B4862" t="inlineStr">
        <is>
          <t>Samridhi Perk Line</t>
        </is>
      </c>
      <c r="C4862" s="80" t="n">
        <v>46026</v>
      </c>
      <c r="D4862" t="inlineStr">
        <is>
          <t>Perk-HLM-1</t>
        </is>
      </c>
      <c r="E4862" t="inlineStr">
        <is>
          <t>Wrapper End Crimp Jam</t>
        </is>
      </c>
      <c r="F4862" t="n">
        <v>34</v>
      </c>
      <c r="G4862" t="n">
        <v>32.731</v>
      </c>
    </row>
    <row r="4863">
      <c r="A4863" t="inlineStr">
        <is>
          <t>Daily_Minor_Stops_2026_09_18.xlsx</t>
        </is>
      </c>
      <c r="B4863" t="inlineStr">
        <is>
          <t>Samridhi Perk Line</t>
        </is>
      </c>
      <c r="C4863" s="80" t="n">
        <v>46026</v>
      </c>
      <c r="D4863" t="inlineStr">
        <is>
          <t>Perk-HLM-1</t>
        </is>
      </c>
      <c r="E4863" t="inlineStr">
        <is>
          <t>OverHeight Product Detected</t>
        </is>
      </c>
      <c r="F4863" t="n">
        <v>68</v>
      </c>
      <c r="G4863" t="n">
        <v>51.49705</v>
      </c>
    </row>
    <row r="4864">
      <c r="A4864" t="inlineStr">
        <is>
          <t>Daily_Minor_Stops_2026_09_18.xlsx</t>
        </is>
      </c>
      <c r="B4864" t="inlineStr">
        <is>
          <t>Samridhi Perk Line</t>
        </is>
      </c>
      <c r="C4864" s="80" t="n">
        <v>46026</v>
      </c>
      <c r="D4864" t="inlineStr">
        <is>
          <t>Perk-HLM-2</t>
        </is>
      </c>
      <c r="E4864" t="inlineStr">
        <is>
          <t>Product jam detected at flow wrapper infeed</t>
        </is>
      </c>
      <c r="F4864" t="n">
        <v>21</v>
      </c>
      <c r="G4864" t="n">
        <v>15.17555</v>
      </c>
    </row>
    <row r="4865">
      <c r="A4865" t="inlineStr">
        <is>
          <t>Daily_Minor_Stops_2026_09_18.xlsx</t>
        </is>
      </c>
      <c r="B4865" t="inlineStr">
        <is>
          <t>Samridhi Perk Line</t>
        </is>
      </c>
      <c r="C4865" s="80" t="n">
        <v>46026</v>
      </c>
      <c r="D4865" t="inlineStr">
        <is>
          <t>Perk-HLM-2</t>
        </is>
      </c>
      <c r="E4865" t="inlineStr">
        <is>
          <t>OverHeight Product Detected</t>
        </is>
      </c>
      <c r="F4865" t="n">
        <v>34</v>
      </c>
      <c r="G4865" t="n">
        <v>18.6103</v>
      </c>
    </row>
    <row r="4866">
      <c r="A4866" t="inlineStr">
        <is>
          <t>Daily_Minor_Stops_2026_09_18.xlsx</t>
        </is>
      </c>
      <c r="B4866" t="inlineStr">
        <is>
          <t>Samridhi Perk Line</t>
        </is>
      </c>
      <c r="C4866" s="80" t="n">
        <v>46026</v>
      </c>
      <c r="D4866" t="inlineStr">
        <is>
          <t>Perk-TTLi-1</t>
        </is>
      </c>
      <c r="E4866" t="inlineStr">
        <is>
          <t>FOR/BP11: Hand Over Of Blank Failed</t>
        </is>
      </c>
      <c r="F4866" t="n">
        <v>9</v>
      </c>
      <c r="G4866" t="n">
        <v>5.06246666666667</v>
      </c>
    </row>
    <row r="4867">
      <c r="A4867" t="inlineStr">
        <is>
          <t>Daily_Minor_Stops_2026_09_18.xlsx</t>
        </is>
      </c>
      <c r="B4867" t="inlineStr">
        <is>
          <t>Samridhi Perk Line</t>
        </is>
      </c>
      <c r="C4867" s="80" t="n">
        <v>46026</v>
      </c>
      <c r="D4867" t="inlineStr">
        <is>
          <t>Perk-TTLi-1</t>
        </is>
      </c>
      <c r="E4867" t="inlineStr">
        <is>
          <t>CLO/CDC11: Pusher / Actuator Not ON Time</t>
        </is>
      </c>
      <c r="F4867" t="n">
        <v>3</v>
      </c>
      <c r="G4867" t="n">
        <v>4.25533333333333</v>
      </c>
    </row>
    <row r="4868">
      <c r="A4868" t="inlineStr">
        <is>
          <t>Daily_Minor_Stops_2026_09_18.xlsx</t>
        </is>
      </c>
      <c r="B4868" t="inlineStr">
        <is>
          <t>Samridhi Perk Line</t>
        </is>
      </c>
      <c r="C4868" s="80" t="n">
        <v>46026</v>
      </c>
      <c r="D4868" t="inlineStr">
        <is>
          <t>Perk-TTLi-2</t>
        </is>
      </c>
      <c r="E4868" t="inlineStr">
        <is>
          <t>LOD/TGR11: Robot-Gripper Sensor Fault</t>
        </is>
      </c>
      <c r="F4868" t="n">
        <v>5</v>
      </c>
      <c r="G4868" t="n">
        <v>1.82626666666667</v>
      </c>
    </row>
    <row r="4869">
      <c r="A4869" t="inlineStr">
        <is>
          <t>Daily_Minor_Stops_2026_09_18.xlsx</t>
        </is>
      </c>
      <c r="B4869" t="inlineStr">
        <is>
          <t>Samridhi Perk Line</t>
        </is>
      </c>
      <c r="C4869" s="80" t="n">
        <v>46026</v>
      </c>
      <c r="D4869" t="inlineStr">
        <is>
          <t>Perk-TTLi-2</t>
        </is>
      </c>
      <c r="E4869" t="inlineStr">
        <is>
          <t>CLO/CT11: Axis1 Position Error</t>
        </is>
      </c>
      <c r="F4869" t="n">
        <v>16</v>
      </c>
      <c r="G4869" t="n">
        <v>148.654216666667</v>
      </c>
    </row>
    <row r="4870">
      <c r="A4870" t="inlineStr">
        <is>
          <t>Daily_Minor_Stops_2026_09_18.xlsx</t>
        </is>
      </c>
      <c r="B4870" t="inlineStr">
        <is>
          <t>Samridhi Perk Line</t>
        </is>
      </c>
      <c r="C4870" s="80" t="n">
        <v>46026</v>
      </c>
      <c r="D4870" t="inlineStr">
        <is>
          <t>Perk-TTLi-3</t>
        </is>
      </c>
      <c r="E4870" t="inlineStr">
        <is>
          <t>LOD/TGR11: Robot-Gripper Sensor Fault</t>
        </is>
      </c>
      <c r="F4870" t="n">
        <v>8</v>
      </c>
      <c r="G4870" t="n">
        <v>3.62353333333333</v>
      </c>
    </row>
    <row r="4871">
      <c r="A4871" t="inlineStr">
        <is>
          <t>Daily_Minor_Stops_2026_09_18.xlsx</t>
        </is>
      </c>
      <c r="B4871" t="inlineStr">
        <is>
          <t>Samridhi Perk Line</t>
        </is>
      </c>
      <c r="C4871" s="80" t="n">
        <v>46026</v>
      </c>
      <c r="D4871" t="inlineStr">
        <is>
          <t>Perk-TTLi-3</t>
        </is>
      </c>
      <c r="E4871" t="inlineStr">
        <is>
          <t>CLO/CT11: Axis1 Position Error</t>
        </is>
      </c>
      <c r="F4871" t="n">
        <v>9</v>
      </c>
      <c r="G4871" t="n">
        <v>24.9171833333333</v>
      </c>
    </row>
    <row r="4872">
      <c r="A4872" t="inlineStr">
        <is>
          <t>Daily_Minor_Stops_2026_09_18.xlsx</t>
        </is>
      </c>
      <c r="B4872" t="inlineStr">
        <is>
          <t>Samridhi Perk Line</t>
        </is>
      </c>
      <c r="C4872" s="80" t="n">
        <v>46026</v>
      </c>
      <c r="D4872" t="inlineStr">
        <is>
          <t>Perk-TTLi-4</t>
        </is>
      </c>
      <c r="E4872" t="inlineStr">
        <is>
          <t>LOD/EM: Emergency Stop HMI 11</t>
        </is>
      </c>
      <c r="F4872" t="n">
        <v>2</v>
      </c>
      <c r="G4872" t="n">
        <v>0.3773</v>
      </c>
    </row>
    <row r="4873">
      <c r="A4873" t="inlineStr">
        <is>
          <t>Daily_Minor_Stops_2026_09_18.xlsx</t>
        </is>
      </c>
      <c r="B4873" t="inlineStr">
        <is>
          <t>Samridhi Perk Line</t>
        </is>
      </c>
      <c r="C4873" s="80" t="n">
        <v>46026</v>
      </c>
      <c r="D4873" t="inlineStr">
        <is>
          <t>Perk-TTLi-4</t>
        </is>
      </c>
      <c r="E4873" t="inlineStr">
        <is>
          <t>LOD/DH: State Decel Not Leave In Time</t>
        </is>
      </c>
      <c r="F4873" t="n">
        <v>2</v>
      </c>
      <c r="G4873" t="n">
        <v>2.92628333333333</v>
      </c>
    </row>
    <row r="4874">
      <c r="A4874" t="inlineStr">
        <is>
          <t>Daily_Minor_Stops_2026_09_18.xlsx</t>
        </is>
      </c>
      <c r="B4874" t="inlineStr">
        <is>
          <t>Samridhi Perk Line</t>
        </is>
      </c>
      <c r="C4874" s="80" t="n">
        <v>46027</v>
      </c>
      <c r="D4874" t="inlineStr">
        <is>
          <t>Perk-HCM-1</t>
        </is>
      </c>
      <c r="E4874" t="inlineStr">
        <is>
          <t>HXX: Infeed Rejection Consecutive</t>
        </is>
      </c>
      <c r="F4874" t="n">
        <v>26</v>
      </c>
      <c r="G4874" t="n">
        <v>12.41535</v>
      </c>
    </row>
    <row r="4875">
      <c r="A4875" t="inlineStr">
        <is>
          <t>Daily_Minor_Stops_2026_09_18.xlsx</t>
        </is>
      </c>
      <c r="B4875" t="inlineStr">
        <is>
          <t>Samridhi Perk Line</t>
        </is>
      </c>
      <c r="C4875" s="80" t="n">
        <v>46027</v>
      </c>
      <c r="D4875" t="inlineStr">
        <is>
          <t>Perk-HCM-1</t>
        </is>
      </c>
      <c r="E4875" t="inlineStr">
        <is>
          <t>FBX: Jam At Infeed</t>
        </is>
      </c>
      <c r="F4875" t="n">
        <v>28</v>
      </c>
      <c r="G4875" t="n">
        <v>15.3211166666667</v>
      </c>
    </row>
    <row r="4876">
      <c r="A4876" t="inlineStr">
        <is>
          <t>Daily_Minor_Stops_2026_09_18.xlsx</t>
        </is>
      </c>
      <c r="B4876" t="inlineStr">
        <is>
          <t>Samridhi Perk Line</t>
        </is>
      </c>
      <c r="C4876" s="80" t="n">
        <v>46027</v>
      </c>
      <c r="D4876" t="inlineStr">
        <is>
          <t>Perk-HCM-2</t>
        </is>
      </c>
      <c r="E4876" t="inlineStr">
        <is>
          <t>HXX: Infeed Rejection Consecutive</t>
        </is>
      </c>
      <c r="F4876" t="n">
        <v>13</v>
      </c>
      <c r="G4876" t="n">
        <v>10.4768166666667</v>
      </c>
    </row>
    <row r="4877">
      <c r="A4877" t="inlineStr">
        <is>
          <t>Daily_Minor_Stops_2026_09_18.xlsx</t>
        </is>
      </c>
      <c r="B4877" t="inlineStr">
        <is>
          <t>Samridhi Perk Line</t>
        </is>
      </c>
      <c r="C4877" s="80" t="n">
        <v>46027</v>
      </c>
      <c r="D4877" t="inlineStr">
        <is>
          <t>Perk-HCM-2</t>
        </is>
      </c>
      <c r="E4877" t="inlineStr">
        <is>
          <t>FBX: Jam At Infeed</t>
        </is>
      </c>
      <c r="F4877" t="n">
        <v>56</v>
      </c>
      <c r="G4877" t="n">
        <v>30.9139166666667</v>
      </c>
    </row>
    <row r="4878">
      <c r="A4878" t="inlineStr">
        <is>
          <t>Daily_Minor_Stops_2026_09_18.xlsx</t>
        </is>
      </c>
      <c r="B4878" t="inlineStr">
        <is>
          <t>Samridhi Perk Line</t>
        </is>
      </c>
      <c r="C4878" s="80" t="n">
        <v>46027</v>
      </c>
      <c r="D4878" t="inlineStr">
        <is>
          <t>Perk-HCM-3</t>
        </is>
      </c>
      <c r="E4878" t="inlineStr">
        <is>
          <t>HXX: Infeed Rejection Consecutive</t>
        </is>
      </c>
      <c r="F4878" t="n">
        <v>73</v>
      </c>
      <c r="G4878" t="n">
        <v>26.44385</v>
      </c>
    </row>
    <row r="4879">
      <c r="A4879" t="inlineStr">
        <is>
          <t>Daily_Minor_Stops_2026_09_18.xlsx</t>
        </is>
      </c>
      <c r="B4879" t="inlineStr">
        <is>
          <t>Samridhi Perk Line</t>
        </is>
      </c>
      <c r="C4879" s="80" t="n">
        <v>46027</v>
      </c>
      <c r="D4879" t="inlineStr">
        <is>
          <t>Perk-HCM-3</t>
        </is>
      </c>
      <c r="E4879" t="inlineStr">
        <is>
          <t>FBX: Overflow At Infeed</t>
        </is>
      </c>
      <c r="F4879" t="n">
        <v>38</v>
      </c>
      <c r="G4879" t="n">
        <v>15.6559666666667</v>
      </c>
    </row>
    <row r="4880">
      <c r="A4880" t="inlineStr">
        <is>
          <t>Daily_Minor_Stops_2026_09_18.xlsx</t>
        </is>
      </c>
      <c r="B4880" t="inlineStr">
        <is>
          <t>Samridhi Perk Line</t>
        </is>
      </c>
      <c r="C4880" s="80" t="n">
        <v>46027</v>
      </c>
      <c r="D4880" t="inlineStr">
        <is>
          <t>Perk-HCM-4</t>
        </is>
      </c>
      <c r="E4880" t="inlineStr">
        <is>
          <t>HXX: Infeed Rejection Consecutive</t>
        </is>
      </c>
      <c r="F4880" t="n">
        <v>19</v>
      </c>
      <c r="G4880" t="n">
        <v>6.58413333333333</v>
      </c>
    </row>
    <row r="4881">
      <c r="A4881" t="inlineStr">
        <is>
          <t>Daily_Minor_Stops_2026_09_18.xlsx</t>
        </is>
      </c>
      <c r="B4881" t="inlineStr">
        <is>
          <t>Samridhi Perk Line</t>
        </is>
      </c>
      <c r="C4881" s="80" t="n">
        <v>46027</v>
      </c>
      <c r="D4881" t="inlineStr">
        <is>
          <t>Perk-HCM-4</t>
        </is>
      </c>
      <c r="E4881" t="inlineStr">
        <is>
          <t>HXX: Film Is Broken</t>
        </is>
      </c>
      <c r="F4881" t="n">
        <v>25</v>
      </c>
      <c r="G4881" t="n">
        <v>27.0916666666667</v>
      </c>
    </row>
    <row r="4882">
      <c r="A4882" t="inlineStr">
        <is>
          <t>Daily_Minor_Stops_2026_09_18.xlsx</t>
        </is>
      </c>
      <c r="B4882" t="inlineStr">
        <is>
          <t>Samridhi Perk Line</t>
        </is>
      </c>
      <c r="C4882" s="80" t="n">
        <v>46027</v>
      </c>
      <c r="D4882" t="inlineStr">
        <is>
          <t>Perk-HLM-1</t>
        </is>
      </c>
      <c r="E4882" t="inlineStr">
        <is>
          <t>Product jam detected at flow wrapper infeed</t>
        </is>
      </c>
      <c r="F4882" t="n">
        <v>88</v>
      </c>
      <c r="G4882" t="n">
        <v>32.679</v>
      </c>
    </row>
    <row r="4883">
      <c r="A4883" t="inlineStr">
        <is>
          <t>Daily_Minor_Stops_2026_09_18.xlsx</t>
        </is>
      </c>
      <c r="B4883" t="inlineStr">
        <is>
          <t>Samridhi Perk Line</t>
        </is>
      </c>
      <c r="C4883" s="80" t="n">
        <v>46027</v>
      </c>
      <c r="D4883" t="inlineStr">
        <is>
          <t>Perk-HLM-1</t>
        </is>
      </c>
      <c r="E4883" t="inlineStr">
        <is>
          <t>OverHeight Product Detected</t>
        </is>
      </c>
      <c r="F4883" t="n">
        <v>45</v>
      </c>
      <c r="G4883" t="n">
        <v>26.1136</v>
      </c>
    </row>
    <row r="4884">
      <c r="A4884" t="inlineStr">
        <is>
          <t>Daily_Minor_Stops_2026_09_18.xlsx</t>
        </is>
      </c>
      <c r="B4884" t="inlineStr">
        <is>
          <t>Samridhi Perk Line</t>
        </is>
      </c>
      <c r="C4884" s="80" t="n">
        <v>46027</v>
      </c>
      <c r="D4884" t="inlineStr">
        <is>
          <t>Perk-HLM-2</t>
        </is>
      </c>
      <c r="E4884" t="inlineStr">
        <is>
          <t>Wrapper End Crimp Jam</t>
        </is>
      </c>
      <c r="F4884" t="n">
        <v>48</v>
      </c>
      <c r="G4884" t="n">
        <v>61.4501833333333</v>
      </c>
    </row>
    <row r="4885">
      <c r="A4885" t="inlineStr">
        <is>
          <t>Daily_Minor_Stops_2026_09_18.xlsx</t>
        </is>
      </c>
      <c r="B4885" t="inlineStr">
        <is>
          <t>Samridhi Perk Line</t>
        </is>
      </c>
      <c r="C4885" s="80" t="n">
        <v>46027</v>
      </c>
      <c r="D4885" t="inlineStr">
        <is>
          <t>Perk-HLM-2</t>
        </is>
      </c>
      <c r="E4885" t="inlineStr">
        <is>
          <t>Product jam detected at flow wrapper infeed</t>
        </is>
      </c>
      <c r="F4885" t="n">
        <v>69</v>
      </c>
      <c r="G4885" t="n">
        <v>48.9631333333333</v>
      </c>
    </row>
    <row r="4886">
      <c r="A4886" t="inlineStr">
        <is>
          <t>Daily_Minor_Stops_2026_09_18.xlsx</t>
        </is>
      </c>
      <c r="B4886" t="inlineStr">
        <is>
          <t>Samridhi Perk Line</t>
        </is>
      </c>
      <c r="C4886" s="80" t="n">
        <v>46027</v>
      </c>
      <c r="D4886" t="inlineStr">
        <is>
          <t>Perk-TTLi-1</t>
        </is>
      </c>
      <c r="E4886" t="inlineStr">
        <is>
          <t>FOR/BP11: Hand Over Of Blank Failed</t>
        </is>
      </c>
      <c r="F4886" t="n">
        <v>8</v>
      </c>
      <c r="G4886" t="n">
        <v>6.59455</v>
      </c>
    </row>
    <row r="4887">
      <c r="A4887" t="inlineStr">
        <is>
          <t>Daily_Minor_Stops_2026_09_18.xlsx</t>
        </is>
      </c>
      <c r="B4887" t="inlineStr">
        <is>
          <t>Samridhi Perk Line</t>
        </is>
      </c>
      <c r="C4887" s="80" t="n">
        <v>46027</v>
      </c>
      <c r="D4887" t="inlineStr">
        <is>
          <t>Perk-TTLi-1</t>
        </is>
      </c>
      <c r="E4887" t="inlineStr">
        <is>
          <t>CLO/CT11: Axis1 Position Error</t>
        </is>
      </c>
      <c r="F4887" t="n">
        <v>5</v>
      </c>
      <c r="G4887" t="n">
        <v>3.76003333333333</v>
      </c>
    </row>
    <row r="4888">
      <c r="A4888" t="inlineStr">
        <is>
          <t>Daily_Minor_Stops_2026_09_18.xlsx</t>
        </is>
      </c>
      <c r="B4888" t="inlineStr">
        <is>
          <t>Samridhi Perk Line</t>
        </is>
      </c>
      <c r="C4888" s="80" t="n">
        <v>46027</v>
      </c>
      <c r="D4888" t="inlineStr">
        <is>
          <t>Perk-TTLi-2</t>
        </is>
      </c>
      <c r="E4888" t="inlineStr">
        <is>
          <t>CLO/CT11: Axis1 Position Error</t>
        </is>
      </c>
      <c r="F4888" t="n">
        <v>13</v>
      </c>
      <c r="G4888" t="n">
        <v>27.7969333333333</v>
      </c>
    </row>
    <row r="4889">
      <c r="A4889" t="inlineStr">
        <is>
          <t>Daily_Minor_Stops_2026_09_18.xlsx</t>
        </is>
      </c>
      <c r="B4889" t="inlineStr">
        <is>
          <t>Samridhi Perk Line</t>
        </is>
      </c>
      <c r="C4889" s="80" t="n">
        <v>46027</v>
      </c>
      <c r="D4889" t="inlineStr">
        <is>
          <t>Perk-TTLi-2</t>
        </is>
      </c>
      <c r="E4889" t="inlineStr">
        <is>
          <t>CLO/CSC11: Tray Validation Failed</t>
        </is>
      </c>
      <c r="F4889" t="n">
        <v>7</v>
      </c>
      <c r="G4889" t="n">
        <v>9.247883333333331</v>
      </c>
    </row>
    <row r="4890">
      <c r="A4890" t="inlineStr">
        <is>
          <t>Daily_Minor_Stops_2026_09_18.xlsx</t>
        </is>
      </c>
      <c r="B4890" t="inlineStr">
        <is>
          <t>Samridhi Perk Line</t>
        </is>
      </c>
      <c r="C4890" s="80" t="n">
        <v>46027</v>
      </c>
      <c r="D4890" t="inlineStr">
        <is>
          <t>Perk-TTLi-3</t>
        </is>
      </c>
      <c r="E4890" t="inlineStr">
        <is>
          <t>CLO/CT11: Axis1 Position Error</t>
        </is>
      </c>
      <c r="F4890" t="n">
        <v>15</v>
      </c>
      <c r="G4890" t="n">
        <v>29.21775</v>
      </c>
    </row>
    <row r="4891">
      <c r="A4891" t="inlineStr">
        <is>
          <t>Daily_Minor_Stops_2026_09_18.xlsx</t>
        </is>
      </c>
      <c r="B4891" t="inlineStr">
        <is>
          <t>Samridhi Perk Line</t>
        </is>
      </c>
      <c r="C4891" s="80" t="n">
        <v>46027</v>
      </c>
      <c r="D4891" t="inlineStr">
        <is>
          <t>Perk-TTLi-3</t>
        </is>
      </c>
      <c r="E4891" t="inlineStr">
        <is>
          <t>CLO/CDC11: Pusher / Actuator Not ON Time</t>
        </is>
      </c>
      <c r="F4891" t="n">
        <v>8</v>
      </c>
      <c r="G4891" t="n">
        <v>14.2135833333333</v>
      </c>
    </row>
    <row r="4892">
      <c r="A4892" t="inlineStr">
        <is>
          <t>Daily_Minor_Stops_2026_09_18.xlsx</t>
        </is>
      </c>
      <c r="B4892" t="inlineStr">
        <is>
          <t>Samridhi Perk Line</t>
        </is>
      </c>
      <c r="C4892" s="80" t="n">
        <v>46027</v>
      </c>
      <c r="D4892" t="inlineStr">
        <is>
          <t>Perk-TTLi-4</t>
        </is>
      </c>
      <c r="E4892" t="inlineStr">
        <is>
          <t>LOD/SAF: Safety Circuit Not Ready</t>
        </is>
      </c>
      <c r="F4892" t="n">
        <v>2</v>
      </c>
      <c r="G4892" t="n">
        <v>8.821999999999999</v>
      </c>
    </row>
    <row r="4893">
      <c r="A4893" t="inlineStr">
        <is>
          <t>Daily_Minor_Stops_2026_09_18.xlsx</t>
        </is>
      </c>
      <c r="B4893" t="inlineStr">
        <is>
          <t>Samridhi Perk Line</t>
        </is>
      </c>
      <c r="C4893" s="80" t="n">
        <v>46027</v>
      </c>
      <c r="D4893" t="inlineStr">
        <is>
          <t>Perk-TTLi-4</t>
        </is>
      </c>
      <c r="E4893" t="inlineStr">
        <is>
          <t>LOD/EM: Emergency Stop HMI 11</t>
        </is>
      </c>
      <c r="F4893" t="n">
        <v>3</v>
      </c>
      <c r="G4893" t="n">
        <v>2.57916666666667</v>
      </c>
    </row>
    <row r="4894">
      <c r="A4894" t="inlineStr">
        <is>
          <t>Daily_Minor_Stops_2026_09_18.xlsx</t>
        </is>
      </c>
      <c r="B4894" t="inlineStr">
        <is>
          <t>Samridhi Perk Line</t>
        </is>
      </c>
      <c r="C4894" s="80" t="n">
        <v>46028</v>
      </c>
      <c r="D4894" t="inlineStr">
        <is>
          <t>Perk-HCM-1</t>
        </is>
      </c>
      <c r="E4894" t="inlineStr">
        <is>
          <t>HXX: Film Tracking Control Film</t>
        </is>
      </c>
      <c r="F4894" t="n">
        <v>59</v>
      </c>
      <c r="G4894" t="n">
        <v>38.0920833333333</v>
      </c>
    </row>
    <row r="4895">
      <c r="A4895" t="inlineStr">
        <is>
          <t>Daily_Minor_Stops_2026_09_18.xlsx</t>
        </is>
      </c>
      <c r="B4895" t="inlineStr">
        <is>
          <t>Samridhi Perk Line</t>
        </is>
      </c>
      <c r="C4895" s="80" t="n">
        <v>46028</v>
      </c>
      <c r="D4895" t="inlineStr">
        <is>
          <t>Perk-HCM-1</t>
        </is>
      </c>
      <c r="E4895" t="inlineStr">
        <is>
          <t>FBX: Jam At Infeed</t>
        </is>
      </c>
      <c r="F4895" t="n">
        <v>21</v>
      </c>
      <c r="G4895" t="n">
        <v>12.0178166666667</v>
      </c>
    </row>
    <row r="4896">
      <c r="A4896" t="inlineStr">
        <is>
          <t>Daily_Minor_Stops_2026_09_18.xlsx</t>
        </is>
      </c>
      <c r="B4896" t="inlineStr">
        <is>
          <t>Samridhi Perk Line</t>
        </is>
      </c>
      <c r="C4896" s="80" t="n">
        <v>46028</v>
      </c>
      <c r="D4896" t="inlineStr">
        <is>
          <t>Perk-HCM-2</t>
        </is>
      </c>
      <c r="E4896" t="inlineStr">
        <is>
          <t>HXX: Film Is Broken</t>
        </is>
      </c>
      <c r="F4896" t="n">
        <v>12</v>
      </c>
      <c r="G4896" t="n">
        <v>20.7143333333333</v>
      </c>
    </row>
    <row r="4897">
      <c r="A4897" t="inlineStr">
        <is>
          <t>Daily_Minor_Stops_2026_09_18.xlsx</t>
        </is>
      </c>
      <c r="B4897" t="inlineStr">
        <is>
          <t>Samridhi Perk Line</t>
        </is>
      </c>
      <c r="C4897" s="80" t="n">
        <v>46028</v>
      </c>
      <c r="D4897" t="inlineStr">
        <is>
          <t>Perk-HCM-2</t>
        </is>
      </c>
      <c r="E4897" t="inlineStr">
        <is>
          <t>FBX: Jam At Infeed</t>
        </is>
      </c>
      <c r="F4897" t="n">
        <v>21</v>
      </c>
      <c r="G4897" t="n">
        <v>10.0553166666667</v>
      </c>
    </row>
    <row r="4898">
      <c r="A4898" t="inlineStr">
        <is>
          <t>Daily_Minor_Stops_2026_09_18.xlsx</t>
        </is>
      </c>
      <c r="B4898" t="inlineStr">
        <is>
          <t>Samridhi Perk Line</t>
        </is>
      </c>
      <c r="C4898" s="80" t="n">
        <v>46028</v>
      </c>
      <c r="D4898" t="inlineStr">
        <is>
          <t>Perk-HCM-3</t>
        </is>
      </c>
      <c r="E4898" t="inlineStr">
        <is>
          <t>HXX: Film Is Broken</t>
        </is>
      </c>
      <c r="F4898" t="n">
        <v>20</v>
      </c>
      <c r="G4898" t="n">
        <v>14.5641</v>
      </c>
    </row>
    <row r="4899">
      <c r="A4899" t="inlineStr">
        <is>
          <t>Daily_Minor_Stops_2026_09_18.xlsx</t>
        </is>
      </c>
      <c r="B4899" t="inlineStr">
        <is>
          <t>Samridhi Perk Line</t>
        </is>
      </c>
      <c r="C4899" s="80" t="n">
        <v>46028</v>
      </c>
      <c r="D4899" t="inlineStr">
        <is>
          <t>Perk-HCM-3</t>
        </is>
      </c>
      <c r="E4899" t="inlineStr">
        <is>
          <t>FBX: Overflow At Infeed</t>
        </is>
      </c>
      <c r="F4899" t="n">
        <v>28</v>
      </c>
      <c r="G4899" t="n">
        <v>12.64325</v>
      </c>
    </row>
    <row r="4900">
      <c r="A4900" t="inlineStr">
        <is>
          <t>Daily_Minor_Stops_2026_09_18.xlsx</t>
        </is>
      </c>
      <c r="B4900" t="inlineStr">
        <is>
          <t>Samridhi Perk Line</t>
        </is>
      </c>
      <c r="C4900" s="80" t="n">
        <v>46028</v>
      </c>
      <c r="D4900" t="inlineStr">
        <is>
          <t>Perk-HCM-4</t>
        </is>
      </c>
      <c r="E4900" t="inlineStr">
        <is>
          <t>HXX: Infeed Rejection Consecutive</t>
        </is>
      </c>
      <c r="F4900" t="n">
        <v>25</v>
      </c>
      <c r="G4900" t="n">
        <v>12.82325</v>
      </c>
    </row>
    <row r="4901">
      <c r="A4901" t="inlineStr">
        <is>
          <t>Daily_Minor_Stops_2026_09_18.xlsx</t>
        </is>
      </c>
      <c r="B4901" t="inlineStr">
        <is>
          <t>Samridhi Perk Line</t>
        </is>
      </c>
      <c r="C4901" s="80" t="n">
        <v>46028</v>
      </c>
      <c r="D4901" t="inlineStr">
        <is>
          <t>Perk-HCM-4</t>
        </is>
      </c>
      <c r="E4901" t="inlineStr">
        <is>
          <t>HXX: Film Is Broken</t>
        </is>
      </c>
      <c r="F4901" t="n">
        <v>17</v>
      </c>
      <c r="G4901" t="n">
        <v>17.61755</v>
      </c>
    </row>
    <row r="4902">
      <c r="A4902" t="inlineStr">
        <is>
          <t>Daily_Minor_Stops_2026_09_18.xlsx</t>
        </is>
      </c>
      <c r="B4902" t="inlineStr">
        <is>
          <t>Samridhi Perk Line</t>
        </is>
      </c>
      <c r="C4902" s="80" t="n">
        <v>46028</v>
      </c>
      <c r="D4902" t="inlineStr">
        <is>
          <t>Perk-HLM-1</t>
        </is>
      </c>
      <c r="E4902" t="inlineStr">
        <is>
          <t>Product jam detected at flow wrapper infeed</t>
        </is>
      </c>
      <c r="F4902" t="n">
        <v>66</v>
      </c>
      <c r="G4902" t="n">
        <v>32.1841333333333</v>
      </c>
    </row>
    <row r="4903">
      <c r="A4903" t="inlineStr">
        <is>
          <t>Daily_Minor_Stops_2026_09_18.xlsx</t>
        </is>
      </c>
      <c r="B4903" t="inlineStr">
        <is>
          <t>Samridhi Perk Line</t>
        </is>
      </c>
      <c r="C4903" s="80" t="n">
        <v>46028</v>
      </c>
      <c r="D4903" t="inlineStr">
        <is>
          <t>Perk-HLM-1</t>
        </is>
      </c>
      <c r="E4903" t="inlineStr">
        <is>
          <t>OverHeight Product Detected</t>
        </is>
      </c>
      <c r="F4903" t="n">
        <v>20</v>
      </c>
      <c r="G4903" t="n">
        <v>15.5510333333333</v>
      </c>
    </row>
    <row r="4904">
      <c r="A4904" t="inlineStr">
        <is>
          <t>Daily_Minor_Stops_2026_09_18.xlsx</t>
        </is>
      </c>
      <c r="B4904" t="inlineStr">
        <is>
          <t>Samridhi Perk Line</t>
        </is>
      </c>
      <c r="C4904" s="80" t="n">
        <v>46028</v>
      </c>
      <c r="D4904" t="inlineStr">
        <is>
          <t>Perk-HLM-2</t>
        </is>
      </c>
      <c r="E4904" t="inlineStr">
        <is>
          <t>Product jam detected at flow wrapper infeed</t>
        </is>
      </c>
      <c r="F4904" t="n">
        <v>58</v>
      </c>
      <c r="G4904" t="n">
        <v>50.4924166666667</v>
      </c>
    </row>
    <row r="4905">
      <c r="A4905" t="inlineStr">
        <is>
          <t>Daily_Minor_Stops_2026_09_18.xlsx</t>
        </is>
      </c>
      <c r="B4905" t="inlineStr">
        <is>
          <t>Samridhi Perk Line</t>
        </is>
      </c>
      <c r="C4905" s="80" t="n">
        <v>46028</v>
      </c>
      <c r="D4905" t="inlineStr">
        <is>
          <t>Perk-HLM-2</t>
        </is>
      </c>
      <c r="E4905" t="inlineStr">
        <is>
          <t>OverHeight Product Detected</t>
        </is>
      </c>
      <c r="F4905" t="n">
        <v>91</v>
      </c>
      <c r="G4905" t="n">
        <v>57.34605</v>
      </c>
    </row>
    <row r="4906">
      <c r="A4906" t="inlineStr">
        <is>
          <t>Daily_Minor_Stops_2026_09_18.xlsx</t>
        </is>
      </c>
      <c r="B4906" t="inlineStr">
        <is>
          <t>Samridhi Perk Line</t>
        </is>
      </c>
      <c r="C4906" s="80" t="n">
        <v>46028</v>
      </c>
      <c r="D4906" t="inlineStr">
        <is>
          <t>Perk-TTLi-1</t>
        </is>
      </c>
      <c r="E4906" t="inlineStr">
        <is>
          <t>FOR/BP11: Hand Over Of Blank Failed</t>
        </is>
      </c>
      <c r="F4906" t="n">
        <v>16</v>
      </c>
      <c r="G4906" t="n">
        <v>14.5301833333333</v>
      </c>
    </row>
    <row r="4907">
      <c r="A4907" t="inlineStr">
        <is>
          <t>Daily_Minor_Stops_2026_09_18.xlsx</t>
        </is>
      </c>
      <c r="B4907" t="inlineStr">
        <is>
          <t>Samridhi Perk Line</t>
        </is>
      </c>
      <c r="C4907" s="80" t="n">
        <v>46028</v>
      </c>
      <c r="D4907" t="inlineStr">
        <is>
          <t>Perk-TTLi-1</t>
        </is>
      </c>
      <c r="E4907" t="inlineStr">
        <is>
          <t>CLO/CDC11: Pusher / Actuator Not ON Time</t>
        </is>
      </c>
      <c r="F4907" t="n">
        <v>5</v>
      </c>
      <c r="G4907" t="n">
        <v>5.38446666666667</v>
      </c>
    </row>
    <row r="4908">
      <c r="A4908" t="inlineStr">
        <is>
          <t>Daily_Minor_Stops_2026_09_18.xlsx</t>
        </is>
      </c>
      <c r="B4908" t="inlineStr">
        <is>
          <t>Samridhi Perk Line</t>
        </is>
      </c>
      <c r="C4908" s="80" t="n">
        <v>46028</v>
      </c>
      <c r="D4908" t="inlineStr">
        <is>
          <t>Perk-TTLi-2</t>
        </is>
      </c>
      <c r="E4908" t="inlineStr">
        <is>
          <t>FOR/BP11: Hand Over Of Blank Failed</t>
        </is>
      </c>
      <c r="F4908" t="n">
        <v>9</v>
      </c>
      <c r="G4908" t="n">
        <v>7.62145</v>
      </c>
    </row>
    <row r="4909">
      <c r="A4909" t="inlineStr">
        <is>
          <t>Daily_Minor_Stops_2026_09_18.xlsx</t>
        </is>
      </c>
      <c r="B4909" t="inlineStr">
        <is>
          <t>Samridhi Perk Line</t>
        </is>
      </c>
      <c r="C4909" s="80" t="n">
        <v>46028</v>
      </c>
      <c r="D4909" t="inlineStr">
        <is>
          <t>Perk-TTLi-2</t>
        </is>
      </c>
      <c r="E4909" t="inlineStr">
        <is>
          <t>CLO/CT11: Axis1 Position Error</t>
        </is>
      </c>
      <c r="F4909" t="n">
        <v>6</v>
      </c>
      <c r="G4909" t="n">
        <v>10.3097333333333</v>
      </c>
    </row>
    <row r="4910">
      <c r="A4910" t="inlineStr">
        <is>
          <t>Daily_Minor_Stops_2026_09_18.xlsx</t>
        </is>
      </c>
      <c r="B4910" t="inlineStr">
        <is>
          <t>Samridhi Perk Line</t>
        </is>
      </c>
      <c r="C4910" s="80" t="n">
        <v>46028</v>
      </c>
      <c r="D4910" t="inlineStr">
        <is>
          <t>Perk-TTLi-3</t>
        </is>
      </c>
      <c r="E4910" t="inlineStr">
        <is>
          <t>FOR/FT11: Hand Over Failure Of Tray</t>
        </is>
      </c>
      <c r="F4910" t="n">
        <v>6</v>
      </c>
      <c r="G4910" t="n">
        <v>17.4432666666667</v>
      </c>
    </row>
    <row r="4911">
      <c r="A4911" t="inlineStr">
        <is>
          <t>Daily_Minor_Stops_2026_09_18.xlsx</t>
        </is>
      </c>
      <c r="B4911" t="inlineStr">
        <is>
          <t>Samridhi Perk Line</t>
        </is>
      </c>
      <c r="C4911" s="80" t="n">
        <v>46028</v>
      </c>
      <c r="D4911" t="inlineStr">
        <is>
          <t>Perk-TTLi-3</t>
        </is>
      </c>
      <c r="E4911" t="inlineStr">
        <is>
          <t>CLO/CT11: Axis1 Position Error</t>
        </is>
      </c>
      <c r="F4911" t="n">
        <v>13</v>
      </c>
      <c r="G4911" t="n">
        <v>22.8273</v>
      </c>
    </row>
    <row r="4912">
      <c r="A4912" t="inlineStr">
        <is>
          <t>Daily_Minor_Stops_2026_09_18.xlsx</t>
        </is>
      </c>
      <c r="B4912" t="inlineStr">
        <is>
          <t>Samridhi Perk Line</t>
        </is>
      </c>
      <c r="C4912" s="80" t="n">
        <v>46028</v>
      </c>
      <c r="D4912" t="inlineStr">
        <is>
          <t>Perk-TTLi-4</t>
        </is>
      </c>
      <c r="E4912" t="inlineStr">
        <is>
          <t>LOD/SAF: Safety Circuit Not Ready</t>
        </is>
      </c>
      <c r="F4912" t="n">
        <v>2</v>
      </c>
      <c r="G4912" t="n">
        <v>0.194766666666667</v>
      </c>
    </row>
    <row r="4913">
      <c r="A4913" t="inlineStr">
        <is>
          <t>Daily_Minor_Stops_2026_09_18.xlsx</t>
        </is>
      </c>
      <c r="B4913" t="inlineStr">
        <is>
          <t>Samridhi Perk Line</t>
        </is>
      </c>
      <c r="C4913" s="80" t="n">
        <v>46029</v>
      </c>
      <c r="D4913" t="inlineStr">
        <is>
          <t>Perk-HCM-1</t>
        </is>
      </c>
      <c r="E4913" t="inlineStr">
        <is>
          <t>HXX: Film Tracking Control Film</t>
        </is>
      </c>
      <c r="F4913" t="n">
        <v>38</v>
      </c>
      <c r="G4913" t="n">
        <v>17.2632</v>
      </c>
    </row>
    <row r="4914">
      <c r="A4914" t="inlineStr">
        <is>
          <t>Daily_Minor_Stops_2026_09_18.xlsx</t>
        </is>
      </c>
      <c r="B4914" t="inlineStr">
        <is>
          <t>Samridhi Perk Line</t>
        </is>
      </c>
      <c r="C4914" s="80" t="n">
        <v>46029</v>
      </c>
      <c r="D4914" t="inlineStr">
        <is>
          <t>Perk-HCM-1</t>
        </is>
      </c>
      <c r="E4914" t="inlineStr">
        <is>
          <t>FBX: Jam At Infeed</t>
        </is>
      </c>
      <c r="F4914" t="n">
        <v>26</v>
      </c>
      <c r="G4914" t="n">
        <v>10.3157666666667</v>
      </c>
    </row>
    <row r="4915">
      <c r="A4915" t="inlineStr">
        <is>
          <t>Daily_Minor_Stops_2026_09_18.xlsx</t>
        </is>
      </c>
      <c r="B4915" t="inlineStr">
        <is>
          <t>Samridhi Perk Line</t>
        </is>
      </c>
      <c r="C4915" s="80" t="n">
        <v>46029</v>
      </c>
      <c r="D4915" t="inlineStr">
        <is>
          <t>Perk-HCM-2</t>
        </is>
      </c>
      <c r="E4915" t="inlineStr">
        <is>
          <t>FBX: Overflow At Infeed</t>
        </is>
      </c>
      <c r="F4915" t="n">
        <v>12</v>
      </c>
      <c r="G4915" t="n">
        <v>9.9152</v>
      </c>
    </row>
    <row r="4916">
      <c r="A4916" t="inlineStr">
        <is>
          <t>Daily_Minor_Stops_2026_09_18.xlsx</t>
        </is>
      </c>
      <c r="B4916" t="inlineStr">
        <is>
          <t>Samridhi Perk Line</t>
        </is>
      </c>
      <c r="C4916" s="80" t="n">
        <v>46029</v>
      </c>
      <c r="D4916" t="inlineStr">
        <is>
          <t>Perk-HCM-2</t>
        </is>
      </c>
      <c r="E4916" t="inlineStr">
        <is>
          <t>FBX: Jam At Infeed</t>
        </is>
      </c>
      <c r="F4916" t="n">
        <v>34</v>
      </c>
      <c r="G4916" t="n">
        <v>14.5974333333333</v>
      </c>
    </row>
    <row r="4917">
      <c r="A4917" t="inlineStr">
        <is>
          <t>Daily_Minor_Stops_2026_09_18.xlsx</t>
        </is>
      </c>
      <c r="B4917" t="inlineStr">
        <is>
          <t>Samridhi Perk Line</t>
        </is>
      </c>
      <c r="C4917" s="80" t="n">
        <v>46029</v>
      </c>
      <c r="D4917" t="inlineStr">
        <is>
          <t>Perk-HCM-3</t>
        </is>
      </c>
      <c r="E4917" t="inlineStr">
        <is>
          <t>HXX: Infeed Rejection Consecutive</t>
        </is>
      </c>
      <c r="F4917" t="n">
        <v>25</v>
      </c>
      <c r="G4917" t="n">
        <v>10.49385</v>
      </c>
    </row>
    <row r="4918">
      <c r="A4918" t="inlineStr">
        <is>
          <t>Daily_Minor_Stops_2026_09_18.xlsx</t>
        </is>
      </c>
      <c r="B4918" t="inlineStr">
        <is>
          <t>Samridhi Perk Line</t>
        </is>
      </c>
      <c r="C4918" s="80" t="n">
        <v>46029</v>
      </c>
      <c r="D4918" t="inlineStr">
        <is>
          <t>Perk-HCM-3</t>
        </is>
      </c>
      <c r="E4918" t="inlineStr">
        <is>
          <t>FBX: Overflow At Infeed</t>
        </is>
      </c>
      <c r="F4918" t="n">
        <v>40</v>
      </c>
      <c r="G4918" t="n">
        <v>15.9434</v>
      </c>
    </row>
    <row r="4919">
      <c r="A4919" t="inlineStr">
        <is>
          <t>Daily_Minor_Stops_2026_09_18.xlsx</t>
        </is>
      </c>
      <c r="B4919" t="inlineStr">
        <is>
          <t>Samridhi Perk Line</t>
        </is>
      </c>
      <c r="C4919" s="80" t="n">
        <v>46029</v>
      </c>
      <c r="D4919" t="inlineStr">
        <is>
          <t>Perk-HCM-4</t>
        </is>
      </c>
      <c r="E4919" t="inlineStr">
        <is>
          <t>HXX: Infeed Rejection Consecutive</t>
        </is>
      </c>
      <c r="F4919" t="n">
        <v>24</v>
      </c>
      <c r="G4919" t="n">
        <v>10.0102166666667</v>
      </c>
    </row>
    <row r="4920">
      <c r="A4920" t="inlineStr">
        <is>
          <t>Daily_Minor_Stops_2026_09_18.xlsx</t>
        </is>
      </c>
      <c r="B4920" t="inlineStr">
        <is>
          <t>Samridhi Perk Line</t>
        </is>
      </c>
      <c r="C4920" s="80" t="n">
        <v>46029</v>
      </c>
      <c r="D4920" t="inlineStr">
        <is>
          <t>Perk-HCM-4</t>
        </is>
      </c>
      <c r="E4920" t="inlineStr">
        <is>
          <t>FBX: Jam At Infeed</t>
        </is>
      </c>
      <c r="F4920" t="n">
        <v>24</v>
      </c>
      <c r="G4920" t="n">
        <v>8.13035</v>
      </c>
    </row>
    <row r="4921">
      <c r="A4921" t="inlineStr">
        <is>
          <t>Daily_Minor_Stops_2026_09_18.xlsx</t>
        </is>
      </c>
      <c r="B4921" t="inlineStr">
        <is>
          <t>Samridhi Perk Line</t>
        </is>
      </c>
      <c r="C4921" s="80" t="n">
        <v>46029</v>
      </c>
      <c r="D4921" t="inlineStr">
        <is>
          <t>Perk-HLM-1</t>
        </is>
      </c>
      <c r="E4921" t="inlineStr">
        <is>
          <t>Product jam detected at flow wrapper infeed</t>
        </is>
      </c>
      <c r="F4921" t="n">
        <v>74</v>
      </c>
      <c r="G4921" t="n">
        <v>46.1303833333333</v>
      </c>
    </row>
    <row r="4922">
      <c r="A4922" t="inlineStr">
        <is>
          <t>Daily_Minor_Stops_2026_09_18.xlsx</t>
        </is>
      </c>
      <c r="B4922" t="inlineStr">
        <is>
          <t>Samridhi Perk Line</t>
        </is>
      </c>
      <c r="C4922" s="80" t="n">
        <v>46029</v>
      </c>
      <c r="D4922" t="inlineStr">
        <is>
          <t>Perk-HLM-1</t>
        </is>
      </c>
      <c r="E4922" t="inlineStr">
        <is>
          <t>OverHeight Product Detected</t>
        </is>
      </c>
      <c r="F4922" t="n">
        <v>19</v>
      </c>
      <c r="G4922" t="n">
        <v>10.2</v>
      </c>
    </row>
    <row r="4923">
      <c r="A4923" t="inlineStr">
        <is>
          <t>Daily_Minor_Stops_2026_09_18.xlsx</t>
        </is>
      </c>
      <c r="B4923" t="inlineStr">
        <is>
          <t>Samridhi Perk Line</t>
        </is>
      </c>
      <c r="C4923" s="80" t="n">
        <v>46029</v>
      </c>
      <c r="D4923" t="inlineStr">
        <is>
          <t>Perk-HLM-2</t>
        </is>
      </c>
      <c r="E4923" t="inlineStr">
        <is>
          <t>Product jam detected at flow wrapper infeed</t>
        </is>
      </c>
      <c r="F4923" t="n">
        <v>44</v>
      </c>
      <c r="G4923" t="n">
        <v>36.3250666666667</v>
      </c>
    </row>
    <row r="4924">
      <c r="A4924" t="inlineStr">
        <is>
          <t>Daily_Minor_Stops_2026_09_18.xlsx</t>
        </is>
      </c>
      <c r="B4924" t="inlineStr">
        <is>
          <t>Samridhi Perk Line</t>
        </is>
      </c>
      <c r="C4924" s="80" t="n">
        <v>46029</v>
      </c>
      <c r="D4924" t="inlineStr">
        <is>
          <t>Perk-HLM-2</t>
        </is>
      </c>
      <c r="E4924" t="inlineStr">
        <is>
          <t>OverHeight Product Detected</t>
        </is>
      </c>
      <c r="F4924" t="n">
        <v>68</v>
      </c>
      <c r="G4924" t="n">
        <v>63.5623</v>
      </c>
    </row>
    <row r="4925">
      <c r="A4925" t="inlineStr">
        <is>
          <t>Daily_Minor_Stops_2026_09_18.xlsx</t>
        </is>
      </c>
      <c r="B4925" t="inlineStr">
        <is>
          <t>Samridhi Perk Line</t>
        </is>
      </c>
      <c r="C4925" s="80" t="n">
        <v>46029</v>
      </c>
      <c r="D4925" t="inlineStr">
        <is>
          <t>Perk-TTLi-1</t>
        </is>
      </c>
      <c r="E4925" t="inlineStr">
        <is>
          <t>LOD/PGR11: Train Reached Estop Distance</t>
        </is>
      </c>
      <c r="F4925" t="n">
        <v>5</v>
      </c>
      <c r="G4925" t="n">
        <v>1.27843333333333</v>
      </c>
    </row>
    <row r="4926">
      <c r="A4926" t="inlineStr">
        <is>
          <t>Daily_Minor_Stops_2026_09_18.xlsx</t>
        </is>
      </c>
      <c r="B4926" t="inlineStr">
        <is>
          <t>Samridhi Perk Line</t>
        </is>
      </c>
      <c r="C4926" s="80" t="n">
        <v>46029</v>
      </c>
      <c r="D4926" t="inlineStr">
        <is>
          <t>Perk-TTLi-1</t>
        </is>
      </c>
      <c r="E4926" t="inlineStr">
        <is>
          <t>FOR/BP11: Hand Over Of Blank Failed</t>
        </is>
      </c>
      <c r="F4926" t="n">
        <v>11</v>
      </c>
      <c r="G4926" t="n">
        <v>5.33611666666667</v>
      </c>
    </row>
    <row r="4927">
      <c r="A4927" t="inlineStr">
        <is>
          <t>Daily_Minor_Stops_2026_09_18.xlsx</t>
        </is>
      </c>
      <c r="B4927" t="inlineStr">
        <is>
          <t>Samridhi Perk Line</t>
        </is>
      </c>
      <c r="C4927" s="80" t="n">
        <v>46029</v>
      </c>
      <c r="D4927" t="inlineStr">
        <is>
          <t>Perk-TTLi-2</t>
        </is>
      </c>
      <c r="E4927" t="inlineStr">
        <is>
          <t>FOR/BP11: Hand Over Of Blank Failed</t>
        </is>
      </c>
      <c r="F4927" t="n">
        <v>13</v>
      </c>
      <c r="G4927" t="n">
        <v>6.70173333333333</v>
      </c>
    </row>
    <row r="4928">
      <c r="A4928" t="inlineStr">
        <is>
          <t>Daily_Minor_Stops_2026_09_18.xlsx</t>
        </is>
      </c>
      <c r="B4928" t="inlineStr">
        <is>
          <t>Samridhi Perk Line</t>
        </is>
      </c>
      <c r="C4928" s="80" t="n">
        <v>46029</v>
      </c>
      <c r="D4928" t="inlineStr">
        <is>
          <t>Perk-TTLi-2</t>
        </is>
      </c>
      <c r="E4928" t="inlineStr">
        <is>
          <t>CLO/CT11: Axis1 Position Error</t>
        </is>
      </c>
      <c r="F4928" t="n">
        <v>29</v>
      </c>
      <c r="G4928" t="n">
        <v>150.429916666667</v>
      </c>
    </row>
    <row r="4929">
      <c r="A4929" t="inlineStr">
        <is>
          <t>Daily_Minor_Stops_2026_09_18.xlsx</t>
        </is>
      </c>
      <c r="B4929" t="inlineStr">
        <is>
          <t>Samridhi Perk Line</t>
        </is>
      </c>
      <c r="C4929" s="80" t="n">
        <v>46029</v>
      </c>
      <c r="D4929" t="inlineStr">
        <is>
          <t>Perk-TTLi-3</t>
        </is>
      </c>
      <c r="E4929" t="inlineStr">
        <is>
          <t>FOR/BP11: Hand Over Of Blank Failed</t>
        </is>
      </c>
      <c r="F4929" t="n">
        <v>4</v>
      </c>
      <c r="G4929" t="n">
        <v>80.1586166666667</v>
      </c>
    </row>
    <row r="4930">
      <c r="A4930" t="inlineStr">
        <is>
          <t>Daily_Minor_Stops_2026_09_18.xlsx</t>
        </is>
      </c>
      <c r="B4930" t="inlineStr">
        <is>
          <t>Samridhi Perk Line</t>
        </is>
      </c>
      <c r="C4930" s="80" t="n">
        <v>46029</v>
      </c>
      <c r="D4930" t="inlineStr">
        <is>
          <t>Perk-TTLi-3</t>
        </is>
      </c>
      <c r="E4930" t="inlineStr">
        <is>
          <t>CLO/CT11: Axis1 Position Error</t>
        </is>
      </c>
      <c r="F4930" t="n">
        <v>4</v>
      </c>
      <c r="G4930" t="n">
        <v>7.79991666666667</v>
      </c>
    </row>
    <row r="4931">
      <c r="A4931" t="inlineStr">
        <is>
          <t>Daily_Minor_Stops_2026_09_18.xlsx</t>
        </is>
      </c>
      <c r="B4931" t="inlineStr">
        <is>
          <t>Samridhi Perk Line</t>
        </is>
      </c>
      <c r="C4931" s="80" t="n">
        <v>46029</v>
      </c>
      <c r="D4931" t="inlineStr">
        <is>
          <t>Perk-TTLi-4</t>
        </is>
      </c>
      <c r="E4931" t="inlineStr">
        <is>
          <t>LOD/EM: Emergency Stop Button 1</t>
        </is>
      </c>
      <c r="F4931" t="n">
        <v>2</v>
      </c>
      <c r="G4931" t="n">
        <v>1.60201666666667</v>
      </c>
    </row>
    <row r="4932">
      <c r="A4932" t="inlineStr">
        <is>
          <t>Daily_Minor_Stops_2026_09_18.xlsx</t>
        </is>
      </c>
      <c r="B4932" t="inlineStr">
        <is>
          <t>Samridhi Perk Line</t>
        </is>
      </c>
      <c r="C4932" s="80" t="n">
        <v>46030</v>
      </c>
      <c r="D4932" t="inlineStr">
        <is>
          <t>Perk-HCM-1</t>
        </is>
      </c>
      <c r="E4932" t="inlineStr">
        <is>
          <t>HXX: Film Tracking Control Film</t>
        </is>
      </c>
      <c r="F4932" t="n">
        <v>127</v>
      </c>
      <c r="G4932" t="n">
        <v>64.9503</v>
      </c>
    </row>
    <row r="4933">
      <c r="A4933" t="inlineStr">
        <is>
          <t>Daily_Minor_Stops_2026_09_18.xlsx</t>
        </is>
      </c>
      <c r="B4933" t="inlineStr">
        <is>
          <t>Samridhi Perk Line</t>
        </is>
      </c>
      <c r="C4933" s="80" t="n">
        <v>46030</v>
      </c>
      <c r="D4933" t="inlineStr">
        <is>
          <t>Perk-HCM-1</t>
        </is>
      </c>
      <c r="E4933" t="inlineStr">
        <is>
          <t>FBX: Jam At Infeed</t>
        </is>
      </c>
      <c r="F4933" t="n">
        <v>44</v>
      </c>
      <c r="G4933" t="n">
        <v>21.72335</v>
      </c>
    </row>
    <row r="4934">
      <c r="A4934" t="inlineStr">
        <is>
          <t>Daily_Minor_Stops_2026_09_18.xlsx</t>
        </is>
      </c>
      <c r="B4934" t="inlineStr">
        <is>
          <t>Samridhi Perk Line</t>
        </is>
      </c>
      <c r="C4934" s="80" t="n">
        <v>46030</v>
      </c>
      <c r="D4934" t="inlineStr">
        <is>
          <t>Perk-HCM-2</t>
        </is>
      </c>
      <c r="E4934" t="inlineStr">
        <is>
          <t>FBX: Overflow At Infeed</t>
        </is>
      </c>
      <c r="F4934" t="n">
        <v>20</v>
      </c>
      <c r="G4934" t="n">
        <v>7.53775</v>
      </c>
    </row>
    <row r="4935">
      <c r="A4935" t="inlineStr">
        <is>
          <t>Daily_Minor_Stops_2026_09_18.xlsx</t>
        </is>
      </c>
      <c r="B4935" t="inlineStr">
        <is>
          <t>Samridhi Perk Line</t>
        </is>
      </c>
      <c r="C4935" s="80" t="n">
        <v>46030</v>
      </c>
      <c r="D4935" t="inlineStr">
        <is>
          <t>Perk-HCM-2</t>
        </is>
      </c>
      <c r="E4935" t="inlineStr">
        <is>
          <t>FBX: Jam At Infeed</t>
        </is>
      </c>
      <c r="F4935" t="n">
        <v>44</v>
      </c>
      <c r="G4935" t="n">
        <v>17.6365833333333</v>
      </c>
    </row>
    <row r="4936">
      <c r="A4936" t="inlineStr">
        <is>
          <t>Daily_Minor_Stops_2026_09_18.xlsx</t>
        </is>
      </c>
      <c r="B4936" t="inlineStr">
        <is>
          <t>Samridhi Perk Line</t>
        </is>
      </c>
      <c r="C4936" s="80" t="n">
        <v>46030</v>
      </c>
      <c r="D4936" t="inlineStr">
        <is>
          <t>Perk-HCM-3</t>
        </is>
      </c>
      <c r="E4936" t="inlineStr">
        <is>
          <t>HXX: Infeed Rejection Consecutive</t>
        </is>
      </c>
      <c r="F4936" t="n">
        <v>20</v>
      </c>
      <c r="G4936" t="n">
        <v>6.71695</v>
      </c>
    </row>
    <row r="4937">
      <c r="A4937" t="inlineStr">
        <is>
          <t>Daily_Minor_Stops_2026_09_18.xlsx</t>
        </is>
      </c>
      <c r="B4937" t="inlineStr">
        <is>
          <t>Samridhi Perk Line</t>
        </is>
      </c>
      <c r="C4937" s="80" t="n">
        <v>46030</v>
      </c>
      <c r="D4937" t="inlineStr">
        <is>
          <t>Perk-HCM-3</t>
        </is>
      </c>
      <c r="E4937" t="inlineStr">
        <is>
          <t>FBX: Overflow At Infeed</t>
        </is>
      </c>
      <c r="F4937" t="n">
        <v>36</v>
      </c>
      <c r="G4937" t="n">
        <v>18.7345333333333</v>
      </c>
    </row>
    <row r="4938">
      <c r="A4938" t="inlineStr">
        <is>
          <t>Daily_Minor_Stops_2026_09_18.xlsx</t>
        </is>
      </c>
      <c r="B4938" t="inlineStr">
        <is>
          <t>Samridhi Perk Line</t>
        </is>
      </c>
      <c r="C4938" s="80" t="n">
        <v>46030</v>
      </c>
      <c r="D4938" t="inlineStr">
        <is>
          <t>Perk-HCM-4</t>
        </is>
      </c>
      <c r="E4938" t="inlineStr">
        <is>
          <t>FBX: Overflow At Infeed</t>
        </is>
      </c>
      <c r="F4938" t="n">
        <v>28</v>
      </c>
      <c r="G4938" t="n">
        <v>8.948266666666671</v>
      </c>
    </row>
    <row r="4939">
      <c r="A4939" t="inlineStr">
        <is>
          <t>Daily_Minor_Stops_2026_09_18.xlsx</t>
        </is>
      </c>
      <c r="B4939" t="inlineStr">
        <is>
          <t>Samridhi Perk Line</t>
        </is>
      </c>
      <c r="C4939" s="80" t="n">
        <v>46030</v>
      </c>
      <c r="D4939" t="inlineStr">
        <is>
          <t>Perk-HCM-4</t>
        </is>
      </c>
      <c r="E4939" t="inlineStr">
        <is>
          <t>FBX: Jam At Infeed</t>
        </is>
      </c>
      <c r="F4939" t="n">
        <v>43</v>
      </c>
      <c r="G4939" t="n">
        <v>54.5039166666667</v>
      </c>
    </row>
    <row r="4940">
      <c r="A4940" t="inlineStr">
        <is>
          <t>Daily_Minor_Stops_2026_09_18.xlsx</t>
        </is>
      </c>
      <c r="B4940" t="inlineStr">
        <is>
          <t>Samridhi Perk Line</t>
        </is>
      </c>
      <c r="C4940" s="80" t="n">
        <v>46030</v>
      </c>
      <c r="D4940" t="inlineStr">
        <is>
          <t>Perk-HLM-1</t>
        </is>
      </c>
      <c r="E4940" t="inlineStr">
        <is>
          <t>Product jam detected at flow wrapper infeed</t>
        </is>
      </c>
      <c r="F4940" t="n">
        <v>70</v>
      </c>
      <c r="G4940" t="n">
        <v>45.3622833333333</v>
      </c>
    </row>
    <row r="4941">
      <c r="A4941" t="inlineStr">
        <is>
          <t>Daily_Minor_Stops_2026_09_18.xlsx</t>
        </is>
      </c>
      <c r="B4941" t="inlineStr">
        <is>
          <t>Samridhi Perk Line</t>
        </is>
      </c>
      <c r="C4941" s="80" t="n">
        <v>46030</v>
      </c>
      <c r="D4941" t="inlineStr">
        <is>
          <t>Perk-HLM-1</t>
        </is>
      </c>
      <c r="E4941" t="inlineStr">
        <is>
          <t>OverHeight Product Detected</t>
        </is>
      </c>
      <c r="F4941" t="n">
        <v>17</v>
      </c>
      <c r="G4941" t="n">
        <v>9.806749999999999</v>
      </c>
    </row>
    <row r="4942">
      <c r="A4942" t="inlineStr">
        <is>
          <t>Daily_Minor_Stops_2026_09_18.xlsx</t>
        </is>
      </c>
      <c r="B4942" t="inlineStr">
        <is>
          <t>Samridhi Perk Line</t>
        </is>
      </c>
      <c r="C4942" s="80" t="n">
        <v>46030</v>
      </c>
      <c r="D4942" t="inlineStr">
        <is>
          <t>Perk-HLM-2</t>
        </is>
      </c>
      <c r="E4942" t="inlineStr">
        <is>
          <t>Product jam detected at flow wrapper infeed</t>
        </is>
      </c>
      <c r="F4942" t="n">
        <v>36</v>
      </c>
      <c r="G4942" t="n">
        <v>41.216</v>
      </c>
    </row>
    <row r="4943">
      <c r="A4943" t="inlineStr">
        <is>
          <t>Daily_Minor_Stops_2026_09_18.xlsx</t>
        </is>
      </c>
      <c r="B4943" t="inlineStr">
        <is>
          <t>Samridhi Perk Line</t>
        </is>
      </c>
      <c r="C4943" s="80" t="n">
        <v>46030</v>
      </c>
      <c r="D4943" t="inlineStr">
        <is>
          <t>Perk-HLM-2</t>
        </is>
      </c>
      <c r="E4943" t="inlineStr">
        <is>
          <t>OverHeight Product Detected</t>
        </is>
      </c>
      <c r="F4943" t="n">
        <v>29</v>
      </c>
      <c r="G4943" t="n">
        <v>32.5574166666667</v>
      </c>
    </row>
    <row r="4944">
      <c r="A4944" t="inlineStr">
        <is>
          <t>Daily_Minor_Stops_2026_09_18.xlsx</t>
        </is>
      </c>
      <c r="B4944" t="inlineStr">
        <is>
          <t>Samridhi Perk Line</t>
        </is>
      </c>
      <c r="C4944" s="80" t="n">
        <v>46030</v>
      </c>
      <c r="D4944" t="inlineStr">
        <is>
          <t>Perk-TTLi-1</t>
        </is>
      </c>
      <c r="E4944" t="inlineStr">
        <is>
          <t>FOR/BP11: Hand Over Of Blank Failed</t>
        </is>
      </c>
      <c r="F4944" t="n">
        <v>20</v>
      </c>
      <c r="G4944" t="n">
        <v>8.400133333333329</v>
      </c>
    </row>
    <row r="4945">
      <c r="A4945" t="inlineStr">
        <is>
          <t>Daily_Minor_Stops_2026_09_18.xlsx</t>
        </is>
      </c>
      <c r="B4945" t="inlineStr">
        <is>
          <t>Samridhi Perk Line</t>
        </is>
      </c>
      <c r="C4945" s="80" t="n">
        <v>46030</v>
      </c>
      <c r="D4945" t="inlineStr">
        <is>
          <t>Perk-TTLi-1</t>
        </is>
      </c>
      <c r="E4945" t="inlineStr">
        <is>
          <t>CLO/CT11: Axis1 Position Error</t>
        </is>
      </c>
      <c r="F4945" t="n">
        <v>8</v>
      </c>
      <c r="G4945" t="n">
        <v>4.49038333333333</v>
      </c>
    </row>
    <row r="4946">
      <c r="A4946" t="inlineStr">
        <is>
          <t>Daily_Minor_Stops_2026_09_18.xlsx</t>
        </is>
      </c>
      <c r="B4946" t="inlineStr">
        <is>
          <t>Samridhi Perk Line</t>
        </is>
      </c>
      <c r="C4946" s="80" t="n">
        <v>46030</v>
      </c>
      <c r="D4946" t="inlineStr">
        <is>
          <t>Perk-TTLi-2</t>
        </is>
      </c>
      <c r="E4946" t="inlineStr">
        <is>
          <t>FOR/FT11: Hand Over Failure Of Tray</t>
        </is>
      </c>
      <c r="F4946" t="n">
        <v>12</v>
      </c>
      <c r="G4946" t="n">
        <v>16.11985</v>
      </c>
    </row>
    <row r="4947">
      <c r="A4947" t="inlineStr">
        <is>
          <t>Daily_Minor_Stops_2026_09_18.xlsx</t>
        </is>
      </c>
      <c r="B4947" t="inlineStr">
        <is>
          <t>Samridhi Perk Line</t>
        </is>
      </c>
      <c r="C4947" s="80" t="n">
        <v>46030</v>
      </c>
      <c r="D4947" t="inlineStr">
        <is>
          <t>Perk-TTLi-2</t>
        </is>
      </c>
      <c r="E4947" t="inlineStr">
        <is>
          <t>FOR/BP11: Hand Over Of Blank Failed</t>
        </is>
      </c>
      <c r="F4947" t="n">
        <v>17</v>
      </c>
      <c r="G4947" t="n">
        <v>10.3894833333333</v>
      </c>
    </row>
    <row r="4948">
      <c r="A4948" t="inlineStr">
        <is>
          <t>Daily_Minor_Stops_2026_09_18.xlsx</t>
        </is>
      </c>
      <c r="B4948" t="inlineStr">
        <is>
          <t>Samridhi Perk Line</t>
        </is>
      </c>
      <c r="C4948" s="80" t="n">
        <v>46030</v>
      </c>
      <c r="D4948" t="inlineStr">
        <is>
          <t>Perk-TTLi-3</t>
        </is>
      </c>
      <c r="E4948" t="inlineStr">
        <is>
          <t>LOD/TGR11: Robot-Gripper Sensor Fault</t>
        </is>
      </c>
      <c r="F4948" t="n">
        <v>8</v>
      </c>
      <c r="G4948" t="n">
        <v>3.44365</v>
      </c>
    </row>
    <row r="4949">
      <c r="A4949" t="inlineStr">
        <is>
          <t>Daily_Minor_Stops_2026_09_18.xlsx</t>
        </is>
      </c>
      <c r="B4949" t="inlineStr">
        <is>
          <t>Samridhi Perk Line</t>
        </is>
      </c>
      <c r="C4949" s="80" t="n">
        <v>46030</v>
      </c>
      <c r="D4949" t="inlineStr">
        <is>
          <t>Perk-TTLi-3</t>
        </is>
      </c>
      <c r="E4949" t="inlineStr">
        <is>
          <t>FOR/FT11: Hand Over Failure Of Tray</t>
        </is>
      </c>
      <c r="F4949" t="n">
        <v>17</v>
      </c>
      <c r="G4949" t="n">
        <v>12.27715</v>
      </c>
    </row>
    <row r="4950">
      <c r="A4950" t="inlineStr">
        <is>
          <t>Daily_Minor_Stops_2026_09_18.xlsx</t>
        </is>
      </c>
      <c r="B4950" t="inlineStr">
        <is>
          <t>Samridhi Perk Line</t>
        </is>
      </c>
      <c r="C4950" s="80" t="n">
        <v>46030</v>
      </c>
      <c r="D4950" t="inlineStr">
        <is>
          <t>Perk-TTLi-4</t>
        </is>
      </c>
      <c r="E4950" t="inlineStr">
        <is>
          <t>LOD/EM: Emergency Stop HMI 11</t>
        </is>
      </c>
      <c r="F4950" t="n">
        <v>9</v>
      </c>
      <c r="G4950" t="n">
        <v>10.19385</v>
      </c>
    </row>
    <row r="4951">
      <c r="A4951" t="inlineStr">
        <is>
          <t>Daily_Minor_Stops_2026_09_18.xlsx</t>
        </is>
      </c>
      <c r="B4951" t="inlineStr">
        <is>
          <t>Samridhi Perk Line</t>
        </is>
      </c>
      <c r="C4951" s="80" t="n">
        <v>46030</v>
      </c>
      <c r="D4951" t="inlineStr">
        <is>
          <t>Perk-TTLi-4</t>
        </is>
      </c>
      <c r="E4951" t="inlineStr">
        <is>
          <t>LOD/DOR: Door 3 Not Locked</t>
        </is>
      </c>
      <c r="F4951" t="n">
        <v>2</v>
      </c>
      <c r="G4951" t="n">
        <v>0.118833333333333</v>
      </c>
    </row>
    <row r="4952">
      <c r="A4952" t="inlineStr">
        <is>
          <t>Daily_Minor_Stops_2026_09_18.xlsx</t>
        </is>
      </c>
      <c r="B4952" t="inlineStr">
        <is>
          <t>Samridhi Perk Line</t>
        </is>
      </c>
      <c r="C4952" s="80" t="n">
        <v>46031</v>
      </c>
      <c r="D4952" t="inlineStr">
        <is>
          <t>Perk-HCM-1</t>
        </is>
      </c>
      <c r="E4952" t="inlineStr">
        <is>
          <t>HXX: Film Tracking Control Film</t>
        </is>
      </c>
      <c r="F4952" t="n">
        <v>92</v>
      </c>
      <c r="G4952" t="n">
        <v>55.6493666666667</v>
      </c>
    </row>
    <row r="4953">
      <c r="A4953" t="inlineStr">
        <is>
          <t>Daily_Minor_Stops_2026_09_18.xlsx</t>
        </is>
      </c>
      <c r="B4953" t="inlineStr">
        <is>
          <t>Samridhi Perk Line</t>
        </is>
      </c>
      <c r="C4953" s="80" t="n">
        <v>46031</v>
      </c>
      <c r="D4953" t="inlineStr">
        <is>
          <t>Perk-HCM-1</t>
        </is>
      </c>
      <c r="E4953" t="inlineStr">
        <is>
          <t>FBX: Jam At Infeed</t>
        </is>
      </c>
      <c r="F4953" t="n">
        <v>32</v>
      </c>
      <c r="G4953" t="n">
        <v>15.7074166666667</v>
      </c>
    </row>
    <row r="4954">
      <c r="A4954" t="inlineStr">
        <is>
          <t>Daily_Minor_Stops_2026_09_18.xlsx</t>
        </is>
      </c>
      <c r="B4954" t="inlineStr">
        <is>
          <t>Samridhi Perk Line</t>
        </is>
      </c>
      <c r="C4954" s="80" t="n">
        <v>46031</v>
      </c>
      <c r="D4954" t="inlineStr">
        <is>
          <t>Perk-HCM-2</t>
        </is>
      </c>
      <c r="E4954" t="inlineStr">
        <is>
          <t>HXX: Film Is Broken</t>
        </is>
      </c>
      <c r="F4954" t="n">
        <v>16</v>
      </c>
      <c r="G4954" t="n">
        <v>19.5148833333333</v>
      </c>
    </row>
    <row r="4955">
      <c r="A4955" t="inlineStr">
        <is>
          <t>Daily_Minor_Stops_2026_09_18.xlsx</t>
        </is>
      </c>
      <c r="B4955" t="inlineStr">
        <is>
          <t>Samridhi Perk Line</t>
        </is>
      </c>
      <c r="C4955" s="80" t="n">
        <v>46031</v>
      </c>
      <c r="D4955" t="inlineStr">
        <is>
          <t>Perk-HCM-2</t>
        </is>
      </c>
      <c r="E4955" t="inlineStr">
        <is>
          <t>FBX: Jam At Infeed</t>
        </is>
      </c>
      <c r="F4955" t="n">
        <v>51</v>
      </c>
      <c r="G4955" t="n">
        <v>24.2773166666667</v>
      </c>
    </row>
    <row r="4956">
      <c r="A4956" t="inlineStr">
        <is>
          <t>Daily_Minor_Stops_2026_09_18.xlsx</t>
        </is>
      </c>
      <c r="B4956" t="inlineStr">
        <is>
          <t>Samridhi Perk Line</t>
        </is>
      </c>
      <c r="C4956" s="80" t="n">
        <v>46031</v>
      </c>
      <c r="D4956" t="inlineStr">
        <is>
          <t>Perk-HCM-3</t>
        </is>
      </c>
      <c r="E4956" t="inlineStr">
        <is>
          <t>FBX: Overflow At Infeed</t>
        </is>
      </c>
      <c r="F4956" t="n">
        <v>62</v>
      </c>
      <c r="G4956" t="n">
        <v>29.2969166666667</v>
      </c>
    </row>
    <row r="4957">
      <c r="A4957" t="inlineStr">
        <is>
          <t>Daily_Minor_Stops_2026_09_18.xlsx</t>
        </is>
      </c>
      <c r="B4957" t="inlineStr">
        <is>
          <t>Samridhi Perk Line</t>
        </is>
      </c>
      <c r="C4957" s="80" t="n">
        <v>46031</v>
      </c>
      <c r="D4957" t="inlineStr">
        <is>
          <t>Perk-HCM-3</t>
        </is>
      </c>
      <c r="E4957" t="inlineStr">
        <is>
          <t>FBX: Jam At Infeed</t>
        </is>
      </c>
      <c r="F4957" t="n">
        <v>15</v>
      </c>
      <c r="G4957" t="n">
        <v>12.2491166666667</v>
      </c>
    </row>
    <row r="4958">
      <c r="A4958" t="inlineStr">
        <is>
          <t>Daily_Minor_Stops_2026_09_18.xlsx</t>
        </is>
      </c>
      <c r="B4958" t="inlineStr">
        <is>
          <t>Samridhi Perk Line</t>
        </is>
      </c>
      <c r="C4958" s="80" t="n">
        <v>46031</v>
      </c>
      <c r="D4958" t="inlineStr">
        <is>
          <t>Perk-HCM-4</t>
        </is>
      </c>
      <c r="E4958" t="inlineStr">
        <is>
          <t>FBX: Overflow At Infeed</t>
        </is>
      </c>
      <c r="F4958" t="n">
        <v>21</v>
      </c>
      <c r="G4958" t="n">
        <v>24.6391166666667</v>
      </c>
    </row>
    <row r="4959">
      <c r="A4959" t="inlineStr">
        <is>
          <t>Daily_Minor_Stops_2026_09_18.xlsx</t>
        </is>
      </c>
      <c r="B4959" t="inlineStr">
        <is>
          <t>Samridhi Perk Line</t>
        </is>
      </c>
      <c r="C4959" s="80" t="n">
        <v>46031</v>
      </c>
      <c r="D4959" t="inlineStr">
        <is>
          <t>Perk-HCM-4</t>
        </is>
      </c>
      <c r="E4959" t="inlineStr">
        <is>
          <t>FBX: Jam At Infeed</t>
        </is>
      </c>
      <c r="F4959" t="n">
        <v>27</v>
      </c>
      <c r="G4959" t="n">
        <v>6.67735</v>
      </c>
    </row>
    <row r="4960">
      <c r="A4960" t="inlineStr">
        <is>
          <t>Daily_Minor_Stops_2026_09_18.xlsx</t>
        </is>
      </c>
      <c r="B4960" t="inlineStr">
        <is>
          <t>Samridhi Perk Line</t>
        </is>
      </c>
      <c r="C4960" s="80" t="n">
        <v>46031</v>
      </c>
      <c r="D4960" t="inlineStr">
        <is>
          <t>Perk-HLM-1</t>
        </is>
      </c>
      <c r="E4960" t="inlineStr">
        <is>
          <t>Product jam detected at flow wrapper infeed</t>
        </is>
      </c>
      <c r="F4960" t="n">
        <v>48</v>
      </c>
      <c r="G4960" t="n">
        <v>34.30255</v>
      </c>
    </row>
    <row r="4961">
      <c r="A4961" t="inlineStr">
        <is>
          <t>Daily_Minor_Stops_2026_09_18.xlsx</t>
        </is>
      </c>
      <c r="B4961" t="inlineStr">
        <is>
          <t>Samridhi Perk Line</t>
        </is>
      </c>
      <c r="C4961" s="80" t="n">
        <v>46031</v>
      </c>
      <c r="D4961" t="inlineStr">
        <is>
          <t>Perk-HLM-1</t>
        </is>
      </c>
      <c r="E4961" t="inlineStr">
        <is>
          <t>Paper Out Of Register</t>
        </is>
      </c>
      <c r="F4961" t="n">
        <v>22</v>
      </c>
      <c r="G4961" t="n">
        <v>28.2987833333333</v>
      </c>
    </row>
    <row r="4962">
      <c r="A4962" t="inlineStr">
        <is>
          <t>Daily_Minor_Stops_2026_09_18.xlsx</t>
        </is>
      </c>
      <c r="B4962" t="inlineStr">
        <is>
          <t>Samridhi Perk Line</t>
        </is>
      </c>
      <c r="C4962" s="80" t="n">
        <v>46031</v>
      </c>
      <c r="D4962" t="inlineStr">
        <is>
          <t>Perk-HLM-2</t>
        </is>
      </c>
      <c r="E4962" t="inlineStr">
        <is>
          <t>Product jam detected at flow wrapper infeed</t>
        </is>
      </c>
      <c r="F4962" t="n">
        <v>30</v>
      </c>
      <c r="G4962" t="n">
        <v>27.6831666666667</v>
      </c>
    </row>
    <row r="4963">
      <c r="A4963" t="inlineStr">
        <is>
          <t>Daily_Minor_Stops_2026_09_18.xlsx</t>
        </is>
      </c>
      <c r="B4963" t="inlineStr">
        <is>
          <t>Samridhi Perk Line</t>
        </is>
      </c>
      <c r="C4963" s="80" t="n">
        <v>46031</v>
      </c>
      <c r="D4963" t="inlineStr">
        <is>
          <t>Perk-HLM-2</t>
        </is>
      </c>
      <c r="E4963" t="inlineStr">
        <is>
          <t>OverHeight Product Detected</t>
        </is>
      </c>
      <c r="F4963" t="n">
        <v>52</v>
      </c>
      <c r="G4963" t="n">
        <v>36.2136333333333</v>
      </c>
    </row>
    <row r="4964">
      <c r="A4964" t="inlineStr">
        <is>
          <t>Daily_Minor_Stops_2026_09_18.xlsx</t>
        </is>
      </c>
      <c r="B4964" t="inlineStr">
        <is>
          <t>Samridhi Perk Line</t>
        </is>
      </c>
      <c r="C4964" s="80" t="n">
        <v>46031</v>
      </c>
      <c r="D4964" t="inlineStr">
        <is>
          <t>Perk-TTLi-1</t>
        </is>
      </c>
      <c r="E4964" t="inlineStr">
        <is>
          <t>LOD/PGR11: Train Reached Estop Distance</t>
        </is>
      </c>
      <c r="F4964" t="n">
        <v>4</v>
      </c>
      <c r="G4964" t="n">
        <v>1.21075</v>
      </c>
    </row>
    <row r="4965">
      <c r="A4965" t="inlineStr">
        <is>
          <t>Daily_Minor_Stops_2026_09_18.xlsx</t>
        </is>
      </c>
      <c r="B4965" t="inlineStr">
        <is>
          <t>Samridhi Perk Line</t>
        </is>
      </c>
      <c r="C4965" s="80" t="n">
        <v>46031</v>
      </c>
      <c r="D4965" t="inlineStr">
        <is>
          <t>Perk-TTLi-1</t>
        </is>
      </c>
      <c r="E4965" t="inlineStr">
        <is>
          <t>FOR/BP11: Hand Over Of Blank Failed</t>
        </is>
      </c>
      <c r="F4965" t="n">
        <v>19</v>
      </c>
      <c r="G4965" t="n">
        <v>11.865</v>
      </c>
    </row>
    <row r="4966">
      <c r="A4966" t="inlineStr">
        <is>
          <t>Daily_Minor_Stops_2026_09_18.xlsx</t>
        </is>
      </c>
      <c r="B4966" t="inlineStr">
        <is>
          <t>Samridhi Perk Line</t>
        </is>
      </c>
      <c r="C4966" s="80" t="n">
        <v>46031</v>
      </c>
      <c r="D4966" t="inlineStr">
        <is>
          <t>Perk-TTLi-2</t>
        </is>
      </c>
      <c r="E4966" t="inlineStr">
        <is>
          <t>FOR/FT11: Hand Over Failure Of Tray</t>
        </is>
      </c>
      <c r="F4966" t="n">
        <v>6</v>
      </c>
      <c r="G4966" t="n">
        <v>1.90771666666667</v>
      </c>
    </row>
    <row r="4967">
      <c r="A4967" t="inlineStr">
        <is>
          <t>Daily_Minor_Stops_2026_09_18.xlsx</t>
        </is>
      </c>
      <c r="B4967" t="inlineStr">
        <is>
          <t>Samridhi Perk Line</t>
        </is>
      </c>
      <c r="C4967" s="80" t="n">
        <v>46031</v>
      </c>
      <c r="D4967" t="inlineStr">
        <is>
          <t>Perk-TTLi-2</t>
        </is>
      </c>
      <c r="E4967" t="inlineStr">
        <is>
          <t>FOR/BP11: Hand Over Of Blank Failed</t>
        </is>
      </c>
      <c r="F4967" t="n">
        <v>14</v>
      </c>
      <c r="G4967" t="n">
        <v>11.9598166666667</v>
      </c>
    </row>
    <row r="4968">
      <c r="A4968" t="inlineStr">
        <is>
          <t>Daily_Minor_Stops_2026_09_18.xlsx</t>
        </is>
      </c>
      <c r="B4968" t="inlineStr">
        <is>
          <t>Samridhi Perk Line</t>
        </is>
      </c>
      <c r="C4968" s="80" t="n">
        <v>46031</v>
      </c>
      <c r="D4968" t="inlineStr">
        <is>
          <t>Perk-TTLi-3</t>
        </is>
      </c>
      <c r="E4968" t="inlineStr">
        <is>
          <t>LOD/TGR11: Robot-Gripper Sensor Fault</t>
        </is>
      </c>
      <c r="F4968" t="n">
        <v>10</v>
      </c>
      <c r="G4968" t="n">
        <v>6.85556666666667</v>
      </c>
    </row>
    <row r="4969">
      <c r="A4969" t="inlineStr">
        <is>
          <t>Daily_Minor_Stops_2026_09_18.xlsx</t>
        </is>
      </c>
      <c r="B4969" t="inlineStr">
        <is>
          <t>Samridhi Perk Line</t>
        </is>
      </c>
      <c r="C4969" s="80" t="n">
        <v>46031</v>
      </c>
      <c r="D4969" t="inlineStr">
        <is>
          <t>Perk-TTLi-3</t>
        </is>
      </c>
      <c r="E4969" t="inlineStr">
        <is>
          <t>FOR/FT11: Hand Over Failure Of Tray</t>
        </is>
      </c>
      <c r="F4969" t="n">
        <v>9</v>
      </c>
      <c r="G4969" t="n">
        <v>7.35136666666667</v>
      </c>
    </row>
    <row r="4970">
      <c r="A4970" t="inlineStr">
        <is>
          <t>Daily_Minor_Stops_2026_09_18.xlsx</t>
        </is>
      </c>
      <c r="B4970" t="inlineStr">
        <is>
          <t>Samridhi Perk Line</t>
        </is>
      </c>
      <c r="C4970" s="80" t="n">
        <v>46031</v>
      </c>
      <c r="D4970" t="inlineStr">
        <is>
          <t>Perk-TTLi-4</t>
        </is>
      </c>
      <c r="E4970" t="inlineStr">
        <is>
          <t>LOD/EM: Emergency Stop HMI 11</t>
        </is>
      </c>
      <c r="F4970" t="n">
        <v>2</v>
      </c>
      <c r="G4970" t="n">
        <v>1.39171666666667</v>
      </c>
    </row>
    <row r="4971">
      <c r="A4971" t="inlineStr">
        <is>
          <t>Daily_Minor_Stops_2026_09_18.xlsx</t>
        </is>
      </c>
      <c r="B4971" t="inlineStr">
        <is>
          <t>Samridhi Perk Line</t>
        </is>
      </c>
      <c r="C4971" s="80" t="n">
        <v>46031</v>
      </c>
      <c r="D4971" t="inlineStr">
        <is>
          <t>Perk-TTLi-4</t>
        </is>
      </c>
      <c r="E4971" t="inlineStr">
        <is>
          <t>LOD/EM: Emergency Stop Button 1</t>
        </is>
      </c>
      <c r="F4971" t="n">
        <v>2</v>
      </c>
      <c r="G4971" t="n">
        <v>0.7883</v>
      </c>
    </row>
    <row r="4972">
      <c r="A4972" t="inlineStr">
        <is>
          <t>Daily_Minor_Stops_2026_09_18.xlsx</t>
        </is>
      </c>
      <c r="B4972" t="inlineStr">
        <is>
          <t>Samridhi Perk Line</t>
        </is>
      </c>
      <c r="C4972" s="80" t="n">
        <v>46032</v>
      </c>
      <c r="D4972" t="inlineStr">
        <is>
          <t>Perk-HCM-1</t>
        </is>
      </c>
      <c r="E4972" t="inlineStr">
        <is>
          <t>HXX: Film Tracking Control Film</t>
        </is>
      </c>
      <c r="F4972" t="n">
        <v>75</v>
      </c>
      <c r="G4972" t="n">
        <v>24.5466666666667</v>
      </c>
    </row>
    <row r="4973">
      <c r="A4973" t="inlineStr">
        <is>
          <t>Daily_Minor_Stops_2026_09_18.xlsx</t>
        </is>
      </c>
      <c r="B4973" t="inlineStr">
        <is>
          <t>Samridhi Perk Line</t>
        </is>
      </c>
      <c r="C4973" s="80" t="n">
        <v>46032</v>
      </c>
      <c r="D4973" t="inlineStr">
        <is>
          <t>Perk-HCM-1</t>
        </is>
      </c>
      <c r="E4973" t="inlineStr">
        <is>
          <t>FBX: Jam At Infeed</t>
        </is>
      </c>
      <c r="F4973" t="n">
        <v>43</v>
      </c>
      <c r="G4973" t="n">
        <v>28.8582666666667</v>
      </c>
    </row>
    <row r="4974">
      <c r="A4974" t="inlineStr">
        <is>
          <t>Daily_Minor_Stops_2026_09_18.xlsx</t>
        </is>
      </c>
      <c r="B4974" t="inlineStr">
        <is>
          <t>Samridhi Perk Line</t>
        </is>
      </c>
      <c r="C4974" s="80" t="n">
        <v>46032</v>
      </c>
      <c r="D4974" t="inlineStr">
        <is>
          <t>Perk-HCM-2</t>
        </is>
      </c>
      <c r="E4974" t="inlineStr">
        <is>
          <t>HXX: Infeed Rejection Consecutive</t>
        </is>
      </c>
      <c r="F4974" t="n">
        <v>23</v>
      </c>
      <c r="G4974" t="n">
        <v>6.2878</v>
      </c>
    </row>
    <row r="4975">
      <c r="A4975" t="inlineStr">
        <is>
          <t>Daily_Minor_Stops_2026_09_18.xlsx</t>
        </is>
      </c>
      <c r="B4975" t="inlineStr">
        <is>
          <t>Samridhi Perk Line</t>
        </is>
      </c>
      <c r="C4975" s="80" t="n">
        <v>46032</v>
      </c>
      <c r="D4975" t="inlineStr">
        <is>
          <t>Perk-HCM-2</t>
        </is>
      </c>
      <c r="E4975" t="inlineStr">
        <is>
          <t>FBX: Jam At Infeed</t>
        </is>
      </c>
      <c r="F4975" t="n">
        <v>95</v>
      </c>
      <c r="G4975" t="n">
        <v>53.7443</v>
      </c>
    </row>
    <row r="4976">
      <c r="A4976" t="inlineStr">
        <is>
          <t>Daily_Minor_Stops_2026_09_18.xlsx</t>
        </is>
      </c>
      <c r="B4976" t="inlineStr">
        <is>
          <t>Samridhi Perk Line</t>
        </is>
      </c>
      <c r="C4976" s="80" t="n">
        <v>46032</v>
      </c>
      <c r="D4976" t="inlineStr">
        <is>
          <t>Perk-HCM-3</t>
        </is>
      </c>
      <c r="E4976" t="inlineStr">
        <is>
          <t>FBX: Overflow At Infeed</t>
        </is>
      </c>
      <c r="F4976" t="n">
        <v>63</v>
      </c>
      <c r="G4976" t="n">
        <v>26.2214333333333</v>
      </c>
    </row>
    <row r="4977">
      <c r="A4977" t="inlineStr">
        <is>
          <t>Daily_Minor_Stops_2026_09_18.xlsx</t>
        </is>
      </c>
      <c r="B4977" t="inlineStr">
        <is>
          <t>Samridhi Perk Line</t>
        </is>
      </c>
      <c r="C4977" s="80" t="n">
        <v>46032</v>
      </c>
      <c r="D4977" t="inlineStr">
        <is>
          <t>Perk-HCM-3</t>
        </is>
      </c>
      <c r="E4977" t="inlineStr">
        <is>
          <t>FBX: Jam At Infeed</t>
        </is>
      </c>
      <c r="F4977" t="n">
        <v>19</v>
      </c>
      <c r="G4977" t="n">
        <v>8.002800000000001</v>
      </c>
    </row>
    <row r="4978">
      <c r="A4978" t="inlineStr">
        <is>
          <t>Daily_Minor_Stops_2026_09_18.xlsx</t>
        </is>
      </c>
      <c r="B4978" t="inlineStr">
        <is>
          <t>Samridhi Perk Line</t>
        </is>
      </c>
      <c r="C4978" s="80" t="n">
        <v>46032</v>
      </c>
      <c r="D4978" t="inlineStr">
        <is>
          <t>Perk-HCM-4</t>
        </is>
      </c>
      <c r="E4978" t="inlineStr">
        <is>
          <t>FBX: Overflow At Infeed</t>
        </is>
      </c>
      <c r="F4978" t="n">
        <v>17</v>
      </c>
      <c r="G4978" t="n">
        <v>15.2429</v>
      </c>
    </row>
    <row r="4979">
      <c r="A4979" t="inlineStr">
        <is>
          <t>Daily_Minor_Stops_2026_09_18.xlsx</t>
        </is>
      </c>
      <c r="B4979" t="inlineStr">
        <is>
          <t>Samridhi Perk Line</t>
        </is>
      </c>
      <c r="C4979" s="80" t="n">
        <v>46032</v>
      </c>
      <c r="D4979" t="inlineStr">
        <is>
          <t>Perk-HCM-4</t>
        </is>
      </c>
      <c r="E4979" t="inlineStr">
        <is>
          <t>FBX: Jam At Infeed</t>
        </is>
      </c>
      <c r="F4979" t="n">
        <v>15</v>
      </c>
      <c r="G4979" t="n">
        <v>3.63586666666667</v>
      </c>
    </row>
    <row r="4980">
      <c r="A4980" t="inlineStr">
        <is>
          <t>Daily_Minor_Stops_2026_09_18.xlsx</t>
        </is>
      </c>
      <c r="B4980" t="inlineStr">
        <is>
          <t>Samridhi Perk Line</t>
        </is>
      </c>
      <c r="C4980" s="80" t="n">
        <v>46032</v>
      </c>
      <c r="D4980" t="inlineStr">
        <is>
          <t>Perk-HLM-1</t>
        </is>
      </c>
      <c r="E4980" t="inlineStr">
        <is>
          <t>Product jam detected at flow wrapper infeed</t>
        </is>
      </c>
      <c r="F4980" t="n">
        <v>63</v>
      </c>
      <c r="G4980" t="n">
        <v>49.4739666666667</v>
      </c>
    </row>
    <row r="4981">
      <c r="A4981" t="inlineStr">
        <is>
          <t>Daily_Minor_Stops_2026_09_18.xlsx</t>
        </is>
      </c>
      <c r="B4981" t="inlineStr">
        <is>
          <t>Samridhi Perk Line</t>
        </is>
      </c>
      <c r="C4981" s="80" t="n">
        <v>46032</v>
      </c>
      <c r="D4981" t="inlineStr">
        <is>
          <t>Perk-HLM-1</t>
        </is>
      </c>
      <c r="E4981" t="inlineStr">
        <is>
          <t>OverHeight Product Detected</t>
        </is>
      </c>
      <c r="F4981" t="n">
        <v>27</v>
      </c>
      <c r="G4981" t="n">
        <v>31.819</v>
      </c>
    </row>
    <row r="4982">
      <c r="A4982" t="inlineStr">
        <is>
          <t>Daily_Minor_Stops_2026_09_18.xlsx</t>
        </is>
      </c>
      <c r="B4982" t="inlineStr">
        <is>
          <t>Samridhi Perk Line</t>
        </is>
      </c>
      <c r="C4982" s="80" t="n">
        <v>46032</v>
      </c>
      <c r="D4982" t="inlineStr">
        <is>
          <t>Perk-HLM-2</t>
        </is>
      </c>
      <c r="E4982" t="inlineStr">
        <is>
          <t>Product jam detected at flow wrapper infeed</t>
        </is>
      </c>
      <c r="F4982" t="n">
        <v>39</v>
      </c>
      <c r="G4982" t="n">
        <v>21.6009666666667</v>
      </c>
    </row>
    <row r="4983">
      <c r="A4983" t="inlineStr">
        <is>
          <t>Daily_Minor_Stops_2026_09_18.xlsx</t>
        </is>
      </c>
      <c r="B4983" t="inlineStr">
        <is>
          <t>Samridhi Perk Line</t>
        </is>
      </c>
      <c r="C4983" s="80" t="n">
        <v>46032</v>
      </c>
      <c r="D4983" t="inlineStr">
        <is>
          <t>Perk-HLM-2</t>
        </is>
      </c>
      <c r="E4983" t="inlineStr">
        <is>
          <t>OverHeight Product Detected</t>
        </is>
      </c>
      <c r="F4983" t="n">
        <v>47</v>
      </c>
      <c r="G4983" t="n">
        <v>40.2048</v>
      </c>
    </row>
    <row r="4984">
      <c r="A4984" t="inlineStr">
        <is>
          <t>Daily_Minor_Stops_2026_09_18.xlsx</t>
        </is>
      </c>
      <c r="B4984" t="inlineStr">
        <is>
          <t>Samridhi Perk Line</t>
        </is>
      </c>
      <c r="C4984" s="80" t="n">
        <v>46032</v>
      </c>
      <c r="D4984" t="inlineStr">
        <is>
          <t>Perk-TTLi-1</t>
        </is>
      </c>
      <c r="E4984" t="inlineStr">
        <is>
          <t>LOD/TGR11: Trays On The Tray Acceleratio</t>
        </is>
      </c>
      <c r="F4984" t="n">
        <v>5</v>
      </c>
      <c r="G4984" t="n">
        <v>142.339333333333</v>
      </c>
    </row>
    <row r="4985">
      <c r="A4985" t="inlineStr">
        <is>
          <t>Daily_Minor_Stops_2026_09_18.xlsx</t>
        </is>
      </c>
      <c r="B4985" t="inlineStr">
        <is>
          <t>Samridhi Perk Line</t>
        </is>
      </c>
      <c r="C4985" s="80" t="n">
        <v>46032</v>
      </c>
      <c r="D4985" t="inlineStr">
        <is>
          <t>Perk-TTLi-1</t>
        </is>
      </c>
      <c r="E4985" t="inlineStr">
        <is>
          <t>FOR/BP11: Hand Over Of Blank Failed</t>
        </is>
      </c>
      <c r="F4985" t="n">
        <v>5</v>
      </c>
      <c r="G4985" t="n">
        <v>2.17323333333333</v>
      </c>
    </row>
    <row r="4986">
      <c r="A4986" t="inlineStr">
        <is>
          <t>Daily_Minor_Stops_2026_09_18.xlsx</t>
        </is>
      </c>
      <c r="B4986" t="inlineStr">
        <is>
          <t>Samridhi Perk Line</t>
        </is>
      </c>
      <c r="C4986" s="80" t="n">
        <v>46032</v>
      </c>
      <c r="D4986" t="inlineStr">
        <is>
          <t>Perk-TTLi-2</t>
        </is>
      </c>
      <c r="E4986" t="inlineStr">
        <is>
          <t>LOD/PGR11: Train Reached Estop Distance</t>
        </is>
      </c>
      <c r="F4986" t="n">
        <v>23</v>
      </c>
      <c r="G4986" t="n">
        <v>30.3596</v>
      </c>
    </row>
    <row r="4987">
      <c r="A4987" t="inlineStr">
        <is>
          <t>Daily_Minor_Stops_2026_09_18.xlsx</t>
        </is>
      </c>
      <c r="B4987" t="inlineStr">
        <is>
          <t>Samridhi Perk Line</t>
        </is>
      </c>
      <c r="C4987" s="80" t="n">
        <v>46032</v>
      </c>
      <c r="D4987" t="inlineStr">
        <is>
          <t>Perk-TTLi-2</t>
        </is>
      </c>
      <c r="E4987" t="inlineStr">
        <is>
          <t>LOD/FWV11: Position Trigger Sensor Fail</t>
        </is>
      </c>
      <c r="F4987" t="n">
        <v>15</v>
      </c>
      <c r="G4987" t="n">
        <v>57.6607</v>
      </c>
    </row>
    <row r="4988">
      <c r="A4988" t="inlineStr">
        <is>
          <t>Daily_Minor_Stops_2026_09_18.xlsx</t>
        </is>
      </c>
      <c r="B4988" t="inlineStr">
        <is>
          <t>Samridhi Perk Line</t>
        </is>
      </c>
      <c r="C4988" s="80" t="n">
        <v>46032</v>
      </c>
      <c r="D4988" t="inlineStr">
        <is>
          <t>Perk-TTLi-3</t>
        </is>
      </c>
      <c r="E4988" t="inlineStr">
        <is>
          <t>FOR/FT11: Hand Over Failure Of Tray</t>
        </is>
      </c>
      <c r="F4988" t="n">
        <v>27</v>
      </c>
      <c r="G4988" t="n">
        <v>48.9715</v>
      </c>
    </row>
    <row r="4989">
      <c r="A4989" t="inlineStr">
        <is>
          <t>Daily_Minor_Stops_2026_09_18.xlsx</t>
        </is>
      </c>
      <c r="B4989" t="inlineStr">
        <is>
          <t>Samridhi Perk Line</t>
        </is>
      </c>
      <c r="C4989" s="80" t="n">
        <v>46032</v>
      </c>
      <c r="D4989" t="inlineStr">
        <is>
          <t>Perk-TTLi-3</t>
        </is>
      </c>
      <c r="E4989" t="inlineStr">
        <is>
          <t>CLO/CT11: Axis1 Position Error</t>
        </is>
      </c>
      <c r="F4989" t="n">
        <v>13</v>
      </c>
      <c r="G4989" t="n">
        <v>42.3629</v>
      </c>
    </row>
    <row r="4990">
      <c r="A4990" t="inlineStr">
        <is>
          <t>Daily_Minor_Stops_2026_09_18.xlsx</t>
        </is>
      </c>
      <c r="B4990" t="inlineStr">
        <is>
          <t>Samridhi Perk Line</t>
        </is>
      </c>
      <c r="C4990" s="80" t="n">
        <v>46032</v>
      </c>
      <c r="D4990" t="inlineStr">
        <is>
          <t>Perk-TTLi-4</t>
        </is>
      </c>
      <c r="E4990" t="inlineStr">
        <is>
          <t>LOD/PGR11: Position Cam Status Lost</t>
        </is>
      </c>
      <c r="F4990" t="n">
        <v>3</v>
      </c>
      <c r="G4990" t="n">
        <v>0.3385</v>
      </c>
    </row>
    <row r="4991">
      <c r="A4991" t="inlineStr">
        <is>
          <t>Daily_Minor_Stops_2026_09_18.xlsx</t>
        </is>
      </c>
      <c r="B4991" t="inlineStr">
        <is>
          <t>Samridhi Perk Line</t>
        </is>
      </c>
      <c r="C4991" s="80" t="n">
        <v>46032</v>
      </c>
      <c r="D4991" t="inlineStr">
        <is>
          <t>Perk-TTLi-4</t>
        </is>
      </c>
      <c r="E4991" t="inlineStr">
        <is>
          <t>LOD/FWV11: Position Trigger Sensor Fail</t>
        </is>
      </c>
      <c r="F4991" t="n">
        <v>5</v>
      </c>
      <c r="G4991" t="n">
        <v>18.9290333333333</v>
      </c>
    </row>
    <row r="4992">
      <c r="A4992" t="inlineStr">
        <is>
          <t>Daily_Minor_Stops_2026_09_18.xlsx</t>
        </is>
      </c>
      <c r="B4992" t="inlineStr">
        <is>
          <t>Samridhi Perk Line</t>
        </is>
      </c>
      <c r="C4992" s="80" t="n">
        <v>46033</v>
      </c>
      <c r="D4992" t="inlineStr">
        <is>
          <t>Perk-HCM-1</t>
        </is>
      </c>
      <c r="E4992" t="inlineStr">
        <is>
          <t>HXX: Film Tracking Control Film</t>
        </is>
      </c>
      <c r="F4992" t="n">
        <v>43</v>
      </c>
      <c r="G4992" t="n">
        <v>28.9538833333333</v>
      </c>
    </row>
    <row r="4993">
      <c r="A4993" t="inlineStr">
        <is>
          <t>Daily_Minor_Stops_2026_09_18.xlsx</t>
        </is>
      </c>
      <c r="B4993" t="inlineStr">
        <is>
          <t>Samridhi Perk Line</t>
        </is>
      </c>
      <c r="C4993" s="80" t="n">
        <v>46033</v>
      </c>
      <c r="D4993" t="inlineStr">
        <is>
          <t>Perk-HCM-1</t>
        </is>
      </c>
      <c r="E4993" t="inlineStr">
        <is>
          <t>FBX: Jam At Infeed</t>
        </is>
      </c>
      <c r="F4993" t="n">
        <v>121</v>
      </c>
      <c r="G4993" t="n">
        <v>70.5887666666667</v>
      </c>
    </row>
    <row r="4994">
      <c r="A4994" t="inlineStr">
        <is>
          <t>Daily_Minor_Stops_2026_09_18.xlsx</t>
        </is>
      </c>
      <c r="B4994" t="inlineStr">
        <is>
          <t>Samridhi Perk Line</t>
        </is>
      </c>
      <c r="C4994" s="80" t="n">
        <v>46033</v>
      </c>
      <c r="D4994" t="inlineStr">
        <is>
          <t>Perk-HCM-2</t>
        </is>
      </c>
      <c r="E4994" t="inlineStr">
        <is>
          <t>FBX: Overflow At Infeed</t>
        </is>
      </c>
      <c r="F4994" t="n">
        <v>17</v>
      </c>
      <c r="G4994" t="n">
        <v>7.34948333333333</v>
      </c>
    </row>
    <row r="4995">
      <c r="A4995" t="inlineStr">
        <is>
          <t>Daily_Minor_Stops_2026_09_18.xlsx</t>
        </is>
      </c>
      <c r="B4995" t="inlineStr">
        <is>
          <t>Samridhi Perk Line</t>
        </is>
      </c>
      <c r="C4995" s="80" t="n">
        <v>46033</v>
      </c>
      <c r="D4995" t="inlineStr">
        <is>
          <t>Perk-HCM-2</t>
        </is>
      </c>
      <c r="E4995" t="inlineStr">
        <is>
          <t>FBX: Jam At Infeed</t>
        </is>
      </c>
      <c r="F4995" t="n">
        <v>88</v>
      </c>
      <c r="G4995" t="n">
        <v>39.0298333333333</v>
      </c>
    </row>
    <row r="4996">
      <c r="A4996" t="inlineStr">
        <is>
          <t>Daily_Minor_Stops_2026_09_18.xlsx</t>
        </is>
      </c>
      <c r="B4996" t="inlineStr">
        <is>
          <t>Samridhi Perk Line</t>
        </is>
      </c>
      <c r="C4996" s="80" t="n">
        <v>46033</v>
      </c>
      <c r="D4996" t="inlineStr">
        <is>
          <t>Perk-HCM-3</t>
        </is>
      </c>
      <c r="E4996" t="inlineStr">
        <is>
          <t>HXX: Infeed Rejection Consecutive</t>
        </is>
      </c>
      <c r="F4996" t="n">
        <v>39</v>
      </c>
      <c r="G4996" t="n">
        <v>15.4654166666667</v>
      </c>
    </row>
    <row r="4997">
      <c r="A4997" t="inlineStr">
        <is>
          <t>Daily_Minor_Stops_2026_09_18.xlsx</t>
        </is>
      </c>
      <c r="B4997" t="inlineStr">
        <is>
          <t>Samridhi Perk Line</t>
        </is>
      </c>
      <c r="C4997" s="80" t="n">
        <v>46033</v>
      </c>
      <c r="D4997" t="inlineStr">
        <is>
          <t>Perk-HCM-3</t>
        </is>
      </c>
      <c r="E4997" t="inlineStr">
        <is>
          <t>FBX: Overflow At Infeed</t>
        </is>
      </c>
      <c r="F4997" t="n">
        <v>56</v>
      </c>
      <c r="G4997" t="n">
        <v>25.2019333333333</v>
      </c>
    </row>
    <row r="4998">
      <c r="A4998" t="inlineStr">
        <is>
          <t>Daily_Minor_Stops_2026_09_18.xlsx</t>
        </is>
      </c>
      <c r="B4998" t="inlineStr">
        <is>
          <t>Samridhi Perk Line</t>
        </is>
      </c>
      <c r="C4998" s="80" t="n">
        <v>46033</v>
      </c>
      <c r="D4998" t="inlineStr">
        <is>
          <t>Perk-HCM-4</t>
        </is>
      </c>
      <c r="E4998" t="inlineStr">
        <is>
          <t>FBX: Overflow At Infeed</t>
        </is>
      </c>
      <c r="F4998" t="n">
        <v>37</v>
      </c>
      <c r="G4998" t="n">
        <v>23.5516666666667</v>
      </c>
    </row>
    <row r="4999">
      <c r="A4999" t="inlineStr">
        <is>
          <t>Daily_Minor_Stops_2026_09_18.xlsx</t>
        </is>
      </c>
      <c r="B4999" t="inlineStr">
        <is>
          <t>Samridhi Perk Line</t>
        </is>
      </c>
      <c r="C4999" s="80" t="n">
        <v>46033</v>
      </c>
      <c r="D4999" t="inlineStr">
        <is>
          <t>Perk-HCM-4</t>
        </is>
      </c>
      <c r="E4999" t="inlineStr">
        <is>
          <t>FBX: Jam At Infeed</t>
        </is>
      </c>
      <c r="F4999" t="n">
        <v>15</v>
      </c>
      <c r="G4999" t="n">
        <v>24.6880166666667</v>
      </c>
    </row>
    <row r="5000">
      <c r="A5000" t="inlineStr">
        <is>
          <t>Daily_Minor_Stops_2026_09_18.xlsx</t>
        </is>
      </c>
      <c r="B5000" t="inlineStr">
        <is>
          <t>Samridhi Perk Line</t>
        </is>
      </c>
      <c r="C5000" s="80" t="n">
        <v>46033</v>
      </c>
      <c r="D5000" t="inlineStr">
        <is>
          <t>Perk-HLM-1</t>
        </is>
      </c>
      <c r="E5000" t="inlineStr">
        <is>
          <t>Product jam detected at flow wrapper infeed</t>
        </is>
      </c>
      <c r="F5000" t="n">
        <v>46</v>
      </c>
      <c r="G5000" t="n">
        <v>28.6923666666667</v>
      </c>
    </row>
    <row r="5001">
      <c r="A5001" t="inlineStr">
        <is>
          <t>Daily_Minor_Stops_2026_09_18.xlsx</t>
        </is>
      </c>
      <c r="B5001" t="inlineStr">
        <is>
          <t>Samridhi Perk Line</t>
        </is>
      </c>
      <c r="C5001" s="80" t="n">
        <v>46033</v>
      </c>
      <c r="D5001" t="inlineStr">
        <is>
          <t>Perk-HLM-1</t>
        </is>
      </c>
      <c r="E5001" t="inlineStr">
        <is>
          <t>OverHeight Product Detected</t>
        </is>
      </c>
      <c r="F5001" t="n">
        <v>24</v>
      </c>
      <c r="G5001" t="n">
        <v>17.0718833333333</v>
      </c>
    </row>
    <row r="5002">
      <c r="A5002" t="inlineStr">
        <is>
          <t>Daily_Minor_Stops_2026_09_18.xlsx</t>
        </is>
      </c>
      <c r="B5002" t="inlineStr">
        <is>
          <t>Samridhi Perk Line</t>
        </is>
      </c>
      <c r="C5002" s="80" t="n">
        <v>46033</v>
      </c>
      <c r="D5002" t="inlineStr">
        <is>
          <t>Perk-HLM-2</t>
        </is>
      </c>
      <c r="E5002" t="inlineStr">
        <is>
          <t>Product jam detected at flow wrapper infeed</t>
        </is>
      </c>
      <c r="F5002" t="n">
        <v>30</v>
      </c>
      <c r="G5002" t="n">
        <v>19.1992166666667</v>
      </c>
    </row>
    <row r="5003">
      <c r="A5003" t="inlineStr">
        <is>
          <t>Daily_Minor_Stops_2026_09_18.xlsx</t>
        </is>
      </c>
      <c r="B5003" t="inlineStr">
        <is>
          <t>Samridhi Perk Line</t>
        </is>
      </c>
      <c r="C5003" s="80" t="n">
        <v>46033</v>
      </c>
      <c r="D5003" t="inlineStr">
        <is>
          <t>Perk-HLM-2</t>
        </is>
      </c>
      <c r="E5003" t="inlineStr">
        <is>
          <t>OverHeight Product Detected</t>
        </is>
      </c>
      <c r="F5003" t="n">
        <v>77</v>
      </c>
      <c r="G5003" t="n">
        <v>54.0085</v>
      </c>
    </row>
    <row r="5004">
      <c r="A5004" t="inlineStr">
        <is>
          <t>Daily_Minor_Stops_2026_09_18.xlsx</t>
        </is>
      </c>
      <c r="B5004" t="inlineStr">
        <is>
          <t>Samridhi Perk Line</t>
        </is>
      </c>
      <c r="C5004" s="80" t="n">
        <v>46033</v>
      </c>
      <c r="D5004" t="inlineStr">
        <is>
          <t>Perk-TTLi-1</t>
        </is>
      </c>
      <c r="E5004" t="inlineStr">
        <is>
          <t>FOR/FT11: Hand Over Failure Of Tray</t>
        </is>
      </c>
      <c r="F5004" t="n">
        <v>11</v>
      </c>
      <c r="G5004" t="n">
        <v>33.6987</v>
      </c>
    </row>
    <row r="5005">
      <c r="A5005" t="inlineStr">
        <is>
          <t>Daily_Minor_Stops_2026_09_18.xlsx</t>
        </is>
      </c>
      <c r="B5005" t="inlineStr">
        <is>
          <t>Samridhi Perk Line</t>
        </is>
      </c>
      <c r="C5005" s="80" t="n">
        <v>46033</v>
      </c>
      <c r="D5005" t="inlineStr">
        <is>
          <t>Perk-TTLi-1</t>
        </is>
      </c>
      <c r="E5005" t="inlineStr">
        <is>
          <t>FOR/BP11: Hand Over Of Blank Failed</t>
        </is>
      </c>
      <c r="F5005" t="n">
        <v>13</v>
      </c>
      <c r="G5005" t="n">
        <v>12.4558166666667</v>
      </c>
    </row>
    <row r="5006">
      <c r="A5006" t="inlineStr">
        <is>
          <t>Daily_Minor_Stops_2026_09_18.xlsx</t>
        </is>
      </c>
      <c r="B5006" t="inlineStr">
        <is>
          <t>Samridhi Perk Line</t>
        </is>
      </c>
      <c r="C5006" s="80" t="n">
        <v>46033</v>
      </c>
      <c r="D5006" t="inlineStr">
        <is>
          <t>Perk-TTLi-2</t>
        </is>
      </c>
      <c r="E5006" t="inlineStr">
        <is>
          <t>FOR/BP11: Hand Over Of Blank Failed</t>
        </is>
      </c>
      <c r="F5006" t="n">
        <v>8</v>
      </c>
      <c r="G5006" t="n">
        <v>4.48773333333333</v>
      </c>
    </row>
    <row r="5007">
      <c r="A5007" t="inlineStr">
        <is>
          <t>Daily_Minor_Stops_2026_09_18.xlsx</t>
        </is>
      </c>
      <c r="B5007" t="inlineStr">
        <is>
          <t>Samridhi Perk Line</t>
        </is>
      </c>
      <c r="C5007" s="80" t="n">
        <v>46033</v>
      </c>
      <c r="D5007" t="inlineStr">
        <is>
          <t>Perk-TTLi-2</t>
        </is>
      </c>
      <c r="E5007" t="inlineStr">
        <is>
          <t>CLO/CT11: Axis1 Position Error</t>
        </is>
      </c>
      <c r="F5007" t="n">
        <v>5</v>
      </c>
      <c r="G5007" t="n">
        <v>7.79528333333333</v>
      </c>
    </row>
    <row r="5008">
      <c r="A5008" t="inlineStr">
        <is>
          <t>Daily_Minor_Stops_2026_09_18.xlsx</t>
        </is>
      </c>
      <c r="B5008" t="inlineStr">
        <is>
          <t>Samridhi Perk Line</t>
        </is>
      </c>
      <c r="C5008" s="80" t="n">
        <v>46033</v>
      </c>
      <c r="D5008" t="inlineStr">
        <is>
          <t>Perk-TTLi-3</t>
        </is>
      </c>
      <c r="E5008" t="inlineStr">
        <is>
          <t>LOD/TGR11: Robot-Gripper Sensor Fault</t>
        </is>
      </c>
      <c r="F5008" t="n">
        <v>5</v>
      </c>
      <c r="G5008" t="n">
        <v>4.73845</v>
      </c>
    </row>
    <row r="5009">
      <c r="A5009" t="inlineStr">
        <is>
          <t>Daily_Minor_Stops_2026_09_18.xlsx</t>
        </is>
      </c>
      <c r="B5009" t="inlineStr">
        <is>
          <t>Samridhi Perk Line</t>
        </is>
      </c>
      <c r="C5009" s="80" t="n">
        <v>46033</v>
      </c>
      <c r="D5009" t="inlineStr">
        <is>
          <t>Perk-TTLi-3</t>
        </is>
      </c>
      <c r="E5009" t="inlineStr">
        <is>
          <t>CLO/CT11: Axis1 Position Error</t>
        </is>
      </c>
      <c r="F5009" t="n">
        <v>3</v>
      </c>
      <c r="G5009" t="n">
        <v>3.76648333333333</v>
      </c>
    </row>
    <row r="5010">
      <c r="A5010" t="inlineStr">
        <is>
          <t>Daily_Minor_Stops_2026_09_18.xlsx</t>
        </is>
      </c>
      <c r="B5010" t="inlineStr">
        <is>
          <t>Samridhi Perk Line Total</t>
        </is>
      </c>
      <c r="F5010" t="n">
        <v>124898</v>
      </c>
      <c r="G5010" t="n">
        <v>185534.238766667</v>
      </c>
    </row>
    <row r="5011">
      <c r="A5011" t="inlineStr">
        <is>
          <t>Daily_Minor_Stops_2026_09_18.xlsx</t>
        </is>
      </c>
      <c r="B5011" t="inlineStr">
        <is>
          <t>Samridhi Perk Line</t>
        </is>
      </c>
      <c r="C5011" s="80" t="n">
        <v>46033</v>
      </c>
      <c r="D5011" t="inlineStr">
        <is>
          <t>Perk-TTLi-4</t>
        </is>
      </c>
      <c r="E5011" t="inlineStr">
        <is>
          <t>LOD/FWV11: Position Trigger Sensor Fail</t>
        </is>
      </c>
      <c r="F5011" t="n">
        <v>3</v>
      </c>
      <c r="G5011" t="n">
        <v>11.0352833333333</v>
      </c>
    </row>
    <row r="5012">
      <c r="A5012" t="inlineStr">
        <is>
          <t>Daily_Minor_Stops_2026_09_18.xlsx</t>
        </is>
      </c>
      <c r="B5012" t="inlineStr">
        <is>
          <t>Samridhi Perk Line</t>
        </is>
      </c>
      <c r="C5012" s="80" t="n">
        <v>46034</v>
      </c>
      <c r="D5012" t="inlineStr">
        <is>
          <t>Perk-HCM-1</t>
        </is>
      </c>
      <c r="E5012" t="inlineStr">
        <is>
          <t>HXX: Both Film Reels Are Empty</t>
        </is>
      </c>
      <c r="F5012" t="n">
        <v>29</v>
      </c>
      <c r="G5012" t="n">
        <v>22.884</v>
      </c>
    </row>
    <row r="5013">
      <c r="A5013" t="inlineStr">
        <is>
          <t>Daily_Minor_Stops_2026_09_18.xlsx</t>
        </is>
      </c>
      <c r="B5013" t="inlineStr">
        <is>
          <t>Samridhi Perk Line</t>
        </is>
      </c>
      <c r="C5013" s="80" t="n">
        <v>46034</v>
      </c>
      <c r="D5013" t="inlineStr">
        <is>
          <t>Perk-HCM-1</t>
        </is>
      </c>
      <c r="E5013" t="inlineStr">
        <is>
          <t>FBX: Jam At Infeed</t>
        </is>
      </c>
      <c r="F5013" t="n">
        <v>20</v>
      </c>
      <c r="G5013" t="n">
        <v>12.0374833333333</v>
      </c>
    </row>
    <row r="5014">
      <c r="A5014" t="inlineStr">
        <is>
          <t>Daily_Minor_Stops_2026_09_18.xlsx</t>
        </is>
      </c>
      <c r="B5014" t="inlineStr">
        <is>
          <t>Samridhi Perk Line</t>
        </is>
      </c>
      <c r="C5014" s="80" t="n">
        <v>46034</v>
      </c>
      <c r="D5014" t="inlineStr">
        <is>
          <t>Perk-HCM-2</t>
        </is>
      </c>
      <c r="E5014" t="inlineStr">
        <is>
          <t>FBX: Overflow At Infeed</t>
        </is>
      </c>
      <c r="F5014" t="n">
        <v>9</v>
      </c>
      <c r="G5014" t="n">
        <v>3.28138333333333</v>
      </c>
    </row>
    <row r="5015">
      <c r="A5015" t="inlineStr">
        <is>
          <t>Daily_Minor_Stops_2026_09_18.xlsx</t>
        </is>
      </c>
      <c r="B5015" t="inlineStr">
        <is>
          <t>Samridhi Perk Line</t>
        </is>
      </c>
      <c r="C5015" s="80" t="n">
        <v>46034</v>
      </c>
      <c r="D5015" t="inlineStr">
        <is>
          <t>Perk-HCM-2</t>
        </is>
      </c>
      <c r="E5015" t="inlineStr">
        <is>
          <t>FBX: Jam At Infeed</t>
        </is>
      </c>
      <c r="F5015" t="n">
        <v>42</v>
      </c>
      <c r="G5015" t="n">
        <v>17.1740166666667</v>
      </c>
    </row>
    <row r="5016">
      <c r="A5016" t="inlineStr">
        <is>
          <t>Daily_Minor_Stops_2026_09_18.xlsx</t>
        </is>
      </c>
      <c r="B5016" t="inlineStr">
        <is>
          <t>Samridhi Perk Line</t>
        </is>
      </c>
      <c r="C5016" s="80" t="n">
        <v>46034</v>
      </c>
      <c r="D5016" t="inlineStr">
        <is>
          <t>Perk-HCM-3</t>
        </is>
      </c>
      <c r="E5016" t="inlineStr">
        <is>
          <t>HXX: Infeed Rejection Consecutive</t>
        </is>
      </c>
      <c r="F5016" t="n">
        <v>25</v>
      </c>
      <c r="G5016" t="n">
        <v>12.5701833333333</v>
      </c>
    </row>
    <row r="5017">
      <c r="A5017" t="inlineStr">
        <is>
          <t>Daily_Minor_Stops_2026_09_18.xlsx</t>
        </is>
      </c>
      <c r="B5017" t="inlineStr">
        <is>
          <t>Samridhi Perk Line</t>
        </is>
      </c>
      <c r="C5017" s="80" t="n">
        <v>46034</v>
      </c>
      <c r="D5017" t="inlineStr">
        <is>
          <t>Perk-HCM-3</t>
        </is>
      </c>
      <c r="E5017" t="inlineStr">
        <is>
          <t>FBX: Overflow At Infeed</t>
        </is>
      </c>
      <c r="F5017" t="n">
        <v>46</v>
      </c>
      <c r="G5017" t="n">
        <v>20.8073666666667</v>
      </c>
    </row>
    <row r="5018">
      <c r="A5018" t="inlineStr">
        <is>
          <t>Daily_Minor_Stops_2026_09_18.xlsx</t>
        </is>
      </c>
      <c r="B5018" t="inlineStr">
        <is>
          <t>Samridhi Perk Line</t>
        </is>
      </c>
      <c r="C5018" s="80" t="n">
        <v>46034</v>
      </c>
      <c r="D5018" t="inlineStr">
        <is>
          <t>Perk-HCM-4</t>
        </is>
      </c>
      <c r="E5018" t="inlineStr">
        <is>
          <t>HXX: Infeed Rejection Consecutive</t>
        </is>
      </c>
      <c r="F5018" t="n">
        <v>16</v>
      </c>
      <c r="G5018" t="n">
        <v>6.71808333333333</v>
      </c>
    </row>
    <row r="5019">
      <c r="A5019" t="inlineStr">
        <is>
          <t>Daily_Minor_Stops_2026_09_18.xlsx</t>
        </is>
      </c>
      <c r="B5019" t="inlineStr">
        <is>
          <t>Samridhi Perk Line</t>
        </is>
      </c>
      <c r="C5019" s="80" t="n">
        <v>46034</v>
      </c>
      <c r="D5019" t="inlineStr">
        <is>
          <t>Perk-HCM-4</t>
        </is>
      </c>
      <c r="E5019" t="inlineStr">
        <is>
          <t>FBX: Overflow At Infeed</t>
        </is>
      </c>
      <c r="F5019" t="n">
        <v>24</v>
      </c>
      <c r="G5019" t="n">
        <v>36.2167166666667</v>
      </c>
    </row>
    <row r="5020">
      <c r="A5020" t="inlineStr">
        <is>
          <t>Daily_Minor_Stops_2026_09_18.xlsx</t>
        </is>
      </c>
      <c r="B5020" t="inlineStr">
        <is>
          <t>Samridhi Perk Line</t>
        </is>
      </c>
      <c r="C5020" s="80" t="n">
        <v>46034</v>
      </c>
      <c r="D5020" t="inlineStr">
        <is>
          <t>Perk-HLM-1</t>
        </is>
      </c>
      <c r="E5020" t="inlineStr">
        <is>
          <t>Product jam detected at flow wrapper infeed</t>
        </is>
      </c>
      <c r="F5020" t="n">
        <v>50</v>
      </c>
      <c r="G5020" t="n">
        <v>26.4491166666667</v>
      </c>
    </row>
    <row r="5021">
      <c r="A5021" t="inlineStr">
        <is>
          <t>Daily_Minor_Stops_2026_09_18.xlsx</t>
        </is>
      </c>
      <c r="B5021" t="inlineStr">
        <is>
          <t>Samridhi Perk Line</t>
        </is>
      </c>
      <c r="C5021" s="80" t="n">
        <v>46034</v>
      </c>
      <c r="D5021" t="inlineStr">
        <is>
          <t>Perk-HLM-1</t>
        </is>
      </c>
      <c r="E5021" t="inlineStr">
        <is>
          <t>OverHeight Product Detected</t>
        </is>
      </c>
      <c r="F5021" t="n">
        <v>42</v>
      </c>
      <c r="G5021" t="n">
        <v>30.99615</v>
      </c>
    </row>
    <row r="5022">
      <c r="A5022" t="inlineStr">
        <is>
          <t>Daily_Minor_Stops_2026_09_18.xlsx</t>
        </is>
      </c>
      <c r="B5022" t="inlineStr">
        <is>
          <t>Samridhi Perk Line</t>
        </is>
      </c>
      <c r="C5022" s="80" t="n">
        <v>46034</v>
      </c>
      <c r="D5022" t="inlineStr">
        <is>
          <t>Perk-HLM-2</t>
        </is>
      </c>
      <c r="E5022" t="inlineStr">
        <is>
          <t>Product jam detected at flow wrapper infeed</t>
        </is>
      </c>
      <c r="F5022" t="n">
        <v>17</v>
      </c>
      <c r="G5022" t="n">
        <v>11.8043833333333</v>
      </c>
    </row>
    <row r="5023">
      <c r="A5023" t="inlineStr">
        <is>
          <t>Daily_Minor_Stops_2026_09_18.xlsx</t>
        </is>
      </c>
      <c r="B5023" t="inlineStr">
        <is>
          <t>Samridhi Perk Line</t>
        </is>
      </c>
      <c r="C5023" s="80" t="n">
        <v>46034</v>
      </c>
      <c r="D5023" t="inlineStr">
        <is>
          <t>Perk-HLM-2</t>
        </is>
      </c>
      <c r="E5023" t="inlineStr">
        <is>
          <t>OverHeight Product Detected</t>
        </is>
      </c>
      <c r="F5023" t="n">
        <v>81</v>
      </c>
      <c r="G5023" t="n">
        <v>89.6055833333333</v>
      </c>
    </row>
    <row r="5024">
      <c r="A5024" t="inlineStr">
        <is>
          <t>Daily_Minor_Stops_2026_09_18.xlsx</t>
        </is>
      </c>
      <c r="B5024" t="inlineStr">
        <is>
          <t>Samridhi Perk Line</t>
        </is>
      </c>
      <c r="C5024" s="80" t="n">
        <v>46034</v>
      </c>
      <c r="D5024" t="inlineStr">
        <is>
          <t>Perk-TTLi-1</t>
        </is>
      </c>
      <c r="E5024" t="inlineStr">
        <is>
          <t>FOR/BP11: Hand Over Of Blank Failed</t>
        </is>
      </c>
      <c r="F5024" t="n">
        <v>33</v>
      </c>
      <c r="G5024" t="n">
        <v>34.16915</v>
      </c>
    </row>
    <row r="5025">
      <c r="A5025" t="inlineStr">
        <is>
          <t>Daily_Minor_Stops_2026_09_18.xlsx</t>
        </is>
      </c>
      <c r="B5025" t="inlineStr">
        <is>
          <t>Samridhi Perk Line</t>
        </is>
      </c>
      <c r="C5025" s="80" t="n">
        <v>46034</v>
      </c>
      <c r="D5025" t="inlineStr">
        <is>
          <t>Perk-TTLi-1</t>
        </is>
      </c>
      <c r="E5025" t="inlineStr">
        <is>
          <t>CLO/CDC11: Pusher / Actuator Not ON Time</t>
        </is>
      </c>
      <c r="F5025" t="n">
        <v>12</v>
      </c>
      <c r="G5025" t="n">
        <v>33.1278666666667</v>
      </c>
    </row>
    <row r="5026">
      <c r="A5026" t="inlineStr">
        <is>
          <t>Daily_Minor_Stops_2026_09_18.xlsx</t>
        </is>
      </c>
      <c r="B5026" t="inlineStr">
        <is>
          <t>Samridhi Perk Line</t>
        </is>
      </c>
      <c r="C5026" s="80" t="n">
        <v>46034</v>
      </c>
      <c r="D5026" t="inlineStr">
        <is>
          <t>Perk-TTLi-2</t>
        </is>
      </c>
      <c r="E5026" t="inlineStr">
        <is>
          <t>FOR/FT11: Hand Over Failure Of Tray</t>
        </is>
      </c>
      <c r="F5026" t="n">
        <v>7</v>
      </c>
      <c r="G5026" t="n">
        <v>8.4232</v>
      </c>
    </row>
    <row r="5027">
      <c r="A5027" t="inlineStr">
        <is>
          <t>Daily_Minor_Stops_2026_09_18.xlsx</t>
        </is>
      </c>
      <c r="B5027" t="inlineStr">
        <is>
          <t>Samridhi Perk Line</t>
        </is>
      </c>
      <c r="C5027" s="80" t="n">
        <v>46034</v>
      </c>
      <c r="D5027" t="inlineStr">
        <is>
          <t>Perk-TTLi-2</t>
        </is>
      </c>
      <c r="E5027" t="inlineStr">
        <is>
          <t>FOR/BP11: Hand Over Of Blank Failed</t>
        </is>
      </c>
      <c r="F5027" t="n">
        <v>13</v>
      </c>
      <c r="G5027" t="n">
        <v>6.6585</v>
      </c>
    </row>
    <row r="5028">
      <c r="A5028" t="inlineStr">
        <is>
          <t>Daily_Minor_Stops_2026_09_18.xlsx</t>
        </is>
      </c>
      <c r="B5028" t="inlineStr">
        <is>
          <t>Samridhi Perk Line</t>
        </is>
      </c>
      <c r="C5028" s="80" t="n">
        <v>46034</v>
      </c>
      <c r="D5028" t="inlineStr">
        <is>
          <t>Perk-TTLi-3</t>
        </is>
      </c>
      <c r="E5028" t="inlineStr">
        <is>
          <t>LOD/TGR11: Robot-Gripper Sensor Fault</t>
        </is>
      </c>
      <c r="F5028" t="n">
        <v>6</v>
      </c>
      <c r="G5028" t="n">
        <v>2.77768333333333</v>
      </c>
    </row>
    <row r="5029">
      <c r="A5029" t="inlineStr">
        <is>
          <t>Daily_Minor_Stops_2026_09_18.xlsx</t>
        </is>
      </c>
      <c r="B5029" t="inlineStr">
        <is>
          <t>Samridhi Perk Line</t>
        </is>
      </c>
      <c r="C5029" s="80" t="n">
        <v>46034</v>
      </c>
      <c r="D5029" t="inlineStr">
        <is>
          <t>Perk-TTLi-3</t>
        </is>
      </c>
      <c r="E5029" t="inlineStr">
        <is>
          <t>CLO/CT11: Axis1 Position Error</t>
        </is>
      </c>
      <c r="F5029" t="n">
        <v>10</v>
      </c>
      <c r="G5029" t="n">
        <v>20.10105</v>
      </c>
    </row>
    <row r="5030">
      <c r="A5030" t="inlineStr">
        <is>
          <t>Daily_Minor_Stops_2026_09_18.xlsx</t>
        </is>
      </c>
      <c r="B5030" t="inlineStr">
        <is>
          <t>Samridhi Perk Line</t>
        </is>
      </c>
      <c r="C5030" s="80" t="n">
        <v>46035</v>
      </c>
      <c r="D5030" t="inlineStr">
        <is>
          <t>Perk-HCM-1</t>
        </is>
      </c>
      <c r="E5030" t="inlineStr">
        <is>
          <t>FBX: Jam At Infeed</t>
        </is>
      </c>
      <c r="F5030" t="n">
        <v>16</v>
      </c>
      <c r="G5030" t="n">
        <v>6.87155</v>
      </c>
    </row>
    <row r="5031">
      <c r="A5031" t="inlineStr">
        <is>
          <t>Daily_Minor_Stops_2026_09_18.xlsx</t>
        </is>
      </c>
      <c r="B5031" t="inlineStr">
        <is>
          <t>Samridhi Perk Line</t>
        </is>
      </c>
      <c r="C5031" s="80" t="n">
        <v>46035</v>
      </c>
      <c r="D5031" t="inlineStr">
        <is>
          <t>Perk-HCM-1</t>
        </is>
      </c>
      <c r="E5031" t="inlineStr">
        <is>
          <t>Cover Folding Box Open</t>
        </is>
      </c>
      <c r="F5031" t="n">
        <v>11</v>
      </c>
      <c r="G5031" t="n">
        <v>7.01821666666667</v>
      </c>
    </row>
    <row r="5032">
      <c r="A5032" t="inlineStr">
        <is>
          <t>Daily_Minor_Stops_2026_09_18.xlsx</t>
        </is>
      </c>
      <c r="B5032" t="inlineStr">
        <is>
          <t>Samridhi Perk Line</t>
        </is>
      </c>
      <c r="C5032" s="80" t="n">
        <v>46035</v>
      </c>
      <c r="D5032" t="inlineStr">
        <is>
          <t>Perk-HCM-2</t>
        </is>
      </c>
      <c r="E5032" t="inlineStr">
        <is>
          <t>HXX: Film Is Broken</t>
        </is>
      </c>
      <c r="F5032" t="n">
        <v>10</v>
      </c>
      <c r="G5032" t="n">
        <v>19.4771666666667</v>
      </c>
    </row>
    <row r="5033">
      <c r="A5033" t="inlineStr">
        <is>
          <t>Daily_Minor_Stops_2026_09_18.xlsx</t>
        </is>
      </c>
      <c r="B5033" t="inlineStr">
        <is>
          <t>Samridhi Perk Line</t>
        </is>
      </c>
      <c r="C5033" s="80" t="n">
        <v>46035</v>
      </c>
      <c r="D5033" t="inlineStr">
        <is>
          <t>Perk-HCM-2</t>
        </is>
      </c>
      <c r="E5033" t="inlineStr">
        <is>
          <t>FBX: Jam At Infeed</t>
        </is>
      </c>
      <c r="F5033" t="n">
        <v>109</v>
      </c>
      <c r="G5033" t="n">
        <v>49.19145</v>
      </c>
    </row>
    <row r="5034">
      <c r="A5034" t="inlineStr">
        <is>
          <t>Daily_Minor_Stops_2026_09_18.xlsx</t>
        </is>
      </c>
      <c r="B5034" t="inlineStr">
        <is>
          <t>Samridhi Perk Line</t>
        </is>
      </c>
      <c r="C5034" s="80" t="n">
        <v>46035</v>
      </c>
      <c r="D5034" t="inlineStr">
        <is>
          <t>Perk-HCM-3</t>
        </is>
      </c>
      <c r="E5034" t="inlineStr">
        <is>
          <t>HXX: Infeed Rejection Consecutive</t>
        </is>
      </c>
      <c r="F5034" t="n">
        <v>29</v>
      </c>
      <c r="G5034" t="n">
        <v>14.95715</v>
      </c>
    </row>
    <row r="5035">
      <c r="A5035" t="inlineStr">
        <is>
          <t>Daily_Minor_Stops_2026_09_18.xlsx</t>
        </is>
      </c>
      <c r="B5035" t="inlineStr">
        <is>
          <t>Samridhi Perk Line</t>
        </is>
      </c>
      <c r="C5035" s="80" t="n">
        <v>46035</v>
      </c>
      <c r="D5035" t="inlineStr">
        <is>
          <t>Perk-HCM-3</t>
        </is>
      </c>
      <c r="E5035" t="inlineStr">
        <is>
          <t>FBX: Overflow At Infeed</t>
        </is>
      </c>
      <c r="F5035" t="n">
        <v>33</v>
      </c>
      <c r="G5035" t="n">
        <v>21.2469</v>
      </c>
    </row>
    <row r="5036">
      <c r="A5036" t="inlineStr">
        <is>
          <t>Daily_Minor_Stops_2026_09_18.xlsx</t>
        </is>
      </c>
      <c r="B5036" t="inlineStr">
        <is>
          <t>Samridhi Perk Line</t>
        </is>
      </c>
      <c r="C5036" s="80" t="n">
        <v>46035</v>
      </c>
      <c r="D5036" t="inlineStr">
        <is>
          <t>Perk-HCM-4</t>
        </is>
      </c>
      <c r="E5036" t="inlineStr">
        <is>
          <t>HXX: Infeed Rejection Consecutive</t>
        </is>
      </c>
      <c r="F5036" t="n">
        <v>12</v>
      </c>
      <c r="G5036" t="n">
        <v>6.79376666666667</v>
      </c>
    </row>
    <row r="5037">
      <c r="A5037" t="inlineStr">
        <is>
          <t>Daily_Minor_Stops_2026_09_18.xlsx</t>
        </is>
      </c>
      <c r="B5037" t="inlineStr">
        <is>
          <t>Samridhi Perk Line</t>
        </is>
      </c>
      <c r="C5037" s="80" t="n">
        <v>46035</v>
      </c>
      <c r="D5037" t="inlineStr">
        <is>
          <t>Perk-HCM-4</t>
        </is>
      </c>
      <c r="E5037" t="inlineStr">
        <is>
          <t>FBX: Overflow At Infeed</t>
        </is>
      </c>
      <c r="F5037" t="n">
        <v>41</v>
      </c>
      <c r="G5037" t="n">
        <v>19.7672333333333</v>
      </c>
    </row>
    <row r="5038">
      <c r="A5038" t="inlineStr">
        <is>
          <t>Daily_Minor_Stops_2026_09_18.xlsx</t>
        </is>
      </c>
      <c r="B5038" t="inlineStr">
        <is>
          <t>Samridhi Perk Line</t>
        </is>
      </c>
      <c r="C5038" s="80" t="n">
        <v>46035</v>
      </c>
      <c r="D5038" t="inlineStr">
        <is>
          <t>Perk-HLM-1</t>
        </is>
      </c>
      <c r="E5038" t="inlineStr">
        <is>
          <t>Product jam detected at flow wrapper infeed</t>
        </is>
      </c>
      <c r="F5038" t="n">
        <v>90</v>
      </c>
      <c r="G5038" t="n">
        <v>54.6747</v>
      </c>
    </row>
    <row r="5039">
      <c r="A5039" t="inlineStr">
        <is>
          <t>Daily_Minor_Stops_2026_09_18.xlsx</t>
        </is>
      </c>
      <c r="B5039" t="inlineStr">
        <is>
          <t>Samridhi Perk Line</t>
        </is>
      </c>
      <c r="C5039" s="80" t="n">
        <v>46035</v>
      </c>
      <c r="D5039" t="inlineStr">
        <is>
          <t>Perk-HLM-1</t>
        </is>
      </c>
      <c r="E5039" t="inlineStr">
        <is>
          <t>Paper Out Of Register</t>
        </is>
      </c>
      <c r="F5039" t="n">
        <v>36</v>
      </c>
      <c r="G5039" t="n">
        <v>59.5464833333333</v>
      </c>
    </row>
    <row r="5040">
      <c r="A5040" t="inlineStr">
        <is>
          <t>Daily_Minor_Stops_2026_09_18.xlsx</t>
        </is>
      </c>
      <c r="B5040" t="inlineStr">
        <is>
          <t>Samridhi Perk Line</t>
        </is>
      </c>
      <c r="C5040" s="80" t="n">
        <v>46035</v>
      </c>
      <c r="D5040" t="inlineStr">
        <is>
          <t>Perk-HLM-2</t>
        </is>
      </c>
      <c r="E5040" t="inlineStr">
        <is>
          <t>Product jam detected at flow wrapper infeed</t>
        </is>
      </c>
      <c r="F5040" t="n">
        <v>50</v>
      </c>
      <c r="G5040" t="n">
        <v>40.8887</v>
      </c>
    </row>
    <row r="5041">
      <c r="A5041" t="inlineStr">
        <is>
          <t>Daily_Minor_Stops_2026_09_18.xlsx</t>
        </is>
      </c>
      <c r="B5041" t="inlineStr">
        <is>
          <t>Samridhi Perk Line</t>
        </is>
      </c>
      <c r="C5041" s="80" t="n">
        <v>46035</v>
      </c>
      <c r="D5041" t="inlineStr">
        <is>
          <t>Perk-HLM-2</t>
        </is>
      </c>
      <c r="E5041" t="inlineStr">
        <is>
          <t>OverHeight Product Detected</t>
        </is>
      </c>
      <c r="F5041" t="n">
        <v>62</v>
      </c>
      <c r="G5041" t="n">
        <v>51.7042</v>
      </c>
    </row>
    <row r="5042">
      <c r="A5042" t="inlineStr">
        <is>
          <t>Daily_Minor_Stops_2026_09_18.xlsx</t>
        </is>
      </c>
      <c r="B5042" t="inlineStr">
        <is>
          <t>Samridhi Perk Line</t>
        </is>
      </c>
      <c r="C5042" s="80" t="n">
        <v>46035</v>
      </c>
      <c r="D5042" t="inlineStr">
        <is>
          <t>Perk-TTLi-1</t>
        </is>
      </c>
      <c r="E5042" t="inlineStr">
        <is>
          <t>FOR/BP11: Hand Over Of Blank Failed</t>
        </is>
      </c>
      <c r="F5042" t="n">
        <v>44</v>
      </c>
      <c r="G5042" t="n">
        <v>36.8600666666667</v>
      </c>
    </row>
    <row r="5043">
      <c r="A5043" t="inlineStr">
        <is>
          <t>Daily_Minor_Stops_2026_09_18.xlsx</t>
        </is>
      </c>
      <c r="B5043" t="inlineStr">
        <is>
          <t>Samridhi Perk Line</t>
        </is>
      </c>
      <c r="C5043" s="80" t="n">
        <v>46035</v>
      </c>
      <c r="D5043" t="inlineStr">
        <is>
          <t>Perk-TTLi-1</t>
        </is>
      </c>
      <c r="E5043" t="inlineStr">
        <is>
          <t>CLO/CT11: Axis1 Position Error</t>
        </is>
      </c>
      <c r="F5043" t="n">
        <v>13</v>
      </c>
      <c r="G5043" t="n">
        <v>7.67308333333333</v>
      </c>
    </row>
    <row r="5044">
      <c r="A5044" t="inlineStr">
        <is>
          <t>Daily_Minor_Stops_2026_09_18.xlsx</t>
        </is>
      </c>
      <c r="B5044" t="inlineStr">
        <is>
          <t>Samridhi Perk Line</t>
        </is>
      </c>
      <c r="C5044" s="80" t="n">
        <v>46035</v>
      </c>
      <c r="D5044" t="inlineStr">
        <is>
          <t>Perk-TTLi-2</t>
        </is>
      </c>
      <c r="E5044" t="inlineStr">
        <is>
          <t>LOD/TGR11: Robot-Gripper Sensor Fault</t>
        </is>
      </c>
      <c r="F5044" t="n">
        <v>6</v>
      </c>
      <c r="G5044" t="n">
        <v>1.56888333333333</v>
      </c>
    </row>
    <row r="5045">
      <c r="A5045" t="inlineStr">
        <is>
          <t>Daily_Minor_Stops_2026_09_18.xlsx</t>
        </is>
      </c>
      <c r="B5045" t="inlineStr">
        <is>
          <t>Samridhi Perk Line</t>
        </is>
      </c>
      <c r="C5045" s="80" t="n">
        <v>46035</v>
      </c>
      <c r="D5045" t="inlineStr">
        <is>
          <t>Perk-TTLi-2</t>
        </is>
      </c>
      <c r="E5045" t="inlineStr">
        <is>
          <t>CLO/CDC11: Pusher / Actuator Not ON Time</t>
        </is>
      </c>
      <c r="F5045" t="n">
        <v>7</v>
      </c>
      <c r="G5045" t="n">
        <v>11.88345</v>
      </c>
    </row>
    <row r="5046">
      <c r="A5046" t="inlineStr">
        <is>
          <t>Daily_Minor_Stops_2026_09_18.xlsx</t>
        </is>
      </c>
      <c r="B5046" t="inlineStr">
        <is>
          <t>Samridhi Perk Line</t>
        </is>
      </c>
      <c r="C5046" s="80" t="n">
        <v>46035</v>
      </c>
      <c r="D5046" t="inlineStr">
        <is>
          <t>Perk-TTLi-3</t>
        </is>
      </c>
      <c r="E5046" t="inlineStr">
        <is>
          <t>CLO/CT11: Axis1 Position Error</t>
        </is>
      </c>
      <c r="F5046" t="n">
        <v>31</v>
      </c>
      <c r="G5046" t="n">
        <v>81.40835</v>
      </c>
    </row>
    <row r="5047">
      <c r="A5047" t="inlineStr">
        <is>
          <t>Daily_Minor_Stops_2026_09_18.xlsx</t>
        </is>
      </c>
      <c r="B5047" t="inlineStr">
        <is>
          <t>Samridhi Perk Line</t>
        </is>
      </c>
      <c r="C5047" s="80" t="n">
        <v>46035</v>
      </c>
      <c r="D5047" t="inlineStr">
        <is>
          <t>Perk-TTLi-3</t>
        </is>
      </c>
      <c r="E5047" t="inlineStr">
        <is>
          <t>CLO/CDC11: Pusher / Actuator Not ON Time</t>
        </is>
      </c>
      <c r="F5047" t="n">
        <v>12</v>
      </c>
      <c r="G5047" t="n">
        <v>23.6130333333333</v>
      </c>
    </row>
    <row r="5048">
      <c r="A5048" t="inlineStr">
        <is>
          <t>Daily_Minor_Stops_2026_09_18.xlsx</t>
        </is>
      </c>
      <c r="B5048" t="inlineStr">
        <is>
          <t>Samridhi Perk Line</t>
        </is>
      </c>
      <c r="C5048" s="80" t="n">
        <v>46035</v>
      </c>
      <c r="D5048" t="inlineStr">
        <is>
          <t>Perk-TTLi-4</t>
        </is>
      </c>
      <c r="E5048" t="inlineStr">
        <is>
          <t>LOD/PGR11: Trains To Near</t>
        </is>
      </c>
      <c r="F5048" t="n">
        <v>2</v>
      </c>
      <c r="G5048" t="n">
        <v>0.450266666666667</v>
      </c>
    </row>
    <row r="5049">
      <c r="A5049" t="inlineStr">
        <is>
          <t>Daily_Minor_Stops_2026_09_18.xlsx</t>
        </is>
      </c>
      <c r="B5049" t="inlineStr">
        <is>
          <t>Samridhi Perk Line</t>
        </is>
      </c>
      <c r="C5049" s="80" t="n">
        <v>46035</v>
      </c>
      <c r="D5049" t="inlineStr">
        <is>
          <t>Perk-TTLi-4</t>
        </is>
      </c>
      <c r="E5049" t="inlineStr">
        <is>
          <t>LOD/PGR11: Axis Gearing Error</t>
        </is>
      </c>
      <c r="F5049" t="n">
        <v>2</v>
      </c>
      <c r="G5049" t="n">
        <v>0.2039</v>
      </c>
    </row>
    <row r="5050">
      <c r="A5050" t="inlineStr">
        <is>
          <t>Daily_Minor_Stops_2026_09_18.xlsx</t>
        </is>
      </c>
      <c r="B5050" t="inlineStr">
        <is>
          <t>Samridhi Perk Line</t>
        </is>
      </c>
      <c r="C5050" s="80" t="n">
        <v>46036</v>
      </c>
      <c r="D5050" t="inlineStr">
        <is>
          <t>Perk-HCM-1</t>
        </is>
      </c>
      <c r="E5050" t="inlineStr">
        <is>
          <t>FBX: Jam At Infeed</t>
        </is>
      </c>
      <c r="F5050" t="n">
        <v>14</v>
      </c>
      <c r="G5050" t="n">
        <v>3.78343333333333</v>
      </c>
    </row>
    <row r="5051">
      <c r="A5051" t="inlineStr">
        <is>
          <t>Daily_Minor_Stops_2026_09_18.xlsx</t>
        </is>
      </c>
      <c r="B5051" t="inlineStr">
        <is>
          <t>Samridhi Perk Line</t>
        </is>
      </c>
      <c r="C5051" s="80" t="n">
        <v>46036</v>
      </c>
      <c r="D5051" t="inlineStr">
        <is>
          <t>Perk-HCM-1</t>
        </is>
      </c>
      <c r="E5051" t="inlineStr">
        <is>
          <t>Cover Folding Box Open</t>
        </is>
      </c>
      <c r="F5051" t="n">
        <v>9</v>
      </c>
      <c r="G5051" t="n">
        <v>6.90615</v>
      </c>
    </row>
    <row r="5052">
      <c r="A5052" t="inlineStr">
        <is>
          <t>Daily_Minor_Stops_2026_09_18.xlsx</t>
        </is>
      </c>
      <c r="B5052" t="inlineStr">
        <is>
          <t>Samridhi Perk Line</t>
        </is>
      </c>
      <c r="C5052" s="80" t="n">
        <v>46036</v>
      </c>
      <c r="D5052" t="inlineStr">
        <is>
          <t>Perk-HCM-2</t>
        </is>
      </c>
      <c r="E5052" t="inlineStr">
        <is>
          <t>FBX: Overflow At Infeed</t>
        </is>
      </c>
      <c r="F5052" t="n">
        <v>17</v>
      </c>
      <c r="G5052" t="n">
        <v>9.53655</v>
      </c>
    </row>
    <row r="5053">
      <c r="A5053" t="inlineStr">
        <is>
          <t>Daily_Minor_Stops_2026_09_18.xlsx</t>
        </is>
      </c>
      <c r="B5053" t="inlineStr">
        <is>
          <t>Samridhi Perk Line</t>
        </is>
      </c>
      <c r="C5053" s="80" t="n">
        <v>46036</v>
      </c>
      <c r="D5053" t="inlineStr">
        <is>
          <t>Perk-HCM-2</t>
        </is>
      </c>
      <c r="E5053" t="inlineStr">
        <is>
          <t>FBX: Jam At Infeed</t>
        </is>
      </c>
      <c r="F5053" t="n">
        <v>43</v>
      </c>
      <c r="G5053" t="n">
        <v>22.2675</v>
      </c>
    </row>
    <row r="5054">
      <c r="A5054" t="inlineStr">
        <is>
          <t>Daily_Minor_Stops_2026_09_18.xlsx</t>
        </is>
      </c>
      <c r="B5054" t="inlineStr">
        <is>
          <t>Samridhi Perk Line</t>
        </is>
      </c>
      <c r="C5054" s="80" t="n">
        <v>46036</v>
      </c>
      <c r="D5054" t="inlineStr">
        <is>
          <t>Perk-HCM-3</t>
        </is>
      </c>
      <c r="E5054" t="inlineStr">
        <is>
          <t>HXX: Infeed Rejection Consecutive</t>
        </is>
      </c>
      <c r="F5054" t="n">
        <v>25</v>
      </c>
      <c r="G5054" t="n">
        <v>17.3843</v>
      </c>
    </row>
    <row r="5055">
      <c r="A5055" t="inlineStr">
        <is>
          <t>Daily_Minor_Stops_2026_09_18.xlsx</t>
        </is>
      </c>
      <c r="B5055" t="inlineStr">
        <is>
          <t>Samridhi Perk Line</t>
        </is>
      </c>
      <c r="C5055" s="80" t="n">
        <v>46036</v>
      </c>
      <c r="D5055" t="inlineStr">
        <is>
          <t>Perk-HCM-3</t>
        </is>
      </c>
      <c r="E5055" t="inlineStr">
        <is>
          <t>FBX: Overflow At Infeed</t>
        </is>
      </c>
      <c r="F5055" t="n">
        <v>27</v>
      </c>
      <c r="G5055" t="n">
        <v>13.5215166666667</v>
      </c>
    </row>
    <row r="5056">
      <c r="A5056" t="inlineStr">
        <is>
          <t>Daily_Minor_Stops_2026_09_18.xlsx</t>
        </is>
      </c>
      <c r="B5056" t="inlineStr">
        <is>
          <t>Samridhi Perk Line</t>
        </is>
      </c>
      <c r="C5056" s="80" t="n">
        <v>46036</v>
      </c>
      <c r="D5056" t="inlineStr">
        <is>
          <t>Perk-HCM-4</t>
        </is>
      </c>
      <c r="E5056" t="inlineStr">
        <is>
          <t>HXX: Infeed Rejection Consecutive</t>
        </is>
      </c>
      <c r="F5056" t="n">
        <v>17</v>
      </c>
      <c r="G5056" t="n">
        <v>7.08975</v>
      </c>
    </row>
    <row r="5057">
      <c r="A5057" t="inlineStr">
        <is>
          <t>Daily_Minor_Stops_2026_09_18.xlsx</t>
        </is>
      </c>
      <c r="B5057" t="inlineStr">
        <is>
          <t>Samridhi Perk Line</t>
        </is>
      </c>
      <c r="C5057" s="80" t="n">
        <v>46036</v>
      </c>
      <c r="D5057" t="inlineStr">
        <is>
          <t>Perk-HCM-4</t>
        </is>
      </c>
      <c r="E5057" t="inlineStr">
        <is>
          <t>HXX: Film Is Broken</t>
        </is>
      </c>
      <c r="F5057" t="n">
        <v>12</v>
      </c>
      <c r="G5057" t="n">
        <v>20.4624</v>
      </c>
    </row>
    <row r="5058">
      <c r="A5058" t="inlineStr">
        <is>
          <t>Daily_Minor_Stops_2026_09_18.xlsx</t>
        </is>
      </c>
      <c r="B5058" t="inlineStr">
        <is>
          <t>Samridhi Perk Line</t>
        </is>
      </c>
      <c r="C5058" s="80" t="n">
        <v>46036</v>
      </c>
      <c r="D5058" t="inlineStr">
        <is>
          <t>Perk-HLM-1</t>
        </is>
      </c>
      <c r="E5058" t="inlineStr">
        <is>
          <t>Product jam detected at flow wrapper infeed</t>
        </is>
      </c>
      <c r="F5058" t="n">
        <v>103</v>
      </c>
      <c r="G5058" t="n">
        <v>40.9602</v>
      </c>
    </row>
    <row r="5059">
      <c r="A5059" t="inlineStr">
        <is>
          <t>Daily_Minor_Stops_2026_09_18.xlsx</t>
        </is>
      </c>
      <c r="B5059" t="inlineStr">
        <is>
          <t>Samridhi Perk Line</t>
        </is>
      </c>
      <c r="C5059" s="80" t="n">
        <v>46036</v>
      </c>
      <c r="D5059" t="inlineStr">
        <is>
          <t>Perk-HLM-1</t>
        </is>
      </c>
      <c r="E5059" t="inlineStr">
        <is>
          <t>OverHeight Product Detected</t>
        </is>
      </c>
      <c r="F5059" t="n">
        <v>41</v>
      </c>
      <c r="G5059" t="n">
        <v>40.5841333333333</v>
      </c>
    </row>
    <row r="5060">
      <c r="A5060" t="inlineStr">
        <is>
          <t>Daily_Minor_Stops_2026_09_18.xlsx</t>
        </is>
      </c>
      <c r="B5060" t="inlineStr">
        <is>
          <t>Samridhi Perk Line</t>
        </is>
      </c>
      <c r="C5060" s="80" t="n">
        <v>46036</v>
      </c>
      <c r="D5060" t="inlineStr">
        <is>
          <t>Perk-HLM-2</t>
        </is>
      </c>
      <c r="E5060" t="inlineStr">
        <is>
          <t>Product jam detected at flow wrapper infeed</t>
        </is>
      </c>
      <c r="F5060" t="n">
        <v>50</v>
      </c>
      <c r="G5060" t="n">
        <v>36.2976</v>
      </c>
    </row>
    <row r="5061">
      <c r="A5061" t="inlineStr">
        <is>
          <t>Daily_Minor_Stops_2026_09_18.xlsx</t>
        </is>
      </c>
      <c r="B5061" t="inlineStr">
        <is>
          <t>Samridhi Perk Line</t>
        </is>
      </c>
      <c r="C5061" s="80" t="n">
        <v>46036</v>
      </c>
      <c r="D5061" t="inlineStr">
        <is>
          <t>Perk-HLM-2</t>
        </is>
      </c>
      <c r="E5061" t="inlineStr">
        <is>
          <t>OverHeight Product Detected</t>
        </is>
      </c>
      <c r="F5061" t="n">
        <v>74</v>
      </c>
      <c r="G5061" t="n">
        <v>55.1116333333333</v>
      </c>
    </row>
    <row r="5062">
      <c r="A5062" t="inlineStr">
        <is>
          <t>Daily_Minor_Stops_2026_09_18.xlsx</t>
        </is>
      </c>
      <c r="B5062" t="inlineStr">
        <is>
          <t>Samridhi Perk Line</t>
        </is>
      </c>
      <c r="C5062" s="80" t="n">
        <v>46036</v>
      </c>
      <c r="D5062" t="inlineStr">
        <is>
          <t>Perk-TTLi-1</t>
        </is>
      </c>
      <c r="E5062" t="inlineStr">
        <is>
          <t>FOR/BP11: Hand Over Of Blank Failed</t>
        </is>
      </c>
      <c r="F5062" t="n">
        <v>33</v>
      </c>
      <c r="G5062" t="n">
        <v>33.3543333333333</v>
      </c>
    </row>
    <row r="5063">
      <c r="A5063" t="inlineStr">
        <is>
          <t>Daily_Minor_Stops_2026_09_18.xlsx</t>
        </is>
      </c>
      <c r="B5063" t="inlineStr">
        <is>
          <t>Samridhi Perk Line</t>
        </is>
      </c>
      <c r="C5063" s="80" t="n">
        <v>46036</v>
      </c>
      <c r="D5063" t="inlineStr">
        <is>
          <t>Perk-TTLi-1</t>
        </is>
      </c>
      <c r="E5063" t="inlineStr">
        <is>
          <t>CLO/CT11: Axis1 Position Error</t>
        </is>
      </c>
      <c r="F5063" t="n">
        <v>11</v>
      </c>
      <c r="G5063" t="n">
        <v>11.5943333333333</v>
      </c>
    </row>
    <row r="5064">
      <c r="A5064" t="inlineStr">
        <is>
          <t>Daily_Minor_Stops_2026_09_18.xlsx</t>
        </is>
      </c>
      <c r="B5064" t="inlineStr">
        <is>
          <t>Samridhi Perk Line</t>
        </is>
      </c>
      <c r="C5064" s="80" t="n">
        <v>46036</v>
      </c>
      <c r="D5064" t="inlineStr">
        <is>
          <t>Perk-TTLi-2</t>
        </is>
      </c>
      <c r="E5064" t="inlineStr">
        <is>
          <t>FOR/BP11: Hand Over Of Blank Failed</t>
        </is>
      </c>
      <c r="F5064" t="n">
        <v>10</v>
      </c>
      <c r="G5064" t="n">
        <v>9.027366666666669</v>
      </c>
    </row>
    <row r="5065">
      <c r="A5065" t="inlineStr">
        <is>
          <t>Daily_Minor_Stops_2026_09_18.xlsx</t>
        </is>
      </c>
      <c r="B5065" t="inlineStr">
        <is>
          <t>Samridhi Perk Line</t>
        </is>
      </c>
      <c r="C5065" s="80" t="n">
        <v>46036</v>
      </c>
      <c r="D5065" t="inlineStr">
        <is>
          <t>Perk-TTLi-2</t>
        </is>
      </c>
      <c r="E5065" t="inlineStr">
        <is>
          <t>CLO/CT11: Axis1 Position Error</t>
        </is>
      </c>
      <c r="F5065" t="n">
        <v>18</v>
      </c>
      <c r="G5065" t="n">
        <v>41.90895</v>
      </c>
    </row>
    <row r="5066">
      <c r="A5066" t="inlineStr">
        <is>
          <t>Daily_Minor_Stops_2026_09_18.xlsx</t>
        </is>
      </c>
      <c r="B5066" t="inlineStr">
        <is>
          <t>Samridhi Perk Line</t>
        </is>
      </c>
      <c r="C5066" s="80" t="n">
        <v>46036</v>
      </c>
      <c r="D5066" t="inlineStr">
        <is>
          <t>Perk-TTLi-3</t>
        </is>
      </c>
      <c r="E5066" t="inlineStr">
        <is>
          <t>FOR/FT11: Hand Over Failure Of Tray</t>
        </is>
      </c>
      <c r="F5066" t="n">
        <v>9</v>
      </c>
      <c r="G5066" t="n">
        <v>13.6758666666667</v>
      </c>
    </row>
    <row r="5067">
      <c r="A5067" t="inlineStr">
        <is>
          <t>Daily_Minor_Stops_2026_09_18.xlsx</t>
        </is>
      </c>
      <c r="B5067" t="inlineStr">
        <is>
          <t>Samridhi Perk Line</t>
        </is>
      </c>
      <c r="C5067" s="80" t="n">
        <v>46036</v>
      </c>
      <c r="D5067" t="inlineStr">
        <is>
          <t>Perk-TTLi-3</t>
        </is>
      </c>
      <c r="E5067" t="inlineStr">
        <is>
          <t>CLO/CT11: Axis1 Position Error</t>
        </is>
      </c>
      <c r="F5067" t="n">
        <v>28</v>
      </c>
      <c r="G5067" t="n">
        <v>74.7911666666667</v>
      </c>
    </row>
    <row r="5068">
      <c r="A5068" t="inlineStr">
        <is>
          <t>Daily_Minor_Stops_2026_09_18.xlsx</t>
        </is>
      </c>
      <c r="B5068" t="inlineStr">
        <is>
          <t>Samridhi Perk Line</t>
        </is>
      </c>
      <c r="C5068" s="80" t="n">
        <v>46036</v>
      </c>
      <c r="D5068" t="inlineStr">
        <is>
          <t>Perk-TTLi-4</t>
        </is>
      </c>
      <c r="E5068" t="inlineStr">
        <is>
          <t>LOD/EM: Emergency Stop HMI 11</t>
        </is>
      </c>
      <c r="F5068" t="n">
        <v>2</v>
      </c>
      <c r="G5068" t="n">
        <v>0.433416666666667</v>
      </c>
    </row>
    <row r="5069">
      <c r="A5069" t="inlineStr">
        <is>
          <t>Daily_Minor_Stops_2026_09_18.xlsx</t>
        </is>
      </c>
      <c r="B5069" t="inlineStr">
        <is>
          <t>Samridhi Perk Line</t>
        </is>
      </c>
      <c r="C5069" s="80" t="n">
        <v>46036</v>
      </c>
      <c r="D5069" t="inlineStr">
        <is>
          <t>Perk-TTLi-4</t>
        </is>
      </c>
      <c r="E5069" t="inlineStr">
        <is>
          <t>LOD/DOR: Door 3 Not Locked</t>
        </is>
      </c>
      <c r="F5069" t="n">
        <v>2</v>
      </c>
      <c r="G5069" t="n">
        <v>0.110333333333333</v>
      </c>
    </row>
    <row r="5070">
      <c r="A5070" t="inlineStr">
        <is>
          <t>Daily_Minor_Stops_2026_09_18.xlsx</t>
        </is>
      </c>
      <c r="B5070" t="inlineStr">
        <is>
          <t>Samridhi Perk Line</t>
        </is>
      </c>
      <c r="C5070" s="80" t="n">
        <v>46037</v>
      </c>
      <c r="D5070" t="inlineStr">
        <is>
          <t>Perk TTM-5</t>
        </is>
      </c>
      <c r="E5070" t="inlineStr">
        <is>
          <t>Late Start</t>
        </is>
      </c>
      <c r="F5070" t="n">
        <v>1</v>
      </c>
      <c r="G5070" t="n">
        <v>0</v>
      </c>
    </row>
    <row r="5071">
      <c r="A5071" t="inlineStr">
        <is>
          <t>Daily_Minor_Stops_2026_09_18.xlsx</t>
        </is>
      </c>
      <c r="B5071" t="inlineStr">
        <is>
          <t>Samridhi Perk Line</t>
        </is>
      </c>
      <c r="C5071" s="80" t="n">
        <v>46037</v>
      </c>
      <c r="D5071" t="inlineStr">
        <is>
          <t>Perk-HCM-1</t>
        </is>
      </c>
      <c r="E5071" t="inlineStr">
        <is>
          <t>HXX: Film Is Broken</t>
        </is>
      </c>
      <c r="F5071" t="n">
        <v>14</v>
      </c>
      <c r="G5071" t="n">
        <v>17.533</v>
      </c>
    </row>
    <row r="5072">
      <c r="A5072" t="inlineStr">
        <is>
          <t>Daily_Minor_Stops_2026_09_18.xlsx</t>
        </is>
      </c>
      <c r="B5072" t="inlineStr">
        <is>
          <t>Samridhi Perk Line</t>
        </is>
      </c>
      <c r="C5072" s="80" t="n">
        <v>46037</v>
      </c>
      <c r="D5072" t="inlineStr">
        <is>
          <t>Perk-HCM-1</t>
        </is>
      </c>
      <c r="E5072" t="inlineStr">
        <is>
          <t>FBX: Jam At Infeed</t>
        </is>
      </c>
      <c r="F5072" t="n">
        <v>16</v>
      </c>
      <c r="G5072" t="n">
        <v>7.17455</v>
      </c>
    </row>
    <row r="5073">
      <c r="A5073" t="inlineStr">
        <is>
          <t>Daily_Minor_Stops_2026_09_18.xlsx</t>
        </is>
      </c>
      <c r="B5073" t="inlineStr">
        <is>
          <t>Samridhi Perk Line</t>
        </is>
      </c>
      <c r="C5073" s="80" t="n">
        <v>46037</v>
      </c>
      <c r="D5073" t="inlineStr">
        <is>
          <t>Perk-HCM-2</t>
        </is>
      </c>
      <c r="E5073" t="inlineStr">
        <is>
          <t>HXX: Film Is Broken</t>
        </is>
      </c>
      <c r="F5073" t="n">
        <v>13</v>
      </c>
      <c r="G5073" t="n">
        <v>22.2986333333333</v>
      </c>
    </row>
    <row r="5074">
      <c r="A5074" t="inlineStr">
        <is>
          <t>Daily_Minor_Stops_2026_09_18.xlsx</t>
        </is>
      </c>
      <c r="B5074" t="inlineStr">
        <is>
          <t>Samridhi Perk Line</t>
        </is>
      </c>
      <c r="C5074" s="80" t="n">
        <v>46037</v>
      </c>
      <c r="D5074" t="inlineStr">
        <is>
          <t>Perk-HCM-2</t>
        </is>
      </c>
      <c r="E5074" t="inlineStr">
        <is>
          <t>FBX: Jam At Infeed</t>
        </is>
      </c>
      <c r="F5074" t="n">
        <v>76</v>
      </c>
      <c r="G5074" t="n">
        <v>32.8205166666667</v>
      </c>
    </row>
    <row r="5075">
      <c r="A5075" t="inlineStr">
        <is>
          <t>Daily_Minor_Stops_2026_09_18.xlsx</t>
        </is>
      </c>
      <c r="B5075" t="inlineStr">
        <is>
          <t>Samridhi Perk Line</t>
        </is>
      </c>
      <c r="C5075" s="80" t="n">
        <v>46037</v>
      </c>
      <c r="D5075" t="inlineStr">
        <is>
          <t>Perk-HCM-3</t>
        </is>
      </c>
      <c r="E5075" t="inlineStr">
        <is>
          <t>FBX: Overflow At Infeed</t>
        </is>
      </c>
      <c r="F5075" t="n">
        <v>31</v>
      </c>
      <c r="G5075" t="n">
        <v>11.45055</v>
      </c>
    </row>
    <row r="5076">
      <c r="A5076" t="inlineStr">
        <is>
          <t>Daily_Minor_Stops_2026_09_18.xlsx</t>
        </is>
      </c>
      <c r="B5076" t="inlineStr">
        <is>
          <t>Samridhi Perk Line</t>
        </is>
      </c>
      <c r="C5076" s="80" t="n">
        <v>46037</v>
      </c>
      <c r="D5076" t="inlineStr">
        <is>
          <t>Perk-HCM-3</t>
        </is>
      </c>
      <c r="E5076" t="inlineStr">
        <is>
          <t>FBX: Jam At Infeed</t>
        </is>
      </c>
      <c r="F5076" t="n">
        <v>21</v>
      </c>
      <c r="G5076" t="n">
        <v>25.9291666666667</v>
      </c>
    </row>
    <row r="5077">
      <c r="A5077" t="inlineStr">
        <is>
          <t>Daily_Minor_Stops_2026_09_18.xlsx</t>
        </is>
      </c>
      <c r="B5077" t="inlineStr">
        <is>
          <t>Samridhi Perk Line</t>
        </is>
      </c>
      <c r="C5077" s="80" t="n">
        <v>46037</v>
      </c>
      <c r="D5077" t="inlineStr">
        <is>
          <t>Perk-HCM-4</t>
        </is>
      </c>
      <c r="E5077" t="inlineStr">
        <is>
          <t>FBX: Jam At Infeed</t>
        </is>
      </c>
      <c r="F5077" t="n">
        <v>14</v>
      </c>
      <c r="G5077" t="n">
        <v>7.69208333333333</v>
      </c>
    </row>
    <row r="5078">
      <c r="A5078" t="inlineStr">
        <is>
          <t>Daily_Minor_Stops_2026_09_18.xlsx</t>
        </is>
      </c>
      <c r="B5078" t="inlineStr">
        <is>
          <t>Samridhi Perk Line</t>
        </is>
      </c>
      <c r="C5078" s="80" t="n">
        <v>46037</v>
      </c>
      <c r="D5078" t="inlineStr">
        <is>
          <t>Perk-HCM-4</t>
        </is>
      </c>
      <c r="E5078" t="inlineStr">
        <is>
          <t>Cover Folding Box Open</t>
        </is>
      </c>
      <c r="F5078" t="n">
        <v>13</v>
      </c>
      <c r="G5078" t="n">
        <v>19.3958666666667</v>
      </c>
    </row>
    <row r="5079">
      <c r="A5079" t="inlineStr">
        <is>
          <t>Daily_Minor_Stops_2026_09_18.xlsx</t>
        </is>
      </c>
      <c r="B5079" t="inlineStr">
        <is>
          <t>Samridhi Perk Line</t>
        </is>
      </c>
      <c r="C5079" s="80" t="n">
        <v>46037</v>
      </c>
      <c r="D5079" t="inlineStr">
        <is>
          <t>Perk-HLM-1</t>
        </is>
      </c>
      <c r="E5079" t="inlineStr">
        <is>
          <t>Product jam detected at flow wrapper infeed</t>
        </is>
      </c>
      <c r="F5079" t="n">
        <v>48</v>
      </c>
      <c r="G5079" t="n">
        <v>13.7704333333333</v>
      </c>
    </row>
    <row r="5080">
      <c r="A5080" t="inlineStr">
        <is>
          <t>Daily_Minor_Stops_2026_09_18.xlsx</t>
        </is>
      </c>
      <c r="B5080" t="inlineStr">
        <is>
          <t>Samridhi Perk Line</t>
        </is>
      </c>
      <c r="C5080" s="80" t="n">
        <v>46037</v>
      </c>
      <c r="D5080" t="inlineStr">
        <is>
          <t>Perk-HLM-1</t>
        </is>
      </c>
      <c r="E5080" t="inlineStr">
        <is>
          <t>OverHeight Product Detected</t>
        </is>
      </c>
      <c r="F5080" t="n">
        <v>109</v>
      </c>
      <c r="G5080" t="n">
        <v>55.6922333333333</v>
      </c>
    </row>
    <row r="5081">
      <c r="A5081" t="inlineStr">
        <is>
          <t>Daily_Minor_Stops_2026_09_18.xlsx</t>
        </is>
      </c>
      <c r="B5081" t="inlineStr">
        <is>
          <t>Samridhi Perk Line</t>
        </is>
      </c>
      <c r="C5081" s="80" t="n">
        <v>46037</v>
      </c>
      <c r="D5081" t="inlineStr">
        <is>
          <t>Perk-HLM-2</t>
        </is>
      </c>
      <c r="E5081" t="inlineStr">
        <is>
          <t>Product jam detected at flow wrapper infeed</t>
        </is>
      </c>
      <c r="F5081" t="n">
        <v>63</v>
      </c>
      <c r="G5081" t="n">
        <v>27.7239666666667</v>
      </c>
    </row>
    <row r="5082">
      <c r="A5082" t="inlineStr">
        <is>
          <t>Daily_Minor_Stops_2026_09_18.xlsx</t>
        </is>
      </c>
      <c r="B5082" t="inlineStr">
        <is>
          <t>Samridhi Perk Line</t>
        </is>
      </c>
      <c r="C5082" s="80" t="n">
        <v>46037</v>
      </c>
      <c r="D5082" t="inlineStr">
        <is>
          <t>Perk-HLM-2</t>
        </is>
      </c>
      <c r="E5082" t="inlineStr">
        <is>
          <t>OverHeight Product Detected</t>
        </is>
      </c>
      <c r="F5082" t="n">
        <v>106</v>
      </c>
      <c r="G5082" t="n">
        <v>65.58273333333329</v>
      </c>
    </row>
    <row r="5083">
      <c r="A5083" t="inlineStr">
        <is>
          <t>Daily_Minor_Stops_2026_09_18.xlsx</t>
        </is>
      </c>
      <c r="B5083" t="inlineStr">
        <is>
          <t>Samridhi Perk Line</t>
        </is>
      </c>
      <c r="C5083" s="80" t="n">
        <v>46037</v>
      </c>
      <c r="D5083" t="inlineStr">
        <is>
          <t>Perk-TTLi-1</t>
        </is>
      </c>
      <c r="E5083" t="inlineStr">
        <is>
          <t>FOR/FT11: Hand Over Failure Of Tray</t>
        </is>
      </c>
      <c r="F5083" t="n">
        <v>8</v>
      </c>
      <c r="G5083" t="n">
        <v>6.66243333333333</v>
      </c>
    </row>
    <row r="5084">
      <c r="A5084" t="inlineStr">
        <is>
          <t>Daily_Minor_Stops_2026_09_18.xlsx</t>
        </is>
      </c>
      <c r="B5084" t="inlineStr">
        <is>
          <t>Samridhi Perk Line</t>
        </is>
      </c>
      <c r="C5084" s="80" t="n">
        <v>46037</v>
      </c>
      <c r="D5084" t="inlineStr">
        <is>
          <t>Perk-TTLi-1</t>
        </is>
      </c>
      <c r="E5084" t="inlineStr">
        <is>
          <t>FOR/BP11: Hand Over Of Blank Failed</t>
        </is>
      </c>
      <c r="F5084" t="n">
        <v>13</v>
      </c>
      <c r="G5084" t="n">
        <v>58.3340666666667</v>
      </c>
    </row>
    <row r="5085">
      <c r="A5085" t="inlineStr">
        <is>
          <t>Daily_Minor_Stops_2026_09_18.xlsx</t>
        </is>
      </c>
      <c r="B5085" t="inlineStr">
        <is>
          <t>Samridhi Perk Line</t>
        </is>
      </c>
      <c r="C5085" s="80" t="n">
        <v>46037</v>
      </c>
      <c r="D5085" t="inlineStr">
        <is>
          <t>Perk-TTLi-2</t>
        </is>
      </c>
      <c r="E5085" t="inlineStr">
        <is>
          <t>FOR/BP11: Hand Over Of Blank Failed</t>
        </is>
      </c>
      <c r="F5085" t="n">
        <v>7</v>
      </c>
      <c r="G5085" t="n">
        <v>4.52593333333333</v>
      </c>
    </row>
    <row r="5086">
      <c r="A5086" t="inlineStr">
        <is>
          <t>Daily_Minor_Stops_2026_09_18.xlsx</t>
        </is>
      </c>
      <c r="B5086" t="inlineStr">
        <is>
          <t>Samridhi Perk Line</t>
        </is>
      </c>
      <c r="C5086" s="80" t="n">
        <v>46037</v>
      </c>
      <c r="D5086" t="inlineStr">
        <is>
          <t>Perk-TTLi-2</t>
        </is>
      </c>
      <c r="E5086" t="inlineStr">
        <is>
          <t>CLO/CT11: Axis1 Position Error</t>
        </is>
      </c>
      <c r="F5086" t="n">
        <v>9</v>
      </c>
      <c r="G5086" t="n">
        <v>18.158</v>
      </c>
    </row>
    <row r="5087">
      <c r="A5087" t="inlineStr">
        <is>
          <t>Daily_Minor_Stops_2026_09_18.xlsx</t>
        </is>
      </c>
      <c r="B5087" t="inlineStr">
        <is>
          <t>Samridhi Perk Line</t>
        </is>
      </c>
      <c r="C5087" s="80" t="n">
        <v>46037</v>
      </c>
      <c r="D5087" t="inlineStr">
        <is>
          <t>Perk-TTLi-3</t>
        </is>
      </c>
      <c r="E5087" t="inlineStr">
        <is>
          <t>FOR/FT11: Hand Over Failure Of Tray</t>
        </is>
      </c>
      <c r="F5087" t="n">
        <v>11</v>
      </c>
      <c r="G5087" t="n">
        <v>13.0513666666667</v>
      </c>
    </row>
    <row r="5088">
      <c r="A5088" t="inlineStr">
        <is>
          <t>Daily_Minor_Stops_2026_09_18.xlsx</t>
        </is>
      </c>
      <c r="B5088" t="inlineStr">
        <is>
          <t>Samridhi Perk Line</t>
        </is>
      </c>
      <c r="C5088" s="80" t="n">
        <v>46037</v>
      </c>
      <c r="D5088" t="inlineStr">
        <is>
          <t>Perk-TTLi-3</t>
        </is>
      </c>
      <c r="E5088" t="inlineStr">
        <is>
          <t>CLO/CT11: Axis1 Position Error</t>
        </is>
      </c>
      <c r="F5088" t="n">
        <v>6</v>
      </c>
      <c r="G5088" t="n">
        <v>8.11045</v>
      </c>
    </row>
    <row r="5089">
      <c r="A5089" t="inlineStr">
        <is>
          <t>Daily_Minor_Stops_2026_09_18.xlsx</t>
        </is>
      </c>
      <c r="B5089" t="inlineStr">
        <is>
          <t>Samridhi Perk Line</t>
        </is>
      </c>
      <c r="C5089" s="80" t="n">
        <v>46037</v>
      </c>
      <c r="D5089" t="inlineStr">
        <is>
          <t>Perk-TTLi-4</t>
        </is>
      </c>
      <c r="E5089" t="inlineStr">
        <is>
          <t>LOD/SAF: Safety Circuit Not Ready</t>
        </is>
      </c>
      <c r="F5089" t="n">
        <v>4</v>
      </c>
      <c r="G5089" t="n">
        <v>4.24425</v>
      </c>
    </row>
    <row r="5090">
      <c r="A5090" t="inlineStr">
        <is>
          <t>Daily_Minor_Stops_2026_09_18.xlsx</t>
        </is>
      </c>
      <c r="B5090" t="inlineStr">
        <is>
          <t>Samridhi Perk Line</t>
        </is>
      </c>
      <c r="C5090" s="80" t="n">
        <v>46037</v>
      </c>
      <c r="D5090" t="inlineStr">
        <is>
          <t>Perk-TTLi-4</t>
        </is>
      </c>
      <c r="E5090" t="inlineStr">
        <is>
          <t>LOD/EM: Emergency Stop HMI 11</t>
        </is>
      </c>
      <c r="F5090" t="n">
        <v>6</v>
      </c>
      <c r="G5090" t="n">
        <v>7.2169</v>
      </c>
    </row>
    <row r="5091">
      <c r="A5091" t="inlineStr">
        <is>
          <t>Daily_Minor_Stops_2026_09_18.xlsx</t>
        </is>
      </c>
      <c r="B5091" t="inlineStr">
        <is>
          <t>Samridhi Perk Line</t>
        </is>
      </c>
      <c r="C5091" s="80" t="n">
        <v>46038</v>
      </c>
      <c r="D5091" t="inlineStr">
        <is>
          <t>Perk TTM-5</t>
        </is>
      </c>
      <c r="E5091" t="inlineStr">
        <is>
          <t>Late Start</t>
        </is>
      </c>
      <c r="F5091" t="n">
        <v>1</v>
      </c>
      <c r="G5091" t="n">
        <v>0</v>
      </c>
    </row>
    <row r="5092">
      <c r="A5092" t="inlineStr">
        <is>
          <t>Daily_Minor_Stops_2026_09_18.xlsx</t>
        </is>
      </c>
      <c r="B5092" t="inlineStr">
        <is>
          <t>Samridhi Perk Line</t>
        </is>
      </c>
      <c r="C5092" s="80" t="n">
        <v>46038</v>
      </c>
      <c r="D5092" t="inlineStr">
        <is>
          <t>Perk TTM-5</t>
        </is>
      </c>
      <c r="E5092" t="inlineStr">
        <is>
          <t>Early Departure</t>
        </is>
      </c>
      <c r="F5092" t="n">
        <v>1</v>
      </c>
      <c r="G5092" t="n">
        <v>0</v>
      </c>
    </row>
    <row r="5093">
      <c r="A5093" t="inlineStr">
        <is>
          <t>Daily_Minor_Stops_2026_09_18.xlsx</t>
        </is>
      </c>
      <c r="B5093" t="inlineStr">
        <is>
          <t>Samridhi Perk Line</t>
        </is>
      </c>
      <c r="C5093" s="80" t="n">
        <v>46038</v>
      </c>
      <c r="D5093" t="inlineStr">
        <is>
          <t>Perk-HCM-1</t>
        </is>
      </c>
      <c r="E5093" t="inlineStr">
        <is>
          <t>HXX: Film Is Broken</t>
        </is>
      </c>
      <c r="F5093" t="n">
        <v>11</v>
      </c>
      <c r="G5093" t="n">
        <v>18.5058666666667</v>
      </c>
    </row>
    <row r="5094">
      <c r="A5094" t="inlineStr">
        <is>
          <t>Daily_Minor_Stops_2026_09_18.xlsx</t>
        </is>
      </c>
      <c r="B5094" t="inlineStr">
        <is>
          <t>Samridhi Perk Line</t>
        </is>
      </c>
      <c r="C5094" s="80" t="n">
        <v>46038</v>
      </c>
      <c r="D5094" t="inlineStr">
        <is>
          <t>Perk-HCM-1</t>
        </is>
      </c>
      <c r="E5094" t="inlineStr">
        <is>
          <t>FBX: Jam At Infeed</t>
        </is>
      </c>
      <c r="F5094" t="n">
        <v>13</v>
      </c>
      <c r="G5094" t="n">
        <v>4.5234</v>
      </c>
    </row>
    <row r="5095">
      <c r="A5095" t="inlineStr">
        <is>
          <t>Daily_Minor_Stops_2026_09_18.xlsx</t>
        </is>
      </c>
      <c r="B5095" t="inlineStr">
        <is>
          <t>Samridhi Perk Line</t>
        </is>
      </c>
      <c r="C5095" s="80" t="n">
        <v>46038</v>
      </c>
      <c r="D5095" t="inlineStr">
        <is>
          <t>Perk-HCM-2</t>
        </is>
      </c>
      <c r="E5095" t="inlineStr">
        <is>
          <t>HXX: Film Is Broken</t>
        </is>
      </c>
      <c r="F5095" t="n">
        <v>12</v>
      </c>
      <c r="G5095" t="n">
        <v>22.2546833333333</v>
      </c>
    </row>
    <row r="5096">
      <c r="A5096" t="inlineStr">
        <is>
          <t>Daily_Minor_Stops_2026_09_18.xlsx</t>
        </is>
      </c>
      <c r="B5096" t="inlineStr">
        <is>
          <t>Samridhi Perk Line</t>
        </is>
      </c>
      <c r="C5096" s="80" t="n">
        <v>46038</v>
      </c>
      <c r="D5096" t="inlineStr">
        <is>
          <t>Perk-HCM-2</t>
        </is>
      </c>
      <c r="E5096" t="inlineStr">
        <is>
          <t>FBX: Jam At Infeed</t>
        </is>
      </c>
      <c r="F5096" t="n">
        <v>40</v>
      </c>
      <c r="G5096" t="n">
        <v>37.2480166666667</v>
      </c>
    </row>
    <row r="5097">
      <c r="A5097" t="inlineStr">
        <is>
          <t>Daily_Minor_Stops_2026_09_18.xlsx</t>
        </is>
      </c>
      <c r="B5097" t="inlineStr">
        <is>
          <t>Samridhi Perk Line</t>
        </is>
      </c>
      <c r="C5097" s="80" t="n">
        <v>46038</v>
      </c>
      <c r="D5097" t="inlineStr">
        <is>
          <t>Perk-HCM-3</t>
        </is>
      </c>
      <c r="E5097" t="inlineStr">
        <is>
          <t>HXX: Infeed Rejection Consecutive</t>
        </is>
      </c>
      <c r="F5097" t="n">
        <v>57</v>
      </c>
      <c r="G5097" t="n">
        <v>36.44205</v>
      </c>
    </row>
    <row r="5098">
      <c r="A5098" t="inlineStr">
        <is>
          <t>Daily_Minor_Stops_2026_09_18.xlsx</t>
        </is>
      </c>
      <c r="B5098" t="inlineStr">
        <is>
          <t>Samridhi Perk Line</t>
        </is>
      </c>
      <c r="C5098" s="80" t="n">
        <v>46038</v>
      </c>
      <c r="D5098" t="inlineStr">
        <is>
          <t>Perk-HCM-3</t>
        </is>
      </c>
      <c r="E5098" t="inlineStr">
        <is>
          <t>FBX: Jam At Infeed</t>
        </is>
      </c>
      <c r="F5098" t="n">
        <v>16</v>
      </c>
      <c r="G5098" t="n">
        <v>10.5521833333333</v>
      </c>
    </row>
    <row r="5099">
      <c r="A5099" t="inlineStr">
        <is>
          <t>Daily_Minor_Stops_2026_09_18.xlsx</t>
        </is>
      </c>
      <c r="B5099" t="inlineStr">
        <is>
          <t>Samridhi Perk Line</t>
        </is>
      </c>
      <c r="C5099" s="80" t="n">
        <v>46038</v>
      </c>
      <c r="D5099" t="inlineStr">
        <is>
          <t>Perk-HCM-4</t>
        </is>
      </c>
      <c r="E5099" t="inlineStr">
        <is>
          <t>FBX: Overflow At Infeed</t>
        </is>
      </c>
      <c r="F5099" t="n">
        <v>16</v>
      </c>
      <c r="G5099" t="n">
        <v>5.28095</v>
      </c>
    </row>
    <row r="5100">
      <c r="A5100" t="inlineStr">
        <is>
          <t>Daily_Minor_Stops_2026_09_18.xlsx</t>
        </is>
      </c>
      <c r="B5100" t="inlineStr">
        <is>
          <t>Samridhi Perk Line</t>
        </is>
      </c>
      <c r="C5100" s="80" t="n">
        <v>46038</v>
      </c>
      <c r="D5100" t="inlineStr">
        <is>
          <t>Perk-HCM-4</t>
        </is>
      </c>
      <c r="E5100" t="inlineStr">
        <is>
          <t>FBX: Jam At Infeed</t>
        </is>
      </c>
      <c r="F5100" t="n">
        <v>23</v>
      </c>
      <c r="G5100" t="n">
        <v>6.59703333333333</v>
      </c>
    </row>
    <row r="5101">
      <c r="A5101" t="inlineStr">
        <is>
          <t>Daily_Minor_Stops_2026_09_18.xlsx</t>
        </is>
      </c>
      <c r="B5101" t="inlineStr">
        <is>
          <t>Samridhi Perk Line</t>
        </is>
      </c>
      <c r="C5101" s="80" t="n">
        <v>46038</v>
      </c>
      <c r="D5101" t="inlineStr">
        <is>
          <t>Perk-HLM-1</t>
        </is>
      </c>
      <c r="E5101" t="inlineStr">
        <is>
          <t>Paper Out Of Register</t>
        </is>
      </c>
      <c r="F5101" t="n">
        <v>30</v>
      </c>
      <c r="G5101" t="n">
        <v>29.9542166666667</v>
      </c>
    </row>
    <row r="5102">
      <c r="A5102" t="inlineStr">
        <is>
          <t>Daily_Minor_Stops_2026_09_18.xlsx</t>
        </is>
      </c>
      <c r="B5102" t="inlineStr">
        <is>
          <t>Samridhi Perk Line</t>
        </is>
      </c>
      <c r="C5102" s="80" t="n">
        <v>46038</v>
      </c>
      <c r="D5102" t="inlineStr">
        <is>
          <t>Perk-HLM-1</t>
        </is>
      </c>
      <c r="E5102" t="inlineStr">
        <is>
          <t>OverHeight Product Detected</t>
        </is>
      </c>
      <c r="F5102" t="n">
        <v>93</v>
      </c>
      <c r="G5102" t="n">
        <v>54.9573166666667</v>
      </c>
    </row>
    <row r="5103">
      <c r="A5103" t="inlineStr">
        <is>
          <t>Daily_Minor_Stops_2026_09_18.xlsx</t>
        </is>
      </c>
      <c r="B5103" t="inlineStr">
        <is>
          <t>Samridhi Perk Line</t>
        </is>
      </c>
      <c r="C5103" s="80" t="n">
        <v>46038</v>
      </c>
      <c r="D5103" t="inlineStr">
        <is>
          <t>Perk-HLM-2</t>
        </is>
      </c>
      <c r="E5103" t="inlineStr">
        <is>
          <t>Product jam detected at flow wrapper infeed</t>
        </is>
      </c>
      <c r="F5103" t="n">
        <v>35</v>
      </c>
      <c r="G5103" t="n">
        <v>45.6726666666667</v>
      </c>
    </row>
    <row r="5104">
      <c r="A5104" t="inlineStr">
        <is>
          <t>Daily_Minor_Stops_2026_09_18.xlsx</t>
        </is>
      </c>
      <c r="B5104" t="inlineStr">
        <is>
          <t>Samridhi Perk Line</t>
        </is>
      </c>
      <c r="C5104" s="80" t="n">
        <v>46038</v>
      </c>
      <c r="D5104" t="inlineStr">
        <is>
          <t>Perk-HLM-2</t>
        </is>
      </c>
      <c r="E5104" t="inlineStr">
        <is>
          <t>OverHeight Product Detected</t>
        </is>
      </c>
      <c r="F5104" t="n">
        <v>153</v>
      </c>
      <c r="G5104" t="n">
        <v>73.30325000000001</v>
      </c>
    </row>
    <row r="5105">
      <c r="A5105" t="inlineStr">
        <is>
          <t>Daily_Minor_Stops_2026_09_18.xlsx</t>
        </is>
      </c>
      <c r="B5105" t="inlineStr">
        <is>
          <t>Samridhi Perk Line</t>
        </is>
      </c>
      <c r="C5105" s="80" t="n">
        <v>46038</v>
      </c>
      <c r="D5105" t="inlineStr">
        <is>
          <t>Perk-TTLi-1</t>
        </is>
      </c>
      <c r="E5105" t="inlineStr">
        <is>
          <t>LOD/PGR11: Train Reached Estop Distance</t>
        </is>
      </c>
      <c r="F5105" t="n">
        <v>7</v>
      </c>
      <c r="G5105" t="n">
        <v>2.40135</v>
      </c>
    </row>
    <row r="5106">
      <c r="A5106" t="inlineStr">
        <is>
          <t>Daily_Minor_Stops_2026_09_18.xlsx</t>
        </is>
      </c>
      <c r="B5106" t="inlineStr">
        <is>
          <t>Samridhi Perk Line</t>
        </is>
      </c>
      <c r="C5106" s="80" t="n">
        <v>46038</v>
      </c>
      <c r="D5106" t="inlineStr">
        <is>
          <t>Perk-TTLi-1</t>
        </is>
      </c>
      <c r="E5106" t="inlineStr">
        <is>
          <t>FOR/BP11: Hand Over Of Blank Failed</t>
        </is>
      </c>
      <c r="F5106" t="n">
        <v>58</v>
      </c>
      <c r="G5106" t="n">
        <v>27.8919166666667</v>
      </c>
    </row>
    <row r="5107">
      <c r="A5107" t="inlineStr">
        <is>
          <t>Daily_Minor_Stops_2026_09_18.xlsx</t>
        </is>
      </c>
      <c r="B5107" t="inlineStr">
        <is>
          <t>Samridhi Perk Line</t>
        </is>
      </c>
      <c r="C5107" s="80" t="n">
        <v>46038</v>
      </c>
      <c r="D5107" t="inlineStr">
        <is>
          <t>Perk-TTLi-2</t>
        </is>
      </c>
      <c r="E5107" t="inlineStr">
        <is>
          <t>FOR/BP11: Hand Over Of Blank Failed</t>
        </is>
      </c>
      <c r="F5107" t="n">
        <v>7</v>
      </c>
      <c r="G5107" t="n">
        <v>3.36796666666667</v>
      </c>
    </row>
    <row r="5108">
      <c r="A5108" t="inlineStr">
        <is>
          <t>Daily_Minor_Stops_2026_09_18.xlsx</t>
        </is>
      </c>
      <c r="B5108" t="inlineStr">
        <is>
          <t>Samridhi Perk Line</t>
        </is>
      </c>
      <c r="C5108" s="80" t="n">
        <v>46038</v>
      </c>
      <c r="D5108" t="inlineStr">
        <is>
          <t>Perk-TTLi-2</t>
        </is>
      </c>
      <c r="E5108" t="inlineStr">
        <is>
          <t>CLO/CT11: Axis1 Position Error</t>
        </is>
      </c>
      <c r="F5108" t="n">
        <v>11</v>
      </c>
      <c r="G5108" t="n">
        <v>37.5368666666667</v>
      </c>
    </row>
    <row r="5109">
      <c r="A5109" t="inlineStr">
        <is>
          <t>Daily_Minor_Stops_2026_09_18.xlsx</t>
        </is>
      </c>
      <c r="B5109" t="inlineStr">
        <is>
          <t>Samridhi Perk Line</t>
        </is>
      </c>
      <c r="C5109" s="80" t="n">
        <v>46038</v>
      </c>
      <c r="D5109" t="inlineStr">
        <is>
          <t>Perk-TTLi-3</t>
        </is>
      </c>
      <c r="E5109" t="inlineStr">
        <is>
          <t>LOD/TGR11: Robot-Gripper Sensor Fault</t>
        </is>
      </c>
      <c r="F5109" t="n">
        <v>11</v>
      </c>
      <c r="G5109" t="n">
        <v>6.77056666666667</v>
      </c>
    </row>
    <row r="5110">
      <c r="A5110" t="inlineStr">
        <is>
          <t>Daily_Minor_Stops_2026_09_18.xlsx</t>
        </is>
      </c>
      <c r="B5110" t="inlineStr">
        <is>
          <t>Samridhi Perk Line</t>
        </is>
      </c>
      <c r="C5110" s="80" t="n">
        <v>46038</v>
      </c>
      <c r="D5110" t="inlineStr">
        <is>
          <t>Perk-TTLi-3</t>
        </is>
      </c>
      <c r="E5110" t="inlineStr">
        <is>
          <t>FOR/FT11: Hand Over Failure Of Tray</t>
        </is>
      </c>
      <c r="F5110" t="n">
        <v>16</v>
      </c>
      <c r="G5110" t="n">
        <v>12.3420833333333</v>
      </c>
    </row>
    <row r="5111">
      <c r="A5111" t="inlineStr">
        <is>
          <t>Daily_Minor_Stops_2026_09_18.xlsx</t>
        </is>
      </c>
      <c r="B5111" t="inlineStr">
        <is>
          <t>Samridhi Perk Line</t>
        </is>
      </c>
      <c r="C5111" s="80" t="n">
        <v>46038</v>
      </c>
      <c r="D5111" t="inlineStr">
        <is>
          <t>Perk-TTLi-4</t>
        </is>
      </c>
      <c r="E5111" t="inlineStr">
        <is>
          <t>LOD/SAF: Safety Circuit Not Ready</t>
        </is>
      </c>
      <c r="F5111" t="n">
        <v>2</v>
      </c>
      <c r="G5111" t="n">
        <v>0.296233333333333</v>
      </c>
    </row>
    <row r="5112">
      <c r="A5112" t="inlineStr">
        <is>
          <t>Daily_Minor_Stops_2026_09_18.xlsx</t>
        </is>
      </c>
      <c r="B5112" t="inlineStr">
        <is>
          <t>Samridhi Perk Line</t>
        </is>
      </c>
      <c r="C5112" s="80" t="n">
        <v>46038</v>
      </c>
      <c r="D5112" t="inlineStr">
        <is>
          <t>Perk-TTLi-4</t>
        </is>
      </c>
      <c r="E5112" t="inlineStr">
        <is>
          <t>LOD/FWV11: Position Trigger Sensor Fail</t>
        </is>
      </c>
      <c r="F5112" t="n">
        <v>4</v>
      </c>
      <c r="G5112" t="n">
        <v>0.900883333333333</v>
      </c>
    </row>
    <row r="5113">
      <c r="A5113" t="inlineStr">
        <is>
          <t>Daily_Minor_Stops_2026_09_18.xlsx</t>
        </is>
      </c>
      <c r="B5113" t="inlineStr">
        <is>
          <t>Samridhi Perk Line</t>
        </is>
      </c>
      <c r="C5113" s="80" t="n">
        <v>46039</v>
      </c>
      <c r="D5113" t="inlineStr">
        <is>
          <t>Perk TTM-5</t>
        </is>
      </c>
      <c r="E5113" t="inlineStr">
        <is>
          <t>Late Start</t>
        </is>
      </c>
      <c r="F5113" t="n">
        <v>1</v>
      </c>
      <c r="G5113" t="n">
        <v>0</v>
      </c>
    </row>
    <row r="5114">
      <c r="A5114" t="inlineStr">
        <is>
          <t>Daily_Minor_Stops_2026_09_18.xlsx</t>
        </is>
      </c>
      <c r="B5114" t="inlineStr">
        <is>
          <t>Samridhi Perk Line</t>
        </is>
      </c>
      <c r="C5114" s="80" t="n">
        <v>46039</v>
      </c>
      <c r="D5114" t="inlineStr">
        <is>
          <t>Perk TTM-5</t>
        </is>
      </c>
      <c r="E5114" t="inlineStr">
        <is>
          <t>Early Departure</t>
        </is>
      </c>
      <c r="F5114" t="n">
        <v>1</v>
      </c>
      <c r="G5114" t="n">
        <v>0</v>
      </c>
    </row>
    <row r="5115">
      <c r="A5115" t="inlineStr">
        <is>
          <t>Daily_Minor_Stops_2026_09_18.xlsx</t>
        </is>
      </c>
      <c r="B5115" t="inlineStr">
        <is>
          <t>Samridhi Perk Line</t>
        </is>
      </c>
      <c r="C5115" s="80" t="n">
        <v>46039</v>
      </c>
      <c r="D5115" t="inlineStr">
        <is>
          <t>Perk-HCM-1</t>
        </is>
      </c>
      <c r="E5115" t="inlineStr">
        <is>
          <t>HXX: Film Tracking Control Film</t>
        </is>
      </c>
      <c r="F5115" t="n">
        <v>16</v>
      </c>
      <c r="G5115" t="n">
        <v>7.84828333333333</v>
      </c>
    </row>
    <row r="5116">
      <c r="A5116" t="inlineStr">
        <is>
          <t>Daily_Minor_Stops_2026_09_18.xlsx</t>
        </is>
      </c>
      <c r="B5116" t="inlineStr">
        <is>
          <t>Samridhi Perk Line</t>
        </is>
      </c>
      <c r="C5116" s="80" t="n">
        <v>46039</v>
      </c>
      <c r="D5116" t="inlineStr">
        <is>
          <t>Perk-HCM-1</t>
        </is>
      </c>
      <c r="E5116" t="inlineStr">
        <is>
          <t>FBX: Jam At Infeed</t>
        </is>
      </c>
      <c r="F5116" t="n">
        <v>25</v>
      </c>
      <c r="G5116" t="n">
        <v>6.45293333333333</v>
      </c>
    </row>
    <row r="5117">
      <c r="A5117" t="inlineStr">
        <is>
          <t>Daily_Minor_Stops_2026_09_18.xlsx</t>
        </is>
      </c>
      <c r="B5117" t="inlineStr">
        <is>
          <t>Samridhi Perk Line</t>
        </is>
      </c>
      <c r="C5117" s="80" t="n">
        <v>46039</v>
      </c>
      <c r="D5117" t="inlineStr">
        <is>
          <t>Perk-HCM-2</t>
        </is>
      </c>
      <c r="E5117" t="inlineStr">
        <is>
          <t>HXX: Film Is Broken</t>
        </is>
      </c>
      <c r="F5117" t="n">
        <v>12</v>
      </c>
      <c r="G5117" t="n">
        <v>21.2972833333333</v>
      </c>
    </row>
    <row r="5118">
      <c r="A5118" t="inlineStr">
        <is>
          <t>Daily_Minor_Stops_2026_09_18.xlsx</t>
        </is>
      </c>
      <c r="B5118" t="inlineStr">
        <is>
          <t>Samridhi Perk Line</t>
        </is>
      </c>
      <c r="C5118" s="80" t="n">
        <v>46039</v>
      </c>
      <c r="D5118" t="inlineStr">
        <is>
          <t>Perk-HCM-2</t>
        </is>
      </c>
      <c r="E5118" t="inlineStr">
        <is>
          <t>FBX: Jam At Infeed</t>
        </is>
      </c>
      <c r="F5118" t="n">
        <v>50</v>
      </c>
      <c r="G5118" t="n">
        <v>22.10055</v>
      </c>
    </row>
    <row r="5119">
      <c r="A5119" t="inlineStr">
        <is>
          <t>Daily_Minor_Stops_2026_09_18.xlsx</t>
        </is>
      </c>
      <c r="B5119" t="inlineStr">
        <is>
          <t>Samridhi Perk Line</t>
        </is>
      </c>
      <c r="C5119" s="80" t="n">
        <v>46039</v>
      </c>
      <c r="D5119" t="inlineStr">
        <is>
          <t>Perk-HCM-3</t>
        </is>
      </c>
      <c r="E5119" t="inlineStr">
        <is>
          <t>HXX: Infeed Rejection Consecutive</t>
        </is>
      </c>
      <c r="F5119" t="n">
        <v>77</v>
      </c>
      <c r="G5119" t="n">
        <v>50.44515</v>
      </c>
    </row>
    <row r="5120">
      <c r="A5120" t="inlineStr">
        <is>
          <t>Daily_Minor_Stops_2026_09_18.xlsx</t>
        </is>
      </c>
      <c r="B5120" t="inlineStr">
        <is>
          <t>Samridhi Perk Line</t>
        </is>
      </c>
      <c r="C5120" s="80" t="n">
        <v>46039</v>
      </c>
      <c r="D5120" t="inlineStr">
        <is>
          <t>Perk-HCM-3</t>
        </is>
      </c>
      <c r="E5120" t="inlineStr">
        <is>
          <t>HXX: Data Printer Not Ready</t>
        </is>
      </c>
      <c r="F5120" t="n">
        <v>19</v>
      </c>
      <c r="G5120" t="n">
        <v>10.4977</v>
      </c>
    </row>
    <row r="5121">
      <c r="A5121" t="inlineStr">
        <is>
          <t>Daily_Minor_Stops_2026_09_18.xlsx</t>
        </is>
      </c>
      <c r="B5121" t="inlineStr">
        <is>
          <t>Samridhi Perk Line</t>
        </is>
      </c>
      <c r="C5121" s="80" t="n">
        <v>46039</v>
      </c>
      <c r="D5121" t="inlineStr">
        <is>
          <t>Perk-HCM-4</t>
        </is>
      </c>
      <c r="E5121" t="inlineStr">
        <is>
          <t>FBX: Overflow At Infeed</t>
        </is>
      </c>
      <c r="F5121" t="n">
        <v>14</v>
      </c>
      <c r="G5121" t="n">
        <v>8.051500000000001</v>
      </c>
    </row>
    <row r="5122">
      <c r="A5122" t="inlineStr">
        <is>
          <t>Daily_Minor_Stops_2026_09_18.xlsx</t>
        </is>
      </c>
      <c r="B5122" t="inlineStr">
        <is>
          <t>Samridhi Perk Line</t>
        </is>
      </c>
      <c r="C5122" s="80" t="n">
        <v>46039</v>
      </c>
      <c r="D5122" t="inlineStr">
        <is>
          <t>Perk-HCM-4</t>
        </is>
      </c>
      <c r="E5122" t="inlineStr">
        <is>
          <t>FBX: Jam At Infeed</t>
        </is>
      </c>
      <c r="F5122" t="n">
        <v>22</v>
      </c>
      <c r="G5122" t="n">
        <v>11.7597833333333</v>
      </c>
    </row>
    <row r="5123">
      <c r="A5123" t="inlineStr">
        <is>
          <t>Daily_Minor_Stops_2026_09_18.xlsx</t>
        </is>
      </c>
      <c r="B5123" t="inlineStr">
        <is>
          <t>Samridhi Perk Line</t>
        </is>
      </c>
      <c r="C5123" s="80" t="n">
        <v>46039</v>
      </c>
      <c r="D5123" t="inlineStr">
        <is>
          <t>Perk-HLM-1</t>
        </is>
      </c>
      <c r="E5123" t="inlineStr">
        <is>
          <t>Product jam detected at flow wrapper infeed</t>
        </is>
      </c>
      <c r="F5123" t="n">
        <v>33</v>
      </c>
      <c r="G5123" t="n">
        <v>10.48205</v>
      </c>
    </row>
    <row r="5124">
      <c r="A5124" t="inlineStr">
        <is>
          <t>Daily_Minor_Stops_2026_09_18.xlsx</t>
        </is>
      </c>
      <c r="B5124" t="inlineStr">
        <is>
          <t>Samridhi Perk Line</t>
        </is>
      </c>
      <c r="C5124" s="80" t="n">
        <v>46039</v>
      </c>
      <c r="D5124" t="inlineStr">
        <is>
          <t>Perk-HLM-1</t>
        </is>
      </c>
      <c r="E5124" t="inlineStr">
        <is>
          <t>OverHeight Product Detected</t>
        </is>
      </c>
      <c r="F5124" t="n">
        <v>139</v>
      </c>
      <c r="G5124" t="n">
        <v>59.0156166666667</v>
      </c>
    </row>
    <row r="5125">
      <c r="A5125" t="inlineStr">
        <is>
          <t>Daily_Minor_Stops_2026_09_18.xlsx</t>
        </is>
      </c>
      <c r="B5125" t="inlineStr">
        <is>
          <t>Samridhi Perk Line</t>
        </is>
      </c>
      <c r="C5125" s="80" t="n">
        <v>46039</v>
      </c>
      <c r="D5125" t="inlineStr">
        <is>
          <t>Perk-HLM-2</t>
        </is>
      </c>
      <c r="E5125" t="inlineStr">
        <is>
          <t>Product jam detected at flow wrapper infeed</t>
        </is>
      </c>
      <c r="F5125" t="n">
        <v>42</v>
      </c>
      <c r="G5125" t="n">
        <v>32.4676666666667</v>
      </c>
    </row>
    <row r="5126">
      <c r="A5126" t="inlineStr">
        <is>
          <t>Daily_Minor_Stops_2026_09_18.xlsx</t>
        </is>
      </c>
      <c r="B5126" t="inlineStr">
        <is>
          <t>Samridhi Perk Line</t>
        </is>
      </c>
      <c r="C5126" s="80" t="n">
        <v>46039</v>
      </c>
      <c r="D5126" t="inlineStr">
        <is>
          <t>Perk-HLM-2</t>
        </is>
      </c>
      <c r="E5126" t="inlineStr">
        <is>
          <t>OverHeight Product Detected</t>
        </is>
      </c>
      <c r="F5126" t="n">
        <v>146</v>
      </c>
      <c r="G5126" t="n">
        <v>84.5946166666667</v>
      </c>
    </row>
    <row r="5127">
      <c r="A5127" t="inlineStr">
        <is>
          <t>Daily_Minor_Stops_2026_09_18.xlsx</t>
        </is>
      </c>
      <c r="B5127" t="inlineStr">
        <is>
          <t>Samridhi Perk Line</t>
        </is>
      </c>
      <c r="C5127" s="80" t="n">
        <v>46039</v>
      </c>
      <c r="D5127" t="inlineStr">
        <is>
          <t>Perk-TTLi-1</t>
        </is>
      </c>
      <c r="E5127" t="inlineStr">
        <is>
          <t>FOR/BP11: Hand Over Of Blank Failed</t>
        </is>
      </c>
      <c r="F5127" t="n">
        <v>13</v>
      </c>
      <c r="G5127" t="n">
        <v>6.621</v>
      </c>
    </row>
    <row r="5128">
      <c r="A5128" t="inlineStr">
        <is>
          <t>Daily_Minor_Stops_2026_09_18.xlsx</t>
        </is>
      </c>
      <c r="B5128" t="inlineStr">
        <is>
          <t>Samridhi Perk Line</t>
        </is>
      </c>
      <c r="C5128" s="80" t="n">
        <v>46039</v>
      </c>
      <c r="D5128" t="inlineStr">
        <is>
          <t>Perk-TTLi-1</t>
        </is>
      </c>
      <c r="E5128" t="inlineStr">
        <is>
          <t>CLO/CT11: Axis1 Position Error</t>
        </is>
      </c>
      <c r="F5128" t="n">
        <v>3</v>
      </c>
      <c r="G5128" t="n">
        <v>1.63465</v>
      </c>
    </row>
    <row r="5129">
      <c r="A5129" t="inlineStr">
        <is>
          <t>Daily_Minor_Stops_2026_09_18.xlsx</t>
        </is>
      </c>
      <c r="B5129" t="inlineStr">
        <is>
          <t>Samridhi Perk Line</t>
        </is>
      </c>
      <c r="C5129" s="80" t="n">
        <v>46039</v>
      </c>
      <c r="D5129" t="inlineStr">
        <is>
          <t>Perk-TTLi-2</t>
        </is>
      </c>
      <c r="E5129" t="inlineStr">
        <is>
          <t>FOR/BP11: Hand Over Of Blank Failed</t>
        </is>
      </c>
      <c r="F5129" t="n">
        <v>5</v>
      </c>
      <c r="G5129" t="n">
        <v>2.73985</v>
      </c>
    </row>
    <row r="5130">
      <c r="A5130" t="inlineStr">
        <is>
          <t>Daily_Minor_Stops_2026_09_18.xlsx</t>
        </is>
      </c>
      <c r="B5130" t="inlineStr">
        <is>
          <t>Samridhi Perk Line</t>
        </is>
      </c>
      <c r="C5130" s="80" t="n">
        <v>46039</v>
      </c>
      <c r="D5130" t="inlineStr">
        <is>
          <t>Perk-TTLi-2</t>
        </is>
      </c>
      <c r="E5130" t="inlineStr">
        <is>
          <t>CLO/CT11: Axis1 Position Error</t>
        </is>
      </c>
      <c r="F5130" t="n">
        <v>7</v>
      </c>
      <c r="G5130" t="n">
        <v>14.6557666666667</v>
      </c>
    </row>
    <row r="5131">
      <c r="A5131" t="inlineStr">
        <is>
          <t>Daily_Minor_Stops_2026_09_18.xlsx</t>
        </is>
      </c>
      <c r="B5131" t="inlineStr">
        <is>
          <t>Samridhi Perk Line</t>
        </is>
      </c>
      <c r="C5131" s="80" t="n">
        <v>46039</v>
      </c>
      <c r="D5131" t="inlineStr">
        <is>
          <t>Perk-TTLi-3</t>
        </is>
      </c>
      <c r="E5131" t="inlineStr">
        <is>
          <t>LOD/TGR11: Robot-Gripper Sensor Fault</t>
        </is>
      </c>
      <c r="F5131" t="n">
        <v>8</v>
      </c>
      <c r="G5131" t="n">
        <v>2.19678333333333</v>
      </c>
    </row>
    <row r="5132">
      <c r="A5132" t="inlineStr">
        <is>
          <t>Daily_Minor_Stops_2026_09_18.xlsx</t>
        </is>
      </c>
      <c r="B5132" t="inlineStr">
        <is>
          <t>Samridhi Perk Line</t>
        </is>
      </c>
      <c r="C5132" s="80" t="n">
        <v>46039</v>
      </c>
      <c r="D5132" t="inlineStr">
        <is>
          <t>Perk-TTLi-3</t>
        </is>
      </c>
      <c r="E5132" t="inlineStr">
        <is>
          <t>LOD/HXX11: Upstream Machine Not Homed</t>
        </is>
      </c>
      <c r="F5132" t="n">
        <v>3</v>
      </c>
      <c r="G5132" t="n">
        <v>6.60011666666667</v>
      </c>
    </row>
    <row r="5133">
      <c r="A5133" t="inlineStr">
        <is>
          <t>Daily_Minor_Stops_2026_09_18.xlsx</t>
        </is>
      </c>
      <c r="B5133" t="inlineStr">
        <is>
          <t>Samridhi Perk Line</t>
        </is>
      </c>
      <c r="C5133" s="80" t="n">
        <v>46040</v>
      </c>
      <c r="D5133" t="inlineStr">
        <is>
          <t>Perk-HCM-1</t>
        </is>
      </c>
      <c r="E5133" t="inlineStr">
        <is>
          <t>HXX: Film Tracking Control Film</t>
        </is>
      </c>
      <c r="F5133" t="n">
        <v>32</v>
      </c>
      <c r="G5133" t="n">
        <v>49.4146166666667</v>
      </c>
    </row>
    <row r="5134">
      <c r="A5134" t="inlineStr">
        <is>
          <t>Daily_Minor_Stops_2026_09_18.xlsx</t>
        </is>
      </c>
      <c r="B5134" t="inlineStr">
        <is>
          <t>Samridhi Perk Line</t>
        </is>
      </c>
      <c r="C5134" s="80" t="n">
        <v>46040</v>
      </c>
      <c r="D5134" t="inlineStr">
        <is>
          <t>Perk-HCM-1</t>
        </is>
      </c>
      <c r="E5134" t="inlineStr">
        <is>
          <t>FBX: Jam At Infeed</t>
        </is>
      </c>
      <c r="F5134" t="n">
        <v>17</v>
      </c>
      <c r="G5134" t="n">
        <v>12.0570666666667</v>
      </c>
    </row>
    <row r="5135">
      <c r="A5135" t="inlineStr">
        <is>
          <t>Daily_Minor_Stops_2026_09_18.xlsx</t>
        </is>
      </c>
      <c r="B5135" t="inlineStr">
        <is>
          <t>Samridhi Perk Line</t>
        </is>
      </c>
      <c r="C5135" s="80" t="n">
        <v>46040</v>
      </c>
      <c r="D5135" t="inlineStr">
        <is>
          <t>Perk-HCM-2</t>
        </is>
      </c>
      <c r="E5135" t="inlineStr">
        <is>
          <t>HXX: Film Is Broken</t>
        </is>
      </c>
      <c r="F5135" t="n">
        <v>11</v>
      </c>
      <c r="G5135" t="n">
        <v>30.4171833333333</v>
      </c>
    </row>
    <row r="5136">
      <c r="A5136" t="inlineStr">
        <is>
          <t>Daily_Minor_Stops_2026_09_18.xlsx</t>
        </is>
      </c>
      <c r="B5136" t="inlineStr">
        <is>
          <t>Samridhi Perk Line</t>
        </is>
      </c>
      <c r="C5136" s="80" t="n">
        <v>46040</v>
      </c>
      <c r="D5136" t="inlineStr">
        <is>
          <t>Perk-HCM-2</t>
        </is>
      </c>
      <c r="E5136" t="inlineStr">
        <is>
          <t>FBX: Jam At Infeed</t>
        </is>
      </c>
      <c r="F5136" t="n">
        <v>40</v>
      </c>
      <c r="G5136" t="n">
        <v>24.9196333333333</v>
      </c>
    </row>
    <row r="5137">
      <c r="A5137" t="inlineStr">
        <is>
          <t>Daily_Minor_Stops_2026_09_18.xlsx</t>
        </is>
      </c>
      <c r="B5137" t="inlineStr">
        <is>
          <t>Samridhi Perk Line</t>
        </is>
      </c>
      <c r="C5137" s="80" t="n">
        <v>46040</v>
      </c>
      <c r="D5137" t="inlineStr">
        <is>
          <t>Perk-HCM-3</t>
        </is>
      </c>
      <c r="E5137" t="inlineStr">
        <is>
          <t>HXX: Infeed Rejection Consecutive</t>
        </is>
      </c>
      <c r="F5137" t="n">
        <v>41</v>
      </c>
      <c r="G5137" t="n">
        <v>21.59815</v>
      </c>
    </row>
    <row r="5138">
      <c r="A5138" t="inlineStr">
        <is>
          <t>Daily_Minor_Stops_2026_09_18.xlsx</t>
        </is>
      </c>
      <c r="B5138" t="inlineStr">
        <is>
          <t>Samridhi Perk Line</t>
        </is>
      </c>
      <c r="C5138" s="80" t="n">
        <v>46040</v>
      </c>
      <c r="D5138" t="inlineStr">
        <is>
          <t>Perk-HCM-3</t>
        </is>
      </c>
      <c r="E5138" t="inlineStr">
        <is>
          <t>FBX: Overflow At Infeed</t>
        </is>
      </c>
      <c r="F5138" t="n">
        <v>15</v>
      </c>
      <c r="G5138" t="n">
        <v>8.216433333333329</v>
      </c>
    </row>
    <row r="5139">
      <c r="A5139" t="inlineStr">
        <is>
          <t>Daily_Minor_Stops_2026_09_18.xlsx</t>
        </is>
      </c>
      <c r="B5139" t="inlineStr">
        <is>
          <t>Samridhi Perk Line</t>
        </is>
      </c>
      <c r="C5139" s="80" t="n">
        <v>46040</v>
      </c>
      <c r="D5139" t="inlineStr">
        <is>
          <t>Perk-HCM-4</t>
        </is>
      </c>
      <c r="E5139" t="inlineStr">
        <is>
          <t>FBX: Overflow At Infeed</t>
        </is>
      </c>
      <c r="F5139" t="n">
        <v>23</v>
      </c>
      <c r="G5139" t="n">
        <v>9.226433333333331</v>
      </c>
    </row>
    <row r="5140">
      <c r="A5140" t="inlineStr">
        <is>
          <t>Daily_Minor_Stops_2026_09_18.xlsx</t>
        </is>
      </c>
      <c r="B5140" t="inlineStr">
        <is>
          <t>Samridhi Perk Line</t>
        </is>
      </c>
      <c r="C5140" s="80" t="n">
        <v>46040</v>
      </c>
      <c r="D5140" t="inlineStr">
        <is>
          <t>Perk-HCM-4</t>
        </is>
      </c>
      <c r="E5140" t="inlineStr">
        <is>
          <t>FBX: Jam At Infeed</t>
        </is>
      </c>
      <c r="F5140" t="n">
        <v>18</v>
      </c>
      <c r="G5140" t="n">
        <v>41.8069333333333</v>
      </c>
    </row>
    <row r="5141">
      <c r="A5141" t="inlineStr">
        <is>
          <t>Daily_Minor_Stops_2026_09_18.xlsx</t>
        </is>
      </c>
      <c r="B5141" t="inlineStr">
        <is>
          <t>Samridhi Perk Line</t>
        </is>
      </c>
      <c r="C5141" s="80" t="n">
        <v>46040</v>
      </c>
      <c r="D5141" t="inlineStr">
        <is>
          <t>Perk-HLM-1</t>
        </is>
      </c>
      <c r="E5141" t="inlineStr">
        <is>
          <t>Paper Out Of Register</t>
        </is>
      </c>
      <c r="F5141" t="n">
        <v>22</v>
      </c>
      <c r="G5141" t="n">
        <v>24.4089166666667</v>
      </c>
    </row>
    <row r="5142">
      <c r="A5142" t="inlineStr">
        <is>
          <t>Daily_Minor_Stops_2026_09_18.xlsx</t>
        </is>
      </c>
      <c r="B5142" t="inlineStr">
        <is>
          <t>Samridhi Perk Line</t>
        </is>
      </c>
      <c r="C5142" s="80" t="n">
        <v>46040</v>
      </c>
      <c r="D5142" t="inlineStr">
        <is>
          <t>Perk-HLM-1</t>
        </is>
      </c>
      <c r="E5142" t="inlineStr">
        <is>
          <t>OverHeight Product Detected</t>
        </is>
      </c>
      <c r="F5142" t="n">
        <v>88</v>
      </c>
      <c r="G5142" t="n">
        <v>60.43175</v>
      </c>
    </row>
    <row r="5143">
      <c r="A5143" t="inlineStr">
        <is>
          <t>Daily_Minor_Stops_2026_09_18.xlsx</t>
        </is>
      </c>
      <c r="B5143" t="inlineStr">
        <is>
          <t>Samridhi Perk Line</t>
        </is>
      </c>
      <c r="C5143" s="80" t="n">
        <v>46040</v>
      </c>
      <c r="D5143" t="inlineStr">
        <is>
          <t>Perk-HLM-2</t>
        </is>
      </c>
      <c r="E5143" t="inlineStr">
        <is>
          <t>Paper Out Of Register</t>
        </is>
      </c>
      <c r="F5143" t="n">
        <v>33</v>
      </c>
      <c r="G5143" t="n">
        <v>33.4526166666667</v>
      </c>
    </row>
    <row r="5144">
      <c r="A5144" t="inlineStr">
        <is>
          <t>Daily_Minor_Stops_2026_09_18.xlsx</t>
        </is>
      </c>
      <c r="B5144" t="inlineStr">
        <is>
          <t>Samridhi Perk Line</t>
        </is>
      </c>
      <c r="C5144" s="80" t="n">
        <v>46040</v>
      </c>
      <c r="D5144" t="inlineStr">
        <is>
          <t>Perk-HLM-2</t>
        </is>
      </c>
      <c r="E5144" t="inlineStr">
        <is>
          <t>OverHeight Product Detected</t>
        </is>
      </c>
      <c r="F5144" t="n">
        <v>107</v>
      </c>
      <c r="G5144" t="n">
        <v>71.10939999999999</v>
      </c>
    </row>
    <row r="5145">
      <c r="A5145" t="inlineStr">
        <is>
          <t>Daily_Minor_Stops_2026_09_18.xlsx</t>
        </is>
      </c>
      <c r="B5145" t="inlineStr">
        <is>
          <t>Samridhi Perk Line</t>
        </is>
      </c>
      <c r="C5145" s="80" t="n">
        <v>46040</v>
      </c>
      <c r="D5145" t="inlineStr">
        <is>
          <t>Perk-TTLi-1</t>
        </is>
      </c>
      <c r="E5145" t="inlineStr">
        <is>
          <t>LOD/HXX11: Upstream Machine Not Homed</t>
        </is>
      </c>
      <c r="F5145" t="n">
        <v>3</v>
      </c>
      <c r="G5145" t="n">
        <v>43.8081666666667</v>
      </c>
    </row>
    <row r="5146">
      <c r="A5146" t="inlineStr">
        <is>
          <t>Daily_Minor_Stops_2026_09_18.xlsx</t>
        </is>
      </c>
      <c r="B5146" t="inlineStr">
        <is>
          <t>Samridhi Perk Line</t>
        </is>
      </c>
      <c r="C5146" s="80" t="n">
        <v>46040</v>
      </c>
      <c r="D5146" t="inlineStr">
        <is>
          <t>Perk-TTLi-1</t>
        </is>
      </c>
      <c r="E5146" t="inlineStr">
        <is>
          <t>FOR/BP11: Hand Over Of Blank Failed</t>
        </is>
      </c>
      <c r="F5146" t="n">
        <v>15</v>
      </c>
      <c r="G5146" t="n">
        <v>7.34531666666667</v>
      </c>
    </row>
    <row r="5147">
      <c r="A5147" t="inlineStr">
        <is>
          <t>Daily_Minor_Stops_2026_09_18.xlsx</t>
        </is>
      </c>
      <c r="B5147" t="inlineStr">
        <is>
          <t>Samridhi Perk Line</t>
        </is>
      </c>
      <c r="C5147" s="80" t="n">
        <v>46040</v>
      </c>
      <c r="D5147" t="inlineStr">
        <is>
          <t>Perk-TTLi-2</t>
        </is>
      </c>
      <c r="E5147" t="inlineStr">
        <is>
          <t>LOD/TGR11: Robot-Gripper Sensor Fault</t>
        </is>
      </c>
      <c r="F5147" t="n">
        <v>7</v>
      </c>
      <c r="G5147" t="n">
        <v>3.21728333333333</v>
      </c>
    </row>
    <row r="5148">
      <c r="A5148" t="inlineStr">
        <is>
          <t>Daily_Minor_Stops_2026_09_18.xlsx</t>
        </is>
      </c>
      <c r="B5148" t="inlineStr">
        <is>
          <t>Samridhi Perk Line</t>
        </is>
      </c>
      <c r="C5148" s="80" t="n">
        <v>46040</v>
      </c>
      <c r="D5148" t="inlineStr">
        <is>
          <t>Perk-TTLi-2</t>
        </is>
      </c>
      <c r="E5148" t="inlineStr">
        <is>
          <t>FOR/BP11: Hand Over Of Blank Failed</t>
        </is>
      </c>
      <c r="F5148" t="n">
        <v>4</v>
      </c>
      <c r="G5148" t="n">
        <v>46.7668</v>
      </c>
    </row>
    <row r="5149">
      <c r="A5149" t="inlineStr">
        <is>
          <t>Daily_Minor_Stops_2026_09_18.xlsx</t>
        </is>
      </c>
      <c r="B5149" t="inlineStr">
        <is>
          <t>Samridhi Perk Line</t>
        </is>
      </c>
      <c r="C5149" s="80" t="n">
        <v>46040</v>
      </c>
      <c r="D5149" t="inlineStr">
        <is>
          <t>Perk-TTLi-3</t>
        </is>
      </c>
      <c r="E5149" t="inlineStr">
        <is>
          <t>LOD/TGR11: Robot-Gripper Sensor Fault</t>
        </is>
      </c>
      <c r="F5149" t="n">
        <v>5</v>
      </c>
      <c r="G5149" t="n">
        <v>1.0207</v>
      </c>
    </row>
    <row r="5150">
      <c r="A5150" t="inlineStr">
        <is>
          <t>Daily_Minor_Stops_2026_09_18.xlsx</t>
        </is>
      </c>
      <c r="B5150" t="inlineStr">
        <is>
          <t>Samridhi Perk Line</t>
        </is>
      </c>
      <c r="C5150" s="80" t="n">
        <v>46040</v>
      </c>
      <c r="D5150" t="inlineStr">
        <is>
          <t>Perk-TTLi-3</t>
        </is>
      </c>
      <c r="E5150" t="inlineStr">
        <is>
          <t>FOR/FT11: Hand Over Failure Of Tray</t>
        </is>
      </c>
      <c r="F5150" t="n">
        <v>4</v>
      </c>
      <c r="G5150" t="n">
        <v>2.60273333333333</v>
      </c>
    </row>
    <row r="5151">
      <c r="A5151" t="inlineStr">
        <is>
          <t>Daily_Minor_Stops_2026_09_18.xlsx</t>
        </is>
      </c>
      <c r="B5151" t="inlineStr">
        <is>
          <t>Samridhi Perk Line</t>
        </is>
      </c>
      <c r="C5151" s="80" t="n">
        <v>46040</v>
      </c>
      <c r="D5151" t="inlineStr">
        <is>
          <t>Perk-TTLi-4</t>
        </is>
      </c>
      <c r="E5151" t="inlineStr">
        <is>
          <t>LOD/PGR11: Trains To Near</t>
        </is>
      </c>
      <c r="F5151" t="n">
        <v>2</v>
      </c>
      <c r="G5151" t="n">
        <v>0.0593</v>
      </c>
    </row>
    <row r="5152">
      <c r="A5152" t="inlineStr">
        <is>
          <t>Daily_Minor_Stops_2026_09_18.xlsx</t>
        </is>
      </c>
      <c r="B5152" t="inlineStr">
        <is>
          <t>Samridhi Perk Line</t>
        </is>
      </c>
      <c r="C5152" s="80" t="n">
        <v>46040</v>
      </c>
      <c r="D5152" t="inlineStr">
        <is>
          <t>Perk-TTLi-4</t>
        </is>
      </c>
      <c r="E5152" t="inlineStr">
        <is>
          <t>LOD/EM: Emergency Stop Button 2</t>
        </is>
      </c>
      <c r="F5152" t="n">
        <v>2</v>
      </c>
      <c r="G5152" t="n">
        <v>0.228683333333333</v>
      </c>
    </row>
    <row r="5153">
      <c r="A5153" t="inlineStr">
        <is>
          <t>Daily_Minor_Stops_2026_09_18.xlsx</t>
        </is>
      </c>
      <c r="B5153" t="inlineStr">
        <is>
          <t>Samridhi Perk Line</t>
        </is>
      </c>
      <c r="C5153" s="80" t="n">
        <v>46041</v>
      </c>
      <c r="D5153" t="inlineStr">
        <is>
          <t>Perk TTM-5</t>
        </is>
      </c>
      <c r="E5153" t="inlineStr">
        <is>
          <t>Late Start</t>
        </is>
      </c>
      <c r="F5153" t="n">
        <v>1</v>
      </c>
      <c r="G5153" t="n">
        <v>0</v>
      </c>
    </row>
    <row r="5154">
      <c r="A5154" t="inlineStr">
        <is>
          <t>Daily_Minor_Stops_2026_09_18.xlsx</t>
        </is>
      </c>
      <c r="B5154" t="inlineStr">
        <is>
          <t>Samridhi Perk Line</t>
        </is>
      </c>
      <c r="C5154" s="80" t="n">
        <v>46041</v>
      </c>
      <c r="D5154" t="inlineStr">
        <is>
          <t>Perk TTM-5</t>
        </is>
      </c>
      <c r="E5154" t="inlineStr">
        <is>
          <t>Early Departure</t>
        </is>
      </c>
      <c r="F5154" t="n">
        <v>1</v>
      </c>
      <c r="G5154" t="n">
        <v>0</v>
      </c>
    </row>
    <row r="5155">
      <c r="A5155" t="inlineStr">
        <is>
          <t>Daily_Minor_Stops_2026_09_18.xlsx</t>
        </is>
      </c>
      <c r="B5155" t="inlineStr">
        <is>
          <t>Samridhi Perk Line</t>
        </is>
      </c>
      <c r="C5155" s="80" t="n">
        <v>46041</v>
      </c>
      <c r="D5155" t="inlineStr">
        <is>
          <t>Perk-HCM-1</t>
        </is>
      </c>
      <c r="E5155" t="inlineStr">
        <is>
          <t>HXX: Both Film Reels Are Empty</t>
        </is>
      </c>
      <c r="F5155" t="n">
        <v>12</v>
      </c>
      <c r="G5155" t="n">
        <v>8.402483333333331</v>
      </c>
    </row>
    <row r="5156">
      <c r="A5156" t="inlineStr">
        <is>
          <t>Daily_Minor_Stops_2026_09_18.xlsx</t>
        </is>
      </c>
      <c r="B5156" t="inlineStr">
        <is>
          <t>Samridhi Perk Line</t>
        </is>
      </c>
      <c r="C5156" s="80" t="n">
        <v>46041</v>
      </c>
      <c r="D5156" t="inlineStr">
        <is>
          <t>Perk-HCM-1</t>
        </is>
      </c>
      <c r="E5156" t="inlineStr">
        <is>
          <t>FBX: Jam At Infeed</t>
        </is>
      </c>
      <c r="F5156" t="n">
        <v>15</v>
      </c>
      <c r="G5156" t="n">
        <v>11.3091166666667</v>
      </c>
    </row>
    <row r="5157">
      <c r="A5157" t="inlineStr">
        <is>
          <t>Daily_Minor_Stops_2026_09_18.xlsx</t>
        </is>
      </c>
      <c r="B5157" t="inlineStr">
        <is>
          <t>Samridhi Perk Line</t>
        </is>
      </c>
      <c r="C5157" s="80" t="n">
        <v>46041</v>
      </c>
      <c r="D5157" t="inlineStr">
        <is>
          <t>Perk-HCM-2</t>
        </is>
      </c>
      <c r="E5157" t="inlineStr">
        <is>
          <t>HXX: Both Film Reels Are Empty</t>
        </is>
      </c>
      <c r="F5157" t="n">
        <v>12</v>
      </c>
      <c r="G5157" t="n">
        <v>13.2274</v>
      </c>
    </row>
    <row r="5158">
      <c r="A5158" t="inlineStr">
        <is>
          <t>Daily_Minor_Stops_2026_09_18.xlsx</t>
        </is>
      </c>
      <c r="B5158" t="inlineStr">
        <is>
          <t>Samridhi Perk Line</t>
        </is>
      </c>
      <c r="C5158" s="80" t="n">
        <v>46041</v>
      </c>
      <c r="D5158" t="inlineStr">
        <is>
          <t>Perk-HCM-2</t>
        </is>
      </c>
      <c r="E5158" t="inlineStr">
        <is>
          <t>FBX: Jam At Infeed</t>
        </is>
      </c>
      <c r="F5158" t="n">
        <v>28</v>
      </c>
      <c r="G5158" t="n">
        <v>14.83945</v>
      </c>
    </row>
    <row r="5159">
      <c r="A5159" t="inlineStr">
        <is>
          <t>Daily_Minor_Stops_2026_09_18.xlsx</t>
        </is>
      </c>
      <c r="B5159" t="inlineStr">
        <is>
          <t>Samridhi Perk Line</t>
        </is>
      </c>
      <c r="C5159" s="80" t="n">
        <v>46041</v>
      </c>
      <c r="D5159" t="inlineStr">
        <is>
          <t>Perk-HCM-3</t>
        </is>
      </c>
      <c r="E5159" t="inlineStr">
        <is>
          <t>FBX: Overflow At Infeed</t>
        </is>
      </c>
      <c r="F5159" t="n">
        <v>47</v>
      </c>
      <c r="G5159" t="n">
        <v>36.4033166666667</v>
      </c>
    </row>
    <row r="5160">
      <c r="A5160" t="inlineStr">
        <is>
          <t>Daily_Minor_Stops_2026_09_18.xlsx</t>
        </is>
      </c>
      <c r="B5160" t="inlineStr">
        <is>
          <t>Samridhi Perk Line</t>
        </is>
      </c>
      <c r="C5160" s="80" t="n">
        <v>46041</v>
      </c>
      <c r="D5160" t="inlineStr">
        <is>
          <t>Perk-HCM-3</t>
        </is>
      </c>
      <c r="E5160" t="inlineStr">
        <is>
          <t>FBX: Jam At Infeed</t>
        </is>
      </c>
      <c r="F5160" t="n">
        <v>27</v>
      </c>
      <c r="G5160" t="n">
        <v>16.2338833333333</v>
      </c>
    </row>
    <row r="5161">
      <c r="A5161" t="inlineStr">
        <is>
          <t>Daily_Minor_Stops_2026_09_18.xlsx</t>
        </is>
      </c>
      <c r="B5161" t="inlineStr">
        <is>
          <t>Samridhi Perk Line</t>
        </is>
      </c>
      <c r="C5161" s="80" t="n">
        <v>46041</v>
      </c>
      <c r="D5161" t="inlineStr">
        <is>
          <t>Perk-HCM-4</t>
        </is>
      </c>
      <c r="E5161" t="inlineStr">
        <is>
          <t>FBX: Overflow At Infeed</t>
        </is>
      </c>
      <c r="F5161" t="n">
        <v>17</v>
      </c>
      <c r="G5161" t="n">
        <v>5.51</v>
      </c>
    </row>
    <row r="5162">
      <c r="A5162" t="inlineStr">
        <is>
          <t>Daily_Minor_Stops_2026_09_18.xlsx</t>
        </is>
      </c>
      <c r="B5162" t="inlineStr">
        <is>
          <t>Samridhi Perk Line</t>
        </is>
      </c>
      <c r="C5162" s="80" t="n">
        <v>46041</v>
      </c>
      <c r="D5162" t="inlineStr">
        <is>
          <t>Perk-HCM-4</t>
        </is>
      </c>
      <c r="E5162" t="inlineStr">
        <is>
          <t>FBX: Jam At Infeed</t>
        </is>
      </c>
      <c r="F5162" t="n">
        <v>18</v>
      </c>
      <c r="G5162" t="n">
        <v>7.66991666666667</v>
      </c>
    </row>
    <row r="5163">
      <c r="A5163" t="inlineStr">
        <is>
          <t>Daily_Minor_Stops_2026_09_18.xlsx</t>
        </is>
      </c>
      <c r="B5163" t="inlineStr">
        <is>
          <t>Samridhi Perk Line</t>
        </is>
      </c>
      <c r="C5163" s="80" t="n">
        <v>46041</v>
      </c>
      <c r="D5163" t="inlineStr">
        <is>
          <t>Perk-HLM-1</t>
        </is>
      </c>
      <c r="E5163" t="inlineStr">
        <is>
          <t>Paper Out Of Register</t>
        </is>
      </c>
      <c r="F5163" t="n">
        <v>27</v>
      </c>
      <c r="G5163" t="n">
        <v>31.9513</v>
      </c>
    </row>
    <row r="5164">
      <c r="A5164" t="inlineStr">
        <is>
          <t>Daily_Minor_Stops_2026_09_18.xlsx</t>
        </is>
      </c>
      <c r="B5164" t="inlineStr">
        <is>
          <t>Samridhi Perk Line</t>
        </is>
      </c>
      <c r="C5164" s="80" t="n">
        <v>46041</v>
      </c>
      <c r="D5164" t="inlineStr">
        <is>
          <t>Perk-HLM-1</t>
        </is>
      </c>
      <c r="E5164" t="inlineStr">
        <is>
          <t>OverHeight Product Detected</t>
        </is>
      </c>
      <c r="F5164" t="n">
        <v>109</v>
      </c>
      <c r="G5164" t="n">
        <v>64.2477333333333</v>
      </c>
    </row>
    <row r="5165">
      <c r="A5165" t="inlineStr">
        <is>
          <t>Daily_Minor_Stops_2026_09_18.xlsx</t>
        </is>
      </c>
      <c r="B5165" t="inlineStr">
        <is>
          <t>Samridhi Perk Line</t>
        </is>
      </c>
      <c r="C5165" s="80" t="n">
        <v>46041</v>
      </c>
      <c r="D5165" t="inlineStr">
        <is>
          <t>Perk-HLM-2</t>
        </is>
      </c>
      <c r="E5165" t="inlineStr">
        <is>
          <t>Product jam detected at flow wrapper infeed</t>
        </is>
      </c>
      <c r="F5165" t="n">
        <v>50</v>
      </c>
      <c r="G5165" t="n">
        <v>21.3453</v>
      </c>
    </row>
    <row r="5166">
      <c r="A5166" t="inlineStr">
        <is>
          <t>Daily_Minor_Stops_2026_09_18.xlsx</t>
        </is>
      </c>
      <c r="B5166" t="inlineStr">
        <is>
          <t>Samridhi Perk Line</t>
        </is>
      </c>
      <c r="C5166" s="80" t="n">
        <v>46041</v>
      </c>
      <c r="D5166" t="inlineStr">
        <is>
          <t>Perk-HLM-2</t>
        </is>
      </c>
      <c r="E5166" t="inlineStr">
        <is>
          <t>OverHeight Product Detected</t>
        </is>
      </c>
      <c r="F5166" t="n">
        <v>160</v>
      </c>
      <c r="G5166" t="n">
        <v>117.569033333333</v>
      </c>
    </row>
    <row r="5167">
      <c r="A5167" t="inlineStr">
        <is>
          <t>Daily_Minor_Stops_2026_09_18.xlsx</t>
        </is>
      </c>
      <c r="B5167" t="inlineStr">
        <is>
          <t>Samridhi Perk Line</t>
        </is>
      </c>
      <c r="C5167" s="80" t="n">
        <v>46041</v>
      </c>
      <c r="D5167" t="inlineStr">
        <is>
          <t>Perk-TTLi-1</t>
        </is>
      </c>
      <c r="E5167" t="inlineStr">
        <is>
          <t>LOD/TPL11: Axis 1 HW Positive Overtravel</t>
        </is>
      </c>
      <c r="F5167" t="n">
        <v>4</v>
      </c>
      <c r="G5167" t="n">
        <v>1.00495</v>
      </c>
    </row>
    <row r="5168">
      <c r="A5168" t="inlineStr">
        <is>
          <t>Daily_Minor_Stops_2026_09_18.xlsx</t>
        </is>
      </c>
      <c r="B5168" t="inlineStr">
        <is>
          <t>Samridhi Perk Line</t>
        </is>
      </c>
      <c r="C5168" s="80" t="n">
        <v>46041</v>
      </c>
      <c r="D5168" t="inlineStr">
        <is>
          <t>Perk-TTLi-1</t>
        </is>
      </c>
      <c r="E5168" t="inlineStr">
        <is>
          <t>FOR/BP11: Hand Over Of Blank Failed</t>
        </is>
      </c>
      <c r="F5168" t="n">
        <v>21</v>
      </c>
      <c r="G5168" t="n">
        <v>7.45928333333333</v>
      </c>
    </row>
    <row r="5169">
      <c r="A5169" t="inlineStr">
        <is>
          <t>Daily_Minor_Stops_2026_09_18.xlsx</t>
        </is>
      </c>
      <c r="B5169" t="inlineStr">
        <is>
          <t>Samridhi Perk Line</t>
        </is>
      </c>
      <c r="C5169" s="80" t="n">
        <v>46041</v>
      </c>
      <c r="D5169" t="inlineStr">
        <is>
          <t>Perk-TTLi-2</t>
        </is>
      </c>
      <c r="E5169" t="inlineStr">
        <is>
          <t>FOR/BP11: Hand Over Of Blank Failed</t>
        </is>
      </c>
      <c r="F5169" t="n">
        <v>8</v>
      </c>
      <c r="G5169" t="n">
        <v>5.08675</v>
      </c>
    </row>
    <row r="5170">
      <c r="A5170" t="inlineStr">
        <is>
          <t>Daily_Minor_Stops_2026_09_18.xlsx</t>
        </is>
      </c>
      <c r="B5170" t="inlineStr">
        <is>
          <t>Samridhi Perk Line</t>
        </is>
      </c>
      <c r="C5170" s="80" t="n">
        <v>46041</v>
      </c>
      <c r="D5170" t="inlineStr">
        <is>
          <t>Perk-TTLi-2</t>
        </is>
      </c>
      <c r="E5170" t="inlineStr">
        <is>
          <t>CLO/CT11: Axis1 Position Error</t>
        </is>
      </c>
      <c r="F5170" t="n">
        <v>7</v>
      </c>
      <c r="G5170" t="n">
        <v>19.27345</v>
      </c>
    </row>
    <row r="5171">
      <c r="A5171" t="inlineStr">
        <is>
          <t>Daily_Minor_Stops_2026_09_18.xlsx</t>
        </is>
      </c>
      <c r="B5171" t="inlineStr">
        <is>
          <t>Samridhi Perk Line</t>
        </is>
      </c>
      <c r="C5171" s="80" t="n">
        <v>46041</v>
      </c>
      <c r="D5171" t="inlineStr">
        <is>
          <t>Perk-TTLi-3</t>
        </is>
      </c>
      <c r="E5171" t="inlineStr">
        <is>
          <t>FOR/FT11: Hand Over Failure Of Tray</t>
        </is>
      </c>
      <c r="F5171" t="n">
        <v>5</v>
      </c>
      <c r="G5171" t="n">
        <v>4.69788333333333</v>
      </c>
    </row>
    <row r="5172">
      <c r="A5172" t="inlineStr">
        <is>
          <t>Daily_Minor_Stops_2026_09_18.xlsx</t>
        </is>
      </c>
      <c r="B5172" t="inlineStr">
        <is>
          <t>Samridhi Perk Line</t>
        </is>
      </c>
      <c r="C5172" s="80" t="n">
        <v>46041</v>
      </c>
      <c r="D5172" t="inlineStr">
        <is>
          <t>Perk-TTLi-3</t>
        </is>
      </c>
      <c r="E5172" t="inlineStr">
        <is>
          <t>CLO/CT11: Axis1 Position Error</t>
        </is>
      </c>
      <c r="F5172" t="n">
        <v>7</v>
      </c>
      <c r="G5172" t="n">
        <v>13.1366666666667</v>
      </c>
    </row>
    <row r="5173">
      <c r="A5173" t="inlineStr">
        <is>
          <t>Daily_Minor_Stops_2026_09_18.xlsx</t>
        </is>
      </c>
      <c r="B5173" t="inlineStr">
        <is>
          <t>Samridhi Perk Line</t>
        </is>
      </c>
      <c r="C5173" s="80" t="n">
        <v>46041</v>
      </c>
      <c r="D5173" t="inlineStr">
        <is>
          <t>Perk-TTLi-4</t>
        </is>
      </c>
      <c r="E5173" t="inlineStr">
        <is>
          <t>LOD/FWV11: Position Trigger Sensor Fail</t>
        </is>
      </c>
      <c r="F5173" t="n">
        <v>2</v>
      </c>
      <c r="G5173" t="n">
        <v>0.0933666666666667</v>
      </c>
    </row>
    <row r="5174">
      <c r="A5174" t="inlineStr">
        <is>
          <t>Daily_Minor_Stops_2026_09_18.xlsx</t>
        </is>
      </c>
      <c r="B5174" t="inlineStr">
        <is>
          <t>Samridhi Perk Line</t>
        </is>
      </c>
      <c r="C5174" s="80" t="n">
        <v>46041</v>
      </c>
      <c r="D5174" t="inlineStr">
        <is>
          <t>Perk-TTLi-4</t>
        </is>
      </c>
      <c r="E5174" t="inlineStr">
        <is>
          <t>LOD/EM: Emergency Stop HMI 11</t>
        </is>
      </c>
      <c r="F5174" t="n">
        <v>2</v>
      </c>
      <c r="G5174" t="n">
        <v>2.72291666666667</v>
      </c>
    </row>
    <row r="5175">
      <c r="A5175" t="inlineStr">
        <is>
          <t>Daily_Minor_Stops_2026_09_18.xlsx</t>
        </is>
      </c>
      <c r="B5175" t="inlineStr">
        <is>
          <t>Samridhi Perk Line</t>
        </is>
      </c>
      <c r="C5175" s="80" t="n">
        <v>46042</v>
      </c>
      <c r="D5175" t="inlineStr">
        <is>
          <t>Perk TTM-5</t>
        </is>
      </c>
      <c r="E5175" t="inlineStr">
        <is>
          <t>Late Start</t>
        </is>
      </c>
      <c r="F5175" t="n">
        <v>1</v>
      </c>
      <c r="G5175" t="n">
        <v>0</v>
      </c>
    </row>
    <row r="5176">
      <c r="A5176" t="inlineStr">
        <is>
          <t>Daily_Minor_Stops_2026_09_18.xlsx</t>
        </is>
      </c>
      <c r="B5176" t="inlineStr">
        <is>
          <t>Samridhi Perk Line</t>
        </is>
      </c>
      <c r="C5176" s="80" t="n">
        <v>46042</v>
      </c>
      <c r="D5176" t="inlineStr">
        <is>
          <t>Perk TTM-5</t>
        </is>
      </c>
      <c r="E5176" t="inlineStr">
        <is>
          <t>Early Departure</t>
        </is>
      </c>
      <c r="F5176" t="n">
        <v>1</v>
      </c>
      <c r="G5176" t="n">
        <v>0</v>
      </c>
    </row>
    <row r="5177">
      <c r="A5177" t="inlineStr">
        <is>
          <t>Daily_Minor_Stops_2026_09_18.xlsx</t>
        </is>
      </c>
      <c r="B5177" t="inlineStr">
        <is>
          <t>Samridhi Perk Line</t>
        </is>
      </c>
      <c r="C5177" s="80" t="n">
        <v>46042</v>
      </c>
      <c r="D5177" t="inlineStr">
        <is>
          <t>Perk-HCM-1</t>
        </is>
      </c>
      <c r="E5177" t="inlineStr">
        <is>
          <t>HXX: Both Film Reels Are Empty</t>
        </is>
      </c>
      <c r="F5177" t="n">
        <v>12</v>
      </c>
      <c r="G5177" t="n">
        <v>20.4591166666667</v>
      </c>
    </row>
    <row r="5178">
      <c r="A5178" t="inlineStr">
        <is>
          <t>Daily_Minor_Stops_2026_09_18.xlsx</t>
        </is>
      </c>
      <c r="B5178" t="inlineStr">
        <is>
          <t>Samridhi Perk Line</t>
        </is>
      </c>
      <c r="C5178" s="80" t="n">
        <v>46042</v>
      </c>
      <c r="D5178" t="inlineStr">
        <is>
          <t>Perk-HCM-1</t>
        </is>
      </c>
      <c r="E5178" t="inlineStr">
        <is>
          <t>FBX: Jam At Infeed</t>
        </is>
      </c>
      <c r="F5178" t="n">
        <v>25</v>
      </c>
      <c r="G5178" t="n">
        <v>7.83358333333333</v>
      </c>
    </row>
    <row r="5179">
      <c r="A5179" t="inlineStr">
        <is>
          <t>Daily_Minor_Stops_2026_09_18.xlsx</t>
        </is>
      </c>
      <c r="B5179" t="inlineStr">
        <is>
          <t>Samridhi Perk Line</t>
        </is>
      </c>
      <c r="C5179" s="80" t="n">
        <v>46042</v>
      </c>
      <c r="D5179" t="inlineStr">
        <is>
          <t>Perk-HCM-2</t>
        </is>
      </c>
      <c r="E5179" t="inlineStr">
        <is>
          <t>FBX: Overflow At Infeed</t>
        </is>
      </c>
      <c r="F5179" t="n">
        <v>14</v>
      </c>
      <c r="G5179" t="n">
        <v>4.53476666666667</v>
      </c>
    </row>
    <row r="5180">
      <c r="A5180" t="inlineStr">
        <is>
          <t>Daily_Minor_Stops_2026_09_18.xlsx</t>
        </is>
      </c>
      <c r="B5180" t="inlineStr">
        <is>
          <t>Samridhi Perk Line</t>
        </is>
      </c>
      <c r="C5180" s="80" t="n">
        <v>46042</v>
      </c>
      <c r="D5180" t="inlineStr">
        <is>
          <t>Perk-HCM-2</t>
        </is>
      </c>
      <c r="E5180" t="inlineStr">
        <is>
          <t>FBX: Jam At Infeed</t>
        </is>
      </c>
      <c r="F5180" t="n">
        <v>53</v>
      </c>
      <c r="G5180" t="n">
        <v>22.7636666666667</v>
      </c>
    </row>
    <row r="5181">
      <c r="A5181" t="inlineStr">
        <is>
          <t>Daily_Minor_Stops_2026_09_18.xlsx</t>
        </is>
      </c>
      <c r="B5181" t="inlineStr">
        <is>
          <t>Samridhi Perk Line</t>
        </is>
      </c>
      <c r="C5181" s="80" t="n">
        <v>46042</v>
      </c>
      <c r="D5181" t="inlineStr">
        <is>
          <t>Perk-HCM-3</t>
        </is>
      </c>
      <c r="E5181" t="inlineStr">
        <is>
          <t>HXX: Data Printer Not Ready</t>
        </is>
      </c>
      <c r="F5181" t="n">
        <v>61</v>
      </c>
      <c r="G5181" t="n">
        <v>38.08295</v>
      </c>
    </row>
    <row r="5182">
      <c r="A5182" t="inlineStr">
        <is>
          <t>Daily_Minor_Stops_2026_09_18.xlsx</t>
        </is>
      </c>
      <c r="B5182" t="inlineStr">
        <is>
          <t>Samridhi Perk Line</t>
        </is>
      </c>
      <c r="C5182" s="80" t="n">
        <v>46042</v>
      </c>
      <c r="D5182" t="inlineStr">
        <is>
          <t>Perk-HCM-3</t>
        </is>
      </c>
      <c r="E5182" t="inlineStr">
        <is>
          <t>FBX: Overflow At Infeed</t>
        </is>
      </c>
      <c r="F5182" t="n">
        <v>42</v>
      </c>
      <c r="G5182" t="n">
        <v>22.8947166666667</v>
      </c>
    </row>
    <row r="5183">
      <c r="A5183" t="inlineStr">
        <is>
          <t>Daily_Minor_Stops_2026_09_18.xlsx</t>
        </is>
      </c>
      <c r="B5183" t="inlineStr">
        <is>
          <t>Samridhi Perk Line</t>
        </is>
      </c>
      <c r="C5183" s="80" t="n">
        <v>46042</v>
      </c>
      <c r="D5183" t="inlineStr">
        <is>
          <t>Perk-HCM-4</t>
        </is>
      </c>
      <c r="E5183" t="inlineStr">
        <is>
          <t>FBX: Overflow At Infeed</t>
        </is>
      </c>
      <c r="F5183" t="n">
        <v>37</v>
      </c>
      <c r="G5183" t="n">
        <v>10.2696166666667</v>
      </c>
    </row>
    <row r="5184">
      <c r="A5184" t="inlineStr">
        <is>
          <t>Daily_Minor_Stops_2026_09_18.xlsx</t>
        </is>
      </c>
      <c r="B5184" t="inlineStr">
        <is>
          <t>Samridhi Perk Line</t>
        </is>
      </c>
      <c r="C5184" s="80" t="n">
        <v>46042</v>
      </c>
      <c r="D5184" t="inlineStr">
        <is>
          <t>Perk-HCM-4</t>
        </is>
      </c>
      <c r="E5184" t="inlineStr">
        <is>
          <t>FBX: Jam At Infeed</t>
        </is>
      </c>
      <c r="F5184" t="n">
        <v>113</v>
      </c>
      <c r="G5184" t="n">
        <v>39.7543</v>
      </c>
    </row>
    <row r="5185">
      <c r="A5185" t="inlineStr">
        <is>
          <t>Daily_Minor_Stops_2026_09_18.xlsx</t>
        </is>
      </c>
      <c r="B5185" t="inlineStr">
        <is>
          <t>Samridhi Perk Line</t>
        </is>
      </c>
      <c r="C5185" s="80" t="n">
        <v>46042</v>
      </c>
      <c r="D5185" t="inlineStr">
        <is>
          <t>Perk-HLM-1</t>
        </is>
      </c>
      <c r="E5185" t="inlineStr">
        <is>
          <t>Paper Out Of Register</t>
        </is>
      </c>
      <c r="F5185" t="n">
        <v>38</v>
      </c>
      <c r="G5185" t="n">
        <v>33.7254166666667</v>
      </c>
    </row>
    <row r="5186">
      <c r="A5186" t="inlineStr">
        <is>
          <t>Daily_Minor_Stops_2026_09_18.xlsx</t>
        </is>
      </c>
      <c r="B5186" t="inlineStr">
        <is>
          <t>Samridhi Perk Line</t>
        </is>
      </c>
      <c r="C5186" s="80" t="n">
        <v>46042</v>
      </c>
      <c r="D5186" t="inlineStr">
        <is>
          <t>Perk-HLM-1</t>
        </is>
      </c>
      <c r="E5186" t="inlineStr">
        <is>
          <t>OverHeight Product Detected</t>
        </is>
      </c>
      <c r="F5186" t="n">
        <v>158</v>
      </c>
      <c r="G5186" t="n">
        <v>91.6212833333333</v>
      </c>
    </row>
    <row r="5187">
      <c r="A5187" t="inlineStr">
        <is>
          <t>Daily_Minor_Stops_2026_09_18.xlsx</t>
        </is>
      </c>
      <c r="B5187" t="inlineStr">
        <is>
          <t>Samridhi Perk Line</t>
        </is>
      </c>
      <c r="C5187" s="80" t="n">
        <v>46042</v>
      </c>
      <c r="D5187" t="inlineStr">
        <is>
          <t>Perk-HLM-2</t>
        </is>
      </c>
      <c r="E5187" t="inlineStr">
        <is>
          <t>Product jam detected at flow wrapper infeed</t>
        </is>
      </c>
      <c r="F5187" t="n">
        <v>69</v>
      </c>
      <c r="G5187" t="n">
        <v>52.8966166666667</v>
      </c>
    </row>
    <row r="5188">
      <c r="A5188" t="inlineStr">
        <is>
          <t>Daily_Minor_Stops_2026_09_18.xlsx</t>
        </is>
      </c>
      <c r="B5188" t="inlineStr">
        <is>
          <t>Samridhi Perk Line</t>
        </is>
      </c>
      <c r="C5188" s="80" t="n">
        <v>46042</v>
      </c>
      <c r="D5188" t="inlineStr">
        <is>
          <t>Perk-HLM-2</t>
        </is>
      </c>
      <c r="E5188" t="inlineStr">
        <is>
          <t>OverHeight Product Detected</t>
        </is>
      </c>
      <c r="F5188" t="n">
        <v>92</v>
      </c>
      <c r="G5188" t="n">
        <v>65.1323666666667</v>
      </c>
    </row>
    <row r="5189">
      <c r="A5189" t="inlineStr">
        <is>
          <t>Daily_Minor_Stops_2026_09_18.xlsx</t>
        </is>
      </c>
      <c r="B5189" t="inlineStr">
        <is>
          <t>Samridhi Perk Line</t>
        </is>
      </c>
      <c r="C5189" s="80" t="n">
        <v>46042</v>
      </c>
      <c r="D5189" t="inlineStr">
        <is>
          <t>Perk-TTLi-1</t>
        </is>
      </c>
      <c r="E5189" t="inlineStr">
        <is>
          <t>FOR/FT11: Hand Over Failure Of Tray</t>
        </is>
      </c>
      <c r="F5189" t="n">
        <v>4</v>
      </c>
      <c r="G5189" t="n">
        <v>3.04811666666667</v>
      </c>
    </row>
    <row r="5190">
      <c r="A5190" t="inlineStr">
        <is>
          <t>Daily_Minor_Stops_2026_09_18.xlsx</t>
        </is>
      </c>
      <c r="B5190" t="inlineStr">
        <is>
          <t>Samridhi Perk Line</t>
        </is>
      </c>
      <c r="C5190" s="80" t="n">
        <v>46042</v>
      </c>
      <c r="D5190" t="inlineStr">
        <is>
          <t>Perk-TTLi-1</t>
        </is>
      </c>
      <c r="E5190" t="inlineStr">
        <is>
          <t>FOR/BP11: Hand Over Of Blank Failed</t>
        </is>
      </c>
      <c r="F5190" t="n">
        <v>12</v>
      </c>
      <c r="G5190" t="n">
        <v>4.32118333333333</v>
      </c>
    </row>
    <row r="5191">
      <c r="A5191" t="inlineStr">
        <is>
          <t>Daily_Minor_Stops_2026_09_18.xlsx</t>
        </is>
      </c>
      <c r="B5191" t="inlineStr">
        <is>
          <t>Samridhi Perk Line</t>
        </is>
      </c>
      <c r="C5191" s="80" t="n">
        <v>46042</v>
      </c>
      <c r="D5191" t="inlineStr">
        <is>
          <t>Perk-TTLi-2</t>
        </is>
      </c>
      <c r="E5191" t="inlineStr">
        <is>
          <t>LOD/TGR11: Robot-Gripper Sensor Fault</t>
        </is>
      </c>
      <c r="F5191" t="n">
        <v>6</v>
      </c>
      <c r="G5191" t="n">
        <v>22.0235666666667</v>
      </c>
    </row>
    <row r="5192">
      <c r="A5192" t="inlineStr">
        <is>
          <t>Daily_Minor_Stops_2026_09_18.xlsx</t>
        </is>
      </c>
      <c r="B5192" t="inlineStr">
        <is>
          <t>Samridhi Perk Line</t>
        </is>
      </c>
      <c r="C5192" s="80" t="n">
        <v>46042</v>
      </c>
      <c r="D5192" t="inlineStr">
        <is>
          <t>Perk-TTLi-2</t>
        </is>
      </c>
      <c r="E5192" t="inlineStr">
        <is>
          <t>CLO/CT11: Axis1 Position Error</t>
        </is>
      </c>
      <c r="F5192" t="n">
        <v>13</v>
      </c>
      <c r="G5192" t="n">
        <v>40.4163333333333</v>
      </c>
    </row>
    <row r="5193">
      <c r="A5193" t="inlineStr">
        <is>
          <t>Daily_Minor_Stops_2026_09_18.xlsx</t>
        </is>
      </c>
      <c r="B5193" t="inlineStr">
        <is>
          <t>Samridhi Perk Line</t>
        </is>
      </c>
      <c r="C5193" s="80" t="n">
        <v>46042</v>
      </c>
      <c r="D5193" t="inlineStr">
        <is>
          <t>Perk-TTLi-3</t>
        </is>
      </c>
      <c r="E5193" t="inlineStr">
        <is>
          <t>LOD/SAF: Safety Circuit Not Ready</t>
        </is>
      </c>
      <c r="F5193" t="n">
        <v>4</v>
      </c>
      <c r="G5193" t="n">
        <v>4.23163333333333</v>
      </c>
    </row>
    <row r="5194">
      <c r="A5194" t="inlineStr">
        <is>
          <t>Daily_Minor_Stops_2026_09_18.xlsx</t>
        </is>
      </c>
      <c r="B5194" t="inlineStr">
        <is>
          <t>Samridhi Perk Line</t>
        </is>
      </c>
      <c r="C5194" s="80" t="n">
        <v>46042</v>
      </c>
      <c r="D5194" t="inlineStr">
        <is>
          <t>Perk-TTLi-3</t>
        </is>
      </c>
      <c r="E5194" t="inlineStr">
        <is>
          <t>CLO/CT11: Axis1 Position Error</t>
        </is>
      </c>
      <c r="F5194" t="n">
        <v>20</v>
      </c>
      <c r="G5194" t="n">
        <v>52.39315</v>
      </c>
    </row>
    <row r="5195">
      <c r="A5195" t="inlineStr">
        <is>
          <t>Daily_Minor_Stops_2026_09_18.xlsx</t>
        </is>
      </c>
      <c r="B5195" t="inlineStr">
        <is>
          <t>Samridhi Perk Line</t>
        </is>
      </c>
      <c r="C5195" s="80" t="n">
        <v>46042</v>
      </c>
      <c r="D5195" t="inlineStr">
        <is>
          <t>Perk-TTLi-4</t>
        </is>
      </c>
      <c r="E5195" t="inlineStr">
        <is>
          <t>LOD/FWV11: Position Trigger Sensor Fail</t>
        </is>
      </c>
      <c r="F5195" t="n">
        <v>2</v>
      </c>
      <c r="G5195" t="n">
        <v>0.465583333333333</v>
      </c>
    </row>
    <row r="5196">
      <c r="A5196" t="inlineStr">
        <is>
          <t>Daily_Minor_Stops_2026_09_18.xlsx</t>
        </is>
      </c>
      <c r="B5196" t="inlineStr">
        <is>
          <t>Samridhi Perk Line</t>
        </is>
      </c>
      <c r="C5196" s="80" t="n">
        <v>46043</v>
      </c>
      <c r="D5196" t="inlineStr">
        <is>
          <t>Perk TTM-5</t>
        </is>
      </c>
      <c r="E5196" t="inlineStr">
        <is>
          <t>Late Start</t>
        </is>
      </c>
      <c r="F5196" t="n">
        <v>1</v>
      </c>
      <c r="G5196" t="n">
        <v>0</v>
      </c>
    </row>
    <row r="5197">
      <c r="A5197" t="inlineStr">
        <is>
          <t>Daily_Minor_Stops_2026_09_18.xlsx</t>
        </is>
      </c>
      <c r="B5197" t="inlineStr">
        <is>
          <t>Samridhi Perk Line</t>
        </is>
      </c>
      <c r="C5197" s="80" t="n">
        <v>46043</v>
      </c>
      <c r="D5197" t="inlineStr">
        <is>
          <t>Perk TTM-5</t>
        </is>
      </c>
      <c r="E5197" t="inlineStr">
        <is>
          <t>Early Departure</t>
        </is>
      </c>
      <c r="F5197" t="n">
        <v>1</v>
      </c>
      <c r="G5197" t="n">
        <v>0</v>
      </c>
    </row>
    <row r="5198">
      <c r="A5198" t="inlineStr">
        <is>
          <t>Daily_Minor_Stops_2026_09_18.xlsx</t>
        </is>
      </c>
      <c r="B5198" t="inlineStr">
        <is>
          <t>Samridhi Perk Line</t>
        </is>
      </c>
      <c r="C5198" s="80" t="n">
        <v>46043</v>
      </c>
      <c r="D5198" t="inlineStr">
        <is>
          <t>Perk-HCM-1</t>
        </is>
      </c>
      <c r="E5198" t="inlineStr">
        <is>
          <t>Jam At Discharge And Gap Closing Belts</t>
        </is>
      </c>
      <c r="F5198" t="n">
        <v>7</v>
      </c>
      <c r="G5198" t="n">
        <v>2.29578333333333</v>
      </c>
    </row>
    <row r="5199">
      <c r="A5199" t="inlineStr">
        <is>
          <t>Daily_Minor_Stops_2026_09_18.xlsx</t>
        </is>
      </c>
      <c r="B5199" t="inlineStr">
        <is>
          <t>Samridhi Perk Line</t>
        </is>
      </c>
      <c r="C5199" s="80" t="n">
        <v>46043</v>
      </c>
      <c r="D5199" t="inlineStr">
        <is>
          <t>Perk-HCM-1</t>
        </is>
      </c>
      <c r="E5199" t="inlineStr">
        <is>
          <t>FBX: Jam At Infeed</t>
        </is>
      </c>
      <c r="F5199" t="n">
        <v>47</v>
      </c>
      <c r="G5199" t="n">
        <v>32.2832</v>
      </c>
    </row>
    <row r="5200">
      <c r="A5200" t="inlineStr">
        <is>
          <t>Daily_Minor_Stops_2026_09_18.xlsx</t>
        </is>
      </c>
      <c r="B5200" t="inlineStr">
        <is>
          <t>Samridhi Perk Line</t>
        </is>
      </c>
      <c r="C5200" s="80" t="n">
        <v>46043</v>
      </c>
      <c r="D5200" t="inlineStr">
        <is>
          <t>Perk-HCM-2</t>
        </is>
      </c>
      <c r="E5200" t="inlineStr">
        <is>
          <t>Jam At Discharge And Gap Closing Belts</t>
        </is>
      </c>
      <c r="F5200" t="n">
        <v>16</v>
      </c>
      <c r="G5200" t="n">
        <v>69.7355</v>
      </c>
    </row>
    <row r="5201">
      <c r="A5201" t="inlineStr">
        <is>
          <t>Daily_Minor_Stops_2026_09_18.xlsx</t>
        </is>
      </c>
      <c r="B5201" t="inlineStr">
        <is>
          <t>Samridhi Perk Line</t>
        </is>
      </c>
      <c r="C5201" s="80" t="n">
        <v>46043</v>
      </c>
      <c r="D5201" t="inlineStr">
        <is>
          <t>Perk-HCM-2</t>
        </is>
      </c>
      <c r="E5201" t="inlineStr">
        <is>
          <t>FBX: Jam At Infeed</t>
        </is>
      </c>
      <c r="F5201" t="n">
        <v>46</v>
      </c>
      <c r="G5201" t="n">
        <v>56.1395166666667</v>
      </c>
    </row>
    <row r="5202">
      <c r="A5202" t="inlineStr">
        <is>
          <t>Daily_Minor_Stops_2026_09_18.xlsx</t>
        </is>
      </c>
      <c r="B5202" t="inlineStr">
        <is>
          <t>Samridhi Perk Line</t>
        </is>
      </c>
      <c r="C5202" s="80" t="n">
        <v>46043</v>
      </c>
      <c r="D5202" t="inlineStr">
        <is>
          <t>Perk-HCM-3</t>
        </is>
      </c>
      <c r="E5202" t="inlineStr">
        <is>
          <t>FBX: Overflow At Infeed</t>
        </is>
      </c>
      <c r="F5202" t="n">
        <v>24</v>
      </c>
      <c r="G5202" t="n">
        <v>22.5294166666667</v>
      </c>
    </row>
    <row r="5203">
      <c r="A5203" t="inlineStr">
        <is>
          <t>Daily_Minor_Stops_2026_09_18.xlsx</t>
        </is>
      </c>
      <c r="B5203" t="inlineStr">
        <is>
          <t>Samridhi Perk Line</t>
        </is>
      </c>
      <c r="C5203" s="80" t="n">
        <v>46043</v>
      </c>
      <c r="D5203" t="inlineStr">
        <is>
          <t>Perk-HCM-3</t>
        </is>
      </c>
      <c r="E5203" t="inlineStr">
        <is>
          <t>FBX: Jam At Infeed</t>
        </is>
      </c>
      <c r="F5203" t="n">
        <v>17</v>
      </c>
      <c r="G5203" t="n">
        <v>15.3117</v>
      </c>
    </row>
    <row r="5204">
      <c r="A5204" t="inlineStr">
        <is>
          <t>Daily_Minor_Stops_2026_09_18.xlsx</t>
        </is>
      </c>
      <c r="B5204" t="inlineStr">
        <is>
          <t>Samridhi Perk Line</t>
        </is>
      </c>
      <c r="C5204" s="80" t="n">
        <v>46043</v>
      </c>
      <c r="D5204" t="inlineStr">
        <is>
          <t>Perk-HCM-4</t>
        </is>
      </c>
      <c r="E5204" t="inlineStr">
        <is>
          <t>HXX: Infeed Rejection Consecutive</t>
        </is>
      </c>
      <c r="F5204" t="n">
        <v>42</v>
      </c>
      <c r="G5204" t="n">
        <v>53.7131666666667</v>
      </c>
    </row>
    <row r="5205">
      <c r="A5205" t="inlineStr">
        <is>
          <t>Daily_Minor_Stops_2026_09_18.xlsx</t>
        </is>
      </c>
      <c r="B5205" t="inlineStr">
        <is>
          <t>Samridhi Perk Line</t>
        </is>
      </c>
      <c r="C5205" s="80" t="n">
        <v>46043</v>
      </c>
      <c r="D5205" t="inlineStr">
        <is>
          <t>Perk-HCM-4</t>
        </is>
      </c>
      <c r="E5205" t="inlineStr">
        <is>
          <t>FBX: Jam At Infeed</t>
        </is>
      </c>
      <c r="F5205" t="n">
        <v>44</v>
      </c>
      <c r="G5205" t="n">
        <v>23.7557333333333</v>
      </c>
    </row>
    <row r="5206">
      <c r="A5206" t="inlineStr">
        <is>
          <t>Daily_Minor_Stops_2026_09_18.xlsx</t>
        </is>
      </c>
      <c r="B5206" t="inlineStr">
        <is>
          <t>Samridhi Perk Line</t>
        </is>
      </c>
      <c r="C5206" s="80" t="n">
        <v>46043</v>
      </c>
      <c r="D5206" t="inlineStr">
        <is>
          <t>Perk-HLM-1</t>
        </is>
      </c>
      <c r="E5206" t="inlineStr">
        <is>
          <t>Paper Out Of Register</t>
        </is>
      </c>
      <c r="F5206" t="n">
        <v>14</v>
      </c>
      <c r="G5206" t="n">
        <v>10.5196833333333</v>
      </c>
    </row>
    <row r="5207">
      <c r="A5207" t="inlineStr">
        <is>
          <t>Daily_Minor_Stops_2026_09_18.xlsx</t>
        </is>
      </c>
      <c r="B5207" t="inlineStr">
        <is>
          <t>Samridhi Perk Line</t>
        </is>
      </c>
      <c r="C5207" s="80" t="n">
        <v>46043</v>
      </c>
      <c r="D5207" t="inlineStr">
        <is>
          <t>Perk-HLM-1</t>
        </is>
      </c>
      <c r="E5207" t="inlineStr">
        <is>
          <t>OverHeight Product Detected</t>
        </is>
      </c>
      <c r="F5207" t="n">
        <v>37</v>
      </c>
      <c r="G5207" t="n">
        <v>21.9517833333333</v>
      </c>
    </row>
    <row r="5208">
      <c r="A5208" t="inlineStr">
        <is>
          <t>Daily_Minor_Stops_2026_09_18.xlsx</t>
        </is>
      </c>
      <c r="B5208" t="inlineStr">
        <is>
          <t>Samridhi Perk Line</t>
        </is>
      </c>
      <c r="C5208" s="80" t="n">
        <v>46043</v>
      </c>
      <c r="D5208" t="inlineStr">
        <is>
          <t>Perk-HLM-2</t>
        </is>
      </c>
      <c r="E5208" t="inlineStr">
        <is>
          <t>Product jam detected at flow wrapper infeed</t>
        </is>
      </c>
      <c r="F5208" t="n">
        <v>42</v>
      </c>
      <c r="G5208" t="n">
        <v>33.0286333333333</v>
      </c>
    </row>
    <row r="5209">
      <c r="A5209" t="inlineStr">
        <is>
          <t>Daily_Minor_Stops_2026_09_18.xlsx</t>
        </is>
      </c>
      <c r="B5209" t="inlineStr">
        <is>
          <t>Samridhi Perk Line</t>
        </is>
      </c>
      <c r="C5209" s="80" t="n">
        <v>46043</v>
      </c>
      <c r="D5209" t="inlineStr">
        <is>
          <t>Perk-HLM-2</t>
        </is>
      </c>
      <c r="E5209" t="inlineStr">
        <is>
          <t>OverHeight Product Detected</t>
        </is>
      </c>
      <c r="F5209" t="n">
        <v>29</v>
      </c>
      <c r="G5209" t="n">
        <v>20.2874666666667</v>
      </c>
    </row>
    <row r="5210">
      <c r="A5210" t="inlineStr">
        <is>
          <t>Daily_Minor_Stops_2026_09_18.xlsx</t>
        </is>
      </c>
      <c r="B5210" t="inlineStr">
        <is>
          <t>Samridhi Perk Line</t>
        </is>
      </c>
      <c r="C5210" s="80" t="n">
        <v>46043</v>
      </c>
      <c r="D5210" t="inlineStr">
        <is>
          <t>Perk-TTLi-1</t>
        </is>
      </c>
      <c r="E5210" t="inlineStr">
        <is>
          <t>FOR/BP11: Hand Over Of Blank Failed</t>
        </is>
      </c>
      <c r="F5210" t="n">
        <v>3</v>
      </c>
      <c r="G5210" t="n">
        <v>0.46505</v>
      </c>
    </row>
    <row r="5211">
      <c r="A5211" t="inlineStr">
        <is>
          <t>Daily_Minor_Stops_2026_09_18.xlsx</t>
        </is>
      </c>
      <c r="B5211" t="inlineStr">
        <is>
          <t>Samridhi Perk Line</t>
        </is>
      </c>
      <c r="C5211" s="80" t="n">
        <v>46043</v>
      </c>
      <c r="D5211" t="inlineStr">
        <is>
          <t>Perk-TTLi-1</t>
        </is>
      </c>
      <c r="E5211" t="inlineStr">
        <is>
          <t>CLO/CT11: Axis1 Position Error</t>
        </is>
      </c>
      <c r="F5211" t="n">
        <v>3</v>
      </c>
      <c r="G5211" t="n">
        <v>1.74526666666667</v>
      </c>
    </row>
    <row r="5212">
      <c r="A5212" t="inlineStr">
        <is>
          <t>Daily_Minor_Stops_2026_09_18.xlsx</t>
        </is>
      </c>
      <c r="B5212" t="inlineStr">
        <is>
          <t>Samridhi Perk Line</t>
        </is>
      </c>
      <c r="C5212" s="80" t="n">
        <v>46043</v>
      </c>
      <c r="D5212" t="inlineStr">
        <is>
          <t>Perk-TTLi-2</t>
        </is>
      </c>
      <c r="E5212" t="inlineStr">
        <is>
          <t>LOD/TGR11: Robot-Gripper Sensor Fault</t>
        </is>
      </c>
      <c r="F5212" t="n">
        <v>3</v>
      </c>
      <c r="G5212" t="n">
        <v>0.608966666666667</v>
      </c>
    </row>
    <row r="5213">
      <c r="A5213" t="inlineStr">
        <is>
          <t>Daily_Minor_Stops_2026_09_18.xlsx</t>
        </is>
      </c>
      <c r="B5213" t="inlineStr">
        <is>
          <t>Samridhi Perk Line</t>
        </is>
      </c>
      <c r="C5213" s="80" t="n">
        <v>46043</v>
      </c>
      <c r="D5213" t="inlineStr">
        <is>
          <t>Perk-TTLi-2</t>
        </is>
      </c>
      <c r="E5213" t="inlineStr">
        <is>
          <t>CLO/CT11: Axis1 Position Error</t>
        </is>
      </c>
      <c r="F5213" t="n">
        <v>5</v>
      </c>
      <c r="G5213" t="n">
        <v>6.17246666666667</v>
      </c>
    </row>
    <row r="5214">
      <c r="A5214" t="inlineStr">
        <is>
          <t>Daily_Minor_Stops_2026_09_18.xlsx</t>
        </is>
      </c>
      <c r="B5214" t="inlineStr">
        <is>
          <t>Samridhi Perk Line</t>
        </is>
      </c>
      <c r="C5214" s="80" t="n">
        <v>46043</v>
      </c>
      <c r="D5214" t="inlineStr">
        <is>
          <t>Perk-TTLi-3</t>
        </is>
      </c>
      <c r="E5214" t="inlineStr">
        <is>
          <t>LOD/TGR11: Robot-Gripper Sensor Fault</t>
        </is>
      </c>
      <c r="F5214" t="n">
        <v>2</v>
      </c>
      <c r="G5214" t="n">
        <v>0.214433333333333</v>
      </c>
    </row>
    <row r="5215">
      <c r="A5215" t="inlineStr">
        <is>
          <t>Daily_Minor_Stops_2026_09_18.xlsx</t>
        </is>
      </c>
      <c r="B5215" t="inlineStr">
        <is>
          <t>Samridhi Perk Line</t>
        </is>
      </c>
      <c r="C5215" s="80" t="n">
        <v>46043</v>
      </c>
      <c r="D5215" t="inlineStr">
        <is>
          <t>Perk-TTLi-3</t>
        </is>
      </c>
      <c r="E5215" t="inlineStr">
        <is>
          <t>LOD/FWV11: Position Trigger Sensor Fail</t>
        </is>
      </c>
      <c r="F5215" t="n">
        <v>2</v>
      </c>
      <c r="G5215" t="n">
        <v>3.68931666666667</v>
      </c>
    </row>
    <row r="5216">
      <c r="A5216" t="inlineStr">
        <is>
          <t>Daily_Minor_Stops_2026_09_18.xlsx</t>
        </is>
      </c>
      <c r="B5216" t="inlineStr">
        <is>
          <t>Samridhi Perk Line</t>
        </is>
      </c>
      <c r="C5216" s="80" t="n">
        <v>46044</v>
      </c>
      <c r="D5216" t="inlineStr">
        <is>
          <t>Perk-HCM-1</t>
        </is>
      </c>
      <c r="E5216" t="inlineStr">
        <is>
          <t>Jam At Discharge And Gap Closing Belts</t>
        </is>
      </c>
      <c r="F5216" t="n">
        <v>53</v>
      </c>
      <c r="G5216" t="n">
        <v>24.91515</v>
      </c>
    </row>
    <row r="5217">
      <c r="A5217" t="inlineStr">
        <is>
          <t>Daily_Minor_Stops_2026_09_18.xlsx</t>
        </is>
      </c>
      <c r="B5217" t="inlineStr">
        <is>
          <t>Samridhi Perk Line</t>
        </is>
      </c>
      <c r="C5217" s="80" t="n">
        <v>46044</v>
      </c>
      <c r="D5217" t="inlineStr">
        <is>
          <t>Perk-HCM-1</t>
        </is>
      </c>
      <c r="E5217" t="inlineStr">
        <is>
          <t>FBX: Jam At Infeed</t>
        </is>
      </c>
      <c r="F5217" t="n">
        <v>113</v>
      </c>
      <c r="G5217" t="n">
        <v>41.81745</v>
      </c>
    </row>
    <row r="5218">
      <c r="A5218" t="inlineStr">
        <is>
          <t>Daily_Minor_Stops_2026_09_18.xlsx</t>
        </is>
      </c>
      <c r="B5218" t="inlineStr">
        <is>
          <t>Samridhi Perk Line</t>
        </is>
      </c>
      <c r="C5218" s="80" t="n">
        <v>46044</v>
      </c>
      <c r="D5218" t="inlineStr">
        <is>
          <t>Perk-HCM-2</t>
        </is>
      </c>
      <c r="E5218" t="inlineStr">
        <is>
          <t>HXX: Cross Seal Drive Fault</t>
        </is>
      </c>
      <c r="F5218" t="n">
        <v>15</v>
      </c>
      <c r="G5218" t="n">
        <v>194.7218</v>
      </c>
    </row>
    <row r="5219">
      <c r="A5219" t="inlineStr">
        <is>
          <t>Daily_Minor_Stops_2026_09_18.xlsx</t>
        </is>
      </c>
      <c r="B5219" t="inlineStr">
        <is>
          <t>Samridhi Perk Line</t>
        </is>
      </c>
      <c r="C5219" s="80" t="n">
        <v>46044</v>
      </c>
      <c r="D5219" t="inlineStr">
        <is>
          <t>Perk-HCM-2</t>
        </is>
      </c>
      <c r="E5219" t="inlineStr">
        <is>
          <t>FBX: Jam At Infeed</t>
        </is>
      </c>
      <c r="F5219" t="n">
        <v>112</v>
      </c>
      <c r="G5219" t="n">
        <v>116.7581</v>
      </c>
    </row>
    <row r="5220">
      <c r="A5220" t="inlineStr">
        <is>
          <t>Daily_Minor_Stops_2026_09_18.xlsx</t>
        </is>
      </c>
      <c r="B5220" t="inlineStr">
        <is>
          <t>Samridhi Perk Line</t>
        </is>
      </c>
      <c r="C5220" s="80" t="n">
        <v>46044</v>
      </c>
      <c r="D5220" t="inlineStr">
        <is>
          <t>Perk-HCM-3</t>
        </is>
      </c>
      <c r="E5220" t="inlineStr">
        <is>
          <t>HXX: Data Printer Not Ready</t>
        </is>
      </c>
      <c r="F5220" t="n">
        <v>16</v>
      </c>
      <c r="G5220" t="n">
        <v>8.700049999999999</v>
      </c>
    </row>
    <row r="5221">
      <c r="A5221" t="inlineStr">
        <is>
          <t>Daily_Minor_Stops_2026_09_18.xlsx</t>
        </is>
      </c>
      <c r="B5221" t="inlineStr">
        <is>
          <t>Samridhi Perk Line</t>
        </is>
      </c>
      <c r="C5221" s="80" t="n">
        <v>46044</v>
      </c>
      <c r="D5221" t="inlineStr">
        <is>
          <t>Perk-HCM-3</t>
        </is>
      </c>
      <c r="E5221" t="inlineStr">
        <is>
          <t>FBX: Overflow At Infeed</t>
        </is>
      </c>
      <c r="F5221" t="n">
        <v>74</v>
      </c>
      <c r="G5221" t="n">
        <v>28.3557166666667</v>
      </c>
    </row>
    <row r="5222">
      <c r="A5222" t="inlineStr">
        <is>
          <t>Daily_Minor_Stops_2026_09_18.xlsx</t>
        </is>
      </c>
      <c r="B5222" t="inlineStr">
        <is>
          <t>Samridhi Perk Line</t>
        </is>
      </c>
      <c r="C5222" s="80" t="n">
        <v>46044</v>
      </c>
      <c r="D5222" t="inlineStr">
        <is>
          <t>Perk-HCM-4</t>
        </is>
      </c>
      <c r="E5222" t="inlineStr">
        <is>
          <t>FBX: Overflow At Infeed</t>
        </is>
      </c>
      <c r="F5222" t="n">
        <v>43</v>
      </c>
      <c r="G5222" t="n">
        <v>37.5695166666667</v>
      </c>
    </row>
    <row r="5223">
      <c r="A5223" t="inlineStr">
        <is>
          <t>Daily_Minor_Stops_2026_09_18.xlsx</t>
        </is>
      </c>
      <c r="B5223" t="inlineStr">
        <is>
          <t>Samridhi Perk Line</t>
        </is>
      </c>
      <c r="C5223" s="80" t="n">
        <v>46044</v>
      </c>
      <c r="D5223" t="inlineStr">
        <is>
          <t>Perk-HCM-4</t>
        </is>
      </c>
      <c r="E5223" t="inlineStr">
        <is>
          <t>FBX: Jam At Infeed</t>
        </is>
      </c>
      <c r="F5223" t="n">
        <v>44</v>
      </c>
      <c r="G5223" t="n">
        <v>45.0335333333333</v>
      </c>
    </row>
    <row r="5224">
      <c r="A5224" t="inlineStr">
        <is>
          <t>Daily_Minor_Stops_2026_09_18.xlsx</t>
        </is>
      </c>
      <c r="B5224" t="inlineStr">
        <is>
          <t>Samridhi Perk Line</t>
        </is>
      </c>
      <c r="C5224" s="80" t="n">
        <v>46044</v>
      </c>
      <c r="D5224" t="inlineStr">
        <is>
          <t>Perk-HLM-1</t>
        </is>
      </c>
      <c r="E5224" t="inlineStr">
        <is>
          <t>Paper Out Of Register</t>
        </is>
      </c>
      <c r="F5224" t="n">
        <v>28</v>
      </c>
      <c r="G5224" t="n">
        <v>18.6065666666667</v>
      </c>
    </row>
    <row r="5225">
      <c r="A5225" t="inlineStr">
        <is>
          <t>Daily_Minor_Stops_2026_09_18.xlsx</t>
        </is>
      </c>
      <c r="B5225" t="inlineStr">
        <is>
          <t>Samridhi Perk Line</t>
        </is>
      </c>
      <c r="C5225" s="80" t="n">
        <v>46044</v>
      </c>
      <c r="D5225" t="inlineStr">
        <is>
          <t>Perk-HLM-1</t>
        </is>
      </c>
      <c r="E5225" t="inlineStr">
        <is>
          <t>OverHeight Product Detected</t>
        </is>
      </c>
      <c r="F5225" t="n">
        <v>85</v>
      </c>
      <c r="G5225" t="n">
        <v>57.7642166666667</v>
      </c>
    </row>
    <row r="5226">
      <c r="A5226" t="inlineStr">
        <is>
          <t>Daily_Minor_Stops_2026_09_18.xlsx</t>
        </is>
      </c>
      <c r="B5226" t="inlineStr">
        <is>
          <t>Samridhi Perk Line</t>
        </is>
      </c>
      <c r="C5226" s="80" t="n">
        <v>46044</v>
      </c>
      <c r="D5226" t="inlineStr">
        <is>
          <t>Perk-HLM-2</t>
        </is>
      </c>
      <c r="E5226" t="inlineStr">
        <is>
          <t>Product jam detected at flow wrapper infeed</t>
        </is>
      </c>
      <c r="F5226" t="n">
        <v>68</v>
      </c>
      <c r="G5226" t="n">
        <v>36.4125333333333</v>
      </c>
    </row>
    <row r="5227">
      <c r="A5227" t="inlineStr">
        <is>
          <t>Daily_Minor_Stops_2026_09_18.xlsx</t>
        </is>
      </c>
      <c r="B5227" t="inlineStr">
        <is>
          <t>Samridhi Perk Line</t>
        </is>
      </c>
      <c r="C5227" s="80" t="n">
        <v>46044</v>
      </c>
      <c r="D5227" t="inlineStr">
        <is>
          <t>Perk-HLM-2</t>
        </is>
      </c>
      <c r="E5227" t="inlineStr">
        <is>
          <t>OverHeight Product Detected</t>
        </is>
      </c>
      <c r="F5227" t="n">
        <v>47</v>
      </c>
      <c r="G5227" t="n">
        <v>25.0986833333333</v>
      </c>
    </row>
    <row r="5228">
      <c r="A5228" t="inlineStr">
        <is>
          <t>Daily_Minor_Stops_2026_09_18.xlsx</t>
        </is>
      </c>
      <c r="B5228" t="inlineStr">
        <is>
          <t>Samridhi Perk Line</t>
        </is>
      </c>
      <c r="C5228" s="80" t="n">
        <v>46044</v>
      </c>
      <c r="D5228" t="inlineStr">
        <is>
          <t>Perk-TTLi-1</t>
        </is>
      </c>
      <c r="E5228" t="inlineStr">
        <is>
          <t>LOD/TPL11: Axis 1 HW Positive Overtravel</t>
        </is>
      </c>
      <c r="F5228" t="n">
        <v>1</v>
      </c>
      <c r="G5228" t="n">
        <v>1440</v>
      </c>
    </row>
    <row r="5229">
      <c r="A5229" t="inlineStr">
        <is>
          <t>Daily_Minor_Stops_2026_09_18.xlsx</t>
        </is>
      </c>
      <c r="B5229" t="inlineStr">
        <is>
          <t>Samridhi Perk Line</t>
        </is>
      </c>
      <c r="C5229" s="80" t="n">
        <v>46045</v>
      </c>
      <c r="D5229" t="inlineStr">
        <is>
          <t>Perk-HCM-1</t>
        </is>
      </c>
      <c r="E5229" t="inlineStr">
        <is>
          <t>FBX: Overflow At Infeed</t>
        </is>
      </c>
      <c r="F5229" t="n">
        <v>91</v>
      </c>
      <c r="G5229" t="n">
        <v>33.2369833333333</v>
      </c>
    </row>
    <row r="5230">
      <c r="A5230" t="inlineStr">
        <is>
          <t>Daily_Minor_Stops_2026_09_18.xlsx</t>
        </is>
      </c>
      <c r="B5230" t="inlineStr">
        <is>
          <t>Samridhi Perk Line</t>
        </is>
      </c>
      <c r="C5230" s="80" t="n">
        <v>46045</v>
      </c>
      <c r="D5230" t="inlineStr">
        <is>
          <t>Perk-HCM-1</t>
        </is>
      </c>
      <c r="E5230" t="inlineStr">
        <is>
          <t>FBX: Jam At Infeed</t>
        </is>
      </c>
      <c r="F5230" t="n">
        <v>64</v>
      </c>
      <c r="G5230" t="n">
        <v>20.1846166666667</v>
      </c>
    </row>
    <row r="5231">
      <c r="A5231" t="inlineStr">
        <is>
          <t>Daily_Minor_Stops_2026_09_18.xlsx</t>
        </is>
      </c>
      <c r="B5231" t="inlineStr">
        <is>
          <t>Samridhi Perk Line</t>
        </is>
      </c>
      <c r="C5231" s="80" t="n">
        <v>46045</v>
      </c>
      <c r="D5231" t="inlineStr">
        <is>
          <t>Perk-HCM-2</t>
        </is>
      </c>
      <c r="E5231" t="inlineStr">
        <is>
          <t>Jam At Discharge And Gap Closing Belts</t>
        </is>
      </c>
      <c r="F5231" t="n">
        <v>36</v>
      </c>
      <c r="G5231" t="n">
        <v>18.4071</v>
      </c>
    </row>
    <row r="5232">
      <c r="A5232" t="inlineStr">
        <is>
          <t>Daily_Minor_Stops_2026_09_18.xlsx</t>
        </is>
      </c>
      <c r="B5232" t="inlineStr">
        <is>
          <t>Samridhi Perk Line</t>
        </is>
      </c>
      <c r="C5232" s="80" t="n">
        <v>46045</v>
      </c>
      <c r="D5232" t="inlineStr">
        <is>
          <t>Perk-HCM-2</t>
        </is>
      </c>
      <c r="E5232" t="inlineStr">
        <is>
          <t>FBX: Jam At Infeed</t>
        </is>
      </c>
      <c r="F5232" t="n">
        <v>41</v>
      </c>
      <c r="G5232" t="n">
        <v>12.6881</v>
      </c>
    </row>
    <row r="5233">
      <c r="A5233" t="inlineStr">
        <is>
          <t>Daily_Minor_Stops_2026_09_18.xlsx</t>
        </is>
      </c>
      <c r="B5233" t="inlineStr">
        <is>
          <t>Samridhi Perk Line</t>
        </is>
      </c>
      <c r="C5233" s="80" t="n">
        <v>46045</v>
      </c>
      <c r="D5233" t="inlineStr">
        <is>
          <t>Perk-HCM-3</t>
        </is>
      </c>
      <c r="E5233" t="inlineStr">
        <is>
          <t>HXX: Film Is Broken</t>
        </is>
      </c>
      <c r="F5233" t="n">
        <v>25</v>
      </c>
      <c r="G5233" t="n">
        <v>25.04305</v>
      </c>
    </row>
    <row r="5234">
      <c r="A5234" t="inlineStr">
        <is>
          <t>Daily_Minor_Stops_2026_09_18.xlsx</t>
        </is>
      </c>
      <c r="B5234" t="inlineStr">
        <is>
          <t>Samridhi Perk Line</t>
        </is>
      </c>
      <c r="C5234" s="80" t="n">
        <v>46045</v>
      </c>
      <c r="D5234" t="inlineStr">
        <is>
          <t>Perk-HCM-3</t>
        </is>
      </c>
      <c r="E5234" t="inlineStr">
        <is>
          <t>FBX: Overflow At Infeed</t>
        </is>
      </c>
      <c r="F5234" t="n">
        <v>105</v>
      </c>
      <c r="G5234" t="n">
        <v>35.4155166666667</v>
      </c>
    </row>
    <row r="5235">
      <c r="A5235" t="inlineStr">
        <is>
          <t>Daily_Minor_Stops_2026_09_18.xlsx</t>
        </is>
      </c>
      <c r="B5235" t="inlineStr">
        <is>
          <t>Samridhi Perk Line</t>
        </is>
      </c>
      <c r="C5235" s="80" t="n">
        <v>46045</v>
      </c>
      <c r="D5235" t="inlineStr">
        <is>
          <t>Perk-HCM-4</t>
        </is>
      </c>
      <c r="E5235" t="inlineStr">
        <is>
          <t>HXX: Infeed Rejection Consecutive</t>
        </is>
      </c>
      <c r="F5235" t="n">
        <v>42</v>
      </c>
      <c r="G5235" t="n">
        <v>23.4964</v>
      </c>
    </row>
    <row r="5236">
      <c r="A5236" t="inlineStr">
        <is>
          <t>Daily_Minor_Stops_2026_09_18.xlsx</t>
        </is>
      </c>
      <c r="B5236" t="inlineStr">
        <is>
          <t>Samridhi Perk Line</t>
        </is>
      </c>
      <c r="C5236" s="80" t="n">
        <v>46045</v>
      </c>
      <c r="D5236" t="inlineStr">
        <is>
          <t>Perk-HCM-4</t>
        </is>
      </c>
      <c r="E5236" t="inlineStr">
        <is>
          <t>FBX: Jam At Infeed</t>
        </is>
      </c>
      <c r="F5236" t="n">
        <v>22</v>
      </c>
      <c r="G5236" t="n">
        <v>3.67125</v>
      </c>
    </row>
    <row r="5237">
      <c r="A5237" t="inlineStr">
        <is>
          <t>Daily_Minor_Stops_2026_09_18.xlsx</t>
        </is>
      </c>
      <c r="B5237" t="inlineStr">
        <is>
          <t>Samridhi Perk Line</t>
        </is>
      </c>
      <c r="C5237" s="80" t="n">
        <v>46045</v>
      </c>
      <c r="D5237" t="inlineStr">
        <is>
          <t>Perk-HLM-1</t>
        </is>
      </c>
      <c r="E5237" t="inlineStr">
        <is>
          <t>Wrapper main guard open FW-01</t>
        </is>
      </c>
      <c r="F5237" t="n">
        <v>26</v>
      </c>
      <c r="G5237" t="n">
        <v>17.3213</v>
      </c>
    </row>
    <row r="5238">
      <c r="A5238" t="inlineStr">
        <is>
          <t>Daily_Minor_Stops_2026_09_18.xlsx</t>
        </is>
      </c>
      <c r="B5238" t="inlineStr">
        <is>
          <t>Samridhi Perk Line</t>
        </is>
      </c>
      <c r="C5238" s="80" t="n">
        <v>46045</v>
      </c>
      <c r="D5238" t="inlineStr">
        <is>
          <t>Perk-HLM-1</t>
        </is>
      </c>
      <c r="E5238" t="inlineStr">
        <is>
          <t>OverHeight Product Detected</t>
        </is>
      </c>
      <c r="F5238" t="n">
        <v>104</v>
      </c>
      <c r="G5238" t="n">
        <v>69.1453666666667</v>
      </c>
    </row>
    <row r="5239">
      <c r="A5239" t="inlineStr">
        <is>
          <t>Daily_Minor_Stops_2026_09_18.xlsx</t>
        </is>
      </c>
      <c r="B5239" t="inlineStr">
        <is>
          <t>Samridhi Perk Line</t>
        </is>
      </c>
      <c r="C5239" s="80" t="n">
        <v>46045</v>
      </c>
      <c r="D5239" t="inlineStr">
        <is>
          <t>Perk-HLM-2</t>
        </is>
      </c>
      <c r="E5239" t="inlineStr">
        <is>
          <t>Product jam detected at flow wrapper infeed</t>
        </is>
      </c>
      <c r="F5239" t="n">
        <v>36</v>
      </c>
      <c r="G5239" t="n">
        <v>29.5534833333333</v>
      </c>
    </row>
    <row r="5240">
      <c r="A5240" t="inlineStr">
        <is>
          <t>Daily_Minor_Stops_2026_09_18.xlsx</t>
        </is>
      </c>
      <c r="B5240" t="inlineStr">
        <is>
          <t>Samridhi Perk Line</t>
        </is>
      </c>
      <c r="C5240" s="80" t="n">
        <v>46045</v>
      </c>
      <c r="D5240" t="inlineStr">
        <is>
          <t>Perk-HLM-2</t>
        </is>
      </c>
      <c r="E5240" t="inlineStr">
        <is>
          <t>OverHeight Product Detected</t>
        </is>
      </c>
      <c r="F5240" t="n">
        <v>89</v>
      </c>
      <c r="G5240" t="n">
        <v>90.44289999999999</v>
      </c>
    </row>
    <row r="5241">
      <c r="A5241" t="inlineStr">
        <is>
          <t>Daily_Minor_Stops_2026_09_18.xlsx</t>
        </is>
      </c>
      <c r="B5241" t="inlineStr">
        <is>
          <t>Samridhi Perk Line</t>
        </is>
      </c>
      <c r="C5241" s="80" t="n">
        <v>46045</v>
      </c>
      <c r="D5241" t="inlineStr">
        <is>
          <t>Perk-TTLi-1</t>
        </is>
      </c>
      <c r="E5241" t="inlineStr">
        <is>
          <t>LOD/TPL11: Axis 1 HW Positive Overtravel</t>
        </is>
      </c>
      <c r="F5241" t="n">
        <v>1</v>
      </c>
      <c r="G5241" t="n">
        <v>1440</v>
      </c>
    </row>
    <row r="5242">
      <c r="A5242" t="inlineStr">
        <is>
          <t>Daily_Minor_Stops_2026_09_18.xlsx</t>
        </is>
      </c>
      <c r="B5242" t="inlineStr">
        <is>
          <t>Samridhi Perk Line</t>
        </is>
      </c>
      <c r="C5242" s="80" t="n">
        <v>46046</v>
      </c>
      <c r="D5242" t="inlineStr">
        <is>
          <t>Perk TTM-5</t>
        </is>
      </c>
      <c r="E5242" t="inlineStr">
        <is>
          <t>Late Start</t>
        </is>
      </c>
      <c r="F5242" t="n">
        <v>1</v>
      </c>
      <c r="G5242" t="n">
        <v>0</v>
      </c>
    </row>
    <row r="5243">
      <c r="A5243" t="inlineStr">
        <is>
          <t>Daily_Minor_Stops_2026_09_18.xlsx</t>
        </is>
      </c>
      <c r="B5243" t="inlineStr">
        <is>
          <t>Samridhi Perk Line</t>
        </is>
      </c>
      <c r="C5243" s="80" t="n">
        <v>46046</v>
      </c>
      <c r="D5243" t="inlineStr">
        <is>
          <t>Perk TTM-5</t>
        </is>
      </c>
      <c r="E5243" t="inlineStr">
        <is>
          <t>Early Departure</t>
        </is>
      </c>
      <c r="F5243" t="n">
        <v>1</v>
      </c>
      <c r="G5243" t="n">
        <v>0</v>
      </c>
    </row>
    <row r="5244">
      <c r="A5244" t="inlineStr">
        <is>
          <t>Daily_Minor_Stops_2026_09_18.xlsx</t>
        </is>
      </c>
      <c r="B5244" t="inlineStr">
        <is>
          <t>Samridhi Perk Line</t>
        </is>
      </c>
      <c r="C5244" s="80" t="n">
        <v>46046</v>
      </c>
      <c r="D5244" t="inlineStr">
        <is>
          <t>Perk-HCM-1</t>
        </is>
      </c>
      <c r="E5244" t="inlineStr">
        <is>
          <t>FBX: Overflow At Infeed</t>
        </is>
      </c>
      <c r="F5244" t="n">
        <v>53</v>
      </c>
      <c r="G5244" t="n">
        <v>19.1208333333333</v>
      </c>
    </row>
    <row r="5245">
      <c r="A5245" t="inlineStr">
        <is>
          <t>Daily_Minor_Stops_2026_09_18.xlsx</t>
        </is>
      </c>
      <c r="B5245" t="inlineStr">
        <is>
          <t>Samridhi Perk Line</t>
        </is>
      </c>
      <c r="C5245" s="80" t="n">
        <v>46046</v>
      </c>
      <c r="D5245" t="inlineStr">
        <is>
          <t>Perk-HCM-1</t>
        </is>
      </c>
      <c r="E5245" t="inlineStr">
        <is>
          <t>FBX: Jam At Infeed</t>
        </is>
      </c>
      <c r="F5245" t="n">
        <v>45</v>
      </c>
      <c r="G5245" t="n">
        <v>11.7100333333333</v>
      </c>
    </row>
    <row r="5246">
      <c r="A5246" t="inlineStr">
        <is>
          <t>Daily_Minor_Stops_2026_09_18.xlsx</t>
        </is>
      </c>
      <c r="B5246" t="inlineStr">
        <is>
          <t>Samridhi Perk Line</t>
        </is>
      </c>
      <c r="C5246" s="80" t="n">
        <v>46046</v>
      </c>
      <c r="D5246" t="inlineStr">
        <is>
          <t>Perk-HCM-2</t>
        </is>
      </c>
      <c r="E5246" t="inlineStr">
        <is>
          <t>FBX: Overflow At Infeed</t>
        </is>
      </c>
      <c r="F5246" t="n">
        <v>24</v>
      </c>
      <c r="G5246" t="n">
        <v>10.0900833333333</v>
      </c>
    </row>
    <row r="5247">
      <c r="A5247" t="inlineStr">
        <is>
          <t>Daily_Minor_Stops_2026_09_18.xlsx</t>
        </is>
      </c>
      <c r="B5247" t="inlineStr">
        <is>
          <t>Samridhi Perk Line</t>
        </is>
      </c>
      <c r="C5247" s="80" t="n">
        <v>46046</v>
      </c>
      <c r="D5247" t="inlineStr">
        <is>
          <t>Perk-HCM-2</t>
        </is>
      </c>
      <c r="E5247" t="inlineStr">
        <is>
          <t>FBX: Jam At Infeed</t>
        </is>
      </c>
      <c r="F5247" t="n">
        <v>10</v>
      </c>
      <c r="G5247" t="n">
        <v>4.09638333333333</v>
      </c>
    </row>
    <row r="5248">
      <c r="A5248" t="inlineStr">
        <is>
          <t>Daily_Minor_Stops_2026_09_18.xlsx</t>
        </is>
      </c>
      <c r="B5248" t="inlineStr">
        <is>
          <t>Samridhi Perk Line</t>
        </is>
      </c>
      <c r="C5248" s="80" t="n">
        <v>46046</v>
      </c>
      <c r="D5248" t="inlineStr">
        <is>
          <t>Perk-HCM-3</t>
        </is>
      </c>
      <c r="E5248" t="inlineStr">
        <is>
          <t>HXX: Film Is Broken</t>
        </is>
      </c>
      <c r="F5248" t="n">
        <v>36</v>
      </c>
      <c r="G5248" t="n">
        <v>53.4427666666667</v>
      </c>
    </row>
    <row r="5249">
      <c r="A5249" t="inlineStr">
        <is>
          <t>Daily_Minor_Stops_2026_09_18.xlsx</t>
        </is>
      </c>
      <c r="B5249" t="inlineStr">
        <is>
          <t>Samridhi Perk Line</t>
        </is>
      </c>
      <c r="C5249" s="80" t="n">
        <v>46046</v>
      </c>
      <c r="D5249" t="inlineStr">
        <is>
          <t>Perk-HCM-3</t>
        </is>
      </c>
      <c r="E5249" t="inlineStr">
        <is>
          <t>FBX: Overflow At Infeed</t>
        </is>
      </c>
      <c r="F5249" t="n">
        <v>61</v>
      </c>
      <c r="G5249" t="n">
        <v>20.6659333333333</v>
      </c>
    </row>
    <row r="5250">
      <c r="A5250" t="inlineStr">
        <is>
          <t>Daily_Minor_Stops_2026_09_18.xlsx</t>
        </is>
      </c>
      <c r="B5250" t="inlineStr">
        <is>
          <t>Samridhi Perk Line</t>
        </is>
      </c>
      <c r="C5250" s="80" t="n">
        <v>46046</v>
      </c>
      <c r="D5250" t="inlineStr">
        <is>
          <t>Perk-HCM-4</t>
        </is>
      </c>
      <c r="E5250" t="inlineStr">
        <is>
          <t>HXX: Infeed Rejection Consecutive</t>
        </is>
      </c>
      <c r="F5250" t="n">
        <v>31</v>
      </c>
      <c r="G5250" t="n">
        <v>11.8659833333333</v>
      </c>
    </row>
    <row r="5251">
      <c r="A5251" t="inlineStr">
        <is>
          <t>Daily_Minor_Stops_2026_09_18.xlsx</t>
        </is>
      </c>
      <c r="B5251" t="inlineStr">
        <is>
          <t>Samridhi Perk Line</t>
        </is>
      </c>
      <c r="C5251" s="80" t="n">
        <v>46046</v>
      </c>
      <c r="D5251" t="inlineStr">
        <is>
          <t>Perk-HCM-4</t>
        </is>
      </c>
      <c r="E5251" t="inlineStr">
        <is>
          <t>HXX: Film Is Broken</t>
        </is>
      </c>
      <c r="F5251" t="n">
        <v>22</v>
      </c>
      <c r="G5251" t="n">
        <v>25.22535</v>
      </c>
    </row>
    <row r="5252">
      <c r="A5252" t="inlineStr">
        <is>
          <t>Daily_Minor_Stops_2026_09_18.xlsx</t>
        </is>
      </c>
      <c r="B5252" t="inlineStr">
        <is>
          <t>Samridhi Perk Line</t>
        </is>
      </c>
      <c r="C5252" s="80" t="n">
        <v>46046</v>
      </c>
      <c r="D5252" t="inlineStr">
        <is>
          <t>Perk-HLM-1</t>
        </is>
      </c>
      <c r="E5252" t="inlineStr">
        <is>
          <t>Paper Out Of Register</t>
        </is>
      </c>
      <c r="F5252" t="n">
        <v>18</v>
      </c>
      <c r="G5252" t="n">
        <v>20.32715</v>
      </c>
    </row>
    <row r="5253">
      <c r="A5253" t="inlineStr">
        <is>
          <t>Daily_Minor_Stops_2026_09_18.xlsx</t>
        </is>
      </c>
      <c r="B5253" t="inlineStr">
        <is>
          <t>Samridhi Perk Line</t>
        </is>
      </c>
      <c r="C5253" s="80" t="n">
        <v>46046</v>
      </c>
      <c r="D5253" t="inlineStr">
        <is>
          <t>Perk-HLM-1</t>
        </is>
      </c>
      <c r="E5253" t="inlineStr">
        <is>
          <t>OverHeight Product Detected</t>
        </is>
      </c>
      <c r="F5253" t="n">
        <v>82</v>
      </c>
      <c r="G5253" t="n">
        <v>38.7496166666667</v>
      </c>
    </row>
    <row r="5254">
      <c r="A5254" t="inlineStr">
        <is>
          <t>Daily_Minor_Stops_2026_09_18.xlsx</t>
        </is>
      </c>
      <c r="B5254" t="inlineStr">
        <is>
          <t>Samridhi Perk Line</t>
        </is>
      </c>
      <c r="C5254" s="80" t="n">
        <v>46046</v>
      </c>
      <c r="D5254" t="inlineStr">
        <is>
          <t>Perk-HLM-2</t>
        </is>
      </c>
      <c r="E5254" t="inlineStr">
        <is>
          <t>Product jam detected at flow wrapper infeed</t>
        </is>
      </c>
      <c r="F5254" t="n">
        <v>60</v>
      </c>
      <c r="G5254" t="n">
        <v>33.1480166666667</v>
      </c>
    </row>
    <row r="5255">
      <c r="A5255" t="inlineStr">
        <is>
          <t>Daily_Minor_Stops_2026_09_18.xlsx</t>
        </is>
      </c>
      <c r="B5255" t="inlineStr">
        <is>
          <t>Samridhi Perk Line</t>
        </is>
      </c>
      <c r="C5255" s="80" t="n">
        <v>46046</v>
      </c>
      <c r="D5255" t="inlineStr">
        <is>
          <t>Perk-HLM-2</t>
        </is>
      </c>
      <c r="E5255" t="inlineStr">
        <is>
          <t>OverHeight Product Detected</t>
        </is>
      </c>
      <c r="F5255" t="n">
        <v>71</v>
      </c>
      <c r="G5255" t="n">
        <v>43.0144333333333</v>
      </c>
    </row>
    <row r="5256">
      <c r="A5256" t="inlineStr">
        <is>
          <t>Daily_Minor_Stops_2026_09_18.xlsx</t>
        </is>
      </c>
      <c r="B5256" t="inlineStr">
        <is>
          <t>Samridhi Perk Line</t>
        </is>
      </c>
      <c r="C5256" s="80" t="n">
        <v>46046</v>
      </c>
      <c r="D5256" t="inlineStr">
        <is>
          <t>Perk-TTLi-1</t>
        </is>
      </c>
      <c r="E5256" t="inlineStr">
        <is>
          <t>LOD/TPL11: Axis 1 HW Positive Overtravel</t>
        </is>
      </c>
      <c r="F5256" t="n">
        <v>1</v>
      </c>
      <c r="G5256" t="n">
        <v>1440</v>
      </c>
    </row>
    <row r="5257">
      <c r="A5257" t="inlineStr">
        <is>
          <t>Daily_Minor_Stops_2026_09_18.xlsx</t>
        </is>
      </c>
      <c r="B5257" t="inlineStr">
        <is>
          <t>Samridhi Perk Line</t>
        </is>
      </c>
      <c r="C5257" s="80" t="n">
        <v>46047</v>
      </c>
      <c r="D5257" t="inlineStr">
        <is>
          <t>Perk TTM-5</t>
        </is>
      </c>
      <c r="E5257" t="inlineStr">
        <is>
          <t>Late Start</t>
        </is>
      </c>
      <c r="F5257" t="n">
        <v>1</v>
      </c>
      <c r="G5257" t="n">
        <v>0</v>
      </c>
    </row>
    <row r="5258">
      <c r="A5258" t="inlineStr">
        <is>
          <t>Daily_Minor_Stops_2026_09_18.xlsx</t>
        </is>
      </c>
      <c r="B5258" t="inlineStr">
        <is>
          <t>Samridhi Perk Line</t>
        </is>
      </c>
      <c r="C5258" s="80" t="n">
        <v>46047</v>
      </c>
      <c r="D5258" t="inlineStr">
        <is>
          <t>Perk TTM-5</t>
        </is>
      </c>
      <c r="E5258" t="inlineStr">
        <is>
          <t>Early Departure</t>
        </is>
      </c>
      <c r="F5258" t="n">
        <v>1</v>
      </c>
      <c r="G5258" t="n">
        <v>0</v>
      </c>
    </row>
    <row r="5259">
      <c r="A5259" t="inlineStr">
        <is>
          <t>Daily_Minor_Stops_2026_09_18.xlsx</t>
        </is>
      </c>
      <c r="B5259" t="inlineStr">
        <is>
          <t>Samridhi Perk Line</t>
        </is>
      </c>
      <c r="C5259" s="80" t="n">
        <v>46047</v>
      </c>
      <c r="D5259" t="inlineStr">
        <is>
          <t>Perk-HCM-1</t>
        </is>
      </c>
      <c r="E5259" t="inlineStr">
        <is>
          <t>FBX: Overflow At Infeed</t>
        </is>
      </c>
      <c r="F5259" t="n">
        <v>110</v>
      </c>
      <c r="G5259" t="n">
        <v>37.3545166666667</v>
      </c>
    </row>
    <row r="5260">
      <c r="A5260" t="inlineStr">
        <is>
          <t>Daily_Minor_Stops_2026_09_18.xlsx</t>
        </is>
      </c>
      <c r="B5260" t="inlineStr">
        <is>
          <t>Samridhi Perk Line</t>
        </is>
      </c>
      <c r="C5260" s="80" t="n">
        <v>46047</v>
      </c>
      <c r="D5260" t="inlineStr">
        <is>
          <t>Perk-HCM-1</t>
        </is>
      </c>
      <c r="E5260" t="inlineStr">
        <is>
          <t>FBX: Jam At Infeed</t>
        </is>
      </c>
      <c r="F5260" t="n">
        <v>81</v>
      </c>
      <c r="G5260" t="n">
        <v>26.1797</v>
      </c>
    </row>
    <row r="5261">
      <c r="A5261" t="inlineStr">
        <is>
          <t>Daily_Minor_Stops_2026_09_18.xlsx</t>
        </is>
      </c>
      <c r="B5261" t="inlineStr">
        <is>
          <t>Samridhi Perk Line</t>
        </is>
      </c>
      <c r="C5261" s="80" t="n">
        <v>46047</v>
      </c>
      <c r="D5261" t="inlineStr">
        <is>
          <t>Perk-HCM-2</t>
        </is>
      </c>
      <c r="E5261" t="inlineStr">
        <is>
          <t>FBX: Overflow At Infeed</t>
        </is>
      </c>
      <c r="F5261" t="n">
        <v>18</v>
      </c>
      <c r="G5261" t="n">
        <v>10.59335</v>
      </c>
    </row>
    <row r="5262">
      <c r="A5262" t="inlineStr">
        <is>
          <t>Daily_Minor_Stops_2026_09_18.xlsx</t>
        </is>
      </c>
      <c r="B5262" t="inlineStr">
        <is>
          <t>Samridhi Perk Line</t>
        </is>
      </c>
      <c r="C5262" s="80" t="n">
        <v>46047</v>
      </c>
      <c r="D5262" t="inlineStr">
        <is>
          <t>Perk-HCM-2</t>
        </is>
      </c>
      <c r="E5262" t="inlineStr">
        <is>
          <t>FBX: Jam At Infeed</t>
        </is>
      </c>
      <c r="F5262" t="n">
        <v>13</v>
      </c>
      <c r="G5262" t="n">
        <v>3.10963333333333</v>
      </c>
    </row>
    <row r="5263">
      <c r="A5263" t="inlineStr">
        <is>
          <t>Daily_Minor_Stops_2026_09_18.xlsx</t>
        </is>
      </c>
      <c r="B5263" t="inlineStr">
        <is>
          <t>Samridhi Perk Line</t>
        </is>
      </c>
      <c r="C5263" s="80" t="n">
        <v>46047</v>
      </c>
      <c r="D5263" t="inlineStr">
        <is>
          <t>Perk-HCM-3</t>
        </is>
      </c>
      <c r="E5263" t="inlineStr">
        <is>
          <t>HXX: Film Is Broken</t>
        </is>
      </c>
      <c r="F5263" t="n">
        <v>23</v>
      </c>
      <c r="G5263" t="n">
        <v>38.3498166666667</v>
      </c>
    </row>
    <row r="5264">
      <c r="A5264" t="inlineStr">
        <is>
          <t>Daily_Minor_Stops_2026_09_18.xlsx</t>
        </is>
      </c>
      <c r="B5264" t="inlineStr">
        <is>
          <t>Samridhi Perk Line</t>
        </is>
      </c>
      <c r="C5264" s="80" t="n">
        <v>46047</v>
      </c>
      <c r="D5264" t="inlineStr">
        <is>
          <t>Perk-HCM-3</t>
        </is>
      </c>
      <c r="E5264" t="inlineStr">
        <is>
          <t>FBX: Overflow At Infeed</t>
        </is>
      </c>
      <c r="F5264" t="n">
        <v>66</v>
      </c>
      <c r="G5264" t="n">
        <v>27.7511666666667</v>
      </c>
    </row>
    <row r="5265">
      <c r="A5265" t="inlineStr">
        <is>
          <t>Daily_Minor_Stops_2026_09_18.xlsx</t>
        </is>
      </c>
      <c r="B5265" t="inlineStr">
        <is>
          <t>Samridhi Perk Line</t>
        </is>
      </c>
      <c r="C5265" s="80" t="n">
        <v>46047</v>
      </c>
      <c r="D5265" t="inlineStr">
        <is>
          <t>Perk-HCM-4</t>
        </is>
      </c>
      <c r="E5265" t="inlineStr">
        <is>
          <t>HXX: Film Is Broken</t>
        </is>
      </c>
      <c r="F5265" t="n">
        <v>16</v>
      </c>
      <c r="G5265" t="n">
        <v>27.0502</v>
      </c>
    </row>
    <row r="5266">
      <c r="A5266" t="inlineStr">
        <is>
          <t>Daily_Minor_Stops_2026_09_18.xlsx</t>
        </is>
      </c>
      <c r="B5266" t="inlineStr">
        <is>
          <t>Samridhi Perk Line</t>
        </is>
      </c>
      <c r="C5266" s="80" t="n">
        <v>46047</v>
      </c>
      <c r="D5266" t="inlineStr">
        <is>
          <t>Perk-HCM-4</t>
        </is>
      </c>
      <c r="E5266" t="inlineStr">
        <is>
          <t>FBX: Jam At Infeed</t>
        </is>
      </c>
      <c r="F5266" t="n">
        <v>19</v>
      </c>
      <c r="G5266" t="n">
        <v>7.18076666666667</v>
      </c>
    </row>
    <row r="5267">
      <c r="A5267" t="inlineStr">
        <is>
          <t>Daily_Minor_Stops_2026_09_18.xlsx</t>
        </is>
      </c>
      <c r="B5267" t="inlineStr">
        <is>
          <t>Samridhi Perk Line</t>
        </is>
      </c>
      <c r="C5267" s="80" t="n">
        <v>46047</v>
      </c>
      <c r="D5267" t="inlineStr">
        <is>
          <t>Perk-HLM-1</t>
        </is>
      </c>
      <c r="E5267" t="inlineStr">
        <is>
          <t>Paper Out Of Register</t>
        </is>
      </c>
      <c r="F5267" t="n">
        <v>19</v>
      </c>
      <c r="G5267" t="n">
        <v>20.7654666666667</v>
      </c>
    </row>
    <row r="5268">
      <c r="A5268" t="inlineStr">
        <is>
          <t>Daily_Minor_Stops_2026_09_18.xlsx</t>
        </is>
      </c>
      <c r="B5268" t="inlineStr">
        <is>
          <t>Samridhi Perk Line</t>
        </is>
      </c>
      <c r="C5268" s="80" t="n">
        <v>46047</v>
      </c>
      <c r="D5268" t="inlineStr">
        <is>
          <t>Perk-HLM-1</t>
        </is>
      </c>
      <c r="E5268" t="inlineStr">
        <is>
          <t>OverHeight Product Detected</t>
        </is>
      </c>
      <c r="F5268" t="n">
        <v>71</v>
      </c>
      <c r="G5268" t="n">
        <v>44.4805333333333</v>
      </c>
    </row>
    <row r="5269">
      <c r="A5269" t="inlineStr">
        <is>
          <t>Daily_Minor_Stops_2026_09_18.xlsx</t>
        </is>
      </c>
      <c r="B5269" t="inlineStr">
        <is>
          <t>Samridhi Perk Line</t>
        </is>
      </c>
      <c r="C5269" s="80" t="n">
        <v>46047</v>
      </c>
      <c r="D5269" t="inlineStr">
        <is>
          <t>Perk-HLM-2</t>
        </is>
      </c>
      <c r="E5269" t="inlineStr">
        <is>
          <t>Product jam detected at flow wrapper infeed</t>
        </is>
      </c>
      <c r="F5269" t="n">
        <v>52</v>
      </c>
      <c r="G5269" t="n">
        <v>33.8728166666667</v>
      </c>
    </row>
    <row r="5270">
      <c r="A5270" t="inlineStr">
        <is>
          <t>Daily_Minor_Stops_2026_09_18.xlsx</t>
        </is>
      </c>
      <c r="B5270" t="inlineStr">
        <is>
          <t>Samridhi Perk Line</t>
        </is>
      </c>
      <c r="C5270" s="80" t="n">
        <v>46047</v>
      </c>
      <c r="D5270" t="inlineStr">
        <is>
          <t>Perk-HLM-2</t>
        </is>
      </c>
      <c r="E5270" t="inlineStr">
        <is>
          <t>OverHeight Product Detected</t>
        </is>
      </c>
      <c r="F5270" t="n">
        <v>78</v>
      </c>
      <c r="G5270" t="n">
        <v>47.1434666666667</v>
      </c>
    </row>
    <row r="5271">
      <c r="A5271" t="inlineStr">
        <is>
          <t>Daily_Minor_Stops_2026_09_18.xlsx</t>
        </is>
      </c>
      <c r="B5271" t="inlineStr">
        <is>
          <t>Samridhi Perk Line</t>
        </is>
      </c>
      <c r="C5271" s="80" t="n">
        <v>46047</v>
      </c>
      <c r="D5271" t="inlineStr">
        <is>
          <t>Perk-TTLi-1</t>
        </is>
      </c>
      <c r="E5271" t="inlineStr">
        <is>
          <t>LOD/TPL11: Axis 1 HW Positive Overtravel</t>
        </is>
      </c>
      <c r="F5271" t="n">
        <v>1</v>
      </c>
      <c r="G5271" t="n">
        <v>101.1656</v>
      </c>
    </row>
    <row r="5272">
      <c r="A5272" t="inlineStr">
        <is>
          <t>Daily_Minor_Stops_2026_09_18.xlsx</t>
        </is>
      </c>
      <c r="B5272" t="inlineStr">
        <is>
          <t>Samridhi Perk Line</t>
        </is>
      </c>
      <c r="C5272" s="80" t="n">
        <v>46048</v>
      </c>
      <c r="D5272" t="inlineStr">
        <is>
          <t>Perk-HCM-1</t>
        </is>
      </c>
      <c r="E5272" t="inlineStr">
        <is>
          <t>FBX: Overflow At Infeed</t>
        </is>
      </c>
      <c r="F5272" t="n">
        <v>29</v>
      </c>
      <c r="G5272" t="n">
        <v>14.6266166666667</v>
      </c>
    </row>
    <row r="5273">
      <c r="A5273" t="inlineStr">
        <is>
          <t>Daily_Minor_Stops_2026_09_18.xlsx</t>
        </is>
      </c>
      <c r="B5273" t="inlineStr">
        <is>
          <t>Samridhi Perk Line</t>
        </is>
      </c>
      <c r="C5273" s="80" t="n">
        <v>46048</v>
      </c>
      <c r="D5273" t="inlineStr">
        <is>
          <t>Perk-HCM-1</t>
        </is>
      </c>
      <c r="E5273" t="inlineStr">
        <is>
          <t>FBX: Jam At Infeed</t>
        </is>
      </c>
      <c r="F5273" t="n">
        <v>26</v>
      </c>
      <c r="G5273" t="n">
        <v>10.6256833333333</v>
      </c>
    </row>
    <row r="5274">
      <c r="A5274" t="inlineStr">
        <is>
          <t>Daily_Minor_Stops_2026_09_18.xlsx</t>
        </is>
      </c>
      <c r="B5274" t="inlineStr">
        <is>
          <t>Samridhi Perk Line</t>
        </is>
      </c>
      <c r="C5274" s="80" t="n">
        <v>46048</v>
      </c>
      <c r="D5274" t="inlineStr">
        <is>
          <t>Perk-HCM-2</t>
        </is>
      </c>
      <c r="E5274" t="inlineStr">
        <is>
          <t>FBX: Overflow At Infeed</t>
        </is>
      </c>
      <c r="F5274" t="n">
        <v>10</v>
      </c>
      <c r="G5274" t="n">
        <v>2.81423333333333</v>
      </c>
    </row>
    <row r="5275">
      <c r="A5275" t="inlineStr">
        <is>
          <t>Daily_Minor_Stops_2026_09_18.xlsx</t>
        </is>
      </c>
      <c r="B5275" t="inlineStr">
        <is>
          <t>Samridhi Perk Line</t>
        </is>
      </c>
      <c r="C5275" s="80" t="n">
        <v>46048</v>
      </c>
      <c r="D5275" t="inlineStr">
        <is>
          <t>Perk-HCM-2</t>
        </is>
      </c>
      <c r="E5275" t="inlineStr">
        <is>
          <t>FBX: Jam At Infeed</t>
        </is>
      </c>
      <c r="F5275" t="n">
        <v>4</v>
      </c>
      <c r="G5275" t="n">
        <v>0.83775</v>
      </c>
    </row>
    <row r="5276">
      <c r="A5276" t="inlineStr">
        <is>
          <t>Daily_Minor_Stops_2026_09_18.xlsx</t>
        </is>
      </c>
      <c r="B5276" t="inlineStr">
        <is>
          <t>Samridhi Perk Line</t>
        </is>
      </c>
      <c r="C5276" s="80" t="n">
        <v>46048</v>
      </c>
      <c r="D5276" t="inlineStr">
        <is>
          <t>Perk-HCM-3</t>
        </is>
      </c>
      <c r="E5276" t="inlineStr">
        <is>
          <t>HXX: Film Is Broken</t>
        </is>
      </c>
      <c r="F5276" t="n">
        <v>7</v>
      </c>
      <c r="G5276" t="n">
        <v>9.55308333333333</v>
      </c>
    </row>
    <row r="5277">
      <c r="A5277" t="inlineStr">
        <is>
          <t>Daily_Minor_Stops_2026_09_18.xlsx</t>
        </is>
      </c>
      <c r="B5277" t="inlineStr">
        <is>
          <t>Samridhi Perk Line</t>
        </is>
      </c>
      <c r="C5277" s="80" t="n">
        <v>46048</v>
      </c>
      <c r="D5277" t="inlineStr">
        <is>
          <t>Perk-HCM-3</t>
        </is>
      </c>
      <c r="E5277" t="inlineStr">
        <is>
          <t>FBX: Overflow At Infeed</t>
        </is>
      </c>
      <c r="F5277" t="n">
        <v>13</v>
      </c>
      <c r="G5277" t="n">
        <v>4.40283333333333</v>
      </c>
    </row>
    <row r="5278">
      <c r="A5278" t="inlineStr">
        <is>
          <t>Daily_Minor_Stops_2026_09_18.xlsx</t>
        </is>
      </c>
      <c r="B5278" t="inlineStr">
        <is>
          <t>Samridhi Perk Line</t>
        </is>
      </c>
      <c r="C5278" s="80" t="n">
        <v>46048</v>
      </c>
      <c r="D5278" t="inlineStr">
        <is>
          <t>Perk-HCM-4</t>
        </is>
      </c>
      <c r="E5278" t="inlineStr">
        <is>
          <t>HXX: Film Is Broken</t>
        </is>
      </c>
      <c r="F5278" t="n">
        <v>5</v>
      </c>
      <c r="G5278" t="n">
        <v>12.6637</v>
      </c>
    </row>
    <row r="5279">
      <c r="A5279" t="inlineStr">
        <is>
          <t>Daily_Minor_Stops_2026_09_18.xlsx</t>
        </is>
      </c>
      <c r="B5279" t="inlineStr">
        <is>
          <t>Samridhi Perk Line</t>
        </is>
      </c>
      <c r="C5279" s="80" t="n">
        <v>46048</v>
      </c>
      <c r="D5279" t="inlineStr">
        <is>
          <t>Perk-HCM-4</t>
        </is>
      </c>
      <c r="E5279" t="inlineStr">
        <is>
          <t>FBX: Jam At Infeed</t>
        </is>
      </c>
      <c r="F5279" t="n">
        <v>7</v>
      </c>
      <c r="G5279" t="n">
        <v>2.00955</v>
      </c>
    </row>
    <row r="5280">
      <c r="A5280" t="inlineStr">
        <is>
          <t>Daily_Minor_Stops_2026_09_18.xlsx</t>
        </is>
      </c>
      <c r="B5280" t="inlineStr">
        <is>
          <t>Samridhi Perk Line</t>
        </is>
      </c>
      <c r="C5280" s="80" t="n">
        <v>46048</v>
      </c>
      <c r="D5280" t="inlineStr">
        <is>
          <t>Perk-HLM-1</t>
        </is>
      </c>
      <c r="E5280" t="inlineStr">
        <is>
          <t>Discharge top guard open FW-04</t>
        </is>
      </c>
      <c r="F5280" t="n">
        <v>2</v>
      </c>
      <c r="G5280" t="n">
        <v>1264.05053333333</v>
      </c>
    </row>
    <row r="5281">
      <c r="A5281" t="inlineStr">
        <is>
          <t>Daily_Minor_Stops_2026_09_18.xlsx</t>
        </is>
      </c>
      <c r="B5281" t="inlineStr">
        <is>
          <t>Samridhi Perk Line</t>
        </is>
      </c>
      <c r="C5281" s="80" t="n">
        <v>46048</v>
      </c>
      <c r="D5281" t="inlineStr">
        <is>
          <t>Perk-HLM-2</t>
        </is>
      </c>
      <c r="E5281" t="inlineStr">
        <is>
          <t>Product jam detected at flow wrapper infeed</t>
        </is>
      </c>
      <c r="F5281" t="n">
        <v>5</v>
      </c>
      <c r="G5281" t="n">
        <v>7.43633333333333</v>
      </c>
    </row>
    <row r="5282">
      <c r="A5282" t="inlineStr">
        <is>
          <t>Daily_Minor_Stops_2026_09_18.xlsx</t>
        </is>
      </c>
      <c r="B5282" t="inlineStr">
        <is>
          <t>Samridhi Perk Line</t>
        </is>
      </c>
      <c r="C5282" s="80" t="n">
        <v>46048</v>
      </c>
      <c r="D5282" t="inlineStr">
        <is>
          <t>Perk-HLM-2</t>
        </is>
      </c>
      <c r="E5282" t="inlineStr">
        <is>
          <t>OverHeight Product Detected</t>
        </is>
      </c>
      <c r="F5282" t="n">
        <v>2</v>
      </c>
      <c r="G5282" t="n">
        <v>14.7958666666667</v>
      </c>
    </row>
    <row r="5283">
      <c r="A5283" t="inlineStr">
        <is>
          <t>Daily_Minor_Stops_2026_09_18.xlsx</t>
        </is>
      </c>
      <c r="B5283" t="inlineStr">
        <is>
          <t>Samridhi Perk Line</t>
        </is>
      </c>
      <c r="C5283" s="80" t="n">
        <v>46049</v>
      </c>
      <c r="D5283" t="inlineStr">
        <is>
          <t>Perk-HCM-1</t>
        </is>
      </c>
      <c r="E5283" t="inlineStr">
        <is>
          <t>HXX: Film Tracking Control Film</t>
        </is>
      </c>
      <c r="F5283" t="n">
        <v>10</v>
      </c>
      <c r="G5283" t="n">
        <v>3.00518333333333</v>
      </c>
    </row>
    <row r="5284">
      <c r="A5284" t="inlineStr">
        <is>
          <t>Daily_Minor_Stops_2026_09_18.xlsx</t>
        </is>
      </c>
      <c r="B5284" t="inlineStr">
        <is>
          <t>Samridhi Perk Line</t>
        </is>
      </c>
      <c r="C5284" s="80" t="n">
        <v>46049</v>
      </c>
      <c r="D5284" t="inlineStr">
        <is>
          <t>Perk-HCM-1</t>
        </is>
      </c>
      <c r="E5284" t="inlineStr">
        <is>
          <t>FBX: Jam At Infeed</t>
        </is>
      </c>
      <c r="F5284" t="n">
        <v>18</v>
      </c>
      <c r="G5284" t="n">
        <v>7.23405</v>
      </c>
    </row>
    <row r="5285">
      <c r="A5285" t="inlineStr">
        <is>
          <t>Daily_Minor_Stops_2026_09_18.xlsx</t>
        </is>
      </c>
      <c r="B5285" t="inlineStr">
        <is>
          <t>Samridhi Perk Line</t>
        </is>
      </c>
      <c r="C5285" s="80" t="n">
        <v>46049</v>
      </c>
      <c r="D5285" t="inlineStr">
        <is>
          <t>Perk-HCM-2</t>
        </is>
      </c>
      <c r="E5285" t="inlineStr">
        <is>
          <t>HXX: Infeed Rejection Consecutive</t>
        </is>
      </c>
      <c r="F5285" t="n">
        <v>6</v>
      </c>
      <c r="G5285" t="n">
        <v>3.90021666666667</v>
      </c>
    </row>
    <row r="5286">
      <c r="A5286" t="inlineStr">
        <is>
          <t>Daily_Minor_Stops_2026_09_18.xlsx</t>
        </is>
      </c>
      <c r="B5286" t="inlineStr">
        <is>
          <t>Samridhi Perk Line</t>
        </is>
      </c>
      <c r="C5286" s="80" t="n">
        <v>46049</v>
      </c>
      <c r="D5286" t="inlineStr">
        <is>
          <t>Perk-HCM-2</t>
        </is>
      </c>
      <c r="E5286" t="inlineStr">
        <is>
          <t>HXX: Both Film Reels Are Empty</t>
        </is>
      </c>
      <c r="F5286" t="n">
        <v>4</v>
      </c>
      <c r="G5286" t="n">
        <v>1.13011666666667</v>
      </c>
    </row>
    <row r="5287">
      <c r="A5287" t="inlineStr">
        <is>
          <t>Daily_Minor_Stops_2026_09_18.xlsx</t>
        </is>
      </c>
      <c r="B5287" t="inlineStr">
        <is>
          <t>Samridhi Perk Line</t>
        </is>
      </c>
      <c r="C5287" s="80" t="n">
        <v>46049</v>
      </c>
      <c r="D5287" t="inlineStr">
        <is>
          <t>Perk-HCM-3</t>
        </is>
      </c>
      <c r="E5287" t="inlineStr">
        <is>
          <t>HXX: Data Printer Not Ready</t>
        </is>
      </c>
      <c r="F5287" t="n">
        <v>18</v>
      </c>
      <c r="G5287" t="n">
        <v>16.3198333333333</v>
      </c>
    </row>
    <row r="5288">
      <c r="A5288" t="inlineStr">
        <is>
          <t>Daily_Minor_Stops_2026_09_18.xlsx</t>
        </is>
      </c>
      <c r="B5288" t="inlineStr">
        <is>
          <t>Samridhi Perk Line</t>
        </is>
      </c>
      <c r="C5288" s="80" t="n">
        <v>46049</v>
      </c>
      <c r="D5288" t="inlineStr">
        <is>
          <t>Perk-HCM-3</t>
        </is>
      </c>
      <c r="E5288" t="inlineStr">
        <is>
          <t>FBX: Overflow At Infeed</t>
        </is>
      </c>
      <c r="F5288" t="n">
        <v>14</v>
      </c>
      <c r="G5288" t="n">
        <v>10.9559</v>
      </c>
    </row>
    <row r="5289">
      <c r="A5289" t="inlineStr">
        <is>
          <t>Daily_Minor_Stops_2026_09_18.xlsx</t>
        </is>
      </c>
      <c r="B5289" t="inlineStr">
        <is>
          <t>Samridhi Perk Line</t>
        </is>
      </c>
      <c r="C5289" s="80" t="n">
        <v>46049</v>
      </c>
      <c r="D5289" t="inlineStr">
        <is>
          <t>Perk-HCM-4</t>
        </is>
      </c>
      <c r="E5289" t="inlineStr">
        <is>
          <t>HXX: Infeed Rejection Consecutive</t>
        </is>
      </c>
      <c r="F5289" t="n">
        <v>43</v>
      </c>
      <c r="G5289" t="n">
        <v>20.3644833333333</v>
      </c>
    </row>
    <row r="5290">
      <c r="A5290" t="inlineStr">
        <is>
          <t>Daily_Minor_Stops_2026_09_18.xlsx</t>
        </is>
      </c>
      <c r="B5290" t="inlineStr">
        <is>
          <t>Samridhi Perk Line</t>
        </is>
      </c>
      <c r="C5290" s="80" t="n">
        <v>46049</v>
      </c>
      <c r="D5290" t="inlineStr">
        <is>
          <t>Perk-HCM-4</t>
        </is>
      </c>
      <c r="E5290" t="inlineStr">
        <is>
          <t>FBX: Jam At Infeed</t>
        </is>
      </c>
      <c r="F5290" t="n">
        <v>9</v>
      </c>
      <c r="G5290" t="n">
        <v>1.65361666666667</v>
      </c>
    </row>
    <row r="5291">
      <c r="A5291" t="inlineStr">
        <is>
          <t>Daily_Minor_Stops_2026_09_18.xlsx</t>
        </is>
      </c>
      <c r="B5291" t="inlineStr">
        <is>
          <t>Samridhi Perk Line</t>
        </is>
      </c>
      <c r="C5291" s="80" t="n">
        <v>46049</v>
      </c>
      <c r="D5291" t="inlineStr">
        <is>
          <t>Perk-HLM-1</t>
        </is>
      </c>
      <c r="E5291" t="inlineStr">
        <is>
          <t>Product jam detected at flow wrapper infeed</t>
        </is>
      </c>
      <c r="F5291" t="n">
        <v>8</v>
      </c>
      <c r="G5291" t="n">
        <v>3.75686666666667</v>
      </c>
    </row>
    <row r="5292">
      <c r="A5292" t="inlineStr">
        <is>
          <t>Daily_Minor_Stops_2026_09_18.xlsx</t>
        </is>
      </c>
      <c r="B5292" t="inlineStr">
        <is>
          <t>Samridhi Perk Line</t>
        </is>
      </c>
      <c r="C5292" s="80" t="n">
        <v>46049</v>
      </c>
      <c r="D5292" t="inlineStr">
        <is>
          <t>Perk-HLM-1</t>
        </is>
      </c>
      <c r="E5292" t="inlineStr">
        <is>
          <t>OverHeight Product Detected</t>
        </is>
      </c>
      <c r="F5292" t="n">
        <v>28</v>
      </c>
      <c r="G5292" t="n">
        <v>35.0135333333333</v>
      </c>
    </row>
    <row r="5293">
      <c r="A5293" t="inlineStr">
        <is>
          <t>Daily_Minor_Stops_2026_09_18.xlsx</t>
        </is>
      </c>
      <c r="B5293" t="inlineStr">
        <is>
          <t>Samridhi Perk Line</t>
        </is>
      </c>
      <c r="C5293" s="80" t="n">
        <v>46049</v>
      </c>
      <c r="D5293" t="inlineStr">
        <is>
          <t>Perk-HLM-2</t>
        </is>
      </c>
      <c r="E5293" t="inlineStr">
        <is>
          <t>Product jam detected at flow wrapper infeed</t>
        </is>
      </c>
      <c r="F5293" t="n">
        <v>4</v>
      </c>
      <c r="G5293" t="n">
        <v>6.07656666666667</v>
      </c>
    </row>
    <row r="5294">
      <c r="A5294" t="inlineStr">
        <is>
          <t>Daily_Minor_Stops_2026_09_18.xlsx</t>
        </is>
      </c>
      <c r="B5294" t="inlineStr">
        <is>
          <t>Samridhi Perk Line</t>
        </is>
      </c>
      <c r="C5294" s="80" t="n">
        <v>46049</v>
      </c>
      <c r="D5294" t="inlineStr">
        <is>
          <t>Perk-HLM-2</t>
        </is>
      </c>
      <c r="E5294" t="inlineStr">
        <is>
          <t>OverHeight Product Detected</t>
        </is>
      </c>
      <c r="F5294" t="n">
        <v>4</v>
      </c>
      <c r="G5294" t="n">
        <v>0.676616666666667</v>
      </c>
    </row>
    <row r="5295">
      <c r="A5295" t="inlineStr">
        <is>
          <t>Daily_Minor_Stops_2026_09_18.xlsx</t>
        </is>
      </c>
      <c r="B5295" t="inlineStr">
        <is>
          <t>Samridhi Perk Line</t>
        </is>
      </c>
      <c r="C5295" s="80" t="n">
        <v>46049</v>
      </c>
      <c r="D5295" t="inlineStr">
        <is>
          <t>Perk-TTLi-1</t>
        </is>
      </c>
      <c r="E5295" t="inlineStr">
        <is>
          <t>FOR/BP11: Hand Over Of Blank Failed</t>
        </is>
      </c>
      <c r="F5295" t="n">
        <v>7</v>
      </c>
      <c r="G5295" t="n">
        <v>20.84655</v>
      </c>
    </row>
    <row r="5296">
      <c r="A5296" t="inlineStr">
        <is>
          <t>Daily_Minor_Stops_2026_09_18.xlsx</t>
        </is>
      </c>
      <c r="B5296" t="inlineStr">
        <is>
          <t>Samridhi Perk Line</t>
        </is>
      </c>
      <c r="C5296" s="80" t="n">
        <v>46049</v>
      </c>
      <c r="D5296" t="inlineStr">
        <is>
          <t>Perk-TTLi-1</t>
        </is>
      </c>
      <c r="E5296" t="inlineStr">
        <is>
          <t>CLO/CT11: Axis1 Position Error</t>
        </is>
      </c>
      <c r="F5296" t="n">
        <v>18</v>
      </c>
      <c r="G5296" t="n">
        <v>9.72736666666667</v>
      </c>
    </row>
    <row r="5297">
      <c r="A5297" t="inlineStr">
        <is>
          <t>Daily_Minor_Stops_2026_09_18.xlsx</t>
        </is>
      </c>
      <c r="B5297" t="inlineStr">
        <is>
          <t>Samridhi Perk Line</t>
        </is>
      </c>
      <c r="C5297" s="80" t="n">
        <v>46049</v>
      </c>
      <c r="D5297" t="inlineStr">
        <is>
          <t>Perk-TTLi-2</t>
        </is>
      </c>
      <c r="E5297" t="inlineStr">
        <is>
          <t>FOR/BP11: Hand Over Of Blank Failed</t>
        </is>
      </c>
      <c r="F5297" t="n">
        <v>14</v>
      </c>
      <c r="G5297" t="n">
        <v>7.84998333333333</v>
      </c>
    </row>
    <row r="5298">
      <c r="A5298" t="inlineStr">
        <is>
          <t>Daily_Minor_Stops_2026_09_18.xlsx</t>
        </is>
      </c>
      <c r="B5298" t="inlineStr">
        <is>
          <t>Samridhi Perk Line</t>
        </is>
      </c>
      <c r="C5298" s="80" t="n">
        <v>46049</v>
      </c>
      <c r="D5298" t="inlineStr">
        <is>
          <t>Perk-TTLi-2</t>
        </is>
      </c>
      <c r="E5298" t="inlineStr">
        <is>
          <t>CLO/CT11: Axis1 Position Error</t>
        </is>
      </c>
      <c r="F5298" t="n">
        <v>11</v>
      </c>
      <c r="G5298" t="n">
        <v>15.8812</v>
      </c>
    </row>
    <row r="5299">
      <c r="A5299" t="inlineStr">
        <is>
          <t>Daily_Minor_Stops_2026_09_18.xlsx</t>
        </is>
      </c>
      <c r="B5299" t="inlineStr">
        <is>
          <t>Samridhi Perk Line</t>
        </is>
      </c>
      <c r="C5299" s="80" t="n">
        <v>46049</v>
      </c>
      <c r="D5299" t="inlineStr">
        <is>
          <t>Perk-TTLi-3</t>
        </is>
      </c>
      <c r="E5299" t="inlineStr">
        <is>
          <t>LOD/TGR11: Robot-Gripper Sensor Fault</t>
        </is>
      </c>
      <c r="F5299" t="n">
        <v>4</v>
      </c>
      <c r="G5299" t="n">
        <v>2.14686666666667</v>
      </c>
    </row>
    <row r="5300">
      <c r="A5300" t="inlineStr">
        <is>
          <t>Daily_Minor_Stops_2026_09_18.xlsx</t>
        </is>
      </c>
      <c r="B5300" t="inlineStr">
        <is>
          <t>Samridhi Perk Line</t>
        </is>
      </c>
      <c r="C5300" s="80" t="n">
        <v>46049</v>
      </c>
      <c r="D5300" t="inlineStr">
        <is>
          <t>Perk-TTLi-3</t>
        </is>
      </c>
      <c r="E5300" t="inlineStr">
        <is>
          <t>FOR/BP11: Hand Over Of Blank Failed</t>
        </is>
      </c>
      <c r="F5300" t="n">
        <v>3</v>
      </c>
      <c r="G5300" t="n">
        <v>18.2991333333333</v>
      </c>
    </row>
    <row r="5301">
      <c r="A5301" t="inlineStr">
        <is>
          <t>Daily_Minor_Stops_2026_09_18.xlsx</t>
        </is>
      </c>
      <c r="B5301" t="inlineStr">
        <is>
          <t>Samridhi Perk Line</t>
        </is>
      </c>
      <c r="C5301" s="80" t="n">
        <v>46049</v>
      </c>
      <c r="D5301" t="inlineStr">
        <is>
          <t>Perk-TTLi-4</t>
        </is>
      </c>
      <c r="E5301" t="inlineStr">
        <is>
          <t>LOD/FWV11: Position Trigger Sensor Fail</t>
        </is>
      </c>
      <c r="F5301" t="n">
        <v>2</v>
      </c>
      <c r="G5301" t="n">
        <v>0.143833333333333</v>
      </c>
    </row>
    <row r="5302">
      <c r="A5302" t="inlineStr">
        <is>
          <t>Daily_Minor_Stops_2026_09_18.xlsx</t>
        </is>
      </c>
      <c r="B5302" t="inlineStr">
        <is>
          <t>Samridhi Perk Line</t>
        </is>
      </c>
      <c r="C5302" s="80" t="n">
        <v>46049</v>
      </c>
      <c r="D5302" t="inlineStr">
        <is>
          <t>Perk-TTLi-4</t>
        </is>
      </c>
      <c r="E5302" t="inlineStr">
        <is>
          <t>LOD/DOR: Door 3 Not Locked</t>
        </is>
      </c>
      <c r="F5302" t="n">
        <v>2</v>
      </c>
      <c r="G5302" t="n">
        <v>0.26655</v>
      </c>
    </row>
    <row r="5303">
      <c r="A5303" t="inlineStr">
        <is>
          <t>Daily_Minor_Stops_2026_09_18.xlsx</t>
        </is>
      </c>
      <c r="B5303" t="inlineStr">
        <is>
          <t>Samridhi Perk Line</t>
        </is>
      </c>
      <c r="C5303" s="80" t="n">
        <v>46050</v>
      </c>
      <c r="D5303" t="inlineStr">
        <is>
          <t>Perk-HCM-1</t>
        </is>
      </c>
      <c r="E5303" t="inlineStr">
        <is>
          <t>HXX: Film Tracking Control Film</t>
        </is>
      </c>
      <c r="F5303" t="n">
        <v>38</v>
      </c>
      <c r="G5303" t="n">
        <v>19.45585</v>
      </c>
    </row>
    <row r="5304">
      <c r="A5304" t="inlineStr">
        <is>
          <t>Daily_Minor_Stops_2026_09_18.xlsx</t>
        </is>
      </c>
      <c r="B5304" t="inlineStr">
        <is>
          <t>Samridhi Perk Line</t>
        </is>
      </c>
      <c r="C5304" s="80" t="n">
        <v>46050</v>
      </c>
      <c r="D5304" t="inlineStr">
        <is>
          <t>Perk-HCM-1</t>
        </is>
      </c>
      <c r="E5304" t="inlineStr">
        <is>
          <t>FBX: Jam At Infeed</t>
        </is>
      </c>
      <c r="F5304" t="n">
        <v>46</v>
      </c>
      <c r="G5304" t="n">
        <v>19.7473333333333</v>
      </c>
    </row>
    <row r="5305">
      <c r="A5305" t="inlineStr">
        <is>
          <t>Daily_Minor_Stops_2026_09_18.xlsx</t>
        </is>
      </c>
      <c r="B5305" t="inlineStr">
        <is>
          <t>Samridhi Perk Line</t>
        </is>
      </c>
      <c r="C5305" s="80" t="n">
        <v>46050</v>
      </c>
      <c r="D5305" t="inlineStr">
        <is>
          <t>Perk-HCM-2</t>
        </is>
      </c>
      <c r="E5305" t="inlineStr">
        <is>
          <t>HXX: Infeed Rejection Consecutive</t>
        </is>
      </c>
      <c r="F5305" t="n">
        <v>10</v>
      </c>
      <c r="G5305" t="n">
        <v>2.85958333333333</v>
      </c>
    </row>
    <row r="5306">
      <c r="A5306" t="inlineStr">
        <is>
          <t>Daily_Minor_Stops_2026_09_18.xlsx</t>
        </is>
      </c>
      <c r="B5306" t="inlineStr">
        <is>
          <t>Samridhi Perk Line</t>
        </is>
      </c>
      <c r="C5306" s="80" t="n">
        <v>46050</v>
      </c>
      <c r="D5306" t="inlineStr">
        <is>
          <t>Perk-HCM-2</t>
        </is>
      </c>
      <c r="E5306" t="inlineStr">
        <is>
          <t>HXX: Film Is Broken</t>
        </is>
      </c>
      <c r="F5306" t="n">
        <v>10</v>
      </c>
      <c r="G5306" t="n">
        <v>5.11433333333333</v>
      </c>
    </row>
    <row r="5307">
      <c r="A5307" t="inlineStr">
        <is>
          <t>Daily_Minor_Stops_2026_09_18.xlsx</t>
        </is>
      </c>
      <c r="B5307" t="inlineStr">
        <is>
          <t>Samridhi Perk Line</t>
        </is>
      </c>
      <c r="C5307" s="80" t="n">
        <v>46050</v>
      </c>
      <c r="D5307" t="inlineStr">
        <is>
          <t>Perk-HCM-3</t>
        </is>
      </c>
      <c r="E5307" t="inlineStr">
        <is>
          <t>HXX: Data Printer Not Ready</t>
        </is>
      </c>
      <c r="F5307" t="n">
        <v>30</v>
      </c>
      <c r="G5307" t="n">
        <v>20.7964</v>
      </c>
    </row>
    <row r="5308">
      <c r="A5308" t="inlineStr">
        <is>
          <t>Daily_Minor_Stops_2026_09_18.xlsx</t>
        </is>
      </c>
      <c r="B5308" t="inlineStr">
        <is>
          <t>Samridhi Perk Line</t>
        </is>
      </c>
      <c r="C5308" s="80" t="n">
        <v>46050</v>
      </c>
      <c r="D5308" t="inlineStr">
        <is>
          <t>Perk-HCM-3</t>
        </is>
      </c>
      <c r="E5308" t="inlineStr">
        <is>
          <t>FBX: Overflow At Infeed</t>
        </is>
      </c>
      <c r="F5308" t="n">
        <v>28</v>
      </c>
      <c r="G5308" t="n">
        <v>31.0607</v>
      </c>
    </row>
    <row r="5309">
      <c r="A5309" t="inlineStr">
        <is>
          <t>Daily_Minor_Stops_2026_09_18.xlsx</t>
        </is>
      </c>
      <c r="B5309" t="inlineStr">
        <is>
          <t>Samridhi Perk Line</t>
        </is>
      </c>
      <c r="C5309" s="80" t="n">
        <v>46050</v>
      </c>
      <c r="D5309" t="inlineStr">
        <is>
          <t>Perk-HCM-4</t>
        </is>
      </c>
      <c r="E5309" t="inlineStr">
        <is>
          <t>HXX: Infeed Rejection Consecutive</t>
        </is>
      </c>
      <c r="F5309" t="n">
        <v>74</v>
      </c>
      <c r="G5309" t="n">
        <v>37.95875</v>
      </c>
    </row>
    <row r="5310">
      <c r="A5310" t="inlineStr">
        <is>
          <t>Daily_Minor_Stops_2026_09_18.xlsx</t>
        </is>
      </c>
      <c r="B5310" t="inlineStr">
        <is>
          <t>Samridhi Perk Line</t>
        </is>
      </c>
      <c r="C5310" s="80" t="n">
        <v>46050</v>
      </c>
      <c r="D5310" t="inlineStr">
        <is>
          <t>Perk-HCM-4</t>
        </is>
      </c>
      <c r="E5310" t="inlineStr">
        <is>
          <t>HXX: Film Is Broken</t>
        </is>
      </c>
      <c r="F5310" t="n">
        <v>20</v>
      </c>
      <c r="G5310" t="n">
        <v>26.2285333333333</v>
      </c>
    </row>
    <row r="5311">
      <c r="A5311" t="inlineStr">
        <is>
          <t>Daily_Minor_Stops_2026_09_18.xlsx</t>
        </is>
      </c>
      <c r="B5311" t="inlineStr">
        <is>
          <t>Samridhi Perk Line</t>
        </is>
      </c>
      <c r="C5311" s="80" t="n">
        <v>46050</v>
      </c>
      <c r="D5311" t="inlineStr">
        <is>
          <t>Perk-HLM-1</t>
        </is>
      </c>
      <c r="E5311" t="inlineStr">
        <is>
          <t>Paper Out Of Register</t>
        </is>
      </c>
      <c r="F5311" t="n">
        <v>39</v>
      </c>
      <c r="G5311" t="n">
        <v>65.1311833333333</v>
      </c>
    </row>
    <row r="5312">
      <c r="A5312" t="inlineStr">
        <is>
          <t>Daily_Minor_Stops_2026_09_18.xlsx</t>
        </is>
      </c>
      <c r="B5312" t="inlineStr">
        <is>
          <t>Samridhi Perk Line</t>
        </is>
      </c>
      <c r="C5312" s="80" t="n">
        <v>46050</v>
      </c>
      <c r="D5312" t="inlineStr">
        <is>
          <t>Perk-HLM-1</t>
        </is>
      </c>
      <c r="E5312" t="inlineStr">
        <is>
          <t>OverHeight Product Detected</t>
        </is>
      </c>
      <c r="F5312" t="n">
        <v>93</v>
      </c>
      <c r="G5312" t="n">
        <v>47.7412833333333</v>
      </c>
    </row>
    <row r="5313">
      <c r="A5313" t="inlineStr">
        <is>
          <t>Daily_Minor_Stops_2026_09_18.xlsx</t>
        </is>
      </c>
      <c r="B5313" t="inlineStr">
        <is>
          <t>Samridhi Perk Line</t>
        </is>
      </c>
      <c r="C5313" s="80" t="n">
        <v>46050</v>
      </c>
      <c r="D5313" t="inlineStr">
        <is>
          <t>Perk-HLM-2</t>
        </is>
      </c>
      <c r="E5313" t="inlineStr">
        <is>
          <t>Paper Out Of Register</t>
        </is>
      </c>
      <c r="F5313" t="n">
        <v>17</v>
      </c>
      <c r="G5313" t="n">
        <v>15.3303166666667</v>
      </c>
    </row>
    <row r="5314">
      <c r="A5314" t="inlineStr">
        <is>
          <t>Daily_Minor_Stops_2026_09_18.xlsx</t>
        </is>
      </c>
      <c r="B5314" t="inlineStr">
        <is>
          <t>Samridhi Perk Line</t>
        </is>
      </c>
      <c r="C5314" s="80" t="n">
        <v>46050</v>
      </c>
      <c r="D5314" t="inlineStr">
        <is>
          <t>Perk-HLM-2</t>
        </is>
      </c>
      <c r="E5314" t="inlineStr">
        <is>
          <t>OverHeight Product Detected</t>
        </is>
      </c>
      <c r="F5314" t="n">
        <v>28</v>
      </c>
      <c r="G5314" t="n">
        <v>13.6865333333333</v>
      </c>
    </row>
    <row r="5315">
      <c r="A5315" t="inlineStr">
        <is>
          <t>Daily_Minor_Stops_2026_09_18.xlsx</t>
        </is>
      </c>
      <c r="B5315" t="inlineStr">
        <is>
          <t>Samridhi Perk Line</t>
        </is>
      </c>
      <c r="C5315" s="80" t="n">
        <v>46050</v>
      </c>
      <c r="D5315" t="inlineStr">
        <is>
          <t>Perk-TTLi-1</t>
        </is>
      </c>
      <c r="E5315" t="inlineStr">
        <is>
          <t>FOR/BP11: Hand Over Of Blank Failed</t>
        </is>
      </c>
      <c r="F5315" t="n">
        <v>19</v>
      </c>
      <c r="G5315" t="n">
        <v>22.3019666666667</v>
      </c>
    </row>
    <row r="5316">
      <c r="A5316" t="inlineStr">
        <is>
          <t>Daily_Minor_Stops_2026_09_18.xlsx</t>
        </is>
      </c>
      <c r="B5316" t="inlineStr">
        <is>
          <t>Samridhi Perk Line</t>
        </is>
      </c>
      <c r="C5316" s="80" t="n">
        <v>46050</v>
      </c>
      <c r="D5316" t="inlineStr">
        <is>
          <t>Perk-TTLi-1</t>
        </is>
      </c>
      <c r="E5316" t="inlineStr">
        <is>
          <t>CLO/CT11: Axis1 Position Error</t>
        </is>
      </c>
      <c r="F5316" t="n">
        <v>13</v>
      </c>
      <c r="G5316" t="n">
        <v>8.69163333333333</v>
      </c>
    </row>
    <row r="5317">
      <c r="A5317" t="inlineStr">
        <is>
          <t>Daily_Minor_Stops_2026_09_18.xlsx</t>
        </is>
      </c>
      <c r="B5317" t="inlineStr">
        <is>
          <t>Samridhi Perk Line</t>
        </is>
      </c>
      <c r="C5317" s="80" t="n">
        <v>46050</v>
      </c>
      <c r="D5317" t="inlineStr">
        <is>
          <t>Perk-TTLi-2</t>
        </is>
      </c>
      <c r="E5317" t="inlineStr">
        <is>
          <t>LOD/TGR11: Robot-Gripper Sensor Fault</t>
        </is>
      </c>
      <c r="F5317" t="n">
        <v>5</v>
      </c>
      <c r="G5317" t="n">
        <v>4.73288333333333</v>
      </c>
    </row>
    <row r="5318">
      <c r="A5318" t="inlineStr">
        <is>
          <t>Daily_Minor_Stops_2026_09_18.xlsx</t>
        </is>
      </c>
      <c r="B5318" t="inlineStr">
        <is>
          <t>Samridhi Perk Line</t>
        </is>
      </c>
      <c r="C5318" s="80" t="n">
        <v>46050</v>
      </c>
      <c r="D5318" t="inlineStr">
        <is>
          <t>Perk-TTLi-2</t>
        </is>
      </c>
      <c r="E5318" t="inlineStr">
        <is>
          <t>CLO/CT11: Axis1 Position Error</t>
        </is>
      </c>
      <c r="F5318" t="n">
        <v>14</v>
      </c>
      <c r="G5318" t="n">
        <v>30.3774333333333</v>
      </c>
    </row>
    <row r="5319">
      <c r="A5319" t="inlineStr">
        <is>
          <t>Daily_Minor_Stops_2026_09_18.xlsx</t>
        </is>
      </c>
      <c r="B5319" t="inlineStr">
        <is>
          <t>Samridhi Perk Line</t>
        </is>
      </c>
      <c r="C5319" s="80" t="n">
        <v>46050</v>
      </c>
      <c r="D5319" t="inlineStr">
        <is>
          <t>Perk-TTLi-3</t>
        </is>
      </c>
      <c r="E5319" t="inlineStr">
        <is>
          <t>LOD/TGR11: Robot-Gripper Sensor Fault</t>
        </is>
      </c>
      <c r="F5319" t="n">
        <v>4</v>
      </c>
      <c r="G5319" t="n">
        <v>4.77136666666667</v>
      </c>
    </row>
    <row r="5320">
      <c r="A5320" t="inlineStr">
        <is>
          <t>Daily_Minor_Stops_2026_09_18.xlsx</t>
        </is>
      </c>
      <c r="B5320" t="inlineStr">
        <is>
          <t>Samridhi Perk Line</t>
        </is>
      </c>
      <c r="C5320" s="80" t="n">
        <v>46050</v>
      </c>
      <c r="D5320" t="inlineStr">
        <is>
          <t>Perk-TTLi-3</t>
        </is>
      </c>
      <c r="E5320" t="inlineStr">
        <is>
          <t>LOD/HXX11: Upstream Machine Not Homed</t>
        </is>
      </c>
      <c r="F5320" t="n">
        <v>3</v>
      </c>
      <c r="G5320" t="n">
        <v>2.10745</v>
      </c>
    </row>
    <row r="5321">
      <c r="A5321" t="inlineStr">
        <is>
          <t>Daily_Minor_Stops_2026_09_18.xlsx</t>
        </is>
      </c>
      <c r="B5321" t="inlineStr">
        <is>
          <t>Samridhi Perk Line</t>
        </is>
      </c>
      <c r="C5321" s="80" t="n">
        <v>46050</v>
      </c>
      <c r="D5321" t="inlineStr">
        <is>
          <t>Perk-TTLi-4</t>
        </is>
      </c>
      <c r="E5321" t="inlineStr">
        <is>
          <t>LOD/FWV11: Position Trigger Sensor Fail</t>
        </is>
      </c>
      <c r="F5321" t="n">
        <v>2</v>
      </c>
      <c r="G5321" t="n">
        <v>0.0678833333333333</v>
      </c>
    </row>
    <row r="5322">
      <c r="A5322" t="inlineStr">
        <is>
          <t>Daily_Minor_Stops_2026_09_18.xlsx</t>
        </is>
      </c>
      <c r="B5322" t="inlineStr">
        <is>
          <t>Samridhi Perk Line</t>
        </is>
      </c>
      <c r="C5322" s="80" t="n">
        <v>46051</v>
      </c>
      <c r="D5322" t="inlineStr">
        <is>
          <t>Perk-HCM-1</t>
        </is>
      </c>
      <c r="E5322" t="inlineStr">
        <is>
          <t>HXX: Film Tracking Control Film</t>
        </is>
      </c>
      <c r="F5322" t="n">
        <v>93</v>
      </c>
      <c r="G5322" t="n">
        <v>52.0918333333333</v>
      </c>
    </row>
    <row r="5323">
      <c r="A5323" t="inlineStr">
        <is>
          <t>Daily_Minor_Stops_2026_09_18.xlsx</t>
        </is>
      </c>
      <c r="B5323" t="inlineStr">
        <is>
          <t>Samridhi Perk Line</t>
        </is>
      </c>
      <c r="C5323" s="80" t="n">
        <v>46051</v>
      </c>
      <c r="D5323" t="inlineStr">
        <is>
          <t>Perk-HCM-1</t>
        </is>
      </c>
      <c r="E5323" t="inlineStr">
        <is>
          <t>FBX: Jam At Infeed</t>
        </is>
      </c>
      <c r="F5323" t="n">
        <v>85</v>
      </c>
      <c r="G5323" t="n">
        <v>36.2459</v>
      </c>
    </row>
    <row r="5324">
      <c r="A5324" t="inlineStr">
        <is>
          <t>Daily_Minor_Stops_2026_09_18.xlsx</t>
        </is>
      </c>
      <c r="B5324" t="inlineStr">
        <is>
          <t>Samridhi Perk Line</t>
        </is>
      </c>
      <c r="C5324" s="80" t="n">
        <v>46051</v>
      </c>
      <c r="D5324" t="inlineStr">
        <is>
          <t>Perk-HCM-2</t>
        </is>
      </c>
      <c r="E5324" t="inlineStr">
        <is>
          <t>HXX: Infeed Rejection Consecutive</t>
        </is>
      </c>
      <c r="F5324" t="n">
        <v>29</v>
      </c>
      <c r="G5324" t="n">
        <v>26.8904</v>
      </c>
    </row>
    <row r="5325">
      <c r="A5325" t="inlineStr">
        <is>
          <t>Daily_Minor_Stops_2026_09_18.xlsx</t>
        </is>
      </c>
      <c r="B5325" t="inlineStr">
        <is>
          <t>Samridhi Perk Line</t>
        </is>
      </c>
      <c r="C5325" s="80" t="n">
        <v>46051</v>
      </c>
      <c r="D5325" t="inlineStr">
        <is>
          <t>Perk-HCM-2</t>
        </is>
      </c>
      <c r="E5325" t="inlineStr">
        <is>
          <t>HXX: Film Is Broken</t>
        </is>
      </c>
      <c r="F5325" t="n">
        <v>29</v>
      </c>
      <c r="G5325" t="n">
        <v>42.3037666666667</v>
      </c>
    </row>
    <row r="5326">
      <c r="A5326" t="inlineStr">
        <is>
          <t>Daily_Minor_Stops_2026_09_18.xlsx</t>
        </is>
      </c>
      <c r="B5326" t="inlineStr">
        <is>
          <t>Samridhi Perk Line</t>
        </is>
      </c>
      <c r="C5326" s="80" t="n">
        <v>46051</v>
      </c>
      <c r="D5326" t="inlineStr">
        <is>
          <t>Perk-HCM-3</t>
        </is>
      </c>
      <c r="E5326" t="inlineStr">
        <is>
          <t>FBX: Overflow At Infeed</t>
        </is>
      </c>
      <c r="F5326" t="n">
        <v>71</v>
      </c>
      <c r="G5326" t="n">
        <v>36.4926</v>
      </c>
    </row>
    <row r="5327">
      <c r="A5327" t="inlineStr">
        <is>
          <t>Daily_Minor_Stops_2026_09_18.xlsx</t>
        </is>
      </c>
      <c r="B5327" t="inlineStr">
        <is>
          <t>Samridhi Perk Line</t>
        </is>
      </c>
      <c r="C5327" s="80" t="n">
        <v>46051</v>
      </c>
      <c r="D5327" t="inlineStr">
        <is>
          <t>Perk-HCM-3</t>
        </is>
      </c>
      <c r="E5327" t="inlineStr">
        <is>
          <t>FBX: Jam At Infeed</t>
        </is>
      </c>
      <c r="F5327" t="n">
        <v>41</v>
      </c>
      <c r="G5327" t="n">
        <v>20.5927666666667</v>
      </c>
    </row>
    <row r="5328">
      <c r="A5328" t="inlineStr">
        <is>
          <t>Daily_Minor_Stops_2026_09_18.xlsx</t>
        </is>
      </c>
      <c r="B5328" t="inlineStr">
        <is>
          <t>Samridhi Perk Line</t>
        </is>
      </c>
      <c r="C5328" s="80" t="n">
        <v>46051</v>
      </c>
      <c r="D5328" t="inlineStr">
        <is>
          <t>Perk-HCM-4</t>
        </is>
      </c>
      <c r="E5328" t="inlineStr">
        <is>
          <t>HXX: Infeed Rejection Consecutive</t>
        </is>
      </c>
      <c r="F5328" t="n">
        <v>61</v>
      </c>
      <c r="G5328" t="n">
        <v>28.829</v>
      </c>
    </row>
    <row r="5329">
      <c r="A5329" t="inlineStr">
        <is>
          <t>Daily_Minor_Stops_2026_09_18.xlsx</t>
        </is>
      </c>
      <c r="B5329" t="inlineStr">
        <is>
          <t>Samridhi Perk Line</t>
        </is>
      </c>
      <c r="C5329" s="80" t="n">
        <v>46051</v>
      </c>
      <c r="D5329" t="inlineStr">
        <is>
          <t>Perk-HCM-4</t>
        </is>
      </c>
      <c r="E5329" t="inlineStr">
        <is>
          <t>HXX: Film Is Broken</t>
        </is>
      </c>
      <c r="F5329" t="n">
        <v>25</v>
      </c>
      <c r="G5329" t="n">
        <v>32.8966</v>
      </c>
    </row>
    <row r="5330">
      <c r="A5330" t="inlineStr">
        <is>
          <t>Daily_Minor_Stops_2026_09_18.xlsx</t>
        </is>
      </c>
      <c r="B5330" t="inlineStr">
        <is>
          <t>Samridhi Perk Line</t>
        </is>
      </c>
      <c r="C5330" s="80" t="n">
        <v>46051</v>
      </c>
      <c r="D5330" t="inlineStr">
        <is>
          <t>Perk-HLM-1</t>
        </is>
      </c>
      <c r="E5330" t="inlineStr">
        <is>
          <t>Paper Out Of Register</t>
        </is>
      </c>
      <c r="F5330" t="n">
        <v>73</v>
      </c>
      <c r="G5330" t="n">
        <v>122.5431</v>
      </c>
    </row>
    <row r="5331">
      <c r="A5331" t="inlineStr">
        <is>
          <t>Daily_Minor_Stops_2026_09_18.xlsx</t>
        </is>
      </c>
      <c r="B5331" t="inlineStr">
        <is>
          <t>Samridhi Perk Line</t>
        </is>
      </c>
      <c r="C5331" s="80" t="n">
        <v>46051</v>
      </c>
      <c r="D5331" t="inlineStr">
        <is>
          <t>Perk-HLM-1</t>
        </is>
      </c>
      <c r="E5331" t="inlineStr">
        <is>
          <t>OverHeight Product Detected</t>
        </is>
      </c>
      <c r="F5331" t="n">
        <v>167</v>
      </c>
      <c r="G5331" t="n">
        <v>102.8155</v>
      </c>
    </row>
    <row r="5332">
      <c r="A5332" t="inlineStr">
        <is>
          <t>Daily_Minor_Stops_2026_09_18.xlsx</t>
        </is>
      </c>
      <c r="B5332" t="inlineStr">
        <is>
          <t>Samridhi Perk Line</t>
        </is>
      </c>
      <c r="C5332" s="80" t="n">
        <v>46051</v>
      </c>
      <c r="D5332" t="inlineStr">
        <is>
          <t>Perk-HLM-2</t>
        </is>
      </c>
      <c r="E5332" t="inlineStr">
        <is>
          <t>Wrapper main guard open FW-01</t>
        </is>
      </c>
      <c r="F5332" t="n">
        <v>47</v>
      </c>
      <c r="G5332" t="n">
        <v>22.6590666666667</v>
      </c>
    </row>
    <row r="5333">
      <c r="A5333" t="inlineStr">
        <is>
          <t>Daily_Minor_Stops_2026_09_18.xlsx</t>
        </is>
      </c>
      <c r="B5333" t="inlineStr">
        <is>
          <t>Samridhi Perk Line</t>
        </is>
      </c>
      <c r="C5333" s="80" t="n">
        <v>46051</v>
      </c>
      <c r="D5333" t="inlineStr">
        <is>
          <t>Perk-HLM-2</t>
        </is>
      </c>
      <c r="E5333" t="inlineStr">
        <is>
          <t>Product jam detected at flow wrapper infeed</t>
        </is>
      </c>
      <c r="F5333" t="n">
        <v>91</v>
      </c>
      <c r="G5333" t="n">
        <v>37.9295</v>
      </c>
    </row>
    <row r="5334">
      <c r="A5334" t="inlineStr">
        <is>
          <t>Daily_Minor_Stops_2026_09_18.xlsx</t>
        </is>
      </c>
      <c r="B5334" t="inlineStr">
        <is>
          <t>Samridhi Perk Line</t>
        </is>
      </c>
      <c r="C5334" s="80" t="n">
        <v>46051</v>
      </c>
      <c r="D5334" t="inlineStr">
        <is>
          <t>Perk-TTLi-1</t>
        </is>
      </c>
      <c r="E5334" t="inlineStr">
        <is>
          <t>FOR/BP11: Hand Over Of Blank Failed</t>
        </is>
      </c>
      <c r="F5334" t="n">
        <v>187</v>
      </c>
      <c r="G5334" t="n">
        <v>160.088833333333</v>
      </c>
    </row>
    <row r="5335">
      <c r="A5335" t="inlineStr">
        <is>
          <t>Daily_Minor_Stops_2026_09_18.xlsx</t>
        </is>
      </c>
      <c r="B5335" t="inlineStr">
        <is>
          <t>Samridhi Perk Line</t>
        </is>
      </c>
      <c r="C5335" s="80" t="n">
        <v>46051</v>
      </c>
      <c r="D5335" t="inlineStr">
        <is>
          <t>Perk-TTLi-1</t>
        </is>
      </c>
      <c r="E5335" t="inlineStr">
        <is>
          <t>CLO/CT11: Axis1 Position Error</t>
        </is>
      </c>
      <c r="F5335" t="n">
        <v>23</v>
      </c>
      <c r="G5335" t="n">
        <v>61.9732</v>
      </c>
    </row>
    <row r="5336">
      <c r="A5336" t="inlineStr">
        <is>
          <t>Daily_Minor_Stops_2026_09_18.xlsx</t>
        </is>
      </c>
      <c r="B5336" t="inlineStr">
        <is>
          <t>Samridhi Perk Line</t>
        </is>
      </c>
      <c r="C5336" s="80" t="n">
        <v>46051</v>
      </c>
      <c r="D5336" t="inlineStr">
        <is>
          <t>Perk-TTLi-2</t>
        </is>
      </c>
      <c r="E5336" t="inlineStr">
        <is>
          <t>CLO/CT11: Axis1 Position Error</t>
        </is>
      </c>
      <c r="F5336" t="n">
        <v>67</v>
      </c>
      <c r="G5336" t="n">
        <v>163.167833333333</v>
      </c>
    </row>
    <row r="5337">
      <c r="A5337" t="inlineStr">
        <is>
          <t>Daily_Minor_Stops_2026_09_18.xlsx</t>
        </is>
      </c>
      <c r="B5337" t="inlineStr">
        <is>
          <t>Samridhi Perk Line</t>
        </is>
      </c>
      <c r="C5337" s="80" t="n">
        <v>46051</v>
      </c>
      <c r="D5337" t="inlineStr">
        <is>
          <t>Perk-TTLi-2</t>
        </is>
      </c>
      <c r="E5337" t="inlineStr">
        <is>
          <t>CLO/CDC11: Pusher / Actuator Not ON Time</t>
        </is>
      </c>
      <c r="F5337" t="n">
        <v>29</v>
      </c>
      <c r="G5337" t="n">
        <v>99.1828</v>
      </c>
    </row>
    <row r="5338">
      <c r="A5338" t="inlineStr">
        <is>
          <t>Daily_Minor_Stops_2026_09_18.xlsx</t>
        </is>
      </c>
      <c r="B5338" t="inlineStr">
        <is>
          <t>Samridhi Perk Line</t>
        </is>
      </c>
      <c r="C5338" s="80" t="n">
        <v>46051</v>
      </c>
      <c r="D5338" t="inlineStr">
        <is>
          <t>Perk-TTLi-3</t>
        </is>
      </c>
      <c r="E5338" t="inlineStr">
        <is>
          <t>LOD/TPG11: Move Time Out</t>
        </is>
      </c>
      <c r="F5338" t="n">
        <v>11</v>
      </c>
      <c r="G5338" t="n">
        <v>12.0105666666667</v>
      </c>
    </row>
    <row r="5339">
      <c r="A5339" t="inlineStr">
        <is>
          <t>Daily_Minor_Stops_2026_09_18.xlsx</t>
        </is>
      </c>
      <c r="B5339" t="inlineStr">
        <is>
          <t>Samridhi Perk Line</t>
        </is>
      </c>
      <c r="C5339" s="80" t="n">
        <v>46051</v>
      </c>
      <c r="D5339" t="inlineStr">
        <is>
          <t>Perk-TTLi-3</t>
        </is>
      </c>
      <c r="E5339" t="inlineStr">
        <is>
          <t>CLO/CT11: Axis1 Position Error</t>
        </is>
      </c>
      <c r="F5339" t="n">
        <v>11</v>
      </c>
      <c r="G5339" t="n">
        <v>16.4804666666667</v>
      </c>
    </row>
    <row r="5340">
      <c r="A5340" t="inlineStr">
        <is>
          <t>Daily_Minor_Stops_2026_09_18.xlsx</t>
        </is>
      </c>
      <c r="B5340" t="inlineStr">
        <is>
          <t>Samridhi Perk Line</t>
        </is>
      </c>
      <c r="C5340" s="80" t="n">
        <v>46051</v>
      </c>
      <c r="D5340" t="inlineStr">
        <is>
          <t>Perk-TTLi-4</t>
        </is>
      </c>
      <c r="E5340" t="inlineStr">
        <is>
          <t>LOD/PGR11: Position Cam Status Lost</t>
        </is>
      </c>
      <c r="F5340" t="n">
        <v>3</v>
      </c>
      <c r="G5340" t="n">
        <v>0.599133333333333</v>
      </c>
    </row>
    <row r="5341">
      <c r="A5341" t="inlineStr">
        <is>
          <t>Daily_Minor_Stops_2026_09_18.xlsx</t>
        </is>
      </c>
      <c r="B5341" t="inlineStr">
        <is>
          <t>Samridhi Perk Line</t>
        </is>
      </c>
      <c r="C5341" s="80" t="n">
        <v>46051</v>
      </c>
      <c r="D5341" t="inlineStr">
        <is>
          <t>Perk-TTLi-4</t>
        </is>
      </c>
      <c r="E5341" t="inlineStr">
        <is>
          <t>LOD/EM: Emergency Stop Button 1</t>
        </is>
      </c>
      <c r="F5341" t="n">
        <v>3</v>
      </c>
      <c r="G5341" t="n">
        <v>2.72743333333333</v>
      </c>
    </row>
    <row r="5342">
      <c r="A5342" t="inlineStr">
        <is>
          <t>Daily_Minor_Stops_2026_09_18.xlsx</t>
        </is>
      </c>
      <c r="B5342" t="inlineStr">
        <is>
          <t>Samridhi Perk Line</t>
        </is>
      </c>
      <c r="C5342" s="80" t="n">
        <v>46052</v>
      </c>
      <c r="D5342" t="inlineStr">
        <is>
          <t>Perk-HCM-1</t>
        </is>
      </c>
      <c r="E5342" t="inlineStr">
        <is>
          <t>HXX: Registration Mark Not Detected</t>
        </is>
      </c>
      <c r="F5342" t="n">
        <v>25</v>
      </c>
      <c r="G5342" t="n">
        <v>22.8324333333333</v>
      </c>
    </row>
    <row r="5343">
      <c r="A5343" t="inlineStr">
        <is>
          <t>Daily_Minor_Stops_2026_09_18.xlsx</t>
        </is>
      </c>
      <c r="B5343" t="inlineStr">
        <is>
          <t>Samridhi Perk Line</t>
        </is>
      </c>
      <c r="C5343" s="80" t="n">
        <v>46052</v>
      </c>
      <c r="D5343" t="inlineStr">
        <is>
          <t>Perk-HCM-1</t>
        </is>
      </c>
      <c r="E5343" t="inlineStr">
        <is>
          <t>FBX: Jam At Infeed</t>
        </is>
      </c>
      <c r="F5343" t="n">
        <v>52</v>
      </c>
      <c r="G5343" t="n">
        <v>21.0426666666667</v>
      </c>
    </row>
    <row r="5344">
      <c r="A5344" t="inlineStr">
        <is>
          <t>Daily_Minor_Stops_2026_09_18.xlsx</t>
        </is>
      </c>
      <c r="B5344" t="inlineStr">
        <is>
          <t>Samridhi Perk Line</t>
        </is>
      </c>
      <c r="C5344" s="80" t="n">
        <v>46052</v>
      </c>
      <c r="D5344" t="inlineStr">
        <is>
          <t>Perk-HCM-2</t>
        </is>
      </c>
      <c r="E5344" t="inlineStr">
        <is>
          <t>HXX: Film Is Broken</t>
        </is>
      </c>
      <c r="F5344" t="n">
        <v>20</v>
      </c>
      <c r="G5344" t="n">
        <v>22.0218</v>
      </c>
    </row>
    <row r="5345">
      <c r="A5345" t="inlineStr">
        <is>
          <t>Daily_Minor_Stops_2026_09_18.xlsx</t>
        </is>
      </c>
      <c r="B5345" t="inlineStr">
        <is>
          <t>Samridhi Perk Line</t>
        </is>
      </c>
      <c r="C5345" s="80" t="n">
        <v>46052</v>
      </c>
      <c r="D5345" t="inlineStr">
        <is>
          <t>Perk-HCM-2</t>
        </is>
      </c>
      <c r="E5345" t="inlineStr">
        <is>
          <t>FBX: Jam At Infeed</t>
        </is>
      </c>
      <c r="F5345" t="n">
        <v>20</v>
      </c>
      <c r="G5345" t="n">
        <v>7.49443333333333</v>
      </c>
    </row>
    <row r="5346">
      <c r="A5346" t="inlineStr">
        <is>
          <t>Daily_Minor_Stops_2026_09_18.xlsx</t>
        </is>
      </c>
      <c r="B5346" t="inlineStr">
        <is>
          <t>Samridhi Perk Line</t>
        </is>
      </c>
      <c r="C5346" s="80" t="n">
        <v>46052</v>
      </c>
      <c r="D5346" t="inlineStr">
        <is>
          <t>Perk-HCM-3</t>
        </is>
      </c>
      <c r="E5346" t="inlineStr">
        <is>
          <t>FBX: Overflow At Infeed</t>
        </is>
      </c>
      <c r="F5346" t="n">
        <v>34</v>
      </c>
      <c r="G5346" t="n">
        <v>18.4379666666667</v>
      </c>
    </row>
    <row r="5347">
      <c r="A5347" t="inlineStr">
        <is>
          <t>Daily_Minor_Stops_2026_09_18.xlsx</t>
        </is>
      </c>
      <c r="B5347" t="inlineStr">
        <is>
          <t>Samridhi Perk Line</t>
        </is>
      </c>
      <c r="C5347" s="80" t="n">
        <v>46052</v>
      </c>
      <c r="D5347" t="inlineStr">
        <is>
          <t>Perk-HCM-3</t>
        </is>
      </c>
      <c r="E5347" t="inlineStr">
        <is>
          <t>FBX: Jam At Infeed</t>
        </is>
      </c>
      <c r="F5347" t="n">
        <v>32</v>
      </c>
      <c r="G5347" t="n">
        <v>16.8189833333333</v>
      </c>
    </row>
    <row r="5348">
      <c r="A5348" t="inlineStr">
        <is>
          <t>Daily_Minor_Stops_2026_09_18.xlsx</t>
        </is>
      </c>
      <c r="B5348" t="inlineStr">
        <is>
          <t>Samridhi Perk Line</t>
        </is>
      </c>
      <c r="C5348" s="80" t="n">
        <v>46052</v>
      </c>
      <c r="D5348" t="inlineStr">
        <is>
          <t>Perk-HCM-4</t>
        </is>
      </c>
      <c r="E5348" t="inlineStr">
        <is>
          <t>HXX: Infeed Rejection Consecutive</t>
        </is>
      </c>
      <c r="F5348" t="n">
        <v>23</v>
      </c>
      <c r="G5348" t="n">
        <v>9.95003333333333</v>
      </c>
    </row>
    <row r="5349">
      <c r="A5349" t="inlineStr">
        <is>
          <t>Daily_Minor_Stops_2026_09_18.xlsx</t>
        </is>
      </c>
      <c r="B5349" t="inlineStr">
        <is>
          <t>Samridhi Perk Line</t>
        </is>
      </c>
      <c r="C5349" s="80" t="n">
        <v>46052</v>
      </c>
      <c r="D5349" t="inlineStr">
        <is>
          <t>Perk-HCM-4</t>
        </is>
      </c>
      <c r="E5349" t="inlineStr">
        <is>
          <t>FBX: Jam At Infeed</t>
        </is>
      </c>
      <c r="F5349" t="n">
        <v>25</v>
      </c>
      <c r="G5349" t="n">
        <v>10.86005</v>
      </c>
    </row>
    <row r="5350">
      <c r="A5350" t="inlineStr">
        <is>
          <t>Daily_Minor_Stops_2026_09_18.xlsx</t>
        </is>
      </c>
      <c r="B5350" t="inlineStr">
        <is>
          <t>Samridhi Perk Line</t>
        </is>
      </c>
      <c r="C5350" s="80" t="n">
        <v>46052</v>
      </c>
      <c r="D5350" t="inlineStr">
        <is>
          <t>Perk-HLM-1</t>
        </is>
      </c>
      <c r="E5350" t="inlineStr">
        <is>
          <t>Product jam detected at flow wrapper infeed</t>
        </is>
      </c>
      <c r="F5350" t="n">
        <v>27</v>
      </c>
      <c r="G5350" t="n">
        <v>10.97225</v>
      </c>
    </row>
    <row r="5351">
      <c r="A5351" t="inlineStr">
        <is>
          <t>Daily_Minor_Stops_2026_09_18.xlsx</t>
        </is>
      </c>
      <c r="B5351" t="inlineStr">
        <is>
          <t>Samridhi Perk Line</t>
        </is>
      </c>
      <c r="C5351" s="80" t="n">
        <v>46052</v>
      </c>
      <c r="D5351" t="inlineStr">
        <is>
          <t>Perk-HLM-1</t>
        </is>
      </c>
      <c r="E5351" t="inlineStr">
        <is>
          <t>OverHeight Product Detected</t>
        </is>
      </c>
      <c r="F5351" t="n">
        <v>76</v>
      </c>
      <c r="G5351" t="n">
        <v>44.7083833333333</v>
      </c>
    </row>
    <row r="5352">
      <c r="A5352" t="inlineStr">
        <is>
          <t>Daily_Minor_Stops_2026_09_18.xlsx</t>
        </is>
      </c>
      <c r="B5352" t="inlineStr">
        <is>
          <t>Samridhi Perk Line</t>
        </is>
      </c>
      <c r="C5352" s="80" t="n">
        <v>46052</v>
      </c>
      <c r="D5352" t="inlineStr">
        <is>
          <t>Perk-HLM-2</t>
        </is>
      </c>
      <c r="E5352" t="inlineStr">
        <is>
          <t>Product jam detected at flow wrapper infeed</t>
        </is>
      </c>
      <c r="F5352" t="n">
        <v>56</v>
      </c>
      <c r="G5352" t="n">
        <v>35.8542</v>
      </c>
    </row>
    <row r="5353">
      <c r="A5353" t="inlineStr">
        <is>
          <t>Daily_Minor_Stops_2026_09_18.xlsx</t>
        </is>
      </c>
      <c r="B5353" t="inlineStr">
        <is>
          <t>Samridhi Perk Line</t>
        </is>
      </c>
      <c r="C5353" s="80" t="n">
        <v>46052</v>
      </c>
      <c r="D5353" t="inlineStr">
        <is>
          <t>Perk-HLM-2</t>
        </is>
      </c>
      <c r="E5353" t="inlineStr">
        <is>
          <t>OverHeight Product Detected</t>
        </is>
      </c>
      <c r="F5353" t="n">
        <v>41</v>
      </c>
      <c r="G5353" t="n">
        <v>39.2310833333333</v>
      </c>
    </row>
    <row r="5354">
      <c r="A5354" t="inlineStr">
        <is>
          <t>Daily_Minor_Stops_2026_09_18.xlsx</t>
        </is>
      </c>
      <c r="B5354" t="inlineStr">
        <is>
          <t>Samridhi Perk Line</t>
        </is>
      </c>
      <c r="C5354" s="80" t="n">
        <v>46052</v>
      </c>
      <c r="D5354" t="inlineStr">
        <is>
          <t>Perk-TTLi-1</t>
        </is>
      </c>
      <c r="E5354" t="inlineStr">
        <is>
          <t>LOD/PGR11: Train Reached Estop Distance</t>
        </is>
      </c>
      <c r="F5354" t="n">
        <v>10</v>
      </c>
      <c r="G5354" t="n">
        <v>2.97345</v>
      </c>
    </row>
    <row r="5355">
      <c r="A5355" t="inlineStr">
        <is>
          <t>Daily_Minor_Stops_2026_09_18.xlsx</t>
        </is>
      </c>
      <c r="B5355" t="inlineStr">
        <is>
          <t>Samridhi Perk Line</t>
        </is>
      </c>
      <c r="C5355" s="80" t="n">
        <v>46052</v>
      </c>
      <c r="D5355" t="inlineStr">
        <is>
          <t>Perk-TTLi-1</t>
        </is>
      </c>
      <c r="E5355" t="inlineStr">
        <is>
          <t>FOR/BP11: Hand Over Of Blank Failed</t>
        </is>
      </c>
      <c r="F5355" t="n">
        <v>32</v>
      </c>
      <c r="G5355" t="n">
        <v>16.6967166666667</v>
      </c>
    </row>
    <row r="5356">
      <c r="A5356" t="inlineStr">
        <is>
          <t>Daily_Minor_Stops_2026_09_18.xlsx</t>
        </is>
      </c>
      <c r="B5356" t="inlineStr">
        <is>
          <t>Samridhi Perk Line</t>
        </is>
      </c>
      <c r="C5356" s="80" t="n">
        <v>46052</v>
      </c>
      <c r="D5356" t="inlineStr">
        <is>
          <t>Perk-TTLi-2</t>
        </is>
      </c>
      <c r="E5356" t="inlineStr">
        <is>
          <t>LOD/EM: Emergency Stop HMI 11</t>
        </is>
      </c>
      <c r="F5356" t="n">
        <v>6</v>
      </c>
      <c r="G5356" t="n">
        <v>6.3131</v>
      </c>
    </row>
    <row r="5357">
      <c r="A5357" t="inlineStr">
        <is>
          <t>Daily_Minor_Stops_2026_09_18.xlsx</t>
        </is>
      </c>
      <c r="B5357" t="inlineStr">
        <is>
          <t>Samridhi Perk Line</t>
        </is>
      </c>
      <c r="C5357" s="80" t="n">
        <v>46052</v>
      </c>
      <c r="D5357" t="inlineStr">
        <is>
          <t>Perk-TTLi-2</t>
        </is>
      </c>
      <c r="E5357" t="inlineStr">
        <is>
          <t>FOR/BP11: Hand Over Of Blank Failed</t>
        </is>
      </c>
      <c r="F5357" t="n">
        <v>22</v>
      </c>
      <c r="G5357" t="n">
        <v>15.5004</v>
      </c>
    </row>
    <row r="5358">
      <c r="A5358" t="inlineStr">
        <is>
          <t>Daily_Minor_Stops_2026_09_18.xlsx</t>
        </is>
      </c>
      <c r="B5358" t="inlineStr">
        <is>
          <t>Samridhi Perk Line</t>
        </is>
      </c>
      <c r="C5358" s="80" t="n">
        <v>46052</v>
      </c>
      <c r="D5358" t="inlineStr">
        <is>
          <t>Perk-TTLi-3</t>
        </is>
      </c>
      <c r="E5358" t="inlineStr">
        <is>
          <t>FOR/FT11: Hand Over Failure Of Tray</t>
        </is>
      </c>
      <c r="F5358" t="n">
        <v>17</v>
      </c>
      <c r="G5358" t="n">
        <v>19.7806833333333</v>
      </c>
    </row>
    <row r="5359">
      <c r="A5359" t="inlineStr">
        <is>
          <t>Daily_Minor_Stops_2026_09_18.xlsx</t>
        </is>
      </c>
      <c r="B5359" t="inlineStr">
        <is>
          <t>Samridhi Perk Line</t>
        </is>
      </c>
      <c r="C5359" s="80" t="n">
        <v>46052</v>
      </c>
      <c r="D5359" t="inlineStr">
        <is>
          <t>Perk-TTLi-3</t>
        </is>
      </c>
      <c r="E5359" t="inlineStr">
        <is>
          <t>CLO/CT11: Axis1 Position Error</t>
        </is>
      </c>
      <c r="F5359" t="n">
        <v>13</v>
      </c>
      <c r="G5359" t="n">
        <v>35.0194833333333</v>
      </c>
    </row>
    <row r="5360">
      <c r="A5360" t="inlineStr">
        <is>
          <t>Daily_Minor_Stops_2026_09_18.xlsx</t>
        </is>
      </c>
      <c r="B5360" t="inlineStr">
        <is>
          <t>Samridhi Perk Line</t>
        </is>
      </c>
      <c r="C5360" s="80" t="n">
        <v>46052</v>
      </c>
      <c r="D5360" t="inlineStr">
        <is>
          <t>Perk-TTLi-4</t>
        </is>
      </c>
      <c r="E5360" t="inlineStr">
        <is>
          <t>LOD/FWV11: Position Trigger Sensor Fail</t>
        </is>
      </c>
      <c r="F5360" t="n">
        <v>3</v>
      </c>
      <c r="G5360" t="n">
        <v>1.3304</v>
      </c>
    </row>
    <row r="5361">
      <c r="A5361" t="inlineStr">
        <is>
          <t>Daily_Minor_Stops_2026_09_18.xlsx</t>
        </is>
      </c>
      <c r="B5361" t="inlineStr">
        <is>
          <t>Samridhi Perk Line</t>
        </is>
      </c>
      <c r="C5361" s="80" t="n">
        <v>46053</v>
      </c>
      <c r="D5361" t="inlineStr">
        <is>
          <t>Perk-HCM-1</t>
        </is>
      </c>
      <c r="E5361" t="inlineStr">
        <is>
          <t>HXX: Film Tracking Control Film</t>
        </is>
      </c>
      <c r="F5361" t="n">
        <v>35</v>
      </c>
      <c r="G5361" t="n">
        <v>18.4034</v>
      </c>
    </row>
    <row r="5362">
      <c r="A5362" t="inlineStr">
        <is>
          <t>Daily_Minor_Stops_2026_09_18.xlsx</t>
        </is>
      </c>
      <c r="B5362" t="inlineStr">
        <is>
          <t>Samridhi Perk Line</t>
        </is>
      </c>
      <c r="C5362" s="80" t="n">
        <v>46053</v>
      </c>
      <c r="D5362" t="inlineStr">
        <is>
          <t>Perk-HCM-1</t>
        </is>
      </c>
      <c r="E5362" t="inlineStr">
        <is>
          <t>FBX: Jam At Infeed</t>
        </is>
      </c>
      <c r="F5362" t="n">
        <v>41</v>
      </c>
      <c r="G5362" t="n">
        <v>22.2830333333333</v>
      </c>
    </row>
    <row r="5363">
      <c r="A5363" t="inlineStr">
        <is>
          <t>Daily_Minor_Stops_2026_09_18.xlsx</t>
        </is>
      </c>
      <c r="B5363" t="inlineStr">
        <is>
          <t>Samridhi Perk Line</t>
        </is>
      </c>
      <c r="C5363" s="80" t="n">
        <v>46053</v>
      </c>
      <c r="D5363" t="inlineStr">
        <is>
          <t>Perk-HCM-2</t>
        </is>
      </c>
      <c r="E5363" t="inlineStr">
        <is>
          <t>HXX: Film Is Broken</t>
        </is>
      </c>
      <c r="F5363" t="n">
        <v>12</v>
      </c>
      <c r="G5363" t="n">
        <v>15.09645</v>
      </c>
    </row>
    <row r="5364">
      <c r="A5364" t="inlineStr">
        <is>
          <t>Daily_Minor_Stops_2026_09_18.xlsx</t>
        </is>
      </c>
      <c r="B5364" t="inlineStr">
        <is>
          <t>Samridhi Perk Line</t>
        </is>
      </c>
      <c r="C5364" s="80" t="n">
        <v>46053</v>
      </c>
      <c r="D5364" t="inlineStr">
        <is>
          <t>Perk-HCM-2</t>
        </is>
      </c>
      <c r="E5364" t="inlineStr">
        <is>
          <t>FBX: Jam At Infeed</t>
        </is>
      </c>
      <c r="F5364" t="n">
        <v>14</v>
      </c>
      <c r="G5364" t="n">
        <v>11.5505333333333</v>
      </c>
    </row>
    <row r="5365">
      <c r="A5365" t="inlineStr">
        <is>
          <t>Daily_Minor_Stops_2026_09_18.xlsx</t>
        </is>
      </c>
      <c r="B5365" t="inlineStr">
        <is>
          <t>Samridhi Perk Line</t>
        </is>
      </c>
      <c r="C5365" s="80" t="n">
        <v>46053</v>
      </c>
      <c r="D5365" t="inlineStr">
        <is>
          <t>Perk-HCM-3</t>
        </is>
      </c>
      <c r="E5365" t="inlineStr">
        <is>
          <t>HXX: Infeed Rejection Consecutive</t>
        </is>
      </c>
      <c r="F5365" t="n">
        <v>38</v>
      </c>
      <c r="G5365" t="n">
        <v>23.7025333333333</v>
      </c>
    </row>
    <row r="5366">
      <c r="A5366" t="inlineStr">
        <is>
          <t>Daily_Minor_Stops_2026_09_18.xlsx</t>
        </is>
      </c>
      <c r="B5366" t="inlineStr">
        <is>
          <t>Samridhi Perk Line</t>
        </is>
      </c>
      <c r="C5366" s="80" t="n">
        <v>46053</v>
      </c>
      <c r="D5366" t="inlineStr">
        <is>
          <t>Perk-HCM-3</t>
        </is>
      </c>
      <c r="E5366" t="inlineStr">
        <is>
          <t>FBX: Overflow At Infeed</t>
        </is>
      </c>
      <c r="F5366" t="n">
        <v>39</v>
      </c>
      <c r="G5366" t="n">
        <v>21.7436333333333</v>
      </c>
    </row>
    <row r="5367">
      <c r="A5367" t="inlineStr">
        <is>
          <t>Daily_Minor_Stops_2026_09_18.xlsx</t>
        </is>
      </c>
      <c r="B5367" t="inlineStr">
        <is>
          <t>Samridhi Perk Line</t>
        </is>
      </c>
      <c r="C5367" s="80" t="n">
        <v>46053</v>
      </c>
      <c r="D5367" t="inlineStr">
        <is>
          <t>Perk-HCM-4</t>
        </is>
      </c>
      <c r="E5367" t="inlineStr">
        <is>
          <t>HXX: Infeed Rejection Consecutive</t>
        </is>
      </c>
      <c r="F5367" t="n">
        <v>68</v>
      </c>
      <c r="G5367" t="n">
        <v>48.3561333333333</v>
      </c>
    </row>
    <row r="5368">
      <c r="A5368" t="inlineStr">
        <is>
          <t>Daily_Minor_Stops_2026_09_18.xlsx</t>
        </is>
      </c>
      <c r="B5368" t="inlineStr">
        <is>
          <t>Samridhi Perk Line</t>
        </is>
      </c>
      <c r="C5368" s="80" t="n">
        <v>46053</v>
      </c>
      <c r="D5368" t="inlineStr">
        <is>
          <t>Perk-HCM-4</t>
        </is>
      </c>
      <c r="E5368" t="inlineStr">
        <is>
          <t>FBX: Jam At Infeed</t>
        </is>
      </c>
      <c r="F5368" t="n">
        <v>19</v>
      </c>
      <c r="G5368" t="n">
        <v>12.5993833333333</v>
      </c>
    </row>
    <row r="5369">
      <c r="A5369" t="inlineStr">
        <is>
          <t>Daily_Minor_Stops_2026_09_18.xlsx</t>
        </is>
      </c>
      <c r="B5369" t="inlineStr">
        <is>
          <t>Samridhi Perk Line</t>
        </is>
      </c>
      <c r="C5369" s="80" t="n">
        <v>46053</v>
      </c>
      <c r="D5369" t="inlineStr">
        <is>
          <t>Perk-HLM-1</t>
        </is>
      </c>
      <c r="E5369" t="inlineStr">
        <is>
          <t>Paper Out Of Register</t>
        </is>
      </c>
      <c r="F5369" t="n">
        <v>32</v>
      </c>
      <c r="G5369" t="n">
        <v>49.4145</v>
      </c>
    </row>
    <row r="5370">
      <c r="A5370" t="inlineStr">
        <is>
          <t>Daily_Minor_Stops_2026_09_18.xlsx</t>
        </is>
      </c>
      <c r="B5370" t="inlineStr">
        <is>
          <t>Samridhi Perk Line</t>
        </is>
      </c>
      <c r="C5370" s="80" t="n">
        <v>46053</v>
      </c>
      <c r="D5370" t="inlineStr">
        <is>
          <t>Perk-HLM-1</t>
        </is>
      </c>
      <c r="E5370" t="inlineStr">
        <is>
          <t>OverHeight Product Detected</t>
        </is>
      </c>
      <c r="F5370" t="n">
        <v>101</v>
      </c>
      <c r="G5370" t="n">
        <v>53.8286</v>
      </c>
    </row>
    <row r="5371">
      <c r="A5371" t="inlineStr">
        <is>
          <t>Daily_Minor_Stops_2026_09_18.xlsx</t>
        </is>
      </c>
      <c r="B5371" t="inlineStr">
        <is>
          <t>Samridhi Perk Line</t>
        </is>
      </c>
      <c r="C5371" s="80" t="n">
        <v>46053</v>
      </c>
      <c r="D5371" t="inlineStr">
        <is>
          <t>Perk-HLM-2</t>
        </is>
      </c>
      <c r="E5371" t="inlineStr">
        <is>
          <t>Product jam detected at flow wrapper infeed</t>
        </is>
      </c>
      <c r="F5371" t="n">
        <v>70</v>
      </c>
      <c r="G5371" t="n">
        <v>32.4382833333333</v>
      </c>
    </row>
    <row r="5372">
      <c r="A5372" t="inlineStr">
        <is>
          <t>Daily_Minor_Stops_2026_09_18.xlsx</t>
        </is>
      </c>
      <c r="B5372" t="inlineStr">
        <is>
          <t>Samridhi Perk Line</t>
        </is>
      </c>
      <c r="C5372" s="80" t="n">
        <v>46053</v>
      </c>
      <c r="D5372" t="inlineStr">
        <is>
          <t>Perk-HLM-2</t>
        </is>
      </c>
      <c r="E5372" t="inlineStr">
        <is>
          <t>OverHeight Product Detected</t>
        </is>
      </c>
      <c r="F5372" t="n">
        <v>41</v>
      </c>
      <c r="G5372" t="n">
        <v>22.3578166666667</v>
      </c>
    </row>
    <row r="5373">
      <c r="A5373" t="inlineStr">
        <is>
          <t>Daily_Minor_Stops_2026_09_18.xlsx</t>
        </is>
      </c>
      <c r="B5373" t="inlineStr">
        <is>
          <t>Samridhi Perk Line</t>
        </is>
      </c>
      <c r="C5373" s="80" t="n">
        <v>46053</v>
      </c>
      <c r="D5373" t="inlineStr">
        <is>
          <t>Perk-TTLi-1</t>
        </is>
      </c>
      <c r="E5373" t="inlineStr">
        <is>
          <t>FOR/BP11: Hand Over Of Blank Failed</t>
        </is>
      </c>
      <c r="F5373" t="n">
        <v>3</v>
      </c>
      <c r="G5373" t="n">
        <v>1.03948333333333</v>
      </c>
    </row>
    <row r="5374">
      <c r="A5374" t="inlineStr">
        <is>
          <t>Daily_Minor_Stops_2026_09_18.xlsx</t>
        </is>
      </c>
      <c r="B5374" t="inlineStr">
        <is>
          <t>Samridhi Perk Line</t>
        </is>
      </c>
      <c r="C5374" s="80" t="n">
        <v>46053</v>
      </c>
      <c r="D5374" t="inlineStr">
        <is>
          <t>Perk-TTLi-1</t>
        </is>
      </c>
      <c r="E5374" t="inlineStr">
        <is>
          <t>CLO/CT11: Axis1 Position Error</t>
        </is>
      </c>
      <c r="F5374" t="n">
        <v>5</v>
      </c>
      <c r="G5374" t="n">
        <v>4.244</v>
      </c>
    </row>
    <row r="5375">
      <c r="A5375" t="inlineStr">
        <is>
          <t>Daily_Minor_Stops_2026_09_18.xlsx</t>
        </is>
      </c>
      <c r="B5375" t="inlineStr">
        <is>
          <t>Samridhi Perk Line</t>
        </is>
      </c>
      <c r="C5375" s="80" t="n">
        <v>46053</v>
      </c>
      <c r="D5375" t="inlineStr">
        <is>
          <t>Perk-TTLi-2</t>
        </is>
      </c>
      <c r="E5375" t="inlineStr">
        <is>
          <t>FOR/BP11: Hand Over Of Blank Failed</t>
        </is>
      </c>
      <c r="F5375" t="n">
        <v>12</v>
      </c>
      <c r="G5375" t="n">
        <v>11.2566833333333</v>
      </c>
    </row>
    <row r="5376">
      <c r="A5376" t="inlineStr">
        <is>
          <t>Daily_Minor_Stops_2026_09_18.xlsx</t>
        </is>
      </c>
      <c r="B5376" t="inlineStr">
        <is>
          <t>Samridhi Perk Line</t>
        </is>
      </c>
      <c r="C5376" s="80" t="n">
        <v>46053</v>
      </c>
      <c r="D5376" t="inlineStr">
        <is>
          <t>Perk-TTLi-2</t>
        </is>
      </c>
      <c r="E5376" t="inlineStr">
        <is>
          <t>CLO/CT11: Axis1 Position Error</t>
        </is>
      </c>
      <c r="F5376" t="n">
        <v>5</v>
      </c>
      <c r="G5376" t="n">
        <v>10.7388</v>
      </c>
    </row>
    <row r="5377">
      <c r="A5377" t="inlineStr">
        <is>
          <t>Daily_Minor_Stops_2026_09_18.xlsx</t>
        </is>
      </c>
      <c r="B5377" t="inlineStr">
        <is>
          <t>Samridhi Perk Line</t>
        </is>
      </c>
      <c r="C5377" s="80" t="n">
        <v>46053</v>
      </c>
      <c r="D5377" t="inlineStr">
        <is>
          <t>Perk-TTLi-3</t>
        </is>
      </c>
      <c r="E5377" t="inlineStr">
        <is>
          <t>LOD/TGR11: Robot-Gripper Sensor Fault</t>
        </is>
      </c>
      <c r="F5377" t="n">
        <v>3</v>
      </c>
      <c r="G5377" t="n">
        <v>0.891816666666667</v>
      </c>
    </row>
    <row r="5378">
      <c r="A5378" t="inlineStr">
        <is>
          <t>Daily_Minor_Stops_2026_09_18.xlsx</t>
        </is>
      </c>
      <c r="B5378" t="inlineStr">
        <is>
          <t>Samridhi Perk Line</t>
        </is>
      </c>
      <c r="C5378" s="80" t="n">
        <v>46053</v>
      </c>
      <c r="D5378" t="inlineStr">
        <is>
          <t>Perk-TTLi-3</t>
        </is>
      </c>
      <c r="E5378" t="inlineStr">
        <is>
          <t>CLO/CT11: Axis1 Position Error</t>
        </is>
      </c>
      <c r="F5378" t="n">
        <v>3</v>
      </c>
      <c r="G5378" t="n">
        <v>5.09363333333333</v>
      </c>
    </row>
    <row r="5379">
      <c r="A5379" t="inlineStr">
        <is>
          <t>Daily_Minor_Stops_2026_09_18.xlsx</t>
        </is>
      </c>
      <c r="B5379" t="inlineStr">
        <is>
          <t>Samridhi Perk Line</t>
        </is>
      </c>
      <c r="C5379" s="80" t="n">
        <v>46053</v>
      </c>
      <c r="D5379" t="inlineStr">
        <is>
          <t>Perk-TTLi-4</t>
        </is>
      </c>
      <c r="E5379" t="inlineStr">
        <is>
          <t>LOD/FWV11: Position Trigger Sensor Fail</t>
        </is>
      </c>
      <c r="F5379" t="n">
        <v>2</v>
      </c>
      <c r="G5379" t="n">
        <v>1.8866</v>
      </c>
    </row>
    <row r="5380">
      <c r="A5380" t="inlineStr">
        <is>
          <t>Daily_Minor_Stops_2026_09_18.xlsx</t>
        </is>
      </c>
      <c r="B5380" t="inlineStr">
        <is>
          <t>Samridhi Perk Line</t>
        </is>
      </c>
      <c r="C5380" s="80" t="n">
        <v>46054</v>
      </c>
      <c r="D5380" t="inlineStr">
        <is>
          <t>Perk-HCM-1</t>
        </is>
      </c>
      <c r="E5380" t="inlineStr">
        <is>
          <t>HXX: Film Tracking Control Film</t>
        </is>
      </c>
      <c r="F5380" t="n">
        <v>33</v>
      </c>
      <c r="G5380" t="n">
        <v>30.2814833333333</v>
      </c>
    </row>
    <row r="5381">
      <c r="A5381" t="inlineStr">
        <is>
          <t>Daily_Minor_Stops_2026_09_18.xlsx</t>
        </is>
      </c>
      <c r="B5381" t="inlineStr">
        <is>
          <t>Samridhi Perk Line</t>
        </is>
      </c>
      <c r="C5381" s="80" t="n">
        <v>46054</v>
      </c>
      <c r="D5381" t="inlineStr">
        <is>
          <t>Perk-HCM-1</t>
        </is>
      </c>
      <c r="E5381" t="inlineStr">
        <is>
          <t>FBX: Jam At Infeed</t>
        </is>
      </c>
      <c r="F5381" t="n">
        <v>75</v>
      </c>
      <c r="G5381" t="n">
        <v>43.8224333333333</v>
      </c>
    </row>
    <row r="5382">
      <c r="A5382" t="inlineStr">
        <is>
          <t>Daily_Minor_Stops_2026_09_18.xlsx</t>
        </is>
      </c>
      <c r="B5382" t="inlineStr">
        <is>
          <t>Samridhi Perk Line</t>
        </is>
      </c>
      <c r="C5382" s="80" t="n">
        <v>46054</v>
      </c>
      <c r="D5382" t="inlineStr">
        <is>
          <t>Perk-HCM-2</t>
        </is>
      </c>
      <c r="E5382" t="inlineStr">
        <is>
          <t>HXX: Infeed Rejection Consecutive</t>
        </is>
      </c>
      <c r="F5382" t="n">
        <v>13</v>
      </c>
      <c r="G5382" t="n">
        <v>8.12153333333333</v>
      </c>
    </row>
    <row r="5383">
      <c r="A5383" t="inlineStr">
        <is>
          <t>Daily_Minor_Stops_2026_09_18.xlsx</t>
        </is>
      </c>
      <c r="B5383" t="inlineStr">
        <is>
          <t>Samridhi Perk Line</t>
        </is>
      </c>
      <c r="C5383" s="80" t="n">
        <v>46054</v>
      </c>
      <c r="D5383" t="inlineStr">
        <is>
          <t>Perk-HCM-2</t>
        </is>
      </c>
      <c r="E5383" t="inlineStr">
        <is>
          <t>FBX: Jam At Infeed</t>
        </is>
      </c>
      <c r="F5383" t="n">
        <v>29</v>
      </c>
      <c r="G5383" t="n">
        <v>13.03005</v>
      </c>
    </row>
    <row r="5384">
      <c r="A5384" t="inlineStr">
        <is>
          <t>Daily_Minor_Stops_2026_09_18.xlsx</t>
        </is>
      </c>
      <c r="B5384" t="inlineStr">
        <is>
          <t>Samridhi Perk Line</t>
        </is>
      </c>
      <c r="C5384" s="80" t="n">
        <v>46054</v>
      </c>
      <c r="D5384" t="inlineStr">
        <is>
          <t>Perk-HCM-3</t>
        </is>
      </c>
      <c r="E5384" t="inlineStr">
        <is>
          <t>HXX: Film Is Broken</t>
        </is>
      </c>
      <c r="F5384" t="n">
        <v>27</v>
      </c>
      <c r="G5384" t="n">
        <v>27.6473166666667</v>
      </c>
    </row>
    <row r="5385">
      <c r="A5385" t="inlineStr">
        <is>
          <t>Daily_Minor_Stops_2026_09_18.xlsx</t>
        </is>
      </c>
      <c r="B5385" t="inlineStr">
        <is>
          <t>Samridhi Perk Line</t>
        </is>
      </c>
      <c r="C5385" s="80" t="n">
        <v>46054</v>
      </c>
      <c r="D5385" t="inlineStr">
        <is>
          <t>Perk-HCM-3</t>
        </is>
      </c>
      <c r="E5385" t="inlineStr">
        <is>
          <t>FBX: Jam At Infeed</t>
        </is>
      </c>
      <c r="F5385" t="n">
        <v>63</v>
      </c>
      <c r="G5385" t="n">
        <v>35.55035</v>
      </c>
    </row>
    <row r="5386">
      <c r="A5386" t="inlineStr">
        <is>
          <t>Daily_Minor_Stops_2026_09_18.xlsx</t>
        </is>
      </c>
      <c r="B5386" t="inlineStr">
        <is>
          <t>Samridhi Perk Line</t>
        </is>
      </c>
      <c r="C5386" s="80" t="n">
        <v>46054</v>
      </c>
      <c r="D5386" t="inlineStr">
        <is>
          <t>Perk-HCM-4</t>
        </is>
      </c>
      <c r="E5386" t="inlineStr">
        <is>
          <t>HXX: Infeed Rejection Consecutive</t>
        </is>
      </c>
      <c r="F5386" t="n">
        <v>24</v>
      </c>
      <c r="G5386" t="n">
        <v>9.965083333333331</v>
      </c>
    </row>
    <row r="5387">
      <c r="A5387" t="inlineStr">
        <is>
          <t>Daily_Minor_Stops_2026_09_18.xlsx</t>
        </is>
      </c>
      <c r="B5387" t="inlineStr">
        <is>
          <t>Samridhi Perk Line</t>
        </is>
      </c>
      <c r="C5387" s="80" t="n">
        <v>46054</v>
      </c>
      <c r="D5387" t="inlineStr">
        <is>
          <t>Perk-HCM-4</t>
        </is>
      </c>
      <c r="E5387" t="inlineStr">
        <is>
          <t>FBX: Jam At Infeed</t>
        </is>
      </c>
      <c r="F5387" t="n">
        <v>26</v>
      </c>
      <c r="G5387" t="n">
        <v>9.71136666666667</v>
      </c>
    </row>
    <row r="5388">
      <c r="A5388" t="inlineStr">
        <is>
          <t>Daily_Minor_Stops_2026_09_18.xlsx</t>
        </is>
      </c>
      <c r="B5388" t="inlineStr">
        <is>
          <t>Samridhi Perk Line</t>
        </is>
      </c>
      <c r="C5388" s="80" t="n">
        <v>46054</v>
      </c>
      <c r="D5388" t="inlineStr">
        <is>
          <t>Perk-HLM-1</t>
        </is>
      </c>
      <c r="E5388" t="inlineStr">
        <is>
          <t>Product jam detected at flow wrapper infeed</t>
        </is>
      </c>
      <c r="F5388" t="n">
        <v>20</v>
      </c>
      <c r="G5388" t="n">
        <v>14.61935</v>
      </c>
    </row>
    <row r="5389">
      <c r="A5389" t="inlineStr">
        <is>
          <t>Daily_Minor_Stops_2026_09_18.xlsx</t>
        </is>
      </c>
      <c r="B5389" t="inlineStr">
        <is>
          <t>Samridhi Perk Line</t>
        </is>
      </c>
      <c r="C5389" s="80" t="n">
        <v>46054</v>
      </c>
      <c r="D5389" t="inlineStr">
        <is>
          <t>Perk-HLM-1</t>
        </is>
      </c>
      <c r="E5389" t="inlineStr">
        <is>
          <t>OverHeight Product Detected</t>
        </is>
      </c>
      <c r="F5389" t="n">
        <v>76</v>
      </c>
      <c r="G5389" t="n">
        <v>58.0667833333333</v>
      </c>
    </row>
    <row r="5390">
      <c r="A5390" t="inlineStr">
        <is>
          <t>Daily_Minor_Stops_2026_09_18.xlsx</t>
        </is>
      </c>
      <c r="B5390" t="inlineStr">
        <is>
          <t>Samridhi Perk Line</t>
        </is>
      </c>
      <c r="C5390" s="80" t="n">
        <v>46054</v>
      </c>
      <c r="D5390" t="inlineStr">
        <is>
          <t>Perk-HLM-2</t>
        </is>
      </c>
      <c r="E5390" t="inlineStr">
        <is>
          <t>Wrapper End Crimp Jam</t>
        </is>
      </c>
      <c r="F5390" t="n">
        <v>48</v>
      </c>
      <c r="G5390" t="n">
        <v>84.59026666666669</v>
      </c>
    </row>
    <row r="5391">
      <c r="A5391" t="inlineStr">
        <is>
          <t>Daily_Minor_Stops_2026_09_18.xlsx</t>
        </is>
      </c>
      <c r="B5391" t="inlineStr">
        <is>
          <t>Samridhi Perk Line</t>
        </is>
      </c>
      <c r="C5391" s="80" t="n">
        <v>46054</v>
      </c>
      <c r="D5391" t="inlineStr">
        <is>
          <t>Perk-HLM-2</t>
        </is>
      </c>
      <c r="E5391" t="inlineStr">
        <is>
          <t>OverHeight Product Detected</t>
        </is>
      </c>
      <c r="F5391" t="n">
        <v>58</v>
      </c>
      <c r="G5391" t="n">
        <v>57.78785</v>
      </c>
    </row>
    <row r="5392">
      <c r="A5392" t="inlineStr">
        <is>
          <t>Daily_Minor_Stops_2026_09_18.xlsx</t>
        </is>
      </c>
      <c r="B5392" t="inlineStr">
        <is>
          <t>Samridhi Perk Line</t>
        </is>
      </c>
      <c r="C5392" s="80" t="n">
        <v>46054</v>
      </c>
      <c r="D5392" t="inlineStr">
        <is>
          <t>Perk-TTLi-1</t>
        </is>
      </c>
      <c r="E5392" t="inlineStr">
        <is>
          <t>LOD/TGR11: Robot-Gripper Sensor Fault</t>
        </is>
      </c>
      <c r="F5392" t="n">
        <v>3</v>
      </c>
      <c r="G5392" t="n">
        <v>1.58711666666667</v>
      </c>
    </row>
    <row r="5393">
      <c r="A5393" t="inlineStr">
        <is>
          <t>Daily_Minor_Stops_2026_09_18.xlsx</t>
        </is>
      </c>
      <c r="B5393" t="inlineStr">
        <is>
          <t>Samridhi Perk Line</t>
        </is>
      </c>
      <c r="C5393" s="80" t="n">
        <v>46054</v>
      </c>
      <c r="D5393" t="inlineStr">
        <is>
          <t>Perk-TTLi-1</t>
        </is>
      </c>
      <c r="E5393" t="inlineStr">
        <is>
          <t>FOR/BP11: Hand Over Of Blank Failed</t>
        </is>
      </c>
      <c r="F5393" t="n">
        <v>3</v>
      </c>
      <c r="G5393" t="n">
        <v>0.7081333333333329</v>
      </c>
    </row>
    <row r="5394">
      <c r="A5394" t="inlineStr">
        <is>
          <t>Daily_Minor_Stops_2026_09_18.xlsx</t>
        </is>
      </c>
      <c r="B5394" t="inlineStr">
        <is>
          <t>Samridhi Perk Line</t>
        </is>
      </c>
      <c r="C5394" s="80" t="n">
        <v>46054</v>
      </c>
      <c r="D5394" t="inlineStr">
        <is>
          <t>Perk-TTLi-2</t>
        </is>
      </c>
      <c r="E5394" t="inlineStr">
        <is>
          <t>FOR/BP11: Hand Over Of Blank Failed</t>
        </is>
      </c>
      <c r="F5394" t="n">
        <v>12</v>
      </c>
      <c r="G5394" t="n">
        <v>7.37535</v>
      </c>
    </row>
    <row r="5395">
      <c r="A5395" t="inlineStr">
        <is>
          <t>Daily_Minor_Stops_2026_09_18.xlsx</t>
        </is>
      </c>
      <c r="B5395" t="inlineStr">
        <is>
          <t>Samridhi Perk Line</t>
        </is>
      </c>
      <c r="C5395" s="80" t="n">
        <v>46054</v>
      </c>
      <c r="D5395" t="inlineStr">
        <is>
          <t>Perk-TTLi-2</t>
        </is>
      </c>
      <c r="E5395" t="inlineStr">
        <is>
          <t>CLO/CT11: Axis1 Position Error</t>
        </is>
      </c>
      <c r="F5395" t="n">
        <v>12</v>
      </c>
      <c r="G5395" t="n">
        <v>39.54285</v>
      </c>
    </row>
    <row r="5396">
      <c r="A5396" t="inlineStr">
        <is>
          <t>Daily_Minor_Stops_2026_09_18.xlsx</t>
        </is>
      </c>
      <c r="B5396" t="inlineStr">
        <is>
          <t>Samridhi Perk Line</t>
        </is>
      </c>
      <c r="C5396" s="80" t="n">
        <v>46054</v>
      </c>
      <c r="D5396" t="inlineStr">
        <is>
          <t>Perk-TTLi-3</t>
        </is>
      </c>
      <c r="E5396" t="inlineStr">
        <is>
          <t>FOR/BP11: Hand Over Of Blank Failed</t>
        </is>
      </c>
      <c r="F5396" t="n">
        <v>1</v>
      </c>
      <c r="G5396" t="n">
        <v>1.37955</v>
      </c>
    </row>
    <row r="5397">
      <c r="A5397" t="inlineStr">
        <is>
          <t>Daily_Minor_Stops_2026_09_18.xlsx</t>
        </is>
      </c>
      <c r="B5397" t="inlineStr">
        <is>
          <t>Samridhi Perk Line</t>
        </is>
      </c>
      <c r="C5397" s="80" t="n">
        <v>46055</v>
      </c>
      <c r="D5397" t="inlineStr">
        <is>
          <t>Perk-HCM-1</t>
        </is>
      </c>
      <c r="E5397" t="inlineStr">
        <is>
          <t>HXX: Film Tracking Control Film</t>
        </is>
      </c>
      <c r="F5397" t="n">
        <v>53</v>
      </c>
      <c r="G5397" t="n">
        <v>25.0902</v>
      </c>
    </row>
    <row r="5398">
      <c r="A5398" t="inlineStr">
        <is>
          <t>Daily_Minor_Stops_2026_09_18.xlsx</t>
        </is>
      </c>
      <c r="B5398" t="inlineStr">
        <is>
          <t>Samridhi Perk Line</t>
        </is>
      </c>
      <c r="C5398" s="80" t="n">
        <v>46055</v>
      </c>
      <c r="D5398" t="inlineStr">
        <is>
          <t>Perk-HCM-1</t>
        </is>
      </c>
      <c r="E5398" t="inlineStr">
        <is>
          <t>FBX: Jam At Infeed</t>
        </is>
      </c>
      <c r="F5398" t="n">
        <v>53</v>
      </c>
      <c r="G5398" t="n">
        <v>18.51885</v>
      </c>
    </row>
    <row r="5399">
      <c r="A5399" t="inlineStr">
        <is>
          <t>Daily_Minor_Stops_2026_09_18.xlsx</t>
        </is>
      </c>
      <c r="B5399" t="inlineStr">
        <is>
          <t>Samridhi Perk Line</t>
        </is>
      </c>
      <c r="C5399" s="80" t="n">
        <v>46055</v>
      </c>
      <c r="D5399" t="inlineStr">
        <is>
          <t>Perk-HCM-2</t>
        </is>
      </c>
      <c r="E5399" t="inlineStr">
        <is>
          <t>FBX: Overflow At Infeed</t>
        </is>
      </c>
      <c r="F5399" t="n">
        <v>9</v>
      </c>
      <c r="G5399" t="n">
        <v>4.08273333333333</v>
      </c>
    </row>
    <row r="5400">
      <c r="A5400" t="inlineStr">
        <is>
          <t>Daily_Minor_Stops_2026_09_18.xlsx</t>
        </is>
      </c>
      <c r="B5400" t="inlineStr">
        <is>
          <t>Samridhi Perk Line</t>
        </is>
      </c>
      <c r="C5400" s="80" t="n">
        <v>46055</v>
      </c>
      <c r="D5400" t="inlineStr">
        <is>
          <t>Perk-HCM-2</t>
        </is>
      </c>
      <c r="E5400" t="inlineStr">
        <is>
          <t>FBX: Jam At Infeed</t>
        </is>
      </c>
      <c r="F5400" t="n">
        <v>29</v>
      </c>
      <c r="G5400" t="n">
        <v>13.4478833333333</v>
      </c>
    </row>
    <row r="5401">
      <c r="A5401" t="inlineStr">
        <is>
          <t>Daily_Minor_Stops_2026_09_18.xlsx</t>
        </is>
      </c>
      <c r="B5401" t="inlineStr">
        <is>
          <t>Samridhi Perk Line</t>
        </is>
      </c>
      <c r="C5401" s="80" t="n">
        <v>46055</v>
      </c>
      <c r="D5401" t="inlineStr">
        <is>
          <t>Perk-HCM-3</t>
        </is>
      </c>
      <c r="E5401" t="inlineStr">
        <is>
          <t>FBX: Overflow At Infeed</t>
        </is>
      </c>
      <c r="F5401" t="n">
        <v>31</v>
      </c>
      <c r="G5401" t="n">
        <v>16.06245</v>
      </c>
    </row>
    <row r="5402">
      <c r="A5402" t="inlineStr">
        <is>
          <t>Daily_Minor_Stops_2026_09_18.xlsx</t>
        </is>
      </c>
      <c r="B5402" t="inlineStr">
        <is>
          <t>Samridhi Perk Line</t>
        </is>
      </c>
      <c r="C5402" s="80" t="n">
        <v>46055</v>
      </c>
      <c r="D5402" t="inlineStr">
        <is>
          <t>Perk-HCM-3</t>
        </is>
      </c>
      <c r="E5402" t="inlineStr">
        <is>
          <t>FBX: Jam At Infeed</t>
        </is>
      </c>
      <c r="F5402" t="n">
        <v>38</v>
      </c>
      <c r="G5402" t="n">
        <v>610.61265</v>
      </c>
    </row>
    <row r="5403">
      <c r="A5403" t="inlineStr">
        <is>
          <t>Daily_Minor_Stops_2026_09_18.xlsx</t>
        </is>
      </c>
      <c r="B5403" t="inlineStr">
        <is>
          <t>Samridhi Perk Line</t>
        </is>
      </c>
      <c r="C5403" s="80" t="n">
        <v>46055</v>
      </c>
      <c r="D5403" t="inlineStr">
        <is>
          <t>Perk-HCM-4</t>
        </is>
      </c>
      <c r="E5403" t="inlineStr">
        <is>
          <t>HXX: Infeed Rejection Consecutive</t>
        </is>
      </c>
      <c r="F5403" t="n">
        <v>14</v>
      </c>
      <c r="G5403" t="n">
        <v>7.57513333333333</v>
      </c>
    </row>
    <row r="5404">
      <c r="A5404" t="inlineStr">
        <is>
          <t>Daily_Minor_Stops_2026_09_18.xlsx</t>
        </is>
      </c>
      <c r="B5404" t="inlineStr">
        <is>
          <t>Samridhi Perk Line</t>
        </is>
      </c>
      <c r="C5404" s="80" t="n">
        <v>46055</v>
      </c>
      <c r="D5404" t="inlineStr">
        <is>
          <t>Perk-HCM-4</t>
        </is>
      </c>
      <c r="E5404" t="inlineStr">
        <is>
          <t>FBX: Jam At Infeed</t>
        </is>
      </c>
      <c r="F5404" t="n">
        <v>13</v>
      </c>
      <c r="G5404" t="n">
        <v>9.20608333333333</v>
      </c>
    </row>
    <row r="5405">
      <c r="A5405" t="inlineStr">
        <is>
          <t>Daily_Minor_Stops_2026_09_18.xlsx</t>
        </is>
      </c>
      <c r="B5405" t="inlineStr">
        <is>
          <t>Samridhi Perk Line</t>
        </is>
      </c>
      <c r="C5405" s="80" t="n">
        <v>46055</v>
      </c>
      <c r="D5405" t="inlineStr">
        <is>
          <t>Perk-HLM-1</t>
        </is>
      </c>
      <c r="E5405" t="inlineStr">
        <is>
          <t>Wrapper main guard open FW-01</t>
        </is>
      </c>
      <c r="F5405" t="n">
        <v>11</v>
      </c>
      <c r="G5405" t="n">
        <v>7.68251666666667</v>
      </c>
    </row>
    <row r="5406">
      <c r="A5406" t="inlineStr">
        <is>
          <t>Daily_Minor_Stops_2026_09_18.xlsx</t>
        </is>
      </c>
      <c r="B5406" t="inlineStr">
        <is>
          <t>Samridhi Perk Line</t>
        </is>
      </c>
      <c r="C5406" s="80" t="n">
        <v>46055</v>
      </c>
      <c r="D5406" t="inlineStr">
        <is>
          <t>Perk-HLM-1</t>
        </is>
      </c>
      <c r="E5406" t="inlineStr">
        <is>
          <t>Product jam detected at flow wrapper infeed</t>
        </is>
      </c>
      <c r="F5406" t="n">
        <v>26</v>
      </c>
      <c r="G5406" t="n">
        <v>17.9185833333333</v>
      </c>
    </row>
    <row r="5407">
      <c r="A5407" t="inlineStr">
        <is>
          <t>Daily_Minor_Stops_2026_09_18.xlsx</t>
        </is>
      </c>
      <c r="B5407" t="inlineStr">
        <is>
          <t>Samridhi Perk Line</t>
        </is>
      </c>
      <c r="C5407" s="80" t="n">
        <v>46055</v>
      </c>
      <c r="D5407" t="inlineStr">
        <is>
          <t>Perk-HLM-2</t>
        </is>
      </c>
      <c r="E5407" t="inlineStr">
        <is>
          <t>Product jam detected at flow wrapper infeed</t>
        </is>
      </c>
      <c r="F5407" t="n">
        <v>49</v>
      </c>
      <c r="G5407" t="n">
        <v>39.4678166666667</v>
      </c>
    </row>
    <row r="5408">
      <c r="A5408" t="inlineStr">
        <is>
          <t>Daily_Minor_Stops_2026_09_18.xlsx</t>
        </is>
      </c>
      <c r="B5408" t="inlineStr">
        <is>
          <t>Samridhi Perk Line</t>
        </is>
      </c>
      <c r="C5408" s="80" t="n">
        <v>46055</v>
      </c>
      <c r="D5408" t="inlineStr">
        <is>
          <t>Perk-HLM-2</t>
        </is>
      </c>
      <c r="E5408" t="inlineStr">
        <is>
          <t>OverHeight Product Detected</t>
        </is>
      </c>
      <c r="F5408" t="n">
        <v>57</v>
      </c>
      <c r="G5408" t="n">
        <v>66.8874666666667</v>
      </c>
    </row>
    <row r="5409">
      <c r="A5409" t="inlineStr">
        <is>
          <t>Daily_Minor_Stops_2026_09_18.xlsx</t>
        </is>
      </c>
      <c r="B5409" t="inlineStr">
        <is>
          <t>Samridhi Perk Line</t>
        </is>
      </c>
      <c r="C5409" s="80" t="n">
        <v>46055</v>
      </c>
      <c r="D5409" t="inlineStr">
        <is>
          <t>Perk-TTLi-1</t>
        </is>
      </c>
      <c r="E5409" t="inlineStr">
        <is>
          <t>LOD/HXX11: Upstream Machine Not Homed</t>
        </is>
      </c>
      <c r="F5409" t="n">
        <v>4</v>
      </c>
      <c r="G5409" t="n">
        <v>59.0254333333333</v>
      </c>
    </row>
    <row r="5410">
      <c r="A5410" t="inlineStr">
        <is>
          <t>Daily_Minor_Stops_2026_09_18.xlsx</t>
        </is>
      </c>
      <c r="B5410" t="inlineStr">
        <is>
          <t>Samridhi Perk Line</t>
        </is>
      </c>
      <c r="C5410" s="80" t="n">
        <v>46055</v>
      </c>
      <c r="D5410" t="inlineStr">
        <is>
          <t>Perk-TTLi-1</t>
        </is>
      </c>
      <c r="E5410" t="inlineStr">
        <is>
          <t>FOR/SAF: Safety Circuit Not Ready</t>
        </is>
      </c>
      <c r="F5410" t="n">
        <v>3</v>
      </c>
      <c r="G5410" t="n">
        <v>28.1281166666667</v>
      </c>
    </row>
    <row r="5411">
      <c r="A5411" t="inlineStr">
        <is>
          <t>Daily_Minor_Stops_2026_09_18.xlsx</t>
        </is>
      </c>
      <c r="B5411" t="inlineStr">
        <is>
          <t>Samridhi Perk Line</t>
        </is>
      </c>
      <c r="C5411" s="80" t="n">
        <v>46055</v>
      </c>
      <c r="D5411" t="inlineStr">
        <is>
          <t>Perk-TTLi-2</t>
        </is>
      </c>
      <c r="E5411" t="inlineStr">
        <is>
          <t>LOD/TGR11: Robot-Gripper Sensor Fault</t>
        </is>
      </c>
      <c r="F5411" t="n">
        <v>2</v>
      </c>
      <c r="G5411" t="n">
        <v>0.144133333333333</v>
      </c>
    </row>
    <row r="5412">
      <c r="A5412" t="inlineStr">
        <is>
          <t>Daily_Minor_Stops_2026_09_18.xlsx</t>
        </is>
      </c>
      <c r="B5412" t="inlineStr">
        <is>
          <t>Samridhi Perk Line</t>
        </is>
      </c>
      <c r="C5412" s="80" t="n">
        <v>46055</v>
      </c>
      <c r="D5412" t="inlineStr">
        <is>
          <t>Perk-TTLi-2</t>
        </is>
      </c>
      <c r="E5412" t="inlineStr">
        <is>
          <t>FOR/BP11: Hand Over Of Blank Failed</t>
        </is>
      </c>
      <c r="F5412" t="n">
        <v>8</v>
      </c>
      <c r="G5412" t="n">
        <v>5.64291666666667</v>
      </c>
    </row>
    <row r="5413">
      <c r="A5413" t="inlineStr">
        <is>
          <t>Daily_Minor_Stops_2026_09_18.xlsx</t>
        </is>
      </c>
      <c r="B5413" t="inlineStr">
        <is>
          <t>Samridhi Perk Line</t>
        </is>
      </c>
      <c r="C5413" s="80" t="n">
        <v>46055</v>
      </c>
      <c r="D5413" t="inlineStr">
        <is>
          <t>Perk-TTLi-3</t>
        </is>
      </c>
      <c r="E5413" t="inlineStr">
        <is>
          <t>FOR/FT11: Hand Over Failure Of Tray</t>
        </is>
      </c>
      <c r="F5413" t="n">
        <v>3</v>
      </c>
      <c r="G5413" t="n">
        <v>1.72056666666667</v>
      </c>
    </row>
    <row r="5414">
      <c r="A5414" t="inlineStr">
        <is>
          <t>Daily_Minor_Stops_2026_09_18.xlsx</t>
        </is>
      </c>
      <c r="B5414" t="inlineStr">
        <is>
          <t>Samridhi Perk Line</t>
        </is>
      </c>
      <c r="C5414" s="80" t="n">
        <v>46055</v>
      </c>
      <c r="D5414" t="inlineStr">
        <is>
          <t>Perk-TTLi-3</t>
        </is>
      </c>
      <c r="E5414" t="inlineStr">
        <is>
          <t>CLO/CT11: Axis1 Position Error</t>
        </is>
      </c>
      <c r="F5414" t="n">
        <v>6</v>
      </c>
      <c r="G5414" t="n">
        <v>12.8260333333333</v>
      </c>
    </row>
    <row r="5415">
      <c r="A5415" t="inlineStr">
        <is>
          <t>Daily_Minor_Stops_2026_09_18.xlsx</t>
        </is>
      </c>
      <c r="B5415" t="inlineStr">
        <is>
          <t>Samridhi Perk Line</t>
        </is>
      </c>
      <c r="C5415" s="80" t="n">
        <v>46055</v>
      </c>
      <c r="D5415" t="inlineStr">
        <is>
          <t>Perk-TTLi-4</t>
        </is>
      </c>
      <c r="E5415" t="inlineStr">
        <is>
          <t>LOD/FWV11: Position Trigger Sensor Fail</t>
        </is>
      </c>
      <c r="F5415" t="n">
        <v>2</v>
      </c>
      <c r="G5415" t="n">
        <v>0.310466666666667</v>
      </c>
    </row>
    <row r="5416">
      <c r="A5416" t="inlineStr">
        <is>
          <t>Daily_Minor_Stops_2026_09_18.xlsx</t>
        </is>
      </c>
      <c r="B5416" t="inlineStr">
        <is>
          <t>Samridhi Perk Line</t>
        </is>
      </c>
      <c r="C5416" s="80" t="n">
        <v>46056</v>
      </c>
      <c r="D5416" t="inlineStr">
        <is>
          <t>Perk-HCM-1</t>
        </is>
      </c>
      <c r="E5416" t="inlineStr">
        <is>
          <t>HXX: Film Tracking Control Film</t>
        </is>
      </c>
      <c r="F5416" t="n">
        <v>117</v>
      </c>
      <c r="G5416" t="n">
        <v>82.0682833333334</v>
      </c>
    </row>
    <row r="5417">
      <c r="A5417" t="inlineStr">
        <is>
          <t>Daily_Minor_Stops_2026_09_18.xlsx</t>
        </is>
      </c>
      <c r="B5417" t="inlineStr">
        <is>
          <t>Samridhi Perk Line</t>
        </is>
      </c>
      <c r="C5417" s="80" t="n">
        <v>46056</v>
      </c>
      <c r="D5417" t="inlineStr">
        <is>
          <t>Perk-HCM-1</t>
        </is>
      </c>
      <c r="E5417" t="inlineStr">
        <is>
          <t>FBX: Jam At Infeed</t>
        </is>
      </c>
      <c r="F5417" t="n">
        <v>35</v>
      </c>
      <c r="G5417" t="n">
        <v>10.1206166666667</v>
      </c>
    </row>
    <row r="5418">
      <c r="A5418" t="inlineStr">
        <is>
          <t>Daily_Minor_Stops_2026_09_18.xlsx</t>
        </is>
      </c>
      <c r="B5418" t="inlineStr">
        <is>
          <t>Samridhi Perk Line</t>
        </is>
      </c>
      <c r="C5418" s="80" t="n">
        <v>46056</v>
      </c>
      <c r="D5418" t="inlineStr">
        <is>
          <t>Perk-HCM-2</t>
        </is>
      </c>
      <c r="E5418" t="inlineStr">
        <is>
          <t>FBX: Overflow At Infeed</t>
        </is>
      </c>
      <c r="F5418" t="n">
        <v>27</v>
      </c>
      <c r="G5418" t="n">
        <v>10.8506833333333</v>
      </c>
    </row>
    <row r="5419">
      <c r="A5419" t="inlineStr">
        <is>
          <t>Daily_Minor_Stops_2026_09_18.xlsx</t>
        </is>
      </c>
      <c r="B5419" t="inlineStr">
        <is>
          <t>Samridhi Perk Line</t>
        </is>
      </c>
      <c r="C5419" s="80" t="n">
        <v>46056</v>
      </c>
      <c r="D5419" t="inlineStr">
        <is>
          <t>Perk-HCM-2</t>
        </is>
      </c>
      <c r="E5419" t="inlineStr">
        <is>
          <t>FBX: Jam At Infeed</t>
        </is>
      </c>
      <c r="F5419" t="n">
        <v>63</v>
      </c>
      <c r="G5419" t="n">
        <v>34.4394166666667</v>
      </c>
    </row>
    <row r="5420">
      <c r="A5420" t="inlineStr">
        <is>
          <t>Daily_Minor_Stops_2026_09_18.xlsx</t>
        </is>
      </c>
      <c r="B5420" t="inlineStr">
        <is>
          <t>Samridhi Perk Line</t>
        </is>
      </c>
      <c r="C5420" s="80" t="n">
        <v>46056</v>
      </c>
      <c r="D5420" t="inlineStr">
        <is>
          <t>Perk-HCM-3</t>
        </is>
      </c>
      <c r="E5420" t="inlineStr">
        <is>
          <t>HXX: Infeed Rejection Consecutive</t>
        </is>
      </c>
      <c r="F5420" t="n">
        <v>39</v>
      </c>
      <c r="G5420" t="n">
        <v>16.5434166666667</v>
      </c>
    </row>
    <row r="5421">
      <c r="A5421" t="inlineStr">
        <is>
          <t>Daily_Minor_Stops_2026_09_18.xlsx</t>
        </is>
      </c>
      <c r="B5421" t="inlineStr">
        <is>
          <t>Samridhi Perk Line</t>
        </is>
      </c>
      <c r="C5421" s="80" t="n">
        <v>46056</v>
      </c>
      <c r="D5421" t="inlineStr">
        <is>
          <t>Perk-HCM-3</t>
        </is>
      </c>
      <c r="E5421" t="inlineStr">
        <is>
          <t>FBX: Overflow At Infeed</t>
        </is>
      </c>
      <c r="F5421" t="n">
        <v>43</v>
      </c>
      <c r="G5421" t="n">
        <v>23.6625833333333</v>
      </c>
    </row>
    <row r="5422">
      <c r="A5422" t="inlineStr">
        <is>
          <t>Daily_Minor_Stops_2026_09_18.xlsx</t>
        </is>
      </c>
      <c r="B5422" t="inlineStr">
        <is>
          <t>Samridhi Perk Line</t>
        </is>
      </c>
      <c r="C5422" s="80" t="n">
        <v>46056</v>
      </c>
      <c r="D5422" t="inlineStr">
        <is>
          <t>Perk-HCM-4</t>
        </is>
      </c>
      <c r="E5422" t="inlineStr">
        <is>
          <t>HXX: Infeed Rejection Consecutive</t>
        </is>
      </c>
      <c r="F5422" t="n">
        <v>37</v>
      </c>
      <c r="G5422" t="n">
        <v>20.8745833333333</v>
      </c>
    </row>
    <row r="5423">
      <c r="A5423" t="inlineStr">
        <is>
          <t>Daily_Minor_Stops_2026_09_18.xlsx</t>
        </is>
      </c>
      <c r="B5423" t="inlineStr">
        <is>
          <t>Samridhi Perk Line</t>
        </is>
      </c>
      <c r="C5423" s="80" t="n">
        <v>46056</v>
      </c>
      <c r="D5423" t="inlineStr">
        <is>
          <t>Perk-HCM-4</t>
        </is>
      </c>
      <c r="E5423" t="inlineStr">
        <is>
          <t>FBX: Jam At Infeed</t>
        </is>
      </c>
      <c r="F5423" t="n">
        <v>25</v>
      </c>
      <c r="G5423" t="n">
        <v>10.4317166666667</v>
      </c>
    </row>
    <row r="5424">
      <c r="A5424" t="inlineStr">
        <is>
          <t>Daily_Minor_Stops_2026_09_18.xlsx</t>
        </is>
      </c>
      <c r="B5424" t="inlineStr">
        <is>
          <t>Samridhi Perk Line</t>
        </is>
      </c>
      <c r="C5424" s="80" t="n">
        <v>46056</v>
      </c>
      <c r="D5424" t="inlineStr">
        <is>
          <t>Perk-HLM-1</t>
        </is>
      </c>
      <c r="E5424" t="inlineStr">
        <is>
          <t>Product jam detected at flow wrapper infeed</t>
        </is>
      </c>
      <c r="F5424" t="n">
        <v>29</v>
      </c>
      <c r="G5424" t="n">
        <v>16.8685</v>
      </c>
    </row>
    <row r="5425">
      <c r="A5425" t="inlineStr">
        <is>
          <t>Daily_Minor_Stops_2026_09_18.xlsx</t>
        </is>
      </c>
      <c r="B5425" t="inlineStr">
        <is>
          <t>Samridhi Perk Line</t>
        </is>
      </c>
      <c r="C5425" s="80" t="n">
        <v>46056</v>
      </c>
      <c r="D5425" t="inlineStr">
        <is>
          <t>Perk-HLM-1</t>
        </is>
      </c>
      <c r="E5425" t="inlineStr">
        <is>
          <t>OverHeight Product Detected</t>
        </is>
      </c>
      <c r="F5425" t="n">
        <v>22</v>
      </c>
      <c r="G5425" t="n">
        <v>16.26995</v>
      </c>
    </row>
    <row r="5426">
      <c r="A5426" t="inlineStr">
        <is>
          <t>Daily_Minor_Stops_2026_09_18.xlsx</t>
        </is>
      </c>
      <c r="B5426" t="inlineStr">
        <is>
          <t>Samridhi Perk Line</t>
        </is>
      </c>
      <c r="C5426" s="80" t="n">
        <v>46056</v>
      </c>
      <c r="D5426" t="inlineStr">
        <is>
          <t>Perk-HLM-2</t>
        </is>
      </c>
      <c r="E5426" t="inlineStr">
        <is>
          <t>Product jam detected at flow wrapper infeed</t>
        </is>
      </c>
      <c r="F5426" t="n">
        <v>53</v>
      </c>
      <c r="G5426" t="n">
        <v>38.4337166666667</v>
      </c>
    </row>
    <row r="5427">
      <c r="A5427" t="inlineStr">
        <is>
          <t>Daily_Minor_Stops_2026_09_18.xlsx</t>
        </is>
      </c>
      <c r="B5427" t="inlineStr">
        <is>
          <t>Samridhi Perk Line</t>
        </is>
      </c>
      <c r="C5427" s="80" t="n">
        <v>46056</v>
      </c>
      <c r="D5427" t="inlineStr">
        <is>
          <t>Perk-HLM-2</t>
        </is>
      </c>
      <c r="E5427" t="inlineStr">
        <is>
          <t>OverHeight Product Detected</t>
        </is>
      </c>
      <c r="F5427" t="n">
        <v>109</v>
      </c>
      <c r="G5427" t="n">
        <v>68.3780166666667</v>
      </c>
    </row>
    <row r="5428">
      <c r="A5428" t="inlineStr">
        <is>
          <t>Daily_Minor_Stops_2026_09_18.xlsx</t>
        </is>
      </c>
      <c r="B5428" t="inlineStr">
        <is>
          <t>Samridhi Perk Line</t>
        </is>
      </c>
      <c r="C5428" s="80" t="n">
        <v>46056</v>
      </c>
      <c r="D5428" t="inlineStr">
        <is>
          <t>Perk-TTLi-1</t>
        </is>
      </c>
      <c r="E5428" t="inlineStr">
        <is>
          <t>FOR/BP11: Hand Over Of Blank Failed</t>
        </is>
      </c>
      <c r="F5428" t="n">
        <v>10</v>
      </c>
      <c r="G5428" t="n">
        <v>6.67161666666667</v>
      </c>
    </row>
    <row r="5429">
      <c r="A5429" t="inlineStr">
        <is>
          <t>Daily_Minor_Stops_2026_09_18.xlsx</t>
        </is>
      </c>
      <c r="B5429" t="inlineStr">
        <is>
          <t>Samridhi Perk Line</t>
        </is>
      </c>
      <c r="C5429" s="80" t="n">
        <v>46056</v>
      </c>
      <c r="D5429" t="inlineStr">
        <is>
          <t>Perk-TTLi-1</t>
        </is>
      </c>
      <c r="E5429" t="inlineStr">
        <is>
          <t>CLO/CT11: Axis1 Position Error</t>
        </is>
      </c>
      <c r="F5429" t="n">
        <v>25</v>
      </c>
      <c r="G5429" t="n">
        <v>15.9641833333333</v>
      </c>
    </row>
    <row r="5430">
      <c r="A5430" t="inlineStr">
        <is>
          <t>Daily_Minor_Stops_2026_09_18.xlsx</t>
        </is>
      </c>
      <c r="B5430" t="inlineStr">
        <is>
          <t>Samridhi Perk Line</t>
        </is>
      </c>
      <c r="C5430" s="80" t="n">
        <v>46056</v>
      </c>
      <c r="D5430" t="inlineStr">
        <is>
          <t>Perk-TTLi-2</t>
        </is>
      </c>
      <c r="E5430" t="inlineStr">
        <is>
          <t>FOR/BP11: Hand Over Of Blank Failed</t>
        </is>
      </c>
      <c r="F5430" t="n">
        <v>27</v>
      </c>
      <c r="G5430" t="n">
        <v>25.6345666666667</v>
      </c>
    </row>
    <row r="5431">
      <c r="A5431" t="inlineStr">
        <is>
          <t>Daily_Minor_Stops_2026_09_18.xlsx</t>
        </is>
      </c>
      <c r="B5431" t="inlineStr">
        <is>
          <t>Samridhi Perk Line</t>
        </is>
      </c>
      <c r="C5431" s="80" t="n">
        <v>46056</v>
      </c>
      <c r="D5431" t="inlineStr">
        <is>
          <t>Perk-TTLi-2</t>
        </is>
      </c>
      <c r="E5431" t="inlineStr">
        <is>
          <t>CLO/CT11: Axis1 Position Error</t>
        </is>
      </c>
      <c r="F5431" t="n">
        <v>10</v>
      </c>
      <c r="G5431" t="n">
        <v>17.5375166666667</v>
      </c>
    </row>
    <row r="5432">
      <c r="A5432" t="inlineStr">
        <is>
          <t>Daily_Minor_Stops_2026_09_18.xlsx</t>
        </is>
      </c>
      <c r="B5432" t="inlineStr">
        <is>
          <t>Samridhi Perk Line</t>
        </is>
      </c>
      <c r="C5432" s="80" t="n">
        <v>46056</v>
      </c>
      <c r="D5432" t="inlineStr">
        <is>
          <t>Perk-TTLi-3</t>
        </is>
      </c>
      <c r="E5432" t="inlineStr">
        <is>
          <t>FOR/FT11: Hand Over Failure Of Tray</t>
        </is>
      </c>
      <c r="F5432" t="n">
        <v>11</v>
      </c>
      <c r="G5432" t="n">
        <v>9.9482</v>
      </c>
    </row>
    <row r="5433">
      <c r="A5433" t="inlineStr">
        <is>
          <t>Daily_Minor_Stops_2026_09_18.xlsx</t>
        </is>
      </c>
      <c r="B5433" t="inlineStr">
        <is>
          <t>Samridhi Perk Line</t>
        </is>
      </c>
      <c r="C5433" s="80" t="n">
        <v>46056</v>
      </c>
      <c r="D5433" t="inlineStr">
        <is>
          <t>Perk-TTLi-3</t>
        </is>
      </c>
      <c r="E5433" t="inlineStr">
        <is>
          <t>CLO/CT11: Axis1 Position Error</t>
        </is>
      </c>
      <c r="F5433" t="n">
        <v>7</v>
      </c>
      <c r="G5433" t="n">
        <v>12.53405</v>
      </c>
    </row>
    <row r="5434">
      <c r="A5434" t="inlineStr">
        <is>
          <t>Daily_Minor_Stops_2026_09_18.xlsx</t>
        </is>
      </c>
      <c r="B5434" t="inlineStr">
        <is>
          <t>Samridhi Perk Line</t>
        </is>
      </c>
      <c r="C5434" s="80" t="n">
        <v>46056</v>
      </c>
      <c r="D5434" t="inlineStr">
        <is>
          <t>Perk-TTLi-4</t>
        </is>
      </c>
      <c r="E5434" t="inlineStr">
        <is>
          <t>LOD/FWV11: Position Trigger Sensor Fail</t>
        </is>
      </c>
      <c r="F5434" t="n">
        <v>2</v>
      </c>
      <c r="G5434" t="n">
        <v>0.15265</v>
      </c>
    </row>
    <row r="5435">
      <c r="A5435" t="inlineStr">
        <is>
          <t>Daily_Minor_Stops_2026_09_18.xlsx</t>
        </is>
      </c>
      <c r="B5435" t="inlineStr">
        <is>
          <t>Samridhi Perk Line</t>
        </is>
      </c>
      <c r="C5435" s="80" t="n">
        <v>46056</v>
      </c>
      <c r="D5435" t="inlineStr">
        <is>
          <t>Perk-TTLi-4</t>
        </is>
      </c>
      <c r="E5435" t="inlineStr">
        <is>
          <t>LOD/EM: Emergency Stop HMI 11</t>
        </is>
      </c>
      <c r="F5435" t="n">
        <v>3</v>
      </c>
      <c r="G5435" t="n">
        <v>1.75461666666667</v>
      </c>
    </row>
    <row r="5436">
      <c r="A5436" t="inlineStr">
        <is>
          <t>Daily_Minor_Stops_2026_09_18.xlsx</t>
        </is>
      </c>
      <c r="B5436" t="inlineStr">
        <is>
          <t>Samridhi Perk Line</t>
        </is>
      </c>
      <c r="C5436" s="80" t="n">
        <v>46057</v>
      </c>
      <c r="D5436" t="inlineStr">
        <is>
          <t>Perk-HCM-1</t>
        </is>
      </c>
      <c r="E5436" t="inlineStr">
        <is>
          <t>HXX: Film Tracking Control Film</t>
        </is>
      </c>
      <c r="F5436" t="n">
        <v>187</v>
      </c>
      <c r="G5436" t="n">
        <v>141.48685</v>
      </c>
    </row>
    <row r="5437">
      <c r="A5437" t="inlineStr">
        <is>
          <t>Daily_Minor_Stops_2026_09_18.xlsx</t>
        </is>
      </c>
      <c r="B5437" t="inlineStr">
        <is>
          <t>Samridhi Perk Line</t>
        </is>
      </c>
      <c r="C5437" s="80" t="n">
        <v>46057</v>
      </c>
      <c r="D5437" t="inlineStr">
        <is>
          <t>Perk-HCM-1</t>
        </is>
      </c>
      <c r="E5437" t="inlineStr">
        <is>
          <t>FBX: Jam At Infeed</t>
        </is>
      </c>
      <c r="F5437" t="n">
        <v>33</v>
      </c>
      <c r="G5437" t="n">
        <v>13.3382333333333</v>
      </c>
    </row>
    <row r="5438">
      <c r="A5438" t="inlineStr">
        <is>
          <t>Daily_Minor_Stops_2026_09_18.xlsx</t>
        </is>
      </c>
      <c r="B5438" t="inlineStr">
        <is>
          <t>Samridhi Perk Line</t>
        </is>
      </c>
      <c r="C5438" s="80" t="n">
        <v>46057</v>
      </c>
      <c r="D5438" t="inlineStr">
        <is>
          <t>Perk-HCM-2</t>
        </is>
      </c>
      <c r="E5438" t="inlineStr">
        <is>
          <t>FBX: Overflow At Infeed</t>
        </is>
      </c>
      <c r="F5438" t="n">
        <v>31</v>
      </c>
      <c r="G5438" t="n">
        <v>14.63875</v>
      </c>
    </row>
    <row r="5439">
      <c r="A5439" t="inlineStr">
        <is>
          <t>Daily_Minor_Stops_2026_09_18.xlsx</t>
        </is>
      </c>
      <c r="B5439" t="inlineStr">
        <is>
          <t>Samridhi Perk Line</t>
        </is>
      </c>
      <c r="C5439" s="80" t="n">
        <v>46057</v>
      </c>
      <c r="D5439" t="inlineStr">
        <is>
          <t>Perk-HCM-2</t>
        </is>
      </c>
      <c r="E5439" t="inlineStr">
        <is>
          <t>FBX: Jam At Infeed</t>
        </is>
      </c>
      <c r="F5439" t="n">
        <v>52</v>
      </c>
      <c r="G5439" t="n">
        <v>22.4718333333333</v>
      </c>
    </row>
    <row r="5440">
      <c r="A5440" t="inlineStr">
        <is>
          <t>Daily_Minor_Stops_2026_09_18.xlsx</t>
        </is>
      </c>
      <c r="B5440" t="inlineStr">
        <is>
          <t>Samridhi Perk Line</t>
        </is>
      </c>
      <c r="C5440" s="80" t="n">
        <v>46057</v>
      </c>
      <c r="D5440" t="inlineStr">
        <is>
          <t>Perk-HCM-3</t>
        </is>
      </c>
      <c r="E5440" t="inlineStr">
        <is>
          <t>HXX: Infeed Rejection Consecutive</t>
        </is>
      </c>
      <c r="F5440" t="n">
        <v>29</v>
      </c>
      <c r="G5440" t="n">
        <v>13.5556666666667</v>
      </c>
    </row>
    <row r="5441">
      <c r="A5441" t="inlineStr">
        <is>
          <t>Daily_Minor_Stops_2026_09_18.xlsx</t>
        </is>
      </c>
      <c r="B5441" t="inlineStr">
        <is>
          <t>Samridhi Perk Line</t>
        </is>
      </c>
      <c r="C5441" s="80" t="n">
        <v>46057</v>
      </c>
      <c r="D5441" t="inlineStr">
        <is>
          <t>Perk-HCM-3</t>
        </is>
      </c>
      <c r="E5441" t="inlineStr">
        <is>
          <t>FBX: Overflow At Infeed</t>
        </is>
      </c>
      <c r="F5441" t="n">
        <v>43</v>
      </c>
      <c r="G5441" t="n">
        <v>26.6586166666667</v>
      </c>
    </row>
    <row r="5442">
      <c r="A5442" t="inlineStr">
        <is>
          <t>Daily_Minor_Stops_2026_09_18.xlsx</t>
        </is>
      </c>
      <c r="B5442" t="inlineStr">
        <is>
          <t>Samridhi Perk Line</t>
        </is>
      </c>
      <c r="C5442" s="80" t="n">
        <v>46057</v>
      </c>
      <c r="D5442" t="inlineStr">
        <is>
          <t>Perk-HCM-4</t>
        </is>
      </c>
      <c r="E5442" t="inlineStr">
        <is>
          <t>HXX: Infeed Rejection Consecutive</t>
        </is>
      </c>
      <c r="F5442" t="n">
        <v>43</v>
      </c>
      <c r="G5442" t="n">
        <v>18.7706833333333</v>
      </c>
    </row>
    <row r="5443">
      <c r="A5443" t="inlineStr">
        <is>
          <t>Daily_Minor_Stops_2026_09_18.xlsx</t>
        </is>
      </c>
      <c r="B5443" t="inlineStr">
        <is>
          <t>Samridhi Perk Line</t>
        </is>
      </c>
      <c r="C5443" s="80" t="n">
        <v>46057</v>
      </c>
      <c r="D5443" t="inlineStr">
        <is>
          <t>Perk-HCM-4</t>
        </is>
      </c>
      <c r="E5443" t="inlineStr">
        <is>
          <t>HXX: Film Is Broken</t>
        </is>
      </c>
      <c r="F5443" t="n">
        <v>15</v>
      </c>
      <c r="G5443" t="n">
        <v>10.63585</v>
      </c>
    </row>
    <row r="5444">
      <c r="A5444" t="inlineStr">
        <is>
          <t>Daily_Minor_Stops_2026_09_18.xlsx</t>
        </is>
      </c>
      <c r="B5444" t="inlineStr">
        <is>
          <t>Samridhi Perk Line</t>
        </is>
      </c>
      <c r="C5444" s="80" t="n">
        <v>46057</v>
      </c>
      <c r="D5444" t="inlineStr">
        <is>
          <t>Perk-HLM-1</t>
        </is>
      </c>
      <c r="E5444" t="inlineStr">
        <is>
          <t>Product jam detected at flow wrapper infeed</t>
        </is>
      </c>
      <c r="F5444" t="n">
        <v>51</v>
      </c>
      <c r="G5444" t="n">
        <v>30.4393166666667</v>
      </c>
    </row>
    <row r="5445">
      <c r="A5445" t="inlineStr">
        <is>
          <t>Daily_Minor_Stops_2026_09_18.xlsx</t>
        </is>
      </c>
      <c r="B5445" t="inlineStr">
        <is>
          <t>Samridhi Perk Line</t>
        </is>
      </c>
      <c r="C5445" s="80" t="n">
        <v>46057</v>
      </c>
      <c r="D5445" t="inlineStr">
        <is>
          <t>Perk-HLM-1</t>
        </is>
      </c>
      <c r="E5445" t="inlineStr">
        <is>
          <t>OverHeight Product Detected</t>
        </is>
      </c>
      <c r="F5445" t="n">
        <v>34</v>
      </c>
      <c r="G5445" t="n">
        <v>28.2990833333333</v>
      </c>
    </row>
    <row r="5446">
      <c r="A5446" t="inlineStr">
        <is>
          <t>Daily_Minor_Stops_2026_09_18.xlsx</t>
        </is>
      </c>
      <c r="B5446" t="inlineStr">
        <is>
          <t>Samridhi Perk Line</t>
        </is>
      </c>
      <c r="C5446" s="80" t="n">
        <v>46057</v>
      </c>
      <c r="D5446" t="inlineStr">
        <is>
          <t>Perk-HLM-2</t>
        </is>
      </c>
      <c r="E5446" t="inlineStr">
        <is>
          <t>Product jam detected at flow wrapper infeed</t>
        </is>
      </c>
      <c r="F5446" t="n">
        <v>64</v>
      </c>
      <c r="G5446" t="n">
        <v>51.8725833333333</v>
      </c>
    </row>
    <row r="5447">
      <c r="A5447" t="inlineStr">
        <is>
          <t>Daily_Minor_Stops_2026_09_18.xlsx</t>
        </is>
      </c>
      <c r="B5447" t="inlineStr">
        <is>
          <t>Samridhi Perk Line</t>
        </is>
      </c>
      <c r="C5447" s="80" t="n">
        <v>46057</v>
      </c>
      <c r="D5447" t="inlineStr">
        <is>
          <t>Perk-HLM-2</t>
        </is>
      </c>
      <c r="E5447" t="inlineStr">
        <is>
          <t>OverHeight Product Detected</t>
        </is>
      </c>
      <c r="F5447" t="n">
        <v>148</v>
      </c>
      <c r="G5447" t="n">
        <v>97.19086666666669</v>
      </c>
    </row>
    <row r="5448">
      <c r="A5448" t="inlineStr">
        <is>
          <t>Daily_Minor_Stops_2026_09_18.xlsx</t>
        </is>
      </c>
      <c r="B5448" t="inlineStr">
        <is>
          <t>Samridhi Perk Line</t>
        </is>
      </c>
      <c r="C5448" s="80" t="n">
        <v>46057</v>
      </c>
      <c r="D5448" t="inlineStr">
        <is>
          <t>Perk-TTLi-1</t>
        </is>
      </c>
      <c r="E5448" t="inlineStr">
        <is>
          <t>FOR/BP11: Hand Over Of Blank Failed</t>
        </is>
      </c>
      <c r="F5448" t="n">
        <v>33</v>
      </c>
      <c r="G5448" t="n">
        <v>23.8236166666667</v>
      </c>
    </row>
    <row r="5449">
      <c r="A5449" t="inlineStr">
        <is>
          <t>Daily_Minor_Stops_2026_09_18.xlsx</t>
        </is>
      </c>
      <c r="B5449" t="inlineStr">
        <is>
          <t>Samridhi Perk Line</t>
        </is>
      </c>
      <c r="C5449" s="80" t="n">
        <v>46057</v>
      </c>
      <c r="D5449" t="inlineStr">
        <is>
          <t>Perk-TTLi-1</t>
        </is>
      </c>
      <c r="E5449" t="inlineStr">
        <is>
          <t>CLO/CT11: Axis1 Position Error</t>
        </is>
      </c>
      <c r="F5449" t="n">
        <v>109</v>
      </c>
      <c r="G5449" t="n">
        <v>113.667016666667</v>
      </c>
    </row>
    <row r="5450">
      <c r="A5450" t="inlineStr">
        <is>
          <t>Daily_Minor_Stops_2026_09_18.xlsx</t>
        </is>
      </c>
      <c r="B5450" t="inlineStr">
        <is>
          <t>Samridhi Perk Line</t>
        </is>
      </c>
      <c r="C5450" s="80" t="n">
        <v>46057</v>
      </c>
      <c r="D5450" t="inlineStr">
        <is>
          <t>Perk-TTLi-2</t>
        </is>
      </c>
      <c r="E5450" t="inlineStr">
        <is>
          <t>LOD/TGR11: Robot-Gripper Sensor Fault</t>
        </is>
      </c>
      <c r="F5450" t="n">
        <v>5</v>
      </c>
      <c r="G5450" t="n">
        <v>2.87591666666667</v>
      </c>
    </row>
    <row r="5451">
      <c r="A5451" t="inlineStr">
        <is>
          <t>Daily_Minor_Stops_2026_09_18.xlsx</t>
        </is>
      </c>
      <c r="B5451" t="inlineStr">
        <is>
          <t>Samridhi Perk Line</t>
        </is>
      </c>
      <c r="C5451" s="80" t="n">
        <v>46057</v>
      </c>
      <c r="D5451" t="inlineStr">
        <is>
          <t>Perk-TTLi-2</t>
        </is>
      </c>
      <c r="E5451" t="inlineStr">
        <is>
          <t>FOR/BP11: Hand Over Of Blank Failed</t>
        </is>
      </c>
      <c r="F5451" t="n">
        <v>7</v>
      </c>
      <c r="G5451" t="n">
        <v>4.41415</v>
      </c>
    </row>
    <row r="5452">
      <c r="A5452" t="inlineStr">
        <is>
          <t>Daily_Minor_Stops_2026_09_18.xlsx</t>
        </is>
      </c>
      <c r="B5452" t="inlineStr">
        <is>
          <t>Samridhi Perk Line</t>
        </is>
      </c>
      <c r="C5452" s="80" t="n">
        <v>46057</v>
      </c>
      <c r="D5452" t="inlineStr">
        <is>
          <t>Perk-TTLi-3</t>
        </is>
      </c>
      <c r="E5452" t="inlineStr">
        <is>
          <t>LOD/TGR11: Robot-Gripper Sensor Fault</t>
        </is>
      </c>
      <c r="F5452" t="n">
        <v>3</v>
      </c>
      <c r="G5452" t="n">
        <v>1.23115</v>
      </c>
    </row>
    <row r="5453">
      <c r="A5453" t="inlineStr">
        <is>
          <t>Daily_Minor_Stops_2026_09_18.xlsx</t>
        </is>
      </c>
      <c r="B5453" t="inlineStr">
        <is>
          <t>Samridhi Perk Line</t>
        </is>
      </c>
      <c r="C5453" s="80" t="n">
        <v>46057</v>
      </c>
      <c r="D5453" t="inlineStr">
        <is>
          <t>Perk-TTLi-3</t>
        </is>
      </c>
      <c r="E5453" t="inlineStr">
        <is>
          <t>CLO/CT11: Axis1 Position Error</t>
        </is>
      </c>
      <c r="F5453" t="n">
        <v>12</v>
      </c>
      <c r="G5453" t="n">
        <v>72.29593333333329</v>
      </c>
    </row>
    <row r="5454">
      <c r="A5454" t="inlineStr">
        <is>
          <t>Daily_Minor_Stops_2026_09_18.xlsx</t>
        </is>
      </c>
      <c r="B5454" t="inlineStr">
        <is>
          <t>Samridhi Perk Line</t>
        </is>
      </c>
      <c r="C5454" s="80" t="n">
        <v>46057</v>
      </c>
      <c r="D5454" t="inlineStr">
        <is>
          <t>Perk-TTLi-4</t>
        </is>
      </c>
      <c r="E5454" t="inlineStr">
        <is>
          <t>LOD/SAF: Safety Circuit Not Ready</t>
        </is>
      </c>
      <c r="F5454" t="n">
        <v>2</v>
      </c>
      <c r="G5454" t="n">
        <v>0.416866666666667</v>
      </c>
    </row>
    <row r="5455">
      <c r="A5455" t="inlineStr">
        <is>
          <t>Daily_Minor_Stops_2026_09_18.xlsx</t>
        </is>
      </c>
      <c r="B5455" t="inlineStr">
        <is>
          <t>Samridhi Perk Line</t>
        </is>
      </c>
      <c r="C5455" s="80" t="n">
        <v>46057</v>
      </c>
      <c r="D5455" t="inlineStr">
        <is>
          <t>Perk-TTLi-4</t>
        </is>
      </c>
      <c r="E5455" t="inlineStr">
        <is>
          <t>LOD/FWV11: Position Trigger Sensor Fail</t>
        </is>
      </c>
      <c r="F5455" t="n">
        <v>4</v>
      </c>
      <c r="G5455" t="n">
        <v>15.2907833333333</v>
      </c>
    </row>
    <row r="5456">
      <c r="A5456" t="inlineStr">
        <is>
          <t>Daily_Minor_Stops_2026_09_18.xlsx</t>
        </is>
      </c>
      <c r="B5456" t="inlineStr">
        <is>
          <t>Samridhi Perk Line</t>
        </is>
      </c>
      <c r="C5456" s="80" t="n">
        <v>46058</v>
      </c>
      <c r="D5456" t="inlineStr">
        <is>
          <t>Perk-HCM-1</t>
        </is>
      </c>
      <c r="E5456" t="inlineStr">
        <is>
          <t>HXX: Film Tracking Control Film</t>
        </is>
      </c>
      <c r="F5456" t="n">
        <v>73</v>
      </c>
      <c r="G5456" t="n">
        <v>75.79068333333331</v>
      </c>
    </row>
    <row r="5457">
      <c r="A5457" t="inlineStr">
        <is>
          <t>Daily_Minor_Stops_2026_09_18.xlsx</t>
        </is>
      </c>
      <c r="B5457" t="inlineStr">
        <is>
          <t>Samridhi Perk Line</t>
        </is>
      </c>
      <c r="C5457" s="80" t="n">
        <v>46058</v>
      </c>
      <c r="D5457" t="inlineStr">
        <is>
          <t>Perk-HCM-1</t>
        </is>
      </c>
      <c r="E5457" t="inlineStr">
        <is>
          <t>FBX: Jam At Infeed</t>
        </is>
      </c>
      <c r="F5457" t="n">
        <v>68</v>
      </c>
      <c r="G5457" t="n">
        <v>30.715</v>
      </c>
    </row>
    <row r="5458">
      <c r="A5458" t="inlineStr">
        <is>
          <t>Daily_Minor_Stops_2026_09_18.xlsx</t>
        </is>
      </c>
      <c r="B5458" t="inlineStr">
        <is>
          <t>Samridhi Perk Line</t>
        </is>
      </c>
      <c r="C5458" s="80" t="n">
        <v>46058</v>
      </c>
      <c r="D5458" t="inlineStr">
        <is>
          <t>Perk-HCM-2</t>
        </is>
      </c>
      <c r="E5458" t="inlineStr">
        <is>
          <t>FBX: Overflow At Infeed</t>
        </is>
      </c>
      <c r="F5458" t="n">
        <v>35</v>
      </c>
      <c r="G5458" t="n">
        <v>16.2515833333333</v>
      </c>
    </row>
    <row r="5459">
      <c r="A5459" t="inlineStr">
        <is>
          <t>Daily_Minor_Stops_2026_09_18.xlsx</t>
        </is>
      </c>
      <c r="B5459" t="inlineStr">
        <is>
          <t>Samridhi Perk Line</t>
        </is>
      </c>
      <c r="C5459" s="80" t="n">
        <v>46058</v>
      </c>
      <c r="D5459" t="inlineStr">
        <is>
          <t>Perk-HCM-2</t>
        </is>
      </c>
      <c r="E5459" t="inlineStr">
        <is>
          <t>FBX: Jam At Infeed</t>
        </is>
      </c>
      <c r="F5459" t="n">
        <v>68</v>
      </c>
      <c r="G5459" t="n">
        <v>32.72825</v>
      </c>
    </row>
    <row r="5460">
      <c r="A5460" t="inlineStr">
        <is>
          <t>Daily_Minor_Stops_2026_09_18.xlsx</t>
        </is>
      </c>
      <c r="B5460" t="inlineStr">
        <is>
          <t>Samridhi Perk Line</t>
        </is>
      </c>
      <c r="C5460" s="80" t="n">
        <v>46058</v>
      </c>
      <c r="D5460" t="inlineStr">
        <is>
          <t>Perk-HCM-3</t>
        </is>
      </c>
      <c r="E5460" t="inlineStr">
        <is>
          <t>HXX: Film Is Broken</t>
        </is>
      </c>
      <c r="F5460" t="n">
        <v>22</v>
      </c>
      <c r="G5460" t="n">
        <v>24.2980833333333</v>
      </c>
    </row>
    <row r="5461">
      <c r="A5461" t="inlineStr">
        <is>
          <t>Daily_Minor_Stops_2026_09_18.xlsx</t>
        </is>
      </c>
      <c r="B5461" t="inlineStr">
        <is>
          <t>Samridhi Perk Line</t>
        </is>
      </c>
      <c r="C5461" s="80" t="n">
        <v>46058</v>
      </c>
      <c r="D5461" t="inlineStr">
        <is>
          <t>Perk-HCM-3</t>
        </is>
      </c>
      <c r="E5461" t="inlineStr">
        <is>
          <t>FBX: Overflow At Infeed</t>
        </is>
      </c>
      <c r="F5461" t="n">
        <v>58</v>
      </c>
      <c r="G5461" t="n">
        <v>26.86515</v>
      </c>
    </row>
    <row r="5462">
      <c r="A5462" t="inlineStr">
        <is>
          <t>Daily_Minor_Stops_2026_09_18.xlsx</t>
        </is>
      </c>
      <c r="B5462" t="inlineStr">
        <is>
          <t>Samridhi Perk Line</t>
        </is>
      </c>
      <c r="C5462" s="80" t="n">
        <v>46058</v>
      </c>
      <c r="D5462" t="inlineStr">
        <is>
          <t>Perk-HCM-4</t>
        </is>
      </c>
      <c r="E5462" t="inlineStr">
        <is>
          <t>HXX: Infeed Rejection Consecutive</t>
        </is>
      </c>
      <c r="F5462" t="n">
        <v>35</v>
      </c>
      <c r="G5462" t="n">
        <v>14.2515833333333</v>
      </c>
    </row>
    <row r="5463">
      <c r="A5463" t="inlineStr">
        <is>
          <t>Daily_Minor_Stops_2026_09_18.xlsx</t>
        </is>
      </c>
      <c r="B5463" t="inlineStr">
        <is>
          <t>Samridhi Perk Line</t>
        </is>
      </c>
      <c r="C5463" s="80" t="n">
        <v>46058</v>
      </c>
      <c r="D5463" t="inlineStr">
        <is>
          <t>Perk-HCM-4</t>
        </is>
      </c>
      <c r="E5463" t="inlineStr">
        <is>
          <t>FBX: Jam At Infeed</t>
        </is>
      </c>
      <c r="F5463" t="n">
        <v>17</v>
      </c>
      <c r="G5463" t="n">
        <v>8.14083333333333</v>
      </c>
    </row>
    <row r="5464">
      <c r="A5464" t="inlineStr">
        <is>
          <t>Daily_Minor_Stops_2026_09_18.xlsx</t>
        </is>
      </c>
      <c r="B5464" t="inlineStr">
        <is>
          <t>Samridhi Perk Line</t>
        </is>
      </c>
      <c r="C5464" s="80" t="n">
        <v>46058</v>
      </c>
      <c r="D5464" t="inlineStr">
        <is>
          <t>Perk-HLM-1</t>
        </is>
      </c>
      <c r="E5464" t="inlineStr">
        <is>
          <t>Product jam detected at flow wrapper infeed</t>
        </is>
      </c>
      <c r="F5464" t="n">
        <v>67</v>
      </c>
      <c r="G5464" t="n">
        <v>64.4674666666667</v>
      </c>
    </row>
    <row r="5465">
      <c r="A5465" t="inlineStr">
        <is>
          <t>Daily_Minor_Stops_2026_09_18.xlsx</t>
        </is>
      </c>
      <c r="B5465" t="inlineStr">
        <is>
          <t>Samridhi Perk Line</t>
        </is>
      </c>
      <c r="C5465" s="80" t="n">
        <v>46058</v>
      </c>
      <c r="D5465" t="inlineStr">
        <is>
          <t>Perk-HLM-1</t>
        </is>
      </c>
      <c r="E5465" t="inlineStr">
        <is>
          <t>OverHeight Product Detected</t>
        </is>
      </c>
      <c r="F5465" t="n">
        <v>57</v>
      </c>
      <c r="G5465" t="n">
        <v>49.0828333333333</v>
      </c>
    </row>
    <row r="5466">
      <c r="A5466" t="inlineStr">
        <is>
          <t>Daily_Minor_Stops_2026_09_18.xlsx</t>
        </is>
      </c>
      <c r="B5466" t="inlineStr">
        <is>
          <t>Samridhi Perk Line</t>
        </is>
      </c>
      <c r="C5466" s="80" t="n">
        <v>46058</v>
      </c>
      <c r="D5466" t="inlineStr">
        <is>
          <t>Perk-HLM-2</t>
        </is>
      </c>
      <c r="E5466" t="inlineStr">
        <is>
          <t>Product jam detected at flow wrapper infeed</t>
        </is>
      </c>
      <c r="F5466" t="n">
        <v>62</v>
      </c>
      <c r="G5466" t="n">
        <v>49.32055</v>
      </c>
    </row>
    <row r="5467">
      <c r="A5467" t="inlineStr">
        <is>
          <t>Daily_Minor_Stops_2026_09_18.xlsx</t>
        </is>
      </c>
      <c r="B5467" t="inlineStr">
        <is>
          <t>Samridhi Perk Line</t>
        </is>
      </c>
      <c r="C5467" s="80" t="n">
        <v>46058</v>
      </c>
      <c r="D5467" t="inlineStr">
        <is>
          <t>Perk-HLM-2</t>
        </is>
      </c>
      <c r="E5467" t="inlineStr">
        <is>
          <t>Paper Out Of Register</t>
        </is>
      </c>
      <c r="F5467" t="n">
        <v>30</v>
      </c>
      <c r="G5467" t="n">
        <v>52.6408333333333</v>
      </c>
    </row>
    <row r="5468">
      <c r="A5468" t="inlineStr">
        <is>
          <t>Daily_Minor_Stops_2026_09_18.xlsx</t>
        </is>
      </c>
      <c r="B5468" t="inlineStr">
        <is>
          <t>Samridhi Perk Line</t>
        </is>
      </c>
      <c r="C5468" s="80" t="n">
        <v>46058</v>
      </c>
      <c r="D5468" t="inlineStr">
        <is>
          <t>Perk-TTLi-1</t>
        </is>
      </c>
      <c r="E5468" t="inlineStr">
        <is>
          <t>FOR/BP11: Hand Over Of Blank Failed</t>
        </is>
      </c>
      <c r="F5468" t="n">
        <v>12</v>
      </c>
      <c r="G5468" t="n">
        <v>8.12386666666667</v>
      </c>
    </row>
    <row r="5469">
      <c r="A5469" t="inlineStr">
        <is>
          <t>Daily_Minor_Stops_2026_09_18.xlsx</t>
        </is>
      </c>
      <c r="B5469" t="inlineStr">
        <is>
          <t>Samridhi Perk Line</t>
        </is>
      </c>
      <c r="C5469" s="80" t="n">
        <v>46058</v>
      </c>
      <c r="D5469" t="inlineStr">
        <is>
          <t>Perk-TTLi-1</t>
        </is>
      </c>
      <c r="E5469" t="inlineStr">
        <is>
          <t>CLO/CT11: Axis1 Position Error</t>
        </is>
      </c>
      <c r="F5469" t="n">
        <v>72</v>
      </c>
      <c r="G5469" t="n">
        <v>91.4849</v>
      </c>
    </row>
    <row r="5470">
      <c r="A5470" t="inlineStr">
        <is>
          <t>Daily_Minor_Stops_2026_09_18.xlsx</t>
        </is>
      </c>
      <c r="B5470" t="inlineStr">
        <is>
          <t>Samridhi Perk Line</t>
        </is>
      </c>
      <c r="C5470" s="80" t="n">
        <v>46058</v>
      </c>
      <c r="D5470" t="inlineStr">
        <is>
          <t>Perk-TTLi-2</t>
        </is>
      </c>
      <c r="E5470" t="inlineStr">
        <is>
          <t>FOR/BP11: Hand Over Of Blank Failed</t>
        </is>
      </c>
      <c r="F5470" t="n">
        <v>6</v>
      </c>
      <c r="G5470" t="n">
        <v>2.68088333333333</v>
      </c>
    </row>
    <row r="5471">
      <c r="A5471" t="inlineStr">
        <is>
          <t>Daily_Minor_Stops_2026_09_18.xlsx</t>
        </is>
      </c>
      <c r="B5471" t="inlineStr">
        <is>
          <t>Samridhi Perk Line</t>
        </is>
      </c>
      <c r="C5471" s="80" t="n">
        <v>46058</v>
      </c>
      <c r="D5471" t="inlineStr">
        <is>
          <t>Perk-TTLi-2</t>
        </is>
      </c>
      <c r="E5471" t="inlineStr">
        <is>
          <t>FOR/BM11: No Carton In Magazine</t>
        </is>
      </c>
      <c r="F5471" t="n">
        <v>4</v>
      </c>
      <c r="G5471" t="n">
        <v>6.38578333333333</v>
      </c>
    </row>
    <row r="5472">
      <c r="A5472" t="inlineStr">
        <is>
          <t>Daily_Minor_Stops_2026_09_18.xlsx</t>
        </is>
      </c>
      <c r="B5472" t="inlineStr">
        <is>
          <t>Samridhi Perk Line</t>
        </is>
      </c>
      <c r="C5472" s="80" t="n">
        <v>46058</v>
      </c>
      <c r="D5472" t="inlineStr">
        <is>
          <t>Perk-TTLi-3</t>
        </is>
      </c>
      <c r="E5472" t="inlineStr">
        <is>
          <t>LOD/TGR11: Robot-Gripper Sensor Fault</t>
        </is>
      </c>
      <c r="F5472" t="n">
        <v>3</v>
      </c>
      <c r="G5472" t="n">
        <v>0.960333333333333</v>
      </c>
    </row>
    <row r="5473">
      <c r="A5473" t="inlineStr">
        <is>
          <t>Daily_Minor_Stops_2026_09_18.xlsx</t>
        </is>
      </c>
      <c r="B5473" t="inlineStr">
        <is>
          <t>Samridhi Perk Line</t>
        </is>
      </c>
      <c r="C5473" s="80" t="n">
        <v>46058</v>
      </c>
      <c r="D5473" t="inlineStr">
        <is>
          <t>Perk-TTLi-3</t>
        </is>
      </c>
      <c r="E5473" t="inlineStr">
        <is>
          <t>LOD/PGR11: Axis Gearing Error</t>
        </is>
      </c>
      <c r="F5473" t="n">
        <v>2</v>
      </c>
      <c r="G5473" t="n">
        <v>1.97741666666667</v>
      </c>
    </row>
    <row r="5474">
      <c r="A5474" t="inlineStr">
        <is>
          <t>Daily_Minor_Stops_2026_09_18.xlsx</t>
        </is>
      </c>
      <c r="B5474" t="inlineStr">
        <is>
          <t>Samridhi Perk Line</t>
        </is>
      </c>
      <c r="C5474" s="80" t="n">
        <v>46058</v>
      </c>
      <c r="D5474" t="inlineStr">
        <is>
          <t>Perk-TTLi-4</t>
        </is>
      </c>
      <c r="E5474" t="inlineStr">
        <is>
          <t>LOD/FWV11: Position Trigger Sensor Fail</t>
        </is>
      </c>
      <c r="F5474" t="n">
        <v>2</v>
      </c>
      <c r="G5474" t="n">
        <v>1.50806666666667</v>
      </c>
    </row>
    <row r="5475">
      <c r="A5475" t="inlineStr">
        <is>
          <t>Daily_Minor_Stops_2026_09_18.xlsx</t>
        </is>
      </c>
      <c r="B5475" t="inlineStr">
        <is>
          <t>Samridhi Perk Line</t>
        </is>
      </c>
      <c r="C5475" s="80" t="n">
        <v>46058</v>
      </c>
      <c r="D5475" t="inlineStr">
        <is>
          <t>Perk-TTLi-4</t>
        </is>
      </c>
      <c r="E5475" t="inlineStr">
        <is>
          <t>LOD/DH: State Decel Not Leave In Time</t>
        </is>
      </c>
      <c r="F5475" t="n">
        <v>2</v>
      </c>
      <c r="G5475" t="n">
        <v>0.327216666666667</v>
      </c>
    </row>
    <row r="5476">
      <c r="A5476" t="inlineStr">
        <is>
          <t>Daily_Minor_Stops_2026_09_18.xlsx</t>
        </is>
      </c>
      <c r="B5476" t="inlineStr">
        <is>
          <t>Samridhi Perk Line</t>
        </is>
      </c>
      <c r="C5476" s="80" t="n">
        <v>46059</v>
      </c>
      <c r="D5476" t="inlineStr">
        <is>
          <t>Perk-HCM-1</t>
        </is>
      </c>
      <c r="E5476" t="inlineStr">
        <is>
          <t>HXX: Data Printer Not Ready</t>
        </is>
      </c>
      <c r="F5476" t="n">
        <v>60</v>
      </c>
      <c r="G5476" t="n">
        <v>44.7459166666667</v>
      </c>
    </row>
    <row r="5477">
      <c r="A5477" t="inlineStr">
        <is>
          <t>Daily_Minor_Stops_2026_09_18.xlsx</t>
        </is>
      </c>
      <c r="B5477" t="inlineStr">
        <is>
          <t>Samridhi Perk Line</t>
        </is>
      </c>
      <c r="C5477" s="80" t="n">
        <v>46059</v>
      </c>
      <c r="D5477" t="inlineStr">
        <is>
          <t>Perk-HCM-1</t>
        </is>
      </c>
      <c r="E5477" t="inlineStr">
        <is>
          <t>FBX: Jam At Infeed</t>
        </is>
      </c>
      <c r="F5477" t="n">
        <v>57</v>
      </c>
      <c r="G5477" t="n">
        <v>26.8644833333333</v>
      </c>
    </row>
    <row r="5478">
      <c r="A5478" t="inlineStr">
        <is>
          <t>Daily_Minor_Stops_2026_09_18.xlsx</t>
        </is>
      </c>
      <c r="B5478" t="inlineStr">
        <is>
          <t>Samridhi Perk Line</t>
        </is>
      </c>
      <c r="C5478" s="80" t="n">
        <v>46059</v>
      </c>
      <c r="D5478" t="inlineStr">
        <is>
          <t>Perk-HCM-2</t>
        </is>
      </c>
      <c r="E5478" t="inlineStr">
        <is>
          <t>FBX: Overflow At Infeed</t>
        </is>
      </c>
      <c r="F5478" t="n">
        <v>22</v>
      </c>
      <c r="G5478" t="n">
        <v>15.92135</v>
      </c>
    </row>
    <row r="5479">
      <c r="A5479" t="inlineStr">
        <is>
          <t>Daily_Minor_Stops_2026_09_18.xlsx</t>
        </is>
      </c>
      <c r="B5479" t="inlineStr">
        <is>
          <t>Samridhi Perk Line</t>
        </is>
      </c>
      <c r="C5479" s="80" t="n">
        <v>46059</v>
      </c>
      <c r="D5479" t="inlineStr">
        <is>
          <t>Perk-HCM-2</t>
        </is>
      </c>
      <c r="E5479" t="inlineStr">
        <is>
          <t>FBX: Jam At Infeed</t>
        </is>
      </c>
      <c r="F5479" t="n">
        <v>58</v>
      </c>
      <c r="G5479" t="n">
        <v>37.4130333333333</v>
      </c>
    </row>
    <row r="5480">
      <c r="A5480" t="inlineStr">
        <is>
          <t>Daily_Minor_Stops_2026_09_18.xlsx</t>
        </is>
      </c>
      <c r="B5480" t="inlineStr">
        <is>
          <t>Samridhi Perk Line</t>
        </is>
      </c>
      <c r="C5480" s="80" t="n">
        <v>46059</v>
      </c>
      <c r="D5480" t="inlineStr">
        <is>
          <t>Perk-HCM-3</t>
        </is>
      </c>
      <c r="E5480" t="inlineStr">
        <is>
          <t>HXX: Film Is Broken</t>
        </is>
      </c>
      <c r="F5480" t="n">
        <v>20</v>
      </c>
      <c r="G5480" t="n">
        <v>12.2750333333333</v>
      </c>
    </row>
    <row r="5481">
      <c r="A5481" t="inlineStr">
        <is>
          <t>Daily_Minor_Stops_2026_09_18.xlsx</t>
        </is>
      </c>
      <c r="B5481" t="inlineStr">
        <is>
          <t>Samridhi Perk Line</t>
        </is>
      </c>
      <c r="C5481" s="80" t="n">
        <v>46059</v>
      </c>
      <c r="D5481" t="inlineStr">
        <is>
          <t>Perk-HCM-3</t>
        </is>
      </c>
      <c r="E5481" t="inlineStr">
        <is>
          <t>FBX: Overflow At Infeed</t>
        </is>
      </c>
      <c r="F5481" t="n">
        <v>53</v>
      </c>
      <c r="G5481" t="n">
        <v>21.8914166666667</v>
      </c>
    </row>
    <row r="5482">
      <c r="A5482" t="inlineStr">
        <is>
          <t>Daily_Minor_Stops_2026_09_18.xlsx</t>
        </is>
      </c>
      <c r="B5482" t="inlineStr">
        <is>
          <t>Samridhi Perk Line</t>
        </is>
      </c>
      <c r="C5482" s="80" t="n">
        <v>46059</v>
      </c>
      <c r="D5482" t="inlineStr">
        <is>
          <t>Perk-HCM-4</t>
        </is>
      </c>
      <c r="E5482" t="inlineStr">
        <is>
          <t>HXX: Infeed Rejection Consecutive</t>
        </is>
      </c>
      <c r="F5482" t="n">
        <v>24</v>
      </c>
      <c r="G5482" t="n">
        <v>15.3292333333333</v>
      </c>
    </row>
    <row r="5483">
      <c r="A5483" t="inlineStr">
        <is>
          <t>Daily_Minor_Stops_2026_09_18.xlsx</t>
        </is>
      </c>
      <c r="B5483" t="inlineStr">
        <is>
          <t>Samridhi Perk Line</t>
        </is>
      </c>
      <c r="C5483" s="80" t="n">
        <v>46059</v>
      </c>
      <c r="D5483" t="inlineStr">
        <is>
          <t>Perk-HCM-4</t>
        </is>
      </c>
      <c r="E5483" t="inlineStr">
        <is>
          <t>HXX: Film Is Broken</t>
        </is>
      </c>
      <c r="F5483" t="n">
        <v>16</v>
      </c>
      <c r="G5483" t="n">
        <v>23.4341333333333</v>
      </c>
    </row>
    <row r="5484">
      <c r="A5484" t="inlineStr">
        <is>
          <t>Daily_Minor_Stops_2026_09_18.xlsx</t>
        </is>
      </c>
      <c r="B5484" t="inlineStr">
        <is>
          <t>Samridhi Perk Line</t>
        </is>
      </c>
      <c r="C5484" s="80" t="n">
        <v>46059</v>
      </c>
      <c r="D5484" t="inlineStr">
        <is>
          <t>Perk-HLM-1</t>
        </is>
      </c>
      <c r="E5484" t="inlineStr">
        <is>
          <t>Product jam detected at flow wrapper infeed</t>
        </is>
      </c>
      <c r="F5484" t="n">
        <v>58</v>
      </c>
      <c r="G5484" t="n">
        <v>28.9521333333333</v>
      </c>
    </row>
    <row r="5485">
      <c r="A5485" t="inlineStr">
        <is>
          <t>Daily_Minor_Stops_2026_09_18.xlsx</t>
        </is>
      </c>
      <c r="B5485" t="inlineStr">
        <is>
          <t>Samridhi Perk Line</t>
        </is>
      </c>
      <c r="C5485" s="80" t="n">
        <v>46059</v>
      </c>
      <c r="D5485" t="inlineStr">
        <is>
          <t>Perk-HLM-1</t>
        </is>
      </c>
      <c r="E5485" t="inlineStr">
        <is>
          <t>OverHeight Product Detected</t>
        </is>
      </c>
      <c r="F5485" t="n">
        <v>54</v>
      </c>
      <c r="G5485" t="n">
        <v>35.6612833333333</v>
      </c>
    </row>
    <row r="5486">
      <c r="A5486" t="inlineStr">
        <is>
          <t>Daily_Minor_Stops_2026_09_18.xlsx</t>
        </is>
      </c>
      <c r="B5486" t="inlineStr">
        <is>
          <t>Samridhi Perk Line</t>
        </is>
      </c>
      <c r="C5486" s="80" t="n">
        <v>46059</v>
      </c>
      <c r="D5486" t="inlineStr">
        <is>
          <t>Perk-HLM-2</t>
        </is>
      </c>
      <c r="E5486" t="inlineStr">
        <is>
          <t>Product jam detected at flow wrapper infeed</t>
        </is>
      </c>
      <c r="F5486" t="n">
        <v>80</v>
      </c>
      <c r="G5486" t="n">
        <v>59.1449666666667</v>
      </c>
    </row>
    <row r="5487">
      <c r="A5487" t="inlineStr">
        <is>
          <t>Daily_Minor_Stops_2026_09_18.xlsx</t>
        </is>
      </c>
      <c r="B5487" t="inlineStr">
        <is>
          <t>Samridhi Perk Line</t>
        </is>
      </c>
      <c r="C5487" s="80" t="n">
        <v>46059</v>
      </c>
      <c r="D5487" t="inlineStr">
        <is>
          <t>Perk-HLM-2</t>
        </is>
      </c>
      <c r="E5487" t="inlineStr">
        <is>
          <t>Paper Out Of Register</t>
        </is>
      </c>
      <c r="F5487" t="n">
        <v>34</v>
      </c>
      <c r="G5487" t="n">
        <v>48.4779833333333</v>
      </c>
    </row>
    <row r="5488">
      <c r="A5488" t="inlineStr">
        <is>
          <t>Daily_Minor_Stops_2026_09_18.xlsx</t>
        </is>
      </c>
      <c r="B5488" t="inlineStr">
        <is>
          <t>Samridhi Perk Line</t>
        </is>
      </c>
      <c r="C5488" s="80" t="n">
        <v>46059</v>
      </c>
      <c r="D5488" t="inlineStr">
        <is>
          <t>Perk-TTLi-1</t>
        </is>
      </c>
      <c r="E5488" t="inlineStr">
        <is>
          <t>FOR/BP11: Hand Over Of Blank Failed</t>
        </is>
      </c>
      <c r="F5488" t="n">
        <v>26</v>
      </c>
      <c r="G5488" t="n">
        <v>60.7673333333333</v>
      </c>
    </row>
    <row r="5489">
      <c r="A5489" t="inlineStr">
        <is>
          <t>Daily_Minor_Stops_2026_09_18.xlsx</t>
        </is>
      </c>
      <c r="B5489" t="inlineStr">
        <is>
          <t>Samridhi Perk Line</t>
        </is>
      </c>
      <c r="C5489" s="80" t="n">
        <v>46059</v>
      </c>
      <c r="D5489" t="inlineStr">
        <is>
          <t>Perk-TTLi-1</t>
        </is>
      </c>
      <c r="E5489" t="inlineStr">
        <is>
          <t>CLO/CT11: Axis1 Position Error</t>
        </is>
      </c>
      <c r="F5489" t="n">
        <v>78</v>
      </c>
      <c r="G5489" t="n">
        <v>71.69936666666671</v>
      </c>
    </row>
    <row r="5490">
      <c r="A5490" t="inlineStr">
        <is>
          <t>Daily_Minor_Stops_2026_09_18.xlsx</t>
        </is>
      </c>
      <c r="B5490" t="inlineStr">
        <is>
          <t>Samridhi Perk Line</t>
        </is>
      </c>
      <c r="C5490" s="80" t="n">
        <v>46059</v>
      </c>
      <c r="D5490" t="inlineStr">
        <is>
          <t>Perk-TTLi-2</t>
        </is>
      </c>
      <c r="E5490" t="inlineStr">
        <is>
          <t>LOD/HXX11: Upstream Machine Not Homed</t>
        </is>
      </c>
      <c r="F5490" t="n">
        <v>6</v>
      </c>
      <c r="G5490" t="n">
        <v>25.7401</v>
      </c>
    </row>
    <row r="5491">
      <c r="A5491" t="inlineStr">
        <is>
          <t>Daily_Minor_Stops_2026_09_18.xlsx</t>
        </is>
      </c>
      <c r="B5491" t="inlineStr">
        <is>
          <t>Samridhi Perk Line</t>
        </is>
      </c>
      <c r="C5491" s="80" t="n">
        <v>46059</v>
      </c>
      <c r="D5491" t="inlineStr">
        <is>
          <t>Perk-TTLi-2</t>
        </is>
      </c>
      <c r="E5491" t="inlineStr">
        <is>
          <t>FOR/BP11: Hand Over Of Blank Failed</t>
        </is>
      </c>
      <c r="F5491" t="n">
        <v>31</v>
      </c>
      <c r="G5491" t="n">
        <v>39.7689833333333</v>
      </c>
    </row>
    <row r="5492">
      <c r="A5492" t="inlineStr">
        <is>
          <t>Daily_Minor_Stops_2026_09_18.xlsx</t>
        </is>
      </c>
      <c r="B5492" t="inlineStr">
        <is>
          <t>Samridhi Perk Line</t>
        </is>
      </c>
      <c r="C5492" s="80" t="n">
        <v>46059</v>
      </c>
      <c r="D5492" t="inlineStr">
        <is>
          <t>Perk-TTLi-3</t>
        </is>
      </c>
      <c r="E5492" t="inlineStr">
        <is>
          <t>FOR/FT11: Hand Over Failure Of Tray</t>
        </is>
      </c>
      <c r="F5492" t="n">
        <v>8</v>
      </c>
      <c r="G5492" t="n">
        <v>9.46055</v>
      </c>
    </row>
    <row r="5493">
      <c r="A5493" t="inlineStr">
        <is>
          <t>Daily_Minor_Stops_2026_09_18.xlsx</t>
        </is>
      </c>
      <c r="B5493" t="inlineStr">
        <is>
          <t>Samridhi Perk Line</t>
        </is>
      </c>
      <c r="C5493" s="80" t="n">
        <v>46059</v>
      </c>
      <c r="D5493" t="inlineStr">
        <is>
          <t>Perk-TTLi-3</t>
        </is>
      </c>
      <c r="E5493" t="inlineStr">
        <is>
          <t>CLO/CT11: Axis1 Position Error</t>
        </is>
      </c>
      <c r="F5493" t="n">
        <v>9</v>
      </c>
      <c r="G5493" t="n">
        <v>37.4855166666667</v>
      </c>
    </row>
    <row r="5494">
      <c r="A5494" t="inlineStr">
        <is>
          <t>Daily_Minor_Stops_2026_09_18.xlsx</t>
        </is>
      </c>
      <c r="B5494" t="inlineStr">
        <is>
          <t>Samridhi Perk Line</t>
        </is>
      </c>
      <c r="C5494" s="80" t="n">
        <v>46059</v>
      </c>
      <c r="D5494" t="inlineStr">
        <is>
          <t>Perk-TTLi-4</t>
        </is>
      </c>
      <c r="E5494" t="inlineStr">
        <is>
          <t>LOD/SAF: Safety Circuit Not Ready</t>
        </is>
      </c>
      <c r="F5494" t="n">
        <v>2</v>
      </c>
      <c r="G5494" t="n">
        <v>0.372066666666667</v>
      </c>
    </row>
    <row r="5495">
      <c r="A5495" t="inlineStr">
        <is>
          <t>Daily_Minor_Stops_2026_09_18.xlsx</t>
        </is>
      </c>
      <c r="B5495" t="inlineStr">
        <is>
          <t>Samridhi Perk Line</t>
        </is>
      </c>
      <c r="C5495" s="80" t="n">
        <v>46059</v>
      </c>
      <c r="D5495" t="inlineStr">
        <is>
          <t>Perk-TTLi-4</t>
        </is>
      </c>
      <c r="E5495" t="inlineStr">
        <is>
          <t>LOD/EM: Emergency Stop HMI 11</t>
        </is>
      </c>
      <c r="F5495" t="n">
        <v>2</v>
      </c>
      <c r="G5495" t="n">
        <v>0.1692</v>
      </c>
    </row>
    <row r="5496">
      <c r="A5496" t="inlineStr">
        <is>
          <t>Daily_Minor_Stops_2026_09_18.xlsx</t>
        </is>
      </c>
      <c r="B5496" t="inlineStr">
        <is>
          <t>Samridhi Perk Line</t>
        </is>
      </c>
      <c r="C5496" s="80" t="n">
        <v>46060</v>
      </c>
      <c r="D5496" t="inlineStr">
        <is>
          <t>Perk-HCM-1</t>
        </is>
      </c>
      <c r="E5496" t="inlineStr">
        <is>
          <t>HXX: Film Is Broken</t>
        </is>
      </c>
      <c r="F5496" t="n">
        <v>24</v>
      </c>
      <c r="G5496" t="n">
        <v>30.8721166666667</v>
      </c>
    </row>
    <row r="5497">
      <c r="A5497" t="inlineStr">
        <is>
          <t>Daily_Minor_Stops_2026_09_18.xlsx</t>
        </is>
      </c>
      <c r="B5497" t="inlineStr">
        <is>
          <t>Samridhi Perk Line</t>
        </is>
      </c>
      <c r="C5497" s="80" t="n">
        <v>46060</v>
      </c>
      <c r="D5497" t="inlineStr">
        <is>
          <t>Perk-HCM-1</t>
        </is>
      </c>
      <c r="E5497" t="inlineStr">
        <is>
          <t>FBX: Jam At Infeed</t>
        </is>
      </c>
      <c r="F5497" t="n">
        <v>57</v>
      </c>
      <c r="G5497" t="n">
        <v>34.2142166666667</v>
      </c>
    </row>
    <row r="5498">
      <c r="A5498" t="inlineStr">
        <is>
          <t>Daily_Minor_Stops_2026_09_18.xlsx</t>
        </is>
      </c>
      <c r="B5498" t="inlineStr">
        <is>
          <t>Samridhi Perk Line</t>
        </is>
      </c>
      <c r="C5498" s="80" t="n">
        <v>46060</v>
      </c>
      <c r="D5498" t="inlineStr">
        <is>
          <t>Perk-HCM-2</t>
        </is>
      </c>
      <c r="E5498" t="inlineStr">
        <is>
          <t>HXX: Infeed Rejection Consecutive</t>
        </is>
      </c>
      <c r="F5498" t="n">
        <v>29</v>
      </c>
      <c r="G5498" t="n">
        <v>16.4713333333333</v>
      </c>
    </row>
    <row r="5499">
      <c r="A5499" t="inlineStr">
        <is>
          <t>Daily_Minor_Stops_2026_09_18.xlsx</t>
        </is>
      </c>
      <c r="B5499" t="inlineStr">
        <is>
          <t>Samridhi Perk Line</t>
        </is>
      </c>
      <c r="C5499" s="80" t="n">
        <v>46060</v>
      </c>
      <c r="D5499" t="inlineStr">
        <is>
          <t>Perk-HCM-2</t>
        </is>
      </c>
      <c r="E5499" t="inlineStr">
        <is>
          <t>FBX: Jam At Infeed</t>
        </is>
      </c>
      <c r="F5499" t="n">
        <v>41</v>
      </c>
      <c r="G5499" t="n">
        <v>25.8622666666667</v>
      </c>
    </row>
    <row r="5500">
      <c r="A5500" t="inlineStr">
        <is>
          <t>Daily_Minor_Stops_2026_09_18.xlsx</t>
        </is>
      </c>
      <c r="B5500" t="inlineStr">
        <is>
          <t>Samridhi Perk Line</t>
        </is>
      </c>
      <c r="C5500" s="80" t="n">
        <v>46060</v>
      </c>
      <c r="D5500" t="inlineStr">
        <is>
          <t>Perk-HCM-3</t>
        </is>
      </c>
      <c r="E5500" t="inlineStr">
        <is>
          <t>HXX: Film Is Broken</t>
        </is>
      </c>
      <c r="F5500" t="n">
        <v>22</v>
      </c>
      <c r="G5500" t="n">
        <v>14.9105666666667</v>
      </c>
    </row>
    <row r="5501">
      <c r="A5501" t="inlineStr">
        <is>
          <t>Daily_Minor_Stops_2026_09_18.xlsx</t>
        </is>
      </c>
      <c r="B5501" t="inlineStr">
        <is>
          <t>Samridhi Perk Line</t>
        </is>
      </c>
      <c r="C5501" s="80" t="n">
        <v>46060</v>
      </c>
      <c r="D5501" t="inlineStr">
        <is>
          <t>Perk-HCM-3</t>
        </is>
      </c>
      <c r="E5501" t="inlineStr">
        <is>
          <t>FBX: Overflow At Infeed</t>
        </is>
      </c>
      <c r="F5501" t="n">
        <v>54</v>
      </c>
      <c r="G5501" t="n">
        <v>25.9033333333333</v>
      </c>
    </row>
    <row r="5502">
      <c r="A5502" t="inlineStr">
        <is>
          <t>Daily_Minor_Stops_2026_09_18.xlsx</t>
        </is>
      </c>
      <c r="B5502" t="inlineStr">
        <is>
          <t>Samridhi Perk Line</t>
        </is>
      </c>
      <c r="C5502" s="80" t="n">
        <v>46060</v>
      </c>
      <c r="D5502" t="inlineStr">
        <is>
          <t>Perk-HCM-4</t>
        </is>
      </c>
      <c r="E5502" t="inlineStr">
        <is>
          <t>HXX: Infeed Rejection Consecutive</t>
        </is>
      </c>
      <c r="F5502" t="n">
        <v>22</v>
      </c>
      <c r="G5502" t="n">
        <v>8.28386666666667</v>
      </c>
    </row>
    <row r="5503">
      <c r="A5503" t="inlineStr">
        <is>
          <t>Daily_Minor_Stops_2026_09_18.xlsx</t>
        </is>
      </c>
      <c r="B5503" t="inlineStr">
        <is>
          <t>Samridhi Perk Line</t>
        </is>
      </c>
      <c r="C5503" s="80" t="n">
        <v>46060</v>
      </c>
      <c r="D5503" t="inlineStr">
        <is>
          <t>Perk-HCM-4</t>
        </is>
      </c>
      <c r="E5503" t="inlineStr">
        <is>
          <t>HXX: Film Is Broken</t>
        </is>
      </c>
      <c r="F5503" t="n">
        <v>24</v>
      </c>
      <c r="G5503" t="n">
        <v>34.8810833333333</v>
      </c>
    </row>
    <row r="5504">
      <c r="A5504" t="inlineStr">
        <is>
          <t>Daily_Minor_Stops_2026_09_18.xlsx</t>
        </is>
      </c>
      <c r="B5504" t="inlineStr">
        <is>
          <t>Samridhi Perk Line</t>
        </is>
      </c>
      <c r="C5504" s="80" t="n">
        <v>46060</v>
      </c>
      <c r="D5504" t="inlineStr">
        <is>
          <t>Perk-HLM-1</t>
        </is>
      </c>
      <c r="E5504" t="inlineStr">
        <is>
          <t>Product jam detected at flow wrapper infeed</t>
        </is>
      </c>
      <c r="F5504" t="n">
        <v>58</v>
      </c>
      <c r="G5504" t="n">
        <v>39.4795166666667</v>
      </c>
    </row>
    <row r="5505">
      <c r="A5505" t="inlineStr">
        <is>
          <t>Daily_Minor_Stops_2026_09_18.xlsx</t>
        </is>
      </c>
      <c r="B5505" t="inlineStr">
        <is>
          <t>Samridhi Perk Line</t>
        </is>
      </c>
      <c r="C5505" s="80" t="n">
        <v>46060</v>
      </c>
      <c r="D5505" t="inlineStr">
        <is>
          <t>Perk-HLM-1</t>
        </is>
      </c>
      <c r="E5505" t="inlineStr">
        <is>
          <t>OverHeight Product Detected</t>
        </is>
      </c>
      <c r="F5505" t="n">
        <v>61</v>
      </c>
      <c r="G5505" t="n">
        <v>40.0785166666667</v>
      </c>
    </row>
    <row r="5506">
      <c r="A5506" t="inlineStr">
        <is>
          <t>Daily_Minor_Stops_2026_09_18.xlsx</t>
        </is>
      </c>
      <c r="B5506" t="inlineStr">
        <is>
          <t>Samridhi Perk Line</t>
        </is>
      </c>
      <c r="C5506" s="80" t="n">
        <v>46060</v>
      </c>
      <c r="D5506" t="inlineStr">
        <is>
          <t>Perk-HLM-2</t>
        </is>
      </c>
      <c r="E5506" t="inlineStr">
        <is>
          <t>Product jam detected at flow wrapper infeed</t>
        </is>
      </c>
      <c r="F5506" t="n">
        <v>46</v>
      </c>
      <c r="G5506" t="n">
        <v>38.4241333333333</v>
      </c>
    </row>
    <row r="5507">
      <c r="A5507" t="inlineStr">
        <is>
          <t>Daily_Minor_Stops_2026_09_18.xlsx</t>
        </is>
      </c>
      <c r="B5507" t="inlineStr">
        <is>
          <t>Samridhi Perk Line</t>
        </is>
      </c>
      <c r="C5507" s="80" t="n">
        <v>46060</v>
      </c>
      <c r="D5507" t="inlineStr">
        <is>
          <t>Perk-HLM-2</t>
        </is>
      </c>
      <c r="E5507" t="inlineStr">
        <is>
          <t>Paper Out Of Register</t>
        </is>
      </c>
      <c r="F5507" t="n">
        <v>23</v>
      </c>
      <c r="G5507" t="n">
        <v>26.4844166666667</v>
      </c>
    </row>
    <row r="5508">
      <c r="A5508" t="inlineStr">
        <is>
          <t>Daily_Minor_Stops_2026_09_18.xlsx</t>
        </is>
      </c>
      <c r="B5508" t="inlineStr">
        <is>
          <t>Samridhi Perk Line</t>
        </is>
      </c>
      <c r="C5508" s="80" t="n">
        <v>46060</v>
      </c>
      <c r="D5508" t="inlineStr">
        <is>
          <t>Perk-TTLi-1</t>
        </is>
      </c>
      <c r="E5508" t="inlineStr">
        <is>
          <t>FOR/BP11: Hand Over Of Blank Failed</t>
        </is>
      </c>
      <c r="F5508" t="n">
        <v>20</v>
      </c>
      <c r="G5508" t="n">
        <v>88.1892</v>
      </c>
    </row>
    <row r="5509">
      <c r="A5509" t="inlineStr">
        <is>
          <t>Daily_Minor_Stops_2026_09_18.xlsx</t>
        </is>
      </c>
      <c r="B5509" t="inlineStr">
        <is>
          <t>Samridhi Perk Line</t>
        </is>
      </c>
      <c r="C5509" s="80" t="n">
        <v>46060</v>
      </c>
      <c r="D5509" t="inlineStr">
        <is>
          <t>Perk-TTLi-1</t>
        </is>
      </c>
      <c r="E5509" t="inlineStr">
        <is>
          <t>CLO/CT11: Axis1 Position Error</t>
        </is>
      </c>
      <c r="F5509" t="n">
        <v>22</v>
      </c>
      <c r="G5509" t="n">
        <v>24.0982</v>
      </c>
    </row>
    <row r="5510">
      <c r="A5510" t="inlineStr">
        <is>
          <t>Daily_Minor_Stops_2026_09_18.xlsx</t>
        </is>
      </c>
      <c r="B5510" t="inlineStr">
        <is>
          <t>Samridhi Perk Line</t>
        </is>
      </c>
      <c r="C5510" s="80" t="n">
        <v>46060</v>
      </c>
      <c r="D5510" t="inlineStr">
        <is>
          <t>Perk-TTLi-2</t>
        </is>
      </c>
      <c r="E5510" t="inlineStr">
        <is>
          <t>CLO/TFXX: Backdoor Ver. Actuator Not ON</t>
        </is>
      </c>
      <c r="F5510" t="n">
        <v>8</v>
      </c>
      <c r="G5510" t="n">
        <v>65.2597833333333</v>
      </c>
    </row>
    <row r="5511">
      <c r="A5511" t="inlineStr">
        <is>
          <t>Daily_Minor_Stops_2026_09_18.xlsx</t>
        </is>
      </c>
      <c r="B5511" t="inlineStr">
        <is>
          <t>Samridhi Perk Line Total</t>
        </is>
      </c>
      <c r="F5511" t="n">
        <v>124898</v>
      </c>
      <c r="G5511" t="n">
        <v>185534.238766667</v>
      </c>
    </row>
    <row r="5512">
      <c r="A5512" t="inlineStr">
        <is>
          <t>Daily_Minor_Stops_2026_09_18.xlsx</t>
        </is>
      </c>
      <c r="B5512" t="inlineStr">
        <is>
          <t>Samridhi Perk Line</t>
        </is>
      </c>
      <c r="C5512" s="80" t="n">
        <v>46060</v>
      </c>
      <c r="D5512" t="inlineStr">
        <is>
          <t>Perk-TTLi-2</t>
        </is>
      </c>
      <c r="E5512" t="inlineStr">
        <is>
          <t>CLO/CT11: Axis1 Position Error</t>
        </is>
      </c>
      <c r="F5512" t="n">
        <v>6</v>
      </c>
      <c r="G5512" t="n">
        <v>15.50425</v>
      </c>
    </row>
    <row r="5513">
      <c r="A5513" t="inlineStr">
        <is>
          <t>Daily_Minor_Stops_2026_09_18.xlsx</t>
        </is>
      </c>
      <c r="B5513" t="inlineStr">
        <is>
          <t>Samridhi Perk Line</t>
        </is>
      </c>
      <c r="C5513" s="80" t="n">
        <v>46060</v>
      </c>
      <c r="D5513" t="inlineStr">
        <is>
          <t>Perk-TTLi-3</t>
        </is>
      </c>
      <c r="E5513" t="inlineStr">
        <is>
          <t>LOD/TGR11: Robot-Gripper Sensor Fault</t>
        </is>
      </c>
      <c r="F5513" t="n">
        <v>5</v>
      </c>
      <c r="G5513" t="n">
        <v>1.61378333333333</v>
      </c>
    </row>
    <row r="5514">
      <c r="A5514" t="inlineStr">
        <is>
          <t>Daily_Minor_Stops_2026_09_18.xlsx</t>
        </is>
      </c>
      <c r="B5514" t="inlineStr">
        <is>
          <t>Samridhi Perk Line</t>
        </is>
      </c>
      <c r="C5514" s="80" t="n">
        <v>46060</v>
      </c>
      <c r="D5514" t="inlineStr">
        <is>
          <t>Perk-TTLi-3</t>
        </is>
      </c>
      <c r="E5514" t="inlineStr">
        <is>
          <t>CLO/CT11: Axis1 Position Error</t>
        </is>
      </c>
      <c r="F5514" t="n">
        <v>5</v>
      </c>
      <c r="G5514" t="n">
        <v>18.3370333333333</v>
      </c>
    </row>
    <row r="5515">
      <c r="A5515" t="inlineStr">
        <is>
          <t>Daily_Minor_Stops_2026_09_18.xlsx</t>
        </is>
      </c>
      <c r="B5515" t="inlineStr">
        <is>
          <t>Samridhi Perk Line</t>
        </is>
      </c>
      <c r="C5515" s="80" t="n">
        <v>46060</v>
      </c>
      <c r="D5515" t="inlineStr">
        <is>
          <t>Perk-TTLi-4</t>
        </is>
      </c>
      <c r="E5515" t="inlineStr">
        <is>
          <t>LOD/EM: Emergency Stop HMI 11</t>
        </is>
      </c>
      <c r="F5515" t="n">
        <v>2</v>
      </c>
      <c r="G5515" t="n">
        <v>0.6938</v>
      </c>
    </row>
    <row r="5516">
      <c r="A5516" t="inlineStr">
        <is>
          <t>Daily_Minor_Stops_2026_09_18.xlsx</t>
        </is>
      </c>
      <c r="B5516" t="inlineStr">
        <is>
          <t>Samridhi Perk Line</t>
        </is>
      </c>
      <c r="C5516" s="80" t="n">
        <v>46060</v>
      </c>
      <c r="D5516" t="inlineStr">
        <is>
          <t>Perk-TTLi-4</t>
        </is>
      </c>
      <c r="E5516" t="inlineStr">
        <is>
          <t>LOD/DOR: Door 3 Not Locked</t>
        </is>
      </c>
      <c r="F5516" t="n">
        <v>5</v>
      </c>
      <c r="G5516" t="n">
        <v>1.65855</v>
      </c>
    </row>
    <row r="5517">
      <c r="A5517" t="inlineStr">
        <is>
          <t>Daily_Minor_Stops_2026_09_18.xlsx</t>
        </is>
      </c>
      <c r="B5517" t="inlineStr">
        <is>
          <t>Samridhi Perk Line</t>
        </is>
      </c>
      <c r="C5517" s="80" t="n">
        <v>46061</v>
      </c>
      <c r="D5517" t="inlineStr">
        <is>
          <t>Perk-HCM-1</t>
        </is>
      </c>
      <c r="E5517" t="inlineStr">
        <is>
          <t>FBX: Overflow At Infeed</t>
        </is>
      </c>
      <c r="F5517" t="n">
        <v>14</v>
      </c>
      <c r="G5517" t="n">
        <v>4.30651666666667</v>
      </c>
    </row>
    <row r="5518">
      <c r="A5518" t="inlineStr">
        <is>
          <t>Daily_Minor_Stops_2026_09_18.xlsx</t>
        </is>
      </c>
      <c r="B5518" t="inlineStr">
        <is>
          <t>Samridhi Perk Line</t>
        </is>
      </c>
      <c r="C5518" s="80" t="n">
        <v>46061</v>
      </c>
      <c r="D5518" t="inlineStr">
        <is>
          <t>Perk-HCM-1</t>
        </is>
      </c>
      <c r="E5518" t="inlineStr">
        <is>
          <t>FBX: Jam At Infeed</t>
        </is>
      </c>
      <c r="F5518" t="n">
        <v>51</v>
      </c>
      <c r="G5518" t="n">
        <v>24.5969833333333</v>
      </c>
    </row>
    <row r="5519">
      <c r="A5519" t="inlineStr">
        <is>
          <t>Daily_Minor_Stops_2026_09_18.xlsx</t>
        </is>
      </c>
      <c r="B5519" t="inlineStr">
        <is>
          <t>Samridhi Perk Line</t>
        </is>
      </c>
      <c r="C5519" s="80" t="n">
        <v>46061</v>
      </c>
      <c r="D5519" t="inlineStr">
        <is>
          <t>Perk-HCM-2</t>
        </is>
      </c>
      <c r="E5519" t="inlineStr">
        <is>
          <t>FBX: Overflow At Infeed</t>
        </is>
      </c>
      <c r="F5519" t="n">
        <v>29</v>
      </c>
      <c r="G5519" t="n">
        <v>15.21555</v>
      </c>
    </row>
    <row r="5520">
      <c r="A5520" t="inlineStr">
        <is>
          <t>Daily_Minor_Stops_2026_09_18.xlsx</t>
        </is>
      </c>
      <c r="B5520" t="inlineStr">
        <is>
          <t>Samridhi Perk Line</t>
        </is>
      </c>
      <c r="C5520" s="80" t="n">
        <v>46061</v>
      </c>
      <c r="D5520" t="inlineStr">
        <is>
          <t>Perk-HCM-2</t>
        </is>
      </c>
      <c r="E5520" t="inlineStr">
        <is>
          <t>FBX: Jam At Infeed</t>
        </is>
      </c>
      <c r="F5520" t="n">
        <v>57</v>
      </c>
      <c r="G5520" t="n">
        <v>42.2757666666667</v>
      </c>
    </row>
    <row r="5521">
      <c r="A5521" t="inlineStr">
        <is>
          <t>Daily_Minor_Stops_2026_09_18.xlsx</t>
        </is>
      </c>
      <c r="B5521" t="inlineStr">
        <is>
          <t>Samridhi Perk Line</t>
        </is>
      </c>
      <c r="C5521" s="80" t="n">
        <v>46061</v>
      </c>
      <c r="D5521" t="inlineStr">
        <is>
          <t>Perk-HCM-3</t>
        </is>
      </c>
      <c r="E5521" t="inlineStr">
        <is>
          <t>HXX: Film Is Broken</t>
        </is>
      </c>
      <c r="F5521" t="n">
        <v>27</v>
      </c>
      <c r="G5521" t="n">
        <v>21.28995</v>
      </c>
    </row>
    <row r="5522">
      <c r="A5522" t="inlineStr">
        <is>
          <t>Daily_Minor_Stops_2026_09_18.xlsx</t>
        </is>
      </c>
      <c r="B5522" t="inlineStr">
        <is>
          <t>Samridhi Perk Line</t>
        </is>
      </c>
      <c r="C5522" s="80" t="n">
        <v>46061</v>
      </c>
      <c r="D5522" t="inlineStr">
        <is>
          <t>Perk-HCM-3</t>
        </is>
      </c>
      <c r="E5522" t="inlineStr">
        <is>
          <t>FBX: Overflow At Infeed</t>
        </is>
      </c>
      <c r="F5522" t="n">
        <v>50</v>
      </c>
      <c r="G5522" t="n">
        <v>18.5139833333333</v>
      </c>
    </row>
    <row r="5523">
      <c r="A5523" t="inlineStr">
        <is>
          <t>Daily_Minor_Stops_2026_09_18.xlsx</t>
        </is>
      </c>
      <c r="B5523" t="inlineStr">
        <is>
          <t>Samridhi Perk Line</t>
        </is>
      </c>
      <c r="C5523" s="80" t="n">
        <v>46061</v>
      </c>
      <c r="D5523" t="inlineStr">
        <is>
          <t>Perk-HCM-4</t>
        </is>
      </c>
      <c r="E5523" t="inlineStr">
        <is>
          <t>HXX: Infeed Rejection Consecutive</t>
        </is>
      </c>
      <c r="F5523" t="n">
        <v>24</v>
      </c>
      <c r="G5523" t="n">
        <v>14.7426333333333</v>
      </c>
    </row>
    <row r="5524">
      <c r="A5524" t="inlineStr">
        <is>
          <t>Daily_Minor_Stops_2026_09_18.xlsx</t>
        </is>
      </c>
      <c r="B5524" t="inlineStr">
        <is>
          <t>Samridhi Perk Line</t>
        </is>
      </c>
      <c r="C5524" s="80" t="n">
        <v>46061</v>
      </c>
      <c r="D5524" t="inlineStr">
        <is>
          <t>Perk-HCM-4</t>
        </is>
      </c>
      <c r="E5524" t="inlineStr">
        <is>
          <t>FBX: Jam At Infeed</t>
        </is>
      </c>
      <c r="F5524" t="n">
        <v>23</v>
      </c>
      <c r="G5524" t="n">
        <v>11.5511</v>
      </c>
    </row>
    <row r="5525">
      <c r="A5525" t="inlineStr">
        <is>
          <t>Daily_Minor_Stops_2026_09_18.xlsx</t>
        </is>
      </c>
      <c r="B5525" t="inlineStr">
        <is>
          <t>Samridhi Perk Line</t>
        </is>
      </c>
      <c r="C5525" s="80" t="n">
        <v>46061</v>
      </c>
      <c r="D5525" t="inlineStr">
        <is>
          <t>Perk-HLM-1</t>
        </is>
      </c>
      <c r="E5525" t="inlineStr">
        <is>
          <t>Product jam detected at flow wrapper infeed</t>
        </is>
      </c>
      <c r="F5525" t="n">
        <v>40</v>
      </c>
      <c r="G5525" t="n">
        <v>32.6229333333333</v>
      </c>
    </row>
    <row r="5526">
      <c r="A5526" t="inlineStr">
        <is>
          <t>Daily_Minor_Stops_2026_09_18.xlsx</t>
        </is>
      </c>
      <c r="B5526" t="inlineStr">
        <is>
          <t>Samridhi Perk Line</t>
        </is>
      </c>
      <c r="C5526" s="80" t="n">
        <v>46061</v>
      </c>
      <c r="D5526" t="inlineStr">
        <is>
          <t>Perk-HLM-1</t>
        </is>
      </c>
      <c r="E5526" t="inlineStr">
        <is>
          <t>OverHeight Product Detected</t>
        </is>
      </c>
      <c r="F5526" t="n">
        <v>61</v>
      </c>
      <c r="G5526" t="n">
        <v>40.24095</v>
      </c>
    </row>
    <row r="5527">
      <c r="A5527" t="inlineStr">
        <is>
          <t>Daily_Minor_Stops_2026_09_18.xlsx</t>
        </is>
      </c>
      <c r="B5527" t="inlineStr">
        <is>
          <t>Samridhi Perk Line</t>
        </is>
      </c>
      <c r="C5527" s="80" t="n">
        <v>46061</v>
      </c>
      <c r="D5527" t="inlineStr">
        <is>
          <t>Perk-HLM-2</t>
        </is>
      </c>
      <c r="E5527" t="inlineStr">
        <is>
          <t>Product jam detected at flow wrapper infeed</t>
        </is>
      </c>
      <c r="F5527" t="n">
        <v>54</v>
      </c>
      <c r="G5527" t="n">
        <v>48.4569166666667</v>
      </c>
    </row>
    <row r="5528">
      <c r="A5528" t="inlineStr">
        <is>
          <t>Daily_Minor_Stops_2026_09_18.xlsx</t>
        </is>
      </c>
      <c r="B5528" t="inlineStr">
        <is>
          <t>Samridhi Perk Line</t>
        </is>
      </c>
      <c r="C5528" s="80" t="n">
        <v>46061</v>
      </c>
      <c r="D5528" t="inlineStr">
        <is>
          <t>Perk-HLM-2</t>
        </is>
      </c>
      <c r="E5528" t="inlineStr">
        <is>
          <t>Paper Out Of Register</t>
        </is>
      </c>
      <c r="F5528" t="n">
        <v>24</v>
      </c>
      <c r="G5528" t="n">
        <v>30.7019333333333</v>
      </c>
    </row>
    <row r="5529">
      <c r="A5529" t="inlineStr">
        <is>
          <t>Daily_Minor_Stops_2026_09_18.xlsx</t>
        </is>
      </c>
      <c r="B5529" t="inlineStr">
        <is>
          <t>Samridhi Perk Line</t>
        </is>
      </c>
      <c r="C5529" s="80" t="n">
        <v>46061</v>
      </c>
      <c r="D5529" t="inlineStr">
        <is>
          <t>Perk-TTLi-1</t>
        </is>
      </c>
      <c r="E5529" t="inlineStr">
        <is>
          <t>LOD/TPL11: Axis 1 HW Positive Overtravel</t>
        </is>
      </c>
      <c r="F5529" t="n">
        <v>41</v>
      </c>
      <c r="G5529" t="n">
        <v>39.7470333333333</v>
      </c>
    </row>
    <row r="5530">
      <c r="A5530" t="inlineStr">
        <is>
          <t>Daily_Minor_Stops_2026_09_18.xlsx</t>
        </is>
      </c>
      <c r="B5530" t="inlineStr">
        <is>
          <t>Samridhi Perk Line</t>
        </is>
      </c>
      <c r="C5530" s="80" t="n">
        <v>46061</v>
      </c>
      <c r="D5530" t="inlineStr">
        <is>
          <t>Perk-TTLi-1</t>
        </is>
      </c>
      <c r="E5530" t="inlineStr">
        <is>
          <t>CLO/CT11: Axis1 Position Error</t>
        </is>
      </c>
      <c r="F5530" t="n">
        <v>43</v>
      </c>
      <c r="G5530" t="n">
        <v>50.161</v>
      </c>
    </row>
    <row r="5531">
      <c r="A5531" t="inlineStr">
        <is>
          <t>Daily_Minor_Stops_2026_09_18.xlsx</t>
        </is>
      </c>
      <c r="B5531" t="inlineStr">
        <is>
          <t>Samridhi Perk Line</t>
        </is>
      </c>
      <c r="C5531" s="80" t="n">
        <v>46061</v>
      </c>
      <c r="D5531" t="inlineStr">
        <is>
          <t>Perk-TTLi-2</t>
        </is>
      </c>
      <c r="E5531" t="inlineStr">
        <is>
          <t>FOR/FT11: Hand Over Failure Of Tray</t>
        </is>
      </c>
      <c r="F5531" t="n">
        <v>18</v>
      </c>
      <c r="G5531" t="n">
        <v>21.9281666666667</v>
      </c>
    </row>
    <row r="5532">
      <c r="A5532" t="inlineStr">
        <is>
          <t>Daily_Minor_Stops_2026_09_18.xlsx</t>
        </is>
      </c>
      <c r="B5532" t="inlineStr">
        <is>
          <t>Samridhi Perk Line</t>
        </is>
      </c>
      <c r="C5532" s="80" t="n">
        <v>46061</v>
      </c>
      <c r="D5532" t="inlineStr">
        <is>
          <t>Perk-TTLi-2</t>
        </is>
      </c>
      <c r="E5532" t="inlineStr">
        <is>
          <t>FOR/BP11: Hand Over Of Blank Failed</t>
        </is>
      </c>
      <c r="F5532" t="n">
        <v>21</v>
      </c>
      <c r="G5532" t="n">
        <v>65.0177166666667</v>
      </c>
    </row>
    <row r="5533">
      <c r="A5533" t="inlineStr">
        <is>
          <t>Daily_Minor_Stops_2026_09_18.xlsx</t>
        </is>
      </c>
      <c r="B5533" t="inlineStr">
        <is>
          <t>Samridhi Perk Line</t>
        </is>
      </c>
      <c r="C5533" s="80" t="n">
        <v>46061</v>
      </c>
      <c r="D5533" t="inlineStr">
        <is>
          <t>Perk-TTLi-3</t>
        </is>
      </c>
      <c r="E5533" t="inlineStr">
        <is>
          <t>FOR/BP11: Hand Over Of Blank Failed</t>
        </is>
      </c>
      <c r="F5533" t="n">
        <v>6</v>
      </c>
      <c r="G5533" t="n">
        <v>40.7394</v>
      </c>
    </row>
    <row r="5534">
      <c r="A5534" t="inlineStr">
        <is>
          <t>Daily_Minor_Stops_2026_09_18.xlsx</t>
        </is>
      </c>
      <c r="B5534" t="inlineStr">
        <is>
          <t>Samridhi Perk Line</t>
        </is>
      </c>
      <c r="C5534" s="80" t="n">
        <v>46061</v>
      </c>
      <c r="D5534" t="inlineStr">
        <is>
          <t>Perk-TTLi-3</t>
        </is>
      </c>
      <c r="E5534" t="inlineStr">
        <is>
          <t>CLO/CT11: Axis1 Position Error</t>
        </is>
      </c>
      <c r="F5534" t="n">
        <v>5</v>
      </c>
      <c r="G5534" t="n">
        <v>11.9093333333333</v>
      </c>
    </row>
    <row r="5535">
      <c r="A5535" t="inlineStr">
        <is>
          <t>Daily_Minor_Stops_2026_09_18.xlsx</t>
        </is>
      </c>
      <c r="B5535" t="inlineStr">
        <is>
          <t>Samridhi Perk Line</t>
        </is>
      </c>
      <c r="C5535" s="80" t="n">
        <v>46061</v>
      </c>
      <c r="D5535" t="inlineStr">
        <is>
          <t>Perk-TTLi-4</t>
        </is>
      </c>
      <c r="E5535" t="inlineStr">
        <is>
          <t>LOD/FWV11: Position Trigger Sensor Fail</t>
        </is>
      </c>
      <c r="F5535" t="n">
        <v>2</v>
      </c>
      <c r="G5535" t="n">
        <v>0.296133333333333</v>
      </c>
    </row>
    <row r="5536">
      <c r="A5536" t="inlineStr">
        <is>
          <t>Daily_Minor_Stops_2026_09_18.xlsx</t>
        </is>
      </c>
      <c r="B5536" t="inlineStr">
        <is>
          <t>Samridhi Perk Line</t>
        </is>
      </c>
      <c r="C5536" s="80" t="n">
        <v>46061</v>
      </c>
      <c r="D5536" t="inlineStr">
        <is>
          <t>Perk-TTLi-4</t>
        </is>
      </c>
      <c r="E5536" t="inlineStr">
        <is>
          <t>LOD/EM: Emergency Stop HMI 11</t>
        </is>
      </c>
      <c r="F5536" t="n">
        <v>2</v>
      </c>
      <c r="G5536" t="n">
        <v>0.1268</v>
      </c>
    </row>
    <row r="5537">
      <c r="A5537" t="inlineStr">
        <is>
          <t>Daily_Minor_Stops_2026_09_18.xlsx</t>
        </is>
      </c>
      <c r="B5537" t="inlineStr">
        <is>
          <t>Samridhi Perk Line</t>
        </is>
      </c>
      <c r="C5537" s="80" t="n">
        <v>46062</v>
      </c>
      <c r="D5537" t="inlineStr">
        <is>
          <t>Perk-HCM-1</t>
        </is>
      </c>
      <c r="E5537" t="inlineStr">
        <is>
          <t>HXX: Film Is Broken</t>
        </is>
      </c>
      <c r="F5537" t="n">
        <v>13</v>
      </c>
      <c r="G5537" t="n">
        <v>16.1090666666667</v>
      </c>
    </row>
    <row r="5538">
      <c r="A5538" t="inlineStr">
        <is>
          <t>Daily_Minor_Stops_2026_09_18.xlsx</t>
        </is>
      </c>
      <c r="B5538" t="inlineStr">
        <is>
          <t>Samridhi Perk Line</t>
        </is>
      </c>
      <c r="C5538" s="80" t="n">
        <v>46062</v>
      </c>
      <c r="D5538" t="inlineStr">
        <is>
          <t>Perk-HCM-1</t>
        </is>
      </c>
      <c r="E5538" t="inlineStr">
        <is>
          <t>FBX: Jam At Infeed</t>
        </is>
      </c>
      <c r="F5538" t="n">
        <v>28</v>
      </c>
      <c r="G5538" t="n">
        <v>11.8446166666667</v>
      </c>
    </row>
    <row r="5539">
      <c r="A5539" t="inlineStr">
        <is>
          <t>Daily_Minor_Stops_2026_09_18.xlsx</t>
        </is>
      </c>
      <c r="B5539" t="inlineStr">
        <is>
          <t>Samridhi Perk Line</t>
        </is>
      </c>
      <c r="C5539" s="80" t="n">
        <v>46062</v>
      </c>
      <c r="D5539" t="inlineStr">
        <is>
          <t>Perk-HCM-2</t>
        </is>
      </c>
      <c r="E5539" t="inlineStr">
        <is>
          <t>FBX: Overflow At Infeed</t>
        </is>
      </c>
      <c r="F5539" t="n">
        <v>37</v>
      </c>
      <c r="G5539" t="n">
        <v>44.0067333333333</v>
      </c>
    </row>
    <row r="5540">
      <c r="A5540" t="inlineStr">
        <is>
          <t>Daily_Minor_Stops_2026_09_18.xlsx</t>
        </is>
      </c>
      <c r="B5540" t="inlineStr">
        <is>
          <t>Samridhi Perk Line</t>
        </is>
      </c>
      <c r="C5540" s="80" t="n">
        <v>46062</v>
      </c>
      <c r="D5540" t="inlineStr">
        <is>
          <t>Perk-HCM-2</t>
        </is>
      </c>
      <c r="E5540" t="inlineStr">
        <is>
          <t>FBX: Jam At Infeed</t>
        </is>
      </c>
      <c r="F5540" t="n">
        <v>58</v>
      </c>
      <c r="G5540" t="n">
        <v>25.0966166666667</v>
      </c>
    </row>
    <row r="5541">
      <c r="A5541" t="inlineStr">
        <is>
          <t>Daily_Minor_Stops_2026_09_18.xlsx</t>
        </is>
      </c>
      <c r="B5541" t="inlineStr">
        <is>
          <t>Samridhi Perk Line</t>
        </is>
      </c>
      <c r="C5541" s="80" t="n">
        <v>46062</v>
      </c>
      <c r="D5541" t="inlineStr">
        <is>
          <t>Perk-HCM-3</t>
        </is>
      </c>
      <c r="E5541" t="inlineStr">
        <is>
          <t>HXX: Film Is Broken</t>
        </is>
      </c>
      <c r="F5541" t="n">
        <v>18</v>
      </c>
      <c r="G5541" t="n">
        <v>41.0587</v>
      </c>
    </row>
    <row r="5542">
      <c r="A5542" t="inlineStr">
        <is>
          <t>Daily_Minor_Stops_2026_09_18.xlsx</t>
        </is>
      </c>
      <c r="B5542" t="inlineStr">
        <is>
          <t>Samridhi Perk Line</t>
        </is>
      </c>
      <c r="C5542" s="80" t="n">
        <v>46062</v>
      </c>
      <c r="D5542" t="inlineStr">
        <is>
          <t>Perk-HCM-3</t>
        </is>
      </c>
      <c r="E5542" t="inlineStr">
        <is>
          <t>FBX: Overflow At Infeed</t>
        </is>
      </c>
      <c r="F5542" t="n">
        <v>34</v>
      </c>
      <c r="G5542" t="n">
        <v>13.8461666666667</v>
      </c>
    </row>
    <row r="5543">
      <c r="A5543" t="inlineStr">
        <is>
          <t>Daily_Minor_Stops_2026_09_18.xlsx</t>
        </is>
      </c>
      <c r="B5543" t="inlineStr">
        <is>
          <t>Samridhi Perk Line</t>
        </is>
      </c>
      <c r="C5543" s="80" t="n">
        <v>46062</v>
      </c>
      <c r="D5543" t="inlineStr">
        <is>
          <t>Perk-HCM-4</t>
        </is>
      </c>
      <c r="E5543" t="inlineStr">
        <is>
          <t>HXX: Infeed Rejection Consecutive</t>
        </is>
      </c>
      <c r="F5543" t="n">
        <v>32</v>
      </c>
      <c r="G5543" t="n">
        <v>11.1914833333333</v>
      </c>
    </row>
    <row r="5544">
      <c r="A5544" t="inlineStr">
        <is>
          <t>Daily_Minor_Stops_2026_09_18.xlsx</t>
        </is>
      </c>
      <c r="B5544" t="inlineStr">
        <is>
          <t>Samridhi Perk Line</t>
        </is>
      </c>
      <c r="C5544" s="80" t="n">
        <v>46062</v>
      </c>
      <c r="D5544" t="inlineStr">
        <is>
          <t>Perk-HCM-4</t>
        </is>
      </c>
      <c r="E5544" t="inlineStr">
        <is>
          <t>HXX: Film Is Broken</t>
        </is>
      </c>
      <c r="F5544" t="n">
        <v>20</v>
      </c>
      <c r="G5544" t="n">
        <v>23.22235</v>
      </c>
    </row>
    <row r="5545">
      <c r="A5545" t="inlineStr">
        <is>
          <t>Daily_Minor_Stops_2026_09_18.xlsx</t>
        </is>
      </c>
      <c r="B5545" t="inlineStr">
        <is>
          <t>Samridhi Perk Line</t>
        </is>
      </c>
      <c r="C5545" s="80" t="n">
        <v>46062</v>
      </c>
      <c r="D5545" t="inlineStr">
        <is>
          <t>Perk-HLM-1</t>
        </is>
      </c>
      <c r="E5545" t="inlineStr">
        <is>
          <t>Product jam detected at flow wrapper infeed</t>
        </is>
      </c>
      <c r="F5545" t="n">
        <v>55</v>
      </c>
      <c r="G5545" t="n">
        <v>38.2483833333333</v>
      </c>
    </row>
    <row r="5546">
      <c r="A5546" t="inlineStr">
        <is>
          <t>Daily_Minor_Stops_2026_09_18.xlsx</t>
        </is>
      </c>
      <c r="B5546" t="inlineStr">
        <is>
          <t>Samridhi Perk Line</t>
        </is>
      </c>
      <c r="C5546" s="80" t="n">
        <v>46062</v>
      </c>
      <c r="D5546" t="inlineStr">
        <is>
          <t>Perk-HLM-1</t>
        </is>
      </c>
      <c r="E5546" t="inlineStr">
        <is>
          <t>Paper Out Of Register</t>
        </is>
      </c>
      <c r="F5546" t="n">
        <v>35</v>
      </c>
      <c r="G5546" t="n">
        <v>80.57365</v>
      </c>
    </row>
    <row r="5547">
      <c r="A5547" t="inlineStr">
        <is>
          <t>Daily_Minor_Stops_2026_09_18.xlsx</t>
        </is>
      </c>
      <c r="B5547" t="inlineStr">
        <is>
          <t>Samridhi Perk Line</t>
        </is>
      </c>
      <c r="C5547" s="80" t="n">
        <v>46062</v>
      </c>
      <c r="D5547" t="inlineStr">
        <is>
          <t>Perk-HLM-2</t>
        </is>
      </c>
      <c r="E5547" t="inlineStr">
        <is>
          <t>Product jam detected at flow wrapper infeed</t>
        </is>
      </c>
      <c r="F5547" t="n">
        <v>92</v>
      </c>
      <c r="G5547" t="n">
        <v>68.6458166666667</v>
      </c>
    </row>
    <row r="5548">
      <c r="A5548" t="inlineStr">
        <is>
          <t>Daily_Minor_Stops_2026_09_18.xlsx</t>
        </is>
      </c>
      <c r="B5548" t="inlineStr">
        <is>
          <t>Samridhi Perk Line</t>
        </is>
      </c>
      <c r="C5548" s="80" t="n">
        <v>46062</v>
      </c>
      <c r="D5548" t="inlineStr">
        <is>
          <t>Perk-HLM-2</t>
        </is>
      </c>
      <c r="E5548" t="inlineStr">
        <is>
          <t>Paper Out Of Register</t>
        </is>
      </c>
      <c r="F5548" t="n">
        <v>22</v>
      </c>
      <c r="G5548" t="n">
        <v>37.7611</v>
      </c>
    </row>
    <row r="5549">
      <c r="A5549" t="inlineStr">
        <is>
          <t>Daily_Minor_Stops_2026_09_18.xlsx</t>
        </is>
      </c>
      <c r="B5549" t="inlineStr">
        <is>
          <t>Samridhi Perk Line</t>
        </is>
      </c>
      <c r="C5549" s="80" t="n">
        <v>46062</v>
      </c>
      <c r="D5549" t="inlineStr">
        <is>
          <t>Perk-TTLi-1</t>
        </is>
      </c>
      <c r="E5549" t="inlineStr">
        <is>
          <t>CLO/CT11: Axis1 Position Error</t>
        </is>
      </c>
      <c r="F5549" t="n">
        <v>22</v>
      </c>
      <c r="G5549" t="n">
        <v>21.4100666666667</v>
      </c>
    </row>
    <row r="5550">
      <c r="A5550" t="inlineStr">
        <is>
          <t>Daily_Minor_Stops_2026_09_18.xlsx</t>
        </is>
      </c>
      <c r="B5550" t="inlineStr">
        <is>
          <t>Samridhi Perk Line</t>
        </is>
      </c>
      <c r="C5550" s="80" t="n">
        <v>46062</v>
      </c>
      <c r="D5550" t="inlineStr">
        <is>
          <t>Perk-TTLi-1</t>
        </is>
      </c>
      <c r="E5550" t="inlineStr">
        <is>
          <t>CLO/CDC11: Pusher / Actuator Not ON Time</t>
        </is>
      </c>
      <c r="F5550" t="n">
        <v>31</v>
      </c>
      <c r="G5550" t="n">
        <v>61.5153833333333</v>
      </c>
    </row>
    <row r="5551">
      <c r="A5551" t="inlineStr">
        <is>
          <t>Daily_Minor_Stops_2026_09_18.xlsx</t>
        </is>
      </c>
      <c r="B5551" t="inlineStr">
        <is>
          <t>Samridhi Perk Line</t>
        </is>
      </c>
      <c r="C5551" s="80" t="n">
        <v>46062</v>
      </c>
      <c r="D5551" t="inlineStr">
        <is>
          <t>Perk-TTLi-2</t>
        </is>
      </c>
      <c r="E5551" t="inlineStr">
        <is>
          <t>FOR/FT11: Hand Over Failure Of Tray</t>
        </is>
      </c>
      <c r="F5551" t="n">
        <v>9</v>
      </c>
      <c r="G5551" t="n">
        <v>6.50811666666667</v>
      </c>
    </row>
    <row r="5552">
      <c r="A5552" t="inlineStr">
        <is>
          <t>Daily_Minor_Stops_2026_09_18.xlsx</t>
        </is>
      </c>
      <c r="B5552" t="inlineStr">
        <is>
          <t>Samridhi Perk Line</t>
        </is>
      </c>
      <c r="C5552" s="80" t="n">
        <v>46062</v>
      </c>
      <c r="D5552" t="inlineStr">
        <is>
          <t>Perk-TTLi-2</t>
        </is>
      </c>
      <c r="E5552" t="inlineStr">
        <is>
          <t>CLO/CT11: Axis1 Position Error</t>
        </is>
      </c>
      <c r="F5552" t="n">
        <v>14</v>
      </c>
      <c r="G5552" t="n">
        <v>34.3196</v>
      </c>
    </row>
    <row r="5553">
      <c r="A5553" t="inlineStr">
        <is>
          <t>Daily_Minor_Stops_2026_09_18.xlsx</t>
        </is>
      </c>
      <c r="B5553" t="inlineStr">
        <is>
          <t>Samridhi Perk Line</t>
        </is>
      </c>
      <c r="C5553" s="80" t="n">
        <v>46062</v>
      </c>
      <c r="D5553" t="inlineStr">
        <is>
          <t>Perk-TTLi-3</t>
        </is>
      </c>
      <c r="E5553" t="inlineStr">
        <is>
          <t>FOR/BP11: Hand Over Of Blank Failed</t>
        </is>
      </c>
      <c r="F5553" t="n">
        <v>6</v>
      </c>
      <c r="G5553" t="n">
        <v>85.3073</v>
      </c>
    </row>
    <row r="5554">
      <c r="A5554" t="inlineStr">
        <is>
          <t>Daily_Minor_Stops_2026_09_18.xlsx</t>
        </is>
      </c>
      <c r="B5554" t="inlineStr">
        <is>
          <t>Samridhi Perk Line</t>
        </is>
      </c>
      <c r="C5554" s="80" t="n">
        <v>46062</v>
      </c>
      <c r="D5554" t="inlineStr">
        <is>
          <t>Perk-TTLi-3</t>
        </is>
      </c>
      <c r="E5554" t="inlineStr">
        <is>
          <t>CLO/CT11: Axis1 Position Error</t>
        </is>
      </c>
      <c r="F5554" t="n">
        <v>7</v>
      </c>
      <c r="G5554" t="n">
        <v>19.707</v>
      </c>
    </row>
    <row r="5555">
      <c r="A5555" t="inlineStr">
        <is>
          <t>Daily_Minor_Stops_2026_09_18.xlsx</t>
        </is>
      </c>
      <c r="B5555" t="inlineStr">
        <is>
          <t>Samridhi Perk Line</t>
        </is>
      </c>
      <c r="C5555" s="80" t="n">
        <v>46062</v>
      </c>
      <c r="D5555" t="inlineStr">
        <is>
          <t>Perk-TTLi-4</t>
        </is>
      </c>
      <c r="E5555" t="inlineStr">
        <is>
          <t>LOD/PGR11: Trains To Near</t>
        </is>
      </c>
      <c r="F5555" t="n">
        <v>2</v>
      </c>
      <c r="G5555" t="n">
        <v>0.6258</v>
      </c>
    </row>
    <row r="5556">
      <c r="A5556" t="inlineStr">
        <is>
          <t>Daily_Minor_Stops_2026_09_18.xlsx</t>
        </is>
      </c>
      <c r="B5556" t="inlineStr">
        <is>
          <t>Samridhi Perk Line</t>
        </is>
      </c>
      <c r="C5556" s="80" t="n">
        <v>46063</v>
      </c>
      <c r="D5556" t="inlineStr">
        <is>
          <t>Perk-HCM-1</t>
        </is>
      </c>
      <c r="E5556" t="inlineStr">
        <is>
          <t>HXX: Film Is Broken</t>
        </is>
      </c>
      <c r="F5556" t="n">
        <v>17</v>
      </c>
      <c r="G5556" t="n">
        <v>14.4286333333333</v>
      </c>
    </row>
    <row r="5557">
      <c r="A5557" t="inlineStr">
        <is>
          <t>Daily_Minor_Stops_2026_09_18.xlsx</t>
        </is>
      </c>
      <c r="B5557" t="inlineStr">
        <is>
          <t>Samridhi Perk Line</t>
        </is>
      </c>
      <c r="C5557" s="80" t="n">
        <v>46063</v>
      </c>
      <c r="D5557" t="inlineStr">
        <is>
          <t>Perk-HCM-1</t>
        </is>
      </c>
      <c r="E5557" t="inlineStr">
        <is>
          <t>FBX: Jam At Infeed</t>
        </is>
      </c>
      <c r="F5557" t="n">
        <v>23</v>
      </c>
      <c r="G5557" t="n">
        <v>8.637600000000001</v>
      </c>
    </row>
    <row r="5558">
      <c r="A5558" t="inlineStr">
        <is>
          <t>Daily_Minor_Stops_2026_09_18.xlsx</t>
        </is>
      </c>
      <c r="B5558" t="inlineStr">
        <is>
          <t>Samridhi Perk Line</t>
        </is>
      </c>
      <c r="C5558" s="80" t="n">
        <v>46063</v>
      </c>
      <c r="D5558" t="inlineStr">
        <is>
          <t>Perk-HCM-2</t>
        </is>
      </c>
      <c r="E5558" t="inlineStr">
        <is>
          <t>FBX: Overflow At Infeed</t>
        </is>
      </c>
      <c r="F5558" t="n">
        <v>16</v>
      </c>
      <c r="G5558" t="n">
        <v>8.014099999999999</v>
      </c>
    </row>
    <row r="5559">
      <c r="A5559" t="inlineStr">
        <is>
          <t>Daily_Minor_Stops_2026_09_18.xlsx</t>
        </is>
      </c>
      <c r="B5559" t="inlineStr">
        <is>
          <t>Samridhi Perk Line</t>
        </is>
      </c>
      <c r="C5559" s="80" t="n">
        <v>46063</v>
      </c>
      <c r="D5559" t="inlineStr">
        <is>
          <t>Perk-HCM-2</t>
        </is>
      </c>
      <c r="E5559" t="inlineStr">
        <is>
          <t>FBX: Jam At Infeed</t>
        </is>
      </c>
      <c r="F5559" t="n">
        <v>37</v>
      </c>
      <c r="G5559" t="n">
        <v>35.6847833333333</v>
      </c>
    </row>
    <row r="5560">
      <c r="A5560" t="inlineStr">
        <is>
          <t>Daily_Minor_Stops_2026_09_18.xlsx</t>
        </is>
      </c>
      <c r="B5560" t="inlineStr">
        <is>
          <t>Samridhi Perk Line</t>
        </is>
      </c>
      <c r="C5560" s="80" t="n">
        <v>46063</v>
      </c>
      <c r="D5560" t="inlineStr">
        <is>
          <t>Perk-HCM-3</t>
        </is>
      </c>
      <c r="E5560" t="inlineStr">
        <is>
          <t>HXX: Infeed Rejection Consecutive</t>
        </is>
      </c>
      <c r="F5560" t="n">
        <v>46</v>
      </c>
      <c r="G5560" t="n">
        <v>27.8687333333333</v>
      </c>
    </row>
    <row r="5561">
      <c r="A5561" t="inlineStr">
        <is>
          <t>Daily_Minor_Stops_2026_09_18.xlsx</t>
        </is>
      </c>
      <c r="B5561" t="inlineStr">
        <is>
          <t>Samridhi Perk Line</t>
        </is>
      </c>
      <c r="C5561" s="80" t="n">
        <v>46063</v>
      </c>
      <c r="D5561" t="inlineStr">
        <is>
          <t>Perk-HCM-3</t>
        </is>
      </c>
      <c r="E5561" t="inlineStr">
        <is>
          <t>FBX: Overflow At Infeed</t>
        </is>
      </c>
      <c r="F5561" t="n">
        <v>39</v>
      </c>
      <c r="G5561" t="n">
        <v>26.0004666666667</v>
      </c>
    </row>
    <row r="5562">
      <c r="A5562" t="inlineStr">
        <is>
          <t>Daily_Minor_Stops_2026_09_18.xlsx</t>
        </is>
      </c>
      <c r="B5562" t="inlineStr">
        <is>
          <t>Samridhi Perk Line</t>
        </is>
      </c>
      <c r="C5562" s="80" t="n">
        <v>46063</v>
      </c>
      <c r="D5562" t="inlineStr">
        <is>
          <t>Perk-HCM-4</t>
        </is>
      </c>
      <c r="E5562" t="inlineStr">
        <is>
          <t>HXX: Infeed Rejection Consecutive</t>
        </is>
      </c>
      <c r="F5562" t="n">
        <v>31</v>
      </c>
      <c r="G5562" t="n">
        <v>17.9533833333333</v>
      </c>
    </row>
    <row r="5563">
      <c r="A5563" t="inlineStr">
        <is>
          <t>Daily_Minor_Stops_2026_09_18.xlsx</t>
        </is>
      </c>
      <c r="B5563" t="inlineStr">
        <is>
          <t>Samridhi Perk Line</t>
        </is>
      </c>
      <c r="C5563" s="80" t="n">
        <v>46063</v>
      </c>
      <c r="D5563" t="inlineStr">
        <is>
          <t>Perk-HCM-4</t>
        </is>
      </c>
      <c r="E5563" t="inlineStr">
        <is>
          <t>FBX: Jam At Infeed</t>
        </is>
      </c>
      <c r="F5563" t="n">
        <v>28</v>
      </c>
      <c r="G5563" t="n">
        <v>13.7397833333333</v>
      </c>
    </row>
    <row r="5564">
      <c r="A5564" t="inlineStr">
        <is>
          <t>Daily_Minor_Stops_2026_09_18.xlsx</t>
        </is>
      </c>
      <c r="B5564" t="inlineStr">
        <is>
          <t>Samridhi Perk Line</t>
        </is>
      </c>
      <c r="C5564" s="80" t="n">
        <v>46063</v>
      </c>
      <c r="D5564" t="inlineStr">
        <is>
          <t>Perk-HLM-1</t>
        </is>
      </c>
      <c r="E5564" t="inlineStr">
        <is>
          <t>Product jam detected at flow wrapper infeed</t>
        </is>
      </c>
      <c r="F5564" t="n">
        <v>58</v>
      </c>
      <c r="G5564" t="n">
        <v>31.6465</v>
      </c>
    </row>
    <row r="5565">
      <c r="A5565" t="inlineStr">
        <is>
          <t>Daily_Minor_Stops_2026_09_18.xlsx</t>
        </is>
      </c>
      <c r="B5565" t="inlineStr">
        <is>
          <t>Samridhi Perk Line</t>
        </is>
      </c>
      <c r="C5565" s="80" t="n">
        <v>46063</v>
      </c>
      <c r="D5565" t="inlineStr">
        <is>
          <t>Perk-HLM-1</t>
        </is>
      </c>
      <c r="E5565" t="inlineStr">
        <is>
          <t>OverHeight Product Detected</t>
        </is>
      </c>
      <c r="F5565" t="n">
        <v>46</v>
      </c>
      <c r="G5565" t="n">
        <v>35.5718833333333</v>
      </c>
    </row>
    <row r="5566">
      <c r="A5566" t="inlineStr">
        <is>
          <t>Daily_Minor_Stops_2026_09_18.xlsx</t>
        </is>
      </c>
      <c r="B5566" t="inlineStr">
        <is>
          <t>Samridhi Perk Line</t>
        </is>
      </c>
      <c r="C5566" s="80" t="n">
        <v>46063</v>
      </c>
      <c r="D5566" t="inlineStr">
        <is>
          <t>Perk-HLM-2</t>
        </is>
      </c>
      <c r="E5566" t="inlineStr">
        <is>
          <t>Wrapper Discharge Reject Sensor Blocked Alarm</t>
        </is>
      </c>
      <c r="F5566" t="n">
        <v>24</v>
      </c>
      <c r="G5566" t="n">
        <v>19.1310333333333</v>
      </c>
    </row>
    <row r="5567">
      <c r="A5567" t="inlineStr">
        <is>
          <t>Daily_Minor_Stops_2026_09_18.xlsx</t>
        </is>
      </c>
      <c r="B5567" t="inlineStr">
        <is>
          <t>Samridhi Perk Line</t>
        </is>
      </c>
      <c r="C5567" s="80" t="n">
        <v>46063</v>
      </c>
      <c r="D5567" t="inlineStr">
        <is>
          <t>Perk-HLM-2</t>
        </is>
      </c>
      <c r="E5567" t="inlineStr">
        <is>
          <t>Product jam detected at flow wrapper infeed</t>
        </is>
      </c>
      <c r="F5567" t="n">
        <v>110</v>
      </c>
      <c r="G5567" t="n">
        <v>86.14035</v>
      </c>
    </row>
    <row r="5568">
      <c r="A5568" t="inlineStr">
        <is>
          <t>Daily_Minor_Stops_2026_09_18.xlsx</t>
        </is>
      </c>
      <c r="B5568" t="inlineStr">
        <is>
          <t>Samridhi Perk Line</t>
        </is>
      </c>
      <c r="C5568" s="80" t="n">
        <v>46063</v>
      </c>
      <c r="D5568" t="inlineStr">
        <is>
          <t>Perk-TTLi-1</t>
        </is>
      </c>
      <c r="E5568" t="inlineStr">
        <is>
          <t>FOR/FT11: Hand Over Failure Of Tray</t>
        </is>
      </c>
      <c r="F5568" t="n">
        <v>15</v>
      </c>
      <c r="G5568" t="n">
        <v>9.76733333333333</v>
      </c>
    </row>
    <row r="5569">
      <c r="A5569" t="inlineStr">
        <is>
          <t>Daily_Minor_Stops_2026_09_18.xlsx</t>
        </is>
      </c>
      <c r="B5569" t="inlineStr">
        <is>
          <t>Samridhi Perk Line</t>
        </is>
      </c>
      <c r="C5569" s="80" t="n">
        <v>46063</v>
      </c>
      <c r="D5569" t="inlineStr">
        <is>
          <t>Perk-TTLi-1</t>
        </is>
      </c>
      <c r="E5569" t="inlineStr">
        <is>
          <t>FOR/BP11: Hand Over Of Blank Failed</t>
        </is>
      </c>
      <c r="F5569" t="n">
        <v>28</v>
      </c>
      <c r="G5569" t="n">
        <v>25.84535</v>
      </c>
    </row>
    <row r="5570">
      <c r="A5570" t="inlineStr">
        <is>
          <t>Daily_Minor_Stops_2026_09_18.xlsx</t>
        </is>
      </c>
      <c r="B5570" t="inlineStr">
        <is>
          <t>Samridhi Perk Line</t>
        </is>
      </c>
      <c r="C5570" s="80" t="n">
        <v>46063</v>
      </c>
      <c r="D5570" t="inlineStr">
        <is>
          <t>Perk-TTLi-2</t>
        </is>
      </c>
      <c r="E5570" t="inlineStr">
        <is>
          <t>FOR/FT11: Hand Over Failure Of Tray</t>
        </is>
      </c>
      <c r="F5570" t="n">
        <v>6</v>
      </c>
      <c r="G5570" t="n">
        <v>4.7894</v>
      </c>
    </row>
    <row r="5571">
      <c r="A5571" t="inlineStr">
        <is>
          <t>Daily_Minor_Stops_2026_09_18.xlsx</t>
        </is>
      </c>
      <c r="B5571" t="inlineStr">
        <is>
          <t>Samridhi Perk Line</t>
        </is>
      </c>
      <c r="C5571" s="80" t="n">
        <v>46063</v>
      </c>
      <c r="D5571" t="inlineStr">
        <is>
          <t>Perk-TTLi-2</t>
        </is>
      </c>
      <c r="E5571" t="inlineStr">
        <is>
          <t>FOR/BP11: Hand Over Of Blank Failed</t>
        </is>
      </c>
      <c r="F5571" t="n">
        <v>14</v>
      </c>
      <c r="G5571" t="n">
        <v>13.5477833333333</v>
      </c>
    </row>
    <row r="5572">
      <c r="A5572" t="inlineStr">
        <is>
          <t>Daily_Minor_Stops_2026_09_18.xlsx</t>
        </is>
      </c>
      <c r="B5572" t="inlineStr">
        <is>
          <t>Samridhi Perk Line</t>
        </is>
      </c>
      <c r="C5572" s="80" t="n">
        <v>46063</v>
      </c>
      <c r="D5572" t="inlineStr">
        <is>
          <t>Perk-TTLi-3</t>
        </is>
      </c>
      <c r="E5572" t="inlineStr">
        <is>
          <t>LOD/TPG11: Move Time Out</t>
        </is>
      </c>
      <c r="F5572" t="n">
        <v>4</v>
      </c>
      <c r="G5572" t="n">
        <v>28.1745666666667</v>
      </c>
    </row>
    <row r="5573">
      <c r="A5573" t="inlineStr">
        <is>
          <t>Daily_Minor_Stops_2026_09_18.xlsx</t>
        </is>
      </c>
      <c r="B5573" t="inlineStr">
        <is>
          <t>Samridhi Perk Line</t>
        </is>
      </c>
      <c r="C5573" s="80" t="n">
        <v>46063</v>
      </c>
      <c r="D5573" t="inlineStr">
        <is>
          <t>Perk-TTLi-3</t>
        </is>
      </c>
      <c r="E5573" t="inlineStr">
        <is>
          <t>LOD/TGR11: Robot-Gripper Sensor Fault</t>
        </is>
      </c>
      <c r="F5573" t="n">
        <v>3</v>
      </c>
      <c r="G5573" t="n">
        <v>1.73485</v>
      </c>
    </row>
    <row r="5574">
      <c r="A5574" t="inlineStr">
        <is>
          <t>Daily_Minor_Stops_2026_09_18.xlsx</t>
        </is>
      </c>
      <c r="B5574" t="inlineStr">
        <is>
          <t>Samridhi Perk Line</t>
        </is>
      </c>
      <c r="C5574" s="80" t="n">
        <v>46063</v>
      </c>
      <c r="D5574" t="inlineStr">
        <is>
          <t>Perk-TTLi-4</t>
        </is>
      </c>
      <c r="E5574" t="inlineStr">
        <is>
          <t>LOD/FWV11: Position Trigger Sensor Fail</t>
        </is>
      </c>
      <c r="F5574" t="n">
        <v>3</v>
      </c>
      <c r="G5574" t="n">
        <v>0.54155</v>
      </c>
    </row>
    <row r="5575">
      <c r="A5575" t="inlineStr">
        <is>
          <t>Daily_Minor_Stops_2026_09_18.xlsx</t>
        </is>
      </c>
      <c r="B5575" t="inlineStr">
        <is>
          <t>Samridhi Perk Line</t>
        </is>
      </c>
      <c r="C5575" s="80" t="n">
        <v>46063</v>
      </c>
      <c r="D5575" t="inlineStr">
        <is>
          <t>Perk-TTLi-4</t>
        </is>
      </c>
      <c r="E5575" t="inlineStr">
        <is>
          <t>LOD/EM: Emergency Stop Button 2</t>
        </is>
      </c>
      <c r="F5575" t="n">
        <v>2</v>
      </c>
      <c r="G5575" t="n">
        <v>0.962416666666667</v>
      </c>
    </row>
    <row r="5576">
      <c r="A5576" t="inlineStr">
        <is>
          <t>Daily_Minor_Stops_2026_09_18.xlsx</t>
        </is>
      </c>
      <c r="B5576" t="inlineStr">
        <is>
          <t>Samridhi Perk Line</t>
        </is>
      </c>
      <c r="C5576" s="80" t="n">
        <v>46064</v>
      </c>
      <c r="D5576" t="inlineStr">
        <is>
          <t>Perk-HCM-1</t>
        </is>
      </c>
      <c r="E5576" t="inlineStr">
        <is>
          <t>HXX: Film Is Broken</t>
        </is>
      </c>
      <c r="F5576" t="n">
        <v>14</v>
      </c>
      <c r="G5576" t="n">
        <v>12.7287166666667</v>
      </c>
    </row>
    <row r="5577">
      <c r="A5577" t="inlineStr">
        <is>
          <t>Daily_Minor_Stops_2026_09_18.xlsx</t>
        </is>
      </c>
      <c r="B5577" t="inlineStr">
        <is>
          <t>Samridhi Perk Line</t>
        </is>
      </c>
      <c r="C5577" s="80" t="n">
        <v>46064</v>
      </c>
      <c r="D5577" t="inlineStr">
        <is>
          <t>Perk-HCM-1</t>
        </is>
      </c>
      <c r="E5577" t="inlineStr">
        <is>
          <t>FBX: Jam At Infeed</t>
        </is>
      </c>
      <c r="F5577" t="n">
        <v>22</v>
      </c>
      <c r="G5577" t="n">
        <v>12.0850833333333</v>
      </c>
    </row>
    <row r="5578">
      <c r="A5578" t="inlineStr">
        <is>
          <t>Daily_Minor_Stops_2026_09_18.xlsx</t>
        </is>
      </c>
      <c r="B5578" t="inlineStr">
        <is>
          <t>Samridhi Perk Line</t>
        </is>
      </c>
      <c r="C5578" s="80" t="n">
        <v>46064</v>
      </c>
      <c r="D5578" t="inlineStr">
        <is>
          <t>Perk-HCM-2</t>
        </is>
      </c>
      <c r="E5578" t="inlineStr">
        <is>
          <t>FBX: Overflow At Infeed</t>
        </is>
      </c>
      <c r="F5578" t="n">
        <v>20</v>
      </c>
      <c r="G5578" t="n">
        <v>12.8567166666667</v>
      </c>
    </row>
    <row r="5579">
      <c r="A5579" t="inlineStr">
        <is>
          <t>Daily_Minor_Stops_2026_09_18.xlsx</t>
        </is>
      </c>
      <c r="B5579" t="inlineStr">
        <is>
          <t>Samridhi Perk Line</t>
        </is>
      </c>
      <c r="C5579" s="80" t="n">
        <v>46064</v>
      </c>
      <c r="D5579" t="inlineStr">
        <is>
          <t>Perk-HCM-2</t>
        </is>
      </c>
      <c r="E5579" t="inlineStr">
        <is>
          <t>FBX: Jam At Infeed</t>
        </is>
      </c>
      <c r="F5579" t="n">
        <v>55</v>
      </c>
      <c r="G5579" t="n">
        <v>25.6797166666667</v>
      </c>
    </row>
    <row r="5580">
      <c r="A5580" t="inlineStr">
        <is>
          <t>Daily_Minor_Stops_2026_09_18.xlsx</t>
        </is>
      </c>
      <c r="B5580" t="inlineStr">
        <is>
          <t>Samridhi Perk Line</t>
        </is>
      </c>
      <c r="C5580" s="80" t="n">
        <v>46064</v>
      </c>
      <c r="D5580" t="inlineStr">
        <is>
          <t>Perk-HCM-3</t>
        </is>
      </c>
      <c r="E5580" t="inlineStr">
        <is>
          <t>HXX: Film Is Broken</t>
        </is>
      </c>
      <c r="F5580" t="n">
        <v>22</v>
      </c>
      <c r="G5580" t="n">
        <v>30.49895</v>
      </c>
    </row>
    <row r="5581">
      <c r="A5581" t="inlineStr">
        <is>
          <t>Daily_Minor_Stops_2026_09_18.xlsx</t>
        </is>
      </c>
      <c r="B5581" t="inlineStr">
        <is>
          <t>Samridhi Perk Line</t>
        </is>
      </c>
      <c r="C5581" s="80" t="n">
        <v>46064</v>
      </c>
      <c r="D5581" t="inlineStr">
        <is>
          <t>Perk-HCM-3</t>
        </is>
      </c>
      <c r="E5581" t="inlineStr">
        <is>
          <t>FBX: Overflow At Infeed</t>
        </is>
      </c>
      <c r="F5581" t="n">
        <v>29</v>
      </c>
      <c r="G5581" t="n">
        <v>16.2809666666667</v>
      </c>
    </row>
    <row r="5582">
      <c r="A5582" t="inlineStr">
        <is>
          <t>Daily_Minor_Stops_2026_09_18.xlsx</t>
        </is>
      </c>
      <c r="B5582" t="inlineStr">
        <is>
          <t>Samridhi Perk Line</t>
        </is>
      </c>
      <c r="C5582" s="80" t="n">
        <v>46064</v>
      </c>
      <c r="D5582" t="inlineStr">
        <is>
          <t>Perk-HCM-4</t>
        </is>
      </c>
      <c r="E5582" t="inlineStr">
        <is>
          <t>HXX: Infeed Rejection Consecutive</t>
        </is>
      </c>
      <c r="F5582" t="n">
        <v>32</v>
      </c>
      <c r="G5582" t="n">
        <v>21.45195</v>
      </c>
    </row>
    <row r="5583">
      <c r="A5583" t="inlineStr">
        <is>
          <t>Daily_Minor_Stops_2026_09_18.xlsx</t>
        </is>
      </c>
      <c r="B5583" t="inlineStr">
        <is>
          <t>Samridhi Perk Line</t>
        </is>
      </c>
      <c r="C5583" s="80" t="n">
        <v>46064</v>
      </c>
      <c r="D5583" t="inlineStr">
        <is>
          <t>Perk-HCM-4</t>
        </is>
      </c>
      <c r="E5583" t="inlineStr">
        <is>
          <t>HXX: Film Is Broken</t>
        </is>
      </c>
      <c r="F5583" t="n">
        <v>19</v>
      </c>
      <c r="G5583" t="n">
        <v>24.7616833333333</v>
      </c>
    </row>
    <row r="5584">
      <c r="A5584" t="inlineStr">
        <is>
          <t>Daily_Minor_Stops_2026_09_18.xlsx</t>
        </is>
      </c>
      <c r="B5584" t="inlineStr">
        <is>
          <t>Samridhi Perk Line</t>
        </is>
      </c>
      <c r="C5584" s="80" t="n">
        <v>46064</v>
      </c>
      <c r="D5584" t="inlineStr">
        <is>
          <t>Perk-HLM-1</t>
        </is>
      </c>
      <c r="E5584" t="inlineStr">
        <is>
          <t>Product jam detected at flow wrapper infeed</t>
        </is>
      </c>
      <c r="F5584" t="n">
        <v>40</v>
      </c>
      <c r="G5584" t="n">
        <v>20.4632833333333</v>
      </c>
    </row>
    <row r="5585">
      <c r="A5585" t="inlineStr">
        <is>
          <t>Daily_Minor_Stops_2026_09_18.xlsx</t>
        </is>
      </c>
      <c r="B5585" t="inlineStr">
        <is>
          <t>Samridhi Perk Line</t>
        </is>
      </c>
      <c r="C5585" s="80" t="n">
        <v>46064</v>
      </c>
      <c r="D5585" t="inlineStr">
        <is>
          <t>Perk-HLM-1</t>
        </is>
      </c>
      <c r="E5585" t="inlineStr">
        <is>
          <t>Paper Out Of Register</t>
        </is>
      </c>
      <c r="F5585" t="n">
        <v>18</v>
      </c>
      <c r="G5585" t="n">
        <v>31.5962166666667</v>
      </c>
    </row>
    <row r="5586">
      <c r="A5586" t="inlineStr">
        <is>
          <t>Daily_Minor_Stops_2026_09_18.xlsx</t>
        </is>
      </c>
      <c r="B5586" t="inlineStr">
        <is>
          <t>Samridhi Perk Line</t>
        </is>
      </c>
      <c r="C5586" s="80" t="n">
        <v>46064</v>
      </c>
      <c r="D5586" t="inlineStr">
        <is>
          <t>Perk-HLM-2</t>
        </is>
      </c>
      <c r="E5586" t="inlineStr">
        <is>
          <t>Wrapper Discharge Reject Sensor Blocked Alarm</t>
        </is>
      </c>
      <c r="F5586" t="n">
        <v>26</v>
      </c>
      <c r="G5586" t="n">
        <v>18.6154333333333</v>
      </c>
    </row>
    <row r="5587">
      <c r="A5587" t="inlineStr">
        <is>
          <t>Daily_Minor_Stops_2026_09_18.xlsx</t>
        </is>
      </c>
      <c r="B5587" t="inlineStr">
        <is>
          <t>Samridhi Perk Line</t>
        </is>
      </c>
      <c r="C5587" s="80" t="n">
        <v>46064</v>
      </c>
      <c r="D5587" t="inlineStr">
        <is>
          <t>Perk-HLM-2</t>
        </is>
      </c>
      <c r="E5587" t="inlineStr">
        <is>
          <t>Product jam detected at flow wrapper infeed</t>
        </is>
      </c>
      <c r="F5587" t="n">
        <v>41</v>
      </c>
      <c r="G5587" t="n">
        <v>22.2108666666667</v>
      </c>
    </row>
    <row r="5588">
      <c r="A5588" t="inlineStr">
        <is>
          <t>Daily_Minor_Stops_2026_09_18.xlsx</t>
        </is>
      </c>
      <c r="B5588" t="inlineStr">
        <is>
          <t>Samridhi Perk Line</t>
        </is>
      </c>
      <c r="C5588" s="80" t="n">
        <v>46064</v>
      </c>
      <c r="D5588" t="inlineStr">
        <is>
          <t>Perk-TTLi-1</t>
        </is>
      </c>
      <c r="E5588" t="inlineStr">
        <is>
          <t>FOR/BP11: Hand Over Of Blank Failed</t>
        </is>
      </c>
      <c r="F5588" t="n">
        <v>19</v>
      </c>
      <c r="G5588" t="n">
        <v>19.9274</v>
      </c>
    </row>
    <row r="5589">
      <c r="A5589" t="inlineStr">
        <is>
          <t>Daily_Minor_Stops_2026_09_18.xlsx</t>
        </is>
      </c>
      <c r="B5589" t="inlineStr">
        <is>
          <t>Samridhi Perk Line</t>
        </is>
      </c>
      <c r="C5589" s="80" t="n">
        <v>46064</v>
      </c>
      <c r="D5589" t="inlineStr">
        <is>
          <t>Perk-TTLi-1</t>
        </is>
      </c>
      <c r="E5589" t="inlineStr">
        <is>
          <t>CLO/CDC11: Pusher / Actuator Not ON Time</t>
        </is>
      </c>
      <c r="F5589" t="n">
        <v>18</v>
      </c>
      <c r="G5589" t="n">
        <v>65.1278666666667</v>
      </c>
    </row>
    <row r="5590">
      <c r="A5590" t="inlineStr">
        <is>
          <t>Daily_Minor_Stops_2026_09_18.xlsx</t>
        </is>
      </c>
      <c r="B5590" t="inlineStr">
        <is>
          <t>Samridhi Perk Line</t>
        </is>
      </c>
      <c r="C5590" s="80" t="n">
        <v>46064</v>
      </c>
      <c r="D5590" t="inlineStr">
        <is>
          <t>Perk-TTLi-2</t>
        </is>
      </c>
      <c r="E5590" t="inlineStr">
        <is>
          <t>FOR/FT11: Hand Over Failure Of Tray</t>
        </is>
      </c>
      <c r="F5590" t="n">
        <v>9</v>
      </c>
      <c r="G5590" t="n">
        <v>3.93423333333333</v>
      </c>
    </row>
    <row r="5591">
      <c r="A5591" t="inlineStr">
        <is>
          <t>Daily_Minor_Stops_2026_09_18.xlsx</t>
        </is>
      </c>
      <c r="B5591" t="inlineStr">
        <is>
          <t>Samridhi Perk Line</t>
        </is>
      </c>
      <c r="C5591" s="80" t="n">
        <v>46064</v>
      </c>
      <c r="D5591" t="inlineStr">
        <is>
          <t>Perk-TTLi-2</t>
        </is>
      </c>
      <c r="E5591" t="inlineStr">
        <is>
          <t>FOR/BP11: Hand Over Of Blank Failed</t>
        </is>
      </c>
      <c r="F5591" t="n">
        <v>13</v>
      </c>
      <c r="G5591" t="n">
        <v>21.0569833333333</v>
      </c>
    </row>
    <row r="5592">
      <c r="A5592" t="inlineStr">
        <is>
          <t>Daily_Minor_Stops_2026_09_18.xlsx</t>
        </is>
      </c>
      <c r="B5592" t="inlineStr">
        <is>
          <t>Samridhi Perk Line</t>
        </is>
      </c>
      <c r="C5592" s="80" t="n">
        <v>46064</v>
      </c>
      <c r="D5592" t="inlineStr">
        <is>
          <t>Perk-TTLi-3</t>
        </is>
      </c>
      <c r="E5592" t="inlineStr">
        <is>
          <t>CLO/TFXX: Jam On Tray Infeed</t>
        </is>
      </c>
      <c r="F5592" t="n">
        <v>4</v>
      </c>
      <c r="G5592" t="n">
        <v>11.5174</v>
      </c>
    </row>
    <row r="5593">
      <c r="A5593" t="inlineStr">
        <is>
          <t>Daily_Minor_Stops_2026_09_18.xlsx</t>
        </is>
      </c>
      <c r="B5593" t="inlineStr">
        <is>
          <t>Samridhi Perk Line</t>
        </is>
      </c>
      <c r="C5593" s="80" t="n">
        <v>46064</v>
      </c>
      <c r="D5593" t="inlineStr">
        <is>
          <t>Perk-TTLi-3</t>
        </is>
      </c>
      <c r="E5593" t="inlineStr">
        <is>
          <t>CLO/CDC11: Pusher / Actuator Not ON Time</t>
        </is>
      </c>
      <c r="F5593" t="n">
        <v>4</v>
      </c>
      <c r="G5593" t="n">
        <v>15.4653333333333</v>
      </c>
    </row>
    <row r="5594">
      <c r="A5594" t="inlineStr">
        <is>
          <t>Daily_Minor_Stops_2026_09_18.xlsx</t>
        </is>
      </c>
      <c r="B5594" t="inlineStr">
        <is>
          <t>Samridhi Perk Line</t>
        </is>
      </c>
      <c r="C5594" s="80" t="n">
        <v>46064</v>
      </c>
      <c r="D5594" t="inlineStr">
        <is>
          <t>Perk-TTLi-4</t>
        </is>
      </c>
      <c r="E5594" t="inlineStr">
        <is>
          <t>LOD/SAF: Safety Circuit Not Ready</t>
        </is>
      </c>
      <c r="F5594" t="n">
        <v>3</v>
      </c>
      <c r="G5594" t="n">
        <v>1.01843333333333</v>
      </c>
    </row>
    <row r="5595">
      <c r="A5595" t="inlineStr">
        <is>
          <t>Daily_Minor_Stops_2026_09_18.xlsx</t>
        </is>
      </c>
      <c r="B5595" t="inlineStr">
        <is>
          <t>Samridhi Perk Line</t>
        </is>
      </c>
      <c r="C5595" s="80" t="n">
        <v>46064</v>
      </c>
      <c r="D5595" t="inlineStr">
        <is>
          <t>Perk-TTLi-4</t>
        </is>
      </c>
      <c r="E5595" t="inlineStr">
        <is>
          <t>LOD/PGR11: Product Frequency Too High</t>
        </is>
      </c>
      <c r="F5595" t="n">
        <v>2</v>
      </c>
      <c r="G5595" t="n">
        <v>4.28851666666667</v>
      </c>
    </row>
    <row r="5596">
      <c r="A5596" t="inlineStr">
        <is>
          <t>Daily_Minor_Stops_2026_09_18.xlsx</t>
        </is>
      </c>
      <c r="B5596" t="inlineStr">
        <is>
          <t>Samridhi Perk Line</t>
        </is>
      </c>
      <c r="C5596" s="80" t="n">
        <v>46065</v>
      </c>
      <c r="D5596" t="inlineStr">
        <is>
          <t>Perk-HCM-1</t>
        </is>
      </c>
      <c r="E5596" t="inlineStr">
        <is>
          <t>HXX: Film Is Broken</t>
        </is>
      </c>
      <c r="F5596" t="n">
        <v>14</v>
      </c>
      <c r="G5596" t="n">
        <v>10.6562833333333</v>
      </c>
    </row>
    <row r="5597">
      <c r="A5597" t="inlineStr">
        <is>
          <t>Daily_Minor_Stops_2026_09_18.xlsx</t>
        </is>
      </c>
      <c r="B5597" t="inlineStr">
        <is>
          <t>Samridhi Perk Line</t>
        </is>
      </c>
      <c r="C5597" s="80" t="n">
        <v>46065</v>
      </c>
      <c r="D5597" t="inlineStr">
        <is>
          <t>Perk-HCM-1</t>
        </is>
      </c>
      <c r="E5597" t="inlineStr">
        <is>
          <t>FBX: Jam At Infeed</t>
        </is>
      </c>
      <c r="F5597" t="n">
        <v>21</v>
      </c>
      <c r="G5597" t="n">
        <v>18.8661</v>
      </c>
    </row>
    <row r="5598">
      <c r="A5598" t="inlineStr">
        <is>
          <t>Daily_Minor_Stops_2026_09_18.xlsx</t>
        </is>
      </c>
      <c r="B5598" t="inlineStr">
        <is>
          <t>Samridhi Perk Line</t>
        </is>
      </c>
      <c r="C5598" s="80" t="n">
        <v>46065</v>
      </c>
      <c r="D5598" t="inlineStr">
        <is>
          <t>Perk-HCM-2</t>
        </is>
      </c>
      <c r="E5598" t="inlineStr">
        <is>
          <t>HXX: Film Is Broken</t>
        </is>
      </c>
      <c r="F5598" t="n">
        <v>19</v>
      </c>
      <c r="G5598" t="n">
        <v>28.84215</v>
      </c>
    </row>
    <row r="5599">
      <c r="A5599" t="inlineStr">
        <is>
          <t>Daily_Minor_Stops_2026_09_18.xlsx</t>
        </is>
      </c>
      <c r="B5599" t="inlineStr">
        <is>
          <t>Samridhi Perk Line</t>
        </is>
      </c>
      <c r="C5599" s="80" t="n">
        <v>46065</v>
      </c>
      <c r="D5599" t="inlineStr">
        <is>
          <t>Perk-HCM-2</t>
        </is>
      </c>
      <c r="E5599" t="inlineStr">
        <is>
          <t>FBX: Jam At Infeed</t>
        </is>
      </c>
      <c r="F5599" t="n">
        <v>36</v>
      </c>
      <c r="G5599" t="n">
        <v>20.7008166666667</v>
      </c>
    </row>
    <row r="5600">
      <c r="A5600" t="inlineStr">
        <is>
          <t>Daily_Minor_Stops_2026_09_18.xlsx</t>
        </is>
      </c>
      <c r="B5600" t="inlineStr">
        <is>
          <t>Samridhi Perk Line</t>
        </is>
      </c>
      <c r="C5600" s="80" t="n">
        <v>46065</v>
      </c>
      <c r="D5600" t="inlineStr">
        <is>
          <t>Perk-HCM-3</t>
        </is>
      </c>
      <c r="E5600" t="inlineStr">
        <is>
          <t>HXX: Infeed Rejection Consecutive</t>
        </is>
      </c>
      <c r="F5600" t="n">
        <v>28</v>
      </c>
      <c r="G5600" t="n">
        <v>14.6953166666667</v>
      </c>
    </row>
    <row r="5601">
      <c r="A5601" t="inlineStr">
        <is>
          <t>Daily_Minor_Stops_2026_09_18.xlsx</t>
        </is>
      </c>
      <c r="B5601" t="inlineStr">
        <is>
          <t>Samridhi Perk Line</t>
        </is>
      </c>
      <c r="C5601" s="80" t="n">
        <v>46065</v>
      </c>
      <c r="D5601" t="inlineStr">
        <is>
          <t>Perk-HCM-3</t>
        </is>
      </c>
      <c r="E5601" t="inlineStr">
        <is>
          <t>FBX: Overflow At Infeed</t>
        </is>
      </c>
      <c r="F5601" t="n">
        <v>28</v>
      </c>
      <c r="G5601" t="n">
        <v>14.3117666666667</v>
      </c>
    </row>
    <row r="5602">
      <c r="A5602" t="inlineStr">
        <is>
          <t>Daily_Minor_Stops_2026_09_18.xlsx</t>
        </is>
      </c>
      <c r="B5602" t="inlineStr">
        <is>
          <t>Samridhi Perk Line</t>
        </is>
      </c>
      <c r="C5602" s="80" t="n">
        <v>46065</v>
      </c>
      <c r="D5602" t="inlineStr">
        <is>
          <t>Perk-HCM-4</t>
        </is>
      </c>
      <c r="E5602" t="inlineStr">
        <is>
          <t>HXX: Infeed Rejection Consecutive</t>
        </is>
      </c>
      <c r="F5602" t="n">
        <v>17</v>
      </c>
      <c r="G5602" t="n">
        <v>7.83305</v>
      </c>
    </row>
    <row r="5603">
      <c r="A5603" t="inlineStr">
        <is>
          <t>Daily_Minor_Stops_2026_09_18.xlsx</t>
        </is>
      </c>
      <c r="B5603" t="inlineStr">
        <is>
          <t>Samridhi Perk Line</t>
        </is>
      </c>
      <c r="C5603" s="80" t="n">
        <v>46065</v>
      </c>
      <c r="D5603" t="inlineStr">
        <is>
          <t>Perk-HCM-4</t>
        </is>
      </c>
      <c r="E5603" t="inlineStr">
        <is>
          <t>FBX: Jam At Infeed</t>
        </is>
      </c>
      <c r="F5603" t="n">
        <v>31</v>
      </c>
      <c r="G5603" t="n">
        <v>13.0900166666667</v>
      </c>
    </row>
    <row r="5604">
      <c r="A5604" t="inlineStr">
        <is>
          <t>Daily_Minor_Stops_2026_09_18.xlsx</t>
        </is>
      </c>
      <c r="B5604" t="inlineStr">
        <is>
          <t>Samridhi Perk Line</t>
        </is>
      </c>
      <c r="C5604" s="80" t="n">
        <v>46065</v>
      </c>
      <c r="D5604" t="inlineStr">
        <is>
          <t>Perk-HLM-1</t>
        </is>
      </c>
      <c r="E5604" t="inlineStr">
        <is>
          <t>Product jam detected at flow wrapper infeed</t>
        </is>
      </c>
      <c r="F5604" t="n">
        <v>29</v>
      </c>
      <c r="G5604" t="n">
        <v>15.8077666666667</v>
      </c>
    </row>
    <row r="5605">
      <c r="A5605" t="inlineStr">
        <is>
          <t>Daily_Minor_Stops_2026_09_18.xlsx</t>
        </is>
      </c>
      <c r="B5605" t="inlineStr">
        <is>
          <t>Samridhi Perk Line</t>
        </is>
      </c>
      <c r="C5605" s="80" t="n">
        <v>46065</v>
      </c>
      <c r="D5605" t="inlineStr">
        <is>
          <t>Perk-HLM-1</t>
        </is>
      </c>
      <c r="E5605" t="inlineStr">
        <is>
          <t>OverHeight Product Detected</t>
        </is>
      </c>
      <c r="F5605" t="n">
        <v>64</v>
      </c>
      <c r="G5605" t="n">
        <v>38.5797833333333</v>
      </c>
    </row>
    <row r="5606">
      <c r="A5606" t="inlineStr">
        <is>
          <t>Daily_Minor_Stops_2026_09_18.xlsx</t>
        </is>
      </c>
      <c r="B5606" t="inlineStr">
        <is>
          <t>Samridhi Perk Line</t>
        </is>
      </c>
      <c r="C5606" s="80" t="n">
        <v>46065</v>
      </c>
      <c r="D5606" t="inlineStr">
        <is>
          <t>Perk-HLM-2</t>
        </is>
      </c>
      <c r="E5606" t="inlineStr">
        <is>
          <t>Product jam detected at flow wrapper infeed</t>
        </is>
      </c>
      <c r="F5606" t="n">
        <v>62</v>
      </c>
      <c r="G5606" t="n">
        <v>46.0324</v>
      </c>
    </row>
    <row r="5607">
      <c r="A5607" t="inlineStr">
        <is>
          <t>Daily_Minor_Stops_2026_09_18.xlsx</t>
        </is>
      </c>
      <c r="B5607" t="inlineStr">
        <is>
          <t>Samridhi Perk Line</t>
        </is>
      </c>
      <c r="C5607" s="80" t="n">
        <v>46065</v>
      </c>
      <c r="D5607" t="inlineStr">
        <is>
          <t>Perk-HLM-2</t>
        </is>
      </c>
      <c r="E5607" t="inlineStr">
        <is>
          <t>OverHeight Product Detected</t>
        </is>
      </c>
      <c r="F5607" t="n">
        <v>35</v>
      </c>
      <c r="G5607" t="n">
        <v>26.26</v>
      </c>
    </row>
    <row r="5608">
      <c r="A5608" t="inlineStr">
        <is>
          <t>Daily_Minor_Stops_2026_09_18.xlsx</t>
        </is>
      </c>
      <c r="B5608" t="inlineStr">
        <is>
          <t>Samridhi Perk Line</t>
        </is>
      </c>
      <c r="C5608" s="80" t="n">
        <v>46065</v>
      </c>
      <c r="D5608" t="inlineStr">
        <is>
          <t>Perk-TTLi-1</t>
        </is>
      </c>
      <c r="E5608" t="inlineStr">
        <is>
          <t>FOR/BP11: Hand Over Of Blank Failed</t>
        </is>
      </c>
      <c r="F5608" t="n">
        <v>19</v>
      </c>
      <c r="G5608" t="n">
        <v>29.93485</v>
      </c>
    </row>
    <row r="5609">
      <c r="A5609" t="inlineStr">
        <is>
          <t>Daily_Minor_Stops_2026_09_18.xlsx</t>
        </is>
      </c>
      <c r="B5609" t="inlineStr">
        <is>
          <t>Samridhi Perk Line</t>
        </is>
      </c>
      <c r="C5609" s="80" t="n">
        <v>46065</v>
      </c>
      <c r="D5609" t="inlineStr">
        <is>
          <t>Perk-TTLi-1</t>
        </is>
      </c>
      <c r="E5609" t="inlineStr">
        <is>
          <t>CLO/CDC11: Pusher / Actuator Not ON Time</t>
        </is>
      </c>
      <c r="F5609" t="n">
        <v>14</v>
      </c>
      <c r="G5609" t="n">
        <v>20.30125</v>
      </c>
    </row>
    <row r="5610">
      <c r="A5610" t="inlineStr">
        <is>
          <t>Daily_Minor_Stops_2026_09_18.xlsx</t>
        </is>
      </c>
      <c r="B5610" t="inlineStr">
        <is>
          <t>Samridhi Perk Line</t>
        </is>
      </c>
      <c r="C5610" s="80" t="n">
        <v>46065</v>
      </c>
      <c r="D5610" t="inlineStr">
        <is>
          <t>Perk-TTLi-2</t>
        </is>
      </c>
      <c r="E5610" t="inlineStr">
        <is>
          <t>FOR/BP11: Hand Over Of Blank Failed</t>
        </is>
      </c>
      <c r="F5610" t="n">
        <v>28</v>
      </c>
      <c r="G5610" t="n">
        <v>34.8909666666667</v>
      </c>
    </row>
    <row r="5611">
      <c r="A5611" t="inlineStr">
        <is>
          <t>Daily_Minor_Stops_2026_09_18.xlsx</t>
        </is>
      </c>
      <c r="B5611" t="inlineStr">
        <is>
          <t>Samridhi Perk Line</t>
        </is>
      </c>
      <c r="C5611" s="80" t="n">
        <v>46065</v>
      </c>
      <c r="D5611" t="inlineStr">
        <is>
          <t>Perk-TTLi-2</t>
        </is>
      </c>
      <c r="E5611" t="inlineStr">
        <is>
          <t>CLO/CT11: Axis1 Position Error</t>
        </is>
      </c>
      <c r="F5611" t="n">
        <v>3</v>
      </c>
      <c r="G5611" t="n">
        <v>8.312683333333331</v>
      </c>
    </row>
    <row r="5612">
      <c r="A5612" t="inlineStr">
        <is>
          <t>Daily_Minor_Stops_2026_09_18.xlsx</t>
        </is>
      </c>
      <c r="B5612" t="inlineStr">
        <is>
          <t>Samridhi Perk Line</t>
        </is>
      </c>
      <c r="C5612" s="80" t="n">
        <v>46065</v>
      </c>
      <c r="D5612" t="inlineStr">
        <is>
          <t>Perk-TTLi-3</t>
        </is>
      </c>
      <c r="E5612" t="inlineStr">
        <is>
          <t>CLO/CT11: Axis1 Position Error</t>
        </is>
      </c>
      <c r="F5612" t="n">
        <v>5</v>
      </c>
      <c r="G5612" t="n">
        <v>11.5960666666667</v>
      </c>
    </row>
    <row r="5613">
      <c r="A5613" t="inlineStr">
        <is>
          <t>Daily_Minor_Stops_2026_09_18.xlsx</t>
        </is>
      </c>
      <c r="B5613" t="inlineStr">
        <is>
          <t>Samridhi Perk Line</t>
        </is>
      </c>
      <c r="C5613" s="80" t="n">
        <v>46065</v>
      </c>
      <c r="D5613" t="inlineStr">
        <is>
          <t>Perk-TTLi-3</t>
        </is>
      </c>
      <c r="E5613" t="inlineStr">
        <is>
          <t>CLO/CDC11: Pusher / Actuator Not ON Time</t>
        </is>
      </c>
      <c r="F5613" t="n">
        <v>5</v>
      </c>
      <c r="G5613" t="n">
        <v>10.2015833333333</v>
      </c>
    </row>
    <row r="5614">
      <c r="A5614" t="inlineStr">
        <is>
          <t>Daily_Minor_Stops_2026_09_18.xlsx</t>
        </is>
      </c>
      <c r="B5614" t="inlineStr">
        <is>
          <t>Samridhi Perk Line</t>
        </is>
      </c>
      <c r="C5614" s="80" t="n">
        <v>46065</v>
      </c>
      <c r="D5614" t="inlineStr">
        <is>
          <t>Perk-TTLi-4</t>
        </is>
      </c>
      <c r="E5614" t="inlineStr">
        <is>
          <t>LOD/PGR11: Trains To Near</t>
        </is>
      </c>
      <c r="F5614" t="n">
        <v>2</v>
      </c>
      <c r="G5614" t="n">
        <v>0.3301</v>
      </c>
    </row>
    <row r="5615">
      <c r="A5615" t="inlineStr">
        <is>
          <t>Daily_Minor_Stops_2026_09_18.xlsx</t>
        </is>
      </c>
      <c r="B5615" t="inlineStr">
        <is>
          <t>Samridhi Perk Line</t>
        </is>
      </c>
      <c r="C5615" s="80" t="n">
        <v>46065</v>
      </c>
      <c r="D5615" t="inlineStr">
        <is>
          <t>Perk-TTLi-4</t>
        </is>
      </c>
      <c r="E5615" t="inlineStr">
        <is>
          <t>LOD/EM: Emergency Stop HMI 11</t>
        </is>
      </c>
      <c r="F5615" t="n">
        <v>2</v>
      </c>
      <c r="G5615" t="n">
        <v>0.2371</v>
      </c>
    </row>
    <row r="5616">
      <c r="A5616" t="inlineStr">
        <is>
          <t>Daily_Minor_Stops_2026_09_18.xlsx</t>
        </is>
      </c>
      <c r="B5616" t="inlineStr">
        <is>
          <t>Samridhi Perk Line</t>
        </is>
      </c>
      <c r="C5616" s="80" t="n">
        <v>46066</v>
      </c>
      <c r="D5616" t="inlineStr">
        <is>
          <t>Perk-HCM-1</t>
        </is>
      </c>
      <c r="E5616" t="inlineStr">
        <is>
          <t>HXX: Film Is Broken</t>
        </is>
      </c>
      <c r="F5616" t="n">
        <v>18</v>
      </c>
      <c r="G5616" t="n">
        <v>25.7468333333333</v>
      </c>
    </row>
    <row r="5617">
      <c r="A5617" t="inlineStr">
        <is>
          <t>Daily_Minor_Stops_2026_09_18.xlsx</t>
        </is>
      </c>
      <c r="B5617" t="inlineStr">
        <is>
          <t>Samridhi Perk Line</t>
        </is>
      </c>
      <c r="C5617" s="80" t="n">
        <v>46066</v>
      </c>
      <c r="D5617" t="inlineStr">
        <is>
          <t>Perk-HCM-1</t>
        </is>
      </c>
      <c r="E5617" t="inlineStr">
        <is>
          <t>FBX: Jam At Infeed</t>
        </is>
      </c>
      <c r="F5617" t="n">
        <v>18</v>
      </c>
      <c r="G5617" t="n">
        <v>11.3902666666667</v>
      </c>
    </row>
    <row r="5618">
      <c r="A5618" t="inlineStr">
        <is>
          <t>Daily_Minor_Stops_2026_09_18.xlsx</t>
        </is>
      </c>
      <c r="B5618" t="inlineStr">
        <is>
          <t>Samridhi Perk Line</t>
        </is>
      </c>
      <c r="C5618" s="80" t="n">
        <v>46066</v>
      </c>
      <c r="D5618" t="inlineStr">
        <is>
          <t>Perk-HCM-2</t>
        </is>
      </c>
      <c r="E5618" t="inlineStr">
        <is>
          <t>HXX: Film Is Broken</t>
        </is>
      </c>
      <c r="F5618" t="n">
        <v>20</v>
      </c>
      <c r="G5618" t="n">
        <v>26.7255166666667</v>
      </c>
    </row>
    <row r="5619">
      <c r="A5619" t="inlineStr">
        <is>
          <t>Daily_Minor_Stops_2026_09_18.xlsx</t>
        </is>
      </c>
      <c r="B5619" t="inlineStr">
        <is>
          <t>Samridhi Perk Line</t>
        </is>
      </c>
      <c r="C5619" s="80" t="n">
        <v>46066</v>
      </c>
      <c r="D5619" t="inlineStr">
        <is>
          <t>Perk-HCM-2</t>
        </is>
      </c>
      <c r="E5619" t="inlineStr">
        <is>
          <t>FBX: Jam At Infeed</t>
        </is>
      </c>
      <c r="F5619" t="n">
        <v>28</v>
      </c>
      <c r="G5619" t="n">
        <v>15.6786833333333</v>
      </c>
    </row>
    <row r="5620">
      <c r="A5620" t="inlineStr">
        <is>
          <t>Daily_Minor_Stops_2026_09_18.xlsx</t>
        </is>
      </c>
      <c r="B5620" t="inlineStr">
        <is>
          <t>Samridhi Perk Line</t>
        </is>
      </c>
      <c r="C5620" s="80" t="n">
        <v>46066</v>
      </c>
      <c r="D5620" t="inlineStr">
        <is>
          <t>Perk-HCM-3</t>
        </is>
      </c>
      <c r="E5620" t="inlineStr">
        <is>
          <t>HXX: Infeed Rejection Consecutive</t>
        </is>
      </c>
      <c r="F5620" t="n">
        <v>19</v>
      </c>
      <c r="G5620" t="n">
        <v>10.2804666666667</v>
      </c>
    </row>
    <row r="5621">
      <c r="A5621" t="inlineStr">
        <is>
          <t>Daily_Minor_Stops_2026_09_18.xlsx</t>
        </is>
      </c>
      <c r="B5621" t="inlineStr">
        <is>
          <t>Samridhi Perk Line</t>
        </is>
      </c>
      <c r="C5621" s="80" t="n">
        <v>46066</v>
      </c>
      <c r="D5621" t="inlineStr">
        <is>
          <t>Perk-HCM-3</t>
        </is>
      </c>
      <c r="E5621" t="inlineStr">
        <is>
          <t>HXX: Film Is Broken</t>
        </is>
      </c>
      <c r="F5621" t="n">
        <v>24</v>
      </c>
      <c r="G5621" t="n">
        <v>19.3438666666667</v>
      </c>
    </row>
    <row r="5622">
      <c r="A5622" t="inlineStr">
        <is>
          <t>Daily_Minor_Stops_2026_09_18.xlsx</t>
        </is>
      </c>
      <c r="B5622" t="inlineStr">
        <is>
          <t>Samridhi Perk Line</t>
        </is>
      </c>
      <c r="C5622" s="80" t="n">
        <v>46066</v>
      </c>
      <c r="D5622" t="inlineStr">
        <is>
          <t>Perk-HCM-4</t>
        </is>
      </c>
      <c r="E5622" t="inlineStr">
        <is>
          <t>HXX: Infeed Rejection Consecutive</t>
        </is>
      </c>
      <c r="F5622" t="n">
        <v>22</v>
      </c>
      <c r="G5622" t="n">
        <v>10.76095</v>
      </c>
    </row>
    <row r="5623">
      <c r="A5623" t="inlineStr">
        <is>
          <t>Daily_Minor_Stops_2026_09_18.xlsx</t>
        </is>
      </c>
      <c r="B5623" t="inlineStr">
        <is>
          <t>Samridhi Perk Line</t>
        </is>
      </c>
      <c r="C5623" s="80" t="n">
        <v>46066</v>
      </c>
      <c r="D5623" t="inlineStr">
        <is>
          <t>Perk-HCM-4</t>
        </is>
      </c>
      <c r="E5623" t="inlineStr">
        <is>
          <t>FBX: Jam At Infeed</t>
        </is>
      </c>
      <c r="F5623" t="n">
        <v>32</v>
      </c>
      <c r="G5623" t="n">
        <v>11.5872333333333</v>
      </c>
    </row>
    <row r="5624">
      <c r="A5624" t="inlineStr">
        <is>
          <t>Daily_Minor_Stops_2026_09_18.xlsx</t>
        </is>
      </c>
      <c r="B5624" t="inlineStr">
        <is>
          <t>Samridhi Perk Line</t>
        </is>
      </c>
      <c r="C5624" s="80" t="n">
        <v>46066</v>
      </c>
      <c r="D5624" t="inlineStr">
        <is>
          <t>Perk-HLM-1</t>
        </is>
      </c>
      <c r="E5624" t="inlineStr">
        <is>
          <t>Product jam detected at flow wrapper infeed</t>
        </is>
      </c>
      <c r="F5624" t="n">
        <v>47</v>
      </c>
      <c r="G5624" t="n">
        <v>34.9396</v>
      </c>
    </row>
    <row r="5625">
      <c r="A5625" t="inlineStr">
        <is>
          <t>Daily_Minor_Stops_2026_09_18.xlsx</t>
        </is>
      </c>
      <c r="B5625" t="inlineStr">
        <is>
          <t>Samridhi Perk Line</t>
        </is>
      </c>
      <c r="C5625" s="80" t="n">
        <v>46066</v>
      </c>
      <c r="D5625" t="inlineStr">
        <is>
          <t>Perk-HLM-1</t>
        </is>
      </c>
      <c r="E5625" t="inlineStr">
        <is>
          <t>Paper Out Of Register</t>
        </is>
      </c>
      <c r="F5625" t="n">
        <v>25</v>
      </c>
      <c r="G5625" t="n">
        <v>41.3919666666667</v>
      </c>
    </row>
    <row r="5626">
      <c r="A5626" t="inlineStr">
        <is>
          <t>Daily_Minor_Stops_2026_09_18.xlsx</t>
        </is>
      </c>
      <c r="B5626" t="inlineStr">
        <is>
          <t>Samridhi Perk Line</t>
        </is>
      </c>
      <c r="C5626" s="80" t="n">
        <v>46066</v>
      </c>
      <c r="D5626" t="inlineStr">
        <is>
          <t>Perk-HLM-2</t>
        </is>
      </c>
      <c r="E5626" t="inlineStr">
        <is>
          <t>Product jam detected at flow wrapper infeed</t>
        </is>
      </c>
      <c r="F5626" t="n">
        <v>69</v>
      </c>
      <c r="G5626" t="n">
        <v>48.64165</v>
      </c>
    </row>
    <row r="5627">
      <c r="A5627" t="inlineStr">
        <is>
          <t>Daily_Minor_Stops_2026_09_18.xlsx</t>
        </is>
      </c>
      <c r="B5627" t="inlineStr">
        <is>
          <t>Samridhi Perk Line</t>
        </is>
      </c>
      <c r="C5627" s="80" t="n">
        <v>46066</v>
      </c>
      <c r="D5627" t="inlineStr">
        <is>
          <t>Perk-HLM-2</t>
        </is>
      </c>
      <c r="E5627" t="inlineStr">
        <is>
          <t>OverHeight Product Detected</t>
        </is>
      </c>
      <c r="F5627" t="n">
        <v>31</v>
      </c>
      <c r="G5627" t="n">
        <v>25.0041666666667</v>
      </c>
    </row>
    <row r="5628">
      <c r="A5628" t="inlineStr">
        <is>
          <t>Daily_Minor_Stops_2026_09_18.xlsx</t>
        </is>
      </c>
      <c r="B5628" t="inlineStr">
        <is>
          <t>Samridhi Perk Line</t>
        </is>
      </c>
      <c r="C5628" s="80" t="n">
        <v>46066</v>
      </c>
      <c r="D5628" t="inlineStr">
        <is>
          <t>Perk-TTLi-1</t>
        </is>
      </c>
      <c r="E5628" t="inlineStr">
        <is>
          <t>FOR/BP11: Hand Over Of Blank Failed</t>
        </is>
      </c>
      <c r="F5628" t="n">
        <v>21</v>
      </c>
      <c r="G5628" t="n">
        <v>15.5122666666667</v>
      </c>
    </row>
    <row r="5629">
      <c r="A5629" t="inlineStr">
        <is>
          <t>Daily_Minor_Stops_2026_09_18.xlsx</t>
        </is>
      </c>
      <c r="B5629" t="inlineStr">
        <is>
          <t>Samridhi Perk Line</t>
        </is>
      </c>
      <c r="C5629" s="80" t="n">
        <v>46066</v>
      </c>
      <c r="D5629" t="inlineStr">
        <is>
          <t>Perk-TTLi-1</t>
        </is>
      </c>
      <c r="E5629" t="inlineStr">
        <is>
          <t>CLO/CT11: Axis1 Position Error</t>
        </is>
      </c>
      <c r="F5629" t="n">
        <v>57</v>
      </c>
      <c r="G5629" t="n">
        <v>65.7434333333333</v>
      </c>
    </row>
    <row r="5630">
      <c r="A5630" t="inlineStr">
        <is>
          <t>Daily_Minor_Stops_2026_09_18.xlsx</t>
        </is>
      </c>
      <c r="B5630" t="inlineStr">
        <is>
          <t>Samridhi Perk Line</t>
        </is>
      </c>
      <c r="C5630" s="80" t="n">
        <v>46066</v>
      </c>
      <c r="D5630" t="inlineStr">
        <is>
          <t>Perk-TTLi-2</t>
        </is>
      </c>
      <c r="E5630" t="inlineStr">
        <is>
          <t>FOR/BP11: Hand Over Of Blank Failed</t>
        </is>
      </c>
      <c r="F5630" t="n">
        <v>9</v>
      </c>
      <c r="G5630" t="n">
        <v>6.52666666666667</v>
      </c>
    </row>
    <row r="5631">
      <c r="A5631" t="inlineStr">
        <is>
          <t>Daily_Minor_Stops_2026_09_18.xlsx</t>
        </is>
      </c>
      <c r="B5631" t="inlineStr">
        <is>
          <t>Samridhi Perk Line</t>
        </is>
      </c>
      <c r="C5631" s="80" t="n">
        <v>46066</v>
      </c>
      <c r="D5631" t="inlineStr">
        <is>
          <t>Perk-TTLi-2</t>
        </is>
      </c>
      <c r="E5631" t="inlineStr">
        <is>
          <t>CLO/CT11: Axis1 Position Error</t>
        </is>
      </c>
      <c r="F5631" t="n">
        <v>11</v>
      </c>
      <c r="G5631" t="n">
        <v>23.3473666666667</v>
      </c>
    </row>
    <row r="5632">
      <c r="A5632" t="inlineStr">
        <is>
          <t>Daily_Minor_Stops_2026_09_18.xlsx</t>
        </is>
      </c>
      <c r="B5632" t="inlineStr">
        <is>
          <t>Samridhi Perk Line</t>
        </is>
      </c>
      <c r="C5632" s="80" t="n">
        <v>46066</v>
      </c>
      <c r="D5632" t="inlineStr">
        <is>
          <t>Perk-TTLi-3</t>
        </is>
      </c>
      <c r="E5632" t="inlineStr">
        <is>
          <t>LOD/TGR11: Robot-Gripper Sensor Fault</t>
        </is>
      </c>
      <c r="F5632" t="n">
        <v>3</v>
      </c>
      <c r="G5632" t="n">
        <v>0.177383333333333</v>
      </c>
    </row>
    <row r="5633">
      <c r="A5633" t="inlineStr">
        <is>
          <t>Daily_Minor_Stops_2026_09_18.xlsx</t>
        </is>
      </c>
      <c r="B5633" t="inlineStr">
        <is>
          <t>Samridhi Perk Line</t>
        </is>
      </c>
      <c r="C5633" s="80" t="n">
        <v>46066</v>
      </c>
      <c r="D5633" t="inlineStr">
        <is>
          <t>Perk-TTLi-3</t>
        </is>
      </c>
      <c r="E5633" t="inlineStr">
        <is>
          <t>CLO/CT11: Axis1 Position Error</t>
        </is>
      </c>
      <c r="F5633" t="n">
        <v>8</v>
      </c>
      <c r="G5633" t="n">
        <v>19.1275</v>
      </c>
    </row>
    <row r="5634">
      <c r="A5634" t="inlineStr">
        <is>
          <t>Daily_Minor_Stops_2026_09_18.xlsx</t>
        </is>
      </c>
      <c r="B5634" t="inlineStr">
        <is>
          <t>Samridhi Perk Line</t>
        </is>
      </c>
      <c r="C5634" s="80" t="n">
        <v>46066</v>
      </c>
      <c r="D5634" t="inlineStr">
        <is>
          <t>Perk-TTLi-4</t>
        </is>
      </c>
      <c r="E5634" t="inlineStr">
        <is>
          <t>LOD/SAF: Safety Circuit Not Ready</t>
        </is>
      </c>
      <c r="F5634" t="n">
        <v>2</v>
      </c>
      <c r="G5634" t="n">
        <v>0.313216666666667</v>
      </c>
    </row>
    <row r="5635">
      <c r="A5635" t="inlineStr">
        <is>
          <t>Daily_Minor_Stops_2026_09_18.xlsx</t>
        </is>
      </c>
      <c r="B5635" t="inlineStr">
        <is>
          <t>Samridhi Perk Line</t>
        </is>
      </c>
      <c r="C5635" s="80" t="n">
        <v>46066</v>
      </c>
      <c r="D5635" t="inlineStr">
        <is>
          <t>Perk-TTLi-4</t>
        </is>
      </c>
      <c r="E5635" t="inlineStr">
        <is>
          <t>LOD/FWV11: Position Trigger Sensor Fail</t>
        </is>
      </c>
      <c r="F5635" t="n">
        <v>3</v>
      </c>
      <c r="G5635" t="n">
        <v>5.56255</v>
      </c>
    </row>
    <row r="5636">
      <c r="A5636" t="inlineStr">
        <is>
          <t>Daily_Minor_Stops_2026_09_18.xlsx</t>
        </is>
      </c>
      <c r="B5636" t="inlineStr">
        <is>
          <t>Samridhi Perk Line</t>
        </is>
      </c>
      <c r="C5636" s="80" t="n">
        <v>46067</v>
      </c>
      <c r="D5636" t="inlineStr">
        <is>
          <t>Perk-HCM-1</t>
        </is>
      </c>
      <c r="E5636" t="inlineStr">
        <is>
          <t>HXX: Infeed Rejection Consecutive</t>
        </is>
      </c>
      <c r="F5636" t="n">
        <v>15</v>
      </c>
      <c r="G5636" t="n">
        <v>15.1668333333333</v>
      </c>
    </row>
    <row r="5637">
      <c r="A5637" t="inlineStr">
        <is>
          <t>Daily_Minor_Stops_2026_09_18.xlsx</t>
        </is>
      </c>
      <c r="B5637" t="inlineStr">
        <is>
          <t>Samridhi Perk Line</t>
        </is>
      </c>
      <c r="C5637" s="80" t="n">
        <v>46067</v>
      </c>
      <c r="D5637" t="inlineStr">
        <is>
          <t>Perk-HCM-1</t>
        </is>
      </c>
      <c r="E5637" t="inlineStr">
        <is>
          <t>FBX: Jam At Infeed</t>
        </is>
      </c>
      <c r="F5637" t="n">
        <v>18</v>
      </c>
      <c r="G5637" t="n">
        <v>9.402316666666669</v>
      </c>
    </row>
    <row r="5638">
      <c r="A5638" t="inlineStr">
        <is>
          <t>Daily_Minor_Stops_2026_09_18.xlsx</t>
        </is>
      </c>
      <c r="B5638" t="inlineStr">
        <is>
          <t>Samridhi Perk Line</t>
        </is>
      </c>
      <c r="C5638" s="80" t="n">
        <v>46067</v>
      </c>
      <c r="D5638" t="inlineStr">
        <is>
          <t>Perk-HCM-2</t>
        </is>
      </c>
      <c r="E5638" t="inlineStr">
        <is>
          <t>HXX: Infeed Rejection Consecutive</t>
        </is>
      </c>
      <c r="F5638" t="n">
        <v>13</v>
      </c>
      <c r="G5638" t="n">
        <v>18.3780833333333</v>
      </c>
    </row>
    <row r="5639">
      <c r="A5639" t="inlineStr">
        <is>
          <t>Daily_Minor_Stops_2026_09_18.xlsx</t>
        </is>
      </c>
      <c r="B5639" t="inlineStr">
        <is>
          <t>Samridhi Perk Line</t>
        </is>
      </c>
      <c r="C5639" s="80" t="n">
        <v>46067</v>
      </c>
      <c r="D5639" t="inlineStr">
        <is>
          <t>Perk-HCM-2</t>
        </is>
      </c>
      <c r="E5639" t="inlineStr">
        <is>
          <t>FBX: Jam At Infeed</t>
        </is>
      </c>
      <c r="F5639" t="n">
        <v>14</v>
      </c>
      <c r="G5639" t="n">
        <v>11.4610166666667</v>
      </c>
    </row>
    <row r="5640">
      <c r="A5640" t="inlineStr">
        <is>
          <t>Daily_Minor_Stops_2026_09_18.xlsx</t>
        </is>
      </c>
      <c r="B5640" t="inlineStr">
        <is>
          <t>Samridhi Perk Line</t>
        </is>
      </c>
      <c r="C5640" s="80" t="n">
        <v>46067</v>
      </c>
      <c r="D5640" t="inlineStr">
        <is>
          <t>Perk-HCM-3</t>
        </is>
      </c>
      <c r="E5640" t="inlineStr">
        <is>
          <t>HXX: Infeed Rejection Consecutive</t>
        </is>
      </c>
      <c r="F5640" t="n">
        <v>14</v>
      </c>
      <c r="G5640" t="n">
        <v>7.26635</v>
      </c>
    </row>
    <row r="5641">
      <c r="A5641" t="inlineStr">
        <is>
          <t>Daily_Minor_Stops_2026_09_18.xlsx</t>
        </is>
      </c>
      <c r="B5641" t="inlineStr">
        <is>
          <t>Samridhi Perk Line</t>
        </is>
      </c>
      <c r="C5641" s="80" t="n">
        <v>46067</v>
      </c>
      <c r="D5641" t="inlineStr">
        <is>
          <t>Perk-HCM-3</t>
        </is>
      </c>
      <c r="E5641" t="inlineStr">
        <is>
          <t>FBX: Overflow At Infeed</t>
        </is>
      </c>
      <c r="F5641" t="n">
        <v>10</v>
      </c>
      <c r="G5641" t="n">
        <v>14.4616666666667</v>
      </c>
    </row>
    <row r="5642">
      <c r="A5642" t="inlineStr">
        <is>
          <t>Daily_Minor_Stops_2026_09_18.xlsx</t>
        </is>
      </c>
      <c r="B5642" t="inlineStr">
        <is>
          <t>Samridhi Perk Line</t>
        </is>
      </c>
      <c r="C5642" s="80" t="n">
        <v>46067</v>
      </c>
      <c r="D5642" t="inlineStr">
        <is>
          <t>Perk-HCM-4</t>
        </is>
      </c>
      <c r="E5642" t="inlineStr">
        <is>
          <t>HXX: Infeed Rejection Consecutive</t>
        </is>
      </c>
      <c r="F5642" t="n">
        <v>18</v>
      </c>
      <c r="G5642" t="n">
        <v>11.3020166666667</v>
      </c>
    </row>
    <row r="5643">
      <c r="A5643" t="inlineStr">
        <is>
          <t>Daily_Minor_Stops_2026_09_18.xlsx</t>
        </is>
      </c>
      <c r="B5643" t="inlineStr">
        <is>
          <t>Samridhi Perk Line</t>
        </is>
      </c>
      <c r="C5643" s="80" t="n">
        <v>46067</v>
      </c>
      <c r="D5643" t="inlineStr">
        <is>
          <t>Perk-HCM-4</t>
        </is>
      </c>
      <c r="E5643" t="inlineStr">
        <is>
          <t>FBX: Jam At Infeed</t>
        </is>
      </c>
      <c r="F5643" t="n">
        <v>17</v>
      </c>
      <c r="G5643" t="n">
        <v>6.2065</v>
      </c>
    </row>
    <row r="5644">
      <c r="A5644" t="inlineStr">
        <is>
          <t>Daily_Minor_Stops_2026_09_18.xlsx</t>
        </is>
      </c>
      <c r="B5644" t="inlineStr">
        <is>
          <t>Samridhi Perk Line</t>
        </is>
      </c>
      <c r="C5644" s="80" t="n">
        <v>46067</v>
      </c>
      <c r="D5644" t="inlineStr">
        <is>
          <t>Perk-HLM-1</t>
        </is>
      </c>
      <c r="E5644" t="inlineStr">
        <is>
          <t>Product jam detected at flow wrapper infeed</t>
        </is>
      </c>
      <c r="F5644" t="n">
        <v>43</v>
      </c>
      <c r="G5644" t="n">
        <v>22.20955</v>
      </c>
    </row>
    <row r="5645">
      <c r="A5645" t="inlineStr">
        <is>
          <t>Daily_Minor_Stops_2026_09_18.xlsx</t>
        </is>
      </c>
      <c r="B5645" t="inlineStr">
        <is>
          <t>Samridhi Perk Line</t>
        </is>
      </c>
      <c r="C5645" s="80" t="n">
        <v>46067</v>
      </c>
      <c r="D5645" t="inlineStr">
        <is>
          <t>Perk-HLM-1</t>
        </is>
      </c>
      <c r="E5645" t="inlineStr">
        <is>
          <t>OverHeight Product Detected</t>
        </is>
      </c>
      <c r="F5645" t="n">
        <v>31</v>
      </c>
      <c r="G5645" t="n">
        <v>17.2257666666667</v>
      </c>
    </row>
    <row r="5646">
      <c r="A5646" t="inlineStr">
        <is>
          <t>Daily_Minor_Stops_2026_09_18.xlsx</t>
        </is>
      </c>
      <c r="B5646" t="inlineStr">
        <is>
          <t>Samridhi Perk Line</t>
        </is>
      </c>
      <c r="C5646" s="80" t="n">
        <v>46067</v>
      </c>
      <c r="D5646" t="inlineStr">
        <is>
          <t>Perk-HLM-2</t>
        </is>
      </c>
      <c r="E5646" t="inlineStr">
        <is>
          <t>Product jam detected at flow wrapper infeed</t>
        </is>
      </c>
      <c r="F5646" t="n">
        <v>47</v>
      </c>
      <c r="G5646" t="n">
        <v>31.5429</v>
      </c>
    </row>
    <row r="5647">
      <c r="A5647" t="inlineStr">
        <is>
          <t>Daily_Minor_Stops_2026_09_18.xlsx</t>
        </is>
      </c>
      <c r="B5647" t="inlineStr">
        <is>
          <t>Samridhi Perk Line</t>
        </is>
      </c>
      <c r="C5647" s="80" t="n">
        <v>46067</v>
      </c>
      <c r="D5647" t="inlineStr">
        <is>
          <t>Perk-HLM-2</t>
        </is>
      </c>
      <c r="E5647" t="inlineStr">
        <is>
          <t>OverHeight Product Detected</t>
        </is>
      </c>
      <c r="F5647" t="n">
        <v>19</v>
      </c>
      <c r="G5647" t="n">
        <v>20.8029166666667</v>
      </c>
    </row>
    <row r="5648">
      <c r="A5648" t="inlineStr">
        <is>
          <t>Daily_Minor_Stops_2026_09_18.xlsx</t>
        </is>
      </c>
      <c r="B5648" t="inlineStr">
        <is>
          <t>Samridhi Perk Line</t>
        </is>
      </c>
      <c r="C5648" s="80" t="n">
        <v>46067</v>
      </c>
      <c r="D5648" t="inlineStr">
        <is>
          <t>Perk-TTLi-1</t>
        </is>
      </c>
      <c r="E5648" t="inlineStr">
        <is>
          <t>CLO/TFXX: Jam On Tray Infeed</t>
        </is>
      </c>
      <c r="F5648" t="n">
        <v>8</v>
      </c>
      <c r="G5648" t="n">
        <v>13.9901166666667</v>
      </c>
    </row>
    <row r="5649">
      <c r="A5649" t="inlineStr">
        <is>
          <t>Daily_Minor_Stops_2026_09_18.xlsx</t>
        </is>
      </c>
      <c r="B5649" t="inlineStr">
        <is>
          <t>Samridhi Perk Line</t>
        </is>
      </c>
      <c r="C5649" s="80" t="n">
        <v>46067</v>
      </c>
      <c r="D5649" t="inlineStr">
        <is>
          <t>Perk-TTLi-1</t>
        </is>
      </c>
      <c r="E5649" t="inlineStr">
        <is>
          <t>CLO/CT11: Axis1 Position Error</t>
        </is>
      </c>
      <c r="F5649" t="n">
        <v>37</v>
      </c>
      <c r="G5649" t="n">
        <v>42.94285</v>
      </c>
    </row>
    <row r="5650">
      <c r="A5650" t="inlineStr">
        <is>
          <t>Daily_Minor_Stops_2026_09_18.xlsx</t>
        </is>
      </c>
      <c r="B5650" t="inlineStr">
        <is>
          <t>Samridhi Perk Line</t>
        </is>
      </c>
      <c r="C5650" s="80" t="n">
        <v>46067</v>
      </c>
      <c r="D5650" t="inlineStr">
        <is>
          <t>Perk-TTLi-2</t>
        </is>
      </c>
      <c r="E5650" t="inlineStr">
        <is>
          <t>LOD/EM: Emergency Stop HMI 11</t>
        </is>
      </c>
      <c r="F5650" t="n">
        <v>2</v>
      </c>
      <c r="G5650" t="n">
        <v>0.346516666666667</v>
      </c>
    </row>
    <row r="5651">
      <c r="A5651" t="inlineStr">
        <is>
          <t>Daily_Minor_Stops_2026_09_18.xlsx</t>
        </is>
      </c>
      <c r="B5651" t="inlineStr">
        <is>
          <t>Samridhi Perk Line</t>
        </is>
      </c>
      <c r="C5651" s="80" t="n">
        <v>46067</v>
      </c>
      <c r="D5651" t="inlineStr">
        <is>
          <t>Perk-TTLi-2</t>
        </is>
      </c>
      <c r="E5651" t="inlineStr">
        <is>
          <t>CLO/CT11: Axis1 Position Error</t>
        </is>
      </c>
      <c r="F5651" t="n">
        <v>5</v>
      </c>
      <c r="G5651" t="n">
        <v>10.0209333333333</v>
      </c>
    </row>
    <row r="5652">
      <c r="A5652" t="inlineStr">
        <is>
          <t>Daily_Minor_Stops_2026_09_18.xlsx</t>
        </is>
      </c>
      <c r="B5652" t="inlineStr">
        <is>
          <t>Samridhi Perk Line</t>
        </is>
      </c>
      <c r="C5652" s="80" t="n">
        <v>46067</v>
      </c>
      <c r="D5652" t="inlineStr">
        <is>
          <t>Perk-TTLi-3</t>
        </is>
      </c>
      <c r="E5652" t="inlineStr">
        <is>
          <t>LOD/PGR11: Train Reached Estop Distance</t>
        </is>
      </c>
      <c r="F5652" t="n">
        <v>2</v>
      </c>
      <c r="G5652" t="n">
        <v>1.88016666666667</v>
      </c>
    </row>
    <row r="5653">
      <c r="A5653" t="inlineStr">
        <is>
          <t>Daily_Minor_Stops_2026_09_18.xlsx</t>
        </is>
      </c>
      <c r="B5653" t="inlineStr">
        <is>
          <t>Samridhi Perk Line</t>
        </is>
      </c>
      <c r="C5653" s="80" t="n">
        <v>46067</v>
      </c>
      <c r="D5653" t="inlineStr">
        <is>
          <t>Perk-TTLi-3</t>
        </is>
      </c>
      <c r="E5653" t="inlineStr">
        <is>
          <t>LOD/EM: Emergency Stop HMI 11</t>
        </is>
      </c>
      <c r="F5653" t="n">
        <v>2</v>
      </c>
      <c r="G5653" t="n">
        <v>0.9029</v>
      </c>
    </row>
    <row r="5654">
      <c r="A5654" t="inlineStr">
        <is>
          <t>Daily_Minor_Stops_2026_09_18.xlsx</t>
        </is>
      </c>
      <c r="B5654" t="inlineStr">
        <is>
          <t>Samridhi Perk Line</t>
        </is>
      </c>
      <c r="C5654" s="80" t="n">
        <v>46067</v>
      </c>
      <c r="D5654" t="inlineStr">
        <is>
          <t>Perk-TTLi-4</t>
        </is>
      </c>
      <c r="E5654" t="inlineStr">
        <is>
          <t>LOD/PGR11: Axis Gearing Error</t>
        </is>
      </c>
      <c r="F5654" t="n">
        <v>2</v>
      </c>
      <c r="G5654" t="n">
        <v>1.16175</v>
      </c>
    </row>
    <row r="5655">
      <c r="A5655" t="inlineStr">
        <is>
          <t>Daily_Minor_Stops_2026_09_18.xlsx</t>
        </is>
      </c>
      <c r="B5655" t="inlineStr">
        <is>
          <t>Samridhi Perk Line</t>
        </is>
      </c>
      <c r="C5655" s="80" t="n">
        <v>46068</v>
      </c>
      <c r="D5655" t="inlineStr">
        <is>
          <t>Perk-HCM-1</t>
        </is>
      </c>
      <c r="E5655" t="inlineStr">
        <is>
          <t>FBX: Jam At Infeed</t>
        </is>
      </c>
      <c r="F5655" t="n">
        <v>14</v>
      </c>
      <c r="G5655" t="n">
        <v>6.96715</v>
      </c>
    </row>
    <row r="5656">
      <c r="A5656" t="inlineStr">
        <is>
          <t>Daily_Minor_Stops_2026_09_18.xlsx</t>
        </is>
      </c>
      <c r="B5656" t="inlineStr">
        <is>
          <t>Samridhi Perk Line</t>
        </is>
      </c>
      <c r="C5656" s="80" t="n">
        <v>46068</v>
      </c>
      <c r="D5656" t="inlineStr">
        <is>
          <t>Perk-HCM-1</t>
        </is>
      </c>
      <c r="E5656" t="inlineStr">
        <is>
          <t>Cover Machine Discharge Open</t>
        </is>
      </c>
      <c r="F5656" t="n">
        <v>14</v>
      </c>
      <c r="G5656" t="n">
        <v>12.1922</v>
      </c>
    </row>
    <row r="5657">
      <c r="A5657" t="inlineStr">
        <is>
          <t>Daily_Minor_Stops_2026_09_18.xlsx</t>
        </is>
      </c>
      <c r="B5657" t="inlineStr">
        <is>
          <t>Samridhi Perk Line</t>
        </is>
      </c>
      <c r="C5657" s="80" t="n">
        <v>46068</v>
      </c>
      <c r="D5657" t="inlineStr">
        <is>
          <t>Perk-HCM-2</t>
        </is>
      </c>
      <c r="E5657" t="inlineStr">
        <is>
          <t>HXX: Infeed Rejection Consecutive</t>
        </is>
      </c>
      <c r="F5657" t="n">
        <v>37</v>
      </c>
      <c r="G5657" t="n">
        <v>19.1126166666667</v>
      </c>
    </row>
    <row r="5658">
      <c r="A5658" t="inlineStr">
        <is>
          <t>Daily_Minor_Stops_2026_09_18.xlsx</t>
        </is>
      </c>
      <c r="B5658" t="inlineStr">
        <is>
          <t>Samridhi Perk Line</t>
        </is>
      </c>
      <c r="C5658" s="80" t="n">
        <v>46068</v>
      </c>
      <c r="D5658" t="inlineStr">
        <is>
          <t>Perk-HCM-2</t>
        </is>
      </c>
      <c r="E5658" t="inlineStr">
        <is>
          <t>FBX: Jam At Infeed</t>
        </is>
      </c>
      <c r="F5658" t="n">
        <v>61</v>
      </c>
      <c r="G5658" t="n">
        <v>32.7933666666667</v>
      </c>
    </row>
    <row r="5659">
      <c r="A5659" t="inlineStr">
        <is>
          <t>Daily_Minor_Stops_2026_09_18.xlsx</t>
        </is>
      </c>
      <c r="B5659" t="inlineStr">
        <is>
          <t>Samridhi Perk Line</t>
        </is>
      </c>
      <c r="C5659" s="80" t="n">
        <v>46068</v>
      </c>
      <c r="D5659" t="inlineStr">
        <is>
          <t>Perk-HCM-3</t>
        </is>
      </c>
      <c r="E5659" t="inlineStr">
        <is>
          <t>HXX: Infeed Rejection Consecutive</t>
        </is>
      </c>
      <c r="F5659" t="n">
        <v>17</v>
      </c>
      <c r="G5659" t="n">
        <v>12.0069</v>
      </c>
    </row>
    <row r="5660">
      <c r="A5660" t="inlineStr">
        <is>
          <t>Daily_Minor_Stops_2026_09_18.xlsx</t>
        </is>
      </c>
      <c r="B5660" t="inlineStr">
        <is>
          <t>Samridhi Perk Line</t>
        </is>
      </c>
      <c r="C5660" s="80" t="n">
        <v>46068</v>
      </c>
      <c r="D5660" t="inlineStr">
        <is>
          <t>Perk-HCM-3</t>
        </is>
      </c>
      <c r="E5660" t="inlineStr">
        <is>
          <t>FBX: Jam At Infeed</t>
        </is>
      </c>
      <c r="F5660" t="n">
        <v>46</v>
      </c>
      <c r="G5660" t="n">
        <v>34.019</v>
      </c>
    </row>
    <row r="5661">
      <c r="A5661" t="inlineStr">
        <is>
          <t>Daily_Minor_Stops_2026_09_18.xlsx</t>
        </is>
      </c>
      <c r="B5661" t="inlineStr">
        <is>
          <t>Samridhi Perk Line</t>
        </is>
      </c>
      <c r="C5661" s="80" t="n">
        <v>46068</v>
      </c>
      <c r="D5661" t="inlineStr">
        <is>
          <t>Perk-HCM-4</t>
        </is>
      </c>
      <c r="E5661" t="inlineStr">
        <is>
          <t>HXX: Film Is Broken</t>
        </is>
      </c>
      <c r="F5661" t="n">
        <v>13</v>
      </c>
      <c r="G5661" t="n">
        <v>19.50975</v>
      </c>
    </row>
    <row r="5662">
      <c r="A5662" t="inlineStr">
        <is>
          <t>Daily_Minor_Stops_2026_09_18.xlsx</t>
        </is>
      </c>
      <c r="B5662" t="inlineStr">
        <is>
          <t>Samridhi Perk Line</t>
        </is>
      </c>
      <c r="C5662" s="80" t="n">
        <v>46068</v>
      </c>
      <c r="D5662" t="inlineStr">
        <is>
          <t>Perk-HCM-4</t>
        </is>
      </c>
      <c r="E5662" t="inlineStr">
        <is>
          <t>HXX: Data Printer Not Ready</t>
        </is>
      </c>
      <c r="F5662" t="n">
        <v>11</v>
      </c>
      <c r="G5662" t="n">
        <v>4.18086666666667</v>
      </c>
    </row>
    <row r="5663">
      <c r="A5663" t="inlineStr">
        <is>
          <t>Daily_Minor_Stops_2026_09_18.xlsx</t>
        </is>
      </c>
      <c r="B5663" t="inlineStr">
        <is>
          <t>Samridhi Perk Line</t>
        </is>
      </c>
      <c r="C5663" s="80" t="n">
        <v>46068</v>
      </c>
      <c r="D5663" t="inlineStr">
        <is>
          <t>Perk-HLM-1</t>
        </is>
      </c>
      <c r="E5663" t="inlineStr">
        <is>
          <t>Paper Out Of Register</t>
        </is>
      </c>
      <c r="F5663" t="n">
        <v>22</v>
      </c>
      <c r="G5663" t="n">
        <v>29.36925</v>
      </c>
    </row>
    <row r="5664">
      <c r="A5664" t="inlineStr">
        <is>
          <t>Daily_Minor_Stops_2026_09_18.xlsx</t>
        </is>
      </c>
      <c r="B5664" t="inlineStr">
        <is>
          <t>Samridhi Perk Line</t>
        </is>
      </c>
      <c r="C5664" s="80" t="n">
        <v>46068</v>
      </c>
      <c r="D5664" t="inlineStr">
        <is>
          <t>Perk-HLM-1</t>
        </is>
      </c>
      <c r="E5664" t="inlineStr">
        <is>
          <t>OverHeight Product Detected</t>
        </is>
      </c>
      <c r="F5664" t="n">
        <v>115</v>
      </c>
      <c r="G5664" t="n">
        <v>82.37050000000001</v>
      </c>
    </row>
    <row r="5665">
      <c r="A5665" t="inlineStr">
        <is>
          <t>Daily_Minor_Stops_2026_09_18.xlsx</t>
        </is>
      </c>
      <c r="B5665" t="inlineStr">
        <is>
          <t>Samridhi Perk Line</t>
        </is>
      </c>
      <c r="C5665" s="80" t="n">
        <v>46068</v>
      </c>
      <c r="D5665" t="inlineStr">
        <is>
          <t>Perk-HLM-2</t>
        </is>
      </c>
      <c r="E5665" t="inlineStr">
        <is>
          <t>Product jam detected at flow wrapper infeed</t>
        </is>
      </c>
      <c r="F5665" t="n">
        <v>45</v>
      </c>
      <c r="G5665" t="n">
        <v>23.2443833333333</v>
      </c>
    </row>
    <row r="5666">
      <c r="A5666" t="inlineStr">
        <is>
          <t>Daily_Minor_Stops_2026_09_18.xlsx</t>
        </is>
      </c>
      <c r="B5666" t="inlineStr">
        <is>
          <t>Samridhi Perk Line</t>
        </is>
      </c>
      <c r="C5666" s="80" t="n">
        <v>46068</v>
      </c>
      <c r="D5666" t="inlineStr">
        <is>
          <t>Perk-HLM-2</t>
        </is>
      </c>
      <c r="E5666" t="inlineStr">
        <is>
          <t>OverHeight Product Detected</t>
        </is>
      </c>
      <c r="F5666" t="n">
        <v>37</v>
      </c>
      <c r="G5666" t="n">
        <v>32.77845</v>
      </c>
    </row>
    <row r="5667">
      <c r="A5667" t="inlineStr">
        <is>
          <t>Daily_Minor_Stops_2026_09_18.xlsx</t>
        </is>
      </c>
      <c r="B5667" t="inlineStr">
        <is>
          <t>Samridhi Perk Line</t>
        </is>
      </c>
      <c r="C5667" s="80" t="n">
        <v>46068</v>
      </c>
      <c r="D5667" t="inlineStr">
        <is>
          <t>Perk-TTLi-1</t>
        </is>
      </c>
      <c r="E5667" t="inlineStr">
        <is>
          <t>LOD/TPL11: Axis 1 HW Positive Overtravel</t>
        </is>
      </c>
      <c r="F5667" t="n">
        <v>12</v>
      </c>
      <c r="G5667" t="n">
        <v>15.1119</v>
      </c>
    </row>
    <row r="5668">
      <c r="A5668" t="inlineStr">
        <is>
          <t>Daily_Minor_Stops_2026_09_18.xlsx</t>
        </is>
      </c>
      <c r="B5668" t="inlineStr">
        <is>
          <t>Samridhi Perk Line</t>
        </is>
      </c>
      <c r="C5668" s="80" t="n">
        <v>46068</v>
      </c>
      <c r="D5668" t="inlineStr">
        <is>
          <t>Perk-TTLi-1</t>
        </is>
      </c>
      <c r="E5668" t="inlineStr">
        <is>
          <t>CLO/CT11: Axis1 Position Error</t>
        </is>
      </c>
      <c r="F5668" t="n">
        <v>33</v>
      </c>
      <c r="G5668" t="n">
        <v>43.3806666666667</v>
      </c>
    </row>
    <row r="5669">
      <c r="A5669" t="inlineStr">
        <is>
          <t>Daily_Minor_Stops_2026_09_18.xlsx</t>
        </is>
      </c>
      <c r="B5669" t="inlineStr">
        <is>
          <t>Samridhi Perk Line</t>
        </is>
      </c>
      <c r="C5669" s="80" t="n">
        <v>46068</v>
      </c>
      <c r="D5669" t="inlineStr">
        <is>
          <t>Perk-TTLi-2</t>
        </is>
      </c>
      <c r="E5669" t="inlineStr">
        <is>
          <t>FOR/BP11: Hand Over Of Blank Failed</t>
        </is>
      </c>
      <c r="F5669" t="n">
        <v>3</v>
      </c>
      <c r="G5669" t="n">
        <v>0.9147833333333329</v>
      </c>
    </row>
    <row r="5670">
      <c r="A5670" t="inlineStr">
        <is>
          <t>Daily_Minor_Stops_2026_09_18.xlsx</t>
        </is>
      </c>
      <c r="B5670" t="inlineStr">
        <is>
          <t>Samridhi Perk Line</t>
        </is>
      </c>
      <c r="C5670" s="80" t="n">
        <v>46068</v>
      </c>
      <c r="D5670" t="inlineStr">
        <is>
          <t>Perk-TTLi-2</t>
        </is>
      </c>
      <c r="E5670" t="inlineStr">
        <is>
          <t>CLO/CT11: Axis1 Position Error</t>
        </is>
      </c>
      <c r="F5670" t="n">
        <v>5</v>
      </c>
      <c r="G5670" t="n">
        <v>9.88318333333333</v>
      </c>
    </row>
    <row r="5671">
      <c r="A5671" t="inlineStr">
        <is>
          <t>Daily_Minor_Stops_2026_09_18.xlsx</t>
        </is>
      </c>
      <c r="B5671" t="inlineStr">
        <is>
          <t>Samridhi Perk Line</t>
        </is>
      </c>
      <c r="C5671" s="80" t="n">
        <v>46068</v>
      </c>
      <c r="D5671" t="inlineStr">
        <is>
          <t>Perk-TTLi-3</t>
        </is>
      </c>
      <c r="E5671" t="inlineStr">
        <is>
          <t>LOD/TGR11: Robot-Gripper Sensor Fault</t>
        </is>
      </c>
      <c r="F5671" t="n">
        <v>3</v>
      </c>
      <c r="G5671" t="n">
        <v>1.57655</v>
      </c>
    </row>
    <row r="5672">
      <c r="A5672" t="inlineStr">
        <is>
          <t>Daily_Minor_Stops_2026_09_18.xlsx</t>
        </is>
      </c>
      <c r="B5672" t="inlineStr">
        <is>
          <t>Samridhi Perk Line</t>
        </is>
      </c>
      <c r="C5672" s="80" t="n">
        <v>46068</v>
      </c>
      <c r="D5672" t="inlineStr">
        <is>
          <t>Perk-TTLi-3</t>
        </is>
      </c>
      <c r="E5672" t="inlineStr">
        <is>
          <t>LOD/PGR11: Axis Gearing Error</t>
        </is>
      </c>
      <c r="F5672" t="n">
        <v>2</v>
      </c>
      <c r="G5672" t="n">
        <v>1.00891666666667</v>
      </c>
    </row>
    <row r="5673">
      <c r="A5673" t="inlineStr">
        <is>
          <t>Daily_Minor_Stops_2026_09_18.xlsx</t>
        </is>
      </c>
      <c r="B5673" t="inlineStr">
        <is>
          <t>Samridhi Perk Line</t>
        </is>
      </c>
      <c r="C5673" s="80" t="n">
        <v>46068</v>
      </c>
      <c r="D5673" t="inlineStr">
        <is>
          <t>Perk-TTLi-4</t>
        </is>
      </c>
      <c r="E5673" t="inlineStr">
        <is>
          <t>LOD/FWV11: Position Trigger Sensor Fail</t>
        </is>
      </c>
      <c r="F5673" t="n">
        <v>3</v>
      </c>
      <c r="G5673" t="n">
        <v>1.34645</v>
      </c>
    </row>
    <row r="5674">
      <c r="A5674" t="inlineStr">
        <is>
          <t>Daily_Minor_Stops_2026_09_18.xlsx</t>
        </is>
      </c>
      <c r="B5674" t="inlineStr">
        <is>
          <t>Samridhi Perk Line</t>
        </is>
      </c>
      <c r="C5674" s="80" t="n">
        <v>46068</v>
      </c>
      <c r="D5674" t="inlineStr">
        <is>
          <t>Perk-TTLi-4</t>
        </is>
      </c>
      <c r="E5674" t="inlineStr">
        <is>
          <t>LOD/EM: Emergency Stop HMI 11</t>
        </is>
      </c>
      <c r="F5674" t="n">
        <v>2</v>
      </c>
      <c r="G5674" t="n">
        <v>1.88046666666667</v>
      </c>
    </row>
    <row r="5675">
      <c r="A5675" t="inlineStr">
        <is>
          <t>Daily_Minor_Stops_2026_09_18.xlsx</t>
        </is>
      </c>
      <c r="B5675" t="inlineStr">
        <is>
          <t>Samridhi Perk Line</t>
        </is>
      </c>
      <c r="C5675" s="80" t="n">
        <v>46069</v>
      </c>
      <c r="D5675" t="inlineStr">
        <is>
          <t>Perk-HCM-1</t>
        </is>
      </c>
      <c r="E5675" t="inlineStr">
        <is>
          <t>HXX: Film Is Broken</t>
        </is>
      </c>
      <c r="F5675" t="n">
        <v>13</v>
      </c>
      <c r="G5675" t="n">
        <v>7.13328333333333</v>
      </c>
    </row>
    <row r="5676">
      <c r="A5676" t="inlineStr">
        <is>
          <t>Daily_Minor_Stops_2026_09_18.xlsx</t>
        </is>
      </c>
      <c r="B5676" t="inlineStr">
        <is>
          <t>Samridhi Perk Line</t>
        </is>
      </c>
      <c r="C5676" s="80" t="n">
        <v>46069</v>
      </c>
      <c r="D5676" t="inlineStr">
        <is>
          <t>Perk-HCM-1</t>
        </is>
      </c>
      <c r="E5676" t="inlineStr">
        <is>
          <t>FBX: Jam At Infeed</t>
        </is>
      </c>
      <c r="F5676" t="n">
        <v>17</v>
      </c>
      <c r="G5676" t="n">
        <v>12.8250166666667</v>
      </c>
    </row>
    <row r="5677">
      <c r="A5677" t="inlineStr">
        <is>
          <t>Daily_Minor_Stops_2026_09_18.xlsx</t>
        </is>
      </c>
      <c r="B5677" t="inlineStr">
        <is>
          <t>Samridhi Perk Line</t>
        </is>
      </c>
      <c r="C5677" s="80" t="n">
        <v>46069</v>
      </c>
      <c r="D5677" t="inlineStr">
        <is>
          <t>Perk-HCM-2</t>
        </is>
      </c>
      <c r="E5677" t="inlineStr">
        <is>
          <t>HXX: Infeed Rejection Consecutive</t>
        </is>
      </c>
      <c r="F5677" t="n">
        <v>49</v>
      </c>
      <c r="G5677" t="n">
        <v>26.3256833333333</v>
      </c>
    </row>
    <row r="5678">
      <c r="A5678" t="inlineStr">
        <is>
          <t>Daily_Minor_Stops_2026_09_18.xlsx</t>
        </is>
      </c>
      <c r="B5678" t="inlineStr">
        <is>
          <t>Samridhi Perk Line</t>
        </is>
      </c>
      <c r="C5678" s="80" t="n">
        <v>46069</v>
      </c>
      <c r="D5678" t="inlineStr">
        <is>
          <t>Perk-HCM-2</t>
        </is>
      </c>
      <c r="E5678" t="inlineStr">
        <is>
          <t>FBX: Jam At Infeed</t>
        </is>
      </c>
      <c r="F5678" t="n">
        <v>13</v>
      </c>
      <c r="G5678" t="n">
        <v>5.25648333333333</v>
      </c>
    </row>
    <row r="5679">
      <c r="A5679" t="inlineStr">
        <is>
          <t>Daily_Minor_Stops_2026_09_18.xlsx</t>
        </is>
      </c>
      <c r="B5679" t="inlineStr">
        <is>
          <t>Samridhi Perk Line</t>
        </is>
      </c>
      <c r="C5679" s="80" t="n">
        <v>46069</v>
      </c>
      <c r="D5679" t="inlineStr">
        <is>
          <t>Perk-HCM-3</t>
        </is>
      </c>
      <c r="E5679" t="inlineStr">
        <is>
          <t>HXX: Film Is Broken</t>
        </is>
      </c>
      <c r="F5679" t="n">
        <v>21</v>
      </c>
      <c r="G5679" t="n">
        <v>31.3141833333333</v>
      </c>
    </row>
    <row r="5680">
      <c r="A5680" t="inlineStr">
        <is>
          <t>Daily_Minor_Stops_2026_09_18.xlsx</t>
        </is>
      </c>
      <c r="B5680" t="inlineStr">
        <is>
          <t>Samridhi Perk Line</t>
        </is>
      </c>
      <c r="C5680" s="80" t="n">
        <v>46069</v>
      </c>
      <c r="D5680" t="inlineStr">
        <is>
          <t>Perk-HCM-3</t>
        </is>
      </c>
      <c r="E5680" t="inlineStr">
        <is>
          <t>FBX: Jam At Infeed</t>
        </is>
      </c>
      <c r="F5680" t="n">
        <v>39</v>
      </c>
      <c r="G5680" t="n">
        <v>26.7110166666667</v>
      </c>
    </row>
    <row r="5681">
      <c r="A5681" t="inlineStr">
        <is>
          <t>Daily_Minor_Stops_2026_09_18.xlsx</t>
        </is>
      </c>
      <c r="B5681" t="inlineStr">
        <is>
          <t>Samridhi Perk Line</t>
        </is>
      </c>
      <c r="C5681" s="80" t="n">
        <v>46069</v>
      </c>
      <c r="D5681" t="inlineStr">
        <is>
          <t>Perk-HCM-4</t>
        </is>
      </c>
      <c r="E5681" t="inlineStr">
        <is>
          <t>HXX: Film Is Broken</t>
        </is>
      </c>
      <c r="F5681" t="n">
        <v>14</v>
      </c>
      <c r="G5681" t="n">
        <v>23.3674666666667</v>
      </c>
    </row>
    <row r="5682">
      <c r="A5682" t="inlineStr">
        <is>
          <t>Daily_Minor_Stops_2026_09_18.xlsx</t>
        </is>
      </c>
      <c r="B5682" t="inlineStr">
        <is>
          <t>Samridhi Perk Line</t>
        </is>
      </c>
      <c r="C5682" s="80" t="n">
        <v>46069</v>
      </c>
      <c r="D5682" t="inlineStr">
        <is>
          <t>Perk-HCM-4</t>
        </is>
      </c>
      <c r="E5682" t="inlineStr">
        <is>
          <t>FBX: Jam At Infeed</t>
        </is>
      </c>
      <c r="F5682" t="n">
        <v>18</v>
      </c>
      <c r="G5682" t="n">
        <v>12.6121333333333</v>
      </c>
    </row>
    <row r="5683">
      <c r="A5683" t="inlineStr">
        <is>
          <t>Daily_Minor_Stops_2026_09_18.xlsx</t>
        </is>
      </c>
      <c r="B5683" t="inlineStr">
        <is>
          <t>Samridhi Perk Line</t>
        </is>
      </c>
      <c r="C5683" s="80" t="n">
        <v>46069</v>
      </c>
      <c r="D5683" t="inlineStr">
        <is>
          <t>Perk-HLM-1</t>
        </is>
      </c>
      <c r="E5683" t="inlineStr">
        <is>
          <t>Paper Out Of Register</t>
        </is>
      </c>
      <c r="F5683" t="n">
        <v>23</v>
      </c>
      <c r="G5683" t="n">
        <v>45.58525</v>
      </c>
    </row>
    <row r="5684">
      <c r="A5684" t="inlineStr">
        <is>
          <t>Daily_Minor_Stops_2026_09_18.xlsx</t>
        </is>
      </c>
      <c r="B5684" t="inlineStr">
        <is>
          <t>Samridhi Perk Line</t>
        </is>
      </c>
      <c r="C5684" s="80" t="n">
        <v>46069</v>
      </c>
      <c r="D5684" t="inlineStr">
        <is>
          <t>Perk-HLM-1</t>
        </is>
      </c>
      <c r="E5684" t="inlineStr">
        <is>
          <t>OverHeight Product Detected</t>
        </is>
      </c>
      <c r="F5684" t="n">
        <v>119</v>
      </c>
      <c r="G5684" t="n">
        <v>72.5105333333333</v>
      </c>
    </row>
    <row r="5685">
      <c r="A5685" t="inlineStr">
        <is>
          <t>Daily_Minor_Stops_2026_09_18.xlsx</t>
        </is>
      </c>
      <c r="B5685" t="inlineStr">
        <is>
          <t>Samridhi Perk Line</t>
        </is>
      </c>
      <c r="C5685" s="80" t="n">
        <v>46069</v>
      </c>
      <c r="D5685" t="inlineStr">
        <is>
          <t>Perk-HLM-2</t>
        </is>
      </c>
      <c r="E5685" t="inlineStr">
        <is>
          <t>Product jam detected at flow wrapper infeed</t>
        </is>
      </c>
      <c r="F5685" t="n">
        <v>56</v>
      </c>
      <c r="G5685" t="n">
        <v>36.5941</v>
      </c>
    </row>
    <row r="5686">
      <c r="A5686" t="inlineStr">
        <is>
          <t>Daily_Minor_Stops_2026_09_18.xlsx</t>
        </is>
      </c>
      <c r="B5686" t="inlineStr">
        <is>
          <t>Samridhi Perk Line</t>
        </is>
      </c>
      <c r="C5686" s="80" t="n">
        <v>46069</v>
      </c>
      <c r="D5686" t="inlineStr">
        <is>
          <t>Perk-HLM-2</t>
        </is>
      </c>
      <c r="E5686" t="inlineStr">
        <is>
          <t>OverHeight Product Detected</t>
        </is>
      </c>
      <c r="F5686" t="n">
        <v>71</v>
      </c>
      <c r="G5686" t="n">
        <v>43.53395</v>
      </c>
    </row>
    <row r="5687">
      <c r="A5687" t="inlineStr">
        <is>
          <t>Daily_Minor_Stops_2026_09_18.xlsx</t>
        </is>
      </c>
      <c r="B5687" t="inlineStr">
        <is>
          <t>Samridhi Perk Line</t>
        </is>
      </c>
      <c r="C5687" s="80" t="n">
        <v>46069</v>
      </c>
      <c r="D5687" t="inlineStr">
        <is>
          <t>Perk-TTLi-1</t>
        </is>
      </c>
      <c r="E5687" t="inlineStr">
        <is>
          <t>FOR/BP11: Hand Over Of Blank Failed</t>
        </is>
      </c>
      <c r="F5687" t="n">
        <v>8</v>
      </c>
      <c r="G5687" t="n">
        <v>6.24725</v>
      </c>
    </row>
    <row r="5688">
      <c r="A5688" t="inlineStr">
        <is>
          <t>Daily_Minor_Stops_2026_09_18.xlsx</t>
        </is>
      </c>
      <c r="B5688" t="inlineStr">
        <is>
          <t>Samridhi Perk Line</t>
        </is>
      </c>
      <c r="C5688" s="80" t="n">
        <v>46069</v>
      </c>
      <c r="D5688" t="inlineStr">
        <is>
          <t>Perk-TTLi-1</t>
        </is>
      </c>
      <c r="E5688" t="inlineStr">
        <is>
          <t>CLO/CT11: Axis1 Position Error</t>
        </is>
      </c>
      <c r="F5688" t="n">
        <v>31</v>
      </c>
      <c r="G5688" t="n">
        <v>37.4054833333333</v>
      </c>
    </row>
    <row r="5689">
      <c r="A5689" t="inlineStr">
        <is>
          <t>Daily_Minor_Stops_2026_09_18.xlsx</t>
        </is>
      </c>
      <c r="B5689" t="inlineStr">
        <is>
          <t>Samridhi Perk Line</t>
        </is>
      </c>
      <c r="C5689" s="80" t="n">
        <v>46069</v>
      </c>
      <c r="D5689" t="inlineStr">
        <is>
          <t>Perk-TTLi-2</t>
        </is>
      </c>
      <c r="E5689" t="inlineStr">
        <is>
          <t>FOR/FT11: Hand Over Failure Of Tray</t>
        </is>
      </c>
      <c r="F5689" t="n">
        <v>3</v>
      </c>
      <c r="G5689" t="n">
        <v>0.988816666666667</v>
      </c>
    </row>
    <row r="5690">
      <c r="A5690" t="inlineStr">
        <is>
          <t>Daily_Minor_Stops_2026_09_18.xlsx</t>
        </is>
      </c>
      <c r="B5690" t="inlineStr">
        <is>
          <t>Samridhi Perk Line</t>
        </is>
      </c>
      <c r="C5690" s="80" t="n">
        <v>46069</v>
      </c>
      <c r="D5690" t="inlineStr">
        <is>
          <t>Perk-TTLi-2</t>
        </is>
      </c>
      <c r="E5690" t="inlineStr">
        <is>
          <t>CLO/CT11: Axis1 Position Error</t>
        </is>
      </c>
      <c r="F5690" t="n">
        <v>6</v>
      </c>
      <c r="G5690" t="n">
        <v>13.08995</v>
      </c>
    </row>
    <row r="5691">
      <c r="A5691" t="inlineStr">
        <is>
          <t>Daily_Minor_Stops_2026_09_18.xlsx</t>
        </is>
      </c>
      <c r="B5691" t="inlineStr">
        <is>
          <t>Samridhi Perk Line</t>
        </is>
      </c>
      <c r="C5691" s="80" t="n">
        <v>46069</v>
      </c>
      <c r="D5691" t="inlineStr">
        <is>
          <t>Perk-TTLi-3</t>
        </is>
      </c>
      <c r="E5691" t="inlineStr">
        <is>
          <t>LOD/TGR11: Robot-Gripper Sensor Fault</t>
        </is>
      </c>
      <c r="F5691" t="n">
        <v>2</v>
      </c>
      <c r="G5691" t="n">
        <v>0.524466666666667</v>
      </c>
    </row>
    <row r="5692">
      <c r="A5692" t="inlineStr">
        <is>
          <t>Daily_Minor_Stops_2026_09_18.xlsx</t>
        </is>
      </c>
      <c r="B5692" t="inlineStr">
        <is>
          <t>Samridhi Perk Line</t>
        </is>
      </c>
      <c r="C5692" s="80" t="n">
        <v>46069</v>
      </c>
      <c r="D5692" t="inlineStr">
        <is>
          <t>Perk-TTLi-3</t>
        </is>
      </c>
      <c r="E5692" t="inlineStr">
        <is>
          <t>LOD/PGR11: Product Frequency Too High</t>
        </is>
      </c>
      <c r="F5692" t="n">
        <v>2</v>
      </c>
      <c r="G5692" t="n">
        <v>0.29625</v>
      </c>
    </row>
    <row r="5693">
      <c r="A5693" t="inlineStr">
        <is>
          <t>Daily_Minor_Stops_2026_09_18.xlsx</t>
        </is>
      </c>
      <c r="B5693" t="inlineStr">
        <is>
          <t>Samridhi Perk Line</t>
        </is>
      </c>
      <c r="C5693" s="80" t="n">
        <v>46069</v>
      </c>
      <c r="D5693" t="inlineStr">
        <is>
          <t>Perk-TTLi-4</t>
        </is>
      </c>
      <c r="E5693" t="inlineStr">
        <is>
          <t>LOD/FWV11: Position Trigger Sensor Fail</t>
        </is>
      </c>
      <c r="F5693" t="n">
        <v>9</v>
      </c>
      <c r="G5693" t="n">
        <v>5.49231666666667</v>
      </c>
    </row>
    <row r="5694">
      <c r="A5694" t="inlineStr">
        <is>
          <t>Daily_Minor_Stops_2026_09_18.xlsx</t>
        </is>
      </c>
      <c r="B5694" t="inlineStr">
        <is>
          <t>Samridhi Perk Line</t>
        </is>
      </c>
      <c r="C5694" s="80" t="n">
        <v>46070</v>
      </c>
      <c r="D5694" t="inlineStr">
        <is>
          <t>Perk-HCM-1</t>
        </is>
      </c>
      <c r="E5694" t="inlineStr">
        <is>
          <t>HXX: Film Is Broken</t>
        </is>
      </c>
      <c r="F5694" t="n">
        <v>16</v>
      </c>
      <c r="G5694" t="n">
        <v>16.7205</v>
      </c>
    </row>
    <row r="5695">
      <c r="A5695" t="inlineStr">
        <is>
          <t>Daily_Minor_Stops_2026_09_18.xlsx</t>
        </is>
      </c>
      <c r="B5695" t="inlineStr">
        <is>
          <t>Samridhi Perk Line</t>
        </is>
      </c>
      <c r="C5695" s="80" t="n">
        <v>46070</v>
      </c>
      <c r="D5695" t="inlineStr">
        <is>
          <t>Perk-HCM-1</t>
        </is>
      </c>
      <c r="E5695" t="inlineStr">
        <is>
          <t>FBX: Jam At Infeed</t>
        </is>
      </c>
      <c r="F5695" t="n">
        <v>14</v>
      </c>
      <c r="G5695" t="n">
        <v>5.12003333333333</v>
      </c>
    </row>
    <row r="5696">
      <c r="A5696" t="inlineStr">
        <is>
          <t>Daily_Minor_Stops_2026_09_18.xlsx</t>
        </is>
      </c>
      <c r="B5696" t="inlineStr">
        <is>
          <t>Samridhi Perk Line</t>
        </is>
      </c>
      <c r="C5696" s="80" t="n">
        <v>46070</v>
      </c>
      <c r="D5696" t="inlineStr">
        <is>
          <t>Perk-HCM-2</t>
        </is>
      </c>
      <c r="E5696" t="inlineStr">
        <is>
          <t>HXX: Infeed Rejection Consecutive</t>
        </is>
      </c>
      <c r="F5696" t="n">
        <v>71</v>
      </c>
      <c r="G5696" t="n">
        <v>34.9883</v>
      </c>
    </row>
    <row r="5697">
      <c r="A5697" t="inlineStr">
        <is>
          <t>Daily_Minor_Stops_2026_09_18.xlsx</t>
        </is>
      </c>
      <c r="B5697" t="inlineStr">
        <is>
          <t>Samridhi Perk Line</t>
        </is>
      </c>
      <c r="C5697" s="80" t="n">
        <v>46070</v>
      </c>
      <c r="D5697" t="inlineStr">
        <is>
          <t>Perk-HCM-2</t>
        </is>
      </c>
      <c r="E5697" t="inlineStr">
        <is>
          <t>FBX: Jam At Infeed</t>
        </is>
      </c>
      <c r="F5697" t="n">
        <v>18</v>
      </c>
      <c r="G5697" t="n">
        <v>8.89293333333333</v>
      </c>
    </row>
    <row r="5698">
      <c r="A5698" t="inlineStr">
        <is>
          <t>Daily_Minor_Stops_2026_09_18.xlsx</t>
        </is>
      </c>
      <c r="B5698" t="inlineStr">
        <is>
          <t>Samridhi Perk Line</t>
        </is>
      </c>
      <c r="C5698" s="80" t="n">
        <v>46070</v>
      </c>
      <c r="D5698" t="inlineStr">
        <is>
          <t>Perk-HCM-3</t>
        </is>
      </c>
      <c r="E5698" t="inlineStr">
        <is>
          <t>HXX: Infeed Rejection Consecutive</t>
        </is>
      </c>
      <c r="F5698" t="n">
        <v>28</v>
      </c>
      <c r="G5698" t="n">
        <v>11.2162166666667</v>
      </c>
    </row>
    <row r="5699">
      <c r="A5699" t="inlineStr">
        <is>
          <t>Daily_Minor_Stops_2026_09_18.xlsx</t>
        </is>
      </c>
      <c r="B5699" t="inlineStr">
        <is>
          <t>Samridhi Perk Line</t>
        </is>
      </c>
      <c r="C5699" s="80" t="n">
        <v>46070</v>
      </c>
      <c r="D5699" t="inlineStr">
        <is>
          <t>Perk-HCM-3</t>
        </is>
      </c>
      <c r="E5699" t="inlineStr">
        <is>
          <t>HXX: Film Is Broken</t>
        </is>
      </c>
      <c r="F5699" t="n">
        <v>18</v>
      </c>
      <c r="G5699" t="n">
        <v>20.8792</v>
      </c>
    </row>
    <row r="5700">
      <c r="A5700" t="inlineStr">
        <is>
          <t>Daily_Minor_Stops_2026_09_18.xlsx</t>
        </is>
      </c>
      <c r="B5700" t="inlineStr">
        <is>
          <t>Samridhi Perk Line</t>
        </is>
      </c>
      <c r="C5700" s="80" t="n">
        <v>46070</v>
      </c>
      <c r="D5700" t="inlineStr">
        <is>
          <t>Perk-HCM-4</t>
        </is>
      </c>
      <c r="E5700" t="inlineStr">
        <is>
          <t>HXX: Film Is Broken</t>
        </is>
      </c>
      <c r="F5700" t="n">
        <v>18</v>
      </c>
      <c r="G5700" t="n">
        <v>16.5264333333333</v>
      </c>
    </row>
    <row r="5701">
      <c r="A5701" t="inlineStr">
        <is>
          <t>Daily_Minor_Stops_2026_09_18.xlsx</t>
        </is>
      </c>
      <c r="B5701" t="inlineStr">
        <is>
          <t>Samridhi Perk Line</t>
        </is>
      </c>
      <c r="C5701" s="80" t="n">
        <v>46070</v>
      </c>
      <c r="D5701" t="inlineStr">
        <is>
          <t>Perk-HCM-4</t>
        </is>
      </c>
      <c r="E5701" t="inlineStr">
        <is>
          <t>FBX: Jam At Infeed</t>
        </is>
      </c>
      <c r="F5701" t="n">
        <v>11</v>
      </c>
      <c r="G5701" t="n">
        <v>2.82858333333333</v>
      </c>
    </row>
    <row r="5702">
      <c r="A5702" t="inlineStr">
        <is>
          <t>Daily_Minor_Stops_2026_09_18.xlsx</t>
        </is>
      </c>
      <c r="B5702" t="inlineStr">
        <is>
          <t>Samridhi Perk Line</t>
        </is>
      </c>
      <c r="C5702" s="80" t="n">
        <v>46070</v>
      </c>
      <c r="D5702" t="inlineStr">
        <is>
          <t>Perk-HLM-1</t>
        </is>
      </c>
      <c r="E5702" t="inlineStr">
        <is>
          <t>Product jam detected at flow wrapper infeed</t>
        </is>
      </c>
      <c r="F5702" t="n">
        <v>20</v>
      </c>
      <c r="G5702" t="n">
        <v>14.70895</v>
      </c>
    </row>
    <row r="5703">
      <c r="A5703" t="inlineStr">
        <is>
          <t>Daily_Minor_Stops_2026_09_18.xlsx</t>
        </is>
      </c>
      <c r="B5703" t="inlineStr">
        <is>
          <t>Samridhi Perk Line</t>
        </is>
      </c>
      <c r="C5703" s="80" t="n">
        <v>46070</v>
      </c>
      <c r="D5703" t="inlineStr">
        <is>
          <t>Perk-HLM-1</t>
        </is>
      </c>
      <c r="E5703" t="inlineStr">
        <is>
          <t>OverHeight Product Detected</t>
        </is>
      </c>
      <c r="F5703" t="n">
        <v>83</v>
      </c>
      <c r="G5703" t="n">
        <v>51.9978666666667</v>
      </c>
    </row>
    <row r="5704">
      <c r="A5704" t="inlineStr">
        <is>
          <t>Daily_Minor_Stops_2026_09_18.xlsx</t>
        </is>
      </c>
      <c r="B5704" t="inlineStr">
        <is>
          <t>Samridhi Perk Line</t>
        </is>
      </c>
      <c r="C5704" s="80" t="n">
        <v>46070</v>
      </c>
      <c r="D5704" t="inlineStr">
        <is>
          <t>Perk-HLM-2</t>
        </is>
      </c>
      <c r="E5704" t="inlineStr">
        <is>
          <t>Product jam detected at flow wrapper infeed</t>
        </is>
      </c>
      <c r="F5704" t="n">
        <v>45</v>
      </c>
      <c r="G5704" t="n">
        <v>41.18245</v>
      </c>
    </row>
    <row r="5705">
      <c r="A5705" t="inlineStr">
        <is>
          <t>Daily_Minor_Stops_2026_09_18.xlsx</t>
        </is>
      </c>
      <c r="B5705" t="inlineStr">
        <is>
          <t>Samridhi Perk Line</t>
        </is>
      </c>
      <c r="C5705" s="80" t="n">
        <v>46070</v>
      </c>
      <c r="D5705" t="inlineStr">
        <is>
          <t>Perk-HLM-2</t>
        </is>
      </c>
      <c r="E5705" t="inlineStr">
        <is>
          <t>OverHeight Product Detected</t>
        </is>
      </c>
      <c r="F5705" t="n">
        <v>47</v>
      </c>
      <c r="G5705" t="n">
        <v>36.1790166666667</v>
      </c>
    </row>
    <row r="5706">
      <c r="A5706" t="inlineStr">
        <is>
          <t>Daily_Minor_Stops_2026_09_18.xlsx</t>
        </is>
      </c>
      <c r="B5706" t="inlineStr">
        <is>
          <t>Samridhi Perk Line</t>
        </is>
      </c>
      <c r="C5706" s="80" t="n">
        <v>46070</v>
      </c>
      <c r="D5706" t="inlineStr">
        <is>
          <t>Perk-TTLi-1</t>
        </is>
      </c>
      <c r="E5706" t="inlineStr">
        <is>
          <t>CLO/TFXX: Jam On Tray Infeed</t>
        </is>
      </c>
      <c r="F5706" t="n">
        <v>15</v>
      </c>
      <c r="G5706" t="n">
        <v>13.6035166666667</v>
      </c>
    </row>
    <row r="5707">
      <c r="A5707" t="inlineStr">
        <is>
          <t>Daily_Minor_Stops_2026_09_18.xlsx</t>
        </is>
      </c>
      <c r="B5707" t="inlineStr">
        <is>
          <t>Samridhi Perk Line</t>
        </is>
      </c>
      <c r="C5707" s="80" t="n">
        <v>46070</v>
      </c>
      <c r="D5707" t="inlineStr">
        <is>
          <t>Perk-TTLi-1</t>
        </is>
      </c>
      <c r="E5707" t="inlineStr">
        <is>
          <t>CLO/CT11: Axis1 Position Error</t>
        </is>
      </c>
      <c r="F5707" t="n">
        <v>32</v>
      </c>
      <c r="G5707" t="n">
        <v>68.17444999999999</v>
      </c>
    </row>
    <row r="5708">
      <c r="A5708" t="inlineStr">
        <is>
          <t>Daily_Minor_Stops_2026_09_18.xlsx</t>
        </is>
      </c>
      <c r="B5708" t="inlineStr">
        <is>
          <t>Samridhi Perk Line</t>
        </is>
      </c>
      <c r="C5708" s="80" t="n">
        <v>46070</v>
      </c>
      <c r="D5708" t="inlineStr">
        <is>
          <t>Perk-TTLi-2</t>
        </is>
      </c>
      <c r="E5708" t="inlineStr">
        <is>
          <t>FOR/SAF: Safety Circuit Not Ready</t>
        </is>
      </c>
      <c r="F5708" t="n">
        <v>5</v>
      </c>
      <c r="G5708" t="n">
        <v>29.9833833333333</v>
      </c>
    </row>
    <row r="5709">
      <c r="A5709" t="inlineStr">
        <is>
          <t>Daily_Minor_Stops_2026_09_18.xlsx</t>
        </is>
      </c>
      <c r="B5709" t="inlineStr">
        <is>
          <t>Samridhi Perk Line</t>
        </is>
      </c>
      <c r="C5709" s="80" t="n">
        <v>46070</v>
      </c>
      <c r="D5709" t="inlineStr">
        <is>
          <t>Perk-TTLi-2</t>
        </is>
      </c>
      <c r="E5709" t="inlineStr">
        <is>
          <t>CLO/CT11: Axis1 Position Error</t>
        </is>
      </c>
      <c r="F5709" t="n">
        <v>5</v>
      </c>
      <c r="G5709" t="n">
        <v>13.5034333333333</v>
      </c>
    </row>
    <row r="5710">
      <c r="A5710" t="inlineStr">
        <is>
          <t>Daily_Minor_Stops_2026_09_18.xlsx</t>
        </is>
      </c>
      <c r="B5710" t="inlineStr">
        <is>
          <t>Samridhi Perk Line</t>
        </is>
      </c>
      <c r="C5710" s="80" t="n">
        <v>46070</v>
      </c>
      <c r="D5710" t="inlineStr">
        <is>
          <t>Perk-TTLi-3</t>
        </is>
      </c>
      <c r="E5710" t="inlineStr">
        <is>
          <t>LOD/TGR11: Robot-Gripper Sensor Fault</t>
        </is>
      </c>
      <c r="F5710" t="n">
        <v>6</v>
      </c>
      <c r="G5710" t="n">
        <v>3.12636666666667</v>
      </c>
    </row>
    <row r="5711">
      <c r="A5711" t="inlineStr">
        <is>
          <t>Daily_Minor_Stops_2026_09_18.xlsx</t>
        </is>
      </c>
      <c r="B5711" t="inlineStr">
        <is>
          <t>Samridhi Perk Line</t>
        </is>
      </c>
      <c r="C5711" s="80" t="n">
        <v>46070</v>
      </c>
      <c r="D5711" t="inlineStr">
        <is>
          <t>Perk-TTLi-3</t>
        </is>
      </c>
      <c r="E5711" t="inlineStr">
        <is>
          <t>LOD/HXX11: Upstream Machine Not Homed</t>
        </is>
      </c>
      <c r="F5711" t="n">
        <v>5</v>
      </c>
      <c r="G5711" t="n">
        <v>16.2023333333333</v>
      </c>
    </row>
    <row r="5712">
      <c r="A5712" t="inlineStr">
        <is>
          <t>Daily_Minor_Stops_2026_09_18.xlsx</t>
        </is>
      </c>
      <c r="B5712" t="inlineStr">
        <is>
          <t>Samridhi Perk Line</t>
        </is>
      </c>
      <c r="C5712" s="80" t="n">
        <v>46070</v>
      </c>
      <c r="D5712" t="inlineStr">
        <is>
          <t>Perk-TTLi-4</t>
        </is>
      </c>
      <c r="E5712" t="inlineStr">
        <is>
          <t>LOD/FWV11: Position Trigger Sensor Fail</t>
        </is>
      </c>
      <c r="F5712" t="n">
        <v>9</v>
      </c>
      <c r="G5712" t="n">
        <v>6.17066666666667</v>
      </c>
    </row>
    <row r="5713">
      <c r="A5713" t="inlineStr">
        <is>
          <t>Daily_Minor_Stops_2026_09_18.xlsx</t>
        </is>
      </c>
      <c r="B5713" t="inlineStr">
        <is>
          <t>Samridhi Perk Line</t>
        </is>
      </c>
      <c r="C5713" s="80" t="n">
        <v>46071</v>
      </c>
      <c r="D5713" t="inlineStr">
        <is>
          <t>Perk-HCM-1</t>
        </is>
      </c>
      <c r="E5713" t="inlineStr">
        <is>
          <t>HXX: Both Film Reels Are Empty</t>
        </is>
      </c>
      <c r="F5713" t="n">
        <v>13</v>
      </c>
      <c r="G5713" t="n">
        <v>10.0940333333333</v>
      </c>
    </row>
    <row r="5714">
      <c r="A5714" t="inlineStr">
        <is>
          <t>Daily_Minor_Stops_2026_09_18.xlsx</t>
        </is>
      </c>
      <c r="B5714" t="inlineStr">
        <is>
          <t>Samridhi Perk Line</t>
        </is>
      </c>
      <c r="C5714" s="80" t="n">
        <v>46071</v>
      </c>
      <c r="D5714" t="inlineStr">
        <is>
          <t>Perk-HCM-1</t>
        </is>
      </c>
      <c r="E5714" t="inlineStr">
        <is>
          <t>FBX: Jam At Infeed</t>
        </is>
      </c>
      <c r="F5714" t="n">
        <v>11</v>
      </c>
      <c r="G5714" t="n">
        <v>3.05685</v>
      </c>
    </row>
    <row r="5715">
      <c r="A5715" t="inlineStr">
        <is>
          <t>Daily_Minor_Stops_2026_09_18.xlsx</t>
        </is>
      </c>
      <c r="B5715" t="inlineStr">
        <is>
          <t>Samridhi Perk Line</t>
        </is>
      </c>
      <c r="C5715" s="80" t="n">
        <v>46071</v>
      </c>
      <c r="D5715" t="inlineStr">
        <is>
          <t>Perk-HCM-2</t>
        </is>
      </c>
      <c r="E5715" t="inlineStr">
        <is>
          <t>HXX: Infeed Rejection Consecutive</t>
        </is>
      </c>
      <c r="F5715" t="n">
        <v>28</v>
      </c>
      <c r="G5715" t="n">
        <v>13.8022166666667</v>
      </c>
    </row>
    <row r="5716">
      <c r="A5716" t="inlineStr">
        <is>
          <t>Daily_Minor_Stops_2026_09_18.xlsx</t>
        </is>
      </c>
      <c r="B5716" t="inlineStr">
        <is>
          <t>Samridhi Perk Line</t>
        </is>
      </c>
      <c r="C5716" s="80" t="n">
        <v>46071</v>
      </c>
      <c r="D5716" t="inlineStr">
        <is>
          <t>Perk-HCM-2</t>
        </is>
      </c>
      <c r="E5716" t="inlineStr">
        <is>
          <t>HXX: Film Is Broken</t>
        </is>
      </c>
      <c r="F5716" t="n">
        <v>14</v>
      </c>
      <c r="G5716" t="n">
        <v>9.92305</v>
      </c>
    </row>
    <row r="5717">
      <c r="A5717" t="inlineStr">
        <is>
          <t>Daily_Minor_Stops_2026_09_18.xlsx</t>
        </is>
      </c>
      <c r="B5717" t="inlineStr">
        <is>
          <t>Samridhi Perk Line</t>
        </is>
      </c>
      <c r="C5717" s="80" t="n">
        <v>46071</v>
      </c>
      <c r="D5717" t="inlineStr">
        <is>
          <t>Perk-HCM-3</t>
        </is>
      </c>
      <c r="E5717" t="inlineStr">
        <is>
          <t>HXX: Infeed Rejection Consecutive</t>
        </is>
      </c>
      <c r="F5717" t="n">
        <v>35</v>
      </c>
      <c r="G5717" t="n">
        <v>15.55125</v>
      </c>
    </row>
    <row r="5718">
      <c r="A5718" t="inlineStr">
        <is>
          <t>Daily_Minor_Stops_2026_09_18.xlsx</t>
        </is>
      </c>
      <c r="B5718" t="inlineStr">
        <is>
          <t>Samridhi Perk Line</t>
        </is>
      </c>
      <c r="C5718" s="80" t="n">
        <v>46071</v>
      </c>
      <c r="D5718" t="inlineStr">
        <is>
          <t>Perk-HCM-3</t>
        </is>
      </c>
      <c r="E5718" t="inlineStr">
        <is>
          <t>HXX: Data Printer Not Ready</t>
        </is>
      </c>
      <c r="F5718" t="n">
        <v>33</v>
      </c>
      <c r="G5718" t="n">
        <v>18.2502833333333</v>
      </c>
    </row>
    <row r="5719">
      <c r="A5719" t="inlineStr">
        <is>
          <t>Daily_Minor_Stops_2026_09_18.xlsx</t>
        </is>
      </c>
      <c r="B5719" t="inlineStr">
        <is>
          <t>Samridhi Perk Line</t>
        </is>
      </c>
      <c r="C5719" s="80" t="n">
        <v>46071</v>
      </c>
      <c r="D5719" t="inlineStr">
        <is>
          <t>Perk-HCM-4</t>
        </is>
      </c>
      <c r="E5719" t="inlineStr">
        <is>
          <t>HXX: Both Film Reels Are Empty</t>
        </is>
      </c>
      <c r="F5719" t="n">
        <v>8</v>
      </c>
      <c r="G5719" t="n">
        <v>2.33966666666667</v>
      </c>
    </row>
    <row r="5720">
      <c r="A5720" t="inlineStr">
        <is>
          <t>Daily_Minor_Stops_2026_09_18.xlsx</t>
        </is>
      </c>
      <c r="B5720" t="inlineStr">
        <is>
          <t>Samridhi Perk Line</t>
        </is>
      </c>
      <c r="C5720" s="80" t="n">
        <v>46071</v>
      </c>
      <c r="D5720" t="inlineStr">
        <is>
          <t>Perk-HCM-4</t>
        </is>
      </c>
      <c r="E5720" t="inlineStr">
        <is>
          <t>Cover Machine Discharge Open</t>
        </is>
      </c>
      <c r="F5720" t="n">
        <v>8</v>
      </c>
      <c r="G5720" t="n">
        <v>2.86428333333333</v>
      </c>
    </row>
    <row r="5721">
      <c r="A5721" t="inlineStr">
        <is>
          <t>Daily_Minor_Stops_2026_09_18.xlsx</t>
        </is>
      </c>
      <c r="B5721" t="inlineStr">
        <is>
          <t>Samridhi Perk Line</t>
        </is>
      </c>
      <c r="C5721" s="80" t="n">
        <v>46071</v>
      </c>
      <c r="D5721" t="inlineStr">
        <is>
          <t>Perk-HLM-1</t>
        </is>
      </c>
      <c r="E5721" t="inlineStr">
        <is>
          <t>Paper Out Of Register</t>
        </is>
      </c>
      <c r="F5721" t="n">
        <v>22</v>
      </c>
      <c r="G5721" t="n">
        <v>17.5729666666667</v>
      </c>
    </row>
    <row r="5722">
      <c r="A5722" t="inlineStr">
        <is>
          <t>Daily_Minor_Stops_2026_09_18.xlsx</t>
        </is>
      </c>
      <c r="B5722" t="inlineStr">
        <is>
          <t>Samridhi Perk Line</t>
        </is>
      </c>
      <c r="C5722" s="80" t="n">
        <v>46071</v>
      </c>
      <c r="D5722" t="inlineStr">
        <is>
          <t>Perk-HLM-1</t>
        </is>
      </c>
      <c r="E5722" t="inlineStr">
        <is>
          <t>OverHeight Product Detected</t>
        </is>
      </c>
      <c r="F5722" t="n">
        <v>103</v>
      </c>
      <c r="G5722" t="n">
        <v>61.8803833333333</v>
      </c>
    </row>
    <row r="5723">
      <c r="A5723" t="inlineStr">
        <is>
          <t>Daily_Minor_Stops_2026_09_18.xlsx</t>
        </is>
      </c>
      <c r="B5723" t="inlineStr">
        <is>
          <t>Samridhi Perk Line</t>
        </is>
      </c>
      <c r="C5723" s="80" t="n">
        <v>46071</v>
      </c>
      <c r="D5723" t="inlineStr">
        <is>
          <t>Perk-HLM-2</t>
        </is>
      </c>
      <c r="E5723" t="inlineStr">
        <is>
          <t>Product jam detected at flow wrapper infeed</t>
        </is>
      </c>
      <c r="F5723" t="n">
        <v>38</v>
      </c>
      <c r="G5723" t="n">
        <v>27.9261333333333</v>
      </c>
    </row>
    <row r="5724">
      <c r="A5724" t="inlineStr">
        <is>
          <t>Daily_Minor_Stops_2026_09_18.xlsx</t>
        </is>
      </c>
      <c r="B5724" t="inlineStr">
        <is>
          <t>Samridhi Perk Line</t>
        </is>
      </c>
      <c r="C5724" s="80" t="n">
        <v>46071</v>
      </c>
      <c r="D5724" t="inlineStr">
        <is>
          <t>Perk-HLM-2</t>
        </is>
      </c>
      <c r="E5724" t="inlineStr">
        <is>
          <t>OverHeight Product Detected</t>
        </is>
      </c>
      <c r="F5724" t="n">
        <v>50</v>
      </c>
      <c r="G5724" t="n">
        <v>55.5726333333333</v>
      </c>
    </row>
    <row r="5725">
      <c r="A5725" t="inlineStr">
        <is>
          <t>Daily_Minor_Stops_2026_09_18.xlsx</t>
        </is>
      </c>
      <c r="B5725" t="inlineStr">
        <is>
          <t>Samridhi Perk Line</t>
        </is>
      </c>
      <c r="C5725" s="80" t="n">
        <v>46071</v>
      </c>
      <c r="D5725" t="inlineStr">
        <is>
          <t>Perk-TTLi-1</t>
        </is>
      </c>
      <c r="E5725" t="inlineStr">
        <is>
          <t>FOR/BP11: Hand Over Of Blank Failed</t>
        </is>
      </c>
      <c r="F5725" t="n">
        <v>19</v>
      </c>
      <c r="G5725" t="n">
        <v>11.9007</v>
      </c>
    </row>
    <row r="5726">
      <c r="A5726" t="inlineStr">
        <is>
          <t>Daily_Minor_Stops_2026_09_18.xlsx</t>
        </is>
      </c>
      <c r="B5726" t="inlineStr">
        <is>
          <t>Samridhi Perk Line</t>
        </is>
      </c>
      <c r="C5726" s="80" t="n">
        <v>46071</v>
      </c>
      <c r="D5726" t="inlineStr">
        <is>
          <t>Perk-TTLi-1</t>
        </is>
      </c>
      <c r="E5726" t="inlineStr">
        <is>
          <t>CLO/CT11: Axis1 Position Error</t>
        </is>
      </c>
      <c r="F5726" t="n">
        <v>28</v>
      </c>
      <c r="G5726" t="n">
        <v>27.0688166666667</v>
      </c>
    </row>
    <row r="5727">
      <c r="A5727" t="inlineStr">
        <is>
          <t>Daily_Minor_Stops_2026_09_18.xlsx</t>
        </is>
      </c>
      <c r="B5727" t="inlineStr">
        <is>
          <t>Samridhi Perk Line</t>
        </is>
      </c>
      <c r="C5727" s="80" t="n">
        <v>46071</v>
      </c>
      <c r="D5727" t="inlineStr">
        <is>
          <t>Perk-TTLi-2</t>
        </is>
      </c>
      <c r="E5727" t="inlineStr">
        <is>
          <t>FOR/BP11: Hand Over Of Blank Failed</t>
        </is>
      </c>
      <c r="F5727" t="n">
        <v>6</v>
      </c>
      <c r="G5727" t="n">
        <v>7.2592</v>
      </c>
    </row>
    <row r="5728">
      <c r="A5728" t="inlineStr">
        <is>
          <t>Daily_Minor_Stops_2026_09_18.xlsx</t>
        </is>
      </c>
      <c r="B5728" t="inlineStr">
        <is>
          <t>Samridhi Perk Line</t>
        </is>
      </c>
      <c r="C5728" s="80" t="n">
        <v>46071</v>
      </c>
      <c r="D5728" t="inlineStr">
        <is>
          <t>Perk-TTLi-2</t>
        </is>
      </c>
      <c r="E5728" t="inlineStr">
        <is>
          <t>CLO/CT11: Axis1 Position Error</t>
        </is>
      </c>
      <c r="F5728" t="n">
        <v>12</v>
      </c>
      <c r="G5728" t="n">
        <v>24.7172833333333</v>
      </c>
    </row>
    <row r="5729">
      <c r="A5729" t="inlineStr">
        <is>
          <t>Daily_Minor_Stops_2026_09_18.xlsx</t>
        </is>
      </c>
      <c r="B5729" t="inlineStr">
        <is>
          <t>Samridhi Perk Line</t>
        </is>
      </c>
      <c r="C5729" s="80" t="n">
        <v>46071</v>
      </c>
      <c r="D5729" t="inlineStr">
        <is>
          <t>Perk-TTLi-3</t>
        </is>
      </c>
      <c r="E5729" t="inlineStr">
        <is>
          <t>LOD/TGR11: Robot-Gripper Sensor Fault</t>
        </is>
      </c>
      <c r="F5729" t="n">
        <v>5</v>
      </c>
      <c r="G5729" t="n">
        <v>2.14908333333333</v>
      </c>
    </row>
    <row r="5730">
      <c r="A5730" t="inlineStr">
        <is>
          <t>Daily_Minor_Stops_2026_09_18.xlsx</t>
        </is>
      </c>
      <c r="B5730" t="inlineStr">
        <is>
          <t>Samridhi Perk Line</t>
        </is>
      </c>
      <c r="C5730" s="80" t="n">
        <v>46071</v>
      </c>
      <c r="D5730" t="inlineStr">
        <is>
          <t>Perk-TTLi-3</t>
        </is>
      </c>
      <c r="E5730" t="inlineStr">
        <is>
          <t>LOD/HXX11: Upstream Machine Not Homed</t>
        </is>
      </c>
      <c r="F5730" t="n">
        <v>4</v>
      </c>
      <c r="G5730" t="n">
        <v>8.86326666666667</v>
      </c>
    </row>
    <row r="5731">
      <c r="A5731" t="inlineStr">
        <is>
          <t>Daily_Minor_Stops_2026_09_18.xlsx</t>
        </is>
      </c>
      <c r="B5731" t="inlineStr">
        <is>
          <t>Samridhi Perk Line</t>
        </is>
      </c>
      <c r="C5731" s="80" t="n">
        <v>46071</v>
      </c>
      <c r="D5731" t="inlineStr">
        <is>
          <t>Perk-TTLi-4</t>
        </is>
      </c>
      <c r="E5731" t="inlineStr">
        <is>
          <t>LOD/FWV11: Position Trigger Sensor Fail</t>
        </is>
      </c>
      <c r="F5731" t="n">
        <v>6</v>
      </c>
      <c r="G5731" t="n">
        <v>2.4506</v>
      </c>
    </row>
    <row r="5732">
      <c r="A5732" t="inlineStr">
        <is>
          <t>Daily_Minor_Stops_2026_09_18.xlsx</t>
        </is>
      </c>
      <c r="B5732" t="inlineStr">
        <is>
          <t>Samridhi Perk Line</t>
        </is>
      </c>
      <c r="C5732" s="80" t="n">
        <v>46071</v>
      </c>
      <c r="D5732" t="inlineStr">
        <is>
          <t>Perk-TTLi-4</t>
        </is>
      </c>
      <c r="E5732" t="inlineStr">
        <is>
          <t>LOD/EM: Emergency Stop HMI 11</t>
        </is>
      </c>
      <c r="F5732" t="n">
        <v>2</v>
      </c>
      <c r="G5732" t="n">
        <v>0.39715</v>
      </c>
    </row>
    <row r="5733">
      <c r="A5733" t="inlineStr">
        <is>
          <t>Daily_Minor_Stops_2026_09_18.xlsx</t>
        </is>
      </c>
      <c r="B5733" t="inlineStr">
        <is>
          <t>Samridhi Perk Line</t>
        </is>
      </c>
      <c r="C5733" s="80" t="n">
        <v>46072</v>
      </c>
      <c r="D5733" t="inlineStr">
        <is>
          <t>Perk-HCM-1</t>
        </is>
      </c>
      <c r="E5733" t="inlineStr">
        <is>
          <t>HXX: Film Is Broken</t>
        </is>
      </c>
      <c r="F5733" t="n">
        <v>17</v>
      </c>
      <c r="G5733" t="n">
        <v>10.6051833333333</v>
      </c>
    </row>
    <row r="5734">
      <c r="A5734" t="inlineStr">
        <is>
          <t>Daily_Minor_Stops_2026_09_18.xlsx</t>
        </is>
      </c>
      <c r="B5734" t="inlineStr">
        <is>
          <t>Samridhi Perk Line</t>
        </is>
      </c>
      <c r="C5734" s="80" t="n">
        <v>46072</v>
      </c>
      <c r="D5734" t="inlineStr">
        <is>
          <t>Perk-HCM-1</t>
        </is>
      </c>
      <c r="E5734" t="inlineStr">
        <is>
          <t>FBX: Jam At Infeed</t>
        </is>
      </c>
      <c r="F5734" t="n">
        <v>28</v>
      </c>
      <c r="G5734" t="n">
        <v>16.7445833333333</v>
      </c>
    </row>
    <row r="5735">
      <c r="A5735" t="inlineStr">
        <is>
          <t>Daily_Minor_Stops_2026_09_18.xlsx</t>
        </is>
      </c>
      <c r="B5735" t="inlineStr">
        <is>
          <t>Samridhi Perk Line</t>
        </is>
      </c>
      <c r="C5735" s="80" t="n">
        <v>46072</v>
      </c>
      <c r="D5735" t="inlineStr">
        <is>
          <t>Perk-HCM-2</t>
        </is>
      </c>
      <c r="E5735" t="inlineStr">
        <is>
          <t>HXX: Both Film Reels Are Empty</t>
        </is>
      </c>
      <c r="F5735" t="n">
        <v>13</v>
      </c>
      <c r="G5735" t="n">
        <v>10.6149333333333</v>
      </c>
    </row>
    <row r="5736">
      <c r="A5736" t="inlineStr">
        <is>
          <t>Daily_Minor_Stops_2026_09_18.xlsx</t>
        </is>
      </c>
      <c r="B5736" t="inlineStr">
        <is>
          <t>Samridhi Perk Line</t>
        </is>
      </c>
      <c r="C5736" s="80" t="n">
        <v>46072</v>
      </c>
      <c r="D5736" t="inlineStr">
        <is>
          <t>Perk-HCM-2</t>
        </is>
      </c>
      <c r="E5736" t="inlineStr">
        <is>
          <t>FBX: Jam At Infeed</t>
        </is>
      </c>
      <c r="F5736" t="n">
        <v>14</v>
      </c>
      <c r="G5736" t="n">
        <v>6.5133</v>
      </c>
    </row>
    <row r="5737">
      <c r="A5737" t="inlineStr">
        <is>
          <t>Daily_Minor_Stops_2026_09_18.xlsx</t>
        </is>
      </c>
      <c r="B5737" t="inlineStr">
        <is>
          <t>Samridhi Perk Line</t>
        </is>
      </c>
      <c r="C5737" s="80" t="n">
        <v>46072</v>
      </c>
      <c r="D5737" t="inlineStr">
        <is>
          <t>Perk-HCM-3</t>
        </is>
      </c>
      <c r="E5737" t="inlineStr">
        <is>
          <t>HXX: Infeed Rejection Consecutive</t>
        </is>
      </c>
      <c r="F5737" t="n">
        <v>24</v>
      </c>
      <c r="G5737" t="n">
        <v>13.8285</v>
      </c>
    </row>
    <row r="5738">
      <c r="A5738" t="inlineStr">
        <is>
          <t>Daily_Minor_Stops_2026_09_18.xlsx</t>
        </is>
      </c>
      <c r="B5738" t="inlineStr">
        <is>
          <t>Samridhi Perk Line</t>
        </is>
      </c>
      <c r="C5738" s="80" t="n">
        <v>46072</v>
      </c>
      <c r="D5738" t="inlineStr">
        <is>
          <t>Perk-HCM-3</t>
        </is>
      </c>
      <c r="E5738" t="inlineStr">
        <is>
          <t>FBX: Overflow At Infeed</t>
        </is>
      </c>
      <c r="F5738" t="n">
        <v>17</v>
      </c>
      <c r="G5738" t="n">
        <v>6.47848333333333</v>
      </c>
    </row>
    <row r="5739">
      <c r="A5739" t="inlineStr">
        <is>
          <t>Daily_Minor_Stops_2026_09_18.xlsx</t>
        </is>
      </c>
      <c r="B5739" t="inlineStr">
        <is>
          <t>Samridhi Perk Line</t>
        </is>
      </c>
      <c r="C5739" s="80" t="n">
        <v>46072</v>
      </c>
      <c r="D5739" t="inlineStr">
        <is>
          <t>Perk-HCM-4</t>
        </is>
      </c>
      <c r="E5739" t="inlineStr">
        <is>
          <t>HXX: Infeed Rejection Consecutive</t>
        </is>
      </c>
      <c r="F5739" t="n">
        <v>11</v>
      </c>
      <c r="G5739" t="n">
        <v>2.56988333333333</v>
      </c>
    </row>
    <row r="5740">
      <c r="A5740" t="inlineStr">
        <is>
          <t>Daily_Minor_Stops_2026_09_18.xlsx</t>
        </is>
      </c>
      <c r="B5740" t="inlineStr">
        <is>
          <t>Samridhi Perk Line</t>
        </is>
      </c>
      <c r="C5740" s="80" t="n">
        <v>46072</v>
      </c>
      <c r="D5740" t="inlineStr">
        <is>
          <t>Perk-HCM-4</t>
        </is>
      </c>
      <c r="E5740" t="inlineStr">
        <is>
          <t>HXX: Film Is Broken</t>
        </is>
      </c>
      <c r="F5740" t="n">
        <v>16</v>
      </c>
      <c r="G5740" t="n">
        <v>16.3646666666667</v>
      </c>
    </row>
    <row r="5741">
      <c r="A5741" t="inlineStr">
        <is>
          <t>Daily_Minor_Stops_2026_09_18.xlsx</t>
        </is>
      </c>
      <c r="B5741" t="inlineStr">
        <is>
          <t>Samridhi Perk Line</t>
        </is>
      </c>
      <c r="C5741" s="80" t="n">
        <v>46072</v>
      </c>
      <c r="D5741" t="inlineStr">
        <is>
          <t>Perk-HLM-1</t>
        </is>
      </c>
      <c r="E5741" t="inlineStr">
        <is>
          <t>Product jam detected at flow wrapper infeed</t>
        </is>
      </c>
      <c r="F5741" t="n">
        <v>27</v>
      </c>
      <c r="G5741" t="n">
        <v>8.603733333333331</v>
      </c>
    </row>
    <row r="5742">
      <c r="A5742" t="inlineStr">
        <is>
          <t>Daily_Minor_Stops_2026_09_18.xlsx</t>
        </is>
      </c>
      <c r="B5742" t="inlineStr">
        <is>
          <t>Samridhi Perk Line</t>
        </is>
      </c>
      <c r="C5742" s="80" t="n">
        <v>46072</v>
      </c>
      <c r="D5742" t="inlineStr">
        <is>
          <t>Perk-HLM-1</t>
        </is>
      </c>
      <c r="E5742" t="inlineStr">
        <is>
          <t>OverHeight Product Detected</t>
        </is>
      </c>
      <c r="F5742" t="n">
        <v>88</v>
      </c>
      <c r="G5742" t="n">
        <v>58.8073</v>
      </c>
    </row>
    <row r="5743">
      <c r="A5743" t="inlineStr">
        <is>
          <t>Daily_Minor_Stops_2026_09_18.xlsx</t>
        </is>
      </c>
      <c r="B5743" t="inlineStr">
        <is>
          <t>Samridhi Perk Line</t>
        </is>
      </c>
      <c r="C5743" s="80" t="n">
        <v>46072</v>
      </c>
      <c r="D5743" t="inlineStr">
        <is>
          <t>Perk-HLM-2</t>
        </is>
      </c>
      <c r="E5743" t="inlineStr">
        <is>
          <t>Product jam detected at flow wrapper infeed</t>
        </is>
      </c>
      <c r="F5743" t="n">
        <v>40</v>
      </c>
      <c r="G5743" t="n">
        <v>47.7426166666667</v>
      </c>
    </row>
    <row r="5744">
      <c r="A5744" t="inlineStr">
        <is>
          <t>Daily_Minor_Stops_2026_09_18.xlsx</t>
        </is>
      </c>
      <c r="B5744" t="inlineStr">
        <is>
          <t>Samridhi Perk Line</t>
        </is>
      </c>
      <c r="C5744" s="80" t="n">
        <v>46072</v>
      </c>
      <c r="D5744" t="inlineStr">
        <is>
          <t>Perk-HLM-2</t>
        </is>
      </c>
      <c r="E5744" t="inlineStr">
        <is>
          <t>OverHeight Product Detected</t>
        </is>
      </c>
      <c r="F5744" t="n">
        <v>70</v>
      </c>
      <c r="G5744" t="n">
        <v>51.01025</v>
      </c>
    </row>
    <row r="5745">
      <c r="A5745" t="inlineStr">
        <is>
          <t>Daily_Minor_Stops_2026_09_18.xlsx</t>
        </is>
      </c>
      <c r="B5745" t="inlineStr">
        <is>
          <t>Samridhi Perk Line</t>
        </is>
      </c>
      <c r="C5745" s="80" t="n">
        <v>46072</v>
      </c>
      <c r="D5745" t="inlineStr">
        <is>
          <t>Perk-TTLi-1</t>
        </is>
      </c>
      <c r="E5745" t="inlineStr">
        <is>
          <t>FOR/BP11: Hand Over Of Blank Failed</t>
        </is>
      </c>
      <c r="F5745" t="n">
        <v>38</v>
      </c>
      <c r="G5745" t="n">
        <v>33.6914833333333</v>
      </c>
    </row>
    <row r="5746">
      <c r="A5746" t="inlineStr">
        <is>
          <t>Daily_Minor_Stops_2026_09_18.xlsx</t>
        </is>
      </c>
      <c r="B5746" t="inlineStr">
        <is>
          <t>Samridhi Perk Line</t>
        </is>
      </c>
      <c r="C5746" s="80" t="n">
        <v>46072</v>
      </c>
      <c r="D5746" t="inlineStr">
        <is>
          <t>Perk-TTLi-1</t>
        </is>
      </c>
      <c r="E5746" t="inlineStr">
        <is>
          <t>CLO/CT11: Axis1 Position Error</t>
        </is>
      </c>
      <c r="F5746" t="n">
        <v>21</v>
      </c>
      <c r="G5746" t="n">
        <v>23.3289</v>
      </c>
    </row>
    <row r="5747">
      <c r="A5747" t="inlineStr">
        <is>
          <t>Daily_Minor_Stops_2026_09_18.xlsx</t>
        </is>
      </c>
      <c r="B5747" t="inlineStr">
        <is>
          <t>Samridhi Perk Line</t>
        </is>
      </c>
      <c r="C5747" s="80" t="n">
        <v>46072</v>
      </c>
      <c r="D5747" t="inlineStr">
        <is>
          <t>Perk-TTLi-2</t>
        </is>
      </c>
      <c r="E5747" t="inlineStr">
        <is>
          <t>CLO/CT11: Axis1 Position Error</t>
        </is>
      </c>
      <c r="F5747" t="n">
        <v>14</v>
      </c>
      <c r="G5747" t="n">
        <v>37.6045833333333</v>
      </c>
    </row>
    <row r="5748">
      <c r="A5748" t="inlineStr">
        <is>
          <t>Daily_Minor_Stops_2026_09_18.xlsx</t>
        </is>
      </c>
      <c r="B5748" t="inlineStr">
        <is>
          <t>Samridhi Perk Line</t>
        </is>
      </c>
      <c r="C5748" s="80" t="n">
        <v>46072</v>
      </c>
      <c r="D5748" t="inlineStr">
        <is>
          <t>Perk-TTLi-2</t>
        </is>
      </c>
      <c r="E5748" t="inlineStr">
        <is>
          <t>CLO/CDC11: Pusher / Actuator Not ON Time</t>
        </is>
      </c>
      <c r="F5748" t="n">
        <v>19</v>
      </c>
      <c r="G5748" t="n">
        <v>35.6718666666667</v>
      </c>
    </row>
    <row r="5749">
      <c r="A5749" t="inlineStr">
        <is>
          <t>Daily_Minor_Stops_2026_09_18.xlsx</t>
        </is>
      </c>
      <c r="B5749" t="inlineStr">
        <is>
          <t>Samridhi Perk Line</t>
        </is>
      </c>
      <c r="C5749" s="80" t="n">
        <v>46072</v>
      </c>
      <c r="D5749" t="inlineStr">
        <is>
          <t>Perk-TTLi-3</t>
        </is>
      </c>
      <c r="E5749" t="inlineStr">
        <is>
          <t>LOD/TGR11: Robot-Gripper Sensor Fault</t>
        </is>
      </c>
      <c r="F5749" t="n">
        <v>12</v>
      </c>
      <c r="G5749" t="n">
        <v>6.5008</v>
      </c>
    </row>
    <row r="5750">
      <c r="A5750" t="inlineStr">
        <is>
          <t>Daily_Minor_Stops_2026_09_18.xlsx</t>
        </is>
      </c>
      <c r="B5750" t="inlineStr">
        <is>
          <t>Samridhi Perk Line</t>
        </is>
      </c>
      <c r="C5750" s="80" t="n">
        <v>46072</v>
      </c>
      <c r="D5750" t="inlineStr">
        <is>
          <t>Perk-TTLi-3</t>
        </is>
      </c>
      <c r="E5750" t="inlineStr">
        <is>
          <t>FOR/BP11: Hand Over Of Blank Failed</t>
        </is>
      </c>
      <c r="F5750" t="n">
        <v>5</v>
      </c>
      <c r="G5750" t="n">
        <v>41.2618</v>
      </c>
    </row>
    <row r="5751">
      <c r="A5751" t="inlineStr">
        <is>
          <t>Daily_Minor_Stops_2026_09_18.xlsx</t>
        </is>
      </c>
      <c r="B5751" t="inlineStr">
        <is>
          <t>Samridhi Perk Line</t>
        </is>
      </c>
      <c r="C5751" s="80" t="n">
        <v>46072</v>
      </c>
      <c r="D5751" t="inlineStr">
        <is>
          <t>Perk-TTLi-4</t>
        </is>
      </c>
      <c r="E5751" t="inlineStr">
        <is>
          <t>LOD/FWV11: Position Trigger Sensor Fail</t>
        </is>
      </c>
      <c r="F5751" t="n">
        <v>6</v>
      </c>
      <c r="G5751" t="n">
        <v>2.15275</v>
      </c>
    </row>
    <row r="5752">
      <c r="A5752" t="inlineStr">
        <is>
          <t>Daily_Minor_Stops_2026_09_18.xlsx</t>
        </is>
      </c>
      <c r="B5752" t="inlineStr">
        <is>
          <t>Samridhi Perk Line</t>
        </is>
      </c>
      <c r="C5752" s="80" t="n">
        <v>46072</v>
      </c>
      <c r="D5752" t="inlineStr">
        <is>
          <t>Perk-TTLi-4</t>
        </is>
      </c>
      <c r="E5752" t="inlineStr">
        <is>
          <t>LOD/EM: Emergency Stop Button 2</t>
        </is>
      </c>
      <c r="F5752" t="n">
        <v>3</v>
      </c>
      <c r="G5752" t="n">
        <v>3.05713333333333</v>
      </c>
    </row>
    <row r="5753">
      <c r="A5753" t="inlineStr">
        <is>
          <t>Daily_Minor_Stops_2026_09_18.xlsx</t>
        </is>
      </c>
      <c r="B5753" t="inlineStr">
        <is>
          <t>Samridhi Perk Line</t>
        </is>
      </c>
      <c r="C5753" s="80" t="n">
        <v>46073</v>
      </c>
      <c r="D5753" t="inlineStr">
        <is>
          <t>Perk-HCM-1</t>
        </is>
      </c>
      <c r="E5753" t="inlineStr">
        <is>
          <t>FBX: Jam At Infeed</t>
        </is>
      </c>
      <c r="F5753" t="n">
        <v>35</v>
      </c>
      <c r="G5753" t="n">
        <v>16.60825</v>
      </c>
    </row>
    <row r="5754">
      <c r="A5754" t="inlineStr">
        <is>
          <t>Daily_Minor_Stops_2026_09_18.xlsx</t>
        </is>
      </c>
      <c r="B5754" t="inlineStr">
        <is>
          <t>Samridhi Perk Line</t>
        </is>
      </c>
      <c r="C5754" s="80" t="n">
        <v>46073</v>
      </c>
      <c r="D5754" t="inlineStr">
        <is>
          <t>Perk-HCM-1</t>
        </is>
      </c>
      <c r="E5754" t="inlineStr">
        <is>
          <t>Cover Machine Discharge Open</t>
        </is>
      </c>
      <c r="F5754" t="n">
        <v>19</v>
      </c>
      <c r="G5754" t="n">
        <v>7.86738333333333</v>
      </c>
    </row>
    <row r="5755">
      <c r="A5755" t="inlineStr">
        <is>
          <t>Daily_Minor_Stops_2026_09_18.xlsx</t>
        </is>
      </c>
      <c r="B5755" t="inlineStr">
        <is>
          <t>Samridhi Perk Line</t>
        </is>
      </c>
      <c r="C5755" s="80" t="n">
        <v>46073</v>
      </c>
      <c r="D5755" t="inlineStr">
        <is>
          <t>Perk-HCM-2</t>
        </is>
      </c>
      <c r="E5755" t="inlineStr">
        <is>
          <t>HXX: Film Tracking Control Film</t>
        </is>
      </c>
      <c r="F5755" t="n">
        <v>22</v>
      </c>
      <c r="G5755" t="n">
        <v>11.4554166666667</v>
      </c>
    </row>
    <row r="5756">
      <c r="A5756" t="inlineStr">
        <is>
          <t>Daily_Minor_Stops_2026_09_18.xlsx</t>
        </is>
      </c>
      <c r="B5756" t="inlineStr">
        <is>
          <t>Samridhi Perk Line</t>
        </is>
      </c>
      <c r="C5756" s="80" t="n">
        <v>46073</v>
      </c>
      <c r="D5756" t="inlineStr">
        <is>
          <t>Perk-HCM-2</t>
        </is>
      </c>
      <c r="E5756" t="inlineStr">
        <is>
          <t>FBX: Jam At Infeed</t>
        </is>
      </c>
      <c r="F5756" t="n">
        <v>18</v>
      </c>
      <c r="G5756" t="n">
        <v>11.3845166666667</v>
      </c>
    </row>
    <row r="5757">
      <c r="A5757" t="inlineStr">
        <is>
          <t>Daily_Minor_Stops_2026_09_18.xlsx</t>
        </is>
      </c>
      <c r="B5757" t="inlineStr">
        <is>
          <t>Samridhi Perk Line</t>
        </is>
      </c>
      <c r="C5757" s="80" t="n">
        <v>46073</v>
      </c>
      <c r="D5757" t="inlineStr">
        <is>
          <t>Perk-HCM-3</t>
        </is>
      </c>
      <c r="E5757" t="inlineStr">
        <is>
          <t>HXX: Film Is Broken</t>
        </is>
      </c>
      <c r="F5757" t="n">
        <v>26</v>
      </c>
      <c r="G5757" t="n">
        <v>18.8566833333333</v>
      </c>
    </row>
    <row r="5758">
      <c r="A5758" t="inlineStr">
        <is>
          <t>Daily_Minor_Stops_2026_09_18.xlsx</t>
        </is>
      </c>
      <c r="B5758" t="inlineStr">
        <is>
          <t>Samridhi Perk Line</t>
        </is>
      </c>
      <c r="C5758" s="80" t="n">
        <v>46073</v>
      </c>
      <c r="D5758" t="inlineStr">
        <is>
          <t>Perk-HCM-3</t>
        </is>
      </c>
      <c r="E5758" t="inlineStr">
        <is>
          <t>FBX: Overflow At Infeed</t>
        </is>
      </c>
      <c r="F5758" t="n">
        <v>32</v>
      </c>
      <c r="G5758" t="n">
        <v>16.0560833333333</v>
      </c>
    </row>
    <row r="5759">
      <c r="A5759" t="inlineStr">
        <is>
          <t>Daily_Minor_Stops_2026_09_18.xlsx</t>
        </is>
      </c>
      <c r="B5759" t="inlineStr">
        <is>
          <t>Samridhi Perk Line</t>
        </is>
      </c>
      <c r="C5759" s="80" t="n">
        <v>46073</v>
      </c>
      <c r="D5759" t="inlineStr">
        <is>
          <t>Perk-HCM-4</t>
        </is>
      </c>
      <c r="E5759" t="inlineStr">
        <is>
          <t>HXX: Film Is Broken</t>
        </is>
      </c>
      <c r="F5759" t="n">
        <v>19</v>
      </c>
      <c r="G5759" t="n">
        <v>26.5015</v>
      </c>
    </row>
    <row r="5760">
      <c r="A5760" t="inlineStr">
        <is>
          <t>Daily_Minor_Stops_2026_09_18.xlsx</t>
        </is>
      </c>
      <c r="B5760" t="inlineStr">
        <is>
          <t>Samridhi Perk Line</t>
        </is>
      </c>
      <c r="C5760" s="80" t="n">
        <v>46073</v>
      </c>
      <c r="D5760" t="inlineStr">
        <is>
          <t>Perk-HCM-4</t>
        </is>
      </c>
      <c r="E5760" t="inlineStr">
        <is>
          <t>FBX: Jam At Infeed</t>
        </is>
      </c>
      <c r="F5760" t="n">
        <v>13</v>
      </c>
      <c r="G5760" t="n">
        <v>5.2799</v>
      </c>
    </row>
    <row r="5761">
      <c r="A5761" t="inlineStr">
        <is>
          <t>Daily_Minor_Stops_2026_09_18.xlsx</t>
        </is>
      </c>
      <c r="B5761" t="inlineStr">
        <is>
          <t>Samridhi Perk Line</t>
        </is>
      </c>
      <c r="C5761" s="80" t="n">
        <v>46073</v>
      </c>
      <c r="D5761" t="inlineStr">
        <is>
          <t>Perk-HLM-1</t>
        </is>
      </c>
      <c r="E5761" t="inlineStr">
        <is>
          <t>Product jam detected at flow wrapper infeed</t>
        </is>
      </c>
      <c r="F5761" t="n">
        <v>23</v>
      </c>
      <c r="G5761" t="n">
        <v>13.1467666666667</v>
      </c>
    </row>
    <row r="5762">
      <c r="A5762" t="inlineStr">
        <is>
          <t>Daily_Minor_Stops_2026_09_18.xlsx</t>
        </is>
      </c>
      <c r="B5762" t="inlineStr">
        <is>
          <t>Samridhi Perk Line</t>
        </is>
      </c>
      <c r="C5762" s="80" t="n">
        <v>46073</v>
      </c>
      <c r="D5762" t="inlineStr">
        <is>
          <t>Perk-HLM-1</t>
        </is>
      </c>
      <c r="E5762" t="inlineStr">
        <is>
          <t>OverHeight Product Detected</t>
        </is>
      </c>
      <c r="F5762" t="n">
        <v>138</v>
      </c>
      <c r="G5762" t="n">
        <v>82.6540333333333</v>
      </c>
    </row>
    <row r="5763">
      <c r="A5763" t="inlineStr">
        <is>
          <t>Daily_Minor_Stops_2026_09_18.xlsx</t>
        </is>
      </c>
      <c r="B5763" t="inlineStr">
        <is>
          <t>Samridhi Perk Line</t>
        </is>
      </c>
      <c r="C5763" s="80" t="n">
        <v>46073</v>
      </c>
      <c r="D5763" t="inlineStr">
        <is>
          <t>Perk-HLM-2</t>
        </is>
      </c>
      <c r="E5763" t="inlineStr">
        <is>
          <t>Product jam detected at flow wrapper infeed</t>
        </is>
      </c>
      <c r="F5763" t="n">
        <v>44</v>
      </c>
      <c r="G5763" t="n">
        <v>42.3202833333333</v>
      </c>
    </row>
    <row r="5764">
      <c r="A5764" t="inlineStr">
        <is>
          <t>Daily_Minor_Stops_2026_09_18.xlsx</t>
        </is>
      </c>
      <c r="B5764" t="inlineStr">
        <is>
          <t>Samridhi Perk Line</t>
        </is>
      </c>
      <c r="C5764" s="80" t="n">
        <v>46073</v>
      </c>
      <c r="D5764" t="inlineStr">
        <is>
          <t>Perk-HLM-2</t>
        </is>
      </c>
      <c r="E5764" t="inlineStr">
        <is>
          <t>OverHeight Product Detected</t>
        </is>
      </c>
      <c r="F5764" t="n">
        <v>44</v>
      </c>
      <c r="G5764" t="n">
        <v>26.44645</v>
      </c>
    </row>
    <row r="5765">
      <c r="A5765" t="inlineStr">
        <is>
          <t>Daily_Minor_Stops_2026_09_18.xlsx</t>
        </is>
      </c>
      <c r="B5765" t="inlineStr">
        <is>
          <t>Samridhi Perk Line</t>
        </is>
      </c>
      <c r="C5765" s="80" t="n">
        <v>46073</v>
      </c>
      <c r="D5765" t="inlineStr">
        <is>
          <t>Perk-TTLi-1</t>
        </is>
      </c>
      <c r="E5765" t="inlineStr">
        <is>
          <t>CLO/CT11: Axis1 Position Error</t>
        </is>
      </c>
      <c r="F5765" t="n">
        <v>16</v>
      </c>
      <c r="G5765" t="n">
        <v>29.6701666666667</v>
      </c>
    </row>
    <row r="5766">
      <c r="A5766" t="inlineStr">
        <is>
          <t>Daily_Minor_Stops_2026_09_18.xlsx</t>
        </is>
      </c>
      <c r="B5766" t="inlineStr">
        <is>
          <t>Samridhi Perk Line</t>
        </is>
      </c>
      <c r="C5766" s="80" t="n">
        <v>46073</v>
      </c>
      <c r="D5766" t="inlineStr">
        <is>
          <t>Perk-TTLi-1</t>
        </is>
      </c>
      <c r="E5766" t="inlineStr">
        <is>
          <t>CLO/CDC11: Pusher / Actuator Not ON Time</t>
        </is>
      </c>
      <c r="F5766" t="n">
        <v>29</v>
      </c>
      <c r="G5766" t="n">
        <v>46.12185</v>
      </c>
    </row>
    <row r="5767">
      <c r="A5767" t="inlineStr">
        <is>
          <t>Daily_Minor_Stops_2026_09_18.xlsx</t>
        </is>
      </c>
      <c r="B5767" t="inlineStr">
        <is>
          <t>Samridhi Perk Line</t>
        </is>
      </c>
      <c r="C5767" s="80" t="n">
        <v>46073</v>
      </c>
      <c r="D5767" t="inlineStr">
        <is>
          <t>Perk-TTLi-2</t>
        </is>
      </c>
      <c r="E5767" t="inlineStr">
        <is>
          <t>CLO/CT11: Axis1 Position Error</t>
        </is>
      </c>
      <c r="F5767" t="n">
        <v>17</v>
      </c>
      <c r="G5767" t="n">
        <v>45.7566333333333</v>
      </c>
    </row>
    <row r="5768">
      <c r="A5768" t="inlineStr">
        <is>
          <t>Daily_Minor_Stops_2026_09_18.xlsx</t>
        </is>
      </c>
      <c r="B5768" t="inlineStr">
        <is>
          <t>Samridhi Perk Line</t>
        </is>
      </c>
      <c r="C5768" s="80" t="n">
        <v>46073</v>
      </c>
      <c r="D5768" t="inlineStr">
        <is>
          <t>Perk-TTLi-2</t>
        </is>
      </c>
      <c r="E5768" t="inlineStr">
        <is>
          <t>CLO/CDC11: Pusher / Actuator Not ON Time</t>
        </is>
      </c>
      <c r="F5768" t="n">
        <v>14</v>
      </c>
      <c r="G5768" t="n">
        <v>34.1709833333333</v>
      </c>
    </row>
    <row r="5769">
      <c r="A5769" t="inlineStr">
        <is>
          <t>Daily_Minor_Stops_2026_09_18.xlsx</t>
        </is>
      </c>
      <c r="B5769" t="inlineStr">
        <is>
          <t>Samridhi Perk Line</t>
        </is>
      </c>
      <c r="C5769" s="80" t="n">
        <v>46073</v>
      </c>
      <c r="D5769" t="inlineStr">
        <is>
          <t>Perk-TTLi-3</t>
        </is>
      </c>
      <c r="E5769" t="inlineStr">
        <is>
          <t>FOR/BP11: Hand Over Of Blank Failed</t>
        </is>
      </c>
      <c r="F5769" t="n">
        <v>6</v>
      </c>
      <c r="G5769" t="n">
        <v>36.2829333333333</v>
      </c>
    </row>
    <row r="5770">
      <c r="A5770" t="inlineStr">
        <is>
          <t>Daily_Minor_Stops_2026_09_18.xlsx</t>
        </is>
      </c>
      <c r="B5770" t="inlineStr">
        <is>
          <t>Samridhi Perk Line</t>
        </is>
      </c>
      <c r="C5770" s="80" t="n">
        <v>46073</v>
      </c>
      <c r="D5770" t="inlineStr">
        <is>
          <t>Perk-TTLi-3</t>
        </is>
      </c>
      <c r="E5770" t="inlineStr">
        <is>
          <t>CLO/CDC11: Pusher / Actuator Not ON Time</t>
        </is>
      </c>
      <c r="F5770" t="n">
        <v>5</v>
      </c>
      <c r="G5770" t="n">
        <v>5.50188333333333</v>
      </c>
    </row>
    <row r="5771">
      <c r="A5771" t="inlineStr">
        <is>
          <t>Daily_Minor_Stops_2026_09_18.xlsx</t>
        </is>
      </c>
      <c r="B5771" t="inlineStr">
        <is>
          <t>Samridhi Perk Line</t>
        </is>
      </c>
      <c r="C5771" s="80" t="n">
        <v>46073</v>
      </c>
      <c r="D5771" t="inlineStr">
        <is>
          <t>Perk-TTLi-4</t>
        </is>
      </c>
      <c r="E5771" t="inlineStr">
        <is>
          <t>LOD/PGR11: Trains To Near</t>
        </is>
      </c>
      <c r="F5771" t="n">
        <v>2</v>
      </c>
      <c r="G5771" t="n">
        <v>0.57</v>
      </c>
    </row>
    <row r="5772">
      <c r="A5772" t="inlineStr">
        <is>
          <t>Daily_Minor_Stops_2026_09_18.xlsx</t>
        </is>
      </c>
      <c r="B5772" t="inlineStr">
        <is>
          <t>Samridhi Perk Line</t>
        </is>
      </c>
      <c r="C5772" s="80" t="n">
        <v>46073</v>
      </c>
      <c r="D5772" t="inlineStr">
        <is>
          <t>Perk-TTLi-4</t>
        </is>
      </c>
      <c r="E5772" t="inlineStr">
        <is>
          <t>LOD/FWV11: Position Trigger Sensor Fail</t>
        </is>
      </c>
      <c r="F5772" t="n">
        <v>3</v>
      </c>
      <c r="G5772" t="n">
        <v>0.90485</v>
      </c>
    </row>
    <row r="5773">
      <c r="A5773" t="inlineStr">
        <is>
          <t>Daily_Minor_Stops_2026_09_18.xlsx</t>
        </is>
      </c>
      <c r="B5773" t="inlineStr">
        <is>
          <t>Samridhi Perk Line</t>
        </is>
      </c>
      <c r="C5773" s="80" t="n">
        <v>46074</v>
      </c>
      <c r="D5773" t="inlineStr">
        <is>
          <t>Perk-HCM-1</t>
        </is>
      </c>
      <c r="E5773" t="inlineStr">
        <is>
          <t>FBX: Jam At Infeed</t>
        </is>
      </c>
      <c r="F5773" t="n">
        <v>50</v>
      </c>
      <c r="G5773" t="n">
        <v>37.1313833333333</v>
      </c>
    </row>
    <row r="5774">
      <c r="A5774" t="inlineStr">
        <is>
          <t>Daily_Minor_Stops_2026_09_18.xlsx</t>
        </is>
      </c>
      <c r="B5774" t="inlineStr">
        <is>
          <t>Samridhi Perk Line</t>
        </is>
      </c>
      <c r="C5774" s="80" t="n">
        <v>46074</v>
      </c>
      <c r="D5774" t="inlineStr">
        <is>
          <t>Perk-HCM-1</t>
        </is>
      </c>
      <c r="E5774" t="inlineStr">
        <is>
          <t>Cover Machine Discharge Open</t>
        </is>
      </c>
      <c r="F5774" t="n">
        <v>29</v>
      </c>
      <c r="G5774" t="n">
        <v>18.246</v>
      </c>
    </row>
    <row r="5775">
      <c r="A5775" t="inlineStr">
        <is>
          <t>Daily_Minor_Stops_2026_09_18.xlsx</t>
        </is>
      </c>
      <c r="B5775" t="inlineStr">
        <is>
          <t>Samridhi Perk Line</t>
        </is>
      </c>
      <c r="C5775" s="80" t="n">
        <v>46074</v>
      </c>
      <c r="D5775" t="inlineStr">
        <is>
          <t>Perk-HCM-2</t>
        </is>
      </c>
      <c r="E5775" t="inlineStr">
        <is>
          <t>FBX: Overflow At Infeed</t>
        </is>
      </c>
      <c r="F5775" t="n">
        <v>12</v>
      </c>
      <c r="G5775" t="n">
        <v>15.10455</v>
      </c>
    </row>
    <row r="5776">
      <c r="A5776" t="inlineStr">
        <is>
          <t>Daily_Minor_Stops_2026_09_18.xlsx</t>
        </is>
      </c>
      <c r="B5776" t="inlineStr">
        <is>
          <t>Samridhi Perk Line</t>
        </is>
      </c>
      <c r="C5776" s="80" t="n">
        <v>46074</v>
      </c>
      <c r="D5776" t="inlineStr">
        <is>
          <t>Perk-HCM-2</t>
        </is>
      </c>
      <c r="E5776" t="inlineStr">
        <is>
          <t>FBX: Jam At Infeed</t>
        </is>
      </c>
      <c r="F5776" t="n">
        <v>20</v>
      </c>
      <c r="G5776" t="n">
        <v>9.8157</v>
      </c>
    </row>
    <row r="5777">
      <c r="A5777" t="inlineStr">
        <is>
          <t>Daily_Minor_Stops_2026_09_18.xlsx</t>
        </is>
      </c>
      <c r="B5777" t="inlineStr">
        <is>
          <t>Samridhi Perk Line</t>
        </is>
      </c>
      <c r="C5777" s="80" t="n">
        <v>46074</v>
      </c>
      <c r="D5777" t="inlineStr">
        <is>
          <t>Perk-HCM-3</t>
        </is>
      </c>
      <c r="E5777" t="inlineStr">
        <is>
          <t>HXX: Film Is Broken</t>
        </is>
      </c>
      <c r="F5777" t="n">
        <v>23</v>
      </c>
      <c r="G5777" t="n">
        <v>23.8119166666667</v>
      </c>
    </row>
    <row r="5778">
      <c r="A5778" t="inlineStr">
        <is>
          <t>Daily_Minor_Stops_2026_09_18.xlsx</t>
        </is>
      </c>
      <c r="B5778" t="inlineStr">
        <is>
          <t>Samridhi Perk Line</t>
        </is>
      </c>
      <c r="C5778" s="80" t="n">
        <v>46074</v>
      </c>
      <c r="D5778" t="inlineStr">
        <is>
          <t>Perk-HCM-3</t>
        </is>
      </c>
      <c r="E5778" t="inlineStr">
        <is>
          <t>FBX: Overflow At Infeed</t>
        </is>
      </c>
      <c r="F5778" t="n">
        <v>33</v>
      </c>
      <c r="G5778" t="n">
        <v>18.8132666666667</v>
      </c>
    </row>
    <row r="5779">
      <c r="A5779" t="inlineStr">
        <is>
          <t>Daily_Minor_Stops_2026_09_18.xlsx</t>
        </is>
      </c>
      <c r="B5779" t="inlineStr">
        <is>
          <t>Samridhi Perk Line</t>
        </is>
      </c>
      <c r="C5779" s="80" t="n">
        <v>46074</v>
      </c>
      <c r="D5779" t="inlineStr">
        <is>
          <t>Perk-HCM-4</t>
        </is>
      </c>
      <c r="E5779" t="inlineStr">
        <is>
          <t>HXX: Film Is Broken</t>
        </is>
      </c>
      <c r="F5779" t="n">
        <v>17</v>
      </c>
      <c r="G5779" t="n">
        <v>16.87925</v>
      </c>
    </row>
    <row r="5780">
      <c r="A5780" t="inlineStr">
        <is>
          <t>Daily_Minor_Stops_2026_09_18.xlsx</t>
        </is>
      </c>
      <c r="B5780" t="inlineStr">
        <is>
          <t>Samridhi Perk Line</t>
        </is>
      </c>
      <c r="C5780" s="80" t="n">
        <v>46074</v>
      </c>
      <c r="D5780" t="inlineStr">
        <is>
          <t>Perk-HCM-4</t>
        </is>
      </c>
      <c r="E5780" t="inlineStr">
        <is>
          <t>Cover Machine Discharge Open</t>
        </is>
      </c>
      <c r="F5780" t="n">
        <v>14</v>
      </c>
      <c r="G5780" t="n">
        <v>4.76131666666667</v>
      </c>
    </row>
    <row r="5781">
      <c r="A5781" t="inlineStr">
        <is>
          <t>Daily_Minor_Stops_2026_09_18.xlsx</t>
        </is>
      </c>
      <c r="B5781" t="inlineStr">
        <is>
          <t>Samridhi Perk Line</t>
        </is>
      </c>
      <c r="C5781" s="80" t="n">
        <v>46074</v>
      </c>
      <c r="D5781" t="inlineStr">
        <is>
          <t>Perk-HLM-1</t>
        </is>
      </c>
      <c r="E5781" t="inlineStr">
        <is>
          <t>Product jam detected at flow wrapper infeed</t>
        </is>
      </c>
      <c r="F5781" t="n">
        <v>29</v>
      </c>
      <c r="G5781" t="n">
        <v>18.7054333333333</v>
      </c>
    </row>
    <row r="5782">
      <c r="A5782" t="inlineStr">
        <is>
          <t>Daily_Minor_Stops_2026_09_18.xlsx</t>
        </is>
      </c>
      <c r="B5782" t="inlineStr">
        <is>
          <t>Samridhi Perk Line</t>
        </is>
      </c>
      <c r="C5782" s="80" t="n">
        <v>46074</v>
      </c>
      <c r="D5782" t="inlineStr">
        <is>
          <t>Perk-HLM-1</t>
        </is>
      </c>
      <c r="E5782" t="inlineStr">
        <is>
          <t>OverHeight Product Detected</t>
        </is>
      </c>
      <c r="F5782" t="n">
        <v>128</v>
      </c>
      <c r="G5782" t="n">
        <v>75.41285000000001</v>
      </c>
    </row>
    <row r="5783">
      <c r="A5783" t="inlineStr">
        <is>
          <t>Daily_Minor_Stops_2026_09_18.xlsx</t>
        </is>
      </c>
      <c r="B5783" t="inlineStr">
        <is>
          <t>Samridhi Perk Line</t>
        </is>
      </c>
      <c r="C5783" s="80" t="n">
        <v>46074</v>
      </c>
      <c r="D5783" t="inlineStr">
        <is>
          <t>Perk-HLM-2</t>
        </is>
      </c>
      <c r="E5783" t="inlineStr">
        <is>
          <t>Product jam detected at flow wrapper infeed</t>
        </is>
      </c>
      <c r="F5783" t="n">
        <v>34</v>
      </c>
      <c r="G5783" t="n">
        <v>27.94475</v>
      </c>
    </row>
    <row r="5784">
      <c r="A5784" t="inlineStr">
        <is>
          <t>Daily_Minor_Stops_2026_09_18.xlsx</t>
        </is>
      </c>
      <c r="B5784" t="inlineStr">
        <is>
          <t>Samridhi Perk Line</t>
        </is>
      </c>
      <c r="C5784" s="80" t="n">
        <v>46074</v>
      </c>
      <c r="D5784" t="inlineStr">
        <is>
          <t>Perk-HLM-2</t>
        </is>
      </c>
      <c r="E5784" t="inlineStr">
        <is>
          <t>OverHeight Product Detected</t>
        </is>
      </c>
      <c r="F5784" t="n">
        <v>88</v>
      </c>
      <c r="G5784" t="n">
        <v>68.8013333333333</v>
      </c>
    </row>
    <row r="5785">
      <c r="A5785" t="inlineStr">
        <is>
          <t>Daily_Minor_Stops_2026_09_18.xlsx</t>
        </is>
      </c>
      <c r="B5785" t="inlineStr">
        <is>
          <t>Samridhi Perk Line</t>
        </is>
      </c>
      <c r="C5785" s="80" t="n">
        <v>46074</v>
      </c>
      <c r="D5785" t="inlineStr">
        <is>
          <t>Perk-TTLi-1</t>
        </is>
      </c>
      <c r="E5785" t="inlineStr">
        <is>
          <t>CLO/TFXX: Jam On Tray Infeed</t>
        </is>
      </c>
      <c r="F5785" t="n">
        <v>5</v>
      </c>
      <c r="G5785" t="n">
        <v>3.8735</v>
      </c>
    </row>
    <row r="5786">
      <c r="A5786" t="inlineStr">
        <is>
          <t>Daily_Minor_Stops_2026_09_18.xlsx</t>
        </is>
      </c>
      <c r="B5786" t="inlineStr">
        <is>
          <t>Samridhi Perk Line</t>
        </is>
      </c>
      <c r="C5786" s="80" t="n">
        <v>46074</v>
      </c>
      <c r="D5786" t="inlineStr">
        <is>
          <t>Perk-TTLi-1</t>
        </is>
      </c>
      <c r="E5786" t="inlineStr">
        <is>
          <t>CLO/CT11: Axis1 Position Error</t>
        </is>
      </c>
      <c r="F5786" t="n">
        <v>7</v>
      </c>
      <c r="G5786" t="n">
        <v>3.49836666666667</v>
      </c>
    </row>
    <row r="5787">
      <c r="A5787" t="inlineStr">
        <is>
          <t>Daily_Minor_Stops_2026_09_18.xlsx</t>
        </is>
      </c>
      <c r="B5787" t="inlineStr">
        <is>
          <t>Samridhi Perk Line</t>
        </is>
      </c>
      <c r="C5787" s="80" t="n">
        <v>46074</v>
      </c>
      <c r="D5787" t="inlineStr">
        <is>
          <t>Perk-TTLi-2</t>
        </is>
      </c>
      <c r="E5787" t="inlineStr">
        <is>
          <t>CLO/CT11: Axis1 Position Error</t>
        </is>
      </c>
      <c r="F5787" t="n">
        <v>17</v>
      </c>
      <c r="G5787" t="n">
        <v>37.1339166666667</v>
      </c>
    </row>
    <row r="5788">
      <c r="A5788" t="inlineStr">
        <is>
          <t>Daily_Minor_Stops_2026_09_18.xlsx</t>
        </is>
      </c>
      <c r="B5788" t="inlineStr">
        <is>
          <t>Samridhi Perk Line</t>
        </is>
      </c>
      <c r="C5788" s="80" t="n">
        <v>46074</v>
      </c>
      <c r="D5788" t="inlineStr">
        <is>
          <t>Perk-TTLi-2</t>
        </is>
      </c>
      <c r="E5788" t="inlineStr">
        <is>
          <t>CLO/CDC11: Pusher / Actuator Not ON Time</t>
        </is>
      </c>
      <c r="F5788" t="n">
        <v>28</v>
      </c>
      <c r="G5788" t="n">
        <v>54.2268166666667</v>
      </c>
    </row>
    <row r="5789">
      <c r="A5789" t="inlineStr">
        <is>
          <t>Daily_Minor_Stops_2026_09_18.xlsx</t>
        </is>
      </c>
      <c r="B5789" t="inlineStr">
        <is>
          <t>Samridhi Perk Line</t>
        </is>
      </c>
      <c r="C5789" s="80" t="n">
        <v>46074</v>
      </c>
      <c r="D5789" t="inlineStr">
        <is>
          <t>Perk-TTLi-3</t>
        </is>
      </c>
      <c r="E5789" t="inlineStr">
        <is>
          <t>LOD/TGR11: Robot-Gripper Sensor Fault</t>
        </is>
      </c>
      <c r="F5789" t="n">
        <v>5</v>
      </c>
      <c r="G5789" t="n">
        <v>3.19026666666667</v>
      </c>
    </row>
    <row r="5790">
      <c r="A5790" t="inlineStr">
        <is>
          <t>Daily_Minor_Stops_2026_09_18.xlsx</t>
        </is>
      </c>
      <c r="B5790" t="inlineStr">
        <is>
          <t>Samridhi Perk Line</t>
        </is>
      </c>
      <c r="C5790" s="80" t="n">
        <v>46074</v>
      </c>
      <c r="D5790" t="inlineStr">
        <is>
          <t>Perk-TTLi-3</t>
        </is>
      </c>
      <c r="E5790" t="inlineStr">
        <is>
          <t>FOR/BP11: Hand Over Of Blank Failed</t>
        </is>
      </c>
      <c r="F5790" t="n">
        <v>6</v>
      </c>
      <c r="G5790" t="n">
        <v>67.5321</v>
      </c>
    </row>
    <row r="5791">
      <c r="A5791" t="inlineStr">
        <is>
          <t>Daily_Minor_Stops_2026_09_18.xlsx</t>
        </is>
      </c>
      <c r="B5791" t="inlineStr">
        <is>
          <t>Samridhi Perk Line</t>
        </is>
      </c>
      <c r="C5791" s="80" t="n">
        <v>46074</v>
      </c>
      <c r="D5791" t="inlineStr">
        <is>
          <t>Perk-TTLi-4</t>
        </is>
      </c>
      <c r="E5791" t="inlineStr">
        <is>
          <t>LOD/FWV11: Position Trigger Sensor Fail</t>
        </is>
      </c>
      <c r="F5791" t="n">
        <v>6</v>
      </c>
      <c r="G5791" t="n">
        <v>10.4301833333333</v>
      </c>
    </row>
    <row r="5792">
      <c r="A5792" t="inlineStr">
        <is>
          <t>Daily_Minor_Stops_2026_09_18.xlsx</t>
        </is>
      </c>
      <c r="B5792" t="inlineStr">
        <is>
          <t>Samridhi Perk Line</t>
        </is>
      </c>
      <c r="C5792" s="80" t="n">
        <v>46074</v>
      </c>
      <c r="D5792" t="inlineStr">
        <is>
          <t>Perk-TTLi-4</t>
        </is>
      </c>
      <c r="E5792" t="inlineStr">
        <is>
          <t>LOD/DH: State Decel Not Leave In Time</t>
        </is>
      </c>
      <c r="F5792" t="n">
        <v>2</v>
      </c>
      <c r="G5792" t="n">
        <v>24.1110166666667</v>
      </c>
    </row>
    <row r="5793">
      <c r="A5793" t="inlineStr">
        <is>
          <t>Daily_Minor_Stops_2026_09_18.xlsx</t>
        </is>
      </c>
      <c r="B5793" t="inlineStr">
        <is>
          <t>Samridhi Perk Line</t>
        </is>
      </c>
      <c r="C5793" s="80" t="n">
        <v>46075</v>
      </c>
      <c r="D5793" t="inlineStr">
        <is>
          <t>Perk-HCM-1</t>
        </is>
      </c>
      <c r="E5793" t="inlineStr">
        <is>
          <t>FBX: Jam At Infeed</t>
        </is>
      </c>
      <c r="F5793" t="n">
        <v>38</v>
      </c>
      <c r="G5793" t="n">
        <v>26.9165666666667</v>
      </c>
    </row>
    <row r="5794">
      <c r="A5794" t="inlineStr">
        <is>
          <t>Daily_Minor_Stops_2026_09_18.xlsx</t>
        </is>
      </c>
      <c r="B5794" t="inlineStr">
        <is>
          <t>Samridhi Perk Line</t>
        </is>
      </c>
      <c r="C5794" s="80" t="n">
        <v>46075</v>
      </c>
      <c r="D5794" t="inlineStr">
        <is>
          <t>Perk-HCM-1</t>
        </is>
      </c>
      <c r="E5794" t="inlineStr">
        <is>
          <t>Cover Machine Discharge Open</t>
        </is>
      </c>
      <c r="F5794" t="n">
        <v>16</v>
      </c>
      <c r="G5794" t="n">
        <v>6.93606666666667</v>
      </c>
    </row>
    <row r="5795">
      <c r="A5795" t="inlineStr">
        <is>
          <t>Daily_Minor_Stops_2026_09_18.xlsx</t>
        </is>
      </c>
      <c r="B5795" t="inlineStr">
        <is>
          <t>Samridhi Perk Line</t>
        </is>
      </c>
      <c r="C5795" s="80" t="n">
        <v>46075</v>
      </c>
      <c r="D5795" t="inlineStr">
        <is>
          <t>Perk-HCM-2</t>
        </is>
      </c>
      <c r="E5795" t="inlineStr">
        <is>
          <t>HXX: Infeed Rejection Consecutive</t>
        </is>
      </c>
      <c r="F5795" t="n">
        <v>17</v>
      </c>
      <c r="G5795" t="n">
        <v>10.9375666666667</v>
      </c>
    </row>
    <row r="5796">
      <c r="A5796" t="inlineStr">
        <is>
          <t>Daily_Minor_Stops_2026_09_18.xlsx</t>
        </is>
      </c>
      <c r="B5796" t="inlineStr">
        <is>
          <t>Samridhi Perk Line</t>
        </is>
      </c>
      <c r="C5796" s="80" t="n">
        <v>46075</v>
      </c>
      <c r="D5796" t="inlineStr">
        <is>
          <t>Perk-HCM-2</t>
        </is>
      </c>
      <c r="E5796" t="inlineStr">
        <is>
          <t>FBX: Jam At Infeed</t>
        </is>
      </c>
      <c r="F5796" t="n">
        <v>34</v>
      </c>
      <c r="G5796" t="n">
        <v>25.7096833333333</v>
      </c>
    </row>
    <row r="5797">
      <c r="A5797" t="inlineStr">
        <is>
          <t>Daily_Minor_Stops_2026_09_18.xlsx</t>
        </is>
      </c>
      <c r="B5797" t="inlineStr">
        <is>
          <t>Samridhi Perk Line</t>
        </is>
      </c>
      <c r="C5797" s="80" t="n">
        <v>46075</v>
      </c>
      <c r="D5797" t="inlineStr">
        <is>
          <t>Perk-HCM-3</t>
        </is>
      </c>
      <c r="E5797" t="inlineStr">
        <is>
          <t>HXX: Infeed Rejection Consecutive</t>
        </is>
      </c>
      <c r="F5797" t="n">
        <v>16</v>
      </c>
      <c r="G5797" t="n">
        <v>4.54636666666667</v>
      </c>
    </row>
    <row r="5798">
      <c r="A5798" t="inlineStr">
        <is>
          <t>Daily_Minor_Stops_2026_09_18.xlsx</t>
        </is>
      </c>
      <c r="B5798" t="inlineStr">
        <is>
          <t>Samridhi Perk Line</t>
        </is>
      </c>
      <c r="C5798" s="80" t="n">
        <v>46075</v>
      </c>
      <c r="D5798" t="inlineStr">
        <is>
          <t>Perk-HCM-3</t>
        </is>
      </c>
      <c r="E5798" t="inlineStr">
        <is>
          <t>FBX: Overflow At Infeed</t>
        </is>
      </c>
      <c r="F5798" t="n">
        <v>44</v>
      </c>
      <c r="G5798" t="n">
        <v>32.9646</v>
      </c>
    </row>
    <row r="5799">
      <c r="A5799" t="inlineStr">
        <is>
          <t>Daily_Minor_Stops_2026_09_18.xlsx</t>
        </is>
      </c>
      <c r="B5799" t="inlineStr">
        <is>
          <t>Samridhi Perk Line</t>
        </is>
      </c>
      <c r="C5799" s="80" t="n">
        <v>46075</v>
      </c>
      <c r="D5799" t="inlineStr">
        <is>
          <t>Perk-HCM-4</t>
        </is>
      </c>
      <c r="E5799" t="inlineStr">
        <is>
          <t>HXX: Film Is Broken</t>
        </is>
      </c>
      <c r="F5799" t="n">
        <v>17</v>
      </c>
      <c r="G5799" t="n">
        <v>12.1374166666667</v>
      </c>
    </row>
    <row r="5800">
      <c r="A5800" t="inlineStr">
        <is>
          <t>Daily_Minor_Stops_2026_09_18.xlsx</t>
        </is>
      </c>
      <c r="B5800" t="inlineStr">
        <is>
          <t>Samridhi Perk Line</t>
        </is>
      </c>
      <c r="C5800" s="80" t="n">
        <v>46075</v>
      </c>
      <c r="D5800" t="inlineStr">
        <is>
          <t>Perk-HCM-4</t>
        </is>
      </c>
      <c r="E5800" t="inlineStr">
        <is>
          <t>Cover Machine Discharge Open</t>
        </is>
      </c>
      <c r="F5800" t="n">
        <v>21</v>
      </c>
      <c r="G5800" t="n">
        <v>18.9958833333333</v>
      </c>
    </row>
    <row r="5801">
      <c r="A5801" t="inlineStr">
        <is>
          <t>Daily_Minor_Stops_2026_09_18.xlsx</t>
        </is>
      </c>
      <c r="B5801" t="inlineStr">
        <is>
          <t>Samridhi Perk Line</t>
        </is>
      </c>
      <c r="C5801" s="80" t="n">
        <v>46075</v>
      </c>
      <c r="D5801" t="inlineStr">
        <is>
          <t>Perk-HLM-1</t>
        </is>
      </c>
      <c r="E5801" t="inlineStr">
        <is>
          <t>Wrapper End Crimp Jam</t>
        </is>
      </c>
      <c r="F5801" t="n">
        <v>75</v>
      </c>
      <c r="G5801" t="n">
        <v>63.4264</v>
      </c>
    </row>
    <row r="5802">
      <c r="A5802" t="inlineStr">
        <is>
          <t>Daily_Minor_Stops_2026_09_18.xlsx</t>
        </is>
      </c>
      <c r="B5802" t="inlineStr">
        <is>
          <t>Samridhi Perk Line</t>
        </is>
      </c>
      <c r="C5802" s="80" t="n">
        <v>46075</v>
      </c>
      <c r="D5802" t="inlineStr">
        <is>
          <t>Perk-HLM-1</t>
        </is>
      </c>
      <c r="E5802" t="inlineStr">
        <is>
          <t>OverHeight Product Detected</t>
        </is>
      </c>
      <c r="F5802" t="n">
        <v>108</v>
      </c>
      <c r="G5802" t="n">
        <v>134.739916666667</v>
      </c>
    </row>
    <row r="5803">
      <c r="A5803" t="inlineStr">
        <is>
          <t>Daily_Minor_Stops_2026_09_18.xlsx</t>
        </is>
      </c>
      <c r="B5803" t="inlineStr">
        <is>
          <t>Samridhi Perk Line</t>
        </is>
      </c>
      <c r="C5803" s="80" t="n">
        <v>46075</v>
      </c>
      <c r="D5803" t="inlineStr">
        <is>
          <t>Perk-HLM-2</t>
        </is>
      </c>
      <c r="E5803" t="inlineStr">
        <is>
          <t>Product jam detected at flow wrapper infeed</t>
        </is>
      </c>
      <c r="F5803" t="n">
        <v>63</v>
      </c>
      <c r="G5803" t="n">
        <v>29.6527833333333</v>
      </c>
    </row>
    <row r="5804">
      <c r="A5804" t="inlineStr">
        <is>
          <t>Daily_Minor_Stops_2026_09_18.xlsx</t>
        </is>
      </c>
      <c r="B5804" t="inlineStr">
        <is>
          <t>Samridhi Perk Line</t>
        </is>
      </c>
      <c r="C5804" s="80" t="n">
        <v>46075</v>
      </c>
      <c r="D5804" t="inlineStr">
        <is>
          <t>Perk-HLM-2</t>
        </is>
      </c>
      <c r="E5804" t="inlineStr">
        <is>
          <t>OverHeight Product Detected</t>
        </is>
      </c>
      <c r="F5804" t="n">
        <v>107</v>
      </c>
      <c r="G5804" t="n">
        <v>83.74245000000001</v>
      </c>
    </row>
    <row r="5805">
      <c r="A5805" t="inlineStr">
        <is>
          <t>Daily_Minor_Stops_2026_09_18.xlsx</t>
        </is>
      </c>
      <c r="B5805" t="inlineStr">
        <is>
          <t>Samridhi Perk Line</t>
        </is>
      </c>
      <c r="C5805" s="80" t="n">
        <v>46075</v>
      </c>
      <c r="D5805" t="inlineStr">
        <is>
          <t>Perk-TTLi-1</t>
        </is>
      </c>
      <c r="E5805" t="inlineStr">
        <is>
          <t>CLO/TFXX: Backdoor Ver. Actuator Not ON</t>
        </is>
      </c>
      <c r="F5805" t="n">
        <v>22</v>
      </c>
      <c r="G5805" t="n">
        <v>11.5903333333333</v>
      </c>
    </row>
    <row r="5806">
      <c r="A5806" t="inlineStr">
        <is>
          <t>Daily_Minor_Stops_2026_09_18.xlsx</t>
        </is>
      </c>
      <c r="B5806" t="inlineStr">
        <is>
          <t>Samridhi Perk Line</t>
        </is>
      </c>
      <c r="C5806" s="80" t="n">
        <v>46075</v>
      </c>
      <c r="D5806" t="inlineStr">
        <is>
          <t>Perk-TTLi-1</t>
        </is>
      </c>
      <c r="E5806" t="inlineStr">
        <is>
          <t>CLO/CT11: Axis1 Position Error</t>
        </is>
      </c>
      <c r="F5806" t="n">
        <v>27</v>
      </c>
      <c r="G5806" t="n">
        <v>17.6203833333333</v>
      </c>
    </row>
    <row r="5807">
      <c r="A5807" t="inlineStr">
        <is>
          <t>Daily_Minor_Stops_2026_09_18.xlsx</t>
        </is>
      </c>
      <c r="B5807" t="inlineStr">
        <is>
          <t>Samridhi Perk Line</t>
        </is>
      </c>
      <c r="C5807" s="80" t="n">
        <v>46075</v>
      </c>
      <c r="D5807" t="inlineStr">
        <is>
          <t>Perk-TTLi-2</t>
        </is>
      </c>
      <c r="E5807" t="inlineStr">
        <is>
          <t>FOR/BP11: Hand Over Of Blank Failed</t>
        </is>
      </c>
      <c r="F5807" t="n">
        <v>5</v>
      </c>
      <c r="G5807" t="n">
        <v>4.02363333333333</v>
      </c>
    </row>
    <row r="5808">
      <c r="A5808" t="inlineStr">
        <is>
          <t>Daily_Minor_Stops_2026_09_18.xlsx</t>
        </is>
      </c>
      <c r="B5808" t="inlineStr">
        <is>
          <t>Samridhi Perk Line</t>
        </is>
      </c>
      <c r="C5808" s="80" t="n">
        <v>46075</v>
      </c>
      <c r="D5808" t="inlineStr">
        <is>
          <t>Perk-TTLi-2</t>
        </is>
      </c>
      <c r="E5808" t="inlineStr">
        <is>
          <t>CLO/CT11: Axis1 Position Error</t>
        </is>
      </c>
      <c r="F5808" t="n">
        <v>19</v>
      </c>
      <c r="G5808" t="n">
        <v>36.62845</v>
      </c>
    </row>
    <row r="5809">
      <c r="A5809" t="inlineStr">
        <is>
          <t>Daily_Minor_Stops_2026_09_18.xlsx</t>
        </is>
      </c>
      <c r="B5809" t="inlineStr">
        <is>
          <t>Samridhi Perk Line</t>
        </is>
      </c>
      <c r="C5809" s="80" t="n">
        <v>46075</v>
      </c>
      <c r="D5809" t="inlineStr">
        <is>
          <t>Perk-TTLi-3</t>
        </is>
      </c>
      <c r="E5809" t="inlineStr">
        <is>
          <t>FOR/FT11: Hand Over Failure Of Tray</t>
        </is>
      </c>
      <c r="F5809" t="n">
        <v>32</v>
      </c>
      <c r="G5809" t="n">
        <v>30.966</v>
      </c>
    </row>
    <row r="5810">
      <c r="A5810" t="inlineStr">
        <is>
          <t>Daily_Minor_Stops_2026_09_18.xlsx</t>
        </is>
      </c>
      <c r="B5810" t="inlineStr">
        <is>
          <t>Samridhi Perk Line</t>
        </is>
      </c>
      <c r="C5810" s="80" t="n">
        <v>46075</v>
      </c>
      <c r="D5810" t="inlineStr">
        <is>
          <t>Perk-TTLi-3</t>
        </is>
      </c>
      <c r="E5810" t="inlineStr">
        <is>
          <t>CLO/CT11: Axis1 Position Error</t>
        </is>
      </c>
      <c r="F5810" t="n">
        <v>11</v>
      </c>
      <c r="G5810" t="n">
        <v>26.5834333333333</v>
      </c>
    </row>
    <row r="5811">
      <c r="A5811" t="inlineStr">
        <is>
          <t>Daily_Minor_Stops_2026_09_18.xlsx</t>
        </is>
      </c>
      <c r="B5811" t="inlineStr">
        <is>
          <t>Samridhi Perk Line</t>
        </is>
      </c>
      <c r="C5811" s="80" t="n">
        <v>46075</v>
      </c>
      <c r="D5811" t="inlineStr">
        <is>
          <t>Perk-TTLi-4</t>
        </is>
      </c>
      <c r="E5811" t="inlineStr">
        <is>
          <t>LOD/FWV11: Position Trigger Sensor Fail</t>
        </is>
      </c>
      <c r="F5811" t="n">
        <v>2</v>
      </c>
      <c r="G5811" t="n">
        <v>0.89625</v>
      </c>
    </row>
    <row r="5812">
      <c r="A5812" t="inlineStr">
        <is>
          <t>Daily_Minor_Stops_2026_09_18.xlsx</t>
        </is>
      </c>
      <c r="B5812" t="inlineStr">
        <is>
          <t>Samridhi Perk Line</t>
        </is>
      </c>
      <c r="C5812" s="80" t="n">
        <v>46076</v>
      </c>
      <c r="D5812" t="inlineStr">
        <is>
          <t>Perk-HCM-1</t>
        </is>
      </c>
      <c r="E5812" t="inlineStr">
        <is>
          <t>FBX: Jam At Infeed</t>
        </is>
      </c>
      <c r="F5812" t="n">
        <v>33</v>
      </c>
      <c r="G5812" t="n">
        <v>11.1976166666667</v>
      </c>
    </row>
    <row r="5813">
      <c r="A5813" t="inlineStr">
        <is>
          <t>Daily_Minor_Stops_2026_09_18.xlsx</t>
        </is>
      </c>
      <c r="B5813" t="inlineStr">
        <is>
          <t>Samridhi Perk Line</t>
        </is>
      </c>
      <c r="C5813" s="80" t="n">
        <v>46076</v>
      </c>
      <c r="D5813" t="inlineStr">
        <is>
          <t>Perk-HCM-1</t>
        </is>
      </c>
      <c r="E5813" t="inlineStr">
        <is>
          <t>Cover Machine Discharge Open</t>
        </is>
      </c>
      <c r="F5813" t="n">
        <v>14</v>
      </c>
      <c r="G5813" t="n">
        <v>8.79378333333333</v>
      </c>
    </row>
    <row r="5814">
      <c r="A5814" t="inlineStr">
        <is>
          <t>Daily_Minor_Stops_2026_09_18.xlsx</t>
        </is>
      </c>
      <c r="B5814" t="inlineStr">
        <is>
          <t>Samridhi Perk Line</t>
        </is>
      </c>
      <c r="C5814" s="80" t="n">
        <v>46076</v>
      </c>
      <c r="D5814" t="inlineStr">
        <is>
          <t>Perk-HCM-2</t>
        </is>
      </c>
      <c r="E5814" t="inlineStr">
        <is>
          <t>HXX: Infeed Rejection Consecutive</t>
        </is>
      </c>
      <c r="F5814" t="n">
        <v>16</v>
      </c>
      <c r="G5814" t="n">
        <v>8.70473333333333</v>
      </c>
    </row>
    <row r="5815">
      <c r="A5815" t="inlineStr">
        <is>
          <t>Daily_Minor_Stops_2026_09_18.xlsx</t>
        </is>
      </c>
      <c r="B5815" t="inlineStr">
        <is>
          <t>Samridhi Perk Line</t>
        </is>
      </c>
      <c r="C5815" s="80" t="n">
        <v>46076</v>
      </c>
      <c r="D5815" t="inlineStr">
        <is>
          <t>Perk-HCM-2</t>
        </is>
      </c>
      <c r="E5815" t="inlineStr">
        <is>
          <t>FBX: Jam At Infeed</t>
        </is>
      </c>
      <c r="F5815" t="n">
        <v>16</v>
      </c>
      <c r="G5815" t="n">
        <v>7.23606666666667</v>
      </c>
    </row>
    <row r="5816">
      <c r="A5816" t="inlineStr">
        <is>
          <t>Daily_Minor_Stops_2026_09_18.xlsx</t>
        </is>
      </c>
      <c r="B5816" t="inlineStr">
        <is>
          <t>Samridhi Perk Line</t>
        </is>
      </c>
      <c r="C5816" s="80" t="n">
        <v>46076</v>
      </c>
      <c r="D5816" t="inlineStr">
        <is>
          <t>Perk-HCM-3</t>
        </is>
      </c>
      <c r="E5816" t="inlineStr">
        <is>
          <t>HXX: Film Is Broken</t>
        </is>
      </c>
      <c r="F5816" t="n">
        <v>16</v>
      </c>
      <c r="G5816" t="n">
        <v>24.0663</v>
      </c>
    </row>
    <row r="5817">
      <c r="A5817" t="inlineStr">
        <is>
          <t>Daily_Minor_Stops_2026_09_18.xlsx</t>
        </is>
      </c>
      <c r="B5817" t="inlineStr">
        <is>
          <t>Samridhi Perk Line</t>
        </is>
      </c>
      <c r="C5817" s="80" t="n">
        <v>46076</v>
      </c>
      <c r="D5817" t="inlineStr">
        <is>
          <t>Perk-HCM-3</t>
        </is>
      </c>
      <c r="E5817" t="inlineStr">
        <is>
          <t>FBX: Overflow At Infeed</t>
        </is>
      </c>
      <c r="F5817" t="n">
        <v>30</v>
      </c>
      <c r="G5817" t="n">
        <v>11.8661166666667</v>
      </c>
    </row>
    <row r="5818">
      <c r="A5818" t="inlineStr">
        <is>
          <t>Daily_Minor_Stops_2026_09_18.xlsx</t>
        </is>
      </c>
      <c r="B5818" t="inlineStr">
        <is>
          <t>Samridhi Perk Line</t>
        </is>
      </c>
      <c r="C5818" s="80" t="n">
        <v>46076</v>
      </c>
      <c r="D5818" t="inlineStr">
        <is>
          <t>Perk-HCM-4</t>
        </is>
      </c>
      <c r="E5818" t="inlineStr">
        <is>
          <t>HXX: Film Tracking Control Film</t>
        </is>
      </c>
      <c r="F5818" t="n">
        <v>13</v>
      </c>
      <c r="G5818" t="n">
        <v>4.08523333333333</v>
      </c>
    </row>
    <row r="5819">
      <c r="A5819" t="inlineStr">
        <is>
          <t>Daily_Minor_Stops_2026_09_18.xlsx</t>
        </is>
      </c>
      <c r="B5819" t="inlineStr">
        <is>
          <t>Samridhi Perk Line</t>
        </is>
      </c>
      <c r="C5819" s="80" t="n">
        <v>46076</v>
      </c>
      <c r="D5819" t="inlineStr">
        <is>
          <t>Perk-HCM-4</t>
        </is>
      </c>
      <c r="E5819" t="inlineStr">
        <is>
          <t>HXX: Film Is Broken</t>
        </is>
      </c>
      <c r="F5819" t="n">
        <v>12</v>
      </c>
      <c r="G5819" t="n">
        <v>14.43855</v>
      </c>
    </row>
    <row r="5820">
      <c r="A5820" t="inlineStr">
        <is>
          <t>Daily_Minor_Stops_2026_09_18.xlsx</t>
        </is>
      </c>
      <c r="B5820" t="inlineStr">
        <is>
          <t>Samridhi Perk Line</t>
        </is>
      </c>
      <c r="C5820" s="80" t="n">
        <v>46076</v>
      </c>
      <c r="D5820" t="inlineStr">
        <is>
          <t>Perk-HLM-1</t>
        </is>
      </c>
      <c r="E5820" t="inlineStr">
        <is>
          <t>Wrapper main guard open FW-01</t>
        </is>
      </c>
      <c r="F5820" t="n">
        <v>30</v>
      </c>
      <c r="G5820" t="n">
        <v>34.61475</v>
      </c>
    </row>
    <row r="5821">
      <c r="A5821" t="inlineStr">
        <is>
          <t>Daily_Minor_Stops_2026_09_18.xlsx</t>
        </is>
      </c>
      <c r="B5821" t="inlineStr">
        <is>
          <t>Samridhi Perk Line</t>
        </is>
      </c>
      <c r="C5821" s="80" t="n">
        <v>46076</v>
      </c>
      <c r="D5821" t="inlineStr">
        <is>
          <t>Perk-HLM-1</t>
        </is>
      </c>
      <c r="E5821" t="inlineStr">
        <is>
          <t>OverHeight Product Detected</t>
        </is>
      </c>
      <c r="F5821" t="n">
        <v>44</v>
      </c>
      <c r="G5821" t="n">
        <v>45.9994166666667</v>
      </c>
    </row>
    <row r="5822">
      <c r="A5822" t="inlineStr">
        <is>
          <t>Daily_Minor_Stops_2026_09_18.xlsx</t>
        </is>
      </c>
      <c r="B5822" t="inlineStr">
        <is>
          <t>Samridhi Perk Line</t>
        </is>
      </c>
      <c r="C5822" s="80" t="n">
        <v>46076</v>
      </c>
      <c r="D5822" t="inlineStr">
        <is>
          <t>Perk-HLM-2</t>
        </is>
      </c>
      <c r="E5822" t="inlineStr">
        <is>
          <t>Wrapper End Crimp Jam</t>
        </is>
      </c>
      <c r="F5822" t="n">
        <v>60</v>
      </c>
      <c r="G5822" t="n">
        <v>41.1575</v>
      </c>
    </row>
    <row r="5823">
      <c r="A5823" t="inlineStr">
        <is>
          <t>Daily_Minor_Stops_2026_09_18.xlsx</t>
        </is>
      </c>
      <c r="B5823" t="inlineStr">
        <is>
          <t>Samridhi Perk Line</t>
        </is>
      </c>
      <c r="C5823" s="80" t="n">
        <v>46076</v>
      </c>
      <c r="D5823" t="inlineStr">
        <is>
          <t>Perk-HLM-2</t>
        </is>
      </c>
      <c r="E5823" t="inlineStr">
        <is>
          <t>Product jam detected at flow wrapper infeed</t>
        </is>
      </c>
      <c r="F5823" t="n">
        <v>60</v>
      </c>
      <c r="G5823" t="n">
        <v>37.8324833333333</v>
      </c>
    </row>
    <row r="5824">
      <c r="A5824" t="inlineStr">
        <is>
          <t>Daily_Minor_Stops_2026_09_18.xlsx</t>
        </is>
      </c>
      <c r="B5824" t="inlineStr">
        <is>
          <t>Samridhi Perk Line</t>
        </is>
      </c>
      <c r="C5824" s="80" t="n">
        <v>46076</v>
      </c>
      <c r="D5824" t="inlineStr">
        <is>
          <t>Perk-TTLi-1</t>
        </is>
      </c>
      <c r="E5824" t="inlineStr">
        <is>
          <t>FOR/BP11: Hand Over Of Blank Failed</t>
        </is>
      </c>
      <c r="F5824" t="n">
        <v>16</v>
      </c>
      <c r="G5824" t="n">
        <v>7.56323333333333</v>
      </c>
    </row>
    <row r="5825">
      <c r="A5825" t="inlineStr">
        <is>
          <t>Daily_Minor_Stops_2026_09_18.xlsx</t>
        </is>
      </c>
      <c r="B5825" t="inlineStr">
        <is>
          <t>Samridhi Perk Line</t>
        </is>
      </c>
      <c r="C5825" s="80" t="n">
        <v>46076</v>
      </c>
      <c r="D5825" t="inlineStr">
        <is>
          <t>Perk-TTLi-1</t>
        </is>
      </c>
      <c r="E5825" t="inlineStr">
        <is>
          <t>CLO/TFXX: Backdoor Ver. Actuator Not ON</t>
        </is>
      </c>
      <c r="F5825" t="n">
        <v>15</v>
      </c>
      <c r="G5825" t="n">
        <v>10.295</v>
      </c>
    </row>
    <row r="5826">
      <c r="A5826" t="inlineStr">
        <is>
          <t>Daily_Minor_Stops_2026_09_18.xlsx</t>
        </is>
      </c>
      <c r="B5826" t="inlineStr">
        <is>
          <t>Samridhi Perk Line</t>
        </is>
      </c>
      <c r="C5826" s="80" t="n">
        <v>46076</v>
      </c>
      <c r="D5826" t="inlineStr">
        <is>
          <t>Perk-TTLi-2</t>
        </is>
      </c>
      <c r="E5826" t="inlineStr">
        <is>
          <t>LOD/EM: Emergency Stop Button 1</t>
        </is>
      </c>
      <c r="F5826" t="n">
        <v>2</v>
      </c>
      <c r="G5826" t="n">
        <v>0.762383333333333</v>
      </c>
    </row>
    <row r="5827">
      <c r="A5827" t="inlineStr">
        <is>
          <t>Daily_Minor_Stops_2026_09_18.xlsx</t>
        </is>
      </c>
      <c r="B5827" t="inlineStr">
        <is>
          <t>Samridhi Perk Line</t>
        </is>
      </c>
      <c r="C5827" s="80" t="n">
        <v>46076</v>
      </c>
      <c r="D5827" t="inlineStr">
        <is>
          <t>Perk-TTLi-2</t>
        </is>
      </c>
      <c r="E5827" t="inlineStr">
        <is>
          <t>CLO/CT11: Axis1 Position Error</t>
        </is>
      </c>
      <c r="F5827" t="n">
        <v>11</v>
      </c>
      <c r="G5827" t="n">
        <v>21.32725</v>
      </c>
    </row>
    <row r="5828">
      <c r="A5828" t="inlineStr">
        <is>
          <t>Daily_Minor_Stops_2026_09_18.xlsx</t>
        </is>
      </c>
      <c r="B5828" t="inlineStr">
        <is>
          <t>Samridhi Perk Line</t>
        </is>
      </c>
      <c r="C5828" s="80" t="n">
        <v>46076</v>
      </c>
      <c r="D5828" t="inlineStr">
        <is>
          <t>Perk-TTLi-3</t>
        </is>
      </c>
      <c r="E5828" t="inlineStr">
        <is>
          <t>LOD/TGR11: Robot-Gripper Sensor Fault</t>
        </is>
      </c>
      <c r="F5828" t="n">
        <v>4</v>
      </c>
      <c r="G5828" t="n">
        <v>0.795366666666667</v>
      </c>
    </row>
    <row r="5829">
      <c r="A5829" t="inlineStr">
        <is>
          <t>Daily_Minor_Stops_2026_09_18.xlsx</t>
        </is>
      </c>
      <c r="B5829" t="inlineStr">
        <is>
          <t>Samridhi Perk Line</t>
        </is>
      </c>
      <c r="C5829" s="80" t="n">
        <v>46076</v>
      </c>
      <c r="D5829" t="inlineStr">
        <is>
          <t>Perk-TTLi-3</t>
        </is>
      </c>
      <c r="E5829" t="inlineStr">
        <is>
          <t>LOD/FWV11: Position Trigger Sensor Fail</t>
        </is>
      </c>
      <c r="F5829" t="n">
        <v>3</v>
      </c>
      <c r="G5829" t="n">
        <v>1.70456666666667</v>
      </c>
    </row>
    <row r="5830">
      <c r="A5830" t="inlineStr">
        <is>
          <t>Daily_Minor_Stops_2026_09_18.xlsx</t>
        </is>
      </c>
      <c r="B5830" t="inlineStr">
        <is>
          <t>Samridhi Perk Line</t>
        </is>
      </c>
      <c r="C5830" s="80" t="n">
        <v>46076</v>
      </c>
      <c r="D5830" t="inlineStr">
        <is>
          <t>Perk-TTLi-4</t>
        </is>
      </c>
      <c r="E5830" t="inlineStr">
        <is>
          <t>LOD/FWV11: Position Trigger Sensor Fail</t>
        </is>
      </c>
      <c r="F5830" t="n">
        <v>2</v>
      </c>
      <c r="G5830" t="n">
        <v>0.3301</v>
      </c>
    </row>
    <row r="5831">
      <c r="A5831" t="inlineStr">
        <is>
          <t>Daily_Minor_Stops_2026_09_18.xlsx</t>
        </is>
      </c>
      <c r="B5831" t="inlineStr">
        <is>
          <t>Samridhi Perk Line</t>
        </is>
      </c>
      <c r="C5831" s="80" t="n">
        <v>46077</v>
      </c>
      <c r="D5831" t="inlineStr">
        <is>
          <t>Perk-HCM-1</t>
        </is>
      </c>
      <c r="E5831" t="inlineStr">
        <is>
          <t>HXX: Film Is Broken</t>
        </is>
      </c>
      <c r="F5831" t="n">
        <v>11</v>
      </c>
      <c r="G5831" t="n">
        <v>6.1694</v>
      </c>
    </row>
    <row r="5832">
      <c r="A5832" t="inlineStr">
        <is>
          <t>Daily_Minor_Stops_2026_09_18.xlsx</t>
        </is>
      </c>
      <c r="B5832" t="inlineStr">
        <is>
          <t>Samridhi Perk Line</t>
        </is>
      </c>
      <c r="C5832" s="80" t="n">
        <v>46077</v>
      </c>
      <c r="D5832" t="inlineStr">
        <is>
          <t>Perk-HCM-1</t>
        </is>
      </c>
      <c r="E5832" t="inlineStr">
        <is>
          <t>FBX: Jam At Infeed</t>
        </is>
      </c>
      <c r="F5832" t="n">
        <v>30</v>
      </c>
      <c r="G5832" t="n">
        <v>12.8529166666667</v>
      </c>
    </row>
    <row r="5833">
      <c r="A5833" t="inlineStr">
        <is>
          <t>Daily_Minor_Stops_2026_09_18.xlsx</t>
        </is>
      </c>
      <c r="B5833" t="inlineStr">
        <is>
          <t>Samridhi Perk Line</t>
        </is>
      </c>
      <c r="C5833" s="80" t="n">
        <v>46077</v>
      </c>
      <c r="D5833" t="inlineStr">
        <is>
          <t>Perk-HCM-2</t>
        </is>
      </c>
      <c r="E5833" t="inlineStr">
        <is>
          <t>HXX: Film Tracking Control Film</t>
        </is>
      </c>
      <c r="F5833" t="n">
        <v>21</v>
      </c>
      <c r="G5833" t="n">
        <v>11.3191833333333</v>
      </c>
    </row>
    <row r="5834">
      <c r="A5834" t="inlineStr">
        <is>
          <t>Daily_Minor_Stops_2026_09_18.xlsx</t>
        </is>
      </c>
      <c r="B5834" t="inlineStr">
        <is>
          <t>Samridhi Perk Line</t>
        </is>
      </c>
      <c r="C5834" s="80" t="n">
        <v>46077</v>
      </c>
      <c r="D5834" t="inlineStr">
        <is>
          <t>Perk-HCM-2</t>
        </is>
      </c>
      <c r="E5834" t="inlineStr">
        <is>
          <t>FBX: Overflow At Infeed</t>
        </is>
      </c>
      <c r="F5834" t="n">
        <v>16</v>
      </c>
      <c r="G5834" t="n">
        <v>5.83948333333333</v>
      </c>
    </row>
    <row r="5835">
      <c r="A5835" t="inlineStr">
        <is>
          <t>Daily_Minor_Stops_2026_09_18.xlsx</t>
        </is>
      </c>
      <c r="B5835" t="inlineStr">
        <is>
          <t>Samridhi Perk Line</t>
        </is>
      </c>
      <c r="C5835" s="80" t="n">
        <v>46077</v>
      </c>
      <c r="D5835" t="inlineStr">
        <is>
          <t>Perk-HCM-3</t>
        </is>
      </c>
      <c r="E5835" t="inlineStr">
        <is>
          <t>HXX: Infeed Rejection Consecutive</t>
        </is>
      </c>
      <c r="F5835" t="n">
        <v>33</v>
      </c>
      <c r="G5835" t="n">
        <v>25.8269</v>
      </c>
    </row>
    <row r="5836">
      <c r="A5836" t="inlineStr">
        <is>
          <t>Daily_Minor_Stops_2026_09_18.xlsx</t>
        </is>
      </c>
      <c r="B5836" t="inlineStr">
        <is>
          <t>Samridhi Perk Line</t>
        </is>
      </c>
      <c r="C5836" s="80" t="n">
        <v>46077</v>
      </c>
      <c r="D5836" t="inlineStr">
        <is>
          <t>Perk-HCM-3</t>
        </is>
      </c>
      <c r="E5836" t="inlineStr">
        <is>
          <t>HXX: Data Printer Not Ready</t>
        </is>
      </c>
      <c r="F5836" t="n">
        <v>34</v>
      </c>
      <c r="G5836" t="n">
        <v>19.8853</v>
      </c>
    </row>
    <row r="5837">
      <c r="A5837" t="inlineStr">
        <is>
          <t>Daily_Minor_Stops_2026_09_18.xlsx</t>
        </is>
      </c>
      <c r="B5837" t="inlineStr">
        <is>
          <t>Samridhi Perk Line</t>
        </is>
      </c>
      <c r="C5837" s="80" t="n">
        <v>46077</v>
      </c>
      <c r="D5837" t="inlineStr">
        <is>
          <t>Perk-HCM-4</t>
        </is>
      </c>
      <c r="E5837" t="inlineStr">
        <is>
          <t>HXX: Film Registration Error</t>
        </is>
      </c>
      <c r="F5837" t="n">
        <v>20</v>
      </c>
      <c r="G5837" t="n">
        <v>17.3989833333333</v>
      </c>
    </row>
    <row r="5838">
      <c r="A5838" t="inlineStr">
        <is>
          <t>Daily_Minor_Stops_2026_09_18.xlsx</t>
        </is>
      </c>
      <c r="B5838" t="inlineStr">
        <is>
          <t>Samridhi Perk Line</t>
        </is>
      </c>
      <c r="C5838" s="80" t="n">
        <v>46077</v>
      </c>
      <c r="D5838" t="inlineStr">
        <is>
          <t>Perk-HCM-4</t>
        </is>
      </c>
      <c r="E5838" t="inlineStr">
        <is>
          <t>HXX: Film Is Broken</t>
        </is>
      </c>
      <c r="F5838" t="n">
        <v>23</v>
      </c>
      <c r="G5838" t="n">
        <v>19.6313333333333</v>
      </c>
    </row>
    <row r="5839">
      <c r="A5839" t="inlineStr">
        <is>
          <t>Daily_Minor_Stops_2026_09_18.xlsx</t>
        </is>
      </c>
      <c r="B5839" t="inlineStr">
        <is>
          <t>Samridhi Perk Line</t>
        </is>
      </c>
      <c r="C5839" s="80" t="n">
        <v>46077</v>
      </c>
      <c r="D5839" t="inlineStr">
        <is>
          <t>Perk-HLM-1</t>
        </is>
      </c>
      <c r="E5839" t="inlineStr">
        <is>
          <t>Product jam detected at flow wrapper infeed</t>
        </is>
      </c>
      <c r="F5839" t="n">
        <v>65</v>
      </c>
      <c r="G5839" t="n">
        <v>38.5335166666667</v>
      </c>
    </row>
    <row r="5840">
      <c r="A5840" t="inlineStr">
        <is>
          <t>Daily_Minor_Stops_2026_09_18.xlsx</t>
        </is>
      </c>
      <c r="B5840" t="inlineStr">
        <is>
          <t>Samridhi Perk Line</t>
        </is>
      </c>
      <c r="C5840" s="80" t="n">
        <v>46077</v>
      </c>
      <c r="D5840" t="inlineStr">
        <is>
          <t>Perk-HLM-1</t>
        </is>
      </c>
      <c r="E5840" t="inlineStr">
        <is>
          <t>OverHeight Product Detected</t>
        </is>
      </c>
      <c r="F5840" t="n">
        <v>42</v>
      </c>
      <c r="G5840" t="n">
        <v>44.72245</v>
      </c>
    </row>
    <row r="5841">
      <c r="A5841" t="inlineStr">
        <is>
          <t>Daily_Minor_Stops_2026_09_18.xlsx</t>
        </is>
      </c>
      <c r="B5841" t="inlineStr">
        <is>
          <t>Samridhi Perk Line</t>
        </is>
      </c>
      <c r="C5841" s="80" t="n">
        <v>46077</v>
      </c>
      <c r="D5841" t="inlineStr">
        <is>
          <t>Perk-HLM-2</t>
        </is>
      </c>
      <c r="E5841" t="inlineStr">
        <is>
          <t>Product jam detected at flow wrapper infeed</t>
        </is>
      </c>
      <c r="F5841" t="n">
        <v>51</v>
      </c>
      <c r="G5841" t="n">
        <v>49.5125666666667</v>
      </c>
    </row>
    <row r="5842">
      <c r="A5842" t="inlineStr">
        <is>
          <t>Daily_Minor_Stops_2026_09_18.xlsx</t>
        </is>
      </c>
      <c r="B5842" t="inlineStr">
        <is>
          <t>Samridhi Perk Line</t>
        </is>
      </c>
      <c r="C5842" s="80" t="n">
        <v>46077</v>
      </c>
      <c r="D5842" t="inlineStr">
        <is>
          <t>Perk-HLM-2</t>
        </is>
      </c>
      <c r="E5842" t="inlineStr">
        <is>
          <t>OverHeight Product Detected</t>
        </is>
      </c>
      <c r="F5842" t="n">
        <v>66</v>
      </c>
      <c r="G5842" t="n">
        <v>57.3499333333333</v>
      </c>
    </row>
    <row r="5843">
      <c r="A5843" t="inlineStr">
        <is>
          <t>Daily_Minor_Stops_2026_09_18.xlsx</t>
        </is>
      </c>
      <c r="B5843" t="inlineStr">
        <is>
          <t>Samridhi Perk Line</t>
        </is>
      </c>
      <c r="C5843" s="80" t="n">
        <v>46077</v>
      </c>
      <c r="D5843" t="inlineStr">
        <is>
          <t>Perk-TTLi-1</t>
        </is>
      </c>
      <c r="E5843" t="inlineStr">
        <is>
          <t>FOR/BP11: Hand Over Of Blank Failed</t>
        </is>
      </c>
      <c r="F5843" t="n">
        <v>12</v>
      </c>
      <c r="G5843" t="n">
        <v>5.15773333333333</v>
      </c>
    </row>
    <row r="5844">
      <c r="A5844" t="inlineStr">
        <is>
          <t>Daily_Minor_Stops_2026_09_18.xlsx</t>
        </is>
      </c>
      <c r="B5844" t="inlineStr">
        <is>
          <t>Samridhi Perk Line</t>
        </is>
      </c>
      <c r="C5844" s="80" t="n">
        <v>46077</v>
      </c>
      <c r="D5844" t="inlineStr">
        <is>
          <t>Perk-TTLi-1</t>
        </is>
      </c>
      <c r="E5844" t="inlineStr">
        <is>
          <t>CLO/TFXX: Backdoor Ver. Actuator Not ON</t>
        </is>
      </c>
      <c r="F5844" t="n">
        <v>33</v>
      </c>
      <c r="G5844" t="n">
        <v>29.3129666666667</v>
      </c>
    </row>
    <row r="5845">
      <c r="A5845" t="inlineStr">
        <is>
          <t>Daily_Minor_Stops_2026_09_18.xlsx</t>
        </is>
      </c>
      <c r="B5845" t="inlineStr">
        <is>
          <t>Samridhi Perk Line</t>
        </is>
      </c>
      <c r="C5845" s="80" t="n">
        <v>46077</v>
      </c>
      <c r="D5845" t="inlineStr">
        <is>
          <t>Perk-TTLi-2</t>
        </is>
      </c>
      <c r="E5845" t="inlineStr">
        <is>
          <t>FOR/BP11: Hand Over Of Blank Failed</t>
        </is>
      </c>
      <c r="F5845" t="n">
        <v>8</v>
      </c>
      <c r="G5845" t="n">
        <v>5.3279</v>
      </c>
    </row>
    <row r="5846">
      <c r="A5846" t="inlineStr">
        <is>
          <t>Daily_Minor_Stops_2026_09_18.xlsx</t>
        </is>
      </c>
      <c r="B5846" t="inlineStr">
        <is>
          <t>Samridhi Perk Line</t>
        </is>
      </c>
      <c r="C5846" s="80" t="n">
        <v>46077</v>
      </c>
      <c r="D5846" t="inlineStr">
        <is>
          <t>Perk-TTLi-2</t>
        </is>
      </c>
      <c r="E5846" t="inlineStr">
        <is>
          <t>CLO/CT11: Axis1 Position Error</t>
        </is>
      </c>
      <c r="F5846" t="n">
        <v>7</v>
      </c>
      <c r="G5846" t="n">
        <v>22.3108333333333</v>
      </c>
    </row>
    <row r="5847">
      <c r="A5847" t="inlineStr">
        <is>
          <t>Daily_Minor_Stops_2026_09_18.xlsx</t>
        </is>
      </c>
      <c r="B5847" t="inlineStr">
        <is>
          <t>Samridhi Perk Line</t>
        </is>
      </c>
      <c r="C5847" s="80" t="n">
        <v>46077</v>
      </c>
      <c r="D5847" t="inlineStr">
        <is>
          <t>Perk-TTLi-3</t>
        </is>
      </c>
      <c r="E5847" t="inlineStr">
        <is>
          <t>LOD/TPG11: Move Time Out</t>
        </is>
      </c>
      <c r="F5847" t="n">
        <v>2</v>
      </c>
      <c r="G5847" t="n">
        <v>2.113</v>
      </c>
    </row>
    <row r="5848">
      <c r="A5848" t="inlineStr">
        <is>
          <t>Daily_Minor_Stops_2026_09_18.xlsx</t>
        </is>
      </c>
      <c r="B5848" t="inlineStr">
        <is>
          <t>Samridhi Perk Line</t>
        </is>
      </c>
      <c r="C5848" s="80" t="n">
        <v>46077</v>
      </c>
      <c r="D5848" t="inlineStr">
        <is>
          <t>Perk-TTLi-3</t>
        </is>
      </c>
      <c r="E5848" t="inlineStr">
        <is>
          <t>LOD/TGR11: Robot-Gripper Sensor Fault</t>
        </is>
      </c>
      <c r="F5848" t="n">
        <v>5</v>
      </c>
      <c r="G5848" t="n">
        <v>4.69728333333333</v>
      </c>
    </row>
    <row r="5849">
      <c r="A5849" t="inlineStr">
        <is>
          <t>Daily_Minor_Stops_2026_09_18.xlsx</t>
        </is>
      </c>
      <c r="B5849" t="inlineStr">
        <is>
          <t>Samridhi Perk Line</t>
        </is>
      </c>
      <c r="C5849" s="80" t="n">
        <v>46077</v>
      </c>
      <c r="D5849" t="inlineStr">
        <is>
          <t>Perk-TTLi-4</t>
        </is>
      </c>
      <c r="E5849" t="inlineStr">
        <is>
          <t>LOD/FWV11: Rejects Consecutive</t>
        </is>
      </c>
      <c r="F5849" t="n">
        <v>2</v>
      </c>
      <c r="G5849" t="n">
        <v>1.86278333333333</v>
      </c>
    </row>
    <row r="5850">
      <c r="A5850" t="inlineStr">
        <is>
          <t>Daily_Minor_Stops_2026_09_18.xlsx</t>
        </is>
      </c>
      <c r="B5850" t="inlineStr">
        <is>
          <t>Samridhi Perk Line</t>
        </is>
      </c>
      <c r="C5850" s="80" t="n">
        <v>46078</v>
      </c>
      <c r="D5850" t="inlineStr">
        <is>
          <t>Perk-HCM-1</t>
        </is>
      </c>
      <c r="E5850" t="inlineStr">
        <is>
          <t>HXX: Film Is Broken</t>
        </is>
      </c>
      <c r="F5850" t="n">
        <v>22</v>
      </c>
      <c r="G5850" t="n">
        <v>25.3240333333333</v>
      </c>
    </row>
    <row r="5851">
      <c r="A5851" t="inlineStr">
        <is>
          <t>Daily_Minor_Stops_2026_09_18.xlsx</t>
        </is>
      </c>
      <c r="B5851" t="inlineStr">
        <is>
          <t>Samridhi Perk Line</t>
        </is>
      </c>
      <c r="C5851" s="80" t="n">
        <v>46078</v>
      </c>
      <c r="D5851" t="inlineStr">
        <is>
          <t>Perk-HCM-1</t>
        </is>
      </c>
      <c r="E5851" t="inlineStr">
        <is>
          <t>FBX: Jam At Infeed</t>
        </is>
      </c>
      <c r="F5851" t="n">
        <v>27</v>
      </c>
      <c r="G5851" t="n">
        <v>13.1074333333333</v>
      </c>
    </row>
    <row r="5852">
      <c r="A5852" t="inlineStr">
        <is>
          <t>Daily_Minor_Stops_2026_09_18.xlsx</t>
        </is>
      </c>
      <c r="B5852" t="inlineStr">
        <is>
          <t>Samridhi Perk Line</t>
        </is>
      </c>
      <c r="C5852" s="80" t="n">
        <v>46078</v>
      </c>
      <c r="D5852" t="inlineStr">
        <is>
          <t>Perk-HCM-2</t>
        </is>
      </c>
      <c r="E5852" t="inlineStr">
        <is>
          <t>HXX: Film Tracking Control Film</t>
        </is>
      </c>
      <c r="F5852" t="n">
        <v>43</v>
      </c>
      <c r="G5852" t="n">
        <v>14.2138666666667</v>
      </c>
    </row>
    <row r="5853">
      <c r="A5853" t="inlineStr">
        <is>
          <t>Daily_Minor_Stops_2026_09_18.xlsx</t>
        </is>
      </c>
      <c r="B5853" t="inlineStr">
        <is>
          <t>Samridhi Perk Line</t>
        </is>
      </c>
      <c r="C5853" s="80" t="n">
        <v>46078</v>
      </c>
      <c r="D5853" t="inlineStr">
        <is>
          <t>Perk-HCM-2</t>
        </is>
      </c>
      <c r="E5853" t="inlineStr">
        <is>
          <t>FBX: Jam At Infeed</t>
        </is>
      </c>
      <c r="F5853" t="n">
        <v>32</v>
      </c>
      <c r="G5853" t="n">
        <v>13.8819666666667</v>
      </c>
    </row>
    <row r="5854">
      <c r="A5854" t="inlineStr">
        <is>
          <t>Daily_Minor_Stops_2026_09_18.xlsx</t>
        </is>
      </c>
      <c r="B5854" t="inlineStr">
        <is>
          <t>Samridhi Perk Line</t>
        </is>
      </c>
      <c r="C5854" s="80" t="n">
        <v>46078</v>
      </c>
      <c r="D5854" t="inlineStr">
        <is>
          <t>Perk-HCM-3</t>
        </is>
      </c>
      <c r="E5854" t="inlineStr">
        <is>
          <t>HXX: Infeed Rejection Consecutive</t>
        </is>
      </c>
      <c r="F5854" t="n">
        <v>59</v>
      </c>
      <c r="G5854" t="n">
        <v>38.3507333333333</v>
      </c>
    </row>
    <row r="5855">
      <c r="A5855" t="inlineStr">
        <is>
          <t>Daily_Minor_Stops_2026_09_18.xlsx</t>
        </is>
      </c>
      <c r="B5855" t="inlineStr">
        <is>
          <t>Samridhi Perk Line</t>
        </is>
      </c>
      <c r="C5855" s="80" t="n">
        <v>46078</v>
      </c>
      <c r="D5855" t="inlineStr">
        <is>
          <t>Perk-HCM-3</t>
        </is>
      </c>
      <c r="E5855" t="inlineStr">
        <is>
          <t>HXX: Film Is Broken</t>
        </is>
      </c>
      <c r="F5855" t="n">
        <v>26</v>
      </c>
      <c r="G5855" t="n">
        <v>55.0089</v>
      </c>
    </row>
    <row r="5856">
      <c r="A5856" t="inlineStr">
        <is>
          <t>Daily_Minor_Stops_2026_09_18.xlsx</t>
        </is>
      </c>
      <c r="B5856" t="inlineStr">
        <is>
          <t>Samridhi Perk Line</t>
        </is>
      </c>
      <c r="C5856" s="80" t="n">
        <v>46078</v>
      </c>
      <c r="D5856" t="inlineStr">
        <is>
          <t>Perk-HCM-4</t>
        </is>
      </c>
      <c r="E5856" t="inlineStr">
        <is>
          <t>HXX: Film Registration Error</t>
        </is>
      </c>
      <c r="F5856" t="n">
        <v>14</v>
      </c>
      <c r="G5856" t="n">
        <v>9.532783333333329</v>
      </c>
    </row>
    <row r="5857">
      <c r="A5857" t="inlineStr">
        <is>
          <t>Daily_Minor_Stops_2026_09_18.xlsx</t>
        </is>
      </c>
      <c r="B5857" t="inlineStr">
        <is>
          <t>Samridhi Perk Line</t>
        </is>
      </c>
      <c r="C5857" s="80" t="n">
        <v>46078</v>
      </c>
      <c r="D5857" t="inlineStr">
        <is>
          <t>Perk-HCM-4</t>
        </is>
      </c>
      <c r="E5857" t="inlineStr">
        <is>
          <t>HXX: Film Is Broken</t>
        </is>
      </c>
      <c r="F5857" t="n">
        <v>25</v>
      </c>
      <c r="G5857" t="n">
        <v>19.7419166666667</v>
      </c>
    </row>
    <row r="5858">
      <c r="A5858" t="inlineStr">
        <is>
          <t>Daily_Minor_Stops_2026_09_18.xlsx</t>
        </is>
      </c>
      <c r="B5858" t="inlineStr">
        <is>
          <t>Samridhi Perk Line</t>
        </is>
      </c>
      <c r="C5858" s="80" t="n">
        <v>46078</v>
      </c>
      <c r="D5858" t="inlineStr">
        <is>
          <t>Perk-HLM-1</t>
        </is>
      </c>
      <c r="E5858" t="inlineStr">
        <is>
          <t>Paper Out Of Register</t>
        </is>
      </c>
      <c r="F5858" t="n">
        <v>38</v>
      </c>
      <c r="G5858" t="n">
        <v>88.6678166666667</v>
      </c>
    </row>
    <row r="5859">
      <c r="A5859" t="inlineStr">
        <is>
          <t>Daily_Minor_Stops_2026_09_18.xlsx</t>
        </is>
      </c>
      <c r="B5859" t="inlineStr">
        <is>
          <t>Samridhi Perk Line</t>
        </is>
      </c>
      <c r="C5859" s="80" t="n">
        <v>46078</v>
      </c>
      <c r="D5859" t="inlineStr">
        <is>
          <t>Perk-HLM-1</t>
        </is>
      </c>
      <c r="E5859" t="inlineStr">
        <is>
          <t>OverHeight Product Detected</t>
        </is>
      </c>
      <c r="F5859" t="n">
        <v>66</v>
      </c>
      <c r="G5859" t="n">
        <v>54.8787</v>
      </c>
    </row>
    <row r="5860">
      <c r="A5860" t="inlineStr">
        <is>
          <t>Daily_Minor_Stops_2026_09_18.xlsx</t>
        </is>
      </c>
      <c r="B5860" t="inlineStr">
        <is>
          <t>Samridhi Perk Line</t>
        </is>
      </c>
      <c r="C5860" s="80" t="n">
        <v>46078</v>
      </c>
      <c r="D5860" t="inlineStr">
        <is>
          <t>Perk-HLM-2</t>
        </is>
      </c>
      <c r="E5860" t="inlineStr">
        <is>
          <t>Product jam detected at flow wrapper infeed</t>
        </is>
      </c>
      <c r="F5860" t="n">
        <v>40</v>
      </c>
      <c r="G5860" t="n">
        <v>28.8989</v>
      </c>
    </row>
    <row r="5861">
      <c r="A5861" t="inlineStr">
        <is>
          <t>Daily_Minor_Stops_2026_09_18.xlsx</t>
        </is>
      </c>
      <c r="B5861" t="inlineStr">
        <is>
          <t>Samridhi Perk Line</t>
        </is>
      </c>
      <c r="C5861" s="80" t="n">
        <v>46078</v>
      </c>
      <c r="D5861" t="inlineStr">
        <is>
          <t>Perk-HLM-2</t>
        </is>
      </c>
      <c r="E5861" t="inlineStr">
        <is>
          <t>OverHeight Product Detected</t>
        </is>
      </c>
      <c r="F5861" t="n">
        <v>67</v>
      </c>
      <c r="G5861" t="n">
        <v>68.11388333333331</v>
      </c>
    </row>
    <row r="5862">
      <c r="A5862" t="inlineStr">
        <is>
          <t>Daily_Minor_Stops_2026_09_18.xlsx</t>
        </is>
      </c>
      <c r="B5862" t="inlineStr">
        <is>
          <t>Samridhi Perk Line</t>
        </is>
      </c>
      <c r="C5862" s="80" t="n">
        <v>46078</v>
      </c>
      <c r="D5862" t="inlineStr">
        <is>
          <t>Perk-TTLi-1</t>
        </is>
      </c>
      <c r="E5862" t="inlineStr">
        <is>
          <t>LOD/TPL11: Axis 1 HW Positive Overtravel</t>
        </is>
      </c>
      <c r="F5862" t="n">
        <v>18</v>
      </c>
      <c r="G5862" t="n">
        <v>10.3206</v>
      </c>
    </row>
    <row r="5863">
      <c r="A5863" t="inlineStr">
        <is>
          <t>Daily_Minor_Stops_2026_09_18.xlsx</t>
        </is>
      </c>
      <c r="B5863" t="inlineStr">
        <is>
          <t>Samridhi Perk Line</t>
        </is>
      </c>
      <c r="C5863" s="80" t="n">
        <v>46078</v>
      </c>
      <c r="D5863" t="inlineStr">
        <is>
          <t>Perk-TTLi-1</t>
        </is>
      </c>
      <c r="E5863" t="inlineStr">
        <is>
          <t>CLO/CT11: Axis1 Position Error</t>
        </is>
      </c>
      <c r="F5863" t="n">
        <v>13</v>
      </c>
      <c r="G5863" t="n">
        <v>11.096</v>
      </c>
    </row>
    <row r="5864">
      <c r="A5864" t="inlineStr">
        <is>
          <t>Daily_Minor_Stops_2026_09_18.xlsx</t>
        </is>
      </c>
      <c r="B5864" t="inlineStr">
        <is>
          <t>Samridhi Perk Line</t>
        </is>
      </c>
      <c r="C5864" s="80" t="n">
        <v>46078</v>
      </c>
      <c r="D5864" t="inlineStr">
        <is>
          <t>Perk-TTLi-2</t>
        </is>
      </c>
      <c r="E5864" t="inlineStr">
        <is>
          <t>LOD/TGR11: Robot-Gripper Sensor Fault</t>
        </is>
      </c>
      <c r="F5864" t="n">
        <v>6</v>
      </c>
      <c r="G5864" t="n">
        <v>3.2369</v>
      </c>
    </row>
    <row r="5865">
      <c r="A5865" t="inlineStr">
        <is>
          <t>Daily_Minor_Stops_2026_09_18.xlsx</t>
        </is>
      </c>
      <c r="B5865" t="inlineStr">
        <is>
          <t>Samridhi Perk Line</t>
        </is>
      </c>
      <c r="C5865" s="80" t="n">
        <v>46078</v>
      </c>
      <c r="D5865" t="inlineStr">
        <is>
          <t>Perk-TTLi-2</t>
        </is>
      </c>
      <c r="E5865" t="inlineStr">
        <is>
          <t>FOR/BP11: Hand Over Of Blank Failed</t>
        </is>
      </c>
      <c r="F5865" t="n">
        <v>10</v>
      </c>
      <c r="G5865" t="n">
        <v>4.74828333333333</v>
      </c>
    </row>
    <row r="5866">
      <c r="A5866" t="inlineStr">
        <is>
          <t>Daily_Minor_Stops_2026_09_18.xlsx</t>
        </is>
      </c>
      <c r="B5866" t="inlineStr">
        <is>
          <t>Samridhi Perk Line</t>
        </is>
      </c>
      <c r="C5866" s="80" t="n">
        <v>46078</v>
      </c>
      <c r="D5866" t="inlineStr">
        <is>
          <t>Perk-TTLi-3</t>
        </is>
      </c>
      <c r="E5866" t="inlineStr">
        <is>
          <t>LOD/TGR11: Robot-Gripper Sensor Fault</t>
        </is>
      </c>
      <c r="F5866" t="n">
        <v>6</v>
      </c>
      <c r="G5866" t="n">
        <v>5.10941666666667</v>
      </c>
    </row>
    <row r="5867">
      <c r="A5867" t="inlineStr">
        <is>
          <t>Daily_Minor_Stops_2026_09_18.xlsx</t>
        </is>
      </c>
      <c r="B5867" t="inlineStr">
        <is>
          <t>Samridhi Perk Line</t>
        </is>
      </c>
      <c r="C5867" s="80" t="n">
        <v>46078</v>
      </c>
      <c r="D5867" t="inlineStr">
        <is>
          <t>Perk-TTLi-3</t>
        </is>
      </c>
      <c r="E5867" t="inlineStr">
        <is>
          <t>LOD/PGR11: Train Reached Estop Distance</t>
        </is>
      </c>
      <c r="F5867" t="n">
        <v>2</v>
      </c>
      <c r="G5867" t="n">
        <v>0.44915</v>
      </c>
    </row>
    <row r="5868">
      <c r="A5868" t="inlineStr">
        <is>
          <t>Daily_Minor_Stops_2026_09_18.xlsx</t>
        </is>
      </c>
      <c r="B5868" t="inlineStr">
        <is>
          <t>Samridhi Perk Line</t>
        </is>
      </c>
      <c r="C5868" s="80" t="n">
        <v>46078</v>
      </c>
      <c r="D5868" t="inlineStr">
        <is>
          <t>Perk-TTLi-4</t>
        </is>
      </c>
      <c r="E5868" t="inlineStr">
        <is>
          <t>LOD/FWV11: Rejects Consecutive</t>
        </is>
      </c>
      <c r="F5868" t="n">
        <v>2</v>
      </c>
      <c r="G5868" t="n">
        <v>0.17815</v>
      </c>
    </row>
    <row r="5869">
      <c r="A5869" t="inlineStr">
        <is>
          <t>Daily_Minor_Stops_2026_09_18.xlsx</t>
        </is>
      </c>
      <c r="B5869" t="inlineStr">
        <is>
          <t>Samridhi Perk Line</t>
        </is>
      </c>
      <c r="C5869" s="80" t="n">
        <v>46078</v>
      </c>
      <c r="D5869" t="inlineStr">
        <is>
          <t>Perk-TTLi-4</t>
        </is>
      </c>
      <c r="E5869" t="inlineStr">
        <is>
          <t>LOD/FWV11: Position Trigger Sensor Fail</t>
        </is>
      </c>
      <c r="F5869" t="n">
        <v>3</v>
      </c>
      <c r="G5869" t="n">
        <v>2.2337</v>
      </c>
    </row>
    <row r="5870">
      <c r="A5870" t="inlineStr">
        <is>
          <t>Daily_Minor_Stops_2026_09_18.xlsx</t>
        </is>
      </c>
      <c r="B5870" t="inlineStr">
        <is>
          <t>Samridhi Perk Line</t>
        </is>
      </c>
      <c r="C5870" s="80" t="n">
        <v>46079</v>
      </c>
      <c r="D5870" t="inlineStr">
        <is>
          <t>Perk-HCM-1</t>
        </is>
      </c>
      <c r="E5870" t="inlineStr">
        <is>
          <t>HXX: Film Is Broken</t>
        </is>
      </c>
      <c r="F5870" t="n">
        <v>18</v>
      </c>
      <c r="G5870" t="n">
        <v>14.81945</v>
      </c>
    </row>
    <row r="5871">
      <c r="A5871" t="inlineStr">
        <is>
          <t>Daily_Minor_Stops_2026_09_18.xlsx</t>
        </is>
      </c>
      <c r="B5871" t="inlineStr">
        <is>
          <t>Samridhi Perk Line</t>
        </is>
      </c>
      <c r="C5871" s="80" t="n">
        <v>46079</v>
      </c>
      <c r="D5871" t="inlineStr">
        <is>
          <t>Perk-HCM-1</t>
        </is>
      </c>
      <c r="E5871" t="inlineStr">
        <is>
          <t>FBX: Jam At Infeed</t>
        </is>
      </c>
      <c r="F5871" t="n">
        <v>46</v>
      </c>
      <c r="G5871" t="n">
        <v>22.3933833333333</v>
      </c>
    </row>
    <row r="5872">
      <c r="A5872" t="inlineStr">
        <is>
          <t>Daily_Minor_Stops_2026_09_18.xlsx</t>
        </is>
      </c>
      <c r="B5872" t="inlineStr">
        <is>
          <t>Samridhi Perk Line</t>
        </is>
      </c>
      <c r="C5872" s="80" t="n">
        <v>46079</v>
      </c>
      <c r="D5872" t="inlineStr">
        <is>
          <t>Perk-HCM-2</t>
        </is>
      </c>
      <c r="E5872" t="inlineStr">
        <is>
          <t>HXX: Film Tracking Control Film</t>
        </is>
      </c>
      <c r="F5872" t="n">
        <v>28</v>
      </c>
      <c r="G5872" t="n">
        <v>11.9401333333333</v>
      </c>
    </row>
    <row r="5873">
      <c r="A5873" t="inlineStr">
        <is>
          <t>Daily_Minor_Stops_2026_09_18.xlsx</t>
        </is>
      </c>
      <c r="B5873" t="inlineStr">
        <is>
          <t>Samridhi Perk Line</t>
        </is>
      </c>
      <c r="C5873" s="80" t="n">
        <v>46079</v>
      </c>
      <c r="D5873" t="inlineStr">
        <is>
          <t>Perk-HCM-2</t>
        </is>
      </c>
      <c r="E5873" t="inlineStr">
        <is>
          <t>FBX: Jam At Infeed</t>
        </is>
      </c>
      <c r="F5873" t="n">
        <v>34</v>
      </c>
      <c r="G5873" t="n">
        <v>17.7583</v>
      </c>
    </row>
    <row r="5874">
      <c r="A5874" t="inlineStr">
        <is>
          <t>Daily_Minor_Stops_2026_09_18.xlsx</t>
        </is>
      </c>
      <c r="B5874" t="inlineStr">
        <is>
          <t>Samridhi Perk Line</t>
        </is>
      </c>
      <c r="C5874" s="80" t="n">
        <v>46079</v>
      </c>
      <c r="D5874" t="inlineStr">
        <is>
          <t>Perk-HCM-3</t>
        </is>
      </c>
      <c r="E5874" t="inlineStr">
        <is>
          <t>HXX: Infeed Rejection Consecutive</t>
        </is>
      </c>
      <c r="F5874" t="n">
        <v>21</v>
      </c>
      <c r="G5874" t="n">
        <v>9.243233333333331</v>
      </c>
    </row>
    <row r="5875">
      <c r="A5875" t="inlineStr">
        <is>
          <t>Daily_Minor_Stops_2026_09_18.xlsx</t>
        </is>
      </c>
      <c r="B5875" t="inlineStr">
        <is>
          <t>Samridhi Perk Line</t>
        </is>
      </c>
      <c r="C5875" s="80" t="n">
        <v>46079</v>
      </c>
      <c r="D5875" t="inlineStr">
        <is>
          <t>Perk-HCM-3</t>
        </is>
      </c>
      <c r="E5875" t="inlineStr">
        <is>
          <t>HXX: Film Is Broken</t>
        </is>
      </c>
      <c r="F5875" t="n">
        <v>19</v>
      </c>
      <c r="G5875" t="n">
        <v>20.6604666666667</v>
      </c>
    </row>
    <row r="5876">
      <c r="A5876" t="inlineStr">
        <is>
          <t>Daily_Minor_Stops_2026_09_18.xlsx</t>
        </is>
      </c>
      <c r="B5876" t="inlineStr">
        <is>
          <t>Samridhi Perk Line</t>
        </is>
      </c>
      <c r="C5876" s="80" t="n">
        <v>46079</v>
      </c>
      <c r="D5876" t="inlineStr">
        <is>
          <t>Perk-HCM-4</t>
        </is>
      </c>
      <c r="E5876" t="inlineStr">
        <is>
          <t>HXX: Film Is Broken</t>
        </is>
      </c>
      <c r="F5876" t="n">
        <v>32</v>
      </c>
      <c r="G5876" t="n">
        <v>26.5515333333333</v>
      </c>
    </row>
    <row r="5877">
      <c r="A5877" t="inlineStr">
        <is>
          <t>Daily_Minor_Stops_2026_09_18.xlsx</t>
        </is>
      </c>
      <c r="B5877" t="inlineStr">
        <is>
          <t>Samridhi Perk Line</t>
        </is>
      </c>
      <c r="C5877" s="80" t="n">
        <v>46079</v>
      </c>
      <c r="D5877" t="inlineStr">
        <is>
          <t>Perk-HCM-4</t>
        </is>
      </c>
      <c r="E5877" t="inlineStr">
        <is>
          <t>FBX: Jam At Infeed</t>
        </is>
      </c>
      <c r="F5877" t="n">
        <v>16</v>
      </c>
      <c r="G5877" t="n">
        <v>5.57206666666667</v>
      </c>
    </row>
    <row r="5878">
      <c r="A5878" t="inlineStr">
        <is>
          <t>Daily_Minor_Stops_2026_09_18.xlsx</t>
        </is>
      </c>
      <c r="B5878" t="inlineStr">
        <is>
          <t>Samridhi Perk Line</t>
        </is>
      </c>
      <c r="C5878" s="80" t="n">
        <v>46079</v>
      </c>
      <c r="D5878" t="inlineStr">
        <is>
          <t>Perk-HLM-1</t>
        </is>
      </c>
      <c r="E5878" t="inlineStr">
        <is>
          <t>Paper Out Of Register</t>
        </is>
      </c>
      <c r="F5878" t="n">
        <v>46</v>
      </c>
      <c r="G5878" t="n">
        <v>84.27665</v>
      </c>
    </row>
    <row r="5879">
      <c r="A5879" t="inlineStr">
        <is>
          <t>Daily_Minor_Stops_2026_09_18.xlsx</t>
        </is>
      </c>
      <c r="B5879" t="inlineStr">
        <is>
          <t>Samridhi Perk Line</t>
        </is>
      </c>
      <c r="C5879" s="80" t="n">
        <v>46079</v>
      </c>
      <c r="D5879" t="inlineStr">
        <is>
          <t>Perk-HLM-1</t>
        </is>
      </c>
      <c r="E5879" t="inlineStr">
        <is>
          <t>OverHeight Product Detected</t>
        </is>
      </c>
      <c r="F5879" t="n">
        <v>130</v>
      </c>
      <c r="G5879" t="n">
        <v>83.1919666666667</v>
      </c>
    </row>
    <row r="5880">
      <c r="A5880" t="inlineStr">
        <is>
          <t>Daily_Minor_Stops_2026_09_18.xlsx</t>
        </is>
      </c>
      <c r="B5880" t="inlineStr">
        <is>
          <t>Samridhi Perk Line</t>
        </is>
      </c>
      <c r="C5880" s="80" t="n">
        <v>46079</v>
      </c>
      <c r="D5880" t="inlineStr">
        <is>
          <t>Perk-HLM-2</t>
        </is>
      </c>
      <c r="E5880" t="inlineStr">
        <is>
          <t>Product jam detected at flow wrapper infeed</t>
        </is>
      </c>
      <c r="F5880" t="n">
        <v>67</v>
      </c>
      <c r="G5880" t="n">
        <v>41.41375</v>
      </c>
    </row>
    <row r="5881">
      <c r="A5881" t="inlineStr">
        <is>
          <t>Daily_Minor_Stops_2026_09_18.xlsx</t>
        </is>
      </c>
      <c r="B5881" t="inlineStr">
        <is>
          <t>Samridhi Perk Line</t>
        </is>
      </c>
      <c r="C5881" s="80" t="n">
        <v>46079</v>
      </c>
      <c r="D5881" t="inlineStr">
        <is>
          <t>Perk-HLM-2</t>
        </is>
      </c>
      <c r="E5881" t="inlineStr">
        <is>
          <t>OverHeight Product Detected</t>
        </is>
      </c>
      <c r="F5881" t="n">
        <v>113</v>
      </c>
      <c r="G5881" t="n">
        <v>84.9251666666667</v>
      </c>
    </row>
    <row r="5882">
      <c r="A5882" t="inlineStr">
        <is>
          <t>Daily_Minor_Stops_2026_09_18.xlsx</t>
        </is>
      </c>
      <c r="B5882" t="inlineStr">
        <is>
          <t>Samridhi Perk Line</t>
        </is>
      </c>
      <c r="C5882" s="80" t="n">
        <v>46079</v>
      </c>
      <c r="D5882" t="inlineStr">
        <is>
          <t>Perk-TTLi-1</t>
        </is>
      </c>
      <c r="E5882" t="inlineStr">
        <is>
          <t>LOD/TPL11: Axis 1 HW Positive Overtravel</t>
        </is>
      </c>
      <c r="F5882" t="n">
        <v>18</v>
      </c>
      <c r="G5882" t="n">
        <v>70.9548666666667</v>
      </c>
    </row>
    <row r="5883">
      <c r="A5883" t="inlineStr">
        <is>
          <t>Daily_Minor_Stops_2026_09_18.xlsx</t>
        </is>
      </c>
      <c r="B5883" t="inlineStr">
        <is>
          <t>Samridhi Perk Line</t>
        </is>
      </c>
      <c r="C5883" s="80" t="n">
        <v>46079</v>
      </c>
      <c r="D5883" t="inlineStr">
        <is>
          <t>Perk-TTLi-1</t>
        </is>
      </c>
      <c r="E5883" t="inlineStr">
        <is>
          <t>FOR/BP11: Hand Over Of Blank Failed</t>
        </is>
      </c>
      <c r="F5883" t="n">
        <v>9</v>
      </c>
      <c r="G5883" t="n">
        <v>14.1414</v>
      </c>
    </row>
    <row r="5884">
      <c r="A5884" t="inlineStr">
        <is>
          <t>Daily_Minor_Stops_2026_09_18.xlsx</t>
        </is>
      </c>
      <c r="B5884" t="inlineStr">
        <is>
          <t>Samridhi Perk Line</t>
        </is>
      </c>
      <c r="C5884" s="80" t="n">
        <v>46079</v>
      </c>
      <c r="D5884" t="inlineStr">
        <is>
          <t>Perk-TTLi-2</t>
        </is>
      </c>
      <c r="E5884" t="inlineStr">
        <is>
          <t>FOR/BP11: Hand Over Of Blank Failed</t>
        </is>
      </c>
      <c r="F5884" t="n">
        <v>10</v>
      </c>
      <c r="G5884" t="n">
        <v>12.3975166666667</v>
      </c>
    </row>
    <row r="5885">
      <c r="A5885" t="inlineStr">
        <is>
          <t>Daily_Minor_Stops_2026_09_18.xlsx</t>
        </is>
      </c>
      <c r="B5885" t="inlineStr">
        <is>
          <t>Samridhi Perk Line</t>
        </is>
      </c>
      <c r="C5885" s="80" t="n">
        <v>46079</v>
      </c>
      <c r="D5885" t="inlineStr">
        <is>
          <t>Perk-TTLi-2</t>
        </is>
      </c>
      <c r="E5885" t="inlineStr">
        <is>
          <t>CLO/CT11: Axis1 Position Error</t>
        </is>
      </c>
      <c r="F5885" t="n">
        <v>22</v>
      </c>
      <c r="G5885" t="n">
        <v>57.1382666666667</v>
      </c>
    </row>
    <row r="5886">
      <c r="A5886" t="inlineStr">
        <is>
          <t>Daily_Minor_Stops_2026_09_18.xlsx</t>
        </is>
      </c>
      <c r="B5886" t="inlineStr">
        <is>
          <t>Samridhi Perk Line</t>
        </is>
      </c>
      <c r="C5886" s="80" t="n">
        <v>46079</v>
      </c>
      <c r="D5886" t="inlineStr">
        <is>
          <t>Perk-TTLi-3</t>
        </is>
      </c>
      <c r="E5886" t="inlineStr">
        <is>
          <t>LOD/TGR11: Robot-Gripper Sensor Fault</t>
        </is>
      </c>
      <c r="F5886" t="n">
        <v>12</v>
      </c>
      <c r="G5886" t="n">
        <v>5.01226666666667</v>
      </c>
    </row>
    <row r="5887">
      <c r="A5887" t="inlineStr">
        <is>
          <t>Daily_Minor_Stops_2026_09_18.xlsx</t>
        </is>
      </c>
      <c r="B5887" t="inlineStr">
        <is>
          <t>Samridhi Perk Line</t>
        </is>
      </c>
      <c r="C5887" s="80" t="n">
        <v>46079</v>
      </c>
      <c r="D5887" t="inlineStr">
        <is>
          <t>Perk-TTLi-3</t>
        </is>
      </c>
      <c r="E5887" t="inlineStr">
        <is>
          <t>FOR/FT11: Hand Over Failure Of Tray</t>
        </is>
      </c>
      <c r="F5887" t="n">
        <v>4</v>
      </c>
      <c r="G5887" t="n">
        <v>2.58873333333333</v>
      </c>
    </row>
    <row r="5888">
      <c r="A5888" t="inlineStr">
        <is>
          <t>Daily_Minor_Stops_2026_09_18.xlsx</t>
        </is>
      </c>
      <c r="B5888" t="inlineStr">
        <is>
          <t>Samridhi Perk Line</t>
        </is>
      </c>
      <c r="C5888" s="80" t="n">
        <v>46079</v>
      </c>
      <c r="D5888" t="inlineStr">
        <is>
          <t>Perk-TTLi-4</t>
        </is>
      </c>
      <c r="E5888" t="inlineStr">
        <is>
          <t>LOD/SAF: Safety Circuit Not Ready</t>
        </is>
      </c>
      <c r="F5888" t="n">
        <v>2</v>
      </c>
      <c r="G5888" t="n">
        <v>0.110866666666667</v>
      </c>
    </row>
    <row r="5889">
      <c r="A5889" t="inlineStr">
        <is>
          <t>Daily_Minor_Stops_2026_09_18.xlsx</t>
        </is>
      </c>
      <c r="B5889" t="inlineStr">
        <is>
          <t>Samridhi Perk Line</t>
        </is>
      </c>
      <c r="C5889" s="80" t="n">
        <v>46079</v>
      </c>
      <c r="D5889" t="inlineStr">
        <is>
          <t>Perk-TTLi-4</t>
        </is>
      </c>
      <c r="E5889" t="inlineStr">
        <is>
          <t>LOD/EM: Emergency Stop HMI 11</t>
        </is>
      </c>
      <c r="F5889" t="n">
        <v>3</v>
      </c>
      <c r="G5889" t="n">
        <v>3.37763333333333</v>
      </c>
    </row>
    <row r="5890">
      <c r="A5890" t="inlineStr">
        <is>
          <t>Daily_Minor_Stops_2026_09_18.xlsx</t>
        </is>
      </c>
      <c r="B5890" t="inlineStr">
        <is>
          <t>Samridhi Perk Line</t>
        </is>
      </c>
      <c r="C5890" s="80" t="n">
        <v>46080</v>
      </c>
      <c r="D5890" t="inlineStr">
        <is>
          <t>Perk-HCM-1</t>
        </is>
      </c>
      <c r="E5890" t="inlineStr">
        <is>
          <t>HXX: Infeed Rejection Consecutive</t>
        </is>
      </c>
      <c r="F5890" t="n">
        <v>6</v>
      </c>
      <c r="G5890" t="n">
        <v>1.20845</v>
      </c>
    </row>
    <row r="5891">
      <c r="A5891" t="inlineStr">
        <is>
          <t>Daily_Minor_Stops_2026_09_18.xlsx</t>
        </is>
      </c>
      <c r="B5891" t="inlineStr">
        <is>
          <t>Samridhi Perk Line</t>
        </is>
      </c>
      <c r="C5891" s="80" t="n">
        <v>46080</v>
      </c>
      <c r="D5891" t="inlineStr">
        <is>
          <t>Perk-HCM-1</t>
        </is>
      </c>
      <c r="E5891" t="inlineStr">
        <is>
          <t>FBX: Jam At Infeed</t>
        </is>
      </c>
      <c r="F5891" t="n">
        <v>13</v>
      </c>
      <c r="G5891" t="n">
        <v>5.48303333333333</v>
      </c>
    </row>
    <row r="5892">
      <c r="A5892" t="inlineStr">
        <is>
          <t>Daily_Minor_Stops_2026_09_18.xlsx</t>
        </is>
      </c>
      <c r="B5892" t="inlineStr">
        <is>
          <t>Samridhi Perk Line</t>
        </is>
      </c>
      <c r="C5892" s="80" t="n">
        <v>46080</v>
      </c>
      <c r="D5892" t="inlineStr">
        <is>
          <t>Perk-HCM-2</t>
        </is>
      </c>
      <c r="E5892" t="inlineStr">
        <is>
          <t>HXX: Film Tracking Control Film</t>
        </is>
      </c>
      <c r="F5892" t="n">
        <v>21</v>
      </c>
      <c r="G5892" t="n">
        <v>6.10111666666667</v>
      </c>
    </row>
    <row r="5893">
      <c r="A5893" t="inlineStr">
        <is>
          <t>Daily_Minor_Stops_2026_09_18.xlsx</t>
        </is>
      </c>
      <c r="B5893" t="inlineStr">
        <is>
          <t>Samridhi Perk Line</t>
        </is>
      </c>
      <c r="C5893" s="80" t="n">
        <v>46080</v>
      </c>
      <c r="D5893" t="inlineStr">
        <is>
          <t>Perk-HCM-2</t>
        </is>
      </c>
      <c r="E5893" t="inlineStr">
        <is>
          <t>HXX: Film Is Broken</t>
        </is>
      </c>
      <c r="F5893" t="n">
        <v>4</v>
      </c>
      <c r="G5893" t="n">
        <v>1.27581666666667</v>
      </c>
    </row>
    <row r="5894">
      <c r="A5894" t="inlineStr">
        <is>
          <t>Daily_Minor_Stops_2026_09_18.xlsx</t>
        </is>
      </c>
      <c r="B5894" t="inlineStr">
        <is>
          <t>Samridhi Perk Line</t>
        </is>
      </c>
      <c r="C5894" s="80" t="n">
        <v>46080</v>
      </c>
      <c r="D5894" t="inlineStr">
        <is>
          <t>Perk-HCM-3</t>
        </is>
      </c>
      <c r="E5894" t="inlineStr">
        <is>
          <t>HXX: Data Printer Not Ready</t>
        </is>
      </c>
      <c r="F5894" t="n">
        <v>4</v>
      </c>
      <c r="G5894" t="n">
        <v>3.15418333333333</v>
      </c>
    </row>
    <row r="5895">
      <c r="A5895" t="inlineStr">
        <is>
          <t>Daily_Minor_Stops_2026_09_18.xlsx</t>
        </is>
      </c>
      <c r="B5895" t="inlineStr">
        <is>
          <t>Samridhi Perk Line</t>
        </is>
      </c>
      <c r="C5895" s="80" t="n">
        <v>46080</v>
      </c>
      <c r="D5895" t="inlineStr">
        <is>
          <t>Perk-HCM-3</t>
        </is>
      </c>
      <c r="E5895" t="inlineStr">
        <is>
          <t>FBX: Overflow At Infeed</t>
        </is>
      </c>
      <c r="F5895" t="n">
        <v>6</v>
      </c>
      <c r="G5895" t="n">
        <v>5.78715</v>
      </c>
    </row>
    <row r="5896">
      <c r="A5896" t="inlineStr">
        <is>
          <t>Daily_Minor_Stops_2026_09_18.xlsx</t>
        </is>
      </c>
      <c r="B5896" t="inlineStr">
        <is>
          <t>Samridhi Perk Line</t>
        </is>
      </c>
      <c r="C5896" s="80" t="n">
        <v>46080</v>
      </c>
      <c r="D5896" t="inlineStr">
        <is>
          <t>Perk-HCM-4</t>
        </is>
      </c>
      <c r="E5896" t="inlineStr">
        <is>
          <t>HXX: Infeed Rejection Consecutive</t>
        </is>
      </c>
      <c r="F5896" t="n">
        <v>5</v>
      </c>
      <c r="G5896" t="n">
        <v>2.32618333333333</v>
      </c>
    </row>
    <row r="5897">
      <c r="A5897" t="inlineStr">
        <is>
          <t>Daily_Minor_Stops_2026_09_18.xlsx</t>
        </is>
      </c>
      <c r="B5897" t="inlineStr">
        <is>
          <t>Samridhi Perk Line</t>
        </is>
      </c>
      <c r="C5897" s="80" t="n">
        <v>46080</v>
      </c>
      <c r="D5897" t="inlineStr">
        <is>
          <t>Perk-HCM-4</t>
        </is>
      </c>
      <c r="E5897" t="inlineStr">
        <is>
          <t>Cover Machine Discharge Open</t>
        </is>
      </c>
      <c r="F5897" t="n">
        <v>4</v>
      </c>
      <c r="G5897" t="n">
        <v>1168.54315</v>
      </c>
    </row>
    <row r="5898">
      <c r="A5898" t="inlineStr">
        <is>
          <t>Daily_Minor_Stops_2026_09_18.xlsx</t>
        </is>
      </c>
      <c r="B5898" t="inlineStr">
        <is>
          <t>Samridhi Perk Line</t>
        </is>
      </c>
      <c r="C5898" s="80" t="n">
        <v>46080</v>
      </c>
      <c r="D5898" t="inlineStr">
        <is>
          <t>Perk-HLM-1</t>
        </is>
      </c>
      <c r="E5898" t="inlineStr">
        <is>
          <t>Wrapper main guard open FW-01</t>
        </is>
      </c>
      <c r="F5898" t="n">
        <v>6</v>
      </c>
      <c r="G5898" t="n">
        <v>6.59963333333333</v>
      </c>
    </row>
    <row r="5899">
      <c r="A5899" t="inlineStr">
        <is>
          <t>Daily_Minor_Stops_2026_09_18.xlsx</t>
        </is>
      </c>
      <c r="B5899" t="inlineStr">
        <is>
          <t>Samridhi Perk Line</t>
        </is>
      </c>
      <c r="C5899" s="80" t="n">
        <v>46080</v>
      </c>
      <c r="D5899" t="inlineStr">
        <is>
          <t>Perk-HLM-1</t>
        </is>
      </c>
      <c r="E5899" t="inlineStr">
        <is>
          <t>OverHeight Product Detected</t>
        </is>
      </c>
      <c r="F5899" t="n">
        <v>12</v>
      </c>
      <c r="G5899" t="n">
        <v>12.1221166666667</v>
      </c>
    </row>
    <row r="5900">
      <c r="A5900" t="inlineStr">
        <is>
          <t>Daily_Minor_Stops_2026_09_18.xlsx</t>
        </is>
      </c>
      <c r="B5900" t="inlineStr">
        <is>
          <t>Samridhi Perk Line</t>
        </is>
      </c>
      <c r="C5900" s="80" t="n">
        <v>46080</v>
      </c>
      <c r="D5900" t="inlineStr">
        <is>
          <t>Perk-HLM-2</t>
        </is>
      </c>
      <c r="E5900" t="inlineStr">
        <is>
          <t>Product jam detected at flow wrapper infeed</t>
        </is>
      </c>
      <c r="F5900" t="n">
        <v>17</v>
      </c>
      <c r="G5900" t="n">
        <v>9.305350000000001</v>
      </c>
    </row>
    <row r="5901">
      <c r="A5901" t="inlineStr">
        <is>
          <t>Daily_Minor_Stops_2026_09_18.xlsx</t>
        </is>
      </c>
      <c r="B5901" t="inlineStr">
        <is>
          <t>Samridhi Perk Line</t>
        </is>
      </c>
      <c r="C5901" s="80" t="n">
        <v>46080</v>
      </c>
      <c r="D5901" t="inlineStr">
        <is>
          <t>Perk-HLM-2</t>
        </is>
      </c>
      <c r="E5901" t="inlineStr">
        <is>
          <t>OverHeight Product Detected</t>
        </is>
      </c>
      <c r="F5901" t="n">
        <v>11</v>
      </c>
      <c r="G5901" t="n">
        <v>6.71578333333333</v>
      </c>
    </row>
    <row r="5902">
      <c r="A5902" t="inlineStr">
        <is>
          <t>Daily_Minor_Stops_2026_09_18.xlsx</t>
        </is>
      </c>
      <c r="B5902" t="inlineStr">
        <is>
          <t>Samridhi Perk Line</t>
        </is>
      </c>
      <c r="C5902" s="80" t="n">
        <v>46080</v>
      </c>
      <c r="D5902" t="inlineStr">
        <is>
          <t>Perk-TTLi-1</t>
        </is>
      </c>
      <c r="E5902" t="inlineStr">
        <is>
          <t>LOD/TPL11: Axis 1 HW Positive Overtravel</t>
        </is>
      </c>
      <c r="F5902" t="n">
        <v>2</v>
      </c>
      <c r="G5902" t="n">
        <v>244.436266666667</v>
      </c>
    </row>
    <row r="5903">
      <c r="A5903" t="inlineStr">
        <is>
          <t>Daily_Minor_Stops_2026_09_18.xlsx</t>
        </is>
      </c>
      <c r="B5903" t="inlineStr">
        <is>
          <t>Samridhi Perk Line</t>
        </is>
      </c>
      <c r="C5903" s="80" t="n">
        <v>46080</v>
      </c>
      <c r="D5903" t="inlineStr">
        <is>
          <t>Perk-TTLi-1</t>
        </is>
      </c>
      <c r="E5903" t="inlineStr">
        <is>
          <t>LOD/FWV11: Position Trigger Sensor Fail</t>
        </is>
      </c>
      <c r="F5903" t="n">
        <v>2</v>
      </c>
      <c r="G5903" t="n">
        <v>0.87275</v>
      </c>
    </row>
    <row r="5904">
      <c r="A5904" t="inlineStr">
        <is>
          <t>Daily_Minor_Stops_2026_09_18.xlsx</t>
        </is>
      </c>
      <c r="B5904" t="inlineStr">
        <is>
          <t>Samridhi Perk Line</t>
        </is>
      </c>
      <c r="C5904" s="80" t="n">
        <v>46080</v>
      </c>
      <c r="D5904" t="inlineStr">
        <is>
          <t>Perk-TTLi-3</t>
        </is>
      </c>
      <c r="E5904" t="inlineStr">
        <is>
          <t>LOD/TGR11: Robot-Gripper Sensor Fault</t>
        </is>
      </c>
      <c r="F5904" t="n">
        <v>3</v>
      </c>
      <c r="G5904" t="n">
        <v>1.45631666666667</v>
      </c>
    </row>
    <row r="5905">
      <c r="A5905" t="inlineStr">
        <is>
          <t>Daily_Minor_Stops_2026_09_18.xlsx</t>
        </is>
      </c>
      <c r="B5905" t="inlineStr">
        <is>
          <t>Samridhi Perk Line</t>
        </is>
      </c>
      <c r="C5905" s="80" t="n">
        <v>46080</v>
      </c>
      <c r="D5905" t="inlineStr">
        <is>
          <t>Perk-TTLi-3</t>
        </is>
      </c>
      <c r="E5905" t="inlineStr">
        <is>
          <t>FOR/BP11: Hand Over Of Blank Failed</t>
        </is>
      </c>
      <c r="F5905" t="n">
        <v>1</v>
      </c>
      <c r="G5905" t="n">
        <v>0.906533333333333</v>
      </c>
    </row>
    <row r="5906">
      <c r="A5906" t="inlineStr">
        <is>
          <t>Daily_Minor_Stops_2026_09_18.xlsx</t>
        </is>
      </c>
      <c r="B5906" t="inlineStr">
        <is>
          <t>Samridhi Perk Line</t>
        </is>
      </c>
      <c r="C5906" s="80" t="n">
        <v>46081</v>
      </c>
      <c r="D5906" t="inlineStr">
        <is>
          <t>Perk-HCM-1</t>
        </is>
      </c>
      <c r="E5906" t="inlineStr">
        <is>
          <t>Cover Folding Box Open</t>
        </is>
      </c>
      <c r="F5906" t="n">
        <v>1</v>
      </c>
      <c r="G5906" t="n">
        <v>1440</v>
      </c>
    </row>
    <row r="5907">
      <c r="A5907" t="inlineStr">
        <is>
          <t>Daily_Minor_Stops_2026_09_18.xlsx</t>
        </is>
      </c>
      <c r="B5907" t="inlineStr">
        <is>
          <t>Samridhi Perk Line</t>
        </is>
      </c>
      <c r="C5907" s="80" t="n">
        <v>46081</v>
      </c>
      <c r="D5907" t="inlineStr">
        <is>
          <t>Perk-HCM-2</t>
        </is>
      </c>
      <c r="E5907" t="inlineStr">
        <is>
          <t>Cover Folding Box Open</t>
        </is>
      </c>
      <c r="F5907" t="n">
        <v>1</v>
      </c>
      <c r="G5907" t="n">
        <v>1440</v>
      </c>
    </row>
    <row r="5908">
      <c r="A5908" t="inlineStr">
        <is>
          <t>Daily_Minor_Stops_2026_09_18.xlsx</t>
        </is>
      </c>
      <c r="B5908" t="inlineStr">
        <is>
          <t>Samridhi Perk Line</t>
        </is>
      </c>
      <c r="C5908" s="80" t="n">
        <v>46081</v>
      </c>
      <c r="D5908" t="inlineStr">
        <is>
          <t>Perk-HCM-4</t>
        </is>
      </c>
      <c r="E5908" t="inlineStr">
        <is>
          <t>Cover Machine Discharge Open</t>
        </is>
      </c>
      <c r="F5908" t="n">
        <v>1</v>
      </c>
      <c r="G5908" t="n">
        <v>770.704266666667</v>
      </c>
    </row>
    <row r="5909">
      <c r="A5909" t="inlineStr">
        <is>
          <t>Daily_Minor_Stops_2026_09_18.xlsx</t>
        </is>
      </c>
      <c r="B5909" t="inlineStr">
        <is>
          <t>Samridhi Perk Line</t>
        </is>
      </c>
      <c r="C5909" s="80" t="n">
        <v>46082</v>
      </c>
      <c r="D5909" t="inlineStr">
        <is>
          <t>Perk-HCM-1</t>
        </is>
      </c>
      <c r="E5909" t="inlineStr">
        <is>
          <t>Cover Folding Box Open</t>
        </is>
      </c>
      <c r="F5909" t="n">
        <v>1</v>
      </c>
      <c r="G5909" t="n">
        <v>1440</v>
      </c>
    </row>
    <row r="5910">
      <c r="A5910" t="inlineStr">
        <is>
          <t>Daily_Minor_Stops_2026_09_18.xlsx</t>
        </is>
      </c>
      <c r="B5910" t="inlineStr">
        <is>
          <t>Samridhi Perk Line</t>
        </is>
      </c>
      <c r="C5910" s="80" t="n">
        <v>46082</v>
      </c>
      <c r="D5910" t="inlineStr">
        <is>
          <t>Perk-HCM-2</t>
        </is>
      </c>
      <c r="E5910" t="inlineStr">
        <is>
          <t>Cover Folding Box Open</t>
        </is>
      </c>
      <c r="F5910" t="n">
        <v>1</v>
      </c>
      <c r="G5910" t="n">
        <v>1440</v>
      </c>
    </row>
    <row r="5911">
      <c r="A5911" t="inlineStr">
        <is>
          <t>Daily_Minor_Stops_2026_09_18.xlsx</t>
        </is>
      </c>
      <c r="B5911" t="inlineStr">
        <is>
          <t>Samridhi Perk Line</t>
        </is>
      </c>
      <c r="C5911" s="80" t="n">
        <v>46083</v>
      </c>
      <c r="D5911" t="inlineStr">
        <is>
          <t>Perk-HCM-1</t>
        </is>
      </c>
      <c r="E5911" t="inlineStr">
        <is>
          <t>Cover Folding Box Open</t>
        </is>
      </c>
      <c r="F5911" t="n">
        <v>1</v>
      </c>
      <c r="G5911" t="n">
        <v>1342.15923333333</v>
      </c>
    </row>
    <row r="5912">
      <c r="A5912" t="inlineStr">
        <is>
          <t>Daily_Minor_Stops_2026_09_18.xlsx</t>
        </is>
      </c>
      <c r="B5912" t="inlineStr">
        <is>
          <t>Samridhi Perk Line</t>
        </is>
      </c>
      <c r="C5912" s="80" t="n">
        <v>46083</v>
      </c>
      <c r="D5912" t="inlineStr">
        <is>
          <t>Perk-HCM-2</t>
        </is>
      </c>
      <c r="E5912" t="inlineStr">
        <is>
          <t>Cover Folding Box Open</t>
        </is>
      </c>
      <c r="F5912" t="n">
        <v>1</v>
      </c>
      <c r="G5912" t="n">
        <v>1363.70673333333</v>
      </c>
    </row>
    <row r="5913">
      <c r="A5913" t="inlineStr">
        <is>
          <t>Daily_Minor_Stops_2026_09_18.xlsx</t>
        </is>
      </c>
      <c r="B5913" t="inlineStr">
        <is>
          <t>Samridhi Perk Line</t>
        </is>
      </c>
      <c r="C5913" s="80" t="n">
        <v>46083</v>
      </c>
      <c r="D5913" t="inlineStr">
        <is>
          <t>Perk-TTLi-1</t>
        </is>
      </c>
      <c r="E5913" t="inlineStr">
        <is>
          <t>LOD/TPL11: Axis 1 HW Positive Overtravel</t>
        </is>
      </c>
      <c r="F5913" t="n">
        <v>1</v>
      </c>
      <c r="G5913" t="n">
        <v>5.92445</v>
      </c>
    </row>
    <row r="5914">
      <c r="A5914" t="inlineStr">
        <is>
          <t>Daily_Minor_Stops_2026_09_18.xlsx</t>
        </is>
      </c>
      <c r="B5914" t="inlineStr">
        <is>
          <t>Samridhi Perk Line</t>
        </is>
      </c>
      <c r="C5914" s="80" t="n">
        <v>46083</v>
      </c>
      <c r="D5914" t="inlineStr">
        <is>
          <t>Perk-TTLi-1</t>
        </is>
      </c>
      <c r="E5914" t="inlineStr">
        <is>
          <t>FOR/BP11: Hand Over Of Blank Failed</t>
        </is>
      </c>
      <c r="F5914" t="n">
        <v>1</v>
      </c>
      <c r="G5914" t="n">
        <v>0.8793</v>
      </c>
    </row>
    <row r="5915">
      <c r="A5915" t="inlineStr">
        <is>
          <t>Daily_Minor_Stops_2026_09_18.xlsx</t>
        </is>
      </c>
      <c r="B5915" t="inlineStr">
        <is>
          <t>Samridhi Perk Line</t>
        </is>
      </c>
      <c r="C5915" s="80" t="n">
        <v>46083</v>
      </c>
      <c r="D5915" t="inlineStr">
        <is>
          <t>Perk-TTLi-3</t>
        </is>
      </c>
      <c r="E5915" t="inlineStr">
        <is>
          <t>FOR/FT11: Hand Over Failure Of Tray</t>
        </is>
      </c>
      <c r="F5915" t="n">
        <v>2</v>
      </c>
      <c r="G5915" t="n">
        <v>5.44243333333333</v>
      </c>
    </row>
    <row r="5916">
      <c r="A5916" t="inlineStr">
        <is>
          <t>Daily_Minor_Stops_2026_09_18.xlsx</t>
        </is>
      </c>
      <c r="B5916" t="inlineStr">
        <is>
          <t>Samridhi Perk Line</t>
        </is>
      </c>
      <c r="C5916" s="80" t="n">
        <v>46083</v>
      </c>
      <c r="D5916" t="inlineStr">
        <is>
          <t>Perk-TTLi-3</t>
        </is>
      </c>
      <c r="E5916" t="inlineStr">
        <is>
          <t>FOR/BP11: Hand Over Of Blank Failed</t>
        </is>
      </c>
      <c r="F5916" t="n">
        <v>1</v>
      </c>
      <c r="G5916" t="n">
        <v>0.398683333333333</v>
      </c>
    </row>
    <row r="5917">
      <c r="A5917" t="inlineStr">
        <is>
          <t>Daily_Minor_Stops_2026_09_18.xlsx</t>
        </is>
      </c>
      <c r="B5917" t="inlineStr">
        <is>
          <t>Samridhi Perk Line</t>
        </is>
      </c>
      <c r="C5917" s="80" t="n">
        <v>46084</v>
      </c>
      <c r="D5917" t="inlineStr">
        <is>
          <t>Perk-HCM-1</t>
        </is>
      </c>
      <c r="E5917" t="inlineStr">
        <is>
          <t>HXX: Infeed Rejection Consecutive</t>
        </is>
      </c>
      <c r="F5917" t="n">
        <v>18</v>
      </c>
      <c r="G5917" t="n">
        <v>9.36698333333333</v>
      </c>
    </row>
    <row r="5918">
      <c r="A5918" t="inlineStr">
        <is>
          <t>Daily_Minor_Stops_2026_09_18.xlsx</t>
        </is>
      </c>
      <c r="B5918" t="inlineStr">
        <is>
          <t>Samridhi Perk Line</t>
        </is>
      </c>
      <c r="C5918" s="80" t="n">
        <v>46084</v>
      </c>
      <c r="D5918" t="inlineStr">
        <is>
          <t>Perk-HCM-1</t>
        </is>
      </c>
      <c r="E5918" t="inlineStr">
        <is>
          <t>FBX: Jam At Infeed</t>
        </is>
      </c>
      <c r="F5918" t="n">
        <v>46</v>
      </c>
      <c r="G5918" t="n">
        <v>24.0282333333333</v>
      </c>
    </row>
    <row r="5919">
      <c r="A5919" t="inlineStr">
        <is>
          <t>Daily_Minor_Stops_2026_09_18.xlsx</t>
        </is>
      </c>
      <c r="B5919" t="inlineStr">
        <is>
          <t>Samridhi Perk Line</t>
        </is>
      </c>
      <c r="C5919" s="80" t="n">
        <v>46084</v>
      </c>
      <c r="D5919" t="inlineStr">
        <is>
          <t>Perk-HCM-2</t>
        </is>
      </c>
      <c r="E5919" t="inlineStr">
        <is>
          <t>HXX: Infeed Rejection Consecutive</t>
        </is>
      </c>
      <c r="F5919" t="n">
        <v>21</v>
      </c>
      <c r="G5919" t="n">
        <v>119.183966666667</v>
      </c>
    </row>
    <row r="5920">
      <c r="A5920" t="inlineStr">
        <is>
          <t>Daily_Minor_Stops_2026_09_18.xlsx</t>
        </is>
      </c>
      <c r="B5920" t="inlineStr">
        <is>
          <t>Samridhi Perk Line</t>
        </is>
      </c>
      <c r="C5920" s="80" t="n">
        <v>46084</v>
      </c>
      <c r="D5920" t="inlineStr">
        <is>
          <t>Perk-HCM-2</t>
        </is>
      </c>
      <c r="E5920" t="inlineStr">
        <is>
          <t>HXX: Film Tracking Control Film</t>
        </is>
      </c>
      <c r="F5920" t="n">
        <v>21</v>
      </c>
      <c r="G5920" t="n">
        <v>8.35675</v>
      </c>
    </row>
    <row r="5921">
      <c r="A5921" t="inlineStr">
        <is>
          <t>Daily_Minor_Stops_2026_09_18.xlsx</t>
        </is>
      </c>
      <c r="B5921" t="inlineStr">
        <is>
          <t>Samridhi Perk Line</t>
        </is>
      </c>
      <c r="C5921" s="80" t="n">
        <v>46084</v>
      </c>
      <c r="D5921" t="inlineStr">
        <is>
          <t>Perk-HCM-3</t>
        </is>
      </c>
      <c r="E5921" t="inlineStr">
        <is>
          <t>HXX: Infeed Rejection Consecutive</t>
        </is>
      </c>
      <c r="F5921" t="n">
        <v>58</v>
      </c>
      <c r="G5921" t="n">
        <v>83.18548333333329</v>
      </c>
    </row>
    <row r="5922">
      <c r="A5922" t="inlineStr">
        <is>
          <t>Daily_Minor_Stops_2026_09_18.xlsx</t>
        </is>
      </c>
      <c r="B5922" t="inlineStr">
        <is>
          <t>Samridhi Perk Line</t>
        </is>
      </c>
      <c r="C5922" s="80" t="n">
        <v>46084</v>
      </c>
      <c r="D5922" t="inlineStr">
        <is>
          <t>Perk-HCM-3</t>
        </is>
      </c>
      <c r="E5922" t="inlineStr">
        <is>
          <t>FBX: Overflow At Infeed</t>
        </is>
      </c>
      <c r="F5922" t="n">
        <v>44</v>
      </c>
      <c r="G5922" t="n">
        <v>48.2836166666667</v>
      </c>
    </row>
    <row r="5923">
      <c r="A5923" t="inlineStr">
        <is>
          <t>Daily_Minor_Stops_2026_09_18.xlsx</t>
        </is>
      </c>
      <c r="B5923" t="inlineStr">
        <is>
          <t>Samridhi Perk Line</t>
        </is>
      </c>
      <c r="C5923" s="80" t="n">
        <v>46084</v>
      </c>
      <c r="D5923" t="inlineStr">
        <is>
          <t>Perk-HCM-4</t>
        </is>
      </c>
      <c r="E5923" t="inlineStr">
        <is>
          <t>HXX: Film Is Broken</t>
        </is>
      </c>
      <c r="F5923" t="n">
        <v>12</v>
      </c>
      <c r="G5923" t="n">
        <v>11.59575</v>
      </c>
    </row>
    <row r="5924">
      <c r="A5924" t="inlineStr">
        <is>
          <t>Daily_Minor_Stops_2026_09_18.xlsx</t>
        </is>
      </c>
      <c r="B5924" t="inlineStr">
        <is>
          <t>Samridhi Perk Line</t>
        </is>
      </c>
      <c r="C5924" s="80" t="n">
        <v>46084</v>
      </c>
      <c r="D5924" t="inlineStr">
        <is>
          <t>Perk-HCM-4</t>
        </is>
      </c>
      <c r="E5924" t="inlineStr">
        <is>
          <t>FBX: Jam At Infeed</t>
        </is>
      </c>
      <c r="F5924" t="n">
        <v>46</v>
      </c>
      <c r="G5924" t="n">
        <v>48.9599</v>
      </c>
    </row>
    <row r="5925">
      <c r="A5925" t="inlineStr">
        <is>
          <t>Daily_Minor_Stops_2026_09_18.xlsx</t>
        </is>
      </c>
      <c r="B5925" t="inlineStr">
        <is>
          <t>Samridhi Perk Line</t>
        </is>
      </c>
      <c r="C5925" s="80" t="n">
        <v>46084</v>
      </c>
      <c r="D5925" t="inlineStr">
        <is>
          <t>Perk-HLM-1</t>
        </is>
      </c>
      <c r="E5925" t="inlineStr">
        <is>
          <t>Wrapper End Crimp Jam</t>
        </is>
      </c>
      <c r="F5925" t="n">
        <v>40</v>
      </c>
      <c r="G5925" t="n">
        <v>24.2876166666667</v>
      </c>
    </row>
    <row r="5926">
      <c r="A5926" t="inlineStr">
        <is>
          <t>Daily_Minor_Stops_2026_09_18.xlsx</t>
        </is>
      </c>
      <c r="B5926" t="inlineStr">
        <is>
          <t>Samridhi Perk Line</t>
        </is>
      </c>
      <c r="C5926" s="80" t="n">
        <v>46084</v>
      </c>
      <c r="D5926" t="inlineStr">
        <is>
          <t>Perk-HLM-1</t>
        </is>
      </c>
      <c r="E5926" t="inlineStr">
        <is>
          <t>OverHeight Product Detected</t>
        </is>
      </c>
      <c r="F5926" t="n">
        <v>148</v>
      </c>
      <c r="G5926" t="n">
        <v>92.23065</v>
      </c>
    </row>
    <row r="5927">
      <c r="A5927" t="inlineStr">
        <is>
          <t>Daily_Minor_Stops_2026_09_18.xlsx</t>
        </is>
      </c>
      <c r="B5927" t="inlineStr">
        <is>
          <t>Samridhi Perk Line</t>
        </is>
      </c>
      <c r="C5927" s="80" t="n">
        <v>46084</v>
      </c>
      <c r="D5927" t="inlineStr">
        <is>
          <t>Perk-HLM-2</t>
        </is>
      </c>
      <c r="E5927" t="inlineStr">
        <is>
          <t>Product jam detected at flow wrapper infeed</t>
        </is>
      </c>
      <c r="F5927" t="n">
        <v>50</v>
      </c>
      <c r="G5927" t="n">
        <v>36.7959333333333</v>
      </c>
    </row>
    <row r="5928">
      <c r="A5928" t="inlineStr">
        <is>
          <t>Daily_Minor_Stops_2026_09_18.xlsx</t>
        </is>
      </c>
      <c r="B5928" t="inlineStr">
        <is>
          <t>Samridhi Perk Line</t>
        </is>
      </c>
      <c r="C5928" s="80" t="n">
        <v>46084</v>
      </c>
      <c r="D5928" t="inlineStr">
        <is>
          <t>Perk-HLM-2</t>
        </is>
      </c>
      <c r="E5928" t="inlineStr">
        <is>
          <t>OverHeight Product Detected</t>
        </is>
      </c>
      <c r="F5928" t="n">
        <v>44</v>
      </c>
      <c r="G5928" t="n">
        <v>28.3869</v>
      </c>
    </row>
    <row r="5929">
      <c r="A5929" t="inlineStr">
        <is>
          <t>Daily_Minor_Stops_2026_09_18.xlsx</t>
        </is>
      </c>
      <c r="B5929" t="inlineStr">
        <is>
          <t>Samridhi Perk Line</t>
        </is>
      </c>
      <c r="C5929" s="80" t="n">
        <v>46084</v>
      </c>
      <c r="D5929" t="inlineStr">
        <is>
          <t>Perk-TTLi-1</t>
        </is>
      </c>
      <c r="E5929" t="inlineStr">
        <is>
          <t>LOD/FWV11: Position Trigger Sensor Fail</t>
        </is>
      </c>
      <c r="F5929" t="n">
        <v>4</v>
      </c>
      <c r="G5929" t="n">
        <v>0.92155</v>
      </c>
    </row>
    <row r="5930">
      <c r="A5930" t="inlineStr">
        <is>
          <t>Daily_Minor_Stops_2026_09_18.xlsx</t>
        </is>
      </c>
      <c r="B5930" t="inlineStr">
        <is>
          <t>Samridhi Perk Line</t>
        </is>
      </c>
      <c r="C5930" s="80" t="n">
        <v>46084</v>
      </c>
      <c r="D5930" t="inlineStr">
        <is>
          <t>Perk-TTLi-1</t>
        </is>
      </c>
      <c r="E5930" t="inlineStr">
        <is>
          <t>FOR/BP11: Hand Over Of Blank Failed</t>
        </is>
      </c>
      <c r="F5930" t="n">
        <v>5</v>
      </c>
      <c r="G5930" t="n">
        <v>1.53323333333333</v>
      </c>
    </row>
    <row r="5931">
      <c r="A5931" t="inlineStr">
        <is>
          <t>Daily_Minor_Stops_2026_09_18.xlsx</t>
        </is>
      </c>
      <c r="B5931" t="inlineStr">
        <is>
          <t>Samridhi Perk Line</t>
        </is>
      </c>
      <c r="C5931" s="80" t="n">
        <v>46084</v>
      </c>
      <c r="D5931" t="inlineStr">
        <is>
          <t>Perk-TTLi-2</t>
        </is>
      </c>
      <c r="E5931" t="inlineStr">
        <is>
          <t>FOR/BP11: Hand Over Of Blank Failed</t>
        </is>
      </c>
      <c r="F5931" t="n">
        <v>8</v>
      </c>
      <c r="G5931" t="n">
        <v>2.9097</v>
      </c>
    </row>
    <row r="5932">
      <c r="A5932" t="inlineStr">
        <is>
          <t>Daily_Minor_Stops_2026_09_18.xlsx</t>
        </is>
      </c>
      <c r="B5932" t="inlineStr">
        <is>
          <t>Samridhi Perk Line</t>
        </is>
      </c>
      <c r="C5932" s="80" t="n">
        <v>46084</v>
      </c>
      <c r="D5932" t="inlineStr">
        <is>
          <t>Perk-TTLi-2</t>
        </is>
      </c>
      <c r="E5932" t="inlineStr">
        <is>
          <t>CLO/CT11: Axis1 Position Error</t>
        </is>
      </c>
      <c r="F5932" t="n">
        <v>9</v>
      </c>
      <c r="G5932" t="n">
        <v>21.3471666666667</v>
      </c>
    </row>
    <row r="5933">
      <c r="A5933" t="inlineStr">
        <is>
          <t>Daily_Minor_Stops_2026_09_18.xlsx</t>
        </is>
      </c>
      <c r="B5933" t="inlineStr">
        <is>
          <t>Samridhi Perk Line</t>
        </is>
      </c>
      <c r="C5933" s="80" t="n">
        <v>46084</v>
      </c>
      <c r="D5933" t="inlineStr">
        <is>
          <t>Perk-TTLi-3</t>
        </is>
      </c>
      <c r="E5933" t="inlineStr">
        <is>
          <t>LOD/TGR11: Robot-Gripper Sensor Fault</t>
        </is>
      </c>
      <c r="F5933" t="n">
        <v>2</v>
      </c>
      <c r="G5933" t="n">
        <v>0.762933333333333</v>
      </c>
    </row>
    <row r="5934">
      <c r="A5934" t="inlineStr">
        <is>
          <t>Daily_Minor_Stops_2026_09_18.xlsx</t>
        </is>
      </c>
      <c r="B5934" t="inlineStr">
        <is>
          <t>Samridhi Perk Line</t>
        </is>
      </c>
      <c r="C5934" s="80" t="n">
        <v>46084</v>
      </c>
      <c r="D5934" t="inlineStr">
        <is>
          <t>Perk-TTLi-3</t>
        </is>
      </c>
      <c r="E5934" t="inlineStr">
        <is>
          <t>LOD/HXX11: Upstream Machine Not Homed</t>
        </is>
      </c>
      <c r="F5934" t="n">
        <v>2</v>
      </c>
      <c r="G5934" t="n">
        <v>4.75496666666667</v>
      </c>
    </row>
    <row r="5935">
      <c r="A5935" t="inlineStr">
        <is>
          <t>Daily_Minor_Stops_2026_09_18.xlsx</t>
        </is>
      </c>
      <c r="B5935" t="inlineStr">
        <is>
          <t>Samridhi Perk Line</t>
        </is>
      </c>
      <c r="C5935" s="80" t="n">
        <v>46084</v>
      </c>
      <c r="D5935" t="inlineStr">
        <is>
          <t>Perk-TTLi-4</t>
        </is>
      </c>
      <c r="E5935" t="inlineStr">
        <is>
          <t>LOD/SM: No Reset Acknowledge</t>
        </is>
      </c>
      <c r="F5935" t="n">
        <v>4</v>
      </c>
      <c r="G5935" t="n">
        <v>2.24201666666667</v>
      </c>
    </row>
    <row r="5936">
      <c r="A5936" t="inlineStr">
        <is>
          <t>Daily_Minor_Stops_2026_09_18.xlsx</t>
        </is>
      </c>
      <c r="B5936" t="inlineStr">
        <is>
          <t>Samridhi Perk Line</t>
        </is>
      </c>
      <c r="C5936" s="80" t="n">
        <v>46084</v>
      </c>
      <c r="D5936" t="inlineStr">
        <is>
          <t>Perk-TTLi-4</t>
        </is>
      </c>
      <c r="E5936" t="inlineStr">
        <is>
          <t>LOD/SM: No Communication To MCP11</t>
        </is>
      </c>
      <c r="F5936" t="n">
        <v>4</v>
      </c>
      <c r="G5936" t="n">
        <v>1.0866</v>
      </c>
    </row>
    <row r="5937">
      <c r="A5937" t="inlineStr">
        <is>
          <t>Daily_Minor_Stops_2026_09_18.xlsx</t>
        </is>
      </c>
      <c r="B5937" t="inlineStr">
        <is>
          <t>Samridhi Perk Line</t>
        </is>
      </c>
      <c r="C5937" s="80" t="n">
        <v>46085</v>
      </c>
      <c r="D5937" t="inlineStr">
        <is>
          <t>Perk-HCM-1</t>
        </is>
      </c>
      <c r="E5937" t="inlineStr">
        <is>
          <t>HXX: Film Is Broken</t>
        </is>
      </c>
      <c r="F5937" t="n">
        <v>4</v>
      </c>
      <c r="G5937" t="n">
        <v>1.2156</v>
      </c>
    </row>
    <row r="5938">
      <c r="A5938" t="inlineStr">
        <is>
          <t>Daily_Minor_Stops_2026_09_18.xlsx</t>
        </is>
      </c>
      <c r="B5938" t="inlineStr">
        <is>
          <t>Samridhi Perk Line</t>
        </is>
      </c>
      <c r="C5938" s="80" t="n">
        <v>46085</v>
      </c>
      <c r="D5938" t="inlineStr">
        <is>
          <t>Perk-HCM-1</t>
        </is>
      </c>
      <c r="E5938" t="inlineStr">
        <is>
          <t>FBX: Jam At Infeed</t>
        </is>
      </c>
      <c r="F5938" t="n">
        <v>5</v>
      </c>
      <c r="G5938" t="n">
        <v>1.86656666666667</v>
      </c>
    </row>
    <row r="5939">
      <c r="A5939" t="inlineStr">
        <is>
          <t>Daily_Minor_Stops_2026_09_18.xlsx</t>
        </is>
      </c>
      <c r="B5939" t="inlineStr">
        <is>
          <t>Samridhi Perk Line</t>
        </is>
      </c>
      <c r="C5939" s="80" t="n">
        <v>46085</v>
      </c>
      <c r="D5939" t="inlineStr">
        <is>
          <t>Perk-HCM-2</t>
        </is>
      </c>
      <c r="E5939" t="inlineStr">
        <is>
          <t>HXX: Film Tracking Control Film</t>
        </is>
      </c>
      <c r="F5939" t="n">
        <v>4</v>
      </c>
      <c r="G5939" t="n">
        <v>1.70298333333333</v>
      </c>
    </row>
    <row r="5940">
      <c r="A5940" t="inlineStr">
        <is>
          <t>Daily_Minor_Stops_2026_09_18.xlsx</t>
        </is>
      </c>
      <c r="B5940" t="inlineStr">
        <is>
          <t>Samridhi Perk Line</t>
        </is>
      </c>
      <c r="C5940" s="80" t="n">
        <v>46085</v>
      </c>
      <c r="D5940" t="inlineStr">
        <is>
          <t>Perk-HCM-2</t>
        </is>
      </c>
      <c r="E5940" t="inlineStr">
        <is>
          <t>HXX: Both Film Reels Are Empty</t>
        </is>
      </c>
      <c r="F5940" t="n">
        <v>3</v>
      </c>
      <c r="G5940" t="n">
        <v>0.728833333333333</v>
      </c>
    </row>
    <row r="5941">
      <c r="A5941" t="inlineStr">
        <is>
          <t>Daily_Minor_Stops_2026_09_18.xlsx</t>
        </is>
      </c>
      <c r="B5941" t="inlineStr">
        <is>
          <t>Samridhi Perk Line</t>
        </is>
      </c>
      <c r="C5941" s="80" t="n">
        <v>46085</v>
      </c>
      <c r="D5941" t="inlineStr">
        <is>
          <t>Perk-HCM-3</t>
        </is>
      </c>
      <c r="E5941" t="inlineStr">
        <is>
          <t>HXX: Infeed Rejection Consecutive</t>
        </is>
      </c>
      <c r="F5941" t="n">
        <v>22</v>
      </c>
      <c r="G5941" t="n">
        <v>9.18321666666667</v>
      </c>
    </row>
    <row r="5942">
      <c r="A5942" t="inlineStr">
        <is>
          <t>Daily_Minor_Stops_2026_09_18.xlsx</t>
        </is>
      </c>
      <c r="B5942" t="inlineStr">
        <is>
          <t>Samridhi Perk Line</t>
        </is>
      </c>
      <c r="C5942" s="80" t="n">
        <v>46085</v>
      </c>
      <c r="D5942" t="inlineStr">
        <is>
          <t>Perk-HCM-3</t>
        </is>
      </c>
      <c r="E5942" t="inlineStr">
        <is>
          <t>FBX: Overflow At Infeed</t>
        </is>
      </c>
      <c r="F5942" t="n">
        <v>12</v>
      </c>
      <c r="G5942" t="n">
        <v>4.24556666666667</v>
      </c>
    </row>
    <row r="5943">
      <c r="A5943" t="inlineStr">
        <is>
          <t>Daily_Minor_Stops_2026_09_18.xlsx</t>
        </is>
      </c>
      <c r="B5943" t="inlineStr">
        <is>
          <t>Samridhi Perk Line</t>
        </is>
      </c>
      <c r="C5943" s="80" t="n">
        <v>46085</v>
      </c>
      <c r="D5943" t="inlineStr">
        <is>
          <t>Perk-HCM-4</t>
        </is>
      </c>
      <c r="E5943" t="inlineStr">
        <is>
          <t>Door Finwheels Open</t>
        </is>
      </c>
      <c r="F5943" t="n">
        <v>2</v>
      </c>
      <c r="G5943" t="n">
        <v>1206.38981666667</v>
      </c>
    </row>
    <row r="5944">
      <c r="A5944" t="inlineStr">
        <is>
          <t>Daily_Minor_Stops_2026_09_18.xlsx</t>
        </is>
      </c>
      <c r="B5944" t="inlineStr">
        <is>
          <t>Samridhi Perk Line</t>
        </is>
      </c>
      <c r="C5944" s="80" t="n">
        <v>46085</v>
      </c>
      <c r="D5944" t="inlineStr">
        <is>
          <t>Perk-HCM-4</t>
        </is>
      </c>
      <c r="E5944" t="inlineStr">
        <is>
          <t>Cover Folding Box Open</t>
        </is>
      </c>
      <c r="F5944" t="n">
        <v>2</v>
      </c>
      <c r="G5944" t="n">
        <v>1.34323333333333</v>
      </c>
    </row>
    <row r="5945">
      <c r="A5945" t="inlineStr">
        <is>
          <t>Daily_Minor_Stops_2026_09_18.xlsx</t>
        </is>
      </c>
      <c r="B5945" t="inlineStr">
        <is>
          <t>Samridhi Perk Line</t>
        </is>
      </c>
      <c r="C5945" s="80" t="n">
        <v>46085</v>
      </c>
      <c r="D5945" t="inlineStr">
        <is>
          <t>Perk-HLM-1</t>
        </is>
      </c>
      <c r="E5945" t="inlineStr">
        <is>
          <t>Wrapper End Crimp Jam</t>
        </is>
      </c>
      <c r="F5945" t="n">
        <v>5</v>
      </c>
      <c r="G5945" t="n">
        <v>3.28416666666667</v>
      </c>
    </row>
    <row r="5946">
      <c r="A5946" t="inlineStr">
        <is>
          <t>Daily_Minor_Stops_2026_09_18.xlsx</t>
        </is>
      </c>
      <c r="B5946" t="inlineStr">
        <is>
          <t>Samridhi Perk Line</t>
        </is>
      </c>
      <c r="C5946" s="80" t="n">
        <v>46085</v>
      </c>
      <c r="D5946" t="inlineStr">
        <is>
          <t>Perk-HLM-1</t>
        </is>
      </c>
      <c r="E5946" t="inlineStr">
        <is>
          <t>OverHeight Product Detected</t>
        </is>
      </c>
      <c r="F5946" t="n">
        <v>41</v>
      </c>
      <c r="G5946" t="n">
        <v>1225.22218333333</v>
      </c>
    </row>
    <row r="5947">
      <c r="A5947" t="inlineStr">
        <is>
          <t>Daily_Minor_Stops_2026_09_18.xlsx</t>
        </is>
      </c>
      <c r="B5947" t="inlineStr">
        <is>
          <t>Samridhi Perk Line</t>
        </is>
      </c>
      <c r="C5947" s="80" t="n">
        <v>46085</v>
      </c>
      <c r="D5947" t="inlineStr">
        <is>
          <t>Perk-HLM-2</t>
        </is>
      </c>
      <c r="E5947" t="inlineStr">
        <is>
          <t>Product jam detected at flow wrapper infeed</t>
        </is>
      </c>
      <c r="F5947" t="n">
        <v>5</v>
      </c>
      <c r="G5947" t="n">
        <v>1.46863333333333</v>
      </c>
    </row>
    <row r="5948">
      <c r="A5948" t="inlineStr">
        <is>
          <t>Daily_Minor_Stops_2026_09_18.xlsx</t>
        </is>
      </c>
      <c r="B5948" t="inlineStr">
        <is>
          <t>Samridhi Perk Line</t>
        </is>
      </c>
      <c r="C5948" s="80" t="n">
        <v>46085</v>
      </c>
      <c r="D5948" t="inlineStr">
        <is>
          <t>Perk-HLM-2</t>
        </is>
      </c>
      <c r="E5948" t="inlineStr">
        <is>
          <t>OverHeight Product Detected</t>
        </is>
      </c>
      <c r="F5948" t="n">
        <v>16</v>
      </c>
      <c r="G5948" t="n">
        <v>16.0056166666667</v>
      </c>
    </row>
    <row r="5949">
      <c r="A5949" t="inlineStr">
        <is>
          <t>Daily_Minor_Stops_2026_09_18.xlsx</t>
        </is>
      </c>
      <c r="B5949" t="inlineStr">
        <is>
          <t>Samridhi Perk Line</t>
        </is>
      </c>
      <c r="C5949" s="80" t="n">
        <v>46085</v>
      </c>
      <c r="D5949" t="inlineStr">
        <is>
          <t>Perk-TTLi-1</t>
        </is>
      </c>
      <c r="E5949" t="inlineStr">
        <is>
          <t>LOD/FWV11: Position Trigger Sensor Fail</t>
        </is>
      </c>
      <c r="F5949" t="n">
        <v>3</v>
      </c>
      <c r="G5949" t="n">
        <v>0.328583333333333</v>
      </c>
    </row>
    <row r="5950">
      <c r="A5950" t="inlineStr">
        <is>
          <t>Daily_Minor_Stops_2026_09_18.xlsx</t>
        </is>
      </c>
      <c r="B5950" t="inlineStr">
        <is>
          <t>Samridhi Perk Line</t>
        </is>
      </c>
      <c r="C5950" s="80" t="n">
        <v>46085</v>
      </c>
      <c r="D5950" t="inlineStr">
        <is>
          <t>Perk-TTLi-1</t>
        </is>
      </c>
      <c r="E5950" t="inlineStr">
        <is>
          <t>CLO/CT11: Axis1 Position Error</t>
        </is>
      </c>
      <c r="F5950" t="n">
        <v>3</v>
      </c>
      <c r="G5950" t="n">
        <v>1.16888333333333</v>
      </c>
    </row>
    <row r="5951">
      <c r="A5951" t="inlineStr">
        <is>
          <t>Daily_Minor_Stops_2026_09_18.xlsx</t>
        </is>
      </c>
      <c r="B5951" t="inlineStr">
        <is>
          <t>Samridhi Perk Line</t>
        </is>
      </c>
      <c r="C5951" s="80" t="n">
        <v>46085</v>
      </c>
      <c r="D5951" t="inlineStr">
        <is>
          <t>Perk-TTLi-2</t>
        </is>
      </c>
      <c r="E5951" t="inlineStr">
        <is>
          <t>LOD/FWV11: Rejects Consecutive</t>
        </is>
      </c>
      <c r="F5951" t="n">
        <v>2</v>
      </c>
      <c r="G5951" t="n">
        <v>2.26901666666667</v>
      </c>
    </row>
    <row r="5952">
      <c r="A5952" t="inlineStr">
        <is>
          <t>Daily_Minor_Stops_2026_09_18.xlsx</t>
        </is>
      </c>
      <c r="B5952" t="inlineStr">
        <is>
          <t>Samridhi Perk Line</t>
        </is>
      </c>
      <c r="C5952" s="80" t="n">
        <v>46085</v>
      </c>
      <c r="D5952" t="inlineStr">
        <is>
          <t>Perk-TTLi-2</t>
        </is>
      </c>
      <c r="E5952" t="inlineStr">
        <is>
          <t>CLO/CT11: Axis1 Position Error</t>
        </is>
      </c>
      <c r="F5952" t="n">
        <v>3</v>
      </c>
      <c r="G5952" t="n">
        <v>5.85513333333333</v>
      </c>
    </row>
    <row r="5953">
      <c r="A5953" t="inlineStr">
        <is>
          <t>Daily_Minor_Stops_2026_09_18.xlsx</t>
        </is>
      </c>
      <c r="B5953" t="inlineStr">
        <is>
          <t>Samridhi Perk Line</t>
        </is>
      </c>
      <c r="C5953" s="80" t="n">
        <v>46085</v>
      </c>
      <c r="D5953" t="inlineStr">
        <is>
          <t>Perk-TTLi-3</t>
        </is>
      </c>
      <c r="E5953" t="inlineStr">
        <is>
          <t>FOR/BP11: Hand Over Of Blank Failed</t>
        </is>
      </c>
      <c r="F5953" t="n">
        <v>1</v>
      </c>
      <c r="G5953" t="n">
        <v>3.81338333333333</v>
      </c>
    </row>
    <row r="5954">
      <c r="A5954" t="inlineStr">
        <is>
          <t>Daily_Minor_Stops_2026_09_18.xlsx</t>
        </is>
      </c>
      <c r="B5954" t="inlineStr">
        <is>
          <t>Samridhi Perk Line</t>
        </is>
      </c>
      <c r="C5954" s="80" t="n">
        <v>46086</v>
      </c>
      <c r="D5954" t="inlineStr">
        <is>
          <t>Perk-HCM-1</t>
        </is>
      </c>
      <c r="E5954" t="inlineStr">
        <is>
          <t>HXX: Infeed Rejection Consecutive</t>
        </is>
      </c>
      <c r="F5954" t="n">
        <v>23</v>
      </c>
      <c r="G5954" t="n">
        <v>14.2046166666667</v>
      </c>
    </row>
    <row r="5955">
      <c r="A5955" t="inlineStr">
        <is>
          <t>Daily_Minor_Stops_2026_09_18.xlsx</t>
        </is>
      </c>
      <c r="B5955" t="inlineStr">
        <is>
          <t>Samridhi Perk Line</t>
        </is>
      </c>
      <c r="C5955" s="80" t="n">
        <v>46086</v>
      </c>
      <c r="D5955" t="inlineStr">
        <is>
          <t>Perk-HCM-1</t>
        </is>
      </c>
      <c r="E5955" t="inlineStr">
        <is>
          <t>FBX: Jam At Infeed</t>
        </is>
      </c>
      <c r="F5955" t="n">
        <v>24</v>
      </c>
      <c r="G5955" t="n">
        <v>12.0526666666667</v>
      </c>
    </row>
    <row r="5956">
      <c r="A5956" t="inlineStr">
        <is>
          <t>Daily_Minor_Stops_2026_09_18.xlsx</t>
        </is>
      </c>
      <c r="B5956" t="inlineStr">
        <is>
          <t>Samridhi Perk Line</t>
        </is>
      </c>
      <c r="C5956" s="80" t="n">
        <v>46086</v>
      </c>
      <c r="D5956" t="inlineStr">
        <is>
          <t>Perk-HCM-2</t>
        </is>
      </c>
      <c r="E5956" t="inlineStr">
        <is>
          <t>HXX: Infeed Rejection Consecutive</t>
        </is>
      </c>
      <c r="F5956" t="n">
        <v>23</v>
      </c>
      <c r="G5956" t="n">
        <v>9.74828333333333</v>
      </c>
    </row>
    <row r="5957">
      <c r="A5957" t="inlineStr">
        <is>
          <t>Daily_Minor_Stops_2026_09_18.xlsx</t>
        </is>
      </c>
      <c r="B5957" t="inlineStr">
        <is>
          <t>Samridhi Perk Line</t>
        </is>
      </c>
      <c r="C5957" s="80" t="n">
        <v>46086</v>
      </c>
      <c r="D5957" t="inlineStr">
        <is>
          <t>Perk-HCM-2</t>
        </is>
      </c>
      <c r="E5957" t="inlineStr">
        <is>
          <t>HXX: Film Is Broken</t>
        </is>
      </c>
      <c r="F5957" t="n">
        <v>10</v>
      </c>
      <c r="G5957" t="n">
        <v>4.70315</v>
      </c>
    </row>
    <row r="5958">
      <c r="A5958" t="inlineStr">
        <is>
          <t>Daily_Minor_Stops_2026_09_18.xlsx</t>
        </is>
      </c>
      <c r="B5958" t="inlineStr">
        <is>
          <t>Samridhi Perk Line</t>
        </is>
      </c>
      <c r="C5958" s="80" t="n">
        <v>46086</v>
      </c>
      <c r="D5958" t="inlineStr">
        <is>
          <t>Perk-HCM-3</t>
        </is>
      </c>
      <c r="E5958" t="inlineStr">
        <is>
          <t>HXX: Infeed Rejection Consecutive</t>
        </is>
      </c>
      <c r="F5958" t="n">
        <v>27</v>
      </c>
      <c r="G5958" t="n">
        <v>10.9035666666667</v>
      </c>
    </row>
    <row r="5959">
      <c r="A5959" t="inlineStr">
        <is>
          <t>Daily_Minor_Stops_2026_09_18.xlsx</t>
        </is>
      </c>
      <c r="B5959" t="inlineStr">
        <is>
          <t>Samridhi Perk Line</t>
        </is>
      </c>
      <c r="C5959" s="80" t="n">
        <v>46086</v>
      </c>
      <c r="D5959" t="inlineStr">
        <is>
          <t>Perk-HCM-3</t>
        </is>
      </c>
      <c r="E5959" t="inlineStr">
        <is>
          <t>FBX: Overflow At Infeed</t>
        </is>
      </c>
      <c r="F5959" t="n">
        <v>77</v>
      </c>
      <c r="G5959" t="n">
        <v>35.1135666666667</v>
      </c>
    </row>
    <row r="5960">
      <c r="A5960" t="inlineStr">
        <is>
          <t>Daily_Minor_Stops_2026_09_18.xlsx</t>
        </is>
      </c>
      <c r="B5960" t="inlineStr">
        <is>
          <t>Samridhi Perk Line</t>
        </is>
      </c>
      <c r="C5960" s="80" t="n">
        <v>46086</v>
      </c>
      <c r="D5960" t="inlineStr">
        <is>
          <t>Perk-HCM-4</t>
        </is>
      </c>
      <c r="E5960" t="inlineStr">
        <is>
          <t>HXX: Film Is Broken</t>
        </is>
      </c>
      <c r="F5960" t="n">
        <v>10</v>
      </c>
      <c r="G5960" t="n">
        <v>9.14468333333333</v>
      </c>
    </row>
    <row r="5961">
      <c r="A5961" t="inlineStr">
        <is>
          <t>Daily_Minor_Stops_2026_09_18.xlsx</t>
        </is>
      </c>
      <c r="B5961" t="inlineStr">
        <is>
          <t>Samridhi Perk Line</t>
        </is>
      </c>
      <c r="C5961" s="80" t="n">
        <v>46086</v>
      </c>
      <c r="D5961" t="inlineStr">
        <is>
          <t>Perk-HCM-4</t>
        </is>
      </c>
      <c r="E5961" t="inlineStr">
        <is>
          <t>FBX: Jam At Infeed</t>
        </is>
      </c>
      <c r="F5961" t="n">
        <v>10</v>
      </c>
      <c r="G5961" t="n">
        <v>1.80441666666667</v>
      </c>
    </row>
    <row r="5962">
      <c r="A5962" t="inlineStr">
        <is>
          <t>Daily_Minor_Stops_2026_09_18.xlsx</t>
        </is>
      </c>
      <c r="B5962" t="inlineStr">
        <is>
          <t>Samridhi Perk Line</t>
        </is>
      </c>
      <c r="C5962" s="80" t="n">
        <v>46086</v>
      </c>
      <c r="D5962" t="inlineStr">
        <is>
          <t>Perk-HLM-1</t>
        </is>
      </c>
      <c r="E5962" t="inlineStr">
        <is>
          <t>Wrapper End Crimp Jam</t>
        </is>
      </c>
      <c r="F5962" t="n">
        <v>22</v>
      </c>
      <c r="G5962" t="n">
        <v>18.7184666666667</v>
      </c>
    </row>
    <row r="5963">
      <c r="A5963" t="inlineStr">
        <is>
          <t>Daily_Minor_Stops_2026_09_18.xlsx</t>
        </is>
      </c>
      <c r="B5963" t="inlineStr">
        <is>
          <t>Samridhi Perk Line</t>
        </is>
      </c>
      <c r="C5963" s="80" t="n">
        <v>46086</v>
      </c>
      <c r="D5963" t="inlineStr">
        <is>
          <t>Perk-HLM-1</t>
        </is>
      </c>
      <c r="E5963" t="inlineStr">
        <is>
          <t>OverHeight Product Detected</t>
        </is>
      </c>
      <c r="F5963" t="n">
        <v>91</v>
      </c>
      <c r="G5963" t="n">
        <v>481.5989</v>
      </c>
    </row>
    <row r="5964">
      <c r="A5964" t="inlineStr">
        <is>
          <t>Daily_Minor_Stops_2026_09_18.xlsx</t>
        </is>
      </c>
      <c r="B5964" t="inlineStr">
        <is>
          <t>Samridhi Perk Line</t>
        </is>
      </c>
      <c r="C5964" s="80" t="n">
        <v>46086</v>
      </c>
      <c r="D5964" t="inlineStr">
        <is>
          <t>Perk-HLM-2</t>
        </is>
      </c>
      <c r="E5964" t="inlineStr">
        <is>
          <t>Product jam detected at flow wrapper infeed</t>
        </is>
      </c>
      <c r="F5964" t="n">
        <v>41</v>
      </c>
      <c r="G5964" t="n">
        <v>19.54985</v>
      </c>
    </row>
    <row r="5965">
      <c r="A5965" t="inlineStr">
        <is>
          <t>Daily_Minor_Stops_2026_09_18.xlsx</t>
        </is>
      </c>
      <c r="B5965" t="inlineStr">
        <is>
          <t>Samridhi Perk Line</t>
        </is>
      </c>
      <c r="C5965" s="80" t="n">
        <v>46086</v>
      </c>
      <c r="D5965" t="inlineStr">
        <is>
          <t>Perk-HLM-2</t>
        </is>
      </c>
      <c r="E5965" t="inlineStr">
        <is>
          <t>OverHeight Product Detected</t>
        </is>
      </c>
      <c r="F5965" t="n">
        <v>26</v>
      </c>
      <c r="G5965" t="n">
        <v>16.9556333333333</v>
      </c>
    </row>
    <row r="5966">
      <c r="A5966" t="inlineStr">
        <is>
          <t>Daily_Minor_Stops_2026_09_18.xlsx</t>
        </is>
      </c>
      <c r="B5966" t="inlineStr">
        <is>
          <t>Samridhi Perk Line</t>
        </is>
      </c>
      <c r="C5966" s="80" t="n">
        <v>46086</v>
      </c>
      <c r="D5966" t="inlineStr">
        <is>
          <t>Perk-TTLi-1</t>
        </is>
      </c>
      <c r="E5966" t="inlineStr">
        <is>
          <t>LOD/TPL11: Axis 1 HW Positive Overtravel</t>
        </is>
      </c>
      <c r="F5966" t="n">
        <v>5</v>
      </c>
      <c r="G5966" t="n">
        <v>89.29185</v>
      </c>
    </row>
    <row r="5967">
      <c r="A5967" t="inlineStr">
        <is>
          <t>Daily_Minor_Stops_2026_09_18.xlsx</t>
        </is>
      </c>
      <c r="B5967" t="inlineStr">
        <is>
          <t>Samridhi Perk Line</t>
        </is>
      </c>
      <c r="C5967" s="80" t="n">
        <v>46086</v>
      </c>
      <c r="D5967" t="inlineStr">
        <is>
          <t>Perk-TTLi-1</t>
        </is>
      </c>
      <c r="E5967" t="inlineStr">
        <is>
          <t>CLO/CT11: Axis1 Position Error</t>
        </is>
      </c>
      <c r="F5967" t="n">
        <v>13</v>
      </c>
      <c r="G5967" t="n">
        <v>26.7719333333333</v>
      </c>
    </row>
    <row r="5968">
      <c r="A5968" t="inlineStr">
        <is>
          <t>Daily_Minor_Stops_2026_09_18.xlsx</t>
        </is>
      </c>
      <c r="B5968" t="inlineStr">
        <is>
          <t>Samridhi Perk Line</t>
        </is>
      </c>
      <c r="C5968" s="80" t="n">
        <v>46086</v>
      </c>
      <c r="D5968" t="inlineStr">
        <is>
          <t>Perk-TTLi-2</t>
        </is>
      </c>
      <c r="E5968" t="inlineStr">
        <is>
          <t>FOR/BP11: Hand Over Of Blank Failed</t>
        </is>
      </c>
      <c r="F5968" t="n">
        <v>9</v>
      </c>
      <c r="G5968" t="n">
        <v>4.81573333333333</v>
      </c>
    </row>
    <row r="5969">
      <c r="A5969" t="inlineStr">
        <is>
          <t>Daily_Minor_Stops_2026_09_18.xlsx</t>
        </is>
      </c>
      <c r="B5969" t="inlineStr">
        <is>
          <t>Samridhi Perk Line</t>
        </is>
      </c>
      <c r="C5969" s="80" t="n">
        <v>46086</v>
      </c>
      <c r="D5969" t="inlineStr">
        <is>
          <t>Perk-TTLi-2</t>
        </is>
      </c>
      <c r="E5969" t="inlineStr">
        <is>
          <t>CLO/CT11: Axis1 Position Error</t>
        </is>
      </c>
      <c r="F5969" t="n">
        <v>12</v>
      </c>
      <c r="G5969" t="n">
        <v>24.7822833333333</v>
      </c>
    </row>
    <row r="5970">
      <c r="A5970" t="inlineStr">
        <is>
          <t>Daily_Minor_Stops_2026_09_18.xlsx</t>
        </is>
      </c>
      <c r="B5970" t="inlineStr">
        <is>
          <t>Samridhi Perk Line</t>
        </is>
      </c>
      <c r="C5970" s="80" t="n">
        <v>46086</v>
      </c>
      <c r="D5970" t="inlineStr">
        <is>
          <t>Perk-TTLi-3</t>
        </is>
      </c>
      <c r="E5970" t="inlineStr">
        <is>
          <t>LOD/TGR11: Robot-Gripper Sensor Fault</t>
        </is>
      </c>
      <c r="F5970" t="n">
        <v>4</v>
      </c>
      <c r="G5970" t="n">
        <v>1.76756666666667</v>
      </c>
    </row>
    <row r="5971">
      <c r="A5971" t="inlineStr">
        <is>
          <t>Daily_Minor_Stops_2026_09_18.xlsx</t>
        </is>
      </c>
      <c r="B5971" t="inlineStr">
        <is>
          <t>Samridhi Perk Line</t>
        </is>
      </c>
      <c r="C5971" s="80" t="n">
        <v>46086</v>
      </c>
      <c r="D5971" t="inlineStr">
        <is>
          <t>Perk-TTLi-3</t>
        </is>
      </c>
      <c r="E5971" t="inlineStr">
        <is>
          <t>CLO/CT11: Axis1 Position Error</t>
        </is>
      </c>
      <c r="F5971" t="n">
        <v>4</v>
      </c>
      <c r="G5971" t="n">
        <v>7.23056666666667</v>
      </c>
    </row>
    <row r="5972">
      <c r="A5972" t="inlineStr">
        <is>
          <t>Daily_Minor_Stops_2026_09_18.xlsx</t>
        </is>
      </c>
      <c r="B5972" t="inlineStr">
        <is>
          <t>Samridhi Perk Line</t>
        </is>
      </c>
      <c r="C5972" s="80" t="n">
        <v>46086</v>
      </c>
      <c r="D5972" t="inlineStr">
        <is>
          <t>Perk-TTLi-4</t>
        </is>
      </c>
      <c r="E5972" t="inlineStr">
        <is>
          <t>LOD/FWV11: Position Trigger Sensor Fail</t>
        </is>
      </c>
      <c r="F5972" t="n">
        <v>2</v>
      </c>
      <c r="G5972" t="n">
        <v>0.627083333333333</v>
      </c>
    </row>
    <row r="5973">
      <c r="A5973" t="inlineStr">
        <is>
          <t>Daily_Minor_Stops_2026_09_18.xlsx</t>
        </is>
      </c>
      <c r="B5973" t="inlineStr">
        <is>
          <t>Samridhi Perk Line</t>
        </is>
      </c>
      <c r="C5973" s="80" t="n">
        <v>46087</v>
      </c>
      <c r="D5973" t="inlineStr">
        <is>
          <t>Perk-HCM-1</t>
        </is>
      </c>
      <c r="E5973" t="inlineStr">
        <is>
          <t>HXX: Film Is Broken</t>
        </is>
      </c>
      <c r="F5973" t="n">
        <v>19</v>
      </c>
      <c r="G5973" t="n">
        <v>18.4323</v>
      </c>
    </row>
    <row r="5974">
      <c r="A5974" t="inlineStr">
        <is>
          <t>Daily_Minor_Stops_2026_09_18.xlsx</t>
        </is>
      </c>
      <c r="B5974" t="inlineStr">
        <is>
          <t>Samridhi Perk Line</t>
        </is>
      </c>
      <c r="C5974" s="80" t="n">
        <v>46087</v>
      </c>
      <c r="D5974" t="inlineStr">
        <is>
          <t>Perk-HCM-1</t>
        </is>
      </c>
      <c r="E5974" t="inlineStr">
        <is>
          <t>FBX: Jam At Infeed</t>
        </is>
      </c>
      <c r="F5974" t="n">
        <v>35</v>
      </c>
      <c r="G5974" t="n">
        <v>20.2769333333333</v>
      </c>
    </row>
    <row r="5975">
      <c r="A5975" t="inlineStr">
        <is>
          <t>Daily_Minor_Stops_2026_09_18.xlsx</t>
        </is>
      </c>
      <c r="B5975" t="inlineStr">
        <is>
          <t>Samridhi Perk Line</t>
        </is>
      </c>
      <c r="C5975" s="80" t="n">
        <v>46087</v>
      </c>
      <c r="D5975" t="inlineStr">
        <is>
          <t>Perk-HCM-2</t>
        </is>
      </c>
      <c r="E5975" t="inlineStr">
        <is>
          <t>HXX: Infeed Rejection Consecutive</t>
        </is>
      </c>
      <c r="F5975" t="n">
        <v>18</v>
      </c>
      <c r="G5975" t="n">
        <v>8.545883333333331</v>
      </c>
    </row>
    <row r="5976">
      <c r="A5976" t="inlineStr">
        <is>
          <t>Daily_Minor_Stops_2026_09_18.xlsx</t>
        </is>
      </c>
      <c r="B5976" t="inlineStr">
        <is>
          <t>Samridhi Perk Line</t>
        </is>
      </c>
      <c r="C5976" s="80" t="n">
        <v>46087</v>
      </c>
      <c r="D5976" t="inlineStr">
        <is>
          <t>Perk-HCM-2</t>
        </is>
      </c>
      <c r="E5976" t="inlineStr">
        <is>
          <t>FBX: Jam At Infeed</t>
        </is>
      </c>
      <c r="F5976" t="n">
        <v>31</v>
      </c>
      <c r="G5976" t="n">
        <v>12.5608</v>
      </c>
    </row>
    <row r="5977">
      <c r="A5977" t="inlineStr">
        <is>
          <t>Daily_Minor_Stops_2026_09_18.xlsx</t>
        </is>
      </c>
      <c r="B5977" t="inlineStr">
        <is>
          <t>Samridhi Perk Line</t>
        </is>
      </c>
      <c r="C5977" s="80" t="n">
        <v>46087</v>
      </c>
      <c r="D5977" t="inlineStr">
        <is>
          <t>Perk-HCM-3</t>
        </is>
      </c>
      <c r="E5977" t="inlineStr">
        <is>
          <t>HXX: Infeed Rejection Consecutive</t>
        </is>
      </c>
      <c r="F5977" t="n">
        <v>57</v>
      </c>
      <c r="G5977" t="n">
        <v>34.46855</v>
      </c>
    </row>
    <row r="5978">
      <c r="A5978" t="inlineStr">
        <is>
          <t>Daily_Minor_Stops_2026_09_18.xlsx</t>
        </is>
      </c>
      <c r="B5978" t="inlineStr">
        <is>
          <t>Samridhi Perk Line</t>
        </is>
      </c>
      <c r="C5978" s="80" t="n">
        <v>46087</v>
      </c>
      <c r="D5978" t="inlineStr">
        <is>
          <t>Perk-HCM-3</t>
        </is>
      </c>
      <c r="E5978" t="inlineStr">
        <is>
          <t>FBX: Overflow At Infeed</t>
        </is>
      </c>
      <c r="F5978" t="n">
        <v>51</v>
      </c>
      <c r="G5978" t="n">
        <v>30.7528166666667</v>
      </c>
    </row>
    <row r="5979">
      <c r="A5979" t="inlineStr">
        <is>
          <t>Daily_Minor_Stops_2026_09_18.xlsx</t>
        </is>
      </c>
      <c r="B5979" t="inlineStr">
        <is>
          <t>Samridhi Perk Line</t>
        </is>
      </c>
      <c r="C5979" s="80" t="n">
        <v>46087</v>
      </c>
      <c r="D5979" t="inlineStr">
        <is>
          <t>Perk-HCM-4</t>
        </is>
      </c>
      <c r="E5979" t="inlineStr">
        <is>
          <t>HXX: Film Is Broken</t>
        </is>
      </c>
      <c r="F5979" t="n">
        <v>11</v>
      </c>
      <c r="G5979" t="n">
        <v>14.09115</v>
      </c>
    </row>
    <row r="5980">
      <c r="A5980" t="inlineStr">
        <is>
          <t>Daily_Minor_Stops_2026_09_18.xlsx</t>
        </is>
      </c>
      <c r="B5980" t="inlineStr">
        <is>
          <t>Samridhi Perk Line</t>
        </is>
      </c>
      <c r="C5980" s="80" t="n">
        <v>46087</v>
      </c>
      <c r="D5980" t="inlineStr">
        <is>
          <t>Perk-HCM-4</t>
        </is>
      </c>
      <c r="E5980" t="inlineStr">
        <is>
          <t>FBX: Jam At Infeed</t>
        </is>
      </c>
      <c r="F5980" t="n">
        <v>19</v>
      </c>
      <c r="G5980" t="n">
        <v>4.8616</v>
      </c>
    </row>
    <row r="5981">
      <c r="A5981" t="inlineStr">
        <is>
          <t>Daily_Minor_Stops_2026_09_18.xlsx</t>
        </is>
      </c>
      <c r="B5981" t="inlineStr">
        <is>
          <t>Samridhi Perk Line</t>
        </is>
      </c>
      <c r="C5981" s="80" t="n">
        <v>46087</v>
      </c>
      <c r="D5981" t="inlineStr">
        <is>
          <t>Perk-HLM-1</t>
        </is>
      </c>
      <c r="E5981" t="inlineStr">
        <is>
          <t>Wrapper End Crimp Jam</t>
        </is>
      </c>
      <c r="F5981" t="n">
        <v>51</v>
      </c>
      <c r="G5981" t="n">
        <v>34.0321</v>
      </c>
    </row>
    <row r="5982">
      <c r="A5982" t="inlineStr">
        <is>
          <t>Daily_Minor_Stops_2026_09_18.xlsx</t>
        </is>
      </c>
      <c r="B5982" t="inlineStr">
        <is>
          <t>Samridhi Perk Line</t>
        </is>
      </c>
      <c r="C5982" s="80" t="n">
        <v>46087</v>
      </c>
      <c r="D5982" t="inlineStr">
        <is>
          <t>Perk-HLM-1</t>
        </is>
      </c>
      <c r="E5982" t="inlineStr">
        <is>
          <t>OverHeight Product Detected</t>
        </is>
      </c>
      <c r="F5982" t="n">
        <v>168</v>
      </c>
      <c r="G5982" t="n">
        <v>107.2032</v>
      </c>
    </row>
    <row r="5983">
      <c r="A5983" t="inlineStr">
        <is>
          <t>Daily_Minor_Stops_2026_09_18.xlsx</t>
        </is>
      </c>
      <c r="B5983" t="inlineStr">
        <is>
          <t>Samridhi Perk Line</t>
        </is>
      </c>
      <c r="C5983" s="80" t="n">
        <v>46087</v>
      </c>
      <c r="D5983" t="inlineStr">
        <is>
          <t>Perk-HLM-2</t>
        </is>
      </c>
      <c r="E5983" t="inlineStr">
        <is>
          <t>Product jam detected at flow wrapper infeed</t>
        </is>
      </c>
      <c r="F5983" t="n">
        <v>69</v>
      </c>
      <c r="G5983" t="n">
        <v>40.8351333333333</v>
      </c>
    </row>
    <row r="5984">
      <c r="A5984" t="inlineStr">
        <is>
          <t>Daily_Minor_Stops_2026_09_18.xlsx</t>
        </is>
      </c>
      <c r="B5984" t="inlineStr">
        <is>
          <t>Samridhi Perk Line</t>
        </is>
      </c>
      <c r="C5984" s="80" t="n">
        <v>46087</v>
      </c>
      <c r="D5984" t="inlineStr">
        <is>
          <t>Perk-HLM-2</t>
        </is>
      </c>
      <c r="E5984" t="inlineStr">
        <is>
          <t>OverHeight Product Detected</t>
        </is>
      </c>
      <c r="F5984" t="n">
        <v>88</v>
      </c>
      <c r="G5984" t="n">
        <v>38.64315</v>
      </c>
    </row>
    <row r="5985">
      <c r="A5985" t="inlineStr">
        <is>
          <t>Daily_Minor_Stops_2026_09_18.xlsx</t>
        </is>
      </c>
      <c r="B5985" t="inlineStr">
        <is>
          <t>Samridhi Perk Line</t>
        </is>
      </c>
      <c r="C5985" s="80" t="n">
        <v>46087</v>
      </c>
      <c r="D5985" t="inlineStr">
        <is>
          <t>Perk-TTLi-1</t>
        </is>
      </c>
      <c r="E5985" t="inlineStr">
        <is>
          <t>CLO/TFXX: Jam On Tray Infeed</t>
        </is>
      </c>
      <c r="F5985" t="n">
        <v>5</v>
      </c>
      <c r="G5985" t="n">
        <v>3.32161666666667</v>
      </c>
    </row>
    <row r="5986">
      <c r="A5986" t="inlineStr">
        <is>
          <t>Daily_Minor_Stops_2026_09_18.xlsx</t>
        </is>
      </c>
      <c r="B5986" t="inlineStr">
        <is>
          <t>Samridhi Perk Line</t>
        </is>
      </c>
      <c r="C5986" s="80" t="n">
        <v>46087</v>
      </c>
      <c r="D5986" t="inlineStr">
        <is>
          <t>Perk-TTLi-1</t>
        </is>
      </c>
      <c r="E5986" t="inlineStr">
        <is>
          <t>CLO/CT11: Axis1 Position Error</t>
        </is>
      </c>
      <c r="F5986" t="n">
        <v>8</v>
      </c>
      <c r="G5986" t="n">
        <v>8.868399999999999</v>
      </c>
    </row>
    <row r="5987">
      <c r="A5987" t="inlineStr">
        <is>
          <t>Daily_Minor_Stops_2026_09_18.xlsx</t>
        </is>
      </c>
      <c r="B5987" t="inlineStr">
        <is>
          <t>Samridhi Perk Line</t>
        </is>
      </c>
      <c r="C5987" s="80" t="n">
        <v>46087</v>
      </c>
      <c r="D5987" t="inlineStr">
        <is>
          <t>Perk-TTLi-2</t>
        </is>
      </c>
      <c r="E5987" t="inlineStr">
        <is>
          <t>FOR/BP11: Hand Over Of Blank Failed</t>
        </is>
      </c>
      <c r="F5987" t="n">
        <v>8</v>
      </c>
      <c r="G5987" t="n">
        <v>4.04005</v>
      </c>
    </row>
    <row r="5988">
      <c r="A5988" t="inlineStr">
        <is>
          <t>Daily_Minor_Stops_2026_09_18.xlsx</t>
        </is>
      </c>
      <c r="B5988" t="inlineStr">
        <is>
          <t>Samridhi Perk Line</t>
        </is>
      </c>
      <c r="C5988" s="80" t="n">
        <v>46087</v>
      </c>
      <c r="D5988" t="inlineStr">
        <is>
          <t>Perk-TTLi-2</t>
        </is>
      </c>
      <c r="E5988" t="inlineStr">
        <is>
          <t>CLO/CT11: Axis1 Position Error</t>
        </is>
      </c>
      <c r="F5988" t="n">
        <v>20</v>
      </c>
      <c r="G5988" t="n">
        <v>54.1584833333333</v>
      </c>
    </row>
    <row r="5989">
      <c r="A5989" t="inlineStr">
        <is>
          <t>Daily_Minor_Stops_2026_09_18.xlsx</t>
        </is>
      </c>
      <c r="B5989" t="inlineStr">
        <is>
          <t>Samridhi Perk Line</t>
        </is>
      </c>
      <c r="C5989" s="80" t="n">
        <v>46087</v>
      </c>
      <c r="D5989" t="inlineStr">
        <is>
          <t>Perk-TTLi-3</t>
        </is>
      </c>
      <c r="E5989" t="inlineStr">
        <is>
          <t>LOD/TGR11: Robot-Gripper Sensor Fault</t>
        </is>
      </c>
      <c r="F5989" t="n">
        <v>5</v>
      </c>
      <c r="G5989" t="n">
        <v>4.12201666666667</v>
      </c>
    </row>
    <row r="5990">
      <c r="A5990" t="inlineStr">
        <is>
          <t>Daily_Minor_Stops_2026_09_18.xlsx</t>
        </is>
      </c>
      <c r="B5990" t="inlineStr">
        <is>
          <t>Samridhi Perk Line</t>
        </is>
      </c>
      <c r="C5990" s="80" t="n">
        <v>46087</v>
      </c>
      <c r="D5990" t="inlineStr">
        <is>
          <t>Perk-TTLi-3</t>
        </is>
      </c>
      <c r="E5990" t="inlineStr">
        <is>
          <t>CLO/CT11: Axis1 Position Error</t>
        </is>
      </c>
      <c r="F5990" t="n">
        <v>8</v>
      </c>
      <c r="G5990" t="n">
        <v>39.5225</v>
      </c>
    </row>
    <row r="5991">
      <c r="A5991" t="inlineStr">
        <is>
          <t>Daily_Minor_Stops_2026_09_18.xlsx</t>
        </is>
      </c>
      <c r="B5991" t="inlineStr">
        <is>
          <t>Samridhi Perk Line</t>
        </is>
      </c>
      <c r="C5991" s="80" t="n">
        <v>46088</v>
      </c>
      <c r="D5991" t="inlineStr">
        <is>
          <t>Perk-HCM-1</t>
        </is>
      </c>
      <c r="E5991" t="inlineStr">
        <is>
          <t>HXX: Infeed Rejection Consecutive</t>
        </is>
      </c>
      <c r="F5991" t="n">
        <v>17</v>
      </c>
      <c r="G5991" t="n">
        <v>14.4221166666667</v>
      </c>
    </row>
    <row r="5992">
      <c r="A5992" t="inlineStr">
        <is>
          <t>Daily_Minor_Stops_2026_09_18.xlsx</t>
        </is>
      </c>
      <c r="B5992" t="inlineStr">
        <is>
          <t>Samridhi Perk Line</t>
        </is>
      </c>
      <c r="C5992" s="80" t="n">
        <v>46088</v>
      </c>
      <c r="D5992" t="inlineStr">
        <is>
          <t>Perk-HCM-1</t>
        </is>
      </c>
      <c r="E5992" t="inlineStr">
        <is>
          <t>FBX: Jam At Infeed</t>
        </is>
      </c>
      <c r="F5992" t="n">
        <v>30</v>
      </c>
      <c r="G5992" t="n">
        <v>18.8094</v>
      </c>
    </row>
    <row r="5993">
      <c r="A5993" t="inlineStr">
        <is>
          <t>Daily_Minor_Stops_2026_09_18.xlsx</t>
        </is>
      </c>
      <c r="B5993" t="inlineStr">
        <is>
          <t>Samridhi Perk Line</t>
        </is>
      </c>
      <c r="C5993" s="80" t="n">
        <v>46088</v>
      </c>
      <c r="D5993" t="inlineStr">
        <is>
          <t>Perk-HCM-2</t>
        </is>
      </c>
      <c r="E5993" t="inlineStr">
        <is>
          <t>HXX: Film Tracking Control Film</t>
        </is>
      </c>
      <c r="F5993" t="n">
        <v>21</v>
      </c>
      <c r="G5993" t="n">
        <v>9.77193333333333</v>
      </c>
    </row>
    <row r="5994">
      <c r="A5994" t="inlineStr">
        <is>
          <t>Daily_Minor_Stops_2026_09_18.xlsx</t>
        </is>
      </c>
      <c r="B5994" t="inlineStr">
        <is>
          <t>Samridhi Perk Line</t>
        </is>
      </c>
      <c r="C5994" s="80" t="n">
        <v>46088</v>
      </c>
      <c r="D5994" t="inlineStr">
        <is>
          <t>Perk-HCM-2</t>
        </is>
      </c>
      <c r="E5994" t="inlineStr">
        <is>
          <t>FBX: Jam At Infeed</t>
        </is>
      </c>
      <c r="F5994" t="n">
        <v>24</v>
      </c>
      <c r="G5994" t="n">
        <v>19.63795</v>
      </c>
    </row>
    <row r="5995">
      <c r="A5995" t="inlineStr">
        <is>
          <t>Daily_Minor_Stops_2026_09_18.xlsx</t>
        </is>
      </c>
      <c r="B5995" t="inlineStr">
        <is>
          <t>Samridhi Perk Line</t>
        </is>
      </c>
      <c r="C5995" s="80" t="n">
        <v>46088</v>
      </c>
      <c r="D5995" t="inlineStr">
        <is>
          <t>Perk-HCM-3</t>
        </is>
      </c>
      <c r="E5995" t="inlineStr">
        <is>
          <t>FBX: Overflow At Infeed</t>
        </is>
      </c>
      <c r="F5995" t="n">
        <v>45</v>
      </c>
      <c r="G5995" t="n">
        <v>28.3847333333333</v>
      </c>
    </row>
    <row r="5996">
      <c r="A5996" t="inlineStr">
        <is>
          <t>Daily_Minor_Stops_2026_09_18.xlsx</t>
        </is>
      </c>
      <c r="B5996" t="inlineStr">
        <is>
          <t>Samridhi Perk Line</t>
        </is>
      </c>
      <c r="C5996" s="80" t="n">
        <v>46088</v>
      </c>
      <c r="D5996" t="inlineStr">
        <is>
          <t>Perk-HCM-3</t>
        </is>
      </c>
      <c r="E5996" t="inlineStr">
        <is>
          <t>FBX: Jam At Infeed</t>
        </is>
      </c>
      <c r="F5996" t="n">
        <v>57</v>
      </c>
      <c r="G5996" t="n">
        <v>33.3786166666667</v>
      </c>
    </row>
    <row r="5997">
      <c r="A5997" t="inlineStr">
        <is>
          <t>Daily_Minor_Stops_2026_09_18.xlsx</t>
        </is>
      </c>
      <c r="B5997" t="inlineStr">
        <is>
          <t>Samridhi Perk Line</t>
        </is>
      </c>
      <c r="C5997" s="80" t="n">
        <v>46088</v>
      </c>
      <c r="D5997" t="inlineStr">
        <is>
          <t>Perk-HCM-4</t>
        </is>
      </c>
      <c r="E5997" t="inlineStr">
        <is>
          <t>FBX: Overflow At Infeed</t>
        </is>
      </c>
      <c r="F5997" t="n">
        <v>44</v>
      </c>
      <c r="G5997" t="n">
        <v>60.0939166666667</v>
      </c>
    </row>
    <row r="5998">
      <c r="A5998" t="inlineStr">
        <is>
          <t>Daily_Minor_Stops_2026_09_18.xlsx</t>
        </is>
      </c>
      <c r="B5998" t="inlineStr">
        <is>
          <t>Samridhi Perk Line</t>
        </is>
      </c>
      <c r="C5998" s="80" t="n">
        <v>46088</v>
      </c>
      <c r="D5998" t="inlineStr">
        <is>
          <t>Perk-HCM-4</t>
        </is>
      </c>
      <c r="E5998" t="inlineStr">
        <is>
          <t>FBX: Jam At Infeed</t>
        </is>
      </c>
      <c r="F5998" t="n">
        <v>41</v>
      </c>
      <c r="G5998" t="n">
        <v>22.64575</v>
      </c>
    </row>
    <row r="5999">
      <c r="A5999" t="inlineStr">
        <is>
          <t>Daily_Minor_Stops_2026_09_18.xlsx</t>
        </is>
      </c>
      <c r="B5999" t="inlineStr">
        <is>
          <t>Samridhi Perk Line</t>
        </is>
      </c>
      <c r="C5999" s="80" t="n">
        <v>46088</v>
      </c>
      <c r="D5999" t="inlineStr">
        <is>
          <t>Perk-HLM-1</t>
        </is>
      </c>
      <c r="E5999" t="inlineStr">
        <is>
          <t>Product jam detected at flow wrapper infeed</t>
        </is>
      </c>
      <c r="F5999" t="n">
        <v>18</v>
      </c>
      <c r="G5999" t="n">
        <v>8.500083333333331</v>
      </c>
    </row>
    <row r="6000">
      <c r="A6000" t="inlineStr">
        <is>
          <t>Daily_Minor_Stops_2026_09_18.xlsx</t>
        </is>
      </c>
      <c r="B6000" t="inlineStr">
        <is>
          <t>Samridhi Perk Line</t>
        </is>
      </c>
      <c r="C6000" s="80" t="n">
        <v>46088</v>
      </c>
      <c r="D6000" t="inlineStr">
        <is>
          <t>Perk-HLM-1</t>
        </is>
      </c>
      <c r="E6000" t="inlineStr">
        <is>
          <t>OverHeight Product Detected</t>
        </is>
      </c>
      <c r="F6000" t="n">
        <v>144</v>
      </c>
      <c r="G6000" t="n">
        <v>74.7403</v>
      </c>
    </row>
    <row r="6001">
      <c r="A6001" t="inlineStr">
        <is>
          <t>Daily_Minor_Stops_2026_09_18.xlsx</t>
        </is>
      </c>
      <c r="B6001" t="inlineStr">
        <is>
          <t>Samridhi Perk Line</t>
        </is>
      </c>
      <c r="C6001" s="80" t="n">
        <v>46088</v>
      </c>
      <c r="D6001" t="inlineStr">
        <is>
          <t>Perk-HLM-2</t>
        </is>
      </c>
      <c r="E6001" t="inlineStr">
        <is>
          <t>Product jam detected at flow wrapper infeed</t>
        </is>
      </c>
      <c r="F6001" t="n">
        <v>56</v>
      </c>
      <c r="G6001" t="n">
        <v>57.1537833333333</v>
      </c>
    </row>
    <row r="6002">
      <c r="A6002" t="inlineStr">
        <is>
          <t>Daily_Minor_Stops_2026_09_18.xlsx</t>
        </is>
      </c>
      <c r="B6002" t="inlineStr">
        <is>
          <t>Samridhi Perk Line</t>
        </is>
      </c>
      <c r="C6002" s="80" t="n">
        <v>46088</v>
      </c>
      <c r="D6002" t="inlineStr">
        <is>
          <t>Perk-HLM-2</t>
        </is>
      </c>
      <c r="E6002" t="inlineStr">
        <is>
          <t>OverHeight Product Detected</t>
        </is>
      </c>
      <c r="F6002" t="n">
        <v>87</v>
      </c>
      <c r="G6002" t="n">
        <v>56.5049666666667</v>
      </c>
    </row>
    <row r="6003">
      <c r="A6003" t="inlineStr">
        <is>
          <t>Daily_Minor_Stops_2026_09_18.xlsx</t>
        </is>
      </c>
      <c r="B6003" t="inlineStr">
        <is>
          <t>Samridhi Perk Line</t>
        </is>
      </c>
      <c r="C6003" s="80" t="n">
        <v>46088</v>
      </c>
      <c r="D6003" t="inlineStr">
        <is>
          <t>Perk-TTLi-1</t>
        </is>
      </c>
      <c r="E6003" t="inlineStr">
        <is>
          <t>FOR/BP11: Hand Over Of Blank Failed</t>
        </is>
      </c>
      <c r="F6003" t="n">
        <v>13</v>
      </c>
      <c r="G6003" t="n">
        <v>12.3868833333333</v>
      </c>
    </row>
    <row r="6004">
      <c r="A6004" t="inlineStr">
        <is>
          <t>Daily_Minor_Stops_2026_09_18.xlsx</t>
        </is>
      </c>
      <c r="B6004" t="inlineStr">
        <is>
          <t>Samridhi Perk Line</t>
        </is>
      </c>
      <c r="C6004" s="80" t="n">
        <v>46088</v>
      </c>
      <c r="D6004" t="inlineStr">
        <is>
          <t>Perk-TTLi-1</t>
        </is>
      </c>
      <c r="E6004" t="inlineStr">
        <is>
          <t>CLO/CDC11: Pusher / Actuator Not ON Time</t>
        </is>
      </c>
      <c r="F6004" t="n">
        <v>10</v>
      </c>
      <c r="G6004" t="n">
        <v>23.2638333333333</v>
      </c>
    </row>
    <row r="6005">
      <c r="A6005" t="inlineStr">
        <is>
          <t>Daily_Minor_Stops_2026_09_18.xlsx</t>
        </is>
      </c>
      <c r="B6005" t="inlineStr">
        <is>
          <t>Samridhi Perk Line</t>
        </is>
      </c>
      <c r="C6005" s="80" t="n">
        <v>46088</v>
      </c>
      <c r="D6005" t="inlineStr">
        <is>
          <t>Perk-TTLi-2</t>
        </is>
      </c>
      <c r="E6005" t="inlineStr">
        <is>
          <t>FOR/BP11: Hand Over Of Blank Failed</t>
        </is>
      </c>
      <c r="F6005" t="n">
        <v>49</v>
      </c>
      <c r="G6005" t="n">
        <v>51.5721833333333</v>
      </c>
    </row>
    <row r="6006">
      <c r="A6006" t="inlineStr">
        <is>
          <t>Daily_Minor_Stops_2026_09_18.xlsx</t>
        </is>
      </c>
      <c r="B6006" t="inlineStr">
        <is>
          <t>Samridhi Perk Line</t>
        </is>
      </c>
      <c r="C6006" s="80" t="n">
        <v>46088</v>
      </c>
      <c r="D6006" t="inlineStr">
        <is>
          <t>Perk-TTLi-2</t>
        </is>
      </c>
      <c r="E6006" t="inlineStr">
        <is>
          <t>CLO/CT11: Axis1 Position Error</t>
        </is>
      </c>
      <c r="F6006" t="n">
        <v>11</v>
      </c>
      <c r="G6006" t="n">
        <v>20.3474333333333</v>
      </c>
    </row>
    <row r="6007">
      <c r="A6007" t="inlineStr">
        <is>
          <t>Daily_Minor_Stops_2026_09_18.xlsx</t>
        </is>
      </c>
      <c r="B6007" t="inlineStr">
        <is>
          <t>Samridhi Perk Line</t>
        </is>
      </c>
      <c r="C6007" s="80" t="n">
        <v>46088</v>
      </c>
      <c r="D6007" t="inlineStr">
        <is>
          <t>Perk-TTLi-3</t>
        </is>
      </c>
      <c r="E6007" t="inlineStr">
        <is>
          <t>LOD/TGR11: Robot-Gripper Sensor Fault</t>
        </is>
      </c>
      <c r="F6007" t="n">
        <v>3</v>
      </c>
      <c r="G6007" t="n">
        <v>0.678666666666667</v>
      </c>
    </row>
    <row r="6008">
      <c r="A6008" t="inlineStr">
        <is>
          <t>Daily_Minor_Stops_2026_09_18.xlsx</t>
        </is>
      </c>
      <c r="B6008" t="inlineStr">
        <is>
          <t>Samridhi Perk Line</t>
        </is>
      </c>
      <c r="C6008" s="80" t="n">
        <v>46088</v>
      </c>
      <c r="D6008" t="inlineStr">
        <is>
          <t>Perk-TTLi-3</t>
        </is>
      </c>
      <c r="E6008" t="inlineStr">
        <is>
          <t>FOR/BP11: Hand Over Of Blank Failed</t>
        </is>
      </c>
      <c r="F6008" t="n">
        <v>3</v>
      </c>
      <c r="G6008" t="n">
        <v>20.6130666666667</v>
      </c>
    </row>
    <row r="6009">
      <c r="A6009" t="inlineStr">
        <is>
          <t>Daily_Minor_Stops_2026_09_18.xlsx</t>
        </is>
      </c>
      <c r="B6009" t="inlineStr">
        <is>
          <t>Samridhi Perk Line</t>
        </is>
      </c>
      <c r="C6009" s="80" t="n">
        <v>46088</v>
      </c>
      <c r="D6009" t="inlineStr">
        <is>
          <t>Perk-TTLi-4</t>
        </is>
      </c>
      <c r="E6009" t="inlineStr">
        <is>
          <t>LOD/FWV11: Position Trigger Sensor Fail</t>
        </is>
      </c>
      <c r="F6009" t="n">
        <v>2</v>
      </c>
      <c r="G6009" t="n">
        <v>0.3898</v>
      </c>
    </row>
    <row r="6010">
      <c r="A6010" t="inlineStr">
        <is>
          <t>Daily_Minor_Stops_2026_09_18.xlsx</t>
        </is>
      </c>
      <c r="B6010" t="inlineStr">
        <is>
          <t>Samridhi Perk Line</t>
        </is>
      </c>
      <c r="C6010" s="80" t="n">
        <v>46088</v>
      </c>
      <c r="D6010" t="inlineStr">
        <is>
          <t>Perk-TTLi-4</t>
        </is>
      </c>
      <c r="E6010" t="inlineStr">
        <is>
          <t>LOD/EM: Emergency Stop HMI 11</t>
        </is>
      </c>
      <c r="F6010" t="n">
        <v>2</v>
      </c>
      <c r="G6010" t="n">
        <v>0.881716666666667</v>
      </c>
    </row>
    <row r="6011">
      <c r="A6011" t="inlineStr">
        <is>
          <t>Daily_Minor_Stops_2026_09_18.xlsx</t>
        </is>
      </c>
      <c r="B6011" t="inlineStr">
        <is>
          <t>Samridhi Perk Line</t>
        </is>
      </c>
      <c r="C6011" s="80" t="n">
        <v>46089</v>
      </c>
      <c r="D6011" t="inlineStr">
        <is>
          <t>Perk-HCM-1</t>
        </is>
      </c>
      <c r="E6011" t="inlineStr">
        <is>
          <t>FBX: Jam At Infeed</t>
        </is>
      </c>
      <c r="F6011" t="n">
        <v>57</v>
      </c>
      <c r="G6011" t="n">
        <v>26.89505</v>
      </c>
    </row>
    <row r="6012">
      <c r="A6012" t="inlineStr">
        <is>
          <t>Daily_Minor_Stops_2026_09_18.xlsx</t>
        </is>
      </c>
      <c r="B6012" t="inlineStr">
        <is>
          <t>Samridhi Perk Line Total</t>
        </is>
      </c>
      <c r="F6012" t="n">
        <v>124898</v>
      </c>
      <c r="G6012" t="n">
        <v>185534.238766667</v>
      </c>
    </row>
    <row r="6013">
      <c r="A6013" t="inlineStr">
        <is>
          <t>Daily_Minor_Stops_2026_09_18.xlsx</t>
        </is>
      </c>
      <c r="B6013" t="inlineStr">
        <is>
          <t>Samridhi Perk Line</t>
        </is>
      </c>
      <c r="C6013" s="80" t="n">
        <v>46089</v>
      </c>
      <c r="D6013" t="inlineStr">
        <is>
          <t>Perk-HCM-1</t>
        </is>
      </c>
      <c r="E6013" t="inlineStr">
        <is>
          <t>Cover Folding Box Open</t>
        </is>
      </c>
      <c r="F6013" t="n">
        <v>10</v>
      </c>
      <c r="G6013" t="n">
        <v>11.2172166666667</v>
      </c>
    </row>
    <row r="6014">
      <c r="A6014" t="inlineStr">
        <is>
          <t>Daily_Minor_Stops_2026_09_18.xlsx</t>
        </is>
      </c>
      <c r="B6014" t="inlineStr">
        <is>
          <t>Samridhi Perk Line</t>
        </is>
      </c>
      <c r="C6014" s="80" t="n">
        <v>46089</v>
      </c>
      <c r="D6014" t="inlineStr">
        <is>
          <t>Perk-HCM-2</t>
        </is>
      </c>
      <c r="E6014" t="inlineStr">
        <is>
          <t>HXX: Film Tracking Control Film</t>
        </is>
      </c>
      <c r="F6014" t="n">
        <v>23</v>
      </c>
      <c r="G6014" t="n">
        <v>10.3565</v>
      </c>
    </row>
    <row r="6015">
      <c r="A6015" t="inlineStr">
        <is>
          <t>Daily_Minor_Stops_2026_09_18.xlsx</t>
        </is>
      </c>
      <c r="B6015" t="inlineStr">
        <is>
          <t>Samridhi Perk Line</t>
        </is>
      </c>
      <c r="C6015" s="80" t="n">
        <v>46089</v>
      </c>
      <c r="D6015" t="inlineStr">
        <is>
          <t>Perk-HCM-2</t>
        </is>
      </c>
      <c r="E6015" t="inlineStr">
        <is>
          <t>FBX: Jam At Infeed</t>
        </is>
      </c>
      <c r="F6015" t="n">
        <v>18</v>
      </c>
      <c r="G6015" t="n">
        <v>6.63755</v>
      </c>
    </row>
    <row r="6016">
      <c r="A6016" t="inlineStr">
        <is>
          <t>Daily_Minor_Stops_2026_09_18.xlsx</t>
        </is>
      </c>
      <c r="B6016" t="inlineStr">
        <is>
          <t>Samridhi Perk Line</t>
        </is>
      </c>
      <c r="C6016" s="80" t="n">
        <v>46089</v>
      </c>
      <c r="D6016" t="inlineStr">
        <is>
          <t>Perk-HCM-3</t>
        </is>
      </c>
      <c r="E6016" t="inlineStr">
        <is>
          <t>HXX: Infeed Rejection Consecutive</t>
        </is>
      </c>
      <c r="F6016" t="n">
        <v>51</v>
      </c>
      <c r="G6016" t="n">
        <v>26.815</v>
      </c>
    </row>
    <row r="6017">
      <c r="A6017" t="inlineStr">
        <is>
          <t>Daily_Minor_Stops_2026_09_18.xlsx</t>
        </is>
      </c>
      <c r="B6017" t="inlineStr">
        <is>
          <t>Samridhi Perk Line</t>
        </is>
      </c>
      <c r="C6017" s="80" t="n">
        <v>46089</v>
      </c>
      <c r="D6017" t="inlineStr">
        <is>
          <t>Perk-HCM-3</t>
        </is>
      </c>
      <c r="E6017" t="inlineStr">
        <is>
          <t>FBX: Overflow At Infeed</t>
        </is>
      </c>
      <c r="F6017" t="n">
        <v>42</v>
      </c>
      <c r="G6017" t="n">
        <v>30.7971833333333</v>
      </c>
    </row>
    <row r="6018">
      <c r="A6018" t="inlineStr">
        <is>
          <t>Daily_Minor_Stops_2026_09_18.xlsx</t>
        </is>
      </c>
      <c r="B6018" t="inlineStr">
        <is>
          <t>Samridhi Perk Line</t>
        </is>
      </c>
      <c r="C6018" s="80" t="n">
        <v>46089</v>
      </c>
      <c r="D6018" t="inlineStr">
        <is>
          <t>Perk-HCM-4</t>
        </is>
      </c>
      <c r="E6018" t="inlineStr">
        <is>
          <t>HXX: Infeed Rejection Consecutive</t>
        </is>
      </c>
      <c r="F6018" t="n">
        <v>31</v>
      </c>
      <c r="G6018" t="n">
        <v>21.0870666666667</v>
      </c>
    </row>
    <row r="6019">
      <c r="A6019" t="inlineStr">
        <is>
          <t>Daily_Minor_Stops_2026_09_18.xlsx</t>
        </is>
      </c>
      <c r="B6019" t="inlineStr">
        <is>
          <t>Samridhi Perk Line</t>
        </is>
      </c>
      <c r="C6019" s="80" t="n">
        <v>46089</v>
      </c>
      <c r="D6019" t="inlineStr">
        <is>
          <t>Perk-HCM-4</t>
        </is>
      </c>
      <c r="E6019" t="inlineStr">
        <is>
          <t>FBX: Jam At Infeed</t>
        </is>
      </c>
      <c r="F6019" t="n">
        <v>29</v>
      </c>
      <c r="G6019" t="n">
        <v>9.689866666666671</v>
      </c>
    </row>
    <row r="6020">
      <c r="A6020" t="inlineStr">
        <is>
          <t>Daily_Minor_Stops_2026_09_18.xlsx</t>
        </is>
      </c>
      <c r="B6020" t="inlineStr">
        <is>
          <t>Samridhi Perk Line</t>
        </is>
      </c>
      <c r="C6020" s="80" t="n">
        <v>46089</v>
      </c>
      <c r="D6020" t="inlineStr">
        <is>
          <t>Perk-HLM-1</t>
        </is>
      </c>
      <c r="E6020" t="inlineStr">
        <is>
          <t>Wrapper End Crimp Jam</t>
        </is>
      </c>
      <c r="F6020" t="n">
        <v>84</v>
      </c>
      <c r="G6020" t="n">
        <v>61.5701333333333</v>
      </c>
    </row>
    <row r="6021">
      <c r="A6021" t="inlineStr">
        <is>
          <t>Daily_Minor_Stops_2026_09_18.xlsx</t>
        </is>
      </c>
      <c r="B6021" t="inlineStr">
        <is>
          <t>Samridhi Perk Line</t>
        </is>
      </c>
      <c r="C6021" s="80" t="n">
        <v>46089</v>
      </c>
      <c r="D6021" t="inlineStr">
        <is>
          <t>Perk-HLM-1</t>
        </is>
      </c>
      <c r="E6021" t="inlineStr">
        <is>
          <t>OverHeight Product Detected</t>
        </is>
      </c>
      <c r="F6021" t="n">
        <v>265</v>
      </c>
      <c r="G6021" t="n">
        <v>135.4175</v>
      </c>
    </row>
    <row r="6022">
      <c r="A6022" t="inlineStr">
        <is>
          <t>Daily_Minor_Stops_2026_09_18.xlsx</t>
        </is>
      </c>
      <c r="B6022" t="inlineStr">
        <is>
          <t>Samridhi Perk Line</t>
        </is>
      </c>
      <c r="C6022" s="80" t="n">
        <v>46089</v>
      </c>
      <c r="D6022" t="inlineStr">
        <is>
          <t>Perk-HLM-2</t>
        </is>
      </c>
      <c r="E6022" t="inlineStr">
        <is>
          <t>Product jam detected at flow wrapper infeed</t>
        </is>
      </c>
      <c r="F6022" t="n">
        <v>72</v>
      </c>
      <c r="G6022" t="n">
        <v>31.3461833333333</v>
      </c>
    </row>
    <row r="6023">
      <c r="A6023" t="inlineStr">
        <is>
          <t>Daily_Minor_Stops_2026_09_18.xlsx</t>
        </is>
      </c>
      <c r="B6023" t="inlineStr">
        <is>
          <t>Samridhi Perk Line</t>
        </is>
      </c>
      <c r="C6023" s="80" t="n">
        <v>46089</v>
      </c>
      <c r="D6023" t="inlineStr">
        <is>
          <t>Perk-HLM-2</t>
        </is>
      </c>
      <c r="E6023" t="inlineStr">
        <is>
          <t>OverHeight Product Detected</t>
        </is>
      </c>
      <c r="F6023" t="n">
        <v>132</v>
      </c>
      <c r="G6023" t="n">
        <v>87.1498</v>
      </c>
    </row>
    <row r="6024">
      <c r="A6024" t="inlineStr">
        <is>
          <t>Daily_Minor_Stops_2026_09_18.xlsx</t>
        </is>
      </c>
      <c r="B6024" t="inlineStr">
        <is>
          <t>Samridhi Perk Line</t>
        </is>
      </c>
      <c r="C6024" s="80" t="n">
        <v>46089</v>
      </c>
      <c r="D6024" t="inlineStr">
        <is>
          <t>Perk-TTLi-1</t>
        </is>
      </c>
      <c r="E6024" t="inlineStr">
        <is>
          <t>FOR/BP11: Hand Over Of Blank Failed</t>
        </is>
      </c>
      <c r="F6024" t="n">
        <v>24</v>
      </c>
      <c r="G6024" t="n">
        <v>12.0616</v>
      </c>
    </row>
    <row r="6025">
      <c r="A6025" t="inlineStr">
        <is>
          <t>Daily_Minor_Stops_2026_09_18.xlsx</t>
        </is>
      </c>
      <c r="B6025" t="inlineStr">
        <is>
          <t>Samridhi Perk Line</t>
        </is>
      </c>
      <c r="C6025" s="80" t="n">
        <v>46089</v>
      </c>
      <c r="D6025" t="inlineStr">
        <is>
          <t>Perk-TTLi-1</t>
        </is>
      </c>
      <c r="E6025" t="inlineStr">
        <is>
          <t>CLO/CT11: Axis1 Position Error</t>
        </is>
      </c>
      <c r="F6025" t="n">
        <v>8</v>
      </c>
      <c r="G6025" t="n">
        <v>6.83673333333333</v>
      </c>
    </row>
    <row r="6026">
      <c r="A6026" t="inlineStr">
        <is>
          <t>Daily_Minor_Stops_2026_09_18.xlsx</t>
        </is>
      </c>
      <c r="B6026" t="inlineStr">
        <is>
          <t>Samridhi Perk Line</t>
        </is>
      </c>
      <c r="C6026" s="80" t="n">
        <v>46089</v>
      </c>
      <c r="D6026" t="inlineStr">
        <is>
          <t>Perk-TTLi-2</t>
        </is>
      </c>
      <c r="E6026" t="inlineStr">
        <is>
          <t>FOR/BP11: Hand Over Of Blank Failed</t>
        </is>
      </c>
      <c r="F6026" t="n">
        <v>53</v>
      </c>
      <c r="G6026" t="n">
        <v>54.9127</v>
      </c>
    </row>
    <row r="6027">
      <c r="A6027" t="inlineStr">
        <is>
          <t>Daily_Minor_Stops_2026_09_18.xlsx</t>
        </is>
      </c>
      <c r="B6027" t="inlineStr">
        <is>
          <t>Samridhi Perk Line</t>
        </is>
      </c>
      <c r="C6027" s="80" t="n">
        <v>46089</v>
      </c>
      <c r="D6027" t="inlineStr">
        <is>
          <t>Perk-TTLi-2</t>
        </is>
      </c>
      <c r="E6027" t="inlineStr">
        <is>
          <t>CLO/CT11: Axis1 Position Error</t>
        </is>
      </c>
      <c r="F6027" t="n">
        <v>10</v>
      </c>
      <c r="G6027" t="n">
        <v>17.8374333333333</v>
      </c>
    </row>
    <row r="6028">
      <c r="A6028" t="inlineStr">
        <is>
          <t>Daily_Minor_Stops_2026_09_18.xlsx</t>
        </is>
      </c>
      <c r="B6028" t="inlineStr">
        <is>
          <t>Samridhi Perk Line</t>
        </is>
      </c>
      <c r="C6028" s="80" t="n">
        <v>46089</v>
      </c>
      <c r="D6028" t="inlineStr">
        <is>
          <t>Perk-TTLi-3</t>
        </is>
      </c>
      <c r="E6028" t="inlineStr">
        <is>
          <t>LOD/TGR11: Robot-Gripper Sensor Fault</t>
        </is>
      </c>
      <c r="F6028" t="n">
        <v>6</v>
      </c>
      <c r="G6028" t="n">
        <v>4.15326666666667</v>
      </c>
    </row>
    <row r="6029">
      <c r="A6029" t="inlineStr">
        <is>
          <t>Daily_Minor_Stops_2026_09_18.xlsx</t>
        </is>
      </c>
      <c r="B6029" t="inlineStr">
        <is>
          <t>Samridhi Perk Line</t>
        </is>
      </c>
      <c r="C6029" s="80" t="n">
        <v>46089</v>
      </c>
      <c r="D6029" t="inlineStr">
        <is>
          <t>Perk-TTLi-3</t>
        </is>
      </c>
      <c r="E6029" t="inlineStr">
        <is>
          <t>FOR/BP11: Hand Over Of Blank Failed</t>
        </is>
      </c>
      <c r="F6029" t="n">
        <v>4</v>
      </c>
      <c r="G6029" t="n">
        <v>51.19035</v>
      </c>
    </row>
    <row r="6030">
      <c r="A6030" t="inlineStr">
        <is>
          <t>Daily_Minor_Stops_2026_09_18.xlsx</t>
        </is>
      </c>
      <c r="B6030" t="inlineStr">
        <is>
          <t>Samridhi Perk Line</t>
        </is>
      </c>
      <c r="C6030" s="80" t="n">
        <v>46089</v>
      </c>
      <c r="D6030" t="inlineStr">
        <is>
          <t>Perk-TTLi-4</t>
        </is>
      </c>
      <c r="E6030" t="inlineStr">
        <is>
          <t>LOD/FWV11: Position Trigger Sensor Fail</t>
        </is>
      </c>
      <c r="F6030" t="n">
        <v>3</v>
      </c>
      <c r="G6030" t="n">
        <v>0.507983333333333</v>
      </c>
    </row>
    <row r="6031">
      <c r="A6031" t="inlineStr">
        <is>
          <t>Daily_Minor_Stops_2026_09_18.xlsx</t>
        </is>
      </c>
      <c r="B6031" t="inlineStr">
        <is>
          <t>Samridhi Perk Line</t>
        </is>
      </c>
      <c r="C6031" s="80" t="n">
        <v>46090</v>
      </c>
      <c r="D6031" t="inlineStr">
        <is>
          <t>Perk TTM-5</t>
        </is>
      </c>
      <c r="E6031" t="inlineStr">
        <is>
          <t>Late Start</t>
        </is>
      </c>
      <c r="F6031" t="n">
        <v>1</v>
      </c>
      <c r="G6031" t="n">
        <v>0</v>
      </c>
    </row>
    <row r="6032">
      <c r="A6032" t="inlineStr">
        <is>
          <t>Daily_Minor_Stops_2026_09_18.xlsx</t>
        </is>
      </c>
      <c r="B6032" t="inlineStr">
        <is>
          <t>Samridhi Perk Line</t>
        </is>
      </c>
      <c r="C6032" s="80" t="n">
        <v>46090</v>
      </c>
      <c r="D6032" t="inlineStr">
        <is>
          <t>Perk TTM-5</t>
        </is>
      </c>
      <c r="E6032" t="inlineStr">
        <is>
          <t>Early Departure</t>
        </is>
      </c>
      <c r="F6032" t="n">
        <v>1</v>
      </c>
      <c r="G6032" t="n">
        <v>0</v>
      </c>
    </row>
    <row r="6033">
      <c r="A6033" t="inlineStr">
        <is>
          <t>Daily_Minor_Stops_2026_09_18.xlsx</t>
        </is>
      </c>
      <c r="B6033" t="inlineStr">
        <is>
          <t>Samridhi Perk Line</t>
        </is>
      </c>
      <c r="C6033" s="80" t="n">
        <v>46090</v>
      </c>
      <c r="D6033" t="inlineStr">
        <is>
          <t>Perk-HCM-1</t>
        </is>
      </c>
      <c r="E6033" t="inlineStr">
        <is>
          <t>HXX: Film Is Broken</t>
        </is>
      </c>
      <c r="F6033" t="n">
        <v>14</v>
      </c>
      <c r="G6033" t="n">
        <v>9.310866666666669</v>
      </c>
    </row>
    <row r="6034">
      <c r="A6034" t="inlineStr">
        <is>
          <t>Daily_Minor_Stops_2026_09_18.xlsx</t>
        </is>
      </c>
      <c r="B6034" t="inlineStr">
        <is>
          <t>Samridhi Perk Line</t>
        </is>
      </c>
      <c r="C6034" s="80" t="n">
        <v>46090</v>
      </c>
      <c r="D6034" t="inlineStr">
        <is>
          <t>Perk-HCM-1</t>
        </is>
      </c>
      <c r="E6034" t="inlineStr">
        <is>
          <t>FBX: Jam At Infeed</t>
        </is>
      </c>
      <c r="F6034" t="n">
        <v>23</v>
      </c>
      <c r="G6034" t="n">
        <v>19.22655</v>
      </c>
    </row>
    <row r="6035">
      <c r="A6035" t="inlineStr">
        <is>
          <t>Daily_Minor_Stops_2026_09_18.xlsx</t>
        </is>
      </c>
      <c r="B6035" t="inlineStr">
        <is>
          <t>Samridhi Perk Line</t>
        </is>
      </c>
      <c r="C6035" s="80" t="n">
        <v>46090</v>
      </c>
      <c r="D6035" t="inlineStr">
        <is>
          <t>Perk-HCM-2</t>
        </is>
      </c>
      <c r="E6035" t="inlineStr">
        <is>
          <t>HXX: Film Tracking Control Film</t>
        </is>
      </c>
      <c r="F6035" t="n">
        <v>16</v>
      </c>
      <c r="G6035" t="n">
        <v>6.08965</v>
      </c>
    </row>
    <row r="6036">
      <c r="A6036" t="inlineStr">
        <is>
          <t>Daily_Minor_Stops_2026_09_18.xlsx</t>
        </is>
      </c>
      <c r="B6036" t="inlineStr">
        <is>
          <t>Samridhi Perk Line</t>
        </is>
      </c>
      <c r="C6036" s="80" t="n">
        <v>46090</v>
      </c>
      <c r="D6036" t="inlineStr">
        <is>
          <t>Perk-HCM-2</t>
        </is>
      </c>
      <c r="E6036" t="inlineStr">
        <is>
          <t>FBX: Jam At Infeed</t>
        </is>
      </c>
      <c r="F6036" t="n">
        <v>26</v>
      </c>
      <c r="G6036" t="n">
        <v>10.9503333333333</v>
      </c>
    </row>
    <row r="6037">
      <c r="A6037" t="inlineStr">
        <is>
          <t>Daily_Minor_Stops_2026_09_18.xlsx</t>
        </is>
      </c>
      <c r="B6037" t="inlineStr">
        <is>
          <t>Samridhi Perk Line</t>
        </is>
      </c>
      <c r="C6037" s="80" t="n">
        <v>46090</v>
      </c>
      <c r="D6037" t="inlineStr">
        <is>
          <t>Perk-HCM-3</t>
        </is>
      </c>
      <c r="E6037" t="inlineStr">
        <is>
          <t>HXX: Film Is Broken</t>
        </is>
      </c>
      <c r="F6037" t="n">
        <v>20</v>
      </c>
      <c r="G6037" t="n">
        <v>28.5973166666667</v>
      </c>
    </row>
    <row r="6038">
      <c r="A6038" t="inlineStr">
        <is>
          <t>Daily_Minor_Stops_2026_09_18.xlsx</t>
        </is>
      </c>
      <c r="B6038" t="inlineStr">
        <is>
          <t>Samridhi Perk Line</t>
        </is>
      </c>
      <c r="C6038" s="80" t="n">
        <v>46090</v>
      </c>
      <c r="D6038" t="inlineStr">
        <is>
          <t>Perk-HCM-3</t>
        </is>
      </c>
      <c r="E6038" t="inlineStr">
        <is>
          <t>FBX: Overflow At Infeed</t>
        </is>
      </c>
      <c r="F6038" t="n">
        <v>26</v>
      </c>
      <c r="G6038" t="n">
        <v>10.1582166666667</v>
      </c>
    </row>
    <row r="6039">
      <c r="A6039" t="inlineStr">
        <is>
          <t>Daily_Minor_Stops_2026_09_18.xlsx</t>
        </is>
      </c>
      <c r="B6039" t="inlineStr">
        <is>
          <t>Samridhi Perk Line</t>
        </is>
      </c>
      <c r="C6039" s="80" t="n">
        <v>46090</v>
      </c>
      <c r="D6039" t="inlineStr">
        <is>
          <t>Perk-HCM-4</t>
        </is>
      </c>
      <c r="E6039" t="inlineStr">
        <is>
          <t>HXX: Infeed Rejection Consecutive</t>
        </is>
      </c>
      <c r="F6039" t="n">
        <v>20</v>
      </c>
      <c r="G6039" t="n">
        <v>11.6766833333333</v>
      </c>
    </row>
    <row r="6040">
      <c r="A6040" t="inlineStr">
        <is>
          <t>Daily_Minor_Stops_2026_09_18.xlsx</t>
        </is>
      </c>
      <c r="B6040" t="inlineStr">
        <is>
          <t>Samridhi Perk Line</t>
        </is>
      </c>
      <c r="C6040" s="80" t="n">
        <v>46090</v>
      </c>
      <c r="D6040" t="inlineStr">
        <is>
          <t>Perk-HCM-4</t>
        </is>
      </c>
      <c r="E6040" t="inlineStr">
        <is>
          <t>FBX: Jam At Infeed</t>
        </is>
      </c>
      <c r="F6040" t="n">
        <v>42</v>
      </c>
      <c r="G6040" t="n">
        <v>27.8309</v>
      </c>
    </row>
    <row r="6041">
      <c r="A6041" t="inlineStr">
        <is>
          <t>Daily_Minor_Stops_2026_09_18.xlsx</t>
        </is>
      </c>
      <c r="B6041" t="inlineStr">
        <is>
          <t>Samridhi Perk Line</t>
        </is>
      </c>
      <c r="C6041" s="80" t="n">
        <v>46090</v>
      </c>
      <c r="D6041" t="inlineStr">
        <is>
          <t>Perk-HLM-1</t>
        </is>
      </c>
      <c r="E6041" t="inlineStr">
        <is>
          <t>Wrapper main guard open FW-01</t>
        </is>
      </c>
      <c r="F6041" t="n">
        <v>32</v>
      </c>
      <c r="G6041" t="n">
        <v>18.48305</v>
      </c>
    </row>
    <row r="6042">
      <c r="A6042" t="inlineStr">
        <is>
          <t>Daily_Minor_Stops_2026_09_18.xlsx</t>
        </is>
      </c>
      <c r="B6042" t="inlineStr">
        <is>
          <t>Samridhi Perk Line</t>
        </is>
      </c>
      <c r="C6042" s="80" t="n">
        <v>46090</v>
      </c>
      <c r="D6042" t="inlineStr">
        <is>
          <t>Perk-HLM-1</t>
        </is>
      </c>
      <c r="E6042" t="inlineStr">
        <is>
          <t>OverHeight Product Detected</t>
        </is>
      </c>
      <c r="F6042" t="n">
        <v>180</v>
      </c>
      <c r="G6042" t="n">
        <v>107.511683333333</v>
      </c>
    </row>
    <row r="6043">
      <c r="A6043" t="inlineStr">
        <is>
          <t>Daily_Minor_Stops_2026_09_18.xlsx</t>
        </is>
      </c>
      <c r="B6043" t="inlineStr">
        <is>
          <t>Samridhi Perk Line</t>
        </is>
      </c>
      <c r="C6043" s="80" t="n">
        <v>46090</v>
      </c>
      <c r="D6043" t="inlineStr">
        <is>
          <t>Perk-HLM-2</t>
        </is>
      </c>
      <c r="E6043" t="inlineStr">
        <is>
          <t>Product jam detected at flow wrapper infeed</t>
        </is>
      </c>
      <c r="F6043" t="n">
        <v>66</v>
      </c>
      <c r="G6043" t="n">
        <v>35.2186666666667</v>
      </c>
    </row>
    <row r="6044">
      <c r="A6044" t="inlineStr">
        <is>
          <t>Daily_Minor_Stops_2026_09_18.xlsx</t>
        </is>
      </c>
      <c r="B6044" t="inlineStr">
        <is>
          <t>Samridhi Perk Line</t>
        </is>
      </c>
      <c r="C6044" s="80" t="n">
        <v>46090</v>
      </c>
      <c r="D6044" t="inlineStr">
        <is>
          <t>Perk-HLM-2</t>
        </is>
      </c>
      <c r="E6044" t="inlineStr">
        <is>
          <t>OverHeight Product Detected</t>
        </is>
      </c>
      <c r="F6044" t="n">
        <v>85</v>
      </c>
      <c r="G6044" t="n">
        <v>75.7968166666667</v>
      </c>
    </row>
    <row r="6045">
      <c r="A6045" t="inlineStr">
        <is>
          <t>Daily_Minor_Stops_2026_09_18.xlsx</t>
        </is>
      </c>
      <c r="B6045" t="inlineStr">
        <is>
          <t>Samridhi Perk Line</t>
        </is>
      </c>
      <c r="C6045" s="80" t="n">
        <v>46090</v>
      </c>
      <c r="D6045" t="inlineStr">
        <is>
          <t>Perk-TTLi-1</t>
        </is>
      </c>
      <c r="E6045" t="inlineStr">
        <is>
          <t>FOR/BP11: Hand Over Of Blank Failed</t>
        </is>
      </c>
      <c r="F6045" t="n">
        <v>7</v>
      </c>
      <c r="G6045" t="n">
        <v>4.63548333333333</v>
      </c>
    </row>
    <row r="6046">
      <c r="A6046" t="inlineStr">
        <is>
          <t>Daily_Minor_Stops_2026_09_18.xlsx</t>
        </is>
      </c>
      <c r="B6046" t="inlineStr">
        <is>
          <t>Samridhi Perk Line</t>
        </is>
      </c>
      <c r="C6046" s="80" t="n">
        <v>46090</v>
      </c>
      <c r="D6046" t="inlineStr">
        <is>
          <t>Perk-TTLi-1</t>
        </is>
      </c>
      <c r="E6046" t="inlineStr">
        <is>
          <t>CLO/CDC11: Pusher / Actuator Not ON Time</t>
        </is>
      </c>
      <c r="F6046" t="n">
        <v>9</v>
      </c>
      <c r="G6046" t="n">
        <v>6.4191</v>
      </c>
    </row>
    <row r="6047">
      <c r="A6047" t="inlineStr">
        <is>
          <t>Daily_Minor_Stops_2026_09_18.xlsx</t>
        </is>
      </c>
      <c r="B6047" t="inlineStr">
        <is>
          <t>Samridhi Perk Line</t>
        </is>
      </c>
      <c r="C6047" s="80" t="n">
        <v>46090</v>
      </c>
      <c r="D6047" t="inlineStr">
        <is>
          <t>Perk-TTLi-2</t>
        </is>
      </c>
      <c r="E6047" t="inlineStr">
        <is>
          <t>FOR/BP11: Hand Over Of Blank Failed</t>
        </is>
      </c>
      <c r="F6047" t="n">
        <v>65</v>
      </c>
      <c r="G6047" t="n">
        <v>71.7278</v>
      </c>
    </row>
    <row r="6048">
      <c r="A6048" t="inlineStr">
        <is>
          <t>Daily_Minor_Stops_2026_09_18.xlsx</t>
        </is>
      </c>
      <c r="B6048" t="inlineStr">
        <is>
          <t>Samridhi Perk Line</t>
        </is>
      </c>
      <c r="C6048" s="80" t="n">
        <v>46090</v>
      </c>
      <c r="D6048" t="inlineStr">
        <is>
          <t>Perk-TTLi-2</t>
        </is>
      </c>
      <c r="E6048" t="inlineStr">
        <is>
          <t>CLO/CT11: Axis1 Position Error</t>
        </is>
      </c>
      <c r="F6048" t="n">
        <v>15</v>
      </c>
      <c r="G6048" t="n">
        <v>59.7953333333333</v>
      </c>
    </row>
    <row r="6049">
      <c r="A6049" t="inlineStr">
        <is>
          <t>Daily_Minor_Stops_2026_09_18.xlsx</t>
        </is>
      </c>
      <c r="B6049" t="inlineStr">
        <is>
          <t>Samridhi Perk Line</t>
        </is>
      </c>
      <c r="C6049" s="80" t="n">
        <v>46090</v>
      </c>
      <c r="D6049" t="inlineStr">
        <is>
          <t>Perk-TTLi-3</t>
        </is>
      </c>
      <c r="E6049" t="inlineStr">
        <is>
          <t>LOD/SAF: Safety Circuit Not Ready</t>
        </is>
      </c>
      <c r="F6049" t="n">
        <v>14</v>
      </c>
      <c r="G6049" t="n">
        <v>40.6496833333333</v>
      </c>
    </row>
    <row r="6050">
      <c r="A6050" t="inlineStr">
        <is>
          <t>Daily_Minor_Stops_2026_09_18.xlsx</t>
        </is>
      </c>
      <c r="B6050" t="inlineStr">
        <is>
          <t>Samridhi Perk Line</t>
        </is>
      </c>
      <c r="C6050" s="80" t="n">
        <v>46090</v>
      </c>
      <c r="D6050" t="inlineStr">
        <is>
          <t>Perk-TTLi-3</t>
        </is>
      </c>
      <c r="E6050" t="inlineStr">
        <is>
          <t>CLO/CT11: Axis1 Position Error</t>
        </is>
      </c>
      <c r="F6050" t="n">
        <v>19</v>
      </c>
      <c r="G6050" t="n">
        <v>39.0494666666667</v>
      </c>
    </row>
    <row r="6051">
      <c r="A6051" t="inlineStr">
        <is>
          <t>Daily_Minor_Stops_2026_09_18.xlsx</t>
        </is>
      </c>
      <c r="B6051" t="inlineStr">
        <is>
          <t>Samridhi Perk Line</t>
        </is>
      </c>
      <c r="C6051" s="80" t="n">
        <v>46090</v>
      </c>
      <c r="D6051" t="inlineStr">
        <is>
          <t>Perk-TTLi-4</t>
        </is>
      </c>
      <c r="E6051" t="inlineStr">
        <is>
          <t>LOD/SAF: Safety Circuit Not Ready</t>
        </is>
      </c>
      <c r="F6051" t="n">
        <v>2</v>
      </c>
      <c r="G6051" t="n">
        <v>0.805316666666667</v>
      </c>
    </row>
    <row r="6052">
      <c r="A6052" t="inlineStr">
        <is>
          <t>Daily_Minor_Stops_2026_09_18.xlsx</t>
        </is>
      </c>
      <c r="B6052" t="inlineStr">
        <is>
          <t>Samridhi Perk Line</t>
        </is>
      </c>
      <c r="C6052" s="80" t="n">
        <v>46090</v>
      </c>
      <c r="D6052" t="inlineStr">
        <is>
          <t>Perk-TTLi-4</t>
        </is>
      </c>
      <c r="E6052" t="inlineStr">
        <is>
          <t>LOD/EM: Emergency Stop HMI 11</t>
        </is>
      </c>
      <c r="F6052" t="n">
        <v>3</v>
      </c>
      <c r="G6052" t="n">
        <v>1.53051666666667</v>
      </c>
    </row>
    <row r="6053">
      <c r="A6053" t="inlineStr">
        <is>
          <t>Daily_Minor_Stops_2026_09_18.xlsx</t>
        </is>
      </c>
      <c r="B6053" t="inlineStr">
        <is>
          <t>Samridhi Perk Line</t>
        </is>
      </c>
      <c r="C6053" s="80" t="n">
        <v>46091</v>
      </c>
      <c r="D6053" t="inlineStr">
        <is>
          <t>Perk-HCM-1</t>
        </is>
      </c>
      <c r="E6053" t="inlineStr">
        <is>
          <t>HXX: Film Is Broken</t>
        </is>
      </c>
      <c r="F6053" t="n">
        <v>14</v>
      </c>
      <c r="G6053" t="n">
        <v>8.981666666666669</v>
      </c>
    </row>
    <row r="6054">
      <c r="A6054" t="inlineStr">
        <is>
          <t>Daily_Minor_Stops_2026_09_18.xlsx</t>
        </is>
      </c>
      <c r="B6054" t="inlineStr">
        <is>
          <t>Samridhi Perk Line</t>
        </is>
      </c>
      <c r="C6054" s="80" t="n">
        <v>46091</v>
      </c>
      <c r="D6054" t="inlineStr">
        <is>
          <t>Perk-HCM-1</t>
        </is>
      </c>
      <c r="E6054" t="inlineStr">
        <is>
          <t>FBX: Jam At Infeed</t>
        </is>
      </c>
      <c r="F6054" t="n">
        <v>50</v>
      </c>
      <c r="G6054" t="n">
        <v>23.7359666666667</v>
      </c>
    </row>
    <row r="6055">
      <c r="A6055" t="inlineStr">
        <is>
          <t>Daily_Minor_Stops_2026_09_18.xlsx</t>
        </is>
      </c>
      <c r="B6055" t="inlineStr">
        <is>
          <t>Samridhi Perk Line</t>
        </is>
      </c>
      <c r="C6055" s="80" t="n">
        <v>46091</v>
      </c>
      <c r="D6055" t="inlineStr">
        <is>
          <t>Perk-HCM-2</t>
        </is>
      </c>
      <c r="E6055" t="inlineStr">
        <is>
          <t>FBX: Overflow At Infeed</t>
        </is>
      </c>
      <c r="F6055" t="n">
        <v>20</v>
      </c>
      <c r="G6055" t="n">
        <v>59.6516166666667</v>
      </c>
    </row>
    <row r="6056">
      <c r="A6056" t="inlineStr">
        <is>
          <t>Daily_Minor_Stops_2026_09_18.xlsx</t>
        </is>
      </c>
      <c r="B6056" t="inlineStr">
        <is>
          <t>Samridhi Perk Line</t>
        </is>
      </c>
      <c r="C6056" s="80" t="n">
        <v>46091</v>
      </c>
      <c r="D6056" t="inlineStr">
        <is>
          <t>Perk-HCM-2</t>
        </is>
      </c>
      <c r="E6056" t="inlineStr">
        <is>
          <t>FBX: Jam At Infeed</t>
        </is>
      </c>
      <c r="F6056" t="n">
        <v>88</v>
      </c>
      <c r="G6056" t="n">
        <v>55.0970666666667</v>
      </c>
    </row>
    <row r="6057">
      <c r="A6057" t="inlineStr">
        <is>
          <t>Daily_Minor_Stops_2026_09_18.xlsx</t>
        </is>
      </c>
      <c r="B6057" t="inlineStr">
        <is>
          <t>Samridhi Perk Line</t>
        </is>
      </c>
      <c r="C6057" s="80" t="n">
        <v>46091</v>
      </c>
      <c r="D6057" t="inlineStr">
        <is>
          <t>Perk-HCM-3</t>
        </is>
      </c>
      <c r="E6057" t="inlineStr">
        <is>
          <t>HXX: Infeed Rejection Consecutive</t>
        </is>
      </c>
      <c r="F6057" t="n">
        <v>20</v>
      </c>
      <c r="G6057" t="n">
        <v>6.42628333333333</v>
      </c>
    </row>
    <row r="6058">
      <c r="A6058" t="inlineStr">
        <is>
          <t>Daily_Minor_Stops_2026_09_18.xlsx</t>
        </is>
      </c>
      <c r="B6058" t="inlineStr">
        <is>
          <t>Samridhi Perk Line</t>
        </is>
      </c>
      <c r="C6058" s="80" t="n">
        <v>46091</v>
      </c>
      <c r="D6058" t="inlineStr">
        <is>
          <t>Perk-HCM-3</t>
        </is>
      </c>
      <c r="E6058" t="inlineStr">
        <is>
          <t>FBX: Overflow At Infeed</t>
        </is>
      </c>
      <c r="F6058" t="n">
        <v>36</v>
      </c>
      <c r="G6058" t="n">
        <v>15.5430166666667</v>
      </c>
    </row>
    <row r="6059">
      <c r="A6059" t="inlineStr">
        <is>
          <t>Daily_Minor_Stops_2026_09_18.xlsx</t>
        </is>
      </c>
      <c r="B6059" t="inlineStr">
        <is>
          <t>Samridhi Perk Line</t>
        </is>
      </c>
      <c r="C6059" s="80" t="n">
        <v>46091</v>
      </c>
      <c r="D6059" t="inlineStr">
        <is>
          <t>Perk-HCM-4</t>
        </is>
      </c>
      <c r="E6059" t="inlineStr">
        <is>
          <t>FBX: Overflow At Infeed</t>
        </is>
      </c>
      <c r="F6059" t="n">
        <v>17</v>
      </c>
      <c r="G6059" t="n">
        <v>8.597</v>
      </c>
    </row>
    <row r="6060">
      <c r="A6060" t="inlineStr">
        <is>
          <t>Daily_Minor_Stops_2026_09_18.xlsx</t>
        </is>
      </c>
      <c r="B6060" t="inlineStr">
        <is>
          <t>Samridhi Perk Line</t>
        </is>
      </c>
      <c r="C6060" s="80" t="n">
        <v>46091</v>
      </c>
      <c r="D6060" t="inlineStr">
        <is>
          <t>Perk-HCM-4</t>
        </is>
      </c>
      <c r="E6060" t="inlineStr">
        <is>
          <t>FBX: Jam At Infeed</t>
        </is>
      </c>
      <c r="F6060" t="n">
        <v>23</v>
      </c>
      <c r="G6060" t="n">
        <v>12.7851666666667</v>
      </c>
    </row>
    <row r="6061">
      <c r="A6061" t="inlineStr">
        <is>
          <t>Daily_Minor_Stops_2026_09_18.xlsx</t>
        </is>
      </c>
      <c r="B6061" t="inlineStr">
        <is>
          <t>Samridhi Perk Line</t>
        </is>
      </c>
      <c r="C6061" s="80" t="n">
        <v>46091</v>
      </c>
      <c r="D6061" t="inlineStr">
        <is>
          <t>Perk-HLM-1</t>
        </is>
      </c>
      <c r="E6061" t="inlineStr">
        <is>
          <t>Paper Out Of Register</t>
        </is>
      </c>
      <c r="F6061" t="n">
        <v>23</v>
      </c>
      <c r="G6061" t="n">
        <v>25.99605</v>
      </c>
    </row>
    <row r="6062">
      <c r="A6062" t="inlineStr">
        <is>
          <t>Daily_Minor_Stops_2026_09_18.xlsx</t>
        </is>
      </c>
      <c r="B6062" t="inlineStr">
        <is>
          <t>Samridhi Perk Line</t>
        </is>
      </c>
      <c r="C6062" s="80" t="n">
        <v>46091</v>
      </c>
      <c r="D6062" t="inlineStr">
        <is>
          <t>Perk-HLM-1</t>
        </is>
      </c>
      <c r="E6062" t="inlineStr">
        <is>
          <t>OverHeight Product Detected</t>
        </is>
      </c>
      <c r="F6062" t="n">
        <v>168</v>
      </c>
      <c r="G6062" t="n">
        <v>104.8716</v>
      </c>
    </row>
    <row r="6063">
      <c r="A6063" t="inlineStr">
        <is>
          <t>Daily_Minor_Stops_2026_09_18.xlsx</t>
        </is>
      </c>
      <c r="B6063" t="inlineStr">
        <is>
          <t>Samridhi Perk Line</t>
        </is>
      </c>
      <c r="C6063" s="80" t="n">
        <v>46091</v>
      </c>
      <c r="D6063" t="inlineStr">
        <is>
          <t>Perk-HLM-2</t>
        </is>
      </c>
      <c r="E6063" t="inlineStr">
        <is>
          <t>Wrapper main guard open FW-01</t>
        </is>
      </c>
      <c r="F6063" t="n">
        <v>50</v>
      </c>
      <c r="G6063" t="n">
        <v>46.0829166666667</v>
      </c>
    </row>
    <row r="6064">
      <c r="A6064" t="inlineStr">
        <is>
          <t>Daily_Minor_Stops_2026_09_18.xlsx</t>
        </is>
      </c>
      <c r="B6064" t="inlineStr">
        <is>
          <t>Samridhi Perk Line</t>
        </is>
      </c>
      <c r="C6064" s="80" t="n">
        <v>46091</v>
      </c>
      <c r="D6064" t="inlineStr">
        <is>
          <t>Perk-HLM-2</t>
        </is>
      </c>
      <c r="E6064" t="inlineStr">
        <is>
          <t>OverHeight Product Detected</t>
        </is>
      </c>
      <c r="F6064" t="n">
        <v>76</v>
      </c>
      <c r="G6064" t="n">
        <v>47.3337333333333</v>
      </c>
    </row>
    <row r="6065">
      <c r="A6065" t="inlineStr">
        <is>
          <t>Daily_Minor_Stops_2026_09_18.xlsx</t>
        </is>
      </c>
      <c r="B6065" t="inlineStr">
        <is>
          <t>Samridhi Perk Line</t>
        </is>
      </c>
      <c r="C6065" s="80" t="n">
        <v>46091</v>
      </c>
      <c r="D6065" t="inlineStr">
        <is>
          <t>Perk-TTLi-1</t>
        </is>
      </c>
      <c r="E6065" t="inlineStr">
        <is>
          <t>FOR/BP11: Hand Over Of Blank Failed</t>
        </is>
      </c>
      <c r="F6065" t="n">
        <v>13</v>
      </c>
      <c r="G6065" t="n">
        <v>6.29023333333333</v>
      </c>
    </row>
    <row r="6066">
      <c r="A6066" t="inlineStr">
        <is>
          <t>Daily_Minor_Stops_2026_09_18.xlsx</t>
        </is>
      </c>
      <c r="B6066" t="inlineStr">
        <is>
          <t>Samridhi Perk Line</t>
        </is>
      </c>
      <c r="C6066" s="80" t="n">
        <v>46091</v>
      </c>
      <c r="D6066" t="inlineStr">
        <is>
          <t>Perk-TTLi-1</t>
        </is>
      </c>
      <c r="E6066" t="inlineStr">
        <is>
          <t>CLO/CT11: Axis1 Position Error</t>
        </is>
      </c>
      <c r="F6066" t="n">
        <v>18</v>
      </c>
      <c r="G6066" t="n">
        <v>16.3200833333333</v>
      </c>
    </row>
    <row r="6067">
      <c r="A6067" t="inlineStr">
        <is>
          <t>Daily_Minor_Stops_2026_09_18.xlsx</t>
        </is>
      </c>
      <c r="B6067" t="inlineStr">
        <is>
          <t>Samridhi Perk Line</t>
        </is>
      </c>
      <c r="C6067" s="80" t="n">
        <v>46091</v>
      </c>
      <c r="D6067" t="inlineStr">
        <is>
          <t>Perk-TTLi-2</t>
        </is>
      </c>
      <c r="E6067" t="inlineStr">
        <is>
          <t>FOR/BP11: Hand Over Of Blank Failed</t>
        </is>
      </c>
      <c r="F6067" t="n">
        <v>56</v>
      </c>
      <c r="G6067" t="n">
        <v>76.8358166666667</v>
      </c>
    </row>
    <row r="6068">
      <c r="A6068" t="inlineStr">
        <is>
          <t>Daily_Minor_Stops_2026_09_18.xlsx</t>
        </is>
      </c>
      <c r="B6068" t="inlineStr">
        <is>
          <t>Samridhi Perk Line</t>
        </is>
      </c>
      <c r="C6068" s="80" t="n">
        <v>46091</v>
      </c>
      <c r="D6068" t="inlineStr">
        <is>
          <t>Perk-TTLi-2</t>
        </is>
      </c>
      <c r="E6068" t="inlineStr">
        <is>
          <t>CLO/CT11: Axis1 Position Error</t>
        </is>
      </c>
      <c r="F6068" t="n">
        <v>9</v>
      </c>
      <c r="G6068" t="n">
        <v>24.3573666666667</v>
      </c>
    </row>
    <row r="6069">
      <c r="A6069" t="inlineStr">
        <is>
          <t>Daily_Minor_Stops_2026_09_18.xlsx</t>
        </is>
      </c>
      <c r="B6069" t="inlineStr">
        <is>
          <t>Samridhi Perk Line</t>
        </is>
      </c>
      <c r="C6069" s="80" t="n">
        <v>46091</v>
      </c>
      <c r="D6069" t="inlineStr">
        <is>
          <t>Perk-TTLi-3</t>
        </is>
      </c>
      <c r="E6069" t="inlineStr">
        <is>
          <t>LOD/TGR11: Robot-Gripper Sensor Fault</t>
        </is>
      </c>
      <c r="F6069" t="n">
        <v>2</v>
      </c>
      <c r="G6069" t="n">
        <v>0.101533333333333</v>
      </c>
    </row>
    <row r="6070">
      <c r="A6070" t="inlineStr">
        <is>
          <t>Daily_Minor_Stops_2026_09_18.xlsx</t>
        </is>
      </c>
      <c r="B6070" t="inlineStr">
        <is>
          <t>Samridhi Perk Line</t>
        </is>
      </c>
      <c r="C6070" s="80" t="n">
        <v>46091</v>
      </c>
      <c r="D6070" t="inlineStr">
        <is>
          <t>Perk-TTLi-3</t>
        </is>
      </c>
      <c r="E6070" t="inlineStr">
        <is>
          <t>CLO/CT11: Axis1 Position Error</t>
        </is>
      </c>
      <c r="F6070" t="n">
        <v>9</v>
      </c>
      <c r="G6070" t="n">
        <v>20.48565</v>
      </c>
    </row>
    <row r="6071">
      <c r="A6071" t="inlineStr">
        <is>
          <t>Daily_Minor_Stops_2026_09_18.xlsx</t>
        </is>
      </c>
      <c r="B6071" t="inlineStr">
        <is>
          <t>Samridhi Perk Line</t>
        </is>
      </c>
      <c r="C6071" s="80" t="n">
        <v>46091</v>
      </c>
      <c r="D6071" t="inlineStr">
        <is>
          <t>Perk-TTLi-4</t>
        </is>
      </c>
      <c r="E6071" t="inlineStr">
        <is>
          <t>LOD/SAF: Safety Circuit Not Ready</t>
        </is>
      </c>
      <c r="F6071" t="n">
        <v>2</v>
      </c>
      <c r="G6071" t="n">
        <v>0.381233333333333</v>
      </c>
    </row>
    <row r="6072">
      <c r="A6072" t="inlineStr">
        <is>
          <t>Daily_Minor_Stops_2026_09_18.xlsx</t>
        </is>
      </c>
      <c r="B6072" t="inlineStr">
        <is>
          <t>Samridhi Perk Line</t>
        </is>
      </c>
      <c r="C6072" s="80" t="n">
        <v>46092</v>
      </c>
      <c r="D6072" t="inlineStr">
        <is>
          <t>Perk-HCM-1</t>
        </is>
      </c>
      <c r="E6072" t="inlineStr">
        <is>
          <t>HXX: Data Printer Not Ready</t>
        </is>
      </c>
      <c r="F6072" t="n">
        <v>10</v>
      </c>
      <c r="G6072" t="n">
        <v>5.24138333333333</v>
      </c>
    </row>
    <row r="6073">
      <c r="A6073" t="inlineStr">
        <is>
          <t>Daily_Minor_Stops_2026_09_18.xlsx</t>
        </is>
      </c>
      <c r="B6073" t="inlineStr">
        <is>
          <t>Samridhi Perk Line</t>
        </is>
      </c>
      <c r="C6073" s="80" t="n">
        <v>46092</v>
      </c>
      <c r="D6073" t="inlineStr">
        <is>
          <t>Perk-HCM-1</t>
        </is>
      </c>
      <c r="E6073" t="inlineStr">
        <is>
          <t>FBX: Jam At Infeed</t>
        </is>
      </c>
      <c r="F6073" t="n">
        <v>38</v>
      </c>
      <c r="G6073" t="n">
        <v>18.9195166666667</v>
      </c>
    </row>
    <row r="6074">
      <c r="A6074" t="inlineStr">
        <is>
          <t>Daily_Minor_Stops_2026_09_18.xlsx</t>
        </is>
      </c>
      <c r="B6074" t="inlineStr">
        <is>
          <t>Samridhi Perk Line</t>
        </is>
      </c>
      <c r="C6074" s="80" t="n">
        <v>46092</v>
      </c>
      <c r="D6074" t="inlineStr">
        <is>
          <t>Perk-HCM-2</t>
        </is>
      </c>
      <c r="E6074" t="inlineStr">
        <is>
          <t>FBX: Overflow At Infeed</t>
        </is>
      </c>
      <c r="F6074" t="n">
        <v>15</v>
      </c>
      <c r="G6074" t="n">
        <v>8.51561666666667</v>
      </c>
    </row>
    <row r="6075">
      <c r="A6075" t="inlineStr">
        <is>
          <t>Daily_Minor_Stops_2026_09_18.xlsx</t>
        </is>
      </c>
      <c r="B6075" t="inlineStr">
        <is>
          <t>Samridhi Perk Line</t>
        </is>
      </c>
      <c r="C6075" s="80" t="n">
        <v>46092</v>
      </c>
      <c r="D6075" t="inlineStr">
        <is>
          <t>Perk-HCM-2</t>
        </is>
      </c>
      <c r="E6075" t="inlineStr">
        <is>
          <t>FBX: Jam At Infeed</t>
        </is>
      </c>
      <c r="F6075" t="n">
        <v>35</v>
      </c>
      <c r="G6075" t="n">
        <v>28.8062666666667</v>
      </c>
    </row>
    <row r="6076">
      <c r="A6076" t="inlineStr">
        <is>
          <t>Daily_Minor_Stops_2026_09_18.xlsx</t>
        </is>
      </c>
      <c r="B6076" t="inlineStr">
        <is>
          <t>Samridhi Perk Line</t>
        </is>
      </c>
      <c r="C6076" s="80" t="n">
        <v>46092</v>
      </c>
      <c r="D6076" t="inlineStr">
        <is>
          <t>Perk-HCM-3</t>
        </is>
      </c>
      <c r="E6076" t="inlineStr">
        <is>
          <t>HXX: Film Is Broken</t>
        </is>
      </c>
      <c r="F6076" t="n">
        <v>15</v>
      </c>
      <c r="G6076" t="n">
        <v>17.3680833333333</v>
      </c>
    </row>
    <row r="6077">
      <c r="A6077" t="inlineStr">
        <is>
          <t>Daily_Minor_Stops_2026_09_18.xlsx</t>
        </is>
      </c>
      <c r="B6077" t="inlineStr">
        <is>
          <t>Samridhi Perk Line</t>
        </is>
      </c>
      <c r="C6077" s="80" t="n">
        <v>46092</v>
      </c>
      <c r="D6077" t="inlineStr">
        <is>
          <t>Perk-HCM-3</t>
        </is>
      </c>
      <c r="E6077" t="inlineStr">
        <is>
          <t>FBX: Overflow At Infeed</t>
        </is>
      </c>
      <c r="F6077" t="n">
        <v>23</v>
      </c>
      <c r="G6077" t="n">
        <v>12.8577833333333</v>
      </c>
    </row>
    <row r="6078">
      <c r="A6078" t="inlineStr">
        <is>
          <t>Daily_Minor_Stops_2026_09_18.xlsx</t>
        </is>
      </c>
      <c r="B6078" t="inlineStr">
        <is>
          <t>Samridhi Perk Line</t>
        </is>
      </c>
      <c r="C6078" s="80" t="n">
        <v>46092</v>
      </c>
      <c r="D6078" t="inlineStr">
        <is>
          <t>Perk-HCM-4</t>
        </is>
      </c>
      <c r="E6078" t="inlineStr">
        <is>
          <t>HXX: Infeed Rejection Consecutive</t>
        </is>
      </c>
      <c r="F6078" t="n">
        <v>13</v>
      </c>
      <c r="G6078" t="n">
        <v>8.440683333333331</v>
      </c>
    </row>
    <row r="6079">
      <c r="A6079" t="inlineStr">
        <is>
          <t>Daily_Minor_Stops_2026_09_18.xlsx</t>
        </is>
      </c>
      <c r="B6079" t="inlineStr">
        <is>
          <t>Samridhi Perk Line</t>
        </is>
      </c>
      <c r="C6079" s="80" t="n">
        <v>46092</v>
      </c>
      <c r="D6079" t="inlineStr">
        <is>
          <t>Perk-HCM-4</t>
        </is>
      </c>
      <c r="E6079" t="inlineStr">
        <is>
          <t>FBX: Jam At Infeed</t>
        </is>
      </c>
      <c r="F6079" t="n">
        <v>31</v>
      </c>
      <c r="G6079" t="n">
        <v>17.1322833333333</v>
      </c>
    </row>
    <row r="6080">
      <c r="A6080" t="inlineStr">
        <is>
          <t>Daily_Minor_Stops_2026_09_18.xlsx</t>
        </is>
      </c>
      <c r="B6080" t="inlineStr">
        <is>
          <t>Samridhi Perk Line</t>
        </is>
      </c>
      <c r="C6080" s="80" t="n">
        <v>46092</v>
      </c>
      <c r="D6080" t="inlineStr">
        <is>
          <t>Perk-HLM-1</t>
        </is>
      </c>
      <c r="E6080" t="inlineStr">
        <is>
          <t>OverHeight Product Detected</t>
        </is>
      </c>
      <c r="F6080" t="n">
        <v>84</v>
      </c>
      <c r="G6080" t="n">
        <v>62.7109333333333</v>
      </c>
    </row>
    <row r="6081">
      <c r="A6081" t="inlineStr">
        <is>
          <t>Daily_Minor_Stops_2026_09_18.xlsx</t>
        </is>
      </c>
      <c r="B6081" t="inlineStr">
        <is>
          <t>Samridhi Perk Line</t>
        </is>
      </c>
      <c r="C6081" s="80" t="n">
        <v>46092</v>
      </c>
      <c r="D6081" t="inlineStr">
        <is>
          <t>Perk-HLM-1</t>
        </is>
      </c>
      <c r="E6081" t="inlineStr">
        <is>
          <t>NGNC - Max consecutive operations exceeded</t>
        </is>
      </c>
      <c r="F6081" t="n">
        <v>38</v>
      </c>
      <c r="G6081" t="n">
        <v>26.3620333333333</v>
      </c>
    </row>
    <row r="6082">
      <c r="A6082" t="inlineStr">
        <is>
          <t>Daily_Minor_Stops_2026_09_18.xlsx</t>
        </is>
      </c>
      <c r="B6082" t="inlineStr">
        <is>
          <t>Samridhi Perk Line</t>
        </is>
      </c>
      <c r="C6082" s="80" t="n">
        <v>46092</v>
      </c>
      <c r="D6082" t="inlineStr">
        <is>
          <t>Perk-HLM-2</t>
        </is>
      </c>
      <c r="E6082" t="inlineStr">
        <is>
          <t>Product jam detected at flow wrapper infeed</t>
        </is>
      </c>
      <c r="F6082" t="n">
        <v>31</v>
      </c>
      <c r="G6082" t="n">
        <v>12.5994</v>
      </c>
    </row>
    <row r="6083">
      <c r="A6083" t="inlineStr">
        <is>
          <t>Daily_Minor_Stops_2026_09_18.xlsx</t>
        </is>
      </c>
      <c r="B6083" t="inlineStr">
        <is>
          <t>Samridhi Perk Line</t>
        </is>
      </c>
      <c r="C6083" s="80" t="n">
        <v>46092</v>
      </c>
      <c r="D6083" t="inlineStr">
        <is>
          <t>Perk-HLM-2</t>
        </is>
      </c>
      <c r="E6083" t="inlineStr">
        <is>
          <t>OverHeight Product Detected</t>
        </is>
      </c>
      <c r="F6083" t="n">
        <v>41</v>
      </c>
      <c r="G6083" t="n">
        <v>28.1551166666667</v>
      </c>
    </row>
    <row r="6084">
      <c r="A6084" t="inlineStr">
        <is>
          <t>Daily_Minor_Stops_2026_09_18.xlsx</t>
        </is>
      </c>
      <c r="B6084" t="inlineStr">
        <is>
          <t>Samridhi Perk Line</t>
        </is>
      </c>
      <c r="C6084" s="80" t="n">
        <v>46092</v>
      </c>
      <c r="D6084" t="inlineStr">
        <is>
          <t>Perk-TTLi-1</t>
        </is>
      </c>
      <c r="E6084" t="inlineStr">
        <is>
          <t>FOR/BP11: Hand Over Of Blank Failed</t>
        </is>
      </c>
      <c r="F6084" t="n">
        <v>11</v>
      </c>
      <c r="G6084" t="n">
        <v>55.3320333333333</v>
      </c>
    </row>
    <row r="6085">
      <c r="A6085" t="inlineStr">
        <is>
          <t>Daily_Minor_Stops_2026_09_18.xlsx</t>
        </is>
      </c>
      <c r="B6085" t="inlineStr">
        <is>
          <t>Samridhi Perk Line</t>
        </is>
      </c>
      <c r="C6085" s="80" t="n">
        <v>46092</v>
      </c>
      <c r="D6085" t="inlineStr">
        <is>
          <t>Perk-TTLi-1</t>
        </is>
      </c>
      <c r="E6085" t="inlineStr">
        <is>
          <t>CLO/CT11: Axis1 Position Error</t>
        </is>
      </c>
      <c r="F6085" t="n">
        <v>7</v>
      </c>
      <c r="G6085" t="n">
        <v>10.1410333333333</v>
      </c>
    </row>
    <row r="6086">
      <c r="A6086" t="inlineStr">
        <is>
          <t>Daily_Minor_Stops_2026_09_18.xlsx</t>
        </is>
      </c>
      <c r="B6086" t="inlineStr">
        <is>
          <t>Samridhi Perk Line</t>
        </is>
      </c>
      <c r="C6086" s="80" t="n">
        <v>46092</v>
      </c>
      <c r="D6086" t="inlineStr">
        <is>
          <t>Perk-TTLi-2</t>
        </is>
      </c>
      <c r="E6086" t="inlineStr">
        <is>
          <t>FOR/BP11: Hand Over Of Blank Failed</t>
        </is>
      </c>
      <c r="F6086" t="n">
        <v>50</v>
      </c>
      <c r="G6086" t="n">
        <v>110.574683333333</v>
      </c>
    </row>
    <row r="6087">
      <c r="A6087" t="inlineStr">
        <is>
          <t>Daily_Minor_Stops_2026_09_18.xlsx</t>
        </is>
      </c>
      <c r="B6087" t="inlineStr">
        <is>
          <t>Samridhi Perk Line</t>
        </is>
      </c>
      <c r="C6087" s="80" t="n">
        <v>46092</v>
      </c>
      <c r="D6087" t="inlineStr">
        <is>
          <t>Perk-TTLi-2</t>
        </is>
      </c>
      <c r="E6087" t="inlineStr">
        <is>
          <t>CLO/CT11: Axis1 Position Error</t>
        </is>
      </c>
      <c r="F6087" t="n">
        <v>15</v>
      </c>
      <c r="G6087" t="n">
        <v>49.68785</v>
      </c>
    </row>
    <row r="6088">
      <c r="A6088" t="inlineStr">
        <is>
          <t>Daily_Minor_Stops_2026_09_18.xlsx</t>
        </is>
      </c>
      <c r="B6088" t="inlineStr">
        <is>
          <t>Samridhi Perk Line</t>
        </is>
      </c>
      <c r="C6088" s="80" t="n">
        <v>46092</v>
      </c>
      <c r="D6088" t="inlineStr">
        <is>
          <t>Perk-TTLi-3</t>
        </is>
      </c>
      <c r="E6088" t="inlineStr">
        <is>
          <t>LOD/TGR11: Robot-Gripper Sensor Fault</t>
        </is>
      </c>
      <c r="F6088" t="n">
        <v>4</v>
      </c>
      <c r="G6088" t="n">
        <v>3.60168333333333</v>
      </c>
    </row>
    <row r="6089">
      <c r="A6089" t="inlineStr">
        <is>
          <t>Daily_Minor_Stops_2026_09_18.xlsx</t>
        </is>
      </c>
      <c r="B6089" t="inlineStr">
        <is>
          <t>Samridhi Perk Line</t>
        </is>
      </c>
      <c r="C6089" s="80" t="n">
        <v>46092</v>
      </c>
      <c r="D6089" t="inlineStr">
        <is>
          <t>Perk-TTLi-3</t>
        </is>
      </c>
      <c r="E6089" t="inlineStr">
        <is>
          <t>CLO/CT11: Axis1 Position Error</t>
        </is>
      </c>
      <c r="F6089" t="n">
        <v>6</v>
      </c>
      <c r="G6089" t="n">
        <v>12.4975</v>
      </c>
    </row>
    <row r="6090">
      <c r="A6090" t="inlineStr">
        <is>
          <t>Daily_Minor_Stops_2026_09_18.xlsx</t>
        </is>
      </c>
      <c r="B6090" t="inlineStr">
        <is>
          <t>Samridhi Perk Line</t>
        </is>
      </c>
      <c r="C6090" s="80" t="n">
        <v>46092</v>
      </c>
      <c r="D6090" t="inlineStr">
        <is>
          <t>Perk-TTLi-4</t>
        </is>
      </c>
      <c r="E6090" t="inlineStr">
        <is>
          <t>LOD/DOR: Door 3 Not Locked</t>
        </is>
      </c>
      <c r="F6090" t="n">
        <v>2</v>
      </c>
      <c r="G6090" t="n">
        <v>1.77778333333333</v>
      </c>
    </row>
    <row r="6091">
      <c r="A6091" t="inlineStr">
        <is>
          <t>Daily_Minor_Stops_2026_09_18.xlsx</t>
        </is>
      </c>
      <c r="B6091" t="inlineStr">
        <is>
          <t>Samridhi Perk Line</t>
        </is>
      </c>
      <c r="C6091" s="80" t="n">
        <v>46092</v>
      </c>
      <c r="D6091" t="inlineStr">
        <is>
          <t>Perk-TTLi-4</t>
        </is>
      </c>
      <c r="E6091" t="inlineStr">
        <is>
          <t>LOD/DH: State Decel Not Leave In Time</t>
        </is>
      </c>
      <c r="F6091" t="n">
        <v>2</v>
      </c>
      <c r="G6091" t="n">
        <v>1.37041666666667</v>
      </c>
    </row>
    <row r="6092">
      <c r="A6092" t="inlineStr">
        <is>
          <t>Daily_Minor_Stops_2026_09_18.xlsx</t>
        </is>
      </c>
      <c r="B6092" t="inlineStr">
        <is>
          <t>Samridhi Perk Line</t>
        </is>
      </c>
      <c r="C6092" s="80" t="n">
        <v>46093</v>
      </c>
      <c r="D6092" t="inlineStr">
        <is>
          <t>Perk-HCM-1</t>
        </is>
      </c>
      <c r="E6092" t="inlineStr">
        <is>
          <t>FBX: Overflow At Infeed</t>
        </is>
      </c>
      <c r="F6092" t="n">
        <v>11</v>
      </c>
      <c r="G6092" t="n">
        <v>4.68951666666667</v>
      </c>
    </row>
    <row r="6093">
      <c r="A6093" t="inlineStr">
        <is>
          <t>Daily_Minor_Stops_2026_09_18.xlsx</t>
        </is>
      </c>
      <c r="B6093" t="inlineStr">
        <is>
          <t>Samridhi Perk Line</t>
        </is>
      </c>
      <c r="C6093" s="80" t="n">
        <v>46093</v>
      </c>
      <c r="D6093" t="inlineStr">
        <is>
          <t>Perk-HCM-1</t>
        </is>
      </c>
      <c r="E6093" t="inlineStr">
        <is>
          <t>FBX: Jam At Infeed</t>
        </is>
      </c>
      <c r="F6093" t="n">
        <v>63</v>
      </c>
      <c r="G6093" t="n">
        <v>28.2808833333333</v>
      </c>
    </row>
    <row r="6094">
      <c r="A6094" t="inlineStr">
        <is>
          <t>Daily_Minor_Stops_2026_09_18.xlsx</t>
        </is>
      </c>
      <c r="B6094" t="inlineStr">
        <is>
          <t>Samridhi Perk Line</t>
        </is>
      </c>
      <c r="C6094" s="80" t="n">
        <v>46093</v>
      </c>
      <c r="D6094" t="inlineStr">
        <is>
          <t>Perk-HCM-2</t>
        </is>
      </c>
      <c r="E6094" t="inlineStr">
        <is>
          <t>HXX: Film Tracking Control Film</t>
        </is>
      </c>
      <c r="F6094" t="n">
        <v>21</v>
      </c>
      <c r="G6094" t="n">
        <v>18.844</v>
      </c>
    </row>
    <row r="6095">
      <c r="A6095" t="inlineStr">
        <is>
          <t>Daily_Minor_Stops_2026_09_18.xlsx</t>
        </is>
      </c>
      <c r="B6095" t="inlineStr">
        <is>
          <t>Samridhi Perk Line</t>
        </is>
      </c>
      <c r="C6095" s="80" t="n">
        <v>46093</v>
      </c>
      <c r="D6095" t="inlineStr">
        <is>
          <t>Perk-HCM-2</t>
        </is>
      </c>
      <c r="E6095" t="inlineStr">
        <is>
          <t>FBX: Jam At Infeed</t>
        </is>
      </c>
      <c r="F6095" t="n">
        <v>49</v>
      </c>
      <c r="G6095" t="n">
        <v>20.6876333333333</v>
      </c>
    </row>
    <row r="6096">
      <c r="A6096" t="inlineStr">
        <is>
          <t>Daily_Minor_Stops_2026_09_18.xlsx</t>
        </is>
      </c>
      <c r="B6096" t="inlineStr">
        <is>
          <t>Samridhi Perk Line</t>
        </is>
      </c>
      <c r="C6096" s="80" t="n">
        <v>46093</v>
      </c>
      <c r="D6096" t="inlineStr">
        <is>
          <t>Perk-HCM-3</t>
        </is>
      </c>
      <c r="E6096" t="inlineStr">
        <is>
          <t>HXX: Infeed Rejection Consecutive</t>
        </is>
      </c>
      <c r="F6096" t="n">
        <v>23</v>
      </c>
      <c r="G6096" t="n">
        <v>10.7997666666667</v>
      </c>
    </row>
    <row r="6097">
      <c r="A6097" t="inlineStr">
        <is>
          <t>Daily_Minor_Stops_2026_09_18.xlsx</t>
        </is>
      </c>
      <c r="B6097" t="inlineStr">
        <is>
          <t>Samridhi Perk Line</t>
        </is>
      </c>
      <c r="C6097" s="80" t="n">
        <v>46093</v>
      </c>
      <c r="D6097" t="inlineStr">
        <is>
          <t>Perk-HCM-3</t>
        </is>
      </c>
      <c r="E6097" t="inlineStr">
        <is>
          <t>FBX: Overflow At Infeed</t>
        </is>
      </c>
      <c r="F6097" t="n">
        <v>27</v>
      </c>
      <c r="G6097" t="n">
        <v>10.28215</v>
      </c>
    </row>
    <row r="6098">
      <c r="A6098" t="inlineStr">
        <is>
          <t>Daily_Minor_Stops_2026_09_18.xlsx</t>
        </is>
      </c>
      <c r="B6098" t="inlineStr">
        <is>
          <t>Samridhi Perk Line</t>
        </is>
      </c>
      <c r="C6098" s="80" t="n">
        <v>46093</v>
      </c>
      <c r="D6098" t="inlineStr">
        <is>
          <t>Perk-HCM-4</t>
        </is>
      </c>
      <c r="E6098" t="inlineStr">
        <is>
          <t>HXX: Infeed Rejection Consecutive</t>
        </is>
      </c>
      <c r="F6098" t="n">
        <v>23</v>
      </c>
      <c r="G6098" t="n">
        <v>13.17065</v>
      </c>
    </row>
    <row r="6099">
      <c r="A6099" t="inlineStr">
        <is>
          <t>Daily_Minor_Stops_2026_09_18.xlsx</t>
        </is>
      </c>
      <c r="B6099" t="inlineStr">
        <is>
          <t>Samridhi Perk Line</t>
        </is>
      </c>
      <c r="C6099" s="80" t="n">
        <v>46093</v>
      </c>
      <c r="D6099" t="inlineStr">
        <is>
          <t>Perk-HCM-4</t>
        </is>
      </c>
      <c r="E6099" t="inlineStr">
        <is>
          <t>FBX: Jam At Infeed</t>
        </is>
      </c>
      <c r="F6099" t="n">
        <v>21</v>
      </c>
      <c r="G6099" t="n">
        <v>9.043783333333341</v>
      </c>
    </row>
    <row r="6100">
      <c r="A6100" t="inlineStr">
        <is>
          <t>Daily_Minor_Stops_2026_09_18.xlsx</t>
        </is>
      </c>
      <c r="B6100" t="inlineStr">
        <is>
          <t>Samridhi Perk Line</t>
        </is>
      </c>
      <c r="C6100" s="80" t="n">
        <v>46093</v>
      </c>
      <c r="D6100" t="inlineStr">
        <is>
          <t>Perk-HLM-1</t>
        </is>
      </c>
      <c r="E6100" t="inlineStr">
        <is>
          <t>Wrapper main guard open FW-01</t>
        </is>
      </c>
      <c r="F6100" t="n">
        <v>40</v>
      </c>
      <c r="G6100" t="n">
        <v>18.4467333333333</v>
      </c>
    </row>
    <row r="6101">
      <c r="A6101" t="inlineStr">
        <is>
          <t>Daily_Minor_Stops_2026_09_18.xlsx</t>
        </is>
      </c>
      <c r="B6101" t="inlineStr">
        <is>
          <t>Samridhi Perk Line</t>
        </is>
      </c>
      <c r="C6101" s="80" t="n">
        <v>46093</v>
      </c>
      <c r="D6101" t="inlineStr">
        <is>
          <t>Perk-HLM-1</t>
        </is>
      </c>
      <c r="E6101" t="inlineStr">
        <is>
          <t>OverHeight Product Detected</t>
        </is>
      </c>
      <c r="F6101" t="n">
        <v>316</v>
      </c>
      <c r="G6101" t="n">
        <v>133.853566666667</v>
      </c>
    </row>
    <row r="6102">
      <c r="A6102" t="inlineStr">
        <is>
          <t>Daily_Minor_Stops_2026_09_18.xlsx</t>
        </is>
      </c>
      <c r="B6102" t="inlineStr">
        <is>
          <t>Samridhi Perk Line</t>
        </is>
      </c>
      <c r="C6102" s="80" t="n">
        <v>46093</v>
      </c>
      <c r="D6102" t="inlineStr">
        <is>
          <t>Perk-HLM-2</t>
        </is>
      </c>
      <c r="E6102" t="inlineStr">
        <is>
          <t>Product jam detected at flow wrapper infeed</t>
        </is>
      </c>
      <c r="F6102" t="n">
        <v>41</v>
      </c>
      <c r="G6102" t="n">
        <v>34.69025</v>
      </c>
    </row>
    <row r="6103">
      <c r="A6103" t="inlineStr">
        <is>
          <t>Daily_Minor_Stops_2026_09_18.xlsx</t>
        </is>
      </c>
      <c r="B6103" t="inlineStr">
        <is>
          <t>Samridhi Perk Line</t>
        </is>
      </c>
      <c r="C6103" s="80" t="n">
        <v>46093</v>
      </c>
      <c r="D6103" t="inlineStr">
        <is>
          <t>Perk-HLM-2</t>
        </is>
      </c>
      <c r="E6103" t="inlineStr">
        <is>
          <t>OverHeight Product Detected</t>
        </is>
      </c>
      <c r="F6103" t="n">
        <v>68</v>
      </c>
      <c r="G6103" t="n">
        <v>37.0394333333333</v>
      </c>
    </row>
    <row r="6104">
      <c r="A6104" t="inlineStr">
        <is>
          <t>Daily_Minor_Stops_2026_09_18.xlsx</t>
        </is>
      </c>
      <c r="B6104" t="inlineStr">
        <is>
          <t>Samridhi Perk Line</t>
        </is>
      </c>
      <c r="C6104" s="80" t="n">
        <v>46093</v>
      </c>
      <c r="D6104" t="inlineStr">
        <is>
          <t>Perk-TTLi-1</t>
        </is>
      </c>
      <c r="E6104" t="inlineStr">
        <is>
          <t>LOD/FWV11: Position Trigger Sensor Fail</t>
        </is>
      </c>
      <c r="F6104" t="n">
        <v>7</v>
      </c>
      <c r="G6104" t="n">
        <v>2.3828</v>
      </c>
    </row>
    <row r="6105">
      <c r="A6105" t="inlineStr">
        <is>
          <t>Daily_Minor_Stops_2026_09_18.xlsx</t>
        </is>
      </c>
      <c r="B6105" t="inlineStr">
        <is>
          <t>Samridhi Perk Line</t>
        </is>
      </c>
      <c r="C6105" s="80" t="n">
        <v>46093</v>
      </c>
      <c r="D6105" t="inlineStr">
        <is>
          <t>Perk-TTLi-1</t>
        </is>
      </c>
      <c r="E6105" t="inlineStr">
        <is>
          <t>CLO/CT11: Axis1 Position Error</t>
        </is>
      </c>
      <c r="F6105" t="n">
        <v>4</v>
      </c>
      <c r="G6105" t="n">
        <v>4.13653333333333</v>
      </c>
    </row>
    <row r="6106">
      <c r="A6106" t="inlineStr">
        <is>
          <t>Daily_Minor_Stops_2026_09_18.xlsx</t>
        </is>
      </c>
      <c r="B6106" t="inlineStr">
        <is>
          <t>Samridhi Perk Line</t>
        </is>
      </c>
      <c r="C6106" s="80" t="n">
        <v>46093</v>
      </c>
      <c r="D6106" t="inlineStr">
        <is>
          <t>Perk-TTLi-2</t>
        </is>
      </c>
      <c r="E6106" t="inlineStr">
        <is>
          <t>FOR/FT11: Hand Over Failure Of Tray</t>
        </is>
      </c>
      <c r="F6106" t="n">
        <v>28</v>
      </c>
      <c r="G6106" t="n">
        <v>37.1735833333333</v>
      </c>
    </row>
    <row r="6107">
      <c r="A6107" t="inlineStr">
        <is>
          <t>Daily_Minor_Stops_2026_09_18.xlsx</t>
        </is>
      </c>
      <c r="B6107" t="inlineStr">
        <is>
          <t>Samridhi Perk Line</t>
        </is>
      </c>
      <c r="C6107" s="80" t="n">
        <v>46093</v>
      </c>
      <c r="D6107" t="inlineStr">
        <is>
          <t>Perk-TTLi-2</t>
        </is>
      </c>
      <c r="E6107" t="inlineStr">
        <is>
          <t>FOR/BP11: Hand Over Of Blank Failed</t>
        </is>
      </c>
      <c r="F6107" t="n">
        <v>28</v>
      </c>
      <c r="G6107" t="n">
        <v>78.4693833333333</v>
      </c>
    </row>
    <row r="6108">
      <c r="A6108" t="inlineStr">
        <is>
          <t>Daily_Minor_Stops_2026_09_18.xlsx</t>
        </is>
      </c>
      <c r="B6108" t="inlineStr">
        <is>
          <t>Samridhi Perk Line</t>
        </is>
      </c>
      <c r="C6108" s="80" t="n">
        <v>46093</v>
      </c>
      <c r="D6108" t="inlineStr">
        <is>
          <t>Perk-TTLi-3</t>
        </is>
      </c>
      <c r="E6108" t="inlineStr">
        <is>
          <t>CLO/CT11: Axis1 Position Error</t>
        </is>
      </c>
      <c r="F6108" t="n">
        <v>13</v>
      </c>
      <c r="G6108" t="n">
        <v>38.1464166666667</v>
      </c>
    </row>
    <row r="6109">
      <c r="A6109" t="inlineStr">
        <is>
          <t>Daily_Minor_Stops_2026_09_18.xlsx</t>
        </is>
      </c>
      <c r="B6109" t="inlineStr">
        <is>
          <t>Samridhi Perk Line</t>
        </is>
      </c>
      <c r="C6109" s="80" t="n">
        <v>46093</v>
      </c>
      <c r="D6109" t="inlineStr">
        <is>
          <t>Perk-TTLi-3</t>
        </is>
      </c>
      <c r="E6109" t="inlineStr">
        <is>
          <t>CLO/CDC11: Pusher / Actuator Not ON Time</t>
        </is>
      </c>
      <c r="F6109" t="n">
        <v>3</v>
      </c>
      <c r="G6109" t="n">
        <v>22.99185</v>
      </c>
    </row>
    <row r="6110">
      <c r="A6110" t="inlineStr">
        <is>
          <t>Daily_Minor_Stops_2026_09_18.xlsx</t>
        </is>
      </c>
      <c r="B6110" t="inlineStr">
        <is>
          <t>Samridhi Perk Line</t>
        </is>
      </c>
      <c r="C6110" s="80" t="n">
        <v>46094</v>
      </c>
      <c r="D6110" t="inlineStr">
        <is>
          <t>Perk-HCM-1</t>
        </is>
      </c>
      <c r="E6110" t="inlineStr">
        <is>
          <t>FBX: Jam At Infeed</t>
        </is>
      </c>
      <c r="F6110" t="n">
        <v>42</v>
      </c>
      <c r="G6110" t="n">
        <v>14.3357833333333</v>
      </c>
    </row>
    <row r="6111">
      <c r="A6111" t="inlineStr">
        <is>
          <t>Daily_Minor_Stops_2026_09_18.xlsx</t>
        </is>
      </c>
      <c r="B6111" t="inlineStr">
        <is>
          <t>Samridhi Perk Line</t>
        </is>
      </c>
      <c r="C6111" s="80" t="n">
        <v>46094</v>
      </c>
      <c r="D6111" t="inlineStr">
        <is>
          <t>Perk-HCM-1</t>
        </is>
      </c>
      <c r="E6111" t="inlineStr">
        <is>
          <t>Cover Machine Discharge Open</t>
        </is>
      </c>
      <c r="F6111" t="n">
        <v>10</v>
      </c>
      <c r="G6111" t="n">
        <v>4.82393333333333</v>
      </c>
    </row>
    <row r="6112">
      <c r="A6112" t="inlineStr">
        <is>
          <t>Daily_Minor_Stops_2026_09_18.xlsx</t>
        </is>
      </c>
      <c r="B6112" t="inlineStr">
        <is>
          <t>Samridhi Perk Line</t>
        </is>
      </c>
      <c r="C6112" s="80" t="n">
        <v>46094</v>
      </c>
      <c r="D6112" t="inlineStr">
        <is>
          <t>Perk-HCM-2</t>
        </is>
      </c>
      <c r="E6112" t="inlineStr">
        <is>
          <t>HXX: Film Is Broken</t>
        </is>
      </c>
      <c r="F6112" t="n">
        <v>12</v>
      </c>
      <c r="G6112" t="n">
        <v>8.47081666666667</v>
      </c>
    </row>
    <row r="6113">
      <c r="A6113" t="inlineStr">
        <is>
          <t>Daily_Minor_Stops_2026_09_18.xlsx</t>
        </is>
      </c>
      <c r="B6113" t="inlineStr">
        <is>
          <t>Samridhi Perk Line</t>
        </is>
      </c>
      <c r="C6113" s="80" t="n">
        <v>46094</v>
      </c>
      <c r="D6113" t="inlineStr">
        <is>
          <t>Perk-HCM-2</t>
        </is>
      </c>
      <c r="E6113" t="inlineStr">
        <is>
          <t>FBX: Jam At Infeed</t>
        </is>
      </c>
      <c r="F6113" t="n">
        <v>63</v>
      </c>
      <c r="G6113" t="n">
        <v>25.6295166666667</v>
      </c>
    </row>
    <row r="6114">
      <c r="A6114" t="inlineStr">
        <is>
          <t>Daily_Minor_Stops_2026_09_18.xlsx</t>
        </is>
      </c>
      <c r="B6114" t="inlineStr">
        <is>
          <t>Samridhi Perk Line</t>
        </is>
      </c>
      <c r="C6114" s="80" t="n">
        <v>46094</v>
      </c>
      <c r="D6114" t="inlineStr">
        <is>
          <t>Perk-HCM-3</t>
        </is>
      </c>
      <c r="E6114" t="inlineStr">
        <is>
          <t>HXX: Infeed Rejection Consecutive</t>
        </is>
      </c>
      <c r="F6114" t="n">
        <v>27</v>
      </c>
      <c r="G6114" t="n">
        <v>19.7132</v>
      </c>
    </row>
    <row r="6115">
      <c r="A6115" t="inlineStr">
        <is>
          <t>Daily_Minor_Stops_2026_09_18.xlsx</t>
        </is>
      </c>
      <c r="B6115" t="inlineStr">
        <is>
          <t>Samridhi Perk Line</t>
        </is>
      </c>
      <c r="C6115" s="80" t="n">
        <v>46094</v>
      </c>
      <c r="D6115" t="inlineStr">
        <is>
          <t>Perk-HCM-3</t>
        </is>
      </c>
      <c r="E6115" t="inlineStr">
        <is>
          <t>FBX: Overflow At Infeed</t>
        </is>
      </c>
      <c r="F6115" t="n">
        <v>19</v>
      </c>
      <c r="G6115" t="n">
        <v>10.8971</v>
      </c>
    </row>
    <row r="6116">
      <c r="A6116" t="inlineStr">
        <is>
          <t>Daily_Minor_Stops_2026_09_18.xlsx</t>
        </is>
      </c>
      <c r="B6116" t="inlineStr">
        <is>
          <t>Samridhi Perk Line</t>
        </is>
      </c>
      <c r="C6116" s="80" t="n">
        <v>46094</v>
      </c>
      <c r="D6116" t="inlineStr">
        <is>
          <t>Perk-HCM-4</t>
        </is>
      </c>
      <c r="E6116" t="inlineStr">
        <is>
          <t>HXX: Infeed Rejection Consecutive</t>
        </is>
      </c>
      <c r="F6116" t="n">
        <v>62</v>
      </c>
      <c r="G6116" t="n">
        <v>24.6693666666667</v>
      </c>
    </row>
    <row r="6117">
      <c r="A6117" t="inlineStr">
        <is>
          <t>Daily_Minor_Stops_2026_09_18.xlsx</t>
        </is>
      </c>
      <c r="B6117" t="inlineStr">
        <is>
          <t>Samridhi Perk Line</t>
        </is>
      </c>
      <c r="C6117" s="80" t="n">
        <v>46094</v>
      </c>
      <c r="D6117" t="inlineStr">
        <is>
          <t>Perk-HCM-4</t>
        </is>
      </c>
      <c r="E6117" t="inlineStr">
        <is>
          <t>FBX: Jam At Infeed</t>
        </is>
      </c>
      <c r="F6117" t="n">
        <v>18</v>
      </c>
      <c r="G6117" t="n">
        <v>4.92026666666667</v>
      </c>
    </row>
    <row r="6118">
      <c r="A6118" t="inlineStr">
        <is>
          <t>Daily_Minor_Stops_2026_09_18.xlsx</t>
        </is>
      </c>
      <c r="B6118" t="inlineStr">
        <is>
          <t>Samridhi Perk Line</t>
        </is>
      </c>
      <c r="C6118" s="80" t="n">
        <v>46094</v>
      </c>
      <c r="D6118" t="inlineStr">
        <is>
          <t>Perk-HLM-1</t>
        </is>
      </c>
      <c r="E6118" t="inlineStr">
        <is>
          <t>Wrapper main guard open FW-01</t>
        </is>
      </c>
      <c r="F6118" t="n">
        <v>31</v>
      </c>
      <c r="G6118" t="n">
        <v>12.2904666666667</v>
      </c>
    </row>
    <row r="6119">
      <c r="A6119" t="inlineStr">
        <is>
          <t>Daily_Minor_Stops_2026_09_18.xlsx</t>
        </is>
      </c>
      <c r="B6119" t="inlineStr">
        <is>
          <t>Samridhi Perk Line</t>
        </is>
      </c>
      <c r="C6119" s="80" t="n">
        <v>46094</v>
      </c>
      <c r="D6119" t="inlineStr">
        <is>
          <t>Perk-HLM-1</t>
        </is>
      </c>
      <c r="E6119" t="inlineStr">
        <is>
          <t>OverHeight Product Detected</t>
        </is>
      </c>
      <c r="F6119" t="n">
        <v>150</v>
      </c>
      <c r="G6119" t="n">
        <v>63.6090333333333</v>
      </c>
    </row>
    <row r="6120">
      <c r="A6120" t="inlineStr">
        <is>
          <t>Daily_Minor_Stops_2026_09_18.xlsx</t>
        </is>
      </c>
      <c r="B6120" t="inlineStr">
        <is>
          <t>Samridhi Perk Line</t>
        </is>
      </c>
      <c r="C6120" s="80" t="n">
        <v>46094</v>
      </c>
      <c r="D6120" t="inlineStr">
        <is>
          <t>Perk-HLM-2</t>
        </is>
      </c>
      <c r="E6120" t="inlineStr">
        <is>
          <t>Product jam detected at flow wrapper infeed</t>
        </is>
      </c>
      <c r="F6120" t="n">
        <v>66</v>
      </c>
      <c r="G6120" t="n">
        <v>39.5061833333333</v>
      </c>
    </row>
    <row r="6121">
      <c r="A6121" t="inlineStr">
        <is>
          <t>Daily_Minor_Stops_2026_09_18.xlsx</t>
        </is>
      </c>
      <c r="B6121" t="inlineStr">
        <is>
          <t>Samridhi Perk Line</t>
        </is>
      </c>
      <c r="C6121" s="80" t="n">
        <v>46094</v>
      </c>
      <c r="D6121" t="inlineStr">
        <is>
          <t>Perk-HLM-2</t>
        </is>
      </c>
      <c r="E6121" t="inlineStr">
        <is>
          <t>OverHeight Product Detected</t>
        </is>
      </c>
      <c r="F6121" t="n">
        <v>50</v>
      </c>
      <c r="G6121" t="n">
        <v>34.67135</v>
      </c>
    </row>
    <row r="6122">
      <c r="A6122" t="inlineStr">
        <is>
          <t>Daily_Minor_Stops_2026_09_18.xlsx</t>
        </is>
      </c>
      <c r="B6122" t="inlineStr">
        <is>
          <t>Samridhi Perk Line</t>
        </is>
      </c>
      <c r="C6122" s="80" t="n">
        <v>46094</v>
      </c>
      <c r="D6122" t="inlineStr">
        <is>
          <t>Perk-TTLi-1</t>
        </is>
      </c>
      <c r="E6122" t="inlineStr">
        <is>
          <t>LOD/FWV11: Position Trigger Sensor Fail</t>
        </is>
      </c>
      <c r="F6122" t="n">
        <v>5</v>
      </c>
      <c r="G6122" t="n">
        <v>1.19688333333333</v>
      </c>
    </row>
    <row r="6123">
      <c r="A6123" t="inlineStr">
        <is>
          <t>Daily_Minor_Stops_2026_09_18.xlsx</t>
        </is>
      </c>
      <c r="B6123" t="inlineStr">
        <is>
          <t>Samridhi Perk Line</t>
        </is>
      </c>
      <c r="C6123" s="80" t="n">
        <v>46094</v>
      </c>
      <c r="D6123" t="inlineStr">
        <is>
          <t>Perk-TTLi-1</t>
        </is>
      </c>
      <c r="E6123" t="inlineStr">
        <is>
          <t>FOR/BP11: Hand Over Of Blank Failed</t>
        </is>
      </c>
      <c r="F6123" t="n">
        <v>8</v>
      </c>
      <c r="G6123" t="n">
        <v>13.98915</v>
      </c>
    </row>
    <row r="6124">
      <c r="A6124" t="inlineStr">
        <is>
          <t>Daily_Minor_Stops_2026_09_18.xlsx</t>
        </is>
      </c>
      <c r="B6124" t="inlineStr">
        <is>
          <t>Samridhi Perk Line</t>
        </is>
      </c>
      <c r="C6124" s="80" t="n">
        <v>46094</v>
      </c>
      <c r="D6124" t="inlineStr">
        <is>
          <t>Perk-TTLi-2</t>
        </is>
      </c>
      <c r="E6124" t="inlineStr">
        <is>
          <t>FOR/FT11: Hand Over Failure Of Tray</t>
        </is>
      </c>
      <c r="F6124" t="n">
        <v>11</v>
      </c>
      <c r="G6124" t="n">
        <v>7.82148333333333</v>
      </c>
    </row>
    <row r="6125">
      <c r="A6125" t="inlineStr">
        <is>
          <t>Daily_Minor_Stops_2026_09_18.xlsx</t>
        </is>
      </c>
      <c r="B6125" t="inlineStr">
        <is>
          <t>Samridhi Perk Line</t>
        </is>
      </c>
      <c r="C6125" s="80" t="n">
        <v>46094</v>
      </c>
      <c r="D6125" t="inlineStr">
        <is>
          <t>Perk-TTLi-2</t>
        </is>
      </c>
      <c r="E6125" t="inlineStr">
        <is>
          <t>FOR/BP11: Hand Over Of Blank Failed</t>
        </is>
      </c>
      <c r="F6125" t="n">
        <v>44</v>
      </c>
      <c r="G6125" t="n">
        <v>52.4471166666667</v>
      </c>
    </row>
    <row r="6126">
      <c r="A6126" t="inlineStr">
        <is>
          <t>Daily_Minor_Stops_2026_09_18.xlsx</t>
        </is>
      </c>
      <c r="B6126" t="inlineStr">
        <is>
          <t>Samridhi Perk Line</t>
        </is>
      </c>
      <c r="C6126" s="80" t="n">
        <v>46094</v>
      </c>
      <c r="D6126" t="inlineStr">
        <is>
          <t>Perk-TTLi-3</t>
        </is>
      </c>
      <c r="E6126" t="inlineStr">
        <is>
          <t>LOD/TGR11: Robot-Gripper Sensor Fault</t>
        </is>
      </c>
      <c r="F6126" t="n">
        <v>5</v>
      </c>
      <c r="G6126" t="n">
        <v>1.72811666666667</v>
      </c>
    </row>
    <row r="6127">
      <c r="A6127" t="inlineStr">
        <is>
          <t>Daily_Minor_Stops_2026_09_18.xlsx</t>
        </is>
      </c>
      <c r="B6127" t="inlineStr">
        <is>
          <t>Samridhi Perk Line</t>
        </is>
      </c>
      <c r="C6127" s="80" t="n">
        <v>46094</v>
      </c>
      <c r="D6127" t="inlineStr">
        <is>
          <t>Perk-TTLi-3</t>
        </is>
      </c>
      <c r="E6127" t="inlineStr">
        <is>
          <t>CLO/CT11: Axis1 Position Error</t>
        </is>
      </c>
      <c r="F6127" t="n">
        <v>10</v>
      </c>
      <c r="G6127" t="n">
        <v>21.9627</v>
      </c>
    </row>
    <row r="6128">
      <c r="A6128" t="inlineStr">
        <is>
          <t>Daily_Minor_Stops_2026_09_18.xlsx</t>
        </is>
      </c>
      <c r="B6128" t="inlineStr">
        <is>
          <t>Samridhi Perk Line</t>
        </is>
      </c>
      <c r="C6128" s="80" t="n">
        <v>46095</v>
      </c>
      <c r="D6128" t="inlineStr">
        <is>
          <t>Perk-HCM-1</t>
        </is>
      </c>
      <c r="E6128" t="inlineStr">
        <is>
          <t>FBX: Jam At Infeed</t>
        </is>
      </c>
      <c r="F6128" t="n">
        <v>44</v>
      </c>
      <c r="G6128" t="n">
        <v>32.6177</v>
      </c>
    </row>
    <row r="6129">
      <c r="A6129" t="inlineStr">
        <is>
          <t>Daily_Minor_Stops_2026_09_18.xlsx</t>
        </is>
      </c>
      <c r="B6129" t="inlineStr">
        <is>
          <t>Samridhi Perk Line</t>
        </is>
      </c>
      <c r="C6129" s="80" t="n">
        <v>46095</v>
      </c>
      <c r="D6129" t="inlineStr">
        <is>
          <t>Perk-HCM-1</t>
        </is>
      </c>
      <c r="E6129" t="inlineStr">
        <is>
          <t>Cover Machine Discharge Open</t>
        </is>
      </c>
      <c r="F6129" t="n">
        <v>12</v>
      </c>
      <c r="G6129" t="n">
        <v>4.86388333333333</v>
      </c>
    </row>
    <row r="6130">
      <c r="A6130" t="inlineStr">
        <is>
          <t>Daily_Minor_Stops_2026_09_18.xlsx</t>
        </is>
      </c>
      <c r="B6130" t="inlineStr">
        <is>
          <t>Samridhi Perk Line</t>
        </is>
      </c>
      <c r="C6130" s="80" t="n">
        <v>46095</v>
      </c>
      <c r="D6130" t="inlineStr">
        <is>
          <t>Perk-HCM-2</t>
        </is>
      </c>
      <c r="E6130" t="inlineStr">
        <is>
          <t>HXX: Film Is Broken</t>
        </is>
      </c>
      <c r="F6130" t="n">
        <v>13</v>
      </c>
      <c r="G6130" t="n">
        <v>19.4014833333333</v>
      </c>
    </row>
    <row r="6131">
      <c r="A6131" t="inlineStr">
        <is>
          <t>Daily_Minor_Stops_2026_09_18.xlsx</t>
        </is>
      </c>
      <c r="B6131" t="inlineStr">
        <is>
          <t>Samridhi Perk Line</t>
        </is>
      </c>
      <c r="C6131" s="80" t="n">
        <v>46095</v>
      </c>
      <c r="D6131" t="inlineStr">
        <is>
          <t>Perk-HCM-2</t>
        </is>
      </c>
      <c r="E6131" t="inlineStr">
        <is>
          <t>FBX: Jam At Infeed</t>
        </is>
      </c>
      <c r="F6131" t="n">
        <v>52</v>
      </c>
      <c r="G6131" t="n">
        <v>31.09305</v>
      </c>
    </row>
    <row r="6132">
      <c r="A6132" t="inlineStr">
        <is>
          <t>Daily_Minor_Stops_2026_09_18.xlsx</t>
        </is>
      </c>
      <c r="B6132" t="inlineStr">
        <is>
          <t>Samridhi Perk Line</t>
        </is>
      </c>
      <c r="C6132" s="80" t="n">
        <v>46095</v>
      </c>
      <c r="D6132" t="inlineStr">
        <is>
          <t>Perk-HCM-3</t>
        </is>
      </c>
      <c r="E6132" t="inlineStr">
        <is>
          <t>HXX: Infeed Rejection Consecutive</t>
        </is>
      </c>
      <c r="F6132" t="n">
        <v>19</v>
      </c>
      <c r="G6132" t="n">
        <v>9.22275</v>
      </c>
    </row>
    <row r="6133">
      <c r="A6133" t="inlineStr">
        <is>
          <t>Daily_Minor_Stops_2026_09_18.xlsx</t>
        </is>
      </c>
      <c r="B6133" t="inlineStr">
        <is>
          <t>Samridhi Perk Line</t>
        </is>
      </c>
      <c r="C6133" s="80" t="n">
        <v>46095</v>
      </c>
      <c r="D6133" t="inlineStr">
        <is>
          <t>Perk-HCM-3</t>
        </is>
      </c>
      <c r="E6133" t="inlineStr">
        <is>
          <t>FBX: Overflow At Infeed</t>
        </is>
      </c>
      <c r="F6133" t="n">
        <v>24</v>
      </c>
      <c r="G6133" t="n">
        <v>11.53015</v>
      </c>
    </row>
    <row r="6134">
      <c r="A6134" t="inlineStr">
        <is>
          <t>Daily_Minor_Stops_2026_09_18.xlsx</t>
        </is>
      </c>
      <c r="B6134" t="inlineStr">
        <is>
          <t>Samridhi Perk Line</t>
        </is>
      </c>
      <c r="C6134" s="80" t="n">
        <v>46095</v>
      </c>
      <c r="D6134" t="inlineStr">
        <is>
          <t>Perk-HCM-4</t>
        </is>
      </c>
      <c r="E6134" t="inlineStr">
        <is>
          <t>HXX: Infeed Rejection Consecutive</t>
        </is>
      </c>
      <c r="F6134" t="n">
        <v>32</v>
      </c>
      <c r="G6134" t="n">
        <v>16.25035</v>
      </c>
    </row>
    <row r="6135">
      <c r="A6135" t="inlineStr">
        <is>
          <t>Daily_Minor_Stops_2026_09_18.xlsx</t>
        </is>
      </c>
      <c r="B6135" t="inlineStr">
        <is>
          <t>Samridhi Perk Line</t>
        </is>
      </c>
      <c r="C6135" s="80" t="n">
        <v>46095</v>
      </c>
      <c r="D6135" t="inlineStr">
        <is>
          <t>Perk-HCM-4</t>
        </is>
      </c>
      <c r="E6135" t="inlineStr">
        <is>
          <t>FBX: Jam At Infeed</t>
        </is>
      </c>
      <c r="F6135" t="n">
        <v>14</v>
      </c>
      <c r="G6135" t="n">
        <v>3.74513333333333</v>
      </c>
    </row>
    <row r="6136">
      <c r="A6136" t="inlineStr">
        <is>
          <t>Daily_Minor_Stops_2026_09_18.xlsx</t>
        </is>
      </c>
      <c r="B6136" t="inlineStr">
        <is>
          <t>Samridhi Perk Line</t>
        </is>
      </c>
      <c r="C6136" s="80" t="n">
        <v>46095</v>
      </c>
      <c r="D6136" t="inlineStr">
        <is>
          <t>Perk-HLM-1</t>
        </is>
      </c>
      <c r="E6136" t="inlineStr">
        <is>
          <t>Product jam detected at flow wrapper infeed</t>
        </is>
      </c>
      <c r="F6136" t="n">
        <v>37</v>
      </c>
      <c r="G6136" t="n">
        <v>305.322866666667</v>
      </c>
    </row>
    <row r="6137">
      <c r="A6137" t="inlineStr">
        <is>
          <t>Daily_Minor_Stops_2026_09_18.xlsx</t>
        </is>
      </c>
      <c r="B6137" t="inlineStr">
        <is>
          <t>Samridhi Perk Line</t>
        </is>
      </c>
      <c r="C6137" s="80" t="n">
        <v>46095</v>
      </c>
      <c r="D6137" t="inlineStr">
        <is>
          <t>Perk-HLM-1</t>
        </is>
      </c>
      <c r="E6137" t="inlineStr">
        <is>
          <t>OverHeight Product Detected</t>
        </is>
      </c>
      <c r="F6137" t="n">
        <v>89</v>
      </c>
      <c r="G6137" t="n">
        <v>52.7649333333333</v>
      </c>
    </row>
    <row r="6138">
      <c r="A6138" t="inlineStr">
        <is>
          <t>Daily_Minor_Stops_2026_09_18.xlsx</t>
        </is>
      </c>
      <c r="B6138" t="inlineStr">
        <is>
          <t>Samridhi Perk Line</t>
        </is>
      </c>
      <c r="C6138" s="80" t="n">
        <v>46095</v>
      </c>
      <c r="D6138" t="inlineStr">
        <is>
          <t>Perk-HLM-2</t>
        </is>
      </c>
      <c r="E6138" t="inlineStr">
        <is>
          <t>Product jam detected at flow wrapper infeed</t>
        </is>
      </c>
      <c r="F6138" t="n">
        <v>26</v>
      </c>
      <c r="G6138" t="n">
        <v>22.45845</v>
      </c>
    </row>
    <row r="6139">
      <c r="A6139" t="inlineStr">
        <is>
          <t>Daily_Minor_Stops_2026_09_18.xlsx</t>
        </is>
      </c>
      <c r="B6139" t="inlineStr">
        <is>
          <t>Samridhi Perk Line</t>
        </is>
      </c>
      <c r="C6139" s="80" t="n">
        <v>46095</v>
      </c>
      <c r="D6139" t="inlineStr">
        <is>
          <t>Perk-HLM-2</t>
        </is>
      </c>
      <c r="E6139" t="inlineStr">
        <is>
          <t>OverHeight Product Detected</t>
        </is>
      </c>
      <c r="F6139" t="n">
        <v>45</v>
      </c>
      <c r="G6139" t="n">
        <v>23.7396833333333</v>
      </c>
    </row>
    <row r="6140">
      <c r="A6140" t="inlineStr">
        <is>
          <t>Daily_Minor_Stops_2026_09_18.xlsx</t>
        </is>
      </c>
      <c r="B6140" t="inlineStr">
        <is>
          <t>Samridhi Perk Line</t>
        </is>
      </c>
      <c r="C6140" s="80" t="n">
        <v>46095</v>
      </c>
      <c r="D6140" t="inlineStr">
        <is>
          <t>Perk-TTLi-1</t>
        </is>
      </c>
      <c r="E6140" t="inlineStr">
        <is>
          <t>LOD/TPG11: Move Time Out</t>
        </is>
      </c>
      <c r="F6140" t="n">
        <v>5</v>
      </c>
      <c r="G6140" t="n">
        <v>2.16935</v>
      </c>
    </row>
    <row r="6141">
      <c r="A6141" t="inlineStr">
        <is>
          <t>Daily_Minor_Stops_2026_09_18.xlsx</t>
        </is>
      </c>
      <c r="B6141" t="inlineStr">
        <is>
          <t>Samridhi Perk Line</t>
        </is>
      </c>
      <c r="C6141" s="80" t="n">
        <v>46095</v>
      </c>
      <c r="D6141" t="inlineStr">
        <is>
          <t>Perk-TTLi-1</t>
        </is>
      </c>
      <c r="E6141" t="inlineStr">
        <is>
          <t>LOD/FWV11: Position Trigger Sensor Fail</t>
        </is>
      </c>
      <c r="F6141" t="n">
        <v>4</v>
      </c>
      <c r="G6141" t="n">
        <v>1.03396666666667</v>
      </c>
    </row>
    <row r="6142">
      <c r="A6142" t="inlineStr">
        <is>
          <t>Daily_Minor_Stops_2026_09_18.xlsx</t>
        </is>
      </c>
      <c r="B6142" t="inlineStr">
        <is>
          <t>Samridhi Perk Line</t>
        </is>
      </c>
      <c r="C6142" s="80" t="n">
        <v>46095</v>
      </c>
      <c r="D6142" t="inlineStr">
        <is>
          <t>Perk-TTLi-2</t>
        </is>
      </c>
      <c r="E6142" t="inlineStr">
        <is>
          <t>FOR/FT11: Hand Over Failure Of Tray</t>
        </is>
      </c>
      <c r="F6142" t="n">
        <v>5</v>
      </c>
      <c r="G6142" t="n">
        <v>2.91421666666667</v>
      </c>
    </row>
    <row r="6143">
      <c r="A6143" t="inlineStr">
        <is>
          <t>Daily_Minor_Stops_2026_09_18.xlsx</t>
        </is>
      </c>
      <c r="B6143" t="inlineStr">
        <is>
          <t>Samridhi Perk Line</t>
        </is>
      </c>
      <c r="C6143" s="80" t="n">
        <v>46095</v>
      </c>
      <c r="D6143" t="inlineStr">
        <is>
          <t>Perk-TTLi-2</t>
        </is>
      </c>
      <c r="E6143" t="inlineStr">
        <is>
          <t>FOR/BP11: Hand Over Of Blank Failed</t>
        </is>
      </c>
      <c r="F6143" t="n">
        <v>12</v>
      </c>
      <c r="G6143" t="n">
        <v>28.0130666666667</v>
      </c>
    </row>
    <row r="6144">
      <c r="A6144" t="inlineStr">
        <is>
          <t>Daily_Minor_Stops_2026_09_18.xlsx</t>
        </is>
      </c>
      <c r="B6144" t="inlineStr">
        <is>
          <t>Samridhi Perk Line</t>
        </is>
      </c>
      <c r="C6144" s="80" t="n">
        <v>46095</v>
      </c>
      <c r="D6144" t="inlineStr">
        <is>
          <t>Perk-TTLi-3</t>
        </is>
      </c>
      <c r="E6144" t="inlineStr">
        <is>
          <t>LOD/TGR11: Robot-Gripper Sensor Fault</t>
        </is>
      </c>
      <c r="F6144" t="n">
        <v>3</v>
      </c>
      <c r="G6144" t="n">
        <v>0.76595</v>
      </c>
    </row>
    <row r="6145">
      <c r="A6145" t="inlineStr">
        <is>
          <t>Daily_Minor_Stops_2026_09_18.xlsx</t>
        </is>
      </c>
      <c r="B6145" t="inlineStr">
        <is>
          <t>Samridhi Perk Line</t>
        </is>
      </c>
      <c r="C6145" s="80" t="n">
        <v>46095</v>
      </c>
      <c r="D6145" t="inlineStr">
        <is>
          <t>Perk-TTLi-3</t>
        </is>
      </c>
      <c r="E6145" t="inlineStr">
        <is>
          <t>CLO/CT11: Axis1 Position Error</t>
        </is>
      </c>
      <c r="F6145" t="n">
        <v>5</v>
      </c>
      <c r="G6145" t="n">
        <v>7.19063333333333</v>
      </c>
    </row>
    <row r="6146">
      <c r="A6146" t="inlineStr">
        <is>
          <t>Daily_Minor_Stops_2026_09_18.xlsx</t>
        </is>
      </c>
      <c r="B6146" t="inlineStr">
        <is>
          <t>Samridhi Perk Line</t>
        </is>
      </c>
      <c r="C6146" s="80" t="n">
        <v>46095</v>
      </c>
      <c r="D6146" t="inlineStr">
        <is>
          <t>Perk-TTLi-4</t>
        </is>
      </c>
      <c r="E6146" t="inlineStr">
        <is>
          <t>FOR/BT11: Position Error</t>
        </is>
      </c>
      <c r="F6146" t="n">
        <v>2</v>
      </c>
      <c r="G6146" t="n">
        <v>0.423966666666667</v>
      </c>
    </row>
    <row r="6147">
      <c r="A6147" t="inlineStr">
        <is>
          <t>Daily_Minor_Stops_2026_09_18.xlsx</t>
        </is>
      </c>
      <c r="B6147" t="inlineStr">
        <is>
          <t>Samridhi Perk Line</t>
        </is>
      </c>
      <c r="C6147" s="80" t="n">
        <v>46096</v>
      </c>
      <c r="D6147" t="inlineStr">
        <is>
          <t>Perk-HCM-1</t>
        </is>
      </c>
      <c r="E6147" t="inlineStr">
        <is>
          <t>FBX: Overflow At Infeed</t>
        </is>
      </c>
      <c r="F6147" t="n">
        <v>13</v>
      </c>
      <c r="G6147" t="n">
        <v>6.3533</v>
      </c>
    </row>
    <row r="6148">
      <c r="A6148" t="inlineStr">
        <is>
          <t>Daily_Minor_Stops_2026_09_18.xlsx</t>
        </is>
      </c>
      <c r="B6148" t="inlineStr">
        <is>
          <t>Samridhi Perk Line</t>
        </is>
      </c>
      <c r="C6148" s="80" t="n">
        <v>46096</v>
      </c>
      <c r="D6148" t="inlineStr">
        <is>
          <t>Perk-HCM-1</t>
        </is>
      </c>
      <c r="E6148" t="inlineStr">
        <is>
          <t>FBX: Jam At Infeed</t>
        </is>
      </c>
      <c r="F6148" t="n">
        <v>65</v>
      </c>
      <c r="G6148" t="n">
        <v>54.6759333333333</v>
      </c>
    </row>
    <row r="6149">
      <c r="A6149" t="inlineStr">
        <is>
          <t>Daily_Minor_Stops_2026_09_18.xlsx</t>
        </is>
      </c>
      <c r="B6149" t="inlineStr">
        <is>
          <t>Samridhi Perk Line</t>
        </is>
      </c>
      <c r="C6149" s="80" t="n">
        <v>46096</v>
      </c>
      <c r="D6149" t="inlineStr">
        <is>
          <t>Perk-HCM-2</t>
        </is>
      </c>
      <c r="E6149" t="inlineStr">
        <is>
          <t>HXX: Infeed Rejection Consecutive</t>
        </is>
      </c>
      <c r="F6149" t="n">
        <v>17</v>
      </c>
      <c r="G6149" t="n">
        <v>7.79763333333333</v>
      </c>
    </row>
    <row r="6150">
      <c r="A6150" t="inlineStr">
        <is>
          <t>Daily_Minor_Stops_2026_09_18.xlsx</t>
        </is>
      </c>
      <c r="B6150" t="inlineStr">
        <is>
          <t>Samridhi Perk Line</t>
        </is>
      </c>
      <c r="C6150" s="80" t="n">
        <v>46096</v>
      </c>
      <c r="D6150" t="inlineStr">
        <is>
          <t>Perk-HCM-2</t>
        </is>
      </c>
      <c r="E6150" t="inlineStr">
        <is>
          <t>FBX: Jam At Infeed</t>
        </is>
      </c>
      <c r="F6150" t="n">
        <v>33</v>
      </c>
      <c r="G6150" t="n">
        <v>14.0826</v>
      </c>
    </row>
    <row r="6151">
      <c r="A6151" t="inlineStr">
        <is>
          <t>Daily_Minor_Stops_2026_09_18.xlsx</t>
        </is>
      </c>
      <c r="B6151" t="inlineStr">
        <is>
          <t>Samridhi Perk Line</t>
        </is>
      </c>
      <c r="C6151" s="80" t="n">
        <v>46096</v>
      </c>
      <c r="D6151" t="inlineStr">
        <is>
          <t>Perk-HCM-3</t>
        </is>
      </c>
      <c r="E6151" t="inlineStr">
        <is>
          <t>HXX: Infeed Rejection Consecutive</t>
        </is>
      </c>
      <c r="F6151" t="n">
        <v>20</v>
      </c>
      <c r="G6151" t="n">
        <v>19.1515666666667</v>
      </c>
    </row>
    <row r="6152">
      <c r="A6152" t="inlineStr">
        <is>
          <t>Daily_Minor_Stops_2026_09_18.xlsx</t>
        </is>
      </c>
      <c r="B6152" t="inlineStr">
        <is>
          <t>Samridhi Perk Line</t>
        </is>
      </c>
      <c r="C6152" s="80" t="n">
        <v>46096</v>
      </c>
      <c r="D6152" t="inlineStr">
        <is>
          <t>Perk-HCM-3</t>
        </is>
      </c>
      <c r="E6152" t="inlineStr">
        <is>
          <t>FBX: Overflow At Infeed</t>
        </is>
      </c>
      <c r="F6152" t="n">
        <v>25</v>
      </c>
      <c r="G6152" t="n">
        <v>16.2935166666667</v>
      </c>
    </row>
    <row r="6153">
      <c r="A6153" t="inlineStr">
        <is>
          <t>Daily_Minor_Stops_2026_09_18.xlsx</t>
        </is>
      </c>
      <c r="B6153" t="inlineStr">
        <is>
          <t>Samridhi Perk Line</t>
        </is>
      </c>
      <c r="C6153" s="80" t="n">
        <v>46096</v>
      </c>
      <c r="D6153" t="inlineStr">
        <is>
          <t>Perk-HCM-4</t>
        </is>
      </c>
      <c r="E6153" t="inlineStr">
        <is>
          <t>HXX: Infeed Rejection Consecutive</t>
        </is>
      </c>
      <c r="F6153" t="n">
        <v>41</v>
      </c>
      <c r="G6153" t="n">
        <v>14.5782833333333</v>
      </c>
    </row>
    <row r="6154">
      <c r="A6154" t="inlineStr">
        <is>
          <t>Daily_Minor_Stops_2026_09_18.xlsx</t>
        </is>
      </c>
      <c r="B6154" t="inlineStr">
        <is>
          <t>Samridhi Perk Line</t>
        </is>
      </c>
      <c r="C6154" s="80" t="n">
        <v>46096</v>
      </c>
      <c r="D6154" t="inlineStr">
        <is>
          <t>Perk-HCM-4</t>
        </is>
      </c>
      <c r="E6154" t="inlineStr">
        <is>
          <t>FBX: Jam At Infeed</t>
        </is>
      </c>
      <c r="F6154" t="n">
        <v>21</v>
      </c>
      <c r="G6154" t="n">
        <v>8.66588333333333</v>
      </c>
    </row>
    <row r="6155">
      <c r="A6155" t="inlineStr">
        <is>
          <t>Daily_Minor_Stops_2026_09_18.xlsx</t>
        </is>
      </c>
      <c r="B6155" t="inlineStr">
        <is>
          <t>Samridhi Perk Line</t>
        </is>
      </c>
      <c r="C6155" s="80" t="n">
        <v>46096</v>
      </c>
      <c r="D6155" t="inlineStr">
        <is>
          <t>Perk-HLM-1</t>
        </is>
      </c>
      <c r="E6155" t="inlineStr">
        <is>
          <t>Product jam detected at flow wrapper infeed</t>
        </is>
      </c>
      <c r="F6155" t="n">
        <v>79</v>
      </c>
      <c r="G6155" t="n">
        <v>46.5258333333333</v>
      </c>
    </row>
    <row r="6156">
      <c r="A6156" t="inlineStr">
        <is>
          <t>Daily_Minor_Stops_2026_09_18.xlsx</t>
        </is>
      </c>
      <c r="B6156" t="inlineStr">
        <is>
          <t>Samridhi Perk Line</t>
        </is>
      </c>
      <c r="C6156" s="80" t="n">
        <v>46096</v>
      </c>
      <c r="D6156" t="inlineStr">
        <is>
          <t>Perk-HLM-1</t>
        </is>
      </c>
      <c r="E6156" t="inlineStr">
        <is>
          <t>OverHeight Product Detected</t>
        </is>
      </c>
      <c r="F6156" t="n">
        <v>25</v>
      </c>
      <c r="G6156" t="n">
        <v>24.1378</v>
      </c>
    </row>
    <row r="6157">
      <c r="A6157" t="inlineStr">
        <is>
          <t>Daily_Minor_Stops_2026_09_18.xlsx</t>
        </is>
      </c>
      <c r="B6157" t="inlineStr">
        <is>
          <t>Samridhi Perk Line</t>
        </is>
      </c>
      <c r="C6157" s="80" t="n">
        <v>46096</v>
      </c>
      <c r="D6157" t="inlineStr">
        <is>
          <t>Perk-HLM-2</t>
        </is>
      </c>
      <c r="E6157" t="inlineStr">
        <is>
          <t>Product jam detected at flow wrapper infeed</t>
        </is>
      </c>
      <c r="F6157" t="n">
        <v>44</v>
      </c>
      <c r="G6157" t="n">
        <v>26.60445</v>
      </c>
    </row>
    <row r="6158">
      <c r="A6158" t="inlineStr">
        <is>
          <t>Daily_Minor_Stops_2026_09_18.xlsx</t>
        </is>
      </c>
      <c r="B6158" t="inlineStr">
        <is>
          <t>Samridhi Perk Line</t>
        </is>
      </c>
      <c r="C6158" s="80" t="n">
        <v>46096</v>
      </c>
      <c r="D6158" t="inlineStr">
        <is>
          <t>Perk-HLM-2</t>
        </is>
      </c>
      <c r="E6158" t="inlineStr">
        <is>
          <t>OverHeight Product Detected</t>
        </is>
      </c>
      <c r="F6158" t="n">
        <v>44</v>
      </c>
      <c r="G6158" t="n">
        <v>34.5639166666667</v>
      </c>
    </row>
    <row r="6159">
      <c r="A6159" t="inlineStr">
        <is>
          <t>Daily_Minor_Stops_2026_09_18.xlsx</t>
        </is>
      </c>
      <c r="B6159" t="inlineStr">
        <is>
          <t>Samridhi Perk Line</t>
        </is>
      </c>
      <c r="C6159" s="80" t="n">
        <v>46096</v>
      </c>
      <c r="D6159" t="inlineStr">
        <is>
          <t>Perk-TTLi-1</t>
        </is>
      </c>
      <c r="E6159" t="inlineStr">
        <is>
          <t>LOD/TPG11: Move Time Out</t>
        </is>
      </c>
      <c r="F6159" t="n">
        <v>9</v>
      </c>
      <c r="G6159" t="n">
        <v>1.77555</v>
      </c>
    </row>
    <row r="6160">
      <c r="A6160" t="inlineStr">
        <is>
          <t>Daily_Minor_Stops_2026_09_18.xlsx</t>
        </is>
      </c>
      <c r="B6160" t="inlineStr">
        <is>
          <t>Samridhi Perk Line</t>
        </is>
      </c>
      <c r="C6160" s="80" t="n">
        <v>46096</v>
      </c>
      <c r="D6160" t="inlineStr">
        <is>
          <t>Perk-TTLi-1</t>
        </is>
      </c>
      <c r="E6160" t="inlineStr">
        <is>
          <t>FOR/BP11: Hand Over Of Blank Failed</t>
        </is>
      </c>
      <c r="F6160" t="n">
        <v>20</v>
      </c>
      <c r="G6160" t="n">
        <v>30.7534166666667</v>
      </c>
    </row>
    <row r="6161">
      <c r="A6161" t="inlineStr">
        <is>
          <t>Daily_Minor_Stops_2026_09_18.xlsx</t>
        </is>
      </c>
      <c r="B6161" t="inlineStr">
        <is>
          <t>Samridhi Perk Line</t>
        </is>
      </c>
      <c r="C6161" s="80" t="n">
        <v>46096</v>
      </c>
      <c r="D6161" t="inlineStr">
        <is>
          <t>Perk-TTLi-2</t>
        </is>
      </c>
      <c r="E6161" t="inlineStr">
        <is>
          <t>LOD/TGR11: Robot-Gripper Sensor Fault</t>
        </is>
      </c>
      <c r="F6161" t="n">
        <v>7</v>
      </c>
      <c r="G6161" t="n">
        <v>5.64335</v>
      </c>
    </row>
    <row r="6162">
      <c r="A6162" t="inlineStr">
        <is>
          <t>Daily_Minor_Stops_2026_09_18.xlsx</t>
        </is>
      </c>
      <c r="B6162" t="inlineStr">
        <is>
          <t>Samridhi Perk Line</t>
        </is>
      </c>
      <c r="C6162" s="80" t="n">
        <v>46096</v>
      </c>
      <c r="D6162" t="inlineStr">
        <is>
          <t>Perk-TTLi-2</t>
        </is>
      </c>
      <c r="E6162" t="inlineStr">
        <is>
          <t>FOR/BP11: Hand Over Of Blank Failed</t>
        </is>
      </c>
      <c r="F6162" t="n">
        <v>8</v>
      </c>
      <c r="G6162" t="n">
        <v>8.211349999999999</v>
      </c>
    </row>
    <row r="6163">
      <c r="A6163" t="inlineStr">
        <is>
          <t>Daily_Minor_Stops_2026_09_18.xlsx</t>
        </is>
      </c>
      <c r="B6163" t="inlineStr">
        <is>
          <t>Samridhi Perk Line</t>
        </is>
      </c>
      <c r="C6163" s="80" t="n">
        <v>46096</v>
      </c>
      <c r="D6163" t="inlineStr">
        <is>
          <t>Perk-TTLi-3</t>
        </is>
      </c>
      <c r="E6163" t="inlineStr">
        <is>
          <t>CLO/CT11: Axis1 Position Error</t>
        </is>
      </c>
      <c r="F6163" t="n">
        <v>6</v>
      </c>
      <c r="G6163" t="n">
        <v>12.8715666666667</v>
      </c>
    </row>
    <row r="6164">
      <c r="A6164" t="inlineStr">
        <is>
          <t>Daily_Minor_Stops_2026_09_18.xlsx</t>
        </is>
      </c>
      <c r="B6164" t="inlineStr">
        <is>
          <t>Samridhi Perk Line</t>
        </is>
      </c>
      <c r="C6164" s="80" t="n">
        <v>46096</v>
      </c>
      <c r="D6164" t="inlineStr">
        <is>
          <t>Perk-TTLi-3</t>
        </is>
      </c>
      <c r="E6164" t="inlineStr">
        <is>
          <t>CLO/CDC11: Pusher / Actuator Not ON Time</t>
        </is>
      </c>
      <c r="F6164" t="n">
        <v>5</v>
      </c>
      <c r="G6164" t="n">
        <v>5.8315</v>
      </c>
    </row>
    <row r="6165">
      <c r="A6165" t="inlineStr">
        <is>
          <t>Daily_Minor_Stops_2026_09_18.xlsx</t>
        </is>
      </c>
      <c r="B6165" t="inlineStr">
        <is>
          <t>Samridhi Perk Line</t>
        </is>
      </c>
      <c r="C6165" s="80" t="n">
        <v>46096</v>
      </c>
      <c r="D6165" t="inlineStr">
        <is>
          <t>Perk-TTLi-4</t>
        </is>
      </c>
      <c r="E6165" t="inlineStr">
        <is>
          <t>LOD/SAF: Safety Circuit Not Ready</t>
        </is>
      </c>
      <c r="F6165" t="n">
        <v>2</v>
      </c>
      <c r="G6165" t="n">
        <v>1.22831666666667</v>
      </c>
    </row>
    <row r="6166">
      <c r="A6166" t="inlineStr">
        <is>
          <t>Daily_Minor_Stops_2026_09_18.xlsx</t>
        </is>
      </c>
      <c r="B6166" t="inlineStr">
        <is>
          <t>Samridhi Perk Line</t>
        </is>
      </c>
      <c r="C6166" s="80" t="n">
        <v>46096</v>
      </c>
      <c r="D6166" t="inlineStr">
        <is>
          <t>Perk-TTLi-4</t>
        </is>
      </c>
      <c r="E6166" t="inlineStr">
        <is>
          <t>FOR/BT11: Position Error</t>
        </is>
      </c>
      <c r="F6166" t="n">
        <v>5</v>
      </c>
      <c r="G6166" t="n">
        <v>9.2448</v>
      </c>
    </row>
    <row r="6167">
      <c r="A6167" t="inlineStr">
        <is>
          <t>Daily_Minor_Stops_2026_09_18.xlsx</t>
        </is>
      </c>
      <c r="B6167" t="inlineStr">
        <is>
          <t>Samridhi Perk Line</t>
        </is>
      </c>
      <c r="C6167" s="80" t="n">
        <v>46097</v>
      </c>
      <c r="D6167" t="inlineStr">
        <is>
          <t>Perk-HCM-1</t>
        </is>
      </c>
      <c r="E6167" t="inlineStr">
        <is>
          <t>FBX: Jam At Infeed</t>
        </is>
      </c>
      <c r="F6167" t="n">
        <v>22</v>
      </c>
      <c r="G6167" t="n">
        <v>12.6377166666667</v>
      </c>
    </row>
    <row r="6168">
      <c r="A6168" t="inlineStr">
        <is>
          <t>Daily_Minor_Stops_2026_09_18.xlsx</t>
        </is>
      </c>
      <c r="B6168" t="inlineStr">
        <is>
          <t>Samridhi Perk Line</t>
        </is>
      </c>
      <c r="C6168" s="80" t="n">
        <v>46097</v>
      </c>
      <c r="D6168" t="inlineStr">
        <is>
          <t>Perk-HCM-1</t>
        </is>
      </c>
      <c r="E6168" t="inlineStr">
        <is>
          <t>Cover Folding Box Open</t>
        </is>
      </c>
      <c r="F6168" t="n">
        <v>8</v>
      </c>
      <c r="G6168" t="n">
        <v>4.70928333333333</v>
      </c>
    </row>
    <row r="6169">
      <c r="A6169" t="inlineStr">
        <is>
          <t>Daily_Minor_Stops_2026_09_18.xlsx</t>
        </is>
      </c>
      <c r="B6169" t="inlineStr">
        <is>
          <t>Samridhi Perk Line</t>
        </is>
      </c>
      <c r="C6169" s="80" t="n">
        <v>46097</v>
      </c>
      <c r="D6169" t="inlineStr">
        <is>
          <t>Perk-HCM-2</t>
        </is>
      </c>
      <c r="E6169" t="inlineStr">
        <is>
          <t>HXX: Film Is Broken</t>
        </is>
      </c>
      <c r="F6169" t="n">
        <v>18</v>
      </c>
      <c r="G6169" t="n">
        <v>12.9136166666667</v>
      </c>
    </row>
    <row r="6170">
      <c r="A6170" t="inlineStr">
        <is>
          <t>Daily_Minor_Stops_2026_09_18.xlsx</t>
        </is>
      </c>
      <c r="B6170" t="inlineStr">
        <is>
          <t>Samridhi Perk Line</t>
        </is>
      </c>
      <c r="C6170" s="80" t="n">
        <v>46097</v>
      </c>
      <c r="D6170" t="inlineStr">
        <is>
          <t>Perk-HCM-2</t>
        </is>
      </c>
      <c r="E6170" t="inlineStr">
        <is>
          <t>FBX: Jam At Infeed</t>
        </is>
      </c>
      <c r="F6170" t="n">
        <v>31</v>
      </c>
      <c r="G6170" t="n">
        <v>20.4887666666667</v>
      </c>
    </row>
    <row r="6171">
      <c r="A6171" t="inlineStr">
        <is>
          <t>Daily_Minor_Stops_2026_09_18.xlsx</t>
        </is>
      </c>
      <c r="B6171" t="inlineStr">
        <is>
          <t>Samridhi Perk Line</t>
        </is>
      </c>
      <c r="C6171" s="80" t="n">
        <v>46097</v>
      </c>
      <c r="D6171" t="inlineStr">
        <is>
          <t>Perk-HCM-3</t>
        </is>
      </c>
      <c r="E6171" t="inlineStr">
        <is>
          <t>HXX: Film Is Broken</t>
        </is>
      </c>
      <c r="F6171" t="n">
        <v>24</v>
      </c>
      <c r="G6171" t="n">
        <v>57.522</v>
      </c>
    </row>
    <row r="6172">
      <c r="A6172" t="inlineStr">
        <is>
          <t>Daily_Minor_Stops_2026_09_18.xlsx</t>
        </is>
      </c>
      <c r="B6172" t="inlineStr">
        <is>
          <t>Samridhi Perk Line</t>
        </is>
      </c>
      <c r="C6172" s="80" t="n">
        <v>46097</v>
      </c>
      <c r="D6172" t="inlineStr">
        <is>
          <t>Perk-HCM-3</t>
        </is>
      </c>
      <c r="E6172" t="inlineStr">
        <is>
          <t>FBX: Overflow At Infeed</t>
        </is>
      </c>
      <c r="F6172" t="n">
        <v>23</v>
      </c>
      <c r="G6172" t="n">
        <v>15.0308666666667</v>
      </c>
    </row>
    <row r="6173">
      <c r="A6173" t="inlineStr">
        <is>
          <t>Daily_Minor_Stops_2026_09_18.xlsx</t>
        </is>
      </c>
      <c r="B6173" t="inlineStr">
        <is>
          <t>Samridhi Perk Line</t>
        </is>
      </c>
      <c r="C6173" s="80" t="n">
        <v>46097</v>
      </c>
      <c r="D6173" t="inlineStr">
        <is>
          <t>Perk-HCM-4</t>
        </is>
      </c>
      <c r="E6173" t="inlineStr">
        <is>
          <t>HXX: Infeed Rejection Consecutive</t>
        </is>
      </c>
      <c r="F6173" t="n">
        <v>51</v>
      </c>
      <c r="G6173" t="n">
        <v>31.5197166666667</v>
      </c>
    </row>
    <row r="6174">
      <c r="A6174" t="inlineStr">
        <is>
          <t>Daily_Minor_Stops_2026_09_18.xlsx</t>
        </is>
      </c>
      <c r="B6174" t="inlineStr">
        <is>
          <t>Samridhi Perk Line</t>
        </is>
      </c>
      <c r="C6174" s="80" t="n">
        <v>46097</v>
      </c>
      <c r="D6174" t="inlineStr">
        <is>
          <t>Perk-HCM-4</t>
        </is>
      </c>
      <c r="E6174" t="inlineStr">
        <is>
          <t>FBX: Jam At Infeed</t>
        </is>
      </c>
      <c r="F6174" t="n">
        <v>24</v>
      </c>
      <c r="G6174" t="n">
        <v>9.95485</v>
      </c>
    </row>
    <row r="6175">
      <c r="A6175" t="inlineStr">
        <is>
          <t>Daily_Minor_Stops_2026_09_18.xlsx</t>
        </is>
      </c>
      <c r="B6175" t="inlineStr">
        <is>
          <t>Samridhi Perk Line</t>
        </is>
      </c>
      <c r="C6175" s="80" t="n">
        <v>46097</v>
      </c>
      <c r="D6175" t="inlineStr">
        <is>
          <t>Perk-HLM-1</t>
        </is>
      </c>
      <c r="E6175" t="inlineStr">
        <is>
          <t>Product jam detected at flow wrapper infeed</t>
        </is>
      </c>
      <c r="F6175" t="n">
        <v>81</v>
      </c>
      <c r="G6175" t="n">
        <v>55.0909333333333</v>
      </c>
    </row>
    <row r="6176">
      <c r="A6176" t="inlineStr">
        <is>
          <t>Daily_Minor_Stops_2026_09_18.xlsx</t>
        </is>
      </c>
      <c r="B6176" t="inlineStr">
        <is>
          <t>Samridhi Perk Line</t>
        </is>
      </c>
      <c r="C6176" s="80" t="n">
        <v>46097</v>
      </c>
      <c r="D6176" t="inlineStr">
        <is>
          <t>Perk-HLM-1</t>
        </is>
      </c>
      <c r="E6176" t="inlineStr">
        <is>
          <t>OverHeight Product Detected</t>
        </is>
      </c>
      <c r="F6176" t="n">
        <v>25</v>
      </c>
      <c r="G6176" t="n">
        <v>22.6837333333333</v>
      </c>
    </row>
    <row r="6177">
      <c r="A6177" t="inlineStr">
        <is>
          <t>Daily_Minor_Stops_2026_09_18.xlsx</t>
        </is>
      </c>
      <c r="B6177" t="inlineStr">
        <is>
          <t>Samridhi Perk Line</t>
        </is>
      </c>
      <c r="C6177" s="80" t="n">
        <v>46097</v>
      </c>
      <c r="D6177" t="inlineStr">
        <is>
          <t>Perk-HLM-2</t>
        </is>
      </c>
      <c r="E6177" t="inlineStr">
        <is>
          <t>Product jam detected at flow wrapper infeed</t>
        </is>
      </c>
      <c r="F6177" t="n">
        <v>91</v>
      </c>
      <c r="G6177" t="n">
        <v>99.41670000000001</v>
      </c>
    </row>
    <row r="6178">
      <c r="A6178" t="inlineStr">
        <is>
          <t>Daily_Minor_Stops_2026_09_18.xlsx</t>
        </is>
      </c>
      <c r="B6178" t="inlineStr">
        <is>
          <t>Samridhi Perk Line</t>
        </is>
      </c>
      <c r="C6178" s="80" t="n">
        <v>46097</v>
      </c>
      <c r="D6178" t="inlineStr">
        <is>
          <t>Perk-HLM-2</t>
        </is>
      </c>
      <c r="E6178" t="inlineStr">
        <is>
          <t>OverHeight Product Detected</t>
        </is>
      </c>
      <c r="F6178" t="n">
        <v>65</v>
      </c>
      <c r="G6178" t="n">
        <v>57.25345</v>
      </c>
    </row>
    <row r="6179">
      <c r="A6179" t="inlineStr">
        <is>
          <t>Daily_Minor_Stops_2026_09_18.xlsx</t>
        </is>
      </c>
      <c r="B6179" t="inlineStr">
        <is>
          <t>Samridhi Perk Line</t>
        </is>
      </c>
      <c r="C6179" s="80" t="n">
        <v>46097</v>
      </c>
      <c r="D6179" t="inlineStr">
        <is>
          <t>Perk-TTLi-1</t>
        </is>
      </c>
      <c r="E6179" t="inlineStr">
        <is>
          <t>FOR/FT11: Hand Over Failure Of Tray</t>
        </is>
      </c>
      <c r="F6179" t="n">
        <v>9</v>
      </c>
      <c r="G6179" t="n">
        <v>9.909066666666661</v>
      </c>
    </row>
    <row r="6180">
      <c r="A6180" t="inlineStr">
        <is>
          <t>Daily_Minor_Stops_2026_09_18.xlsx</t>
        </is>
      </c>
      <c r="B6180" t="inlineStr">
        <is>
          <t>Samridhi Perk Line</t>
        </is>
      </c>
      <c r="C6180" s="80" t="n">
        <v>46097</v>
      </c>
      <c r="D6180" t="inlineStr">
        <is>
          <t>Perk-TTLi-1</t>
        </is>
      </c>
      <c r="E6180" t="inlineStr">
        <is>
          <t>FOR/BP11: Hand Over Of Blank Failed</t>
        </is>
      </c>
      <c r="F6180" t="n">
        <v>14</v>
      </c>
      <c r="G6180" t="n">
        <v>8.097683333333331</v>
      </c>
    </row>
    <row r="6181">
      <c r="A6181" t="inlineStr">
        <is>
          <t>Daily_Minor_Stops_2026_09_18.xlsx</t>
        </is>
      </c>
      <c r="B6181" t="inlineStr">
        <is>
          <t>Samridhi Perk Line</t>
        </is>
      </c>
      <c r="C6181" s="80" t="n">
        <v>46097</v>
      </c>
      <c r="D6181" t="inlineStr">
        <is>
          <t>Perk-TTLi-2</t>
        </is>
      </c>
      <c r="E6181" t="inlineStr">
        <is>
          <t>LOD/TGR11: Robot-Gripper Sensor Fault</t>
        </is>
      </c>
      <c r="F6181" t="n">
        <v>4</v>
      </c>
      <c r="G6181" t="n">
        <v>0.979866666666667</v>
      </c>
    </row>
    <row r="6182">
      <c r="A6182" t="inlineStr">
        <is>
          <t>Daily_Minor_Stops_2026_09_18.xlsx</t>
        </is>
      </c>
      <c r="B6182" t="inlineStr">
        <is>
          <t>Samridhi Perk Line</t>
        </is>
      </c>
      <c r="C6182" s="80" t="n">
        <v>46097</v>
      </c>
      <c r="D6182" t="inlineStr">
        <is>
          <t>Perk-TTLi-2</t>
        </is>
      </c>
      <c r="E6182" t="inlineStr">
        <is>
          <t>CLO/CT11: Axis1 Position Error</t>
        </is>
      </c>
      <c r="F6182" t="n">
        <v>7</v>
      </c>
      <c r="G6182" t="n">
        <v>12.3696833333333</v>
      </c>
    </row>
    <row r="6183">
      <c r="A6183" t="inlineStr">
        <is>
          <t>Daily_Minor_Stops_2026_09_18.xlsx</t>
        </is>
      </c>
      <c r="B6183" t="inlineStr">
        <is>
          <t>Samridhi Perk Line</t>
        </is>
      </c>
      <c r="C6183" s="80" t="n">
        <v>46097</v>
      </c>
      <c r="D6183" t="inlineStr">
        <is>
          <t>Perk-TTLi-3</t>
        </is>
      </c>
      <c r="E6183" t="inlineStr">
        <is>
          <t>CLO/CT11: Axis1 Position Error</t>
        </is>
      </c>
      <c r="F6183" t="n">
        <v>16</v>
      </c>
      <c r="G6183" t="n">
        <v>34.1389833333333</v>
      </c>
    </row>
    <row r="6184">
      <c r="A6184" t="inlineStr">
        <is>
          <t>Daily_Minor_Stops_2026_09_18.xlsx</t>
        </is>
      </c>
      <c r="B6184" t="inlineStr">
        <is>
          <t>Samridhi Perk Line</t>
        </is>
      </c>
      <c r="C6184" s="80" t="n">
        <v>46097</v>
      </c>
      <c r="D6184" t="inlineStr">
        <is>
          <t>Perk-TTLi-3</t>
        </is>
      </c>
      <c r="E6184" t="inlineStr">
        <is>
          <t>CLO/CDC11: Pusher / Actuator Not ON Time</t>
        </is>
      </c>
      <c r="F6184" t="n">
        <v>5</v>
      </c>
      <c r="G6184" t="n">
        <v>8.917016666666671</v>
      </c>
    </row>
    <row r="6185">
      <c r="A6185" t="inlineStr">
        <is>
          <t>Daily_Minor_Stops_2026_09_18.xlsx</t>
        </is>
      </c>
      <c r="B6185" t="inlineStr">
        <is>
          <t>Samridhi Perk Line</t>
        </is>
      </c>
      <c r="C6185" s="80" t="n">
        <v>46097</v>
      </c>
      <c r="D6185" t="inlineStr">
        <is>
          <t>Perk-TTLi-4</t>
        </is>
      </c>
      <c r="E6185" t="inlineStr">
        <is>
          <t>LOD/PGR11: Trains To Near</t>
        </is>
      </c>
      <c r="F6185" t="n">
        <v>2</v>
      </c>
      <c r="G6185" t="n">
        <v>2.02256666666667</v>
      </c>
    </row>
    <row r="6186">
      <c r="A6186" t="inlineStr">
        <is>
          <t>Daily_Minor_Stops_2026_09_18.xlsx</t>
        </is>
      </c>
      <c r="B6186" t="inlineStr">
        <is>
          <t>Samridhi Perk Line</t>
        </is>
      </c>
      <c r="C6186" s="80" t="n">
        <v>46097</v>
      </c>
      <c r="D6186" t="inlineStr">
        <is>
          <t>Perk-TTLi-4</t>
        </is>
      </c>
      <c r="E6186" t="inlineStr">
        <is>
          <t>LOD/DH: State Decel Not Leave In Time</t>
        </is>
      </c>
      <c r="F6186" t="n">
        <v>2</v>
      </c>
      <c r="G6186" t="n">
        <v>1.76341666666667</v>
      </c>
    </row>
    <row r="6187">
      <c r="A6187" t="inlineStr">
        <is>
          <t>Daily_Minor_Stops_2026_09_18.xlsx</t>
        </is>
      </c>
      <c r="B6187" t="inlineStr">
        <is>
          <t>Samridhi Perk Line</t>
        </is>
      </c>
      <c r="C6187" s="80" t="n">
        <v>46098</v>
      </c>
      <c r="D6187" t="inlineStr">
        <is>
          <t>Perk-HCM-1</t>
        </is>
      </c>
      <c r="E6187" t="inlineStr">
        <is>
          <t>HXX: Infeed Rejection Consecutive</t>
        </is>
      </c>
      <c r="F6187" t="n">
        <v>26</v>
      </c>
      <c r="G6187" t="n">
        <v>15.8601333333333</v>
      </c>
    </row>
    <row r="6188">
      <c r="A6188" t="inlineStr">
        <is>
          <t>Daily_Minor_Stops_2026_09_18.xlsx</t>
        </is>
      </c>
      <c r="B6188" t="inlineStr">
        <is>
          <t>Samridhi Perk Line</t>
        </is>
      </c>
      <c r="C6188" s="80" t="n">
        <v>46098</v>
      </c>
      <c r="D6188" t="inlineStr">
        <is>
          <t>Perk-HCM-1</t>
        </is>
      </c>
      <c r="E6188" t="inlineStr">
        <is>
          <t>FBX: Jam At Infeed</t>
        </is>
      </c>
      <c r="F6188" t="n">
        <v>22</v>
      </c>
      <c r="G6188" t="n">
        <v>7.74711666666667</v>
      </c>
    </row>
    <row r="6189">
      <c r="A6189" t="inlineStr">
        <is>
          <t>Daily_Minor_Stops_2026_09_18.xlsx</t>
        </is>
      </c>
      <c r="B6189" t="inlineStr">
        <is>
          <t>Samridhi Perk Line</t>
        </is>
      </c>
      <c r="C6189" s="80" t="n">
        <v>46098</v>
      </c>
      <c r="D6189" t="inlineStr">
        <is>
          <t>Perk-HCM-2</t>
        </is>
      </c>
      <c r="E6189" t="inlineStr">
        <is>
          <t>HXX: Film Is Broken</t>
        </is>
      </c>
      <c r="F6189" t="n">
        <v>33</v>
      </c>
      <c r="G6189" t="n">
        <v>23.5973</v>
      </c>
    </row>
    <row r="6190">
      <c r="A6190" t="inlineStr">
        <is>
          <t>Daily_Minor_Stops_2026_09_18.xlsx</t>
        </is>
      </c>
      <c r="B6190" t="inlineStr">
        <is>
          <t>Samridhi Perk Line</t>
        </is>
      </c>
      <c r="C6190" s="80" t="n">
        <v>46098</v>
      </c>
      <c r="D6190" t="inlineStr">
        <is>
          <t>Perk-HCM-2</t>
        </is>
      </c>
      <c r="E6190" t="inlineStr">
        <is>
          <t>FBX: Jam At Infeed</t>
        </is>
      </c>
      <c r="F6190" t="n">
        <v>33</v>
      </c>
      <c r="G6190" t="n">
        <v>15.9514666666667</v>
      </c>
    </row>
    <row r="6191">
      <c r="A6191" t="inlineStr">
        <is>
          <t>Daily_Minor_Stops_2026_09_18.xlsx</t>
        </is>
      </c>
      <c r="B6191" t="inlineStr">
        <is>
          <t>Samridhi Perk Line</t>
        </is>
      </c>
      <c r="C6191" s="80" t="n">
        <v>46098</v>
      </c>
      <c r="D6191" t="inlineStr">
        <is>
          <t>Perk-HCM-3</t>
        </is>
      </c>
      <c r="E6191" t="inlineStr">
        <is>
          <t>HXX: Infeed Rejection Consecutive</t>
        </is>
      </c>
      <c r="F6191" t="n">
        <v>18</v>
      </c>
      <c r="G6191" t="n">
        <v>13.9204166666667</v>
      </c>
    </row>
    <row r="6192">
      <c r="A6192" t="inlineStr">
        <is>
          <t>Daily_Minor_Stops_2026_09_18.xlsx</t>
        </is>
      </c>
      <c r="B6192" t="inlineStr">
        <is>
          <t>Samridhi Perk Line</t>
        </is>
      </c>
      <c r="C6192" s="80" t="n">
        <v>46098</v>
      </c>
      <c r="D6192" t="inlineStr">
        <is>
          <t>Perk-HCM-3</t>
        </is>
      </c>
      <c r="E6192" t="inlineStr">
        <is>
          <t>FBX: Overflow At Infeed</t>
        </is>
      </c>
      <c r="F6192" t="n">
        <v>33</v>
      </c>
      <c r="G6192" t="n">
        <v>19.1753833333333</v>
      </c>
    </row>
    <row r="6193">
      <c r="A6193" t="inlineStr">
        <is>
          <t>Daily_Minor_Stops_2026_09_18.xlsx</t>
        </is>
      </c>
      <c r="B6193" t="inlineStr">
        <is>
          <t>Samridhi Perk Line</t>
        </is>
      </c>
      <c r="C6193" s="80" t="n">
        <v>46098</v>
      </c>
      <c r="D6193" t="inlineStr">
        <is>
          <t>Perk-HCM-4</t>
        </is>
      </c>
      <c r="E6193" t="inlineStr">
        <is>
          <t>HXX: Infeed Rejection Consecutive</t>
        </is>
      </c>
      <c r="F6193" t="n">
        <v>32</v>
      </c>
      <c r="G6193" t="n">
        <v>14.8087</v>
      </c>
    </row>
    <row r="6194">
      <c r="A6194" t="inlineStr">
        <is>
          <t>Daily_Minor_Stops_2026_09_18.xlsx</t>
        </is>
      </c>
      <c r="B6194" t="inlineStr">
        <is>
          <t>Samridhi Perk Line</t>
        </is>
      </c>
      <c r="C6194" s="80" t="n">
        <v>46098</v>
      </c>
      <c r="D6194" t="inlineStr">
        <is>
          <t>Perk-HCM-4</t>
        </is>
      </c>
      <c r="E6194" t="inlineStr">
        <is>
          <t>FBX: Jam At Infeed</t>
        </is>
      </c>
      <c r="F6194" t="n">
        <v>21</v>
      </c>
      <c r="G6194" t="n">
        <v>7.77156666666667</v>
      </c>
    </row>
    <row r="6195">
      <c r="A6195" t="inlineStr">
        <is>
          <t>Daily_Minor_Stops_2026_09_18.xlsx</t>
        </is>
      </c>
      <c r="B6195" t="inlineStr">
        <is>
          <t>Samridhi Perk Line</t>
        </is>
      </c>
      <c r="C6195" s="80" t="n">
        <v>46098</v>
      </c>
      <c r="D6195" t="inlineStr">
        <is>
          <t>Perk-HLM-1</t>
        </is>
      </c>
      <c r="E6195" t="inlineStr">
        <is>
          <t>Product jam detected at flow wrapper infeed</t>
        </is>
      </c>
      <c r="F6195" t="n">
        <v>61</v>
      </c>
      <c r="G6195" t="n">
        <v>40.1785666666667</v>
      </c>
    </row>
    <row r="6196">
      <c r="A6196" t="inlineStr">
        <is>
          <t>Daily_Minor_Stops_2026_09_18.xlsx</t>
        </is>
      </c>
      <c r="B6196" t="inlineStr">
        <is>
          <t>Samridhi Perk Line</t>
        </is>
      </c>
      <c r="C6196" s="80" t="n">
        <v>46098</v>
      </c>
      <c r="D6196" t="inlineStr">
        <is>
          <t>Perk-HLM-1</t>
        </is>
      </c>
      <c r="E6196" t="inlineStr">
        <is>
          <t>OverHeight Product Detected</t>
        </is>
      </c>
      <c r="F6196" t="n">
        <v>44</v>
      </c>
      <c r="G6196" t="n">
        <v>47.8562</v>
      </c>
    </row>
    <row r="6197">
      <c r="A6197" t="inlineStr">
        <is>
          <t>Daily_Minor_Stops_2026_09_18.xlsx</t>
        </is>
      </c>
      <c r="B6197" t="inlineStr">
        <is>
          <t>Samridhi Perk Line</t>
        </is>
      </c>
      <c r="C6197" s="80" t="n">
        <v>46098</v>
      </c>
      <c r="D6197" t="inlineStr">
        <is>
          <t>Perk-HLM-2</t>
        </is>
      </c>
      <c r="E6197" t="inlineStr">
        <is>
          <t>Product jam detected at flow wrapper infeed</t>
        </is>
      </c>
      <c r="F6197" t="n">
        <v>44</v>
      </c>
      <c r="G6197" t="n">
        <v>45.0302</v>
      </c>
    </row>
    <row r="6198">
      <c r="A6198" t="inlineStr">
        <is>
          <t>Daily_Minor_Stops_2026_09_18.xlsx</t>
        </is>
      </c>
      <c r="B6198" t="inlineStr">
        <is>
          <t>Samridhi Perk Line</t>
        </is>
      </c>
      <c r="C6198" s="80" t="n">
        <v>46098</v>
      </c>
      <c r="D6198" t="inlineStr">
        <is>
          <t>Perk-HLM-2</t>
        </is>
      </c>
      <c r="E6198" t="inlineStr">
        <is>
          <t>OverHeight Product Detected</t>
        </is>
      </c>
      <c r="F6198" t="n">
        <v>79</v>
      </c>
      <c r="G6198" t="n">
        <v>59.9104833333333</v>
      </c>
    </row>
    <row r="6199">
      <c r="A6199" t="inlineStr">
        <is>
          <t>Daily_Minor_Stops_2026_09_18.xlsx</t>
        </is>
      </c>
      <c r="B6199" t="inlineStr">
        <is>
          <t>Samridhi Perk Line</t>
        </is>
      </c>
      <c r="C6199" s="80" t="n">
        <v>46098</v>
      </c>
      <c r="D6199" t="inlineStr">
        <is>
          <t>Perk-TTLi-1</t>
        </is>
      </c>
      <c r="E6199" t="inlineStr">
        <is>
          <t>LOD/TPL11: Axis 1 HW Positive Overtravel</t>
        </is>
      </c>
      <c r="F6199" t="n">
        <v>12</v>
      </c>
      <c r="G6199" t="n">
        <v>52.1805833333333</v>
      </c>
    </row>
    <row r="6200">
      <c r="A6200" t="inlineStr">
        <is>
          <t>Daily_Minor_Stops_2026_09_18.xlsx</t>
        </is>
      </c>
      <c r="B6200" t="inlineStr">
        <is>
          <t>Samridhi Perk Line</t>
        </is>
      </c>
      <c r="C6200" s="80" t="n">
        <v>46098</v>
      </c>
      <c r="D6200" t="inlineStr">
        <is>
          <t>Perk-TTLi-1</t>
        </is>
      </c>
      <c r="E6200" t="inlineStr">
        <is>
          <t>CLO/CT11: Axis1 Position Error</t>
        </is>
      </c>
      <c r="F6200" t="n">
        <v>19</v>
      </c>
      <c r="G6200" t="n">
        <v>18.24965</v>
      </c>
    </row>
    <row r="6201">
      <c r="A6201" t="inlineStr">
        <is>
          <t>Daily_Minor_Stops_2026_09_18.xlsx</t>
        </is>
      </c>
      <c r="B6201" t="inlineStr">
        <is>
          <t>Samridhi Perk Line</t>
        </is>
      </c>
      <c r="C6201" s="80" t="n">
        <v>46098</v>
      </c>
      <c r="D6201" t="inlineStr">
        <is>
          <t>Perk-TTLi-2</t>
        </is>
      </c>
      <c r="E6201" t="inlineStr">
        <is>
          <t>LOD/TGR11: Robot-Gripper Sensor Fault</t>
        </is>
      </c>
      <c r="F6201" t="n">
        <v>4</v>
      </c>
      <c r="G6201" t="n">
        <v>2.61826666666667</v>
      </c>
    </row>
    <row r="6202">
      <c r="A6202" t="inlineStr">
        <is>
          <t>Daily_Minor_Stops_2026_09_18.xlsx</t>
        </is>
      </c>
      <c r="B6202" t="inlineStr">
        <is>
          <t>Samridhi Perk Line</t>
        </is>
      </c>
      <c r="C6202" s="80" t="n">
        <v>46098</v>
      </c>
      <c r="D6202" t="inlineStr">
        <is>
          <t>Perk-TTLi-2</t>
        </is>
      </c>
      <c r="E6202" t="inlineStr">
        <is>
          <t>FOR/BP11: Hand Over Of Blank Failed</t>
        </is>
      </c>
      <c r="F6202" t="n">
        <v>5</v>
      </c>
      <c r="G6202" t="n">
        <v>3.01555</v>
      </c>
    </row>
    <row r="6203">
      <c r="A6203" t="inlineStr">
        <is>
          <t>Daily_Minor_Stops_2026_09_18.xlsx</t>
        </is>
      </c>
      <c r="B6203" t="inlineStr">
        <is>
          <t>Samridhi Perk Line</t>
        </is>
      </c>
      <c r="C6203" s="80" t="n">
        <v>46098</v>
      </c>
      <c r="D6203" t="inlineStr">
        <is>
          <t>Perk-TTLi-3</t>
        </is>
      </c>
      <c r="E6203" t="inlineStr">
        <is>
          <t>CLO/CT11: Axis1 Position Error</t>
        </is>
      </c>
      <c r="F6203" t="n">
        <v>33</v>
      </c>
      <c r="G6203" t="n">
        <v>91.15423333333329</v>
      </c>
    </row>
    <row r="6204">
      <c r="A6204" t="inlineStr">
        <is>
          <t>Daily_Minor_Stops_2026_09_18.xlsx</t>
        </is>
      </c>
      <c r="B6204" t="inlineStr">
        <is>
          <t>Samridhi Perk Line</t>
        </is>
      </c>
      <c r="C6204" s="80" t="n">
        <v>46098</v>
      </c>
      <c r="D6204" t="inlineStr">
        <is>
          <t>Perk-TTLi-3</t>
        </is>
      </c>
      <c r="E6204" t="inlineStr">
        <is>
          <t>CLO/CSC11: Tray Validation Failed</t>
        </is>
      </c>
      <c r="F6204" t="n">
        <v>5</v>
      </c>
      <c r="G6204" t="n">
        <v>10.2992833333333</v>
      </c>
    </row>
    <row r="6205">
      <c r="A6205" t="inlineStr">
        <is>
          <t>Daily_Minor_Stops_2026_09_18.xlsx</t>
        </is>
      </c>
      <c r="B6205" t="inlineStr">
        <is>
          <t>Samridhi Perk Line</t>
        </is>
      </c>
      <c r="C6205" s="80" t="n">
        <v>46098</v>
      </c>
      <c r="D6205" t="inlineStr">
        <is>
          <t>Perk-TTLi-4</t>
        </is>
      </c>
      <c r="E6205" t="inlineStr">
        <is>
          <t>LOD/DH: State Decel Not Leave In Time</t>
        </is>
      </c>
      <c r="F6205" t="n">
        <v>2</v>
      </c>
      <c r="G6205" t="n">
        <v>1.97503333333333</v>
      </c>
    </row>
    <row r="6206">
      <c r="A6206" t="inlineStr">
        <is>
          <t>Daily_Minor_Stops_2026_09_18.xlsx</t>
        </is>
      </c>
      <c r="B6206" t="inlineStr">
        <is>
          <t>Samridhi Perk Line</t>
        </is>
      </c>
      <c r="C6206" s="80" t="n">
        <v>46098</v>
      </c>
      <c r="D6206" t="inlineStr">
        <is>
          <t>Perk-TTLi-4</t>
        </is>
      </c>
      <c r="E6206" t="inlineStr">
        <is>
          <t>FOR/BT11: Position Error</t>
        </is>
      </c>
      <c r="F6206" t="n">
        <v>12</v>
      </c>
      <c r="G6206" t="n">
        <v>671.471983333333</v>
      </c>
    </row>
    <row r="6207">
      <c r="A6207" t="inlineStr">
        <is>
          <t>Daily_Minor_Stops_2026_09_18.xlsx</t>
        </is>
      </c>
      <c r="B6207" t="inlineStr">
        <is>
          <t>Samridhi Perk Line</t>
        </is>
      </c>
      <c r="C6207" s="80" t="n">
        <v>46099</v>
      </c>
      <c r="D6207" t="inlineStr">
        <is>
          <t>Perk-HCM-1</t>
        </is>
      </c>
      <c r="E6207" t="inlineStr">
        <is>
          <t>HXX: Film Is Broken</t>
        </is>
      </c>
      <c r="F6207" t="n">
        <v>17</v>
      </c>
      <c r="G6207" t="n">
        <v>22.1424</v>
      </c>
    </row>
    <row r="6208">
      <c r="A6208" t="inlineStr">
        <is>
          <t>Daily_Minor_Stops_2026_09_18.xlsx</t>
        </is>
      </c>
      <c r="B6208" t="inlineStr">
        <is>
          <t>Samridhi Perk Line</t>
        </is>
      </c>
      <c r="C6208" s="80" t="n">
        <v>46099</v>
      </c>
      <c r="D6208" t="inlineStr">
        <is>
          <t>Perk-HCM-1</t>
        </is>
      </c>
      <c r="E6208" t="inlineStr">
        <is>
          <t>FBX: Jam At Infeed</t>
        </is>
      </c>
      <c r="F6208" t="n">
        <v>35</v>
      </c>
      <c r="G6208" t="n">
        <v>22.0765</v>
      </c>
    </row>
    <row r="6209">
      <c r="A6209" t="inlineStr">
        <is>
          <t>Daily_Minor_Stops_2026_09_18.xlsx</t>
        </is>
      </c>
      <c r="B6209" t="inlineStr">
        <is>
          <t>Samridhi Perk Line</t>
        </is>
      </c>
      <c r="C6209" s="80" t="n">
        <v>46099</v>
      </c>
      <c r="D6209" t="inlineStr">
        <is>
          <t>Perk-HCM-2</t>
        </is>
      </c>
      <c r="E6209" t="inlineStr">
        <is>
          <t>HXX: Film Tracking Control Film</t>
        </is>
      </c>
      <c r="F6209" t="n">
        <v>33</v>
      </c>
      <c r="G6209" t="n">
        <v>18.2790166666667</v>
      </c>
    </row>
    <row r="6210">
      <c r="A6210" t="inlineStr">
        <is>
          <t>Daily_Minor_Stops_2026_09_18.xlsx</t>
        </is>
      </c>
      <c r="B6210" t="inlineStr">
        <is>
          <t>Samridhi Perk Line</t>
        </is>
      </c>
      <c r="C6210" s="80" t="n">
        <v>46099</v>
      </c>
      <c r="D6210" t="inlineStr">
        <is>
          <t>Perk-HCM-2</t>
        </is>
      </c>
      <c r="E6210" t="inlineStr">
        <is>
          <t>FBX: Jam At Infeed</t>
        </is>
      </c>
      <c r="F6210" t="n">
        <v>51</v>
      </c>
      <c r="G6210" t="n">
        <v>24.5829</v>
      </c>
    </row>
    <row r="6211">
      <c r="A6211" t="inlineStr">
        <is>
          <t>Daily_Minor_Stops_2026_09_18.xlsx</t>
        </is>
      </c>
      <c r="B6211" t="inlineStr">
        <is>
          <t>Samridhi Perk Line</t>
        </is>
      </c>
      <c r="C6211" s="80" t="n">
        <v>46099</v>
      </c>
      <c r="D6211" t="inlineStr">
        <is>
          <t>Perk-HCM-3</t>
        </is>
      </c>
      <c r="E6211" t="inlineStr">
        <is>
          <t>HXX: Infeed Rejection Consecutive</t>
        </is>
      </c>
      <c r="F6211" t="n">
        <v>17</v>
      </c>
      <c r="G6211" t="n">
        <v>14.5629</v>
      </c>
    </row>
    <row r="6212">
      <c r="A6212" t="inlineStr">
        <is>
          <t>Daily_Minor_Stops_2026_09_18.xlsx</t>
        </is>
      </c>
      <c r="B6212" t="inlineStr">
        <is>
          <t>Samridhi Perk Line</t>
        </is>
      </c>
      <c r="C6212" s="80" t="n">
        <v>46099</v>
      </c>
      <c r="D6212" t="inlineStr">
        <is>
          <t>Perk-HCM-3</t>
        </is>
      </c>
      <c r="E6212" t="inlineStr">
        <is>
          <t>FBX: Overflow At Infeed</t>
        </is>
      </c>
      <c r="F6212" t="n">
        <v>64</v>
      </c>
      <c r="G6212" t="n">
        <v>48.1641833333333</v>
      </c>
    </row>
    <row r="6213">
      <c r="A6213" t="inlineStr">
        <is>
          <t>Daily_Minor_Stops_2026_09_18.xlsx</t>
        </is>
      </c>
      <c r="B6213" t="inlineStr">
        <is>
          <t>Samridhi Perk Line</t>
        </is>
      </c>
      <c r="C6213" s="80" t="n">
        <v>46099</v>
      </c>
      <c r="D6213" t="inlineStr">
        <is>
          <t>Perk-HCM-4</t>
        </is>
      </c>
      <c r="E6213" t="inlineStr">
        <is>
          <t>HXX: Infeed Rejection Consecutive</t>
        </is>
      </c>
      <c r="F6213" t="n">
        <v>31</v>
      </c>
      <c r="G6213" t="n">
        <v>15.0974</v>
      </c>
    </row>
    <row r="6214">
      <c r="A6214" t="inlineStr">
        <is>
          <t>Daily_Minor_Stops_2026_09_18.xlsx</t>
        </is>
      </c>
      <c r="B6214" t="inlineStr">
        <is>
          <t>Samridhi Perk Line</t>
        </is>
      </c>
      <c r="C6214" s="80" t="n">
        <v>46099</v>
      </c>
      <c r="D6214" t="inlineStr">
        <is>
          <t>Perk-HCM-4</t>
        </is>
      </c>
      <c r="E6214" t="inlineStr">
        <is>
          <t>FBX: Jam At Infeed</t>
        </is>
      </c>
      <c r="F6214" t="n">
        <v>33</v>
      </c>
      <c r="G6214" t="n">
        <v>8.64456666666667</v>
      </c>
    </row>
    <row r="6215">
      <c r="A6215" t="inlineStr">
        <is>
          <t>Daily_Minor_Stops_2026_09_18.xlsx</t>
        </is>
      </c>
      <c r="B6215" t="inlineStr">
        <is>
          <t>Samridhi Perk Line</t>
        </is>
      </c>
      <c r="C6215" s="80" t="n">
        <v>46099</v>
      </c>
      <c r="D6215" t="inlineStr">
        <is>
          <t>Perk-HLM-1</t>
        </is>
      </c>
      <c r="E6215" t="inlineStr">
        <is>
          <t>Wrapper main guard open FW-01</t>
        </is>
      </c>
      <c r="F6215" t="n">
        <v>44</v>
      </c>
      <c r="G6215" t="n">
        <v>192.896483333333</v>
      </c>
    </row>
    <row r="6216">
      <c r="A6216" t="inlineStr">
        <is>
          <t>Daily_Minor_Stops_2026_09_18.xlsx</t>
        </is>
      </c>
      <c r="B6216" t="inlineStr">
        <is>
          <t>Samridhi Perk Line</t>
        </is>
      </c>
      <c r="C6216" s="80" t="n">
        <v>46099</v>
      </c>
      <c r="D6216" t="inlineStr">
        <is>
          <t>Perk-HLM-1</t>
        </is>
      </c>
      <c r="E6216" t="inlineStr">
        <is>
          <t>Product jam detected at flow wrapper infeed</t>
        </is>
      </c>
      <c r="F6216" t="n">
        <v>64</v>
      </c>
      <c r="G6216" t="n">
        <v>55.2914833333333</v>
      </c>
    </row>
    <row r="6217">
      <c r="A6217" t="inlineStr">
        <is>
          <t>Daily_Minor_Stops_2026_09_18.xlsx</t>
        </is>
      </c>
      <c r="B6217" t="inlineStr">
        <is>
          <t>Samridhi Perk Line</t>
        </is>
      </c>
      <c r="C6217" s="80" t="n">
        <v>46099</v>
      </c>
      <c r="D6217" t="inlineStr">
        <is>
          <t>Perk-HLM-2</t>
        </is>
      </c>
      <c r="E6217" t="inlineStr">
        <is>
          <t>Product jam detected at flow wrapper infeed</t>
        </is>
      </c>
      <c r="F6217" t="n">
        <v>72</v>
      </c>
      <c r="G6217" t="n">
        <v>64.0637833333333</v>
      </c>
    </row>
    <row r="6218">
      <c r="A6218" t="inlineStr">
        <is>
          <t>Daily_Minor_Stops_2026_09_18.xlsx</t>
        </is>
      </c>
      <c r="B6218" t="inlineStr">
        <is>
          <t>Samridhi Perk Line</t>
        </is>
      </c>
      <c r="C6218" s="80" t="n">
        <v>46099</v>
      </c>
      <c r="D6218" t="inlineStr">
        <is>
          <t>Perk-HLM-2</t>
        </is>
      </c>
      <c r="E6218" t="inlineStr">
        <is>
          <t>OverHeight Product Detected</t>
        </is>
      </c>
      <c r="F6218" t="n">
        <v>65</v>
      </c>
      <c r="G6218" t="n">
        <v>58.3906666666667</v>
      </c>
    </row>
    <row r="6219">
      <c r="A6219" t="inlineStr">
        <is>
          <t>Daily_Minor_Stops_2026_09_18.xlsx</t>
        </is>
      </c>
      <c r="B6219" t="inlineStr">
        <is>
          <t>Samridhi Perk Line</t>
        </is>
      </c>
      <c r="C6219" s="80" t="n">
        <v>46099</v>
      </c>
      <c r="D6219" t="inlineStr">
        <is>
          <t>Perk-TTLi-1</t>
        </is>
      </c>
      <c r="E6219" t="inlineStr">
        <is>
          <t>LOD/FWV11: Position Trigger Sensor Fail</t>
        </is>
      </c>
      <c r="F6219" t="n">
        <v>6</v>
      </c>
      <c r="G6219" t="n">
        <v>12.6663666666667</v>
      </c>
    </row>
    <row r="6220">
      <c r="A6220" t="inlineStr">
        <is>
          <t>Daily_Minor_Stops_2026_09_18.xlsx</t>
        </is>
      </c>
      <c r="B6220" t="inlineStr">
        <is>
          <t>Samridhi Perk Line</t>
        </is>
      </c>
      <c r="C6220" s="80" t="n">
        <v>46099</v>
      </c>
      <c r="D6220" t="inlineStr">
        <is>
          <t>Perk-TTLi-1</t>
        </is>
      </c>
      <c r="E6220" t="inlineStr">
        <is>
          <t>CLO/CDC11: Pusher / Actuator Not ON Time</t>
        </is>
      </c>
      <c r="F6220" t="n">
        <v>5</v>
      </c>
      <c r="G6220" t="n">
        <v>7.12531666666667</v>
      </c>
    </row>
    <row r="6221">
      <c r="A6221" t="inlineStr">
        <is>
          <t>Daily_Minor_Stops_2026_09_18.xlsx</t>
        </is>
      </c>
      <c r="B6221" t="inlineStr">
        <is>
          <t>Samridhi Perk Line</t>
        </is>
      </c>
      <c r="C6221" s="80" t="n">
        <v>46099</v>
      </c>
      <c r="D6221" t="inlineStr">
        <is>
          <t>Perk-TTLi-2</t>
        </is>
      </c>
      <c r="E6221" t="inlineStr">
        <is>
          <t>LOD/TGR11: Robot-Gripper Sensor Fault</t>
        </is>
      </c>
      <c r="F6221" t="n">
        <v>10</v>
      </c>
      <c r="G6221" t="n">
        <v>41.14985</v>
      </c>
    </row>
    <row r="6222">
      <c r="A6222" t="inlineStr">
        <is>
          <t>Daily_Minor_Stops_2026_09_18.xlsx</t>
        </is>
      </c>
      <c r="B6222" t="inlineStr">
        <is>
          <t>Samridhi Perk Line</t>
        </is>
      </c>
      <c r="C6222" s="80" t="n">
        <v>46099</v>
      </c>
      <c r="D6222" t="inlineStr">
        <is>
          <t>Perk-TTLi-2</t>
        </is>
      </c>
      <c r="E6222" t="inlineStr">
        <is>
          <t>FOR/BP11: Hand Over Of Blank Failed</t>
        </is>
      </c>
      <c r="F6222" t="n">
        <v>14</v>
      </c>
      <c r="G6222" t="n">
        <v>15.6222666666667</v>
      </c>
    </row>
    <row r="6223">
      <c r="A6223" t="inlineStr">
        <is>
          <t>Daily_Minor_Stops_2026_09_18.xlsx</t>
        </is>
      </c>
      <c r="B6223" t="inlineStr">
        <is>
          <t>Samridhi Perk Line</t>
        </is>
      </c>
      <c r="C6223" s="80" t="n">
        <v>46099</v>
      </c>
      <c r="D6223" t="inlineStr">
        <is>
          <t>Perk-TTLi-3</t>
        </is>
      </c>
      <c r="E6223" t="inlineStr">
        <is>
          <t>LOD/PGR11: Train Reached Estop Distance</t>
        </is>
      </c>
      <c r="F6223" t="n">
        <v>7</v>
      </c>
      <c r="G6223" t="n">
        <v>3.61605</v>
      </c>
    </row>
    <row r="6224">
      <c r="A6224" t="inlineStr">
        <is>
          <t>Daily_Minor_Stops_2026_09_18.xlsx</t>
        </is>
      </c>
      <c r="B6224" t="inlineStr">
        <is>
          <t>Samridhi Perk Line</t>
        </is>
      </c>
      <c r="C6224" s="80" t="n">
        <v>46099</v>
      </c>
      <c r="D6224" t="inlineStr">
        <is>
          <t>Perk-TTLi-3</t>
        </is>
      </c>
      <c r="E6224" t="inlineStr">
        <is>
          <t>CLO/CT11: Axis1 Position Error</t>
        </is>
      </c>
      <c r="F6224" t="n">
        <v>26</v>
      </c>
      <c r="G6224" t="n">
        <v>86.0998166666667</v>
      </c>
    </row>
    <row r="6225">
      <c r="A6225" t="inlineStr">
        <is>
          <t>Daily_Minor_Stops_2026_09_18.xlsx</t>
        </is>
      </c>
      <c r="B6225" t="inlineStr">
        <is>
          <t>Samridhi Perk Line</t>
        </is>
      </c>
      <c r="C6225" s="80" t="n">
        <v>46099</v>
      </c>
      <c r="D6225" t="inlineStr">
        <is>
          <t>Perk-TTLi-4</t>
        </is>
      </c>
      <c r="E6225" t="inlineStr">
        <is>
          <t>LOD/FWV11: Position Trigger Sensor Fail</t>
        </is>
      </c>
      <c r="F6225" t="n">
        <v>3</v>
      </c>
      <c r="G6225" t="n">
        <v>1.27056666666667</v>
      </c>
    </row>
    <row r="6226">
      <c r="A6226" t="inlineStr">
        <is>
          <t>Daily_Minor_Stops_2026_09_18.xlsx</t>
        </is>
      </c>
      <c r="B6226" t="inlineStr">
        <is>
          <t>Samridhi Perk Line</t>
        </is>
      </c>
      <c r="C6226" s="80" t="n">
        <v>46099</v>
      </c>
      <c r="D6226" t="inlineStr">
        <is>
          <t>Perk-TTLi-4</t>
        </is>
      </c>
      <c r="E6226" t="inlineStr">
        <is>
          <t>LOD/DH: State Decel Not Leave In Time</t>
        </is>
      </c>
      <c r="F6226" t="n">
        <v>2</v>
      </c>
      <c r="G6226" t="n">
        <v>1.1192</v>
      </c>
    </row>
    <row r="6227">
      <c r="A6227" t="inlineStr">
        <is>
          <t>Daily_Minor_Stops_2026_09_18.xlsx</t>
        </is>
      </c>
      <c r="B6227" t="inlineStr">
        <is>
          <t>Samridhi Perk Line</t>
        </is>
      </c>
      <c r="C6227" s="80" t="n">
        <v>46100</v>
      </c>
      <c r="D6227" t="inlineStr">
        <is>
          <t>Perk-HCM-1</t>
        </is>
      </c>
      <c r="E6227" t="inlineStr">
        <is>
          <t>HXX: Infeed Rejection Consecutive</t>
        </is>
      </c>
      <c r="F6227" t="n">
        <v>19</v>
      </c>
      <c r="G6227" t="n">
        <v>10.0897</v>
      </c>
    </row>
    <row r="6228">
      <c r="A6228" t="inlineStr">
        <is>
          <t>Daily_Minor_Stops_2026_09_18.xlsx</t>
        </is>
      </c>
      <c r="B6228" t="inlineStr">
        <is>
          <t>Samridhi Perk Line</t>
        </is>
      </c>
      <c r="C6228" s="80" t="n">
        <v>46100</v>
      </c>
      <c r="D6228" t="inlineStr">
        <is>
          <t>Perk-HCM-1</t>
        </is>
      </c>
      <c r="E6228" t="inlineStr">
        <is>
          <t>FBX: Jam At Infeed</t>
        </is>
      </c>
      <c r="F6228" t="n">
        <v>30</v>
      </c>
      <c r="G6228" t="n">
        <v>10.4451666666667</v>
      </c>
    </row>
    <row r="6229">
      <c r="A6229" t="inlineStr">
        <is>
          <t>Daily_Minor_Stops_2026_09_18.xlsx</t>
        </is>
      </c>
      <c r="B6229" t="inlineStr">
        <is>
          <t>Samridhi Perk Line</t>
        </is>
      </c>
      <c r="C6229" s="80" t="n">
        <v>46100</v>
      </c>
      <c r="D6229" t="inlineStr">
        <is>
          <t>Perk-HCM-2</t>
        </is>
      </c>
      <c r="E6229" t="inlineStr">
        <is>
          <t>HXX: Film Is Broken</t>
        </is>
      </c>
      <c r="F6229" t="n">
        <v>18</v>
      </c>
      <c r="G6229" t="n">
        <v>23.2067666666667</v>
      </c>
    </row>
    <row r="6230">
      <c r="A6230" t="inlineStr">
        <is>
          <t>Daily_Minor_Stops_2026_09_18.xlsx</t>
        </is>
      </c>
      <c r="B6230" t="inlineStr">
        <is>
          <t>Samridhi Perk Line</t>
        </is>
      </c>
      <c r="C6230" s="80" t="n">
        <v>46100</v>
      </c>
      <c r="D6230" t="inlineStr">
        <is>
          <t>Perk-HCM-2</t>
        </is>
      </c>
      <c r="E6230" t="inlineStr">
        <is>
          <t>FBX: Jam At Infeed</t>
        </is>
      </c>
      <c r="F6230" t="n">
        <v>34</v>
      </c>
      <c r="G6230" t="n">
        <v>22.8593666666667</v>
      </c>
    </row>
    <row r="6231">
      <c r="A6231" t="inlineStr">
        <is>
          <t>Daily_Minor_Stops_2026_09_18.xlsx</t>
        </is>
      </c>
      <c r="B6231" t="inlineStr">
        <is>
          <t>Samridhi Perk Line</t>
        </is>
      </c>
      <c r="C6231" s="80" t="n">
        <v>46100</v>
      </c>
      <c r="D6231" t="inlineStr">
        <is>
          <t>Perk-HCM-3</t>
        </is>
      </c>
      <c r="E6231" t="inlineStr">
        <is>
          <t>HXX: Film Is Broken</t>
        </is>
      </c>
      <c r="F6231" t="n">
        <v>23</v>
      </c>
      <c r="G6231" t="n">
        <v>22.0288666666667</v>
      </c>
    </row>
    <row r="6232">
      <c r="A6232" t="inlineStr">
        <is>
          <t>Daily_Minor_Stops_2026_09_18.xlsx</t>
        </is>
      </c>
      <c r="B6232" t="inlineStr">
        <is>
          <t>Samridhi Perk Line</t>
        </is>
      </c>
      <c r="C6232" s="80" t="n">
        <v>46100</v>
      </c>
      <c r="D6232" t="inlineStr">
        <is>
          <t>Perk-HCM-3</t>
        </is>
      </c>
      <c r="E6232" t="inlineStr">
        <is>
          <t>FBX: Overflow At Infeed</t>
        </is>
      </c>
      <c r="F6232" t="n">
        <v>68</v>
      </c>
      <c r="G6232" t="n">
        <v>48.9589</v>
      </c>
    </row>
    <row r="6233">
      <c r="A6233" t="inlineStr">
        <is>
          <t>Daily_Minor_Stops_2026_09_18.xlsx</t>
        </is>
      </c>
      <c r="B6233" t="inlineStr">
        <is>
          <t>Samridhi Perk Line</t>
        </is>
      </c>
      <c r="C6233" s="80" t="n">
        <v>46100</v>
      </c>
      <c r="D6233" t="inlineStr">
        <is>
          <t>Perk-HCM-4</t>
        </is>
      </c>
      <c r="E6233" t="inlineStr">
        <is>
          <t>HXX: Infeed Rejection Consecutive</t>
        </is>
      </c>
      <c r="F6233" t="n">
        <v>53</v>
      </c>
      <c r="G6233" t="n">
        <v>34.7523833333333</v>
      </c>
    </row>
    <row r="6234">
      <c r="A6234" t="inlineStr">
        <is>
          <t>Daily_Minor_Stops_2026_09_18.xlsx</t>
        </is>
      </c>
      <c r="B6234" t="inlineStr">
        <is>
          <t>Samridhi Perk Line</t>
        </is>
      </c>
      <c r="C6234" s="80" t="n">
        <v>46100</v>
      </c>
      <c r="D6234" t="inlineStr">
        <is>
          <t>Perk-HCM-4</t>
        </is>
      </c>
      <c r="E6234" t="inlineStr">
        <is>
          <t>FBX: Jam At Infeed</t>
        </is>
      </c>
      <c r="F6234" t="n">
        <v>27</v>
      </c>
      <c r="G6234" t="n">
        <v>14.0900666666667</v>
      </c>
    </row>
    <row r="6235">
      <c r="A6235" t="inlineStr">
        <is>
          <t>Daily_Minor_Stops_2026_09_18.xlsx</t>
        </is>
      </c>
      <c r="B6235" t="inlineStr">
        <is>
          <t>Samridhi Perk Line</t>
        </is>
      </c>
      <c r="C6235" s="80" t="n">
        <v>46100</v>
      </c>
      <c r="D6235" t="inlineStr">
        <is>
          <t>Perk-HLM-1</t>
        </is>
      </c>
      <c r="E6235" t="inlineStr">
        <is>
          <t>Product jam detected at flow wrapper infeed</t>
        </is>
      </c>
      <c r="F6235" t="n">
        <v>60</v>
      </c>
      <c r="G6235" t="n">
        <v>41.2629</v>
      </c>
    </row>
    <row r="6236">
      <c r="A6236" t="inlineStr">
        <is>
          <t>Daily_Minor_Stops_2026_09_18.xlsx</t>
        </is>
      </c>
      <c r="B6236" t="inlineStr">
        <is>
          <t>Samridhi Perk Line</t>
        </is>
      </c>
      <c r="C6236" s="80" t="n">
        <v>46100</v>
      </c>
      <c r="D6236" t="inlineStr">
        <is>
          <t>Perk-HLM-1</t>
        </is>
      </c>
      <c r="E6236" t="inlineStr">
        <is>
          <t>OverHeight Product Detected</t>
        </is>
      </c>
      <c r="F6236" t="n">
        <v>85</v>
      </c>
      <c r="G6236" t="n">
        <v>70.8735833333333</v>
      </c>
    </row>
    <row r="6237">
      <c r="A6237" t="inlineStr">
        <is>
          <t>Daily_Minor_Stops_2026_09_18.xlsx</t>
        </is>
      </c>
      <c r="B6237" t="inlineStr">
        <is>
          <t>Samridhi Perk Line</t>
        </is>
      </c>
      <c r="C6237" s="80" t="n">
        <v>46100</v>
      </c>
      <c r="D6237" t="inlineStr">
        <is>
          <t>Perk-HLM-2</t>
        </is>
      </c>
      <c r="E6237" t="inlineStr">
        <is>
          <t>Product jam detected at flow wrapper infeed</t>
        </is>
      </c>
      <c r="F6237" t="n">
        <v>62</v>
      </c>
      <c r="G6237" t="n">
        <v>45.4668833333333</v>
      </c>
    </row>
    <row r="6238">
      <c r="A6238" t="inlineStr">
        <is>
          <t>Daily_Minor_Stops_2026_09_18.xlsx</t>
        </is>
      </c>
      <c r="B6238" t="inlineStr">
        <is>
          <t>Samridhi Perk Line</t>
        </is>
      </c>
      <c r="C6238" s="80" t="n">
        <v>46100</v>
      </c>
      <c r="D6238" t="inlineStr">
        <is>
          <t>Perk-HLM-2</t>
        </is>
      </c>
      <c r="E6238" t="inlineStr">
        <is>
          <t>OverHeight Product Detected</t>
        </is>
      </c>
      <c r="F6238" t="n">
        <v>71</v>
      </c>
      <c r="G6238" t="n">
        <v>76.9320166666667</v>
      </c>
    </row>
    <row r="6239">
      <c r="A6239" t="inlineStr">
        <is>
          <t>Daily_Minor_Stops_2026_09_18.xlsx</t>
        </is>
      </c>
      <c r="B6239" t="inlineStr">
        <is>
          <t>Samridhi Perk Line</t>
        </is>
      </c>
      <c r="C6239" s="80" t="n">
        <v>46100</v>
      </c>
      <c r="D6239" t="inlineStr">
        <is>
          <t>Perk-TTLi-1</t>
        </is>
      </c>
      <c r="E6239" t="inlineStr">
        <is>
          <t>LOD/FWV11: Position Trigger Sensor Fail</t>
        </is>
      </c>
      <c r="F6239" t="n">
        <v>7</v>
      </c>
      <c r="G6239" t="n">
        <v>5.13118333333333</v>
      </c>
    </row>
    <row r="6240">
      <c r="A6240" t="inlineStr">
        <is>
          <t>Daily_Minor_Stops_2026_09_18.xlsx</t>
        </is>
      </c>
      <c r="B6240" t="inlineStr">
        <is>
          <t>Samridhi Perk Line</t>
        </is>
      </c>
      <c r="C6240" s="80" t="n">
        <v>46100</v>
      </c>
      <c r="D6240" t="inlineStr">
        <is>
          <t>Perk-TTLi-1</t>
        </is>
      </c>
      <c r="E6240" t="inlineStr">
        <is>
          <t>FOR/BP11: Hand Over Of Blank Failed</t>
        </is>
      </c>
      <c r="F6240" t="n">
        <v>8</v>
      </c>
      <c r="G6240" t="n">
        <v>4.24603333333333</v>
      </c>
    </row>
    <row r="6241">
      <c r="A6241" t="inlineStr">
        <is>
          <t>Daily_Minor_Stops_2026_09_18.xlsx</t>
        </is>
      </c>
      <c r="B6241" t="inlineStr">
        <is>
          <t>Samridhi Perk Line</t>
        </is>
      </c>
      <c r="C6241" s="80" t="n">
        <v>46100</v>
      </c>
      <c r="D6241" t="inlineStr">
        <is>
          <t>Perk-TTLi-2</t>
        </is>
      </c>
      <c r="E6241" t="inlineStr">
        <is>
          <t>LOD/TPL11: Wrong Gripper Installed</t>
        </is>
      </c>
      <c r="F6241" t="n">
        <v>7</v>
      </c>
      <c r="G6241" t="n">
        <v>5.24161666666667</v>
      </c>
    </row>
    <row r="6242">
      <c r="A6242" t="inlineStr">
        <is>
          <t>Daily_Minor_Stops_2026_09_18.xlsx</t>
        </is>
      </c>
      <c r="B6242" t="inlineStr">
        <is>
          <t>Samridhi Perk Line</t>
        </is>
      </c>
      <c r="C6242" s="80" t="n">
        <v>46100</v>
      </c>
      <c r="D6242" t="inlineStr">
        <is>
          <t>Perk-TTLi-2</t>
        </is>
      </c>
      <c r="E6242" t="inlineStr">
        <is>
          <t>LOD/HXX11: Upstream Machine Not Homed</t>
        </is>
      </c>
      <c r="F6242" t="n">
        <v>7</v>
      </c>
      <c r="G6242" t="n">
        <v>57.1820333333333</v>
      </c>
    </row>
    <row r="6243">
      <c r="A6243" t="inlineStr">
        <is>
          <t>Daily_Minor_Stops_2026_09_18.xlsx</t>
        </is>
      </c>
      <c r="B6243" t="inlineStr">
        <is>
          <t>Samridhi Perk Line</t>
        </is>
      </c>
      <c r="C6243" s="80" t="n">
        <v>46100</v>
      </c>
      <c r="D6243" t="inlineStr">
        <is>
          <t>Perk-TTLi-3</t>
        </is>
      </c>
      <c r="E6243" t="inlineStr">
        <is>
          <t>LOD/TGR11: Robot-Gripper Sensor Fault</t>
        </is>
      </c>
      <c r="F6243" t="n">
        <v>5</v>
      </c>
      <c r="G6243" t="n">
        <v>4.09781666666667</v>
      </c>
    </row>
    <row r="6244">
      <c r="A6244" t="inlineStr">
        <is>
          <t>Daily_Minor_Stops_2026_09_18.xlsx</t>
        </is>
      </c>
      <c r="B6244" t="inlineStr">
        <is>
          <t>Samridhi Perk Line</t>
        </is>
      </c>
      <c r="C6244" s="80" t="n">
        <v>46100</v>
      </c>
      <c r="D6244" t="inlineStr">
        <is>
          <t>Perk-TTLi-3</t>
        </is>
      </c>
      <c r="E6244" t="inlineStr">
        <is>
          <t>CLO/CT11: Axis1 Position Error</t>
        </is>
      </c>
      <c r="F6244" t="n">
        <v>19</v>
      </c>
      <c r="G6244" t="n">
        <v>40.5607166666667</v>
      </c>
    </row>
    <row r="6245">
      <c r="A6245" t="inlineStr">
        <is>
          <t>Daily_Minor_Stops_2026_09_18.xlsx</t>
        </is>
      </c>
      <c r="B6245" t="inlineStr">
        <is>
          <t>Samridhi Perk Line</t>
        </is>
      </c>
      <c r="C6245" s="80" t="n">
        <v>46100</v>
      </c>
      <c r="D6245" t="inlineStr">
        <is>
          <t>Perk-TTLi-4</t>
        </is>
      </c>
      <c r="E6245" t="inlineStr">
        <is>
          <t>LOD/EM: Emergency Stop HMI 11</t>
        </is>
      </c>
      <c r="F6245" t="n">
        <v>2</v>
      </c>
      <c r="G6245" t="n">
        <v>0.4591</v>
      </c>
    </row>
    <row r="6246">
      <c r="A6246" t="inlineStr">
        <is>
          <t>Daily_Minor_Stops_2026_09_18.xlsx</t>
        </is>
      </c>
      <c r="B6246" t="inlineStr">
        <is>
          <t>Samridhi Perk Line</t>
        </is>
      </c>
      <c r="C6246" s="80" t="n">
        <v>46100</v>
      </c>
      <c r="D6246" t="inlineStr">
        <is>
          <t>Perk-TTLi-4</t>
        </is>
      </c>
      <c r="E6246" t="inlineStr">
        <is>
          <t>LOD/DH: State Decel Not Leave In Time</t>
        </is>
      </c>
      <c r="F6246" t="n">
        <v>2</v>
      </c>
      <c r="G6246" t="n">
        <v>0.916133333333333</v>
      </c>
    </row>
    <row r="6247">
      <c r="A6247" t="inlineStr">
        <is>
          <t>Daily_Minor_Stops_2026_09_18.xlsx</t>
        </is>
      </c>
      <c r="B6247" t="inlineStr">
        <is>
          <t>Samridhi Perk Line</t>
        </is>
      </c>
      <c r="C6247" s="80" t="n">
        <v>46101</v>
      </c>
      <c r="D6247" t="inlineStr">
        <is>
          <t>Perk-HCM-1</t>
        </is>
      </c>
      <c r="E6247" t="inlineStr">
        <is>
          <t>FBX: Jam At Infeed</t>
        </is>
      </c>
      <c r="F6247" t="n">
        <v>29</v>
      </c>
      <c r="G6247" t="n">
        <v>11.5040166666667</v>
      </c>
    </row>
    <row r="6248">
      <c r="A6248" t="inlineStr">
        <is>
          <t>Daily_Minor_Stops_2026_09_18.xlsx</t>
        </is>
      </c>
      <c r="B6248" t="inlineStr">
        <is>
          <t>Samridhi Perk Line</t>
        </is>
      </c>
      <c r="C6248" s="80" t="n">
        <v>46101</v>
      </c>
      <c r="D6248" t="inlineStr">
        <is>
          <t>Perk-HCM-1</t>
        </is>
      </c>
      <c r="E6248" t="inlineStr">
        <is>
          <t>Cover Machine Discharge Open</t>
        </is>
      </c>
      <c r="F6248" t="n">
        <v>18</v>
      </c>
      <c r="G6248" t="n">
        <v>44.1019666666667</v>
      </c>
    </row>
    <row r="6249">
      <c r="A6249" t="inlineStr">
        <is>
          <t>Daily_Minor_Stops_2026_09_18.xlsx</t>
        </is>
      </c>
      <c r="B6249" t="inlineStr">
        <is>
          <t>Samridhi Perk Line</t>
        </is>
      </c>
      <c r="C6249" s="80" t="n">
        <v>46101</v>
      </c>
      <c r="D6249" t="inlineStr">
        <is>
          <t>Perk-HCM-2</t>
        </is>
      </c>
      <c r="E6249" t="inlineStr">
        <is>
          <t>FBX: Jam At Infeed</t>
        </is>
      </c>
      <c r="F6249" t="n">
        <v>53</v>
      </c>
      <c r="G6249" t="n">
        <v>23.3420333333333</v>
      </c>
    </row>
    <row r="6250">
      <c r="A6250" t="inlineStr">
        <is>
          <t>Daily_Minor_Stops_2026_09_18.xlsx</t>
        </is>
      </c>
      <c r="B6250" t="inlineStr">
        <is>
          <t>Samridhi Perk Line</t>
        </is>
      </c>
      <c r="C6250" s="80" t="n">
        <v>46101</v>
      </c>
      <c r="D6250" t="inlineStr">
        <is>
          <t>Perk-HCM-2</t>
        </is>
      </c>
      <c r="E6250" t="inlineStr">
        <is>
          <t>Cover Machine Discharge Open</t>
        </is>
      </c>
      <c r="F6250" t="n">
        <v>26</v>
      </c>
      <c r="G6250" t="n">
        <v>31.0797</v>
      </c>
    </row>
    <row r="6251">
      <c r="A6251" t="inlineStr">
        <is>
          <t>Daily_Minor_Stops_2026_09_18.xlsx</t>
        </is>
      </c>
      <c r="B6251" t="inlineStr">
        <is>
          <t>Samridhi Perk Line</t>
        </is>
      </c>
      <c r="C6251" s="80" t="n">
        <v>46101</v>
      </c>
      <c r="D6251" t="inlineStr">
        <is>
          <t>Perk-HCM-3</t>
        </is>
      </c>
      <c r="E6251" t="inlineStr">
        <is>
          <t>HXX: Film Is Broken</t>
        </is>
      </c>
      <c r="F6251" t="n">
        <v>18</v>
      </c>
      <c r="G6251" t="n">
        <v>18.5791666666667</v>
      </c>
    </row>
    <row r="6252">
      <c r="A6252" t="inlineStr">
        <is>
          <t>Daily_Minor_Stops_2026_09_18.xlsx</t>
        </is>
      </c>
      <c r="B6252" t="inlineStr">
        <is>
          <t>Samridhi Perk Line</t>
        </is>
      </c>
      <c r="C6252" s="80" t="n">
        <v>46101</v>
      </c>
      <c r="D6252" t="inlineStr">
        <is>
          <t>Perk-HCM-3</t>
        </is>
      </c>
      <c r="E6252" t="inlineStr">
        <is>
          <t>FBX: Overflow At Infeed</t>
        </is>
      </c>
      <c r="F6252" t="n">
        <v>86</v>
      </c>
      <c r="G6252" t="n">
        <v>46.6103666666667</v>
      </c>
    </row>
    <row r="6253">
      <c r="A6253" t="inlineStr">
        <is>
          <t>Daily_Minor_Stops_2026_09_18.xlsx</t>
        </is>
      </c>
      <c r="B6253" t="inlineStr">
        <is>
          <t>Samridhi Perk Line</t>
        </is>
      </c>
      <c r="C6253" s="80" t="n">
        <v>46101</v>
      </c>
      <c r="D6253" t="inlineStr">
        <is>
          <t>Perk-HCM-4</t>
        </is>
      </c>
      <c r="E6253" t="inlineStr">
        <is>
          <t>HXX: Infeed Rejection Consecutive</t>
        </is>
      </c>
      <c r="F6253" t="n">
        <v>27</v>
      </c>
      <c r="G6253" t="n">
        <v>9.40385</v>
      </c>
    </row>
    <row r="6254">
      <c r="A6254" t="inlineStr">
        <is>
          <t>Daily_Minor_Stops_2026_09_18.xlsx</t>
        </is>
      </c>
      <c r="B6254" t="inlineStr">
        <is>
          <t>Samridhi Perk Line</t>
        </is>
      </c>
      <c r="C6254" s="80" t="n">
        <v>46101</v>
      </c>
      <c r="D6254" t="inlineStr">
        <is>
          <t>Perk-HCM-4</t>
        </is>
      </c>
      <c r="E6254" t="inlineStr">
        <is>
          <t>FBX: Jam At Infeed</t>
        </is>
      </c>
      <c r="F6254" t="n">
        <v>38</v>
      </c>
      <c r="G6254" t="n">
        <v>15.2246666666667</v>
      </c>
    </row>
    <row r="6255">
      <c r="A6255" t="inlineStr">
        <is>
          <t>Daily_Minor_Stops_2026_09_18.xlsx</t>
        </is>
      </c>
      <c r="B6255" t="inlineStr">
        <is>
          <t>Samridhi Perk Line</t>
        </is>
      </c>
      <c r="C6255" s="80" t="n">
        <v>46101</v>
      </c>
      <c r="D6255" t="inlineStr">
        <is>
          <t>Perk-HLM-1</t>
        </is>
      </c>
      <c r="E6255" t="inlineStr">
        <is>
          <t>Product jam detected at flow wrapper infeed</t>
        </is>
      </c>
      <c r="F6255" t="n">
        <v>93</v>
      </c>
      <c r="G6255" t="n">
        <v>56.3448333333333</v>
      </c>
    </row>
    <row r="6256">
      <c r="A6256" t="inlineStr">
        <is>
          <t>Daily_Minor_Stops_2026_09_18.xlsx</t>
        </is>
      </c>
      <c r="B6256" t="inlineStr">
        <is>
          <t>Samridhi Perk Line</t>
        </is>
      </c>
      <c r="C6256" s="80" t="n">
        <v>46101</v>
      </c>
      <c r="D6256" t="inlineStr">
        <is>
          <t>Perk-HLM-1</t>
        </is>
      </c>
      <c r="E6256" t="inlineStr">
        <is>
          <t>OverHeight Product Detected</t>
        </is>
      </c>
      <c r="F6256" t="n">
        <v>64</v>
      </c>
      <c r="G6256" t="n">
        <v>57.4585</v>
      </c>
    </row>
    <row r="6257">
      <c r="A6257" t="inlineStr">
        <is>
          <t>Daily_Minor_Stops_2026_09_18.xlsx</t>
        </is>
      </c>
      <c r="B6257" t="inlineStr">
        <is>
          <t>Samridhi Perk Line</t>
        </is>
      </c>
      <c r="C6257" s="80" t="n">
        <v>46101</v>
      </c>
      <c r="D6257" t="inlineStr">
        <is>
          <t>Perk-HLM-2</t>
        </is>
      </c>
      <c r="E6257" t="inlineStr">
        <is>
          <t>Product jam detected at flow wrapper infeed</t>
        </is>
      </c>
      <c r="F6257" t="n">
        <v>51</v>
      </c>
      <c r="G6257" t="n">
        <v>40.81845</v>
      </c>
    </row>
    <row r="6258">
      <c r="A6258" t="inlineStr">
        <is>
          <t>Daily_Minor_Stops_2026_09_18.xlsx</t>
        </is>
      </c>
      <c r="B6258" t="inlineStr">
        <is>
          <t>Samridhi Perk Line</t>
        </is>
      </c>
      <c r="C6258" s="80" t="n">
        <v>46101</v>
      </c>
      <c r="D6258" t="inlineStr">
        <is>
          <t>Perk-HLM-2</t>
        </is>
      </c>
      <c r="E6258" t="inlineStr">
        <is>
          <t>OverHeight Product Detected</t>
        </is>
      </c>
      <c r="F6258" t="n">
        <v>59</v>
      </c>
      <c r="G6258" t="n">
        <v>44.58985</v>
      </c>
    </row>
    <row r="6259">
      <c r="A6259" t="inlineStr">
        <is>
          <t>Daily_Minor_Stops_2026_09_18.xlsx</t>
        </is>
      </c>
      <c r="B6259" t="inlineStr">
        <is>
          <t>Samridhi Perk Line</t>
        </is>
      </c>
      <c r="C6259" s="80" t="n">
        <v>46101</v>
      </c>
      <c r="D6259" t="inlineStr">
        <is>
          <t>Perk-TTLi-1</t>
        </is>
      </c>
      <c r="E6259" t="inlineStr">
        <is>
          <t>LOD/TPG11: Move Time Out</t>
        </is>
      </c>
      <c r="F6259" t="n">
        <v>12</v>
      </c>
      <c r="G6259" t="n">
        <v>11.1061833333333</v>
      </c>
    </row>
    <row r="6260">
      <c r="A6260" t="inlineStr">
        <is>
          <t>Daily_Minor_Stops_2026_09_18.xlsx</t>
        </is>
      </c>
      <c r="B6260" t="inlineStr">
        <is>
          <t>Samridhi Perk Line</t>
        </is>
      </c>
      <c r="C6260" s="80" t="n">
        <v>46101</v>
      </c>
      <c r="D6260" t="inlineStr">
        <is>
          <t>Perk-TTLi-1</t>
        </is>
      </c>
      <c r="E6260" t="inlineStr">
        <is>
          <t>FOR/BP11: Hand Over Of Blank Failed</t>
        </is>
      </c>
      <c r="F6260" t="n">
        <v>16</v>
      </c>
      <c r="G6260" t="n">
        <v>17.8412</v>
      </c>
    </row>
    <row r="6261">
      <c r="A6261" t="inlineStr">
        <is>
          <t>Daily_Minor_Stops_2026_09_18.xlsx</t>
        </is>
      </c>
      <c r="B6261" t="inlineStr">
        <is>
          <t>Samridhi Perk Line</t>
        </is>
      </c>
      <c r="C6261" s="80" t="n">
        <v>46101</v>
      </c>
      <c r="D6261" t="inlineStr">
        <is>
          <t>Perk-TTLi-2</t>
        </is>
      </c>
      <c r="E6261" t="inlineStr">
        <is>
          <t>FOR/BP11: Hand Over Of Blank Failed</t>
        </is>
      </c>
      <c r="F6261" t="n">
        <v>19</v>
      </c>
      <c r="G6261" t="n">
        <v>10.8278166666667</v>
      </c>
    </row>
    <row r="6262">
      <c r="A6262" t="inlineStr">
        <is>
          <t>Daily_Minor_Stops_2026_09_18.xlsx</t>
        </is>
      </c>
      <c r="B6262" t="inlineStr">
        <is>
          <t>Samridhi Perk Line</t>
        </is>
      </c>
      <c r="C6262" s="80" t="n">
        <v>46101</v>
      </c>
      <c r="D6262" t="inlineStr">
        <is>
          <t>Perk-TTLi-2</t>
        </is>
      </c>
      <c r="E6262" t="inlineStr">
        <is>
          <t>CLO/CT11: Axis1 Position Error</t>
        </is>
      </c>
      <c r="F6262" t="n">
        <v>7</v>
      </c>
      <c r="G6262" t="n">
        <v>25.9981333333333</v>
      </c>
    </row>
    <row r="6263">
      <c r="A6263" t="inlineStr">
        <is>
          <t>Daily_Minor_Stops_2026_09_18.xlsx</t>
        </is>
      </c>
      <c r="B6263" t="inlineStr">
        <is>
          <t>Samridhi Perk Line</t>
        </is>
      </c>
      <c r="C6263" s="80" t="n">
        <v>46101</v>
      </c>
      <c r="D6263" t="inlineStr">
        <is>
          <t>Perk-TTLi-3</t>
        </is>
      </c>
      <c r="E6263" t="inlineStr">
        <is>
          <t>FOR/FT11: Hand Over Failure Of Tray</t>
        </is>
      </c>
      <c r="F6263" t="n">
        <v>14</v>
      </c>
      <c r="G6263" t="n">
        <v>18.976</v>
      </c>
    </row>
    <row r="6264">
      <c r="A6264" t="inlineStr">
        <is>
          <t>Daily_Minor_Stops_2026_09_18.xlsx</t>
        </is>
      </c>
      <c r="B6264" t="inlineStr">
        <is>
          <t>Samridhi Perk Line</t>
        </is>
      </c>
      <c r="C6264" s="80" t="n">
        <v>46101</v>
      </c>
      <c r="D6264" t="inlineStr">
        <is>
          <t>Perk-TTLi-3</t>
        </is>
      </c>
      <c r="E6264" t="inlineStr">
        <is>
          <t>CLO/CT11: Axis1 Position Error</t>
        </is>
      </c>
      <c r="F6264" t="n">
        <v>20</v>
      </c>
      <c r="G6264" t="n">
        <v>79.2313666666667</v>
      </c>
    </row>
    <row r="6265">
      <c r="A6265" t="inlineStr">
        <is>
          <t>Daily_Minor_Stops_2026_09_18.xlsx</t>
        </is>
      </c>
      <c r="B6265" t="inlineStr">
        <is>
          <t>Samridhi Perk Line</t>
        </is>
      </c>
      <c r="C6265" s="80" t="n">
        <v>46101</v>
      </c>
      <c r="D6265" t="inlineStr">
        <is>
          <t>Perk-TTLi-4</t>
        </is>
      </c>
      <c r="E6265" t="inlineStr">
        <is>
          <t>LOD/SAF: Safety Circuit Not Ready</t>
        </is>
      </c>
      <c r="F6265" t="n">
        <v>5</v>
      </c>
      <c r="G6265" t="n">
        <v>3.74158333333333</v>
      </c>
    </row>
    <row r="6266">
      <c r="A6266" t="inlineStr">
        <is>
          <t>Daily_Minor_Stops_2026_09_18.xlsx</t>
        </is>
      </c>
      <c r="B6266" t="inlineStr">
        <is>
          <t>Samridhi Perk Line</t>
        </is>
      </c>
      <c r="C6266" s="80" t="n">
        <v>46101</v>
      </c>
      <c r="D6266" t="inlineStr">
        <is>
          <t>Perk-TTLi-4</t>
        </is>
      </c>
      <c r="E6266" t="inlineStr">
        <is>
          <t>LOD/EM: Emergency Stop HMI 11</t>
        </is>
      </c>
      <c r="F6266" t="n">
        <v>2</v>
      </c>
      <c r="G6266" t="n">
        <v>0.593066666666667</v>
      </c>
    </row>
    <row r="6267">
      <c r="A6267" t="inlineStr">
        <is>
          <t>Daily_Minor_Stops_2026_09_18.xlsx</t>
        </is>
      </c>
      <c r="B6267" t="inlineStr">
        <is>
          <t>Samridhi Perk Line</t>
        </is>
      </c>
      <c r="C6267" s="80" t="n">
        <v>46102</v>
      </c>
      <c r="D6267" t="inlineStr">
        <is>
          <t>Perk-HCM-1</t>
        </is>
      </c>
      <c r="E6267" t="inlineStr">
        <is>
          <t>HXX: Film Is Broken</t>
        </is>
      </c>
      <c r="F6267" t="n">
        <v>16</v>
      </c>
      <c r="G6267" t="n">
        <v>14.575</v>
      </c>
    </row>
    <row r="6268">
      <c r="A6268" t="inlineStr">
        <is>
          <t>Daily_Minor_Stops_2026_09_18.xlsx</t>
        </is>
      </c>
      <c r="B6268" t="inlineStr">
        <is>
          <t>Samridhi Perk Line</t>
        </is>
      </c>
      <c r="C6268" s="80" t="n">
        <v>46102</v>
      </c>
      <c r="D6268" t="inlineStr">
        <is>
          <t>Perk-HCM-1</t>
        </is>
      </c>
      <c r="E6268" t="inlineStr">
        <is>
          <t>FBX: Jam At Infeed</t>
        </is>
      </c>
      <c r="F6268" t="n">
        <v>34</v>
      </c>
      <c r="G6268" t="n">
        <v>32.4427833333333</v>
      </c>
    </row>
    <row r="6269">
      <c r="A6269" t="inlineStr">
        <is>
          <t>Daily_Minor_Stops_2026_09_18.xlsx</t>
        </is>
      </c>
      <c r="B6269" t="inlineStr">
        <is>
          <t>Samridhi Perk Line</t>
        </is>
      </c>
      <c r="C6269" s="80" t="n">
        <v>46102</v>
      </c>
      <c r="D6269" t="inlineStr">
        <is>
          <t>Perk-HCM-2</t>
        </is>
      </c>
      <c r="E6269" t="inlineStr">
        <is>
          <t>FBX: Overflow At Infeed</t>
        </is>
      </c>
      <c r="F6269" t="n">
        <v>19</v>
      </c>
      <c r="G6269" t="n">
        <v>16.5811666666667</v>
      </c>
    </row>
    <row r="6270">
      <c r="A6270" t="inlineStr">
        <is>
          <t>Daily_Minor_Stops_2026_09_18.xlsx</t>
        </is>
      </c>
      <c r="B6270" t="inlineStr">
        <is>
          <t>Samridhi Perk Line</t>
        </is>
      </c>
      <c r="C6270" s="80" t="n">
        <v>46102</v>
      </c>
      <c r="D6270" t="inlineStr">
        <is>
          <t>Perk-HCM-2</t>
        </is>
      </c>
      <c r="E6270" t="inlineStr">
        <is>
          <t>FBX: Jam At Infeed</t>
        </is>
      </c>
      <c r="F6270" t="n">
        <v>41</v>
      </c>
      <c r="G6270" t="n">
        <v>22.7625</v>
      </c>
    </row>
    <row r="6271">
      <c r="A6271" t="inlineStr">
        <is>
          <t>Daily_Minor_Stops_2026_09_18.xlsx</t>
        </is>
      </c>
      <c r="B6271" t="inlineStr">
        <is>
          <t>Samridhi Perk Line</t>
        </is>
      </c>
      <c r="C6271" s="80" t="n">
        <v>46102</v>
      </c>
      <c r="D6271" t="inlineStr">
        <is>
          <t>Perk-HCM-3</t>
        </is>
      </c>
      <c r="E6271" t="inlineStr">
        <is>
          <t>HXX: Film Is Broken</t>
        </is>
      </c>
      <c r="F6271" t="n">
        <v>20</v>
      </c>
      <c r="G6271" t="n">
        <v>14.63445</v>
      </c>
    </row>
    <row r="6272">
      <c r="A6272" t="inlineStr">
        <is>
          <t>Daily_Minor_Stops_2026_09_18.xlsx</t>
        </is>
      </c>
      <c r="B6272" t="inlineStr">
        <is>
          <t>Samridhi Perk Line</t>
        </is>
      </c>
      <c r="C6272" s="80" t="n">
        <v>46102</v>
      </c>
      <c r="D6272" t="inlineStr">
        <is>
          <t>Perk-HCM-3</t>
        </is>
      </c>
      <c r="E6272" t="inlineStr">
        <is>
          <t>FBX: Overflow At Infeed</t>
        </is>
      </c>
      <c r="F6272" t="n">
        <v>90</v>
      </c>
      <c r="G6272" t="n">
        <v>46.2119666666667</v>
      </c>
    </row>
    <row r="6273">
      <c r="A6273" t="inlineStr">
        <is>
          <t>Daily_Minor_Stops_2026_09_18.xlsx</t>
        </is>
      </c>
      <c r="B6273" t="inlineStr">
        <is>
          <t>Samridhi Perk Line</t>
        </is>
      </c>
      <c r="C6273" s="80" t="n">
        <v>46102</v>
      </c>
      <c r="D6273" t="inlineStr">
        <is>
          <t>Perk-HCM-4</t>
        </is>
      </c>
      <c r="E6273" t="inlineStr">
        <is>
          <t>HXX: Infeed Rejection Consecutive</t>
        </is>
      </c>
      <c r="F6273" t="n">
        <v>40</v>
      </c>
      <c r="G6273" t="n">
        <v>21.0261</v>
      </c>
    </row>
    <row r="6274">
      <c r="A6274" t="inlineStr">
        <is>
          <t>Daily_Minor_Stops_2026_09_18.xlsx</t>
        </is>
      </c>
      <c r="B6274" t="inlineStr">
        <is>
          <t>Samridhi Perk Line</t>
        </is>
      </c>
      <c r="C6274" s="80" t="n">
        <v>46102</v>
      </c>
      <c r="D6274" t="inlineStr">
        <is>
          <t>Perk-HCM-4</t>
        </is>
      </c>
      <c r="E6274" t="inlineStr">
        <is>
          <t>FBX: Jam At Infeed</t>
        </is>
      </c>
      <c r="F6274" t="n">
        <v>35</v>
      </c>
      <c r="G6274" t="n">
        <v>11.54595</v>
      </c>
    </row>
    <row r="6275">
      <c r="A6275" t="inlineStr">
        <is>
          <t>Daily_Minor_Stops_2026_09_18.xlsx</t>
        </is>
      </c>
      <c r="B6275" t="inlineStr">
        <is>
          <t>Samridhi Perk Line</t>
        </is>
      </c>
      <c r="C6275" s="80" t="n">
        <v>46102</v>
      </c>
      <c r="D6275" t="inlineStr">
        <is>
          <t>Perk-HLM-1</t>
        </is>
      </c>
      <c r="E6275" t="inlineStr">
        <is>
          <t>Product jam detected at flow wrapper infeed</t>
        </is>
      </c>
      <c r="F6275" t="n">
        <v>52</v>
      </c>
      <c r="G6275" t="n">
        <v>26.4759166666667</v>
      </c>
    </row>
    <row r="6276">
      <c r="A6276" t="inlineStr">
        <is>
          <t>Daily_Minor_Stops_2026_09_18.xlsx</t>
        </is>
      </c>
      <c r="B6276" t="inlineStr">
        <is>
          <t>Samridhi Perk Line</t>
        </is>
      </c>
      <c r="C6276" s="80" t="n">
        <v>46102</v>
      </c>
      <c r="D6276" t="inlineStr">
        <is>
          <t>Perk-HLM-1</t>
        </is>
      </c>
      <c r="E6276" t="inlineStr">
        <is>
          <t>OverHeight Product Detected</t>
        </is>
      </c>
      <c r="F6276" t="n">
        <v>56</v>
      </c>
      <c r="G6276" t="n">
        <v>36.3855666666667</v>
      </c>
    </row>
    <row r="6277">
      <c r="A6277" t="inlineStr">
        <is>
          <t>Daily_Minor_Stops_2026_09_18.xlsx</t>
        </is>
      </c>
      <c r="B6277" t="inlineStr">
        <is>
          <t>Samridhi Perk Line</t>
        </is>
      </c>
      <c r="C6277" s="80" t="n">
        <v>46102</v>
      </c>
      <c r="D6277" t="inlineStr">
        <is>
          <t>Perk-HLM-2</t>
        </is>
      </c>
      <c r="E6277" t="inlineStr">
        <is>
          <t>Product jam detected at flow wrapper infeed</t>
        </is>
      </c>
      <c r="F6277" t="n">
        <v>91</v>
      </c>
      <c r="G6277" t="n">
        <v>45.672</v>
      </c>
    </row>
    <row r="6278">
      <c r="A6278" t="inlineStr">
        <is>
          <t>Daily_Minor_Stops_2026_09_18.xlsx</t>
        </is>
      </c>
      <c r="B6278" t="inlineStr">
        <is>
          <t>Samridhi Perk Line</t>
        </is>
      </c>
      <c r="C6278" s="80" t="n">
        <v>46102</v>
      </c>
      <c r="D6278" t="inlineStr">
        <is>
          <t>Perk-HLM-2</t>
        </is>
      </c>
      <c r="E6278" t="inlineStr">
        <is>
          <t>OverHeight Product Detected</t>
        </is>
      </c>
      <c r="F6278" t="n">
        <v>66</v>
      </c>
      <c r="G6278" t="n">
        <v>40.4004833333333</v>
      </c>
    </row>
    <row r="6279">
      <c r="A6279" t="inlineStr">
        <is>
          <t>Daily_Minor_Stops_2026_09_18.xlsx</t>
        </is>
      </c>
      <c r="B6279" t="inlineStr">
        <is>
          <t>Samridhi Perk Line</t>
        </is>
      </c>
      <c r="C6279" s="80" t="n">
        <v>46102</v>
      </c>
      <c r="D6279" t="inlineStr">
        <is>
          <t>Perk-TTLi-1</t>
        </is>
      </c>
      <c r="E6279" t="inlineStr">
        <is>
          <t>LOD/PGR11: Train Reached Estop Distance</t>
        </is>
      </c>
      <c r="F6279" t="n">
        <v>4</v>
      </c>
      <c r="G6279" t="n">
        <v>1.5019</v>
      </c>
    </row>
    <row r="6280">
      <c r="A6280" t="inlineStr">
        <is>
          <t>Daily_Minor_Stops_2026_09_18.xlsx</t>
        </is>
      </c>
      <c r="B6280" t="inlineStr">
        <is>
          <t>Samridhi Perk Line</t>
        </is>
      </c>
      <c r="C6280" s="80" t="n">
        <v>46102</v>
      </c>
      <c r="D6280" t="inlineStr">
        <is>
          <t>Perk-TTLi-1</t>
        </is>
      </c>
      <c r="E6280" t="inlineStr">
        <is>
          <t>CLO/CT11: Axis1 Position Error</t>
        </is>
      </c>
      <c r="F6280" t="n">
        <v>5</v>
      </c>
      <c r="G6280" t="n">
        <v>3.58566666666667</v>
      </c>
    </row>
    <row r="6281">
      <c r="A6281" t="inlineStr">
        <is>
          <t>Daily_Minor_Stops_2026_09_18.xlsx</t>
        </is>
      </c>
      <c r="B6281" t="inlineStr">
        <is>
          <t>Samridhi Perk Line</t>
        </is>
      </c>
      <c r="C6281" s="80" t="n">
        <v>46102</v>
      </c>
      <c r="D6281" t="inlineStr">
        <is>
          <t>Perk-TTLi-2</t>
        </is>
      </c>
      <c r="E6281" t="inlineStr">
        <is>
          <t>LOD/HXX11: Upstream Machine Not Homed</t>
        </is>
      </c>
      <c r="F6281" t="n">
        <v>5</v>
      </c>
      <c r="G6281" t="n">
        <v>12.49465</v>
      </c>
    </row>
    <row r="6282">
      <c r="A6282" t="inlineStr">
        <is>
          <t>Daily_Minor_Stops_2026_09_18.xlsx</t>
        </is>
      </c>
      <c r="B6282" t="inlineStr">
        <is>
          <t>Samridhi Perk Line</t>
        </is>
      </c>
      <c r="C6282" s="80" t="n">
        <v>46102</v>
      </c>
      <c r="D6282" t="inlineStr">
        <is>
          <t>Perk-TTLi-2</t>
        </is>
      </c>
      <c r="E6282" t="inlineStr">
        <is>
          <t>FOR/BP11: Hand Over Of Blank Failed</t>
        </is>
      </c>
      <c r="F6282" t="n">
        <v>15</v>
      </c>
      <c r="G6282" t="n">
        <v>22.9353833333333</v>
      </c>
    </row>
    <row r="6283">
      <c r="A6283" t="inlineStr">
        <is>
          <t>Daily_Minor_Stops_2026_09_18.xlsx</t>
        </is>
      </c>
      <c r="B6283" t="inlineStr">
        <is>
          <t>Samridhi Perk Line</t>
        </is>
      </c>
      <c r="C6283" s="80" t="n">
        <v>46102</v>
      </c>
      <c r="D6283" t="inlineStr">
        <is>
          <t>Perk-TTLi-3</t>
        </is>
      </c>
      <c r="E6283" t="inlineStr">
        <is>
          <t>FOR/BP11: Hand Over Of Blank Failed</t>
        </is>
      </c>
      <c r="F6283" t="n">
        <v>3</v>
      </c>
      <c r="G6283" t="n">
        <v>66.6319666666667</v>
      </c>
    </row>
    <row r="6284">
      <c r="A6284" t="inlineStr">
        <is>
          <t>Daily_Minor_Stops_2026_09_18.xlsx</t>
        </is>
      </c>
      <c r="B6284" t="inlineStr">
        <is>
          <t>Samridhi Perk Line</t>
        </is>
      </c>
      <c r="C6284" s="80" t="n">
        <v>46102</v>
      </c>
      <c r="D6284" t="inlineStr">
        <is>
          <t>Perk-TTLi-3</t>
        </is>
      </c>
      <c r="E6284" t="inlineStr">
        <is>
          <t>CLO/TFXX: Backdoor Ver. Actuator Not ON</t>
        </is>
      </c>
      <c r="F6284" t="n">
        <v>3</v>
      </c>
      <c r="G6284" t="n">
        <v>1.27441666666667</v>
      </c>
    </row>
    <row r="6285">
      <c r="A6285" t="inlineStr">
        <is>
          <t>Daily_Minor_Stops_2026_09_18.xlsx</t>
        </is>
      </c>
      <c r="B6285" t="inlineStr">
        <is>
          <t>Samridhi Perk Line</t>
        </is>
      </c>
      <c r="C6285" s="80" t="n">
        <v>46102</v>
      </c>
      <c r="D6285" t="inlineStr">
        <is>
          <t>Perk-TTLi-4</t>
        </is>
      </c>
      <c r="E6285" t="inlineStr">
        <is>
          <t>LOD/SAF: Safety Circuit Not Ready</t>
        </is>
      </c>
      <c r="F6285" t="n">
        <v>2</v>
      </c>
      <c r="G6285" t="n">
        <v>0.7797500000000001</v>
      </c>
    </row>
    <row r="6286">
      <c r="A6286" t="inlineStr">
        <is>
          <t>Daily_Minor_Stops_2026_09_18.xlsx</t>
        </is>
      </c>
      <c r="B6286" t="inlineStr">
        <is>
          <t>Samridhi Perk Line</t>
        </is>
      </c>
      <c r="C6286" s="80" t="n">
        <v>46102</v>
      </c>
      <c r="D6286" t="inlineStr">
        <is>
          <t>Perk-TTLi-4</t>
        </is>
      </c>
      <c r="E6286" t="inlineStr">
        <is>
          <t>LOD/EM: Emergency Stop HMI 11</t>
        </is>
      </c>
      <c r="F6286" t="n">
        <v>2</v>
      </c>
      <c r="G6286" t="n">
        <v>0.2885</v>
      </c>
    </row>
    <row r="6287">
      <c r="A6287" t="inlineStr">
        <is>
          <t>Daily_Minor_Stops_2026_09_18.xlsx</t>
        </is>
      </c>
      <c r="B6287" t="inlineStr">
        <is>
          <t>Samridhi Perk Line</t>
        </is>
      </c>
      <c r="C6287" s="80" t="n">
        <v>46103</v>
      </c>
      <c r="D6287" t="inlineStr">
        <is>
          <t>Perk-HCM-1</t>
        </is>
      </c>
      <c r="E6287" t="inlineStr">
        <is>
          <t>HXX: Infeed Rejection Consecutive</t>
        </is>
      </c>
      <c r="F6287" t="n">
        <v>23</v>
      </c>
      <c r="G6287" t="n">
        <v>23.521</v>
      </c>
    </row>
    <row r="6288">
      <c r="A6288" t="inlineStr">
        <is>
          <t>Daily_Minor_Stops_2026_09_18.xlsx</t>
        </is>
      </c>
      <c r="B6288" t="inlineStr">
        <is>
          <t>Samridhi Perk Line</t>
        </is>
      </c>
      <c r="C6288" s="80" t="n">
        <v>46103</v>
      </c>
      <c r="D6288" t="inlineStr">
        <is>
          <t>Perk-HCM-1</t>
        </is>
      </c>
      <c r="E6288" t="inlineStr">
        <is>
          <t>FBX: Jam At Infeed</t>
        </is>
      </c>
      <c r="F6288" t="n">
        <v>31</v>
      </c>
      <c r="G6288" t="n">
        <v>17.49485</v>
      </c>
    </row>
    <row r="6289">
      <c r="A6289" t="inlineStr">
        <is>
          <t>Daily_Minor_Stops_2026_09_18.xlsx</t>
        </is>
      </c>
      <c r="B6289" t="inlineStr">
        <is>
          <t>Samridhi Perk Line</t>
        </is>
      </c>
      <c r="C6289" s="80" t="n">
        <v>46103</v>
      </c>
      <c r="D6289" t="inlineStr">
        <is>
          <t>Perk-HCM-2</t>
        </is>
      </c>
      <c r="E6289" t="inlineStr">
        <is>
          <t>FBX: Overflow At Infeed</t>
        </is>
      </c>
      <c r="F6289" t="n">
        <v>19</v>
      </c>
      <c r="G6289" t="n">
        <v>13.1029166666667</v>
      </c>
    </row>
    <row r="6290">
      <c r="A6290" t="inlineStr">
        <is>
          <t>Daily_Minor_Stops_2026_09_18.xlsx</t>
        </is>
      </c>
      <c r="B6290" t="inlineStr">
        <is>
          <t>Samridhi Perk Line</t>
        </is>
      </c>
      <c r="C6290" s="80" t="n">
        <v>46103</v>
      </c>
      <c r="D6290" t="inlineStr">
        <is>
          <t>Perk-HCM-2</t>
        </is>
      </c>
      <c r="E6290" t="inlineStr">
        <is>
          <t>FBX: Jam At Infeed</t>
        </is>
      </c>
      <c r="F6290" t="n">
        <v>27</v>
      </c>
      <c r="G6290" t="n">
        <v>12.2603</v>
      </c>
    </row>
    <row r="6291">
      <c r="A6291" t="inlineStr">
        <is>
          <t>Daily_Minor_Stops_2026_09_18.xlsx</t>
        </is>
      </c>
      <c r="B6291" t="inlineStr">
        <is>
          <t>Samridhi Perk Line</t>
        </is>
      </c>
      <c r="C6291" s="80" t="n">
        <v>46103</v>
      </c>
      <c r="D6291" t="inlineStr">
        <is>
          <t>Perk-HCM-3</t>
        </is>
      </c>
      <c r="E6291" t="inlineStr">
        <is>
          <t>HXX: Film Is Broken</t>
        </is>
      </c>
      <c r="F6291" t="n">
        <v>19</v>
      </c>
      <c r="G6291" t="n">
        <v>11.59875</v>
      </c>
    </row>
    <row r="6292">
      <c r="A6292" t="inlineStr">
        <is>
          <t>Daily_Minor_Stops_2026_09_18.xlsx</t>
        </is>
      </c>
      <c r="B6292" t="inlineStr">
        <is>
          <t>Samridhi Perk Line</t>
        </is>
      </c>
      <c r="C6292" s="80" t="n">
        <v>46103</v>
      </c>
      <c r="D6292" t="inlineStr">
        <is>
          <t>Perk-HCM-3</t>
        </is>
      </c>
      <c r="E6292" t="inlineStr">
        <is>
          <t>FBX: Overflow At Infeed</t>
        </is>
      </c>
      <c r="F6292" t="n">
        <v>123</v>
      </c>
      <c r="G6292" t="n">
        <v>54.8095166666667</v>
      </c>
    </row>
    <row r="6293">
      <c r="A6293" t="inlineStr">
        <is>
          <t>Daily_Minor_Stops_2026_09_18.xlsx</t>
        </is>
      </c>
      <c r="B6293" t="inlineStr">
        <is>
          <t>Samridhi Perk Line</t>
        </is>
      </c>
      <c r="C6293" s="80" t="n">
        <v>46103</v>
      </c>
      <c r="D6293" t="inlineStr">
        <is>
          <t>Perk-HCM-4</t>
        </is>
      </c>
      <c r="E6293" t="inlineStr">
        <is>
          <t>HXX: Infeed Rejection Consecutive</t>
        </is>
      </c>
      <c r="F6293" t="n">
        <v>41</v>
      </c>
      <c r="G6293" t="n">
        <v>17.8766</v>
      </c>
    </row>
    <row r="6294">
      <c r="A6294" t="inlineStr">
        <is>
          <t>Daily_Minor_Stops_2026_09_18.xlsx</t>
        </is>
      </c>
      <c r="B6294" t="inlineStr">
        <is>
          <t>Samridhi Perk Line</t>
        </is>
      </c>
      <c r="C6294" s="80" t="n">
        <v>46103</v>
      </c>
      <c r="D6294" t="inlineStr">
        <is>
          <t>Perk-HCM-4</t>
        </is>
      </c>
      <c r="E6294" t="inlineStr">
        <is>
          <t>FBX: Jam At Infeed</t>
        </is>
      </c>
      <c r="F6294" t="n">
        <v>47</v>
      </c>
      <c r="G6294" t="n">
        <v>20.10845</v>
      </c>
    </row>
    <row r="6295">
      <c r="A6295" t="inlineStr">
        <is>
          <t>Daily_Minor_Stops_2026_09_18.xlsx</t>
        </is>
      </c>
      <c r="B6295" t="inlineStr">
        <is>
          <t>Samridhi Perk Line</t>
        </is>
      </c>
      <c r="C6295" s="80" t="n">
        <v>46103</v>
      </c>
      <c r="D6295" t="inlineStr">
        <is>
          <t>Perk-HLM-1</t>
        </is>
      </c>
      <c r="E6295" t="inlineStr">
        <is>
          <t>Product jam detected at flow wrapper infeed</t>
        </is>
      </c>
      <c r="F6295" t="n">
        <v>91</v>
      </c>
      <c r="G6295" t="n">
        <v>67.6034333333333</v>
      </c>
    </row>
    <row r="6296">
      <c r="A6296" t="inlineStr">
        <is>
          <t>Daily_Minor_Stops_2026_09_18.xlsx</t>
        </is>
      </c>
      <c r="B6296" t="inlineStr">
        <is>
          <t>Samridhi Perk Line</t>
        </is>
      </c>
      <c r="C6296" s="80" t="n">
        <v>46103</v>
      </c>
      <c r="D6296" t="inlineStr">
        <is>
          <t>Perk-HLM-1</t>
        </is>
      </c>
      <c r="E6296" t="inlineStr">
        <is>
          <t>OverHeight Product Detected</t>
        </is>
      </c>
      <c r="F6296" t="n">
        <v>44</v>
      </c>
      <c r="G6296" t="n">
        <v>37.8824833333333</v>
      </c>
    </row>
    <row r="6297">
      <c r="A6297" t="inlineStr">
        <is>
          <t>Daily_Minor_Stops_2026_09_18.xlsx</t>
        </is>
      </c>
      <c r="B6297" t="inlineStr">
        <is>
          <t>Samridhi Perk Line</t>
        </is>
      </c>
      <c r="C6297" s="80" t="n">
        <v>46103</v>
      </c>
      <c r="D6297" t="inlineStr">
        <is>
          <t>Perk-HLM-2</t>
        </is>
      </c>
      <c r="E6297" t="inlineStr">
        <is>
          <t>Product jam detected at flow wrapper infeed</t>
        </is>
      </c>
      <c r="F6297" t="n">
        <v>51</v>
      </c>
      <c r="G6297" t="n">
        <v>30.7368333333333</v>
      </c>
    </row>
    <row r="6298">
      <c r="A6298" t="inlineStr">
        <is>
          <t>Daily_Minor_Stops_2026_09_18.xlsx</t>
        </is>
      </c>
      <c r="B6298" t="inlineStr">
        <is>
          <t>Samridhi Perk Line</t>
        </is>
      </c>
      <c r="C6298" s="80" t="n">
        <v>46103</v>
      </c>
      <c r="D6298" t="inlineStr">
        <is>
          <t>Perk-HLM-2</t>
        </is>
      </c>
      <c r="E6298" t="inlineStr">
        <is>
          <t>OverHeight Product Detected</t>
        </is>
      </c>
      <c r="F6298" t="n">
        <v>122</v>
      </c>
      <c r="G6298" t="n">
        <v>71.11048333333331</v>
      </c>
    </row>
    <row r="6299">
      <c r="A6299" t="inlineStr">
        <is>
          <t>Daily_Minor_Stops_2026_09_18.xlsx</t>
        </is>
      </c>
      <c r="B6299" t="inlineStr">
        <is>
          <t>Samridhi Perk Line</t>
        </is>
      </c>
      <c r="C6299" s="80" t="n">
        <v>46103</v>
      </c>
      <c r="D6299" t="inlineStr">
        <is>
          <t>Perk-TTLi-1</t>
        </is>
      </c>
      <c r="E6299" t="inlineStr">
        <is>
          <t>LOD/TPL11: Axis 1 HW Positive Overtravel</t>
        </is>
      </c>
      <c r="F6299" t="n">
        <v>5</v>
      </c>
      <c r="G6299" t="n">
        <v>3.12516666666667</v>
      </c>
    </row>
    <row r="6300">
      <c r="A6300" t="inlineStr">
        <is>
          <t>Daily_Minor_Stops_2026_09_18.xlsx</t>
        </is>
      </c>
      <c r="B6300" t="inlineStr">
        <is>
          <t>Samridhi Perk Line</t>
        </is>
      </c>
      <c r="C6300" s="80" t="n">
        <v>46103</v>
      </c>
      <c r="D6300" t="inlineStr">
        <is>
          <t>Perk-TTLi-1</t>
        </is>
      </c>
      <c r="E6300" t="inlineStr">
        <is>
          <t>CLO/CT11: Axis1 Position Error</t>
        </is>
      </c>
      <c r="F6300" t="n">
        <v>7</v>
      </c>
      <c r="G6300" t="n">
        <v>3.48136666666667</v>
      </c>
    </row>
    <row r="6301">
      <c r="A6301" t="inlineStr">
        <is>
          <t>Daily_Minor_Stops_2026_09_18.xlsx</t>
        </is>
      </c>
      <c r="B6301" t="inlineStr">
        <is>
          <t>Samridhi Perk Line</t>
        </is>
      </c>
      <c r="C6301" s="80" t="n">
        <v>46103</v>
      </c>
      <c r="D6301" t="inlineStr">
        <is>
          <t>Perk-TTLi-2</t>
        </is>
      </c>
      <c r="E6301" t="inlineStr">
        <is>
          <t>FOR/BP11: Hand Over Of Blank Failed</t>
        </is>
      </c>
      <c r="F6301" t="n">
        <v>91</v>
      </c>
      <c r="G6301" t="n">
        <v>108.089316666667</v>
      </c>
    </row>
    <row r="6302">
      <c r="A6302" t="inlineStr">
        <is>
          <t>Daily_Minor_Stops_2026_09_18.xlsx</t>
        </is>
      </c>
      <c r="B6302" t="inlineStr">
        <is>
          <t>Samridhi Perk Line</t>
        </is>
      </c>
      <c r="C6302" s="80" t="n">
        <v>46103</v>
      </c>
      <c r="D6302" t="inlineStr">
        <is>
          <t>Perk-TTLi-2</t>
        </is>
      </c>
      <c r="E6302" t="inlineStr">
        <is>
          <t>CLO/CT11: Axis1 Position Error</t>
        </is>
      </c>
      <c r="F6302" t="n">
        <v>14</v>
      </c>
      <c r="G6302" t="n">
        <v>48.01985</v>
      </c>
    </row>
    <row r="6303">
      <c r="A6303" t="inlineStr">
        <is>
          <t>Daily_Minor_Stops_2026_09_18.xlsx</t>
        </is>
      </c>
      <c r="B6303" t="inlineStr">
        <is>
          <t>Samridhi Perk Line</t>
        </is>
      </c>
      <c r="C6303" s="80" t="n">
        <v>46103</v>
      </c>
      <c r="D6303" t="inlineStr">
        <is>
          <t>Perk-TTLi-3</t>
        </is>
      </c>
      <c r="E6303" t="inlineStr">
        <is>
          <t>CLO/CT11: Axis1 Position Error</t>
        </is>
      </c>
      <c r="F6303" t="n">
        <v>14</v>
      </c>
      <c r="G6303" t="n">
        <v>39.98825</v>
      </c>
    </row>
    <row r="6304">
      <c r="A6304" t="inlineStr">
        <is>
          <t>Daily_Minor_Stops_2026_09_18.xlsx</t>
        </is>
      </c>
      <c r="B6304" t="inlineStr">
        <is>
          <t>Samridhi Perk Line</t>
        </is>
      </c>
      <c r="C6304" s="80" t="n">
        <v>46103</v>
      </c>
      <c r="D6304" t="inlineStr">
        <is>
          <t>Perk-TTLi-3</t>
        </is>
      </c>
      <c r="E6304" t="inlineStr">
        <is>
          <t>CLO/CSC11: Tray Validation Failed</t>
        </is>
      </c>
      <c r="F6304" t="n">
        <v>4</v>
      </c>
      <c r="G6304" t="n">
        <v>3.06481666666667</v>
      </c>
    </row>
    <row r="6305">
      <c r="A6305" t="inlineStr">
        <is>
          <t>Daily_Minor_Stops_2026_09_18.xlsx</t>
        </is>
      </c>
      <c r="B6305" t="inlineStr">
        <is>
          <t>Samridhi Perk Line</t>
        </is>
      </c>
      <c r="C6305" s="80" t="n">
        <v>46103</v>
      </c>
      <c r="D6305" t="inlineStr">
        <is>
          <t>Perk-TTLi-4</t>
        </is>
      </c>
      <c r="E6305" t="inlineStr">
        <is>
          <t>LOD/FWV11: Position Trigger Sensor Fail</t>
        </is>
      </c>
      <c r="F6305" t="n">
        <v>2</v>
      </c>
      <c r="G6305" t="n">
        <v>0.127</v>
      </c>
    </row>
    <row r="6306">
      <c r="A6306" t="inlineStr">
        <is>
          <t>Daily_Minor_Stops_2026_09_18.xlsx</t>
        </is>
      </c>
      <c r="B6306" t="inlineStr">
        <is>
          <t>Samridhi Perk Line</t>
        </is>
      </c>
      <c r="C6306" s="80" t="n">
        <v>46104</v>
      </c>
      <c r="D6306" t="inlineStr">
        <is>
          <t>Perk-HCM-1</t>
        </is>
      </c>
      <c r="E6306" t="inlineStr">
        <is>
          <t>HXX: Film Tracking Control Film</t>
        </is>
      </c>
      <c r="F6306" t="n">
        <v>26</v>
      </c>
      <c r="G6306" t="n">
        <v>41.0403333333333</v>
      </c>
    </row>
    <row r="6307">
      <c r="A6307" t="inlineStr">
        <is>
          <t>Daily_Minor_Stops_2026_09_18.xlsx</t>
        </is>
      </c>
      <c r="B6307" t="inlineStr">
        <is>
          <t>Samridhi Perk Line</t>
        </is>
      </c>
      <c r="C6307" s="80" t="n">
        <v>46104</v>
      </c>
      <c r="D6307" t="inlineStr">
        <is>
          <t>Perk-HCM-1</t>
        </is>
      </c>
      <c r="E6307" t="inlineStr">
        <is>
          <t>FBX: Jam At Infeed</t>
        </is>
      </c>
      <c r="F6307" t="n">
        <v>51</v>
      </c>
      <c r="G6307" t="n">
        <v>19.5737166666667</v>
      </c>
    </row>
    <row r="6308">
      <c r="A6308" t="inlineStr">
        <is>
          <t>Daily_Minor_Stops_2026_09_18.xlsx</t>
        </is>
      </c>
      <c r="B6308" t="inlineStr">
        <is>
          <t>Samridhi Perk Line</t>
        </is>
      </c>
      <c r="C6308" s="80" t="n">
        <v>46104</v>
      </c>
      <c r="D6308" t="inlineStr">
        <is>
          <t>Perk-HCM-2</t>
        </is>
      </c>
      <c r="E6308" t="inlineStr">
        <is>
          <t>FBX: Overflow At Infeed</t>
        </is>
      </c>
      <c r="F6308" t="n">
        <v>27</v>
      </c>
      <c r="G6308" t="n">
        <v>10.6225333333333</v>
      </c>
    </row>
    <row r="6309">
      <c r="A6309" t="inlineStr">
        <is>
          <t>Daily_Minor_Stops_2026_09_18.xlsx</t>
        </is>
      </c>
      <c r="B6309" t="inlineStr">
        <is>
          <t>Samridhi Perk Line</t>
        </is>
      </c>
      <c r="C6309" s="80" t="n">
        <v>46104</v>
      </c>
      <c r="D6309" t="inlineStr">
        <is>
          <t>Perk-HCM-2</t>
        </is>
      </c>
      <c r="E6309" t="inlineStr">
        <is>
          <t>FBX: Jam At Infeed</t>
        </is>
      </c>
      <c r="F6309" t="n">
        <v>44</v>
      </c>
      <c r="G6309" t="n">
        <v>20.8839166666667</v>
      </c>
    </row>
    <row r="6310">
      <c r="A6310" t="inlineStr">
        <is>
          <t>Daily_Minor_Stops_2026_09_18.xlsx</t>
        </is>
      </c>
      <c r="B6310" t="inlineStr">
        <is>
          <t>Samridhi Perk Line</t>
        </is>
      </c>
      <c r="C6310" s="80" t="n">
        <v>46104</v>
      </c>
      <c r="D6310" t="inlineStr">
        <is>
          <t>Perk-HCM-3</t>
        </is>
      </c>
      <c r="E6310" t="inlineStr">
        <is>
          <t>HXX: Film Is Broken</t>
        </is>
      </c>
      <c r="F6310" t="n">
        <v>17</v>
      </c>
      <c r="G6310" t="n">
        <v>11.8867</v>
      </c>
    </row>
    <row r="6311">
      <c r="A6311" t="inlineStr">
        <is>
          <t>Daily_Minor_Stops_2026_09_18.xlsx</t>
        </is>
      </c>
      <c r="B6311" t="inlineStr">
        <is>
          <t>Samridhi Perk Line</t>
        </is>
      </c>
      <c r="C6311" s="80" t="n">
        <v>46104</v>
      </c>
      <c r="D6311" t="inlineStr">
        <is>
          <t>Perk-HCM-3</t>
        </is>
      </c>
      <c r="E6311" t="inlineStr">
        <is>
          <t>FBX: Overflow At Infeed</t>
        </is>
      </c>
      <c r="F6311" t="n">
        <v>89</v>
      </c>
      <c r="G6311" t="n">
        <v>37.0395</v>
      </c>
    </row>
    <row r="6312">
      <c r="A6312" t="inlineStr">
        <is>
          <t>Daily_Minor_Stops_2026_09_18.xlsx</t>
        </is>
      </c>
      <c r="B6312" t="inlineStr">
        <is>
          <t>Samridhi Perk Line</t>
        </is>
      </c>
      <c r="C6312" s="80" t="n">
        <v>46104</v>
      </c>
      <c r="D6312" t="inlineStr">
        <is>
          <t>Perk-HCM-4</t>
        </is>
      </c>
      <c r="E6312" t="inlineStr">
        <is>
          <t>HXX: Infeed Rejection Consecutive</t>
        </is>
      </c>
      <c r="F6312" t="n">
        <v>29</v>
      </c>
      <c r="G6312" t="n">
        <v>25.3559833333333</v>
      </c>
    </row>
    <row r="6313">
      <c r="A6313" t="inlineStr">
        <is>
          <t>Daily_Minor_Stops_2026_09_18.xlsx</t>
        </is>
      </c>
      <c r="B6313" t="inlineStr">
        <is>
          <t>Samridhi Perk Line</t>
        </is>
      </c>
      <c r="C6313" s="80" t="n">
        <v>46104</v>
      </c>
      <c r="D6313" t="inlineStr">
        <is>
          <t>Perk-HCM-4</t>
        </is>
      </c>
      <c r="E6313" t="inlineStr">
        <is>
          <t>FBX: Jam At Infeed</t>
        </is>
      </c>
      <c r="F6313" t="n">
        <v>31</v>
      </c>
      <c r="G6313" t="n">
        <v>12.89045</v>
      </c>
    </row>
    <row r="6314">
      <c r="A6314" t="inlineStr">
        <is>
          <t>Daily_Minor_Stops_2026_09_18.xlsx</t>
        </is>
      </c>
      <c r="B6314" t="inlineStr">
        <is>
          <t>Samridhi Perk Line</t>
        </is>
      </c>
      <c r="C6314" s="80" t="n">
        <v>46104</v>
      </c>
      <c r="D6314" t="inlineStr">
        <is>
          <t>Perk-HLM-1</t>
        </is>
      </c>
      <c r="E6314" t="inlineStr">
        <is>
          <t>Product jam detected at flow wrapper infeed</t>
        </is>
      </c>
      <c r="F6314" t="n">
        <v>106</v>
      </c>
      <c r="G6314" t="n">
        <v>63.1154</v>
      </c>
    </row>
    <row r="6315">
      <c r="A6315" t="inlineStr">
        <is>
          <t>Daily_Minor_Stops_2026_09_18.xlsx</t>
        </is>
      </c>
      <c r="B6315" t="inlineStr">
        <is>
          <t>Samridhi Perk Line</t>
        </is>
      </c>
      <c r="C6315" s="80" t="n">
        <v>46104</v>
      </c>
      <c r="D6315" t="inlineStr">
        <is>
          <t>Perk-HLM-1</t>
        </is>
      </c>
      <c r="E6315" t="inlineStr">
        <is>
          <t>OverHeight Product Detected</t>
        </is>
      </c>
      <c r="F6315" t="n">
        <v>118</v>
      </c>
      <c r="G6315" t="n">
        <v>77.5477333333333</v>
      </c>
    </row>
    <row r="6316">
      <c r="A6316" t="inlineStr">
        <is>
          <t>Daily_Minor_Stops_2026_09_18.xlsx</t>
        </is>
      </c>
      <c r="B6316" t="inlineStr">
        <is>
          <t>Samridhi Perk Line</t>
        </is>
      </c>
      <c r="C6316" s="80" t="n">
        <v>46104</v>
      </c>
      <c r="D6316" t="inlineStr">
        <is>
          <t>Perk-HLM-2</t>
        </is>
      </c>
      <c r="E6316" t="inlineStr">
        <is>
          <t>Product jam detected at flow wrapper infeed</t>
        </is>
      </c>
      <c r="F6316" t="n">
        <v>66</v>
      </c>
      <c r="G6316" t="n">
        <v>72.42338333333331</v>
      </c>
    </row>
    <row r="6317">
      <c r="A6317" t="inlineStr">
        <is>
          <t>Daily_Minor_Stops_2026_09_18.xlsx</t>
        </is>
      </c>
      <c r="B6317" t="inlineStr">
        <is>
          <t>Samridhi Perk Line</t>
        </is>
      </c>
      <c r="C6317" s="80" t="n">
        <v>46104</v>
      </c>
      <c r="D6317" t="inlineStr">
        <is>
          <t>Perk-HLM-2</t>
        </is>
      </c>
      <c r="E6317" t="inlineStr">
        <is>
          <t>OverHeight Product Detected</t>
        </is>
      </c>
      <c r="F6317" t="n">
        <v>55</v>
      </c>
      <c r="G6317" t="n">
        <v>33.8998</v>
      </c>
    </row>
    <row r="6318">
      <c r="A6318" t="inlineStr">
        <is>
          <t>Daily_Minor_Stops_2026_09_18.xlsx</t>
        </is>
      </c>
      <c r="B6318" t="inlineStr">
        <is>
          <t>Samridhi Perk Line</t>
        </is>
      </c>
      <c r="C6318" s="80" t="n">
        <v>46104</v>
      </c>
      <c r="D6318" t="inlineStr">
        <is>
          <t>Perk-TTLi-1</t>
        </is>
      </c>
      <c r="E6318" t="inlineStr">
        <is>
          <t>LOD/TPL11: Axis 1 HW Positive Overtravel</t>
        </is>
      </c>
      <c r="F6318" t="n">
        <v>5</v>
      </c>
      <c r="G6318" t="n">
        <v>700.60145</v>
      </c>
    </row>
    <row r="6319">
      <c r="A6319" t="inlineStr">
        <is>
          <t>Daily_Minor_Stops_2026_09_18.xlsx</t>
        </is>
      </c>
      <c r="B6319" t="inlineStr">
        <is>
          <t>Samridhi Perk Line</t>
        </is>
      </c>
      <c r="C6319" s="80" t="n">
        <v>46104</v>
      </c>
      <c r="D6319" t="inlineStr">
        <is>
          <t>Perk-TTLi-1</t>
        </is>
      </c>
      <c r="E6319" t="inlineStr">
        <is>
          <t>LOD/TGR11: Robot-Gripper Sensor Fault</t>
        </is>
      </c>
      <c r="F6319" t="n">
        <v>2</v>
      </c>
      <c r="G6319" t="n">
        <v>0.0594</v>
      </c>
    </row>
    <row r="6320">
      <c r="A6320" t="inlineStr">
        <is>
          <t>Daily_Minor_Stops_2026_09_18.xlsx</t>
        </is>
      </c>
      <c r="B6320" t="inlineStr">
        <is>
          <t>Samridhi Perk Line</t>
        </is>
      </c>
      <c r="C6320" s="80" t="n">
        <v>46104</v>
      </c>
      <c r="D6320" t="inlineStr">
        <is>
          <t>Perk-TTLi-2</t>
        </is>
      </c>
      <c r="E6320" t="inlineStr">
        <is>
          <t>FOR/BP11: Hand Over Of Blank Failed</t>
        </is>
      </c>
      <c r="F6320" t="n">
        <v>3</v>
      </c>
      <c r="G6320" t="n">
        <v>1.67923333333333</v>
      </c>
    </row>
    <row r="6321">
      <c r="A6321" t="inlineStr">
        <is>
          <t>Daily_Minor_Stops_2026_09_18.xlsx</t>
        </is>
      </c>
      <c r="B6321" t="inlineStr">
        <is>
          <t>Samridhi Perk Line</t>
        </is>
      </c>
      <c r="C6321" s="80" t="n">
        <v>46104</v>
      </c>
      <c r="D6321" t="inlineStr">
        <is>
          <t>Perk-TTLi-2</t>
        </is>
      </c>
      <c r="E6321" t="inlineStr">
        <is>
          <t>CLO/CT11: Axis1 Position Error</t>
        </is>
      </c>
      <c r="F6321" t="n">
        <v>5</v>
      </c>
      <c r="G6321" t="n">
        <v>6.81626666666667</v>
      </c>
    </row>
    <row r="6322">
      <c r="A6322" t="inlineStr">
        <is>
          <t>Daily_Minor_Stops_2026_09_18.xlsx</t>
        </is>
      </c>
      <c r="B6322" t="inlineStr">
        <is>
          <t>Samridhi Perk Line</t>
        </is>
      </c>
      <c r="C6322" s="80" t="n">
        <v>46104</v>
      </c>
      <c r="D6322" t="inlineStr">
        <is>
          <t>Perk-TTLi-3</t>
        </is>
      </c>
      <c r="E6322" t="inlineStr">
        <is>
          <t>LOD/TGR11: Robot-Gripper Sensor Fault</t>
        </is>
      </c>
      <c r="F6322" t="n">
        <v>2</v>
      </c>
      <c r="G6322" t="n">
        <v>0.413883333333333</v>
      </c>
    </row>
    <row r="6323">
      <c r="A6323" t="inlineStr">
        <is>
          <t>Daily_Minor_Stops_2026_09_18.xlsx</t>
        </is>
      </c>
      <c r="B6323" t="inlineStr">
        <is>
          <t>Samridhi Perk Line</t>
        </is>
      </c>
      <c r="C6323" s="80" t="n">
        <v>46104</v>
      </c>
      <c r="D6323" t="inlineStr">
        <is>
          <t>Perk-TTLi-3</t>
        </is>
      </c>
      <c r="E6323" t="inlineStr">
        <is>
          <t>CLO/TFXX: Jam On Tray Infeed</t>
        </is>
      </c>
      <c r="F6323" t="n">
        <v>2</v>
      </c>
      <c r="G6323" t="n">
        <v>0.933066666666667</v>
      </c>
    </row>
    <row r="6324">
      <c r="A6324" t="inlineStr">
        <is>
          <t>Daily_Minor_Stops_2026_09_18.xlsx</t>
        </is>
      </c>
      <c r="B6324" t="inlineStr">
        <is>
          <t>Samridhi Perk Line</t>
        </is>
      </c>
      <c r="C6324" s="80" t="n">
        <v>46105</v>
      </c>
      <c r="D6324" t="inlineStr">
        <is>
          <t>Perk-HCM-1</t>
        </is>
      </c>
      <c r="E6324" t="inlineStr">
        <is>
          <t>HXX: Film Tracking Control Film</t>
        </is>
      </c>
      <c r="F6324" t="n">
        <v>26</v>
      </c>
      <c r="G6324" t="n">
        <v>11.7514666666667</v>
      </c>
    </row>
    <row r="6325">
      <c r="A6325" t="inlineStr">
        <is>
          <t>Daily_Minor_Stops_2026_09_18.xlsx</t>
        </is>
      </c>
      <c r="B6325" t="inlineStr">
        <is>
          <t>Samridhi Perk Line</t>
        </is>
      </c>
      <c r="C6325" s="80" t="n">
        <v>46105</v>
      </c>
      <c r="D6325" t="inlineStr">
        <is>
          <t>Perk-HCM-1</t>
        </is>
      </c>
      <c r="E6325" t="inlineStr">
        <is>
          <t>FBX: Jam At Infeed</t>
        </is>
      </c>
      <c r="F6325" t="n">
        <v>36</v>
      </c>
      <c r="G6325" t="n">
        <v>19.8833666666667</v>
      </c>
    </row>
    <row r="6326">
      <c r="A6326" t="inlineStr">
        <is>
          <t>Daily_Minor_Stops_2026_09_18.xlsx</t>
        </is>
      </c>
      <c r="B6326" t="inlineStr">
        <is>
          <t>Samridhi Perk Line</t>
        </is>
      </c>
      <c r="C6326" s="80" t="n">
        <v>46105</v>
      </c>
      <c r="D6326" t="inlineStr">
        <is>
          <t>Perk-HCM-2</t>
        </is>
      </c>
      <c r="E6326" t="inlineStr">
        <is>
          <t>HXX: Cross Seal Drive Fault</t>
        </is>
      </c>
      <c r="F6326" t="n">
        <v>19</v>
      </c>
      <c r="G6326" t="n">
        <v>73.33681666666671</v>
      </c>
    </row>
    <row r="6327">
      <c r="A6327" t="inlineStr">
        <is>
          <t>Daily_Minor_Stops_2026_09_18.xlsx</t>
        </is>
      </c>
      <c r="B6327" t="inlineStr">
        <is>
          <t>Samridhi Perk Line</t>
        </is>
      </c>
      <c r="C6327" s="80" t="n">
        <v>46105</v>
      </c>
      <c r="D6327" t="inlineStr">
        <is>
          <t>Perk-HCM-2</t>
        </is>
      </c>
      <c r="E6327" t="inlineStr">
        <is>
          <t>FBX: Jam At Infeed</t>
        </is>
      </c>
      <c r="F6327" t="n">
        <v>18</v>
      </c>
      <c r="G6327" t="n">
        <v>12.49905</v>
      </c>
    </row>
    <row r="6328">
      <c r="A6328" t="inlineStr">
        <is>
          <t>Daily_Minor_Stops_2026_09_18.xlsx</t>
        </is>
      </c>
      <c r="B6328" t="inlineStr">
        <is>
          <t>Samridhi Perk Line</t>
        </is>
      </c>
      <c r="C6328" s="80" t="n">
        <v>46105</v>
      </c>
      <c r="D6328" t="inlineStr">
        <is>
          <t>Perk-HCM-3</t>
        </is>
      </c>
      <c r="E6328" t="inlineStr">
        <is>
          <t>HXX: Film Is Broken</t>
        </is>
      </c>
      <c r="F6328" t="n">
        <v>9</v>
      </c>
      <c r="G6328" t="n">
        <v>13.2421666666667</v>
      </c>
    </row>
    <row r="6329">
      <c r="A6329" t="inlineStr">
        <is>
          <t>Daily_Minor_Stops_2026_09_18.xlsx</t>
        </is>
      </c>
      <c r="B6329" t="inlineStr">
        <is>
          <t>Samridhi Perk Line</t>
        </is>
      </c>
      <c r="C6329" s="80" t="n">
        <v>46105</v>
      </c>
      <c r="D6329" t="inlineStr">
        <is>
          <t>Perk-HCM-3</t>
        </is>
      </c>
      <c r="E6329" t="inlineStr">
        <is>
          <t>FBX: Overflow At Infeed</t>
        </is>
      </c>
      <c r="F6329" t="n">
        <v>35</v>
      </c>
      <c r="G6329" t="n">
        <v>14.55515</v>
      </c>
    </row>
    <row r="6330">
      <c r="A6330" t="inlineStr">
        <is>
          <t>Daily_Minor_Stops_2026_09_18.xlsx</t>
        </is>
      </c>
      <c r="B6330" t="inlineStr">
        <is>
          <t>Samridhi Perk Line</t>
        </is>
      </c>
      <c r="C6330" s="80" t="n">
        <v>46105</v>
      </c>
      <c r="D6330" t="inlineStr">
        <is>
          <t>Perk-HCM-4</t>
        </is>
      </c>
      <c r="E6330" t="inlineStr">
        <is>
          <t>FBX: Overflow At Infeed</t>
        </is>
      </c>
      <c r="F6330" t="n">
        <v>27</v>
      </c>
      <c r="G6330" t="n">
        <v>11.2886833333333</v>
      </c>
    </row>
    <row r="6331">
      <c r="A6331" t="inlineStr">
        <is>
          <t>Daily_Minor_Stops_2026_09_18.xlsx</t>
        </is>
      </c>
      <c r="B6331" t="inlineStr">
        <is>
          <t>Samridhi Perk Line</t>
        </is>
      </c>
      <c r="C6331" s="80" t="n">
        <v>46105</v>
      </c>
      <c r="D6331" t="inlineStr">
        <is>
          <t>Perk-HCM-4</t>
        </is>
      </c>
      <c r="E6331" t="inlineStr">
        <is>
          <t>FBX: Jam At Infeed</t>
        </is>
      </c>
      <c r="F6331" t="n">
        <v>22</v>
      </c>
      <c r="G6331" t="n">
        <v>108.062916666667</v>
      </c>
    </row>
    <row r="6332">
      <c r="A6332" t="inlineStr">
        <is>
          <t>Daily_Minor_Stops_2026_09_18.xlsx</t>
        </is>
      </c>
      <c r="B6332" t="inlineStr">
        <is>
          <t>Samridhi Perk Line</t>
        </is>
      </c>
      <c r="C6332" s="80" t="n">
        <v>46105</v>
      </c>
      <c r="D6332" t="inlineStr">
        <is>
          <t>Perk-HLM-1</t>
        </is>
      </c>
      <c r="E6332" t="inlineStr">
        <is>
          <t>Wrapper End Crimp Jam</t>
        </is>
      </c>
      <c r="F6332" t="n">
        <v>65</v>
      </c>
      <c r="G6332" t="n">
        <v>45.61545</v>
      </c>
    </row>
    <row r="6333">
      <c r="A6333" t="inlineStr">
        <is>
          <t>Daily_Minor_Stops_2026_09_18.xlsx</t>
        </is>
      </c>
      <c r="B6333" t="inlineStr">
        <is>
          <t>Samridhi Perk Line</t>
        </is>
      </c>
      <c r="C6333" s="80" t="n">
        <v>46105</v>
      </c>
      <c r="D6333" t="inlineStr">
        <is>
          <t>Perk-HLM-1</t>
        </is>
      </c>
      <c r="E6333" t="inlineStr">
        <is>
          <t>OverHeight Product Detected</t>
        </is>
      </c>
      <c r="F6333" t="n">
        <v>213</v>
      </c>
      <c r="G6333" t="n">
        <v>100.497883333333</v>
      </c>
    </row>
    <row r="6334">
      <c r="A6334" t="inlineStr">
        <is>
          <t>Daily_Minor_Stops_2026_09_18.xlsx</t>
        </is>
      </c>
      <c r="B6334" t="inlineStr">
        <is>
          <t>Samridhi Perk Line</t>
        </is>
      </c>
      <c r="C6334" s="80" t="n">
        <v>46105</v>
      </c>
      <c r="D6334" t="inlineStr">
        <is>
          <t>Perk-HLM-2</t>
        </is>
      </c>
      <c r="E6334" t="inlineStr">
        <is>
          <t>Product jam detected at flow wrapper infeed</t>
        </is>
      </c>
      <c r="F6334" t="n">
        <v>65</v>
      </c>
      <c r="G6334" t="n">
        <v>26.33385</v>
      </c>
    </row>
    <row r="6335">
      <c r="A6335" t="inlineStr">
        <is>
          <t>Daily_Minor_Stops_2026_09_18.xlsx</t>
        </is>
      </c>
      <c r="B6335" t="inlineStr">
        <is>
          <t>Samridhi Perk Line</t>
        </is>
      </c>
      <c r="C6335" s="80" t="n">
        <v>46105</v>
      </c>
      <c r="D6335" t="inlineStr">
        <is>
          <t>Perk-HLM-2</t>
        </is>
      </c>
      <c r="E6335" t="inlineStr">
        <is>
          <t>OverHeight Product Detected</t>
        </is>
      </c>
      <c r="F6335" t="n">
        <v>19</v>
      </c>
      <c r="G6335" t="n">
        <v>447.760166666667</v>
      </c>
    </row>
    <row r="6336">
      <c r="A6336" t="inlineStr">
        <is>
          <t>Daily_Minor_Stops_2026_09_18.xlsx</t>
        </is>
      </c>
      <c r="B6336" t="inlineStr">
        <is>
          <t>Samridhi Perk Line</t>
        </is>
      </c>
      <c r="C6336" s="80" t="n">
        <v>46105</v>
      </c>
      <c r="D6336" t="inlineStr">
        <is>
          <t>Perk-TTLi-1</t>
        </is>
      </c>
      <c r="E6336" t="inlineStr">
        <is>
          <t>LOD/TPL11: Axis 1 HW Positive Overtravel</t>
        </is>
      </c>
      <c r="F6336" t="n">
        <v>1</v>
      </c>
      <c r="G6336" t="n">
        <v>1001.07243333333</v>
      </c>
    </row>
    <row r="6337">
      <c r="A6337" t="inlineStr">
        <is>
          <t>Daily_Minor_Stops_2026_09_18.xlsx</t>
        </is>
      </c>
      <c r="B6337" t="inlineStr">
        <is>
          <t>Samridhi Perk Line</t>
        </is>
      </c>
      <c r="C6337" s="80" t="n">
        <v>46105</v>
      </c>
      <c r="D6337" t="inlineStr">
        <is>
          <t>Perk-TTLi-1</t>
        </is>
      </c>
      <c r="E6337" t="inlineStr">
        <is>
          <t>LOD/TGR11: Trays On The Tray Acceleratio</t>
        </is>
      </c>
      <c r="F6337" t="n">
        <v>1</v>
      </c>
      <c r="G6337" t="n">
        <v>6.25685</v>
      </c>
    </row>
    <row r="6338">
      <c r="A6338" t="inlineStr">
        <is>
          <t>Daily_Minor_Stops_2026_09_18.xlsx</t>
        </is>
      </c>
      <c r="B6338" t="inlineStr">
        <is>
          <t>Samridhi Perk Line</t>
        </is>
      </c>
      <c r="C6338" s="80" t="n">
        <v>46105</v>
      </c>
      <c r="D6338" t="inlineStr">
        <is>
          <t>Perk-TTLi-2</t>
        </is>
      </c>
      <c r="E6338" t="inlineStr">
        <is>
          <t>FOR/BP11: Hand Over Of Blank Failed</t>
        </is>
      </c>
      <c r="F6338" t="n">
        <v>2</v>
      </c>
      <c r="G6338" t="n">
        <v>14.80995</v>
      </c>
    </row>
    <row r="6339">
      <c r="A6339" t="inlineStr">
        <is>
          <t>Daily_Minor_Stops_2026_09_18.xlsx</t>
        </is>
      </c>
      <c r="B6339" t="inlineStr">
        <is>
          <t>Samridhi Perk Line</t>
        </is>
      </c>
      <c r="C6339" s="80" t="n">
        <v>46105</v>
      </c>
      <c r="D6339" t="inlineStr">
        <is>
          <t>Perk-TTLi-3</t>
        </is>
      </c>
      <c r="E6339" t="inlineStr">
        <is>
          <t>LOD/FWV11: Position Trigger Sensor Fail</t>
        </is>
      </c>
      <c r="F6339" t="n">
        <v>2</v>
      </c>
      <c r="G6339" t="n">
        <v>34.4011333333333</v>
      </c>
    </row>
    <row r="6340">
      <c r="A6340" t="inlineStr">
        <is>
          <t>Daily_Minor_Stops_2026_09_18.xlsx</t>
        </is>
      </c>
      <c r="B6340" t="inlineStr">
        <is>
          <t>Samridhi Perk Line</t>
        </is>
      </c>
      <c r="C6340" s="80" t="n">
        <v>46105</v>
      </c>
      <c r="D6340" t="inlineStr">
        <is>
          <t>Perk-TTLi-3</t>
        </is>
      </c>
      <c r="E6340" t="inlineStr">
        <is>
          <t>LOD/DOR: Door 3 Not Locked</t>
        </is>
      </c>
      <c r="F6340" t="n">
        <v>1</v>
      </c>
      <c r="G6340" t="n">
        <v>0.16085</v>
      </c>
    </row>
    <row r="6341">
      <c r="A6341" t="inlineStr">
        <is>
          <t>Daily_Minor_Stops_2026_09_18.xlsx</t>
        </is>
      </c>
      <c r="B6341" t="inlineStr">
        <is>
          <t>Samridhi Perk Line</t>
        </is>
      </c>
      <c r="C6341" s="80" t="n">
        <v>46106</v>
      </c>
      <c r="D6341" t="inlineStr">
        <is>
          <t>Perk-HCM-1</t>
        </is>
      </c>
      <c r="E6341" t="inlineStr">
        <is>
          <t>HXX: Infeed Rejection Consecutive</t>
        </is>
      </c>
      <c r="F6341" t="n">
        <v>16</v>
      </c>
      <c r="G6341" t="n">
        <v>5.96146666666667</v>
      </c>
    </row>
    <row r="6342">
      <c r="A6342" t="inlineStr">
        <is>
          <t>Daily_Minor_Stops_2026_09_18.xlsx</t>
        </is>
      </c>
      <c r="B6342" t="inlineStr">
        <is>
          <t>Samridhi Perk Line</t>
        </is>
      </c>
      <c r="C6342" s="80" t="n">
        <v>46106</v>
      </c>
      <c r="D6342" t="inlineStr">
        <is>
          <t>Perk-HCM-1</t>
        </is>
      </c>
      <c r="E6342" t="inlineStr">
        <is>
          <t>FBX: Jam At Infeed</t>
        </is>
      </c>
      <c r="F6342" t="n">
        <v>17</v>
      </c>
      <c r="G6342" t="n">
        <v>9.2018</v>
      </c>
    </row>
    <row r="6343">
      <c r="A6343" t="inlineStr">
        <is>
          <t>Daily_Minor_Stops_2026_09_18.xlsx</t>
        </is>
      </c>
      <c r="B6343" t="inlineStr">
        <is>
          <t>Samridhi Perk Line</t>
        </is>
      </c>
      <c r="C6343" s="80" t="n">
        <v>46106</v>
      </c>
      <c r="D6343" t="inlineStr">
        <is>
          <t>Perk-HCM-2</t>
        </is>
      </c>
      <c r="E6343" t="inlineStr">
        <is>
          <t>FBX: Overflow At Infeed</t>
        </is>
      </c>
      <c r="F6343" t="n">
        <v>21</v>
      </c>
      <c r="G6343" t="n">
        <v>7.87673333333333</v>
      </c>
    </row>
    <row r="6344">
      <c r="A6344" t="inlineStr">
        <is>
          <t>Daily_Minor_Stops_2026_09_18.xlsx</t>
        </is>
      </c>
      <c r="B6344" t="inlineStr">
        <is>
          <t>Samridhi Perk Line</t>
        </is>
      </c>
      <c r="C6344" s="80" t="n">
        <v>46106</v>
      </c>
      <c r="D6344" t="inlineStr">
        <is>
          <t>Perk-HCM-2</t>
        </is>
      </c>
      <c r="E6344" t="inlineStr">
        <is>
          <t>FBX: Jam At Infeed</t>
        </is>
      </c>
      <c r="F6344" t="n">
        <v>91</v>
      </c>
      <c r="G6344" t="n">
        <v>55.1305333333333</v>
      </c>
    </row>
    <row r="6345">
      <c r="A6345" t="inlineStr">
        <is>
          <t>Daily_Minor_Stops_2026_09_18.xlsx</t>
        </is>
      </c>
      <c r="B6345" t="inlineStr">
        <is>
          <t>Samridhi Perk Line</t>
        </is>
      </c>
      <c r="C6345" s="80" t="n">
        <v>46106</v>
      </c>
      <c r="D6345" t="inlineStr">
        <is>
          <t>Perk-HCM-3</t>
        </is>
      </c>
      <c r="E6345" t="inlineStr">
        <is>
          <t>HXX: Film Is Broken</t>
        </is>
      </c>
      <c r="F6345" t="n">
        <v>15</v>
      </c>
      <c r="G6345" t="n">
        <v>14.0238833333333</v>
      </c>
    </row>
    <row r="6346">
      <c r="A6346" t="inlineStr">
        <is>
          <t>Daily_Minor_Stops_2026_09_18.xlsx</t>
        </is>
      </c>
      <c r="B6346" t="inlineStr">
        <is>
          <t>Samridhi Perk Line</t>
        </is>
      </c>
      <c r="C6346" s="80" t="n">
        <v>46106</v>
      </c>
      <c r="D6346" t="inlineStr">
        <is>
          <t>Perk-HCM-3</t>
        </is>
      </c>
      <c r="E6346" t="inlineStr">
        <is>
          <t>FBX: Overflow At Infeed</t>
        </is>
      </c>
      <c r="F6346" t="n">
        <v>61</v>
      </c>
      <c r="G6346" t="n">
        <v>33.01405</v>
      </c>
    </row>
    <row r="6347">
      <c r="A6347" t="inlineStr">
        <is>
          <t>Daily_Minor_Stops_2026_09_18.xlsx</t>
        </is>
      </c>
      <c r="B6347" t="inlineStr">
        <is>
          <t>Samridhi Perk Line</t>
        </is>
      </c>
      <c r="C6347" s="80" t="n">
        <v>46106</v>
      </c>
      <c r="D6347" t="inlineStr">
        <is>
          <t>Perk-HCM-4</t>
        </is>
      </c>
      <c r="E6347" t="inlineStr">
        <is>
          <t>HXX: Infeed Rejection Consecutive</t>
        </is>
      </c>
      <c r="F6347" t="n">
        <v>19</v>
      </c>
      <c r="G6347" t="n">
        <v>13.6634333333333</v>
      </c>
    </row>
    <row r="6348">
      <c r="A6348" t="inlineStr">
        <is>
          <t>Daily_Minor_Stops_2026_09_18.xlsx</t>
        </is>
      </c>
      <c r="B6348" t="inlineStr">
        <is>
          <t>Samridhi Perk Line</t>
        </is>
      </c>
      <c r="C6348" s="80" t="n">
        <v>46106</v>
      </c>
      <c r="D6348" t="inlineStr">
        <is>
          <t>Perk-HCM-4</t>
        </is>
      </c>
      <c r="E6348" t="inlineStr">
        <is>
          <t>FBX: Jam At Infeed</t>
        </is>
      </c>
      <c r="F6348" t="n">
        <v>20</v>
      </c>
      <c r="G6348" t="n">
        <v>8.15795</v>
      </c>
    </row>
    <row r="6349">
      <c r="A6349" t="inlineStr">
        <is>
          <t>Daily_Minor_Stops_2026_09_18.xlsx</t>
        </is>
      </c>
      <c r="B6349" t="inlineStr">
        <is>
          <t>Samridhi Perk Line</t>
        </is>
      </c>
      <c r="C6349" s="80" t="n">
        <v>46106</v>
      </c>
      <c r="D6349" t="inlineStr">
        <is>
          <t>Perk-HLM-1</t>
        </is>
      </c>
      <c r="E6349" t="inlineStr">
        <is>
          <t>Wrapper End Crimp Jam</t>
        </is>
      </c>
      <c r="F6349" t="n">
        <v>74</v>
      </c>
      <c r="G6349" t="n">
        <v>83.1194</v>
      </c>
    </row>
    <row r="6350">
      <c r="A6350" t="inlineStr">
        <is>
          <t>Daily_Minor_Stops_2026_09_18.xlsx</t>
        </is>
      </c>
      <c r="B6350" t="inlineStr">
        <is>
          <t>Samridhi Perk Line</t>
        </is>
      </c>
      <c r="C6350" s="80" t="n">
        <v>46106</v>
      </c>
      <c r="D6350" t="inlineStr">
        <is>
          <t>Perk-HLM-1</t>
        </is>
      </c>
      <c r="E6350" t="inlineStr">
        <is>
          <t>OverHeight Product Detected</t>
        </is>
      </c>
      <c r="F6350" t="n">
        <v>306</v>
      </c>
      <c r="G6350" t="n">
        <v>145.3425</v>
      </c>
    </row>
    <row r="6351">
      <c r="A6351" t="inlineStr">
        <is>
          <t>Daily_Minor_Stops_2026_09_18.xlsx</t>
        </is>
      </c>
      <c r="B6351" t="inlineStr">
        <is>
          <t>Samridhi Perk Line</t>
        </is>
      </c>
      <c r="C6351" s="80" t="n">
        <v>46106</v>
      </c>
      <c r="D6351" t="inlineStr">
        <is>
          <t>Perk-HLM-2</t>
        </is>
      </c>
      <c r="E6351" t="inlineStr">
        <is>
          <t>Product jam detected at flow wrapper infeed</t>
        </is>
      </c>
      <c r="F6351" t="n">
        <v>59</v>
      </c>
      <c r="G6351" t="n">
        <v>44.26295</v>
      </c>
    </row>
    <row r="6352">
      <c r="A6352" t="inlineStr">
        <is>
          <t>Daily_Minor_Stops_2026_09_18.xlsx</t>
        </is>
      </c>
      <c r="B6352" t="inlineStr">
        <is>
          <t>Samridhi Perk Line</t>
        </is>
      </c>
      <c r="C6352" s="80" t="n">
        <v>46106</v>
      </c>
      <c r="D6352" t="inlineStr">
        <is>
          <t>Perk-HLM-2</t>
        </is>
      </c>
      <c r="E6352" t="inlineStr">
        <is>
          <t>OverHeight Product Detected</t>
        </is>
      </c>
      <c r="F6352" t="n">
        <v>40</v>
      </c>
      <c r="G6352" t="n">
        <v>33.0916333333333</v>
      </c>
    </row>
    <row r="6353">
      <c r="A6353" t="inlineStr">
        <is>
          <t>Daily_Minor_Stops_2026_09_18.xlsx</t>
        </is>
      </c>
      <c r="B6353" t="inlineStr">
        <is>
          <t>Samridhi Perk Line</t>
        </is>
      </c>
      <c r="C6353" s="80" t="n">
        <v>46106</v>
      </c>
      <c r="D6353" t="inlineStr">
        <is>
          <t>Perk-TTLi-1</t>
        </is>
      </c>
      <c r="E6353" t="inlineStr">
        <is>
          <t>LOD/TGR11: Robot-Gripper Sensor Fault</t>
        </is>
      </c>
      <c r="F6353" t="n">
        <v>5</v>
      </c>
      <c r="G6353" t="n">
        <v>4.23966666666667</v>
      </c>
    </row>
    <row r="6354">
      <c r="A6354" t="inlineStr">
        <is>
          <t>Daily_Minor_Stops_2026_09_18.xlsx</t>
        </is>
      </c>
      <c r="B6354" t="inlineStr">
        <is>
          <t>Samridhi Perk Line</t>
        </is>
      </c>
      <c r="C6354" s="80" t="n">
        <v>46106</v>
      </c>
      <c r="D6354" t="inlineStr">
        <is>
          <t>Perk-TTLi-1</t>
        </is>
      </c>
      <c r="E6354" t="inlineStr">
        <is>
          <t>CLO/CT11: Axis1 Position Error</t>
        </is>
      </c>
      <c r="F6354" t="n">
        <v>14</v>
      </c>
      <c r="G6354" t="n">
        <v>11.4249833333333</v>
      </c>
    </row>
    <row r="6355">
      <c r="A6355" t="inlineStr">
        <is>
          <t>Daily_Minor_Stops_2026_09_18.xlsx</t>
        </is>
      </c>
      <c r="B6355" t="inlineStr">
        <is>
          <t>Samridhi Perk Line</t>
        </is>
      </c>
      <c r="C6355" s="80" t="n">
        <v>46106</v>
      </c>
      <c r="D6355" t="inlineStr">
        <is>
          <t>Perk-TTLi-2</t>
        </is>
      </c>
      <c r="E6355" t="inlineStr">
        <is>
          <t>LOD/PGR11: Train Reached Estop Distance</t>
        </is>
      </c>
      <c r="F6355" t="n">
        <v>4</v>
      </c>
      <c r="G6355" t="n">
        <v>2.14215</v>
      </c>
    </row>
    <row r="6356">
      <c r="A6356" t="inlineStr">
        <is>
          <t>Daily_Minor_Stops_2026_09_18.xlsx</t>
        </is>
      </c>
      <c r="B6356" t="inlineStr">
        <is>
          <t>Samridhi Perk Line</t>
        </is>
      </c>
      <c r="C6356" s="80" t="n">
        <v>46106</v>
      </c>
      <c r="D6356" t="inlineStr">
        <is>
          <t>Perk-TTLi-2</t>
        </is>
      </c>
      <c r="E6356" t="inlineStr">
        <is>
          <t>LOD/FWV11: Position Trigger Sensor Fail</t>
        </is>
      </c>
      <c r="F6356" t="n">
        <v>3</v>
      </c>
      <c r="G6356" t="n">
        <v>1.07521666666667</v>
      </c>
    </row>
    <row r="6357">
      <c r="A6357" t="inlineStr">
        <is>
          <t>Daily_Minor_Stops_2026_09_18.xlsx</t>
        </is>
      </c>
      <c r="B6357" t="inlineStr">
        <is>
          <t>Samridhi Perk Line</t>
        </is>
      </c>
      <c r="C6357" s="80" t="n">
        <v>46106</v>
      </c>
      <c r="D6357" t="inlineStr">
        <is>
          <t>Perk-TTLi-3</t>
        </is>
      </c>
      <c r="E6357" t="inlineStr">
        <is>
          <t>CLO/TFXX: Backdoor Ver. Actuator Not ON</t>
        </is>
      </c>
      <c r="F6357" t="n">
        <v>9</v>
      </c>
      <c r="G6357" t="n">
        <v>16.6432</v>
      </c>
    </row>
    <row r="6358">
      <c r="A6358" t="inlineStr">
        <is>
          <t>Daily_Minor_Stops_2026_09_18.xlsx</t>
        </is>
      </c>
      <c r="B6358" t="inlineStr">
        <is>
          <t>Samridhi Perk Line</t>
        </is>
      </c>
      <c r="C6358" s="80" t="n">
        <v>46106</v>
      </c>
      <c r="D6358" t="inlineStr">
        <is>
          <t>Perk-TTLi-3</t>
        </is>
      </c>
      <c r="E6358" t="inlineStr">
        <is>
          <t>CLO/CT11: Axis1 Position Error</t>
        </is>
      </c>
      <c r="F6358" t="n">
        <v>12</v>
      </c>
      <c r="G6358" t="n">
        <v>76.5834333333333</v>
      </c>
    </row>
    <row r="6359">
      <c r="A6359" t="inlineStr">
        <is>
          <t>Daily_Minor_Stops_2026_09_18.xlsx</t>
        </is>
      </c>
      <c r="B6359" t="inlineStr">
        <is>
          <t>Samridhi Perk Line</t>
        </is>
      </c>
      <c r="C6359" s="80" t="n">
        <v>46106</v>
      </c>
      <c r="D6359" t="inlineStr">
        <is>
          <t>Perk-TTLi-4</t>
        </is>
      </c>
      <c r="E6359" t="inlineStr">
        <is>
          <t>LOD/DH: State Decel Not Leave In Time</t>
        </is>
      </c>
      <c r="F6359" t="n">
        <v>2</v>
      </c>
      <c r="G6359" t="n">
        <v>0.812266666666667</v>
      </c>
    </row>
    <row r="6360">
      <c r="A6360" t="inlineStr">
        <is>
          <t>Daily_Minor_Stops_2026_09_18.xlsx</t>
        </is>
      </c>
      <c r="B6360" t="inlineStr">
        <is>
          <t>Samridhi Perk Line</t>
        </is>
      </c>
      <c r="C6360" s="80" t="n">
        <v>46107</v>
      </c>
      <c r="D6360" t="inlineStr">
        <is>
          <t>Perk TTM-5</t>
        </is>
      </c>
      <c r="E6360" t="inlineStr">
        <is>
          <t>Late Start</t>
        </is>
      </c>
      <c r="F6360" t="n">
        <v>1</v>
      </c>
      <c r="G6360" t="n">
        <v>0</v>
      </c>
    </row>
    <row r="6361">
      <c r="A6361" t="inlineStr">
        <is>
          <t>Daily_Minor_Stops_2026_09_18.xlsx</t>
        </is>
      </c>
      <c r="B6361" t="inlineStr">
        <is>
          <t>Samridhi Perk Line</t>
        </is>
      </c>
      <c r="C6361" s="80" t="n">
        <v>46107</v>
      </c>
      <c r="D6361" t="inlineStr">
        <is>
          <t>Perk TTM-5</t>
        </is>
      </c>
      <c r="E6361" t="inlineStr">
        <is>
          <t>Early Departure</t>
        </is>
      </c>
      <c r="F6361" t="n">
        <v>1</v>
      </c>
      <c r="G6361" t="n">
        <v>0</v>
      </c>
    </row>
    <row r="6362">
      <c r="A6362" t="inlineStr">
        <is>
          <t>Daily_Minor_Stops_2026_09_18.xlsx</t>
        </is>
      </c>
      <c r="B6362" t="inlineStr">
        <is>
          <t>Samridhi Perk Line</t>
        </is>
      </c>
      <c r="C6362" s="80" t="n">
        <v>46107</v>
      </c>
      <c r="D6362" t="inlineStr">
        <is>
          <t>Perk-HCM-1</t>
        </is>
      </c>
      <c r="E6362" t="inlineStr">
        <is>
          <t>HXX: Infeed Rejection Consecutive</t>
        </is>
      </c>
      <c r="F6362" t="n">
        <v>15</v>
      </c>
      <c r="G6362" t="n">
        <v>4.82311666666667</v>
      </c>
    </row>
    <row r="6363">
      <c r="A6363" t="inlineStr">
        <is>
          <t>Daily_Minor_Stops_2026_09_18.xlsx</t>
        </is>
      </c>
      <c r="B6363" t="inlineStr">
        <is>
          <t>Samridhi Perk Line</t>
        </is>
      </c>
      <c r="C6363" s="80" t="n">
        <v>46107</v>
      </c>
      <c r="D6363" t="inlineStr">
        <is>
          <t>Perk-HCM-1</t>
        </is>
      </c>
      <c r="E6363" t="inlineStr">
        <is>
          <t>FBX: Jam At Infeed</t>
        </is>
      </c>
      <c r="F6363" t="n">
        <v>22</v>
      </c>
      <c r="G6363" t="n">
        <v>13.0959166666667</v>
      </c>
    </row>
    <row r="6364">
      <c r="A6364" t="inlineStr">
        <is>
          <t>Daily_Minor_Stops_2026_09_18.xlsx</t>
        </is>
      </c>
      <c r="B6364" t="inlineStr">
        <is>
          <t>Samridhi Perk Line</t>
        </is>
      </c>
      <c r="C6364" s="80" t="n">
        <v>46107</v>
      </c>
      <c r="D6364" t="inlineStr">
        <is>
          <t>Perk-HCM-2</t>
        </is>
      </c>
      <c r="E6364" t="inlineStr">
        <is>
          <t>HXX: Film Is Broken</t>
        </is>
      </c>
      <c r="F6364" t="n">
        <v>16</v>
      </c>
      <c r="G6364" t="n">
        <v>18.2518166666667</v>
      </c>
    </row>
    <row r="6365">
      <c r="A6365" t="inlineStr">
        <is>
          <t>Daily_Minor_Stops_2026_09_18.xlsx</t>
        </is>
      </c>
      <c r="B6365" t="inlineStr">
        <is>
          <t>Samridhi Perk Line</t>
        </is>
      </c>
      <c r="C6365" s="80" t="n">
        <v>46107</v>
      </c>
      <c r="D6365" t="inlineStr">
        <is>
          <t>Perk-HCM-2</t>
        </is>
      </c>
      <c r="E6365" t="inlineStr">
        <is>
          <t>FBX: Jam At Infeed</t>
        </is>
      </c>
      <c r="F6365" t="n">
        <v>81</v>
      </c>
      <c r="G6365" t="n">
        <v>38.7528</v>
      </c>
    </row>
    <row r="6366">
      <c r="A6366" t="inlineStr">
        <is>
          <t>Daily_Minor_Stops_2026_09_18.xlsx</t>
        </is>
      </c>
      <c r="B6366" t="inlineStr">
        <is>
          <t>Samridhi Perk Line</t>
        </is>
      </c>
      <c r="C6366" s="80" t="n">
        <v>46107</v>
      </c>
      <c r="D6366" t="inlineStr">
        <is>
          <t>Perk-HCM-3</t>
        </is>
      </c>
      <c r="E6366" t="inlineStr">
        <is>
          <t>HXX: Film Is Broken</t>
        </is>
      </c>
      <c r="F6366" t="n">
        <v>17</v>
      </c>
      <c r="G6366" t="n">
        <v>19.08025</v>
      </c>
    </row>
    <row r="6367">
      <c r="A6367" t="inlineStr">
        <is>
          <t>Daily_Minor_Stops_2026_09_18.xlsx</t>
        </is>
      </c>
      <c r="B6367" t="inlineStr">
        <is>
          <t>Samridhi Perk Line</t>
        </is>
      </c>
      <c r="C6367" s="80" t="n">
        <v>46107</v>
      </c>
      <c r="D6367" t="inlineStr">
        <is>
          <t>Perk-HCM-3</t>
        </is>
      </c>
      <c r="E6367" t="inlineStr">
        <is>
          <t>FBX: Overflow At Infeed</t>
        </is>
      </c>
      <c r="F6367" t="n">
        <v>75</v>
      </c>
      <c r="G6367" t="n">
        <v>45.6577833333333</v>
      </c>
    </row>
    <row r="6368">
      <c r="A6368" t="inlineStr">
        <is>
          <t>Daily_Minor_Stops_2026_09_18.xlsx</t>
        </is>
      </c>
      <c r="B6368" t="inlineStr">
        <is>
          <t>Samridhi Perk Line</t>
        </is>
      </c>
      <c r="C6368" s="80" t="n">
        <v>46107</v>
      </c>
      <c r="D6368" t="inlineStr">
        <is>
          <t>Perk-HCM-4</t>
        </is>
      </c>
      <c r="E6368" t="inlineStr">
        <is>
          <t>HXX: Infeed Rejection Consecutive</t>
        </is>
      </c>
      <c r="F6368" t="n">
        <v>47</v>
      </c>
      <c r="G6368" t="n">
        <v>19.6835166666667</v>
      </c>
    </row>
    <row r="6369">
      <c r="A6369" t="inlineStr">
        <is>
          <t>Daily_Minor_Stops_2026_09_18.xlsx</t>
        </is>
      </c>
      <c r="B6369" t="inlineStr">
        <is>
          <t>Samridhi Perk Line</t>
        </is>
      </c>
      <c r="C6369" s="80" t="n">
        <v>46107</v>
      </c>
      <c r="D6369" t="inlineStr">
        <is>
          <t>Perk-HCM-4</t>
        </is>
      </c>
      <c r="E6369" t="inlineStr">
        <is>
          <t>FBX: Jam At Infeed</t>
        </is>
      </c>
      <c r="F6369" t="n">
        <v>28</v>
      </c>
      <c r="G6369" t="n">
        <v>10.6891666666667</v>
      </c>
    </row>
    <row r="6370">
      <c r="A6370" t="inlineStr">
        <is>
          <t>Daily_Minor_Stops_2026_09_18.xlsx</t>
        </is>
      </c>
      <c r="B6370" t="inlineStr">
        <is>
          <t>Samridhi Perk Line</t>
        </is>
      </c>
      <c r="C6370" s="80" t="n">
        <v>46107</v>
      </c>
      <c r="D6370" t="inlineStr">
        <is>
          <t>Perk-HLM-1</t>
        </is>
      </c>
      <c r="E6370" t="inlineStr">
        <is>
          <t>Product jam detected at flow wrapper infeed</t>
        </is>
      </c>
      <c r="F6370" t="n">
        <v>83</v>
      </c>
      <c r="G6370" t="n">
        <v>41.3068666666667</v>
      </c>
    </row>
    <row r="6371">
      <c r="A6371" t="inlineStr">
        <is>
          <t>Daily_Minor_Stops_2026_09_18.xlsx</t>
        </is>
      </c>
      <c r="B6371" t="inlineStr">
        <is>
          <t>Samridhi Perk Line</t>
        </is>
      </c>
      <c r="C6371" s="80" t="n">
        <v>46107</v>
      </c>
      <c r="D6371" t="inlineStr">
        <is>
          <t>Perk-HLM-1</t>
        </is>
      </c>
      <c r="E6371" t="inlineStr">
        <is>
          <t>OverHeight Product Detected</t>
        </is>
      </c>
      <c r="F6371" t="n">
        <v>244</v>
      </c>
      <c r="G6371" t="n">
        <v>153.108216666667</v>
      </c>
    </row>
    <row r="6372">
      <c r="A6372" t="inlineStr">
        <is>
          <t>Daily_Minor_Stops_2026_09_18.xlsx</t>
        </is>
      </c>
      <c r="B6372" t="inlineStr">
        <is>
          <t>Samridhi Perk Line</t>
        </is>
      </c>
      <c r="C6372" s="80" t="n">
        <v>46107</v>
      </c>
      <c r="D6372" t="inlineStr">
        <is>
          <t>Perk-HLM-2</t>
        </is>
      </c>
      <c r="E6372" t="inlineStr">
        <is>
          <t>Product jam detected at flow wrapper infeed</t>
        </is>
      </c>
      <c r="F6372" t="n">
        <v>57</v>
      </c>
      <c r="G6372" t="n">
        <v>29.7591</v>
      </c>
    </row>
    <row r="6373">
      <c r="A6373" t="inlineStr">
        <is>
          <t>Daily_Minor_Stops_2026_09_18.xlsx</t>
        </is>
      </c>
      <c r="B6373" t="inlineStr">
        <is>
          <t>Samridhi Perk Line</t>
        </is>
      </c>
      <c r="C6373" s="80" t="n">
        <v>46107</v>
      </c>
      <c r="D6373" t="inlineStr">
        <is>
          <t>Perk-HLM-2</t>
        </is>
      </c>
      <c r="E6373" t="inlineStr">
        <is>
          <t>OverHeight Product Detected</t>
        </is>
      </c>
      <c r="F6373" t="n">
        <v>55</v>
      </c>
      <c r="G6373" t="n">
        <v>36.2225166666667</v>
      </c>
    </row>
    <row r="6374">
      <c r="A6374" t="inlineStr">
        <is>
          <t>Daily_Minor_Stops_2026_09_18.xlsx</t>
        </is>
      </c>
      <c r="B6374" t="inlineStr">
        <is>
          <t>Samridhi Perk Line</t>
        </is>
      </c>
      <c r="C6374" s="80" t="n">
        <v>46107</v>
      </c>
      <c r="D6374" t="inlineStr">
        <is>
          <t>Perk-TTLi-1</t>
        </is>
      </c>
      <c r="E6374" t="inlineStr">
        <is>
          <t>LOD/SAF: Safety Circuit Not Ready</t>
        </is>
      </c>
      <c r="F6374" t="n">
        <v>3</v>
      </c>
      <c r="G6374" t="n">
        <v>0.697433333333333</v>
      </c>
    </row>
    <row r="6375">
      <c r="A6375" t="inlineStr">
        <is>
          <t>Daily_Minor_Stops_2026_09_18.xlsx</t>
        </is>
      </c>
      <c r="B6375" t="inlineStr">
        <is>
          <t>Samridhi Perk Line</t>
        </is>
      </c>
      <c r="C6375" s="80" t="n">
        <v>46107</v>
      </c>
      <c r="D6375" t="inlineStr">
        <is>
          <t>Perk-TTLi-1</t>
        </is>
      </c>
      <c r="E6375" t="inlineStr">
        <is>
          <t>CLO/CT11: Axis1 Position Error</t>
        </is>
      </c>
      <c r="F6375" t="n">
        <v>9</v>
      </c>
      <c r="G6375" t="n">
        <v>6.8868</v>
      </c>
    </row>
    <row r="6376">
      <c r="A6376" t="inlineStr">
        <is>
          <t>Daily_Minor_Stops_2026_09_18.xlsx</t>
        </is>
      </c>
      <c r="B6376" t="inlineStr">
        <is>
          <t>Samridhi Perk Line</t>
        </is>
      </c>
      <c r="C6376" s="80" t="n">
        <v>46107</v>
      </c>
      <c r="D6376" t="inlineStr">
        <is>
          <t>Perk-TTLi-2</t>
        </is>
      </c>
      <c r="E6376" t="inlineStr">
        <is>
          <t>LOD/PGR11: Train Reached Estop Distance</t>
        </is>
      </c>
      <c r="F6376" t="n">
        <v>7</v>
      </c>
      <c r="G6376" t="n">
        <v>1.27493333333333</v>
      </c>
    </row>
    <row r="6377">
      <c r="A6377" t="inlineStr">
        <is>
          <t>Daily_Minor_Stops_2026_09_18.xlsx</t>
        </is>
      </c>
      <c r="B6377" t="inlineStr">
        <is>
          <t>Samridhi Perk Line</t>
        </is>
      </c>
      <c r="C6377" s="80" t="n">
        <v>46107</v>
      </c>
      <c r="D6377" t="inlineStr">
        <is>
          <t>Perk-TTLi-2</t>
        </is>
      </c>
      <c r="E6377" t="inlineStr">
        <is>
          <t>CLO/CT11: Axis1 Position Error</t>
        </is>
      </c>
      <c r="F6377" t="n">
        <v>6</v>
      </c>
      <c r="G6377" t="n">
        <v>12.7117166666667</v>
      </c>
    </row>
    <row r="6378">
      <c r="A6378" t="inlineStr">
        <is>
          <t>Daily_Minor_Stops_2026_09_18.xlsx</t>
        </is>
      </c>
      <c r="B6378" t="inlineStr">
        <is>
          <t>Samridhi Perk Line</t>
        </is>
      </c>
      <c r="C6378" s="80" t="n">
        <v>46107</v>
      </c>
      <c r="D6378" t="inlineStr">
        <is>
          <t>Perk-TTLi-3</t>
        </is>
      </c>
      <c r="E6378" t="inlineStr">
        <is>
          <t>FOR/FT11: Hand Over Failure Of Tray</t>
        </is>
      </c>
      <c r="F6378" t="n">
        <v>9</v>
      </c>
      <c r="G6378" t="n">
        <v>13.5306</v>
      </c>
    </row>
    <row r="6379">
      <c r="A6379" t="inlineStr">
        <is>
          <t>Daily_Minor_Stops_2026_09_18.xlsx</t>
        </is>
      </c>
      <c r="B6379" t="inlineStr">
        <is>
          <t>Samridhi Perk Line</t>
        </is>
      </c>
      <c r="C6379" s="80" t="n">
        <v>46107</v>
      </c>
      <c r="D6379" t="inlineStr">
        <is>
          <t>Perk-TTLi-3</t>
        </is>
      </c>
      <c r="E6379" t="inlineStr">
        <is>
          <t>CLO/CT11: Axis1 Position Error</t>
        </is>
      </c>
      <c r="F6379" t="n">
        <v>7</v>
      </c>
      <c r="G6379" t="n">
        <v>12.1756833333333</v>
      </c>
    </row>
    <row r="6380">
      <c r="A6380" t="inlineStr">
        <is>
          <t>Daily_Minor_Stops_2026_09_18.xlsx</t>
        </is>
      </c>
      <c r="B6380" t="inlineStr">
        <is>
          <t>Samridhi Perk Line</t>
        </is>
      </c>
      <c r="C6380" s="80" t="n">
        <v>46107</v>
      </c>
      <c r="D6380" t="inlineStr">
        <is>
          <t>Perk-TTLi-4</t>
        </is>
      </c>
      <c r="E6380" t="inlineStr">
        <is>
          <t>LOD/FWV11: Position Trigger Sensor Fail</t>
        </is>
      </c>
      <c r="F6380" t="n">
        <v>6</v>
      </c>
      <c r="G6380" t="n">
        <v>2.75198333333333</v>
      </c>
    </row>
    <row r="6381">
      <c r="A6381" t="inlineStr">
        <is>
          <t>Daily_Minor_Stops_2026_09_18.xlsx</t>
        </is>
      </c>
      <c r="B6381" t="inlineStr">
        <is>
          <t>Samridhi Perk Line</t>
        </is>
      </c>
      <c r="C6381" s="80" t="n">
        <v>46107</v>
      </c>
      <c r="D6381" t="inlineStr">
        <is>
          <t>Perk-TTLi-4</t>
        </is>
      </c>
      <c r="E6381" t="inlineStr">
        <is>
          <t>LOD/EM: Emergency Stop Button 2</t>
        </is>
      </c>
      <c r="F6381" t="n">
        <v>2</v>
      </c>
      <c r="G6381" t="n">
        <v>2.4264</v>
      </c>
    </row>
    <row r="6382">
      <c r="A6382" t="inlineStr">
        <is>
          <t>Daily_Minor_Stops_2026_09_18.xlsx</t>
        </is>
      </c>
      <c r="B6382" t="inlineStr">
        <is>
          <t>Samridhi Perk Line</t>
        </is>
      </c>
      <c r="C6382" s="80" t="n">
        <v>46108</v>
      </c>
      <c r="D6382" t="inlineStr">
        <is>
          <t>Perk-HCM-1</t>
        </is>
      </c>
      <c r="E6382" t="inlineStr">
        <is>
          <t>HXX: Infeed Rejection Consecutive</t>
        </is>
      </c>
      <c r="F6382" t="n">
        <v>14</v>
      </c>
      <c r="G6382" t="n">
        <v>4.6303</v>
      </c>
    </row>
    <row r="6383">
      <c r="A6383" t="inlineStr">
        <is>
          <t>Daily_Minor_Stops_2026_09_18.xlsx</t>
        </is>
      </c>
      <c r="B6383" t="inlineStr">
        <is>
          <t>Samridhi Perk Line</t>
        </is>
      </c>
      <c r="C6383" s="80" t="n">
        <v>46108</v>
      </c>
      <c r="D6383" t="inlineStr">
        <is>
          <t>Perk-HCM-1</t>
        </is>
      </c>
      <c r="E6383" t="inlineStr">
        <is>
          <t>HXX: Film Is Broken</t>
        </is>
      </c>
      <c r="F6383" t="n">
        <v>12</v>
      </c>
      <c r="G6383" t="n">
        <v>6.58138333333333</v>
      </c>
    </row>
    <row r="6384">
      <c r="A6384" t="inlineStr">
        <is>
          <t>Daily_Minor_Stops_2026_09_18.xlsx</t>
        </is>
      </c>
      <c r="B6384" t="inlineStr">
        <is>
          <t>Samridhi Perk Line</t>
        </is>
      </c>
      <c r="C6384" s="80" t="n">
        <v>46108</v>
      </c>
      <c r="D6384" t="inlineStr">
        <is>
          <t>Perk-HCM-2</t>
        </is>
      </c>
      <c r="E6384" t="inlineStr">
        <is>
          <t>FBX: Overflow At Infeed</t>
        </is>
      </c>
      <c r="F6384" t="n">
        <v>16</v>
      </c>
      <c r="G6384" t="n">
        <v>8.331616666666671</v>
      </c>
    </row>
    <row r="6385">
      <c r="A6385" t="inlineStr">
        <is>
          <t>Daily_Minor_Stops_2026_09_18.xlsx</t>
        </is>
      </c>
      <c r="B6385" t="inlineStr">
        <is>
          <t>Samridhi Perk Line</t>
        </is>
      </c>
      <c r="C6385" s="80" t="n">
        <v>46108</v>
      </c>
      <c r="D6385" t="inlineStr">
        <is>
          <t>Perk-HCM-2</t>
        </is>
      </c>
      <c r="E6385" t="inlineStr">
        <is>
          <t>FBX: Jam At Infeed</t>
        </is>
      </c>
      <c r="F6385" t="n">
        <v>99</v>
      </c>
      <c r="G6385" t="n">
        <v>48.6509</v>
      </c>
    </row>
    <row r="6386">
      <c r="A6386" t="inlineStr">
        <is>
          <t>Daily_Minor_Stops_2026_09_18.xlsx</t>
        </is>
      </c>
      <c r="B6386" t="inlineStr">
        <is>
          <t>Samridhi Perk Line</t>
        </is>
      </c>
      <c r="C6386" s="80" t="n">
        <v>46108</v>
      </c>
      <c r="D6386" t="inlineStr">
        <is>
          <t>Perk-HCM-3</t>
        </is>
      </c>
      <c r="E6386" t="inlineStr">
        <is>
          <t>HXX: Film Is Broken</t>
        </is>
      </c>
      <c r="F6386" t="n">
        <v>23</v>
      </c>
      <c r="G6386" t="n">
        <v>20.4139333333333</v>
      </c>
    </row>
    <row r="6387">
      <c r="A6387" t="inlineStr">
        <is>
          <t>Daily_Minor_Stops_2026_09_18.xlsx</t>
        </is>
      </c>
      <c r="B6387" t="inlineStr">
        <is>
          <t>Samridhi Perk Line</t>
        </is>
      </c>
      <c r="C6387" s="80" t="n">
        <v>46108</v>
      </c>
      <c r="D6387" t="inlineStr">
        <is>
          <t>Perk-HCM-3</t>
        </is>
      </c>
      <c r="E6387" t="inlineStr">
        <is>
          <t>FBX: Overflow At Infeed</t>
        </is>
      </c>
      <c r="F6387" t="n">
        <v>50</v>
      </c>
      <c r="G6387" t="n">
        <v>28.9320666666667</v>
      </c>
    </row>
    <row r="6388">
      <c r="A6388" t="inlineStr">
        <is>
          <t>Daily_Minor_Stops_2026_09_18.xlsx</t>
        </is>
      </c>
      <c r="B6388" t="inlineStr">
        <is>
          <t>Samridhi Perk Line</t>
        </is>
      </c>
      <c r="C6388" s="80" t="n">
        <v>46108</v>
      </c>
      <c r="D6388" t="inlineStr">
        <is>
          <t>Perk-HCM-4</t>
        </is>
      </c>
      <c r="E6388" t="inlineStr">
        <is>
          <t>HXX: Infeed Rejection Consecutive</t>
        </is>
      </c>
      <c r="F6388" t="n">
        <v>25</v>
      </c>
      <c r="G6388" t="n">
        <v>10.0455666666667</v>
      </c>
    </row>
    <row r="6389">
      <c r="A6389" t="inlineStr">
        <is>
          <t>Daily_Minor_Stops_2026_09_18.xlsx</t>
        </is>
      </c>
      <c r="B6389" t="inlineStr">
        <is>
          <t>Samridhi Perk Line</t>
        </is>
      </c>
      <c r="C6389" s="80" t="n">
        <v>46108</v>
      </c>
      <c r="D6389" t="inlineStr">
        <is>
          <t>Perk-HCM-4</t>
        </is>
      </c>
      <c r="E6389" t="inlineStr">
        <is>
          <t>FBX: Jam At Infeed</t>
        </is>
      </c>
      <c r="F6389" t="n">
        <v>38</v>
      </c>
      <c r="G6389" t="n">
        <v>21.6581666666667</v>
      </c>
    </row>
    <row r="6390">
      <c r="A6390" t="inlineStr">
        <is>
          <t>Daily_Minor_Stops_2026_09_18.xlsx</t>
        </is>
      </c>
      <c r="B6390" t="inlineStr">
        <is>
          <t>Samridhi Perk Line</t>
        </is>
      </c>
      <c r="C6390" s="80" t="n">
        <v>46108</v>
      </c>
      <c r="D6390" t="inlineStr">
        <is>
          <t>Perk-HLM-1</t>
        </is>
      </c>
      <c r="E6390" t="inlineStr">
        <is>
          <t>Product jam detected at flow wrapper infeed</t>
        </is>
      </c>
      <c r="F6390" t="n">
        <v>59</v>
      </c>
      <c r="G6390" t="n">
        <v>25.1658166666667</v>
      </c>
    </row>
    <row r="6391">
      <c r="A6391" t="inlineStr">
        <is>
          <t>Daily_Minor_Stops_2026_09_18.xlsx</t>
        </is>
      </c>
      <c r="B6391" t="inlineStr">
        <is>
          <t>Samridhi Perk Line</t>
        </is>
      </c>
      <c r="C6391" s="80" t="n">
        <v>46108</v>
      </c>
      <c r="D6391" t="inlineStr">
        <is>
          <t>Perk-HLM-1</t>
        </is>
      </c>
      <c r="E6391" t="inlineStr">
        <is>
          <t>OverHeight Product Detected</t>
        </is>
      </c>
      <c r="F6391" t="n">
        <v>260</v>
      </c>
      <c r="G6391" t="n">
        <v>151.677183333333</v>
      </c>
    </row>
    <row r="6392">
      <c r="A6392" t="inlineStr">
        <is>
          <t>Daily_Minor_Stops_2026_09_18.xlsx</t>
        </is>
      </c>
      <c r="B6392" t="inlineStr">
        <is>
          <t>Samridhi Perk Line</t>
        </is>
      </c>
      <c r="C6392" s="80" t="n">
        <v>46108</v>
      </c>
      <c r="D6392" t="inlineStr">
        <is>
          <t>Perk-HLM-2</t>
        </is>
      </c>
      <c r="E6392" t="inlineStr">
        <is>
          <t>Product jam detected at flow wrapper infeed</t>
        </is>
      </c>
      <c r="F6392" t="n">
        <v>74</v>
      </c>
      <c r="G6392" t="n">
        <v>41.43185</v>
      </c>
    </row>
    <row r="6393">
      <c r="A6393" t="inlineStr">
        <is>
          <t>Daily_Minor_Stops_2026_09_18.xlsx</t>
        </is>
      </c>
      <c r="B6393" t="inlineStr">
        <is>
          <t>Samridhi Perk Line</t>
        </is>
      </c>
      <c r="C6393" s="80" t="n">
        <v>46108</v>
      </c>
      <c r="D6393" t="inlineStr">
        <is>
          <t>Perk-HLM-2</t>
        </is>
      </c>
      <c r="E6393" t="inlineStr">
        <is>
          <t>OverHeight Product Detected</t>
        </is>
      </c>
      <c r="F6393" t="n">
        <v>50</v>
      </c>
      <c r="G6393" t="n">
        <v>188.01405</v>
      </c>
    </row>
    <row r="6394">
      <c r="A6394" t="inlineStr">
        <is>
          <t>Daily_Minor_Stops_2026_09_18.xlsx</t>
        </is>
      </c>
      <c r="B6394" t="inlineStr">
        <is>
          <t>Samridhi Perk Line</t>
        </is>
      </c>
      <c r="C6394" s="80" t="n">
        <v>46108</v>
      </c>
      <c r="D6394" t="inlineStr">
        <is>
          <t>Perk-TTLi-1</t>
        </is>
      </c>
      <c r="E6394" t="inlineStr">
        <is>
          <t>FOR/FT11: Hand Over Failure Of Tray</t>
        </is>
      </c>
      <c r="F6394" t="n">
        <v>5</v>
      </c>
      <c r="G6394" t="n">
        <v>2.33446666666667</v>
      </c>
    </row>
    <row r="6395">
      <c r="A6395" t="inlineStr">
        <is>
          <t>Daily_Minor_Stops_2026_09_18.xlsx</t>
        </is>
      </c>
      <c r="B6395" t="inlineStr">
        <is>
          <t>Samridhi Perk Line</t>
        </is>
      </c>
      <c r="C6395" s="80" t="n">
        <v>46108</v>
      </c>
      <c r="D6395" t="inlineStr">
        <is>
          <t>Perk-TTLi-1</t>
        </is>
      </c>
      <c r="E6395" t="inlineStr">
        <is>
          <t>CLO/TFXX: Jam On Tray Infeed</t>
        </is>
      </c>
      <c r="F6395" t="n">
        <v>3</v>
      </c>
      <c r="G6395" t="n">
        <v>2.33766666666667</v>
      </c>
    </row>
    <row r="6396">
      <c r="A6396" t="inlineStr">
        <is>
          <t>Daily_Minor_Stops_2026_09_18.xlsx</t>
        </is>
      </c>
      <c r="B6396" t="inlineStr">
        <is>
          <t>Samridhi Perk Line</t>
        </is>
      </c>
      <c r="C6396" s="80" t="n">
        <v>46108</v>
      </c>
      <c r="D6396" t="inlineStr">
        <is>
          <t>Perk-TTLi-2</t>
        </is>
      </c>
      <c r="E6396" t="inlineStr">
        <is>
          <t>LOD/PGR11: Train Reached Estop Distance</t>
        </is>
      </c>
      <c r="F6396" t="n">
        <v>5</v>
      </c>
      <c r="G6396" t="n">
        <v>16.7918166666667</v>
      </c>
    </row>
    <row r="6397">
      <c r="A6397" t="inlineStr">
        <is>
          <t>Daily_Minor_Stops_2026_09_18.xlsx</t>
        </is>
      </c>
      <c r="B6397" t="inlineStr">
        <is>
          <t>Samridhi Perk Line</t>
        </is>
      </c>
      <c r="C6397" s="80" t="n">
        <v>46108</v>
      </c>
      <c r="D6397" t="inlineStr">
        <is>
          <t>Perk-TTLi-2</t>
        </is>
      </c>
      <c r="E6397" t="inlineStr">
        <is>
          <t>FOR/BP11: Hand Over Of Blank Failed</t>
        </is>
      </c>
      <c r="F6397" t="n">
        <v>13</v>
      </c>
      <c r="G6397" t="n">
        <v>13.6098</v>
      </c>
    </row>
    <row r="6398">
      <c r="A6398" t="inlineStr">
        <is>
          <t>Daily_Minor_Stops_2026_09_18.xlsx</t>
        </is>
      </c>
      <c r="B6398" t="inlineStr">
        <is>
          <t>Samridhi Perk Line</t>
        </is>
      </c>
      <c r="C6398" s="80" t="n">
        <v>46108</v>
      </c>
      <c r="D6398" t="inlineStr">
        <is>
          <t>Perk-TTLi-3</t>
        </is>
      </c>
      <c r="E6398" t="inlineStr">
        <is>
          <t>LOD/TPG11: Move Time Out</t>
        </is>
      </c>
      <c r="F6398" t="n">
        <v>3</v>
      </c>
      <c r="G6398" t="n">
        <v>2.35695</v>
      </c>
    </row>
    <row r="6399">
      <c r="A6399" t="inlineStr">
        <is>
          <t>Daily_Minor_Stops_2026_09_18.xlsx</t>
        </is>
      </c>
      <c r="B6399" t="inlineStr">
        <is>
          <t>Samridhi Perk Line</t>
        </is>
      </c>
      <c r="C6399" s="80" t="n">
        <v>46108</v>
      </c>
      <c r="D6399" t="inlineStr">
        <is>
          <t>Perk-TTLi-3</t>
        </is>
      </c>
      <c r="E6399" t="inlineStr">
        <is>
          <t>FOR/FT11: Hand Over Failure Of Tray</t>
        </is>
      </c>
      <c r="F6399" t="n">
        <v>8</v>
      </c>
      <c r="G6399" t="n">
        <v>12.1057333333333</v>
      </c>
    </row>
    <row r="6400">
      <c r="A6400" t="inlineStr">
        <is>
          <t>Daily_Minor_Stops_2026_09_18.xlsx</t>
        </is>
      </c>
      <c r="B6400" t="inlineStr">
        <is>
          <t>Samridhi Perk Line</t>
        </is>
      </c>
      <c r="C6400" s="80" t="n">
        <v>46108</v>
      </c>
      <c r="D6400" t="inlineStr">
        <is>
          <t>Perk-TTLi-4</t>
        </is>
      </c>
      <c r="E6400" t="inlineStr">
        <is>
          <t>LOD/FWV11: Position Trigger Sensor Fail</t>
        </is>
      </c>
      <c r="F6400" t="n">
        <v>5</v>
      </c>
      <c r="G6400" t="n">
        <v>5.4746</v>
      </c>
    </row>
    <row r="6401">
      <c r="A6401" t="inlineStr">
        <is>
          <t>Daily_Minor_Stops_2026_09_18.xlsx</t>
        </is>
      </c>
      <c r="B6401" t="inlineStr">
        <is>
          <t>Samridhi Perk Line</t>
        </is>
      </c>
      <c r="C6401" s="80" t="n">
        <v>46109</v>
      </c>
      <c r="D6401" t="inlineStr">
        <is>
          <t>Perk TTM-5</t>
        </is>
      </c>
      <c r="E6401" t="inlineStr">
        <is>
          <t>Late Start</t>
        </is>
      </c>
      <c r="F6401" t="n">
        <v>1</v>
      </c>
      <c r="G6401" t="n">
        <v>0</v>
      </c>
    </row>
    <row r="6402">
      <c r="A6402" t="inlineStr">
        <is>
          <t>Daily_Minor_Stops_2026_09_18.xlsx</t>
        </is>
      </c>
      <c r="B6402" t="inlineStr">
        <is>
          <t>Samridhi Perk Line</t>
        </is>
      </c>
      <c r="C6402" s="80" t="n">
        <v>46109</v>
      </c>
      <c r="D6402" t="inlineStr">
        <is>
          <t>Perk TTM-5</t>
        </is>
      </c>
      <c r="E6402" t="inlineStr">
        <is>
          <t>Early Departure</t>
        </is>
      </c>
      <c r="F6402" t="n">
        <v>1</v>
      </c>
      <c r="G6402" t="n">
        <v>0</v>
      </c>
    </row>
    <row r="6403">
      <c r="A6403" t="inlineStr">
        <is>
          <t>Daily_Minor_Stops_2026_09_18.xlsx</t>
        </is>
      </c>
      <c r="B6403" t="inlineStr">
        <is>
          <t>Samridhi Perk Line</t>
        </is>
      </c>
      <c r="C6403" s="80" t="n">
        <v>46109</v>
      </c>
      <c r="D6403" t="inlineStr">
        <is>
          <t>Perk-HCM-1</t>
        </is>
      </c>
      <c r="E6403" t="inlineStr">
        <is>
          <t>HXX: Infeed Rejection Consecutive</t>
        </is>
      </c>
      <c r="F6403" t="n">
        <v>16</v>
      </c>
      <c r="G6403" t="n">
        <v>9.004799999999999</v>
      </c>
    </row>
    <row r="6404">
      <c r="A6404" t="inlineStr">
        <is>
          <t>Daily_Minor_Stops_2026_09_18.xlsx</t>
        </is>
      </c>
      <c r="B6404" t="inlineStr">
        <is>
          <t>Samridhi Perk Line</t>
        </is>
      </c>
      <c r="C6404" s="80" t="n">
        <v>46109</v>
      </c>
      <c r="D6404" t="inlineStr">
        <is>
          <t>Perk-HCM-1</t>
        </is>
      </c>
      <c r="E6404" t="inlineStr">
        <is>
          <t>FBX: Jam At Infeed</t>
        </is>
      </c>
      <c r="F6404" t="n">
        <v>29</v>
      </c>
      <c r="G6404" t="n">
        <v>18.2351833333333</v>
      </c>
    </row>
    <row r="6405">
      <c r="A6405" t="inlineStr">
        <is>
          <t>Daily_Minor_Stops_2026_09_18.xlsx</t>
        </is>
      </c>
      <c r="B6405" t="inlineStr">
        <is>
          <t>Samridhi Perk Line</t>
        </is>
      </c>
      <c r="C6405" s="80" t="n">
        <v>46109</v>
      </c>
      <c r="D6405" t="inlineStr">
        <is>
          <t>Perk-HCM-2</t>
        </is>
      </c>
      <c r="E6405" t="inlineStr">
        <is>
          <t>FBX: Overflow At Infeed</t>
        </is>
      </c>
      <c r="F6405" t="n">
        <v>22</v>
      </c>
      <c r="G6405" t="n">
        <v>13.7502333333333</v>
      </c>
    </row>
    <row r="6406">
      <c r="A6406" t="inlineStr">
        <is>
          <t>Daily_Minor_Stops_2026_09_18.xlsx</t>
        </is>
      </c>
      <c r="B6406" t="inlineStr">
        <is>
          <t>Samridhi Perk Line</t>
        </is>
      </c>
      <c r="C6406" s="80" t="n">
        <v>46109</v>
      </c>
      <c r="D6406" t="inlineStr">
        <is>
          <t>Perk-HCM-2</t>
        </is>
      </c>
      <c r="E6406" t="inlineStr">
        <is>
          <t>FBX: Jam At Infeed</t>
        </is>
      </c>
      <c r="F6406" t="n">
        <v>74</v>
      </c>
      <c r="G6406" t="n">
        <v>39.38175</v>
      </c>
    </row>
    <row r="6407">
      <c r="A6407" t="inlineStr">
        <is>
          <t>Daily_Minor_Stops_2026_09_18.xlsx</t>
        </is>
      </c>
      <c r="B6407" t="inlineStr">
        <is>
          <t>Samridhi Perk Line</t>
        </is>
      </c>
      <c r="C6407" s="80" t="n">
        <v>46109</v>
      </c>
      <c r="D6407" t="inlineStr">
        <is>
          <t>Perk-HCM-3</t>
        </is>
      </c>
      <c r="E6407" t="inlineStr">
        <is>
          <t>HXX: Film Is Broken</t>
        </is>
      </c>
      <c r="F6407" t="n">
        <v>22</v>
      </c>
      <c r="G6407" t="n">
        <v>26.2923333333333</v>
      </c>
    </row>
    <row r="6408">
      <c r="A6408" t="inlineStr">
        <is>
          <t>Daily_Minor_Stops_2026_09_18.xlsx</t>
        </is>
      </c>
      <c r="B6408" t="inlineStr">
        <is>
          <t>Samridhi Perk Line</t>
        </is>
      </c>
      <c r="C6408" s="80" t="n">
        <v>46109</v>
      </c>
      <c r="D6408" t="inlineStr">
        <is>
          <t>Perk-HCM-3</t>
        </is>
      </c>
      <c r="E6408" t="inlineStr">
        <is>
          <t>FBX: Overflow At Infeed</t>
        </is>
      </c>
      <c r="F6408" t="n">
        <v>73</v>
      </c>
      <c r="G6408" t="n">
        <v>40.99815</v>
      </c>
    </row>
    <row r="6409">
      <c r="A6409" t="inlineStr">
        <is>
          <t>Daily_Minor_Stops_2026_09_18.xlsx</t>
        </is>
      </c>
      <c r="B6409" t="inlineStr">
        <is>
          <t>Samridhi Perk Line</t>
        </is>
      </c>
      <c r="C6409" s="80" t="n">
        <v>46109</v>
      </c>
      <c r="D6409" t="inlineStr">
        <is>
          <t>Perk-HCM-4</t>
        </is>
      </c>
      <c r="E6409" t="inlineStr">
        <is>
          <t>FBX: Jam At Infeed</t>
        </is>
      </c>
      <c r="F6409" t="n">
        <v>30</v>
      </c>
      <c r="G6409" t="n">
        <v>14.49475</v>
      </c>
    </row>
    <row r="6410">
      <c r="A6410" t="inlineStr">
        <is>
          <t>Daily_Minor_Stops_2026_09_18.xlsx</t>
        </is>
      </c>
      <c r="B6410" t="inlineStr">
        <is>
          <t>Samridhi Perk Line</t>
        </is>
      </c>
      <c r="C6410" s="80" t="n">
        <v>46109</v>
      </c>
      <c r="D6410" t="inlineStr">
        <is>
          <t>Perk-HCM-4</t>
        </is>
      </c>
      <c r="E6410" t="inlineStr">
        <is>
          <t>Cover Machine Discharge Open</t>
        </is>
      </c>
      <c r="F6410" t="n">
        <v>16</v>
      </c>
      <c r="G6410" t="n">
        <v>4.13343333333333</v>
      </c>
    </row>
    <row r="6411">
      <c r="A6411" t="inlineStr">
        <is>
          <t>Daily_Minor_Stops_2026_09_18.xlsx</t>
        </is>
      </c>
      <c r="B6411" t="inlineStr">
        <is>
          <t>Samridhi Perk Line</t>
        </is>
      </c>
      <c r="C6411" s="80" t="n">
        <v>46109</v>
      </c>
      <c r="D6411" t="inlineStr">
        <is>
          <t>Perk-HLM-1</t>
        </is>
      </c>
      <c r="E6411" t="inlineStr">
        <is>
          <t>Paper Out Of Register</t>
        </is>
      </c>
      <c r="F6411" t="n">
        <v>38</v>
      </c>
      <c r="G6411" t="n">
        <v>57.1634166666667</v>
      </c>
    </row>
    <row r="6412">
      <c r="A6412" t="inlineStr">
        <is>
          <t>Daily_Minor_Stops_2026_09_18.xlsx</t>
        </is>
      </c>
      <c r="B6412" t="inlineStr">
        <is>
          <t>Samridhi Perk Line</t>
        </is>
      </c>
      <c r="C6412" s="80" t="n">
        <v>46109</v>
      </c>
      <c r="D6412" t="inlineStr">
        <is>
          <t>Perk-HLM-1</t>
        </is>
      </c>
      <c r="E6412" t="inlineStr">
        <is>
          <t>OverHeight Product Detected</t>
        </is>
      </c>
      <c r="F6412" t="n">
        <v>291</v>
      </c>
      <c r="G6412" t="n">
        <v>191.312633333333</v>
      </c>
    </row>
    <row r="6413">
      <c r="A6413" t="inlineStr">
        <is>
          <t>Daily_Minor_Stops_2026_09_18.xlsx</t>
        </is>
      </c>
      <c r="B6413" t="inlineStr">
        <is>
          <t>Samridhi Perk Line</t>
        </is>
      </c>
      <c r="C6413" s="80" t="n">
        <v>46109</v>
      </c>
      <c r="D6413" t="inlineStr">
        <is>
          <t>Perk-HLM-2</t>
        </is>
      </c>
      <c r="E6413" t="inlineStr">
        <is>
          <t>Product jam detected at flow wrapper infeed</t>
        </is>
      </c>
      <c r="F6413" t="n">
        <v>69</v>
      </c>
      <c r="G6413" t="n">
        <v>60.06945</v>
      </c>
    </row>
    <row r="6414">
      <c r="A6414" t="inlineStr">
        <is>
          <t>Daily_Minor_Stops_2026_09_18.xlsx</t>
        </is>
      </c>
      <c r="B6414" t="inlineStr">
        <is>
          <t>Samridhi Perk Line</t>
        </is>
      </c>
      <c r="C6414" s="80" t="n">
        <v>46109</v>
      </c>
      <c r="D6414" t="inlineStr">
        <is>
          <t>Perk-HLM-2</t>
        </is>
      </c>
      <c r="E6414" t="inlineStr">
        <is>
          <t>OverHeight Product Detected</t>
        </is>
      </c>
      <c r="F6414" t="n">
        <v>52</v>
      </c>
      <c r="G6414" t="n">
        <v>39.5784333333333</v>
      </c>
    </row>
    <row r="6415">
      <c r="A6415" t="inlineStr">
        <is>
          <t>Daily_Minor_Stops_2026_09_18.xlsx</t>
        </is>
      </c>
      <c r="B6415" t="inlineStr">
        <is>
          <t>Samridhi Perk Line</t>
        </is>
      </c>
      <c r="C6415" s="80" t="n">
        <v>46109</v>
      </c>
      <c r="D6415" t="inlineStr">
        <is>
          <t>Perk-TTLi-1</t>
        </is>
      </c>
      <c r="E6415" t="inlineStr">
        <is>
          <t>FOR/BP11: Hand Over Of Blank Failed</t>
        </is>
      </c>
      <c r="F6415" t="n">
        <v>18</v>
      </c>
      <c r="G6415" t="n">
        <v>34.9222</v>
      </c>
    </row>
    <row r="6416">
      <c r="A6416" t="inlineStr">
        <is>
          <t>Daily_Minor_Stops_2026_09_18.xlsx</t>
        </is>
      </c>
      <c r="B6416" t="inlineStr">
        <is>
          <t>Samridhi Perk Line</t>
        </is>
      </c>
      <c r="C6416" s="80" t="n">
        <v>46109</v>
      </c>
      <c r="D6416" t="inlineStr">
        <is>
          <t>Perk-TTLi-1</t>
        </is>
      </c>
      <c r="E6416" t="inlineStr">
        <is>
          <t>CLO/CT11: Axis1 Position Error</t>
        </is>
      </c>
      <c r="F6416" t="n">
        <v>9</v>
      </c>
      <c r="G6416" t="n">
        <v>7.55981666666667</v>
      </c>
    </row>
    <row r="6417">
      <c r="A6417" t="inlineStr">
        <is>
          <t>Daily_Minor_Stops_2026_09_18.xlsx</t>
        </is>
      </c>
      <c r="B6417" t="inlineStr">
        <is>
          <t>Samridhi Perk Line</t>
        </is>
      </c>
      <c r="C6417" s="80" t="n">
        <v>46109</v>
      </c>
      <c r="D6417" t="inlineStr">
        <is>
          <t>Perk-TTLi-2</t>
        </is>
      </c>
      <c r="E6417" t="inlineStr">
        <is>
          <t>FOR/FT11: Hand Over Failure Of Tray</t>
        </is>
      </c>
      <c r="F6417" t="n">
        <v>21</v>
      </c>
      <c r="G6417" t="n">
        <v>24.2343333333333</v>
      </c>
    </row>
    <row r="6418">
      <c r="A6418" t="inlineStr">
        <is>
          <t>Daily_Minor_Stops_2026_09_18.xlsx</t>
        </is>
      </c>
      <c r="B6418" t="inlineStr">
        <is>
          <t>Samridhi Perk Line</t>
        </is>
      </c>
      <c r="C6418" s="80" t="n">
        <v>46109</v>
      </c>
      <c r="D6418" t="inlineStr">
        <is>
          <t>Perk-TTLi-2</t>
        </is>
      </c>
      <c r="E6418" t="inlineStr">
        <is>
          <t>CLO/CT11: Axis1 Position Error</t>
        </is>
      </c>
      <c r="F6418" t="n">
        <v>47</v>
      </c>
      <c r="G6418" t="n">
        <v>235.538566666667</v>
      </c>
    </row>
    <row r="6419">
      <c r="A6419" t="inlineStr">
        <is>
          <t>Daily_Minor_Stops_2026_09_18.xlsx</t>
        </is>
      </c>
      <c r="B6419" t="inlineStr">
        <is>
          <t>Samridhi Perk Line</t>
        </is>
      </c>
      <c r="C6419" s="80" t="n">
        <v>46109</v>
      </c>
      <c r="D6419" t="inlineStr">
        <is>
          <t>Perk-TTLi-3</t>
        </is>
      </c>
      <c r="E6419" t="inlineStr">
        <is>
          <t>FOR/FT11: Hand Over Failure Of Tray</t>
        </is>
      </c>
      <c r="F6419" t="n">
        <v>9</v>
      </c>
      <c r="G6419" t="n">
        <v>118.425116666667</v>
      </c>
    </row>
    <row r="6420">
      <c r="A6420" t="inlineStr">
        <is>
          <t>Daily_Minor_Stops_2026_09_18.xlsx</t>
        </is>
      </c>
      <c r="B6420" t="inlineStr">
        <is>
          <t>Samridhi Perk Line</t>
        </is>
      </c>
      <c r="C6420" s="80" t="n">
        <v>46109</v>
      </c>
      <c r="D6420" t="inlineStr">
        <is>
          <t>Perk-TTLi-3</t>
        </is>
      </c>
      <c r="E6420" t="inlineStr">
        <is>
          <t>CLO/CT11: Axis1 Position Error</t>
        </is>
      </c>
      <c r="F6420" t="n">
        <v>12</v>
      </c>
      <c r="G6420" t="n">
        <v>60.4974666666667</v>
      </c>
    </row>
    <row r="6421">
      <c r="A6421" t="inlineStr">
        <is>
          <t>Daily_Minor_Stops_2026_09_18.xlsx</t>
        </is>
      </c>
      <c r="B6421" t="inlineStr">
        <is>
          <t>Samridhi Perk Line</t>
        </is>
      </c>
      <c r="C6421" s="80" t="n">
        <v>46109</v>
      </c>
      <c r="D6421" t="inlineStr">
        <is>
          <t>Perk-TTLi-4</t>
        </is>
      </c>
      <c r="E6421" t="inlineStr">
        <is>
          <t>LOD/FWV11: Position Trigger Sensor Fail</t>
        </is>
      </c>
      <c r="F6421" t="n">
        <v>3</v>
      </c>
      <c r="G6421" t="n">
        <v>0.62645</v>
      </c>
    </row>
    <row r="6422">
      <c r="A6422" t="inlineStr">
        <is>
          <t>Daily_Minor_Stops_2026_09_18.xlsx</t>
        </is>
      </c>
      <c r="B6422" t="inlineStr">
        <is>
          <t>Samridhi Perk Line</t>
        </is>
      </c>
      <c r="C6422" s="80" t="n">
        <v>46109</v>
      </c>
      <c r="D6422" t="inlineStr">
        <is>
          <t>Perk-TTLi-4</t>
        </is>
      </c>
      <c r="E6422" t="inlineStr">
        <is>
          <t>LOD/EM: Emergency Stop HMI 11</t>
        </is>
      </c>
      <c r="F6422" t="n">
        <v>2</v>
      </c>
      <c r="G6422" t="n">
        <v>1.78808333333333</v>
      </c>
    </row>
    <row r="6423">
      <c r="A6423" t="inlineStr">
        <is>
          <t>Daily_Minor_Stops_2026_09_18.xlsx</t>
        </is>
      </c>
      <c r="B6423" t="inlineStr">
        <is>
          <t>Samridhi Perk Line</t>
        </is>
      </c>
      <c r="C6423" s="80" t="n">
        <v>46110</v>
      </c>
      <c r="D6423" t="inlineStr">
        <is>
          <t>Perk-HCM-1</t>
        </is>
      </c>
      <c r="E6423" t="inlineStr">
        <is>
          <t>FBX: Jam At Infeed</t>
        </is>
      </c>
      <c r="F6423" t="n">
        <v>33</v>
      </c>
      <c r="G6423" t="n">
        <v>15.6425833333333</v>
      </c>
    </row>
    <row r="6424">
      <c r="A6424" t="inlineStr">
        <is>
          <t>Daily_Minor_Stops_2026_09_18.xlsx</t>
        </is>
      </c>
      <c r="B6424" t="inlineStr">
        <is>
          <t>Samridhi Perk Line</t>
        </is>
      </c>
      <c r="C6424" s="80" t="n">
        <v>46110</v>
      </c>
      <c r="D6424" t="inlineStr">
        <is>
          <t>Perk-HCM-1</t>
        </is>
      </c>
      <c r="E6424" t="inlineStr">
        <is>
          <t>Cover Folding Box Open</t>
        </is>
      </c>
      <c r="F6424" t="n">
        <v>15</v>
      </c>
      <c r="G6424" t="n">
        <v>10.96945</v>
      </c>
    </row>
    <row r="6425">
      <c r="A6425" t="inlineStr">
        <is>
          <t>Daily_Minor_Stops_2026_09_18.xlsx</t>
        </is>
      </c>
      <c r="B6425" t="inlineStr">
        <is>
          <t>Samridhi Perk Line</t>
        </is>
      </c>
      <c r="C6425" s="80" t="n">
        <v>46110</v>
      </c>
      <c r="D6425" t="inlineStr">
        <is>
          <t>Perk-HCM-2</t>
        </is>
      </c>
      <c r="E6425" t="inlineStr">
        <is>
          <t>FBX: Overflow At Infeed</t>
        </is>
      </c>
      <c r="F6425" t="n">
        <v>35</v>
      </c>
      <c r="G6425" t="n">
        <v>17.1553166666667</v>
      </c>
    </row>
    <row r="6426">
      <c r="A6426" t="inlineStr">
        <is>
          <t>Daily_Minor_Stops_2026_09_18.xlsx</t>
        </is>
      </c>
      <c r="B6426" t="inlineStr">
        <is>
          <t>Samridhi Perk Line</t>
        </is>
      </c>
      <c r="C6426" s="80" t="n">
        <v>46110</v>
      </c>
      <c r="D6426" t="inlineStr">
        <is>
          <t>Perk-HCM-2</t>
        </is>
      </c>
      <c r="E6426" t="inlineStr">
        <is>
          <t>FBX: Jam At Infeed</t>
        </is>
      </c>
      <c r="F6426" t="n">
        <v>92</v>
      </c>
      <c r="G6426" t="n">
        <v>50.8261833333333</v>
      </c>
    </row>
    <row r="6427">
      <c r="A6427" t="inlineStr">
        <is>
          <t>Daily_Minor_Stops_2026_09_18.xlsx</t>
        </is>
      </c>
      <c r="B6427" t="inlineStr">
        <is>
          <t>Samridhi Perk Line</t>
        </is>
      </c>
      <c r="C6427" s="80" t="n">
        <v>46110</v>
      </c>
      <c r="D6427" t="inlineStr">
        <is>
          <t>Perk-HCM-3</t>
        </is>
      </c>
      <c r="E6427" t="inlineStr">
        <is>
          <t>HXX: Film Is Broken</t>
        </is>
      </c>
      <c r="F6427" t="n">
        <v>14</v>
      </c>
      <c r="G6427" t="n">
        <v>9.406216666666671</v>
      </c>
    </row>
    <row r="6428">
      <c r="A6428" t="inlineStr">
        <is>
          <t>Daily_Minor_Stops_2026_09_18.xlsx</t>
        </is>
      </c>
      <c r="B6428" t="inlineStr">
        <is>
          <t>Samridhi Perk Line</t>
        </is>
      </c>
      <c r="C6428" s="80" t="n">
        <v>46110</v>
      </c>
      <c r="D6428" t="inlineStr">
        <is>
          <t>Perk-HCM-3</t>
        </is>
      </c>
      <c r="E6428" t="inlineStr">
        <is>
          <t>FBX: Overflow At Infeed</t>
        </is>
      </c>
      <c r="F6428" t="n">
        <v>62</v>
      </c>
      <c r="G6428" t="n">
        <v>35.45405</v>
      </c>
    </row>
    <row r="6429">
      <c r="A6429" t="inlineStr">
        <is>
          <t>Daily_Minor_Stops_2026_09_18.xlsx</t>
        </is>
      </c>
      <c r="B6429" t="inlineStr">
        <is>
          <t>Samridhi Perk Line</t>
        </is>
      </c>
      <c r="C6429" s="80" t="n">
        <v>46110</v>
      </c>
      <c r="D6429" t="inlineStr">
        <is>
          <t>Perk-HCM-4</t>
        </is>
      </c>
      <c r="E6429" t="inlineStr">
        <is>
          <t>HXX: Film Is Broken</t>
        </is>
      </c>
      <c r="F6429" t="n">
        <v>18</v>
      </c>
      <c r="G6429" t="n">
        <v>22.8294166666667</v>
      </c>
    </row>
    <row r="6430">
      <c r="A6430" t="inlineStr">
        <is>
          <t>Daily_Minor_Stops_2026_09_18.xlsx</t>
        </is>
      </c>
      <c r="B6430" t="inlineStr">
        <is>
          <t>Samridhi Perk Line</t>
        </is>
      </c>
      <c r="C6430" s="80" t="n">
        <v>46110</v>
      </c>
      <c r="D6430" t="inlineStr">
        <is>
          <t>Perk-HCM-4</t>
        </is>
      </c>
      <c r="E6430" t="inlineStr">
        <is>
          <t>FBX: Jam At Infeed</t>
        </is>
      </c>
      <c r="F6430" t="n">
        <v>24</v>
      </c>
      <c r="G6430" t="n">
        <v>7.81865</v>
      </c>
    </row>
    <row r="6431">
      <c r="A6431" t="inlineStr">
        <is>
          <t>Daily_Minor_Stops_2026_09_18.xlsx</t>
        </is>
      </c>
      <c r="B6431" t="inlineStr">
        <is>
          <t>Samridhi Perk Line</t>
        </is>
      </c>
      <c r="C6431" s="80" t="n">
        <v>46110</v>
      </c>
      <c r="D6431" t="inlineStr">
        <is>
          <t>Perk-HLM-1</t>
        </is>
      </c>
      <c r="E6431" t="inlineStr">
        <is>
          <t>Wrapper main guard open FW-01</t>
        </is>
      </c>
      <c r="F6431" t="n">
        <v>24</v>
      </c>
      <c r="G6431" t="n">
        <v>17.1961166666667</v>
      </c>
    </row>
    <row r="6432">
      <c r="A6432" t="inlineStr">
        <is>
          <t>Daily_Minor_Stops_2026_09_18.xlsx</t>
        </is>
      </c>
      <c r="B6432" t="inlineStr">
        <is>
          <t>Samridhi Perk Line</t>
        </is>
      </c>
      <c r="C6432" s="80" t="n">
        <v>46110</v>
      </c>
      <c r="D6432" t="inlineStr">
        <is>
          <t>Perk-HLM-1</t>
        </is>
      </c>
      <c r="E6432" t="inlineStr">
        <is>
          <t>OverHeight Product Detected</t>
        </is>
      </c>
      <c r="F6432" t="n">
        <v>290</v>
      </c>
      <c r="G6432" t="n">
        <v>245.585166666667</v>
      </c>
    </row>
    <row r="6433">
      <c r="A6433" t="inlineStr">
        <is>
          <t>Daily_Minor_Stops_2026_09_18.xlsx</t>
        </is>
      </c>
      <c r="B6433" t="inlineStr">
        <is>
          <t>Samridhi Perk Line</t>
        </is>
      </c>
      <c r="C6433" s="80" t="n">
        <v>46110</v>
      </c>
      <c r="D6433" t="inlineStr">
        <is>
          <t>Perk-HLM-2</t>
        </is>
      </c>
      <c r="E6433" t="inlineStr">
        <is>
          <t>Product jam detected at flow wrapper infeed</t>
        </is>
      </c>
      <c r="F6433" t="n">
        <v>55</v>
      </c>
      <c r="G6433" t="n">
        <v>23.2528333333333</v>
      </c>
    </row>
    <row r="6434">
      <c r="A6434" t="inlineStr">
        <is>
          <t>Daily_Minor_Stops_2026_09_18.xlsx</t>
        </is>
      </c>
      <c r="B6434" t="inlineStr">
        <is>
          <t>Samridhi Perk Line</t>
        </is>
      </c>
      <c r="C6434" s="80" t="n">
        <v>46110</v>
      </c>
      <c r="D6434" t="inlineStr">
        <is>
          <t>Perk-HLM-2</t>
        </is>
      </c>
      <c r="E6434" t="inlineStr">
        <is>
          <t>OverHeight Product Detected</t>
        </is>
      </c>
      <c r="F6434" t="n">
        <v>25</v>
      </c>
      <c r="G6434" t="n">
        <v>14.8808333333333</v>
      </c>
    </row>
    <row r="6435">
      <c r="A6435" t="inlineStr">
        <is>
          <t>Daily_Minor_Stops_2026_09_18.xlsx</t>
        </is>
      </c>
      <c r="B6435" t="inlineStr">
        <is>
          <t>Samridhi Perk Line</t>
        </is>
      </c>
      <c r="C6435" s="80" t="n">
        <v>46110</v>
      </c>
      <c r="D6435" t="inlineStr">
        <is>
          <t>Perk-TTLi-1</t>
        </is>
      </c>
      <c r="E6435" t="inlineStr">
        <is>
          <t>CLO/CT11: Axis1 Position Error</t>
        </is>
      </c>
      <c r="F6435" t="n">
        <v>10</v>
      </c>
      <c r="G6435" t="n">
        <v>13.7629833333333</v>
      </c>
    </row>
    <row r="6436">
      <c r="A6436" t="inlineStr">
        <is>
          <t>Daily_Minor_Stops_2026_09_18.xlsx</t>
        </is>
      </c>
      <c r="B6436" t="inlineStr">
        <is>
          <t>Samridhi Perk Line</t>
        </is>
      </c>
      <c r="C6436" s="80" t="n">
        <v>46110</v>
      </c>
      <c r="D6436" t="inlineStr">
        <is>
          <t>Perk-TTLi-1</t>
        </is>
      </c>
      <c r="E6436" t="inlineStr">
        <is>
          <t>CLO/CDC11: Pusher / Actuator Not ON Time</t>
        </is>
      </c>
      <c r="F6436" t="n">
        <v>8</v>
      </c>
      <c r="G6436" t="n">
        <v>12.9839</v>
      </c>
    </row>
    <row r="6437">
      <c r="A6437" t="inlineStr">
        <is>
          <t>Daily_Minor_Stops_2026_09_18.xlsx</t>
        </is>
      </c>
      <c r="B6437" t="inlineStr">
        <is>
          <t>Samridhi Perk Line</t>
        </is>
      </c>
      <c r="C6437" s="80" t="n">
        <v>46110</v>
      </c>
      <c r="D6437" t="inlineStr">
        <is>
          <t>Perk-TTLi-2</t>
        </is>
      </c>
      <c r="E6437" t="inlineStr">
        <is>
          <t>FOR/FT11: Hand Over Failure Of Tray</t>
        </is>
      </c>
      <c r="F6437" t="n">
        <v>3</v>
      </c>
      <c r="G6437" t="n">
        <v>2.2193</v>
      </c>
    </row>
    <row r="6438">
      <c r="A6438" t="inlineStr">
        <is>
          <t>Daily_Minor_Stops_2026_09_18.xlsx</t>
        </is>
      </c>
      <c r="B6438" t="inlineStr">
        <is>
          <t>Samridhi Perk Line</t>
        </is>
      </c>
      <c r="C6438" s="80" t="n">
        <v>46110</v>
      </c>
      <c r="D6438" t="inlineStr">
        <is>
          <t>Perk-TTLi-2</t>
        </is>
      </c>
      <c r="E6438" t="inlineStr">
        <is>
          <t>CLO/CT11: Axis1 Position Error</t>
        </is>
      </c>
      <c r="F6438" t="n">
        <v>3</v>
      </c>
      <c r="G6438" t="n">
        <v>5.09218333333333</v>
      </c>
    </row>
    <row r="6439">
      <c r="A6439" t="inlineStr">
        <is>
          <t>Daily_Minor_Stops_2026_09_18.xlsx</t>
        </is>
      </c>
      <c r="B6439" t="inlineStr">
        <is>
          <t>Samridhi Perk Line</t>
        </is>
      </c>
      <c r="C6439" s="80" t="n">
        <v>46110</v>
      </c>
      <c r="D6439" t="inlineStr">
        <is>
          <t>Perk-TTLi-3</t>
        </is>
      </c>
      <c r="E6439" t="inlineStr">
        <is>
          <t>FOR/FT11: Hand Over Failure Of Tray</t>
        </is>
      </c>
      <c r="F6439" t="n">
        <v>11</v>
      </c>
      <c r="G6439" t="n">
        <v>7.4687</v>
      </c>
    </row>
    <row r="6440">
      <c r="A6440" t="inlineStr">
        <is>
          <t>Daily_Minor_Stops_2026_09_18.xlsx</t>
        </is>
      </c>
      <c r="B6440" t="inlineStr">
        <is>
          <t>Samridhi Perk Line</t>
        </is>
      </c>
      <c r="C6440" s="80" t="n">
        <v>46110</v>
      </c>
      <c r="D6440" t="inlineStr">
        <is>
          <t>Perk-TTLi-3</t>
        </is>
      </c>
      <c r="E6440" t="inlineStr">
        <is>
          <t>CLO/CDC11: Pusher / Actuator Not ON Time</t>
        </is>
      </c>
      <c r="F6440" t="n">
        <v>12</v>
      </c>
      <c r="G6440" t="n">
        <v>25.3494666666667</v>
      </c>
    </row>
    <row r="6441">
      <c r="A6441" t="inlineStr">
        <is>
          <t>Daily_Minor_Stops_2026_09_18.xlsx</t>
        </is>
      </c>
      <c r="B6441" t="inlineStr">
        <is>
          <t>Samridhi Perk Line</t>
        </is>
      </c>
      <c r="C6441" s="80" t="n">
        <v>46110</v>
      </c>
      <c r="D6441" t="inlineStr">
        <is>
          <t>Perk-TTLi-4</t>
        </is>
      </c>
      <c r="E6441" t="inlineStr">
        <is>
          <t>LOD/FWV11: Rejects Consecutive</t>
        </is>
      </c>
      <c r="F6441" t="n">
        <v>5</v>
      </c>
      <c r="G6441" t="n">
        <v>3.9113</v>
      </c>
    </row>
    <row r="6442">
      <c r="A6442" t="inlineStr">
        <is>
          <t>Daily_Minor_Stops_2026_09_18.xlsx</t>
        </is>
      </c>
      <c r="B6442" t="inlineStr">
        <is>
          <t>Samridhi Perk Line</t>
        </is>
      </c>
      <c r="C6442" s="80" t="n">
        <v>46110</v>
      </c>
      <c r="D6442" t="inlineStr">
        <is>
          <t>Perk-TTLi-4</t>
        </is>
      </c>
      <c r="E6442" t="inlineStr">
        <is>
          <t>LOD/FWV11: Position Trigger Sensor Fail</t>
        </is>
      </c>
      <c r="F6442" t="n">
        <v>4</v>
      </c>
      <c r="G6442" t="n">
        <v>1.64346666666667</v>
      </c>
    </row>
    <row r="6443">
      <c r="A6443" t="inlineStr">
        <is>
          <t>Daily_Minor_Stops_2026_09_18.xlsx</t>
        </is>
      </c>
      <c r="B6443" t="inlineStr">
        <is>
          <t>Samridhi Perk Line</t>
        </is>
      </c>
      <c r="C6443" s="80" t="n">
        <v>46111</v>
      </c>
      <c r="D6443" t="inlineStr">
        <is>
          <t>Perk-HCM-1</t>
        </is>
      </c>
      <c r="E6443" t="inlineStr">
        <is>
          <t>HXX: Infeed Rejection Consecutive</t>
        </is>
      </c>
      <c r="F6443" t="n">
        <v>17</v>
      </c>
      <c r="G6443" t="n">
        <v>4.40813333333333</v>
      </c>
    </row>
    <row r="6444">
      <c r="A6444" t="inlineStr">
        <is>
          <t>Daily_Minor_Stops_2026_09_18.xlsx</t>
        </is>
      </c>
      <c r="B6444" t="inlineStr">
        <is>
          <t>Samridhi Perk Line</t>
        </is>
      </c>
      <c r="C6444" s="80" t="n">
        <v>46111</v>
      </c>
      <c r="D6444" t="inlineStr">
        <is>
          <t>Perk-HCM-1</t>
        </is>
      </c>
      <c r="E6444" t="inlineStr">
        <is>
          <t>FBX: Jam At Infeed</t>
        </is>
      </c>
      <c r="F6444" t="n">
        <v>42</v>
      </c>
      <c r="G6444" t="n">
        <v>73.83714999999999</v>
      </c>
    </row>
    <row r="6445">
      <c r="A6445" t="inlineStr">
        <is>
          <t>Daily_Minor_Stops_2026_09_18.xlsx</t>
        </is>
      </c>
      <c r="B6445" t="inlineStr">
        <is>
          <t>Samridhi Perk Line</t>
        </is>
      </c>
      <c r="C6445" s="80" t="n">
        <v>46111</v>
      </c>
      <c r="D6445" t="inlineStr">
        <is>
          <t>Perk-HCM-2</t>
        </is>
      </c>
      <c r="E6445" t="inlineStr">
        <is>
          <t>FBX: Overflow At Infeed</t>
        </is>
      </c>
      <c r="F6445" t="n">
        <v>17</v>
      </c>
      <c r="G6445" t="n">
        <v>7.42543333333333</v>
      </c>
    </row>
    <row r="6446">
      <c r="A6446" t="inlineStr">
        <is>
          <t>Daily_Minor_Stops_2026_09_18.xlsx</t>
        </is>
      </c>
      <c r="B6446" t="inlineStr">
        <is>
          <t>Samridhi Perk Line</t>
        </is>
      </c>
      <c r="C6446" s="80" t="n">
        <v>46111</v>
      </c>
      <c r="D6446" t="inlineStr">
        <is>
          <t>Perk-HCM-2</t>
        </is>
      </c>
      <c r="E6446" t="inlineStr">
        <is>
          <t>FBX: Jam At Infeed</t>
        </is>
      </c>
      <c r="F6446" t="n">
        <v>97</v>
      </c>
      <c r="G6446" t="n">
        <v>48.7933166666667</v>
      </c>
    </row>
    <row r="6447">
      <c r="A6447" t="inlineStr">
        <is>
          <t>Daily_Minor_Stops_2026_09_18.xlsx</t>
        </is>
      </c>
      <c r="B6447" t="inlineStr">
        <is>
          <t>Samridhi Perk Line</t>
        </is>
      </c>
      <c r="C6447" s="80" t="n">
        <v>46111</v>
      </c>
      <c r="D6447" t="inlineStr">
        <is>
          <t>Perk-HCM-3</t>
        </is>
      </c>
      <c r="E6447" t="inlineStr">
        <is>
          <t>FBX: Overflow At Infeed</t>
        </is>
      </c>
      <c r="F6447" t="n">
        <v>60</v>
      </c>
      <c r="G6447" t="n">
        <v>38.1272833333333</v>
      </c>
    </row>
    <row r="6448">
      <c r="A6448" t="inlineStr">
        <is>
          <t>Daily_Minor_Stops_2026_09_18.xlsx</t>
        </is>
      </c>
      <c r="B6448" t="inlineStr">
        <is>
          <t>Samridhi Perk Line</t>
        </is>
      </c>
      <c r="C6448" s="80" t="n">
        <v>46111</v>
      </c>
      <c r="D6448" t="inlineStr">
        <is>
          <t>Perk-HCM-3</t>
        </is>
      </c>
      <c r="E6448" t="inlineStr">
        <is>
          <t>FBX: Jam At Infeed</t>
        </is>
      </c>
      <c r="F6448" t="n">
        <v>18</v>
      </c>
      <c r="G6448" t="n">
        <v>7.16366666666667</v>
      </c>
    </row>
    <row r="6449">
      <c r="A6449" t="inlineStr">
        <is>
          <t>Daily_Minor_Stops_2026_09_18.xlsx</t>
        </is>
      </c>
      <c r="B6449" t="inlineStr">
        <is>
          <t>Samridhi Perk Line</t>
        </is>
      </c>
      <c r="C6449" s="80" t="n">
        <v>46111</v>
      </c>
      <c r="D6449" t="inlineStr">
        <is>
          <t>Perk-HCM-4</t>
        </is>
      </c>
      <c r="E6449" t="inlineStr">
        <is>
          <t>FBX: Overflow At Infeed</t>
        </is>
      </c>
      <c r="F6449" t="n">
        <v>15</v>
      </c>
      <c r="G6449" t="n">
        <v>6.77725</v>
      </c>
    </row>
    <row r="6450">
      <c r="A6450" t="inlineStr">
        <is>
          <t>Daily_Minor_Stops_2026_09_18.xlsx</t>
        </is>
      </c>
      <c r="B6450" t="inlineStr">
        <is>
          <t>Samridhi Perk Line</t>
        </is>
      </c>
      <c r="C6450" s="80" t="n">
        <v>46111</v>
      </c>
      <c r="D6450" t="inlineStr">
        <is>
          <t>Perk-HCM-4</t>
        </is>
      </c>
      <c r="E6450" t="inlineStr">
        <is>
          <t>FBX: Jam At Infeed</t>
        </is>
      </c>
      <c r="F6450" t="n">
        <v>30</v>
      </c>
      <c r="G6450" t="n">
        <v>17.04655</v>
      </c>
    </row>
    <row r="6451">
      <c r="A6451" t="inlineStr">
        <is>
          <t>Daily_Minor_Stops_2026_09_18.xlsx</t>
        </is>
      </c>
      <c r="B6451" t="inlineStr">
        <is>
          <t>Samridhi Perk Line</t>
        </is>
      </c>
      <c r="C6451" s="80" t="n">
        <v>46111</v>
      </c>
      <c r="D6451" t="inlineStr">
        <is>
          <t>Perk-HLM-1</t>
        </is>
      </c>
      <c r="E6451" t="inlineStr">
        <is>
          <t>Paper Out Of Register</t>
        </is>
      </c>
      <c r="F6451" t="n">
        <v>39</v>
      </c>
      <c r="G6451" t="n">
        <v>75.59415</v>
      </c>
    </row>
    <row r="6452">
      <c r="A6452" t="inlineStr">
        <is>
          <t>Daily_Minor_Stops_2026_09_18.xlsx</t>
        </is>
      </c>
      <c r="B6452" t="inlineStr">
        <is>
          <t>Samridhi Perk Line</t>
        </is>
      </c>
      <c r="C6452" s="80" t="n">
        <v>46111</v>
      </c>
      <c r="D6452" t="inlineStr">
        <is>
          <t>Perk-HLM-1</t>
        </is>
      </c>
      <c r="E6452" t="inlineStr">
        <is>
          <t>OverHeight Product Detected</t>
        </is>
      </c>
      <c r="F6452" t="n">
        <v>175</v>
      </c>
      <c r="G6452" t="n">
        <v>262.194116666667</v>
      </c>
    </row>
    <row r="6453">
      <c r="A6453" t="inlineStr">
        <is>
          <t>Daily_Minor_Stops_2026_09_18.xlsx</t>
        </is>
      </c>
      <c r="B6453" t="inlineStr">
        <is>
          <t>Samridhi Perk Line</t>
        </is>
      </c>
      <c r="C6453" s="80" t="n">
        <v>46111</v>
      </c>
      <c r="D6453" t="inlineStr">
        <is>
          <t>Perk-HLM-2</t>
        </is>
      </c>
      <c r="E6453" t="inlineStr">
        <is>
          <t>Product jam detected at flow wrapper infeed</t>
        </is>
      </c>
      <c r="F6453" t="n">
        <v>53</v>
      </c>
      <c r="G6453" t="n">
        <v>48.3692166666667</v>
      </c>
    </row>
    <row r="6454">
      <c r="A6454" t="inlineStr">
        <is>
          <t>Daily_Minor_Stops_2026_09_18.xlsx</t>
        </is>
      </c>
      <c r="B6454" t="inlineStr">
        <is>
          <t>Samridhi Perk Line</t>
        </is>
      </c>
      <c r="C6454" s="80" t="n">
        <v>46111</v>
      </c>
      <c r="D6454" t="inlineStr">
        <is>
          <t>Perk-HLM-2</t>
        </is>
      </c>
      <c r="E6454" t="inlineStr">
        <is>
          <t>OverHeight Product Detected</t>
        </is>
      </c>
      <c r="F6454" t="n">
        <v>26</v>
      </c>
      <c r="G6454" t="n">
        <v>15.7035666666667</v>
      </c>
    </row>
    <row r="6455">
      <c r="A6455" t="inlineStr">
        <is>
          <t>Daily_Minor_Stops_2026_09_18.xlsx</t>
        </is>
      </c>
      <c r="B6455" t="inlineStr">
        <is>
          <t>Samridhi Perk Line</t>
        </is>
      </c>
      <c r="C6455" s="80" t="n">
        <v>46111</v>
      </c>
      <c r="D6455" t="inlineStr">
        <is>
          <t>Perk-TTLi-1</t>
        </is>
      </c>
      <c r="E6455" t="inlineStr">
        <is>
          <t>FOR/FT11: Hand Over Failure Of Tray</t>
        </is>
      </c>
      <c r="F6455" t="n">
        <v>7</v>
      </c>
      <c r="G6455" t="n">
        <v>2.54993333333333</v>
      </c>
    </row>
    <row r="6456">
      <c r="A6456" t="inlineStr">
        <is>
          <t>Daily_Minor_Stops_2026_09_18.xlsx</t>
        </is>
      </c>
      <c r="B6456" t="inlineStr">
        <is>
          <t>Samridhi Perk Line</t>
        </is>
      </c>
      <c r="C6456" s="80" t="n">
        <v>46111</v>
      </c>
      <c r="D6456" t="inlineStr">
        <is>
          <t>Perk-TTLi-1</t>
        </is>
      </c>
      <c r="E6456" t="inlineStr">
        <is>
          <t>FOR/BP11: Hand Over Of Blank Failed</t>
        </is>
      </c>
      <c r="F6456" t="n">
        <v>32</v>
      </c>
      <c r="G6456" t="n">
        <v>20.9186166666667</v>
      </c>
    </row>
    <row r="6457">
      <c r="A6457" t="inlineStr">
        <is>
          <t>Daily_Minor_Stops_2026_09_18.xlsx</t>
        </is>
      </c>
      <c r="B6457" t="inlineStr">
        <is>
          <t>Samridhi Perk Line</t>
        </is>
      </c>
      <c r="C6457" s="80" t="n">
        <v>46111</v>
      </c>
      <c r="D6457" t="inlineStr">
        <is>
          <t>Perk-TTLi-2</t>
        </is>
      </c>
      <c r="E6457" t="inlineStr">
        <is>
          <t>LOD/TPL11: Wrong Gripper Installed</t>
        </is>
      </c>
      <c r="F6457" t="n">
        <v>2</v>
      </c>
      <c r="G6457" t="n">
        <v>0.277316666666667</v>
      </c>
    </row>
    <row r="6458">
      <c r="A6458" t="inlineStr">
        <is>
          <t>Daily_Minor_Stops_2026_09_18.xlsx</t>
        </is>
      </c>
      <c r="B6458" t="inlineStr">
        <is>
          <t>Samridhi Perk Line</t>
        </is>
      </c>
      <c r="C6458" s="80" t="n">
        <v>46111</v>
      </c>
      <c r="D6458" t="inlineStr">
        <is>
          <t>Perk-TTLi-2</t>
        </is>
      </c>
      <c r="E6458" t="inlineStr">
        <is>
          <t>LOD/SAF: Safety Circuit Not Ready</t>
        </is>
      </c>
      <c r="F6458" t="n">
        <v>2</v>
      </c>
      <c r="G6458" t="n">
        <v>0.248866666666667</v>
      </c>
    </row>
    <row r="6459">
      <c r="A6459" t="inlineStr">
        <is>
          <t>Daily_Minor_Stops_2026_09_18.xlsx</t>
        </is>
      </c>
      <c r="B6459" t="inlineStr">
        <is>
          <t>Samridhi Perk Line</t>
        </is>
      </c>
      <c r="C6459" s="80" t="n">
        <v>46111</v>
      </c>
      <c r="D6459" t="inlineStr">
        <is>
          <t>Perk-TTLi-3</t>
        </is>
      </c>
      <c r="E6459" t="inlineStr">
        <is>
          <t>FOR/FT11: Hand Over Failure Of Tray</t>
        </is>
      </c>
      <c r="F6459" t="n">
        <v>20</v>
      </c>
      <c r="G6459" t="n">
        <v>26.7411833333333</v>
      </c>
    </row>
    <row r="6460">
      <c r="A6460" t="inlineStr">
        <is>
          <t>Daily_Minor_Stops_2026_09_18.xlsx</t>
        </is>
      </c>
      <c r="B6460" t="inlineStr">
        <is>
          <t>Samridhi Perk Line</t>
        </is>
      </c>
      <c r="C6460" s="80" t="n">
        <v>46111</v>
      </c>
      <c r="D6460" t="inlineStr">
        <is>
          <t>Perk-TTLi-3</t>
        </is>
      </c>
      <c r="E6460" t="inlineStr">
        <is>
          <t>CLO/CT11: Axis1 Position Error</t>
        </is>
      </c>
      <c r="F6460" t="n">
        <v>26</v>
      </c>
      <c r="G6460" t="n">
        <v>86.5547333333333</v>
      </c>
    </row>
    <row r="6461">
      <c r="A6461" t="inlineStr">
        <is>
          <t>Daily_Minor_Stops_2026_09_18.xlsx</t>
        </is>
      </c>
      <c r="B6461" t="inlineStr">
        <is>
          <t>Samridhi Perk Line</t>
        </is>
      </c>
      <c r="C6461" s="80" t="n">
        <v>46111</v>
      </c>
      <c r="D6461" t="inlineStr">
        <is>
          <t>Perk-TTLi-4</t>
        </is>
      </c>
      <c r="E6461" t="inlineStr">
        <is>
          <t>LOD/FWV11: Rejects Consecutive</t>
        </is>
      </c>
      <c r="F6461" t="n">
        <v>3</v>
      </c>
      <c r="G6461" t="n">
        <v>4.02981666666667</v>
      </c>
    </row>
    <row r="6462">
      <c r="A6462" t="inlineStr">
        <is>
          <t>Daily_Minor_Stops_2026_09_18.xlsx</t>
        </is>
      </c>
      <c r="B6462" t="inlineStr">
        <is>
          <t>Samridhi Perk Line</t>
        </is>
      </c>
      <c r="C6462" s="80" t="n">
        <v>46111</v>
      </c>
      <c r="D6462" t="inlineStr">
        <is>
          <t>Perk-TTLi-4</t>
        </is>
      </c>
      <c r="E6462" t="inlineStr">
        <is>
          <t>LOD/FWV11: Position Trigger Sensor Fail</t>
        </is>
      </c>
      <c r="F6462" t="n">
        <v>3</v>
      </c>
      <c r="G6462" t="n">
        <v>1.34201666666667</v>
      </c>
    </row>
    <row r="6463">
      <c r="A6463" t="inlineStr">
        <is>
          <t>Daily_Minor_Stops_2026_09_18.xlsx</t>
        </is>
      </c>
      <c r="B6463" t="inlineStr">
        <is>
          <t>Samridhi Perk Line</t>
        </is>
      </c>
      <c r="C6463" s="80" t="n">
        <v>46112</v>
      </c>
      <c r="D6463" t="inlineStr">
        <is>
          <t>Perk-HCM-1</t>
        </is>
      </c>
      <c r="E6463" t="inlineStr">
        <is>
          <t>HXX: Film Is Broken</t>
        </is>
      </c>
      <c r="F6463" t="n">
        <v>22</v>
      </c>
      <c r="G6463" t="n">
        <v>22.2455666666667</v>
      </c>
    </row>
    <row r="6464">
      <c r="A6464" t="inlineStr">
        <is>
          <t>Daily_Minor_Stops_2026_09_18.xlsx</t>
        </is>
      </c>
      <c r="B6464" t="inlineStr">
        <is>
          <t>Samridhi Perk Line</t>
        </is>
      </c>
      <c r="C6464" s="80" t="n">
        <v>46112</v>
      </c>
      <c r="D6464" t="inlineStr">
        <is>
          <t>Perk-HCM-1</t>
        </is>
      </c>
      <c r="E6464" t="inlineStr">
        <is>
          <t>HXX: Data Printer Not Ready</t>
        </is>
      </c>
      <c r="F6464" t="n">
        <v>27</v>
      </c>
      <c r="G6464" t="n">
        <v>28.8372333333333</v>
      </c>
    </row>
    <row r="6465">
      <c r="A6465" t="inlineStr">
        <is>
          <t>Daily_Minor_Stops_2026_09_18.xlsx</t>
        </is>
      </c>
      <c r="B6465" t="inlineStr">
        <is>
          <t>Samridhi Perk Line</t>
        </is>
      </c>
      <c r="C6465" s="80" t="n">
        <v>46112</v>
      </c>
      <c r="D6465" t="inlineStr">
        <is>
          <t>Perk-HCM-2</t>
        </is>
      </c>
      <c r="E6465" t="inlineStr">
        <is>
          <t>FBX: Overflow At Infeed</t>
        </is>
      </c>
      <c r="F6465" t="n">
        <v>26</v>
      </c>
      <c r="G6465" t="n">
        <v>34.6325833333333</v>
      </c>
    </row>
    <row r="6466">
      <c r="A6466" t="inlineStr">
        <is>
          <t>Daily_Minor_Stops_2026_09_18.xlsx</t>
        </is>
      </c>
      <c r="B6466" t="inlineStr">
        <is>
          <t>Samridhi Perk Line</t>
        </is>
      </c>
      <c r="C6466" s="80" t="n">
        <v>46112</v>
      </c>
      <c r="D6466" t="inlineStr">
        <is>
          <t>Perk-HCM-2</t>
        </is>
      </c>
      <c r="E6466" t="inlineStr">
        <is>
          <t>FBX: Jam At Infeed</t>
        </is>
      </c>
      <c r="F6466" t="n">
        <v>53</v>
      </c>
      <c r="G6466" t="n">
        <v>37.3274166666667</v>
      </c>
    </row>
    <row r="6467">
      <c r="A6467" t="inlineStr">
        <is>
          <t>Daily_Minor_Stops_2026_09_18.xlsx</t>
        </is>
      </c>
      <c r="B6467" t="inlineStr">
        <is>
          <t>Samridhi Perk Line</t>
        </is>
      </c>
      <c r="C6467" s="80" t="n">
        <v>46112</v>
      </c>
      <c r="D6467" t="inlineStr">
        <is>
          <t>Perk-HCM-3</t>
        </is>
      </c>
      <c r="E6467" t="inlineStr">
        <is>
          <t>HXX: Film Is Broken</t>
        </is>
      </c>
      <c r="F6467" t="n">
        <v>13</v>
      </c>
      <c r="G6467" t="n">
        <v>11.9714833333333</v>
      </c>
    </row>
    <row r="6468">
      <c r="A6468" t="inlineStr">
        <is>
          <t>Daily_Minor_Stops_2026_09_18.xlsx</t>
        </is>
      </c>
      <c r="B6468" t="inlineStr">
        <is>
          <t>Samridhi Perk Line</t>
        </is>
      </c>
      <c r="C6468" s="80" t="n">
        <v>46112</v>
      </c>
      <c r="D6468" t="inlineStr">
        <is>
          <t>Perk-HCM-3</t>
        </is>
      </c>
      <c r="E6468" t="inlineStr">
        <is>
          <t>FBX: Overflow At Infeed</t>
        </is>
      </c>
      <c r="F6468" t="n">
        <v>79</v>
      </c>
      <c r="G6468" t="n">
        <v>39.7440833333333</v>
      </c>
    </row>
    <row r="6469">
      <c r="A6469" t="inlineStr">
        <is>
          <t>Daily_Minor_Stops_2026_09_18.xlsx</t>
        </is>
      </c>
      <c r="B6469" t="inlineStr">
        <is>
          <t>Samridhi Perk Line</t>
        </is>
      </c>
      <c r="C6469" s="80" t="n">
        <v>46112</v>
      </c>
      <c r="D6469" t="inlineStr">
        <is>
          <t>Perk-HCM-4</t>
        </is>
      </c>
      <c r="E6469" t="inlineStr">
        <is>
          <t>HXX: Film Is Broken</t>
        </is>
      </c>
      <c r="F6469" t="n">
        <v>24</v>
      </c>
      <c r="G6469" t="n">
        <v>20.0739</v>
      </c>
    </row>
    <row r="6470">
      <c r="A6470" t="inlineStr">
        <is>
          <t>Daily_Minor_Stops_2026_09_18.xlsx</t>
        </is>
      </c>
      <c r="B6470" t="inlineStr">
        <is>
          <t>Samridhi Perk Line</t>
        </is>
      </c>
      <c r="C6470" s="80" t="n">
        <v>46112</v>
      </c>
      <c r="D6470" t="inlineStr">
        <is>
          <t>Perk-HCM-4</t>
        </is>
      </c>
      <c r="E6470" t="inlineStr">
        <is>
          <t>FBX: Overflow At Infeed</t>
        </is>
      </c>
      <c r="F6470" t="n">
        <v>29</v>
      </c>
      <c r="G6470" t="n">
        <v>13.40485</v>
      </c>
    </row>
    <row r="6471">
      <c r="A6471" t="inlineStr">
        <is>
          <t>Daily_Minor_Stops_2026_09_18.xlsx</t>
        </is>
      </c>
      <c r="B6471" t="inlineStr">
        <is>
          <t>Samridhi Perk Line</t>
        </is>
      </c>
      <c r="C6471" s="80" t="n">
        <v>46112</v>
      </c>
      <c r="D6471" t="inlineStr">
        <is>
          <t>Perk-HLM-1</t>
        </is>
      </c>
      <c r="E6471" t="inlineStr">
        <is>
          <t>Wrapper main guard open FW-01</t>
        </is>
      </c>
      <c r="F6471" t="n">
        <v>30</v>
      </c>
      <c r="G6471" t="n">
        <v>17.7830666666667</v>
      </c>
    </row>
    <row r="6472">
      <c r="A6472" t="inlineStr">
        <is>
          <t>Daily_Minor_Stops_2026_09_18.xlsx</t>
        </is>
      </c>
      <c r="B6472" t="inlineStr">
        <is>
          <t>Samridhi Perk Line</t>
        </is>
      </c>
      <c r="C6472" s="80" t="n">
        <v>46112</v>
      </c>
      <c r="D6472" t="inlineStr">
        <is>
          <t>Perk-HLM-1</t>
        </is>
      </c>
      <c r="E6472" t="inlineStr">
        <is>
          <t>OverHeight Product Detected</t>
        </is>
      </c>
      <c r="F6472" t="n">
        <v>243</v>
      </c>
      <c r="G6472" t="n">
        <v>174.061916666667</v>
      </c>
    </row>
    <row r="6473">
      <c r="A6473" t="inlineStr">
        <is>
          <t>Daily_Minor_Stops_2026_09_18.xlsx</t>
        </is>
      </c>
      <c r="B6473" t="inlineStr">
        <is>
          <t>Samridhi Perk Line</t>
        </is>
      </c>
      <c r="C6473" s="80" t="n">
        <v>46112</v>
      </c>
      <c r="D6473" t="inlineStr">
        <is>
          <t>Perk-HLM-2</t>
        </is>
      </c>
      <c r="E6473" t="inlineStr">
        <is>
          <t>Product jam detected at flow wrapper infeed</t>
        </is>
      </c>
      <c r="F6473" t="n">
        <v>28</v>
      </c>
      <c r="G6473" t="n">
        <v>23.8398666666667</v>
      </c>
    </row>
    <row r="6474">
      <c r="A6474" t="inlineStr">
        <is>
          <t>Daily_Minor_Stops_2026_09_18.xlsx</t>
        </is>
      </c>
      <c r="B6474" t="inlineStr">
        <is>
          <t>Samridhi Perk Line</t>
        </is>
      </c>
      <c r="C6474" s="80" t="n">
        <v>46112</v>
      </c>
      <c r="D6474" t="inlineStr">
        <is>
          <t>Perk-HLM-2</t>
        </is>
      </c>
      <c r="E6474" t="inlineStr">
        <is>
          <t>OverHeight Product Detected</t>
        </is>
      </c>
      <c r="F6474" t="n">
        <v>38</v>
      </c>
      <c r="G6474" t="n">
        <v>29.6259</v>
      </c>
    </row>
    <row r="6475">
      <c r="A6475" t="inlineStr">
        <is>
          <t>Daily_Minor_Stops_2026_09_18.xlsx</t>
        </is>
      </c>
      <c r="B6475" t="inlineStr">
        <is>
          <t>Samridhi Perk Line</t>
        </is>
      </c>
      <c r="C6475" s="80" t="n">
        <v>46112</v>
      </c>
      <c r="D6475" t="inlineStr">
        <is>
          <t>Perk-TTLi-1</t>
        </is>
      </c>
      <c r="E6475" t="inlineStr">
        <is>
          <t>FOR/FT11: Hand Over Failure Of Tray</t>
        </is>
      </c>
      <c r="F6475" t="n">
        <v>12</v>
      </c>
      <c r="G6475" t="n">
        <v>9.98073333333333</v>
      </c>
    </row>
    <row r="6476">
      <c r="A6476" t="inlineStr">
        <is>
          <t>Daily_Minor_Stops_2026_09_18.xlsx</t>
        </is>
      </c>
      <c r="B6476" t="inlineStr">
        <is>
          <t>Samridhi Perk Line</t>
        </is>
      </c>
      <c r="C6476" s="80" t="n">
        <v>46112</v>
      </c>
      <c r="D6476" t="inlineStr">
        <is>
          <t>Perk-TTLi-1</t>
        </is>
      </c>
      <c r="E6476" t="inlineStr">
        <is>
          <t>CLO/CT11: Axis1 Position Error</t>
        </is>
      </c>
      <c r="F6476" t="n">
        <v>23</v>
      </c>
      <c r="G6476" t="n">
        <v>33.1386333333333</v>
      </c>
    </row>
    <row r="6477">
      <c r="A6477" t="inlineStr">
        <is>
          <t>Daily_Minor_Stops_2026_09_18.xlsx</t>
        </is>
      </c>
      <c r="B6477" t="inlineStr">
        <is>
          <t>Samridhi Perk Line</t>
        </is>
      </c>
      <c r="C6477" s="80" t="n">
        <v>46112</v>
      </c>
      <c r="D6477" t="inlineStr">
        <is>
          <t>Perk-TTLi-2</t>
        </is>
      </c>
      <c r="E6477" t="inlineStr">
        <is>
          <t>LOD/SAF: Safety Circuit Not Ready</t>
        </is>
      </c>
      <c r="F6477" t="n">
        <v>2</v>
      </c>
      <c r="G6477" t="n">
        <v>0.398433333333333</v>
      </c>
    </row>
    <row r="6478">
      <c r="A6478" t="inlineStr">
        <is>
          <t>Daily_Minor_Stops_2026_09_18.xlsx</t>
        </is>
      </c>
      <c r="B6478" t="inlineStr">
        <is>
          <t>Samridhi Perk Line</t>
        </is>
      </c>
      <c r="C6478" s="80" t="n">
        <v>46112</v>
      </c>
      <c r="D6478" t="inlineStr">
        <is>
          <t>Perk-TTLi-2</t>
        </is>
      </c>
      <c r="E6478" t="inlineStr">
        <is>
          <t>LOD/PGR11: Train Reached Estop Distance</t>
        </is>
      </c>
      <c r="F6478" t="n">
        <v>2</v>
      </c>
      <c r="G6478" t="n">
        <v>0.4152</v>
      </c>
    </row>
    <row r="6479">
      <c r="A6479" t="inlineStr">
        <is>
          <t>Daily_Minor_Stops_2026_09_18.xlsx</t>
        </is>
      </c>
      <c r="B6479" t="inlineStr">
        <is>
          <t>Samridhi Perk Line</t>
        </is>
      </c>
      <c r="C6479" s="80" t="n">
        <v>46112</v>
      </c>
      <c r="D6479" t="inlineStr">
        <is>
          <t>Perk-TTLi-3</t>
        </is>
      </c>
      <c r="E6479" t="inlineStr">
        <is>
          <t>FOR/FT11: Hand Over Failure Of Tray</t>
        </is>
      </c>
      <c r="F6479" t="n">
        <v>63</v>
      </c>
      <c r="G6479" t="n">
        <v>181.602916666667</v>
      </c>
    </row>
    <row r="6480">
      <c r="A6480" t="inlineStr">
        <is>
          <t>Daily_Minor_Stops_2026_09_18.xlsx</t>
        </is>
      </c>
      <c r="B6480" t="inlineStr">
        <is>
          <t>Samridhi Perk Line</t>
        </is>
      </c>
      <c r="C6480" s="80" t="n">
        <v>46112</v>
      </c>
      <c r="D6480" t="inlineStr">
        <is>
          <t>Perk-TTLi-3</t>
        </is>
      </c>
      <c r="E6480" t="inlineStr">
        <is>
          <t>CLO/CT11: Axis1 Position Error</t>
        </is>
      </c>
      <c r="F6480" t="n">
        <v>25</v>
      </c>
      <c r="G6480" t="n">
        <v>103.710933333333</v>
      </c>
    </row>
    <row r="6481">
      <c r="A6481" t="inlineStr">
        <is>
          <t>Daily_Minor_Stops_2026_09_18.xlsx</t>
        </is>
      </c>
      <c r="B6481" t="inlineStr">
        <is>
          <t>Samridhi Perk Line</t>
        </is>
      </c>
      <c r="C6481" s="80" t="n">
        <v>46112</v>
      </c>
      <c r="D6481" t="inlineStr">
        <is>
          <t>Perk-TTLi-4</t>
        </is>
      </c>
      <c r="E6481" t="inlineStr">
        <is>
          <t>LOD/FWV11: Rejects Consecutive</t>
        </is>
      </c>
      <c r="F6481" t="n">
        <v>2</v>
      </c>
      <c r="G6481" t="n">
        <v>1.1513</v>
      </c>
    </row>
    <row r="6482">
      <c r="A6482" t="inlineStr">
        <is>
          <t>Daily_Minor_Stops_2026_09_18.xlsx</t>
        </is>
      </c>
      <c r="B6482" t="inlineStr">
        <is>
          <t>Samridhi Perk Line</t>
        </is>
      </c>
      <c r="C6482" s="80" t="n">
        <v>46112</v>
      </c>
      <c r="D6482" t="inlineStr">
        <is>
          <t>Perk-TTLi-4</t>
        </is>
      </c>
      <c r="E6482" t="inlineStr">
        <is>
          <t>LOD/DH: State Decel Not Leave In Time</t>
        </is>
      </c>
      <c r="F6482" t="n">
        <v>3</v>
      </c>
      <c r="G6482" t="n">
        <v>3.19215</v>
      </c>
    </row>
    <row r="6483">
      <c r="A6483" t="inlineStr">
        <is>
          <t>Daily_Minor_Stops_2026_09_18.xlsx</t>
        </is>
      </c>
      <c r="B6483" t="inlineStr">
        <is>
          <t>Samridhi Perk Line</t>
        </is>
      </c>
      <c r="C6483" s="80" t="n">
        <v>46113</v>
      </c>
      <c r="D6483" t="inlineStr">
        <is>
          <t>Perk-HCM-1</t>
        </is>
      </c>
      <c r="E6483" t="inlineStr">
        <is>
          <t>HXX: Data Printer Not Ready</t>
        </is>
      </c>
      <c r="F6483" t="n">
        <v>24</v>
      </c>
      <c r="G6483" t="n">
        <v>14.7742833333333</v>
      </c>
    </row>
    <row r="6484">
      <c r="A6484" t="inlineStr">
        <is>
          <t>Daily_Minor_Stops_2026_09_18.xlsx</t>
        </is>
      </c>
      <c r="B6484" t="inlineStr">
        <is>
          <t>Samridhi Perk Line</t>
        </is>
      </c>
      <c r="C6484" s="80" t="n">
        <v>46113</v>
      </c>
      <c r="D6484" t="inlineStr">
        <is>
          <t>Perk-HCM-1</t>
        </is>
      </c>
      <c r="E6484" t="inlineStr">
        <is>
          <t>FBX: Jam At Infeed</t>
        </is>
      </c>
      <c r="F6484" t="n">
        <v>22</v>
      </c>
      <c r="G6484" t="n">
        <v>12.7788333333333</v>
      </c>
    </row>
    <row r="6485">
      <c r="A6485" t="inlineStr">
        <is>
          <t>Daily_Minor_Stops_2026_09_18.xlsx</t>
        </is>
      </c>
      <c r="B6485" t="inlineStr">
        <is>
          <t>Samridhi Perk Line</t>
        </is>
      </c>
      <c r="C6485" s="80" t="n">
        <v>46113</v>
      </c>
      <c r="D6485" t="inlineStr">
        <is>
          <t>Perk-HCM-2</t>
        </is>
      </c>
      <c r="E6485" t="inlineStr">
        <is>
          <t>HXX: Film Is Broken</t>
        </is>
      </c>
      <c r="F6485" t="n">
        <v>14</v>
      </c>
      <c r="G6485" t="n">
        <v>19.0249666666667</v>
      </c>
    </row>
    <row r="6486">
      <c r="A6486" t="inlineStr">
        <is>
          <t>Daily_Minor_Stops_2026_09_18.xlsx</t>
        </is>
      </c>
      <c r="B6486" t="inlineStr">
        <is>
          <t>Samridhi Perk Line</t>
        </is>
      </c>
      <c r="C6486" s="80" t="n">
        <v>46113</v>
      </c>
      <c r="D6486" t="inlineStr">
        <is>
          <t>Perk-HCM-2</t>
        </is>
      </c>
      <c r="E6486" t="inlineStr">
        <is>
          <t>FBX: Jam At Infeed</t>
        </is>
      </c>
      <c r="F6486" t="n">
        <v>53</v>
      </c>
      <c r="G6486" t="n">
        <v>31.1952833333333</v>
      </c>
    </row>
    <row r="6487">
      <c r="A6487" t="inlineStr">
        <is>
          <t>Daily_Minor_Stops_2026_09_18.xlsx</t>
        </is>
      </c>
      <c r="B6487" t="inlineStr">
        <is>
          <t>Samridhi Perk Line</t>
        </is>
      </c>
      <c r="C6487" s="80" t="n">
        <v>46113</v>
      </c>
      <c r="D6487" t="inlineStr">
        <is>
          <t>Perk-HCM-3</t>
        </is>
      </c>
      <c r="E6487" t="inlineStr">
        <is>
          <t>HXX: Film Is Broken</t>
        </is>
      </c>
      <c r="F6487" t="n">
        <v>19</v>
      </c>
      <c r="G6487" t="n">
        <v>23.1703333333333</v>
      </c>
    </row>
    <row r="6488">
      <c r="A6488" t="inlineStr">
        <is>
          <t>Daily_Minor_Stops_2026_09_18.xlsx</t>
        </is>
      </c>
      <c r="B6488" t="inlineStr">
        <is>
          <t>Samridhi Perk Line</t>
        </is>
      </c>
      <c r="C6488" s="80" t="n">
        <v>46113</v>
      </c>
      <c r="D6488" t="inlineStr">
        <is>
          <t>Perk-HCM-3</t>
        </is>
      </c>
      <c r="E6488" t="inlineStr">
        <is>
          <t>FBX: Overflow At Infeed</t>
        </is>
      </c>
      <c r="F6488" t="n">
        <v>22</v>
      </c>
      <c r="G6488" t="n">
        <v>14.0989833333333</v>
      </c>
    </row>
    <row r="6489">
      <c r="A6489" t="inlineStr">
        <is>
          <t>Daily_Minor_Stops_2026_09_18.xlsx</t>
        </is>
      </c>
      <c r="B6489" t="inlineStr">
        <is>
          <t>Samridhi Perk Line</t>
        </is>
      </c>
      <c r="C6489" s="80" t="n">
        <v>46113</v>
      </c>
      <c r="D6489" t="inlineStr">
        <is>
          <t>Perk-HCM-4</t>
        </is>
      </c>
      <c r="E6489" t="inlineStr">
        <is>
          <t>HXX: Film Is Broken</t>
        </is>
      </c>
      <c r="F6489" t="n">
        <v>19</v>
      </c>
      <c r="G6489" t="n">
        <v>18.34225</v>
      </c>
    </row>
    <row r="6490">
      <c r="A6490" t="inlineStr">
        <is>
          <t>Daily_Minor_Stops_2026_09_18.xlsx</t>
        </is>
      </c>
      <c r="B6490" t="inlineStr">
        <is>
          <t>Samridhi Perk Line</t>
        </is>
      </c>
      <c r="C6490" s="80" t="n">
        <v>46113</v>
      </c>
      <c r="D6490" t="inlineStr">
        <is>
          <t>Perk-HCM-4</t>
        </is>
      </c>
      <c r="E6490" t="inlineStr">
        <is>
          <t>FBX: Jam At Infeed</t>
        </is>
      </c>
      <c r="F6490" t="n">
        <v>30</v>
      </c>
      <c r="G6490" t="n">
        <v>14.0728333333333</v>
      </c>
    </row>
    <row r="6491">
      <c r="A6491" t="inlineStr">
        <is>
          <t>Daily_Minor_Stops_2026_09_18.xlsx</t>
        </is>
      </c>
      <c r="B6491" t="inlineStr">
        <is>
          <t>Samridhi Perk Line</t>
        </is>
      </c>
      <c r="C6491" s="80" t="n">
        <v>46113</v>
      </c>
      <c r="D6491" t="inlineStr">
        <is>
          <t>Perk-HLM-1</t>
        </is>
      </c>
      <c r="E6491" t="inlineStr">
        <is>
          <t>Paper Out Of Register</t>
        </is>
      </c>
      <c r="F6491" t="n">
        <v>17</v>
      </c>
      <c r="G6491" t="n">
        <v>157.06835</v>
      </c>
    </row>
    <row r="6492">
      <c r="A6492" t="inlineStr">
        <is>
          <t>Daily_Minor_Stops_2026_09_18.xlsx</t>
        </is>
      </c>
      <c r="B6492" t="inlineStr">
        <is>
          <t>Samridhi Perk Line</t>
        </is>
      </c>
      <c r="C6492" s="80" t="n">
        <v>46113</v>
      </c>
      <c r="D6492" t="inlineStr">
        <is>
          <t>Perk-HLM-1</t>
        </is>
      </c>
      <c r="E6492" t="inlineStr">
        <is>
          <t>OverHeight Product Detected</t>
        </is>
      </c>
      <c r="F6492" t="n">
        <v>138</v>
      </c>
      <c r="G6492" t="n">
        <v>101.535183333333</v>
      </c>
    </row>
    <row r="6493">
      <c r="A6493" t="inlineStr">
        <is>
          <t>Daily_Minor_Stops_2026_09_18.xlsx</t>
        </is>
      </c>
      <c r="B6493" t="inlineStr">
        <is>
          <t>Samridhi Perk Line</t>
        </is>
      </c>
      <c r="C6493" s="80" t="n">
        <v>46113</v>
      </c>
      <c r="D6493" t="inlineStr">
        <is>
          <t>Perk-HLM-2</t>
        </is>
      </c>
      <c r="E6493" t="inlineStr">
        <is>
          <t>Wrapper Discharge Reject Sensor Blocked Alarm</t>
        </is>
      </c>
      <c r="F6493" t="n">
        <v>28</v>
      </c>
      <c r="G6493" t="n">
        <v>20.9979166666667</v>
      </c>
    </row>
    <row r="6494">
      <c r="A6494" t="inlineStr">
        <is>
          <t>Daily_Minor_Stops_2026_09_18.xlsx</t>
        </is>
      </c>
      <c r="B6494" t="inlineStr">
        <is>
          <t>Samridhi Perk Line</t>
        </is>
      </c>
      <c r="C6494" s="80" t="n">
        <v>46113</v>
      </c>
      <c r="D6494" t="inlineStr">
        <is>
          <t>Perk-HLM-2</t>
        </is>
      </c>
      <c r="E6494" t="inlineStr">
        <is>
          <t>Product jam detected at flow wrapper infeed</t>
        </is>
      </c>
      <c r="F6494" t="n">
        <v>77</v>
      </c>
      <c r="G6494" t="n">
        <v>40.7401333333333</v>
      </c>
    </row>
    <row r="6495">
      <c r="A6495" t="inlineStr">
        <is>
          <t>Daily_Minor_Stops_2026_09_18.xlsx</t>
        </is>
      </c>
      <c r="B6495" t="inlineStr">
        <is>
          <t>Samridhi Perk Line</t>
        </is>
      </c>
      <c r="C6495" s="80" t="n">
        <v>46113</v>
      </c>
      <c r="D6495" t="inlineStr">
        <is>
          <t>Perk-TTLi-1</t>
        </is>
      </c>
      <c r="E6495" t="inlineStr">
        <is>
          <t>FOR/FT11: Hand Over Failure Of Tray</t>
        </is>
      </c>
      <c r="F6495" t="n">
        <v>12</v>
      </c>
      <c r="G6495" t="n">
        <v>15.5633833333333</v>
      </c>
    </row>
    <row r="6496">
      <c r="A6496" t="inlineStr">
        <is>
          <t>Daily_Minor_Stops_2026_09_18.xlsx</t>
        </is>
      </c>
      <c r="B6496" t="inlineStr">
        <is>
          <t>Samridhi Perk Line</t>
        </is>
      </c>
      <c r="C6496" s="80" t="n">
        <v>46113</v>
      </c>
      <c r="D6496" t="inlineStr">
        <is>
          <t>Perk-TTLi-1</t>
        </is>
      </c>
      <c r="E6496" t="inlineStr">
        <is>
          <t>FOR/BP11: Hand Over Of Blank Failed</t>
        </is>
      </c>
      <c r="F6496" t="n">
        <v>21</v>
      </c>
      <c r="G6496" t="n">
        <v>25.0346333333333</v>
      </c>
    </row>
    <row r="6497">
      <c r="A6497" t="inlineStr">
        <is>
          <t>Daily_Minor_Stops_2026_09_18.xlsx</t>
        </is>
      </c>
      <c r="B6497" t="inlineStr">
        <is>
          <t>Samridhi Perk Line</t>
        </is>
      </c>
      <c r="C6497" s="80" t="n">
        <v>46113</v>
      </c>
      <c r="D6497" t="inlineStr">
        <is>
          <t>Perk-TTLi-2</t>
        </is>
      </c>
      <c r="E6497" t="inlineStr">
        <is>
          <t>LOD/PGR11: Train Reached Estop Distance</t>
        </is>
      </c>
      <c r="F6497" t="n">
        <v>4</v>
      </c>
      <c r="G6497" t="n">
        <v>1.09195</v>
      </c>
    </row>
    <row r="6498">
      <c r="A6498" t="inlineStr">
        <is>
          <t>Daily_Minor_Stops_2026_09_18.xlsx</t>
        </is>
      </c>
      <c r="B6498" t="inlineStr">
        <is>
          <t>Samridhi Perk Line</t>
        </is>
      </c>
      <c r="C6498" s="80" t="n">
        <v>46113</v>
      </c>
      <c r="D6498" t="inlineStr">
        <is>
          <t>Perk-TTLi-2</t>
        </is>
      </c>
      <c r="E6498" t="inlineStr">
        <is>
          <t>FOR/BP11: Hand Over Of Blank Failed</t>
        </is>
      </c>
      <c r="F6498" t="n">
        <v>15</v>
      </c>
      <c r="G6498" t="n">
        <v>10.7220833333333</v>
      </c>
    </row>
    <row r="6499">
      <c r="A6499" t="inlineStr">
        <is>
          <t>Daily_Minor_Stops_2026_09_18.xlsx</t>
        </is>
      </c>
      <c r="B6499" t="inlineStr">
        <is>
          <t>Samridhi Perk Line</t>
        </is>
      </c>
      <c r="C6499" s="80" t="n">
        <v>46113</v>
      </c>
      <c r="D6499" t="inlineStr">
        <is>
          <t>Perk-TTLi-3</t>
        </is>
      </c>
      <c r="E6499" t="inlineStr">
        <is>
          <t>FOR/FT11: Hand Over Failure Of Tray</t>
        </is>
      </c>
      <c r="F6499" t="n">
        <v>14</v>
      </c>
      <c r="G6499" t="n">
        <v>24.92605</v>
      </c>
    </row>
    <row r="6500">
      <c r="A6500" t="inlineStr">
        <is>
          <t>Daily_Minor_Stops_2026_09_18.xlsx</t>
        </is>
      </c>
      <c r="B6500" t="inlineStr">
        <is>
          <t>Samridhi Perk Line</t>
        </is>
      </c>
      <c r="C6500" s="80" t="n">
        <v>46113</v>
      </c>
      <c r="D6500" t="inlineStr">
        <is>
          <t>Perk-TTLi-3</t>
        </is>
      </c>
      <c r="E6500" t="inlineStr">
        <is>
          <t>CLO/CT11: Axis1 Position Error</t>
        </is>
      </c>
      <c r="F6500" t="n">
        <v>6</v>
      </c>
      <c r="G6500" t="n">
        <v>17.1639333333333</v>
      </c>
    </row>
    <row r="6501">
      <c r="A6501" t="inlineStr">
        <is>
          <t>Daily_Minor_Stops_2026_09_18.xlsx</t>
        </is>
      </c>
      <c r="B6501" t="inlineStr">
        <is>
          <t>Samridhi Perk Line</t>
        </is>
      </c>
      <c r="C6501" s="80" t="n">
        <v>46113</v>
      </c>
      <c r="D6501" t="inlineStr">
        <is>
          <t>Perk-TTLi-4</t>
        </is>
      </c>
      <c r="E6501" t="inlineStr">
        <is>
          <t>LOD/EM: Emergency Stop HMI 11</t>
        </is>
      </c>
      <c r="F6501" t="n">
        <v>3</v>
      </c>
      <c r="G6501" t="n">
        <v>0.63615</v>
      </c>
    </row>
    <row r="6502">
      <c r="A6502" t="inlineStr">
        <is>
          <t>Daily_Minor_Stops_2026_09_18.xlsx</t>
        </is>
      </c>
      <c r="B6502" t="inlineStr">
        <is>
          <t>Samridhi Perk Line</t>
        </is>
      </c>
      <c r="C6502" s="80" t="n">
        <v>46113</v>
      </c>
      <c r="D6502" t="inlineStr">
        <is>
          <t>Perk-TTLi-4</t>
        </is>
      </c>
      <c r="E6502" t="inlineStr">
        <is>
          <t>LOD/EM: Emergency Stop Button 1</t>
        </is>
      </c>
      <c r="F6502" t="n">
        <v>2</v>
      </c>
      <c r="G6502" t="n">
        <v>0.805533333333333</v>
      </c>
    </row>
    <row r="6503">
      <c r="A6503" t="inlineStr">
        <is>
          <t>Daily_Minor_Stops_2026_09_18.xlsx</t>
        </is>
      </c>
      <c r="B6503" t="inlineStr">
        <is>
          <t>Samridhi Perk Line</t>
        </is>
      </c>
      <c r="C6503" s="80" t="n">
        <v>46114</v>
      </c>
      <c r="D6503" t="inlineStr">
        <is>
          <t>Perk TTM-5</t>
        </is>
      </c>
      <c r="E6503" t="inlineStr">
        <is>
          <t>Late Start</t>
        </is>
      </c>
      <c r="F6503" t="n">
        <v>1</v>
      </c>
      <c r="G6503" t="n">
        <v>0</v>
      </c>
    </row>
    <row r="6504">
      <c r="A6504" t="inlineStr">
        <is>
          <t>Daily_Minor_Stops_2026_09_18.xlsx</t>
        </is>
      </c>
      <c r="B6504" t="inlineStr">
        <is>
          <t>Samridhi Perk Line</t>
        </is>
      </c>
      <c r="C6504" s="80" t="n">
        <v>46114</v>
      </c>
      <c r="D6504" t="inlineStr">
        <is>
          <t>Perk TTM-5</t>
        </is>
      </c>
      <c r="E6504" t="inlineStr">
        <is>
          <t>Early Departure</t>
        </is>
      </c>
      <c r="F6504" t="n">
        <v>1</v>
      </c>
      <c r="G6504" t="n">
        <v>0</v>
      </c>
    </row>
    <row r="6505">
      <c r="A6505" t="inlineStr">
        <is>
          <t>Daily_Minor_Stops_2026_09_18.xlsx</t>
        </is>
      </c>
      <c r="B6505" t="inlineStr">
        <is>
          <t>Samridhi Perk Line</t>
        </is>
      </c>
      <c r="C6505" s="80" t="n">
        <v>46114</v>
      </c>
      <c r="D6505" t="inlineStr">
        <is>
          <t>Perk-HCM-1</t>
        </is>
      </c>
      <c r="E6505" t="inlineStr">
        <is>
          <t>HXX: Film Is Broken</t>
        </is>
      </c>
      <c r="F6505" t="n">
        <v>29</v>
      </c>
      <c r="G6505" t="n">
        <v>26.6178333333333</v>
      </c>
    </row>
    <row r="6506">
      <c r="A6506" t="inlineStr">
        <is>
          <t>Daily_Minor_Stops_2026_09_18.xlsx</t>
        </is>
      </c>
      <c r="B6506" t="inlineStr">
        <is>
          <t>Samridhi Perk Line</t>
        </is>
      </c>
      <c r="C6506" s="80" t="n">
        <v>46114</v>
      </c>
      <c r="D6506" t="inlineStr">
        <is>
          <t>Perk-HCM-1</t>
        </is>
      </c>
      <c r="E6506" t="inlineStr">
        <is>
          <t>FBX: Jam At Infeed</t>
        </is>
      </c>
      <c r="F6506" t="n">
        <v>23</v>
      </c>
      <c r="G6506" t="n">
        <v>11.53485</v>
      </c>
    </row>
    <row r="6507">
      <c r="A6507" t="inlineStr">
        <is>
          <t>Daily_Minor_Stops_2026_09_18.xlsx</t>
        </is>
      </c>
      <c r="B6507" t="inlineStr">
        <is>
          <t>Samridhi Perk Line</t>
        </is>
      </c>
      <c r="C6507" s="80" t="n">
        <v>46114</v>
      </c>
      <c r="D6507" t="inlineStr">
        <is>
          <t>Perk-HCM-2</t>
        </is>
      </c>
      <c r="E6507" t="inlineStr">
        <is>
          <t>HXX: Film Is Broken</t>
        </is>
      </c>
      <c r="F6507" t="n">
        <v>21</v>
      </c>
      <c r="G6507" t="n">
        <v>23.1754333333333</v>
      </c>
    </row>
    <row r="6508">
      <c r="A6508" t="inlineStr">
        <is>
          <t>Daily_Minor_Stops_2026_09_18.xlsx</t>
        </is>
      </c>
      <c r="B6508" t="inlineStr">
        <is>
          <t>Samridhi Perk Line</t>
        </is>
      </c>
      <c r="C6508" s="80" t="n">
        <v>46114</v>
      </c>
      <c r="D6508" t="inlineStr">
        <is>
          <t>Perk-HCM-2</t>
        </is>
      </c>
      <c r="E6508" t="inlineStr">
        <is>
          <t>FBX: Jam At Infeed</t>
        </is>
      </c>
      <c r="F6508" t="n">
        <v>49</v>
      </c>
      <c r="G6508" t="n">
        <v>32.1463166666667</v>
      </c>
    </row>
    <row r="6509">
      <c r="A6509" t="inlineStr">
        <is>
          <t>Daily_Minor_Stops_2026_09_18.xlsx</t>
        </is>
      </c>
      <c r="B6509" t="inlineStr">
        <is>
          <t>Samridhi Perk Line</t>
        </is>
      </c>
      <c r="C6509" s="80" t="n">
        <v>46114</v>
      </c>
      <c r="D6509" t="inlineStr">
        <is>
          <t>Perk-HCM-3</t>
        </is>
      </c>
      <c r="E6509" t="inlineStr">
        <is>
          <t>HXX: Film Is Broken</t>
        </is>
      </c>
      <c r="F6509" t="n">
        <v>26</v>
      </c>
      <c r="G6509" t="n">
        <v>20.5768</v>
      </c>
    </row>
    <row r="6510">
      <c r="A6510" t="inlineStr">
        <is>
          <t>Daily_Minor_Stops_2026_09_18.xlsx</t>
        </is>
      </c>
      <c r="B6510" t="inlineStr">
        <is>
          <t>Samridhi Perk Line</t>
        </is>
      </c>
      <c r="C6510" s="80" t="n">
        <v>46114</v>
      </c>
      <c r="D6510" t="inlineStr">
        <is>
          <t>Perk-HCM-3</t>
        </is>
      </c>
      <c r="E6510" t="inlineStr">
        <is>
          <t>FBX: Overflow At Infeed</t>
        </is>
      </c>
      <c r="F6510" t="n">
        <v>41</v>
      </c>
      <c r="G6510" t="n">
        <v>15.68535</v>
      </c>
    </row>
    <row r="6511">
      <c r="A6511" t="inlineStr">
        <is>
          <t>Daily_Minor_Stops_2026_09_18.xlsx</t>
        </is>
      </c>
      <c r="B6511" t="inlineStr">
        <is>
          <t>Samridhi Perk Line</t>
        </is>
      </c>
      <c r="C6511" s="80" t="n">
        <v>46114</v>
      </c>
      <c r="D6511" t="inlineStr">
        <is>
          <t>Perk-HCM-4</t>
        </is>
      </c>
      <c r="E6511" t="inlineStr">
        <is>
          <t>HXX: Film Is Broken</t>
        </is>
      </c>
      <c r="F6511" t="n">
        <v>17</v>
      </c>
      <c r="G6511" t="n">
        <v>12.93515</v>
      </c>
    </row>
    <row r="6512">
      <c r="A6512" t="inlineStr">
        <is>
          <t>Daily_Minor_Stops_2026_09_18.xlsx</t>
        </is>
      </c>
      <c r="B6512" t="inlineStr">
        <is>
          <t>Samridhi Perk Line</t>
        </is>
      </c>
      <c r="C6512" s="80" t="n">
        <v>46114</v>
      </c>
      <c r="D6512" t="inlineStr">
        <is>
          <t>Perk-HCM-4</t>
        </is>
      </c>
      <c r="E6512" t="inlineStr">
        <is>
          <t>FBX: Jam At Infeed</t>
        </is>
      </c>
      <c r="F6512" t="n">
        <v>27</v>
      </c>
      <c r="G6512" t="n">
        <v>13.5448166666667</v>
      </c>
    </row>
    <row r="6513">
      <c r="A6513" t="inlineStr">
        <is>
          <t>Daily_Minor_Stops_2026_09_18.xlsx</t>
        </is>
      </c>
      <c r="B6513" t="inlineStr">
        <is>
          <t>Samridhi Perk Line Total</t>
        </is>
      </c>
      <c r="F6513" t="n">
        <v>124898</v>
      </c>
      <c r="G6513" t="n">
        <v>185534.238766667</v>
      </c>
    </row>
    <row r="6514">
      <c r="A6514" t="inlineStr">
        <is>
          <t>Daily_Minor_Stops_2026_09_18.xlsx</t>
        </is>
      </c>
      <c r="B6514" t="inlineStr">
        <is>
          <t>Samridhi Perk Line</t>
        </is>
      </c>
      <c r="C6514" s="80" t="n">
        <v>46114</v>
      </c>
      <c r="D6514" t="inlineStr">
        <is>
          <t>Perk-HLM-1</t>
        </is>
      </c>
      <c r="E6514" t="inlineStr">
        <is>
          <t>Paper Out Of Register</t>
        </is>
      </c>
      <c r="F6514" t="n">
        <v>23</v>
      </c>
      <c r="G6514" t="n">
        <v>40.1741833333333</v>
      </c>
    </row>
    <row r="6515">
      <c r="A6515" t="inlineStr">
        <is>
          <t>Daily_Minor_Stops_2026_09_18.xlsx</t>
        </is>
      </c>
      <c r="B6515" t="inlineStr">
        <is>
          <t>Samridhi Perk Line</t>
        </is>
      </c>
      <c r="C6515" s="80" t="n">
        <v>46114</v>
      </c>
      <c r="D6515" t="inlineStr">
        <is>
          <t>Perk-HLM-1</t>
        </is>
      </c>
      <c r="E6515" t="inlineStr">
        <is>
          <t>OverHeight Product Detected</t>
        </is>
      </c>
      <c r="F6515" t="n">
        <v>126</v>
      </c>
      <c r="G6515" t="n">
        <v>95.23585</v>
      </c>
    </row>
    <row r="6516">
      <c r="A6516" t="inlineStr">
        <is>
          <t>Daily_Minor_Stops_2026_09_18.xlsx</t>
        </is>
      </c>
      <c r="B6516" t="inlineStr">
        <is>
          <t>Samridhi Perk Line</t>
        </is>
      </c>
      <c r="C6516" s="80" t="n">
        <v>46114</v>
      </c>
      <c r="D6516" t="inlineStr">
        <is>
          <t>Perk-HLM-2</t>
        </is>
      </c>
      <c r="E6516" t="inlineStr">
        <is>
          <t>Product jam detected at flow wrapper infeed</t>
        </is>
      </c>
      <c r="F6516" t="n">
        <v>50</v>
      </c>
      <c r="G6516" t="n">
        <v>28.4403666666667</v>
      </c>
    </row>
    <row r="6517">
      <c r="A6517" t="inlineStr">
        <is>
          <t>Daily_Minor_Stops_2026_09_18.xlsx</t>
        </is>
      </c>
      <c r="B6517" t="inlineStr">
        <is>
          <t>Samridhi Perk Line</t>
        </is>
      </c>
      <c r="C6517" s="80" t="n">
        <v>46114</v>
      </c>
      <c r="D6517" t="inlineStr">
        <is>
          <t>Perk-HLM-2</t>
        </is>
      </c>
      <c r="E6517" t="inlineStr">
        <is>
          <t>OverHeight Product Detected</t>
        </is>
      </c>
      <c r="F6517" t="n">
        <v>28</v>
      </c>
      <c r="G6517" t="n">
        <v>17.3615166666667</v>
      </c>
    </row>
    <row r="6518">
      <c r="A6518" t="inlineStr">
        <is>
          <t>Daily_Minor_Stops_2026_09_18.xlsx</t>
        </is>
      </c>
      <c r="B6518" t="inlineStr">
        <is>
          <t>Samridhi Perk Line</t>
        </is>
      </c>
      <c r="C6518" s="80" t="n">
        <v>46114</v>
      </c>
      <c r="D6518" t="inlineStr">
        <is>
          <t>Perk-TTLi-1</t>
        </is>
      </c>
      <c r="E6518" t="inlineStr">
        <is>
          <t>FOR/BP11: Hand Over Of Blank Failed</t>
        </is>
      </c>
      <c r="F6518" t="n">
        <v>23</v>
      </c>
      <c r="G6518" t="n">
        <v>23.20365</v>
      </c>
    </row>
    <row r="6519">
      <c r="A6519" t="inlineStr">
        <is>
          <t>Daily_Minor_Stops_2026_09_18.xlsx</t>
        </is>
      </c>
      <c r="B6519" t="inlineStr">
        <is>
          <t>Samridhi Perk Line</t>
        </is>
      </c>
      <c r="C6519" s="80" t="n">
        <v>46114</v>
      </c>
      <c r="D6519" t="inlineStr">
        <is>
          <t>Perk-TTLi-1</t>
        </is>
      </c>
      <c r="E6519" t="inlineStr">
        <is>
          <t>CLO/CT11: Axis1 Position Error</t>
        </is>
      </c>
      <c r="F6519" t="n">
        <v>8</v>
      </c>
      <c r="G6519" t="n">
        <v>13.6133333333333</v>
      </c>
    </row>
    <row r="6520">
      <c r="A6520" t="inlineStr">
        <is>
          <t>Daily_Minor_Stops_2026_09_18.xlsx</t>
        </is>
      </c>
      <c r="B6520" t="inlineStr">
        <is>
          <t>Samridhi Perk Line</t>
        </is>
      </c>
      <c r="C6520" s="80" t="n">
        <v>46114</v>
      </c>
      <c r="D6520" t="inlineStr">
        <is>
          <t>Perk-TTLi-2</t>
        </is>
      </c>
      <c r="E6520" t="inlineStr">
        <is>
          <t>FOR/BP11: Hand Over Of Blank Failed</t>
        </is>
      </c>
      <c r="F6520" t="n">
        <v>11</v>
      </c>
      <c r="G6520" t="n">
        <v>7.85965</v>
      </c>
    </row>
    <row r="6521">
      <c r="A6521" t="inlineStr">
        <is>
          <t>Daily_Minor_Stops_2026_09_18.xlsx</t>
        </is>
      </c>
      <c r="B6521" t="inlineStr">
        <is>
          <t>Samridhi Perk Line</t>
        </is>
      </c>
      <c r="C6521" s="80" t="n">
        <v>46114</v>
      </c>
      <c r="D6521" t="inlineStr">
        <is>
          <t>Perk-TTLi-2</t>
        </is>
      </c>
      <c r="E6521" t="inlineStr">
        <is>
          <t>CLO/CT11: Axis1 Position Error</t>
        </is>
      </c>
      <c r="F6521" t="n">
        <v>7</v>
      </c>
      <c r="G6521" t="n">
        <v>43.2147833333333</v>
      </c>
    </row>
    <row r="6522">
      <c r="A6522" t="inlineStr">
        <is>
          <t>Daily_Minor_Stops_2026_09_18.xlsx</t>
        </is>
      </c>
      <c r="B6522" t="inlineStr">
        <is>
          <t>Samridhi Perk Line</t>
        </is>
      </c>
      <c r="C6522" s="80" t="n">
        <v>46114</v>
      </c>
      <c r="D6522" t="inlineStr">
        <is>
          <t>Perk-TTLi-3</t>
        </is>
      </c>
      <c r="E6522" t="inlineStr">
        <is>
          <t>LOD/TPG11: Move Time Out</t>
        </is>
      </c>
      <c r="F6522" t="n">
        <v>4</v>
      </c>
      <c r="G6522" t="n">
        <v>1.13538333333333</v>
      </c>
    </row>
    <row r="6523">
      <c r="A6523" t="inlineStr">
        <is>
          <t>Daily_Minor_Stops_2026_09_18.xlsx</t>
        </is>
      </c>
      <c r="B6523" t="inlineStr">
        <is>
          <t>Samridhi Perk Line</t>
        </is>
      </c>
      <c r="C6523" s="80" t="n">
        <v>46114</v>
      </c>
      <c r="D6523" t="inlineStr">
        <is>
          <t>Perk-TTLi-3</t>
        </is>
      </c>
      <c r="E6523" t="inlineStr">
        <is>
          <t>CLO/CT11: Axis1 Position Error</t>
        </is>
      </c>
      <c r="F6523" t="n">
        <v>4</v>
      </c>
      <c r="G6523" t="n">
        <v>6.44785</v>
      </c>
    </row>
    <row r="6524">
      <c r="A6524" t="inlineStr">
        <is>
          <t>Daily_Minor_Stops_2026_09_18.xlsx</t>
        </is>
      </c>
      <c r="B6524" t="inlineStr">
        <is>
          <t>Samridhi Perk Line</t>
        </is>
      </c>
      <c r="C6524" s="80" t="n">
        <v>46114</v>
      </c>
      <c r="D6524" t="inlineStr">
        <is>
          <t>Perk-TTLi-4</t>
        </is>
      </c>
      <c r="E6524" t="inlineStr">
        <is>
          <t>LOD/FWV11: Position Trigger Sensor Fail</t>
        </is>
      </c>
      <c r="F6524" t="n">
        <v>4</v>
      </c>
      <c r="G6524" t="n">
        <v>3.86191666666667</v>
      </c>
    </row>
    <row r="6525">
      <c r="A6525" t="inlineStr">
        <is>
          <t>Daily_Minor_Stops_2026_09_18.xlsx</t>
        </is>
      </c>
      <c r="B6525" t="inlineStr">
        <is>
          <t>Samridhi Perk Line</t>
        </is>
      </c>
      <c r="C6525" s="80" t="n">
        <v>46114</v>
      </c>
      <c r="D6525" t="inlineStr">
        <is>
          <t>Perk-TTLi-4</t>
        </is>
      </c>
      <c r="E6525" t="inlineStr">
        <is>
          <t>LOD/DH: State Decel Not Leave In Time</t>
        </is>
      </c>
      <c r="F6525" t="n">
        <v>2</v>
      </c>
      <c r="G6525" t="n">
        <v>1.25488333333333</v>
      </c>
    </row>
    <row r="6526">
      <c r="A6526" t="inlineStr">
        <is>
          <t>Daily_Minor_Stops_2026_09_18.xlsx</t>
        </is>
      </c>
      <c r="B6526" t="inlineStr">
        <is>
          <t>Samridhi Perk Line</t>
        </is>
      </c>
      <c r="C6526" s="80" t="n">
        <v>46115</v>
      </c>
      <c r="D6526" t="inlineStr">
        <is>
          <t>Perk-HCM-1</t>
        </is>
      </c>
      <c r="E6526" t="inlineStr">
        <is>
          <t>HXX: Film Is Broken</t>
        </is>
      </c>
      <c r="F6526" t="n">
        <v>28</v>
      </c>
      <c r="G6526" t="n">
        <v>32.9607</v>
      </c>
    </row>
    <row r="6527">
      <c r="A6527" t="inlineStr">
        <is>
          <t>Daily_Minor_Stops_2026_09_18.xlsx</t>
        </is>
      </c>
      <c r="B6527" t="inlineStr">
        <is>
          <t>Samridhi Perk Line</t>
        </is>
      </c>
      <c r="C6527" s="80" t="n">
        <v>46115</v>
      </c>
      <c r="D6527" t="inlineStr">
        <is>
          <t>Perk-HCM-1</t>
        </is>
      </c>
      <c r="E6527" t="inlineStr">
        <is>
          <t>FBX: Jam At Infeed</t>
        </is>
      </c>
      <c r="F6527" t="n">
        <v>32</v>
      </c>
      <c r="G6527" t="n">
        <v>13.7220833333333</v>
      </c>
    </row>
    <row r="6528">
      <c r="A6528" t="inlineStr">
        <is>
          <t>Daily_Minor_Stops_2026_09_18.xlsx</t>
        </is>
      </c>
      <c r="B6528" t="inlineStr">
        <is>
          <t>Samridhi Perk Line</t>
        </is>
      </c>
      <c r="C6528" s="80" t="n">
        <v>46115</v>
      </c>
      <c r="D6528" t="inlineStr">
        <is>
          <t>Perk-HCM-2</t>
        </is>
      </c>
      <c r="E6528" t="inlineStr">
        <is>
          <t>HXX: Film Is Broken</t>
        </is>
      </c>
      <c r="F6528" t="n">
        <v>14</v>
      </c>
      <c r="G6528" t="n">
        <v>12.1199666666667</v>
      </c>
    </row>
    <row r="6529">
      <c r="A6529" t="inlineStr">
        <is>
          <t>Daily_Minor_Stops_2026_09_18.xlsx</t>
        </is>
      </c>
      <c r="B6529" t="inlineStr">
        <is>
          <t>Samridhi Perk Line</t>
        </is>
      </c>
      <c r="C6529" s="80" t="n">
        <v>46115</v>
      </c>
      <c r="D6529" t="inlineStr">
        <is>
          <t>Perk-HCM-2</t>
        </is>
      </c>
      <c r="E6529" t="inlineStr">
        <is>
          <t>FBX: Jam At Infeed</t>
        </is>
      </c>
      <c r="F6529" t="n">
        <v>41</v>
      </c>
      <c r="G6529" t="n">
        <v>29.1539</v>
      </c>
    </row>
    <row r="6530">
      <c r="A6530" t="inlineStr">
        <is>
          <t>Daily_Minor_Stops_2026_09_18.xlsx</t>
        </is>
      </c>
      <c r="B6530" t="inlineStr">
        <is>
          <t>Samridhi Perk Line</t>
        </is>
      </c>
      <c r="C6530" s="80" t="n">
        <v>46115</v>
      </c>
      <c r="D6530" t="inlineStr">
        <is>
          <t>Perk-HCM-3</t>
        </is>
      </c>
      <c r="E6530" t="inlineStr">
        <is>
          <t>HXX: Film Is Broken</t>
        </is>
      </c>
      <c r="F6530" t="n">
        <v>10</v>
      </c>
      <c r="G6530" t="n">
        <v>5.73301666666667</v>
      </c>
    </row>
    <row r="6531">
      <c r="A6531" t="inlineStr">
        <is>
          <t>Daily_Minor_Stops_2026_09_18.xlsx</t>
        </is>
      </c>
      <c r="B6531" t="inlineStr">
        <is>
          <t>Samridhi Perk Line</t>
        </is>
      </c>
      <c r="C6531" s="80" t="n">
        <v>46115</v>
      </c>
      <c r="D6531" t="inlineStr">
        <is>
          <t>Perk-HCM-3</t>
        </is>
      </c>
      <c r="E6531" t="inlineStr">
        <is>
          <t>HXX: Both Film Reels Are Empty</t>
        </is>
      </c>
      <c r="F6531" t="n">
        <v>11</v>
      </c>
      <c r="G6531" t="n">
        <v>4.06123333333333</v>
      </c>
    </row>
    <row r="6532">
      <c r="A6532" t="inlineStr">
        <is>
          <t>Daily_Minor_Stops_2026_09_18.xlsx</t>
        </is>
      </c>
      <c r="B6532" t="inlineStr">
        <is>
          <t>Samridhi Perk Line</t>
        </is>
      </c>
      <c r="C6532" s="80" t="n">
        <v>46115</v>
      </c>
      <c r="D6532" t="inlineStr">
        <is>
          <t>Perk-HCM-4</t>
        </is>
      </c>
      <c r="E6532" t="inlineStr">
        <is>
          <t>HXX: Film Is Broken</t>
        </is>
      </c>
      <c r="F6532" t="n">
        <v>13</v>
      </c>
      <c r="G6532" t="n">
        <v>14.36775</v>
      </c>
    </row>
    <row r="6533">
      <c r="A6533" t="inlineStr">
        <is>
          <t>Daily_Minor_Stops_2026_09_18.xlsx</t>
        </is>
      </c>
      <c r="B6533" t="inlineStr">
        <is>
          <t>Samridhi Perk Line</t>
        </is>
      </c>
      <c r="C6533" s="80" t="n">
        <v>46115</v>
      </c>
      <c r="D6533" t="inlineStr">
        <is>
          <t>Perk-HCM-4</t>
        </is>
      </c>
      <c r="E6533" t="inlineStr">
        <is>
          <t>FBX: Jam At Infeed</t>
        </is>
      </c>
      <c r="F6533" t="n">
        <v>23</v>
      </c>
      <c r="G6533" t="n">
        <v>10.9504166666667</v>
      </c>
    </row>
    <row r="6534">
      <c r="A6534" t="inlineStr">
        <is>
          <t>Daily_Minor_Stops_2026_09_18.xlsx</t>
        </is>
      </c>
      <c r="B6534" t="inlineStr">
        <is>
          <t>Samridhi Perk Line</t>
        </is>
      </c>
      <c r="C6534" s="80" t="n">
        <v>46115</v>
      </c>
      <c r="D6534" t="inlineStr">
        <is>
          <t>Perk-HLM-1</t>
        </is>
      </c>
      <c r="E6534" t="inlineStr">
        <is>
          <t>Paper Out Of Register</t>
        </is>
      </c>
      <c r="F6534" t="n">
        <v>18</v>
      </c>
      <c r="G6534" t="n">
        <v>27.4508833333333</v>
      </c>
    </row>
    <row r="6535">
      <c r="A6535" t="inlineStr">
        <is>
          <t>Daily_Minor_Stops_2026_09_18.xlsx</t>
        </is>
      </c>
      <c r="B6535" t="inlineStr">
        <is>
          <t>Samridhi Perk Line</t>
        </is>
      </c>
      <c r="C6535" s="80" t="n">
        <v>46115</v>
      </c>
      <c r="D6535" t="inlineStr">
        <is>
          <t>Perk-HLM-1</t>
        </is>
      </c>
      <c r="E6535" t="inlineStr">
        <is>
          <t>OverHeight Product Detected</t>
        </is>
      </c>
      <c r="F6535" t="n">
        <v>146</v>
      </c>
      <c r="G6535" t="n">
        <v>86.72580000000001</v>
      </c>
    </row>
    <row r="6536">
      <c r="A6536" t="inlineStr">
        <is>
          <t>Daily_Minor_Stops_2026_09_18.xlsx</t>
        </is>
      </c>
      <c r="B6536" t="inlineStr">
        <is>
          <t>Samridhi Perk Line</t>
        </is>
      </c>
      <c r="C6536" s="80" t="n">
        <v>46115</v>
      </c>
      <c r="D6536" t="inlineStr">
        <is>
          <t>Perk-HLM-2</t>
        </is>
      </c>
      <c r="E6536" t="inlineStr">
        <is>
          <t>Product jam detected at flow wrapper infeed</t>
        </is>
      </c>
      <c r="F6536" t="n">
        <v>57</v>
      </c>
      <c r="G6536" t="n">
        <v>23.7055666666667</v>
      </c>
    </row>
    <row r="6537">
      <c r="A6537" t="inlineStr">
        <is>
          <t>Daily_Minor_Stops_2026_09_18.xlsx</t>
        </is>
      </c>
      <c r="B6537" t="inlineStr">
        <is>
          <t>Samridhi Perk Line</t>
        </is>
      </c>
      <c r="C6537" s="80" t="n">
        <v>46115</v>
      </c>
      <c r="D6537" t="inlineStr">
        <is>
          <t>Perk-HLM-2</t>
        </is>
      </c>
      <c r="E6537" t="inlineStr">
        <is>
          <t>OverHeight Product Detected</t>
        </is>
      </c>
      <c r="F6537" t="n">
        <v>28</v>
      </c>
      <c r="G6537" t="n">
        <v>17.7941833333333</v>
      </c>
    </row>
    <row r="6538">
      <c r="A6538" t="inlineStr">
        <is>
          <t>Daily_Minor_Stops_2026_09_18.xlsx</t>
        </is>
      </c>
      <c r="B6538" t="inlineStr">
        <is>
          <t>Samridhi Perk Line</t>
        </is>
      </c>
      <c r="C6538" s="80" t="n">
        <v>46115</v>
      </c>
      <c r="D6538" t="inlineStr">
        <is>
          <t>Perk-TTLi-1</t>
        </is>
      </c>
      <c r="E6538" t="inlineStr">
        <is>
          <t>FOR/BP11: Hand Over Of Blank Failed</t>
        </is>
      </c>
      <c r="F6538" t="n">
        <v>22</v>
      </c>
      <c r="G6538" t="n">
        <v>13.82795</v>
      </c>
    </row>
    <row r="6539">
      <c r="A6539" t="inlineStr">
        <is>
          <t>Daily_Minor_Stops_2026_09_18.xlsx</t>
        </is>
      </c>
      <c r="B6539" t="inlineStr">
        <is>
          <t>Samridhi Perk Line</t>
        </is>
      </c>
      <c r="C6539" s="80" t="n">
        <v>46115</v>
      </c>
      <c r="D6539" t="inlineStr">
        <is>
          <t>Perk-TTLi-1</t>
        </is>
      </c>
      <c r="E6539" t="inlineStr">
        <is>
          <t>CLO/CT11: Axis1 Position Error</t>
        </is>
      </c>
      <c r="F6539" t="n">
        <v>20</v>
      </c>
      <c r="G6539" t="n">
        <v>26.1409333333333</v>
      </c>
    </row>
    <row r="6540">
      <c r="A6540" t="inlineStr">
        <is>
          <t>Daily_Minor_Stops_2026_09_18.xlsx</t>
        </is>
      </c>
      <c r="B6540" t="inlineStr">
        <is>
          <t>Samridhi Perk Line</t>
        </is>
      </c>
      <c r="C6540" s="80" t="n">
        <v>46115</v>
      </c>
      <c r="D6540" t="inlineStr">
        <is>
          <t>Perk-TTLi-2</t>
        </is>
      </c>
      <c r="E6540" t="inlineStr">
        <is>
          <t>LOD/PGR11: Train Reached Estop Distance</t>
        </is>
      </c>
      <c r="F6540" t="n">
        <v>4</v>
      </c>
      <c r="G6540" t="n">
        <v>0.832566666666667</v>
      </c>
    </row>
    <row r="6541">
      <c r="A6541" t="inlineStr">
        <is>
          <t>Daily_Minor_Stops_2026_09_18.xlsx</t>
        </is>
      </c>
      <c r="B6541" t="inlineStr">
        <is>
          <t>Samridhi Perk Line</t>
        </is>
      </c>
      <c r="C6541" s="80" t="n">
        <v>46115</v>
      </c>
      <c r="D6541" t="inlineStr">
        <is>
          <t>Perk-TTLi-2</t>
        </is>
      </c>
      <c r="E6541" t="inlineStr">
        <is>
          <t>FOR/BP11: Hand Over Of Blank Failed</t>
        </is>
      </c>
      <c r="F6541" t="n">
        <v>26</v>
      </c>
      <c r="G6541" t="n">
        <v>22.3294</v>
      </c>
    </row>
    <row r="6542">
      <c r="A6542" t="inlineStr">
        <is>
          <t>Daily_Minor_Stops_2026_09_18.xlsx</t>
        </is>
      </c>
      <c r="B6542" t="inlineStr">
        <is>
          <t>Samridhi Perk Line</t>
        </is>
      </c>
      <c r="C6542" s="80" t="n">
        <v>46115</v>
      </c>
      <c r="D6542" t="inlineStr">
        <is>
          <t>Perk-TTLi-3</t>
        </is>
      </c>
      <c r="E6542" t="inlineStr">
        <is>
          <t>FOR/BT11: Position Error</t>
        </is>
      </c>
      <c r="F6542" t="n">
        <v>6</v>
      </c>
      <c r="G6542" t="n">
        <v>26.1647666666667</v>
      </c>
    </row>
    <row r="6543">
      <c r="A6543" t="inlineStr">
        <is>
          <t>Daily_Minor_Stops_2026_09_18.xlsx</t>
        </is>
      </c>
      <c r="B6543" t="inlineStr">
        <is>
          <t>Samridhi Perk Line</t>
        </is>
      </c>
      <c r="C6543" s="80" t="n">
        <v>46115</v>
      </c>
      <c r="D6543" t="inlineStr">
        <is>
          <t>Perk-TTLi-3</t>
        </is>
      </c>
      <c r="E6543" t="inlineStr">
        <is>
          <t>CLO/CT11: Axis1 Position Error</t>
        </is>
      </c>
      <c r="F6543" t="n">
        <v>11</v>
      </c>
      <c r="G6543" t="n">
        <v>31.3875333333333</v>
      </c>
    </row>
    <row r="6544">
      <c r="A6544" t="inlineStr">
        <is>
          <t>Daily_Minor_Stops_2026_09_18.xlsx</t>
        </is>
      </c>
      <c r="B6544" t="inlineStr">
        <is>
          <t>Samridhi Perk Line</t>
        </is>
      </c>
      <c r="C6544" s="80" t="n">
        <v>46115</v>
      </c>
      <c r="D6544" t="inlineStr">
        <is>
          <t>Perk-TTLi-4</t>
        </is>
      </c>
      <c r="E6544" t="inlineStr">
        <is>
          <t>LOD/EM: Emergency Stop HMI 11</t>
        </is>
      </c>
      <c r="F6544" t="n">
        <v>2</v>
      </c>
      <c r="G6544" t="n">
        <v>0.220266666666667</v>
      </c>
    </row>
    <row r="6545">
      <c r="A6545" t="inlineStr">
        <is>
          <t>Daily_Minor_Stops_2026_09_18.xlsx</t>
        </is>
      </c>
      <c r="B6545" t="inlineStr">
        <is>
          <t>Samridhi Perk Line</t>
        </is>
      </c>
      <c r="C6545" s="80" t="n">
        <v>46115</v>
      </c>
      <c r="D6545" t="inlineStr">
        <is>
          <t>Perk-TTLi-4</t>
        </is>
      </c>
      <c r="E6545" t="inlineStr">
        <is>
          <t>LOD/DH: State Decel Not Leave In Time</t>
        </is>
      </c>
      <c r="F6545" t="n">
        <v>2</v>
      </c>
      <c r="G6545" t="n">
        <v>8.93323333333333</v>
      </c>
    </row>
    <row r="6546">
      <c r="A6546" t="inlineStr">
        <is>
          <t>Daily_Minor_Stops_2026_09_18.xlsx</t>
        </is>
      </c>
      <c r="B6546" t="inlineStr">
        <is>
          <t>Samridhi Perk Line</t>
        </is>
      </c>
      <c r="C6546" s="80" t="n">
        <v>46116</v>
      </c>
      <c r="D6546" t="inlineStr">
        <is>
          <t>Perk-HCM-1</t>
        </is>
      </c>
      <c r="E6546" t="inlineStr">
        <is>
          <t>HXX: Film Is Broken</t>
        </is>
      </c>
      <c r="F6546" t="n">
        <v>26</v>
      </c>
      <c r="G6546" t="n">
        <v>27.4567666666667</v>
      </c>
    </row>
    <row r="6547">
      <c r="A6547" t="inlineStr">
        <is>
          <t>Daily_Minor_Stops_2026_09_18.xlsx</t>
        </is>
      </c>
      <c r="B6547" t="inlineStr">
        <is>
          <t>Samridhi Perk Line</t>
        </is>
      </c>
      <c r="C6547" s="80" t="n">
        <v>46116</v>
      </c>
      <c r="D6547" t="inlineStr">
        <is>
          <t>Perk-HCM-1</t>
        </is>
      </c>
      <c r="E6547" t="inlineStr">
        <is>
          <t>FBX: Jam At Infeed</t>
        </is>
      </c>
      <c r="F6547" t="n">
        <v>28</v>
      </c>
      <c r="G6547" t="n">
        <v>14.2896</v>
      </c>
    </row>
    <row r="6548">
      <c r="A6548" t="inlineStr">
        <is>
          <t>Daily_Minor_Stops_2026_09_18.xlsx</t>
        </is>
      </c>
      <c r="B6548" t="inlineStr">
        <is>
          <t>Samridhi Perk Line</t>
        </is>
      </c>
      <c r="C6548" s="80" t="n">
        <v>46116</v>
      </c>
      <c r="D6548" t="inlineStr">
        <is>
          <t>Perk-HCM-2</t>
        </is>
      </c>
      <c r="E6548" t="inlineStr">
        <is>
          <t>FBX: Overflow At Infeed</t>
        </is>
      </c>
      <c r="F6548" t="n">
        <v>14</v>
      </c>
      <c r="G6548" t="n">
        <v>6.61341666666667</v>
      </c>
    </row>
    <row r="6549">
      <c r="A6549" t="inlineStr">
        <is>
          <t>Daily_Minor_Stops_2026_09_18.xlsx</t>
        </is>
      </c>
      <c r="B6549" t="inlineStr">
        <is>
          <t>Samridhi Perk Line</t>
        </is>
      </c>
      <c r="C6549" s="80" t="n">
        <v>46116</v>
      </c>
      <c r="D6549" t="inlineStr">
        <is>
          <t>Perk-HCM-2</t>
        </is>
      </c>
      <c r="E6549" t="inlineStr">
        <is>
          <t>FBX: Jam At Infeed</t>
        </is>
      </c>
      <c r="F6549" t="n">
        <v>38</v>
      </c>
      <c r="G6549" t="n">
        <v>25.7128833333333</v>
      </c>
    </row>
    <row r="6550">
      <c r="A6550" t="inlineStr">
        <is>
          <t>Daily_Minor_Stops_2026_09_18.xlsx</t>
        </is>
      </c>
      <c r="B6550" t="inlineStr">
        <is>
          <t>Samridhi Perk Line</t>
        </is>
      </c>
      <c r="C6550" s="80" t="n">
        <v>46116</v>
      </c>
      <c r="D6550" t="inlineStr">
        <is>
          <t>Perk-HCM-3</t>
        </is>
      </c>
      <c r="E6550" t="inlineStr">
        <is>
          <t>HXX: Infeed Rejection Consecutive</t>
        </is>
      </c>
      <c r="F6550" t="n">
        <v>18</v>
      </c>
      <c r="G6550" t="n">
        <v>13.7812</v>
      </c>
    </row>
    <row r="6551">
      <c r="A6551" t="inlineStr">
        <is>
          <t>Daily_Minor_Stops_2026_09_18.xlsx</t>
        </is>
      </c>
      <c r="B6551" t="inlineStr">
        <is>
          <t>Samridhi Perk Line</t>
        </is>
      </c>
      <c r="C6551" s="80" t="n">
        <v>46116</v>
      </c>
      <c r="D6551" t="inlineStr">
        <is>
          <t>Perk-HCM-3</t>
        </is>
      </c>
      <c r="E6551" t="inlineStr">
        <is>
          <t>FBX: Overflow At Infeed</t>
        </is>
      </c>
      <c r="F6551" t="n">
        <v>31</v>
      </c>
      <c r="G6551" t="n">
        <v>22.9976</v>
      </c>
    </row>
    <row r="6552">
      <c r="A6552" t="inlineStr">
        <is>
          <t>Daily_Minor_Stops_2026_09_18.xlsx</t>
        </is>
      </c>
      <c r="B6552" t="inlineStr">
        <is>
          <t>Samridhi Perk Line</t>
        </is>
      </c>
      <c r="C6552" s="80" t="n">
        <v>46116</v>
      </c>
      <c r="D6552" t="inlineStr">
        <is>
          <t>Perk-HCM-4</t>
        </is>
      </c>
      <c r="E6552" t="inlineStr">
        <is>
          <t>HXX: Film Is Broken</t>
        </is>
      </c>
      <c r="F6552" t="n">
        <v>7</v>
      </c>
      <c r="G6552" t="n">
        <v>8.551866666666671</v>
      </c>
    </row>
    <row r="6553">
      <c r="A6553" t="inlineStr">
        <is>
          <t>Daily_Minor_Stops_2026_09_18.xlsx</t>
        </is>
      </c>
      <c r="B6553" t="inlineStr">
        <is>
          <t>Samridhi Perk Line</t>
        </is>
      </c>
      <c r="C6553" s="80" t="n">
        <v>46116</v>
      </c>
      <c r="D6553" t="inlineStr">
        <is>
          <t>Perk-HCM-4</t>
        </is>
      </c>
      <c r="E6553" t="inlineStr">
        <is>
          <t>FBX: Jam At Infeed</t>
        </is>
      </c>
      <c r="F6553" t="n">
        <v>8</v>
      </c>
      <c r="G6553" t="n">
        <v>2.99463333333333</v>
      </c>
    </row>
    <row r="6554">
      <c r="A6554" t="inlineStr">
        <is>
          <t>Daily_Minor_Stops_2026_09_18.xlsx</t>
        </is>
      </c>
      <c r="B6554" t="inlineStr">
        <is>
          <t>Samridhi Perk Line</t>
        </is>
      </c>
      <c r="C6554" s="80" t="n">
        <v>46116</v>
      </c>
      <c r="D6554" t="inlineStr">
        <is>
          <t>Perk-HLM-1</t>
        </is>
      </c>
      <c r="E6554" t="inlineStr">
        <is>
          <t>Product jam detected at flow wrapper infeed</t>
        </is>
      </c>
      <c r="F6554" t="n">
        <v>45</v>
      </c>
      <c r="G6554" t="n">
        <v>29.1242666666667</v>
      </c>
    </row>
    <row r="6555">
      <c r="A6555" t="inlineStr">
        <is>
          <t>Daily_Minor_Stops_2026_09_18.xlsx</t>
        </is>
      </c>
      <c r="B6555" t="inlineStr">
        <is>
          <t>Samridhi Perk Line</t>
        </is>
      </c>
      <c r="C6555" s="80" t="n">
        <v>46116</v>
      </c>
      <c r="D6555" t="inlineStr">
        <is>
          <t>Perk-HLM-1</t>
        </is>
      </c>
      <c r="E6555" t="inlineStr">
        <is>
          <t>OverHeight Product Detected</t>
        </is>
      </c>
      <c r="F6555" t="n">
        <v>113</v>
      </c>
      <c r="G6555" t="n">
        <v>85.03716666666671</v>
      </c>
    </row>
    <row r="6556">
      <c r="A6556" t="inlineStr">
        <is>
          <t>Daily_Minor_Stops_2026_09_18.xlsx</t>
        </is>
      </c>
      <c r="B6556" t="inlineStr">
        <is>
          <t>Samridhi Perk Line</t>
        </is>
      </c>
      <c r="C6556" s="80" t="n">
        <v>46116</v>
      </c>
      <c r="D6556" t="inlineStr">
        <is>
          <t>Perk-HLM-2</t>
        </is>
      </c>
      <c r="E6556" t="inlineStr">
        <is>
          <t>Product jam detected at flow wrapper infeed</t>
        </is>
      </c>
      <c r="F6556" t="n">
        <v>57</v>
      </c>
      <c r="G6556" t="n">
        <v>32.2346166666667</v>
      </c>
    </row>
    <row r="6557">
      <c r="A6557" t="inlineStr">
        <is>
          <t>Daily_Minor_Stops_2026_09_18.xlsx</t>
        </is>
      </c>
      <c r="B6557" t="inlineStr">
        <is>
          <t>Samridhi Perk Line</t>
        </is>
      </c>
      <c r="C6557" s="80" t="n">
        <v>46116</v>
      </c>
      <c r="D6557" t="inlineStr">
        <is>
          <t>Perk-HLM-2</t>
        </is>
      </c>
      <c r="E6557" t="inlineStr">
        <is>
          <t>OverHeight Product Detected</t>
        </is>
      </c>
      <c r="F6557" t="n">
        <v>47</v>
      </c>
      <c r="G6557" t="n">
        <v>22.5543</v>
      </c>
    </row>
    <row r="6558">
      <c r="A6558" t="inlineStr">
        <is>
          <t>Daily_Minor_Stops_2026_09_18.xlsx</t>
        </is>
      </c>
      <c r="B6558" t="inlineStr">
        <is>
          <t>Samridhi Perk Line</t>
        </is>
      </c>
      <c r="C6558" s="80" t="n">
        <v>46116</v>
      </c>
      <c r="D6558" t="inlineStr">
        <is>
          <t>Perk-TTLi-1</t>
        </is>
      </c>
      <c r="E6558" t="inlineStr">
        <is>
          <t>FOR/BP11: Hand Over Of Blank Failed</t>
        </is>
      </c>
      <c r="F6558" t="n">
        <v>3</v>
      </c>
      <c r="G6558" t="n">
        <v>89.4002333333333</v>
      </c>
    </row>
    <row r="6559">
      <c r="A6559" t="inlineStr">
        <is>
          <t>Daily_Minor_Stops_2026_09_18.xlsx</t>
        </is>
      </c>
      <c r="B6559" t="inlineStr">
        <is>
          <t>Samridhi Perk Line</t>
        </is>
      </c>
      <c r="C6559" s="80" t="n">
        <v>46116</v>
      </c>
      <c r="D6559" t="inlineStr">
        <is>
          <t>Perk-TTLi-1</t>
        </is>
      </c>
      <c r="E6559" t="inlineStr">
        <is>
          <t>CLO/CT11: Axis1 Position Error</t>
        </is>
      </c>
      <c r="F6559" t="n">
        <v>18</v>
      </c>
      <c r="G6559" t="n">
        <v>17.1413833333333</v>
      </c>
    </row>
    <row r="6560">
      <c r="A6560" t="inlineStr">
        <is>
          <t>Daily_Minor_Stops_2026_09_18.xlsx</t>
        </is>
      </c>
      <c r="B6560" t="inlineStr">
        <is>
          <t>Samridhi Perk Line</t>
        </is>
      </c>
      <c r="C6560" s="80" t="n">
        <v>46116</v>
      </c>
      <c r="D6560" t="inlineStr">
        <is>
          <t>Perk-TTLi-2</t>
        </is>
      </c>
      <c r="E6560" t="inlineStr">
        <is>
          <t>FOR/FT11: Hand Over Failure Of Tray</t>
        </is>
      </c>
      <c r="F6560" t="n">
        <v>5</v>
      </c>
      <c r="G6560" t="n">
        <v>23.17595</v>
      </c>
    </row>
    <row r="6561">
      <c r="A6561" t="inlineStr">
        <is>
          <t>Daily_Minor_Stops_2026_09_18.xlsx</t>
        </is>
      </c>
      <c r="B6561" t="inlineStr">
        <is>
          <t>Samridhi Perk Line</t>
        </is>
      </c>
      <c r="C6561" s="80" t="n">
        <v>46116</v>
      </c>
      <c r="D6561" t="inlineStr">
        <is>
          <t>Perk-TTLi-2</t>
        </is>
      </c>
      <c r="E6561" t="inlineStr">
        <is>
          <t>FOR/BP11: Hand Over Of Blank Failed</t>
        </is>
      </c>
      <c r="F6561" t="n">
        <v>14</v>
      </c>
      <c r="G6561" t="n">
        <v>22.1196</v>
      </c>
    </row>
    <row r="6562">
      <c r="A6562" t="inlineStr">
        <is>
          <t>Daily_Minor_Stops_2026_09_18.xlsx</t>
        </is>
      </c>
      <c r="B6562" t="inlineStr">
        <is>
          <t>Samridhi Perk Line</t>
        </is>
      </c>
      <c r="C6562" s="80" t="n">
        <v>46116</v>
      </c>
      <c r="D6562" t="inlineStr">
        <is>
          <t>Perk-TTLi-3</t>
        </is>
      </c>
      <c r="E6562" t="inlineStr">
        <is>
          <t>LOD/TGR11: Robot-Gripper Sensor Fault</t>
        </is>
      </c>
      <c r="F6562" t="n">
        <v>13</v>
      </c>
      <c r="G6562" t="n">
        <v>6.65438333333333</v>
      </c>
    </row>
    <row r="6563">
      <c r="A6563" t="inlineStr">
        <is>
          <t>Daily_Minor_Stops_2026_09_18.xlsx</t>
        </is>
      </c>
      <c r="B6563" t="inlineStr">
        <is>
          <t>Samridhi Perk Line</t>
        </is>
      </c>
      <c r="C6563" s="80" t="n">
        <v>46116</v>
      </c>
      <c r="D6563" t="inlineStr">
        <is>
          <t>Perk-TTLi-3</t>
        </is>
      </c>
      <c r="E6563" t="inlineStr">
        <is>
          <t>CLO/CT11: Axis1 Position Error</t>
        </is>
      </c>
      <c r="F6563" t="n">
        <v>4</v>
      </c>
      <c r="G6563" t="n">
        <v>8.707283333333329</v>
      </c>
    </row>
    <row r="6564">
      <c r="A6564" t="inlineStr">
        <is>
          <t>Daily_Minor_Stops_2026_09_18.xlsx</t>
        </is>
      </c>
      <c r="B6564" t="inlineStr">
        <is>
          <t>Samridhi Perk Line</t>
        </is>
      </c>
      <c r="C6564" s="80" t="n">
        <v>46116</v>
      </c>
      <c r="D6564" t="inlineStr">
        <is>
          <t>Perk-TTLi-4</t>
        </is>
      </c>
      <c r="E6564" t="inlineStr">
        <is>
          <t>LOD/PGR11: Axis Gearing Error</t>
        </is>
      </c>
      <c r="F6564" t="n">
        <v>2</v>
      </c>
      <c r="G6564" t="n">
        <v>0.3896</v>
      </c>
    </row>
    <row r="6565">
      <c r="A6565" t="inlineStr">
        <is>
          <t>Daily_Minor_Stops_2026_09_18.xlsx</t>
        </is>
      </c>
      <c r="B6565" t="inlineStr">
        <is>
          <t>Samridhi Perk Line</t>
        </is>
      </c>
      <c r="C6565" s="80" t="n">
        <v>46116</v>
      </c>
      <c r="D6565" t="inlineStr">
        <is>
          <t>Perk-TTLi-4</t>
        </is>
      </c>
      <c r="E6565" t="inlineStr">
        <is>
          <t>LOD/EM: Emergency Stop HMI 11</t>
        </is>
      </c>
      <c r="F6565" t="n">
        <v>5</v>
      </c>
      <c r="G6565" t="n">
        <v>3.10091666666667</v>
      </c>
    </row>
    <row r="6566">
      <c r="A6566" t="inlineStr">
        <is>
          <t>Daily_Minor_Stops_2026_09_18.xlsx</t>
        </is>
      </c>
      <c r="B6566" t="inlineStr">
        <is>
          <t>Samridhi Perk Line</t>
        </is>
      </c>
      <c r="C6566" s="80" t="n">
        <v>46117</v>
      </c>
      <c r="D6566" t="inlineStr">
        <is>
          <t>Perk-HCM-1</t>
        </is>
      </c>
      <c r="E6566" t="inlineStr">
        <is>
          <t>FBX: Overflow At Infeed</t>
        </is>
      </c>
      <c r="F6566" t="n">
        <v>41</v>
      </c>
      <c r="G6566" t="n">
        <v>22.2997</v>
      </c>
    </row>
    <row r="6567">
      <c r="A6567" t="inlineStr">
        <is>
          <t>Daily_Minor_Stops_2026_09_18.xlsx</t>
        </is>
      </c>
      <c r="B6567" t="inlineStr">
        <is>
          <t>Samridhi Perk Line</t>
        </is>
      </c>
      <c r="C6567" s="80" t="n">
        <v>46117</v>
      </c>
      <c r="D6567" t="inlineStr">
        <is>
          <t>Perk-HCM-1</t>
        </is>
      </c>
      <c r="E6567" t="inlineStr">
        <is>
          <t>FBX: Jam At Infeed</t>
        </is>
      </c>
      <c r="F6567" t="n">
        <v>36</v>
      </c>
      <c r="G6567" t="n">
        <v>18.6186333333333</v>
      </c>
    </row>
    <row r="6568">
      <c r="A6568" t="inlineStr">
        <is>
          <t>Daily_Minor_Stops_2026_09_18.xlsx</t>
        </is>
      </c>
      <c r="B6568" t="inlineStr">
        <is>
          <t>Samridhi Perk Line</t>
        </is>
      </c>
      <c r="C6568" s="80" t="n">
        <v>46117</v>
      </c>
      <c r="D6568" t="inlineStr">
        <is>
          <t>Perk-HCM-2</t>
        </is>
      </c>
      <c r="E6568" t="inlineStr">
        <is>
          <t>FBX: Overflow At Infeed</t>
        </is>
      </c>
      <c r="F6568" t="n">
        <v>22</v>
      </c>
      <c r="G6568" t="n">
        <v>19.2392666666667</v>
      </c>
    </row>
    <row r="6569">
      <c r="A6569" t="inlineStr">
        <is>
          <t>Daily_Minor_Stops_2026_09_18.xlsx</t>
        </is>
      </c>
      <c r="B6569" t="inlineStr">
        <is>
          <t>Samridhi Perk Line</t>
        </is>
      </c>
      <c r="C6569" s="80" t="n">
        <v>46117</v>
      </c>
      <c r="D6569" t="inlineStr">
        <is>
          <t>Perk-HCM-2</t>
        </is>
      </c>
      <c r="E6569" t="inlineStr">
        <is>
          <t>FBX: Jam At Infeed</t>
        </is>
      </c>
      <c r="F6569" t="n">
        <v>65</v>
      </c>
      <c r="G6569" t="n">
        <v>33.4696</v>
      </c>
    </row>
    <row r="6570">
      <c r="A6570" t="inlineStr">
        <is>
          <t>Daily_Minor_Stops_2026_09_18.xlsx</t>
        </is>
      </c>
      <c r="B6570" t="inlineStr">
        <is>
          <t>Samridhi Perk Line</t>
        </is>
      </c>
      <c r="C6570" s="80" t="n">
        <v>46117</v>
      </c>
      <c r="D6570" t="inlineStr">
        <is>
          <t>Perk-HCM-3</t>
        </is>
      </c>
      <c r="E6570" t="inlineStr">
        <is>
          <t>HXX: Infeed Rejection Consecutive</t>
        </is>
      </c>
      <c r="F6570" t="n">
        <v>35</v>
      </c>
      <c r="G6570" t="n">
        <v>21.1169666666667</v>
      </c>
    </row>
    <row r="6571">
      <c r="A6571" t="inlineStr">
        <is>
          <t>Daily_Minor_Stops_2026_09_18.xlsx</t>
        </is>
      </c>
      <c r="B6571" t="inlineStr">
        <is>
          <t>Samridhi Perk Line</t>
        </is>
      </c>
      <c r="C6571" s="80" t="n">
        <v>46117</v>
      </c>
      <c r="D6571" t="inlineStr">
        <is>
          <t>Perk-HCM-3</t>
        </is>
      </c>
      <c r="E6571" t="inlineStr">
        <is>
          <t>FBX: Overflow At Infeed</t>
        </is>
      </c>
      <c r="F6571" t="n">
        <v>109</v>
      </c>
      <c r="G6571" t="n">
        <v>94.67395</v>
      </c>
    </row>
    <row r="6572">
      <c r="A6572" t="inlineStr">
        <is>
          <t>Daily_Minor_Stops_2026_09_18.xlsx</t>
        </is>
      </c>
      <c r="B6572" t="inlineStr">
        <is>
          <t>Samridhi Perk Line</t>
        </is>
      </c>
      <c r="C6572" s="80" t="n">
        <v>46117</v>
      </c>
      <c r="D6572" t="inlineStr">
        <is>
          <t>Perk-HCM-4</t>
        </is>
      </c>
      <c r="E6572" t="inlineStr">
        <is>
          <t>HXX: Film Registration Error</t>
        </is>
      </c>
      <c r="F6572" t="n">
        <v>27</v>
      </c>
      <c r="G6572" t="n">
        <v>14.7054833333333</v>
      </c>
    </row>
    <row r="6573">
      <c r="A6573" t="inlineStr">
        <is>
          <t>Daily_Minor_Stops_2026_09_18.xlsx</t>
        </is>
      </c>
      <c r="B6573" t="inlineStr">
        <is>
          <t>Samridhi Perk Line</t>
        </is>
      </c>
      <c r="C6573" s="80" t="n">
        <v>46117</v>
      </c>
      <c r="D6573" t="inlineStr">
        <is>
          <t>Perk-HCM-4</t>
        </is>
      </c>
      <c r="E6573" t="inlineStr">
        <is>
          <t>FBX: Jam At Infeed</t>
        </is>
      </c>
      <c r="F6573" t="n">
        <v>68</v>
      </c>
      <c r="G6573" t="n">
        <v>29.2663</v>
      </c>
    </row>
    <row r="6574">
      <c r="A6574" t="inlineStr">
        <is>
          <t>Daily_Minor_Stops_2026_09_18.xlsx</t>
        </is>
      </c>
      <c r="B6574" t="inlineStr">
        <is>
          <t>Samridhi Perk Line</t>
        </is>
      </c>
      <c r="C6574" s="80" t="n">
        <v>46117</v>
      </c>
      <c r="D6574" t="inlineStr">
        <is>
          <t>Perk-HLM-1</t>
        </is>
      </c>
      <c r="E6574" t="inlineStr">
        <is>
          <t>Product jam detected at flow wrapper infeed</t>
        </is>
      </c>
      <c r="F6574" t="n">
        <v>29</v>
      </c>
      <c r="G6574" t="n">
        <v>10.7905833333333</v>
      </c>
    </row>
    <row r="6575">
      <c r="A6575" t="inlineStr">
        <is>
          <t>Daily_Minor_Stops_2026_09_18.xlsx</t>
        </is>
      </c>
      <c r="B6575" t="inlineStr">
        <is>
          <t>Samridhi Perk Line</t>
        </is>
      </c>
      <c r="C6575" s="80" t="n">
        <v>46117</v>
      </c>
      <c r="D6575" t="inlineStr">
        <is>
          <t>Perk-HLM-1</t>
        </is>
      </c>
      <c r="E6575" t="inlineStr">
        <is>
          <t>OverHeight Product Detected</t>
        </is>
      </c>
      <c r="F6575" t="n">
        <v>124</v>
      </c>
      <c r="G6575" t="n">
        <v>55.9508833333333</v>
      </c>
    </row>
    <row r="6576">
      <c r="A6576" t="inlineStr">
        <is>
          <t>Daily_Minor_Stops_2026_09_18.xlsx</t>
        </is>
      </c>
      <c r="B6576" t="inlineStr">
        <is>
          <t>Samridhi Perk Line</t>
        </is>
      </c>
      <c r="C6576" s="80" t="n">
        <v>46117</v>
      </c>
      <c r="D6576" t="inlineStr">
        <is>
          <t>Perk-HLM-2</t>
        </is>
      </c>
      <c r="E6576" t="inlineStr">
        <is>
          <t>Product jam detected at flow wrapper infeed</t>
        </is>
      </c>
      <c r="F6576" t="n">
        <v>63</v>
      </c>
      <c r="G6576" t="n">
        <v>27.41585</v>
      </c>
    </row>
    <row r="6577">
      <c r="A6577" t="inlineStr">
        <is>
          <t>Daily_Minor_Stops_2026_09_18.xlsx</t>
        </is>
      </c>
      <c r="B6577" t="inlineStr">
        <is>
          <t>Samridhi Perk Line</t>
        </is>
      </c>
      <c r="C6577" s="80" t="n">
        <v>46117</v>
      </c>
      <c r="D6577" t="inlineStr">
        <is>
          <t>Perk-HLM-2</t>
        </is>
      </c>
      <c r="E6577" t="inlineStr">
        <is>
          <t>OverHeight Product Detected</t>
        </is>
      </c>
      <c r="F6577" t="n">
        <v>69</v>
      </c>
      <c r="G6577" t="n">
        <v>29.75905</v>
      </c>
    </row>
    <row r="6578">
      <c r="A6578" t="inlineStr">
        <is>
          <t>Daily_Minor_Stops_2026_09_18.xlsx</t>
        </is>
      </c>
      <c r="B6578" t="inlineStr">
        <is>
          <t>Samridhi Perk Line</t>
        </is>
      </c>
      <c r="C6578" s="80" t="n">
        <v>46117</v>
      </c>
      <c r="D6578" t="inlineStr">
        <is>
          <t>Perk-TTLi-1</t>
        </is>
      </c>
      <c r="E6578" t="inlineStr">
        <is>
          <t>LOD/TPL11: Axis 1 HW Positive Overtravel</t>
        </is>
      </c>
      <c r="F6578" t="n">
        <v>5</v>
      </c>
      <c r="G6578" t="n">
        <v>7.54793333333333</v>
      </c>
    </row>
    <row r="6579">
      <c r="A6579" t="inlineStr">
        <is>
          <t>Daily_Minor_Stops_2026_09_18.xlsx</t>
        </is>
      </c>
      <c r="B6579" t="inlineStr">
        <is>
          <t>Samridhi Perk Line</t>
        </is>
      </c>
      <c r="C6579" s="80" t="n">
        <v>46117</v>
      </c>
      <c r="D6579" t="inlineStr">
        <is>
          <t>Perk-TTLi-1</t>
        </is>
      </c>
      <c r="E6579" t="inlineStr">
        <is>
          <t>LOD/TPG11: Move Time Out</t>
        </is>
      </c>
      <c r="F6579" t="n">
        <v>4</v>
      </c>
      <c r="G6579" t="n">
        <v>3.34206666666667</v>
      </c>
    </row>
    <row r="6580">
      <c r="A6580" t="inlineStr">
        <is>
          <t>Daily_Minor_Stops_2026_09_18.xlsx</t>
        </is>
      </c>
      <c r="B6580" t="inlineStr">
        <is>
          <t>Samridhi Perk Line</t>
        </is>
      </c>
      <c r="C6580" s="80" t="n">
        <v>46117</v>
      </c>
      <c r="D6580" t="inlineStr">
        <is>
          <t>Perk-TTLi-2</t>
        </is>
      </c>
      <c r="E6580" t="inlineStr">
        <is>
          <t>LOD/SAF: Safety Circuit Not Ready</t>
        </is>
      </c>
      <c r="F6580" t="n">
        <v>3</v>
      </c>
      <c r="G6580" t="n">
        <v>2.11753333333333</v>
      </c>
    </row>
    <row r="6581">
      <c r="A6581" t="inlineStr">
        <is>
          <t>Daily_Minor_Stops_2026_09_18.xlsx</t>
        </is>
      </c>
      <c r="B6581" t="inlineStr">
        <is>
          <t>Samridhi Perk Line</t>
        </is>
      </c>
      <c r="C6581" s="80" t="n">
        <v>46117</v>
      </c>
      <c r="D6581" t="inlineStr">
        <is>
          <t>Perk-TTLi-2</t>
        </is>
      </c>
      <c r="E6581" t="inlineStr">
        <is>
          <t>CLO/CT11: Axis1 Position Error</t>
        </is>
      </c>
      <c r="F6581" t="n">
        <v>12</v>
      </c>
      <c r="G6581" t="n">
        <v>22.5693</v>
      </c>
    </row>
    <row r="6582">
      <c r="A6582" t="inlineStr">
        <is>
          <t>Daily_Minor_Stops_2026_09_18.xlsx</t>
        </is>
      </c>
      <c r="B6582" t="inlineStr">
        <is>
          <t>Samridhi Perk Line</t>
        </is>
      </c>
      <c r="C6582" s="80" t="n">
        <v>46117</v>
      </c>
      <c r="D6582" t="inlineStr">
        <is>
          <t>Perk-TTLi-3</t>
        </is>
      </c>
      <c r="E6582" t="inlineStr">
        <is>
          <t>LOD/TGR11: Robot-Gripper Sensor Fault</t>
        </is>
      </c>
      <c r="F6582" t="n">
        <v>6</v>
      </c>
      <c r="G6582" t="n">
        <v>1.64121666666667</v>
      </c>
    </row>
    <row r="6583">
      <c r="A6583" t="inlineStr">
        <is>
          <t>Daily_Minor_Stops_2026_09_18.xlsx</t>
        </is>
      </c>
      <c r="B6583" t="inlineStr">
        <is>
          <t>Samridhi Perk Line</t>
        </is>
      </c>
      <c r="C6583" s="80" t="n">
        <v>46117</v>
      </c>
      <c r="D6583" t="inlineStr">
        <is>
          <t>Perk-TTLi-3</t>
        </is>
      </c>
      <c r="E6583" t="inlineStr">
        <is>
          <t>FOR/FT11: Hand Over Failure Of Tray</t>
        </is>
      </c>
      <c r="F6583" t="n">
        <v>14</v>
      </c>
      <c r="G6583" t="n">
        <v>18.3103166666667</v>
      </c>
    </row>
    <row r="6584">
      <c r="A6584" t="inlineStr">
        <is>
          <t>Daily_Minor_Stops_2026_09_18.xlsx</t>
        </is>
      </c>
      <c r="B6584" t="inlineStr">
        <is>
          <t>Samridhi Perk Line</t>
        </is>
      </c>
      <c r="C6584" s="80" t="n">
        <v>46117</v>
      </c>
      <c r="D6584" t="inlineStr">
        <is>
          <t>Perk-TTLi-4</t>
        </is>
      </c>
      <c r="E6584" t="inlineStr">
        <is>
          <t>LOD/SAF: Safety Circuit Not Ready</t>
        </is>
      </c>
      <c r="F6584" t="n">
        <v>2</v>
      </c>
      <c r="G6584" t="n">
        <v>2.86776666666667</v>
      </c>
    </row>
    <row r="6585">
      <c r="A6585" t="inlineStr">
        <is>
          <t>Daily_Minor_Stops_2026_09_18.xlsx</t>
        </is>
      </c>
      <c r="B6585" t="inlineStr">
        <is>
          <t>Samridhi Perk Line</t>
        </is>
      </c>
      <c r="C6585" s="80" t="n">
        <v>46117</v>
      </c>
      <c r="D6585" t="inlineStr">
        <is>
          <t>Perk-TTLi-4</t>
        </is>
      </c>
      <c r="E6585" t="inlineStr">
        <is>
          <t>LOD/EM: Emergency Stop HMI 11</t>
        </is>
      </c>
      <c r="F6585" t="n">
        <v>2</v>
      </c>
      <c r="G6585" t="n">
        <v>1.72725</v>
      </c>
    </row>
    <row r="6586">
      <c r="A6586" t="inlineStr">
        <is>
          <t>Daily_Minor_Stops_2026_09_18.xlsx</t>
        </is>
      </c>
      <c r="B6586" t="inlineStr">
        <is>
          <t>Samridhi Perk Line</t>
        </is>
      </c>
      <c r="C6586" s="80" t="n">
        <v>46118</v>
      </c>
      <c r="D6586" t="inlineStr">
        <is>
          <t>Perk-HCM-1</t>
        </is>
      </c>
      <c r="E6586" t="inlineStr">
        <is>
          <t>HXX: Film Is Broken</t>
        </is>
      </c>
      <c r="F6586" t="n">
        <v>19</v>
      </c>
      <c r="G6586" t="n">
        <v>19.7251</v>
      </c>
    </row>
    <row r="6587">
      <c r="A6587" t="inlineStr">
        <is>
          <t>Daily_Minor_Stops_2026_09_18.xlsx</t>
        </is>
      </c>
      <c r="B6587" t="inlineStr">
        <is>
          <t>Samridhi Perk Line</t>
        </is>
      </c>
      <c r="C6587" s="80" t="n">
        <v>46118</v>
      </c>
      <c r="D6587" t="inlineStr">
        <is>
          <t>Perk-HCM-1</t>
        </is>
      </c>
      <c r="E6587" t="inlineStr">
        <is>
          <t>FBX: Jam At Infeed</t>
        </is>
      </c>
      <c r="F6587" t="n">
        <v>13</v>
      </c>
      <c r="G6587" t="n">
        <v>6.55465</v>
      </c>
    </row>
    <row r="6588">
      <c r="A6588" t="inlineStr">
        <is>
          <t>Daily_Minor_Stops_2026_09_18.xlsx</t>
        </is>
      </c>
      <c r="B6588" t="inlineStr">
        <is>
          <t>Samridhi Perk Line</t>
        </is>
      </c>
      <c r="C6588" s="80" t="n">
        <v>46118</v>
      </c>
      <c r="D6588" t="inlineStr">
        <is>
          <t>Perk-HCM-2</t>
        </is>
      </c>
      <c r="E6588" t="inlineStr">
        <is>
          <t>HXX: Film Is Broken</t>
        </is>
      </c>
      <c r="F6588" t="n">
        <v>16</v>
      </c>
      <c r="G6588" t="n">
        <v>29.8442333333333</v>
      </c>
    </row>
    <row r="6589">
      <c r="A6589" t="inlineStr">
        <is>
          <t>Daily_Minor_Stops_2026_09_18.xlsx</t>
        </is>
      </c>
      <c r="B6589" t="inlineStr">
        <is>
          <t>Samridhi Perk Line</t>
        </is>
      </c>
      <c r="C6589" s="80" t="n">
        <v>46118</v>
      </c>
      <c r="D6589" t="inlineStr">
        <is>
          <t>Perk-HCM-2</t>
        </is>
      </c>
      <c r="E6589" t="inlineStr">
        <is>
          <t>FBX: Jam At Infeed</t>
        </is>
      </c>
      <c r="F6589" t="n">
        <v>69</v>
      </c>
      <c r="G6589" t="n">
        <v>31.9430833333333</v>
      </c>
    </row>
    <row r="6590">
      <c r="A6590" t="inlineStr">
        <is>
          <t>Daily_Minor_Stops_2026_09_18.xlsx</t>
        </is>
      </c>
      <c r="B6590" t="inlineStr">
        <is>
          <t>Samridhi Perk Line</t>
        </is>
      </c>
      <c r="C6590" s="80" t="n">
        <v>46118</v>
      </c>
      <c r="D6590" t="inlineStr">
        <is>
          <t>Perk-HCM-3</t>
        </is>
      </c>
      <c r="E6590" t="inlineStr">
        <is>
          <t>FBX: Overflow At Infeed</t>
        </is>
      </c>
      <c r="F6590" t="n">
        <v>36</v>
      </c>
      <c r="G6590" t="n">
        <v>18.8583</v>
      </c>
    </row>
    <row r="6591">
      <c r="A6591" t="inlineStr">
        <is>
          <t>Daily_Minor_Stops_2026_09_18.xlsx</t>
        </is>
      </c>
      <c r="B6591" t="inlineStr">
        <is>
          <t>Samridhi Perk Line</t>
        </is>
      </c>
      <c r="C6591" s="80" t="n">
        <v>46118</v>
      </c>
      <c r="D6591" t="inlineStr">
        <is>
          <t>Perk-HCM-3</t>
        </is>
      </c>
      <c r="E6591" t="inlineStr">
        <is>
          <t>FBX: Jam At Infeed</t>
        </is>
      </c>
      <c r="F6591" t="n">
        <v>41</v>
      </c>
      <c r="G6591" t="n">
        <v>22.5956666666667</v>
      </c>
    </row>
    <row r="6592">
      <c r="A6592" t="inlineStr">
        <is>
          <t>Daily_Minor_Stops_2026_09_18.xlsx</t>
        </is>
      </c>
      <c r="B6592" t="inlineStr">
        <is>
          <t>Samridhi Perk Line</t>
        </is>
      </c>
      <c r="C6592" s="80" t="n">
        <v>46118</v>
      </c>
      <c r="D6592" t="inlineStr">
        <is>
          <t>Perk-HCM-4</t>
        </is>
      </c>
      <c r="E6592" t="inlineStr">
        <is>
          <t>FBX: Overflow At Infeed</t>
        </is>
      </c>
      <c r="F6592" t="n">
        <v>15</v>
      </c>
      <c r="G6592" t="n">
        <v>7.28351666666667</v>
      </c>
    </row>
    <row r="6593">
      <c r="A6593" t="inlineStr">
        <is>
          <t>Daily_Minor_Stops_2026_09_18.xlsx</t>
        </is>
      </c>
      <c r="B6593" t="inlineStr">
        <is>
          <t>Samridhi Perk Line</t>
        </is>
      </c>
      <c r="C6593" s="80" t="n">
        <v>46118</v>
      </c>
      <c r="D6593" t="inlineStr">
        <is>
          <t>Perk-HCM-4</t>
        </is>
      </c>
      <c r="E6593" t="inlineStr">
        <is>
          <t>FBX: Jam At Infeed</t>
        </is>
      </c>
      <c r="F6593" t="n">
        <v>87</v>
      </c>
      <c r="G6593" t="n">
        <v>41.3106666666667</v>
      </c>
    </row>
    <row r="6594">
      <c r="A6594" t="inlineStr">
        <is>
          <t>Daily_Minor_Stops_2026_09_18.xlsx</t>
        </is>
      </c>
      <c r="B6594" t="inlineStr">
        <is>
          <t>Samridhi Perk Line</t>
        </is>
      </c>
      <c r="C6594" s="80" t="n">
        <v>46118</v>
      </c>
      <c r="D6594" t="inlineStr">
        <is>
          <t>Perk-HLM-1</t>
        </is>
      </c>
      <c r="E6594" t="inlineStr">
        <is>
          <t>Product jam detected at flow wrapper infeed</t>
        </is>
      </c>
      <c r="F6594" t="n">
        <v>25</v>
      </c>
      <c r="G6594" t="n">
        <v>11.4903666666667</v>
      </c>
    </row>
    <row r="6595">
      <c r="A6595" t="inlineStr">
        <is>
          <t>Daily_Minor_Stops_2026_09_18.xlsx</t>
        </is>
      </c>
      <c r="B6595" t="inlineStr">
        <is>
          <t>Samridhi Perk Line</t>
        </is>
      </c>
      <c r="C6595" s="80" t="n">
        <v>46118</v>
      </c>
      <c r="D6595" t="inlineStr">
        <is>
          <t>Perk-HLM-1</t>
        </is>
      </c>
      <c r="E6595" t="inlineStr">
        <is>
          <t>OverHeight Product Detected</t>
        </is>
      </c>
      <c r="F6595" t="n">
        <v>147</v>
      </c>
      <c r="G6595" t="n">
        <v>98.7180166666667</v>
      </c>
    </row>
    <row r="6596">
      <c r="A6596" t="inlineStr">
        <is>
          <t>Daily_Minor_Stops_2026_09_18.xlsx</t>
        </is>
      </c>
      <c r="B6596" t="inlineStr">
        <is>
          <t>Samridhi Perk Line</t>
        </is>
      </c>
      <c r="C6596" s="80" t="n">
        <v>46118</v>
      </c>
      <c r="D6596" t="inlineStr">
        <is>
          <t>Perk-HLM-2</t>
        </is>
      </c>
      <c r="E6596" t="inlineStr">
        <is>
          <t>Wrapper Discharge Reject Sensor Blocked Alarm</t>
        </is>
      </c>
      <c r="F6596" t="n">
        <v>60</v>
      </c>
      <c r="G6596" t="n">
        <v>36.9745</v>
      </c>
    </row>
    <row r="6597">
      <c r="A6597" t="inlineStr">
        <is>
          <t>Daily_Minor_Stops_2026_09_18.xlsx</t>
        </is>
      </c>
      <c r="B6597" t="inlineStr">
        <is>
          <t>Samridhi Perk Line</t>
        </is>
      </c>
      <c r="C6597" s="80" t="n">
        <v>46118</v>
      </c>
      <c r="D6597" t="inlineStr">
        <is>
          <t>Perk-HLM-2</t>
        </is>
      </c>
      <c r="E6597" t="inlineStr">
        <is>
          <t>OverHeight Product Detected</t>
        </is>
      </c>
      <c r="F6597" t="n">
        <v>80</v>
      </c>
      <c r="G6597" t="n">
        <v>53.0017166666667</v>
      </c>
    </row>
    <row r="6598">
      <c r="A6598" t="inlineStr">
        <is>
          <t>Daily_Minor_Stops_2026_09_18.xlsx</t>
        </is>
      </c>
      <c r="B6598" t="inlineStr">
        <is>
          <t>Samridhi Perk Line</t>
        </is>
      </c>
      <c r="C6598" s="80" t="n">
        <v>46118</v>
      </c>
      <c r="D6598" t="inlineStr">
        <is>
          <t>Perk-TTLi-1</t>
        </is>
      </c>
      <c r="E6598" t="inlineStr">
        <is>
          <t>LOD/TPL11: Axis 1 HW Positive Overtravel</t>
        </is>
      </c>
      <c r="F6598" t="n">
        <v>4</v>
      </c>
      <c r="G6598" t="n">
        <v>1.06528333333333</v>
      </c>
    </row>
    <row r="6599">
      <c r="A6599" t="inlineStr">
        <is>
          <t>Daily_Minor_Stops_2026_09_18.xlsx</t>
        </is>
      </c>
      <c r="B6599" t="inlineStr">
        <is>
          <t>Samridhi Perk Line</t>
        </is>
      </c>
      <c r="C6599" s="80" t="n">
        <v>46118</v>
      </c>
      <c r="D6599" t="inlineStr">
        <is>
          <t>Perk-TTLi-1</t>
        </is>
      </c>
      <c r="E6599" t="inlineStr">
        <is>
          <t>CLO/CT11: Axis1 Position Error</t>
        </is>
      </c>
      <c r="F6599" t="n">
        <v>9</v>
      </c>
      <c r="G6599" t="n">
        <v>7.48685</v>
      </c>
    </row>
    <row r="6600">
      <c r="A6600" t="inlineStr">
        <is>
          <t>Daily_Minor_Stops_2026_09_18.xlsx</t>
        </is>
      </c>
      <c r="B6600" t="inlineStr">
        <is>
          <t>Samridhi Perk Line</t>
        </is>
      </c>
      <c r="C6600" s="80" t="n">
        <v>46118</v>
      </c>
      <c r="D6600" t="inlineStr">
        <is>
          <t>Perk-TTLi-2</t>
        </is>
      </c>
      <c r="E6600" t="inlineStr">
        <is>
          <t>FOR/FT11: Hand Over Failure Of Tray</t>
        </is>
      </c>
      <c r="F6600" t="n">
        <v>8</v>
      </c>
      <c r="G6600" t="n">
        <v>17.8070333333333</v>
      </c>
    </row>
    <row r="6601">
      <c r="A6601" t="inlineStr">
        <is>
          <t>Daily_Minor_Stops_2026_09_18.xlsx</t>
        </is>
      </c>
      <c r="B6601" t="inlineStr">
        <is>
          <t>Samridhi Perk Line</t>
        </is>
      </c>
      <c r="C6601" s="80" t="n">
        <v>46118</v>
      </c>
      <c r="D6601" t="inlineStr">
        <is>
          <t>Perk-TTLi-2</t>
        </is>
      </c>
      <c r="E6601" t="inlineStr">
        <is>
          <t>FOR/BP11: Hand Over Of Blank Failed</t>
        </is>
      </c>
      <c r="F6601" t="n">
        <v>28</v>
      </c>
      <c r="G6601" t="n">
        <v>18.5733833333333</v>
      </c>
    </row>
    <row r="6602">
      <c r="A6602" t="inlineStr">
        <is>
          <t>Daily_Minor_Stops_2026_09_18.xlsx</t>
        </is>
      </c>
      <c r="B6602" t="inlineStr">
        <is>
          <t>Samridhi Perk Line</t>
        </is>
      </c>
      <c r="C6602" s="80" t="n">
        <v>46118</v>
      </c>
      <c r="D6602" t="inlineStr">
        <is>
          <t>Perk-TTLi-3</t>
        </is>
      </c>
      <c r="E6602" t="inlineStr">
        <is>
          <t>LOD/TPG11: Move Time Out</t>
        </is>
      </c>
      <c r="F6602" t="n">
        <v>3</v>
      </c>
      <c r="G6602" t="n">
        <v>2.38955</v>
      </c>
    </row>
    <row r="6603">
      <c r="A6603" t="inlineStr">
        <is>
          <t>Daily_Minor_Stops_2026_09_18.xlsx</t>
        </is>
      </c>
      <c r="B6603" t="inlineStr">
        <is>
          <t>Samridhi Perk Line</t>
        </is>
      </c>
      <c r="C6603" s="80" t="n">
        <v>46118</v>
      </c>
      <c r="D6603" t="inlineStr">
        <is>
          <t>Perk-TTLi-3</t>
        </is>
      </c>
      <c r="E6603" t="inlineStr">
        <is>
          <t>CLO/CT11: Axis1 Position Error</t>
        </is>
      </c>
      <c r="F6603" t="n">
        <v>4</v>
      </c>
      <c r="G6603" t="n">
        <v>6.81573333333333</v>
      </c>
    </row>
    <row r="6604">
      <c r="A6604" t="inlineStr">
        <is>
          <t>Daily_Minor_Stops_2026_09_18.xlsx</t>
        </is>
      </c>
      <c r="B6604" t="inlineStr">
        <is>
          <t>Samridhi Perk Line</t>
        </is>
      </c>
      <c r="C6604" s="80" t="n">
        <v>46118</v>
      </c>
      <c r="D6604" t="inlineStr">
        <is>
          <t>Perk-TTLi-4</t>
        </is>
      </c>
      <c r="E6604" t="inlineStr">
        <is>
          <t>LOD/SAF: Safety Circuit Not Ready</t>
        </is>
      </c>
      <c r="F6604" t="n">
        <v>3</v>
      </c>
      <c r="G6604" t="n">
        <v>1.60236666666667</v>
      </c>
    </row>
    <row r="6605">
      <c r="A6605" t="inlineStr">
        <is>
          <t>Daily_Minor_Stops_2026_09_18.xlsx</t>
        </is>
      </c>
      <c r="B6605" t="inlineStr">
        <is>
          <t>Samridhi Perk Line</t>
        </is>
      </c>
      <c r="C6605" s="80" t="n">
        <v>46118</v>
      </c>
      <c r="D6605" t="inlineStr">
        <is>
          <t>Perk-TTLi-4</t>
        </is>
      </c>
      <c r="E6605" t="inlineStr">
        <is>
          <t>LOD/DH: State Decel Not Leave In Time</t>
        </is>
      </c>
      <c r="F6605" t="n">
        <v>2</v>
      </c>
      <c r="G6605" t="n">
        <v>1.47575</v>
      </c>
    </row>
    <row r="6606">
      <c r="A6606" t="inlineStr">
        <is>
          <t>Daily_Minor_Stops_2026_09_18.xlsx</t>
        </is>
      </c>
      <c r="B6606" t="inlineStr">
        <is>
          <t>Samridhi Perk Line</t>
        </is>
      </c>
      <c r="C6606" s="80" t="n">
        <v>46119</v>
      </c>
      <c r="D6606" t="inlineStr">
        <is>
          <t>Perk-HCM-1</t>
        </is>
      </c>
      <c r="E6606" t="inlineStr">
        <is>
          <t>HXX: Infeed Rejection Consecutive</t>
        </is>
      </c>
      <c r="F6606" t="n">
        <v>16</v>
      </c>
      <c r="G6606" t="n">
        <v>8.36628333333333</v>
      </c>
    </row>
    <row r="6607">
      <c r="A6607" t="inlineStr">
        <is>
          <t>Daily_Minor_Stops_2026_09_18.xlsx</t>
        </is>
      </c>
      <c r="B6607" t="inlineStr">
        <is>
          <t>Samridhi Perk Line</t>
        </is>
      </c>
      <c r="C6607" s="80" t="n">
        <v>46119</v>
      </c>
      <c r="D6607" t="inlineStr">
        <is>
          <t>Perk-HCM-1</t>
        </is>
      </c>
      <c r="E6607" t="inlineStr">
        <is>
          <t>HXX: Film Is Broken</t>
        </is>
      </c>
      <c r="F6607" t="n">
        <v>22</v>
      </c>
      <c r="G6607" t="n">
        <v>36.0566833333333</v>
      </c>
    </row>
    <row r="6608">
      <c r="A6608" t="inlineStr">
        <is>
          <t>Daily_Minor_Stops_2026_09_18.xlsx</t>
        </is>
      </c>
      <c r="B6608" t="inlineStr">
        <is>
          <t>Samridhi Perk Line</t>
        </is>
      </c>
      <c r="C6608" s="80" t="n">
        <v>46119</v>
      </c>
      <c r="D6608" t="inlineStr">
        <is>
          <t>Perk-HCM-2</t>
        </is>
      </c>
      <c r="E6608" t="inlineStr">
        <is>
          <t>FBX: Overflow At Infeed</t>
        </is>
      </c>
      <c r="F6608" t="n">
        <v>30</v>
      </c>
      <c r="G6608" t="n">
        <v>23.2173666666667</v>
      </c>
    </row>
    <row r="6609">
      <c r="A6609" t="inlineStr">
        <is>
          <t>Daily_Minor_Stops_2026_09_18.xlsx</t>
        </is>
      </c>
      <c r="B6609" t="inlineStr">
        <is>
          <t>Samridhi Perk Line</t>
        </is>
      </c>
      <c r="C6609" s="80" t="n">
        <v>46119</v>
      </c>
      <c r="D6609" t="inlineStr">
        <is>
          <t>Perk-HCM-2</t>
        </is>
      </c>
      <c r="E6609" t="inlineStr">
        <is>
          <t>FBX: Jam At Infeed</t>
        </is>
      </c>
      <c r="F6609" t="n">
        <v>86</v>
      </c>
      <c r="G6609" t="n">
        <v>47.27555</v>
      </c>
    </row>
    <row r="6610">
      <c r="A6610" t="inlineStr">
        <is>
          <t>Daily_Minor_Stops_2026_09_18.xlsx</t>
        </is>
      </c>
      <c r="B6610" t="inlineStr">
        <is>
          <t>Samridhi Perk Line</t>
        </is>
      </c>
      <c r="C6610" s="80" t="n">
        <v>46119</v>
      </c>
      <c r="D6610" t="inlineStr">
        <is>
          <t>Perk-HCM-3</t>
        </is>
      </c>
      <c r="E6610" t="inlineStr">
        <is>
          <t>FBX: Overflow At Infeed</t>
        </is>
      </c>
      <c r="F6610" t="n">
        <v>55</v>
      </c>
      <c r="G6610" t="n">
        <v>29.2977833333333</v>
      </c>
    </row>
    <row r="6611">
      <c r="A6611" t="inlineStr">
        <is>
          <t>Daily_Minor_Stops_2026_09_18.xlsx</t>
        </is>
      </c>
      <c r="B6611" t="inlineStr">
        <is>
          <t>Samridhi Perk Line</t>
        </is>
      </c>
      <c r="C6611" s="80" t="n">
        <v>46119</v>
      </c>
      <c r="D6611" t="inlineStr">
        <is>
          <t>Perk-HCM-3</t>
        </is>
      </c>
      <c r="E6611" t="inlineStr">
        <is>
          <t>FBX: Jam At Infeed</t>
        </is>
      </c>
      <c r="F6611" t="n">
        <v>60</v>
      </c>
      <c r="G6611" t="n">
        <v>26.0911166666667</v>
      </c>
    </row>
    <row r="6612">
      <c r="A6612" t="inlineStr">
        <is>
          <t>Daily_Minor_Stops_2026_09_18.xlsx</t>
        </is>
      </c>
      <c r="B6612" t="inlineStr">
        <is>
          <t>Samridhi Perk Line</t>
        </is>
      </c>
      <c r="C6612" s="80" t="n">
        <v>46119</v>
      </c>
      <c r="D6612" t="inlineStr">
        <is>
          <t>Perk-HCM-4</t>
        </is>
      </c>
      <c r="E6612" t="inlineStr">
        <is>
          <t>HXX: Film Is Broken</t>
        </is>
      </c>
      <c r="F6612" t="n">
        <v>21</v>
      </c>
      <c r="G6612" t="n">
        <v>39.5591333333333</v>
      </c>
    </row>
    <row r="6613">
      <c r="A6613" t="inlineStr">
        <is>
          <t>Daily_Minor_Stops_2026_09_18.xlsx</t>
        </is>
      </c>
      <c r="B6613" t="inlineStr">
        <is>
          <t>Samridhi Perk Line</t>
        </is>
      </c>
      <c r="C6613" s="80" t="n">
        <v>46119</v>
      </c>
      <c r="D6613" t="inlineStr">
        <is>
          <t>Perk-HCM-4</t>
        </is>
      </c>
      <c r="E6613" t="inlineStr">
        <is>
          <t>FBX: Jam At Infeed</t>
        </is>
      </c>
      <c r="F6613" t="n">
        <v>84</v>
      </c>
      <c r="G6613" t="n">
        <v>40.8155833333333</v>
      </c>
    </row>
    <row r="6614">
      <c r="A6614" t="inlineStr">
        <is>
          <t>Daily_Minor_Stops_2026_09_18.xlsx</t>
        </is>
      </c>
      <c r="B6614" t="inlineStr">
        <is>
          <t>Samridhi Perk Line</t>
        </is>
      </c>
      <c r="C6614" s="80" t="n">
        <v>46119</v>
      </c>
      <c r="D6614" t="inlineStr">
        <is>
          <t>Perk-HLM-1</t>
        </is>
      </c>
      <c r="E6614" t="inlineStr">
        <is>
          <t>Product jam detected at flow wrapper infeed</t>
        </is>
      </c>
      <c r="F6614" t="n">
        <v>23</v>
      </c>
      <c r="G6614" t="n">
        <v>16.8985166666667</v>
      </c>
    </row>
    <row r="6615">
      <c r="A6615" t="inlineStr">
        <is>
          <t>Daily_Minor_Stops_2026_09_18.xlsx</t>
        </is>
      </c>
      <c r="B6615" t="inlineStr">
        <is>
          <t>Samridhi Perk Line</t>
        </is>
      </c>
      <c r="C6615" s="80" t="n">
        <v>46119</v>
      </c>
      <c r="D6615" t="inlineStr">
        <is>
          <t>Perk-HLM-1</t>
        </is>
      </c>
      <c r="E6615" t="inlineStr">
        <is>
          <t>OverHeight Product Detected</t>
        </is>
      </c>
      <c r="F6615" t="n">
        <v>89</v>
      </c>
      <c r="G6615" t="n">
        <v>56.2852333333333</v>
      </c>
    </row>
    <row r="6616">
      <c r="A6616" t="inlineStr">
        <is>
          <t>Daily_Minor_Stops_2026_09_18.xlsx</t>
        </is>
      </c>
      <c r="B6616" t="inlineStr">
        <is>
          <t>Samridhi Perk Line</t>
        </is>
      </c>
      <c r="C6616" s="80" t="n">
        <v>46119</v>
      </c>
      <c r="D6616" t="inlineStr">
        <is>
          <t>Perk-HLM-2</t>
        </is>
      </c>
      <c r="E6616" t="inlineStr">
        <is>
          <t>Product jam detected at flow wrapper infeed</t>
        </is>
      </c>
      <c r="F6616" t="n">
        <v>61</v>
      </c>
      <c r="G6616" t="n">
        <v>47.7092833333333</v>
      </c>
    </row>
    <row r="6617">
      <c r="A6617" t="inlineStr">
        <is>
          <t>Daily_Minor_Stops_2026_09_18.xlsx</t>
        </is>
      </c>
      <c r="B6617" t="inlineStr">
        <is>
          <t>Samridhi Perk Line</t>
        </is>
      </c>
      <c r="C6617" s="80" t="n">
        <v>46119</v>
      </c>
      <c r="D6617" t="inlineStr">
        <is>
          <t>Perk-HLM-2</t>
        </is>
      </c>
      <c r="E6617" t="inlineStr">
        <is>
          <t>OverHeight Product Detected</t>
        </is>
      </c>
      <c r="F6617" t="n">
        <v>33</v>
      </c>
      <c r="G6617" t="n">
        <v>23.183</v>
      </c>
    </row>
    <row r="6618">
      <c r="A6618" t="inlineStr">
        <is>
          <t>Daily_Minor_Stops_2026_09_18.xlsx</t>
        </is>
      </c>
      <c r="B6618" t="inlineStr">
        <is>
          <t>Samridhi Perk Line</t>
        </is>
      </c>
      <c r="C6618" s="80" t="n">
        <v>46119</v>
      </c>
      <c r="D6618" t="inlineStr">
        <is>
          <t>Perk-TTLi-1</t>
        </is>
      </c>
      <c r="E6618" t="inlineStr">
        <is>
          <t>LOD/TPL11: Axis 1 HW Positive Overtravel</t>
        </is>
      </c>
      <c r="F6618" t="n">
        <v>15</v>
      </c>
      <c r="G6618" t="n">
        <v>15.2982833333333</v>
      </c>
    </row>
    <row r="6619">
      <c r="A6619" t="inlineStr">
        <is>
          <t>Daily_Minor_Stops_2026_09_18.xlsx</t>
        </is>
      </c>
      <c r="B6619" t="inlineStr">
        <is>
          <t>Samridhi Perk Line</t>
        </is>
      </c>
      <c r="C6619" s="80" t="n">
        <v>46119</v>
      </c>
      <c r="D6619" t="inlineStr">
        <is>
          <t>Perk-TTLi-1</t>
        </is>
      </c>
      <c r="E6619" t="inlineStr">
        <is>
          <t>CLO/CT11: Axis1 Position Error</t>
        </is>
      </c>
      <c r="F6619" t="n">
        <v>13</v>
      </c>
      <c r="G6619" t="n">
        <v>10.2932833333333</v>
      </c>
    </row>
    <row r="6620">
      <c r="A6620" t="inlineStr">
        <is>
          <t>Daily_Minor_Stops_2026_09_18.xlsx</t>
        </is>
      </c>
      <c r="B6620" t="inlineStr">
        <is>
          <t>Samridhi Perk Line</t>
        </is>
      </c>
      <c r="C6620" s="80" t="n">
        <v>46119</v>
      </c>
      <c r="D6620" t="inlineStr">
        <is>
          <t>Perk-TTLi-2</t>
        </is>
      </c>
      <c r="E6620" t="inlineStr">
        <is>
          <t>FOR/BP11: Hand Over Of Blank Failed</t>
        </is>
      </c>
      <c r="F6620" t="n">
        <v>6</v>
      </c>
      <c r="G6620" t="n">
        <v>15.4951333333333</v>
      </c>
    </row>
    <row r="6621">
      <c r="A6621" t="inlineStr">
        <is>
          <t>Daily_Minor_Stops_2026_09_18.xlsx</t>
        </is>
      </c>
      <c r="B6621" t="inlineStr">
        <is>
          <t>Samridhi Perk Line</t>
        </is>
      </c>
      <c r="C6621" s="80" t="n">
        <v>46119</v>
      </c>
      <c r="D6621" t="inlineStr">
        <is>
          <t>Perk-TTLi-2</t>
        </is>
      </c>
      <c r="E6621" t="inlineStr">
        <is>
          <t>CLO/CT11: Axis1 Position Error</t>
        </is>
      </c>
      <c r="F6621" t="n">
        <v>7</v>
      </c>
      <c r="G6621" t="n">
        <v>9.72918333333333</v>
      </c>
    </row>
    <row r="6622">
      <c r="A6622" t="inlineStr">
        <is>
          <t>Daily_Minor_Stops_2026_09_18.xlsx</t>
        </is>
      </c>
      <c r="B6622" t="inlineStr">
        <is>
          <t>Samridhi Perk Line</t>
        </is>
      </c>
      <c r="C6622" s="80" t="n">
        <v>46119</v>
      </c>
      <c r="D6622" t="inlineStr">
        <is>
          <t>Perk-TTLi-3</t>
        </is>
      </c>
      <c r="E6622" t="inlineStr">
        <is>
          <t>FOR/BP11: Hand Over Of Blank Failed</t>
        </is>
      </c>
      <c r="F6622" t="n">
        <v>6</v>
      </c>
      <c r="G6622" t="n">
        <v>43.0930833333333</v>
      </c>
    </row>
    <row r="6623">
      <c r="A6623" t="inlineStr">
        <is>
          <t>Daily_Minor_Stops_2026_09_18.xlsx</t>
        </is>
      </c>
      <c r="B6623" t="inlineStr">
        <is>
          <t>Samridhi Perk Line</t>
        </is>
      </c>
      <c r="C6623" s="80" t="n">
        <v>46119</v>
      </c>
      <c r="D6623" t="inlineStr">
        <is>
          <t>Perk-TTLi-3</t>
        </is>
      </c>
      <c r="E6623" t="inlineStr">
        <is>
          <t>CLO/CDC11: Pusher / Actuator Not ON Time</t>
        </is>
      </c>
      <c r="F6623" t="n">
        <v>7</v>
      </c>
      <c r="G6623" t="n">
        <v>15.1371</v>
      </c>
    </row>
    <row r="6624">
      <c r="A6624" t="inlineStr">
        <is>
          <t>Daily_Minor_Stops_2026_09_18.xlsx</t>
        </is>
      </c>
      <c r="B6624" t="inlineStr">
        <is>
          <t>Samridhi Perk Line</t>
        </is>
      </c>
      <c r="C6624" s="80" t="n">
        <v>46119</v>
      </c>
      <c r="D6624" t="inlineStr">
        <is>
          <t>Perk-TTLi-4</t>
        </is>
      </c>
      <c r="E6624" t="inlineStr">
        <is>
          <t>LOD/PGR11: Trains To Near</t>
        </is>
      </c>
      <c r="F6624" t="n">
        <v>2</v>
      </c>
      <c r="G6624" t="n">
        <v>0.457766666666667</v>
      </c>
    </row>
    <row r="6625">
      <c r="A6625" t="inlineStr">
        <is>
          <t>Daily_Minor_Stops_2026_09_18.xlsx</t>
        </is>
      </c>
      <c r="B6625" t="inlineStr">
        <is>
          <t>Samridhi Perk Line</t>
        </is>
      </c>
      <c r="C6625" s="80" t="n">
        <v>46119</v>
      </c>
      <c r="D6625" t="inlineStr">
        <is>
          <t>Perk-TTLi-4</t>
        </is>
      </c>
      <c r="E6625" t="inlineStr">
        <is>
          <t>LOD/DOR: Door 3 Not Locked</t>
        </is>
      </c>
      <c r="F6625" t="n">
        <v>2</v>
      </c>
      <c r="G6625" t="n">
        <v>0.559283333333333</v>
      </c>
    </row>
    <row r="6626">
      <c r="A6626" t="inlineStr">
        <is>
          <t>Daily_Minor_Stops_2026_09_18.xlsx</t>
        </is>
      </c>
      <c r="B6626" t="inlineStr">
        <is>
          <t>Samridhi Perk Line</t>
        </is>
      </c>
      <c r="C6626" s="80" t="n">
        <v>46120</v>
      </c>
      <c r="D6626" t="inlineStr">
        <is>
          <t>Perk-HCM-1</t>
        </is>
      </c>
      <c r="E6626" t="inlineStr">
        <is>
          <t>FBX: Overflow At Infeed</t>
        </is>
      </c>
      <c r="F6626" t="n">
        <v>36</v>
      </c>
      <c r="G6626" t="n">
        <v>27.21015</v>
      </c>
    </row>
    <row r="6627">
      <c r="A6627" t="inlineStr">
        <is>
          <t>Daily_Minor_Stops_2026_09_18.xlsx</t>
        </is>
      </c>
      <c r="B6627" t="inlineStr">
        <is>
          <t>Samridhi Perk Line</t>
        </is>
      </c>
      <c r="C6627" s="80" t="n">
        <v>46120</v>
      </c>
      <c r="D6627" t="inlineStr">
        <is>
          <t>Perk-HCM-1</t>
        </is>
      </c>
      <c r="E6627" t="inlineStr">
        <is>
          <t>FBX: Jam At Infeed</t>
        </is>
      </c>
      <c r="F6627" t="n">
        <v>21</v>
      </c>
      <c r="G6627" t="n">
        <v>11.6444</v>
      </c>
    </row>
    <row r="6628">
      <c r="A6628" t="inlineStr">
        <is>
          <t>Daily_Minor_Stops_2026_09_18.xlsx</t>
        </is>
      </c>
      <c r="B6628" t="inlineStr">
        <is>
          <t>Samridhi Perk Line</t>
        </is>
      </c>
      <c r="C6628" s="80" t="n">
        <v>46120</v>
      </c>
      <c r="D6628" t="inlineStr">
        <is>
          <t>Perk-HCM-2</t>
        </is>
      </c>
      <c r="E6628" t="inlineStr">
        <is>
          <t>FBX: Overflow At Infeed</t>
        </is>
      </c>
      <c r="F6628" t="n">
        <v>48</v>
      </c>
      <c r="G6628" t="n">
        <v>21.0670166666667</v>
      </c>
    </row>
    <row r="6629">
      <c r="A6629" t="inlineStr">
        <is>
          <t>Daily_Minor_Stops_2026_09_18.xlsx</t>
        </is>
      </c>
      <c r="B6629" t="inlineStr">
        <is>
          <t>Samridhi Perk Line</t>
        </is>
      </c>
      <c r="C6629" s="80" t="n">
        <v>46120</v>
      </c>
      <c r="D6629" t="inlineStr">
        <is>
          <t>Perk-HCM-2</t>
        </is>
      </c>
      <c r="E6629" t="inlineStr">
        <is>
          <t>FBX: Jam At Infeed</t>
        </is>
      </c>
      <c r="F6629" t="n">
        <v>144</v>
      </c>
      <c r="G6629" t="n">
        <v>98.3203833333333</v>
      </c>
    </row>
    <row r="6630">
      <c r="A6630" t="inlineStr">
        <is>
          <t>Daily_Minor_Stops_2026_09_18.xlsx</t>
        </is>
      </c>
      <c r="B6630" t="inlineStr">
        <is>
          <t>Samridhi Perk Line</t>
        </is>
      </c>
      <c r="C6630" s="80" t="n">
        <v>46120</v>
      </c>
      <c r="D6630" t="inlineStr">
        <is>
          <t>Perk-HCM-3</t>
        </is>
      </c>
      <c r="E6630" t="inlineStr">
        <is>
          <t>FBX: Overflow At Infeed</t>
        </is>
      </c>
      <c r="F6630" t="n">
        <v>132</v>
      </c>
      <c r="G6630" t="n">
        <v>68.36738333333339</v>
      </c>
    </row>
    <row r="6631">
      <c r="A6631" t="inlineStr">
        <is>
          <t>Daily_Minor_Stops_2026_09_18.xlsx</t>
        </is>
      </c>
      <c r="B6631" t="inlineStr">
        <is>
          <t>Samridhi Perk Line</t>
        </is>
      </c>
      <c r="C6631" s="80" t="n">
        <v>46120</v>
      </c>
      <c r="D6631" t="inlineStr">
        <is>
          <t>Perk-HCM-3</t>
        </is>
      </c>
      <c r="E6631" t="inlineStr">
        <is>
          <t>FBX: Jam At Infeed</t>
        </is>
      </c>
      <c r="F6631" t="n">
        <v>21</v>
      </c>
      <c r="G6631" t="n">
        <v>9.730166666666671</v>
      </c>
    </row>
    <row r="6632">
      <c r="A6632" t="inlineStr">
        <is>
          <t>Daily_Minor_Stops_2026_09_18.xlsx</t>
        </is>
      </c>
      <c r="B6632" t="inlineStr">
        <is>
          <t>Samridhi Perk Line</t>
        </is>
      </c>
      <c r="C6632" s="80" t="n">
        <v>46120</v>
      </c>
      <c r="D6632" t="inlineStr">
        <is>
          <t>Perk-HCM-4</t>
        </is>
      </c>
      <c r="E6632" t="inlineStr">
        <is>
          <t>FBX: Overflow At Infeed</t>
        </is>
      </c>
      <c r="F6632" t="n">
        <v>27</v>
      </c>
      <c r="G6632" t="n">
        <v>13.3192166666667</v>
      </c>
    </row>
    <row r="6633">
      <c r="A6633" t="inlineStr">
        <is>
          <t>Daily_Minor_Stops_2026_09_18.xlsx</t>
        </is>
      </c>
      <c r="B6633" t="inlineStr">
        <is>
          <t>Samridhi Perk Line</t>
        </is>
      </c>
      <c r="C6633" s="80" t="n">
        <v>46120</v>
      </c>
      <c r="D6633" t="inlineStr">
        <is>
          <t>Perk-HCM-4</t>
        </is>
      </c>
      <c r="E6633" t="inlineStr">
        <is>
          <t>FBX: Jam At Infeed</t>
        </is>
      </c>
      <c r="F6633" t="n">
        <v>120</v>
      </c>
      <c r="G6633" t="n">
        <v>44.1710166666667</v>
      </c>
    </row>
    <row r="6634">
      <c r="A6634" t="inlineStr">
        <is>
          <t>Daily_Minor_Stops_2026_09_18.xlsx</t>
        </is>
      </c>
      <c r="B6634" t="inlineStr">
        <is>
          <t>Samridhi Perk Line</t>
        </is>
      </c>
      <c r="C6634" s="80" t="n">
        <v>46120</v>
      </c>
      <c r="D6634" t="inlineStr">
        <is>
          <t>Perk-HLM-1</t>
        </is>
      </c>
      <c r="E6634" t="inlineStr">
        <is>
          <t>Product jam detected at flow wrapper infeed</t>
        </is>
      </c>
      <c r="F6634" t="n">
        <v>57</v>
      </c>
      <c r="G6634" t="n">
        <v>56.4442833333333</v>
      </c>
    </row>
    <row r="6635">
      <c r="A6635" t="inlineStr">
        <is>
          <t>Daily_Minor_Stops_2026_09_18.xlsx</t>
        </is>
      </c>
      <c r="B6635" t="inlineStr">
        <is>
          <t>Samridhi Perk Line</t>
        </is>
      </c>
      <c r="C6635" s="80" t="n">
        <v>46120</v>
      </c>
      <c r="D6635" t="inlineStr">
        <is>
          <t>Perk-HLM-1</t>
        </is>
      </c>
      <c r="E6635" t="inlineStr">
        <is>
          <t>OverHeight Product Detected</t>
        </is>
      </c>
      <c r="F6635" t="n">
        <v>23</v>
      </c>
      <c r="G6635" t="n">
        <v>24.8779166666667</v>
      </c>
    </row>
    <row r="6636">
      <c r="A6636" t="inlineStr">
        <is>
          <t>Daily_Minor_Stops_2026_09_18.xlsx</t>
        </is>
      </c>
      <c r="B6636" t="inlineStr">
        <is>
          <t>Samridhi Perk Line</t>
        </is>
      </c>
      <c r="C6636" s="80" t="n">
        <v>46120</v>
      </c>
      <c r="D6636" t="inlineStr">
        <is>
          <t>Perk-HLM-2</t>
        </is>
      </c>
      <c r="E6636" t="inlineStr">
        <is>
          <t>Product jam detected at flow wrapper infeed</t>
        </is>
      </c>
      <c r="F6636" t="n">
        <v>63</v>
      </c>
      <c r="G6636" t="n">
        <v>44.2815833333333</v>
      </c>
    </row>
    <row r="6637">
      <c r="A6637" t="inlineStr">
        <is>
          <t>Daily_Minor_Stops_2026_09_18.xlsx</t>
        </is>
      </c>
      <c r="B6637" t="inlineStr">
        <is>
          <t>Samridhi Perk Line</t>
        </is>
      </c>
      <c r="C6637" s="80" t="n">
        <v>46120</v>
      </c>
      <c r="D6637" t="inlineStr">
        <is>
          <t>Perk-HLM-2</t>
        </is>
      </c>
      <c r="E6637" t="inlineStr">
        <is>
          <t>OverHeight Product Detected</t>
        </is>
      </c>
      <c r="F6637" t="n">
        <v>29</v>
      </c>
      <c r="G6637" t="n">
        <v>32.0165</v>
      </c>
    </row>
    <row r="6638">
      <c r="A6638" t="inlineStr">
        <is>
          <t>Daily_Minor_Stops_2026_09_18.xlsx</t>
        </is>
      </c>
      <c r="B6638" t="inlineStr">
        <is>
          <t>Samridhi Perk Line</t>
        </is>
      </c>
      <c r="C6638" s="80" t="n">
        <v>46120</v>
      </c>
      <c r="D6638" t="inlineStr">
        <is>
          <t>Perk-TTLi-1</t>
        </is>
      </c>
      <c r="E6638" t="inlineStr">
        <is>
          <t>LOD/TPG11: Move Time Out</t>
        </is>
      </c>
      <c r="F6638" t="n">
        <v>6</v>
      </c>
      <c r="G6638" t="n">
        <v>2.30648333333333</v>
      </c>
    </row>
    <row r="6639">
      <c r="A6639" t="inlineStr">
        <is>
          <t>Daily_Minor_Stops_2026_09_18.xlsx</t>
        </is>
      </c>
      <c r="B6639" t="inlineStr">
        <is>
          <t>Samridhi Perk Line</t>
        </is>
      </c>
      <c r="C6639" s="80" t="n">
        <v>46120</v>
      </c>
      <c r="D6639" t="inlineStr">
        <is>
          <t>Perk-TTLi-1</t>
        </is>
      </c>
      <c r="E6639" t="inlineStr">
        <is>
          <t>FOR/FT11: Hand Over Failure Of Tray</t>
        </is>
      </c>
      <c r="F6639" t="n">
        <v>6</v>
      </c>
      <c r="G6639" t="n">
        <v>5.03408333333333</v>
      </c>
    </row>
    <row r="6640">
      <c r="A6640" t="inlineStr">
        <is>
          <t>Daily_Minor_Stops_2026_09_18.xlsx</t>
        </is>
      </c>
      <c r="B6640" t="inlineStr">
        <is>
          <t>Samridhi Perk Line</t>
        </is>
      </c>
      <c r="C6640" s="80" t="n">
        <v>46120</v>
      </c>
      <c r="D6640" t="inlineStr">
        <is>
          <t>Perk-TTLi-2</t>
        </is>
      </c>
      <c r="E6640" t="inlineStr">
        <is>
          <t>FOR/FT11: Hand Over Failure Of Tray</t>
        </is>
      </c>
      <c r="F6640" t="n">
        <v>9</v>
      </c>
      <c r="G6640" t="n">
        <v>6.2171</v>
      </c>
    </row>
    <row r="6641">
      <c r="A6641" t="inlineStr">
        <is>
          <t>Daily_Minor_Stops_2026_09_18.xlsx</t>
        </is>
      </c>
      <c r="B6641" t="inlineStr">
        <is>
          <t>Samridhi Perk Line</t>
        </is>
      </c>
      <c r="C6641" s="80" t="n">
        <v>46120</v>
      </c>
      <c r="D6641" t="inlineStr">
        <is>
          <t>Perk-TTLi-2</t>
        </is>
      </c>
      <c r="E6641" t="inlineStr">
        <is>
          <t>CLO/CDC11: Pusher / Actuator Not ON Time</t>
        </is>
      </c>
      <c r="F6641" t="n">
        <v>5</v>
      </c>
      <c r="G6641" t="n">
        <v>5.86713333333333</v>
      </c>
    </row>
    <row r="6642">
      <c r="A6642" t="inlineStr">
        <is>
          <t>Daily_Minor_Stops_2026_09_18.xlsx</t>
        </is>
      </c>
      <c r="B6642" t="inlineStr">
        <is>
          <t>Samridhi Perk Line</t>
        </is>
      </c>
      <c r="C6642" s="80" t="n">
        <v>46120</v>
      </c>
      <c r="D6642" t="inlineStr">
        <is>
          <t>Perk-TTLi-3</t>
        </is>
      </c>
      <c r="E6642" t="inlineStr">
        <is>
          <t>CLO/CT11: Axis1 Position Error</t>
        </is>
      </c>
      <c r="F6642" t="n">
        <v>20</v>
      </c>
      <c r="G6642" t="n">
        <v>50.50445</v>
      </c>
    </row>
    <row r="6643">
      <c r="A6643" t="inlineStr">
        <is>
          <t>Daily_Minor_Stops_2026_09_18.xlsx</t>
        </is>
      </c>
      <c r="B6643" t="inlineStr">
        <is>
          <t>Samridhi Perk Line</t>
        </is>
      </c>
      <c r="C6643" s="80" t="n">
        <v>46120</v>
      </c>
      <c r="D6643" t="inlineStr">
        <is>
          <t>Perk-TTLi-3</t>
        </is>
      </c>
      <c r="E6643" t="inlineStr">
        <is>
          <t>CLO/CDC11: Pusher / Actuator Not ON Time</t>
        </is>
      </c>
      <c r="F6643" t="n">
        <v>12</v>
      </c>
      <c r="G6643" t="n">
        <v>23.1006333333333</v>
      </c>
    </row>
    <row r="6644">
      <c r="A6644" t="inlineStr">
        <is>
          <t>Daily_Minor_Stops_2026_09_18.xlsx</t>
        </is>
      </c>
      <c r="B6644" t="inlineStr">
        <is>
          <t>Samridhi Perk Line</t>
        </is>
      </c>
      <c r="C6644" s="80" t="n">
        <v>46120</v>
      </c>
      <c r="D6644" t="inlineStr">
        <is>
          <t>Perk-TTLi-4</t>
        </is>
      </c>
      <c r="E6644" t="inlineStr">
        <is>
          <t>LOD/SAF: Safety Circuit Not Ready</t>
        </is>
      </c>
      <c r="F6644" t="n">
        <v>2</v>
      </c>
      <c r="G6644" t="n">
        <v>1.28826666666667</v>
      </c>
    </row>
    <row r="6645">
      <c r="A6645" t="inlineStr">
        <is>
          <t>Daily_Minor_Stops_2026_09_18.xlsx</t>
        </is>
      </c>
      <c r="B6645" t="inlineStr">
        <is>
          <t>Samridhi Perk Line</t>
        </is>
      </c>
      <c r="C6645" s="80" t="n">
        <v>46120</v>
      </c>
      <c r="D6645" t="inlineStr">
        <is>
          <t>Perk-TTLi-4</t>
        </is>
      </c>
      <c r="E6645" t="inlineStr">
        <is>
          <t>LOD/EM: Emergency Stop HMI 11</t>
        </is>
      </c>
      <c r="F6645" t="n">
        <v>2</v>
      </c>
      <c r="G6645" t="n">
        <v>0.31355</v>
      </c>
    </row>
    <row r="6646">
      <c r="A6646" t="inlineStr">
        <is>
          <t>Daily_Minor_Stops_2026_09_18.xlsx</t>
        </is>
      </c>
      <c r="B6646" t="inlineStr">
        <is>
          <t>Samridhi Perk Line</t>
        </is>
      </c>
      <c r="C6646" s="80" t="n">
        <v>46121</v>
      </c>
      <c r="D6646" t="inlineStr">
        <is>
          <t>Perk-HCM-1</t>
        </is>
      </c>
      <c r="E6646" t="inlineStr">
        <is>
          <t>HXX: Infeed Rejection Consecutive</t>
        </is>
      </c>
      <c r="F6646" t="n">
        <v>27</v>
      </c>
      <c r="G6646" t="n">
        <v>11.3425833333333</v>
      </c>
    </row>
    <row r="6647">
      <c r="A6647" t="inlineStr">
        <is>
          <t>Daily_Minor_Stops_2026_09_18.xlsx</t>
        </is>
      </c>
      <c r="B6647" t="inlineStr">
        <is>
          <t>Samridhi Perk Line</t>
        </is>
      </c>
      <c r="C6647" s="80" t="n">
        <v>46121</v>
      </c>
      <c r="D6647" t="inlineStr">
        <is>
          <t>Perk-HCM-1</t>
        </is>
      </c>
      <c r="E6647" t="inlineStr">
        <is>
          <t>FBX: Overflow At Infeed</t>
        </is>
      </c>
      <c r="F6647" t="n">
        <v>34</v>
      </c>
      <c r="G6647" t="n">
        <v>18.6558333333333</v>
      </c>
    </row>
    <row r="6648">
      <c r="A6648" t="inlineStr">
        <is>
          <t>Daily_Minor_Stops_2026_09_18.xlsx</t>
        </is>
      </c>
      <c r="B6648" t="inlineStr">
        <is>
          <t>Samridhi Perk Line</t>
        </is>
      </c>
      <c r="C6648" s="80" t="n">
        <v>46121</v>
      </c>
      <c r="D6648" t="inlineStr">
        <is>
          <t>Perk-HCM-2</t>
        </is>
      </c>
      <c r="E6648" t="inlineStr">
        <is>
          <t>FBX: Overflow At Infeed</t>
        </is>
      </c>
      <c r="F6648" t="n">
        <v>51</v>
      </c>
      <c r="G6648" t="n">
        <v>18.6920666666667</v>
      </c>
    </row>
    <row r="6649">
      <c r="A6649" t="inlineStr">
        <is>
          <t>Daily_Minor_Stops_2026_09_18.xlsx</t>
        </is>
      </c>
      <c r="B6649" t="inlineStr">
        <is>
          <t>Samridhi Perk Line</t>
        </is>
      </c>
      <c r="C6649" s="80" t="n">
        <v>46121</v>
      </c>
      <c r="D6649" t="inlineStr">
        <is>
          <t>Perk-HCM-2</t>
        </is>
      </c>
      <c r="E6649" t="inlineStr">
        <is>
          <t>FBX: Jam At Infeed</t>
        </is>
      </c>
      <c r="F6649" t="n">
        <v>131</v>
      </c>
      <c r="G6649" t="n">
        <v>56.2579666666667</v>
      </c>
    </row>
    <row r="6650">
      <c r="A6650" t="inlineStr">
        <is>
          <t>Daily_Minor_Stops_2026_09_18.xlsx</t>
        </is>
      </c>
      <c r="B6650" t="inlineStr">
        <is>
          <t>Samridhi Perk Line</t>
        </is>
      </c>
      <c r="C6650" s="80" t="n">
        <v>46121</v>
      </c>
      <c r="D6650" t="inlineStr">
        <is>
          <t>Perk-HCM-3</t>
        </is>
      </c>
      <c r="E6650" t="inlineStr">
        <is>
          <t>HXX: Infeed Rejection Consecutive</t>
        </is>
      </c>
      <c r="F6650" t="n">
        <v>21</v>
      </c>
      <c r="G6650" t="n">
        <v>5.38185</v>
      </c>
    </row>
    <row r="6651">
      <c r="A6651" t="inlineStr">
        <is>
          <t>Daily_Minor_Stops_2026_09_18.xlsx</t>
        </is>
      </c>
      <c r="B6651" t="inlineStr">
        <is>
          <t>Samridhi Perk Line</t>
        </is>
      </c>
      <c r="C6651" s="80" t="n">
        <v>46121</v>
      </c>
      <c r="D6651" t="inlineStr">
        <is>
          <t>Perk-HCM-3</t>
        </is>
      </c>
      <c r="E6651" t="inlineStr">
        <is>
          <t>FBX: Overflow At Infeed</t>
        </is>
      </c>
      <c r="F6651" t="n">
        <v>139</v>
      </c>
      <c r="G6651" t="n">
        <v>71.91901666666671</v>
      </c>
    </row>
    <row r="6652">
      <c r="A6652" t="inlineStr">
        <is>
          <t>Daily_Minor_Stops_2026_09_18.xlsx</t>
        </is>
      </c>
      <c r="B6652" t="inlineStr">
        <is>
          <t>Samridhi Perk Line</t>
        </is>
      </c>
      <c r="C6652" s="80" t="n">
        <v>46121</v>
      </c>
      <c r="D6652" t="inlineStr">
        <is>
          <t>Perk-HCM-4</t>
        </is>
      </c>
      <c r="E6652" t="inlineStr">
        <is>
          <t>FBX: Overflow At Infeed</t>
        </is>
      </c>
      <c r="F6652" t="n">
        <v>19</v>
      </c>
      <c r="G6652" t="n">
        <v>6.54111666666667</v>
      </c>
    </row>
    <row r="6653">
      <c r="A6653" t="inlineStr">
        <is>
          <t>Daily_Minor_Stops_2026_09_18.xlsx</t>
        </is>
      </c>
      <c r="B6653" t="inlineStr">
        <is>
          <t>Samridhi Perk Line</t>
        </is>
      </c>
      <c r="C6653" s="80" t="n">
        <v>46121</v>
      </c>
      <c r="D6653" t="inlineStr">
        <is>
          <t>Perk-HCM-4</t>
        </is>
      </c>
      <c r="E6653" t="inlineStr">
        <is>
          <t>FBX: Jam At Infeed</t>
        </is>
      </c>
      <c r="F6653" t="n">
        <v>77</v>
      </c>
      <c r="G6653" t="n">
        <v>28.7976333333333</v>
      </c>
    </row>
    <row r="6654">
      <c r="A6654" t="inlineStr">
        <is>
          <t>Daily_Minor_Stops_2026_09_18.xlsx</t>
        </is>
      </c>
      <c r="B6654" t="inlineStr">
        <is>
          <t>Samridhi Perk Line</t>
        </is>
      </c>
      <c r="C6654" s="80" t="n">
        <v>46121</v>
      </c>
      <c r="D6654" t="inlineStr">
        <is>
          <t>Perk-HLM-1</t>
        </is>
      </c>
      <c r="E6654" t="inlineStr">
        <is>
          <t>Product jam detected at flow wrapper infeed</t>
        </is>
      </c>
      <c r="F6654" t="n">
        <v>92</v>
      </c>
      <c r="G6654" t="n">
        <v>59.9002</v>
      </c>
    </row>
    <row r="6655">
      <c r="A6655" t="inlineStr">
        <is>
          <t>Daily_Minor_Stops_2026_09_18.xlsx</t>
        </is>
      </c>
      <c r="B6655" t="inlineStr">
        <is>
          <t>Samridhi Perk Line</t>
        </is>
      </c>
      <c r="C6655" s="80" t="n">
        <v>46121</v>
      </c>
      <c r="D6655" t="inlineStr">
        <is>
          <t>Perk-HLM-1</t>
        </is>
      </c>
      <c r="E6655" t="inlineStr">
        <is>
          <t>OverHeight Product Detected</t>
        </is>
      </c>
      <c r="F6655" t="n">
        <v>25</v>
      </c>
      <c r="G6655" t="n">
        <v>30.0055666666667</v>
      </c>
    </row>
    <row r="6656">
      <c r="A6656" t="inlineStr">
        <is>
          <t>Daily_Minor_Stops_2026_09_18.xlsx</t>
        </is>
      </c>
      <c r="B6656" t="inlineStr">
        <is>
          <t>Samridhi Perk Line</t>
        </is>
      </c>
      <c r="C6656" s="80" t="n">
        <v>46121</v>
      </c>
      <c r="D6656" t="inlineStr">
        <is>
          <t>Perk-HLM-2</t>
        </is>
      </c>
      <c r="E6656" t="inlineStr">
        <is>
          <t>Product jam detected at flow wrapper infeed</t>
        </is>
      </c>
      <c r="F6656" t="n">
        <v>69</v>
      </c>
      <c r="G6656" t="n">
        <v>52.6681</v>
      </c>
    </row>
    <row r="6657">
      <c r="A6657" t="inlineStr">
        <is>
          <t>Daily_Minor_Stops_2026_09_18.xlsx</t>
        </is>
      </c>
      <c r="B6657" t="inlineStr">
        <is>
          <t>Samridhi Perk Line</t>
        </is>
      </c>
      <c r="C6657" s="80" t="n">
        <v>46121</v>
      </c>
      <c r="D6657" t="inlineStr">
        <is>
          <t>Perk-HLM-2</t>
        </is>
      </c>
      <c r="E6657" t="inlineStr">
        <is>
          <t>OverHeight Product Detected</t>
        </is>
      </c>
      <c r="F6657" t="n">
        <v>41</v>
      </c>
      <c r="G6657" t="n">
        <v>35.1115833333333</v>
      </c>
    </row>
    <row r="6658">
      <c r="A6658" t="inlineStr">
        <is>
          <t>Daily_Minor_Stops_2026_09_18.xlsx</t>
        </is>
      </c>
      <c r="B6658" t="inlineStr">
        <is>
          <t>Samridhi Perk Line</t>
        </is>
      </c>
      <c r="C6658" s="80" t="n">
        <v>46121</v>
      </c>
      <c r="D6658" t="inlineStr">
        <is>
          <t>Perk-TTLi-1</t>
        </is>
      </c>
      <c r="E6658" t="inlineStr">
        <is>
          <t>LOD/TPG11: Move Time Out</t>
        </is>
      </c>
      <c r="F6658" t="n">
        <v>8</v>
      </c>
      <c r="G6658" t="n">
        <v>4.14326666666667</v>
      </c>
    </row>
    <row r="6659">
      <c r="A6659" t="inlineStr">
        <is>
          <t>Daily_Minor_Stops_2026_09_18.xlsx</t>
        </is>
      </c>
      <c r="B6659" t="inlineStr">
        <is>
          <t>Samridhi Perk Line</t>
        </is>
      </c>
      <c r="C6659" s="80" t="n">
        <v>46121</v>
      </c>
      <c r="D6659" t="inlineStr">
        <is>
          <t>Perk-TTLi-1</t>
        </is>
      </c>
      <c r="E6659" t="inlineStr">
        <is>
          <t>FOR/FT11: Hand Over Failure Of Tray</t>
        </is>
      </c>
      <c r="F6659" t="n">
        <v>13</v>
      </c>
      <c r="G6659" t="n">
        <v>6.88281666666667</v>
      </c>
    </row>
    <row r="6660">
      <c r="A6660" t="inlineStr">
        <is>
          <t>Daily_Minor_Stops_2026_09_18.xlsx</t>
        </is>
      </c>
      <c r="B6660" t="inlineStr">
        <is>
          <t>Samridhi Perk Line</t>
        </is>
      </c>
      <c r="C6660" s="80" t="n">
        <v>46121</v>
      </c>
      <c r="D6660" t="inlineStr">
        <is>
          <t>Perk-TTLi-2</t>
        </is>
      </c>
      <c r="E6660" t="inlineStr">
        <is>
          <t>FOR/FT11: Hand Over Failure Of Tray</t>
        </is>
      </c>
      <c r="F6660" t="n">
        <v>7</v>
      </c>
      <c r="G6660" t="n">
        <v>6.56088333333333</v>
      </c>
    </row>
    <row r="6661">
      <c r="A6661" t="inlineStr">
        <is>
          <t>Daily_Minor_Stops_2026_09_18.xlsx</t>
        </is>
      </c>
      <c r="B6661" t="inlineStr">
        <is>
          <t>Samridhi Perk Line</t>
        </is>
      </c>
      <c r="C6661" s="80" t="n">
        <v>46121</v>
      </c>
      <c r="D6661" t="inlineStr">
        <is>
          <t>Perk-TTLi-2</t>
        </is>
      </c>
      <c r="E6661" t="inlineStr">
        <is>
          <t>CLO/CDC11: Pusher / Actuator Not ON Time</t>
        </is>
      </c>
      <c r="F6661" t="n">
        <v>12</v>
      </c>
      <c r="G6661" t="n">
        <v>20.9911166666667</v>
      </c>
    </row>
    <row r="6662">
      <c r="A6662" t="inlineStr">
        <is>
          <t>Daily_Minor_Stops_2026_09_18.xlsx</t>
        </is>
      </c>
      <c r="B6662" t="inlineStr">
        <is>
          <t>Samridhi Perk Line</t>
        </is>
      </c>
      <c r="C6662" s="80" t="n">
        <v>46121</v>
      </c>
      <c r="D6662" t="inlineStr">
        <is>
          <t>Perk-TTLi-3</t>
        </is>
      </c>
      <c r="E6662" t="inlineStr">
        <is>
          <t>LOD/TGR11: Robot-Gripper Sensor Fault</t>
        </is>
      </c>
      <c r="F6662" t="n">
        <v>8</v>
      </c>
      <c r="G6662" t="n">
        <v>4.88285</v>
      </c>
    </row>
    <row r="6663">
      <c r="A6663" t="inlineStr">
        <is>
          <t>Daily_Minor_Stops_2026_09_18.xlsx</t>
        </is>
      </c>
      <c r="B6663" t="inlineStr">
        <is>
          <t>Samridhi Perk Line</t>
        </is>
      </c>
      <c r="C6663" s="80" t="n">
        <v>46121</v>
      </c>
      <c r="D6663" t="inlineStr">
        <is>
          <t>Perk-TTLi-3</t>
        </is>
      </c>
      <c r="E6663" t="inlineStr">
        <is>
          <t>CLO/CT11: Axis1 Position Error</t>
        </is>
      </c>
      <c r="F6663" t="n">
        <v>12</v>
      </c>
      <c r="G6663" t="n">
        <v>46.9300166666667</v>
      </c>
    </row>
    <row r="6664">
      <c r="A6664" t="inlineStr">
        <is>
          <t>Daily_Minor_Stops_2026_09_18.xlsx</t>
        </is>
      </c>
      <c r="B6664" t="inlineStr">
        <is>
          <t>Samridhi Perk Line</t>
        </is>
      </c>
      <c r="C6664" s="80" t="n">
        <v>46122</v>
      </c>
      <c r="D6664" t="inlineStr">
        <is>
          <t>Perk-HCM-1</t>
        </is>
      </c>
      <c r="E6664" t="inlineStr">
        <is>
          <t>HXX: Infeed Rejection Consecutive</t>
        </is>
      </c>
      <c r="F6664" t="n">
        <v>19</v>
      </c>
      <c r="G6664" t="n">
        <v>11.4122833333333</v>
      </c>
    </row>
    <row r="6665">
      <c r="A6665" t="inlineStr">
        <is>
          <t>Daily_Minor_Stops_2026_09_18.xlsx</t>
        </is>
      </c>
      <c r="B6665" t="inlineStr">
        <is>
          <t>Samridhi Perk Line</t>
        </is>
      </c>
      <c r="C6665" s="80" t="n">
        <v>46122</v>
      </c>
      <c r="D6665" t="inlineStr">
        <is>
          <t>Perk-HCM-1</t>
        </is>
      </c>
      <c r="E6665" t="inlineStr">
        <is>
          <t>FBX: Jam At Infeed</t>
        </is>
      </c>
      <c r="F6665" t="n">
        <v>31</v>
      </c>
      <c r="G6665" t="n">
        <v>12.5286</v>
      </c>
    </row>
    <row r="6666">
      <c r="A6666" t="inlineStr">
        <is>
          <t>Daily_Minor_Stops_2026_09_18.xlsx</t>
        </is>
      </c>
      <c r="B6666" t="inlineStr">
        <is>
          <t>Samridhi Perk Line</t>
        </is>
      </c>
      <c r="C6666" s="80" t="n">
        <v>46122</v>
      </c>
      <c r="D6666" t="inlineStr">
        <is>
          <t>Perk-HCM-2</t>
        </is>
      </c>
      <c r="E6666" t="inlineStr">
        <is>
          <t>FBX: Overflow At Infeed</t>
        </is>
      </c>
      <c r="F6666" t="n">
        <v>46</v>
      </c>
      <c r="G6666" t="n">
        <v>17.9559</v>
      </c>
    </row>
    <row r="6667">
      <c r="A6667" t="inlineStr">
        <is>
          <t>Daily_Minor_Stops_2026_09_18.xlsx</t>
        </is>
      </c>
      <c r="B6667" t="inlineStr">
        <is>
          <t>Samridhi Perk Line</t>
        </is>
      </c>
      <c r="C6667" s="80" t="n">
        <v>46122</v>
      </c>
      <c r="D6667" t="inlineStr">
        <is>
          <t>Perk-HCM-2</t>
        </is>
      </c>
      <c r="E6667" t="inlineStr">
        <is>
          <t>FBX: Jam At Infeed</t>
        </is>
      </c>
      <c r="F6667" t="n">
        <v>126</v>
      </c>
      <c r="G6667" t="n">
        <v>62.7086833333333</v>
      </c>
    </row>
    <row r="6668">
      <c r="A6668" t="inlineStr">
        <is>
          <t>Daily_Minor_Stops_2026_09_18.xlsx</t>
        </is>
      </c>
      <c r="B6668" t="inlineStr">
        <is>
          <t>Samridhi Perk Line</t>
        </is>
      </c>
      <c r="C6668" s="80" t="n">
        <v>46122</v>
      </c>
      <c r="D6668" t="inlineStr">
        <is>
          <t>Perk-HCM-3</t>
        </is>
      </c>
      <c r="E6668" t="inlineStr">
        <is>
          <t>HXX: Infeed Rejection Consecutive</t>
        </is>
      </c>
      <c r="F6668" t="n">
        <v>38</v>
      </c>
      <c r="G6668" t="n">
        <v>18.5505</v>
      </c>
    </row>
    <row r="6669">
      <c r="A6669" t="inlineStr">
        <is>
          <t>Daily_Minor_Stops_2026_09_18.xlsx</t>
        </is>
      </c>
      <c r="B6669" t="inlineStr">
        <is>
          <t>Samridhi Perk Line</t>
        </is>
      </c>
      <c r="C6669" s="80" t="n">
        <v>46122</v>
      </c>
      <c r="D6669" t="inlineStr">
        <is>
          <t>Perk-HCM-3</t>
        </is>
      </c>
      <c r="E6669" t="inlineStr">
        <is>
          <t>FBX: Overflow At Infeed</t>
        </is>
      </c>
      <c r="F6669" t="n">
        <v>130</v>
      </c>
      <c r="G6669" t="n">
        <v>79.3166333333333</v>
      </c>
    </row>
    <row r="6670">
      <c r="A6670" t="inlineStr">
        <is>
          <t>Daily_Minor_Stops_2026_09_18.xlsx</t>
        </is>
      </c>
      <c r="B6670" t="inlineStr">
        <is>
          <t>Samridhi Perk Line</t>
        </is>
      </c>
      <c r="C6670" s="80" t="n">
        <v>46122</v>
      </c>
      <c r="D6670" t="inlineStr">
        <is>
          <t>Perk-HCM-4</t>
        </is>
      </c>
      <c r="E6670" t="inlineStr">
        <is>
          <t>HXX: Film Is Broken</t>
        </is>
      </c>
      <c r="F6670" t="n">
        <v>15</v>
      </c>
      <c r="G6670" t="n">
        <v>9.884783333333329</v>
      </c>
    </row>
    <row r="6671">
      <c r="A6671" t="inlineStr">
        <is>
          <t>Daily_Minor_Stops_2026_09_18.xlsx</t>
        </is>
      </c>
      <c r="B6671" t="inlineStr">
        <is>
          <t>Samridhi Perk Line</t>
        </is>
      </c>
      <c r="C6671" s="80" t="n">
        <v>46122</v>
      </c>
      <c r="D6671" t="inlineStr">
        <is>
          <t>Perk-HCM-4</t>
        </is>
      </c>
      <c r="E6671" t="inlineStr">
        <is>
          <t>FBX: Jam At Infeed</t>
        </is>
      </c>
      <c r="F6671" t="n">
        <v>37</v>
      </c>
      <c r="G6671" t="n">
        <v>13.0865333333333</v>
      </c>
    </row>
    <row r="6672">
      <c r="A6672" t="inlineStr">
        <is>
          <t>Daily_Minor_Stops_2026_09_18.xlsx</t>
        </is>
      </c>
      <c r="B6672" t="inlineStr">
        <is>
          <t>Samridhi Perk Line</t>
        </is>
      </c>
      <c r="C6672" s="80" t="n">
        <v>46122</v>
      </c>
      <c r="D6672" t="inlineStr">
        <is>
          <t>Perk-HLM-1</t>
        </is>
      </c>
      <c r="E6672" t="inlineStr">
        <is>
          <t>Product jam detected at flow wrapper infeed</t>
        </is>
      </c>
      <c r="F6672" t="n">
        <v>90</v>
      </c>
      <c r="G6672" t="n">
        <v>49.54125</v>
      </c>
    </row>
    <row r="6673">
      <c r="A6673" t="inlineStr">
        <is>
          <t>Daily_Minor_Stops_2026_09_18.xlsx</t>
        </is>
      </c>
      <c r="B6673" t="inlineStr">
        <is>
          <t>Samridhi Perk Line</t>
        </is>
      </c>
      <c r="C6673" s="80" t="n">
        <v>46122</v>
      </c>
      <c r="D6673" t="inlineStr">
        <is>
          <t>Perk-HLM-1</t>
        </is>
      </c>
      <c r="E6673" t="inlineStr">
        <is>
          <t>OverHeight Product Detected</t>
        </is>
      </c>
      <c r="F6673" t="n">
        <v>35</v>
      </c>
      <c r="G6673" t="n">
        <v>25.1814166666667</v>
      </c>
    </row>
    <row r="6674">
      <c r="A6674" t="inlineStr">
        <is>
          <t>Daily_Minor_Stops_2026_09_18.xlsx</t>
        </is>
      </c>
      <c r="B6674" t="inlineStr">
        <is>
          <t>Samridhi Perk Line</t>
        </is>
      </c>
      <c r="C6674" s="80" t="n">
        <v>46122</v>
      </c>
      <c r="D6674" t="inlineStr">
        <is>
          <t>Perk-HLM-2</t>
        </is>
      </c>
      <c r="E6674" t="inlineStr">
        <is>
          <t>Product jam detected at flow wrapper infeed</t>
        </is>
      </c>
      <c r="F6674" t="n">
        <v>98</v>
      </c>
      <c r="G6674" t="n">
        <v>62.27345</v>
      </c>
    </row>
    <row r="6675">
      <c r="A6675" t="inlineStr">
        <is>
          <t>Daily_Minor_Stops_2026_09_18.xlsx</t>
        </is>
      </c>
      <c r="B6675" t="inlineStr">
        <is>
          <t>Samridhi Perk Line</t>
        </is>
      </c>
      <c r="C6675" s="80" t="n">
        <v>46122</v>
      </c>
      <c r="D6675" t="inlineStr">
        <is>
          <t>Perk-HLM-2</t>
        </is>
      </c>
      <c r="E6675" t="inlineStr">
        <is>
          <t>OverHeight Product Detected</t>
        </is>
      </c>
      <c r="F6675" t="n">
        <v>57</v>
      </c>
      <c r="G6675" t="n">
        <v>37.41855</v>
      </c>
    </row>
    <row r="6676">
      <c r="A6676" t="inlineStr">
        <is>
          <t>Daily_Minor_Stops_2026_09_18.xlsx</t>
        </is>
      </c>
      <c r="B6676" t="inlineStr">
        <is>
          <t>Samridhi Perk Line</t>
        </is>
      </c>
      <c r="C6676" s="80" t="n">
        <v>46122</v>
      </c>
      <c r="D6676" t="inlineStr">
        <is>
          <t>Perk-TTLi-1</t>
        </is>
      </c>
      <c r="E6676" t="inlineStr">
        <is>
          <t>LOD/TPL11: Axis 1 HW Positive Overtravel</t>
        </is>
      </c>
      <c r="F6676" t="n">
        <v>14</v>
      </c>
      <c r="G6676" t="n">
        <v>20.8688</v>
      </c>
    </row>
    <row r="6677">
      <c r="A6677" t="inlineStr">
        <is>
          <t>Daily_Minor_Stops_2026_09_18.xlsx</t>
        </is>
      </c>
      <c r="B6677" t="inlineStr">
        <is>
          <t>Samridhi Perk Line</t>
        </is>
      </c>
      <c r="C6677" s="80" t="n">
        <v>46122</v>
      </c>
      <c r="D6677" t="inlineStr">
        <is>
          <t>Perk-TTLi-1</t>
        </is>
      </c>
      <c r="E6677" t="inlineStr">
        <is>
          <t>FOR/BP11: Hand Over Of Blank Failed</t>
        </is>
      </c>
      <c r="F6677" t="n">
        <v>21</v>
      </c>
      <c r="G6677" t="n">
        <v>13.1836166666667</v>
      </c>
    </row>
    <row r="6678">
      <c r="A6678" t="inlineStr">
        <is>
          <t>Daily_Minor_Stops_2026_09_18.xlsx</t>
        </is>
      </c>
      <c r="B6678" t="inlineStr">
        <is>
          <t>Samridhi Perk Line</t>
        </is>
      </c>
      <c r="C6678" s="80" t="n">
        <v>46122</v>
      </c>
      <c r="D6678" t="inlineStr">
        <is>
          <t>Perk-TTLi-2</t>
        </is>
      </c>
      <c r="E6678" t="inlineStr">
        <is>
          <t>CLO/CT11: Axis1 Position Error</t>
        </is>
      </c>
      <c r="F6678" t="n">
        <v>9</v>
      </c>
      <c r="G6678" t="n">
        <v>20.0583166666667</v>
      </c>
    </row>
    <row r="6679">
      <c r="A6679" t="inlineStr">
        <is>
          <t>Daily_Minor_Stops_2026_09_18.xlsx</t>
        </is>
      </c>
      <c r="B6679" t="inlineStr">
        <is>
          <t>Samridhi Perk Line</t>
        </is>
      </c>
      <c r="C6679" s="80" t="n">
        <v>46122</v>
      </c>
      <c r="D6679" t="inlineStr">
        <is>
          <t>Perk-TTLi-2</t>
        </is>
      </c>
      <c r="E6679" t="inlineStr">
        <is>
          <t>CLO/CDC11: Pusher / Actuator Not ON Time</t>
        </is>
      </c>
      <c r="F6679" t="n">
        <v>6</v>
      </c>
      <c r="G6679" t="n">
        <v>10.0439166666667</v>
      </c>
    </row>
    <row r="6680">
      <c r="A6680" t="inlineStr">
        <is>
          <t>Daily_Minor_Stops_2026_09_18.xlsx</t>
        </is>
      </c>
      <c r="B6680" t="inlineStr">
        <is>
          <t>Samridhi Perk Line</t>
        </is>
      </c>
      <c r="C6680" s="80" t="n">
        <v>46122</v>
      </c>
      <c r="D6680" t="inlineStr">
        <is>
          <t>Perk-TTLi-3</t>
        </is>
      </c>
      <c r="E6680" t="inlineStr">
        <is>
          <t>LOD/HXX11: Upstream Machine Not Homed</t>
        </is>
      </c>
      <c r="F6680" t="n">
        <v>9</v>
      </c>
      <c r="G6680" t="n">
        <v>21.2601666666667</v>
      </c>
    </row>
    <row r="6681">
      <c r="A6681" t="inlineStr">
        <is>
          <t>Daily_Minor_Stops_2026_09_18.xlsx</t>
        </is>
      </c>
      <c r="B6681" t="inlineStr">
        <is>
          <t>Samridhi Perk Line</t>
        </is>
      </c>
      <c r="C6681" s="80" t="n">
        <v>46122</v>
      </c>
      <c r="D6681" t="inlineStr">
        <is>
          <t>Perk-TTLi-3</t>
        </is>
      </c>
      <c r="E6681" t="inlineStr">
        <is>
          <t>CLO/CT11: Axis1 Position Error</t>
        </is>
      </c>
      <c r="F6681" t="n">
        <v>10</v>
      </c>
      <c r="G6681" t="n">
        <v>15.8716833333333</v>
      </c>
    </row>
    <row r="6682">
      <c r="A6682" t="inlineStr">
        <is>
          <t>Daily_Minor_Stops_2026_09_18.xlsx</t>
        </is>
      </c>
      <c r="B6682" t="inlineStr">
        <is>
          <t>Samridhi Perk Line</t>
        </is>
      </c>
      <c r="C6682" s="80" t="n">
        <v>46122</v>
      </c>
      <c r="D6682" t="inlineStr">
        <is>
          <t>Perk-TTLi-4</t>
        </is>
      </c>
      <c r="E6682" t="inlineStr">
        <is>
          <t>LOD/PGR11: Position Cam Status Lost</t>
        </is>
      </c>
      <c r="F6682" t="n">
        <v>2</v>
      </c>
      <c r="G6682" t="n">
        <v>1.466</v>
      </c>
    </row>
    <row r="6683">
      <c r="A6683" t="inlineStr">
        <is>
          <t>Daily_Minor_Stops_2026_09_18.xlsx</t>
        </is>
      </c>
      <c r="B6683" t="inlineStr">
        <is>
          <t>Samridhi Perk Line</t>
        </is>
      </c>
      <c r="C6683" s="80" t="n">
        <v>46123</v>
      </c>
      <c r="D6683" t="inlineStr">
        <is>
          <t>Perk-HCM-1</t>
        </is>
      </c>
      <c r="E6683" t="inlineStr">
        <is>
          <t>FBX: Overflow At Infeed</t>
        </is>
      </c>
      <c r="F6683" t="n">
        <v>19</v>
      </c>
      <c r="G6683" t="n">
        <v>13.5961333333333</v>
      </c>
    </row>
    <row r="6684">
      <c r="A6684" t="inlineStr">
        <is>
          <t>Daily_Minor_Stops_2026_09_18.xlsx</t>
        </is>
      </c>
      <c r="B6684" t="inlineStr">
        <is>
          <t>Samridhi Perk Line</t>
        </is>
      </c>
      <c r="C6684" s="80" t="n">
        <v>46123</v>
      </c>
      <c r="D6684" t="inlineStr">
        <is>
          <t>Perk-HCM-1</t>
        </is>
      </c>
      <c r="E6684" t="inlineStr">
        <is>
          <t>FBX: Jam At Infeed</t>
        </is>
      </c>
      <c r="F6684" t="n">
        <v>22</v>
      </c>
      <c r="G6684" t="n">
        <v>12.7530666666667</v>
      </c>
    </row>
    <row r="6685">
      <c r="A6685" t="inlineStr">
        <is>
          <t>Daily_Minor_Stops_2026_09_18.xlsx</t>
        </is>
      </c>
      <c r="B6685" t="inlineStr">
        <is>
          <t>Samridhi Perk Line</t>
        </is>
      </c>
      <c r="C6685" s="80" t="n">
        <v>46123</v>
      </c>
      <c r="D6685" t="inlineStr">
        <is>
          <t>Perk-HCM-2</t>
        </is>
      </c>
      <c r="E6685" t="inlineStr">
        <is>
          <t>FBX: Overflow At Infeed</t>
        </is>
      </c>
      <c r="F6685" t="n">
        <v>33</v>
      </c>
      <c r="G6685" t="n">
        <v>18.50435</v>
      </c>
    </row>
    <row r="6686">
      <c r="A6686" t="inlineStr">
        <is>
          <t>Daily_Minor_Stops_2026_09_18.xlsx</t>
        </is>
      </c>
      <c r="B6686" t="inlineStr">
        <is>
          <t>Samridhi Perk Line</t>
        </is>
      </c>
      <c r="C6686" s="80" t="n">
        <v>46123</v>
      </c>
      <c r="D6686" t="inlineStr">
        <is>
          <t>Perk-HCM-2</t>
        </is>
      </c>
      <c r="E6686" t="inlineStr">
        <is>
          <t>FBX: Jam At Infeed</t>
        </is>
      </c>
      <c r="F6686" t="n">
        <v>100</v>
      </c>
      <c r="G6686" t="n">
        <v>51.8594833333333</v>
      </c>
    </row>
    <row r="6687">
      <c r="A6687" t="inlineStr">
        <is>
          <t>Daily_Minor_Stops_2026_09_18.xlsx</t>
        </is>
      </c>
      <c r="B6687" t="inlineStr">
        <is>
          <t>Samridhi Perk Line</t>
        </is>
      </c>
      <c r="C6687" s="80" t="n">
        <v>46123</v>
      </c>
      <c r="D6687" t="inlineStr">
        <is>
          <t>Perk-HCM-3</t>
        </is>
      </c>
      <c r="E6687" t="inlineStr">
        <is>
          <t>HXX: Film Tracking Control Film</t>
        </is>
      </c>
      <c r="F6687" t="n">
        <v>13</v>
      </c>
      <c r="G6687" t="n">
        <v>5.87975</v>
      </c>
    </row>
    <row r="6688">
      <c r="A6688" t="inlineStr">
        <is>
          <t>Daily_Minor_Stops_2026_09_18.xlsx</t>
        </is>
      </c>
      <c r="B6688" t="inlineStr">
        <is>
          <t>Samridhi Perk Line</t>
        </is>
      </c>
      <c r="C6688" s="80" t="n">
        <v>46123</v>
      </c>
      <c r="D6688" t="inlineStr">
        <is>
          <t>Perk-HCM-3</t>
        </is>
      </c>
      <c r="E6688" t="inlineStr">
        <is>
          <t>FBX: Overflow At Infeed</t>
        </is>
      </c>
      <c r="F6688" t="n">
        <v>96</v>
      </c>
      <c r="G6688" t="n">
        <v>50.7156</v>
      </c>
    </row>
    <row r="6689">
      <c r="A6689" t="inlineStr">
        <is>
          <t>Daily_Minor_Stops_2026_09_18.xlsx</t>
        </is>
      </c>
      <c r="B6689" t="inlineStr">
        <is>
          <t>Samridhi Perk Line</t>
        </is>
      </c>
      <c r="C6689" s="80" t="n">
        <v>46123</v>
      </c>
      <c r="D6689" t="inlineStr">
        <is>
          <t>Perk-HCM-4</t>
        </is>
      </c>
      <c r="E6689" t="inlineStr">
        <is>
          <t>HXX: Infeed Rejection Consecutive</t>
        </is>
      </c>
      <c r="F6689" t="n">
        <v>19</v>
      </c>
      <c r="G6689" t="n">
        <v>8.35273333333333</v>
      </c>
    </row>
    <row r="6690">
      <c r="A6690" t="inlineStr">
        <is>
          <t>Daily_Minor_Stops_2026_09_18.xlsx</t>
        </is>
      </c>
      <c r="B6690" t="inlineStr">
        <is>
          <t>Samridhi Perk Line</t>
        </is>
      </c>
      <c r="C6690" s="80" t="n">
        <v>46123</v>
      </c>
      <c r="D6690" t="inlineStr">
        <is>
          <t>Perk-HCM-4</t>
        </is>
      </c>
      <c r="E6690" t="inlineStr">
        <is>
          <t>FBX: Jam At Infeed</t>
        </is>
      </c>
      <c r="F6690" t="n">
        <v>31</v>
      </c>
      <c r="G6690" t="n">
        <v>14.89145</v>
      </c>
    </row>
    <row r="6691">
      <c r="A6691" t="inlineStr">
        <is>
          <t>Daily_Minor_Stops_2026_09_18.xlsx</t>
        </is>
      </c>
      <c r="B6691" t="inlineStr">
        <is>
          <t>Samridhi Perk Line</t>
        </is>
      </c>
      <c r="C6691" s="80" t="n">
        <v>46123</v>
      </c>
      <c r="D6691" t="inlineStr">
        <is>
          <t>Perk-HLM-1</t>
        </is>
      </c>
      <c r="E6691" t="inlineStr">
        <is>
          <t>Product jam detected at flow wrapper infeed</t>
        </is>
      </c>
      <c r="F6691" t="n">
        <v>42</v>
      </c>
      <c r="G6691" t="n">
        <v>20.1302333333333</v>
      </c>
    </row>
    <row r="6692">
      <c r="A6692" t="inlineStr">
        <is>
          <t>Daily_Minor_Stops_2026_09_18.xlsx</t>
        </is>
      </c>
      <c r="B6692" t="inlineStr">
        <is>
          <t>Samridhi Perk Line</t>
        </is>
      </c>
      <c r="C6692" s="80" t="n">
        <v>46123</v>
      </c>
      <c r="D6692" t="inlineStr">
        <is>
          <t>Perk-HLM-1</t>
        </is>
      </c>
      <c r="E6692" t="inlineStr">
        <is>
          <t>OverHeight Product Detected</t>
        </is>
      </c>
      <c r="F6692" t="n">
        <v>27</v>
      </c>
      <c r="G6692" t="n">
        <v>17.6793833333333</v>
      </c>
    </row>
    <row r="6693">
      <c r="A6693" t="inlineStr">
        <is>
          <t>Daily_Minor_Stops_2026_09_18.xlsx</t>
        </is>
      </c>
      <c r="B6693" t="inlineStr">
        <is>
          <t>Samridhi Perk Line</t>
        </is>
      </c>
      <c r="C6693" s="80" t="n">
        <v>46123</v>
      </c>
      <c r="D6693" t="inlineStr">
        <is>
          <t>Perk-HLM-2</t>
        </is>
      </c>
      <c r="E6693" t="inlineStr">
        <is>
          <t>Product jam detected at flow wrapper infeed</t>
        </is>
      </c>
      <c r="F6693" t="n">
        <v>74</v>
      </c>
      <c r="G6693" t="n">
        <v>64.5522</v>
      </c>
    </row>
    <row r="6694">
      <c r="A6694" t="inlineStr">
        <is>
          <t>Daily_Minor_Stops_2026_09_18.xlsx</t>
        </is>
      </c>
      <c r="B6694" t="inlineStr">
        <is>
          <t>Samridhi Perk Line</t>
        </is>
      </c>
      <c r="C6694" s="80" t="n">
        <v>46123</v>
      </c>
      <c r="D6694" t="inlineStr">
        <is>
          <t>Perk-HLM-2</t>
        </is>
      </c>
      <c r="E6694" t="inlineStr">
        <is>
          <t>OverHeight Product Detected</t>
        </is>
      </c>
      <c r="F6694" t="n">
        <v>42</v>
      </c>
      <c r="G6694" t="n">
        <v>28.3849</v>
      </c>
    </row>
    <row r="6695">
      <c r="A6695" t="inlineStr">
        <is>
          <t>Daily_Minor_Stops_2026_09_18.xlsx</t>
        </is>
      </c>
      <c r="B6695" t="inlineStr">
        <is>
          <t>Samridhi Perk Line</t>
        </is>
      </c>
      <c r="C6695" s="80" t="n">
        <v>46123</v>
      </c>
      <c r="D6695" t="inlineStr">
        <is>
          <t>Perk-TTLi-1</t>
        </is>
      </c>
      <c r="E6695" t="inlineStr">
        <is>
          <t>LOD/TPL11: Axis 1 HW Positive Overtravel</t>
        </is>
      </c>
      <c r="F6695" t="n">
        <v>9</v>
      </c>
      <c r="G6695" t="n">
        <v>2.98131666666667</v>
      </c>
    </row>
    <row r="6696">
      <c r="A6696" t="inlineStr">
        <is>
          <t>Daily_Minor_Stops_2026_09_18.xlsx</t>
        </is>
      </c>
      <c r="B6696" t="inlineStr">
        <is>
          <t>Samridhi Perk Line</t>
        </is>
      </c>
      <c r="C6696" s="80" t="n">
        <v>46123</v>
      </c>
      <c r="D6696" t="inlineStr">
        <is>
          <t>Perk-TTLi-1</t>
        </is>
      </c>
      <c r="E6696" t="inlineStr">
        <is>
          <t>FOR/BP11: Hand Over Of Blank Failed</t>
        </is>
      </c>
      <c r="F6696" t="n">
        <v>9</v>
      </c>
      <c r="G6696" t="n">
        <v>6.27196666666667</v>
      </c>
    </row>
    <row r="6697">
      <c r="A6697" t="inlineStr">
        <is>
          <t>Daily_Minor_Stops_2026_09_18.xlsx</t>
        </is>
      </c>
      <c r="B6697" t="inlineStr">
        <is>
          <t>Samridhi Perk Line</t>
        </is>
      </c>
      <c r="C6697" s="80" t="n">
        <v>46123</v>
      </c>
      <c r="D6697" t="inlineStr">
        <is>
          <t>Perk-TTLi-2</t>
        </is>
      </c>
      <c r="E6697" t="inlineStr">
        <is>
          <t>LOD/TGR11: Robot-Gripper Sensor Fault</t>
        </is>
      </c>
      <c r="F6697" t="n">
        <v>4</v>
      </c>
      <c r="G6697" t="n">
        <v>1.0839</v>
      </c>
    </row>
    <row r="6698">
      <c r="A6698" t="inlineStr">
        <is>
          <t>Daily_Minor_Stops_2026_09_18.xlsx</t>
        </is>
      </c>
      <c r="B6698" t="inlineStr">
        <is>
          <t>Samridhi Perk Line</t>
        </is>
      </c>
      <c r="C6698" s="80" t="n">
        <v>46123</v>
      </c>
      <c r="D6698" t="inlineStr">
        <is>
          <t>Perk-TTLi-2</t>
        </is>
      </c>
      <c r="E6698" t="inlineStr">
        <is>
          <t>FOR/BP11: Hand Over Of Blank Failed</t>
        </is>
      </c>
      <c r="F6698" t="n">
        <v>9</v>
      </c>
      <c r="G6698" t="n">
        <v>10.1395333333333</v>
      </c>
    </row>
    <row r="6699">
      <c r="A6699" t="inlineStr">
        <is>
          <t>Daily_Minor_Stops_2026_09_18.xlsx</t>
        </is>
      </c>
      <c r="B6699" t="inlineStr">
        <is>
          <t>Samridhi Perk Line</t>
        </is>
      </c>
      <c r="C6699" s="80" t="n">
        <v>46123</v>
      </c>
      <c r="D6699" t="inlineStr">
        <is>
          <t>Perk-TTLi-3</t>
        </is>
      </c>
      <c r="E6699" t="inlineStr">
        <is>
          <t>LOD/TPG11: Move Time Out</t>
        </is>
      </c>
      <c r="F6699" t="n">
        <v>5</v>
      </c>
      <c r="G6699" t="n">
        <v>3.77766666666667</v>
      </c>
    </row>
    <row r="6700">
      <c r="A6700" t="inlineStr">
        <is>
          <t>Daily_Minor_Stops_2026_09_18.xlsx</t>
        </is>
      </c>
      <c r="B6700" t="inlineStr">
        <is>
          <t>Samridhi Perk Line</t>
        </is>
      </c>
      <c r="C6700" s="80" t="n">
        <v>46123</v>
      </c>
      <c r="D6700" t="inlineStr">
        <is>
          <t>Perk-TTLi-3</t>
        </is>
      </c>
      <c r="E6700" t="inlineStr">
        <is>
          <t>CLO/CT11: Axis1 Position Error</t>
        </is>
      </c>
      <c r="F6700" t="n">
        <v>9</v>
      </c>
      <c r="G6700" t="n">
        <v>24.5488666666667</v>
      </c>
    </row>
    <row r="6701">
      <c r="A6701" t="inlineStr">
        <is>
          <t>Daily_Minor_Stops_2026_09_18.xlsx</t>
        </is>
      </c>
      <c r="B6701" t="inlineStr">
        <is>
          <t>Samridhi Perk Line</t>
        </is>
      </c>
      <c r="C6701" s="80" t="n">
        <v>46123</v>
      </c>
      <c r="D6701" t="inlineStr">
        <is>
          <t>Perk-TTLi-4</t>
        </is>
      </c>
      <c r="E6701" t="inlineStr">
        <is>
          <t>LOD/SAF: Safety Circuit Not Ready</t>
        </is>
      </c>
      <c r="F6701" t="n">
        <v>2</v>
      </c>
      <c r="G6701" t="n">
        <v>0.5407833333333329</v>
      </c>
    </row>
    <row r="6702">
      <c r="A6702" t="inlineStr">
        <is>
          <t>Daily_Minor_Stops_2026_09_18.xlsx</t>
        </is>
      </c>
      <c r="B6702" t="inlineStr">
        <is>
          <t>Samridhi Perk Line</t>
        </is>
      </c>
      <c r="C6702" s="80" t="n">
        <v>46124</v>
      </c>
      <c r="D6702" t="inlineStr">
        <is>
          <t>Perk-HCM-1</t>
        </is>
      </c>
      <c r="E6702" t="inlineStr">
        <is>
          <t>FBX: Overflow At Infeed</t>
        </is>
      </c>
      <c r="F6702" t="n">
        <v>18</v>
      </c>
      <c r="G6702" t="n">
        <v>13.3805</v>
      </c>
    </row>
    <row r="6703">
      <c r="A6703" t="inlineStr">
        <is>
          <t>Daily_Minor_Stops_2026_09_18.xlsx</t>
        </is>
      </c>
      <c r="B6703" t="inlineStr">
        <is>
          <t>Samridhi Perk Line</t>
        </is>
      </c>
      <c r="C6703" s="80" t="n">
        <v>46124</v>
      </c>
      <c r="D6703" t="inlineStr">
        <is>
          <t>Perk-HCM-1</t>
        </is>
      </c>
      <c r="E6703" t="inlineStr">
        <is>
          <t>FBX: Jam At Infeed</t>
        </is>
      </c>
      <c r="F6703" t="n">
        <v>15</v>
      </c>
      <c r="G6703" t="n">
        <v>6.10843333333333</v>
      </c>
    </row>
    <row r="6704">
      <c r="A6704" t="inlineStr">
        <is>
          <t>Daily_Minor_Stops_2026_09_18.xlsx</t>
        </is>
      </c>
      <c r="B6704" t="inlineStr">
        <is>
          <t>Samridhi Perk Line</t>
        </is>
      </c>
      <c r="C6704" s="80" t="n">
        <v>46124</v>
      </c>
      <c r="D6704" t="inlineStr">
        <is>
          <t>Perk-HCM-2</t>
        </is>
      </c>
      <c r="E6704" t="inlineStr">
        <is>
          <t>FBX: Overflow At Infeed</t>
        </is>
      </c>
      <c r="F6704" t="n">
        <v>17</v>
      </c>
      <c r="G6704" t="n">
        <v>6.5597</v>
      </c>
    </row>
    <row r="6705">
      <c r="A6705" t="inlineStr">
        <is>
          <t>Daily_Minor_Stops_2026_09_18.xlsx</t>
        </is>
      </c>
      <c r="B6705" t="inlineStr">
        <is>
          <t>Samridhi Perk Line</t>
        </is>
      </c>
      <c r="C6705" s="80" t="n">
        <v>46124</v>
      </c>
      <c r="D6705" t="inlineStr">
        <is>
          <t>Perk-HCM-2</t>
        </is>
      </c>
      <c r="E6705" t="inlineStr">
        <is>
          <t>FBX: Jam At Infeed</t>
        </is>
      </c>
      <c r="F6705" t="n">
        <v>63</v>
      </c>
      <c r="G6705" t="n">
        <v>35.5942833333333</v>
      </c>
    </row>
    <row r="6706">
      <c r="A6706" t="inlineStr">
        <is>
          <t>Daily_Minor_Stops_2026_09_18.xlsx</t>
        </is>
      </c>
      <c r="B6706" t="inlineStr">
        <is>
          <t>Samridhi Perk Line</t>
        </is>
      </c>
      <c r="C6706" s="80" t="n">
        <v>46124</v>
      </c>
      <c r="D6706" t="inlineStr">
        <is>
          <t>Perk-HCM-3</t>
        </is>
      </c>
      <c r="E6706" t="inlineStr">
        <is>
          <t>HXX: Infeed Rejection Consecutive</t>
        </is>
      </c>
      <c r="F6706" t="n">
        <v>14</v>
      </c>
      <c r="G6706" t="n">
        <v>6.53191666666667</v>
      </c>
    </row>
    <row r="6707">
      <c r="A6707" t="inlineStr">
        <is>
          <t>Daily_Minor_Stops_2026_09_18.xlsx</t>
        </is>
      </c>
      <c r="B6707" t="inlineStr">
        <is>
          <t>Samridhi Perk Line</t>
        </is>
      </c>
      <c r="C6707" s="80" t="n">
        <v>46124</v>
      </c>
      <c r="D6707" t="inlineStr">
        <is>
          <t>Perk-HCM-3</t>
        </is>
      </c>
      <c r="E6707" t="inlineStr">
        <is>
          <t>FBX: Overflow At Infeed</t>
        </is>
      </c>
      <c r="F6707" t="n">
        <v>51</v>
      </c>
      <c r="G6707" t="n">
        <v>26.52485</v>
      </c>
    </row>
    <row r="6708">
      <c r="A6708" t="inlineStr">
        <is>
          <t>Daily_Minor_Stops_2026_09_18.xlsx</t>
        </is>
      </c>
      <c r="B6708" t="inlineStr">
        <is>
          <t>Samridhi Perk Line</t>
        </is>
      </c>
      <c r="C6708" s="80" t="n">
        <v>46124</v>
      </c>
      <c r="D6708" t="inlineStr">
        <is>
          <t>Perk-HCM-4</t>
        </is>
      </c>
      <c r="E6708" t="inlineStr">
        <is>
          <t>HXX: Film Is Broken</t>
        </is>
      </c>
      <c r="F6708" t="n">
        <v>11</v>
      </c>
      <c r="G6708" t="n">
        <v>11.0671666666667</v>
      </c>
    </row>
    <row r="6709">
      <c r="A6709" t="inlineStr">
        <is>
          <t>Daily_Minor_Stops_2026_09_18.xlsx</t>
        </is>
      </c>
      <c r="B6709" t="inlineStr">
        <is>
          <t>Samridhi Perk Line</t>
        </is>
      </c>
      <c r="C6709" s="80" t="n">
        <v>46124</v>
      </c>
      <c r="D6709" t="inlineStr">
        <is>
          <t>Perk-HCM-4</t>
        </is>
      </c>
      <c r="E6709" t="inlineStr">
        <is>
          <t>FBX: Jam At Infeed</t>
        </is>
      </c>
      <c r="F6709" t="n">
        <v>60</v>
      </c>
      <c r="G6709" t="n">
        <v>26.3931166666667</v>
      </c>
    </row>
    <row r="6710">
      <c r="A6710" t="inlineStr">
        <is>
          <t>Daily_Minor_Stops_2026_09_18.xlsx</t>
        </is>
      </c>
      <c r="B6710" t="inlineStr">
        <is>
          <t>Samridhi Perk Line</t>
        </is>
      </c>
      <c r="C6710" s="80" t="n">
        <v>46124</v>
      </c>
      <c r="D6710" t="inlineStr">
        <is>
          <t>Perk-HLM-1</t>
        </is>
      </c>
      <c r="E6710" t="inlineStr">
        <is>
          <t>Product jam detected at flow wrapper infeed</t>
        </is>
      </c>
      <c r="F6710" t="n">
        <v>42</v>
      </c>
      <c r="G6710" t="n">
        <v>26.8067</v>
      </c>
    </row>
    <row r="6711">
      <c r="A6711" t="inlineStr">
        <is>
          <t>Daily_Minor_Stops_2026_09_18.xlsx</t>
        </is>
      </c>
      <c r="B6711" t="inlineStr">
        <is>
          <t>Samridhi Perk Line</t>
        </is>
      </c>
      <c r="C6711" s="80" t="n">
        <v>46124</v>
      </c>
      <c r="D6711" t="inlineStr">
        <is>
          <t>Perk-HLM-1</t>
        </is>
      </c>
      <c r="E6711" t="inlineStr">
        <is>
          <t>OverHeight Product Detected</t>
        </is>
      </c>
      <c r="F6711" t="n">
        <v>38</v>
      </c>
      <c r="G6711" t="n">
        <v>39.6417666666667</v>
      </c>
    </row>
    <row r="6712">
      <c r="A6712" t="inlineStr">
        <is>
          <t>Daily_Minor_Stops_2026_09_18.xlsx</t>
        </is>
      </c>
      <c r="B6712" t="inlineStr">
        <is>
          <t>Samridhi Perk Line</t>
        </is>
      </c>
      <c r="C6712" s="80" t="n">
        <v>46124</v>
      </c>
      <c r="D6712" t="inlineStr">
        <is>
          <t>Perk-HLM-2</t>
        </is>
      </c>
      <c r="E6712" t="inlineStr">
        <is>
          <t>Paper Out Of Register</t>
        </is>
      </c>
      <c r="F6712" t="n">
        <v>37</v>
      </c>
      <c r="G6712" t="n">
        <v>57.08505</v>
      </c>
    </row>
    <row r="6713">
      <c r="A6713" t="inlineStr">
        <is>
          <t>Daily_Minor_Stops_2026_09_18.xlsx</t>
        </is>
      </c>
      <c r="B6713" t="inlineStr">
        <is>
          <t>Samridhi Perk Line</t>
        </is>
      </c>
      <c r="C6713" s="80" t="n">
        <v>46124</v>
      </c>
      <c r="D6713" t="inlineStr">
        <is>
          <t>Perk-HLM-2</t>
        </is>
      </c>
      <c r="E6713" t="inlineStr">
        <is>
          <t>OverHeight Product Detected</t>
        </is>
      </c>
      <c r="F6713" t="n">
        <v>35</v>
      </c>
      <c r="G6713" t="n">
        <v>31.3526</v>
      </c>
    </row>
    <row r="6714">
      <c r="A6714" t="inlineStr">
        <is>
          <t>Daily_Minor_Stops_2026_09_18.xlsx</t>
        </is>
      </c>
      <c r="B6714" t="inlineStr">
        <is>
          <t>Samridhi Perk Line</t>
        </is>
      </c>
      <c r="C6714" s="80" t="n">
        <v>46124</v>
      </c>
      <c r="D6714" t="inlineStr">
        <is>
          <t>Perk-TTLi-1</t>
        </is>
      </c>
      <c r="E6714" t="inlineStr">
        <is>
          <t>CLO/TFXX: Jam On Tray Infeed</t>
        </is>
      </c>
      <c r="F6714" t="n">
        <v>13</v>
      </c>
      <c r="G6714" t="n">
        <v>33.4361</v>
      </c>
    </row>
    <row r="6715">
      <c r="A6715" t="inlineStr">
        <is>
          <t>Daily_Minor_Stops_2026_09_18.xlsx</t>
        </is>
      </c>
      <c r="B6715" t="inlineStr">
        <is>
          <t>Samridhi Perk Line</t>
        </is>
      </c>
      <c r="C6715" s="80" t="n">
        <v>46124</v>
      </c>
      <c r="D6715" t="inlineStr">
        <is>
          <t>Perk-TTLi-1</t>
        </is>
      </c>
      <c r="E6715" t="inlineStr">
        <is>
          <t>CLO/CT11: Axis1 Position Error</t>
        </is>
      </c>
      <c r="F6715" t="n">
        <v>7</v>
      </c>
      <c r="G6715" t="n">
        <v>9.577683333333329</v>
      </c>
    </row>
    <row r="6716">
      <c r="A6716" t="inlineStr">
        <is>
          <t>Daily_Minor_Stops_2026_09_18.xlsx</t>
        </is>
      </c>
      <c r="B6716" t="inlineStr">
        <is>
          <t>Samridhi Perk Line</t>
        </is>
      </c>
      <c r="C6716" s="80" t="n">
        <v>46124</v>
      </c>
      <c r="D6716" t="inlineStr">
        <is>
          <t>Perk-TTLi-2</t>
        </is>
      </c>
      <c r="E6716" t="inlineStr">
        <is>
          <t>FOR/FT11: Hand Over Failure Of Tray</t>
        </is>
      </c>
      <c r="F6716" t="n">
        <v>10</v>
      </c>
      <c r="G6716" t="n">
        <v>8.03473333333333</v>
      </c>
    </row>
    <row r="6717">
      <c r="A6717" t="inlineStr">
        <is>
          <t>Daily_Minor_Stops_2026_09_18.xlsx</t>
        </is>
      </c>
      <c r="B6717" t="inlineStr">
        <is>
          <t>Samridhi Perk Line</t>
        </is>
      </c>
      <c r="C6717" s="80" t="n">
        <v>46124</v>
      </c>
      <c r="D6717" t="inlineStr">
        <is>
          <t>Perk-TTLi-2</t>
        </is>
      </c>
      <c r="E6717" t="inlineStr">
        <is>
          <t>FOR/BP11: Hand Over Of Blank Failed</t>
        </is>
      </c>
      <c r="F6717" t="n">
        <v>12</v>
      </c>
      <c r="G6717" t="n">
        <v>14.1925833333333</v>
      </c>
    </row>
    <row r="6718">
      <c r="A6718" t="inlineStr">
        <is>
          <t>Daily_Minor_Stops_2026_09_18.xlsx</t>
        </is>
      </c>
      <c r="B6718" t="inlineStr">
        <is>
          <t>Samridhi Perk Line</t>
        </is>
      </c>
      <c r="C6718" s="80" t="n">
        <v>46124</v>
      </c>
      <c r="D6718" t="inlineStr">
        <is>
          <t>Perk-TTLi-3</t>
        </is>
      </c>
      <c r="E6718" t="inlineStr">
        <is>
          <t>FOR/FT11: Hand Over Failure Of Tray</t>
        </is>
      </c>
      <c r="F6718" t="n">
        <v>13</v>
      </c>
      <c r="G6718" t="n">
        <v>7.5737</v>
      </c>
    </row>
    <row r="6719">
      <c r="A6719" t="inlineStr">
        <is>
          <t>Daily_Minor_Stops_2026_09_18.xlsx</t>
        </is>
      </c>
      <c r="B6719" t="inlineStr">
        <is>
          <t>Samridhi Perk Line</t>
        </is>
      </c>
      <c r="C6719" s="80" t="n">
        <v>46124</v>
      </c>
      <c r="D6719" t="inlineStr">
        <is>
          <t>Perk-TTLi-3</t>
        </is>
      </c>
      <c r="E6719" t="inlineStr">
        <is>
          <t>CLO/CT11: Axis1 Position Error</t>
        </is>
      </c>
      <c r="F6719" t="n">
        <v>22</v>
      </c>
      <c r="G6719" t="n">
        <v>55.1359333333333</v>
      </c>
    </row>
    <row r="6720">
      <c r="A6720" t="inlineStr">
        <is>
          <t>Daily_Minor_Stops_2026_09_18.xlsx</t>
        </is>
      </c>
      <c r="B6720" t="inlineStr">
        <is>
          <t>Samridhi Perk Line</t>
        </is>
      </c>
      <c r="C6720" s="80" t="n">
        <v>46124</v>
      </c>
      <c r="D6720" t="inlineStr">
        <is>
          <t>Perk-TTLi-4</t>
        </is>
      </c>
      <c r="E6720" t="inlineStr">
        <is>
          <t>LOD/EM: Emergency Stop HMI 11</t>
        </is>
      </c>
      <c r="F6720" t="n">
        <v>2</v>
      </c>
      <c r="G6720" t="n">
        <v>0.771183333333333</v>
      </c>
    </row>
    <row r="6721">
      <c r="A6721" t="inlineStr">
        <is>
          <t>Daily_Minor_Stops_2026_09_18.xlsx</t>
        </is>
      </c>
      <c r="B6721" t="inlineStr">
        <is>
          <t>Samridhi Perk Line</t>
        </is>
      </c>
      <c r="C6721" s="80" t="n">
        <v>46125</v>
      </c>
      <c r="D6721" t="inlineStr">
        <is>
          <t>Perk-HCM-1</t>
        </is>
      </c>
      <c r="E6721" t="inlineStr">
        <is>
          <t>FBX: Overflow At Infeed</t>
        </is>
      </c>
      <c r="F6721" t="n">
        <v>24</v>
      </c>
      <c r="G6721" t="n">
        <v>14.9633</v>
      </c>
    </row>
    <row r="6722">
      <c r="A6722" t="inlineStr">
        <is>
          <t>Daily_Minor_Stops_2026_09_18.xlsx</t>
        </is>
      </c>
      <c r="B6722" t="inlineStr">
        <is>
          <t>Samridhi Perk Line</t>
        </is>
      </c>
      <c r="C6722" s="80" t="n">
        <v>46125</v>
      </c>
      <c r="D6722" t="inlineStr">
        <is>
          <t>Perk-HCM-1</t>
        </is>
      </c>
      <c r="E6722" t="inlineStr">
        <is>
          <t>FBX: Jam At Infeed</t>
        </is>
      </c>
      <c r="F6722" t="n">
        <v>25</v>
      </c>
      <c r="G6722" t="n">
        <v>19.99985</v>
      </c>
    </row>
    <row r="6723">
      <c r="A6723" t="inlineStr">
        <is>
          <t>Daily_Minor_Stops_2026_09_18.xlsx</t>
        </is>
      </c>
      <c r="B6723" t="inlineStr">
        <is>
          <t>Samridhi Perk Line</t>
        </is>
      </c>
      <c r="C6723" s="80" t="n">
        <v>46125</v>
      </c>
      <c r="D6723" t="inlineStr">
        <is>
          <t>Perk-HCM-2</t>
        </is>
      </c>
      <c r="E6723" t="inlineStr">
        <is>
          <t>FBX: Overflow At Infeed</t>
        </is>
      </c>
      <c r="F6723" t="n">
        <v>27</v>
      </c>
      <c r="G6723" t="n">
        <v>13.5158666666667</v>
      </c>
    </row>
    <row r="6724">
      <c r="A6724" t="inlineStr">
        <is>
          <t>Daily_Minor_Stops_2026_09_18.xlsx</t>
        </is>
      </c>
      <c r="B6724" t="inlineStr">
        <is>
          <t>Samridhi Perk Line</t>
        </is>
      </c>
      <c r="C6724" s="80" t="n">
        <v>46125</v>
      </c>
      <c r="D6724" t="inlineStr">
        <is>
          <t>Perk-HCM-2</t>
        </is>
      </c>
      <c r="E6724" t="inlineStr">
        <is>
          <t>FBX: Jam At Infeed</t>
        </is>
      </c>
      <c r="F6724" t="n">
        <v>109</v>
      </c>
      <c r="G6724" t="n">
        <v>47.8720166666667</v>
      </c>
    </row>
    <row r="6725">
      <c r="A6725" t="inlineStr">
        <is>
          <t>Daily_Minor_Stops_2026_09_18.xlsx</t>
        </is>
      </c>
      <c r="B6725" t="inlineStr">
        <is>
          <t>Samridhi Perk Line</t>
        </is>
      </c>
      <c r="C6725" s="80" t="n">
        <v>46125</v>
      </c>
      <c r="D6725" t="inlineStr">
        <is>
          <t>Perk-HCM-3</t>
        </is>
      </c>
      <c r="E6725" t="inlineStr">
        <is>
          <t>FBX: Overflow At Infeed</t>
        </is>
      </c>
      <c r="F6725" t="n">
        <v>103</v>
      </c>
      <c r="G6725" t="n">
        <v>48.0312333333333</v>
      </c>
    </row>
    <row r="6726">
      <c r="A6726" t="inlineStr">
        <is>
          <t>Daily_Minor_Stops_2026_09_18.xlsx</t>
        </is>
      </c>
      <c r="B6726" t="inlineStr">
        <is>
          <t>Samridhi Perk Line</t>
        </is>
      </c>
      <c r="C6726" s="80" t="n">
        <v>46125</v>
      </c>
      <c r="D6726" t="inlineStr">
        <is>
          <t>Perk-HCM-3</t>
        </is>
      </c>
      <c r="E6726" t="inlineStr">
        <is>
          <t>FBX: Jam At Infeed</t>
        </is>
      </c>
      <c r="F6726" t="n">
        <v>11</v>
      </c>
      <c r="G6726" t="n">
        <v>5.28721666666667</v>
      </c>
    </row>
    <row r="6727">
      <c r="A6727" t="inlineStr">
        <is>
          <t>Daily_Minor_Stops_2026_09_18.xlsx</t>
        </is>
      </c>
      <c r="B6727" t="inlineStr">
        <is>
          <t>Samridhi Perk Line</t>
        </is>
      </c>
      <c r="C6727" s="80" t="n">
        <v>46125</v>
      </c>
      <c r="D6727" t="inlineStr">
        <is>
          <t>Perk-HCM-4</t>
        </is>
      </c>
      <c r="E6727" t="inlineStr">
        <is>
          <t>FBX: Overflow At Infeed</t>
        </is>
      </c>
      <c r="F6727" t="n">
        <v>26</v>
      </c>
      <c r="G6727" t="n">
        <v>9.053750000000001</v>
      </c>
    </row>
    <row r="6728">
      <c r="A6728" t="inlineStr">
        <is>
          <t>Daily_Minor_Stops_2026_09_18.xlsx</t>
        </is>
      </c>
      <c r="B6728" t="inlineStr">
        <is>
          <t>Samridhi Perk Line</t>
        </is>
      </c>
      <c r="C6728" s="80" t="n">
        <v>46125</v>
      </c>
      <c r="D6728" t="inlineStr">
        <is>
          <t>Perk-HCM-4</t>
        </is>
      </c>
      <c r="E6728" t="inlineStr">
        <is>
          <t>FBX: Jam At Infeed</t>
        </is>
      </c>
      <c r="F6728" t="n">
        <v>62</v>
      </c>
      <c r="G6728" t="n">
        <v>23.50585</v>
      </c>
    </row>
    <row r="6729">
      <c r="A6729" t="inlineStr">
        <is>
          <t>Daily_Minor_Stops_2026_09_18.xlsx</t>
        </is>
      </c>
      <c r="B6729" t="inlineStr">
        <is>
          <t>Samridhi Perk Line</t>
        </is>
      </c>
      <c r="C6729" s="80" t="n">
        <v>46125</v>
      </c>
      <c r="D6729" t="inlineStr">
        <is>
          <t>Perk-HLM-1</t>
        </is>
      </c>
      <c r="E6729" t="inlineStr">
        <is>
          <t>Product jam detected at flow wrapper infeed</t>
        </is>
      </c>
      <c r="F6729" t="n">
        <v>52</v>
      </c>
      <c r="G6729" t="n">
        <v>64.3861666666667</v>
      </c>
    </row>
    <row r="6730">
      <c r="A6730" t="inlineStr">
        <is>
          <t>Daily_Minor_Stops_2026_09_18.xlsx</t>
        </is>
      </c>
      <c r="B6730" t="inlineStr">
        <is>
          <t>Samridhi Perk Line</t>
        </is>
      </c>
      <c r="C6730" s="80" t="n">
        <v>46125</v>
      </c>
      <c r="D6730" t="inlineStr">
        <is>
          <t>Perk-HLM-1</t>
        </is>
      </c>
      <c r="E6730" t="inlineStr">
        <is>
          <t>OverHeight Product Detected</t>
        </is>
      </c>
      <c r="F6730" t="n">
        <v>44</v>
      </c>
      <c r="G6730" t="n">
        <v>31.3183</v>
      </c>
    </row>
    <row r="6731">
      <c r="A6731" t="inlineStr">
        <is>
          <t>Daily_Minor_Stops_2026_09_18.xlsx</t>
        </is>
      </c>
      <c r="B6731" t="inlineStr">
        <is>
          <t>Samridhi Perk Line</t>
        </is>
      </c>
      <c r="C6731" s="80" t="n">
        <v>46125</v>
      </c>
      <c r="D6731" t="inlineStr">
        <is>
          <t>Perk-HLM-2</t>
        </is>
      </c>
      <c r="E6731" t="inlineStr">
        <is>
          <t>Product jam detected at flow wrapper infeed</t>
        </is>
      </c>
      <c r="F6731" t="n">
        <v>48</v>
      </c>
      <c r="G6731" t="n">
        <v>40.7305166666667</v>
      </c>
    </row>
    <row r="6732">
      <c r="A6732" t="inlineStr">
        <is>
          <t>Daily_Minor_Stops_2026_09_18.xlsx</t>
        </is>
      </c>
      <c r="B6732" t="inlineStr">
        <is>
          <t>Samridhi Perk Line</t>
        </is>
      </c>
      <c r="C6732" s="80" t="n">
        <v>46125</v>
      </c>
      <c r="D6732" t="inlineStr">
        <is>
          <t>Perk-HLM-2</t>
        </is>
      </c>
      <c r="E6732" t="inlineStr">
        <is>
          <t>OverHeight Product Detected</t>
        </is>
      </c>
      <c r="F6732" t="n">
        <v>59</v>
      </c>
      <c r="G6732" t="n">
        <v>40.99565</v>
      </c>
    </row>
    <row r="6733">
      <c r="A6733" t="inlineStr">
        <is>
          <t>Daily_Minor_Stops_2026_09_18.xlsx</t>
        </is>
      </c>
      <c r="B6733" t="inlineStr">
        <is>
          <t>Samridhi Perk Line</t>
        </is>
      </c>
      <c r="C6733" s="80" t="n">
        <v>46125</v>
      </c>
      <c r="D6733" t="inlineStr">
        <is>
          <t>Perk-TTLi-1</t>
        </is>
      </c>
      <c r="E6733" t="inlineStr">
        <is>
          <t>CLO/TFXX: Jam On Tray Infeed</t>
        </is>
      </c>
      <c r="F6733" t="n">
        <v>6</v>
      </c>
      <c r="G6733" t="n">
        <v>7.76313333333333</v>
      </c>
    </row>
    <row r="6734">
      <c r="A6734" t="inlineStr">
        <is>
          <t>Daily_Minor_Stops_2026_09_18.xlsx</t>
        </is>
      </c>
      <c r="B6734" t="inlineStr">
        <is>
          <t>Samridhi Perk Line</t>
        </is>
      </c>
      <c r="C6734" s="80" t="n">
        <v>46125</v>
      </c>
      <c r="D6734" t="inlineStr">
        <is>
          <t>Perk-TTLi-1</t>
        </is>
      </c>
      <c r="E6734" t="inlineStr">
        <is>
          <t>CLO/CT11: Axis1 Position Error</t>
        </is>
      </c>
      <c r="F6734" t="n">
        <v>10</v>
      </c>
      <c r="G6734" t="n">
        <v>6.49845</v>
      </c>
    </row>
    <row r="6735">
      <c r="A6735" t="inlineStr">
        <is>
          <t>Daily_Minor_Stops_2026_09_18.xlsx</t>
        </is>
      </c>
      <c r="B6735" t="inlineStr">
        <is>
          <t>Samridhi Perk Line</t>
        </is>
      </c>
      <c r="C6735" s="80" t="n">
        <v>46125</v>
      </c>
      <c r="D6735" t="inlineStr">
        <is>
          <t>Perk-TTLi-2</t>
        </is>
      </c>
      <c r="E6735" t="inlineStr">
        <is>
          <t>FOR/FT11: Hand Over Failure Of Tray</t>
        </is>
      </c>
      <c r="F6735" t="n">
        <v>13</v>
      </c>
      <c r="G6735" t="n">
        <v>66.63351666666669</v>
      </c>
    </row>
    <row r="6736">
      <c r="A6736" t="inlineStr">
        <is>
          <t>Daily_Minor_Stops_2026_09_18.xlsx</t>
        </is>
      </c>
      <c r="B6736" t="inlineStr">
        <is>
          <t>Samridhi Perk Line</t>
        </is>
      </c>
      <c r="C6736" s="80" t="n">
        <v>46125</v>
      </c>
      <c r="D6736" t="inlineStr">
        <is>
          <t>Perk-TTLi-2</t>
        </is>
      </c>
      <c r="E6736" t="inlineStr">
        <is>
          <t>CLO/CT11: Axis1 Position Error</t>
        </is>
      </c>
      <c r="F6736" t="n">
        <v>5</v>
      </c>
      <c r="G6736" t="n">
        <v>10.2462333333333</v>
      </c>
    </row>
    <row r="6737">
      <c r="A6737" t="inlineStr">
        <is>
          <t>Daily_Minor_Stops_2026_09_18.xlsx</t>
        </is>
      </c>
      <c r="B6737" t="inlineStr">
        <is>
          <t>Samridhi Perk Line</t>
        </is>
      </c>
      <c r="C6737" s="80" t="n">
        <v>46125</v>
      </c>
      <c r="D6737" t="inlineStr">
        <is>
          <t>Perk-TTLi-3</t>
        </is>
      </c>
      <c r="E6737" t="inlineStr">
        <is>
          <t>FOR/FT11: Hand Over Failure Of Tray</t>
        </is>
      </c>
      <c r="F6737" t="n">
        <v>19</v>
      </c>
      <c r="G6737" t="n">
        <v>13.3478166666667</v>
      </c>
    </row>
    <row r="6738">
      <c r="A6738" t="inlineStr">
        <is>
          <t>Daily_Minor_Stops_2026_09_18.xlsx</t>
        </is>
      </c>
      <c r="B6738" t="inlineStr">
        <is>
          <t>Samridhi Perk Line</t>
        </is>
      </c>
      <c r="C6738" s="80" t="n">
        <v>46125</v>
      </c>
      <c r="D6738" t="inlineStr">
        <is>
          <t>Perk-TTLi-3</t>
        </is>
      </c>
      <c r="E6738" t="inlineStr">
        <is>
          <t>CLO/CT11: Axis1 Position Error</t>
        </is>
      </c>
      <c r="F6738" t="n">
        <v>21</v>
      </c>
      <c r="G6738" t="n">
        <v>75.47365000000001</v>
      </c>
    </row>
    <row r="6739">
      <c r="A6739" t="inlineStr">
        <is>
          <t>Daily_Minor_Stops_2026_09_18.xlsx</t>
        </is>
      </c>
      <c r="B6739" t="inlineStr">
        <is>
          <t>Samridhi Perk Line</t>
        </is>
      </c>
      <c r="C6739" s="80" t="n">
        <v>46125</v>
      </c>
      <c r="D6739" t="inlineStr">
        <is>
          <t>Perk-TTLi-4</t>
        </is>
      </c>
      <c r="E6739" t="inlineStr">
        <is>
          <t>LOD/DH: State Decel Not Leave In Time</t>
        </is>
      </c>
      <c r="F6739" t="n">
        <v>2</v>
      </c>
      <c r="G6739" t="n">
        <v>1.87948333333333</v>
      </c>
    </row>
    <row r="6740">
      <c r="A6740" t="inlineStr">
        <is>
          <t>Daily_Minor_Stops_2026_09_18.xlsx</t>
        </is>
      </c>
      <c r="B6740" t="inlineStr">
        <is>
          <t>Samridhi Perk Line</t>
        </is>
      </c>
      <c r="C6740" s="80" t="n">
        <v>46126</v>
      </c>
      <c r="D6740" t="inlineStr">
        <is>
          <t>Perk-HCM-1</t>
        </is>
      </c>
      <c r="E6740" t="inlineStr">
        <is>
          <t>FBX: Overflow At Infeed</t>
        </is>
      </c>
      <c r="F6740" t="n">
        <v>16</v>
      </c>
      <c r="G6740" t="n">
        <v>11.2319166666667</v>
      </c>
    </row>
    <row r="6741">
      <c r="A6741" t="inlineStr">
        <is>
          <t>Daily_Minor_Stops_2026_09_18.xlsx</t>
        </is>
      </c>
      <c r="B6741" t="inlineStr">
        <is>
          <t>Samridhi Perk Line</t>
        </is>
      </c>
      <c r="C6741" s="80" t="n">
        <v>46126</v>
      </c>
      <c r="D6741" t="inlineStr">
        <is>
          <t>Perk-HCM-1</t>
        </is>
      </c>
      <c r="E6741" t="inlineStr">
        <is>
          <t>FBX: Jam At Infeed</t>
        </is>
      </c>
      <c r="F6741" t="n">
        <v>24</v>
      </c>
      <c r="G6741" t="n">
        <v>20.3534833333333</v>
      </c>
    </row>
    <row r="6742">
      <c r="A6742" t="inlineStr">
        <is>
          <t>Daily_Minor_Stops_2026_09_18.xlsx</t>
        </is>
      </c>
      <c r="B6742" t="inlineStr">
        <is>
          <t>Samridhi Perk Line</t>
        </is>
      </c>
      <c r="C6742" s="80" t="n">
        <v>46126</v>
      </c>
      <c r="D6742" t="inlineStr">
        <is>
          <t>Perk-HCM-2</t>
        </is>
      </c>
      <c r="E6742" t="inlineStr">
        <is>
          <t>FBX: Overflow At Infeed</t>
        </is>
      </c>
      <c r="F6742" t="n">
        <v>24</v>
      </c>
      <c r="G6742" t="n">
        <v>15.0804333333333</v>
      </c>
    </row>
    <row r="6743">
      <c r="A6743" t="inlineStr">
        <is>
          <t>Daily_Minor_Stops_2026_09_18.xlsx</t>
        </is>
      </c>
      <c r="B6743" t="inlineStr">
        <is>
          <t>Samridhi Perk Line</t>
        </is>
      </c>
      <c r="C6743" s="80" t="n">
        <v>46126</v>
      </c>
      <c r="D6743" t="inlineStr">
        <is>
          <t>Perk-HCM-2</t>
        </is>
      </c>
      <c r="E6743" t="inlineStr">
        <is>
          <t>FBX: Jam At Infeed</t>
        </is>
      </c>
      <c r="F6743" t="n">
        <v>100</v>
      </c>
      <c r="G6743" t="n">
        <v>47.6266166666667</v>
      </c>
    </row>
    <row r="6744">
      <c r="A6744" t="inlineStr">
        <is>
          <t>Daily_Minor_Stops_2026_09_18.xlsx</t>
        </is>
      </c>
      <c r="B6744" t="inlineStr">
        <is>
          <t>Samridhi Perk Line</t>
        </is>
      </c>
      <c r="C6744" s="80" t="n">
        <v>46126</v>
      </c>
      <c r="D6744" t="inlineStr">
        <is>
          <t>Perk-HCM-3</t>
        </is>
      </c>
      <c r="E6744" t="inlineStr">
        <is>
          <t>FBX: Overflow At Infeed</t>
        </is>
      </c>
      <c r="F6744" t="n">
        <v>79</v>
      </c>
      <c r="G6744" t="n">
        <v>41.5907</v>
      </c>
    </row>
    <row r="6745">
      <c r="A6745" t="inlineStr">
        <is>
          <t>Daily_Minor_Stops_2026_09_18.xlsx</t>
        </is>
      </c>
      <c r="B6745" t="inlineStr">
        <is>
          <t>Samridhi Perk Line</t>
        </is>
      </c>
      <c r="C6745" s="80" t="n">
        <v>46126</v>
      </c>
      <c r="D6745" t="inlineStr">
        <is>
          <t>Perk-HCM-3</t>
        </is>
      </c>
      <c r="E6745" t="inlineStr">
        <is>
          <t>FBX: Jam At Infeed</t>
        </is>
      </c>
      <c r="F6745" t="n">
        <v>12</v>
      </c>
      <c r="G6745" t="n">
        <v>5.05776666666667</v>
      </c>
    </row>
    <row r="6746">
      <c r="A6746" t="inlineStr">
        <is>
          <t>Daily_Minor_Stops_2026_09_18.xlsx</t>
        </is>
      </c>
      <c r="B6746" t="inlineStr">
        <is>
          <t>Samridhi Perk Line</t>
        </is>
      </c>
      <c r="C6746" s="80" t="n">
        <v>46126</v>
      </c>
      <c r="D6746" t="inlineStr">
        <is>
          <t>Perk-HCM-4</t>
        </is>
      </c>
      <c r="E6746" t="inlineStr">
        <is>
          <t>FBX: Overflow At Infeed</t>
        </is>
      </c>
      <c r="F6746" t="n">
        <v>14</v>
      </c>
      <c r="G6746" t="n">
        <v>5.45293333333333</v>
      </c>
    </row>
    <row r="6747">
      <c r="A6747" t="inlineStr">
        <is>
          <t>Daily_Minor_Stops_2026_09_18.xlsx</t>
        </is>
      </c>
      <c r="B6747" t="inlineStr">
        <is>
          <t>Samridhi Perk Line</t>
        </is>
      </c>
      <c r="C6747" s="80" t="n">
        <v>46126</v>
      </c>
      <c r="D6747" t="inlineStr">
        <is>
          <t>Perk-HCM-4</t>
        </is>
      </c>
      <c r="E6747" t="inlineStr">
        <is>
          <t>FBX: Jam At Infeed</t>
        </is>
      </c>
      <c r="F6747" t="n">
        <v>54</v>
      </c>
      <c r="G6747" t="n">
        <v>27.5945333333333</v>
      </c>
    </row>
    <row r="6748">
      <c r="A6748" t="inlineStr">
        <is>
          <t>Daily_Minor_Stops_2026_09_18.xlsx</t>
        </is>
      </c>
      <c r="B6748" t="inlineStr">
        <is>
          <t>Samridhi Perk Line</t>
        </is>
      </c>
      <c r="C6748" s="80" t="n">
        <v>46126</v>
      </c>
      <c r="D6748" t="inlineStr">
        <is>
          <t>Perk-HLM-1</t>
        </is>
      </c>
      <c r="E6748" t="inlineStr">
        <is>
          <t>Product jam detected at flow wrapper infeed</t>
        </is>
      </c>
      <c r="F6748" t="n">
        <v>41</v>
      </c>
      <c r="G6748" t="n">
        <v>22.9805833333333</v>
      </c>
    </row>
    <row r="6749">
      <c r="A6749" t="inlineStr">
        <is>
          <t>Daily_Minor_Stops_2026_09_18.xlsx</t>
        </is>
      </c>
      <c r="B6749" t="inlineStr">
        <is>
          <t>Samridhi Perk Line</t>
        </is>
      </c>
      <c r="C6749" s="80" t="n">
        <v>46126</v>
      </c>
      <c r="D6749" t="inlineStr">
        <is>
          <t>Perk-HLM-1</t>
        </is>
      </c>
      <c r="E6749" t="inlineStr">
        <is>
          <t>OverHeight Product Detected</t>
        </is>
      </c>
      <c r="F6749" t="n">
        <v>24</v>
      </c>
      <c r="G6749" t="n">
        <v>22.08565</v>
      </c>
    </row>
    <row r="6750">
      <c r="A6750" t="inlineStr">
        <is>
          <t>Daily_Minor_Stops_2026_09_18.xlsx</t>
        </is>
      </c>
      <c r="B6750" t="inlineStr">
        <is>
          <t>Samridhi Perk Line</t>
        </is>
      </c>
      <c r="C6750" s="80" t="n">
        <v>46126</v>
      </c>
      <c r="D6750" t="inlineStr">
        <is>
          <t>Perk-HLM-2</t>
        </is>
      </c>
      <c r="E6750" t="inlineStr">
        <is>
          <t>Product jam detected at flow wrapper infeed</t>
        </is>
      </c>
      <c r="F6750" t="n">
        <v>52</v>
      </c>
      <c r="G6750" t="n">
        <v>53.9526666666667</v>
      </c>
    </row>
    <row r="6751">
      <c r="A6751" t="inlineStr">
        <is>
          <t>Daily_Minor_Stops_2026_09_18.xlsx</t>
        </is>
      </c>
      <c r="B6751" t="inlineStr">
        <is>
          <t>Samridhi Perk Line</t>
        </is>
      </c>
      <c r="C6751" s="80" t="n">
        <v>46126</v>
      </c>
      <c r="D6751" t="inlineStr">
        <is>
          <t>Perk-HLM-2</t>
        </is>
      </c>
      <c r="E6751" t="inlineStr">
        <is>
          <t>OverHeight Product Detected</t>
        </is>
      </c>
      <c r="F6751" t="n">
        <v>39</v>
      </c>
      <c r="G6751" t="n">
        <v>28.40375</v>
      </c>
    </row>
    <row r="6752">
      <c r="A6752" t="inlineStr">
        <is>
          <t>Daily_Minor_Stops_2026_09_18.xlsx</t>
        </is>
      </c>
      <c r="B6752" t="inlineStr">
        <is>
          <t>Samridhi Perk Line</t>
        </is>
      </c>
      <c r="C6752" s="80" t="n">
        <v>46126</v>
      </c>
      <c r="D6752" t="inlineStr">
        <is>
          <t>Perk-TTLi-1</t>
        </is>
      </c>
      <c r="E6752" t="inlineStr">
        <is>
          <t>LOD/PGR11: Train Reached Estop Distance</t>
        </is>
      </c>
      <c r="F6752" t="n">
        <v>13</v>
      </c>
      <c r="G6752" t="n">
        <v>8.014383333333329</v>
      </c>
    </row>
    <row r="6753">
      <c r="A6753" t="inlineStr">
        <is>
          <t>Daily_Minor_Stops_2026_09_18.xlsx</t>
        </is>
      </c>
      <c r="B6753" t="inlineStr">
        <is>
          <t>Samridhi Perk Line</t>
        </is>
      </c>
      <c r="C6753" s="80" t="n">
        <v>46126</v>
      </c>
      <c r="D6753" t="inlineStr">
        <is>
          <t>Perk-TTLi-1</t>
        </is>
      </c>
      <c r="E6753" t="inlineStr">
        <is>
          <t>FOR/BP11: Hand Over Of Blank Failed</t>
        </is>
      </c>
      <c r="F6753" t="n">
        <v>6</v>
      </c>
      <c r="G6753" t="n">
        <v>2.44543333333333</v>
      </c>
    </row>
    <row r="6754">
      <c r="A6754" t="inlineStr">
        <is>
          <t>Daily_Minor_Stops_2026_09_18.xlsx</t>
        </is>
      </c>
      <c r="B6754" t="inlineStr">
        <is>
          <t>Samridhi Perk Line</t>
        </is>
      </c>
      <c r="C6754" s="80" t="n">
        <v>46126</v>
      </c>
      <c r="D6754" t="inlineStr">
        <is>
          <t>Perk-TTLi-2</t>
        </is>
      </c>
      <c r="E6754" t="inlineStr">
        <is>
          <t>FOR/FT11: Hand Over Failure Of Tray</t>
        </is>
      </c>
      <c r="F6754" t="n">
        <v>4</v>
      </c>
      <c r="G6754" t="n">
        <v>1.9056</v>
      </c>
    </row>
    <row r="6755">
      <c r="A6755" t="inlineStr">
        <is>
          <t>Daily_Minor_Stops_2026_09_18.xlsx</t>
        </is>
      </c>
      <c r="B6755" t="inlineStr">
        <is>
          <t>Samridhi Perk Line</t>
        </is>
      </c>
      <c r="C6755" s="80" t="n">
        <v>46126</v>
      </c>
      <c r="D6755" t="inlineStr">
        <is>
          <t>Perk-TTLi-2</t>
        </is>
      </c>
      <c r="E6755" t="inlineStr">
        <is>
          <t>FOR/BP11: Hand Over Of Blank Failed</t>
        </is>
      </c>
      <c r="F6755" t="n">
        <v>4</v>
      </c>
      <c r="G6755" t="n">
        <v>3.10318333333333</v>
      </c>
    </row>
    <row r="6756">
      <c r="A6756" t="inlineStr">
        <is>
          <t>Daily_Minor_Stops_2026_09_18.xlsx</t>
        </is>
      </c>
      <c r="B6756" t="inlineStr">
        <is>
          <t>Samridhi Perk Line</t>
        </is>
      </c>
      <c r="C6756" s="80" t="n">
        <v>46126</v>
      </c>
      <c r="D6756" t="inlineStr">
        <is>
          <t>Perk-TTLi-3</t>
        </is>
      </c>
      <c r="E6756" t="inlineStr">
        <is>
          <t>FOR/FT11: Hand Over Failure Of Tray</t>
        </is>
      </c>
      <c r="F6756" t="n">
        <v>29</v>
      </c>
      <c r="G6756" t="n">
        <v>22.3461</v>
      </c>
    </row>
    <row r="6757">
      <c r="A6757" t="inlineStr">
        <is>
          <t>Daily_Minor_Stops_2026_09_18.xlsx</t>
        </is>
      </c>
      <c r="B6757" t="inlineStr">
        <is>
          <t>Samridhi Perk Line</t>
        </is>
      </c>
      <c r="C6757" s="80" t="n">
        <v>46126</v>
      </c>
      <c r="D6757" t="inlineStr">
        <is>
          <t>Perk-TTLi-3</t>
        </is>
      </c>
      <c r="E6757" t="inlineStr">
        <is>
          <t>CLO/CT11: Axis1 Position Error</t>
        </is>
      </c>
      <c r="F6757" t="n">
        <v>9</v>
      </c>
      <c r="G6757" t="n">
        <v>14.7772666666667</v>
      </c>
    </row>
    <row r="6758">
      <c r="A6758" t="inlineStr">
        <is>
          <t>Daily_Minor_Stops_2026_09_18.xlsx</t>
        </is>
      </c>
      <c r="B6758" t="inlineStr">
        <is>
          <t>Samridhi Perk Line</t>
        </is>
      </c>
      <c r="C6758" s="80" t="n">
        <v>46127</v>
      </c>
      <c r="D6758" t="inlineStr">
        <is>
          <t>Perk-HCM-1</t>
        </is>
      </c>
      <c r="E6758" t="inlineStr">
        <is>
          <t>FBX: Overflow At Infeed</t>
        </is>
      </c>
      <c r="F6758" t="n">
        <v>12</v>
      </c>
      <c r="G6758" t="n">
        <v>8.593666666666669</v>
      </c>
    </row>
    <row r="6759">
      <c r="A6759" t="inlineStr">
        <is>
          <t>Daily_Minor_Stops_2026_09_18.xlsx</t>
        </is>
      </c>
      <c r="B6759" t="inlineStr">
        <is>
          <t>Samridhi Perk Line</t>
        </is>
      </c>
      <c r="C6759" s="80" t="n">
        <v>46127</v>
      </c>
      <c r="D6759" t="inlineStr">
        <is>
          <t>Perk-HCM-1</t>
        </is>
      </c>
      <c r="E6759" t="inlineStr">
        <is>
          <t>FBX: Jam At Infeed</t>
        </is>
      </c>
      <c r="F6759" t="n">
        <v>27</v>
      </c>
      <c r="G6759" t="n">
        <v>11.9379666666667</v>
      </c>
    </row>
    <row r="6760">
      <c r="A6760" t="inlineStr">
        <is>
          <t>Daily_Minor_Stops_2026_09_18.xlsx</t>
        </is>
      </c>
      <c r="B6760" t="inlineStr">
        <is>
          <t>Samridhi Perk Line</t>
        </is>
      </c>
      <c r="C6760" s="80" t="n">
        <v>46127</v>
      </c>
      <c r="D6760" t="inlineStr">
        <is>
          <t>Perk-HCM-2</t>
        </is>
      </c>
      <c r="E6760" t="inlineStr">
        <is>
          <t>FBX: Overflow At Infeed</t>
        </is>
      </c>
      <c r="F6760" t="n">
        <v>17</v>
      </c>
      <c r="G6760" t="n">
        <v>7.70251666666667</v>
      </c>
    </row>
    <row r="6761">
      <c r="A6761" t="inlineStr">
        <is>
          <t>Daily_Minor_Stops_2026_09_18.xlsx</t>
        </is>
      </c>
      <c r="B6761" t="inlineStr">
        <is>
          <t>Samridhi Perk Line</t>
        </is>
      </c>
      <c r="C6761" s="80" t="n">
        <v>46127</v>
      </c>
      <c r="D6761" t="inlineStr">
        <is>
          <t>Perk-HCM-2</t>
        </is>
      </c>
      <c r="E6761" t="inlineStr">
        <is>
          <t>FBX: Jam At Infeed</t>
        </is>
      </c>
      <c r="F6761" t="n">
        <v>60</v>
      </c>
      <c r="G6761" t="n">
        <v>40.6987666666667</v>
      </c>
    </row>
    <row r="6762">
      <c r="A6762" t="inlineStr">
        <is>
          <t>Daily_Minor_Stops_2026_09_18.xlsx</t>
        </is>
      </c>
      <c r="B6762" t="inlineStr">
        <is>
          <t>Samridhi Perk Line</t>
        </is>
      </c>
      <c r="C6762" s="80" t="n">
        <v>46127</v>
      </c>
      <c r="D6762" t="inlineStr">
        <is>
          <t>Perk-HCM-3</t>
        </is>
      </c>
      <c r="E6762" t="inlineStr">
        <is>
          <t>HXX: Film Is Broken</t>
        </is>
      </c>
      <c r="F6762" t="n">
        <v>12</v>
      </c>
      <c r="G6762" t="n">
        <v>13.1533</v>
      </c>
    </row>
    <row r="6763">
      <c r="A6763" t="inlineStr">
        <is>
          <t>Daily_Minor_Stops_2026_09_18.xlsx</t>
        </is>
      </c>
      <c r="B6763" t="inlineStr">
        <is>
          <t>Samridhi Perk Line</t>
        </is>
      </c>
      <c r="C6763" s="80" t="n">
        <v>46127</v>
      </c>
      <c r="D6763" t="inlineStr">
        <is>
          <t>Perk-HCM-3</t>
        </is>
      </c>
      <c r="E6763" t="inlineStr">
        <is>
          <t>FBX: Overflow At Infeed</t>
        </is>
      </c>
      <c r="F6763" t="n">
        <v>74</v>
      </c>
      <c r="G6763" t="n">
        <v>34.10235</v>
      </c>
    </row>
    <row r="6764">
      <c r="A6764" t="inlineStr">
        <is>
          <t>Daily_Minor_Stops_2026_09_18.xlsx</t>
        </is>
      </c>
      <c r="B6764" t="inlineStr">
        <is>
          <t>Samridhi Perk Line</t>
        </is>
      </c>
      <c r="C6764" s="80" t="n">
        <v>46127</v>
      </c>
      <c r="D6764" t="inlineStr">
        <is>
          <t>Perk-HCM-4</t>
        </is>
      </c>
      <c r="E6764" t="inlineStr">
        <is>
          <t>FBX: Overflow At Infeed</t>
        </is>
      </c>
      <c r="F6764" t="n">
        <v>12</v>
      </c>
      <c r="G6764" t="n">
        <v>5.58033333333333</v>
      </c>
    </row>
    <row r="6765">
      <c r="A6765" t="inlineStr">
        <is>
          <t>Daily_Minor_Stops_2026_09_18.xlsx</t>
        </is>
      </c>
      <c r="B6765" t="inlineStr">
        <is>
          <t>Samridhi Perk Line</t>
        </is>
      </c>
      <c r="C6765" s="80" t="n">
        <v>46127</v>
      </c>
      <c r="D6765" t="inlineStr">
        <is>
          <t>Perk-HCM-4</t>
        </is>
      </c>
      <c r="E6765" t="inlineStr">
        <is>
          <t>FBX: Jam At Infeed</t>
        </is>
      </c>
      <c r="F6765" t="n">
        <v>22</v>
      </c>
      <c r="G6765" t="n">
        <v>11.6579666666667</v>
      </c>
    </row>
    <row r="6766">
      <c r="A6766" t="inlineStr">
        <is>
          <t>Daily_Minor_Stops_2026_09_18.xlsx</t>
        </is>
      </c>
      <c r="B6766" t="inlineStr">
        <is>
          <t>Samridhi Perk Line</t>
        </is>
      </c>
      <c r="C6766" s="80" t="n">
        <v>46127</v>
      </c>
      <c r="D6766" t="inlineStr">
        <is>
          <t>Perk-HLM-1</t>
        </is>
      </c>
      <c r="E6766" t="inlineStr">
        <is>
          <t>Product jam detected at flow wrapper infeed</t>
        </is>
      </c>
      <c r="F6766" t="n">
        <v>33</v>
      </c>
      <c r="G6766" t="n">
        <v>17.4063333333333</v>
      </c>
    </row>
    <row r="6767">
      <c r="A6767" t="inlineStr">
        <is>
          <t>Daily_Minor_Stops_2026_09_18.xlsx</t>
        </is>
      </c>
      <c r="B6767" t="inlineStr">
        <is>
          <t>Samridhi Perk Line</t>
        </is>
      </c>
      <c r="C6767" s="80" t="n">
        <v>46127</v>
      </c>
      <c r="D6767" t="inlineStr">
        <is>
          <t>Perk-HLM-1</t>
        </is>
      </c>
      <c r="E6767" t="inlineStr">
        <is>
          <t>OverHeight Product Detected</t>
        </is>
      </c>
      <c r="F6767" t="n">
        <v>33</v>
      </c>
      <c r="G6767" t="n">
        <v>26.4029833333333</v>
      </c>
    </row>
    <row r="6768">
      <c r="A6768" t="inlineStr">
        <is>
          <t>Daily_Minor_Stops_2026_09_18.xlsx</t>
        </is>
      </c>
      <c r="B6768" t="inlineStr">
        <is>
          <t>Samridhi Perk Line</t>
        </is>
      </c>
      <c r="C6768" s="80" t="n">
        <v>46127</v>
      </c>
      <c r="D6768" t="inlineStr">
        <is>
          <t>Perk-HLM-2</t>
        </is>
      </c>
      <c r="E6768" t="inlineStr">
        <is>
          <t>Product jam detected at flow wrapper infeed</t>
        </is>
      </c>
      <c r="F6768" t="n">
        <v>37</v>
      </c>
      <c r="G6768" t="n">
        <v>31.2612</v>
      </c>
    </row>
    <row r="6769">
      <c r="A6769" t="inlineStr">
        <is>
          <t>Daily_Minor_Stops_2026_09_18.xlsx</t>
        </is>
      </c>
      <c r="B6769" t="inlineStr">
        <is>
          <t>Samridhi Perk Line</t>
        </is>
      </c>
      <c r="C6769" s="80" t="n">
        <v>46127</v>
      </c>
      <c r="D6769" t="inlineStr">
        <is>
          <t>Perk-HLM-2</t>
        </is>
      </c>
      <c r="E6769" t="inlineStr">
        <is>
          <t>OverHeight Product Detected</t>
        </is>
      </c>
      <c r="F6769" t="n">
        <v>53</v>
      </c>
      <c r="G6769" t="n">
        <v>41.1457666666667</v>
      </c>
    </row>
    <row r="6770">
      <c r="A6770" t="inlineStr">
        <is>
          <t>Daily_Minor_Stops_2026_09_18.xlsx</t>
        </is>
      </c>
      <c r="B6770" t="inlineStr">
        <is>
          <t>Samridhi Perk Line</t>
        </is>
      </c>
      <c r="C6770" s="80" t="n">
        <v>46127</v>
      </c>
      <c r="D6770" t="inlineStr">
        <is>
          <t>Perk-TTLi-1</t>
        </is>
      </c>
      <c r="E6770" t="inlineStr">
        <is>
          <t>FOR/BP11: Hand Over Of Blank Failed</t>
        </is>
      </c>
      <c r="F6770" t="n">
        <v>6</v>
      </c>
      <c r="G6770" t="n">
        <v>4.44496666666667</v>
      </c>
    </row>
    <row r="6771">
      <c r="A6771" t="inlineStr">
        <is>
          <t>Daily_Minor_Stops_2026_09_18.xlsx</t>
        </is>
      </c>
      <c r="B6771" t="inlineStr">
        <is>
          <t>Samridhi Perk Line</t>
        </is>
      </c>
      <c r="C6771" s="80" t="n">
        <v>46127</v>
      </c>
      <c r="D6771" t="inlineStr">
        <is>
          <t>Perk-TTLi-1</t>
        </is>
      </c>
      <c r="E6771" t="inlineStr">
        <is>
          <t>CLO/CT11: Axis1 Position Error</t>
        </is>
      </c>
      <c r="F6771" t="n">
        <v>6</v>
      </c>
      <c r="G6771" t="n">
        <v>5.05783333333333</v>
      </c>
    </row>
    <row r="6772">
      <c r="A6772" t="inlineStr">
        <is>
          <t>Daily_Minor_Stops_2026_09_18.xlsx</t>
        </is>
      </c>
      <c r="B6772" t="inlineStr">
        <is>
          <t>Samridhi Perk Line</t>
        </is>
      </c>
      <c r="C6772" s="80" t="n">
        <v>46127</v>
      </c>
      <c r="D6772" t="inlineStr">
        <is>
          <t>Perk-TTLi-2</t>
        </is>
      </c>
      <c r="E6772" t="inlineStr">
        <is>
          <t>FOR/BP11: Hand Over Of Blank Failed</t>
        </is>
      </c>
      <c r="F6772" t="n">
        <v>12</v>
      </c>
      <c r="G6772" t="n">
        <v>11.0137333333333</v>
      </c>
    </row>
    <row r="6773">
      <c r="A6773" t="inlineStr">
        <is>
          <t>Daily_Minor_Stops_2026_09_18.xlsx</t>
        </is>
      </c>
      <c r="B6773" t="inlineStr">
        <is>
          <t>Samridhi Perk Line</t>
        </is>
      </c>
      <c r="C6773" s="80" t="n">
        <v>46127</v>
      </c>
      <c r="D6773" t="inlineStr">
        <is>
          <t>Perk-TTLi-2</t>
        </is>
      </c>
      <c r="E6773" t="inlineStr">
        <is>
          <t>CLO/CT11: Axis1 Position Error</t>
        </is>
      </c>
      <c r="F6773" t="n">
        <v>5</v>
      </c>
      <c r="G6773" t="n">
        <v>29.2903</v>
      </c>
    </row>
    <row r="6774">
      <c r="A6774" t="inlineStr">
        <is>
          <t>Daily_Minor_Stops_2026_09_18.xlsx</t>
        </is>
      </c>
      <c r="B6774" t="inlineStr">
        <is>
          <t>Samridhi Perk Line</t>
        </is>
      </c>
      <c r="C6774" s="80" t="n">
        <v>46127</v>
      </c>
      <c r="D6774" t="inlineStr">
        <is>
          <t>Perk-TTLi-3</t>
        </is>
      </c>
      <c r="E6774" t="inlineStr">
        <is>
          <t>FOR/FT11: Hand Over Failure Of Tray</t>
        </is>
      </c>
      <c r="F6774" t="n">
        <v>8</v>
      </c>
      <c r="G6774" t="n">
        <v>6.73936666666667</v>
      </c>
    </row>
    <row r="6775">
      <c r="A6775" t="inlineStr">
        <is>
          <t>Daily_Minor_Stops_2026_09_18.xlsx</t>
        </is>
      </c>
      <c r="B6775" t="inlineStr">
        <is>
          <t>Samridhi Perk Line</t>
        </is>
      </c>
      <c r="C6775" s="80" t="n">
        <v>46127</v>
      </c>
      <c r="D6775" t="inlineStr">
        <is>
          <t>Perk-TTLi-3</t>
        </is>
      </c>
      <c r="E6775" t="inlineStr">
        <is>
          <t>CLO/CT11: Axis1 Position Error</t>
        </is>
      </c>
      <c r="F6775" t="n">
        <v>19</v>
      </c>
      <c r="G6775" t="n">
        <v>39.1935666666667</v>
      </c>
    </row>
    <row r="6776">
      <c r="A6776" t="inlineStr">
        <is>
          <t>Daily_Minor_Stops_2026_09_18.xlsx</t>
        </is>
      </c>
      <c r="B6776" t="inlineStr">
        <is>
          <t>Samridhi Perk Line</t>
        </is>
      </c>
      <c r="C6776" s="80" t="n">
        <v>46128</v>
      </c>
      <c r="D6776" t="inlineStr">
        <is>
          <t>Perk-HCM-1</t>
        </is>
      </c>
      <c r="E6776" t="inlineStr">
        <is>
          <t>HXX: Infeed Rejection Consecutive</t>
        </is>
      </c>
      <c r="F6776" t="n">
        <v>11</v>
      </c>
      <c r="G6776" t="n">
        <v>9.236566666666659</v>
      </c>
    </row>
    <row r="6777">
      <c r="A6777" t="inlineStr">
        <is>
          <t>Daily_Minor_Stops_2026_09_18.xlsx</t>
        </is>
      </c>
      <c r="B6777" t="inlineStr">
        <is>
          <t>Samridhi Perk Line</t>
        </is>
      </c>
      <c r="C6777" s="80" t="n">
        <v>46128</v>
      </c>
      <c r="D6777" t="inlineStr">
        <is>
          <t>Perk-HCM-1</t>
        </is>
      </c>
      <c r="E6777" t="inlineStr">
        <is>
          <t>FBX: Jam At Infeed</t>
        </is>
      </c>
      <c r="F6777" t="n">
        <v>21</v>
      </c>
      <c r="G6777" t="n">
        <v>9.290283333333329</v>
      </c>
    </row>
    <row r="6778">
      <c r="A6778" t="inlineStr">
        <is>
          <t>Daily_Minor_Stops_2026_09_18.xlsx</t>
        </is>
      </c>
      <c r="B6778" t="inlineStr">
        <is>
          <t>Samridhi Perk Line</t>
        </is>
      </c>
      <c r="C6778" s="80" t="n">
        <v>46128</v>
      </c>
      <c r="D6778" t="inlineStr">
        <is>
          <t>Perk-HCM-2</t>
        </is>
      </c>
      <c r="E6778" t="inlineStr">
        <is>
          <t>FBX: Overflow At Infeed</t>
        </is>
      </c>
      <c r="F6778" t="n">
        <v>15</v>
      </c>
      <c r="G6778" t="n">
        <v>9.67075</v>
      </c>
    </row>
    <row r="6779">
      <c r="A6779" t="inlineStr">
        <is>
          <t>Daily_Minor_Stops_2026_09_18.xlsx</t>
        </is>
      </c>
      <c r="B6779" t="inlineStr">
        <is>
          <t>Samridhi Perk Line</t>
        </is>
      </c>
      <c r="C6779" s="80" t="n">
        <v>46128</v>
      </c>
      <c r="D6779" t="inlineStr">
        <is>
          <t>Perk-HCM-2</t>
        </is>
      </c>
      <c r="E6779" t="inlineStr">
        <is>
          <t>FBX: Jam At Infeed</t>
        </is>
      </c>
      <c r="F6779" t="n">
        <v>30</v>
      </c>
      <c r="G6779" t="n">
        <v>23.5006333333333</v>
      </c>
    </row>
    <row r="6780">
      <c r="A6780" t="inlineStr">
        <is>
          <t>Daily_Minor_Stops_2026_09_18.xlsx</t>
        </is>
      </c>
      <c r="B6780" t="inlineStr">
        <is>
          <t>Samridhi Perk Line</t>
        </is>
      </c>
      <c r="C6780" s="80" t="n">
        <v>46128</v>
      </c>
      <c r="D6780" t="inlineStr">
        <is>
          <t>Perk-HCM-3</t>
        </is>
      </c>
      <c r="E6780" t="inlineStr">
        <is>
          <t>HXX: Infeed Rejection Consecutive</t>
        </is>
      </c>
      <c r="F6780" t="n">
        <v>10</v>
      </c>
      <c r="G6780" t="n">
        <v>6.12096666666667</v>
      </c>
    </row>
    <row r="6781">
      <c r="A6781" t="inlineStr">
        <is>
          <t>Daily_Minor_Stops_2026_09_18.xlsx</t>
        </is>
      </c>
      <c r="B6781" t="inlineStr">
        <is>
          <t>Samridhi Perk Line</t>
        </is>
      </c>
      <c r="C6781" s="80" t="n">
        <v>46128</v>
      </c>
      <c r="D6781" t="inlineStr">
        <is>
          <t>Perk-HCM-3</t>
        </is>
      </c>
      <c r="E6781" t="inlineStr">
        <is>
          <t>FBX: Overflow At Infeed</t>
        </is>
      </c>
      <c r="F6781" t="n">
        <v>19</v>
      </c>
      <c r="G6781" t="n">
        <v>8.540649999999999</v>
      </c>
    </row>
    <row r="6782">
      <c r="A6782" t="inlineStr">
        <is>
          <t>Daily_Minor_Stops_2026_09_18.xlsx</t>
        </is>
      </c>
      <c r="B6782" t="inlineStr">
        <is>
          <t>Samridhi Perk Line</t>
        </is>
      </c>
      <c r="C6782" s="80" t="n">
        <v>46128</v>
      </c>
      <c r="D6782" t="inlineStr">
        <is>
          <t>Perk-HCM-4</t>
        </is>
      </c>
      <c r="E6782" t="inlineStr">
        <is>
          <t>FBX: Overflow At Infeed</t>
        </is>
      </c>
      <c r="F6782" t="n">
        <v>6</v>
      </c>
      <c r="G6782" t="n">
        <v>1.34408333333333</v>
      </c>
    </row>
    <row r="6783">
      <c r="A6783" t="inlineStr">
        <is>
          <t>Daily_Minor_Stops_2026_09_18.xlsx</t>
        </is>
      </c>
      <c r="B6783" t="inlineStr">
        <is>
          <t>Samridhi Perk Line</t>
        </is>
      </c>
      <c r="C6783" s="80" t="n">
        <v>46128</v>
      </c>
      <c r="D6783" t="inlineStr">
        <is>
          <t>Perk-HCM-4</t>
        </is>
      </c>
      <c r="E6783" t="inlineStr">
        <is>
          <t>FBX: Jam At Infeed</t>
        </is>
      </c>
      <c r="F6783" t="n">
        <v>19</v>
      </c>
      <c r="G6783" t="n">
        <v>11.4736166666667</v>
      </c>
    </row>
    <row r="6784">
      <c r="A6784" t="inlineStr">
        <is>
          <t>Daily_Minor_Stops_2026_09_18.xlsx</t>
        </is>
      </c>
      <c r="B6784" t="inlineStr">
        <is>
          <t>Samridhi Perk Line</t>
        </is>
      </c>
      <c r="C6784" s="80" t="n">
        <v>46128</v>
      </c>
      <c r="D6784" t="inlineStr">
        <is>
          <t>Perk-HLM-1</t>
        </is>
      </c>
      <c r="E6784" t="inlineStr">
        <is>
          <t>Product jam detected at flow wrapper infeed</t>
        </is>
      </c>
      <c r="F6784" t="n">
        <v>15</v>
      </c>
      <c r="G6784" t="n">
        <v>7.34955</v>
      </c>
    </row>
    <row r="6785">
      <c r="A6785" t="inlineStr">
        <is>
          <t>Daily_Minor_Stops_2026_09_18.xlsx</t>
        </is>
      </c>
      <c r="B6785" t="inlineStr">
        <is>
          <t>Samridhi Perk Line</t>
        </is>
      </c>
      <c r="C6785" s="80" t="n">
        <v>46128</v>
      </c>
      <c r="D6785" t="inlineStr">
        <is>
          <t>Perk-HLM-1</t>
        </is>
      </c>
      <c r="E6785" t="inlineStr">
        <is>
          <t>OverHeight Product Detected</t>
        </is>
      </c>
      <c r="F6785" t="n">
        <v>25</v>
      </c>
      <c r="G6785" t="n">
        <v>449.172383333333</v>
      </c>
    </row>
    <row r="6786">
      <c r="A6786" t="inlineStr">
        <is>
          <t>Daily_Minor_Stops_2026_09_18.xlsx</t>
        </is>
      </c>
      <c r="B6786" t="inlineStr">
        <is>
          <t>Samridhi Perk Line</t>
        </is>
      </c>
      <c r="C6786" s="80" t="n">
        <v>46128</v>
      </c>
      <c r="D6786" t="inlineStr">
        <is>
          <t>Perk-HLM-2</t>
        </is>
      </c>
      <c r="E6786" t="inlineStr">
        <is>
          <t>Product jam detected at flow wrapper infeed</t>
        </is>
      </c>
      <c r="F6786" t="n">
        <v>33</v>
      </c>
      <c r="G6786" t="n">
        <v>463.373483333333</v>
      </c>
    </row>
    <row r="6787">
      <c r="A6787" t="inlineStr">
        <is>
          <t>Daily_Minor_Stops_2026_09_18.xlsx</t>
        </is>
      </c>
      <c r="B6787" t="inlineStr">
        <is>
          <t>Samridhi Perk Line</t>
        </is>
      </c>
      <c r="C6787" s="80" t="n">
        <v>46128</v>
      </c>
      <c r="D6787" t="inlineStr">
        <is>
          <t>Perk-HLM-2</t>
        </is>
      </c>
      <c r="E6787" t="inlineStr">
        <is>
          <t>Paper Out Of Register</t>
        </is>
      </c>
      <c r="F6787" t="n">
        <v>29</v>
      </c>
      <c r="G6787" t="n">
        <v>77.0502833333333</v>
      </c>
    </row>
    <row r="6788">
      <c r="A6788" t="inlineStr">
        <is>
          <t>Daily_Minor_Stops_2026_09_18.xlsx</t>
        </is>
      </c>
      <c r="B6788" t="inlineStr">
        <is>
          <t>Samridhi Perk Line</t>
        </is>
      </c>
      <c r="C6788" s="80" t="n">
        <v>46128</v>
      </c>
      <c r="D6788" t="inlineStr">
        <is>
          <t>Perk-TTLi-1</t>
        </is>
      </c>
      <c r="E6788" t="inlineStr">
        <is>
          <t>LOD/PGR11: Train Reached Estop Distance</t>
        </is>
      </c>
      <c r="F6788" t="n">
        <v>9</v>
      </c>
      <c r="G6788" t="n">
        <v>3.628</v>
      </c>
    </row>
    <row r="6789">
      <c r="A6789" t="inlineStr">
        <is>
          <t>Daily_Minor_Stops_2026_09_18.xlsx</t>
        </is>
      </c>
      <c r="B6789" t="inlineStr">
        <is>
          <t>Samridhi Perk Line</t>
        </is>
      </c>
      <c r="C6789" s="80" t="n">
        <v>46128</v>
      </c>
      <c r="D6789" t="inlineStr">
        <is>
          <t>Perk-TTLi-1</t>
        </is>
      </c>
      <c r="E6789" t="inlineStr">
        <is>
          <t>FOR/BP11: Hand Over Of Blank Failed</t>
        </is>
      </c>
      <c r="F6789" t="n">
        <v>36</v>
      </c>
      <c r="G6789" t="n">
        <v>23.8011666666667</v>
      </c>
    </row>
    <row r="6790">
      <c r="A6790" t="inlineStr">
        <is>
          <t>Daily_Minor_Stops_2026_09_18.xlsx</t>
        </is>
      </c>
      <c r="B6790" t="inlineStr">
        <is>
          <t>Samridhi Perk Line</t>
        </is>
      </c>
      <c r="C6790" s="80" t="n">
        <v>46128</v>
      </c>
      <c r="D6790" t="inlineStr">
        <is>
          <t>Perk-TTLi-2</t>
        </is>
      </c>
      <c r="E6790" t="inlineStr">
        <is>
          <t>FOR/FT11: Hand Over Failure Of Tray</t>
        </is>
      </c>
      <c r="F6790" t="n">
        <v>9</v>
      </c>
      <c r="G6790" t="n">
        <v>18.5463166666667</v>
      </c>
    </row>
    <row r="6791">
      <c r="A6791" t="inlineStr">
        <is>
          <t>Daily_Minor_Stops_2026_09_18.xlsx</t>
        </is>
      </c>
      <c r="B6791" t="inlineStr">
        <is>
          <t>Samridhi Perk Line</t>
        </is>
      </c>
      <c r="C6791" s="80" t="n">
        <v>46128</v>
      </c>
      <c r="D6791" t="inlineStr">
        <is>
          <t>Perk-TTLi-2</t>
        </is>
      </c>
      <c r="E6791" t="inlineStr">
        <is>
          <t>CLO/CT11: Axis1 Position Error</t>
        </is>
      </c>
      <c r="F6791" t="n">
        <v>10</v>
      </c>
      <c r="G6791" t="n">
        <v>20.2211833333333</v>
      </c>
    </row>
    <row r="6792">
      <c r="A6792" t="inlineStr">
        <is>
          <t>Daily_Minor_Stops_2026_09_18.xlsx</t>
        </is>
      </c>
      <c r="B6792" t="inlineStr">
        <is>
          <t>Samridhi Perk Line</t>
        </is>
      </c>
      <c r="C6792" s="80" t="n">
        <v>46128</v>
      </c>
      <c r="D6792" t="inlineStr">
        <is>
          <t>Perk-TTLi-3</t>
        </is>
      </c>
      <c r="E6792" t="inlineStr">
        <is>
          <t>FOR/FT11: Hand Over Failure Of Tray</t>
        </is>
      </c>
      <c r="F6792" t="n">
        <v>4</v>
      </c>
      <c r="G6792" t="n">
        <v>1.99103333333333</v>
      </c>
    </row>
    <row r="6793">
      <c r="A6793" t="inlineStr">
        <is>
          <t>Daily_Minor_Stops_2026_09_18.xlsx</t>
        </is>
      </c>
      <c r="B6793" t="inlineStr">
        <is>
          <t>Samridhi Perk Line</t>
        </is>
      </c>
      <c r="C6793" s="80" t="n">
        <v>46128</v>
      </c>
      <c r="D6793" t="inlineStr">
        <is>
          <t>Perk-TTLi-3</t>
        </is>
      </c>
      <c r="E6793" t="inlineStr">
        <is>
          <t>FOR/BP11: Hand Over Of Blank Failed</t>
        </is>
      </c>
      <c r="F6793" t="n">
        <v>2</v>
      </c>
      <c r="G6793" t="n">
        <v>5.86193333333333</v>
      </c>
    </row>
    <row r="6794">
      <c r="A6794" t="inlineStr">
        <is>
          <t>Daily_Minor_Stops_2026_09_18.xlsx</t>
        </is>
      </c>
      <c r="B6794" t="inlineStr">
        <is>
          <t>Samridhi Perk Line</t>
        </is>
      </c>
      <c r="C6794" s="80" t="n">
        <v>46128</v>
      </c>
      <c r="D6794" t="inlineStr">
        <is>
          <t>Perk-TTLi-4</t>
        </is>
      </c>
      <c r="E6794" t="inlineStr">
        <is>
          <t>LOD/SAF: Safety Circuit Not Ready</t>
        </is>
      </c>
      <c r="F6794" t="n">
        <v>3</v>
      </c>
      <c r="G6794" t="n">
        <v>0.8311333333333329</v>
      </c>
    </row>
    <row r="6795">
      <c r="A6795" t="inlineStr">
        <is>
          <t>Daily_Minor_Stops_2026_09_18.xlsx</t>
        </is>
      </c>
      <c r="B6795" t="inlineStr">
        <is>
          <t>Samridhi Perk Line</t>
        </is>
      </c>
      <c r="C6795" s="80" t="n">
        <v>46128</v>
      </c>
      <c r="D6795" t="inlineStr">
        <is>
          <t>Perk-TTLi-4</t>
        </is>
      </c>
      <c r="E6795" t="inlineStr">
        <is>
          <t>LOD/EM: Emergency Stop Button 2</t>
        </is>
      </c>
      <c r="F6795" t="n">
        <v>2</v>
      </c>
      <c r="G6795" t="n">
        <v>1.07763333333333</v>
      </c>
    </row>
    <row r="6796">
      <c r="A6796" t="inlineStr">
        <is>
          <t>Daily_Minor_Stops_2026_09_18.xlsx</t>
        </is>
      </c>
      <c r="B6796" t="inlineStr">
        <is>
          <t>Samridhi Perk Line</t>
        </is>
      </c>
      <c r="C6796" s="80" t="n">
        <v>46129</v>
      </c>
      <c r="D6796" t="inlineStr">
        <is>
          <t>Perk-HCM-1</t>
        </is>
      </c>
      <c r="E6796" t="inlineStr">
        <is>
          <t>HXX: Infeed Rejection Consecutive</t>
        </is>
      </c>
      <c r="F6796" t="n">
        <v>21</v>
      </c>
      <c r="G6796" t="n">
        <v>10.84345</v>
      </c>
    </row>
    <row r="6797">
      <c r="A6797" t="inlineStr">
        <is>
          <t>Daily_Minor_Stops_2026_09_18.xlsx</t>
        </is>
      </c>
      <c r="B6797" t="inlineStr">
        <is>
          <t>Samridhi Perk Line</t>
        </is>
      </c>
      <c r="C6797" s="80" t="n">
        <v>46129</v>
      </c>
      <c r="D6797" t="inlineStr">
        <is>
          <t>Perk-HCM-1</t>
        </is>
      </c>
      <c r="E6797" t="inlineStr">
        <is>
          <t>FBX: Jam At Infeed</t>
        </is>
      </c>
      <c r="F6797" t="n">
        <v>14</v>
      </c>
      <c r="G6797" t="n">
        <v>3.69865</v>
      </c>
    </row>
    <row r="6798">
      <c r="A6798" t="inlineStr">
        <is>
          <t>Daily_Minor_Stops_2026_09_18.xlsx</t>
        </is>
      </c>
      <c r="B6798" t="inlineStr">
        <is>
          <t>Samridhi Perk Line</t>
        </is>
      </c>
      <c r="C6798" s="80" t="n">
        <v>46129</v>
      </c>
      <c r="D6798" t="inlineStr">
        <is>
          <t>Perk-HCM-2</t>
        </is>
      </c>
      <c r="E6798" t="inlineStr">
        <is>
          <t>HXX: Film Is Broken</t>
        </is>
      </c>
      <c r="F6798" t="n">
        <v>15</v>
      </c>
      <c r="G6798" t="n">
        <v>8.00496666666667</v>
      </c>
    </row>
    <row r="6799">
      <c r="A6799" t="inlineStr">
        <is>
          <t>Daily_Minor_Stops_2026_09_18.xlsx</t>
        </is>
      </c>
      <c r="B6799" t="inlineStr">
        <is>
          <t>Samridhi Perk Line</t>
        </is>
      </c>
      <c r="C6799" s="80" t="n">
        <v>46129</v>
      </c>
      <c r="D6799" t="inlineStr">
        <is>
          <t>Perk-HCM-2</t>
        </is>
      </c>
      <c r="E6799" t="inlineStr">
        <is>
          <t>FBX: Jam At Infeed</t>
        </is>
      </c>
      <c r="F6799" t="n">
        <v>107</v>
      </c>
      <c r="G6799" t="n">
        <v>54.717</v>
      </c>
    </row>
    <row r="6800">
      <c r="A6800" t="inlineStr">
        <is>
          <t>Daily_Minor_Stops_2026_09_18.xlsx</t>
        </is>
      </c>
      <c r="B6800" t="inlineStr">
        <is>
          <t>Samridhi Perk Line</t>
        </is>
      </c>
      <c r="C6800" s="80" t="n">
        <v>46129</v>
      </c>
      <c r="D6800" t="inlineStr">
        <is>
          <t>Perk-HCM-3</t>
        </is>
      </c>
      <c r="E6800" t="inlineStr">
        <is>
          <t>HXX: Infeed Rejection Consecutive</t>
        </is>
      </c>
      <c r="F6800" t="n">
        <v>29</v>
      </c>
      <c r="G6800" t="n">
        <v>22.3793</v>
      </c>
    </row>
    <row r="6801">
      <c r="A6801" t="inlineStr">
        <is>
          <t>Daily_Minor_Stops_2026_09_18.xlsx</t>
        </is>
      </c>
      <c r="B6801" t="inlineStr">
        <is>
          <t>Samridhi Perk Line</t>
        </is>
      </c>
      <c r="C6801" s="80" t="n">
        <v>46129</v>
      </c>
      <c r="D6801" t="inlineStr">
        <is>
          <t>Perk-HCM-3</t>
        </is>
      </c>
      <c r="E6801" t="inlineStr">
        <is>
          <t>FBX: Overflow At Infeed</t>
        </is>
      </c>
      <c r="F6801" t="n">
        <v>70</v>
      </c>
      <c r="G6801" t="n">
        <v>28.69485</v>
      </c>
    </row>
    <row r="6802">
      <c r="A6802" t="inlineStr">
        <is>
          <t>Daily_Minor_Stops_2026_09_18.xlsx</t>
        </is>
      </c>
      <c r="B6802" t="inlineStr">
        <is>
          <t>Samridhi Perk Line</t>
        </is>
      </c>
      <c r="C6802" s="80" t="n">
        <v>46129</v>
      </c>
      <c r="D6802" t="inlineStr">
        <is>
          <t>Perk-HCM-4</t>
        </is>
      </c>
      <c r="E6802" t="inlineStr">
        <is>
          <t>HXX: Film Is Broken</t>
        </is>
      </c>
      <c r="F6802" t="n">
        <v>14</v>
      </c>
      <c r="G6802" t="n">
        <v>10.5356333333333</v>
      </c>
    </row>
    <row r="6803">
      <c r="A6803" t="inlineStr">
        <is>
          <t>Daily_Minor_Stops_2026_09_18.xlsx</t>
        </is>
      </c>
      <c r="B6803" t="inlineStr">
        <is>
          <t>Samridhi Perk Line</t>
        </is>
      </c>
      <c r="C6803" s="80" t="n">
        <v>46129</v>
      </c>
      <c r="D6803" t="inlineStr">
        <is>
          <t>Perk-HCM-4</t>
        </is>
      </c>
      <c r="E6803" t="inlineStr">
        <is>
          <t>FBX: Jam At Infeed</t>
        </is>
      </c>
      <c r="F6803" t="n">
        <v>56</v>
      </c>
      <c r="G6803" t="n">
        <v>30.1572</v>
      </c>
    </row>
    <row r="6804">
      <c r="A6804" t="inlineStr">
        <is>
          <t>Daily_Minor_Stops_2026_09_18.xlsx</t>
        </is>
      </c>
      <c r="B6804" t="inlineStr">
        <is>
          <t>Samridhi Perk Line</t>
        </is>
      </c>
      <c r="C6804" s="80" t="n">
        <v>46129</v>
      </c>
      <c r="D6804" t="inlineStr">
        <is>
          <t>Perk-HLM-1</t>
        </is>
      </c>
      <c r="E6804" t="inlineStr">
        <is>
          <t>Product jam detected at flow wrapper infeed</t>
        </is>
      </c>
      <c r="F6804" t="n">
        <v>24</v>
      </c>
      <c r="G6804" t="n">
        <v>13.55335</v>
      </c>
    </row>
    <row r="6805">
      <c r="A6805" t="inlineStr">
        <is>
          <t>Daily_Minor_Stops_2026_09_18.xlsx</t>
        </is>
      </c>
      <c r="B6805" t="inlineStr">
        <is>
          <t>Samridhi Perk Line</t>
        </is>
      </c>
      <c r="C6805" s="80" t="n">
        <v>46129</v>
      </c>
      <c r="D6805" t="inlineStr">
        <is>
          <t>Perk-HLM-1</t>
        </is>
      </c>
      <c r="E6805" t="inlineStr">
        <is>
          <t>OverHeight Product Detected</t>
        </is>
      </c>
      <c r="F6805" t="n">
        <v>40</v>
      </c>
      <c r="G6805" t="n">
        <v>38.9396666666667</v>
      </c>
    </row>
    <row r="6806">
      <c r="A6806" t="inlineStr">
        <is>
          <t>Daily_Minor_Stops_2026_09_18.xlsx</t>
        </is>
      </c>
      <c r="B6806" t="inlineStr">
        <is>
          <t>Samridhi Perk Line</t>
        </is>
      </c>
      <c r="C6806" s="80" t="n">
        <v>46129</v>
      </c>
      <c r="D6806" t="inlineStr">
        <is>
          <t>Perk-HLM-2</t>
        </is>
      </c>
      <c r="E6806" t="inlineStr">
        <is>
          <t>Product jam detected at flow wrapper infeed</t>
        </is>
      </c>
      <c r="F6806" t="n">
        <v>56</v>
      </c>
      <c r="G6806" t="n">
        <v>36.7563166666667</v>
      </c>
    </row>
    <row r="6807">
      <c r="A6807" t="inlineStr">
        <is>
          <t>Daily_Minor_Stops_2026_09_18.xlsx</t>
        </is>
      </c>
      <c r="B6807" t="inlineStr">
        <is>
          <t>Samridhi Perk Line</t>
        </is>
      </c>
      <c r="C6807" s="80" t="n">
        <v>46129</v>
      </c>
      <c r="D6807" t="inlineStr">
        <is>
          <t>Perk-HLM-2</t>
        </is>
      </c>
      <c r="E6807" t="inlineStr">
        <is>
          <t>OverHeight Product Detected</t>
        </is>
      </c>
      <c r="F6807" t="n">
        <v>70</v>
      </c>
      <c r="G6807" t="n">
        <v>55.5723833333333</v>
      </c>
    </row>
    <row r="6808">
      <c r="A6808" t="inlineStr">
        <is>
          <t>Daily_Minor_Stops_2026_09_18.xlsx</t>
        </is>
      </c>
      <c r="B6808" t="inlineStr">
        <is>
          <t>Samridhi Perk Line</t>
        </is>
      </c>
      <c r="C6808" s="80" t="n">
        <v>46129</v>
      </c>
      <c r="D6808" t="inlineStr">
        <is>
          <t>Perk-TTLi-1</t>
        </is>
      </c>
      <c r="E6808" t="inlineStr">
        <is>
          <t>LOD/TPG11: Move Time Out</t>
        </is>
      </c>
      <c r="F6808" t="n">
        <v>8</v>
      </c>
      <c r="G6808" t="n">
        <v>2.34763333333333</v>
      </c>
    </row>
    <row r="6809">
      <c r="A6809" t="inlineStr">
        <is>
          <t>Daily_Minor_Stops_2026_09_18.xlsx</t>
        </is>
      </c>
      <c r="B6809" t="inlineStr">
        <is>
          <t>Samridhi Perk Line</t>
        </is>
      </c>
      <c r="C6809" s="80" t="n">
        <v>46129</v>
      </c>
      <c r="D6809" t="inlineStr">
        <is>
          <t>Perk-TTLi-1</t>
        </is>
      </c>
      <c r="E6809" t="inlineStr">
        <is>
          <t>FOR/BP11: Hand Over Of Blank Failed</t>
        </is>
      </c>
      <c r="F6809" t="n">
        <v>10</v>
      </c>
      <c r="G6809" t="n">
        <v>8.815466666666669</v>
      </c>
    </row>
    <row r="6810">
      <c r="A6810" t="inlineStr">
        <is>
          <t>Daily_Minor_Stops_2026_09_18.xlsx</t>
        </is>
      </c>
      <c r="B6810" t="inlineStr">
        <is>
          <t>Samridhi Perk Line</t>
        </is>
      </c>
      <c r="C6810" s="80" t="n">
        <v>46129</v>
      </c>
      <c r="D6810" t="inlineStr">
        <is>
          <t>Perk-TTLi-2</t>
        </is>
      </c>
      <c r="E6810" t="inlineStr">
        <is>
          <t>FOR/FT11: Hand Over Failure Of Tray</t>
        </is>
      </c>
      <c r="F6810" t="n">
        <v>23</v>
      </c>
      <c r="G6810" t="n">
        <v>17.2907</v>
      </c>
    </row>
    <row r="6811">
      <c r="A6811" t="inlineStr">
        <is>
          <t>Daily_Minor_Stops_2026_09_18.xlsx</t>
        </is>
      </c>
      <c r="B6811" t="inlineStr">
        <is>
          <t>Samridhi Perk Line</t>
        </is>
      </c>
      <c r="C6811" s="80" t="n">
        <v>46129</v>
      </c>
      <c r="D6811" t="inlineStr">
        <is>
          <t>Perk-TTLi-2</t>
        </is>
      </c>
      <c r="E6811" t="inlineStr">
        <is>
          <t>CLO/CDC11: Pusher / Actuator Not ON Time</t>
        </is>
      </c>
      <c r="F6811" t="n">
        <v>7</v>
      </c>
      <c r="G6811" t="n">
        <v>10.9940833333333</v>
      </c>
    </row>
    <row r="6812">
      <c r="A6812" t="inlineStr">
        <is>
          <t>Daily_Minor_Stops_2026_09_18.xlsx</t>
        </is>
      </c>
      <c r="B6812" t="inlineStr">
        <is>
          <t>Samridhi Perk Line</t>
        </is>
      </c>
      <c r="C6812" s="80" t="n">
        <v>46129</v>
      </c>
      <c r="D6812" t="inlineStr">
        <is>
          <t>Perk-TTLi-3</t>
        </is>
      </c>
      <c r="E6812" t="inlineStr">
        <is>
          <t>FOR/FT11: Hand Over Failure Of Tray</t>
        </is>
      </c>
      <c r="F6812" t="n">
        <v>7</v>
      </c>
      <c r="G6812" t="n">
        <v>4.7555</v>
      </c>
    </row>
    <row r="6813">
      <c r="A6813" t="inlineStr">
        <is>
          <t>Daily_Minor_Stops_2026_09_18.xlsx</t>
        </is>
      </c>
      <c r="B6813" t="inlineStr">
        <is>
          <t>Samridhi Perk Line</t>
        </is>
      </c>
      <c r="C6813" s="80" t="n">
        <v>46129</v>
      </c>
      <c r="D6813" t="inlineStr">
        <is>
          <t>Perk-TTLi-3</t>
        </is>
      </c>
      <c r="E6813" t="inlineStr">
        <is>
          <t>CLO/CDC11: Pusher / Actuator Not ON Time</t>
        </is>
      </c>
      <c r="F6813" t="n">
        <v>8</v>
      </c>
      <c r="G6813" t="n">
        <v>41.7174166666667</v>
      </c>
    </row>
    <row r="6814">
      <c r="A6814" t="inlineStr">
        <is>
          <t>Daily_Minor_Stops_2026_09_18.xlsx</t>
        </is>
      </c>
      <c r="B6814" t="inlineStr">
        <is>
          <t>Samridhi Perk Line</t>
        </is>
      </c>
      <c r="C6814" s="80" t="n">
        <v>46129</v>
      </c>
      <c r="D6814" t="inlineStr">
        <is>
          <t>Perk-TTLi-4</t>
        </is>
      </c>
      <c r="E6814" t="inlineStr">
        <is>
          <t>LOD/PGR11: Position Cam Status Lost</t>
        </is>
      </c>
      <c r="F6814" t="n">
        <v>4</v>
      </c>
      <c r="G6814" t="n">
        <v>1.83183333333333</v>
      </c>
    </row>
    <row r="6815">
      <c r="A6815" t="inlineStr">
        <is>
          <t>Daily_Minor_Stops_2026_09_18.xlsx</t>
        </is>
      </c>
      <c r="B6815" t="inlineStr">
        <is>
          <t>Samridhi Perk Line</t>
        </is>
      </c>
      <c r="C6815" s="80" t="n">
        <v>46129</v>
      </c>
      <c r="D6815" t="inlineStr">
        <is>
          <t>Perk-TTLi-4</t>
        </is>
      </c>
      <c r="E6815" t="inlineStr">
        <is>
          <t>LOD/DH: State Decel Not Leave In Time</t>
        </is>
      </c>
      <c r="F6815" t="n">
        <v>2</v>
      </c>
      <c r="G6815" t="n">
        <v>0.674133333333333</v>
      </c>
    </row>
    <row r="6816">
      <c r="A6816" t="inlineStr">
        <is>
          <t>Daily_Minor_Stops_2026_09_18.xlsx</t>
        </is>
      </c>
      <c r="B6816" t="inlineStr">
        <is>
          <t>Samridhi Perk Line</t>
        </is>
      </c>
      <c r="C6816" s="80" t="n">
        <v>46130</v>
      </c>
      <c r="D6816" t="inlineStr">
        <is>
          <t>Perk-HCM-1</t>
        </is>
      </c>
      <c r="E6816" t="inlineStr">
        <is>
          <t>HXX: Infeed Rejection Consecutive</t>
        </is>
      </c>
      <c r="F6816" t="n">
        <v>12</v>
      </c>
      <c r="G6816" t="n">
        <v>7.9116</v>
      </c>
    </row>
    <row r="6817">
      <c r="A6817" t="inlineStr">
        <is>
          <t>Daily_Minor_Stops_2026_09_18.xlsx</t>
        </is>
      </c>
      <c r="B6817" t="inlineStr">
        <is>
          <t>Samridhi Perk Line</t>
        </is>
      </c>
      <c r="C6817" s="80" t="n">
        <v>46130</v>
      </c>
      <c r="D6817" t="inlineStr">
        <is>
          <t>Perk-HCM-1</t>
        </is>
      </c>
      <c r="E6817" t="inlineStr">
        <is>
          <t>FBX: Jam At Infeed</t>
        </is>
      </c>
      <c r="F6817" t="n">
        <v>24</v>
      </c>
      <c r="G6817" t="n">
        <v>16.6417666666667</v>
      </c>
    </row>
    <row r="6818">
      <c r="A6818" t="inlineStr">
        <is>
          <t>Daily_Minor_Stops_2026_09_18.xlsx</t>
        </is>
      </c>
      <c r="B6818" t="inlineStr">
        <is>
          <t>Samridhi Perk Line</t>
        </is>
      </c>
      <c r="C6818" s="80" t="n">
        <v>46130</v>
      </c>
      <c r="D6818" t="inlineStr">
        <is>
          <t>Perk-HCM-2</t>
        </is>
      </c>
      <c r="E6818" t="inlineStr">
        <is>
          <t>HXX: Film Is Broken</t>
        </is>
      </c>
      <c r="F6818" t="n">
        <v>17</v>
      </c>
      <c r="G6818" t="n">
        <v>11.95445</v>
      </c>
    </row>
    <row r="6819">
      <c r="A6819" t="inlineStr">
        <is>
          <t>Daily_Minor_Stops_2026_09_18.xlsx</t>
        </is>
      </c>
      <c r="B6819" t="inlineStr">
        <is>
          <t>Samridhi Perk Line</t>
        </is>
      </c>
      <c r="C6819" s="80" t="n">
        <v>46130</v>
      </c>
      <c r="D6819" t="inlineStr">
        <is>
          <t>Perk-HCM-2</t>
        </is>
      </c>
      <c r="E6819" t="inlineStr">
        <is>
          <t>FBX: Jam At Infeed</t>
        </is>
      </c>
      <c r="F6819" t="n">
        <v>62</v>
      </c>
      <c r="G6819" t="n">
        <v>41.9133833333333</v>
      </c>
    </row>
    <row r="6820">
      <c r="A6820" t="inlineStr">
        <is>
          <t>Daily_Minor_Stops_2026_09_18.xlsx</t>
        </is>
      </c>
      <c r="B6820" t="inlineStr">
        <is>
          <t>Samridhi Perk Line</t>
        </is>
      </c>
      <c r="C6820" s="80" t="n">
        <v>46130</v>
      </c>
      <c r="D6820" t="inlineStr">
        <is>
          <t>Perk-HCM-3</t>
        </is>
      </c>
      <c r="E6820" t="inlineStr">
        <is>
          <t>HXX: Infeed Rejection Consecutive</t>
        </is>
      </c>
      <c r="F6820" t="n">
        <v>17</v>
      </c>
      <c r="G6820" t="n">
        <v>9.767099999999999</v>
      </c>
    </row>
    <row r="6821">
      <c r="A6821" t="inlineStr">
        <is>
          <t>Daily_Minor_Stops_2026_09_18.xlsx</t>
        </is>
      </c>
      <c r="B6821" t="inlineStr">
        <is>
          <t>Samridhi Perk Line</t>
        </is>
      </c>
      <c r="C6821" s="80" t="n">
        <v>46130</v>
      </c>
      <c r="D6821" t="inlineStr">
        <is>
          <t>Perk-HCM-3</t>
        </is>
      </c>
      <c r="E6821" t="inlineStr">
        <is>
          <t>FBX: Overflow At Infeed</t>
        </is>
      </c>
      <c r="F6821" t="n">
        <v>25</v>
      </c>
      <c r="G6821" t="n">
        <v>11.0944833333333</v>
      </c>
    </row>
    <row r="6822">
      <c r="A6822" t="inlineStr">
        <is>
          <t>Daily_Minor_Stops_2026_09_18.xlsx</t>
        </is>
      </c>
      <c r="B6822" t="inlineStr">
        <is>
          <t>Samridhi Perk Line</t>
        </is>
      </c>
      <c r="C6822" s="80" t="n">
        <v>46130</v>
      </c>
      <c r="D6822" t="inlineStr">
        <is>
          <t>Perk-HCM-4</t>
        </is>
      </c>
      <c r="E6822" t="inlineStr">
        <is>
          <t>HXX: Film Is Broken</t>
        </is>
      </c>
      <c r="F6822" t="n">
        <v>19</v>
      </c>
      <c r="G6822" t="n">
        <v>21.0742666666667</v>
      </c>
    </row>
    <row r="6823">
      <c r="A6823" t="inlineStr">
        <is>
          <t>Daily_Minor_Stops_2026_09_18.xlsx</t>
        </is>
      </c>
      <c r="B6823" t="inlineStr">
        <is>
          <t>Samridhi Perk Line</t>
        </is>
      </c>
      <c r="C6823" s="80" t="n">
        <v>46130</v>
      </c>
      <c r="D6823" t="inlineStr">
        <is>
          <t>Perk-HCM-4</t>
        </is>
      </c>
      <c r="E6823" t="inlineStr">
        <is>
          <t>FBX: Jam At Infeed</t>
        </is>
      </c>
      <c r="F6823" t="n">
        <v>48</v>
      </c>
      <c r="G6823" t="n">
        <v>24.6998166666667</v>
      </c>
    </row>
    <row r="6824">
      <c r="A6824" t="inlineStr">
        <is>
          <t>Daily_Minor_Stops_2026_09_18.xlsx</t>
        </is>
      </c>
      <c r="B6824" t="inlineStr">
        <is>
          <t>Samridhi Perk Line</t>
        </is>
      </c>
      <c r="C6824" s="80" t="n">
        <v>46130</v>
      </c>
      <c r="D6824" t="inlineStr">
        <is>
          <t>Perk-HLM-1</t>
        </is>
      </c>
      <c r="E6824" t="inlineStr">
        <is>
          <t>Product jam detected at flow wrapper infeed</t>
        </is>
      </c>
      <c r="F6824" t="n">
        <v>61</v>
      </c>
      <c r="G6824" t="n">
        <v>25.1627</v>
      </c>
    </row>
    <row r="6825">
      <c r="A6825" t="inlineStr">
        <is>
          <t>Daily_Minor_Stops_2026_09_18.xlsx</t>
        </is>
      </c>
      <c r="B6825" t="inlineStr">
        <is>
          <t>Samridhi Perk Line</t>
        </is>
      </c>
      <c r="C6825" s="80" t="n">
        <v>46130</v>
      </c>
      <c r="D6825" t="inlineStr">
        <is>
          <t>Perk-HLM-1</t>
        </is>
      </c>
      <c r="E6825" t="inlineStr">
        <is>
          <t>OverHeight Product Detected</t>
        </is>
      </c>
      <c r="F6825" t="n">
        <v>252</v>
      </c>
      <c r="G6825" t="n">
        <v>134.310583333333</v>
      </c>
    </row>
    <row r="6826">
      <c r="A6826" t="inlineStr">
        <is>
          <t>Daily_Minor_Stops_2026_09_18.xlsx</t>
        </is>
      </c>
      <c r="B6826" t="inlineStr">
        <is>
          <t>Samridhi Perk Line</t>
        </is>
      </c>
      <c r="C6826" s="80" t="n">
        <v>46130</v>
      </c>
      <c r="D6826" t="inlineStr">
        <is>
          <t>Perk-HLM-2</t>
        </is>
      </c>
      <c r="E6826" t="inlineStr">
        <is>
          <t>Product jam detected at flow wrapper infeed</t>
        </is>
      </c>
      <c r="F6826" t="n">
        <v>53</v>
      </c>
      <c r="G6826" t="n">
        <v>33.7535833333333</v>
      </c>
    </row>
    <row r="6827">
      <c r="A6827" t="inlineStr">
        <is>
          <t>Daily_Minor_Stops_2026_09_18.xlsx</t>
        </is>
      </c>
      <c r="B6827" t="inlineStr">
        <is>
          <t>Samridhi Perk Line</t>
        </is>
      </c>
      <c r="C6827" s="80" t="n">
        <v>46130</v>
      </c>
      <c r="D6827" t="inlineStr">
        <is>
          <t>Perk-HLM-2</t>
        </is>
      </c>
      <c r="E6827" t="inlineStr">
        <is>
          <t>OverHeight Product Detected</t>
        </is>
      </c>
      <c r="F6827" t="n">
        <v>63</v>
      </c>
      <c r="G6827" t="n">
        <v>53.7124333333333</v>
      </c>
    </row>
    <row r="6828">
      <c r="A6828" t="inlineStr">
        <is>
          <t>Daily_Minor_Stops_2026_09_18.xlsx</t>
        </is>
      </c>
      <c r="B6828" t="inlineStr">
        <is>
          <t>Samridhi Perk Line</t>
        </is>
      </c>
      <c r="C6828" s="80" t="n">
        <v>46130</v>
      </c>
      <c r="D6828" t="inlineStr">
        <is>
          <t>Perk-TTLi-1</t>
        </is>
      </c>
      <c r="E6828" t="inlineStr">
        <is>
          <t>CLO/TFXX: Jam On Tray Infeed</t>
        </is>
      </c>
      <c r="F6828" t="n">
        <v>15</v>
      </c>
      <c r="G6828" t="n">
        <v>29.27125</v>
      </c>
    </row>
    <row r="6829">
      <c r="A6829" t="inlineStr">
        <is>
          <t>Daily_Minor_Stops_2026_09_18.xlsx</t>
        </is>
      </c>
      <c r="B6829" t="inlineStr">
        <is>
          <t>Samridhi Perk Line</t>
        </is>
      </c>
      <c r="C6829" s="80" t="n">
        <v>46130</v>
      </c>
      <c r="D6829" t="inlineStr">
        <is>
          <t>Perk-TTLi-1</t>
        </is>
      </c>
      <c r="E6829" t="inlineStr">
        <is>
          <t>CLO/CDC11: Pusher / Actuator Not ON Time</t>
        </is>
      </c>
      <c r="F6829" t="n">
        <v>7</v>
      </c>
      <c r="G6829" t="n">
        <v>9.545500000000001</v>
      </c>
    </row>
    <row r="6830">
      <c r="A6830" t="inlineStr">
        <is>
          <t>Daily_Minor_Stops_2026_09_18.xlsx</t>
        </is>
      </c>
      <c r="B6830" t="inlineStr">
        <is>
          <t>Samridhi Perk Line</t>
        </is>
      </c>
      <c r="C6830" s="80" t="n">
        <v>46130</v>
      </c>
      <c r="D6830" t="inlineStr">
        <is>
          <t>Perk-TTLi-2</t>
        </is>
      </c>
      <c r="E6830" t="inlineStr">
        <is>
          <t>FOR/FT11: Hand Over Failure Of Tray</t>
        </is>
      </c>
      <c r="F6830" t="n">
        <v>16</v>
      </c>
      <c r="G6830" t="n">
        <v>7.85008333333333</v>
      </c>
    </row>
    <row r="6831">
      <c r="A6831" t="inlineStr">
        <is>
          <t>Daily_Minor_Stops_2026_09_18.xlsx</t>
        </is>
      </c>
      <c r="B6831" t="inlineStr">
        <is>
          <t>Samridhi Perk Line</t>
        </is>
      </c>
      <c r="C6831" s="80" t="n">
        <v>46130</v>
      </c>
      <c r="D6831" t="inlineStr">
        <is>
          <t>Perk-TTLi-2</t>
        </is>
      </c>
      <c r="E6831" t="inlineStr">
        <is>
          <t>CLO/CDC11: Pusher / Actuator Not ON Time</t>
        </is>
      </c>
      <c r="F6831" t="n">
        <v>7</v>
      </c>
      <c r="G6831" t="n">
        <v>14.83685</v>
      </c>
    </row>
    <row r="6832">
      <c r="A6832" t="inlineStr">
        <is>
          <t>Daily_Minor_Stops_2026_09_18.xlsx</t>
        </is>
      </c>
      <c r="B6832" t="inlineStr">
        <is>
          <t>Samridhi Perk Line</t>
        </is>
      </c>
      <c r="C6832" s="80" t="n">
        <v>46130</v>
      </c>
      <c r="D6832" t="inlineStr">
        <is>
          <t>Perk-TTLi-3</t>
        </is>
      </c>
      <c r="E6832" t="inlineStr">
        <is>
          <t>CLO/CT11: Axis1 Position Error</t>
        </is>
      </c>
      <c r="F6832" t="n">
        <v>5</v>
      </c>
      <c r="G6832" t="n">
        <v>8.42365</v>
      </c>
    </row>
    <row r="6833">
      <c r="A6833" t="inlineStr">
        <is>
          <t>Daily_Minor_Stops_2026_09_18.xlsx</t>
        </is>
      </c>
      <c r="B6833" t="inlineStr">
        <is>
          <t>Samridhi Perk Line</t>
        </is>
      </c>
      <c r="C6833" s="80" t="n">
        <v>46130</v>
      </c>
      <c r="D6833" t="inlineStr">
        <is>
          <t>Perk-TTLi-3</t>
        </is>
      </c>
      <c r="E6833" t="inlineStr">
        <is>
          <t>CLO/CDC11: Pusher / Actuator Not ON Time</t>
        </is>
      </c>
      <c r="F6833" t="n">
        <v>9</v>
      </c>
      <c r="G6833" t="n">
        <v>28.7648333333333</v>
      </c>
    </row>
    <row r="6834">
      <c r="A6834" t="inlineStr">
        <is>
          <t>Daily_Minor_Stops_2026_09_18.xlsx</t>
        </is>
      </c>
      <c r="B6834" t="inlineStr">
        <is>
          <t>Samridhi Perk Line</t>
        </is>
      </c>
      <c r="C6834" s="80" t="n">
        <v>46130</v>
      </c>
      <c r="D6834" t="inlineStr">
        <is>
          <t>Perk-TTLi-4</t>
        </is>
      </c>
      <c r="E6834" t="inlineStr">
        <is>
          <t>LOD/EM: Emergency Stop HMI 11</t>
        </is>
      </c>
      <c r="F6834" t="n">
        <v>3</v>
      </c>
      <c r="G6834" t="n">
        <v>21.4592666666667</v>
      </c>
    </row>
    <row r="6835">
      <c r="A6835" t="inlineStr">
        <is>
          <t>Daily_Minor_Stops_2026_09_18.xlsx</t>
        </is>
      </c>
      <c r="B6835" t="inlineStr">
        <is>
          <t>Samridhi Perk Line</t>
        </is>
      </c>
      <c r="C6835" s="80" t="n">
        <v>46130</v>
      </c>
      <c r="D6835" t="inlineStr">
        <is>
          <t>Perk-TTLi-4</t>
        </is>
      </c>
      <c r="E6835" t="inlineStr">
        <is>
          <t>LOD/DH: State Decel Not Leave In Time</t>
        </is>
      </c>
      <c r="F6835" t="n">
        <v>2</v>
      </c>
      <c r="G6835" t="n">
        <v>3.26368333333333</v>
      </c>
    </row>
    <row r="6836">
      <c r="A6836" t="inlineStr">
        <is>
          <t>Daily_Minor_Stops_2026_09_18.xlsx</t>
        </is>
      </c>
      <c r="B6836" t="inlineStr">
        <is>
          <t>Samridhi Perk Line</t>
        </is>
      </c>
      <c r="C6836" s="80" t="n">
        <v>46131</v>
      </c>
      <c r="D6836" t="inlineStr">
        <is>
          <t>Perk-HCM-1</t>
        </is>
      </c>
      <c r="E6836" t="inlineStr">
        <is>
          <t>HXX: Film Is Broken</t>
        </is>
      </c>
      <c r="F6836" t="n">
        <v>19</v>
      </c>
      <c r="G6836" t="n">
        <v>29.1219</v>
      </c>
    </row>
    <row r="6837">
      <c r="A6837" t="inlineStr">
        <is>
          <t>Daily_Minor_Stops_2026_09_18.xlsx</t>
        </is>
      </c>
      <c r="B6837" t="inlineStr">
        <is>
          <t>Samridhi Perk Line</t>
        </is>
      </c>
      <c r="C6837" s="80" t="n">
        <v>46131</v>
      </c>
      <c r="D6837" t="inlineStr">
        <is>
          <t>Perk-HCM-1</t>
        </is>
      </c>
      <c r="E6837" t="inlineStr">
        <is>
          <t>FBX: Jam At Infeed</t>
        </is>
      </c>
      <c r="F6837" t="n">
        <v>29</v>
      </c>
      <c r="G6837" t="n">
        <v>10.7999166666667</v>
      </c>
    </row>
    <row r="6838">
      <c r="A6838" t="inlineStr">
        <is>
          <t>Daily_Minor_Stops_2026_09_18.xlsx</t>
        </is>
      </c>
      <c r="B6838" t="inlineStr">
        <is>
          <t>Samridhi Perk Line</t>
        </is>
      </c>
      <c r="C6838" s="80" t="n">
        <v>46131</v>
      </c>
      <c r="D6838" t="inlineStr">
        <is>
          <t>Perk-HCM-2</t>
        </is>
      </c>
      <c r="E6838" t="inlineStr">
        <is>
          <t>HXX: Film Is Broken</t>
        </is>
      </c>
      <c r="F6838" t="n">
        <v>17</v>
      </c>
      <c r="G6838" t="n">
        <v>14.4584666666667</v>
      </c>
    </row>
    <row r="6839">
      <c r="A6839" t="inlineStr">
        <is>
          <t>Daily_Minor_Stops_2026_09_18.xlsx</t>
        </is>
      </c>
      <c r="B6839" t="inlineStr">
        <is>
          <t>Samridhi Perk Line</t>
        </is>
      </c>
      <c r="C6839" s="80" t="n">
        <v>46131</v>
      </c>
      <c r="D6839" t="inlineStr">
        <is>
          <t>Perk-HCM-2</t>
        </is>
      </c>
      <c r="E6839" t="inlineStr">
        <is>
          <t>FBX: Jam At Infeed</t>
        </is>
      </c>
      <c r="F6839" t="n">
        <v>52</v>
      </c>
      <c r="G6839" t="n">
        <v>29.8697</v>
      </c>
    </row>
    <row r="6840">
      <c r="A6840" t="inlineStr">
        <is>
          <t>Daily_Minor_Stops_2026_09_18.xlsx</t>
        </is>
      </c>
      <c r="B6840" t="inlineStr">
        <is>
          <t>Samridhi Perk Line</t>
        </is>
      </c>
      <c r="C6840" s="80" t="n">
        <v>46131</v>
      </c>
      <c r="D6840" t="inlineStr">
        <is>
          <t>Perk-HCM-3</t>
        </is>
      </c>
      <c r="E6840" t="inlineStr">
        <is>
          <t>HXX: Film Is Broken</t>
        </is>
      </c>
      <c r="F6840" t="n">
        <v>19</v>
      </c>
      <c r="G6840" t="n">
        <v>38.9593166666667</v>
      </c>
    </row>
    <row r="6841">
      <c r="A6841" t="inlineStr">
        <is>
          <t>Daily_Minor_Stops_2026_09_18.xlsx</t>
        </is>
      </c>
      <c r="B6841" t="inlineStr">
        <is>
          <t>Samridhi Perk Line</t>
        </is>
      </c>
      <c r="C6841" s="80" t="n">
        <v>46131</v>
      </c>
      <c r="D6841" t="inlineStr">
        <is>
          <t>Perk-HCM-3</t>
        </is>
      </c>
      <c r="E6841" t="inlineStr">
        <is>
          <t>FBX: Overflow At Infeed</t>
        </is>
      </c>
      <c r="F6841" t="n">
        <v>56</v>
      </c>
      <c r="G6841" t="n">
        <v>24.27705</v>
      </c>
    </row>
    <row r="6842">
      <c r="A6842" t="inlineStr">
        <is>
          <t>Daily_Minor_Stops_2026_09_18.xlsx</t>
        </is>
      </c>
      <c r="B6842" t="inlineStr">
        <is>
          <t>Samridhi Perk Line</t>
        </is>
      </c>
      <c r="C6842" s="80" t="n">
        <v>46131</v>
      </c>
      <c r="D6842" t="inlineStr">
        <is>
          <t>Perk-HCM-4</t>
        </is>
      </c>
      <c r="E6842" t="inlineStr">
        <is>
          <t>HXX: Film Is Broken</t>
        </is>
      </c>
      <c r="F6842" t="n">
        <v>12</v>
      </c>
      <c r="G6842" t="n">
        <v>9.79011666666667</v>
      </c>
    </row>
    <row r="6843">
      <c r="A6843" t="inlineStr">
        <is>
          <t>Daily_Minor_Stops_2026_09_18.xlsx</t>
        </is>
      </c>
      <c r="B6843" t="inlineStr">
        <is>
          <t>Samridhi Perk Line</t>
        </is>
      </c>
      <c r="C6843" s="80" t="n">
        <v>46131</v>
      </c>
      <c r="D6843" t="inlineStr">
        <is>
          <t>Perk-HCM-4</t>
        </is>
      </c>
      <c r="E6843" t="inlineStr">
        <is>
          <t>FBX: Jam At Infeed</t>
        </is>
      </c>
      <c r="F6843" t="n">
        <v>43</v>
      </c>
      <c r="G6843" t="n">
        <v>17.4319166666667</v>
      </c>
    </row>
    <row r="6844">
      <c r="A6844" t="inlineStr">
        <is>
          <t>Daily_Minor_Stops_2026_09_18.xlsx</t>
        </is>
      </c>
      <c r="B6844" t="inlineStr">
        <is>
          <t>Samridhi Perk Line</t>
        </is>
      </c>
      <c r="C6844" s="80" t="n">
        <v>46131</v>
      </c>
      <c r="D6844" t="inlineStr">
        <is>
          <t>Perk-HLM-1</t>
        </is>
      </c>
      <c r="E6844" t="inlineStr">
        <is>
          <t>Product jam detected at flow wrapper infeed</t>
        </is>
      </c>
      <c r="F6844" t="n">
        <v>25</v>
      </c>
      <c r="G6844" t="n">
        <v>6.8647</v>
      </c>
    </row>
    <row r="6845">
      <c r="A6845" t="inlineStr">
        <is>
          <t>Daily_Minor_Stops_2026_09_18.xlsx</t>
        </is>
      </c>
      <c r="B6845" t="inlineStr">
        <is>
          <t>Samridhi Perk Line</t>
        </is>
      </c>
      <c r="C6845" s="80" t="n">
        <v>46131</v>
      </c>
      <c r="D6845" t="inlineStr">
        <is>
          <t>Perk-HLM-1</t>
        </is>
      </c>
      <c r="E6845" t="inlineStr">
        <is>
          <t>OverHeight Product Detected</t>
        </is>
      </c>
      <c r="F6845" t="n">
        <v>142</v>
      </c>
      <c r="G6845" t="n">
        <v>85.6987666666667</v>
      </c>
    </row>
    <row r="6846">
      <c r="A6846" t="inlineStr">
        <is>
          <t>Daily_Minor_Stops_2026_09_18.xlsx</t>
        </is>
      </c>
      <c r="B6846" t="inlineStr">
        <is>
          <t>Samridhi Perk Line</t>
        </is>
      </c>
      <c r="C6846" s="80" t="n">
        <v>46131</v>
      </c>
      <c r="D6846" t="inlineStr">
        <is>
          <t>Perk-HLM-2</t>
        </is>
      </c>
      <c r="E6846" t="inlineStr">
        <is>
          <t>Product jam detected at flow wrapper infeed</t>
        </is>
      </c>
      <c r="F6846" t="n">
        <v>29</v>
      </c>
      <c r="G6846" t="n">
        <v>19.32005</v>
      </c>
    </row>
    <row r="6847">
      <c r="A6847" t="inlineStr">
        <is>
          <t>Daily_Minor_Stops_2026_09_18.xlsx</t>
        </is>
      </c>
      <c r="B6847" t="inlineStr">
        <is>
          <t>Samridhi Perk Line</t>
        </is>
      </c>
      <c r="C6847" s="80" t="n">
        <v>46131</v>
      </c>
      <c r="D6847" t="inlineStr">
        <is>
          <t>Perk-HLM-2</t>
        </is>
      </c>
      <c r="E6847" t="inlineStr">
        <is>
          <t>OverHeight Product Detected</t>
        </is>
      </c>
      <c r="F6847" t="n">
        <v>39</v>
      </c>
      <c r="G6847" t="n">
        <v>35.0336833333333</v>
      </c>
    </row>
    <row r="6848">
      <c r="A6848" t="inlineStr">
        <is>
          <t>Daily_Minor_Stops_2026_09_18.xlsx</t>
        </is>
      </c>
      <c r="B6848" t="inlineStr">
        <is>
          <t>Samridhi Perk Line</t>
        </is>
      </c>
      <c r="C6848" s="80" t="n">
        <v>46131</v>
      </c>
      <c r="D6848" t="inlineStr">
        <is>
          <t>Perk-TTLi-1</t>
        </is>
      </c>
      <c r="E6848" t="inlineStr">
        <is>
          <t>LOD/TGR11: Robot-Gripper Sensor Fault</t>
        </is>
      </c>
      <c r="F6848" t="n">
        <v>4</v>
      </c>
      <c r="G6848" t="n">
        <v>2.75286666666667</v>
      </c>
    </row>
    <row r="6849">
      <c r="A6849" t="inlineStr">
        <is>
          <t>Daily_Minor_Stops_2026_09_18.xlsx</t>
        </is>
      </c>
      <c r="B6849" t="inlineStr">
        <is>
          <t>Samridhi Perk Line</t>
        </is>
      </c>
      <c r="C6849" s="80" t="n">
        <v>46131</v>
      </c>
      <c r="D6849" t="inlineStr">
        <is>
          <t>Perk-TTLi-1</t>
        </is>
      </c>
      <c r="E6849" t="inlineStr">
        <is>
          <t>FOR/BP11: Hand Over Of Blank Failed</t>
        </is>
      </c>
      <c r="F6849" t="n">
        <v>2</v>
      </c>
      <c r="G6849" t="n">
        <v>0.766133333333333</v>
      </c>
    </row>
    <row r="6850">
      <c r="A6850" t="inlineStr">
        <is>
          <t>Daily_Minor_Stops_2026_09_18.xlsx</t>
        </is>
      </c>
      <c r="B6850" t="inlineStr">
        <is>
          <t>Samridhi Perk Line</t>
        </is>
      </c>
      <c r="C6850" s="80" t="n">
        <v>46131</v>
      </c>
      <c r="D6850" t="inlineStr">
        <is>
          <t>Perk-TTLi-2</t>
        </is>
      </c>
      <c r="E6850" t="inlineStr">
        <is>
          <t>CLO/TFXX: Jam On Tray Infeed</t>
        </is>
      </c>
      <c r="F6850" t="n">
        <v>4</v>
      </c>
      <c r="G6850" t="n">
        <v>5.72616666666667</v>
      </c>
    </row>
    <row r="6851">
      <c r="A6851" t="inlineStr">
        <is>
          <t>Daily_Minor_Stops_2026_09_18.xlsx</t>
        </is>
      </c>
      <c r="B6851" t="inlineStr">
        <is>
          <t>Samridhi Perk Line</t>
        </is>
      </c>
      <c r="C6851" s="80" t="n">
        <v>46131</v>
      </c>
      <c r="D6851" t="inlineStr">
        <is>
          <t>Perk-TTLi-2</t>
        </is>
      </c>
      <c r="E6851" t="inlineStr">
        <is>
          <t>CLO/CDC11: Pusher / Actuator Not ON Time</t>
        </is>
      </c>
      <c r="F6851" t="n">
        <v>5</v>
      </c>
      <c r="G6851" t="n">
        <v>9.047566666666659</v>
      </c>
    </row>
    <row r="6852">
      <c r="A6852" t="inlineStr">
        <is>
          <t>Daily_Minor_Stops_2026_09_18.xlsx</t>
        </is>
      </c>
      <c r="B6852" t="inlineStr">
        <is>
          <t>Samridhi Perk Line</t>
        </is>
      </c>
      <c r="C6852" s="80" t="n">
        <v>46131</v>
      </c>
      <c r="D6852" t="inlineStr">
        <is>
          <t>Perk-TTLi-3</t>
        </is>
      </c>
      <c r="E6852" t="inlineStr">
        <is>
          <t>LOD/HXX11: Upstream Machine Not Homed</t>
        </is>
      </c>
      <c r="F6852" t="n">
        <v>4</v>
      </c>
      <c r="G6852" t="n">
        <v>12.1672833333333</v>
      </c>
    </row>
    <row r="6853">
      <c r="A6853" t="inlineStr">
        <is>
          <t>Daily_Minor_Stops_2026_09_18.xlsx</t>
        </is>
      </c>
      <c r="B6853" t="inlineStr">
        <is>
          <t>Samridhi Perk Line</t>
        </is>
      </c>
      <c r="C6853" s="80" t="n">
        <v>46131</v>
      </c>
      <c r="D6853" t="inlineStr">
        <is>
          <t>Perk-TTLi-3</t>
        </is>
      </c>
      <c r="E6853" t="inlineStr">
        <is>
          <t>CLO/CDC11: Pusher / Actuator Not ON Time</t>
        </is>
      </c>
      <c r="F6853" t="n">
        <v>4</v>
      </c>
      <c r="G6853" t="n">
        <v>5.58058333333333</v>
      </c>
    </row>
    <row r="6854">
      <c r="A6854" t="inlineStr">
        <is>
          <t>Daily_Minor_Stops_2026_09_18.xlsx</t>
        </is>
      </c>
      <c r="B6854" t="inlineStr">
        <is>
          <t>Samridhi Perk Line</t>
        </is>
      </c>
      <c r="C6854" s="80" t="n">
        <v>46131</v>
      </c>
      <c r="D6854" t="inlineStr">
        <is>
          <t>Perk-TTLi-4</t>
        </is>
      </c>
      <c r="E6854" t="inlineStr">
        <is>
          <t>LOD/EM: Emergency Stop HMI 11</t>
        </is>
      </c>
      <c r="F6854" t="n">
        <v>4</v>
      </c>
      <c r="G6854" t="n">
        <v>12.1997</v>
      </c>
    </row>
    <row r="6855">
      <c r="A6855" t="inlineStr">
        <is>
          <t>Daily_Minor_Stops_2026_09_18.xlsx</t>
        </is>
      </c>
      <c r="B6855" t="inlineStr">
        <is>
          <t>Samridhi Perk Line</t>
        </is>
      </c>
      <c r="C6855" s="80" t="n">
        <v>46131</v>
      </c>
      <c r="D6855" t="inlineStr">
        <is>
          <t>Perk-TTLi-4</t>
        </is>
      </c>
      <c r="E6855" t="inlineStr">
        <is>
          <t>LOD/DH: State Decel Not Leave In Time</t>
        </is>
      </c>
      <c r="F6855" t="n">
        <v>2</v>
      </c>
      <c r="G6855" t="n">
        <v>1.22198333333333</v>
      </c>
    </row>
    <row r="6856">
      <c r="A6856" t="inlineStr">
        <is>
          <t>Daily_Minor_Stops_2026_09_18.xlsx</t>
        </is>
      </c>
      <c r="B6856" t="inlineStr">
        <is>
          <t>Samridhi Perk Line</t>
        </is>
      </c>
      <c r="C6856" s="80" t="n">
        <v>46132</v>
      </c>
      <c r="D6856" t="inlineStr">
        <is>
          <t>Perk-HCM-1</t>
        </is>
      </c>
      <c r="E6856" t="inlineStr">
        <is>
          <t>HXX: Film Is Broken</t>
        </is>
      </c>
      <c r="F6856" t="n">
        <v>15</v>
      </c>
      <c r="G6856" t="n">
        <v>12.42465</v>
      </c>
    </row>
    <row r="6857">
      <c r="A6857" t="inlineStr">
        <is>
          <t>Daily_Minor_Stops_2026_09_18.xlsx</t>
        </is>
      </c>
      <c r="B6857" t="inlineStr">
        <is>
          <t>Samridhi Perk Line</t>
        </is>
      </c>
      <c r="C6857" s="80" t="n">
        <v>46132</v>
      </c>
      <c r="D6857" t="inlineStr">
        <is>
          <t>Perk-HCM-1</t>
        </is>
      </c>
      <c r="E6857" t="inlineStr">
        <is>
          <t>FBX: Jam At Infeed</t>
        </is>
      </c>
      <c r="F6857" t="n">
        <v>16</v>
      </c>
      <c r="G6857" t="n">
        <v>5.74936666666667</v>
      </c>
    </row>
    <row r="6858">
      <c r="A6858" t="inlineStr">
        <is>
          <t>Daily_Minor_Stops_2026_09_18.xlsx</t>
        </is>
      </c>
      <c r="B6858" t="inlineStr">
        <is>
          <t>Samridhi Perk Line</t>
        </is>
      </c>
      <c r="C6858" s="80" t="n">
        <v>46132</v>
      </c>
      <c r="D6858" t="inlineStr">
        <is>
          <t>Perk-HCM-2</t>
        </is>
      </c>
      <c r="E6858" t="inlineStr">
        <is>
          <t>FBX: Overflow At Infeed</t>
        </is>
      </c>
      <c r="F6858" t="n">
        <v>13</v>
      </c>
      <c r="G6858" t="n">
        <v>9.99985</v>
      </c>
    </row>
    <row r="6859">
      <c r="A6859" t="inlineStr">
        <is>
          <t>Daily_Minor_Stops_2026_09_18.xlsx</t>
        </is>
      </c>
      <c r="B6859" t="inlineStr">
        <is>
          <t>Samridhi Perk Line</t>
        </is>
      </c>
      <c r="C6859" s="80" t="n">
        <v>46132</v>
      </c>
      <c r="D6859" t="inlineStr">
        <is>
          <t>Perk-HCM-2</t>
        </is>
      </c>
      <c r="E6859" t="inlineStr">
        <is>
          <t>FBX: Jam At Infeed</t>
        </is>
      </c>
      <c r="F6859" t="n">
        <v>40</v>
      </c>
      <c r="G6859" t="n">
        <v>34.3890666666667</v>
      </c>
    </row>
    <row r="6860">
      <c r="A6860" t="inlineStr">
        <is>
          <t>Daily_Minor_Stops_2026_09_18.xlsx</t>
        </is>
      </c>
      <c r="B6860" t="inlineStr">
        <is>
          <t>Samridhi Perk Line</t>
        </is>
      </c>
      <c r="C6860" s="80" t="n">
        <v>46132</v>
      </c>
      <c r="D6860" t="inlineStr">
        <is>
          <t>Perk-HCM-3</t>
        </is>
      </c>
      <c r="E6860" t="inlineStr">
        <is>
          <t>HXX: Infeed Rejection Consecutive</t>
        </is>
      </c>
      <c r="F6860" t="n">
        <v>31</v>
      </c>
      <c r="G6860" t="n">
        <v>20.8790166666667</v>
      </c>
    </row>
    <row r="6861">
      <c r="A6861" t="inlineStr">
        <is>
          <t>Daily_Minor_Stops_2026_09_18.xlsx</t>
        </is>
      </c>
      <c r="B6861" t="inlineStr">
        <is>
          <t>Samridhi Perk Line</t>
        </is>
      </c>
      <c r="C6861" s="80" t="n">
        <v>46132</v>
      </c>
      <c r="D6861" t="inlineStr">
        <is>
          <t>Perk-HCM-3</t>
        </is>
      </c>
      <c r="E6861" t="inlineStr">
        <is>
          <t>FBX: Overflow At Infeed</t>
        </is>
      </c>
      <c r="F6861" t="n">
        <v>19</v>
      </c>
      <c r="G6861" t="n">
        <v>10.8234333333333</v>
      </c>
    </row>
    <row r="6862">
      <c r="A6862" t="inlineStr">
        <is>
          <t>Daily_Minor_Stops_2026_09_18.xlsx</t>
        </is>
      </c>
      <c r="B6862" t="inlineStr">
        <is>
          <t>Samridhi Perk Line</t>
        </is>
      </c>
      <c r="C6862" s="80" t="n">
        <v>46132</v>
      </c>
      <c r="D6862" t="inlineStr">
        <is>
          <t>Perk-HCM-4</t>
        </is>
      </c>
      <c r="E6862" t="inlineStr">
        <is>
          <t>HXX: Film Is Broken</t>
        </is>
      </c>
      <c r="F6862" t="n">
        <v>12</v>
      </c>
      <c r="G6862" t="n">
        <v>16.3211666666667</v>
      </c>
    </row>
    <row r="6863">
      <c r="A6863" t="inlineStr">
        <is>
          <t>Daily_Minor_Stops_2026_09_18.xlsx</t>
        </is>
      </c>
      <c r="B6863" t="inlineStr">
        <is>
          <t>Samridhi Perk Line</t>
        </is>
      </c>
      <c r="C6863" s="80" t="n">
        <v>46132</v>
      </c>
      <c r="D6863" t="inlineStr">
        <is>
          <t>Perk-HCM-4</t>
        </is>
      </c>
      <c r="E6863" t="inlineStr">
        <is>
          <t>FBX: Jam At Infeed</t>
        </is>
      </c>
      <c r="F6863" t="n">
        <v>29</v>
      </c>
      <c r="G6863" t="n">
        <v>17.98505</v>
      </c>
    </row>
    <row r="6864">
      <c r="A6864" t="inlineStr">
        <is>
          <t>Daily_Minor_Stops_2026_09_18.xlsx</t>
        </is>
      </c>
      <c r="B6864" t="inlineStr">
        <is>
          <t>Samridhi Perk Line</t>
        </is>
      </c>
      <c r="C6864" s="80" t="n">
        <v>46132</v>
      </c>
      <c r="D6864" t="inlineStr">
        <is>
          <t>Perk-HLM-1</t>
        </is>
      </c>
      <c r="E6864" t="inlineStr">
        <is>
          <t>Product jam detected at flow wrapper infeed</t>
        </is>
      </c>
      <c r="F6864" t="n">
        <v>15</v>
      </c>
      <c r="G6864" t="n">
        <v>9.14485</v>
      </c>
    </row>
    <row r="6865">
      <c r="A6865" t="inlineStr">
        <is>
          <t>Daily_Minor_Stops_2026_09_18.xlsx</t>
        </is>
      </c>
      <c r="B6865" t="inlineStr">
        <is>
          <t>Samridhi Perk Line</t>
        </is>
      </c>
      <c r="C6865" s="80" t="n">
        <v>46132</v>
      </c>
      <c r="D6865" t="inlineStr">
        <is>
          <t>Perk-HLM-1</t>
        </is>
      </c>
      <c r="E6865" t="inlineStr">
        <is>
          <t>OverHeight Product Detected</t>
        </is>
      </c>
      <c r="F6865" t="n">
        <v>160</v>
      </c>
      <c r="G6865" t="n">
        <v>70.3313</v>
      </c>
    </row>
    <row r="6866">
      <c r="A6866" t="inlineStr">
        <is>
          <t>Daily_Minor_Stops_2026_09_18.xlsx</t>
        </is>
      </c>
      <c r="B6866" t="inlineStr">
        <is>
          <t>Samridhi Perk Line</t>
        </is>
      </c>
      <c r="C6866" s="80" t="n">
        <v>46132</v>
      </c>
      <c r="D6866" t="inlineStr">
        <is>
          <t>Perk-HLM-2</t>
        </is>
      </c>
      <c r="E6866" t="inlineStr">
        <is>
          <t>Wrapper Discharge Reject Sensor Blocked Alarm</t>
        </is>
      </c>
      <c r="F6866" t="n">
        <v>15</v>
      </c>
      <c r="G6866" t="n">
        <v>7.03743333333333</v>
      </c>
    </row>
    <row r="6867">
      <c r="A6867" t="inlineStr">
        <is>
          <t>Daily_Minor_Stops_2026_09_18.xlsx</t>
        </is>
      </c>
      <c r="B6867" t="inlineStr">
        <is>
          <t>Samridhi Perk Line</t>
        </is>
      </c>
      <c r="C6867" s="80" t="n">
        <v>46132</v>
      </c>
      <c r="D6867" t="inlineStr">
        <is>
          <t>Perk-HLM-2</t>
        </is>
      </c>
      <c r="E6867" t="inlineStr">
        <is>
          <t>OverHeight Product Detected</t>
        </is>
      </c>
      <c r="F6867" t="n">
        <v>26</v>
      </c>
      <c r="G6867" t="n">
        <v>199.2777</v>
      </c>
    </row>
    <row r="6868">
      <c r="A6868" t="inlineStr">
        <is>
          <t>Daily_Minor_Stops_2026_09_18.xlsx</t>
        </is>
      </c>
      <c r="B6868" t="inlineStr">
        <is>
          <t>Samridhi Perk Line</t>
        </is>
      </c>
      <c r="C6868" s="80" t="n">
        <v>46132</v>
      </c>
      <c r="D6868" t="inlineStr">
        <is>
          <t>Perk-TTLi-1</t>
        </is>
      </c>
      <c r="E6868" t="inlineStr">
        <is>
          <t>LOD/TGR11: Robot-Gripper Sensor Fault</t>
        </is>
      </c>
      <c r="F6868" t="n">
        <v>5</v>
      </c>
      <c r="G6868" t="n">
        <v>8.34643333333333</v>
      </c>
    </row>
    <row r="6869">
      <c r="A6869" t="inlineStr">
        <is>
          <t>Daily_Minor_Stops_2026_09_18.xlsx</t>
        </is>
      </c>
      <c r="B6869" t="inlineStr">
        <is>
          <t>Samridhi Perk Line</t>
        </is>
      </c>
      <c r="C6869" s="80" t="n">
        <v>46132</v>
      </c>
      <c r="D6869" t="inlineStr">
        <is>
          <t>Perk-TTLi-1</t>
        </is>
      </c>
      <c r="E6869" t="inlineStr">
        <is>
          <t>CLO/TFXX: Jam On Tray Infeed</t>
        </is>
      </c>
      <c r="F6869" t="n">
        <v>4</v>
      </c>
      <c r="G6869" t="n">
        <v>1.84543333333333</v>
      </c>
    </row>
    <row r="6870">
      <c r="A6870" t="inlineStr">
        <is>
          <t>Daily_Minor_Stops_2026_09_18.xlsx</t>
        </is>
      </c>
      <c r="B6870" t="inlineStr">
        <is>
          <t>Samridhi Perk Line</t>
        </is>
      </c>
      <c r="C6870" s="80" t="n">
        <v>46132</v>
      </c>
      <c r="D6870" t="inlineStr">
        <is>
          <t>Perk-TTLi-2</t>
        </is>
      </c>
      <c r="E6870" t="inlineStr">
        <is>
          <t>FOR/FT11: Hand Over Failure Of Tray</t>
        </is>
      </c>
      <c r="F6870" t="n">
        <v>4</v>
      </c>
      <c r="G6870" t="n">
        <v>2.10538333333333</v>
      </c>
    </row>
    <row r="6871">
      <c r="A6871" t="inlineStr">
        <is>
          <t>Daily_Minor_Stops_2026_09_18.xlsx</t>
        </is>
      </c>
      <c r="B6871" t="inlineStr">
        <is>
          <t>Samridhi Perk Line</t>
        </is>
      </c>
      <c r="C6871" s="80" t="n">
        <v>46132</v>
      </c>
      <c r="D6871" t="inlineStr">
        <is>
          <t>Perk-TTLi-2</t>
        </is>
      </c>
      <c r="E6871" t="inlineStr">
        <is>
          <t>FOR/BP11: Hand Over Of Blank Failed</t>
        </is>
      </c>
      <c r="F6871" t="n">
        <v>14</v>
      </c>
      <c r="G6871" t="n">
        <v>9.611383333333331</v>
      </c>
    </row>
    <row r="6872">
      <c r="A6872" t="inlineStr">
        <is>
          <t>Daily_Minor_Stops_2026_09_18.xlsx</t>
        </is>
      </c>
      <c r="B6872" t="inlineStr">
        <is>
          <t>Samridhi Perk Line</t>
        </is>
      </c>
      <c r="C6872" s="80" t="n">
        <v>46132</v>
      </c>
      <c r="D6872" t="inlineStr">
        <is>
          <t>Perk-TTLi-3</t>
        </is>
      </c>
      <c r="E6872" t="inlineStr">
        <is>
          <t>FOR/FT11: Hand Over Failure Of Tray</t>
        </is>
      </c>
      <c r="F6872" t="n">
        <v>8</v>
      </c>
      <c r="G6872" t="n">
        <v>6.61925</v>
      </c>
    </row>
    <row r="6873">
      <c r="A6873" t="inlineStr">
        <is>
          <t>Daily_Minor_Stops_2026_09_18.xlsx</t>
        </is>
      </c>
      <c r="B6873" t="inlineStr">
        <is>
          <t>Samridhi Perk Line</t>
        </is>
      </c>
      <c r="C6873" s="80" t="n">
        <v>46132</v>
      </c>
      <c r="D6873" t="inlineStr">
        <is>
          <t>Perk-TTLi-3</t>
        </is>
      </c>
      <c r="E6873" t="inlineStr">
        <is>
          <t>CLO/CDC11: Pusher / Actuator Not ON Time</t>
        </is>
      </c>
      <c r="F6873" t="n">
        <v>6</v>
      </c>
      <c r="G6873" t="n">
        <v>18.4883333333333</v>
      </c>
    </row>
    <row r="6874">
      <c r="A6874" t="inlineStr">
        <is>
          <t>Daily_Minor_Stops_2026_09_18.xlsx</t>
        </is>
      </c>
      <c r="B6874" t="inlineStr">
        <is>
          <t>Samridhi Perk Line</t>
        </is>
      </c>
      <c r="C6874" s="80" t="n">
        <v>46132</v>
      </c>
      <c r="D6874" t="inlineStr">
        <is>
          <t>Perk-TTLi-4</t>
        </is>
      </c>
      <c r="E6874" t="inlineStr">
        <is>
          <t>LOD/EM: Emergency Stop HMI 11</t>
        </is>
      </c>
      <c r="F6874" t="n">
        <v>3</v>
      </c>
      <c r="G6874" t="n">
        <v>11.17045</v>
      </c>
    </row>
    <row r="6875">
      <c r="A6875" t="inlineStr">
        <is>
          <t>Daily_Minor_Stops_2026_09_18.xlsx</t>
        </is>
      </c>
      <c r="B6875" t="inlineStr">
        <is>
          <t>Samridhi Perk Line</t>
        </is>
      </c>
      <c r="C6875" s="80" t="n">
        <v>46132</v>
      </c>
      <c r="D6875" t="inlineStr">
        <is>
          <t>Perk-TTLi-4</t>
        </is>
      </c>
      <c r="E6875" t="inlineStr">
        <is>
          <t>LOD/DH: State Decel Not Leave In Time</t>
        </is>
      </c>
      <c r="F6875" t="n">
        <v>2</v>
      </c>
      <c r="G6875" t="n">
        <v>0.57625</v>
      </c>
    </row>
    <row r="6876">
      <c r="A6876" t="inlineStr">
        <is>
          <t>Daily_Minor_Stops_2026_09_18.xlsx</t>
        </is>
      </c>
      <c r="B6876" t="inlineStr">
        <is>
          <t>Samridhi Perk Line</t>
        </is>
      </c>
      <c r="C6876" s="80" t="n">
        <v>46133</v>
      </c>
      <c r="D6876" t="inlineStr">
        <is>
          <t>Perk TTM-5</t>
        </is>
      </c>
      <c r="E6876" t="inlineStr">
        <is>
          <t>Late Start</t>
        </is>
      </c>
      <c r="F6876" t="n">
        <v>1</v>
      </c>
      <c r="G6876" t="n">
        <v>0</v>
      </c>
    </row>
    <row r="6877">
      <c r="A6877" t="inlineStr">
        <is>
          <t>Daily_Minor_Stops_2026_09_18.xlsx</t>
        </is>
      </c>
      <c r="B6877" t="inlineStr">
        <is>
          <t>Samridhi Perk Line</t>
        </is>
      </c>
      <c r="C6877" s="80" t="n">
        <v>46133</v>
      </c>
      <c r="D6877" t="inlineStr">
        <is>
          <t>Perk TTM-5</t>
        </is>
      </c>
      <c r="E6877" t="inlineStr">
        <is>
          <t>Early Departure</t>
        </is>
      </c>
      <c r="F6877" t="n">
        <v>1</v>
      </c>
      <c r="G6877" t="n">
        <v>0</v>
      </c>
    </row>
    <row r="6878">
      <c r="A6878" t="inlineStr">
        <is>
          <t>Daily_Minor_Stops_2026_09_18.xlsx</t>
        </is>
      </c>
      <c r="B6878" t="inlineStr">
        <is>
          <t>Samridhi Perk Line</t>
        </is>
      </c>
      <c r="C6878" s="80" t="n">
        <v>46133</v>
      </c>
      <c r="D6878" t="inlineStr">
        <is>
          <t>Perk-HCM-1</t>
        </is>
      </c>
      <c r="E6878" t="inlineStr">
        <is>
          <t>HXX: Film Is Broken</t>
        </is>
      </c>
      <c r="F6878" t="n">
        <v>14</v>
      </c>
      <c r="G6878" t="n">
        <v>10.21935</v>
      </c>
    </row>
    <row r="6879">
      <c r="A6879" t="inlineStr">
        <is>
          <t>Daily_Minor_Stops_2026_09_18.xlsx</t>
        </is>
      </c>
      <c r="B6879" t="inlineStr">
        <is>
          <t>Samridhi Perk Line</t>
        </is>
      </c>
      <c r="C6879" s="80" t="n">
        <v>46133</v>
      </c>
      <c r="D6879" t="inlineStr">
        <is>
          <t>Perk-HCM-1</t>
        </is>
      </c>
      <c r="E6879" t="inlineStr">
        <is>
          <t>FBX: Jam At Infeed</t>
        </is>
      </c>
      <c r="F6879" t="n">
        <v>23</v>
      </c>
      <c r="G6879" t="n">
        <v>10.2034333333333</v>
      </c>
    </row>
    <row r="6880">
      <c r="A6880" t="inlineStr">
        <is>
          <t>Daily_Minor_Stops_2026_09_18.xlsx</t>
        </is>
      </c>
      <c r="B6880" t="inlineStr">
        <is>
          <t>Samridhi Perk Line</t>
        </is>
      </c>
      <c r="C6880" s="80" t="n">
        <v>46133</v>
      </c>
      <c r="D6880" t="inlineStr">
        <is>
          <t>Perk-HCM-2</t>
        </is>
      </c>
      <c r="E6880" t="inlineStr">
        <is>
          <t>HXX: Film Is Broken</t>
        </is>
      </c>
      <c r="F6880" t="n">
        <v>18</v>
      </c>
      <c r="G6880" t="n">
        <v>19.0572166666667</v>
      </c>
    </row>
    <row r="6881">
      <c r="A6881" t="inlineStr">
        <is>
          <t>Daily_Minor_Stops_2026_09_18.xlsx</t>
        </is>
      </c>
      <c r="B6881" t="inlineStr">
        <is>
          <t>Samridhi Perk Line</t>
        </is>
      </c>
      <c r="C6881" s="80" t="n">
        <v>46133</v>
      </c>
      <c r="D6881" t="inlineStr">
        <is>
          <t>Perk-HCM-2</t>
        </is>
      </c>
      <c r="E6881" t="inlineStr">
        <is>
          <t>FBX: Jam At Infeed</t>
        </is>
      </c>
      <c r="F6881" t="n">
        <v>31</v>
      </c>
      <c r="G6881" t="n">
        <v>26.0252333333333</v>
      </c>
    </row>
    <row r="6882">
      <c r="A6882" t="inlineStr">
        <is>
          <t>Daily_Minor_Stops_2026_09_18.xlsx</t>
        </is>
      </c>
      <c r="B6882" t="inlineStr">
        <is>
          <t>Samridhi Perk Line</t>
        </is>
      </c>
      <c r="C6882" s="80" t="n">
        <v>46133</v>
      </c>
      <c r="D6882" t="inlineStr">
        <is>
          <t>Perk-HCM-3</t>
        </is>
      </c>
      <c r="E6882" t="inlineStr">
        <is>
          <t>FBX: Overflow At Infeed</t>
        </is>
      </c>
      <c r="F6882" t="n">
        <v>29</v>
      </c>
      <c r="G6882" t="n">
        <v>13.4186666666667</v>
      </c>
    </row>
    <row r="6883">
      <c r="A6883" t="inlineStr">
        <is>
          <t>Daily_Minor_Stops_2026_09_18.xlsx</t>
        </is>
      </c>
      <c r="B6883" t="inlineStr">
        <is>
          <t>Samridhi Perk Line</t>
        </is>
      </c>
      <c r="C6883" s="80" t="n">
        <v>46133</v>
      </c>
      <c r="D6883" t="inlineStr">
        <is>
          <t>Perk-HCM-3</t>
        </is>
      </c>
      <c r="E6883" t="inlineStr">
        <is>
          <t>FBX: Jam At Infeed</t>
        </is>
      </c>
      <c r="F6883" t="n">
        <v>14</v>
      </c>
      <c r="G6883" t="n">
        <v>8.66716666666667</v>
      </c>
    </row>
    <row r="6884">
      <c r="A6884" t="inlineStr">
        <is>
          <t>Daily_Minor_Stops_2026_09_18.xlsx</t>
        </is>
      </c>
      <c r="B6884" t="inlineStr">
        <is>
          <t>Samridhi Perk Line</t>
        </is>
      </c>
      <c r="C6884" s="80" t="n">
        <v>46133</v>
      </c>
      <c r="D6884" t="inlineStr">
        <is>
          <t>Perk-HCM-4</t>
        </is>
      </c>
      <c r="E6884" t="inlineStr">
        <is>
          <t>HXX: Film Is Broken</t>
        </is>
      </c>
      <c r="F6884" t="n">
        <v>19</v>
      </c>
      <c r="G6884" t="n">
        <v>24.5992</v>
      </c>
    </row>
    <row r="6885">
      <c r="A6885" t="inlineStr">
        <is>
          <t>Daily_Minor_Stops_2026_09_18.xlsx</t>
        </is>
      </c>
      <c r="B6885" t="inlineStr">
        <is>
          <t>Samridhi Perk Line</t>
        </is>
      </c>
      <c r="C6885" s="80" t="n">
        <v>46133</v>
      </c>
      <c r="D6885" t="inlineStr">
        <is>
          <t>Perk-HCM-4</t>
        </is>
      </c>
      <c r="E6885" t="inlineStr">
        <is>
          <t>FBX: Jam At Infeed</t>
        </is>
      </c>
      <c r="F6885" t="n">
        <v>23</v>
      </c>
      <c r="G6885" t="n">
        <v>20.16085</v>
      </c>
    </row>
    <row r="6886">
      <c r="A6886" t="inlineStr">
        <is>
          <t>Daily_Minor_Stops_2026_09_18.xlsx</t>
        </is>
      </c>
      <c r="B6886" t="inlineStr">
        <is>
          <t>Samridhi Perk Line</t>
        </is>
      </c>
      <c r="C6886" s="80" t="n">
        <v>46133</v>
      </c>
      <c r="D6886" t="inlineStr">
        <is>
          <t>Perk-HLM-1</t>
        </is>
      </c>
      <c r="E6886" t="inlineStr">
        <is>
          <t>Product jam detected at flow wrapper infeed</t>
        </is>
      </c>
      <c r="F6886" t="n">
        <v>31</v>
      </c>
      <c r="G6886" t="n">
        <v>12.4240833333333</v>
      </c>
    </row>
    <row r="6887">
      <c r="A6887" t="inlineStr">
        <is>
          <t>Daily_Minor_Stops_2026_09_18.xlsx</t>
        </is>
      </c>
      <c r="B6887" t="inlineStr">
        <is>
          <t>Samridhi Perk Line</t>
        </is>
      </c>
      <c r="C6887" s="80" t="n">
        <v>46133</v>
      </c>
      <c r="D6887" t="inlineStr">
        <is>
          <t>Perk-HLM-1</t>
        </is>
      </c>
      <c r="E6887" t="inlineStr">
        <is>
          <t>OverHeight Product Detected</t>
        </is>
      </c>
      <c r="F6887" t="n">
        <v>153</v>
      </c>
      <c r="G6887" t="n">
        <v>99.0824333333333</v>
      </c>
    </row>
    <row r="6888">
      <c r="A6888" t="inlineStr">
        <is>
          <t>Daily_Minor_Stops_2026_09_18.xlsx</t>
        </is>
      </c>
      <c r="B6888" t="inlineStr">
        <is>
          <t>Samridhi Perk Line</t>
        </is>
      </c>
      <c r="C6888" s="80" t="n">
        <v>46133</v>
      </c>
      <c r="D6888" t="inlineStr">
        <is>
          <t>Perk-HLM-2</t>
        </is>
      </c>
      <c r="E6888" t="inlineStr">
        <is>
          <t>Product jam detected at flow wrapper infeed</t>
        </is>
      </c>
      <c r="F6888" t="n">
        <v>24</v>
      </c>
      <c r="G6888" t="n">
        <v>28.0117333333333</v>
      </c>
    </row>
    <row r="6889">
      <c r="A6889" t="inlineStr">
        <is>
          <t>Daily_Minor_Stops_2026_09_18.xlsx</t>
        </is>
      </c>
      <c r="B6889" t="inlineStr">
        <is>
          <t>Samridhi Perk Line</t>
        </is>
      </c>
      <c r="C6889" s="80" t="n">
        <v>46133</v>
      </c>
      <c r="D6889" t="inlineStr">
        <is>
          <t>Perk-HLM-2</t>
        </is>
      </c>
      <c r="E6889" t="inlineStr">
        <is>
          <t>OverHeight Product Detected</t>
        </is>
      </c>
      <c r="F6889" t="n">
        <v>58</v>
      </c>
      <c r="G6889" t="n">
        <v>105.205766666667</v>
      </c>
    </row>
    <row r="6890">
      <c r="A6890" t="inlineStr">
        <is>
          <t>Daily_Minor_Stops_2026_09_18.xlsx</t>
        </is>
      </c>
      <c r="B6890" t="inlineStr">
        <is>
          <t>Samridhi Perk Line</t>
        </is>
      </c>
      <c r="C6890" s="80" t="n">
        <v>46133</v>
      </c>
      <c r="D6890" t="inlineStr">
        <is>
          <t>Perk-TTLi-1</t>
        </is>
      </c>
      <c r="E6890" t="inlineStr">
        <is>
          <t>FOR/BP11: Hand Over Of Blank Failed</t>
        </is>
      </c>
      <c r="F6890" t="n">
        <v>12</v>
      </c>
      <c r="G6890" t="n">
        <v>38.6671833333333</v>
      </c>
    </row>
    <row r="6891">
      <c r="A6891" t="inlineStr">
        <is>
          <t>Daily_Minor_Stops_2026_09_18.xlsx</t>
        </is>
      </c>
      <c r="B6891" t="inlineStr">
        <is>
          <t>Samridhi Perk Line</t>
        </is>
      </c>
      <c r="C6891" s="80" t="n">
        <v>46133</v>
      </c>
      <c r="D6891" t="inlineStr">
        <is>
          <t>Perk-TTLi-1</t>
        </is>
      </c>
      <c r="E6891" t="inlineStr">
        <is>
          <t>CLO/CT11: Axis1 Position Error</t>
        </is>
      </c>
      <c r="F6891" t="n">
        <v>15</v>
      </c>
      <c r="G6891" t="n">
        <v>22.0890666666667</v>
      </c>
    </row>
    <row r="6892">
      <c r="A6892" t="inlineStr">
        <is>
          <t>Daily_Minor_Stops_2026_09_18.xlsx</t>
        </is>
      </c>
      <c r="B6892" t="inlineStr">
        <is>
          <t>Samridhi Perk Line</t>
        </is>
      </c>
      <c r="C6892" s="80" t="n">
        <v>46133</v>
      </c>
      <c r="D6892" t="inlineStr">
        <is>
          <t>Perk-TTLi-2</t>
        </is>
      </c>
      <c r="E6892" t="inlineStr">
        <is>
          <t>LOD/PGR11: Train Reached Estop Distance</t>
        </is>
      </c>
      <c r="F6892" t="n">
        <v>12</v>
      </c>
      <c r="G6892" t="n">
        <v>7.41241666666667</v>
      </c>
    </row>
    <row r="6893">
      <c r="A6893" t="inlineStr">
        <is>
          <t>Daily_Minor_Stops_2026_09_18.xlsx</t>
        </is>
      </c>
      <c r="B6893" t="inlineStr">
        <is>
          <t>Samridhi Perk Line</t>
        </is>
      </c>
      <c r="C6893" s="80" t="n">
        <v>46133</v>
      </c>
      <c r="D6893" t="inlineStr">
        <is>
          <t>Perk-TTLi-2</t>
        </is>
      </c>
      <c r="E6893" t="inlineStr">
        <is>
          <t>FOR/BP11: Hand Over Of Blank Failed</t>
        </is>
      </c>
      <c r="F6893" t="n">
        <v>35</v>
      </c>
      <c r="G6893" t="n">
        <v>266.617366666667</v>
      </c>
    </row>
    <row r="6894">
      <c r="A6894" t="inlineStr">
        <is>
          <t>Daily_Minor_Stops_2026_09_18.xlsx</t>
        </is>
      </c>
      <c r="B6894" t="inlineStr">
        <is>
          <t>Samridhi Perk Line</t>
        </is>
      </c>
      <c r="C6894" s="80" t="n">
        <v>46133</v>
      </c>
      <c r="D6894" t="inlineStr">
        <is>
          <t>Perk-TTLi-3</t>
        </is>
      </c>
      <c r="E6894" t="inlineStr">
        <is>
          <t>FOR/FT11: Hand Over Failure Of Tray</t>
        </is>
      </c>
      <c r="F6894" t="n">
        <v>12</v>
      </c>
      <c r="G6894" t="n">
        <v>62.7208833333333</v>
      </c>
    </row>
    <row r="6895">
      <c r="A6895" t="inlineStr">
        <is>
          <t>Daily_Minor_Stops_2026_09_18.xlsx</t>
        </is>
      </c>
      <c r="B6895" t="inlineStr">
        <is>
          <t>Samridhi Perk Line</t>
        </is>
      </c>
      <c r="C6895" s="80" t="n">
        <v>46133</v>
      </c>
      <c r="D6895" t="inlineStr">
        <is>
          <t>Perk-TTLi-3</t>
        </is>
      </c>
      <c r="E6895" t="inlineStr">
        <is>
          <t>CLO/CDC11: Pusher / Actuator Not ON Time</t>
        </is>
      </c>
      <c r="F6895" t="n">
        <v>5</v>
      </c>
      <c r="G6895" t="n">
        <v>12.4749333333333</v>
      </c>
    </row>
    <row r="6896">
      <c r="A6896" t="inlineStr">
        <is>
          <t>Daily_Minor_Stops_2026_09_18.xlsx</t>
        </is>
      </c>
      <c r="B6896" t="inlineStr">
        <is>
          <t>Samridhi Perk Line</t>
        </is>
      </c>
      <c r="C6896" s="80" t="n">
        <v>46133</v>
      </c>
      <c r="D6896" t="inlineStr">
        <is>
          <t>Perk-TTLi-4</t>
        </is>
      </c>
      <c r="E6896" t="inlineStr">
        <is>
          <t>LOD/SAF: Safety Circuit Not Ready</t>
        </is>
      </c>
      <c r="F6896" t="n">
        <v>5</v>
      </c>
      <c r="G6896" t="n">
        <v>0.666066666666667</v>
      </c>
    </row>
    <row r="6897">
      <c r="A6897" t="inlineStr">
        <is>
          <t>Daily_Minor_Stops_2026_09_18.xlsx</t>
        </is>
      </c>
      <c r="B6897" t="inlineStr">
        <is>
          <t>Samridhi Perk Line</t>
        </is>
      </c>
      <c r="C6897" s="80" t="n">
        <v>46133</v>
      </c>
      <c r="D6897" t="inlineStr">
        <is>
          <t>Perk-TTLi-4</t>
        </is>
      </c>
      <c r="E6897" t="inlineStr">
        <is>
          <t>LOD/EM: Emergency Stop Button 2</t>
        </is>
      </c>
      <c r="F6897" t="n">
        <v>4</v>
      </c>
      <c r="G6897" t="n">
        <v>32.00385</v>
      </c>
    </row>
    <row r="6898">
      <c r="A6898" t="inlineStr">
        <is>
          <t>Daily_Minor_Stops_2026_09_18.xlsx</t>
        </is>
      </c>
      <c r="B6898" t="inlineStr">
        <is>
          <t>Samridhi Perk Line</t>
        </is>
      </c>
      <c r="C6898" s="80" t="n">
        <v>46134</v>
      </c>
      <c r="D6898" t="inlineStr">
        <is>
          <t>Perk-HCM-1</t>
        </is>
      </c>
      <c r="E6898" t="inlineStr">
        <is>
          <t>FBX: Metering Belt Position Error</t>
        </is>
      </c>
      <c r="F6898" t="n">
        <v>18</v>
      </c>
      <c r="G6898" t="n">
        <v>24.6431666666667</v>
      </c>
    </row>
    <row r="6899">
      <c r="A6899" t="inlineStr">
        <is>
          <t>Daily_Minor_Stops_2026_09_18.xlsx</t>
        </is>
      </c>
      <c r="B6899" t="inlineStr">
        <is>
          <t>Samridhi Perk Line</t>
        </is>
      </c>
      <c r="C6899" s="80" t="n">
        <v>46134</v>
      </c>
      <c r="D6899" t="inlineStr">
        <is>
          <t>Perk-HCM-1</t>
        </is>
      </c>
      <c r="E6899" t="inlineStr">
        <is>
          <t>FBX: Jam At Infeed</t>
        </is>
      </c>
      <c r="F6899" t="n">
        <v>27</v>
      </c>
      <c r="G6899" t="n">
        <v>15.9554666666667</v>
      </c>
    </row>
    <row r="6900">
      <c r="A6900" t="inlineStr">
        <is>
          <t>Daily_Minor_Stops_2026_09_18.xlsx</t>
        </is>
      </c>
      <c r="B6900" t="inlineStr">
        <is>
          <t>Samridhi Perk Line</t>
        </is>
      </c>
      <c r="C6900" s="80" t="n">
        <v>46134</v>
      </c>
      <c r="D6900" t="inlineStr">
        <is>
          <t>Perk-HCM-2</t>
        </is>
      </c>
      <c r="E6900" t="inlineStr">
        <is>
          <t>HXX: Film Is Broken</t>
        </is>
      </c>
      <c r="F6900" t="n">
        <v>20</v>
      </c>
      <c r="G6900" t="n">
        <v>15.0138666666667</v>
      </c>
    </row>
    <row r="6901">
      <c r="A6901" t="inlineStr">
        <is>
          <t>Daily_Minor_Stops_2026_09_18.xlsx</t>
        </is>
      </c>
      <c r="B6901" t="inlineStr">
        <is>
          <t>Samridhi Perk Line</t>
        </is>
      </c>
      <c r="C6901" s="80" t="n">
        <v>46134</v>
      </c>
      <c r="D6901" t="inlineStr">
        <is>
          <t>Perk-HCM-2</t>
        </is>
      </c>
      <c r="E6901" t="inlineStr">
        <is>
          <t>FBX: Jam At Infeed</t>
        </is>
      </c>
      <c r="F6901" t="n">
        <v>48</v>
      </c>
      <c r="G6901" t="n">
        <v>34.9790166666667</v>
      </c>
    </row>
    <row r="6902">
      <c r="A6902" t="inlineStr">
        <is>
          <t>Daily_Minor_Stops_2026_09_18.xlsx</t>
        </is>
      </c>
      <c r="B6902" t="inlineStr">
        <is>
          <t>Samridhi Perk Line</t>
        </is>
      </c>
      <c r="C6902" s="80" t="n">
        <v>46134</v>
      </c>
      <c r="D6902" t="inlineStr">
        <is>
          <t>Perk-HCM-3</t>
        </is>
      </c>
      <c r="E6902" t="inlineStr">
        <is>
          <t>FBX: Overflow At Infeed</t>
        </is>
      </c>
      <c r="F6902" t="n">
        <v>32</v>
      </c>
      <c r="G6902" t="n">
        <v>17.5842666666667</v>
      </c>
    </row>
    <row r="6903">
      <c r="A6903" t="inlineStr">
        <is>
          <t>Daily_Minor_Stops_2026_09_18.xlsx</t>
        </is>
      </c>
      <c r="B6903" t="inlineStr">
        <is>
          <t>Samridhi Perk Line</t>
        </is>
      </c>
      <c r="C6903" s="80" t="n">
        <v>46134</v>
      </c>
      <c r="D6903" t="inlineStr">
        <is>
          <t>Perk-HCM-3</t>
        </is>
      </c>
      <c r="E6903" t="inlineStr">
        <is>
          <t>FBX: Jam At Infeed</t>
        </is>
      </c>
      <c r="F6903" t="n">
        <v>16</v>
      </c>
      <c r="G6903" t="n">
        <v>6.1693</v>
      </c>
    </row>
    <row r="6904">
      <c r="A6904" t="inlineStr">
        <is>
          <t>Daily_Minor_Stops_2026_09_18.xlsx</t>
        </is>
      </c>
      <c r="B6904" t="inlineStr">
        <is>
          <t>Samridhi Perk Line</t>
        </is>
      </c>
      <c r="C6904" s="80" t="n">
        <v>46134</v>
      </c>
      <c r="D6904" t="inlineStr">
        <is>
          <t>Perk-HCM-4</t>
        </is>
      </c>
      <c r="E6904" t="inlineStr">
        <is>
          <t>FBX: Jam At Infeed</t>
        </is>
      </c>
      <c r="F6904" t="n">
        <v>64</v>
      </c>
      <c r="G6904" t="n">
        <v>41.6961833333333</v>
      </c>
    </row>
    <row r="6905">
      <c r="A6905" t="inlineStr">
        <is>
          <t>Daily_Minor_Stops_2026_09_18.xlsx</t>
        </is>
      </c>
      <c r="B6905" t="inlineStr">
        <is>
          <t>Samridhi Perk Line</t>
        </is>
      </c>
      <c r="C6905" s="80" t="n">
        <v>46134</v>
      </c>
      <c r="D6905" t="inlineStr">
        <is>
          <t>Perk-HCM-4</t>
        </is>
      </c>
      <c r="E6905" t="inlineStr">
        <is>
          <t>Cover Folding Box Open</t>
        </is>
      </c>
      <c r="F6905" t="n">
        <v>15</v>
      </c>
      <c r="G6905" t="n">
        <v>11.9754333333333</v>
      </c>
    </row>
    <row r="6906">
      <c r="A6906" t="inlineStr">
        <is>
          <t>Daily_Minor_Stops_2026_09_18.xlsx</t>
        </is>
      </c>
      <c r="B6906" t="inlineStr">
        <is>
          <t>Samridhi Perk Line</t>
        </is>
      </c>
      <c r="C6906" s="80" t="n">
        <v>46134</v>
      </c>
      <c r="D6906" t="inlineStr">
        <is>
          <t>Perk-HLM-1</t>
        </is>
      </c>
      <c r="E6906" t="inlineStr">
        <is>
          <t>Paper Out Of Register</t>
        </is>
      </c>
      <c r="F6906" t="n">
        <v>27</v>
      </c>
      <c r="G6906" t="n">
        <v>37.9920333333333</v>
      </c>
    </row>
    <row r="6907">
      <c r="A6907" t="inlineStr">
        <is>
          <t>Daily_Minor_Stops_2026_09_18.xlsx</t>
        </is>
      </c>
      <c r="B6907" t="inlineStr">
        <is>
          <t>Samridhi Perk Line</t>
        </is>
      </c>
      <c r="C6907" s="80" t="n">
        <v>46134</v>
      </c>
      <c r="D6907" t="inlineStr">
        <is>
          <t>Perk-HLM-1</t>
        </is>
      </c>
      <c r="E6907" t="inlineStr">
        <is>
          <t>OverHeight Product Detected</t>
        </is>
      </c>
      <c r="F6907" t="n">
        <v>164</v>
      </c>
      <c r="G6907" t="n">
        <v>122.993016666667</v>
      </c>
    </row>
    <row r="6908">
      <c r="A6908" t="inlineStr">
        <is>
          <t>Daily_Minor_Stops_2026_09_18.xlsx</t>
        </is>
      </c>
      <c r="B6908" t="inlineStr">
        <is>
          <t>Samridhi Perk Line</t>
        </is>
      </c>
      <c r="C6908" s="80" t="n">
        <v>46134</v>
      </c>
      <c r="D6908" t="inlineStr">
        <is>
          <t>Perk-HLM-2</t>
        </is>
      </c>
      <c r="E6908" t="inlineStr">
        <is>
          <t>Paper Out Of Register</t>
        </is>
      </c>
      <c r="F6908" t="n">
        <v>23</v>
      </c>
      <c r="G6908" t="n">
        <v>31.7203666666667</v>
      </c>
    </row>
    <row r="6909">
      <c r="A6909" t="inlineStr">
        <is>
          <t>Daily_Minor_Stops_2026_09_18.xlsx</t>
        </is>
      </c>
      <c r="B6909" t="inlineStr">
        <is>
          <t>Samridhi Perk Line</t>
        </is>
      </c>
      <c r="C6909" s="80" t="n">
        <v>46134</v>
      </c>
      <c r="D6909" t="inlineStr">
        <is>
          <t>Perk-HLM-2</t>
        </is>
      </c>
      <c r="E6909" t="inlineStr">
        <is>
          <t>OverHeight Product Detected</t>
        </is>
      </c>
      <c r="F6909" t="n">
        <v>32</v>
      </c>
      <c r="G6909" t="n">
        <v>24.8840166666667</v>
      </c>
    </row>
    <row r="6910">
      <c r="A6910" t="inlineStr">
        <is>
          <t>Daily_Minor_Stops_2026_09_18.xlsx</t>
        </is>
      </c>
      <c r="B6910" t="inlineStr">
        <is>
          <t>Samridhi Perk Line</t>
        </is>
      </c>
      <c r="C6910" s="80" t="n">
        <v>46134</v>
      </c>
      <c r="D6910" t="inlineStr">
        <is>
          <t>Perk-TTLi-1</t>
        </is>
      </c>
      <c r="E6910" t="inlineStr">
        <is>
          <t>FOR/FT11: Hand Over Failure Of Tray</t>
        </is>
      </c>
      <c r="F6910" t="n">
        <v>10</v>
      </c>
      <c r="G6910" t="n">
        <v>8.18078333333334</v>
      </c>
    </row>
    <row r="6911">
      <c r="A6911" t="inlineStr">
        <is>
          <t>Daily_Minor_Stops_2026_09_18.xlsx</t>
        </is>
      </c>
      <c r="B6911" t="inlineStr">
        <is>
          <t>Samridhi Perk Line</t>
        </is>
      </c>
      <c r="C6911" s="80" t="n">
        <v>46134</v>
      </c>
      <c r="D6911" t="inlineStr">
        <is>
          <t>Perk-TTLi-1</t>
        </is>
      </c>
      <c r="E6911" t="inlineStr">
        <is>
          <t>CLO/CT11: Axis1 Position Error</t>
        </is>
      </c>
      <c r="F6911" t="n">
        <v>34</v>
      </c>
      <c r="G6911" t="n">
        <v>30.0242</v>
      </c>
    </row>
    <row r="6912">
      <c r="A6912" t="inlineStr">
        <is>
          <t>Daily_Minor_Stops_2026_09_18.xlsx</t>
        </is>
      </c>
      <c r="B6912" t="inlineStr">
        <is>
          <t>Samridhi Perk Line</t>
        </is>
      </c>
      <c r="C6912" s="80" t="n">
        <v>46134</v>
      </c>
      <c r="D6912" t="inlineStr">
        <is>
          <t>Perk-TTLi-2</t>
        </is>
      </c>
      <c r="E6912" t="inlineStr">
        <is>
          <t>LOD/EM: Emergency Stop HMI 11</t>
        </is>
      </c>
      <c r="F6912" t="n">
        <v>4</v>
      </c>
      <c r="G6912" t="n">
        <v>1.35426666666667</v>
      </c>
    </row>
    <row r="6913">
      <c r="A6913" t="inlineStr">
        <is>
          <t>Daily_Minor_Stops_2026_09_18.xlsx</t>
        </is>
      </c>
      <c r="B6913" t="inlineStr">
        <is>
          <t>Samridhi Perk Line</t>
        </is>
      </c>
      <c r="C6913" s="80" t="n">
        <v>46134</v>
      </c>
      <c r="D6913" t="inlineStr">
        <is>
          <t>Perk-TTLi-2</t>
        </is>
      </c>
      <c r="E6913" t="inlineStr">
        <is>
          <t>FOR/BP11: Hand Over Of Blank Failed</t>
        </is>
      </c>
      <c r="F6913" t="n">
        <v>7</v>
      </c>
      <c r="G6913" t="n">
        <v>48.3898833333333</v>
      </c>
    </row>
    <row r="6914">
      <c r="A6914" t="inlineStr">
        <is>
          <t>Daily_Minor_Stops_2026_09_18.xlsx</t>
        </is>
      </c>
      <c r="B6914" t="inlineStr">
        <is>
          <t>Samridhi Perk Line</t>
        </is>
      </c>
      <c r="C6914" s="80" t="n">
        <v>46134</v>
      </c>
      <c r="D6914" t="inlineStr">
        <is>
          <t>Perk-TTLi-3</t>
        </is>
      </c>
      <c r="E6914" t="inlineStr">
        <is>
          <t>FOR/FT11: Hand Over Failure Of Tray</t>
        </is>
      </c>
      <c r="F6914" t="n">
        <v>6</v>
      </c>
      <c r="G6914" t="n">
        <v>19.7511166666667</v>
      </c>
    </row>
    <row r="6915">
      <c r="A6915" t="inlineStr">
        <is>
          <t>Daily_Minor_Stops_2026_09_18.xlsx</t>
        </is>
      </c>
      <c r="B6915" t="inlineStr">
        <is>
          <t>Samridhi Perk Line</t>
        </is>
      </c>
      <c r="C6915" s="80" t="n">
        <v>46134</v>
      </c>
      <c r="D6915" t="inlineStr">
        <is>
          <t>Perk-TTLi-3</t>
        </is>
      </c>
      <c r="E6915" t="inlineStr">
        <is>
          <t>CLO/CT11: Axis1 Position Error</t>
        </is>
      </c>
      <c r="F6915" t="n">
        <v>17</v>
      </c>
      <c r="G6915" t="n">
        <v>53.771</v>
      </c>
    </row>
    <row r="6916">
      <c r="A6916" t="inlineStr">
        <is>
          <t>Daily_Minor_Stops_2026_09_18.xlsx</t>
        </is>
      </c>
      <c r="B6916" t="inlineStr">
        <is>
          <t>Samridhi Perk Line</t>
        </is>
      </c>
      <c r="C6916" s="80" t="n">
        <v>46134</v>
      </c>
      <c r="D6916" t="inlineStr">
        <is>
          <t>Perk-TTLi-4</t>
        </is>
      </c>
      <c r="E6916" t="inlineStr">
        <is>
          <t>LOD/SAF: Safety Circuit Not Ready</t>
        </is>
      </c>
      <c r="F6916" t="n">
        <v>3</v>
      </c>
      <c r="G6916" t="n">
        <v>2.95591666666667</v>
      </c>
    </row>
    <row r="6917">
      <c r="A6917" t="inlineStr">
        <is>
          <t>Daily_Minor_Stops_2026_09_18.xlsx</t>
        </is>
      </c>
      <c r="B6917" t="inlineStr">
        <is>
          <t>Samridhi Perk Line</t>
        </is>
      </c>
      <c r="C6917" s="80" t="n">
        <v>46134</v>
      </c>
      <c r="D6917" t="inlineStr">
        <is>
          <t>Perk-TTLi-4</t>
        </is>
      </c>
      <c r="E6917" t="inlineStr">
        <is>
          <t>LOD/EM: Emergency Stop HMI 11</t>
        </is>
      </c>
      <c r="F6917" t="n">
        <v>3</v>
      </c>
      <c r="G6917" t="n">
        <v>3.00876666666667</v>
      </c>
    </row>
    <row r="6918">
      <c r="A6918" t="inlineStr">
        <is>
          <t>Daily_Minor_Stops_2026_09_18.xlsx</t>
        </is>
      </c>
      <c r="B6918" t="inlineStr">
        <is>
          <t>Samridhi Perk Line</t>
        </is>
      </c>
      <c r="C6918" s="80" t="n">
        <v>46135</v>
      </c>
      <c r="D6918" t="inlineStr">
        <is>
          <t>Perk-HCM-1</t>
        </is>
      </c>
      <c r="E6918" t="inlineStr">
        <is>
          <t>HXX: Film Is Broken</t>
        </is>
      </c>
      <c r="F6918" t="n">
        <v>19</v>
      </c>
      <c r="G6918" t="n">
        <v>13.6895</v>
      </c>
    </row>
    <row r="6919">
      <c r="A6919" t="inlineStr">
        <is>
          <t>Daily_Minor_Stops_2026_09_18.xlsx</t>
        </is>
      </c>
      <c r="B6919" t="inlineStr">
        <is>
          <t>Samridhi Perk Line</t>
        </is>
      </c>
      <c r="C6919" s="80" t="n">
        <v>46135</v>
      </c>
      <c r="D6919" t="inlineStr">
        <is>
          <t>Perk-HCM-1</t>
        </is>
      </c>
      <c r="E6919" t="inlineStr">
        <is>
          <t>FBX: Jam At Infeed</t>
        </is>
      </c>
      <c r="F6919" t="n">
        <v>38</v>
      </c>
      <c r="G6919" t="n">
        <v>42.46905</v>
      </c>
    </row>
    <row r="6920">
      <c r="A6920" t="inlineStr">
        <is>
          <t>Daily_Minor_Stops_2026_09_18.xlsx</t>
        </is>
      </c>
      <c r="B6920" t="inlineStr">
        <is>
          <t>Samridhi Perk Line</t>
        </is>
      </c>
      <c r="C6920" s="80" t="n">
        <v>46135</v>
      </c>
      <c r="D6920" t="inlineStr">
        <is>
          <t>Perk-HCM-2</t>
        </is>
      </c>
      <c r="E6920" t="inlineStr">
        <is>
          <t>FBX: Overflow At Infeed</t>
        </is>
      </c>
      <c r="F6920" t="n">
        <v>22</v>
      </c>
      <c r="G6920" t="n">
        <v>11.4112</v>
      </c>
    </row>
    <row r="6921">
      <c r="A6921" t="inlineStr">
        <is>
          <t>Daily_Minor_Stops_2026_09_18.xlsx</t>
        </is>
      </c>
      <c r="B6921" t="inlineStr">
        <is>
          <t>Samridhi Perk Line</t>
        </is>
      </c>
      <c r="C6921" s="80" t="n">
        <v>46135</v>
      </c>
      <c r="D6921" t="inlineStr">
        <is>
          <t>Perk-HCM-2</t>
        </is>
      </c>
      <c r="E6921" t="inlineStr">
        <is>
          <t>FBX: Jam At Infeed</t>
        </is>
      </c>
      <c r="F6921" t="n">
        <v>58</v>
      </c>
      <c r="G6921" t="n">
        <v>31.5839166666667</v>
      </c>
    </row>
    <row r="6922">
      <c r="A6922" t="inlineStr">
        <is>
          <t>Daily_Minor_Stops_2026_09_18.xlsx</t>
        </is>
      </c>
      <c r="B6922" t="inlineStr">
        <is>
          <t>Samridhi Perk Line</t>
        </is>
      </c>
      <c r="C6922" s="80" t="n">
        <v>46135</v>
      </c>
      <c r="D6922" t="inlineStr">
        <is>
          <t>Perk-HCM-3</t>
        </is>
      </c>
      <c r="E6922" t="inlineStr">
        <is>
          <t>FBX: Overflow At Infeed</t>
        </is>
      </c>
      <c r="F6922" t="n">
        <v>72</v>
      </c>
      <c r="G6922" t="n">
        <v>59.7476166666667</v>
      </c>
    </row>
    <row r="6923">
      <c r="A6923" t="inlineStr">
        <is>
          <t>Daily_Minor_Stops_2026_09_18.xlsx</t>
        </is>
      </c>
      <c r="B6923" t="inlineStr">
        <is>
          <t>Samridhi Perk Line</t>
        </is>
      </c>
      <c r="C6923" s="80" t="n">
        <v>46135</v>
      </c>
      <c r="D6923" t="inlineStr">
        <is>
          <t>Perk-HCM-3</t>
        </is>
      </c>
      <c r="E6923" t="inlineStr">
        <is>
          <t>FBX: Jam At Infeed</t>
        </is>
      </c>
      <c r="F6923" t="n">
        <v>20</v>
      </c>
      <c r="G6923" t="n">
        <v>19.6880166666667</v>
      </c>
    </row>
    <row r="6924">
      <c r="A6924" t="inlineStr">
        <is>
          <t>Daily_Minor_Stops_2026_09_18.xlsx</t>
        </is>
      </c>
      <c r="B6924" t="inlineStr">
        <is>
          <t>Samridhi Perk Line</t>
        </is>
      </c>
      <c r="C6924" s="80" t="n">
        <v>46135</v>
      </c>
      <c r="D6924" t="inlineStr">
        <is>
          <t>Perk-HCM-4</t>
        </is>
      </c>
      <c r="E6924" t="inlineStr">
        <is>
          <t>FBX: Overflow At Infeed</t>
        </is>
      </c>
      <c r="F6924" t="n">
        <v>19</v>
      </c>
      <c r="G6924" t="n">
        <v>7.57891666666667</v>
      </c>
    </row>
    <row r="6925">
      <c r="A6925" t="inlineStr">
        <is>
          <t>Daily_Minor_Stops_2026_09_18.xlsx</t>
        </is>
      </c>
      <c r="B6925" t="inlineStr">
        <is>
          <t>Samridhi Perk Line</t>
        </is>
      </c>
      <c r="C6925" s="80" t="n">
        <v>46135</v>
      </c>
      <c r="D6925" t="inlineStr">
        <is>
          <t>Perk-HCM-4</t>
        </is>
      </c>
      <c r="E6925" t="inlineStr">
        <is>
          <t>FBX: Jam At Infeed</t>
        </is>
      </c>
      <c r="F6925" t="n">
        <v>55</v>
      </c>
      <c r="G6925" t="n">
        <v>32.6021833333333</v>
      </c>
    </row>
    <row r="6926">
      <c r="A6926" t="inlineStr">
        <is>
          <t>Daily_Minor_Stops_2026_09_18.xlsx</t>
        </is>
      </c>
      <c r="B6926" t="inlineStr">
        <is>
          <t>Samridhi Perk Line</t>
        </is>
      </c>
      <c r="C6926" s="80" t="n">
        <v>46135</v>
      </c>
      <c r="D6926" t="inlineStr">
        <is>
          <t>Perk-HLM-1</t>
        </is>
      </c>
      <c r="E6926" t="inlineStr">
        <is>
          <t>Product jam detected at flow wrapper infeed</t>
        </is>
      </c>
      <c r="F6926" t="n">
        <v>36</v>
      </c>
      <c r="G6926" t="n">
        <v>14.3352666666667</v>
      </c>
    </row>
    <row r="6927">
      <c r="A6927" t="inlineStr">
        <is>
          <t>Daily_Minor_Stops_2026_09_18.xlsx</t>
        </is>
      </c>
      <c r="B6927" t="inlineStr">
        <is>
          <t>Samridhi Perk Line</t>
        </is>
      </c>
      <c r="C6927" s="80" t="n">
        <v>46135</v>
      </c>
      <c r="D6927" t="inlineStr">
        <is>
          <t>Perk-HLM-1</t>
        </is>
      </c>
      <c r="E6927" t="inlineStr">
        <is>
          <t>OverHeight Product Detected</t>
        </is>
      </c>
      <c r="F6927" t="n">
        <v>168</v>
      </c>
      <c r="G6927" t="n">
        <v>97.70695000000001</v>
      </c>
    </row>
    <row r="6928">
      <c r="A6928" t="inlineStr">
        <is>
          <t>Daily_Minor_Stops_2026_09_18.xlsx</t>
        </is>
      </c>
      <c r="B6928" t="inlineStr">
        <is>
          <t>Samridhi Perk Line</t>
        </is>
      </c>
      <c r="C6928" s="80" t="n">
        <v>46135</v>
      </c>
      <c r="D6928" t="inlineStr">
        <is>
          <t>Perk-HLM-2</t>
        </is>
      </c>
      <c r="E6928" t="inlineStr">
        <is>
          <t>Product jam detected at flow wrapper infeed</t>
        </is>
      </c>
      <c r="F6928" t="n">
        <v>37</v>
      </c>
      <c r="G6928" t="n">
        <v>28.1091333333333</v>
      </c>
    </row>
    <row r="6929">
      <c r="A6929" t="inlineStr">
        <is>
          <t>Daily_Minor_Stops_2026_09_18.xlsx</t>
        </is>
      </c>
      <c r="B6929" t="inlineStr">
        <is>
          <t>Samridhi Perk Line</t>
        </is>
      </c>
      <c r="C6929" s="80" t="n">
        <v>46135</v>
      </c>
      <c r="D6929" t="inlineStr">
        <is>
          <t>Perk-HLM-2</t>
        </is>
      </c>
      <c r="E6929" t="inlineStr">
        <is>
          <t>OverHeight Product Detected</t>
        </is>
      </c>
      <c r="F6929" t="n">
        <v>51</v>
      </c>
      <c r="G6929" t="n">
        <v>26.8218333333333</v>
      </c>
    </row>
    <row r="6930">
      <c r="A6930" t="inlineStr">
        <is>
          <t>Daily_Minor_Stops_2026_09_18.xlsx</t>
        </is>
      </c>
      <c r="B6930" t="inlineStr">
        <is>
          <t>Samridhi Perk Line</t>
        </is>
      </c>
      <c r="C6930" s="80" t="n">
        <v>46135</v>
      </c>
      <c r="D6930" t="inlineStr">
        <is>
          <t>Perk-TTLi-1</t>
        </is>
      </c>
      <c r="E6930" t="inlineStr">
        <is>
          <t>FOR/BP11: Hand Over Of Blank Failed</t>
        </is>
      </c>
      <c r="F6930" t="n">
        <v>25</v>
      </c>
      <c r="G6930" t="n">
        <v>20.84395</v>
      </c>
    </row>
    <row r="6931">
      <c r="A6931" t="inlineStr">
        <is>
          <t>Daily_Minor_Stops_2026_09_18.xlsx</t>
        </is>
      </c>
      <c r="B6931" t="inlineStr">
        <is>
          <t>Samridhi Perk Line</t>
        </is>
      </c>
      <c r="C6931" s="80" t="n">
        <v>46135</v>
      </c>
      <c r="D6931" t="inlineStr">
        <is>
          <t>Perk-TTLi-1</t>
        </is>
      </c>
      <c r="E6931" t="inlineStr">
        <is>
          <t>CLO/CT11: Axis1 Position Error</t>
        </is>
      </c>
      <c r="F6931" t="n">
        <v>17</v>
      </c>
      <c r="G6931" t="n">
        <v>23.4952166666667</v>
      </c>
    </row>
    <row r="6932">
      <c r="A6932" t="inlineStr">
        <is>
          <t>Daily_Minor_Stops_2026_09_18.xlsx</t>
        </is>
      </c>
      <c r="B6932" t="inlineStr">
        <is>
          <t>Samridhi Perk Line</t>
        </is>
      </c>
      <c r="C6932" s="80" t="n">
        <v>46135</v>
      </c>
      <c r="D6932" t="inlineStr">
        <is>
          <t>Perk-TTLi-2</t>
        </is>
      </c>
      <c r="E6932" t="inlineStr">
        <is>
          <t>LOD/PGR11: Train Reached Estop Distance</t>
        </is>
      </c>
      <c r="F6932" t="n">
        <v>3</v>
      </c>
      <c r="G6932" t="n">
        <v>0.56855</v>
      </c>
    </row>
    <row r="6933">
      <c r="A6933" t="inlineStr">
        <is>
          <t>Daily_Minor_Stops_2026_09_18.xlsx</t>
        </is>
      </c>
      <c r="B6933" t="inlineStr">
        <is>
          <t>Samridhi Perk Line</t>
        </is>
      </c>
      <c r="C6933" s="80" t="n">
        <v>46135</v>
      </c>
      <c r="D6933" t="inlineStr">
        <is>
          <t>Perk-TTLi-2</t>
        </is>
      </c>
      <c r="E6933" t="inlineStr">
        <is>
          <t>FOR/BP11: Hand Over Of Blank Failed</t>
        </is>
      </c>
      <c r="F6933" t="n">
        <v>8</v>
      </c>
      <c r="G6933" t="n">
        <v>5.03631666666667</v>
      </c>
    </row>
    <row r="6934">
      <c r="A6934" t="inlineStr">
        <is>
          <t>Daily_Minor_Stops_2026_09_18.xlsx</t>
        </is>
      </c>
      <c r="B6934" t="inlineStr">
        <is>
          <t>Samridhi Perk Line</t>
        </is>
      </c>
      <c r="C6934" s="80" t="n">
        <v>46135</v>
      </c>
      <c r="D6934" t="inlineStr">
        <is>
          <t>Perk-TTLi-3</t>
        </is>
      </c>
      <c r="E6934" t="inlineStr">
        <is>
          <t>FOR/FT11: Hand Over Failure Of Tray</t>
        </is>
      </c>
      <c r="F6934" t="n">
        <v>8</v>
      </c>
      <c r="G6934" t="n">
        <v>6.52643333333333</v>
      </c>
    </row>
    <row r="6935">
      <c r="A6935" t="inlineStr">
        <is>
          <t>Daily_Minor_Stops_2026_09_18.xlsx</t>
        </is>
      </c>
      <c r="B6935" t="inlineStr">
        <is>
          <t>Samridhi Perk Line</t>
        </is>
      </c>
      <c r="C6935" s="80" t="n">
        <v>46135</v>
      </c>
      <c r="D6935" t="inlineStr">
        <is>
          <t>Perk-TTLi-3</t>
        </is>
      </c>
      <c r="E6935" t="inlineStr">
        <is>
          <t>CLO/CT11: Axis1 Position Error</t>
        </is>
      </c>
      <c r="F6935" t="n">
        <v>15</v>
      </c>
      <c r="G6935" t="n">
        <v>51.5799166666667</v>
      </c>
    </row>
    <row r="6936">
      <c r="A6936" t="inlineStr">
        <is>
          <t>Daily_Minor_Stops_2026_09_18.xlsx</t>
        </is>
      </c>
      <c r="B6936" t="inlineStr">
        <is>
          <t>Samridhi Perk Line</t>
        </is>
      </c>
      <c r="C6936" s="80" t="n">
        <v>46135</v>
      </c>
      <c r="D6936" t="inlineStr">
        <is>
          <t>Perk-TTLi-4</t>
        </is>
      </c>
      <c r="E6936" t="inlineStr">
        <is>
          <t>LOD/SAF: Safety Circuit Not Ready</t>
        </is>
      </c>
      <c r="F6936" t="n">
        <v>5</v>
      </c>
      <c r="G6936" t="n">
        <v>15.1918333333333</v>
      </c>
    </row>
    <row r="6937">
      <c r="A6937" t="inlineStr">
        <is>
          <t>Daily_Minor_Stops_2026_09_18.xlsx</t>
        </is>
      </c>
      <c r="B6937" t="inlineStr">
        <is>
          <t>Samridhi Perk Line</t>
        </is>
      </c>
      <c r="C6937" s="80" t="n">
        <v>46135</v>
      </c>
      <c r="D6937" t="inlineStr">
        <is>
          <t>Perk-TTLi-4</t>
        </is>
      </c>
      <c r="E6937" t="inlineStr">
        <is>
          <t>LOD/EM: Emergency Stop HMI 11</t>
        </is>
      </c>
      <c r="F6937" t="n">
        <v>4</v>
      </c>
      <c r="G6937" t="n">
        <v>5.29408333333333</v>
      </c>
    </row>
    <row r="6938">
      <c r="A6938" t="inlineStr">
        <is>
          <t>Daily_Minor_Stops_2026_09_18.xlsx</t>
        </is>
      </c>
      <c r="B6938" t="inlineStr">
        <is>
          <t>Samridhi Perk Line</t>
        </is>
      </c>
      <c r="C6938" s="80" t="n">
        <v>46136</v>
      </c>
      <c r="D6938" t="inlineStr">
        <is>
          <t>Perk-HCM-1</t>
        </is>
      </c>
      <c r="E6938" t="inlineStr">
        <is>
          <t>HXX: Film Is Broken</t>
        </is>
      </c>
      <c r="F6938" t="n">
        <v>16</v>
      </c>
      <c r="G6938" t="n">
        <v>14.6723833333333</v>
      </c>
    </row>
    <row r="6939">
      <c r="A6939" t="inlineStr">
        <is>
          <t>Daily_Minor_Stops_2026_09_18.xlsx</t>
        </is>
      </c>
      <c r="B6939" t="inlineStr">
        <is>
          <t>Samridhi Perk Line</t>
        </is>
      </c>
      <c r="C6939" s="80" t="n">
        <v>46136</v>
      </c>
      <c r="D6939" t="inlineStr">
        <is>
          <t>Perk-HCM-1</t>
        </is>
      </c>
      <c r="E6939" t="inlineStr">
        <is>
          <t>FBX: Jam At Infeed</t>
        </is>
      </c>
      <c r="F6939" t="n">
        <v>38</v>
      </c>
      <c r="G6939" t="n">
        <v>21.1627166666667</v>
      </c>
    </row>
    <row r="6940">
      <c r="A6940" t="inlineStr">
        <is>
          <t>Daily_Minor_Stops_2026_09_18.xlsx</t>
        </is>
      </c>
      <c r="B6940" t="inlineStr">
        <is>
          <t>Samridhi Perk Line</t>
        </is>
      </c>
      <c r="C6940" s="80" t="n">
        <v>46136</v>
      </c>
      <c r="D6940" t="inlineStr">
        <is>
          <t>Perk-HCM-2</t>
        </is>
      </c>
      <c r="E6940" t="inlineStr">
        <is>
          <t>HXX: Film Is Broken</t>
        </is>
      </c>
      <c r="F6940" t="n">
        <v>30</v>
      </c>
      <c r="G6940" t="n">
        <v>25.549</v>
      </c>
    </row>
    <row r="6941">
      <c r="A6941" t="inlineStr">
        <is>
          <t>Daily_Minor_Stops_2026_09_18.xlsx</t>
        </is>
      </c>
      <c r="B6941" t="inlineStr">
        <is>
          <t>Samridhi Perk Line</t>
        </is>
      </c>
      <c r="C6941" s="80" t="n">
        <v>46136</v>
      </c>
      <c r="D6941" t="inlineStr">
        <is>
          <t>Perk-HCM-2</t>
        </is>
      </c>
      <c r="E6941" t="inlineStr">
        <is>
          <t>FBX: Jam At Infeed</t>
        </is>
      </c>
      <c r="F6941" t="n">
        <v>64</v>
      </c>
      <c r="G6941" t="n">
        <v>33.7253333333333</v>
      </c>
    </row>
    <row r="6942">
      <c r="A6942" t="inlineStr">
        <is>
          <t>Daily_Minor_Stops_2026_09_18.xlsx</t>
        </is>
      </c>
      <c r="B6942" t="inlineStr">
        <is>
          <t>Samridhi Perk Line</t>
        </is>
      </c>
      <c r="C6942" s="80" t="n">
        <v>46136</v>
      </c>
      <c r="D6942" t="inlineStr">
        <is>
          <t>Perk-HCM-3</t>
        </is>
      </c>
      <c r="E6942" t="inlineStr">
        <is>
          <t>HXX: Film Is Broken</t>
        </is>
      </c>
      <c r="F6942" t="n">
        <v>16</v>
      </c>
      <c r="G6942" t="n">
        <v>16.0733</v>
      </c>
    </row>
    <row r="6943">
      <c r="A6943" t="inlineStr">
        <is>
          <t>Daily_Minor_Stops_2026_09_18.xlsx</t>
        </is>
      </c>
      <c r="B6943" t="inlineStr">
        <is>
          <t>Samridhi Perk Line</t>
        </is>
      </c>
      <c r="C6943" s="80" t="n">
        <v>46136</v>
      </c>
      <c r="D6943" t="inlineStr">
        <is>
          <t>Perk-HCM-3</t>
        </is>
      </c>
      <c r="E6943" t="inlineStr">
        <is>
          <t>FBX: Overflow At Infeed</t>
        </is>
      </c>
      <c r="F6943" t="n">
        <v>25</v>
      </c>
      <c r="G6943" t="n">
        <v>11.9423333333333</v>
      </c>
    </row>
    <row r="6944">
      <c r="A6944" t="inlineStr">
        <is>
          <t>Daily_Minor_Stops_2026_09_18.xlsx</t>
        </is>
      </c>
      <c r="B6944" t="inlineStr">
        <is>
          <t>Samridhi Perk Line</t>
        </is>
      </c>
      <c r="C6944" s="80" t="n">
        <v>46136</v>
      </c>
      <c r="D6944" t="inlineStr">
        <is>
          <t>Perk-HCM-4</t>
        </is>
      </c>
      <c r="E6944" t="inlineStr">
        <is>
          <t>HXX: Film Is Broken</t>
        </is>
      </c>
      <c r="F6944" t="n">
        <v>21</v>
      </c>
      <c r="G6944" t="n">
        <v>28.1133333333333</v>
      </c>
    </row>
    <row r="6945">
      <c r="A6945" t="inlineStr">
        <is>
          <t>Daily_Minor_Stops_2026_09_18.xlsx</t>
        </is>
      </c>
      <c r="B6945" t="inlineStr">
        <is>
          <t>Samridhi Perk Line</t>
        </is>
      </c>
      <c r="C6945" s="80" t="n">
        <v>46136</v>
      </c>
      <c r="D6945" t="inlineStr">
        <is>
          <t>Perk-HCM-4</t>
        </is>
      </c>
      <c r="E6945" t="inlineStr">
        <is>
          <t>FBX: Jam At Infeed</t>
        </is>
      </c>
      <c r="F6945" t="n">
        <v>37</v>
      </c>
      <c r="G6945" t="n">
        <v>19.51055</v>
      </c>
    </row>
    <row r="6946">
      <c r="A6946" t="inlineStr">
        <is>
          <t>Daily_Minor_Stops_2026_09_18.xlsx</t>
        </is>
      </c>
      <c r="B6946" t="inlineStr">
        <is>
          <t>Samridhi Perk Line</t>
        </is>
      </c>
      <c r="C6946" s="80" t="n">
        <v>46136</v>
      </c>
      <c r="D6946" t="inlineStr">
        <is>
          <t>Perk-HLM-1</t>
        </is>
      </c>
      <c r="E6946" t="inlineStr">
        <is>
          <t>Product jam detected at flow wrapper infeed</t>
        </is>
      </c>
      <c r="F6946" t="n">
        <v>27</v>
      </c>
      <c r="G6946" t="n">
        <v>12.8320333333333</v>
      </c>
    </row>
    <row r="6947">
      <c r="A6947" t="inlineStr">
        <is>
          <t>Daily_Minor_Stops_2026_09_18.xlsx</t>
        </is>
      </c>
      <c r="B6947" t="inlineStr">
        <is>
          <t>Samridhi Perk Line</t>
        </is>
      </c>
      <c r="C6947" s="80" t="n">
        <v>46136</v>
      </c>
      <c r="D6947" t="inlineStr">
        <is>
          <t>Perk-HLM-1</t>
        </is>
      </c>
      <c r="E6947" t="inlineStr">
        <is>
          <t>OverHeight Product Detected</t>
        </is>
      </c>
      <c r="F6947" t="n">
        <v>138</v>
      </c>
      <c r="G6947" t="n">
        <v>75.1393333333333</v>
      </c>
    </row>
    <row r="6948">
      <c r="A6948" t="inlineStr">
        <is>
          <t>Daily_Minor_Stops_2026_09_18.xlsx</t>
        </is>
      </c>
      <c r="B6948" t="inlineStr">
        <is>
          <t>Samridhi Perk Line</t>
        </is>
      </c>
      <c r="C6948" s="80" t="n">
        <v>46136</v>
      </c>
      <c r="D6948" t="inlineStr">
        <is>
          <t>Perk-HLM-2</t>
        </is>
      </c>
      <c r="E6948" t="inlineStr">
        <is>
          <t>Product jam detected at flow wrapper infeed</t>
        </is>
      </c>
      <c r="F6948" t="n">
        <v>42</v>
      </c>
      <c r="G6948" t="n">
        <v>23.5028</v>
      </c>
    </row>
    <row r="6949">
      <c r="A6949" t="inlineStr">
        <is>
          <t>Daily_Minor_Stops_2026_09_18.xlsx</t>
        </is>
      </c>
      <c r="B6949" t="inlineStr">
        <is>
          <t>Samridhi Perk Line</t>
        </is>
      </c>
      <c r="C6949" s="80" t="n">
        <v>46136</v>
      </c>
      <c r="D6949" t="inlineStr">
        <is>
          <t>Perk-HLM-2</t>
        </is>
      </c>
      <c r="E6949" t="inlineStr">
        <is>
          <t>OverHeight Product Detected</t>
        </is>
      </c>
      <c r="F6949" t="n">
        <v>62</v>
      </c>
      <c r="G6949" t="n">
        <v>58.8601166666667</v>
      </c>
    </row>
    <row r="6950">
      <c r="A6950" t="inlineStr">
        <is>
          <t>Daily_Minor_Stops_2026_09_18.xlsx</t>
        </is>
      </c>
      <c r="B6950" t="inlineStr">
        <is>
          <t>Samridhi Perk Line</t>
        </is>
      </c>
      <c r="C6950" s="80" t="n">
        <v>46136</v>
      </c>
      <c r="D6950" t="inlineStr">
        <is>
          <t>Perk-TTLi-1</t>
        </is>
      </c>
      <c r="E6950" t="inlineStr">
        <is>
          <t>LOD/TPG11: Move Time Out</t>
        </is>
      </c>
      <c r="F6950" t="n">
        <v>5</v>
      </c>
      <c r="G6950" t="n">
        <v>2.07138333333333</v>
      </c>
    </row>
    <row r="6951">
      <c r="A6951" t="inlineStr">
        <is>
          <t>Daily_Minor_Stops_2026_09_18.xlsx</t>
        </is>
      </c>
      <c r="B6951" t="inlineStr">
        <is>
          <t>Samridhi Perk Line</t>
        </is>
      </c>
      <c r="C6951" s="80" t="n">
        <v>46136</v>
      </c>
      <c r="D6951" t="inlineStr">
        <is>
          <t>Perk-TTLi-1</t>
        </is>
      </c>
      <c r="E6951" t="inlineStr">
        <is>
          <t>FOR/BP11: Hand Over Of Blank Failed</t>
        </is>
      </c>
      <c r="F6951" t="n">
        <v>22</v>
      </c>
      <c r="G6951" t="n">
        <v>33.8937166666667</v>
      </c>
    </row>
    <row r="6952">
      <c r="A6952" t="inlineStr">
        <is>
          <t>Daily_Minor_Stops_2026_09_18.xlsx</t>
        </is>
      </c>
      <c r="B6952" t="inlineStr">
        <is>
          <t>Samridhi Perk Line</t>
        </is>
      </c>
      <c r="C6952" s="80" t="n">
        <v>46136</v>
      </c>
      <c r="D6952" t="inlineStr">
        <is>
          <t>Perk-TTLi-2</t>
        </is>
      </c>
      <c r="E6952" t="inlineStr">
        <is>
          <t>LOD/PGR11: Train Reached Estop Distance</t>
        </is>
      </c>
      <c r="F6952" t="n">
        <v>4</v>
      </c>
      <c r="G6952" t="n">
        <v>0.9762833333333329</v>
      </c>
    </row>
    <row r="6953">
      <c r="A6953" t="inlineStr">
        <is>
          <t>Daily_Minor_Stops_2026_09_18.xlsx</t>
        </is>
      </c>
      <c r="B6953" t="inlineStr">
        <is>
          <t>Samridhi Perk Line</t>
        </is>
      </c>
      <c r="C6953" s="80" t="n">
        <v>46136</v>
      </c>
      <c r="D6953" t="inlineStr">
        <is>
          <t>Perk-TTLi-2</t>
        </is>
      </c>
      <c r="E6953" t="inlineStr">
        <is>
          <t>FOR/BP11: Hand Over Of Blank Failed</t>
        </is>
      </c>
      <c r="F6953" t="n">
        <v>10</v>
      </c>
      <c r="G6953" t="n">
        <v>13.55415</v>
      </c>
    </row>
    <row r="6954">
      <c r="A6954" t="inlineStr">
        <is>
          <t>Daily_Minor_Stops_2026_09_18.xlsx</t>
        </is>
      </c>
      <c r="B6954" t="inlineStr">
        <is>
          <t>Samridhi Perk Line</t>
        </is>
      </c>
      <c r="C6954" s="80" t="n">
        <v>46136</v>
      </c>
      <c r="D6954" t="inlineStr">
        <is>
          <t>Perk-TTLi-3</t>
        </is>
      </c>
      <c r="E6954" t="inlineStr">
        <is>
          <t>LOD/TGR11: Robot-Gripper Sensor Fault</t>
        </is>
      </c>
      <c r="F6954" t="n">
        <v>4</v>
      </c>
      <c r="G6954" t="n">
        <v>2.87605</v>
      </c>
    </row>
    <row r="6955">
      <c r="A6955" t="inlineStr">
        <is>
          <t>Daily_Minor_Stops_2026_09_18.xlsx</t>
        </is>
      </c>
      <c r="B6955" t="inlineStr">
        <is>
          <t>Samridhi Perk Line</t>
        </is>
      </c>
      <c r="C6955" s="80" t="n">
        <v>46136</v>
      </c>
      <c r="D6955" t="inlineStr">
        <is>
          <t>Perk-TTLi-3</t>
        </is>
      </c>
      <c r="E6955" t="inlineStr">
        <is>
          <t>CLO/CT11: Axis1 Position Error</t>
        </is>
      </c>
      <c r="F6955" t="n">
        <v>12</v>
      </c>
      <c r="G6955" t="n">
        <v>25.2340666666667</v>
      </c>
    </row>
    <row r="6956">
      <c r="A6956" t="inlineStr">
        <is>
          <t>Daily_Minor_Stops_2026_09_18.xlsx</t>
        </is>
      </c>
      <c r="B6956" t="inlineStr">
        <is>
          <t>Samridhi Perk Line</t>
        </is>
      </c>
      <c r="C6956" s="80" t="n">
        <v>46136</v>
      </c>
      <c r="D6956" t="inlineStr">
        <is>
          <t>Perk-TTLi-4</t>
        </is>
      </c>
      <c r="E6956" t="inlineStr">
        <is>
          <t>LOD/EM: Emergency Stop HMI 11</t>
        </is>
      </c>
      <c r="F6956" t="n">
        <v>4</v>
      </c>
      <c r="G6956" t="n">
        <v>1.39543333333333</v>
      </c>
    </row>
    <row r="6957">
      <c r="A6957" t="inlineStr">
        <is>
          <t>Daily_Minor_Stops_2026_09_18.xlsx</t>
        </is>
      </c>
      <c r="B6957" t="inlineStr">
        <is>
          <t>Samridhi Perk Line</t>
        </is>
      </c>
      <c r="C6957" s="80" t="n">
        <v>46136</v>
      </c>
      <c r="D6957" t="inlineStr">
        <is>
          <t>Perk-TTLi-4</t>
        </is>
      </c>
      <c r="E6957" t="inlineStr">
        <is>
          <t>LOD/DH: State Decel Not Leave In Time</t>
        </is>
      </c>
      <c r="F6957" t="n">
        <v>13</v>
      </c>
      <c r="G6957" t="n">
        <v>20.8156666666667</v>
      </c>
    </row>
    <row r="6958">
      <c r="A6958" t="inlineStr">
        <is>
          <t>Daily_Minor_Stops_2026_09_18.xlsx</t>
        </is>
      </c>
      <c r="B6958" t="inlineStr">
        <is>
          <t>Samridhi Perk Line</t>
        </is>
      </c>
      <c r="C6958" s="80" t="n">
        <v>46137</v>
      </c>
      <c r="D6958" t="inlineStr">
        <is>
          <t>Perk-HCM-1</t>
        </is>
      </c>
      <c r="E6958" t="inlineStr">
        <is>
          <t>HXX: Film Is Broken</t>
        </is>
      </c>
      <c r="F6958" t="n">
        <v>23</v>
      </c>
      <c r="G6958" t="n">
        <v>15.66055</v>
      </c>
    </row>
    <row r="6959">
      <c r="A6959" t="inlineStr">
        <is>
          <t>Daily_Minor_Stops_2026_09_18.xlsx</t>
        </is>
      </c>
      <c r="B6959" t="inlineStr">
        <is>
          <t>Samridhi Perk Line</t>
        </is>
      </c>
      <c r="C6959" s="80" t="n">
        <v>46137</v>
      </c>
      <c r="D6959" t="inlineStr">
        <is>
          <t>Perk-HCM-1</t>
        </is>
      </c>
      <c r="E6959" t="inlineStr">
        <is>
          <t>FBX: Jam At Infeed</t>
        </is>
      </c>
      <c r="F6959" t="n">
        <v>52</v>
      </c>
      <c r="G6959" t="n">
        <v>22.5006833333333</v>
      </c>
    </row>
    <row r="6960">
      <c r="A6960" t="inlineStr">
        <is>
          <t>Daily_Minor_Stops_2026_09_18.xlsx</t>
        </is>
      </c>
      <c r="B6960" t="inlineStr">
        <is>
          <t>Samridhi Perk Line</t>
        </is>
      </c>
      <c r="C6960" s="80" t="n">
        <v>46137</v>
      </c>
      <c r="D6960" t="inlineStr">
        <is>
          <t>Perk-HCM-2</t>
        </is>
      </c>
      <c r="E6960" t="inlineStr">
        <is>
          <t>HXX: Film Is Broken</t>
        </is>
      </c>
      <c r="F6960" t="n">
        <v>14</v>
      </c>
      <c r="G6960" t="n">
        <v>20.38525</v>
      </c>
    </row>
    <row r="6961">
      <c r="A6961" t="inlineStr">
        <is>
          <t>Daily_Minor_Stops_2026_09_18.xlsx</t>
        </is>
      </c>
      <c r="B6961" t="inlineStr">
        <is>
          <t>Samridhi Perk Line</t>
        </is>
      </c>
      <c r="C6961" s="80" t="n">
        <v>46137</v>
      </c>
      <c r="D6961" t="inlineStr">
        <is>
          <t>Perk-HCM-2</t>
        </is>
      </c>
      <c r="E6961" t="inlineStr">
        <is>
          <t>FBX: Jam At Infeed</t>
        </is>
      </c>
      <c r="F6961" t="n">
        <v>64</v>
      </c>
      <c r="G6961" t="n">
        <v>48.2235</v>
      </c>
    </row>
    <row r="6962">
      <c r="A6962" t="inlineStr">
        <is>
          <t>Daily_Minor_Stops_2026_09_18.xlsx</t>
        </is>
      </c>
      <c r="B6962" t="inlineStr">
        <is>
          <t>Samridhi Perk Line</t>
        </is>
      </c>
      <c r="C6962" s="80" t="n">
        <v>46137</v>
      </c>
      <c r="D6962" t="inlineStr">
        <is>
          <t>Perk-HCM-3</t>
        </is>
      </c>
      <c r="E6962" t="inlineStr">
        <is>
          <t>HXX: Film Is Broken</t>
        </is>
      </c>
      <c r="F6962" t="n">
        <v>13</v>
      </c>
      <c r="G6962" t="n">
        <v>12.5055333333333</v>
      </c>
    </row>
    <row r="6963">
      <c r="A6963" t="inlineStr">
        <is>
          <t>Daily_Minor_Stops_2026_09_18.xlsx</t>
        </is>
      </c>
      <c r="B6963" t="inlineStr">
        <is>
          <t>Samridhi Perk Line</t>
        </is>
      </c>
      <c r="C6963" s="80" t="n">
        <v>46137</v>
      </c>
      <c r="D6963" t="inlineStr">
        <is>
          <t>Perk-HCM-3</t>
        </is>
      </c>
      <c r="E6963" t="inlineStr">
        <is>
          <t>FBX: Overflow At Infeed</t>
        </is>
      </c>
      <c r="F6963" t="n">
        <v>27</v>
      </c>
      <c r="G6963" t="n">
        <v>18.58075</v>
      </c>
    </row>
    <row r="6964">
      <c r="A6964" t="inlineStr">
        <is>
          <t>Daily_Minor_Stops_2026_09_18.xlsx</t>
        </is>
      </c>
      <c r="B6964" t="inlineStr">
        <is>
          <t>Samridhi Perk Line</t>
        </is>
      </c>
      <c r="C6964" s="80" t="n">
        <v>46137</v>
      </c>
      <c r="D6964" t="inlineStr">
        <is>
          <t>Perk-HCM-4</t>
        </is>
      </c>
      <c r="E6964" t="inlineStr">
        <is>
          <t>HXX: Film Is Broken</t>
        </is>
      </c>
      <c r="F6964" t="n">
        <v>23</v>
      </c>
      <c r="G6964" t="n">
        <v>25.1836</v>
      </c>
    </row>
    <row r="6965">
      <c r="A6965" t="inlineStr">
        <is>
          <t>Daily_Minor_Stops_2026_09_18.xlsx</t>
        </is>
      </c>
      <c r="B6965" t="inlineStr">
        <is>
          <t>Samridhi Perk Line</t>
        </is>
      </c>
      <c r="C6965" s="80" t="n">
        <v>46137</v>
      </c>
      <c r="D6965" t="inlineStr">
        <is>
          <t>Perk-HCM-4</t>
        </is>
      </c>
      <c r="E6965" t="inlineStr">
        <is>
          <t>FBX: Jam At Infeed</t>
        </is>
      </c>
      <c r="F6965" t="n">
        <v>39</v>
      </c>
      <c r="G6965" t="n">
        <v>23.8296</v>
      </c>
    </row>
    <row r="6966">
      <c r="A6966" t="inlineStr">
        <is>
          <t>Daily_Minor_Stops_2026_09_18.xlsx</t>
        </is>
      </c>
      <c r="B6966" t="inlineStr">
        <is>
          <t>Samridhi Perk Line</t>
        </is>
      </c>
      <c r="C6966" s="80" t="n">
        <v>46137</v>
      </c>
      <c r="D6966" t="inlineStr">
        <is>
          <t>Perk-HLM-1</t>
        </is>
      </c>
      <c r="E6966" t="inlineStr">
        <is>
          <t>Paper Out Of Register</t>
        </is>
      </c>
      <c r="F6966" t="n">
        <v>31</v>
      </c>
      <c r="G6966" t="n">
        <v>36.9851</v>
      </c>
    </row>
    <row r="6967">
      <c r="A6967" t="inlineStr">
        <is>
          <t>Daily_Minor_Stops_2026_09_18.xlsx</t>
        </is>
      </c>
      <c r="B6967" t="inlineStr">
        <is>
          <t>Samridhi Perk Line</t>
        </is>
      </c>
      <c r="C6967" s="80" t="n">
        <v>46137</v>
      </c>
      <c r="D6967" t="inlineStr">
        <is>
          <t>Perk-HLM-1</t>
        </is>
      </c>
      <c r="E6967" t="inlineStr">
        <is>
          <t>OverHeight Product Detected</t>
        </is>
      </c>
      <c r="F6967" t="n">
        <v>232</v>
      </c>
      <c r="G6967" t="n">
        <v>130.5708</v>
      </c>
    </row>
    <row r="6968">
      <c r="A6968" t="inlineStr">
        <is>
          <t>Daily_Minor_Stops_2026_09_18.xlsx</t>
        </is>
      </c>
      <c r="B6968" t="inlineStr">
        <is>
          <t>Samridhi Perk Line</t>
        </is>
      </c>
      <c r="C6968" s="80" t="n">
        <v>46137</v>
      </c>
      <c r="D6968" t="inlineStr">
        <is>
          <t>Perk-HLM-2</t>
        </is>
      </c>
      <c r="E6968" t="inlineStr">
        <is>
          <t>Paper Out Of Register</t>
        </is>
      </c>
      <c r="F6968" t="n">
        <v>23</v>
      </c>
      <c r="G6968" t="n">
        <v>22.1239666666667</v>
      </c>
    </row>
    <row r="6969">
      <c r="A6969" t="inlineStr">
        <is>
          <t>Daily_Minor_Stops_2026_09_18.xlsx</t>
        </is>
      </c>
      <c r="B6969" t="inlineStr">
        <is>
          <t>Samridhi Perk Line</t>
        </is>
      </c>
      <c r="C6969" s="80" t="n">
        <v>46137</v>
      </c>
      <c r="D6969" t="inlineStr">
        <is>
          <t>Perk-HLM-2</t>
        </is>
      </c>
      <c r="E6969" t="inlineStr">
        <is>
          <t>OverHeight Product Detected</t>
        </is>
      </c>
      <c r="F6969" t="n">
        <v>50</v>
      </c>
      <c r="G6969" t="n">
        <v>39.7619</v>
      </c>
    </row>
    <row r="6970">
      <c r="A6970" t="inlineStr">
        <is>
          <t>Daily_Minor_Stops_2026_09_18.xlsx</t>
        </is>
      </c>
      <c r="B6970" t="inlineStr">
        <is>
          <t>Samridhi Perk Line</t>
        </is>
      </c>
      <c r="C6970" s="80" t="n">
        <v>46137</v>
      </c>
      <c r="D6970" t="inlineStr">
        <is>
          <t>Perk-TTLi-1</t>
        </is>
      </c>
      <c r="E6970" t="inlineStr">
        <is>
          <t>FOR/BP11: Hand Over Of Blank Failed</t>
        </is>
      </c>
      <c r="F6970" t="n">
        <v>4</v>
      </c>
      <c r="G6970" t="n">
        <v>4.01556666666667</v>
      </c>
    </row>
    <row r="6971">
      <c r="A6971" t="inlineStr">
        <is>
          <t>Daily_Minor_Stops_2026_09_18.xlsx</t>
        </is>
      </c>
      <c r="B6971" t="inlineStr">
        <is>
          <t>Samridhi Perk Line</t>
        </is>
      </c>
      <c r="C6971" s="80" t="n">
        <v>46137</v>
      </c>
      <c r="D6971" t="inlineStr">
        <is>
          <t>Perk-TTLi-1</t>
        </is>
      </c>
      <c r="E6971" t="inlineStr">
        <is>
          <t>CLO/CT11: Axis1 Position Error</t>
        </is>
      </c>
      <c r="F6971" t="n">
        <v>14</v>
      </c>
      <c r="G6971" t="n">
        <v>14.7514</v>
      </c>
    </row>
    <row r="6972">
      <c r="A6972" t="inlineStr">
        <is>
          <t>Daily_Minor_Stops_2026_09_18.xlsx</t>
        </is>
      </c>
      <c r="B6972" t="inlineStr">
        <is>
          <t>Samridhi Perk Line</t>
        </is>
      </c>
      <c r="C6972" s="80" t="n">
        <v>46137</v>
      </c>
      <c r="D6972" t="inlineStr">
        <is>
          <t>Perk-TTLi-2</t>
        </is>
      </c>
      <c r="E6972" t="inlineStr">
        <is>
          <t>LOD/TGR11: Robot-Gripper Sensor Fault</t>
        </is>
      </c>
      <c r="F6972" t="n">
        <v>9</v>
      </c>
      <c r="G6972" t="n">
        <v>129.16885</v>
      </c>
    </row>
    <row r="6973">
      <c r="A6973" t="inlineStr">
        <is>
          <t>Daily_Minor_Stops_2026_09_18.xlsx</t>
        </is>
      </c>
      <c r="B6973" t="inlineStr">
        <is>
          <t>Samridhi Perk Line</t>
        </is>
      </c>
      <c r="C6973" s="80" t="n">
        <v>46137</v>
      </c>
      <c r="D6973" t="inlineStr">
        <is>
          <t>Perk-TTLi-2</t>
        </is>
      </c>
      <c r="E6973" t="inlineStr">
        <is>
          <t>FOR/FT11: Hand Over Failure Of Tray</t>
        </is>
      </c>
      <c r="F6973" t="n">
        <v>7</v>
      </c>
      <c r="G6973" t="n">
        <v>19.8807</v>
      </c>
    </row>
    <row r="6974">
      <c r="A6974" t="inlineStr">
        <is>
          <t>Daily_Minor_Stops_2026_09_18.xlsx</t>
        </is>
      </c>
      <c r="B6974" t="inlineStr">
        <is>
          <t>Samridhi Perk Line</t>
        </is>
      </c>
      <c r="C6974" s="80" t="n">
        <v>46137</v>
      </c>
      <c r="D6974" t="inlineStr">
        <is>
          <t>Perk-TTLi-3</t>
        </is>
      </c>
      <c r="E6974" t="inlineStr">
        <is>
          <t>CLO/TFXX: Jam On Tray Infeed</t>
        </is>
      </c>
      <c r="F6974" t="n">
        <v>7</v>
      </c>
      <c r="G6974" t="n">
        <v>8.240883333333329</v>
      </c>
    </row>
    <row r="6975">
      <c r="A6975" t="inlineStr">
        <is>
          <t>Daily_Minor_Stops_2026_09_18.xlsx</t>
        </is>
      </c>
      <c r="B6975" t="inlineStr">
        <is>
          <t>Samridhi Perk Line</t>
        </is>
      </c>
      <c r="C6975" s="80" t="n">
        <v>46137</v>
      </c>
      <c r="D6975" t="inlineStr">
        <is>
          <t>Perk-TTLi-3</t>
        </is>
      </c>
      <c r="E6975" t="inlineStr">
        <is>
          <t>CLO/CT11: Axis1 Position Error</t>
        </is>
      </c>
      <c r="F6975" t="n">
        <v>32</v>
      </c>
      <c r="G6975" t="n">
        <v>151.951283333333</v>
      </c>
    </row>
    <row r="6976">
      <c r="A6976" t="inlineStr">
        <is>
          <t>Daily_Minor_Stops_2026_09_18.xlsx</t>
        </is>
      </c>
      <c r="B6976" t="inlineStr">
        <is>
          <t>Samridhi Perk Line</t>
        </is>
      </c>
      <c r="C6976" s="80" t="n">
        <v>46137</v>
      </c>
      <c r="D6976" t="inlineStr">
        <is>
          <t>Perk-TTLi-4</t>
        </is>
      </c>
      <c r="E6976" t="inlineStr">
        <is>
          <t>LOD/FWV11: Position Trigger Sensor Fail</t>
        </is>
      </c>
      <c r="F6976" t="n">
        <v>2</v>
      </c>
      <c r="G6976" t="n">
        <v>0.687216666666667</v>
      </c>
    </row>
    <row r="6977">
      <c r="A6977" t="inlineStr">
        <is>
          <t>Daily_Minor_Stops_2026_09_18.xlsx</t>
        </is>
      </c>
      <c r="B6977" t="inlineStr">
        <is>
          <t>Samridhi Perk Line</t>
        </is>
      </c>
      <c r="C6977" s="80" t="n">
        <v>46138</v>
      </c>
      <c r="D6977" t="inlineStr">
        <is>
          <t>Perk-HCM-1</t>
        </is>
      </c>
      <c r="E6977" t="inlineStr">
        <is>
          <t>HXX: Film Is Broken</t>
        </is>
      </c>
      <c r="F6977" t="n">
        <v>16</v>
      </c>
      <c r="G6977" t="n">
        <v>16.4206166666667</v>
      </c>
    </row>
    <row r="6978">
      <c r="A6978" t="inlineStr">
        <is>
          <t>Daily_Minor_Stops_2026_09_18.xlsx</t>
        </is>
      </c>
      <c r="B6978" t="inlineStr">
        <is>
          <t>Samridhi Perk Line</t>
        </is>
      </c>
      <c r="C6978" s="80" t="n">
        <v>46138</v>
      </c>
      <c r="D6978" t="inlineStr">
        <is>
          <t>Perk-HCM-1</t>
        </is>
      </c>
      <c r="E6978" t="inlineStr">
        <is>
          <t>FBX: Jam At Infeed</t>
        </is>
      </c>
      <c r="F6978" t="n">
        <v>62</v>
      </c>
      <c r="G6978" t="n">
        <v>28.92885</v>
      </c>
    </row>
    <row r="6979">
      <c r="A6979" t="inlineStr">
        <is>
          <t>Daily_Minor_Stops_2026_09_18.xlsx</t>
        </is>
      </c>
      <c r="B6979" t="inlineStr">
        <is>
          <t>Samridhi Perk Line</t>
        </is>
      </c>
      <c r="C6979" s="80" t="n">
        <v>46138</v>
      </c>
      <c r="D6979" t="inlineStr">
        <is>
          <t>Perk-HCM-2</t>
        </is>
      </c>
      <c r="E6979" t="inlineStr">
        <is>
          <t>FBX: Overflow At Infeed</t>
        </is>
      </c>
      <c r="F6979" t="n">
        <v>23</v>
      </c>
      <c r="G6979" t="n">
        <v>15.0399833333333</v>
      </c>
    </row>
    <row r="6980">
      <c r="A6980" t="inlineStr">
        <is>
          <t>Daily_Minor_Stops_2026_09_18.xlsx</t>
        </is>
      </c>
      <c r="B6980" t="inlineStr">
        <is>
          <t>Samridhi Perk Line</t>
        </is>
      </c>
      <c r="C6980" s="80" t="n">
        <v>46138</v>
      </c>
      <c r="D6980" t="inlineStr">
        <is>
          <t>Perk-HCM-2</t>
        </is>
      </c>
      <c r="E6980" t="inlineStr">
        <is>
          <t>FBX: Jam At Infeed</t>
        </is>
      </c>
      <c r="F6980" t="n">
        <v>54</v>
      </c>
      <c r="G6980" t="n">
        <v>35.7511166666667</v>
      </c>
    </row>
    <row r="6981">
      <c r="A6981" t="inlineStr">
        <is>
          <t>Daily_Minor_Stops_2026_09_18.xlsx</t>
        </is>
      </c>
      <c r="B6981" t="inlineStr">
        <is>
          <t>Samridhi Perk Line</t>
        </is>
      </c>
      <c r="C6981" s="80" t="n">
        <v>46138</v>
      </c>
      <c r="D6981" t="inlineStr">
        <is>
          <t>Perk-HCM-3</t>
        </is>
      </c>
      <c r="E6981" t="inlineStr">
        <is>
          <t>HXX: Film Is Broken</t>
        </is>
      </c>
      <c r="F6981" t="n">
        <v>13</v>
      </c>
      <c r="G6981" t="n">
        <v>18.99015</v>
      </c>
    </row>
    <row r="6982">
      <c r="A6982" t="inlineStr">
        <is>
          <t>Daily_Minor_Stops_2026_09_18.xlsx</t>
        </is>
      </c>
      <c r="B6982" t="inlineStr">
        <is>
          <t>Samridhi Perk Line</t>
        </is>
      </c>
      <c r="C6982" s="80" t="n">
        <v>46138</v>
      </c>
      <c r="D6982" t="inlineStr">
        <is>
          <t>Perk-HCM-3</t>
        </is>
      </c>
      <c r="E6982" t="inlineStr">
        <is>
          <t>FBX: Overflow At Infeed</t>
        </is>
      </c>
      <c r="F6982" t="n">
        <v>30</v>
      </c>
      <c r="G6982" t="n">
        <v>12.9357166666667</v>
      </c>
    </row>
    <row r="6983">
      <c r="A6983" t="inlineStr">
        <is>
          <t>Daily_Minor_Stops_2026_09_18.xlsx</t>
        </is>
      </c>
      <c r="B6983" t="inlineStr">
        <is>
          <t>Samridhi Perk Line</t>
        </is>
      </c>
      <c r="C6983" s="80" t="n">
        <v>46138</v>
      </c>
      <c r="D6983" t="inlineStr">
        <is>
          <t>Perk-HCM-4</t>
        </is>
      </c>
      <c r="E6983" t="inlineStr">
        <is>
          <t>HXX: Film Is Broken</t>
        </is>
      </c>
      <c r="F6983" t="n">
        <v>20</v>
      </c>
      <c r="G6983" t="n">
        <v>27.3279666666667</v>
      </c>
    </row>
    <row r="6984">
      <c r="A6984" t="inlineStr">
        <is>
          <t>Daily_Minor_Stops_2026_09_18.xlsx</t>
        </is>
      </c>
      <c r="B6984" t="inlineStr">
        <is>
          <t>Samridhi Perk Line</t>
        </is>
      </c>
      <c r="C6984" s="80" t="n">
        <v>46138</v>
      </c>
      <c r="D6984" t="inlineStr">
        <is>
          <t>Perk-HCM-4</t>
        </is>
      </c>
      <c r="E6984" t="inlineStr">
        <is>
          <t>FBX: Jam At Infeed</t>
        </is>
      </c>
      <c r="F6984" t="n">
        <v>28</v>
      </c>
      <c r="G6984" t="n">
        <v>15.6185166666667</v>
      </c>
    </row>
    <row r="6985">
      <c r="A6985" t="inlineStr">
        <is>
          <t>Daily_Minor_Stops_2026_09_18.xlsx</t>
        </is>
      </c>
      <c r="B6985" t="inlineStr">
        <is>
          <t>Samridhi Perk Line</t>
        </is>
      </c>
      <c r="C6985" s="80" t="n">
        <v>46138</v>
      </c>
      <c r="D6985" t="inlineStr">
        <is>
          <t>Perk-HLM-1</t>
        </is>
      </c>
      <c r="E6985" t="inlineStr">
        <is>
          <t>Product jam detected at flow wrapper infeed</t>
        </is>
      </c>
      <c r="F6985" t="n">
        <v>40</v>
      </c>
      <c r="G6985" t="n">
        <v>16.3259833333333</v>
      </c>
    </row>
    <row r="6986">
      <c r="A6986" t="inlineStr">
        <is>
          <t>Daily_Minor_Stops_2026_09_18.xlsx</t>
        </is>
      </c>
      <c r="B6986" t="inlineStr">
        <is>
          <t>Samridhi Perk Line</t>
        </is>
      </c>
      <c r="C6986" s="80" t="n">
        <v>46138</v>
      </c>
      <c r="D6986" t="inlineStr">
        <is>
          <t>Perk-HLM-1</t>
        </is>
      </c>
      <c r="E6986" t="inlineStr">
        <is>
          <t>OverHeight Product Detected</t>
        </is>
      </c>
      <c r="F6986" t="n">
        <v>372</v>
      </c>
      <c r="G6986" t="n">
        <v>156.6949</v>
      </c>
    </row>
    <row r="6987">
      <c r="A6987" t="inlineStr">
        <is>
          <t>Daily_Minor_Stops_2026_09_18.xlsx</t>
        </is>
      </c>
      <c r="B6987" t="inlineStr">
        <is>
          <t>Samridhi Perk Line</t>
        </is>
      </c>
      <c r="C6987" s="80" t="n">
        <v>46138</v>
      </c>
      <c r="D6987" t="inlineStr">
        <is>
          <t>Perk-HLM-2</t>
        </is>
      </c>
      <c r="E6987" t="inlineStr">
        <is>
          <t>Product jam detected at flow wrapper infeed</t>
        </is>
      </c>
      <c r="F6987" t="n">
        <v>26</v>
      </c>
      <c r="G6987" t="n">
        <v>13.9915166666667</v>
      </c>
    </row>
    <row r="6988">
      <c r="A6988" t="inlineStr">
        <is>
          <t>Daily_Minor_Stops_2026_09_18.xlsx</t>
        </is>
      </c>
      <c r="B6988" t="inlineStr">
        <is>
          <t>Samridhi Perk Line</t>
        </is>
      </c>
      <c r="C6988" s="80" t="n">
        <v>46138</v>
      </c>
      <c r="D6988" t="inlineStr">
        <is>
          <t>Perk-HLM-2</t>
        </is>
      </c>
      <c r="E6988" t="inlineStr">
        <is>
          <t>OverHeight Product Detected</t>
        </is>
      </c>
      <c r="F6988" t="n">
        <v>56</v>
      </c>
      <c r="G6988" t="n">
        <v>33.3783166666667</v>
      </c>
    </row>
    <row r="6989">
      <c r="A6989" t="inlineStr">
        <is>
          <t>Daily_Minor_Stops_2026_09_18.xlsx</t>
        </is>
      </c>
      <c r="B6989" t="inlineStr">
        <is>
          <t>Samridhi Perk Line</t>
        </is>
      </c>
      <c r="C6989" s="80" t="n">
        <v>46138</v>
      </c>
      <c r="D6989" t="inlineStr">
        <is>
          <t>Perk-TTLi-1</t>
        </is>
      </c>
      <c r="E6989" t="inlineStr">
        <is>
          <t>FOR/BP11: Hand Over Of Blank Failed</t>
        </is>
      </c>
      <c r="F6989" t="n">
        <v>4</v>
      </c>
      <c r="G6989" t="n">
        <v>2.13703333333333</v>
      </c>
    </row>
    <row r="6990">
      <c r="A6990" t="inlineStr">
        <is>
          <t>Daily_Minor_Stops_2026_09_18.xlsx</t>
        </is>
      </c>
      <c r="B6990" t="inlineStr">
        <is>
          <t>Samridhi Perk Line</t>
        </is>
      </c>
      <c r="C6990" s="80" t="n">
        <v>46138</v>
      </c>
      <c r="D6990" t="inlineStr">
        <is>
          <t>Perk-TTLi-1</t>
        </is>
      </c>
      <c r="E6990" t="inlineStr">
        <is>
          <t>CLO/CT11: Axis1 Position Error</t>
        </is>
      </c>
      <c r="F6990" t="n">
        <v>9</v>
      </c>
      <c r="G6990" t="n">
        <v>5.93418333333333</v>
      </c>
    </row>
    <row r="6991">
      <c r="A6991" t="inlineStr">
        <is>
          <t>Daily_Minor_Stops_2026_09_18.xlsx</t>
        </is>
      </c>
      <c r="B6991" t="inlineStr">
        <is>
          <t>Samridhi Perk Line</t>
        </is>
      </c>
      <c r="C6991" s="80" t="n">
        <v>46138</v>
      </c>
      <c r="D6991" t="inlineStr">
        <is>
          <t>Perk-TTLi-2</t>
        </is>
      </c>
      <c r="E6991" t="inlineStr">
        <is>
          <t>LOD/PGR11: Train Reached Estop Distance</t>
        </is>
      </c>
      <c r="F6991" t="n">
        <v>10</v>
      </c>
      <c r="G6991" t="n">
        <v>4.16661666666667</v>
      </c>
    </row>
    <row r="6992">
      <c r="A6992" t="inlineStr">
        <is>
          <t>Daily_Minor_Stops_2026_09_18.xlsx</t>
        </is>
      </c>
      <c r="B6992" t="inlineStr">
        <is>
          <t>Samridhi Perk Line</t>
        </is>
      </c>
      <c r="C6992" s="80" t="n">
        <v>46138</v>
      </c>
      <c r="D6992" t="inlineStr">
        <is>
          <t>Perk-TTLi-2</t>
        </is>
      </c>
      <c r="E6992" t="inlineStr">
        <is>
          <t>FOR/FT11: Hand Over Failure Of Tray</t>
        </is>
      </c>
      <c r="F6992" t="n">
        <v>10</v>
      </c>
      <c r="G6992" t="n">
        <v>18.9055833333333</v>
      </c>
    </row>
    <row r="6993">
      <c r="A6993" t="inlineStr">
        <is>
          <t>Daily_Minor_Stops_2026_09_18.xlsx</t>
        </is>
      </c>
      <c r="B6993" t="inlineStr">
        <is>
          <t>Samridhi Perk Line</t>
        </is>
      </c>
      <c r="C6993" s="80" t="n">
        <v>46138</v>
      </c>
      <c r="D6993" t="inlineStr">
        <is>
          <t>Perk-TTLi-3</t>
        </is>
      </c>
      <c r="E6993" t="inlineStr">
        <is>
          <t>CLO/TFXX: Jam On Tray Infeed</t>
        </is>
      </c>
      <c r="F6993" t="n">
        <v>4</v>
      </c>
      <c r="G6993" t="n">
        <v>4.37905</v>
      </c>
    </row>
    <row r="6994">
      <c r="A6994" t="inlineStr">
        <is>
          <t>Daily_Minor_Stops_2026_09_18.xlsx</t>
        </is>
      </c>
      <c r="B6994" t="inlineStr">
        <is>
          <t>Samridhi Perk Line</t>
        </is>
      </c>
      <c r="C6994" s="80" t="n">
        <v>46138</v>
      </c>
      <c r="D6994" t="inlineStr">
        <is>
          <t>Perk-TTLi-3</t>
        </is>
      </c>
      <c r="E6994" t="inlineStr">
        <is>
          <t>CLO/CT11: Axis1 Position Error</t>
        </is>
      </c>
      <c r="F6994" t="n">
        <v>17</v>
      </c>
      <c r="G6994" t="n">
        <v>32.6493833333333</v>
      </c>
    </row>
    <row r="6995">
      <c r="A6995" t="inlineStr">
        <is>
          <t>Daily_Minor_Stops_2026_09_18.xlsx</t>
        </is>
      </c>
      <c r="B6995" t="inlineStr">
        <is>
          <t>Samridhi Perk Line</t>
        </is>
      </c>
      <c r="C6995" s="80" t="n">
        <v>46138</v>
      </c>
      <c r="D6995" t="inlineStr">
        <is>
          <t>Perk-TTLi-4</t>
        </is>
      </c>
      <c r="E6995" t="inlineStr">
        <is>
          <t>LOD/EM: Emergency Stop Button 1</t>
        </is>
      </c>
      <c r="F6995" t="n">
        <v>2</v>
      </c>
      <c r="G6995" t="n">
        <v>0.372916666666667</v>
      </c>
    </row>
    <row r="6996">
      <c r="A6996" t="inlineStr">
        <is>
          <t>Daily_Minor_Stops_2026_09_18.xlsx</t>
        </is>
      </c>
      <c r="B6996" t="inlineStr">
        <is>
          <t>Samridhi Perk Line</t>
        </is>
      </c>
      <c r="C6996" s="80" t="n">
        <v>46138</v>
      </c>
      <c r="D6996" t="inlineStr">
        <is>
          <t>Perk-TTLi-4</t>
        </is>
      </c>
      <c r="E6996" t="inlineStr">
        <is>
          <t>LOD/DOR: Door 3 Not Locked</t>
        </is>
      </c>
      <c r="F6996" t="n">
        <v>2</v>
      </c>
      <c r="G6996" t="n">
        <v>0.346716666666667</v>
      </c>
    </row>
    <row r="6997">
      <c r="A6997" t="inlineStr">
        <is>
          <t>Daily_Minor_Stops_2026_09_18.xlsx</t>
        </is>
      </c>
      <c r="B6997" t="inlineStr">
        <is>
          <t>Samridhi Perk Line</t>
        </is>
      </c>
      <c r="C6997" s="80" t="n">
        <v>46139</v>
      </c>
      <c r="D6997" t="inlineStr">
        <is>
          <t>Perk TTM-5</t>
        </is>
      </c>
      <c r="E6997" t="inlineStr">
        <is>
          <t>Late Start</t>
        </is>
      </c>
      <c r="F6997" t="n">
        <v>1</v>
      </c>
      <c r="G6997" t="n">
        <v>0</v>
      </c>
    </row>
    <row r="6998">
      <c r="A6998" t="inlineStr">
        <is>
          <t>Daily_Minor_Stops_2026_09_18.xlsx</t>
        </is>
      </c>
      <c r="B6998" t="inlineStr">
        <is>
          <t>Samridhi Perk Line</t>
        </is>
      </c>
      <c r="C6998" s="80" t="n">
        <v>46139</v>
      </c>
      <c r="D6998" t="inlineStr">
        <is>
          <t>Perk TTM-5</t>
        </is>
      </c>
      <c r="E6998" t="inlineStr">
        <is>
          <t>Early Departure</t>
        </is>
      </c>
      <c r="F6998" t="n">
        <v>1</v>
      </c>
      <c r="G6998" t="n">
        <v>0</v>
      </c>
    </row>
    <row r="6999">
      <c r="A6999" t="inlineStr">
        <is>
          <t>Daily_Minor_Stops_2026_09_18.xlsx</t>
        </is>
      </c>
      <c r="B6999" t="inlineStr">
        <is>
          <t>Samridhi Perk Line</t>
        </is>
      </c>
      <c r="C6999" s="80" t="n">
        <v>46139</v>
      </c>
      <c r="D6999" t="inlineStr">
        <is>
          <t>Perk-HCM-1</t>
        </is>
      </c>
      <c r="E6999" t="inlineStr">
        <is>
          <t>HXX: Film Is Broken</t>
        </is>
      </c>
      <c r="F6999" t="n">
        <v>14</v>
      </c>
      <c r="G6999" t="n">
        <v>11.6092833333333</v>
      </c>
    </row>
    <row r="7000">
      <c r="A7000" t="inlineStr">
        <is>
          <t>Daily_Minor_Stops_2026_09_18.xlsx</t>
        </is>
      </c>
      <c r="B7000" t="inlineStr">
        <is>
          <t>Samridhi Perk Line</t>
        </is>
      </c>
      <c r="C7000" s="80" t="n">
        <v>46139</v>
      </c>
      <c r="D7000" t="inlineStr">
        <is>
          <t>Perk-HCM-1</t>
        </is>
      </c>
      <c r="E7000" t="inlineStr">
        <is>
          <t>FBX: Jam At Infeed</t>
        </is>
      </c>
      <c r="F7000" t="n">
        <v>32</v>
      </c>
      <c r="G7000" t="n">
        <v>17.8911166666667</v>
      </c>
    </row>
    <row r="7001">
      <c r="A7001" t="inlineStr">
        <is>
          <t>Daily_Minor_Stops_2026_09_18.xlsx</t>
        </is>
      </c>
      <c r="B7001" t="inlineStr">
        <is>
          <t>Samridhi Perk Line</t>
        </is>
      </c>
      <c r="C7001" s="80" t="n">
        <v>46139</v>
      </c>
      <c r="D7001" t="inlineStr">
        <is>
          <t>Perk-HCM-2</t>
        </is>
      </c>
      <c r="E7001" t="inlineStr">
        <is>
          <t>HXX: Film Is Broken</t>
        </is>
      </c>
      <c r="F7001" t="n">
        <v>18</v>
      </c>
      <c r="G7001" t="n">
        <v>22.4622333333333</v>
      </c>
    </row>
    <row r="7002">
      <c r="A7002" t="inlineStr">
        <is>
          <t>Daily_Minor_Stops_2026_09_18.xlsx</t>
        </is>
      </c>
      <c r="B7002" t="inlineStr">
        <is>
          <t>Samridhi Perk Line</t>
        </is>
      </c>
      <c r="C7002" s="80" t="n">
        <v>46139</v>
      </c>
      <c r="D7002" t="inlineStr">
        <is>
          <t>Perk-HCM-2</t>
        </is>
      </c>
      <c r="E7002" t="inlineStr">
        <is>
          <t>FBX: Jam At Infeed</t>
        </is>
      </c>
      <c r="F7002" t="n">
        <v>59</v>
      </c>
      <c r="G7002" t="n">
        <v>35.5702833333333</v>
      </c>
    </row>
    <row r="7003">
      <c r="A7003" t="inlineStr">
        <is>
          <t>Daily_Minor_Stops_2026_09_18.xlsx</t>
        </is>
      </c>
      <c r="B7003" t="inlineStr">
        <is>
          <t>Samridhi Perk Line</t>
        </is>
      </c>
      <c r="C7003" s="80" t="n">
        <v>46139</v>
      </c>
      <c r="D7003" t="inlineStr">
        <is>
          <t>Perk-HCM-3</t>
        </is>
      </c>
      <c r="E7003" t="inlineStr">
        <is>
          <t>HXX: Film Is Broken</t>
        </is>
      </c>
      <c r="F7003" t="n">
        <v>16</v>
      </c>
      <c r="G7003" t="n">
        <v>20.9960833333333</v>
      </c>
    </row>
    <row r="7004">
      <c r="A7004" t="inlineStr">
        <is>
          <t>Daily_Minor_Stops_2026_09_18.xlsx</t>
        </is>
      </c>
      <c r="B7004" t="inlineStr">
        <is>
          <t>Samridhi Perk Line</t>
        </is>
      </c>
      <c r="C7004" s="80" t="n">
        <v>46139</v>
      </c>
      <c r="D7004" t="inlineStr">
        <is>
          <t>Perk-HCM-3</t>
        </is>
      </c>
      <c r="E7004" t="inlineStr">
        <is>
          <t>FBX: Overflow At Infeed</t>
        </is>
      </c>
      <c r="F7004" t="n">
        <v>29</v>
      </c>
      <c r="G7004" t="n">
        <v>12.6726833333333</v>
      </c>
    </row>
    <row r="7005">
      <c r="A7005" t="inlineStr">
        <is>
          <t>Daily_Minor_Stops_2026_09_18.xlsx</t>
        </is>
      </c>
      <c r="B7005" t="inlineStr">
        <is>
          <t>Samridhi Perk Line</t>
        </is>
      </c>
      <c r="C7005" s="80" t="n">
        <v>46139</v>
      </c>
      <c r="D7005" t="inlineStr">
        <is>
          <t>Perk-HCM-4</t>
        </is>
      </c>
      <c r="E7005" t="inlineStr">
        <is>
          <t>HXX: Film Is Broken</t>
        </is>
      </c>
      <c r="F7005" t="n">
        <v>20</v>
      </c>
      <c r="G7005" t="n">
        <v>28.64885</v>
      </c>
    </row>
    <row r="7006">
      <c r="A7006" t="inlineStr">
        <is>
          <t>Daily_Minor_Stops_2026_09_18.xlsx</t>
        </is>
      </c>
      <c r="B7006" t="inlineStr">
        <is>
          <t>Samridhi Perk Line</t>
        </is>
      </c>
      <c r="C7006" s="80" t="n">
        <v>46139</v>
      </c>
      <c r="D7006" t="inlineStr">
        <is>
          <t>Perk-HCM-4</t>
        </is>
      </c>
      <c r="E7006" t="inlineStr">
        <is>
          <t>FBX: Jam At Infeed</t>
        </is>
      </c>
      <c r="F7006" t="n">
        <v>30</v>
      </c>
      <c r="G7006" t="n">
        <v>16.14175</v>
      </c>
    </row>
    <row r="7007">
      <c r="A7007" t="inlineStr">
        <is>
          <t>Daily_Minor_Stops_2026_09_18.xlsx</t>
        </is>
      </c>
      <c r="B7007" t="inlineStr">
        <is>
          <t>Samridhi Perk Line</t>
        </is>
      </c>
      <c r="C7007" s="80" t="n">
        <v>46139</v>
      </c>
      <c r="D7007" t="inlineStr">
        <is>
          <t>Perk-HLM-1</t>
        </is>
      </c>
      <c r="E7007" t="inlineStr">
        <is>
          <t>Paper Out Of Register</t>
        </is>
      </c>
      <c r="F7007" t="n">
        <v>27</v>
      </c>
      <c r="G7007" t="n">
        <v>33.6304666666667</v>
      </c>
    </row>
    <row r="7008">
      <c r="A7008" t="inlineStr">
        <is>
          <t>Daily_Minor_Stops_2026_09_18.xlsx</t>
        </is>
      </c>
      <c r="B7008" t="inlineStr">
        <is>
          <t>Samridhi Perk Line</t>
        </is>
      </c>
      <c r="C7008" s="80" t="n">
        <v>46139</v>
      </c>
      <c r="D7008" t="inlineStr">
        <is>
          <t>Perk-HLM-1</t>
        </is>
      </c>
      <c r="E7008" t="inlineStr">
        <is>
          <t>OverHeight Product Detected</t>
        </is>
      </c>
      <c r="F7008" t="n">
        <v>238</v>
      </c>
      <c r="G7008" t="n">
        <v>119.910883333333</v>
      </c>
    </row>
    <row r="7009">
      <c r="A7009" t="inlineStr">
        <is>
          <t>Daily_Minor_Stops_2026_09_18.xlsx</t>
        </is>
      </c>
      <c r="B7009" t="inlineStr">
        <is>
          <t>Samridhi Perk Line</t>
        </is>
      </c>
      <c r="C7009" s="80" t="n">
        <v>46139</v>
      </c>
      <c r="D7009" t="inlineStr">
        <is>
          <t>Perk-HLM-2</t>
        </is>
      </c>
      <c r="E7009" t="inlineStr">
        <is>
          <t>Product jam detected at flow wrapper infeed</t>
        </is>
      </c>
      <c r="F7009" t="n">
        <v>28</v>
      </c>
      <c r="G7009" t="n">
        <v>20.0460833333333</v>
      </c>
    </row>
    <row r="7010">
      <c r="A7010" t="inlineStr">
        <is>
          <t>Daily_Minor_Stops_2026_09_18.xlsx</t>
        </is>
      </c>
      <c r="B7010" t="inlineStr">
        <is>
          <t>Samridhi Perk Line</t>
        </is>
      </c>
      <c r="C7010" s="80" t="n">
        <v>46139</v>
      </c>
      <c r="D7010" t="inlineStr">
        <is>
          <t>Perk-HLM-2</t>
        </is>
      </c>
      <c r="E7010" t="inlineStr">
        <is>
          <t>OverHeight Product Detected</t>
        </is>
      </c>
      <c r="F7010" t="n">
        <v>130</v>
      </c>
      <c r="G7010" t="n">
        <v>109.412816666667</v>
      </c>
    </row>
    <row r="7011">
      <c r="A7011" t="inlineStr">
        <is>
          <t>Daily_Minor_Stops_2026_09_18.xlsx</t>
        </is>
      </c>
      <c r="B7011" t="inlineStr">
        <is>
          <t>Samridhi Perk Line</t>
        </is>
      </c>
      <c r="C7011" s="80" t="n">
        <v>46139</v>
      </c>
      <c r="D7011" t="inlineStr">
        <is>
          <t>Perk-TTLi-1</t>
        </is>
      </c>
      <c r="E7011" t="inlineStr">
        <is>
          <t>FOR/BP11: Hand Over Of Blank Failed</t>
        </is>
      </c>
      <c r="F7011" t="n">
        <v>4</v>
      </c>
      <c r="G7011" t="n">
        <v>2.44041666666667</v>
      </c>
    </row>
    <row r="7012">
      <c r="A7012" t="inlineStr">
        <is>
          <t>Daily_Minor_Stops_2026_09_18.xlsx</t>
        </is>
      </c>
      <c r="B7012" t="inlineStr">
        <is>
          <t>Samridhi Perk Line</t>
        </is>
      </c>
      <c r="C7012" s="80" t="n">
        <v>46139</v>
      </c>
      <c r="D7012" t="inlineStr">
        <is>
          <t>Perk-TTLi-1</t>
        </is>
      </c>
      <c r="E7012" t="inlineStr">
        <is>
          <t>CLO/CT11: Axis1 Position Error</t>
        </is>
      </c>
      <c r="F7012" t="n">
        <v>5</v>
      </c>
      <c r="G7012" t="n">
        <v>3.74333333333333</v>
      </c>
    </row>
    <row r="7013">
      <c r="A7013" t="inlineStr">
        <is>
          <t>Daily_Minor_Stops_2026_09_18.xlsx</t>
        </is>
      </c>
      <c r="B7013" t="inlineStr">
        <is>
          <t>Samridhi Perk Line</t>
        </is>
      </c>
      <c r="C7013" s="80" t="n">
        <v>46139</v>
      </c>
      <c r="D7013" t="inlineStr">
        <is>
          <t>Perk-TTLi-2</t>
        </is>
      </c>
      <c r="E7013" t="inlineStr">
        <is>
          <t>LOD/PGR11: Train Reached Estop Distance</t>
        </is>
      </c>
      <c r="F7013" t="n">
        <v>17</v>
      </c>
      <c r="G7013" t="n">
        <v>12.63235</v>
      </c>
    </row>
    <row r="7014">
      <c r="A7014" t="inlineStr">
        <is>
          <t>Daily_Minor_Stops_2026_09_18.xlsx</t>
        </is>
      </c>
      <c r="B7014" t="inlineStr">
        <is>
          <t>Samridhi Perk Line Total</t>
        </is>
      </c>
      <c r="F7014" t="n">
        <v>124898</v>
      </c>
      <c r="G7014" t="n">
        <v>185534.238766667</v>
      </c>
    </row>
    <row r="7015">
      <c r="A7015" t="inlineStr">
        <is>
          <t>Daily_Minor_Stops_2026_09_18.xlsx</t>
        </is>
      </c>
      <c r="B7015" t="inlineStr">
        <is>
          <t>Samridhi Perk Line</t>
        </is>
      </c>
      <c r="C7015" s="80" t="n">
        <v>46139</v>
      </c>
      <c r="D7015" t="inlineStr">
        <is>
          <t>Perk-TTLi-2</t>
        </is>
      </c>
      <c r="E7015" t="inlineStr">
        <is>
          <t>FOR/BP11: Hand Over Of Blank Failed</t>
        </is>
      </c>
      <c r="F7015" t="n">
        <v>41</v>
      </c>
      <c r="G7015" t="n">
        <v>33.6129666666667</v>
      </c>
    </row>
    <row r="7016">
      <c r="A7016" t="inlineStr">
        <is>
          <t>Daily_Minor_Stops_2026_09_18.xlsx</t>
        </is>
      </c>
      <c r="B7016" t="inlineStr">
        <is>
          <t>Samridhi Perk Line</t>
        </is>
      </c>
      <c r="C7016" s="80" t="n">
        <v>46139</v>
      </c>
      <c r="D7016" t="inlineStr">
        <is>
          <t>Perk-TTLi-3</t>
        </is>
      </c>
      <c r="E7016" t="inlineStr">
        <is>
          <t>LOD/TGR11: Robot-Gripper Sensor Fault</t>
        </is>
      </c>
      <c r="F7016" t="n">
        <v>2</v>
      </c>
      <c r="G7016" t="n">
        <v>0.1183</v>
      </c>
    </row>
    <row r="7017">
      <c r="A7017" t="inlineStr">
        <is>
          <t>Daily_Minor_Stops_2026_09_18.xlsx</t>
        </is>
      </c>
      <c r="B7017" t="inlineStr">
        <is>
          <t>Samridhi Perk Line</t>
        </is>
      </c>
      <c r="C7017" s="80" t="n">
        <v>46139</v>
      </c>
      <c r="D7017" t="inlineStr">
        <is>
          <t>Perk-TTLi-3</t>
        </is>
      </c>
      <c r="E7017" t="inlineStr">
        <is>
          <t>CLO/CT11: Axis1 Position Error</t>
        </is>
      </c>
      <c r="F7017" t="n">
        <v>5</v>
      </c>
      <c r="G7017" t="n">
        <v>6.99575</v>
      </c>
    </row>
    <row r="7018">
      <c r="A7018" t="inlineStr">
        <is>
          <t>Daily_Minor_Stops_2026_09_18.xlsx</t>
        </is>
      </c>
      <c r="B7018" t="inlineStr">
        <is>
          <t>Samridhi Perk Line</t>
        </is>
      </c>
      <c r="C7018" s="80" t="n">
        <v>46139</v>
      </c>
      <c r="D7018" t="inlineStr">
        <is>
          <t>Perk-TTLi-4</t>
        </is>
      </c>
      <c r="E7018" t="inlineStr">
        <is>
          <t>LOD/FWV11: Position Trigger Sensor Fail</t>
        </is>
      </c>
      <c r="F7018" t="n">
        <v>3</v>
      </c>
      <c r="G7018" t="n">
        <v>0.669683333333333</v>
      </c>
    </row>
    <row r="7019">
      <c r="A7019" t="inlineStr">
        <is>
          <t>Daily_Minor_Stops_2026_09_18.xlsx</t>
        </is>
      </c>
      <c r="B7019" t="inlineStr">
        <is>
          <t>Samridhi Perk Line</t>
        </is>
      </c>
      <c r="C7019" s="80" t="n">
        <v>46139</v>
      </c>
      <c r="D7019" t="inlineStr">
        <is>
          <t>Perk-TTLi-4</t>
        </is>
      </c>
      <c r="E7019" t="inlineStr">
        <is>
          <t>LOD/DH: State Decel Not Leave In Time</t>
        </is>
      </c>
      <c r="F7019" t="n">
        <v>2</v>
      </c>
      <c r="G7019" t="n">
        <v>0.287566666666667</v>
      </c>
    </row>
    <row r="7020">
      <c r="A7020" t="inlineStr">
        <is>
          <t>Daily_Minor_Stops_2026_09_18.xlsx</t>
        </is>
      </c>
      <c r="B7020" t="inlineStr">
        <is>
          <t>Samridhi Perk Line</t>
        </is>
      </c>
      <c r="C7020" s="80" t="n">
        <v>46140</v>
      </c>
      <c r="D7020" t="inlineStr">
        <is>
          <t>Perk TTM-5</t>
        </is>
      </c>
      <c r="E7020" t="inlineStr">
        <is>
          <t>Late Start</t>
        </is>
      </c>
      <c r="F7020" t="n">
        <v>1</v>
      </c>
      <c r="G7020" t="n">
        <v>0</v>
      </c>
    </row>
    <row r="7021">
      <c r="A7021" t="inlineStr">
        <is>
          <t>Daily_Minor_Stops_2026_09_18.xlsx</t>
        </is>
      </c>
      <c r="B7021" t="inlineStr">
        <is>
          <t>Samridhi Perk Line</t>
        </is>
      </c>
      <c r="C7021" s="80" t="n">
        <v>46140</v>
      </c>
      <c r="D7021" t="inlineStr">
        <is>
          <t>Perk TTM-5</t>
        </is>
      </c>
      <c r="E7021" t="inlineStr">
        <is>
          <t>Early Departure</t>
        </is>
      </c>
      <c r="F7021" t="n">
        <v>1</v>
      </c>
      <c r="G7021" t="n">
        <v>0</v>
      </c>
    </row>
    <row r="7022">
      <c r="A7022" t="inlineStr">
        <is>
          <t>Daily_Minor_Stops_2026_09_18.xlsx</t>
        </is>
      </c>
      <c r="B7022" t="inlineStr">
        <is>
          <t>Samridhi Perk Line</t>
        </is>
      </c>
      <c r="C7022" s="80" t="n">
        <v>46140</v>
      </c>
      <c r="D7022" t="inlineStr">
        <is>
          <t>Perk-HCM-1</t>
        </is>
      </c>
      <c r="E7022" t="inlineStr">
        <is>
          <t>HXX: Infeed Rejection Consecutive</t>
        </is>
      </c>
      <c r="F7022" t="n">
        <v>15</v>
      </c>
      <c r="G7022" t="n">
        <v>13.1327333333333</v>
      </c>
    </row>
    <row r="7023">
      <c r="A7023" t="inlineStr">
        <is>
          <t>Daily_Minor_Stops_2026_09_18.xlsx</t>
        </is>
      </c>
      <c r="B7023" t="inlineStr">
        <is>
          <t>Samridhi Perk Line</t>
        </is>
      </c>
      <c r="C7023" s="80" t="n">
        <v>46140</v>
      </c>
      <c r="D7023" t="inlineStr">
        <is>
          <t>Perk-HCM-1</t>
        </is>
      </c>
      <c r="E7023" t="inlineStr">
        <is>
          <t>FBX: Jam At Infeed</t>
        </is>
      </c>
      <c r="F7023" t="n">
        <v>17</v>
      </c>
      <c r="G7023" t="n">
        <v>16.7864</v>
      </c>
    </row>
    <row r="7024">
      <c r="A7024" t="inlineStr">
        <is>
          <t>Daily_Minor_Stops_2026_09_18.xlsx</t>
        </is>
      </c>
      <c r="B7024" t="inlineStr">
        <is>
          <t>Samridhi Perk Line</t>
        </is>
      </c>
      <c r="C7024" s="80" t="n">
        <v>46140</v>
      </c>
      <c r="D7024" t="inlineStr">
        <is>
          <t>Perk-HCM-2</t>
        </is>
      </c>
      <c r="E7024" t="inlineStr">
        <is>
          <t>HXX: Film Is Broken</t>
        </is>
      </c>
      <c r="F7024" t="n">
        <v>13</v>
      </c>
      <c r="G7024" t="n">
        <v>14.0937</v>
      </c>
    </row>
    <row r="7025">
      <c r="A7025" t="inlineStr">
        <is>
          <t>Daily_Minor_Stops_2026_09_18.xlsx</t>
        </is>
      </c>
      <c r="B7025" t="inlineStr">
        <is>
          <t>Samridhi Perk Line</t>
        </is>
      </c>
      <c r="C7025" s="80" t="n">
        <v>46140</v>
      </c>
      <c r="D7025" t="inlineStr">
        <is>
          <t>Perk-HCM-2</t>
        </is>
      </c>
      <c r="E7025" t="inlineStr">
        <is>
          <t>FBX: Jam At Infeed</t>
        </is>
      </c>
      <c r="F7025" t="n">
        <v>33</v>
      </c>
      <c r="G7025" t="n">
        <v>23.45955</v>
      </c>
    </row>
    <row r="7026">
      <c r="A7026" t="inlineStr">
        <is>
          <t>Daily_Minor_Stops_2026_09_18.xlsx</t>
        </is>
      </c>
      <c r="B7026" t="inlineStr">
        <is>
          <t>Samridhi Perk Line</t>
        </is>
      </c>
      <c r="C7026" s="80" t="n">
        <v>46140</v>
      </c>
      <c r="D7026" t="inlineStr">
        <is>
          <t>Perk-HCM-3</t>
        </is>
      </c>
      <c r="E7026" t="inlineStr">
        <is>
          <t>FBX: Overflow At Infeed</t>
        </is>
      </c>
      <c r="F7026" t="n">
        <v>20</v>
      </c>
      <c r="G7026" t="n">
        <v>36.0278833333333</v>
      </c>
    </row>
    <row r="7027">
      <c r="A7027" t="inlineStr">
        <is>
          <t>Daily_Minor_Stops_2026_09_18.xlsx</t>
        </is>
      </c>
      <c r="B7027" t="inlineStr">
        <is>
          <t>Samridhi Perk Line</t>
        </is>
      </c>
      <c r="C7027" s="80" t="n">
        <v>46140</v>
      </c>
      <c r="D7027" t="inlineStr">
        <is>
          <t>Perk-HCM-3</t>
        </is>
      </c>
      <c r="E7027" t="inlineStr">
        <is>
          <t>FBX: Jam At Infeed</t>
        </is>
      </c>
      <c r="F7027" t="n">
        <v>11</v>
      </c>
      <c r="G7027" t="n">
        <v>8.2988</v>
      </c>
    </row>
    <row r="7028">
      <c r="A7028" t="inlineStr">
        <is>
          <t>Daily_Minor_Stops_2026_09_18.xlsx</t>
        </is>
      </c>
      <c r="B7028" t="inlineStr">
        <is>
          <t>Samridhi Perk Line</t>
        </is>
      </c>
      <c r="C7028" s="80" t="n">
        <v>46140</v>
      </c>
      <c r="D7028" t="inlineStr">
        <is>
          <t>Perk-HCM-4</t>
        </is>
      </c>
      <c r="E7028" t="inlineStr">
        <is>
          <t>HXX: Film Is Broken</t>
        </is>
      </c>
      <c r="F7028" t="n">
        <v>13</v>
      </c>
      <c r="G7028" t="n">
        <v>13.0158666666667</v>
      </c>
    </row>
    <row r="7029">
      <c r="A7029" t="inlineStr">
        <is>
          <t>Daily_Minor_Stops_2026_09_18.xlsx</t>
        </is>
      </c>
      <c r="B7029" t="inlineStr">
        <is>
          <t>Samridhi Perk Line</t>
        </is>
      </c>
      <c r="C7029" s="80" t="n">
        <v>46140</v>
      </c>
      <c r="D7029" t="inlineStr">
        <is>
          <t>Perk-HCM-4</t>
        </is>
      </c>
      <c r="E7029" t="inlineStr">
        <is>
          <t>FBX: Jam At Infeed</t>
        </is>
      </c>
      <c r="F7029" t="n">
        <v>13</v>
      </c>
      <c r="G7029" t="n">
        <v>6.5988</v>
      </c>
    </row>
    <row r="7030">
      <c r="A7030" t="inlineStr">
        <is>
          <t>Daily_Minor_Stops_2026_09_18.xlsx</t>
        </is>
      </c>
      <c r="B7030" t="inlineStr">
        <is>
          <t>Samridhi Perk Line</t>
        </is>
      </c>
      <c r="C7030" s="80" t="n">
        <v>46140</v>
      </c>
      <c r="D7030" t="inlineStr">
        <is>
          <t>Perk-HLM-1</t>
        </is>
      </c>
      <c r="E7030" t="inlineStr">
        <is>
          <t>Product jam detected at flow wrapper infeed</t>
        </is>
      </c>
      <c r="F7030" t="n">
        <v>24</v>
      </c>
      <c r="G7030" t="n">
        <v>9.03645</v>
      </c>
    </row>
    <row r="7031">
      <c r="A7031" t="inlineStr">
        <is>
          <t>Daily_Minor_Stops_2026_09_18.xlsx</t>
        </is>
      </c>
      <c r="B7031" t="inlineStr">
        <is>
          <t>Samridhi Perk Line</t>
        </is>
      </c>
      <c r="C7031" s="80" t="n">
        <v>46140</v>
      </c>
      <c r="D7031" t="inlineStr">
        <is>
          <t>Perk-HLM-1</t>
        </is>
      </c>
      <c r="E7031" t="inlineStr">
        <is>
          <t>OverHeight Product Detected</t>
        </is>
      </c>
      <c r="F7031" t="n">
        <v>84</v>
      </c>
      <c r="G7031" t="n">
        <v>48.8229166666667</v>
      </c>
    </row>
    <row r="7032">
      <c r="A7032" t="inlineStr">
        <is>
          <t>Daily_Minor_Stops_2026_09_18.xlsx</t>
        </is>
      </c>
      <c r="B7032" t="inlineStr">
        <is>
          <t>Samridhi Perk Line</t>
        </is>
      </c>
      <c r="C7032" s="80" t="n">
        <v>46140</v>
      </c>
      <c r="D7032" t="inlineStr">
        <is>
          <t>Perk-HLM-2</t>
        </is>
      </c>
      <c r="E7032" t="inlineStr">
        <is>
          <t>Product jam detected at flow wrapper infeed</t>
        </is>
      </c>
      <c r="F7032" t="n">
        <v>19</v>
      </c>
      <c r="G7032" t="n">
        <v>373.50795</v>
      </c>
    </row>
    <row r="7033">
      <c r="A7033" t="inlineStr">
        <is>
          <t>Daily_Minor_Stops_2026_09_18.xlsx</t>
        </is>
      </c>
      <c r="B7033" t="inlineStr">
        <is>
          <t>Samridhi Perk Line</t>
        </is>
      </c>
      <c r="C7033" s="80" t="n">
        <v>46140</v>
      </c>
      <c r="D7033" t="inlineStr">
        <is>
          <t>Perk-HLM-2</t>
        </is>
      </c>
      <c r="E7033" t="inlineStr">
        <is>
          <t>OverHeight Product Detected</t>
        </is>
      </c>
      <c r="F7033" t="n">
        <v>48</v>
      </c>
      <c r="G7033" t="n">
        <v>33.4684333333333</v>
      </c>
    </row>
    <row r="7034">
      <c r="A7034" t="inlineStr">
        <is>
          <t>Daily_Minor_Stops_2026_09_18.xlsx</t>
        </is>
      </c>
      <c r="B7034" t="inlineStr">
        <is>
          <t>Samridhi Perk Line</t>
        </is>
      </c>
      <c r="C7034" s="80" t="n">
        <v>46140</v>
      </c>
      <c r="D7034" t="inlineStr">
        <is>
          <t>Perk-TTLi-1</t>
        </is>
      </c>
      <c r="E7034" t="inlineStr">
        <is>
          <t>LOD/TGR11: Trays On The Tray Acceleratio</t>
        </is>
      </c>
      <c r="F7034" t="n">
        <v>6</v>
      </c>
      <c r="G7034" t="n">
        <v>6.15075</v>
      </c>
    </row>
    <row r="7035">
      <c r="A7035" t="inlineStr">
        <is>
          <t>Daily_Minor_Stops_2026_09_18.xlsx</t>
        </is>
      </c>
      <c r="B7035" t="inlineStr">
        <is>
          <t>Samridhi Perk Line</t>
        </is>
      </c>
      <c r="C7035" s="80" t="n">
        <v>46140</v>
      </c>
      <c r="D7035" t="inlineStr">
        <is>
          <t>Perk-TTLi-1</t>
        </is>
      </c>
      <c r="E7035" t="inlineStr">
        <is>
          <t>FOR/BP11: Hand Over Of Blank Failed</t>
        </is>
      </c>
      <c r="F7035" t="n">
        <v>5</v>
      </c>
      <c r="G7035" t="n">
        <v>20.4788</v>
      </c>
    </row>
    <row r="7036">
      <c r="A7036" t="inlineStr">
        <is>
          <t>Daily_Minor_Stops_2026_09_18.xlsx</t>
        </is>
      </c>
      <c r="B7036" t="inlineStr">
        <is>
          <t>Samridhi Perk Line</t>
        </is>
      </c>
      <c r="C7036" s="80" t="n">
        <v>46140</v>
      </c>
      <c r="D7036" t="inlineStr">
        <is>
          <t>Perk-TTLi-2</t>
        </is>
      </c>
      <c r="E7036" t="inlineStr">
        <is>
          <t>LOD/PGR11: Train Reached Estop Distance</t>
        </is>
      </c>
      <c r="F7036" t="n">
        <v>7</v>
      </c>
      <c r="G7036" t="n">
        <v>6.86043333333333</v>
      </c>
    </row>
    <row r="7037">
      <c r="A7037" t="inlineStr">
        <is>
          <t>Daily_Minor_Stops_2026_09_18.xlsx</t>
        </is>
      </c>
      <c r="B7037" t="inlineStr">
        <is>
          <t>Samridhi Perk Line</t>
        </is>
      </c>
      <c r="C7037" s="80" t="n">
        <v>46140</v>
      </c>
      <c r="D7037" t="inlineStr">
        <is>
          <t>Perk-TTLi-2</t>
        </is>
      </c>
      <c r="E7037" t="inlineStr">
        <is>
          <t>FOR/BP11: Hand Over Of Blank Failed</t>
        </is>
      </c>
      <c r="F7037" t="n">
        <v>6</v>
      </c>
      <c r="G7037" t="n">
        <v>3.57666666666667</v>
      </c>
    </row>
    <row r="7038">
      <c r="A7038" t="inlineStr">
        <is>
          <t>Daily_Minor_Stops_2026_09_18.xlsx</t>
        </is>
      </c>
      <c r="B7038" t="inlineStr">
        <is>
          <t>Samridhi Perk Line</t>
        </is>
      </c>
      <c r="C7038" s="80" t="n">
        <v>46140</v>
      </c>
      <c r="D7038" t="inlineStr">
        <is>
          <t>Perk-TTLi-3</t>
        </is>
      </c>
      <c r="E7038" t="inlineStr">
        <is>
          <t>FOR/BP11: Hand Over Of Blank Failed</t>
        </is>
      </c>
      <c r="F7038" t="n">
        <v>2</v>
      </c>
      <c r="G7038" t="n">
        <v>2.22328333333333</v>
      </c>
    </row>
    <row r="7039">
      <c r="A7039" t="inlineStr">
        <is>
          <t>Daily_Minor_Stops_2026_09_18.xlsx</t>
        </is>
      </c>
      <c r="B7039" t="inlineStr">
        <is>
          <t>Samridhi Perk Line</t>
        </is>
      </c>
      <c r="C7039" s="80" t="n">
        <v>46140</v>
      </c>
      <c r="D7039" t="inlineStr">
        <is>
          <t>Perk-TTLi-3</t>
        </is>
      </c>
      <c r="E7039" t="inlineStr">
        <is>
          <t>CLO/CT11: Axis1 Position Error</t>
        </is>
      </c>
      <c r="F7039" t="n">
        <v>2</v>
      </c>
      <c r="G7039" t="n">
        <v>2.2056</v>
      </c>
    </row>
    <row r="7040">
      <c r="A7040" t="inlineStr">
        <is>
          <t>Daily_Minor_Stops_2026_09_18.xlsx</t>
        </is>
      </c>
      <c r="B7040" t="inlineStr">
        <is>
          <t>Samridhi Perk Line</t>
        </is>
      </c>
      <c r="C7040" s="80" t="n">
        <v>46140</v>
      </c>
      <c r="D7040" t="inlineStr">
        <is>
          <t>Perk-TTLi-4</t>
        </is>
      </c>
      <c r="E7040" t="inlineStr">
        <is>
          <t>LOD/SAF: Safety Circuit Not Ready</t>
        </is>
      </c>
      <c r="F7040" t="n">
        <v>2</v>
      </c>
      <c r="G7040" t="n">
        <v>0.39585</v>
      </c>
    </row>
    <row r="7041">
      <c r="A7041" t="inlineStr">
        <is>
          <t>Daily_Minor_Stops_2026_09_18.xlsx</t>
        </is>
      </c>
      <c r="B7041" t="inlineStr">
        <is>
          <t>Samridhi Perk Line</t>
        </is>
      </c>
      <c r="C7041" s="80" t="n">
        <v>46140</v>
      </c>
      <c r="D7041" t="inlineStr">
        <is>
          <t>Perk-TTLi-4</t>
        </is>
      </c>
      <c r="E7041" t="inlineStr">
        <is>
          <t>LOD/DH: State Decel Not Leave In Time</t>
        </is>
      </c>
      <c r="F7041" t="n">
        <v>2</v>
      </c>
      <c r="G7041" t="n">
        <v>1.47316666666667</v>
      </c>
    </row>
    <row r="7042">
      <c r="A7042" t="inlineStr">
        <is>
          <t>Daily_Minor_Stops_2026_09_18.xlsx</t>
        </is>
      </c>
      <c r="B7042" t="inlineStr">
        <is>
          <t>Samridhi Perk Line</t>
        </is>
      </c>
      <c r="C7042" s="80" t="n">
        <v>46141</v>
      </c>
      <c r="D7042" t="inlineStr">
        <is>
          <t>Perk-HCM-1</t>
        </is>
      </c>
      <c r="E7042" t="inlineStr">
        <is>
          <t>HXX: Film Is Broken</t>
        </is>
      </c>
      <c r="F7042" t="n">
        <v>18</v>
      </c>
      <c r="G7042" t="n">
        <v>12.0439166666667</v>
      </c>
    </row>
    <row r="7043">
      <c r="A7043" t="inlineStr">
        <is>
          <t>Daily_Minor_Stops_2026_09_18.xlsx</t>
        </is>
      </c>
      <c r="B7043" t="inlineStr">
        <is>
          <t>Samridhi Perk Line</t>
        </is>
      </c>
      <c r="C7043" s="80" t="n">
        <v>46141</v>
      </c>
      <c r="D7043" t="inlineStr">
        <is>
          <t>Perk-HCM-1</t>
        </is>
      </c>
      <c r="E7043" t="inlineStr">
        <is>
          <t>FBX: Jam At Infeed</t>
        </is>
      </c>
      <c r="F7043" t="n">
        <v>36</v>
      </c>
      <c r="G7043" t="n">
        <v>15.7870833333333</v>
      </c>
    </row>
    <row r="7044">
      <c r="A7044" t="inlineStr">
        <is>
          <t>Daily_Minor_Stops_2026_09_18.xlsx</t>
        </is>
      </c>
      <c r="B7044" t="inlineStr">
        <is>
          <t>Samridhi Perk Line</t>
        </is>
      </c>
      <c r="C7044" s="80" t="n">
        <v>46141</v>
      </c>
      <c r="D7044" t="inlineStr">
        <is>
          <t>Perk-HCM-2</t>
        </is>
      </c>
      <c r="E7044" t="inlineStr">
        <is>
          <t>HXX: Film Is Broken</t>
        </is>
      </c>
      <c r="F7044" t="n">
        <v>19</v>
      </c>
      <c r="G7044" t="n">
        <v>21.2895333333333</v>
      </c>
    </row>
    <row r="7045">
      <c r="A7045" t="inlineStr">
        <is>
          <t>Daily_Minor_Stops_2026_09_18.xlsx</t>
        </is>
      </c>
      <c r="B7045" t="inlineStr">
        <is>
          <t>Samridhi Perk Line</t>
        </is>
      </c>
      <c r="C7045" s="80" t="n">
        <v>46141</v>
      </c>
      <c r="D7045" t="inlineStr">
        <is>
          <t>Perk-HCM-2</t>
        </is>
      </c>
      <c r="E7045" t="inlineStr">
        <is>
          <t>FBX: Jam At Infeed</t>
        </is>
      </c>
      <c r="F7045" t="n">
        <v>68</v>
      </c>
      <c r="G7045" t="n">
        <v>39.95045</v>
      </c>
    </row>
    <row r="7046">
      <c r="A7046" t="inlineStr">
        <is>
          <t>Daily_Minor_Stops_2026_09_18.xlsx</t>
        </is>
      </c>
      <c r="B7046" t="inlineStr">
        <is>
          <t>Samridhi Perk Line</t>
        </is>
      </c>
      <c r="C7046" s="80" t="n">
        <v>46141</v>
      </c>
      <c r="D7046" t="inlineStr">
        <is>
          <t>Perk-HCM-3</t>
        </is>
      </c>
      <c r="E7046" t="inlineStr">
        <is>
          <t>HXX: Film Is Broken</t>
        </is>
      </c>
      <c r="F7046" t="n">
        <v>16</v>
      </c>
      <c r="G7046" t="n">
        <v>15.6971166666667</v>
      </c>
    </row>
    <row r="7047">
      <c r="A7047" t="inlineStr">
        <is>
          <t>Daily_Minor_Stops_2026_09_18.xlsx</t>
        </is>
      </c>
      <c r="B7047" t="inlineStr">
        <is>
          <t>Samridhi Perk Line</t>
        </is>
      </c>
      <c r="C7047" s="80" t="n">
        <v>46141</v>
      </c>
      <c r="D7047" t="inlineStr">
        <is>
          <t>Perk-HCM-3</t>
        </is>
      </c>
      <c r="E7047" t="inlineStr">
        <is>
          <t>FBX: Overflow At Infeed</t>
        </is>
      </c>
      <c r="F7047" t="n">
        <v>45</v>
      </c>
      <c r="G7047" t="n">
        <v>35.2986666666667</v>
      </c>
    </row>
    <row r="7048">
      <c r="A7048" t="inlineStr">
        <is>
          <t>Daily_Minor_Stops_2026_09_18.xlsx</t>
        </is>
      </c>
      <c r="B7048" t="inlineStr">
        <is>
          <t>Samridhi Perk Line</t>
        </is>
      </c>
      <c r="C7048" s="80" t="n">
        <v>46141</v>
      </c>
      <c r="D7048" t="inlineStr">
        <is>
          <t>Perk-HCM-4</t>
        </is>
      </c>
      <c r="E7048" t="inlineStr">
        <is>
          <t>Jam At Discharge And Gap Closing Belts</t>
        </is>
      </c>
      <c r="F7048" t="n">
        <v>25</v>
      </c>
      <c r="G7048" t="n">
        <v>10.3469166666667</v>
      </c>
    </row>
    <row r="7049">
      <c r="A7049" t="inlineStr">
        <is>
          <t>Daily_Minor_Stops_2026_09_18.xlsx</t>
        </is>
      </c>
      <c r="B7049" t="inlineStr">
        <is>
          <t>Samridhi Perk Line</t>
        </is>
      </c>
      <c r="C7049" s="80" t="n">
        <v>46141</v>
      </c>
      <c r="D7049" t="inlineStr">
        <is>
          <t>Perk-HCM-4</t>
        </is>
      </c>
      <c r="E7049" t="inlineStr">
        <is>
          <t>FBX: Jam At Infeed</t>
        </is>
      </c>
      <c r="F7049" t="n">
        <v>19</v>
      </c>
      <c r="G7049" t="n">
        <v>8.27911666666667</v>
      </c>
    </row>
    <row r="7050">
      <c r="A7050" t="inlineStr">
        <is>
          <t>Daily_Minor_Stops_2026_09_18.xlsx</t>
        </is>
      </c>
      <c r="B7050" t="inlineStr">
        <is>
          <t>Samridhi Perk Line</t>
        </is>
      </c>
      <c r="C7050" s="80" t="n">
        <v>46141</v>
      </c>
      <c r="D7050" t="inlineStr">
        <is>
          <t>Perk-HLM-1</t>
        </is>
      </c>
      <c r="E7050" t="inlineStr">
        <is>
          <t>Product jam detected at flow wrapper infeed</t>
        </is>
      </c>
      <c r="F7050" t="n">
        <v>57</v>
      </c>
      <c r="G7050" t="n">
        <v>43.1554333333333</v>
      </c>
    </row>
    <row r="7051">
      <c r="A7051" t="inlineStr">
        <is>
          <t>Daily_Minor_Stops_2026_09_18.xlsx</t>
        </is>
      </c>
      <c r="B7051" t="inlineStr">
        <is>
          <t>Samridhi Perk Line</t>
        </is>
      </c>
      <c r="C7051" s="80" t="n">
        <v>46141</v>
      </c>
      <c r="D7051" t="inlineStr">
        <is>
          <t>Perk-HLM-1</t>
        </is>
      </c>
      <c r="E7051" t="inlineStr">
        <is>
          <t>OverHeight Product Detected</t>
        </is>
      </c>
      <c r="F7051" t="n">
        <v>46</v>
      </c>
      <c r="G7051" t="n">
        <v>55.8002666666667</v>
      </c>
    </row>
    <row r="7052">
      <c r="A7052" t="inlineStr">
        <is>
          <t>Daily_Minor_Stops_2026_09_18.xlsx</t>
        </is>
      </c>
      <c r="B7052" t="inlineStr">
        <is>
          <t>Samridhi Perk Line</t>
        </is>
      </c>
      <c r="C7052" s="80" t="n">
        <v>46141</v>
      </c>
      <c r="D7052" t="inlineStr">
        <is>
          <t>Perk-HLM-2</t>
        </is>
      </c>
      <c r="E7052" t="inlineStr">
        <is>
          <t>Paper Out Of Register</t>
        </is>
      </c>
      <c r="F7052" t="n">
        <v>34</v>
      </c>
      <c r="G7052" t="n">
        <v>34.4034833333333</v>
      </c>
    </row>
    <row r="7053">
      <c r="A7053" t="inlineStr">
        <is>
          <t>Daily_Minor_Stops_2026_09_18.xlsx</t>
        </is>
      </c>
      <c r="B7053" t="inlineStr">
        <is>
          <t>Samridhi Perk Line</t>
        </is>
      </c>
      <c r="C7053" s="80" t="n">
        <v>46141</v>
      </c>
      <c r="D7053" t="inlineStr">
        <is>
          <t>Perk-HLM-2</t>
        </is>
      </c>
      <c r="E7053" t="inlineStr">
        <is>
          <t>OverHeight Product Detected</t>
        </is>
      </c>
      <c r="F7053" t="n">
        <v>88</v>
      </c>
      <c r="G7053" t="n">
        <v>66.8127833333333</v>
      </c>
    </row>
    <row r="7054">
      <c r="A7054" t="inlineStr">
        <is>
          <t>Daily_Minor_Stops_2026_09_18.xlsx</t>
        </is>
      </c>
      <c r="B7054" t="inlineStr">
        <is>
          <t>Samridhi Perk Line</t>
        </is>
      </c>
      <c r="C7054" s="80" t="n">
        <v>46141</v>
      </c>
      <c r="D7054" t="inlineStr">
        <is>
          <t>Perk-TTLi-1</t>
        </is>
      </c>
      <c r="E7054" t="inlineStr">
        <is>
          <t>FOR/FT11: Hand Over Failure Of Tray</t>
        </is>
      </c>
      <c r="F7054" t="n">
        <v>8</v>
      </c>
      <c r="G7054" t="n">
        <v>9.39588333333333</v>
      </c>
    </row>
    <row r="7055">
      <c r="A7055" t="inlineStr">
        <is>
          <t>Daily_Minor_Stops_2026_09_18.xlsx</t>
        </is>
      </c>
      <c r="B7055" t="inlineStr">
        <is>
          <t>Samridhi Perk Line</t>
        </is>
      </c>
      <c r="C7055" s="80" t="n">
        <v>46141</v>
      </c>
      <c r="D7055" t="inlineStr">
        <is>
          <t>Perk-TTLi-1</t>
        </is>
      </c>
      <c r="E7055" t="inlineStr">
        <is>
          <t>FOR/BP11: Hand Over Of Blank Failed</t>
        </is>
      </c>
      <c r="F7055" t="n">
        <v>27</v>
      </c>
      <c r="G7055" t="n">
        <v>33.04275</v>
      </c>
    </row>
    <row r="7056">
      <c r="A7056" t="inlineStr">
        <is>
          <t>Daily_Minor_Stops_2026_09_18.xlsx</t>
        </is>
      </c>
      <c r="B7056" t="inlineStr">
        <is>
          <t>Samridhi Perk Line</t>
        </is>
      </c>
      <c r="C7056" s="80" t="n">
        <v>46141</v>
      </c>
      <c r="D7056" t="inlineStr">
        <is>
          <t>Perk-TTLi-2</t>
        </is>
      </c>
      <c r="E7056" t="inlineStr">
        <is>
          <t>LOD/PGR11: Train Reached Estop Distance</t>
        </is>
      </c>
      <c r="F7056" t="n">
        <v>14</v>
      </c>
      <c r="G7056" t="n">
        <v>14.59275</v>
      </c>
    </row>
    <row r="7057">
      <c r="A7057" t="inlineStr">
        <is>
          <t>Daily_Minor_Stops_2026_09_18.xlsx</t>
        </is>
      </c>
      <c r="B7057" t="inlineStr">
        <is>
          <t>Samridhi Perk Line</t>
        </is>
      </c>
      <c r="C7057" s="80" t="n">
        <v>46141</v>
      </c>
      <c r="D7057" t="inlineStr">
        <is>
          <t>Perk-TTLi-2</t>
        </is>
      </c>
      <c r="E7057" t="inlineStr">
        <is>
          <t>FOR/BP11: Hand Over Of Blank Failed</t>
        </is>
      </c>
      <c r="F7057" t="n">
        <v>31</v>
      </c>
      <c r="G7057" t="n">
        <v>52.73985</v>
      </c>
    </row>
    <row r="7058">
      <c r="A7058" t="inlineStr">
        <is>
          <t>Daily_Minor_Stops_2026_09_18.xlsx</t>
        </is>
      </c>
      <c r="B7058" t="inlineStr">
        <is>
          <t>Samridhi Perk Line</t>
        </is>
      </c>
      <c r="C7058" s="80" t="n">
        <v>46141</v>
      </c>
      <c r="D7058" t="inlineStr">
        <is>
          <t>Perk-TTLi-3</t>
        </is>
      </c>
      <c r="E7058" t="inlineStr">
        <is>
          <t>FOR/BP11: Hand Over Of Blank Failed</t>
        </is>
      </c>
      <c r="F7058" t="n">
        <v>11</v>
      </c>
      <c r="G7058" t="n">
        <v>198.457633333333</v>
      </c>
    </row>
    <row r="7059">
      <c r="A7059" t="inlineStr">
        <is>
          <t>Daily_Minor_Stops_2026_09_18.xlsx</t>
        </is>
      </c>
      <c r="B7059" t="inlineStr">
        <is>
          <t>Samridhi Perk Line</t>
        </is>
      </c>
      <c r="C7059" s="80" t="n">
        <v>46141</v>
      </c>
      <c r="D7059" t="inlineStr">
        <is>
          <t>Perk-TTLi-3</t>
        </is>
      </c>
      <c r="E7059" t="inlineStr">
        <is>
          <t>CLO/CDC11: Pusher / Actuator Not ON Time</t>
        </is>
      </c>
      <c r="F7059" t="n">
        <v>16</v>
      </c>
      <c r="G7059" t="n">
        <v>70.9157666666667</v>
      </c>
    </row>
    <row r="7060">
      <c r="A7060" t="inlineStr">
        <is>
          <t>Daily_Minor_Stops_2026_09_18.xlsx</t>
        </is>
      </c>
      <c r="B7060" t="inlineStr">
        <is>
          <t>Samridhi Perk Line</t>
        </is>
      </c>
      <c r="C7060" s="80" t="n">
        <v>46141</v>
      </c>
      <c r="D7060" t="inlineStr">
        <is>
          <t>Perk-TTLi-4</t>
        </is>
      </c>
      <c r="E7060" t="inlineStr">
        <is>
          <t>LOD/SAF: Safety Circuit Not Ready</t>
        </is>
      </c>
      <c r="F7060" t="n">
        <v>4</v>
      </c>
      <c r="G7060" t="n">
        <v>3.5807</v>
      </c>
    </row>
    <row r="7061">
      <c r="A7061" t="inlineStr">
        <is>
          <t>Daily_Minor_Stops_2026_09_18.xlsx</t>
        </is>
      </c>
      <c r="B7061" t="inlineStr">
        <is>
          <t>Samridhi Perk Line</t>
        </is>
      </c>
      <c r="C7061" s="80" t="n">
        <v>46141</v>
      </c>
      <c r="D7061" t="inlineStr">
        <is>
          <t>Perk-TTLi-4</t>
        </is>
      </c>
      <c r="E7061" t="inlineStr">
        <is>
          <t>LOD/DH: State Decel Not Leave In Time</t>
        </is>
      </c>
      <c r="F7061" t="n">
        <v>2</v>
      </c>
      <c r="G7061" t="n">
        <v>2.11936666666667</v>
      </c>
    </row>
    <row r="7062">
      <c r="A7062" t="inlineStr">
        <is>
          <t>Daily_Minor_Stops_2026_09_18.xlsx</t>
        </is>
      </c>
      <c r="B7062" t="inlineStr">
        <is>
          <t>Samridhi Perk Line</t>
        </is>
      </c>
      <c r="C7062" s="80" t="n">
        <v>46142</v>
      </c>
      <c r="D7062" t="inlineStr">
        <is>
          <t>Perk-HCM-1</t>
        </is>
      </c>
      <c r="E7062" t="inlineStr">
        <is>
          <t>HXX: Infeed Rejection Consecutive</t>
        </is>
      </c>
      <c r="F7062" t="n">
        <v>35</v>
      </c>
      <c r="G7062" t="n">
        <v>14.23705</v>
      </c>
    </row>
    <row r="7063">
      <c r="A7063" t="inlineStr">
        <is>
          <t>Daily_Minor_Stops_2026_09_18.xlsx</t>
        </is>
      </c>
      <c r="B7063" t="inlineStr">
        <is>
          <t>Samridhi Perk Line</t>
        </is>
      </c>
      <c r="C7063" s="80" t="n">
        <v>46142</v>
      </c>
      <c r="D7063" t="inlineStr">
        <is>
          <t>Perk-HCM-1</t>
        </is>
      </c>
      <c r="E7063" t="inlineStr">
        <is>
          <t>FBX: Jam At Infeed</t>
        </is>
      </c>
      <c r="F7063" t="n">
        <v>61</v>
      </c>
      <c r="G7063" t="n">
        <v>38.3580333333333</v>
      </c>
    </row>
    <row r="7064">
      <c r="A7064" t="inlineStr">
        <is>
          <t>Daily_Minor_Stops_2026_09_18.xlsx</t>
        </is>
      </c>
      <c r="B7064" t="inlineStr">
        <is>
          <t>Samridhi Perk Line</t>
        </is>
      </c>
      <c r="C7064" s="80" t="n">
        <v>46142</v>
      </c>
      <c r="D7064" t="inlineStr">
        <is>
          <t>Perk-HCM-2</t>
        </is>
      </c>
      <c r="E7064" t="inlineStr">
        <is>
          <t>Jam At Discharge And Gap Closing Belts</t>
        </is>
      </c>
      <c r="F7064" t="n">
        <v>22</v>
      </c>
      <c r="G7064" t="n">
        <v>11.8405833333333</v>
      </c>
    </row>
    <row r="7065">
      <c r="A7065" t="inlineStr">
        <is>
          <t>Daily_Minor_Stops_2026_09_18.xlsx</t>
        </is>
      </c>
      <c r="B7065" t="inlineStr">
        <is>
          <t>Samridhi Perk Line</t>
        </is>
      </c>
      <c r="C7065" s="80" t="n">
        <v>46142</v>
      </c>
      <c r="D7065" t="inlineStr">
        <is>
          <t>Perk-HCM-2</t>
        </is>
      </c>
      <c r="E7065" t="inlineStr">
        <is>
          <t>FBX: Jam At Infeed</t>
        </is>
      </c>
      <c r="F7065" t="n">
        <v>25</v>
      </c>
      <c r="G7065" t="n">
        <v>20.6306166666667</v>
      </c>
    </row>
    <row r="7066">
      <c r="A7066" t="inlineStr">
        <is>
          <t>Daily_Minor_Stops_2026_09_18.xlsx</t>
        </is>
      </c>
      <c r="B7066" t="inlineStr">
        <is>
          <t>Samridhi Perk Line</t>
        </is>
      </c>
      <c r="C7066" s="80" t="n">
        <v>46142</v>
      </c>
      <c r="D7066" t="inlineStr">
        <is>
          <t>Perk-HCM-3</t>
        </is>
      </c>
      <c r="E7066" t="inlineStr">
        <is>
          <t>HXX: Film Is Broken</t>
        </is>
      </c>
      <c r="F7066" t="n">
        <v>7</v>
      </c>
      <c r="G7066" t="n">
        <v>8.60031666666667</v>
      </c>
    </row>
    <row r="7067">
      <c r="A7067" t="inlineStr">
        <is>
          <t>Daily_Minor_Stops_2026_09_18.xlsx</t>
        </is>
      </c>
      <c r="B7067" t="inlineStr">
        <is>
          <t>Samridhi Perk Line</t>
        </is>
      </c>
      <c r="C7067" s="80" t="n">
        <v>46142</v>
      </c>
      <c r="D7067" t="inlineStr">
        <is>
          <t>Perk-HCM-3</t>
        </is>
      </c>
      <c r="E7067" t="inlineStr">
        <is>
          <t>FBX: Overflow At Infeed</t>
        </is>
      </c>
      <c r="F7067" t="n">
        <v>20</v>
      </c>
      <c r="G7067" t="n">
        <v>16.6269666666667</v>
      </c>
    </row>
    <row r="7068">
      <c r="A7068" t="inlineStr">
        <is>
          <t>Daily_Minor_Stops_2026_09_18.xlsx</t>
        </is>
      </c>
      <c r="B7068" t="inlineStr">
        <is>
          <t>Samridhi Perk Line</t>
        </is>
      </c>
      <c r="C7068" s="80" t="n">
        <v>46142</v>
      </c>
      <c r="D7068" t="inlineStr">
        <is>
          <t>Perk-HCM-4</t>
        </is>
      </c>
      <c r="E7068" t="inlineStr">
        <is>
          <t>HXX: Film Is Broken</t>
        </is>
      </c>
      <c r="F7068" t="n">
        <v>19</v>
      </c>
      <c r="G7068" t="n">
        <v>40.4835333333333</v>
      </c>
    </row>
    <row r="7069">
      <c r="A7069" t="inlineStr">
        <is>
          <t>Daily_Minor_Stops_2026_09_18.xlsx</t>
        </is>
      </c>
      <c r="B7069" t="inlineStr">
        <is>
          <t>Samridhi Perk Line</t>
        </is>
      </c>
      <c r="C7069" s="80" t="n">
        <v>46142</v>
      </c>
      <c r="D7069" t="inlineStr">
        <is>
          <t>Perk-HCM-4</t>
        </is>
      </c>
      <c r="E7069" t="inlineStr">
        <is>
          <t>FBX: Jam At Infeed</t>
        </is>
      </c>
      <c r="F7069" t="n">
        <v>27</v>
      </c>
      <c r="G7069" t="n">
        <v>12.4048833333333</v>
      </c>
    </row>
    <row r="7070">
      <c r="A7070" t="inlineStr">
        <is>
          <t>Daily_Minor_Stops_2026_09_18.xlsx</t>
        </is>
      </c>
      <c r="B7070" t="inlineStr">
        <is>
          <t>Samridhi Perk Line</t>
        </is>
      </c>
      <c r="C7070" s="80" t="n">
        <v>46142</v>
      </c>
      <c r="D7070" t="inlineStr">
        <is>
          <t>Perk-HLM-1</t>
        </is>
      </c>
      <c r="E7070" t="inlineStr">
        <is>
          <t>Product jam detected at flow wrapper infeed</t>
        </is>
      </c>
      <c r="F7070" t="n">
        <v>33</v>
      </c>
      <c r="G7070" t="n">
        <v>23.5147333333333</v>
      </c>
    </row>
    <row r="7071">
      <c r="A7071" t="inlineStr">
        <is>
          <t>Daily_Minor_Stops_2026_09_18.xlsx</t>
        </is>
      </c>
      <c r="B7071" t="inlineStr">
        <is>
          <t>Samridhi Perk Line</t>
        </is>
      </c>
      <c r="C7071" s="80" t="n">
        <v>46142</v>
      </c>
      <c r="D7071" t="inlineStr">
        <is>
          <t>Perk-HLM-1</t>
        </is>
      </c>
      <c r="E7071" t="inlineStr">
        <is>
          <t>OverHeight Product Detected</t>
        </is>
      </c>
      <c r="F7071" t="n">
        <v>53</v>
      </c>
      <c r="G7071" t="n">
        <v>38.0115333333333</v>
      </c>
    </row>
    <row r="7072">
      <c r="A7072" t="inlineStr">
        <is>
          <t>Daily_Minor_Stops_2026_09_18.xlsx</t>
        </is>
      </c>
      <c r="B7072" t="inlineStr">
        <is>
          <t>Samridhi Perk Line</t>
        </is>
      </c>
      <c r="C7072" s="80" t="n">
        <v>46142</v>
      </c>
      <c r="D7072" t="inlineStr">
        <is>
          <t>Perk-HLM-2</t>
        </is>
      </c>
      <c r="E7072" t="inlineStr">
        <is>
          <t>Paper Out Of Register</t>
        </is>
      </c>
      <c r="F7072" t="n">
        <v>37</v>
      </c>
      <c r="G7072" t="n">
        <v>20.6298666666667</v>
      </c>
    </row>
    <row r="7073">
      <c r="A7073" t="inlineStr">
        <is>
          <t>Daily_Minor_Stops_2026_09_18.xlsx</t>
        </is>
      </c>
      <c r="B7073" t="inlineStr">
        <is>
          <t>Samridhi Perk Line</t>
        </is>
      </c>
      <c r="C7073" s="80" t="n">
        <v>46142</v>
      </c>
      <c r="D7073" t="inlineStr">
        <is>
          <t>Perk-HLM-2</t>
        </is>
      </c>
      <c r="E7073" t="inlineStr">
        <is>
          <t>OverHeight Product Detected</t>
        </is>
      </c>
      <c r="F7073" t="n">
        <v>53</v>
      </c>
      <c r="G7073" t="n">
        <v>33.1893833333333</v>
      </c>
    </row>
    <row r="7074">
      <c r="A7074" t="inlineStr">
        <is>
          <t>Daily_Minor_Stops_2026_09_18.xlsx</t>
        </is>
      </c>
      <c r="B7074" t="inlineStr">
        <is>
          <t>Samridhi Perk Line</t>
        </is>
      </c>
      <c r="C7074" s="80" t="n">
        <v>46142</v>
      </c>
      <c r="D7074" t="inlineStr">
        <is>
          <t>Perk-TTLi-1</t>
        </is>
      </c>
      <c r="E7074" t="inlineStr">
        <is>
          <t>FOR/BP11: Hand Over Of Blank Failed</t>
        </is>
      </c>
      <c r="F7074" t="n">
        <v>38</v>
      </c>
      <c r="G7074" t="n">
        <v>83.8319666666667</v>
      </c>
    </row>
    <row r="7075">
      <c r="A7075" t="inlineStr">
        <is>
          <t>Daily_Minor_Stops_2026_09_18.xlsx</t>
        </is>
      </c>
      <c r="B7075" t="inlineStr">
        <is>
          <t>Samridhi Perk Line</t>
        </is>
      </c>
      <c r="C7075" s="80" t="n">
        <v>46142</v>
      </c>
      <c r="D7075" t="inlineStr">
        <is>
          <t>Perk-TTLi-1</t>
        </is>
      </c>
      <c r="E7075" t="inlineStr">
        <is>
          <t>CLO/CDC11: Pusher / Actuator Not ON Time</t>
        </is>
      </c>
      <c r="F7075" t="n">
        <v>12</v>
      </c>
      <c r="G7075" t="n">
        <v>19.2147166666667</v>
      </c>
    </row>
    <row r="7076">
      <c r="A7076" t="inlineStr">
        <is>
          <t>Daily_Minor_Stops_2026_09_18.xlsx</t>
        </is>
      </c>
      <c r="B7076" t="inlineStr">
        <is>
          <t>Samridhi Perk Line</t>
        </is>
      </c>
      <c r="C7076" s="80" t="n">
        <v>46142</v>
      </c>
      <c r="D7076" t="inlineStr">
        <is>
          <t>Perk-TTLi-2</t>
        </is>
      </c>
      <c r="E7076" t="inlineStr">
        <is>
          <t>FOR/BP11: Hand Over Of Blank Failed</t>
        </is>
      </c>
      <c r="F7076" t="n">
        <v>78</v>
      </c>
      <c r="G7076" t="n">
        <v>127.057216666667</v>
      </c>
    </row>
    <row r="7077">
      <c r="A7077" t="inlineStr">
        <is>
          <t>Daily_Minor_Stops_2026_09_18.xlsx</t>
        </is>
      </c>
      <c r="B7077" t="inlineStr">
        <is>
          <t>Samridhi Perk Line</t>
        </is>
      </c>
      <c r="C7077" s="80" t="n">
        <v>46142</v>
      </c>
      <c r="D7077" t="inlineStr">
        <is>
          <t>Perk-TTLi-2</t>
        </is>
      </c>
      <c r="E7077" t="inlineStr">
        <is>
          <t>CLO/CDC11: Pusher / Actuator Not ON Time</t>
        </is>
      </c>
      <c r="F7077" t="n">
        <v>5</v>
      </c>
      <c r="G7077" t="n">
        <v>7.68491666666667</v>
      </c>
    </row>
    <row r="7078">
      <c r="A7078" t="inlineStr">
        <is>
          <t>Daily_Minor_Stops_2026_09_18.xlsx</t>
        </is>
      </c>
      <c r="B7078" t="inlineStr">
        <is>
          <t>Samridhi Perk Line</t>
        </is>
      </c>
      <c r="C7078" s="80" t="n">
        <v>46142</v>
      </c>
      <c r="D7078" t="inlineStr">
        <is>
          <t>Perk-TTLi-3</t>
        </is>
      </c>
      <c r="E7078" t="inlineStr">
        <is>
          <t>FOR/FT11: Hand Over Failure Of Tray</t>
        </is>
      </c>
      <c r="F7078" t="n">
        <v>18</v>
      </c>
      <c r="G7078" t="n">
        <v>16.2163666666667</v>
      </c>
    </row>
    <row r="7079">
      <c r="A7079" t="inlineStr">
        <is>
          <t>Daily_Minor_Stops_2026_09_18.xlsx</t>
        </is>
      </c>
      <c r="B7079" t="inlineStr">
        <is>
          <t>Samridhi Perk Line</t>
        </is>
      </c>
      <c r="C7079" s="80" t="n">
        <v>46142</v>
      </c>
      <c r="D7079" t="inlineStr">
        <is>
          <t>Perk-TTLi-3</t>
        </is>
      </c>
      <c r="E7079" t="inlineStr">
        <is>
          <t>CLO/CDC11: Pusher / Actuator Not ON Time</t>
        </is>
      </c>
      <c r="F7079" t="n">
        <v>21</v>
      </c>
      <c r="G7079" t="n">
        <v>74.8849</v>
      </c>
    </row>
    <row r="7080">
      <c r="A7080" t="inlineStr">
        <is>
          <t>Daily_Minor_Stops_2026_09_18.xlsx</t>
        </is>
      </c>
      <c r="B7080" t="inlineStr">
        <is>
          <t>Samridhi Perk Line</t>
        </is>
      </c>
      <c r="C7080" s="80" t="n">
        <v>46142</v>
      </c>
      <c r="D7080" t="inlineStr">
        <is>
          <t>Perk-TTLi-4</t>
        </is>
      </c>
      <c r="E7080" t="inlineStr">
        <is>
          <t>LOD/EM: Emergency Stop HMI 11</t>
        </is>
      </c>
      <c r="F7080" t="n">
        <v>2</v>
      </c>
      <c r="G7080" t="n">
        <v>1.23913333333333</v>
      </c>
    </row>
    <row r="7081">
      <c r="A7081" t="inlineStr">
        <is>
          <t>Daily_Minor_Stops_2026_09_18.xlsx</t>
        </is>
      </c>
      <c r="B7081" t="inlineStr">
        <is>
          <t>Samridhi Perk Line</t>
        </is>
      </c>
      <c r="C7081" s="80" t="n">
        <v>46142</v>
      </c>
      <c r="D7081" t="inlineStr">
        <is>
          <t>Perk-TTLi-4</t>
        </is>
      </c>
      <c r="E7081" t="inlineStr">
        <is>
          <t>LOD/DH: State Decel Not Leave In Time</t>
        </is>
      </c>
      <c r="F7081" t="n">
        <v>2</v>
      </c>
      <c r="G7081" t="n">
        <v>14.91835</v>
      </c>
    </row>
    <row r="7082">
      <c r="A7082" t="inlineStr">
        <is>
          <t>Daily_Minor_Stops_2026_09_18.xlsx</t>
        </is>
      </c>
      <c r="B7082" t="inlineStr">
        <is>
          <t>Samridhi Perk Line</t>
        </is>
      </c>
      <c r="C7082" s="80" t="n">
        <v>46143</v>
      </c>
      <c r="D7082" t="inlineStr">
        <is>
          <t>Perk-HCM-1</t>
        </is>
      </c>
      <c r="E7082" t="inlineStr">
        <is>
          <t>HXX: Film Is Broken</t>
        </is>
      </c>
      <c r="F7082" t="n">
        <v>18</v>
      </c>
      <c r="G7082" t="n">
        <v>14.7590166666667</v>
      </c>
    </row>
    <row r="7083">
      <c r="A7083" t="inlineStr">
        <is>
          <t>Daily_Minor_Stops_2026_09_18.xlsx</t>
        </is>
      </c>
      <c r="B7083" t="inlineStr">
        <is>
          <t>Samridhi Perk Line</t>
        </is>
      </c>
      <c r="C7083" s="80" t="n">
        <v>46143</v>
      </c>
      <c r="D7083" t="inlineStr">
        <is>
          <t>Perk-HCM-1</t>
        </is>
      </c>
      <c r="E7083" t="inlineStr">
        <is>
          <t>FBX: Jam At Infeed</t>
        </is>
      </c>
      <c r="F7083" t="n">
        <v>59</v>
      </c>
      <c r="G7083" t="n">
        <v>53.3512333333333</v>
      </c>
    </row>
    <row r="7084">
      <c r="A7084" t="inlineStr">
        <is>
          <t>Daily_Minor_Stops_2026_09_18.xlsx</t>
        </is>
      </c>
      <c r="B7084" t="inlineStr">
        <is>
          <t>Samridhi Perk Line</t>
        </is>
      </c>
      <c r="C7084" s="80" t="n">
        <v>46143</v>
      </c>
      <c r="D7084" t="inlineStr">
        <is>
          <t>Perk-HCM-2</t>
        </is>
      </c>
      <c r="E7084" t="inlineStr">
        <is>
          <t>HXX: Film Is Broken</t>
        </is>
      </c>
      <c r="F7084" t="n">
        <v>32</v>
      </c>
      <c r="G7084" t="n">
        <v>22.6892333333333</v>
      </c>
    </row>
    <row r="7085">
      <c r="A7085" t="inlineStr">
        <is>
          <t>Daily_Minor_Stops_2026_09_18.xlsx</t>
        </is>
      </c>
      <c r="B7085" t="inlineStr">
        <is>
          <t>Samridhi Perk Line</t>
        </is>
      </c>
      <c r="C7085" s="80" t="n">
        <v>46143</v>
      </c>
      <c r="D7085" t="inlineStr">
        <is>
          <t>Perk-HCM-2</t>
        </is>
      </c>
      <c r="E7085" t="inlineStr">
        <is>
          <t>FBX: Jam At Infeed</t>
        </is>
      </c>
      <c r="F7085" t="n">
        <v>56</v>
      </c>
      <c r="G7085" t="n">
        <v>28.1574</v>
      </c>
    </row>
    <row r="7086">
      <c r="A7086" t="inlineStr">
        <is>
          <t>Daily_Minor_Stops_2026_09_18.xlsx</t>
        </is>
      </c>
      <c r="B7086" t="inlineStr">
        <is>
          <t>Samridhi Perk Line</t>
        </is>
      </c>
      <c r="C7086" s="80" t="n">
        <v>46143</v>
      </c>
      <c r="D7086" t="inlineStr">
        <is>
          <t>Perk-HCM-3</t>
        </is>
      </c>
      <c r="E7086" t="inlineStr">
        <is>
          <t>HXX: Both Film Reels Are Empty</t>
        </is>
      </c>
      <c r="F7086" t="n">
        <v>11</v>
      </c>
      <c r="G7086" t="n">
        <v>9.82811666666667</v>
      </c>
    </row>
    <row r="7087">
      <c r="A7087" t="inlineStr">
        <is>
          <t>Daily_Minor_Stops_2026_09_18.xlsx</t>
        </is>
      </c>
      <c r="B7087" t="inlineStr">
        <is>
          <t>Samridhi Perk Line</t>
        </is>
      </c>
      <c r="C7087" s="80" t="n">
        <v>46143</v>
      </c>
      <c r="D7087" t="inlineStr">
        <is>
          <t>Perk-HCM-3</t>
        </is>
      </c>
      <c r="E7087" t="inlineStr">
        <is>
          <t>FBX: Overflow At Infeed</t>
        </is>
      </c>
      <c r="F7087" t="n">
        <v>39</v>
      </c>
      <c r="G7087" t="n">
        <v>16.5593166666667</v>
      </c>
    </row>
    <row r="7088">
      <c r="A7088" t="inlineStr">
        <is>
          <t>Daily_Minor_Stops_2026_09_18.xlsx</t>
        </is>
      </c>
      <c r="B7088" t="inlineStr">
        <is>
          <t>Samridhi Perk Line</t>
        </is>
      </c>
      <c r="C7088" s="80" t="n">
        <v>46143</v>
      </c>
      <c r="D7088" t="inlineStr">
        <is>
          <t>Perk-HCM-4</t>
        </is>
      </c>
      <c r="E7088" t="inlineStr">
        <is>
          <t>FBX: Overflow At Infeed</t>
        </is>
      </c>
      <c r="F7088" t="n">
        <v>23</v>
      </c>
      <c r="G7088" t="n">
        <v>8.7121</v>
      </c>
    </row>
    <row r="7089">
      <c r="A7089" t="inlineStr">
        <is>
          <t>Daily_Minor_Stops_2026_09_18.xlsx</t>
        </is>
      </c>
      <c r="B7089" t="inlineStr">
        <is>
          <t>Samridhi Perk Line</t>
        </is>
      </c>
      <c r="C7089" s="80" t="n">
        <v>46143</v>
      </c>
      <c r="D7089" t="inlineStr">
        <is>
          <t>Perk-HCM-4</t>
        </is>
      </c>
      <c r="E7089" t="inlineStr">
        <is>
          <t>FBX: Jam At Infeed</t>
        </is>
      </c>
      <c r="F7089" t="n">
        <v>30</v>
      </c>
      <c r="G7089" t="n">
        <v>13.8067833333333</v>
      </c>
    </row>
    <row r="7090">
      <c r="A7090" t="inlineStr">
        <is>
          <t>Daily_Minor_Stops_2026_09_18.xlsx</t>
        </is>
      </c>
      <c r="B7090" t="inlineStr">
        <is>
          <t>Samridhi Perk Line</t>
        </is>
      </c>
      <c r="C7090" s="80" t="n">
        <v>46143</v>
      </c>
      <c r="D7090" t="inlineStr">
        <is>
          <t>Perk-HLM-1</t>
        </is>
      </c>
      <c r="E7090" t="inlineStr">
        <is>
          <t>Product jam detected at flow wrapper infeed</t>
        </is>
      </c>
      <c r="F7090" t="n">
        <v>34</v>
      </c>
      <c r="G7090" t="n">
        <v>14.6496</v>
      </c>
    </row>
    <row r="7091">
      <c r="A7091" t="inlineStr">
        <is>
          <t>Daily_Minor_Stops_2026_09_18.xlsx</t>
        </is>
      </c>
      <c r="B7091" t="inlineStr">
        <is>
          <t>Samridhi Perk Line</t>
        </is>
      </c>
      <c r="C7091" s="80" t="n">
        <v>46143</v>
      </c>
      <c r="D7091" t="inlineStr">
        <is>
          <t>Perk-HLM-1</t>
        </is>
      </c>
      <c r="E7091" t="inlineStr">
        <is>
          <t>OverHeight Product Detected</t>
        </is>
      </c>
      <c r="F7091" t="n">
        <v>43</v>
      </c>
      <c r="G7091" t="n">
        <v>30.2297</v>
      </c>
    </row>
    <row r="7092">
      <c r="A7092" t="inlineStr">
        <is>
          <t>Daily_Minor_Stops_2026_09_18.xlsx</t>
        </is>
      </c>
      <c r="B7092" t="inlineStr">
        <is>
          <t>Samridhi Perk Line</t>
        </is>
      </c>
      <c r="C7092" s="80" t="n">
        <v>46143</v>
      </c>
      <c r="D7092" t="inlineStr">
        <is>
          <t>Perk-HLM-2</t>
        </is>
      </c>
      <c r="E7092" t="inlineStr">
        <is>
          <t>Product jam detected at flow wrapper infeed</t>
        </is>
      </c>
      <c r="F7092" t="n">
        <v>24</v>
      </c>
      <c r="G7092" t="n">
        <v>22.75</v>
      </c>
    </row>
    <row r="7093">
      <c r="A7093" t="inlineStr">
        <is>
          <t>Daily_Minor_Stops_2026_09_18.xlsx</t>
        </is>
      </c>
      <c r="B7093" t="inlineStr">
        <is>
          <t>Samridhi Perk Line</t>
        </is>
      </c>
      <c r="C7093" s="80" t="n">
        <v>46143</v>
      </c>
      <c r="D7093" t="inlineStr">
        <is>
          <t>Perk-HLM-2</t>
        </is>
      </c>
      <c r="E7093" t="inlineStr">
        <is>
          <t>Paper Out Of Register</t>
        </is>
      </c>
      <c r="F7093" t="n">
        <v>26</v>
      </c>
      <c r="G7093" t="n">
        <v>16.8535333333333</v>
      </c>
    </row>
    <row r="7094">
      <c r="A7094" t="inlineStr">
        <is>
          <t>Daily_Minor_Stops_2026_09_18.xlsx</t>
        </is>
      </c>
      <c r="B7094" t="inlineStr">
        <is>
          <t>Samridhi Perk Line</t>
        </is>
      </c>
      <c r="C7094" s="80" t="n">
        <v>46143</v>
      </c>
      <c r="D7094" t="inlineStr">
        <is>
          <t>Perk-TTLi-1</t>
        </is>
      </c>
      <c r="E7094" t="inlineStr">
        <is>
          <t>FOR/BP11: Hand Over Of Blank Failed</t>
        </is>
      </c>
      <c r="F7094" t="n">
        <v>17</v>
      </c>
      <c r="G7094" t="n">
        <v>28.5033</v>
      </c>
    </row>
    <row r="7095">
      <c r="A7095" t="inlineStr">
        <is>
          <t>Daily_Minor_Stops_2026_09_18.xlsx</t>
        </is>
      </c>
      <c r="B7095" t="inlineStr">
        <is>
          <t>Samridhi Perk Line</t>
        </is>
      </c>
      <c r="C7095" s="80" t="n">
        <v>46143</v>
      </c>
      <c r="D7095" t="inlineStr">
        <is>
          <t>Perk-TTLi-1</t>
        </is>
      </c>
      <c r="E7095" t="inlineStr">
        <is>
          <t>CLO/CT11: Axis1 Position Error</t>
        </is>
      </c>
      <c r="F7095" t="n">
        <v>9</v>
      </c>
      <c r="G7095" t="n">
        <v>11.4298166666667</v>
      </c>
    </row>
    <row r="7096">
      <c r="A7096" t="inlineStr">
        <is>
          <t>Daily_Minor_Stops_2026_09_18.xlsx</t>
        </is>
      </c>
      <c r="B7096" t="inlineStr">
        <is>
          <t>Samridhi Perk Line</t>
        </is>
      </c>
      <c r="C7096" s="80" t="n">
        <v>46143</v>
      </c>
      <c r="D7096" t="inlineStr">
        <is>
          <t>Perk-TTLi-2</t>
        </is>
      </c>
      <c r="E7096" t="inlineStr">
        <is>
          <t>FOR/FT11: Hand Over Failure Of Tray</t>
        </is>
      </c>
      <c r="F7096" t="n">
        <v>7</v>
      </c>
      <c r="G7096" t="n">
        <v>3.07918333333333</v>
      </c>
    </row>
    <row r="7097">
      <c r="A7097" t="inlineStr">
        <is>
          <t>Daily_Minor_Stops_2026_09_18.xlsx</t>
        </is>
      </c>
      <c r="B7097" t="inlineStr">
        <is>
          <t>Samridhi Perk Line</t>
        </is>
      </c>
      <c r="C7097" s="80" t="n">
        <v>46143</v>
      </c>
      <c r="D7097" t="inlineStr">
        <is>
          <t>Perk-TTLi-2</t>
        </is>
      </c>
      <c r="E7097" t="inlineStr">
        <is>
          <t>FOR/BP11: Hand Over Of Blank Failed</t>
        </is>
      </c>
      <c r="F7097" t="n">
        <v>74</v>
      </c>
      <c r="G7097" t="n">
        <v>140.233416666667</v>
      </c>
    </row>
    <row r="7098">
      <c r="A7098" t="inlineStr">
        <is>
          <t>Daily_Minor_Stops_2026_09_18.xlsx</t>
        </is>
      </c>
      <c r="B7098" t="inlineStr">
        <is>
          <t>Samridhi Perk Line</t>
        </is>
      </c>
      <c r="C7098" s="80" t="n">
        <v>46143</v>
      </c>
      <c r="D7098" t="inlineStr">
        <is>
          <t>Perk-TTLi-3</t>
        </is>
      </c>
      <c r="E7098" t="inlineStr">
        <is>
          <t>FOR/FT11: Hand Over Failure Of Tray</t>
        </is>
      </c>
      <c r="F7098" t="n">
        <v>17</v>
      </c>
      <c r="G7098" t="n">
        <v>13.27075</v>
      </c>
    </row>
    <row r="7099">
      <c r="A7099" t="inlineStr">
        <is>
          <t>Daily_Minor_Stops_2026_09_18.xlsx</t>
        </is>
      </c>
      <c r="B7099" t="inlineStr">
        <is>
          <t>Samridhi Perk Line</t>
        </is>
      </c>
      <c r="C7099" s="80" t="n">
        <v>46143</v>
      </c>
      <c r="D7099" t="inlineStr">
        <is>
          <t>Perk-TTLi-3</t>
        </is>
      </c>
      <c r="E7099" t="inlineStr">
        <is>
          <t>CLO/CDC11: Pusher / Actuator Not ON Time</t>
        </is>
      </c>
      <c r="F7099" t="n">
        <v>15</v>
      </c>
      <c r="G7099" t="n">
        <v>54.8681333333333</v>
      </c>
    </row>
    <row r="7100">
      <c r="A7100" t="inlineStr">
        <is>
          <t>Daily_Minor_Stops_2026_09_18.xlsx</t>
        </is>
      </c>
      <c r="B7100" t="inlineStr">
        <is>
          <t>Samridhi Perk Line</t>
        </is>
      </c>
      <c r="C7100" s="80" t="n">
        <v>46143</v>
      </c>
      <c r="D7100" t="inlineStr">
        <is>
          <t>Perk-TTLi-4</t>
        </is>
      </c>
      <c r="E7100" t="inlineStr">
        <is>
          <t>LOD/PGR11: Trains To Near</t>
        </is>
      </c>
      <c r="F7100" t="n">
        <v>3</v>
      </c>
      <c r="G7100" t="n">
        <v>2.3808</v>
      </c>
    </row>
    <row r="7101">
      <c r="A7101" t="inlineStr">
        <is>
          <t>Daily_Minor_Stops_2026_09_18.xlsx</t>
        </is>
      </c>
      <c r="B7101" t="inlineStr">
        <is>
          <t>Samridhi Perk Line</t>
        </is>
      </c>
      <c r="C7101" s="80" t="n">
        <v>46143</v>
      </c>
      <c r="D7101" t="inlineStr">
        <is>
          <t>Perk-TTLi-4</t>
        </is>
      </c>
      <c r="E7101" t="inlineStr">
        <is>
          <t>LOD/EM: Emergency Stop HMI 11</t>
        </is>
      </c>
      <c r="F7101" t="n">
        <v>4</v>
      </c>
      <c r="G7101" t="n">
        <v>107.943016666667</v>
      </c>
    </row>
    <row r="7102">
      <c r="A7102" t="inlineStr">
        <is>
          <t>Daily_Minor_Stops_2026_09_18.xlsx</t>
        </is>
      </c>
      <c r="B7102" t="inlineStr">
        <is>
          <t>Samridhi Perk Line</t>
        </is>
      </c>
      <c r="C7102" s="80" t="n">
        <v>46144</v>
      </c>
      <c r="D7102" t="inlineStr">
        <is>
          <t>Perk-HCM-1</t>
        </is>
      </c>
      <c r="E7102" t="inlineStr">
        <is>
          <t>HXX: Film Is Broken</t>
        </is>
      </c>
      <c r="F7102" t="n">
        <v>18</v>
      </c>
      <c r="G7102" t="n">
        <v>7.92438333333333</v>
      </c>
    </row>
    <row r="7103">
      <c r="A7103" t="inlineStr">
        <is>
          <t>Daily_Minor_Stops_2026_09_18.xlsx</t>
        </is>
      </c>
      <c r="B7103" t="inlineStr">
        <is>
          <t>Samridhi Perk Line</t>
        </is>
      </c>
      <c r="C7103" s="80" t="n">
        <v>46144</v>
      </c>
      <c r="D7103" t="inlineStr">
        <is>
          <t>Perk-HCM-1</t>
        </is>
      </c>
      <c r="E7103" t="inlineStr">
        <is>
          <t>FBX: Jam At Infeed</t>
        </is>
      </c>
      <c r="F7103" t="n">
        <v>98</v>
      </c>
      <c r="G7103" t="n">
        <v>67.7736666666667</v>
      </c>
    </row>
    <row r="7104">
      <c r="A7104" t="inlineStr">
        <is>
          <t>Daily_Minor_Stops_2026_09_18.xlsx</t>
        </is>
      </c>
      <c r="B7104" t="inlineStr">
        <is>
          <t>Samridhi Perk Line</t>
        </is>
      </c>
      <c r="C7104" s="80" t="n">
        <v>46144</v>
      </c>
      <c r="D7104" t="inlineStr">
        <is>
          <t>Perk-HCM-2</t>
        </is>
      </c>
      <c r="E7104" t="inlineStr">
        <is>
          <t>HXX: Film Is Broken</t>
        </is>
      </c>
      <c r="F7104" t="n">
        <v>15</v>
      </c>
      <c r="G7104" t="n">
        <v>13.3330666666667</v>
      </c>
    </row>
    <row r="7105">
      <c r="A7105" t="inlineStr">
        <is>
          <t>Daily_Minor_Stops_2026_09_18.xlsx</t>
        </is>
      </c>
      <c r="B7105" t="inlineStr">
        <is>
          <t>Samridhi Perk Line</t>
        </is>
      </c>
      <c r="C7105" s="80" t="n">
        <v>46144</v>
      </c>
      <c r="D7105" t="inlineStr">
        <is>
          <t>Perk-HCM-2</t>
        </is>
      </c>
      <c r="E7105" t="inlineStr">
        <is>
          <t>FBX: Jam At Infeed</t>
        </is>
      </c>
      <c r="F7105" t="n">
        <v>51</v>
      </c>
      <c r="G7105" t="n">
        <v>23.1411</v>
      </c>
    </row>
    <row r="7106">
      <c r="A7106" t="inlineStr">
        <is>
          <t>Daily_Minor_Stops_2026_09_18.xlsx</t>
        </is>
      </c>
      <c r="B7106" t="inlineStr">
        <is>
          <t>Samridhi Perk Line</t>
        </is>
      </c>
      <c r="C7106" s="80" t="n">
        <v>46144</v>
      </c>
      <c r="D7106" t="inlineStr">
        <is>
          <t>Perk-HCM-3</t>
        </is>
      </c>
      <c r="E7106" t="inlineStr">
        <is>
          <t>HXX: Film Is Broken</t>
        </is>
      </c>
      <c r="F7106" t="n">
        <v>18</v>
      </c>
      <c r="G7106" t="n">
        <v>9.65261666666667</v>
      </c>
    </row>
    <row r="7107">
      <c r="A7107" t="inlineStr">
        <is>
          <t>Daily_Minor_Stops_2026_09_18.xlsx</t>
        </is>
      </c>
      <c r="B7107" t="inlineStr">
        <is>
          <t>Samridhi Perk Line</t>
        </is>
      </c>
      <c r="C7107" s="80" t="n">
        <v>46144</v>
      </c>
      <c r="D7107" t="inlineStr">
        <is>
          <t>Perk-HCM-3</t>
        </is>
      </c>
      <c r="E7107" t="inlineStr">
        <is>
          <t>FBX: Overflow At Infeed</t>
        </is>
      </c>
      <c r="F7107" t="n">
        <v>39</v>
      </c>
      <c r="G7107" t="n">
        <v>26.8031166666667</v>
      </c>
    </row>
    <row r="7108">
      <c r="A7108" t="inlineStr">
        <is>
          <t>Daily_Minor_Stops_2026_09_18.xlsx</t>
        </is>
      </c>
      <c r="B7108" t="inlineStr">
        <is>
          <t>Samridhi Perk Line</t>
        </is>
      </c>
      <c r="C7108" s="80" t="n">
        <v>46144</v>
      </c>
      <c r="D7108" t="inlineStr">
        <is>
          <t>Perk-HCM-4</t>
        </is>
      </c>
      <c r="E7108" t="inlineStr">
        <is>
          <t>FBX: Overflow At Infeed</t>
        </is>
      </c>
      <c r="F7108" t="n">
        <v>26</v>
      </c>
      <c r="G7108" t="n">
        <v>11.8278166666667</v>
      </c>
    </row>
    <row r="7109">
      <c r="A7109" t="inlineStr">
        <is>
          <t>Daily_Minor_Stops_2026_09_18.xlsx</t>
        </is>
      </c>
      <c r="B7109" t="inlineStr">
        <is>
          <t>Samridhi Perk Line</t>
        </is>
      </c>
      <c r="C7109" s="80" t="n">
        <v>46144</v>
      </c>
      <c r="D7109" t="inlineStr">
        <is>
          <t>Perk-HCM-4</t>
        </is>
      </c>
      <c r="E7109" t="inlineStr">
        <is>
          <t>FBX: Jam At Infeed</t>
        </is>
      </c>
      <c r="F7109" t="n">
        <v>40</v>
      </c>
      <c r="G7109" t="n">
        <v>21.20375</v>
      </c>
    </row>
    <row r="7110">
      <c r="A7110" t="inlineStr">
        <is>
          <t>Daily_Minor_Stops_2026_09_18.xlsx</t>
        </is>
      </c>
      <c r="B7110" t="inlineStr">
        <is>
          <t>Samridhi Perk Line</t>
        </is>
      </c>
      <c r="C7110" s="80" t="n">
        <v>46144</v>
      </c>
      <c r="D7110" t="inlineStr">
        <is>
          <t>Perk-HLM-1</t>
        </is>
      </c>
      <c r="E7110" t="inlineStr">
        <is>
          <t>Product jam detected at flow wrapper infeed</t>
        </is>
      </c>
      <c r="F7110" t="n">
        <v>38</v>
      </c>
      <c r="G7110" t="n">
        <v>23.6187333333333</v>
      </c>
    </row>
    <row r="7111">
      <c r="A7111" t="inlineStr">
        <is>
          <t>Daily_Minor_Stops_2026_09_18.xlsx</t>
        </is>
      </c>
      <c r="B7111" t="inlineStr">
        <is>
          <t>Samridhi Perk Line</t>
        </is>
      </c>
      <c r="C7111" s="80" t="n">
        <v>46144</v>
      </c>
      <c r="D7111" t="inlineStr">
        <is>
          <t>Perk-HLM-1</t>
        </is>
      </c>
      <c r="E7111" t="inlineStr">
        <is>
          <t>OverHeight Product Detected</t>
        </is>
      </c>
      <c r="F7111" t="n">
        <v>28</v>
      </c>
      <c r="G7111" t="n">
        <v>25.6253666666667</v>
      </c>
    </row>
    <row r="7112">
      <c r="A7112" t="inlineStr">
        <is>
          <t>Daily_Minor_Stops_2026_09_18.xlsx</t>
        </is>
      </c>
      <c r="B7112" t="inlineStr">
        <is>
          <t>Samridhi Perk Line</t>
        </is>
      </c>
      <c r="C7112" s="80" t="n">
        <v>46144</v>
      </c>
      <c r="D7112" t="inlineStr">
        <is>
          <t>Perk-HLM-2</t>
        </is>
      </c>
      <c r="E7112" t="inlineStr">
        <is>
          <t>Product jam detected at flow wrapper infeed</t>
        </is>
      </c>
      <c r="F7112" t="n">
        <v>38</v>
      </c>
      <c r="G7112" t="n">
        <v>25.5780333333333</v>
      </c>
    </row>
    <row r="7113">
      <c r="A7113" t="inlineStr">
        <is>
          <t>Daily_Minor_Stops_2026_09_18.xlsx</t>
        </is>
      </c>
      <c r="B7113" t="inlineStr">
        <is>
          <t>Samridhi Perk Line</t>
        </is>
      </c>
      <c r="C7113" s="80" t="n">
        <v>46144</v>
      </c>
      <c r="D7113" t="inlineStr">
        <is>
          <t>Perk-HLM-2</t>
        </is>
      </c>
      <c r="E7113" t="inlineStr">
        <is>
          <t>OverHeight Product Detected</t>
        </is>
      </c>
      <c r="F7113" t="n">
        <v>29</v>
      </c>
      <c r="G7113" t="n">
        <v>24.21705</v>
      </c>
    </row>
    <row r="7114">
      <c r="A7114" t="inlineStr">
        <is>
          <t>Daily_Minor_Stops_2026_09_18.xlsx</t>
        </is>
      </c>
      <c r="B7114" t="inlineStr">
        <is>
          <t>Samridhi Perk Line</t>
        </is>
      </c>
      <c r="C7114" s="80" t="n">
        <v>46144</v>
      </c>
      <c r="D7114" t="inlineStr">
        <is>
          <t>Perk-TTLi-1</t>
        </is>
      </c>
      <c r="E7114" t="inlineStr">
        <is>
          <t>LOD/PGR11: Train Reached Estop Distance</t>
        </is>
      </c>
      <c r="F7114" t="n">
        <v>3</v>
      </c>
      <c r="G7114" t="n">
        <v>7.77698333333333</v>
      </c>
    </row>
    <row r="7115">
      <c r="A7115" t="inlineStr">
        <is>
          <t>Daily_Minor_Stops_2026_09_18.xlsx</t>
        </is>
      </c>
      <c r="B7115" t="inlineStr">
        <is>
          <t>Samridhi Perk Line</t>
        </is>
      </c>
      <c r="C7115" s="80" t="n">
        <v>46144</v>
      </c>
      <c r="D7115" t="inlineStr">
        <is>
          <t>Perk-TTLi-1</t>
        </is>
      </c>
      <c r="E7115" t="inlineStr">
        <is>
          <t>FOR/BP11: Hand Over Of Blank Failed</t>
        </is>
      </c>
      <c r="F7115" t="n">
        <v>25</v>
      </c>
      <c r="G7115" t="n">
        <v>61.8750833333333</v>
      </c>
    </row>
    <row r="7116">
      <c r="A7116" t="inlineStr">
        <is>
          <t>Daily_Minor_Stops_2026_09_18.xlsx</t>
        </is>
      </c>
      <c r="B7116" t="inlineStr">
        <is>
          <t>Samridhi Perk Line</t>
        </is>
      </c>
      <c r="C7116" s="80" t="n">
        <v>46144</v>
      </c>
      <c r="D7116" t="inlineStr">
        <is>
          <t>Perk-TTLi-2</t>
        </is>
      </c>
      <c r="E7116" t="inlineStr">
        <is>
          <t>FOR/BP11: Hand Over Of Blank Failed</t>
        </is>
      </c>
      <c r="F7116" t="n">
        <v>25</v>
      </c>
      <c r="G7116" t="n">
        <v>31.4427166666667</v>
      </c>
    </row>
    <row r="7117">
      <c r="A7117" t="inlineStr">
        <is>
          <t>Daily_Minor_Stops_2026_09_18.xlsx</t>
        </is>
      </c>
      <c r="B7117" t="inlineStr">
        <is>
          <t>Samridhi Perk Line</t>
        </is>
      </c>
      <c r="C7117" s="80" t="n">
        <v>46144</v>
      </c>
      <c r="D7117" t="inlineStr">
        <is>
          <t>Perk-TTLi-2</t>
        </is>
      </c>
      <c r="E7117" t="inlineStr">
        <is>
          <t>CLO/CT11: Axis1 Position Error</t>
        </is>
      </c>
      <c r="F7117" t="n">
        <v>8</v>
      </c>
      <c r="G7117" t="n">
        <v>21.33315</v>
      </c>
    </row>
    <row r="7118">
      <c r="A7118" t="inlineStr">
        <is>
          <t>Daily_Minor_Stops_2026_09_18.xlsx</t>
        </is>
      </c>
      <c r="B7118" t="inlineStr">
        <is>
          <t>Samridhi Perk Line</t>
        </is>
      </c>
      <c r="C7118" s="80" t="n">
        <v>46144</v>
      </c>
      <c r="D7118" t="inlineStr">
        <is>
          <t>Perk-TTLi-3</t>
        </is>
      </c>
      <c r="E7118" t="inlineStr">
        <is>
          <t>LOD/TPL11: Wrong Gripper Installed</t>
        </is>
      </c>
      <c r="F7118" t="n">
        <v>5</v>
      </c>
      <c r="G7118" t="n">
        <v>1.67773333333333</v>
      </c>
    </row>
    <row r="7119">
      <c r="A7119" t="inlineStr">
        <is>
          <t>Daily_Minor_Stops_2026_09_18.xlsx</t>
        </is>
      </c>
      <c r="B7119" t="inlineStr">
        <is>
          <t>Samridhi Perk Line</t>
        </is>
      </c>
      <c r="C7119" s="80" t="n">
        <v>46144</v>
      </c>
      <c r="D7119" t="inlineStr">
        <is>
          <t>Perk-TTLi-3</t>
        </is>
      </c>
      <c r="E7119" t="inlineStr">
        <is>
          <t>CLO/CDC11: Pusher / Actuator Not ON Time</t>
        </is>
      </c>
      <c r="F7119" t="n">
        <v>14</v>
      </c>
      <c r="G7119" t="n">
        <v>29.5755333333333</v>
      </c>
    </row>
    <row r="7120">
      <c r="A7120" t="inlineStr">
        <is>
          <t>Daily_Minor_Stops_2026_09_18.xlsx</t>
        </is>
      </c>
      <c r="B7120" t="inlineStr">
        <is>
          <t>Samridhi Perk Line</t>
        </is>
      </c>
      <c r="C7120" s="80" t="n">
        <v>46144</v>
      </c>
      <c r="D7120" t="inlineStr">
        <is>
          <t>Perk-TTLi-4</t>
        </is>
      </c>
      <c r="E7120" t="inlineStr">
        <is>
          <t>LOD/EM: Emergency Stop HMI 11</t>
        </is>
      </c>
      <c r="F7120" t="n">
        <v>2</v>
      </c>
      <c r="G7120" t="n">
        <v>0.505733333333333</v>
      </c>
    </row>
    <row r="7121">
      <c r="A7121" t="inlineStr">
        <is>
          <t>Daily_Minor_Stops_2026_09_18.xlsx</t>
        </is>
      </c>
      <c r="B7121" t="inlineStr">
        <is>
          <t>Samridhi Perk Line</t>
        </is>
      </c>
      <c r="C7121" s="80" t="n">
        <v>46144</v>
      </c>
      <c r="D7121" t="inlineStr">
        <is>
          <t>Perk-TTLi-4</t>
        </is>
      </c>
      <c r="E7121" t="inlineStr">
        <is>
          <t>LOD/EM: Emergency Stop Button 1</t>
        </is>
      </c>
      <c r="F7121" t="n">
        <v>2</v>
      </c>
      <c r="G7121" t="n">
        <v>0.228</v>
      </c>
    </row>
    <row r="7122">
      <c r="A7122" t="inlineStr">
        <is>
          <t>Daily_Minor_Stops_2026_09_18.xlsx</t>
        </is>
      </c>
      <c r="B7122" t="inlineStr">
        <is>
          <t>Samridhi Perk Line</t>
        </is>
      </c>
      <c r="C7122" s="80" t="n">
        <v>46145</v>
      </c>
      <c r="D7122" t="inlineStr">
        <is>
          <t>Perk-HCM-1</t>
        </is>
      </c>
      <c r="E7122" t="inlineStr">
        <is>
          <t>HXX: Film Is Broken</t>
        </is>
      </c>
      <c r="F7122" t="n">
        <v>23</v>
      </c>
      <c r="G7122" t="n">
        <v>8.830550000000001</v>
      </c>
    </row>
    <row r="7123">
      <c r="A7123" t="inlineStr">
        <is>
          <t>Daily_Minor_Stops_2026_09_18.xlsx</t>
        </is>
      </c>
      <c r="B7123" t="inlineStr">
        <is>
          <t>Samridhi Perk Line</t>
        </is>
      </c>
      <c r="C7123" s="80" t="n">
        <v>46145</v>
      </c>
      <c r="D7123" t="inlineStr">
        <is>
          <t>Perk-HCM-1</t>
        </is>
      </c>
      <c r="E7123" t="inlineStr">
        <is>
          <t>FBX: Jam At Infeed</t>
        </is>
      </c>
      <c r="F7123" t="n">
        <v>119</v>
      </c>
      <c r="G7123" t="n">
        <v>62.4294666666667</v>
      </c>
    </row>
    <row r="7124">
      <c r="A7124" t="inlineStr">
        <is>
          <t>Daily_Minor_Stops_2026_09_18.xlsx</t>
        </is>
      </c>
      <c r="B7124" t="inlineStr">
        <is>
          <t>Samridhi Perk Line</t>
        </is>
      </c>
      <c r="C7124" s="80" t="n">
        <v>46145</v>
      </c>
      <c r="D7124" t="inlineStr">
        <is>
          <t>Perk-HCM-2</t>
        </is>
      </c>
      <c r="E7124" t="inlineStr">
        <is>
          <t>HXX: Film Is Broken</t>
        </is>
      </c>
      <c r="F7124" t="n">
        <v>17</v>
      </c>
      <c r="G7124" t="n">
        <v>11.9471666666667</v>
      </c>
    </row>
    <row r="7125">
      <c r="A7125" t="inlineStr">
        <is>
          <t>Daily_Minor_Stops_2026_09_18.xlsx</t>
        </is>
      </c>
      <c r="B7125" t="inlineStr">
        <is>
          <t>Samridhi Perk Line</t>
        </is>
      </c>
      <c r="C7125" s="80" t="n">
        <v>46145</v>
      </c>
      <c r="D7125" t="inlineStr">
        <is>
          <t>Perk-HCM-2</t>
        </is>
      </c>
      <c r="E7125" t="inlineStr">
        <is>
          <t>FBX: Jam At Infeed</t>
        </is>
      </c>
      <c r="F7125" t="n">
        <v>32</v>
      </c>
      <c r="G7125" t="n">
        <v>21.4643666666667</v>
      </c>
    </row>
    <row r="7126">
      <c r="A7126" t="inlineStr">
        <is>
          <t>Daily_Minor_Stops_2026_09_18.xlsx</t>
        </is>
      </c>
      <c r="B7126" t="inlineStr">
        <is>
          <t>Samridhi Perk Line</t>
        </is>
      </c>
      <c r="C7126" s="80" t="n">
        <v>46145</v>
      </c>
      <c r="D7126" t="inlineStr">
        <is>
          <t>Perk-HCM-3</t>
        </is>
      </c>
      <c r="E7126" t="inlineStr">
        <is>
          <t>HXX: Film Is Broken</t>
        </is>
      </c>
      <c r="F7126" t="n">
        <v>19</v>
      </c>
      <c r="G7126" t="n">
        <v>24.8563166666667</v>
      </c>
    </row>
    <row r="7127">
      <c r="A7127" t="inlineStr">
        <is>
          <t>Daily_Minor_Stops_2026_09_18.xlsx</t>
        </is>
      </c>
      <c r="B7127" t="inlineStr">
        <is>
          <t>Samridhi Perk Line</t>
        </is>
      </c>
      <c r="C7127" s="80" t="n">
        <v>46145</v>
      </c>
      <c r="D7127" t="inlineStr">
        <is>
          <t>Perk-HCM-3</t>
        </is>
      </c>
      <c r="E7127" t="inlineStr">
        <is>
          <t>FBX: Overflow At Infeed</t>
        </is>
      </c>
      <c r="F7127" t="n">
        <v>70</v>
      </c>
      <c r="G7127" t="n">
        <v>46.2668333333333</v>
      </c>
    </row>
    <row r="7128">
      <c r="A7128" t="inlineStr">
        <is>
          <t>Daily_Minor_Stops_2026_09_18.xlsx</t>
        </is>
      </c>
      <c r="B7128" t="inlineStr">
        <is>
          <t>Samridhi Perk Line</t>
        </is>
      </c>
      <c r="C7128" s="80" t="n">
        <v>46145</v>
      </c>
      <c r="D7128" t="inlineStr">
        <is>
          <t>Perk-HCM-4</t>
        </is>
      </c>
      <c r="E7128" t="inlineStr">
        <is>
          <t>FBX: Overflow At Infeed</t>
        </is>
      </c>
      <c r="F7128" t="n">
        <v>16</v>
      </c>
      <c r="G7128" t="n">
        <v>6.79331666666667</v>
      </c>
    </row>
    <row r="7129">
      <c r="A7129" t="inlineStr">
        <is>
          <t>Daily_Minor_Stops_2026_09_18.xlsx</t>
        </is>
      </c>
      <c r="B7129" t="inlineStr">
        <is>
          <t>Samridhi Perk Line</t>
        </is>
      </c>
      <c r="C7129" s="80" t="n">
        <v>46145</v>
      </c>
      <c r="D7129" t="inlineStr">
        <is>
          <t>Perk-HCM-4</t>
        </is>
      </c>
      <c r="E7129" t="inlineStr">
        <is>
          <t>FBX: Jam At Infeed</t>
        </is>
      </c>
      <c r="F7129" t="n">
        <v>41</v>
      </c>
      <c r="G7129" t="n">
        <v>22.9365833333333</v>
      </c>
    </row>
    <row r="7130">
      <c r="A7130" t="inlineStr">
        <is>
          <t>Daily_Minor_Stops_2026_09_18.xlsx</t>
        </is>
      </c>
      <c r="B7130" t="inlineStr">
        <is>
          <t>Samridhi Perk Line</t>
        </is>
      </c>
      <c r="C7130" s="80" t="n">
        <v>46145</v>
      </c>
      <c r="D7130" t="inlineStr">
        <is>
          <t>Perk-HLM-1</t>
        </is>
      </c>
      <c r="E7130" t="inlineStr">
        <is>
          <t>Product jam detected at flow wrapper infeed</t>
        </is>
      </c>
      <c r="F7130" t="n">
        <v>47</v>
      </c>
      <c r="G7130" t="n">
        <v>25.1999166666667</v>
      </c>
    </row>
    <row r="7131">
      <c r="A7131" t="inlineStr">
        <is>
          <t>Daily_Minor_Stops_2026_09_18.xlsx</t>
        </is>
      </c>
      <c r="B7131" t="inlineStr">
        <is>
          <t>Samridhi Perk Line</t>
        </is>
      </c>
      <c r="C7131" s="80" t="n">
        <v>46145</v>
      </c>
      <c r="D7131" t="inlineStr">
        <is>
          <t>Perk-HLM-1</t>
        </is>
      </c>
      <c r="E7131" t="inlineStr">
        <is>
          <t>OverHeight Product Detected</t>
        </is>
      </c>
      <c r="F7131" t="n">
        <v>30</v>
      </c>
      <c r="G7131" t="n">
        <v>24.8262</v>
      </c>
    </row>
    <row r="7132">
      <c r="A7132" t="inlineStr">
        <is>
          <t>Daily_Minor_Stops_2026_09_18.xlsx</t>
        </is>
      </c>
      <c r="B7132" t="inlineStr">
        <is>
          <t>Samridhi Perk Line</t>
        </is>
      </c>
      <c r="C7132" s="80" t="n">
        <v>46145</v>
      </c>
      <c r="D7132" t="inlineStr">
        <is>
          <t>Perk-HLM-2</t>
        </is>
      </c>
      <c r="E7132" t="inlineStr">
        <is>
          <t>Product jam detected at flow wrapper infeed</t>
        </is>
      </c>
      <c r="F7132" t="n">
        <v>41</v>
      </c>
      <c r="G7132" t="n">
        <v>33.4489166666667</v>
      </c>
    </row>
    <row r="7133">
      <c r="A7133" t="inlineStr">
        <is>
          <t>Daily_Minor_Stops_2026_09_18.xlsx</t>
        </is>
      </c>
      <c r="B7133" t="inlineStr">
        <is>
          <t>Samridhi Perk Line</t>
        </is>
      </c>
      <c r="C7133" s="80" t="n">
        <v>46145</v>
      </c>
      <c r="D7133" t="inlineStr">
        <is>
          <t>Perk-HLM-2</t>
        </is>
      </c>
      <c r="E7133" t="inlineStr">
        <is>
          <t>OverHeight Product Detected</t>
        </is>
      </c>
      <c r="F7133" t="n">
        <v>68</v>
      </c>
      <c r="G7133" t="n">
        <v>57.5216833333333</v>
      </c>
    </row>
    <row r="7134">
      <c r="A7134" t="inlineStr">
        <is>
          <t>Daily_Minor_Stops_2026_09_18.xlsx</t>
        </is>
      </c>
      <c r="B7134" t="inlineStr">
        <is>
          <t>Samridhi Perk Line</t>
        </is>
      </c>
      <c r="C7134" s="80" t="n">
        <v>46145</v>
      </c>
      <c r="D7134" t="inlineStr">
        <is>
          <t>Perk-TTLi-1</t>
        </is>
      </c>
      <c r="E7134" t="inlineStr">
        <is>
          <t>LOD/TPL11: Axis 1 HW Positive Overtravel</t>
        </is>
      </c>
      <c r="F7134" t="n">
        <v>5</v>
      </c>
      <c r="G7134" t="n">
        <v>1.11161666666667</v>
      </c>
    </row>
    <row r="7135">
      <c r="A7135" t="inlineStr">
        <is>
          <t>Daily_Minor_Stops_2026_09_18.xlsx</t>
        </is>
      </c>
      <c r="B7135" t="inlineStr">
        <is>
          <t>Samridhi Perk Line</t>
        </is>
      </c>
      <c r="C7135" s="80" t="n">
        <v>46145</v>
      </c>
      <c r="D7135" t="inlineStr">
        <is>
          <t>Perk-TTLi-1</t>
        </is>
      </c>
      <c r="E7135" t="inlineStr">
        <is>
          <t>FOR/BP11: Hand Over Of Blank Failed</t>
        </is>
      </c>
      <c r="F7135" t="n">
        <v>8</v>
      </c>
      <c r="G7135" t="n">
        <v>11.48095</v>
      </c>
    </row>
    <row r="7136">
      <c r="A7136" t="inlineStr">
        <is>
          <t>Daily_Minor_Stops_2026_09_18.xlsx</t>
        </is>
      </c>
      <c r="B7136" t="inlineStr">
        <is>
          <t>Samridhi Perk Line</t>
        </is>
      </c>
      <c r="C7136" s="80" t="n">
        <v>46145</v>
      </c>
      <c r="D7136" t="inlineStr">
        <is>
          <t>Perk-TTLi-2</t>
        </is>
      </c>
      <c r="E7136" t="inlineStr">
        <is>
          <t>FOR/BP11: Hand Over Of Blank Failed</t>
        </is>
      </c>
      <c r="F7136" t="n">
        <v>22</v>
      </c>
      <c r="G7136" t="n">
        <v>33.7097666666667</v>
      </c>
    </row>
    <row r="7137">
      <c r="A7137" t="inlineStr">
        <is>
          <t>Daily_Minor_Stops_2026_09_18.xlsx</t>
        </is>
      </c>
      <c r="B7137" t="inlineStr">
        <is>
          <t>Samridhi Perk Line</t>
        </is>
      </c>
      <c r="C7137" s="80" t="n">
        <v>46145</v>
      </c>
      <c r="D7137" t="inlineStr">
        <is>
          <t>Perk-TTLi-2</t>
        </is>
      </c>
      <c r="E7137" t="inlineStr">
        <is>
          <t>CLO/CT11: Axis1 Position Error</t>
        </is>
      </c>
      <c r="F7137" t="n">
        <v>17</v>
      </c>
      <c r="G7137" t="n">
        <v>48.9686666666667</v>
      </c>
    </row>
    <row r="7138">
      <c r="A7138" t="inlineStr">
        <is>
          <t>Daily_Minor_Stops_2026_09_18.xlsx</t>
        </is>
      </c>
      <c r="B7138" t="inlineStr">
        <is>
          <t>Samridhi Perk Line</t>
        </is>
      </c>
      <c r="C7138" s="80" t="n">
        <v>46145</v>
      </c>
      <c r="D7138" t="inlineStr">
        <is>
          <t>Perk-TTLi-3</t>
        </is>
      </c>
      <c r="E7138" t="inlineStr">
        <is>
          <t>CLO/CT11: Axis1 Position Error</t>
        </is>
      </c>
      <c r="F7138" t="n">
        <v>5</v>
      </c>
      <c r="G7138" t="n">
        <v>10.7623666666667</v>
      </c>
    </row>
    <row r="7139">
      <c r="A7139" t="inlineStr">
        <is>
          <t>Daily_Minor_Stops_2026_09_18.xlsx</t>
        </is>
      </c>
      <c r="B7139" t="inlineStr">
        <is>
          <t>Samridhi Perk Line</t>
        </is>
      </c>
      <c r="C7139" s="80" t="n">
        <v>46145</v>
      </c>
      <c r="D7139" t="inlineStr">
        <is>
          <t>Perk-TTLi-3</t>
        </is>
      </c>
      <c r="E7139" t="inlineStr">
        <is>
          <t>CLO/CDC11: Pusher / Actuator Not ON Time</t>
        </is>
      </c>
      <c r="F7139" t="n">
        <v>16</v>
      </c>
      <c r="G7139" t="n">
        <v>26.3653666666667</v>
      </c>
    </row>
    <row r="7140">
      <c r="A7140" t="inlineStr">
        <is>
          <t>Daily_Minor_Stops_2026_09_18.xlsx</t>
        </is>
      </c>
      <c r="B7140" t="inlineStr">
        <is>
          <t>Samridhi Perk Line</t>
        </is>
      </c>
      <c r="C7140" s="80" t="n">
        <v>46145</v>
      </c>
      <c r="D7140" t="inlineStr">
        <is>
          <t>Perk-TTLi-4</t>
        </is>
      </c>
      <c r="E7140" t="inlineStr">
        <is>
          <t>LOD/EM: Emergency Stop HMI 11</t>
        </is>
      </c>
      <c r="F7140" t="n">
        <v>5</v>
      </c>
      <c r="G7140" t="n">
        <v>7.69905</v>
      </c>
    </row>
    <row r="7141">
      <c r="A7141" t="inlineStr">
        <is>
          <t>Daily_Minor_Stops_2026_09_18.xlsx</t>
        </is>
      </c>
      <c r="B7141" t="inlineStr">
        <is>
          <t>Samridhi Perk Line</t>
        </is>
      </c>
      <c r="C7141" s="80" t="n">
        <v>46145</v>
      </c>
      <c r="D7141" t="inlineStr">
        <is>
          <t>Perk-TTLi-4</t>
        </is>
      </c>
      <c r="E7141" t="inlineStr">
        <is>
          <t>LOD/EM: Emergency Stop Button 1</t>
        </is>
      </c>
      <c r="F7141" t="n">
        <v>2</v>
      </c>
      <c r="G7141" t="n">
        <v>0.484866666666667</v>
      </c>
    </row>
    <row r="7142">
      <c r="A7142" t="inlineStr">
        <is>
          <t>Daily_Minor_Stops_2026_09_18.xlsx</t>
        </is>
      </c>
      <c r="B7142" t="inlineStr">
        <is>
          <t>Samridhi Perk Line</t>
        </is>
      </c>
      <c r="C7142" s="80" t="n">
        <v>46146</v>
      </c>
      <c r="D7142" t="inlineStr">
        <is>
          <t>Perk-HCM-1</t>
        </is>
      </c>
      <c r="E7142" t="inlineStr">
        <is>
          <t>HXX: Film Is Broken</t>
        </is>
      </c>
      <c r="F7142" t="n">
        <v>17</v>
      </c>
      <c r="G7142" t="n">
        <v>12.4956833333333</v>
      </c>
    </row>
    <row r="7143">
      <c r="A7143" t="inlineStr">
        <is>
          <t>Daily_Minor_Stops_2026_09_18.xlsx</t>
        </is>
      </c>
      <c r="B7143" t="inlineStr">
        <is>
          <t>Samridhi Perk Line</t>
        </is>
      </c>
      <c r="C7143" s="80" t="n">
        <v>46146</v>
      </c>
      <c r="D7143" t="inlineStr">
        <is>
          <t>Perk-HCM-1</t>
        </is>
      </c>
      <c r="E7143" t="inlineStr">
        <is>
          <t>FBX: Jam At Infeed</t>
        </is>
      </c>
      <c r="F7143" t="n">
        <v>145</v>
      </c>
      <c r="G7143" t="n">
        <v>57.0817833333333</v>
      </c>
    </row>
    <row r="7144">
      <c r="A7144" t="inlineStr">
        <is>
          <t>Daily_Minor_Stops_2026_09_18.xlsx</t>
        </is>
      </c>
      <c r="B7144" t="inlineStr">
        <is>
          <t>Samridhi Perk Line</t>
        </is>
      </c>
      <c r="C7144" s="80" t="n">
        <v>46146</v>
      </c>
      <c r="D7144" t="inlineStr">
        <is>
          <t>Perk-HCM-2</t>
        </is>
      </c>
      <c r="E7144" t="inlineStr">
        <is>
          <t>HXX: Film Is Broken</t>
        </is>
      </c>
      <c r="F7144" t="n">
        <v>22</v>
      </c>
      <c r="G7144" t="n">
        <v>22.36695</v>
      </c>
    </row>
    <row r="7145">
      <c r="A7145" t="inlineStr">
        <is>
          <t>Daily_Minor_Stops_2026_09_18.xlsx</t>
        </is>
      </c>
      <c r="B7145" t="inlineStr">
        <is>
          <t>Samridhi Perk Line</t>
        </is>
      </c>
      <c r="C7145" s="80" t="n">
        <v>46146</v>
      </c>
      <c r="D7145" t="inlineStr">
        <is>
          <t>Perk-HCM-2</t>
        </is>
      </c>
      <c r="E7145" t="inlineStr">
        <is>
          <t>FBX: Jam At Infeed</t>
        </is>
      </c>
      <c r="F7145" t="n">
        <v>73</v>
      </c>
      <c r="G7145" t="n">
        <v>37.0056333333333</v>
      </c>
    </row>
    <row r="7146">
      <c r="A7146" t="inlineStr">
        <is>
          <t>Daily_Minor_Stops_2026_09_18.xlsx</t>
        </is>
      </c>
      <c r="B7146" t="inlineStr">
        <is>
          <t>Samridhi Perk Line</t>
        </is>
      </c>
      <c r="C7146" s="80" t="n">
        <v>46146</v>
      </c>
      <c r="D7146" t="inlineStr">
        <is>
          <t>Perk-HCM-3</t>
        </is>
      </c>
      <c r="E7146" t="inlineStr">
        <is>
          <t>HXX: Film Is Broken</t>
        </is>
      </c>
      <c r="F7146" t="n">
        <v>18</v>
      </c>
      <c r="G7146" t="n">
        <v>12.74685</v>
      </c>
    </row>
    <row r="7147">
      <c r="A7147" t="inlineStr">
        <is>
          <t>Daily_Minor_Stops_2026_09_18.xlsx</t>
        </is>
      </c>
      <c r="B7147" t="inlineStr">
        <is>
          <t>Samridhi Perk Line</t>
        </is>
      </c>
      <c r="C7147" s="80" t="n">
        <v>46146</v>
      </c>
      <c r="D7147" t="inlineStr">
        <is>
          <t>Perk-HCM-3</t>
        </is>
      </c>
      <c r="E7147" t="inlineStr">
        <is>
          <t>FBX: Overflow At Infeed</t>
        </is>
      </c>
      <c r="F7147" t="n">
        <v>53</v>
      </c>
      <c r="G7147" t="n">
        <v>28.3850833333333</v>
      </c>
    </row>
    <row r="7148">
      <c r="A7148" t="inlineStr">
        <is>
          <t>Daily_Minor_Stops_2026_09_18.xlsx</t>
        </is>
      </c>
      <c r="B7148" t="inlineStr">
        <is>
          <t>Samridhi Perk Line</t>
        </is>
      </c>
      <c r="C7148" s="80" t="n">
        <v>46146</v>
      </c>
      <c r="D7148" t="inlineStr">
        <is>
          <t>Perk-HCM-4</t>
        </is>
      </c>
      <c r="E7148" t="inlineStr">
        <is>
          <t>HXX: Film Is Broken</t>
        </is>
      </c>
      <c r="F7148" t="n">
        <v>15</v>
      </c>
      <c r="G7148" t="n">
        <v>9.331149999999999</v>
      </c>
    </row>
    <row r="7149">
      <c r="A7149" t="inlineStr">
        <is>
          <t>Daily_Minor_Stops_2026_09_18.xlsx</t>
        </is>
      </c>
      <c r="B7149" t="inlineStr">
        <is>
          <t>Samridhi Perk Line</t>
        </is>
      </c>
      <c r="C7149" s="80" t="n">
        <v>46146</v>
      </c>
      <c r="D7149" t="inlineStr">
        <is>
          <t>Perk-HCM-4</t>
        </is>
      </c>
      <c r="E7149" t="inlineStr">
        <is>
          <t>FBX: Jam At Infeed</t>
        </is>
      </c>
      <c r="F7149" t="n">
        <v>28</v>
      </c>
      <c r="G7149" t="n">
        <v>18.1439833333333</v>
      </c>
    </row>
    <row r="7150">
      <c r="A7150" t="inlineStr">
        <is>
          <t>Daily_Minor_Stops_2026_09_18.xlsx</t>
        </is>
      </c>
      <c r="B7150" t="inlineStr">
        <is>
          <t>Samridhi Perk Line</t>
        </is>
      </c>
      <c r="C7150" s="80" t="n">
        <v>46146</v>
      </c>
      <c r="D7150" t="inlineStr">
        <is>
          <t>Perk-HLM-1</t>
        </is>
      </c>
      <c r="E7150" t="inlineStr">
        <is>
          <t>Product jam detected at flow wrapper infeed</t>
        </is>
      </c>
      <c r="F7150" t="n">
        <v>78</v>
      </c>
      <c r="G7150" t="n">
        <v>46.3316166666667</v>
      </c>
    </row>
    <row r="7151">
      <c r="A7151" t="inlineStr">
        <is>
          <t>Daily_Minor_Stops_2026_09_18.xlsx</t>
        </is>
      </c>
      <c r="B7151" t="inlineStr">
        <is>
          <t>Samridhi Perk Line</t>
        </is>
      </c>
      <c r="C7151" s="80" t="n">
        <v>46146</v>
      </c>
      <c r="D7151" t="inlineStr">
        <is>
          <t>Perk-HLM-1</t>
        </is>
      </c>
      <c r="E7151" t="inlineStr">
        <is>
          <t>Paper Out Of Register</t>
        </is>
      </c>
      <c r="F7151" t="n">
        <v>26</v>
      </c>
      <c r="G7151" t="n">
        <v>46.6077833333333</v>
      </c>
    </row>
    <row r="7152">
      <c r="A7152" t="inlineStr">
        <is>
          <t>Daily_Minor_Stops_2026_09_18.xlsx</t>
        </is>
      </c>
      <c r="B7152" t="inlineStr">
        <is>
          <t>Samridhi Perk Line</t>
        </is>
      </c>
      <c r="C7152" s="80" t="n">
        <v>46146</v>
      </c>
      <c r="D7152" t="inlineStr">
        <is>
          <t>Perk-HLM-2</t>
        </is>
      </c>
      <c r="E7152" t="inlineStr">
        <is>
          <t>Paper Out Of Register</t>
        </is>
      </c>
      <c r="F7152" t="n">
        <v>25</v>
      </c>
      <c r="G7152" t="n">
        <v>37.5587333333333</v>
      </c>
    </row>
    <row r="7153">
      <c r="A7153" t="inlineStr">
        <is>
          <t>Daily_Minor_Stops_2026_09_18.xlsx</t>
        </is>
      </c>
      <c r="B7153" t="inlineStr">
        <is>
          <t>Samridhi Perk Line</t>
        </is>
      </c>
      <c r="C7153" s="80" t="n">
        <v>46146</v>
      </c>
      <c r="D7153" t="inlineStr">
        <is>
          <t>Perk-HLM-2</t>
        </is>
      </c>
      <c r="E7153" t="inlineStr">
        <is>
          <t>OverHeight Product Detected</t>
        </is>
      </c>
      <c r="F7153" t="n">
        <v>59</v>
      </c>
      <c r="G7153" t="n">
        <v>41.1795833333333</v>
      </c>
    </row>
    <row r="7154">
      <c r="A7154" t="inlineStr">
        <is>
          <t>Daily_Minor_Stops_2026_09_18.xlsx</t>
        </is>
      </c>
      <c r="B7154" t="inlineStr">
        <is>
          <t>Samridhi Perk Line</t>
        </is>
      </c>
      <c r="C7154" s="80" t="n">
        <v>46146</v>
      </c>
      <c r="D7154" t="inlineStr">
        <is>
          <t>Perk-TTLi-1</t>
        </is>
      </c>
      <c r="E7154" t="inlineStr">
        <is>
          <t>FOR/BP11: Hand Over Of Blank Failed</t>
        </is>
      </c>
      <c r="F7154" t="n">
        <v>11</v>
      </c>
      <c r="G7154" t="n">
        <v>26.9387833333333</v>
      </c>
    </row>
    <row r="7155">
      <c r="A7155" t="inlineStr">
        <is>
          <t>Daily_Minor_Stops_2026_09_18.xlsx</t>
        </is>
      </c>
      <c r="B7155" t="inlineStr">
        <is>
          <t>Samridhi Perk Line</t>
        </is>
      </c>
      <c r="C7155" s="80" t="n">
        <v>46146</v>
      </c>
      <c r="D7155" t="inlineStr">
        <is>
          <t>Perk-TTLi-1</t>
        </is>
      </c>
      <c r="E7155" t="inlineStr">
        <is>
          <t>CLO/CT11: Axis1 Position Error</t>
        </is>
      </c>
      <c r="F7155" t="n">
        <v>8</v>
      </c>
      <c r="G7155" t="n">
        <v>13.0238</v>
      </c>
    </row>
    <row r="7156">
      <c r="A7156" t="inlineStr">
        <is>
          <t>Daily_Minor_Stops_2026_09_18.xlsx</t>
        </is>
      </c>
      <c r="B7156" t="inlineStr">
        <is>
          <t>Samridhi Perk Line</t>
        </is>
      </c>
      <c r="C7156" s="80" t="n">
        <v>46146</v>
      </c>
      <c r="D7156" t="inlineStr">
        <is>
          <t>Perk-TTLi-2</t>
        </is>
      </c>
      <c r="E7156" t="inlineStr">
        <is>
          <t>FOR/BP11: Hand Over Of Blank Failed</t>
        </is>
      </c>
      <c r="F7156" t="n">
        <v>5</v>
      </c>
      <c r="G7156" t="n">
        <v>2.63975</v>
      </c>
    </row>
    <row r="7157">
      <c r="A7157" t="inlineStr">
        <is>
          <t>Daily_Minor_Stops_2026_09_18.xlsx</t>
        </is>
      </c>
      <c r="B7157" t="inlineStr">
        <is>
          <t>Samridhi Perk Line</t>
        </is>
      </c>
      <c r="C7157" s="80" t="n">
        <v>46146</v>
      </c>
      <c r="D7157" t="inlineStr">
        <is>
          <t>Perk-TTLi-2</t>
        </is>
      </c>
      <c r="E7157" t="inlineStr">
        <is>
          <t>CLO/CT11: Axis1 Position Error</t>
        </is>
      </c>
      <c r="F7157" t="n">
        <v>6</v>
      </c>
      <c r="G7157" t="n">
        <v>8.140816666666669</v>
      </c>
    </row>
    <row r="7158">
      <c r="A7158" t="inlineStr">
        <is>
          <t>Daily_Minor_Stops_2026_09_18.xlsx</t>
        </is>
      </c>
      <c r="B7158" t="inlineStr">
        <is>
          <t>Samridhi Perk Line</t>
        </is>
      </c>
      <c r="C7158" s="80" t="n">
        <v>46146</v>
      </c>
      <c r="D7158" t="inlineStr">
        <is>
          <t>Perk-TTLi-3</t>
        </is>
      </c>
      <c r="E7158" t="inlineStr">
        <is>
          <t>LOD/UDI: Synchlink PI - Connection Error</t>
        </is>
      </c>
      <c r="F7158" t="n">
        <v>2</v>
      </c>
      <c r="G7158" t="n">
        <v>3.22196666666667</v>
      </c>
    </row>
    <row r="7159">
      <c r="A7159" t="inlineStr">
        <is>
          <t>Daily_Minor_Stops_2026_09_18.xlsx</t>
        </is>
      </c>
      <c r="B7159" t="inlineStr">
        <is>
          <t>Samridhi Perk Line</t>
        </is>
      </c>
      <c r="C7159" s="80" t="n">
        <v>46146</v>
      </c>
      <c r="D7159" t="inlineStr">
        <is>
          <t>Perk-TTLi-3</t>
        </is>
      </c>
      <c r="E7159" t="inlineStr">
        <is>
          <t>FOR/FT11: Hand Over Failure Of Tray</t>
        </is>
      </c>
      <c r="F7159" t="n">
        <v>5</v>
      </c>
      <c r="G7159" t="n">
        <v>2.07955</v>
      </c>
    </row>
    <row r="7160">
      <c r="A7160" t="inlineStr">
        <is>
          <t>Daily_Minor_Stops_2026_09_18.xlsx</t>
        </is>
      </c>
      <c r="B7160" t="inlineStr">
        <is>
          <t>Samridhi Perk Line</t>
        </is>
      </c>
      <c r="C7160" s="80" t="n">
        <v>46146</v>
      </c>
      <c r="D7160" t="inlineStr">
        <is>
          <t>Perk-TTLi-4</t>
        </is>
      </c>
      <c r="E7160" t="inlineStr">
        <is>
          <t>LOD/EM: Emergency Stop Button 1</t>
        </is>
      </c>
      <c r="F7160" t="n">
        <v>2</v>
      </c>
      <c r="G7160" t="n">
        <v>8.61861666666667</v>
      </c>
    </row>
    <row r="7161">
      <c r="A7161" t="inlineStr">
        <is>
          <t>Daily_Minor_Stops_2026_09_18.xlsx</t>
        </is>
      </c>
      <c r="B7161" t="inlineStr">
        <is>
          <t>Samridhi Perk Line</t>
        </is>
      </c>
      <c r="C7161" s="80" t="n">
        <v>46146</v>
      </c>
      <c r="D7161" t="inlineStr">
        <is>
          <t>Perk-TTLi-4</t>
        </is>
      </c>
      <c r="E7161" t="inlineStr">
        <is>
          <t>LOD/DH: State Decel Not Leave In Time</t>
        </is>
      </c>
      <c r="F7161" t="n">
        <v>2</v>
      </c>
      <c r="G7161" t="n">
        <v>0.986633333333333</v>
      </c>
    </row>
    <row r="7162">
      <c r="A7162" t="inlineStr">
        <is>
          <t>Daily_Minor_Stops_2026_09_18.xlsx</t>
        </is>
      </c>
      <c r="B7162" t="inlineStr">
        <is>
          <t>Samridhi Perk Line</t>
        </is>
      </c>
      <c r="C7162" s="80" t="n">
        <v>46147</v>
      </c>
      <c r="D7162" t="inlineStr">
        <is>
          <t>Perk-HCM-1</t>
        </is>
      </c>
      <c r="E7162" t="inlineStr">
        <is>
          <t>HXX: Film Is Broken</t>
        </is>
      </c>
      <c r="F7162" t="n">
        <v>13</v>
      </c>
      <c r="G7162" t="n">
        <v>11.2205166666667</v>
      </c>
    </row>
    <row r="7163">
      <c r="A7163" t="inlineStr">
        <is>
          <t>Daily_Minor_Stops_2026_09_18.xlsx</t>
        </is>
      </c>
      <c r="B7163" t="inlineStr">
        <is>
          <t>Samridhi Perk Line</t>
        </is>
      </c>
      <c r="C7163" s="80" t="n">
        <v>46147</v>
      </c>
      <c r="D7163" t="inlineStr">
        <is>
          <t>Perk-HCM-1</t>
        </is>
      </c>
      <c r="E7163" t="inlineStr">
        <is>
          <t>FBX: Jam At Infeed</t>
        </is>
      </c>
      <c r="F7163" t="n">
        <v>71</v>
      </c>
      <c r="G7163" t="n">
        <v>22.1545833333333</v>
      </c>
    </row>
    <row r="7164">
      <c r="A7164" t="inlineStr">
        <is>
          <t>Daily_Minor_Stops_2026_09_18.xlsx</t>
        </is>
      </c>
      <c r="B7164" t="inlineStr">
        <is>
          <t>Samridhi Perk Line</t>
        </is>
      </c>
      <c r="C7164" s="80" t="n">
        <v>46147</v>
      </c>
      <c r="D7164" t="inlineStr">
        <is>
          <t>Perk-HCM-2</t>
        </is>
      </c>
      <c r="E7164" t="inlineStr">
        <is>
          <t>HXX: Film Is Broken</t>
        </is>
      </c>
      <c r="F7164" t="n">
        <v>17</v>
      </c>
      <c r="G7164" t="n">
        <v>13.7254666666667</v>
      </c>
    </row>
    <row r="7165">
      <c r="A7165" t="inlineStr">
        <is>
          <t>Daily_Minor_Stops_2026_09_18.xlsx</t>
        </is>
      </c>
      <c r="B7165" t="inlineStr">
        <is>
          <t>Samridhi Perk Line</t>
        </is>
      </c>
      <c r="C7165" s="80" t="n">
        <v>46147</v>
      </c>
      <c r="D7165" t="inlineStr">
        <is>
          <t>Perk-HCM-2</t>
        </is>
      </c>
      <c r="E7165" t="inlineStr">
        <is>
          <t>FBX: Jam At Infeed</t>
        </is>
      </c>
      <c r="F7165" t="n">
        <v>81</v>
      </c>
      <c r="G7165" t="n">
        <v>31.7076833333333</v>
      </c>
    </row>
    <row r="7166">
      <c r="A7166" t="inlineStr">
        <is>
          <t>Daily_Minor_Stops_2026_09_18.xlsx</t>
        </is>
      </c>
      <c r="B7166" t="inlineStr">
        <is>
          <t>Samridhi Perk Line</t>
        </is>
      </c>
      <c r="C7166" s="80" t="n">
        <v>46147</v>
      </c>
      <c r="D7166" t="inlineStr">
        <is>
          <t>Perk-HCM-3</t>
        </is>
      </c>
      <c r="E7166" t="inlineStr">
        <is>
          <t>HXX: Film Is Broken</t>
        </is>
      </c>
      <c r="F7166" t="n">
        <v>23</v>
      </c>
      <c r="G7166" t="n">
        <v>23.7548166666667</v>
      </c>
    </row>
    <row r="7167">
      <c r="A7167" t="inlineStr">
        <is>
          <t>Daily_Minor_Stops_2026_09_18.xlsx</t>
        </is>
      </c>
      <c r="B7167" t="inlineStr">
        <is>
          <t>Samridhi Perk Line</t>
        </is>
      </c>
      <c r="C7167" s="80" t="n">
        <v>46147</v>
      </c>
      <c r="D7167" t="inlineStr">
        <is>
          <t>Perk-HCM-3</t>
        </is>
      </c>
      <c r="E7167" t="inlineStr">
        <is>
          <t>FBX: Overflow At Infeed</t>
        </is>
      </c>
      <c r="F7167" t="n">
        <v>49</v>
      </c>
      <c r="G7167" t="n">
        <v>19.8391333333333</v>
      </c>
    </row>
    <row r="7168">
      <c r="A7168" t="inlineStr">
        <is>
          <t>Daily_Minor_Stops_2026_09_18.xlsx</t>
        </is>
      </c>
      <c r="B7168" t="inlineStr">
        <is>
          <t>Samridhi Perk Line</t>
        </is>
      </c>
      <c r="C7168" s="80" t="n">
        <v>46147</v>
      </c>
      <c r="D7168" t="inlineStr">
        <is>
          <t>Perk-HCM-4</t>
        </is>
      </c>
      <c r="E7168" t="inlineStr">
        <is>
          <t>HXX: Film Is Broken</t>
        </is>
      </c>
      <c r="F7168" t="n">
        <v>21</v>
      </c>
      <c r="G7168" t="n">
        <v>14.71695</v>
      </c>
    </row>
    <row r="7169">
      <c r="A7169" t="inlineStr">
        <is>
          <t>Daily_Minor_Stops_2026_09_18.xlsx</t>
        </is>
      </c>
      <c r="B7169" t="inlineStr">
        <is>
          <t>Samridhi Perk Line</t>
        </is>
      </c>
      <c r="C7169" s="80" t="n">
        <v>46147</v>
      </c>
      <c r="D7169" t="inlineStr">
        <is>
          <t>Perk-HCM-4</t>
        </is>
      </c>
      <c r="E7169" t="inlineStr">
        <is>
          <t>FBX: Jam At Infeed</t>
        </is>
      </c>
      <c r="F7169" t="n">
        <v>45</v>
      </c>
      <c r="G7169" t="n">
        <v>19.9775333333333</v>
      </c>
    </row>
    <row r="7170">
      <c r="A7170" t="inlineStr">
        <is>
          <t>Daily_Minor_Stops_2026_09_18.xlsx</t>
        </is>
      </c>
      <c r="B7170" t="inlineStr">
        <is>
          <t>Samridhi Perk Line</t>
        </is>
      </c>
      <c r="C7170" s="80" t="n">
        <v>46147</v>
      </c>
      <c r="D7170" t="inlineStr">
        <is>
          <t>Perk-HLM-1</t>
        </is>
      </c>
      <c r="E7170" t="inlineStr">
        <is>
          <t>Product jam detected at flow wrapper infeed</t>
        </is>
      </c>
      <c r="F7170" t="n">
        <v>98</v>
      </c>
      <c r="G7170" t="n">
        <v>49.5931333333333</v>
      </c>
    </row>
    <row r="7171">
      <c r="A7171" t="inlineStr">
        <is>
          <t>Daily_Minor_Stops_2026_09_18.xlsx</t>
        </is>
      </c>
      <c r="B7171" t="inlineStr">
        <is>
          <t>Samridhi Perk Line</t>
        </is>
      </c>
      <c r="C7171" s="80" t="n">
        <v>46147</v>
      </c>
      <c r="D7171" t="inlineStr">
        <is>
          <t>Perk-HLM-1</t>
        </is>
      </c>
      <c r="E7171" t="inlineStr">
        <is>
          <t>Paper Out Of Register</t>
        </is>
      </c>
      <c r="F7171" t="n">
        <v>32</v>
      </c>
      <c r="G7171" t="n">
        <v>61.83385</v>
      </c>
    </row>
    <row r="7172">
      <c r="A7172" t="inlineStr">
        <is>
          <t>Daily_Minor_Stops_2026_09_18.xlsx</t>
        </is>
      </c>
      <c r="B7172" t="inlineStr">
        <is>
          <t>Samridhi Perk Line</t>
        </is>
      </c>
      <c r="C7172" s="80" t="n">
        <v>46147</v>
      </c>
      <c r="D7172" t="inlineStr">
        <is>
          <t>Perk-HLM-2</t>
        </is>
      </c>
      <c r="E7172" t="inlineStr">
        <is>
          <t>Product jam detected at flow wrapper infeed</t>
        </is>
      </c>
      <c r="F7172" t="n">
        <v>23</v>
      </c>
      <c r="G7172" t="n">
        <v>16.1028166666667</v>
      </c>
    </row>
    <row r="7173">
      <c r="A7173" t="inlineStr">
        <is>
          <t>Daily_Minor_Stops_2026_09_18.xlsx</t>
        </is>
      </c>
      <c r="B7173" t="inlineStr">
        <is>
          <t>Samridhi Perk Line</t>
        </is>
      </c>
      <c r="C7173" s="80" t="n">
        <v>46147</v>
      </c>
      <c r="D7173" t="inlineStr">
        <is>
          <t>Perk-HLM-2</t>
        </is>
      </c>
      <c r="E7173" t="inlineStr">
        <is>
          <t>OverHeight Product Detected</t>
        </is>
      </c>
      <c r="F7173" t="n">
        <v>51</v>
      </c>
      <c r="G7173" t="n">
        <v>29.81555</v>
      </c>
    </row>
    <row r="7174">
      <c r="A7174" t="inlineStr">
        <is>
          <t>Daily_Minor_Stops_2026_09_18.xlsx</t>
        </is>
      </c>
      <c r="B7174" t="inlineStr">
        <is>
          <t>Samridhi Perk Line</t>
        </is>
      </c>
      <c r="C7174" s="80" t="n">
        <v>46147</v>
      </c>
      <c r="D7174" t="inlineStr">
        <is>
          <t>Perk-TTLi-1</t>
        </is>
      </c>
      <c r="E7174" t="inlineStr">
        <is>
          <t>LOD/TPG11: Move Time Out</t>
        </is>
      </c>
      <c r="F7174" t="n">
        <v>4</v>
      </c>
      <c r="G7174" t="n">
        <v>2.15021666666667</v>
      </c>
    </row>
    <row r="7175">
      <c r="A7175" t="inlineStr">
        <is>
          <t>Daily_Minor_Stops_2026_09_18.xlsx</t>
        </is>
      </c>
      <c r="B7175" t="inlineStr">
        <is>
          <t>Samridhi Perk Line</t>
        </is>
      </c>
      <c r="C7175" s="80" t="n">
        <v>46147</v>
      </c>
      <c r="D7175" t="inlineStr">
        <is>
          <t>Perk-TTLi-1</t>
        </is>
      </c>
      <c r="E7175" t="inlineStr">
        <is>
          <t>FOR/BP11: Hand Over Of Blank Failed</t>
        </is>
      </c>
      <c r="F7175" t="n">
        <v>9</v>
      </c>
      <c r="G7175" t="n">
        <v>15.3064833333333</v>
      </c>
    </row>
    <row r="7176">
      <c r="A7176" t="inlineStr">
        <is>
          <t>Daily_Minor_Stops_2026_09_18.xlsx</t>
        </is>
      </c>
      <c r="B7176" t="inlineStr">
        <is>
          <t>Samridhi Perk Line</t>
        </is>
      </c>
      <c r="C7176" s="80" t="n">
        <v>46147</v>
      </c>
      <c r="D7176" t="inlineStr">
        <is>
          <t>Perk-TTLi-2</t>
        </is>
      </c>
      <c r="E7176" t="inlineStr">
        <is>
          <t>FOR/BP11: Hand Over Of Blank Failed</t>
        </is>
      </c>
      <c r="F7176" t="n">
        <v>19</v>
      </c>
      <c r="G7176" t="n">
        <v>23.0203666666667</v>
      </c>
    </row>
    <row r="7177">
      <c r="A7177" t="inlineStr">
        <is>
          <t>Daily_Minor_Stops_2026_09_18.xlsx</t>
        </is>
      </c>
      <c r="B7177" t="inlineStr">
        <is>
          <t>Samridhi Perk Line</t>
        </is>
      </c>
      <c r="C7177" s="80" t="n">
        <v>46147</v>
      </c>
      <c r="D7177" t="inlineStr">
        <is>
          <t>Perk-TTLi-2</t>
        </is>
      </c>
      <c r="E7177" t="inlineStr">
        <is>
          <t>CLO/CT11: Axis1 Position Error</t>
        </is>
      </c>
      <c r="F7177" t="n">
        <v>7</v>
      </c>
      <c r="G7177" t="n">
        <v>12.8220166666667</v>
      </c>
    </row>
    <row r="7178">
      <c r="A7178" t="inlineStr">
        <is>
          <t>Daily_Minor_Stops_2026_09_18.xlsx</t>
        </is>
      </c>
      <c r="B7178" t="inlineStr">
        <is>
          <t>Samridhi Perk Line</t>
        </is>
      </c>
      <c r="C7178" s="80" t="n">
        <v>46147</v>
      </c>
      <c r="D7178" t="inlineStr">
        <is>
          <t>Perk-TTLi-3</t>
        </is>
      </c>
      <c r="E7178" t="inlineStr">
        <is>
          <t>LOD/HXX11: Upstream Machine Not Homed</t>
        </is>
      </c>
      <c r="F7178" t="n">
        <v>3</v>
      </c>
      <c r="G7178" t="n">
        <v>1.68863333333333</v>
      </c>
    </row>
    <row r="7179">
      <c r="A7179" t="inlineStr">
        <is>
          <t>Daily_Minor_Stops_2026_09_18.xlsx</t>
        </is>
      </c>
      <c r="B7179" t="inlineStr">
        <is>
          <t>Samridhi Perk Line</t>
        </is>
      </c>
      <c r="C7179" s="80" t="n">
        <v>46147</v>
      </c>
      <c r="D7179" t="inlineStr">
        <is>
          <t>Perk-TTLi-3</t>
        </is>
      </c>
      <c r="E7179" t="inlineStr">
        <is>
          <t>CLO/CT11: Axis1 Position Error</t>
        </is>
      </c>
      <c r="F7179" t="n">
        <v>4</v>
      </c>
      <c r="G7179" t="n">
        <v>9.874283333333331</v>
      </c>
    </row>
    <row r="7180">
      <c r="A7180" t="inlineStr">
        <is>
          <t>Daily_Minor_Stops_2026_09_18.xlsx</t>
        </is>
      </c>
      <c r="B7180" t="inlineStr">
        <is>
          <t>Samridhi Perk Line</t>
        </is>
      </c>
      <c r="C7180" s="80" t="n">
        <v>46147</v>
      </c>
      <c r="D7180" t="inlineStr">
        <is>
          <t>Perk-TTLi-4</t>
        </is>
      </c>
      <c r="E7180" t="inlineStr">
        <is>
          <t>LOD/EM: Emergency Stop Button 1</t>
        </is>
      </c>
      <c r="F7180" t="n">
        <v>3</v>
      </c>
      <c r="G7180" t="n">
        <v>19.5511166666667</v>
      </c>
    </row>
    <row r="7181">
      <c r="A7181" t="inlineStr">
        <is>
          <t>Daily_Minor_Stops_2026_09_18.xlsx</t>
        </is>
      </c>
      <c r="B7181" t="inlineStr">
        <is>
          <t>Samridhi Perk Line</t>
        </is>
      </c>
      <c r="C7181" s="80" t="n">
        <v>46147</v>
      </c>
      <c r="D7181" t="inlineStr">
        <is>
          <t>Perk-TTLi-4</t>
        </is>
      </c>
      <c r="E7181" t="inlineStr">
        <is>
          <t>LOD/DH: State Decel Not Leave In Time</t>
        </is>
      </c>
      <c r="F7181" t="n">
        <v>3</v>
      </c>
      <c r="G7181" t="n">
        <v>76.6989166666667</v>
      </c>
    </row>
    <row r="7182">
      <c r="A7182" t="inlineStr">
        <is>
          <t>Daily_Minor_Stops_2026_09_18.xlsx</t>
        </is>
      </c>
      <c r="B7182" t="inlineStr">
        <is>
          <t>Samridhi Perk Line</t>
        </is>
      </c>
      <c r="C7182" s="80" t="n">
        <v>46148</v>
      </c>
      <c r="D7182" t="inlineStr">
        <is>
          <t>Perk-HCM-1</t>
        </is>
      </c>
      <c r="E7182" t="inlineStr">
        <is>
          <t>HXX: Film Is Broken</t>
        </is>
      </c>
      <c r="F7182" t="n">
        <v>20</v>
      </c>
      <c r="G7182" t="n">
        <v>13.7530666666667</v>
      </c>
    </row>
    <row r="7183">
      <c r="A7183" t="inlineStr">
        <is>
          <t>Daily_Minor_Stops_2026_09_18.xlsx</t>
        </is>
      </c>
      <c r="B7183" t="inlineStr">
        <is>
          <t>Samridhi Perk Line</t>
        </is>
      </c>
      <c r="C7183" s="80" t="n">
        <v>46148</v>
      </c>
      <c r="D7183" t="inlineStr">
        <is>
          <t>Perk-HCM-1</t>
        </is>
      </c>
      <c r="E7183" t="inlineStr">
        <is>
          <t>FBX: Jam At Infeed</t>
        </is>
      </c>
      <c r="F7183" t="n">
        <v>64</v>
      </c>
      <c r="G7183" t="n">
        <v>29.6253</v>
      </c>
    </row>
    <row r="7184">
      <c r="A7184" t="inlineStr">
        <is>
          <t>Daily_Minor_Stops_2026_09_18.xlsx</t>
        </is>
      </c>
      <c r="B7184" t="inlineStr">
        <is>
          <t>Samridhi Perk Line</t>
        </is>
      </c>
      <c r="C7184" s="80" t="n">
        <v>46148</v>
      </c>
      <c r="D7184" t="inlineStr">
        <is>
          <t>Perk-HCM-2</t>
        </is>
      </c>
      <c r="E7184" t="inlineStr">
        <is>
          <t>HXX: Film Is Broken</t>
        </is>
      </c>
      <c r="F7184" t="n">
        <v>16</v>
      </c>
      <c r="G7184" t="n">
        <v>17.2230333333333</v>
      </c>
    </row>
    <row r="7185">
      <c r="A7185" t="inlineStr">
        <is>
          <t>Daily_Minor_Stops_2026_09_18.xlsx</t>
        </is>
      </c>
      <c r="B7185" t="inlineStr">
        <is>
          <t>Samridhi Perk Line</t>
        </is>
      </c>
      <c r="C7185" s="80" t="n">
        <v>46148</v>
      </c>
      <c r="D7185" t="inlineStr">
        <is>
          <t>Perk-HCM-2</t>
        </is>
      </c>
      <c r="E7185" t="inlineStr">
        <is>
          <t>FBX: Jam At Infeed</t>
        </is>
      </c>
      <c r="F7185" t="n">
        <v>61</v>
      </c>
      <c r="G7185" t="n">
        <v>38.9405833333333</v>
      </c>
    </row>
    <row r="7186">
      <c r="A7186" t="inlineStr">
        <is>
          <t>Daily_Minor_Stops_2026_09_18.xlsx</t>
        </is>
      </c>
      <c r="B7186" t="inlineStr">
        <is>
          <t>Samridhi Perk Line</t>
        </is>
      </c>
      <c r="C7186" s="80" t="n">
        <v>46148</v>
      </c>
      <c r="D7186" t="inlineStr">
        <is>
          <t>Perk-HCM-3</t>
        </is>
      </c>
      <c r="E7186" t="inlineStr">
        <is>
          <t>HXX: Film Is Broken</t>
        </is>
      </c>
      <c r="F7186" t="n">
        <v>25</v>
      </c>
      <c r="G7186" t="n">
        <v>32.5917833333333</v>
      </c>
    </row>
    <row r="7187">
      <c r="A7187" t="inlineStr">
        <is>
          <t>Daily_Minor_Stops_2026_09_18.xlsx</t>
        </is>
      </c>
      <c r="B7187" t="inlineStr">
        <is>
          <t>Samridhi Perk Line</t>
        </is>
      </c>
      <c r="C7187" s="80" t="n">
        <v>46148</v>
      </c>
      <c r="D7187" t="inlineStr">
        <is>
          <t>Perk-HCM-3</t>
        </is>
      </c>
      <c r="E7187" t="inlineStr">
        <is>
          <t>FBX: Overflow At Infeed</t>
        </is>
      </c>
      <c r="F7187" t="n">
        <v>62</v>
      </c>
      <c r="G7187" t="n">
        <v>39.0737833333333</v>
      </c>
    </row>
    <row r="7188">
      <c r="A7188" t="inlineStr">
        <is>
          <t>Daily_Minor_Stops_2026_09_18.xlsx</t>
        </is>
      </c>
      <c r="B7188" t="inlineStr">
        <is>
          <t>Samridhi Perk Line</t>
        </is>
      </c>
      <c r="C7188" s="80" t="n">
        <v>46148</v>
      </c>
      <c r="D7188" t="inlineStr">
        <is>
          <t>Perk-HCM-4</t>
        </is>
      </c>
      <c r="E7188" t="inlineStr">
        <is>
          <t>HXX: Film Is Broken</t>
        </is>
      </c>
      <c r="F7188" t="n">
        <v>24</v>
      </c>
      <c r="G7188" t="n">
        <v>26.9695</v>
      </c>
    </row>
    <row r="7189">
      <c r="A7189" t="inlineStr">
        <is>
          <t>Daily_Minor_Stops_2026_09_18.xlsx</t>
        </is>
      </c>
      <c r="B7189" t="inlineStr">
        <is>
          <t>Samridhi Perk Line</t>
        </is>
      </c>
      <c r="C7189" s="80" t="n">
        <v>46148</v>
      </c>
      <c r="D7189" t="inlineStr">
        <is>
          <t>Perk-HCM-4</t>
        </is>
      </c>
      <c r="E7189" t="inlineStr">
        <is>
          <t>FBX: Jam At Infeed</t>
        </is>
      </c>
      <c r="F7189" t="n">
        <v>21</v>
      </c>
      <c r="G7189" t="n">
        <v>9.789616666666671</v>
      </c>
    </row>
    <row r="7190">
      <c r="A7190" t="inlineStr">
        <is>
          <t>Daily_Minor_Stops_2026_09_18.xlsx</t>
        </is>
      </c>
      <c r="B7190" t="inlineStr">
        <is>
          <t>Samridhi Perk Line</t>
        </is>
      </c>
      <c r="C7190" s="80" t="n">
        <v>46148</v>
      </c>
      <c r="D7190" t="inlineStr">
        <is>
          <t>Perk-HLM-1</t>
        </is>
      </c>
      <c r="E7190" t="inlineStr">
        <is>
          <t>Product jam detected at flow wrapper infeed</t>
        </is>
      </c>
      <c r="F7190" t="n">
        <v>53</v>
      </c>
      <c r="G7190" t="n">
        <v>29.6538166666667</v>
      </c>
    </row>
    <row r="7191">
      <c r="A7191" t="inlineStr">
        <is>
          <t>Daily_Minor_Stops_2026_09_18.xlsx</t>
        </is>
      </c>
      <c r="B7191" t="inlineStr">
        <is>
          <t>Samridhi Perk Line</t>
        </is>
      </c>
      <c r="C7191" s="80" t="n">
        <v>46148</v>
      </c>
      <c r="D7191" t="inlineStr">
        <is>
          <t>Perk-HLM-1</t>
        </is>
      </c>
      <c r="E7191" t="inlineStr">
        <is>
          <t>OverHeight Product Detected</t>
        </is>
      </c>
      <c r="F7191" t="n">
        <v>36</v>
      </c>
      <c r="G7191" t="n">
        <v>32.8433666666667</v>
      </c>
    </row>
    <row r="7192">
      <c r="A7192" t="inlineStr">
        <is>
          <t>Daily_Minor_Stops_2026_09_18.xlsx</t>
        </is>
      </c>
      <c r="B7192" t="inlineStr">
        <is>
          <t>Samridhi Perk Line</t>
        </is>
      </c>
      <c r="C7192" s="80" t="n">
        <v>46148</v>
      </c>
      <c r="D7192" t="inlineStr">
        <is>
          <t>Perk-HLM-2</t>
        </is>
      </c>
      <c r="E7192" t="inlineStr">
        <is>
          <t>Wrapper Discharge Reject Sensor Blocked Alarm</t>
        </is>
      </c>
      <c r="F7192" t="n">
        <v>58</v>
      </c>
      <c r="G7192" t="n">
        <v>38.6186833333333</v>
      </c>
    </row>
    <row r="7193">
      <c r="A7193" t="inlineStr">
        <is>
          <t>Daily_Minor_Stops_2026_09_18.xlsx</t>
        </is>
      </c>
      <c r="B7193" t="inlineStr">
        <is>
          <t>Samridhi Perk Line</t>
        </is>
      </c>
      <c r="C7193" s="80" t="n">
        <v>46148</v>
      </c>
      <c r="D7193" t="inlineStr">
        <is>
          <t>Perk-HLM-2</t>
        </is>
      </c>
      <c r="E7193" t="inlineStr">
        <is>
          <t>OverHeight Product Detected</t>
        </is>
      </c>
      <c r="F7193" t="n">
        <v>46</v>
      </c>
      <c r="G7193" t="n">
        <v>35.15935</v>
      </c>
    </row>
    <row r="7194">
      <c r="A7194" t="inlineStr">
        <is>
          <t>Daily_Minor_Stops_2026_09_18.xlsx</t>
        </is>
      </c>
      <c r="B7194" t="inlineStr">
        <is>
          <t>Samridhi Perk Line</t>
        </is>
      </c>
      <c r="C7194" s="80" t="n">
        <v>46148</v>
      </c>
      <c r="D7194" t="inlineStr">
        <is>
          <t>Perk-TTLi-1</t>
        </is>
      </c>
      <c r="E7194" t="inlineStr">
        <is>
          <t>LOD/PGR11: Train Reached Estop Distance</t>
        </is>
      </c>
      <c r="F7194" t="n">
        <v>3</v>
      </c>
      <c r="G7194" t="n">
        <v>1.02643333333333</v>
      </c>
    </row>
    <row r="7195">
      <c r="A7195" t="inlineStr">
        <is>
          <t>Daily_Minor_Stops_2026_09_18.xlsx</t>
        </is>
      </c>
      <c r="B7195" t="inlineStr">
        <is>
          <t>Samridhi Perk Line</t>
        </is>
      </c>
      <c r="C7195" s="80" t="n">
        <v>46148</v>
      </c>
      <c r="D7195" t="inlineStr">
        <is>
          <t>Perk-TTLi-1</t>
        </is>
      </c>
      <c r="E7195" t="inlineStr">
        <is>
          <t>FOR/BP11: Hand Over Of Blank Failed</t>
        </is>
      </c>
      <c r="F7195" t="n">
        <v>3</v>
      </c>
      <c r="G7195" t="n">
        <v>1.60455</v>
      </c>
    </row>
    <row r="7196">
      <c r="A7196" t="inlineStr">
        <is>
          <t>Daily_Minor_Stops_2026_09_18.xlsx</t>
        </is>
      </c>
      <c r="B7196" t="inlineStr">
        <is>
          <t>Samridhi Perk Line</t>
        </is>
      </c>
      <c r="C7196" s="80" t="n">
        <v>46148</v>
      </c>
      <c r="D7196" t="inlineStr">
        <is>
          <t>Perk-TTLi-2</t>
        </is>
      </c>
      <c r="E7196" t="inlineStr">
        <is>
          <t>FOR/BP11: Hand Over Of Blank Failed</t>
        </is>
      </c>
      <c r="F7196" t="n">
        <v>10</v>
      </c>
      <c r="G7196" t="n">
        <v>6.49821666666667</v>
      </c>
    </row>
    <row r="7197">
      <c r="A7197" t="inlineStr">
        <is>
          <t>Daily_Minor_Stops_2026_09_18.xlsx</t>
        </is>
      </c>
      <c r="B7197" t="inlineStr">
        <is>
          <t>Samridhi Perk Line</t>
        </is>
      </c>
      <c r="C7197" s="80" t="n">
        <v>46148</v>
      </c>
      <c r="D7197" t="inlineStr">
        <is>
          <t>Perk-TTLi-2</t>
        </is>
      </c>
      <c r="E7197" t="inlineStr">
        <is>
          <t>CLO/CT11: Axis1 Position Error</t>
        </is>
      </c>
      <c r="F7197" t="n">
        <v>10</v>
      </c>
      <c r="G7197" t="n">
        <v>15.4881</v>
      </c>
    </row>
    <row r="7198">
      <c r="A7198" t="inlineStr">
        <is>
          <t>Daily_Minor_Stops_2026_09_18.xlsx</t>
        </is>
      </c>
      <c r="B7198" t="inlineStr">
        <is>
          <t>Samridhi Perk Line</t>
        </is>
      </c>
      <c r="C7198" s="80" t="n">
        <v>46148</v>
      </c>
      <c r="D7198" t="inlineStr">
        <is>
          <t>Perk-TTLi-3</t>
        </is>
      </c>
      <c r="E7198" t="inlineStr">
        <is>
          <t>LOD/GMS: Asi-Bus Communication</t>
        </is>
      </c>
      <c r="F7198" t="n">
        <v>2</v>
      </c>
      <c r="G7198" t="n">
        <v>0.239716666666667</v>
      </c>
    </row>
    <row r="7199">
      <c r="A7199" t="inlineStr">
        <is>
          <t>Daily_Minor_Stops_2026_09_18.xlsx</t>
        </is>
      </c>
      <c r="B7199" t="inlineStr">
        <is>
          <t>Samridhi Perk Line</t>
        </is>
      </c>
      <c r="C7199" s="80" t="n">
        <v>46148</v>
      </c>
      <c r="D7199" t="inlineStr">
        <is>
          <t>Perk-TTLi-3</t>
        </is>
      </c>
      <c r="E7199" t="inlineStr">
        <is>
          <t>FOR/FT11: Hand Over Failure Of Tray</t>
        </is>
      </c>
      <c r="F7199" t="n">
        <v>3</v>
      </c>
      <c r="G7199" t="n">
        <v>0.79045</v>
      </c>
    </row>
    <row r="7200">
      <c r="A7200" t="inlineStr">
        <is>
          <t>Daily_Minor_Stops_2026_09_18.xlsx</t>
        </is>
      </c>
      <c r="B7200" t="inlineStr">
        <is>
          <t>Samridhi Perk Line</t>
        </is>
      </c>
      <c r="C7200" s="80" t="n">
        <v>46149</v>
      </c>
      <c r="D7200" t="inlineStr">
        <is>
          <t>Perk-HCM-1</t>
        </is>
      </c>
      <c r="E7200" t="inlineStr">
        <is>
          <t>HXX: Film Is Broken</t>
        </is>
      </c>
      <c r="F7200" t="n">
        <v>21</v>
      </c>
      <c r="G7200" t="n">
        <v>15.6485166666667</v>
      </c>
    </row>
    <row r="7201">
      <c r="A7201" t="inlineStr">
        <is>
          <t>Daily_Minor_Stops_2026_09_18.xlsx</t>
        </is>
      </c>
      <c r="B7201" t="inlineStr">
        <is>
          <t>Samridhi Perk Line</t>
        </is>
      </c>
      <c r="C7201" s="80" t="n">
        <v>46149</v>
      </c>
      <c r="D7201" t="inlineStr">
        <is>
          <t>Perk-HCM-1</t>
        </is>
      </c>
      <c r="E7201" t="inlineStr">
        <is>
          <t>FBX: Jam At Infeed</t>
        </is>
      </c>
      <c r="F7201" t="n">
        <v>45</v>
      </c>
      <c r="G7201" t="n">
        <v>23.5210666666667</v>
      </c>
    </row>
    <row r="7202">
      <c r="A7202" t="inlineStr">
        <is>
          <t>Daily_Minor_Stops_2026_09_18.xlsx</t>
        </is>
      </c>
      <c r="B7202" t="inlineStr">
        <is>
          <t>Samridhi Perk Line</t>
        </is>
      </c>
      <c r="C7202" s="80" t="n">
        <v>46149</v>
      </c>
      <c r="D7202" t="inlineStr">
        <is>
          <t>Perk-HCM-2</t>
        </is>
      </c>
      <c r="E7202" t="inlineStr">
        <is>
          <t>HXX: Film Is Broken</t>
        </is>
      </c>
      <c r="F7202" t="n">
        <v>17</v>
      </c>
      <c r="G7202" t="n">
        <v>18.75</v>
      </c>
    </row>
    <row r="7203">
      <c r="A7203" t="inlineStr">
        <is>
          <t>Daily_Minor_Stops_2026_09_18.xlsx</t>
        </is>
      </c>
      <c r="B7203" t="inlineStr">
        <is>
          <t>Samridhi Perk Line</t>
        </is>
      </c>
      <c r="C7203" s="80" t="n">
        <v>46149</v>
      </c>
      <c r="D7203" t="inlineStr">
        <is>
          <t>Perk-HCM-2</t>
        </is>
      </c>
      <c r="E7203" t="inlineStr">
        <is>
          <t>FBX: Jam At Infeed</t>
        </is>
      </c>
      <c r="F7203" t="n">
        <v>45</v>
      </c>
      <c r="G7203" t="n">
        <v>23.22245</v>
      </c>
    </row>
    <row r="7204">
      <c r="A7204" t="inlineStr">
        <is>
          <t>Daily_Minor_Stops_2026_09_18.xlsx</t>
        </is>
      </c>
      <c r="B7204" t="inlineStr">
        <is>
          <t>Samridhi Perk Line</t>
        </is>
      </c>
      <c r="C7204" s="80" t="n">
        <v>46149</v>
      </c>
      <c r="D7204" t="inlineStr">
        <is>
          <t>Perk-HCM-3</t>
        </is>
      </c>
      <c r="E7204" t="inlineStr">
        <is>
          <t>HXX: Film Is Broken</t>
        </is>
      </c>
      <c r="F7204" t="n">
        <v>25</v>
      </c>
      <c r="G7204" t="n">
        <v>22.9571</v>
      </c>
    </row>
    <row r="7205">
      <c r="A7205" t="inlineStr">
        <is>
          <t>Daily_Minor_Stops_2026_09_18.xlsx</t>
        </is>
      </c>
      <c r="B7205" t="inlineStr">
        <is>
          <t>Samridhi Perk Line</t>
        </is>
      </c>
      <c r="C7205" s="80" t="n">
        <v>46149</v>
      </c>
      <c r="D7205" t="inlineStr">
        <is>
          <t>Perk-HCM-3</t>
        </is>
      </c>
      <c r="E7205" t="inlineStr">
        <is>
          <t>FBX: Overflow At Infeed</t>
        </is>
      </c>
      <c r="F7205" t="n">
        <v>22</v>
      </c>
      <c r="G7205" t="n">
        <v>9.41443333333333</v>
      </c>
    </row>
    <row r="7206">
      <c r="A7206" t="inlineStr">
        <is>
          <t>Daily_Minor_Stops_2026_09_18.xlsx</t>
        </is>
      </c>
      <c r="B7206" t="inlineStr">
        <is>
          <t>Samridhi Perk Line</t>
        </is>
      </c>
      <c r="C7206" s="80" t="n">
        <v>46149</v>
      </c>
      <c r="D7206" t="inlineStr">
        <is>
          <t>Perk-HCM-4</t>
        </is>
      </c>
      <c r="E7206" t="inlineStr">
        <is>
          <t>HXX: Film Is Broken</t>
        </is>
      </c>
      <c r="F7206" t="n">
        <v>20</v>
      </c>
      <c r="G7206" t="n">
        <v>17.7655166666667</v>
      </c>
    </row>
    <row r="7207">
      <c r="A7207" t="inlineStr">
        <is>
          <t>Daily_Minor_Stops_2026_09_18.xlsx</t>
        </is>
      </c>
      <c r="B7207" t="inlineStr">
        <is>
          <t>Samridhi Perk Line</t>
        </is>
      </c>
      <c r="C7207" s="80" t="n">
        <v>46149</v>
      </c>
      <c r="D7207" t="inlineStr">
        <is>
          <t>Perk-HCM-4</t>
        </is>
      </c>
      <c r="E7207" t="inlineStr">
        <is>
          <t>FBX: Jam At Infeed</t>
        </is>
      </c>
      <c r="F7207" t="n">
        <v>18</v>
      </c>
      <c r="G7207" t="n">
        <v>11.7742666666667</v>
      </c>
    </row>
    <row r="7208">
      <c r="A7208" t="inlineStr">
        <is>
          <t>Daily_Minor_Stops_2026_09_18.xlsx</t>
        </is>
      </c>
      <c r="B7208" t="inlineStr">
        <is>
          <t>Samridhi Perk Line</t>
        </is>
      </c>
      <c r="C7208" s="80" t="n">
        <v>46149</v>
      </c>
      <c r="D7208" t="inlineStr">
        <is>
          <t>Perk-HLM-1</t>
        </is>
      </c>
      <c r="E7208" t="inlineStr">
        <is>
          <t>Product jam detected at flow wrapper infeed</t>
        </is>
      </c>
      <c r="F7208" t="n">
        <v>63</v>
      </c>
      <c r="G7208" t="n">
        <v>36.8388833333333</v>
      </c>
    </row>
    <row r="7209">
      <c r="A7209" t="inlineStr">
        <is>
          <t>Daily_Minor_Stops_2026_09_18.xlsx</t>
        </is>
      </c>
      <c r="B7209" t="inlineStr">
        <is>
          <t>Samridhi Perk Line</t>
        </is>
      </c>
      <c r="C7209" s="80" t="n">
        <v>46149</v>
      </c>
      <c r="D7209" t="inlineStr">
        <is>
          <t>Perk-HLM-1</t>
        </is>
      </c>
      <c r="E7209" t="inlineStr">
        <is>
          <t>OverHeight Product Detected</t>
        </is>
      </c>
      <c r="F7209" t="n">
        <v>37</v>
      </c>
      <c r="G7209" t="n">
        <v>42.2962</v>
      </c>
    </row>
    <row r="7210">
      <c r="A7210" t="inlineStr">
        <is>
          <t>Daily_Minor_Stops_2026_09_18.xlsx</t>
        </is>
      </c>
      <c r="B7210" t="inlineStr">
        <is>
          <t>Samridhi Perk Line</t>
        </is>
      </c>
      <c r="C7210" s="80" t="n">
        <v>46149</v>
      </c>
      <c r="D7210" t="inlineStr">
        <is>
          <t>Perk-HLM-2</t>
        </is>
      </c>
      <c r="E7210" t="inlineStr">
        <is>
          <t>Paper Out Of Register</t>
        </is>
      </c>
      <c r="F7210" t="n">
        <v>28</v>
      </c>
      <c r="G7210" t="n">
        <v>40.3331666666667</v>
      </c>
    </row>
    <row r="7211">
      <c r="A7211" t="inlineStr">
        <is>
          <t>Daily_Minor_Stops_2026_09_18.xlsx</t>
        </is>
      </c>
      <c r="B7211" t="inlineStr">
        <is>
          <t>Samridhi Perk Line</t>
        </is>
      </c>
      <c r="C7211" s="80" t="n">
        <v>46149</v>
      </c>
      <c r="D7211" t="inlineStr">
        <is>
          <t>Perk-HLM-2</t>
        </is>
      </c>
      <c r="E7211" t="inlineStr">
        <is>
          <t>OverHeight Product Detected</t>
        </is>
      </c>
      <c r="F7211" t="n">
        <v>47</v>
      </c>
      <c r="G7211" t="n">
        <v>44.88545</v>
      </c>
    </row>
    <row r="7212">
      <c r="A7212" t="inlineStr">
        <is>
          <t>Daily_Minor_Stops_2026_09_18.xlsx</t>
        </is>
      </c>
      <c r="B7212" t="inlineStr">
        <is>
          <t>Samridhi Perk Line</t>
        </is>
      </c>
      <c r="C7212" s="80" t="n">
        <v>46149</v>
      </c>
      <c r="D7212" t="inlineStr">
        <is>
          <t>Perk-TTLi-1</t>
        </is>
      </c>
      <c r="E7212" t="inlineStr">
        <is>
          <t>FOR/BP11: Hand Over Of Blank Failed</t>
        </is>
      </c>
      <c r="F7212" t="n">
        <v>4</v>
      </c>
      <c r="G7212" t="n">
        <v>2.49531666666667</v>
      </c>
    </row>
    <row r="7213">
      <c r="A7213" t="inlineStr">
        <is>
          <t>Daily_Minor_Stops_2026_09_18.xlsx</t>
        </is>
      </c>
      <c r="B7213" t="inlineStr">
        <is>
          <t>Samridhi Perk Line</t>
        </is>
      </c>
      <c r="C7213" s="80" t="n">
        <v>46149</v>
      </c>
      <c r="D7213" t="inlineStr">
        <is>
          <t>Perk-TTLi-1</t>
        </is>
      </c>
      <c r="E7213" t="inlineStr">
        <is>
          <t>CLO/CT11: Axis1 Position Error</t>
        </is>
      </c>
      <c r="F7213" t="n">
        <v>5</v>
      </c>
      <c r="G7213" t="n">
        <v>6.43413333333333</v>
      </c>
    </row>
    <row r="7214">
      <c r="A7214" t="inlineStr">
        <is>
          <t>Daily_Minor_Stops_2026_09_18.xlsx</t>
        </is>
      </c>
      <c r="B7214" t="inlineStr">
        <is>
          <t>Samridhi Perk Line</t>
        </is>
      </c>
      <c r="C7214" s="80" t="n">
        <v>46149</v>
      </c>
      <c r="D7214" t="inlineStr">
        <is>
          <t>Perk-TTLi-2</t>
        </is>
      </c>
      <c r="E7214" t="inlineStr">
        <is>
          <t>LOD/SAF: Safety Circuit Not Ready</t>
        </is>
      </c>
      <c r="F7214" t="n">
        <v>3</v>
      </c>
      <c r="G7214" t="n">
        <v>1.79611666666667</v>
      </c>
    </row>
    <row r="7215">
      <c r="A7215" t="inlineStr">
        <is>
          <t>Daily_Minor_Stops_2026_09_18.xlsx</t>
        </is>
      </c>
      <c r="B7215" t="inlineStr">
        <is>
          <t>Samridhi Perk Line</t>
        </is>
      </c>
      <c r="C7215" s="80" t="n">
        <v>46149</v>
      </c>
      <c r="D7215" t="inlineStr">
        <is>
          <t>Perk-TTLi-2</t>
        </is>
      </c>
      <c r="E7215" t="inlineStr">
        <is>
          <t>FOR/FT11: Hand Over Failure Of Tray</t>
        </is>
      </c>
      <c r="F7215" t="n">
        <v>5</v>
      </c>
      <c r="G7215" t="n">
        <v>3.25361666666667</v>
      </c>
    </row>
    <row r="7216">
      <c r="A7216" t="inlineStr">
        <is>
          <t>Daily_Minor_Stops_2026_09_18.xlsx</t>
        </is>
      </c>
      <c r="B7216" t="inlineStr">
        <is>
          <t>Samridhi Perk Line</t>
        </is>
      </c>
      <c r="C7216" s="80" t="n">
        <v>46149</v>
      </c>
      <c r="D7216" t="inlineStr">
        <is>
          <t>Perk-TTLi-3</t>
        </is>
      </c>
      <c r="E7216" t="inlineStr">
        <is>
          <t>LOD/EM: Emergency Stop Button 2</t>
        </is>
      </c>
      <c r="F7216" t="n">
        <v>2</v>
      </c>
      <c r="G7216" t="n">
        <v>0.499116666666667</v>
      </c>
    </row>
    <row r="7217">
      <c r="A7217" t="inlineStr">
        <is>
          <t>Daily_Minor_Stops_2026_09_18.xlsx</t>
        </is>
      </c>
      <c r="B7217" t="inlineStr">
        <is>
          <t>Samridhi Perk Line</t>
        </is>
      </c>
      <c r="C7217" s="80" t="n">
        <v>46149</v>
      </c>
      <c r="D7217" t="inlineStr">
        <is>
          <t>Perk-TTLi-3</t>
        </is>
      </c>
      <c r="E7217" t="inlineStr">
        <is>
          <t>CLO/CT11: Axis1 Position Error</t>
        </is>
      </c>
      <c r="F7217" t="n">
        <v>7</v>
      </c>
      <c r="G7217" t="n">
        <v>17.36545</v>
      </c>
    </row>
    <row r="7218">
      <c r="A7218" t="inlineStr">
        <is>
          <t>Daily_Minor_Stops_2026_09_18.xlsx</t>
        </is>
      </c>
      <c r="B7218" t="inlineStr">
        <is>
          <t>Samridhi Perk Line</t>
        </is>
      </c>
      <c r="C7218" s="80" t="n">
        <v>46149</v>
      </c>
      <c r="D7218" t="inlineStr">
        <is>
          <t>Perk-TTLi-4</t>
        </is>
      </c>
      <c r="E7218" t="inlineStr">
        <is>
          <t>LOD/SAF: Safety Circuit Not Ready</t>
        </is>
      </c>
      <c r="F7218" t="n">
        <v>3</v>
      </c>
      <c r="G7218" t="n">
        <v>0.741383333333333</v>
      </c>
    </row>
    <row r="7219">
      <c r="A7219" t="inlineStr">
        <is>
          <t>Daily_Minor_Stops_2026_09_18.xlsx</t>
        </is>
      </c>
      <c r="B7219" t="inlineStr">
        <is>
          <t>Samridhi Perk Line</t>
        </is>
      </c>
      <c r="C7219" s="80" t="n">
        <v>46149</v>
      </c>
      <c r="D7219" t="inlineStr">
        <is>
          <t>Perk-TTLi-4</t>
        </is>
      </c>
      <c r="E7219" t="inlineStr">
        <is>
          <t>LOD/FWV11: Rejects Consecutive</t>
        </is>
      </c>
      <c r="F7219" t="n">
        <v>2</v>
      </c>
      <c r="G7219" t="n">
        <v>0.320233333333333</v>
      </c>
    </row>
    <row r="7220">
      <c r="A7220" t="inlineStr">
        <is>
          <t>Daily_Minor_Stops_2026_09_18.xlsx</t>
        </is>
      </c>
      <c r="B7220" t="inlineStr">
        <is>
          <t>Samridhi Perk Line</t>
        </is>
      </c>
      <c r="C7220" s="80" t="n">
        <v>46150</v>
      </c>
      <c r="D7220" t="inlineStr">
        <is>
          <t>Perk-HCM-1</t>
        </is>
      </c>
      <c r="E7220" t="inlineStr">
        <is>
          <t>HXX: Film Is Broken</t>
        </is>
      </c>
      <c r="F7220" t="n">
        <v>17</v>
      </c>
      <c r="G7220" t="n">
        <v>15.99325</v>
      </c>
    </row>
    <row r="7221">
      <c r="A7221" t="inlineStr">
        <is>
          <t>Daily_Minor_Stops_2026_09_18.xlsx</t>
        </is>
      </c>
      <c r="B7221" t="inlineStr">
        <is>
          <t>Samridhi Perk Line</t>
        </is>
      </c>
      <c r="C7221" s="80" t="n">
        <v>46150</v>
      </c>
      <c r="D7221" t="inlineStr">
        <is>
          <t>Perk-HCM-1</t>
        </is>
      </c>
      <c r="E7221" t="inlineStr">
        <is>
          <t>FBX: Jam At Infeed</t>
        </is>
      </c>
      <c r="F7221" t="n">
        <v>47</v>
      </c>
      <c r="G7221" t="n">
        <v>26.3133166666667</v>
      </c>
    </row>
    <row r="7222">
      <c r="A7222" t="inlineStr">
        <is>
          <t>Daily_Minor_Stops_2026_09_18.xlsx</t>
        </is>
      </c>
      <c r="B7222" t="inlineStr">
        <is>
          <t>Samridhi Perk Line</t>
        </is>
      </c>
      <c r="C7222" s="80" t="n">
        <v>46150</v>
      </c>
      <c r="D7222" t="inlineStr">
        <is>
          <t>Perk-HCM-2</t>
        </is>
      </c>
      <c r="E7222" t="inlineStr">
        <is>
          <t>HXX: Film Is Broken</t>
        </is>
      </c>
      <c r="F7222" t="n">
        <v>20</v>
      </c>
      <c r="G7222" t="n">
        <v>12.3022166666667</v>
      </c>
    </row>
    <row r="7223">
      <c r="A7223" t="inlineStr">
        <is>
          <t>Daily_Minor_Stops_2026_09_18.xlsx</t>
        </is>
      </c>
      <c r="B7223" t="inlineStr">
        <is>
          <t>Samridhi Perk Line</t>
        </is>
      </c>
      <c r="C7223" s="80" t="n">
        <v>46150</v>
      </c>
      <c r="D7223" t="inlineStr">
        <is>
          <t>Perk-HCM-2</t>
        </is>
      </c>
      <c r="E7223" t="inlineStr">
        <is>
          <t>FBX: Jam At Infeed</t>
        </is>
      </c>
      <c r="F7223" t="n">
        <v>41</v>
      </c>
      <c r="G7223" t="n">
        <v>22.4280666666667</v>
      </c>
    </row>
    <row r="7224">
      <c r="A7224" t="inlineStr">
        <is>
          <t>Daily_Minor_Stops_2026_09_18.xlsx</t>
        </is>
      </c>
      <c r="B7224" t="inlineStr">
        <is>
          <t>Samridhi Perk Line</t>
        </is>
      </c>
      <c r="C7224" s="80" t="n">
        <v>46150</v>
      </c>
      <c r="D7224" t="inlineStr">
        <is>
          <t>Perk-HCM-3</t>
        </is>
      </c>
      <c r="E7224" t="inlineStr">
        <is>
          <t>HXX: Film Is Broken</t>
        </is>
      </c>
      <c r="F7224" t="n">
        <v>22</v>
      </c>
      <c r="G7224" t="n">
        <v>23.8998166666667</v>
      </c>
    </row>
    <row r="7225">
      <c r="A7225" t="inlineStr">
        <is>
          <t>Daily_Minor_Stops_2026_09_18.xlsx</t>
        </is>
      </c>
      <c r="B7225" t="inlineStr">
        <is>
          <t>Samridhi Perk Line</t>
        </is>
      </c>
      <c r="C7225" s="80" t="n">
        <v>46150</v>
      </c>
      <c r="D7225" t="inlineStr">
        <is>
          <t>Perk-HCM-3</t>
        </is>
      </c>
      <c r="E7225" t="inlineStr">
        <is>
          <t>FBX: Overflow At Infeed</t>
        </is>
      </c>
      <c r="F7225" t="n">
        <v>24</v>
      </c>
      <c r="G7225" t="n">
        <v>13.27595</v>
      </c>
    </row>
    <row r="7226">
      <c r="A7226" t="inlineStr">
        <is>
          <t>Daily_Minor_Stops_2026_09_18.xlsx</t>
        </is>
      </c>
      <c r="B7226" t="inlineStr">
        <is>
          <t>Samridhi Perk Line</t>
        </is>
      </c>
      <c r="C7226" s="80" t="n">
        <v>46150</v>
      </c>
      <c r="D7226" t="inlineStr">
        <is>
          <t>Perk-HCM-4</t>
        </is>
      </c>
      <c r="E7226" t="inlineStr">
        <is>
          <t>HXX: Film Is Broken</t>
        </is>
      </c>
      <c r="F7226" t="n">
        <v>24</v>
      </c>
      <c r="G7226" t="n">
        <v>18.5037166666667</v>
      </c>
    </row>
    <row r="7227">
      <c r="A7227" t="inlineStr">
        <is>
          <t>Daily_Minor_Stops_2026_09_18.xlsx</t>
        </is>
      </c>
      <c r="B7227" t="inlineStr">
        <is>
          <t>Samridhi Perk Line</t>
        </is>
      </c>
      <c r="C7227" s="80" t="n">
        <v>46150</v>
      </c>
      <c r="D7227" t="inlineStr">
        <is>
          <t>Perk-HCM-4</t>
        </is>
      </c>
      <c r="E7227" t="inlineStr">
        <is>
          <t>FBX: Jam At Infeed</t>
        </is>
      </c>
      <c r="F7227" t="n">
        <v>29</v>
      </c>
      <c r="G7227" t="n">
        <v>15.0211666666667</v>
      </c>
    </row>
    <row r="7228">
      <c r="A7228" t="inlineStr">
        <is>
          <t>Daily_Minor_Stops_2026_09_18.xlsx</t>
        </is>
      </c>
      <c r="B7228" t="inlineStr">
        <is>
          <t>Samridhi Perk Line</t>
        </is>
      </c>
      <c r="C7228" s="80" t="n">
        <v>46150</v>
      </c>
      <c r="D7228" t="inlineStr">
        <is>
          <t>Perk-HLM-1</t>
        </is>
      </c>
      <c r="E7228" t="inlineStr">
        <is>
          <t>Product jam detected at flow wrapper infeed</t>
        </is>
      </c>
      <c r="F7228" t="n">
        <v>47</v>
      </c>
      <c r="G7228" t="n">
        <v>35.1751</v>
      </c>
    </row>
    <row r="7229">
      <c r="A7229" t="inlineStr">
        <is>
          <t>Daily_Minor_Stops_2026_09_18.xlsx</t>
        </is>
      </c>
      <c r="B7229" t="inlineStr">
        <is>
          <t>Samridhi Perk Line</t>
        </is>
      </c>
      <c r="C7229" s="80" t="n">
        <v>46150</v>
      </c>
      <c r="D7229" t="inlineStr">
        <is>
          <t>Perk-HLM-1</t>
        </is>
      </c>
      <c r="E7229" t="inlineStr">
        <is>
          <t>OverHeight Product Detected</t>
        </is>
      </c>
      <c r="F7229" t="n">
        <v>60</v>
      </c>
      <c r="G7229" t="n">
        <v>39.8728833333333</v>
      </c>
    </row>
    <row r="7230">
      <c r="A7230" t="inlineStr">
        <is>
          <t>Daily_Minor_Stops_2026_09_18.xlsx</t>
        </is>
      </c>
      <c r="B7230" t="inlineStr">
        <is>
          <t>Samridhi Perk Line</t>
        </is>
      </c>
      <c r="C7230" s="80" t="n">
        <v>46150</v>
      </c>
      <c r="D7230" t="inlineStr">
        <is>
          <t>Perk-HLM-2</t>
        </is>
      </c>
      <c r="E7230" t="inlineStr">
        <is>
          <t>Product jam detected at flow wrapper infeed</t>
        </is>
      </c>
      <c r="F7230" t="n">
        <v>52</v>
      </c>
      <c r="G7230" t="n">
        <v>26.6827666666667</v>
      </c>
    </row>
    <row r="7231">
      <c r="A7231" t="inlineStr">
        <is>
          <t>Daily_Minor_Stops_2026_09_18.xlsx</t>
        </is>
      </c>
      <c r="B7231" t="inlineStr">
        <is>
          <t>Samridhi Perk Line</t>
        </is>
      </c>
      <c r="C7231" s="80" t="n">
        <v>46150</v>
      </c>
      <c r="D7231" t="inlineStr">
        <is>
          <t>Perk-HLM-2</t>
        </is>
      </c>
      <c r="E7231" t="inlineStr">
        <is>
          <t>OverHeight Product Detected</t>
        </is>
      </c>
      <c r="F7231" t="n">
        <v>33</v>
      </c>
      <c r="G7231" t="n">
        <v>30.8298666666667</v>
      </c>
    </row>
    <row r="7232">
      <c r="A7232" t="inlineStr">
        <is>
          <t>Daily_Minor_Stops_2026_09_18.xlsx</t>
        </is>
      </c>
      <c r="B7232" t="inlineStr">
        <is>
          <t>Samridhi Perk Line</t>
        </is>
      </c>
      <c r="C7232" s="80" t="n">
        <v>46150</v>
      </c>
      <c r="D7232" t="inlineStr">
        <is>
          <t>Perk-TTLi-1</t>
        </is>
      </c>
      <c r="E7232" t="inlineStr">
        <is>
          <t>LOD/TPG11: Move Time Out</t>
        </is>
      </c>
      <c r="F7232" t="n">
        <v>3</v>
      </c>
      <c r="G7232" t="n">
        <v>1.97173333333333</v>
      </c>
    </row>
    <row r="7233">
      <c r="A7233" t="inlineStr">
        <is>
          <t>Daily_Minor_Stops_2026_09_18.xlsx</t>
        </is>
      </c>
      <c r="B7233" t="inlineStr">
        <is>
          <t>Samridhi Perk Line</t>
        </is>
      </c>
      <c r="C7233" s="80" t="n">
        <v>46150</v>
      </c>
      <c r="D7233" t="inlineStr">
        <is>
          <t>Perk-TTLi-1</t>
        </is>
      </c>
      <c r="E7233" t="inlineStr">
        <is>
          <t>FOR/BP11: Hand Over Of Blank Failed</t>
        </is>
      </c>
      <c r="F7233" t="n">
        <v>5</v>
      </c>
      <c r="G7233" t="n">
        <v>2.38615</v>
      </c>
    </row>
    <row r="7234">
      <c r="A7234" t="inlineStr">
        <is>
          <t>Daily_Minor_Stops_2026_09_18.xlsx</t>
        </is>
      </c>
      <c r="B7234" t="inlineStr">
        <is>
          <t>Samridhi Perk Line</t>
        </is>
      </c>
      <c r="C7234" s="80" t="n">
        <v>46150</v>
      </c>
      <c r="D7234" t="inlineStr">
        <is>
          <t>Perk-TTLi-2</t>
        </is>
      </c>
      <c r="E7234" t="inlineStr">
        <is>
          <t>LOD/SAF: Safety Circuit Not Ready</t>
        </is>
      </c>
      <c r="F7234" t="n">
        <v>8</v>
      </c>
      <c r="G7234" t="n">
        <v>7.74546666666667</v>
      </c>
    </row>
    <row r="7235">
      <c r="A7235" t="inlineStr">
        <is>
          <t>Daily_Minor_Stops_2026_09_18.xlsx</t>
        </is>
      </c>
      <c r="B7235" t="inlineStr">
        <is>
          <t>Samridhi Perk Line</t>
        </is>
      </c>
      <c r="C7235" s="80" t="n">
        <v>46150</v>
      </c>
      <c r="D7235" t="inlineStr">
        <is>
          <t>Perk-TTLi-2</t>
        </is>
      </c>
      <c r="E7235" t="inlineStr">
        <is>
          <t>FOR/FT11: Hand Over Failure Of Tray</t>
        </is>
      </c>
      <c r="F7235" t="n">
        <v>18</v>
      </c>
      <c r="G7235" t="n">
        <v>11.7759666666667</v>
      </c>
    </row>
    <row r="7236">
      <c r="A7236" t="inlineStr">
        <is>
          <t>Daily_Minor_Stops_2026_09_18.xlsx</t>
        </is>
      </c>
      <c r="B7236" t="inlineStr">
        <is>
          <t>Samridhi Perk Line</t>
        </is>
      </c>
      <c r="C7236" s="80" t="n">
        <v>46150</v>
      </c>
      <c r="D7236" t="inlineStr">
        <is>
          <t>Perk-TTLi-3</t>
        </is>
      </c>
      <c r="E7236" t="inlineStr">
        <is>
          <t>FOR/FT11: Hand Over Failure Of Tray</t>
        </is>
      </c>
      <c r="F7236" t="n">
        <v>4</v>
      </c>
      <c r="G7236" t="n">
        <v>0.9802999999999999</v>
      </c>
    </row>
    <row r="7237">
      <c r="A7237" t="inlineStr">
        <is>
          <t>Daily_Minor_Stops_2026_09_18.xlsx</t>
        </is>
      </c>
      <c r="B7237" t="inlineStr">
        <is>
          <t>Samridhi Perk Line</t>
        </is>
      </c>
      <c r="C7237" s="80" t="n">
        <v>46150</v>
      </c>
      <c r="D7237" t="inlineStr">
        <is>
          <t>Perk-TTLi-3</t>
        </is>
      </c>
      <c r="E7237" t="inlineStr">
        <is>
          <t>FOR/BT11: Position Error</t>
        </is>
      </c>
      <c r="F7237" t="n">
        <v>8</v>
      </c>
      <c r="G7237" t="n">
        <v>133.614066666667</v>
      </c>
    </row>
    <row r="7238">
      <c r="A7238" t="inlineStr">
        <is>
          <t>Daily_Minor_Stops_2026_09_18.xlsx</t>
        </is>
      </c>
      <c r="B7238" t="inlineStr">
        <is>
          <t>Samridhi Perk Line</t>
        </is>
      </c>
      <c r="C7238" s="80" t="n">
        <v>46150</v>
      </c>
      <c r="D7238" t="inlineStr">
        <is>
          <t>Perk-TTLi-4</t>
        </is>
      </c>
      <c r="E7238" t="inlineStr">
        <is>
          <t>LOD/EM: Emergency Stop HMI 11</t>
        </is>
      </c>
      <c r="F7238" t="n">
        <v>2</v>
      </c>
      <c r="G7238" t="n">
        <v>1.27365</v>
      </c>
    </row>
    <row r="7239">
      <c r="A7239" t="inlineStr">
        <is>
          <t>Daily_Minor_Stops_2026_09_18.xlsx</t>
        </is>
      </c>
      <c r="B7239" t="inlineStr">
        <is>
          <t>Samridhi Perk Line</t>
        </is>
      </c>
      <c r="C7239" s="80" t="n">
        <v>46150</v>
      </c>
      <c r="D7239" t="inlineStr">
        <is>
          <t>Perk-TTLi-4</t>
        </is>
      </c>
      <c r="E7239" t="inlineStr">
        <is>
          <t>LOD/DH: State Decel Not Leave In Time</t>
        </is>
      </c>
      <c r="F7239" t="n">
        <v>5</v>
      </c>
      <c r="G7239" t="n">
        <v>32.1547333333333</v>
      </c>
    </row>
    <row r="7240">
      <c r="A7240" t="inlineStr">
        <is>
          <t>Daily_Minor_Stops_2026_09_18.xlsx</t>
        </is>
      </c>
      <c r="B7240" t="inlineStr">
        <is>
          <t>Samridhi Perk Line</t>
        </is>
      </c>
      <c r="C7240" s="80" t="n">
        <v>46151</v>
      </c>
      <c r="D7240" t="inlineStr">
        <is>
          <t>Perk-HCM-1</t>
        </is>
      </c>
      <c r="E7240" t="inlineStr">
        <is>
          <t>HXX: Film Is Broken</t>
        </is>
      </c>
      <c r="F7240" t="n">
        <v>17</v>
      </c>
      <c r="G7240" t="n">
        <v>14.8881666666667</v>
      </c>
    </row>
    <row r="7241">
      <c r="A7241" t="inlineStr">
        <is>
          <t>Daily_Minor_Stops_2026_09_18.xlsx</t>
        </is>
      </c>
      <c r="B7241" t="inlineStr">
        <is>
          <t>Samridhi Perk Line</t>
        </is>
      </c>
      <c r="C7241" s="80" t="n">
        <v>46151</v>
      </c>
      <c r="D7241" t="inlineStr">
        <is>
          <t>Perk-HCM-1</t>
        </is>
      </c>
      <c r="E7241" t="inlineStr">
        <is>
          <t>FBX: Jam At Infeed</t>
        </is>
      </c>
      <c r="F7241" t="n">
        <v>55</v>
      </c>
      <c r="G7241" t="n">
        <v>27.5477666666667</v>
      </c>
    </row>
    <row r="7242">
      <c r="A7242" t="inlineStr">
        <is>
          <t>Daily_Minor_Stops_2026_09_18.xlsx</t>
        </is>
      </c>
      <c r="B7242" t="inlineStr">
        <is>
          <t>Samridhi Perk Line</t>
        </is>
      </c>
      <c r="C7242" s="80" t="n">
        <v>46151</v>
      </c>
      <c r="D7242" t="inlineStr">
        <is>
          <t>Perk-HCM-2</t>
        </is>
      </c>
      <c r="E7242" t="inlineStr">
        <is>
          <t>HXX: Film Is Broken</t>
        </is>
      </c>
      <c r="F7242" t="n">
        <v>22</v>
      </c>
      <c r="G7242" t="n">
        <v>16.5772666666667</v>
      </c>
    </row>
    <row r="7243">
      <c r="A7243" t="inlineStr">
        <is>
          <t>Daily_Minor_Stops_2026_09_18.xlsx</t>
        </is>
      </c>
      <c r="B7243" t="inlineStr">
        <is>
          <t>Samridhi Perk Line</t>
        </is>
      </c>
      <c r="C7243" s="80" t="n">
        <v>46151</v>
      </c>
      <c r="D7243" t="inlineStr">
        <is>
          <t>Perk-HCM-2</t>
        </is>
      </c>
      <c r="E7243" t="inlineStr">
        <is>
          <t>FBX: Jam At Infeed</t>
        </is>
      </c>
      <c r="F7243" t="n">
        <v>54</v>
      </c>
      <c r="G7243" t="n">
        <v>35.64965</v>
      </c>
    </row>
    <row r="7244">
      <c r="A7244" t="inlineStr">
        <is>
          <t>Daily_Minor_Stops_2026_09_18.xlsx</t>
        </is>
      </c>
      <c r="B7244" t="inlineStr">
        <is>
          <t>Samridhi Perk Line</t>
        </is>
      </c>
      <c r="C7244" s="80" t="n">
        <v>46151</v>
      </c>
      <c r="D7244" t="inlineStr">
        <is>
          <t>Perk-HCM-3</t>
        </is>
      </c>
      <c r="E7244" t="inlineStr">
        <is>
          <t>HXX: Film Is Broken</t>
        </is>
      </c>
      <c r="F7244" t="n">
        <v>15</v>
      </c>
      <c r="G7244" t="n">
        <v>12.3555166666667</v>
      </c>
    </row>
    <row r="7245">
      <c r="A7245" t="inlineStr">
        <is>
          <t>Daily_Minor_Stops_2026_09_18.xlsx</t>
        </is>
      </c>
      <c r="B7245" t="inlineStr">
        <is>
          <t>Samridhi Perk Line</t>
        </is>
      </c>
      <c r="C7245" s="80" t="n">
        <v>46151</v>
      </c>
      <c r="D7245" t="inlineStr">
        <is>
          <t>Perk-HCM-3</t>
        </is>
      </c>
      <c r="E7245" t="inlineStr">
        <is>
          <t>FBX: Overflow At Infeed</t>
        </is>
      </c>
      <c r="F7245" t="n">
        <v>35</v>
      </c>
      <c r="G7245" t="n">
        <v>18.5359833333333</v>
      </c>
    </row>
    <row r="7246">
      <c r="A7246" t="inlineStr">
        <is>
          <t>Daily_Minor_Stops_2026_09_18.xlsx</t>
        </is>
      </c>
      <c r="B7246" t="inlineStr">
        <is>
          <t>Samridhi Perk Line</t>
        </is>
      </c>
      <c r="C7246" s="80" t="n">
        <v>46151</v>
      </c>
      <c r="D7246" t="inlineStr">
        <is>
          <t>Perk-HCM-4</t>
        </is>
      </c>
      <c r="E7246" t="inlineStr">
        <is>
          <t>HXX: Film Is Broken</t>
        </is>
      </c>
      <c r="F7246" t="n">
        <v>15</v>
      </c>
      <c r="G7246" t="n">
        <v>16.45735</v>
      </c>
    </row>
    <row r="7247">
      <c r="A7247" t="inlineStr">
        <is>
          <t>Daily_Minor_Stops_2026_09_18.xlsx</t>
        </is>
      </c>
      <c r="B7247" t="inlineStr">
        <is>
          <t>Samridhi Perk Line</t>
        </is>
      </c>
      <c r="C7247" s="80" t="n">
        <v>46151</v>
      </c>
      <c r="D7247" t="inlineStr">
        <is>
          <t>Perk-HCM-4</t>
        </is>
      </c>
      <c r="E7247" t="inlineStr">
        <is>
          <t>FBX: Jam At Infeed</t>
        </is>
      </c>
      <c r="F7247" t="n">
        <v>22</v>
      </c>
      <c r="G7247" t="n">
        <v>10.4661333333333</v>
      </c>
    </row>
    <row r="7248">
      <c r="A7248" t="inlineStr">
        <is>
          <t>Daily_Minor_Stops_2026_09_18.xlsx</t>
        </is>
      </c>
      <c r="B7248" t="inlineStr">
        <is>
          <t>Samridhi Perk Line</t>
        </is>
      </c>
      <c r="C7248" s="80" t="n">
        <v>46151</v>
      </c>
      <c r="D7248" t="inlineStr">
        <is>
          <t>Perk-HLM-1</t>
        </is>
      </c>
      <c r="E7248" t="inlineStr">
        <is>
          <t>Product jam detected at flow wrapper infeed</t>
        </is>
      </c>
      <c r="F7248" t="n">
        <v>30</v>
      </c>
      <c r="G7248" t="n">
        <v>20.12415</v>
      </c>
    </row>
    <row r="7249">
      <c r="A7249" t="inlineStr">
        <is>
          <t>Daily_Minor_Stops_2026_09_18.xlsx</t>
        </is>
      </c>
      <c r="B7249" t="inlineStr">
        <is>
          <t>Samridhi Perk Line</t>
        </is>
      </c>
      <c r="C7249" s="80" t="n">
        <v>46151</v>
      </c>
      <c r="D7249" t="inlineStr">
        <is>
          <t>Perk-HLM-1</t>
        </is>
      </c>
      <c r="E7249" t="inlineStr">
        <is>
          <t>OverHeight Product Detected</t>
        </is>
      </c>
      <c r="F7249" t="n">
        <v>57</v>
      </c>
      <c r="G7249" t="n">
        <v>35.2752666666667</v>
      </c>
    </row>
    <row r="7250">
      <c r="A7250" t="inlineStr">
        <is>
          <t>Daily_Minor_Stops_2026_09_18.xlsx</t>
        </is>
      </c>
      <c r="B7250" t="inlineStr">
        <is>
          <t>Samridhi Perk Line</t>
        </is>
      </c>
      <c r="C7250" s="80" t="n">
        <v>46151</v>
      </c>
      <c r="D7250" t="inlineStr">
        <is>
          <t>Perk-HLM-2</t>
        </is>
      </c>
      <c r="E7250" t="inlineStr">
        <is>
          <t>Product jam detected at flow wrapper infeed</t>
        </is>
      </c>
      <c r="F7250" t="n">
        <v>45</v>
      </c>
      <c r="G7250" t="n">
        <v>34.0652166666667</v>
      </c>
    </row>
    <row r="7251">
      <c r="A7251" t="inlineStr">
        <is>
          <t>Daily_Minor_Stops_2026_09_18.xlsx</t>
        </is>
      </c>
      <c r="B7251" t="inlineStr">
        <is>
          <t>Samridhi Perk Line</t>
        </is>
      </c>
      <c r="C7251" s="80" t="n">
        <v>46151</v>
      </c>
      <c r="D7251" t="inlineStr">
        <is>
          <t>Perk-HLM-2</t>
        </is>
      </c>
      <c r="E7251" t="inlineStr">
        <is>
          <t>OverHeight Product Detected</t>
        </is>
      </c>
      <c r="F7251" t="n">
        <v>35</v>
      </c>
      <c r="G7251" t="n">
        <v>24.2259833333333</v>
      </c>
    </row>
    <row r="7252">
      <c r="A7252" t="inlineStr">
        <is>
          <t>Daily_Minor_Stops_2026_09_18.xlsx</t>
        </is>
      </c>
      <c r="B7252" t="inlineStr">
        <is>
          <t>Samridhi Perk Line</t>
        </is>
      </c>
      <c r="C7252" s="80" t="n">
        <v>46151</v>
      </c>
      <c r="D7252" t="inlineStr">
        <is>
          <t>Perk-TTLi-1</t>
        </is>
      </c>
      <c r="E7252" t="inlineStr">
        <is>
          <t>LOD/TGR11: Robot-Gripper Sensor Fault</t>
        </is>
      </c>
      <c r="F7252" t="n">
        <v>3</v>
      </c>
      <c r="G7252" t="n">
        <v>3.29193333333333</v>
      </c>
    </row>
    <row r="7253">
      <c r="A7253" t="inlineStr">
        <is>
          <t>Daily_Minor_Stops_2026_09_18.xlsx</t>
        </is>
      </c>
      <c r="B7253" t="inlineStr">
        <is>
          <t>Samridhi Perk Line</t>
        </is>
      </c>
      <c r="C7253" s="80" t="n">
        <v>46151</v>
      </c>
      <c r="D7253" t="inlineStr">
        <is>
          <t>Perk-TTLi-1</t>
        </is>
      </c>
      <c r="E7253" t="inlineStr">
        <is>
          <t>CLO/CT11: Axis1 Position Error</t>
        </is>
      </c>
      <c r="F7253" t="n">
        <v>5</v>
      </c>
      <c r="G7253" t="n">
        <v>4.36208333333333</v>
      </c>
    </row>
    <row r="7254">
      <c r="A7254" t="inlineStr">
        <is>
          <t>Daily_Minor_Stops_2026_09_18.xlsx</t>
        </is>
      </c>
      <c r="B7254" t="inlineStr">
        <is>
          <t>Samridhi Perk Line</t>
        </is>
      </c>
      <c r="C7254" s="80" t="n">
        <v>46151</v>
      </c>
      <c r="D7254" t="inlineStr">
        <is>
          <t>Perk-TTLi-2</t>
        </is>
      </c>
      <c r="E7254" t="inlineStr">
        <is>
          <t>LOD/TGR11: Robot-Gripper Sensor Fault</t>
        </is>
      </c>
      <c r="F7254" t="n">
        <v>4</v>
      </c>
      <c r="G7254" t="n">
        <v>2.97318333333333</v>
      </c>
    </row>
    <row r="7255">
      <c r="A7255" t="inlineStr">
        <is>
          <t>Daily_Minor_Stops_2026_09_18.xlsx</t>
        </is>
      </c>
      <c r="B7255" t="inlineStr">
        <is>
          <t>Samridhi Perk Line</t>
        </is>
      </c>
      <c r="C7255" s="80" t="n">
        <v>46151</v>
      </c>
      <c r="D7255" t="inlineStr">
        <is>
          <t>Perk-TTLi-2</t>
        </is>
      </c>
      <c r="E7255" t="inlineStr">
        <is>
          <t>FOR/BP11: Hand Over Of Blank Failed</t>
        </is>
      </c>
      <c r="F7255" t="n">
        <v>4</v>
      </c>
      <c r="G7255" t="n">
        <v>2.65116666666667</v>
      </c>
    </row>
    <row r="7256">
      <c r="A7256" t="inlineStr">
        <is>
          <t>Daily_Minor_Stops_2026_09_18.xlsx</t>
        </is>
      </c>
      <c r="B7256" t="inlineStr">
        <is>
          <t>Samridhi Perk Line</t>
        </is>
      </c>
      <c r="C7256" s="80" t="n">
        <v>46151</v>
      </c>
      <c r="D7256" t="inlineStr">
        <is>
          <t>Perk-TTLi-3</t>
        </is>
      </c>
      <c r="E7256" t="inlineStr">
        <is>
          <t>FOR/BT11: Position Error</t>
        </is>
      </c>
      <c r="F7256" t="n">
        <v>2</v>
      </c>
      <c r="G7256" t="n">
        <v>150.414666666667</v>
      </c>
    </row>
    <row r="7257">
      <c r="A7257" t="inlineStr">
        <is>
          <t>Daily_Minor_Stops_2026_09_18.xlsx</t>
        </is>
      </c>
      <c r="B7257" t="inlineStr">
        <is>
          <t>Samridhi Perk Line</t>
        </is>
      </c>
      <c r="C7257" s="80" t="n">
        <v>46151</v>
      </c>
      <c r="D7257" t="inlineStr">
        <is>
          <t>Perk-TTLi-3</t>
        </is>
      </c>
      <c r="E7257" t="inlineStr">
        <is>
          <t>FOR/BP11: Hand Over Of Blank Failed</t>
        </is>
      </c>
      <c r="F7257" t="n">
        <v>1</v>
      </c>
      <c r="G7257" t="n">
        <v>5.54765</v>
      </c>
    </row>
    <row r="7258">
      <c r="A7258" t="inlineStr">
        <is>
          <t>Daily_Minor_Stops_2026_09_18.xlsx</t>
        </is>
      </c>
      <c r="B7258" t="inlineStr">
        <is>
          <t>Samridhi Perk Line</t>
        </is>
      </c>
      <c r="C7258" s="80" t="n">
        <v>46151</v>
      </c>
      <c r="D7258" t="inlineStr">
        <is>
          <t>Perk-TTLi-4</t>
        </is>
      </c>
      <c r="E7258" t="inlineStr">
        <is>
          <t>LOD/SAF: Safety Circuit Not Ready</t>
        </is>
      </c>
      <c r="F7258" t="n">
        <v>4</v>
      </c>
      <c r="G7258" t="n">
        <v>9.56586666666667</v>
      </c>
    </row>
    <row r="7259">
      <c r="A7259" t="inlineStr">
        <is>
          <t>Daily_Minor_Stops_2026_09_18.xlsx</t>
        </is>
      </c>
      <c r="B7259" t="inlineStr">
        <is>
          <t>Samridhi Perk Line</t>
        </is>
      </c>
      <c r="C7259" s="80" t="n">
        <v>46151</v>
      </c>
      <c r="D7259" t="inlineStr">
        <is>
          <t>Perk-TTLi-4</t>
        </is>
      </c>
      <c r="E7259" t="inlineStr">
        <is>
          <t>LOD/DH: State Decel Not Leave In Time</t>
        </is>
      </c>
      <c r="F7259" t="n">
        <v>2</v>
      </c>
      <c r="G7259" t="n">
        <v>1.41463333333333</v>
      </c>
    </row>
    <row r="7260">
      <c r="A7260" t="inlineStr">
        <is>
          <t>Daily_Minor_Stops_2026_09_18.xlsx</t>
        </is>
      </c>
      <c r="B7260" t="inlineStr">
        <is>
          <t>Samridhi Perk Line</t>
        </is>
      </c>
      <c r="C7260" s="80" t="n">
        <v>46152</v>
      </c>
      <c r="D7260" t="inlineStr">
        <is>
          <t>Perk-HCM-1</t>
        </is>
      </c>
      <c r="E7260" t="inlineStr">
        <is>
          <t>FBX: Overflow At Infeed</t>
        </is>
      </c>
      <c r="F7260" t="n">
        <v>10</v>
      </c>
      <c r="G7260" t="n">
        <v>3.01273333333333</v>
      </c>
    </row>
    <row r="7261">
      <c r="A7261" t="inlineStr">
        <is>
          <t>Daily_Minor_Stops_2026_09_18.xlsx</t>
        </is>
      </c>
      <c r="B7261" t="inlineStr">
        <is>
          <t>Samridhi Perk Line</t>
        </is>
      </c>
      <c r="C7261" s="80" t="n">
        <v>46152</v>
      </c>
      <c r="D7261" t="inlineStr">
        <is>
          <t>Perk-HCM-1</t>
        </is>
      </c>
      <c r="E7261" t="inlineStr">
        <is>
          <t>FBX: Jam At Infeed</t>
        </is>
      </c>
      <c r="F7261" t="n">
        <v>51</v>
      </c>
      <c r="G7261" t="n">
        <v>28.1775333333333</v>
      </c>
    </row>
    <row r="7262">
      <c r="A7262" t="inlineStr">
        <is>
          <t>Daily_Minor_Stops_2026_09_18.xlsx</t>
        </is>
      </c>
      <c r="B7262" t="inlineStr">
        <is>
          <t>Samridhi Perk Line</t>
        </is>
      </c>
      <c r="C7262" s="80" t="n">
        <v>46152</v>
      </c>
      <c r="D7262" t="inlineStr">
        <is>
          <t>Perk-HCM-2</t>
        </is>
      </c>
      <c r="E7262" t="inlineStr">
        <is>
          <t>FBX: Overflow At Infeed</t>
        </is>
      </c>
      <c r="F7262" t="n">
        <v>24</v>
      </c>
      <c r="G7262" t="n">
        <v>10.62875</v>
      </c>
    </row>
    <row r="7263">
      <c r="A7263" t="inlineStr">
        <is>
          <t>Daily_Minor_Stops_2026_09_18.xlsx</t>
        </is>
      </c>
      <c r="B7263" t="inlineStr">
        <is>
          <t>Samridhi Perk Line</t>
        </is>
      </c>
      <c r="C7263" s="80" t="n">
        <v>46152</v>
      </c>
      <c r="D7263" t="inlineStr">
        <is>
          <t>Perk-HCM-2</t>
        </is>
      </c>
      <c r="E7263" t="inlineStr">
        <is>
          <t>FBX: Jam At Infeed</t>
        </is>
      </c>
      <c r="F7263" t="n">
        <v>66</v>
      </c>
      <c r="G7263" t="n">
        <v>35.8666333333333</v>
      </c>
    </row>
    <row r="7264">
      <c r="A7264" t="inlineStr">
        <is>
          <t>Daily_Minor_Stops_2026_09_18.xlsx</t>
        </is>
      </c>
      <c r="B7264" t="inlineStr">
        <is>
          <t>Samridhi Perk Line</t>
        </is>
      </c>
      <c r="C7264" s="80" t="n">
        <v>46152</v>
      </c>
      <c r="D7264" t="inlineStr">
        <is>
          <t>Perk-HCM-3</t>
        </is>
      </c>
      <c r="E7264" t="inlineStr">
        <is>
          <t>HXX: Film Is Broken</t>
        </is>
      </c>
      <c r="F7264" t="n">
        <v>18</v>
      </c>
      <c r="G7264" t="n">
        <v>15.103</v>
      </c>
    </row>
    <row r="7265">
      <c r="A7265" t="inlineStr">
        <is>
          <t>Daily_Minor_Stops_2026_09_18.xlsx</t>
        </is>
      </c>
      <c r="B7265" t="inlineStr">
        <is>
          <t>Samridhi Perk Line</t>
        </is>
      </c>
      <c r="C7265" s="80" t="n">
        <v>46152</v>
      </c>
      <c r="D7265" t="inlineStr">
        <is>
          <t>Perk-HCM-3</t>
        </is>
      </c>
      <c r="E7265" t="inlineStr">
        <is>
          <t>FBX: Overflow At Infeed</t>
        </is>
      </c>
      <c r="F7265" t="n">
        <v>34</v>
      </c>
      <c r="G7265" t="n">
        <v>21.2819666666667</v>
      </c>
    </row>
    <row r="7266">
      <c r="A7266" t="inlineStr">
        <is>
          <t>Daily_Minor_Stops_2026_09_18.xlsx</t>
        </is>
      </c>
      <c r="B7266" t="inlineStr">
        <is>
          <t>Samridhi Perk Line</t>
        </is>
      </c>
      <c r="C7266" s="80" t="n">
        <v>46152</v>
      </c>
      <c r="D7266" t="inlineStr">
        <is>
          <t>Perk-HCM-4</t>
        </is>
      </c>
      <c r="E7266" t="inlineStr">
        <is>
          <t>FBX: Overflow At Infeed</t>
        </is>
      </c>
      <c r="F7266" t="n">
        <v>14</v>
      </c>
      <c r="G7266" t="n">
        <v>7.18741666666667</v>
      </c>
    </row>
    <row r="7267">
      <c r="A7267" t="inlineStr">
        <is>
          <t>Daily_Minor_Stops_2026_09_18.xlsx</t>
        </is>
      </c>
      <c r="B7267" t="inlineStr">
        <is>
          <t>Samridhi Perk Line</t>
        </is>
      </c>
      <c r="C7267" s="80" t="n">
        <v>46152</v>
      </c>
      <c r="D7267" t="inlineStr">
        <is>
          <t>Perk-HCM-4</t>
        </is>
      </c>
      <c r="E7267" t="inlineStr">
        <is>
          <t>FBX: Jam At Infeed</t>
        </is>
      </c>
      <c r="F7267" t="n">
        <v>23</v>
      </c>
      <c r="G7267" t="n">
        <v>13.2873333333333</v>
      </c>
    </row>
    <row r="7268">
      <c r="A7268" t="inlineStr">
        <is>
          <t>Daily_Minor_Stops_2026_09_18.xlsx</t>
        </is>
      </c>
      <c r="B7268" t="inlineStr">
        <is>
          <t>Samridhi Perk Line</t>
        </is>
      </c>
      <c r="C7268" s="80" t="n">
        <v>46152</v>
      </c>
      <c r="D7268" t="inlineStr">
        <is>
          <t>Perk-HLM-1</t>
        </is>
      </c>
      <c r="E7268" t="inlineStr">
        <is>
          <t>Product jam detected at flow wrapper infeed</t>
        </is>
      </c>
      <c r="F7268" t="n">
        <v>31</v>
      </c>
      <c r="G7268" t="n">
        <v>12.44995</v>
      </c>
    </row>
    <row r="7269">
      <c r="A7269" t="inlineStr">
        <is>
          <t>Daily_Minor_Stops_2026_09_18.xlsx</t>
        </is>
      </c>
      <c r="B7269" t="inlineStr">
        <is>
          <t>Samridhi Perk Line</t>
        </is>
      </c>
      <c r="C7269" s="80" t="n">
        <v>46152</v>
      </c>
      <c r="D7269" t="inlineStr">
        <is>
          <t>Perk-HLM-1</t>
        </is>
      </c>
      <c r="E7269" t="inlineStr">
        <is>
          <t>OverHeight Product Detected</t>
        </is>
      </c>
      <c r="F7269" t="n">
        <v>51</v>
      </c>
      <c r="G7269" t="n">
        <v>27.7133</v>
      </c>
    </row>
    <row r="7270">
      <c r="A7270" t="inlineStr">
        <is>
          <t>Daily_Minor_Stops_2026_09_18.xlsx</t>
        </is>
      </c>
      <c r="B7270" t="inlineStr">
        <is>
          <t>Samridhi Perk Line</t>
        </is>
      </c>
      <c r="C7270" s="80" t="n">
        <v>46152</v>
      </c>
      <c r="D7270" t="inlineStr">
        <is>
          <t>Perk-HLM-2</t>
        </is>
      </c>
      <c r="E7270" t="inlineStr">
        <is>
          <t>Product jam detected at flow wrapper infeed</t>
        </is>
      </c>
      <c r="F7270" t="n">
        <v>43</v>
      </c>
      <c r="G7270" t="n">
        <v>27.6560333333333</v>
      </c>
    </row>
    <row r="7271">
      <c r="A7271" t="inlineStr">
        <is>
          <t>Daily_Minor_Stops_2026_09_18.xlsx</t>
        </is>
      </c>
      <c r="B7271" t="inlineStr">
        <is>
          <t>Samridhi Perk Line</t>
        </is>
      </c>
      <c r="C7271" s="80" t="n">
        <v>46152</v>
      </c>
      <c r="D7271" t="inlineStr">
        <is>
          <t>Perk-HLM-2</t>
        </is>
      </c>
      <c r="E7271" t="inlineStr">
        <is>
          <t>OverHeight Product Detected</t>
        </is>
      </c>
      <c r="F7271" t="n">
        <v>52</v>
      </c>
      <c r="G7271" t="n">
        <v>46.7935166666667</v>
      </c>
    </row>
    <row r="7272">
      <c r="A7272" t="inlineStr">
        <is>
          <t>Daily_Minor_Stops_2026_09_18.xlsx</t>
        </is>
      </c>
      <c r="B7272" t="inlineStr">
        <is>
          <t>Samridhi Perk Line</t>
        </is>
      </c>
      <c r="C7272" s="80" t="n">
        <v>46152</v>
      </c>
      <c r="D7272" t="inlineStr">
        <is>
          <t>Perk-TTLi-1</t>
        </is>
      </c>
      <c r="E7272" t="inlineStr">
        <is>
          <t>FOR/BP11: Hand Over Of Blank Failed</t>
        </is>
      </c>
      <c r="F7272" t="n">
        <v>5</v>
      </c>
      <c r="G7272" t="n">
        <v>2.13416666666667</v>
      </c>
    </row>
    <row r="7273">
      <c r="A7273" t="inlineStr">
        <is>
          <t>Daily_Minor_Stops_2026_09_18.xlsx</t>
        </is>
      </c>
      <c r="B7273" t="inlineStr">
        <is>
          <t>Samridhi Perk Line</t>
        </is>
      </c>
      <c r="C7273" s="80" t="n">
        <v>46152</v>
      </c>
      <c r="D7273" t="inlineStr">
        <is>
          <t>Perk-TTLi-1</t>
        </is>
      </c>
      <c r="E7273" t="inlineStr">
        <is>
          <t>CLO/CT11: Axis1 Position Error</t>
        </is>
      </c>
      <c r="F7273" t="n">
        <v>9</v>
      </c>
      <c r="G7273" t="n">
        <v>6.30093333333333</v>
      </c>
    </row>
    <row r="7274">
      <c r="A7274" t="inlineStr">
        <is>
          <t>Daily_Minor_Stops_2026_09_18.xlsx</t>
        </is>
      </c>
      <c r="B7274" t="inlineStr">
        <is>
          <t>Samridhi Perk Line</t>
        </is>
      </c>
      <c r="C7274" s="80" t="n">
        <v>46152</v>
      </c>
      <c r="D7274" t="inlineStr">
        <is>
          <t>Perk-TTLi-2</t>
        </is>
      </c>
      <c r="E7274" t="inlineStr">
        <is>
          <t>LOD/PGR11: Train Reached Estop Distance</t>
        </is>
      </c>
      <c r="F7274" t="n">
        <v>2</v>
      </c>
      <c r="G7274" t="n">
        <v>0.777283333333333</v>
      </c>
    </row>
    <row r="7275">
      <c r="A7275" t="inlineStr">
        <is>
          <t>Daily_Minor_Stops_2026_09_18.xlsx</t>
        </is>
      </c>
      <c r="B7275" t="inlineStr">
        <is>
          <t>Samridhi Perk Line</t>
        </is>
      </c>
      <c r="C7275" s="80" t="n">
        <v>46152</v>
      </c>
      <c r="D7275" t="inlineStr">
        <is>
          <t>Perk-TTLi-2</t>
        </is>
      </c>
      <c r="E7275" t="inlineStr">
        <is>
          <t>FOR/BP11: Hand Over Of Blank Failed</t>
        </is>
      </c>
      <c r="F7275" t="n">
        <v>6</v>
      </c>
      <c r="G7275" t="n">
        <v>15.8042833333333</v>
      </c>
    </row>
    <row r="7276">
      <c r="A7276" t="inlineStr">
        <is>
          <t>Daily_Minor_Stops_2026_09_18.xlsx</t>
        </is>
      </c>
      <c r="B7276" t="inlineStr">
        <is>
          <t>Samridhi Perk Line</t>
        </is>
      </c>
      <c r="C7276" s="80" t="n">
        <v>46152</v>
      </c>
      <c r="D7276" t="inlineStr">
        <is>
          <t>Perk-TTLi-3</t>
        </is>
      </c>
      <c r="E7276" t="inlineStr">
        <is>
          <t>LOD/TGR11: Robot-Gripper Sensor Fault</t>
        </is>
      </c>
      <c r="F7276" t="n">
        <v>5</v>
      </c>
      <c r="G7276" t="n">
        <v>2.47043333333333</v>
      </c>
    </row>
    <row r="7277">
      <c r="A7277" t="inlineStr">
        <is>
          <t>Daily_Minor_Stops_2026_09_18.xlsx</t>
        </is>
      </c>
      <c r="B7277" t="inlineStr">
        <is>
          <t>Samridhi Perk Line</t>
        </is>
      </c>
      <c r="C7277" s="80" t="n">
        <v>46152</v>
      </c>
      <c r="D7277" t="inlineStr">
        <is>
          <t>Perk-TTLi-3</t>
        </is>
      </c>
      <c r="E7277" t="inlineStr">
        <is>
          <t>CLO/CT11: Axis1 Position Error</t>
        </is>
      </c>
      <c r="F7277" t="n">
        <v>8</v>
      </c>
      <c r="G7277" t="n">
        <v>18.48575</v>
      </c>
    </row>
    <row r="7278">
      <c r="A7278" t="inlineStr">
        <is>
          <t>Daily_Minor_Stops_2026_09_18.xlsx</t>
        </is>
      </c>
      <c r="B7278" t="inlineStr">
        <is>
          <t>Samridhi Perk Line</t>
        </is>
      </c>
      <c r="C7278" s="80" t="n">
        <v>46153</v>
      </c>
      <c r="D7278" t="inlineStr">
        <is>
          <t>Perk-HCM-1</t>
        </is>
      </c>
      <c r="E7278" t="inlineStr">
        <is>
          <t>HXX: Film Is Broken</t>
        </is>
      </c>
      <c r="F7278" t="n">
        <v>13</v>
      </c>
      <c r="G7278" t="n">
        <v>18.6068</v>
      </c>
    </row>
    <row r="7279">
      <c r="A7279" t="inlineStr">
        <is>
          <t>Daily_Minor_Stops_2026_09_18.xlsx</t>
        </is>
      </c>
      <c r="B7279" t="inlineStr">
        <is>
          <t>Samridhi Perk Line</t>
        </is>
      </c>
      <c r="C7279" s="80" t="n">
        <v>46153</v>
      </c>
      <c r="D7279" t="inlineStr">
        <is>
          <t>Perk-HCM-1</t>
        </is>
      </c>
      <c r="E7279" t="inlineStr">
        <is>
          <t>FBX: Jam At Infeed</t>
        </is>
      </c>
      <c r="F7279" t="n">
        <v>46</v>
      </c>
      <c r="G7279" t="n">
        <v>19.9085</v>
      </c>
    </row>
    <row r="7280">
      <c r="A7280" t="inlineStr">
        <is>
          <t>Daily_Minor_Stops_2026_09_18.xlsx</t>
        </is>
      </c>
      <c r="B7280" t="inlineStr">
        <is>
          <t>Samridhi Perk Line</t>
        </is>
      </c>
      <c r="C7280" s="80" t="n">
        <v>46153</v>
      </c>
      <c r="D7280" t="inlineStr">
        <is>
          <t>Perk-HCM-2</t>
        </is>
      </c>
      <c r="E7280" t="inlineStr">
        <is>
          <t>FBX: Overflow At Infeed</t>
        </is>
      </c>
      <c r="F7280" t="n">
        <v>26</v>
      </c>
      <c r="G7280" t="n">
        <v>11.5374666666667</v>
      </c>
    </row>
    <row r="7281">
      <c r="A7281" t="inlineStr">
        <is>
          <t>Daily_Minor_Stops_2026_09_18.xlsx</t>
        </is>
      </c>
      <c r="B7281" t="inlineStr">
        <is>
          <t>Samridhi Perk Line</t>
        </is>
      </c>
      <c r="C7281" s="80" t="n">
        <v>46153</v>
      </c>
      <c r="D7281" t="inlineStr">
        <is>
          <t>Perk-HCM-2</t>
        </is>
      </c>
      <c r="E7281" t="inlineStr">
        <is>
          <t>FBX: Jam At Infeed</t>
        </is>
      </c>
      <c r="F7281" t="n">
        <v>36</v>
      </c>
      <c r="G7281" t="n">
        <v>12.6638333333333</v>
      </c>
    </row>
    <row r="7282">
      <c r="A7282" t="inlineStr">
        <is>
          <t>Daily_Minor_Stops_2026_09_18.xlsx</t>
        </is>
      </c>
      <c r="B7282" t="inlineStr">
        <is>
          <t>Samridhi Perk Line</t>
        </is>
      </c>
      <c r="C7282" s="80" t="n">
        <v>46153</v>
      </c>
      <c r="D7282" t="inlineStr">
        <is>
          <t>Perk-HCM-3</t>
        </is>
      </c>
      <c r="E7282" t="inlineStr">
        <is>
          <t>FBX: Overflow At Infeed</t>
        </is>
      </c>
      <c r="F7282" t="n">
        <v>25</v>
      </c>
      <c r="G7282" t="n">
        <v>11.7518166666667</v>
      </c>
    </row>
    <row r="7283">
      <c r="A7283" t="inlineStr">
        <is>
          <t>Daily_Minor_Stops_2026_09_18.xlsx</t>
        </is>
      </c>
      <c r="B7283" t="inlineStr">
        <is>
          <t>Samridhi Perk Line</t>
        </is>
      </c>
      <c r="C7283" s="80" t="n">
        <v>46153</v>
      </c>
      <c r="D7283" t="inlineStr">
        <is>
          <t>Perk-HCM-3</t>
        </is>
      </c>
      <c r="E7283" t="inlineStr">
        <is>
          <t>FBX: Jam At Infeed</t>
        </is>
      </c>
      <c r="F7283" t="n">
        <v>14</v>
      </c>
      <c r="G7283" t="n">
        <v>5.07903333333333</v>
      </c>
    </row>
    <row r="7284">
      <c r="A7284" t="inlineStr">
        <is>
          <t>Daily_Minor_Stops_2026_09_18.xlsx</t>
        </is>
      </c>
      <c r="B7284" t="inlineStr">
        <is>
          <t>Samridhi Perk Line</t>
        </is>
      </c>
      <c r="C7284" s="80" t="n">
        <v>46153</v>
      </c>
      <c r="D7284" t="inlineStr">
        <is>
          <t>Perk-HCM-4</t>
        </is>
      </c>
      <c r="E7284" t="inlineStr">
        <is>
          <t>FBX: Overflow At Infeed</t>
        </is>
      </c>
      <c r="F7284" t="n">
        <v>11</v>
      </c>
      <c r="G7284" t="n">
        <v>3.14078333333333</v>
      </c>
    </row>
    <row r="7285">
      <c r="A7285" t="inlineStr">
        <is>
          <t>Daily_Minor_Stops_2026_09_18.xlsx</t>
        </is>
      </c>
      <c r="B7285" t="inlineStr">
        <is>
          <t>Samridhi Perk Line</t>
        </is>
      </c>
      <c r="C7285" s="80" t="n">
        <v>46153</v>
      </c>
      <c r="D7285" t="inlineStr">
        <is>
          <t>Perk-HCM-4</t>
        </is>
      </c>
      <c r="E7285" t="inlineStr">
        <is>
          <t>FBX: Jam At Infeed</t>
        </is>
      </c>
      <c r="F7285" t="n">
        <v>8</v>
      </c>
      <c r="G7285" t="n">
        <v>0.934666666666667</v>
      </c>
    </row>
    <row r="7286">
      <c r="A7286" t="inlineStr">
        <is>
          <t>Daily_Minor_Stops_2026_09_18.xlsx</t>
        </is>
      </c>
      <c r="B7286" t="inlineStr">
        <is>
          <t>Samridhi Perk Line</t>
        </is>
      </c>
      <c r="C7286" s="80" t="n">
        <v>46153</v>
      </c>
      <c r="D7286" t="inlineStr">
        <is>
          <t>Perk-HLM-1</t>
        </is>
      </c>
      <c r="E7286" t="inlineStr">
        <is>
          <t>Product jam detected at flow wrapper infeed</t>
        </is>
      </c>
      <c r="F7286" t="n">
        <v>14</v>
      </c>
      <c r="G7286" t="n">
        <v>13.9156</v>
      </c>
    </row>
    <row r="7287">
      <c r="A7287" t="inlineStr">
        <is>
          <t>Daily_Minor_Stops_2026_09_18.xlsx</t>
        </is>
      </c>
      <c r="B7287" t="inlineStr">
        <is>
          <t>Samridhi Perk Line</t>
        </is>
      </c>
      <c r="C7287" s="80" t="n">
        <v>46153</v>
      </c>
      <c r="D7287" t="inlineStr">
        <is>
          <t>Perk-HLM-1</t>
        </is>
      </c>
      <c r="E7287" t="inlineStr">
        <is>
          <t>OverHeight Product Detected</t>
        </is>
      </c>
      <c r="F7287" t="n">
        <v>41</v>
      </c>
      <c r="G7287" t="n">
        <v>34.0979333333333</v>
      </c>
    </row>
    <row r="7288">
      <c r="A7288" t="inlineStr">
        <is>
          <t>Daily_Minor_Stops_2026_09_18.xlsx</t>
        </is>
      </c>
      <c r="B7288" t="inlineStr">
        <is>
          <t>Samridhi Perk Line</t>
        </is>
      </c>
      <c r="C7288" s="80" t="n">
        <v>46153</v>
      </c>
      <c r="D7288" t="inlineStr">
        <is>
          <t>Perk-HLM-2</t>
        </is>
      </c>
      <c r="E7288" t="inlineStr">
        <is>
          <t>Paper Out Of Register</t>
        </is>
      </c>
      <c r="F7288" t="n">
        <v>14</v>
      </c>
      <c r="G7288" t="n">
        <v>17.4557</v>
      </c>
    </row>
    <row r="7289">
      <c r="A7289" t="inlineStr">
        <is>
          <t>Daily_Minor_Stops_2026_09_18.xlsx</t>
        </is>
      </c>
      <c r="B7289" t="inlineStr">
        <is>
          <t>Samridhi Perk Line</t>
        </is>
      </c>
      <c r="C7289" s="80" t="n">
        <v>46153</v>
      </c>
      <c r="D7289" t="inlineStr">
        <is>
          <t>Perk-HLM-2</t>
        </is>
      </c>
      <c r="E7289" t="inlineStr">
        <is>
          <t>OverHeight Product Detected</t>
        </is>
      </c>
      <c r="F7289" t="n">
        <v>17</v>
      </c>
      <c r="G7289" t="n">
        <v>10.7514333333333</v>
      </c>
    </row>
    <row r="7290">
      <c r="A7290" t="inlineStr">
        <is>
          <t>Daily_Minor_Stops_2026_09_18.xlsx</t>
        </is>
      </c>
      <c r="B7290" t="inlineStr">
        <is>
          <t>Samridhi Perk Line</t>
        </is>
      </c>
      <c r="C7290" s="80" t="n">
        <v>46153</v>
      </c>
      <c r="D7290" t="inlineStr">
        <is>
          <t>Perk-TTLi-1</t>
        </is>
      </c>
      <c r="E7290" t="inlineStr">
        <is>
          <t>FOR/FT11: Hand Over Failure Of Tray</t>
        </is>
      </c>
      <c r="F7290" t="n">
        <v>12</v>
      </c>
      <c r="G7290" t="n">
        <v>4.02148333333333</v>
      </c>
    </row>
    <row r="7291">
      <c r="A7291" t="inlineStr">
        <is>
          <t>Daily_Minor_Stops_2026_09_18.xlsx</t>
        </is>
      </c>
      <c r="B7291" t="inlineStr">
        <is>
          <t>Samridhi Perk Line</t>
        </is>
      </c>
      <c r="C7291" s="80" t="n">
        <v>46153</v>
      </c>
      <c r="D7291" t="inlineStr">
        <is>
          <t>Perk-TTLi-1</t>
        </is>
      </c>
      <c r="E7291" t="inlineStr">
        <is>
          <t>FOR/BP11: Hand Over Of Blank Failed</t>
        </is>
      </c>
      <c r="F7291" t="n">
        <v>6</v>
      </c>
      <c r="G7291" t="n">
        <v>3.36665</v>
      </c>
    </row>
    <row r="7292">
      <c r="A7292" t="inlineStr">
        <is>
          <t>Daily_Minor_Stops_2026_09_18.xlsx</t>
        </is>
      </c>
      <c r="B7292" t="inlineStr">
        <is>
          <t>Samridhi Perk Line</t>
        </is>
      </c>
      <c r="C7292" s="80" t="n">
        <v>46153</v>
      </c>
      <c r="D7292" t="inlineStr">
        <is>
          <t>Perk-TTLi-2</t>
        </is>
      </c>
      <c r="E7292" t="inlineStr">
        <is>
          <t>LOD/TGR11: Robot-Gripper Sensor Fault</t>
        </is>
      </c>
      <c r="F7292" t="n">
        <v>2</v>
      </c>
      <c r="G7292" t="n">
        <v>0.14355</v>
      </c>
    </row>
    <row r="7293">
      <c r="A7293" t="inlineStr">
        <is>
          <t>Daily_Minor_Stops_2026_09_18.xlsx</t>
        </is>
      </c>
      <c r="B7293" t="inlineStr">
        <is>
          <t>Samridhi Perk Line</t>
        </is>
      </c>
      <c r="C7293" s="80" t="n">
        <v>46153</v>
      </c>
      <c r="D7293" t="inlineStr">
        <is>
          <t>Perk-TTLi-2</t>
        </is>
      </c>
      <c r="E7293" t="inlineStr">
        <is>
          <t>FOR/BP11: Drive Fault</t>
        </is>
      </c>
      <c r="F7293" t="n">
        <v>2</v>
      </c>
      <c r="G7293" t="n">
        <v>132.47625</v>
      </c>
    </row>
    <row r="7294">
      <c r="A7294" t="inlineStr">
        <is>
          <t>Daily_Minor_Stops_2026_09_18.xlsx</t>
        </is>
      </c>
      <c r="B7294" t="inlineStr">
        <is>
          <t>Samridhi Perk Line</t>
        </is>
      </c>
      <c r="C7294" s="80" t="n">
        <v>46153</v>
      </c>
      <c r="D7294" t="inlineStr">
        <is>
          <t>Perk-TTLi-3</t>
        </is>
      </c>
      <c r="E7294" t="inlineStr">
        <is>
          <t>LOD/PGR11: Train Reached Estop Distance</t>
        </is>
      </c>
      <c r="F7294" t="n">
        <v>2</v>
      </c>
      <c r="G7294" t="n">
        <v>1.01271666666667</v>
      </c>
    </row>
    <row r="7295">
      <c r="A7295" t="inlineStr">
        <is>
          <t>Daily_Minor_Stops_2026_09_18.xlsx</t>
        </is>
      </c>
      <c r="B7295" t="inlineStr">
        <is>
          <t>Samridhi Perk Line</t>
        </is>
      </c>
      <c r="C7295" s="80" t="n">
        <v>46153</v>
      </c>
      <c r="D7295" t="inlineStr">
        <is>
          <t>Perk-TTLi-3</t>
        </is>
      </c>
      <c r="E7295" t="inlineStr">
        <is>
          <t>LOD/EM: Emergency Stop HMI 11</t>
        </is>
      </c>
      <c r="F7295" t="n">
        <v>2</v>
      </c>
      <c r="G7295" t="n">
        <v>1.10838333333333</v>
      </c>
    </row>
    <row r="7296">
      <c r="A7296" t="inlineStr">
        <is>
          <t>Daily_Minor_Stops_2026_09_18.xlsx</t>
        </is>
      </c>
      <c r="B7296" t="inlineStr">
        <is>
          <t>Samridhi Perk Line</t>
        </is>
      </c>
      <c r="C7296" s="80" t="n">
        <v>46153</v>
      </c>
      <c r="D7296" t="inlineStr">
        <is>
          <t>Perk-TTLi-4</t>
        </is>
      </c>
      <c r="E7296" t="inlineStr">
        <is>
          <t>LOD/DH: State Decel Not Leave In Time</t>
        </is>
      </c>
      <c r="F7296" t="n">
        <v>2</v>
      </c>
      <c r="G7296" t="n">
        <v>1.15006666666667</v>
      </c>
    </row>
    <row r="7297">
      <c r="A7297" t="inlineStr">
        <is>
          <t>Daily_Minor_Stops_2026_09_18.xlsx</t>
        </is>
      </c>
      <c r="B7297" t="inlineStr">
        <is>
          <t>Samridhi Perk Line</t>
        </is>
      </c>
      <c r="C7297" s="80" t="n">
        <v>46154</v>
      </c>
      <c r="D7297" t="inlineStr">
        <is>
          <t>Perk-HCM-1</t>
        </is>
      </c>
      <c r="E7297" t="inlineStr">
        <is>
          <t>HXX: Film Is Broken</t>
        </is>
      </c>
      <c r="F7297" t="n">
        <v>15</v>
      </c>
      <c r="G7297" t="n">
        <v>10.1844</v>
      </c>
    </row>
    <row r="7298">
      <c r="A7298" t="inlineStr">
        <is>
          <t>Daily_Minor_Stops_2026_09_18.xlsx</t>
        </is>
      </c>
      <c r="B7298" t="inlineStr">
        <is>
          <t>Samridhi Perk Line</t>
        </is>
      </c>
      <c r="C7298" s="80" t="n">
        <v>46154</v>
      </c>
      <c r="D7298" t="inlineStr">
        <is>
          <t>Perk-HCM-1</t>
        </is>
      </c>
      <c r="E7298" t="inlineStr">
        <is>
          <t>FBX: Jam At Infeed</t>
        </is>
      </c>
      <c r="F7298" t="n">
        <v>108</v>
      </c>
      <c r="G7298" t="n">
        <v>58.1729666666667</v>
      </c>
    </row>
    <row r="7299">
      <c r="A7299" t="inlineStr">
        <is>
          <t>Daily_Minor_Stops_2026_09_18.xlsx</t>
        </is>
      </c>
      <c r="B7299" t="inlineStr">
        <is>
          <t>Samridhi Perk Line</t>
        </is>
      </c>
      <c r="C7299" s="80" t="n">
        <v>46154</v>
      </c>
      <c r="D7299" t="inlineStr">
        <is>
          <t>Perk-HCM-2</t>
        </is>
      </c>
      <c r="E7299" t="inlineStr">
        <is>
          <t>FBX: Overflow At Infeed</t>
        </is>
      </c>
      <c r="F7299" t="n">
        <v>26</v>
      </c>
      <c r="G7299" t="n">
        <v>8.52985</v>
      </c>
    </row>
    <row r="7300">
      <c r="A7300" t="inlineStr">
        <is>
          <t>Daily_Minor_Stops_2026_09_18.xlsx</t>
        </is>
      </c>
      <c r="B7300" t="inlineStr">
        <is>
          <t>Samridhi Perk Line</t>
        </is>
      </c>
      <c r="C7300" s="80" t="n">
        <v>46154</v>
      </c>
      <c r="D7300" t="inlineStr">
        <is>
          <t>Perk-HCM-2</t>
        </is>
      </c>
      <c r="E7300" t="inlineStr">
        <is>
          <t>FBX: Jam At Infeed</t>
        </is>
      </c>
      <c r="F7300" t="n">
        <v>52</v>
      </c>
      <c r="G7300" t="n">
        <v>24.7900333333333</v>
      </c>
    </row>
    <row r="7301">
      <c r="A7301" t="inlineStr">
        <is>
          <t>Daily_Minor_Stops_2026_09_18.xlsx</t>
        </is>
      </c>
      <c r="B7301" t="inlineStr">
        <is>
          <t>Samridhi Perk Line</t>
        </is>
      </c>
      <c r="C7301" s="80" t="n">
        <v>46154</v>
      </c>
      <c r="D7301" t="inlineStr">
        <is>
          <t>Perk-HCM-3</t>
        </is>
      </c>
      <c r="E7301" t="inlineStr">
        <is>
          <t>FBX: Overflow At Infeed</t>
        </is>
      </c>
      <c r="F7301" t="n">
        <v>27</v>
      </c>
      <c r="G7301" t="n">
        <v>17.9761</v>
      </c>
    </row>
    <row r="7302">
      <c r="A7302" t="inlineStr">
        <is>
          <t>Daily_Minor_Stops_2026_09_18.xlsx</t>
        </is>
      </c>
      <c r="B7302" t="inlineStr">
        <is>
          <t>Samridhi Perk Line</t>
        </is>
      </c>
      <c r="C7302" s="80" t="n">
        <v>46154</v>
      </c>
      <c r="D7302" t="inlineStr">
        <is>
          <t>Perk-HCM-3</t>
        </is>
      </c>
      <c r="E7302" t="inlineStr">
        <is>
          <t>FBX: Jam At Infeed</t>
        </is>
      </c>
      <c r="F7302" t="n">
        <v>32</v>
      </c>
      <c r="G7302" t="n">
        <v>28.0895</v>
      </c>
    </row>
    <row r="7303">
      <c r="A7303" t="inlineStr">
        <is>
          <t>Daily_Minor_Stops_2026_09_18.xlsx</t>
        </is>
      </c>
      <c r="B7303" t="inlineStr">
        <is>
          <t>Samridhi Perk Line</t>
        </is>
      </c>
      <c r="C7303" s="80" t="n">
        <v>46154</v>
      </c>
      <c r="D7303" t="inlineStr">
        <is>
          <t>Perk-HCM-4</t>
        </is>
      </c>
      <c r="E7303" t="inlineStr">
        <is>
          <t>FBX: Overflow At Infeed</t>
        </is>
      </c>
      <c r="F7303" t="n">
        <v>29</v>
      </c>
      <c r="G7303" t="n">
        <v>23.6304166666667</v>
      </c>
    </row>
    <row r="7304">
      <c r="A7304" t="inlineStr">
        <is>
          <t>Daily_Minor_Stops_2026_09_18.xlsx</t>
        </is>
      </c>
      <c r="B7304" t="inlineStr">
        <is>
          <t>Samridhi Perk Line</t>
        </is>
      </c>
      <c r="C7304" s="80" t="n">
        <v>46154</v>
      </c>
      <c r="D7304" t="inlineStr">
        <is>
          <t>Perk-HCM-4</t>
        </is>
      </c>
      <c r="E7304" t="inlineStr">
        <is>
          <t>FBX: Jam At Infeed</t>
        </is>
      </c>
      <c r="F7304" t="n">
        <v>44</v>
      </c>
      <c r="G7304" t="n">
        <v>20.5867666666667</v>
      </c>
    </row>
    <row r="7305">
      <c r="A7305" t="inlineStr">
        <is>
          <t>Daily_Minor_Stops_2026_09_18.xlsx</t>
        </is>
      </c>
      <c r="B7305" t="inlineStr">
        <is>
          <t>Samridhi Perk Line</t>
        </is>
      </c>
      <c r="C7305" s="80" t="n">
        <v>46154</v>
      </c>
      <c r="D7305" t="inlineStr">
        <is>
          <t>Perk-HLM-1</t>
        </is>
      </c>
      <c r="E7305" t="inlineStr">
        <is>
          <t>Product jam detected at flow wrapper infeed</t>
        </is>
      </c>
      <c r="F7305" t="n">
        <v>68</v>
      </c>
      <c r="G7305" t="n">
        <v>46.2719333333333</v>
      </c>
    </row>
    <row r="7306">
      <c r="A7306" t="inlineStr">
        <is>
          <t>Daily_Minor_Stops_2026_09_18.xlsx</t>
        </is>
      </c>
      <c r="B7306" t="inlineStr">
        <is>
          <t>Samridhi Perk Line</t>
        </is>
      </c>
      <c r="C7306" s="80" t="n">
        <v>46154</v>
      </c>
      <c r="D7306" t="inlineStr">
        <is>
          <t>Perk-HLM-1</t>
        </is>
      </c>
      <c r="E7306" t="inlineStr">
        <is>
          <t>OverHeight Product Detected</t>
        </is>
      </c>
      <c r="F7306" t="n">
        <v>54</v>
      </c>
      <c r="G7306" t="n">
        <v>35.9721166666667</v>
      </c>
    </row>
    <row r="7307">
      <c r="A7307" t="inlineStr">
        <is>
          <t>Daily_Minor_Stops_2026_09_18.xlsx</t>
        </is>
      </c>
      <c r="B7307" t="inlineStr">
        <is>
          <t>Samridhi Perk Line</t>
        </is>
      </c>
      <c r="C7307" s="80" t="n">
        <v>46154</v>
      </c>
      <c r="D7307" t="inlineStr">
        <is>
          <t>Perk-HLM-2</t>
        </is>
      </c>
      <c r="E7307" t="inlineStr">
        <is>
          <t>Product jam detected at flow wrapper infeed</t>
        </is>
      </c>
      <c r="F7307" t="n">
        <v>20</v>
      </c>
      <c r="G7307" t="n">
        <v>7.9106</v>
      </c>
    </row>
    <row r="7308">
      <c r="A7308" t="inlineStr">
        <is>
          <t>Daily_Minor_Stops_2026_09_18.xlsx</t>
        </is>
      </c>
      <c r="B7308" t="inlineStr">
        <is>
          <t>Samridhi Perk Line</t>
        </is>
      </c>
      <c r="C7308" s="80" t="n">
        <v>46154</v>
      </c>
      <c r="D7308" t="inlineStr">
        <is>
          <t>Perk-HLM-2</t>
        </is>
      </c>
      <c r="E7308" t="inlineStr">
        <is>
          <t>OverHeight Product Detected</t>
        </is>
      </c>
      <c r="F7308" t="n">
        <v>85</v>
      </c>
      <c r="G7308" t="n">
        <v>44.98505</v>
      </c>
    </row>
    <row r="7309">
      <c r="A7309" t="inlineStr">
        <is>
          <t>Daily_Minor_Stops_2026_09_18.xlsx</t>
        </is>
      </c>
      <c r="B7309" t="inlineStr">
        <is>
          <t>Samridhi Perk Line</t>
        </is>
      </c>
      <c r="C7309" s="80" t="n">
        <v>46154</v>
      </c>
      <c r="D7309" t="inlineStr">
        <is>
          <t>Perk-TTLi-1</t>
        </is>
      </c>
      <c r="E7309" t="inlineStr">
        <is>
          <t>FOR/FT11: Hand Over Failure Of Tray</t>
        </is>
      </c>
      <c r="F7309" t="n">
        <v>21</v>
      </c>
      <c r="G7309" t="n">
        <v>29.66265</v>
      </c>
    </row>
    <row r="7310">
      <c r="A7310" t="inlineStr">
        <is>
          <t>Daily_Minor_Stops_2026_09_18.xlsx</t>
        </is>
      </c>
      <c r="B7310" t="inlineStr">
        <is>
          <t>Samridhi Perk Line</t>
        </is>
      </c>
      <c r="C7310" s="80" t="n">
        <v>46154</v>
      </c>
      <c r="D7310" t="inlineStr">
        <is>
          <t>Perk-TTLi-1</t>
        </is>
      </c>
      <c r="E7310" t="inlineStr">
        <is>
          <t>FOR/BP11: Hand Over Of Blank Failed</t>
        </is>
      </c>
      <c r="F7310" t="n">
        <v>8</v>
      </c>
      <c r="G7310" t="n">
        <v>16.9306666666667</v>
      </c>
    </row>
    <row r="7311">
      <c r="A7311" t="inlineStr">
        <is>
          <t>Daily_Minor_Stops_2026_09_18.xlsx</t>
        </is>
      </c>
      <c r="B7311" t="inlineStr">
        <is>
          <t>Samridhi Perk Line</t>
        </is>
      </c>
      <c r="C7311" s="80" t="n">
        <v>46154</v>
      </c>
      <c r="D7311" t="inlineStr">
        <is>
          <t>Perk-TTLi-2</t>
        </is>
      </c>
      <c r="E7311" t="inlineStr">
        <is>
          <t>LOD/TGR11: Robot-Gripper Sensor Fault</t>
        </is>
      </c>
      <c r="F7311" t="n">
        <v>5</v>
      </c>
      <c r="G7311" t="n">
        <v>2.3902</v>
      </c>
    </row>
    <row r="7312">
      <c r="A7312" t="inlineStr">
        <is>
          <t>Daily_Minor_Stops_2026_09_18.xlsx</t>
        </is>
      </c>
      <c r="B7312" t="inlineStr">
        <is>
          <t>Samridhi Perk Line</t>
        </is>
      </c>
      <c r="C7312" s="80" t="n">
        <v>46154</v>
      </c>
      <c r="D7312" t="inlineStr">
        <is>
          <t>Perk-TTLi-2</t>
        </is>
      </c>
      <c r="E7312" t="inlineStr">
        <is>
          <t>CLO/CT11: Axis1 Position Error</t>
        </is>
      </c>
      <c r="F7312" t="n">
        <v>5</v>
      </c>
      <c r="G7312" t="n">
        <v>7.37488333333333</v>
      </c>
    </row>
    <row r="7313">
      <c r="A7313" t="inlineStr">
        <is>
          <t>Daily_Minor_Stops_2026_09_18.xlsx</t>
        </is>
      </c>
      <c r="B7313" t="inlineStr">
        <is>
          <t>Samridhi Perk Line</t>
        </is>
      </c>
      <c r="C7313" s="80" t="n">
        <v>46154</v>
      </c>
      <c r="D7313" t="inlineStr">
        <is>
          <t>Perk-TTLi-3</t>
        </is>
      </c>
      <c r="E7313" t="inlineStr">
        <is>
          <t>LOD/TPG11: Move Time Out</t>
        </is>
      </c>
      <c r="F7313" t="n">
        <v>4</v>
      </c>
      <c r="G7313" t="n">
        <v>3.66178333333333</v>
      </c>
    </row>
    <row r="7314">
      <c r="A7314" t="inlineStr">
        <is>
          <t>Daily_Minor_Stops_2026_09_18.xlsx</t>
        </is>
      </c>
      <c r="B7314" t="inlineStr">
        <is>
          <t>Samridhi Perk Line</t>
        </is>
      </c>
      <c r="C7314" s="80" t="n">
        <v>46154</v>
      </c>
      <c r="D7314" t="inlineStr">
        <is>
          <t>Perk-TTLi-3</t>
        </is>
      </c>
      <c r="E7314" t="inlineStr">
        <is>
          <t>LOD/TGR11: Robot-Gripper Sensor Fault</t>
        </is>
      </c>
      <c r="F7314" t="n">
        <v>2</v>
      </c>
      <c r="G7314" t="n">
        <v>0.17695</v>
      </c>
    </row>
    <row r="7315">
      <c r="A7315" t="inlineStr">
        <is>
          <t>Daily_Minor_Stops_2026_09_18.xlsx</t>
        </is>
      </c>
      <c r="B7315" t="inlineStr">
        <is>
          <t>Samridhi Perk Line</t>
        </is>
      </c>
      <c r="C7315" s="80" t="n">
        <v>46154</v>
      </c>
      <c r="D7315" t="inlineStr">
        <is>
          <t>Perk-TTLi-4</t>
        </is>
      </c>
      <c r="E7315" t="inlineStr">
        <is>
          <t>LOD/FWV11: Position Trigger Sensor Fail</t>
        </is>
      </c>
      <c r="F7315" t="n">
        <v>2</v>
      </c>
      <c r="G7315" t="n">
        <v>0.518716666666667</v>
      </c>
    </row>
    <row r="7316">
      <c r="A7316" t="inlineStr">
        <is>
          <t>Daily_Minor_Stops_2026_09_18.xlsx</t>
        </is>
      </c>
      <c r="B7316" t="inlineStr">
        <is>
          <t>Samridhi Perk Line</t>
        </is>
      </c>
      <c r="C7316" s="80" t="n">
        <v>46154</v>
      </c>
      <c r="D7316" t="inlineStr">
        <is>
          <t>Perk-TTLi-4</t>
        </is>
      </c>
      <c r="E7316" t="inlineStr">
        <is>
          <t>LOD/EM: Emergency Stop HMI 11</t>
        </is>
      </c>
      <c r="F7316" t="n">
        <v>2</v>
      </c>
      <c r="G7316" t="n">
        <v>2.3831</v>
      </c>
    </row>
    <row r="7317">
      <c r="A7317" t="inlineStr">
        <is>
          <t>Daily_Minor_Stops_2026_09_18.xlsx</t>
        </is>
      </c>
      <c r="B7317" t="inlineStr">
        <is>
          <t>Samridhi Perk Line</t>
        </is>
      </c>
      <c r="C7317" s="80" t="n">
        <v>46155</v>
      </c>
      <c r="D7317" t="inlineStr">
        <is>
          <t>Perk TTM-5</t>
        </is>
      </c>
      <c r="E7317" t="inlineStr">
        <is>
          <t>Late Start</t>
        </is>
      </c>
      <c r="F7317" t="n">
        <v>1</v>
      </c>
      <c r="G7317" t="n">
        <v>0</v>
      </c>
    </row>
    <row r="7318">
      <c r="A7318" t="inlineStr">
        <is>
          <t>Daily_Minor_Stops_2026_09_18.xlsx</t>
        </is>
      </c>
      <c r="B7318" t="inlineStr">
        <is>
          <t>Samridhi Perk Line</t>
        </is>
      </c>
      <c r="C7318" s="80" t="n">
        <v>46155</v>
      </c>
      <c r="D7318" t="inlineStr">
        <is>
          <t>Perk TTM-5</t>
        </is>
      </c>
      <c r="E7318" t="inlineStr">
        <is>
          <t>Early Departure</t>
        </is>
      </c>
      <c r="F7318" t="n">
        <v>1</v>
      </c>
      <c r="G7318" t="n">
        <v>0</v>
      </c>
    </row>
    <row r="7319">
      <c r="A7319" t="inlineStr">
        <is>
          <t>Daily_Minor_Stops_2026_09_18.xlsx</t>
        </is>
      </c>
      <c r="B7319" t="inlineStr">
        <is>
          <t>Samridhi Perk Line</t>
        </is>
      </c>
      <c r="C7319" s="80" t="n">
        <v>46155</v>
      </c>
      <c r="D7319" t="inlineStr">
        <is>
          <t>Perk-HCM-1</t>
        </is>
      </c>
      <c r="E7319" t="inlineStr">
        <is>
          <t>HXX: Film Is Broken</t>
        </is>
      </c>
      <c r="F7319" t="n">
        <v>14</v>
      </c>
      <c r="G7319" t="n">
        <v>19.0232333333333</v>
      </c>
    </row>
    <row r="7320">
      <c r="A7320" t="inlineStr">
        <is>
          <t>Daily_Minor_Stops_2026_09_18.xlsx</t>
        </is>
      </c>
      <c r="B7320" t="inlineStr">
        <is>
          <t>Samridhi Perk Line</t>
        </is>
      </c>
      <c r="C7320" s="80" t="n">
        <v>46155</v>
      </c>
      <c r="D7320" t="inlineStr">
        <is>
          <t>Perk-HCM-1</t>
        </is>
      </c>
      <c r="E7320" t="inlineStr">
        <is>
          <t>FBX: Jam At Infeed</t>
        </is>
      </c>
      <c r="F7320" t="n">
        <v>63</v>
      </c>
      <c r="G7320" t="n">
        <v>35.08755</v>
      </c>
    </row>
    <row r="7321">
      <c r="A7321" t="inlineStr">
        <is>
          <t>Daily_Minor_Stops_2026_09_18.xlsx</t>
        </is>
      </c>
      <c r="B7321" t="inlineStr">
        <is>
          <t>Samridhi Perk Line</t>
        </is>
      </c>
      <c r="C7321" s="80" t="n">
        <v>46155</v>
      </c>
      <c r="D7321" t="inlineStr">
        <is>
          <t>Perk-HCM-2</t>
        </is>
      </c>
      <c r="E7321" t="inlineStr">
        <is>
          <t>HXX: Film Is Broken</t>
        </is>
      </c>
      <c r="F7321" t="n">
        <v>14</v>
      </c>
      <c r="G7321" t="n">
        <v>11.4516</v>
      </c>
    </row>
    <row r="7322">
      <c r="A7322" t="inlineStr">
        <is>
          <t>Daily_Minor_Stops_2026_09_18.xlsx</t>
        </is>
      </c>
      <c r="B7322" t="inlineStr">
        <is>
          <t>Samridhi Perk Line</t>
        </is>
      </c>
      <c r="C7322" s="80" t="n">
        <v>46155</v>
      </c>
      <c r="D7322" t="inlineStr">
        <is>
          <t>Perk-HCM-2</t>
        </is>
      </c>
      <c r="E7322" t="inlineStr">
        <is>
          <t>FBX: Jam At Infeed</t>
        </is>
      </c>
      <c r="F7322" t="n">
        <v>42</v>
      </c>
      <c r="G7322" t="n">
        <v>18.8505166666667</v>
      </c>
    </row>
    <row r="7323">
      <c r="A7323" t="inlineStr">
        <is>
          <t>Daily_Minor_Stops_2026_09_18.xlsx</t>
        </is>
      </c>
      <c r="B7323" t="inlineStr">
        <is>
          <t>Samridhi Perk Line</t>
        </is>
      </c>
      <c r="C7323" s="80" t="n">
        <v>46155</v>
      </c>
      <c r="D7323" t="inlineStr">
        <is>
          <t>Perk-HCM-3</t>
        </is>
      </c>
      <c r="E7323" t="inlineStr">
        <is>
          <t>FBX: Overflow At Infeed</t>
        </is>
      </c>
      <c r="F7323" t="n">
        <v>24</v>
      </c>
      <c r="G7323" t="n">
        <v>15.03995</v>
      </c>
    </row>
    <row r="7324">
      <c r="A7324" t="inlineStr">
        <is>
          <t>Daily_Minor_Stops_2026_09_18.xlsx</t>
        </is>
      </c>
      <c r="B7324" t="inlineStr">
        <is>
          <t>Samridhi Perk Line</t>
        </is>
      </c>
      <c r="C7324" s="80" t="n">
        <v>46155</v>
      </c>
      <c r="D7324" t="inlineStr">
        <is>
          <t>Perk-HCM-3</t>
        </is>
      </c>
      <c r="E7324" t="inlineStr">
        <is>
          <t>FBX: Jam At Infeed</t>
        </is>
      </c>
      <c r="F7324" t="n">
        <v>23</v>
      </c>
      <c r="G7324" t="n">
        <v>18.06835</v>
      </c>
    </row>
    <row r="7325">
      <c r="A7325" t="inlineStr">
        <is>
          <t>Daily_Minor_Stops_2026_09_18.xlsx</t>
        </is>
      </c>
      <c r="B7325" t="inlineStr">
        <is>
          <t>Samridhi Perk Line</t>
        </is>
      </c>
      <c r="C7325" s="80" t="n">
        <v>46155</v>
      </c>
      <c r="D7325" t="inlineStr">
        <is>
          <t>Perk-HCM-4</t>
        </is>
      </c>
      <c r="E7325" t="inlineStr">
        <is>
          <t>HXX: Film Is Broken</t>
        </is>
      </c>
      <c r="F7325" t="n">
        <v>20</v>
      </c>
      <c r="G7325" t="n">
        <v>16.1758666666667</v>
      </c>
    </row>
    <row r="7326">
      <c r="A7326" t="inlineStr">
        <is>
          <t>Daily_Minor_Stops_2026_09_18.xlsx</t>
        </is>
      </c>
      <c r="B7326" t="inlineStr">
        <is>
          <t>Samridhi Perk Line</t>
        </is>
      </c>
      <c r="C7326" s="80" t="n">
        <v>46155</v>
      </c>
      <c r="D7326" t="inlineStr">
        <is>
          <t>Perk-HCM-4</t>
        </is>
      </c>
      <c r="E7326" t="inlineStr">
        <is>
          <t>FBX: Jam At Infeed</t>
        </is>
      </c>
      <c r="F7326" t="n">
        <v>26</v>
      </c>
      <c r="G7326" t="n">
        <v>15.5821166666667</v>
      </c>
    </row>
    <row r="7327">
      <c r="A7327" t="inlineStr">
        <is>
          <t>Daily_Minor_Stops_2026_09_18.xlsx</t>
        </is>
      </c>
      <c r="B7327" t="inlineStr">
        <is>
          <t>Samridhi Perk Line</t>
        </is>
      </c>
      <c r="C7327" s="80" t="n">
        <v>46155</v>
      </c>
      <c r="D7327" t="inlineStr">
        <is>
          <t>Perk-HLM-1</t>
        </is>
      </c>
      <c r="E7327" t="inlineStr">
        <is>
          <t>Product jam detected at flow wrapper infeed</t>
        </is>
      </c>
      <c r="F7327" t="n">
        <v>72</v>
      </c>
      <c r="G7327" t="n">
        <v>28.7820833333333</v>
      </c>
    </row>
    <row r="7328">
      <c r="A7328" t="inlineStr">
        <is>
          <t>Daily_Minor_Stops_2026_09_18.xlsx</t>
        </is>
      </c>
      <c r="B7328" t="inlineStr">
        <is>
          <t>Samridhi Perk Line</t>
        </is>
      </c>
      <c r="C7328" s="80" t="n">
        <v>46155</v>
      </c>
      <c r="D7328" t="inlineStr">
        <is>
          <t>Perk-HLM-1</t>
        </is>
      </c>
      <c r="E7328" t="inlineStr">
        <is>
          <t>OverHeight Product Detected</t>
        </is>
      </c>
      <c r="F7328" t="n">
        <v>55</v>
      </c>
      <c r="G7328" t="n">
        <v>35.1728666666667</v>
      </c>
    </row>
    <row r="7329">
      <c r="A7329" t="inlineStr">
        <is>
          <t>Daily_Minor_Stops_2026_09_18.xlsx</t>
        </is>
      </c>
      <c r="B7329" t="inlineStr">
        <is>
          <t>Samridhi Perk Line</t>
        </is>
      </c>
      <c r="C7329" s="80" t="n">
        <v>46155</v>
      </c>
      <c r="D7329" t="inlineStr">
        <is>
          <t>Perk-HLM-2</t>
        </is>
      </c>
      <c r="E7329" t="inlineStr">
        <is>
          <t>Paper Out Of Register</t>
        </is>
      </c>
      <c r="F7329" t="n">
        <v>24</v>
      </c>
      <c r="G7329" t="n">
        <v>16.56855</v>
      </c>
    </row>
    <row r="7330">
      <c r="A7330" t="inlineStr">
        <is>
          <t>Daily_Minor_Stops_2026_09_18.xlsx</t>
        </is>
      </c>
      <c r="B7330" t="inlineStr">
        <is>
          <t>Samridhi Perk Line</t>
        </is>
      </c>
      <c r="C7330" s="80" t="n">
        <v>46155</v>
      </c>
      <c r="D7330" t="inlineStr">
        <is>
          <t>Perk-HLM-2</t>
        </is>
      </c>
      <c r="E7330" t="inlineStr">
        <is>
          <t>OverHeight Product Detected</t>
        </is>
      </c>
      <c r="F7330" t="n">
        <v>53</v>
      </c>
      <c r="G7330" t="n">
        <v>40.5049666666667</v>
      </c>
    </row>
    <row r="7331">
      <c r="A7331" t="inlineStr">
        <is>
          <t>Daily_Minor_Stops_2026_09_18.xlsx</t>
        </is>
      </c>
      <c r="B7331" t="inlineStr">
        <is>
          <t>Samridhi Perk Line</t>
        </is>
      </c>
      <c r="C7331" s="80" t="n">
        <v>46155</v>
      </c>
      <c r="D7331" t="inlineStr">
        <is>
          <t>Perk-TTLi-1</t>
        </is>
      </c>
      <c r="E7331" t="inlineStr">
        <is>
          <t>FOR/FT11: Hand Over Failure Of Tray</t>
        </is>
      </c>
      <c r="F7331" t="n">
        <v>25</v>
      </c>
      <c r="G7331" t="n">
        <v>10.6404</v>
      </c>
    </row>
    <row r="7332">
      <c r="A7332" t="inlineStr">
        <is>
          <t>Daily_Minor_Stops_2026_09_18.xlsx</t>
        </is>
      </c>
      <c r="B7332" t="inlineStr">
        <is>
          <t>Samridhi Perk Line</t>
        </is>
      </c>
      <c r="C7332" s="80" t="n">
        <v>46155</v>
      </c>
      <c r="D7332" t="inlineStr">
        <is>
          <t>Perk-TTLi-1</t>
        </is>
      </c>
      <c r="E7332" t="inlineStr">
        <is>
          <t>FOR/BP11: Hand Over Of Blank Failed</t>
        </is>
      </c>
      <c r="F7332" t="n">
        <v>30</v>
      </c>
      <c r="G7332" t="n">
        <v>19.2176333333333</v>
      </c>
    </row>
    <row r="7333">
      <c r="A7333" t="inlineStr">
        <is>
          <t>Daily_Minor_Stops_2026_09_18.xlsx</t>
        </is>
      </c>
      <c r="B7333" t="inlineStr">
        <is>
          <t>Samridhi Perk Line</t>
        </is>
      </c>
      <c r="C7333" s="80" t="n">
        <v>46155</v>
      </c>
      <c r="D7333" t="inlineStr">
        <is>
          <t>Perk-TTLi-2</t>
        </is>
      </c>
      <c r="E7333" t="inlineStr">
        <is>
          <t>FOR/FT11: Hand Over Failure Of Tray</t>
        </is>
      </c>
      <c r="F7333" t="n">
        <v>5</v>
      </c>
      <c r="G7333" t="n">
        <v>8.214816666666669</v>
      </c>
    </row>
    <row r="7334">
      <c r="A7334" t="inlineStr">
        <is>
          <t>Daily_Minor_Stops_2026_09_18.xlsx</t>
        </is>
      </c>
      <c r="B7334" t="inlineStr">
        <is>
          <t>Samridhi Perk Line</t>
        </is>
      </c>
      <c r="C7334" s="80" t="n">
        <v>46155</v>
      </c>
      <c r="D7334" t="inlineStr">
        <is>
          <t>Perk-TTLi-2</t>
        </is>
      </c>
      <c r="E7334" t="inlineStr">
        <is>
          <t>FOR/BP11: Hand Over Of Blank Failed</t>
        </is>
      </c>
      <c r="F7334" t="n">
        <v>5</v>
      </c>
      <c r="G7334" t="n">
        <v>3.65316666666667</v>
      </c>
    </row>
    <row r="7335">
      <c r="A7335" t="inlineStr">
        <is>
          <t>Daily_Minor_Stops_2026_09_18.xlsx</t>
        </is>
      </c>
      <c r="B7335" t="inlineStr">
        <is>
          <t>Samridhi Perk Line</t>
        </is>
      </c>
      <c r="C7335" s="80" t="n">
        <v>46155</v>
      </c>
      <c r="D7335" t="inlineStr">
        <is>
          <t>Perk-TTLi-3</t>
        </is>
      </c>
      <c r="E7335" t="inlineStr">
        <is>
          <t>LOD/TGR11: Robot-Gripper Sensor Fault</t>
        </is>
      </c>
      <c r="F7335" t="n">
        <v>2</v>
      </c>
      <c r="G7335" t="n">
        <v>0.371633333333333</v>
      </c>
    </row>
    <row r="7336">
      <c r="A7336" t="inlineStr">
        <is>
          <t>Daily_Minor_Stops_2026_09_18.xlsx</t>
        </is>
      </c>
      <c r="B7336" t="inlineStr">
        <is>
          <t>Samridhi Perk Line</t>
        </is>
      </c>
      <c r="C7336" s="80" t="n">
        <v>46155</v>
      </c>
      <c r="D7336" t="inlineStr">
        <is>
          <t>Perk-TTLi-3</t>
        </is>
      </c>
      <c r="E7336" t="inlineStr">
        <is>
          <t>LOD/PGR11: Train Reached Estop Distance</t>
        </is>
      </c>
      <c r="F7336" t="n">
        <v>2</v>
      </c>
      <c r="G7336" t="n">
        <v>0.45485</v>
      </c>
    </row>
    <row r="7337">
      <c r="A7337" t="inlineStr">
        <is>
          <t>Daily_Minor_Stops_2026_09_18.xlsx</t>
        </is>
      </c>
      <c r="B7337" t="inlineStr">
        <is>
          <t>Samridhi Perk Line</t>
        </is>
      </c>
      <c r="C7337" s="80" t="n">
        <v>46155</v>
      </c>
      <c r="D7337" t="inlineStr">
        <is>
          <t>Perk-TTLi-4</t>
        </is>
      </c>
      <c r="E7337" t="inlineStr">
        <is>
          <t>LOD/EM: Emergency Stop HMI 11</t>
        </is>
      </c>
      <c r="F7337" t="n">
        <v>4</v>
      </c>
      <c r="G7337" t="n">
        <v>1.83501666666667</v>
      </c>
    </row>
    <row r="7338">
      <c r="A7338" t="inlineStr">
        <is>
          <t>Daily_Minor_Stops_2026_09_18.xlsx</t>
        </is>
      </c>
      <c r="B7338" t="inlineStr">
        <is>
          <t>Samridhi Perk Line</t>
        </is>
      </c>
      <c r="C7338" s="80" t="n">
        <v>46155</v>
      </c>
      <c r="D7338" t="inlineStr">
        <is>
          <t>Perk-TTLi-4</t>
        </is>
      </c>
      <c r="E7338" t="inlineStr">
        <is>
          <t>LOD/DH: State Decel Not Leave In Time</t>
        </is>
      </c>
      <c r="F7338" t="n">
        <v>2</v>
      </c>
      <c r="G7338" t="n">
        <v>1.10628333333333</v>
      </c>
    </row>
    <row r="7339">
      <c r="A7339" t="inlineStr">
        <is>
          <t>Daily_Minor_Stops_2026_09_18.xlsx</t>
        </is>
      </c>
      <c r="B7339" t="inlineStr">
        <is>
          <t>Samridhi Perk Line</t>
        </is>
      </c>
      <c r="C7339" s="80" t="n">
        <v>46156</v>
      </c>
      <c r="D7339" t="inlineStr">
        <is>
          <t>Perk-HCM-1</t>
        </is>
      </c>
      <c r="E7339" t="inlineStr">
        <is>
          <t>HXX: Film Is Broken</t>
        </is>
      </c>
      <c r="F7339" t="n">
        <v>19</v>
      </c>
      <c r="G7339" t="n">
        <v>11.2159833333333</v>
      </c>
    </row>
    <row r="7340">
      <c r="A7340" t="inlineStr">
        <is>
          <t>Daily_Minor_Stops_2026_09_18.xlsx</t>
        </is>
      </c>
      <c r="B7340" t="inlineStr">
        <is>
          <t>Samridhi Perk Line</t>
        </is>
      </c>
      <c r="C7340" s="80" t="n">
        <v>46156</v>
      </c>
      <c r="D7340" t="inlineStr">
        <is>
          <t>Perk-HCM-1</t>
        </is>
      </c>
      <c r="E7340" t="inlineStr">
        <is>
          <t>FBX: Jam At Infeed</t>
        </is>
      </c>
      <c r="F7340" t="n">
        <v>56</v>
      </c>
      <c r="G7340" t="n">
        <v>26.0869</v>
      </c>
    </row>
    <row r="7341">
      <c r="A7341" t="inlineStr">
        <is>
          <t>Daily_Minor_Stops_2026_09_18.xlsx</t>
        </is>
      </c>
      <c r="B7341" t="inlineStr">
        <is>
          <t>Samridhi Perk Line</t>
        </is>
      </c>
      <c r="C7341" s="80" t="n">
        <v>46156</v>
      </c>
      <c r="D7341" t="inlineStr">
        <is>
          <t>Perk-HCM-2</t>
        </is>
      </c>
      <c r="E7341" t="inlineStr">
        <is>
          <t>FBX: Overflow At Infeed</t>
        </is>
      </c>
      <c r="F7341" t="n">
        <v>29</v>
      </c>
      <c r="G7341" t="n">
        <v>12.7879833333333</v>
      </c>
    </row>
    <row r="7342">
      <c r="A7342" t="inlineStr">
        <is>
          <t>Daily_Minor_Stops_2026_09_18.xlsx</t>
        </is>
      </c>
      <c r="B7342" t="inlineStr">
        <is>
          <t>Samridhi Perk Line</t>
        </is>
      </c>
      <c r="C7342" s="80" t="n">
        <v>46156</v>
      </c>
      <c r="D7342" t="inlineStr">
        <is>
          <t>Perk-HCM-2</t>
        </is>
      </c>
      <c r="E7342" t="inlineStr">
        <is>
          <t>FBX: Jam At Infeed</t>
        </is>
      </c>
      <c r="F7342" t="n">
        <v>65</v>
      </c>
      <c r="G7342" t="n">
        <v>27.1450833333333</v>
      </c>
    </row>
    <row r="7343">
      <c r="A7343" t="inlineStr">
        <is>
          <t>Daily_Minor_Stops_2026_09_18.xlsx</t>
        </is>
      </c>
      <c r="B7343" t="inlineStr">
        <is>
          <t>Samridhi Perk Line</t>
        </is>
      </c>
      <c r="C7343" s="80" t="n">
        <v>46156</v>
      </c>
      <c r="D7343" t="inlineStr">
        <is>
          <t>Perk-HCM-3</t>
        </is>
      </c>
      <c r="E7343" t="inlineStr">
        <is>
          <t>FBX: Overflow At Infeed</t>
        </is>
      </c>
      <c r="F7343" t="n">
        <v>52</v>
      </c>
      <c r="G7343" t="n">
        <v>22.832</v>
      </c>
    </row>
    <row r="7344">
      <c r="A7344" t="inlineStr">
        <is>
          <t>Daily_Minor_Stops_2026_09_18.xlsx</t>
        </is>
      </c>
      <c r="B7344" t="inlineStr">
        <is>
          <t>Samridhi Perk Line</t>
        </is>
      </c>
      <c r="C7344" s="80" t="n">
        <v>46156</v>
      </c>
      <c r="D7344" t="inlineStr">
        <is>
          <t>Perk-HCM-3</t>
        </is>
      </c>
      <c r="E7344" t="inlineStr">
        <is>
          <t>FBX: Jam At Infeed</t>
        </is>
      </c>
      <c r="F7344" t="n">
        <v>24</v>
      </c>
      <c r="G7344" t="n">
        <v>9.78296666666667</v>
      </c>
    </row>
    <row r="7345">
      <c r="A7345" t="inlineStr">
        <is>
          <t>Daily_Minor_Stops_2026_09_18.xlsx</t>
        </is>
      </c>
      <c r="B7345" t="inlineStr">
        <is>
          <t>Samridhi Perk Line</t>
        </is>
      </c>
      <c r="C7345" s="80" t="n">
        <v>46156</v>
      </c>
      <c r="D7345" t="inlineStr">
        <is>
          <t>Perk-HCM-4</t>
        </is>
      </c>
      <c r="E7345" t="inlineStr">
        <is>
          <t>FBX: Overflow At Infeed</t>
        </is>
      </c>
      <c r="F7345" t="n">
        <v>17</v>
      </c>
      <c r="G7345" t="n">
        <v>10.2624166666667</v>
      </c>
    </row>
    <row r="7346">
      <c r="A7346" t="inlineStr">
        <is>
          <t>Daily_Minor_Stops_2026_09_18.xlsx</t>
        </is>
      </c>
      <c r="B7346" t="inlineStr">
        <is>
          <t>Samridhi Perk Line</t>
        </is>
      </c>
      <c r="C7346" s="80" t="n">
        <v>46156</v>
      </c>
      <c r="D7346" t="inlineStr">
        <is>
          <t>Perk-HCM-4</t>
        </is>
      </c>
      <c r="E7346" t="inlineStr">
        <is>
          <t>FBX: Jam At Infeed</t>
        </is>
      </c>
      <c r="F7346" t="n">
        <v>30</v>
      </c>
      <c r="G7346" t="n">
        <v>13.1041333333333</v>
      </c>
    </row>
    <row r="7347">
      <c r="A7347" t="inlineStr">
        <is>
          <t>Daily_Minor_Stops_2026_09_18.xlsx</t>
        </is>
      </c>
      <c r="B7347" t="inlineStr">
        <is>
          <t>Samridhi Perk Line</t>
        </is>
      </c>
      <c r="C7347" s="80" t="n">
        <v>46156</v>
      </c>
      <c r="D7347" t="inlineStr">
        <is>
          <t>Perk-HLM-1</t>
        </is>
      </c>
      <c r="E7347" t="inlineStr">
        <is>
          <t>Product jam detected at flow wrapper infeed</t>
        </is>
      </c>
      <c r="F7347" t="n">
        <v>48</v>
      </c>
      <c r="G7347" t="n">
        <v>32.8113333333333</v>
      </c>
    </row>
    <row r="7348">
      <c r="A7348" t="inlineStr">
        <is>
          <t>Daily_Minor_Stops_2026_09_18.xlsx</t>
        </is>
      </c>
      <c r="B7348" t="inlineStr">
        <is>
          <t>Samridhi Perk Line</t>
        </is>
      </c>
      <c r="C7348" s="80" t="n">
        <v>46156</v>
      </c>
      <c r="D7348" t="inlineStr">
        <is>
          <t>Perk-HLM-1</t>
        </is>
      </c>
      <c r="E7348" t="inlineStr">
        <is>
          <t>OverHeight Product Detected</t>
        </is>
      </c>
      <c r="F7348" t="n">
        <v>93</v>
      </c>
      <c r="G7348" t="n">
        <v>51.17795</v>
      </c>
    </row>
    <row r="7349">
      <c r="A7349" t="inlineStr">
        <is>
          <t>Daily_Minor_Stops_2026_09_18.xlsx</t>
        </is>
      </c>
      <c r="B7349" t="inlineStr">
        <is>
          <t>Samridhi Perk Line</t>
        </is>
      </c>
      <c r="C7349" s="80" t="n">
        <v>46156</v>
      </c>
      <c r="D7349" t="inlineStr">
        <is>
          <t>Perk-HLM-2</t>
        </is>
      </c>
      <c r="E7349" t="inlineStr">
        <is>
          <t>Product jam detected at flow wrapper infeed</t>
        </is>
      </c>
      <c r="F7349" t="n">
        <v>20</v>
      </c>
      <c r="G7349" t="n">
        <v>18.93845</v>
      </c>
    </row>
    <row r="7350">
      <c r="A7350" t="inlineStr">
        <is>
          <t>Daily_Minor_Stops_2026_09_18.xlsx</t>
        </is>
      </c>
      <c r="B7350" t="inlineStr">
        <is>
          <t>Samridhi Perk Line</t>
        </is>
      </c>
      <c r="C7350" s="80" t="n">
        <v>46156</v>
      </c>
      <c r="D7350" t="inlineStr">
        <is>
          <t>Perk-HLM-2</t>
        </is>
      </c>
      <c r="E7350" t="inlineStr">
        <is>
          <t>OverHeight Product Detected</t>
        </is>
      </c>
      <c r="F7350" t="n">
        <v>71</v>
      </c>
      <c r="G7350" t="n">
        <v>73.4739</v>
      </c>
    </row>
    <row r="7351">
      <c r="A7351" t="inlineStr">
        <is>
          <t>Daily_Minor_Stops_2026_09_18.xlsx</t>
        </is>
      </c>
      <c r="B7351" t="inlineStr">
        <is>
          <t>Samridhi Perk Line</t>
        </is>
      </c>
      <c r="C7351" s="80" t="n">
        <v>46156</v>
      </c>
      <c r="D7351" t="inlineStr">
        <is>
          <t>Perk-TTLi-1</t>
        </is>
      </c>
      <c r="E7351" t="inlineStr">
        <is>
          <t>FOR/FT11: Hand Over Failure Of Tray</t>
        </is>
      </c>
      <c r="F7351" t="n">
        <v>9</v>
      </c>
      <c r="G7351" t="n">
        <v>6.38278333333333</v>
      </c>
    </row>
    <row r="7352">
      <c r="A7352" t="inlineStr">
        <is>
          <t>Daily_Minor_Stops_2026_09_18.xlsx</t>
        </is>
      </c>
      <c r="B7352" t="inlineStr">
        <is>
          <t>Samridhi Perk Line</t>
        </is>
      </c>
      <c r="C7352" s="80" t="n">
        <v>46156</v>
      </c>
      <c r="D7352" t="inlineStr">
        <is>
          <t>Perk-TTLi-1</t>
        </is>
      </c>
      <c r="E7352" t="inlineStr">
        <is>
          <t>FOR/BP11: Hand Over Of Blank Failed</t>
        </is>
      </c>
      <c r="F7352" t="n">
        <v>5</v>
      </c>
      <c r="G7352" t="n">
        <v>2.36283333333333</v>
      </c>
    </row>
    <row r="7353">
      <c r="A7353" t="inlineStr">
        <is>
          <t>Daily_Minor_Stops_2026_09_18.xlsx</t>
        </is>
      </c>
      <c r="B7353" t="inlineStr">
        <is>
          <t>Samridhi Perk Line</t>
        </is>
      </c>
      <c r="C7353" s="80" t="n">
        <v>46156</v>
      </c>
      <c r="D7353" t="inlineStr">
        <is>
          <t>Perk-TTLi-2</t>
        </is>
      </c>
      <c r="E7353" t="inlineStr">
        <is>
          <t>LOD/TGR11: Robot-Gripper Sensor Fault</t>
        </is>
      </c>
      <c r="F7353" t="n">
        <v>4</v>
      </c>
      <c r="G7353" t="n">
        <v>1.14475</v>
      </c>
    </row>
    <row r="7354">
      <c r="A7354" t="inlineStr">
        <is>
          <t>Daily_Minor_Stops_2026_09_18.xlsx</t>
        </is>
      </c>
      <c r="B7354" t="inlineStr">
        <is>
          <t>Samridhi Perk Line</t>
        </is>
      </c>
      <c r="C7354" s="80" t="n">
        <v>46156</v>
      </c>
      <c r="D7354" t="inlineStr">
        <is>
          <t>Perk-TTLi-2</t>
        </is>
      </c>
      <c r="E7354" t="inlineStr">
        <is>
          <t>FOR/BP11: Hand Over Of Blank Failed</t>
        </is>
      </c>
      <c r="F7354" t="n">
        <v>3</v>
      </c>
      <c r="G7354" t="n">
        <v>2.2576</v>
      </c>
    </row>
    <row r="7355">
      <c r="A7355" t="inlineStr">
        <is>
          <t>Daily_Minor_Stops_2026_09_18.xlsx</t>
        </is>
      </c>
      <c r="B7355" t="inlineStr">
        <is>
          <t>Samridhi Perk Line</t>
        </is>
      </c>
      <c r="C7355" s="80" t="n">
        <v>46156</v>
      </c>
      <c r="D7355" t="inlineStr">
        <is>
          <t>Perk-TTLi-3</t>
        </is>
      </c>
      <c r="E7355" t="inlineStr">
        <is>
          <t>LOD/TPG11: Move Time Out</t>
        </is>
      </c>
      <c r="F7355" t="n">
        <v>9</v>
      </c>
      <c r="G7355" t="n">
        <v>3.15256666666667</v>
      </c>
    </row>
    <row r="7356">
      <c r="A7356" t="inlineStr">
        <is>
          <t>Daily_Minor_Stops_2026_09_18.xlsx</t>
        </is>
      </c>
      <c r="B7356" t="inlineStr">
        <is>
          <t>Samridhi Perk Line</t>
        </is>
      </c>
      <c r="C7356" s="80" t="n">
        <v>46156</v>
      </c>
      <c r="D7356" t="inlineStr">
        <is>
          <t>Perk-TTLi-3</t>
        </is>
      </c>
      <c r="E7356" t="inlineStr">
        <is>
          <t>FOR/FT11: Hand Over Failure Of Tray</t>
        </is>
      </c>
      <c r="F7356" t="n">
        <v>2</v>
      </c>
      <c r="G7356" t="n">
        <v>0.9773333333333331</v>
      </c>
    </row>
    <row r="7357">
      <c r="A7357" t="inlineStr">
        <is>
          <t>Daily_Minor_Stops_2026_09_18.xlsx</t>
        </is>
      </c>
      <c r="B7357" t="inlineStr">
        <is>
          <t>Samridhi Perk Line</t>
        </is>
      </c>
      <c r="C7357" s="80" t="n">
        <v>46157</v>
      </c>
      <c r="D7357" t="inlineStr">
        <is>
          <t>Perk-HCM-1</t>
        </is>
      </c>
      <c r="E7357" t="inlineStr">
        <is>
          <t>HXX: Film Is Broken</t>
        </is>
      </c>
      <c r="F7357" t="n">
        <v>16</v>
      </c>
      <c r="G7357" t="n">
        <v>17.72525</v>
      </c>
    </row>
    <row r="7358">
      <c r="A7358" t="inlineStr">
        <is>
          <t>Daily_Minor_Stops_2026_09_18.xlsx</t>
        </is>
      </c>
      <c r="B7358" t="inlineStr">
        <is>
          <t>Samridhi Perk Line</t>
        </is>
      </c>
      <c r="C7358" s="80" t="n">
        <v>46157</v>
      </c>
      <c r="D7358" t="inlineStr">
        <is>
          <t>Perk-HCM-1</t>
        </is>
      </c>
      <c r="E7358" t="inlineStr">
        <is>
          <t>FBX: Jam At Infeed</t>
        </is>
      </c>
      <c r="F7358" t="n">
        <v>59</v>
      </c>
      <c r="G7358" t="n">
        <v>28.4087333333333</v>
      </c>
    </row>
    <row r="7359">
      <c r="A7359" t="inlineStr">
        <is>
          <t>Daily_Minor_Stops_2026_09_18.xlsx</t>
        </is>
      </c>
      <c r="B7359" t="inlineStr">
        <is>
          <t>Samridhi Perk Line</t>
        </is>
      </c>
      <c r="C7359" s="80" t="n">
        <v>46157</v>
      </c>
      <c r="D7359" t="inlineStr">
        <is>
          <t>Perk-HCM-2</t>
        </is>
      </c>
      <c r="E7359" t="inlineStr">
        <is>
          <t>FBX: Overflow At Infeed</t>
        </is>
      </c>
      <c r="F7359" t="n">
        <v>16</v>
      </c>
      <c r="G7359" t="n">
        <v>8.878816666666671</v>
      </c>
    </row>
    <row r="7360">
      <c r="A7360" t="inlineStr">
        <is>
          <t>Daily_Minor_Stops_2026_09_18.xlsx</t>
        </is>
      </c>
      <c r="B7360" t="inlineStr">
        <is>
          <t>Samridhi Perk Line</t>
        </is>
      </c>
      <c r="C7360" s="80" t="n">
        <v>46157</v>
      </c>
      <c r="D7360" t="inlineStr">
        <is>
          <t>Perk-HCM-2</t>
        </is>
      </c>
      <c r="E7360" t="inlineStr">
        <is>
          <t>FBX: Jam At Infeed</t>
        </is>
      </c>
      <c r="F7360" t="n">
        <v>79</v>
      </c>
      <c r="G7360" t="n">
        <v>35.2135</v>
      </c>
    </row>
    <row r="7361">
      <c r="A7361" t="inlineStr">
        <is>
          <t>Daily_Minor_Stops_2026_09_18.xlsx</t>
        </is>
      </c>
      <c r="B7361" t="inlineStr">
        <is>
          <t>Samridhi Perk Line</t>
        </is>
      </c>
      <c r="C7361" s="80" t="n">
        <v>46157</v>
      </c>
      <c r="D7361" t="inlineStr">
        <is>
          <t>Perk-HCM-3</t>
        </is>
      </c>
      <c r="E7361" t="inlineStr">
        <is>
          <t>FBX: Overflow At Infeed</t>
        </is>
      </c>
      <c r="F7361" t="n">
        <v>41</v>
      </c>
      <c r="G7361" t="n">
        <v>27.4222</v>
      </c>
    </row>
    <row r="7362">
      <c r="A7362" t="inlineStr">
        <is>
          <t>Daily_Minor_Stops_2026_09_18.xlsx</t>
        </is>
      </c>
      <c r="B7362" t="inlineStr">
        <is>
          <t>Samridhi Perk Line</t>
        </is>
      </c>
      <c r="C7362" s="80" t="n">
        <v>46157</v>
      </c>
      <c r="D7362" t="inlineStr">
        <is>
          <t>Perk-HCM-3</t>
        </is>
      </c>
      <c r="E7362" t="inlineStr">
        <is>
          <t>FBX: Jam At Infeed</t>
        </is>
      </c>
      <c r="F7362" t="n">
        <v>22</v>
      </c>
      <c r="G7362" t="n">
        <v>13.1219666666667</v>
      </c>
    </row>
    <row r="7363">
      <c r="A7363" t="inlineStr">
        <is>
          <t>Daily_Minor_Stops_2026_09_18.xlsx</t>
        </is>
      </c>
      <c r="B7363" t="inlineStr">
        <is>
          <t>Samridhi Perk Line</t>
        </is>
      </c>
      <c r="C7363" s="80" t="n">
        <v>46157</v>
      </c>
      <c r="D7363" t="inlineStr">
        <is>
          <t>Perk-HCM-4</t>
        </is>
      </c>
      <c r="E7363" t="inlineStr">
        <is>
          <t>FBX: Overflow At Infeed</t>
        </is>
      </c>
      <c r="F7363" t="n">
        <v>17</v>
      </c>
      <c r="G7363" t="n">
        <v>4.74663333333333</v>
      </c>
    </row>
    <row r="7364">
      <c r="A7364" t="inlineStr">
        <is>
          <t>Daily_Minor_Stops_2026_09_18.xlsx</t>
        </is>
      </c>
      <c r="B7364" t="inlineStr">
        <is>
          <t>Samridhi Perk Line</t>
        </is>
      </c>
      <c r="C7364" s="80" t="n">
        <v>46157</v>
      </c>
      <c r="D7364" t="inlineStr">
        <is>
          <t>Perk-HCM-4</t>
        </is>
      </c>
      <c r="E7364" t="inlineStr">
        <is>
          <t>FBX: Jam At Infeed</t>
        </is>
      </c>
      <c r="F7364" t="n">
        <v>36</v>
      </c>
      <c r="G7364" t="n">
        <v>17.5464166666667</v>
      </c>
    </row>
    <row r="7365">
      <c r="A7365" t="inlineStr">
        <is>
          <t>Daily_Minor_Stops_2026_09_18.xlsx</t>
        </is>
      </c>
      <c r="B7365" t="inlineStr">
        <is>
          <t>Samridhi Perk Line</t>
        </is>
      </c>
      <c r="C7365" s="80" t="n">
        <v>46157</v>
      </c>
      <c r="D7365" t="inlineStr">
        <is>
          <t>Perk-HLM-1</t>
        </is>
      </c>
      <c r="E7365" t="inlineStr">
        <is>
          <t>Product jam detected at flow wrapper infeed</t>
        </is>
      </c>
      <c r="F7365" t="n">
        <v>43</v>
      </c>
      <c r="G7365" t="n">
        <v>14.1275333333333</v>
      </c>
    </row>
    <row r="7366">
      <c r="A7366" t="inlineStr">
        <is>
          <t>Daily_Minor_Stops_2026_09_18.xlsx</t>
        </is>
      </c>
      <c r="B7366" t="inlineStr">
        <is>
          <t>Samridhi Perk Line</t>
        </is>
      </c>
      <c r="C7366" s="80" t="n">
        <v>46157</v>
      </c>
      <c r="D7366" t="inlineStr">
        <is>
          <t>Perk-HLM-1</t>
        </is>
      </c>
      <c r="E7366" t="inlineStr">
        <is>
          <t>OverHeight Product Detected</t>
        </is>
      </c>
      <c r="F7366" t="n">
        <v>93</v>
      </c>
      <c r="G7366" t="n">
        <v>54.14665</v>
      </c>
    </row>
    <row r="7367">
      <c r="A7367" t="inlineStr">
        <is>
          <t>Daily_Minor_Stops_2026_09_18.xlsx</t>
        </is>
      </c>
      <c r="B7367" t="inlineStr">
        <is>
          <t>Samridhi Perk Line</t>
        </is>
      </c>
      <c r="C7367" s="80" t="n">
        <v>46157</v>
      </c>
      <c r="D7367" t="inlineStr">
        <is>
          <t>Perk-HLM-2</t>
        </is>
      </c>
      <c r="E7367" t="inlineStr">
        <is>
          <t>Paper Out Of Register</t>
        </is>
      </c>
      <c r="F7367" t="n">
        <v>26</v>
      </c>
      <c r="G7367" t="n">
        <v>25.0228</v>
      </c>
    </row>
    <row r="7368">
      <c r="A7368" t="inlineStr">
        <is>
          <t>Daily_Minor_Stops_2026_09_18.xlsx</t>
        </is>
      </c>
      <c r="B7368" t="inlineStr">
        <is>
          <t>Samridhi Perk Line</t>
        </is>
      </c>
      <c r="C7368" s="80" t="n">
        <v>46157</v>
      </c>
      <c r="D7368" t="inlineStr">
        <is>
          <t>Perk-HLM-2</t>
        </is>
      </c>
      <c r="E7368" t="inlineStr">
        <is>
          <t>OverHeight Product Detected</t>
        </is>
      </c>
      <c r="F7368" t="n">
        <v>29</v>
      </c>
      <c r="G7368" t="n">
        <v>11.1456166666667</v>
      </c>
    </row>
    <row r="7369">
      <c r="A7369" t="inlineStr">
        <is>
          <t>Daily_Minor_Stops_2026_09_18.xlsx</t>
        </is>
      </c>
      <c r="B7369" t="inlineStr">
        <is>
          <t>Samridhi Perk Line</t>
        </is>
      </c>
      <c r="C7369" s="80" t="n">
        <v>46157</v>
      </c>
      <c r="D7369" t="inlineStr">
        <is>
          <t>Perk-TTLi-1</t>
        </is>
      </c>
      <c r="E7369" t="inlineStr">
        <is>
          <t>FOR/FT11: Hand Over Failure Of Tray</t>
        </is>
      </c>
      <c r="F7369" t="n">
        <v>10</v>
      </c>
      <c r="G7369" t="n">
        <v>26.9413166666667</v>
      </c>
    </row>
    <row r="7370">
      <c r="A7370" t="inlineStr">
        <is>
          <t>Daily_Minor_Stops_2026_09_18.xlsx</t>
        </is>
      </c>
      <c r="B7370" t="inlineStr">
        <is>
          <t>Samridhi Perk Line</t>
        </is>
      </c>
      <c r="C7370" s="80" t="n">
        <v>46157</v>
      </c>
      <c r="D7370" t="inlineStr">
        <is>
          <t>Perk-TTLi-1</t>
        </is>
      </c>
      <c r="E7370" t="inlineStr">
        <is>
          <t>FOR/BP11: Hand Over Of Blank Failed</t>
        </is>
      </c>
      <c r="F7370" t="n">
        <v>15</v>
      </c>
      <c r="G7370" t="n">
        <v>15.4766833333333</v>
      </c>
    </row>
    <row r="7371">
      <c r="A7371" t="inlineStr">
        <is>
          <t>Daily_Minor_Stops_2026_09_18.xlsx</t>
        </is>
      </c>
      <c r="B7371" t="inlineStr">
        <is>
          <t>Samridhi Perk Line</t>
        </is>
      </c>
      <c r="C7371" s="80" t="n">
        <v>46157</v>
      </c>
      <c r="D7371" t="inlineStr">
        <is>
          <t>Perk-TTLi-2</t>
        </is>
      </c>
      <c r="E7371" t="inlineStr">
        <is>
          <t>LOD/PGR11: Train Reached Estop Distance</t>
        </is>
      </c>
      <c r="F7371" t="n">
        <v>2</v>
      </c>
      <c r="G7371" t="n">
        <v>2.4463</v>
      </c>
    </row>
    <row r="7372">
      <c r="A7372" t="inlineStr">
        <is>
          <t>Daily_Minor_Stops_2026_09_18.xlsx</t>
        </is>
      </c>
      <c r="B7372" t="inlineStr">
        <is>
          <t>Samridhi Perk Line</t>
        </is>
      </c>
      <c r="C7372" s="80" t="n">
        <v>46157</v>
      </c>
      <c r="D7372" t="inlineStr">
        <is>
          <t>Perk-TTLi-2</t>
        </is>
      </c>
      <c r="E7372" t="inlineStr">
        <is>
          <t>FOR/BP11: Hand Over Of Blank Failed</t>
        </is>
      </c>
      <c r="F7372" t="n">
        <v>4</v>
      </c>
      <c r="G7372" t="n">
        <v>2.93041666666667</v>
      </c>
    </row>
    <row r="7373">
      <c r="A7373" t="inlineStr">
        <is>
          <t>Daily_Minor_Stops_2026_09_18.xlsx</t>
        </is>
      </c>
      <c r="B7373" t="inlineStr">
        <is>
          <t>Samridhi Perk Line</t>
        </is>
      </c>
      <c r="C7373" s="80" t="n">
        <v>46157</v>
      </c>
      <c r="D7373" t="inlineStr">
        <is>
          <t>Perk-TTLi-3</t>
        </is>
      </c>
      <c r="E7373" t="inlineStr">
        <is>
          <t>LOD/TPG11: Move Time Out</t>
        </is>
      </c>
      <c r="F7373" t="n">
        <v>6</v>
      </c>
      <c r="G7373" t="n">
        <v>4.3031</v>
      </c>
    </row>
    <row r="7374">
      <c r="A7374" t="inlineStr">
        <is>
          <t>Daily_Minor_Stops_2026_09_18.xlsx</t>
        </is>
      </c>
      <c r="B7374" t="inlineStr">
        <is>
          <t>Samridhi Perk Line</t>
        </is>
      </c>
      <c r="C7374" s="80" t="n">
        <v>46157</v>
      </c>
      <c r="D7374" t="inlineStr">
        <is>
          <t>Perk-TTLi-3</t>
        </is>
      </c>
      <c r="E7374" t="inlineStr">
        <is>
          <t>CLO/CT11: Axis1 Position Error</t>
        </is>
      </c>
      <c r="F7374" t="n">
        <v>4</v>
      </c>
      <c r="G7374" t="n">
        <v>20.5115666666667</v>
      </c>
    </row>
    <row r="7375">
      <c r="A7375" t="inlineStr">
        <is>
          <t>Daily_Minor_Stops_2026_09_18.xlsx</t>
        </is>
      </c>
      <c r="B7375" t="inlineStr">
        <is>
          <t>Samridhi Perk Line</t>
        </is>
      </c>
      <c r="C7375" s="80" t="n">
        <v>46157</v>
      </c>
      <c r="D7375" t="inlineStr">
        <is>
          <t>Perk-TTLi-4</t>
        </is>
      </c>
      <c r="E7375" t="inlineStr">
        <is>
          <t>LOD/PGR11: Trains To Near</t>
        </is>
      </c>
      <c r="F7375" t="n">
        <v>2</v>
      </c>
      <c r="G7375" t="n">
        <v>0.10125</v>
      </c>
    </row>
    <row r="7376">
      <c r="A7376" t="inlineStr">
        <is>
          <t>Daily_Minor_Stops_2026_09_18.xlsx</t>
        </is>
      </c>
      <c r="B7376" t="inlineStr">
        <is>
          <t>Samridhi Perk Line</t>
        </is>
      </c>
      <c r="C7376" s="80" t="n">
        <v>46157</v>
      </c>
      <c r="D7376" t="inlineStr">
        <is>
          <t>Perk-TTLi-4</t>
        </is>
      </c>
      <c r="E7376" t="inlineStr">
        <is>
          <t>LOD/EM: Emergency Stop HMI 11</t>
        </is>
      </c>
      <c r="F7376" t="n">
        <v>2</v>
      </c>
      <c r="G7376" t="n">
        <v>1.43211666666667</v>
      </c>
    </row>
    <row r="7377">
      <c r="A7377" t="inlineStr">
        <is>
          <t>Daily_Minor_Stops_2026_09_18.xlsx</t>
        </is>
      </c>
      <c r="B7377" t="inlineStr">
        <is>
          <t>Samridhi Perk Line</t>
        </is>
      </c>
      <c r="C7377" s="80" t="n">
        <v>46158</v>
      </c>
      <c r="D7377" t="inlineStr">
        <is>
          <t>Perk TTM-5</t>
        </is>
      </c>
      <c r="E7377" t="inlineStr">
        <is>
          <t>Late Start</t>
        </is>
      </c>
      <c r="F7377" t="n">
        <v>1</v>
      </c>
      <c r="G7377" t="n">
        <v>0</v>
      </c>
    </row>
    <row r="7378">
      <c r="A7378" t="inlineStr">
        <is>
          <t>Daily_Minor_Stops_2026_09_18.xlsx</t>
        </is>
      </c>
      <c r="B7378" t="inlineStr">
        <is>
          <t>Samridhi Perk Line</t>
        </is>
      </c>
      <c r="C7378" s="80" t="n">
        <v>46158</v>
      </c>
      <c r="D7378" t="inlineStr">
        <is>
          <t>Perk TTM-5</t>
        </is>
      </c>
      <c r="E7378" t="inlineStr">
        <is>
          <t>Early Departure</t>
        </is>
      </c>
      <c r="F7378" t="n">
        <v>1</v>
      </c>
      <c r="G7378" t="n">
        <v>0</v>
      </c>
    </row>
    <row r="7379">
      <c r="A7379" t="inlineStr">
        <is>
          <t>Daily_Minor_Stops_2026_09_18.xlsx</t>
        </is>
      </c>
      <c r="B7379" t="inlineStr">
        <is>
          <t>Samridhi Perk Line</t>
        </is>
      </c>
      <c r="C7379" s="80" t="n">
        <v>46158</v>
      </c>
      <c r="D7379" t="inlineStr">
        <is>
          <t>Perk-HCM-1</t>
        </is>
      </c>
      <c r="E7379" t="inlineStr">
        <is>
          <t>HXX: Film Is Broken</t>
        </is>
      </c>
      <c r="F7379" t="n">
        <v>12</v>
      </c>
      <c r="G7379" t="n">
        <v>7.2473</v>
      </c>
    </row>
    <row r="7380">
      <c r="A7380" t="inlineStr">
        <is>
          <t>Daily_Minor_Stops_2026_09_18.xlsx</t>
        </is>
      </c>
      <c r="B7380" t="inlineStr">
        <is>
          <t>Samridhi Perk Line</t>
        </is>
      </c>
      <c r="C7380" s="80" t="n">
        <v>46158</v>
      </c>
      <c r="D7380" t="inlineStr">
        <is>
          <t>Perk-HCM-1</t>
        </is>
      </c>
      <c r="E7380" t="inlineStr">
        <is>
          <t>FBX: Jam At Infeed</t>
        </is>
      </c>
      <c r="F7380" t="n">
        <v>47</v>
      </c>
      <c r="G7380" t="n">
        <v>22.1161333333333</v>
      </c>
    </row>
    <row r="7381">
      <c r="A7381" t="inlineStr">
        <is>
          <t>Daily_Minor_Stops_2026_09_18.xlsx</t>
        </is>
      </c>
      <c r="B7381" t="inlineStr">
        <is>
          <t>Samridhi Perk Line</t>
        </is>
      </c>
      <c r="C7381" s="80" t="n">
        <v>46158</v>
      </c>
      <c r="D7381" t="inlineStr">
        <is>
          <t>Perk-HCM-2</t>
        </is>
      </c>
      <c r="E7381" t="inlineStr">
        <is>
          <t>FBX: Overflow At Infeed</t>
        </is>
      </c>
      <c r="F7381" t="n">
        <v>21</v>
      </c>
      <c r="G7381" t="n">
        <v>6.8145</v>
      </c>
    </row>
    <row r="7382">
      <c r="A7382" t="inlineStr">
        <is>
          <t>Daily_Minor_Stops_2026_09_18.xlsx</t>
        </is>
      </c>
      <c r="B7382" t="inlineStr">
        <is>
          <t>Samridhi Perk Line</t>
        </is>
      </c>
      <c r="C7382" s="80" t="n">
        <v>46158</v>
      </c>
      <c r="D7382" t="inlineStr">
        <is>
          <t>Perk-HCM-2</t>
        </is>
      </c>
      <c r="E7382" t="inlineStr">
        <is>
          <t>FBX: Jam At Infeed</t>
        </is>
      </c>
      <c r="F7382" t="n">
        <v>65</v>
      </c>
      <c r="G7382" t="n">
        <v>29.6746333333333</v>
      </c>
    </row>
    <row r="7383">
      <c r="A7383" t="inlineStr">
        <is>
          <t>Daily_Minor_Stops_2026_09_18.xlsx</t>
        </is>
      </c>
      <c r="B7383" t="inlineStr">
        <is>
          <t>Samridhi Perk Line</t>
        </is>
      </c>
      <c r="C7383" s="80" t="n">
        <v>46158</v>
      </c>
      <c r="D7383" t="inlineStr">
        <is>
          <t>Perk-HCM-3</t>
        </is>
      </c>
      <c r="E7383" t="inlineStr">
        <is>
          <t>FBX: Overflow At Infeed</t>
        </is>
      </c>
      <c r="F7383" t="n">
        <v>34</v>
      </c>
      <c r="G7383" t="n">
        <v>23.6394166666667</v>
      </c>
    </row>
    <row r="7384">
      <c r="A7384" t="inlineStr">
        <is>
          <t>Daily_Minor_Stops_2026_09_18.xlsx</t>
        </is>
      </c>
      <c r="B7384" t="inlineStr">
        <is>
          <t>Samridhi Perk Line</t>
        </is>
      </c>
      <c r="C7384" s="80" t="n">
        <v>46158</v>
      </c>
      <c r="D7384" t="inlineStr">
        <is>
          <t>Perk-HCM-3</t>
        </is>
      </c>
      <c r="E7384" t="inlineStr">
        <is>
          <t>FBX: Jam At Infeed</t>
        </is>
      </c>
      <c r="F7384" t="n">
        <v>29</v>
      </c>
      <c r="G7384" t="n">
        <v>15.5740833333333</v>
      </c>
    </row>
    <row r="7385">
      <c r="A7385" t="inlineStr">
        <is>
          <t>Daily_Minor_Stops_2026_09_18.xlsx</t>
        </is>
      </c>
      <c r="B7385" t="inlineStr">
        <is>
          <t>Samridhi Perk Line</t>
        </is>
      </c>
      <c r="C7385" s="80" t="n">
        <v>46158</v>
      </c>
      <c r="D7385" t="inlineStr">
        <is>
          <t>Perk-HCM-4</t>
        </is>
      </c>
      <c r="E7385" t="inlineStr">
        <is>
          <t>HXX: Film Is Broken</t>
        </is>
      </c>
      <c r="F7385" t="n">
        <v>17</v>
      </c>
      <c r="G7385" t="n">
        <v>24.7756</v>
      </c>
    </row>
    <row r="7386">
      <c r="A7386" t="inlineStr">
        <is>
          <t>Daily_Minor_Stops_2026_09_18.xlsx</t>
        </is>
      </c>
      <c r="B7386" t="inlineStr">
        <is>
          <t>Samridhi Perk Line</t>
        </is>
      </c>
      <c r="C7386" s="80" t="n">
        <v>46158</v>
      </c>
      <c r="D7386" t="inlineStr">
        <is>
          <t>Perk-HCM-4</t>
        </is>
      </c>
      <c r="E7386" t="inlineStr">
        <is>
          <t>FBX: Jam At Infeed</t>
        </is>
      </c>
      <c r="F7386" t="n">
        <v>45</v>
      </c>
      <c r="G7386" t="n">
        <v>23.8243666666667</v>
      </c>
    </row>
    <row r="7387">
      <c r="A7387" t="inlineStr">
        <is>
          <t>Daily_Minor_Stops_2026_09_18.xlsx</t>
        </is>
      </c>
      <c r="B7387" t="inlineStr">
        <is>
          <t>Samridhi Perk Line</t>
        </is>
      </c>
      <c r="C7387" s="80" t="n">
        <v>46158</v>
      </c>
      <c r="D7387" t="inlineStr">
        <is>
          <t>Perk-HLM-1</t>
        </is>
      </c>
      <c r="E7387" t="inlineStr">
        <is>
          <t>Product jam detected at flow wrapper infeed</t>
        </is>
      </c>
      <c r="F7387" t="n">
        <v>27</v>
      </c>
      <c r="G7387" t="n">
        <v>11.36895</v>
      </c>
    </row>
    <row r="7388">
      <c r="A7388" t="inlineStr">
        <is>
          <t>Daily_Minor_Stops_2026_09_18.xlsx</t>
        </is>
      </c>
      <c r="B7388" t="inlineStr">
        <is>
          <t>Samridhi Perk Line</t>
        </is>
      </c>
      <c r="C7388" s="80" t="n">
        <v>46158</v>
      </c>
      <c r="D7388" t="inlineStr">
        <is>
          <t>Perk-HLM-1</t>
        </is>
      </c>
      <c r="E7388" t="inlineStr">
        <is>
          <t>OverHeight Product Detected</t>
        </is>
      </c>
      <c r="F7388" t="n">
        <v>75</v>
      </c>
      <c r="G7388" t="n">
        <v>42.46725</v>
      </c>
    </row>
    <row r="7389">
      <c r="A7389" t="inlineStr">
        <is>
          <t>Daily_Minor_Stops_2026_09_18.xlsx</t>
        </is>
      </c>
      <c r="B7389" t="inlineStr">
        <is>
          <t>Samridhi Perk Line</t>
        </is>
      </c>
      <c r="C7389" s="80" t="n">
        <v>46158</v>
      </c>
      <c r="D7389" t="inlineStr">
        <is>
          <t>Perk-HLM-2</t>
        </is>
      </c>
      <c r="E7389" t="inlineStr">
        <is>
          <t>Wrapper Discharge Reject Sensor Blocked Alarm</t>
        </is>
      </c>
      <c r="F7389" t="n">
        <v>25</v>
      </c>
      <c r="G7389" t="n">
        <v>30.62855</v>
      </c>
    </row>
    <row r="7390">
      <c r="A7390" t="inlineStr">
        <is>
          <t>Daily_Minor_Stops_2026_09_18.xlsx</t>
        </is>
      </c>
      <c r="B7390" t="inlineStr">
        <is>
          <t>Samridhi Perk Line</t>
        </is>
      </c>
      <c r="C7390" s="80" t="n">
        <v>46158</v>
      </c>
      <c r="D7390" t="inlineStr">
        <is>
          <t>Perk-HLM-2</t>
        </is>
      </c>
      <c r="E7390" t="inlineStr">
        <is>
          <t>OverHeight Product Detected</t>
        </is>
      </c>
      <c r="F7390" t="n">
        <v>144</v>
      </c>
      <c r="G7390" t="n">
        <v>157.0659</v>
      </c>
    </row>
    <row r="7391">
      <c r="A7391" t="inlineStr">
        <is>
          <t>Daily_Minor_Stops_2026_09_18.xlsx</t>
        </is>
      </c>
      <c r="B7391" t="inlineStr">
        <is>
          <t>Samridhi Perk Line</t>
        </is>
      </c>
      <c r="C7391" s="80" t="n">
        <v>46158</v>
      </c>
      <c r="D7391" t="inlineStr">
        <is>
          <t>Perk-TTLi-1</t>
        </is>
      </c>
      <c r="E7391" t="inlineStr">
        <is>
          <t>LOD/TPL11: Axis 1 HW Positive Overtravel</t>
        </is>
      </c>
      <c r="F7391" t="n">
        <v>17</v>
      </c>
      <c r="G7391" t="n">
        <v>89.9141666666667</v>
      </c>
    </row>
    <row r="7392">
      <c r="A7392" t="inlineStr">
        <is>
          <t>Daily_Minor_Stops_2026_09_18.xlsx</t>
        </is>
      </c>
      <c r="B7392" t="inlineStr">
        <is>
          <t>Samridhi Perk Line</t>
        </is>
      </c>
      <c r="C7392" s="80" t="n">
        <v>46158</v>
      </c>
      <c r="D7392" t="inlineStr">
        <is>
          <t>Perk-TTLi-1</t>
        </is>
      </c>
      <c r="E7392" t="inlineStr">
        <is>
          <t>FOR/FT11: Hand Over Failure Of Tray</t>
        </is>
      </c>
      <c r="F7392" t="n">
        <v>17</v>
      </c>
      <c r="G7392" t="n">
        <v>13.0237833333333</v>
      </c>
    </row>
    <row r="7393">
      <c r="A7393" t="inlineStr">
        <is>
          <t>Daily_Minor_Stops_2026_09_18.xlsx</t>
        </is>
      </c>
      <c r="B7393" t="inlineStr">
        <is>
          <t>Samridhi Perk Line</t>
        </is>
      </c>
      <c r="C7393" s="80" t="n">
        <v>46158</v>
      </c>
      <c r="D7393" t="inlineStr">
        <is>
          <t>Perk-TTLi-2</t>
        </is>
      </c>
      <c r="E7393" t="inlineStr">
        <is>
          <t>FOR/FT11: Hand Over Failure Of Tray</t>
        </is>
      </c>
      <c r="F7393" t="n">
        <v>3</v>
      </c>
      <c r="G7393" t="n">
        <v>3.79886666666667</v>
      </c>
    </row>
    <row r="7394">
      <c r="A7394" t="inlineStr">
        <is>
          <t>Daily_Minor_Stops_2026_09_18.xlsx</t>
        </is>
      </c>
      <c r="B7394" t="inlineStr">
        <is>
          <t>Samridhi Perk Line</t>
        </is>
      </c>
      <c r="C7394" s="80" t="n">
        <v>46158</v>
      </c>
      <c r="D7394" t="inlineStr">
        <is>
          <t>Perk-TTLi-2</t>
        </is>
      </c>
      <c r="E7394" t="inlineStr">
        <is>
          <t>FOR/BP11: Hand Over Of Blank Failed</t>
        </is>
      </c>
      <c r="F7394" t="n">
        <v>33</v>
      </c>
      <c r="G7394" t="n">
        <v>43.0508833333333</v>
      </c>
    </row>
    <row r="7395">
      <c r="A7395" t="inlineStr">
        <is>
          <t>Daily_Minor_Stops_2026_09_18.xlsx</t>
        </is>
      </c>
      <c r="B7395" t="inlineStr">
        <is>
          <t>Samridhi Perk Line</t>
        </is>
      </c>
      <c r="C7395" s="80" t="n">
        <v>46158</v>
      </c>
      <c r="D7395" t="inlineStr">
        <is>
          <t>Perk-TTLi-3</t>
        </is>
      </c>
      <c r="E7395" t="inlineStr">
        <is>
          <t>FOR/FT11: Hand Over Failure Of Tray</t>
        </is>
      </c>
      <c r="F7395" t="n">
        <v>5</v>
      </c>
      <c r="G7395" t="n">
        <v>7.0348</v>
      </c>
    </row>
    <row r="7396">
      <c r="A7396" t="inlineStr">
        <is>
          <t>Daily_Minor_Stops_2026_09_18.xlsx</t>
        </is>
      </c>
      <c r="B7396" t="inlineStr">
        <is>
          <t>Samridhi Perk Line</t>
        </is>
      </c>
      <c r="C7396" s="80" t="n">
        <v>46158</v>
      </c>
      <c r="D7396" t="inlineStr">
        <is>
          <t>Perk-TTLi-3</t>
        </is>
      </c>
      <c r="E7396" t="inlineStr">
        <is>
          <t>CLO/CT11: Axis1 Position Error</t>
        </is>
      </c>
      <c r="F7396" t="n">
        <v>10</v>
      </c>
      <c r="G7396" t="n">
        <v>30.1986833333333</v>
      </c>
    </row>
    <row r="7397">
      <c r="A7397" t="inlineStr">
        <is>
          <t>Daily_Minor_Stops_2026_09_18.xlsx</t>
        </is>
      </c>
      <c r="B7397" t="inlineStr">
        <is>
          <t>Samridhi Perk Line</t>
        </is>
      </c>
      <c r="C7397" s="80" t="n">
        <v>46158</v>
      </c>
      <c r="D7397" t="inlineStr">
        <is>
          <t>Perk-TTLi-4</t>
        </is>
      </c>
      <c r="E7397" t="inlineStr">
        <is>
          <t>LOD/SM: Calculation Active</t>
        </is>
      </c>
      <c r="F7397" t="n">
        <v>4</v>
      </c>
      <c r="G7397" t="n">
        <v>4.6398</v>
      </c>
    </row>
    <row r="7398">
      <c r="A7398" t="inlineStr">
        <is>
          <t>Daily_Minor_Stops_2026_09_18.xlsx</t>
        </is>
      </c>
      <c r="B7398" t="inlineStr">
        <is>
          <t>Samridhi Perk Line</t>
        </is>
      </c>
      <c r="C7398" s="80" t="n">
        <v>46158</v>
      </c>
      <c r="D7398" t="inlineStr">
        <is>
          <t>Perk-TTLi-4</t>
        </is>
      </c>
      <c r="E7398" t="inlineStr">
        <is>
          <t>LOD/FWV11: Position Trigger Sensor Fail</t>
        </is>
      </c>
      <c r="F7398" t="n">
        <v>6</v>
      </c>
      <c r="G7398" t="n">
        <v>9.828566666666671</v>
      </c>
    </row>
    <row r="7399">
      <c r="A7399" t="inlineStr">
        <is>
          <t>Daily_Minor_Stops_2026_09_18.xlsx</t>
        </is>
      </c>
      <c r="B7399" t="inlineStr">
        <is>
          <t>Samridhi Perk Line</t>
        </is>
      </c>
      <c r="C7399" s="80" t="n">
        <v>46159</v>
      </c>
      <c r="D7399" t="inlineStr">
        <is>
          <t>Perk-HCM-1</t>
        </is>
      </c>
      <c r="E7399" t="inlineStr">
        <is>
          <t>HXX: Film Is Broken</t>
        </is>
      </c>
      <c r="F7399" t="n">
        <v>25</v>
      </c>
      <c r="G7399" t="n">
        <v>28.1429333333333</v>
      </c>
    </row>
    <row r="7400">
      <c r="A7400" t="inlineStr">
        <is>
          <t>Daily_Minor_Stops_2026_09_18.xlsx</t>
        </is>
      </c>
      <c r="B7400" t="inlineStr">
        <is>
          <t>Samridhi Perk Line</t>
        </is>
      </c>
      <c r="C7400" s="80" t="n">
        <v>46159</v>
      </c>
      <c r="D7400" t="inlineStr">
        <is>
          <t>Perk-HCM-1</t>
        </is>
      </c>
      <c r="E7400" t="inlineStr">
        <is>
          <t>FBX: Jam At Infeed</t>
        </is>
      </c>
      <c r="F7400" t="n">
        <v>45</v>
      </c>
      <c r="G7400" t="n">
        <v>23.1591</v>
      </c>
    </row>
    <row r="7401">
      <c r="A7401" t="inlineStr">
        <is>
          <t>Daily_Minor_Stops_2026_09_18.xlsx</t>
        </is>
      </c>
      <c r="B7401" t="inlineStr">
        <is>
          <t>Samridhi Perk Line</t>
        </is>
      </c>
      <c r="C7401" s="80" t="n">
        <v>46159</v>
      </c>
      <c r="D7401" t="inlineStr">
        <is>
          <t>Perk-HCM-2</t>
        </is>
      </c>
      <c r="E7401" t="inlineStr">
        <is>
          <t>FBX: Overflow At Infeed</t>
        </is>
      </c>
      <c r="F7401" t="n">
        <v>36</v>
      </c>
      <c r="G7401" t="n">
        <v>16.4626166666667</v>
      </c>
    </row>
    <row r="7402">
      <c r="A7402" t="inlineStr">
        <is>
          <t>Daily_Minor_Stops_2026_09_18.xlsx</t>
        </is>
      </c>
      <c r="B7402" t="inlineStr">
        <is>
          <t>Samridhi Perk Line</t>
        </is>
      </c>
      <c r="C7402" s="80" t="n">
        <v>46159</v>
      </c>
      <c r="D7402" t="inlineStr">
        <is>
          <t>Perk-HCM-2</t>
        </is>
      </c>
      <c r="E7402" t="inlineStr">
        <is>
          <t>FBX: Jam At Infeed</t>
        </is>
      </c>
      <c r="F7402" t="n">
        <v>72</v>
      </c>
      <c r="G7402" t="n">
        <v>25.2360666666667</v>
      </c>
    </row>
    <row r="7403">
      <c r="A7403" t="inlineStr">
        <is>
          <t>Daily_Minor_Stops_2026_09_18.xlsx</t>
        </is>
      </c>
      <c r="B7403" t="inlineStr">
        <is>
          <t>Samridhi Perk Line</t>
        </is>
      </c>
      <c r="C7403" s="80" t="n">
        <v>46159</v>
      </c>
      <c r="D7403" t="inlineStr">
        <is>
          <t>Perk-HCM-3</t>
        </is>
      </c>
      <c r="E7403" t="inlineStr">
        <is>
          <t>HXX: Film Is Broken</t>
        </is>
      </c>
      <c r="F7403" t="n">
        <v>34</v>
      </c>
      <c r="G7403" t="n">
        <v>37.0691166666667</v>
      </c>
    </row>
    <row r="7404">
      <c r="A7404" t="inlineStr">
        <is>
          <t>Daily_Minor_Stops_2026_09_18.xlsx</t>
        </is>
      </c>
      <c r="B7404" t="inlineStr">
        <is>
          <t>Samridhi Perk Line</t>
        </is>
      </c>
      <c r="C7404" s="80" t="n">
        <v>46159</v>
      </c>
      <c r="D7404" t="inlineStr">
        <is>
          <t>Perk-HCM-3</t>
        </is>
      </c>
      <c r="E7404" t="inlineStr">
        <is>
          <t>FBX: Jam At Infeed</t>
        </is>
      </c>
      <c r="F7404" t="n">
        <v>27</v>
      </c>
      <c r="G7404" t="n">
        <v>14.6047833333333</v>
      </c>
    </row>
    <row r="7405">
      <c r="A7405" t="inlineStr">
        <is>
          <t>Daily_Minor_Stops_2026_09_18.xlsx</t>
        </is>
      </c>
      <c r="B7405" t="inlineStr">
        <is>
          <t>Samridhi Perk Line</t>
        </is>
      </c>
      <c r="C7405" s="80" t="n">
        <v>46159</v>
      </c>
      <c r="D7405" t="inlineStr">
        <is>
          <t>Perk-HCM-4</t>
        </is>
      </c>
      <c r="E7405" t="inlineStr">
        <is>
          <t>HXX: Film Is Broken</t>
        </is>
      </c>
      <c r="F7405" t="n">
        <v>17</v>
      </c>
      <c r="G7405" t="n">
        <v>23.5042</v>
      </c>
    </row>
    <row r="7406">
      <c r="A7406" t="inlineStr">
        <is>
          <t>Daily_Minor_Stops_2026_09_18.xlsx</t>
        </is>
      </c>
      <c r="B7406" t="inlineStr">
        <is>
          <t>Samridhi Perk Line</t>
        </is>
      </c>
      <c r="C7406" s="80" t="n">
        <v>46159</v>
      </c>
      <c r="D7406" t="inlineStr">
        <is>
          <t>Perk-HCM-4</t>
        </is>
      </c>
      <c r="E7406" t="inlineStr">
        <is>
          <t>FBX: Jam At Infeed</t>
        </is>
      </c>
      <c r="F7406" t="n">
        <v>34</v>
      </c>
      <c r="G7406" t="n">
        <v>11.9627333333333</v>
      </c>
    </row>
    <row r="7407">
      <c r="A7407" t="inlineStr">
        <is>
          <t>Daily_Minor_Stops_2026_09_18.xlsx</t>
        </is>
      </c>
      <c r="B7407" t="inlineStr">
        <is>
          <t>Samridhi Perk Line</t>
        </is>
      </c>
      <c r="C7407" s="80" t="n">
        <v>46159</v>
      </c>
      <c r="D7407" t="inlineStr">
        <is>
          <t>Perk-HLM-1</t>
        </is>
      </c>
      <c r="E7407" t="inlineStr">
        <is>
          <t>Product jam detected at flow wrapper infeed</t>
        </is>
      </c>
      <c r="F7407" t="n">
        <v>37</v>
      </c>
      <c r="G7407" t="n">
        <v>10.1452</v>
      </c>
    </row>
    <row r="7408">
      <c r="A7408" t="inlineStr">
        <is>
          <t>Daily_Minor_Stops_2026_09_18.xlsx</t>
        </is>
      </c>
      <c r="B7408" t="inlineStr">
        <is>
          <t>Samridhi Perk Line</t>
        </is>
      </c>
      <c r="C7408" s="80" t="n">
        <v>46159</v>
      </c>
      <c r="D7408" t="inlineStr">
        <is>
          <t>Perk-HLM-1</t>
        </is>
      </c>
      <c r="E7408" t="inlineStr">
        <is>
          <t>OverHeight Product Detected</t>
        </is>
      </c>
      <c r="F7408" t="n">
        <v>80</v>
      </c>
      <c r="G7408" t="n">
        <v>50.7759</v>
      </c>
    </row>
    <row r="7409">
      <c r="A7409" t="inlineStr">
        <is>
          <t>Daily_Minor_Stops_2026_09_18.xlsx</t>
        </is>
      </c>
      <c r="B7409" t="inlineStr">
        <is>
          <t>Samridhi Perk Line</t>
        </is>
      </c>
      <c r="C7409" s="80" t="n">
        <v>46159</v>
      </c>
      <c r="D7409" t="inlineStr">
        <is>
          <t>Perk-HLM-2</t>
        </is>
      </c>
      <c r="E7409" t="inlineStr">
        <is>
          <t>Product jam detected at flow wrapper infeed</t>
        </is>
      </c>
      <c r="F7409" t="n">
        <v>27</v>
      </c>
      <c r="G7409" t="n">
        <v>18.2880666666667</v>
      </c>
    </row>
    <row r="7410">
      <c r="A7410" t="inlineStr">
        <is>
          <t>Daily_Minor_Stops_2026_09_18.xlsx</t>
        </is>
      </c>
      <c r="B7410" t="inlineStr">
        <is>
          <t>Samridhi Perk Line</t>
        </is>
      </c>
      <c r="C7410" s="80" t="n">
        <v>46159</v>
      </c>
      <c r="D7410" t="inlineStr">
        <is>
          <t>Perk-HLM-2</t>
        </is>
      </c>
      <c r="E7410" t="inlineStr">
        <is>
          <t>Paper Out Of Register</t>
        </is>
      </c>
      <c r="F7410" t="n">
        <v>29</v>
      </c>
      <c r="G7410" t="n">
        <v>19.1185166666667</v>
      </c>
    </row>
    <row r="7411">
      <c r="A7411" t="inlineStr">
        <is>
          <t>Daily_Minor_Stops_2026_09_18.xlsx</t>
        </is>
      </c>
      <c r="B7411" t="inlineStr">
        <is>
          <t>Samridhi Perk Line</t>
        </is>
      </c>
      <c r="C7411" s="80" t="n">
        <v>46159</v>
      </c>
      <c r="D7411" t="inlineStr">
        <is>
          <t>Perk-TTLi-1</t>
        </is>
      </c>
      <c r="E7411" t="inlineStr">
        <is>
          <t>FOR/BP11: Hand Over Of Blank Failed</t>
        </is>
      </c>
      <c r="F7411" t="n">
        <v>16</v>
      </c>
      <c r="G7411" t="n">
        <v>14.9331666666667</v>
      </c>
    </row>
    <row r="7412">
      <c r="A7412" t="inlineStr">
        <is>
          <t>Daily_Minor_Stops_2026_09_18.xlsx</t>
        </is>
      </c>
      <c r="B7412" t="inlineStr">
        <is>
          <t>Samridhi Perk Line</t>
        </is>
      </c>
      <c r="C7412" s="80" t="n">
        <v>46159</v>
      </c>
      <c r="D7412" t="inlineStr">
        <is>
          <t>Perk-TTLi-1</t>
        </is>
      </c>
      <c r="E7412" t="inlineStr">
        <is>
          <t>CLO/CT11: Axis1 Position Error</t>
        </is>
      </c>
      <c r="F7412" t="n">
        <v>18</v>
      </c>
      <c r="G7412" t="n">
        <v>14.4500166666667</v>
      </c>
    </row>
    <row r="7413">
      <c r="A7413" t="inlineStr">
        <is>
          <t>Daily_Minor_Stops_2026_09_18.xlsx</t>
        </is>
      </c>
      <c r="B7413" t="inlineStr">
        <is>
          <t>Samridhi Perk Line</t>
        </is>
      </c>
      <c r="C7413" s="80" t="n">
        <v>46159</v>
      </c>
      <c r="D7413" t="inlineStr">
        <is>
          <t>Perk-TTLi-2</t>
        </is>
      </c>
      <c r="E7413" t="inlineStr">
        <is>
          <t>FOR/BP11: Hand Over Of Blank Failed</t>
        </is>
      </c>
      <c r="F7413" t="n">
        <v>30</v>
      </c>
      <c r="G7413" t="n">
        <v>38.09555</v>
      </c>
    </row>
    <row r="7414">
      <c r="A7414" t="inlineStr">
        <is>
          <t>Daily_Minor_Stops_2026_09_18.xlsx</t>
        </is>
      </c>
      <c r="B7414" t="inlineStr">
        <is>
          <t>Samridhi Perk Line</t>
        </is>
      </c>
      <c r="C7414" s="80" t="n">
        <v>46159</v>
      </c>
      <c r="D7414" t="inlineStr">
        <is>
          <t>Perk-TTLi-2</t>
        </is>
      </c>
      <c r="E7414" t="inlineStr">
        <is>
          <t>CLO/CT11: Axis1 Position Error</t>
        </is>
      </c>
      <c r="F7414" t="n">
        <v>13</v>
      </c>
      <c r="G7414" t="n">
        <v>22.72555</v>
      </c>
    </row>
    <row r="7415">
      <c r="A7415" t="inlineStr">
        <is>
          <t>Daily_Minor_Stops_2026_09_18.xlsx</t>
        </is>
      </c>
      <c r="B7415" t="inlineStr">
        <is>
          <t>Samridhi Perk Line</t>
        </is>
      </c>
      <c r="C7415" s="80" t="n">
        <v>46159</v>
      </c>
      <c r="D7415" t="inlineStr">
        <is>
          <t>Perk-TTLi-3</t>
        </is>
      </c>
      <c r="E7415" t="inlineStr">
        <is>
          <t>FOR/FT11: Hand Over Failure Of Tray</t>
        </is>
      </c>
      <c r="F7415" t="n">
        <v>3</v>
      </c>
      <c r="G7415" t="n">
        <v>1.95461666666667</v>
      </c>
    </row>
    <row r="7416">
      <c r="A7416" t="inlineStr">
        <is>
          <t>Daily_Minor_Stops_2026_09_18.xlsx</t>
        </is>
      </c>
      <c r="B7416" t="inlineStr">
        <is>
          <t>Samridhi Perk Line</t>
        </is>
      </c>
      <c r="C7416" s="80" t="n">
        <v>46159</v>
      </c>
      <c r="D7416" t="inlineStr">
        <is>
          <t>Perk-TTLi-3</t>
        </is>
      </c>
      <c r="E7416" t="inlineStr">
        <is>
          <t>CLO/CT11: Axis1 Position Error</t>
        </is>
      </c>
      <c r="F7416" t="n">
        <v>15</v>
      </c>
      <c r="G7416" t="n">
        <v>32.5810166666667</v>
      </c>
    </row>
    <row r="7417">
      <c r="A7417" t="inlineStr">
        <is>
          <t>Daily_Minor_Stops_2026_09_18.xlsx</t>
        </is>
      </c>
      <c r="B7417" t="inlineStr">
        <is>
          <t>Samridhi Perk Line</t>
        </is>
      </c>
      <c r="C7417" s="80" t="n">
        <v>46159</v>
      </c>
      <c r="D7417" t="inlineStr">
        <is>
          <t>Perk-TTLi-4</t>
        </is>
      </c>
      <c r="E7417" t="inlineStr">
        <is>
          <t>LOD/SAF: Safety Circuit Not Ready</t>
        </is>
      </c>
      <c r="F7417" t="n">
        <v>2</v>
      </c>
      <c r="G7417" t="n">
        <v>0.803216666666667</v>
      </c>
    </row>
    <row r="7418">
      <c r="A7418" t="inlineStr">
        <is>
          <t>Daily_Minor_Stops_2026_09_18.xlsx</t>
        </is>
      </c>
      <c r="B7418" t="inlineStr">
        <is>
          <t>Samridhi Perk Line</t>
        </is>
      </c>
      <c r="C7418" s="80" t="n">
        <v>46159</v>
      </c>
      <c r="D7418" t="inlineStr">
        <is>
          <t>Perk-TTLi-4</t>
        </is>
      </c>
      <c r="E7418" t="inlineStr">
        <is>
          <t>LOD/FWV11: Position Trigger Sensor Fail</t>
        </is>
      </c>
      <c r="F7418" t="n">
        <v>2</v>
      </c>
      <c r="G7418" t="n">
        <v>0.9458</v>
      </c>
    </row>
    <row r="7419">
      <c r="A7419" t="inlineStr">
        <is>
          <t>Daily_Minor_Stops_2026_09_18.xlsx</t>
        </is>
      </c>
      <c r="B7419" t="inlineStr">
        <is>
          <t>Samridhi Perk Line</t>
        </is>
      </c>
      <c r="C7419" s="80" t="n">
        <v>46160</v>
      </c>
      <c r="D7419" t="inlineStr">
        <is>
          <t>Perk-HCM-1</t>
        </is>
      </c>
      <c r="E7419" t="inlineStr">
        <is>
          <t>FBX: Jam At Infeed</t>
        </is>
      </c>
      <c r="F7419" t="n">
        <v>33</v>
      </c>
      <c r="G7419" t="n">
        <v>15.5692333333333</v>
      </c>
    </row>
    <row r="7420">
      <c r="A7420" t="inlineStr">
        <is>
          <t>Daily_Minor_Stops_2026_09_18.xlsx</t>
        </is>
      </c>
      <c r="B7420" t="inlineStr">
        <is>
          <t>Samridhi Perk Line</t>
        </is>
      </c>
      <c r="C7420" s="80" t="n">
        <v>46160</v>
      </c>
      <c r="D7420" t="inlineStr">
        <is>
          <t>Perk-HCM-1</t>
        </is>
      </c>
      <c r="E7420" t="inlineStr">
        <is>
          <t>Cover Folding Box Open</t>
        </is>
      </c>
      <c r="F7420" t="n">
        <v>14</v>
      </c>
      <c r="G7420" t="n">
        <v>19.9678833333333</v>
      </c>
    </row>
    <row r="7421">
      <c r="A7421" t="inlineStr">
        <is>
          <t>Daily_Minor_Stops_2026_09_18.xlsx</t>
        </is>
      </c>
      <c r="B7421" t="inlineStr">
        <is>
          <t>Samridhi Perk Line</t>
        </is>
      </c>
      <c r="C7421" s="80" t="n">
        <v>46160</v>
      </c>
      <c r="D7421" t="inlineStr">
        <is>
          <t>Perk-HCM-2</t>
        </is>
      </c>
      <c r="E7421" t="inlineStr">
        <is>
          <t>FBX: Overflow At Infeed</t>
        </is>
      </c>
      <c r="F7421" t="n">
        <v>26</v>
      </c>
      <c r="G7421" t="n">
        <v>12.2248333333333</v>
      </c>
    </row>
    <row r="7422">
      <c r="A7422" t="inlineStr">
        <is>
          <t>Daily_Minor_Stops_2026_09_18.xlsx</t>
        </is>
      </c>
      <c r="B7422" t="inlineStr">
        <is>
          <t>Samridhi Perk Line</t>
        </is>
      </c>
      <c r="C7422" s="80" t="n">
        <v>46160</v>
      </c>
      <c r="D7422" t="inlineStr">
        <is>
          <t>Perk-HCM-2</t>
        </is>
      </c>
      <c r="E7422" t="inlineStr">
        <is>
          <t>FBX: Jam At Infeed</t>
        </is>
      </c>
      <c r="F7422" t="n">
        <v>79</v>
      </c>
      <c r="G7422" t="n">
        <v>33.2206</v>
      </c>
    </row>
    <row r="7423">
      <c r="A7423" t="inlineStr">
        <is>
          <t>Daily_Minor_Stops_2026_09_18.xlsx</t>
        </is>
      </c>
      <c r="B7423" t="inlineStr">
        <is>
          <t>Samridhi Perk Line</t>
        </is>
      </c>
      <c r="C7423" s="80" t="n">
        <v>46160</v>
      </c>
      <c r="D7423" t="inlineStr">
        <is>
          <t>Perk-HCM-3</t>
        </is>
      </c>
      <c r="E7423" t="inlineStr">
        <is>
          <t>FBX: Overflow At Infeed</t>
        </is>
      </c>
      <c r="F7423" t="n">
        <v>26</v>
      </c>
      <c r="G7423" t="n">
        <v>11.4135666666667</v>
      </c>
    </row>
    <row r="7424">
      <c r="A7424" t="inlineStr">
        <is>
          <t>Daily_Minor_Stops_2026_09_18.xlsx</t>
        </is>
      </c>
      <c r="B7424" t="inlineStr">
        <is>
          <t>Samridhi Perk Line</t>
        </is>
      </c>
      <c r="C7424" s="80" t="n">
        <v>46160</v>
      </c>
      <c r="D7424" t="inlineStr">
        <is>
          <t>Perk-HCM-3</t>
        </is>
      </c>
      <c r="E7424" t="inlineStr">
        <is>
          <t>FBX: Jam At Infeed</t>
        </is>
      </c>
      <c r="F7424" t="n">
        <v>38</v>
      </c>
      <c r="G7424" t="n">
        <v>18.9564666666667</v>
      </c>
    </row>
    <row r="7425">
      <c r="A7425" t="inlineStr">
        <is>
          <t>Daily_Minor_Stops_2026_09_18.xlsx</t>
        </is>
      </c>
      <c r="B7425" t="inlineStr">
        <is>
          <t>Samridhi Perk Line</t>
        </is>
      </c>
      <c r="C7425" s="80" t="n">
        <v>46160</v>
      </c>
      <c r="D7425" t="inlineStr">
        <is>
          <t>Perk-HCM-4</t>
        </is>
      </c>
      <c r="E7425" t="inlineStr">
        <is>
          <t>HXX: Film Is Broken</t>
        </is>
      </c>
      <c r="F7425" t="n">
        <v>15</v>
      </c>
      <c r="G7425" t="n">
        <v>12.2657333333333</v>
      </c>
    </row>
    <row r="7426">
      <c r="A7426" t="inlineStr">
        <is>
          <t>Daily_Minor_Stops_2026_09_18.xlsx</t>
        </is>
      </c>
      <c r="B7426" t="inlineStr">
        <is>
          <t>Samridhi Perk Line</t>
        </is>
      </c>
      <c r="C7426" s="80" t="n">
        <v>46160</v>
      </c>
      <c r="D7426" t="inlineStr">
        <is>
          <t>Perk-HCM-4</t>
        </is>
      </c>
      <c r="E7426" t="inlineStr">
        <is>
          <t>FBX: Jam At Infeed</t>
        </is>
      </c>
      <c r="F7426" t="n">
        <v>27</v>
      </c>
      <c r="G7426" t="n">
        <v>13.7296333333333</v>
      </c>
    </row>
    <row r="7427">
      <c r="A7427" t="inlineStr">
        <is>
          <t>Daily_Minor_Stops_2026_09_18.xlsx</t>
        </is>
      </c>
      <c r="B7427" t="inlineStr">
        <is>
          <t>Samridhi Perk Line</t>
        </is>
      </c>
      <c r="C7427" s="80" t="n">
        <v>46160</v>
      </c>
      <c r="D7427" t="inlineStr">
        <is>
          <t>Perk-HLM-1</t>
        </is>
      </c>
      <c r="E7427" t="inlineStr">
        <is>
          <t>Product jam detected at flow wrapper infeed</t>
        </is>
      </c>
      <c r="F7427" t="n">
        <v>67</v>
      </c>
      <c r="G7427" t="n">
        <v>32.9241166666667</v>
      </c>
    </row>
    <row r="7428">
      <c r="A7428" t="inlineStr">
        <is>
          <t>Daily_Minor_Stops_2026_09_18.xlsx</t>
        </is>
      </c>
      <c r="B7428" t="inlineStr">
        <is>
          <t>Samridhi Perk Line</t>
        </is>
      </c>
      <c r="C7428" s="80" t="n">
        <v>46160</v>
      </c>
      <c r="D7428" t="inlineStr">
        <is>
          <t>Perk-HLM-1</t>
        </is>
      </c>
      <c r="E7428" t="inlineStr">
        <is>
          <t>OverHeight Product Detected</t>
        </is>
      </c>
      <c r="F7428" t="n">
        <v>43</v>
      </c>
      <c r="G7428" t="n">
        <v>30.7576</v>
      </c>
    </row>
    <row r="7429">
      <c r="A7429" t="inlineStr">
        <is>
          <t>Daily_Minor_Stops_2026_09_18.xlsx</t>
        </is>
      </c>
      <c r="B7429" t="inlineStr">
        <is>
          <t>Samridhi Perk Line</t>
        </is>
      </c>
      <c r="C7429" s="80" t="n">
        <v>46160</v>
      </c>
      <c r="D7429" t="inlineStr">
        <is>
          <t>Perk-HLM-2</t>
        </is>
      </c>
      <c r="E7429" t="inlineStr">
        <is>
          <t>Wrapper Discharge Reject Sensor Blocked Alarm</t>
        </is>
      </c>
      <c r="F7429" t="n">
        <v>26</v>
      </c>
      <c r="G7429" t="n">
        <v>27.0242333333333</v>
      </c>
    </row>
    <row r="7430">
      <c r="A7430" t="inlineStr">
        <is>
          <t>Daily_Minor_Stops_2026_09_18.xlsx</t>
        </is>
      </c>
      <c r="B7430" t="inlineStr">
        <is>
          <t>Samridhi Perk Line</t>
        </is>
      </c>
      <c r="C7430" s="80" t="n">
        <v>46160</v>
      </c>
      <c r="D7430" t="inlineStr">
        <is>
          <t>Perk-HLM-2</t>
        </is>
      </c>
      <c r="E7430" t="inlineStr">
        <is>
          <t>OverHeight Product Detected</t>
        </is>
      </c>
      <c r="F7430" t="n">
        <v>78</v>
      </c>
      <c r="G7430" t="n">
        <v>79.3834833333333</v>
      </c>
    </row>
    <row r="7431">
      <c r="A7431" t="inlineStr">
        <is>
          <t>Daily_Minor_Stops_2026_09_18.xlsx</t>
        </is>
      </c>
      <c r="B7431" t="inlineStr">
        <is>
          <t>Samridhi Perk Line</t>
        </is>
      </c>
      <c r="C7431" s="80" t="n">
        <v>46160</v>
      </c>
      <c r="D7431" t="inlineStr">
        <is>
          <t>Perk-TTLi-1</t>
        </is>
      </c>
      <c r="E7431" t="inlineStr">
        <is>
          <t>FOR/FT11: Hand Over Failure Of Tray</t>
        </is>
      </c>
      <c r="F7431" t="n">
        <v>27</v>
      </c>
      <c r="G7431" t="n">
        <v>19.40975</v>
      </c>
    </row>
    <row r="7432">
      <c r="A7432" t="inlineStr">
        <is>
          <t>Daily_Minor_Stops_2026_09_18.xlsx</t>
        </is>
      </c>
      <c r="B7432" t="inlineStr">
        <is>
          <t>Samridhi Perk Line</t>
        </is>
      </c>
      <c r="C7432" s="80" t="n">
        <v>46160</v>
      </c>
      <c r="D7432" t="inlineStr">
        <is>
          <t>Perk-TTLi-1</t>
        </is>
      </c>
      <c r="E7432" t="inlineStr">
        <is>
          <t>FOR/BP11: Hand Over Of Blank Failed</t>
        </is>
      </c>
      <c r="F7432" t="n">
        <v>21</v>
      </c>
      <c r="G7432" t="n">
        <v>13.7613166666667</v>
      </c>
    </row>
    <row r="7433">
      <c r="A7433" t="inlineStr">
        <is>
          <t>Daily_Minor_Stops_2026_09_18.xlsx</t>
        </is>
      </c>
      <c r="B7433" t="inlineStr">
        <is>
          <t>Samridhi Perk Line</t>
        </is>
      </c>
      <c r="C7433" s="80" t="n">
        <v>46160</v>
      </c>
      <c r="D7433" t="inlineStr">
        <is>
          <t>Perk-TTLi-2</t>
        </is>
      </c>
      <c r="E7433" t="inlineStr">
        <is>
          <t>FOR/FT11: Hand Over Failure Of Tray</t>
        </is>
      </c>
      <c r="F7433" t="n">
        <v>6</v>
      </c>
      <c r="G7433" t="n">
        <v>8.02118333333333</v>
      </c>
    </row>
    <row r="7434">
      <c r="A7434" t="inlineStr">
        <is>
          <t>Daily_Minor_Stops_2026_09_18.xlsx</t>
        </is>
      </c>
      <c r="B7434" t="inlineStr">
        <is>
          <t>Samridhi Perk Line</t>
        </is>
      </c>
      <c r="C7434" s="80" t="n">
        <v>46160</v>
      </c>
      <c r="D7434" t="inlineStr">
        <is>
          <t>Perk-TTLi-2</t>
        </is>
      </c>
      <c r="E7434" t="inlineStr">
        <is>
          <t>CLO/CDC11: Pusher / Actuator Not ON Time</t>
        </is>
      </c>
      <c r="F7434" t="n">
        <v>9</v>
      </c>
      <c r="G7434" t="n">
        <v>16.2164833333333</v>
      </c>
    </row>
    <row r="7435">
      <c r="A7435" t="inlineStr">
        <is>
          <t>Daily_Minor_Stops_2026_09_18.xlsx</t>
        </is>
      </c>
      <c r="B7435" t="inlineStr">
        <is>
          <t>Samridhi Perk Line</t>
        </is>
      </c>
      <c r="C7435" s="80" t="n">
        <v>46160</v>
      </c>
      <c r="D7435" t="inlineStr">
        <is>
          <t>Perk-TTLi-3</t>
        </is>
      </c>
      <c r="E7435" t="inlineStr">
        <is>
          <t>FOR/FT11: Hand Over Failure Of Tray</t>
        </is>
      </c>
      <c r="F7435" t="n">
        <v>10</v>
      </c>
      <c r="G7435" t="n">
        <v>7.484</v>
      </c>
    </row>
    <row r="7436">
      <c r="A7436" t="inlineStr">
        <is>
          <t>Daily_Minor_Stops_2026_09_18.xlsx</t>
        </is>
      </c>
      <c r="B7436" t="inlineStr">
        <is>
          <t>Samridhi Perk Line</t>
        </is>
      </c>
      <c r="C7436" s="80" t="n">
        <v>46160</v>
      </c>
      <c r="D7436" t="inlineStr">
        <is>
          <t>Perk-TTLi-3</t>
        </is>
      </c>
      <c r="E7436" t="inlineStr">
        <is>
          <t>CLO/CT11: Axis1 Position Error</t>
        </is>
      </c>
      <c r="F7436" t="n">
        <v>9</v>
      </c>
      <c r="G7436" t="n">
        <v>20.6551833333333</v>
      </c>
    </row>
    <row r="7437">
      <c r="A7437" t="inlineStr">
        <is>
          <t>Daily_Minor_Stops_2026_09_18.xlsx</t>
        </is>
      </c>
      <c r="B7437" t="inlineStr">
        <is>
          <t>Samridhi Perk Line</t>
        </is>
      </c>
      <c r="C7437" s="80" t="n">
        <v>46160</v>
      </c>
      <c r="D7437" t="inlineStr">
        <is>
          <t>Perk-TTLi-4</t>
        </is>
      </c>
      <c r="E7437" t="inlineStr">
        <is>
          <t>LOD/SAF: Safety Circuit Not Ready</t>
        </is>
      </c>
      <c r="F7437" t="n">
        <v>2</v>
      </c>
      <c r="G7437" t="n">
        <v>14.12725</v>
      </c>
    </row>
    <row r="7438">
      <c r="A7438" t="inlineStr">
        <is>
          <t>Daily_Minor_Stops_2026_09_18.xlsx</t>
        </is>
      </c>
      <c r="B7438" t="inlineStr">
        <is>
          <t>Samridhi Perk Line</t>
        </is>
      </c>
      <c r="C7438" s="80" t="n">
        <v>46160</v>
      </c>
      <c r="D7438" t="inlineStr">
        <is>
          <t>Perk-TTLi-4</t>
        </is>
      </c>
      <c r="E7438" t="inlineStr">
        <is>
          <t>LOD/FWV11: Position Trigger Sensor Fail</t>
        </is>
      </c>
      <c r="F7438" t="n">
        <v>3</v>
      </c>
      <c r="G7438" t="n">
        <v>1.02553333333333</v>
      </c>
    </row>
    <row r="7439">
      <c r="A7439" t="inlineStr">
        <is>
          <t>Daily_Minor_Stops_2026_09_18.xlsx</t>
        </is>
      </c>
      <c r="B7439" t="inlineStr">
        <is>
          <t>Samridhi Perk Line</t>
        </is>
      </c>
      <c r="C7439" s="80" t="n">
        <v>46161</v>
      </c>
      <c r="D7439" t="inlineStr">
        <is>
          <t>Perk-HCM-1</t>
        </is>
      </c>
      <c r="E7439" t="inlineStr">
        <is>
          <t>HXX: Both Film Reels Are Empty</t>
        </is>
      </c>
      <c r="F7439" t="n">
        <v>11</v>
      </c>
      <c r="G7439" t="n">
        <v>6.59541666666667</v>
      </c>
    </row>
    <row r="7440">
      <c r="A7440" t="inlineStr">
        <is>
          <t>Daily_Minor_Stops_2026_09_18.xlsx</t>
        </is>
      </c>
      <c r="B7440" t="inlineStr">
        <is>
          <t>Samridhi Perk Line</t>
        </is>
      </c>
      <c r="C7440" s="80" t="n">
        <v>46161</v>
      </c>
      <c r="D7440" t="inlineStr">
        <is>
          <t>Perk-HCM-1</t>
        </is>
      </c>
      <c r="E7440" t="inlineStr">
        <is>
          <t>FBX: Jam At Infeed</t>
        </is>
      </c>
      <c r="F7440" t="n">
        <v>38</v>
      </c>
      <c r="G7440" t="n">
        <v>13.8611666666667</v>
      </c>
    </row>
    <row r="7441">
      <c r="A7441" t="inlineStr">
        <is>
          <t>Daily_Minor_Stops_2026_09_18.xlsx</t>
        </is>
      </c>
      <c r="B7441" t="inlineStr">
        <is>
          <t>Samridhi Perk Line</t>
        </is>
      </c>
      <c r="C7441" s="80" t="n">
        <v>46161</v>
      </c>
      <c r="D7441" t="inlineStr">
        <is>
          <t>Perk-HCM-2</t>
        </is>
      </c>
      <c r="E7441" t="inlineStr">
        <is>
          <t>FBX: Overflow At Infeed</t>
        </is>
      </c>
      <c r="F7441" t="n">
        <v>16</v>
      </c>
      <c r="G7441" t="n">
        <v>9.3568</v>
      </c>
    </row>
    <row r="7442">
      <c r="A7442" t="inlineStr">
        <is>
          <t>Daily_Minor_Stops_2026_09_18.xlsx</t>
        </is>
      </c>
      <c r="B7442" t="inlineStr">
        <is>
          <t>Samridhi Perk Line</t>
        </is>
      </c>
      <c r="C7442" s="80" t="n">
        <v>46161</v>
      </c>
      <c r="D7442" t="inlineStr">
        <is>
          <t>Perk-HCM-2</t>
        </is>
      </c>
      <c r="E7442" t="inlineStr">
        <is>
          <t>FBX: Jam At Infeed</t>
        </is>
      </c>
      <c r="F7442" t="n">
        <v>42</v>
      </c>
      <c r="G7442" t="n">
        <v>23.6932333333333</v>
      </c>
    </row>
    <row r="7443">
      <c r="A7443" t="inlineStr">
        <is>
          <t>Daily_Minor_Stops_2026_09_18.xlsx</t>
        </is>
      </c>
      <c r="B7443" t="inlineStr">
        <is>
          <t>Samridhi Perk Line</t>
        </is>
      </c>
      <c r="C7443" s="80" t="n">
        <v>46161</v>
      </c>
      <c r="D7443" t="inlineStr">
        <is>
          <t>Perk-HCM-3</t>
        </is>
      </c>
      <c r="E7443" t="inlineStr">
        <is>
          <t>FBX: Overflow At Infeed</t>
        </is>
      </c>
      <c r="F7443" t="n">
        <v>26</v>
      </c>
      <c r="G7443" t="n">
        <v>17.1645</v>
      </c>
    </row>
    <row r="7444">
      <c r="A7444" t="inlineStr">
        <is>
          <t>Daily_Minor_Stops_2026_09_18.xlsx</t>
        </is>
      </c>
      <c r="B7444" t="inlineStr">
        <is>
          <t>Samridhi Perk Line</t>
        </is>
      </c>
      <c r="C7444" s="80" t="n">
        <v>46161</v>
      </c>
      <c r="D7444" t="inlineStr">
        <is>
          <t>Perk-HCM-3</t>
        </is>
      </c>
      <c r="E7444" t="inlineStr">
        <is>
          <t>FBX: Jam At Infeed</t>
        </is>
      </c>
      <c r="F7444" t="n">
        <v>31</v>
      </c>
      <c r="G7444" t="n">
        <v>18.0346333333333</v>
      </c>
    </row>
    <row r="7445">
      <c r="A7445" t="inlineStr">
        <is>
          <t>Daily_Minor_Stops_2026_09_18.xlsx</t>
        </is>
      </c>
      <c r="B7445" t="inlineStr">
        <is>
          <t>Samridhi Perk Line</t>
        </is>
      </c>
      <c r="C7445" s="80" t="n">
        <v>46161</v>
      </c>
      <c r="D7445" t="inlineStr">
        <is>
          <t>Perk-HCM-4</t>
        </is>
      </c>
      <c r="E7445" t="inlineStr">
        <is>
          <t>FBX: Jam At Infeed</t>
        </is>
      </c>
      <c r="F7445" t="n">
        <v>24</v>
      </c>
      <c r="G7445" t="n">
        <v>12.1451333333333</v>
      </c>
    </row>
    <row r="7446">
      <c r="A7446" t="inlineStr">
        <is>
          <t>Daily_Minor_Stops_2026_09_18.xlsx</t>
        </is>
      </c>
      <c r="B7446" t="inlineStr">
        <is>
          <t>Samridhi Perk Line</t>
        </is>
      </c>
      <c r="C7446" s="80" t="n">
        <v>46161</v>
      </c>
      <c r="D7446" t="inlineStr">
        <is>
          <t>Perk-HCM-4</t>
        </is>
      </c>
      <c r="E7446" t="inlineStr">
        <is>
          <t>Cover Folding Box Open</t>
        </is>
      </c>
      <c r="F7446" t="n">
        <v>13</v>
      </c>
      <c r="G7446" t="n">
        <v>7.94281666666667</v>
      </c>
    </row>
    <row r="7447">
      <c r="A7447" t="inlineStr">
        <is>
          <t>Daily_Minor_Stops_2026_09_18.xlsx</t>
        </is>
      </c>
      <c r="B7447" t="inlineStr">
        <is>
          <t>Samridhi Perk Line</t>
        </is>
      </c>
      <c r="C7447" s="80" t="n">
        <v>46161</v>
      </c>
      <c r="D7447" t="inlineStr">
        <is>
          <t>Perk-HLM-1</t>
        </is>
      </c>
      <c r="E7447" t="inlineStr">
        <is>
          <t>Product jam detected at flow wrapper infeed</t>
        </is>
      </c>
      <c r="F7447" t="n">
        <v>52</v>
      </c>
      <c r="G7447" t="n">
        <v>29.1338333333333</v>
      </c>
    </row>
    <row r="7448">
      <c r="A7448" t="inlineStr">
        <is>
          <t>Daily_Minor_Stops_2026_09_18.xlsx</t>
        </is>
      </c>
      <c r="B7448" t="inlineStr">
        <is>
          <t>Samridhi Perk Line</t>
        </is>
      </c>
      <c r="C7448" s="80" t="n">
        <v>46161</v>
      </c>
      <c r="D7448" t="inlineStr">
        <is>
          <t>Perk-HLM-1</t>
        </is>
      </c>
      <c r="E7448" t="inlineStr">
        <is>
          <t>OverHeight Product Detected</t>
        </is>
      </c>
      <c r="F7448" t="n">
        <v>41</v>
      </c>
      <c r="G7448" t="n">
        <v>34.6189</v>
      </c>
    </row>
    <row r="7449">
      <c r="A7449" t="inlineStr">
        <is>
          <t>Daily_Minor_Stops_2026_09_18.xlsx</t>
        </is>
      </c>
      <c r="B7449" t="inlineStr">
        <is>
          <t>Samridhi Perk Line</t>
        </is>
      </c>
      <c r="C7449" s="80" t="n">
        <v>46161</v>
      </c>
      <c r="D7449" t="inlineStr">
        <is>
          <t>Perk-HLM-2</t>
        </is>
      </c>
      <c r="E7449" t="inlineStr">
        <is>
          <t>Wrapper Discharge Reject Sensor Blocked Alarm</t>
        </is>
      </c>
      <c r="F7449" t="n">
        <v>32</v>
      </c>
      <c r="G7449" t="n">
        <v>25.0663166666667</v>
      </c>
    </row>
    <row r="7450">
      <c r="A7450" t="inlineStr">
        <is>
          <t>Daily_Minor_Stops_2026_09_18.xlsx</t>
        </is>
      </c>
      <c r="B7450" t="inlineStr">
        <is>
          <t>Samridhi Perk Line</t>
        </is>
      </c>
      <c r="C7450" s="80" t="n">
        <v>46161</v>
      </c>
      <c r="D7450" t="inlineStr">
        <is>
          <t>Perk-HLM-2</t>
        </is>
      </c>
      <c r="E7450" t="inlineStr">
        <is>
          <t>OverHeight Product Detected</t>
        </is>
      </c>
      <c r="F7450" t="n">
        <v>49</v>
      </c>
      <c r="G7450" t="n">
        <v>36.9669333333333</v>
      </c>
    </row>
    <row r="7451">
      <c r="A7451" t="inlineStr">
        <is>
          <t>Daily_Minor_Stops_2026_09_18.xlsx</t>
        </is>
      </c>
      <c r="B7451" t="inlineStr">
        <is>
          <t>Samridhi Perk Line</t>
        </is>
      </c>
      <c r="C7451" s="80" t="n">
        <v>46161</v>
      </c>
      <c r="D7451" t="inlineStr">
        <is>
          <t>Perk-TTLi-1</t>
        </is>
      </c>
      <c r="E7451" t="inlineStr">
        <is>
          <t>LOD/TPL11: Axis 1 HW Positive Overtravel</t>
        </is>
      </c>
      <c r="F7451" t="n">
        <v>7</v>
      </c>
      <c r="G7451" t="n">
        <v>78.5071166666667</v>
      </c>
    </row>
    <row r="7452">
      <c r="A7452" t="inlineStr">
        <is>
          <t>Daily_Minor_Stops_2026_09_18.xlsx</t>
        </is>
      </c>
      <c r="B7452" t="inlineStr">
        <is>
          <t>Samridhi Perk Line</t>
        </is>
      </c>
      <c r="C7452" s="80" t="n">
        <v>46161</v>
      </c>
      <c r="D7452" t="inlineStr">
        <is>
          <t>Perk-TTLi-1</t>
        </is>
      </c>
      <c r="E7452" t="inlineStr">
        <is>
          <t>CLO/CDC11: Pusher / Actuator Not ON Time</t>
        </is>
      </c>
      <c r="F7452" t="n">
        <v>10</v>
      </c>
      <c r="G7452" t="n">
        <v>16.7279166666667</v>
      </c>
    </row>
    <row r="7453">
      <c r="A7453" t="inlineStr">
        <is>
          <t>Daily_Minor_Stops_2026_09_18.xlsx</t>
        </is>
      </c>
      <c r="B7453" t="inlineStr">
        <is>
          <t>Samridhi Perk Line</t>
        </is>
      </c>
      <c r="C7453" s="80" t="n">
        <v>46161</v>
      </c>
      <c r="D7453" t="inlineStr">
        <is>
          <t>Perk-TTLi-2</t>
        </is>
      </c>
      <c r="E7453" t="inlineStr">
        <is>
          <t>FOR/BP11: Hand Over Of Blank Failed</t>
        </is>
      </c>
      <c r="F7453" t="n">
        <v>6</v>
      </c>
      <c r="G7453" t="n">
        <v>60.5207</v>
      </c>
    </row>
    <row r="7454">
      <c r="A7454" t="inlineStr">
        <is>
          <t>Daily_Minor_Stops_2026_09_18.xlsx</t>
        </is>
      </c>
      <c r="B7454" t="inlineStr">
        <is>
          <t>Samridhi Perk Line</t>
        </is>
      </c>
      <c r="C7454" s="80" t="n">
        <v>46161</v>
      </c>
      <c r="D7454" t="inlineStr">
        <is>
          <t>Perk-TTLi-2</t>
        </is>
      </c>
      <c r="E7454" t="inlineStr">
        <is>
          <t>CLO/CT11: Axis1 Position Error</t>
        </is>
      </c>
      <c r="F7454" t="n">
        <v>8</v>
      </c>
      <c r="G7454" t="n">
        <v>93.19029999999999</v>
      </c>
    </row>
    <row r="7455">
      <c r="A7455" t="inlineStr">
        <is>
          <t>Daily_Minor_Stops_2026_09_18.xlsx</t>
        </is>
      </c>
      <c r="B7455" t="inlineStr">
        <is>
          <t>Samridhi Perk Line</t>
        </is>
      </c>
      <c r="C7455" s="80" t="n">
        <v>46161</v>
      </c>
      <c r="D7455" t="inlineStr">
        <is>
          <t>Perk-TTLi-3</t>
        </is>
      </c>
      <c r="E7455" t="inlineStr">
        <is>
          <t>CLO/TFXX: Jam On Tray Infeed</t>
        </is>
      </c>
      <c r="F7455" t="n">
        <v>5</v>
      </c>
      <c r="G7455" t="n">
        <v>7.91595</v>
      </c>
    </row>
    <row r="7456">
      <c r="A7456" t="inlineStr">
        <is>
          <t>Daily_Minor_Stops_2026_09_18.xlsx</t>
        </is>
      </c>
      <c r="B7456" t="inlineStr">
        <is>
          <t>Samridhi Perk Line</t>
        </is>
      </c>
      <c r="C7456" s="80" t="n">
        <v>46161</v>
      </c>
      <c r="D7456" t="inlineStr">
        <is>
          <t>Perk-TTLi-3</t>
        </is>
      </c>
      <c r="E7456" t="inlineStr">
        <is>
          <t>CLO/CT11: Axis1 Position Error</t>
        </is>
      </c>
      <c r="F7456" t="n">
        <v>11</v>
      </c>
      <c r="G7456" t="n">
        <v>28.1269333333333</v>
      </c>
    </row>
    <row r="7457">
      <c r="A7457" t="inlineStr">
        <is>
          <t>Daily_Minor_Stops_2026_09_18.xlsx</t>
        </is>
      </c>
      <c r="B7457" t="inlineStr">
        <is>
          <t>Samridhi Perk Line</t>
        </is>
      </c>
      <c r="C7457" s="80" t="n">
        <v>46161</v>
      </c>
      <c r="D7457" t="inlineStr">
        <is>
          <t>Perk-TTLi-4</t>
        </is>
      </c>
      <c r="E7457" t="inlineStr">
        <is>
          <t>LOD/EM: Emergency Stop HMI 11</t>
        </is>
      </c>
      <c r="F7457" t="n">
        <v>2</v>
      </c>
      <c r="G7457" t="n">
        <v>49.2654</v>
      </c>
    </row>
    <row r="7458">
      <c r="A7458" t="inlineStr">
        <is>
          <t>Daily_Minor_Stops_2026_09_18.xlsx</t>
        </is>
      </c>
      <c r="B7458" t="inlineStr">
        <is>
          <t>Samridhi Perk Line</t>
        </is>
      </c>
      <c r="C7458" s="80" t="n">
        <v>46161</v>
      </c>
      <c r="D7458" t="inlineStr">
        <is>
          <t>Perk-TTLi-4</t>
        </is>
      </c>
      <c r="E7458" t="inlineStr">
        <is>
          <t>LOD/DH: State Decel Not Leave In Time</t>
        </is>
      </c>
      <c r="F7458" t="n">
        <v>2</v>
      </c>
      <c r="G7458" t="n">
        <v>1.47591666666667</v>
      </c>
    </row>
    <row r="7459">
      <c r="A7459" t="inlineStr">
        <is>
          <t>Daily_Minor_Stops_2026_09_18.xlsx</t>
        </is>
      </c>
      <c r="B7459" t="inlineStr">
        <is>
          <t>Samridhi Perk Line</t>
        </is>
      </c>
      <c r="C7459" s="80" t="n">
        <v>46162</v>
      </c>
      <c r="D7459" t="inlineStr">
        <is>
          <t>Perk-HCM-1</t>
        </is>
      </c>
      <c r="E7459" t="inlineStr">
        <is>
          <t>FBX: Jam At Infeed</t>
        </is>
      </c>
      <c r="F7459" t="n">
        <v>41</v>
      </c>
      <c r="G7459" t="n">
        <v>20.2479833333333</v>
      </c>
    </row>
    <row r="7460">
      <c r="A7460" t="inlineStr">
        <is>
          <t>Daily_Minor_Stops_2026_09_18.xlsx</t>
        </is>
      </c>
      <c r="B7460" t="inlineStr">
        <is>
          <t>Samridhi Perk Line</t>
        </is>
      </c>
      <c r="C7460" s="80" t="n">
        <v>46162</v>
      </c>
      <c r="D7460" t="inlineStr">
        <is>
          <t>Perk-HCM-1</t>
        </is>
      </c>
      <c r="E7460" t="inlineStr">
        <is>
          <t>Cover Folding Box Open</t>
        </is>
      </c>
      <c r="F7460" t="n">
        <v>10</v>
      </c>
      <c r="G7460" t="n">
        <v>1.77005</v>
      </c>
    </row>
    <row r="7461">
      <c r="A7461" t="inlineStr">
        <is>
          <t>Daily_Minor_Stops_2026_09_18.xlsx</t>
        </is>
      </c>
      <c r="B7461" t="inlineStr">
        <is>
          <t>Samridhi Perk Line</t>
        </is>
      </c>
      <c r="C7461" s="80" t="n">
        <v>46162</v>
      </c>
      <c r="D7461" t="inlineStr">
        <is>
          <t>Perk-HCM-2</t>
        </is>
      </c>
      <c r="E7461" t="inlineStr">
        <is>
          <t>FBX: Overflow At Infeed</t>
        </is>
      </c>
      <c r="F7461" t="n">
        <v>19</v>
      </c>
      <c r="G7461" t="n">
        <v>17.5192333333333</v>
      </c>
    </row>
    <row r="7462">
      <c r="A7462" t="inlineStr">
        <is>
          <t>Daily_Minor_Stops_2026_09_18.xlsx</t>
        </is>
      </c>
      <c r="B7462" t="inlineStr">
        <is>
          <t>Samridhi Perk Line</t>
        </is>
      </c>
      <c r="C7462" s="80" t="n">
        <v>46162</v>
      </c>
      <c r="D7462" t="inlineStr">
        <is>
          <t>Perk-HCM-2</t>
        </is>
      </c>
      <c r="E7462" t="inlineStr">
        <is>
          <t>FBX: Jam At Infeed</t>
        </is>
      </c>
      <c r="F7462" t="n">
        <v>38</v>
      </c>
      <c r="G7462" t="n">
        <v>21.0178</v>
      </c>
    </row>
    <row r="7463">
      <c r="A7463" t="inlineStr">
        <is>
          <t>Daily_Minor_Stops_2026_09_18.xlsx</t>
        </is>
      </c>
      <c r="B7463" t="inlineStr">
        <is>
          <t>Samridhi Perk Line</t>
        </is>
      </c>
      <c r="C7463" s="80" t="n">
        <v>46162</v>
      </c>
      <c r="D7463" t="inlineStr">
        <is>
          <t>Perk-HCM-3</t>
        </is>
      </c>
      <c r="E7463" t="inlineStr">
        <is>
          <t>FBX: Overflow At Infeed</t>
        </is>
      </c>
      <c r="F7463" t="n">
        <v>51</v>
      </c>
      <c r="G7463" t="n">
        <v>27.5359833333333</v>
      </c>
    </row>
    <row r="7464">
      <c r="A7464" t="inlineStr">
        <is>
          <t>Daily_Minor_Stops_2026_09_18.xlsx</t>
        </is>
      </c>
      <c r="B7464" t="inlineStr">
        <is>
          <t>Samridhi Perk Line</t>
        </is>
      </c>
      <c r="C7464" s="80" t="n">
        <v>46162</v>
      </c>
      <c r="D7464" t="inlineStr">
        <is>
          <t>Perk-HCM-3</t>
        </is>
      </c>
      <c r="E7464" t="inlineStr">
        <is>
          <t>FBX: Jam At Infeed</t>
        </is>
      </c>
      <c r="F7464" t="n">
        <v>42</v>
      </c>
      <c r="G7464" t="n">
        <v>27.3322333333333</v>
      </c>
    </row>
    <row r="7465">
      <c r="A7465" t="inlineStr">
        <is>
          <t>Daily_Minor_Stops_2026_09_18.xlsx</t>
        </is>
      </c>
      <c r="B7465" t="inlineStr">
        <is>
          <t>Samridhi Perk Line</t>
        </is>
      </c>
      <c r="C7465" s="80" t="n">
        <v>46162</v>
      </c>
      <c r="D7465" t="inlineStr">
        <is>
          <t>Perk-HCM-4</t>
        </is>
      </c>
      <c r="E7465" t="inlineStr">
        <is>
          <t>HXX: Film Is Broken</t>
        </is>
      </c>
      <c r="F7465" t="n">
        <v>12</v>
      </c>
      <c r="G7465" t="n">
        <v>21.1107</v>
      </c>
    </row>
    <row r="7466">
      <c r="A7466" t="inlineStr">
        <is>
          <t>Daily_Minor_Stops_2026_09_18.xlsx</t>
        </is>
      </c>
      <c r="B7466" t="inlineStr">
        <is>
          <t>Samridhi Perk Line</t>
        </is>
      </c>
      <c r="C7466" s="80" t="n">
        <v>46162</v>
      </c>
      <c r="D7466" t="inlineStr">
        <is>
          <t>Perk-HCM-4</t>
        </is>
      </c>
      <c r="E7466" t="inlineStr">
        <is>
          <t>FBX: Jam At Infeed</t>
        </is>
      </c>
      <c r="F7466" t="n">
        <v>36</v>
      </c>
      <c r="G7466" t="n">
        <v>16.185</v>
      </c>
    </row>
    <row r="7467">
      <c r="A7467" t="inlineStr">
        <is>
          <t>Daily_Minor_Stops_2026_09_18.xlsx</t>
        </is>
      </c>
      <c r="B7467" t="inlineStr">
        <is>
          <t>Samridhi Perk Line</t>
        </is>
      </c>
      <c r="C7467" s="80" t="n">
        <v>46162</v>
      </c>
      <c r="D7467" t="inlineStr">
        <is>
          <t>Perk-HLM-1</t>
        </is>
      </c>
      <c r="E7467" t="inlineStr">
        <is>
          <t>Product jam detected at flow wrapper infeed</t>
        </is>
      </c>
      <c r="F7467" t="n">
        <v>25</v>
      </c>
      <c r="G7467" t="n">
        <v>14.8763166666667</v>
      </c>
    </row>
    <row r="7468">
      <c r="A7468" t="inlineStr">
        <is>
          <t>Daily_Minor_Stops_2026_09_18.xlsx</t>
        </is>
      </c>
      <c r="B7468" t="inlineStr">
        <is>
          <t>Samridhi Perk Line</t>
        </is>
      </c>
      <c r="C7468" s="80" t="n">
        <v>46162</v>
      </c>
      <c r="D7468" t="inlineStr">
        <is>
          <t>Perk-HLM-1</t>
        </is>
      </c>
      <c r="E7468" t="inlineStr">
        <is>
          <t>OverHeight Product Detected</t>
        </is>
      </c>
      <c r="F7468" t="n">
        <v>29</v>
      </c>
      <c r="G7468" t="n">
        <v>20.4046833333333</v>
      </c>
    </row>
    <row r="7469">
      <c r="A7469" t="inlineStr">
        <is>
          <t>Daily_Minor_Stops_2026_09_18.xlsx</t>
        </is>
      </c>
      <c r="B7469" t="inlineStr">
        <is>
          <t>Samridhi Perk Line</t>
        </is>
      </c>
      <c r="C7469" s="80" t="n">
        <v>46162</v>
      </c>
      <c r="D7469" t="inlineStr">
        <is>
          <t>Perk-HLM-2</t>
        </is>
      </c>
      <c r="E7469" t="inlineStr">
        <is>
          <t>Product jam detected at flow wrapper infeed</t>
        </is>
      </c>
      <c r="F7469" t="n">
        <v>30</v>
      </c>
      <c r="G7469" t="n">
        <v>19.89865</v>
      </c>
    </row>
    <row r="7470">
      <c r="A7470" t="inlineStr">
        <is>
          <t>Daily_Minor_Stops_2026_09_18.xlsx</t>
        </is>
      </c>
      <c r="B7470" t="inlineStr">
        <is>
          <t>Samridhi Perk Line</t>
        </is>
      </c>
      <c r="C7470" s="80" t="n">
        <v>46162</v>
      </c>
      <c r="D7470" t="inlineStr">
        <is>
          <t>Perk-HLM-2</t>
        </is>
      </c>
      <c r="E7470" t="inlineStr">
        <is>
          <t>OverHeight Product Detected</t>
        </is>
      </c>
      <c r="F7470" t="n">
        <v>54</v>
      </c>
      <c r="G7470" t="n">
        <v>46.7644833333333</v>
      </c>
    </row>
    <row r="7471">
      <c r="A7471" t="inlineStr">
        <is>
          <t>Daily_Minor_Stops_2026_09_18.xlsx</t>
        </is>
      </c>
      <c r="B7471" t="inlineStr">
        <is>
          <t>Samridhi Perk Line</t>
        </is>
      </c>
      <c r="C7471" s="80" t="n">
        <v>46162</v>
      </c>
      <c r="D7471" t="inlineStr">
        <is>
          <t>Perk-TTLi-1</t>
        </is>
      </c>
      <c r="E7471" t="inlineStr">
        <is>
          <t>LOD/TPL11: Axis 1 HW Positive Overtravel</t>
        </is>
      </c>
      <c r="F7471" t="n">
        <v>9</v>
      </c>
      <c r="G7471" t="n">
        <v>7.26143333333333</v>
      </c>
    </row>
    <row r="7472">
      <c r="A7472" t="inlineStr">
        <is>
          <t>Daily_Minor_Stops_2026_09_18.xlsx</t>
        </is>
      </c>
      <c r="B7472" t="inlineStr">
        <is>
          <t>Samridhi Perk Line</t>
        </is>
      </c>
      <c r="C7472" s="80" t="n">
        <v>46162</v>
      </c>
      <c r="D7472" t="inlineStr">
        <is>
          <t>Perk-TTLi-1</t>
        </is>
      </c>
      <c r="E7472" t="inlineStr">
        <is>
          <t>CLO/CT11: Axis1 Position Error</t>
        </is>
      </c>
      <c r="F7472" t="n">
        <v>8</v>
      </c>
      <c r="G7472" t="n">
        <v>9.223316666666671</v>
      </c>
    </row>
    <row r="7473">
      <c r="A7473" t="inlineStr">
        <is>
          <t>Daily_Minor_Stops_2026_09_18.xlsx</t>
        </is>
      </c>
      <c r="B7473" t="inlineStr">
        <is>
          <t>Samridhi Perk Line</t>
        </is>
      </c>
      <c r="C7473" s="80" t="n">
        <v>46162</v>
      </c>
      <c r="D7473" t="inlineStr">
        <is>
          <t>Perk-TTLi-2</t>
        </is>
      </c>
      <c r="E7473" t="inlineStr">
        <is>
          <t>CLO/CT11: Axis1 Position Error</t>
        </is>
      </c>
      <c r="F7473" t="n">
        <v>16</v>
      </c>
      <c r="G7473" t="n">
        <v>32.3673166666667</v>
      </c>
    </row>
    <row r="7474">
      <c r="A7474" t="inlineStr">
        <is>
          <t>Daily_Minor_Stops_2026_09_18.xlsx</t>
        </is>
      </c>
      <c r="B7474" t="inlineStr">
        <is>
          <t>Samridhi Perk Line</t>
        </is>
      </c>
      <c r="C7474" s="80" t="n">
        <v>46162</v>
      </c>
      <c r="D7474" t="inlineStr">
        <is>
          <t>Perk-TTLi-2</t>
        </is>
      </c>
      <c r="E7474" t="inlineStr">
        <is>
          <t>CLO/CDC11: Pusher / Actuator Not ON Time</t>
        </is>
      </c>
      <c r="F7474" t="n">
        <v>8</v>
      </c>
      <c r="G7474" t="n">
        <v>13.6676</v>
      </c>
    </row>
    <row r="7475">
      <c r="A7475" t="inlineStr">
        <is>
          <t>Daily_Minor_Stops_2026_09_18.xlsx</t>
        </is>
      </c>
      <c r="B7475" t="inlineStr">
        <is>
          <t>Samridhi Perk Line</t>
        </is>
      </c>
      <c r="C7475" s="80" t="n">
        <v>46162</v>
      </c>
      <c r="D7475" t="inlineStr">
        <is>
          <t>Perk-TTLi-3</t>
        </is>
      </c>
      <c r="E7475" t="inlineStr">
        <is>
          <t>CLO/CT11: Axis1 Position Error</t>
        </is>
      </c>
      <c r="F7475" t="n">
        <v>8</v>
      </c>
      <c r="G7475" t="n">
        <v>19.4781833333333</v>
      </c>
    </row>
    <row r="7476">
      <c r="A7476" t="inlineStr">
        <is>
          <t>Daily_Minor_Stops_2026_09_18.xlsx</t>
        </is>
      </c>
      <c r="B7476" t="inlineStr">
        <is>
          <t>Samridhi Perk Line</t>
        </is>
      </c>
      <c r="C7476" s="80" t="n">
        <v>46162</v>
      </c>
      <c r="D7476" t="inlineStr">
        <is>
          <t>Perk-TTLi-3</t>
        </is>
      </c>
      <c r="E7476" t="inlineStr">
        <is>
          <t>CLO/CDC11: Pusher / Actuator Not ON Time</t>
        </is>
      </c>
      <c r="F7476" t="n">
        <v>8</v>
      </c>
      <c r="G7476" t="n">
        <v>21.0832166666667</v>
      </c>
    </row>
    <row r="7477">
      <c r="A7477" t="inlineStr">
        <is>
          <t>Daily_Minor_Stops_2026_09_18.xlsx</t>
        </is>
      </c>
      <c r="B7477" t="inlineStr">
        <is>
          <t>Samridhi Perk Line</t>
        </is>
      </c>
      <c r="C7477" s="80" t="n">
        <v>46162</v>
      </c>
      <c r="D7477" t="inlineStr">
        <is>
          <t>Perk-TTLi-4</t>
        </is>
      </c>
      <c r="E7477" t="inlineStr">
        <is>
          <t>LOD/FWV11: Position Trigger Sensor Fail</t>
        </is>
      </c>
      <c r="F7477" t="n">
        <v>3</v>
      </c>
      <c r="G7477" t="n">
        <v>1.111</v>
      </c>
    </row>
    <row r="7478">
      <c r="A7478" t="inlineStr">
        <is>
          <t>Daily_Minor_Stops_2026_09_18.xlsx</t>
        </is>
      </c>
      <c r="B7478" t="inlineStr">
        <is>
          <t>Samridhi Perk Line</t>
        </is>
      </c>
      <c r="C7478" s="80" t="n">
        <v>46162</v>
      </c>
      <c r="D7478" t="inlineStr">
        <is>
          <t>Perk-TTLi-4</t>
        </is>
      </c>
      <c r="E7478" t="inlineStr">
        <is>
          <t>LOD/DH: State Decel Not Leave In Time</t>
        </is>
      </c>
      <c r="F7478" t="n">
        <v>2</v>
      </c>
      <c r="G7478" t="n">
        <v>0.538866666666667</v>
      </c>
    </row>
    <row r="7479">
      <c r="A7479" t="inlineStr">
        <is>
          <t>Daily_Minor_Stops_2026_09_18.xlsx</t>
        </is>
      </c>
      <c r="B7479" t="inlineStr">
        <is>
          <t>Samridhi Perk Line</t>
        </is>
      </c>
      <c r="C7479" s="80" t="n">
        <v>46163</v>
      </c>
      <c r="D7479" t="inlineStr">
        <is>
          <t>Perk-HCM-1</t>
        </is>
      </c>
      <c r="E7479" t="inlineStr">
        <is>
          <t>FBX: Jam At Infeed</t>
        </is>
      </c>
      <c r="F7479" t="n">
        <v>76</v>
      </c>
      <c r="G7479" t="n">
        <v>49.0429</v>
      </c>
    </row>
    <row r="7480">
      <c r="A7480" t="inlineStr">
        <is>
          <t>Daily_Minor_Stops_2026_09_18.xlsx</t>
        </is>
      </c>
      <c r="B7480" t="inlineStr">
        <is>
          <t>Samridhi Perk Line</t>
        </is>
      </c>
      <c r="C7480" s="80" t="n">
        <v>46163</v>
      </c>
      <c r="D7480" t="inlineStr">
        <is>
          <t>Perk-HCM-1</t>
        </is>
      </c>
      <c r="E7480" t="inlineStr">
        <is>
          <t>Cover Machine Discharge Open</t>
        </is>
      </c>
      <c r="F7480" t="n">
        <v>11</v>
      </c>
      <c r="G7480" t="n">
        <v>10.2230333333333</v>
      </c>
    </row>
    <row r="7481">
      <c r="A7481" t="inlineStr">
        <is>
          <t>Daily_Minor_Stops_2026_09_18.xlsx</t>
        </is>
      </c>
      <c r="B7481" t="inlineStr">
        <is>
          <t>Samridhi Perk Line</t>
        </is>
      </c>
      <c r="C7481" s="80" t="n">
        <v>46163</v>
      </c>
      <c r="D7481" t="inlineStr">
        <is>
          <t>Perk-HCM-2</t>
        </is>
      </c>
      <c r="E7481" t="inlineStr">
        <is>
          <t>FBX: Overflow At Infeed</t>
        </is>
      </c>
      <c r="F7481" t="n">
        <v>29</v>
      </c>
      <c r="G7481" t="n">
        <v>10.8347833333333</v>
      </c>
    </row>
    <row r="7482">
      <c r="A7482" t="inlineStr">
        <is>
          <t>Daily_Minor_Stops_2026_09_18.xlsx</t>
        </is>
      </c>
      <c r="B7482" t="inlineStr">
        <is>
          <t>Samridhi Perk Line</t>
        </is>
      </c>
      <c r="C7482" s="80" t="n">
        <v>46163</v>
      </c>
      <c r="D7482" t="inlineStr">
        <is>
          <t>Perk-HCM-2</t>
        </is>
      </c>
      <c r="E7482" t="inlineStr">
        <is>
          <t>FBX: Jam At Infeed</t>
        </is>
      </c>
      <c r="F7482" t="n">
        <v>50</v>
      </c>
      <c r="G7482" t="n">
        <v>34.0366833333333</v>
      </c>
    </row>
    <row r="7483">
      <c r="A7483" t="inlineStr">
        <is>
          <t>Daily_Minor_Stops_2026_09_18.xlsx</t>
        </is>
      </c>
      <c r="B7483" t="inlineStr">
        <is>
          <t>Samridhi Perk Line</t>
        </is>
      </c>
      <c r="C7483" s="80" t="n">
        <v>46163</v>
      </c>
      <c r="D7483" t="inlineStr">
        <is>
          <t>Perk-HCM-3</t>
        </is>
      </c>
      <c r="E7483" t="inlineStr">
        <is>
          <t>HXX: Film Is Broken</t>
        </is>
      </c>
      <c r="F7483" t="n">
        <v>23</v>
      </c>
      <c r="G7483" t="n">
        <v>30.4141333333333</v>
      </c>
    </row>
    <row r="7484">
      <c r="A7484" t="inlineStr">
        <is>
          <t>Daily_Minor_Stops_2026_09_18.xlsx</t>
        </is>
      </c>
      <c r="B7484" t="inlineStr">
        <is>
          <t>Samridhi Perk Line</t>
        </is>
      </c>
      <c r="C7484" s="80" t="n">
        <v>46163</v>
      </c>
      <c r="D7484" t="inlineStr">
        <is>
          <t>Perk-HCM-3</t>
        </is>
      </c>
      <c r="E7484" t="inlineStr">
        <is>
          <t>FBX: Overflow At Infeed</t>
        </is>
      </c>
      <c r="F7484" t="n">
        <v>56</v>
      </c>
      <c r="G7484" t="n">
        <v>33.1588833333333</v>
      </c>
    </row>
    <row r="7485">
      <c r="A7485" t="inlineStr">
        <is>
          <t>Daily_Minor_Stops_2026_09_18.xlsx</t>
        </is>
      </c>
      <c r="B7485" t="inlineStr">
        <is>
          <t>Samridhi Perk Line</t>
        </is>
      </c>
      <c r="C7485" s="80" t="n">
        <v>46163</v>
      </c>
      <c r="D7485" t="inlineStr">
        <is>
          <t>Perk-HCM-4</t>
        </is>
      </c>
      <c r="E7485" t="inlineStr">
        <is>
          <t>HXX: Film Is Broken</t>
        </is>
      </c>
      <c r="F7485" t="n">
        <v>20</v>
      </c>
      <c r="G7485" t="n">
        <v>34.4745</v>
      </c>
    </row>
    <row r="7486">
      <c r="A7486" t="inlineStr">
        <is>
          <t>Daily_Minor_Stops_2026_09_18.xlsx</t>
        </is>
      </c>
      <c r="B7486" t="inlineStr">
        <is>
          <t>Samridhi Perk Line</t>
        </is>
      </c>
      <c r="C7486" s="80" t="n">
        <v>46163</v>
      </c>
      <c r="D7486" t="inlineStr">
        <is>
          <t>Perk-HCM-4</t>
        </is>
      </c>
      <c r="E7486" t="inlineStr">
        <is>
          <t>FBX: Jam At Infeed</t>
        </is>
      </c>
      <c r="F7486" t="n">
        <v>39</v>
      </c>
      <c r="G7486" t="n">
        <v>19.6564666666667</v>
      </c>
    </row>
    <row r="7487">
      <c r="A7487" t="inlineStr">
        <is>
          <t>Daily_Minor_Stops_2026_09_18.xlsx</t>
        </is>
      </c>
      <c r="B7487" t="inlineStr">
        <is>
          <t>Samridhi Perk Line</t>
        </is>
      </c>
      <c r="C7487" s="80" t="n">
        <v>46163</v>
      </c>
      <c r="D7487" t="inlineStr">
        <is>
          <t>Perk-HLM-1</t>
        </is>
      </c>
      <c r="E7487" t="inlineStr">
        <is>
          <t>Product jam detected at flow wrapper infeed</t>
        </is>
      </c>
      <c r="F7487" t="n">
        <v>50</v>
      </c>
      <c r="G7487" t="n">
        <v>34.668</v>
      </c>
    </row>
    <row r="7488">
      <c r="A7488" t="inlineStr">
        <is>
          <t>Daily_Minor_Stops_2026_09_18.xlsx</t>
        </is>
      </c>
      <c r="B7488" t="inlineStr">
        <is>
          <t>Samridhi Perk Line</t>
        </is>
      </c>
      <c r="C7488" s="80" t="n">
        <v>46163</v>
      </c>
      <c r="D7488" t="inlineStr">
        <is>
          <t>Perk-HLM-1</t>
        </is>
      </c>
      <c r="E7488" t="inlineStr">
        <is>
          <t>OverHeight Product Detected</t>
        </is>
      </c>
      <c r="F7488" t="n">
        <v>33</v>
      </c>
      <c r="G7488" t="n">
        <v>24.32685</v>
      </c>
    </row>
    <row r="7489">
      <c r="A7489" t="inlineStr">
        <is>
          <t>Daily_Minor_Stops_2026_09_18.xlsx</t>
        </is>
      </c>
      <c r="B7489" t="inlineStr">
        <is>
          <t>Samridhi Perk Line</t>
        </is>
      </c>
      <c r="C7489" s="80" t="n">
        <v>46163</v>
      </c>
      <c r="D7489" t="inlineStr">
        <is>
          <t>Perk-HLM-2</t>
        </is>
      </c>
      <c r="E7489" t="inlineStr">
        <is>
          <t>Product jam detected at flow wrapper infeed</t>
        </is>
      </c>
      <c r="F7489" t="n">
        <v>64</v>
      </c>
      <c r="G7489" t="n">
        <v>57.1983</v>
      </c>
    </row>
    <row r="7490">
      <c r="A7490" t="inlineStr">
        <is>
          <t>Daily_Minor_Stops_2026_09_18.xlsx</t>
        </is>
      </c>
      <c r="B7490" t="inlineStr">
        <is>
          <t>Samridhi Perk Line</t>
        </is>
      </c>
      <c r="C7490" s="80" t="n">
        <v>46163</v>
      </c>
      <c r="D7490" t="inlineStr">
        <is>
          <t>Perk-HLM-2</t>
        </is>
      </c>
      <c r="E7490" t="inlineStr">
        <is>
          <t>OverHeight Product Detected</t>
        </is>
      </c>
      <c r="F7490" t="n">
        <v>40</v>
      </c>
      <c r="G7490" t="n">
        <v>31.90055</v>
      </c>
    </row>
    <row r="7491">
      <c r="A7491" t="inlineStr">
        <is>
          <t>Daily_Minor_Stops_2026_09_18.xlsx</t>
        </is>
      </c>
      <c r="B7491" t="inlineStr">
        <is>
          <t>Samridhi Perk Line</t>
        </is>
      </c>
      <c r="C7491" s="80" t="n">
        <v>46163</v>
      </c>
      <c r="D7491" t="inlineStr">
        <is>
          <t>Perk-TTLi-1</t>
        </is>
      </c>
      <c r="E7491" t="inlineStr">
        <is>
          <t>FOR/FT11: Hand Over Failure Of Tray</t>
        </is>
      </c>
      <c r="F7491" t="n">
        <v>8</v>
      </c>
      <c r="G7491" t="n">
        <v>8.345283333333329</v>
      </c>
    </row>
    <row r="7492">
      <c r="A7492" t="inlineStr">
        <is>
          <t>Daily_Minor_Stops_2026_09_18.xlsx</t>
        </is>
      </c>
      <c r="B7492" t="inlineStr">
        <is>
          <t>Samridhi Perk Line</t>
        </is>
      </c>
      <c r="C7492" s="80" t="n">
        <v>46163</v>
      </c>
      <c r="D7492" t="inlineStr">
        <is>
          <t>Perk-TTLi-1</t>
        </is>
      </c>
      <c r="E7492" t="inlineStr">
        <is>
          <t>FOR/BP11: Hand Over Of Blank Failed</t>
        </is>
      </c>
      <c r="F7492" t="n">
        <v>29</v>
      </c>
      <c r="G7492" t="n">
        <v>56.2101833333333</v>
      </c>
    </row>
    <row r="7493">
      <c r="A7493" t="inlineStr">
        <is>
          <t>Daily_Minor_Stops_2026_09_18.xlsx</t>
        </is>
      </c>
      <c r="B7493" t="inlineStr">
        <is>
          <t>Samridhi Perk Line</t>
        </is>
      </c>
      <c r="C7493" s="80" t="n">
        <v>46163</v>
      </c>
      <c r="D7493" t="inlineStr">
        <is>
          <t>Perk-TTLi-2</t>
        </is>
      </c>
      <c r="E7493" t="inlineStr">
        <is>
          <t>FOR/BP11: Hand Over Of Blank Failed</t>
        </is>
      </c>
      <c r="F7493" t="n">
        <v>18</v>
      </c>
      <c r="G7493" t="n">
        <v>18.7582833333333</v>
      </c>
    </row>
    <row r="7494">
      <c r="A7494" t="inlineStr">
        <is>
          <t>Daily_Minor_Stops_2026_09_18.xlsx</t>
        </is>
      </c>
      <c r="B7494" t="inlineStr">
        <is>
          <t>Samridhi Perk Line</t>
        </is>
      </c>
      <c r="C7494" s="80" t="n">
        <v>46163</v>
      </c>
      <c r="D7494" t="inlineStr">
        <is>
          <t>Perk-TTLi-2</t>
        </is>
      </c>
      <c r="E7494" t="inlineStr">
        <is>
          <t>CLO/CT11: Axis1 Position Error</t>
        </is>
      </c>
      <c r="F7494" t="n">
        <v>10</v>
      </c>
      <c r="G7494" t="n">
        <v>28.8919166666667</v>
      </c>
    </row>
    <row r="7495">
      <c r="A7495" t="inlineStr">
        <is>
          <t>Daily_Minor_Stops_2026_09_18.xlsx</t>
        </is>
      </c>
      <c r="B7495" t="inlineStr">
        <is>
          <t>Samridhi Perk Line</t>
        </is>
      </c>
      <c r="C7495" s="80" t="n">
        <v>46163</v>
      </c>
      <c r="D7495" t="inlineStr">
        <is>
          <t>Perk-TTLi-3</t>
        </is>
      </c>
      <c r="E7495" t="inlineStr">
        <is>
          <t>LOD/TGR11: Robot-Gripper Sensor Fault</t>
        </is>
      </c>
      <c r="F7495" t="n">
        <v>5</v>
      </c>
      <c r="G7495" t="n">
        <v>1.72908333333333</v>
      </c>
    </row>
    <row r="7496">
      <c r="A7496" t="inlineStr">
        <is>
          <t>Daily_Minor_Stops_2026_09_18.xlsx</t>
        </is>
      </c>
      <c r="B7496" t="inlineStr">
        <is>
          <t>Samridhi Perk Line</t>
        </is>
      </c>
      <c r="C7496" s="80" t="n">
        <v>46163</v>
      </c>
      <c r="D7496" t="inlineStr">
        <is>
          <t>Perk-TTLi-3</t>
        </is>
      </c>
      <c r="E7496" t="inlineStr">
        <is>
          <t>CLO/CDC11: Pusher / Actuator Not ON Time</t>
        </is>
      </c>
      <c r="F7496" t="n">
        <v>6</v>
      </c>
      <c r="G7496" t="n">
        <v>6.47256666666667</v>
      </c>
    </row>
    <row r="7497">
      <c r="A7497" t="inlineStr">
        <is>
          <t>Daily_Minor_Stops_2026_09_18.xlsx</t>
        </is>
      </c>
      <c r="B7497" t="inlineStr">
        <is>
          <t>Samridhi Perk Line</t>
        </is>
      </c>
      <c r="C7497" s="80" t="n">
        <v>46163</v>
      </c>
      <c r="D7497" t="inlineStr">
        <is>
          <t>Perk-TTLi-4</t>
        </is>
      </c>
      <c r="E7497" t="inlineStr">
        <is>
          <t>LOD/DOR: Door 3 Not Locked</t>
        </is>
      </c>
      <c r="F7497" t="n">
        <v>2</v>
      </c>
      <c r="G7497" t="n">
        <v>0.478216666666667</v>
      </c>
    </row>
    <row r="7498">
      <c r="A7498" t="inlineStr">
        <is>
          <t>Daily_Minor_Stops_2026_09_18.xlsx</t>
        </is>
      </c>
      <c r="B7498" t="inlineStr">
        <is>
          <t>Samridhi Perk Line</t>
        </is>
      </c>
      <c r="C7498" s="80" t="n">
        <v>46163</v>
      </c>
      <c r="D7498" t="inlineStr">
        <is>
          <t>Perk-TTLi-4</t>
        </is>
      </c>
      <c r="E7498" t="inlineStr">
        <is>
          <t>LOD/DH: State Decel Not Leave In Time</t>
        </is>
      </c>
      <c r="F7498" t="n">
        <v>3</v>
      </c>
      <c r="G7498" t="n">
        <v>2.25798333333333</v>
      </c>
    </row>
    <row r="7499">
      <c r="A7499" t="inlineStr">
        <is>
          <t>Daily_Minor_Stops_2026_09_18.xlsx</t>
        </is>
      </c>
      <c r="B7499" t="inlineStr">
        <is>
          <t>Samridhi Perk Line</t>
        </is>
      </c>
      <c r="C7499" s="80" t="n">
        <v>46164</v>
      </c>
      <c r="D7499" t="inlineStr">
        <is>
          <t>Perk-HCM-1</t>
        </is>
      </c>
      <c r="E7499" t="inlineStr">
        <is>
          <t>FBX: Jam At Infeed</t>
        </is>
      </c>
      <c r="F7499" t="n">
        <v>56</v>
      </c>
      <c r="G7499" t="n">
        <v>24.0215666666667</v>
      </c>
    </row>
    <row r="7500">
      <c r="A7500" t="inlineStr">
        <is>
          <t>Daily_Minor_Stops_2026_09_18.xlsx</t>
        </is>
      </c>
      <c r="B7500" t="inlineStr">
        <is>
          <t>Samridhi Perk Line</t>
        </is>
      </c>
      <c r="C7500" s="80" t="n">
        <v>46164</v>
      </c>
      <c r="D7500" t="inlineStr">
        <is>
          <t>Perk-HCM-1</t>
        </is>
      </c>
      <c r="E7500" t="inlineStr">
        <is>
          <t>Cover Folding Box Open</t>
        </is>
      </c>
      <c r="F7500" t="n">
        <v>13</v>
      </c>
      <c r="G7500" t="n">
        <v>7.78066666666667</v>
      </c>
    </row>
    <row r="7501">
      <c r="A7501" t="inlineStr">
        <is>
          <t>Daily_Minor_Stops_2026_09_18.xlsx</t>
        </is>
      </c>
      <c r="B7501" t="inlineStr">
        <is>
          <t>Samridhi Perk Line</t>
        </is>
      </c>
      <c r="C7501" s="80" t="n">
        <v>46164</v>
      </c>
      <c r="D7501" t="inlineStr">
        <is>
          <t>Perk-HCM-2</t>
        </is>
      </c>
      <c r="E7501" t="inlineStr">
        <is>
          <t>FBX: Overflow At Infeed</t>
        </is>
      </c>
      <c r="F7501" t="n">
        <v>24</v>
      </c>
      <c r="G7501" t="n">
        <v>12.8027333333333</v>
      </c>
    </row>
    <row r="7502">
      <c r="A7502" t="inlineStr">
        <is>
          <t>Daily_Minor_Stops_2026_09_18.xlsx</t>
        </is>
      </c>
      <c r="B7502" t="inlineStr">
        <is>
          <t>Samridhi Perk Line</t>
        </is>
      </c>
      <c r="C7502" s="80" t="n">
        <v>46164</v>
      </c>
      <c r="D7502" t="inlineStr">
        <is>
          <t>Perk-HCM-2</t>
        </is>
      </c>
      <c r="E7502" t="inlineStr">
        <is>
          <t>FBX: Jam At Infeed</t>
        </is>
      </c>
      <c r="F7502" t="n">
        <v>107</v>
      </c>
      <c r="G7502" t="n">
        <v>52.4469166666667</v>
      </c>
    </row>
    <row r="7503">
      <c r="A7503" t="inlineStr">
        <is>
          <t>Daily_Minor_Stops_2026_09_18.xlsx</t>
        </is>
      </c>
      <c r="B7503" t="inlineStr">
        <is>
          <t>Samridhi Perk Line</t>
        </is>
      </c>
      <c r="C7503" s="80" t="n">
        <v>46164</v>
      </c>
      <c r="D7503" t="inlineStr">
        <is>
          <t>Perk-HCM-3</t>
        </is>
      </c>
      <c r="E7503" t="inlineStr">
        <is>
          <t>FBX: Overflow At Infeed</t>
        </is>
      </c>
      <c r="F7503" t="n">
        <v>51</v>
      </c>
      <c r="G7503" t="n">
        <v>22.73805</v>
      </c>
    </row>
    <row r="7504">
      <c r="A7504" t="inlineStr">
        <is>
          <t>Daily_Minor_Stops_2026_09_18.xlsx</t>
        </is>
      </c>
      <c r="B7504" t="inlineStr">
        <is>
          <t>Samridhi Perk Line</t>
        </is>
      </c>
      <c r="C7504" s="80" t="n">
        <v>46164</v>
      </c>
      <c r="D7504" t="inlineStr">
        <is>
          <t>Perk-HCM-3</t>
        </is>
      </c>
      <c r="E7504" t="inlineStr">
        <is>
          <t>FBX: Jam At Infeed</t>
        </is>
      </c>
      <c r="F7504" t="n">
        <v>39</v>
      </c>
      <c r="G7504" t="n">
        <v>22.6258333333333</v>
      </c>
    </row>
    <row r="7505">
      <c r="A7505" t="inlineStr">
        <is>
          <t>Daily_Minor_Stops_2026_09_18.xlsx</t>
        </is>
      </c>
      <c r="B7505" t="inlineStr">
        <is>
          <t>Samridhi Perk Line</t>
        </is>
      </c>
      <c r="C7505" s="80" t="n">
        <v>46164</v>
      </c>
      <c r="D7505" t="inlineStr">
        <is>
          <t>Perk-HCM-4</t>
        </is>
      </c>
      <c r="E7505" t="inlineStr">
        <is>
          <t>HXX: Data Printer Not Ready</t>
        </is>
      </c>
      <c r="F7505" t="n">
        <v>23</v>
      </c>
      <c r="G7505" t="n">
        <v>14.37865</v>
      </c>
    </row>
    <row r="7506">
      <c r="A7506" t="inlineStr">
        <is>
          <t>Daily_Minor_Stops_2026_09_18.xlsx</t>
        </is>
      </c>
      <c r="B7506" t="inlineStr">
        <is>
          <t>Samridhi Perk Line</t>
        </is>
      </c>
      <c r="C7506" s="80" t="n">
        <v>46164</v>
      </c>
      <c r="D7506" t="inlineStr">
        <is>
          <t>Perk-HCM-4</t>
        </is>
      </c>
      <c r="E7506" t="inlineStr">
        <is>
          <t>FBX: Jam At Infeed</t>
        </is>
      </c>
      <c r="F7506" t="n">
        <v>19</v>
      </c>
      <c r="G7506" t="n">
        <v>7.29543333333333</v>
      </c>
    </row>
    <row r="7507">
      <c r="A7507" t="inlineStr">
        <is>
          <t>Daily_Minor_Stops_2026_09_18.xlsx</t>
        </is>
      </c>
      <c r="B7507" t="inlineStr">
        <is>
          <t>Samridhi Perk Line</t>
        </is>
      </c>
      <c r="C7507" s="80" t="n">
        <v>46164</v>
      </c>
      <c r="D7507" t="inlineStr">
        <is>
          <t>Perk-HLM-1</t>
        </is>
      </c>
      <c r="E7507" t="inlineStr">
        <is>
          <t>Product jam detected at flow wrapper infeed</t>
        </is>
      </c>
      <c r="F7507" t="n">
        <v>55</v>
      </c>
      <c r="G7507" t="n">
        <v>27.78865</v>
      </c>
    </row>
    <row r="7508">
      <c r="A7508" t="inlineStr">
        <is>
          <t>Daily_Minor_Stops_2026_09_18.xlsx</t>
        </is>
      </c>
      <c r="B7508" t="inlineStr">
        <is>
          <t>Samridhi Perk Line</t>
        </is>
      </c>
      <c r="C7508" s="80" t="n">
        <v>46164</v>
      </c>
      <c r="D7508" t="inlineStr">
        <is>
          <t>Perk-HLM-1</t>
        </is>
      </c>
      <c r="E7508" t="inlineStr">
        <is>
          <t>OverHeight Product Detected</t>
        </is>
      </c>
      <c r="F7508" t="n">
        <v>51</v>
      </c>
      <c r="G7508" t="n">
        <v>38.3280833333333</v>
      </c>
    </row>
    <row r="7509">
      <c r="A7509" t="inlineStr">
        <is>
          <t>Daily_Minor_Stops_2026_09_18.xlsx</t>
        </is>
      </c>
      <c r="B7509" t="inlineStr">
        <is>
          <t>Samridhi Perk Line</t>
        </is>
      </c>
      <c r="C7509" s="80" t="n">
        <v>46164</v>
      </c>
      <c r="D7509" t="inlineStr">
        <is>
          <t>Perk-HLM-2</t>
        </is>
      </c>
      <c r="E7509" t="inlineStr">
        <is>
          <t>Product jam detected at flow wrapper infeed</t>
        </is>
      </c>
      <c r="F7509" t="n">
        <v>63</v>
      </c>
      <c r="G7509" t="n">
        <v>44.8015166666667</v>
      </c>
    </row>
    <row r="7510">
      <c r="A7510" t="inlineStr">
        <is>
          <t>Daily_Minor_Stops_2026_09_18.xlsx</t>
        </is>
      </c>
      <c r="B7510" t="inlineStr">
        <is>
          <t>Samridhi Perk Line</t>
        </is>
      </c>
      <c r="C7510" s="80" t="n">
        <v>46164</v>
      </c>
      <c r="D7510" t="inlineStr">
        <is>
          <t>Perk-HLM-2</t>
        </is>
      </c>
      <c r="E7510" t="inlineStr">
        <is>
          <t>OverHeight Product Detected</t>
        </is>
      </c>
      <c r="F7510" t="n">
        <v>52</v>
      </c>
      <c r="G7510" t="n">
        <v>38.0510833333333</v>
      </c>
    </row>
    <row r="7511">
      <c r="A7511" t="inlineStr">
        <is>
          <t>Daily_Minor_Stops_2026_09_18.xlsx</t>
        </is>
      </c>
      <c r="B7511" t="inlineStr">
        <is>
          <t>Samridhi Perk Line</t>
        </is>
      </c>
      <c r="C7511" s="80" t="n">
        <v>46164</v>
      </c>
      <c r="D7511" t="inlineStr">
        <is>
          <t>Perk-TTLi-1</t>
        </is>
      </c>
      <c r="E7511" t="inlineStr">
        <is>
          <t>FOR/FT11: Hand Over Failure Of Tray</t>
        </is>
      </c>
      <c r="F7511" t="n">
        <v>13</v>
      </c>
      <c r="G7511" t="n">
        <v>6.71243333333333</v>
      </c>
    </row>
    <row r="7512">
      <c r="A7512" t="inlineStr">
        <is>
          <t>Daily_Minor_Stops_2026_09_18.xlsx</t>
        </is>
      </c>
      <c r="B7512" t="inlineStr">
        <is>
          <t>Samridhi Perk Line</t>
        </is>
      </c>
      <c r="C7512" s="80" t="n">
        <v>46164</v>
      </c>
      <c r="D7512" t="inlineStr">
        <is>
          <t>Perk-TTLi-1</t>
        </is>
      </c>
      <c r="E7512" t="inlineStr">
        <is>
          <t>CLO/CDC11: Pusher / Actuator Not ON Time</t>
        </is>
      </c>
      <c r="F7512" t="n">
        <v>11</v>
      </c>
      <c r="G7512" t="n">
        <v>17.3350333333333</v>
      </c>
    </row>
    <row r="7513">
      <c r="A7513" t="inlineStr">
        <is>
          <t>Daily_Minor_Stops_2026_09_18.xlsx</t>
        </is>
      </c>
      <c r="B7513" t="inlineStr">
        <is>
          <t>Samridhi Perk Line</t>
        </is>
      </c>
      <c r="C7513" s="80" t="n">
        <v>46164</v>
      </c>
      <c r="D7513" t="inlineStr">
        <is>
          <t>Perk-TTLi-2</t>
        </is>
      </c>
      <c r="E7513" t="inlineStr">
        <is>
          <t>LOD/TGR11: Robot-Gripper Sensor Fault</t>
        </is>
      </c>
      <c r="F7513" t="n">
        <v>2</v>
      </c>
      <c r="G7513" t="n">
        <v>0.48105</v>
      </c>
    </row>
    <row r="7514">
      <c r="A7514" t="inlineStr">
        <is>
          <t>Daily_Minor_Stops_2026_09_18.xlsx</t>
        </is>
      </c>
      <c r="B7514" t="inlineStr">
        <is>
          <t>Samridhi Perk Line</t>
        </is>
      </c>
      <c r="C7514" s="80" t="n">
        <v>46164</v>
      </c>
      <c r="D7514" t="inlineStr">
        <is>
          <t>Perk-TTLi-2</t>
        </is>
      </c>
      <c r="E7514" t="inlineStr">
        <is>
          <t>FOR/BP11: Hand Over Of Blank Failed</t>
        </is>
      </c>
      <c r="F7514" t="n">
        <v>7</v>
      </c>
      <c r="G7514" t="n">
        <v>13.8730833333333</v>
      </c>
    </row>
    <row r="7515">
      <c r="A7515" t="inlineStr">
        <is>
          <t>Daily_Minor_Stops_2026_09_18.xlsx</t>
        </is>
      </c>
      <c r="B7515" t="inlineStr">
        <is>
          <t>Samridhi Perk Line Total</t>
        </is>
      </c>
      <c r="F7515" t="n">
        <v>124898</v>
      </c>
      <c r="G7515" t="n">
        <v>185534.238766667</v>
      </c>
    </row>
    <row r="7516">
      <c r="A7516" t="inlineStr">
        <is>
          <t>Daily_Minor_Stops_2026_09_18.xlsx</t>
        </is>
      </c>
      <c r="B7516" t="inlineStr">
        <is>
          <t>Samridhi Perk Line</t>
        </is>
      </c>
      <c r="C7516" s="80" t="n">
        <v>46164</v>
      </c>
      <c r="D7516" t="inlineStr">
        <is>
          <t>Perk-TTLi-3</t>
        </is>
      </c>
      <c r="E7516" t="inlineStr">
        <is>
          <t>CLO/CT11: Axis1 Position Error</t>
        </is>
      </c>
      <c r="F7516" t="n">
        <v>5</v>
      </c>
      <c r="G7516" t="n">
        <v>4.5919</v>
      </c>
    </row>
    <row r="7517">
      <c r="A7517" t="inlineStr">
        <is>
          <t>Daily_Minor_Stops_2026_09_18.xlsx</t>
        </is>
      </c>
      <c r="B7517" t="inlineStr">
        <is>
          <t>Samridhi Perk Line</t>
        </is>
      </c>
      <c r="C7517" s="80" t="n">
        <v>46164</v>
      </c>
      <c r="D7517" t="inlineStr">
        <is>
          <t>Perk-TTLi-3</t>
        </is>
      </c>
      <c r="E7517" t="inlineStr">
        <is>
          <t>CLO/CDC11: Pusher / Actuator Not ON Time</t>
        </is>
      </c>
      <c r="F7517" t="n">
        <v>3</v>
      </c>
      <c r="G7517" t="n">
        <v>3.27925</v>
      </c>
    </row>
    <row r="7518">
      <c r="A7518" t="inlineStr">
        <is>
          <t>Daily_Minor_Stops_2026_09_18.xlsx</t>
        </is>
      </c>
      <c r="B7518" t="inlineStr">
        <is>
          <t>Samridhi Perk Line</t>
        </is>
      </c>
      <c r="C7518" s="80" t="n">
        <v>46164</v>
      </c>
      <c r="D7518" t="inlineStr">
        <is>
          <t>Perk-TTLi-4</t>
        </is>
      </c>
      <c r="E7518" t="inlineStr">
        <is>
          <t>LOD/DH: State Decel Not Leave In Time</t>
        </is>
      </c>
      <c r="F7518" t="n">
        <v>2</v>
      </c>
      <c r="G7518" t="n">
        <v>1.67655</v>
      </c>
    </row>
    <row r="7519">
      <c r="A7519" t="inlineStr">
        <is>
          <t>Daily_Minor_Stops_2026_09_18.xlsx</t>
        </is>
      </c>
      <c r="B7519" t="inlineStr">
        <is>
          <t>Samridhi Perk Line</t>
        </is>
      </c>
      <c r="C7519" s="80" t="n">
        <v>46165</v>
      </c>
      <c r="D7519" t="inlineStr">
        <is>
          <t>Perk-HCM-1</t>
        </is>
      </c>
      <c r="E7519" t="inlineStr">
        <is>
          <t>HXX: Infeed Rejection Consecutive</t>
        </is>
      </c>
      <c r="F7519" t="n">
        <v>13</v>
      </c>
      <c r="G7519" t="n">
        <v>16.3635166666667</v>
      </c>
    </row>
    <row r="7520">
      <c r="A7520" t="inlineStr">
        <is>
          <t>Daily_Minor_Stops_2026_09_18.xlsx</t>
        </is>
      </c>
      <c r="B7520" t="inlineStr">
        <is>
          <t>Samridhi Perk Line</t>
        </is>
      </c>
      <c r="C7520" s="80" t="n">
        <v>46165</v>
      </c>
      <c r="D7520" t="inlineStr">
        <is>
          <t>Perk-HCM-1</t>
        </is>
      </c>
      <c r="E7520" t="inlineStr">
        <is>
          <t>FBX: Jam At Infeed</t>
        </is>
      </c>
      <c r="F7520" t="n">
        <v>53</v>
      </c>
      <c r="G7520" t="n">
        <v>31.5861166666667</v>
      </c>
    </row>
    <row r="7521">
      <c r="A7521" t="inlineStr">
        <is>
          <t>Daily_Minor_Stops_2026_09_18.xlsx</t>
        </is>
      </c>
      <c r="B7521" t="inlineStr">
        <is>
          <t>Samridhi Perk Line</t>
        </is>
      </c>
      <c r="C7521" s="80" t="n">
        <v>46165</v>
      </c>
      <c r="D7521" t="inlineStr">
        <is>
          <t>Perk-HCM-2</t>
        </is>
      </c>
      <c r="E7521" t="inlineStr">
        <is>
          <t>FBX: Overflow At Infeed</t>
        </is>
      </c>
      <c r="F7521" t="n">
        <v>13</v>
      </c>
      <c r="G7521" t="n">
        <v>5.29693333333333</v>
      </c>
    </row>
    <row r="7522">
      <c r="A7522" t="inlineStr">
        <is>
          <t>Daily_Minor_Stops_2026_09_18.xlsx</t>
        </is>
      </c>
      <c r="B7522" t="inlineStr">
        <is>
          <t>Samridhi Perk Line</t>
        </is>
      </c>
      <c r="C7522" s="80" t="n">
        <v>46165</v>
      </c>
      <c r="D7522" t="inlineStr">
        <is>
          <t>Perk-HCM-2</t>
        </is>
      </c>
      <c r="E7522" t="inlineStr">
        <is>
          <t>FBX: Jam At Infeed</t>
        </is>
      </c>
      <c r="F7522" t="n">
        <v>60</v>
      </c>
      <c r="G7522" t="n">
        <v>31.5152833333333</v>
      </c>
    </row>
    <row r="7523">
      <c r="A7523" t="inlineStr">
        <is>
          <t>Daily_Minor_Stops_2026_09_18.xlsx</t>
        </is>
      </c>
      <c r="B7523" t="inlineStr">
        <is>
          <t>Samridhi Perk Line</t>
        </is>
      </c>
      <c r="C7523" s="80" t="n">
        <v>46165</v>
      </c>
      <c r="D7523" t="inlineStr">
        <is>
          <t>Perk-HCM-3</t>
        </is>
      </c>
      <c r="E7523" t="inlineStr">
        <is>
          <t>FBX: Overflow At Infeed</t>
        </is>
      </c>
      <c r="F7523" t="n">
        <v>48</v>
      </c>
      <c r="G7523" t="n">
        <v>32.804</v>
      </c>
    </row>
    <row r="7524">
      <c r="A7524" t="inlineStr">
        <is>
          <t>Daily_Minor_Stops_2026_09_18.xlsx</t>
        </is>
      </c>
      <c r="B7524" t="inlineStr">
        <is>
          <t>Samridhi Perk Line</t>
        </is>
      </c>
      <c r="C7524" s="80" t="n">
        <v>46165</v>
      </c>
      <c r="D7524" t="inlineStr">
        <is>
          <t>Perk-HCM-3</t>
        </is>
      </c>
      <c r="E7524" t="inlineStr">
        <is>
          <t>FBX: Jam At Infeed</t>
        </is>
      </c>
      <c r="F7524" t="n">
        <v>18</v>
      </c>
      <c r="G7524" t="n">
        <v>14.9558166666667</v>
      </c>
    </row>
    <row r="7525">
      <c r="A7525" t="inlineStr">
        <is>
          <t>Daily_Minor_Stops_2026_09_18.xlsx</t>
        </is>
      </c>
      <c r="B7525" t="inlineStr">
        <is>
          <t>Samridhi Perk Line</t>
        </is>
      </c>
      <c r="C7525" s="80" t="n">
        <v>46165</v>
      </c>
      <c r="D7525" t="inlineStr">
        <is>
          <t>Perk-HCM-4</t>
        </is>
      </c>
      <c r="E7525" t="inlineStr">
        <is>
          <t>HXX: Film Is Broken</t>
        </is>
      </c>
      <c r="F7525" t="n">
        <v>9</v>
      </c>
      <c r="G7525" t="n">
        <v>9.206049999999999</v>
      </c>
    </row>
    <row r="7526">
      <c r="A7526" t="inlineStr">
        <is>
          <t>Daily_Minor_Stops_2026_09_18.xlsx</t>
        </is>
      </c>
      <c r="B7526" t="inlineStr">
        <is>
          <t>Samridhi Perk Line</t>
        </is>
      </c>
      <c r="C7526" s="80" t="n">
        <v>46165</v>
      </c>
      <c r="D7526" t="inlineStr">
        <is>
          <t>Perk-HCM-4</t>
        </is>
      </c>
      <c r="E7526" t="inlineStr">
        <is>
          <t>FBX: Jam At Infeed</t>
        </is>
      </c>
      <c r="F7526" t="n">
        <v>10</v>
      </c>
      <c r="G7526" t="n">
        <v>4.39718333333333</v>
      </c>
    </row>
    <row r="7527">
      <c r="A7527" t="inlineStr">
        <is>
          <t>Daily_Minor_Stops_2026_09_18.xlsx</t>
        </is>
      </c>
      <c r="B7527" t="inlineStr">
        <is>
          <t>Samridhi Perk Line</t>
        </is>
      </c>
      <c r="C7527" s="80" t="n">
        <v>46165</v>
      </c>
      <c r="D7527" t="inlineStr">
        <is>
          <t>Perk-HLM-1</t>
        </is>
      </c>
      <c r="E7527" t="inlineStr">
        <is>
          <t>OverHeight Product Detected</t>
        </is>
      </c>
      <c r="F7527" t="n">
        <v>20</v>
      </c>
      <c r="G7527" t="n">
        <v>14.46715</v>
      </c>
    </row>
    <row r="7528">
      <c r="A7528" t="inlineStr">
        <is>
          <t>Daily_Minor_Stops_2026_09_18.xlsx</t>
        </is>
      </c>
      <c r="B7528" t="inlineStr">
        <is>
          <t>Samridhi Perk Line</t>
        </is>
      </c>
      <c r="C7528" s="80" t="n">
        <v>46165</v>
      </c>
      <c r="D7528" t="inlineStr">
        <is>
          <t>Perk-HLM-1</t>
        </is>
      </c>
      <c r="E7528" t="inlineStr">
        <is>
          <t>Date Coder Fault</t>
        </is>
      </c>
      <c r="F7528" t="n">
        <v>19</v>
      </c>
      <c r="G7528" t="n">
        <v>25.8788666666667</v>
      </c>
    </row>
    <row r="7529">
      <c r="A7529" t="inlineStr">
        <is>
          <t>Daily_Minor_Stops_2026_09_18.xlsx</t>
        </is>
      </c>
      <c r="B7529" t="inlineStr">
        <is>
          <t>Samridhi Perk Line</t>
        </is>
      </c>
      <c r="C7529" s="80" t="n">
        <v>46165</v>
      </c>
      <c r="D7529" t="inlineStr">
        <is>
          <t>Perk-HLM-2</t>
        </is>
      </c>
      <c r="E7529" t="inlineStr">
        <is>
          <t>Product jam detected at flow wrapper infeed</t>
        </is>
      </c>
      <c r="F7529" t="n">
        <v>46</v>
      </c>
      <c r="G7529" t="n">
        <v>35.2547166666667</v>
      </c>
    </row>
    <row r="7530">
      <c r="A7530" t="inlineStr">
        <is>
          <t>Daily_Minor_Stops_2026_09_18.xlsx</t>
        </is>
      </c>
      <c r="B7530" t="inlineStr">
        <is>
          <t>Samridhi Perk Line</t>
        </is>
      </c>
      <c r="C7530" s="80" t="n">
        <v>46165</v>
      </c>
      <c r="D7530" t="inlineStr">
        <is>
          <t>Perk-HLM-2</t>
        </is>
      </c>
      <c r="E7530" t="inlineStr">
        <is>
          <t>OverHeight Product Detected</t>
        </is>
      </c>
      <c r="F7530" t="n">
        <v>36</v>
      </c>
      <c r="G7530" t="n">
        <v>31.9709666666667</v>
      </c>
    </row>
    <row r="7531">
      <c r="A7531" t="inlineStr">
        <is>
          <t>Daily_Minor_Stops_2026_09_18.xlsx</t>
        </is>
      </c>
      <c r="B7531" t="inlineStr">
        <is>
          <t>Samridhi Perk Line</t>
        </is>
      </c>
      <c r="C7531" s="80" t="n">
        <v>46165</v>
      </c>
      <c r="D7531" t="inlineStr">
        <is>
          <t>Perk-TTLi-1</t>
        </is>
      </c>
      <c r="E7531" t="inlineStr">
        <is>
          <t>LOD/TPL11: Axis 1 HW Positive Overtravel</t>
        </is>
      </c>
      <c r="F7531" t="n">
        <v>11</v>
      </c>
      <c r="G7531" t="n">
        <v>304.5971</v>
      </c>
    </row>
    <row r="7532">
      <c r="A7532" t="inlineStr">
        <is>
          <t>Daily_Minor_Stops_2026_09_18.xlsx</t>
        </is>
      </c>
      <c r="B7532" t="inlineStr">
        <is>
          <t>Samridhi Perk Line</t>
        </is>
      </c>
      <c r="C7532" s="80" t="n">
        <v>46165</v>
      </c>
      <c r="D7532" t="inlineStr">
        <is>
          <t>Perk-TTLi-1</t>
        </is>
      </c>
      <c r="E7532" t="inlineStr">
        <is>
          <t>CLO/CT11: Axis1 Position Error</t>
        </is>
      </c>
      <c r="F7532" t="n">
        <v>7</v>
      </c>
      <c r="G7532" t="n">
        <v>4.50525</v>
      </c>
    </row>
    <row r="7533">
      <c r="A7533" t="inlineStr">
        <is>
          <t>Daily_Minor_Stops_2026_09_18.xlsx</t>
        </is>
      </c>
      <c r="B7533" t="inlineStr">
        <is>
          <t>Samridhi Perk Line</t>
        </is>
      </c>
      <c r="C7533" s="80" t="n">
        <v>46165</v>
      </c>
      <c r="D7533" t="inlineStr">
        <is>
          <t>Perk-TTLi-2</t>
        </is>
      </c>
      <c r="E7533" t="inlineStr">
        <is>
          <t>FOR/BP11: Hand Over Of Blank Failed</t>
        </is>
      </c>
      <c r="F7533" t="n">
        <v>13</v>
      </c>
      <c r="G7533" t="n">
        <v>15.54615</v>
      </c>
    </row>
    <row r="7534">
      <c r="A7534" t="inlineStr">
        <is>
          <t>Daily_Minor_Stops_2026_09_18.xlsx</t>
        </is>
      </c>
      <c r="B7534" t="inlineStr">
        <is>
          <t>Samridhi Perk Line</t>
        </is>
      </c>
      <c r="C7534" s="80" t="n">
        <v>46165</v>
      </c>
      <c r="D7534" t="inlineStr">
        <is>
          <t>Perk-TTLi-2</t>
        </is>
      </c>
      <c r="E7534" t="inlineStr">
        <is>
          <t>CLO/CT11: Axis1 Position Error</t>
        </is>
      </c>
      <c r="F7534" t="n">
        <v>19</v>
      </c>
      <c r="G7534" t="n">
        <v>75.3444166666667</v>
      </c>
    </row>
    <row r="7535">
      <c r="A7535" t="inlineStr">
        <is>
          <t>Daily_Minor_Stops_2026_09_18.xlsx</t>
        </is>
      </c>
      <c r="B7535" t="inlineStr">
        <is>
          <t>Samridhi Perk Line</t>
        </is>
      </c>
      <c r="C7535" s="80" t="n">
        <v>46165</v>
      </c>
      <c r="D7535" t="inlineStr">
        <is>
          <t>Perk-TTLi-3</t>
        </is>
      </c>
      <c r="E7535" t="inlineStr">
        <is>
          <t>LOD/TPG11: Move Time Out</t>
        </is>
      </c>
      <c r="F7535" t="n">
        <v>2</v>
      </c>
      <c r="G7535" t="n">
        <v>0.0418333333333333</v>
      </c>
    </row>
    <row r="7536">
      <c r="A7536" t="inlineStr">
        <is>
          <t>Daily_Minor_Stops_2026_09_18.xlsx</t>
        </is>
      </c>
      <c r="B7536" t="inlineStr">
        <is>
          <t>Samridhi Perk Line</t>
        </is>
      </c>
      <c r="C7536" s="80" t="n">
        <v>46165</v>
      </c>
      <c r="D7536" t="inlineStr">
        <is>
          <t>Perk-TTLi-3</t>
        </is>
      </c>
      <c r="E7536" t="inlineStr">
        <is>
          <t>LOD/SAF: Safety Circuit Not Ready</t>
        </is>
      </c>
      <c r="F7536" t="n">
        <v>2</v>
      </c>
      <c r="G7536" t="n">
        <v>0.489283333333333</v>
      </c>
    </row>
    <row r="7537">
      <c r="A7537" t="inlineStr">
        <is>
          <t>Daily_Minor_Stops_2026_09_18.xlsx</t>
        </is>
      </c>
      <c r="B7537" t="inlineStr">
        <is>
          <t>Samridhi Perk Line</t>
        </is>
      </c>
      <c r="C7537" s="80" t="n">
        <v>46165</v>
      </c>
      <c r="D7537" t="inlineStr">
        <is>
          <t>Perk-TTLi-4</t>
        </is>
      </c>
      <c r="E7537" t="inlineStr">
        <is>
          <t>LOD/EM: Emergency Stop HMI 11</t>
        </is>
      </c>
      <c r="F7537" t="n">
        <v>2</v>
      </c>
      <c r="G7537" t="n">
        <v>0.14785</v>
      </c>
    </row>
    <row r="7538">
      <c r="A7538" t="inlineStr">
        <is>
          <t>Daily_Minor_Stops_2026_09_18.xlsx</t>
        </is>
      </c>
      <c r="B7538" t="inlineStr">
        <is>
          <t>Samridhi Perk Line</t>
        </is>
      </c>
      <c r="C7538" s="80" t="n">
        <v>46166</v>
      </c>
      <c r="D7538" t="inlineStr">
        <is>
          <t>Perk-HCM-1</t>
        </is>
      </c>
      <c r="E7538" t="inlineStr">
        <is>
          <t>HXX: Data Printer Not Ready</t>
        </is>
      </c>
      <c r="F7538" t="n">
        <v>11</v>
      </c>
      <c r="G7538" t="n">
        <v>3.48093333333333</v>
      </c>
    </row>
    <row r="7539">
      <c r="A7539" t="inlineStr">
        <is>
          <t>Daily_Minor_Stops_2026_09_18.xlsx</t>
        </is>
      </c>
      <c r="B7539" t="inlineStr">
        <is>
          <t>Samridhi Perk Line</t>
        </is>
      </c>
      <c r="C7539" s="80" t="n">
        <v>46166</v>
      </c>
      <c r="D7539" t="inlineStr">
        <is>
          <t>Perk-HCM-1</t>
        </is>
      </c>
      <c r="E7539" t="inlineStr">
        <is>
          <t>FBX: Jam At Infeed</t>
        </is>
      </c>
      <c r="F7539" t="n">
        <v>60</v>
      </c>
      <c r="G7539" t="n">
        <v>26.8298666666667</v>
      </c>
    </row>
    <row r="7540">
      <c r="A7540" t="inlineStr">
        <is>
          <t>Daily_Minor_Stops_2026_09_18.xlsx</t>
        </is>
      </c>
      <c r="B7540" t="inlineStr">
        <is>
          <t>Samridhi Perk Line</t>
        </is>
      </c>
      <c r="C7540" s="80" t="n">
        <v>46166</v>
      </c>
      <c r="D7540" t="inlineStr">
        <is>
          <t>Perk-HCM-2</t>
        </is>
      </c>
      <c r="E7540" t="inlineStr">
        <is>
          <t>HXX: Infeed Rejection Consecutive</t>
        </is>
      </c>
      <c r="F7540" t="n">
        <v>24</v>
      </c>
      <c r="G7540" t="n">
        <v>13.3944333333333</v>
      </c>
    </row>
    <row r="7541">
      <c r="A7541" t="inlineStr">
        <is>
          <t>Daily_Minor_Stops_2026_09_18.xlsx</t>
        </is>
      </c>
      <c r="B7541" t="inlineStr">
        <is>
          <t>Samridhi Perk Line</t>
        </is>
      </c>
      <c r="C7541" s="80" t="n">
        <v>46166</v>
      </c>
      <c r="D7541" t="inlineStr">
        <is>
          <t>Perk-HCM-2</t>
        </is>
      </c>
      <c r="E7541" t="inlineStr">
        <is>
          <t>FBX: Jam At Infeed</t>
        </is>
      </c>
      <c r="F7541" t="n">
        <v>75</v>
      </c>
      <c r="G7541" t="n">
        <v>28.3969666666667</v>
      </c>
    </row>
    <row r="7542">
      <c r="A7542" t="inlineStr">
        <is>
          <t>Daily_Minor_Stops_2026_09_18.xlsx</t>
        </is>
      </c>
      <c r="B7542" t="inlineStr">
        <is>
          <t>Samridhi Perk Line</t>
        </is>
      </c>
      <c r="C7542" s="80" t="n">
        <v>46166</v>
      </c>
      <c r="D7542" t="inlineStr">
        <is>
          <t>Perk-HCM-3</t>
        </is>
      </c>
      <c r="E7542" t="inlineStr">
        <is>
          <t>FBX: Overflow At Infeed</t>
        </is>
      </c>
      <c r="F7542" t="n">
        <v>18</v>
      </c>
      <c r="G7542" t="n">
        <v>7.25493333333333</v>
      </c>
    </row>
    <row r="7543">
      <c r="A7543" t="inlineStr">
        <is>
          <t>Daily_Minor_Stops_2026_09_18.xlsx</t>
        </is>
      </c>
      <c r="B7543" t="inlineStr">
        <is>
          <t>Samridhi Perk Line</t>
        </is>
      </c>
      <c r="C7543" s="80" t="n">
        <v>46166</v>
      </c>
      <c r="D7543" t="inlineStr">
        <is>
          <t>Perk-HCM-3</t>
        </is>
      </c>
      <c r="E7543" t="inlineStr">
        <is>
          <t>FBX: Jam At Infeed</t>
        </is>
      </c>
      <c r="F7543" t="n">
        <v>23</v>
      </c>
      <c r="G7543" t="n">
        <v>17.3688166666667</v>
      </c>
    </row>
    <row r="7544">
      <c r="A7544" t="inlineStr">
        <is>
          <t>Daily_Minor_Stops_2026_09_18.xlsx</t>
        </is>
      </c>
      <c r="B7544" t="inlineStr">
        <is>
          <t>Samridhi Perk Line</t>
        </is>
      </c>
      <c r="C7544" s="80" t="n">
        <v>46166</v>
      </c>
      <c r="D7544" t="inlineStr">
        <is>
          <t>Perk-HCM-4</t>
        </is>
      </c>
      <c r="E7544" t="inlineStr">
        <is>
          <t>HXX: Film Is Broken</t>
        </is>
      </c>
      <c r="F7544" t="n">
        <v>18</v>
      </c>
      <c r="G7544" t="n">
        <v>28.67445</v>
      </c>
    </row>
    <row r="7545">
      <c r="A7545" t="inlineStr">
        <is>
          <t>Daily_Minor_Stops_2026_09_18.xlsx</t>
        </is>
      </c>
      <c r="B7545" t="inlineStr">
        <is>
          <t>Samridhi Perk Line</t>
        </is>
      </c>
      <c r="C7545" s="80" t="n">
        <v>46166</v>
      </c>
      <c r="D7545" t="inlineStr">
        <is>
          <t>Perk-HCM-4</t>
        </is>
      </c>
      <c r="E7545" t="inlineStr">
        <is>
          <t>FBX: Jam At Infeed</t>
        </is>
      </c>
      <c r="F7545" t="n">
        <v>32</v>
      </c>
      <c r="G7545" t="n">
        <v>8.513666666666669</v>
      </c>
    </row>
    <row r="7546">
      <c r="A7546" t="inlineStr">
        <is>
          <t>Daily_Minor_Stops_2026_09_18.xlsx</t>
        </is>
      </c>
      <c r="B7546" t="inlineStr">
        <is>
          <t>Samridhi Perk Line</t>
        </is>
      </c>
      <c r="C7546" s="80" t="n">
        <v>46166</v>
      </c>
      <c r="D7546" t="inlineStr">
        <is>
          <t>Perk-HLM-1</t>
        </is>
      </c>
      <c r="E7546" t="inlineStr">
        <is>
          <t>Product jam detected at flow wrapper infeed</t>
        </is>
      </c>
      <c r="F7546" t="n">
        <v>46</v>
      </c>
      <c r="G7546" t="n">
        <v>27.87455</v>
      </c>
    </row>
    <row r="7547">
      <c r="A7547" t="inlineStr">
        <is>
          <t>Daily_Minor_Stops_2026_09_18.xlsx</t>
        </is>
      </c>
      <c r="B7547" t="inlineStr">
        <is>
          <t>Samridhi Perk Line</t>
        </is>
      </c>
      <c r="C7547" s="80" t="n">
        <v>46166</v>
      </c>
      <c r="D7547" t="inlineStr">
        <is>
          <t>Perk-HLM-1</t>
        </is>
      </c>
      <c r="E7547" t="inlineStr">
        <is>
          <t>OverHeight Product Detected</t>
        </is>
      </c>
      <c r="F7547" t="n">
        <v>32</v>
      </c>
      <c r="G7547" t="n">
        <v>27.205</v>
      </c>
    </row>
    <row r="7548">
      <c r="A7548" t="inlineStr">
        <is>
          <t>Daily_Minor_Stops_2026_09_18.xlsx</t>
        </is>
      </c>
      <c r="B7548" t="inlineStr">
        <is>
          <t>Samridhi Perk Line</t>
        </is>
      </c>
      <c r="C7548" s="80" t="n">
        <v>46166</v>
      </c>
      <c r="D7548" t="inlineStr">
        <is>
          <t>Perk-HLM-2</t>
        </is>
      </c>
      <c r="E7548" t="inlineStr">
        <is>
          <t>Product jam detected at flow wrapper infeed</t>
        </is>
      </c>
      <c r="F7548" t="n">
        <v>50</v>
      </c>
      <c r="G7548" t="n">
        <v>34.5761333333333</v>
      </c>
    </row>
    <row r="7549">
      <c r="A7549" t="inlineStr">
        <is>
          <t>Daily_Minor_Stops_2026_09_18.xlsx</t>
        </is>
      </c>
      <c r="B7549" t="inlineStr">
        <is>
          <t>Samridhi Perk Line</t>
        </is>
      </c>
      <c r="C7549" s="80" t="n">
        <v>46166</v>
      </c>
      <c r="D7549" t="inlineStr">
        <is>
          <t>Perk-HLM-2</t>
        </is>
      </c>
      <c r="E7549" t="inlineStr">
        <is>
          <t>OverHeight Product Detected</t>
        </is>
      </c>
      <c r="F7549" t="n">
        <v>64</v>
      </c>
      <c r="G7549" t="n">
        <v>110.073383333333</v>
      </c>
    </row>
    <row r="7550">
      <c r="A7550" t="inlineStr">
        <is>
          <t>Daily_Minor_Stops_2026_09_18.xlsx</t>
        </is>
      </c>
      <c r="B7550" t="inlineStr">
        <is>
          <t>Samridhi Perk Line</t>
        </is>
      </c>
      <c r="C7550" s="80" t="n">
        <v>46166</v>
      </c>
      <c r="D7550" t="inlineStr">
        <is>
          <t>Perk-TTLi-1</t>
        </is>
      </c>
      <c r="E7550" t="inlineStr">
        <is>
          <t>FOR/BP11: Hand Over Of Blank Failed</t>
        </is>
      </c>
      <c r="F7550" t="n">
        <v>41</v>
      </c>
      <c r="G7550" t="n">
        <v>23.2818</v>
      </c>
    </row>
    <row r="7551">
      <c r="A7551" t="inlineStr">
        <is>
          <t>Daily_Minor_Stops_2026_09_18.xlsx</t>
        </is>
      </c>
      <c r="B7551" t="inlineStr">
        <is>
          <t>Samridhi Perk Line</t>
        </is>
      </c>
      <c r="C7551" s="80" t="n">
        <v>46166</v>
      </c>
      <c r="D7551" t="inlineStr">
        <is>
          <t>Perk-TTLi-1</t>
        </is>
      </c>
      <c r="E7551" t="inlineStr">
        <is>
          <t>CLO/CT11: Axis1 Position Error</t>
        </is>
      </c>
      <c r="F7551" t="n">
        <v>22</v>
      </c>
      <c r="G7551" t="n">
        <v>20.5233833333333</v>
      </c>
    </row>
    <row r="7552">
      <c r="A7552" t="inlineStr">
        <is>
          <t>Daily_Minor_Stops_2026_09_18.xlsx</t>
        </is>
      </c>
      <c r="B7552" t="inlineStr">
        <is>
          <t>Samridhi Perk Line</t>
        </is>
      </c>
      <c r="C7552" s="80" t="n">
        <v>46166</v>
      </c>
      <c r="D7552" t="inlineStr">
        <is>
          <t>Perk-TTLi-2</t>
        </is>
      </c>
      <c r="E7552" t="inlineStr">
        <is>
          <t>FOR/FT11: Hand Over Failure Of Tray</t>
        </is>
      </c>
      <c r="F7552" t="n">
        <v>12</v>
      </c>
      <c r="G7552" t="n">
        <v>29.21455</v>
      </c>
    </row>
    <row r="7553">
      <c r="A7553" t="inlineStr">
        <is>
          <t>Daily_Minor_Stops_2026_09_18.xlsx</t>
        </is>
      </c>
      <c r="B7553" t="inlineStr">
        <is>
          <t>Samridhi Perk Line</t>
        </is>
      </c>
      <c r="C7553" s="80" t="n">
        <v>46166</v>
      </c>
      <c r="D7553" t="inlineStr">
        <is>
          <t>Perk-TTLi-2</t>
        </is>
      </c>
      <c r="E7553" t="inlineStr">
        <is>
          <t>CLO/CT11: Axis1 Position Error</t>
        </is>
      </c>
      <c r="F7553" t="n">
        <v>26</v>
      </c>
      <c r="G7553" t="n">
        <v>168.316783333333</v>
      </c>
    </row>
    <row r="7554">
      <c r="A7554" t="inlineStr">
        <is>
          <t>Daily_Minor_Stops_2026_09_18.xlsx</t>
        </is>
      </c>
      <c r="B7554" t="inlineStr">
        <is>
          <t>Samridhi Perk Line</t>
        </is>
      </c>
      <c r="C7554" s="80" t="n">
        <v>46166</v>
      </c>
      <c r="D7554" t="inlineStr">
        <is>
          <t>Perk-TTLi-3</t>
        </is>
      </c>
      <c r="E7554" t="inlineStr">
        <is>
          <t>CLO/CT11: Axis1 Position Error</t>
        </is>
      </c>
      <c r="F7554" t="n">
        <v>4</v>
      </c>
      <c r="G7554" t="n">
        <v>12.3095166666667</v>
      </c>
    </row>
    <row r="7555">
      <c r="A7555" t="inlineStr">
        <is>
          <t>Daily_Minor_Stops_2026_09_18.xlsx</t>
        </is>
      </c>
      <c r="B7555" t="inlineStr">
        <is>
          <t>Samridhi Perk Line</t>
        </is>
      </c>
      <c r="C7555" s="80" t="n">
        <v>46166</v>
      </c>
      <c r="D7555" t="inlineStr">
        <is>
          <t>Perk-TTLi-3</t>
        </is>
      </c>
      <c r="E7555" t="inlineStr">
        <is>
          <t>CLO/CSC11: Tray Validation Failed</t>
        </is>
      </c>
      <c r="F7555" t="n">
        <v>3</v>
      </c>
      <c r="G7555" t="n">
        <v>2.17726666666667</v>
      </c>
    </row>
    <row r="7556">
      <c r="A7556" t="inlineStr">
        <is>
          <t>Daily_Minor_Stops_2026_09_18.xlsx</t>
        </is>
      </c>
      <c r="B7556" t="inlineStr">
        <is>
          <t>Samridhi Perk Line</t>
        </is>
      </c>
      <c r="C7556" s="80" t="n">
        <v>46166</v>
      </c>
      <c r="D7556" t="inlineStr">
        <is>
          <t>Perk-TTLi-4</t>
        </is>
      </c>
      <c r="E7556" t="inlineStr">
        <is>
          <t>LOD/EM: Emergency Stop HMI 11</t>
        </is>
      </c>
      <c r="F7556" t="n">
        <v>3</v>
      </c>
      <c r="G7556" t="n">
        <v>1.46405</v>
      </c>
    </row>
    <row r="7557">
      <c r="A7557" t="inlineStr">
        <is>
          <t>Daily_Minor_Stops_2026_09_18.xlsx</t>
        </is>
      </c>
      <c r="B7557" t="inlineStr">
        <is>
          <t>Samridhi Perk Line</t>
        </is>
      </c>
      <c r="C7557" s="80" t="n">
        <v>46166</v>
      </c>
      <c r="D7557" t="inlineStr">
        <is>
          <t>Perk-TTLi-4</t>
        </is>
      </c>
      <c r="E7557" t="inlineStr">
        <is>
          <t>LOD/EM: Emergency Stop Button 1</t>
        </is>
      </c>
      <c r="F7557" t="n">
        <v>2</v>
      </c>
      <c r="G7557" t="n">
        <v>2.21788333333333</v>
      </c>
    </row>
    <row r="7558">
      <c r="A7558" t="inlineStr">
        <is>
          <t>Daily_Minor_Stops_2026_09_18.xlsx</t>
        </is>
      </c>
      <c r="B7558" t="inlineStr">
        <is>
          <t>Samridhi Perk Line</t>
        </is>
      </c>
      <c r="C7558" s="80" t="n">
        <v>46167</v>
      </c>
      <c r="D7558" t="inlineStr">
        <is>
          <t>Perk-HCM-1</t>
        </is>
      </c>
      <c r="E7558" t="inlineStr">
        <is>
          <t>FBX: Overflow At Infeed</t>
        </is>
      </c>
      <c r="F7558" t="n">
        <v>14</v>
      </c>
      <c r="G7558" t="n">
        <v>6.74065</v>
      </c>
    </row>
    <row r="7559">
      <c r="A7559" t="inlineStr">
        <is>
          <t>Daily_Minor_Stops_2026_09_18.xlsx</t>
        </is>
      </c>
      <c r="B7559" t="inlineStr">
        <is>
          <t>Samridhi Perk Line</t>
        </is>
      </c>
      <c r="C7559" s="80" t="n">
        <v>46167</v>
      </c>
      <c r="D7559" t="inlineStr">
        <is>
          <t>Perk-HCM-1</t>
        </is>
      </c>
      <c r="E7559" t="inlineStr">
        <is>
          <t>FBX: Jam At Infeed</t>
        </is>
      </c>
      <c r="F7559" t="n">
        <v>64</v>
      </c>
      <c r="G7559" t="n">
        <v>37.0116</v>
      </c>
    </row>
    <row r="7560">
      <c r="A7560" t="inlineStr">
        <is>
          <t>Daily_Minor_Stops_2026_09_18.xlsx</t>
        </is>
      </c>
      <c r="B7560" t="inlineStr">
        <is>
          <t>Samridhi Perk Line</t>
        </is>
      </c>
      <c r="C7560" s="80" t="n">
        <v>46167</v>
      </c>
      <c r="D7560" t="inlineStr">
        <is>
          <t>Perk-HCM-2</t>
        </is>
      </c>
      <c r="E7560" t="inlineStr">
        <is>
          <t>FBX: Overflow At Infeed</t>
        </is>
      </c>
      <c r="F7560" t="n">
        <v>14</v>
      </c>
      <c r="G7560" t="n">
        <v>7.0734</v>
      </c>
    </row>
    <row r="7561">
      <c r="A7561" t="inlineStr">
        <is>
          <t>Daily_Minor_Stops_2026_09_18.xlsx</t>
        </is>
      </c>
      <c r="B7561" t="inlineStr">
        <is>
          <t>Samridhi Perk Line</t>
        </is>
      </c>
      <c r="C7561" s="80" t="n">
        <v>46167</v>
      </c>
      <c r="D7561" t="inlineStr">
        <is>
          <t>Perk-HCM-2</t>
        </is>
      </c>
      <c r="E7561" t="inlineStr">
        <is>
          <t>FBX: Jam At Infeed</t>
        </is>
      </c>
      <c r="F7561" t="n">
        <v>85</v>
      </c>
      <c r="G7561" t="n">
        <v>38.7089833333333</v>
      </c>
    </row>
    <row r="7562">
      <c r="A7562" t="inlineStr">
        <is>
          <t>Daily_Minor_Stops_2026_09_18.xlsx</t>
        </is>
      </c>
      <c r="B7562" t="inlineStr">
        <is>
          <t>Samridhi Perk Line</t>
        </is>
      </c>
      <c r="C7562" s="80" t="n">
        <v>46167</v>
      </c>
      <c r="D7562" t="inlineStr">
        <is>
          <t>Perk-HCM-3</t>
        </is>
      </c>
      <c r="E7562" t="inlineStr">
        <is>
          <t>HXX: Infeed Rejection Consecutive</t>
        </is>
      </c>
      <c r="F7562" t="n">
        <v>42</v>
      </c>
      <c r="G7562" t="n">
        <v>27.09025</v>
      </c>
    </row>
    <row r="7563">
      <c r="A7563" t="inlineStr">
        <is>
          <t>Daily_Minor_Stops_2026_09_18.xlsx</t>
        </is>
      </c>
      <c r="B7563" t="inlineStr">
        <is>
          <t>Samridhi Perk Line</t>
        </is>
      </c>
      <c r="C7563" s="80" t="n">
        <v>46167</v>
      </c>
      <c r="D7563" t="inlineStr">
        <is>
          <t>Perk-HCM-3</t>
        </is>
      </c>
      <c r="E7563" t="inlineStr">
        <is>
          <t>FBX: Jam At Infeed</t>
        </is>
      </c>
      <c r="F7563" t="n">
        <v>26</v>
      </c>
      <c r="G7563" t="n">
        <v>13.7230166666667</v>
      </c>
    </row>
    <row r="7564">
      <c r="A7564" t="inlineStr">
        <is>
          <t>Daily_Minor_Stops_2026_09_18.xlsx</t>
        </is>
      </c>
      <c r="B7564" t="inlineStr">
        <is>
          <t>Samridhi Perk Line</t>
        </is>
      </c>
      <c r="C7564" s="80" t="n">
        <v>46167</v>
      </c>
      <c r="D7564" t="inlineStr">
        <is>
          <t>Perk-HCM-4</t>
        </is>
      </c>
      <c r="E7564" t="inlineStr">
        <is>
          <t>HXX: Film Is Broken</t>
        </is>
      </c>
      <c r="F7564" t="n">
        <v>12</v>
      </c>
      <c r="G7564" t="n">
        <v>14.2216833333333</v>
      </c>
    </row>
    <row r="7565">
      <c r="A7565" t="inlineStr">
        <is>
          <t>Daily_Minor_Stops_2026_09_18.xlsx</t>
        </is>
      </c>
      <c r="B7565" t="inlineStr">
        <is>
          <t>Samridhi Perk Line</t>
        </is>
      </c>
      <c r="C7565" s="80" t="n">
        <v>46167</v>
      </c>
      <c r="D7565" t="inlineStr">
        <is>
          <t>Perk-HCM-4</t>
        </is>
      </c>
      <c r="E7565" t="inlineStr">
        <is>
          <t>FBX: Jam At Infeed</t>
        </is>
      </c>
      <c r="F7565" t="n">
        <v>19</v>
      </c>
      <c r="G7565" t="n">
        <v>14.4543</v>
      </c>
    </row>
    <row r="7566">
      <c r="A7566" t="inlineStr">
        <is>
          <t>Daily_Minor_Stops_2026_09_18.xlsx</t>
        </is>
      </c>
      <c r="B7566" t="inlineStr">
        <is>
          <t>Samridhi Perk Line</t>
        </is>
      </c>
      <c r="C7566" s="80" t="n">
        <v>46167</v>
      </c>
      <c r="D7566" t="inlineStr">
        <is>
          <t>Perk-HLM-1</t>
        </is>
      </c>
      <c r="E7566" t="inlineStr">
        <is>
          <t>Product jam detected at flow wrapper infeed</t>
        </is>
      </c>
      <c r="F7566" t="n">
        <v>64</v>
      </c>
      <c r="G7566" t="n">
        <v>26.3594</v>
      </c>
    </row>
    <row r="7567">
      <c r="A7567" t="inlineStr">
        <is>
          <t>Daily_Minor_Stops_2026_09_18.xlsx</t>
        </is>
      </c>
      <c r="B7567" t="inlineStr">
        <is>
          <t>Samridhi Perk Line</t>
        </is>
      </c>
      <c r="C7567" s="80" t="n">
        <v>46167</v>
      </c>
      <c r="D7567" t="inlineStr">
        <is>
          <t>Perk-HLM-1</t>
        </is>
      </c>
      <c r="E7567" t="inlineStr">
        <is>
          <t>OverHeight Product Detected</t>
        </is>
      </c>
      <c r="F7567" t="n">
        <v>106</v>
      </c>
      <c r="G7567" t="n">
        <v>69.3782833333333</v>
      </c>
    </row>
    <row r="7568">
      <c r="A7568" t="inlineStr">
        <is>
          <t>Daily_Minor_Stops_2026_09_18.xlsx</t>
        </is>
      </c>
      <c r="B7568" t="inlineStr">
        <is>
          <t>Samridhi Perk Line</t>
        </is>
      </c>
      <c r="C7568" s="80" t="n">
        <v>46167</v>
      </c>
      <c r="D7568" t="inlineStr">
        <is>
          <t>Perk-HLM-2</t>
        </is>
      </c>
      <c r="E7568" t="inlineStr">
        <is>
          <t>Paper Out Of Register</t>
        </is>
      </c>
      <c r="F7568" t="n">
        <v>22</v>
      </c>
      <c r="G7568" t="n">
        <v>15.5217666666667</v>
      </c>
    </row>
    <row r="7569">
      <c r="A7569" t="inlineStr">
        <is>
          <t>Daily_Minor_Stops_2026_09_18.xlsx</t>
        </is>
      </c>
      <c r="B7569" t="inlineStr">
        <is>
          <t>Samridhi Perk Line</t>
        </is>
      </c>
      <c r="C7569" s="80" t="n">
        <v>46167</v>
      </c>
      <c r="D7569" t="inlineStr">
        <is>
          <t>Perk-HLM-2</t>
        </is>
      </c>
      <c r="E7569" t="inlineStr">
        <is>
          <t>OverHeight Product Detected</t>
        </is>
      </c>
      <c r="F7569" t="n">
        <v>69</v>
      </c>
      <c r="G7569" t="n">
        <v>36.1461166666667</v>
      </c>
    </row>
    <row r="7570">
      <c r="A7570" t="inlineStr">
        <is>
          <t>Daily_Minor_Stops_2026_09_18.xlsx</t>
        </is>
      </c>
      <c r="B7570" t="inlineStr">
        <is>
          <t>Samridhi Perk Line</t>
        </is>
      </c>
      <c r="C7570" s="80" t="n">
        <v>46167</v>
      </c>
      <c r="D7570" t="inlineStr">
        <is>
          <t>Perk-TTLi-1</t>
        </is>
      </c>
      <c r="E7570" t="inlineStr">
        <is>
          <t>FOR/BP11: Hand Over Of Blank Failed</t>
        </is>
      </c>
      <c r="F7570" t="n">
        <v>34</v>
      </c>
      <c r="G7570" t="n">
        <v>19.0777333333333</v>
      </c>
    </row>
    <row r="7571">
      <c r="A7571" t="inlineStr">
        <is>
          <t>Daily_Minor_Stops_2026_09_18.xlsx</t>
        </is>
      </c>
      <c r="B7571" t="inlineStr">
        <is>
          <t>Samridhi Perk Line</t>
        </is>
      </c>
      <c r="C7571" s="80" t="n">
        <v>46167</v>
      </c>
      <c r="D7571" t="inlineStr">
        <is>
          <t>Perk-TTLi-1</t>
        </is>
      </c>
      <c r="E7571" t="inlineStr">
        <is>
          <t>CLO/CT11: Axis1 Position Error</t>
        </is>
      </c>
      <c r="F7571" t="n">
        <v>19</v>
      </c>
      <c r="G7571" t="n">
        <v>21.5187833333333</v>
      </c>
    </row>
    <row r="7572">
      <c r="A7572" t="inlineStr">
        <is>
          <t>Daily_Minor_Stops_2026_09_18.xlsx</t>
        </is>
      </c>
      <c r="B7572" t="inlineStr">
        <is>
          <t>Samridhi Perk Line</t>
        </is>
      </c>
      <c r="C7572" s="80" t="n">
        <v>46167</v>
      </c>
      <c r="D7572" t="inlineStr">
        <is>
          <t>Perk-TTLi-2</t>
        </is>
      </c>
      <c r="E7572" t="inlineStr">
        <is>
          <t>FOR/BP11: Hand Over Of Blank Failed</t>
        </is>
      </c>
      <c r="F7572" t="n">
        <v>7</v>
      </c>
      <c r="G7572" t="n">
        <v>36.91125</v>
      </c>
    </row>
    <row r="7573">
      <c r="A7573" t="inlineStr">
        <is>
          <t>Daily_Minor_Stops_2026_09_18.xlsx</t>
        </is>
      </c>
      <c r="B7573" t="inlineStr">
        <is>
          <t>Samridhi Perk Line</t>
        </is>
      </c>
      <c r="C7573" s="80" t="n">
        <v>46167</v>
      </c>
      <c r="D7573" t="inlineStr">
        <is>
          <t>Perk-TTLi-2</t>
        </is>
      </c>
      <c r="E7573" t="inlineStr">
        <is>
          <t>CLO/CT11: Axis1 Position Error</t>
        </is>
      </c>
      <c r="F7573" t="n">
        <v>8</v>
      </c>
      <c r="G7573" t="n">
        <v>12.4844666666667</v>
      </c>
    </row>
    <row r="7574">
      <c r="A7574" t="inlineStr">
        <is>
          <t>Daily_Minor_Stops_2026_09_18.xlsx</t>
        </is>
      </c>
      <c r="B7574" t="inlineStr">
        <is>
          <t>Samridhi Perk Line</t>
        </is>
      </c>
      <c r="C7574" s="80" t="n">
        <v>46167</v>
      </c>
      <c r="D7574" t="inlineStr">
        <is>
          <t>Perk-TTLi-3</t>
        </is>
      </c>
      <c r="E7574" t="inlineStr">
        <is>
          <t>LOD/TGR11: Robot-Gripper Sensor Fault</t>
        </is>
      </c>
      <c r="F7574" t="n">
        <v>7</v>
      </c>
      <c r="G7574" t="n">
        <v>3.2428</v>
      </c>
    </row>
    <row r="7575">
      <c r="A7575" t="inlineStr">
        <is>
          <t>Daily_Minor_Stops_2026_09_18.xlsx</t>
        </is>
      </c>
      <c r="B7575" t="inlineStr">
        <is>
          <t>Samridhi Perk Line</t>
        </is>
      </c>
      <c r="C7575" s="80" t="n">
        <v>46167</v>
      </c>
      <c r="D7575" t="inlineStr">
        <is>
          <t>Perk-TTLi-3</t>
        </is>
      </c>
      <c r="E7575" t="inlineStr">
        <is>
          <t>CLO/CT11: Axis1 Position Error</t>
        </is>
      </c>
      <c r="F7575" t="n">
        <v>3</v>
      </c>
      <c r="G7575" t="n">
        <v>4.46166666666667</v>
      </c>
    </row>
    <row r="7576">
      <c r="A7576" t="inlineStr">
        <is>
          <t>Daily_Minor_Stops_2026_09_18.xlsx</t>
        </is>
      </c>
      <c r="B7576" t="inlineStr">
        <is>
          <t>Samridhi Perk Line</t>
        </is>
      </c>
      <c r="C7576" s="80" t="n">
        <v>46167</v>
      </c>
      <c r="D7576" t="inlineStr">
        <is>
          <t>Perk-TTLi-4</t>
        </is>
      </c>
      <c r="E7576" t="inlineStr">
        <is>
          <t>LOD/SAF: Safety Circuit Not Ready</t>
        </is>
      </c>
      <c r="F7576" t="n">
        <v>2</v>
      </c>
      <c r="G7576" t="n">
        <v>0.9460833333333331</v>
      </c>
    </row>
    <row r="7577">
      <c r="A7577" t="inlineStr">
        <is>
          <t>Daily_Minor_Stops_2026_09_18.xlsx</t>
        </is>
      </c>
      <c r="B7577" t="inlineStr">
        <is>
          <t>Samridhi Perk Line</t>
        </is>
      </c>
      <c r="C7577" s="80" t="n">
        <v>46167</v>
      </c>
      <c r="D7577" t="inlineStr">
        <is>
          <t>Perk-TTLi-4</t>
        </is>
      </c>
      <c r="E7577" t="inlineStr">
        <is>
          <t>LOD/EM: Emergency Stop HMI 11</t>
        </is>
      </c>
      <c r="F7577" t="n">
        <v>4</v>
      </c>
      <c r="G7577" t="n">
        <v>181.89695</v>
      </c>
    </row>
    <row r="7578">
      <c r="A7578" t="inlineStr">
        <is>
          <t>Daily_Minor_Stops_2026_09_18.xlsx</t>
        </is>
      </c>
      <c r="B7578" t="inlineStr">
        <is>
          <t>Samridhi Perk Line</t>
        </is>
      </c>
      <c r="C7578" s="80" t="n">
        <v>46168</v>
      </c>
      <c r="D7578" t="inlineStr">
        <is>
          <t>Perk TTM-5</t>
        </is>
      </c>
      <c r="E7578" t="inlineStr">
        <is>
          <t>Late Start</t>
        </is>
      </c>
      <c r="F7578" t="n">
        <v>1</v>
      </c>
      <c r="G7578" t="n">
        <v>0</v>
      </c>
    </row>
    <row r="7579">
      <c r="A7579" t="inlineStr">
        <is>
          <t>Daily_Minor_Stops_2026_09_18.xlsx</t>
        </is>
      </c>
      <c r="B7579" t="inlineStr">
        <is>
          <t>Samridhi Perk Line</t>
        </is>
      </c>
      <c r="C7579" s="80" t="n">
        <v>46168</v>
      </c>
      <c r="D7579" t="inlineStr">
        <is>
          <t>Perk TTM-5</t>
        </is>
      </c>
      <c r="E7579" t="inlineStr">
        <is>
          <t>Early Departure</t>
        </is>
      </c>
      <c r="F7579" t="n">
        <v>1</v>
      </c>
      <c r="G7579" t="n">
        <v>0</v>
      </c>
    </row>
    <row r="7580">
      <c r="A7580" t="inlineStr">
        <is>
          <t>Daily_Minor_Stops_2026_09_18.xlsx</t>
        </is>
      </c>
      <c r="B7580" t="inlineStr">
        <is>
          <t>Samridhi Perk Line</t>
        </is>
      </c>
      <c r="C7580" s="80" t="n">
        <v>46168</v>
      </c>
      <c r="D7580" t="inlineStr">
        <is>
          <t>Perk-HCM-1</t>
        </is>
      </c>
      <c r="E7580" t="inlineStr">
        <is>
          <t>FBX: Overflow At Infeed</t>
        </is>
      </c>
      <c r="F7580" t="n">
        <v>24</v>
      </c>
      <c r="G7580" t="n">
        <v>11.3106833333333</v>
      </c>
    </row>
    <row r="7581">
      <c r="A7581" t="inlineStr">
        <is>
          <t>Daily_Minor_Stops_2026_09_18.xlsx</t>
        </is>
      </c>
      <c r="B7581" t="inlineStr">
        <is>
          <t>Samridhi Perk Line</t>
        </is>
      </c>
      <c r="C7581" s="80" t="n">
        <v>46168</v>
      </c>
      <c r="D7581" t="inlineStr">
        <is>
          <t>Perk-HCM-1</t>
        </is>
      </c>
      <c r="E7581" t="inlineStr">
        <is>
          <t>FBX: Jam At Infeed</t>
        </is>
      </c>
      <c r="F7581" t="n">
        <v>80</v>
      </c>
      <c r="G7581" t="n">
        <v>38.4164</v>
      </c>
    </row>
    <row r="7582">
      <c r="A7582" t="inlineStr">
        <is>
          <t>Daily_Minor_Stops_2026_09_18.xlsx</t>
        </is>
      </c>
      <c r="B7582" t="inlineStr">
        <is>
          <t>Samridhi Perk Line</t>
        </is>
      </c>
      <c r="C7582" s="80" t="n">
        <v>46168</v>
      </c>
      <c r="D7582" t="inlineStr">
        <is>
          <t>Perk-HCM-2</t>
        </is>
      </c>
      <c r="E7582" t="inlineStr">
        <is>
          <t>FBX: Overflow At Infeed</t>
        </is>
      </c>
      <c r="F7582" t="n">
        <v>19</v>
      </c>
      <c r="G7582" t="n">
        <v>13.54885</v>
      </c>
    </row>
    <row r="7583">
      <c r="A7583" t="inlineStr">
        <is>
          <t>Daily_Minor_Stops_2026_09_18.xlsx</t>
        </is>
      </c>
      <c r="B7583" t="inlineStr">
        <is>
          <t>Samridhi Perk Line</t>
        </is>
      </c>
      <c r="C7583" s="80" t="n">
        <v>46168</v>
      </c>
      <c r="D7583" t="inlineStr">
        <is>
          <t>Perk-HCM-2</t>
        </is>
      </c>
      <c r="E7583" t="inlineStr">
        <is>
          <t>FBX: Jam At Infeed</t>
        </is>
      </c>
      <c r="F7583" t="n">
        <v>115</v>
      </c>
      <c r="G7583" t="n">
        <v>55.4659166666667</v>
      </c>
    </row>
    <row r="7584">
      <c r="A7584" t="inlineStr">
        <is>
          <t>Daily_Minor_Stops_2026_09_18.xlsx</t>
        </is>
      </c>
      <c r="B7584" t="inlineStr">
        <is>
          <t>Samridhi Perk Line</t>
        </is>
      </c>
      <c r="C7584" s="80" t="n">
        <v>46168</v>
      </c>
      <c r="D7584" t="inlineStr">
        <is>
          <t>Perk-HCM-3</t>
        </is>
      </c>
      <c r="E7584" t="inlineStr">
        <is>
          <t>FBX: Overflow At Infeed</t>
        </is>
      </c>
      <c r="F7584" t="n">
        <v>37</v>
      </c>
      <c r="G7584" t="n">
        <v>27.9062833333333</v>
      </c>
    </row>
    <row r="7585">
      <c r="A7585" t="inlineStr">
        <is>
          <t>Daily_Minor_Stops_2026_09_18.xlsx</t>
        </is>
      </c>
      <c r="B7585" t="inlineStr">
        <is>
          <t>Samridhi Perk Line</t>
        </is>
      </c>
      <c r="C7585" s="80" t="n">
        <v>46168</v>
      </c>
      <c r="D7585" t="inlineStr">
        <is>
          <t>Perk-HCM-3</t>
        </is>
      </c>
      <c r="E7585" t="inlineStr">
        <is>
          <t>FBX: Jam At Infeed</t>
        </is>
      </c>
      <c r="F7585" t="n">
        <v>26</v>
      </c>
      <c r="G7585" t="n">
        <v>20.1821333333333</v>
      </c>
    </row>
    <row r="7586">
      <c r="A7586" t="inlineStr">
        <is>
          <t>Daily_Minor_Stops_2026_09_18.xlsx</t>
        </is>
      </c>
      <c r="B7586" t="inlineStr">
        <is>
          <t>Samridhi Perk Line</t>
        </is>
      </c>
      <c r="C7586" s="80" t="n">
        <v>46168</v>
      </c>
      <c r="D7586" t="inlineStr">
        <is>
          <t>Perk-HCM-4</t>
        </is>
      </c>
      <c r="E7586" t="inlineStr">
        <is>
          <t>HXX: Data Printer Not Ready</t>
        </is>
      </c>
      <c r="F7586" t="n">
        <v>15</v>
      </c>
      <c r="G7586" t="n">
        <v>9.6576</v>
      </c>
    </row>
    <row r="7587">
      <c r="A7587" t="inlineStr">
        <is>
          <t>Daily_Minor_Stops_2026_09_18.xlsx</t>
        </is>
      </c>
      <c r="B7587" t="inlineStr">
        <is>
          <t>Samridhi Perk Line</t>
        </is>
      </c>
      <c r="C7587" s="80" t="n">
        <v>46168</v>
      </c>
      <c r="D7587" t="inlineStr">
        <is>
          <t>Perk-HCM-4</t>
        </is>
      </c>
      <c r="E7587" t="inlineStr">
        <is>
          <t>FBX: Jam At Infeed</t>
        </is>
      </c>
      <c r="F7587" t="n">
        <v>30</v>
      </c>
      <c r="G7587" t="n">
        <v>14.1325666666667</v>
      </c>
    </row>
    <row r="7588">
      <c r="A7588" t="inlineStr">
        <is>
          <t>Daily_Minor_Stops_2026_09_18.xlsx</t>
        </is>
      </c>
      <c r="B7588" t="inlineStr">
        <is>
          <t>Samridhi Perk Line</t>
        </is>
      </c>
      <c r="C7588" s="80" t="n">
        <v>46168</v>
      </c>
      <c r="D7588" t="inlineStr">
        <is>
          <t>Perk-HLM-1</t>
        </is>
      </c>
      <c r="E7588" t="inlineStr">
        <is>
          <t>Product jam detected at flow wrapper infeed</t>
        </is>
      </c>
      <c r="F7588" t="n">
        <v>49</v>
      </c>
      <c r="G7588" t="n">
        <v>23.1417833333333</v>
      </c>
    </row>
    <row r="7589">
      <c r="A7589" t="inlineStr">
        <is>
          <t>Daily_Minor_Stops_2026_09_18.xlsx</t>
        </is>
      </c>
      <c r="B7589" t="inlineStr">
        <is>
          <t>Samridhi Perk Line</t>
        </is>
      </c>
      <c r="C7589" s="80" t="n">
        <v>46168</v>
      </c>
      <c r="D7589" t="inlineStr">
        <is>
          <t>Perk-HLM-1</t>
        </is>
      </c>
      <c r="E7589" t="inlineStr">
        <is>
          <t>OverHeight Product Detected</t>
        </is>
      </c>
      <c r="F7589" t="n">
        <v>104</v>
      </c>
      <c r="G7589" t="n">
        <v>61.78695</v>
      </c>
    </row>
    <row r="7590">
      <c r="A7590" t="inlineStr">
        <is>
          <t>Daily_Minor_Stops_2026_09_18.xlsx</t>
        </is>
      </c>
      <c r="B7590" t="inlineStr">
        <is>
          <t>Samridhi Perk Line</t>
        </is>
      </c>
      <c r="C7590" s="80" t="n">
        <v>46168</v>
      </c>
      <c r="D7590" t="inlineStr">
        <is>
          <t>Perk-HLM-2</t>
        </is>
      </c>
      <c r="E7590" t="inlineStr">
        <is>
          <t>Product jam detected at flow wrapper infeed</t>
        </is>
      </c>
      <c r="F7590" t="n">
        <v>21</v>
      </c>
      <c r="G7590" t="n">
        <v>23.5239333333333</v>
      </c>
    </row>
    <row r="7591">
      <c r="A7591" t="inlineStr">
        <is>
          <t>Daily_Minor_Stops_2026_09_18.xlsx</t>
        </is>
      </c>
      <c r="B7591" t="inlineStr">
        <is>
          <t>Samridhi Perk Line</t>
        </is>
      </c>
      <c r="C7591" s="80" t="n">
        <v>46168</v>
      </c>
      <c r="D7591" t="inlineStr">
        <is>
          <t>Perk-HLM-2</t>
        </is>
      </c>
      <c r="E7591" t="inlineStr">
        <is>
          <t>OverHeight Product Detected</t>
        </is>
      </c>
      <c r="F7591" t="n">
        <v>68</v>
      </c>
      <c r="G7591" t="n">
        <v>34.5777666666667</v>
      </c>
    </row>
    <row r="7592">
      <c r="A7592" t="inlineStr">
        <is>
          <t>Daily_Minor_Stops_2026_09_18.xlsx</t>
        </is>
      </c>
      <c r="B7592" t="inlineStr">
        <is>
          <t>Samridhi Perk Line</t>
        </is>
      </c>
      <c r="C7592" s="80" t="n">
        <v>46168</v>
      </c>
      <c r="D7592" t="inlineStr">
        <is>
          <t>Perk-TTLi-1</t>
        </is>
      </c>
      <c r="E7592" t="inlineStr">
        <is>
          <t>FOR/FT11: Hand Over Failure Of Tray</t>
        </is>
      </c>
      <c r="F7592" t="n">
        <v>11</v>
      </c>
      <c r="G7592" t="n">
        <v>18.0510833333333</v>
      </c>
    </row>
    <row r="7593">
      <c r="A7593" t="inlineStr">
        <is>
          <t>Daily_Minor_Stops_2026_09_18.xlsx</t>
        </is>
      </c>
      <c r="B7593" t="inlineStr">
        <is>
          <t>Samridhi Perk Line</t>
        </is>
      </c>
      <c r="C7593" s="80" t="n">
        <v>46168</v>
      </c>
      <c r="D7593" t="inlineStr">
        <is>
          <t>Perk-TTLi-1</t>
        </is>
      </c>
      <c r="E7593" t="inlineStr">
        <is>
          <t>CLO/CT11: Axis1 Position Error</t>
        </is>
      </c>
      <c r="F7593" t="n">
        <v>11</v>
      </c>
      <c r="G7593" t="n">
        <v>9.22761666666667</v>
      </c>
    </row>
    <row r="7594">
      <c r="A7594" t="inlineStr">
        <is>
          <t>Daily_Minor_Stops_2026_09_18.xlsx</t>
        </is>
      </c>
      <c r="B7594" t="inlineStr">
        <is>
          <t>Samridhi Perk Line</t>
        </is>
      </c>
      <c r="C7594" s="80" t="n">
        <v>46168</v>
      </c>
      <c r="D7594" t="inlineStr">
        <is>
          <t>Perk-TTLi-2</t>
        </is>
      </c>
      <c r="E7594" t="inlineStr">
        <is>
          <t>LOD/FWV11: Rejects Consecutive</t>
        </is>
      </c>
      <c r="F7594" t="n">
        <v>4</v>
      </c>
      <c r="G7594" t="n">
        <v>3.84116666666667</v>
      </c>
    </row>
    <row r="7595">
      <c r="A7595" t="inlineStr">
        <is>
          <t>Daily_Minor_Stops_2026_09_18.xlsx</t>
        </is>
      </c>
      <c r="B7595" t="inlineStr">
        <is>
          <t>Samridhi Perk Line</t>
        </is>
      </c>
      <c r="C7595" s="80" t="n">
        <v>46168</v>
      </c>
      <c r="D7595" t="inlineStr">
        <is>
          <t>Perk-TTLi-2</t>
        </is>
      </c>
      <c r="E7595" t="inlineStr">
        <is>
          <t>FOR/BP11: Hand Over Of Blank Failed</t>
        </is>
      </c>
      <c r="F7595" t="n">
        <v>5</v>
      </c>
      <c r="G7595" t="n">
        <v>1.6208</v>
      </c>
    </row>
    <row r="7596">
      <c r="A7596" t="inlineStr">
        <is>
          <t>Daily_Minor_Stops_2026_09_18.xlsx</t>
        </is>
      </c>
      <c r="B7596" t="inlineStr">
        <is>
          <t>Samridhi Perk Line</t>
        </is>
      </c>
      <c r="C7596" s="80" t="n">
        <v>46168</v>
      </c>
      <c r="D7596" t="inlineStr">
        <is>
          <t>Perk-TTLi-3</t>
        </is>
      </c>
      <c r="E7596" t="inlineStr">
        <is>
          <t>LOD/TGR11: Robot-Gripper Sensor Fault</t>
        </is>
      </c>
      <c r="F7596" t="n">
        <v>3</v>
      </c>
      <c r="G7596" t="n">
        <v>1.46355</v>
      </c>
    </row>
    <row r="7597">
      <c r="A7597" t="inlineStr">
        <is>
          <t>Daily_Minor_Stops_2026_09_18.xlsx</t>
        </is>
      </c>
      <c r="B7597" t="inlineStr">
        <is>
          <t>Samridhi Perk Line</t>
        </is>
      </c>
      <c r="C7597" s="80" t="n">
        <v>46168</v>
      </c>
      <c r="D7597" t="inlineStr">
        <is>
          <t>Perk-TTLi-3</t>
        </is>
      </c>
      <c r="E7597" t="inlineStr">
        <is>
          <t>FOR/FT11: Hand Over Failure Of Tray</t>
        </is>
      </c>
      <c r="F7597" t="n">
        <v>7</v>
      </c>
      <c r="G7597" t="n">
        <v>5.71835</v>
      </c>
    </row>
    <row r="7598">
      <c r="A7598" t="inlineStr">
        <is>
          <t>Daily_Minor_Stops_2026_09_18.xlsx</t>
        </is>
      </c>
      <c r="B7598" t="inlineStr">
        <is>
          <t>Samridhi Perk Line</t>
        </is>
      </c>
      <c r="C7598" s="80" t="n">
        <v>46168</v>
      </c>
      <c r="D7598" t="inlineStr">
        <is>
          <t>Perk-TTLi-4</t>
        </is>
      </c>
      <c r="E7598" t="inlineStr">
        <is>
          <t>LOD/EM: Emergency Stop HMI 11</t>
        </is>
      </c>
      <c r="F7598" t="n">
        <v>4</v>
      </c>
      <c r="G7598" t="n">
        <v>41.8393333333333</v>
      </c>
    </row>
    <row r="7599">
      <c r="A7599" t="inlineStr">
        <is>
          <t>Daily_Minor_Stops_2026_09_18.xlsx</t>
        </is>
      </c>
      <c r="B7599" t="inlineStr">
        <is>
          <t>Samridhi Perk Line</t>
        </is>
      </c>
      <c r="C7599" s="80" t="n">
        <v>46168</v>
      </c>
      <c r="D7599" t="inlineStr">
        <is>
          <t>Perk-TTLi-4</t>
        </is>
      </c>
      <c r="E7599" t="inlineStr">
        <is>
          <t>LOD/DH: State Decel Not Leave In Time</t>
        </is>
      </c>
      <c r="F7599" t="n">
        <v>3</v>
      </c>
      <c r="G7599" t="n">
        <v>74.67806666666669</v>
      </c>
    </row>
    <row r="7600">
      <c r="A7600" t="inlineStr">
        <is>
          <t>Daily_Minor_Stops_2026_09_18.xlsx</t>
        </is>
      </c>
      <c r="B7600" t="inlineStr">
        <is>
          <t>Samridhi Perk Line</t>
        </is>
      </c>
      <c r="C7600" s="80" t="n">
        <v>46169</v>
      </c>
      <c r="D7600" t="inlineStr">
        <is>
          <t>Perk TTM-5</t>
        </is>
      </c>
      <c r="E7600" t="inlineStr">
        <is>
          <t>Late Start</t>
        </is>
      </c>
      <c r="F7600" t="n">
        <v>1</v>
      </c>
      <c r="G7600" t="n">
        <v>0</v>
      </c>
    </row>
    <row r="7601">
      <c r="A7601" t="inlineStr">
        <is>
          <t>Daily_Minor_Stops_2026_09_18.xlsx</t>
        </is>
      </c>
      <c r="B7601" t="inlineStr">
        <is>
          <t>Samridhi Perk Line</t>
        </is>
      </c>
      <c r="C7601" s="80" t="n">
        <v>46169</v>
      </c>
      <c r="D7601" t="inlineStr">
        <is>
          <t>Perk TTM-5</t>
        </is>
      </c>
      <c r="E7601" t="inlineStr">
        <is>
          <t>Early Departure</t>
        </is>
      </c>
      <c r="F7601" t="n">
        <v>1</v>
      </c>
      <c r="G7601" t="n">
        <v>0</v>
      </c>
    </row>
    <row r="7602">
      <c r="A7602" t="inlineStr">
        <is>
          <t>Daily_Minor_Stops_2026_09_18.xlsx</t>
        </is>
      </c>
      <c r="B7602" t="inlineStr">
        <is>
          <t>Samridhi Perk Line</t>
        </is>
      </c>
      <c r="C7602" s="80" t="n">
        <v>46169</v>
      </c>
      <c r="D7602" t="inlineStr">
        <is>
          <t>Perk-HCM-1</t>
        </is>
      </c>
      <c r="E7602" t="inlineStr">
        <is>
          <t>FBX: Overflow At Infeed</t>
        </is>
      </c>
      <c r="F7602" t="n">
        <v>14</v>
      </c>
      <c r="G7602" t="n">
        <v>5.36615</v>
      </c>
    </row>
    <row r="7603">
      <c r="A7603" t="inlineStr">
        <is>
          <t>Daily_Minor_Stops_2026_09_18.xlsx</t>
        </is>
      </c>
      <c r="B7603" t="inlineStr">
        <is>
          <t>Samridhi Perk Line</t>
        </is>
      </c>
      <c r="C7603" s="80" t="n">
        <v>46169</v>
      </c>
      <c r="D7603" t="inlineStr">
        <is>
          <t>Perk-HCM-1</t>
        </is>
      </c>
      <c r="E7603" t="inlineStr">
        <is>
          <t>FBX: Jam At Infeed</t>
        </is>
      </c>
      <c r="F7603" t="n">
        <v>115</v>
      </c>
      <c r="G7603" t="n">
        <v>71.4796833333333</v>
      </c>
    </row>
    <row r="7604">
      <c r="A7604" t="inlineStr">
        <is>
          <t>Daily_Minor_Stops_2026_09_18.xlsx</t>
        </is>
      </c>
      <c r="B7604" t="inlineStr">
        <is>
          <t>Samridhi Perk Line</t>
        </is>
      </c>
      <c r="C7604" s="80" t="n">
        <v>46169</v>
      </c>
      <c r="D7604" t="inlineStr">
        <is>
          <t>Perk-HCM-2</t>
        </is>
      </c>
      <c r="E7604" t="inlineStr">
        <is>
          <t>FBX: Overflow At Infeed</t>
        </is>
      </c>
      <c r="F7604" t="n">
        <v>15</v>
      </c>
      <c r="G7604" t="n">
        <v>7.83201666666667</v>
      </c>
    </row>
    <row r="7605">
      <c r="A7605" t="inlineStr">
        <is>
          <t>Daily_Minor_Stops_2026_09_18.xlsx</t>
        </is>
      </c>
      <c r="B7605" t="inlineStr">
        <is>
          <t>Samridhi Perk Line</t>
        </is>
      </c>
      <c r="C7605" s="80" t="n">
        <v>46169</v>
      </c>
      <c r="D7605" t="inlineStr">
        <is>
          <t>Perk-HCM-2</t>
        </is>
      </c>
      <c r="E7605" t="inlineStr">
        <is>
          <t>FBX: Jam At Infeed</t>
        </is>
      </c>
      <c r="F7605" t="n">
        <v>66</v>
      </c>
      <c r="G7605" t="n">
        <v>26.2551833333333</v>
      </c>
    </row>
    <row r="7606">
      <c r="A7606" t="inlineStr">
        <is>
          <t>Daily_Minor_Stops_2026_09_18.xlsx</t>
        </is>
      </c>
      <c r="B7606" t="inlineStr">
        <is>
          <t>Samridhi Perk Line</t>
        </is>
      </c>
      <c r="C7606" s="80" t="n">
        <v>46169</v>
      </c>
      <c r="D7606" t="inlineStr">
        <is>
          <t>Perk-HCM-3</t>
        </is>
      </c>
      <c r="E7606" t="inlineStr">
        <is>
          <t>FBX: Overflow At Infeed</t>
        </is>
      </c>
      <c r="F7606" t="n">
        <v>58</v>
      </c>
      <c r="G7606" t="n">
        <v>22.4221666666667</v>
      </c>
    </row>
    <row r="7607">
      <c r="A7607" t="inlineStr">
        <is>
          <t>Daily_Minor_Stops_2026_09_18.xlsx</t>
        </is>
      </c>
      <c r="B7607" t="inlineStr">
        <is>
          <t>Samridhi Perk Line</t>
        </is>
      </c>
      <c r="C7607" s="80" t="n">
        <v>46169</v>
      </c>
      <c r="D7607" t="inlineStr">
        <is>
          <t>Perk-HCM-3</t>
        </is>
      </c>
      <c r="E7607" t="inlineStr">
        <is>
          <t>FBX: Jam At Infeed</t>
        </is>
      </c>
      <c r="F7607" t="n">
        <v>28</v>
      </c>
      <c r="G7607" t="n">
        <v>10.9401</v>
      </c>
    </row>
    <row r="7608">
      <c r="A7608" t="inlineStr">
        <is>
          <t>Daily_Minor_Stops_2026_09_18.xlsx</t>
        </is>
      </c>
      <c r="B7608" t="inlineStr">
        <is>
          <t>Samridhi Perk Line</t>
        </is>
      </c>
      <c r="C7608" s="80" t="n">
        <v>46169</v>
      </c>
      <c r="D7608" t="inlineStr">
        <is>
          <t>Perk-HCM-4</t>
        </is>
      </c>
      <c r="E7608" t="inlineStr">
        <is>
          <t>HXX: Film Is Broken</t>
        </is>
      </c>
      <c r="F7608" t="n">
        <v>14</v>
      </c>
      <c r="G7608" t="n">
        <v>25.1596</v>
      </c>
    </row>
    <row r="7609">
      <c r="A7609" t="inlineStr">
        <is>
          <t>Daily_Minor_Stops_2026_09_18.xlsx</t>
        </is>
      </c>
      <c r="B7609" t="inlineStr">
        <is>
          <t>Samridhi Perk Line</t>
        </is>
      </c>
      <c r="C7609" s="80" t="n">
        <v>46169</v>
      </c>
      <c r="D7609" t="inlineStr">
        <is>
          <t>Perk-HCM-4</t>
        </is>
      </c>
      <c r="E7609" t="inlineStr">
        <is>
          <t>FBX: Jam At Infeed</t>
        </is>
      </c>
      <c r="F7609" t="n">
        <v>38</v>
      </c>
      <c r="G7609" t="n">
        <v>23.5663666666667</v>
      </c>
    </row>
    <row r="7610">
      <c r="A7610" t="inlineStr">
        <is>
          <t>Daily_Minor_Stops_2026_09_18.xlsx</t>
        </is>
      </c>
      <c r="B7610" t="inlineStr">
        <is>
          <t>Samridhi Perk Line</t>
        </is>
      </c>
      <c r="C7610" s="80" t="n">
        <v>46169</v>
      </c>
      <c r="D7610" t="inlineStr">
        <is>
          <t>Perk-HLM-1</t>
        </is>
      </c>
      <c r="E7610" t="inlineStr">
        <is>
          <t>OverHeight Product Detected</t>
        </is>
      </c>
      <c r="F7610" t="n">
        <v>61</v>
      </c>
      <c r="G7610" t="n">
        <v>79.9344833333333</v>
      </c>
    </row>
    <row r="7611">
      <c r="A7611" t="inlineStr">
        <is>
          <t>Daily_Minor_Stops_2026_09_18.xlsx</t>
        </is>
      </c>
      <c r="B7611" t="inlineStr">
        <is>
          <t>Samridhi Perk Line</t>
        </is>
      </c>
      <c r="C7611" s="80" t="n">
        <v>46169</v>
      </c>
      <c r="D7611" t="inlineStr">
        <is>
          <t>Perk-HLM-1</t>
        </is>
      </c>
      <c r="E7611" t="inlineStr">
        <is>
          <t>Date Coder Fault</t>
        </is>
      </c>
      <c r="F7611" t="n">
        <v>108</v>
      </c>
      <c r="G7611" t="n">
        <v>169.42625</v>
      </c>
    </row>
    <row r="7612">
      <c r="A7612" t="inlineStr">
        <is>
          <t>Daily_Minor_Stops_2026_09_18.xlsx</t>
        </is>
      </c>
      <c r="B7612" t="inlineStr">
        <is>
          <t>Samridhi Perk Line</t>
        </is>
      </c>
      <c r="C7612" s="80" t="n">
        <v>46169</v>
      </c>
      <c r="D7612" t="inlineStr">
        <is>
          <t>Perk-HLM-2</t>
        </is>
      </c>
      <c r="E7612" t="inlineStr">
        <is>
          <t>Paper Out Of Register</t>
        </is>
      </c>
      <c r="F7612" t="n">
        <v>36</v>
      </c>
      <c r="G7612" t="n">
        <v>35.2628333333333</v>
      </c>
    </row>
    <row r="7613">
      <c r="A7613" t="inlineStr">
        <is>
          <t>Daily_Minor_Stops_2026_09_18.xlsx</t>
        </is>
      </c>
      <c r="B7613" t="inlineStr">
        <is>
          <t>Samridhi Perk Line</t>
        </is>
      </c>
      <c r="C7613" s="80" t="n">
        <v>46169</v>
      </c>
      <c r="D7613" t="inlineStr">
        <is>
          <t>Perk-HLM-2</t>
        </is>
      </c>
      <c r="E7613" t="inlineStr">
        <is>
          <t>OverHeight Product Detected</t>
        </is>
      </c>
      <c r="F7613" t="n">
        <v>47</v>
      </c>
      <c r="G7613" t="n">
        <v>18.86095</v>
      </c>
    </row>
    <row r="7614">
      <c r="A7614" t="inlineStr">
        <is>
          <t>Daily_Minor_Stops_2026_09_18.xlsx</t>
        </is>
      </c>
      <c r="B7614" t="inlineStr">
        <is>
          <t>Samridhi Perk Line</t>
        </is>
      </c>
      <c r="C7614" s="80" t="n">
        <v>46169</v>
      </c>
      <c r="D7614" t="inlineStr">
        <is>
          <t>Perk-TTLi-1</t>
        </is>
      </c>
      <c r="E7614" t="inlineStr">
        <is>
          <t>FOR/FT11: Hand Over Failure Of Tray</t>
        </is>
      </c>
      <c r="F7614" t="n">
        <v>6</v>
      </c>
      <c r="G7614" t="n">
        <v>1.13861666666667</v>
      </c>
    </row>
    <row r="7615">
      <c r="A7615" t="inlineStr">
        <is>
          <t>Daily_Minor_Stops_2026_09_18.xlsx</t>
        </is>
      </c>
      <c r="B7615" t="inlineStr">
        <is>
          <t>Samridhi Perk Line</t>
        </is>
      </c>
      <c r="C7615" s="80" t="n">
        <v>46169</v>
      </c>
      <c r="D7615" t="inlineStr">
        <is>
          <t>Perk-TTLi-1</t>
        </is>
      </c>
      <c r="E7615" t="inlineStr">
        <is>
          <t>FOR/BP11: Hand Over Of Blank Failed</t>
        </is>
      </c>
      <c r="F7615" t="n">
        <v>10</v>
      </c>
      <c r="G7615" t="n">
        <v>106.82345</v>
      </c>
    </row>
    <row r="7616">
      <c r="A7616" t="inlineStr">
        <is>
          <t>Daily_Minor_Stops_2026_09_18.xlsx</t>
        </is>
      </c>
      <c r="B7616" t="inlineStr">
        <is>
          <t>Samridhi Perk Line</t>
        </is>
      </c>
      <c r="C7616" s="80" t="n">
        <v>46169</v>
      </c>
      <c r="D7616" t="inlineStr">
        <is>
          <t>Perk-TTLi-2</t>
        </is>
      </c>
      <c r="E7616" t="inlineStr">
        <is>
          <t>FOR/FT11: Hand Over Failure Of Tray</t>
        </is>
      </c>
      <c r="F7616" t="n">
        <v>14</v>
      </c>
      <c r="G7616" t="n">
        <v>15.13825</v>
      </c>
    </row>
    <row r="7617">
      <c r="A7617" t="inlineStr">
        <is>
          <t>Daily_Minor_Stops_2026_09_18.xlsx</t>
        </is>
      </c>
      <c r="B7617" t="inlineStr">
        <is>
          <t>Samridhi Perk Line</t>
        </is>
      </c>
      <c r="C7617" s="80" t="n">
        <v>46169</v>
      </c>
      <c r="D7617" t="inlineStr">
        <is>
          <t>Perk-TTLi-2</t>
        </is>
      </c>
      <c r="E7617" t="inlineStr">
        <is>
          <t>CLO/CT11: Axis1 Position Error</t>
        </is>
      </c>
      <c r="F7617" t="n">
        <v>11</v>
      </c>
      <c r="G7617" t="n">
        <v>23.3743166666667</v>
      </c>
    </row>
    <row r="7618">
      <c r="A7618" t="inlineStr">
        <is>
          <t>Daily_Minor_Stops_2026_09_18.xlsx</t>
        </is>
      </c>
      <c r="B7618" t="inlineStr">
        <is>
          <t>Samridhi Perk Line</t>
        </is>
      </c>
      <c r="C7618" s="80" t="n">
        <v>46169</v>
      </c>
      <c r="D7618" t="inlineStr">
        <is>
          <t>Perk-TTLi-3</t>
        </is>
      </c>
      <c r="E7618" t="inlineStr">
        <is>
          <t>LOD/TGR11: Robot-Gripper Sensor Fault</t>
        </is>
      </c>
      <c r="F7618" t="n">
        <v>6</v>
      </c>
      <c r="G7618" t="n">
        <v>2.93933333333333</v>
      </c>
    </row>
    <row r="7619">
      <c r="A7619" t="inlineStr">
        <is>
          <t>Daily_Minor_Stops_2026_09_18.xlsx</t>
        </is>
      </c>
      <c r="B7619" t="inlineStr">
        <is>
          <t>Samridhi Perk Line</t>
        </is>
      </c>
      <c r="C7619" s="80" t="n">
        <v>46169</v>
      </c>
      <c r="D7619" t="inlineStr">
        <is>
          <t>Perk-TTLi-3</t>
        </is>
      </c>
      <c r="E7619" t="inlineStr">
        <is>
          <t>FOR/FT11: Hand Over Failure Of Tray</t>
        </is>
      </c>
      <c r="F7619" t="n">
        <v>11</v>
      </c>
      <c r="G7619" t="n">
        <v>7.09865</v>
      </c>
    </row>
    <row r="7620">
      <c r="A7620" t="inlineStr">
        <is>
          <t>Daily_Minor_Stops_2026_09_18.xlsx</t>
        </is>
      </c>
      <c r="B7620" t="inlineStr">
        <is>
          <t>Samridhi Perk Line</t>
        </is>
      </c>
      <c r="C7620" s="80" t="n">
        <v>46169</v>
      </c>
      <c r="D7620" t="inlineStr">
        <is>
          <t>Perk-TTLi-4</t>
        </is>
      </c>
      <c r="E7620" t="inlineStr">
        <is>
          <t>LOD/FWV11: Position Trigger Sensor Fail</t>
        </is>
      </c>
      <c r="F7620" t="n">
        <v>4</v>
      </c>
      <c r="G7620" t="n">
        <v>3.15771666666667</v>
      </c>
    </row>
    <row r="7621">
      <c r="A7621" t="inlineStr">
        <is>
          <t>Daily_Minor_Stops_2026_09_18.xlsx</t>
        </is>
      </c>
      <c r="B7621" t="inlineStr">
        <is>
          <t>Samridhi Perk Line</t>
        </is>
      </c>
      <c r="C7621" s="80" t="n">
        <v>46169</v>
      </c>
      <c r="D7621" t="inlineStr">
        <is>
          <t>Perk-TTLi-4</t>
        </is>
      </c>
      <c r="E7621" t="inlineStr">
        <is>
          <t>LOD/EM: Emergency Stop HMI 11</t>
        </is>
      </c>
      <c r="F7621" t="n">
        <v>3</v>
      </c>
      <c r="G7621" t="n">
        <v>4.69831666666667</v>
      </c>
    </row>
    <row r="7622">
      <c r="A7622" t="inlineStr">
        <is>
          <t>Daily_Minor_Stops_2026_09_18.xlsx</t>
        </is>
      </c>
      <c r="B7622" t="inlineStr">
        <is>
          <t>Samridhi Perk Line</t>
        </is>
      </c>
      <c r="C7622" s="80" t="n">
        <v>46170</v>
      </c>
      <c r="D7622" t="inlineStr">
        <is>
          <t>Perk-HCM-1</t>
        </is>
      </c>
      <c r="E7622" t="inlineStr">
        <is>
          <t>HXX: Infeed Rejection Consecutive</t>
        </is>
      </c>
      <c r="F7622" t="n">
        <v>33</v>
      </c>
      <c r="G7622" t="n">
        <v>27.5438666666667</v>
      </c>
    </row>
    <row r="7623">
      <c r="A7623" t="inlineStr">
        <is>
          <t>Daily_Minor_Stops_2026_09_18.xlsx</t>
        </is>
      </c>
      <c r="B7623" t="inlineStr">
        <is>
          <t>Samridhi Perk Line</t>
        </is>
      </c>
      <c r="C7623" s="80" t="n">
        <v>46170</v>
      </c>
      <c r="D7623" t="inlineStr">
        <is>
          <t>Perk-HCM-1</t>
        </is>
      </c>
      <c r="E7623" t="inlineStr">
        <is>
          <t>FBX: Jam At Infeed</t>
        </is>
      </c>
      <c r="F7623" t="n">
        <v>149</v>
      </c>
      <c r="G7623" t="n">
        <v>73.49278333333331</v>
      </c>
    </row>
    <row r="7624">
      <c r="A7624" t="inlineStr">
        <is>
          <t>Daily_Minor_Stops_2026_09_18.xlsx</t>
        </is>
      </c>
      <c r="B7624" t="inlineStr">
        <is>
          <t>Samridhi Perk Line</t>
        </is>
      </c>
      <c r="C7624" s="80" t="n">
        <v>46170</v>
      </c>
      <c r="D7624" t="inlineStr">
        <is>
          <t>Perk-HCM-2</t>
        </is>
      </c>
      <c r="E7624" t="inlineStr">
        <is>
          <t>FBX: Overflow At Infeed</t>
        </is>
      </c>
      <c r="F7624" t="n">
        <v>18</v>
      </c>
      <c r="G7624" t="n">
        <v>7.79516666666667</v>
      </c>
    </row>
    <row r="7625">
      <c r="A7625" t="inlineStr">
        <is>
          <t>Daily_Minor_Stops_2026_09_18.xlsx</t>
        </is>
      </c>
      <c r="B7625" t="inlineStr">
        <is>
          <t>Samridhi Perk Line</t>
        </is>
      </c>
      <c r="C7625" s="80" t="n">
        <v>46170</v>
      </c>
      <c r="D7625" t="inlineStr">
        <is>
          <t>Perk-HCM-2</t>
        </is>
      </c>
      <c r="E7625" t="inlineStr">
        <is>
          <t>FBX: Jam At Infeed</t>
        </is>
      </c>
      <c r="F7625" t="n">
        <v>39</v>
      </c>
      <c r="G7625" t="n">
        <v>16.72295</v>
      </c>
    </row>
    <row r="7626">
      <c r="A7626" t="inlineStr">
        <is>
          <t>Daily_Minor_Stops_2026_09_18.xlsx</t>
        </is>
      </c>
      <c r="B7626" t="inlineStr">
        <is>
          <t>Samridhi Perk Line</t>
        </is>
      </c>
      <c r="C7626" s="80" t="n">
        <v>46170</v>
      </c>
      <c r="D7626" t="inlineStr">
        <is>
          <t>Perk-HCM-3</t>
        </is>
      </c>
      <c r="E7626" t="inlineStr">
        <is>
          <t>FBX: Overflow At Infeed</t>
        </is>
      </c>
      <c r="F7626" t="n">
        <v>15</v>
      </c>
      <c r="G7626" t="n">
        <v>10.9064833333333</v>
      </c>
    </row>
    <row r="7627">
      <c r="A7627" t="inlineStr">
        <is>
          <t>Daily_Minor_Stops_2026_09_18.xlsx</t>
        </is>
      </c>
      <c r="B7627" t="inlineStr">
        <is>
          <t>Samridhi Perk Line</t>
        </is>
      </c>
      <c r="C7627" s="80" t="n">
        <v>46170</v>
      </c>
      <c r="D7627" t="inlineStr">
        <is>
          <t>Perk-HCM-3</t>
        </is>
      </c>
      <c r="E7627" t="inlineStr">
        <is>
          <t>FBX: Jam At Infeed</t>
        </is>
      </c>
      <c r="F7627" t="n">
        <v>31</v>
      </c>
      <c r="G7627" t="n">
        <v>23.23975</v>
      </c>
    </row>
    <row r="7628">
      <c r="A7628" t="inlineStr">
        <is>
          <t>Daily_Minor_Stops_2026_09_18.xlsx</t>
        </is>
      </c>
      <c r="B7628" t="inlineStr">
        <is>
          <t>Samridhi Perk Line</t>
        </is>
      </c>
      <c r="C7628" s="80" t="n">
        <v>46170</v>
      </c>
      <c r="D7628" t="inlineStr">
        <is>
          <t>Perk-HCM-4</t>
        </is>
      </c>
      <c r="E7628" t="inlineStr">
        <is>
          <t>HXX: Film Is Broken</t>
        </is>
      </c>
      <c r="F7628" t="n">
        <v>17</v>
      </c>
      <c r="G7628" t="n">
        <v>26.1058833333333</v>
      </c>
    </row>
    <row r="7629">
      <c r="A7629" t="inlineStr">
        <is>
          <t>Daily_Minor_Stops_2026_09_18.xlsx</t>
        </is>
      </c>
      <c r="B7629" t="inlineStr">
        <is>
          <t>Samridhi Perk Line</t>
        </is>
      </c>
      <c r="C7629" s="80" t="n">
        <v>46170</v>
      </c>
      <c r="D7629" t="inlineStr">
        <is>
          <t>Perk-HCM-4</t>
        </is>
      </c>
      <c r="E7629" t="inlineStr">
        <is>
          <t>FBX: Jam At Infeed</t>
        </is>
      </c>
      <c r="F7629" t="n">
        <v>40</v>
      </c>
      <c r="G7629" t="n">
        <v>17.4715833333333</v>
      </c>
    </row>
    <row r="7630">
      <c r="A7630" t="inlineStr">
        <is>
          <t>Daily_Minor_Stops_2026_09_18.xlsx</t>
        </is>
      </c>
      <c r="B7630" t="inlineStr">
        <is>
          <t>Samridhi Perk Line</t>
        </is>
      </c>
      <c r="C7630" s="80" t="n">
        <v>46170</v>
      </c>
      <c r="D7630" t="inlineStr">
        <is>
          <t>Perk-HLM-1</t>
        </is>
      </c>
      <c r="E7630" t="inlineStr">
        <is>
          <t>Product jam detected at flow wrapper infeed</t>
        </is>
      </c>
      <c r="F7630" t="n">
        <v>39</v>
      </c>
      <c r="G7630" t="n">
        <v>44.4203333333333</v>
      </c>
    </row>
    <row r="7631">
      <c r="A7631" t="inlineStr">
        <is>
          <t>Daily_Minor_Stops_2026_09_18.xlsx</t>
        </is>
      </c>
      <c r="B7631" t="inlineStr">
        <is>
          <t>Samridhi Perk Line</t>
        </is>
      </c>
      <c r="C7631" s="80" t="n">
        <v>46170</v>
      </c>
      <c r="D7631" t="inlineStr">
        <is>
          <t>Perk-HLM-1</t>
        </is>
      </c>
      <c r="E7631" t="inlineStr">
        <is>
          <t>OverHeight Product Detected</t>
        </is>
      </c>
      <c r="F7631" t="n">
        <v>26</v>
      </c>
      <c r="G7631" t="n">
        <v>20.7077833333333</v>
      </c>
    </row>
    <row r="7632">
      <c r="A7632" t="inlineStr">
        <is>
          <t>Daily_Minor_Stops_2026_09_18.xlsx</t>
        </is>
      </c>
      <c r="B7632" t="inlineStr">
        <is>
          <t>Samridhi Perk Line</t>
        </is>
      </c>
      <c r="C7632" s="80" t="n">
        <v>46170</v>
      </c>
      <c r="D7632" t="inlineStr">
        <is>
          <t>Perk-HLM-2</t>
        </is>
      </c>
      <c r="E7632" t="inlineStr">
        <is>
          <t>Product jam detected at flow wrapper infeed</t>
        </is>
      </c>
      <c r="F7632" t="n">
        <v>27</v>
      </c>
      <c r="G7632" t="n">
        <v>17.52415</v>
      </c>
    </row>
    <row r="7633">
      <c r="A7633" t="inlineStr">
        <is>
          <t>Daily_Minor_Stops_2026_09_18.xlsx</t>
        </is>
      </c>
      <c r="B7633" t="inlineStr">
        <is>
          <t>Samridhi Perk Line</t>
        </is>
      </c>
      <c r="C7633" s="80" t="n">
        <v>46170</v>
      </c>
      <c r="D7633" t="inlineStr">
        <is>
          <t>Perk-HLM-2</t>
        </is>
      </c>
      <c r="E7633" t="inlineStr">
        <is>
          <t>OverHeight Product Detected</t>
        </is>
      </c>
      <c r="F7633" t="n">
        <v>90</v>
      </c>
      <c r="G7633" t="n">
        <v>56.8947833333333</v>
      </c>
    </row>
    <row r="7634">
      <c r="A7634" t="inlineStr">
        <is>
          <t>Daily_Minor_Stops_2026_09_18.xlsx</t>
        </is>
      </c>
      <c r="B7634" t="inlineStr">
        <is>
          <t>Samridhi Perk Line</t>
        </is>
      </c>
      <c r="C7634" s="80" t="n">
        <v>46170</v>
      </c>
      <c r="D7634" t="inlineStr">
        <is>
          <t>Perk-TTLi-1</t>
        </is>
      </c>
      <c r="E7634" t="inlineStr">
        <is>
          <t>CLO/TFXX: Jam On Tray Infeed</t>
        </is>
      </c>
      <c r="F7634" t="n">
        <v>8</v>
      </c>
      <c r="G7634" t="n">
        <v>42.1667666666667</v>
      </c>
    </row>
    <row r="7635">
      <c r="A7635" t="inlineStr">
        <is>
          <t>Daily_Minor_Stops_2026_09_18.xlsx</t>
        </is>
      </c>
      <c r="B7635" t="inlineStr">
        <is>
          <t>Samridhi Perk Line</t>
        </is>
      </c>
      <c r="C7635" s="80" t="n">
        <v>46170</v>
      </c>
      <c r="D7635" t="inlineStr">
        <is>
          <t>Perk-TTLi-1</t>
        </is>
      </c>
      <c r="E7635" t="inlineStr">
        <is>
          <t>CLO/CT11: Axis1 Position Error</t>
        </is>
      </c>
      <c r="F7635" t="n">
        <v>5</v>
      </c>
      <c r="G7635" t="n">
        <v>24.0413666666667</v>
      </c>
    </row>
    <row r="7636">
      <c r="A7636" t="inlineStr">
        <is>
          <t>Daily_Minor_Stops_2026_09_18.xlsx</t>
        </is>
      </c>
      <c r="B7636" t="inlineStr">
        <is>
          <t>Samridhi Perk Line</t>
        </is>
      </c>
      <c r="C7636" s="80" t="n">
        <v>46170</v>
      </c>
      <c r="D7636" t="inlineStr">
        <is>
          <t>Perk-TTLi-2</t>
        </is>
      </c>
      <c r="E7636" t="inlineStr">
        <is>
          <t>LOD/TGR11: Robot-Gripper Sensor Fault</t>
        </is>
      </c>
      <c r="F7636" t="n">
        <v>3</v>
      </c>
      <c r="G7636" t="n">
        <v>0.405933333333333</v>
      </c>
    </row>
    <row r="7637">
      <c r="A7637" t="inlineStr">
        <is>
          <t>Daily_Minor_Stops_2026_09_18.xlsx</t>
        </is>
      </c>
      <c r="B7637" t="inlineStr">
        <is>
          <t>Samridhi Perk Line</t>
        </is>
      </c>
      <c r="C7637" s="80" t="n">
        <v>46170</v>
      </c>
      <c r="D7637" t="inlineStr">
        <is>
          <t>Perk-TTLi-2</t>
        </is>
      </c>
      <c r="E7637" t="inlineStr">
        <is>
          <t>FOR/BP11: Hand Over Of Blank Failed</t>
        </is>
      </c>
      <c r="F7637" t="n">
        <v>6</v>
      </c>
      <c r="G7637" t="n">
        <v>10.2001166666667</v>
      </c>
    </row>
    <row r="7638">
      <c r="A7638" t="inlineStr">
        <is>
          <t>Daily_Minor_Stops_2026_09_18.xlsx</t>
        </is>
      </c>
      <c r="B7638" t="inlineStr">
        <is>
          <t>Samridhi Perk Line</t>
        </is>
      </c>
      <c r="C7638" s="80" t="n">
        <v>46170</v>
      </c>
      <c r="D7638" t="inlineStr">
        <is>
          <t>Perk-TTLi-3</t>
        </is>
      </c>
      <c r="E7638" t="inlineStr">
        <is>
          <t>FOR/FT11: Hand Over Failure Of Tray</t>
        </is>
      </c>
      <c r="F7638" t="n">
        <v>10</v>
      </c>
      <c r="G7638" t="n">
        <v>5.01595</v>
      </c>
    </row>
    <row r="7639">
      <c r="A7639" t="inlineStr">
        <is>
          <t>Daily_Minor_Stops_2026_09_18.xlsx</t>
        </is>
      </c>
      <c r="B7639" t="inlineStr">
        <is>
          <t>Samridhi Perk Line</t>
        </is>
      </c>
      <c r="C7639" s="80" t="n">
        <v>46170</v>
      </c>
      <c r="D7639" t="inlineStr">
        <is>
          <t>Perk-TTLi-3</t>
        </is>
      </c>
      <c r="E7639" t="inlineStr">
        <is>
          <t>CLO/CT11: Axis1 Position Error</t>
        </is>
      </c>
      <c r="F7639" t="n">
        <v>15</v>
      </c>
      <c r="G7639" t="n">
        <v>41.8229666666667</v>
      </c>
    </row>
    <row r="7640">
      <c r="A7640" t="inlineStr">
        <is>
          <t>Daily_Minor_Stops_2026_09_18.xlsx</t>
        </is>
      </c>
      <c r="B7640" t="inlineStr">
        <is>
          <t>Samridhi Perk Line</t>
        </is>
      </c>
      <c r="C7640" s="80" t="n">
        <v>46170</v>
      </c>
      <c r="D7640" t="inlineStr">
        <is>
          <t>Perk-TTLi-4</t>
        </is>
      </c>
      <c r="E7640" t="inlineStr">
        <is>
          <t>LOD/EM: Emergency Stop Button 1</t>
        </is>
      </c>
      <c r="F7640" t="n">
        <v>2</v>
      </c>
      <c r="G7640" t="n">
        <v>0.303983333333333</v>
      </c>
    </row>
    <row r="7641">
      <c r="A7641" t="inlineStr">
        <is>
          <t>Daily_Minor_Stops_2026_09_18.xlsx</t>
        </is>
      </c>
      <c r="B7641" t="inlineStr">
        <is>
          <t>Samridhi Perk Line</t>
        </is>
      </c>
      <c r="C7641" s="80" t="n">
        <v>46170</v>
      </c>
      <c r="D7641" t="inlineStr">
        <is>
          <t>Perk-TTLi-4</t>
        </is>
      </c>
      <c r="E7641" t="inlineStr">
        <is>
          <t>FOR/BT11: Position Error</t>
        </is>
      </c>
      <c r="F7641" t="n">
        <v>6</v>
      </c>
      <c r="G7641" t="n">
        <v>77.73195</v>
      </c>
    </row>
    <row r="7642">
      <c r="A7642" t="inlineStr">
        <is>
          <t>Daily_Minor_Stops_2026_09_18.xlsx</t>
        </is>
      </c>
      <c r="B7642" t="inlineStr">
        <is>
          <t>Samridhi Perk Line</t>
        </is>
      </c>
      <c r="C7642" s="80" t="n">
        <v>46171</v>
      </c>
      <c r="D7642" t="inlineStr">
        <is>
          <t>Perk TTM-5</t>
        </is>
      </c>
      <c r="E7642" t="inlineStr">
        <is>
          <t>Late Start</t>
        </is>
      </c>
      <c r="F7642" t="n">
        <v>1</v>
      </c>
      <c r="G7642" t="n">
        <v>0</v>
      </c>
    </row>
    <row r="7643">
      <c r="A7643" t="inlineStr">
        <is>
          <t>Daily_Minor_Stops_2026_09_18.xlsx</t>
        </is>
      </c>
      <c r="B7643" t="inlineStr">
        <is>
          <t>Samridhi Perk Line</t>
        </is>
      </c>
      <c r="C7643" s="80" t="n">
        <v>46171</v>
      </c>
      <c r="D7643" t="inlineStr">
        <is>
          <t>Perk TTM-5</t>
        </is>
      </c>
      <c r="E7643" t="inlineStr">
        <is>
          <t>Early Departure</t>
        </is>
      </c>
      <c r="F7643" t="n">
        <v>1</v>
      </c>
      <c r="G7643" t="n">
        <v>0</v>
      </c>
    </row>
    <row r="7644">
      <c r="A7644" t="inlineStr">
        <is>
          <t>Daily_Minor_Stops_2026_09_18.xlsx</t>
        </is>
      </c>
      <c r="B7644" t="inlineStr">
        <is>
          <t>Samridhi Perk Line</t>
        </is>
      </c>
      <c r="C7644" s="80" t="n">
        <v>46171</v>
      </c>
      <c r="D7644" t="inlineStr">
        <is>
          <t>Perk-HCM-1</t>
        </is>
      </c>
      <c r="E7644" t="inlineStr">
        <is>
          <t>FBX: Overflow At Infeed</t>
        </is>
      </c>
      <c r="F7644" t="n">
        <v>19</v>
      </c>
      <c r="G7644" t="n">
        <v>5.2404</v>
      </c>
    </row>
    <row r="7645">
      <c r="A7645" t="inlineStr">
        <is>
          <t>Daily_Minor_Stops_2026_09_18.xlsx</t>
        </is>
      </c>
      <c r="B7645" t="inlineStr">
        <is>
          <t>Samridhi Perk Line</t>
        </is>
      </c>
      <c r="C7645" s="80" t="n">
        <v>46171</v>
      </c>
      <c r="D7645" t="inlineStr">
        <is>
          <t>Perk-HCM-1</t>
        </is>
      </c>
      <c r="E7645" t="inlineStr">
        <is>
          <t>FBX: Jam At Infeed</t>
        </is>
      </c>
      <c r="F7645" t="n">
        <v>94</v>
      </c>
      <c r="G7645" t="n">
        <v>42.8813166666667</v>
      </c>
    </row>
    <row r="7646">
      <c r="A7646" t="inlineStr">
        <is>
          <t>Daily_Minor_Stops_2026_09_18.xlsx</t>
        </is>
      </c>
      <c r="B7646" t="inlineStr">
        <is>
          <t>Samridhi Perk Line</t>
        </is>
      </c>
      <c r="C7646" s="80" t="n">
        <v>46171</v>
      </c>
      <c r="D7646" t="inlineStr">
        <is>
          <t>Perk-HCM-2</t>
        </is>
      </c>
      <c r="E7646" t="inlineStr">
        <is>
          <t>FBX: Overflow At Infeed</t>
        </is>
      </c>
      <c r="F7646" t="n">
        <v>24</v>
      </c>
      <c r="G7646" t="n">
        <v>10.6080166666667</v>
      </c>
    </row>
    <row r="7647">
      <c r="A7647" t="inlineStr">
        <is>
          <t>Daily_Minor_Stops_2026_09_18.xlsx</t>
        </is>
      </c>
      <c r="B7647" t="inlineStr">
        <is>
          <t>Samridhi Perk Line</t>
        </is>
      </c>
      <c r="C7647" s="80" t="n">
        <v>46171</v>
      </c>
      <c r="D7647" t="inlineStr">
        <is>
          <t>Perk-HCM-2</t>
        </is>
      </c>
      <c r="E7647" t="inlineStr">
        <is>
          <t>FBX: Jam At Infeed</t>
        </is>
      </c>
      <c r="F7647" t="n">
        <v>44</v>
      </c>
      <c r="G7647" t="n">
        <v>16.78805</v>
      </c>
    </row>
    <row r="7648">
      <c r="A7648" t="inlineStr">
        <is>
          <t>Daily_Minor_Stops_2026_09_18.xlsx</t>
        </is>
      </c>
      <c r="B7648" t="inlineStr">
        <is>
          <t>Samridhi Perk Line</t>
        </is>
      </c>
      <c r="C7648" s="80" t="n">
        <v>46171</v>
      </c>
      <c r="D7648" t="inlineStr">
        <is>
          <t>Perk-HCM-3</t>
        </is>
      </c>
      <c r="E7648" t="inlineStr">
        <is>
          <t>FBX: Metering Belt Position Error</t>
        </is>
      </c>
      <c r="F7648" t="n">
        <v>19</v>
      </c>
      <c r="G7648" t="n">
        <v>16.6618</v>
      </c>
    </row>
    <row r="7649">
      <c r="A7649" t="inlineStr">
        <is>
          <t>Daily_Minor_Stops_2026_09_18.xlsx</t>
        </is>
      </c>
      <c r="B7649" t="inlineStr">
        <is>
          <t>Samridhi Perk Line</t>
        </is>
      </c>
      <c r="C7649" s="80" t="n">
        <v>46171</v>
      </c>
      <c r="D7649" t="inlineStr">
        <is>
          <t>Perk-HCM-3</t>
        </is>
      </c>
      <c r="E7649" t="inlineStr">
        <is>
          <t>FBX: Jam At Infeed</t>
        </is>
      </c>
      <c r="F7649" t="n">
        <v>35</v>
      </c>
      <c r="G7649" t="n">
        <v>21.6568333333333</v>
      </c>
    </row>
    <row r="7650">
      <c r="A7650" t="inlineStr">
        <is>
          <t>Daily_Minor_Stops_2026_09_18.xlsx</t>
        </is>
      </c>
      <c r="B7650" t="inlineStr">
        <is>
          <t>Samridhi Perk Line</t>
        </is>
      </c>
      <c r="C7650" s="80" t="n">
        <v>46171</v>
      </c>
      <c r="D7650" t="inlineStr">
        <is>
          <t>Perk-HCM-4</t>
        </is>
      </c>
      <c r="E7650" t="inlineStr">
        <is>
          <t>HXX: Data Printer Not Ready</t>
        </is>
      </c>
      <c r="F7650" t="n">
        <v>39</v>
      </c>
      <c r="G7650" t="n">
        <v>31.02055</v>
      </c>
    </row>
    <row r="7651">
      <c r="A7651" t="inlineStr">
        <is>
          <t>Daily_Minor_Stops_2026_09_18.xlsx</t>
        </is>
      </c>
      <c r="B7651" t="inlineStr">
        <is>
          <t>Samridhi Perk Line</t>
        </is>
      </c>
      <c r="C7651" s="80" t="n">
        <v>46171</v>
      </c>
      <c r="D7651" t="inlineStr">
        <is>
          <t>Perk-HCM-4</t>
        </is>
      </c>
      <c r="E7651" t="inlineStr">
        <is>
          <t>FBX: Jam At Infeed</t>
        </is>
      </c>
      <c r="F7651" t="n">
        <v>42</v>
      </c>
      <c r="G7651" t="n">
        <v>15.0330833333333</v>
      </c>
    </row>
    <row r="7652">
      <c r="A7652" t="inlineStr">
        <is>
          <t>Daily_Minor_Stops_2026_09_18.xlsx</t>
        </is>
      </c>
      <c r="B7652" t="inlineStr">
        <is>
          <t>Samridhi Perk Line</t>
        </is>
      </c>
      <c r="C7652" s="80" t="n">
        <v>46171</v>
      </c>
      <c r="D7652" t="inlineStr">
        <is>
          <t>Perk-HLM-1</t>
        </is>
      </c>
      <c r="E7652" t="inlineStr">
        <is>
          <t>Paper Out Of Register</t>
        </is>
      </c>
      <c r="F7652" t="n">
        <v>22</v>
      </c>
      <c r="G7652" t="n">
        <v>25.0832166666667</v>
      </c>
    </row>
    <row r="7653">
      <c r="A7653" t="inlineStr">
        <is>
          <t>Daily_Minor_Stops_2026_09_18.xlsx</t>
        </is>
      </c>
      <c r="B7653" t="inlineStr">
        <is>
          <t>Samridhi Perk Line</t>
        </is>
      </c>
      <c r="C7653" s="80" t="n">
        <v>46171</v>
      </c>
      <c r="D7653" t="inlineStr">
        <is>
          <t>Perk-HLM-1</t>
        </is>
      </c>
      <c r="E7653" t="inlineStr">
        <is>
          <t>OverHeight Product Detected</t>
        </is>
      </c>
      <c r="F7653" t="n">
        <v>63</v>
      </c>
      <c r="G7653" t="n">
        <v>38.8756166666667</v>
      </c>
    </row>
    <row r="7654">
      <c r="A7654" t="inlineStr">
        <is>
          <t>Daily_Minor_Stops_2026_09_18.xlsx</t>
        </is>
      </c>
      <c r="B7654" t="inlineStr">
        <is>
          <t>Samridhi Perk Line</t>
        </is>
      </c>
      <c r="C7654" s="80" t="n">
        <v>46171</v>
      </c>
      <c r="D7654" t="inlineStr">
        <is>
          <t>Perk-HLM-2</t>
        </is>
      </c>
      <c r="E7654" t="inlineStr">
        <is>
          <t>Product jam detected at flow wrapper infeed</t>
        </is>
      </c>
      <c r="F7654" t="n">
        <v>44</v>
      </c>
      <c r="G7654" t="n">
        <v>43.1031833333333</v>
      </c>
    </row>
    <row r="7655">
      <c r="A7655" t="inlineStr">
        <is>
          <t>Daily_Minor_Stops_2026_09_18.xlsx</t>
        </is>
      </c>
      <c r="B7655" t="inlineStr">
        <is>
          <t>Samridhi Perk Line</t>
        </is>
      </c>
      <c r="C7655" s="80" t="n">
        <v>46171</v>
      </c>
      <c r="D7655" t="inlineStr">
        <is>
          <t>Perk-HLM-2</t>
        </is>
      </c>
      <c r="E7655" t="inlineStr">
        <is>
          <t>OverHeight Product Detected</t>
        </is>
      </c>
      <c r="F7655" t="n">
        <v>85</v>
      </c>
      <c r="G7655" t="n">
        <v>47.2989</v>
      </c>
    </row>
    <row r="7656">
      <c r="A7656" t="inlineStr">
        <is>
          <t>Daily_Minor_Stops_2026_09_18.xlsx</t>
        </is>
      </c>
      <c r="B7656" t="inlineStr">
        <is>
          <t>Samridhi Perk Line</t>
        </is>
      </c>
      <c r="C7656" s="80" t="n">
        <v>46171</v>
      </c>
      <c r="D7656" t="inlineStr">
        <is>
          <t>Perk-TTLi-1</t>
        </is>
      </c>
      <c r="E7656" t="inlineStr">
        <is>
          <t>FOR/BP11: Hand Over Of Blank Failed</t>
        </is>
      </c>
      <c r="F7656" t="n">
        <v>4</v>
      </c>
      <c r="G7656" t="n">
        <v>10.0248666666667</v>
      </c>
    </row>
    <row r="7657">
      <c r="A7657" t="inlineStr">
        <is>
          <t>Daily_Minor_Stops_2026_09_18.xlsx</t>
        </is>
      </c>
      <c r="B7657" t="inlineStr">
        <is>
          <t>Samridhi Perk Line</t>
        </is>
      </c>
      <c r="C7657" s="80" t="n">
        <v>46171</v>
      </c>
      <c r="D7657" t="inlineStr">
        <is>
          <t>Perk-TTLi-1</t>
        </is>
      </c>
      <c r="E7657" t="inlineStr">
        <is>
          <t>CLO/CT11: Axis1 Position Error</t>
        </is>
      </c>
      <c r="F7657" t="n">
        <v>34</v>
      </c>
      <c r="G7657" t="n">
        <v>31.5202833333333</v>
      </c>
    </row>
    <row r="7658">
      <c r="A7658" t="inlineStr">
        <is>
          <t>Daily_Minor_Stops_2026_09_18.xlsx</t>
        </is>
      </c>
      <c r="B7658" t="inlineStr">
        <is>
          <t>Samridhi Perk Line</t>
        </is>
      </c>
      <c r="C7658" s="80" t="n">
        <v>46171</v>
      </c>
      <c r="D7658" t="inlineStr">
        <is>
          <t>Perk-TTLi-2</t>
        </is>
      </c>
      <c r="E7658" t="inlineStr">
        <is>
          <t>FOR/FT11: Hand Over Failure Of Tray</t>
        </is>
      </c>
      <c r="F7658" t="n">
        <v>10</v>
      </c>
      <c r="G7658" t="n">
        <v>21.0116333333333</v>
      </c>
    </row>
    <row r="7659">
      <c r="A7659" t="inlineStr">
        <is>
          <t>Daily_Minor_Stops_2026_09_18.xlsx</t>
        </is>
      </c>
      <c r="B7659" t="inlineStr">
        <is>
          <t>Samridhi Perk Line</t>
        </is>
      </c>
      <c r="C7659" s="80" t="n">
        <v>46171</v>
      </c>
      <c r="D7659" t="inlineStr">
        <is>
          <t>Perk-TTLi-2</t>
        </is>
      </c>
      <c r="E7659" t="inlineStr">
        <is>
          <t>CLO/CSC11: Tray Validation Failed</t>
        </is>
      </c>
      <c r="F7659" t="n">
        <v>10</v>
      </c>
      <c r="G7659" t="n">
        <v>20.0569166666667</v>
      </c>
    </row>
    <row r="7660">
      <c r="A7660" t="inlineStr">
        <is>
          <t>Daily_Minor_Stops_2026_09_18.xlsx</t>
        </is>
      </c>
      <c r="B7660" t="inlineStr">
        <is>
          <t>Samridhi Perk Line</t>
        </is>
      </c>
      <c r="C7660" s="80" t="n">
        <v>46171</v>
      </c>
      <c r="D7660" t="inlineStr">
        <is>
          <t>Perk-TTLi-3</t>
        </is>
      </c>
      <c r="E7660" t="inlineStr">
        <is>
          <t>FOR/FT11: Hand Over Failure Of Tray</t>
        </is>
      </c>
      <c r="F7660" t="n">
        <v>37</v>
      </c>
      <c r="G7660" t="n">
        <v>34.6416333333333</v>
      </c>
    </row>
    <row r="7661">
      <c r="A7661" t="inlineStr">
        <is>
          <t>Daily_Minor_Stops_2026_09_18.xlsx</t>
        </is>
      </c>
      <c r="B7661" t="inlineStr">
        <is>
          <t>Samridhi Perk Line</t>
        </is>
      </c>
      <c r="C7661" s="80" t="n">
        <v>46171</v>
      </c>
      <c r="D7661" t="inlineStr">
        <is>
          <t>Perk-TTLi-3</t>
        </is>
      </c>
      <c r="E7661" t="inlineStr">
        <is>
          <t>CLO/CT11: Axis1 Position Error</t>
        </is>
      </c>
      <c r="F7661" t="n">
        <v>16</v>
      </c>
      <c r="G7661" t="n">
        <v>42.7952166666667</v>
      </c>
    </row>
    <row r="7662">
      <c r="A7662" t="inlineStr">
        <is>
          <t>Daily_Minor_Stops_2026_09_18.xlsx</t>
        </is>
      </c>
      <c r="B7662" t="inlineStr">
        <is>
          <t>Samridhi Perk Line</t>
        </is>
      </c>
      <c r="C7662" s="80" t="n">
        <v>46172</v>
      </c>
      <c r="D7662" t="inlineStr">
        <is>
          <t>Perk-HCM-1</t>
        </is>
      </c>
      <c r="E7662" t="inlineStr">
        <is>
          <t>FBX: Overflow At Infeed</t>
        </is>
      </c>
      <c r="F7662" t="n">
        <v>35</v>
      </c>
      <c r="G7662" t="n">
        <v>22.4957166666667</v>
      </c>
    </row>
    <row r="7663">
      <c r="A7663" t="inlineStr">
        <is>
          <t>Daily_Minor_Stops_2026_09_18.xlsx</t>
        </is>
      </c>
      <c r="B7663" t="inlineStr">
        <is>
          <t>Samridhi Perk Line</t>
        </is>
      </c>
      <c r="C7663" s="80" t="n">
        <v>46172</v>
      </c>
      <c r="D7663" t="inlineStr">
        <is>
          <t>Perk-HCM-1</t>
        </is>
      </c>
      <c r="E7663" t="inlineStr">
        <is>
          <t>FBX: Jam At Infeed</t>
        </is>
      </c>
      <c r="F7663" t="n">
        <v>266</v>
      </c>
      <c r="G7663" t="n">
        <v>117.286016666667</v>
      </c>
    </row>
    <row r="7664">
      <c r="A7664" t="inlineStr">
        <is>
          <t>Daily_Minor_Stops_2026_09_18.xlsx</t>
        </is>
      </c>
      <c r="B7664" t="inlineStr">
        <is>
          <t>Samridhi Perk Line</t>
        </is>
      </c>
      <c r="C7664" s="80" t="n">
        <v>46172</v>
      </c>
      <c r="D7664" t="inlineStr">
        <is>
          <t>Perk-HCM-2</t>
        </is>
      </c>
      <c r="E7664" t="inlineStr">
        <is>
          <t>FBX: Overflow At Infeed</t>
        </is>
      </c>
      <c r="F7664" t="n">
        <v>25</v>
      </c>
      <c r="G7664" t="n">
        <v>19.6663833333333</v>
      </c>
    </row>
    <row r="7665">
      <c r="A7665" t="inlineStr">
        <is>
          <t>Daily_Minor_Stops_2026_09_18.xlsx</t>
        </is>
      </c>
      <c r="B7665" t="inlineStr">
        <is>
          <t>Samridhi Perk Line</t>
        </is>
      </c>
      <c r="C7665" s="80" t="n">
        <v>46172</v>
      </c>
      <c r="D7665" t="inlineStr">
        <is>
          <t>Perk-HCM-2</t>
        </is>
      </c>
      <c r="E7665" t="inlineStr">
        <is>
          <t>FBX: Jam At Infeed</t>
        </is>
      </c>
      <c r="F7665" t="n">
        <v>104</v>
      </c>
      <c r="G7665" t="n">
        <v>42.2715333333333</v>
      </c>
    </row>
    <row r="7666">
      <c r="A7666" t="inlineStr">
        <is>
          <t>Daily_Minor_Stops_2026_09_18.xlsx</t>
        </is>
      </c>
      <c r="B7666" t="inlineStr">
        <is>
          <t>Samridhi Perk Line</t>
        </is>
      </c>
      <c r="C7666" s="80" t="n">
        <v>46172</v>
      </c>
      <c r="D7666" t="inlineStr">
        <is>
          <t>Perk-HCM-3</t>
        </is>
      </c>
      <c r="E7666" t="inlineStr">
        <is>
          <t>FBX: Overflow At Infeed</t>
        </is>
      </c>
      <c r="F7666" t="n">
        <v>23</v>
      </c>
      <c r="G7666" t="n">
        <v>10.1094666666667</v>
      </c>
    </row>
    <row r="7667">
      <c r="A7667" t="inlineStr">
        <is>
          <t>Daily_Minor_Stops_2026_09_18.xlsx</t>
        </is>
      </c>
      <c r="B7667" t="inlineStr">
        <is>
          <t>Samridhi Perk Line</t>
        </is>
      </c>
      <c r="C7667" s="80" t="n">
        <v>46172</v>
      </c>
      <c r="D7667" t="inlineStr">
        <is>
          <t>Perk-HCM-3</t>
        </is>
      </c>
      <c r="E7667" t="inlineStr">
        <is>
          <t>FBX: Jam At Infeed</t>
        </is>
      </c>
      <c r="F7667" t="n">
        <v>44</v>
      </c>
      <c r="G7667" t="n">
        <v>28.5991</v>
      </c>
    </row>
    <row r="7668">
      <c r="A7668" t="inlineStr">
        <is>
          <t>Daily_Minor_Stops_2026_09_18.xlsx</t>
        </is>
      </c>
      <c r="B7668" t="inlineStr">
        <is>
          <t>Samridhi Perk Line</t>
        </is>
      </c>
      <c r="C7668" s="80" t="n">
        <v>46172</v>
      </c>
      <c r="D7668" t="inlineStr">
        <is>
          <t>Perk-HCM-4</t>
        </is>
      </c>
      <c r="E7668" t="inlineStr">
        <is>
          <t>FBX: Overflow At Infeed</t>
        </is>
      </c>
      <c r="F7668" t="n">
        <v>18</v>
      </c>
      <c r="G7668" t="n">
        <v>7.18293333333333</v>
      </c>
    </row>
    <row r="7669">
      <c r="A7669" t="inlineStr">
        <is>
          <t>Daily_Minor_Stops_2026_09_18.xlsx</t>
        </is>
      </c>
      <c r="B7669" t="inlineStr">
        <is>
          <t>Samridhi Perk Line</t>
        </is>
      </c>
      <c r="C7669" s="80" t="n">
        <v>46172</v>
      </c>
      <c r="D7669" t="inlineStr">
        <is>
          <t>Perk-HCM-4</t>
        </is>
      </c>
      <c r="E7669" t="inlineStr">
        <is>
          <t>FBX: Jam At Infeed</t>
        </is>
      </c>
      <c r="F7669" t="n">
        <v>44</v>
      </c>
      <c r="G7669" t="n">
        <v>18.29635</v>
      </c>
    </row>
    <row r="7670">
      <c r="A7670" t="inlineStr">
        <is>
          <t>Daily_Minor_Stops_2026_09_18.xlsx</t>
        </is>
      </c>
      <c r="B7670" t="inlineStr">
        <is>
          <t>Samridhi Perk Line</t>
        </is>
      </c>
      <c r="C7670" s="80" t="n">
        <v>46172</v>
      </c>
      <c r="D7670" t="inlineStr">
        <is>
          <t>Perk-HLM-1</t>
        </is>
      </c>
      <c r="E7670" t="inlineStr">
        <is>
          <t>Product jam detected at flow wrapper infeed</t>
        </is>
      </c>
      <c r="F7670" t="n">
        <v>67</v>
      </c>
      <c r="G7670" t="n">
        <v>40.0988166666667</v>
      </c>
    </row>
    <row r="7671">
      <c r="A7671" t="inlineStr">
        <is>
          <t>Daily_Minor_Stops_2026_09_18.xlsx</t>
        </is>
      </c>
      <c r="B7671" t="inlineStr">
        <is>
          <t>Samridhi Perk Line</t>
        </is>
      </c>
      <c r="C7671" s="80" t="n">
        <v>46172</v>
      </c>
      <c r="D7671" t="inlineStr">
        <is>
          <t>Perk-HLM-1</t>
        </is>
      </c>
      <c r="E7671" t="inlineStr">
        <is>
          <t>OverHeight Product Detected</t>
        </is>
      </c>
      <c r="F7671" t="n">
        <v>76</v>
      </c>
      <c r="G7671" t="n">
        <v>62.0704333333333</v>
      </c>
    </row>
    <row r="7672">
      <c r="A7672" t="inlineStr">
        <is>
          <t>Daily_Minor_Stops_2026_09_18.xlsx</t>
        </is>
      </c>
      <c r="B7672" t="inlineStr">
        <is>
          <t>Samridhi Perk Line</t>
        </is>
      </c>
      <c r="C7672" s="80" t="n">
        <v>46172</v>
      </c>
      <c r="D7672" t="inlineStr">
        <is>
          <t>Perk-HLM-2</t>
        </is>
      </c>
      <c r="E7672" t="inlineStr">
        <is>
          <t>Product jam detected at flow wrapper infeed</t>
        </is>
      </c>
      <c r="F7672" t="n">
        <v>73</v>
      </c>
      <c r="G7672" t="n">
        <v>46.5395166666667</v>
      </c>
    </row>
    <row r="7673">
      <c r="A7673" t="inlineStr">
        <is>
          <t>Daily_Minor_Stops_2026_09_18.xlsx</t>
        </is>
      </c>
      <c r="B7673" t="inlineStr">
        <is>
          <t>Samridhi Perk Line</t>
        </is>
      </c>
      <c r="C7673" s="80" t="n">
        <v>46172</v>
      </c>
      <c r="D7673" t="inlineStr">
        <is>
          <t>Perk-HLM-2</t>
        </is>
      </c>
      <c r="E7673" t="inlineStr">
        <is>
          <t>OverHeight Product Detected</t>
        </is>
      </c>
      <c r="F7673" t="n">
        <v>72</v>
      </c>
      <c r="G7673" t="n">
        <v>67.2221333333333</v>
      </c>
    </row>
    <row r="7674">
      <c r="A7674" t="inlineStr">
        <is>
          <t>Daily_Minor_Stops_2026_09_18.xlsx</t>
        </is>
      </c>
      <c r="B7674" t="inlineStr">
        <is>
          <t>Samridhi Perk Line</t>
        </is>
      </c>
      <c r="C7674" s="80" t="n">
        <v>46172</v>
      </c>
      <c r="D7674" t="inlineStr">
        <is>
          <t>Perk-TTLi-1</t>
        </is>
      </c>
      <c r="E7674" t="inlineStr">
        <is>
          <t>FOR/BP11: Hand Over Of Blank Failed</t>
        </is>
      </c>
      <c r="F7674" t="n">
        <v>5</v>
      </c>
      <c r="G7674" t="n">
        <v>2.39403333333333</v>
      </c>
    </row>
    <row r="7675">
      <c r="A7675" t="inlineStr">
        <is>
          <t>Daily_Minor_Stops_2026_09_18.xlsx</t>
        </is>
      </c>
      <c r="B7675" t="inlineStr">
        <is>
          <t>Samridhi Perk Line</t>
        </is>
      </c>
      <c r="C7675" s="80" t="n">
        <v>46172</v>
      </c>
      <c r="D7675" t="inlineStr">
        <is>
          <t>Perk-TTLi-1</t>
        </is>
      </c>
      <c r="E7675" t="inlineStr">
        <is>
          <t>CLO/CT11: Axis1 Position Error</t>
        </is>
      </c>
      <c r="F7675" t="n">
        <v>37</v>
      </c>
      <c r="G7675" t="n">
        <v>63.76645</v>
      </c>
    </row>
    <row r="7676">
      <c r="A7676" t="inlineStr">
        <is>
          <t>Daily_Minor_Stops_2026_09_18.xlsx</t>
        </is>
      </c>
      <c r="B7676" t="inlineStr">
        <is>
          <t>Samridhi Perk Line</t>
        </is>
      </c>
      <c r="C7676" s="80" t="n">
        <v>46172</v>
      </c>
      <c r="D7676" t="inlineStr">
        <is>
          <t>Perk-TTLi-2</t>
        </is>
      </c>
      <c r="E7676" t="inlineStr">
        <is>
          <t>LOD/SAF: Safety Circuit Not Ready</t>
        </is>
      </c>
      <c r="F7676" t="n">
        <v>5</v>
      </c>
      <c r="G7676" t="n">
        <v>1.30576666666667</v>
      </c>
    </row>
    <row r="7677">
      <c r="A7677" t="inlineStr">
        <is>
          <t>Daily_Minor_Stops_2026_09_18.xlsx</t>
        </is>
      </c>
      <c r="B7677" t="inlineStr">
        <is>
          <t>Samridhi Perk Line</t>
        </is>
      </c>
      <c r="C7677" s="80" t="n">
        <v>46172</v>
      </c>
      <c r="D7677" t="inlineStr">
        <is>
          <t>Perk-TTLi-2</t>
        </is>
      </c>
      <c r="E7677" t="inlineStr">
        <is>
          <t>CLO/TFXX: Jam On Tray Infeed</t>
        </is>
      </c>
      <c r="F7677" t="n">
        <v>30</v>
      </c>
      <c r="G7677" t="n">
        <v>15.2894</v>
      </c>
    </row>
    <row r="7678">
      <c r="A7678" t="inlineStr">
        <is>
          <t>Daily_Minor_Stops_2026_09_18.xlsx</t>
        </is>
      </c>
      <c r="B7678" t="inlineStr">
        <is>
          <t>Samridhi Perk Line</t>
        </is>
      </c>
      <c r="C7678" s="80" t="n">
        <v>46172</v>
      </c>
      <c r="D7678" t="inlineStr">
        <is>
          <t>Perk-TTLi-3</t>
        </is>
      </c>
      <c r="E7678" t="inlineStr">
        <is>
          <t>CLO/CT11: Axis1 Position Error</t>
        </is>
      </c>
      <c r="F7678" t="n">
        <v>16</v>
      </c>
      <c r="G7678" t="n">
        <v>29.8827333333333</v>
      </c>
    </row>
    <row r="7679">
      <c r="A7679" t="inlineStr">
        <is>
          <t>Daily_Minor_Stops_2026_09_18.xlsx</t>
        </is>
      </c>
      <c r="B7679" t="inlineStr">
        <is>
          <t>Samridhi Perk Line</t>
        </is>
      </c>
      <c r="C7679" s="80" t="n">
        <v>46172</v>
      </c>
      <c r="D7679" t="inlineStr">
        <is>
          <t>Perk-TTLi-3</t>
        </is>
      </c>
      <c r="E7679" t="inlineStr">
        <is>
          <t>CLO/CSC11: Tray Validation Failed</t>
        </is>
      </c>
      <c r="F7679" t="n">
        <v>7</v>
      </c>
      <c r="G7679" t="n">
        <v>11.7711833333333</v>
      </c>
    </row>
    <row r="7680">
      <c r="A7680" t="inlineStr">
        <is>
          <t>Daily_Minor_Stops_2026_09_18.xlsx</t>
        </is>
      </c>
      <c r="B7680" t="inlineStr">
        <is>
          <t>Samridhi Perk Line</t>
        </is>
      </c>
      <c r="C7680" s="80" t="n">
        <v>46172</v>
      </c>
      <c r="D7680" t="inlineStr">
        <is>
          <t>Perk-TTLi-4</t>
        </is>
      </c>
      <c r="E7680" t="inlineStr">
        <is>
          <t>LOD/FWV11: Position Trigger Sensor Fail</t>
        </is>
      </c>
      <c r="F7680" t="n">
        <v>3</v>
      </c>
      <c r="G7680" t="n">
        <v>7.03646666666667</v>
      </c>
    </row>
    <row r="7681">
      <c r="A7681" t="inlineStr">
        <is>
          <t>Daily_Minor_Stops_2026_09_18.xlsx</t>
        </is>
      </c>
      <c r="B7681" t="inlineStr">
        <is>
          <t>Samridhi Perk Line</t>
        </is>
      </c>
      <c r="C7681" s="80" t="n">
        <v>46172</v>
      </c>
      <c r="D7681" t="inlineStr">
        <is>
          <t>Perk-TTLi-4</t>
        </is>
      </c>
      <c r="E7681" t="inlineStr">
        <is>
          <t>LOD/DH: State Decel Not Leave In Time</t>
        </is>
      </c>
      <c r="F7681" t="n">
        <v>2</v>
      </c>
      <c r="G7681" t="n">
        <v>3.59858333333333</v>
      </c>
    </row>
    <row r="7682">
      <c r="A7682" t="inlineStr">
        <is>
          <t>Daily_Minor_Stops_2026_09_18.xlsx</t>
        </is>
      </c>
      <c r="B7682" t="inlineStr">
        <is>
          <t>Samridhi Perk Line</t>
        </is>
      </c>
      <c r="C7682" s="80" t="n">
        <v>46173</v>
      </c>
      <c r="D7682" t="inlineStr">
        <is>
          <t>Perk-HCM-1</t>
        </is>
      </c>
      <c r="E7682" t="inlineStr">
        <is>
          <t>FBX: Overflow At Infeed</t>
        </is>
      </c>
      <c r="F7682" t="n">
        <v>35</v>
      </c>
      <c r="G7682" t="n">
        <v>20.15025</v>
      </c>
    </row>
    <row r="7683">
      <c r="A7683" t="inlineStr">
        <is>
          <t>Daily_Minor_Stops_2026_09_18.xlsx</t>
        </is>
      </c>
      <c r="B7683" t="inlineStr">
        <is>
          <t>Samridhi Perk Line</t>
        </is>
      </c>
      <c r="C7683" s="80" t="n">
        <v>46173</v>
      </c>
      <c r="D7683" t="inlineStr">
        <is>
          <t>Perk-HCM-1</t>
        </is>
      </c>
      <c r="E7683" t="inlineStr">
        <is>
          <t>FBX: Jam At Infeed</t>
        </is>
      </c>
      <c r="F7683" t="n">
        <v>105</v>
      </c>
      <c r="G7683" t="n">
        <v>61.3685666666667</v>
      </c>
    </row>
    <row r="7684">
      <c r="A7684" t="inlineStr">
        <is>
          <t>Daily_Minor_Stops_2026_09_18.xlsx</t>
        </is>
      </c>
      <c r="B7684" t="inlineStr">
        <is>
          <t>Samridhi Perk Line</t>
        </is>
      </c>
      <c r="C7684" s="80" t="n">
        <v>46173</v>
      </c>
      <c r="D7684" t="inlineStr">
        <is>
          <t>Perk-HCM-2</t>
        </is>
      </c>
      <c r="E7684" t="inlineStr">
        <is>
          <t>HXX: Film Is Broken</t>
        </is>
      </c>
      <c r="F7684" t="n">
        <v>16</v>
      </c>
      <c r="G7684" t="n">
        <v>13.27975</v>
      </c>
    </row>
    <row r="7685">
      <c r="A7685" t="inlineStr">
        <is>
          <t>Daily_Minor_Stops_2026_09_18.xlsx</t>
        </is>
      </c>
      <c r="B7685" t="inlineStr">
        <is>
          <t>Samridhi Perk Line</t>
        </is>
      </c>
      <c r="C7685" s="80" t="n">
        <v>46173</v>
      </c>
      <c r="D7685" t="inlineStr">
        <is>
          <t>Perk-HCM-2</t>
        </is>
      </c>
      <c r="E7685" t="inlineStr">
        <is>
          <t>FBX: Jam At Infeed</t>
        </is>
      </c>
      <c r="F7685" t="n">
        <v>34</v>
      </c>
      <c r="G7685" t="n">
        <v>15.9479333333333</v>
      </c>
    </row>
    <row r="7686">
      <c r="A7686" t="inlineStr">
        <is>
          <t>Daily_Minor_Stops_2026_09_18.xlsx</t>
        </is>
      </c>
      <c r="B7686" t="inlineStr">
        <is>
          <t>Samridhi Perk Line</t>
        </is>
      </c>
      <c r="C7686" s="80" t="n">
        <v>46173</v>
      </c>
      <c r="D7686" t="inlineStr">
        <is>
          <t>Perk-HCM-3</t>
        </is>
      </c>
      <c r="E7686" t="inlineStr">
        <is>
          <t>FBX: Overflow At Infeed</t>
        </is>
      </c>
      <c r="F7686" t="n">
        <v>17</v>
      </c>
      <c r="G7686" t="n">
        <v>5.52435</v>
      </c>
    </row>
    <row r="7687">
      <c r="A7687" t="inlineStr">
        <is>
          <t>Daily_Minor_Stops_2026_09_18.xlsx</t>
        </is>
      </c>
      <c r="B7687" t="inlineStr">
        <is>
          <t>Samridhi Perk Line</t>
        </is>
      </c>
      <c r="C7687" s="80" t="n">
        <v>46173</v>
      </c>
      <c r="D7687" t="inlineStr">
        <is>
          <t>Perk-HCM-3</t>
        </is>
      </c>
      <c r="E7687" t="inlineStr">
        <is>
          <t>FBX: Jam At Infeed</t>
        </is>
      </c>
      <c r="F7687" t="n">
        <v>18</v>
      </c>
      <c r="G7687" t="n">
        <v>9.691166666666669</v>
      </c>
    </row>
    <row r="7688">
      <c r="A7688" t="inlineStr">
        <is>
          <t>Daily_Minor_Stops_2026_09_18.xlsx</t>
        </is>
      </c>
      <c r="B7688" t="inlineStr">
        <is>
          <t>Samridhi Perk Line</t>
        </is>
      </c>
      <c r="C7688" s="80" t="n">
        <v>46173</v>
      </c>
      <c r="D7688" t="inlineStr">
        <is>
          <t>Perk-HCM-4</t>
        </is>
      </c>
      <c r="E7688" t="inlineStr">
        <is>
          <t>FBX: Jam At Infeed</t>
        </is>
      </c>
      <c r="F7688" t="n">
        <v>53</v>
      </c>
      <c r="G7688" t="n">
        <v>15.5126666666667</v>
      </c>
    </row>
    <row r="7689">
      <c r="A7689" t="inlineStr">
        <is>
          <t>Daily_Minor_Stops_2026_09_18.xlsx</t>
        </is>
      </c>
      <c r="B7689" t="inlineStr">
        <is>
          <t>Samridhi Perk Line</t>
        </is>
      </c>
      <c r="C7689" s="80" t="n">
        <v>46173</v>
      </c>
      <c r="D7689" t="inlineStr">
        <is>
          <t>Perk-HCM-4</t>
        </is>
      </c>
      <c r="E7689" t="inlineStr">
        <is>
          <t>Cover Folding Box Open</t>
        </is>
      </c>
      <c r="F7689" t="n">
        <v>14</v>
      </c>
      <c r="G7689" t="n">
        <v>7.92285</v>
      </c>
    </row>
    <row r="7690">
      <c r="A7690" t="inlineStr">
        <is>
          <t>Daily_Minor_Stops_2026_09_18.xlsx</t>
        </is>
      </c>
      <c r="B7690" t="inlineStr">
        <is>
          <t>Samridhi Perk Line</t>
        </is>
      </c>
      <c r="C7690" s="80" t="n">
        <v>46173</v>
      </c>
      <c r="D7690" t="inlineStr">
        <is>
          <t>Perk-HLM-1</t>
        </is>
      </c>
      <c r="E7690" t="inlineStr">
        <is>
          <t>Product jam detected at flow wrapper infeed</t>
        </is>
      </c>
      <c r="F7690" t="n">
        <v>62</v>
      </c>
      <c r="G7690" t="n">
        <v>36.48905</v>
      </c>
    </row>
    <row r="7691">
      <c r="A7691" t="inlineStr">
        <is>
          <t>Daily_Minor_Stops_2026_09_18.xlsx</t>
        </is>
      </c>
      <c r="B7691" t="inlineStr">
        <is>
          <t>Samridhi Perk Line</t>
        </is>
      </c>
      <c r="C7691" s="80" t="n">
        <v>46173</v>
      </c>
      <c r="D7691" t="inlineStr">
        <is>
          <t>Perk-HLM-1</t>
        </is>
      </c>
      <c r="E7691" t="inlineStr">
        <is>
          <t>OverHeight Product Detected</t>
        </is>
      </c>
      <c r="F7691" t="n">
        <v>50</v>
      </c>
      <c r="G7691" t="n">
        <v>45.6006166666667</v>
      </c>
    </row>
    <row r="7692">
      <c r="A7692" t="inlineStr">
        <is>
          <t>Daily_Minor_Stops_2026_09_18.xlsx</t>
        </is>
      </c>
      <c r="B7692" t="inlineStr">
        <is>
          <t>Samridhi Perk Line</t>
        </is>
      </c>
      <c r="C7692" s="80" t="n">
        <v>46173</v>
      </c>
      <c r="D7692" t="inlineStr">
        <is>
          <t>Perk-HLM-2</t>
        </is>
      </c>
      <c r="E7692" t="inlineStr">
        <is>
          <t>Product jam detected at flow wrapper infeed</t>
        </is>
      </c>
      <c r="F7692" t="n">
        <v>63</v>
      </c>
      <c r="G7692" t="n">
        <v>44.8463166666667</v>
      </c>
    </row>
    <row r="7693">
      <c r="A7693" t="inlineStr">
        <is>
          <t>Daily_Minor_Stops_2026_09_18.xlsx</t>
        </is>
      </c>
      <c r="B7693" t="inlineStr">
        <is>
          <t>Samridhi Perk Line</t>
        </is>
      </c>
      <c r="C7693" s="80" t="n">
        <v>46173</v>
      </c>
      <c r="D7693" t="inlineStr">
        <is>
          <t>Perk-HLM-2</t>
        </is>
      </c>
      <c r="E7693" t="inlineStr">
        <is>
          <t>OverHeight Product Detected</t>
        </is>
      </c>
      <c r="F7693" t="n">
        <v>60</v>
      </c>
      <c r="G7693" t="n">
        <v>36.6441166666667</v>
      </c>
    </row>
    <row r="7694">
      <c r="A7694" t="inlineStr">
        <is>
          <t>Daily_Minor_Stops_2026_09_18.xlsx</t>
        </is>
      </c>
      <c r="B7694" t="inlineStr">
        <is>
          <t>Samridhi Perk Line</t>
        </is>
      </c>
      <c r="C7694" s="80" t="n">
        <v>46173</v>
      </c>
      <c r="D7694" t="inlineStr">
        <is>
          <t>Perk-TTLi-1</t>
        </is>
      </c>
      <c r="E7694" t="inlineStr">
        <is>
          <t>FOR/BP11: Hand Over Of Blank Failed</t>
        </is>
      </c>
      <c r="F7694" t="n">
        <v>6</v>
      </c>
      <c r="G7694" t="n">
        <v>1.71025</v>
      </c>
    </row>
    <row r="7695">
      <c r="A7695" t="inlineStr">
        <is>
          <t>Daily_Minor_Stops_2026_09_18.xlsx</t>
        </is>
      </c>
      <c r="B7695" t="inlineStr">
        <is>
          <t>Samridhi Perk Line</t>
        </is>
      </c>
      <c r="C7695" s="80" t="n">
        <v>46173</v>
      </c>
      <c r="D7695" t="inlineStr">
        <is>
          <t>Perk-TTLi-1</t>
        </is>
      </c>
      <c r="E7695" t="inlineStr">
        <is>
          <t>CLO/CT11: Axis1 Position Error</t>
        </is>
      </c>
      <c r="F7695" t="n">
        <v>20</v>
      </c>
      <c r="G7695" t="n">
        <v>37.7792166666667</v>
      </c>
    </row>
    <row r="7696">
      <c r="A7696" t="inlineStr">
        <is>
          <t>Daily_Minor_Stops_2026_09_18.xlsx</t>
        </is>
      </c>
      <c r="B7696" t="inlineStr">
        <is>
          <t>Samridhi Perk Line</t>
        </is>
      </c>
      <c r="C7696" s="80" t="n">
        <v>46173</v>
      </c>
      <c r="D7696" t="inlineStr">
        <is>
          <t>Perk-TTLi-2</t>
        </is>
      </c>
      <c r="E7696" t="inlineStr">
        <is>
          <t>FOR/BP11: Hand Over Of Blank Failed</t>
        </is>
      </c>
      <c r="F7696" t="n">
        <v>9</v>
      </c>
      <c r="G7696" t="n">
        <v>8.977133333333329</v>
      </c>
    </row>
    <row r="7697">
      <c r="A7697" t="inlineStr">
        <is>
          <t>Daily_Minor_Stops_2026_09_18.xlsx</t>
        </is>
      </c>
      <c r="B7697" t="inlineStr">
        <is>
          <t>Samridhi Perk Line</t>
        </is>
      </c>
      <c r="C7697" s="80" t="n">
        <v>46173</v>
      </c>
      <c r="D7697" t="inlineStr">
        <is>
          <t>Perk-TTLi-2</t>
        </is>
      </c>
      <c r="E7697" t="inlineStr">
        <is>
          <t>CLO/CT11: Axis1 Position Error</t>
        </is>
      </c>
      <c r="F7697" t="n">
        <v>12</v>
      </c>
      <c r="G7697" t="n">
        <v>37.5939333333333</v>
      </c>
    </row>
    <row r="7698">
      <c r="A7698" t="inlineStr">
        <is>
          <t>Daily_Minor_Stops_2026_09_18.xlsx</t>
        </is>
      </c>
      <c r="B7698" t="inlineStr">
        <is>
          <t>Samridhi Perk Line</t>
        </is>
      </c>
      <c r="C7698" s="80" t="n">
        <v>46173</v>
      </c>
      <c r="D7698" t="inlineStr">
        <is>
          <t>Perk-TTLi-3</t>
        </is>
      </c>
      <c r="E7698" t="inlineStr">
        <is>
          <t>LOD/HXX11: Upstream Machine Not Homed</t>
        </is>
      </c>
      <c r="F7698" t="n">
        <v>4</v>
      </c>
      <c r="G7698" t="n">
        <v>4.81861666666667</v>
      </c>
    </row>
    <row r="7699">
      <c r="A7699" t="inlineStr">
        <is>
          <t>Daily_Minor_Stops_2026_09_18.xlsx</t>
        </is>
      </c>
      <c r="B7699" t="inlineStr">
        <is>
          <t>Samridhi Perk Line</t>
        </is>
      </c>
      <c r="C7699" s="80" t="n">
        <v>46173</v>
      </c>
      <c r="D7699" t="inlineStr">
        <is>
          <t>Perk-TTLi-3</t>
        </is>
      </c>
      <c r="E7699" t="inlineStr">
        <is>
          <t>CLO/CT11: Axis1 Position Error</t>
        </is>
      </c>
      <c r="F7699" t="n">
        <v>14</v>
      </c>
      <c r="G7699" t="n">
        <v>36.6907666666667</v>
      </c>
    </row>
    <row r="7700">
      <c r="A7700" t="inlineStr">
        <is>
          <t>Daily_Minor_Stops_2026_09_18.xlsx</t>
        </is>
      </c>
      <c r="B7700" t="inlineStr">
        <is>
          <t>Samridhi Perk Line</t>
        </is>
      </c>
      <c r="C7700" s="80" t="n">
        <v>46173</v>
      </c>
      <c r="D7700" t="inlineStr">
        <is>
          <t>Perk-TTLi-4</t>
        </is>
      </c>
      <c r="E7700" t="inlineStr">
        <is>
          <t>LOD/PGR11: Trains To Near</t>
        </is>
      </c>
      <c r="F7700" t="n">
        <v>2</v>
      </c>
      <c r="G7700" t="n">
        <v>0.878933333333333</v>
      </c>
    </row>
    <row r="7701">
      <c r="A7701" t="inlineStr">
        <is>
          <t>Daily_Minor_Stops_2026_09_18.xlsx</t>
        </is>
      </c>
      <c r="B7701" t="inlineStr">
        <is>
          <t>Samridhi Perk Line</t>
        </is>
      </c>
      <c r="C7701" s="80" t="n">
        <v>46173</v>
      </c>
      <c r="D7701" t="inlineStr">
        <is>
          <t>Perk-TTLi-4</t>
        </is>
      </c>
      <c r="E7701" t="inlineStr">
        <is>
          <t>LOD/FWV11: Rejects Consecutive</t>
        </is>
      </c>
      <c r="F7701" t="n">
        <v>2</v>
      </c>
      <c r="G7701" t="n">
        <v>0.118766666666667</v>
      </c>
    </row>
    <row r="7702">
      <c r="A7702" t="inlineStr">
        <is>
          <t>Daily_Minor_Stops_2026_09_18.xlsx</t>
        </is>
      </c>
      <c r="B7702" t="inlineStr">
        <is>
          <t>Samridhi Perk Line</t>
        </is>
      </c>
      <c r="C7702" s="80" t="n">
        <v>46174</v>
      </c>
      <c r="D7702" t="inlineStr">
        <is>
          <t>Perk-HCM-1</t>
        </is>
      </c>
      <c r="E7702" t="inlineStr">
        <is>
          <t>FBX: Overflow At Infeed</t>
        </is>
      </c>
      <c r="F7702" t="n">
        <v>11</v>
      </c>
      <c r="G7702" t="n">
        <v>4.85761666666667</v>
      </c>
    </row>
    <row r="7703">
      <c r="A7703" t="inlineStr">
        <is>
          <t>Daily_Minor_Stops_2026_09_18.xlsx</t>
        </is>
      </c>
      <c r="B7703" t="inlineStr">
        <is>
          <t>Samridhi Perk Line</t>
        </is>
      </c>
      <c r="C7703" s="80" t="n">
        <v>46174</v>
      </c>
      <c r="D7703" t="inlineStr">
        <is>
          <t>Perk-HCM-1</t>
        </is>
      </c>
      <c r="E7703" t="inlineStr">
        <is>
          <t>FBX: Jam At Infeed</t>
        </is>
      </c>
      <c r="F7703" t="n">
        <v>37</v>
      </c>
      <c r="G7703" t="n">
        <v>35.9311</v>
      </c>
    </row>
    <row r="7704">
      <c r="A7704" t="inlineStr">
        <is>
          <t>Daily_Minor_Stops_2026_09_18.xlsx</t>
        </is>
      </c>
      <c r="B7704" t="inlineStr">
        <is>
          <t>Samridhi Perk Line</t>
        </is>
      </c>
      <c r="C7704" s="80" t="n">
        <v>46174</v>
      </c>
      <c r="D7704" t="inlineStr">
        <is>
          <t>Perk-HCM-2</t>
        </is>
      </c>
      <c r="E7704" t="inlineStr">
        <is>
          <t>FBX: Overflow At Infeed</t>
        </is>
      </c>
      <c r="F7704" t="n">
        <v>8</v>
      </c>
      <c r="G7704" t="n">
        <v>3.5222</v>
      </c>
    </row>
    <row r="7705">
      <c r="A7705" t="inlineStr">
        <is>
          <t>Daily_Minor_Stops_2026_09_18.xlsx</t>
        </is>
      </c>
      <c r="B7705" t="inlineStr">
        <is>
          <t>Samridhi Perk Line</t>
        </is>
      </c>
      <c r="C7705" s="80" t="n">
        <v>46174</v>
      </c>
      <c r="D7705" t="inlineStr">
        <is>
          <t>Perk-HCM-2</t>
        </is>
      </c>
      <c r="E7705" t="inlineStr">
        <is>
          <t>FBX: Jam At Infeed</t>
        </is>
      </c>
      <c r="F7705" t="n">
        <v>21</v>
      </c>
      <c r="G7705" t="n">
        <v>27.5853666666667</v>
      </c>
    </row>
    <row r="7706">
      <c r="A7706" t="inlineStr">
        <is>
          <t>Daily_Minor_Stops_2026_09_18.xlsx</t>
        </is>
      </c>
      <c r="B7706" t="inlineStr">
        <is>
          <t>Samridhi Perk Line</t>
        </is>
      </c>
      <c r="C7706" s="80" t="n">
        <v>46174</v>
      </c>
      <c r="D7706" t="inlineStr">
        <is>
          <t>Perk-HCM-3</t>
        </is>
      </c>
      <c r="E7706" t="inlineStr">
        <is>
          <t>FBX: Overflow At Infeed</t>
        </is>
      </c>
      <c r="F7706" t="n">
        <v>11</v>
      </c>
      <c r="G7706" t="n">
        <v>10.8705833333333</v>
      </c>
    </row>
    <row r="7707">
      <c r="A7707" t="inlineStr">
        <is>
          <t>Daily_Minor_Stops_2026_09_18.xlsx</t>
        </is>
      </c>
      <c r="B7707" t="inlineStr">
        <is>
          <t>Samridhi Perk Line</t>
        </is>
      </c>
      <c r="C7707" s="80" t="n">
        <v>46174</v>
      </c>
      <c r="D7707" t="inlineStr">
        <is>
          <t>Perk-HCM-3</t>
        </is>
      </c>
      <c r="E7707" t="inlineStr">
        <is>
          <t>FBX: Jam At Infeed</t>
        </is>
      </c>
      <c r="F7707" t="n">
        <v>6</v>
      </c>
      <c r="G7707" t="n">
        <v>10.58575</v>
      </c>
    </row>
    <row r="7708">
      <c r="A7708" t="inlineStr">
        <is>
          <t>Daily_Minor_Stops_2026_09_18.xlsx</t>
        </is>
      </c>
      <c r="B7708" t="inlineStr">
        <is>
          <t>Samridhi Perk Line</t>
        </is>
      </c>
      <c r="C7708" s="80" t="n">
        <v>46174</v>
      </c>
      <c r="D7708" t="inlineStr">
        <is>
          <t>Perk-HCM-4</t>
        </is>
      </c>
      <c r="E7708" t="inlineStr">
        <is>
          <t>FBX: Overflow At Infeed</t>
        </is>
      </c>
      <c r="F7708" t="n">
        <v>9</v>
      </c>
      <c r="G7708" t="n">
        <v>5.34453333333333</v>
      </c>
    </row>
    <row r="7709">
      <c r="A7709" t="inlineStr">
        <is>
          <t>Daily_Minor_Stops_2026_09_18.xlsx</t>
        </is>
      </c>
      <c r="B7709" t="inlineStr">
        <is>
          <t>Samridhi Perk Line</t>
        </is>
      </c>
      <c r="C7709" s="80" t="n">
        <v>46174</v>
      </c>
      <c r="D7709" t="inlineStr">
        <is>
          <t>Perk-HCM-4</t>
        </is>
      </c>
      <c r="E7709" t="inlineStr">
        <is>
          <t>FBX: Jam At Infeed</t>
        </is>
      </c>
      <c r="F7709" t="n">
        <v>14</v>
      </c>
      <c r="G7709" t="n">
        <v>1130.65395</v>
      </c>
    </row>
    <row r="7710">
      <c r="A7710" t="inlineStr">
        <is>
          <t>Daily_Minor_Stops_2026_09_18.xlsx</t>
        </is>
      </c>
      <c r="B7710" t="inlineStr">
        <is>
          <t>Samridhi Perk Line</t>
        </is>
      </c>
      <c r="C7710" s="80" t="n">
        <v>46174</v>
      </c>
      <c r="D7710" t="inlineStr">
        <is>
          <t>Perk-HLM-1</t>
        </is>
      </c>
      <c r="E7710" t="inlineStr">
        <is>
          <t>Product jam detected at flow wrapper infeed</t>
        </is>
      </c>
      <c r="F7710" t="n">
        <v>12</v>
      </c>
      <c r="G7710" t="n">
        <v>9.107533333333331</v>
      </c>
    </row>
    <row r="7711">
      <c r="A7711" t="inlineStr">
        <is>
          <t>Daily_Minor_Stops_2026_09_18.xlsx</t>
        </is>
      </c>
      <c r="B7711" t="inlineStr">
        <is>
          <t>Samridhi Perk Line</t>
        </is>
      </c>
      <c r="C7711" s="80" t="n">
        <v>46174</v>
      </c>
      <c r="D7711" t="inlineStr">
        <is>
          <t>Perk-HLM-1</t>
        </is>
      </c>
      <c r="E7711" t="inlineStr">
        <is>
          <t>OverHeight Product Detected</t>
        </is>
      </c>
      <c r="F7711" t="n">
        <v>10</v>
      </c>
      <c r="G7711" t="n">
        <v>8.773849999999999</v>
      </c>
    </row>
    <row r="7712">
      <c r="A7712" t="inlineStr">
        <is>
          <t>Daily_Minor_Stops_2026_09_18.xlsx</t>
        </is>
      </c>
      <c r="B7712" t="inlineStr">
        <is>
          <t>Samridhi Perk Line</t>
        </is>
      </c>
      <c r="C7712" s="80" t="n">
        <v>46174</v>
      </c>
      <c r="D7712" t="inlineStr">
        <is>
          <t>Perk-HLM-2</t>
        </is>
      </c>
      <c r="E7712" t="inlineStr">
        <is>
          <t>Product jam detected at flow wrapper infeed</t>
        </is>
      </c>
      <c r="F7712" t="n">
        <v>11</v>
      </c>
      <c r="G7712" t="n">
        <v>5.20415</v>
      </c>
    </row>
    <row r="7713">
      <c r="A7713" t="inlineStr">
        <is>
          <t>Daily_Minor_Stops_2026_09_18.xlsx</t>
        </is>
      </c>
      <c r="B7713" t="inlineStr">
        <is>
          <t>Samridhi Perk Line</t>
        </is>
      </c>
      <c r="C7713" s="80" t="n">
        <v>46174</v>
      </c>
      <c r="D7713" t="inlineStr">
        <is>
          <t>Perk-HLM-2</t>
        </is>
      </c>
      <c r="E7713" t="inlineStr">
        <is>
          <t>OverHeight Product Detected</t>
        </is>
      </c>
      <c r="F7713" t="n">
        <v>19</v>
      </c>
      <c r="G7713" t="n">
        <v>37.5169666666667</v>
      </c>
    </row>
    <row r="7714">
      <c r="A7714" t="inlineStr">
        <is>
          <t>Daily_Minor_Stops_2026_09_18.xlsx</t>
        </is>
      </c>
      <c r="B7714" t="inlineStr">
        <is>
          <t>Samridhi Perk Line</t>
        </is>
      </c>
      <c r="C7714" s="80" t="n">
        <v>46174</v>
      </c>
      <c r="D7714" t="inlineStr">
        <is>
          <t>Perk-TTLi-1</t>
        </is>
      </c>
      <c r="E7714" t="inlineStr">
        <is>
          <t>FOR/BP11: Hand Over Of Blank Failed</t>
        </is>
      </c>
      <c r="F7714" t="n">
        <v>3</v>
      </c>
      <c r="G7714" t="n">
        <v>1.2467</v>
      </c>
    </row>
    <row r="7715">
      <c r="A7715" t="inlineStr">
        <is>
          <t>Daily_Minor_Stops_2026_09_18.xlsx</t>
        </is>
      </c>
      <c r="B7715" t="inlineStr">
        <is>
          <t>Samridhi Perk Line</t>
        </is>
      </c>
      <c r="C7715" s="80" t="n">
        <v>46174</v>
      </c>
      <c r="D7715" t="inlineStr">
        <is>
          <t>Perk-TTLi-1</t>
        </is>
      </c>
      <c r="E7715" t="inlineStr">
        <is>
          <t>CLO/CT11: Axis1 Position Error</t>
        </is>
      </c>
      <c r="F7715" t="n">
        <v>5</v>
      </c>
      <c r="G7715" t="n">
        <v>1151.3755</v>
      </c>
    </row>
    <row r="7716">
      <c r="A7716" t="inlineStr">
        <is>
          <t>Daily_Minor_Stops_2026_09_18.xlsx</t>
        </is>
      </c>
      <c r="B7716" t="inlineStr">
        <is>
          <t>Samridhi Perk Line</t>
        </is>
      </c>
      <c r="C7716" s="80" t="n">
        <v>46174</v>
      </c>
      <c r="D7716" t="inlineStr">
        <is>
          <t>Perk-TTLi-2</t>
        </is>
      </c>
      <c r="E7716" t="inlineStr">
        <is>
          <t>LOD/PGR11: Train Reached Estop Distance</t>
        </is>
      </c>
      <c r="F7716" t="n">
        <v>3</v>
      </c>
      <c r="G7716" t="n">
        <v>16.27285</v>
      </c>
    </row>
    <row r="7717">
      <c r="A7717" t="inlineStr">
        <is>
          <t>Daily_Minor_Stops_2026_09_18.xlsx</t>
        </is>
      </c>
      <c r="B7717" t="inlineStr">
        <is>
          <t>Samridhi Perk Line</t>
        </is>
      </c>
      <c r="C7717" s="80" t="n">
        <v>46174</v>
      </c>
      <c r="D7717" t="inlineStr">
        <is>
          <t>Perk-TTLi-2</t>
        </is>
      </c>
      <c r="E7717" t="inlineStr">
        <is>
          <t>FOR/BP11: Hand Over Of Blank Failed</t>
        </is>
      </c>
      <c r="F7717" t="n">
        <v>4</v>
      </c>
      <c r="G7717" t="n">
        <v>8.555949999999999</v>
      </c>
    </row>
    <row r="7718">
      <c r="A7718" t="inlineStr">
        <is>
          <t>Daily_Minor_Stops_2026_09_18.xlsx</t>
        </is>
      </c>
      <c r="B7718" t="inlineStr">
        <is>
          <t>Samridhi Perk Line</t>
        </is>
      </c>
      <c r="C7718" s="80" t="n">
        <v>46175</v>
      </c>
      <c r="D7718" t="inlineStr">
        <is>
          <t>Perk-HCM-3</t>
        </is>
      </c>
      <c r="E7718" t="inlineStr">
        <is>
          <t>Door Machine Discharge Open</t>
        </is>
      </c>
      <c r="F7718" t="n">
        <v>1</v>
      </c>
      <c r="G7718" t="n">
        <v>714.188316666667</v>
      </c>
    </row>
    <row r="7719">
      <c r="A7719" t="inlineStr">
        <is>
          <t>Daily_Minor_Stops_2026_09_18.xlsx</t>
        </is>
      </c>
      <c r="B7719" t="inlineStr">
        <is>
          <t>Samridhi Perk Line</t>
        </is>
      </c>
      <c r="C7719" s="80" t="n">
        <v>46175</v>
      </c>
      <c r="D7719" t="inlineStr">
        <is>
          <t>Perk-HCM-4</t>
        </is>
      </c>
      <c r="E7719" t="inlineStr">
        <is>
          <t>FBX: Jam At Infeed</t>
        </is>
      </c>
      <c r="F7719" t="n">
        <v>1</v>
      </c>
      <c r="G7719" t="n">
        <v>714.187983333333</v>
      </c>
    </row>
    <row r="7720">
      <c r="A7720" t="inlineStr">
        <is>
          <t>Daily_Minor_Stops_2026_09_18.xlsx</t>
        </is>
      </c>
      <c r="B7720" t="inlineStr">
        <is>
          <t>Samridhi Perk Line</t>
        </is>
      </c>
      <c r="C7720" s="80" t="n">
        <v>46175</v>
      </c>
      <c r="D7720" t="inlineStr">
        <is>
          <t>Perk-HLM-1</t>
        </is>
      </c>
      <c r="E7720" t="inlineStr">
        <is>
          <t>Both Paper Reels Empty</t>
        </is>
      </c>
      <c r="F7720" t="n">
        <v>1</v>
      </c>
      <c r="G7720" t="n">
        <v>714.188316666667</v>
      </c>
    </row>
    <row r="7721">
      <c r="A7721" t="inlineStr">
        <is>
          <t>Daily_Minor_Stops_2026_09_18.xlsx</t>
        </is>
      </c>
      <c r="B7721" t="inlineStr">
        <is>
          <t>Samridhi Perk Line</t>
        </is>
      </c>
      <c r="C7721" s="80" t="n">
        <v>46175</v>
      </c>
      <c r="D7721" t="inlineStr">
        <is>
          <t>Perk-TTLi-1</t>
        </is>
      </c>
      <c r="E7721" t="inlineStr">
        <is>
          <t>CLO/CT11: Axis1 Position Error</t>
        </is>
      </c>
      <c r="F7721" t="n">
        <v>1</v>
      </c>
      <c r="G7721" t="n">
        <v>714.187983333333</v>
      </c>
    </row>
    <row r="7722">
      <c r="A7722" t="inlineStr">
        <is>
          <t>Daily_Minor_Stops_2026_09_18.xlsx</t>
        </is>
      </c>
      <c r="B7722" t="inlineStr">
        <is>
          <t>Samridhi Perk Line</t>
        </is>
      </c>
      <c r="C7722" s="80" t="n">
        <v>46178</v>
      </c>
      <c r="D7722" t="inlineStr">
        <is>
          <t>Perk-HCM-1</t>
        </is>
      </c>
      <c r="E7722" t="inlineStr">
        <is>
          <t>Jam At Discharge And Gap Closing Belts</t>
        </is>
      </c>
      <c r="F7722" t="n">
        <v>25</v>
      </c>
      <c r="G7722" t="n">
        <v>17.8024333333333</v>
      </c>
    </row>
    <row r="7723">
      <c r="A7723" t="inlineStr">
        <is>
          <t>Daily_Minor_Stops_2026_09_18.xlsx</t>
        </is>
      </c>
      <c r="B7723" t="inlineStr">
        <is>
          <t>Samridhi Perk Line</t>
        </is>
      </c>
      <c r="C7723" s="80" t="n">
        <v>46178</v>
      </c>
      <c r="D7723" t="inlineStr">
        <is>
          <t>Perk-HCM-1</t>
        </is>
      </c>
      <c r="E7723" t="inlineStr">
        <is>
          <t>FBX: Jam At Infeed</t>
        </is>
      </c>
      <c r="F7723" t="n">
        <v>28</v>
      </c>
      <c r="G7723" t="n">
        <v>10.3684333333333</v>
      </c>
    </row>
    <row r="7724">
      <c r="A7724" t="inlineStr">
        <is>
          <t>Daily_Minor_Stops_2026_09_18.xlsx</t>
        </is>
      </c>
      <c r="B7724" t="inlineStr">
        <is>
          <t>Samridhi Perk Line</t>
        </is>
      </c>
      <c r="C7724" s="80" t="n">
        <v>46178</v>
      </c>
      <c r="D7724" t="inlineStr">
        <is>
          <t>Perk-HCM-2</t>
        </is>
      </c>
      <c r="E7724" t="inlineStr">
        <is>
          <t>FBX: Overflow At Infeed</t>
        </is>
      </c>
      <c r="F7724" t="n">
        <v>6</v>
      </c>
      <c r="G7724" t="n">
        <v>5.8344</v>
      </c>
    </row>
    <row r="7725">
      <c r="A7725" t="inlineStr">
        <is>
          <t>Daily_Minor_Stops_2026_09_18.xlsx</t>
        </is>
      </c>
      <c r="B7725" t="inlineStr">
        <is>
          <t>Samridhi Perk Line</t>
        </is>
      </c>
      <c r="C7725" s="80" t="n">
        <v>46178</v>
      </c>
      <c r="D7725" t="inlineStr">
        <is>
          <t>Perk-HCM-2</t>
        </is>
      </c>
      <c r="E7725" t="inlineStr">
        <is>
          <t>FBX: Jam At Infeed</t>
        </is>
      </c>
      <c r="F7725" t="n">
        <v>29</v>
      </c>
      <c r="G7725" t="n">
        <v>161.762216666667</v>
      </c>
    </row>
    <row r="7726">
      <c r="A7726" t="inlineStr">
        <is>
          <t>Daily_Minor_Stops_2026_09_18.xlsx</t>
        </is>
      </c>
      <c r="B7726" t="inlineStr">
        <is>
          <t>Samridhi Perk Line</t>
        </is>
      </c>
      <c r="C7726" s="80" t="n">
        <v>46178</v>
      </c>
      <c r="D7726" t="inlineStr">
        <is>
          <t>Perk-HCM-3</t>
        </is>
      </c>
      <c r="E7726" t="inlineStr">
        <is>
          <t>FBX: Overflow At Infeed</t>
        </is>
      </c>
      <c r="F7726" t="n">
        <v>17</v>
      </c>
      <c r="G7726" t="n">
        <v>5.74773333333333</v>
      </c>
    </row>
    <row r="7727">
      <c r="A7727" t="inlineStr">
        <is>
          <t>Daily_Minor_Stops_2026_09_18.xlsx</t>
        </is>
      </c>
      <c r="B7727" t="inlineStr">
        <is>
          <t>Samridhi Perk Line</t>
        </is>
      </c>
      <c r="C7727" s="80" t="n">
        <v>46178</v>
      </c>
      <c r="D7727" t="inlineStr">
        <is>
          <t>Perk-HCM-3</t>
        </is>
      </c>
      <c r="E7727" t="inlineStr">
        <is>
          <t>FBX: Jam At Infeed</t>
        </is>
      </c>
      <c r="F7727" t="n">
        <v>21</v>
      </c>
      <c r="G7727" t="n">
        <v>104.2581</v>
      </c>
    </row>
    <row r="7728">
      <c r="A7728" t="inlineStr">
        <is>
          <t>Daily_Minor_Stops_2026_09_18.xlsx</t>
        </is>
      </c>
      <c r="B7728" t="inlineStr">
        <is>
          <t>Samridhi Perk Line</t>
        </is>
      </c>
      <c r="C7728" s="80" t="n">
        <v>46178</v>
      </c>
      <c r="D7728" t="inlineStr">
        <is>
          <t>Perk-HCM-4</t>
        </is>
      </c>
      <c r="E7728" t="inlineStr">
        <is>
          <t>HXX: Data Printer Not Ready</t>
        </is>
      </c>
      <c r="F7728" t="n">
        <v>35</v>
      </c>
      <c r="G7728" t="n">
        <v>35.0916666666667</v>
      </c>
    </row>
    <row r="7729">
      <c r="A7729" t="inlineStr">
        <is>
          <t>Daily_Minor_Stops_2026_09_18.xlsx</t>
        </is>
      </c>
      <c r="B7729" t="inlineStr">
        <is>
          <t>Samridhi Perk Line</t>
        </is>
      </c>
      <c r="C7729" s="80" t="n">
        <v>46178</v>
      </c>
      <c r="D7729" t="inlineStr">
        <is>
          <t>Perk-HCM-4</t>
        </is>
      </c>
      <c r="E7729" t="inlineStr">
        <is>
          <t>FBX: Jam At Infeed</t>
        </is>
      </c>
      <c r="F7729" t="n">
        <v>34</v>
      </c>
      <c r="G7729" t="n">
        <v>13.4835333333333</v>
      </c>
    </row>
    <row r="7730">
      <c r="A7730" t="inlineStr">
        <is>
          <t>Daily_Minor_Stops_2026_09_18.xlsx</t>
        </is>
      </c>
      <c r="B7730" t="inlineStr">
        <is>
          <t>Samridhi Perk Line</t>
        </is>
      </c>
      <c r="C7730" s="80" t="n">
        <v>46178</v>
      </c>
      <c r="D7730" t="inlineStr">
        <is>
          <t>Perk-HLM-1</t>
        </is>
      </c>
      <c r="E7730" t="inlineStr">
        <is>
          <t>Paper Out Of Register</t>
        </is>
      </c>
      <c r="F7730" t="n">
        <v>8</v>
      </c>
      <c r="G7730" t="n">
        <v>5.53088333333333</v>
      </c>
    </row>
    <row r="7731">
      <c r="A7731" t="inlineStr">
        <is>
          <t>Daily_Minor_Stops_2026_09_18.xlsx</t>
        </is>
      </c>
      <c r="B7731" t="inlineStr">
        <is>
          <t>Samridhi Perk Line</t>
        </is>
      </c>
      <c r="C7731" s="80" t="n">
        <v>46178</v>
      </c>
      <c r="D7731" t="inlineStr">
        <is>
          <t>Perk-HLM-1</t>
        </is>
      </c>
      <c r="E7731" t="inlineStr">
        <is>
          <t>OverHeight Product Detected</t>
        </is>
      </c>
      <c r="F7731" t="n">
        <v>13</v>
      </c>
      <c r="G7731" t="n">
        <v>35.9134166666667</v>
      </c>
    </row>
    <row r="7732">
      <c r="A7732" t="inlineStr">
        <is>
          <t>Daily_Minor_Stops_2026_09_18.xlsx</t>
        </is>
      </c>
      <c r="B7732" t="inlineStr">
        <is>
          <t>Samridhi Perk Line</t>
        </is>
      </c>
      <c r="C7732" s="80" t="n">
        <v>46178</v>
      </c>
      <c r="D7732" t="inlineStr">
        <is>
          <t>Perk-HLM-2</t>
        </is>
      </c>
      <c r="E7732" t="inlineStr">
        <is>
          <t>Product jam detected at flow wrapper infeed</t>
        </is>
      </c>
      <c r="F7732" t="n">
        <v>14</v>
      </c>
      <c r="G7732" t="n">
        <v>7.69023333333333</v>
      </c>
    </row>
    <row r="7733">
      <c r="A7733" t="inlineStr">
        <is>
          <t>Daily_Minor_Stops_2026_09_18.xlsx</t>
        </is>
      </c>
      <c r="B7733" t="inlineStr">
        <is>
          <t>Samridhi Perk Line</t>
        </is>
      </c>
      <c r="C7733" s="80" t="n">
        <v>46178</v>
      </c>
      <c r="D7733" t="inlineStr">
        <is>
          <t>Perk-HLM-2</t>
        </is>
      </c>
      <c r="E7733" t="inlineStr">
        <is>
          <t>OverHeight Product Detected</t>
        </is>
      </c>
      <c r="F7733" t="n">
        <v>12</v>
      </c>
      <c r="G7733" t="n">
        <v>12.2581</v>
      </c>
    </row>
    <row r="7734">
      <c r="A7734" t="inlineStr">
        <is>
          <t>Daily_Minor_Stops_2026_09_18.xlsx</t>
        </is>
      </c>
      <c r="B7734" t="inlineStr">
        <is>
          <t>Samridhi Perk Line</t>
        </is>
      </c>
      <c r="C7734" s="80" t="n">
        <v>46179</v>
      </c>
      <c r="D7734" t="inlineStr">
        <is>
          <t>Perk-HCM-1</t>
        </is>
      </c>
      <c r="E7734" t="inlineStr">
        <is>
          <t>FBX: Overflow At Infeed</t>
        </is>
      </c>
      <c r="F7734" t="n">
        <v>35</v>
      </c>
      <c r="G7734" t="n">
        <v>30.2014</v>
      </c>
    </row>
    <row r="7735">
      <c r="A7735" t="inlineStr">
        <is>
          <t>Daily_Minor_Stops_2026_09_18.xlsx</t>
        </is>
      </c>
      <c r="B7735" t="inlineStr">
        <is>
          <t>Samridhi Perk Line</t>
        </is>
      </c>
      <c r="C7735" s="80" t="n">
        <v>46179</v>
      </c>
      <c r="D7735" t="inlineStr">
        <is>
          <t>Perk-HCM-1</t>
        </is>
      </c>
      <c r="E7735" t="inlineStr">
        <is>
          <t>FBX: Jam At Infeed</t>
        </is>
      </c>
      <c r="F7735" t="n">
        <v>242</v>
      </c>
      <c r="G7735" t="n">
        <v>100.704966666667</v>
      </c>
    </row>
    <row r="7736">
      <c r="A7736" t="inlineStr">
        <is>
          <t>Daily_Minor_Stops_2026_09_18.xlsx</t>
        </is>
      </c>
      <c r="B7736" t="inlineStr">
        <is>
          <t>Samridhi Perk Line</t>
        </is>
      </c>
      <c r="C7736" s="80" t="n">
        <v>46179</v>
      </c>
      <c r="D7736" t="inlineStr">
        <is>
          <t>Perk-HCM-2</t>
        </is>
      </c>
      <c r="E7736" t="inlineStr">
        <is>
          <t>FBX: Overflow At Infeed</t>
        </is>
      </c>
      <c r="F7736" t="n">
        <v>38</v>
      </c>
      <c r="G7736" t="n">
        <v>17.0526166666667</v>
      </c>
    </row>
    <row r="7737">
      <c r="A7737" t="inlineStr">
        <is>
          <t>Daily_Minor_Stops_2026_09_18.xlsx</t>
        </is>
      </c>
      <c r="B7737" t="inlineStr">
        <is>
          <t>Samridhi Perk Line</t>
        </is>
      </c>
      <c r="C7737" s="80" t="n">
        <v>46179</v>
      </c>
      <c r="D7737" t="inlineStr">
        <is>
          <t>Perk-HCM-2</t>
        </is>
      </c>
      <c r="E7737" t="inlineStr">
        <is>
          <t>FBX: Jam At Infeed</t>
        </is>
      </c>
      <c r="F7737" t="n">
        <v>61</v>
      </c>
      <c r="G7737" t="n">
        <v>39.9687666666667</v>
      </c>
    </row>
    <row r="7738">
      <c r="A7738" t="inlineStr">
        <is>
          <t>Daily_Minor_Stops_2026_09_18.xlsx</t>
        </is>
      </c>
      <c r="B7738" t="inlineStr">
        <is>
          <t>Samridhi Perk Line</t>
        </is>
      </c>
      <c r="C7738" s="80" t="n">
        <v>46179</v>
      </c>
      <c r="D7738" t="inlineStr">
        <is>
          <t>Perk-HCM-3</t>
        </is>
      </c>
      <c r="E7738" t="inlineStr">
        <is>
          <t>FBX: Overflow At Infeed</t>
        </is>
      </c>
      <c r="F7738" t="n">
        <v>47</v>
      </c>
      <c r="G7738" t="n">
        <v>28.89145</v>
      </c>
    </row>
    <row r="7739">
      <c r="A7739" t="inlineStr">
        <is>
          <t>Daily_Minor_Stops_2026_09_18.xlsx</t>
        </is>
      </c>
      <c r="B7739" t="inlineStr">
        <is>
          <t>Samridhi Perk Line</t>
        </is>
      </c>
      <c r="C7739" s="80" t="n">
        <v>46179</v>
      </c>
      <c r="D7739" t="inlineStr">
        <is>
          <t>Perk-HCM-3</t>
        </is>
      </c>
      <c r="E7739" t="inlineStr">
        <is>
          <t>FBX: Jam At Infeed</t>
        </is>
      </c>
      <c r="F7739" t="n">
        <v>65</v>
      </c>
      <c r="G7739" t="n">
        <v>207.531216666667</v>
      </c>
    </row>
    <row r="7740">
      <c r="A7740" t="inlineStr">
        <is>
          <t>Daily_Minor_Stops_2026_09_18.xlsx</t>
        </is>
      </c>
      <c r="B7740" t="inlineStr">
        <is>
          <t>Samridhi Perk Line</t>
        </is>
      </c>
      <c r="C7740" s="80" t="n">
        <v>46179</v>
      </c>
      <c r="D7740" t="inlineStr">
        <is>
          <t>Perk-HCM-4</t>
        </is>
      </c>
      <c r="E7740" t="inlineStr">
        <is>
          <t>HXX: Infeed Rejection Consecutive</t>
        </is>
      </c>
      <c r="F7740" t="n">
        <v>45</v>
      </c>
      <c r="G7740" t="n">
        <v>21.82885</v>
      </c>
    </row>
    <row r="7741">
      <c r="A7741" t="inlineStr">
        <is>
          <t>Daily_Minor_Stops_2026_09_18.xlsx</t>
        </is>
      </c>
      <c r="B7741" t="inlineStr">
        <is>
          <t>Samridhi Perk Line</t>
        </is>
      </c>
      <c r="C7741" s="80" t="n">
        <v>46179</v>
      </c>
      <c r="D7741" t="inlineStr">
        <is>
          <t>Perk-HCM-4</t>
        </is>
      </c>
      <c r="E7741" t="inlineStr">
        <is>
          <t>FBX: Jam At Infeed</t>
        </is>
      </c>
      <c r="F7741" t="n">
        <v>171</v>
      </c>
      <c r="G7741" t="n">
        <v>50.1702166666667</v>
      </c>
    </row>
    <row r="7742">
      <c r="A7742" t="inlineStr">
        <is>
          <t>Daily_Minor_Stops_2026_09_18.xlsx</t>
        </is>
      </c>
      <c r="B7742" t="inlineStr">
        <is>
          <t>Samridhi Perk Line</t>
        </is>
      </c>
      <c r="C7742" s="80" t="n">
        <v>46179</v>
      </c>
      <c r="D7742" t="inlineStr">
        <is>
          <t>Perk-HLM-1</t>
        </is>
      </c>
      <c r="E7742" t="inlineStr">
        <is>
          <t>Product jam detected at flow wrapper infeed</t>
        </is>
      </c>
      <c r="F7742" t="n">
        <v>17</v>
      </c>
      <c r="G7742" t="n">
        <v>5.51738333333333</v>
      </c>
    </row>
    <row r="7743">
      <c r="A7743" t="inlineStr">
        <is>
          <t>Daily_Minor_Stops_2026_09_18.xlsx</t>
        </is>
      </c>
      <c r="B7743" t="inlineStr">
        <is>
          <t>Samridhi Perk Line</t>
        </is>
      </c>
      <c r="C7743" s="80" t="n">
        <v>46179</v>
      </c>
      <c r="D7743" t="inlineStr">
        <is>
          <t>Perk-HLM-1</t>
        </is>
      </c>
      <c r="E7743" t="inlineStr">
        <is>
          <t>OverHeight Product Detected</t>
        </is>
      </c>
      <c r="F7743" t="n">
        <v>40</v>
      </c>
      <c r="G7743" t="n">
        <v>54.7782833333333</v>
      </c>
    </row>
    <row r="7744">
      <c r="A7744" t="inlineStr">
        <is>
          <t>Daily_Minor_Stops_2026_09_18.xlsx</t>
        </is>
      </c>
      <c r="B7744" t="inlineStr">
        <is>
          <t>Samridhi Perk Line</t>
        </is>
      </c>
      <c r="C7744" s="80" t="n">
        <v>46179</v>
      </c>
      <c r="D7744" t="inlineStr">
        <is>
          <t>Perk-HLM-2</t>
        </is>
      </c>
      <c r="E7744" t="inlineStr">
        <is>
          <t>Product jam detected at flow wrapper infeed</t>
        </is>
      </c>
      <c r="F7744" t="n">
        <v>32</v>
      </c>
      <c r="G7744" t="n">
        <v>26.8115</v>
      </c>
    </row>
    <row r="7745">
      <c r="A7745" t="inlineStr">
        <is>
          <t>Daily_Minor_Stops_2026_09_18.xlsx</t>
        </is>
      </c>
      <c r="B7745" t="inlineStr">
        <is>
          <t>Samridhi Perk Line</t>
        </is>
      </c>
      <c r="C7745" s="80" t="n">
        <v>46179</v>
      </c>
      <c r="D7745" t="inlineStr">
        <is>
          <t>Perk-HLM-2</t>
        </is>
      </c>
      <c r="E7745" t="inlineStr">
        <is>
          <t>OverHeight Product Detected</t>
        </is>
      </c>
      <c r="F7745" t="n">
        <v>61</v>
      </c>
      <c r="G7745" t="n">
        <v>72.38776666666671</v>
      </c>
    </row>
    <row r="7746">
      <c r="A7746" t="inlineStr">
        <is>
          <t>Daily_Minor_Stops_2026_09_18.xlsx</t>
        </is>
      </c>
      <c r="B7746" t="inlineStr">
        <is>
          <t>Samridhi Perk Line</t>
        </is>
      </c>
      <c r="C7746" s="80" t="n">
        <v>46180</v>
      </c>
      <c r="D7746" t="inlineStr">
        <is>
          <t>Perk TTM-5</t>
        </is>
      </c>
      <c r="E7746" t="inlineStr">
        <is>
          <t>Late Start</t>
        </is>
      </c>
      <c r="F7746" t="n">
        <v>1</v>
      </c>
      <c r="G7746" t="n">
        <v>0</v>
      </c>
    </row>
    <row r="7747">
      <c r="A7747" t="inlineStr">
        <is>
          <t>Daily_Minor_Stops_2026_09_18.xlsx</t>
        </is>
      </c>
      <c r="B7747" t="inlineStr">
        <is>
          <t>Samridhi Perk Line</t>
        </is>
      </c>
      <c r="C7747" s="80" t="n">
        <v>46180</v>
      </c>
      <c r="D7747" t="inlineStr">
        <is>
          <t>Perk TTM-5</t>
        </is>
      </c>
      <c r="E7747" t="inlineStr">
        <is>
          <t>Early Departure</t>
        </is>
      </c>
      <c r="F7747" t="n">
        <v>1</v>
      </c>
      <c r="G7747" t="n">
        <v>0</v>
      </c>
    </row>
    <row r="7748">
      <c r="A7748" t="inlineStr">
        <is>
          <t>Daily_Minor_Stops_2026_09_18.xlsx</t>
        </is>
      </c>
      <c r="B7748" t="inlineStr">
        <is>
          <t>Samridhi Perk Line</t>
        </is>
      </c>
      <c r="C7748" s="80" t="n">
        <v>46180</v>
      </c>
      <c r="D7748" t="inlineStr">
        <is>
          <t>Perk-HCM-1</t>
        </is>
      </c>
      <c r="E7748" t="inlineStr">
        <is>
          <t>FBX: Overflow At Infeed</t>
        </is>
      </c>
      <c r="F7748" t="n">
        <v>43</v>
      </c>
      <c r="G7748" t="n">
        <v>14.5705333333333</v>
      </c>
    </row>
    <row r="7749">
      <c r="A7749" t="inlineStr">
        <is>
          <t>Daily_Minor_Stops_2026_09_18.xlsx</t>
        </is>
      </c>
      <c r="B7749" t="inlineStr">
        <is>
          <t>Samridhi Perk Line</t>
        </is>
      </c>
      <c r="C7749" s="80" t="n">
        <v>46180</v>
      </c>
      <c r="D7749" t="inlineStr">
        <is>
          <t>Perk-HCM-1</t>
        </is>
      </c>
      <c r="E7749" t="inlineStr">
        <is>
          <t>FBX: Jam At Infeed</t>
        </is>
      </c>
      <c r="F7749" t="n">
        <v>297</v>
      </c>
      <c r="G7749" t="n">
        <v>94.3033166666666</v>
      </c>
    </row>
    <row r="7750">
      <c r="A7750" t="inlineStr">
        <is>
          <t>Daily_Minor_Stops_2026_09_18.xlsx</t>
        </is>
      </c>
      <c r="B7750" t="inlineStr">
        <is>
          <t>Samridhi Perk Line</t>
        </is>
      </c>
      <c r="C7750" s="80" t="n">
        <v>46180</v>
      </c>
      <c r="D7750" t="inlineStr">
        <is>
          <t>Perk-HCM-2</t>
        </is>
      </c>
      <c r="E7750" t="inlineStr">
        <is>
          <t>FBX: Overflow At Infeed</t>
        </is>
      </c>
      <c r="F7750" t="n">
        <v>27</v>
      </c>
      <c r="G7750" t="n">
        <v>11.2584</v>
      </c>
    </row>
    <row r="7751">
      <c r="A7751" t="inlineStr">
        <is>
          <t>Daily_Minor_Stops_2026_09_18.xlsx</t>
        </is>
      </c>
      <c r="B7751" t="inlineStr">
        <is>
          <t>Samridhi Perk Line</t>
        </is>
      </c>
      <c r="C7751" s="80" t="n">
        <v>46180</v>
      </c>
      <c r="D7751" t="inlineStr">
        <is>
          <t>Perk-HCM-2</t>
        </is>
      </c>
      <c r="E7751" t="inlineStr">
        <is>
          <t>FBX: Jam At Infeed</t>
        </is>
      </c>
      <c r="F7751" t="n">
        <v>56</v>
      </c>
      <c r="G7751" t="n">
        <v>26.0658333333333</v>
      </c>
    </row>
    <row r="7752">
      <c r="A7752" t="inlineStr">
        <is>
          <t>Daily_Minor_Stops_2026_09_18.xlsx</t>
        </is>
      </c>
      <c r="B7752" t="inlineStr">
        <is>
          <t>Samridhi Perk Line</t>
        </is>
      </c>
      <c r="C7752" s="80" t="n">
        <v>46180</v>
      </c>
      <c r="D7752" t="inlineStr">
        <is>
          <t>Perk-HCM-3</t>
        </is>
      </c>
      <c r="E7752" t="inlineStr">
        <is>
          <t>FBX: Overflow At Infeed</t>
        </is>
      </c>
      <c r="F7752" t="n">
        <v>83</v>
      </c>
      <c r="G7752" t="n">
        <v>39.11865</v>
      </c>
    </row>
    <row r="7753">
      <c r="A7753" t="inlineStr">
        <is>
          <t>Daily_Minor_Stops_2026_09_18.xlsx</t>
        </is>
      </c>
      <c r="B7753" t="inlineStr">
        <is>
          <t>Samridhi Perk Line</t>
        </is>
      </c>
      <c r="C7753" s="80" t="n">
        <v>46180</v>
      </c>
      <c r="D7753" t="inlineStr">
        <is>
          <t>Perk-HCM-3</t>
        </is>
      </c>
      <c r="E7753" t="inlineStr">
        <is>
          <t>FBX: Jam At Infeed</t>
        </is>
      </c>
      <c r="F7753" t="n">
        <v>34</v>
      </c>
      <c r="G7753" t="n">
        <v>11.11805</v>
      </c>
    </row>
    <row r="7754">
      <c r="A7754" t="inlineStr">
        <is>
          <t>Daily_Minor_Stops_2026_09_18.xlsx</t>
        </is>
      </c>
      <c r="B7754" t="inlineStr">
        <is>
          <t>Samridhi Perk Line</t>
        </is>
      </c>
      <c r="C7754" s="80" t="n">
        <v>46180</v>
      </c>
      <c r="D7754" t="inlineStr">
        <is>
          <t>Perk-HCM-4</t>
        </is>
      </c>
      <c r="E7754" t="inlineStr">
        <is>
          <t>HXX: Infeed Rejection Consecutive</t>
        </is>
      </c>
      <c r="F7754" t="n">
        <v>85</v>
      </c>
      <c r="G7754" t="n">
        <v>36.1688</v>
      </c>
    </row>
    <row r="7755">
      <c r="A7755" t="inlineStr">
        <is>
          <t>Daily_Minor_Stops_2026_09_18.xlsx</t>
        </is>
      </c>
      <c r="B7755" t="inlineStr">
        <is>
          <t>Samridhi Perk Line</t>
        </is>
      </c>
      <c r="C7755" s="80" t="n">
        <v>46180</v>
      </c>
      <c r="D7755" t="inlineStr">
        <is>
          <t>Perk-HCM-4</t>
        </is>
      </c>
      <c r="E7755" t="inlineStr">
        <is>
          <t>FBX: Jam At Infeed</t>
        </is>
      </c>
      <c r="F7755" t="n">
        <v>143</v>
      </c>
      <c r="G7755" t="n">
        <v>34.66745</v>
      </c>
    </row>
    <row r="7756">
      <c r="A7756" t="inlineStr">
        <is>
          <t>Daily_Minor_Stops_2026_09_18.xlsx</t>
        </is>
      </c>
      <c r="B7756" t="inlineStr">
        <is>
          <t>Samridhi Perk Line</t>
        </is>
      </c>
      <c r="C7756" s="80" t="n">
        <v>46180</v>
      </c>
      <c r="D7756" t="inlineStr">
        <is>
          <t>Perk-HLM-1</t>
        </is>
      </c>
      <c r="E7756" t="inlineStr">
        <is>
          <t>Product jam detected at flow wrapper infeed</t>
        </is>
      </c>
      <c r="F7756" t="n">
        <v>49</v>
      </c>
      <c r="G7756" t="n">
        <v>25.4531333333333</v>
      </c>
    </row>
    <row r="7757">
      <c r="A7757" t="inlineStr">
        <is>
          <t>Daily_Minor_Stops_2026_09_18.xlsx</t>
        </is>
      </c>
      <c r="B7757" t="inlineStr">
        <is>
          <t>Samridhi Perk Line</t>
        </is>
      </c>
      <c r="C7757" s="80" t="n">
        <v>46180</v>
      </c>
      <c r="D7757" t="inlineStr">
        <is>
          <t>Perk-HLM-1</t>
        </is>
      </c>
      <c r="E7757" t="inlineStr">
        <is>
          <t>OverHeight Product Detected</t>
        </is>
      </c>
      <c r="F7757" t="n">
        <v>50</v>
      </c>
      <c r="G7757" t="n">
        <v>43.94455</v>
      </c>
    </row>
    <row r="7758">
      <c r="A7758" t="inlineStr">
        <is>
          <t>Daily_Minor_Stops_2026_09_18.xlsx</t>
        </is>
      </c>
      <c r="B7758" t="inlineStr">
        <is>
          <t>Samridhi Perk Line</t>
        </is>
      </c>
      <c r="C7758" s="80" t="n">
        <v>46180</v>
      </c>
      <c r="D7758" t="inlineStr">
        <is>
          <t>Perk-HLM-2</t>
        </is>
      </c>
      <c r="E7758" t="inlineStr">
        <is>
          <t>Product jam detected at flow wrapper infeed</t>
        </is>
      </c>
      <c r="F7758" t="n">
        <v>38</v>
      </c>
      <c r="G7758" t="n">
        <v>21.3509166666667</v>
      </c>
    </row>
    <row r="7759">
      <c r="A7759" t="inlineStr">
        <is>
          <t>Daily_Minor_Stops_2026_09_18.xlsx</t>
        </is>
      </c>
      <c r="B7759" t="inlineStr">
        <is>
          <t>Samridhi Perk Line</t>
        </is>
      </c>
      <c r="C7759" s="80" t="n">
        <v>46180</v>
      </c>
      <c r="D7759" t="inlineStr">
        <is>
          <t>Perk-HLM-2</t>
        </is>
      </c>
      <c r="E7759" t="inlineStr">
        <is>
          <t>OverHeight Product Detected</t>
        </is>
      </c>
      <c r="F7759" t="n">
        <v>130</v>
      </c>
      <c r="G7759" t="n">
        <v>109.528166666667</v>
      </c>
    </row>
    <row r="7760">
      <c r="A7760" t="inlineStr">
        <is>
          <t>Daily_Minor_Stops_2026_09_18.xlsx</t>
        </is>
      </c>
      <c r="B7760" t="inlineStr">
        <is>
          <t>Samridhi Perk Line</t>
        </is>
      </c>
      <c r="C7760" s="80" t="n">
        <v>46180</v>
      </c>
      <c r="D7760" t="inlineStr">
        <is>
          <t>Perk-TTLi-1</t>
        </is>
      </c>
      <c r="E7760" t="inlineStr">
        <is>
          <t>LOD/TPL11: Axis 1 HW Positive Overtravel</t>
        </is>
      </c>
      <c r="F7760" t="n">
        <v>1</v>
      </c>
      <c r="G7760" t="n">
        <v>604.801633333333</v>
      </c>
    </row>
    <row r="7761">
      <c r="A7761" t="inlineStr">
        <is>
          <t>Daily_Minor_Stops_2026_09_18.xlsx</t>
        </is>
      </c>
      <c r="B7761" t="inlineStr">
        <is>
          <t>Samridhi Perk Line</t>
        </is>
      </c>
      <c r="C7761" s="80" t="n">
        <v>46180</v>
      </c>
      <c r="D7761" t="inlineStr">
        <is>
          <t>Perk-TTLi-1</t>
        </is>
      </c>
      <c r="E7761" t="inlineStr">
        <is>
          <t>CLO/CT11: Axis1 Position Error</t>
        </is>
      </c>
      <c r="F7761" t="n">
        <v>1</v>
      </c>
      <c r="G7761" t="n">
        <v>0.02575</v>
      </c>
    </row>
    <row r="7762">
      <c r="A7762" t="inlineStr">
        <is>
          <t>Daily_Minor_Stops_2026_09_18.xlsx</t>
        </is>
      </c>
      <c r="B7762" t="inlineStr">
        <is>
          <t>Samridhi Perk Line</t>
        </is>
      </c>
      <c r="C7762" s="80" t="n">
        <v>46181</v>
      </c>
      <c r="D7762" t="inlineStr">
        <is>
          <t>Perk-HCM-1</t>
        </is>
      </c>
      <c r="E7762" t="inlineStr">
        <is>
          <t>FBX: Overflow At Infeed</t>
        </is>
      </c>
      <c r="F7762" t="n">
        <v>39</v>
      </c>
      <c r="G7762" t="n">
        <v>15.2877166666667</v>
      </c>
    </row>
    <row r="7763">
      <c r="A7763" t="inlineStr">
        <is>
          <t>Daily_Minor_Stops_2026_09_18.xlsx</t>
        </is>
      </c>
      <c r="B7763" t="inlineStr">
        <is>
          <t>Samridhi Perk Line</t>
        </is>
      </c>
      <c r="C7763" s="80" t="n">
        <v>46181</v>
      </c>
      <c r="D7763" t="inlineStr">
        <is>
          <t>Perk-HCM-1</t>
        </is>
      </c>
      <c r="E7763" t="inlineStr">
        <is>
          <t>FBX: Jam At Infeed</t>
        </is>
      </c>
      <c r="F7763" t="n">
        <v>155</v>
      </c>
      <c r="G7763" t="n">
        <v>55.74225</v>
      </c>
    </row>
    <row r="7764">
      <c r="A7764" t="inlineStr">
        <is>
          <t>Daily_Minor_Stops_2026_09_18.xlsx</t>
        </is>
      </c>
      <c r="B7764" t="inlineStr">
        <is>
          <t>Samridhi Perk Line</t>
        </is>
      </c>
      <c r="C7764" s="80" t="n">
        <v>46181</v>
      </c>
      <c r="D7764" t="inlineStr">
        <is>
          <t>Perk-HCM-2</t>
        </is>
      </c>
      <c r="E7764" t="inlineStr">
        <is>
          <t>FBX: Overflow At Infeed</t>
        </is>
      </c>
      <c r="F7764" t="n">
        <v>28</v>
      </c>
      <c r="G7764" t="n">
        <v>8.95233333333333</v>
      </c>
    </row>
    <row r="7765">
      <c r="A7765" t="inlineStr">
        <is>
          <t>Daily_Minor_Stops_2026_09_18.xlsx</t>
        </is>
      </c>
      <c r="B7765" t="inlineStr">
        <is>
          <t>Samridhi Perk Line</t>
        </is>
      </c>
      <c r="C7765" s="80" t="n">
        <v>46181</v>
      </c>
      <c r="D7765" t="inlineStr">
        <is>
          <t>Perk-HCM-2</t>
        </is>
      </c>
      <c r="E7765" t="inlineStr">
        <is>
          <t>FBX: Jam At Infeed</t>
        </is>
      </c>
      <c r="F7765" t="n">
        <v>61</v>
      </c>
      <c r="G7765" t="n">
        <v>19.1950333333333</v>
      </c>
    </row>
    <row r="7766">
      <c r="A7766" t="inlineStr">
        <is>
          <t>Daily_Minor_Stops_2026_09_18.xlsx</t>
        </is>
      </c>
      <c r="B7766" t="inlineStr">
        <is>
          <t>Samridhi Perk Line</t>
        </is>
      </c>
      <c r="C7766" s="80" t="n">
        <v>46181</v>
      </c>
      <c r="D7766" t="inlineStr">
        <is>
          <t>Perk-HCM-3</t>
        </is>
      </c>
      <c r="E7766" t="inlineStr">
        <is>
          <t>FBX: Overflow At Infeed</t>
        </is>
      </c>
      <c r="F7766" t="n">
        <v>95</v>
      </c>
      <c r="G7766" t="n">
        <v>41.3165</v>
      </c>
    </row>
    <row r="7767">
      <c r="A7767" t="inlineStr">
        <is>
          <t>Daily_Minor_Stops_2026_09_18.xlsx</t>
        </is>
      </c>
      <c r="B7767" t="inlineStr">
        <is>
          <t>Samridhi Perk Line</t>
        </is>
      </c>
      <c r="C7767" s="80" t="n">
        <v>46181</v>
      </c>
      <c r="D7767" t="inlineStr">
        <is>
          <t>Perk-HCM-3</t>
        </is>
      </c>
      <c r="E7767" t="inlineStr">
        <is>
          <t>FBX: Jam At Infeed</t>
        </is>
      </c>
      <c r="F7767" t="n">
        <v>44</v>
      </c>
      <c r="G7767" t="n">
        <v>10.90015</v>
      </c>
    </row>
    <row r="7768">
      <c r="A7768" t="inlineStr">
        <is>
          <t>Daily_Minor_Stops_2026_09_18.xlsx</t>
        </is>
      </c>
      <c r="B7768" t="inlineStr">
        <is>
          <t>Samridhi Perk Line</t>
        </is>
      </c>
      <c r="C7768" s="80" t="n">
        <v>46181</v>
      </c>
      <c r="D7768" t="inlineStr">
        <is>
          <t>Perk-HCM-4</t>
        </is>
      </c>
      <c r="E7768" t="inlineStr">
        <is>
          <t>HXX: Infeed Rejection Consecutive</t>
        </is>
      </c>
      <c r="F7768" t="n">
        <v>59</v>
      </c>
      <c r="G7768" t="n">
        <v>22.3167666666667</v>
      </c>
    </row>
    <row r="7769">
      <c r="A7769" t="inlineStr">
        <is>
          <t>Daily_Minor_Stops_2026_09_18.xlsx</t>
        </is>
      </c>
      <c r="B7769" t="inlineStr">
        <is>
          <t>Samridhi Perk Line</t>
        </is>
      </c>
      <c r="C7769" s="80" t="n">
        <v>46181</v>
      </c>
      <c r="D7769" t="inlineStr">
        <is>
          <t>Perk-HCM-4</t>
        </is>
      </c>
      <c r="E7769" t="inlineStr">
        <is>
          <t>FBX: Jam At Infeed</t>
        </is>
      </c>
      <c r="F7769" t="n">
        <v>120</v>
      </c>
      <c r="G7769" t="n">
        <v>85.611</v>
      </c>
    </row>
    <row r="7770">
      <c r="A7770" t="inlineStr">
        <is>
          <t>Daily_Minor_Stops_2026_09_18.xlsx</t>
        </is>
      </c>
      <c r="B7770" t="inlineStr">
        <is>
          <t>Samridhi Perk Line</t>
        </is>
      </c>
      <c r="C7770" s="80" t="n">
        <v>46181</v>
      </c>
      <c r="D7770" t="inlineStr">
        <is>
          <t>Perk-HLM-1</t>
        </is>
      </c>
      <c r="E7770" t="inlineStr">
        <is>
          <t>Product jam detected at flow wrapper infeed</t>
        </is>
      </c>
      <c r="F7770" t="n">
        <v>30</v>
      </c>
      <c r="G7770" t="n">
        <v>13.8109833333333</v>
      </c>
    </row>
    <row r="7771">
      <c r="A7771" t="inlineStr">
        <is>
          <t>Daily_Minor_Stops_2026_09_18.xlsx</t>
        </is>
      </c>
      <c r="B7771" t="inlineStr">
        <is>
          <t>Samridhi Perk Line</t>
        </is>
      </c>
      <c r="C7771" s="80" t="n">
        <v>46181</v>
      </c>
      <c r="D7771" t="inlineStr">
        <is>
          <t>Perk-HLM-1</t>
        </is>
      </c>
      <c r="E7771" t="inlineStr">
        <is>
          <t>OverHeight Product Detected</t>
        </is>
      </c>
      <c r="F7771" t="n">
        <v>55</v>
      </c>
      <c r="G7771" t="n">
        <v>25.4625333333333</v>
      </c>
    </row>
    <row r="7772">
      <c r="A7772" t="inlineStr">
        <is>
          <t>Daily_Minor_Stops_2026_09_18.xlsx</t>
        </is>
      </c>
      <c r="B7772" t="inlineStr">
        <is>
          <t>Samridhi Perk Line</t>
        </is>
      </c>
      <c r="C7772" s="80" t="n">
        <v>46181</v>
      </c>
      <c r="D7772" t="inlineStr">
        <is>
          <t>Perk-HLM-2</t>
        </is>
      </c>
      <c r="E7772" t="inlineStr">
        <is>
          <t>Paper Out Of Register</t>
        </is>
      </c>
      <c r="F7772" t="n">
        <v>23</v>
      </c>
      <c r="G7772" t="n">
        <v>16.6277166666667</v>
      </c>
    </row>
    <row r="7773">
      <c r="A7773" t="inlineStr">
        <is>
          <t>Daily_Minor_Stops_2026_09_18.xlsx</t>
        </is>
      </c>
      <c r="B7773" t="inlineStr">
        <is>
          <t>Samridhi Perk Line</t>
        </is>
      </c>
      <c r="C7773" s="80" t="n">
        <v>46181</v>
      </c>
      <c r="D7773" t="inlineStr">
        <is>
          <t>Perk-HLM-2</t>
        </is>
      </c>
      <c r="E7773" t="inlineStr">
        <is>
          <t>OverHeight Product Detected</t>
        </is>
      </c>
      <c r="F7773" t="n">
        <v>75</v>
      </c>
      <c r="G7773" t="n">
        <v>34.0178833333333</v>
      </c>
    </row>
    <row r="7774">
      <c r="A7774" t="inlineStr">
        <is>
          <t>Daily_Minor_Stops_2026_09_18.xlsx</t>
        </is>
      </c>
      <c r="B7774" t="inlineStr">
        <is>
          <t>Samridhi Perk Line</t>
        </is>
      </c>
      <c r="C7774" s="80" t="n">
        <v>46181</v>
      </c>
      <c r="D7774" t="inlineStr">
        <is>
          <t>Perk-TTLi-1</t>
        </is>
      </c>
      <c r="E7774" t="inlineStr">
        <is>
          <t>LOD/TPL11: Axis 1 HW Positive Overtravel</t>
        </is>
      </c>
      <c r="F7774" t="n">
        <v>1</v>
      </c>
      <c r="G7774" t="n">
        <v>1440</v>
      </c>
    </row>
    <row r="7775">
      <c r="A7775" t="inlineStr">
        <is>
          <t>Daily_Minor_Stops_2026_09_18.xlsx</t>
        </is>
      </c>
      <c r="B7775" t="inlineStr">
        <is>
          <t>Samridhi Perk Line</t>
        </is>
      </c>
      <c r="C7775" s="80" t="n">
        <v>46182</v>
      </c>
      <c r="D7775" t="inlineStr">
        <is>
          <t>Perk-HCM-1</t>
        </is>
      </c>
      <c r="E7775" t="inlineStr">
        <is>
          <t>FBX: Overflow At Infeed</t>
        </is>
      </c>
      <c r="F7775" t="n">
        <v>25</v>
      </c>
      <c r="G7775" t="n">
        <v>5.85676666666667</v>
      </c>
    </row>
    <row r="7776">
      <c r="A7776" t="inlineStr">
        <is>
          <t>Daily_Minor_Stops_2026_09_18.xlsx</t>
        </is>
      </c>
      <c r="B7776" t="inlineStr">
        <is>
          <t>Samridhi Perk Line</t>
        </is>
      </c>
      <c r="C7776" s="80" t="n">
        <v>46182</v>
      </c>
      <c r="D7776" t="inlineStr">
        <is>
          <t>Perk-HCM-1</t>
        </is>
      </c>
      <c r="E7776" t="inlineStr">
        <is>
          <t>FBX: Jam At Infeed</t>
        </is>
      </c>
      <c r="F7776" t="n">
        <v>235</v>
      </c>
      <c r="G7776" t="n">
        <v>98.6332833333333</v>
      </c>
    </row>
    <row r="7777">
      <c r="A7777" t="inlineStr">
        <is>
          <t>Daily_Minor_Stops_2026_09_18.xlsx</t>
        </is>
      </c>
      <c r="B7777" t="inlineStr">
        <is>
          <t>Samridhi Perk Line</t>
        </is>
      </c>
      <c r="C7777" s="80" t="n">
        <v>46182</v>
      </c>
      <c r="D7777" t="inlineStr">
        <is>
          <t>Perk-HCM-2</t>
        </is>
      </c>
      <c r="E7777" t="inlineStr">
        <is>
          <t>FBX: Overflow At Infeed</t>
        </is>
      </c>
      <c r="F7777" t="n">
        <v>53</v>
      </c>
      <c r="G7777" t="n">
        <v>23.8513</v>
      </c>
    </row>
    <row r="7778">
      <c r="A7778" t="inlineStr">
        <is>
          <t>Daily_Minor_Stops_2026_09_18.xlsx</t>
        </is>
      </c>
      <c r="B7778" t="inlineStr">
        <is>
          <t>Samridhi Perk Line</t>
        </is>
      </c>
      <c r="C7778" s="80" t="n">
        <v>46182</v>
      </c>
      <c r="D7778" t="inlineStr">
        <is>
          <t>Perk-HCM-2</t>
        </is>
      </c>
      <c r="E7778" t="inlineStr">
        <is>
          <t>FBX: Jam At Infeed</t>
        </is>
      </c>
      <c r="F7778" t="n">
        <v>60</v>
      </c>
      <c r="G7778" t="n">
        <v>31.0964166666667</v>
      </c>
    </row>
    <row r="7779">
      <c r="A7779" t="inlineStr">
        <is>
          <t>Daily_Minor_Stops_2026_09_18.xlsx</t>
        </is>
      </c>
      <c r="B7779" t="inlineStr">
        <is>
          <t>Samridhi Perk Line</t>
        </is>
      </c>
      <c r="C7779" s="80" t="n">
        <v>46182</v>
      </c>
      <c r="D7779" t="inlineStr">
        <is>
          <t>Perk-HCM-3</t>
        </is>
      </c>
      <c r="E7779" t="inlineStr">
        <is>
          <t>FBX: Overflow At Infeed</t>
        </is>
      </c>
      <c r="F7779" t="n">
        <v>87</v>
      </c>
      <c r="G7779" t="n">
        <v>37.9434</v>
      </c>
    </row>
    <row r="7780">
      <c r="A7780" t="inlineStr">
        <is>
          <t>Daily_Minor_Stops_2026_09_18.xlsx</t>
        </is>
      </c>
      <c r="B7780" t="inlineStr">
        <is>
          <t>Samridhi Perk Line</t>
        </is>
      </c>
      <c r="C7780" s="80" t="n">
        <v>46182</v>
      </c>
      <c r="D7780" t="inlineStr">
        <is>
          <t>Perk-HCM-3</t>
        </is>
      </c>
      <c r="E7780" t="inlineStr">
        <is>
          <t>FBX: Jam At Infeed</t>
        </is>
      </c>
      <c r="F7780" t="n">
        <v>40</v>
      </c>
      <c r="G7780" t="n">
        <v>11.8383</v>
      </c>
    </row>
    <row r="7781">
      <c r="A7781" t="inlineStr">
        <is>
          <t>Daily_Minor_Stops_2026_09_18.xlsx</t>
        </is>
      </c>
      <c r="B7781" t="inlineStr">
        <is>
          <t>Samridhi Perk Line</t>
        </is>
      </c>
      <c r="C7781" s="80" t="n">
        <v>46182</v>
      </c>
      <c r="D7781" t="inlineStr">
        <is>
          <t>Perk-HCM-4</t>
        </is>
      </c>
      <c r="E7781" t="inlineStr">
        <is>
          <t>HXX: Infeed Rejection Consecutive</t>
        </is>
      </c>
      <c r="F7781" t="n">
        <v>32</v>
      </c>
      <c r="G7781" t="n">
        <v>11.5074</v>
      </c>
    </row>
    <row r="7782">
      <c r="A7782" t="inlineStr">
        <is>
          <t>Daily_Minor_Stops_2026_09_18.xlsx</t>
        </is>
      </c>
      <c r="B7782" t="inlineStr">
        <is>
          <t>Samridhi Perk Line</t>
        </is>
      </c>
      <c r="C7782" s="80" t="n">
        <v>46182</v>
      </c>
      <c r="D7782" t="inlineStr">
        <is>
          <t>Perk-HCM-4</t>
        </is>
      </c>
      <c r="E7782" t="inlineStr">
        <is>
          <t>FBX: Jam At Infeed</t>
        </is>
      </c>
      <c r="F7782" t="n">
        <v>143</v>
      </c>
      <c r="G7782" t="n">
        <v>50.8940666666667</v>
      </c>
    </row>
    <row r="7783">
      <c r="A7783" t="inlineStr">
        <is>
          <t>Daily_Minor_Stops_2026_09_18.xlsx</t>
        </is>
      </c>
      <c r="B7783" t="inlineStr">
        <is>
          <t>Samridhi Perk Line</t>
        </is>
      </c>
      <c r="C7783" s="80" t="n">
        <v>46182</v>
      </c>
      <c r="D7783" t="inlineStr">
        <is>
          <t>Perk-HLM-1</t>
        </is>
      </c>
      <c r="E7783" t="inlineStr">
        <is>
          <t>Product jam detected at flow wrapper infeed</t>
        </is>
      </c>
      <c r="F7783" t="n">
        <v>28</v>
      </c>
      <c r="G7783" t="n">
        <v>21.2794833333333</v>
      </c>
    </row>
    <row r="7784">
      <c r="A7784" t="inlineStr">
        <is>
          <t>Daily_Minor_Stops_2026_09_18.xlsx</t>
        </is>
      </c>
      <c r="B7784" t="inlineStr">
        <is>
          <t>Samridhi Perk Line</t>
        </is>
      </c>
      <c r="C7784" s="80" t="n">
        <v>46182</v>
      </c>
      <c r="D7784" t="inlineStr">
        <is>
          <t>Perk-HLM-1</t>
        </is>
      </c>
      <c r="E7784" t="inlineStr">
        <is>
          <t>OverHeight Product Detected</t>
        </is>
      </c>
      <c r="F7784" t="n">
        <v>61</v>
      </c>
      <c r="G7784" t="n">
        <v>54.8504166666667</v>
      </c>
    </row>
    <row r="7785">
      <c r="A7785" t="inlineStr">
        <is>
          <t>Daily_Minor_Stops_2026_09_18.xlsx</t>
        </is>
      </c>
      <c r="B7785" t="inlineStr">
        <is>
          <t>Samridhi Perk Line</t>
        </is>
      </c>
      <c r="C7785" s="80" t="n">
        <v>46182</v>
      </c>
      <c r="D7785" t="inlineStr">
        <is>
          <t>Perk-HLM-2</t>
        </is>
      </c>
      <c r="E7785" t="inlineStr">
        <is>
          <t>Paper Out Of Register</t>
        </is>
      </c>
      <c r="F7785" t="n">
        <v>25</v>
      </c>
      <c r="G7785" t="n">
        <v>20.4160333333333</v>
      </c>
    </row>
    <row r="7786">
      <c r="A7786" t="inlineStr">
        <is>
          <t>Daily_Minor_Stops_2026_09_18.xlsx</t>
        </is>
      </c>
      <c r="B7786" t="inlineStr">
        <is>
          <t>Samridhi Perk Line</t>
        </is>
      </c>
      <c r="C7786" s="80" t="n">
        <v>46182</v>
      </c>
      <c r="D7786" t="inlineStr">
        <is>
          <t>Perk-HLM-2</t>
        </is>
      </c>
      <c r="E7786" t="inlineStr">
        <is>
          <t>OverHeight Product Detected</t>
        </is>
      </c>
      <c r="F7786" t="n">
        <v>73</v>
      </c>
      <c r="G7786" t="n">
        <v>38.2316833333333</v>
      </c>
    </row>
    <row r="7787">
      <c r="A7787" t="inlineStr">
        <is>
          <t>Daily_Minor_Stops_2026_09_18.xlsx</t>
        </is>
      </c>
      <c r="B7787" t="inlineStr">
        <is>
          <t>Samridhi Perk Line</t>
        </is>
      </c>
      <c r="C7787" s="80" t="n">
        <v>46182</v>
      </c>
      <c r="D7787" t="inlineStr">
        <is>
          <t>Perk-TTLi-1</t>
        </is>
      </c>
      <c r="E7787" t="inlineStr">
        <is>
          <t>LOD/TPL11: Axis 1 HW Positive Overtravel</t>
        </is>
      </c>
      <c r="F7787" t="n">
        <v>1</v>
      </c>
      <c r="G7787" t="n">
        <v>901.650083333333</v>
      </c>
    </row>
    <row r="7788">
      <c r="A7788" t="inlineStr">
        <is>
          <t>Daily_Minor_Stops_2026_09_18.xlsx</t>
        </is>
      </c>
      <c r="B7788" t="inlineStr">
        <is>
          <t>Samridhi Perk Line</t>
        </is>
      </c>
      <c r="C7788" s="80" t="n">
        <v>46182</v>
      </c>
      <c r="D7788" t="inlineStr">
        <is>
          <t>Perk-TTLi-1</t>
        </is>
      </c>
      <c r="E7788" t="inlineStr">
        <is>
          <t>LOD/TGR11: Trays On The Tray Acceleratio</t>
        </is>
      </c>
      <c r="F7788" t="n">
        <v>1</v>
      </c>
      <c r="G7788" t="n">
        <v>25.7810833333333</v>
      </c>
    </row>
    <row r="7789">
      <c r="A7789" t="inlineStr">
        <is>
          <t>Daily_Minor_Stops_2026_09_18.xlsx</t>
        </is>
      </c>
      <c r="B7789" t="inlineStr">
        <is>
          <t>Samridhi Perk Line</t>
        </is>
      </c>
      <c r="C7789" s="80" t="n">
        <v>46183</v>
      </c>
      <c r="D7789" t="inlineStr">
        <is>
          <t>Perk TTM-5</t>
        </is>
      </c>
      <c r="E7789" t="inlineStr">
        <is>
          <t>Late Start</t>
        </is>
      </c>
      <c r="F7789" t="n">
        <v>1</v>
      </c>
      <c r="G7789" t="n">
        <v>0</v>
      </c>
    </row>
    <row r="7790">
      <c r="A7790" t="inlineStr">
        <is>
          <t>Daily_Minor_Stops_2026_09_18.xlsx</t>
        </is>
      </c>
      <c r="B7790" t="inlineStr">
        <is>
          <t>Samridhi Perk Line</t>
        </is>
      </c>
      <c r="C7790" s="80" t="n">
        <v>46183</v>
      </c>
      <c r="D7790" t="inlineStr">
        <is>
          <t>Perk TTM-5</t>
        </is>
      </c>
      <c r="E7790" t="inlineStr">
        <is>
          <t>Early Departure</t>
        </is>
      </c>
      <c r="F7790" t="n">
        <v>1</v>
      </c>
      <c r="G7790" t="n">
        <v>0</v>
      </c>
    </row>
    <row r="7791">
      <c r="A7791" t="inlineStr">
        <is>
          <t>Daily_Minor_Stops_2026_09_18.xlsx</t>
        </is>
      </c>
      <c r="B7791" t="inlineStr">
        <is>
          <t>Samridhi Perk Line</t>
        </is>
      </c>
      <c r="C7791" s="80" t="n">
        <v>46183</v>
      </c>
      <c r="D7791" t="inlineStr">
        <is>
          <t>Perk-HCM-1</t>
        </is>
      </c>
      <c r="E7791" t="inlineStr">
        <is>
          <t>FBX: Overflow At Infeed</t>
        </is>
      </c>
      <c r="F7791" t="n">
        <v>38</v>
      </c>
      <c r="G7791" t="n">
        <v>12.0595166666667</v>
      </c>
    </row>
    <row r="7792">
      <c r="A7792" t="inlineStr">
        <is>
          <t>Daily_Minor_Stops_2026_09_18.xlsx</t>
        </is>
      </c>
      <c r="B7792" t="inlineStr">
        <is>
          <t>Samridhi Perk Line</t>
        </is>
      </c>
      <c r="C7792" s="80" t="n">
        <v>46183</v>
      </c>
      <c r="D7792" t="inlineStr">
        <is>
          <t>Perk-HCM-1</t>
        </is>
      </c>
      <c r="E7792" t="inlineStr">
        <is>
          <t>FBX: Jam At Infeed</t>
        </is>
      </c>
      <c r="F7792" t="n">
        <v>232</v>
      </c>
      <c r="G7792" t="n">
        <v>72.45229999999999</v>
      </c>
    </row>
    <row r="7793">
      <c r="A7793" t="inlineStr">
        <is>
          <t>Daily_Minor_Stops_2026_09_18.xlsx</t>
        </is>
      </c>
      <c r="B7793" t="inlineStr">
        <is>
          <t>Samridhi Perk Line</t>
        </is>
      </c>
      <c r="C7793" s="80" t="n">
        <v>46183</v>
      </c>
      <c r="D7793" t="inlineStr">
        <is>
          <t>Perk-HCM-2</t>
        </is>
      </c>
      <c r="E7793" t="inlineStr">
        <is>
          <t>FBX: Overflow At Infeed</t>
        </is>
      </c>
      <c r="F7793" t="n">
        <v>34</v>
      </c>
      <c r="G7793" t="n">
        <v>13.7858333333333</v>
      </c>
    </row>
    <row r="7794">
      <c r="A7794" t="inlineStr">
        <is>
          <t>Daily_Minor_Stops_2026_09_18.xlsx</t>
        </is>
      </c>
      <c r="B7794" t="inlineStr">
        <is>
          <t>Samridhi Perk Line</t>
        </is>
      </c>
      <c r="C7794" s="80" t="n">
        <v>46183</v>
      </c>
      <c r="D7794" t="inlineStr">
        <is>
          <t>Perk-HCM-2</t>
        </is>
      </c>
      <c r="E7794" t="inlineStr">
        <is>
          <t>FBX: Jam At Infeed</t>
        </is>
      </c>
      <c r="F7794" t="n">
        <v>46</v>
      </c>
      <c r="G7794" t="n">
        <v>14.3017333333333</v>
      </c>
    </row>
    <row r="7795">
      <c r="A7795" t="inlineStr">
        <is>
          <t>Daily_Minor_Stops_2026_09_18.xlsx</t>
        </is>
      </c>
      <c r="B7795" t="inlineStr">
        <is>
          <t>Samridhi Perk Line</t>
        </is>
      </c>
      <c r="C7795" s="80" t="n">
        <v>46183</v>
      </c>
      <c r="D7795" t="inlineStr">
        <is>
          <t>Perk-HCM-3</t>
        </is>
      </c>
      <c r="E7795" t="inlineStr">
        <is>
          <t>FBX: Overflow At Infeed</t>
        </is>
      </c>
      <c r="F7795" t="n">
        <v>65</v>
      </c>
      <c r="G7795" t="n">
        <v>25.0561166666667</v>
      </c>
    </row>
    <row r="7796">
      <c r="A7796" t="inlineStr">
        <is>
          <t>Daily_Minor_Stops_2026_09_18.xlsx</t>
        </is>
      </c>
      <c r="B7796" t="inlineStr">
        <is>
          <t>Samridhi Perk Line</t>
        </is>
      </c>
      <c r="C7796" s="80" t="n">
        <v>46183</v>
      </c>
      <c r="D7796" t="inlineStr">
        <is>
          <t>Perk-HCM-3</t>
        </is>
      </c>
      <c r="E7796" t="inlineStr">
        <is>
          <t>FBX: Jam At Infeed</t>
        </is>
      </c>
      <c r="F7796" t="n">
        <v>47</v>
      </c>
      <c r="G7796" t="n">
        <v>17.00305</v>
      </c>
    </row>
    <row r="7797">
      <c r="A7797" t="inlineStr">
        <is>
          <t>Daily_Minor_Stops_2026_09_18.xlsx</t>
        </is>
      </c>
      <c r="B7797" t="inlineStr">
        <is>
          <t>Samridhi Perk Line</t>
        </is>
      </c>
      <c r="C7797" s="80" t="n">
        <v>46183</v>
      </c>
      <c r="D7797" t="inlineStr">
        <is>
          <t>Perk-HCM-4</t>
        </is>
      </c>
      <c r="E7797" t="inlineStr">
        <is>
          <t>HXX: Infeed Rejection Consecutive</t>
        </is>
      </c>
      <c r="F7797" t="n">
        <v>18</v>
      </c>
      <c r="G7797" t="n">
        <v>8.496700000000001</v>
      </c>
    </row>
    <row r="7798">
      <c r="A7798" t="inlineStr">
        <is>
          <t>Daily_Minor_Stops_2026_09_18.xlsx</t>
        </is>
      </c>
      <c r="B7798" t="inlineStr">
        <is>
          <t>Samridhi Perk Line</t>
        </is>
      </c>
      <c r="C7798" s="80" t="n">
        <v>46183</v>
      </c>
      <c r="D7798" t="inlineStr">
        <is>
          <t>Perk-HCM-4</t>
        </is>
      </c>
      <c r="E7798" t="inlineStr">
        <is>
          <t>FBX: Jam At Infeed</t>
        </is>
      </c>
      <c r="F7798" t="n">
        <v>87</v>
      </c>
      <c r="G7798" t="n">
        <v>39.7823166666667</v>
      </c>
    </row>
    <row r="7799">
      <c r="A7799" t="inlineStr">
        <is>
          <t>Daily_Minor_Stops_2026_09_18.xlsx</t>
        </is>
      </c>
      <c r="B7799" t="inlineStr">
        <is>
          <t>Samridhi Perk Line</t>
        </is>
      </c>
      <c r="C7799" s="80" t="n">
        <v>46183</v>
      </c>
      <c r="D7799" t="inlineStr">
        <is>
          <t>Perk-HLM-1</t>
        </is>
      </c>
      <c r="E7799" t="inlineStr">
        <is>
          <t>Product jam detected at flow wrapper infeed</t>
        </is>
      </c>
      <c r="F7799" t="n">
        <v>30</v>
      </c>
      <c r="G7799" t="n">
        <v>18.3486666666667</v>
      </c>
    </row>
    <row r="7800">
      <c r="A7800" t="inlineStr">
        <is>
          <t>Daily_Minor_Stops_2026_09_18.xlsx</t>
        </is>
      </c>
      <c r="B7800" t="inlineStr">
        <is>
          <t>Samridhi Perk Line</t>
        </is>
      </c>
      <c r="C7800" s="80" t="n">
        <v>46183</v>
      </c>
      <c r="D7800" t="inlineStr">
        <is>
          <t>Perk-HLM-1</t>
        </is>
      </c>
      <c r="E7800" t="inlineStr">
        <is>
          <t>OverHeight Product Detected</t>
        </is>
      </c>
      <c r="F7800" t="n">
        <v>63</v>
      </c>
      <c r="G7800" t="n">
        <v>58.7493333333333</v>
      </c>
    </row>
    <row r="7801">
      <c r="A7801" t="inlineStr">
        <is>
          <t>Daily_Minor_Stops_2026_09_18.xlsx</t>
        </is>
      </c>
      <c r="B7801" t="inlineStr">
        <is>
          <t>Samridhi Perk Line</t>
        </is>
      </c>
      <c r="C7801" s="80" t="n">
        <v>46183</v>
      </c>
      <c r="D7801" t="inlineStr">
        <is>
          <t>Perk-HLM-2</t>
        </is>
      </c>
      <c r="E7801" t="inlineStr">
        <is>
          <t>Product jam detected at flow wrapper infeed</t>
        </is>
      </c>
      <c r="F7801" t="n">
        <v>17</v>
      </c>
      <c r="G7801" t="n">
        <v>14.7855333333333</v>
      </c>
    </row>
    <row r="7802">
      <c r="A7802" t="inlineStr">
        <is>
          <t>Daily_Minor_Stops_2026_09_18.xlsx</t>
        </is>
      </c>
      <c r="B7802" t="inlineStr">
        <is>
          <t>Samridhi Perk Line</t>
        </is>
      </c>
      <c r="C7802" s="80" t="n">
        <v>46183</v>
      </c>
      <c r="D7802" t="inlineStr">
        <is>
          <t>Perk-HLM-2</t>
        </is>
      </c>
      <c r="E7802" t="inlineStr">
        <is>
          <t>OverHeight Product Detected</t>
        </is>
      </c>
      <c r="F7802" t="n">
        <v>72</v>
      </c>
      <c r="G7802" t="n">
        <v>44.16035</v>
      </c>
    </row>
    <row r="7803">
      <c r="A7803" t="inlineStr">
        <is>
          <t>Daily_Minor_Stops_2026_09_18.xlsx</t>
        </is>
      </c>
      <c r="B7803" t="inlineStr">
        <is>
          <t>Samridhi Perk Line</t>
        </is>
      </c>
      <c r="C7803" s="80" t="n">
        <v>46183</v>
      </c>
      <c r="D7803" t="inlineStr">
        <is>
          <t>Perk-TTLi-1</t>
        </is>
      </c>
      <c r="E7803" t="inlineStr">
        <is>
          <t>LOD/TPL11: Axis 1 HW Positive Overtravel</t>
        </is>
      </c>
      <c r="F7803" t="n">
        <v>1</v>
      </c>
      <c r="G7803" t="n">
        <v>943.68705</v>
      </c>
    </row>
    <row r="7804">
      <c r="A7804" t="inlineStr">
        <is>
          <t>Daily_Minor_Stops_2026_09_18.xlsx</t>
        </is>
      </c>
      <c r="B7804" t="inlineStr">
        <is>
          <t>Samridhi Perk Line</t>
        </is>
      </c>
      <c r="C7804" s="80" t="n">
        <v>46184</v>
      </c>
      <c r="D7804" t="inlineStr">
        <is>
          <t>Perk-HCM-1</t>
        </is>
      </c>
      <c r="E7804" t="inlineStr">
        <is>
          <t>FBX: Overflow At Infeed</t>
        </is>
      </c>
      <c r="F7804" t="n">
        <v>16</v>
      </c>
      <c r="G7804" t="n">
        <v>4.19761666666667</v>
      </c>
    </row>
    <row r="7805">
      <c r="A7805" t="inlineStr">
        <is>
          <t>Daily_Minor_Stops_2026_09_18.xlsx</t>
        </is>
      </c>
      <c r="B7805" t="inlineStr">
        <is>
          <t>Samridhi Perk Line</t>
        </is>
      </c>
      <c r="C7805" s="80" t="n">
        <v>46184</v>
      </c>
      <c r="D7805" t="inlineStr">
        <is>
          <t>Perk-HCM-1</t>
        </is>
      </c>
      <c r="E7805" t="inlineStr">
        <is>
          <t>FBX: Jam At Infeed</t>
        </is>
      </c>
      <c r="F7805" t="n">
        <v>115</v>
      </c>
      <c r="G7805" t="n">
        <v>45.4023166666667</v>
      </c>
    </row>
    <row r="7806">
      <c r="A7806" t="inlineStr">
        <is>
          <t>Daily_Minor_Stops_2026_09_18.xlsx</t>
        </is>
      </c>
      <c r="B7806" t="inlineStr">
        <is>
          <t>Samridhi Perk Line</t>
        </is>
      </c>
      <c r="C7806" s="80" t="n">
        <v>46184</v>
      </c>
      <c r="D7806" t="inlineStr">
        <is>
          <t>Perk-HCM-2</t>
        </is>
      </c>
      <c r="E7806" t="inlineStr">
        <is>
          <t>FBX: Overflow At Infeed</t>
        </is>
      </c>
      <c r="F7806" t="n">
        <v>12</v>
      </c>
      <c r="G7806" t="n">
        <v>10.3323333333333</v>
      </c>
    </row>
    <row r="7807">
      <c r="A7807" t="inlineStr">
        <is>
          <t>Daily_Minor_Stops_2026_09_18.xlsx</t>
        </is>
      </c>
      <c r="B7807" t="inlineStr">
        <is>
          <t>Samridhi Perk Line</t>
        </is>
      </c>
      <c r="C7807" s="80" t="n">
        <v>46184</v>
      </c>
      <c r="D7807" t="inlineStr">
        <is>
          <t>Perk-HCM-2</t>
        </is>
      </c>
      <c r="E7807" t="inlineStr">
        <is>
          <t>FBX: Jam At Infeed</t>
        </is>
      </c>
      <c r="F7807" t="n">
        <v>28</v>
      </c>
      <c r="G7807" t="n">
        <v>10.2310833333333</v>
      </c>
    </row>
    <row r="7808">
      <c r="A7808" t="inlineStr">
        <is>
          <t>Daily_Minor_Stops_2026_09_18.xlsx</t>
        </is>
      </c>
      <c r="B7808" t="inlineStr">
        <is>
          <t>Samridhi Perk Line</t>
        </is>
      </c>
      <c r="C7808" s="80" t="n">
        <v>46184</v>
      </c>
      <c r="D7808" t="inlineStr">
        <is>
          <t>Perk-HCM-3</t>
        </is>
      </c>
      <c r="E7808" t="inlineStr">
        <is>
          <t>FBX: Overflow At Infeed</t>
        </is>
      </c>
      <c r="F7808" t="n">
        <v>22</v>
      </c>
      <c r="G7808" t="n">
        <v>7.99991666666667</v>
      </c>
    </row>
    <row r="7809">
      <c r="A7809" t="inlineStr">
        <is>
          <t>Daily_Minor_Stops_2026_09_18.xlsx</t>
        </is>
      </c>
      <c r="B7809" t="inlineStr">
        <is>
          <t>Samridhi Perk Line</t>
        </is>
      </c>
      <c r="C7809" s="80" t="n">
        <v>46184</v>
      </c>
      <c r="D7809" t="inlineStr">
        <is>
          <t>Perk-HCM-3</t>
        </is>
      </c>
      <c r="E7809" t="inlineStr">
        <is>
          <t>FBX: Jam At Infeed</t>
        </is>
      </c>
      <c r="F7809" t="n">
        <v>12</v>
      </c>
      <c r="G7809" t="n">
        <v>5.79215</v>
      </c>
    </row>
    <row r="7810">
      <c r="A7810" t="inlineStr">
        <is>
          <t>Daily_Minor_Stops_2026_09_18.xlsx</t>
        </is>
      </c>
      <c r="B7810" t="inlineStr">
        <is>
          <t>Samridhi Perk Line</t>
        </is>
      </c>
      <c r="C7810" s="80" t="n">
        <v>46184</v>
      </c>
      <c r="D7810" t="inlineStr">
        <is>
          <t>Perk-HCM-4</t>
        </is>
      </c>
      <c r="E7810" t="inlineStr">
        <is>
          <t>HXX: Infeed Rejection Consecutive</t>
        </is>
      </c>
      <c r="F7810" t="n">
        <v>21</v>
      </c>
      <c r="G7810" t="n">
        <v>64.35181666666671</v>
      </c>
    </row>
    <row r="7811">
      <c r="A7811" t="inlineStr">
        <is>
          <t>Daily_Minor_Stops_2026_09_18.xlsx</t>
        </is>
      </c>
      <c r="B7811" t="inlineStr">
        <is>
          <t>Samridhi Perk Line</t>
        </is>
      </c>
      <c r="C7811" s="80" t="n">
        <v>46184</v>
      </c>
      <c r="D7811" t="inlineStr">
        <is>
          <t>Perk-HCM-4</t>
        </is>
      </c>
      <c r="E7811" t="inlineStr">
        <is>
          <t>FBX: Jam At Infeed</t>
        </is>
      </c>
      <c r="F7811" t="n">
        <v>56</v>
      </c>
      <c r="G7811" t="n">
        <v>20.5214</v>
      </c>
    </row>
    <row r="7812">
      <c r="A7812" t="inlineStr">
        <is>
          <t>Daily_Minor_Stops_2026_09_18.xlsx</t>
        </is>
      </c>
      <c r="B7812" t="inlineStr">
        <is>
          <t>Samridhi Perk Line</t>
        </is>
      </c>
      <c r="C7812" s="80" t="n">
        <v>46184</v>
      </c>
      <c r="D7812" t="inlineStr">
        <is>
          <t>Perk-HLM-1</t>
        </is>
      </c>
      <c r="E7812" t="inlineStr">
        <is>
          <t>Paper Out Of Register</t>
        </is>
      </c>
      <c r="F7812" t="n">
        <v>13</v>
      </c>
      <c r="G7812" t="n">
        <v>13.04845</v>
      </c>
    </row>
    <row r="7813">
      <c r="A7813" t="inlineStr">
        <is>
          <t>Daily_Minor_Stops_2026_09_18.xlsx</t>
        </is>
      </c>
      <c r="B7813" t="inlineStr">
        <is>
          <t>Samridhi Perk Line</t>
        </is>
      </c>
      <c r="C7813" s="80" t="n">
        <v>46184</v>
      </c>
      <c r="D7813" t="inlineStr">
        <is>
          <t>Perk-HLM-1</t>
        </is>
      </c>
      <c r="E7813" t="inlineStr">
        <is>
          <t>OverHeight Product Detected</t>
        </is>
      </c>
      <c r="F7813" t="n">
        <v>27</v>
      </c>
      <c r="G7813" t="n">
        <v>17.72805</v>
      </c>
    </row>
    <row r="7814">
      <c r="A7814" t="inlineStr">
        <is>
          <t>Daily_Minor_Stops_2026_09_18.xlsx</t>
        </is>
      </c>
      <c r="B7814" t="inlineStr">
        <is>
          <t>Samridhi Perk Line</t>
        </is>
      </c>
      <c r="C7814" s="80" t="n">
        <v>46184</v>
      </c>
      <c r="D7814" t="inlineStr">
        <is>
          <t>Perk-HLM-2</t>
        </is>
      </c>
      <c r="E7814" t="inlineStr">
        <is>
          <t>Product jam detected at flow wrapper infeed</t>
        </is>
      </c>
      <c r="F7814" t="n">
        <v>23</v>
      </c>
      <c r="G7814" t="n">
        <v>24.5735166666667</v>
      </c>
    </row>
    <row r="7815">
      <c r="A7815" t="inlineStr">
        <is>
          <t>Daily_Minor_Stops_2026_09_18.xlsx</t>
        </is>
      </c>
      <c r="B7815" t="inlineStr">
        <is>
          <t>Samridhi Perk Line</t>
        </is>
      </c>
      <c r="C7815" s="80" t="n">
        <v>46184</v>
      </c>
      <c r="D7815" t="inlineStr">
        <is>
          <t>Perk-HLM-2</t>
        </is>
      </c>
      <c r="E7815" t="inlineStr">
        <is>
          <t>OverHeight Product Detected</t>
        </is>
      </c>
      <c r="F7815" t="n">
        <v>14</v>
      </c>
      <c r="G7815" t="n">
        <v>7.7735</v>
      </c>
    </row>
    <row r="7816">
      <c r="A7816" t="inlineStr">
        <is>
          <t>Daily_Minor_Stops_2026_09_18.xlsx</t>
        </is>
      </c>
      <c r="B7816" t="inlineStr">
        <is>
          <t>Samridhi Perk Line</t>
        </is>
      </c>
      <c r="C7816" s="80" t="n">
        <v>46184</v>
      </c>
      <c r="D7816" t="inlineStr">
        <is>
          <t>Perk-TTLi-1</t>
        </is>
      </c>
      <c r="E7816" t="inlineStr">
        <is>
          <t>LOD/TPL11: Axis 1 HW Positive Overtravel</t>
        </is>
      </c>
      <c r="F7816" t="n">
        <v>1</v>
      </c>
      <c r="G7816" t="n">
        <v>1440</v>
      </c>
    </row>
    <row r="7817">
      <c r="A7817" t="inlineStr">
        <is>
          <t>Daily_Minor_Stops_2026_09_18.xlsx</t>
        </is>
      </c>
      <c r="B7817" t="inlineStr">
        <is>
          <t>Samridhi Perk Line</t>
        </is>
      </c>
      <c r="C7817" s="80" t="n">
        <v>46185</v>
      </c>
      <c r="D7817" t="inlineStr">
        <is>
          <t>Perk-HCM-1</t>
        </is>
      </c>
      <c r="E7817" t="inlineStr">
        <is>
          <t>FBX: Overflow At Infeed</t>
        </is>
      </c>
      <c r="F7817" t="n">
        <v>14</v>
      </c>
      <c r="G7817" t="n">
        <v>3.45488333333333</v>
      </c>
    </row>
    <row r="7818">
      <c r="A7818" t="inlineStr">
        <is>
          <t>Daily_Minor_Stops_2026_09_18.xlsx</t>
        </is>
      </c>
      <c r="B7818" t="inlineStr">
        <is>
          <t>Samridhi Perk Line</t>
        </is>
      </c>
      <c r="C7818" s="80" t="n">
        <v>46185</v>
      </c>
      <c r="D7818" t="inlineStr">
        <is>
          <t>Perk-HCM-1</t>
        </is>
      </c>
      <c r="E7818" t="inlineStr">
        <is>
          <t>FBX: Jam At Infeed</t>
        </is>
      </c>
      <c r="F7818" t="n">
        <v>136</v>
      </c>
      <c r="G7818" t="n">
        <v>41.70385</v>
      </c>
    </row>
    <row r="7819">
      <c r="A7819" t="inlineStr">
        <is>
          <t>Daily_Minor_Stops_2026_09_18.xlsx</t>
        </is>
      </c>
      <c r="B7819" t="inlineStr">
        <is>
          <t>Samridhi Perk Line</t>
        </is>
      </c>
      <c r="C7819" s="80" t="n">
        <v>46185</v>
      </c>
      <c r="D7819" t="inlineStr">
        <is>
          <t>Perk-HCM-2</t>
        </is>
      </c>
      <c r="E7819" t="inlineStr">
        <is>
          <t>FBX: Overflow At Infeed</t>
        </is>
      </c>
      <c r="F7819" t="n">
        <v>39</v>
      </c>
      <c r="G7819" t="n">
        <v>22.1192</v>
      </c>
    </row>
    <row r="7820">
      <c r="A7820" t="inlineStr">
        <is>
          <t>Daily_Minor_Stops_2026_09_18.xlsx</t>
        </is>
      </c>
      <c r="B7820" t="inlineStr">
        <is>
          <t>Samridhi Perk Line</t>
        </is>
      </c>
      <c r="C7820" s="80" t="n">
        <v>46185</v>
      </c>
      <c r="D7820" t="inlineStr">
        <is>
          <t>Perk-HCM-2</t>
        </is>
      </c>
      <c r="E7820" t="inlineStr">
        <is>
          <t>FBX: Jam At Infeed</t>
        </is>
      </c>
      <c r="F7820" t="n">
        <v>29</v>
      </c>
      <c r="G7820" t="n">
        <v>11.2300666666667</v>
      </c>
    </row>
    <row r="7821">
      <c r="A7821" t="inlineStr">
        <is>
          <t>Daily_Minor_Stops_2026_09_18.xlsx</t>
        </is>
      </c>
      <c r="B7821" t="inlineStr">
        <is>
          <t>Samridhi Perk Line</t>
        </is>
      </c>
      <c r="C7821" s="80" t="n">
        <v>46185</v>
      </c>
      <c r="D7821" t="inlineStr">
        <is>
          <t>Perk-HCM-3</t>
        </is>
      </c>
      <c r="E7821" t="inlineStr">
        <is>
          <t>FBX: Overflow At Infeed</t>
        </is>
      </c>
      <c r="F7821" t="n">
        <v>27</v>
      </c>
      <c r="G7821" t="n">
        <v>9.13966666666667</v>
      </c>
    </row>
    <row r="7822">
      <c r="A7822" t="inlineStr">
        <is>
          <t>Daily_Minor_Stops_2026_09_18.xlsx</t>
        </is>
      </c>
      <c r="B7822" t="inlineStr">
        <is>
          <t>Samridhi Perk Line</t>
        </is>
      </c>
      <c r="C7822" s="80" t="n">
        <v>46185</v>
      </c>
      <c r="D7822" t="inlineStr">
        <is>
          <t>Perk-HCM-3</t>
        </is>
      </c>
      <c r="E7822" t="inlineStr">
        <is>
          <t>FBX: Jam At Infeed</t>
        </is>
      </c>
      <c r="F7822" t="n">
        <v>31</v>
      </c>
      <c r="G7822" t="n">
        <v>12.29545</v>
      </c>
    </row>
    <row r="7823">
      <c r="A7823" t="inlineStr">
        <is>
          <t>Daily_Minor_Stops_2026_09_18.xlsx</t>
        </is>
      </c>
      <c r="B7823" t="inlineStr">
        <is>
          <t>Samridhi Perk Line</t>
        </is>
      </c>
      <c r="C7823" s="80" t="n">
        <v>46185</v>
      </c>
      <c r="D7823" t="inlineStr">
        <is>
          <t>Perk-HCM-4</t>
        </is>
      </c>
      <c r="E7823" t="inlineStr">
        <is>
          <t>HXX: Infeed Rejection Consecutive</t>
        </is>
      </c>
      <c r="F7823" t="n">
        <v>22</v>
      </c>
      <c r="G7823" t="n">
        <v>25.7952333333333</v>
      </c>
    </row>
    <row r="7824">
      <c r="A7824" t="inlineStr">
        <is>
          <t>Daily_Minor_Stops_2026_09_18.xlsx</t>
        </is>
      </c>
      <c r="B7824" t="inlineStr">
        <is>
          <t>Samridhi Perk Line</t>
        </is>
      </c>
      <c r="C7824" s="80" t="n">
        <v>46185</v>
      </c>
      <c r="D7824" t="inlineStr">
        <is>
          <t>Perk-HCM-4</t>
        </is>
      </c>
      <c r="E7824" t="inlineStr">
        <is>
          <t>FBX: Jam At Infeed</t>
        </is>
      </c>
      <c r="F7824" t="n">
        <v>111</v>
      </c>
      <c r="G7824" t="n">
        <v>32.7677833333333</v>
      </c>
    </row>
    <row r="7825">
      <c r="A7825" t="inlineStr">
        <is>
          <t>Daily_Minor_Stops_2026_09_18.xlsx</t>
        </is>
      </c>
      <c r="B7825" t="inlineStr">
        <is>
          <t>Samridhi Perk Line</t>
        </is>
      </c>
      <c r="C7825" s="80" t="n">
        <v>46185</v>
      </c>
      <c r="D7825" t="inlineStr">
        <is>
          <t>Perk-HLM-1</t>
        </is>
      </c>
      <c r="E7825" t="inlineStr">
        <is>
          <t>Paper Out Of Register</t>
        </is>
      </c>
      <c r="F7825" t="n">
        <v>21</v>
      </c>
      <c r="G7825" t="n">
        <v>16.42305</v>
      </c>
    </row>
    <row r="7826">
      <c r="A7826" t="inlineStr">
        <is>
          <t>Daily_Minor_Stops_2026_09_18.xlsx</t>
        </is>
      </c>
      <c r="B7826" t="inlineStr">
        <is>
          <t>Samridhi Perk Line</t>
        </is>
      </c>
      <c r="C7826" s="80" t="n">
        <v>46185</v>
      </c>
      <c r="D7826" t="inlineStr">
        <is>
          <t>Perk-HLM-1</t>
        </is>
      </c>
      <c r="E7826" t="inlineStr">
        <is>
          <t>OverHeight Product Detected</t>
        </is>
      </c>
      <c r="F7826" t="n">
        <v>52</v>
      </c>
      <c r="G7826" t="n">
        <v>69.3220666666667</v>
      </c>
    </row>
    <row r="7827">
      <c r="A7827" t="inlineStr">
        <is>
          <t>Daily_Minor_Stops_2026_09_18.xlsx</t>
        </is>
      </c>
      <c r="B7827" t="inlineStr">
        <is>
          <t>Samridhi Perk Line</t>
        </is>
      </c>
      <c r="C7827" s="80" t="n">
        <v>46185</v>
      </c>
      <c r="D7827" t="inlineStr">
        <is>
          <t>Perk-HLM-2</t>
        </is>
      </c>
      <c r="E7827" t="inlineStr">
        <is>
          <t>Product jam detected at flow wrapper infeed</t>
        </is>
      </c>
      <c r="F7827" t="n">
        <v>28</v>
      </c>
      <c r="G7827" t="n">
        <v>13.4514166666667</v>
      </c>
    </row>
    <row r="7828">
      <c r="A7828" t="inlineStr">
        <is>
          <t>Daily_Minor_Stops_2026_09_18.xlsx</t>
        </is>
      </c>
      <c r="B7828" t="inlineStr">
        <is>
          <t>Samridhi Perk Line</t>
        </is>
      </c>
      <c r="C7828" s="80" t="n">
        <v>46185</v>
      </c>
      <c r="D7828" t="inlineStr">
        <is>
          <t>Perk-HLM-2</t>
        </is>
      </c>
      <c r="E7828" t="inlineStr">
        <is>
          <t>OverHeight Product Detected</t>
        </is>
      </c>
      <c r="F7828" t="n">
        <v>46</v>
      </c>
      <c r="G7828" t="n">
        <v>63.0251</v>
      </c>
    </row>
    <row r="7829">
      <c r="A7829" t="inlineStr">
        <is>
          <t>Daily_Minor_Stops_2026_09_18.xlsx</t>
        </is>
      </c>
      <c r="B7829" t="inlineStr">
        <is>
          <t>Samridhi Perk Line</t>
        </is>
      </c>
      <c r="C7829" s="80" t="n">
        <v>46185</v>
      </c>
      <c r="D7829" t="inlineStr">
        <is>
          <t>Perk-TTLi-1</t>
        </is>
      </c>
      <c r="E7829" t="inlineStr">
        <is>
          <t>LOD/TPL11: Axis 1 HW Positive Overtravel</t>
        </is>
      </c>
      <c r="F7829" t="n">
        <v>1</v>
      </c>
      <c r="G7829" t="n">
        <v>1284.82221666667</v>
      </c>
    </row>
    <row r="7830">
      <c r="A7830" t="inlineStr">
        <is>
          <t>Daily_Minor_Stops_2026_09_18.xlsx</t>
        </is>
      </c>
      <c r="B7830" t="inlineStr">
        <is>
          <t>Samridhi Perk Line</t>
        </is>
      </c>
      <c r="C7830" s="80" t="n">
        <v>46185</v>
      </c>
      <c r="D7830" t="inlineStr">
        <is>
          <t>Perk-TTLi-1</t>
        </is>
      </c>
      <c r="E7830" t="inlineStr">
        <is>
          <t>LOD/TGR11: Trays On The Tray Acceleratio</t>
        </is>
      </c>
      <c r="F7830" t="n">
        <v>1</v>
      </c>
      <c r="G7830" t="n">
        <v>102.50085</v>
      </c>
    </row>
    <row r="7831">
      <c r="A7831" t="inlineStr">
        <is>
          <t>Daily_Minor_Stops_2026_09_18.xlsx</t>
        </is>
      </c>
      <c r="B7831" t="inlineStr">
        <is>
          <t>Samridhi Perk Line</t>
        </is>
      </c>
      <c r="C7831" s="80" t="n">
        <v>46186</v>
      </c>
      <c r="D7831" t="inlineStr">
        <is>
          <t>Perk-HCM-1</t>
        </is>
      </c>
      <c r="E7831" t="inlineStr">
        <is>
          <t>FBX: Overflow At Infeed</t>
        </is>
      </c>
      <c r="F7831" t="n">
        <v>19</v>
      </c>
      <c r="G7831" t="n">
        <v>10.96315</v>
      </c>
    </row>
    <row r="7832">
      <c r="A7832" t="inlineStr">
        <is>
          <t>Daily_Minor_Stops_2026_09_18.xlsx</t>
        </is>
      </c>
      <c r="B7832" t="inlineStr">
        <is>
          <t>Samridhi Perk Line</t>
        </is>
      </c>
      <c r="C7832" s="80" t="n">
        <v>46186</v>
      </c>
      <c r="D7832" t="inlineStr">
        <is>
          <t>Perk-HCM-1</t>
        </is>
      </c>
      <c r="E7832" t="inlineStr">
        <is>
          <t>FBX: Jam At Infeed</t>
        </is>
      </c>
      <c r="F7832" t="n">
        <v>118</v>
      </c>
      <c r="G7832" t="n">
        <v>59.30985</v>
      </c>
    </row>
    <row r="7833">
      <c r="A7833" t="inlineStr">
        <is>
          <t>Daily_Minor_Stops_2026_09_18.xlsx</t>
        </is>
      </c>
      <c r="B7833" t="inlineStr">
        <is>
          <t>Samridhi Perk Line</t>
        </is>
      </c>
      <c r="C7833" s="80" t="n">
        <v>46186</v>
      </c>
      <c r="D7833" t="inlineStr">
        <is>
          <t>Perk-HCM-2</t>
        </is>
      </c>
      <c r="E7833" t="inlineStr">
        <is>
          <t>FBX: Overflow At Infeed</t>
        </is>
      </c>
      <c r="F7833" t="n">
        <v>39</v>
      </c>
      <c r="G7833" t="n">
        <v>22.3502</v>
      </c>
    </row>
    <row r="7834">
      <c r="A7834" t="inlineStr">
        <is>
          <t>Daily_Minor_Stops_2026_09_18.xlsx</t>
        </is>
      </c>
      <c r="B7834" t="inlineStr">
        <is>
          <t>Samridhi Perk Line</t>
        </is>
      </c>
      <c r="C7834" s="80" t="n">
        <v>46186</v>
      </c>
      <c r="D7834" t="inlineStr">
        <is>
          <t>Perk-HCM-2</t>
        </is>
      </c>
      <c r="E7834" t="inlineStr">
        <is>
          <t>FBX: Jam At Infeed</t>
        </is>
      </c>
      <c r="F7834" t="n">
        <v>49</v>
      </c>
      <c r="G7834" t="n">
        <v>27.76855</v>
      </c>
    </row>
    <row r="7835">
      <c r="A7835" t="inlineStr">
        <is>
          <t>Daily_Minor_Stops_2026_09_18.xlsx</t>
        </is>
      </c>
      <c r="B7835" t="inlineStr">
        <is>
          <t>Samridhi Perk Line</t>
        </is>
      </c>
      <c r="C7835" s="80" t="n">
        <v>46186</v>
      </c>
      <c r="D7835" t="inlineStr">
        <is>
          <t>Perk-HCM-3</t>
        </is>
      </c>
      <c r="E7835" t="inlineStr">
        <is>
          <t>FBX: Overflow At Infeed</t>
        </is>
      </c>
      <c r="F7835" t="n">
        <v>34</v>
      </c>
      <c r="G7835" t="n">
        <v>18.5067333333333</v>
      </c>
    </row>
    <row r="7836">
      <c r="A7836" t="inlineStr">
        <is>
          <t>Daily_Minor_Stops_2026_09_18.xlsx</t>
        </is>
      </c>
      <c r="B7836" t="inlineStr">
        <is>
          <t>Samridhi Perk Line</t>
        </is>
      </c>
      <c r="C7836" s="80" t="n">
        <v>46186</v>
      </c>
      <c r="D7836" t="inlineStr">
        <is>
          <t>Perk-HCM-3</t>
        </is>
      </c>
      <c r="E7836" t="inlineStr">
        <is>
          <t>FBX: Jam At Infeed</t>
        </is>
      </c>
      <c r="F7836" t="n">
        <v>40</v>
      </c>
      <c r="G7836" t="n">
        <v>24.30465</v>
      </c>
    </row>
    <row r="7837">
      <c r="A7837" t="inlineStr">
        <is>
          <t>Daily_Minor_Stops_2026_09_18.xlsx</t>
        </is>
      </c>
      <c r="B7837" t="inlineStr">
        <is>
          <t>Samridhi Perk Line</t>
        </is>
      </c>
      <c r="C7837" s="80" t="n">
        <v>46186</v>
      </c>
      <c r="D7837" t="inlineStr">
        <is>
          <t>Perk-HCM-4</t>
        </is>
      </c>
      <c r="E7837" t="inlineStr">
        <is>
          <t>HXX: Film Tracking Control Film</t>
        </is>
      </c>
      <c r="F7837" t="n">
        <v>44</v>
      </c>
      <c r="G7837" t="n">
        <v>22.9633333333333</v>
      </c>
    </row>
    <row r="7838">
      <c r="A7838" t="inlineStr">
        <is>
          <t>Daily_Minor_Stops_2026_09_18.xlsx</t>
        </is>
      </c>
      <c r="B7838" t="inlineStr">
        <is>
          <t>Samridhi Perk Line</t>
        </is>
      </c>
      <c r="C7838" s="80" t="n">
        <v>46186</v>
      </c>
      <c r="D7838" t="inlineStr">
        <is>
          <t>Perk-HCM-4</t>
        </is>
      </c>
      <c r="E7838" t="inlineStr">
        <is>
          <t>FBX: Jam At Infeed</t>
        </is>
      </c>
      <c r="F7838" t="n">
        <v>98</v>
      </c>
      <c r="G7838" t="n">
        <v>123.10985</v>
      </c>
    </row>
    <row r="7839">
      <c r="A7839" t="inlineStr">
        <is>
          <t>Daily_Minor_Stops_2026_09_18.xlsx</t>
        </is>
      </c>
      <c r="B7839" t="inlineStr">
        <is>
          <t>Samridhi Perk Line</t>
        </is>
      </c>
      <c r="C7839" s="80" t="n">
        <v>46186</v>
      </c>
      <c r="D7839" t="inlineStr">
        <is>
          <t>Perk-HLM-1</t>
        </is>
      </c>
      <c r="E7839" t="inlineStr">
        <is>
          <t>Product jam detected at flow wrapper infeed</t>
        </is>
      </c>
      <c r="F7839" t="n">
        <v>54</v>
      </c>
      <c r="G7839" t="n">
        <v>16.7670833333333</v>
      </c>
    </row>
    <row r="7840">
      <c r="A7840" t="inlineStr">
        <is>
          <t>Daily_Minor_Stops_2026_09_18.xlsx</t>
        </is>
      </c>
      <c r="B7840" t="inlineStr">
        <is>
          <t>Samridhi Perk Line</t>
        </is>
      </c>
      <c r="C7840" s="80" t="n">
        <v>46186</v>
      </c>
      <c r="D7840" t="inlineStr">
        <is>
          <t>Perk-HLM-1</t>
        </is>
      </c>
      <c r="E7840" t="inlineStr">
        <is>
          <t>OverHeight Product Detected</t>
        </is>
      </c>
      <c r="F7840" t="n">
        <v>59</v>
      </c>
      <c r="G7840" t="n">
        <v>50.5462833333333</v>
      </c>
    </row>
    <row r="7841">
      <c r="A7841" t="inlineStr">
        <is>
          <t>Daily_Minor_Stops_2026_09_18.xlsx</t>
        </is>
      </c>
      <c r="B7841" t="inlineStr">
        <is>
          <t>Samridhi Perk Line</t>
        </is>
      </c>
      <c r="C7841" s="80" t="n">
        <v>46186</v>
      </c>
      <c r="D7841" t="inlineStr">
        <is>
          <t>Perk-HLM-2</t>
        </is>
      </c>
      <c r="E7841" t="inlineStr">
        <is>
          <t>Paper Out Of Register</t>
        </is>
      </c>
      <c r="F7841" t="n">
        <v>24</v>
      </c>
      <c r="G7841" t="n">
        <v>19.3494833333333</v>
      </c>
    </row>
    <row r="7842">
      <c r="A7842" t="inlineStr">
        <is>
          <t>Daily_Minor_Stops_2026_09_18.xlsx</t>
        </is>
      </c>
      <c r="B7842" t="inlineStr">
        <is>
          <t>Samridhi Perk Line</t>
        </is>
      </c>
      <c r="C7842" s="80" t="n">
        <v>46186</v>
      </c>
      <c r="D7842" t="inlineStr">
        <is>
          <t>Perk-HLM-2</t>
        </is>
      </c>
      <c r="E7842" t="inlineStr">
        <is>
          <t>OverHeight Product Detected</t>
        </is>
      </c>
      <c r="F7842" t="n">
        <v>48</v>
      </c>
      <c r="G7842" t="n">
        <v>24.2252166666667</v>
      </c>
    </row>
    <row r="7843">
      <c r="A7843" t="inlineStr">
        <is>
          <t>Daily_Minor_Stops_2026_09_18.xlsx</t>
        </is>
      </c>
      <c r="B7843" t="inlineStr">
        <is>
          <t>Samridhi Perk Line</t>
        </is>
      </c>
      <c r="C7843" s="80" t="n">
        <v>46186</v>
      </c>
      <c r="D7843" t="inlineStr">
        <is>
          <t>Perk-TTLi-1</t>
        </is>
      </c>
      <c r="E7843" t="inlineStr">
        <is>
          <t>LOD/TPG11: Move Time Out</t>
        </is>
      </c>
      <c r="F7843" t="n">
        <v>5</v>
      </c>
      <c r="G7843" t="n">
        <v>4.37835</v>
      </c>
    </row>
    <row r="7844">
      <c r="A7844" t="inlineStr">
        <is>
          <t>Daily_Minor_Stops_2026_09_18.xlsx</t>
        </is>
      </c>
      <c r="B7844" t="inlineStr">
        <is>
          <t>Samridhi Perk Line</t>
        </is>
      </c>
      <c r="C7844" s="80" t="n">
        <v>46186</v>
      </c>
      <c r="D7844" t="inlineStr">
        <is>
          <t>Perk-TTLi-1</t>
        </is>
      </c>
      <c r="E7844" t="inlineStr">
        <is>
          <t>CLO/CT11: Axis1 Position Error</t>
        </is>
      </c>
      <c r="F7844" t="n">
        <v>11</v>
      </c>
      <c r="G7844" t="n">
        <v>17.3126</v>
      </c>
    </row>
    <row r="7845">
      <c r="A7845" t="inlineStr">
        <is>
          <t>Daily_Minor_Stops_2026_09_18.xlsx</t>
        </is>
      </c>
      <c r="B7845" t="inlineStr">
        <is>
          <t>Samridhi Perk Line</t>
        </is>
      </c>
      <c r="C7845" s="80" t="n">
        <v>46186</v>
      </c>
      <c r="D7845" t="inlineStr">
        <is>
          <t>Perk-TTLi-2</t>
        </is>
      </c>
      <c r="E7845" t="inlineStr">
        <is>
          <t>CLO/CT11: Axis1 Position Error</t>
        </is>
      </c>
      <c r="F7845" t="n">
        <v>17</v>
      </c>
      <c r="G7845" t="n">
        <v>47.5218333333333</v>
      </c>
    </row>
    <row r="7846">
      <c r="A7846" t="inlineStr">
        <is>
          <t>Daily_Minor_Stops_2026_09_18.xlsx</t>
        </is>
      </c>
      <c r="B7846" t="inlineStr">
        <is>
          <t>Samridhi Perk Line</t>
        </is>
      </c>
      <c r="C7846" s="80" t="n">
        <v>46186</v>
      </c>
      <c r="D7846" t="inlineStr">
        <is>
          <t>Perk-TTLi-2</t>
        </is>
      </c>
      <c r="E7846" t="inlineStr">
        <is>
          <t>CLO/CSC11: Axis 1 Position Error</t>
        </is>
      </c>
      <c r="F7846" t="n">
        <v>3</v>
      </c>
      <c r="G7846" t="n">
        <v>5.44518333333333</v>
      </c>
    </row>
    <row r="7847">
      <c r="A7847" t="inlineStr">
        <is>
          <t>Daily_Minor_Stops_2026_09_18.xlsx</t>
        </is>
      </c>
      <c r="B7847" t="inlineStr">
        <is>
          <t>Samridhi Perk Line</t>
        </is>
      </c>
      <c r="C7847" s="80" t="n">
        <v>46186</v>
      </c>
      <c r="D7847" t="inlineStr">
        <is>
          <t>Perk-TTLi-3</t>
        </is>
      </c>
      <c r="E7847" t="inlineStr">
        <is>
          <t>FOR/FT11: Hand Over Failure Of Tray</t>
        </is>
      </c>
      <c r="F7847" t="n">
        <v>4</v>
      </c>
      <c r="G7847" t="n">
        <v>19.21415</v>
      </c>
    </row>
    <row r="7848">
      <c r="A7848" t="inlineStr">
        <is>
          <t>Daily_Minor_Stops_2026_09_18.xlsx</t>
        </is>
      </c>
      <c r="B7848" t="inlineStr">
        <is>
          <t>Samridhi Perk Line</t>
        </is>
      </c>
      <c r="C7848" s="80" t="n">
        <v>46186</v>
      </c>
      <c r="D7848" t="inlineStr">
        <is>
          <t>Perk-TTLi-3</t>
        </is>
      </c>
      <c r="E7848" t="inlineStr">
        <is>
          <t>CLO/CSC11: Tray Validation Failed</t>
        </is>
      </c>
      <c r="F7848" t="n">
        <v>3</v>
      </c>
      <c r="G7848" t="n">
        <v>3.51508333333333</v>
      </c>
    </row>
    <row r="7849">
      <c r="A7849" t="inlineStr">
        <is>
          <t>Daily_Minor_Stops_2026_09_18.xlsx</t>
        </is>
      </c>
      <c r="B7849" t="inlineStr">
        <is>
          <t>Samridhi Perk Line</t>
        </is>
      </c>
      <c r="C7849" s="80" t="n">
        <v>46186</v>
      </c>
      <c r="D7849" t="inlineStr">
        <is>
          <t>Perk-TTLi-4</t>
        </is>
      </c>
      <c r="E7849" t="inlineStr">
        <is>
          <t>LOD/FWV11: Position Trigger Sensor Fail</t>
        </is>
      </c>
      <c r="F7849" t="n">
        <v>3</v>
      </c>
      <c r="G7849" t="n">
        <v>36.9862166666667</v>
      </c>
    </row>
    <row r="7850">
      <c r="A7850" t="inlineStr">
        <is>
          <t>Daily_Minor_Stops_2026_09_18.xlsx</t>
        </is>
      </c>
      <c r="B7850" t="inlineStr">
        <is>
          <t>Samridhi Perk Line</t>
        </is>
      </c>
      <c r="C7850" s="80" t="n">
        <v>46186</v>
      </c>
      <c r="D7850" t="inlineStr">
        <is>
          <t>Perk-TTLi-4</t>
        </is>
      </c>
      <c r="E7850" t="inlineStr">
        <is>
          <t>LOD/EM: Emergency Stop HMI 11</t>
        </is>
      </c>
      <c r="F7850" t="n">
        <v>2</v>
      </c>
      <c r="G7850" t="n">
        <v>0.328766666666667</v>
      </c>
    </row>
    <row r="7851">
      <c r="A7851" t="inlineStr">
        <is>
          <t>Daily_Minor_Stops_2026_09_18.xlsx</t>
        </is>
      </c>
      <c r="B7851" t="inlineStr">
        <is>
          <t>Samridhi Perk Line</t>
        </is>
      </c>
      <c r="C7851" s="80" t="n">
        <v>46187</v>
      </c>
      <c r="D7851" t="inlineStr">
        <is>
          <t>Perk-HCM-1</t>
        </is>
      </c>
      <c r="E7851" t="inlineStr">
        <is>
          <t>HXX: Film Is Broken</t>
        </is>
      </c>
      <c r="F7851" t="n">
        <v>18</v>
      </c>
      <c r="G7851" t="n">
        <v>14.5747</v>
      </c>
    </row>
    <row r="7852">
      <c r="A7852" t="inlineStr">
        <is>
          <t>Daily_Minor_Stops_2026_09_18.xlsx</t>
        </is>
      </c>
      <c r="B7852" t="inlineStr">
        <is>
          <t>Samridhi Perk Line</t>
        </is>
      </c>
      <c r="C7852" s="80" t="n">
        <v>46187</v>
      </c>
      <c r="D7852" t="inlineStr">
        <is>
          <t>Perk-HCM-1</t>
        </is>
      </c>
      <c r="E7852" t="inlineStr">
        <is>
          <t>FBX: Jam At Infeed</t>
        </is>
      </c>
      <c r="F7852" t="n">
        <v>107</v>
      </c>
      <c r="G7852" t="n">
        <v>47.4656833333333</v>
      </c>
    </row>
    <row r="7853">
      <c r="A7853" t="inlineStr">
        <is>
          <t>Daily_Minor_Stops_2026_09_18.xlsx</t>
        </is>
      </c>
      <c r="B7853" t="inlineStr">
        <is>
          <t>Samridhi Perk Line</t>
        </is>
      </c>
      <c r="C7853" s="80" t="n">
        <v>46187</v>
      </c>
      <c r="D7853" t="inlineStr">
        <is>
          <t>Perk-HCM-2</t>
        </is>
      </c>
      <c r="E7853" t="inlineStr">
        <is>
          <t>FBX: Overflow At Infeed</t>
        </is>
      </c>
      <c r="F7853" t="n">
        <v>31</v>
      </c>
      <c r="G7853" t="n">
        <v>18.4641333333333</v>
      </c>
    </row>
    <row r="7854">
      <c r="A7854" t="inlineStr">
        <is>
          <t>Daily_Minor_Stops_2026_09_18.xlsx</t>
        </is>
      </c>
      <c r="B7854" t="inlineStr">
        <is>
          <t>Samridhi Perk Line</t>
        </is>
      </c>
      <c r="C7854" s="80" t="n">
        <v>46187</v>
      </c>
      <c r="D7854" t="inlineStr">
        <is>
          <t>Perk-HCM-2</t>
        </is>
      </c>
      <c r="E7854" t="inlineStr">
        <is>
          <t>FBX: Jam At Infeed</t>
        </is>
      </c>
      <c r="F7854" t="n">
        <v>73</v>
      </c>
      <c r="G7854" t="n">
        <v>51.692</v>
      </c>
    </row>
    <row r="7855">
      <c r="A7855" t="inlineStr">
        <is>
          <t>Daily_Minor_Stops_2026_09_18.xlsx</t>
        </is>
      </c>
      <c r="B7855" t="inlineStr">
        <is>
          <t>Samridhi Perk Line</t>
        </is>
      </c>
      <c r="C7855" s="80" t="n">
        <v>46187</v>
      </c>
      <c r="D7855" t="inlineStr">
        <is>
          <t>Perk-HCM-3</t>
        </is>
      </c>
      <c r="E7855" t="inlineStr">
        <is>
          <t>FBX: Overflow At Infeed</t>
        </is>
      </c>
      <c r="F7855" t="n">
        <v>23</v>
      </c>
      <c r="G7855" t="n">
        <v>11.0912833333333</v>
      </c>
    </row>
    <row r="7856">
      <c r="A7856" t="inlineStr">
        <is>
          <t>Daily_Minor_Stops_2026_09_18.xlsx</t>
        </is>
      </c>
      <c r="B7856" t="inlineStr">
        <is>
          <t>Samridhi Perk Line</t>
        </is>
      </c>
      <c r="C7856" s="80" t="n">
        <v>46187</v>
      </c>
      <c r="D7856" t="inlineStr">
        <is>
          <t>Perk-HCM-3</t>
        </is>
      </c>
      <c r="E7856" t="inlineStr">
        <is>
          <t>FBX: Jam At Infeed</t>
        </is>
      </c>
      <c r="F7856" t="n">
        <v>26</v>
      </c>
      <c r="G7856" t="n">
        <v>10.9624666666667</v>
      </c>
    </row>
    <row r="7857">
      <c r="A7857" t="inlineStr">
        <is>
          <t>Daily_Minor_Stops_2026_09_18.xlsx</t>
        </is>
      </c>
      <c r="B7857" t="inlineStr">
        <is>
          <t>Samridhi Perk Line</t>
        </is>
      </c>
      <c r="C7857" s="80" t="n">
        <v>46187</v>
      </c>
      <c r="D7857" t="inlineStr">
        <is>
          <t>Perk-HCM-4</t>
        </is>
      </c>
      <c r="E7857" t="inlineStr">
        <is>
          <t>HXX: Infeed Rejection Consecutive</t>
        </is>
      </c>
      <c r="F7857" t="n">
        <v>20</v>
      </c>
      <c r="G7857" t="n">
        <v>11.7398666666667</v>
      </c>
    </row>
    <row r="7858">
      <c r="A7858" t="inlineStr">
        <is>
          <t>Daily_Minor_Stops_2026_09_18.xlsx</t>
        </is>
      </c>
      <c r="B7858" t="inlineStr">
        <is>
          <t>Samridhi Perk Line</t>
        </is>
      </c>
      <c r="C7858" s="80" t="n">
        <v>46187</v>
      </c>
      <c r="D7858" t="inlineStr">
        <is>
          <t>Perk-HCM-4</t>
        </is>
      </c>
      <c r="E7858" t="inlineStr">
        <is>
          <t>FBX: Jam At Infeed</t>
        </is>
      </c>
      <c r="F7858" t="n">
        <v>39</v>
      </c>
      <c r="G7858" t="n">
        <v>18.8761666666667</v>
      </c>
    </row>
    <row r="7859">
      <c r="A7859" t="inlineStr">
        <is>
          <t>Daily_Minor_Stops_2026_09_18.xlsx</t>
        </is>
      </c>
      <c r="B7859" t="inlineStr">
        <is>
          <t>Samridhi Perk Line</t>
        </is>
      </c>
      <c r="C7859" s="80" t="n">
        <v>46187</v>
      </c>
      <c r="D7859" t="inlineStr">
        <is>
          <t>Perk-HLM-1</t>
        </is>
      </c>
      <c r="E7859" t="inlineStr">
        <is>
          <t>Product jam detected at flow wrapper infeed</t>
        </is>
      </c>
      <c r="F7859" t="n">
        <v>51</v>
      </c>
      <c r="G7859" t="n">
        <v>29.1917</v>
      </c>
    </row>
    <row r="7860">
      <c r="A7860" t="inlineStr">
        <is>
          <t>Daily_Minor_Stops_2026_09_18.xlsx</t>
        </is>
      </c>
      <c r="B7860" t="inlineStr">
        <is>
          <t>Samridhi Perk Line</t>
        </is>
      </c>
      <c r="C7860" s="80" t="n">
        <v>46187</v>
      </c>
      <c r="D7860" t="inlineStr">
        <is>
          <t>Perk-HLM-1</t>
        </is>
      </c>
      <c r="E7860" t="inlineStr">
        <is>
          <t>OverHeight Product Detected</t>
        </is>
      </c>
      <c r="F7860" t="n">
        <v>44</v>
      </c>
      <c r="G7860" t="n">
        <v>33.82965</v>
      </c>
    </row>
    <row r="7861">
      <c r="A7861" t="inlineStr">
        <is>
          <t>Daily_Minor_Stops_2026_09_18.xlsx</t>
        </is>
      </c>
      <c r="B7861" t="inlineStr">
        <is>
          <t>Samridhi Perk Line</t>
        </is>
      </c>
      <c r="C7861" s="80" t="n">
        <v>46187</v>
      </c>
      <c r="D7861" t="inlineStr">
        <is>
          <t>Perk-HLM-2</t>
        </is>
      </c>
      <c r="E7861" t="inlineStr">
        <is>
          <t>Product jam detected at flow wrapper infeed</t>
        </is>
      </c>
      <c r="F7861" t="n">
        <v>43</v>
      </c>
      <c r="G7861" t="n">
        <v>47.2035666666667</v>
      </c>
    </row>
    <row r="7862">
      <c r="A7862" t="inlineStr">
        <is>
          <t>Daily_Minor_Stops_2026_09_18.xlsx</t>
        </is>
      </c>
      <c r="B7862" t="inlineStr">
        <is>
          <t>Samridhi Perk Line</t>
        </is>
      </c>
      <c r="C7862" s="80" t="n">
        <v>46187</v>
      </c>
      <c r="D7862" t="inlineStr">
        <is>
          <t>Perk-HLM-2</t>
        </is>
      </c>
      <c r="E7862" t="inlineStr">
        <is>
          <t>OverHeight Product Detected</t>
        </is>
      </c>
      <c r="F7862" t="n">
        <v>46</v>
      </c>
      <c r="G7862" t="n">
        <v>29.5982</v>
      </c>
    </row>
    <row r="7863">
      <c r="A7863" t="inlineStr">
        <is>
          <t>Daily_Minor_Stops_2026_09_18.xlsx</t>
        </is>
      </c>
      <c r="B7863" t="inlineStr">
        <is>
          <t>Samridhi Perk Line</t>
        </is>
      </c>
      <c r="C7863" s="80" t="n">
        <v>46187</v>
      </c>
      <c r="D7863" t="inlineStr">
        <is>
          <t>Perk-TTLi-1</t>
        </is>
      </c>
      <c r="E7863" t="inlineStr">
        <is>
          <t>FOR/BP11: Hand Over Of Blank Failed</t>
        </is>
      </c>
      <c r="F7863" t="n">
        <v>7</v>
      </c>
      <c r="G7863" t="n">
        <v>67.26718333333331</v>
      </c>
    </row>
    <row r="7864">
      <c r="A7864" t="inlineStr">
        <is>
          <t>Daily_Minor_Stops_2026_09_18.xlsx</t>
        </is>
      </c>
      <c r="B7864" t="inlineStr">
        <is>
          <t>Samridhi Perk Line</t>
        </is>
      </c>
      <c r="C7864" s="80" t="n">
        <v>46187</v>
      </c>
      <c r="D7864" t="inlineStr">
        <is>
          <t>Perk-TTLi-1</t>
        </is>
      </c>
      <c r="E7864" t="inlineStr">
        <is>
          <t>CLO/CT11: Axis1 Position Error</t>
        </is>
      </c>
      <c r="F7864" t="n">
        <v>6</v>
      </c>
      <c r="G7864" t="n">
        <v>4.82275</v>
      </c>
    </row>
    <row r="7865">
      <c r="A7865" t="inlineStr">
        <is>
          <t>Daily_Minor_Stops_2026_09_18.xlsx</t>
        </is>
      </c>
      <c r="B7865" t="inlineStr">
        <is>
          <t>Samridhi Perk Line</t>
        </is>
      </c>
      <c r="C7865" s="80" t="n">
        <v>46187</v>
      </c>
      <c r="D7865" t="inlineStr">
        <is>
          <t>Perk-TTLi-2</t>
        </is>
      </c>
      <c r="E7865" t="inlineStr">
        <is>
          <t>FOR/BP11: Hand Over Of Blank Failed</t>
        </is>
      </c>
      <c r="F7865" t="n">
        <v>7</v>
      </c>
      <c r="G7865" t="n">
        <v>19.7725333333333</v>
      </c>
    </row>
    <row r="7866">
      <c r="A7866" t="inlineStr">
        <is>
          <t>Daily_Minor_Stops_2026_09_18.xlsx</t>
        </is>
      </c>
      <c r="B7866" t="inlineStr">
        <is>
          <t>Samridhi Perk Line</t>
        </is>
      </c>
      <c r="C7866" s="80" t="n">
        <v>46187</v>
      </c>
      <c r="D7866" t="inlineStr">
        <is>
          <t>Perk-TTLi-2</t>
        </is>
      </c>
      <c r="E7866" t="inlineStr">
        <is>
          <t>CLO/CT11: Axis1 Position Error</t>
        </is>
      </c>
      <c r="F7866" t="n">
        <v>8</v>
      </c>
      <c r="G7866" t="n">
        <v>17.1175833333333</v>
      </c>
    </row>
    <row r="7867">
      <c r="A7867" t="inlineStr">
        <is>
          <t>Daily_Minor_Stops_2026_09_18.xlsx</t>
        </is>
      </c>
      <c r="B7867" t="inlineStr">
        <is>
          <t>Samridhi Perk Line</t>
        </is>
      </c>
      <c r="C7867" s="80" t="n">
        <v>46187</v>
      </c>
      <c r="D7867" t="inlineStr">
        <is>
          <t>Perk-TTLi-3</t>
        </is>
      </c>
      <c r="E7867" t="inlineStr">
        <is>
          <t>FOR/FT11: Hand Over Failure Of Tray</t>
        </is>
      </c>
      <c r="F7867" t="n">
        <v>3</v>
      </c>
      <c r="G7867" t="n">
        <v>18.1057833333333</v>
      </c>
    </row>
    <row r="7868">
      <c r="A7868" t="inlineStr">
        <is>
          <t>Daily_Minor_Stops_2026_09_18.xlsx</t>
        </is>
      </c>
      <c r="B7868" t="inlineStr">
        <is>
          <t>Samridhi Perk Line</t>
        </is>
      </c>
      <c r="C7868" s="80" t="n">
        <v>46187</v>
      </c>
      <c r="D7868" t="inlineStr">
        <is>
          <t>Perk-TTLi-3</t>
        </is>
      </c>
      <c r="E7868" t="inlineStr">
        <is>
          <t>CLO/CT11: Axis1 Position Error</t>
        </is>
      </c>
      <c r="F7868" t="n">
        <v>3</v>
      </c>
      <c r="G7868" t="n">
        <v>10.2852333333333</v>
      </c>
    </row>
    <row r="7869">
      <c r="A7869" t="inlineStr">
        <is>
          <t>Daily_Minor_Stops_2026_09_18.xlsx</t>
        </is>
      </c>
      <c r="B7869" t="inlineStr">
        <is>
          <t>Samridhi Perk Line</t>
        </is>
      </c>
      <c r="C7869" s="80" t="n">
        <v>46188</v>
      </c>
      <c r="D7869" t="inlineStr">
        <is>
          <t>Perk-HCM-1</t>
        </is>
      </c>
      <c r="E7869" t="inlineStr">
        <is>
          <t>HXX: Infeed Rejection Consecutive</t>
        </is>
      </c>
      <c r="F7869" t="n">
        <v>33</v>
      </c>
      <c r="G7869" t="n">
        <v>20.84515</v>
      </c>
    </row>
    <row r="7870">
      <c r="A7870" t="inlineStr">
        <is>
          <t>Daily_Minor_Stops_2026_09_18.xlsx</t>
        </is>
      </c>
      <c r="B7870" t="inlineStr">
        <is>
          <t>Samridhi Perk Line</t>
        </is>
      </c>
      <c r="C7870" s="80" t="n">
        <v>46188</v>
      </c>
      <c r="D7870" t="inlineStr">
        <is>
          <t>Perk-HCM-1</t>
        </is>
      </c>
      <c r="E7870" t="inlineStr">
        <is>
          <t>FBX: Jam At Infeed</t>
        </is>
      </c>
      <c r="F7870" t="n">
        <v>112</v>
      </c>
      <c r="G7870" t="n">
        <v>60.432</v>
      </c>
    </row>
    <row r="7871">
      <c r="A7871" t="inlineStr">
        <is>
          <t>Daily_Minor_Stops_2026_09_18.xlsx</t>
        </is>
      </c>
      <c r="B7871" t="inlineStr">
        <is>
          <t>Samridhi Perk Line</t>
        </is>
      </c>
      <c r="C7871" s="80" t="n">
        <v>46188</v>
      </c>
      <c r="D7871" t="inlineStr">
        <is>
          <t>Perk-HCM-2</t>
        </is>
      </c>
      <c r="E7871" t="inlineStr">
        <is>
          <t>FBX: Overflow At Infeed</t>
        </is>
      </c>
      <c r="F7871" t="n">
        <v>69</v>
      </c>
      <c r="G7871" t="n">
        <v>31.62145</v>
      </c>
    </row>
    <row r="7872">
      <c r="A7872" t="inlineStr">
        <is>
          <t>Daily_Minor_Stops_2026_09_18.xlsx</t>
        </is>
      </c>
      <c r="B7872" t="inlineStr">
        <is>
          <t>Samridhi Perk Line</t>
        </is>
      </c>
      <c r="C7872" s="80" t="n">
        <v>46188</v>
      </c>
      <c r="D7872" t="inlineStr">
        <is>
          <t>Perk-HCM-2</t>
        </is>
      </c>
      <c r="E7872" t="inlineStr">
        <is>
          <t>FBX: Jam At Infeed</t>
        </is>
      </c>
      <c r="F7872" t="n">
        <v>84</v>
      </c>
      <c r="G7872" t="n">
        <v>53.2255833333333</v>
      </c>
    </row>
    <row r="7873">
      <c r="A7873" t="inlineStr">
        <is>
          <t>Daily_Minor_Stops_2026_09_18.xlsx</t>
        </is>
      </c>
      <c r="B7873" t="inlineStr">
        <is>
          <t>Samridhi Perk Line</t>
        </is>
      </c>
      <c r="C7873" s="80" t="n">
        <v>46188</v>
      </c>
      <c r="D7873" t="inlineStr">
        <is>
          <t>Perk-HCM-3</t>
        </is>
      </c>
      <c r="E7873" t="inlineStr">
        <is>
          <t>FBX: Overflow At Infeed</t>
        </is>
      </c>
      <c r="F7873" t="n">
        <v>18</v>
      </c>
      <c r="G7873" t="n">
        <v>13.8360166666667</v>
      </c>
    </row>
    <row r="7874">
      <c r="A7874" t="inlineStr">
        <is>
          <t>Daily_Minor_Stops_2026_09_18.xlsx</t>
        </is>
      </c>
      <c r="B7874" t="inlineStr">
        <is>
          <t>Samridhi Perk Line</t>
        </is>
      </c>
      <c r="C7874" s="80" t="n">
        <v>46188</v>
      </c>
      <c r="D7874" t="inlineStr">
        <is>
          <t>Perk-HCM-3</t>
        </is>
      </c>
      <c r="E7874" t="inlineStr">
        <is>
          <t>FBX: Jam At Infeed</t>
        </is>
      </c>
      <c r="F7874" t="n">
        <v>40</v>
      </c>
      <c r="G7874" t="n">
        <v>24.1731833333333</v>
      </c>
    </row>
    <row r="7875">
      <c r="A7875" t="inlineStr">
        <is>
          <t>Daily_Minor_Stops_2026_09_18.xlsx</t>
        </is>
      </c>
      <c r="B7875" t="inlineStr">
        <is>
          <t>Samridhi Perk Line</t>
        </is>
      </c>
      <c r="C7875" s="80" t="n">
        <v>46188</v>
      </c>
      <c r="D7875" t="inlineStr">
        <is>
          <t>Perk-HCM-4</t>
        </is>
      </c>
      <c r="E7875" t="inlineStr">
        <is>
          <t>HXX: Infeed Rejection Consecutive</t>
        </is>
      </c>
      <c r="F7875" t="n">
        <v>41</v>
      </c>
      <c r="G7875" t="n">
        <v>14.3178333333333</v>
      </c>
    </row>
    <row r="7876">
      <c r="A7876" t="inlineStr">
        <is>
          <t>Daily_Minor_Stops_2026_09_18.xlsx</t>
        </is>
      </c>
      <c r="B7876" t="inlineStr">
        <is>
          <t>Samridhi Perk Line</t>
        </is>
      </c>
      <c r="C7876" s="80" t="n">
        <v>46188</v>
      </c>
      <c r="D7876" t="inlineStr">
        <is>
          <t>Perk-HCM-4</t>
        </is>
      </c>
      <c r="E7876" t="inlineStr">
        <is>
          <t>FBX: Jam At Infeed</t>
        </is>
      </c>
      <c r="F7876" t="n">
        <v>63</v>
      </c>
      <c r="G7876" t="n">
        <v>21.3110333333333</v>
      </c>
    </row>
    <row r="7877">
      <c r="A7877" t="inlineStr">
        <is>
          <t>Daily_Minor_Stops_2026_09_18.xlsx</t>
        </is>
      </c>
      <c r="B7877" t="inlineStr">
        <is>
          <t>Samridhi Perk Line</t>
        </is>
      </c>
      <c r="C7877" s="80" t="n">
        <v>46188</v>
      </c>
      <c r="D7877" t="inlineStr">
        <is>
          <t>Perk-HLM-1</t>
        </is>
      </c>
      <c r="E7877" t="inlineStr">
        <is>
          <t>Product jam detected at flow wrapper infeed</t>
        </is>
      </c>
      <c r="F7877" t="n">
        <v>68</v>
      </c>
      <c r="G7877" t="n">
        <v>27.8380166666667</v>
      </c>
    </row>
    <row r="7878">
      <c r="A7878" t="inlineStr">
        <is>
          <t>Daily_Minor_Stops_2026_09_18.xlsx</t>
        </is>
      </c>
      <c r="B7878" t="inlineStr">
        <is>
          <t>Samridhi Perk Line</t>
        </is>
      </c>
      <c r="C7878" s="80" t="n">
        <v>46188</v>
      </c>
      <c r="D7878" t="inlineStr">
        <is>
          <t>Perk-HLM-1</t>
        </is>
      </c>
      <c r="E7878" t="inlineStr">
        <is>
          <t>OverHeight Product Detected</t>
        </is>
      </c>
      <c r="F7878" t="n">
        <v>68</v>
      </c>
      <c r="G7878" t="n">
        <v>49.2153</v>
      </c>
    </row>
    <row r="7879">
      <c r="A7879" t="inlineStr">
        <is>
          <t>Daily_Minor_Stops_2026_09_18.xlsx</t>
        </is>
      </c>
      <c r="B7879" t="inlineStr">
        <is>
          <t>Samridhi Perk Line</t>
        </is>
      </c>
      <c r="C7879" s="80" t="n">
        <v>46188</v>
      </c>
      <c r="D7879" t="inlineStr">
        <is>
          <t>Perk-HLM-2</t>
        </is>
      </c>
      <c r="E7879" t="inlineStr">
        <is>
          <t>Product jam detected at flow wrapper infeed</t>
        </is>
      </c>
      <c r="F7879" t="n">
        <v>39</v>
      </c>
      <c r="G7879" t="n">
        <v>46.5602</v>
      </c>
    </row>
    <row r="7880">
      <c r="A7880" t="inlineStr">
        <is>
          <t>Daily_Minor_Stops_2026_09_18.xlsx</t>
        </is>
      </c>
      <c r="B7880" t="inlineStr">
        <is>
          <t>Samridhi Perk Line</t>
        </is>
      </c>
      <c r="C7880" s="80" t="n">
        <v>46188</v>
      </c>
      <c r="D7880" t="inlineStr">
        <is>
          <t>Perk-HLM-2</t>
        </is>
      </c>
      <c r="E7880" t="inlineStr">
        <is>
          <t>OverHeight Product Detected</t>
        </is>
      </c>
      <c r="F7880" t="n">
        <v>68</v>
      </c>
      <c r="G7880" t="n">
        <v>28.9918333333333</v>
      </c>
    </row>
    <row r="7881">
      <c r="A7881" t="inlineStr">
        <is>
          <t>Daily_Minor_Stops_2026_09_18.xlsx</t>
        </is>
      </c>
      <c r="B7881" t="inlineStr">
        <is>
          <t>Samridhi Perk Line</t>
        </is>
      </c>
      <c r="C7881" s="80" t="n">
        <v>46188</v>
      </c>
      <c r="D7881" t="inlineStr">
        <is>
          <t>Perk-TTLi-1</t>
        </is>
      </c>
      <c r="E7881" t="inlineStr">
        <is>
          <t>LOD/TGR11: Robot-Gripper Sensor Fault</t>
        </is>
      </c>
      <c r="F7881" t="n">
        <v>4</v>
      </c>
      <c r="G7881" t="n">
        <v>7.25786666666667</v>
      </c>
    </row>
    <row r="7882">
      <c r="A7882" t="inlineStr">
        <is>
          <t>Daily_Minor_Stops_2026_09_18.xlsx</t>
        </is>
      </c>
      <c r="B7882" t="inlineStr">
        <is>
          <t>Samridhi Perk Line</t>
        </is>
      </c>
      <c r="C7882" s="80" t="n">
        <v>46188</v>
      </c>
      <c r="D7882" t="inlineStr">
        <is>
          <t>Perk-TTLi-1</t>
        </is>
      </c>
      <c r="E7882" t="inlineStr">
        <is>
          <t>FOR/BP11: Hand Over Of Blank Failed</t>
        </is>
      </c>
      <c r="F7882" t="n">
        <v>4</v>
      </c>
      <c r="G7882" t="n">
        <v>26.5558333333333</v>
      </c>
    </row>
    <row r="7883">
      <c r="A7883" t="inlineStr">
        <is>
          <t>Daily_Minor_Stops_2026_09_18.xlsx</t>
        </is>
      </c>
      <c r="B7883" t="inlineStr">
        <is>
          <t>Samridhi Perk Line</t>
        </is>
      </c>
      <c r="C7883" s="80" t="n">
        <v>46188</v>
      </c>
      <c r="D7883" t="inlineStr">
        <is>
          <t>Perk-TTLi-2</t>
        </is>
      </c>
      <c r="E7883" t="inlineStr">
        <is>
          <t>FOR/BP11: Hand Over Of Blank Failed</t>
        </is>
      </c>
      <c r="F7883" t="n">
        <v>4</v>
      </c>
      <c r="G7883" t="n">
        <v>2.00698333333333</v>
      </c>
    </row>
    <row r="7884">
      <c r="A7884" t="inlineStr">
        <is>
          <t>Daily_Minor_Stops_2026_09_18.xlsx</t>
        </is>
      </c>
      <c r="B7884" t="inlineStr">
        <is>
          <t>Samridhi Perk Line</t>
        </is>
      </c>
      <c r="C7884" s="80" t="n">
        <v>46188</v>
      </c>
      <c r="D7884" t="inlineStr">
        <is>
          <t>Perk-TTLi-2</t>
        </is>
      </c>
      <c r="E7884" t="inlineStr">
        <is>
          <t>CLO/CT11: Axis1 Position Error</t>
        </is>
      </c>
      <c r="F7884" t="n">
        <v>16</v>
      </c>
      <c r="G7884" t="n">
        <v>51.6951666666667</v>
      </c>
    </row>
    <row r="7885">
      <c r="A7885" t="inlineStr">
        <is>
          <t>Daily_Minor_Stops_2026_09_18.xlsx</t>
        </is>
      </c>
      <c r="B7885" t="inlineStr">
        <is>
          <t>Samridhi Perk Line</t>
        </is>
      </c>
      <c r="C7885" s="80" t="n">
        <v>46188</v>
      </c>
      <c r="D7885" t="inlineStr">
        <is>
          <t>Perk-TTLi-3</t>
        </is>
      </c>
      <c r="E7885" t="inlineStr">
        <is>
          <t>FOR/FT11: Hand Over Failure Of Tray</t>
        </is>
      </c>
      <c r="F7885" t="n">
        <v>14</v>
      </c>
      <c r="G7885" t="n">
        <v>17.1872333333333</v>
      </c>
    </row>
    <row r="7886">
      <c r="A7886" t="inlineStr">
        <is>
          <t>Daily_Minor_Stops_2026_09_18.xlsx</t>
        </is>
      </c>
      <c r="B7886" t="inlineStr">
        <is>
          <t>Samridhi Perk Line</t>
        </is>
      </c>
      <c r="C7886" s="80" t="n">
        <v>46188</v>
      </c>
      <c r="D7886" t="inlineStr">
        <is>
          <t>Perk-TTLi-3</t>
        </is>
      </c>
      <c r="E7886" t="inlineStr">
        <is>
          <t>CLO/CT11: Axis1 Position Error</t>
        </is>
      </c>
      <c r="F7886" t="n">
        <v>10</v>
      </c>
      <c r="G7886" t="n">
        <v>25.81075</v>
      </c>
    </row>
    <row r="7887">
      <c r="A7887" t="inlineStr">
        <is>
          <t>Daily_Minor_Stops_2026_09_18.xlsx</t>
        </is>
      </c>
      <c r="B7887" t="inlineStr">
        <is>
          <t>Samridhi Perk Line</t>
        </is>
      </c>
      <c r="C7887" s="80" t="n">
        <v>46188</v>
      </c>
      <c r="D7887" t="inlineStr">
        <is>
          <t>Perk-TTLi-4</t>
        </is>
      </c>
      <c r="E7887" t="inlineStr">
        <is>
          <t>LOD/FWV11: Position Trigger Sensor Fail</t>
        </is>
      </c>
      <c r="F7887" t="n">
        <v>2</v>
      </c>
      <c r="G7887" t="n">
        <v>4.07108333333333</v>
      </c>
    </row>
    <row r="7888">
      <c r="A7888" t="inlineStr">
        <is>
          <t>Daily_Minor_Stops_2026_09_18.xlsx</t>
        </is>
      </c>
      <c r="B7888" t="inlineStr">
        <is>
          <t>Samridhi Perk Line</t>
        </is>
      </c>
      <c r="C7888" s="80" t="n">
        <v>46188</v>
      </c>
      <c r="D7888" t="inlineStr">
        <is>
          <t>Perk-TTLi-4</t>
        </is>
      </c>
      <c r="E7888" t="inlineStr">
        <is>
          <t>LOD/EM: Emergency Stop HMI 11</t>
        </is>
      </c>
      <c r="F7888" t="n">
        <v>2</v>
      </c>
      <c r="G7888" t="n">
        <v>1.37035</v>
      </c>
    </row>
    <row r="7889">
      <c r="A7889" t="inlineStr">
        <is>
          <t>Daily_Minor_Stops_2026_09_18.xlsx</t>
        </is>
      </c>
      <c r="B7889" t="inlineStr">
        <is>
          <t>Samridhi Perk Line</t>
        </is>
      </c>
      <c r="C7889" s="80" t="n">
        <v>46189</v>
      </c>
      <c r="D7889" t="inlineStr">
        <is>
          <t>Perk-HCM-1</t>
        </is>
      </c>
      <c r="E7889" t="inlineStr">
        <is>
          <t>FBX: Overflow At Infeed</t>
        </is>
      </c>
      <c r="F7889" t="n">
        <v>24</v>
      </c>
      <c r="G7889" t="n">
        <v>11.99415</v>
      </c>
    </row>
    <row r="7890">
      <c r="A7890" t="inlineStr">
        <is>
          <t>Daily_Minor_Stops_2026_09_18.xlsx</t>
        </is>
      </c>
      <c r="B7890" t="inlineStr">
        <is>
          <t>Samridhi Perk Line</t>
        </is>
      </c>
      <c r="C7890" s="80" t="n">
        <v>46189</v>
      </c>
      <c r="D7890" t="inlineStr">
        <is>
          <t>Perk-HCM-1</t>
        </is>
      </c>
      <c r="E7890" t="inlineStr">
        <is>
          <t>FBX: Jam At Infeed</t>
        </is>
      </c>
      <c r="F7890" t="n">
        <v>87</v>
      </c>
      <c r="G7890" t="n">
        <v>34.0815333333333</v>
      </c>
    </row>
    <row r="7891">
      <c r="A7891" t="inlineStr">
        <is>
          <t>Daily_Minor_Stops_2026_09_18.xlsx</t>
        </is>
      </c>
      <c r="B7891" t="inlineStr">
        <is>
          <t>Samridhi Perk Line</t>
        </is>
      </c>
      <c r="C7891" s="80" t="n">
        <v>46189</v>
      </c>
      <c r="D7891" t="inlineStr">
        <is>
          <t>Perk-HCM-2</t>
        </is>
      </c>
      <c r="E7891" t="inlineStr">
        <is>
          <t>FBX: Overflow At Infeed</t>
        </is>
      </c>
      <c r="F7891" t="n">
        <v>31</v>
      </c>
      <c r="G7891" t="n">
        <v>13.3961166666667</v>
      </c>
    </row>
    <row r="7892">
      <c r="A7892" t="inlineStr">
        <is>
          <t>Daily_Minor_Stops_2026_09_18.xlsx</t>
        </is>
      </c>
      <c r="B7892" t="inlineStr">
        <is>
          <t>Samridhi Perk Line</t>
        </is>
      </c>
      <c r="C7892" s="80" t="n">
        <v>46189</v>
      </c>
      <c r="D7892" t="inlineStr">
        <is>
          <t>Perk-HCM-2</t>
        </is>
      </c>
      <c r="E7892" t="inlineStr">
        <is>
          <t>FBX: Jam At Infeed</t>
        </is>
      </c>
      <c r="F7892" t="n">
        <v>79</v>
      </c>
      <c r="G7892" t="n">
        <v>43.7126666666667</v>
      </c>
    </row>
    <row r="7893">
      <c r="A7893" t="inlineStr">
        <is>
          <t>Daily_Minor_Stops_2026_09_18.xlsx</t>
        </is>
      </c>
      <c r="B7893" t="inlineStr">
        <is>
          <t>Samridhi Perk Line</t>
        </is>
      </c>
      <c r="C7893" s="80" t="n">
        <v>46189</v>
      </c>
      <c r="D7893" t="inlineStr">
        <is>
          <t>Perk-HCM-3</t>
        </is>
      </c>
      <c r="E7893" t="inlineStr">
        <is>
          <t>HXX: Film Is Broken</t>
        </is>
      </c>
      <c r="F7893" t="n">
        <v>18</v>
      </c>
      <c r="G7893" t="n">
        <v>15.3729833333333</v>
      </c>
    </row>
    <row r="7894">
      <c r="A7894" t="inlineStr">
        <is>
          <t>Daily_Minor_Stops_2026_09_18.xlsx</t>
        </is>
      </c>
      <c r="B7894" t="inlineStr">
        <is>
          <t>Samridhi Perk Line</t>
        </is>
      </c>
      <c r="C7894" s="80" t="n">
        <v>46189</v>
      </c>
      <c r="D7894" t="inlineStr">
        <is>
          <t>Perk-HCM-3</t>
        </is>
      </c>
      <c r="E7894" t="inlineStr">
        <is>
          <t>FBX: Jam At Infeed</t>
        </is>
      </c>
      <c r="F7894" t="n">
        <v>35</v>
      </c>
      <c r="G7894" t="n">
        <v>18.0652666666667</v>
      </c>
    </row>
    <row r="7895">
      <c r="A7895" t="inlineStr">
        <is>
          <t>Daily_Minor_Stops_2026_09_18.xlsx</t>
        </is>
      </c>
      <c r="B7895" t="inlineStr">
        <is>
          <t>Samridhi Perk Line</t>
        </is>
      </c>
      <c r="C7895" s="80" t="n">
        <v>46189</v>
      </c>
      <c r="D7895" t="inlineStr">
        <is>
          <t>Perk-HCM-4</t>
        </is>
      </c>
      <c r="E7895" t="inlineStr">
        <is>
          <t>HXX: Infeed Rejection Consecutive</t>
        </is>
      </c>
      <c r="F7895" t="n">
        <v>70</v>
      </c>
      <c r="G7895" t="n">
        <v>27.2706</v>
      </c>
    </row>
    <row r="7896">
      <c r="A7896" t="inlineStr">
        <is>
          <t>Daily_Minor_Stops_2026_09_18.xlsx</t>
        </is>
      </c>
      <c r="B7896" t="inlineStr">
        <is>
          <t>Samridhi Perk Line</t>
        </is>
      </c>
      <c r="C7896" s="80" t="n">
        <v>46189</v>
      </c>
      <c r="D7896" t="inlineStr">
        <is>
          <t>Perk-HCM-4</t>
        </is>
      </c>
      <c r="E7896" t="inlineStr">
        <is>
          <t>FBX: Jam At Infeed</t>
        </is>
      </c>
      <c r="F7896" t="n">
        <v>70</v>
      </c>
      <c r="G7896" t="n">
        <v>32.9474166666667</v>
      </c>
    </row>
    <row r="7897">
      <c r="A7897" t="inlineStr">
        <is>
          <t>Daily_Minor_Stops_2026_09_18.xlsx</t>
        </is>
      </c>
      <c r="B7897" t="inlineStr">
        <is>
          <t>Samridhi Perk Line</t>
        </is>
      </c>
      <c r="C7897" s="80" t="n">
        <v>46189</v>
      </c>
      <c r="D7897" t="inlineStr">
        <is>
          <t>Perk-HLM-1</t>
        </is>
      </c>
      <c r="E7897" t="inlineStr">
        <is>
          <t>Product jam detected at flow wrapper infeed</t>
        </is>
      </c>
      <c r="F7897" t="n">
        <v>46</v>
      </c>
      <c r="G7897" t="n">
        <v>20.1952333333333</v>
      </c>
    </row>
    <row r="7898">
      <c r="A7898" t="inlineStr">
        <is>
          <t>Daily_Minor_Stops_2026_09_18.xlsx</t>
        </is>
      </c>
      <c r="B7898" t="inlineStr">
        <is>
          <t>Samridhi Perk Line</t>
        </is>
      </c>
      <c r="C7898" s="80" t="n">
        <v>46189</v>
      </c>
      <c r="D7898" t="inlineStr">
        <is>
          <t>Perk-HLM-1</t>
        </is>
      </c>
      <c r="E7898" t="inlineStr">
        <is>
          <t>OverHeight Product Detected</t>
        </is>
      </c>
      <c r="F7898" t="n">
        <v>163</v>
      </c>
      <c r="G7898" t="n">
        <v>98.9915666666667</v>
      </c>
    </row>
    <row r="7899">
      <c r="A7899" t="inlineStr">
        <is>
          <t>Daily_Minor_Stops_2026_09_18.xlsx</t>
        </is>
      </c>
      <c r="B7899" t="inlineStr">
        <is>
          <t>Samridhi Perk Line</t>
        </is>
      </c>
      <c r="C7899" s="80" t="n">
        <v>46189</v>
      </c>
      <c r="D7899" t="inlineStr">
        <is>
          <t>Perk-HLM-2</t>
        </is>
      </c>
      <c r="E7899" t="inlineStr">
        <is>
          <t>Product jam detected at flow wrapper infeed</t>
        </is>
      </c>
      <c r="F7899" t="n">
        <v>54</v>
      </c>
      <c r="G7899" t="n">
        <v>27.36385</v>
      </c>
    </row>
    <row r="7900">
      <c r="A7900" t="inlineStr">
        <is>
          <t>Daily_Minor_Stops_2026_09_18.xlsx</t>
        </is>
      </c>
      <c r="B7900" t="inlineStr">
        <is>
          <t>Samridhi Perk Line</t>
        </is>
      </c>
      <c r="C7900" s="80" t="n">
        <v>46189</v>
      </c>
      <c r="D7900" t="inlineStr">
        <is>
          <t>Perk-HLM-2</t>
        </is>
      </c>
      <c r="E7900" t="inlineStr">
        <is>
          <t>OverHeight Product Detected</t>
        </is>
      </c>
      <c r="F7900" t="n">
        <v>64</v>
      </c>
      <c r="G7900" t="n">
        <v>25.07595</v>
      </c>
    </row>
    <row r="7901">
      <c r="A7901" t="inlineStr">
        <is>
          <t>Daily_Minor_Stops_2026_09_18.xlsx</t>
        </is>
      </c>
      <c r="B7901" t="inlineStr">
        <is>
          <t>Samridhi Perk Line</t>
        </is>
      </c>
      <c r="C7901" s="80" t="n">
        <v>46189</v>
      </c>
      <c r="D7901" t="inlineStr">
        <is>
          <t>Perk-TTLi-1</t>
        </is>
      </c>
      <c r="E7901" t="inlineStr">
        <is>
          <t>FOR/BP11: Hand Over Of Blank Failed</t>
        </is>
      </c>
      <c r="F7901" t="n">
        <v>17</v>
      </c>
      <c r="G7901" t="n">
        <v>9.26491666666667</v>
      </c>
    </row>
    <row r="7902">
      <c r="A7902" t="inlineStr">
        <is>
          <t>Daily_Minor_Stops_2026_09_18.xlsx</t>
        </is>
      </c>
      <c r="B7902" t="inlineStr">
        <is>
          <t>Samridhi Perk Line</t>
        </is>
      </c>
      <c r="C7902" s="80" t="n">
        <v>46189</v>
      </c>
      <c r="D7902" t="inlineStr">
        <is>
          <t>Perk-TTLi-1</t>
        </is>
      </c>
      <c r="E7902" t="inlineStr">
        <is>
          <t>CLO/CT11: Axis1 Position Error</t>
        </is>
      </c>
      <c r="F7902" t="n">
        <v>16</v>
      </c>
      <c r="G7902" t="n">
        <v>15.63915</v>
      </c>
    </row>
    <row r="7903">
      <c r="A7903" t="inlineStr">
        <is>
          <t>Daily_Minor_Stops_2026_09_18.xlsx</t>
        </is>
      </c>
      <c r="B7903" t="inlineStr">
        <is>
          <t>Samridhi Perk Line</t>
        </is>
      </c>
      <c r="C7903" s="80" t="n">
        <v>46189</v>
      </c>
      <c r="D7903" t="inlineStr">
        <is>
          <t>Perk-TTLi-2</t>
        </is>
      </c>
      <c r="E7903" t="inlineStr">
        <is>
          <t>FOR/BP11: Hand Over Of Blank Failed</t>
        </is>
      </c>
      <c r="F7903" t="n">
        <v>9</v>
      </c>
      <c r="G7903" t="n">
        <v>12.6815833333333</v>
      </c>
    </row>
    <row r="7904">
      <c r="A7904" t="inlineStr">
        <is>
          <t>Daily_Minor_Stops_2026_09_18.xlsx</t>
        </is>
      </c>
      <c r="B7904" t="inlineStr">
        <is>
          <t>Samridhi Perk Line</t>
        </is>
      </c>
      <c r="C7904" s="80" t="n">
        <v>46189</v>
      </c>
      <c r="D7904" t="inlineStr">
        <is>
          <t>Perk-TTLi-2</t>
        </is>
      </c>
      <c r="E7904" t="inlineStr">
        <is>
          <t>CLO/CT11: Axis1 Position Error</t>
        </is>
      </c>
      <c r="F7904" t="n">
        <v>16</v>
      </c>
      <c r="G7904" t="n">
        <v>31.0398166666667</v>
      </c>
    </row>
    <row r="7905">
      <c r="A7905" t="inlineStr">
        <is>
          <t>Daily_Minor_Stops_2026_09_18.xlsx</t>
        </is>
      </c>
      <c r="B7905" t="inlineStr">
        <is>
          <t>Samridhi Perk Line</t>
        </is>
      </c>
      <c r="C7905" s="80" t="n">
        <v>46189</v>
      </c>
      <c r="D7905" t="inlineStr">
        <is>
          <t>Perk-TTLi-3</t>
        </is>
      </c>
      <c r="E7905" t="inlineStr">
        <is>
          <t>LOD/FWV11: Position Trigger Sensor Fail</t>
        </is>
      </c>
      <c r="F7905" t="n">
        <v>6</v>
      </c>
      <c r="G7905" t="n">
        <v>22.20165</v>
      </c>
    </row>
    <row r="7906">
      <c r="A7906" t="inlineStr">
        <is>
          <t>Daily_Minor_Stops_2026_09_18.xlsx</t>
        </is>
      </c>
      <c r="B7906" t="inlineStr">
        <is>
          <t>Samridhi Perk Line</t>
        </is>
      </c>
      <c r="C7906" s="80" t="n">
        <v>46189</v>
      </c>
      <c r="D7906" t="inlineStr">
        <is>
          <t>Perk-TTLi-3</t>
        </is>
      </c>
      <c r="E7906" t="inlineStr">
        <is>
          <t>FOR/FT11: Hand Over Failure Of Tray</t>
        </is>
      </c>
      <c r="F7906" t="n">
        <v>6</v>
      </c>
      <c r="G7906" t="n">
        <v>25.2656166666667</v>
      </c>
    </row>
    <row r="7907">
      <c r="A7907" t="inlineStr">
        <is>
          <t>Daily_Minor_Stops_2026_09_18.xlsx</t>
        </is>
      </c>
      <c r="B7907" t="inlineStr">
        <is>
          <t>Samridhi Perk Line</t>
        </is>
      </c>
      <c r="C7907" s="80" t="n">
        <v>46189</v>
      </c>
      <c r="D7907" t="inlineStr">
        <is>
          <t>Perk-TTLi-4</t>
        </is>
      </c>
      <c r="E7907" t="inlineStr">
        <is>
          <t>LOD/FWV11: Position Trigger Sensor Fail</t>
        </is>
      </c>
      <c r="F7907" t="n">
        <v>3</v>
      </c>
      <c r="G7907" t="n">
        <v>0.18245</v>
      </c>
    </row>
    <row r="7908">
      <c r="A7908" t="inlineStr">
        <is>
          <t>Daily_Minor_Stops_2026_09_18.xlsx</t>
        </is>
      </c>
      <c r="B7908" t="inlineStr">
        <is>
          <t>Samridhi Perk Line</t>
        </is>
      </c>
      <c r="C7908" s="80" t="n">
        <v>46190</v>
      </c>
      <c r="D7908" t="inlineStr">
        <is>
          <t>Perk-HCM-1</t>
        </is>
      </c>
      <c r="E7908" t="inlineStr">
        <is>
          <t>HXX: Film Is Broken</t>
        </is>
      </c>
      <c r="F7908" t="n">
        <v>15</v>
      </c>
      <c r="G7908" t="n">
        <v>7.61521666666667</v>
      </c>
    </row>
    <row r="7909">
      <c r="A7909" t="inlineStr">
        <is>
          <t>Daily_Minor_Stops_2026_09_18.xlsx</t>
        </is>
      </c>
      <c r="B7909" t="inlineStr">
        <is>
          <t>Samridhi Perk Line</t>
        </is>
      </c>
      <c r="C7909" s="80" t="n">
        <v>46190</v>
      </c>
      <c r="D7909" t="inlineStr">
        <is>
          <t>Perk-HCM-1</t>
        </is>
      </c>
      <c r="E7909" t="inlineStr">
        <is>
          <t>FBX: Jam At Infeed</t>
        </is>
      </c>
      <c r="F7909" t="n">
        <v>58</v>
      </c>
      <c r="G7909" t="n">
        <v>24.8127666666667</v>
      </c>
    </row>
    <row r="7910">
      <c r="A7910" t="inlineStr">
        <is>
          <t>Daily_Minor_Stops_2026_09_18.xlsx</t>
        </is>
      </c>
      <c r="B7910" t="inlineStr">
        <is>
          <t>Samridhi Perk Line</t>
        </is>
      </c>
      <c r="C7910" s="80" t="n">
        <v>46190</v>
      </c>
      <c r="D7910" t="inlineStr">
        <is>
          <t>Perk-HCM-2</t>
        </is>
      </c>
      <c r="E7910" t="inlineStr">
        <is>
          <t>FBX: Overflow At Infeed</t>
        </is>
      </c>
      <c r="F7910" t="n">
        <v>27</v>
      </c>
      <c r="G7910" t="n">
        <v>17.5550333333333</v>
      </c>
    </row>
    <row r="7911">
      <c r="A7911" t="inlineStr">
        <is>
          <t>Daily_Minor_Stops_2026_09_18.xlsx</t>
        </is>
      </c>
      <c r="B7911" t="inlineStr">
        <is>
          <t>Samridhi Perk Line</t>
        </is>
      </c>
      <c r="C7911" s="80" t="n">
        <v>46190</v>
      </c>
      <c r="D7911" t="inlineStr">
        <is>
          <t>Perk-HCM-2</t>
        </is>
      </c>
      <c r="E7911" t="inlineStr">
        <is>
          <t>FBX: Jam At Infeed</t>
        </is>
      </c>
      <c r="F7911" t="n">
        <v>65</v>
      </c>
      <c r="G7911" t="n">
        <v>31.2274166666667</v>
      </c>
    </row>
    <row r="7912">
      <c r="A7912" t="inlineStr">
        <is>
          <t>Daily_Minor_Stops_2026_09_18.xlsx</t>
        </is>
      </c>
      <c r="B7912" t="inlineStr">
        <is>
          <t>Samridhi Perk Line</t>
        </is>
      </c>
      <c r="C7912" s="80" t="n">
        <v>46190</v>
      </c>
      <c r="D7912" t="inlineStr">
        <is>
          <t>Perk-HCM-3</t>
        </is>
      </c>
      <c r="E7912" t="inlineStr">
        <is>
          <t>FBX: Overflow At Infeed</t>
        </is>
      </c>
      <c r="F7912" t="n">
        <v>51</v>
      </c>
      <c r="G7912" t="n">
        <v>20.5004166666667</v>
      </c>
    </row>
    <row r="7913">
      <c r="A7913" t="inlineStr">
        <is>
          <t>Daily_Minor_Stops_2026_09_18.xlsx</t>
        </is>
      </c>
      <c r="B7913" t="inlineStr">
        <is>
          <t>Samridhi Perk Line</t>
        </is>
      </c>
      <c r="C7913" s="80" t="n">
        <v>46190</v>
      </c>
      <c r="D7913" t="inlineStr">
        <is>
          <t>Perk-HCM-3</t>
        </is>
      </c>
      <c r="E7913" t="inlineStr">
        <is>
          <t>FBX: Jam At Infeed</t>
        </is>
      </c>
      <c r="F7913" t="n">
        <v>32</v>
      </c>
      <c r="G7913" t="n">
        <v>17.5659</v>
      </c>
    </row>
    <row r="7914">
      <c r="A7914" t="inlineStr">
        <is>
          <t>Daily_Minor_Stops_2026_09_18.xlsx</t>
        </is>
      </c>
      <c r="B7914" t="inlineStr">
        <is>
          <t>Samridhi Perk Line</t>
        </is>
      </c>
      <c r="C7914" s="80" t="n">
        <v>46190</v>
      </c>
      <c r="D7914" t="inlineStr">
        <is>
          <t>Perk-HCM-4</t>
        </is>
      </c>
      <c r="E7914" t="inlineStr">
        <is>
          <t>HXX: Film Tracking Control Film</t>
        </is>
      </c>
      <c r="F7914" t="n">
        <v>40</v>
      </c>
      <c r="G7914" t="n">
        <v>32.785</v>
      </c>
    </row>
    <row r="7915">
      <c r="A7915" t="inlineStr">
        <is>
          <t>Daily_Minor_Stops_2026_09_18.xlsx</t>
        </is>
      </c>
      <c r="B7915" t="inlineStr">
        <is>
          <t>Samridhi Perk Line</t>
        </is>
      </c>
      <c r="C7915" s="80" t="n">
        <v>46190</v>
      </c>
      <c r="D7915" t="inlineStr">
        <is>
          <t>Perk-HCM-4</t>
        </is>
      </c>
      <c r="E7915" t="inlineStr">
        <is>
          <t>FBX: Jam At Infeed</t>
        </is>
      </c>
      <c r="F7915" t="n">
        <v>81</v>
      </c>
      <c r="G7915" t="n">
        <v>25.56015</v>
      </c>
    </row>
    <row r="7916">
      <c r="A7916" t="inlineStr">
        <is>
          <t>Daily_Minor_Stops_2026_09_18.xlsx</t>
        </is>
      </c>
      <c r="B7916" t="inlineStr">
        <is>
          <t>Samridhi Perk Line</t>
        </is>
      </c>
      <c r="C7916" s="80" t="n">
        <v>46190</v>
      </c>
      <c r="D7916" t="inlineStr">
        <is>
          <t>Perk-HLM-1</t>
        </is>
      </c>
      <c r="E7916" t="inlineStr">
        <is>
          <t>Product jam detected at flow wrapper infeed</t>
        </is>
      </c>
      <c r="F7916" t="n">
        <v>60</v>
      </c>
      <c r="G7916" t="n">
        <v>22.0975166666667</v>
      </c>
    </row>
    <row r="7917">
      <c r="A7917" t="inlineStr">
        <is>
          <t>Daily_Minor_Stops_2026_09_18.xlsx</t>
        </is>
      </c>
      <c r="B7917" t="inlineStr">
        <is>
          <t>Samridhi Perk Line</t>
        </is>
      </c>
      <c r="C7917" s="80" t="n">
        <v>46190</v>
      </c>
      <c r="D7917" t="inlineStr">
        <is>
          <t>Perk-HLM-1</t>
        </is>
      </c>
      <c r="E7917" t="inlineStr">
        <is>
          <t>OverHeight Product Detected</t>
        </is>
      </c>
      <c r="F7917" t="n">
        <v>104</v>
      </c>
      <c r="G7917" t="n">
        <v>69.00846666666671</v>
      </c>
    </row>
    <row r="7918">
      <c r="A7918" t="inlineStr">
        <is>
          <t>Daily_Minor_Stops_2026_09_18.xlsx</t>
        </is>
      </c>
      <c r="B7918" t="inlineStr">
        <is>
          <t>Samridhi Perk Line</t>
        </is>
      </c>
      <c r="C7918" s="80" t="n">
        <v>46190</v>
      </c>
      <c r="D7918" t="inlineStr">
        <is>
          <t>Perk-HLM-2</t>
        </is>
      </c>
      <c r="E7918" t="inlineStr">
        <is>
          <t>Product jam detected at flow wrapper infeed</t>
        </is>
      </c>
      <c r="F7918" t="n">
        <v>42</v>
      </c>
      <c r="G7918" t="n">
        <v>20.6960666666667</v>
      </c>
    </row>
    <row r="7919">
      <c r="A7919" t="inlineStr">
        <is>
          <t>Daily_Minor_Stops_2026_09_18.xlsx</t>
        </is>
      </c>
      <c r="B7919" t="inlineStr">
        <is>
          <t>Samridhi Perk Line</t>
        </is>
      </c>
      <c r="C7919" s="80" t="n">
        <v>46190</v>
      </c>
      <c r="D7919" t="inlineStr">
        <is>
          <t>Perk-HLM-2</t>
        </is>
      </c>
      <c r="E7919" t="inlineStr">
        <is>
          <t>OverHeight Product Detected</t>
        </is>
      </c>
      <c r="F7919" t="n">
        <v>53</v>
      </c>
      <c r="G7919" t="n">
        <v>40.7153666666667</v>
      </c>
    </row>
    <row r="7920">
      <c r="A7920" t="inlineStr">
        <is>
          <t>Daily_Minor_Stops_2026_09_18.xlsx</t>
        </is>
      </c>
      <c r="B7920" t="inlineStr">
        <is>
          <t>Samridhi Perk Line</t>
        </is>
      </c>
      <c r="C7920" s="80" t="n">
        <v>46190</v>
      </c>
      <c r="D7920" t="inlineStr">
        <is>
          <t>Perk-TTLi-1</t>
        </is>
      </c>
      <c r="E7920" t="inlineStr">
        <is>
          <t>FOR/BP11: Hand Over Of Blank Failed</t>
        </is>
      </c>
      <c r="F7920" t="n">
        <v>6</v>
      </c>
      <c r="G7920" t="n">
        <v>3.3768</v>
      </c>
    </row>
    <row r="7921">
      <c r="A7921" t="inlineStr">
        <is>
          <t>Daily_Minor_Stops_2026_09_18.xlsx</t>
        </is>
      </c>
      <c r="B7921" t="inlineStr">
        <is>
          <t>Samridhi Perk Line</t>
        </is>
      </c>
      <c r="C7921" s="80" t="n">
        <v>46190</v>
      </c>
      <c r="D7921" t="inlineStr">
        <is>
          <t>Perk-TTLi-1</t>
        </is>
      </c>
      <c r="E7921" t="inlineStr">
        <is>
          <t>FOR/BM11: No Carton In Magazine</t>
        </is>
      </c>
      <c r="F7921" t="n">
        <v>8</v>
      </c>
      <c r="G7921" t="n">
        <v>98.6272166666667</v>
      </c>
    </row>
    <row r="7922">
      <c r="A7922" t="inlineStr">
        <is>
          <t>Daily_Minor_Stops_2026_09_18.xlsx</t>
        </is>
      </c>
      <c r="B7922" t="inlineStr">
        <is>
          <t>Samridhi Perk Line</t>
        </is>
      </c>
      <c r="C7922" s="80" t="n">
        <v>46190</v>
      </c>
      <c r="D7922" t="inlineStr">
        <is>
          <t>Perk-TTLi-2</t>
        </is>
      </c>
      <c r="E7922" t="inlineStr">
        <is>
          <t>FOR/BP11: Hand Over Of Blank Failed</t>
        </is>
      </c>
      <c r="F7922" t="n">
        <v>7</v>
      </c>
      <c r="G7922" t="n">
        <v>10.5537833333333</v>
      </c>
    </row>
    <row r="7923">
      <c r="A7923" t="inlineStr">
        <is>
          <t>Daily_Minor_Stops_2026_09_18.xlsx</t>
        </is>
      </c>
      <c r="B7923" t="inlineStr">
        <is>
          <t>Samridhi Perk Line</t>
        </is>
      </c>
      <c r="C7923" s="80" t="n">
        <v>46190</v>
      </c>
      <c r="D7923" t="inlineStr">
        <is>
          <t>Perk-TTLi-2</t>
        </is>
      </c>
      <c r="E7923" t="inlineStr">
        <is>
          <t>CLO/CT11: Axis1 Position Error</t>
        </is>
      </c>
      <c r="F7923" t="n">
        <v>20</v>
      </c>
      <c r="G7923" t="n">
        <v>95.7144333333333</v>
      </c>
    </row>
    <row r="7924">
      <c r="A7924" t="inlineStr">
        <is>
          <t>Daily_Minor_Stops_2026_09_18.xlsx</t>
        </is>
      </c>
      <c r="B7924" t="inlineStr">
        <is>
          <t>Samridhi Perk Line</t>
        </is>
      </c>
      <c r="C7924" s="80" t="n">
        <v>46190</v>
      </c>
      <c r="D7924" t="inlineStr">
        <is>
          <t>Perk-TTLi-3</t>
        </is>
      </c>
      <c r="E7924" t="inlineStr">
        <is>
          <t>LOD/HXX11: Upstream Machine Not Homed</t>
        </is>
      </c>
      <c r="F7924" t="n">
        <v>7</v>
      </c>
      <c r="G7924" t="n">
        <v>19.6949</v>
      </c>
    </row>
    <row r="7925">
      <c r="A7925" t="inlineStr">
        <is>
          <t>Daily_Minor_Stops_2026_09_18.xlsx</t>
        </is>
      </c>
      <c r="B7925" t="inlineStr">
        <is>
          <t>Samridhi Perk Line</t>
        </is>
      </c>
      <c r="C7925" s="80" t="n">
        <v>46190</v>
      </c>
      <c r="D7925" t="inlineStr">
        <is>
          <t>Perk-TTLi-3</t>
        </is>
      </c>
      <c r="E7925" t="inlineStr">
        <is>
          <t>LOD/FWV11: Position Trigger Sensor Fail</t>
        </is>
      </c>
      <c r="F7925" t="n">
        <v>3</v>
      </c>
      <c r="G7925" t="n">
        <v>5.71206666666667</v>
      </c>
    </row>
    <row r="7926">
      <c r="A7926" t="inlineStr">
        <is>
          <t>Daily_Minor_Stops_2026_09_18.xlsx</t>
        </is>
      </c>
      <c r="B7926" t="inlineStr">
        <is>
          <t>Samridhi Perk Line</t>
        </is>
      </c>
      <c r="C7926" s="80" t="n">
        <v>46191</v>
      </c>
      <c r="D7926" t="inlineStr">
        <is>
          <t>Perk TTM-5</t>
        </is>
      </c>
      <c r="E7926" t="inlineStr">
        <is>
          <t>Late Start</t>
        </is>
      </c>
      <c r="F7926" t="n">
        <v>1</v>
      </c>
      <c r="G7926" t="n">
        <v>0</v>
      </c>
    </row>
    <row r="7927">
      <c r="A7927" t="inlineStr">
        <is>
          <t>Daily_Minor_Stops_2026_09_18.xlsx</t>
        </is>
      </c>
      <c r="B7927" t="inlineStr">
        <is>
          <t>Samridhi Perk Line</t>
        </is>
      </c>
      <c r="C7927" s="80" t="n">
        <v>46191</v>
      </c>
      <c r="D7927" t="inlineStr">
        <is>
          <t>Perk TTM-5</t>
        </is>
      </c>
      <c r="E7927" t="inlineStr">
        <is>
          <t>Early Departure</t>
        </is>
      </c>
      <c r="F7927" t="n">
        <v>1</v>
      </c>
      <c r="G7927" t="n">
        <v>0</v>
      </c>
    </row>
    <row r="7928">
      <c r="A7928" t="inlineStr">
        <is>
          <t>Daily_Minor_Stops_2026_09_18.xlsx</t>
        </is>
      </c>
      <c r="B7928" t="inlineStr">
        <is>
          <t>Samridhi Perk Line</t>
        </is>
      </c>
      <c r="C7928" s="80" t="n">
        <v>46191</v>
      </c>
      <c r="D7928" t="inlineStr">
        <is>
          <t>Perk-HCM-1</t>
        </is>
      </c>
      <c r="E7928" t="inlineStr">
        <is>
          <t>HXX: Film Is Broken</t>
        </is>
      </c>
      <c r="F7928" t="n">
        <v>12</v>
      </c>
      <c r="G7928" t="n">
        <v>10.0916833333333</v>
      </c>
    </row>
    <row r="7929">
      <c r="A7929" t="inlineStr">
        <is>
          <t>Daily_Minor_Stops_2026_09_18.xlsx</t>
        </is>
      </c>
      <c r="B7929" t="inlineStr">
        <is>
          <t>Samridhi Perk Line</t>
        </is>
      </c>
      <c r="C7929" s="80" t="n">
        <v>46191</v>
      </c>
      <c r="D7929" t="inlineStr">
        <is>
          <t>Perk-HCM-1</t>
        </is>
      </c>
      <c r="E7929" t="inlineStr">
        <is>
          <t>FBX: Jam At Infeed</t>
        </is>
      </c>
      <c r="F7929" t="n">
        <v>50</v>
      </c>
      <c r="G7929" t="n">
        <v>28.03305</v>
      </c>
    </row>
    <row r="7930">
      <c r="A7930" t="inlineStr">
        <is>
          <t>Daily_Minor_Stops_2026_09_18.xlsx</t>
        </is>
      </c>
      <c r="B7930" t="inlineStr">
        <is>
          <t>Samridhi Perk Line</t>
        </is>
      </c>
      <c r="C7930" s="80" t="n">
        <v>46191</v>
      </c>
      <c r="D7930" t="inlineStr">
        <is>
          <t>Perk-HCM-2</t>
        </is>
      </c>
      <c r="E7930" t="inlineStr">
        <is>
          <t>FBX: Overflow At Infeed</t>
        </is>
      </c>
      <c r="F7930" t="n">
        <v>50</v>
      </c>
      <c r="G7930" t="n">
        <v>27.51675</v>
      </c>
    </row>
    <row r="7931">
      <c r="A7931" t="inlineStr">
        <is>
          <t>Daily_Minor_Stops_2026_09_18.xlsx</t>
        </is>
      </c>
      <c r="B7931" t="inlineStr">
        <is>
          <t>Samridhi Perk Line</t>
        </is>
      </c>
      <c r="C7931" s="80" t="n">
        <v>46191</v>
      </c>
      <c r="D7931" t="inlineStr">
        <is>
          <t>Perk-HCM-2</t>
        </is>
      </c>
      <c r="E7931" t="inlineStr">
        <is>
          <t>FBX: Jam At Infeed</t>
        </is>
      </c>
      <c r="F7931" t="n">
        <v>74</v>
      </c>
      <c r="G7931" t="n">
        <v>59.8141166666667</v>
      </c>
    </row>
    <row r="7932">
      <c r="A7932" t="inlineStr">
        <is>
          <t>Daily_Minor_Stops_2026_09_18.xlsx</t>
        </is>
      </c>
      <c r="B7932" t="inlineStr">
        <is>
          <t>Samridhi Perk Line</t>
        </is>
      </c>
      <c r="C7932" s="80" t="n">
        <v>46191</v>
      </c>
      <c r="D7932" t="inlineStr">
        <is>
          <t>Perk-HCM-3</t>
        </is>
      </c>
      <c r="E7932" t="inlineStr">
        <is>
          <t>FBX: Overflow At Infeed</t>
        </is>
      </c>
      <c r="F7932" t="n">
        <v>58</v>
      </c>
      <c r="G7932" t="n">
        <v>49.02075</v>
      </c>
    </row>
    <row r="7933">
      <c r="A7933" t="inlineStr">
        <is>
          <t>Daily_Minor_Stops_2026_09_18.xlsx</t>
        </is>
      </c>
      <c r="B7933" t="inlineStr">
        <is>
          <t>Samridhi Perk Line</t>
        </is>
      </c>
      <c r="C7933" s="80" t="n">
        <v>46191</v>
      </c>
      <c r="D7933" t="inlineStr">
        <is>
          <t>Perk-HCM-3</t>
        </is>
      </c>
      <c r="E7933" t="inlineStr">
        <is>
          <t>FBX: Jam At Infeed</t>
        </is>
      </c>
      <c r="F7933" t="n">
        <v>43</v>
      </c>
      <c r="G7933" t="n">
        <v>29.5170833333333</v>
      </c>
    </row>
    <row r="7934">
      <c r="A7934" t="inlineStr">
        <is>
          <t>Daily_Minor_Stops_2026_09_18.xlsx</t>
        </is>
      </c>
      <c r="B7934" t="inlineStr">
        <is>
          <t>Samridhi Perk Line</t>
        </is>
      </c>
      <c r="C7934" s="80" t="n">
        <v>46191</v>
      </c>
      <c r="D7934" t="inlineStr">
        <is>
          <t>Perk-HCM-4</t>
        </is>
      </c>
      <c r="E7934" t="inlineStr">
        <is>
          <t>HXX: Infeed Rejection Consecutive</t>
        </is>
      </c>
      <c r="F7934" t="n">
        <v>69</v>
      </c>
      <c r="G7934" t="n">
        <v>24.1866666666667</v>
      </c>
    </row>
    <row r="7935">
      <c r="A7935" t="inlineStr">
        <is>
          <t>Daily_Minor_Stops_2026_09_18.xlsx</t>
        </is>
      </c>
      <c r="B7935" t="inlineStr">
        <is>
          <t>Samridhi Perk Line</t>
        </is>
      </c>
      <c r="C7935" s="80" t="n">
        <v>46191</v>
      </c>
      <c r="D7935" t="inlineStr">
        <is>
          <t>Perk-HCM-4</t>
        </is>
      </c>
      <c r="E7935" t="inlineStr">
        <is>
          <t>FBX: Jam At Infeed</t>
        </is>
      </c>
      <c r="F7935" t="n">
        <v>85</v>
      </c>
      <c r="G7935" t="n">
        <v>34.66455</v>
      </c>
    </row>
    <row r="7936">
      <c r="A7936" t="inlineStr">
        <is>
          <t>Daily_Minor_Stops_2026_09_18.xlsx</t>
        </is>
      </c>
      <c r="B7936" t="inlineStr">
        <is>
          <t>Samridhi Perk Line</t>
        </is>
      </c>
      <c r="C7936" s="80" t="n">
        <v>46191</v>
      </c>
      <c r="D7936" t="inlineStr">
        <is>
          <t>Perk-HLM-1</t>
        </is>
      </c>
      <c r="E7936" t="inlineStr">
        <is>
          <t>Product jam detected at flow wrapper infeed</t>
        </is>
      </c>
      <c r="F7936" t="n">
        <v>41</v>
      </c>
      <c r="G7936" t="n">
        <v>16.1743666666667</v>
      </c>
    </row>
    <row r="7937">
      <c r="A7937" t="inlineStr">
        <is>
          <t>Daily_Minor_Stops_2026_09_18.xlsx</t>
        </is>
      </c>
      <c r="B7937" t="inlineStr">
        <is>
          <t>Samridhi Perk Line</t>
        </is>
      </c>
      <c r="C7937" s="80" t="n">
        <v>46191</v>
      </c>
      <c r="D7937" t="inlineStr">
        <is>
          <t>Perk-HLM-1</t>
        </is>
      </c>
      <c r="E7937" t="inlineStr">
        <is>
          <t>OverHeight Product Detected</t>
        </is>
      </c>
      <c r="F7937" t="n">
        <v>81</v>
      </c>
      <c r="G7937" t="n">
        <v>47.3194333333333</v>
      </c>
    </row>
    <row r="7938">
      <c r="A7938" t="inlineStr">
        <is>
          <t>Daily_Minor_Stops_2026_09_18.xlsx</t>
        </is>
      </c>
      <c r="B7938" t="inlineStr">
        <is>
          <t>Samridhi Perk Line</t>
        </is>
      </c>
      <c r="C7938" s="80" t="n">
        <v>46191</v>
      </c>
      <c r="D7938" t="inlineStr">
        <is>
          <t>Perk-HLM-2</t>
        </is>
      </c>
      <c r="E7938" t="inlineStr">
        <is>
          <t>Product jam detected at flow wrapper infeed</t>
        </is>
      </c>
      <c r="F7938" t="n">
        <v>66</v>
      </c>
      <c r="G7938" t="n">
        <v>51.2256666666667</v>
      </c>
    </row>
    <row r="7939">
      <c r="A7939" t="inlineStr">
        <is>
          <t>Daily_Minor_Stops_2026_09_18.xlsx</t>
        </is>
      </c>
      <c r="B7939" t="inlineStr">
        <is>
          <t>Samridhi Perk Line</t>
        </is>
      </c>
      <c r="C7939" s="80" t="n">
        <v>46191</v>
      </c>
      <c r="D7939" t="inlineStr">
        <is>
          <t>Perk-HLM-2</t>
        </is>
      </c>
      <c r="E7939" t="inlineStr">
        <is>
          <t>OverHeight Product Detected</t>
        </is>
      </c>
      <c r="F7939" t="n">
        <v>49</v>
      </c>
      <c r="G7939" t="n">
        <v>33.9835833333333</v>
      </c>
    </row>
    <row r="7940">
      <c r="A7940" t="inlineStr">
        <is>
          <t>Daily_Minor_Stops_2026_09_18.xlsx</t>
        </is>
      </c>
      <c r="B7940" t="inlineStr">
        <is>
          <t>Samridhi Perk Line</t>
        </is>
      </c>
      <c r="C7940" s="80" t="n">
        <v>46191</v>
      </c>
      <c r="D7940" t="inlineStr">
        <is>
          <t>Perk-TTLi-1</t>
        </is>
      </c>
      <c r="E7940" t="inlineStr">
        <is>
          <t>FOR/BP11: Hand Over Of Blank Failed</t>
        </is>
      </c>
      <c r="F7940" t="n">
        <v>18</v>
      </c>
      <c r="G7940" t="n">
        <v>27.7841666666667</v>
      </c>
    </row>
    <row r="7941">
      <c r="A7941" t="inlineStr">
        <is>
          <t>Daily_Minor_Stops_2026_09_18.xlsx</t>
        </is>
      </c>
      <c r="B7941" t="inlineStr">
        <is>
          <t>Samridhi Perk Line</t>
        </is>
      </c>
      <c r="C7941" s="80" t="n">
        <v>46191</v>
      </c>
      <c r="D7941" t="inlineStr">
        <is>
          <t>Perk-TTLi-1</t>
        </is>
      </c>
      <c r="E7941" t="inlineStr">
        <is>
          <t>CLO/TFXX: Jam On Tray Infeed</t>
        </is>
      </c>
      <c r="F7941" t="n">
        <v>8</v>
      </c>
      <c r="G7941" t="n">
        <v>8.61355</v>
      </c>
    </row>
    <row r="7942">
      <c r="A7942" t="inlineStr">
        <is>
          <t>Daily_Minor_Stops_2026_09_18.xlsx</t>
        </is>
      </c>
      <c r="B7942" t="inlineStr">
        <is>
          <t>Samridhi Perk Line</t>
        </is>
      </c>
      <c r="C7942" s="80" t="n">
        <v>46191</v>
      </c>
      <c r="D7942" t="inlineStr">
        <is>
          <t>Perk-TTLi-2</t>
        </is>
      </c>
      <c r="E7942" t="inlineStr">
        <is>
          <t>LOD/SAF: Safety Circuit Not Ready</t>
        </is>
      </c>
      <c r="F7942" t="n">
        <v>3</v>
      </c>
      <c r="G7942" t="n">
        <v>2.09905</v>
      </c>
    </row>
    <row r="7943">
      <c r="A7943" t="inlineStr">
        <is>
          <t>Daily_Minor_Stops_2026_09_18.xlsx</t>
        </is>
      </c>
      <c r="B7943" t="inlineStr">
        <is>
          <t>Samridhi Perk Line</t>
        </is>
      </c>
      <c r="C7943" s="80" t="n">
        <v>46191</v>
      </c>
      <c r="D7943" t="inlineStr">
        <is>
          <t>Perk-TTLi-2</t>
        </is>
      </c>
      <c r="E7943" t="inlineStr">
        <is>
          <t>CLO/CT11: Axis1 Position Error</t>
        </is>
      </c>
      <c r="F7943" t="n">
        <v>9</v>
      </c>
      <c r="G7943" t="n">
        <v>25.3360333333333</v>
      </c>
    </row>
    <row r="7944">
      <c r="A7944" t="inlineStr">
        <is>
          <t>Daily_Minor_Stops_2026_09_18.xlsx</t>
        </is>
      </c>
      <c r="B7944" t="inlineStr">
        <is>
          <t>Samridhi Perk Line</t>
        </is>
      </c>
      <c r="C7944" s="80" t="n">
        <v>46191</v>
      </c>
      <c r="D7944" t="inlineStr">
        <is>
          <t>Perk-TTLi-3</t>
        </is>
      </c>
      <c r="E7944" t="inlineStr">
        <is>
          <t>FOR/FT11: Hand Over Failure Of Tray</t>
        </is>
      </c>
      <c r="F7944" t="n">
        <v>9</v>
      </c>
      <c r="G7944" t="n">
        <v>8.52653333333333</v>
      </c>
    </row>
    <row r="7945">
      <c r="A7945" t="inlineStr">
        <is>
          <t>Daily_Minor_Stops_2026_09_18.xlsx</t>
        </is>
      </c>
      <c r="B7945" t="inlineStr">
        <is>
          <t>Samridhi Perk Line</t>
        </is>
      </c>
      <c r="C7945" s="80" t="n">
        <v>46191</v>
      </c>
      <c r="D7945" t="inlineStr">
        <is>
          <t>Perk-TTLi-3</t>
        </is>
      </c>
      <c r="E7945" t="inlineStr">
        <is>
          <t>CLO/CT11: Axis1 Position Error</t>
        </is>
      </c>
      <c r="F7945" t="n">
        <v>14</v>
      </c>
      <c r="G7945" t="n">
        <v>44.3006666666667</v>
      </c>
    </row>
    <row r="7946">
      <c r="A7946" t="inlineStr">
        <is>
          <t>Daily_Minor_Stops_2026_09_18.xlsx</t>
        </is>
      </c>
      <c r="B7946" t="inlineStr">
        <is>
          <t>Samridhi Perk Line</t>
        </is>
      </c>
      <c r="C7946" s="80" t="n">
        <v>46191</v>
      </c>
      <c r="D7946" t="inlineStr">
        <is>
          <t>Perk-TTLi-4</t>
        </is>
      </c>
      <c r="E7946" t="inlineStr">
        <is>
          <t>LOD/PGR11: Trains To Near</t>
        </is>
      </c>
      <c r="F7946" t="n">
        <v>3</v>
      </c>
      <c r="G7946" t="n">
        <v>0.863333333333333</v>
      </c>
    </row>
    <row r="7947">
      <c r="A7947" t="inlineStr">
        <is>
          <t>Daily_Minor_Stops_2026_09_18.xlsx</t>
        </is>
      </c>
      <c r="B7947" t="inlineStr">
        <is>
          <t>Samridhi Perk Line</t>
        </is>
      </c>
      <c r="C7947" s="80" t="n">
        <v>46192</v>
      </c>
      <c r="D7947" t="inlineStr">
        <is>
          <t>Perk-HCM-1</t>
        </is>
      </c>
      <c r="E7947" t="inlineStr">
        <is>
          <t>HXX: Film Is Broken</t>
        </is>
      </c>
      <c r="F7947" t="n">
        <v>19</v>
      </c>
      <c r="G7947" t="n">
        <v>16.05175</v>
      </c>
    </row>
    <row r="7948">
      <c r="A7948" t="inlineStr">
        <is>
          <t>Daily_Minor_Stops_2026_09_18.xlsx</t>
        </is>
      </c>
      <c r="B7948" t="inlineStr">
        <is>
          <t>Samridhi Perk Line</t>
        </is>
      </c>
      <c r="C7948" s="80" t="n">
        <v>46192</v>
      </c>
      <c r="D7948" t="inlineStr">
        <is>
          <t>Perk-HCM-1</t>
        </is>
      </c>
      <c r="E7948" t="inlineStr">
        <is>
          <t>FBX: Jam At Infeed</t>
        </is>
      </c>
      <c r="F7948" t="n">
        <v>54</v>
      </c>
      <c r="G7948" t="n">
        <v>22.9124666666667</v>
      </c>
    </row>
    <row r="7949">
      <c r="A7949" t="inlineStr">
        <is>
          <t>Daily_Minor_Stops_2026_09_18.xlsx</t>
        </is>
      </c>
      <c r="B7949" t="inlineStr">
        <is>
          <t>Samridhi Perk Line</t>
        </is>
      </c>
      <c r="C7949" s="80" t="n">
        <v>46192</v>
      </c>
      <c r="D7949" t="inlineStr">
        <is>
          <t>Perk-HCM-2</t>
        </is>
      </c>
      <c r="E7949" t="inlineStr">
        <is>
          <t>FBX: Overflow At Infeed</t>
        </is>
      </c>
      <c r="F7949" t="n">
        <v>48</v>
      </c>
      <c r="G7949" t="n">
        <v>26.4901166666667</v>
      </c>
    </row>
    <row r="7950">
      <c r="A7950" t="inlineStr">
        <is>
          <t>Daily_Minor_Stops_2026_09_18.xlsx</t>
        </is>
      </c>
      <c r="B7950" t="inlineStr">
        <is>
          <t>Samridhi Perk Line</t>
        </is>
      </c>
      <c r="C7950" s="80" t="n">
        <v>46192</v>
      </c>
      <c r="D7950" t="inlineStr">
        <is>
          <t>Perk-HCM-2</t>
        </is>
      </c>
      <c r="E7950" t="inlineStr">
        <is>
          <t>FBX: Jam At Infeed</t>
        </is>
      </c>
      <c r="F7950" t="n">
        <v>84</v>
      </c>
      <c r="G7950" t="n">
        <v>48.8513666666667</v>
      </c>
    </row>
    <row r="7951">
      <c r="A7951" t="inlineStr">
        <is>
          <t>Daily_Minor_Stops_2026_09_18.xlsx</t>
        </is>
      </c>
      <c r="B7951" t="inlineStr">
        <is>
          <t>Samridhi Perk Line</t>
        </is>
      </c>
      <c r="C7951" s="80" t="n">
        <v>46192</v>
      </c>
      <c r="D7951" t="inlineStr">
        <is>
          <t>Perk-HCM-3</t>
        </is>
      </c>
      <c r="E7951" t="inlineStr">
        <is>
          <t>FBX: Overflow At Infeed</t>
        </is>
      </c>
      <c r="F7951" t="n">
        <v>143</v>
      </c>
      <c r="G7951" t="n">
        <v>61.6511833333333</v>
      </c>
    </row>
    <row r="7952">
      <c r="A7952" t="inlineStr">
        <is>
          <t>Daily_Minor_Stops_2026_09_18.xlsx</t>
        </is>
      </c>
      <c r="B7952" t="inlineStr">
        <is>
          <t>Samridhi Perk Line</t>
        </is>
      </c>
      <c r="C7952" s="80" t="n">
        <v>46192</v>
      </c>
      <c r="D7952" t="inlineStr">
        <is>
          <t>Perk-HCM-3</t>
        </is>
      </c>
      <c r="E7952" t="inlineStr">
        <is>
          <t>FBX: Jam At Infeed</t>
        </is>
      </c>
      <c r="F7952" t="n">
        <v>31</v>
      </c>
      <c r="G7952" t="n">
        <v>15.74785</v>
      </c>
    </row>
    <row r="7953">
      <c r="A7953" t="inlineStr">
        <is>
          <t>Daily_Minor_Stops_2026_09_18.xlsx</t>
        </is>
      </c>
      <c r="B7953" t="inlineStr">
        <is>
          <t>Samridhi Perk Line</t>
        </is>
      </c>
      <c r="C7953" s="80" t="n">
        <v>46192</v>
      </c>
      <c r="D7953" t="inlineStr">
        <is>
          <t>Perk-HCM-4</t>
        </is>
      </c>
      <c r="E7953" t="inlineStr">
        <is>
          <t>FBX: Jam At Infeed</t>
        </is>
      </c>
      <c r="F7953" t="n">
        <v>87</v>
      </c>
      <c r="G7953" t="n">
        <v>34.66925</v>
      </c>
    </row>
    <row r="7954">
      <c r="A7954" t="inlineStr">
        <is>
          <t>Daily_Minor_Stops_2026_09_18.xlsx</t>
        </is>
      </c>
      <c r="B7954" t="inlineStr">
        <is>
          <t>Samridhi Perk Line</t>
        </is>
      </c>
      <c r="C7954" s="80" t="n">
        <v>46192</v>
      </c>
      <c r="D7954" t="inlineStr">
        <is>
          <t>Perk-HCM-4</t>
        </is>
      </c>
      <c r="E7954" t="inlineStr">
        <is>
          <t>Cover Folding Box Open</t>
        </is>
      </c>
      <c r="F7954" t="n">
        <v>13</v>
      </c>
      <c r="G7954" t="n">
        <v>4.81658333333333</v>
      </c>
    </row>
    <row r="7955">
      <c r="A7955" t="inlineStr">
        <is>
          <t>Daily_Minor_Stops_2026_09_18.xlsx</t>
        </is>
      </c>
      <c r="B7955" t="inlineStr">
        <is>
          <t>Samridhi Perk Line</t>
        </is>
      </c>
      <c r="C7955" s="80" t="n">
        <v>46192</v>
      </c>
      <c r="D7955" t="inlineStr">
        <is>
          <t>Perk-HLM-1</t>
        </is>
      </c>
      <c r="E7955" t="inlineStr">
        <is>
          <t>Product jam detected at flow wrapper infeed</t>
        </is>
      </c>
      <c r="F7955" t="n">
        <v>38</v>
      </c>
      <c r="G7955" t="n">
        <v>17.16635</v>
      </c>
    </row>
    <row r="7956">
      <c r="A7956" t="inlineStr">
        <is>
          <t>Daily_Minor_Stops_2026_09_18.xlsx</t>
        </is>
      </c>
      <c r="B7956" t="inlineStr">
        <is>
          <t>Samridhi Perk Line</t>
        </is>
      </c>
      <c r="C7956" s="80" t="n">
        <v>46192</v>
      </c>
      <c r="D7956" t="inlineStr">
        <is>
          <t>Perk-HLM-1</t>
        </is>
      </c>
      <c r="E7956" t="inlineStr">
        <is>
          <t>OverHeight Product Detected</t>
        </is>
      </c>
      <c r="F7956" t="n">
        <v>68</v>
      </c>
      <c r="G7956" t="n">
        <v>48.74625</v>
      </c>
    </row>
    <row r="7957">
      <c r="A7957" t="inlineStr">
        <is>
          <t>Daily_Minor_Stops_2026_09_18.xlsx</t>
        </is>
      </c>
      <c r="B7957" t="inlineStr">
        <is>
          <t>Samridhi Perk Line</t>
        </is>
      </c>
      <c r="C7957" s="80" t="n">
        <v>46192</v>
      </c>
      <c r="D7957" t="inlineStr">
        <is>
          <t>Perk-HLM-2</t>
        </is>
      </c>
      <c r="E7957" t="inlineStr">
        <is>
          <t>Product jam detected at flow wrapper infeed</t>
        </is>
      </c>
      <c r="F7957" t="n">
        <v>65</v>
      </c>
      <c r="G7957" t="n">
        <v>31.06</v>
      </c>
    </row>
    <row r="7958">
      <c r="A7958" t="inlineStr">
        <is>
          <t>Daily_Minor_Stops_2026_09_18.xlsx</t>
        </is>
      </c>
      <c r="B7958" t="inlineStr">
        <is>
          <t>Samridhi Perk Line</t>
        </is>
      </c>
      <c r="C7958" s="80" t="n">
        <v>46192</v>
      </c>
      <c r="D7958" t="inlineStr">
        <is>
          <t>Perk-HLM-2</t>
        </is>
      </c>
      <c r="E7958" t="inlineStr">
        <is>
          <t>OverHeight Product Detected</t>
        </is>
      </c>
      <c r="F7958" t="n">
        <v>71</v>
      </c>
      <c r="G7958" t="n">
        <v>38.8322</v>
      </c>
    </row>
    <row r="7959">
      <c r="A7959" t="inlineStr">
        <is>
          <t>Daily_Minor_Stops_2026_09_18.xlsx</t>
        </is>
      </c>
      <c r="B7959" t="inlineStr">
        <is>
          <t>Samridhi Perk Line</t>
        </is>
      </c>
      <c r="C7959" s="80" t="n">
        <v>46192</v>
      </c>
      <c r="D7959" t="inlineStr">
        <is>
          <t>Perk-TTLi-1</t>
        </is>
      </c>
      <c r="E7959" t="inlineStr">
        <is>
          <t>FOR/BP11: Hand Over Of Blank Failed</t>
        </is>
      </c>
      <c r="F7959" t="n">
        <v>13</v>
      </c>
      <c r="G7959" t="n">
        <v>29.06345</v>
      </c>
    </row>
    <row r="7960">
      <c r="A7960" t="inlineStr">
        <is>
          <t>Daily_Minor_Stops_2026_09_18.xlsx</t>
        </is>
      </c>
      <c r="B7960" t="inlineStr">
        <is>
          <t>Samridhi Perk Line</t>
        </is>
      </c>
      <c r="C7960" s="80" t="n">
        <v>46192</v>
      </c>
      <c r="D7960" t="inlineStr">
        <is>
          <t>Perk-TTLi-1</t>
        </is>
      </c>
      <c r="E7960" t="inlineStr">
        <is>
          <t>CLO/CT11: Axis1 Position Error</t>
        </is>
      </c>
      <c r="F7960" t="n">
        <v>11</v>
      </c>
      <c r="G7960" t="n">
        <v>16.6613666666667</v>
      </c>
    </row>
    <row r="7961">
      <c r="A7961" t="inlineStr">
        <is>
          <t>Daily_Minor_Stops_2026_09_18.xlsx</t>
        </is>
      </c>
      <c r="B7961" t="inlineStr">
        <is>
          <t>Samridhi Perk Line</t>
        </is>
      </c>
      <c r="C7961" s="80" t="n">
        <v>46192</v>
      </c>
      <c r="D7961" t="inlineStr">
        <is>
          <t>Perk-TTLi-2</t>
        </is>
      </c>
      <c r="E7961" t="inlineStr">
        <is>
          <t>CLO/TFXX: Jam On Tray Infeed</t>
        </is>
      </c>
      <c r="F7961" t="n">
        <v>7</v>
      </c>
      <c r="G7961" t="n">
        <v>35.3695666666667</v>
      </c>
    </row>
    <row r="7962">
      <c r="A7962" t="inlineStr">
        <is>
          <t>Daily_Minor_Stops_2026_09_18.xlsx</t>
        </is>
      </c>
      <c r="B7962" t="inlineStr">
        <is>
          <t>Samridhi Perk Line</t>
        </is>
      </c>
      <c r="C7962" s="80" t="n">
        <v>46192</v>
      </c>
      <c r="D7962" t="inlineStr">
        <is>
          <t>Perk-TTLi-2</t>
        </is>
      </c>
      <c r="E7962" t="inlineStr">
        <is>
          <t>CLO/CT11: Axis1 Position Error</t>
        </is>
      </c>
      <c r="F7962" t="n">
        <v>10</v>
      </c>
      <c r="G7962" t="n">
        <v>20.654</v>
      </c>
    </row>
    <row r="7963">
      <c r="A7963" t="inlineStr">
        <is>
          <t>Daily_Minor_Stops_2026_09_18.xlsx</t>
        </is>
      </c>
      <c r="B7963" t="inlineStr">
        <is>
          <t>Samridhi Perk Line</t>
        </is>
      </c>
      <c r="C7963" s="80" t="n">
        <v>46192</v>
      </c>
      <c r="D7963" t="inlineStr">
        <is>
          <t>Perk-TTLi-3</t>
        </is>
      </c>
      <c r="E7963" t="inlineStr">
        <is>
          <t>LOD/HXX11: Upstream Machine Not Homed</t>
        </is>
      </c>
      <c r="F7963" t="n">
        <v>9</v>
      </c>
      <c r="G7963" t="n">
        <v>111.341433333333</v>
      </c>
    </row>
    <row r="7964">
      <c r="A7964" t="inlineStr">
        <is>
          <t>Daily_Minor_Stops_2026_09_18.xlsx</t>
        </is>
      </c>
      <c r="B7964" t="inlineStr">
        <is>
          <t>Samridhi Perk Line</t>
        </is>
      </c>
      <c r="C7964" s="80" t="n">
        <v>46192</v>
      </c>
      <c r="D7964" t="inlineStr">
        <is>
          <t>Perk-TTLi-3</t>
        </is>
      </c>
      <c r="E7964" t="inlineStr">
        <is>
          <t>CLO/CT11: Axis1 Position Error</t>
        </is>
      </c>
      <c r="F7964" t="n">
        <v>11</v>
      </c>
      <c r="G7964" t="n">
        <v>20.1539333333333</v>
      </c>
    </row>
    <row r="7965">
      <c r="A7965" t="inlineStr">
        <is>
          <t>Daily_Minor_Stops_2026_09_18.xlsx</t>
        </is>
      </c>
      <c r="B7965" t="inlineStr">
        <is>
          <t>Samridhi Perk Line</t>
        </is>
      </c>
      <c r="C7965" s="80" t="n">
        <v>46192</v>
      </c>
      <c r="D7965" t="inlineStr">
        <is>
          <t>Perk-TTLi-4</t>
        </is>
      </c>
      <c r="E7965" t="inlineStr">
        <is>
          <t>LOD/PGR11: Trains To Near</t>
        </is>
      </c>
      <c r="F7965" t="n">
        <v>2</v>
      </c>
      <c r="G7965" t="n">
        <v>1.17213333333333</v>
      </c>
    </row>
    <row r="7966">
      <c r="A7966" t="inlineStr">
        <is>
          <t>Daily_Minor_Stops_2026_09_18.xlsx</t>
        </is>
      </c>
      <c r="B7966" t="inlineStr">
        <is>
          <t>Samridhi Perk Line</t>
        </is>
      </c>
      <c r="C7966" s="80" t="n">
        <v>46192</v>
      </c>
      <c r="D7966" t="inlineStr">
        <is>
          <t>Perk-TTLi-4</t>
        </is>
      </c>
      <c r="E7966" t="inlineStr">
        <is>
          <t>LOD/DH: State Decel Not Leave In Time</t>
        </is>
      </c>
      <c r="F7966" t="n">
        <v>2</v>
      </c>
      <c r="G7966" t="n">
        <v>5.52078333333333</v>
      </c>
    </row>
    <row r="7967">
      <c r="A7967" t="inlineStr">
        <is>
          <t>Daily_Minor_Stops_2026_09_18.xlsx</t>
        </is>
      </c>
      <c r="B7967" t="inlineStr">
        <is>
          <t>Samridhi Perk Line</t>
        </is>
      </c>
      <c r="C7967" s="80" t="n">
        <v>46193</v>
      </c>
      <c r="D7967" t="inlineStr">
        <is>
          <t>Perk TTM-5</t>
        </is>
      </c>
      <c r="E7967" t="inlineStr">
        <is>
          <t>Late Start</t>
        </is>
      </c>
      <c r="F7967" t="n">
        <v>1</v>
      </c>
      <c r="G7967" t="n">
        <v>0</v>
      </c>
    </row>
    <row r="7968">
      <c r="A7968" t="inlineStr">
        <is>
          <t>Daily_Minor_Stops_2026_09_18.xlsx</t>
        </is>
      </c>
      <c r="B7968" t="inlineStr">
        <is>
          <t>Samridhi Perk Line</t>
        </is>
      </c>
      <c r="C7968" s="80" t="n">
        <v>46193</v>
      </c>
      <c r="D7968" t="inlineStr">
        <is>
          <t>Perk TTM-5</t>
        </is>
      </c>
      <c r="E7968" t="inlineStr">
        <is>
          <t>Early Departure</t>
        </is>
      </c>
      <c r="F7968" t="n">
        <v>1</v>
      </c>
      <c r="G7968" t="n">
        <v>0</v>
      </c>
    </row>
    <row r="7969">
      <c r="A7969" t="inlineStr">
        <is>
          <t>Daily_Minor_Stops_2026_09_18.xlsx</t>
        </is>
      </c>
      <c r="B7969" t="inlineStr">
        <is>
          <t>Samridhi Perk Line</t>
        </is>
      </c>
      <c r="C7969" s="80" t="n">
        <v>46193</v>
      </c>
      <c r="D7969" t="inlineStr">
        <is>
          <t>Perk-HCM-1</t>
        </is>
      </c>
      <c r="E7969" t="inlineStr">
        <is>
          <t>FBX: Jam At Infeed</t>
        </is>
      </c>
      <c r="F7969" t="n">
        <v>26</v>
      </c>
      <c r="G7969" t="n">
        <v>13.3080833333333</v>
      </c>
    </row>
    <row r="7970">
      <c r="A7970" t="inlineStr">
        <is>
          <t>Daily_Minor_Stops_2026_09_18.xlsx</t>
        </is>
      </c>
      <c r="B7970" t="inlineStr">
        <is>
          <t>Samridhi Perk Line</t>
        </is>
      </c>
      <c r="C7970" s="80" t="n">
        <v>46193</v>
      </c>
      <c r="D7970" t="inlineStr">
        <is>
          <t>Perk-HCM-1</t>
        </is>
      </c>
      <c r="E7970" t="inlineStr">
        <is>
          <t>Cover Folding Box Open</t>
        </is>
      </c>
      <c r="F7970" t="n">
        <v>9</v>
      </c>
      <c r="G7970" t="n">
        <v>15.9082833333333</v>
      </c>
    </row>
    <row r="7971">
      <c r="A7971" t="inlineStr">
        <is>
          <t>Daily_Minor_Stops_2026_09_18.xlsx</t>
        </is>
      </c>
      <c r="B7971" t="inlineStr">
        <is>
          <t>Samridhi Perk Line</t>
        </is>
      </c>
      <c r="C7971" s="80" t="n">
        <v>46193</v>
      </c>
      <c r="D7971" t="inlineStr">
        <is>
          <t>Perk-HCM-2</t>
        </is>
      </c>
      <c r="E7971" t="inlineStr">
        <is>
          <t>FBX: Overflow At Infeed</t>
        </is>
      </c>
      <c r="F7971" t="n">
        <v>28</v>
      </c>
      <c r="G7971" t="n">
        <v>21.93685</v>
      </c>
    </row>
    <row r="7972">
      <c r="A7972" t="inlineStr">
        <is>
          <t>Daily_Minor_Stops_2026_09_18.xlsx</t>
        </is>
      </c>
      <c r="B7972" t="inlineStr">
        <is>
          <t>Samridhi Perk Line</t>
        </is>
      </c>
      <c r="C7972" s="80" t="n">
        <v>46193</v>
      </c>
      <c r="D7972" t="inlineStr">
        <is>
          <t>Perk-HCM-2</t>
        </is>
      </c>
      <c r="E7972" t="inlineStr">
        <is>
          <t>FBX: Jam At Infeed</t>
        </is>
      </c>
      <c r="F7972" t="n">
        <v>95</v>
      </c>
      <c r="G7972" t="n">
        <v>57.9969166666667</v>
      </c>
    </row>
    <row r="7973">
      <c r="A7973" t="inlineStr">
        <is>
          <t>Daily_Minor_Stops_2026_09_18.xlsx</t>
        </is>
      </c>
      <c r="B7973" t="inlineStr">
        <is>
          <t>Samridhi Perk Line</t>
        </is>
      </c>
      <c r="C7973" s="80" t="n">
        <v>46193</v>
      </c>
      <c r="D7973" t="inlineStr">
        <is>
          <t>Perk-HCM-3</t>
        </is>
      </c>
      <c r="E7973" t="inlineStr">
        <is>
          <t>FBX: Overflow At Infeed</t>
        </is>
      </c>
      <c r="F7973" t="n">
        <v>88</v>
      </c>
      <c r="G7973" t="n">
        <v>42.9072833333333</v>
      </c>
    </row>
    <row r="7974">
      <c r="A7974" t="inlineStr">
        <is>
          <t>Daily_Minor_Stops_2026_09_18.xlsx</t>
        </is>
      </c>
      <c r="B7974" t="inlineStr">
        <is>
          <t>Samridhi Perk Line</t>
        </is>
      </c>
      <c r="C7974" s="80" t="n">
        <v>46193</v>
      </c>
      <c r="D7974" t="inlineStr">
        <is>
          <t>Perk-HCM-3</t>
        </is>
      </c>
      <c r="E7974" t="inlineStr">
        <is>
          <t>FBX: Jam At Infeed</t>
        </is>
      </c>
      <c r="F7974" t="n">
        <v>27</v>
      </c>
      <c r="G7974" t="n">
        <v>16.1296166666667</v>
      </c>
    </row>
    <row r="7975">
      <c r="A7975" t="inlineStr">
        <is>
          <t>Daily_Minor_Stops_2026_09_18.xlsx</t>
        </is>
      </c>
      <c r="B7975" t="inlineStr">
        <is>
          <t>Samridhi Perk Line</t>
        </is>
      </c>
      <c r="C7975" s="80" t="n">
        <v>46193</v>
      </c>
      <c r="D7975" t="inlineStr">
        <is>
          <t>Perk-HCM-4</t>
        </is>
      </c>
      <c r="E7975" t="inlineStr">
        <is>
          <t>HXX: Data Printer Not Ready</t>
        </is>
      </c>
      <c r="F7975" t="n">
        <v>9</v>
      </c>
      <c r="G7975" t="n">
        <v>6.12513333333333</v>
      </c>
    </row>
    <row r="7976">
      <c r="A7976" t="inlineStr">
        <is>
          <t>Daily_Minor_Stops_2026_09_18.xlsx</t>
        </is>
      </c>
      <c r="B7976" t="inlineStr">
        <is>
          <t>Samridhi Perk Line</t>
        </is>
      </c>
      <c r="C7976" s="80" t="n">
        <v>46193</v>
      </c>
      <c r="D7976" t="inlineStr">
        <is>
          <t>Perk-HCM-4</t>
        </is>
      </c>
      <c r="E7976" t="inlineStr">
        <is>
          <t>FBX: Jam At Infeed</t>
        </is>
      </c>
      <c r="F7976" t="n">
        <v>57</v>
      </c>
      <c r="G7976" t="n">
        <v>27.0953333333333</v>
      </c>
    </row>
    <row r="7977">
      <c r="A7977" t="inlineStr">
        <is>
          <t>Daily_Minor_Stops_2026_09_18.xlsx</t>
        </is>
      </c>
      <c r="B7977" t="inlineStr">
        <is>
          <t>Samridhi Perk Line</t>
        </is>
      </c>
      <c r="C7977" s="80" t="n">
        <v>46193</v>
      </c>
      <c r="D7977" t="inlineStr">
        <is>
          <t>Perk-HLM-1</t>
        </is>
      </c>
      <c r="E7977" t="inlineStr">
        <is>
          <t>Product jam detected at flow wrapper infeed</t>
        </is>
      </c>
      <c r="F7977" t="n">
        <v>37</v>
      </c>
      <c r="G7977" t="n">
        <v>23.3063166666667</v>
      </c>
    </row>
    <row r="7978">
      <c r="A7978" t="inlineStr">
        <is>
          <t>Daily_Minor_Stops_2026_09_18.xlsx</t>
        </is>
      </c>
      <c r="B7978" t="inlineStr">
        <is>
          <t>Samridhi Perk Line</t>
        </is>
      </c>
      <c r="C7978" s="80" t="n">
        <v>46193</v>
      </c>
      <c r="D7978" t="inlineStr">
        <is>
          <t>Perk-HLM-1</t>
        </is>
      </c>
      <c r="E7978" t="inlineStr">
        <is>
          <t>OverHeight Product Detected</t>
        </is>
      </c>
      <c r="F7978" t="n">
        <v>57</v>
      </c>
      <c r="G7978" t="n">
        <v>35.0194166666667</v>
      </c>
    </row>
    <row r="7979">
      <c r="A7979" t="inlineStr">
        <is>
          <t>Daily_Minor_Stops_2026_09_18.xlsx</t>
        </is>
      </c>
      <c r="B7979" t="inlineStr">
        <is>
          <t>Samridhi Perk Line</t>
        </is>
      </c>
      <c r="C7979" s="80" t="n">
        <v>46193</v>
      </c>
      <c r="D7979" t="inlineStr">
        <is>
          <t>Perk-HLM-2</t>
        </is>
      </c>
      <c r="E7979" t="inlineStr">
        <is>
          <t>Product jam detected at flow wrapper infeed</t>
        </is>
      </c>
      <c r="F7979" t="n">
        <v>40</v>
      </c>
      <c r="G7979" t="n">
        <v>14.41395</v>
      </c>
    </row>
    <row r="7980">
      <c r="A7980" t="inlineStr">
        <is>
          <t>Daily_Minor_Stops_2026_09_18.xlsx</t>
        </is>
      </c>
      <c r="B7980" t="inlineStr">
        <is>
          <t>Samridhi Perk Line</t>
        </is>
      </c>
      <c r="C7980" s="80" t="n">
        <v>46193</v>
      </c>
      <c r="D7980" t="inlineStr">
        <is>
          <t>Perk-HLM-2</t>
        </is>
      </c>
      <c r="E7980" t="inlineStr">
        <is>
          <t>OverHeight Product Detected</t>
        </is>
      </c>
      <c r="F7980" t="n">
        <v>34</v>
      </c>
      <c r="G7980" t="n">
        <v>24.2447</v>
      </c>
    </row>
    <row r="7981">
      <c r="A7981" t="inlineStr">
        <is>
          <t>Daily_Minor_Stops_2026_09_18.xlsx</t>
        </is>
      </c>
      <c r="B7981" t="inlineStr">
        <is>
          <t>Samridhi Perk Line</t>
        </is>
      </c>
      <c r="C7981" s="80" t="n">
        <v>46193</v>
      </c>
      <c r="D7981" t="inlineStr">
        <is>
          <t>Perk-TTLi-1</t>
        </is>
      </c>
      <c r="E7981" t="inlineStr">
        <is>
          <t>FOR/BP11: Hand Over Of Blank Failed</t>
        </is>
      </c>
      <c r="F7981" t="n">
        <v>3</v>
      </c>
      <c r="G7981" t="n">
        <v>2.05531666666667</v>
      </c>
    </row>
    <row r="7982">
      <c r="A7982" t="inlineStr">
        <is>
          <t>Daily_Minor_Stops_2026_09_18.xlsx</t>
        </is>
      </c>
      <c r="B7982" t="inlineStr">
        <is>
          <t>Samridhi Perk Line</t>
        </is>
      </c>
      <c r="C7982" s="80" t="n">
        <v>46193</v>
      </c>
      <c r="D7982" t="inlineStr">
        <is>
          <t>Perk-TTLi-1</t>
        </is>
      </c>
      <c r="E7982" t="inlineStr">
        <is>
          <t>CLO/CT11: Axis1 Position Error</t>
        </is>
      </c>
      <c r="F7982" t="n">
        <v>3</v>
      </c>
      <c r="G7982" t="n">
        <v>8.73821666666667</v>
      </c>
    </row>
    <row r="7983">
      <c r="A7983" t="inlineStr">
        <is>
          <t>Daily_Minor_Stops_2026_09_18.xlsx</t>
        </is>
      </c>
      <c r="B7983" t="inlineStr">
        <is>
          <t>Samridhi Perk Line</t>
        </is>
      </c>
      <c r="C7983" s="80" t="n">
        <v>46193</v>
      </c>
      <c r="D7983" t="inlineStr">
        <is>
          <t>Perk-TTLi-2</t>
        </is>
      </c>
      <c r="E7983" t="inlineStr">
        <is>
          <t>LOD/PGR11: Train Reached Estop Distance</t>
        </is>
      </c>
      <c r="F7983" t="n">
        <v>2</v>
      </c>
      <c r="G7983" t="n">
        <v>8.722250000000001</v>
      </c>
    </row>
    <row r="7984">
      <c r="A7984" t="inlineStr">
        <is>
          <t>Daily_Minor_Stops_2026_09_18.xlsx</t>
        </is>
      </c>
      <c r="B7984" t="inlineStr">
        <is>
          <t>Samridhi Perk Line</t>
        </is>
      </c>
      <c r="C7984" s="80" t="n">
        <v>46193</v>
      </c>
      <c r="D7984" t="inlineStr">
        <is>
          <t>Perk-TTLi-2</t>
        </is>
      </c>
      <c r="E7984" t="inlineStr">
        <is>
          <t>FOR/BP11: Hand Over Of Blank Failed</t>
        </is>
      </c>
      <c r="F7984" t="n">
        <v>2</v>
      </c>
      <c r="G7984" t="n">
        <v>3.1654</v>
      </c>
    </row>
    <row r="7985">
      <c r="A7985" t="inlineStr">
        <is>
          <t>Daily_Minor_Stops_2026_09_18.xlsx</t>
        </is>
      </c>
      <c r="B7985" t="inlineStr">
        <is>
          <t>Samridhi Perk Line</t>
        </is>
      </c>
      <c r="C7985" s="80" t="n">
        <v>46193</v>
      </c>
      <c r="D7985" t="inlineStr">
        <is>
          <t>Perk-TTLi-3</t>
        </is>
      </c>
      <c r="E7985" t="inlineStr">
        <is>
          <t>CLO/CT11: Axis1 Position Error</t>
        </is>
      </c>
      <c r="F7985" t="n">
        <v>8</v>
      </c>
      <c r="G7985" t="n">
        <v>40.0494333333333</v>
      </c>
    </row>
    <row r="7986">
      <c r="A7986" t="inlineStr">
        <is>
          <t>Daily_Minor_Stops_2026_09_18.xlsx</t>
        </is>
      </c>
      <c r="B7986" t="inlineStr">
        <is>
          <t>Samridhi Perk Line</t>
        </is>
      </c>
      <c r="C7986" s="80" t="n">
        <v>46193</v>
      </c>
      <c r="D7986" t="inlineStr">
        <is>
          <t>Perk-TTLi-3</t>
        </is>
      </c>
      <c r="E7986" t="inlineStr">
        <is>
          <t>CLO/CSC11: Tray Validation Failed</t>
        </is>
      </c>
      <c r="F7986" t="n">
        <v>3</v>
      </c>
      <c r="G7986" t="n">
        <v>6.56703333333333</v>
      </c>
    </row>
    <row r="7987">
      <c r="A7987" t="inlineStr">
        <is>
          <t>Daily_Minor_Stops_2026_09_18.xlsx</t>
        </is>
      </c>
      <c r="B7987" t="inlineStr">
        <is>
          <t>Samridhi Perk Line</t>
        </is>
      </c>
      <c r="C7987" s="80" t="n">
        <v>46193</v>
      </c>
      <c r="D7987" t="inlineStr">
        <is>
          <t>Perk-TTLi-4</t>
        </is>
      </c>
      <c r="E7987" t="inlineStr">
        <is>
          <t>LOD/EM: Emergency Stop HMI 11</t>
        </is>
      </c>
      <c r="F7987" t="n">
        <v>2</v>
      </c>
      <c r="G7987" t="n">
        <v>0.342816666666667</v>
      </c>
    </row>
    <row r="7988">
      <c r="A7988" t="inlineStr">
        <is>
          <t>Daily_Minor_Stops_2026_09_18.xlsx</t>
        </is>
      </c>
      <c r="B7988" t="inlineStr">
        <is>
          <t>Samridhi Perk Line</t>
        </is>
      </c>
      <c r="C7988" s="80" t="n">
        <v>46193</v>
      </c>
      <c r="D7988" t="inlineStr">
        <is>
          <t>Perk-TTLi-4</t>
        </is>
      </c>
      <c r="E7988" t="inlineStr">
        <is>
          <t>LOD/EM: Emergency Stop Button 1</t>
        </is>
      </c>
      <c r="F7988" t="n">
        <v>2</v>
      </c>
      <c r="G7988" t="n">
        <v>0.671666666666667</v>
      </c>
    </row>
    <row r="7989">
      <c r="A7989" t="inlineStr">
        <is>
          <t>Daily_Minor_Stops_2026_09_18.xlsx</t>
        </is>
      </c>
      <c r="B7989" t="inlineStr">
        <is>
          <t>Samridhi Perk Line</t>
        </is>
      </c>
      <c r="C7989" s="80" t="n">
        <v>46194</v>
      </c>
      <c r="D7989" t="inlineStr">
        <is>
          <t>Perk-HCM-1</t>
        </is>
      </c>
      <c r="E7989" t="inlineStr">
        <is>
          <t>HXX: Infeed Rejection Consecutive</t>
        </is>
      </c>
      <c r="F7989" t="n">
        <v>28</v>
      </c>
      <c r="G7989" t="n">
        <v>12.8733166666667</v>
      </c>
    </row>
    <row r="7990">
      <c r="A7990" t="inlineStr">
        <is>
          <t>Daily_Minor_Stops_2026_09_18.xlsx</t>
        </is>
      </c>
      <c r="B7990" t="inlineStr">
        <is>
          <t>Samridhi Perk Line</t>
        </is>
      </c>
      <c r="C7990" s="80" t="n">
        <v>46194</v>
      </c>
      <c r="D7990" t="inlineStr">
        <is>
          <t>Perk-HCM-1</t>
        </is>
      </c>
      <c r="E7990" t="inlineStr">
        <is>
          <t>FBX: Jam At Infeed</t>
        </is>
      </c>
      <c r="F7990" t="n">
        <v>26</v>
      </c>
      <c r="G7990" t="n">
        <v>17.9619</v>
      </c>
    </row>
    <row r="7991">
      <c r="A7991" t="inlineStr">
        <is>
          <t>Daily_Minor_Stops_2026_09_18.xlsx</t>
        </is>
      </c>
      <c r="B7991" t="inlineStr">
        <is>
          <t>Samridhi Perk Line</t>
        </is>
      </c>
      <c r="C7991" s="80" t="n">
        <v>46194</v>
      </c>
      <c r="D7991" t="inlineStr">
        <is>
          <t>Perk-HCM-2</t>
        </is>
      </c>
      <c r="E7991" t="inlineStr">
        <is>
          <t>FBX: Overflow At Infeed</t>
        </is>
      </c>
      <c r="F7991" t="n">
        <v>61</v>
      </c>
      <c r="G7991" t="n">
        <v>31.4599166666667</v>
      </c>
    </row>
    <row r="7992">
      <c r="A7992" t="inlineStr">
        <is>
          <t>Daily_Minor_Stops_2026_09_18.xlsx</t>
        </is>
      </c>
      <c r="B7992" t="inlineStr">
        <is>
          <t>Samridhi Perk Line</t>
        </is>
      </c>
      <c r="C7992" s="80" t="n">
        <v>46194</v>
      </c>
      <c r="D7992" t="inlineStr">
        <is>
          <t>Perk-HCM-2</t>
        </is>
      </c>
      <c r="E7992" t="inlineStr">
        <is>
          <t>FBX: Jam At Infeed</t>
        </is>
      </c>
      <c r="F7992" t="n">
        <v>149</v>
      </c>
      <c r="G7992" t="n">
        <v>60.5152666666667</v>
      </c>
    </row>
    <row r="7993">
      <c r="A7993" t="inlineStr">
        <is>
          <t>Daily_Minor_Stops_2026_09_18.xlsx</t>
        </is>
      </c>
      <c r="B7993" t="inlineStr">
        <is>
          <t>Samridhi Perk Line</t>
        </is>
      </c>
      <c r="C7993" s="80" t="n">
        <v>46194</v>
      </c>
      <c r="D7993" t="inlineStr">
        <is>
          <t>Perk-HCM-3</t>
        </is>
      </c>
      <c r="E7993" t="inlineStr">
        <is>
          <t>FBX: Overflow At Infeed</t>
        </is>
      </c>
      <c r="F7993" t="n">
        <v>69</v>
      </c>
      <c r="G7993" t="n">
        <v>34.4087666666667</v>
      </c>
    </row>
    <row r="7994">
      <c r="A7994" t="inlineStr">
        <is>
          <t>Daily_Minor_Stops_2026_09_18.xlsx</t>
        </is>
      </c>
      <c r="B7994" t="inlineStr">
        <is>
          <t>Samridhi Perk Line</t>
        </is>
      </c>
      <c r="C7994" s="80" t="n">
        <v>46194</v>
      </c>
      <c r="D7994" t="inlineStr">
        <is>
          <t>Perk-HCM-3</t>
        </is>
      </c>
      <c r="E7994" t="inlineStr">
        <is>
          <t>FBX: Jam At Infeed</t>
        </is>
      </c>
      <c r="F7994" t="n">
        <v>38</v>
      </c>
      <c r="G7994" t="n">
        <v>18.3865166666667</v>
      </c>
    </row>
    <row r="7995">
      <c r="A7995" t="inlineStr">
        <is>
          <t>Daily_Minor_Stops_2026_09_18.xlsx</t>
        </is>
      </c>
      <c r="B7995" t="inlineStr">
        <is>
          <t>Samridhi Perk Line</t>
        </is>
      </c>
      <c r="C7995" s="80" t="n">
        <v>46194</v>
      </c>
      <c r="D7995" t="inlineStr">
        <is>
          <t>Perk-HCM-4</t>
        </is>
      </c>
      <c r="E7995" t="inlineStr">
        <is>
          <t>HXX: Film Is Broken</t>
        </is>
      </c>
      <c r="F7995" t="n">
        <v>14</v>
      </c>
      <c r="G7995" t="n">
        <v>29.79705</v>
      </c>
    </row>
    <row r="7996">
      <c r="A7996" t="inlineStr">
        <is>
          <t>Daily_Minor_Stops_2026_09_18.xlsx</t>
        </is>
      </c>
      <c r="B7996" t="inlineStr">
        <is>
          <t>Samridhi Perk Line</t>
        </is>
      </c>
      <c r="C7996" s="80" t="n">
        <v>46194</v>
      </c>
      <c r="D7996" t="inlineStr">
        <is>
          <t>Perk-HCM-4</t>
        </is>
      </c>
      <c r="E7996" t="inlineStr">
        <is>
          <t>FBX: Jam At Infeed</t>
        </is>
      </c>
      <c r="F7996" t="n">
        <v>60</v>
      </c>
      <c r="G7996" t="n">
        <v>22.3685833333333</v>
      </c>
    </row>
    <row r="7997">
      <c r="A7997" t="inlineStr">
        <is>
          <t>Daily_Minor_Stops_2026_09_18.xlsx</t>
        </is>
      </c>
      <c r="B7997" t="inlineStr">
        <is>
          <t>Samridhi Perk Line</t>
        </is>
      </c>
      <c r="C7997" s="80" t="n">
        <v>46194</v>
      </c>
      <c r="D7997" t="inlineStr">
        <is>
          <t>Perk-HLM-1</t>
        </is>
      </c>
      <c r="E7997" t="inlineStr">
        <is>
          <t>Product jam detected at flow wrapper infeed</t>
        </is>
      </c>
      <c r="F7997" t="n">
        <v>47</v>
      </c>
      <c r="G7997" t="n">
        <v>18.4217166666667</v>
      </c>
    </row>
    <row r="7998">
      <c r="A7998" t="inlineStr">
        <is>
          <t>Daily_Minor_Stops_2026_09_18.xlsx</t>
        </is>
      </c>
      <c r="B7998" t="inlineStr">
        <is>
          <t>Samridhi Perk Line</t>
        </is>
      </c>
      <c r="C7998" s="80" t="n">
        <v>46194</v>
      </c>
      <c r="D7998" t="inlineStr">
        <is>
          <t>Perk-HLM-1</t>
        </is>
      </c>
      <c r="E7998" t="inlineStr">
        <is>
          <t>OverHeight Product Detected</t>
        </is>
      </c>
      <c r="F7998" t="n">
        <v>170</v>
      </c>
      <c r="G7998" t="n">
        <v>98.8781666666667</v>
      </c>
    </row>
    <row r="7999">
      <c r="A7999" t="inlineStr">
        <is>
          <t>Daily_Minor_Stops_2026_09_18.xlsx</t>
        </is>
      </c>
      <c r="B7999" t="inlineStr">
        <is>
          <t>Samridhi Perk Line</t>
        </is>
      </c>
      <c r="C7999" s="80" t="n">
        <v>46194</v>
      </c>
      <c r="D7999" t="inlineStr">
        <is>
          <t>Perk-HLM-2</t>
        </is>
      </c>
      <c r="E7999" t="inlineStr">
        <is>
          <t>Product jam detected at flow wrapper infeed</t>
        </is>
      </c>
      <c r="F7999" t="n">
        <v>36</v>
      </c>
      <c r="G7999" t="n">
        <v>28.29305</v>
      </c>
    </row>
    <row r="8000">
      <c r="A8000" t="inlineStr">
        <is>
          <t>Daily_Minor_Stops_2026_09_18.xlsx</t>
        </is>
      </c>
      <c r="B8000" t="inlineStr">
        <is>
          <t>Samridhi Perk Line</t>
        </is>
      </c>
      <c r="C8000" s="80" t="n">
        <v>46194</v>
      </c>
      <c r="D8000" t="inlineStr">
        <is>
          <t>Perk-HLM-2</t>
        </is>
      </c>
      <c r="E8000" t="inlineStr">
        <is>
          <t>OverHeight Product Detected</t>
        </is>
      </c>
      <c r="F8000" t="n">
        <v>33</v>
      </c>
      <c r="G8000" t="n">
        <v>23.5189666666667</v>
      </c>
    </row>
    <row r="8001">
      <c r="A8001" t="inlineStr">
        <is>
          <t>Daily_Minor_Stops_2026_09_18.xlsx</t>
        </is>
      </c>
      <c r="B8001" t="inlineStr">
        <is>
          <t>Samridhi Perk Line</t>
        </is>
      </c>
      <c r="C8001" s="80" t="n">
        <v>46194</v>
      </c>
      <c r="D8001" t="inlineStr">
        <is>
          <t>Perk-TTLi-1</t>
        </is>
      </c>
      <c r="E8001" t="inlineStr">
        <is>
          <t>FOR/BP11: Hand Over Of Blank Failed</t>
        </is>
      </c>
      <c r="F8001" t="n">
        <v>11</v>
      </c>
      <c r="G8001" t="n">
        <v>7.71326666666667</v>
      </c>
    </row>
    <row r="8002">
      <c r="A8002" t="inlineStr">
        <is>
          <t>Daily_Minor_Stops_2026_09_18.xlsx</t>
        </is>
      </c>
      <c r="B8002" t="inlineStr">
        <is>
          <t>Samridhi Perk Line</t>
        </is>
      </c>
      <c r="C8002" s="80" t="n">
        <v>46194</v>
      </c>
      <c r="D8002" t="inlineStr">
        <is>
          <t>Perk-TTLi-1</t>
        </is>
      </c>
      <c r="E8002" t="inlineStr">
        <is>
          <t>CLO/CT11: Axis1 Position Error</t>
        </is>
      </c>
      <c r="F8002" t="n">
        <v>9</v>
      </c>
      <c r="G8002" t="n">
        <v>9.15358333333333</v>
      </c>
    </row>
    <row r="8003">
      <c r="A8003" t="inlineStr">
        <is>
          <t>Daily_Minor_Stops_2026_09_18.xlsx</t>
        </is>
      </c>
      <c r="B8003" t="inlineStr">
        <is>
          <t>Samridhi Perk Line</t>
        </is>
      </c>
      <c r="C8003" s="80" t="n">
        <v>46194</v>
      </c>
      <c r="D8003" t="inlineStr">
        <is>
          <t>Perk-TTLi-2</t>
        </is>
      </c>
      <c r="E8003" t="inlineStr">
        <is>
          <t>FOR/BP11: Hand Over Of Blank Failed</t>
        </is>
      </c>
      <c r="F8003" t="n">
        <v>6</v>
      </c>
      <c r="G8003" t="n">
        <v>3.67406666666667</v>
      </c>
    </row>
    <row r="8004">
      <c r="A8004" t="inlineStr">
        <is>
          <t>Daily_Minor_Stops_2026_09_18.xlsx</t>
        </is>
      </c>
      <c r="B8004" t="inlineStr">
        <is>
          <t>Samridhi Perk Line</t>
        </is>
      </c>
      <c r="C8004" s="80" t="n">
        <v>46194</v>
      </c>
      <c r="D8004" t="inlineStr">
        <is>
          <t>Perk-TTLi-2</t>
        </is>
      </c>
      <c r="E8004" t="inlineStr">
        <is>
          <t>CLO/TFXX: Jam On Tray Infeed</t>
        </is>
      </c>
      <c r="F8004" t="n">
        <v>9</v>
      </c>
      <c r="G8004" t="n">
        <v>17.7159</v>
      </c>
    </row>
    <row r="8005">
      <c r="A8005" t="inlineStr">
        <is>
          <t>Daily_Minor_Stops_2026_09_18.xlsx</t>
        </is>
      </c>
      <c r="B8005" t="inlineStr">
        <is>
          <t>Samridhi Perk Line</t>
        </is>
      </c>
      <c r="C8005" s="80" t="n">
        <v>46194</v>
      </c>
      <c r="D8005" t="inlineStr">
        <is>
          <t>Perk-TTLi-3</t>
        </is>
      </c>
      <c r="E8005" t="inlineStr">
        <is>
          <t>LOD/TPG11: Move Time Out</t>
        </is>
      </c>
      <c r="F8005" t="n">
        <v>5</v>
      </c>
      <c r="G8005" t="n">
        <v>9.8767</v>
      </c>
    </row>
    <row r="8006">
      <c r="A8006" t="inlineStr">
        <is>
          <t>Daily_Minor_Stops_2026_09_18.xlsx</t>
        </is>
      </c>
      <c r="B8006" t="inlineStr">
        <is>
          <t>Samridhi Perk Line</t>
        </is>
      </c>
      <c r="C8006" s="80" t="n">
        <v>46194</v>
      </c>
      <c r="D8006" t="inlineStr">
        <is>
          <t>Perk-TTLi-3</t>
        </is>
      </c>
      <c r="E8006" t="inlineStr">
        <is>
          <t>CLO/CT11: Axis1 Position Error</t>
        </is>
      </c>
      <c r="F8006" t="n">
        <v>15</v>
      </c>
      <c r="G8006" t="n">
        <v>48.7361</v>
      </c>
    </row>
    <row r="8007">
      <c r="A8007" t="inlineStr">
        <is>
          <t>Daily_Minor_Stops_2026_09_18.xlsx</t>
        </is>
      </c>
      <c r="B8007" t="inlineStr">
        <is>
          <t>Samridhi Perk Line</t>
        </is>
      </c>
      <c r="C8007" s="80" t="n">
        <v>46194</v>
      </c>
      <c r="D8007" t="inlineStr">
        <is>
          <t>Perk-TTLi-4</t>
        </is>
      </c>
      <c r="E8007" t="inlineStr">
        <is>
          <t>LOD/EM: Emergency Stop Button 1</t>
        </is>
      </c>
      <c r="F8007" t="n">
        <v>3</v>
      </c>
      <c r="G8007" t="n">
        <v>1.13871666666667</v>
      </c>
    </row>
    <row r="8008">
      <c r="A8008" t="inlineStr">
        <is>
          <t>Daily_Minor_Stops_2026_09_18.xlsx</t>
        </is>
      </c>
      <c r="B8008" t="inlineStr">
        <is>
          <t>Samridhi Perk Line</t>
        </is>
      </c>
      <c r="C8008" s="80" t="n">
        <v>46194</v>
      </c>
      <c r="D8008" t="inlineStr">
        <is>
          <t>Perk-TTLi-4</t>
        </is>
      </c>
      <c r="E8008" t="inlineStr">
        <is>
          <t>LOD/DH: State Decel Not Leave In Time</t>
        </is>
      </c>
      <c r="F8008" t="n">
        <v>2</v>
      </c>
      <c r="G8008" t="n">
        <v>0.44725</v>
      </c>
    </row>
    <row r="8009">
      <c r="A8009" t="inlineStr">
        <is>
          <t>Daily_Minor_Stops_2026_09_18.xlsx</t>
        </is>
      </c>
      <c r="B8009" t="inlineStr">
        <is>
          <t>Samridhi Perk Line</t>
        </is>
      </c>
      <c r="C8009" s="80" t="n">
        <v>46195</v>
      </c>
      <c r="D8009" t="inlineStr">
        <is>
          <t>Perk-HCM-1</t>
        </is>
      </c>
      <c r="E8009" t="inlineStr">
        <is>
          <t>HXX: Both Film Reels Are Empty</t>
        </is>
      </c>
      <c r="F8009" t="n">
        <v>16</v>
      </c>
      <c r="G8009" t="n">
        <v>8.25695</v>
      </c>
    </row>
    <row r="8010">
      <c r="A8010" t="inlineStr">
        <is>
          <t>Daily_Minor_Stops_2026_09_18.xlsx</t>
        </is>
      </c>
      <c r="B8010" t="inlineStr">
        <is>
          <t>Samridhi Perk Line</t>
        </is>
      </c>
      <c r="C8010" s="80" t="n">
        <v>46195</v>
      </c>
      <c r="D8010" t="inlineStr">
        <is>
          <t>Perk-HCM-1</t>
        </is>
      </c>
      <c r="E8010" t="inlineStr">
        <is>
          <t>FBX: Jam At Infeed</t>
        </is>
      </c>
      <c r="F8010" t="n">
        <v>18</v>
      </c>
      <c r="G8010" t="n">
        <v>8.888683333333329</v>
      </c>
    </row>
    <row r="8011">
      <c r="A8011" t="inlineStr">
        <is>
          <t>Daily_Minor_Stops_2026_09_18.xlsx</t>
        </is>
      </c>
      <c r="B8011" t="inlineStr">
        <is>
          <t>Samridhi Perk Line</t>
        </is>
      </c>
      <c r="C8011" s="80" t="n">
        <v>46195</v>
      </c>
      <c r="D8011" t="inlineStr">
        <is>
          <t>Perk-HCM-2</t>
        </is>
      </c>
      <c r="E8011" t="inlineStr">
        <is>
          <t>FBX: Overflow At Infeed</t>
        </is>
      </c>
      <c r="F8011" t="n">
        <v>41</v>
      </c>
      <c r="G8011" t="n">
        <v>19.2343333333333</v>
      </c>
    </row>
    <row r="8012">
      <c r="A8012" t="inlineStr">
        <is>
          <t>Daily_Minor_Stops_2026_09_18.xlsx</t>
        </is>
      </c>
      <c r="B8012" t="inlineStr">
        <is>
          <t>Samridhi Perk Line</t>
        </is>
      </c>
      <c r="C8012" s="80" t="n">
        <v>46195</v>
      </c>
      <c r="D8012" t="inlineStr">
        <is>
          <t>Perk-HCM-2</t>
        </is>
      </c>
      <c r="E8012" t="inlineStr">
        <is>
          <t>FBX: Jam At Infeed</t>
        </is>
      </c>
      <c r="F8012" t="n">
        <v>124</v>
      </c>
      <c r="G8012" t="n">
        <v>63.9637166666667</v>
      </c>
    </row>
    <row r="8013">
      <c r="A8013" t="inlineStr">
        <is>
          <t>Daily_Minor_Stops_2026_09_18.xlsx</t>
        </is>
      </c>
      <c r="B8013" t="inlineStr">
        <is>
          <t>Samridhi Perk Line</t>
        </is>
      </c>
      <c r="C8013" s="80" t="n">
        <v>46195</v>
      </c>
      <c r="D8013" t="inlineStr">
        <is>
          <t>Perk-HCM-3</t>
        </is>
      </c>
      <c r="E8013" t="inlineStr">
        <is>
          <t>FBX: Overflow At Infeed</t>
        </is>
      </c>
      <c r="F8013" t="n">
        <v>34</v>
      </c>
      <c r="G8013" t="n">
        <v>18.5009</v>
      </c>
    </row>
    <row r="8014">
      <c r="A8014" t="inlineStr">
        <is>
          <t>Daily_Minor_Stops_2026_09_18.xlsx</t>
        </is>
      </c>
      <c r="B8014" t="inlineStr">
        <is>
          <t>Samridhi Perk Line</t>
        </is>
      </c>
      <c r="C8014" s="80" t="n">
        <v>46195</v>
      </c>
      <c r="D8014" t="inlineStr">
        <is>
          <t>Perk-HCM-3</t>
        </is>
      </c>
      <c r="E8014" t="inlineStr">
        <is>
          <t>FBX: Jam At Infeed</t>
        </is>
      </c>
      <c r="F8014" t="n">
        <v>44</v>
      </c>
      <c r="G8014" t="n">
        <v>17.3116833333333</v>
      </c>
    </row>
    <row r="8015">
      <c r="A8015" t="inlineStr">
        <is>
          <t>Daily_Minor_Stops_2026_09_18.xlsx</t>
        </is>
      </c>
      <c r="B8015" t="inlineStr">
        <is>
          <t>Samridhi Perk Line</t>
        </is>
      </c>
      <c r="C8015" s="80" t="n">
        <v>46195</v>
      </c>
      <c r="D8015" t="inlineStr">
        <is>
          <t>Perk-HCM-4</t>
        </is>
      </c>
      <c r="E8015" t="inlineStr">
        <is>
          <t>HXX: Film Is Broken</t>
        </is>
      </c>
      <c r="F8015" t="n">
        <v>15</v>
      </c>
      <c r="G8015" t="n">
        <v>17.50285</v>
      </c>
    </row>
    <row r="8016">
      <c r="A8016" t="inlineStr">
        <is>
          <t>Daily_Minor_Stops_2026_09_18.xlsx</t>
        </is>
      </c>
      <c r="B8016" t="inlineStr">
        <is>
          <t>Samridhi Perk Line Total</t>
        </is>
      </c>
      <c r="F8016" t="n">
        <v>124898</v>
      </c>
      <c r="G8016" t="n">
        <v>185534.238766667</v>
      </c>
    </row>
    <row r="8017">
      <c r="A8017" t="inlineStr">
        <is>
          <t>Daily_Minor_Stops_2026_09_18.xlsx</t>
        </is>
      </c>
      <c r="B8017" t="inlineStr">
        <is>
          <t>Samridhi Perk Line</t>
        </is>
      </c>
      <c r="C8017" s="80" t="n">
        <v>46195</v>
      </c>
      <c r="D8017" t="inlineStr">
        <is>
          <t>Perk-HCM-4</t>
        </is>
      </c>
      <c r="E8017" t="inlineStr">
        <is>
          <t>FBX: Jam At Infeed</t>
        </is>
      </c>
      <c r="F8017" t="n">
        <v>46</v>
      </c>
      <c r="G8017" t="n">
        <v>20.48305</v>
      </c>
    </row>
    <row r="8018">
      <c r="A8018" t="inlineStr">
        <is>
          <t>Daily_Minor_Stops_2026_09_18.xlsx</t>
        </is>
      </c>
      <c r="B8018" t="inlineStr">
        <is>
          <t>Samridhi Perk Line</t>
        </is>
      </c>
      <c r="C8018" s="80" t="n">
        <v>46195</v>
      </c>
      <c r="D8018" t="inlineStr">
        <is>
          <t>Perk-HLM-1</t>
        </is>
      </c>
      <c r="E8018" t="inlineStr">
        <is>
          <t>Product jam detected at flow wrapper infeed</t>
        </is>
      </c>
      <c r="F8018" t="n">
        <v>31</v>
      </c>
      <c r="G8018" t="n">
        <v>18.8126666666667</v>
      </c>
    </row>
    <row r="8019">
      <c r="A8019" t="inlineStr">
        <is>
          <t>Daily_Minor_Stops_2026_09_18.xlsx</t>
        </is>
      </c>
      <c r="B8019" t="inlineStr">
        <is>
          <t>Samridhi Perk Line</t>
        </is>
      </c>
      <c r="C8019" s="80" t="n">
        <v>46195</v>
      </c>
      <c r="D8019" t="inlineStr">
        <is>
          <t>Perk-HLM-1</t>
        </is>
      </c>
      <c r="E8019" t="inlineStr">
        <is>
          <t>OverHeight Product Detected</t>
        </is>
      </c>
      <c r="F8019" t="n">
        <v>135</v>
      </c>
      <c r="G8019" t="n">
        <v>95.3349333333333</v>
      </c>
    </row>
    <row r="8020">
      <c r="A8020" t="inlineStr">
        <is>
          <t>Daily_Minor_Stops_2026_09_18.xlsx</t>
        </is>
      </c>
      <c r="B8020" t="inlineStr">
        <is>
          <t>Samridhi Perk Line</t>
        </is>
      </c>
      <c r="C8020" s="80" t="n">
        <v>46195</v>
      </c>
      <c r="D8020" t="inlineStr">
        <is>
          <t>Perk-HLM-2</t>
        </is>
      </c>
      <c r="E8020" t="inlineStr">
        <is>
          <t>Wrapper Discharge Reject Sensor Blocked Alarm</t>
        </is>
      </c>
      <c r="F8020" t="n">
        <v>51</v>
      </c>
      <c r="G8020" t="n">
        <v>32.0324333333333</v>
      </c>
    </row>
    <row r="8021">
      <c r="A8021" t="inlineStr">
        <is>
          <t>Daily_Minor_Stops_2026_09_18.xlsx</t>
        </is>
      </c>
      <c r="B8021" t="inlineStr">
        <is>
          <t>Samridhi Perk Line</t>
        </is>
      </c>
      <c r="C8021" s="80" t="n">
        <v>46195</v>
      </c>
      <c r="D8021" t="inlineStr">
        <is>
          <t>Perk-HLM-2</t>
        </is>
      </c>
      <c r="E8021" t="inlineStr">
        <is>
          <t>OverHeight Product Detected</t>
        </is>
      </c>
      <c r="F8021" t="n">
        <v>75</v>
      </c>
      <c r="G8021" t="n">
        <v>127.228633333333</v>
      </c>
    </row>
    <row r="8022">
      <c r="A8022" t="inlineStr">
        <is>
          <t>Daily_Minor_Stops_2026_09_18.xlsx</t>
        </is>
      </c>
      <c r="B8022" t="inlineStr">
        <is>
          <t>Samridhi Perk Line</t>
        </is>
      </c>
      <c r="C8022" s="80" t="n">
        <v>46195</v>
      </c>
      <c r="D8022" t="inlineStr">
        <is>
          <t>Perk-TTLi-1</t>
        </is>
      </c>
      <c r="E8022" t="inlineStr">
        <is>
          <t>FOR/BP11: Hand Over Of Blank Failed</t>
        </is>
      </c>
      <c r="F8022" t="n">
        <v>14</v>
      </c>
      <c r="G8022" t="n">
        <v>8.03471666666667</v>
      </c>
    </row>
    <row r="8023">
      <c r="A8023" t="inlineStr">
        <is>
          <t>Daily_Minor_Stops_2026_09_18.xlsx</t>
        </is>
      </c>
      <c r="B8023" t="inlineStr">
        <is>
          <t>Samridhi Perk Line</t>
        </is>
      </c>
      <c r="C8023" s="80" t="n">
        <v>46195</v>
      </c>
      <c r="D8023" t="inlineStr">
        <is>
          <t>Perk-TTLi-1</t>
        </is>
      </c>
      <c r="E8023" t="inlineStr">
        <is>
          <t>CLO/CT11: Axis1 Position Error</t>
        </is>
      </c>
      <c r="F8023" t="n">
        <v>14</v>
      </c>
      <c r="G8023" t="n">
        <v>11.65615</v>
      </c>
    </row>
    <row r="8024">
      <c r="A8024" t="inlineStr">
        <is>
          <t>Daily_Minor_Stops_2026_09_18.xlsx</t>
        </is>
      </c>
      <c r="B8024" t="inlineStr">
        <is>
          <t>Samridhi Perk Line</t>
        </is>
      </c>
      <c r="C8024" s="80" t="n">
        <v>46195</v>
      </c>
      <c r="D8024" t="inlineStr">
        <is>
          <t>Perk-TTLi-2</t>
        </is>
      </c>
      <c r="E8024" t="inlineStr">
        <is>
          <t>CLO/TFXX: Jam On Tray Infeed</t>
        </is>
      </c>
      <c r="F8024" t="n">
        <v>9</v>
      </c>
      <c r="G8024" t="n">
        <v>6.22638333333333</v>
      </c>
    </row>
    <row r="8025">
      <c r="A8025" t="inlineStr">
        <is>
          <t>Daily_Minor_Stops_2026_09_18.xlsx</t>
        </is>
      </c>
      <c r="B8025" t="inlineStr">
        <is>
          <t>Samridhi Perk Line</t>
        </is>
      </c>
      <c r="C8025" s="80" t="n">
        <v>46195</v>
      </c>
      <c r="D8025" t="inlineStr">
        <is>
          <t>Perk-TTLi-2</t>
        </is>
      </c>
      <c r="E8025" t="inlineStr">
        <is>
          <t>CLO/CT11: Axis1 Position Error</t>
        </is>
      </c>
      <c r="F8025" t="n">
        <v>13</v>
      </c>
      <c r="G8025" t="n">
        <v>67.7039333333333</v>
      </c>
    </row>
    <row r="8026">
      <c r="A8026" t="inlineStr">
        <is>
          <t>Daily_Minor_Stops_2026_09_18.xlsx</t>
        </is>
      </c>
      <c r="B8026" t="inlineStr">
        <is>
          <t>Samridhi Perk Line</t>
        </is>
      </c>
      <c r="C8026" s="80" t="n">
        <v>46195</v>
      </c>
      <c r="D8026" t="inlineStr">
        <is>
          <t>Perk-TTLi-3</t>
        </is>
      </c>
      <c r="E8026" t="inlineStr">
        <is>
          <t>FOR/FT11: Hand Over Failure Of Tray</t>
        </is>
      </c>
      <c r="F8026" t="n">
        <v>9</v>
      </c>
      <c r="G8026" t="n">
        <v>11.10075</v>
      </c>
    </row>
    <row r="8027">
      <c r="A8027" t="inlineStr">
        <is>
          <t>Daily_Minor_Stops_2026_09_18.xlsx</t>
        </is>
      </c>
      <c r="B8027" t="inlineStr">
        <is>
          <t>Samridhi Perk Line</t>
        </is>
      </c>
      <c r="C8027" s="80" t="n">
        <v>46195</v>
      </c>
      <c r="D8027" t="inlineStr">
        <is>
          <t>Perk-TTLi-3</t>
        </is>
      </c>
      <c r="E8027" t="inlineStr">
        <is>
          <t>CLO/CT11: Axis1 Position Error</t>
        </is>
      </c>
      <c r="F8027" t="n">
        <v>7</v>
      </c>
      <c r="G8027" t="n">
        <v>68.4369166666667</v>
      </c>
    </row>
    <row r="8028">
      <c r="A8028" t="inlineStr">
        <is>
          <t>Daily_Minor_Stops_2026_09_18.xlsx</t>
        </is>
      </c>
      <c r="B8028" t="inlineStr">
        <is>
          <t>Samridhi Perk Line</t>
        </is>
      </c>
      <c r="C8028" s="80" t="n">
        <v>46195</v>
      </c>
      <c r="D8028" t="inlineStr">
        <is>
          <t>Perk-TTLi-4</t>
        </is>
      </c>
      <c r="E8028" t="inlineStr">
        <is>
          <t>LOD/FWV11: Position Trigger Sensor Fail</t>
        </is>
      </c>
      <c r="F8028" t="n">
        <v>2</v>
      </c>
      <c r="G8028" t="n">
        <v>0.143666666666667</v>
      </c>
    </row>
    <row r="8029">
      <c r="A8029" t="inlineStr">
        <is>
          <t>Daily_Minor_Stops_2026_09_18.xlsx</t>
        </is>
      </c>
      <c r="B8029" t="inlineStr">
        <is>
          <t>Samridhi Perk Line</t>
        </is>
      </c>
      <c r="C8029" s="80" t="n">
        <v>46195</v>
      </c>
      <c r="D8029" t="inlineStr">
        <is>
          <t>Perk-TTLi-4</t>
        </is>
      </c>
      <c r="E8029" t="inlineStr">
        <is>
          <t>LOD/EM: Emergency Stop Button 1</t>
        </is>
      </c>
      <c r="F8029" t="n">
        <v>2</v>
      </c>
      <c r="G8029" t="n">
        <v>0.438583333333333</v>
      </c>
    </row>
    <row r="8030">
      <c r="A8030" t="inlineStr">
        <is>
          <t>Daily_Minor_Stops_2026_09_18.xlsx</t>
        </is>
      </c>
      <c r="B8030" t="inlineStr">
        <is>
          <t>Samridhi Perk Line</t>
        </is>
      </c>
      <c r="C8030" s="80" t="n">
        <v>46196</v>
      </c>
      <c r="D8030" t="inlineStr">
        <is>
          <t>Perk-HCM-1</t>
        </is>
      </c>
      <c r="E8030" t="inlineStr">
        <is>
          <t>HXX: Data Printer Not Ready</t>
        </is>
      </c>
      <c r="F8030" t="n">
        <v>16</v>
      </c>
      <c r="G8030" t="n">
        <v>5.94166666666667</v>
      </c>
    </row>
    <row r="8031">
      <c r="A8031" t="inlineStr">
        <is>
          <t>Daily_Minor_Stops_2026_09_18.xlsx</t>
        </is>
      </c>
      <c r="B8031" t="inlineStr">
        <is>
          <t>Samridhi Perk Line</t>
        </is>
      </c>
      <c r="C8031" s="80" t="n">
        <v>46196</v>
      </c>
      <c r="D8031" t="inlineStr">
        <is>
          <t>Perk-HCM-1</t>
        </is>
      </c>
      <c r="E8031" t="inlineStr">
        <is>
          <t>FBX: Jam At Infeed</t>
        </is>
      </c>
      <c r="F8031" t="n">
        <v>20</v>
      </c>
      <c r="G8031" t="n">
        <v>17.7718666666667</v>
      </c>
    </row>
    <row r="8032">
      <c r="A8032" t="inlineStr">
        <is>
          <t>Daily_Minor_Stops_2026_09_18.xlsx</t>
        </is>
      </c>
      <c r="B8032" t="inlineStr">
        <is>
          <t>Samridhi Perk Line</t>
        </is>
      </c>
      <c r="C8032" s="80" t="n">
        <v>46196</v>
      </c>
      <c r="D8032" t="inlineStr">
        <is>
          <t>Perk-HCM-2</t>
        </is>
      </c>
      <c r="E8032" t="inlineStr">
        <is>
          <t>FBX: Overflow At Infeed</t>
        </is>
      </c>
      <c r="F8032" t="n">
        <v>27</v>
      </c>
      <c r="G8032" t="n">
        <v>14.343</v>
      </c>
    </row>
    <row r="8033">
      <c r="A8033" t="inlineStr">
        <is>
          <t>Daily_Minor_Stops_2026_09_18.xlsx</t>
        </is>
      </c>
      <c r="B8033" t="inlineStr">
        <is>
          <t>Samridhi Perk Line</t>
        </is>
      </c>
      <c r="C8033" s="80" t="n">
        <v>46196</v>
      </c>
      <c r="D8033" t="inlineStr">
        <is>
          <t>Perk-HCM-2</t>
        </is>
      </c>
      <c r="E8033" t="inlineStr">
        <is>
          <t>FBX: Jam At Infeed</t>
        </is>
      </c>
      <c r="F8033" t="n">
        <v>163</v>
      </c>
      <c r="G8033" t="n">
        <v>123.4494</v>
      </c>
    </row>
    <row r="8034">
      <c r="A8034" t="inlineStr">
        <is>
          <t>Daily_Minor_Stops_2026_09_18.xlsx</t>
        </is>
      </c>
      <c r="B8034" t="inlineStr">
        <is>
          <t>Samridhi Perk Line</t>
        </is>
      </c>
      <c r="C8034" s="80" t="n">
        <v>46196</v>
      </c>
      <c r="D8034" t="inlineStr">
        <is>
          <t>Perk-HCM-3</t>
        </is>
      </c>
      <c r="E8034" t="inlineStr">
        <is>
          <t>FBX: Overflow At Infeed</t>
        </is>
      </c>
      <c r="F8034" t="n">
        <v>43</v>
      </c>
      <c r="G8034" t="n">
        <v>21.8037833333333</v>
      </c>
    </row>
    <row r="8035">
      <c r="A8035" t="inlineStr">
        <is>
          <t>Daily_Minor_Stops_2026_09_18.xlsx</t>
        </is>
      </c>
      <c r="B8035" t="inlineStr">
        <is>
          <t>Samridhi Perk Line</t>
        </is>
      </c>
      <c r="C8035" s="80" t="n">
        <v>46196</v>
      </c>
      <c r="D8035" t="inlineStr">
        <is>
          <t>Perk-HCM-3</t>
        </is>
      </c>
      <c r="E8035" t="inlineStr">
        <is>
          <t>FBX: Jam At Infeed</t>
        </is>
      </c>
      <c r="F8035" t="n">
        <v>44</v>
      </c>
      <c r="G8035" t="n">
        <v>20.9899</v>
      </c>
    </row>
    <row r="8036">
      <c r="A8036" t="inlineStr">
        <is>
          <t>Daily_Minor_Stops_2026_09_18.xlsx</t>
        </is>
      </c>
      <c r="B8036" t="inlineStr">
        <is>
          <t>Samridhi Perk Line</t>
        </is>
      </c>
      <c r="C8036" s="80" t="n">
        <v>46196</v>
      </c>
      <c r="D8036" t="inlineStr">
        <is>
          <t>Perk-HCM-4</t>
        </is>
      </c>
      <c r="E8036" t="inlineStr">
        <is>
          <t>HXX: Data Printer Not Ready</t>
        </is>
      </c>
      <c r="F8036" t="n">
        <v>9</v>
      </c>
      <c r="G8036" t="n">
        <v>9.643966666666669</v>
      </c>
    </row>
    <row r="8037">
      <c r="A8037" t="inlineStr">
        <is>
          <t>Daily_Minor_Stops_2026_09_18.xlsx</t>
        </is>
      </c>
      <c r="B8037" t="inlineStr">
        <is>
          <t>Samridhi Perk Line</t>
        </is>
      </c>
      <c r="C8037" s="80" t="n">
        <v>46196</v>
      </c>
      <c r="D8037" t="inlineStr">
        <is>
          <t>Perk-HCM-4</t>
        </is>
      </c>
      <c r="E8037" t="inlineStr">
        <is>
          <t>FBX: Jam At Infeed</t>
        </is>
      </c>
      <c r="F8037" t="n">
        <v>42</v>
      </c>
      <c r="G8037" t="n">
        <v>15.6808333333333</v>
      </c>
    </row>
    <row r="8038">
      <c r="A8038" t="inlineStr">
        <is>
          <t>Daily_Minor_Stops_2026_09_18.xlsx</t>
        </is>
      </c>
      <c r="B8038" t="inlineStr">
        <is>
          <t>Samridhi Perk Line</t>
        </is>
      </c>
      <c r="C8038" s="80" t="n">
        <v>46196</v>
      </c>
      <c r="D8038" t="inlineStr">
        <is>
          <t>Perk-HLM-1</t>
        </is>
      </c>
      <c r="E8038" t="inlineStr">
        <is>
          <t>Product jam detected at flow wrapper infeed</t>
        </is>
      </c>
      <c r="F8038" t="n">
        <v>37</v>
      </c>
      <c r="G8038" t="n">
        <v>25.0153666666667</v>
      </c>
    </row>
    <row r="8039">
      <c r="A8039" t="inlineStr">
        <is>
          <t>Daily_Minor_Stops_2026_09_18.xlsx</t>
        </is>
      </c>
      <c r="B8039" t="inlineStr">
        <is>
          <t>Samridhi Perk Line</t>
        </is>
      </c>
      <c r="C8039" s="80" t="n">
        <v>46196</v>
      </c>
      <c r="D8039" t="inlineStr">
        <is>
          <t>Perk-HLM-1</t>
        </is>
      </c>
      <c r="E8039" t="inlineStr">
        <is>
          <t>OverHeight Product Detected</t>
        </is>
      </c>
      <c r="F8039" t="n">
        <v>147</v>
      </c>
      <c r="G8039" t="n">
        <v>105.415216666667</v>
      </c>
    </row>
    <row r="8040">
      <c r="A8040" t="inlineStr">
        <is>
          <t>Daily_Minor_Stops_2026_09_18.xlsx</t>
        </is>
      </c>
      <c r="B8040" t="inlineStr">
        <is>
          <t>Samridhi Perk Line</t>
        </is>
      </c>
      <c r="C8040" s="80" t="n">
        <v>46196</v>
      </c>
      <c r="D8040" t="inlineStr">
        <is>
          <t>Perk-HLM-2</t>
        </is>
      </c>
      <c r="E8040" t="inlineStr">
        <is>
          <t>Product jam detected at flow wrapper infeed</t>
        </is>
      </c>
      <c r="F8040" t="n">
        <v>38</v>
      </c>
      <c r="G8040" t="n">
        <v>24.1312833333333</v>
      </c>
    </row>
    <row r="8041">
      <c r="A8041" t="inlineStr">
        <is>
          <t>Daily_Minor_Stops_2026_09_18.xlsx</t>
        </is>
      </c>
      <c r="B8041" t="inlineStr">
        <is>
          <t>Samridhi Perk Line</t>
        </is>
      </c>
      <c r="C8041" s="80" t="n">
        <v>46196</v>
      </c>
      <c r="D8041" t="inlineStr">
        <is>
          <t>Perk-HLM-2</t>
        </is>
      </c>
      <c r="E8041" t="inlineStr">
        <is>
          <t>OverHeight Product Detected</t>
        </is>
      </c>
      <c r="F8041" t="n">
        <v>51</v>
      </c>
      <c r="G8041" t="n">
        <v>42.12075</v>
      </c>
    </row>
    <row r="8042">
      <c r="A8042" t="inlineStr">
        <is>
          <t>Daily_Minor_Stops_2026_09_18.xlsx</t>
        </is>
      </c>
      <c r="B8042" t="inlineStr">
        <is>
          <t>Samridhi Perk Line</t>
        </is>
      </c>
      <c r="C8042" s="80" t="n">
        <v>46196</v>
      </c>
      <c r="D8042" t="inlineStr">
        <is>
          <t>Perk-TTLi-1</t>
        </is>
      </c>
      <c r="E8042" t="inlineStr">
        <is>
          <t>FOR/FT11: Hand Over Failure Of Tray</t>
        </is>
      </c>
      <c r="F8042" t="n">
        <v>15</v>
      </c>
      <c r="G8042" t="n">
        <v>19.6368833333333</v>
      </c>
    </row>
    <row r="8043">
      <c r="A8043" t="inlineStr">
        <is>
          <t>Daily_Minor_Stops_2026_09_18.xlsx</t>
        </is>
      </c>
      <c r="B8043" t="inlineStr">
        <is>
          <t>Samridhi Perk Line</t>
        </is>
      </c>
      <c r="C8043" s="80" t="n">
        <v>46196</v>
      </c>
      <c r="D8043" t="inlineStr">
        <is>
          <t>Perk-TTLi-1</t>
        </is>
      </c>
      <c r="E8043" t="inlineStr">
        <is>
          <t>CLO/CDC11: Pusher / Actuator Not ON Time</t>
        </is>
      </c>
      <c r="F8043" t="n">
        <v>11</v>
      </c>
      <c r="G8043" t="n">
        <v>15.0925666666667</v>
      </c>
    </row>
    <row r="8044">
      <c r="A8044" t="inlineStr">
        <is>
          <t>Daily_Minor_Stops_2026_09_18.xlsx</t>
        </is>
      </c>
      <c r="B8044" t="inlineStr">
        <is>
          <t>Samridhi Perk Line</t>
        </is>
      </c>
      <c r="C8044" s="80" t="n">
        <v>46196</v>
      </c>
      <c r="D8044" t="inlineStr">
        <is>
          <t>Perk-TTLi-2</t>
        </is>
      </c>
      <c r="E8044" t="inlineStr">
        <is>
          <t>FOR/FT11: Hand Over Failure Of Tray</t>
        </is>
      </c>
      <c r="F8044" t="n">
        <v>12</v>
      </c>
      <c r="G8044" t="n">
        <v>10.8700666666667</v>
      </c>
    </row>
    <row r="8045">
      <c r="A8045" t="inlineStr">
        <is>
          <t>Daily_Minor_Stops_2026_09_18.xlsx</t>
        </is>
      </c>
      <c r="B8045" t="inlineStr">
        <is>
          <t>Samridhi Perk Line</t>
        </is>
      </c>
      <c r="C8045" s="80" t="n">
        <v>46196</v>
      </c>
      <c r="D8045" t="inlineStr">
        <is>
          <t>Perk-TTLi-2</t>
        </is>
      </c>
      <c r="E8045" t="inlineStr">
        <is>
          <t>FOR/BP11: Hand Over Of Blank Failed</t>
        </is>
      </c>
      <c r="F8045" t="n">
        <v>7</v>
      </c>
      <c r="G8045" t="n">
        <v>18.66815</v>
      </c>
    </row>
    <row r="8046">
      <c r="A8046" t="inlineStr">
        <is>
          <t>Daily_Minor_Stops_2026_09_18.xlsx</t>
        </is>
      </c>
      <c r="B8046" t="inlineStr">
        <is>
          <t>Samridhi Perk Line</t>
        </is>
      </c>
      <c r="C8046" s="80" t="n">
        <v>46196</v>
      </c>
      <c r="D8046" t="inlineStr">
        <is>
          <t>Perk-TTLi-3</t>
        </is>
      </c>
      <c r="E8046" t="inlineStr">
        <is>
          <t>FOR/FT11: Hand Over Failure Of Tray</t>
        </is>
      </c>
      <c r="F8046" t="n">
        <v>11</v>
      </c>
      <c r="G8046" t="n">
        <v>12.70315</v>
      </c>
    </row>
    <row r="8047">
      <c r="A8047" t="inlineStr">
        <is>
          <t>Daily_Minor_Stops_2026_09_18.xlsx</t>
        </is>
      </c>
      <c r="B8047" t="inlineStr">
        <is>
          <t>Samridhi Perk Line</t>
        </is>
      </c>
      <c r="C8047" s="80" t="n">
        <v>46196</v>
      </c>
      <c r="D8047" t="inlineStr">
        <is>
          <t>Perk-TTLi-3</t>
        </is>
      </c>
      <c r="E8047" t="inlineStr">
        <is>
          <t>CLO/CT11: Axis1 Position Error</t>
        </is>
      </c>
      <c r="F8047" t="n">
        <v>19</v>
      </c>
      <c r="G8047" t="n">
        <v>60.4151333333333</v>
      </c>
    </row>
    <row r="8048">
      <c r="A8048" t="inlineStr">
        <is>
          <t>Daily_Minor_Stops_2026_09_18.xlsx</t>
        </is>
      </c>
      <c r="B8048" t="inlineStr">
        <is>
          <t>Samridhi Perk Line</t>
        </is>
      </c>
      <c r="C8048" s="80" t="n">
        <v>46196</v>
      </c>
      <c r="D8048" t="inlineStr">
        <is>
          <t>Perk-TTLi-4</t>
        </is>
      </c>
      <c r="E8048" t="inlineStr">
        <is>
          <t>LOD/SM: Calculation Active</t>
        </is>
      </c>
      <c r="F8048" t="n">
        <v>2</v>
      </c>
      <c r="G8048" t="n">
        <v>0.453566666666667</v>
      </c>
    </row>
    <row r="8049">
      <c r="A8049" t="inlineStr">
        <is>
          <t>Daily_Minor_Stops_2026_09_18.xlsx</t>
        </is>
      </c>
      <c r="B8049" t="inlineStr">
        <is>
          <t>Samridhi Perk Line</t>
        </is>
      </c>
      <c r="C8049" s="80" t="n">
        <v>46197</v>
      </c>
      <c r="D8049" t="inlineStr">
        <is>
          <t>Perk-HCM-1</t>
        </is>
      </c>
      <c r="E8049" t="inlineStr">
        <is>
          <t>HXX: Data Printer Not Ready</t>
        </is>
      </c>
      <c r="F8049" t="n">
        <v>15</v>
      </c>
      <c r="G8049" t="n">
        <v>14.2688166666667</v>
      </c>
    </row>
    <row r="8050">
      <c r="A8050" t="inlineStr">
        <is>
          <t>Daily_Minor_Stops_2026_09_18.xlsx</t>
        </is>
      </c>
      <c r="B8050" t="inlineStr">
        <is>
          <t>Samridhi Perk Line</t>
        </is>
      </c>
      <c r="C8050" s="80" t="n">
        <v>46197</v>
      </c>
      <c r="D8050" t="inlineStr">
        <is>
          <t>Perk-HCM-1</t>
        </is>
      </c>
      <c r="E8050" t="inlineStr">
        <is>
          <t>FBX: Jam At Infeed</t>
        </is>
      </c>
      <c r="F8050" t="n">
        <v>19</v>
      </c>
      <c r="G8050" t="n">
        <v>13.10735</v>
      </c>
    </row>
    <row r="8051">
      <c r="A8051" t="inlineStr">
        <is>
          <t>Daily_Minor_Stops_2026_09_18.xlsx</t>
        </is>
      </c>
      <c r="B8051" t="inlineStr">
        <is>
          <t>Samridhi Perk Line</t>
        </is>
      </c>
      <c r="C8051" s="80" t="n">
        <v>46197</v>
      </c>
      <c r="D8051" t="inlineStr">
        <is>
          <t>Perk-HCM-2</t>
        </is>
      </c>
      <c r="E8051" t="inlineStr">
        <is>
          <t>FBX: Overflow At Infeed</t>
        </is>
      </c>
      <c r="F8051" t="n">
        <v>23</v>
      </c>
      <c r="G8051" t="n">
        <v>16.6896333333333</v>
      </c>
    </row>
    <row r="8052">
      <c r="A8052" t="inlineStr">
        <is>
          <t>Daily_Minor_Stops_2026_09_18.xlsx</t>
        </is>
      </c>
      <c r="B8052" t="inlineStr">
        <is>
          <t>Samridhi Perk Line</t>
        </is>
      </c>
      <c r="C8052" s="80" t="n">
        <v>46197</v>
      </c>
      <c r="D8052" t="inlineStr">
        <is>
          <t>Perk-HCM-2</t>
        </is>
      </c>
      <c r="E8052" t="inlineStr">
        <is>
          <t>FBX: Jam At Infeed</t>
        </is>
      </c>
      <c r="F8052" t="n">
        <v>149</v>
      </c>
      <c r="G8052" t="n">
        <v>78.9625833333333</v>
      </c>
    </row>
    <row r="8053">
      <c r="A8053" t="inlineStr">
        <is>
          <t>Daily_Minor_Stops_2026_09_18.xlsx</t>
        </is>
      </c>
      <c r="B8053" t="inlineStr">
        <is>
          <t>Samridhi Perk Line</t>
        </is>
      </c>
      <c r="C8053" s="80" t="n">
        <v>46197</v>
      </c>
      <c r="D8053" t="inlineStr">
        <is>
          <t>Perk-HCM-3</t>
        </is>
      </c>
      <c r="E8053" t="inlineStr">
        <is>
          <t>FBX: Overflow At Infeed</t>
        </is>
      </c>
      <c r="F8053" t="n">
        <v>58</v>
      </c>
      <c r="G8053" t="n">
        <v>28.4053166666667</v>
      </c>
    </row>
    <row r="8054">
      <c r="A8054" t="inlineStr">
        <is>
          <t>Daily_Minor_Stops_2026_09_18.xlsx</t>
        </is>
      </c>
      <c r="B8054" t="inlineStr">
        <is>
          <t>Samridhi Perk Line</t>
        </is>
      </c>
      <c r="C8054" s="80" t="n">
        <v>46197</v>
      </c>
      <c r="D8054" t="inlineStr">
        <is>
          <t>Perk-HCM-3</t>
        </is>
      </c>
      <c r="E8054" t="inlineStr">
        <is>
          <t>FBX: Jam At Infeed</t>
        </is>
      </c>
      <c r="F8054" t="n">
        <v>41</v>
      </c>
      <c r="G8054" t="n">
        <v>30.52255</v>
      </c>
    </row>
    <row r="8055">
      <c r="A8055" t="inlineStr">
        <is>
          <t>Daily_Minor_Stops_2026_09_18.xlsx</t>
        </is>
      </c>
      <c r="B8055" t="inlineStr">
        <is>
          <t>Samridhi Perk Line</t>
        </is>
      </c>
      <c r="C8055" s="80" t="n">
        <v>46197</v>
      </c>
      <c r="D8055" t="inlineStr">
        <is>
          <t>Perk-HCM-4</t>
        </is>
      </c>
      <c r="E8055" t="inlineStr">
        <is>
          <t>HXX: Film Is Broken</t>
        </is>
      </c>
      <c r="F8055" t="n">
        <v>18</v>
      </c>
      <c r="G8055" t="n">
        <v>16.3876333333333</v>
      </c>
    </row>
    <row r="8056">
      <c r="A8056" t="inlineStr">
        <is>
          <t>Daily_Minor_Stops_2026_09_18.xlsx</t>
        </is>
      </c>
      <c r="B8056" t="inlineStr">
        <is>
          <t>Samridhi Perk Line</t>
        </is>
      </c>
      <c r="C8056" s="80" t="n">
        <v>46197</v>
      </c>
      <c r="D8056" t="inlineStr">
        <is>
          <t>Perk-HCM-4</t>
        </is>
      </c>
      <c r="E8056" t="inlineStr">
        <is>
          <t>FBX: Jam At Infeed</t>
        </is>
      </c>
      <c r="F8056" t="n">
        <v>31</v>
      </c>
      <c r="G8056" t="n">
        <v>11.4643833333333</v>
      </c>
    </row>
    <row r="8057">
      <c r="A8057" t="inlineStr">
        <is>
          <t>Daily_Minor_Stops_2026_09_18.xlsx</t>
        </is>
      </c>
      <c r="B8057" t="inlineStr">
        <is>
          <t>Samridhi Perk Line</t>
        </is>
      </c>
      <c r="C8057" s="80" t="n">
        <v>46197</v>
      </c>
      <c r="D8057" t="inlineStr">
        <is>
          <t>Perk-HLM-1</t>
        </is>
      </c>
      <c r="E8057" t="inlineStr">
        <is>
          <t>Product jam detected at flow wrapper infeed</t>
        </is>
      </c>
      <c r="F8057" t="n">
        <v>35</v>
      </c>
      <c r="G8057" t="n">
        <v>13.895</v>
      </c>
    </row>
    <row r="8058">
      <c r="A8058" t="inlineStr">
        <is>
          <t>Daily_Minor_Stops_2026_09_18.xlsx</t>
        </is>
      </c>
      <c r="B8058" t="inlineStr">
        <is>
          <t>Samridhi Perk Line</t>
        </is>
      </c>
      <c r="C8058" s="80" t="n">
        <v>46197</v>
      </c>
      <c r="D8058" t="inlineStr">
        <is>
          <t>Perk-HLM-1</t>
        </is>
      </c>
      <c r="E8058" t="inlineStr">
        <is>
          <t>OverHeight Product Detected</t>
        </is>
      </c>
      <c r="F8058" t="n">
        <v>153</v>
      </c>
      <c r="G8058" t="n">
        <v>91.6143</v>
      </c>
    </row>
    <row r="8059">
      <c r="A8059" t="inlineStr">
        <is>
          <t>Daily_Minor_Stops_2026_09_18.xlsx</t>
        </is>
      </c>
      <c r="B8059" t="inlineStr">
        <is>
          <t>Samridhi Perk Line</t>
        </is>
      </c>
      <c r="C8059" s="80" t="n">
        <v>46197</v>
      </c>
      <c r="D8059" t="inlineStr">
        <is>
          <t>Perk-HLM-2</t>
        </is>
      </c>
      <c r="E8059" t="inlineStr">
        <is>
          <t>Product jam detected at flow wrapper infeed</t>
        </is>
      </c>
      <c r="F8059" t="n">
        <v>82</v>
      </c>
      <c r="G8059" t="n">
        <v>41.02945</v>
      </c>
    </row>
    <row r="8060">
      <c r="A8060" t="inlineStr">
        <is>
          <t>Daily_Minor_Stops_2026_09_18.xlsx</t>
        </is>
      </c>
      <c r="B8060" t="inlineStr">
        <is>
          <t>Samridhi Perk Line</t>
        </is>
      </c>
      <c r="C8060" s="80" t="n">
        <v>46197</v>
      </c>
      <c r="D8060" t="inlineStr">
        <is>
          <t>Perk-HLM-2</t>
        </is>
      </c>
      <c r="E8060" t="inlineStr">
        <is>
          <t>OverHeight Product Detected</t>
        </is>
      </c>
      <c r="F8060" t="n">
        <v>26</v>
      </c>
      <c r="G8060" t="n">
        <v>18.6792833333333</v>
      </c>
    </row>
    <row r="8061">
      <c r="A8061" t="inlineStr">
        <is>
          <t>Daily_Minor_Stops_2026_09_18.xlsx</t>
        </is>
      </c>
      <c r="B8061" t="inlineStr">
        <is>
          <t>Samridhi Perk Line</t>
        </is>
      </c>
      <c r="C8061" s="80" t="n">
        <v>46197</v>
      </c>
      <c r="D8061" t="inlineStr">
        <is>
          <t>Perk-TTLi-1</t>
        </is>
      </c>
      <c r="E8061" t="inlineStr">
        <is>
          <t>CLO/CT11: Axis1 Position Error</t>
        </is>
      </c>
      <c r="F8061" t="n">
        <v>28</v>
      </c>
      <c r="G8061" t="n">
        <v>42.7979666666667</v>
      </c>
    </row>
    <row r="8062">
      <c r="A8062" t="inlineStr">
        <is>
          <t>Daily_Minor_Stops_2026_09_18.xlsx</t>
        </is>
      </c>
      <c r="B8062" t="inlineStr">
        <is>
          <t>Samridhi Perk Line</t>
        </is>
      </c>
      <c r="C8062" s="80" t="n">
        <v>46197</v>
      </c>
      <c r="D8062" t="inlineStr">
        <is>
          <t>Perk-TTLi-1</t>
        </is>
      </c>
      <c r="E8062" t="inlineStr">
        <is>
          <t>CLO/CDC11: Pusher / Actuator Not ON Time</t>
        </is>
      </c>
      <c r="F8062" t="n">
        <v>21</v>
      </c>
      <c r="G8062" t="n">
        <v>35.1805833333333</v>
      </c>
    </row>
    <row r="8063">
      <c r="A8063" t="inlineStr">
        <is>
          <t>Daily_Minor_Stops_2026_09_18.xlsx</t>
        </is>
      </c>
      <c r="B8063" t="inlineStr">
        <is>
          <t>Samridhi Perk Line</t>
        </is>
      </c>
      <c r="C8063" s="80" t="n">
        <v>46197</v>
      </c>
      <c r="D8063" t="inlineStr">
        <is>
          <t>Perk-TTLi-2</t>
        </is>
      </c>
      <c r="E8063" t="inlineStr">
        <is>
          <t>FOR/BP11: Hand Over Of Blank Failed</t>
        </is>
      </c>
      <c r="F8063" t="n">
        <v>23</v>
      </c>
      <c r="G8063" t="n">
        <v>21.2993166666667</v>
      </c>
    </row>
    <row r="8064">
      <c r="A8064" t="inlineStr">
        <is>
          <t>Daily_Minor_Stops_2026_09_18.xlsx</t>
        </is>
      </c>
      <c r="B8064" t="inlineStr">
        <is>
          <t>Samridhi Perk Line</t>
        </is>
      </c>
      <c r="C8064" s="80" t="n">
        <v>46197</v>
      </c>
      <c r="D8064" t="inlineStr">
        <is>
          <t>Perk-TTLi-2</t>
        </is>
      </c>
      <c r="E8064" t="inlineStr">
        <is>
          <t>CLO/CDC11: Pusher / Actuator Not ON Time</t>
        </is>
      </c>
      <c r="F8064" t="n">
        <v>7</v>
      </c>
      <c r="G8064" t="n">
        <v>13.3715166666667</v>
      </c>
    </row>
    <row r="8065">
      <c r="A8065" t="inlineStr">
        <is>
          <t>Daily_Minor_Stops_2026_09_18.xlsx</t>
        </is>
      </c>
      <c r="B8065" t="inlineStr">
        <is>
          <t>Samridhi Perk Line</t>
        </is>
      </c>
      <c r="C8065" s="80" t="n">
        <v>46197</v>
      </c>
      <c r="D8065" t="inlineStr">
        <is>
          <t>Perk-TTLi-3</t>
        </is>
      </c>
      <c r="E8065" t="inlineStr">
        <is>
          <t>FOR/FT11: Hand Over Failure Of Tray</t>
        </is>
      </c>
      <c r="F8065" t="n">
        <v>4</v>
      </c>
      <c r="G8065" t="n">
        <v>2.42935</v>
      </c>
    </row>
    <row r="8066">
      <c r="A8066" t="inlineStr">
        <is>
          <t>Daily_Minor_Stops_2026_09_18.xlsx</t>
        </is>
      </c>
      <c r="B8066" t="inlineStr">
        <is>
          <t>Samridhi Perk Line</t>
        </is>
      </c>
      <c r="C8066" s="80" t="n">
        <v>46197</v>
      </c>
      <c r="D8066" t="inlineStr">
        <is>
          <t>Perk-TTLi-3</t>
        </is>
      </c>
      <c r="E8066" t="inlineStr">
        <is>
          <t>CLO/CT11: Axis1 Position Error</t>
        </is>
      </c>
      <c r="F8066" t="n">
        <v>7</v>
      </c>
      <c r="G8066" t="n">
        <v>12.5829</v>
      </c>
    </row>
    <row r="8067">
      <c r="A8067" t="inlineStr">
        <is>
          <t>Daily_Minor_Stops_2026_09_18.xlsx</t>
        </is>
      </c>
      <c r="B8067" t="inlineStr">
        <is>
          <t>Samridhi Perk Line</t>
        </is>
      </c>
      <c r="C8067" s="80" t="n">
        <v>46197</v>
      </c>
      <c r="D8067" t="inlineStr">
        <is>
          <t>Perk-TTLi-4</t>
        </is>
      </c>
      <c r="E8067" t="inlineStr">
        <is>
          <t>LOD/FWV11: Position Trigger Sensor Fail</t>
        </is>
      </c>
      <c r="F8067" t="n">
        <v>3</v>
      </c>
      <c r="G8067" t="n">
        <v>1.4837</v>
      </c>
    </row>
    <row r="8068">
      <c r="A8068" t="inlineStr">
        <is>
          <t>Daily_Minor_Stops_2026_09_18.xlsx</t>
        </is>
      </c>
      <c r="B8068" t="inlineStr">
        <is>
          <t>Samridhi Perk Line</t>
        </is>
      </c>
      <c r="C8068" s="80" t="n">
        <v>46197</v>
      </c>
      <c r="D8068" t="inlineStr">
        <is>
          <t>Perk-TTLi-4</t>
        </is>
      </c>
      <c r="E8068" t="inlineStr">
        <is>
          <t>LOD/DH: State Decel Not Leave In Time</t>
        </is>
      </c>
      <c r="F8068" t="n">
        <v>3</v>
      </c>
      <c r="G8068" t="n">
        <v>1.36638333333333</v>
      </c>
    </row>
    <row r="8069">
      <c r="A8069" t="inlineStr">
        <is>
          <t>Daily_Minor_Stops_2026_09_18.xlsx</t>
        </is>
      </c>
      <c r="B8069" t="inlineStr">
        <is>
          <t>Samridhi Perk Line</t>
        </is>
      </c>
      <c r="C8069" s="80" t="n">
        <v>46198</v>
      </c>
      <c r="D8069" t="inlineStr">
        <is>
          <t>Perk TTM-5</t>
        </is>
      </c>
      <c r="E8069" t="inlineStr">
        <is>
          <t>Late Start</t>
        </is>
      </c>
      <c r="F8069" t="n">
        <v>1</v>
      </c>
      <c r="G8069" t="n">
        <v>0</v>
      </c>
    </row>
    <row r="8070">
      <c r="A8070" t="inlineStr">
        <is>
          <t>Daily_Minor_Stops_2026_09_18.xlsx</t>
        </is>
      </c>
      <c r="B8070" t="inlineStr">
        <is>
          <t>Samridhi Perk Line</t>
        </is>
      </c>
      <c r="C8070" s="80" t="n">
        <v>46198</v>
      </c>
      <c r="D8070" t="inlineStr">
        <is>
          <t>Perk TTM-5</t>
        </is>
      </c>
      <c r="E8070" t="inlineStr">
        <is>
          <t>Early Departure</t>
        </is>
      </c>
      <c r="F8070" t="n">
        <v>1</v>
      </c>
      <c r="G8070" t="n">
        <v>0</v>
      </c>
    </row>
    <row r="8071">
      <c r="A8071" t="inlineStr">
        <is>
          <t>Daily_Minor_Stops_2026_09_18.xlsx</t>
        </is>
      </c>
      <c r="B8071" t="inlineStr">
        <is>
          <t>Samridhi Perk Line</t>
        </is>
      </c>
      <c r="C8071" s="80" t="n">
        <v>46198</v>
      </c>
      <c r="D8071" t="inlineStr">
        <is>
          <t>Perk-HCM-1</t>
        </is>
      </c>
      <c r="E8071" t="inlineStr">
        <is>
          <t>HXX: Film Is Broken</t>
        </is>
      </c>
      <c r="F8071" t="n">
        <v>13</v>
      </c>
      <c r="G8071" t="n">
        <v>22.79475</v>
      </c>
    </row>
    <row r="8072">
      <c r="A8072" t="inlineStr">
        <is>
          <t>Daily_Minor_Stops_2026_09_18.xlsx</t>
        </is>
      </c>
      <c r="B8072" t="inlineStr">
        <is>
          <t>Samridhi Perk Line</t>
        </is>
      </c>
      <c r="C8072" s="80" t="n">
        <v>46198</v>
      </c>
      <c r="D8072" t="inlineStr">
        <is>
          <t>Perk-HCM-1</t>
        </is>
      </c>
      <c r="E8072" t="inlineStr">
        <is>
          <t>FBX: Jam At Infeed</t>
        </is>
      </c>
      <c r="F8072" t="n">
        <v>44</v>
      </c>
      <c r="G8072" t="n">
        <v>18.3715833333333</v>
      </c>
    </row>
    <row r="8073">
      <c r="A8073" t="inlineStr">
        <is>
          <t>Daily_Minor_Stops_2026_09_18.xlsx</t>
        </is>
      </c>
      <c r="B8073" t="inlineStr">
        <is>
          <t>Samridhi Perk Line</t>
        </is>
      </c>
      <c r="C8073" s="80" t="n">
        <v>46198</v>
      </c>
      <c r="D8073" t="inlineStr">
        <is>
          <t>Perk-HCM-2</t>
        </is>
      </c>
      <c r="E8073" t="inlineStr">
        <is>
          <t>FBX: Overflow At Infeed</t>
        </is>
      </c>
      <c r="F8073" t="n">
        <v>23</v>
      </c>
      <c r="G8073" t="n">
        <v>9.99785</v>
      </c>
    </row>
    <row r="8074">
      <c r="A8074" t="inlineStr">
        <is>
          <t>Daily_Minor_Stops_2026_09_18.xlsx</t>
        </is>
      </c>
      <c r="B8074" t="inlineStr">
        <is>
          <t>Samridhi Perk Line</t>
        </is>
      </c>
      <c r="C8074" s="80" t="n">
        <v>46198</v>
      </c>
      <c r="D8074" t="inlineStr">
        <is>
          <t>Perk-HCM-2</t>
        </is>
      </c>
      <c r="E8074" t="inlineStr">
        <is>
          <t>FBX: Jam At Infeed</t>
        </is>
      </c>
      <c r="F8074" t="n">
        <v>103</v>
      </c>
      <c r="G8074" t="n">
        <v>56.0877</v>
      </c>
    </row>
    <row r="8075">
      <c r="A8075" t="inlineStr">
        <is>
          <t>Daily_Minor_Stops_2026_09_18.xlsx</t>
        </is>
      </c>
      <c r="B8075" t="inlineStr">
        <is>
          <t>Samridhi Perk Line</t>
        </is>
      </c>
      <c r="C8075" s="80" t="n">
        <v>46198</v>
      </c>
      <c r="D8075" t="inlineStr">
        <is>
          <t>Perk-HCM-3</t>
        </is>
      </c>
      <c r="E8075" t="inlineStr">
        <is>
          <t>FBX: Overflow At Infeed</t>
        </is>
      </c>
      <c r="F8075" t="n">
        <v>79</v>
      </c>
      <c r="G8075" t="n">
        <v>52.6734166666667</v>
      </c>
    </row>
    <row r="8076">
      <c r="A8076" t="inlineStr">
        <is>
          <t>Daily_Minor_Stops_2026_09_18.xlsx</t>
        </is>
      </c>
      <c r="B8076" t="inlineStr">
        <is>
          <t>Samridhi Perk Line</t>
        </is>
      </c>
      <c r="C8076" s="80" t="n">
        <v>46198</v>
      </c>
      <c r="D8076" t="inlineStr">
        <is>
          <t>Perk-HCM-3</t>
        </is>
      </c>
      <c r="E8076" t="inlineStr">
        <is>
          <t>FBX: Jam At Infeed</t>
        </is>
      </c>
      <c r="F8076" t="n">
        <v>20</v>
      </c>
      <c r="G8076" t="n">
        <v>12.7722</v>
      </c>
    </row>
    <row r="8077">
      <c r="A8077" t="inlineStr">
        <is>
          <t>Daily_Minor_Stops_2026_09_18.xlsx</t>
        </is>
      </c>
      <c r="B8077" t="inlineStr">
        <is>
          <t>Samridhi Perk Line</t>
        </is>
      </c>
      <c r="C8077" s="80" t="n">
        <v>46198</v>
      </c>
      <c r="D8077" t="inlineStr">
        <is>
          <t>Perk-HCM-4</t>
        </is>
      </c>
      <c r="E8077" t="inlineStr">
        <is>
          <t>HXX: Film Is Broken</t>
        </is>
      </c>
      <c r="F8077" t="n">
        <v>14</v>
      </c>
      <c r="G8077" t="n">
        <v>12.2916833333333</v>
      </c>
    </row>
    <row r="8078">
      <c r="A8078" t="inlineStr">
        <is>
          <t>Daily_Minor_Stops_2026_09_18.xlsx</t>
        </is>
      </c>
      <c r="B8078" t="inlineStr">
        <is>
          <t>Samridhi Perk Line</t>
        </is>
      </c>
      <c r="C8078" s="80" t="n">
        <v>46198</v>
      </c>
      <c r="D8078" t="inlineStr">
        <is>
          <t>Perk-HCM-4</t>
        </is>
      </c>
      <c r="E8078" t="inlineStr">
        <is>
          <t>FBX: Jam At Infeed</t>
        </is>
      </c>
      <c r="F8078" t="n">
        <v>56</v>
      </c>
      <c r="G8078" t="n">
        <v>22.1391166666667</v>
      </c>
    </row>
    <row r="8079">
      <c r="A8079" t="inlineStr">
        <is>
          <t>Daily_Minor_Stops_2026_09_18.xlsx</t>
        </is>
      </c>
      <c r="B8079" t="inlineStr">
        <is>
          <t>Samridhi Perk Line</t>
        </is>
      </c>
      <c r="C8079" s="80" t="n">
        <v>46198</v>
      </c>
      <c r="D8079" t="inlineStr">
        <is>
          <t>Perk-HLM-1</t>
        </is>
      </c>
      <c r="E8079" t="inlineStr">
        <is>
          <t>Product jam detected at flow wrapper infeed</t>
        </is>
      </c>
      <c r="F8079" t="n">
        <v>27</v>
      </c>
      <c r="G8079" t="n">
        <v>7.738</v>
      </c>
    </row>
    <row r="8080">
      <c r="A8080" t="inlineStr">
        <is>
          <t>Daily_Minor_Stops_2026_09_18.xlsx</t>
        </is>
      </c>
      <c r="B8080" t="inlineStr">
        <is>
          <t>Samridhi Perk Line</t>
        </is>
      </c>
      <c r="C8080" s="80" t="n">
        <v>46198</v>
      </c>
      <c r="D8080" t="inlineStr">
        <is>
          <t>Perk-HLM-1</t>
        </is>
      </c>
      <c r="E8080" t="inlineStr">
        <is>
          <t>OverHeight Product Detected</t>
        </is>
      </c>
      <c r="F8080" t="n">
        <v>122</v>
      </c>
      <c r="G8080" t="n">
        <v>93.6685333333333</v>
      </c>
    </row>
    <row r="8081">
      <c r="A8081" t="inlineStr">
        <is>
          <t>Daily_Minor_Stops_2026_09_18.xlsx</t>
        </is>
      </c>
      <c r="B8081" t="inlineStr">
        <is>
          <t>Samridhi Perk Line</t>
        </is>
      </c>
      <c r="C8081" s="80" t="n">
        <v>46198</v>
      </c>
      <c r="D8081" t="inlineStr">
        <is>
          <t>Perk-HLM-2</t>
        </is>
      </c>
      <c r="E8081" t="inlineStr">
        <is>
          <t>Product jam detected at flow wrapper infeed</t>
        </is>
      </c>
      <c r="F8081" t="n">
        <v>68</v>
      </c>
      <c r="G8081" t="n">
        <v>52.2698833333333</v>
      </c>
    </row>
    <row r="8082">
      <c r="A8082" t="inlineStr">
        <is>
          <t>Daily_Minor_Stops_2026_09_18.xlsx</t>
        </is>
      </c>
      <c r="B8082" t="inlineStr">
        <is>
          <t>Samridhi Perk Line</t>
        </is>
      </c>
      <c r="C8082" s="80" t="n">
        <v>46198</v>
      </c>
      <c r="D8082" t="inlineStr">
        <is>
          <t>Perk-HLM-2</t>
        </is>
      </c>
      <c r="E8082" t="inlineStr">
        <is>
          <t>OverHeight Product Detected</t>
        </is>
      </c>
      <c r="F8082" t="n">
        <v>37</v>
      </c>
      <c r="G8082" t="n">
        <v>30.1734333333333</v>
      </c>
    </row>
    <row r="8083">
      <c r="A8083" t="inlineStr">
        <is>
          <t>Daily_Minor_Stops_2026_09_18.xlsx</t>
        </is>
      </c>
      <c r="B8083" t="inlineStr">
        <is>
          <t>Samridhi Perk Line</t>
        </is>
      </c>
      <c r="C8083" s="80" t="n">
        <v>46198</v>
      </c>
      <c r="D8083" t="inlineStr">
        <is>
          <t>Perk-TTLi-1</t>
        </is>
      </c>
      <c r="E8083" t="inlineStr">
        <is>
          <t>FOR/BP11: Hand Over Of Blank Failed</t>
        </is>
      </c>
      <c r="F8083" t="n">
        <v>7</v>
      </c>
      <c r="G8083" t="n">
        <v>4.32683333333333</v>
      </c>
    </row>
    <row r="8084">
      <c r="A8084" t="inlineStr">
        <is>
          <t>Daily_Minor_Stops_2026_09_18.xlsx</t>
        </is>
      </c>
      <c r="B8084" t="inlineStr">
        <is>
          <t>Samridhi Perk Line</t>
        </is>
      </c>
      <c r="C8084" s="80" t="n">
        <v>46198</v>
      </c>
      <c r="D8084" t="inlineStr">
        <is>
          <t>Perk-TTLi-1</t>
        </is>
      </c>
      <c r="E8084" t="inlineStr">
        <is>
          <t>CLO/CT11: Axis1 Position Error</t>
        </is>
      </c>
      <c r="F8084" t="n">
        <v>11</v>
      </c>
      <c r="G8084" t="n">
        <v>30.78765</v>
      </c>
    </row>
    <row r="8085">
      <c r="A8085" t="inlineStr">
        <is>
          <t>Daily_Minor_Stops_2026_09_18.xlsx</t>
        </is>
      </c>
      <c r="B8085" t="inlineStr">
        <is>
          <t>Samridhi Perk Line</t>
        </is>
      </c>
      <c r="C8085" s="80" t="n">
        <v>46198</v>
      </c>
      <c r="D8085" t="inlineStr">
        <is>
          <t>Perk-TTLi-2</t>
        </is>
      </c>
      <c r="E8085" t="inlineStr">
        <is>
          <t>LOD/TGR11: Robot-Gripper Sensor Fault</t>
        </is>
      </c>
      <c r="F8085" t="n">
        <v>3</v>
      </c>
      <c r="G8085" t="n">
        <v>1.06268333333333</v>
      </c>
    </row>
    <row r="8086">
      <c r="A8086" t="inlineStr">
        <is>
          <t>Daily_Minor_Stops_2026_09_18.xlsx</t>
        </is>
      </c>
      <c r="B8086" t="inlineStr">
        <is>
          <t>Samridhi Perk Line</t>
        </is>
      </c>
      <c r="C8086" s="80" t="n">
        <v>46198</v>
      </c>
      <c r="D8086" t="inlineStr">
        <is>
          <t>Perk-TTLi-2</t>
        </is>
      </c>
      <c r="E8086" t="inlineStr">
        <is>
          <t>FOR/BP11: Hand Over Of Blank Failed</t>
        </is>
      </c>
      <c r="F8086" t="n">
        <v>6</v>
      </c>
      <c r="G8086" t="n">
        <v>4.90063333333333</v>
      </c>
    </row>
    <row r="8087">
      <c r="A8087" t="inlineStr">
        <is>
          <t>Daily_Minor_Stops_2026_09_18.xlsx</t>
        </is>
      </c>
      <c r="B8087" t="inlineStr">
        <is>
          <t>Samridhi Perk Line</t>
        </is>
      </c>
      <c r="C8087" s="80" t="n">
        <v>46198</v>
      </c>
      <c r="D8087" t="inlineStr">
        <is>
          <t>Perk-TTLi-3</t>
        </is>
      </c>
      <c r="E8087" t="inlineStr">
        <is>
          <t>LOD/TGR11: Robot-Gripper Sensor Fault</t>
        </is>
      </c>
      <c r="F8087" t="n">
        <v>7</v>
      </c>
      <c r="G8087" t="n">
        <v>2.41751666666667</v>
      </c>
    </row>
    <row r="8088">
      <c r="A8088" t="inlineStr">
        <is>
          <t>Daily_Minor_Stops_2026_09_18.xlsx</t>
        </is>
      </c>
      <c r="B8088" t="inlineStr">
        <is>
          <t>Samridhi Perk Line</t>
        </is>
      </c>
      <c r="C8088" s="80" t="n">
        <v>46198</v>
      </c>
      <c r="D8088" t="inlineStr">
        <is>
          <t>Perk-TTLi-3</t>
        </is>
      </c>
      <c r="E8088" t="inlineStr">
        <is>
          <t>CLO/CT11: Axis1 Position Error</t>
        </is>
      </c>
      <c r="F8088" t="n">
        <v>12</v>
      </c>
      <c r="G8088" t="n">
        <v>29.6234333333333</v>
      </c>
    </row>
    <row r="8089">
      <c r="A8089" t="inlineStr">
        <is>
          <t>Daily_Minor_Stops_2026_09_18.xlsx</t>
        </is>
      </c>
      <c r="B8089" t="inlineStr">
        <is>
          <t>Samridhi Perk Line</t>
        </is>
      </c>
      <c r="C8089" s="80" t="n">
        <v>46198</v>
      </c>
      <c r="D8089" t="inlineStr">
        <is>
          <t>Perk-TTLi-4</t>
        </is>
      </c>
      <c r="E8089" t="inlineStr">
        <is>
          <t>LOD/FWV11: Position Trigger Sensor Fail</t>
        </is>
      </c>
      <c r="F8089" t="n">
        <v>2</v>
      </c>
      <c r="G8089" t="n">
        <v>1.24588333333333</v>
      </c>
    </row>
    <row r="8090">
      <c r="A8090" t="inlineStr">
        <is>
          <t>Daily_Minor_Stops_2026_09_18.xlsx</t>
        </is>
      </c>
      <c r="B8090" t="inlineStr">
        <is>
          <t>Samridhi Perk Line</t>
        </is>
      </c>
      <c r="C8090" s="80" t="n">
        <v>46199</v>
      </c>
      <c r="D8090" t="inlineStr">
        <is>
          <t>Perk-HCM-1</t>
        </is>
      </c>
      <c r="E8090" t="inlineStr">
        <is>
          <t>FBX: Overflow At Infeed</t>
        </is>
      </c>
      <c r="F8090" t="n">
        <v>18</v>
      </c>
      <c r="G8090" t="n">
        <v>11.03375</v>
      </c>
    </row>
    <row r="8091">
      <c r="A8091" t="inlineStr">
        <is>
          <t>Daily_Minor_Stops_2026_09_18.xlsx</t>
        </is>
      </c>
      <c r="B8091" t="inlineStr">
        <is>
          <t>Samridhi Perk Line</t>
        </is>
      </c>
      <c r="C8091" s="80" t="n">
        <v>46199</v>
      </c>
      <c r="D8091" t="inlineStr">
        <is>
          <t>Perk-HCM-1</t>
        </is>
      </c>
      <c r="E8091" t="inlineStr">
        <is>
          <t>FBX: Jam At Infeed</t>
        </is>
      </c>
      <c r="F8091" t="n">
        <v>66</v>
      </c>
      <c r="G8091" t="n">
        <v>30.99275</v>
      </c>
    </row>
    <row r="8092">
      <c r="A8092" t="inlineStr">
        <is>
          <t>Daily_Minor_Stops_2026_09_18.xlsx</t>
        </is>
      </c>
      <c r="B8092" t="inlineStr">
        <is>
          <t>Samridhi Perk Line</t>
        </is>
      </c>
      <c r="C8092" s="80" t="n">
        <v>46199</v>
      </c>
      <c r="D8092" t="inlineStr">
        <is>
          <t>Perk-HCM-2</t>
        </is>
      </c>
      <c r="E8092" t="inlineStr">
        <is>
          <t>FBX: Overflow At Infeed</t>
        </is>
      </c>
      <c r="F8092" t="n">
        <v>27</v>
      </c>
      <c r="G8092" t="n">
        <v>11.3399333333333</v>
      </c>
    </row>
    <row r="8093">
      <c r="A8093" t="inlineStr">
        <is>
          <t>Daily_Minor_Stops_2026_09_18.xlsx</t>
        </is>
      </c>
      <c r="B8093" t="inlineStr">
        <is>
          <t>Samridhi Perk Line</t>
        </is>
      </c>
      <c r="C8093" s="80" t="n">
        <v>46199</v>
      </c>
      <c r="D8093" t="inlineStr">
        <is>
          <t>Perk-HCM-2</t>
        </is>
      </c>
      <c r="E8093" t="inlineStr">
        <is>
          <t>FBX: Jam At Infeed</t>
        </is>
      </c>
      <c r="F8093" t="n">
        <v>106</v>
      </c>
      <c r="G8093" t="n">
        <v>53.7732333333333</v>
      </c>
    </row>
    <row r="8094">
      <c r="A8094" t="inlineStr">
        <is>
          <t>Daily_Minor_Stops_2026_09_18.xlsx</t>
        </is>
      </c>
      <c r="B8094" t="inlineStr">
        <is>
          <t>Samridhi Perk Line</t>
        </is>
      </c>
      <c r="C8094" s="80" t="n">
        <v>46199</v>
      </c>
      <c r="D8094" t="inlineStr">
        <is>
          <t>Perk-HCM-3</t>
        </is>
      </c>
      <c r="E8094" t="inlineStr">
        <is>
          <t>FBX: Overflow At Infeed</t>
        </is>
      </c>
      <c r="F8094" t="n">
        <v>56</v>
      </c>
      <c r="G8094" t="n">
        <v>42.5762</v>
      </c>
    </row>
    <row r="8095">
      <c r="A8095" t="inlineStr">
        <is>
          <t>Daily_Minor_Stops_2026_09_18.xlsx</t>
        </is>
      </c>
      <c r="B8095" t="inlineStr">
        <is>
          <t>Samridhi Perk Line</t>
        </is>
      </c>
      <c r="C8095" s="80" t="n">
        <v>46199</v>
      </c>
      <c r="D8095" t="inlineStr">
        <is>
          <t>Perk-HCM-3</t>
        </is>
      </c>
      <c r="E8095" t="inlineStr">
        <is>
          <t>FBX: Jam At Infeed</t>
        </is>
      </c>
      <c r="F8095" t="n">
        <v>17</v>
      </c>
      <c r="G8095" t="n">
        <v>7.51526666666667</v>
      </c>
    </row>
    <row r="8096">
      <c r="A8096" t="inlineStr">
        <is>
          <t>Daily_Minor_Stops_2026_09_18.xlsx</t>
        </is>
      </c>
      <c r="B8096" t="inlineStr">
        <is>
          <t>Samridhi Perk Line</t>
        </is>
      </c>
      <c r="C8096" s="80" t="n">
        <v>46199</v>
      </c>
      <c r="D8096" t="inlineStr">
        <is>
          <t>Perk-HCM-4</t>
        </is>
      </c>
      <c r="E8096" t="inlineStr">
        <is>
          <t>HXX: Film Is Broken</t>
        </is>
      </c>
      <c r="F8096" t="n">
        <v>16</v>
      </c>
      <c r="G8096" t="n">
        <v>26.6304666666667</v>
      </c>
    </row>
    <row r="8097">
      <c r="A8097" t="inlineStr">
        <is>
          <t>Daily_Minor_Stops_2026_09_18.xlsx</t>
        </is>
      </c>
      <c r="B8097" t="inlineStr">
        <is>
          <t>Samridhi Perk Line</t>
        </is>
      </c>
      <c r="C8097" s="80" t="n">
        <v>46199</v>
      </c>
      <c r="D8097" t="inlineStr">
        <is>
          <t>Perk-HCM-4</t>
        </is>
      </c>
      <c r="E8097" t="inlineStr">
        <is>
          <t>FBX: Jam At Infeed</t>
        </is>
      </c>
      <c r="F8097" t="n">
        <v>45</v>
      </c>
      <c r="G8097" t="n">
        <v>18.9905666666667</v>
      </c>
    </row>
    <row r="8098">
      <c r="A8098" t="inlineStr">
        <is>
          <t>Daily_Minor_Stops_2026_09_18.xlsx</t>
        </is>
      </c>
      <c r="B8098" t="inlineStr">
        <is>
          <t>Samridhi Perk Line</t>
        </is>
      </c>
      <c r="C8098" s="80" t="n">
        <v>46199</v>
      </c>
      <c r="D8098" t="inlineStr">
        <is>
          <t>Perk-HLM-1</t>
        </is>
      </c>
      <c r="E8098" t="inlineStr">
        <is>
          <t>Paper Out Of Register</t>
        </is>
      </c>
      <c r="F8098" t="n">
        <v>27</v>
      </c>
      <c r="G8098" t="n">
        <v>25.29555</v>
      </c>
    </row>
    <row r="8099">
      <c r="A8099" t="inlineStr">
        <is>
          <t>Daily_Minor_Stops_2026_09_18.xlsx</t>
        </is>
      </c>
      <c r="B8099" t="inlineStr">
        <is>
          <t>Samridhi Perk Line</t>
        </is>
      </c>
      <c r="C8099" s="80" t="n">
        <v>46199</v>
      </c>
      <c r="D8099" t="inlineStr">
        <is>
          <t>Perk-HLM-1</t>
        </is>
      </c>
      <c r="E8099" t="inlineStr">
        <is>
          <t>OverHeight Product Detected</t>
        </is>
      </c>
      <c r="F8099" t="n">
        <v>111</v>
      </c>
      <c r="G8099" t="n">
        <v>92.1822333333333</v>
      </c>
    </row>
    <row r="8100">
      <c r="A8100" t="inlineStr">
        <is>
          <t>Daily_Minor_Stops_2026_09_18.xlsx</t>
        </is>
      </c>
      <c r="B8100" t="inlineStr">
        <is>
          <t>Samridhi Perk Line</t>
        </is>
      </c>
      <c r="C8100" s="80" t="n">
        <v>46199</v>
      </c>
      <c r="D8100" t="inlineStr">
        <is>
          <t>Perk-HLM-2</t>
        </is>
      </c>
      <c r="E8100" t="inlineStr">
        <is>
          <t>Product jam detected at flow wrapper infeed</t>
        </is>
      </c>
      <c r="F8100" t="n">
        <v>68</v>
      </c>
      <c r="G8100" t="n">
        <v>39.5587333333333</v>
      </c>
    </row>
    <row r="8101">
      <c r="A8101" t="inlineStr">
        <is>
          <t>Daily_Minor_Stops_2026_09_18.xlsx</t>
        </is>
      </c>
      <c r="B8101" t="inlineStr">
        <is>
          <t>Samridhi Perk Line</t>
        </is>
      </c>
      <c r="C8101" s="80" t="n">
        <v>46199</v>
      </c>
      <c r="D8101" t="inlineStr">
        <is>
          <t>Perk-HLM-2</t>
        </is>
      </c>
      <c r="E8101" t="inlineStr">
        <is>
          <t>OverHeight Product Detected</t>
        </is>
      </c>
      <c r="F8101" t="n">
        <v>51</v>
      </c>
      <c r="G8101" t="n">
        <v>47.8312666666667</v>
      </c>
    </row>
    <row r="8102">
      <c r="A8102" t="inlineStr">
        <is>
          <t>Daily_Minor_Stops_2026_09_18.xlsx</t>
        </is>
      </c>
      <c r="B8102" t="inlineStr">
        <is>
          <t>Samridhi Perk Line</t>
        </is>
      </c>
      <c r="C8102" s="80" t="n">
        <v>46199</v>
      </c>
      <c r="D8102" t="inlineStr">
        <is>
          <t>Perk-TTLi-1</t>
        </is>
      </c>
      <c r="E8102" t="inlineStr">
        <is>
          <t>CLO/CT11: Axis1 Position Error</t>
        </is>
      </c>
      <c r="F8102" t="n">
        <v>8</v>
      </c>
      <c r="G8102" t="n">
        <v>31.6307</v>
      </c>
    </row>
    <row r="8103">
      <c r="A8103" t="inlineStr">
        <is>
          <t>Daily_Minor_Stops_2026_09_18.xlsx</t>
        </is>
      </c>
      <c r="B8103" t="inlineStr">
        <is>
          <t>Samridhi Perk Line</t>
        </is>
      </c>
      <c r="C8103" s="80" t="n">
        <v>46199</v>
      </c>
      <c r="D8103" t="inlineStr">
        <is>
          <t>Perk-TTLi-1</t>
        </is>
      </c>
      <c r="E8103" t="inlineStr">
        <is>
          <t>CLO/CDC11: Pusher / Actuator Not ON Time</t>
        </is>
      </c>
      <c r="F8103" t="n">
        <v>8</v>
      </c>
      <c r="G8103" t="n">
        <v>20.4225666666667</v>
      </c>
    </row>
    <row r="8104">
      <c r="A8104" t="inlineStr">
        <is>
          <t>Daily_Minor_Stops_2026_09_18.xlsx</t>
        </is>
      </c>
      <c r="B8104" t="inlineStr">
        <is>
          <t>Samridhi Perk Line</t>
        </is>
      </c>
      <c r="C8104" s="80" t="n">
        <v>46199</v>
      </c>
      <c r="D8104" t="inlineStr">
        <is>
          <t>Perk-TTLi-2</t>
        </is>
      </c>
      <c r="E8104" t="inlineStr">
        <is>
          <t>LOD/TGR11: Robot-Gripper Sensor Fault</t>
        </is>
      </c>
      <c r="F8104" t="n">
        <v>3</v>
      </c>
      <c r="G8104" t="n">
        <v>1.47033333333333</v>
      </c>
    </row>
    <row r="8105">
      <c r="A8105" t="inlineStr">
        <is>
          <t>Daily_Minor_Stops_2026_09_18.xlsx</t>
        </is>
      </c>
      <c r="B8105" t="inlineStr">
        <is>
          <t>Samridhi Perk Line</t>
        </is>
      </c>
      <c r="C8105" s="80" t="n">
        <v>46199</v>
      </c>
      <c r="D8105" t="inlineStr">
        <is>
          <t>Perk-TTLi-2</t>
        </is>
      </c>
      <c r="E8105" t="inlineStr">
        <is>
          <t>FOR/BP11: Hand Over Of Blank Failed</t>
        </is>
      </c>
      <c r="F8105" t="n">
        <v>5</v>
      </c>
      <c r="G8105" t="n">
        <v>1.51465</v>
      </c>
    </row>
    <row r="8106">
      <c r="A8106" t="inlineStr">
        <is>
          <t>Daily_Minor_Stops_2026_09_18.xlsx</t>
        </is>
      </c>
      <c r="B8106" t="inlineStr">
        <is>
          <t>Samridhi Perk Line</t>
        </is>
      </c>
      <c r="C8106" s="80" t="n">
        <v>46199</v>
      </c>
      <c r="D8106" t="inlineStr">
        <is>
          <t>Perk-TTLi-3</t>
        </is>
      </c>
      <c r="E8106" t="inlineStr">
        <is>
          <t>FOR/FT11: Hand Over Failure Of Tray</t>
        </is>
      </c>
      <c r="F8106" t="n">
        <v>9</v>
      </c>
      <c r="G8106" t="n">
        <v>8.33555</v>
      </c>
    </row>
    <row r="8107">
      <c r="A8107" t="inlineStr">
        <is>
          <t>Daily_Minor_Stops_2026_09_18.xlsx</t>
        </is>
      </c>
      <c r="B8107" t="inlineStr">
        <is>
          <t>Samridhi Perk Line</t>
        </is>
      </c>
      <c r="C8107" s="80" t="n">
        <v>46199</v>
      </c>
      <c r="D8107" t="inlineStr">
        <is>
          <t>Perk-TTLi-3</t>
        </is>
      </c>
      <c r="E8107" t="inlineStr">
        <is>
          <t>CLO/CDC11: Pusher / Actuator Not ON Time</t>
        </is>
      </c>
      <c r="F8107" t="n">
        <v>6</v>
      </c>
      <c r="G8107" t="n">
        <v>18.0111833333333</v>
      </c>
    </row>
    <row r="8108">
      <c r="A8108" t="inlineStr">
        <is>
          <t>Daily_Minor_Stops_2026_09_18.xlsx</t>
        </is>
      </c>
      <c r="B8108" t="inlineStr">
        <is>
          <t>Samridhi Perk Line</t>
        </is>
      </c>
      <c r="C8108" s="80" t="n">
        <v>46199</v>
      </c>
      <c r="D8108" t="inlineStr">
        <is>
          <t>Perk-TTLi-4</t>
        </is>
      </c>
      <c r="E8108" t="inlineStr">
        <is>
          <t>LOD/EM: Emergency Stop HMI 11</t>
        </is>
      </c>
      <c r="F8108" t="n">
        <v>2</v>
      </c>
      <c r="G8108" t="n">
        <v>0.9379833333333329</v>
      </c>
    </row>
    <row r="8109">
      <c r="A8109" t="inlineStr">
        <is>
          <t>Daily_Minor_Stops_2026_09_18.xlsx</t>
        </is>
      </c>
      <c r="B8109" t="inlineStr">
        <is>
          <t>Samridhi Perk Line</t>
        </is>
      </c>
      <c r="C8109" s="80" t="n">
        <v>46199</v>
      </c>
      <c r="D8109" t="inlineStr">
        <is>
          <t>Perk-TTLi-4</t>
        </is>
      </c>
      <c r="E8109" t="inlineStr">
        <is>
          <t>LOD/EM: Emergency Stop Button 1</t>
        </is>
      </c>
      <c r="F8109" t="n">
        <v>2</v>
      </c>
      <c r="G8109" t="n">
        <v>3.52413333333333</v>
      </c>
    </row>
    <row r="8110">
      <c r="A8110" t="inlineStr">
        <is>
          <t>Daily_Minor_Stops_2026_09_18.xlsx</t>
        </is>
      </c>
      <c r="B8110" t="inlineStr">
        <is>
          <t>Samridhi Perk Line</t>
        </is>
      </c>
      <c r="C8110" s="80" t="n">
        <v>46200</v>
      </c>
      <c r="D8110" t="inlineStr">
        <is>
          <t>Perk-HCM-1</t>
        </is>
      </c>
      <c r="E8110" t="inlineStr">
        <is>
          <t>FBX: Overflow At Infeed</t>
        </is>
      </c>
      <c r="F8110" t="n">
        <v>21</v>
      </c>
      <c r="G8110" t="n">
        <v>10.4038833333333</v>
      </c>
    </row>
    <row r="8111">
      <c r="A8111" t="inlineStr">
        <is>
          <t>Daily_Minor_Stops_2026_09_18.xlsx</t>
        </is>
      </c>
      <c r="B8111" t="inlineStr">
        <is>
          <t>Samridhi Perk Line</t>
        </is>
      </c>
      <c r="C8111" s="80" t="n">
        <v>46200</v>
      </c>
      <c r="D8111" t="inlineStr">
        <is>
          <t>Perk-HCM-1</t>
        </is>
      </c>
      <c r="E8111" t="inlineStr">
        <is>
          <t>FBX: Jam At Infeed</t>
        </is>
      </c>
      <c r="F8111" t="n">
        <v>52</v>
      </c>
      <c r="G8111" t="n">
        <v>32.2611666666667</v>
      </c>
    </row>
    <row r="8112">
      <c r="A8112" t="inlineStr">
        <is>
          <t>Daily_Minor_Stops_2026_09_18.xlsx</t>
        </is>
      </c>
      <c r="B8112" t="inlineStr">
        <is>
          <t>Samridhi Perk Line</t>
        </is>
      </c>
      <c r="C8112" s="80" t="n">
        <v>46200</v>
      </c>
      <c r="D8112" t="inlineStr">
        <is>
          <t>Perk-HCM-2</t>
        </is>
      </c>
      <c r="E8112" t="inlineStr">
        <is>
          <t>HXX: Film Is Broken</t>
        </is>
      </c>
      <c r="F8112" t="n">
        <v>13</v>
      </c>
      <c r="G8112" t="n">
        <v>14.0479833333333</v>
      </c>
    </row>
    <row r="8113">
      <c r="A8113" t="inlineStr">
        <is>
          <t>Daily_Minor_Stops_2026_09_18.xlsx</t>
        </is>
      </c>
      <c r="B8113" t="inlineStr">
        <is>
          <t>Samridhi Perk Line</t>
        </is>
      </c>
      <c r="C8113" s="80" t="n">
        <v>46200</v>
      </c>
      <c r="D8113" t="inlineStr">
        <is>
          <t>Perk-HCM-2</t>
        </is>
      </c>
      <c r="E8113" t="inlineStr">
        <is>
          <t>FBX: Jam At Infeed</t>
        </is>
      </c>
      <c r="F8113" t="n">
        <v>67</v>
      </c>
      <c r="G8113" t="n">
        <v>34.8003833333333</v>
      </c>
    </row>
    <row r="8114">
      <c r="A8114" t="inlineStr">
        <is>
          <t>Daily_Minor_Stops_2026_09_18.xlsx</t>
        </is>
      </c>
      <c r="B8114" t="inlineStr">
        <is>
          <t>Samridhi Perk Line</t>
        </is>
      </c>
      <c r="C8114" s="80" t="n">
        <v>46200</v>
      </c>
      <c r="D8114" t="inlineStr">
        <is>
          <t>Perk-HCM-3</t>
        </is>
      </c>
      <c r="E8114" t="inlineStr">
        <is>
          <t>FBX: Overflow At Infeed</t>
        </is>
      </c>
      <c r="F8114" t="n">
        <v>83</v>
      </c>
      <c r="G8114" t="n">
        <v>52.0247</v>
      </c>
    </row>
    <row r="8115">
      <c r="A8115" t="inlineStr">
        <is>
          <t>Daily_Minor_Stops_2026_09_18.xlsx</t>
        </is>
      </c>
      <c r="B8115" t="inlineStr">
        <is>
          <t>Samridhi Perk Line</t>
        </is>
      </c>
      <c r="C8115" s="80" t="n">
        <v>46200</v>
      </c>
      <c r="D8115" t="inlineStr">
        <is>
          <t>Perk-HCM-3</t>
        </is>
      </c>
      <c r="E8115" t="inlineStr">
        <is>
          <t>FBX: Jam At Infeed</t>
        </is>
      </c>
      <c r="F8115" t="n">
        <v>21</v>
      </c>
      <c r="G8115" t="n">
        <v>31.2239</v>
      </c>
    </row>
    <row r="8116">
      <c r="A8116" t="inlineStr">
        <is>
          <t>Daily_Minor_Stops_2026_09_18.xlsx</t>
        </is>
      </c>
      <c r="B8116" t="inlineStr">
        <is>
          <t>Samridhi Perk Line</t>
        </is>
      </c>
      <c r="C8116" s="80" t="n">
        <v>46200</v>
      </c>
      <c r="D8116" t="inlineStr">
        <is>
          <t>Perk-HCM-4</t>
        </is>
      </c>
      <c r="E8116" t="inlineStr">
        <is>
          <t>HXX: Film Is Broken</t>
        </is>
      </c>
      <c r="F8116" t="n">
        <v>13</v>
      </c>
      <c r="G8116" t="n">
        <v>17.5531</v>
      </c>
    </row>
    <row r="8117">
      <c r="A8117" t="inlineStr">
        <is>
          <t>Daily_Minor_Stops_2026_09_18.xlsx</t>
        </is>
      </c>
      <c r="B8117" t="inlineStr">
        <is>
          <t>Samridhi Perk Line</t>
        </is>
      </c>
      <c r="C8117" s="80" t="n">
        <v>46200</v>
      </c>
      <c r="D8117" t="inlineStr">
        <is>
          <t>Perk-HCM-4</t>
        </is>
      </c>
      <c r="E8117" t="inlineStr">
        <is>
          <t>FBX: Jam At Infeed</t>
        </is>
      </c>
      <c r="F8117" t="n">
        <v>43</v>
      </c>
      <c r="G8117" t="n">
        <v>22.35835</v>
      </c>
    </row>
    <row r="8118">
      <c r="A8118" t="inlineStr">
        <is>
          <t>Daily_Minor_Stops_2026_09_18.xlsx</t>
        </is>
      </c>
      <c r="B8118" t="inlineStr">
        <is>
          <t>Samridhi Perk Line</t>
        </is>
      </c>
      <c r="C8118" s="80" t="n">
        <v>46200</v>
      </c>
      <c r="D8118" t="inlineStr">
        <is>
          <t>Perk-HLM-1</t>
        </is>
      </c>
      <c r="E8118" t="inlineStr">
        <is>
          <t>Paper Out Of Register</t>
        </is>
      </c>
      <c r="F8118" t="n">
        <v>31</v>
      </c>
      <c r="G8118" t="n">
        <v>30.7495833333333</v>
      </c>
    </row>
    <row r="8119">
      <c r="A8119" t="inlineStr">
        <is>
          <t>Daily_Minor_Stops_2026_09_18.xlsx</t>
        </is>
      </c>
      <c r="B8119" t="inlineStr">
        <is>
          <t>Samridhi Perk Line</t>
        </is>
      </c>
      <c r="C8119" s="80" t="n">
        <v>46200</v>
      </c>
      <c r="D8119" t="inlineStr">
        <is>
          <t>Perk-HLM-1</t>
        </is>
      </c>
      <c r="E8119" t="inlineStr">
        <is>
          <t>OverHeight Product Detected</t>
        </is>
      </c>
      <c r="F8119" t="n">
        <v>177</v>
      </c>
      <c r="G8119" t="n">
        <v>104.783516666667</v>
      </c>
    </row>
    <row r="8120">
      <c r="A8120" t="inlineStr">
        <is>
          <t>Daily_Minor_Stops_2026_09_18.xlsx</t>
        </is>
      </c>
      <c r="B8120" t="inlineStr">
        <is>
          <t>Samridhi Perk Line</t>
        </is>
      </c>
      <c r="C8120" s="80" t="n">
        <v>46200</v>
      </c>
      <c r="D8120" t="inlineStr">
        <is>
          <t>Perk-HLM-2</t>
        </is>
      </c>
      <c r="E8120" t="inlineStr">
        <is>
          <t>Product jam detected at flow wrapper infeed</t>
        </is>
      </c>
      <c r="F8120" t="n">
        <v>33</v>
      </c>
      <c r="G8120" t="n">
        <v>31.92965</v>
      </c>
    </row>
    <row r="8121">
      <c r="A8121" t="inlineStr">
        <is>
          <t>Daily_Minor_Stops_2026_09_18.xlsx</t>
        </is>
      </c>
      <c r="B8121" t="inlineStr">
        <is>
          <t>Samridhi Perk Line</t>
        </is>
      </c>
      <c r="C8121" s="80" t="n">
        <v>46200</v>
      </c>
      <c r="D8121" t="inlineStr">
        <is>
          <t>Perk-HLM-2</t>
        </is>
      </c>
      <c r="E8121" t="inlineStr">
        <is>
          <t>OverHeight Product Detected</t>
        </is>
      </c>
      <c r="F8121" t="n">
        <v>86</v>
      </c>
      <c r="G8121" t="n">
        <v>109.107233333333</v>
      </c>
    </row>
    <row r="8122">
      <c r="A8122" t="inlineStr">
        <is>
          <t>Daily_Minor_Stops_2026_09_18.xlsx</t>
        </is>
      </c>
      <c r="B8122" t="inlineStr">
        <is>
          <t>Samridhi Perk Line</t>
        </is>
      </c>
      <c r="C8122" s="80" t="n">
        <v>46200</v>
      </c>
      <c r="D8122" t="inlineStr">
        <is>
          <t>Perk-TTLi-1</t>
        </is>
      </c>
      <c r="E8122" t="inlineStr">
        <is>
          <t>FOR/BP11: Hand Over Of Blank Failed</t>
        </is>
      </c>
      <c r="F8122" t="n">
        <v>6</v>
      </c>
      <c r="G8122" t="n">
        <v>5.08573333333333</v>
      </c>
    </row>
    <row r="8123">
      <c r="A8123" t="inlineStr">
        <is>
          <t>Daily_Minor_Stops_2026_09_18.xlsx</t>
        </is>
      </c>
      <c r="B8123" t="inlineStr">
        <is>
          <t>Samridhi Perk Line</t>
        </is>
      </c>
      <c r="C8123" s="80" t="n">
        <v>46200</v>
      </c>
      <c r="D8123" t="inlineStr">
        <is>
          <t>Perk-TTLi-1</t>
        </is>
      </c>
      <c r="E8123" t="inlineStr">
        <is>
          <t>CLO/CT11: Axis1 Position Error</t>
        </is>
      </c>
      <c r="F8123" t="n">
        <v>14</v>
      </c>
      <c r="G8123" t="n">
        <v>12.9109833333333</v>
      </c>
    </row>
    <row r="8124">
      <c r="A8124" t="inlineStr">
        <is>
          <t>Daily_Minor_Stops_2026_09_18.xlsx</t>
        </is>
      </c>
      <c r="B8124" t="inlineStr">
        <is>
          <t>Samridhi Perk Line</t>
        </is>
      </c>
      <c r="C8124" s="80" t="n">
        <v>46200</v>
      </c>
      <c r="D8124" t="inlineStr">
        <is>
          <t>Perk-TTLi-2</t>
        </is>
      </c>
      <c r="E8124" t="inlineStr">
        <is>
          <t>LOD/TGR11: Robot-Gripper Sensor Fault</t>
        </is>
      </c>
      <c r="F8124" t="n">
        <v>9</v>
      </c>
      <c r="G8124" t="n">
        <v>9.848549999999999</v>
      </c>
    </row>
    <row r="8125">
      <c r="A8125" t="inlineStr">
        <is>
          <t>Daily_Minor_Stops_2026_09_18.xlsx</t>
        </is>
      </c>
      <c r="B8125" t="inlineStr">
        <is>
          <t>Samridhi Perk Line</t>
        </is>
      </c>
      <c r="C8125" s="80" t="n">
        <v>46200</v>
      </c>
      <c r="D8125" t="inlineStr">
        <is>
          <t>Perk-TTLi-2</t>
        </is>
      </c>
      <c r="E8125" t="inlineStr">
        <is>
          <t>FOR/FT11: Hand Over Failure Of Tray</t>
        </is>
      </c>
      <c r="F8125" t="n">
        <v>5</v>
      </c>
      <c r="G8125" t="n">
        <v>16.8927833333333</v>
      </c>
    </row>
    <row r="8126">
      <c r="A8126" t="inlineStr">
        <is>
          <t>Daily_Minor_Stops_2026_09_18.xlsx</t>
        </is>
      </c>
      <c r="B8126" t="inlineStr">
        <is>
          <t>Samridhi Perk Line</t>
        </is>
      </c>
      <c r="C8126" s="80" t="n">
        <v>46200</v>
      </c>
      <c r="D8126" t="inlineStr">
        <is>
          <t>Perk-TTLi-3</t>
        </is>
      </c>
      <c r="E8126" t="inlineStr">
        <is>
          <t>LOD/TGR11: Robot-Gripper Sensor Fault</t>
        </is>
      </c>
      <c r="F8126" t="n">
        <v>4</v>
      </c>
      <c r="G8126" t="n">
        <v>3.34258333333333</v>
      </c>
    </row>
    <row r="8127">
      <c r="A8127" t="inlineStr">
        <is>
          <t>Daily_Minor_Stops_2026_09_18.xlsx</t>
        </is>
      </c>
      <c r="B8127" t="inlineStr">
        <is>
          <t>Samridhi Perk Line</t>
        </is>
      </c>
      <c r="C8127" s="80" t="n">
        <v>46200</v>
      </c>
      <c r="D8127" t="inlineStr">
        <is>
          <t>Perk-TTLi-3</t>
        </is>
      </c>
      <c r="E8127" t="inlineStr">
        <is>
          <t>CLO/CDC11: Pusher / Actuator Not ON Time</t>
        </is>
      </c>
      <c r="F8127" t="n">
        <v>9</v>
      </c>
      <c r="G8127" t="n">
        <v>14.3864</v>
      </c>
    </row>
    <row r="8128">
      <c r="A8128" t="inlineStr">
        <is>
          <t>Daily_Minor_Stops_2026_09_18.xlsx</t>
        </is>
      </c>
      <c r="B8128" t="inlineStr">
        <is>
          <t>Samridhi Perk Line</t>
        </is>
      </c>
      <c r="C8128" s="80" t="n">
        <v>46200</v>
      </c>
      <c r="D8128" t="inlineStr">
        <is>
          <t>Perk-TTLi-4</t>
        </is>
      </c>
      <c r="E8128" t="inlineStr">
        <is>
          <t>LOD/SAF: Safety Circuit Not Ready</t>
        </is>
      </c>
      <c r="F8128" t="n">
        <v>2</v>
      </c>
      <c r="G8128" t="n">
        <v>0.68705</v>
      </c>
    </row>
    <row r="8129">
      <c r="A8129" t="inlineStr">
        <is>
          <t>Daily_Minor_Stops_2026_09_18.xlsx</t>
        </is>
      </c>
      <c r="B8129" t="inlineStr">
        <is>
          <t>Samridhi Perk Line</t>
        </is>
      </c>
      <c r="C8129" s="80" t="n">
        <v>46200</v>
      </c>
      <c r="D8129" t="inlineStr">
        <is>
          <t>Perk-TTLi-4</t>
        </is>
      </c>
      <c r="E8129" t="inlineStr">
        <is>
          <t>LOD/FWV11: Rejects Consecutive</t>
        </is>
      </c>
      <c r="F8129" t="n">
        <v>2</v>
      </c>
      <c r="G8129" t="n">
        <v>0.5734</v>
      </c>
    </row>
    <row r="8130">
      <c r="A8130" t="inlineStr">
        <is>
          <t>Daily_Minor_Stops_2026_09_18.xlsx</t>
        </is>
      </c>
      <c r="B8130" t="inlineStr">
        <is>
          <t>Samridhi Perk Line</t>
        </is>
      </c>
      <c r="C8130" s="80" t="n">
        <v>46201</v>
      </c>
      <c r="D8130" t="inlineStr">
        <is>
          <t>Perk-HCM-1</t>
        </is>
      </c>
      <c r="E8130" t="inlineStr">
        <is>
          <t>FBX: Overflow At Infeed</t>
        </is>
      </c>
      <c r="F8130" t="n">
        <v>21</v>
      </c>
      <c r="G8130" t="n">
        <v>9.69463333333333</v>
      </c>
    </row>
    <row r="8131">
      <c r="A8131" t="inlineStr">
        <is>
          <t>Daily_Minor_Stops_2026_09_18.xlsx</t>
        </is>
      </c>
      <c r="B8131" t="inlineStr">
        <is>
          <t>Samridhi Perk Line</t>
        </is>
      </c>
      <c r="C8131" s="80" t="n">
        <v>46201</v>
      </c>
      <c r="D8131" t="inlineStr">
        <is>
          <t>Perk-HCM-1</t>
        </is>
      </c>
      <c r="E8131" t="inlineStr">
        <is>
          <t>FBX: Jam At Infeed</t>
        </is>
      </c>
      <c r="F8131" t="n">
        <v>46</v>
      </c>
      <c r="G8131" t="n">
        <v>27.3086166666667</v>
      </c>
    </row>
    <row r="8132">
      <c r="A8132" t="inlineStr">
        <is>
          <t>Daily_Minor_Stops_2026_09_18.xlsx</t>
        </is>
      </c>
      <c r="B8132" t="inlineStr">
        <is>
          <t>Samridhi Perk Line</t>
        </is>
      </c>
      <c r="C8132" s="80" t="n">
        <v>46201</v>
      </c>
      <c r="D8132" t="inlineStr">
        <is>
          <t>Perk-HCM-2</t>
        </is>
      </c>
      <c r="E8132" t="inlineStr">
        <is>
          <t>HXX: Film Is Broken</t>
        </is>
      </c>
      <c r="F8132" t="n">
        <v>12</v>
      </c>
      <c r="G8132" t="n">
        <v>17.7355166666667</v>
      </c>
    </row>
    <row r="8133">
      <c r="A8133" t="inlineStr">
        <is>
          <t>Daily_Minor_Stops_2026_09_18.xlsx</t>
        </is>
      </c>
      <c r="B8133" t="inlineStr">
        <is>
          <t>Samridhi Perk Line</t>
        </is>
      </c>
      <c r="C8133" s="80" t="n">
        <v>46201</v>
      </c>
      <c r="D8133" t="inlineStr">
        <is>
          <t>Perk-HCM-2</t>
        </is>
      </c>
      <c r="E8133" t="inlineStr">
        <is>
          <t>FBX: Jam At Infeed</t>
        </is>
      </c>
      <c r="F8133" t="n">
        <v>60</v>
      </c>
      <c r="G8133" t="n">
        <v>50.6470666666667</v>
      </c>
    </row>
    <row r="8134">
      <c r="A8134" t="inlineStr">
        <is>
          <t>Daily_Minor_Stops_2026_09_18.xlsx</t>
        </is>
      </c>
      <c r="B8134" t="inlineStr">
        <is>
          <t>Samridhi Perk Line</t>
        </is>
      </c>
      <c r="C8134" s="80" t="n">
        <v>46201</v>
      </c>
      <c r="D8134" t="inlineStr">
        <is>
          <t>Perk-HCM-3</t>
        </is>
      </c>
      <c r="E8134" t="inlineStr">
        <is>
          <t>FBX: Overflow At Infeed</t>
        </is>
      </c>
      <c r="F8134" t="n">
        <v>41</v>
      </c>
      <c r="G8134" t="n">
        <v>19.7148166666667</v>
      </c>
    </row>
    <row r="8135">
      <c r="A8135" t="inlineStr">
        <is>
          <t>Daily_Minor_Stops_2026_09_18.xlsx</t>
        </is>
      </c>
      <c r="B8135" t="inlineStr">
        <is>
          <t>Samridhi Perk Line</t>
        </is>
      </c>
      <c r="C8135" s="80" t="n">
        <v>46201</v>
      </c>
      <c r="D8135" t="inlineStr">
        <is>
          <t>Perk-HCM-3</t>
        </is>
      </c>
      <c r="E8135" t="inlineStr">
        <is>
          <t>FBX: Jam At Infeed</t>
        </is>
      </c>
      <c r="F8135" t="n">
        <v>16</v>
      </c>
      <c r="G8135" t="n">
        <v>15.7201166666667</v>
      </c>
    </row>
    <row r="8136">
      <c r="A8136" t="inlineStr">
        <is>
          <t>Daily_Minor_Stops_2026_09_18.xlsx</t>
        </is>
      </c>
      <c r="B8136" t="inlineStr">
        <is>
          <t>Samridhi Perk Line</t>
        </is>
      </c>
      <c r="C8136" s="80" t="n">
        <v>46201</v>
      </c>
      <c r="D8136" t="inlineStr">
        <is>
          <t>Perk-HCM-4</t>
        </is>
      </c>
      <c r="E8136" t="inlineStr">
        <is>
          <t>HXX: Film Is Broken</t>
        </is>
      </c>
      <c r="F8136" t="n">
        <v>18</v>
      </c>
      <c r="G8136" t="n">
        <v>29.3791666666667</v>
      </c>
    </row>
    <row r="8137">
      <c r="A8137" t="inlineStr">
        <is>
          <t>Daily_Minor_Stops_2026_09_18.xlsx</t>
        </is>
      </c>
      <c r="B8137" t="inlineStr">
        <is>
          <t>Samridhi Perk Line</t>
        </is>
      </c>
      <c r="C8137" s="80" t="n">
        <v>46201</v>
      </c>
      <c r="D8137" t="inlineStr">
        <is>
          <t>Perk-HCM-4</t>
        </is>
      </c>
      <c r="E8137" t="inlineStr">
        <is>
          <t>FBX: Jam At Infeed</t>
        </is>
      </c>
      <c r="F8137" t="n">
        <v>46</v>
      </c>
      <c r="G8137" t="n">
        <v>20.96565</v>
      </c>
    </row>
    <row r="8138">
      <c r="A8138" t="inlineStr">
        <is>
          <t>Daily_Minor_Stops_2026_09_18.xlsx</t>
        </is>
      </c>
      <c r="B8138" t="inlineStr">
        <is>
          <t>Samridhi Perk Line</t>
        </is>
      </c>
      <c r="C8138" s="80" t="n">
        <v>46201</v>
      </c>
      <c r="D8138" t="inlineStr">
        <is>
          <t>Perk-HLM-1</t>
        </is>
      </c>
      <c r="E8138" t="inlineStr">
        <is>
          <t>Product jam detected at flow wrapper infeed</t>
        </is>
      </c>
      <c r="F8138" t="n">
        <v>35</v>
      </c>
      <c r="G8138" t="n">
        <v>17.4645</v>
      </c>
    </row>
    <row r="8139">
      <c r="A8139" t="inlineStr">
        <is>
          <t>Daily_Minor_Stops_2026_09_18.xlsx</t>
        </is>
      </c>
      <c r="B8139" t="inlineStr">
        <is>
          <t>Samridhi Perk Line</t>
        </is>
      </c>
      <c r="C8139" s="80" t="n">
        <v>46201</v>
      </c>
      <c r="D8139" t="inlineStr">
        <is>
          <t>Perk-HLM-1</t>
        </is>
      </c>
      <c r="E8139" t="inlineStr">
        <is>
          <t>OverHeight Product Detected</t>
        </is>
      </c>
      <c r="F8139" t="n">
        <v>131</v>
      </c>
      <c r="G8139" t="n">
        <v>86.9429333333333</v>
      </c>
    </row>
    <row r="8140">
      <c r="A8140" t="inlineStr">
        <is>
          <t>Daily_Minor_Stops_2026_09_18.xlsx</t>
        </is>
      </c>
      <c r="B8140" t="inlineStr">
        <is>
          <t>Samridhi Perk Line</t>
        </is>
      </c>
      <c r="C8140" s="80" t="n">
        <v>46201</v>
      </c>
      <c r="D8140" t="inlineStr">
        <is>
          <t>Perk-HLM-2</t>
        </is>
      </c>
      <c r="E8140" t="inlineStr">
        <is>
          <t>Product jam detected at flow wrapper infeed</t>
        </is>
      </c>
      <c r="F8140" t="n">
        <v>57</v>
      </c>
      <c r="G8140" t="n">
        <v>19.3921666666667</v>
      </c>
    </row>
    <row r="8141">
      <c r="A8141" t="inlineStr">
        <is>
          <t>Daily_Minor_Stops_2026_09_18.xlsx</t>
        </is>
      </c>
      <c r="B8141" t="inlineStr">
        <is>
          <t>Samridhi Perk Line</t>
        </is>
      </c>
      <c r="C8141" s="80" t="n">
        <v>46201</v>
      </c>
      <c r="D8141" t="inlineStr">
        <is>
          <t>Perk-HLM-2</t>
        </is>
      </c>
      <c r="E8141" t="inlineStr">
        <is>
          <t>OverHeight Product Detected</t>
        </is>
      </c>
      <c r="F8141" t="n">
        <v>123</v>
      </c>
      <c r="G8141" t="n">
        <v>171.6673</v>
      </c>
    </row>
    <row r="8142">
      <c r="A8142" t="inlineStr">
        <is>
          <t>Daily_Minor_Stops_2026_09_18.xlsx</t>
        </is>
      </c>
      <c r="B8142" t="inlineStr">
        <is>
          <t>Samridhi Perk Line</t>
        </is>
      </c>
      <c r="C8142" s="80" t="n">
        <v>46201</v>
      </c>
      <c r="D8142" t="inlineStr">
        <is>
          <t>Perk-TTLi-1</t>
        </is>
      </c>
      <c r="E8142" t="inlineStr">
        <is>
          <t>FOR/BP11: Hand Over Of Blank Failed</t>
        </is>
      </c>
      <c r="F8142" t="n">
        <v>10</v>
      </c>
      <c r="G8142" t="n">
        <v>4.77453333333333</v>
      </c>
    </row>
    <row r="8143">
      <c r="A8143" t="inlineStr">
        <is>
          <t>Daily_Minor_Stops_2026_09_18.xlsx</t>
        </is>
      </c>
      <c r="B8143" t="inlineStr">
        <is>
          <t>Samridhi Perk Line</t>
        </is>
      </c>
      <c r="C8143" s="80" t="n">
        <v>46201</v>
      </c>
      <c r="D8143" t="inlineStr">
        <is>
          <t>Perk-TTLi-1</t>
        </is>
      </c>
      <c r="E8143" t="inlineStr">
        <is>
          <t>CLO/CT11: Axis1 Position Error</t>
        </is>
      </c>
      <c r="F8143" t="n">
        <v>8</v>
      </c>
      <c r="G8143" t="n">
        <v>4.60436666666667</v>
      </c>
    </row>
    <row r="8144">
      <c r="A8144" t="inlineStr">
        <is>
          <t>Daily_Minor_Stops_2026_09_18.xlsx</t>
        </is>
      </c>
      <c r="B8144" t="inlineStr">
        <is>
          <t>Samridhi Perk Line</t>
        </is>
      </c>
      <c r="C8144" s="80" t="n">
        <v>46201</v>
      </c>
      <c r="D8144" t="inlineStr">
        <is>
          <t>Perk-TTLi-2</t>
        </is>
      </c>
      <c r="E8144" t="inlineStr">
        <is>
          <t>LOD/PGR11: Train Reached Estop Distance</t>
        </is>
      </c>
      <c r="F8144" t="n">
        <v>2</v>
      </c>
      <c r="G8144" t="n">
        <v>3.8154</v>
      </c>
    </row>
    <row r="8145">
      <c r="A8145" t="inlineStr">
        <is>
          <t>Daily_Minor_Stops_2026_09_18.xlsx</t>
        </is>
      </c>
      <c r="B8145" t="inlineStr">
        <is>
          <t>Samridhi Perk Line</t>
        </is>
      </c>
      <c r="C8145" s="80" t="n">
        <v>46201</v>
      </c>
      <c r="D8145" t="inlineStr">
        <is>
          <t>Perk-TTLi-2</t>
        </is>
      </c>
      <c r="E8145" t="inlineStr">
        <is>
          <t>FOR/BP11: Hand Over Of Blank Failed</t>
        </is>
      </c>
      <c r="F8145" t="n">
        <v>3</v>
      </c>
      <c r="G8145" t="n">
        <v>1.57715</v>
      </c>
    </row>
    <row r="8146">
      <c r="A8146" t="inlineStr">
        <is>
          <t>Daily_Minor_Stops_2026_09_18.xlsx</t>
        </is>
      </c>
      <c r="B8146" t="inlineStr">
        <is>
          <t>Samridhi Perk Line</t>
        </is>
      </c>
      <c r="C8146" s="80" t="n">
        <v>46201</v>
      </c>
      <c r="D8146" t="inlineStr">
        <is>
          <t>Perk-TTLi-3</t>
        </is>
      </c>
      <c r="E8146" t="inlineStr">
        <is>
          <t>CLO/CT11: Axis1 Position Error</t>
        </is>
      </c>
      <c r="F8146" t="n">
        <v>12</v>
      </c>
      <c r="G8146" t="n">
        <v>25.9234666666667</v>
      </c>
    </row>
    <row r="8147">
      <c r="A8147" t="inlineStr">
        <is>
          <t>Daily_Minor_Stops_2026_09_18.xlsx</t>
        </is>
      </c>
      <c r="B8147" t="inlineStr">
        <is>
          <t>Samridhi Perk Line</t>
        </is>
      </c>
      <c r="C8147" s="80" t="n">
        <v>46201</v>
      </c>
      <c r="D8147" t="inlineStr">
        <is>
          <t>Perk-TTLi-3</t>
        </is>
      </c>
      <c r="E8147" t="inlineStr">
        <is>
          <t>CLO/CDC11: Pusher / Actuator Not ON Time</t>
        </is>
      </c>
      <c r="F8147" t="n">
        <v>22</v>
      </c>
      <c r="G8147" t="n">
        <v>106.654933333333</v>
      </c>
    </row>
    <row r="8148">
      <c r="A8148" t="inlineStr">
        <is>
          <t>Daily_Minor_Stops_2026_09_18.xlsx</t>
        </is>
      </c>
      <c r="B8148" t="inlineStr">
        <is>
          <t>Samridhi Perk Line</t>
        </is>
      </c>
      <c r="C8148" s="80" t="n">
        <v>46201</v>
      </c>
      <c r="D8148" t="inlineStr">
        <is>
          <t>Perk-TTLi-4</t>
        </is>
      </c>
      <c r="E8148" t="inlineStr">
        <is>
          <t>LOD/SAF: Safety Circuit Not Ready</t>
        </is>
      </c>
      <c r="F8148" t="n">
        <v>3</v>
      </c>
      <c r="G8148" t="n">
        <v>1.80471666666667</v>
      </c>
    </row>
    <row r="8149">
      <c r="A8149" t="inlineStr">
        <is>
          <t>Daily_Minor_Stops_2026_09_18.xlsx</t>
        </is>
      </c>
      <c r="B8149" t="inlineStr">
        <is>
          <t>Samridhi Perk Line</t>
        </is>
      </c>
      <c r="C8149" s="80" t="n">
        <v>46201</v>
      </c>
      <c r="D8149" t="inlineStr">
        <is>
          <t>Perk-TTLi-4</t>
        </is>
      </c>
      <c r="E8149" t="inlineStr">
        <is>
          <t>LOD/DH: State Decel Not Leave In Time</t>
        </is>
      </c>
      <c r="F8149" t="n">
        <v>2</v>
      </c>
      <c r="G8149" t="n">
        <v>0.588466666666667</v>
      </c>
    </row>
    <row r="8150">
      <c r="A8150" t="inlineStr">
        <is>
          <t>Daily_Minor_Stops_2026_09_18.xlsx</t>
        </is>
      </c>
      <c r="B8150" t="inlineStr">
        <is>
          <t>Samridhi Perk Line</t>
        </is>
      </c>
      <c r="C8150" s="80" t="n">
        <v>46202</v>
      </c>
      <c r="D8150" t="inlineStr">
        <is>
          <t>Perk TTM-5</t>
        </is>
      </c>
      <c r="E8150" t="inlineStr">
        <is>
          <t>Late Start</t>
        </is>
      </c>
      <c r="F8150" t="n">
        <v>1</v>
      </c>
      <c r="G8150" t="n">
        <v>0</v>
      </c>
    </row>
    <row r="8151">
      <c r="A8151" t="inlineStr">
        <is>
          <t>Daily_Minor_Stops_2026_09_18.xlsx</t>
        </is>
      </c>
      <c r="B8151" t="inlineStr">
        <is>
          <t>Samridhi Perk Line</t>
        </is>
      </c>
      <c r="C8151" s="80" t="n">
        <v>46202</v>
      </c>
      <c r="D8151" t="inlineStr">
        <is>
          <t>Perk TTM-5</t>
        </is>
      </c>
      <c r="E8151" t="inlineStr">
        <is>
          <t>Early Departure</t>
        </is>
      </c>
      <c r="F8151" t="n">
        <v>1</v>
      </c>
      <c r="G8151" t="n">
        <v>0</v>
      </c>
    </row>
    <row r="8152">
      <c r="A8152" t="inlineStr">
        <is>
          <t>Daily_Minor_Stops_2026_09_18.xlsx</t>
        </is>
      </c>
      <c r="B8152" t="inlineStr">
        <is>
          <t>Samridhi Perk Line</t>
        </is>
      </c>
      <c r="C8152" s="80" t="n">
        <v>46202</v>
      </c>
      <c r="D8152" t="inlineStr">
        <is>
          <t>Perk-HCM-1</t>
        </is>
      </c>
      <c r="E8152" t="inlineStr">
        <is>
          <t>FBX: Overflow At Infeed</t>
        </is>
      </c>
      <c r="F8152" t="n">
        <v>32</v>
      </c>
      <c r="G8152" t="n">
        <v>10.65935</v>
      </c>
    </row>
    <row r="8153">
      <c r="A8153" t="inlineStr">
        <is>
          <t>Daily_Minor_Stops_2026_09_18.xlsx</t>
        </is>
      </c>
      <c r="B8153" t="inlineStr">
        <is>
          <t>Samridhi Perk Line</t>
        </is>
      </c>
      <c r="C8153" s="80" t="n">
        <v>46202</v>
      </c>
      <c r="D8153" t="inlineStr">
        <is>
          <t>Perk-HCM-1</t>
        </is>
      </c>
      <c r="E8153" t="inlineStr">
        <is>
          <t>FBX: Jam At Infeed</t>
        </is>
      </c>
      <c r="F8153" t="n">
        <v>57</v>
      </c>
      <c r="G8153" t="n">
        <v>21.6439833333333</v>
      </c>
    </row>
    <row r="8154">
      <c r="A8154" t="inlineStr">
        <is>
          <t>Daily_Minor_Stops_2026_09_18.xlsx</t>
        </is>
      </c>
      <c r="B8154" t="inlineStr">
        <is>
          <t>Samridhi Perk Line</t>
        </is>
      </c>
      <c r="C8154" s="80" t="n">
        <v>46202</v>
      </c>
      <c r="D8154" t="inlineStr">
        <is>
          <t>Perk-HCM-2</t>
        </is>
      </c>
      <c r="E8154" t="inlineStr">
        <is>
          <t>HXX: Film Is Broken</t>
        </is>
      </c>
      <c r="F8154" t="n">
        <v>14</v>
      </c>
      <c r="G8154" t="n">
        <v>14.8814333333333</v>
      </c>
    </row>
    <row r="8155">
      <c r="A8155" t="inlineStr">
        <is>
          <t>Daily_Minor_Stops_2026_09_18.xlsx</t>
        </is>
      </c>
      <c r="B8155" t="inlineStr">
        <is>
          <t>Samridhi Perk Line</t>
        </is>
      </c>
      <c r="C8155" s="80" t="n">
        <v>46202</v>
      </c>
      <c r="D8155" t="inlineStr">
        <is>
          <t>Perk-HCM-2</t>
        </is>
      </c>
      <c r="E8155" t="inlineStr">
        <is>
          <t>FBX: Jam At Infeed</t>
        </is>
      </c>
      <c r="F8155" t="n">
        <v>40</v>
      </c>
      <c r="G8155" t="n">
        <v>28.8751666666667</v>
      </c>
    </row>
    <row r="8156">
      <c r="A8156" t="inlineStr">
        <is>
          <t>Daily_Minor_Stops_2026_09_18.xlsx</t>
        </is>
      </c>
      <c r="B8156" t="inlineStr">
        <is>
          <t>Samridhi Perk Line</t>
        </is>
      </c>
      <c r="C8156" s="80" t="n">
        <v>46202</v>
      </c>
      <c r="D8156" t="inlineStr">
        <is>
          <t>Perk-HCM-3</t>
        </is>
      </c>
      <c r="E8156" t="inlineStr">
        <is>
          <t>FBX: Overflow At Infeed</t>
        </is>
      </c>
      <c r="F8156" t="n">
        <v>35</v>
      </c>
      <c r="G8156" t="n">
        <v>12.7062166666667</v>
      </c>
    </row>
    <row r="8157">
      <c r="A8157" t="inlineStr">
        <is>
          <t>Daily_Minor_Stops_2026_09_18.xlsx</t>
        </is>
      </c>
      <c r="B8157" t="inlineStr">
        <is>
          <t>Samridhi Perk Line</t>
        </is>
      </c>
      <c r="C8157" s="80" t="n">
        <v>46202</v>
      </c>
      <c r="D8157" t="inlineStr">
        <is>
          <t>Perk-HCM-3</t>
        </is>
      </c>
      <c r="E8157" t="inlineStr">
        <is>
          <t>FBX: Jam At Infeed</t>
        </is>
      </c>
      <c r="F8157" t="n">
        <v>18</v>
      </c>
      <c r="G8157" t="n">
        <v>10.9471833333333</v>
      </c>
    </row>
    <row r="8158">
      <c r="A8158" t="inlineStr">
        <is>
          <t>Daily_Minor_Stops_2026_09_18.xlsx</t>
        </is>
      </c>
      <c r="B8158" t="inlineStr">
        <is>
          <t>Samridhi Perk Line</t>
        </is>
      </c>
      <c r="C8158" s="80" t="n">
        <v>46202</v>
      </c>
      <c r="D8158" t="inlineStr">
        <is>
          <t>Perk-HCM-4</t>
        </is>
      </c>
      <c r="E8158" t="inlineStr">
        <is>
          <t>HXX: Film Is Broken</t>
        </is>
      </c>
      <c r="F8158" t="n">
        <v>13</v>
      </c>
      <c r="G8158" t="n">
        <v>12.9524</v>
      </c>
    </row>
    <row r="8159">
      <c r="A8159" t="inlineStr">
        <is>
          <t>Daily_Minor_Stops_2026_09_18.xlsx</t>
        </is>
      </c>
      <c r="B8159" t="inlineStr">
        <is>
          <t>Samridhi Perk Line</t>
        </is>
      </c>
      <c r="C8159" s="80" t="n">
        <v>46202</v>
      </c>
      <c r="D8159" t="inlineStr">
        <is>
          <t>Perk-HCM-4</t>
        </is>
      </c>
      <c r="E8159" t="inlineStr">
        <is>
          <t>FBX: Jam At Infeed</t>
        </is>
      </c>
      <c r="F8159" t="n">
        <v>35</v>
      </c>
      <c r="G8159" t="n">
        <v>14.68965</v>
      </c>
    </row>
    <row r="8160">
      <c r="A8160" t="inlineStr">
        <is>
          <t>Daily_Minor_Stops_2026_09_18.xlsx</t>
        </is>
      </c>
      <c r="B8160" t="inlineStr">
        <is>
          <t>Samridhi Perk Line</t>
        </is>
      </c>
      <c r="C8160" s="80" t="n">
        <v>46202</v>
      </c>
      <c r="D8160" t="inlineStr">
        <is>
          <t>Perk-HLM-1</t>
        </is>
      </c>
      <c r="E8160" t="inlineStr">
        <is>
          <t>Product jam detected at flow wrapper infeed</t>
        </is>
      </c>
      <c r="F8160" t="n">
        <v>31</v>
      </c>
      <c r="G8160" t="n">
        <v>12.36715</v>
      </c>
    </row>
    <row r="8161">
      <c r="A8161" t="inlineStr">
        <is>
          <t>Daily_Minor_Stops_2026_09_18.xlsx</t>
        </is>
      </c>
      <c r="B8161" t="inlineStr">
        <is>
          <t>Samridhi Perk Line</t>
        </is>
      </c>
      <c r="C8161" s="80" t="n">
        <v>46202</v>
      </c>
      <c r="D8161" t="inlineStr">
        <is>
          <t>Perk-HLM-1</t>
        </is>
      </c>
      <c r="E8161" t="inlineStr">
        <is>
          <t>OverHeight Product Detected</t>
        </is>
      </c>
      <c r="F8161" t="n">
        <v>116</v>
      </c>
      <c r="G8161" t="n">
        <v>130.791</v>
      </c>
    </row>
    <row r="8162">
      <c r="A8162" t="inlineStr">
        <is>
          <t>Daily_Minor_Stops_2026_09_18.xlsx</t>
        </is>
      </c>
      <c r="B8162" t="inlineStr">
        <is>
          <t>Samridhi Perk Line</t>
        </is>
      </c>
      <c r="C8162" s="80" t="n">
        <v>46202</v>
      </c>
      <c r="D8162" t="inlineStr">
        <is>
          <t>Perk-HLM-2</t>
        </is>
      </c>
      <c r="E8162" t="inlineStr">
        <is>
          <t>Product jam detected at flow wrapper infeed</t>
        </is>
      </c>
      <c r="F8162" t="n">
        <v>60</v>
      </c>
      <c r="G8162" t="n">
        <v>41.921</v>
      </c>
    </row>
    <row r="8163">
      <c r="A8163" t="inlineStr">
        <is>
          <t>Daily_Minor_Stops_2026_09_18.xlsx</t>
        </is>
      </c>
      <c r="B8163" t="inlineStr">
        <is>
          <t>Samridhi Perk Line</t>
        </is>
      </c>
      <c r="C8163" s="80" t="n">
        <v>46202</v>
      </c>
      <c r="D8163" t="inlineStr">
        <is>
          <t>Perk-HLM-2</t>
        </is>
      </c>
      <c r="E8163" t="inlineStr">
        <is>
          <t>OverHeight Product Detected</t>
        </is>
      </c>
      <c r="F8163" t="n">
        <v>42</v>
      </c>
      <c r="G8163" t="n">
        <v>36.9408</v>
      </c>
    </row>
    <row r="8164">
      <c r="A8164" t="inlineStr">
        <is>
          <t>Daily_Minor_Stops_2026_09_18.xlsx</t>
        </is>
      </c>
      <c r="B8164" t="inlineStr">
        <is>
          <t>Samridhi Perk Line</t>
        </is>
      </c>
      <c r="C8164" s="80" t="n">
        <v>46202</v>
      </c>
      <c r="D8164" t="inlineStr">
        <is>
          <t>Perk-TTLi-1</t>
        </is>
      </c>
      <c r="E8164" t="inlineStr">
        <is>
          <t>CLO/CT11: Axis1 Position Error</t>
        </is>
      </c>
      <c r="F8164" t="n">
        <v>7</v>
      </c>
      <c r="G8164" t="n">
        <v>6.60331666666667</v>
      </c>
    </row>
    <row r="8165">
      <c r="A8165" t="inlineStr">
        <is>
          <t>Daily_Minor_Stops_2026_09_18.xlsx</t>
        </is>
      </c>
      <c r="B8165" t="inlineStr">
        <is>
          <t>Samridhi Perk Line</t>
        </is>
      </c>
      <c r="C8165" s="80" t="n">
        <v>46202</v>
      </c>
      <c r="D8165" t="inlineStr">
        <is>
          <t>Perk-TTLi-1</t>
        </is>
      </c>
      <c r="E8165" t="inlineStr">
        <is>
          <t>CLO/CDC11: Pusher / Actuator Not ON Time</t>
        </is>
      </c>
      <c r="F8165" t="n">
        <v>7</v>
      </c>
      <c r="G8165" t="n">
        <v>6.21043333333333</v>
      </c>
    </row>
    <row r="8166">
      <c r="A8166" t="inlineStr">
        <is>
          <t>Daily_Minor_Stops_2026_09_18.xlsx</t>
        </is>
      </c>
      <c r="B8166" t="inlineStr">
        <is>
          <t>Samridhi Perk Line</t>
        </is>
      </c>
      <c r="C8166" s="80" t="n">
        <v>46202</v>
      </c>
      <c r="D8166" t="inlineStr">
        <is>
          <t>Perk-TTLi-2</t>
        </is>
      </c>
      <c r="E8166" t="inlineStr">
        <is>
          <t>CLO/TFXX: Jam On Tray Infeed</t>
        </is>
      </c>
      <c r="F8166" t="n">
        <v>5</v>
      </c>
      <c r="G8166" t="n">
        <v>6.27523333333333</v>
      </c>
    </row>
    <row r="8167">
      <c r="A8167" t="inlineStr">
        <is>
          <t>Daily_Minor_Stops_2026_09_18.xlsx</t>
        </is>
      </c>
      <c r="B8167" t="inlineStr">
        <is>
          <t>Samridhi Perk Line</t>
        </is>
      </c>
      <c r="C8167" s="80" t="n">
        <v>46202</v>
      </c>
      <c r="D8167" t="inlineStr">
        <is>
          <t>Perk-TTLi-2</t>
        </is>
      </c>
      <c r="E8167" t="inlineStr">
        <is>
          <t>CLO/CDC11: Pusher / Actuator Not ON Time</t>
        </is>
      </c>
      <c r="F8167" t="n">
        <v>11</v>
      </c>
      <c r="G8167" t="n">
        <v>20.6389</v>
      </c>
    </row>
    <row r="8168">
      <c r="A8168" t="inlineStr">
        <is>
          <t>Daily_Minor_Stops_2026_09_18.xlsx</t>
        </is>
      </c>
      <c r="B8168" t="inlineStr">
        <is>
          <t>Samridhi Perk Line</t>
        </is>
      </c>
      <c r="C8168" s="80" t="n">
        <v>46202</v>
      </c>
      <c r="D8168" t="inlineStr">
        <is>
          <t>Perk-TTLi-3</t>
        </is>
      </c>
      <c r="E8168" t="inlineStr">
        <is>
          <t>CLO/CT11: Axis1 Position Error</t>
        </is>
      </c>
      <c r="F8168" t="n">
        <v>17</v>
      </c>
      <c r="G8168" t="n">
        <v>93.66379999999999</v>
      </c>
    </row>
    <row r="8169">
      <c r="A8169" t="inlineStr">
        <is>
          <t>Daily_Minor_Stops_2026_09_18.xlsx</t>
        </is>
      </c>
      <c r="B8169" t="inlineStr">
        <is>
          <t>Samridhi Perk Line</t>
        </is>
      </c>
      <c r="C8169" s="80" t="n">
        <v>46202</v>
      </c>
      <c r="D8169" t="inlineStr">
        <is>
          <t>Perk-TTLi-3</t>
        </is>
      </c>
      <c r="E8169" t="inlineStr">
        <is>
          <t>CLO/CDC11: Pusher / Actuator Not ON Time</t>
        </is>
      </c>
      <c r="F8169" t="n">
        <v>16</v>
      </c>
      <c r="G8169" t="n">
        <v>51.1442166666667</v>
      </c>
    </row>
    <row r="8170">
      <c r="A8170" t="inlineStr">
        <is>
          <t>Daily_Minor_Stops_2026_09_18.xlsx</t>
        </is>
      </c>
      <c r="B8170" t="inlineStr">
        <is>
          <t>Samridhi Perk Line</t>
        </is>
      </c>
      <c r="C8170" s="80" t="n">
        <v>46202</v>
      </c>
      <c r="D8170" t="inlineStr">
        <is>
          <t>Perk-TTLi-4</t>
        </is>
      </c>
      <c r="E8170" t="inlineStr">
        <is>
          <t>LOD/DH: State Decel Not Leave In Time</t>
        </is>
      </c>
      <c r="F8170" t="n">
        <v>2</v>
      </c>
      <c r="G8170" t="n">
        <v>3.8428</v>
      </c>
    </row>
    <row r="8171">
      <c r="A8171" t="inlineStr">
        <is>
          <t>Daily_Minor_Stops_2026_09_18.xlsx</t>
        </is>
      </c>
      <c r="B8171" t="inlineStr">
        <is>
          <t>Samridhi Perk Line</t>
        </is>
      </c>
      <c r="C8171" s="80" t="n">
        <v>46203</v>
      </c>
      <c r="D8171" t="inlineStr">
        <is>
          <t>Perk-HCM-1</t>
        </is>
      </c>
      <c r="E8171" t="inlineStr">
        <is>
          <t>HXX: Film Is Broken</t>
        </is>
      </c>
      <c r="F8171" t="n">
        <v>11</v>
      </c>
      <c r="G8171" t="n">
        <v>7.2796</v>
      </c>
    </row>
    <row r="8172">
      <c r="A8172" t="inlineStr">
        <is>
          <t>Daily_Minor_Stops_2026_09_18.xlsx</t>
        </is>
      </c>
      <c r="B8172" t="inlineStr">
        <is>
          <t>Samridhi Perk Line</t>
        </is>
      </c>
      <c r="C8172" s="80" t="n">
        <v>46203</v>
      </c>
      <c r="D8172" t="inlineStr">
        <is>
          <t>Perk-HCM-1</t>
        </is>
      </c>
      <c r="E8172" t="inlineStr">
        <is>
          <t>FBX: Jam At Infeed</t>
        </is>
      </c>
      <c r="F8172" t="n">
        <v>32</v>
      </c>
      <c r="G8172" t="n">
        <v>26.5706</v>
      </c>
    </row>
    <row r="8173">
      <c r="A8173" t="inlineStr">
        <is>
          <t>Daily_Minor_Stops_2026_09_18.xlsx</t>
        </is>
      </c>
      <c r="B8173" t="inlineStr">
        <is>
          <t>Samridhi Perk Line</t>
        </is>
      </c>
      <c r="C8173" s="80" t="n">
        <v>46203</v>
      </c>
      <c r="D8173" t="inlineStr">
        <is>
          <t>Perk-HCM-2</t>
        </is>
      </c>
      <c r="E8173" t="inlineStr">
        <is>
          <t>HXX: Film Is Broken</t>
        </is>
      </c>
      <c r="F8173" t="n">
        <v>15</v>
      </c>
      <c r="G8173" t="n">
        <v>18.4887833333333</v>
      </c>
    </row>
    <row r="8174">
      <c r="A8174" t="inlineStr">
        <is>
          <t>Daily_Minor_Stops_2026_09_18.xlsx</t>
        </is>
      </c>
      <c r="B8174" t="inlineStr">
        <is>
          <t>Samridhi Perk Line</t>
        </is>
      </c>
      <c r="C8174" s="80" t="n">
        <v>46203</v>
      </c>
      <c r="D8174" t="inlineStr">
        <is>
          <t>Perk-HCM-2</t>
        </is>
      </c>
      <c r="E8174" t="inlineStr">
        <is>
          <t>FBX: Jam At Infeed</t>
        </is>
      </c>
      <c r="F8174" t="n">
        <v>35</v>
      </c>
      <c r="G8174" t="n">
        <v>18.8277833333333</v>
      </c>
    </row>
    <row r="8175">
      <c r="A8175" t="inlineStr">
        <is>
          <t>Daily_Minor_Stops_2026_09_18.xlsx</t>
        </is>
      </c>
      <c r="B8175" t="inlineStr">
        <is>
          <t>Samridhi Perk Line</t>
        </is>
      </c>
      <c r="C8175" s="80" t="n">
        <v>46203</v>
      </c>
      <c r="D8175" t="inlineStr">
        <is>
          <t>Perk-HCM-3</t>
        </is>
      </c>
      <c r="E8175" t="inlineStr">
        <is>
          <t>HXX: Film Is Broken</t>
        </is>
      </c>
      <c r="F8175" t="n">
        <v>16</v>
      </c>
      <c r="G8175" t="n">
        <v>10.52185</v>
      </c>
    </row>
    <row r="8176">
      <c r="A8176" t="inlineStr">
        <is>
          <t>Daily_Minor_Stops_2026_09_18.xlsx</t>
        </is>
      </c>
      <c r="B8176" t="inlineStr">
        <is>
          <t>Samridhi Perk Line</t>
        </is>
      </c>
      <c r="C8176" s="80" t="n">
        <v>46203</v>
      </c>
      <c r="D8176" t="inlineStr">
        <is>
          <t>Perk-HCM-3</t>
        </is>
      </c>
      <c r="E8176" t="inlineStr">
        <is>
          <t>FBX: Overflow At Infeed</t>
        </is>
      </c>
      <c r="F8176" t="n">
        <v>25</v>
      </c>
      <c r="G8176" t="n">
        <v>21.6107</v>
      </c>
    </row>
    <row r="8177">
      <c r="A8177" t="inlineStr">
        <is>
          <t>Daily_Minor_Stops_2026_09_18.xlsx</t>
        </is>
      </c>
      <c r="B8177" t="inlineStr">
        <is>
          <t>Samridhi Perk Line</t>
        </is>
      </c>
      <c r="C8177" s="80" t="n">
        <v>46203</v>
      </c>
      <c r="D8177" t="inlineStr">
        <is>
          <t>Perk-HCM-4</t>
        </is>
      </c>
      <c r="E8177" t="inlineStr">
        <is>
          <t>HXX: Film Is Broken</t>
        </is>
      </c>
      <c r="F8177" t="n">
        <v>15</v>
      </c>
      <c r="G8177" t="n">
        <v>12.2521166666667</v>
      </c>
    </row>
    <row r="8178">
      <c r="A8178" t="inlineStr">
        <is>
          <t>Daily_Minor_Stops_2026_09_18.xlsx</t>
        </is>
      </c>
      <c r="B8178" t="inlineStr">
        <is>
          <t>Samridhi Perk Line</t>
        </is>
      </c>
      <c r="C8178" s="80" t="n">
        <v>46203</v>
      </c>
      <c r="D8178" t="inlineStr">
        <is>
          <t>Perk-HCM-4</t>
        </is>
      </c>
      <c r="E8178" t="inlineStr">
        <is>
          <t>FBX: Jam At Infeed</t>
        </is>
      </c>
      <c r="F8178" t="n">
        <v>45</v>
      </c>
      <c r="G8178" t="n">
        <v>18.62635</v>
      </c>
    </row>
    <row r="8179">
      <c r="A8179" t="inlineStr">
        <is>
          <t>Daily_Minor_Stops_2026_09_18.xlsx</t>
        </is>
      </c>
      <c r="B8179" t="inlineStr">
        <is>
          <t>Samridhi Perk Line</t>
        </is>
      </c>
      <c r="C8179" s="80" t="n">
        <v>46203</v>
      </c>
      <c r="D8179" t="inlineStr">
        <is>
          <t>Perk-HLM-1</t>
        </is>
      </c>
      <c r="E8179" t="inlineStr">
        <is>
          <t>Product jam detected at flow wrapper infeed</t>
        </is>
      </c>
      <c r="F8179" t="n">
        <v>45</v>
      </c>
      <c r="G8179" t="n">
        <v>28.288</v>
      </c>
    </row>
    <row r="8180">
      <c r="A8180" t="inlineStr">
        <is>
          <t>Daily_Minor_Stops_2026_09_18.xlsx</t>
        </is>
      </c>
      <c r="B8180" t="inlineStr">
        <is>
          <t>Samridhi Perk Line</t>
        </is>
      </c>
      <c r="C8180" s="80" t="n">
        <v>46203</v>
      </c>
      <c r="D8180" t="inlineStr">
        <is>
          <t>Perk-HLM-1</t>
        </is>
      </c>
      <c r="E8180" t="inlineStr">
        <is>
          <t>OverHeight Product Detected</t>
        </is>
      </c>
      <c r="F8180" t="n">
        <v>76</v>
      </c>
      <c r="G8180" t="n">
        <v>53.5335833333333</v>
      </c>
    </row>
    <row r="8181">
      <c r="A8181" t="inlineStr">
        <is>
          <t>Daily_Minor_Stops_2026_09_18.xlsx</t>
        </is>
      </c>
      <c r="B8181" t="inlineStr">
        <is>
          <t>Samridhi Perk Line</t>
        </is>
      </c>
      <c r="C8181" s="80" t="n">
        <v>46203</v>
      </c>
      <c r="D8181" t="inlineStr">
        <is>
          <t>Perk-HLM-2</t>
        </is>
      </c>
      <c r="E8181" t="inlineStr">
        <is>
          <t>Product jam detected at flow wrapper infeed</t>
        </is>
      </c>
      <c r="F8181" t="n">
        <v>103</v>
      </c>
      <c r="G8181" t="n">
        <v>48.17755</v>
      </c>
    </row>
    <row r="8182">
      <c r="A8182" t="inlineStr">
        <is>
          <t>Daily_Minor_Stops_2026_09_18.xlsx</t>
        </is>
      </c>
      <c r="B8182" t="inlineStr">
        <is>
          <t>Samridhi Perk Line</t>
        </is>
      </c>
      <c r="C8182" s="80" t="n">
        <v>46203</v>
      </c>
      <c r="D8182" t="inlineStr">
        <is>
          <t>Perk-HLM-2</t>
        </is>
      </c>
      <c r="E8182" t="inlineStr">
        <is>
          <t>Paper Out Of Register</t>
        </is>
      </c>
      <c r="F8182" t="n">
        <v>22</v>
      </c>
      <c r="G8182" t="n">
        <v>22.5907833333333</v>
      </c>
    </row>
    <row r="8183">
      <c r="A8183" t="inlineStr">
        <is>
          <t>Daily_Minor_Stops_2026_09_18.xlsx</t>
        </is>
      </c>
      <c r="B8183" t="inlineStr">
        <is>
          <t>Samridhi Perk Line</t>
        </is>
      </c>
      <c r="C8183" s="80" t="n">
        <v>46203</v>
      </c>
      <c r="D8183" t="inlineStr">
        <is>
          <t>Perk-TTLi-1</t>
        </is>
      </c>
      <c r="E8183" t="inlineStr">
        <is>
          <t>FOR/FT11: Hand Over Failure Of Tray</t>
        </is>
      </c>
      <c r="F8183" t="n">
        <v>10</v>
      </c>
      <c r="G8183" t="n">
        <v>4.2584</v>
      </c>
    </row>
    <row r="8184">
      <c r="A8184" t="inlineStr">
        <is>
          <t>Daily_Minor_Stops_2026_09_18.xlsx</t>
        </is>
      </c>
      <c r="B8184" t="inlineStr">
        <is>
          <t>Samridhi Perk Line</t>
        </is>
      </c>
      <c r="C8184" s="80" t="n">
        <v>46203</v>
      </c>
      <c r="D8184" t="inlineStr">
        <is>
          <t>Perk-TTLi-1</t>
        </is>
      </c>
      <c r="E8184" t="inlineStr">
        <is>
          <t>CLO/CT11: Axis1 Position Error</t>
        </is>
      </c>
      <c r="F8184" t="n">
        <v>10</v>
      </c>
      <c r="G8184" t="n">
        <v>4.48036666666667</v>
      </c>
    </row>
    <row r="8185">
      <c r="A8185" t="inlineStr">
        <is>
          <t>Daily_Minor_Stops_2026_09_18.xlsx</t>
        </is>
      </c>
      <c r="B8185" t="inlineStr">
        <is>
          <t>Samridhi Perk Line</t>
        </is>
      </c>
      <c r="C8185" s="80" t="n">
        <v>46203</v>
      </c>
      <c r="D8185" t="inlineStr">
        <is>
          <t>Perk-TTLi-2</t>
        </is>
      </c>
      <c r="E8185" t="inlineStr">
        <is>
          <t>FOR/FT11: Hand Over Failure Of Tray</t>
        </is>
      </c>
      <c r="F8185" t="n">
        <v>5</v>
      </c>
      <c r="G8185" t="n">
        <v>3.97671666666667</v>
      </c>
    </row>
    <row r="8186">
      <c r="A8186" t="inlineStr">
        <is>
          <t>Daily_Minor_Stops_2026_09_18.xlsx</t>
        </is>
      </c>
      <c r="B8186" t="inlineStr">
        <is>
          <t>Samridhi Perk Line</t>
        </is>
      </c>
      <c r="C8186" s="80" t="n">
        <v>46203</v>
      </c>
      <c r="D8186" t="inlineStr">
        <is>
          <t>Perk-TTLi-2</t>
        </is>
      </c>
      <c r="E8186" t="inlineStr">
        <is>
          <t>FOR/BP11: Hand Over Of Blank Failed</t>
        </is>
      </c>
      <c r="F8186" t="n">
        <v>9</v>
      </c>
      <c r="G8186" t="n">
        <v>27.9515166666667</v>
      </c>
    </row>
    <row r="8187">
      <c r="A8187" t="inlineStr">
        <is>
          <t>Daily_Minor_Stops_2026_09_18.xlsx</t>
        </is>
      </c>
      <c r="B8187" t="inlineStr">
        <is>
          <t>Samridhi Perk Line</t>
        </is>
      </c>
      <c r="C8187" s="80" t="n">
        <v>46203</v>
      </c>
      <c r="D8187" t="inlineStr">
        <is>
          <t>Perk-TTLi-3</t>
        </is>
      </c>
      <c r="E8187" t="inlineStr">
        <is>
          <t>LOD/PGR11: Train Reached Estop Distance</t>
        </is>
      </c>
      <c r="F8187" t="n">
        <v>4</v>
      </c>
      <c r="G8187" t="n">
        <v>1.22013333333333</v>
      </c>
    </row>
    <row r="8188">
      <c r="A8188" t="inlineStr">
        <is>
          <t>Daily_Minor_Stops_2026_09_18.xlsx</t>
        </is>
      </c>
      <c r="B8188" t="inlineStr">
        <is>
          <t>Samridhi Perk Line</t>
        </is>
      </c>
      <c r="C8188" s="80" t="n">
        <v>46203</v>
      </c>
      <c r="D8188" t="inlineStr">
        <is>
          <t>Perk-TTLi-3</t>
        </is>
      </c>
      <c r="E8188" t="inlineStr">
        <is>
          <t>CLO/CT11: Axis1 Position Error</t>
        </is>
      </c>
      <c r="F8188" t="n">
        <v>4</v>
      </c>
      <c r="G8188" t="n">
        <v>6.93653333333333</v>
      </c>
    </row>
    <row r="8189">
      <c r="A8189" t="inlineStr">
        <is>
          <t>Daily_Minor_Stops_2026_09_18.xlsx</t>
        </is>
      </c>
      <c r="B8189" t="inlineStr">
        <is>
          <t>Samridhi Perk Line</t>
        </is>
      </c>
      <c r="C8189" s="80" t="n">
        <v>46203</v>
      </c>
      <c r="D8189" t="inlineStr">
        <is>
          <t>Perk-TTLi-4</t>
        </is>
      </c>
      <c r="E8189" t="inlineStr">
        <is>
          <t>LOD/PGR11: Trains To Near</t>
        </is>
      </c>
      <c r="F8189" t="n">
        <v>2</v>
      </c>
      <c r="G8189" t="n">
        <v>3.03348333333333</v>
      </c>
    </row>
    <row r="8190">
      <c r="A8190" t="inlineStr">
        <is>
          <t>Daily_Minor_Stops_2026_09_18.xlsx</t>
        </is>
      </c>
      <c r="B8190" t="inlineStr">
        <is>
          <t>Samridhi Perk Line</t>
        </is>
      </c>
      <c r="C8190" s="80" t="n">
        <v>46203</v>
      </c>
      <c r="D8190" t="inlineStr">
        <is>
          <t>Perk-TTLi-4</t>
        </is>
      </c>
      <c r="E8190" t="inlineStr">
        <is>
          <t>LOD/PGR11: Axis Gearing Error</t>
        </is>
      </c>
      <c r="F8190" t="n">
        <v>2</v>
      </c>
      <c r="G8190" t="n">
        <v>0.9017500000000001</v>
      </c>
    </row>
    <row r="8191">
      <c r="A8191" t="inlineStr">
        <is>
          <t>Daily_Minor_Stops_2026_09_18.xlsx</t>
        </is>
      </c>
      <c r="B8191" t="inlineStr">
        <is>
          <t>Samridhi Perk Line</t>
        </is>
      </c>
      <c r="C8191" s="80" t="n">
        <v>46204</v>
      </c>
      <c r="D8191" t="inlineStr">
        <is>
          <t>Perk TTM-5</t>
        </is>
      </c>
      <c r="E8191" t="inlineStr">
        <is>
          <t>Late Start</t>
        </is>
      </c>
      <c r="F8191" t="n">
        <v>1</v>
      </c>
      <c r="G8191" t="n">
        <v>0</v>
      </c>
    </row>
    <row r="8192">
      <c r="A8192" t="inlineStr">
        <is>
          <t>Daily_Minor_Stops_2026_09_18.xlsx</t>
        </is>
      </c>
      <c r="B8192" t="inlineStr">
        <is>
          <t>Samridhi Perk Line</t>
        </is>
      </c>
      <c r="C8192" s="80" t="n">
        <v>46204</v>
      </c>
      <c r="D8192" t="inlineStr">
        <is>
          <t>Perk TTM-5</t>
        </is>
      </c>
      <c r="E8192" t="inlineStr">
        <is>
          <t>Early Departure</t>
        </is>
      </c>
      <c r="F8192" t="n">
        <v>1</v>
      </c>
      <c r="G8192" t="n">
        <v>0</v>
      </c>
    </row>
    <row r="8193">
      <c r="A8193" t="inlineStr">
        <is>
          <t>Daily_Minor_Stops_2026_09_18.xlsx</t>
        </is>
      </c>
      <c r="B8193" t="inlineStr">
        <is>
          <t>Samridhi Perk Line</t>
        </is>
      </c>
      <c r="C8193" s="80" t="n">
        <v>46204</v>
      </c>
      <c r="D8193" t="inlineStr">
        <is>
          <t>Perk-HCM-1</t>
        </is>
      </c>
      <c r="E8193" t="inlineStr">
        <is>
          <t>HXX: Film Is Broken</t>
        </is>
      </c>
      <c r="F8193" t="n">
        <v>14</v>
      </c>
      <c r="G8193" t="n">
        <v>9.72148333333333</v>
      </c>
    </row>
    <row r="8194">
      <c r="A8194" t="inlineStr">
        <is>
          <t>Daily_Minor_Stops_2026_09_18.xlsx</t>
        </is>
      </c>
      <c r="B8194" t="inlineStr">
        <is>
          <t>Samridhi Perk Line</t>
        </is>
      </c>
      <c r="C8194" s="80" t="n">
        <v>46204</v>
      </c>
      <c r="D8194" t="inlineStr">
        <is>
          <t>Perk-HCM-1</t>
        </is>
      </c>
      <c r="E8194" t="inlineStr">
        <is>
          <t>FBX: Jam At Infeed</t>
        </is>
      </c>
      <c r="F8194" t="n">
        <v>22</v>
      </c>
      <c r="G8194" t="n">
        <v>9.166600000000001</v>
      </c>
    </row>
    <row r="8195">
      <c r="A8195" t="inlineStr">
        <is>
          <t>Daily_Minor_Stops_2026_09_18.xlsx</t>
        </is>
      </c>
      <c r="B8195" t="inlineStr">
        <is>
          <t>Samridhi Perk Line</t>
        </is>
      </c>
      <c r="C8195" s="80" t="n">
        <v>46204</v>
      </c>
      <c r="D8195" t="inlineStr">
        <is>
          <t>Perk-HCM-2</t>
        </is>
      </c>
      <c r="E8195" t="inlineStr">
        <is>
          <t>HXX: Film Is Broken</t>
        </is>
      </c>
      <c r="F8195" t="n">
        <v>11</v>
      </c>
      <c r="G8195" t="n">
        <v>7.80098333333333</v>
      </c>
    </row>
    <row r="8196">
      <c r="A8196" t="inlineStr">
        <is>
          <t>Daily_Minor_Stops_2026_09_18.xlsx</t>
        </is>
      </c>
      <c r="B8196" t="inlineStr">
        <is>
          <t>Samridhi Perk Line</t>
        </is>
      </c>
      <c r="C8196" s="80" t="n">
        <v>46204</v>
      </c>
      <c r="D8196" t="inlineStr">
        <is>
          <t>Perk-HCM-2</t>
        </is>
      </c>
      <c r="E8196" t="inlineStr">
        <is>
          <t>FBX: Jam At Infeed</t>
        </is>
      </c>
      <c r="F8196" t="n">
        <v>26</v>
      </c>
      <c r="G8196" t="n">
        <v>10.92</v>
      </c>
    </row>
    <row r="8197">
      <c r="A8197" t="inlineStr">
        <is>
          <t>Daily_Minor_Stops_2026_09_18.xlsx</t>
        </is>
      </c>
      <c r="B8197" t="inlineStr">
        <is>
          <t>Samridhi Perk Line</t>
        </is>
      </c>
      <c r="C8197" s="80" t="n">
        <v>46204</v>
      </c>
      <c r="D8197" t="inlineStr">
        <is>
          <t>Perk-HCM-3</t>
        </is>
      </c>
      <c r="E8197" t="inlineStr">
        <is>
          <t>HXX: Film Is Broken</t>
        </is>
      </c>
      <c r="F8197" t="n">
        <v>22</v>
      </c>
      <c r="G8197" t="n">
        <v>22.7605666666667</v>
      </c>
    </row>
    <row r="8198">
      <c r="A8198" t="inlineStr">
        <is>
          <t>Daily_Minor_Stops_2026_09_18.xlsx</t>
        </is>
      </c>
      <c r="B8198" t="inlineStr">
        <is>
          <t>Samridhi Perk Line</t>
        </is>
      </c>
      <c r="C8198" s="80" t="n">
        <v>46204</v>
      </c>
      <c r="D8198" t="inlineStr">
        <is>
          <t>Perk-HCM-3</t>
        </is>
      </c>
      <c r="E8198" t="inlineStr">
        <is>
          <t>FBX: Overflow At Infeed</t>
        </is>
      </c>
      <c r="F8198" t="n">
        <v>64</v>
      </c>
      <c r="G8198" t="n">
        <v>37.95985</v>
      </c>
    </row>
    <row r="8199">
      <c r="A8199" t="inlineStr">
        <is>
          <t>Daily_Minor_Stops_2026_09_18.xlsx</t>
        </is>
      </c>
      <c r="B8199" t="inlineStr">
        <is>
          <t>Samridhi Perk Line</t>
        </is>
      </c>
      <c r="C8199" s="80" t="n">
        <v>46204</v>
      </c>
      <c r="D8199" t="inlineStr">
        <is>
          <t>Perk-HCM-4</t>
        </is>
      </c>
      <c r="E8199" t="inlineStr">
        <is>
          <t>HXX: Film Is Broken</t>
        </is>
      </c>
      <c r="F8199" t="n">
        <v>17</v>
      </c>
      <c r="G8199" t="n">
        <v>9.2149</v>
      </c>
    </row>
    <row r="8200">
      <c r="A8200" t="inlineStr">
        <is>
          <t>Daily_Minor_Stops_2026_09_18.xlsx</t>
        </is>
      </c>
      <c r="B8200" t="inlineStr">
        <is>
          <t>Samridhi Perk Line</t>
        </is>
      </c>
      <c r="C8200" s="80" t="n">
        <v>46204</v>
      </c>
      <c r="D8200" t="inlineStr">
        <is>
          <t>Perk-HCM-4</t>
        </is>
      </c>
      <c r="E8200" t="inlineStr">
        <is>
          <t>FBX: Jam At Infeed</t>
        </is>
      </c>
      <c r="F8200" t="n">
        <v>34</v>
      </c>
      <c r="G8200" t="n">
        <v>11.4503333333333</v>
      </c>
    </row>
    <row r="8201">
      <c r="A8201" t="inlineStr">
        <is>
          <t>Daily_Minor_Stops_2026_09_18.xlsx</t>
        </is>
      </c>
      <c r="B8201" t="inlineStr">
        <is>
          <t>Samridhi Perk Line</t>
        </is>
      </c>
      <c r="C8201" s="80" t="n">
        <v>46204</v>
      </c>
      <c r="D8201" t="inlineStr">
        <is>
          <t>Perk-HLM-1</t>
        </is>
      </c>
      <c r="E8201" t="inlineStr">
        <is>
          <t>Product jam detected at flow wrapper infeed</t>
        </is>
      </c>
      <c r="F8201" t="n">
        <v>99</v>
      </c>
      <c r="G8201" t="n">
        <v>63.01045</v>
      </c>
    </row>
    <row r="8202">
      <c r="A8202" t="inlineStr">
        <is>
          <t>Daily_Minor_Stops_2026_09_18.xlsx</t>
        </is>
      </c>
      <c r="B8202" t="inlineStr">
        <is>
          <t>Samridhi Perk Line</t>
        </is>
      </c>
      <c r="C8202" s="80" t="n">
        <v>46204</v>
      </c>
      <c r="D8202" t="inlineStr">
        <is>
          <t>Perk-HLM-1</t>
        </is>
      </c>
      <c r="E8202" t="inlineStr">
        <is>
          <t>OverHeight Product Detected</t>
        </is>
      </c>
      <c r="F8202" t="n">
        <v>36</v>
      </c>
      <c r="G8202" t="n">
        <v>20.0953333333333</v>
      </c>
    </row>
    <row r="8203">
      <c r="A8203" t="inlineStr">
        <is>
          <t>Daily_Minor_Stops_2026_09_18.xlsx</t>
        </is>
      </c>
      <c r="B8203" t="inlineStr">
        <is>
          <t>Samridhi Perk Line</t>
        </is>
      </c>
      <c r="C8203" s="80" t="n">
        <v>46204</v>
      </c>
      <c r="D8203" t="inlineStr">
        <is>
          <t>Perk-HLM-2</t>
        </is>
      </c>
      <c r="E8203" t="inlineStr">
        <is>
          <t>Product jam detected at flow wrapper infeed</t>
        </is>
      </c>
      <c r="F8203" t="n">
        <v>96</v>
      </c>
      <c r="G8203" t="n">
        <v>60.9408</v>
      </c>
    </row>
    <row r="8204">
      <c r="A8204" t="inlineStr">
        <is>
          <t>Daily_Minor_Stops_2026_09_18.xlsx</t>
        </is>
      </c>
      <c r="B8204" t="inlineStr">
        <is>
          <t>Samridhi Perk Line</t>
        </is>
      </c>
      <c r="C8204" s="80" t="n">
        <v>46204</v>
      </c>
      <c r="D8204" t="inlineStr">
        <is>
          <t>Perk-HLM-2</t>
        </is>
      </c>
      <c r="E8204" t="inlineStr">
        <is>
          <t>OverHeight Product Detected</t>
        </is>
      </c>
      <c r="F8204" t="n">
        <v>37</v>
      </c>
      <c r="G8204" t="n">
        <v>33.1615166666667</v>
      </c>
    </row>
    <row r="8205">
      <c r="A8205" t="inlineStr">
        <is>
          <t>Daily_Minor_Stops_2026_09_18.xlsx</t>
        </is>
      </c>
      <c r="B8205" t="inlineStr">
        <is>
          <t>Samridhi Perk Line</t>
        </is>
      </c>
      <c r="C8205" s="80" t="n">
        <v>46204</v>
      </c>
      <c r="D8205" t="inlineStr">
        <is>
          <t>Perk-TTLi-1</t>
        </is>
      </c>
      <c r="E8205" t="inlineStr">
        <is>
          <t>FOR/FT11: Hand Over Failure Of Tray</t>
        </is>
      </c>
      <c r="F8205" t="n">
        <v>9</v>
      </c>
      <c r="G8205" t="n">
        <v>41.7206666666667</v>
      </c>
    </row>
    <row r="8206">
      <c r="A8206" t="inlineStr">
        <is>
          <t>Daily_Minor_Stops_2026_09_18.xlsx</t>
        </is>
      </c>
      <c r="B8206" t="inlineStr">
        <is>
          <t>Samridhi Perk Line</t>
        </is>
      </c>
      <c r="C8206" s="80" t="n">
        <v>46204</v>
      </c>
      <c r="D8206" t="inlineStr">
        <is>
          <t>Perk-TTLi-1</t>
        </is>
      </c>
      <c r="E8206" t="inlineStr">
        <is>
          <t>CLO/CT11: Axis1 Position Error</t>
        </is>
      </c>
      <c r="F8206" t="n">
        <v>4</v>
      </c>
      <c r="G8206" t="n">
        <v>1.6645</v>
      </c>
    </row>
    <row r="8207">
      <c r="A8207" t="inlineStr">
        <is>
          <t>Daily_Minor_Stops_2026_09_18.xlsx</t>
        </is>
      </c>
      <c r="B8207" t="inlineStr">
        <is>
          <t>Samridhi Perk Line</t>
        </is>
      </c>
      <c r="C8207" s="80" t="n">
        <v>46204</v>
      </c>
      <c r="D8207" t="inlineStr">
        <is>
          <t>Perk-TTLi-2</t>
        </is>
      </c>
      <c r="E8207" t="inlineStr">
        <is>
          <t>FOR/FT11: Hand Over Failure Of Tray</t>
        </is>
      </c>
      <c r="F8207" t="n">
        <v>7</v>
      </c>
      <c r="G8207" t="n">
        <v>16.3534666666667</v>
      </c>
    </row>
    <row r="8208">
      <c r="A8208" t="inlineStr">
        <is>
          <t>Daily_Minor_Stops_2026_09_18.xlsx</t>
        </is>
      </c>
      <c r="B8208" t="inlineStr">
        <is>
          <t>Samridhi Perk Line</t>
        </is>
      </c>
      <c r="C8208" s="80" t="n">
        <v>46204</v>
      </c>
      <c r="D8208" t="inlineStr">
        <is>
          <t>Perk-TTLi-2</t>
        </is>
      </c>
      <c r="E8208" t="inlineStr">
        <is>
          <t>FOR/BP11: Hand Over Of Blank Failed</t>
        </is>
      </c>
      <c r="F8208" t="n">
        <v>15</v>
      </c>
      <c r="G8208" t="n">
        <v>9.725666666666671</v>
      </c>
    </row>
    <row r="8209">
      <c r="A8209" t="inlineStr">
        <is>
          <t>Daily_Minor_Stops_2026_09_18.xlsx</t>
        </is>
      </c>
      <c r="B8209" t="inlineStr">
        <is>
          <t>Samridhi Perk Line</t>
        </is>
      </c>
      <c r="C8209" s="80" t="n">
        <v>46204</v>
      </c>
      <c r="D8209" t="inlineStr">
        <is>
          <t>Perk-TTLi-3</t>
        </is>
      </c>
      <c r="E8209" t="inlineStr">
        <is>
          <t>LOD/TPG11: Move Time Out</t>
        </is>
      </c>
      <c r="F8209" t="n">
        <v>4</v>
      </c>
      <c r="G8209" t="n">
        <v>1.38563333333333</v>
      </c>
    </row>
    <row r="8210">
      <c r="A8210" t="inlineStr">
        <is>
          <t>Daily_Minor_Stops_2026_09_18.xlsx</t>
        </is>
      </c>
      <c r="B8210" t="inlineStr">
        <is>
          <t>Samridhi Perk Line</t>
        </is>
      </c>
      <c r="C8210" s="80" t="n">
        <v>46204</v>
      </c>
      <c r="D8210" t="inlineStr">
        <is>
          <t>Perk-TTLi-3</t>
        </is>
      </c>
      <c r="E8210" t="inlineStr">
        <is>
          <t>FOR/BP11: Hand Over Of Blank Failed</t>
        </is>
      </c>
      <c r="F8210" t="n">
        <v>4</v>
      </c>
      <c r="G8210" t="n">
        <v>18.82375</v>
      </c>
    </row>
    <row r="8211">
      <c r="A8211" t="inlineStr">
        <is>
          <t>Daily_Minor_Stops_2026_09_18.xlsx</t>
        </is>
      </c>
      <c r="B8211" t="inlineStr">
        <is>
          <t>Samridhi Perk Line</t>
        </is>
      </c>
      <c r="C8211" s="80" t="n">
        <v>46204</v>
      </c>
      <c r="D8211" t="inlineStr">
        <is>
          <t>Perk-TTLi-4</t>
        </is>
      </c>
      <c r="E8211" t="inlineStr">
        <is>
          <t>LOD/SAF: Safety Circuit Not Ready</t>
        </is>
      </c>
      <c r="F8211" t="n">
        <v>2</v>
      </c>
      <c r="G8211" t="n">
        <v>0.834083333333333</v>
      </c>
    </row>
    <row r="8212">
      <c r="A8212" t="inlineStr">
        <is>
          <t>Daily_Minor_Stops_2026_09_18.xlsx</t>
        </is>
      </c>
      <c r="B8212" t="inlineStr">
        <is>
          <t>Samridhi Perk Line</t>
        </is>
      </c>
      <c r="C8212" s="80" t="n">
        <v>46204</v>
      </c>
      <c r="D8212" t="inlineStr">
        <is>
          <t>Perk-TTLi-4</t>
        </is>
      </c>
      <c r="E8212" t="inlineStr">
        <is>
          <t>FOR/BP11: Drive Fault</t>
        </is>
      </c>
      <c r="F8212" t="n">
        <v>2</v>
      </c>
      <c r="G8212" t="n">
        <v>0.295716666666667</v>
      </c>
    </row>
    <row r="8213">
      <c r="A8213" t="inlineStr">
        <is>
          <t>Daily_Minor_Stops_2026_09_18.xlsx</t>
        </is>
      </c>
      <c r="B8213" t="inlineStr">
        <is>
          <t>Samridhi Perk Line</t>
        </is>
      </c>
      <c r="C8213" s="80" t="n">
        <v>46205</v>
      </c>
      <c r="D8213" t="inlineStr">
        <is>
          <t>Perk-HCM-1</t>
        </is>
      </c>
      <c r="E8213" t="inlineStr">
        <is>
          <t>FBX: Overflow At Infeed</t>
        </is>
      </c>
      <c r="F8213" t="n">
        <v>25</v>
      </c>
      <c r="G8213" t="n">
        <v>9.40835</v>
      </c>
    </row>
    <row r="8214">
      <c r="A8214" t="inlineStr">
        <is>
          <t>Daily_Minor_Stops_2026_09_18.xlsx</t>
        </is>
      </c>
      <c r="B8214" t="inlineStr">
        <is>
          <t>Samridhi Perk Line</t>
        </is>
      </c>
      <c r="C8214" s="80" t="n">
        <v>46205</v>
      </c>
      <c r="D8214" t="inlineStr">
        <is>
          <t>Perk-HCM-1</t>
        </is>
      </c>
      <c r="E8214" t="inlineStr">
        <is>
          <t>FBX: Jam At Infeed</t>
        </is>
      </c>
      <c r="F8214" t="n">
        <v>56</v>
      </c>
      <c r="G8214" t="n">
        <v>23.94525</v>
      </c>
    </row>
    <row r="8215">
      <c r="A8215" t="inlineStr">
        <is>
          <t>Daily_Minor_Stops_2026_09_18.xlsx</t>
        </is>
      </c>
      <c r="B8215" t="inlineStr">
        <is>
          <t>Samridhi Perk Line</t>
        </is>
      </c>
      <c r="C8215" s="80" t="n">
        <v>46205</v>
      </c>
      <c r="D8215" t="inlineStr">
        <is>
          <t>Perk-HCM-2</t>
        </is>
      </c>
      <c r="E8215" t="inlineStr">
        <is>
          <t>HXX: Film Is Broken</t>
        </is>
      </c>
      <c r="F8215" t="n">
        <v>16</v>
      </c>
      <c r="G8215" t="n">
        <v>14.1933666666667</v>
      </c>
    </row>
    <row r="8216">
      <c r="A8216" t="inlineStr">
        <is>
          <t>Daily_Minor_Stops_2026_09_18.xlsx</t>
        </is>
      </c>
      <c r="B8216" t="inlineStr">
        <is>
          <t>Samridhi Perk Line</t>
        </is>
      </c>
      <c r="C8216" s="80" t="n">
        <v>46205</v>
      </c>
      <c r="D8216" t="inlineStr">
        <is>
          <t>Perk-HCM-2</t>
        </is>
      </c>
      <c r="E8216" t="inlineStr">
        <is>
          <t>FBX: Jam At Infeed</t>
        </is>
      </c>
      <c r="F8216" t="n">
        <v>33</v>
      </c>
      <c r="G8216" t="n">
        <v>18.2371833333333</v>
      </c>
    </row>
    <row r="8217">
      <c r="A8217" t="inlineStr">
        <is>
          <t>Daily_Minor_Stops_2026_09_18.xlsx</t>
        </is>
      </c>
      <c r="B8217" t="inlineStr">
        <is>
          <t>Samridhi Perk Line</t>
        </is>
      </c>
      <c r="C8217" s="80" t="n">
        <v>46205</v>
      </c>
      <c r="D8217" t="inlineStr">
        <is>
          <t>Perk-HCM-3</t>
        </is>
      </c>
      <c r="E8217" t="inlineStr">
        <is>
          <t>HXX: Film Is Broken</t>
        </is>
      </c>
      <c r="F8217" t="n">
        <v>24</v>
      </c>
      <c r="G8217" t="n">
        <v>25.0346166666667</v>
      </c>
    </row>
    <row r="8218">
      <c r="A8218" t="inlineStr">
        <is>
          <t>Daily_Minor_Stops_2026_09_18.xlsx</t>
        </is>
      </c>
      <c r="B8218" t="inlineStr">
        <is>
          <t>Samridhi Perk Line</t>
        </is>
      </c>
      <c r="C8218" s="80" t="n">
        <v>46205</v>
      </c>
      <c r="D8218" t="inlineStr">
        <is>
          <t>Perk-HCM-3</t>
        </is>
      </c>
      <c r="E8218" t="inlineStr">
        <is>
          <t>FBX: Overflow At Infeed</t>
        </is>
      </c>
      <c r="F8218" t="n">
        <v>31</v>
      </c>
      <c r="G8218" t="n">
        <v>22.5869833333333</v>
      </c>
    </row>
    <row r="8219">
      <c r="A8219" t="inlineStr">
        <is>
          <t>Daily_Minor_Stops_2026_09_18.xlsx</t>
        </is>
      </c>
      <c r="B8219" t="inlineStr">
        <is>
          <t>Samridhi Perk Line</t>
        </is>
      </c>
      <c r="C8219" s="80" t="n">
        <v>46205</v>
      </c>
      <c r="D8219" t="inlineStr">
        <is>
          <t>Perk-HCM-4</t>
        </is>
      </c>
      <c r="E8219" t="inlineStr">
        <is>
          <t>HXX: Film Is Broken</t>
        </is>
      </c>
      <c r="F8219" t="n">
        <v>14</v>
      </c>
      <c r="G8219" t="n">
        <v>9.96708333333333</v>
      </c>
    </row>
    <row r="8220">
      <c r="A8220" t="inlineStr">
        <is>
          <t>Daily_Minor_Stops_2026_09_18.xlsx</t>
        </is>
      </c>
      <c r="B8220" t="inlineStr">
        <is>
          <t>Samridhi Perk Line</t>
        </is>
      </c>
      <c r="C8220" s="80" t="n">
        <v>46205</v>
      </c>
      <c r="D8220" t="inlineStr">
        <is>
          <t>Perk-HCM-4</t>
        </is>
      </c>
      <c r="E8220" t="inlineStr">
        <is>
          <t>FBX: Jam At Infeed</t>
        </is>
      </c>
      <c r="F8220" t="n">
        <v>38</v>
      </c>
      <c r="G8220" t="n">
        <v>14.4509166666667</v>
      </c>
    </row>
    <row r="8221">
      <c r="A8221" t="inlineStr">
        <is>
          <t>Daily_Minor_Stops_2026_09_18.xlsx</t>
        </is>
      </c>
      <c r="B8221" t="inlineStr">
        <is>
          <t>Samridhi Perk Line</t>
        </is>
      </c>
      <c r="C8221" s="80" t="n">
        <v>46205</v>
      </c>
      <c r="D8221" t="inlineStr">
        <is>
          <t>Perk-HLM-1</t>
        </is>
      </c>
      <c r="E8221" t="inlineStr">
        <is>
          <t>Product jam detected at flow wrapper infeed</t>
        </is>
      </c>
      <c r="F8221" t="n">
        <v>115</v>
      </c>
      <c r="G8221" t="n">
        <v>55.38115</v>
      </c>
    </row>
    <row r="8222">
      <c r="A8222" t="inlineStr">
        <is>
          <t>Daily_Minor_Stops_2026_09_18.xlsx</t>
        </is>
      </c>
      <c r="B8222" t="inlineStr">
        <is>
          <t>Samridhi Perk Line</t>
        </is>
      </c>
      <c r="C8222" s="80" t="n">
        <v>46205</v>
      </c>
      <c r="D8222" t="inlineStr">
        <is>
          <t>Perk-HLM-1</t>
        </is>
      </c>
      <c r="E8222" t="inlineStr">
        <is>
          <t>OverHeight Product Detected</t>
        </is>
      </c>
      <c r="F8222" t="n">
        <v>24</v>
      </c>
      <c r="G8222" t="n">
        <v>13.51575</v>
      </c>
    </row>
    <row r="8223">
      <c r="A8223" t="inlineStr">
        <is>
          <t>Daily_Minor_Stops_2026_09_18.xlsx</t>
        </is>
      </c>
      <c r="B8223" t="inlineStr">
        <is>
          <t>Samridhi Perk Line</t>
        </is>
      </c>
      <c r="C8223" s="80" t="n">
        <v>46205</v>
      </c>
      <c r="D8223" t="inlineStr">
        <is>
          <t>Perk-HLM-2</t>
        </is>
      </c>
      <c r="E8223" t="inlineStr">
        <is>
          <t>Product jam detected at flow wrapper infeed</t>
        </is>
      </c>
      <c r="F8223" t="n">
        <v>77</v>
      </c>
      <c r="G8223" t="n">
        <v>37.8839166666667</v>
      </c>
    </row>
    <row r="8224">
      <c r="A8224" t="inlineStr">
        <is>
          <t>Daily_Minor_Stops_2026_09_18.xlsx</t>
        </is>
      </c>
      <c r="B8224" t="inlineStr">
        <is>
          <t>Samridhi Perk Line</t>
        </is>
      </c>
      <c r="C8224" s="80" t="n">
        <v>46205</v>
      </c>
      <c r="D8224" t="inlineStr">
        <is>
          <t>Perk-HLM-2</t>
        </is>
      </c>
      <c r="E8224" t="inlineStr">
        <is>
          <t>OverHeight Product Detected</t>
        </is>
      </c>
      <c r="F8224" t="n">
        <v>60</v>
      </c>
      <c r="G8224" t="n">
        <v>34.0947333333333</v>
      </c>
    </row>
    <row r="8225">
      <c r="A8225" t="inlineStr">
        <is>
          <t>Daily_Minor_Stops_2026_09_18.xlsx</t>
        </is>
      </c>
      <c r="B8225" t="inlineStr">
        <is>
          <t>Samridhi Perk Line</t>
        </is>
      </c>
      <c r="C8225" s="80" t="n">
        <v>46205</v>
      </c>
      <c r="D8225" t="inlineStr">
        <is>
          <t>Perk-TTLi-1</t>
        </is>
      </c>
      <c r="E8225" t="inlineStr">
        <is>
          <t>LOD/TPL11: Axis 1 HW Positive Overtravel</t>
        </is>
      </c>
      <c r="F8225" t="n">
        <v>5</v>
      </c>
      <c r="G8225" t="n">
        <v>1.00788333333333</v>
      </c>
    </row>
    <row r="8226">
      <c r="A8226" t="inlineStr">
        <is>
          <t>Daily_Minor_Stops_2026_09_18.xlsx</t>
        </is>
      </c>
      <c r="B8226" t="inlineStr">
        <is>
          <t>Samridhi Perk Line</t>
        </is>
      </c>
      <c r="C8226" s="80" t="n">
        <v>46205</v>
      </c>
      <c r="D8226" t="inlineStr">
        <is>
          <t>Perk-TTLi-1</t>
        </is>
      </c>
      <c r="E8226" t="inlineStr">
        <is>
          <t>LOD/TGR11: Robot-Gripper Sensor Fault</t>
        </is>
      </c>
      <c r="F8226" t="n">
        <v>4</v>
      </c>
      <c r="G8226" t="n">
        <v>9.062749999999999</v>
      </c>
    </row>
    <row r="8227">
      <c r="A8227" t="inlineStr">
        <is>
          <t>Daily_Minor_Stops_2026_09_18.xlsx</t>
        </is>
      </c>
      <c r="B8227" t="inlineStr">
        <is>
          <t>Samridhi Perk Line</t>
        </is>
      </c>
      <c r="C8227" s="80" t="n">
        <v>46205</v>
      </c>
      <c r="D8227" t="inlineStr">
        <is>
          <t>Perk-TTLi-2</t>
        </is>
      </c>
      <c r="E8227" t="inlineStr">
        <is>
          <t>FOR/BP11: Hand Over Of Blank Failed</t>
        </is>
      </c>
      <c r="F8227" t="n">
        <v>20</v>
      </c>
      <c r="G8227" t="n">
        <v>19.4842166666667</v>
      </c>
    </row>
    <row r="8228">
      <c r="A8228" t="inlineStr">
        <is>
          <t>Daily_Minor_Stops_2026_09_18.xlsx</t>
        </is>
      </c>
      <c r="B8228" t="inlineStr">
        <is>
          <t>Samridhi Perk Line</t>
        </is>
      </c>
      <c r="C8228" s="80" t="n">
        <v>46205</v>
      </c>
      <c r="D8228" t="inlineStr">
        <is>
          <t>Perk-TTLi-2</t>
        </is>
      </c>
      <c r="E8228" t="inlineStr">
        <is>
          <t>CLO/CT11: Axis1 Position Error</t>
        </is>
      </c>
      <c r="F8228" t="n">
        <v>13</v>
      </c>
      <c r="G8228" t="n">
        <v>26.6145666666667</v>
      </c>
    </row>
    <row r="8229">
      <c r="A8229" t="inlineStr">
        <is>
          <t>Daily_Minor_Stops_2026_09_18.xlsx</t>
        </is>
      </c>
      <c r="B8229" t="inlineStr">
        <is>
          <t>Samridhi Perk Line</t>
        </is>
      </c>
      <c r="C8229" s="80" t="n">
        <v>46205</v>
      </c>
      <c r="D8229" t="inlineStr">
        <is>
          <t>Perk-TTLi-3</t>
        </is>
      </c>
      <c r="E8229" t="inlineStr">
        <is>
          <t>CLO/TFXX: Backdoor Ver. Actuator Not ON</t>
        </is>
      </c>
      <c r="F8229" t="n">
        <v>12</v>
      </c>
      <c r="G8229" t="n">
        <v>16.3987166666667</v>
      </c>
    </row>
    <row r="8230">
      <c r="A8230" t="inlineStr">
        <is>
          <t>Daily_Minor_Stops_2026_09_18.xlsx</t>
        </is>
      </c>
      <c r="B8230" t="inlineStr">
        <is>
          <t>Samridhi Perk Line</t>
        </is>
      </c>
      <c r="C8230" s="80" t="n">
        <v>46205</v>
      </c>
      <c r="D8230" t="inlineStr">
        <is>
          <t>Perk-TTLi-3</t>
        </is>
      </c>
      <c r="E8230" t="inlineStr">
        <is>
          <t>CLO/CT11: Axis1 Position Error</t>
        </is>
      </c>
      <c r="F8230" t="n">
        <v>8</v>
      </c>
      <c r="G8230" t="n">
        <v>11.02735</v>
      </c>
    </row>
    <row r="8231">
      <c r="A8231" t="inlineStr">
        <is>
          <t>Daily_Minor_Stops_2026_09_18.xlsx</t>
        </is>
      </c>
      <c r="B8231" t="inlineStr">
        <is>
          <t>Samridhi Perk Line</t>
        </is>
      </c>
      <c r="C8231" s="80" t="n">
        <v>46206</v>
      </c>
      <c r="D8231" t="inlineStr">
        <is>
          <t>Perk-HCM-1</t>
        </is>
      </c>
      <c r="E8231" t="inlineStr">
        <is>
          <t>FBX: Overflow At Infeed</t>
        </is>
      </c>
      <c r="F8231" t="n">
        <v>10</v>
      </c>
      <c r="G8231" t="n">
        <v>6.6478</v>
      </c>
    </row>
    <row r="8232">
      <c r="A8232" t="inlineStr">
        <is>
          <t>Daily_Minor_Stops_2026_09_18.xlsx</t>
        </is>
      </c>
      <c r="B8232" t="inlineStr">
        <is>
          <t>Samridhi Perk Line</t>
        </is>
      </c>
      <c r="C8232" s="80" t="n">
        <v>46206</v>
      </c>
      <c r="D8232" t="inlineStr">
        <is>
          <t>Perk-HCM-1</t>
        </is>
      </c>
      <c r="E8232" t="inlineStr">
        <is>
          <t>FBX: Jam At Infeed</t>
        </is>
      </c>
      <c r="F8232" t="n">
        <v>13</v>
      </c>
      <c r="G8232" t="n">
        <v>6.74703333333333</v>
      </c>
    </row>
    <row r="8233">
      <c r="A8233" t="inlineStr">
        <is>
          <t>Daily_Minor_Stops_2026_09_18.xlsx</t>
        </is>
      </c>
      <c r="B8233" t="inlineStr">
        <is>
          <t>Samridhi Perk Line</t>
        </is>
      </c>
      <c r="C8233" s="80" t="n">
        <v>46206</v>
      </c>
      <c r="D8233" t="inlineStr">
        <is>
          <t>Perk-HCM-2</t>
        </is>
      </c>
      <c r="E8233" t="inlineStr">
        <is>
          <t>FBX: Overflow At Infeed</t>
        </is>
      </c>
      <c r="F8233" t="n">
        <v>14</v>
      </c>
      <c r="G8233" t="n">
        <v>7.9407</v>
      </c>
    </row>
    <row r="8234">
      <c r="A8234" t="inlineStr">
        <is>
          <t>Daily_Minor_Stops_2026_09_18.xlsx</t>
        </is>
      </c>
      <c r="B8234" t="inlineStr">
        <is>
          <t>Samridhi Perk Line</t>
        </is>
      </c>
      <c r="C8234" s="80" t="n">
        <v>46206</v>
      </c>
      <c r="D8234" t="inlineStr">
        <is>
          <t>Perk-HCM-2</t>
        </is>
      </c>
      <c r="E8234" t="inlineStr">
        <is>
          <t>FBX: Jam At Infeed</t>
        </is>
      </c>
      <c r="F8234" t="n">
        <v>8</v>
      </c>
      <c r="G8234" t="n">
        <v>1.45995</v>
      </c>
    </row>
    <row r="8235">
      <c r="A8235" t="inlineStr">
        <is>
          <t>Daily_Minor_Stops_2026_09_18.xlsx</t>
        </is>
      </c>
      <c r="B8235" t="inlineStr">
        <is>
          <t>Samridhi Perk Line</t>
        </is>
      </c>
      <c r="C8235" s="80" t="n">
        <v>46206</v>
      </c>
      <c r="D8235" t="inlineStr">
        <is>
          <t>Perk-HCM-3</t>
        </is>
      </c>
      <c r="E8235" t="inlineStr">
        <is>
          <t>HXX: Film Is Broken</t>
        </is>
      </c>
      <c r="F8235" t="n">
        <v>7</v>
      </c>
      <c r="G8235" t="n">
        <v>9.674049999999999</v>
      </c>
    </row>
    <row r="8236">
      <c r="A8236" t="inlineStr">
        <is>
          <t>Daily_Minor_Stops_2026_09_18.xlsx</t>
        </is>
      </c>
      <c r="B8236" t="inlineStr">
        <is>
          <t>Samridhi Perk Line</t>
        </is>
      </c>
      <c r="C8236" s="80" t="n">
        <v>46206</v>
      </c>
      <c r="D8236" t="inlineStr">
        <is>
          <t>Perk-HCM-3</t>
        </is>
      </c>
      <c r="E8236" t="inlineStr">
        <is>
          <t>FBX: Overflow At Infeed</t>
        </is>
      </c>
      <c r="F8236" t="n">
        <v>20</v>
      </c>
      <c r="G8236" t="n">
        <v>13.2412666666667</v>
      </c>
    </row>
    <row r="8237">
      <c r="A8237" t="inlineStr">
        <is>
          <t>Daily_Minor_Stops_2026_09_18.xlsx</t>
        </is>
      </c>
      <c r="B8237" t="inlineStr">
        <is>
          <t>Samridhi Perk Line</t>
        </is>
      </c>
      <c r="C8237" s="80" t="n">
        <v>46206</v>
      </c>
      <c r="D8237" t="inlineStr">
        <is>
          <t>Perk-HCM-4</t>
        </is>
      </c>
      <c r="E8237" t="inlineStr">
        <is>
          <t>HXX: Film Is Broken</t>
        </is>
      </c>
      <c r="F8237" t="n">
        <v>6</v>
      </c>
      <c r="G8237" t="n">
        <v>3.5708</v>
      </c>
    </row>
    <row r="8238">
      <c r="A8238" t="inlineStr">
        <is>
          <t>Daily_Minor_Stops_2026_09_18.xlsx</t>
        </is>
      </c>
      <c r="B8238" t="inlineStr">
        <is>
          <t>Samridhi Perk Line</t>
        </is>
      </c>
      <c r="C8238" s="80" t="n">
        <v>46206</v>
      </c>
      <c r="D8238" t="inlineStr">
        <is>
          <t>Perk-HCM-4</t>
        </is>
      </c>
      <c r="E8238" t="inlineStr">
        <is>
          <t>FBX: Jam At Infeed</t>
        </is>
      </c>
      <c r="F8238" t="n">
        <v>10</v>
      </c>
      <c r="G8238" t="n">
        <v>190.0032</v>
      </c>
    </row>
    <row r="8239">
      <c r="A8239" t="inlineStr">
        <is>
          <t>Daily_Minor_Stops_2026_09_18.xlsx</t>
        </is>
      </c>
      <c r="B8239" t="inlineStr">
        <is>
          <t>Samridhi Perk Line</t>
        </is>
      </c>
      <c r="C8239" s="80" t="n">
        <v>46206</v>
      </c>
      <c r="D8239" t="inlineStr">
        <is>
          <t>Perk-HLM-1</t>
        </is>
      </c>
      <c r="E8239" t="inlineStr">
        <is>
          <t>Product jam detected at flow wrapper infeed</t>
        </is>
      </c>
      <c r="F8239" t="n">
        <v>11</v>
      </c>
      <c r="G8239" t="n">
        <v>7.11261666666667</v>
      </c>
    </row>
    <row r="8240">
      <c r="A8240" t="inlineStr">
        <is>
          <t>Daily_Minor_Stops_2026_09_18.xlsx</t>
        </is>
      </c>
      <c r="B8240" t="inlineStr">
        <is>
          <t>Samridhi Perk Line</t>
        </is>
      </c>
      <c r="C8240" s="80" t="n">
        <v>46206</v>
      </c>
      <c r="D8240" t="inlineStr">
        <is>
          <t>Perk-HLM-1</t>
        </is>
      </c>
      <c r="E8240" t="inlineStr">
        <is>
          <t>OverHeight Product Detected</t>
        </is>
      </c>
      <c r="F8240" t="n">
        <v>13</v>
      </c>
      <c r="G8240" t="n">
        <v>5.6471</v>
      </c>
    </row>
    <row r="8241">
      <c r="A8241" t="inlineStr">
        <is>
          <t>Daily_Minor_Stops_2026_09_18.xlsx</t>
        </is>
      </c>
      <c r="B8241" t="inlineStr">
        <is>
          <t>Samridhi Perk Line</t>
        </is>
      </c>
      <c r="C8241" s="80" t="n">
        <v>46206</v>
      </c>
      <c r="D8241" t="inlineStr">
        <is>
          <t>Perk-HLM-2</t>
        </is>
      </c>
      <c r="E8241" t="inlineStr">
        <is>
          <t>Product jam detected at flow wrapper infeed</t>
        </is>
      </c>
      <c r="F8241" t="n">
        <v>15</v>
      </c>
      <c r="G8241" t="n">
        <v>28.3066</v>
      </c>
    </row>
    <row r="8242">
      <c r="A8242" t="inlineStr">
        <is>
          <t>Daily_Minor_Stops_2026_09_18.xlsx</t>
        </is>
      </c>
      <c r="B8242" t="inlineStr">
        <is>
          <t>Samridhi Perk Line</t>
        </is>
      </c>
      <c r="C8242" s="80" t="n">
        <v>46206</v>
      </c>
      <c r="D8242" t="inlineStr">
        <is>
          <t>Perk-HLM-2</t>
        </is>
      </c>
      <c r="E8242" t="inlineStr">
        <is>
          <t>OverHeight Product Detected</t>
        </is>
      </c>
      <c r="F8242" t="n">
        <v>31</v>
      </c>
      <c r="G8242" t="n">
        <v>34.2370666666667</v>
      </c>
    </row>
    <row r="8243">
      <c r="A8243" t="inlineStr">
        <is>
          <t>Daily_Minor_Stops_2026_09_18.xlsx</t>
        </is>
      </c>
      <c r="B8243" t="inlineStr">
        <is>
          <t>Samridhi Perk Line</t>
        </is>
      </c>
      <c r="C8243" s="80" t="n">
        <v>46206</v>
      </c>
      <c r="D8243" t="inlineStr">
        <is>
          <t>Perk-TTLi-1</t>
        </is>
      </c>
      <c r="E8243" t="inlineStr">
        <is>
          <t>LOD/TPL11: Axis 1 HW Positive Overtravel</t>
        </is>
      </c>
      <c r="F8243" t="n">
        <v>9</v>
      </c>
      <c r="G8243" t="n">
        <v>97.8532666666667</v>
      </c>
    </row>
    <row r="8244">
      <c r="A8244" t="inlineStr">
        <is>
          <t>Daily_Minor_Stops_2026_09_18.xlsx</t>
        </is>
      </c>
      <c r="B8244" t="inlineStr">
        <is>
          <t>Samridhi Perk Line</t>
        </is>
      </c>
      <c r="C8244" s="80" t="n">
        <v>46206</v>
      </c>
      <c r="D8244" t="inlineStr">
        <is>
          <t>Perk-TTLi-1</t>
        </is>
      </c>
      <c r="E8244" t="inlineStr">
        <is>
          <t>LOD/TGR11: Trays On The Tray Acceleratio</t>
        </is>
      </c>
      <c r="F8244" t="n">
        <v>4</v>
      </c>
      <c r="G8244" t="n">
        <v>41.6861666666667</v>
      </c>
    </row>
    <row r="8245">
      <c r="A8245" t="inlineStr">
        <is>
          <t>Daily_Minor_Stops_2026_09_18.xlsx</t>
        </is>
      </c>
      <c r="B8245" t="inlineStr">
        <is>
          <t>Samridhi Perk Line</t>
        </is>
      </c>
      <c r="C8245" s="80" t="n">
        <v>46206</v>
      </c>
      <c r="D8245" t="inlineStr">
        <is>
          <t>Perk-TTLi-2</t>
        </is>
      </c>
      <c r="E8245" t="inlineStr">
        <is>
          <t>FOR/FT11: Hand Over Failure Of Tray</t>
        </is>
      </c>
      <c r="F8245" t="n">
        <v>4</v>
      </c>
      <c r="G8245" t="n">
        <v>5.05813333333333</v>
      </c>
    </row>
    <row r="8246">
      <c r="A8246" t="inlineStr">
        <is>
          <t>Daily_Minor_Stops_2026_09_18.xlsx</t>
        </is>
      </c>
      <c r="B8246" t="inlineStr">
        <is>
          <t>Samridhi Perk Line</t>
        </is>
      </c>
      <c r="C8246" s="80" t="n">
        <v>46206</v>
      </c>
      <c r="D8246" t="inlineStr">
        <is>
          <t>Perk-TTLi-2</t>
        </is>
      </c>
      <c r="E8246" t="inlineStr">
        <is>
          <t>FOR/BP11: Hand Over Of Blank Failed</t>
        </is>
      </c>
      <c r="F8246" t="n">
        <v>3</v>
      </c>
      <c r="G8246" t="n">
        <v>2.20958333333333</v>
      </c>
    </row>
    <row r="8247">
      <c r="A8247" t="inlineStr">
        <is>
          <t>Daily_Minor_Stops_2026_09_18.xlsx</t>
        </is>
      </c>
      <c r="B8247" t="inlineStr">
        <is>
          <t>Samridhi Perk Line</t>
        </is>
      </c>
      <c r="C8247" s="80" t="n">
        <v>46206</v>
      </c>
      <c r="D8247" t="inlineStr">
        <is>
          <t>Perk-TTLi-3</t>
        </is>
      </c>
      <c r="E8247" t="inlineStr">
        <is>
          <t>LOD/TPG11: Move Time Out</t>
        </is>
      </c>
      <c r="F8247" t="n">
        <v>5</v>
      </c>
      <c r="G8247" t="n">
        <v>7.34876666666667</v>
      </c>
    </row>
    <row r="8248">
      <c r="A8248" t="inlineStr">
        <is>
          <t>Daily_Minor_Stops_2026_09_18.xlsx</t>
        </is>
      </c>
      <c r="B8248" t="inlineStr">
        <is>
          <t>Samridhi Perk Line</t>
        </is>
      </c>
      <c r="C8248" s="80" t="n">
        <v>46206</v>
      </c>
      <c r="D8248" t="inlineStr">
        <is>
          <t>Perk-TTLi-3</t>
        </is>
      </c>
      <c r="E8248" t="inlineStr">
        <is>
          <t>FOR/BM11: No Carton In Magazine</t>
        </is>
      </c>
      <c r="F8248" t="n">
        <v>2</v>
      </c>
      <c r="G8248" t="n">
        <v>2.21378333333333</v>
      </c>
    </row>
    <row r="8249">
      <c r="A8249" t="inlineStr">
        <is>
          <t>Daily_Minor_Stops_2026_09_18.xlsx</t>
        </is>
      </c>
      <c r="B8249" t="inlineStr">
        <is>
          <t>Samridhi Perk Line</t>
        </is>
      </c>
      <c r="C8249" s="80" t="n">
        <v>46206</v>
      </c>
      <c r="D8249" t="inlineStr">
        <is>
          <t>Perk-TTLi-4</t>
        </is>
      </c>
      <c r="E8249" t="inlineStr">
        <is>
          <t>LOD/FWV11: Position Trigger Sensor Fail</t>
        </is>
      </c>
      <c r="F8249" t="n">
        <v>2</v>
      </c>
      <c r="G8249" t="n">
        <v>1.23823333333333</v>
      </c>
    </row>
    <row r="8250">
      <c r="A8250" t="inlineStr">
        <is>
          <t>Daily_Minor_Stops_2026_09_18.xlsx</t>
        </is>
      </c>
      <c r="B8250" t="inlineStr">
        <is>
          <t>Samridhi Perk Line</t>
        </is>
      </c>
      <c r="C8250" s="80" t="n">
        <v>46206</v>
      </c>
      <c r="D8250" t="inlineStr">
        <is>
          <t>Perk-TTLi-4</t>
        </is>
      </c>
      <c r="E8250" t="inlineStr">
        <is>
          <t>LOD/EM: Emergency Stop HMI 11</t>
        </is>
      </c>
      <c r="F8250" t="n">
        <v>2</v>
      </c>
      <c r="G8250" t="n">
        <v>0.438716666666667</v>
      </c>
    </row>
    <row r="8251">
      <c r="A8251" t="inlineStr">
        <is>
          <t>Daily_Minor_Stops_2026_09_18.xlsx</t>
        </is>
      </c>
      <c r="B8251" t="inlineStr">
        <is>
          <t>Samridhi Perk Line</t>
        </is>
      </c>
      <c r="C8251" s="80" t="n">
        <v>46207</v>
      </c>
      <c r="D8251" t="inlineStr">
        <is>
          <t>Perk-HCM-1</t>
        </is>
      </c>
      <c r="E8251" t="inlineStr">
        <is>
          <t>FBX: Overflow At Infeed</t>
        </is>
      </c>
      <c r="F8251" t="n">
        <v>19</v>
      </c>
      <c r="G8251" t="n">
        <v>53.8147166666667</v>
      </c>
    </row>
    <row r="8252">
      <c r="A8252" t="inlineStr">
        <is>
          <t>Daily_Minor_Stops_2026_09_18.xlsx</t>
        </is>
      </c>
      <c r="B8252" t="inlineStr">
        <is>
          <t>Samridhi Perk Line</t>
        </is>
      </c>
      <c r="C8252" s="80" t="n">
        <v>46207</v>
      </c>
      <c r="D8252" t="inlineStr">
        <is>
          <t>Perk-HCM-1</t>
        </is>
      </c>
      <c r="E8252" t="inlineStr">
        <is>
          <t>FBX: Jam At Infeed</t>
        </is>
      </c>
      <c r="F8252" t="n">
        <v>20</v>
      </c>
      <c r="G8252" t="n">
        <v>8.36563333333333</v>
      </c>
    </row>
    <row r="8253">
      <c r="A8253" t="inlineStr">
        <is>
          <t>Daily_Minor_Stops_2026_09_18.xlsx</t>
        </is>
      </c>
      <c r="B8253" t="inlineStr">
        <is>
          <t>Samridhi Perk Line</t>
        </is>
      </c>
      <c r="C8253" s="80" t="n">
        <v>46207</v>
      </c>
      <c r="D8253" t="inlineStr">
        <is>
          <t>Perk-HCM-2</t>
        </is>
      </c>
      <c r="E8253" t="inlineStr">
        <is>
          <t>FBX: Overflow At Infeed</t>
        </is>
      </c>
      <c r="F8253" t="n">
        <v>13</v>
      </c>
      <c r="G8253" t="n">
        <v>7.39353333333333</v>
      </c>
    </row>
    <row r="8254">
      <c r="A8254" t="inlineStr">
        <is>
          <t>Daily_Minor_Stops_2026_09_18.xlsx</t>
        </is>
      </c>
      <c r="B8254" t="inlineStr">
        <is>
          <t>Samridhi Perk Line</t>
        </is>
      </c>
      <c r="C8254" s="80" t="n">
        <v>46207</v>
      </c>
      <c r="D8254" t="inlineStr">
        <is>
          <t>Perk-HCM-2</t>
        </is>
      </c>
      <c r="E8254" t="inlineStr">
        <is>
          <t>FBX: Jam At Infeed</t>
        </is>
      </c>
      <c r="F8254" t="n">
        <v>21</v>
      </c>
      <c r="G8254" t="n">
        <v>20.3220166666667</v>
      </c>
    </row>
    <row r="8255">
      <c r="A8255" t="inlineStr">
        <is>
          <t>Daily_Minor_Stops_2026_09_18.xlsx</t>
        </is>
      </c>
      <c r="B8255" t="inlineStr">
        <is>
          <t>Samridhi Perk Line</t>
        </is>
      </c>
      <c r="C8255" s="80" t="n">
        <v>46207</v>
      </c>
      <c r="D8255" t="inlineStr">
        <is>
          <t>Perk-HCM-3</t>
        </is>
      </c>
      <c r="E8255" t="inlineStr">
        <is>
          <t>FBX: Overflow At Infeed</t>
        </is>
      </c>
      <c r="F8255" t="n">
        <v>45</v>
      </c>
      <c r="G8255" t="n">
        <v>25.2457</v>
      </c>
    </row>
    <row r="8256">
      <c r="A8256" t="inlineStr">
        <is>
          <t>Daily_Minor_Stops_2026_09_18.xlsx</t>
        </is>
      </c>
      <c r="B8256" t="inlineStr">
        <is>
          <t>Samridhi Perk Line</t>
        </is>
      </c>
      <c r="C8256" s="80" t="n">
        <v>46207</v>
      </c>
      <c r="D8256" t="inlineStr">
        <is>
          <t>Perk-HCM-3</t>
        </is>
      </c>
      <c r="E8256" t="inlineStr">
        <is>
          <t>Cover Machine Discharge Open</t>
        </is>
      </c>
      <c r="F8256" t="n">
        <v>16</v>
      </c>
      <c r="G8256" t="n">
        <v>15.8196166666667</v>
      </c>
    </row>
    <row r="8257">
      <c r="A8257" t="inlineStr">
        <is>
          <t>Daily_Minor_Stops_2026_09_18.xlsx</t>
        </is>
      </c>
      <c r="B8257" t="inlineStr">
        <is>
          <t>Samridhi Perk Line</t>
        </is>
      </c>
      <c r="C8257" s="80" t="n">
        <v>46207</v>
      </c>
      <c r="D8257" t="inlineStr">
        <is>
          <t>Perk-HCM-4</t>
        </is>
      </c>
      <c r="E8257" t="inlineStr">
        <is>
          <t>HXX: Film Is Broken</t>
        </is>
      </c>
      <c r="F8257" t="n">
        <v>12</v>
      </c>
      <c r="G8257" t="n">
        <v>15.6568666666667</v>
      </c>
    </row>
    <row r="8258">
      <c r="A8258" t="inlineStr">
        <is>
          <t>Daily_Minor_Stops_2026_09_18.xlsx</t>
        </is>
      </c>
      <c r="B8258" t="inlineStr">
        <is>
          <t>Samridhi Perk Line</t>
        </is>
      </c>
      <c r="C8258" s="80" t="n">
        <v>46207</v>
      </c>
      <c r="D8258" t="inlineStr">
        <is>
          <t>Perk-HCM-4</t>
        </is>
      </c>
      <c r="E8258" t="inlineStr">
        <is>
          <t>FBX: Jam At Infeed</t>
        </is>
      </c>
      <c r="F8258" t="n">
        <v>81</v>
      </c>
      <c r="G8258" t="n">
        <v>44.18795</v>
      </c>
    </row>
    <row r="8259">
      <c r="A8259" t="inlineStr">
        <is>
          <t>Daily_Minor_Stops_2026_09_18.xlsx</t>
        </is>
      </c>
      <c r="B8259" t="inlineStr">
        <is>
          <t>Samridhi Perk Line</t>
        </is>
      </c>
      <c r="C8259" s="80" t="n">
        <v>46207</v>
      </c>
      <c r="D8259" t="inlineStr">
        <is>
          <t>Perk-HLM-1</t>
        </is>
      </c>
      <c r="E8259" t="inlineStr">
        <is>
          <t>Product jam detected at flow wrapper infeed</t>
        </is>
      </c>
      <c r="F8259" t="n">
        <v>44</v>
      </c>
      <c r="G8259" t="n">
        <v>33.1276333333333</v>
      </c>
    </row>
    <row r="8260">
      <c r="A8260" t="inlineStr">
        <is>
          <t>Daily_Minor_Stops_2026_09_18.xlsx</t>
        </is>
      </c>
      <c r="B8260" t="inlineStr">
        <is>
          <t>Samridhi Perk Line</t>
        </is>
      </c>
      <c r="C8260" s="80" t="n">
        <v>46207</v>
      </c>
      <c r="D8260" t="inlineStr">
        <is>
          <t>Perk-HLM-1</t>
        </is>
      </c>
      <c r="E8260" t="inlineStr">
        <is>
          <t>OverHeight Product Detected</t>
        </is>
      </c>
      <c r="F8260" t="n">
        <v>40</v>
      </c>
      <c r="G8260" t="n">
        <v>22.3357</v>
      </c>
    </row>
    <row r="8261">
      <c r="A8261" t="inlineStr">
        <is>
          <t>Daily_Minor_Stops_2026_09_18.xlsx</t>
        </is>
      </c>
      <c r="B8261" t="inlineStr">
        <is>
          <t>Samridhi Perk Line</t>
        </is>
      </c>
      <c r="C8261" s="80" t="n">
        <v>46207</v>
      </c>
      <c r="D8261" t="inlineStr">
        <is>
          <t>Perk-HLM-2</t>
        </is>
      </c>
      <c r="E8261" t="inlineStr">
        <is>
          <t>Product jam detected at flow wrapper infeed</t>
        </is>
      </c>
      <c r="F8261" t="n">
        <v>39</v>
      </c>
      <c r="G8261" t="n">
        <v>24.92235</v>
      </c>
    </row>
    <row r="8262">
      <c r="A8262" t="inlineStr">
        <is>
          <t>Daily_Minor_Stops_2026_09_18.xlsx</t>
        </is>
      </c>
      <c r="B8262" t="inlineStr">
        <is>
          <t>Samridhi Perk Line</t>
        </is>
      </c>
      <c r="C8262" s="80" t="n">
        <v>46207</v>
      </c>
      <c r="D8262" t="inlineStr">
        <is>
          <t>Perk-HLM-2</t>
        </is>
      </c>
      <c r="E8262" t="inlineStr">
        <is>
          <t>OverHeight Product Detected</t>
        </is>
      </c>
      <c r="F8262" t="n">
        <v>57</v>
      </c>
      <c r="G8262" t="n">
        <v>45.95105</v>
      </c>
    </row>
    <row r="8263">
      <c r="A8263" t="inlineStr">
        <is>
          <t>Daily_Minor_Stops_2026_09_18.xlsx</t>
        </is>
      </c>
      <c r="B8263" t="inlineStr">
        <is>
          <t>Samridhi Perk Line</t>
        </is>
      </c>
      <c r="C8263" s="80" t="n">
        <v>46207</v>
      </c>
      <c r="D8263" t="inlineStr">
        <is>
          <t>Perk-TTLi-1</t>
        </is>
      </c>
      <c r="E8263" t="inlineStr">
        <is>
          <t>FOR/BM11: No Carton In Magazine</t>
        </is>
      </c>
      <c r="F8263" t="n">
        <v>5</v>
      </c>
      <c r="G8263" t="n">
        <v>1.13013333333333</v>
      </c>
    </row>
    <row r="8264">
      <c r="A8264" t="inlineStr">
        <is>
          <t>Daily_Minor_Stops_2026_09_18.xlsx</t>
        </is>
      </c>
      <c r="B8264" t="inlineStr">
        <is>
          <t>Samridhi Perk Line</t>
        </is>
      </c>
      <c r="C8264" s="80" t="n">
        <v>46207</v>
      </c>
      <c r="D8264" t="inlineStr">
        <is>
          <t>Perk-TTLi-1</t>
        </is>
      </c>
      <c r="E8264" t="inlineStr">
        <is>
          <t>CLO/CT11: Axis1 Position Error</t>
        </is>
      </c>
      <c r="F8264" t="n">
        <v>6</v>
      </c>
      <c r="G8264" t="n">
        <v>14.41335</v>
      </c>
    </row>
    <row r="8265">
      <c r="A8265" t="inlineStr">
        <is>
          <t>Daily_Minor_Stops_2026_09_18.xlsx</t>
        </is>
      </c>
      <c r="B8265" t="inlineStr">
        <is>
          <t>Samridhi Perk Line</t>
        </is>
      </c>
      <c r="C8265" s="80" t="n">
        <v>46207</v>
      </c>
      <c r="D8265" t="inlineStr">
        <is>
          <t>Perk-TTLi-2</t>
        </is>
      </c>
      <c r="E8265" t="inlineStr">
        <is>
          <t>FOR/FT11: Hand Over Failure Of Tray</t>
        </is>
      </c>
      <c r="F8265" t="n">
        <v>9</v>
      </c>
      <c r="G8265" t="n">
        <v>8.41103333333333</v>
      </c>
    </row>
    <row r="8266">
      <c r="A8266" t="inlineStr">
        <is>
          <t>Daily_Minor_Stops_2026_09_18.xlsx</t>
        </is>
      </c>
      <c r="B8266" t="inlineStr">
        <is>
          <t>Samridhi Perk Line</t>
        </is>
      </c>
      <c r="C8266" s="80" t="n">
        <v>46207</v>
      </c>
      <c r="D8266" t="inlineStr">
        <is>
          <t>Perk-TTLi-2</t>
        </is>
      </c>
      <c r="E8266" t="inlineStr">
        <is>
          <t>CLO/CT11: Axis1 Position Error</t>
        </is>
      </c>
      <c r="F8266" t="n">
        <v>13</v>
      </c>
      <c r="G8266" t="n">
        <v>37.71075</v>
      </c>
    </row>
    <row r="8267">
      <c r="A8267" t="inlineStr">
        <is>
          <t>Daily_Minor_Stops_2026_09_18.xlsx</t>
        </is>
      </c>
      <c r="B8267" t="inlineStr">
        <is>
          <t>Samridhi Perk Line</t>
        </is>
      </c>
      <c r="C8267" s="80" t="n">
        <v>46207</v>
      </c>
      <c r="D8267" t="inlineStr">
        <is>
          <t>Perk-TTLi-3</t>
        </is>
      </c>
      <c r="E8267" t="inlineStr">
        <is>
          <t>LOD/TGR11: Robot-Gripper Sensor Fault</t>
        </is>
      </c>
      <c r="F8267" t="n">
        <v>4</v>
      </c>
      <c r="G8267" t="n">
        <v>16.8767166666667</v>
      </c>
    </row>
    <row r="8268">
      <c r="A8268" t="inlineStr">
        <is>
          <t>Daily_Minor_Stops_2026_09_18.xlsx</t>
        </is>
      </c>
      <c r="B8268" t="inlineStr">
        <is>
          <t>Samridhi Perk Line</t>
        </is>
      </c>
      <c r="C8268" s="80" t="n">
        <v>46207</v>
      </c>
      <c r="D8268" t="inlineStr">
        <is>
          <t>Perk-TTLi-3</t>
        </is>
      </c>
      <c r="E8268" t="inlineStr">
        <is>
          <t>CLO/CT11: Axis1 Position Error</t>
        </is>
      </c>
      <c r="F8268" t="n">
        <v>4</v>
      </c>
      <c r="G8268" t="n">
        <v>6.53976666666667</v>
      </c>
    </row>
    <row r="8269">
      <c r="A8269" t="inlineStr">
        <is>
          <t>Daily_Minor_Stops_2026_09_18.xlsx</t>
        </is>
      </c>
      <c r="B8269" t="inlineStr">
        <is>
          <t>Samridhi Perk Line</t>
        </is>
      </c>
      <c r="C8269" s="80" t="n">
        <v>46207</v>
      </c>
      <c r="D8269" t="inlineStr">
        <is>
          <t>Perk-TTLi-4</t>
        </is>
      </c>
      <c r="E8269" t="inlineStr">
        <is>
          <t>LOD/SAF: Safety Circuit Not Ready</t>
        </is>
      </c>
      <c r="F8269" t="n">
        <v>2</v>
      </c>
      <c r="G8269" t="n">
        <v>0.970866666666667</v>
      </c>
    </row>
    <row r="8270">
      <c r="A8270" t="inlineStr">
        <is>
          <t>Daily_Minor_Stops_2026_09_18.xlsx</t>
        </is>
      </c>
      <c r="B8270" t="inlineStr">
        <is>
          <t>Samridhi Perk Line</t>
        </is>
      </c>
      <c r="C8270" s="80" t="n">
        <v>46207</v>
      </c>
      <c r="D8270" t="inlineStr">
        <is>
          <t>Perk-TTLi-4</t>
        </is>
      </c>
      <c r="E8270" t="inlineStr">
        <is>
          <t>LOD/FWV11: Rejects Consecutive</t>
        </is>
      </c>
      <c r="F8270" t="n">
        <v>3</v>
      </c>
      <c r="G8270" t="n">
        <v>0.3086</v>
      </c>
    </row>
    <row r="8271">
      <c r="A8271" t="inlineStr">
        <is>
          <t>Daily_Minor_Stops_2026_09_18.xlsx</t>
        </is>
      </c>
      <c r="B8271" t="inlineStr">
        <is>
          <t>Samridhi Perk Line</t>
        </is>
      </c>
      <c r="C8271" s="80" t="n">
        <v>46208</v>
      </c>
      <c r="D8271" t="inlineStr">
        <is>
          <t>Perk-HCM-1</t>
        </is>
      </c>
      <c r="E8271" t="inlineStr">
        <is>
          <t>FBX: Overflow At Infeed</t>
        </is>
      </c>
      <c r="F8271" t="n">
        <v>21</v>
      </c>
      <c r="G8271" t="n">
        <v>11.1429333333333</v>
      </c>
    </row>
    <row r="8272">
      <c r="A8272" t="inlineStr">
        <is>
          <t>Daily_Minor_Stops_2026_09_18.xlsx</t>
        </is>
      </c>
      <c r="B8272" t="inlineStr">
        <is>
          <t>Samridhi Perk Line</t>
        </is>
      </c>
      <c r="C8272" s="80" t="n">
        <v>46208</v>
      </c>
      <c r="D8272" t="inlineStr">
        <is>
          <t>Perk-HCM-1</t>
        </is>
      </c>
      <c r="E8272" t="inlineStr">
        <is>
          <t>FBX: Jam At Infeed</t>
        </is>
      </c>
      <c r="F8272" t="n">
        <v>55</v>
      </c>
      <c r="G8272" t="n">
        <v>22.59435</v>
      </c>
    </row>
    <row r="8273">
      <c r="A8273" t="inlineStr">
        <is>
          <t>Daily_Minor_Stops_2026_09_18.xlsx</t>
        </is>
      </c>
      <c r="B8273" t="inlineStr">
        <is>
          <t>Samridhi Perk Line</t>
        </is>
      </c>
      <c r="C8273" s="80" t="n">
        <v>46208</v>
      </c>
      <c r="D8273" t="inlineStr">
        <is>
          <t>Perk-HCM-2</t>
        </is>
      </c>
      <c r="E8273" t="inlineStr">
        <is>
          <t>FBX: Overflow At Infeed</t>
        </is>
      </c>
      <c r="F8273" t="n">
        <v>21</v>
      </c>
      <c r="G8273" t="n">
        <v>8.714833333333329</v>
      </c>
    </row>
    <row r="8274">
      <c r="A8274" t="inlineStr">
        <is>
          <t>Daily_Minor_Stops_2026_09_18.xlsx</t>
        </is>
      </c>
      <c r="B8274" t="inlineStr">
        <is>
          <t>Samridhi Perk Line</t>
        </is>
      </c>
      <c r="C8274" s="80" t="n">
        <v>46208</v>
      </c>
      <c r="D8274" t="inlineStr">
        <is>
          <t>Perk-HCM-2</t>
        </is>
      </c>
      <c r="E8274" t="inlineStr">
        <is>
          <t>FBX: Jam At Infeed</t>
        </is>
      </c>
      <c r="F8274" t="n">
        <v>14</v>
      </c>
      <c r="G8274" t="n">
        <v>10.1129</v>
      </c>
    </row>
    <row r="8275">
      <c r="A8275" t="inlineStr">
        <is>
          <t>Daily_Minor_Stops_2026_09_18.xlsx</t>
        </is>
      </c>
      <c r="B8275" t="inlineStr">
        <is>
          <t>Samridhi Perk Line</t>
        </is>
      </c>
      <c r="C8275" s="80" t="n">
        <v>46208</v>
      </c>
      <c r="D8275" t="inlineStr">
        <is>
          <t>Perk-HCM-3</t>
        </is>
      </c>
      <c r="E8275" t="inlineStr">
        <is>
          <t>FBX: Overflow At Infeed</t>
        </is>
      </c>
      <c r="F8275" t="n">
        <v>72</v>
      </c>
      <c r="G8275" t="n">
        <v>28.87455</v>
      </c>
    </row>
    <row r="8276">
      <c r="A8276" t="inlineStr">
        <is>
          <t>Daily_Minor_Stops_2026_09_18.xlsx</t>
        </is>
      </c>
      <c r="B8276" t="inlineStr">
        <is>
          <t>Samridhi Perk Line</t>
        </is>
      </c>
      <c r="C8276" s="80" t="n">
        <v>46208</v>
      </c>
      <c r="D8276" t="inlineStr">
        <is>
          <t>Perk-HCM-3</t>
        </is>
      </c>
      <c r="E8276" t="inlineStr">
        <is>
          <t>Cover Machine Discharge Open</t>
        </is>
      </c>
      <c r="F8276" t="n">
        <v>7</v>
      </c>
      <c r="G8276" t="n">
        <v>15.5633333333333</v>
      </c>
    </row>
    <row r="8277">
      <c r="A8277" t="inlineStr">
        <is>
          <t>Daily_Minor_Stops_2026_09_18.xlsx</t>
        </is>
      </c>
      <c r="B8277" t="inlineStr">
        <is>
          <t>Samridhi Perk Line</t>
        </is>
      </c>
      <c r="C8277" s="80" t="n">
        <v>46208</v>
      </c>
      <c r="D8277" t="inlineStr">
        <is>
          <t>Perk-HCM-4</t>
        </is>
      </c>
      <c r="E8277" t="inlineStr">
        <is>
          <t>HXX: Film Is Broken</t>
        </is>
      </c>
      <c r="F8277" t="n">
        <v>10</v>
      </c>
      <c r="G8277" t="n">
        <v>11.0872333333333</v>
      </c>
    </row>
    <row r="8278">
      <c r="A8278" t="inlineStr">
        <is>
          <t>Daily_Minor_Stops_2026_09_18.xlsx</t>
        </is>
      </c>
      <c r="B8278" t="inlineStr">
        <is>
          <t>Samridhi Perk Line</t>
        </is>
      </c>
      <c r="C8278" s="80" t="n">
        <v>46208</v>
      </c>
      <c r="D8278" t="inlineStr">
        <is>
          <t>Perk-HCM-4</t>
        </is>
      </c>
      <c r="E8278" t="inlineStr">
        <is>
          <t>FBX: Jam At Infeed</t>
        </is>
      </c>
      <c r="F8278" t="n">
        <v>40</v>
      </c>
      <c r="G8278" t="n">
        <v>18.4616833333333</v>
      </c>
    </row>
    <row r="8279">
      <c r="A8279" t="inlineStr">
        <is>
          <t>Daily_Minor_Stops_2026_09_18.xlsx</t>
        </is>
      </c>
      <c r="B8279" t="inlineStr">
        <is>
          <t>Samridhi Perk Line</t>
        </is>
      </c>
      <c r="C8279" s="80" t="n">
        <v>46208</v>
      </c>
      <c r="D8279" t="inlineStr">
        <is>
          <t>Perk-HLM-1</t>
        </is>
      </c>
      <c r="E8279" t="inlineStr">
        <is>
          <t>Product jam detected at flow wrapper infeed</t>
        </is>
      </c>
      <c r="F8279" t="n">
        <v>48</v>
      </c>
      <c r="G8279" t="n">
        <v>32.1791166666667</v>
      </c>
    </row>
    <row r="8280">
      <c r="A8280" t="inlineStr">
        <is>
          <t>Daily_Minor_Stops_2026_09_18.xlsx</t>
        </is>
      </c>
      <c r="B8280" t="inlineStr">
        <is>
          <t>Samridhi Perk Line</t>
        </is>
      </c>
      <c r="C8280" s="80" t="n">
        <v>46208</v>
      </c>
      <c r="D8280" t="inlineStr">
        <is>
          <t>Perk-HLM-1</t>
        </is>
      </c>
      <c r="E8280" t="inlineStr">
        <is>
          <t>OverHeight Product Detected</t>
        </is>
      </c>
      <c r="F8280" t="n">
        <v>49</v>
      </c>
      <c r="G8280" t="n">
        <v>38.63705</v>
      </c>
    </row>
    <row r="8281">
      <c r="A8281" t="inlineStr">
        <is>
          <t>Daily_Minor_Stops_2026_09_18.xlsx</t>
        </is>
      </c>
      <c r="B8281" t="inlineStr">
        <is>
          <t>Samridhi Perk Line</t>
        </is>
      </c>
      <c r="C8281" s="80" t="n">
        <v>46208</v>
      </c>
      <c r="D8281" t="inlineStr">
        <is>
          <t>Perk-HLM-2</t>
        </is>
      </c>
      <c r="E8281" t="inlineStr">
        <is>
          <t>Product jam detected at flow wrapper infeed</t>
        </is>
      </c>
      <c r="F8281" t="n">
        <v>44</v>
      </c>
      <c r="G8281" t="n">
        <v>33.2868333333333</v>
      </c>
    </row>
    <row r="8282">
      <c r="A8282" t="inlineStr">
        <is>
          <t>Daily_Minor_Stops_2026_09_18.xlsx</t>
        </is>
      </c>
      <c r="B8282" t="inlineStr">
        <is>
          <t>Samridhi Perk Line</t>
        </is>
      </c>
      <c r="C8282" s="80" t="n">
        <v>46208</v>
      </c>
      <c r="D8282" t="inlineStr">
        <is>
          <t>Perk-HLM-2</t>
        </is>
      </c>
      <c r="E8282" t="inlineStr">
        <is>
          <t>OverHeight Product Detected</t>
        </is>
      </c>
      <c r="F8282" t="n">
        <v>42</v>
      </c>
      <c r="G8282" t="n">
        <v>38.1897666666667</v>
      </c>
    </row>
    <row r="8283">
      <c r="A8283" t="inlineStr">
        <is>
          <t>Daily_Minor_Stops_2026_09_18.xlsx</t>
        </is>
      </c>
      <c r="B8283" t="inlineStr">
        <is>
          <t>Samridhi Perk Line</t>
        </is>
      </c>
      <c r="C8283" s="80" t="n">
        <v>46208</v>
      </c>
      <c r="D8283" t="inlineStr">
        <is>
          <t>Perk-TTLi-1</t>
        </is>
      </c>
      <c r="E8283" t="inlineStr">
        <is>
          <t>FOR/BP11: Hand Over Of Blank Failed</t>
        </is>
      </c>
      <c r="F8283" t="n">
        <v>5</v>
      </c>
      <c r="G8283" t="n">
        <v>6.94046666666667</v>
      </c>
    </row>
    <row r="8284">
      <c r="A8284" t="inlineStr">
        <is>
          <t>Daily_Minor_Stops_2026_09_18.xlsx</t>
        </is>
      </c>
      <c r="B8284" t="inlineStr">
        <is>
          <t>Samridhi Perk Line</t>
        </is>
      </c>
      <c r="C8284" s="80" t="n">
        <v>46208</v>
      </c>
      <c r="D8284" t="inlineStr">
        <is>
          <t>Perk-TTLi-1</t>
        </is>
      </c>
      <c r="E8284" t="inlineStr">
        <is>
          <t>CLO/CT11: Axis1 Position Error</t>
        </is>
      </c>
      <c r="F8284" t="n">
        <v>11</v>
      </c>
      <c r="G8284" t="n">
        <v>18.2674</v>
      </c>
    </row>
    <row r="8285">
      <c r="A8285" t="inlineStr">
        <is>
          <t>Daily_Minor_Stops_2026_09_18.xlsx</t>
        </is>
      </c>
      <c r="B8285" t="inlineStr">
        <is>
          <t>Samridhi Perk Line</t>
        </is>
      </c>
      <c r="C8285" s="80" t="n">
        <v>46208</v>
      </c>
      <c r="D8285" t="inlineStr">
        <is>
          <t>Perk-TTLi-2</t>
        </is>
      </c>
      <c r="E8285" t="inlineStr">
        <is>
          <t>FOR/BP11: Hand Over Of Blank Failed</t>
        </is>
      </c>
      <c r="F8285" t="n">
        <v>7</v>
      </c>
      <c r="G8285" t="n">
        <v>3.12255</v>
      </c>
    </row>
    <row r="8286">
      <c r="A8286" t="inlineStr">
        <is>
          <t>Daily_Minor_Stops_2026_09_18.xlsx</t>
        </is>
      </c>
      <c r="B8286" t="inlineStr">
        <is>
          <t>Samridhi Perk Line</t>
        </is>
      </c>
      <c r="C8286" s="80" t="n">
        <v>46208</v>
      </c>
      <c r="D8286" t="inlineStr">
        <is>
          <t>Perk-TTLi-2</t>
        </is>
      </c>
      <c r="E8286" t="inlineStr">
        <is>
          <t>CLO/CT11: Axis1 Position Error</t>
        </is>
      </c>
      <c r="F8286" t="n">
        <v>4</v>
      </c>
      <c r="G8286" t="n">
        <v>5.68248333333333</v>
      </c>
    </row>
    <row r="8287">
      <c r="A8287" t="inlineStr">
        <is>
          <t>Daily_Minor_Stops_2026_09_18.xlsx</t>
        </is>
      </c>
      <c r="B8287" t="inlineStr">
        <is>
          <t>Samridhi Perk Line</t>
        </is>
      </c>
      <c r="C8287" s="80" t="n">
        <v>46208</v>
      </c>
      <c r="D8287" t="inlineStr">
        <is>
          <t>Perk-TTLi-3</t>
        </is>
      </c>
      <c r="E8287" t="inlineStr">
        <is>
          <t>LOD/PGR11: Train Reached Estop Distance</t>
        </is>
      </c>
      <c r="F8287" t="n">
        <v>2</v>
      </c>
      <c r="G8287" t="n">
        <v>0.706216666666667</v>
      </c>
    </row>
    <row r="8288">
      <c r="A8288" t="inlineStr">
        <is>
          <t>Daily_Minor_Stops_2026_09_18.xlsx</t>
        </is>
      </c>
      <c r="B8288" t="inlineStr">
        <is>
          <t>Samridhi Perk Line</t>
        </is>
      </c>
      <c r="C8288" s="80" t="n">
        <v>46208</v>
      </c>
      <c r="D8288" t="inlineStr">
        <is>
          <t>Perk-TTLi-3</t>
        </is>
      </c>
      <c r="E8288" t="inlineStr">
        <is>
          <t>LOD/PGR11: Product Frequency Too High</t>
        </is>
      </c>
      <c r="F8288" t="n">
        <v>2</v>
      </c>
      <c r="G8288" t="n">
        <v>0.9006999999999999</v>
      </c>
    </row>
    <row r="8289">
      <c r="A8289" t="inlineStr">
        <is>
          <t>Daily_Minor_Stops_2026_09_18.xlsx</t>
        </is>
      </c>
      <c r="B8289" t="inlineStr">
        <is>
          <t>Samridhi Perk Line</t>
        </is>
      </c>
      <c r="C8289" s="80" t="n">
        <v>46208</v>
      </c>
      <c r="D8289" t="inlineStr">
        <is>
          <t>Perk-TTLi-4</t>
        </is>
      </c>
      <c r="E8289" t="inlineStr">
        <is>
          <t>LOD/FWV11: Position Trigger Sensor Fail</t>
        </is>
      </c>
      <c r="F8289" t="n">
        <v>2</v>
      </c>
      <c r="G8289" t="n">
        <v>0.44645</v>
      </c>
    </row>
    <row r="8290">
      <c r="A8290" t="inlineStr">
        <is>
          <t>Daily_Minor_Stops_2026_09_18.xlsx</t>
        </is>
      </c>
      <c r="B8290" t="inlineStr">
        <is>
          <t>Samridhi Perk Line</t>
        </is>
      </c>
      <c r="C8290" s="80" t="n">
        <v>46208</v>
      </c>
      <c r="D8290" t="inlineStr">
        <is>
          <t>Perk-TTLi-4</t>
        </is>
      </c>
      <c r="E8290" t="inlineStr">
        <is>
          <t>LOD/EM: Emergency Stop HMI 11</t>
        </is>
      </c>
      <c r="F8290" t="n">
        <v>2</v>
      </c>
      <c r="G8290" t="n">
        <v>6.85718333333333</v>
      </c>
    </row>
    <row r="8291">
      <c r="A8291" t="inlineStr">
        <is>
          <t>Daily_Minor_Stops_2026_09_18.xlsx</t>
        </is>
      </c>
      <c r="B8291" t="inlineStr">
        <is>
          <t>Samridhi Perk Line</t>
        </is>
      </c>
      <c r="C8291" s="80" t="n">
        <v>46209</v>
      </c>
      <c r="D8291" t="inlineStr">
        <is>
          <t>Perk-HCM-1</t>
        </is>
      </c>
      <c r="E8291" t="inlineStr">
        <is>
          <t>FBX: Overflow At Infeed</t>
        </is>
      </c>
      <c r="F8291" t="n">
        <v>24</v>
      </c>
      <c r="G8291" t="n">
        <v>18.2765166666667</v>
      </c>
    </row>
    <row r="8292">
      <c r="A8292" t="inlineStr">
        <is>
          <t>Daily_Minor_Stops_2026_09_18.xlsx</t>
        </is>
      </c>
      <c r="B8292" t="inlineStr">
        <is>
          <t>Samridhi Perk Line</t>
        </is>
      </c>
      <c r="C8292" s="80" t="n">
        <v>46209</v>
      </c>
      <c r="D8292" t="inlineStr">
        <is>
          <t>Perk-HCM-1</t>
        </is>
      </c>
      <c r="E8292" t="inlineStr">
        <is>
          <t>FBX: Jam At Infeed</t>
        </is>
      </c>
      <c r="F8292" t="n">
        <v>32</v>
      </c>
      <c r="G8292" t="n">
        <v>12.8489</v>
      </c>
    </row>
    <row r="8293">
      <c r="A8293" t="inlineStr">
        <is>
          <t>Daily_Minor_Stops_2026_09_18.xlsx</t>
        </is>
      </c>
      <c r="B8293" t="inlineStr">
        <is>
          <t>Samridhi Perk Line</t>
        </is>
      </c>
      <c r="C8293" s="80" t="n">
        <v>46209</v>
      </c>
      <c r="D8293" t="inlineStr">
        <is>
          <t>Perk-HCM-2</t>
        </is>
      </c>
      <c r="E8293" t="inlineStr">
        <is>
          <t>FBX: Overflow At Infeed</t>
        </is>
      </c>
      <c r="F8293" t="n">
        <v>19</v>
      </c>
      <c r="G8293" t="n">
        <v>13.0329</v>
      </c>
    </row>
    <row r="8294">
      <c r="A8294" t="inlineStr">
        <is>
          <t>Daily_Minor_Stops_2026_09_18.xlsx</t>
        </is>
      </c>
      <c r="B8294" t="inlineStr">
        <is>
          <t>Samridhi Perk Line</t>
        </is>
      </c>
      <c r="C8294" s="80" t="n">
        <v>46209</v>
      </c>
      <c r="D8294" t="inlineStr">
        <is>
          <t>Perk-HCM-2</t>
        </is>
      </c>
      <c r="E8294" t="inlineStr">
        <is>
          <t>FBX: Jam At Infeed</t>
        </is>
      </c>
      <c r="F8294" t="n">
        <v>26</v>
      </c>
      <c r="G8294" t="n">
        <v>15.2338166666667</v>
      </c>
    </row>
    <row r="8295">
      <c r="A8295" t="inlineStr">
        <is>
          <t>Daily_Minor_Stops_2026_09_18.xlsx</t>
        </is>
      </c>
      <c r="B8295" t="inlineStr">
        <is>
          <t>Samridhi Perk Line</t>
        </is>
      </c>
      <c r="C8295" s="80" t="n">
        <v>46209</v>
      </c>
      <c r="D8295" t="inlineStr">
        <is>
          <t>Perk-HCM-3</t>
        </is>
      </c>
      <c r="E8295" t="inlineStr">
        <is>
          <t>FBX: Overflow At Infeed</t>
        </is>
      </c>
      <c r="F8295" t="n">
        <v>109</v>
      </c>
      <c r="G8295" t="n">
        <v>73.4487</v>
      </c>
    </row>
    <row r="8296">
      <c r="A8296" t="inlineStr">
        <is>
          <t>Daily_Minor_Stops_2026_09_18.xlsx</t>
        </is>
      </c>
      <c r="B8296" t="inlineStr">
        <is>
          <t>Samridhi Perk Line</t>
        </is>
      </c>
      <c r="C8296" s="80" t="n">
        <v>46209</v>
      </c>
      <c r="D8296" t="inlineStr">
        <is>
          <t>Perk-HCM-3</t>
        </is>
      </c>
      <c r="E8296" t="inlineStr">
        <is>
          <t>FBX: Jam At Infeed</t>
        </is>
      </c>
      <c r="F8296" t="n">
        <v>27</v>
      </c>
      <c r="G8296" t="n">
        <v>13.6548</v>
      </c>
    </row>
    <row r="8297">
      <c r="A8297" t="inlineStr">
        <is>
          <t>Daily_Minor_Stops_2026_09_18.xlsx</t>
        </is>
      </c>
      <c r="B8297" t="inlineStr">
        <is>
          <t>Samridhi Perk Line</t>
        </is>
      </c>
      <c r="C8297" s="80" t="n">
        <v>46209</v>
      </c>
      <c r="D8297" t="inlineStr">
        <is>
          <t>Perk-HCM-4</t>
        </is>
      </c>
      <c r="E8297" t="inlineStr">
        <is>
          <t>HXX: Film Is Broken</t>
        </is>
      </c>
      <c r="F8297" t="n">
        <v>16</v>
      </c>
      <c r="G8297" t="n">
        <v>19.5613833333333</v>
      </c>
    </row>
    <row r="8298">
      <c r="A8298" t="inlineStr">
        <is>
          <t>Daily_Minor_Stops_2026_09_18.xlsx</t>
        </is>
      </c>
      <c r="B8298" t="inlineStr">
        <is>
          <t>Samridhi Perk Line</t>
        </is>
      </c>
      <c r="C8298" s="80" t="n">
        <v>46209</v>
      </c>
      <c r="D8298" t="inlineStr">
        <is>
          <t>Perk-HCM-4</t>
        </is>
      </c>
      <c r="E8298" t="inlineStr">
        <is>
          <t>FBX: Jam At Infeed</t>
        </is>
      </c>
      <c r="F8298" t="n">
        <v>34</v>
      </c>
      <c r="G8298" t="n">
        <v>14.86255</v>
      </c>
    </row>
    <row r="8299">
      <c r="A8299" t="inlineStr">
        <is>
          <t>Daily_Minor_Stops_2026_09_18.xlsx</t>
        </is>
      </c>
      <c r="B8299" t="inlineStr">
        <is>
          <t>Samridhi Perk Line</t>
        </is>
      </c>
      <c r="C8299" s="80" t="n">
        <v>46209</v>
      </c>
      <c r="D8299" t="inlineStr">
        <is>
          <t>Perk-HLM-1</t>
        </is>
      </c>
      <c r="E8299" t="inlineStr">
        <is>
          <t>Product jam detected at flow wrapper infeed</t>
        </is>
      </c>
      <c r="F8299" t="n">
        <v>66</v>
      </c>
      <c r="G8299" t="n">
        <v>41.8725166666667</v>
      </c>
    </row>
    <row r="8300">
      <c r="A8300" t="inlineStr">
        <is>
          <t>Daily_Minor_Stops_2026_09_18.xlsx</t>
        </is>
      </c>
      <c r="B8300" t="inlineStr">
        <is>
          <t>Samridhi Perk Line</t>
        </is>
      </c>
      <c r="C8300" s="80" t="n">
        <v>46209</v>
      </c>
      <c r="D8300" t="inlineStr">
        <is>
          <t>Perk-HLM-1</t>
        </is>
      </c>
      <c r="E8300" t="inlineStr">
        <is>
          <t>OverHeight Product Detected</t>
        </is>
      </c>
      <c r="F8300" t="n">
        <v>44</v>
      </c>
      <c r="G8300" t="n">
        <v>33.8500666666667</v>
      </c>
    </row>
    <row r="8301">
      <c r="A8301" t="inlineStr">
        <is>
          <t>Daily_Minor_Stops_2026_09_18.xlsx</t>
        </is>
      </c>
      <c r="B8301" t="inlineStr">
        <is>
          <t>Samridhi Perk Line</t>
        </is>
      </c>
      <c r="C8301" s="80" t="n">
        <v>46209</v>
      </c>
      <c r="D8301" t="inlineStr">
        <is>
          <t>Perk-HLM-2</t>
        </is>
      </c>
      <c r="E8301" t="inlineStr">
        <is>
          <t>Product jam detected at flow wrapper infeed</t>
        </is>
      </c>
      <c r="F8301" t="n">
        <v>73</v>
      </c>
      <c r="G8301" t="n">
        <v>43.1399666666667</v>
      </c>
    </row>
    <row r="8302">
      <c r="A8302" t="inlineStr">
        <is>
          <t>Daily_Minor_Stops_2026_09_18.xlsx</t>
        </is>
      </c>
      <c r="B8302" t="inlineStr">
        <is>
          <t>Samridhi Perk Line</t>
        </is>
      </c>
      <c r="C8302" s="80" t="n">
        <v>46209</v>
      </c>
      <c r="D8302" t="inlineStr">
        <is>
          <t>Perk-HLM-2</t>
        </is>
      </c>
      <c r="E8302" t="inlineStr">
        <is>
          <t>OverHeight Product Detected</t>
        </is>
      </c>
      <c r="F8302" t="n">
        <v>62</v>
      </c>
      <c r="G8302" t="n">
        <v>46.2325333333334</v>
      </c>
    </row>
    <row r="8303">
      <c r="A8303" t="inlineStr">
        <is>
          <t>Daily_Minor_Stops_2026_09_18.xlsx</t>
        </is>
      </c>
      <c r="B8303" t="inlineStr">
        <is>
          <t>Samridhi Perk Line</t>
        </is>
      </c>
      <c r="C8303" s="80" t="n">
        <v>46209</v>
      </c>
      <c r="D8303" t="inlineStr">
        <is>
          <t>Perk-TTLi-1</t>
        </is>
      </c>
      <c r="E8303" t="inlineStr">
        <is>
          <t>LOD/TGR11: Robot-Gripper Sensor Fault</t>
        </is>
      </c>
      <c r="F8303" t="n">
        <v>9</v>
      </c>
      <c r="G8303" t="n">
        <v>9.71156666666667</v>
      </c>
    </row>
    <row r="8304">
      <c r="A8304" t="inlineStr">
        <is>
          <t>Daily_Minor_Stops_2026_09_18.xlsx</t>
        </is>
      </c>
      <c r="B8304" t="inlineStr">
        <is>
          <t>Samridhi Perk Line</t>
        </is>
      </c>
      <c r="C8304" s="80" t="n">
        <v>46209</v>
      </c>
      <c r="D8304" t="inlineStr">
        <is>
          <t>Perk-TTLi-1</t>
        </is>
      </c>
      <c r="E8304" t="inlineStr">
        <is>
          <t>FOR/BP11: Hand Over Of Blank Failed</t>
        </is>
      </c>
      <c r="F8304" t="n">
        <v>4</v>
      </c>
      <c r="G8304" t="n">
        <v>2.5636</v>
      </c>
    </row>
    <row r="8305">
      <c r="A8305" t="inlineStr">
        <is>
          <t>Daily_Minor_Stops_2026_09_18.xlsx</t>
        </is>
      </c>
      <c r="B8305" t="inlineStr">
        <is>
          <t>Samridhi Perk Line</t>
        </is>
      </c>
      <c r="C8305" s="80" t="n">
        <v>46209</v>
      </c>
      <c r="D8305" t="inlineStr">
        <is>
          <t>Perk-TTLi-2</t>
        </is>
      </c>
      <c r="E8305" t="inlineStr">
        <is>
          <t>LOD/TGR11: Robot-Gripper Sensor Fault</t>
        </is>
      </c>
      <c r="F8305" t="n">
        <v>2</v>
      </c>
      <c r="G8305" t="n">
        <v>0.554666666666667</v>
      </c>
    </row>
    <row r="8306">
      <c r="A8306" t="inlineStr">
        <is>
          <t>Daily_Minor_Stops_2026_09_18.xlsx</t>
        </is>
      </c>
      <c r="B8306" t="inlineStr">
        <is>
          <t>Samridhi Perk Line</t>
        </is>
      </c>
      <c r="C8306" s="80" t="n">
        <v>46209</v>
      </c>
      <c r="D8306" t="inlineStr">
        <is>
          <t>Perk-TTLi-2</t>
        </is>
      </c>
      <c r="E8306" t="inlineStr">
        <is>
          <t>CLO/CT11: Axis1 Position Error</t>
        </is>
      </c>
      <c r="F8306" t="n">
        <v>3</v>
      </c>
      <c r="G8306" t="n">
        <v>5.80183333333333</v>
      </c>
    </row>
    <row r="8307">
      <c r="A8307" t="inlineStr">
        <is>
          <t>Daily_Minor_Stops_2026_09_18.xlsx</t>
        </is>
      </c>
      <c r="B8307" t="inlineStr">
        <is>
          <t>Samridhi Perk Line</t>
        </is>
      </c>
      <c r="C8307" s="80" t="n">
        <v>46209</v>
      </c>
      <c r="D8307" t="inlineStr">
        <is>
          <t>Perk-TTLi-3</t>
        </is>
      </c>
      <c r="E8307" t="inlineStr">
        <is>
          <t>LOD/TPG11: Move Time Out</t>
        </is>
      </c>
      <c r="F8307" t="n">
        <v>5</v>
      </c>
      <c r="G8307" t="n">
        <v>2.8502</v>
      </c>
    </row>
    <row r="8308">
      <c r="A8308" t="inlineStr">
        <is>
          <t>Daily_Minor_Stops_2026_09_18.xlsx</t>
        </is>
      </c>
      <c r="B8308" t="inlineStr">
        <is>
          <t>Samridhi Perk Line</t>
        </is>
      </c>
      <c r="C8308" s="80" t="n">
        <v>46209</v>
      </c>
      <c r="D8308" t="inlineStr">
        <is>
          <t>Perk-TTLi-3</t>
        </is>
      </c>
      <c r="E8308" t="inlineStr">
        <is>
          <t>LOD/TGR11: Robot-Gripper Sensor Fault</t>
        </is>
      </c>
      <c r="F8308" t="n">
        <v>5</v>
      </c>
      <c r="G8308" t="n">
        <v>138.855266666667</v>
      </c>
    </row>
    <row r="8309">
      <c r="A8309" t="inlineStr">
        <is>
          <t>Daily_Minor_Stops_2026_09_18.xlsx</t>
        </is>
      </c>
      <c r="B8309" t="inlineStr">
        <is>
          <t>Samridhi Perk Line</t>
        </is>
      </c>
      <c r="C8309" s="80" t="n">
        <v>46209</v>
      </c>
      <c r="D8309" t="inlineStr">
        <is>
          <t>Perk-TTLi-4</t>
        </is>
      </c>
      <c r="E8309" t="inlineStr">
        <is>
          <t>LOD/FWV11: Position Trigger Sensor Fail</t>
        </is>
      </c>
      <c r="F8309" t="n">
        <v>3</v>
      </c>
      <c r="G8309" t="n">
        <v>0.38095</v>
      </c>
    </row>
    <row r="8310">
      <c r="A8310" t="inlineStr">
        <is>
          <t>Daily_Minor_Stops_2026_09_18.xlsx</t>
        </is>
      </c>
      <c r="B8310" t="inlineStr">
        <is>
          <t>Samridhi Perk Line</t>
        </is>
      </c>
      <c r="C8310" s="80" t="n">
        <v>46209</v>
      </c>
      <c r="D8310" t="inlineStr">
        <is>
          <t>Perk-TTLi-4</t>
        </is>
      </c>
      <c r="E8310" t="inlineStr">
        <is>
          <t>LOD/DH: State Decel Not Leave In Time</t>
        </is>
      </c>
      <c r="F8310" t="n">
        <v>3</v>
      </c>
      <c r="G8310" t="n">
        <v>2.344</v>
      </c>
    </row>
    <row r="8311">
      <c r="A8311" t="inlineStr">
        <is>
          <t>Daily_Minor_Stops_2026_09_18.xlsx</t>
        </is>
      </c>
      <c r="B8311" t="inlineStr">
        <is>
          <t>Samridhi Perk Line</t>
        </is>
      </c>
      <c r="C8311" s="80" t="n">
        <v>46210</v>
      </c>
      <c r="D8311" t="inlineStr">
        <is>
          <t>Perk-HCM-1</t>
        </is>
      </c>
      <c r="E8311" t="inlineStr">
        <is>
          <t>FBX: Overflow At Infeed</t>
        </is>
      </c>
      <c r="F8311" t="n">
        <v>25</v>
      </c>
      <c r="G8311" t="n">
        <v>9.950066666666659</v>
      </c>
    </row>
    <row r="8312">
      <c r="A8312" t="inlineStr">
        <is>
          <t>Daily_Minor_Stops_2026_09_18.xlsx</t>
        </is>
      </c>
      <c r="B8312" t="inlineStr">
        <is>
          <t>Samridhi Perk Line</t>
        </is>
      </c>
      <c r="C8312" s="80" t="n">
        <v>46210</v>
      </c>
      <c r="D8312" t="inlineStr">
        <is>
          <t>Perk-HCM-1</t>
        </is>
      </c>
      <c r="E8312" t="inlineStr">
        <is>
          <t>FBX: Jam At Infeed</t>
        </is>
      </c>
      <c r="F8312" t="n">
        <v>25</v>
      </c>
      <c r="G8312" t="n">
        <v>7.57268333333333</v>
      </c>
    </row>
    <row r="8313">
      <c r="A8313" t="inlineStr">
        <is>
          <t>Daily_Minor_Stops_2026_09_18.xlsx</t>
        </is>
      </c>
      <c r="B8313" t="inlineStr">
        <is>
          <t>Samridhi Perk Line</t>
        </is>
      </c>
      <c r="C8313" s="80" t="n">
        <v>46210</v>
      </c>
      <c r="D8313" t="inlineStr">
        <is>
          <t>Perk-HCM-2</t>
        </is>
      </c>
      <c r="E8313" t="inlineStr">
        <is>
          <t>HXX: Film Is Broken</t>
        </is>
      </c>
      <c r="F8313" t="n">
        <v>22</v>
      </c>
      <c r="G8313" t="n">
        <v>21.4707666666667</v>
      </c>
    </row>
    <row r="8314">
      <c r="A8314" t="inlineStr">
        <is>
          <t>Daily_Minor_Stops_2026_09_18.xlsx</t>
        </is>
      </c>
      <c r="B8314" t="inlineStr">
        <is>
          <t>Samridhi Perk Line</t>
        </is>
      </c>
      <c r="C8314" s="80" t="n">
        <v>46210</v>
      </c>
      <c r="D8314" t="inlineStr">
        <is>
          <t>Perk-HCM-2</t>
        </is>
      </c>
      <c r="E8314" t="inlineStr">
        <is>
          <t>FBX: Jam At Infeed</t>
        </is>
      </c>
      <c r="F8314" t="n">
        <v>14</v>
      </c>
      <c r="G8314" t="n">
        <v>10.6250166666667</v>
      </c>
    </row>
    <row r="8315">
      <c r="A8315" t="inlineStr">
        <is>
          <t>Daily_Minor_Stops_2026_09_18.xlsx</t>
        </is>
      </c>
      <c r="B8315" t="inlineStr">
        <is>
          <t>Samridhi Perk Line</t>
        </is>
      </c>
      <c r="C8315" s="80" t="n">
        <v>46210</v>
      </c>
      <c r="D8315" t="inlineStr">
        <is>
          <t>Perk-HCM-3</t>
        </is>
      </c>
      <c r="E8315" t="inlineStr">
        <is>
          <t>FBX: Jam At Infeed</t>
        </is>
      </c>
      <c r="F8315" t="n">
        <v>56</v>
      </c>
      <c r="G8315" t="n">
        <v>34.3904</v>
      </c>
    </row>
    <row r="8316">
      <c r="A8316" t="inlineStr">
        <is>
          <t>Daily_Minor_Stops_2026_09_18.xlsx</t>
        </is>
      </c>
      <c r="B8316" t="inlineStr">
        <is>
          <t>Samridhi Perk Line</t>
        </is>
      </c>
      <c r="C8316" s="80" t="n">
        <v>46210</v>
      </c>
      <c r="D8316" t="inlineStr">
        <is>
          <t>Perk-HCM-3</t>
        </is>
      </c>
      <c r="E8316" t="inlineStr">
        <is>
          <t>Cover Machine Discharge Open</t>
        </is>
      </c>
      <c r="F8316" t="n">
        <v>21</v>
      </c>
      <c r="G8316" t="n">
        <v>38.4087833333333</v>
      </c>
    </row>
    <row r="8317">
      <c r="A8317" t="inlineStr">
        <is>
          <t>Daily_Minor_Stops_2026_09_18.xlsx</t>
        </is>
      </c>
      <c r="B8317" t="inlineStr">
        <is>
          <t>Samridhi Perk Line</t>
        </is>
      </c>
      <c r="C8317" s="80" t="n">
        <v>46210</v>
      </c>
      <c r="D8317" t="inlineStr">
        <is>
          <t>Perk-HCM-4</t>
        </is>
      </c>
      <c r="E8317" t="inlineStr">
        <is>
          <t>HXX: Film Is Broken</t>
        </is>
      </c>
      <c r="F8317" t="n">
        <v>15</v>
      </c>
      <c r="G8317" t="n">
        <v>23.6211666666667</v>
      </c>
    </row>
    <row r="8318">
      <c r="A8318" t="inlineStr">
        <is>
          <t>Daily_Minor_Stops_2026_09_18.xlsx</t>
        </is>
      </c>
      <c r="B8318" t="inlineStr">
        <is>
          <t>Samridhi Perk Line</t>
        </is>
      </c>
      <c r="C8318" s="80" t="n">
        <v>46210</v>
      </c>
      <c r="D8318" t="inlineStr">
        <is>
          <t>Perk-HCM-4</t>
        </is>
      </c>
      <c r="E8318" t="inlineStr">
        <is>
          <t>FBX: Jam At Infeed</t>
        </is>
      </c>
      <c r="F8318" t="n">
        <v>36</v>
      </c>
      <c r="G8318" t="n">
        <v>12.4244833333333</v>
      </c>
    </row>
    <row r="8319">
      <c r="A8319" t="inlineStr">
        <is>
          <t>Daily_Minor_Stops_2026_09_18.xlsx</t>
        </is>
      </c>
      <c r="B8319" t="inlineStr">
        <is>
          <t>Samridhi Perk Line</t>
        </is>
      </c>
      <c r="C8319" s="80" t="n">
        <v>46210</v>
      </c>
      <c r="D8319" t="inlineStr">
        <is>
          <t>Perk-HLM-1</t>
        </is>
      </c>
      <c r="E8319" t="inlineStr">
        <is>
          <t>Product jam detected at flow wrapper infeed</t>
        </is>
      </c>
      <c r="F8319" t="n">
        <v>108</v>
      </c>
      <c r="G8319" t="n">
        <v>65.4870333333333</v>
      </c>
    </row>
    <row r="8320">
      <c r="A8320" t="inlineStr">
        <is>
          <t>Daily_Minor_Stops_2026_09_18.xlsx</t>
        </is>
      </c>
      <c r="B8320" t="inlineStr">
        <is>
          <t>Samridhi Perk Line</t>
        </is>
      </c>
      <c r="C8320" s="80" t="n">
        <v>46210</v>
      </c>
      <c r="D8320" t="inlineStr">
        <is>
          <t>Perk-HLM-1</t>
        </is>
      </c>
      <c r="E8320" t="inlineStr">
        <is>
          <t>OverHeight Product Detected</t>
        </is>
      </c>
      <c r="F8320" t="n">
        <v>35</v>
      </c>
      <c r="G8320" t="n">
        <v>25.9142833333333</v>
      </c>
    </row>
    <row r="8321">
      <c r="A8321" t="inlineStr">
        <is>
          <t>Daily_Minor_Stops_2026_09_18.xlsx</t>
        </is>
      </c>
      <c r="B8321" t="inlineStr">
        <is>
          <t>Samridhi Perk Line</t>
        </is>
      </c>
      <c r="C8321" s="80" t="n">
        <v>46210</v>
      </c>
      <c r="D8321" t="inlineStr">
        <is>
          <t>Perk-HLM-2</t>
        </is>
      </c>
      <c r="E8321" t="inlineStr">
        <is>
          <t>Product jam detected at flow wrapper infeed</t>
        </is>
      </c>
      <c r="F8321" t="n">
        <v>65</v>
      </c>
      <c r="G8321" t="n">
        <v>45.9538666666667</v>
      </c>
    </row>
    <row r="8322">
      <c r="A8322" t="inlineStr">
        <is>
          <t>Daily_Minor_Stops_2026_09_18.xlsx</t>
        </is>
      </c>
      <c r="B8322" t="inlineStr">
        <is>
          <t>Samridhi Perk Line</t>
        </is>
      </c>
      <c r="C8322" s="80" t="n">
        <v>46210</v>
      </c>
      <c r="D8322" t="inlineStr">
        <is>
          <t>Perk-HLM-2</t>
        </is>
      </c>
      <c r="E8322" t="inlineStr">
        <is>
          <t>OverHeight Product Detected</t>
        </is>
      </c>
      <c r="F8322" t="n">
        <v>32</v>
      </c>
      <c r="G8322" t="n">
        <v>20.2459333333333</v>
      </c>
    </row>
    <row r="8323">
      <c r="A8323" t="inlineStr">
        <is>
          <t>Daily_Minor_Stops_2026_09_18.xlsx</t>
        </is>
      </c>
      <c r="B8323" t="inlineStr">
        <is>
          <t>Samridhi Perk Line</t>
        </is>
      </c>
      <c r="C8323" s="80" t="n">
        <v>46210</v>
      </c>
      <c r="D8323" t="inlineStr">
        <is>
          <t>Perk-TTLi-1</t>
        </is>
      </c>
      <c r="E8323" t="inlineStr">
        <is>
          <t>LOD/FWV11: Position Trigger Sensor Fail</t>
        </is>
      </c>
      <c r="F8323" t="n">
        <v>5</v>
      </c>
      <c r="G8323" t="n">
        <v>4.08813333333333</v>
      </c>
    </row>
    <row r="8324">
      <c r="A8324" t="inlineStr">
        <is>
          <t>Daily_Minor_Stops_2026_09_18.xlsx</t>
        </is>
      </c>
      <c r="B8324" t="inlineStr">
        <is>
          <t>Samridhi Perk Line</t>
        </is>
      </c>
      <c r="C8324" s="80" t="n">
        <v>46210</v>
      </c>
      <c r="D8324" t="inlineStr">
        <is>
          <t>Perk-TTLi-1</t>
        </is>
      </c>
      <c r="E8324" t="inlineStr">
        <is>
          <t>FOR/BP11: Hand Over Of Blank Failed</t>
        </is>
      </c>
      <c r="F8324" t="n">
        <v>3</v>
      </c>
      <c r="G8324" t="n">
        <v>2.5565</v>
      </c>
    </row>
    <row r="8325">
      <c r="A8325" t="inlineStr">
        <is>
          <t>Daily_Minor_Stops_2026_09_18.xlsx</t>
        </is>
      </c>
      <c r="B8325" t="inlineStr">
        <is>
          <t>Samridhi Perk Line</t>
        </is>
      </c>
      <c r="C8325" s="80" t="n">
        <v>46210</v>
      </c>
      <c r="D8325" t="inlineStr">
        <is>
          <t>Perk-TTLi-2</t>
        </is>
      </c>
      <c r="E8325" t="inlineStr">
        <is>
          <t>LOD/PGR11: Train Reached Estop Distance</t>
        </is>
      </c>
      <c r="F8325" t="n">
        <v>4</v>
      </c>
      <c r="G8325" t="n">
        <v>2.18728333333333</v>
      </c>
    </row>
    <row r="8326">
      <c r="A8326" t="inlineStr">
        <is>
          <t>Daily_Minor_Stops_2026_09_18.xlsx</t>
        </is>
      </c>
      <c r="B8326" t="inlineStr">
        <is>
          <t>Samridhi Perk Line</t>
        </is>
      </c>
      <c r="C8326" s="80" t="n">
        <v>46210</v>
      </c>
      <c r="D8326" t="inlineStr">
        <is>
          <t>Perk-TTLi-2</t>
        </is>
      </c>
      <c r="E8326" t="inlineStr">
        <is>
          <t>FOR/BP11: Hand Over Of Blank Failed</t>
        </is>
      </c>
      <c r="F8326" t="n">
        <v>14</v>
      </c>
      <c r="G8326" t="n">
        <v>23.224</v>
      </c>
    </row>
    <row r="8327">
      <c r="A8327" t="inlineStr">
        <is>
          <t>Daily_Minor_Stops_2026_09_18.xlsx</t>
        </is>
      </c>
      <c r="B8327" t="inlineStr">
        <is>
          <t>Samridhi Perk Line</t>
        </is>
      </c>
      <c r="C8327" s="80" t="n">
        <v>46210</v>
      </c>
      <c r="D8327" t="inlineStr">
        <is>
          <t>Perk-TTLi-3</t>
        </is>
      </c>
      <c r="E8327" t="inlineStr">
        <is>
          <t>LOD/TPG11: Move Time Out</t>
        </is>
      </c>
      <c r="F8327" t="n">
        <v>3</v>
      </c>
      <c r="G8327" t="n">
        <v>3.82946666666667</v>
      </c>
    </row>
    <row r="8328">
      <c r="A8328" t="inlineStr">
        <is>
          <t>Daily_Minor_Stops_2026_09_18.xlsx</t>
        </is>
      </c>
      <c r="B8328" t="inlineStr">
        <is>
          <t>Samridhi Perk Line</t>
        </is>
      </c>
      <c r="C8328" s="80" t="n">
        <v>46210</v>
      </c>
      <c r="D8328" t="inlineStr">
        <is>
          <t>Perk-TTLi-3</t>
        </is>
      </c>
      <c r="E8328" t="inlineStr">
        <is>
          <t>LOD/TGR11: Robot-Gripper Sensor Fault</t>
        </is>
      </c>
      <c r="F8328" t="n">
        <v>5</v>
      </c>
      <c r="G8328" t="n">
        <v>5.61356666666667</v>
      </c>
    </row>
    <row r="8329">
      <c r="A8329" t="inlineStr">
        <is>
          <t>Daily_Minor_Stops_2026_09_18.xlsx</t>
        </is>
      </c>
      <c r="B8329" t="inlineStr">
        <is>
          <t>Samridhi Perk Line</t>
        </is>
      </c>
      <c r="C8329" s="80" t="n">
        <v>46210</v>
      </c>
      <c r="D8329" t="inlineStr">
        <is>
          <t>Perk-TTLi-4</t>
        </is>
      </c>
      <c r="E8329" t="inlineStr">
        <is>
          <t>LOD/FWV11: Rejects Consecutive</t>
        </is>
      </c>
      <c r="F8329" t="n">
        <v>2</v>
      </c>
      <c r="G8329" t="n">
        <v>1.36861666666667</v>
      </c>
    </row>
    <row r="8330">
      <c r="A8330" t="inlineStr">
        <is>
          <t>Daily_Minor_Stops_2026_09_18.xlsx</t>
        </is>
      </c>
      <c r="B8330" t="inlineStr">
        <is>
          <t>Samridhi Perk Line</t>
        </is>
      </c>
      <c r="C8330" s="80" t="n">
        <v>46210</v>
      </c>
      <c r="D8330" t="inlineStr">
        <is>
          <t>Perk-TTLi-4</t>
        </is>
      </c>
      <c r="E8330" t="inlineStr">
        <is>
          <t>LOD/FWV11: Position Trigger Sensor Fail</t>
        </is>
      </c>
      <c r="F8330" t="n">
        <v>3</v>
      </c>
      <c r="G8330" t="n">
        <v>0.7919</v>
      </c>
    </row>
    <row r="8331">
      <c r="A8331" t="inlineStr">
        <is>
          <t>Daily_Minor_Stops_2026_09_18.xlsx</t>
        </is>
      </c>
      <c r="B8331" t="inlineStr">
        <is>
          <t>Samridhi Perk Line</t>
        </is>
      </c>
      <c r="C8331" s="80" t="n">
        <v>46211</v>
      </c>
      <c r="D8331" t="inlineStr">
        <is>
          <t>Perk-HCM-1</t>
        </is>
      </c>
      <c r="E8331" t="inlineStr">
        <is>
          <t>FBX: Overflow At Infeed</t>
        </is>
      </c>
      <c r="F8331" t="n">
        <v>33</v>
      </c>
      <c r="G8331" t="n">
        <v>18.259</v>
      </c>
    </row>
    <row r="8332">
      <c r="A8332" t="inlineStr">
        <is>
          <t>Daily_Minor_Stops_2026_09_18.xlsx</t>
        </is>
      </c>
      <c r="B8332" t="inlineStr">
        <is>
          <t>Samridhi Perk Line</t>
        </is>
      </c>
      <c r="C8332" s="80" t="n">
        <v>46211</v>
      </c>
      <c r="D8332" t="inlineStr">
        <is>
          <t>Perk-HCM-1</t>
        </is>
      </c>
      <c r="E8332" t="inlineStr">
        <is>
          <t>FBX: Jam At Infeed</t>
        </is>
      </c>
      <c r="F8332" t="n">
        <v>52</v>
      </c>
      <c r="G8332" t="n">
        <v>47.1216166666667</v>
      </c>
    </row>
    <row r="8333">
      <c r="A8333" t="inlineStr">
        <is>
          <t>Daily_Minor_Stops_2026_09_18.xlsx</t>
        </is>
      </c>
      <c r="B8333" t="inlineStr">
        <is>
          <t>Samridhi Perk Line</t>
        </is>
      </c>
      <c r="C8333" s="80" t="n">
        <v>46211</v>
      </c>
      <c r="D8333" t="inlineStr">
        <is>
          <t>Perk-HCM-2</t>
        </is>
      </c>
      <c r="E8333" t="inlineStr">
        <is>
          <t>FBX: Overflow At Infeed</t>
        </is>
      </c>
      <c r="F8333" t="n">
        <v>14</v>
      </c>
      <c r="G8333" t="n">
        <v>23.3579833333333</v>
      </c>
    </row>
    <row r="8334">
      <c r="A8334" t="inlineStr">
        <is>
          <t>Daily_Minor_Stops_2026_09_18.xlsx</t>
        </is>
      </c>
      <c r="B8334" t="inlineStr">
        <is>
          <t>Samridhi Perk Line</t>
        </is>
      </c>
      <c r="C8334" s="80" t="n">
        <v>46211</v>
      </c>
      <c r="D8334" t="inlineStr">
        <is>
          <t>Perk-HCM-2</t>
        </is>
      </c>
      <c r="E8334" t="inlineStr">
        <is>
          <t>FBX: Jam At Infeed</t>
        </is>
      </c>
      <c r="F8334" t="n">
        <v>30</v>
      </c>
      <c r="G8334" t="n">
        <v>18.5463833333333</v>
      </c>
    </row>
    <row r="8335">
      <c r="A8335" t="inlineStr">
        <is>
          <t>Daily_Minor_Stops_2026_09_18.xlsx</t>
        </is>
      </c>
      <c r="B8335" t="inlineStr">
        <is>
          <t>Samridhi Perk Line</t>
        </is>
      </c>
      <c r="C8335" s="80" t="n">
        <v>46211</v>
      </c>
      <c r="D8335" t="inlineStr">
        <is>
          <t>Perk-HCM-3</t>
        </is>
      </c>
      <c r="E8335" t="inlineStr">
        <is>
          <t>FBX: Overflow At Infeed</t>
        </is>
      </c>
      <c r="F8335" t="n">
        <v>53</v>
      </c>
      <c r="G8335" t="n">
        <v>31.5490833333333</v>
      </c>
    </row>
    <row r="8336">
      <c r="A8336" t="inlineStr">
        <is>
          <t>Daily_Minor_Stops_2026_09_18.xlsx</t>
        </is>
      </c>
      <c r="B8336" t="inlineStr">
        <is>
          <t>Samridhi Perk Line</t>
        </is>
      </c>
      <c r="C8336" s="80" t="n">
        <v>46211</v>
      </c>
      <c r="D8336" t="inlineStr">
        <is>
          <t>Perk-HCM-3</t>
        </is>
      </c>
      <c r="E8336" t="inlineStr">
        <is>
          <t>FBX: Jam At Infeed</t>
        </is>
      </c>
      <c r="F8336" t="n">
        <v>58</v>
      </c>
      <c r="G8336" t="n">
        <v>27.6391333333333</v>
      </c>
    </row>
    <row r="8337">
      <c r="A8337" t="inlineStr">
        <is>
          <t>Daily_Minor_Stops_2026_09_18.xlsx</t>
        </is>
      </c>
      <c r="B8337" t="inlineStr">
        <is>
          <t>Samridhi Perk Line</t>
        </is>
      </c>
      <c r="C8337" s="80" t="n">
        <v>46211</v>
      </c>
      <c r="D8337" t="inlineStr">
        <is>
          <t>Perk-HCM-4</t>
        </is>
      </c>
      <c r="E8337" t="inlineStr">
        <is>
          <t>HXX: Film Is Broken</t>
        </is>
      </c>
      <c r="F8337" t="n">
        <v>13</v>
      </c>
      <c r="G8337" t="n">
        <v>7.44628333333333</v>
      </c>
    </row>
    <row r="8338">
      <c r="A8338" t="inlineStr">
        <is>
          <t>Daily_Minor_Stops_2026_09_18.xlsx</t>
        </is>
      </c>
      <c r="B8338" t="inlineStr">
        <is>
          <t>Samridhi Perk Line</t>
        </is>
      </c>
      <c r="C8338" s="80" t="n">
        <v>46211</v>
      </c>
      <c r="D8338" t="inlineStr">
        <is>
          <t>Perk-HCM-4</t>
        </is>
      </c>
      <c r="E8338" t="inlineStr">
        <is>
          <t>FBX: Jam At Infeed</t>
        </is>
      </c>
      <c r="F8338" t="n">
        <v>40</v>
      </c>
      <c r="G8338" t="n">
        <v>20.9734333333333</v>
      </c>
    </row>
    <row r="8339">
      <c r="A8339" t="inlineStr">
        <is>
          <t>Daily_Minor_Stops_2026_09_18.xlsx</t>
        </is>
      </c>
      <c r="B8339" t="inlineStr">
        <is>
          <t>Samridhi Perk Line</t>
        </is>
      </c>
      <c r="C8339" s="80" t="n">
        <v>46211</v>
      </c>
      <c r="D8339" t="inlineStr">
        <is>
          <t>Perk-HLM-1</t>
        </is>
      </c>
      <c r="E8339" t="inlineStr">
        <is>
          <t>Wrapper main guard open FW-01</t>
        </is>
      </c>
      <c r="F8339" t="n">
        <v>18</v>
      </c>
      <c r="G8339" t="n">
        <v>18.7693</v>
      </c>
    </row>
    <row r="8340">
      <c r="A8340" t="inlineStr">
        <is>
          <t>Daily_Minor_Stops_2026_09_18.xlsx</t>
        </is>
      </c>
      <c r="B8340" t="inlineStr">
        <is>
          <t>Samridhi Perk Line</t>
        </is>
      </c>
      <c r="C8340" s="80" t="n">
        <v>46211</v>
      </c>
      <c r="D8340" t="inlineStr">
        <is>
          <t>Perk-HLM-1</t>
        </is>
      </c>
      <c r="E8340" t="inlineStr">
        <is>
          <t>Product jam detected at flow wrapper infeed</t>
        </is>
      </c>
      <c r="F8340" t="n">
        <v>59</v>
      </c>
      <c r="G8340" t="n">
        <v>38.89015</v>
      </c>
    </row>
    <row r="8341">
      <c r="A8341" t="inlineStr">
        <is>
          <t>Daily_Minor_Stops_2026_09_18.xlsx</t>
        </is>
      </c>
      <c r="B8341" t="inlineStr">
        <is>
          <t>Samridhi Perk Line</t>
        </is>
      </c>
      <c r="C8341" s="80" t="n">
        <v>46211</v>
      </c>
      <c r="D8341" t="inlineStr">
        <is>
          <t>Perk-HLM-2</t>
        </is>
      </c>
      <c r="E8341" t="inlineStr">
        <is>
          <t>Product jam detected at flow wrapper infeed</t>
        </is>
      </c>
      <c r="F8341" t="n">
        <v>53</v>
      </c>
      <c r="G8341" t="n">
        <v>37.8239666666667</v>
      </c>
    </row>
    <row r="8342">
      <c r="A8342" t="inlineStr">
        <is>
          <t>Daily_Minor_Stops_2026_09_18.xlsx</t>
        </is>
      </c>
      <c r="B8342" t="inlineStr">
        <is>
          <t>Samridhi Perk Line</t>
        </is>
      </c>
      <c r="C8342" s="80" t="n">
        <v>46211</v>
      </c>
      <c r="D8342" t="inlineStr">
        <is>
          <t>Perk-HLM-2</t>
        </is>
      </c>
      <c r="E8342" t="inlineStr">
        <is>
          <t>Paper Out Of Register</t>
        </is>
      </c>
      <c r="F8342" t="n">
        <v>27</v>
      </c>
      <c r="G8342" t="n">
        <v>40.24065</v>
      </c>
    </row>
    <row r="8343">
      <c r="A8343" t="inlineStr">
        <is>
          <t>Daily_Minor_Stops_2026_09_18.xlsx</t>
        </is>
      </c>
      <c r="B8343" t="inlineStr">
        <is>
          <t>Samridhi Perk Line</t>
        </is>
      </c>
      <c r="C8343" s="80" t="n">
        <v>46211</v>
      </c>
      <c r="D8343" t="inlineStr">
        <is>
          <t>Perk-TTLi-1</t>
        </is>
      </c>
      <c r="E8343" t="inlineStr">
        <is>
          <t>LOD/TPL11: Axis 1 HW Positive Overtravel</t>
        </is>
      </c>
      <c r="F8343" t="n">
        <v>4</v>
      </c>
      <c r="G8343" t="n">
        <v>2.98928333333333</v>
      </c>
    </row>
    <row r="8344">
      <c r="A8344" t="inlineStr">
        <is>
          <t>Daily_Minor_Stops_2026_09_18.xlsx</t>
        </is>
      </c>
      <c r="B8344" t="inlineStr">
        <is>
          <t>Samridhi Perk Line</t>
        </is>
      </c>
      <c r="C8344" s="80" t="n">
        <v>46211</v>
      </c>
      <c r="D8344" t="inlineStr">
        <is>
          <t>Perk-TTLi-1</t>
        </is>
      </c>
      <c r="E8344" t="inlineStr">
        <is>
          <t>CLO/TFXX: Jam On Tray Infeed</t>
        </is>
      </c>
      <c r="F8344" t="n">
        <v>6</v>
      </c>
      <c r="G8344" t="n">
        <v>2.72798333333333</v>
      </c>
    </row>
    <row r="8345">
      <c r="A8345" t="inlineStr">
        <is>
          <t>Daily_Minor_Stops_2026_09_18.xlsx</t>
        </is>
      </c>
      <c r="B8345" t="inlineStr">
        <is>
          <t>Samridhi Perk Line</t>
        </is>
      </c>
      <c r="C8345" s="80" t="n">
        <v>46211</v>
      </c>
      <c r="D8345" t="inlineStr">
        <is>
          <t>Perk-TTLi-2</t>
        </is>
      </c>
      <c r="E8345" t="inlineStr">
        <is>
          <t>LOD/PGR11: Train Didn'T Catch Up Fast</t>
        </is>
      </c>
      <c r="F8345" t="n">
        <v>2</v>
      </c>
      <c r="G8345" t="n">
        <v>0.546266666666667</v>
      </c>
    </row>
    <row r="8346">
      <c r="A8346" t="inlineStr">
        <is>
          <t>Daily_Minor_Stops_2026_09_18.xlsx</t>
        </is>
      </c>
      <c r="B8346" t="inlineStr">
        <is>
          <t>Samridhi Perk Line</t>
        </is>
      </c>
      <c r="C8346" s="80" t="n">
        <v>46211</v>
      </c>
      <c r="D8346" t="inlineStr">
        <is>
          <t>Perk-TTLi-2</t>
        </is>
      </c>
      <c r="E8346" t="inlineStr">
        <is>
          <t>FOR/BP11: Hand Over Of Blank Failed</t>
        </is>
      </c>
      <c r="F8346" t="n">
        <v>4</v>
      </c>
      <c r="G8346" t="n">
        <v>1.87991666666667</v>
      </c>
    </row>
    <row r="8347">
      <c r="A8347" t="inlineStr">
        <is>
          <t>Daily_Minor_Stops_2026_09_18.xlsx</t>
        </is>
      </c>
      <c r="B8347" t="inlineStr">
        <is>
          <t>Samridhi Perk Line</t>
        </is>
      </c>
      <c r="C8347" s="80" t="n">
        <v>46211</v>
      </c>
      <c r="D8347" t="inlineStr">
        <is>
          <t>Perk-TTLi-3</t>
        </is>
      </c>
      <c r="E8347" t="inlineStr">
        <is>
          <t>LOD/PGR11: Train Reached Estop Distance</t>
        </is>
      </c>
      <c r="F8347" t="n">
        <v>3</v>
      </c>
      <c r="G8347" t="n">
        <v>0.912283333333333</v>
      </c>
    </row>
    <row r="8348">
      <c r="A8348" t="inlineStr">
        <is>
          <t>Daily_Minor_Stops_2026_09_18.xlsx</t>
        </is>
      </c>
      <c r="B8348" t="inlineStr">
        <is>
          <t>Samridhi Perk Line</t>
        </is>
      </c>
      <c r="C8348" s="80" t="n">
        <v>46211</v>
      </c>
      <c r="D8348" t="inlineStr">
        <is>
          <t>Perk-TTLi-3</t>
        </is>
      </c>
      <c r="E8348" t="inlineStr">
        <is>
          <t>CLO/CT11: Axis1 Position Error</t>
        </is>
      </c>
      <c r="F8348" t="n">
        <v>4</v>
      </c>
      <c r="G8348" t="n">
        <v>4.39481666666667</v>
      </c>
    </row>
    <row r="8349">
      <c r="A8349" t="inlineStr">
        <is>
          <t>Daily_Minor_Stops_2026_09_18.xlsx</t>
        </is>
      </c>
      <c r="B8349" t="inlineStr">
        <is>
          <t>Samridhi Perk Line</t>
        </is>
      </c>
      <c r="C8349" s="80" t="n">
        <v>46211</v>
      </c>
      <c r="D8349" t="inlineStr">
        <is>
          <t>Perk-TTLi-4</t>
        </is>
      </c>
      <c r="E8349" t="inlineStr">
        <is>
          <t>LOD/EM: Emergency Stop HMI 11</t>
        </is>
      </c>
      <c r="F8349" t="n">
        <v>2</v>
      </c>
      <c r="G8349" t="n">
        <v>0.185583333333333</v>
      </c>
    </row>
    <row r="8350">
      <c r="A8350" t="inlineStr">
        <is>
          <t>Daily_Minor_Stops_2026_09_18.xlsx</t>
        </is>
      </c>
      <c r="B8350" t="inlineStr">
        <is>
          <t>Samridhi Perk Line</t>
        </is>
      </c>
      <c r="C8350" s="80" t="n">
        <v>46211</v>
      </c>
      <c r="D8350" t="inlineStr">
        <is>
          <t>Perk-TTLi-4</t>
        </is>
      </c>
      <c r="E8350" t="inlineStr">
        <is>
          <t>LOD/DOR: Door 3 Not Locked</t>
        </is>
      </c>
      <c r="F8350" t="n">
        <v>2</v>
      </c>
      <c r="G8350" t="n">
        <v>2.82361666666667</v>
      </c>
    </row>
    <row r="8351">
      <c r="A8351" t="inlineStr">
        <is>
          <t>Daily_Minor_Stops_2026_09_18.xlsx</t>
        </is>
      </c>
      <c r="B8351" t="inlineStr">
        <is>
          <t>Samridhi Perk Line</t>
        </is>
      </c>
      <c r="C8351" s="80" t="n">
        <v>46212</v>
      </c>
      <c r="D8351" t="inlineStr">
        <is>
          <t>Perk-HCM-1</t>
        </is>
      </c>
      <c r="E8351" t="inlineStr">
        <is>
          <t>FBX: Overflow At Infeed</t>
        </is>
      </c>
      <c r="F8351" t="n">
        <v>28</v>
      </c>
      <c r="G8351" t="n">
        <v>18.0814</v>
      </c>
    </row>
    <row r="8352">
      <c r="A8352" t="inlineStr">
        <is>
          <t>Daily_Minor_Stops_2026_09_18.xlsx</t>
        </is>
      </c>
      <c r="B8352" t="inlineStr">
        <is>
          <t>Samridhi Perk Line</t>
        </is>
      </c>
      <c r="C8352" s="80" t="n">
        <v>46212</v>
      </c>
      <c r="D8352" t="inlineStr">
        <is>
          <t>Perk-HCM-1</t>
        </is>
      </c>
      <c r="E8352" t="inlineStr">
        <is>
          <t>FBX: Jam At Infeed</t>
        </is>
      </c>
      <c r="F8352" t="n">
        <v>49</v>
      </c>
      <c r="G8352" t="n">
        <v>21.2013833333333</v>
      </c>
    </row>
    <row r="8353">
      <c r="A8353" t="inlineStr">
        <is>
          <t>Daily_Minor_Stops_2026_09_18.xlsx</t>
        </is>
      </c>
      <c r="B8353" t="inlineStr">
        <is>
          <t>Samridhi Perk Line</t>
        </is>
      </c>
      <c r="C8353" s="80" t="n">
        <v>46212</v>
      </c>
      <c r="D8353" t="inlineStr">
        <is>
          <t>Perk-HCM-2</t>
        </is>
      </c>
      <c r="E8353" t="inlineStr">
        <is>
          <t>FBX: Overflow At Infeed</t>
        </is>
      </c>
      <c r="F8353" t="n">
        <v>19</v>
      </c>
      <c r="G8353" t="n">
        <v>8.884983333333331</v>
      </c>
    </row>
    <row r="8354">
      <c r="A8354" t="inlineStr">
        <is>
          <t>Daily_Minor_Stops_2026_09_18.xlsx</t>
        </is>
      </c>
      <c r="B8354" t="inlineStr">
        <is>
          <t>Samridhi Perk Line</t>
        </is>
      </c>
      <c r="C8354" s="80" t="n">
        <v>46212</v>
      </c>
      <c r="D8354" t="inlineStr">
        <is>
          <t>Perk-HCM-2</t>
        </is>
      </c>
      <c r="E8354" t="inlineStr">
        <is>
          <t>FBX: Jam At Infeed</t>
        </is>
      </c>
      <c r="F8354" t="n">
        <v>27</v>
      </c>
      <c r="G8354" t="n">
        <v>22.4436</v>
      </c>
    </row>
    <row r="8355">
      <c r="A8355" t="inlineStr">
        <is>
          <t>Daily_Minor_Stops_2026_09_18.xlsx</t>
        </is>
      </c>
      <c r="B8355" t="inlineStr">
        <is>
          <t>Samridhi Perk Line</t>
        </is>
      </c>
      <c r="C8355" s="80" t="n">
        <v>46212</v>
      </c>
      <c r="D8355" t="inlineStr">
        <is>
          <t>Perk-HCM-3</t>
        </is>
      </c>
      <c r="E8355" t="inlineStr">
        <is>
          <t>FBX: Overflow At Infeed</t>
        </is>
      </c>
      <c r="F8355" t="n">
        <v>19</v>
      </c>
      <c r="G8355" t="n">
        <v>4.08008333333333</v>
      </c>
    </row>
    <row r="8356">
      <c r="A8356" t="inlineStr">
        <is>
          <t>Daily_Minor_Stops_2026_09_18.xlsx</t>
        </is>
      </c>
      <c r="B8356" t="inlineStr">
        <is>
          <t>Samridhi Perk Line</t>
        </is>
      </c>
      <c r="C8356" s="80" t="n">
        <v>46212</v>
      </c>
      <c r="D8356" t="inlineStr">
        <is>
          <t>Perk-HCM-3</t>
        </is>
      </c>
      <c r="E8356" t="inlineStr">
        <is>
          <t>FBX: Jam At Infeed</t>
        </is>
      </c>
      <c r="F8356" t="n">
        <v>32</v>
      </c>
      <c r="G8356" t="n">
        <v>15.8411333333333</v>
      </c>
    </row>
    <row r="8357">
      <c r="A8357" t="inlineStr">
        <is>
          <t>Daily_Minor_Stops_2026_09_18.xlsx</t>
        </is>
      </c>
      <c r="B8357" t="inlineStr">
        <is>
          <t>Samridhi Perk Line</t>
        </is>
      </c>
      <c r="C8357" s="80" t="n">
        <v>46212</v>
      </c>
      <c r="D8357" t="inlineStr">
        <is>
          <t>Perk-HCM-4</t>
        </is>
      </c>
      <c r="E8357" t="inlineStr">
        <is>
          <t>HXX: Film Is Broken</t>
        </is>
      </c>
      <c r="F8357" t="n">
        <v>10</v>
      </c>
      <c r="G8357" t="n">
        <v>7.22625</v>
      </c>
    </row>
    <row r="8358">
      <c r="A8358" t="inlineStr">
        <is>
          <t>Daily_Minor_Stops_2026_09_18.xlsx</t>
        </is>
      </c>
      <c r="B8358" t="inlineStr">
        <is>
          <t>Samridhi Perk Line</t>
        </is>
      </c>
      <c r="C8358" s="80" t="n">
        <v>46212</v>
      </c>
      <c r="D8358" t="inlineStr">
        <is>
          <t>Perk-HCM-4</t>
        </is>
      </c>
      <c r="E8358" t="inlineStr">
        <is>
          <t>FBX: Jam At Infeed</t>
        </is>
      </c>
      <c r="F8358" t="n">
        <v>47</v>
      </c>
      <c r="G8358" t="n">
        <v>18.3243333333333</v>
      </c>
    </row>
    <row r="8359">
      <c r="A8359" t="inlineStr">
        <is>
          <t>Daily_Minor_Stops_2026_09_18.xlsx</t>
        </is>
      </c>
      <c r="B8359" t="inlineStr">
        <is>
          <t>Samridhi Perk Line</t>
        </is>
      </c>
      <c r="C8359" s="80" t="n">
        <v>46212</v>
      </c>
      <c r="D8359" t="inlineStr">
        <is>
          <t>Perk-HLM-1</t>
        </is>
      </c>
      <c r="E8359" t="inlineStr">
        <is>
          <t>Product jam detected at flow wrapper infeed</t>
        </is>
      </c>
      <c r="F8359" t="n">
        <v>45</v>
      </c>
      <c r="G8359" t="n">
        <v>36.9761333333333</v>
      </c>
    </row>
    <row r="8360">
      <c r="A8360" t="inlineStr">
        <is>
          <t>Daily_Minor_Stops_2026_09_18.xlsx</t>
        </is>
      </c>
      <c r="B8360" t="inlineStr">
        <is>
          <t>Samridhi Perk Line</t>
        </is>
      </c>
      <c r="C8360" s="80" t="n">
        <v>46212</v>
      </c>
      <c r="D8360" t="inlineStr">
        <is>
          <t>Perk-HLM-1</t>
        </is>
      </c>
      <c r="E8360" t="inlineStr">
        <is>
          <t>OverHeight Product Detected</t>
        </is>
      </c>
      <c r="F8360" t="n">
        <v>46</v>
      </c>
      <c r="G8360" t="n">
        <v>33.9593166666667</v>
      </c>
    </row>
    <row r="8361">
      <c r="A8361" t="inlineStr">
        <is>
          <t>Daily_Minor_Stops_2026_09_18.xlsx</t>
        </is>
      </c>
      <c r="B8361" t="inlineStr">
        <is>
          <t>Samridhi Perk Line</t>
        </is>
      </c>
      <c r="C8361" s="80" t="n">
        <v>46212</v>
      </c>
      <c r="D8361" t="inlineStr">
        <is>
          <t>Perk-HLM-2</t>
        </is>
      </c>
      <c r="E8361" t="inlineStr">
        <is>
          <t>Product jam detected at flow wrapper infeed</t>
        </is>
      </c>
      <c r="F8361" t="n">
        <v>67</v>
      </c>
      <c r="G8361" t="n">
        <v>41.1195</v>
      </c>
    </row>
    <row r="8362">
      <c r="A8362" t="inlineStr">
        <is>
          <t>Daily_Minor_Stops_2026_09_18.xlsx</t>
        </is>
      </c>
      <c r="B8362" t="inlineStr">
        <is>
          <t>Samridhi Perk Line</t>
        </is>
      </c>
      <c r="C8362" s="80" t="n">
        <v>46212</v>
      </c>
      <c r="D8362" t="inlineStr">
        <is>
          <t>Perk-HLM-2</t>
        </is>
      </c>
      <c r="E8362" t="inlineStr">
        <is>
          <t>OverHeight Product Detected</t>
        </is>
      </c>
      <c r="F8362" t="n">
        <v>37</v>
      </c>
      <c r="G8362" t="n">
        <v>22.5244666666667</v>
      </c>
    </row>
    <row r="8363">
      <c r="A8363" t="inlineStr">
        <is>
          <t>Daily_Minor_Stops_2026_09_18.xlsx</t>
        </is>
      </c>
      <c r="B8363" t="inlineStr">
        <is>
          <t>Samridhi Perk Line</t>
        </is>
      </c>
      <c r="C8363" s="80" t="n">
        <v>46212</v>
      </c>
      <c r="D8363" t="inlineStr">
        <is>
          <t>Perk-TTLi-1</t>
        </is>
      </c>
      <c r="E8363" t="inlineStr">
        <is>
          <t>LOD/TPG11: Move Time Out</t>
        </is>
      </c>
      <c r="F8363" t="n">
        <v>3</v>
      </c>
      <c r="G8363" t="n">
        <v>0.6072</v>
      </c>
    </row>
    <row r="8364">
      <c r="A8364" t="inlineStr">
        <is>
          <t>Daily_Minor_Stops_2026_09_18.xlsx</t>
        </is>
      </c>
      <c r="B8364" t="inlineStr">
        <is>
          <t>Samridhi Perk Line</t>
        </is>
      </c>
      <c r="C8364" s="80" t="n">
        <v>46212</v>
      </c>
      <c r="D8364" t="inlineStr">
        <is>
          <t>Perk-TTLi-1</t>
        </is>
      </c>
      <c r="E8364" t="inlineStr">
        <is>
          <t>LOD/TGR11: Robot-Gripper Sensor Fault</t>
        </is>
      </c>
      <c r="F8364" t="n">
        <v>3</v>
      </c>
      <c r="G8364" t="n">
        <v>0.571816666666667</v>
      </c>
    </row>
    <row r="8365">
      <c r="A8365" t="inlineStr">
        <is>
          <t>Daily_Minor_Stops_2026_09_18.xlsx</t>
        </is>
      </c>
      <c r="B8365" t="inlineStr">
        <is>
          <t>Samridhi Perk Line</t>
        </is>
      </c>
      <c r="C8365" s="80" t="n">
        <v>46212</v>
      </c>
      <c r="D8365" t="inlineStr">
        <is>
          <t>Perk-TTLi-2</t>
        </is>
      </c>
      <c r="E8365" t="inlineStr">
        <is>
          <t>FOR/BP11: Hand Over Of Blank Failed</t>
        </is>
      </c>
      <c r="F8365" t="n">
        <v>8</v>
      </c>
      <c r="G8365" t="n">
        <v>5.36931666666667</v>
      </c>
    </row>
    <row r="8366">
      <c r="A8366" t="inlineStr">
        <is>
          <t>Daily_Minor_Stops_2026_09_18.xlsx</t>
        </is>
      </c>
      <c r="B8366" t="inlineStr">
        <is>
          <t>Samridhi Perk Line</t>
        </is>
      </c>
      <c r="C8366" s="80" t="n">
        <v>46212</v>
      </c>
      <c r="D8366" t="inlineStr">
        <is>
          <t>Perk-TTLi-2</t>
        </is>
      </c>
      <c r="E8366" t="inlineStr">
        <is>
          <t>CLO/CT11: Axis1 Position Error</t>
        </is>
      </c>
      <c r="F8366" t="n">
        <v>8</v>
      </c>
      <c r="G8366" t="n">
        <v>15.5099</v>
      </c>
    </row>
    <row r="8367">
      <c r="A8367" t="inlineStr">
        <is>
          <t>Daily_Minor_Stops_2026_09_18.xlsx</t>
        </is>
      </c>
      <c r="B8367" t="inlineStr">
        <is>
          <t>Samridhi Perk Line</t>
        </is>
      </c>
      <c r="C8367" s="80" t="n">
        <v>46212</v>
      </c>
      <c r="D8367" t="inlineStr">
        <is>
          <t>Perk-TTLi-3</t>
        </is>
      </c>
      <c r="E8367" t="inlineStr">
        <is>
          <t>LOD/TPG11: Move Time Out</t>
        </is>
      </c>
      <c r="F8367" t="n">
        <v>6</v>
      </c>
      <c r="G8367" t="n">
        <v>3.70808333333333</v>
      </c>
    </row>
    <row r="8368">
      <c r="A8368" t="inlineStr">
        <is>
          <t>Daily_Minor_Stops_2026_09_18.xlsx</t>
        </is>
      </c>
      <c r="B8368" t="inlineStr">
        <is>
          <t>Samridhi Perk Line</t>
        </is>
      </c>
      <c r="C8368" s="80" t="n">
        <v>46212</v>
      </c>
      <c r="D8368" t="inlineStr">
        <is>
          <t>Perk-TTLi-3</t>
        </is>
      </c>
      <c r="E8368" t="inlineStr">
        <is>
          <t>LOD/PGR11: Train Reached Estop Distance</t>
        </is>
      </c>
      <c r="F8368" t="n">
        <v>5</v>
      </c>
      <c r="G8368" t="n">
        <v>1.1052</v>
      </c>
    </row>
    <row r="8369">
      <c r="A8369" t="inlineStr">
        <is>
          <t>Daily_Minor_Stops_2026_09_18.xlsx</t>
        </is>
      </c>
      <c r="B8369" t="inlineStr">
        <is>
          <t>Samridhi Perk Line</t>
        </is>
      </c>
      <c r="C8369" s="80" t="n">
        <v>46212</v>
      </c>
      <c r="D8369" t="inlineStr">
        <is>
          <t>Perk-TTLi-4</t>
        </is>
      </c>
      <c r="E8369" t="inlineStr">
        <is>
          <t>LOD/SM: Calculation Active</t>
        </is>
      </c>
      <c r="F8369" t="n">
        <v>3</v>
      </c>
      <c r="G8369" t="n">
        <v>2.46608333333333</v>
      </c>
    </row>
    <row r="8370">
      <c r="A8370" t="inlineStr">
        <is>
          <t>Daily_Minor_Stops_2026_09_18.xlsx</t>
        </is>
      </c>
      <c r="B8370" t="inlineStr">
        <is>
          <t>Samridhi Perk Line</t>
        </is>
      </c>
      <c r="C8370" s="80" t="n">
        <v>46212</v>
      </c>
      <c r="D8370" t="inlineStr">
        <is>
          <t>Perk-TTLi-4</t>
        </is>
      </c>
      <c r="E8370" t="inlineStr">
        <is>
          <t>LOD/FWV11: Position Trigger Sensor Fail</t>
        </is>
      </c>
      <c r="F8370" t="n">
        <v>4</v>
      </c>
      <c r="G8370" t="n">
        <v>4.72098333333333</v>
      </c>
    </row>
    <row r="8371">
      <c r="A8371" t="inlineStr">
        <is>
          <t>Daily_Minor_Stops_2026_09_18.xlsx</t>
        </is>
      </c>
      <c r="B8371" t="inlineStr">
        <is>
          <t>Samridhi Perk Line</t>
        </is>
      </c>
      <c r="C8371" s="80" t="n">
        <v>46213</v>
      </c>
      <c r="D8371" t="inlineStr">
        <is>
          <t>Perk-HCM-1</t>
        </is>
      </c>
      <c r="E8371" t="inlineStr">
        <is>
          <t>FBX: Overflow At Infeed</t>
        </is>
      </c>
      <c r="F8371" t="n">
        <v>18</v>
      </c>
      <c r="G8371" t="n">
        <v>11.9372</v>
      </c>
    </row>
    <row r="8372">
      <c r="A8372" t="inlineStr">
        <is>
          <t>Daily_Minor_Stops_2026_09_18.xlsx</t>
        </is>
      </c>
      <c r="B8372" t="inlineStr">
        <is>
          <t>Samridhi Perk Line</t>
        </is>
      </c>
      <c r="C8372" s="80" t="n">
        <v>46213</v>
      </c>
      <c r="D8372" t="inlineStr">
        <is>
          <t>Perk-HCM-1</t>
        </is>
      </c>
      <c r="E8372" t="inlineStr">
        <is>
          <t>FBX: Jam At Infeed</t>
        </is>
      </c>
      <c r="F8372" t="n">
        <v>73</v>
      </c>
      <c r="G8372" t="n">
        <v>30.23575</v>
      </c>
    </row>
    <row r="8373">
      <c r="A8373" t="inlineStr">
        <is>
          <t>Daily_Minor_Stops_2026_09_18.xlsx</t>
        </is>
      </c>
      <c r="B8373" t="inlineStr">
        <is>
          <t>Samridhi Perk Line</t>
        </is>
      </c>
      <c r="C8373" s="80" t="n">
        <v>46213</v>
      </c>
      <c r="D8373" t="inlineStr">
        <is>
          <t>Perk-HCM-2</t>
        </is>
      </c>
      <c r="E8373" t="inlineStr">
        <is>
          <t>FBX: Overflow At Infeed</t>
        </is>
      </c>
      <c r="F8373" t="n">
        <v>14</v>
      </c>
      <c r="G8373" t="n">
        <v>7.89715</v>
      </c>
    </row>
    <row r="8374">
      <c r="A8374" t="inlineStr">
        <is>
          <t>Daily_Minor_Stops_2026_09_18.xlsx</t>
        </is>
      </c>
      <c r="B8374" t="inlineStr">
        <is>
          <t>Samridhi Perk Line</t>
        </is>
      </c>
      <c r="C8374" s="80" t="n">
        <v>46213</v>
      </c>
      <c r="D8374" t="inlineStr">
        <is>
          <t>Perk-HCM-2</t>
        </is>
      </c>
      <c r="E8374" t="inlineStr">
        <is>
          <t>FBX: Jam At Infeed</t>
        </is>
      </c>
      <c r="F8374" t="n">
        <v>29</v>
      </c>
      <c r="G8374" t="n">
        <v>20.5442</v>
      </c>
    </row>
    <row r="8375">
      <c r="A8375" t="inlineStr">
        <is>
          <t>Daily_Minor_Stops_2026_09_18.xlsx</t>
        </is>
      </c>
      <c r="B8375" t="inlineStr">
        <is>
          <t>Samridhi Perk Line</t>
        </is>
      </c>
      <c r="C8375" s="80" t="n">
        <v>46213</v>
      </c>
      <c r="D8375" t="inlineStr">
        <is>
          <t>Perk-HCM-3</t>
        </is>
      </c>
      <c r="E8375" t="inlineStr">
        <is>
          <t>HXX: Film Is Broken</t>
        </is>
      </c>
      <c r="F8375" t="n">
        <v>13</v>
      </c>
      <c r="G8375" t="n">
        <v>32.9273666666667</v>
      </c>
    </row>
    <row r="8376">
      <c r="A8376" t="inlineStr">
        <is>
          <t>Daily_Minor_Stops_2026_09_18.xlsx</t>
        </is>
      </c>
      <c r="B8376" t="inlineStr">
        <is>
          <t>Samridhi Perk Line</t>
        </is>
      </c>
      <c r="C8376" s="80" t="n">
        <v>46213</v>
      </c>
      <c r="D8376" t="inlineStr">
        <is>
          <t>Perk-HCM-3</t>
        </is>
      </c>
      <c r="E8376" t="inlineStr">
        <is>
          <t>FBX: Jam At Infeed</t>
        </is>
      </c>
      <c r="F8376" t="n">
        <v>22</v>
      </c>
      <c r="G8376" t="n">
        <v>8.128299999999999</v>
      </c>
    </row>
    <row r="8377">
      <c r="A8377" t="inlineStr">
        <is>
          <t>Daily_Minor_Stops_2026_09_18.xlsx</t>
        </is>
      </c>
      <c r="B8377" t="inlineStr">
        <is>
          <t>Samridhi Perk Line</t>
        </is>
      </c>
      <c r="C8377" s="80" t="n">
        <v>46213</v>
      </c>
      <c r="D8377" t="inlineStr">
        <is>
          <t>Perk-HCM-4</t>
        </is>
      </c>
      <c r="E8377" t="inlineStr">
        <is>
          <t>FBX: Jam At Infeed</t>
        </is>
      </c>
      <c r="F8377" t="n">
        <v>47</v>
      </c>
      <c r="G8377" t="n">
        <v>27.2684</v>
      </c>
    </row>
    <row r="8378">
      <c r="A8378" t="inlineStr">
        <is>
          <t>Daily_Minor_Stops_2026_09_18.xlsx</t>
        </is>
      </c>
      <c r="B8378" t="inlineStr">
        <is>
          <t>Samridhi Perk Line</t>
        </is>
      </c>
      <c r="C8378" s="80" t="n">
        <v>46213</v>
      </c>
      <c r="D8378" t="inlineStr">
        <is>
          <t>Perk-HCM-4</t>
        </is>
      </c>
      <c r="E8378" t="inlineStr">
        <is>
          <t>Cover Folding Box Open</t>
        </is>
      </c>
      <c r="F8378" t="n">
        <v>7</v>
      </c>
      <c r="G8378" t="n">
        <v>5.58571666666667</v>
      </c>
    </row>
    <row r="8379">
      <c r="A8379" t="inlineStr">
        <is>
          <t>Daily_Minor_Stops_2026_09_18.xlsx</t>
        </is>
      </c>
      <c r="B8379" t="inlineStr">
        <is>
          <t>Samridhi Perk Line</t>
        </is>
      </c>
      <c r="C8379" s="80" t="n">
        <v>46213</v>
      </c>
      <c r="D8379" t="inlineStr">
        <is>
          <t>Perk-HLM-1</t>
        </is>
      </c>
      <c r="E8379" t="inlineStr">
        <is>
          <t>Product jam detected at flow wrapper infeed</t>
        </is>
      </c>
      <c r="F8379" t="n">
        <v>39</v>
      </c>
      <c r="G8379" t="n">
        <v>25.2371166666667</v>
      </c>
    </row>
    <row r="8380">
      <c r="A8380" t="inlineStr">
        <is>
          <t>Daily_Minor_Stops_2026_09_18.xlsx</t>
        </is>
      </c>
      <c r="B8380" t="inlineStr">
        <is>
          <t>Samridhi Perk Line</t>
        </is>
      </c>
      <c r="C8380" s="80" t="n">
        <v>46213</v>
      </c>
      <c r="D8380" t="inlineStr">
        <is>
          <t>Perk-HLM-1</t>
        </is>
      </c>
      <c r="E8380" t="inlineStr">
        <is>
          <t>OverHeight Product Detected</t>
        </is>
      </c>
      <c r="F8380" t="n">
        <v>36</v>
      </c>
      <c r="G8380" t="n">
        <v>127.13055</v>
      </c>
    </row>
    <row r="8381">
      <c r="A8381" t="inlineStr">
        <is>
          <t>Daily_Minor_Stops_2026_09_18.xlsx</t>
        </is>
      </c>
      <c r="B8381" t="inlineStr">
        <is>
          <t>Samridhi Perk Line</t>
        </is>
      </c>
      <c r="C8381" s="80" t="n">
        <v>46213</v>
      </c>
      <c r="D8381" t="inlineStr">
        <is>
          <t>Perk-HLM-2</t>
        </is>
      </c>
      <c r="E8381" t="inlineStr">
        <is>
          <t>Product jam detected at flow wrapper infeed</t>
        </is>
      </c>
      <c r="F8381" t="n">
        <v>47</v>
      </c>
      <c r="G8381" t="n">
        <v>34.5812333333333</v>
      </c>
    </row>
    <row r="8382">
      <c r="A8382" t="inlineStr">
        <is>
          <t>Daily_Minor_Stops_2026_09_18.xlsx</t>
        </is>
      </c>
      <c r="B8382" t="inlineStr">
        <is>
          <t>Samridhi Perk Line</t>
        </is>
      </c>
      <c r="C8382" s="80" t="n">
        <v>46213</v>
      </c>
      <c r="D8382" t="inlineStr">
        <is>
          <t>Perk-HLM-2</t>
        </is>
      </c>
      <c r="E8382" t="inlineStr">
        <is>
          <t>OverHeight Product Detected</t>
        </is>
      </c>
      <c r="F8382" t="n">
        <v>21</v>
      </c>
      <c r="G8382" t="n">
        <v>11.70335</v>
      </c>
    </row>
    <row r="8383">
      <c r="A8383" t="inlineStr">
        <is>
          <t>Daily_Minor_Stops_2026_09_18.xlsx</t>
        </is>
      </c>
      <c r="B8383" t="inlineStr">
        <is>
          <t>Samridhi Perk Line</t>
        </is>
      </c>
      <c r="C8383" s="80" t="n">
        <v>46213</v>
      </c>
      <c r="D8383" t="inlineStr">
        <is>
          <t>Perk-TTLi-1</t>
        </is>
      </c>
      <c r="E8383" t="inlineStr">
        <is>
          <t>LOD/TPL11: Axis 1 HW Positive Overtravel</t>
        </is>
      </c>
      <c r="F8383" t="n">
        <v>4</v>
      </c>
      <c r="G8383" t="n">
        <v>80.9999833333333</v>
      </c>
    </row>
    <row r="8384">
      <c r="A8384" t="inlineStr">
        <is>
          <t>Daily_Minor_Stops_2026_09_18.xlsx</t>
        </is>
      </c>
      <c r="B8384" t="inlineStr">
        <is>
          <t>Samridhi Perk Line</t>
        </is>
      </c>
      <c r="C8384" s="80" t="n">
        <v>46213</v>
      </c>
      <c r="D8384" t="inlineStr">
        <is>
          <t>Perk-TTLi-1</t>
        </is>
      </c>
      <c r="E8384" t="inlineStr">
        <is>
          <t>LOD/TGR11: Robot-Gripper Sensor Fault</t>
        </is>
      </c>
      <c r="F8384" t="n">
        <v>5</v>
      </c>
      <c r="G8384" t="n">
        <v>1.90393333333333</v>
      </c>
    </row>
    <row r="8385">
      <c r="A8385" t="inlineStr">
        <is>
          <t>Daily_Minor_Stops_2026_09_18.xlsx</t>
        </is>
      </c>
      <c r="B8385" t="inlineStr">
        <is>
          <t>Samridhi Perk Line</t>
        </is>
      </c>
      <c r="C8385" s="80" t="n">
        <v>46213</v>
      </c>
      <c r="D8385" t="inlineStr">
        <is>
          <t>Perk-TTLi-2</t>
        </is>
      </c>
      <c r="E8385" t="inlineStr">
        <is>
          <t>LOD/HXX11: Upstream Machine Not Homed</t>
        </is>
      </c>
      <c r="F8385" t="n">
        <v>3</v>
      </c>
      <c r="G8385" t="n">
        <v>3.1288</v>
      </c>
    </row>
    <row r="8386">
      <c r="A8386" t="inlineStr">
        <is>
          <t>Daily_Minor_Stops_2026_09_18.xlsx</t>
        </is>
      </c>
      <c r="B8386" t="inlineStr">
        <is>
          <t>Samridhi Perk Line</t>
        </is>
      </c>
      <c r="C8386" s="80" t="n">
        <v>46213</v>
      </c>
      <c r="D8386" t="inlineStr">
        <is>
          <t>Perk-TTLi-2</t>
        </is>
      </c>
      <c r="E8386" t="inlineStr">
        <is>
          <t>FOR/BP11: Hand Over Of Blank Failed</t>
        </is>
      </c>
      <c r="F8386" t="n">
        <v>4</v>
      </c>
      <c r="G8386" t="n">
        <v>2.69206666666667</v>
      </c>
    </row>
    <row r="8387">
      <c r="A8387" t="inlineStr">
        <is>
          <t>Daily_Minor_Stops_2026_09_18.xlsx</t>
        </is>
      </c>
      <c r="B8387" t="inlineStr">
        <is>
          <t>Samridhi Perk Line</t>
        </is>
      </c>
      <c r="C8387" s="80" t="n">
        <v>46213</v>
      </c>
      <c r="D8387" t="inlineStr">
        <is>
          <t>Perk-TTLi-3</t>
        </is>
      </c>
      <c r="E8387" t="inlineStr">
        <is>
          <t>LOD/PGR11: Trains To Near</t>
        </is>
      </c>
      <c r="F8387" t="n">
        <v>2</v>
      </c>
      <c r="G8387" t="n">
        <v>0.412483333333333</v>
      </c>
    </row>
    <row r="8388">
      <c r="A8388" t="inlineStr">
        <is>
          <t>Daily_Minor_Stops_2026_09_18.xlsx</t>
        </is>
      </c>
      <c r="B8388" t="inlineStr">
        <is>
          <t>Samridhi Perk Line</t>
        </is>
      </c>
      <c r="C8388" s="80" t="n">
        <v>46213</v>
      </c>
      <c r="D8388" t="inlineStr">
        <is>
          <t>Perk-TTLi-3</t>
        </is>
      </c>
      <c r="E8388" t="inlineStr">
        <is>
          <t>CLO/CT11: Axis1 Position Error</t>
        </is>
      </c>
      <c r="F8388" t="n">
        <v>3</v>
      </c>
      <c r="G8388" t="n">
        <v>5.0743</v>
      </c>
    </row>
    <row r="8389">
      <c r="A8389" t="inlineStr">
        <is>
          <t>Daily_Minor_Stops_2026_09_18.xlsx</t>
        </is>
      </c>
      <c r="B8389" t="inlineStr">
        <is>
          <t>Samridhi Perk Line</t>
        </is>
      </c>
      <c r="C8389" s="80" t="n">
        <v>46213</v>
      </c>
      <c r="D8389" t="inlineStr">
        <is>
          <t>Perk-TTLi-4</t>
        </is>
      </c>
      <c r="E8389" t="inlineStr">
        <is>
          <t>LOD/EM: Emergency Stop HMI 11</t>
        </is>
      </c>
      <c r="F8389" t="n">
        <v>2</v>
      </c>
      <c r="G8389" t="n">
        <v>2.33436666666667</v>
      </c>
    </row>
    <row r="8390">
      <c r="A8390" t="inlineStr">
        <is>
          <t>Daily_Minor_Stops_2026_09_18.xlsx</t>
        </is>
      </c>
      <c r="B8390" t="inlineStr">
        <is>
          <t>Samridhi Perk Line</t>
        </is>
      </c>
      <c r="C8390" s="80" t="n">
        <v>46213</v>
      </c>
      <c r="D8390" t="inlineStr">
        <is>
          <t>Perk-TTLi-4</t>
        </is>
      </c>
      <c r="E8390" t="inlineStr">
        <is>
          <t>LOD/EM: Emergency Stop Button 1</t>
        </is>
      </c>
      <c r="F8390" t="n">
        <v>2</v>
      </c>
      <c r="G8390" t="n">
        <v>1.25671666666667</v>
      </c>
    </row>
    <row r="8391">
      <c r="A8391" t="inlineStr">
        <is>
          <t>Daily_Minor_Stops_2026_09_18.xlsx</t>
        </is>
      </c>
      <c r="B8391" t="inlineStr">
        <is>
          <t>Samridhi Perk Line</t>
        </is>
      </c>
      <c r="C8391" s="80" t="n">
        <v>46214</v>
      </c>
      <c r="D8391" t="inlineStr">
        <is>
          <t>Perk-HCM-1</t>
        </is>
      </c>
      <c r="E8391" t="inlineStr">
        <is>
          <t>FBX: Overflow At Infeed</t>
        </is>
      </c>
      <c r="F8391" t="n">
        <v>12</v>
      </c>
      <c r="G8391" t="n">
        <v>9.36026666666667</v>
      </c>
    </row>
    <row r="8392">
      <c r="A8392" t="inlineStr">
        <is>
          <t>Daily_Minor_Stops_2026_09_18.xlsx</t>
        </is>
      </c>
      <c r="B8392" t="inlineStr">
        <is>
          <t>Samridhi Perk Line</t>
        </is>
      </c>
      <c r="C8392" s="80" t="n">
        <v>46214</v>
      </c>
      <c r="D8392" t="inlineStr">
        <is>
          <t>Perk-HCM-1</t>
        </is>
      </c>
      <c r="E8392" t="inlineStr">
        <is>
          <t>FBX: Jam At Infeed</t>
        </is>
      </c>
      <c r="F8392" t="n">
        <v>56</v>
      </c>
      <c r="G8392" t="n">
        <v>31.3511166666667</v>
      </c>
    </row>
    <row r="8393">
      <c r="A8393" t="inlineStr">
        <is>
          <t>Daily_Minor_Stops_2026_09_18.xlsx</t>
        </is>
      </c>
      <c r="B8393" t="inlineStr">
        <is>
          <t>Samridhi Perk Line</t>
        </is>
      </c>
      <c r="C8393" s="80" t="n">
        <v>46214</v>
      </c>
      <c r="D8393" t="inlineStr">
        <is>
          <t>Perk-HCM-2</t>
        </is>
      </c>
      <c r="E8393" t="inlineStr">
        <is>
          <t>HXX: Film Tracking Control Film</t>
        </is>
      </c>
      <c r="F8393" t="n">
        <v>19</v>
      </c>
      <c r="G8393" t="n">
        <v>14.4593</v>
      </c>
    </row>
    <row r="8394">
      <c r="A8394" t="inlineStr">
        <is>
          <t>Daily_Minor_Stops_2026_09_18.xlsx</t>
        </is>
      </c>
      <c r="B8394" t="inlineStr">
        <is>
          <t>Samridhi Perk Line</t>
        </is>
      </c>
      <c r="C8394" s="80" t="n">
        <v>46214</v>
      </c>
      <c r="D8394" t="inlineStr">
        <is>
          <t>Perk-HCM-2</t>
        </is>
      </c>
      <c r="E8394" t="inlineStr">
        <is>
          <t>FBX: Jam At Infeed</t>
        </is>
      </c>
      <c r="F8394" t="n">
        <v>28</v>
      </c>
      <c r="G8394" t="n">
        <v>19.2812833333333</v>
      </c>
    </row>
    <row r="8395">
      <c r="A8395" t="inlineStr">
        <is>
          <t>Daily_Minor_Stops_2026_09_18.xlsx</t>
        </is>
      </c>
      <c r="B8395" t="inlineStr">
        <is>
          <t>Samridhi Perk Line</t>
        </is>
      </c>
      <c r="C8395" s="80" t="n">
        <v>46214</v>
      </c>
      <c r="D8395" t="inlineStr">
        <is>
          <t>Perk-HCM-3</t>
        </is>
      </c>
      <c r="E8395" t="inlineStr">
        <is>
          <t>FBX: Overflow At Infeed</t>
        </is>
      </c>
      <c r="F8395" t="n">
        <v>23</v>
      </c>
      <c r="G8395" t="n">
        <v>16.6483333333333</v>
      </c>
    </row>
    <row r="8396">
      <c r="A8396" t="inlineStr">
        <is>
          <t>Daily_Minor_Stops_2026_09_18.xlsx</t>
        </is>
      </c>
      <c r="B8396" t="inlineStr">
        <is>
          <t>Samridhi Perk Line</t>
        </is>
      </c>
      <c r="C8396" s="80" t="n">
        <v>46214</v>
      </c>
      <c r="D8396" t="inlineStr">
        <is>
          <t>Perk-HCM-3</t>
        </is>
      </c>
      <c r="E8396" t="inlineStr">
        <is>
          <t>FBX: Jam At Infeed</t>
        </is>
      </c>
      <c r="F8396" t="n">
        <v>26</v>
      </c>
      <c r="G8396" t="n">
        <v>12.87395</v>
      </c>
    </row>
    <row r="8397">
      <c r="A8397" t="inlineStr">
        <is>
          <t>Daily_Minor_Stops_2026_09_18.xlsx</t>
        </is>
      </c>
      <c r="B8397" t="inlineStr">
        <is>
          <t>Samridhi Perk Line</t>
        </is>
      </c>
      <c r="C8397" s="80" t="n">
        <v>46214</v>
      </c>
      <c r="D8397" t="inlineStr">
        <is>
          <t>Perk-HCM-4</t>
        </is>
      </c>
      <c r="E8397" t="inlineStr">
        <is>
          <t>HXX: Film Is Broken</t>
        </is>
      </c>
      <c r="F8397" t="n">
        <v>15</v>
      </c>
      <c r="G8397" t="n">
        <v>13.3858833333333</v>
      </c>
    </row>
    <row r="8398">
      <c r="A8398" t="inlineStr">
        <is>
          <t>Daily_Minor_Stops_2026_09_18.xlsx</t>
        </is>
      </c>
      <c r="B8398" t="inlineStr">
        <is>
          <t>Samridhi Perk Line</t>
        </is>
      </c>
      <c r="C8398" s="80" t="n">
        <v>46214</v>
      </c>
      <c r="D8398" t="inlineStr">
        <is>
          <t>Perk-HCM-4</t>
        </is>
      </c>
      <c r="E8398" t="inlineStr">
        <is>
          <t>FBX: Jam At Infeed</t>
        </is>
      </c>
      <c r="F8398" t="n">
        <v>41</v>
      </c>
      <c r="G8398" t="n">
        <v>22.6816333333333</v>
      </c>
    </row>
    <row r="8399">
      <c r="A8399" t="inlineStr">
        <is>
          <t>Daily_Minor_Stops_2026_09_18.xlsx</t>
        </is>
      </c>
      <c r="B8399" t="inlineStr">
        <is>
          <t>Samridhi Perk Line</t>
        </is>
      </c>
      <c r="C8399" s="80" t="n">
        <v>46214</v>
      </c>
      <c r="D8399" t="inlineStr">
        <is>
          <t>Perk-HLM-1</t>
        </is>
      </c>
      <c r="E8399" t="inlineStr">
        <is>
          <t>Product jam detected at flow wrapper infeed</t>
        </is>
      </c>
      <c r="F8399" t="n">
        <v>73</v>
      </c>
      <c r="G8399" t="n">
        <v>189.8842</v>
      </c>
    </row>
    <row r="8400">
      <c r="A8400" t="inlineStr">
        <is>
          <t>Daily_Minor_Stops_2026_09_18.xlsx</t>
        </is>
      </c>
      <c r="B8400" t="inlineStr">
        <is>
          <t>Samridhi Perk Line</t>
        </is>
      </c>
      <c r="C8400" s="80" t="n">
        <v>46214</v>
      </c>
      <c r="D8400" t="inlineStr">
        <is>
          <t>Perk-HLM-1</t>
        </is>
      </c>
      <c r="E8400" t="inlineStr">
        <is>
          <t>OverHeight Product Detected</t>
        </is>
      </c>
      <c r="F8400" t="n">
        <v>36</v>
      </c>
      <c r="G8400" t="n">
        <v>39.6755666666667</v>
      </c>
    </row>
    <row r="8401">
      <c r="A8401" t="inlineStr">
        <is>
          <t>Daily_Minor_Stops_2026_09_18.xlsx</t>
        </is>
      </c>
      <c r="B8401" t="inlineStr">
        <is>
          <t>Samridhi Perk Line</t>
        </is>
      </c>
      <c r="C8401" s="80" t="n">
        <v>46214</v>
      </c>
      <c r="D8401" t="inlineStr">
        <is>
          <t>Perk-HLM-2</t>
        </is>
      </c>
      <c r="E8401" t="inlineStr">
        <is>
          <t>Product jam detected at flow wrapper infeed</t>
        </is>
      </c>
      <c r="F8401" t="n">
        <v>81</v>
      </c>
      <c r="G8401" t="n">
        <v>45.4525666666667</v>
      </c>
    </row>
    <row r="8402">
      <c r="A8402" t="inlineStr">
        <is>
          <t>Daily_Minor_Stops_2026_09_18.xlsx</t>
        </is>
      </c>
      <c r="B8402" t="inlineStr">
        <is>
          <t>Samridhi Perk Line</t>
        </is>
      </c>
      <c r="C8402" s="80" t="n">
        <v>46214</v>
      </c>
      <c r="D8402" t="inlineStr">
        <is>
          <t>Perk-HLM-2</t>
        </is>
      </c>
      <c r="E8402" t="inlineStr">
        <is>
          <t>OverHeight Product Detected</t>
        </is>
      </c>
      <c r="F8402" t="n">
        <v>50</v>
      </c>
      <c r="G8402" t="n">
        <v>156.58805</v>
      </c>
    </row>
    <row r="8403">
      <c r="A8403" t="inlineStr">
        <is>
          <t>Daily_Minor_Stops_2026_09_18.xlsx</t>
        </is>
      </c>
      <c r="B8403" t="inlineStr">
        <is>
          <t>Samridhi Perk Line</t>
        </is>
      </c>
      <c r="C8403" s="80" t="n">
        <v>46214</v>
      </c>
      <c r="D8403" t="inlineStr">
        <is>
          <t>Perk-TTLi-1</t>
        </is>
      </c>
      <c r="E8403" t="inlineStr">
        <is>
          <t>FOR/BP11: Hand Over Of Blank Failed</t>
        </is>
      </c>
      <c r="F8403" t="n">
        <v>11</v>
      </c>
      <c r="G8403" t="n">
        <v>7.5061</v>
      </c>
    </row>
    <row r="8404">
      <c r="A8404" t="inlineStr">
        <is>
          <t>Daily_Minor_Stops_2026_09_18.xlsx</t>
        </is>
      </c>
      <c r="B8404" t="inlineStr">
        <is>
          <t>Samridhi Perk Line</t>
        </is>
      </c>
      <c r="C8404" s="80" t="n">
        <v>46214</v>
      </c>
      <c r="D8404" t="inlineStr">
        <is>
          <t>Perk-TTLi-1</t>
        </is>
      </c>
      <c r="E8404" t="inlineStr">
        <is>
          <t>CLO/CDC11: Pusher / Actuator Not ON Time</t>
        </is>
      </c>
      <c r="F8404" t="n">
        <v>4</v>
      </c>
      <c r="G8404" t="n">
        <v>0.917166666666667</v>
      </c>
    </row>
    <row r="8405">
      <c r="A8405" t="inlineStr">
        <is>
          <t>Daily_Minor_Stops_2026_09_18.xlsx</t>
        </is>
      </c>
      <c r="B8405" t="inlineStr">
        <is>
          <t>Samridhi Perk Line</t>
        </is>
      </c>
      <c r="C8405" s="80" t="n">
        <v>46214</v>
      </c>
      <c r="D8405" t="inlineStr">
        <is>
          <t>Perk-TTLi-2</t>
        </is>
      </c>
      <c r="E8405" t="inlineStr">
        <is>
          <t>FOR/BP11: Hand Over Of Blank Failed</t>
        </is>
      </c>
      <c r="F8405" t="n">
        <v>42</v>
      </c>
      <c r="G8405" t="n">
        <v>34.3819666666667</v>
      </c>
    </row>
    <row r="8406">
      <c r="A8406" t="inlineStr">
        <is>
          <t>Daily_Minor_Stops_2026_09_18.xlsx</t>
        </is>
      </c>
      <c r="B8406" t="inlineStr">
        <is>
          <t>Samridhi Perk Line</t>
        </is>
      </c>
      <c r="C8406" s="80" t="n">
        <v>46214</v>
      </c>
      <c r="D8406" t="inlineStr">
        <is>
          <t>Perk-TTLi-2</t>
        </is>
      </c>
      <c r="E8406" t="inlineStr">
        <is>
          <t>CLO/CDC11: Pusher / Actuator Not ON Time</t>
        </is>
      </c>
      <c r="F8406" t="n">
        <v>8</v>
      </c>
      <c r="G8406" t="n">
        <v>26.14715</v>
      </c>
    </row>
    <row r="8407">
      <c r="A8407" t="inlineStr">
        <is>
          <t>Daily_Minor_Stops_2026_09_18.xlsx</t>
        </is>
      </c>
      <c r="B8407" t="inlineStr">
        <is>
          <t>Samridhi Perk Line</t>
        </is>
      </c>
      <c r="C8407" s="80" t="n">
        <v>46214</v>
      </c>
      <c r="D8407" t="inlineStr">
        <is>
          <t>Perk-TTLi-3</t>
        </is>
      </c>
      <c r="E8407" t="inlineStr">
        <is>
          <t>LOD/TPG11: Move Time Out</t>
        </is>
      </c>
      <c r="F8407" t="n">
        <v>4</v>
      </c>
      <c r="G8407" t="n">
        <v>2.41988333333333</v>
      </c>
    </row>
    <row r="8408">
      <c r="A8408" t="inlineStr">
        <is>
          <t>Daily_Minor_Stops_2026_09_18.xlsx</t>
        </is>
      </c>
      <c r="B8408" t="inlineStr">
        <is>
          <t>Samridhi Perk Line</t>
        </is>
      </c>
      <c r="C8408" s="80" t="n">
        <v>46214</v>
      </c>
      <c r="D8408" t="inlineStr">
        <is>
          <t>Perk-TTLi-3</t>
        </is>
      </c>
      <c r="E8408" t="inlineStr">
        <is>
          <t>LOD/TGR11: Robot-Gripper Sensor Fault</t>
        </is>
      </c>
      <c r="F8408" t="n">
        <v>6</v>
      </c>
      <c r="G8408" t="n">
        <v>2.20496666666667</v>
      </c>
    </row>
    <row r="8409">
      <c r="A8409" t="inlineStr">
        <is>
          <t>Daily_Minor_Stops_2026_09_18.xlsx</t>
        </is>
      </c>
      <c r="B8409" t="inlineStr">
        <is>
          <t>Samridhi Perk Line</t>
        </is>
      </c>
      <c r="C8409" s="80" t="n">
        <v>46214</v>
      </c>
      <c r="D8409" t="inlineStr">
        <is>
          <t>Perk-TTLi-4</t>
        </is>
      </c>
      <c r="E8409" t="inlineStr">
        <is>
          <t>LOD/SAF: Safety Circuit Not Ready</t>
        </is>
      </c>
      <c r="F8409" t="n">
        <v>2</v>
      </c>
      <c r="G8409" t="n">
        <v>0.22825</v>
      </c>
    </row>
    <row r="8410">
      <c r="A8410" t="inlineStr">
        <is>
          <t>Daily_Minor_Stops_2026_09_18.xlsx</t>
        </is>
      </c>
      <c r="B8410" t="inlineStr">
        <is>
          <t>Samridhi Perk Line</t>
        </is>
      </c>
      <c r="C8410" s="80" t="n">
        <v>46214</v>
      </c>
      <c r="D8410" t="inlineStr">
        <is>
          <t>Perk-TTLi-4</t>
        </is>
      </c>
      <c r="E8410" t="inlineStr">
        <is>
          <t>LOD/EM: Emergency Stop HMI 11</t>
        </is>
      </c>
      <c r="F8410" t="n">
        <v>2</v>
      </c>
      <c r="G8410" t="n">
        <v>3.4219</v>
      </c>
    </row>
    <row r="8411">
      <c r="A8411" t="inlineStr">
        <is>
          <t>Daily_Minor_Stops_2026_09_18.xlsx</t>
        </is>
      </c>
      <c r="B8411" t="inlineStr">
        <is>
          <t>Samridhi Perk Line</t>
        </is>
      </c>
      <c r="C8411" s="80" t="n">
        <v>46215</v>
      </c>
      <c r="D8411" t="inlineStr">
        <is>
          <t>Perk TTM-5</t>
        </is>
      </c>
      <c r="E8411" t="inlineStr">
        <is>
          <t>Late Start</t>
        </is>
      </c>
      <c r="F8411" t="n">
        <v>1</v>
      </c>
      <c r="G8411" t="n">
        <v>0</v>
      </c>
    </row>
    <row r="8412">
      <c r="A8412" t="inlineStr">
        <is>
          <t>Daily_Minor_Stops_2026_09_18.xlsx</t>
        </is>
      </c>
      <c r="B8412" t="inlineStr">
        <is>
          <t>Samridhi Perk Line</t>
        </is>
      </c>
      <c r="C8412" s="80" t="n">
        <v>46215</v>
      </c>
      <c r="D8412" t="inlineStr">
        <is>
          <t>Perk TTM-5</t>
        </is>
      </c>
      <c r="E8412" t="inlineStr">
        <is>
          <t>Early Departure</t>
        </is>
      </c>
      <c r="F8412" t="n">
        <v>1</v>
      </c>
      <c r="G8412" t="n">
        <v>0</v>
      </c>
    </row>
    <row r="8413">
      <c r="A8413" t="inlineStr">
        <is>
          <t>Daily_Minor_Stops_2026_09_18.xlsx</t>
        </is>
      </c>
      <c r="B8413" t="inlineStr">
        <is>
          <t>Samridhi Perk Line</t>
        </is>
      </c>
      <c r="C8413" s="80" t="n">
        <v>46215</v>
      </c>
      <c r="D8413" t="inlineStr">
        <is>
          <t>Perk-HCM-1</t>
        </is>
      </c>
      <c r="E8413" t="inlineStr">
        <is>
          <t>FBX: Overflow At Infeed</t>
        </is>
      </c>
      <c r="F8413" t="n">
        <v>17</v>
      </c>
      <c r="G8413" t="n">
        <v>5.97633333333333</v>
      </c>
    </row>
    <row r="8414">
      <c r="A8414" t="inlineStr">
        <is>
          <t>Daily_Minor_Stops_2026_09_18.xlsx</t>
        </is>
      </c>
      <c r="B8414" t="inlineStr">
        <is>
          <t>Samridhi Perk Line</t>
        </is>
      </c>
      <c r="C8414" s="80" t="n">
        <v>46215</v>
      </c>
      <c r="D8414" t="inlineStr">
        <is>
          <t>Perk-HCM-1</t>
        </is>
      </c>
      <c r="E8414" t="inlineStr">
        <is>
          <t>FBX: Jam At Infeed</t>
        </is>
      </c>
      <c r="F8414" t="n">
        <v>60</v>
      </c>
      <c r="G8414" t="n">
        <v>34.4072</v>
      </c>
    </row>
    <row r="8415">
      <c r="A8415" t="inlineStr">
        <is>
          <t>Daily_Minor_Stops_2026_09_18.xlsx</t>
        </is>
      </c>
      <c r="B8415" t="inlineStr">
        <is>
          <t>Samridhi Perk Line</t>
        </is>
      </c>
      <c r="C8415" s="80" t="n">
        <v>46215</v>
      </c>
      <c r="D8415" t="inlineStr">
        <is>
          <t>Perk-HCM-2</t>
        </is>
      </c>
      <c r="E8415" t="inlineStr">
        <is>
          <t>FBX: Overflow At Infeed</t>
        </is>
      </c>
      <c r="F8415" t="n">
        <v>20</v>
      </c>
      <c r="G8415" t="n">
        <v>11.5110333333333</v>
      </c>
    </row>
    <row r="8416">
      <c r="A8416" t="inlineStr">
        <is>
          <t>Daily_Minor_Stops_2026_09_18.xlsx</t>
        </is>
      </c>
      <c r="B8416" t="inlineStr">
        <is>
          <t>Samridhi Perk Line</t>
        </is>
      </c>
      <c r="C8416" s="80" t="n">
        <v>46215</v>
      </c>
      <c r="D8416" t="inlineStr">
        <is>
          <t>Perk-HCM-2</t>
        </is>
      </c>
      <c r="E8416" t="inlineStr">
        <is>
          <t>FBX: Jam At Infeed</t>
        </is>
      </c>
      <c r="F8416" t="n">
        <v>31</v>
      </c>
      <c r="G8416" t="n">
        <v>12.6836833333333</v>
      </c>
    </row>
    <row r="8417">
      <c r="A8417" t="inlineStr">
        <is>
          <t>Daily_Minor_Stops_2026_09_18.xlsx</t>
        </is>
      </c>
      <c r="B8417" t="inlineStr">
        <is>
          <t>Samridhi Perk Line</t>
        </is>
      </c>
      <c r="C8417" s="80" t="n">
        <v>46215</v>
      </c>
      <c r="D8417" t="inlineStr">
        <is>
          <t>Perk-HCM-3</t>
        </is>
      </c>
      <c r="E8417" t="inlineStr">
        <is>
          <t>HXX: Film Is Broken</t>
        </is>
      </c>
      <c r="F8417" t="n">
        <v>28</v>
      </c>
      <c r="G8417" t="n">
        <v>23.62125</v>
      </c>
    </row>
    <row r="8418">
      <c r="A8418" t="inlineStr">
        <is>
          <t>Daily_Minor_Stops_2026_09_18.xlsx</t>
        </is>
      </c>
      <c r="B8418" t="inlineStr">
        <is>
          <t>Samridhi Perk Line</t>
        </is>
      </c>
      <c r="C8418" s="80" t="n">
        <v>46215</v>
      </c>
      <c r="D8418" t="inlineStr">
        <is>
          <t>Perk-HCM-3</t>
        </is>
      </c>
      <c r="E8418" t="inlineStr">
        <is>
          <t>FBX: Overflow At Infeed</t>
        </is>
      </c>
      <c r="F8418" t="n">
        <v>45</v>
      </c>
      <c r="G8418" t="n">
        <v>29.1441666666667</v>
      </c>
    </row>
    <row r="8419">
      <c r="A8419" t="inlineStr">
        <is>
          <t>Daily_Minor_Stops_2026_09_18.xlsx</t>
        </is>
      </c>
      <c r="B8419" t="inlineStr">
        <is>
          <t>Samridhi Perk Line</t>
        </is>
      </c>
      <c r="C8419" s="80" t="n">
        <v>46215</v>
      </c>
      <c r="D8419" t="inlineStr">
        <is>
          <t>Perk-HCM-4</t>
        </is>
      </c>
      <c r="E8419" t="inlineStr">
        <is>
          <t>HXX: Film Is Broken</t>
        </is>
      </c>
      <c r="F8419" t="n">
        <v>13</v>
      </c>
      <c r="G8419" t="n">
        <v>8.6922</v>
      </c>
    </row>
    <row r="8420">
      <c r="A8420" t="inlineStr">
        <is>
          <t>Daily_Minor_Stops_2026_09_18.xlsx</t>
        </is>
      </c>
      <c r="B8420" t="inlineStr">
        <is>
          <t>Samridhi Perk Line</t>
        </is>
      </c>
      <c r="C8420" s="80" t="n">
        <v>46215</v>
      </c>
      <c r="D8420" t="inlineStr">
        <is>
          <t>Perk-HCM-4</t>
        </is>
      </c>
      <c r="E8420" t="inlineStr">
        <is>
          <t>FBX: Jam At Infeed</t>
        </is>
      </c>
      <c r="F8420" t="n">
        <v>54</v>
      </c>
      <c r="G8420" t="n">
        <v>26.3862333333333</v>
      </c>
    </row>
    <row r="8421">
      <c r="A8421" t="inlineStr">
        <is>
          <t>Daily_Minor_Stops_2026_09_18.xlsx</t>
        </is>
      </c>
      <c r="B8421" t="inlineStr">
        <is>
          <t>Samridhi Perk Line</t>
        </is>
      </c>
      <c r="C8421" s="80" t="n">
        <v>46215</v>
      </c>
      <c r="D8421" t="inlineStr">
        <is>
          <t>Perk-HLM-1</t>
        </is>
      </c>
      <c r="E8421" t="inlineStr">
        <is>
          <t>Product jam detected at flow wrapper infeed</t>
        </is>
      </c>
      <c r="F8421" t="n">
        <v>48</v>
      </c>
      <c r="G8421" t="n">
        <v>20.6285833333333</v>
      </c>
    </row>
    <row r="8422">
      <c r="A8422" t="inlineStr">
        <is>
          <t>Daily_Minor_Stops_2026_09_18.xlsx</t>
        </is>
      </c>
      <c r="B8422" t="inlineStr">
        <is>
          <t>Samridhi Perk Line</t>
        </is>
      </c>
      <c r="C8422" s="80" t="n">
        <v>46215</v>
      </c>
      <c r="D8422" t="inlineStr">
        <is>
          <t>Perk-HLM-1</t>
        </is>
      </c>
      <c r="E8422" t="inlineStr">
        <is>
          <t>OverHeight Product Detected</t>
        </is>
      </c>
      <c r="F8422" t="n">
        <v>49</v>
      </c>
      <c r="G8422" t="n">
        <v>59.38745</v>
      </c>
    </row>
    <row r="8423">
      <c r="A8423" t="inlineStr">
        <is>
          <t>Daily_Minor_Stops_2026_09_18.xlsx</t>
        </is>
      </c>
      <c r="B8423" t="inlineStr">
        <is>
          <t>Samridhi Perk Line</t>
        </is>
      </c>
      <c r="C8423" s="80" t="n">
        <v>46215</v>
      </c>
      <c r="D8423" t="inlineStr">
        <is>
          <t>Perk-HLM-2</t>
        </is>
      </c>
      <c r="E8423" t="inlineStr">
        <is>
          <t>Product jam detected at flow wrapper infeed</t>
        </is>
      </c>
      <c r="F8423" t="n">
        <v>62</v>
      </c>
      <c r="G8423" t="n">
        <v>46.2514666666667</v>
      </c>
    </row>
    <row r="8424">
      <c r="A8424" t="inlineStr">
        <is>
          <t>Daily_Minor_Stops_2026_09_18.xlsx</t>
        </is>
      </c>
      <c r="B8424" t="inlineStr">
        <is>
          <t>Samridhi Perk Line</t>
        </is>
      </c>
      <c r="C8424" s="80" t="n">
        <v>46215</v>
      </c>
      <c r="D8424" t="inlineStr">
        <is>
          <t>Perk-HLM-2</t>
        </is>
      </c>
      <c r="E8424" t="inlineStr">
        <is>
          <t>OverHeight Product Detected</t>
        </is>
      </c>
      <c r="F8424" t="n">
        <v>53</v>
      </c>
      <c r="G8424" t="n">
        <v>51.8502666666667</v>
      </c>
    </row>
    <row r="8425">
      <c r="A8425" t="inlineStr">
        <is>
          <t>Daily_Minor_Stops_2026_09_18.xlsx</t>
        </is>
      </c>
      <c r="B8425" t="inlineStr">
        <is>
          <t>Samridhi Perk Line</t>
        </is>
      </c>
      <c r="C8425" s="80" t="n">
        <v>46215</v>
      </c>
      <c r="D8425" t="inlineStr">
        <is>
          <t>Perk-TTLi-1</t>
        </is>
      </c>
      <c r="E8425" t="inlineStr">
        <is>
          <t>FOR/BP11: Hand Over Of Blank Failed</t>
        </is>
      </c>
      <c r="F8425" t="n">
        <v>19</v>
      </c>
      <c r="G8425" t="n">
        <v>13.1481666666667</v>
      </c>
    </row>
    <row r="8426">
      <c r="A8426" t="inlineStr">
        <is>
          <t>Daily_Minor_Stops_2026_09_18.xlsx</t>
        </is>
      </c>
      <c r="B8426" t="inlineStr">
        <is>
          <t>Samridhi Perk Line</t>
        </is>
      </c>
      <c r="C8426" s="80" t="n">
        <v>46215</v>
      </c>
      <c r="D8426" t="inlineStr">
        <is>
          <t>Perk-TTLi-1</t>
        </is>
      </c>
      <c r="E8426" t="inlineStr">
        <is>
          <t>CLO/CDC11: Pusher / Actuator Not ON Time</t>
        </is>
      </c>
      <c r="F8426" t="n">
        <v>6</v>
      </c>
      <c r="G8426" t="n">
        <v>8.353783333333331</v>
      </c>
    </row>
    <row r="8427">
      <c r="A8427" t="inlineStr">
        <is>
          <t>Daily_Minor_Stops_2026_09_18.xlsx</t>
        </is>
      </c>
      <c r="B8427" t="inlineStr">
        <is>
          <t>Samridhi Perk Line</t>
        </is>
      </c>
      <c r="C8427" s="80" t="n">
        <v>46215</v>
      </c>
      <c r="D8427" t="inlineStr">
        <is>
          <t>Perk-TTLi-2</t>
        </is>
      </c>
      <c r="E8427" t="inlineStr">
        <is>
          <t>LOD/TGR11: Robot-Gripper Sensor Fault</t>
        </is>
      </c>
      <c r="F8427" t="n">
        <v>12</v>
      </c>
      <c r="G8427" t="n">
        <v>33.9493666666667</v>
      </c>
    </row>
    <row r="8428">
      <c r="A8428" t="inlineStr">
        <is>
          <t>Daily_Minor_Stops_2026_09_18.xlsx</t>
        </is>
      </c>
      <c r="B8428" t="inlineStr">
        <is>
          <t>Samridhi Perk Line</t>
        </is>
      </c>
      <c r="C8428" s="80" t="n">
        <v>46215</v>
      </c>
      <c r="D8428" t="inlineStr">
        <is>
          <t>Perk-TTLi-2</t>
        </is>
      </c>
      <c r="E8428" t="inlineStr">
        <is>
          <t>FOR/BP11: Hand Over Of Blank Failed</t>
        </is>
      </c>
      <c r="F8428" t="n">
        <v>12</v>
      </c>
      <c r="G8428" t="n">
        <v>6.2701</v>
      </c>
    </row>
    <row r="8429">
      <c r="A8429" t="inlineStr">
        <is>
          <t>Daily_Minor_Stops_2026_09_18.xlsx</t>
        </is>
      </c>
      <c r="B8429" t="inlineStr">
        <is>
          <t>Samridhi Perk Line</t>
        </is>
      </c>
      <c r="C8429" s="80" t="n">
        <v>46215</v>
      </c>
      <c r="D8429" t="inlineStr">
        <is>
          <t>Perk-TTLi-3</t>
        </is>
      </c>
      <c r="E8429" t="inlineStr">
        <is>
          <t>LOD/TPG11: Move Time Out</t>
        </is>
      </c>
      <c r="F8429" t="n">
        <v>2</v>
      </c>
      <c r="G8429" t="n">
        <v>0.39825</v>
      </c>
    </row>
    <row r="8430">
      <c r="A8430" t="inlineStr">
        <is>
          <t>Daily_Minor_Stops_2026_09_18.xlsx</t>
        </is>
      </c>
      <c r="B8430" t="inlineStr">
        <is>
          <t>Samridhi Perk Line</t>
        </is>
      </c>
      <c r="C8430" s="80" t="n">
        <v>46215</v>
      </c>
      <c r="D8430" t="inlineStr">
        <is>
          <t>Perk-TTLi-3</t>
        </is>
      </c>
      <c r="E8430" t="inlineStr">
        <is>
          <t>LOD/TGR11: Robot-Gripper Sensor Fault</t>
        </is>
      </c>
      <c r="F8430" t="n">
        <v>3</v>
      </c>
      <c r="G8430" t="n">
        <v>1.69531666666667</v>
      </c>
    </row>
    <row r="8431">
      <c r="A8431" t="inlineStr">
        <is>
          <t>Daily_Minor_Stops_2026_09_18.xlsx</t>
        </is>
      </c>
      <c r="B8431" t="inlineStr">
        <is>
          <t>Samridhi Perk Line</t>
        </is>
      </c>
      <c r="C8431" s="80" t="n">
        <v>46215</v>
      </c>
      <c r="D8431" t="inlineStr">
        <is>
          <t>Perk-TTLi-4</t>
        </is>
      </c>
      <c r="E8431" t="inlineStr">
        <is>
          <t>LOD/SAF: Safety Circuit Not Ready</t>
        </is>
      </c>
      <c r="F8431" t="n">
        <v>2</v>
      </c>
      <c r="G8431" t="n">
        <v>0.41285</v>
      </c>
    </row>
    <row r="8432">
      <c r="A8432" t="inlineStr">
        <is>
          <t>Daily_Minor_Stops_2026_09_18.xlsx</t>
        </is>
      </c>
      <c r="B8432" t="inlineStr">
        <is>
          <t>Samridhi Perk Line</t>
        </is>
      </c>
      <c r="C8432" s="80" t="n">
        <v>46215</v>
      </c>
      <c r="D8432" t="inlineStr">
        <is>
          <t>Perk-TTLi-4</t>
        </is>
      </c>
      <c r="E8432" t="inlineStr">
        <is>
          <t>LOD/DH: State Decel Not Leave In Time</t>
        </is>
      </c>
      <c r="F8432" t="n">
        <v>2</v>
      </c>
      <c r="G8432" t="n">
        <v>1.17086666666667</v>
      </c>
    </row>
    <row r="8433">
      <c r="A8433" t="inlineStr">
        <is>
          <t>Daily_Minor_Stops_2026_09_18.xlsx</t>
        </is>
      </c>
      <c r="B8433" t="inlineStr">
        <is>
          <t>Samridhi Perk Line</t>
        </is>
      </c>
      <c r="C8433" s="80" t="n">
        <v>46216</v>
      </c>
      <c r="D8433" t="inlineStr">
        <is>
          <t>Perk-HCM-1</t>
        </is>
      </c>
      <c r="E8433" t="inlineStr">
        <is>
          <t>FBX: Overflow At Infeed</t>
        </is>
      </c>
      <c r="F8433" t="n">
        <v>25</v>
      </c>
      <c r="G8433" t="n">
        <v>11.5692333333333</v>
      </c>
    </row>
    <row r="8434">
      <c r="A8434" t="inlineStr">
        <is>
          <t>Daily_Minor_Stops_2026_09_18.xlsx</t>
        </is>
      </c>
      <c r="B8434" t="inlineStr">
        <is>
          <t>Samridhi Perk Line</t>
        </is>
      </c>
      <c r="C8434" s="80" t="n">
        <v>46216</v>
      </c>
      <c r="D8434" t="inlineStr">
        <is>
          <t>Perk-HCM-1</t>
        </is>
      </c>
      <c r="E8434" t="inlineStr">
        <is>
          <t>FBX: Jam At Infeed</t>
        </is>
      </c>
      <c r="F8434" t="n">
        <v>59</v>
      </c>
      <c r="G8434" t="n">
        <v>32.0635</v>
      </c>
    </row>
    <row r="8435">
      <c r="A8435" t="inlineStr">
        <is>
          <t>Daily_Minor_Stops_2026_09_18.xlsx</t>
        </is>
      </c>
      <c r="B8435" t="inlineStr">
        <is>
          <t>Samridhi Perk Line</t>
        </is>
      </c>
      <c r="C8435" s="80" t="n">
        <v>46216</v>
      </c>
      <c r="D8435" t="inlineStr">
        <is>
          <t>Perk-HCM-2</t>
        </is>
      </c>
      <c r="E8435" t="inlineStr">
        <is>
          <t>FBX: Overflow At Infeed</t>
        </is>
      </c>
      <c r="F8435" t="n">
        <v>14</v>
      </c>
      <c r="G8435" t="n">
        <v>6.0622</v>
      </c>
    </row>
    <row r="8436">
      <c r="A8436" t="inlineStr">
        <is>
          <t>Daily_Minor_Stops_2026_09_18.xlsx</t>
        </is>
      </c>
      <c r="B8436" t="inlineStr">
        <is>
          <t>Samridhi Perk Line</t>
        </is>
      </c>
      <c r="C8436" s="80" t="n">
        <v>46216</v>
      </c>
      <c r="D8436" t="inlineStr">
        <is>
          <t>Perk-HCM-2</t>
        </is>
      </c>
      <c r="E8436" t="inlineStr">
        <is>
          <t>FBX: Jam At Infeed</t>
        </is>
      </c>
      <c r="F8436" t="n">
        <v>17</v>
      </c>
      <c r="G8436" t="n">
        <v>8.500133333333331</v>
      </c>
    </row>
    <row r="8437">
      <c r="A8437" t="inlineStr">
        <is>
          <t>Daily_Minor_Stops_2026_09_18.xlsx</t>
        </is>
      </c>
      <c r="B8437" t="inlineStr">
        <is>
          <t>Samridhi Perk Line</t>
        </is>
      </c>
      <c r="C8437" s="80" t="n">
        <v>46216</v>
      </c>
      <c r="D8437" t="inlineStr">
        <is>
          <t>Perk-HCM-3</t>
        </is>
      </c>
      <c r="E8437" t="inlineStr">
        <is>
          <t>HXX: Film Is Broken</t>
        </is>
      </c>
      <c r="F8437" t="n">
        <v>23</v>
      </c>
      <c r="G8437" t="n">
        <v>27.6602833333333</v>
      </c>
    </row>
    <row r="8438">
      <c r="A8438" t="inlineStr">
        <is>
          <t>Daily_Minor_Stops_2026_09_18.xlsx</t>
        </is>
      </c>
      <c r="B8438" t="inlineStr">
        <is>
          <t>Samridhi Perk Line</t>
        </is>
      </c>
      <c r="C8438" s="80" t="n">
        <v>46216</v>
      </c>
      <c r="D8438" t="inlineStr">
        <is>
          <t>Perk-HCM-3</t>
        </is>
      </c>
      <c r="E8438" t="inlineStr">
        <is>
          <t>FBX: Overflow At Infeed</t>
        </is>
      </c>
      <c r="F8438" t="n">
        <v>39</v>
      </c>
      <c r="G8438" t="n">
        <v>21.3099166666667</v>
      </c>
    </row>
    <row r="8439">
      <c r="A8439" t="inlineStr">
        <is>
          <t>Daily_Minor_Stops_2026_09_18.xlsx</t>
        </is>
      </c>
      <c r="B8439" t="inlineStr">
        <is>
          <t>Samridhi Perk Line</t>
        </is>
      </c>
      <c r="C8439" s="80" t="n">
        <v>46216</v>
      </c>
      <c r="D8439" t="inlineStr">
        <is>
          <t>Perk-HCM-4</t>
        </is>
      </c>
      <c r="E8439" t="inlineStr">
        <is>
          <t>HXX: Film Is Broken</t>
        </is>
      </c>
      <c r="F8439" t="n">
        <v>17</v>
      </c>
      <c r="G8439" t="n">
        <v>18.63265</v>
      </c>
    </row>
    <row r="8440">
      <c r="A8440" t="inlineStr">
        <is>
          <t>Daily_Minor_Stops_2026_09_18.xlsx</t>
        </is>
      </c>
      <c r="B8440" t="inlineStr">
        <is>
          <t>Samridhi Perk Line</t>
        </is>
      </c>
      <c r="C8440" s="80" t="n">
        <v>46216</v>
      </c>
      <c r="D8440" t="inlineStr">
        <is>
          <t>Perk-HCM-4</t>
        </is>
      </c>
      <c r="E8440" t="inlineStr">
        <is>
          <t>FBX: Jam At Infeed</t>
        </is>
      </c>
      <c r="F8440" t="n">
        <v>42</v>
      </c>
      <c r="G8440" t="n">
        <v>15.08325</v>
      </c>
    </row>
    <row r="8441">
      <c r="A8441" t="inlineStr">
        <is>
          <t>Daily_Minor_Stops_2026_09_18.xlsx</t>
        </is>
      </c>
      <c r="B8441" t="inlineStr">
        <is>
          <t>Samridhi Perk Line</t>
        </is>
      </c>
      <c r="C8441" s="80" t="n">
        <v>46216</v>
      </c>
      <c r="D8441" t="inlineStr">
        <is>
          <t>Perk-HLM-1</t>
        </is>
      </c>
      <c r="E8441" t="inlineStr">
        <is>
          <t>Product jam detected at flow wrapper infeed</t>
        </is>
      </c>
      <c r="F8441" t="n">
        <v>23</v>
      </c>
      <c r="G8441" t="n">
        <v>25.4352166666667</v>
      </c>
    </row>
    <row r="8442">
      <c r="A8442" t="inlineStr">
        <is>
          <t>Daily_Minor_Stops_2026_09_18.xlsx</t>
        </is>
      </c>
      <c r="B8442" t="inlineStr">
        <is>
          <t>Samridhi Perk Line</t>
        </is>
      </c>
      <c r="C8442" s="80" t="n">
        <v>46216</v>
      </c>
      <c r="D8442" t="inlineStr">
        <is>
          <t>Perk-HLM-1</t>
        </is>
      </c>
      <c r="E8442" t="inlineStr">
        <is>
          <t>OverHeight Product Detected</t>
        </is>
      </c>
      <c r="F8442" t="n">
        <v>127</v>
      </c>
      <c r="G8442" t="n">
        <v>89.4532</v>
      </c>
    </row>
    <row r="8443">
      <c r="A8443" t="inlineStr">
        <is>
          <t>Daily_Minor_Stops_2026_09_18.xlsx</t>
        </is>
      </c>
      <c r="B8443" t="inlineStr">
        <is>
          <t>Samridhi Perk Line</t>
        </is>
      </c>
      <c r="C8443" s="80" t="n">
        <v>46216</v>
      </c>
      <c r="D8443" t="inlineStr">
        <is>
          <t>Perk-HLM-2</t>
        </is>
      </c>
      <c r="E8443" t="inlineStr">
        <is>
          <t>Product jam detected at flow wrapper infeed</t>
        </is>
      </c>
      <c r="F8443" t="n">
        <v>25</v>
      </c>
      <c r="G8443" t="n">
        <v>21.5658666666667</v>
      </c>
    </row>
    <row r="8444">
      <c r="A8444" t="inlineStr">
        <is>
          <t>Daily_Minor_Stops_2026_09_18.xlsx</t>
        </is>
      </c>
      <c r="B8444" t="inlineStr">
        <is>
          <t>Samridhi Perk Line</t>
        </is>
      </c>
      <c r="C8444" s="80" t="n">
        <v>46216</v>
      </c>
      <c r="D8444" t="inlineStr">
        <is>
          <t>Perk-HLM-2</t>
        </is>
      </c>
      <c r="E8444" t="inlineStr">
        <is>
          <t>OverHeight Product Detected</t>
        </is>
      </c>
      <c r="F8444" t="n">
        <v>36</v>
      </c>
      <c r="G8444" t="n">
        <v>24.6101166666667</v>
      </c>
    </row>
    <row r="8445">
      <c r="A8445" t="inlineStr">
        <is>
          <t>Daily_Minor_Stops_2026_09_18.xlsx</t>
        </is>
      </c>
      <c r="B8445" t="inlineStr">
        <is>
          <t>Samridhi Perk Line</t>
        </is>
      </c>
      <c r="C8445" s="80" t="n">
        <v>46216</v>
      </c>
      <c r="D8445" t="inlineStr">
        <is>
          <t>Perk-TTLi-1</t>
        </is>
      </c>
      <c r="E8445" t="inlineStr">
        <is>
          <t>FOR/BP11: Hand Over Of Blank Failed</t>
        </is>
      </c>
      <c r="F8445" t="n">
        <v>8</v>
      </c>
      <c r="G8445" t="n">
        <v>6.68913333333333</v>
      </c>
    </row>
    <row r="8446">
      <c r="A8446" t="inlineStr">
        <is>
          <t>Daily_Minor_Stops_2026_09_18.xlsx</t>
        </is>
      </c>
      <c r="B8446" t="inlineStr">
        <is>
          <t>Samridhi Perk Line</t>
        </is>
      </c>
      <c r="C8446" s="80" t="n">
        <v>46216</v>
      </c>
      <c r="D8446" t="inlineStr">
        <is>
          <t>Perk-TTLi-1</t>
        </is>
      </c>
      <c r="E8446" t="inlineStr">
        <is>
          <t>CLO/TFXX: Jam On Tray Infeed</t>
        </is>
      </c>
      <c r="F8446" t="n">
        <v>9</v>
      </c>
      <c r="G8446" t="n">
        <v>6.66965</v>
      </c>
    </row>
    <row r="8447">
      <c r="A8447" t="inlineStr">
        <is>
          <t>Daily_Minor_Stops_2026_09_18.xlsx</t>
        </is>
      </c>
      <c r="B8447" t="inlineStr">
        <is>
          <t>Samridhi Perk Line</t>
        </is>
      </c>
      <c r="C8447" s="80" t="n">
        <v>46216</v>
      </c>
      <c r="D8447" t="inlineStr">
        <is>
          <t>Perk-TTLi-2</t>
        </is>
      </c>
      <c r="E8447" t="inlineStr">
        <is>
          <t>CLO/TFXX: Jam On Tray Infeed</t>
        </is>
      </c>
      <c r="F8447" t="n">
        <v>14</v>
      </c>
      <c r="G8447" t="n">
        <v>18.6922333333333</v>
      </c>
    </row>
    <row r="8448">
      <c r="A8448" t="inlineStr">
        <is>
          <t>Daily_Minor_Stops_2026_09_18.xlsx</t>
        </is>
      </c>
      <c r="B8448" t="inlineStr">
        <is>
          <t>Samridhi Perk Line</t>
        </is>
      </c>
      <c r="C8448" s="80" t="n">
        <v>46216</v>
      </c>
      <c r="D8448" t="inlineStr">
        <is>
          <t>Perk-TTLi-2</t>
        </is>
      </c>
      <c r="E8448" t="inlineStr">
        <is>
          <t>CLO/CT11: Axis1 Position Error</t>
        </is>
      </c>
      <c r="F8448" t="n">
        <v>22</v>
      </c>
      <c r="G8448" t="n">
        <v>31.6526166666667</v>
      </c>
    </row>
    <row r="8449">
      <c r="A8449" t="inlineStr">
        <is>
          <t>Daily_Minor_Stops_2026_09_18.xlsx</t>
        </is>
      </c>
      <c r="B8449" t="inlineStr">
        <is>
          <t>Samridhi Perk Line</t>
        </is>
      </c>
      <c r="C8449" s="80" t="n">
        <v>46216</v>
      </c>
      <c r="D8449" t="inlineStr">
        <is>
          <t>Perk-TTLi-3</t>
        </is>
      </c>
      <c r="E8449" t="inlineStr">
        <is>
          <t>LOD/TGR11: Robot-Gripper Sensor Fault</t>
        </is>
      </c>
      <c r="F8449" t="n">
        <v>8</v>
      </c>
      <c r="G8449" t="n">
        <v>15.7387666666667</v>
      </c>
    </row>
    <row r="8450">
      <c r="A8450" t="inlineStr">
        <is>
          <t>Daily_Minor_Stops_2026_09_18.xlsx</t>
        </is>
      </c>
      <c r="B8450" t="inlineStr">
        <is>
          <t>Samridhi Perk Line</t>
        </is>
      </c>
      <c r="C8450" s="80" t="n">
        <v>46216</v>
      </c>
      <c r="D8450" t="inlineStr">
        <is>
          <t>Perk-TTLi-3</t>
        </is>
      </c>
      <c r="E8450" t="inlineStr">
        <is>
          <t>CLO/CDC11: Pusher / Actuator Not ON Time</t>
        </is>
      </c>
      <c r="F8450" t="n">
        <v>6</v>
      </c>
      <c r="G8450" t="n">
        <v>24.6757666666667</v>
      </c>
    </row>
    <row r="8451">
      <c r="A8451" t="inlineStr">
        <is>
          <t>Daily_Minor_Stops_2026_09_18.xlsx</t>
        </is>
      </c>
      <c r="B8451" t="inlineStr">
        <is>
          <t>Samridhi Perk Line</t>
        </is>
      </c>
      <c r="C8451" s="80" t="n">
        <v>46216</v>
      </c>
      <c r="D8451" t="inlineStr">
        <is>
          <t>Perk-TTLi-4</t>
        </is>
      </c>
      <c r="E8451" t="inlineStr">
        <is>
          <t>LOD/EM: Emergency Stop HMI 11</t>
        </is>
      </c>
      <c r="F8451" t="n">
        <v>2</v>
      </c>
      <c r="G8451" t="n">
        <v>0.413583333333333</v>
      </c>
    </row>
    <row r="8452">
      <c r="A8452" t="inlineStr">
        <is>
          <t>Daily_Minor_Stops_2026_09_18.xlsx</t>
        </is>
      </c>
      <c r="B8452" t="inlineStr">
        <is>
          <t>Samridhi Perk Line</t>
        </is>
      </c>
      <c r="C8452" s="80" t="n">
        <v>46216</v>
      </c>
      <c r="D8452" t="inlineStr">
        <is>
          <t>Perk-TTLi-4</t>
        </is>
      </c>
      <c r="E8452" t="inlineStr">
        <is>
          <t>LOD/EM: Emergency Stop Button 1</t>
        </is>
      </c>
      <c r="F8452" t="n">
        <v>2</v>
      </c>
      <c r="G8452" t="n">
        <v>0.2709</v>
      </c>
    </row>
    <row r="8453">
      <c r="A8453" t="inlineStr">
        <is>
          <t>Daily_Minor_Stops_2026_09_18.xlsx</t>
        </is>
      </c>
      <c r="B8453" t="inlineStr">
        <is>
          <t>Samridhi Perk Line</t>
        </is>
      </c>
      <c r="C8453" s="80" t="n">
        <v>46217</v>
      </c>
      <c r="D8453" t="inlineStr">
        <is>
          <t>Perk-HCM-1</t>
        </is>
      </c>
      <c r="E8453" t="inlineStr">
        <is>
          <t>FBX: Overflow At Infeed</t>
        </is>
      </c>
      <c r="F8453" t="n">
        <v>30</v>
      </c>
      <c r="G8453" t="n">
        <v>16.022</v>
      </c>
    </row>
    <row r="8454">
      <c r="A8454" t="inlineStr">
        <is>
          <t>Daily_Minor_Stops_2026_09_18.xlsx</t>
        </is>
      </c>
      <c r="B8454" t="inlineStr">
        <is>
          <t>Samridhi Perk Line</t>
        </is>
      </c>
      <c r="C8454" s="80" t="n">
        <v>46217</v>
      </c>
      <c r="D8454" t="inlineStr">
        <is>
          <t>Perk-HCM-1</t>
        </is>
      </c>
      <c r="E8454" t="inlineStr">
        <is>
          <t>FBX: Jam At Infeed</t>
        </is>
      </c>
      <c r="F8454" t="n">
        <v>61</v>
      </c>
      <c r="G8454" t="n">
        <v>37.0059333333333</v>
      </c>
    </row>
    <row r="8455">
      <c r="A8455" t="inlineStr">
        <is>
          <t>Daily_Minor_Stops_2026_09_18.xlsx</t>
        </is>
      </c>
      <c r="B8455" t="inlineStr">
        <is>
          <t>Samridhi Perk Line</t>
        </is>
      </c>
      <c r="C8455" s="80" t="n">
        <v>46217</v>
      </c>
      <c r="D8455" t="inlineStr">
        <is>
          <t>Perk-HCM-2</t>
        </is>
      </c>
      <c r="E8455" t="inlineStr">
        <is>
          <t>FBX: Overflow At Infeed</t>
        </is>
      </c>
      <c r="F8455" t="n">
        <v>19</v>
      </c>
      <c r="G8455" t="n">
        <v>12.7561166666667</v>
      </c>
    </row>
    <row r="8456">
      <c r="A8456" t="inlineStr">
        <is>
          <t>Daily_Minor_Stops_2026_09_18.xlsx</t>
        </is>
      </c>
      <c r="B8456" t="inlineStr">
        <is>
          <t>Samridhi Perk Line</t>
        </is>
      </c>
      <c r="C8456" s="80" t="n">
        <v>46217</v>
      </c>
      <c r="D8456" t="inlineStr">
        <is>
          <t>Perk-HCM-2</t>
        </is>
      </c>
      <c r="E8456" t="inlineStr">
        <is>
          <t>FBX: Jam At Infeed</t>
        </is>
      </c>
      <c r="F8456" t="n">
        <v>23</v>
      </c>
      <c r="G8456" t="n">
        <v>17.6846666666667</v>
      </c>
    </row>
    <row r="8457">
      <c r="A8457" t="inlineStr">
        <is>
          <t>Daily_Minor_Stops_2026_09_18.xlsx</t>
        </is>
      </c>
      <c r="B8457" t="inlineStr">
        <is>
          <t>Samridhi Perk Line</t>
        </is>
      </c>
      <c r="C8457" s="80" t="n">
        <v>46217</v>
      </c>
      <c r="D8457" t="inlineStr">
        <is>
          <t>Perk-HCM-3</t>
        </is>
      </c>
      <c r="E8457" t="inlineStr">
        <is>
          <t>FBX: Overflow At Infeed</t>
        </is>
      </c>
      <c r="F8457" t="n">
        <v>31</v>
      </c>
      <c r="G8457" t="n">
        <v>18.0260333333333</v>
      </c>
    </row>
    <row r="8458">
      <c r="A8458" t="inlineStr">
        <is>
          <t>Daily_Minor_Stops_2026_09_18.xlsx</t>
        </is>
      </c>
      <c r="B8458" t="inlineStr">
        <is>
          <t>Samridhi Perk Line</t>
        </is>
      </c>
      <c r="C8458" s="80" t="n">
        <v>46217</v>
      </c>
      <c r="D8458" t="inlineStr">
        <is>
          <t>Perk-HCM-3</t>
        </is>
      </c>
      <c r="E8458" t="inlineStr">
        <is>
          <t>FBX: Jam At Infeed</t>
        </is>
      </c>
      <c r="F8458" t="n">
        <v>38</v>
      </c>
      <c r="G8458" t="n">
        <v>31.6965333333333</v>
      </c>
    </row>
    <row r="8459">
      <c r="A8459" t="inlineStr">
        <is>
          <t>Daily_Minor_Stops_2026_09_18.xlsx</t>
        </is>
      </c>
      <c r="B8459" t="inlineStr">
        <is>
          <t>Samridhi Perk Line</t>
        </is>
      </c>
      <c r="C8459" s="80" t="n">
        <v>46217</v>
      </c>
      <c r="D8459" t="inlineStr">
        <is>
          <t>Perk-HCM-4</t>
        </is>
      </c>
      <c r="E8459" t="inlineStr">
        <is>
          <t>HXX: Film Is Broken</t>
        </is>
      </c>
      <c r="F8459" t="n">
        <v>16</v>
      </c>
      <c r="G8459" t="n">
        <v>15.79835</v>
      </c>
    </row>
    <row r="8460">
      <c r="A8460" t="inlineStr">
        <is>
          <t>Daily_Minor_Stops_2026_09_18.xlsx</t>
        </is>
      </c>
      <c r="B8460" t="inlineStr">
        <is>
          <t>Samridhi Perk Line</t>
        </is>
      </c>
      <c r="C8460" s="80" t="n">
        <v>46217</v>
      </c>
      <c r="D8460" t="inlineStr">
        <is>
          <t>Perk-HCM-4</t>
        </is>
      </c>
      <c r="E8460" t="inlineStr">
        <is>
          <t>FBX: Jam At Infeed</t>
        </is>
      </c>
      <c r="F8460" t="n">
        <v>54</v>
      </c>
      <c r="G8460" t="n">
        <v>21.2538833333333</v>
      </c>
    </row>
    <row r="8461">
      <c r="A8461" t="inlineStr">
        <is>
          <t>Daily_Minor_Stops_2026_09_18.xlsx</t>
        </is>
      </c>
      <c r="B8461" t="inlineStr">
        <is>
          <t>Samridhi Perk Line</t>
        </is>
      </c>
      <c r="C8461" s="80" t="n">
        <v>46217</v>
      </c>
      <c r="D8461" t="inlineStr">
        <is>
          <t>Perk-HLM-1</t>
        </is>
      </c>
      <c r="E8461" t="inlineStr">
        <is>
          <t>Product jam detected at flow wrapper infeed</t>
        </is>
      </c>
      <c r="F8461" t="n">
        <v>26</v>
      </c>
      <c r="G8461" t="n">
        <v>15.0292</v>
      </c>
    </row>
    <row r="8462">
      <c r="A8462" t="inlineStr">
        <is>
          <t>Daily_Minor_Stops_2026_09_18.xlsx</t>
        </is>
      </c>
      <c r="B8462" t="inlineStr">
        <is>
          <t>Samridhi Perk Line</t>
        </is>
      </c>
      <c r="C8462" s="80" t="n">
        <v>46217</v>
      </c>
      <c r="D8462" t="inlineStr">
        <is>
          <t>Perk-HLM-1</t>
        </is>
      </c>
      <c r="E8462" t="inlineStr">
        <is>
          <t>OverHeight Product Detected</t>
        </is>
      </c>
      <c r="F8462" t="n">
        <v>116</v>
      </c>
      <c r="G8462" t="n">
        <v>75.7972</v>
      </c>
    </row>
    <row r="8463">
      <c r="A8463" t="inlineStr">
        <is>
          <t>Daily_Minor_Stops_2026_09_18.xlsx</t>
        </is>
      </c>
      <c r="B8463" t="inlineStr">
        <is>
          <t>Samridhi Perk Line</t>
        </is>
      </c>
      <c r="C8463" s="80" t="n">
        <v>46217</v>
      </c>
      <c r="D8463" t="inlineStr">
        <is>
          <t>Perk-HLM-2</t>
        </is>
      </c>
      <c r="E8463" t="inlineStr">
        <is>
          <t>Product jam detected at flow wrapper infeed</t>
        </is>
      </c>
      <c r="F8463" t="n">
        <v>24</v>
      </c>
      <c r="G8463" t="n">
        <v>14.5212</v>
      </c>
    </row>
    <row r="8464">
      <c r="A8464" t="inlineStr">
        <is>
          <t>Daily_Minor_Stops_2026_09_18.xlsx</t>
        </is>
      </c>
      <c r="B8464" t="inlineStr">
        <is>
          <t>Samridhi Perk Line</t>
        </is>
      </c>
      <c r="C8464" s="80" t="n">
        <v>46217</v>
      </c>
      <c r="D8464" t="inlineStr">
        <is>
          <t>Perk-HLM-2</t>
        </is>
      </c>
      <c r="E8464" t="inlineStr">
        <is>
          <t>OverHeight Product Detected</t>
        </is>
      </c>
      <c r="F8464" t="n">
        <v>32</v>
      </c>
      <c r="G8464" t="n">
        <v>22.39835</v>
      </c>
    </row>
    <row r="8465">
      <c r="A8465" t="inlineStr">
        <is>
          <t>Daily_Minor_Stops_2026_09_18.xlsx</t>
        </is>
      </c>
      <c r="B8465" t="inlineStr">
        <is>
          <t>Samridhi Perk Line</t>
        </is>
      </c>
      <c r="C8465" s="80" t="n">
        <v>46217</v>
      </c>
      <c r="D8465" t="inlineStr">
        <is>
          <t>Perk-TTLi-1</t>
        </is>
      </c>
      <c r="E8465" t="inlineStr">
        <is>
          <t>FOR/FT11: Hand Over Failure Of Tray</t>
        </is>
      </c>
      <c r="F8465" t="n">
        <v>30</v>
      </c>
      <c r="G8465" t="n">
        <v>27.12515</v>
      </c>
    </row>
    <row r="8466">
      <c r="A8466" t="inlineStr">
        <is>
          <t>Daily_Minor_Stops_2026_09_18.xlsx</t>
        </is>
      </c>
      <c r="B8466" t="inlineStr">
        <is>
          <t>Samridhi Perk Line</t>
        </is>
      </c>
      <c r="C8466" s="80" t="n">
        <v>46217</v>
      </c>
      <c r="D8466" t="inlineStr">
        <is>
          <t>Perk-TTLi-1</t>
        </is>
      </c>
      <c r="E8466" t="inlineStr">
        <is>
          <t>FOR/BP11: Hand Over Of Blank Failed</t>
        </is>
      </c>
      <c r="F8466" t="n">
        <v>9</v>
      </c>
      <c r="G8466" t="n">
        <v>7.69998333333333</v>
      </c>
    </row>
    <row r="8467">
      <c r="A8467" t="inlineStr">
        <is>
          <t>Daily_Minor_Stops_2026_09_18.xlsx</t>
        </is>
      </c>
      <c r="B8467" t="inlineStr">
        <is>
          <t>Samridhi Perk Line</t>
        </is>
      </c>
      <c r="C8467" s="80" t="n">
        <v>46217</v>
      </c>
      <c r="D8467" t="inlineStr">
        <is>
          <t>Perk-TTLi-2</t>
        </is>
      </c>
      <c r="E8467" t="inlineStr">
        <is>
          <t>FOR/FT11: Hand Over Failure Of Tray</t>
        </is>
      </c>
      <c r="F8467" t="n">
        <v>17</v>
      </c>
      <c r="G8467" t="n">
        <v>10.1394333333333</v>
      </c>
    </row>
    <row r="8468">
      <c r="A8468" t="inlineStr">
        <is>
          <t>Daily_Minor_Stops_2026_09_18.xlsx</t>
        </is>
      </c>
      <c r="B8468" t="inlineStr">
        <is>
          <t>Samridhi Perk Line</t>
        </is>
      </c>
      <c r="C8468" s="80" t="n">
        <v>46217</v>
      </c>
      <c r="D8468" t="inlineStr">
        <is>
          <t>Perk-TTLi-2</t>
        </is>
      </c>
      <c r="E8468" t="inlineStr">
        <is>
          <t>CLO/CDC11: Pusher / Actuator Not ON Time</t>
        </is>
      </c>
      <c r="F8468" t="n">
        <v>9</v>
      </c>
      <c r="G8468" t="n">
        <v>18.7909666666667</v>
      </c>
    </row>
    <row r="8469">
      <c r="A8469" t="inlineStr">
        <is>
          <t>Daily_Minor_Stops_2026_09_18.xlsx</t>
        </is>
      </c>
      <c r="B8469" t="inlineStr">
        <is>
          <t>Samridhi Perk Line</t>
        </is>
      </c>
      <c r="C8469" s="80" t="n">
        <v>46217</v>
      </c>
      <c r="D8469" t="inlineStr">
        <is>
          <t>Perk-TTLi-3</t>
        </is>
      </c>
      <c r="E8469" t="inlineStr">
        <is>
          <t>FOR/FT11: Hand Over Failure Of Tray</t>
        </is>
      </c>
      <c r="F8469" t="n">
        <v>7</v>
      </c>
      <c r="G8469" t="n">
        <v>23.3739</v>
      </c>
    </row>
    <row r="8470">
      <c r="A8470" t="inlineStr">
        <is>
          <t>Daily_Minor_Stops_2026_09_18.xlsx</t>
        </is>
      </c>
      <c r="B8470" t="inlineStr">
        <is>
          <t>Samridhi Perk Line</t>
        </is>
      </c>
      <c r="C8470" s="80" t="n">
        <v>46217</v>
      </c>
      <c r="D8470" t="inlineStr">
        <is>
          <t>Perk-TTLi-3</t>
        </is>
      </c>
      <c r="E8470" t="inlineStr">
        <is>
          <t>CLO/CDC11: Pusher / Actuator Not ON Time</t>
        </is>
      </c>
      <c r="F8470" t="n">
        <v>7</v>
      </c>
      <c r="G8470" t="n">
        <v>13.85185</v>
      </c>
    </row>
    <row r="8471">
      <c r="A8471" t="inlineStr">
        <is>
          <t>Daily_Minor_Stops_2026_09_18.xlsx</t>
        </is>
      </c>
      <c r="B8471" t="inlineStr">
        <is>
          <t>Samridhi Perk Line</t>
        </is>
      </c>
      <c r="C8471" s="80" t="n">
        <v>46217</v>
      </c>
      <c r="D8471" t="inlineStr">
        <is>
          <t>Perk-TTLi-4</t>
        </is>
      </c>
      <c r="E8471" t="inlineStr">
        <is>
          <t>LOD/PGR11: Product Frequency Too High</t>
        </is>
      </c>
      <c r="F8471" t="n">
        <v>2</v>
      </c>
      <c r="G8471" t="n">
        <v>0.5295</v>
      </c>
    </row>
    <row r="8472">
      <c r="A8472" t="inlineStr">
        <is>
          <t>Daily_Minor_Stops_2026_09_18.xlsx</t>
        </is>
      </c>
      <c r="B8472" t="inlineStr">
        <is>
          <t>Samridhi Perk Line</t>
        </is>
      </c>
      <c r="C8472" s="80" t="n">
        <v>46218</v>
      </c>
      <c r="D8472" t="inlineStr">
        <is>
          <t>Perk-HCM-1</t>
        </is>
      </c>
      <c r="E8472" t="inlineStr">
        <is>
          <t>FBX: Overflow At Infeed</t>
        </is>
      </c>
      <c r="F8472" t="n">
        <v>15</v>
      </c>
      <c r="G8472" t="n">
        <v>5.01935</v>
      </c>
    </row>
    <row r="8473">
      <c r="A8473" t="inlineStr">
        <is>
          <t>Daily_Minor_Stops_2026_09_18.xlsx</t>
        </is>
      </c>
      <c r="B8473" t="inlineStr">
        <is>
          <t>Samridhi Perk Line</t>
        </is>
      </c>
      <c r="C8473" s="80" t="n">
        <v>46218</v>
      </c>
      <c r="D8473" t="inlineStr">
        <is>
          <t>Perk-HCM-1</t>
        </is>
      </c>
      <c r="E8473" t="inlineStr">
        <is>
          <t>FBX: Jam At Infeed</t>
        </is>
      </c>
      <c r="F8473" t="n">
        <v>68</v>
      </c>
      <c r="G8473" t="n">
        <v>38.5929</v>
      </c>
    </row>
    <row r="8474">
      <c r="A8474" t="inlineStr">
        <is>
          <t>Daily_Minor_Stops_2026_09_18.xlsx</t>
        </is>
      </c>
      <c r="B8474" t="inlineStr">
        <is>
          <t>Samridhi Perk Line</t>
        </is>
      </c>
      <c r="C8474" s="80" t="n">
        <v>46218</v>
      </c>
      <c r="D8474" t="inlineStr">
        <is>
          <t>Perk-HCM-2</t>
        </is>
      </c>
      <c r="E8474" t="inlineStr">
        <is>
          <t>HXX: Film Is Broken</t>
        </is>
      </c>
      <c r="F8474" t="n">
        <v>17</v>
      </c>
      <c r="G8474" t="n">
        <v>12.1537833333333</v>
      </c>
    </row>
    <row r="8475">
      <c r="A8475" t="inlineStr">
        <is>
          <t>Daily_Minor_Stops_2026_09_18.xlsx</t>
        </is>
      </c>
      <c r="B8475" t="inlineStr">
        <is>
          <t>Samridhi Perk Line</t>
        </is>
      </c>
      <c r="C8475" s="80" t="n">
        <v>46218</v>
      </c>
      <c r="D8475" t="inlineStr">
        <is>
          <t>Perk-HCM-2</t>
        </is>
      </c>
      <c r="E8475" t="inlineStr">
        <is>
          <t>FBX: Jam At Infeed</t>
        </is>
      </c>
      <c r="F8475" t="n">
        <v>27</v>
      </c>
      <c r="G8475" t="n">
        <v>14.71695</v>
      </c>
    </row>
    <row r="8476">
      <c r="A8476" t="inlineStr">
        <is>
          <t>Daily_Minor_Stops_2026_09_18.xlsx</t>
        </is>
      </c>
      <c r="B8476" t="inlineStr">
        <is>
          <t>Samridhi Perk Line</t>
        </is>
      </c>
      <c r="C8476" s="80" t="n">
        <v>46218</v>
      </c>
      <c r="D8476" t="inlineStr">
        <is>
          <t>Perk-HCM-3</t>
        </is>
      </c>
      <c r="E8476" t="inlineStr">
        <is>
          <t>HXX: Film Is Broken</t>
        </is>
      </c>
      <c r="F8476" t="n">
        <v>22</v>
      </c>
      <c r="G8476" t="n">
        <v>22.6808666666667</v>
      </c>
    </row>
    <row r="8477">
      <c r="A8477" t="inlineStr">
        <is>
          <t>Daily_Minor_Stops_2026_09_18.xlsx</t>
        </is>
      </c>
      <c r="B8477" t="inlineStr">
        <is>
          <t>Samridhi Perk Line</t>
        </is>
      </c>
      <c r="C8477" s="80" t="n">
        <v>46218</v>
      </c>
      <c r="D8477" t="inlineStr">
        <is>
          <t>Perk-HCM-3</t>
        </is>
      </c>
      <c r="E8477" t="inlineStr">
        <is>
          <t>FBX: Jam At Infeed</t>
        </is>
      </c>
      <c r="F8477" t="n">
        <v>19</v>
      </c>
      <c r="G8477" t="n">
        <v>11.6760333333333</v>
      </c>
    </row>
    <row r="8478">
      <c r="A8478" t="inlineStr">
        <is>
          <t>Daily_Minor_Stops_2026_09_18.xlsx</t>
        </is>
      </c>
      <c r="B8478" t="inlineStr">
        <is>
          <t>Samridhi Perk Line</t>
        </is>
      </c>
      <c r="C8478" s="80" t="n">
        <v>46218</v>
      </c>
      <c r="D8478" t="inlineStr">
        <is>
          <t>Perk-HCM-4</t>
        </is>
      </c>
      <c r="E8478" t="inlineStr">
        <is>
          <t>HXX: Film Is Broken</t>
        </is>
      </c>
      <c r="F8478" t="n">
        <v>12</v>
      </c>
      <c r="G8478" t="n">
        <v>6.45388333333333</v>
      </c>
    </row>
    <row r="8479">
      <c r="A8479" t="inlineStr">
        <is>
          <t>Daily_Minor_Stops_2026_09_18.xlsx</t>
        </is>
      </c>
      <c r="B8479" t="inlineStr">
        <is>
          <t>Samridhi Perk Line</t>
        </is>
      </c>
      <c r="C8479" s="80" t="n">
        <v>46218</v>
      </c>
      <c r="D8479" t="inlineStr">
        <is>
          <t>Perk-HCM-4</t>
        </is>
      </c>
      <c r="E8479" t="inlineStr">
        <is>
          <t>FBX: Jam At Infeed</t>
        </is>
      </c>
      <c r="F8479" t="n">
        <v>66</v>
      </c>
      <c r="G8479" t="n">
        <v>28.3413166666667</v>
      </c>
    </row>
    <row r="8480">
      <c r="A8480" t="inlineStr">
        <is>
          <t>Daily_Minor_Stops_2026_09_18.xlsx</t>
        </is>
      </c>
      <c r="B8480" t="inlineStr">
        <is>
          <t>Samridhi Perk Line</t>
        </is>
      </c>
      <c r="C8480" s="80" t="n">
        <v>46218</v>
      </c>
      <c r="D8480" t="inlineStr">
        <is>
          <t>Perk-HLM-1</t>
        </is>
      </c>
      <c r="E8480" t="inlineStr">
        <is>
          <t>Paper Out Of Register</t>
        </is>
      </c>
      <c r="F8480" t="n">
        <v>25</v>
      </c>
      <c r="G8480" t="n">
        <v>29.9337666666667</v>
      </c>
    </row>
    <row r="8481">
      <c r="A8481" t="inlineStr">
        <is>
          <t>Daily_Minor_Stops_2026_09_18.xlsx</t>
        </is>
      </c>
      <c r="B8481" t="inlineStr">
        <is>
          <t>Samridhi Perk Line</t>
        </is>
      </c>
      <c r="C8481" s="80" t="n">
        <v>46218</v>
      </c>
      <c r="D8481" t="inlineStr">
        <is>
          <t>Perk-HLM-1</t>
        </is>
      </c>
      <c r="E8481" t="inlineStr">
        <is>
          <t>OverHeight Product Detected</t>
        </is>
      </c>
      <c r="F8481" t="n">
        <v>127</v>
      </c>
      <c r="G8481" t="n">
        <v>87.0350833333333</v>
      </c>
    </row>
    <row r="8482">
      <c r="A8482" t="inlineStr">
        <is>
          <t>Daily_Minor_Stops_2026_09_18.xlsx</t>
        </is>
      </c>
      <c r="B8482" t="inlineStr">
        <is>
          <t>Samridhi Perk Line</t>
        </is>
      </c>
      <c r="C8482" s="80" t="n">
        <v>46218</v>
      </c>
      <c r="D8482" t="inlineStr">
        <is>
          <t>Perk-HLM-2</t>
        </is>
      </c>
      <c r="E8482" t="inlineStr">
        <is>
          <t>Paper Out Of Register</t>
        </is>
      </c>
      <c r="F8482" t="n">
        <v>20</v>
      </c>
      <c r="G8482" t="n">
        <v>17.9950333333333</v>
      </c>
    </row>
    <row r="8483">
      <c r="A8483" t="inlineStr">
        <is>
          <t>Daily_Minor_Stops_2026_09_18.xlsx</t>
        </is>
      </c>
      <c r="B8483" t="inlineStr">
        <is>
          <t>Samridhi Perk Line</t>
        </is>
      </c>
      <c r="C8483" s="80" t="n">
        <v>46218</v>
      </c>
      <c r="D8483" t="inlineStr">
        <is>
          <t>Perk-HLM-2</t>
        </is>
      </c>
      <c r="E8483" t="inlineStr">
        <is>
          <t>OverHeight Product Detected</t>
        </is>
      </c>
      <c r="F8483" t="n">
        <v>50</v>
      </c>
      <c r="G8483" t="n">
        <v>40.9198666666667</v>
      </c>
    </row>
    <row r="8484">
      <c r="A8484" t="inlineStr">
        <is>
          <t>Daily_Minor_Stops_2026_09_18.xlsx</t>
        </is>
      </c>
      <c r="B8484" t="inlineStr">
        <is>
          <t>Samridhi Perk Line</t>
        </is>
      </c>
      <c r="C8484" s="80" t="n">
        <v>46218</v>
      </c>
      <c r="D8484" t="inlineStr">
        <is>
          <t>Perk-TTLi-1</t>
        </is>
      </c>
      <c r="E8484" t="inlineStr">
        <is>
          <t>CLO/CT11: Axis1 Position Error</t>
        </is>
      </c>
      <c r="F8484" t="n">
        <v>5</v>
      </c>
      <c r="G8484" t="n">
        <v>6.05585</v>
      </c>
    </row>
    <row r="8485">
      <c r="A8485" t="inlineStr">
        <is>
          <t>Daily_Minor_Stops_2026_09_18.xlsx</t>
        </is>
      </c>
      <c r="B8485" t="inlineStr">
        <is>
          <t>Samridhi Perk Line</t>
        </is>
      </c>
      <c r="C8485" s="80" t="n">
        <v>46218</v>
      </c>
      <c r="D8485" t="inlineStr">
        <is>
          <t>Perk-TTLi-1</t>
        </is>
      </c>
      <c r="E8485" t="inlineStr">
        <is>
          <t>CLO/CDC11: Pusher / Actuator Not ON Time</t>
        </is>
      </c>
      <c r="F8485" t="n">
        <v>6</v>
      </c>
      <c r="G8485" t="n">
        <v>5.5761</v>
      </c>
    </row>
    <row r="8486">
      <c r="A8486" t="inlineStr">
        <is>
          <t>Daily_Minor_Stops_2026_09_18.xlsx</t>
        </is>
      </c>
      <c r="B8486" t="inlineStr">
        <is>
          <t>Samridhi Perk Line</t>
        </is>
      </c>
      <c r="C8486" s="80" t="n">
        <v>46218</v>
      </c>
      <c r="D8486" t="inlineStr">
        <is>
          <t>Perk-TTLi-2</t>
        </is>
      </c>
      <c r="E8486" t="inlineStr">
        <is>
          <t>FOR/FT11: Hand Over Failure Of Tray</t>
        </is>
      </c>
      <c r="F8486" t="n">
        <v>15</v>
      </c>
      <c r="G8486" t="n">
        <v>9.88628333333333</v>
      </c>
    </row>
    <row r="8487">
      <c r="A8487" t="inlineStr">
        <is>
          <t>Daily_Minor_Stops_2026_09_18.xlsx</t>
        </is>
      </c>
      <c r="B8487" t="inlineStr">
        <is>
          <t>Samridhi Perk Line</t>
        </is>
      </c>
      <c r="C8487" s="80" t="n">
        <v>46218</v>
      </c>
      <c r="D8487" t="inlineStr">
        <is>
          <t>Perk-TTLi-2</t>
        </is>
      </c>
      <c r="E8487" t="inlineStr">
        <is>
          <t>FOR/BP11: Hand Over Of Blank Failed</t>
        </is>
      </c>
      <c r="F8487" t="n">
        <v>9</v>
      </c>
      <c r="G8487" t="n">
        <v>5.41311666666667</v>
      </c>
    </row>
    <row r="8488">
      <c r="A8488" t="inlineStr">
        <is>
          <t>Daily_Minor_Stops_2026_09_18.xlsx</t>
        </is>
      </c>
      <c r="B8488" t="inlineStr">
        <is>
          <t>Samridhi Perk Line</t>
        </is>
      </c>
      <c r="C8488" s="80" t="n">
        <v>46218</v>
      </c>
      <c r="D8488" t="inlineStr">
        <is>
          <t>Perk-TTLi-3</t>
        </is>
      </c>
      <c r="E8488" t="inlineStr">
        <is>
          <t>LOD/TGR11: Robot-Gripper Sensor Fault</t>
        </is>
      </c>
      <c r="F8488" t="n">
        <v>3</v>
      </c>
      <c r="G8488" t="n">
        <v>0.403016666666667</v>
      </c>
    </row>
    <row r="8489">
      <c r="A8489" t="inlineStr">
        <is>
          <t>Daily_Minor_Stops_2026_09_18.xlsx</t>
        </is>
      </c>
      <c r="B8489" t="inlineStr">
        <is>
          <t>Samridhi Perk Line</t>
        </is>
      </c>
      <c r="C8489" s="80" t="n">
        <v>46218</v>
      </c>
      <c r="D8489" t="inlineStr">
        <is>
          <t>Perk-TTLi-3</t>
        </is>
      </c>
      <c r="E8489" t="inlineStr">
        <is>
          <t>LOD/PGR11: Train Reached Estop Distance</t>
        </is>
      </c>
      <c r="F8489" t="n">
        <v>2</v>
      </c>
      <c r="G8489" t="n">
        <v>0.245116666666667</v>
      </c>
    </row>
    <row r="8490">
      <c r="A8490" t="inlineStr">
        <is>
          <t>Daily_Minor_Stops_2026_09_18.xlsx</t>
        </is>
      </c>
      <c r="B8490" t="inlineStr">
        <is>
          <t>Samridhi Perk Line</t>
        </is>
      </c>
      <c r="C8490" s="80" t="n">
        <v>46218</v>
      </c>
      <c r="D8490" t="inlineStr">
        <is>
          <t>Perk-TTLi-4</t>
        </is>
      </c>
      <c r="E8490" t="inlineStr">
        <is>
          <t>LOD/PGR11: Trains To Near</t>
        </is>
      </c>
      <c r="F8490" t="n">
        <v>2</v>
      </c>
      <c r="G8490" t="n">
        <v>0.9306</v>
      </c>
    </row>
    <row r="8491">
      <c r="A8491" t="inlineStr">
        <is>
          <t>Daily_Minor_Stops_2026_09_18.xlsx</t>
        </is>
      </c>
      <c r="B8491" t="inlineStr">
        <is>
          <t>Samridhi Perk Line</t>
        </is>
      </c>
      <c r="C8491" s="80" t="n">
        <v>46219</v>
      </c>
      <c r="D8491" t="inlineStr">
        <is>
          <t>Perk-HCM-1</t>
        </is>
      </c>
      <c r="E8491" t="inlineStr">
        <is>
          <t>FBX: Overflow At Infeed</t>
        </is>
      </c>
      <c r="F8491" t="n">
        <v>10</v>
      </c>
      <c r="G8491" t="n">
        <v>8.510766666666671</v>
      </c>
    </row>
    <row r="8492">
      <c r="A8492" t="inlineStr">
        <is>
          <t>Daily_Minor_Stops_2026_09_18.xlsx</t>
        </is>
      </c>
      <c r="B8492" t="inlineStr">
        <is>
          <t>Samridhi Perk Line</t>
        </is>
      </c>
      <c r="C8492" s="80" t="n">
        <v>46219</v>
      </c>
      <c r="D8492" t="inlineStr">
        <is>
          <t>Perk-HCM-1</t>
        </is>
      </c>
      <c r="E8492" t="inlineStr">
        <is>
          <t>FBX: Jam At Infeed</t>
        </is>
      </c>
      <c r="F8492" t="n">
        <v>25</v>
      </c>
      <c r="G8492" t="n">
        <v>17.6767833333333</v>
      </c>
    </row>
    <row r="8493">
      <c r="A8493" t="inlineStr">
        <is>
          <t>Daily_Minor_Stops_2026_09_18.xlsx</t>
        </is>
      </c>
      <c r="B8493" t="inlineStr">
        <is>
          <t>Samridhi Perk Line</t>
        </is>
      </c>
      <c r="C8493" s="80" t="n">
        <v>46219</v>
      </c>
      <c r="D8493" t="inlineStr">
        <is>
          <t>Perk-HCM-2</t>
        </is>
      </c>
      <c r="E8493" t="inlineStr">
        <is>
          <t>Jam At Discharge And Gap Closing Belts</t>
        </is>
      </c>
      <c r="F8493" t="n">
        <v>13</v>
      </c>
      <c r="G8493" t="n">
        <v>11.6819</v>
      </c>
    </row>
    <row r="8494">
      <c r="A8494" t="inlineStr">
        <is>
          <t>Daily_Minor_Stops_2026_09_18.xlsx</t>
        </is>
      </c>
      <c r="B8494" t="inlineStr">
        <is>
          <t>Samridhi Perk Line</t>
        </is>
      </c>
      <c r="C8494" s="80" t="n">
        <v>46219</v>
      </c>
      <c r="D8494" t="inlineStr">
        <is>
          <t>Perk-HCM-2</t>
        </is>
      </c>
      <c r="E8494" t="inlineStr">
        <is>
          <t>FBX: Jam At Infeed</t>
        </is>
      </c>
      <c r="F8494" t="n">
        <v>9</v>
      </c>
      <c r="G8494" t="n">
        <v>1.75111666666667</v>
      </c>
    </row>
    <row r="8495">
      <c r="A8495" t="inlineStr">
        <is>
          <t>Daily_Minor_Stops_2026_09_18.xlsx</t>
        </is>
      </c>
      <c r="B8495" t="inlineStr">
        <is>
          <t>Samridhi Perk Line</t>
        </is>
      </c>
      <c r="C8495" s="80" t="n">
        <v>46219</v>
      </c>
      <c r="D8495" t="inlineStr">
        <is>
          <t>Perk-HCM-3</t>
        </is>
      </c>
      <c r="E8495" t="inlineStr">
        <is>
          <t>FBX: Overflow At Infeed</t>
        </is>
      </c>
      <c r="F8495" t="n">
        <v>16</v>
      </c>
      <c r="G8495" t="n">
        <v>97.69370000000001</v>
      </c>
    </row>
    <row r="8496">
      <c r="A8496" t="inlineStr">
        <is>
          <t>Daily_Minor_Stops_2026_09_18.xlsx</t>
        </is>
      </c>
      <c r="B8496" t="inlineStr">
        <is>
          <t>Samridhi Perk Line</t>
        </is>
      </c>
      <c r="C8496" s="80" t="n">
        <v>46219</v>
      </c>
      <c r="D8496" t="inlineStr">
        <is>
          <t>Perk-HCM-3</t>
        </is>
      </c>
      <c r="E8496" t="inlineStr">
        <is>
          <t>FBX: Jam At Infeed</t>
        </is>
      </c>
      <c r="F8496" t="n">
        <v>24</v>
      </c>
      <c r="G8496" t="n">
        <v>9.846733333333329</v>
      </c>
    </row>
    <row r="8497">
      <c r="A8497" t="inlineStr">
        <is>
          <t>Daily_Minor_Stops_2026_09_18.xlsx</t>
        </is>
      </c>
      <c r="B8497" t="inlineStr">
        <is>
          <t>Samridhi Perk Line</t>
        </is>
      </c>
      <c r="C8497" s="80" t="n">
        <v>46219</v>
      </c>
      <c r="D8497" t="inlineStr">
        <is>
          <t>Perk-HCM-4</t>
        </is>
      </c>
      <c r="E8497" t="inlineStr">
        <is>
          <t>HXX: Film Tracking Control Film</t>
        </is>
      </c>
      <c r="F8497" t="n">
        <v>35</v>
      </c>
      <c r="G8497" t="n">
        <v>16.5167666666667</v>
      </c>
    </row>
    <row r="8498">
      <c r="A8498" t="inlineStr">
        <is>
          <t>Daily_Minor_Stops_2026_09_18.xlsx</t>
        </is>
      </c>
      <c r="B8498" t="inlineStr">
        <is>
          <t>Samridhi Perk Line</t>
        </is>
      </c>
      <c r="C8498" s="80" t="n">
        <v>46219</v>
      </c>
      <c r="D8498" t="inlineStr">
        <is>
          <t>Perk-HCM-4</t>
        </is>
      </c>
      <c r="E8498" t="inlineStr">
        <is>
          <t>FBX: Jam At Infeed</t>
        </is>
      </c>
      <c r="F8498" t="n">
        <v>40</v>
      </c>
      <c r="G8498" t="n">
        <v>22.9694166666667</v>
      </c>
    </row>
    <row r="8499">
      <c r="A8499" t="inlineStr">
        <is>
          <t>Daily_Minor_Stops_2026_09_18.xlsx</t>
        </is>
      </c>
      <c r="B8499" t="inlineStr">
        <is>
          <t>Samridhi Perk Line</t>
        </is>
      </c>
      <c r="C8499" s="80" t="n">
        <v>46219</v>
      </c>
      <c r="D8499" t="inlineStr">
        <is>
          <t>Perk-HLM-1</t>
        </is>
      </c>
      <c r="E8499" t="inlineStr">
        <is>
          <t>Paper Out Of Register</t>
        </is>
      </c>
      <c r="F8499" t="n">
        <v>9</v>
      </c>
      <c r="G8499" t="n">
        <v>78.1334166666667</v>
      </c>
    </row>
    <row r="8500">
      <c r="A8500" t="inlineStr">
        <is>
          <t>Daily_Minor_Stops_2026_09_18.xlsx</t>
        </is>
      </c>
      <c r="B8500" t="inlineStr">
        <is>
          <t>Samridhi Perk Line</t>
        </is>
      </c>
      <c r="C8500" s="80" t="n">
        <v>46219</v>
      </c>
      <c r="D8500" t="inlineStr">
        <is>
          <t>Perk-HLM-1</t>
        </is>
      </c>
      <c r="E8500" t="inlineStr">
        <is>
          <t>OverHeight Product Detected</t>
        </is>
      </c>
      <c r="F8500" t="n">
        <v>18</v>
      </c>
      <c r="G8500" t="n">
        <v>15.3873</v>
      </c>
    </row>
    <row r="8501">
      <c r="A8501" t="inlineStr">
        <is>
          <t>Daily_Minor_Stops_2026_09_18.xlsx</t>
        </is>
      </c>
      <c r="B8501" t="inlineStr">
        <is>
          <t>Samridhi Perk Line</t>
        </is>
      </c>
      <c r="C8501" s="80" t="n">
        <v>46219</v>
      </c>
      <c r="D8501" t="inlineStr">
        <is>
          <t>Perk-HLM-2</t>
        </is>
      </c>
      <c r="E8501" t="inlineStr">
        <is>
          <t>Paper Out Of Register</t>
        </is>
      </c>
      <c r="F8501" t="n">
        <v>6</v>
      </c>
      <c r="G8501" t="n">
        <v>4.83656666666667</v>
      </c>
    </row>
    <row r="8502">
      <c r="A8502" t="inlineStr">
        <is>
          <t>Daily_Minor_Stops_2026_09_18.xlsx</t>
        </is>
      </c>
      <c r="B8502" t="inlineStr">
        <is>
          <t>Samridhi Perk Line</t>
        </is>
      </c>
      <c r="C8502" s="80" t="n">
        <v>46219</v>
      </c>
      <c r="D8502" t="inlineStr">
        <is>
          <t>Perk-HLM-2</t>
        </is>
      </c>
      <c r="E8502" t="inlineStr">
        <is>
          <t>OverHeight Product Detected</t>
        </is>
      </c>
      <c r="F8502" t="n">
        <v>11</v>
      </c>
      <c r="G8502" t="n">
        <v>17.9257666666667</v>
      </c>
    </row>
    <row r="8503">
      <c r="A8503" t="inlineStr">
        <is>
          <t>Daily_Minor_Stops_2026_09_18.xlsx</t>
        </is>
      </c>
      <c r="B8503" t="inlineStr">
        <is>
          <t>Samridhi Perk Line</t>
        </is>
      </c>
      <c r="C8503" s="80" t="n">
        <v>46219</v>
      </c>
      <c r="D8503" t="inlineStr">
        <is>
          <t>Perk-TTLi-1</t>
        </is>
      </c>
      <c r="E8503" t="inlineStr">
        <is>
          <t>FOR/BP11: Hand Over Of Blank Failed</t>
        </is>
      </c>
      <c r="F8503" t="n">
        <v>3</v>
      </c>
      <c r="G8503" t="n">
        <v>0.8442666666666671</v>
      </c>
    </row>
    <row r="8504">
      <c r="A8504" t="inlineStr">
        <is>
          <t>Daily_Minor_Stops_2026_09_18.xlsx</t>
        </is>
      </c>
      <c r="B8504" t="inlineStr">
        <is>
          <t>Samridhi Perk Line</t>
        </is>
      </c>
      <c r="C8504" s="80" t="n">
        <v>46219</v>
      </c>
      <c r="D8504" t="inlineStr">
        <is>
          <t>Perk-TTLi-1</t>
        </is>
      </c>
      <c r="E8504" t="inlineStr">
        <is>
          <t>CLO/CDC11: Pusher / Actuator Not ON Time</t>
        </is>
      </c>
      <c r="F8504" t="n">
        <v>6</v>
      </c>
      <c r="G8504" t="n">
        <v>12.2434</v>
      </c>
    </row>
    <row r="8505">
      <c r="A8505" t="inlineStr">
        <is>
          <t>Daily_Minor_Stops_2026_09_18.xlsx</t>
        </is>
      </c>
      <c r="B8505" t="inlineStr">
        <is>
          <t>Samridhi Perk Line</t>
        </is>
      </c>
      <c r="C8505" s="80" t="n">
        <v>46219</v>
      </c>
      <c r="D8505" t="inlineStr">
        <is>
          <t>Perk-TTLi-2</t>
        </is>
      </c>
      <c r="E8505" t="inlineStr">
        <is>
          <t>LOD/EM: Emergency Stop HMI 11</t>
        </is>
      </c>
      <c r="F8505" t="n">
        <v>2</v>
      </c>
      <c r="G8505" t="n">
        <v>1.71126666666667</v>
      </c>
    </row>
    <row r="8506">
      <c r="A8506" t="inlineStr">
        <is>
          <t>Daily_Minor_Stops_2026_09_18.xlsx</t>
        </is>
      </c>
      <c r="B8506" t="inlineStr">
        <is>
          <t>Samridhi Perk Line</t>
        </is>
      </c>
      <c r="C8506" s="80" t="n">
        <v>46219</v>
      </c>
      <c r="D8506" t="inlineStr">
        <is>
          <t>Perk-TTLi-2</t>
        </is>
      </c>
      <c r="E8506" t="inlineStr">
        <is>
          <t>CLO/CT11: Axis1 Position Error</t>
        </is>
      </c>
      <c r="F8506" t="n">
        <v>3</v>
      </c>
      <c r="G8506" t="n">
        <v>4.71868333333333</v>
      </c>
    </row>
    <row r="8507">
      <c r="A8507" t="inlineStr">
        <is>
          <t>Daily_Minor_Stops_2026_09_18.xlsx</t>
        </is>
      </c>
      <c r="B8507" t="inlineStr">
        <is>
          <t>Samridhi Perk Line</t>
        </is>
      </c>
      <c r="C8507" s="80" t="n">
        <v>46219</v>
      </c>
      <c r="D8507" t="inlineStr">
        <is>
          <t>Perk-TTLi-3</t>
        </is>
      </c>
      <c r="E8507" t="inlineStr">
        <is>
          <t>LOD/PGR11: Train Reached Estop Distance</t>
        </is>
      </c>
      <c r="F8507" t="n">
        <v>2</v>
      </c>
      <c r="G8507" t="n">
        <v>0.6916</v>
      </c>
    </row>
    <row r="8508">
      <c r="A8508" t="inlineStr">
        <is>
          <t>Daily_Minor_Stops_2026_09_18.xlsx</t>
        </is>
      </c>
      <c r="B8508" t="inlineStr">
        <is>
          <t>Samridhi Perk Line</t>
        </is>
      </c>
      <c r="C8508" s="80" t="n">
        <v>46219</v>
      </c>
      <c r="D8508" t="inlineStr">
        <is>
          <t>Perk-TTLi-3</t>
        </is>
      </c>
      <c r="E8508" t="inlineStr">
        <is>
          <t>LOD/PGR11: Position Cam Status Lost</t>
        </is>
      </c>
      <c r="F8508" t="n">
        <v>2</v>
      </c>
      <c r="G8508" t="n">
        <v>1.53031666666667</v>
      </c>
    </row>
    <row r="8509">
      <c r="A8509" t="inlineStr">
        <is>
          <t>Daily_Minor_Stops_2026_09_18.xlsx</t>
        </is>
      </c>
      <c r="B8509" t="inlineStr">
        <is>
          <t>Samridhi Perk Line</t>
        </is>
      </c>
      <c r="C8509" s="80" t="n">
        <v>46219</v>
      </c>
      <c r="D8509" t="inlineStr">
        <is>
          <t>Perk-TTLi-4</t>
        </is>
      </c>
      <c r="E8509" t="inlineStr">
        <is>
          <t>LOD/EM: Emergency Stop HMI 11</t>
        </is>
      </c>
      <c r="F8509" t="n">
        <v>2</v>
      </c>
      <c r="G8509" t="n">
        <v>1.06975</v>
      </c>
    </row>
    <row r="8510">
      <c r="A8510" t="inlineStr">
        <is>
          <t>Daily_Minor_Stops_2026_09_18.xlsx</t>
        </is>
      </c>
      <c r="B8510" t="inlineStr">
        <is>
          <t>Samridhi Perk Line</t>
        </is>
      </c>
      <c r="C8510" s="80" t="n">
        <v>46219</v>
      </c>
      <c r="D8510" t="inlineStr">
        <is>
          <t>Perk-TTLi-4</t>
        </is>
      </c>
      <c r="E8510" t="inlineStr">
        <is>
          <t>LOD/EM: Emergency Stop Button 1</t>
        </is>
      </c>
      <c r="F8510" t="n">
        <v>2</v>
      </c>
      <c r="G8510" t="n">
        <v>0.35115</v>
      </c>
    </row>
    <row r="8511">
      <c r="A8511" t="inlineStr">
        <is>
          <t>Daily_Minor_Stops_2026_09_18.xlsx</t>
        </is>
      </c>
      <c r="B8511" t="inlineStr">
        <is>
          <t>Samridhi Perk Line</t>
        </is>
      </c>
      <c r="C8511" s="80" t="n">
        <v>46220</v>
      </c>
      <c r="D8511" t="inlineStr">
        <is>
          <t>Perk-HCM-1</t>
        </is>
      </c>
      <c r="E8511" t="inlineStr">
        <is>
          <t>HXX: Film Is Broken</t>
        </is>
      </c>
      <c r="F8511" t="n">
        <v>23</v>
      </c>
      <c r="G8511" t="n">
        <v>19.0190833333333</v>
      </c>
    </row>
    <row r="8512">
      <c r="A8512" t="inlineStr">
        <is>
          <t>Daily_Minor_Stops_2026_09_18.xlsx</t>
        </is>
      </c>
      <c r="B8512" t="inlineStr">
        <is>
          <t>Samridhi Perk Line</t>
        </is>
      </c>
      <c r="C8512" s="80" t="n">
        <v>46220</v>
      </c>
      <c r="D8512" t="inlineStr">
        <is>
          <t>Perk-HCM-1</t>
        </is>
      </c>
      <c r="E8512" t="inlineStr">
        <is>
          <t>FBX: Jam At Infeed</t>
        </is>
      </c>
      <c r="F8512" t="n">
        <v>86</v>
      </c>
      <c r="G8512" t="n">
        <v>59.9901666666667</v>
      </c>
    </row>
    <row r="8513">
      <c r="A8513" t="inlineStr">
        <is>
          <t>Daily_Minor_Stops_2026_09_18.xlsx</t>
        </is>
      </c>
      <c r="B8513" t="inlineStr">
        <is>
          <t>Samridhi Perk Line</t>
        </is>
      </c>
      <c r="C8513" s="80" t="n">
        <v>46220</v>
      </c>
      <c r="D8513" t="inlineStr">
        <is>
          <t>Perk-HCM-2</t>
        </is>
      </c>
      <c r="E8513" t="inlineStr">
        <is>
          <t>FBX: Overflow At Infeed</t>
        </is>
      </c>
      <c r="F8513" t="n">
        <v>24</v>
      </c>
      <c r="G8513" t="n">
        <v>11.6566333333333</v>
      </c>
    </row>
    <row r="8514">
      <c r="A8514" t="inlineStr">
        <is>
          <t>Daily_Minor_Stops_2026_09_18.xlsx</t>
        </is>
      </c>
      <c r="B8514" t="inlineStr">
        <is>
          <t>Samridhi Perk Line</t>
        </is>
      </c>
      <c r="C8514" s="80" t="n">
        <v>46220</v>
      </c>
      <c r="D8514" t="inlineStr">
        <is>
          <t>Perk-HCM-2</t>
        </is>
      </c>
      <c r="E8514" t="inlineStr">
        <is>
          <t>FBX: Jam At Infeed</t>
        </is>
      </c>
      <c r="F8514" t="n">
        <v>44</v>
      </c>
      <c r="G8514" t="n">
        <v>39.9521833333333</v>
      </c>
    </row>
    <row r="8515">
      <c r="A8515" t="inlineStr">
        <is>
          <t>Daily_Minor_Stops_2026_09_18.xlsx</t>
        </is>
      </c>
      <c r="B8515" t="inlineStr">
        <is>
          <t>Samridhi Perk Line</t>
        </is>
      </c>
      <c r="C8515" s="80" t="n">
        <v>46220</v>
      </c>
      <c r="D8515" t="inlineStr">
        <is>
          <t>Perk-HCM-3</t>
        </is>
      </c>
      <c r="E8515" t="inlineStr">
        <is>
          <t>FBX: Overflow At Infeed</t>
        </is>
      </c>
      <c r="F8515" t="n">
        <v>55</v>
      </c>
      <c r="G8515" t="n">
        <v>21.7282666666667</v>
      </c>
    </row>
    <row r="8516">
      <c r="A8516" t="inlineStr">
        <is>
          <t>Daily_Minor_Stops_2026_09_18.xlsx</t>
        </is>
      </c>
      <c r="B8516" t="inlineStr">
        <is>
          <t>Samridhi Perk Line</t>
        </is>
      </c>
      <c r="C8516" s="80" t="n">
        <v>46220</v>
      </c>
      <c r="D8516" t="inlineStr">
        <is>
          <t>Perk-HCM-3</t>
        </is>
      </c>
      <c r="E8516" t="inlineStr">
        <is>
          <t>FBX: Jam At Infeed</t>
        </is>
      </c>
      <c r="F8516" t="n">
        <v>29</v>
      </c>
      <c r="G8516" t="n">
        <v>18.9385166666667</v>
      </c>
    </row>
    <row r="8517">
      <c r="A8517" t="inlineStr">
        <is>
          <t>Daily_Minor_Stops_2026_09_18.xlsx</t>
        </is>
      </c>
      <c r="B8517" t="inlineStr">
        <is>
          <t>Samridhi Perk Line Total</t>
        </is>
      </c>
      <c r="F8517" t="n">
        <v>124898</v>
      </c>
      <c r="G8517" t="n">
        <v>185534.238766667</v>
      </c>
    </row>
    <row r="8518">
      <c r="A8518" t="inlineStr">
        <is>
          <t>Daily_Minor_Stops_2026_09_18.xlsx</t>
        </is>
      </c>
      <c r="B8518" t="inlineStr">
        <is>
          <t>Samridhi Perk Line</t>
        </is>
      </c>
      <c r="C8518" s="80" t="n">
        <v>46220</v>
      </c>
      <c r="D8518" t="inlineStr">
        <is>
          <t>Perk-HCM-4</t>
        </is>
      </c>
      <c r="E8518" t="inlineStr">
        <is>
          <t>HXX: Film Tracking Control Film</t>
        </is>
      </c>
      <c r="F8518" t="n">
        <v>22</v>
      </c>
      <c r="G8518" t="n">
        <v>7.86306666666667</v>
      </c>
    </row>
    <row r="8519">
      <c r="A8519" t="inlineStr">
        <is>
          <t>Daily_Minor_Stops_2026_09_18.xlsx</t>
        </is>
      </c>
      <c r="B8519" t="inlineStr">
        <is>
          <t>Samridhi Perk Line</t>
        </is>
      </c>
      <c r="C8519" s="80" t="n">
        <v>46220</v>
      </c>
      <c r="D8519" t="inlineStr">
        <is>
          <t>Perk-HCM-4</t>
        </is>
      </c>
      <c r="E8519" t="inlineStr">
        <is>
          <t>FBX: Jam At Infeed</t>
        </is>
      </c>
      <c r="F8519" t="n">
        <v>39</v>
      </c>
      <c r="G8519" t="n">
        <v>13.3216333333333</v>
      </c>
    </row>
    <row r="8520">
      <c r="A8520" t="inlineStr">
        <is>
          <t>Daily_Minor_Stops_2026_09_18.xlsx</t>
        </is>
      </c>
      <c r="B8520" t="inlineStr">
        <is>
          <t>Samridhi Perk Line</t>
        </is>
      </c>
      <c r="C8520" s="80" t="n">
        <v>46220</v>
      </c>
      <c r="D8520" t="inlineStr">
        <is>
          <t>Perk-HLM-1</t>
        </is>
      </c>
      <c r="E8520" t="inlineStr">
        <is>
          <t>Product jam detected at flow wrapper infeed</t>
        </is>
      </c>
      <c r="F8520" t="n">
        <v>19</v>
      </c>
      <c r="G8520" t="n">
        <v>5.69123333333333</v>
      </c>
    </row>
    <row r="8521">
      <c r="A8521" t="inlineStr">
        <is>
          <t>Daily_Minor_Stops_2026_09_18.xlsx</t>
        </is>
      </c>
      <c r="B8521" t="inlineStr">
        <is>
          <t>Samridhi Perk Line</t>
        </is>
      </c>
      <c r="C8521" s="80" t="n">
        <v>46220</v>
      </c>
      <c r="D8521" t="inlineStr">
        <is>
          <t>Perk-HLM-1</t>
        </is>
      </c>
      <c r="E8521" t="inlineStr">
        <is>
          <t>OverHeight Product Detected</t>
        </is>
      </c>
      <c r="F8521" t="n">
        <v>74</v>
      </c>
      <c r="G8521" t="n">
        <v>63.1097333333333</v>
      </c>
    </row>
    <row r="8522">
      <c r="A8522" t="inlineStr">
        <is>
          <t>Daily_Minor_Stops_2026_09_18.xlsx</t>
        </is>
      </c>
      <c r="B8522" t="inlineStr">
        <is>
          <t>Samridhi Perk Line</t>
        </is>
      </c>
      <c r="C8522" s="80" t="n">
        <v>46220</v>
      </c>
      <c r="D8522" t="inlineStr">
        <is>
          <t>Perk-HLM-2</t>
        </is>
      </c>
      <c r="E8522" t="inlineStr">
        <is>
          <t>Paper Out Of Register</t>
        </is>
      </c>
      <c r="F8522" t="n">
        <v>41</v>
      </c>
      <c r="G8522" t="n">
        <v>31.3181</v>
      </c>
    </row>
    <row r="8523">
      <c r="A8523" t="inlineStr">
        <is>
          <t>Daily_Minor_Stops_2026_09_18.xlsx</t>
        </is>
      </c>
      <c r="B8523" t="inlineStr">
        <is>
          <t>Samridhi Perk Line</t>
        </is>
      </c>
      <c r="C8523" s="80" t="n">
        <v>46220</v>
      </c>
      <c r="D8523" t="inlineStr">
        <is>
          <t>Perk-HLM-2</t>
        </is>
      </c>
      <c r="E8523" t="inlineStr">
        <is>
          <t>OverHeight Product Detected</t>
        </is>
      </c>
      <c r="F8523" t="n">
        <v>35</v>
      </c>
      <c r="G8523" t="n">
        <v>17.5551333333333</v>
      </c>
    </row>
    <row r="8524">
      <c r="A8524" t="inlineStr">
        <is>
          <t>Daily_Minor_Stops_2026_09_18.xlsx</t>
        </is>
      </c>
      <c r="B8524" t="inlineStr">
        <is>
          <t>Samridhi Perk Line</t>
        </is>
      </c>
      <c r="C8524" s="80" t="n">
        <v>46220</v>
      </c>
      <c r="D8524" t="inlineStr">
        <is>
          <t>Perk-TTLi-1</t>
        </is>
      </c>
      <c r="E8524" t="inlineStr">
        <is>
          <t>FOR/FT11: Hand Over Failure Of Tray</t>
        </is>
      </c>
      <c r="F8524" t="n">
        <v>7</v>
      </c>
      <c r="G8524" t="n">
        <v>6.02538333333333</v>
      </c>
    </row>
    <row r="8525">
      <c r="A8525" t="inlineStr">
        <is>
          <t>Daily_Minor_Stops_2026_09_18.xlsx</t>
        </is>
      </c>
      <c r="B8525" t="inlineStr">
        <is>
          <t>Samridhi Perk Line</t>
        </is>
      </c>
      <c r="C8525" s="80" t="n">
        <v>46220</v>
      </c>
      <c r="D8525" t="inlineStr">
        <is>
          <t>Perk-TTLi-1</t>
        </is>
      </c>
      <c r="E8525" t="inlineStr">
        <is>
          <t>CLO/CT11: Axis1 Position Error</t>
        </is>
      </c>
      <c r="F8525" t="n">
        <v>6</v>
      </c>
      <c r="G8525" t="n">
        <v>22.2116333333333</v>
      </c>
    </row>
    <row r="8526">
      <c r="A8526" t="inlineStr">
        <is>
          <t>Daily_Minor_Stops_2026_09_18.xlsx</t>
        </is>
      </c>
      <c r="B8526" t="inlineStr">
        <is>
          <t>Samridhi Perk Line</t>
        </is>
      </c>
      <c r="C8526" s="80" t="n">
        <v>46220</v>
      </c>
      <c r="D8526" t="inlineStr">
        <is>
          <t>Perk-TTLi-2</t>
        </is>
      </c>
      <c r="E8526" t="inlineStr">
        <is>
          <t>LOD/TGR11: Robot-Gripper Sensor Fault</t>
        </is>
      </c>
      <c r="F8526" t="n">
        <v>2</v>
      </c>
      <c r="G8526" t="n">
        <v>0.87665</v>
      </c>
    </row>
    <row r="8527">
      <c r="A8527" t="inlineStr">
        <is>
          <t>Daily_Minor_Stops_2026_09_18.xlsx</t>
        </is>
      </c>
      <c r="B8527" t="inlineStr">
        <is>
          <t>Samridhi Perk Line</t>
        </is>
      </c>
      <c r="C8527" s="80" t="n">
        <v>46220</v>
      </c>
      <c r="D8527" t="inlineStr">
        <is>
          <t>Perk-TTLi-2</t>
        </is>
      </c>
      <c r="E8527" t="inlineStr">
        <is>
          <t>FOR/BP11: Hand Over Of Blank Failed</t>
        </is>
      </c>
      <c r="F8527" t="n">
        <v>9</v>
      </c>
      <c r="G8527" t="n">
        <v>4.43758333333333</v>
      </c>
    </row>
    <row r="8528">
      <c r="A8528" t="inlineStr">
        <is>
          <t>Daily_Minor_Stops_2026_09_18.xlsx</t>
        </is>
      </c>
      <c r="B8528" t="inlineStr">
        <is>
          <t>Samridhi Perk Line</t>
        </is>
      </c>
      <c r="C8528" s="80" t="n">
        <v>46220</v>
      </c>
      <c r="D8528" t="inlineStr">
        <is>
          <t>Perk-TTLi-3</t>
        </is>
      </c>
      <c r="E8528" t="inlineStr">
        <is>
          <t>LOD/TGR11: Robot-Gripper Sensor Fault</t>
        </is>
      </c>
      <c r="F8528" t="n">
        <v>3</v>
      </c>
      <c r="G8528" t="n">
        <v>1.44221666666667</v>
      </c>
    </row>
    <row r="8529">
      <c r="A8529" t="inlineStr">
        <is>
          <t>Daily_Minor_Stops_2026_09_18.xlsx</t>
        </is>
      </c>
      <c r="B8529" t="inlineStr">
        <is>
          <t>Samridhi Perk Line</t>
        </is>
      </c>
      <c r="C8529" s="80" t="n">
        <v>46220</v>
      </c>
      <c r="D8529" t="inlineStr">
        <is>
          <t>Perk-TTLi-3</t>
        </is>
      </c>
      <c r="E8529" t="inlineStr">
        <is>
          <t>FOR/FT11: Hand Over Failure Of Tray</t>
        </is>
      </c>
      <c r="F8529" t="n">
        <v>5</v>
      </c>
      <c r="G8529" t="n">
        <v>3.64201666666667</v>
      </c>
    </row>
    <row r="8530">
      <c r="A8530" t="inlineStr">
        <is>
          <t>Daily_Minor_Stops_2026_09_18.xlsx</t>
        </is>
      </c>
      <c r="B8530" t="inlineStr">
        <is>
          <t>Samridhi Perk Line</t>
        </is>
      </c>
      <c r="C8530" s="80" t="n">
        <v>46221</v>
      </c>
      <c r="D8530" t="inlineStr">
        <is>
          <t>Perk-HCM-1</t>
        </is>
      </c>
      <c r="E8530" t="inlineStr">
        <is>
          <t>HXX: Film Is Broken</t>
        </is>
      </c>
      <c r="F8530" t="n">
        <v>28</v>
      </c>
      <c r="G8530" t="n">
        <v>26.51495</v>
      </c>
    </row>
    <row r="8531">
      <c r="A8531" t="inlineStr">
        <is>
          <t>Daily_Minor_Stops_2026_09_18.xlsx</t>
        </is>
      </c>
      <c r="B8531" t="inlineStr">
        <is>
          <t>Samridhi Perk Line</t>
        </is>
      </c>
      <c r="C8531" s="80" t="n">
        <v>46221</v>
      </c>
      <c r="D8531" t="inlineStr">
        <is>
          <t>Perk-HCM-1</t>
        </is>
      </c>
      <c r="E8531" t="inlineStr">
        <is>
          <t>FBX: Jam At Infeed</t>
        </is>
      </c>
      <c r="F8531" t="n">
        <v>67</v>
      </c>
      <c r="G8531" t="n">
        <v>26.77575</v>
      </c>
    </row>
    <row r="8532">
      <c r="A8532" t="inlineStr">
        <is>
          <t>Daily_Minor_Stops_2026_09_18.xlsx</t>
        </is>
      </c>
      <c r="B8532" t="inlineStr">
        <is>
          <t>Samridhi Perk Line</t>
        </is>
      </c>
      <c r="C8532" s="80" t="n">
        <v>46221</v>
      </c>
      <c r="D8532" t="inlineStr">
        <is>
          <t>Perk-HCM-2</t>
        </is>
      </c>
      <c r="E8532" t="inlineStr">
        <is>
          <t>HXX: Film Is Broken</t>
        </is>
      </c>
      <c r="F8532" t="n">
        <v>19</v>
      </c>
      <c r="G8532" t="n">
        <v>16.2406</v>
      </c>
    </row>
    <row r="8533">
      <c r="A8533" t="inlineStr">
        <is>
          <t>Daily_Minor_Stops_2026_09_18.xlsx</t>
        </is>
      </c>
      <c r="B8533" t="inlineStr">
        <is>
          <t>Samridhi Perk Line</t>
        </is>
      </c>
      <c r="C8533" s="80" t="n">
        <v>46221</v>
      </c>
      <c r="D8533" t="inlineStr">
        <is>
          <t>Perk-HCM-2</t>
        </is>
      </c>
      <c r="E8533" t="inlineStr">
        <is>
          <t>FBX: Jam At Infeed</t>
        </is>
      </c>
      <c r="F8533" t="n">
        <v>40</v>
      </c>
      <c r="G8533" t="n">
        <v>21.82625</v>
      </c>
    </row>
    <row r="8534">
      <c r="A8534" t="inlineStr">
        <is>
          <t>Daily_Minor_Stops_2026_09_18.xlsx</t>
        </is>
      </c>
      <c r="B8534" t="inlineStr">
        <is>
          <t>Samridhi Perk Line</t>
        </is>
      </c>
      <c r="C8534" s="80" t="n">
        <v>46221</v>
      </c>
      <c r="D8534" t="inlineStr">
        <is>
          <t>Perk-HCM-3</t>
        </is>
      </c>
      <c r="E8534" t="inlineStr">
        <is>
          <t>HXX: Film Is Broken</t>
        </is>
      </c>
      <c r="F8534" t="n">
        <v>29</v>
      </c>
      <c r="G8534" t="n">
        <v>40.6100333333333</v>
      </c>
    </row>
    <row r="8535">
      <c r="A8535" t="inlineStr">
        <is>
          <t>Daily_Minor_Stops_2026_09_18.xlsx</t>
        </is>
      </c>
      <c r="B8535" t="inlineStr">
        <is>
          <t>Samridhi Perk Line</t>
        </is>
      </c>
      <c r="C8535" s="80" t="n">
        <v>46221</v>
      </c>
      <c r="D8535" t="inlineStr">
        <is>
          <t>Perk-HCM-3</t>
        </is>
      </c>
      <c r="E8535" t="inlineStr">
        <is>
          <t>FBX: Overflow At Infeed</t>
        </is>
      </c>
      <c r="F8535" t="n">
        <v>56</v>
      </c>
      <c r="G8535" t="n">
        <v>30.5416166666667</v>
      </c>
    </row>
    <row r="8536">
      <c r="A8536" t="inlineStr">
        <is>
          <t>Daily_Minor_Stops_2026_09_18.xlsx</t>
        </is>
      </c>
      <c r="B8536" t="inlineStr">
        <is>
          <t>Samridhi Perk Line</t>
        </is>
      </c>
      <c r="C8536" s="80" t="n">
        <v>46221</v>
      </c>
      <c r="D8536" t="inlineStr">
        <is>
          <t>Perk-HCM-4</t>
        </is>
      </c>
      <c r="E8536" t="inlineStr">
        <is>
          <t>HXX: Film Tracking Control Film</t>
        </is>
      </c>
      <c r="F8536" t="n">
        <v>23</v>
      </c>
      <c r="G8536" t="n">
        <v>9.3508</v>
      </c>
    </row>
    <row r="8537">
      <c r="A8537" t="inlineStr">
        <is>
          <t>Daily_Minor_Stops_2026_09_18.xlsx</t>
        </is>
      </c>
      <c r="B8537" t="inlineStr">
        <is>
          <t>Samridhi Perk Line</t>
        </is>
      </c>
      <c r="C8537" s="80" t="n">
        <v>46221</v>
      </c>
      <c r="D8537" t="inlineStr">
        <is>
          <t>Perk-HCM-4</t>
        </is>
      </c>
      <c r="E8537" t="inlineStr">
        <is>
          <t>FBX: Jam At Infeed</t>
        </is>
      </c>
      <c r="F8537" t="n">
        <v>55</v>
      </c>
      <c r="G8537" t="n">
        <v>24.4897833333333</v>
      </c>
    </row>
    <row r="8538">
      <c r="A8538" t="inlineStr">
        <is>
          <t>Daily_Minor_Stops_2026_09_18.xlsx</t>
        </is>
      </c>
      <c r="B8538" t="inlineStr">
        <is>
          <t>Samridhi Perk Line</t>
        </is>
      </c>
      <c r="C8538" s="80" t="n">
        <v>46221</v>
      </c>
      <c r="D8538" t="inlineStr">
        <is>
          <t>Perk-HLM-1</t>
        </is>
      </c>
      <c r="E8538" t="inlineStr">
        <is>
          <t>Product jam detected at flow wrapper infeed</t>
        </is>
      </c>
      <c r="F8538" t="n">
        <v>41</v>
      </c>
      <c r="G8538" t="n">
        <v>11.4820333333333</v>
      </c>
    </row>
    <row r="8539">
      <c r="A8539" t="inlineStr">
        <is>
          <t>Daily_Minor_Stops_2026_09_18.xlsx</t>
        </is>
      </c>
      <c r="B8539" t="inlineStr">
        <is>
          <t>Samridhi Perk Line</t>
        </is>
      </c>
      <c r="C8539" s="80" t="n">
        <v>46221</v>
      </c>
      <c r="D8539" t="inlineStr">
        <is>
          <t>Perk-HLM-1</t>
        </is>
      </c>
      <c r="E8539" t="inlineStr">
        <is>
          <t>OverHeight Product Detected</t>
        </is>
      </c>
      <c r="F8539" t="n">
        <v>75</v>
      </c>
      <c r="G8539" t="n">
        <v>46.1312</v>
      </c>
    </row>
    <row r="8540">
      <c r="A8540" t="inlineStr">
        <is>
          <t>Daily_Minor_Stops_2026_09_18.xlsx</t>
        </is>
      </c>
      <c r="B8540" t="inlineStr">
        <is>
          <t>Samridhi Perk Line</t>
        </is>
      </c>
      <c r="C8540" s="80" t="n">
        <v>46221</v>
      </c>
      <c r="D8540" t="inlineStr">
        <is>
          <t>Perk-HLM-2</t>
        </is>
      </c>
      <c r="E8540" t="inlineStr">
        <is>
          <t>Product jam detected at flow wrapper infeed</t>
        </is>
      </c>
      <c r="F8540" t="n">
        <v>71</v>
      </c>
      <c r="G8540" t="n">
        <v>30.9452</v>
      </c>
    </row>
    <row r="8541">
      <c r="A8541" t="inlineStr">
        <is>
          <t>Daily_Minor_Stops_2026_09_18.xlsx</t>
        </is>
      </c>
      <c r="B8541" t="inlineStr">
        <is>
          <t>Samridhi Perk Line</t>
        </is>
      </c>
      <c r="C8541" s="80" t="n">
        <v>46221</v>
      </c>
      <c r="D8541" t="inlineStr">
        <is>
          <t>Perk-HLM-2</t>
        </is>
      </c>
      <c r="E8541" t="inlineStr">
        <is>
          <t>OverHeight Product Detected</t>
        </is>
      </c>
      <c r="F8541" t="n">
        <v>64</v>
      </c>
      <c r="G8541" t="n">
        <v>34.7769166666667</v>
      </c>
    </row>
    <row r="8542">
      <c r="A8542" t="inlineStr">
        <is>
          <t>Daily_Minor_Stops_2026_09_18.xlsx</t>
        </is>
      </c>
      <c r="B8542" t="inlineStr">
        <is>
          <t>Samridhi Perk Line</t>
        </is>
      </c>
      <c r="C8542" s="80" t="n">
        <v>46221</v>
      </c>
      <c r="D8542" t="inlineStr">
        <is>
          <t>Perk-TTLi-1</t>
        </is>
      </c>
      <c r="E8542" t="inlineStr">
        <is>
          <t>FOR/FT11: Hand Over Failure Of Tray</t>
        </is>
      </c>
      <c r="F8542" t="n">
        <v>5</v>
      </c>
      <c r="G8542" t="n">
        <v>3.4076</v>
      </c>
    </row>
    <row r="8543">
      <c r="A8543" t="inlineStr">
        <is>
          <t>Daily_Minor_Stops_2026_09_18.xlsx</t>
        </is>
      </c>
      <c r="B8543" t="inlineStr">
        <is>
          <t>Samridhi Perk Line</t>
        </is>
      </c>
      <c r="C8543" s="80" t="n">
        <v>46221</v>
      </c>
      <c r="D8543" t="inlineStr">
        <is>
          <t>Perk-TTLi-1</t>
        </is>
      </c>
      <c r="E8543" t="inlineStr">
        <is>
          <t>FOR/BP11: Hand Over Of Blank Failed</t>
        </is>
      </c>
      <c r="F8543" t="n">
        <v>6</v>
      </c>
      <c r="G8543" t="n">
        <v>4.74885</v>
      </c>
    </row>
    <row r="8544">
      <c r="A8544" t="inlineStr">
        <is>
          <t>Daily_Minor_Stops_2026_09_18.xlsx</t>
        </is>
      </c>
      <c r="B8544" t="inlineStr">
        <is>
          <t>Samridhi Perk Line</t>
        </is>
      </c>
      <c r="C8544" s="80" t="n">
        <v>46221</v>
      </c>
      <c r="D8544" t="inlineStr">
        <is>
          <t>Perk-TTLi-2</t>
        </is>
      </c>
      <c r="E8544" t="inlineStr">
        <is>
          <t>FOR/BP11: Hand Over Of Blank Failed</t>
        </is>
      </c>
      <c r="F8544" t="n">
        <v>16</v>
      </c>
      <c r="G8544" t="n">
        <v>39.42455</v>
      </c>
    </row>
    <row r="8545">
      <c r="A8545" t="inlineStr">
        <is>
          <t>Daily_Minor_Stops_2026_09_18.xlsx</t>
        </is>
      </c>
      <c r="B8545" t="inlineStr">
        <is>
          <t>Samridhi Perk Line</t>
        </is>
      </c>
      <c r="C8545" s="80" t="n">
        <v>46221</v>
      </c>
      <c r="D8545" t="inlineStr">
        <is>
          <t>Perk-TTLi-2</t>
        </is>
      </c>
      <c r="E8545" t="inlineStr">
        <is>
          <t>CLO/CT11: Axis1 Position Error</t>
        </is>
      </c>
      <c r="F8545" t="n">
        <v>18</v>
      </c>
      <c r="G8545" t="n">
        <v>34.3376833333333</v>
      </c>
    </row>
    <row r="8546">
      <c r="A8546" t="inlineStr">
        <is>
          <t>Daily_Minor_Stops_2026_09_18.xlsx</t>
        </is>
      </c>
      <c r="B8546" t="inlineStr">
        <is>
          <t>Samridhi Perk Line</t>
        </is>
      </c>
      <c r="C8546" s="80" t="n">
        <v>46221</v>
      </c>
      <c r="D8546" t="inlineStr">
        <is>
          <t>Perk-TTLi-3</t>
        </is>
      </c>
      <c r="E8546" t="inlineStr">
        <is>
          <t>LOD/TGR11: Robot-Gripper Sensor Fault</t>
        </is>
      </c>
      <c r="F8546" t="n">
        <v>4</v>
      </c>
      <c r="G8546" t="n">
        <v>1.72256666666667</v>
      </c>
    </row>
    <row r="8547">
      <c r="A8547" t="inlineStr">
        <is>
          <t>Daily_Minor_Stops_2026_09_18.xlsx</t>
        </is>
      </c>
      <c r="B8547" t="inlineStr">
        <is>
          <t>Samridhi Perk Line</t>
        </is>
      </c>
      <c r="C8547" s="80" t="n">
        <v>46221</v>
      </c>
      <c r="D8547" t="inlineStr">
        <is>
          <t>Perk-TTLi-3</t>
        </is>
      </c>
      <c r="E8547" t="inlineStr">
        <is>
          <t>FOR/BP11: Hand Over Of Blank Failed</t>
        </is>
      </c>
      <c r="F8547" t="n">
        <v>3</v>
      </c>
      <c r="G8547" t="n">
        <v>60.4549</v>
      </c>
    </row>
    <row r="8548">
      <c r="A8548" t="inlineStr">
        <is>
          <t>Daily_Minor_Stops_2026_09_18.xlsx</t>
        </is>
      </c>
      <c r="B8548" t="inlineStr">
        <is>
          <t>Samridhi Perk Line</t>
        </is>
      </c>
      <c r="C8548" s="80" t="n">
        <v>46222</v>
      </c>
      <c r="D8548" t="inlineStr">
        <is>
          <t>Perk-HCM-1</t>
        </is>
      </c>
      <c r="E8548" t="inlineStr">
        <is>
          <t>HXX: Film Is Broken</t>
        </is>
      </c>
      <c r="F8548" t="n">
        <v>22</v>
      </c>
      <c r="G8548" t="n">
        <v>21.6543666666667</v>
      </c>
    </row>
    <row r="8549">
      <c r="A8549" t="inlineStr">
        <is>
          <t>Daily_Minor_Stops_2026_09_18.xlsx</t>
        </is>
      </c>
      <c r="B8549" t="inlineStr">
        <is>
          <t>Samridhi Perk Line</t>
        </is>
      </c>
      <c r="C8549" s="80" t="n">
        <v>46222</v>
      </c>
      <c r="D8549" t="inlineStr">
        <is>
          <t>Perk-HCM-1</t>
        </is>
      </c>
      <c r="E8549" t="inlineStr">
        <is>
          <t>FBX: Jam At Infeed</t>
        </is>
      </c>
      <c r="F8549" t="n">
        <v>97</v>
      </c>
      <c r="G8549" t="n">
        <v>43.2206833333333</v>
      </c>
    </row>
    <row r="8550">
      <c r="A8550" t="inlineStr">
        <is>
          <t>Daily_Minor_Stops_2026_09_18.xlsx</t>
        </is>
      </c>
      <c r="B8550" t="inlineStr">
        <is>
          <t>Samridhi Perk Line</t>
        </is>
      </c>
      <c r="C8550" s="80" t="n">
        <v>46222</v>
      </c>
      <c r="D8550" t="inlineStr">
        <is>
          <t>Perk-HCM-2</t>
        </is>
      </c>
      <c r="E8550" t="inlineStr">
        <is>
          <t>FBX: Overflow At Infeed</t>
        </is>
      </c>
      <c r="F8550" t="n">
        <v>19</v>
      </c>
      <c r="G8550" t="n">
        <v>12.33695</v>
      </c>
    </row>
    <row r="8551">
      <c r="A8551" t="inlineStr">
        <is>
          <t>Daily_Minor_Stops_2026_09_18.xlsx</t>
        </is>
      </c>
      <c r="B8551" t="inlineStr">
        <is>
          <t>Samridhi Perk Line</t>
        </is>
      </c>
      <c r="C8551" s="80" t="n">
        <v>46222</v>
      </c>
      <c r="D8551" t="inlineStr">
        <is>
          <t>Perk-HCM-2</t>
        </is>
      </c>
      <c r="E8551" t="inlineStr">
        <is>
          <t>FBX: Jam At Infeed</t>
        </is>
      </c>
      <c r="F8551" t="n">
        <v>69</v>
      </c>
      <c r="G8551" t="n">
        <v>33.1520333333333</v>
      </c>
    </row>
    <row r="8552">
      <c r="A8552" t="inlineStr">
        <is>
          <t>Daily_Minor_Stops_2026_09_18.xlsx</t>
        </is>
      </c>
      <c r="B8552" t="inlineStr">
        <is>
          <t>Samridhi Perk Line</t>
        </is>
      </c>
      <c r="C8552" s="80" t="n">
        <v>46222</v>
      </c>
      <c r="D8552" t="inlineStr">
        <is>
          <t>Perk-HCM-3</t>
        </is>
      </c>
      <c r="E8552" t="inlineStr">
        <is>
          <t>FBX: Overflow At Infeed</t>
        </is>
      </c>
      <c r="F8552" t="n">
        <v>98</v>
      </c>
      <c r="G8552" t="n">
        <v>65.38630000000001</v>
      </c>
    </row>
    <row r="8553">
      <c r="A8553" t="inlineStr">
        <is>
          <t>Daily_Minor_Stops_2026_09_18.xlsx</t>
        </is>
      </c>
      <c r="B8553" t="inlineStr">
        <is>
          <t>Samridhi Perk Line</t>
        </is>
      </c>
      <c r="C8553" s="80" t="n">
        <v>46222</v>
      </c>
      <c r="D8553" t="inlineStr">
        <is>
          <t>Perk-HCM-3</t>
        </is>
      </c>
      <c r="E8553" t="inlineStr">
        <is>
          <t>FBX: Jam At Infeed</t>
        </is>
      </c>
      <c r="F8553" t="n">
        <v>33</v>
      </c>
      <c r="G8553" t="n">
        <v>36.31965</v>
      </c>
    </row>
    <row r="8554">
      <c r="A8554" t="inlineStr">
        <is>
          <t>Daily_Minor_Stops_2026_09_18.xlsx</t>
        </is>
      </c>
      <c r="B8554" t="inlineStr">
        <is>
          <t>Samridhi Perk Line</t>
        </is>
      </c>
      <c r="C8554" s="80" t="n">
        <v>46222</v>
      </c>
      <c r="D8554" t="inlineStr">
        <is>
          <t>Perk-HCM-4</t>
        </is>
      </c>
      <c r="E8554" t="inlineStr">
        <is>
          <t>HXX: Film Tracking Control Film</t>
        </is>
      </c>
      <c r="F8554" t="n">
        <v>47</v>
      </c>
      <c r="G8554" t="n">
        <v>20.6362833333333</v>
      </c>
    </row>
    <row r="8555">
      <c r="A8555" t="inlineStr">
        <is>
          <t>Daily_Minor_Stops_2026_09_18.xlsx</t>
        </is>
      </c>
      <c r="B8555" t="inlineStr">
        <is>
          <t>Samridhi Perk Line</t>
        </is>
      </c>
      <c r="C8555" s="80" t="n">
        <v>46222</v>
      </c>
      <c r="D8555" t="inlineStr">
        <is>
          <t>Perk-HCM-4</t>
        </is>
      </c>
      <c r="E8555" t="inlineStr">
        <is>
          <t>FBX: Jam At Infeed</t>
        </is>
      </c>
      <c r="F8555" t="n">
        <v>66</v>
      </c>
      <c r="G8555" t="n">
        <v>39.0827166666667</v>
      </c>
    </row>
    <row r="8556">
      <c r="A8556" t="inlineStr">
        <is>
          <t>Daily_Minor_Stops_2026_09_18.xlsx</t>
        </is>
      </c>
      <c r="B8556" t="inlineStr">
        <is>
          <t>Samridhi Perk Line</t>
        </is>
      </c>
      <c r="C8556" s="80" t="n">
        <v>46222</v>
      </c>
      <c r="D8556" t="inlineStr">
        <is>
          <t>Perk-HLM-1</t>
        </is>
      </c>
      <c r="E8556" t="inlineStr">
        <is>
          <t>Product jam detected at flow wrapper infeed</t>
        </is>
      </c>
      <c r="F8556" t="n">
        <v>29</v>
      </c>
      <c r="G8556" t="n">
        <v>11.9100666666667</v>
      </c>
    </row>
    <row r="8557">
      <c r="A8557" t="inlineStr">
        <is>
          <t>Daily_Minor_Stops_2026_09_18.xlsx</t>
        </is>
      </c>
      <c r="B8557" t="inlineStr">
        <is>
          <t>Samridhi Perk Line</t>
        </is>
      </c>
      <c r="C8557" s="80" t="n">
        <v>46222</v>
      </c>
      <c r="D8557" t="inlineStr">
        <is>
          <t>Perk-HLM-1</t>
        </is>
      </c>
      <c r="E8557" t="inlineStr">
        <is>
          <t>OverHeight Product Detected</t>
        </is>
      </c>
      <c r="F8557" t="n">
        <v>55</v>
      </c>
      <c r="G8557" t="n">
        <v>37.0171333333333</v>
      </c>
    </row>
    <row r="8558">
      <c r="A8558" t="inlineStr">
        <is>
          <t>Daily_Minor_Stops_2026_09_18.xlsx</t>
        </is>
      </c>
      <c r="B8558" t="inlineStr">
        <is>
          <t>Samridhi Perk Line</t>
        </is>
      </c>
      <c r="C8558" s="80" t="n">
        <v>46222</v>
      </c>
      <c r="D8558" t="inlineStr">
        <is>
          <t>Perk-HLM-2</t>
        </is>
      </c>
      <c r="E8558" t="inlineStr">
        <is>
          <t>Product jam detected at flow wrapper infeed</t>
        </is>
      </c>
      <c r="F8558" t="n">
        <v>72</v>
      </c>
      <c r="G8558" t="n">
        <v>33.73465</v>
      </c>
    </row>
    <row r="8559">
      <c r="A8559" t="inlineStr">
        <is>
          <t>Daily_Minor_Stops_2026_09_18.xlsx</t>
        </is>
      </c>
      <c r="B8559" t="inlineStr">
        <is>
          <t>Samridhi Perk Line</t>
        </is>
      </c>
      <c r="C8559" s="80" t="n">
        <v>46222</v>
      </c>
      <c r="D8559" t="inlineStr">
        <is>
          <t>Perk-HLM-2</t>
        </is>
      </c>
      <c r="E8559" t="inlineStr">
        <is>
          <t>Paper Out Of Register</t>
        </is>
      </c>
      <c r="F8559" t="n">
        <v>53</v>
      </c>
      <c r="G8559" t="n">
        <v>35.2436166666667</v>
      </c>
    </row>
    <row r="8560">
      <c r="A8560" t="inlineStr">
        <is>
          <t>Daily_Minor_Stops_2026_09_18.xlsx</t>
        </is>
      </c>
      <c r="B8560" t="inlineStr">
        <is>
          <t>Samridhi Perk Line</t>
        </is>
      </c>
      <c r="C8560" s="80" t="n">
        <v>46222</v>
      </c>
      <c r="D8560" t="inlineStr">
        <is>
          <t>Perk-TTLi-1</t>
        </is>
      </c>
      <c r="E8560" t="inlineStr">
        <is>
          <t>LOD/TPL11: Axis 1 HW Positive Overtravel</t>
        </is>
      </c>
      <c r="F8560" t="n">
        <v>8</v>
      </c>
      <c r="G8560" t="n">
        <v>36.9400166666667</v>
      </c>
    </row>
    <row r="8561">
      <c r="A8561" t="inlineStr">
        <is>
          <t>Daily_Minor_Stops_2026_09_18.xlsx</t>
        </is>
      </c>
      <c r="B8561" t="inlineStr">
        <is>
          <t>Samridhi Perk Line</t>
        </is>
      </c>
      <c r="C8561" s="80" t="n">
        <v>46222</v>
      </c>
      <c r="D8561" t="inlineStr">
        <is>
          <t>Perk-TTLi-1</t>
        </is>
      </c>
      <c r="E8561" t="inlineStr">
        <is>
          <t>CLO/CT11: Axis1 Position Error</t>
        </is>
      </c>
      <c r="F8561" t="n">
        <v>7</v>
      </c>
      <c r="G8561" t="n">
        <v>3.44088333333333</v>
      </c>
    </row>
    <row r="8562">
      <c r="A8562" t="inlineStr">
        <is>
          <t>Daily_Minor_Stops_2026_09_18.xlsx</t>
        </is>
      </c>
      <c r="B8562" t="inlineStr">
        <is>
          <t>Samridhi Perk Line</t>
        </is>
      </c>
      <c r="C8562" s="80" t="n">
        <v>46222</v>
      </c>
      <c r="D8562" t="inlineStr">
        <is>
          <t>Perk-TTLi-2</t>
        </is>
      </c>
      <c r="E8562" t="inlineStr">
        <is>
          <t>FOR/BP11: Hand Over Of Blank Failed</t>
        </is>
      </c>
      <c r="F8562" t="n">
        <v>7</v>
      </c>
      <c r="G8562" t="n">
        <v>3.41933333333333</v>
      </c>
    </row>
    <row r="8563">
      <c r="A8563" t="inlineStr">
        <is>
          <t>Daily_Minor_Stops_2026_09_18.xlsx</t>
        </is>
      </c>
      <c r="B8563" t="inlineStr">
        <is>
          <t>Samridhi Perk Line</t>
        </is>
      </c>
      <c r="C8563" s="80" t="n">
        <v>46222</v>
      </c>
      <c r="D8563" t="inlineStr">
        <is>
          <t>Perk-TTLi-2</t>
        </is>
      </c>
      <c r="E8563" t="inlineStr">
        <is>
          <t>CLO/CT11: Axis1 Position Error</t>
        </is>
      </c>
      <c r="F8563" t="n">
        <v>14</v>
      </c>
      <c r="G8563" t="n">
        <v>36.1195166666667</v>
      </c>
    </row>
    <row r="8564">
      <c r="A8564" t="inlineStr">
        <is>
          <t>Daily_Minor_Stops_2026_09_18.xlsx</t>
        </is>
      </c>
      <c r="B8564" t="inlineStr">
        <is>
          <t>Samridhi Perk Line</t>
        </is>
      </c>
      <c r="C8564" s="80" t="n">
        <v>46222</v>
      </c>
      <c r="D8564" t="inlineStr">
        <is>
          <t>Perk-TTLi-3</t>
        </is>
      </c>
      <c r="E8564" t="inlineStr">
        <is>
          <t>LOD/TGR11: Robot-Gripper Sensor Fault</t>
        </is>
      </c>
      <c r="F8564" t="n">
        <v>2</v>
      </c>
      <c r="G8564" t="n">
        <v>0.510133333333333</v>
      </c>
    </row>
    <row r="8565">
      <c r="A8565" t="inlineStr">
        <is>
          <t>Daily_Minor_Stops_2026_09_18.xlsx</t>
        </is>
      </c>
      <c r="B8565" t="inlineStr">
        <is>
          <t>Samridhi Perk Line</t>
        </is>
      </c>
      <c r="C8565" s="80" t="n">
        <v>46222</v>
      </c>
      <c r="D8565" t="inlineStr">
        <is>
          <t>Perk-TTLi-3</t>
        </is>
      </c>
      <c r="E8565" t="inlineStr">
        <is>
          <t>LOD/PGR11: Train Reached Estop Distance</t>
        </is>
      </c>
      <c r="F8565" t="n">
        <v>2</v>
      </c>
      <c r="G8565" t="n">
        <v>0.296133333333333</v>
      </c>
    </row>
    <row r="8566">
      <c r="A8566" t="inlineStr">
        <is>
          <t>Daily_Minor_Stops_2026_09_18.xlsx</t>
        </is>
      </c>
      <c r="B8566" t="inlineStr">
        <is>
          <t>Samridhi Perk Line</t>
        </is>
      </c>
      <c r="C8566" s="80" t="n">
        <v>46222</v>
      </c>
      <c r="D8566" t="inlineStr">
        <is>
          <t>Perk-TTLi-4</t>
        </is>
      </c>
      <c r="E8566" t="inlineStr">
        <is>
          <t>FOR/GLU11: Glueing Unit Not Ready</t>
        </is>
      </c>
      <c r="F8566" t="n">
        <v>2</v>
      </c>
      <c r="G8566" t="n">
        <v>18.5744833333333</v>
      </c>
    </row>
    <row r="8567">
      <c r="A8567" t="inlineStr">
        <is>
          <t>Daily_Minor_Stops_2026_09_18.xlsx</t>
        </is>
      </c>
      <c r="B8567" t="inlineStr">
        <is>
          <t>Samridhi Perk Line</t>
        </is>
      </c>
      <c r="C8567" s="80" t="n">
        <v>46223</v>
      </c>
      <c r="D8567" t="inlineStr">
        <is>
          <t>Perk-HCM-1</t>
        </is>
      </c>
      <c r="E8567" t="inlineStr">
        <is>
          <t>HXX: Film Is Broken</t>
        </is>
      </c>
      <c r="F8567" t="n">
        <v>22</v>
      </c>
      <c r="G8567" t="n">
        <v>12.66735</v>
      </c>
    </row>
    <row r="8568">
      <c r="A8568" t="inlineStr">
        <is>
          <t>Daily_Minor_Stops_2026_09_18.xlsx</t>
        </is>
      </c>
      <c r="B8568" t="inlineStr">
        <is>
          <t>Samridhi Perk Line</t>
        </is>
      </c>
      <c r="C8568" s="80" t="n">
        <v>46223</v>
      </c>
      <c r="D8568" t="inlineStr">
        <is>
          <t>Perk-HCM-1</t>
        </is>
      </c>
      <c r="E8568" t="inlineStr">
        <is>
          <t>FBX: Jam At Infeed</t>
        </is>
      </c>
      <c r="F8568" t="n">
        <v>74</v>
      </c>
      <c r="G8568" t="n">
        <v>30.05245</v>
      </c>
    </row>
    <row r="8569">
      <c r="A8569" t="inlineStr">
        <is>
          <t>Daily_Minor_Stops_2026_09_18.xlsx</t>
        </is>
      </c>
      <c r="B8569" t="inlineStr">
        <is>
          <t>Samridhi Perk Line</t>
        </is>
      </c>
      <c r="C8569" s="80" t="n">
        <v>46223</v>
      </c>
      <c r="D8569" t="inlineStr">
        <is>
          <t>Perk-HCM-2</t>
        </is>
      </c>
      <c r="E8569" t="inlineStr">
        <is>
          <t>FBX: Overflow At Infeed</t>
        </is>
      </c>
      <c r="F8569" t="n">
        <v>11</v>
      </c>
      <c r="G8569" t="n">
        <v>4.28808333333333</v>
      </c>
    </row>
    <row r="8570">
      <c r="A8570" t="inlineStr">
        <is>
          <t>Daily_Minor_Stops_2026_09_18.xlsx</t>
        </is>
      </c>
      <c r="B8570" t="inlineStr">
        <is>
          <t>Samridhi Perk Line</t>
        </is>
      </c>
      <c r="C8570" s="80" t="n">
        <v>46223</v>
      </c>
      <c r="D8570" t="inlineStr">
        <is>
          <t>Perk-HCM-2</t>
        </is>
      </c>
      <c r="E8570" t="inlineStr">
        <is>
          <t>FBX: Jam At Infeed</t>
        </is>
      </c>
      <c r="F8570" t="n">
        <v>28</v>
      </c>
      <c r="G8570" t="n">
        <v>10.6596666666667</v>
      </c>
    </row>
    <row r="8571">
      <c r="A8571" t="inlineStr">
        <is>
          <t>Daily_Minor_Stops_2026_09_18.xlsx</t>
        </is>
      </c>
      <c r="B8571" t="inlineStr">
        <is>
          <t>Samridhi Perk Line</t>
        </is>
      </c>
      <c r="C8571" s="80" t="n">
        <v>46223</v>
      </c>
      <c r="D8571" t="inlineStr">
        <is>
          <t>Perk-HCM-3</t>
        </is>
      </c>
      <c r="E8571" t="inlineStr">
        <is>
          <t>FBX: Overflow At Infeed</t>
        </is>
      </c>
      <c r="F8571" t="n">
        <v>26</v>
      </c>
      <c r="G8571" t="n">
        <v>10.45395</v>
      </c>
    </row>
    <row r="8572">
      <c r="A8572" t="inlineStr">
        <is>
          <t>Daily_Minor_Stops_2026_09_18.xlsx</t>
        </is>
      </c>
      <c r="B8572" t="inlineStr">
        <is>
          <t>Samridhi Perk Line</t>
        </is>
      </c>
      <c r="C8572" s="80" t="n">
        <v>46223</v>
      </c>
      <c r="D8572" t="inlineStr">
        <is>
          <t>Perk-HCM-3</t>
        </is>
      </c>
      <c r="E8572" t="inlineStr">
        <is>
          <t>FBX: Jam At Infeed</t>
        </is>
      </c>
      <c r="F8572" t="n">
        <v>15</v>
      </c>
      <c r="G8572" t="n">
        <v>13.6042666666667</v>
      </c>
    </row>
    <row r="8573">
      <c r="A8573" t="inlineStr">
        <is>
          <t>Daily_Minor_Stops_2026_09_18.xlsx</t>
        </is>
      </c>
      <c r="B8573" t="inlineStr">
        <is>
          <t>Samridhi Perk Line</t>
        </is>
      </c>
      <c r="C8573" s="80" t="n">
        <v>46223</v>
      </c>
      <c r="D8573" t="inlineStr">
        <is>
          <t>Perk-HCM-4</t>
        </is>
      </c>
      <c r="E8573" t="inlineStr">
        <is>
          <t>HXX: Film Is Broken</t>
        </is>
      </c>
      <c r="F8573" t="n">
        <v>19</v>
      </c>
      <c r="G8573" t="n">
        <v>11.69575</v>
      </c>
    </row>
    <row r="8574">
      <c r="A8574" t="inlineStr">
        <is>
          <t>Daily_Minor_Stops_2026_09_18.xlsx</t>
        </is>
      </c>
      <c r="B8574" t="inlineStr">
        <is>
          <t>Samridhi Perk Line</t>
        </is>
      </c>
      <c r="C8574" s="80" t="n">
        <v>46223</v>
      </c>
      <c r="D8574" t="inlineStr">
        <is>
          <t>Perk-HCM-4</t>
        </is>
      </c>
      <c r="E8574" t="inlineStr">
        <is>
          <t>FBX: Jam At Infeed</t>
        </is>
      </c>
      <c r="F8574" t="n">
        <v>49</v>
      </c>
      <c r="G8574" t="n">
        <v>17.4364166666667</v>
      </c>
    </row>
    <row r="8575">
      <c r="A8575" t="inlineStr">
        <is>
          <t>Daily_Minor_Stops_2026_09_18.xlsx</t>
        </is>
      </c>
      <c r="B8575" t="inlineStr">
        <is>
          <t>Samridhi Perk Line</t>
        </is>
      </c>
      <c r="C8575" s="80" t="n">
        <v>46223</v>
      </c>
      <c r="D8575" t="inlineStr">
        <is>
          <t>Perk-HLM-1</t>
        </is>
      </c>
      <c r="E8575" t="inlineStr">
        <is>
          <t>Paper Out Of Register</t>
        </is>
      </c>
      <c r="F8575" t="n">
        <v>64</v>
      </c>
      <c r="G8575" t="n">
        <v>87.27221666666659</v>
      </c>
    </row>
    <row r="8576">
      <c r="A8576" t="inlineStr">
        <is>
          <t>Daily_Minor_Stops_2026_09_18.xlsx</t>
        </is>
      </c>
      <c r="B8576" t="inlineStr">
        <is>
          <t>Samridhi Perk Line</t>
        </is>
      </c>
      <c r="C8576" s="80" t="n">
        <v>46223</v>
      </c>
      <c r="D8576" t="inlineStr">
        <is>
          <t>Perk-HLM-1</t>
        </is>
      </c>
      <c r="E8576" t="inlineStr">
        <is>
          <t>OverHeight Product Detected</t>
        </is>
      </c>
      <c r="F8576" t="n">
        <v>56</v>
      </c>
      <c r="G8576" t="n">
        <v>32.0192666666667</v>
      </c>
    </row>
    <row r="8577">
      <c r="A8577" t="inlineStr">
        <is>
          <t>Daily_Minor_Stops_2026_09_18.xlsx</t>
        </is>
      </c>
      <c r="B8577" t="inlineStr">
        <is>
          <t>Samridhi Perk Line</t>
        </is>
      </c>
      <c r="C8577" s="80" t="n">
        <v>46223</v>
      </c>
      <c r="D8577" t="inlineStr">
        <is>
          <t>Perk-HLM-2</t>
        </is>
      </c>
      <c r="E8577" t="inlineStr">
        <is>
          <t>Product jam detected at flow wrapper infeed</t>
        </is>
      </c>
      <c r="F8577" t="n">
        <v>85</v>
      </c>
      <c r="G8577" t="n">
        <v>46.6093166666667</v>
      </c>
    </row>
    <row r="8578">
      <c r="A8578" t="inlineStr">
        <is>
          <t>Daily_Minor_Stops_2026_09_18.xlsx</t>
        </is>
      </c>
      <c r="B8578" t="inlineStr">
        <is>
          <t>Samridhi Perk Line</t>
        </is>
      </c>
      <c r="C8578" s="80" t="n">
        <v>46223</v>
      </c>
      <c r="D8578" t="inlineStr">
        <is>
          <t>Perk-HLM-2</t>
        </is>
      </c>
      <c r="E8578" t="inlineStr">
        <is>
          <t>OverHeight Product Detected</t>
        </is>
      </c>
      <c r="F8578" t="n">
        <v>52</v>
      </c>
      <c r="G8578" t="n">
        <v>36.2153833333333</v>
      </c>
    </row>
    <row r="8579">
      <c r="A8579" t="inlineStr">
        <is>
          <t>Daily_Minor_Stops_2026_09_18.xlsx</t>
        </is>
      </c>
      <c r="B8579" t="inlineStr">
        <is>
          <t>Samridhi Perk Line</t>
        </is>
      </c>
      <c r="C8579" s="80" t="n">
        <v>46223</v>
      </c>
      <c r="D8579" t="inlineStr">
        <is>
          <t>Perk-TTLi-1</t>
        </is>
      </c>
      <c r="E8579" t="inlineStr">
        <is>
          <t>LOD/TPL11: Axis 1 HW Positive Overtravel</t>
        </is>
      </c>
      <c r="F8579" t="n">
        <v>4</v>
      </c>
      <c r="G8579" t="n">
        <v>2.67201666666667</v>
      </c>
    </row>
    <row r="8580">
      <c r="A8580" t="inlineStr">
        <is>
          <t>Daily_Minor_Stops_2026_09_18.xlsx</t>
        </is>
      </c>
      <c r="B8580" t="inlineStr">
        <is>
          <t>Samridhi Perk Line</t>
        </is>
      </c>
      <c r="C8580" s="80" t="n">
        <v>46223</v>
      </c>
      <c r="D8580" t="inlineStr">
        <is>
          <t>Perk-TTLi-1</t>
        </is>
      </c>
      <c r="E8580" t="inlineStr">
        <is>
          <t>LOD/TGR11: Robot-Gripper Sensor Fault</t>
        </is>
      </c>
      <c r="F8580" t="n">
        <v>4</v>
      </c>
      <c r="G8580" t="n">
        <v>6.34076666666667</v>
      </c>
    </row>
    <row r="8581">
      <c r="A8581" t="inlineStr">
        <is>
          <t>Daily_Minor_Stops_2026_09_18.xlsx</t>
        </is>
      </c>
      <c r="B8581" t="inlineStr">
        <is>
          <t>Samridhi Perk Line</t>
        </is>
      </c>
      <c r="C8581" s="80" t="n">
        <v>46223</v>
      </c>
      <c r="D8581" t="inlineStr">
        <is>
          <t>Perk-TTLi-2</t>
        </is>
      </c>
      <c r="E8581" t="inlineStr">
        <is>
          <t>FOR/BP11: Hand Over Of Blank Failed</t>
        </is>
      </c>
      <c r="F8581" t="n">
        <v>6</v>
      </c>
      <c r="G8581" t="n">
        <v>6.54908333333333</v>
      </c>
    </row>
    <row r="8582">
      <c r="A8582" t="inlineStr">
        <is>
          <t>Daily_Minor_Stops_2026_09_18.xlsx</t>
        </is>
      </c>
      <c r="B8582" t="inlineStr">
        <is>
          <t>Samridhi Perk Line</t>
        </is>
      </c>
      <c r="C8582" s="80" t="n">
        <v>46223</v>
      </c>
      <c r="D8582" t="inlineStr">
        <is>
          <t>Perk-TTLi-2</t>
        </is>
      </c>
      <c r="E8582" t="inlineStr">
        <is>
          <t>CLO/CT11: Axis1 Position Error</t>
        </is>
      </c>
      <c r="F8582" t="n">
        <v>17</v>
      </c>
      <c r="G8582" t="n">
        <v>37.3478666666667</v>
      </c>
    </row>
    <row r="8583">
      <c r="A8583" t="inlineStr">
        <is>
          <t>Daily_Minor_Stops_2026_09_18.xlsx</t>
        </is>
      </c>
      <c r="B8583" t="inlineStr">
        <is>
          <t>Samridhi Perk Line</t>
        </is>
      </c>
      <c r="C8583" s="80" t="n">
        <v>46223</v>
      </c>
      <c r="D8583" t="inlineStr">
        <is>
          <t>Perk-TTLi-3</t>
        </is>
      </c>
      <c r="E8583" t="inlineStr">
        <is>
          <t>LOD/TPG11: Move Time Out</t>
        </is>
      </c>
      <c r="F8583" t="n">
        <v>3</v>
      </c>
      <c r="G8583" t="n">
        <v>2.98835</v>
      </c>
    </row>
    <row r="8584">
      <c r="A8584" t="inlineStr">
        <is>
          <t>Daily_Minor_Stops_2026_09_18.xlsx</t>
        </is>
      </c>
      <c r="B8584" t="inlineStr">
        <is>
          <t>Samridhi Perk Line</t>
        </is>
      </c>
      <c r="C8584" s="80" t="n">
        <v>46223</v>
      </c>
      <c r="D8584" t="inlineStr">
        <is>
          <t>Perk-TTLi-3</t>
        </is>
      </c>
      <c r="E8584" t="inlineStr">
        <is>
          <t>CLO/CT11: Axis1 Position Error</t>
        </is>
      </c>
      <c r="F8584" t="n">
        <v>4</v>
      </c>
      <c r="G8584" t="n">
        <v>6.51365</v>
      </c>
    </row>
    <row r="8585">
      <c r="A8585" t="inlineStr">
        <is>
          <t>Daily_Minor_Stops_2026_09_18.xlsx</t>
        </is>
      </c>
      <c r="B8585" t="inlineStr">
        <is>
          <t>Samridhi Perk Line</t>
        </is>
      </c>
      <c r="C8585" s="80" t="n">
        <v>46223</v>
      </c>
      <c r="D8585" t="inlineStr">
        <is>
          <t>Perk-TTLi-4</t>
        </is>
      </c>
      <c r="E8585" t="inlineStr">
        <is>
          <t>LOD/FWV11: Rejects Consecutive</t>
        </is>
      </c>
      <c r="F8585" t="n">
        <v>2</v>
      </c>
      <c r="G8585" t="n">
        <v>1.51216666666667</v>
      </c>
    </row>
    <row r="8586">
      <c r="A8586" t="inlineStr">
        <is>
          <t>Daily_Minor_Stops_2026_09_18.xlsx</t>
        </is>
      </c>
      <c r="B8586" t="inlineStr">
        <is>
          <t>Samridhi Perk Line</t>
        </is>
      </c>
      <c r="C8586" s="80" t="n">
        <v>46224</v>
      </c>
      <c r="D8586" t="inlineStr">
        <is>
          <t>Perk-HCM-1</t>
        </is>
      </c>
      <c r="E8586" t="inlineStr">
        <is>
          <t>HXX: Film Is Broken</t>
        </is>
      </c>
      <c r="F8586" t="n">
        <v>22</v>
      </c>
      <c r="G8586" t="n">
        <v>36.31915</v>
      </c>
    </row>
    <row r="8587">
      <c r="A8587" t="inlineStr">
        <is>
          <t>Daily_Minor_Stops_2026_09_18.xlsx</t>
        </is>
      </c>
      <c r="B8587" t="inlineStr">
        <is>
          <t>Samridhi Perk Line</t>
        </is>
      </c>
      <c r="C8587" s="80" t="n">
        <v>46224</v>
      </c>
      <c r="D8587" t="inlineStr">
        <is>
          <t>Perk-HCM-1</t>
        </is>
      </c>
      <c r="E8587" t="inlineStr">
        <is>
          <t>FBX: Jam At Infeed</t>
        </is>
      </c>
      <c r="F8587" t="n">
        <v>45</v>
      </c>
      <c r="G8587" t="n">
        <v>19.4721666666667</v>
      </c>
    </row>
    <row r="8588">
      <c r="A8588" t="inlineStr">
        <is>
          <t>Daily_Minor_Stops_2026_09_18.xlsx</t>
        </is>
      </c>
      <c r="B8588" t="inlineStr">
        <is>
          <t>Samridhi Perk Line</t>
        </is>
      </c>
      <c r="C8588" s="80" t="n">
        <v>46224</v>
      </c>
      <c r="D8588" t="inlineStr">
        <is>
          <t>Perk-HCM-2</t>
        </is>
      </c>
      <c r="E8588" t="inlineStr">
        <is>
          <t>FBX: Overflow At Infeed</t>
        </is>
      </c>
      <c r="F8588" t="n">
        <v>22</v>
      </c>
      <c r="G8588" t="n">
        <v>6.30521666666667</v>
      </c>
    </row>
    <row r="8589">
      <c r="A8589" t="inlineStr">
        <is>
          <t>Daily_Minor_Stops_2026_09_18.xlsx</t>
        </is>
      </c>
      <c r="B8589" t="inlineStr">
        <is>
          <t>Samridhi Perk Line</t>
        </is>
      </c>
      <c r="C8589" s="80" t="n">
        <v>46224</v>
      </c>
      <c r="D8589" t="inlineStr">
        <is>
          <t>Perk-HCM-2</t>
        </is>
      </c>
      <c r="E8589" t="inlineStr">
        <is>
          <t>FBX: Jam At Infeed</t>
        </is>
      </c>
      <c r="F8589" t="n">
        <v>22</v>
      </c>
      <c r="G8589" t="n">
        <v>12.4546</v>
      </c>
    </row>
    <row r="8590">
      <c r="A8590" t="inlineStr">
        <is>
          <t>Daily_Minor_Stops_2026_09_18.xlsx</t>
        </is>
      </c>
      <c r="B8590" t="inlineStr">
        <is>
          <t>Samridhi Perk Line</t>
        </is>
      </c>
      <c r="C8590" s="80" t="n">
        <v>46224</v>
      </c>
      <c r="D8590" t="inlineStr">
        <is>
          <t>Perk-HCM-3</t>
        </is>
      </c>
      <c r="E8590" t="inlineStr">
        <is>
          <t>FBX: Overflow At Infeed</t>
        </is>
      </c>
      <c r="F8590" t="n">
        <v>33</v>
      </c>
      <c r="G8590" t="n">
        <v>21.76315</v>
      </c>
    </row>
    <row r="8591">
      <c r="A8591" t="inlineStr">
        <is>
          <t>Daily_Minor_Stops_2026_09_18.xlsx</t>
        </is>
      </c>
      <c r="B8591" t="inlineStr">
        <is>
          <t>Samridhi Perk Line</t>
        </is>
      </c>
      <c r="C8591" s="80" t="n">
        <v>46224</v>
      </c>
      <c r="D8591" t="inlineStr">
        <is>
          <t>Perk-HCM-3</t>
        </is>
      </c>
      <c r="E8591" t="inlineStr">
        <is>
          <t>FBX: Jam At Infeed</t>
        </is>
      </c>
      <c r="F8591" t="n">
        <v>13</v>
      </c>
      <c r="G8591" t="n">
        <v>285.599766666667</v>
      </c>
    </row>
    <row r="8592">
      <c r="A8592" t="inlineStr">
        <is>
          <t>Daily_Minor_Stops_2026_09_18.xlsx</t>
        </is>
      </c>
      <c r="B8592" t="inlineStr">
        <is>
          <t>Samridhi Perk Line</t>
        </is>
      </c>
      <c r="C8592" s="80" t="n">
        <v>46224</v>
      </c>
      <c r="D8592" t="inlineStr">
        <is>
          <t>Perk-HCM-4</t>
        </is>
      </c>
      <c r="E8592" t="inlineStr">
        <is>
          <t>HXX: Film Is Broken</t>
        </is>
      </c>
      <c r="F8592" t="n">
        <v>16</v>
      </c>
      <c r="G8592" t="n">
        <v>12.8123666666667</v>
      </c>
    </row>
    <row r="8593">
      <c r="A8593" t="inlineStr">
        <is>
          <t>Daily_Minor_Stops_2026_09_18.xlsx</t>
        </is>
      </c>
      <c r="B8593" t="inlineStr">
        <is>
          <t>Samridhi Perk Line</t>
        </is>
      </c>
      <c r="C8593" s="80" t="n">
        <v>46224</v>
      </c>
      <c r="D8593" t="inlineStr">
        <is>
          <t>Perk-HCM-4</t>
        </is>
      </c>
      <c r="E8593" t="inlineStr">
        <is>
          <t>FBX: Jam At Infeed</t>
        </is>
      </c>
      <c r="F8593" t="n">
        <v>69</v>
      </c>
      <c r="G8593" t="n">
        <v>23.6748</v>
      </c>
    </row>
    <row r="8594">
      <c r="A8594" t="inlineStr">
        <is>
          <t>Daily_Minor_Stops_2026_09_18.xlsx</t>
        </is>
      </c>
      <c r="B8594" t="inlineStr">
        <is>
          <t>Samridhi Perk Line</t>
        </is>
      </c>
      <c r="C8594" s="80" t="n">
        <v>46224</v>
      </c>
      <c r="D8594" t="inlineStr">
        <is>
          <t>Perk-HLM-1</t>
        </is>
      </c>
      <c r="E8594" t="inlineStr">
        <is>
          <t>Product jam detected at flow wrapper infeed</t>
        </is>
      </c>
      <c r="F8594" t="n">
        <v>37</v>
      </c>
      <c r="G8594" t="n">
        <v>15.3245166666667</v>
      </c>
    </row>
    <row r="8595">
      <c r="A8595" t="inlineStr">
        <is>
          <t>Daily_Minor_Stops_2026_09_18.xlsx</t>
        </is>
      </c>
      <c r="B8595" t="inlineStr">
        <is>
          <t>Samridhi Perk Line</t>
        </is>
      </c>
      <c r="C8595" s="80" t="n">
        <v>46224</v>
      </c>
      <c r="D8595" t="inlineStr">
        <is>
          <t>Perk-HLM-1</t>
        </is>
      </c>
      <c r="E8595" t="inlineStr">
        <is>
          <t>OverHeight Product Detected</t>
        </is>
      </c>
      <c r="F8595" t="n">
        <v>50</v>
      </c>
      <c r="G8595" t="n">
        <v>32.2551166666667</v>
      </c>
    </row>
    <row r="8596">
      <c r="A8596" t="inlineStr">
        <is>
          <t>Daily_Minor_Stops_2026_09_18.xlsx</t>
        </is>
      </c>
      <c r="B8596" t="inlineStr">
        <is>
          <t>Samridhi Perk Line</t>
        </is>
      </c>
      <c r="C8596" s="80" t="n">
        <v>46224</v>
      </c>
      <c r="D8596" t="inlineStr">
        <is>
          <t>Perk-HLM-2</t>
        </is>
      </c>
      <c r="E8596" t="inlineStr">
        <is>
          <t>Product jam detected at flow wrapper infeed</t>
        </is>
      </c>
      <c r="F8596" t="n">
        <v>68</v>
      </c>
      <c r="G8596" t="n">
        <v>30.6933666666667</v>
      </c>
    </row>
    <row r="8597">
      <c r="A8597" t="inlineStr">
        <is>
          <t>Daily_Minor_Stops_2026_09_18.xlsx</t>
        </is>
      </c>
      <c r="B8597" t="inlineStr">
        <is>
          <t>Samridhi Perk Line</t>
        </is>
      </c>
      <c r="C8597" s="80" t="n">
        <v>46224</v>
      </c>
      <c r="D8597" t="inlineStr">
        <is>
          <t>Perk-HLM-2</t>
        </is>
      </c>
      <c r="E8597" t="inlineStr">
        <is>
          <t>OverHeight Product Detected</t>
        </is>
      </c>
      <c r="F8597" t="n">
        <v>49</v>
      </c>
      <c r="G8597" t="n">
        <v>25.5654</v>
      </c>
    </row>
    <row r="8598">
      <c r="A8598" t="inlineStr">
        <is>
          <t>Daily_Minor_Stops_2026_09_18.xlsx</t>
        </is>
      </c>
      <c r="B8598" t="inlineStr">
        <is>
          <t>Samridhi Perk Line</t>
        </is>
      </c>
      <c r="C8598" s="80" t="n">
        <v>46224</v>
      </c>
      <c r="D8598" t="inlineStr">
        <is>
          <t>Perk-TTLi-1</t>
        </is>
      </c>
      <c r="E8598" t="inlineStr">
        <is>
          <t>LOD/TPL11: Axis 1 HW Positive Overtravel</t>
        </is>
      </c>
      <c r="F8598" t="n">
        <v>8</v>
      </c>
      <c r="G8598" t="n">
        <v>267.9938</v>
      </c>
    </row>
    <row r="8599">
      <c r="A8599" t="inlineStr">
        <is>
          <t>Daily_Minor_Stops_2026_09_18.xlsx</t>
        </is>
      </c>
      <c r="B8599" t="inlineStr">
        <is>
          <t>Samridhi Perk Line</t>
        </is>
      </c>
      <c r="C8599" s="80" t="n">
        <v>46224</v>
      </c>
      <c r="D8599" t="inlineStr">
        <is>
          <t>Perk-TTLi-1</t>
        </is>
      </c>
      <c r="E8599" t="inlineStr">
        <is>
          <t>LOD/TGR11: Trays On The Tray Acceleratio</t>
        </is>
      </c>
      <c r="F8599" t="n">
        <v>5</v>
      </c>
      <c r="G8599" t="n">
        <v>1.41141666666667</v>
      </c>
    </row>
    <row r="8600">
      <c r="A8600" t="inlineStr">
        <is>
          <t>Daily_Minor_Stops_2026_09_18.xlsx</t>
        </is>
      </c>
      <c r="B8600" t="inlineStr">
        <is>
          <t>Samridhi Perk Line</t>
        </is>
      </c>
      <c r="C8600" s="80" t="n">
        <v>46224</v>
      </c>
      <c r="D8600" t="inlineStr">
        <is>
          <t>Perk-TTLi-2</t>
        </is>
      </c>
      <c r="E8600" t="inlineStr">
        <is>
          <t>FOR/BP11: Hand Over Of Blank Failed</t>
        </is>
      </c>
      <c r="F8600" t="n">
        <v>6</v>
      </c>
      <c r="G8600" t="n">
        <v>1.77918333333333</v>
      </c>
    </row>
    <row r="8601">
      <c r="A8601" t="inlineStr">
        <is>
          <t>Daily_Minor_Stops_2026_09_18.xlsx</t>
        </is>
      </c>
      <c r="B8601" t="inlineStr">
        <is>
          <t>Samridhi Perk Line</t>
        </is>
      </c>
      <c r="C8601" s="80" t="n">
        <v>46224</v>
      </c>
      <c r="D8601" t="inlineStr">
        <is>
          <t>Perk-TTLi-2</t>
        </is>
      </c>
      <c r="E8601" t="inlineStr">
        <is>
          <t>CLO/CT11: Axis1 Position Error</t>
        </is>
      </c>
      <c r="F8601" t="n">
        <v>7</v>
      </c>
      <c r="G8601" t="n">
        <v>12.0774333333333</v>
      </c>
    </row>
    <row r="8602">
      <c r="A8602" t="inlineStr">
        <is>
          <t>Daily_Minor_Stops_2026_09_18.xlsx</t>
        </is>
      </c>
      <c r="B8602" t="inlineStr">
        <is>
          <t>Samridhi Perk Line</t>
        </is>
      </c>
      <c r="C8602" s="80" t="n">
        <v>46224</v>
      </c>
      <c r="D8602" t="inlineStr">
        <is>
          <t>Perk-TTLi-3</t>
        </is>
      </c>
      <c r="E8602" t="inlineStr">
        <is>
          <t>LOD/PGR11: Train Reached Estop Distance</t>
        </is>
      </c>
      <c r="F8602" t="n">
        <v>2</v>
      </c>
      <c r="G8602" t="n">
        <v>0.329716666666667</v>
      </c>
    </row>
    <row r="8603">
      <c r="A8603" t="inlineStr">
        <is>
          <t>Daily_Minor_Stops_2026_09_18.xlsx</t>
        </is>
      </c>
      <c r="B8603" t="inlineStr">
        <is>
          <t>Samridhi Perk Line</t>
        </is>
      </c>
      <c r="C8603" s="80" t="n">
        <v>46224</v>
      </c>
      <c r="D8603" t="inlineStr">
        <is>
          <t>Perk-TTLi-3</t>
        </is>
      </c>
      <c r="E8603" t="inlineStr">
        <is>
          <t>CLO/CT11: Axis1 Position Error</t>
        </is>
      </c>
      <c r="F8603" t="n">
        <v>5</v>
      </c>
      <c r="G8603" t="n">
        <v>9.32733333333333</v>
      </c>
    </row>
    <row r="8604">
      <c r="A8604" t="inlineStr">
        <is>
          <t>Daily_Minor_Stops_2026_09_18.xlsx</t>
        </is>
      </c>
      <c r="B8604" t="inlineStr">
        <is>
          <t>Samridhi Perk Line</t>
        </is>
      </c>
      <c r="C8604" s="80" t="n">
        <v>46224</v>
      </c>
      <c r="D8604" t="inlineStr">
        <is>
          <t>Perk-TTLi-4</t>
        </is>
      </c>
      <c r="E8604" t="inlineStr">
        <is>
          <t>LOD/SM: Calculation Active</t>
        </is>
      </c>
      <c r="F8604" t="n">
        <v>2</v>
      </c>
      <c r="G8604" t="n">
        <v>1.90705</v>
      </c>
    </row>
    <row r="8605">
      <c r="A8605" t="inlineStr">
        <is>
          <t>Daily_Minor_Stops_2026_09_18.xlsx</t>
        </is>
      </c>
      <c r="B8605" t="inlineStr">
        <is>
          <t>Samridhi Perk Line</t>
        </is>
      </c>
      <c r="C8605" s="80" t="n">
        <v>46225</v>
      </c>
      <c r="D8605" t="inlineStr">
        <is>
          <t>Perk-HCM-1</t>
        </is>
      </c>
      <c r="E8605" t="inlineStr">
        <is>
          <t>Cover Machine Discharge Open</t>
        </is>
      </c>
      <c r="F8605" t="n">
        <v>1</v>
      </c>
      <c r="G8605" t="n">
        <v>9.99356666666667</v>
      </c>
    </row>
    <row r="8606">
      <c r="A8606" t="inlineStr">
        <is>
          <t>Daily_Minor_Stops_2026_09_18.xlsx</t>
        </is>
      </c>
      <c r="B8606" t="inlineStr">
        <is>
          <t>Samridhi Perk Line</t>
        </is>
      </c>
      <c r="C8606" s="80" t="n">
        <v>46225</v>
      </c>
      <c r="D8606" t="inlineStr">
        <is>
          <t>Perk-HCM-2</t>
        </is>
      </c>
      <c r="E8606" t="inlineStr">
        <is>
          <t>Cover Machine Discharge Open</t>
        </is>
      </c>
      <c r="F8606" t="n">
        <v>1</v>
      </c>
      <c r="G8606" t="n">
        <v>9.993833333333329</v>
      </c>
    </row>
    <row r="8607">
      <c r="A8607" t="inlineStr">
        <is>
          <t>Daily_Minor_Stops_2026_09_18.xlsx</t>
        </is>
      </c>
      <c r="B8607" t="inlineStr">
        <is>
          <t>Samridhi Perk Line</t>
        </is>
      </c>
      <c r="C8607" s="80" t="n">
        <v>46225</v>
      </c>
      <c r="D8607" t="inlineStr">
        <is>
          <t>Perk-HCM-3</t>
        </is>
      </c>
      <c r="E8607" t="inlineStr">
        <is>
          <t>FBX: Jam At Infeed</t>
        </is>
      </c>
      <c r="F8607" t="n">
        <v>1</v>
      </c>
      <c r="G8607" t="n">
        <v>9.92578333333333</v>
      </c>
    </row>
    <row r="8608">
      <c r="A8608" t="inlineStr">
        <is>
          <t>Daily_Minor_Stops_2026_09_18.xlsx</t>
        </is>
      </c>
      <c r="B8608" t="inlineStr">
        <is>
          <t>Samridhi Perk Line</t>
        </is>
      </c>
      <c r="C8608" s="80" t="n">
        <v>46225</v>
      </c>
      <c r="D8608" t="inlineStr">
        <is>
          <t>Perk-HCM-4</t>
        </is>
      </c>
      <c r="E8608" t="inlineStr">
        <is>
          <t>Cover Machine Discharge Open</t>
        </is>
      </c>
      <c r="F8608" t="n">
        <v>1</v>
      </c>
      <c r="G8608" t="n">
        <v>10.25505</v>
      </c>
    </row>
    <row r="8609">
      <c r="A8609" t="inlineStr">
        <is>
          <t>Daily_Minor_Stops_2026_09_18.xlsx</t>
        </is>
      </c>
      <c r="B8609" t="inlineStr">
        <is>
          <t>Samridhi Perk Line</t>
        </is>
      </c>
      <c r="C8609" s="80" t="n">
        <v>46225</v>
      </c>
      <c r="D8609" t="inlineStr">
        <is>
          <t>Perk-TTLi-1</t>
        </is>
      </c>
      <c r="E8609" t="inlineStr">
        <is>
          <t>LOD/TPL11: Axis 1 HW Positive Overtravel</t>
        </is>
      </c>
      <c r="F8609" t="n">
        <v>1</v>
      </c>
      <c r="G8609" t="n">
        <v>87.38051666666669</v>
      </c>
    </row>
    <row r="8610">
      <c r="A8610" t="inlineStr">
        <is>
          <t>Daily_Minor_Stops_2026_09_18.xlsx</t>
        </is>
      </c>
      <c r="B8610" t="inlineStr">
        <is>
          <t>Samridhi Perk Line</t>
        </is>
      </c>
      <c r="C8610" s="80" t="n">
        <v>46225</v>
      </c>
      <c r="D8610" t="inlineStr">
        <is>
          <t>Perk-TTLi-1</t>
        </is>
      </c>
      <c r="E8610" t="inlineStr">
        <is>
          <t>LOD/TGR11: Trays On The Tray Acceleratio</t>
        </is>
      </c>
      <c r="F8610" t="n">
        <v>1</v>
      </c>
      <c r="G8610" t="n">
        <v>351.807266666667</v>
      </c>
    </row>
    <row r="8611">
      <c r="A8611" t="inlineStr">
        <is>
          <t>Daily_Minor_Stops_2026_09_18.xlsx</t>
        </is>
      </c>
      <c r="B8611" t="inlineStr">
        <is>
          <t>Samridhi Perk Line</t>
        </is>
      </c>
      <c r="C8611" s="80" t="n">
        <v>46226</v>
      </c>
      <c r="D8611" t="inlineStr">
        <is>
          <t>Perk-TTLi-1</t>
        </is>
      </c>
      <c r="E8611" t="inlineStr">
        <is>
          <t>LOD/TGR11: Trays On The Tray Acceleratio</t>
        </is>
      </c>
      <c r="F8611" t="n">
        <v>1</v>
      </c>
      <c r="G8611" t="n">
        <v>1440</v>
      </c>
    </row>
    <row r="8612">
      <c r="A8612" t="inlineStr">
        <is>
          <t>Daily_Minor_Stops_2026_09_18.xlsx</t>
        </is>
      </c>
      <c r="B8612" t="inlineStr">
        <is>
          <t>Samridhi Perk Line</t>
        </is>
      </c>
      <c r="C8612" s="80" t="n">
        <v>46227</v>
      </c>
      <c r="D8612" t="inlineStr">
        <is>
          <t>Perk-TTLi-1</t>
        </is>
      </c>
      <c r="E8612" t="inlineStr">
        <is>
          <t>LOD/TGR11: Trays On The Tray Acceleratio</t>
        </is>
      </c>
      <c r="F8612" t="n">
        <v>1</v>
      </c>
      <c r="G8612" t="n">
        <v>1440</v>
      </c>
    </row>
    <row r="8613">
      <c r="A8613" t="inlineStr">
        <is>
          <t>Daily_Minor_Stops_2026_09_18.xlsx</t>
        </is>
      </c>
      <c r="B8613" t="inlineStr">
        <is>
          <t>Samridhi Perk Line</t>
        </is>
      </c>
      <c r="C8613" s="80" t="n">
        <v>46228</v>
      </c>
      <c r="D8613" t="inlineStr">
        <is>
          <t>Perk-TTLi-1</t>
        </is>
      </c>
      <c r="E8613" t="inlineStr">
        <is>
          <t>LOD/TGR11: Trays On The Tray Acceleratio</t>
        </is>
      </c>
      <c r="F8613" t="n">
        <v>1</v>
      </c>
      <c r="G8613" t="n">
        <v>1440</v>
      </c>
    </row>
    <row r="8614">
      <c r="A8614" t="inlineStr">
        <is>
          <t>Daily_Minor_Stops_2026_09_18.xlsx</t>
        </is>
      </c>
      <c r="B8614" t="inlineStr">
        <is>
          <t>Samridhi Perk Line</t>
        </is>
      </c>
      <c r="C8614" s="80" t="n">
        <v>46229</v>
      </c>
      <c r="D8614" t="inlineStr">
        <is>
          <t>Perk-TTLi-1</t>
        </is>
      </c>
      <c r="E8614" t="inlineStr">
        <is>
          <t>LOD/TGR11: Trays On The Tray Acceleratio</t>
        </is>
      </c>
      <c r="F8614" t="n">
        <v>1</v>
      </c>
      <c r="G8614" t="n">
        <v>1440</v>
      </c>
    </row>
    <row r="8615">
      <c r="A8615" t="inlineStr">
        <is>
          <t>Daily_Minor_Stops_2026_09_18.xlsx</t>
        </is>
      </c>
      <c r="B8615" t="inlineStr">
        <is>
          <t>Samridhi Perk Line</t>
        </is>
      </c>
      <c r="C8615" s="80" t="n">
        <v>46230</v>
      </c>
      <c r="D8615" t="inlineStr">
        <is>
          <t>Perk-TTLi-1</t>
        </is>
      </c>
      <c r="E8615" t="inlineStr">
        <is>
          <t>LOD/TGR11: Trays On The Tray Acceleratio</t>
        </is>
      </c>
      <c r="F8615" t="n">
        <v>1</v>
      </c>
      <c r="G8615" t="n">
        <v>1440</v>
      </c>
    </row>
    <row r="8616">
      <c r="A8616" t="inlineStr">
        <is>
          <t>Daily_Minor_Stops_2026_09_18.xlsx</t>
        </is>
      </c>
      <c r="B8616" t="inlineStr">
        <is>
          <t>Samridhi Perk Line</t>
        </is>
      </c>
      <c r="C8616" s="80" t="n">
        <v>46231</v>
      </c>
      <c r="D8616" t="inlineStr">
        <is>
          <t>Perk-TTLi-1</t>
        </is>
      </c>
      <c r="E8616" t="inlineStr">
        <is>
          <t>LOD/TGR11: Trays On The Tray Acceleratio</t>
        </is>
      </c>
      <c r="F8616" t="n">
        <v>1</v>
      </c>
      <c r="G8616" t="n">
        <v>1440</v>
      </c>
    </row>
    <row r="8617">
      <c r="A8617" t="inlineStr">
        <is>
          <t>Daily_Minor_Stops_2026_09_18.xlsx</t>
        </is>
      </c>
      <c r="B8617" t="inlineStr">
        <is>
          <t>Samridhi Perk Line</t>
        </is>
      </c>
      <c r="C8617" s="80" t="n">
        <v>46232</v>
      </c>
      <c r="D8617" t="inlineStr">
        <is>
          <t>Perk-TTLi-1</t>
        </is>
      </c>
      <c r="E8617" t="inlineStr">
        <is>
          <t>LOD/TGR11: Trays On The Tray Acceleratio</t>
        </is>
      </c>
      <c r="F8617" t="n">
        <v>1</v>
      </c>
      <c r="G8617" t="n">
        <v>1440</v>
      </c>
    </row>
    <row r="8618">
      <c r="A8618" t="inlineStr">
        <is>
          <t>Daily_Minor_Stops_2026_09_18.xlsx</t>
        </is>
      </c>
      <c r="B8618" t="inlineStr">
        <is>
          <t>Samridhi Perk Line</t>
        </is>
      </c>
      <c r="C8618" s="80" t="n">
        <v>46233</v>
      </c>
      <c r="D8618" t="inlineStr">
        <is>
          <t>Perk-TTLi-1</t>
        </is>
      </c>
      <c r="E8618" t="inlineStr">
        <is>
          <t>LOD/TGR11: Trays On The Tray Acceleratio</t>
        </is>
      </c>
      <c r="F8618" t="n">
        <v>1</v>
      </c>
      <c r="G8618" t="n">
        <v>1440</v>
      </c>
    </row>
    <row r="8619">
      <c r="A8619" t="inlineStr">
        <is>
          <t>Daily_Minor_Stops_2026_09_18.xlsx</t>
        </is>
      </c>
      <c r="B8619" t="inlineStr">
        <is>
          <t>Samridhi Perk Line</t>
        </is>
      </c>
      <c r="C8619" s="80" t="n">
        <v>46234</v>
      </c>
      <c r="D8619" t="inlineStr">
        <is>
          <t>Perk-TTLi-1</t>
        </is>
      </c>
      <c r="E8619" t="inlineStr">
        <is>
          <t>LOD/TGR11: Trays On The Tray Acceleratio</t>
        </is>
      </c>
      <c r="F8619" t="n">
        <v>1</v>
      </c>
      <c r="G8619" t="n">
        <v>1440</v>
      </c>
    </row>
    <row r="8620">
      <c r="A8620" t="inlineStr">
        <is>
          <t>Daily_Minor_Stops_2026_09_18.xlsx</t>
        </is>
      </c>
      <c r="B8620" t="inlineStr">
        <is>
          <t>Samridhi Perk Line</t>
        </is>
      </c>
      <c r="C8620" s="80" t="n">
        <v>46235</v>
      </c>
      <c r="D8620" t="inlineStr">
        <is>
          <t>Perk-TTLi-1</t>
        </is>
      </c>
      <c r="E8620" t="inlineStr">
        <is>
          <t>LOD/TGR11: Trays On The Tray Acceleratio</t>
        </is>
      </c>
      <c r="F8620" t="n">
        <v>1</v>
      </c>
      <c r="G8620" t="n">
        <v>1440</v>
      </c>
    </row>
    <row r="8621">
      <c r="A8621" t="inlineStr">
        <is>
          <t>Daily_Minor_Stops_2026_09_18.xlsx</t>
        </is>
      </c>
      <c r="B8621" t="inlineStr">
        <is>
          <t>Samridhi Perk Line</t>
        </is>
      </c>
      <c r="C8621" s="80" t="n">
        <v>46236</v>
      </c>
      <c r="D8621" t="inlineStr">
        <is>
          <t>Perk-TTLi-1</t>
        </is>
      </c>
      <c r="E8621" t="inlineStr">
        <is>
          <t>LOD/TGR11: Trays On The Tray Acceleratio</t>
        </is>
      </c>
      <c r="F8621" t="n">
        <v>1</v>
      </c>
      <c r="G8621" t="n">
        <v>1440</v>
      </c>
    </row>
    <row r="8622">
      <c r="A8622" t="inlineStr">
        <is>
          <t>Daily_Minor_Stops_2026_09_18.xlsx</t>
        </is>
      </c>
      <c r="B8622" t="inlineStr">
        <is>
          <t>Samridhi Perk Line</t>
        </is>
      </c>
      <c r="C8622" s="80" t="n">
        <v>46237</v>
      </c>
      <c r="D8622" t="inlineStr">
        <is>
          <t>Perk TTM-5</t>
        </is>
      </c>
      <c r="E8622" t="inlineStr">
        <is>
          <t>Unplanned Equipment Clean</t>
        </is>
      </c>
      <c r="F8622" t="n">
        <v>2</v>
      </c>
      <c r="G8622" t="n">
        <v>480</v>
      </c>
    </row>
    <row r="8623">
      <c r="A8623" t="inlineStr">
        <is>
          <t>Daily_Minor_Stops_2026_09_18.xlsx</t>
        </is>
      </c>
      <c r="B8623" t="inlineStr">
        <is>
          <t>Samridhi Perk Line</t>
        </is>
      </c>
      <c r="C8623" s="80" t="n">
        <v>46237</v>
      </c>
      <c r="D8623" t="inlineStr">
        <is>
          <t>Perk-Case Packing</t>
        </is>
      </c>
      <c r="E8623" t="inlineStr">
        <is>
          <t>Unplanned Equipment Clean</t>
        </is>
      </c>
      <c r="F8623" t="n">
        <v>2</v>
      </c>
      <c r="G8623" t="n">
        <v>480</v>
      </c>
    </row>
    <row r="8624">
      <c r="A8624" t="inlineStr">
        <is>
          <t>Daily_Minor_Stops_2026_09_18.xlsx</t>
        </is>
      </c>
      <c r="B8624" t="inlineStr">
        <is>
          <t>Samridhi Perk Line</t>
        </is>
      </c>
      <c r="C8624" s="80" t="n">
        <v>46237</v>
      </c>
      <c r="D8624" t="inlineStr">
        <is>
          <t>Perk-HCM-1</t>
        </is>
      </c>
      <c r="E8624" t="inlineStr">
        <is>
          <t>Unplanned Equipment Clean</t>
        </is>
      </c>
      <c r="F8624" t="n">
        <v>2</v>
      </c>
      <c r="G8624" t="n">
        <v>480</v>
      </c>
    </row>
    <row r="8625">
      <c r="A8625" t="inlineStr">
        <is>
          <t>Daily_Minor_Stops_2026_09_18.xlsx</t>
        </is>
      </c>
      <c r="B8625" t="inlineStr">
        <is>
          <t>Samridhi Perk Line</t>
        </is>
      </c>
      <c r="C8625" s="80" t="n">
        <v>46237</v>
      </c>
      <c r="D8625" t="inlineStr">
        <is>
          <t>Perk-HCM-2</t>
        </is>
      </c>
      <c r="E8625" t="inlineStr">
        <is>
          <t>Unplanned Equipment Clean</t>
        </is>
      </c>
      <c r="F8625" t="n">
        <v>2</v>
      </c>
      <c r="G8625" t="n">
        <v>480</v>
      </c>
    </row>
    <row r="8626">
      <c r="A8626" t="inlineStr">
        <is>
          <t>Daily_Minor_Stops_2026_09_18.xlsx</t>
        </is>
      </c>
      <c r="B8626" t="inlineStr">
        <is>
          <t>Samridhi Perk Line</t>
        </is>
      </c>
      <c r="C8626" s="80" t="n">
        <v>46237</v>
      </c>
      <c r="D8626" t="inlineStr">
        <is>
          <t>Perk-HCM-3</t>
        </is>
      </c>
      <c r="E8626" t="inlineStr">
        <is>
          <t>Unplanned Equipment Clean</t>
        </is>
      </c>
      <c r="F8626" t="n">
        <v>2</v>
      </c>
      <c r="G8626" t="n">
        <v>480</v>
      </c>
    </row>
    <row r="8627">
      <c r="A8627" t="inlineStr">
        <is>
          <t>Daily_Minor_Stops_2026_09_18.xlsx</t>
        </is>
      </c>
      <c r="B8627" t="inlineStr">
        <is>
          <t>Samridhi Perk Line</t>
        </is>
      </c>
      <c r="C8627" s="80" t="n">
        <v>46237</v>
      </c>
      <c r="D8627" t="inlineStr">
        <is>
          <t>Perk-HCM-4</t>
        </is>
      </c>
      <c r="E8627" t="inlineStr">
        <is>
          <t>Unplanned Equipment Clean</t>
        </is>
      </c>
      <c r="F8627" t="n">
        <v>2</v>
      </c>
      <c r="G8627" t="n">
        <v>480</v>
      </c>
    </row>
    <row r="8628">
      <c r="A8628" t="inlineStr">
        <is>
          <t>Daily_Minor_Stops_2026_09_18.xlsx</t>
        </is>
      </c>
      <c r="B8628" t="inlineStr">
        <is>
          <t>Samridhi Perk Line</t>
        </is>
      </c>
      <c r="C8628" s="80" t="n">
        <v>46237</v>
      </c>
      <c r="D8628" t="inlineStr">
        <is>
          <t>Perk-HLM-1</t>
        </is>
      </c>
      <c r="E8628" t="inlineStr">
        <is>
          <t>Unplanned Equipment Clean</t>
        </is>
      </c>
      <c r="F8628" t="n">
        <v>2</v>
      </c>
      <c r="G8628" t="n">
        <v>480</v>
      </c>
    </row>
    <row r="8629">
      <c r="A8629" t="inlineStr">
        <is>
          <t>Daily_Minor_Stops_2026_09_18.xlsx</t>
        </is>
      </c>
      <c r="B8629" t="inlineStr">
        <is>
          <t>Samridhi Perk Line</t>
        </is>
      </c>
      <c r="C8629" s="80" t="n">
        <v>46237</v>
      </c>
      <c r="D8629" t="inlineStr">
        <is>
          <t>Perk-HLM-2</t>
        </is>
      </c>
      <c r="E8629" t="inlineStr">
        <is>
          <t>Unplanned Equipment Clean</t>
        </is>
      </c>
      <c r="F8629" t="n">
        <v>2</v>
      </c>
      <c r="G8629" t="n">
        <v>480</v>
      </c>
    </row>
    <row r="8630">
      <c r="A8630" t="inlineStr">
        <is>
          <t>Daily_Minor_Stops_2026_09_18.xlsx</t>
        </is>
      </c>
      <c r="B8630" t="inlineStr">
        <is>
          <t>Samridhi Perk Line</t>
        </is>
      </c>
      <c r="C8630" s="80" t="n">
        <v>46237</v>
      </c>
      <c r="D8630" t="inlineStr">
        <is>
          <t>Perk-HLM-3</t>
        </is>
      </c>
      <c r="E8630" t="inlineStr">
        <is>
          <t>Unplanned Equipment Clean</t>
        </is>
      </c>
      <c r="F8630" t="n">
        <v>2</v>
      </c>
      <c r="G8630" t="n">
        <v>480</v>
      </c>
    </row>
    <row r="8631">
      <c r="A8631" t="inlineStr">
        <is>
          <t>Daily_Minor_Stops_2026_09_18.xlsx</t>
        </is>
      </c>
      <c r="B8631" t="inlineStr">
        <is>
          <t>Samridhi Perk Line</t>
        </is>
      </c>
      <c r="C8631" s="80" t="n">
        <v>46237</v>
      </c>
      <c r="D8631" t="inlineStr">
        <is>
          <t>Perk-TTLi-1</t>
        </is>
      </c>
      <c r="E8631" t="inlineStr">
        <is>
          <t>Unplanned Equipment Clean</t>
        </is>
      </c>
      <c r="F8631" t="n">
        <v>1</v>
      </c>
      <c r="G8631" t="n">
        <v>480</v>
      </c>
    </row>
    <row r="8632">
      <c r="A8632" t="inlineStr">
        <is>
          <t>Daily_Minor_Stops_2026_09_18.xlsx</t>
        </is>
      </c>
      <c r="B8632" t="inlineStr">
        <is>
          <t>Samridhi Perk Line</t>
        </is>
      </c>
      <c r="C8632" s="80" t="n">
        <v>46237</v>
      </c>
      <c r="D8632" t="inlineStr">
        <is>
          <t>Perk-TTLi-1</t>
        </is>
      </c>
      <c r="E8632" t="inlineStr">
        <is>
          <t>LOD/TGR11: Trays On The Tray Acceleratio</t>
        </is>
      </c>
      <c r="F8632" t="n">
        <v>1</v>
      </c>
      <c r="G8632" t="n">
        <v>960</v>
      </c>
    </row>
    <row r="8633">
      <c r="A8633" t="inlineStr">
        <is>
          <t>Daily_Minor_Stops_2026_09_18.xlsx</t>
        </is>
      </c>
      <c r="B8633" t="inlineStr">
        <is>
          <t>Samridhi Perk Line</t>
        </is>
      </c>
      <c r="C8633" s="80" t="n">
        <v>46237</v>
      </c>
      <c r="D8633" t="inlineStr">
        <is>
          <t>Perk-TTLi-2</t>
        </is>
      </c>
      <c r="E8633" t="inlineStr">
        <is>
          <t>Unplanned Equipment Clean</t>
        </is>
      </c>
      <c r="F8633" t="n">
        <v>2</v>
      </c>
      <c r="G8633" t="n">
        <v>480</v>
      </c>
    </row>
    <row r="8634">
      <c r="A8634" t="inlineStr">
        <is>
          <t>Daily_Minor_Stops_2026_09_18.xlsx</t>
        </is>
      </c>
      <c r="B8634" t="inlineStr">
        <is>
          <t>Samridhi Perk Line</t>
        </is>
      </c>
      <c r="C8634" s="80" t="n">
        <v>46237</v>
      </c>
      <c r="D8634" t="inlineStr">
        <is>
          <t>Perk-TTLi-3</t>
        </is>
      </c>
      <c r="E8634" t="inlineStr">
        <is>
          <t>Unplanned Equipment Clean</t>
        </is>
      </c>
      <c r="F8634" t="n">
        <v>2</v>
      </c>
      <c r="G8634" t="n">
        <v>480</v>
      </c>
    </row>
    <row r="8635">
      <c r="A8635" t="inlineStr">
        <is>
          <t>Daily_Minor_Stops_2026_09_18.xlsx</t>
        </is>
      </c>
      <c r="B8635" t="inlineStr">
        <is>
          <t>Samridhi Perk Line</t>
        </is>
      </c>
      <c r="C8635" s="80" t="n">
        <v>46237</v>
      </c>
      <c r="D8635" t="inlineStr">
        <is>
          <t>Perk-TTLi-4</t>
        </is>
      </c>
      <c r="E8635" t="inlineStr">
        <is>
          <t>Unplanned Equipment Clean</t>
        </is>
      </c>
      <c r="F8635" t="n">
        <v>2</v>
      </c>
      <c r="G8635" t="n">
        <v>480</v>
      </c>
    </row>
    <row r="8636">
      <c r="A8636" t="inlineStr">
        <is>
          <t>Daily_Minor_Stops_2026_09_18.xlsx</t>
        </is>
      </c>
      <c r="B8636" t="inlineStr">
        <is>
          <t>Samridhi Perk Line</t>
        </is>
      </c>
      <c r="C8636" s="80" t="n">
        <v>46238</v>
      </c>
      <c r="D8636" t="inlineStr">
        <is>
          <t>Perk-TTLi-1</t>
        </is>
      </c>
      <c r="E8636" t="inlineStr">
        <is>
          <t>LOD/TGR11: Trays On The Tray Acceleratio</t>
        </is>
      </c>
      <c r="F8636" t="n">
        <v>1</v>
      </c>
      <c r="G8636" t="n">
        <v>1440</v>
      </c>
    </row>
    <row r="8637">
      <c r="A8637" t="inlineStr">
        <is>
          <t>Daily_Minor_Stops_2026_09_18.xlsx</t>
        </is>
      </c>
      <c r="B8637" t="inlineStr">
        <is>
          <t>Samridhi Perk Line</t>
        </is>
      </c>
      <c r="C8637" s="80" t="n">
        <v>46239</v>
      </c>
      <c r="D8637" t="inlineStr">
        <is>
          <t>Perk-TTLi-1</t>
        </is>
      </c>
      <c r="E8637" t="inlineStr">
        <is>
          <t>LOD/TGR11: Trays On The Tray Acceleratio</t>
        </is>
      </c>
      <c r="F8637" t="n">
        <v>1</v>
      </c>
      <c r="G8637" t="n">
        <v>1440</v>
      </c>
    </row>
    <row r="8638">
      <c r="A8638" t="inlineStr">
        <is>
          <t>Daily_Minor_Stops_2026_09_18.xlsx</t>
        </is>
      </c>
      <c r="B8638" t="inlineStr">
        <is>
          <t>Samridhi Perk Line</t>
        </is>
      </c>
      <c r="C8638" s="80" t="n">
        <v>46240</v>
      </c>
      <c r="D8638" t="inlineStr">
        <is>
          <t>Perk-TTLi-1</t>
        </is>
      </c>
      <c r="E8638" t="inlineStr">
        <is>
          <t>LOD/TGR11: Trays On The Tray Acceleratio</t>
        </is>
      </c>
      <c r="F8638" t="n">
        <v>1</v>
      </c>
      <c r="G8638" t="n">
        <v>1440</v>
      </c>
    </row>
    <row r="8639">
      <c r="A8639" t="inlineStr">
        <is>
          <t>Daily_Minor_Stops_2026_09_18.xlsx</t>
        </is>
      </c>
      <c r="B8639" t="inlineStr">
        <is>
          <t>Samridhi Perk Line</t>
        </is>
      </c>
      <c r="C8639" s="80" t="n">
        <v>46241</v>
      </c>
      <c r="D8639" t="inlineStr">
        <is>
          <t>Perk-TTLi-1</t>
        </is>
      </c>
      <c r="E8639" t="inlineStr">
        <is>
          <t>LOD/TGR11: Trays On The Tray Acceleratio</t>
        </is>
      </c>
      <c r="F8639" t="n">
        <v>1</v>
      </c>
      <c r="G8639" t="n">
        <v>330</v>
      </c>
    </row>
    <row r="8640">
      <c r="A8640" t="inlineStr">
        <is>
          <t>Daily_Minor_Stops_2026_09_18.xlsx</t>
        </is>
      </c>
      <c r="B8640" t="inlineStr">
        <is>
          <t>Samridhi Perk Line</t>
        </is>
      </c>
      <c r="C8640" s="80" t="n">
        <v>46252</v>
      </c>
      <c r="D8640" t="inlineStr">
        <is>
          <t>Perk-TTLi-1</t>
        </is>
      </c>
      <c r="E8640" t="inlineStr">
        <is>
          <t>LOD/TPL11: Axis 1 HW Positive Overtravel</t>
        </is>
      </c>
      <c r="F8640" t="n">
        <v>1</v>
      </c>
      <c r="G8640" t="n">
        <v>1110</v>
      </c>
    </row>
    <row r="8641">
      <c r="A8641" t="inlineStr">
        <is>
          <t>Daily_Minor_Stops_2026_09_18.xlsx</t>
        </is>
      </c>
      <c r="B8641" t="inlineStr">
        <is>
          <t>Samridhi Perk Line</t>
        </is>
      </c>
      <c r="C8641" s="80" t="n">
        <v>46253</v>
      </c>
      <c r="D8641" t="inlineStr">
        <is>
          <t>Perk-TTLi-1</t>
        </is>
      </c>
      <c r="E8641" t="inlineStr">
        <is>
          <t>LOD/TPL11: Axis 1 HW Positive Overtravel</t>
        </is>
      </c>
      <c r="F8641" t="n">
        <v>1</v>
      </c>
      <c r="G8641" t="n">
        <v>636.609616666667</v>
      </c>
    </row>
    <row r="8642">
      <c r="A8642" t="inlineStr">
        <is>
          <t>Daily_Minor_Stops_2026_09_18.xlsx</t>
        </is>
      </c>
      <c r="B8642" t="inlineStr">
        <is>
          <t>Samridhi Perk Line</t>
        </is>
      </c>
      <c r="C8642" s="80" t="n">
        <v>46253</v>
      </c>
      <c r="D8642" t="inlineStr">
        <is>
          <t>Perk-TTLi-2</t>
        </is>
      </c>
      <c r="E8642" t="inlineStr">
        <is>
          <t>CLO/TFXX: Backdoor Ver. Actuator Not ON</t>
        </is>
      </c>
      <c r="F8642" t="n">
        <v>2</v>
      </c>
      <c r="G8642" t="n">
        <v>27.9943333333333</v>
      </c>
    </row>
    <row r="8643">
      <c r="A8643" t="inlineStr">
        <is>
          <t>Daily_Minor_Stops_2026_09_18.xlsx</t>
        </is>
      </c>
      <c r="B8643" t="inlineStr">
        <is>
          <t>Samridhi Perk Line</t>
        </is>
      </c>
      <c r="C8643" s="80" t="n">
        <v>46253</v>
      </c>
      <c r="D8643" t="inlineStr">
        <is>
          <t>Perk-TTLi-2</t>
        </is>
      </c>
      <c r="E8643" t="inlineStr">
        <is>
          <t>CLO/CSC11: Tray Validation Failed</t>
        </is>
      </c>
      <c r="F8643" t="n">
        <v>1</v>
      </c>
      <c r="G8643" t="n">
        <v>0.445766666666667</v>
      </c>
    </row>
    <row r="8644">
      <c r="A8644" t="inlineStr">
        <is>
          <t>Daily_Minor_Stops_2026_09_18.xlsx</t>
        </is>
      </c>
      <c r="B8644" t="inlineStr">
        <is>
          <t>Samridhi Perk Line</t>
        </is>
      </c>
      <c r="C8644" s="80" t="n">
        <v>46254</v>
      </c>
      <c r="D8644" t="inlineStr">
        <is>
          <t>Perk-TTLi-1</t>
        </is>
      </c>
      <c r="E8644" t="inlineStr">
        <is>
          <t>LOD/TGR11: Trays On The Tray Acceleratio</t>
        </is>
      </c>
      <c r="F8644" t="n">
        <v>2</v>
      </c>
      <c r="G8644" t="n">
        <v>2.36233333333333</v>
      </c>
    </row>
    <row r="8645">
      <c r="A8645" t="inlineStr">
        <is>
          <t>Daily_Minor_Stops_2026_09_18.xlsx</t>
        </is>
      </c>
      <c r="B8645" t="inlineStr">
        <is>
          <t>Samridhi Perk Line</t>
        </is>
      </c>
      <c r="C8645" s="80" t="n">
        <v>46254</v>
      </c>
      <c r="D8645" t="inlineStr">
        <is>
          <t>Perk-TTLi-1</t>
        </is>
      </c>
      <c r="E8645" t="inlineStr">
        <is>
          <t>FOR/FT11: Hand Over Failure Of Tray</t>
        </is>
      </c>
      <c r="F8645" t="n">
        <v>1</v>
      </c>
      <c r="G8645" t="n">
        <v>4.81563333333333</v>
      </c>
    </row>
    <row r="8646">
      <c r="A8646" t="inlineStr">
        <is>
          <t>Daily_Minor_Stops_2026_09_18.xlsx</t>
        </is>
      </c>
      <c r="B8646" t="inlineStr">
        <is>
          <t>Samridhi Perk Line</t>
        </is>
      </c>
      <c r="C8646" s="80" t="n">
        <v>46254</v>
      </c>
      <c r="D8646" t="inlineStr">
        <is>
          <t>Perk-TTLi-2</t>
        </is>
      </c>
      <c r="E8646" t="inlineStr">
        <is>
          <t>FOR/BP11: Hand Over Of Blank Failed</t>
        </is>
      </c>
      <c r="F8646" t="n">
        <v>1</v>
      </c>
      <c r="G8646" t="n">
        <v>3.06646666666667</v>
      </c>
    </row>
    <row r="8647">
      <c r="A8647" t="inlineStr">
        <is>
          <t>Daily_Minor_Stops_2026_09_18.xlsx</t>
        </is>
      </c>
      <c r="B8647" t="inlineStr">
        <is>
          <t>Samridhi Perk Line</t>
        </is>
      </c>
      <c r="C8647" s="80" t="n">
        <v>46254</v>
      </c>
      <c r="D8647" t="inlineStr">
        <is>
          <t>Perk-TTLi-2</t>
        </is>
      </c>
      <c r="E8647" t="inlineStr">
        <is>
          <t>CLO/CSC11: Tray Validation Failed</t>
        </is>
      </c>
      <c r="F8647" t="n">
        <v>1</v>
      </c>
      <c r="G8647" t="n">
        <v>0.0256666666666667</v>
      </c>
    </row>
    <row r="8648">
      <c r="A8648" t="inlineStr">
        <is>
          <t>Daily_Minor_Stops_2026_09_18.xlsx</t>
        </is>
      </c>
      <c r="B8648" t="inlineStr">
        <is>
          <t>Samridhi Perk Line</t>
        </is>
      </c>
      <c r="C8648" s="80" t="n">
        <v>46255</v>
      </c>
      <c r="D8648" t="inlineStr">
        <is>
          <t>Perk-HCM-1</t>
        </is>
      </c>
      <c r="E8648" t="inlineStr">
        <is>
          <t>FBX: Jam At Infeed</t>
        </is>
      </c>
      <c r="F8648" t="n">
        <v>36</v>
      </c>
      <c r="G8648" t="n">
        <v>203.944266666667</v>
      </c>
    </row>
    <row r="8649">
      <c r="A8649" t="inlineStr">
        <is>
          <t>Daily_Minor_Stops_2026_09_18.xlsx</t>
        </is>
      </c>
      <c r="B8649" t="inlineStr">
        <is>
          <t>Samridhi Perk Line</t>
        </is>
      </c>
      <c r="C8649" s="80" t="n">
        <v>46255</v>
      </c>
      <c r="D8649" t="inlineStr">
        <is>
          <t>Perk-HCM-1</t>
        </is>
      </c>
      <c r="E8649" t="inlineStr">
        <is>
          <t>Cover Folding Box Open</t>
        </is>
      </c>
      <c r="F8649" t="n">
        <v>4</v>
      </c>
      <c r="G8649" t="n">
        <v>20.7280833333333</v>
      </c>
    </row>
    <row r="8650">
      <c r="A8650" t="inlineStr">
        <is>
          <t>Daily_Minor_Stops_2026_09_18.xlsx</t>
        </is>
      </c>
      <c r="B8650" t="inlineStr">
        <is>
          <t>Samridhi Perk Line</t>
        </is>
      </c>
      <c r="C8650" s="80" t="n">
        <v>46255</v>
      </c>
      <c r="D8650" t="inlineStr">
        <is>
          <t>Perk-HCM-2</t>
        </is>
      </c>
      <c r="E8650" t="inlineStr">
        <is>
          <t>HXX: Double Package Rejected</t>
        </is>
      </c>
      <c r="F8650" t="n">
        <v>11</v>
      </c>
      <c r="G8650" t="n">
        <v>30.0164666666667</v>
      </c>
    </row>
    <row r="8651">
      <c r="A8651" t="inlineStr">
        <is>
          <t>Daily_Minor_Stops_2026_09_18.xlsx</t>
        </is>
      </c>
      <c r="B8651" t="inlineStr">
        <is>
          <t>Samridhi Perk Line</t>
        </is>
      </c>
      <c r="C8651" s="80" t="n">
        <v>46255</v>
      </c>
      <c r="D8651" t="inlineStr">
        <is>
          <t>Perk-HCM-2</t>
        </is>
      </c>
      <c r="E8651" t="inlineStr">
        <is>
          <t>FBX: Jam At Infeed</t>
        </is>
      </c>
      <c r="F8651" t="n">
        <v>44</v>
      </c>
      <c r="G8651" t="n">
        <v>88.61138333333329</v>
      </c>
    </row>
    <row r="8652">
      <c r="A8652" t="inlineStr">
        <is>
          <t>Daily_Minor_Stops_2026_09_18.xlsx</t>
        </is>
      </c>
      <c r="B8652" t="inlineStr">
        <is>
          <t>Samridhi Perk Line</t>
        </is>
      </c>
      <c r="C8652" s="80" t="n">
        <v>46255</v>
      </c>
      <c r="D8652" t="inlineStr">
        <is>
          <t>Perk-HCM-3</t>
        </is>
      </c>
      <c r="E8652" t="inlineStr">
        <is>
          <t>FBX: Jam At Infeed</t>
        </is>
      </c>
      <c r="F8652" t="n">
        <v>34</v>
      </c>
      <c r="G8652" t="n">
        <v>44.5416166666667</v>
      </c>
    </row>
    <row r="8653">
      <c r="A8653" t="inlineStr">
        <is>
          <t>Daily_Minor_Stops_2026_09_18.xlsx</t>
        </is>
      </c>
      <c r="B8653" t="inlineStr">
        <is>
          <t>Samridhi Perk Line</t>
        </is>
      </c>
      <c r="C8653" s="80" t="n">
        <v>46255</v>
      </c>
      <c r="D8653" t="inlineStr">
        <is>
          <t>Perk-HCM-3</t>
        </is>
      </c>
      <c r="E8653" t="inlineStr">
        <is>
          <t>Cover Machine Discharge Open</t>
        </is>
      </c>
      <c r="F8653" t="n">
        <v>13</v>
      </c>
      <c r="G8653" t="n">
        <v>28.1398</v>
      </c>
    </row>
    <row r="8654">
      <c r="A8654" t="inlineStr">
        <is>
          <t>Daily_Minor_Stops_2026_09_18.xlsx</t>
        </is>
      </c>
      <c r="B8654" t="inlineStr">
        <is>
          <t>Samridhi Perk Line</t>
        </is>
      </c>
      <c r="C8654" s="80" t="n">
        <v>46255</v>
      </c>
      <c r="D8654" t="inlineStr">
        <is>
          <t>Perk-HCM-4</t>
        </is>
      </c>
      <c r="E8654" t="inlineStr">
        <is>
          <t>HXX: Infeed Rejection Consecutive</t>
        </is>
      </c>
      <c r="F8654" t="n">
        <v>27</v>
      </c>
      <c r="G8654" t="n">
        <v>21.4303166666667</v>
      </c>
    </row>
    <row r="8655">
      <c r="A8655" t="inlineStr">
        <is>
          <t>Daily_Minor_Stops_2026_09_18.xlsx</t>
        </is>
      </c>
      <c r="B8655" t="inlineStr">
        <is>
          <t>Samridhi Perk Line</t>
        </is>
      </c>
      <c r="C8655" s="80" t="n">
        <v>46255</v>
      </c>
      <c r="D8655" t="inlineStr">
        <is>
          <t>Perk-HCM-4</t>
        </is>
      </c>
      <c r="E8655" t="inlineStr">
        <is>
          <t>FBX: Jam At Infeed</t>
        </is>
      </c>
      <c r="F8655" t="n">
        <v>45</v>
      </c>
      <c r="G8655" t="n">
        <v>26.9321</v>
      </c>
    </row>
    <row r="8656">
      <c r="A8656" t="inlineStr">
        <is>
          <t>Daily_Minor_Stops_2026_09_18.xlsx</t>
        </is>
      </c>
      <c r="B8656" t="inlineStr">
        <is>
          <t>Samridhi Perk Line</t>
        </is>
      </c>
      <c r="C8656" s="80" t="n">
        <v>46255</v>
      </c>
      <c r="D8656" t="inlineStr">
        <is>
          <t>Perk-HLM-1</t>
        </is>
      </c>
      <c r="E8656" t="inlineStr">
        <is>
          <t>Wrapper main guard open FW-01</t>
        </is>
      </c>
      <c r="F8656" t="n">
        <v>5</v>
      </c>
      <c r="G8656" t="n">
        <v>5.71693333333333</v>
      </c>
    </row>
    <row r="8657">
      <c r="A8657" t="inlineStr">
        <is>
          <t>Daily_Minor_Stops_2026_09_18.xlsx</t>
        </is>
      </c>
      <c r="B8657" t="inlineStr">
        <is>
          <t>Samridhi Perk Line</t>
        </is>
      </c>
      <c r="C8657" s="80" t="n">
        <v>46255</v>
      </c>
      <c r="D8657" t="inlineStr">
        <is>
          <t>Perk-HLM-1</t>
        </is>
      </c>
      <c r="E8657" t="inlineStr">
        <is>
          <t>Discharge Empty Bag Vacuum OverLoad Tripped</t>
        </is>
      </c>
      <c r="F8657" t="n">
        <v>6</v>
      </c>
      <c r="G8657" t="n">
        <v>284.8177</v>
      </c>
    </row>
    <row r="8658">
      <c r="A8658" t="inlineStr">
        <is>
          <t>Daily_Minor_Stops_2026_09_18.xlsx</t>
        </is>
      </c>
      <c r="B8658" t="inlineStr">
        <is>
          <t>Samridhi Perk Line</t>
        </is>
      </c>
      <c r="C8658" s="80" t="n">
        <v>46255</v>
      </c>
      <c r="D8658" t="inlineStr">
        <is>
          <t>Perk-HLM-2</t>
        </is>
      </c>
      <c r="E8658" t="inlineStr">
        <is>
          <t>Wrapper main guard open FW-01</t>
        </is>
      </c>
      <c r="F8658" t="n">
        <v>4</v>
      </c>
      <c r="G8658" t="n">
        <v>1.75476666666667</v>
      </c>
    </row>
    <row r="8659">
      <c r="A8659" t="inlineStr">
        <is>
          <t>Daily_Minor_Stops_2026_09_18.xlsx</t>
        </is>
      </c>
      <c r="B8659" t="inlineStr">
        <is>
          <t>Samridhi Perk Line</t>
        </is>
      </c>
      <c r="C8659" s="80" t="n">
        <v>46255</v>
      </c>
      <c r="D8659" t="inlineStr">
        <is>
          <t>Perk-HLM-2</t>
        </is>
      </c>
      <c r="E8659" t="inlineStr">
        <is>
          <t>Paper Out Of Register</t>
        </is>
      </c>
      <c r="F8659" t="n">
        <v>5</v>
      </c>
      <c r="G8659" t="n">
        <v>4.04401666666667</v>
      </c>
    </row>
    <row r="8660">
      <c r="A8660" t="inlineStr">
        <is>
          <t>Daily_Minor_Stops_2026_09_18.xlsx</t>
        </is>
      </c>
      <c r="B8660" t="inlineStr">
        <is>
          <t>Samridhi Perk Line</t>
        </is>
      </c>
      <c r="C8660" s="80" t="n">
        <v>46255</v>
      </c>
      <c r="D8660" t="inlineStr">
        <is>
          <t>Perk-TTLi-1</t>
        </is>
      </c>
      <c r="E8660" t="inlineStr">
        <is>
          <t>FOR/BP11: Hand Over Of Blank Failed</t>
        </is>
      </c>
      <c r="F8660" t="n">
        <v>3</v>
      </c>
      <c r="G8660" t="n">
        <v>1.72156666666667</v>
      </c>
    </row>
    <row r="8661">
      <c r="A8661" t="inlineStr">
        <is>
          <t>Daily_Minor_Stops_2026_09_18.xlsx</t>
        </is>
      </c>
      <c r="B8661" t="inlineStr">
        <is>
          <t>Samridhi Perk Line</t>
        </is>
      </c>
      <c r="C8661" s="80" t="n">
        <v>46255</v>
      </c>
      <c r="D8661" t="inlineStr">
        <is>
          <t>Perk-TTLi-1</t>
        </is>
      </c>
      <c r="E8661" t="inlineStr">
        <is>
          <t>CLO/TFXX: Jam On Tray Infeed</t>
        </is>
      </c>
      <c r="F8661" t="n">
        <v>4</v>
      </c>
      <c r="G8661" t="n">
        <v>4.76835</v>
      </c>
    </row>
    <row r="8662">
      <c r="A8662" t="inlineStr">
        <is>
          <t>Daily_Minor_Stops_2026_09_18.xlsx</t>
        </is>
      </c>
      <c r="B8662" t="inlineStr">
        <is>
          <t>Samridhi Perk Line</t>
        </is>
      </c>
      <c r="C8662" s="80" t="n">
        <v>46255</v>
      </c>
      <c r="D8662" t="inlineStr">
        <is>
          <t>Perk-TTLi-2</t>
        </is>
      </c>
      <c r="E8662" t="inlineStr">
        <is>
          <t>LOD/TGR11: Robot-Gripper Sensor Fault</t>
        </is>
      </c>
      <c r="F8662" t="n">
        <v>7</v>
      </c>
      <c r="G8662" t="n">
        <v>98.4270833333333</v>
      </c>
    </row>
    <row r="8663">
      <c r="A8663" t="inlineStr">
        <is>
          <t>Daily_Minor_Stops_2026_09_18.xlsx</t>
        </is>
      </c>
      <c r="B8663" t="inlineStr">
        <is>
          <t>Samridhi Perk Line</t>
        </is>
      </c>
      <c r="C8663" s="80" t="n">
        <v>46255</v>
      </c>
      <c r="D8663" t="inlineStr">
        <is>
          <t>Perk-TTLi-2</t>
        </is>
      </c>
      <c r="E8663" t="inlineStr">
        <is>
          <t>LOD/FWV11: Position Trigger Sensor Fail</t>
        </is>
      </c>
      <c r="F8663" t="n">
        <v>8</v>
      </c>
      <c r="G8663" t="n">
        <v>226.94595</v>
      </c>
    </row>
    <row r="8664">
      <c r="A8664" t="inlineStr">
        <is>
          <t>Daily_Minor_Stops_2026_09_18.xlsx</t>
        </is>
      </c>
      <c r="B8664" t="inlineStr">
        <is>
          <t>Samridhi Perk Line</t>
        </is>
      </c>
      <c r="C8664" s="80" t="n">
        <v>46255</v>
      </c>
      <c r="D8664" t="inlineStr">
        <is>
          <t>Perk-TTLi-3</t>
        </is>
      </c>
      <c r="E8664" t="inlineStr">
        <is>
          <t>FOR/BP11: Hand Over Of Blank Failed</t>
        </is>
      </c>
      <c r="F8664" t="n">
        <v>4</v>
      </c>
      <c r="G8664" t="n">
        <v>29.1725166666667</v>
      </c>
    </row>
    <row r="8665">
      <c r="A8665" t="inlineStr">
        <is>
          <t>Daily_Minor_Stops_2026_09_18.xlsx</t>
        </is>
      </c>
      <c r="B8665" t="inlineStr">
        <is>
          <t>Samridhi Perk Line</t>
        </is>
      </c>
      <c r="C8665" s="80" t="n">
        <v>46255</v>
      </c>
      <c r="D8665" t="inlineStr">
        <is>
          <t>Perk-TTLi-3</t>
        </is>
      </c>
      <c r="E8665" t="inlineStr">
        <is>
          <t>CLO/TFXX: Backdoor Hor. Actuator Not ON</t>
        </is>
      </c>
      <c r="F8665" t="n">
        <v>4</v>
      </c>
      <c r="G8665" t="n">
        <v>7.02711666666667</v>
      </c>
    </row>
    <row r="8666">
      <c r="A8666" t="inlineStr">
        <is>
          <t>Daily_Minor_Stops_2026_09_18.xlsx</t>
        </is>
      </c>
      <c r="B8666" t="inlineStr">
        <is>
          <t>Samridhi Perk Line</t>
        </is>
      </c>
      <c r="C8666" s="80" t="n">
        <v>46256</v>
      </c>
      <c r="D8666" t="inlineStr">
        <is>
          <t>Perk-HCM-1</t>
        </is>
      </c>
      <c r="E8666" t="inlineStr">
        <is>
          <t>FBX: Overflow At Infeed</t>
        </is>
      </c>
      <c r="F8666" t="n">
        <v>15</v>
      </c>
      <c r="G8666" t="n">
        <v>9.47143333333333</v>
      </c>
    </row>
    <row r="8667">
      <c r="A8667" t="inlineStr">
        <is>
          <t>Daily_Minor_Stops_2026_09_18.xlsx</t>
        </is>
      </c>
      <c r="B8667" t="inlineStr">
        <is>
          <t>Samridhi Perk Line</t>
        </is>
      </c>
      <c r="C8667" s="80" t="n">
        <v>46256</v>
      </c>
      <c r="D8667" t="inlineStr">
        <is>
          <t>Perk-HCM-1</t>
        </is>
      </c>
      <c r="E8667" t="inlineStr">
        <is>
          <t>FBX: Jam At Infeed</t>
        </is>
      </c>
      <c r="F8667" t="n">
        <v>65</v>
      </c>
      <c r="G8667" t="n">
        <v>28.5435166666667</v>
      </c>
    </row>
    <row r="8668">
      <c r="A8668" t="inlineStr">
        <is>
          <t>Daily_Minor_Stops_2026_09_18.xlsx</t>
        </is>
      </c>
      <c r="B8668" t="inlineStr">
        <is>
          <t>Samridhi Perk Line</t>
        </is>
      </c>
      <c r="C8668" s="80" t="n">
        <v>46256</v>
      </c>
      <c r="D8668" t="inlineStr">
        <is>
          <t>Perk-HCM-2</t>
        </is>
      </c>
      <c r="E8668" t="inlineStr">
        <is>
          <t>HXX: Infeed Rejection Consecutive</t>
        </is>
      </c>
      <c r="F8668" t="n">
        <v>15</v>
      </c>
      <c r="G8668" t="n">
        <v>17.1401333333333</v>
      </c>
    </row>
    <row r="8669">
      <c r="A8669" t="inlineStr">
        <is>
          <t>Daily_Minor_Stops_2026_09_18.xlsx</t>
        </is>
      </c>
      <c r="B8669" t="inlineStr">
        <is>
          <t>Samridhi Perk Line</t>
        </is>
      </c>
      <c r="C8669" s="80" t="n">
        <v>46256</v>
      </c>
      <c r="D8669" t="inlineStr">
        <is>
          <t>Perk-HCM-2</t>
        </is>
      </c>
      <c r="E8669" t="inlineStr">
        <is>
          <t>FBX: Jam At Infeed</t>
        </is>
      </c>
      <c r="F8669" t="n">
        <v>29</v>
      </c>
      <c r="G8669" t="n">
        <v>13.2963166666667</v>
      </c>
    </row>
    <row r="8670">
      <c r="A8670" t="inlineStr">
        <is>
          <t>Daily_Minor_Stops_2026_09_18.xlsx</t>
        </is>
      </c>
      <c r="B8670" t="inlineStr">
        <is>
          <t>Samridhi Perk Line</t>
        </is>
      </c>
      <c r="C8670" s="80" t="n">
        <v>46256</v>
      </c>
      <c r="D8670" t="inlineStr">
        <is>
          <t>Perk-HCM-3</t>
        </is>
      </c>
      <c r="E8670" t="inlineStr">
        <is>
          <t>Jam At Discharge And Gap Closing Belts</t>
        </is>
      </c>
      <c r="F8670" t="n">
        <v>27</v>
      </c>
      <c r="G8670" t="n">
        <v>49.1989666666667</v>
      </c>
    </row>
    <row r="8671">
      <c r="A8671" t="inlineStr">
        <is>
          <t>Daily_Minor_Stops_2026_09_18.xlsx</t>
        </is>
      </c>
      <c r="B8671" t="inlineStr">
        <is>
          <t>Samridhi Perk Line</t>
        </is>
      </c>
      <c r="C8671" s="80" t="n">
        <v>46256</v>
      </c>
      <c r="D8671" t="inlineStr">
        <is>
          <t>Perk-HCM-3</t>
        </is>
      </c>
      <c r="E8671" t="inlineStr">
        <is>
          <t>FBX: Jam At Infeed</t>
        </is>
      </c>
      <c r="F8671" t="n">
        <v>95</v>
      </c>
      <c r="G8671" t="n">
        <v>99.7715</v>
      </c>
    </row>
    <row r="8672">
      <c r="A8672" t="inlineStr">
        <is>
          <t>Daily_Minor_Stops_2026_09_18.xlsx</t>
        </is>
      </c>
      <c r="B8672" t="inlineStr">
        <is>
          <t>Samridhi Perk Line</t>
        </is>
      </c>
      <c r="C8672" s="80" t="n">
        <v>46256</v>
      </c>
      <c r="D8672" t="inlineStr">
        <is>
          <t>Perk-HCM-4</t>
        </is>
      </c>
      <c r="E8672" t="inlineStr">
        <is>
          <t>HXX: Film Tracking Control Film</t>
        </is>
      </c>
      <c r="F8672" t="n">
        <v>40</v>
      </c>
      <c r="G8672" t="n">
        <v>18.9649166666667</v>
      </c>
    </row>
    <row r="8673">
      <c r="A8673" t="inlineStr">
        <is>
          <t>Daily_Minor_Stops_2026_09_18.xlsx</t>
        </is>
      </c>
      <c r="B8673" t="inlineStr">
        <is>
          <t>Samridhi Perk Line</t>
        </is>
      </c>
      <c r="C8673" s="80" t="n">
        <v>46256</v>
      </c>
      <c r="D8673" t="inlineStr">
        <is>
          <t>Perk-HCM-4</t>
        </is>
      </c>
      <c r="E8673" t="inlineStr">
        <is>
          <t>FBX: Jam At Infeed</t>
        </is>
      </c>
      <c r="F8673" t="n">
        <v>41</v>
      </c>
      <c r="G8673" t="n">
        <v>23.0172333333333</v>
      </c>
    </row>
    <row r="8674">
      <c r="A8674" t="inlineStr">
        <is>
          <t>Daily_Minor_Stops_2026_09_18.xlsx</t>
        </is>
      </c>
      <c r="B8674" t="inlineStr">
        <is>
          <t>Samridhi Perk Line</t>
        </is>
      </c>
      <c r="C8674" s="80" t="n">
        <v>46256</v>
      </c>
      <c r="D8674" t="inlineStr">
        <is>
          <t>Perk-HLM-1</t>
        </is>
      </c>
      <c r="E8674" t="inlineStr">
        <is>
          <t>Discharge Empty Bag Vacuum OverLoad Tripped</t>
        </is>
      </c>
      <c r="F8674" t="n">
        <v>3</v>
      </c>
      <c r="G8674" t="n">
        <v>560.317283333333</v>
      </c>
    </row>
    <row r="8675">
      <c r="A8675" t="inlineStr">
        <is>
          <t>Daily_Minor_Stops_2026_09_18.xlsx</t>
        </is>
      </c>
      <c r="B8675" t="inlineStr">
        <is>
          <t>Samridhi Perk Line</t>
        </is>
      </c>
      <c r="C8675" s="80" t="n">
        <v>46256</v>
      </c>
      <c r="D8675" t="inlineStr">
        <is>
          <t>Perk-HLM-1</t>
        </is>
      </c>
      <c r="E8675" t="inlineStr">
        <is>
          <t>24VDC PowerSupply</t>
        </is>
      </c>
      <c r="F8675" t="n">
        <v>3</v>
      </c>
      <c r="G8675" t="n">
        <v>95.5212333333333</v>
      </c>
    </row>
    <row r="8676">
      <c r="A8676" t="inlineStr">
        <is>
          <t>Daily_Minor_Stops_2026_09_18.xlsx</t>
        </is>
      </c>
      <c r="B8676" t="inlineStr">
        <is>
          <t>Samridhi Perk Line</t>
        </is>
      </c>
      <c r="C8676" s="80" t="n">
        <v>46256</v>
      </c>
      <c r="D8676" t="inlineStr">
        <is>
          <t>Perk-HLM-2</t>
        </is>
      </c>
      <c r="E8676" t="inlineStr">
        <is>
          <t>Wrapper Discharge Bottom Guard Open FW-03</t>
        </is>
      </c>
      <c r="F8676" t="n">
        <v>4</v>
      </c>
      <c r="G8676" t="n">
        <v>11.3914666666667</v>
      </c>
    </row>
    <row r="8677">
      <c r="A8677" t="inlineStr">
        <is>
          <t>Daily_Minor_Stops_2026_09_18.xlsx</t>
        </is>
      </c>
      <c r="B8677" t="inlineStr">
        <is>
          <t>Samridhi Perk Line</t>
        </is>
      </c>
      <c r="C8677" s="80" t="n">
        <v>46256</v>
      </c>
      <c r="D8677" t="inlineStr">
        <is>
          <t>Perk-HLM-2</t>
        </is>
      </c>
      <c r="E8677" t="inlineStr">
        <is>
          <t>24VDC PowerSupply</t>
        </is>
      </c>
      <c r="F8677" t="n">
        <v>4</v>
      </c>
      <c r="G8677" t="n">
        <v>48.9471</v>
      </c>
    </row>
    <row r="8678">
      <c r="A8678" t="inlineStr">
        <is>
          <t>Daily_Minor_Stops_2026_09_18.xlsx</t>
        </is>
      </c>
      <c r="B8678" t="inlineStr">
        <is>
          <t>Samridhi Perk Line</t>
        </is>
      </c>
      <c r="C8678" s="80" t="n">
        <v>46256</v>
      </c>
      <c r="D8678" t="inlineStr">
        <is>
          <t>Perk-TTLi-1</t>
        </is>
      </c>
      <c r="E8678" t="inlineStr">
        <is>
          <t>LOD/TPL11: Axis 1 HW Positive Overtravel</t>
        </is>
      </c>
      <c r="F8678" t="n">
        <v>9</v>
      </c>
      <c r="G8678" t="n">
        <v>12.5865166666667</v>
      </c>
    </row>
    <row r="8679">
      <c r="A8679" t="inlineStr">
        <is>
          <t>Daily_Minor_Stops_2026_09_18.xlsx</t>
        </is>
      </c>
      <c r="B8679" t="inlineStr">
        <is>
          <t>Samridhi Perk Line</t>
        </is>
      </c>
      <c r="C8679" s="80" t="n">
        <v>46256</v>
      </c>
      <c r="D8679" t="inlineStr">
        <is>
          <t>Perk-TTLi-1</t>
        </is>
      </c>
      <c r="E8679" t="inlineStr">
        <is>
          <t>FOR/BP11: Hand Over Of Blank Failed</t>
        </is>
      </c>
      <c r="F8679" t="n">
        <v>18</v>
      </c>
      <c r="G8679" t="n">
        <v>57.6839166666667</v>
      </c>
    </row>
    <row r="8680">
      <c r="A8680" t="inlineStr">
        <is>
          <t>Daily_Minor_Stops_2026_09_18.xlsx</t>
        </is>
      </c>
      <c r="B8680" t="inlineStr">
        <is>
          <t>Samridhi Perk Line</t>
        </is>
      </c>
      <c r="C8680" s="80" t="n">
        <v>46256</v>
      </c>
      <c r="D8680" t="inlineStr">
        <is>
          <t>Perk-TTLi-2</t>
        </is>
      </c>
      <c r="E8680" t="inlineStr">
        <is>
          <t>CLO/CT11: Axis1 Position Error</t>
        </is>
      </c>
      <c r="F8680" t="n">
        <v>19</v>
      </c>
      <c r="G8680" t="n">
        <v>33.6986</v>
      </c>
    </row>
    <row r="8681">
      <c r="A8681" t="inlineStr">
        <is>
          <t>Daily_Minor_Stops_2026_09_18.xlsx</t>
        </is>
      </c>
      <c r="B8681" t="inlineStr">
        <is>
          <t>Samridhi Perk Line</t>
        </is>
      </c>
      <c r="C8681" s="80" t="n">
        <v>46256</v>
      </c>
      <c r="D8681" t="inlineStr">
        <is>
          <t>Perk-TTLi-2</t>
        </is>
      </c>
      <c r="E8681" t="inlineStr">
        <is>
          <t>CLO/CDC11: Pusher / Actuator Not ON Time</t>
        </is>
      </c>
      <c r="F8681" t="n">
        <v>8</v>
      </c>
      <c r="G8681" t="n">
        <v>12.7287833333333</v>
      </c>
    </row>
    <row r="8682">
      <c r="A8682" t="inlineStr">
        <is>
          <t>Daily_Minor_Stops_2026_09_18.xlsx</t>
        </is>
      </c>
      <c r="B8682" t="inlineStr">
        <is>
          <t>Samridhi Perk Line</t>
        </is>
      </c>
      <c r="C8682" s="80" t="n">
        <v>46256</v>
      </c>
      <c r="D8682" t="inlineStr">
        <is>
          <t>Perk-TTLi-3</t>
        </is>
      </c>
      <c r="E8682" t="inlineStr">
        <is>
          <t>LOD/EM: Emergency Stop HMI 11</t>
        </is>
      </c>
      <c r="F8682" t="n">
        <v>3</v>
      </c>
      <c r="G8682" t="n">
        <v>1.25905</v>
      </c>
    </row>
    <row r="8683">
      <c r="A8683" t="inlineStr">
        <is>
          <t>Daily_Minor_Stops_2026_09_18.xlsx</t>
        </is>
      </c>
      <c r="B8683" t="inlineStr">
        <is>
          <t>Samridhi Perk Line</t>
        </is>
      </c>
      <c r="C8683" s="80" t="n">
        <v>46256</v>
      </c>
      <c r="D8683" t="inlineStr">
        <is>
          <t>Perk-TTLi-3</t>
        </is>
      </c>
      <c r="E8683" t="inlineStr">
        <is>
          <t>CLO/CDC11: Pusher / Actuator Not ON Time</t>
        </is>
      </c>
      <c r="F8683" t="n">
        <v>6</v>
      </c>
      <c r="G8683" t="n">
        <v>6.07823333333333</v>
      </c>
    </row>
    <row r="8684">
      <c r="A8684" t="inlineStr">
        <is>
          <t>Daily_Minor_Stops_2026_09_18.xlsx</t>
        </is>
      </c>
      <c r="B8684" t="inlineStr">
        <is>
          <t>Samridhi Perk Line</t>
        </is>
      </c>
      <c r="C8684" s="80" t="n">
        <v>46257</v>
      </c>
      <c r="D8684" t="inlineStr">
        <is>
          <t>Perk-HCM-1</t>
        </is>
      </c>
      <c r="E8684" t="inlineStr">
        <is>
          <t>FBX: Overflow At Infeed</t>
        </is>
      </c>
      <c r="F8684" t="n">
        <v>49</v>
      </c>
      <c r="G8684" t="n">
        <v>28.8425333333333</v>
      </c>
    </row>
    <row r="8685">
      <c r="A8685" t="inlineStr">
        <is>
          <t>Daily_Minor_Stops_2026_09_18.xlsx</t>
        </is>
      </c>
      <c r="B8685" t="inlineStr">
        <is>
          <t>Samridhi Perk Line</t>
        </is>
      </c>
      <c r="C8685" s="80" t="n">
        <v>46257</v>
      </c>
      <c r="D8685" t="inlineStr">
        <is>
          <t>Perk-HCM-1</t>
        </is>
      </c>
      <c r="E8685" t="inlineStr">
        <is>
          <t>FBX: Jam At Infeed</t>
        </is>
      </c>
      <c r="F8685" t="n">
        <v>76</v>
      </c>
      <c r="G8685" t="n">
        <v>45.2025666666667</v>
      </c>
    </row>
    <row r="8686">
      <c r="A8686" t="inlineStr">
        <is>
          <t>Daily_Minor_Stops_2026_09_18.xlsx</t>
        </is>
      </c>
      <c r="B8686" t="inlineStr">
        <is>
          <t>Samridhi Perk Line</t>
        </is>
      </c>
      <c r="C8686" s="80" t="n">
        <v>46257</v>
      </c>
      <c r="D8686" t="inlineStr">
        <is>
          <t>Perk-HCM-2</t>
        </is>
      </c>
      <c r="E8686" t="inlineStr">
        <is>
          <t>HXX: Film Is Broken</t>
        </is>
      </c>
      <c r="F8686" t="n">
        <v>19</v>
      </c>
      <c r="G8686" t="n">
        <v>28.7999666666667</v>
      </c>
    </row>
    <row r="8687">
      <c r="A8687" t="inlineStr">
        <is>
          <t>Daily_Minor_Stops_2026_09_18.xlsx</t>
        </is>
      </c>
      <c r="B8687" t="inlineStr">
        <is>
          <t>Samridhi Perk Line</t>
        </is>
      </c>
      <c r="C8687" s="80" t="n">
        <v>46257</v>
      </c>
      <c r="D8687" t="inlineStr">
        <is>
          <t>Perk-HCM-2</t>
        </is>
      </c>
      <c r="E8687" t="inlineStr">
        <is>
          <t>FBX: Jam At Infeed</t>
        </is>
      </c>
      <c r="F8687" t="n">
        <v>18</v>
      </c>
      <c r="G8687" t="n">
        <v>9.965033333333331</v>
      </c>
    </row>
    <row r="8688">
      <c r="A8688" t="inlineStr">
        <is>
          <t>Daily_Minor_Stops_2026_09_18.xlsx</t>
        </is>
      </c>
      <c r="B8688" t="inlineStr">
        <is>
          <t>Samridhi Perk Line</t>
        </is>
      </c>
      <c r="C8688" s="80" t="n">
        <v>46257</v>
      </c>
      <c r="D8688" t="inlineStr">
        <is>
          <t>Perk-HCM-3</t>
        </is>
      </c>
      <c r="E8688" t="inlineStr">
        <is>
          <t>HXX: Infeed Rejection Consecutive</t>
        </is>
      </c>
      <c r="F8688" t="n">
        <v>22</v>
      </c>
      <c r="G8688" t="n">
        <v>9.8284</v>
      </c>
    </row>
    <row r="8689">
      <c r="A8689" t="inlineStr">
        <is>
          <t>Daily_Minor_Stops_2026_09_18.xlsx</t>
        </is>
      </c>
      <c r="B8689" t="inlineStr">
        <is>
          <t>Samridhi Perk Line</t>
        </is>
      </c>
      <c r="C8689" s="80" t="n">
        <v>46257</v>
      </c>
      <c r="D8689" t="inlineStr">
        <is>
          <t>Perk-HCM-3</t>
        </is>
      </c>
      <c r="E8689" t="inlineStr">
        <is>
          <t>FBX: Jam At Infeed</t>
        </is>
      </c>
      <c r="F8689" t="n">
        <v>41</v>
      </c>
      <c r="G8689" t="n">
        <v>21.07285</v>
      </c>
    </row>
    <row r="8690">
      <c r="A8690" t="inlineStr">
        <is>
          <t>Daily_Minor_Stops_2026_09_18.xlsx</t>
        </is>
      </c>
      <c r="B8690" t="inlineStr">
        <is>
          <t>Samridhi Perk Line</t>
        </is>
      </c>
      <c r="C8690" s="80" t="n">
        <v>46257</v>
      </c>
      <c r="D8690" t="inlineStr">
        <is>
          <t>Perk-HCM-4</t>
        </is>
      </c>
      <c r="E8690" t="inlineStr">
        <is>
          <t>HXX: Film Tracking Control Film</t>
        </is>
      </c>
      <c r="F8690" t="n">
        <v>38</v>
      </c>
      <c r="G8690" t="n">
        <v>14.9155166666667</v>
      </c>
    </row>
    <row r="8691">
      <c r="A8691" t="inlineStr">
        <is>
          <t>Daily_Minor_Stops_2026_09_18.xlsx</t>
        </is>
      </c>
      <c r="B8691" t="inlineStr">
        <is>
          <t>Samridhi Perk Line</t>
        </is>
      </c>
      <c r="C8691" s="80" t="n">
        <v>46257</v>
      </c>
      <c r="D8691" t="inlineStr">
        <is>
          <t>Perk-HCM-4</t>
        </is>
      </c>
      <c r="E8691" t="inlineStr">
        <is>
          <t>FBX: Jam At Infeed</t>
        </is>
      </c>
      <c r="F8691" t="n">
        <v>94</v>
      </c>
      <c r="G8691" t="n">
        <v>49.1018666666667</v>
      </c>
    </row>
    <row r="8692">
      <c r="A8692" t="inlineStr">
        <is>
          <t>Daily_Minor_Stops_2026_09_18.xlsx</t>
        </is>
      </c>
      <c r="B8692" t="inlineStr">
        <is>
          <t>Samridhi Perk Line</t>
        </is>
      </c>
      <c r="C8692" s="80" t="n">
        <v>46257</v>
      </c>
      <c r="D8692" t="inlineStr">
        <is>
          <t>Perk-HLM-1</t>
        </is>
      </c>
      <c r="E8692" t="inlineStr">
        <is>
          <t>PLC Hardware Fault - Check PLC Rack</t>
        </is>
      </c>
      <c r="F8692" t="n">
        <v>1</v>
      </c>
      <c r="G8692" t="n">
        <v>380.273283333333</v>
      </c>
    </row>
    <row r="8693">
      <c r="A8693" t="inlineStr">
        <is>
          <t>Daily_Minor_Stops_2026_09_18.xlsx</t>
        </is>
      </c>
      <c r="B8693" t="inlineStr">
        <is>
          <t>Samridhi Perk Line</t>
        </is>
      </c>
      <c r="C8693" s="80" t="n">
        <v>46257</v>
      </c>
      <c r="D8693" t="inlineStr">
        <is>
          <t>Perk-HLM-1</t>
        </is>
      </c>
      <c r="E8693" t="inlineStr">
        <is>
          <t>Discharge Empty Bag Vacuum OverLoad Tripped</t>
        </is>
      </c>
      <c r="F8693" t="n">
        <v>1</v>
      </c>
      <c r="G8693" t="n">
        <v>988.2187</v>
      </c>
    </row>
    <row r="8694">
      <c r="A8694" t="inlineStr">
        <is>
          <t>Daily_Minor_Stops_2026_09_18.xlsx</t>
        </is>
      </c>
      <c r="B8694" t="inlineStr">
        <is>
          <t>Samridhi Perk Line</t>
        </is>
      </c>
      <c r="C8694" s="80" t="n">
        <v>46257</v>
      </c>
      <c r="D8694" t="inlineStr">
        <is>
          <t>Perk-HLM-2</t>
        </is>
      </c>
      <c r="E8694" t="inlineStr">
        <is>
          <t>Splicer Area E-Stop Pressed</t>
        </is>
      </c>
      <c r="F8694" t="n">
        <v>2</v>
      </c>
      <c r="G8694" t="n">
        <v>0.415033333333333</v>
      </c>
    </row>
    <row r="8695">
      <c r="A8695" t="inlineStr">
        <is>
          <t>Daily_Minor_Stops_2026_09_18.xlsx</t>
        </is>
      </c>
      <c r="B8695" t="inlineStr">
        <is>
          <t>Samridhi Perk Line</t>
        </is>
      </c>
      <c r="C8695" s="80" t="n">
        <v>46257</v>
      </c>
      <c r="D8695" t="inlineStr">
        <is>
          <t>Perk-HLM-2</t>
        </is>
      </c>
      <c r="E8695" t="inlineStr">
        <is>
          <t>FlowWrapper Kinetic Contactor Enable Output Off</t>
        </is>
      </c>
      <c r="F8695" t="n">
        <v>1</v>
      </c>
      <c r="G8695" t="n">
        <v>34.6815</v>
      </c>
    </row>
    <row r="8696">
      <c r="A8696" t="inlineStr">
        <is>
          <t>Daily_Minor_Stops_2026_09_18.xlsx</t>
        </is>
      </c>
      <c r="B8696" t="inlineStr">
        <is>
          <t>Samridhi Perk Line</t>
        </is>
      </c>
      <c r="C8696" s="80" t="n">
        <v>46257</v>
      </c>
      <c r="D8696" t="inlineStr">
        <is>
          <t>Perk-TTLi-1</t>
        </is>
      </c>
      <c r="E8696" t="inlineStr">
        <is>
          <t>FOR/FT11: Hand Over Failure Of Tray</t>
        </is>
      </c>
      <c r="F8696" t="n">
        <v>4</v>
      </c>
      <c r="G8696" t="n">
        <v>0.821266666666667</v>
      </c>
    </row>
    <row r="8697">
      <c r="A8697" t="inlineStr">
        <is>
          <t>Daily_Minor_Stops_2026_09_18.xlsx</t>
        </is>
      </c>
      <c r="B8697" t="inlineStr">
        <is>
          <t>Samridhi Perk Line</t>
        </is>
      </c>
      <c r="C8697" s="80" t="n">
        <v>46257</v>
      </c>
      <c r="D8697" t="inlineStr">
        <is>
          <t>Perk-TTLi-1</t>
        </is>
      </c>
      <c r="E8697" t="inlineStr">
        <is>
          <t>FOR/BP11: Hand Over Of Blank Failed</t>
        </is>
      </c>
      <c r="F8697" t="n">
        <v>29</v>
      </c>
      <c r="G8697" t="n">
        <v>41.0943666666667</v>
      </c>
    </row>
    <row r="8698">
      <c r="A8698" t="inlineStr">
        <is>
          <t>Daily_Minor_Stops_2026_09_18.xlsx</t>
        </is>
      </c>
      <c r="B8698" t="inlineStr">
        <is>
          <t>Samridhi Perk Line</t>
        </is>
      </c>
      <c r="C8698" s="80" t="n">
        <v>46257</v>
      </c>
      <c r="D8698" t="inlineStr">
        <is>
          <t>Perk-TTLi-2</t>
        </is>
      </c>
      <c r="E8698" t="inlineStr">
        <is>
          <t>CLO/CT11: Axis1 Position Error</t>
        </is>
      </c>
      <c r="F8698" t="n">
        <v>26</v>
      </c>
      <c r="G8698" t="n">
        <v>149.393566666667</v>
      </c>
    </row>
    <row r="8699">
      <c r="A8699" t="inlineStr">
        <is>
          <t>Daily_Minor_Stops_2026_09_18.xlsx</t>
        </is>
      </c>
      <c r="B8699" t="inlineStr">
        <is>
          <t>Samridhi Perk Line</t>
        </is>
      </c>
      <c r="C8699" s="80" t="n">
        <v>46257</v>
      </c>
      <c r="D8699" t="inlineStr">
        <is>
          <t>Perk-TTLi-2</t>
        </is>
      </c>
      <c r="E8699" t="inlineStr">
        <is>
          <t>CLO/CDC11: Pusher / Actuator Not ON Time</t>
        </is>
      </c>
      <c r="F8699" t="n">
        <v>27</v>
      </c>
      <c r="G8699" t="n">
        <v>72.21243333333329</v>
      </c>
    </row>
    <row r="8700">
      <c r="A8700" t="inlineStr">
        <is>
          <t>Daily_Minor_Stops_2026_09_18.xlsx</t>
        </is>
      </c>
      <c r="B8700" t="inlineStr">
        <is>
          <t>Samridhi Perk Line</t>
        </is>
      </c>
      <c r="C8700" s="80" t="n">
        <v>46257</v>
      </c>
      <c r="D8700" t="inlineStr">
        <is>
          <t>Perk-TTLi-3</t>
        </is>
      </c>
      <c r="E8700" t="inlineStr">
        <is>
          <t>LOD/TGR11: Robot-Gripper Sensor Fault</t>
        </is>
      </c>
      <c r="F8700" t="n">
        <v>8</v>
      </c>
      <c r="G8700" t="n">
        <v>6.63065</v>
      </c>
    </row>
    <row r="8701">
      <c r="A8701" t="inlineStr">
        <is>
          <t>Daily_Minor_Stops_2026_09_18.xlsx</t>
        </is>
      </c>
      <c r="B8701" t="inlineStr">
        <is>
          <t>Samridhi Perk Line</t>
        </is>
      </c>
      <c r="C8701" s="80" t="n">
        <v>46257</v>
      </c>
      <c r="D8701" t="inlineStr">
        <is>
          <t>Perk-TTLi-3</t>
        </is>
      </c>
      <c r="E8701" t="inlineStr">
        <is>
          <t>CLO/CDC11: Pusher / Actuator Not ON Time</t>
        </is>
      </c>
      <c r="F8701" t="n">
        <v>12</v>
      </c>
      <c r="G8701" t="n">
        <v>19.8042833333333</v>
      </c>
    </row>
    <row r="8702">
      <c r="A8702" t="inlineStr">
        <is>
          <t>Daily_Minor_Stops_2026_09_18.xlsx</t>
        </is>
      </c>
      <c r="B8702" t="inlineStr">
        <is>
          <t>Samridhi Perk Line</t>
        </is>
      </c>
      <c r="C8702" s="80" t="n">
        <v>46257</v>
      </c>
      <c r="D8702" t="inlineStr">
        <is>
          <t>Perk-TTLi-4</t>
        </is>
      </c>
      <c r="E8702" t="inlineStr">
        <is>
          <t>LOD/EM: Emergency Stop Button 1</t>
        </is>
      </c>
      <c r="F8702" t="n">
        <v>2</v>
      </c>
      <c r="G8702" t="n">
        <v>2.65946666666667</v>
      </c>
    </row>
    <row r="8703">
      <c r="A8703" t="inlineStr">
        <is>
          <t>Daily_Minor_Stops_2026_09_18.xlsx</t>
        </is>
      </c>
      <c r="B8703" t="inlineStr">
        <is>
          <t>Samridhi Perk Line</t>
        </is>
      </c>
      <c r="C8703" s="80" t="n">
        <v>46258</v>
      </c>
      <c r="D8703" t="inlineStr">
        <is>
          <t>Perk-HCM-1</t>
        </is>
      </c>
      <c r="E8703" t="inlineStr">
        <is>
          <t>FBX: Overflow At Infeed</t>
        </is>
      </c>
      <c r="F8703" t="n">
        <v>73</v>
      </c>
      <c r="G8703" t="n">
        <v>48.3161666666667</v>
      </c>
    </row>
    <row r="8704">
      <c r="A8704" t="inlineStr">
        <is>
          <t>Daily_Minor_Stops_2026_09_18.xlsx</t>
        </is>
      </c>
      <c r="B8704" t="inlineStr">
        <is>
          <t>Samridhi Perk Line</t>
        </is>
      </c>
      <c r="C8704" s="80" t="n">
        <v>46258</v>
      </c>
      <c r="D8704" t="inlineStr">
        <is>
          <t>Perk-HCM-1</t>
        </is>
      </c>
      <c r="E8704" t="inlineStr">
        <is>
          <t>FBX: Jam At Infeed</t>
        </is>
      </c>
      <c r="F8704" t="n">
        <v>72</v>
      </c>
      <c r="G8704" t="n">
        <v>23.5616166666667</v>
      </c>
    </row>
    <row r="8705">
      <c r="A8705" t="inlineStr">
        <is>
          <t>Daily_Minor_Stops_2026_09_18.xlsx</t>
        </is>
      </c>
      <c r="B8705" t="inlineStr">
        <is>
          <t>Samridhi Perk Line</t>
        </is>
      </c>
      <c r="C8705" s="80" t="n">
        <v>46258</v>
      </c>
      <c r="D8705" t="inlineStr">
        <is>
          <t>Perk-HCM-2</t>
        </is>
      </c>
      <c r="E8705" t="inlineStr">
        <is>
          <t>HXX: Film Is Broken</t>
        </is>
      </c>
      <c r="F8705" t="n">
        <v>16</v>
      </c>
      <c r="G8705" t="n">
        <v>10.8828166666667</v>
      </c>
    </row>
    <row r="8706">
      <c r="A8706" t="inlineStr">
        <is>
          <t>Daily_Minor_Stops_2026_09_18.xlsx</t>
        </is>
      </c>
      <c r="B8706" t="inlineStr">
        <is>
          <t>Samridhi Perk Line</t>
        </is>
      </c>
      <c r="C8706" s="80" t="n">
        <v>46258</v>
      </c>
      <c r="D8706" t="inlineStr">
        <is>
          <t>Perk-HCM-2</t>
        </is>
      </c>
      <c r="E8706" t="inlineStr">
        <is>
          <t>FBX: Jam At Infeed</t>
        </is>
      </c>
      <c r="F8706" t="n">
        <v>17</v>
      </c>
      <c r="G8706" t="n">
        <v>8.48576666666667</v>
      </c>
    </row>
    <row r="8707">
      <c r="A8707" t="inlineStr">
        <is>
          <t>Daily_Minor_Stops_2026_09_18.xlsx</t>
        </is>
      </c>
      <c r="B8707" t="inlineStr">
        <is>
          <t>Samridhi Perk Line</t>
        </is>
      </c>
      <c r="C8707" s="80" t="n">
        <v>46258</v>
      </c>
      <c r="D8707" t="inlineStr">
        <is>
          <t>Perk-HCM-3</t>
        </is>
      </c>
      <c r="E8707" t="inlineStr">
        <is>
          <t>FBX: Overflow At Infeed</t>
        </is>
      </c>
      <c r="F8707" t="n">
        <v>27</v>
      </c>
      <c r="G8707" t="n">
        <v>13.35565</v>
      </c>
    </row>
    <row r="8708">
      <c r="A8708" t="inlineStr">
        <is>
          <t>Daily_Minor_Stops_2026_09_18.xlsx</t>
        </is>
      </c>
      <c r="B8708" t="inlineStr">
        <is>
          <t>Samridhi Perk Line</t>
        </is>
      </c>
      <c r="C8708" s="80" t="n">
        <v>46258</v>
      </c>
      <c r="D8708" t="inlineStr">
        <is>
          <t>Perk-HCM-3</t>
        </is>
      </c>
      <c r="E8708" t="inlineStr">
        <is>
          <t>FBX: Jam At Infeed</t>
        </is>
      </c>
      <c r="F8708" t="n">
        <v>40</v>
      </c>
      <c r="G8708" t="n">
        <v>20.9855</v>
      </c>
    </row>
    <row r="8709">
      <c r="A8709" t="inlineStr">
        <is>
          <t>Daily_Minor_Stops_2026_09_18.xlsx</t>
        </is>
      </c>
      <c r="B8709" t="inlineStr">
        <is>
          <t>Samridhi Perk Line</t>
        </is>
      </c>
      <c r="C8709" s="80" t="n">
        <v>46258</v>
      </c>
      <c r="D8709" t="inlineStr">
        <is>
          <t>Perk-HCM-4</t>
        </is>
      </c>
      <c r="E8709" t="inlineStr">
        <is>
          <t>HXX: Film Is Broken</t>
        </is>
      </c>
      <c r="F8709" t="n">
        <v>20</v>
      </c>
      <c r="G8709" t="n">
        <v>21.9843333333333</v>
      </c>
    </row>
    <row r="8710">
      <c r="A8710" t="inlineStr">
        <is>
          <t>Daily_Minor_Stops_2026_09_18.xlsx</t>
        </is>
      </c>
      <c r="B8710" t="inlineStr">
        <is>
          <t>Samridhi Perk Line</t>
        </is>
      </c>
      <c r="C8710" s="80" t="n">
        <v>46258</v>
      </c>
      <c r="D8710" t="inlineStr">
        <is>
          <t>Perk-HCM-4</t>
        </is>
      </c>
      <c r="E8710" t="inlineStr">
        <is>
          <t>FBX: Jam At Infeed</t>
        </is>
      </c>
      <c r="F8710" t="n">
        <v>86</v>
      </c>
      <c r="G8710" t="n">
        <v>44.4522333333333</v>
      </c>
    </row>
    <row r="8711">
      <c r="A8711" t="inlineStr">
        <is>
          <t>Daily_Minor_Stops_2026_09_18.xlsx</t>
        </is>
      </c>
      <c r="B8711" t="inlineStr">
        <is>
          <t>Samridhi Perk Line</t>
        </is>
      </c>
      <c r="C8711" s="80" t="n">
        <v>46258</v>
      </c>
      <c r="D8711" t="inlineStr">
        <is>
          <t>Perk-HLM-1</t>
        </is>
      </c>
      <c r="E8711" t="inlineStr">
        <is>
          <t>Paper Out Of Register</t>
        </is>
      </c>
      <c r="F8711" t="n">
        <v>12</v>
      </c>
      <c r="G8711" t="n">
        <v>16.06825</v>
      </c>
    </row>
    <row r="8712">
      <c r="A8712" t="inlineStr">
        <is>
          <t>Daily_Minor_Stops_2026_09_18.xlsx</t>
        </is>
      </c>
      <c r="B8712" t="inlineStr">
        <is>
          <t>Samridhi Perk Line</t>
        </is>
      </c>
      <c r="C8712" s="80" t="n">
        <v>46258</v>
      </c>
      <c r="D8712" t="inlineStr">
        <is>
          <t>Perk-HLM-1</t>
        </is>
      </c>
      <c r="E8712" t="inlineStr">
        <is>
          <t>Flow Wrapper Infeed Servo Position Error - Possible Mechanical Jam?</t>
        </is>
      </c>
      <c r="F8712" t="n">
        <v>5</v>
      </c>
      <c r="G8712" t="n">
        <v>24.5951833333333</v>
      </c>
    </row>
    <row r="8713">
      <c r="A8713" t="inlineStr">
        <is>
          <t>Daily_Minor_Stops_2026_09_18.xlsx</t>
        </is>
      </c>
      <c r="B8713" t="inlineStr">
        <is>
          <t>Samridhi Perk Line</t>
        </is>
      </c>
      <c r="C8713" s="80" t="n">
        <v>46258</v>
      </c>
      <c r="D8713" t="inlineStr">
        <is>
          <t>Perk-HLM-2</t>
        </is>
      </c>
      <c r="E8713" t="inlineStr">
        <is>
          <t>Wrapper main guard open FW-01</t>
        </is>
      </c>
      <c r="F8713" t="n">
        <v>11</v>
      </c>
      <c r="G8713" t="n">
        <v>18.6461833333333</v>
      </c>
    </row>
    <row r="8714">
      <c r="A8714" t="inlineStr">
        <is>
          <t>Daily_Minor_Stops_2026_09_18.xlsx</t>
        </is>
      </c>
      <c r="B8714" t="inlineStr">
        <is>
          <t>Samridhi Perk Line</t>
        </is>
      </c>
      <c r="C8714" s="80" t="n">
        <v>46258</v>
      </c>
      <c r="D8714" t="inlineStr">
        <is>
          <t>Perk-HLM-2</t>
        </is>
      </c>
      <c r="E8714" t="inlineStr">
        <is>
          <t>Paper Out Of Register</t>
        </is>
      </c>
      <c r="F8714" t="n">
        <v>17</v>
      </c>
      <c r="G8714" t="n">
        <v>33.1485166666667</v>
      </c>
    </row>
    <row r="8715">
      <c r="A8715" t="inlineStr">
        <is>
          <t>Daily_Minor_Stops_2026_09_18.xlsx</t>
        </is>
      </c>
      <c r="B8715" t="inlineStr">
        <is>
          <t>Samridhi Perk Line</t>
        </is>
      </c>
      <c r="C8715" s="80" t="n">
        <v>46258</v>
      </c>
      <c r="D8715" t="inlineStr">
        <is>
          <t>Perk-TTLi-1</t>
        </is>
      </c>
      <c r="E8715" t="inlineStr">
        <is>
          <t>FOR/FT11: Hand Over Failure Of Tray</t>
        </is>
      </c>
      <c r="F8715" t="n">
        <v>11</v>
      </c>
      <c r="G8715" t="n">
        <v>12.5733333333333</v>
      </c>
    </row>
    <row r="8716">
      <c r="A8716" t="inlineStr">
        <is>
          <t>Daily_Minor_Stops_2026_09_18.xlsx</t>
        </is>
      </c>
      <c r="B8716" t="inlineStr">
        <is>
          <t>Samridhi Perk Line</t>
        </is>
      </c>
      <c r="C8716" s="80" t="n">
        <v>46258</v>
      </c>
      <c r="D8716" t="inlineStr">
        <is>
          <t>Perk-TTLi-1</t>
        </is>
      </c>
      <c r="E8716" t="inlineStr">
        <is>
          <t>FOR/BP11: Hand Over Of Blank Failed</t>
        </is>
      </c>
      <c r="F8716" t="n">
        <v>24</v>
      </c>
      <c r="G8716" t="n">
        <v>25.9600166666667</v>
      </c>
    </row>
    <row r="8717">
      <c r="A8717" t="inlineStr">
        <is>
          <t>Daily_Minor_Stops_2026_09_18.xlsx</t>
        </is>
      </c>
      <c r="B8717" t="inlineStr">
        <is>
          <t>Samridhi Perk Line</t>
        </is>
      </c>
      <c r="C8717" s="80" t="n">
        <v>46258</v>
      </c>
      <c r="D8717" t="inlineStr">
        <is>
          <t>Perk-TTLi-2</t>
        </is>
      </c>
      <c r="E8717" t="inlineStr">
        <is>
          <t>LOD/PGR11: Train Reached Estop Distance</t>
        </is>
      </c>
      <c r="F8717" t="n">
        <v>3</v>
      </c>
      <c r="G8717" t="n">
        <v>0.830833333333333</v>
      </c>
    </row>
    <row r="8718">
      <c r="A8718" t="inlineStr">
        <is>
          <t>Daily_Minor_Stops_2026_09_18.xlsx</t>
        </is>
      </c>
      <c r="B8718" t="inlineStr">
        <is>
          <t>Samridhi Perk Line</t>
        </is>
      </c>
      <c r="C8718" s="80" t="n">
        <v>46258</v>
      </c>
      <c r="D8718" t="inlineStr">
        <is>
          <t>Perk-TTLi-2</t>
        </is>
      </c>
      <c r="E8718" t="inlineStr">
        <is>
          <t>FOR/BP11: Hand Over Of Blank Failed</t>
        </is>
      </c>
      <c r="F8718" t="n">
        <v>28</v>
      </c>
      <c r="G8718" t="n">
        <v>44.8473666666667</v>
      </c>
    </row>
    <row r="8719">
      <c r="A8719" t="inlineStr">
        <is>
          <t>Daily_Minor_Stops_2026_09_18.xlsx</t>
        </is>
      </c>
      <c r="B8719" t="inlineStr">
        <is>
          <t>Samridhi Perk Line</t>
        </is>
      </c>
      <c r="C8719" s="80" t="n">
        <v>46258</v>
      </c>
      <c r="D8719" t="inlineStr">
        <is>
          <t>Perk-TTLi-3</t>
        </is>
      </c>
      <c r="E8719" t="inlineStr">
        <is>
          <t>LOD/TGR11: Robot-Gripper Sensor Fault</t>
        </is>
      </c>
      <c r="F8719" t="n">
        <v>5</v>
      </c>
      <c r="G8719" t="n">
        <v>1.7782</v>
      </c>
    </row>
    <row r="8720">
      <c r="A8720" t="inlineStr">
        <is>
          <t>Daily_Minor_Stops_2026_09_18.xlsx</t>
        </is>
      </c>
      <c r="B8720" t="inlineStr">
        <is>
          <t>Samridhi Perk Line</t>
        </is>
      </c>
      <c r="C8720" s="80" t="n">
        <v>46258</v>
      </c>
      <c r="D8720" t="inlineStr">
        <is>
          <t>Perk-TTLi-3</t>
        </is>
      </c>
      <c r="E8720" t="inlineStr">
        <is>
          <t>CLO/CDC11: Pusher / Actuator Not ON Time</t>
        </is>
      </c>
      <c r="F8720" t="n">
        <v>5</v>
      </c>
      <c r="G8720" t="n">
        <v>12.2949166666667</v>
      </c>
    </row>
    <row r="8721">
      <c r="A8721" t="inlineStr">
        <is>
          <t>Daily_Minor_Stops_2026_09_18.xlsx</t>
        </is>
      </c>
      <c r="B8721" t="inlineStr">
        <is>
          <t>Samridhi Perk Line</t>
        </is>
      </c>
      <c r="C8721" s="80" t="n">
        <v>46258</v>
      </c>
      <c r="D8721" t="inlineStr">
        <is>
          <t>Perk-TTLi-4</t>
        </is>
      </c>
      <c r="E8721" t="inlineStr">
        <is>
          <t>LOD/EM: Emergency Stop HMI 11</t>
        </is>
      </c>
      <c r="F8721" t="n">
        <v>5</v>
      </c>
      <c r="G8721" t="n">
        <v>2.41338333333333</v>
      </c>
    </row>
    <row r="8722">
      <c r="A8722" t="inlineStr">
        <is>
          <t>Daily_Minor_Stops_2026_09_18.xlsx</t>
        </is>
      </c>
      <c r="B8722" t="inlineStr">
        <is>
          <t>Samridhi Perk Line</t>
        </is>
      </c>
      <c r="C8722" s="80" t="n">
        <v>46258</v>
      </c>
      <c r="D8722" t="inlineStr">
        <is>
          <t>Perk-TTLi-4</t>
        </is>
      </c>
      <c r="E8722" t="inlineStr">
        <is>
          <t>LOD/DH: State Decel Not Leave In Time</t>
        </is>
      </c>
      <c r="F8722" t="n">
        <v>2</v>
      </c>
      <c r="G8722" t="n">
        <v>2.29826666666667</v>
      </c>
    </row>
    <row r="8723">
      <c r="A8723" t="inlineStr">
        <is>
          <t>Daily_Minor_Stops_2026_09_18.xlsx</t>
        </is>
      </c>
      <c r="B8723" t="inlineStr">
        <is>
          <t>Samridhi Perk Line</t>
        </is>
      </c>
      <c r="C8723" s="80" t="n">
        <v>46259</v>
      </c>
      <c r="D8723" t="inlineStr">
        <is>
          <t>Perk-HCM-1</t>
        </is>
      </c>
      <c r="E8723" t="inlineStr">
        <is>
          <t>FBX: Overflow At Infeed</t>
        </is>
      </c>
      <c r="F8723" t="n">
        <v>84</v>
      </c>
      <c r="G8723" t="n">
        <v>39.2326166666667</v>
      </c>
    </row>
    <row r="8724">
      <c r="A8724" t="inlineStr">
        <is>
          <t>Daily_Minor_Stops_2026_09_18.xlsx</t>
        </is>
      </c>
      <c r="B8724" t="inlineStr">
        <is>
          <t>Samridhi Perk Line</t>
        </is>
      </c>
      <c r="C8724" s="80" t="n">
        <v>46259</v>
      </c>
      <c r="D8724" t="inlineStr">
        <is>
          <t>Perk-HCM-1</t>
        </is>
      </c>
      <c r="E8724" t="inlineStr">
        <is>
          <t>FBX: Jam At Infeed</t>
        </is>
      </c>
      <c r="F8724" t="n">
        <v>38</v>
      </c>
      <c r="G8724" t="n">
        <v>23.4182833333333</v>
      </c>
    </row>
    <row r="8725">
      <c r="A8725" t="inlineStr">
        <is>
          <t>Daily_Minor_Stops_2026_09_18.xlsx</t>
        </is>
      </c>
      <c r="B8725" t="inlineStr">
        <is>
          <t>Samridhi Perk Line</t>
        </is>
      </c>
      <c r="C8725" s="80" t="n">
        <v>46259</v>
      </c>
      <c r="D8725" t="inlineStr">
        <is>
          <t>Perk-HCM-2</t>
        </is>
      </c>
      <c r="E8725" t="inlineStr">
        <is>
          <t>HXX: Film Is Broken</t>
        </is>
      </c>
      <c r="F8725" t="n">
        <v>9</v>
      </c>
      <c r="G8725" t="n">
        <v>7.4147</v>
      </c>
    </row>
    <row r="8726">
      <c r="A8726" t="inlineStr">
        <is>
          <t>Daily_Minor_Stops_2026_09_18.xlsx</t>
        </is>
      </c>
      <c r="B8726" t="inlineStr">
        <is>
          <t>Samridhi Perk Line</t>
        </is>
      </c>
      <c r="C8726" s="80" t="n">
        <v>46259</v>
      </c>
      <c r="D8726" t="inlineStr">
        <is>
          <t>Perk-HCM-2</t>
        </is>
      </c>
      <c r="E8726" t="inlineStr">
        <is>
          <t>HXX: Data Printer Not Ready</t>
        </is>
      </c>
      <c r="F8726" t="n">
        <v>8</v>
      </c>
      <c r="G8726" t="n">
        <v>4.69931666666667</v>
      </c>
    </row>
    <row r="8727">
      <c r="A8727" t="inlineStr">
        <is>
          <t>Daily_Minor_Stops_2026_09_18.xlsx</t>
        </is>
      </c>
      <c r="B8727" t="inlineStr">
        <is>
          <t>Samridhi Perk Line</t>
        </is>
      </c>
      <c r="C8727" s="80" t="n">
        <v>46259</v>
      </c>
      <c r="D8727" t="inlineStr">
        <is>
          <t>Perk-HCM-3</t>
        </is>
      </c>
      <c r="E8727" t="inlineStr">
        <is>
          <t>FBX: Overflow At Infeed</t>
        </is>
      </c>
      <c r="F8727" t="n">
        <v>28</v>
      </c>
      <c r="G8727" t="n">
        <v>14.0745833333333</v>
      </c>
    </row>
    <row r="8728">
      <c r="A8728" t="inlineStr">
        <is>
          <t>Daily_Minor_Stops_2026_09_18.xlsx</t>
        </is>
      </c>
      <c r="B8728" t="inlineStr">
        <is>
          <t>Samridhi Perk Line</t>
        </is>
      </c>
      <c r="C8728" s="80" t="n">
        <v>46259</v>
      </c>
      <c r="D8728" t="inlineStr">
        <is>
          <t>Perk-HCM-3</t>
        </is>
      </c>
      <c r="E8728" t="inlineStr">
        <is>
          <t>FBX: Jam At Infeed</t>
        </is>
      </c>
      <c r="F8728" t="n">
        <v>38</v>
      </c>
      <c r="G8728" t="n">
        <v>17.8500833333333</v>
      </c>
    </row>
    <row r="8729">
      <c r="A8729" t="inlineStr">
        <is>
          <t>Daily_Minor_Stops_2026_09_18.xlsx</t>
        </is>
      </c>
      <c r="B8729" t="inlineStr">
        <is>
          <t>Samridhi Perk Line</t>
        </is>
      </c>
      <c r="C8729" s="80" t="n">
        <v>46259</v>
      </c>
      <c r="D8729" t="inlineStr">
        <is>
          <t>Perk-HCM-4</t>
        </is>
      </c>
      <c r="E8729" t="inlineStr">
        <is>
          <t>HXX: Infeed Rejection Consecutive</t>
        </is>
      </c>
      <c r="F8729" t="n">
        <v>16</v>
      </c>
      <c r="G8729" t="n">
        <v>8.60843333333333</v>
      </c>
    </row>
    <row r="8730">
      <c r="A8730" t="inlineStr">
        <is>
          <t>Daily_Minor_Stops_2026_09_18.xlsx</t>
        </is>
      </c>
      <c r="B8730" t="inlineStr">
        <is>
          <t>Samridhi Perk Line</t>
        </is>
      </c>
      <c r="C8730" s="80" t="n">
        <v>46259</v>
      </c>
      <c r="D8730" t="inlineStr">
        <is>
          <t>Perk-HCM-4</t>
        </is>
      </c>
      <c r="E8730" t="inlineStr">
        <is>
          <t>FBX: Jam At Infeed</t>
        </is>
      </c>
      <c r="F8730" t="n">
        <v>103</v>
      </c>
      <c r="G8730" t="n">
        <v>53.2503333333333</v>
      </c>
    </row>
    <row r="8731">
      <c r="A8731" t="inlineStr">
        <is>
          <t>Daily_Minor_Stops_2026_09_18.xlsx</t>
        </is>
      </c>
      <c r="B8731" t="inlineStr">
        <is>
          <t>Samridhi Perk Line</t>
        </is>
      </c>
      <c r="C8731" s="80" t="n">
        <v>46259</v>
      </c>
      <c r="D8731" t="inlineStr">
        <is>
          <t>Perk-HLM-1</t>
        </is>
      </c>
      <c r="E8731" t="inlineStr">
        <is>
          <t>Product jam detected at flow wrapper infeed</t>
        </is>
      </c>
      <c r="F8731" t="n">
        <v>57</v>
      </c>
      <c r="G8731" t="n">
        <v>76.3058166666667</v>
      </c>
    </row>
    <row r="8732">
      <c r="A8732" t="inlineStr">
        <is>
          <t>Daily_Minor_Stops_2026_09_18.xlsx</t>
        </is>
      </c>
      <c r="B8732" t="inlineStr">
        <is>
          <t>Samridhi Perk Line</t>
        </is>
      </c>
      <c r="C8732" s="80" t="n">
        <v>46259</v>
      </c>
      <c r="D8732" t="inlineStr">
        <is>
          <t>Perk-HLM-1</t>
        </is>
      </c>
      <c r="E8732" t="inlineStr">
        <is>
          <t>OverHeight Product Detected</t>
        </is>
      </c>
      <c r="F8732" t="n">
        <v>46</v>
      </c>
      <c r="G8732" t="n">
        <v>42.6711333333333</v>
      </c>
    </row>
    <row r="8733">
      <c r="A8733" t="inlineStr">
        <is>
          <t>Daily_Minor_Stops_2026_09_18.xlsx</t>
        </is>
      </c>
      <c r="B8733" t="inlineStr">
        <is>
          <t>Samridhi Perk Line</t>
        </is>
      </c>
      <c r="C8733" s="80" t="n">
        <v>46259</v>
      </c>
      <c r="D8733" t="inlineStr">
        <is>
          <t>Perk-HLM-2</t>
        </is>
      </c>
      <c r="E8733" t="inlineStr">
        <is>
          <t>Wrapper main guard open FW-01</t>
        </is>
      </c>
      <c r="F8733" t="n">
        <v>24</v>
      </c>
      <c r="G8733" t="n">
        <v>64.7706166666667</v>
      </c>
    </row>
    <row r="8734">
      <c r="A8734" t="inlineStr">
        <is>
          <t>Daily_Minor_Stops_2026_09_18.xlsx</t>
        </is>
      </c>
      <c r="B8734" t="inlineStr">
        <is>
          <t>Samridhi Perk Line</t>
        </is>
      </c>
      <c r="C8734" s="80" t="n">
        <v>46259</v>
      </c>
      <c r="D8734" t="inlineStr">
        <is>
          <t>Perk-HLM-2</t>
        </is>
      </c>
      <c r="E8734" t="inlineStr">
        <is>
          <t>Paper Out Of Register</t>
        </is>
      </c>
      <c r="F8734" t="n">
        <v>35</v>
      </c>
      <c r="G8734" t="n">
        <v>407.59285</v>
      </c>
    </row>
    <row r="8735">
      <c r="A8735" t="inlineStr">
        <is>
          <t>Daily_Minor_Stops_2026_09_18.xlsx</t>
        </is>
      </c>
      <c r="B8735" t="inlineStr">
        <is>
          <t>Samridhi Perk Line</t>
        </is>
      </c>
      <c r="C8735" s="80" t="n">
        <v>46259</v>
      </c>
      <c r="D8735" t="inlineStr">
        <is>
          <t>Perk-TTLi-1</t>
        </is>
      </c>
      <c r="E8735" t="inlineStr">
        <is>
          <t>LOD/TPL11: Axis 1 HW Positive Overtravel</t>
        </is>
      </c>
      <c r="F8735" t="n">
        <v>3</v>
      </c>
      <c r="G8735" t="n">
        <v>4.56561666666667</v>
      </c>
    </row>
    <row r="8736">
      <c r="A8736" t="inlineStr">
        <is>
          <t>Daily_Minor_Stops_2026_09_18.xlsx</t>
        </is>
      </c>
      <c r="B8736" t="inlineStr">
        <is>
          <t>Samridhi Perk Line</t>
        </is>
      </c>
      <c r="C8736" s="80" t="n">
        <v>46259</v>
      </c>
      <c r="D8736" t="inlineStr">
        <is>
          <t>Perk-TTLi-1</t>
        </is>
      </c>
      <c r="E8736" t="inlineStr">
        <is>
          <t>FOR/BP11: Hand Over Of Blank Failed</t>
        </is>
      </c>
      <c r="F8736" t="n">
        <v>3</v>
      </c>
      <c r="G8736" t="n">
        <v>0.572766666666667</v>
      </c>
    </row>
    <row r="8737">
      <c r="A8737" t="inlineStr">
        <is>
          <t>Daily_Minor_Stops_2026_09_18.xlsx</t>
        </is>
      </c>
      <c r="B8737" t="inlineStr">
        <is>
          <t>Samridhi Perk Line</t>
        </is>
      </c>
      <c r="C8737" s="80" t="n">
        <v>46259</v>
      </c>
      <c r="D8737" t="inlineStr">
        <is>
          <t>Perk-TTLi-2</t>
        </is>
      </c>
      <c r="E8737" t="inlineStr">
        <is>
          <t>LOD/HXX11: Upstream Machine Not Homed</t>
        </is>
      </c>
      <c r="F8737" t="n">
        <v>3</v>
      </c>
      <c r="G8737" t="n">
        <v>15.0577166666667</v>
      </c>
    </row>
    <row r="8738">
      <c r="A8738" t="inlineStr">
        <is>
          <t>Daily_Minor_Stops_2026_09_18.xlsx</t>
        </is>
      </c>
      <c r="B8738" t="inlineStr">
        <is>
          <t>Samridhi Perk Line</t>
        </is>
      </c>
      <c r="C8738" s="80" t="n">
        <v>46259</v>
      </c>
      <c r="D8738" t="inlineStr">
        <is>
          <t>Perk-TTLi-2</t>
        </is>
      </c>
      <c r="E8738" t="inlineStr">
        <is>
          <t>FOR/BP11: Hand Over Of Blank Failed</t>
        </is>
      </c>
      <c r="F8738" t="n">
        <v>3</v>
      </c>
      <c r="G8738" t="n">
        <v>0.995166666666667</v>
      </c>
    </row>
    <row r="8739">
      <c r="A8739" t="inlineStr">
        <is>
          <t>Daily_Minor_Stops_2026_09_18.xlsx</t>
        </is>
      </c>
      <c r="B8739" t="inlineStr">
        <is>
          <t>Samridhi Perk Line</t>
        </is>
      </c>
      <c r="C8739" s="80" t="n">
        <v>46259</v>
      </c>
      <c r="D8739" t="inlineStr">
        <is>
          <t>Perk-TTLi-3</t>
        </is>
      </c>
      <c r="E8739" t="inlineStr">
        <is>
          <t>LOD/PGR11: Train Reached Estop Distance</t>
        </is>
      </c>
      <c r="F8739" t="n">
        <v>2</v>
      </c>
      <c r="G8739" t="n">
        <v>2.19351666666667</v>
      </c>
    </row>
    <row r="8740">
      <c r="A8740" t="inlineStr">
        <is>
          <t>Daily_Minor_Stops_2026_09_18.xlsx</t>
        </is>
      </c>
      <c r="B8740" t="inlineStr">
        <is>
          <t>Samridhi Perk Line</t>
        </is>
      </c>
      <c r="C8740" s="80" t="n">
        <v>46259</v>
      </c>
      <c r="D8740" t="inlineStr">
        <is>
          <t>Perk-TTLi-3</t>
        </is>
      </c>
      <c r="E8740" t="inlineStr">
        <is>
          <t>CLO/CT11: Axis1 Position Error</t>
        </is>
      </c>
      <c r="F8740" t="n">
        <v>4</v>
      </c>
      <c r="G8740" t="n">
        <v>6.79151666666667</v>
      </c>
    </row>
    <row r="8741">
      <c r="A8741" t="inlineStr">
        <is>
          <t>Daily_Minor_Stops_2026_09_18.xlsx</t>
        </is>
      </c>
      <c r="B8741" t="inlineStr">
        <is>
          <t>Samridhi Perk Line</t>
        </is>
      </c>
      <c r="C8741" s="80" t="n">
        <v>46259</v>
      </c>
      <c r="D8741" t="inlineStr">
        <is>
          <t>Perk-TTLi-4</t>
        </is>
      </c>
      <c r="E8741" t="inlineStr">
        <is>
          <t>LOD/SAF: Safety Circuit Not Ready</t>
        </is>
      </c>
      <c r="F8741" t="n">
        <v>2</v>
      </c>
      <c r="G8741" t="n">
        <v>1.3075</v>
      </c>
    </row>
    <row r="8742">
      <c r="A8742" t="inlineStr">
        <is>
          <t>Daily_Minor_Stops_2026_09_18.xlsx</t>
        </is>
      </c>
      <c r="B8742" t="inlineStr">
        <is>
          <t>Samridhi Perk Line</t>
        </is>
      </c>
      <c r="C8742" s="80" t="n">
        <v>46259</v>
      </c>
      <c r="D8742" t="inlineStr">
        <is>
          <t>Perk-TTLi-4</t>
        </is>
      </c>
      <c r="E8742" t="inlineStr">
        <is>
          <t>LOD/EM: Emergency Stop Button 2</t>
        </is>
      </c>
      <c r="F8742" t="n">
        <v>2</v>
      </c>
      <c r="G8742" t="n">
        <v>3.32971666666667</v>
      </c>
    </row>
    <row r="8743">
      <c r="A8743" t="inlineStr">
        <is>
          <t>Daily_Minor_Stops_2026_09_18.xlsx</t>
        </is>
      </c>
      <c r="B8743" t="inlineStr">
        <is>
          <t>Samridhi Perk Line</t>
        </is>
      </c>
      <c r="C8743" s="80" t="n">
        <v>46260</v>
      </c>
      <c r="D8743" t="inlineStr">
        <is>
          <t>Perk-HCM-1</t>
        </is>
      </c>
      <c r="E8743" t="inlineStr">
        <is>
          <t>FBX: Overflow At Infeed</t>
        </is>
      </c>
      <c r="F8743" t="n">
        <v>15</v>
      </c>
      <c r="G8743" t="n">
        <v>8.793433333333329</v>
      </c>
    </row>
    <row r="8744">
      <c r="A8744" t="inlineStr">
        <is>
          <t>Daily_Minor_Stops_2026_09_18.xlsx</t>
        </is>
      </c>
      <c r="B8744" t="inlineStr">
        <is>
          <t>Samridhi Perk Line</t>
        </is>
      </c>
      <c r="C8744" s="80" t="n">
        <v>46260</v>
      </c>
      <c r="D8744" t="inlineStr">
        <is>
          <t>Perk-HCM-1</t>
        </is>
      </c>
      <c r="E8744" t="inlineStr">
        <is>
          <t>FBX: Jam At Infeed</t>
        </is>
      </c>
      <c r="F8744" t="n">
        <v>177</v>
      </c>
      <c r="G8744" t="n">
        <v>94.7257333333333</v>
      </c>
    </row>
    <row r="8745">
      <c r="A8745" t="inlineStr">
        <is>
          <t>Daily_Minor_Stops_2026_09_18.xlsx</t>
        </is>
      </c>
      <c r="B8745" t="inlineStr">
        <is>
          <t>Samridhi Perk Line</t>
        </is>
      </c>
      <c r="C8745" s="80" t="n">
        <v>46260</v>
      </c>
      <c r="D8745" t="inlineStr">
        <is>
          <t>Perk-HCM-2</t>
        </is>
      </c>
      <c r="E8745" t="inlineStr">
        <is>
          <t>FBX: Overflow At Infeed</t>
        </is>
      </c>
      <c r="F8745" t="n">
        <v>20</v>
      </c>
      <c r="G8745" t="n">
        <v>7.58746666666667</v>
      </c>
    </row>
    <row r="8746">
      <c r="A8746" t="inlineStr">
        <is>
          <t>Daily_Minor_Stops_2026_09_18.xlsx</t>
        </is>
      </c>
      <c r="B8746" t="inlineStr">
        <is>
          <t>Samridhi Perk Line</t>
        </is>
      </c>
      <c r="C8746" s="80" t="n">
        <v>46260</v>
      </c>
      <c r="D8746" t="inlineStr">
        <is>
          <t>Perk-HCM-2</t>
        </is>
      </c>
      <c r="E8746" t="inlineStr">
        <is>
          <t>FBX: Jam At Infeed</t>
        </is>
      </c>
      <c r="F8746" t="n">
        <v>20</v>
      </c>
      <c r="G8746" t="n">
        <v>18.0958833333333</v>
      </c>
    </row>
    <row r="8747">
      <c r="A8747" t="inlineStr">
        <is>
          <t>Daily_Minor_Stops_2026_09_18.xlsx</t>
        </is>
      </c>
      <c r="B8747" t="inlineStr">
        <is>
          <t>Samridhi Perk Line</t>
        </is>
      </c>
      <c r="C8747" s="80" t="n">
        <v>46260</v>
      </c>
      <c r="D8747" t="inlineStr">
        <is>
          <t>Perk-HCM-3</t>
        </is>
      </c>
      <c r="E8747" t="inlineStr">
        <is>
          <t>FBX: Overflow At Infeed</t>
        </is>
      </c>
      <c r="F8747" t="n">
        <v>39</v>
      </c>
      <c r="G8747" t="n">
        <v>21.24935</v>
      </c>
    </row>
    <row r="8748">
      <c r="A8748" t="inlineStr">
        <is>
          <t>Daily_Minor_Stops_2026_09_18.xlsx</t>
        </is>
      </c>
      <c r="B8748" t="inlineStr">
        <is>
          <t>Samridhi Perk Line</t>
        </is>
      </c>
      <c r="C8748" s="80" t="n">
        <v>46260</v>
      </c>
      <c r="D8748" t="inlineStr">
        <is>
          <t>Perk-HCM-3</t>
        </is>
      </c>
      <c r="E8748" t="inlineStr">
        <is>
          <t>FBX: Jam At Infeed</t>
        </is>
      </c>
      <c r="F8748" t="n">
        <v>72</v>
      </c>
      <c r="G8748" t="n">
        <v>36.0707</v>
      </c>
    </row>
    <row r="8749">
      <c r="A8749" t="inlineStr">
        <is>
          <t>Daily_Minor_Stops_2026_09_18.xlsx</t>
        </is>
      </c>
      <c r="B8749" t="inlineStr">
        <is>
          <t>Samridhi Perk Line</t>
        </is>
      </c>
      <c r="C8749" s="80" t="n">
        <v>46260</v>
      </c>
      <c r="D8749" t="inlineStr">
        <is>
          <t>Perk-HCM-4</t>
        </is>
      </c>
      <c r="E8749" t="inlineStr">
        <is>
          <t>FBX: Overflow At Infeed</t>
        </is>
      </c>
      <c r="F8749" t="n">
        <v>18</v>
      </c>
      <c r="G8749" t="n">
        <v>6.80741666666667</v>
      </c>
    </row>
    <row r="8750">
      <c r="A8750" t="inlineStr">
        <is>
          <t>Daily_Minor_Stops_2026_09_18.xlsx</t>
        </is>
      </c>
      <c r="B8750" t="inlineStr">
        <is>
          <t>Samridhi Perk Line</t>
        </is>
      </c>
      <c r="C8750" s="80" t="n">
        <v>46260</v>
      </c>
      <c r="D8750" t="inlineStr">
        <is>
          <t>Perk-HCM-4</t>
        </is>
      </c>
      <c r="E8750" t="inlineStr">
        <is>
          <t>FBX: Jam At Infeed</t>
        </is>
      </c>
      <c r="F8750" t="n">
        <v>92</v>
      </c>
      <c r="G8750" t="n">
        <v>44.7586666666667</v>
      </c>
    </row>
    <row r="8751">
      <c r="A8751" t="inlineStr">
        <is>
          <t>Daily_Minor_Stops_2026_09_18.xlsx</t>
        </is>
      </c>
      <c r="B8751" t="inlineStr">
        <is>
          <t>Samridhi Perk Line</t>
        </is>
      </c>
      <c r="C8751" s="80" t="n">
        <v>46260</v>
      </c>
      <c r="D8751" t="inlineStr">
        <is>
          <t>Perk-HLM-1</t>
        </is>
      </c>
      <c r="E8751" t="inlineStr">
        <is>
          <t>Product jam detected at flow wrapper infeed</t>
        </is>
      </c>
      <c r="F8751" t="n">
        <v>80</v>
      </c>
      <c r="G8751" t="n">
        <v>54.2849666666667</v>
      </c>
    </row>
    <row r="8752">
      <c r="A8752" t="inlineStr">
        <is>
          <t>Daily_Minor_Stops_2026_09_18.xlsx</t>
        </is>
      </c>
      <c r="B8752" t="inlineStr">
        <is>
          <t>Samridhi Perk Line</t>
        </is>
      </c>
      <c r="C8752" s="80" t="n">
        <v>46260</v>
      </c>
      <c r="D8752" t="inlineStr">
        <is>
          <t>Perk-HLM-1</t>
        </is>
      </c>
      <c r="E8752" t="inlineStr">
        <is>
          <t>OverHeight Product Detected</t>
        </is>
      </c>
      <c r="F8752" t="n">
        <v>62</v>
      </c>
      <c r="G8752" t="n">
        <v>83.82245</v>
      </c>
    </row>
    <row r="8753">
      <c r="A8753" t="inlineStr">
        <is>
          <t>Daily_Minor_Stops_2026_09_18.xlsx</t>
        </is>
      </c>
      <c r="B8753" t="inlineStr">
        <is>
          <t>Samridhi Perk Line</t>
        </is>
      </c>
      <c r="C8753" s="80" t="n">
        <v>46260</v>
      </c>
      <c r="D8753" t="inlineStr">
        <is>
          <t>Perk-HLM-2</t>
        </is>
      </c>
      <c r="E8753" t="inlineStr">
        <is>
          <t>Wrapper main guard open FW-01</t>
        </is>
      </c>
      <c r="F8753" t="n">
        <v>34</v>
      </c>
      <c r="G8753" t="n">
        <v>107.654666666667</v>
      </c>
    </row>
    <row r="8754">
      <c r="A8754" t="inlineStr">
        <is>
          <t>Daily_Minor_Stops_2026_09_18.xlsx</t>
        </is>
      </c>
      <c r="B8754" t="inlineStr">
        <is>
          <t>Samridhi Perk Line</t>
        </is>
      </c>
      <c r="C8754" s="80" t="n">
        <v>46260</v>
      </c>
      <c r="D8754" t="inlineStr">
        <is>
          <t>Perk-HLM-2</t>
        </is>
      </c>
      <c r="E8754" t="inlineStr">
        <is>
          <t>Product jam detected at flow wrapper infeed</t>
        </is>
      </c>
      <c r="F8754" t="n">
        <v>54</v>
      </c>
      <c r="G8754" t="n">
        <v>79.10899999999999</v>
      </c>
    </row>
    <row r="8755">
      <c r="A8755" t="inlineStr">
        <is>
          <t>Daily_Minor_Stops_2026_09_18.xlsx</t>
        </is>
      </c>
      <c r="B8755" t="inlineStr">
        <is>
          <t>Samridhi Perk Line</t>
        </is>
      </c>
      <c r="C8755" s="80" t="n">
        <v>46260</v>
      </c>
      <c r="D8755" t="inlineStr">
        <is>
          <t>Perk-TTLi-1</t>
        </is>
      </c>
      <c r="E8755" t="inlineStr">
        <is>
          <t>FOR/BP11: Hand Over Of Blank Failed</t>
        </is>
      </c>
      <c r="F8755" t="n">
        <v>14</v>
      </c>
      <c r="G8755" t="n">
        <v>6.86436666666667</v>
      </c>
    </row>
    <row r="8756">
      <c r="A8756" t="inlineStr">
        <is>
          <t>Daily_Minor_Stops_2026_09_18.xlsx</t>
        </is>
      </c>
      <c r="B8756" t="inlineStr">
        <is>
          <t>Samridhi Perk Line</t>
        </is>
      </c>
      <c r="C8756" s="80" t="n">
        <v>46260</v>
      </c>
      <c r="D8756" t="inlineStr">
        <is>
          <t>Perk-TTLi-1</t>
        </is>
      </c>
      <c r="E8756" t="inlineStr">
        <is>
          <t>CLO/CT11: Axis1 Position Error</t>
        </is>
      </c>
      <c r="F8756" t="n">
        <v>8</v>
      </c>
      <c r="G8756" t="n">
        <v>16.2291333333333</v>
      </c>
    </row>
    <row r="8757">
      <c r="A8757" t="inlineStr">
        <is>
          <t>Daily_Minor_Stops_2026_09_18.xlsx</t>
        </is>
      </c>
      <c r="B8757" t="inlineStr">
        <is>
          <t>Samridhi Perk Line</t>
        </is>
      </c>
      <c r="C8757" s="80" t="n">
        <v>46260</v>
      </c>
      <c r="D8757" t="inlineStr">
        <is>
          <t>Perk-TTLi-2</t>
        </is>
      </c>
      <c r="E8757" t="inlineStr">
        <is>
          <t>LOD/TGR11: Robot-Gripper Sensor Fault</t>
        </is>
      </c>
      <c r="F8757" t="n">
        <v>4</v>
      </c>
      <c r="G8757" t="n">
        <v>2.56778333333333</v>
      </c>
    </row>
    <row r="8758">
      <c r="A8758" t="inlineStr">
        <is>
          <t>Daily_Minor_Stops_2026_09_18.xlsx</t>
        </is>
      </c>
      <c r="B8758" t="inlineStr">
        <is>
          <t>Samridhi Perk Line</t>
        </is>
      </c>
      <c r="C8758" s="80" t="n">
        <v>46260</v>
      </c>
      <c r="D8758" t="inlineStr">
        <is>
          <t>Perk-TTLi-2</t>
        </is>
      </c>
      <c r="E8758" t="inlineStr">
        <is>
          <t>CLO/CT11: Axis1 Position Error</t>
        </is>
      </c>
      <c r="F8758" t="n">
        <v>7</v>
      </c>
      <c r="G8758" t="n">
        <v>17.66905</v>
      </c>
    </row>
    <row r="8759">
      <c r="A8759" t="inlineStr">
        <is>
          <t>Daily_Minor_Stops_2026_09_18.xlsx</t>
        </is>
      </c>
      <c r="B8759" t="inlineStr">
        <is>
          <t>Samridhi Perk Line</t>
        </is>
      </c>
      <c r="C8759" s="80" t="n">
        <v>46260</v>
      </c>
      <c r="D8759" t="inlineStr">
        <is>
          <t>Perk-TTLi-3</t>
        </is>
      </c>
      <c r="E8759" t="inlineStr">
        <is>
          <t>LOD/TGR11: Robot-Gripper Sensor Fault</t>
        </is>
      </c>
      <c r="F8759" t="n">
        <v>5</v>
      </c>
      <c r="G8759" t="n">
        <v>6.12666666666667</v>
      </c>
    </row>
    <row r="8760">
      <c r="A8760" t="inlineStr">
        <is>
          <t>Daily_Minor_Stops_2026_09_18.xlsx</t>
        </is>
      </c>
      <c r="B8760" t="inlineStr">
        <is>
          <t>Samridhi Perk Line</t>
        </is>
      </c>
      <c r="C8760" s="80" t="n">
        <v>46260</v>
      </c>
      <c r="D8760" t="inlineStr">
        <is>
          <t>Perk-TTLi-3</t>
        </is>
      </c>
      <c r="E8760" t="inlineStr">
        <is>
          <t>FOR/BP11: Hand Over Of Blank Failed</t>
        </is>
      </c>
      <c r="F8760" t="n">
        <v>7</v>
      </c>
      <c r="G8760" t="n">
        <v>89.9256666666667</v>
      </c>
    </row>
    <row r="8761">
      <c r="A8761" t="inlineStr">
        <is>
          <t>Daily_Minor_Stops_2026_09_18.xlsx</t>
        </is>
      </c>
      <c r="B8761" t="inlineStr">
        <is>
          <t>Samridhi Perk Line</t>
        </is>
      </c>
      <c r="C8761" s="80" t="n">
        <v>46260</v>
      </c>
      <c r="D8761" t="inlineStr">
        <is>
          <t>Perk-TTLi-4</t>
        </is>
      </c>
      <c r="E8761" t="inlineStr">
        <is>
          <t>LOD/PGR11: Product Frequency Too High</t>
        </is>
      </c>
      <c r="F8761" t="n">
        <v>2</v>
      </c>
      <c r="G8761" t="n">
        <v>0.83085</v>
      </c>
    </row>
    <row r="8762">
      <c r="A8762" t="inlineStr">
        <is>
          <t>Daily_Minor_Stops_2026_09_18.xlsx</t>
        </is>
      </c>
      <c r="B8762" t="inlineStr">
        <is>
          <t>Samridhi Perk Line</t>
        </is>
      </c>
      <c r="C8762" s="80" t="n">
        <v>46260</v>
      </c>
      <c r="D8762" t="inlineStr">
        <is>
          <t>Perk-TTLi-4</t>
        </is>
      </c>
      <c r="E8762" t="inlineStr">
        <is>
          <t>LOD/FWV11: Rejects Consecutive</t>
        </is>
      </c>
      <c r="F8762" t="n">
        <v>2</v>
      </c>
      <c r="G8762" t="n">
        <v>0.9296</v>
      </c>
    </row>
    <row r="8763">
      <c r="A8763" t="inlineStr">
        <is>
          <t>Daily_Minor_Stops_2026_09_18.xlsx</t>
        </is>
      </c>
      <c r="B8763" t="inlineStr">
        <is>
          <t>Samridhi Perk Line</t>
        </is>
      </c>
      <c r="C8763" s="80" t="n">
        <v>46261</v>
      </c>
      <c r="D8763" t="inlineStr">
        <is>
          <t>Perk-HCM-1</t>
        </is>
      </c>
      <c r="E8763" t="inlineStr">
        <is>
          <t>HXX: Film Is Broken</t>
        </is>
      </c>
      <c r="F8763" t="n">
        <v>19</v>
      </c>
      <c r="G8763" t="n">
        <v>15.0435666666667</v>
      </c>
    </row>
    <row r="8764">
      <c r="A8764" t="inlineStr">
        <is>
          <t>Daily_Minor_Stops_2026_09_18.xlsx</t>
        </is>
      </c>
      <c r="B8764" t="inlineStr">
        <is>
          <t>Samridhi Perk Line</t>
        </is>
      </c>
      <c r="C8764" s="80" t="n">
        <v>46261</v>
      </c>
      <c r="D8764" t="inlineStr">
        <is>
          <t>Perk-HCM-1</t>
        </is>
      </c>
      <c r="E8764" t="inlineStr">
        <is>
          <t>FBX: Jam At Infeed</t>
        </is>
      </c>
      <c r="F8764" t="n">
        <v>89</v>
      </c>
      <c r="G8764" t="n">
        <v>43.4130833333333</v>
      </c>
    </row>
    <row r="8765">
      <c r="A8765" t="inlineStr">
        <is>
          <t>Daily_Minor_Stops_2026_09_18.xlsx</t>
        </is>
      </c>
      <c r="B8765" t="inlineStr">
        <is>
          <t>Samridhi Perk Line</t>
        </is>
      </c>
      <c r="C8765" s="80" t="n">
        <v>46261</v>
      </c>
      <c r="D8765" t="inlineStr">
        <is>
          <t>Perk-HCM-2</t>
        </is>
      </c>
      <c r="E8765" t="inlineStr">
        <is>
          <t>FBX: Overflow At Infeed</t>
        </is>
      </c>
      <c r="F8765" t="n">
        <v>20</v>
      </c>
      <c r="G8765" t="n">
        <v>7.7409</v>
      </c>
    </row>
    <row r="8766">
      <c r="A8766" t="inlineStr">
        <is>
          <t>Daily_Minor_Stops_2026_09_18.xlsx</t>
        </is>
      </c>
      <c r="B8766" t="inlineStr">
        <is>
          <t>Samridhi Perk Line</t>
        </is>
      </c>
      <c r="C8766" s="80" t="n">
        <v>46261</v>
      </c>
      <c r="D8766" t="inlineStr">
        <is>
          <t>Perk-HCM-2</t>
        </is>
      </c>
      <c r="E8766" t="inlineStr">
        <is>
          <t>FBX: Jam At Infeed</t>
        </is>
      </c>
      <c r="F8766" t="n">
        <v>41</v>
      </c>
      <c r="G8766" t="n">
        <v>31.7071666666667</v>
      </c>
    </row>
    <row r="8767">
      <c r="A8767" t="inlineStr">
        <is>
          <t>Daily_Minor_Stops_2026_09_18.xlsx</t>
        </is>
      </c>
      <c r="B8767" t="inlineStr">
        <is>
          <t>Samridhi Perk Line</t>
        </is>
      </c>
      <c r="C8767" s="80" t="n">
        <v>46261</v>
      </c>
      <c r="D8767" t="inlineStr">
        <is>
          <t>Perk-HCM-3</t>
        </is>
      </c>
      <c r="E8767" t="inlineStr">
        <is>
          <t>FBX: Overflow At Infeed</t>
        </is>
      </c>
      <c r="F8767" t="n">
        <v>23</v>
      </c>
      <c r="G8767" t="n">
        <v>8.58401666666667</v>
      </c>
    </row>
    <row r="8768">
      <c r="A8768" t="inlineStr">
        <is>
          <t>Daily_Minor_Stops_2026_09_18.xlsx</t>
        </is>
      </c>
      <c r="B8768" t="inlineStr">
        <is>
          <t>Samridhi Perk Line</t>
        </is>
      </c>
      <c r="C8768" s="80" t="n">
        <v>46261</v>
      </c>
      <c r="D8768" t="inlineStr">
        <is>
          <t>Perk-HCM-3</t>
        </is>
      </c>
      <c r="E8768" t="inlineStr">
        <is>
          <t>FBX: Jam At Infeed</t>
        </is>
      </c>
      <c r="F8768" t="n">
        <v>70</v>
      </c>
      <c r="G8768" t="n">
        <v>50.8093</v>
      </c>
    </row>
    <row r="8769">
      <c r="A8769" t="inlineStr">
        <is>
          <t>Daily_Minor_Stops_2026_09_18.xlsx</t>
        </is>
      </c>
      <c r="B8769" t="inlineStr">
        <is>
          <t>Samridhi Perk Line</t>
        </is>
      </c>
      <c r="C8769" s="80" t="n">
        <v>46261</v>
      </c>
      <c r="D8769" t="inlineStr">
        <is>
          <t>Perk-HCM-4</t>
        </is>
      </c>
      <c r="E8769" t="inlineStr">
        <is>
          <t>HXX: Infeed Rejection Consecutive</t>
        </is>
      </c>
      <c r="F8769" t="n">
        <v>19</v>
      </c>
      <c r="G8769" t="n">
        <v>8.114483333333331</v>
      </c>
    </row>
    <row r="8770">
      <c r="A8770" t="inlineStr">
        <is>
          <t>Daily_Minor_Stops_2026_09_18.xlsx</t>
        </is>
      </c>
      <c r="B8770" t="inlineStr">
        <is>
          <t>Samridhi Perk Line</t>
        </is>
      </c>
      <c r="C8770" s="80" t="n">
        <v>46261</v>
      </c>
      <c r="D8770" t="inlineStr">
        <is>
          <t>Perk-HCM-4</t>
        </is>
      </c>
      <c r="E8770" t="inlineStr">
        <is>
          <t>FBX: Jam At Infeed</t>
        </is>
      </c>
      <c r="F8770" t="n">
        <v>52</v>
      </c>
      <c r="G8770" t="n">
        <v>29.4661333333333</v>
      </c>
    </row>
    <row r="8771">
      <c r="A8771" t="inlineStr">
        <is>
          <t>Daily_Minor_Stops_2026_09_18.xlsx</t>
        </is>
      </c>
      <c r="B8771" t="inlineStr">
        <is>
          <t>Samridhi Perk Line</t>
        </is>
      </c>
      <c r="C8771" s="80" t="n">
        <v>46261</v>
      </c>
      <c r="D8771" t="inlineStr">
        <is>
          <t>Perk-HLM-1</t>
        </is>
      </c>
      <c r="E8771" t="inlineStr">
        <is>
          <t>Product jam detected at flow wrapper infeed</t>
        </is>
      </c>
      <c r="F8771" t="n">
        <v>106</v>
      </c>
      <c r="G8771" t="n">
        <v>61.8805</v>
      </c>
    </row>
    <row r="8772">
      <c r="A8772" t="inlineStr">
        <is>
          <t>Daily_Minor_Stops_2026_09_18.xlsx</t>
        </is>
      </c>
      <c r="B8772" t="inlineStr">
        <is>
          <t>Samridhi Perk Line</t>
        </is>
      </c>
      <c r="C8772" s="80" t="n">
        <v>46261</v>
      </c>
      <c r="D8772" t="inlineStr">
        <is>
          <t>Perk-HLM-1</t>
        </is>
      </c>
      <c r="E8772" t="inlineStr">
        <is>
          <t>OverHeight Product Detected</t>
        </is>
      </c>
      <c r="F8772" t="n">
        <v>82</v>
      </c>
      <c r="G8772" t="n">
        <v>62.3403833333333</v>
      </c>
    </row>
    <row r="8773">
      <c r="A8773" t="inlineStr">
        <is>
          <t>Daily_Minor_Stops_2026_09_18.xlsx</t>
        </is>
      </c>
      <c r="B8773" t="inlineStr">
        <is>
          <t>Samridhi Perk Line</t>
        </is>
      </c>
      <c r="C8773" s="80" t="n">
        <v>46261</v>
      </c>
      <c r="D8773" t="inlineStr">
        <is>
          <t>Perk-HLM-2</t>
        </is>
      </c>
      <c r="E8773" t="inlineStr">
        <is>
          <t>Product jam detected at flow wrapper infeed</t>
        </is>
      </c>
      <c r="F8773" t="n">
        <v>64</v>
      </c>
      <c r="G8773" t="n">
        <v>59.8375833333333</v>
      </c>
    </row>
    <row r="8774">
      <c r="A8774" t="inlineStr">
        <is>
          <t>Daily_Minor_Stops_2026_09_18.xlsx</t>
        </is>
      </c>
      <c r="B8774" t="inlineStr">
        <is>
          <t>Samridhi Perk Line</t>
        </is>
      </c>
      <c r="C8774" s="80" t="n">
        <v>46261</v>
      </c>
      <c r="D8774" t="inlineStr">
        <is>
          <t>Perk-HLM-2</t>
        </is>
      </c>
      <c r="E8774" t="inlineStr">
        <is>
          <t>OverHeight Product Detected</t>
        </is>
      </c>
      <c r="F8774" t="n">
        <v>51</v>
      </c>
      <c r="G8774" t="n">
        <v>33.0942</v>
      </c>
    </row>
    <row r="8775">
      <c r="A8775" t="inlineStr">
        <is>
          <t>Daily_Minor_Stops_2026_09_18.xlsx</t>
        </is>
      </c>
      <c r="B8775" t="inlineStr">
        <is>
          <t>Samridhi Perk Line</t>
        </is>
      </c>
      <c r="C8775" s="80" t="n">
        <v>46261</v>
      </c>
      <c r="D8775" t="inlineStr">
        <is>
          <t>Perk-TTLi-1</t>
        </is>
      </c>
      <c r="E8775" t="inlineStr">
        <is>
          <t>FOR/FT11: Hand Over Failure Of Tray</t>
        </is>
      </c>
      <c r="F8775" t="n">
        <v>21</v>
      </c>
      <c r="G8775" t="n">
        <v>31.3623333333333</v>
      </c>
    </row>
    <row r="8776">
      <c r="A8776" t="inlineStr">
        <is>
          <t>Daily_Minor_Stops_2026_09_18.xlsx</t>
        </is>
      </c>
      <c r="B8776" t="inlineStr">
        <is>
          <t>Samridhi Perk Line</t>
        </is>
      </c>
      <c r="C8776" s="80" t="n">
        <v>46261</v>
      </c>
      <c r="D8776" t="inlineStr">
        <is>
          <t>Perk-TTLi-1</t>
        </is>
      </c>
      <c r="E8776" t="inlineStr">
        <is>
          <t>FOR/BP11: Hand Over Of Blank Failed</t>
        </is>
      </c>
      <c r="F8776" t="n">
        <v>18</v>
      </c>
      <c r="G8776" t="n">
        <v>20.2855166666667</v>
      </c>
    </row>
    <row r="8777">
      <c r="A8777" t="inlineStr">
        <is>
          <t>Daily_Minor_Stops_2026_09_18.xlsx</t>
        </is>
      </c>
      <c r="B8777" t="inlineStr">
        <is>
          <t>Samridhi Perk Line</t>
        </is>
      </c>
      <c r="C8777" s="80" t="n">
        <v>46261</v>
      </c>
      <c r="D8777" t="inlineStr">
        <is>
          <t>Perk-TTLi-2</t>
        </is>
      </c>
      <c r="E8777" t="inlineStr">
        <is>
          <t>FOR/BP11: Hand Over Of Blank Failed</t>
        </is>
      </c>
      <c r="F8777" t="n">
        <v>17</v>
      </c>
      <c r="G8777" t="n">
        <v>87.1713666666667</v>
      </c>
    </row>
    <row r="8778">
      <c r="A8778" t="inlineStr">
        <is>
          <t>Daily_Minor_Stops_2026_09_18.xlsx</t>
        </is>
      </c>
      <c r="B8778" t="inlineStr">
        <is>
          <t>Samridhi Perk Line</t>
        </is>
      </c>
      <c r="C8778" s="80" t="n">
        <v>46261</v>
      </c>
      <c r="D8778" t="inlineStr">
        <is>
          <t>Perk-TTLi-2</t>
        </is>
      </c>
      <c r="E8778" t="inlineStr">
        <is>
          <t>CLO/CT11: Axis1 Position Error</t>
        </is>
      </c>
      <c r="F8778" t="n">
        <v>5</v>
      </c>
      <c r="G8778" t="n">
        <v>9.090716666666671</v>
      </c>
    </row>
    <row r="8779">
      <c r="A8779" t="inlineStr">
        <is>
          <t>Daily_Minor_Stops_2026_09_18.xlsx</t>
        </is>
      </c>
      <c r="B8779" t="inlineStr">
        <is>
          <t>Samridhi Perk Line</t>
        </is>
      </c>
      <c r="C8779" s="80" t="n">
        <v>46261</v>
      </c>
      <c r="D8779" t="inlineStr">
        <is>
          <t>Perk-TTLi-3</t>
        </is>
      </c>
      <c r="E8779" t="inlineStr">
        <is>
          <t>LOD/TGR11: Robot-Gripper Sensor Fault</t>
        </is>
      </c>
      <c r="F8779" t="n">
        <v>4</v>
      </c>
      <c r="G8779" t="n">
        <v>2.99205</v>
      </c>
    </row>
    <row r="8780">
      <c r="A8780" t="inlineStr">
        <is>
          <t>Daily_Minor_Stops_2026_09_18.xlsx</t>
        </is>
      </c>
      <c r="B8780" t="inlineStr">
        <is>
          <t>Samridhi Perk Line</t>
        </is>
      </c>
      <c r="C8780" s="80" t="n">
        <v>46261</v>
      </c>
      <c r="D8780" t="inlineStr">
        <is>
          <t>Perk-TTLi-3</t>
        </is>
      </c>
      <c r="E8780" t="inlineStr">
        <is>
          <t>CLO/CT11: Axis1 Position Error</t>
        </is>
      </c>
      <c r="F8780" t="n">
        <v>4</v>
      </c>
      <c r="G8780" t="n">
        <v>8.32583333333333</v>
      </c>
    </row>
    <row r="8781">
      <c r="A8781" t="inlineStr">
        <is>
          <t>Daily_Minor_Stops_2026_09_18.xlsx</t>
        </is>
      </c>
      <c r="B8781" t="inlineStr">
        <is>
          <t>Samridhi Perk Line</t>
        </is>
      </c>
      <c r="C8781" s="80" t="n">
        <v>46261</v>
      </c>
      <c r="D8781" t="inlineStr">
        <is>
          <t>Perk-TTLi-4</t>
        </is>
      </c>
      <c r="E8781" t="inlineStr">
        <is>
          <t>LOD/SAF: Safety Circuit Not Ready</t>
        </is>
      </c>
      <c r="F8781" t="n">
        <v>2</v>
      </c>
      <c r="G8781" t="n">
        <v>0.68895</v>
      </c>
    </row>
    <row r="8782">
      <c r="A8782" t="inlineStr">
        <is>
          <t>Daily_Minor_Stops_2026_09_18.xlsx</t>
        </is>
      </c>
      <c r="B8782" t="inlineStr">
        <is>
          <t>Samridhi Perk Line</t>
        </is>
      </c>
      <c r="C8782" s="80" t="n">
        <v>46261</v>
      </c>
      <c r="D8782" t="inlineStr">
        <is>
          <t>Perk-TTLi-4</t>
        </is>
      </c>
      <c r="E8782" t="inlineStr">
        <is>
          <t>LOD/EM: Emergency Stop Button 1</t>
        </is>
      </c>
      <c r="F8782" t="n">
        <v>2</v>
      </c>
      <c r="G8782" t="n">
        <v>0.236383333333333</v>
      </c>
    </row>
    <row r="8783">
      <c r="A8783" t="inlineStr">
        <is>
          <t>Daily_Minor_Stops_2026_09_18.xlsx</t>
        </is>
      </c>
      <c r="B8783" t="inlineStr">
        <is>
          <t>Samridhi Perk Line</t>
        </is>
      </c>
      <c r="C8783" s="80" t="n">
        <v>46262</v>
      </c>
      <c r="D8783" t="inlineStr">
        <is>
          <t>Perk-HCM-1</t>
        </is>
      </c>
      <c r="E8783" t="inlineStr">
        <is>
          <t>Jam At Discharge And Gap Closing Belts</t>
        </is>
      </c>
      <c r="F8783" t="n">
        <v>5</v>
      </c>
      <c r="G8783" t="n">
        <v>1.2203</v>
      </c>
    </row>
    <row r="8784">
      <c r="A8784" t="inlineStr">
        <is>
          <t>Daily_Minor_Stops_2026_09_18.xlsx</t>
        </is>
      </c>
      <c r="B8784" t="inlineStr">
        <is>
          <t>Samridhi Perk Line</t>
        </is>
      </c>
      <c r="C8784" s="80" t="n">
        <v>46262</v>
      </c>
      <c r="D8784" t="inlineStr">
        <is>
          <t>Perk-HCM-1</t>
        </is>
      </c>
      <c r="E8784" t="inlineStr">
        <is>
          <t>FBX: Jam At Infeed</t>
        </is>
      </c>
      <c r="F8784" t="n">
        <v>21</v>
      </c>
      <c r="G8784" t="n">
        <v>9.15036666666666</v>
      </c>
    </row>
    <row r="8785">
      <c r="A8785" t="inlineStr">
        <is>
          <t>Daily_Minor_Stops_2026_09_18.xlsx</t>
        </is>
      </c>
      <c r="B8785" t="inlineStr">
        <is>
          <t>Samridhi Perk Line</t>
        </is>
      </c>
      <c r="C8785" s="80" t="n">
        <v>46262</v>
      </c>
      <c r="D8785" t="inlineStr">
        <is>
          <t>Perk-HCM-2</t>
        </is>
      </c>
      <c r="E8785" t="inlineStr">
        <is>
          <t>HXX: Film Is Broken</t>
        </is>
      </c>
      <c r="F8785" t="n">
        <v>5</v>
      </c>
      <c r="G8785" t="n">
        <v>4.0525</v>
      </c>
    </row>
    <row r="8786">
      <c r="A8786" t="inlineStr">
        <is>
          <t>Daily_Minor_Stops_2026_09_18.xlsx</t>
        </is>
      </c>
      <c r="B8786" t="inlineStr">
        <is>
          <t>Samridhi Perk Line</t>
        </is>
      </c>
      <c r="C8786" s="80" t="n">
        <v>46262</v>
      </c>
      <c r="D8786" t="inlineStr">
        <is>
          <t>Perk-HCM-2</t>
        </is>
      </c>
      <c r="E8786" t="inlineStr">
        <is>
          <t>FBX: Jam At Infeed</t>
        </is>
      </c>
      <c r="F8786" t="n">
        <v>8</v>
      </c>
      <c r="G8786" t="n">
        <v>5.03385</v>
      </c>
    </row>
    <row r="8787">
      <c r="A8787" t="inlineStr">
        <is>
          <t>Daily_Minor_Stops_2026_09_18.xlsx</t>
        </is>
      </c>
      <c r="B8787" t="inlineStr">
        <is>
          <t>Samridhi Perk Line</t>
        </is>
      </c>
      <c r="C8787" s="80" t="n">
        <v>46262</v>
      </c>
      <c r="D8787" t="inlineStr">
        <is>
          <t>Perk-HCM-3</t>
        </is>
      </c>
      <c r="E8787" t="inlineStr">
        <is>
          <t>HXX: Registration Mark Not Detected</t>
        </is>
      </c>
      <c r="F8787" t="n">
        <v>7</v>
      </c>
      <c r="G8787" t="n">
        <v>3.49755</v>
      </c>
    </row>
    <row r="8788">
      <c r="A8788" t="inlineStr">
        <is>
          <t>Daily_Minor_Stops_2026_09_18.xlsx</t>
        </is>
      </c>
      <c r="B8788" t="inlineStr">
        <is>
          <t>Samridhi Perk Line</t>
        </is>
      </c>
      <c r="C8788" s="80" t="n">
        <v>46262</v>
      </c>
      <c r="D8788" t="inlineStr">
        <is>
          <t>Perk-HCM-3</t>
        </is>
      </c>
      <c r="E8788" t="inlineStr">
        <is>
          <t>FBX: Jam At Infeed</t>
        </is>
      </c>
      <c r="F8788" t="n">
        <v>6</v>
      </c>
      <c r="G8788" t="n">
        <v>3.16033333333333</v>
      </c>
    </row>
    <row r="8789">
      <c r="A8789" t="inlineStr">
        <is>
          <t>Daily_Minor_Stops_2026_09_18.xlsx</t>
        </is>
      </c>
      <c r="B8789" t="inlineStr">
        <is>
          <t>Samridhi Perk Line</t>
        </is>
      </c>
      <c r="C8789" s="80" t="n">
        <v>46262</v>
      </c>
      <c r="D8789" t="inlineStr">
        <is>
          <t>Perk-HCM-4</t>
        </is>
      </c>
      <c r="E8789" t="inlineStr">
        <is>
          <t>HXX: Infeed Rejection Consecutive</t>
        </is>
      </c>
      <c r="F8789" t="n">
        <v>4</v>
      </c>
      <c r="G8789" t="n">
        <v>0.943433333333333</v>
      </c>
    </row>
    <row r="8790">
      <c r="A8790" t="inlineStr">
        <is>
          <t>Daily_Minor_Stops_2026_09_18.xlsx</t>
        </is>
      </c>
      <c r="B8790" t="inlineStr">
        <is>
          <t>Samridhi Perk Line</t>
        </is>
      </c>
      <c r="C8790" s="80" t="n">
        <v>46262</v>
      </c>
      <c r="D8790" t="inlineStr">
        <is>
          <t>Perk-HCM-4</t>
        </is>
      </c>
      <c r="E8790" t="inlineStr">
        <is>
          <t>FBX: Jam At Infeed</t>
        </is>
      </c>
      <c r="F8790" t="n">
        <v>11</v>
      </c>
      <c r="G8790" t="n">
        <v>5.78643333333333</v>
      </c>
    </row>
    <row r="8791">
      <c r="A8791" t="inlineStr">
        <is>
          <t>Daily_Minor_Stops_2026_09_18.xlsx</t>
        </is>
      </c>
      <c r="B8791" t="inlineStr">
        <is>
          <t>Samridhi Perk Line</t>
        </is>
      </c>
      <c r="C8791" s="80" t="n">
        <v>46262</v>
      </c>
      <c r="D8791" t="inlineStr">
        <is>
          <t>Perk-HLM-1</t>
        </is>
      </c>
      <c r="E8791" t="inlineStr">
        <is>
          <t>Product jam detected at flow wrapper infeed</t>
        </is>
      </c>
      <c r="F8791" t="n">
        <v>14</v>
      </c>
      <c r="G8791" t="n">
        <v>8.410866666666671</v>
      </c>
    </row>
    <row r="8792">
      <c r="A8792" t="inlineStr">
        <is>
          <t>Daily_Minor_Stops_2026_09_18.xlsx</t>
        </is>
      </c>
      <c r="B8792" t="inlineStr">
        <is>
          <t>Samridhi Perk Line</t>
        </is>
      </c>
      <c r="C8792" s="80" t="n">
        <v>46262</v>
      </c>
      <c r="D8792" t="inlineStr">
        <is>
          <t>Perk-HLM-1</t>
        </is>
      </c>
      <c r="E8792" t="inlineStr">
        <is>
          <t>OverHeight Product Detected</t>
        </is>
      </c>
      <c r="F8792" t="n">
        <v>21</v>
      </c>
      <c r="G8792" t="n">
        <v>1173.54668333333</v>
      </c>
    </row>
    <row r="8793">
      <c r="A8793" t="inlineStr">
        <is>
          <t>Daily_Minor_Stops_2026_09_18.xlsx</t>
        </is>
      </c>
      <c r="B8793" t="inlineStr">
        <is>
          <t>Samridhi Perk Line</t>
        </is>
      </c>
      <c r="C8793" s="80" t="n">
        <v>46262</v>
      </c>
      <c r="D8793" t="inlineStr">
        <is>
          <t>Perk-HLM-2</t>
        </is>
      </c>
      <c r="E8793" t="inlineStr">
        <is>
          <t>Wrapper Discharge Reject Sensor Blocked Alarm</t>
        </is>
      </c>
      <c r="F8793" t="n">
        <v>10</v>
      </c>
      <c r="G8793" t="n">
        <v>8.25276666666667</v>
      </c>
    </row>
    <row r="8794">
      <c r="A8794" t="inlineStr">
        <is>
          <t>Daily_Minor_Stops_2026_09_18.xlsx</t>
        </is>
      </c>
      <c r="B8794" t="inlineStr">
        <is>
          <t>Samridhi Perk Line</t>
        </is>
      </c>
      <c r="C8794" s="80" t="n">
        <v>46262</v>
      </c>
      <c r="D8794" t="inlineStr">
        <is>
          <t>Perk-HLM-2</t>
        </is>
      </c>
      <c r="E8794" t="inlineStr">
        <is>
          <t>Product jam detected at flow wrapper infeed</t>
        </is>
      </c>
      <c r="F8794" t="n">
        <v>27</v>
      </c>
      <c r="G8794" t="n">
        <v>25.7113166666667</v>
      </c>
    </row>
    <row r="8795">
      <c r="A8795" t="inlineStr">
        <is>
          <t>Daily_Minor_Stops_2026_09_18.xlsx</t>
        </is>
      </c>
      <c r="B8795" t="inlineStr">
        <is>
          <t>Samridhi Perk Line</t>
        </is>
      </c>
      <c r="C8795" s="80" t="n">
        <v>46262</v>
      </c>
      <c r="D8795" t="inlineStr">
        <is>
          <t>Perk-TTLi-1</t>
        </is>
      </c>
      <c r="E8795" t="inlineStr">
        <is>
          <t>LOD/PGR11: Train Reached Estop Distance</t>
        </is>
      </c>
      <c r="F8795" t="n">
        <v>6</v>
      </c>
      <c r="G8795" t="n">
        <v>2.7358</v>
      </c>
    </row>
    <row r="8796">
      <c r="A8796" t="inlineStr">
        <is>
          <t>Daily_Minor_Stops_2026_09_18.xlsx</t>
        </is>
      </c>
      <c r="B8796" t="inlineStr">
        <is>
          <t>Samridhi Perk Line</t>
        </is>
      </c>
      <c r="C8796" s="80" t="n">
        <v>46262</v>
      </c>
      <c r="D8796" t="inlineStr">
        <is>
          <t>Perk-TTLi-1</t>
        </is>
      </c>
      <c r="E8796" t="inlineStr">
        <is>
          <t>FOR/BP11: Hand Over Of Blank Failed</t>
        </is>
      </c>
      <c r="F8796" t="n">
        <v>5</v>
      </c>
      <c r="G8796" t="n">
        <v>3.53223333333333</v>
      </c>
    </row>
    <row r="8797">
      <c r="A8797" t="inlineStr">
        <is>
          <t>Daily_Minor_Stops_2026_09_18.xlsx</t>
        </is>
      </c>
      <c r="B8797" t="inlineStr">
        <is>
          <t>Samridhi Perk Line</t>
        </is>
      </c>
      <c r="C8797" s="80" t="n">
        <v>46262</v>
      </c>
      <c r="D8797" t="inlineStr">
        <is>
          <t>Perk-TTLi-2</t>
        </is>
      </c>
      <c r="E8797" t="inlineStr">
        <is>
          <t>LOD/SAF: Safety Circuit Not Ready</t>
        </is>
      </c>
      <c r="F8797" t="n">
        <v>2</v>
      </c>
      <c r="G8797" t="n">
        <v>0.990333333333333</v>
      </c>
    </row>
    <row r="8798">
      <c r="A8798" t="inlineStr">
        <is>
          <t>Daily_Minor_Stops_2026_09_18.xlsx</t>
        </is>
      </c>
      <c r="B8798" t="inlineStr">
        <is>
          <t>Samridhi Perk Line</t>
        </is>
      </c>
      <c r="C8798" s="80" t="n">
        <v>46262</v>
      </c>
      <c r="D8798" t="inlineStr">
        <is>
          <t>Perk-TTLi-2</t>
        </is>
      </c>
      <c r="E8798" t="inlineStr">
        <is>
          <t>LOD/EM: Emergency Stop HMI 11</t>
        </is>
      </c>
      <c r="F8798" t="n">
        <v>2</v>
      </c>
      <c r="G8798" t="n">
        <v>1.18195</v>
      </c>
    </row>
    <row r="8799">
      <c r="A8799" t="inlineStr">
        <is>
          <t>Daily_Minor_Stops_2026_09_18.xlsx</t>
        </is>
      </c>
      <c r="B8799" t="inlineStr">
        <is>
          <t>Samridhi Perk Line</t>
        </is>
      </c>
      <c r="C8799" s="80" t="n">
        <v>46262</v>
      </c>
      <c r="D8799" t="inlineStr">
        <is>
          <t>Perk-TTLi-3</t>
        </is>
      </c>
      <c r="E8799" t="inlineStr">
        <is>
          <t>FOR/BP11: Hand Over Of Blank Failed</t>
        </is>
      </c>
      <c r="F8799" t="n">
        <v>1</v>
      </c>
      <c r="G8799" t="n">
        <v>3.47421666666667</v>
      </c>
    </row>
    <row r="8800">
      <c r="A8800" t="inlineStr">
        <is>
          <t>Daily_Minor_Stops_2026_09_18.xlsx</t>
        </is>
      </c>
      <c r="B8800" t="inlineStr">
        <is>
          <t>Samridhi Perk Line</t>
        </is>
      </c>
      <c r="C8800" s="80" t="n">
        <v>46263</v>
      </c>
      <c r="D8800" t="inlineStr">
        <is>
          <t>Perk-HCM-1</t>
        </is>
      </c>
      <c r="E8800" t="inlineStr">
        <is>
          <t>FBX: Jam At Infeed</t>
        </is>
      </c>
      <c r="F8800" t="n">
        <v>32</v>
      </c>
      <c r="G8800" t="n">
        <v>67.7924</v>
      </c>
    </row>
    <row r="8801">
      <c r="A8801" t="inlineStr">
        <is>
          <t>Daily_Minor_Stops_2026_09_18.xlsx</t>
        </is>
      </c>
      <c r="B8801" t="inlineStr">
        <is>
          <t>Samridhi Perk Line</t>
        </is>
      </c>
      <c r="C8801" s="80" t="n">
        <v>46263</v>
      </c>
      <c r="D8801" t="inlineStr">
        <is>
          <t>Perk-HCM-1</t>
        </is>
      </c>
      <c r="E8801" t="inlineStr">
        <is>
          <t>Door Turning Belts Open</t>
        </is>
      </c>
      <c r="F8801" t="n">
        <v>4</v>
      </c>
      <c r="G8801" t="n">
        <v>5.97881666666667</v>
      </c>
    </row>
    <row r="8802">
      <c r="A8802" t="inlineStr">
        <is>
          <t>Daily_Minor_Stops_2026_09_18.xlsx</t>
        </is>
      </c>
      <c r="B8802" t="inlineStr">
        <is>
          <t>Samridhi Perk Line</t>
        </is>
      </c>
      <c r="C8802" s="80" t="n">
        <v>46263</v>
      </c>
      <c r="D8802" t="inlineStr">
        <is>
          <t>Perk-HCM-2</t>
        </is>
      </c>
      <c r="E8802" t="inlineStr">
        <is>
          <t>HXX: Film Is Broken</t>
        </is>
      </c>
      <c r="F8802" t="n">
        <v>2</v>
      </c>
      <c r="G8802" t="n">
        <v>0.9813499999999999</v>
      </c>
    </row>
    <row r="8803">
      <c r="A8803" t="inlineStr">
        <is>
          <t>Daily_Minor_Stops_2026_09_18.xlsx</t>
        </is>
      </c>
      <c r="B8803" t="inlineStr">
        <is>
          <t>Samridhi Perk Line</t>
        </is>
      </c>
      <c r="C8803" s="80" t="n">
        <v>46263</v>
      </c>
      <c r="D8803" t="inlineStr">
        <is>
          <t>Perk-HCM-2</t>
        </is>
      </c>
      <c r="E8803" t="inlineStr">
        <is>
          <t>FBX: Jam At Infeed</t>
        </is>
      </c>
      <c r="F8803" t="n">
        <v>2</v>
      </c>
      <c r="G8803" t="n">
        <v>0.606633333333333</v>
      </c>
    </row>
    <row r="8804">
      <c r="A8804" t="inlineStr">
        <is>
          <t>Daily_Minor_Stops_2026_09_18.xlsx</t>
        </is>
      </c>
      <c r="B8804" t="inlineStr">
        <is>
          <t>Samridhi Perk Line</t>
        </is>
      </c>
      <c r="C8804" s="80" t="n">
        <v>46263</v>
      </c>
      <c r="D8804" t="inlineStr">
        <is>
          <t>Perk-HCM-3</t>
        </is>
      </c>
      <c r="E8804" t="inlineStr">
        <is>
          <t>HXX: Film Is Broken</t>
        </is>
      </c>
      <c r="F8804" t="n">
        <v>4</v>
      </c>
      <c r="G8804" t="n">
        <v>1.34176666666667</v>
      </c>
    </row>
    <row r="8805">
      <c r="A8805" t="inlineStr">
        <is>
          <t>Daily_Minor_Stops_2026_09_18.xlsx</t>
        </is>
      </c>
      <c r="B8805" t="inlineStr">
        <is>
          <t>Samridhi Perk Line</t>
        </is>
      </c>
      <c r="C8805" s="80" t="n">
        <v>46263</v>
      </c>
      <c r="D8805" t="inlineStr">
        <is>
          <t>Perk-HCM-3</t>
        </is>
      </c>
      <c r="E8805" t="inlineStr">
        <is>
          <t>Cover Machine Discharge Open</t>
        </is>
      </c>
      <c r="F8805" t="n">
        <v>4</v>
      </c>
      <c r="G8805" t="n">
        <v>1130.91835</v>
      </c>
    </row>
    <row r="8806">
      <c r="A8806" t="inlineStr">
        <is>
          <t>Daily_Minor_Stops_2026_09_18.xlsx</t>
        </is>
      </c>
      <c r="B8806" t="inlineStr">
        <is>
          <t>Samridhi Perk Line</t>
        </is>
      </c>
      <c r="C8806" s="80" t="n">
        <v>46263</v>
      </c>
      <c r="D8806" t="inlineStr">
        <is>
          <t>Perk-HCM-4</t>
        </is>
      </c>
      <c r="E8806" t="inlineStr">
        <is>
          <t>HXX: Infeed Rejection Consecutive</t>
        </is>
      </c>
      <c r="F8806" t="n">
        <v>4</v>
      </c>
      <c r="G8806" t="n">
        <v>1.72926666666667</v>
      </c>
    </row>
    <row r="8807">
      <c r="A8807" t="inlineStr">
        <is>
          <t>Daily_Minor_Stops_2026_09_18.xlsx</t>
        </is>
      </c>
      <c r="B8807" t="inlineStr">
        <is>
          <t>Samridhi Perk Line</t>
        </is>
      </c>
      <c r="C8807" s="80" t="n">
        <v>46263</v>
      </c>
      <c r="D8807" t="inlineStr">
        <is>
          <t>Perk-HCM-4</t>
        </is>
      </c>
      <c r="E8807" t="inlineStr">
        <is>
          <t>FBX: Jam At Infeed</t>
        </is>
      </c>
      <c r="F8807" t="n">
        <v>39</v>
      </c>
      <c r="G8807" t="n">
        <v>15.4362</v>
      </c>
    </row>
    <row r="8808">
      <c r="A8808" t="inlineStr">
        <is>
          <t>Daily_Minor_Stops_2026_09_18.xlsx</t>
        </is>
      </c>
      <c r="B8808" t="inlineStr">
        <is>
          <t>Samridhi Perk Line</t>
        </is>
      </c>
      <c r="C8808" s="80" t="n">
        <v>46263</v>
      </c>
      <c r="D8808" t="inlineStr">
        <is>
          <t>Perk-HLM-1</t>
        </is>
      </c>
      <c r="E8808" t="inlineStr">
        <is>
          <t>OverHeight Product Detected</t>
        </is>
      </c>
      <c r="F8808" t="n">
        <v>1</v>
      </c>
      <c r="G8808" t="n">
        <v>910.6176</v>
      </c>
    </row>
    <row r="8809">
      <c r="A8809" t="inlineStr">
        <is>
          <t>Daily_Minor_Stops_2026_09_18.xlsx</t>
        </is>
      </c>
      <c r="B8809" t="inlineStr">
        <is>
          <t>Samridhi Perk Line</t>
        </is>
      </c>
      <c r="C8809" s="80" t="n">
        <v>46263</v>
      </c>
      <c r="D8809" t="inlineStr">
        <is>
          <t>Perk-HLM-1</t>
        </is>
      </c>
      <c r="E8809" t="inlineStr">
        <is>
          <t>Discharge Empty Bag Vacuum OverLoad Tripped</t>
        </is>
      </c>
      <c r="F8809" t="n">
        <v>1</v>
      </c>
      <c r="G8809" t="n">
        <v>257.6475</v>
      </c>
    </row>
    <row r="8810">
      <c r="A8810" t="inlineStr">
        <is>
          <t>Daily_Minor_Stops_2026_09_18.xlsx</t>
        </is>
      </c>
      <c r="B8810" t="inlineStr">
        <is>
          <t>Samridhi Perk Line</t>
        </is>
      </c>
      <c r="C8810" s="80" t="n">
        <v>46263</v>
      </c>
      <c r="D8810" t="inlineStr">
        <is>
          <t>Perk-HLM-2</t>
        </is>
      </c>
      <c r="E8810" t="inlineStr">
        <is>
          <t>Wrapper Motion Instruction Error Returned</t>
        </is>
      </c>
      <c r="F8810" t="n">
        <v>1</v>
      </c>
      <c r="G8810" t="n">
        <v>2.41791666666667</v>
      </c>
    </row>
    <row r="8811">
      <c r="A8811" t="inlineStr">
        <is>
          <t>Daily_Minor_Stops_2026_09_18.xlsx</t>
        </is>
      </c>
      <c r="B8811" t="inlineStr">
        <is>
          <t>Samridhi Perk Line</t>
        </is>
      </c>
      <c r="C8811" s="80" t="n">
        <v>46263</v>
      </c>
      <c r="D8811" t="inlineStr">
        <is>
          <t>Perk-HLM-2</t>
        </is>
      </c>
      <c r="E8811" t="inlineStr">
        <is>
          <t>Splicer Area E-Stop Pressed</t>
        </is>
      </c>
      <c r="F8811" t="n">
        <v>2</v>
      </c>
      <c r="G8811" t="n">
        <v>107.979066666667</v>
      </c>
    </row>
    <row r="8812">
      <c r="A8812" t="inlineStr">
        <is>
          <t>Daily_Minor_Stops_2026_09_18.xlsx</t>
        </is>
      </c>
      <c r="B8812" t="inlineStr">
        <is>
          <t>Samridhi Perk Line</t>
        </is>
      </c>
      <c r="C8812" s="80" t="n">
        <v>46263</v>
      </c>
      <c r="D8812" t="inlineStr">
        <is>
          <t>Perk-TTLi-1</t>
        </is>
      </c>
      <c r="E8812" t="inlineStr">
        <is>
          <t>LOD/SAF: Safety Circuit Not Ready</t>
        </is>
      </c>
      <c r="F8812" t="n">
        <v>2</v>
      </c>
      <c r="G8812" t="n">
        <v>0.244666666666667</v>
      </c>
    </row>
    <row r="8813">
      <c r="A8813" t="inlineStr">
        <is>
          <t>Daily_Minor_Stops_2026_09_18.xlsx</t>
        </is>
      </c>
      <c r="B8813" t="inlineStr">
        <is>
          <t>Samridhi Perk Line</t>
        </is>
      </c>
      <c r="C8813" s="80" t="n">
        <v>46263</v>
      </c>
      <c r="D8813" t="inlineStr">
        <is>
          <t>Perk-TTLi-1</t>
        </is>
      </c>
      <c r="E8813" t="inlineStr">
        <is>
          <t>CLO/TFXX: Jam On Tray Infeed</t>
        </is>
      </c>
      <c r="F8813" t="n">
        <v>3</v>
      </c>
      <c r="G8813" t="n">
        <v>0.76385</v>
      </c>
    </row>
    <row r="8814">
      <c r="A8814" t="inlineStr">
        <is>
          <t>Daily_Minor_Stops_2026_09_18.xlsx</t>
        </is>
      </c>
      <c r="B8814" t="inlineStr">
        <is>
          <t>Samridhi Perk Line</t>
        </is>
      </c>
      <c r="C8814" s="80" t="n">
        <v>46263</v>
      </c>
      <c r="D8814" t="inlineStr">
        <is>
          <t>Perk-TTLi-2</t>
        </is>
      </c>
      <c r="E8814" t="inlineStr">
        <is>
          <t>LOD/PGR11: Train Reached Estop Distance</t>
        </is>
      </c>
      <c r="F8814" t="n">
        <v>2</v>
      </c>
      <c r="G8814" t="n">
        <v>1.23823333333333</v>
      </c>
    </row>
    <row r="8815">
      <c r="A8815" t="inlineStr">
        <is>
          <t>Daily_Minor_Stops_2026_09_18.xlsx</t>
        </is>
      </c>
      <c r="B8815" t="inlineStr">
        <is>
          <t>Samridhi Perk Line</t>
        </is>
      </c>
      <c r="C8815" s="80" t="n">
        <v>46263</v>
      </c>
      <c r="D8815" t="inlineStr">
        <is>
          <t>Perk-TTLi-3</t>
        </is>
      </c>
      <c r="E8815" t="inlineStr">
        <is>
          <t>FOR/FT11: Hand Over Failure Of Tray</t>
        </is>
      </c>
      <c r="F8815" t="n">
        <v>2</v>
      </c>
      <c r="G8815" t="n">
        <v>1.39003333333333</v>
      </c>
    </row>
    <row r="8816">
      <c r="A8816" t="inlineStr">
        <is>
          <t>Daily_Minor_Stops_2026_09_18.xlsx</t>
        </is>
      </c>
      <c r="B8816" t="inlineStr">
        <is>
          <t>Samridhi Perk Line</t>
        </is>
      </c>
      <c r="C8816" s="80" t="n">
        <v>46264</v>
      </c>
      <c r="D8816" t="inlineStr">
        <is>
          <t>Perk-HCM-1</t>
        </is>
      </c>
      <c r="E8816" t="inlineStr">
        <is>
          <t>FBX: Overflow At Infeed</t>
        </is>
      </c>
      <c r="F8816" t="n">
        <v>90</v>
      </c>
      <c r="G8816" t="n">
        <v>59.31465</v>
      </c>
    </row>
    <row r="8817">
      <c r="A8817" t="inlineStr">
        <is>
          <t>Daily_Minor_Stops_2026_09_18.xlsx</t>
        </is>
      </c>
      <c r="B8817" t="inlineStr">
        <is>
          <t>Samridhi Perk Line</t>
        </is>
      </c>
      <c r="C8817" s="80" t="n">
        <v>46264</v>
      </c>
      <c r="D8817" t="inlineStr">
        <is>
          <t>Perk-HCM-1</t>
        </is>
      </c>
      <c r="E8817" t="inlineStr">
        <is>
          <t>FBX: Jam At Infeed</t>
        </is>
      </c>
      <c r="F8817" t="n">
        <v>169</v>
      </c>
      <c r="G8817" t="n">
        <v>91.7956166666667</v>
      </c>
    </row>
    <row r="8818">
      <c r="A8818" t="inlineStr">
        <is>
          <t>Daily_Minor_Stops_2026_09_18.xlsx</t>
        </is>
      </c>
      <c r="B8818" t="inlineStr">
        <is>
          <t>Samridhi Perk Line</t>
        </is>
      </c>
      <c r="C8818" s="80" t="n">
        <v>46264</v>
      </c>
      <c r="D8818" t="inlineStr">
        <is>
          <t>Perk-HCM-2</t>
        </is>
      </c>
      <c r="E8818" t="inlineStr">
        <is>
          <t>FBX: Overflow At Infeed</t>
        </is>
      </c>
      <c r="F8818" t="n">
        <v>14</v>
      </c>
      <c r="G8818" t="n">
        <v>4.80955</v>
      </c>
    </row>
    <row r="8819">
      <c r="A8819" t="inlineStr">
        <is>
          <t>Daily_Minor_Stops_2026_09_18.xlsx</t>
        </is>
      </c>
      <c r="B8819" t="inlineStr">
        <is>
          <t>Samridhi Perk Line</t>
        </is>
      </c>
      <c r="C8819" s="80" t="n">
        <v>46264</v>
      </c>
      <c r="D8819" t="inlineStr">
        <is>
          <t>Perk-HCM-2</t>
        </is>
      </c>
      <c r="E8819" t="inlineStr">
        <is>
          <t>FBX: Jam At Infeed</t>
        </is>
      </c>
      <c r="F8819" t="n">
        <v>17</v>
      </c>
      <c r="G8819" t="n">
        <v>10.1418166666667</v>
      </c>
    </row>
    <row r="8820">
      <c r="A8820" t="inlineStr">
        <is>
          <t>Daily_Minor_Stops_2026_09_18.xlsx</t>
        </is>
      </c>
      <c r="B8820" t="inlineStr">
        <is>
          <t>Samridhi Perk Line</t>
        </is>
      </c>
      <c r="C8820" s="80" t="n">
        <v>46264</v>
      </c>
      <c r="D8820" t="inlineStr">
        <is>
          <t>Perk-HCM-3</t>
        </is>
      </c>
      <c r="E8820" t="inlineStr">
        <is>
          <t>HXX: Infeed Rejection Consecutive</t>
        </is>
      </c>
      <c r="F8820" t="n">
        <v>19</v>
      </c>
      <c r="G8820" t="n">
        <v>11.7172333333333</v>
      </c>
    </row>
    <row r="8821">
      <c r="A8821" t="inlineStr">
        <is>
          <t>Daily_Minor_Stops_2026_09_18.xlsx</t>
        </is>
      </c>
      <c r="B8821" t="inlineStr">
        <is>
          <t>Samridhi Perk Line</t>
        </is>
      </c>
      <c r="C8821" s="80" t="n">
        <v>46264</v>
      </c>
      <c r="D8821" t="inlineStr">
        <is>
          <t>Perk-HCM-3</t>
        </is>
      </c>
      <c r="E8821" t="inlineStr">
        <is>
          <t>FBX: Overflow At Infeed</t>
        </is>
      </c>
      <c r="F8821" t="n">
        <v>23</v>
      </c>
      <c r="G8821" t="n">
        <v>16.5727333333333</v>
      </c>
    </row>
    <row r="8822">
      <c r="A8822" t="inlineStr">
        <is>
          <t>Daily_Minor_Stops_2026_09_18.xlsx</t>
        </is>
      </c>
      <c r="B8822" t="inlineStr">
        <is>
          <t>Samridhi Perk Line</t>
        </is>
      </c>
      <c r="C8822" s="80" t="n">
        <v>46264</v>
      </c>
      <c r="D8822" t="inlineStr">
        <is>
          <t>Perk-HCM-4</t>
        </is>
      </c>
      <c r="E8822" t="inlineStr">
        <is>
          <t>FBX: Jam At Infeed</t>
        </is>
      </c>
      <c r="F8822" t="n">
        <v>170</v>
      </c>
      <c r="G8822" t="n">
        <v>70.60436666666671</v>
      </c>
    </row>
    <row r="8823">
      <c r="A8823" t="inlineStr">
        <is>
          <t>Daily_Minor_Stops_2026_09_18.xlsx</t>
        </is>
      </c>
      <c r="B8823" t="inlineStr">
        <is>
          <t>Samridhi Perk Line</t>
        </is>
      </c>
      <c r="C8823" s="80" t="n">
        <v>46264</v>
      </c>
      <c r="D8823" t="inlineStr">
        <is>
          <t>Perk-HCM-4</t>
        </is>
      </c>
      <c r="E8823" t="inlineStr">
        <is>
          <t>Cover Folding Box Open</t>
        </is>
      </c>
      <c r="F8823" t="n">
        <v>7</v>
      </c>
      <c r="G8823" t="n">
        <v>15.6700333333333</v>
      </c>
    </row>
    <row r="8824">
      <c r="A8824" t="inlineStr">
        <is>
          <t>Daily_Minor_Stops_2026_09_18.xlsx</t>
        </is>
      </c>
      <c r="B8824" t="inlineStr">
        <is>
          <t>Samridhi Perk Line</t>
        </is>
      </c>
      <c r="C8824" s="80" t="n">
        <v>46264</v>
      </c>
      <c r="D8824" t="inlineStr">
        <is>
          <t>Perk-HLM-1</t>
        </is>
      </c>
      <c r="E8824" t="inlineStr">
        <is>
          <t>Product jam detected at flow wrapper infeed</t>
        </is>
      </c>
      <c r="F8824" t="n">
        <v>38</v>
      </c>
      <c r="G8824" t="n">
        <v>22.6634166666667</v>
      </c>
    </row>
    <row r="8825">
      <c r="A8825" t="inlineStr">
        <is>
          <t>Daily_Minor_Stops_2026_09_18.xlsx</t>
        </is>
      </c>
      <c r="B8825" t="inlineStr">
        <is>
          <t>Samridhi Perk Line</t>
        </is>
      </c>
      <c r="C8825" s="80" t="n">
        <v>46264</v>
      </c>
      <c r="D8825" t="inlineStr">
        <is>
          <t>Perk-HLM-1</t>
        </is>
      </c>
      <c r="E8825" t="inlineStr">
        <is>
          <t>OverHeight Product Detected</t>
        </is>
      </c>
      <c r="F8825" t="n">
        <v>37</v>
      </c>
      <c r="G8825" t="n">
        <v>30.14905</v>
      </c>
    </row>
    <row r="8826">
      <c r="A8826" t="inlineStr">
        <is>
          <t>Daily_Minor_Stops_2026_09_18.xlsx</t>
        </is>
      </c>
      <c r="B8826" t="inlineStr">
        <is>
          <t>Samridhi Perk Line</t>
        </is>
      </c>
      <c r="C8826" s="80" t="n">
        <v>46264</v>
      </c>
      <c r="D8826" t="inlineStr">
        <is>
          <t>Perk-HLM-2</t>
        </is>
      </c>
      <c r="E8826" t="inlineStr">
        <is>
          <t>Product jam detected at flow wrapper infeed</t>
        </is>
      </c>
      <c r="F8826" t="n">
        <v>70</v>
      </c>
      <c r="G8826" t="n">
        <v>60.2886333333333</v>
      </c>
    </row>
    <row r="8827">
      <c r="A8827" t="inlineStr">
        <is>
          <t>Daily_Minor_Stops_2026_09_18.xlsx</t>
        </is>
      </c>
      <c r="B8827" t="inlineStr">
        <is>
          <t>Samridhi Perk Line</t>
        </is>
      </c>
      <c r="C8827" s="80" t="n">
        <v>46264</v>
      </c>
      <c r="D8827" t="inlineStr">
        <is>
          <t>Perk-HLM-2</t>
        </is>
      </c>
      <c r="E8827" t="inlineStr">
        <is>
          <t>OverHeight Product Detected</t>
        </is>
      </c>
      <c r="F8827" t="n">
        <v>32</v>
      </c>
      <c r="G8827" t="n">
        <v>33.75455</v>
      </c>
    </row>
    <row r="8828">
      <c r="A8828" t="inlineStr">
        <is>
          <t>Daily_Minor_Stops_2026_09_18.xlsx</t>
        </is>
      </c>
      <c r="B8828" t="inlineStr">
        <is>
          <t>Samridhi Perk Line</t>
        </is>
      </c>
      <c r="C8828" s="80" t="n">
        <v>46264</v>
      </c>
      <c r="D8828" t="inlineStr">
        <is>
          <t>Perk-TTLi-1</t>
        </is>
      </c>
      <c r="E8828" t="inlineStr">
        <is>
          <t>FOR/FT11: Hand Over Failure Of Tray</t>
        </is>
      </c>
      <c r="F8828" t="n">
        <v>7</v>
      </c>
      <c r="G8828" t="n">
        <v>6.19691666666667</v>
      </c>
    </row>
    <row r="8829">
      <c r="A8829" t="inlineStr">
        <is>
          <t>Daily_Minor_Stops_2026_09_18.xlsx</t>
        </is>
      </c>
      <c r="B8829" t="inlineStr">
        <is>
          <t>Samridhi Perk Line</t>
        </is>
      </c>
      <c r="C8829" s="80" t="n">
        <v>46264</v>
      </c>
      <c r="D8829" t="inlineStr">
        <is>
          <t>Perk-TTLi-1</t>
        </is>
      </c>
      <c r="E8829" t="inlineStr">
        <is>
          <t>FOR/BP11: Hand Over Of Blank Failed</t>
        </is>
      </c>
      <c r="F8829" t="n">
        <v>16</v>
      </c>
      <c r="G8829" t="n">
        <v>18.8107333333333</v>
      </c>
    </row>
    <row r="8830">
      <c r="A8830" t="inlineStr">
        <is>
          <t>Daily_Minor_Stops_2026_09_18.xlsx</t>
        </is>
      </c>
      <c r="B8830" t="inlineStr">
        <is>
          <t>Samridhi Perk Line</t>
        </is>
      </c>
      <c r="C8830" s="80" t="n">
        <v>46264</v>
      </c>
      <c r="D8830" t="inlineStr">
        <is>
          <t>Perk-TTLi-2</t>
        </is>
      </c>
      <c r="E8830" t="inlineStr">
        <is>
          <t>FOR/BP11: Hand Over Of Blank Failed</t>
        </is>
      </c>
      <c r="F8830" t="n">
        <v>8</v>
      </c>
      <c r="G8830" t="n">
        <v>10.8183</v>
      </c>
    </row>
    <row r="8831">
      <c r="A8831" t="inlineStr">
        <is>
          <t>Daily_Minor_Stops_2026_09_18.xlsx</t>
        </is>
      </c>
      <c r="B8831" t="inlineStr">
        <is>
          <t>Samridhi Perk Line</t>
        </is>
      </c>
      <c r="C8831" s="80" t="n">
        <v>46264</v>
      </c>
      <c r="D8831" t="inlineStr">
        <is>
          <t>Perk-TTLi-2</t>
        </is>
      </c>
      <c r="E8831" t="inlineStr">
        <is>
          <t>CLO/CT11: Axis1 Position Error</t>
        </is>
      </c>
      <c r="F8831" t="n">
        <v>10</v>
      </c>
      <c r="G8831" t="n">
        <v>28.8178333333333</v>
      </c>
    </row>
    <row r="8832">
      <c r="A8832" t="inlineStr">
        <is>
          <t>Daily_Minor_Stops_2026_09_18.xlsx</t>
        </is>
      </c>
      <c r="B8832" t="inlineStr">
        <is>
          <t>Samridhi Perk Line</t>
        </is>
      </c>
      <c r="C8832" s="80" t="n">
        <v>46264</v>
      </c>
      <c r="D8832" t="inlineStr">
        <is>
          <t>Perk-TTLi-3</t>
        </is>
      </c>
      <c r="E8832" t="inlineStr">
        <is>
          <t>LOD/TGR11: Robot-Gripper Sensor Fault</t>
        </is>
      </c>
      <c r="F8832" t="n">
        <v>8</v>
      </c>
      <c r="G8832" t="n">
        <v>4.15333333333333</v>
      </c>
    </row>
    <row r="8833">
      <c r="A8833" t="inlineStr">
        <is>
          <t>Daily_Minor_Stops_2026_09_18.xlsx</t>
        </is>
      </c>
      <c r="B8833" t="inlineStr">
        <is>
          <t>Samridhi Perk Line</t>
        </is>
      </c>
      <c r="C8833" s="80" t="n">
        <v>46264</v>
      </c>
      <c r="D8833" t="inlineStr">
        <is>
          <t>Perk-TTLi-3</t>
        </is>
      </c>
      <c r="E8833" t="inlineStr">
        <is>
          <t>CLO/CT11: Axis1 Position Error</t>
        </is>
      </c>
      <c r="F8833" t="n">
        <v>11</v>
      </c>
      <c r="G8833" t="n">
        <v>36.0333</v>
      </c>
    </row>
    <row r="8834">
      <c r="A8834" t="inlineStr">
        <is>
          <t>Daily_Minor_Stops_2026_09_18.xlsx</t>
        </is>
      </c>
      <c r="B8834" t="inlineStr">
        <is>
          <t>Samridhi Perk Line</t>
        </is>
      </c>
      <c r="C8834" s="80" t="n">
        <v>46264</v>
      </c>
      <c r="D8834" t="inlineStr">
        <is>
          <t>Perk-TTLi-4</t>
        </is>
      </c>
      <c r="E8834" t="inlineStr">
        <is>
          <t>LOD/EM: Emergency Stop HMI 11</t>
        </is>
      </c>
      <c r="F8834" t="n">
        <v>2</v>
      </c>
      <c r="G8834" t="n">
        <v>0.733866666666667</v>
      </c>
    </row>
    <row r="8835">
      <c r="A8835" t="inlineStr">
        <is>
          <t>Daily_Minor_Stops_2026_09_18.xlsx</t>
        </is>
      </c>
      <c r="B8835" t="inlineStr">
        <is>
          <t>Samridhi Perk Line</t>
        </is>
      </c>
      <c r="C8835" s="80" t="n">
        <v>46265</v>
      </c>
      <c r="D8835" t="inlineStr">
        <is>
          <t>Perk-HCM-1</t>
        </is>
      </c>
      <c r="E8835" t="inlineStr">
        <is>
          <t>FBX: Overflow At Infeed</t>
        </is>
      </c>
      <c r="F8835" t="n">
        <v>66</v>
      </c>
      <c r="G8835" t="n">
        <v>26.6045166666667</v>
      </c>
    </row>
    <row r="8836">
      <c r="A8836" t="inlineStr">
        <is>
          <t>Daily_Minor_Stops_2026_09_18.xlsx</t>
        </is>
      </c>
      <c r="B8836" t="inlineStr">
        <is>
          <t>Samridhi Perk Line</t>
        </is>
      </c>
      <c r="C8836" s="80" t="n">
        <v>46265</v>
      </c>
      <c r="D8836" t="inlineStr">
        <is>
          <t>Perk-HCM-1</t>
        </is>
      </c>
      <c r="E8836" t="inlineStr">
        <is>
          <t>FBX: Jam At Infeed</t>
        </is>
      </c>
      <c r="F8836" t="n">
        <v>27</v>
      </c>
      <c r="G8836" t="n">
        <v>13.1725166666667</v>
      </c>
    </row>
    <row r="8837">
      <c r="A8837" t="inlineStr">
        <is>
          <t>Daily_Minor_Stops_2026_09_18.xlsx</t>
        </is>
      </c>
      <c r="B8837" t="inlineStr">
        <is>
          <t>Samridhi Perk Line</t>
        </is>
      </c>
      <c r="C8837" s="80" t="n">
        <v>46265</v>
      </c>
      <c r="D8837" t="inlineStr">
        <is>
          <t>Perk-HCM-2</t>
        </is>
      </c>
      <c r="E8837" t="inlineStr">
        <is>
          <t>HXX: Film Is Broken</t>
        </is>
      </c>
      <c r="F8837" t="n">
        <v>16</v>
      </c>
      <c r="G8837" t="n">
        <v>36.40575</v>
      </c>
    </row>
    <row r="8838">
      <c r="A8838" t="inlineStr">
        <is>
          <t>Daily_Minor_Stops_2026_09_18.xlsx</t>
        </is>
      </c>
      <c r="B8838" t="inlineStr">
        <is>
          <t>Samridhi Perk Line</t>
        </is>
      </c>
      <c r="C8838" s="80" t="n">
        <v>46265</v>
      </c>
      <c r="D8838" t="inlineStr">
        <is>
          <t>Perk-HCM-2</t>
        </is>
      </c>
      <c r="E8838" t="inlineStr">
        <is>
          <t>HXX: Both Film Reels Are Empty</t>
        </is>
      </c>
      <c r="F8838" t="n">
        <v>17</v>
      </c>
      <c r="G8838" t="n">
        <v>19.1664833333333</v>
      </c>
    </row>
    <row r="8839">
      <c r="A8839" t="inlineStr">
        <is>
          <t>Daily_Minor_Stops_2026_09_18.xlsx</t>
        </is>
      </c>
      <c r="B8839" t="inlineStr">
        <is>
          <t>Samridhi Perk Line</t>
        </is>
      </c>
      <c r="C8839" s="80" t="n">
        <v>46265</v>
      </c>
      <c r="D8839" t="inlineStr">
        <is>
          <t>Perk-HCM-3</t>
        </is>
      </c>
      <c r="E8839" t="inlineStr">
        <is>
          <t>HXX: Infeed Rejection Consecutive</t>
        </is>
      </c>
      <c r="F8839" t="n">
        <v>13</v>
      </c>
      <c r="G8839" t="n">
        <v>7.4155</v>
      </c>
    </row>
    <row r="8840">
      <c r="A8840" t="inlineStr">
        <is>
          <t>Daily_Minor_Stops_2026_09_18.xlsx</t>
        </is>
      </c>
      <c r="B8840" t="inlineStr">
        <is>
          <t>Samridhi Perk Line</t>
        </is>
      </c>
      <c r="C8840" s="80" t="n">
        <v>46265</v>
      </c>
      <c r="D8840" t="inlineStr">
        <is>
          <t>Perk-HCM-3</t>
        </is>
      </c>
      <c r="E8840" t="inlineStr">
        <is>
          <t>FBX: Overflow At Infeed</t>
        </is>
      </c>
      <c r="F8840" t="n">
        <v>22</v>
      </c>
      <c r="G8840" t="n">
        <v>7.8098</v>
      </c>
    </row>
    <row r="8841">
      <c r="A8841" t="inlineStr">
        <is>
          <t>Daily_Minor_Stops_2026_09_18.xlsx</t>
        </is>
      </c>
      <c r="B8841" t="inlineStr">
        <is>
          <t>Samridhi Perk Line</t>
        </is>
      </c>
      <c r="C8841" s="80" t="n">
        <v>46265</v>
      </c>
      <c r="D8841" t="inlineStr">
        <is>
          <t>Perk-HCM-4</t>
        </is>
      </c>
      <c r="E8841" t="inlineStr">
        <is>
          <t>HXX: Infeed Rejection Consecutive</t>
        </is>
      </c>
      <c r="F8841" t="n">
        <v>9</v>
      </c>
      <c r="G8841" t="n">
        <v>3.86748333333333</v>
      </c>
    </row>
    <row r="8842">
      <c r="A8842" t="inlineStr">
        <is>
          <t>Daily_Minor_Stops_2026_09_18.xlsx</t>
        </is>
      </c>
      <c r="B8842" t="inlineStr">
        <is>
          <t>Samridhi Perk Line</t>
        </is>
      </c>
      <c r="C8842" s="80" t="n">
        <v>46265</v>
      </c>
      <c r="D8842" t="inlineStr">
        <is>
          <t>Perk-HCM-4</t>
        </is>
      </c>
      <c r="E8842" t="inlineStr">
        <is>
          <t>FBX: Jam At Infeed</t>
        </is>
      </c>
      <c r="F8842" t="n">
        <v>55</v>
      </c>
      <c r="G8842" t="n">
        <v>25.1604166666667</v>
      </c>
    </row>
    <row r="8843">
      <c r="A8843" t="inlineStr">
        <is>
          <t>Daily_Minor_Stops_2026_09_18.xlsx</t>
        </is>
      </c>
      <c r="B8843" t="inlineStr">
        <is>
          <t>Samridhi Perk Line</t>
        </is>
      </c>
      <c r="C8843" s="80" t="n">
        <v>46265</v>
      </c>
      <c r="D8843" t="inlineStr">
        <is>
          <t>Perk-HLM-1</t>
        </is>
      </c>
      <c r="E8843" t="inlineStr">
        <is>
          <t>Product jam detected at flow wrapper infeed</t>
        </is>
      </c>
      <c r="F8843" t="n">
        <v>81</v>
      </c>
      <c r="G8843" t="n">
        <v>44.9662</v>
      </c>
    </row>
    <row r="8844">
      <c r="A8844" t="inlineStr">
        <is>
          <t>Daily_Minor_Stops_2026_09_18.xlsx</t>
        </is>
      </c>
      <c r="B8844" t="inlineStr">
        <is>
          <t>Samridhi Perk Line</t>
        </is>
      </c>
      <c r="C8844" s="80" t="n">
        <v>46265</v>
      </c>
      <c r="D8844" t="inlineStr">
        <is>
          <t>Perk-HLM-1</t>
        </is>
      </c>
      <c r="E8844" t="inlineStr">
        <is>
          <t>OverHeight Product Detected</t>
        </is>
      </c>
      <c r="F8844" t="n">
        <v>86</v>
      </c>
      <c r="G8844" t="n">
        <v>74.79871666666671</v>
      </c>
    </row>
    <row r="8845">
      <c r="A8845" t="inlineStr">
        <is>
          <t>Daily_Minor_Stops_2026_09_18.xlsx</t>
        </is>
      </c>
      <c r="B8845" t="inlineStr">
        <is>
          <t>Samridhi Perk Line</t>
        </is>
      </c>
      <c r="C8845" s="80" t="n">
        <v>46265</v>
      </c>
      <c r="D8845" t="inlineStr">
        <is>
          <t>Perk-HLM-2</t>
        </is>
      </c>
      <c r="E8845" t="inlineStr">
        <is>
          <t>Product jam detected at flow wrapper infeed</t>
        </is>
      </c>
      <c r="F8845" t="n">
        <v>105</v>
      </c>
      <c r="G8845" t="n">
        <v>85.69335</v>
      </c>
    </row>
    <row r="8846">
      <c r="A8846" t="inlineStr">
        <is>
          <t>Daily_Minor_Stops_2026_09_18.xlsx</t>
        </is>
      </c>
      <c r="B8846" t="inlineStr">
        <is>
          <t>Samridhi Perk Line</t>
        </is>
      </c>
      <c r="C8846" s="80" t="n">
        <v>46265</v>
      </c>
      <c r="D8846" t="inlineStr">
        <is>
          <t>Perk-HLM-2</t>
        </is>
      </c>
      <c r="E8846" t="inlineStr">
        <is>
          <t>OverHeight Product Detected</t>
        </is>
      </c>
      <c r="F8846" t="n">
        <v>48</v>
      </c>
      <c r="G8846" t="n">
        <v>42.41645</v>
      </c>
    </row>
    <row r="8847">
      <c r="A8847" t="inlineStr">
        <is>
          <t>Daily_Minor_Stops_2026_09_18.xlsx</t>
        </is>
      </c>
      <c r="B8847" t="inlineStr">
        <is>
          <t>Samridhi Perk Line</t>
        </is>
      </c>
      <c r="C8847" s="80" t="n">
        <v>46265</v>
      </c>
      <c r="D8847" t="inlineStr">
        <is>
          <t>Perk-TTLi-1</t>
        </is>
      </c>
      <c r="E8847" t="inlineStr">
        <is>
          <t>FOR/BP11: Hand Over Of Blank Failed</t>
        </is>
      </c>
      <c r="F8847" t="n">
        <v>37</v>
      </c>
      <c r="G8847" t="n">
        <v>28.5906666666667</v>
      </c>
    </row>
    <row r="8848">
      <c r="A8848" t="inlineStr">
        <is>
          <t>Daily_Minor_Stops_2026_09_18.xlsx</t>
        </is>
      </c>
      <c r="B8848" t="inlineStr">
        <is>
          <t>Samridhi Perk Line</t>
        </is>
      </c>
      <c r="C8848" s="80" t="n">
        <v>46265</v>
      </c>
      <c r="D8848" t="inlineStr">
        <is>
          <t>Perk-TTLi-1</t>
        </is>
      </c>
      <c r="E8848" t="inlineStr">
        <is>
          <t>CLO/CT11: Axis1 Position Error</t>
        </is>
      </c>
      <c r="F8848" t="n">
        <v>18</v>
      </c>
      <c r="G8848" t="n">
        <v>23.3940166666667</v>
      </c>
    </row>
    <row r="8849">
      <c r="A8849" t="inlineStr">
        <is>
          <t>Daily_Minor_Stops_2026_09_18.xlsx</t>
        </is>
      </c>
      <c r="B8849" t="inlineStr">
        <is>
          <t>Samridhi Perk Line</t>
        </is>
      </c>
      <c r="C8849" s="80" t="n">
        <v>46265</v>
      </c>
      <c r="D8849" t="inlineStr">
        <is>
          <t>Perk-TTLi-2</t>
        </is>
      </c>
      <c r="E8849" t="inlineStr">
        <is>
          <t>FOR/FT11: Hand Over Failure Of Tray</t>
        </is>
      </c>
      <c r="F8849" t="n">
        <v>5</v>
      </c>
      <c r="G8849" t="n">
        <v>2.52355</v>
      </c>
    </row>
    <row r="8850">
      <c r="A8850" t="inlineStr">
        <is>
          <t>Daily_Minor_Stops_2026_09_18.xlsx</t>
        </is>
      </c>
      <c r="B8850" t="inlineStr">
        <is>
          <t>Samridhi Perk Line</t>
        </is>
      </c>
      <c r="C8850" s="80" t="n">
        <v>46265</v>
      </c>
      <c r="D8850" t="inlineStr">
        <is>
          <t>Perk-TTLi-2</t>
        </is>
      </c>
      <c r="E8850" t="inlineStr">
        <is>
          <t>FOR/BP11: Hand Over Of Blank Failed</t>
        </is>
      </c>
      <c r="F8850" t="n">
        <v>15</v>
      </c>
      <c r="G8850" t="n">
        <v>17.2247333333333</v>
      </c>
    </row>
    <row r="8851">
      <c r="A8851" t="inlineStr">
        <is>
          <t>Daily_Minor_Stops_2026_09_18.xlsx</t>
        </is>
      </c>
      <c r="B8851" t="inlineStr">
        <is>
          <t>Samridhi Perk Line</t>
        </is>
      </c>
      <c r="C8851" s="80" t="n">
        <v>46265</v>
      </c>
      <c r="D8851" t="inlineStr">
        <is>
          <t>Perk-TTLi-3</t>
        </is>
      </c>
      <c r="E8851" t="inlineStr">
        <is>
          <t>LOD/TGR11: Robot-Gripper Sensor Fault</t>
        </is>
      </c>
      <c r="F8851" t="n">
        <v>12</v>
      </c>
      <c r="G8851" t="n">
        <v>8.185983333333329</v>
      </c>
    </row>
    <row r="8852">
      <c r="A8852" t="inlineStr">
        <is>
          <t>Daily_Minor_Stops_2026_09_18.xlsx</t>
        </is>
      </c>
      <c r="B8852" t="inlineStr">
        <is>
          <t>Samridhi Perk Line</t>
        </is>
      </c>
      <c r="C8852" s="80" t="n">
        <v>46265</v>
      </c>
      <c r="D8852" t="inlineStr">
        <is>
          <t>Perk-TTLi-3</t>
        </is>
      </c>
      <c r="E8852" t="inlineStr">
        <is>
          <t>CLO/CT11: Axis1 Position Error</t>
        </is>
      </c>
      <c r="F8852" t="n">
        <v>4</v>
      </c>
      <c r="G8852" t="n">
        <v>9.32446666666667</v>
      </c>
    </row>
    <row r="8853">
      <c r="A8853" t="inlineStr">
        <is>
          <t>Daily_Minor_Stops_2026_09_18.xlsx</t>
        </is>
      </c>
      <c r="B8853" t="inlineStr">
        <is>
          <t>Samridhi Perk Line</t>
        </is>
      </c>
      <c r="C8853" s="80" t="n">
        <v>46265</v>
      </c>
      <c r="D8853" t="inlineStr">
        <is>
          <t>Perk-TTLi-4</t>
        </is>
      </c>
      <c r="E8853" t="inlineStr">
        <is>
          <t>LOD/EM: Emergency Stop HMI 11</t>
        </is>
      </c>
      <c r="F8853" t="n">
        <v>1</v>
      </c>
      <c r="G8853" t="n">
        <v>0.244416666666667</v>
      </c>
    </row>
    <row r="8854">
      <c r="A8854" t="inlineStr">
        <is>
          <t>Daily_Minor_Stops_2026_09_18.xlsx</t>
        </is>
      </c>
      <c r="B8854" t="inlineStr">
        <is>
          <t>Samridhi Perk Line</t>
        </is>
      </c>
      <c r="C8854" s="80" t="n">
        <v>46265</v>
      </c>
      <c r="D8854" t="inlineStr">
        <is>
          <t>Perk-TTLi-4</t>
        </is>
      </c>
      <c r="E8854" t="inlineStr">
        <is>
          <t>LOD/EM: Emergency Stop Button 1</t>
        </is>
      </c>
      <c r="F8854" t="n">
        <v>3</v>
      </c>
      <c r="G8854" t="n">
        <v>1.74206666666667</v>
      </c>
    </row>
    <row r="8855">
      <c r="A8855" t="inlineStr">
        <is>
          <t>Daily_Minor_Stops_2026_09_18.xlsx</t>
        </is>
      </c>
      <c r="B8855" t="inlineStr">
        <is>
          <t>Samridhi Perk Line</t>
        </is>
      </c>
      <c r="C8855" s="80" t="n">
        <v>46266</v>
      </c>
      <c r="D8855" t="inlineStr">
        <is>
          <t>Perk-HCM-1</t>
        </is>
      </c>
      <c r="E8855" t="inlineStr">
        <is>
          <t>FBX: Overflow At Infeed</t>
        </is>
      </c>
      <c r="F8855" t="n">
        <v>92</v>
      </c>
      <c r="G8855" t="n">
        <v>46.4604333333333</v>
      </c>
    </row>
    <row r="8856">
      <c r="A8856" t="inlineStr">
        <is>
          <t>Daily_Minor_Stops_2026_09_18.xlsx</t>
        </is>
      </c>
      <c r="B8856" t="inlineStr">
        <is>
          <t>Samridhi Perk Line</t>
        </is>
      </c>
      <c r="C8856" s="80" t="n">
        <v>46266</v>
      </c>
      <c r="D8856" t="inlineStr">
        <is>
          <t>Perk-HCM-1</t>
        </is>
      </c>
      <c r="E8856" t="inlineStr">
        <is>
          <t>FBX: Jam At Infeed</t>
        </is>
      </c>
      <c r="F8856" t="n">
        <v>28</v>
      </c>
      <c r="G8856" t="n">
        <v>12.6477166666667</v>
      </c>
    </row>
    <row r="8857">
      <c r="A8857" t="inlineStr">
        <is>
          <t>Daily_Minor_Stops_2026_09_18.xlsx</t>
        </is>
      </c>
      <c r="B8857" t="inlineStr">
        <is>
          <t>Samridhi Perk Line</t>
        </is>
      </c>
      <c r="C8857" s="80" t="n">
        <v>46266</v>
      </c>
      <c r="D8857" t="inlineStr">
        <is>
          <t>Perk-HCM-2</t>
        </is>
      </c>
      <c r="E8857" t="inlineStr">
        <is>
          <t>FBX: Overflow At Infeed</t>
        </is>
      </c>
      <c r="F8857" t="n">
        <v>10</v>
      </c>
      <c r="G8857" t="n">
        <v>5.6787</v>
      </c>
    </row>
    <row r="8858">
      <c r="A8858" t="inlineStr">
        <is>
          <t>Daily_Minor_Stops_2026_09_18.xlsx</t>
        </is>
      </c>
      <c r="B8858" t="inlineStr">
        <is>
          <t>Samridhi Perk Line</t>
        </is>
      </c>
      <c r="C8858" s="80" t="n">
        <v>46266</v>
      </c>
      <c r="D8858" t="inlineStr">
        <is>
          <t>Perk-HCM-2</t>
        </is>
      </c>
      <c r="E8858" t="inlineStr">
        <is>
          <t>FBX: Jam At Infeed</t>
        </is>
      </c>
      <c r="F8858" t="n">
        <v>15</v>
      </c>
      <c r="G8858" t="n">
        <v>5.0693</v>
      </c>
    </row>
    <row r="8859">
      <c r="A8859" t="inlineStr">
        <is>
          <t>Daily_Minor_Stops_2026_09_18.xlsx</t>
        </is>
      </c>
      <c r="B8859" t="inlineStr">
        <is>
          <t>Samridhi Perk Line</t>
        </is>
      </c>
      <c r="C8859" s="80" t="n">
        <v>46266</v>
      </c>
      <c r="D8859" t="inlineStr">
        <is>
          <t>Perk-HCM-3</t>
        </is>
      </c>
      <c r="E8859" t="inlineStr">
        <is>
          <t>HXX: Infeed Rejection Consecutive</t>
        </is>
      </c>
      <c r="F8859" t="n">
        <v>17</v>
      </c>
      <c r="G8859" t="n">
        <v>11.2396</v>
      </c>
    </row>
    <row r="8860">
      <c r="A8860" t="inlineStr">
        <is>
          <t>Daily_Minor_Stops_2026_09_18.xlsx</t>
        </is>
      </c>
      <c r="B8860" t="inlineStr">
        <is>
          <t>Samridhi Perk Line</t>
        </is>
      </c>
      <c r="C8860" s="80" t="n">
        <v>46266</v>
      </c>
      <c r="D8860" t="inlineStr">
        <is>
          <t>Perk-HCM-3</t>
        </is>
      </c>
      <c r="E8860" t="inlineStr">
        <is>
          <t>FBX: Overflow At Infeed</t>
        </is>
      </c>
      <c r="F8860" t="n">
        <v>11</v>
      </c>
      <c r="G8860" t="n">
        <v>3.5737</v>
      </c>
    </row>
    <row r="8861">
      <c r="A8861" t="inlineStr">
        <is>
          <t>Daily_Minor_Stops_2026_09_18.xlsx</t>
        </is>
      </c>
      <c r="B8861" t="inlineStr">
        <is>
          <t>Samridhi Perk Line</t>
        </is>
      </c>
      <c r="C8861" s="80" t="n">
        <v>46266</v>
      </c>
      <c r="D8861" t="inlineStr">
        <is>
          <t>Perk-HCM-4</t>
        </is>
      </c>
      <c r="E8861" t="inlineStr">
        <is>
          <t>HXX: Infeed Rejection Consecutive</t>
        </is>
      </c>
      <c r="F8861" t="n">
        <v>24</v>
      </c>
      <c r="G8861" t="n">
        <v>14.6229166666667</v>
      </c>
    </row>
    <row r="8862">
      <c r="A8862" t="inlineStr">
        <is>
          <t>Daily_Minor_Stops_2026_09_18.xlsx</t>
        </is>
      </c>
      <c r="B8862" t="inlineStr">
        <is>
          <t>Samridhi Perk Line</t>
        </is>
      </c>
      <c r="C8862" s="80" t="n">
        <v>46266</v>
      </c>
      <c r="D8862" t="inlineStr">
        <is>
          <t>Perk-HCM-4</t>
        </is>
      </c>
      <c r="E8862" t="inlineStr">
        <is>
          <t>FBX: Jam At Infeed</t>
        </is>
      </c>
      <c r="F8862" t="n">
        <v>48</v>
      </c>
      <c r="G8862" t="n">
        <v>24.4144666666667</v>
      </c>
    </row>
    <row r="8863">
      <c r="A8863" t="inlineStr">
        <is>
          <t>Daily_Minor_Stops_2026_09_18.xlsx</t>
        </is>
      </c>
      <c r="B8863" t="inlineStr">
        <is>
          <t>Samridhi Perk Line</t>
        </is>
      </c>
      <c r="C8863" s="80" t="n">
        <v>46266</v>
      </c>
      <c r="D8863" t="inlineStr">
        <is>
          <t>Perk-HLM-1</t>
        </is>
      </c>
      <c r="E8863" t="inlineStr">
        <is>
          <t>Product jam detected at flow wrapper infeed</t>
        </is>
      </c>
      <c r="F8863" t="n">
        <v>76</v>
      </c>
      <c r="G8863" t="n">
        <v>47.98325</v>
      </c>
    </row>
    <row r="8864">
      <c r="A8864" t="inlineStr">
        <is>
          <t>Daily_Minor_Stops_2026_09_18.xlsx</t>
        </is>
      </c>
      <c r="B8864" t="inlineStr">
        <is>
          <t>Samridhi Perk Line</t>
        </is>
      </c>
      <c r="C8864" s="80" t="n">
        <v>46266</v>
      </c>
      <c r="D8864" t="inlineStr">
        <is>
          <t>Perk-HLM-1</t>
        </is>
      </c>
      <c r="E8864" t="inlineStr">
        <is>
          <t>OverHeight Product Detected</t>
        </is>
      </c>
      <c r="F8864" t="n">
        <v>62</v>
      </c>
      <c r="G8864" t="n">
        <v>44.2373833333333</v>
      </c>
    </row>
    <row r="8865">
      <c r="A8865" t="inlineStr">
        <is>
          <t>Daily_Minor_Stops_2026_09_18.xlsx</t>
        </is>
      </c>
      <c r="B8865" t="inlineStr">
        <is>
          <t>Samridhi Perk Line</t>
        </is>
      </c>
      <c r="C8865" s="80" t="n">
        <v>46266</v>
      </c>
      <c r="D8865" t="inlineStr">
        <is>
          <t>Perk-HLM-2</t>
        </is>
      </c>
      <c r="E8865" t="inlineStr">
        <is>
          <t>Product jam detected at flow wrapper infeed</t>
        </is>
      </c>
      <c r="F8865" t="n">
        <v>114</v>
      </c>
      <c r="G8865" t="n">
        <v>107.263083333333</v>
      </c>
    </row>
    <row r="8866">
      <c r="A8866" t="inlineStr">
        <is>
          <t>Daily_Minor_Stops_2026_09_18.xlsx</t>
        </is>
      </c>
      <c r="B8866" t="inlineStr">
        <is>
          <t>Samridhi Perk Line</t>
        </is>
      </c>
      <c r="C8866" s="80" t="n">
        <v>46266</v>
      </c>
      <c r="D8866" t="inlineStr">
        <is>
          <t>Perk-HLM-2</t>
        </is>
      </c>
      <c r="E8866" t="inlineStr">
        <is>
          <t>OverHeight Product Detected</t>
        </is>
      </c>
      <c r="F8866" t="n">
        <v>24</v>
      </c>
      <c r="G8866" t="n">
        <v>17.0673666666667</v>
      </c>
    </row>
    <row r="8867">
      <c r="A8867" t="inlineStr">
        <is>
          <t>Daily_Minor_Stops_2026_09_18.xlsx</t>
        </is>
      </c>
      <c r="B8867" t="inlineStr">
        <is>
          <t>Samridhi Perk Line</t>
        </is>
      </c>
      <c r="C8867" s="80" t="n">
        <v>46266</v>
      </c>
      <c r="D8867" t="inlineStr">
        <is>
          <t>Perk-TTLi-1</t>
        </is>
      </c>
      <c r="E8867" t="inlineStr">
        <is>
          <t>LOD/TPG11: Move Time Out</t>
        </is>
      </c>
      <c r="F8867" t="n">
        <v>11</v>
      </c>
      <c r="G8867" t="n">
        <v>3.29613333333333</v>
      </c>
    </row>
    <row r="8868">
      <c r="A8868" t="inlineStr">
        <is>
          <t>Daily_Minor_Stops_2026_09_18.xlsx</t>
        </is>
      </c>
      <c r="B8868" t="inlineStr">
        <is>
          <t>Samridhi Perk Line</t>
        </is>
      </c>
      <c r="C8868" s="80" t="n">
        <v>46266</v>
      </c>
      <c r="D8868" t="inlineStr">
        <is>
          <t>Perk-TTLi-1</t>
        </is>
      </c>
      <c r="E8868" t="inlineStr">
        <is>
          <t>CLO/CT11: Axis1 Position Error</t>
        </is>
      </c>
      <c r="F8868" t="n">
        <v>13</v>
      </c>
      <c r="G8868" t="n">
        <v>12.6012</v>
      </c>
    </row>
    <row r="8869">
      <c r="A8869" t="inlineStr">
        <is>
          <t>Daily_Minor_Stops_2026_09_18.xlsx</t>
        </is>
      </c>
      <c r="B8869" t="inlineStr">
        <is>
          <t>Samridhi Perk Line</t>
        </is>
      </c>
      <c r="C8869" s="80" t="n">
        <v>46266</v>
      </c>
      <c r="D8869" t="inlineStr">
        <is>
          <t>Perk-TTLi-2</t>
        </is>
      </c>
      <c r="E8869" t="inlineStr">
        <is>
          <t>FOR/BP11: Hand Over Of Blank Failed</t>
        </is>
      </c>
      <c r="F8869" t="n">
        <v>11</v>
      </c>
      <c r="G8869" t="n">
        <v>16.8536333333333</v>
      </c>
    </row>
    <row r="8870">
      <c r="A8870" t="inlineStr">
        <is>
          <t>Daily_Minor_Stops_2026_09_18.xlsx</t>
        </is>
      </c>
      <c r="B8870" t="inlineStr">
        <is>
          <t>Samridhi Perk Line</t>
        </is>
      </c>
      <c r="C8870" s="80" t="n">
        <v>46266</v>
      </c>
      <c r="D8870" t="inlineStr">
        <is>
          <t>Perk-TTLi-2</t>
        </is>
      </c>
      <c r="E8870" t="inlineStr">
        <is>
          <t>CLO/CT11: Axis1 Position Error</t>
        </is>
      </c>
      <c r="F8870" t="n">
        <v>4</v>
      </c>
      <c r="G8870" t="n">
        <v>6.38075</v>
      </c>
    </row>
    <row r="8871">
      <c r="A8871" t="inlineStr">
        <is>
          <t>Daily_Minor_Stops_2026_09_18.xlsx</t>
        </is>
      </c>
      <c r="B8871" t="inlineStr">
        <is>
          <t>Samridhi Perk Line</t>
        </is>
      </c>
      <c r="C8871" s="80" t="n">
        <v>46266</v>
      </c>
      <c r="D8871" t="inlineStr">
        <is>
          <t>Perk-TTLi-3</t>
        </is>
      </c>
      <c r="E8871" t="inlineStr">
        <is>
          <t>LOD/TGR11: Robot-Gripper Sensor Fault</t>
        </is>
      </c>
      <c r="F8871" t="n">
        <v>8</v>
      </c>
      <c r="G8871" t="n">
        <v>3.50855</v>
      </c>
    </row>
    <row r="8872">
      <c r="A8872" t="inlineStr">
        <is>
          <t>Daily_Minor_Stops_2026_09_18.xlsx</t>
        </is>
      </c>
      <c r="B8872" t="inlineStr">
        <is>
          <t>Samridhi Perk Line</t>
        </is>
      </c>
      <c r="C8872" s="80" t="n">
        <v>46266</v>
      </c>
      <c r="D8872" t="inlineStr">
        <is>
          <t>Perk-TTLi-3</t>
        </is>
      </c>
      <c r="E8872" t="inlineStr">
        <is>
          <t>CLO/CT11: Axis1 Position Error</t>
        </is>
      </c>
      <c r="F8872" t="n">
        <v>6</v>
      </c>
      <c r="G8872" t="n">
        <v>9.29378333333333</v>
      </c>
    </row>
    <row r="8873">
      <c r="A8873" t="inlineStr">
        <is>
          <t>Daily_Minor_Stops_2026_09_18.xlsx</t>
        </is>
      </c>
      <c r="B8873" t="inlineStr">
        <is>
          <t>Samridhi Perk Line</t>
        </is>
      </c>
      <c r="C8873" s="80" t="n">
        <v>46266</v>
      </c>
      <c r="D8873" t="inlineStr">
        <is>
          <t>Perk-TTLi-4</t>
        </is>
      </c>
      <c r="E8873" t="inlineStr">
        <is>
          <t>LOD/FWV11: Position Trigger Sensor Fail</t>
        </is>
      </c>
      <c r="F8873" t="n">
        <v>2</v>
      </c>
      <c r="G8873" t="n">
        <v>1.39178333333333</v>
      </c>
    </row>
    <row r="8874">
      <c r="A8874" t="inlineStr">
        <is>
          <t>Daily_Minor_Stops_2026_09_18.xlsx</t>
        </is>
      </c>
      <c r="B8874" t="inlineStr">
        <is>
          <t>Samridhi Perk Line</t>
        </is>
      </c>
      <c r="C8874" s="80" t="n">
        <v>46267</v>
      </c>
      <c r="D8874" t="inlineStr">
        <is>
          <t>Perk-HCM-1</t>
        </is>
      </c>
      <c r="E8874" t="inlineStr">
        <is>
          <t>FBX: Overflow At Infeed</t>
        </is>
      </c>
      <c r="F8874" t="n">
        <v>103</v>
      </c>
      <c r="G8874" t="n">
        <v>51.2853833333333</v>
      </c>
    </row>
    <row r="8875">
      <c r="A8875" t="inlineStr">
        <is>
          <t>Daily_Minor_Stops_2026_09_18.xlsx</t>
        </is>
      </c>
      <c r="B8875" t="inlineStr">
        <is>
          <t>Samridhi Perk Line</t>
        </is>
      </c>
      <c r="C8875" s="80" t="n">
        <v>46267</v>
      </c>
      <c r="D8875" t="inlineStr">
        <is>
          <t>Perk-HCM-1</t>
        </is>
      </c>
      <c r="E8875" t="inlineStr">
        <is>
          <t>FBX: Jam At Infeed</t>
        </is>
      </c>
      <c r="F8875" t="n">
        <v>58</v>
      </c>
      <c r="G8875" t="n">
        <v>18.7676166666667</v>
      </c>
    </row>
    <row r="8876">
      <c r="A8876" t="inlineStr">
        <is>
          <t>Daily_Minor_Stops_2026_09_18.xlsx</t>
        </is>
      </c>
      <c r="B8876" t="inlineStr">
        <is>
          <t>Samridhi Perk Line</t>
        </is>
      </c>
      <c r="C8876" s="80" t="n">
        <v>46267</v>
      </c>
      <c r="D8876" t="inlineStr">
        <is>
          <t>Perk-HCM-2</t>
        </is>
      </c>
      <c r="E8876" t="inlineStr">
        <is>
          <t>FBX: Overflow At Infeed</t>
        </is>
      </c>
      <c r="F8876" t="n">
        <v>10</v>
      </c>
      <c r="G8876" t="n">
        <v>5.01411666666667</v>
      </c>
    </row>
    <row r="8877">
      <c r="A8877" t="inlineStr">
        <is>
          <t>Daily_Minor_Stops_2026_09_18.xlsx</t>
        </is>
      </c>
      <c r="B8877" t="inlineStr">
        <is>
          <t>Samridhi Perk Line</t>
        </is>
      </c>
      <c r="C8877" s="80" t="n">
        <v>46267</v>
      </c>
      <c r="D8877" t="inlineStr">
        <is>
          <t>Perk-HCM-2</t>
        </is>
      </c>
      <c r="E8877" t="inlineStr">
        <is>
          <t>FBX: Jam At Infeed</t>
        </is>
      </c>
      <c r="F8877" t="n">
        <v>13</v>
      </c>
      <c r="G8877" t="n">
        <v>8.808766666666671</v>
      </c>
    </row>
    <row r="8878">
      <c r="A8878" t="inlineStr">
        <is>
          <t>Daily_Minor_Stops_2026_09_18.xlsx</t>
        </is>
      </c>
      <c r="B8878" t="inlineStr">
        <is>
          <t>Samridhi Perk Line</t>
        </is>
      </c>
      <c r="C8878" s="80" t="n">
        <v>46267</v>
      </c>
      <c r="D8878" t="inlineStr">
        <is>
          <t>Perk-HCM-3</t>
        </is>
      </c>
      <c r="E8878" t="inlineStr">
        <is>
          <t>HXX: Infeed Rejection Consecutive</t>
        </is>
      </c>
      <c r="F8878" t="n">
        <v>21</v>
      </c>
      <c r="G8878" t="n">
        <v>9.13388333333333</v>
      </c>
    </row>
    <row r="8879">
      <c r="A8879" t="inlineStr">
        <is>
          <t>Daily_Minor_Stops_2026_09_18.xlsx</t>
        </is>
      </c>
      <c r="B8879" t="inlineStr">
        <is>
          <t>Samridhi Perk Line</t>
        </is>
      </c>
      <c r="C8879" s="80" t="n">
        <v>46267</v>
      </c>
      <c r="D8879" t="inlineStr">
        <is>
          <t>Perk-HCM-3</t>
        </is>
      </c>
      <c r="E8879" t="inlineStr">
        <is>
          <t>FBX: Overflow At Infeed</t>
        </is>
      </c>
      <c r="F8879" t="n">
        <v>19</v>
      </c>
      <c r="G8879" t="n">
        <v>8.78563333333333</v>
      </c>
    </row>
    <row r="8880">
      <c r="A8880" t="inlineStr">
        <is>
          <t>Daily_Minor_Stops_2026_09_18.xlsx</t>
        </is>
      </c>
      <c r="B8880" t="inlineStr">
        <is>
          <t>Samridhi Perk Line</t>
        </is>
      </c>
      <c r="C8880" s="80" t="n">
        <v>46267</v>
      </c>
      <c r="D8880" t="inlineStr">
        <is>
          <t>Perk-HCM-4</t>
        </is>
      </c>
      <c r="E8880" t="inlineStr">
        <is>
          <t>HXX: Infeed Rejection Consecutive</t>
        </is>
      </c>
      <c r="F8880" t="n">
        <v>33</v>
      </c>
      <c r="G8880" t="n">
        <v>16.34615</v>
      </c>
    </row>
    <row r="8881">
      <c r="A8881" t="inlineStr">
        <is>
          <t>Daily_Minor_Stops_2026_09_18.xlsx</t>
        </is>
      </c>
      <c r="B8881" t="inlineStr">
        <is>
          <t>Samridhi Perk Line</t>
        </is>
      </c>
      <c r="C8881" s="80" t="n">
        <v>46267</v>
      </c>
      <c r="D8881" t="inlineStr">
        <is>
          <t>Perk-HCM-4</t>
        </is>
      </c>
      <c r="E8881" t="inlineStr">
        <is>
          <t>FBX: Jam At Infeed</t>
        </is>
      </c>
      <c r="F8881" t="n">
        <v>84</v>
      </c>
      <c r="G8881" t="n">
        <v>37.1857</v>
      </c>
    </row>
    <row r="8882">
      <c r="A8882" t="inlineStr">
        <is>
          <t>Daily_Minor_Stops_2026_09_18.xlsx</t>
        </is>
      </c>
      <c r="B8882" t="inlineStr">
        <is>
          <t>Samridhi Perk Line</t>
        </is>
      </c>
      <c r="C8882" s="80" t="n">
        <v>46267</v>
      </c>
      <c r="D8882" t="inlineStr">
        <is>
          <t>Perk-HLM-1</t>
        </is>
      </c>
      <c r="E8882" t="inlineStr">
        <is>
          <t>Product jam detected at flow wrapper infeed</t>
        </is>
      </c>
      <c r="F8882" t="n">
        <v>89</v>
      </c>
      <c r="G8882" t="n">
        <v>69.8093833333333</v>
      </c>
    </row>
    <row r="8883">
      <c r="A8883" t="inlineStr">
        <is>
          <t>Daily_Minor_Stops_2026_09_18.xlsx</t>
        </is>
      </c>
      <c r="B8883" t="inlineStr">
        <is>
          <t>Samridhi Perk Line</t>
        </is>
      </c>
      <c r="C8883" s="80" t="n">
        <v>46267</v>
      </c>
      <c r="D8883" t="inlineStr">
        <is>
          <t>Perk-HLM-1</t>
        </is>
      </c>
      <c r="E8883" t="inlineStr">
        <is>
          <t>OverHeight Product Detected</t>
        </is>
      </c>
      <c r="F8883" t="n">
        <v>40</v>
      </c>
      <c r="G8883" t="n">
        <v>37.11235</v>
      </c>
    </row>
    <row r="8884">
      <c r="A8884" t="inlineStr">
        <is>
          <t>Daily_Minor_Stops_2026_09_18.xlsx</t>
        </is>
      </c>
      <c r="B8884" t="inlineStr">
        <is>
          <t>Samridhi Perk Line</t>
        </is>
      </c>
      <c r="C8884" s="80" t="n">
        <v>46267</v>
      </c>
      <c r="D8884" t="inlineStr">
        <is>
          <t>Perk-HLM-2</t>
        </is>
      </c>
      <c r="E8884" t="inlineStr">
        <is>
          <t>Product jam detected at flow wrapper infeed</t>
        </is>
      </c>
      <c r="F8884" t="n">
        <v>90</v>
      </c>
      <c r="G8884" t="n">
        <v>61.0575</v>
      </c>
    </row>
    <row r="8885">
      <c r="A8885" t="inlineStr">
        <is>
          <t>Daily_Minor_Stops_2026_09_18.xlsx</t>
        </is>
      </c>
      <c r="B8885" t="inlineStr">
        <is>
          <t>Samridhi Perk Line</t>
        </is>
      </c>
      <c r="C8885" s="80" t="n">
        <v>46267</v>
      </c>
      <c r="D8885" t="inlineStr">
        <is>
          <t>Perk-HLM-2</t>
        </is>
      </c>
      <c r="E8885" t="inlineStr">
        <is>
          <t>OverHeight Product Detected</t>
        </is>
      </c>
      <c r="F8885" t="n">
        <v>35</v>
      </c>
      <c r="G8885" t="n">
        <v>40.0802</v>
      </c>
    </row>
    <row r="8886">
      <c r="A8886" t="inlineStr">
        <is>
          <t>Daily_Minor_Stops_2026_09_18.xlsx</t>
        </is>
      </c>
      <c r="B8886" t="inlineStr">
        <is>
          <t>Samridhi Perk Line</t>
        </is>
      </c>
      <c r="C8886" s="80" t="n">
        <v>46267</v>
      </c>
      <c r="D8886" t="inlineStr">
        <is>
          <t>Perk-TTLi-1</t>
        </is>
      </c>
      <c r="E8886" t="inlineStr">
        <is>
          <t>LOD/TPG11: Move Time Out</t>
        </is>
      </c>
      <c r="F8886" t="n">
        <v>6</v>
      </c>
      <c r="G8886" t="n">
        <v>6.12673333333333</v>
      </c>
    </row>
    <row r="8887">
      <c r="A8887" t="inlineStr">
        <is>
          <t>Daily_Minor_Stops_2026_09_18.xlsx</t>
        </is>
      </c>
      <c r="B8887" t="inlineStr">
        <is>
          <t>Samridhi Perk Line</t>
        </is>
      </c>
      <c r="C8887" s="80" t="n">
        <v>46267</v>
      </c>
      <c r="D8887" t="inlineStr">
        <is>
          <t>Perk-TTLi-1</t>
        </is>
      </c>
      <c r="E8887" t="inlineStr">
        <is>
          <t>CLO/CT11: Axis1 Position Error</t>
        </is>
      </c>
      <c r="F8887" t="n">
        <v>15</v>
      </c>
      <c r="G8887" t="n">
        <v>13.83105</v>
      </c>
    </row>
    <row r="8888">
      <c r="A8888" t="inlineStr">
        <is>
          <t>Daily_Minor_Stops_2026_09_18.xlsx</t>
        </is>
      </c>
      <c r="B8888" t="inlineStr">
        <is>
          <t>Samridhi Perk Line</t>
        </is>
      </c>
      <c r="C8888" s="80" t="n">
        <v>46267</v>
      </c>
      <c r="D8888" t="inlineStr">
        <is>
          <t>Perk-TTLi-2</t>
        </is>
      </c>
      <c r="E8888" t="inlineStr">
        <is>
          <t>FOR/BP11: Hand Over Of Blank Failed</t>
        </is>
      </c>
      <c r="F8888" t="n">
        <v>4</v>
      </c>
      <c r="G8888" t="n">
        <v>1.87681666666667</v>
      </c>
    </row>
    <row r="8889">
      <c r="A8889" t="inlineStr">
        <is>
          <t>Daily_Minor_Stops_2026_09_18.xlsx</t>
        </is>
      </c>
      <c r="B8889" t="inlineStr">
        <is>
          <t>Samridhi Perk Line</t>
        </is>
      </c>
      <c r="C8889" s="80" t="n">
        <v>46267</v>
      </c>
      <c r="D8889" t="inlineStr">
        <is>
          <t>Perk-TTLi-2</t>
        </is>
      </c>
      <c r="E8889" t="inlineStr">
        <is>
          <t>CLO/CT11: Axis1 Position Error</t>
        </is>
      </c>
      <c r="F8889" t="n">
        <v>7</v>
      </c>
      <c r="G8889" t="n">
        <v>24.3000333333333</v>
      </c>
    </row>
    <row r="8890">
      <c r="A8890" t="inlineStr">
        <is>
          <t>Daily_Minor_Stops_2026_09_18.xlsx</t>
        </is>
      </c>
      <c r="B8890" t="inlineStr">
        <is>
          <t>Samridhi Perk Line</t>
        </is>
      </c>
      <c r="C8890" s="80" t="n">
        <v>46267</v>
      </c>
      <c r="D8890" t="inlineStr">
        <is>
          <t>Perk-TTLi-3</t>
        </is>
      </c>
      <c r="E8890" t="inlineStr">
        <is>
          <t>LOD/TGR11: Robot-Gripper Sensor Fault</t>
        </is>
      </c>
      <c r="F8890" t="n">
        <v>10</v>
      </c>
      <c r="G8890" t="n">
        <v>8.356133333333331</v>
      </c>
    </row>
    <row r="8891">
      <c r="A8891" t="inlineStr">
        <is>
          <t>Daily_Minor_Stops_2026_09_18.xlsx</t>
        </is>
      </c>
      <c r="B8891" t="inlineStr">
        <is>
          <t>Samridhi Perk Line</t>
        </is>
      </c>
      <c r="C8891" s="80" t="n">
        <v>46267</v>
      </c>
      <c r="D8891" t="inlineStr">
        <is>
          <t>Perk-TTLi-3</t>
        </is>
      </c>
      <c r="E8891" t="inlineStr">
        <is>
          <t>CLO/CT11: Axis1 Position Error</t>
        </is>
      </c>
      <c r="F8891" t="n">
        <v>8</v>
      </c>
      <c r="G8891" t="n">
        <v>34.9146</v>
      </c>
    </row>
    <row r="8892">
      <c r="A8892" t="inlineStr">
        <is>
          <t>Daily_Minor_Stops_2026_09_18.xlsx</t>
        </is>
      </c>
      <c r="B8892" t="inlineStr">
        <is>
          <t>Samridhi Perk Line</t>
        </is>
      </c>
      <c r="C8892" s="80" t="n">
        <v>46267</v>
      </c>
      <c r="D8892" t="inlineStr">
        <is>
          <t>Perk-TTLi-4</t>
        </is>
      </c>
      <c r="E8892" t="inlineStr">
        <is>
          <t>LOD/SAF: Safety Circuit Not Ready</t>
        </is>
      </c>
      <c r="F8892" t="n">
        <v>3</v>
      </c>
      <c r="G8892" t="n">
        <v>7.02331666666667</v>
      </c>
    </row>
    <row r="8893">
      <c r="A8893" t="inlineStr">
        <is>
          <t>Daily_Minor_Stops_2026_09_18.xlsx</t>
        </is>
      </c>
      <c r="B8893" t="inlineStr">
        <is>
          <t>Samridhi Perk Line</t>
        </is>
      </c>
      <c r="C8893" s="80" t="n">
        <v>46267</v>
      </c>
      <c r="D8893" t="inlineStr">
        <is>
          <t>Perk-TTLi-4</t>
        </is>
      </c>
      <c r="E8893" t="inlineStr">
        <is>
          <t>LOD/EM: Emergency Stop HMI 11</t>
        </is>
      </c>
      <c r="F8893" t="n">
        <v>4</v>
      </c>
      <c r="G8893" t="n">
        <v>6.05311666666667</v>
      </c>
    </row>
    <row r="8894">
      <c r="A8894" t="inlineStr">
        <is>
          <t>Daily_Minor_Stops_2026_09_18.xlsx</t>
        </is>
      </c>
      <c r="B8894" t="inlineStr">
        <is>
          <t>Samridhi Perk Line</t>
        </is>
      </c>
      <c r="C8894" s="80" t="n">
        <v>46268</v>
      </c>
      <c r="D8894" t="inlineStr">
        <is>
          <t>Perk-HCM-1</t>
        </is>
      </c>
      <c r="E8894" t="inlineStr">
        <is>
          <t>FBX: Overflow At Infeed</t>
        </is>
      </c>
      <c r="F8894" t="n">
        <v>21</v>
      </c>
      <c r="G8894" t="n">
        <v>9.849816666666671</v>
      </c>
    </row>
    <row r="8895">
      <c r="A8895" t="inlineStr">
        <is>
          <t>Daily_Minor_Stops_2026_09_18.xlsx</t>
        </is>
      </c>
      <c r="B8895" t="inlineStr">
        <is>
          <t>Samridhi Perk Line</t>
        </is>
      </c>
      <c r="C8895" s="80" t="n">
        <v>46268</v>
      </c>
      <c r="D8895" t="inlineStr">
        <is>
          <t>Perk-HCM-1</t>
        </is>
      </c>
      <c r="E8895" t="inlineStr">
        <is>
          <t>FBX: Jam At Infeed</t>
        </is>
      </c>
      <c r="F8895" t="n">
        <v>27</v>
      </c>
      <c r="G8895" t="n">
        <v>14.2081166666667</v>
      </c>
    </row>
    <row r="8896">
      <c r="A8896" t="inlineStr">
        <is>
          <t>Daily_Minor_Stops_2026_09_18.xlsx</t>
        </is>
      </c>
      <c r="B8896" t="inlineStr">
        <is>
          <t>Samridhi Perk Line</t>
        </is>
      </c>
      <c r="C8896" s="80" t="n">
        <v>46268</v>
      </c>
      <c r="D8896" t="inlineStr">
        <is>
          <t>Perk-HCM-2</t>
        </is>
      </c>
      <c r="E8896" t="inlineStr">
        <is>
          <t>HXX: Film Is Broken</t>
        </is>
      </c>
      <c r="F8896" t="n">
        <v>10</v>
      </c>
      <c r="G8896" t="n">
        <v>24.9487333333333</v>
      </c>
    </row>
    <row r="8897">
      <c r="A8897" t="inlineStr">
        <is>
          <t>Daily_Minor_Stops_2026_09_18.xlsx</t>
        </is>
      </c>
      <c r="B8897" t="inlineStr">
        <is>
          <t>Samridhi Perk Line</t>
        </is>
      </c>
      <c r="C8897" s="80" t="n">
        <v>46268</v>
      </c>
      <c r="D8897" t="inlineStr">
        <is>
          <t>Perk-HCM-2</t>
        </is>
      </c>
      <c r="E8897" t="inlineStr">
        <is>
          <t>FBX: Jam At Infeed</t>
        </is>
      </c>
      <c r="F8897" t="n">
        <v>12</v>
      </c>
      <c r="G8897" t="n">
        <v>7.02725</v>
      </c>
    </row>
    <row r="8898">
      <c r="A8898" t="inlineStr">
        <is>
          <t>Daily_Minor_Stops_2026_09_18.xlsx</t>
        </is>
      </c>
      <c r="B8898" t="inlineStr">
        <is>
          <t>Samridhi Perk Line</t>
        </is>
      </c>
      <c r="C8898" s="80" t="n">
        <v>46268</v>
      </c>
      <c r="D8898" t="inlineStr">
        <is>
          <t>Perk-HCM-3</t>
        </is>
      </c>
      <c r="E8898" t="inlineStr">
        <is>
          <t>FBX: Overflow At Infeed</t>
        </is>
      </c>
      <c r="F8898" t="n">
        <v>16</v>
      </c>
      <c r="G8898" t="n">
        <v>7.91253333333333</v>
      </c>
    </row>
    <row r="8899">
      <c r="A8899" t="inlineStr">
        <is>
          <t>Daily_Minor_Stops_2026_09_18.xlsx</t>
        </is>
      </c>
      <c r="B8899" t="inlineStr">
        <is>
          <t>Samridhi Perk Line</t>
        </is>
      </c>
      <c r="C8899" s="80" t="n">
        <v>46268</v>
      </c>
      <c r="D8899" t="inlineStr">
        <is>
          <t>Perk-HCM-3</t>
        </is>
      </c>
      <c r="E8899" t="inlineStr">
        <is>
          <t>FBX: Jam At Infeed</t>
        </is>
      </c>
      <c r="F8899" t="n">
        <v>16</v>
      </c>
      <c r="G8899" t="n">
        <v>6.77635</v>
      </c>
    </row>
    <row r="8900">
      <c r="A8900" t="inlineStr">
        <is>
          <t>Daily_Minor_Stops_2026_09_18.xlsx</t>
        </is>
      </c>
      <c r="B8900" t="inlineStr">
        <is>
          <t>Samridhi Perk Line</t>
        </is>
      </c>
      <c r="C8900" s="80" t="n">
        <v>46268</v>
      </c>
      <c r="D8900" t="inlineStr">
        <is>
          <t>Perk-HCM-4</t>
        </is>
      </c>
      <c r="E8900" t="inlineStr">
        <is>
          <t>HXX: Infeed Rejection Consecutive</t>
        </is>
      </c>
      <c r="F8900" t="n">
        <v>37</v>
      </c>
      <c r="G8900" t="n">
        <v>18.5458</v>
      </c>
    </row>
    <row r="8901">
      <c r="A8901" t="inlineStr">
        <is>
          <t>Daily_Minor_Stops_2026_09_18.xlsx</t>
        </is>
      </c>
      <c r="B8901" t="inlineStr">
        <is>
          <t>Samridhi Perk Line</t>
        </is>
      </c>
      <c r="C8901" s="80" t="n">
        <v>46268</v>
      </c>
      <c r="D8901" t="inlineStr">
        <is>
          <t>Perk-HCM-4</t>
        </is>
      </c>
      <c r="E8901" t="inlineStr">
        <is>
          <t>FBX: Jam At Infeed</t>
        </is>
      </c>
      <c r="F8901" t="n">
        <v>56</v>
      </c>
      <c r="G8901" t="n">
        <v>34.3669666666667</v>
      </c>
    </row>
    <row r="8902">
      <c r="A8902" t="inlineStr">
        <is>
          <t>Daily_Minor_Stops_2026_09_18.xlsx</t>
        </is>
      </c>
      <c r="B8902" t="inlineStr">
        <is>
          <t>Samridhi Perk Line</t>
        </is>
      </c>
      <c r="C8902" s="80" t="n">
        <v>46268</v>
      </c>
      <c r="D8902" t="inlineStr">
        <is>
          <t>Perk-HLM-1</t>
        </is>
      </c>
      <c r="E8902" t="inlineStr">
        <is>
          <t>Product jam detected at flow wrapper infeed</t>
        </is>
      </c>
      <c r="F8902" t="n">
        <v>65</v>
      </c>
      <c r="G8902" t="n">
        <v>43.3021833333333</v>
      </c>
    </row>
    <row r="8903">
      <c r="A8903" t="inlineStr">
        <is>
          <t>Daily_Minor_Stops_2026_09_18.xlsx</t>
        </is>
      </c>
      <c r="B8903" t="inlineStr">
        <is>
          <t>Samridhi Perk Line</t>
        </is>
      </c>
      <c r="C8903" s="80" t="n">
        <v>46268</v>
      </c>
      <c r="D8903" t="inlineStr">
        <is>
          <t>Perk-HLM-1</t>
        </is>
      </c>
      <c r="E8903" t="inlineStr">
        <is>
          <t>OverHeight Product Detected</t>
        </is>
      </c>
      <c r="F8903" t="n">
        <v>70</v>
      </c>
      <c r="G8903" t="n">
        <v>61.9770666666667</v>
      </c>
    </row>
    <row r="8904">
      <c r="A8904" t="inlineStr">
        <is>
          <t>Daily_Minor_Stops_2026_09_18.xlsx</t>
        </is>
      </c>
      <c r="B8904" t="inlineStr">
        <is>
          <t>Samridhi Perk Line</t>
        </is>
      </c>
      <c r="C8904" s="80" t="n">
        <v>46268</v>
      </c>
      <c r="D8904" t="inlineStr">
        <is>
          <t>Perk-HLM-2</t>
        </is>
      </c>
      <c r="E8904" t="inlineStr">
        <is>
          <t>Product jam detected at flow wrapper infeed</t>
        </is>
      </c>
      <c r="F8904" t="n">
        <v>65</v>
      </c>
      <c r="G8904" t="n">
        <v>324.968183333333</v>
      </c>
    </row>
    <row r="8905">
      <c r="A8905" t="inlineStr">
        <is>
          <t>Daily_Minor_Stops_2026_09_18.xlsx</t>
        </is>
      </c>
      <c r="B8905" t="inlineStr">
        <is>
          <t>Samridhi Perk Line</t>
        </is>
      </c>
      <c r="C8905" s="80" t="n">
        <v>46268</v>
      </c>
      <c r="D8905" t="inlineStr">
        <is>
          <t>Perk-HLM-2</t>
        </is>
      </c>
      <c r="E8905" t="inlineStr">
        <is>
          <t>OverHeight Product Detected</t>
        </is>
      </c>
      <c r="F8905" t="n">
        <v>58</v>
      </c>
      <c r="G8905" t="n">
        <v>50.6447333333333</v>
      </c>
    </row>
    <row r="8906">
      <c r="A8906" t="inlineStr">
        <is>
          <t>Daily_Minor_Stops_2026_09_18.xlsx</t>
        </is>
      </c>
      <c r="B8906" t="inlineStr">
        <is>
          <t>Samridhi Perk Line</t>
        </is>
      </c>
      <c r="C8906" s="80" t="n">
        <v>46268</v>
      </c>
      <c r="D8906" t="inlineStr">
        <is>
          <t>Perk-TTLi-1</t>
        </is>
      </c>
      <c r="E8906" t="inlineStr">
        <is>
          <t>LOD/TPG11: Move Time Out</t>
        </is>
      </c>
      <c r="F8906" t="n">
        <v>11</v>
      </c>
      <c r="G8906" t="n">
        <v>55.8432333333333</v>
      </c>
    </row>
    <row r="8907">
      <c r="A8907" t="inlineStr">
        <is>
          <t>Daily_Minor_Stops_2026_09_18.xlsx</t>
        </is>
      </c>
      <c r="B8907" t="inlineStr">
        <is>
          <t>Samridhi Perk Line</t>
        </is>
      </c>
      <c r="C8907" s="80" t="n">
        <v>46268</v>
      </c>
      <c r="D8907" t="inlineStr">
        <is>
          <t>Perk-TTLi-1</t>
        </is>
      </c>
      <c r="E8907" t="inlineStr">
        <is>
          <t>FOR/BP11: Hand Over Of Blank Failed</t>
        </is>
      </c>
      <c r="F8907" t="n">
        <v>27</v>
      </c>
      <c r="G8907" t="n">
        <v>29.1759166666667</v>
      </c>
    </row>
    <row r="8908">
      <c r="A8908" t="inlineStr">
        <is>
          <t>Daily_Minor_Stops_2026_09_18.xlsx</t>
        </is>
      </c>
      <c r="B8908" t="inlineStr">
        <is>
          <t>Samridhi Perk Line</t>
        </is>
      </c>
      <c r="C8908" s="80" t="n">
        <v>46268</v>
      </c>
      <c r="D8908" t="inlineStr">
        <is>
          <t>Perk-TTLi-2</t>
        </is>
      </c>
      <c r="E8908" t="inlineStr">
        <is>
          <t>FOR/BP11: Hand Over Of Blank Failed</t>
        </is>
      </c>
      <c r="F8908" t="n">
        <v>23</v>
      </c>
      <c r="G8908" t="n">
        <v>17.51895</v>
      </c>
    </row>
    <row r="8909">
      <c r="A8909" t="inlineStr">
        <is>
          <t>Daily_Minor_Stops_2026_09_18.xlsx</t>
        </is>
      </c>
      <c r="B8909" t="inlineStr">
        <is>
          <t>Samridhi Perk Line</t>
        </is>
      </c>
      <c r="C8909" s="80" t="n">
        <v>46268</v>
      </c>
      <c r="D8909" t="inlineStr">
        <is>
          <t>Perk-TTLi-2</t>
        </is>
      </c>
      <c r="E8909" t="inlineStr">
        <is>
          <t>CLO/CT11: Axis1 Position Error</t>
        </is>
      </c>
      <c r="F8909" t="n">
        <v>11</v>
      </c>
      <c r="G8909" t="n">
        <v>29.4994666666667</v>
      </c>
    </row>
    <row r="8910">
      <c r="A8910" t="inlineStr">
        <is>
          <t>Daily_Minor_Stops_2026_09_18.xlsx</t>
        </is>
      </c>
      <c r="B8910" t="inlineStr">
        <is>
          <t>Samridhi Perk Line</t>
        </is>
      </c>
      <c r="C8910" s="80" t="n">
        <v>46268</v>
      </c>
      <c r="D8910" t="inlineStr">
        <is>
          <t>Perk-TTLi-3</t>
        </is>
      </c>
      <c r="E8910" t="inlineStr">
        <is>
          <t>LOD/TPG11: Move Time Out</t>
        </is>
      </c>
      <c r="F8910" t="n">
        <v>7</v>
      </c>
      <c r="G8910" t="n">
        <v>31.5186333333333</v>
      </c>
    </row>
    <row r="8911">
      <c r="A8911" t="inlineStr">
        <is>
          <t>Daily_Minor_Stops_2026_09_18.xlsx</t>
        </is>
      </c>
      <c r="B8911" t="inlineStr">
        <is>
          <t>Samridhi Perk Line</t>
        </is>
      </c>
      <c r="C8911" s="80" t="n">
        <v>46268</v>
      </c>
      <c r="D8911" t="inlineStr">
        <is>
          <t>Perk-TTLi-3</t>
        </is>
      </c>
      <c r="E8911" t="inlineStr">
        <is>
          <t>LOD/TGR11: Robot-Gripper Sensor Fault</t>
        </is>
      </c>
      <c r="F8911" t="n">
        <v>10</v>
      </c>
      <c r="G8911" t="n">
        <v>3.15258333333333</v>
      </c>
    </row>
    <row r="8912">
      <c r="A8912" t="inlineStr">
        <is>
          <t>Daily_Minor_Stops_2026_09_18.xlsx</t>
        </is>
      </c>
      <c r="B8912" t="inlineStr">
        <is>
          <t>Samridhi Perk Line</t>
        </is>
      </c>
      <c r="C8912" s="80" t="n">
        <v>46268</v>
      </c>
      <c r="D8912" t="inlineStr">
        <is>
          <t>Perk-TTLi-4</t>
        </is>
      </c>
      <c r="E8912" t="inlineStr">
        <is>
          <t>LOD/EM: Emergency Stop HMI 11</t>
        </is>
      </c>
      <c r="F8912" t="n">
        <v>2</v>
      </c>
      <c r="G8912" t="n">
        <v>50.39915</v>
      </c>
    </row>
    <row r="8913">
      <c r="A8913" t="inlineStr">
        <is>
          <t>Daily_Minor_Stops_2026_09_18.xlsx</t>
        </is>
      </c>
      <c r="B8913" t="inlineStr">
        <is>
          <t>Samridhi Perk Line</t>
        </is>
      </c>
      <c r="C8913" s="80" t="n">
        <v>46269</v>
      </c>
      <c r="D8913" t="inlineStr">
        <is>
          <t>Perk-HCM-1</t>
        </is>
      </c>
      <c r="E8913" t="inlineStr">
        <is>
          <t>FBX: Overflow At Infeed</t>
        </is>
      </c>
      <c r="F8913" t="n">
        <v>3</v>
      </c>
      <c r="G8913" t="n">
        <v>0.732133333333333</v>
      </c>
    </row>
    <row r="8914">
      <c r="A8914" t="inlineStr">
        <is>
          <t>Daily_Minor_Stops_2026_09_18.xlsx</t>
        </is>
      </c>
      <c r="B8914" t="inlineStr">
        <is>
          <t>Samridhi Perk Line</t>
        </is>
      </c>
      <c r="C8914" s="80" t="n">
        <v>46269</v>
      </c>
      <c r="D8914" t="inlineStr">
        <is>
          <t>Perk-HCM-1</t>
        </is>
      </c>
      <c r="E8914" t="inlineStr">
        <is>
          <t>FBX: Jam At Infeed</t>
        </is>
      </c>
      <c r="F8914" t="n">
        <v>18</v>
      </c>
      <c r="G8914" t="n">
        <v>9.030466666666671</v>
      </c>
    </row>
    <row r="8915">
      <c r="A8915" t="inlineStr">
        <is>
          <t>Daily_Minor_Stops_2026_09_18.xlsx</t>
        </is>
      </c>
      <c r="B8915" t="inlineStr">
        <is>
          <t>Samridhi Perk Line</t>
        </is>
      </c>
      <c r="C8915" s="80" t="n">
        <v>46269</v>
      </c>
      <c r="D8915" t="inlineStr">
        <is>
          <t>Perk-HCM-2</t>
        </is>
      </c>
      <c r="E8915" t="inlineStr">
        <is>
          <t>HXX: Bad Registration Marks Detected</t>
        </is>
      </c>
      <c r="F8915" t="n">
        <v>4</v>
      </c>
      <c r="G8915" t="n">
        <v>2.2253</v>
      </c>
    </row>
    <row r="8916">
      <c r="A8916" t="inlineStr">
        <is>
          <t>Daily_Minor_Stops_2026_09_18.xlsx</t>
        </is>
      </c>
      <c r="B8916" t="inlineStr">
        <is>
          <t>Samridhi Perk Line</t>
        </is>
      </c>
      <c r="C8916" s="80" t="n">
        <v>46269</v>
      </c>
      <c r="D8916" t="inlineStr">
        <is>
          <t>Perk-HCM-2</t>
        </is>
      </c>
      <c r="E8916" t="inlineStr">
        <is>
          <t>Cover Machine Discharge Open</t>
        </is>
      </c>
      <c r="F8916" t="n">
        <v>3</v>
      </c>
      <c r="G8916" t="n">
        <v>1176.55478333333</v>
      </c>
    </row>
    <row r="8917">
      <c r="A8917" t="inlineStr">
        <is>
          <t>Daily_Minor_Stops_2026_09_18.xlsx</t>
        </is>
      </c>
      <c r="B8917" t="inlineStr">
        <is>
          <t>Samridhi Perk Line</t>
        </is>
      </c>
      <c r="C8917" s="80" t="n">
        <v>46269</v>
      </c>
      <c r="D8917" t="inlineStr">
        <is>
          <t>Perk-HCM-3</t>
        </is>
      </c>
      <c r="E8917" t="inlineStr">
        <is>
          <t>FBX: Overflow At Infeed</t>
        </is>
      </c>
      <c r="F8917" t="n">
        <v>5</v>
      </c>
      <c r="G8917" t="n">
        <v>1.34945</v>
      </c>
    </row>
    <row r="8918">
      <c r="A8918" t="inlineStr">
        <is>
          <t>Daily_Minor_Stops_2026_09_18.xlsx</t>
        </is>
      </c>
      <c r="B8918" t="inlineStr">
        <is>
          <t>Samridhi Perk Line</t>
        </is>
      </c>
      <c r="C8918" s="80" t="n">
        <v>46269</v>
      </c>
      <c r="D8918" t="inlineStr">
        <is>
          <t>Perk-HCM-3</t>
        </is>
      </c>
      <c r="E8918" t="inlineStr">
        <is>
          <t>FBX: Jam At Infeed</t>
        </is>
      </c>
      <c r="F8918" t="n">
        <v>10</v>
      </c>
      <c r="G8918" t="n">
        <v>6.61971666666667</v>
      </c>
    </row>
    <row r="8919">
      <c r="A8919" t="inlineStr">
        <is>
          <t>Daily_Minor_Stops_2026_09_18.xlsx</t>
        </is>
      </c>
      <c r="B8919" t="inlineStr">
        <is>
          <t>Samridhi Perk Line</t>
        </is>
      </c>
      <c r="C8919" s="80" t="n">
        <v>46269</v>
      </c>
      <c r="D8919" t="inlineStr">
        <is>
          <t>Perk-HCM-4</t>
        </is>
      </c>
      <c r="E8919" t="inlineStr">
        <is>
          <t>Jam At Discharge And Gap Closing Belts</t>
        </is>
      </c>
      <c r="F8919" t="n">
        <v>13</v>
      </c>
      <c r="G8919" t="n">
        <v>8.7461</v>
      </c>
    </row>
    <row r="8920">
      <c r="A8920" t="inlineStr">
        <is>
          <t>Daily_Minor_Stops_2026_09_18.xlsx</t>
        </is>
      </c>
      <c r="B8920" t="inlineStr">
        <is>
          <t>Samridhi Perk Line</t>
        </is>
      </c>
      <c r="C8920" s="80" t="n">
        <v>46269</v>
      </c>
      <c r="D8920" t="inlineStr">
        <is>
          <t>Perk-HCM-4</t>
        </is>
      </c>
      <c r="E8920" t="inlineStr">
        <is>
          <t>FBX: Jam At Infeed</t>
        </is>
      </c>
      <c r="F8920" t="n">
        <v>14</v>
      </c>
      <c r="G8920" t="n">
        <v>5.27713333333333</v>
      </c>
    </row>
    <row r="8921">
      <c r="A8921" t="inlineStr">
        <is>
          <t>Daily_Minor_Stops_2026_09_18.xlsx</t>
        </is>
      </c>
      <c r="B8921" t="inlineStr">
        <is>
          <t>Samridhi Perk Line</t>
        </is>
      </c>
      <c r="C8921" s="80" t="n">
        <v>46269</v>
      </c>
      <c r="D8921" t="inlineStr">
        <is>
          <t>Perk-HLM-1</t>
        </is>
      </c>
      <c r="E8921" t="inlineStr">
        <is>
          <t>Wrapper main guard open FW-01</t>
        </is>
      </c>
      <c r="F8921" t="n">
        <v>1</v>
      </c>
      <c r="G8921" t="n">
        <v>1440</v>
      </c>
    </row>
    <row r="8922">
      <c r="A8922" t="inlineStr">
        <is>
          <t>Daily_Minor_Stops_2026_09_18.xlsx</t>
        </is>
      </c>
      <c r="B8922" t="inlineStr">
        <is>
          <t>Samridhi Perk Line</t>
        </is>
      </c>
      <c r="C8922" s="80" t="n">
        <v>46269</v>
      </c>
      <c r="D8922" t="inlineStr">
        <is>
          <t>Perk-HLM-2</t>
        </is>
      </c>
      <c r="E8922" t="inlineStr">
        <is>
          <t>Product jam detected at flow wrapper infeed</t>
        </is>
      </c>
      <c r="F8922" t="n">
        <v>9</v>
      </c>
      <c r="G8922" t="n">
        <v>25.9107</v>
      </c>
    </row>
    <row r="8923">
      <c r="A8923" t="inlineStr">
        <is>
          <t>Daily_Minor_Stops_2026_09_18.xlsx</t>
        </is>
      </c>
      <c r="B8923" t="inlineStr">
        <is>
          <t>Samridhi Perk Line</t>
        </is>
      </c>
      <c r="C8923" s="80" t="n">
        <v>46269</v>
      </c>
      <c r="D8923" t="inlineStr">
        <is>
          <t>Perk-HLM-2</t>
        </is>
      </c>
      <c r="E8923" t="inlineStr">
        <is>
          <t>OverHeight Product Detected</t>
        </is>
      </c>
      <c r="F8923" t="n">
        <v>23</v>
      </c>
      <c r="G8923" t="n">
        <v>27.14285</v>
      </c>
    </row>
    <row r="8924">
      <c r="A8924" t="inlineStr">
        <is>
          <t>Daily_Minor_Stops_2026_09_18.xlsx</t>
        </is>
      </c>
      <c r="B8924" t="inlineStr">
        <is>
          <t>Samridhi Perk Line</t>
        </is>
      </c>
      <c r="C8924" s="80" t="n">
        <v>46269</v>
      </c>
      <c r="D8924" t="inlineStr">
        <is>
          <t>Perk-TTLi-1</t>
        </is>
      </c>
      <c r="E8924" t="inlineStr">
        <is>
          <t>LOD/PGR11: Train Reached Estop Distance</t>
        </is>
      </c>
      <c r="F8924" t="n">
        <v>4</v>
      </c>
      <c r="G8924" t="n">
        <v>0.580866666666667</v>
      </c>
    </row>
    <row r="8925">
      <c r="A8925" t="inlineStr">
        <is>
          <t>Daily_Minor_Stops_2026_09_18.xlsx</t>
        </is>
      </c>
      <c r="B8925" t="inlineStr">
        <is>
          <t>Samridhi Perk Line</t>
        </is>
      </c>
      <c r="C8925" s="80" t="n">
        <v>46269</v>
      </c>
      <c r="D8925" t="inlineStr">
        <is>
          <t>Perk-TTLi-1</t>
        </is>
      </c>
      <c r="E8925" t="inlineStr">
        <is>
          <t>FOR/BP11: Hand Over Of Blank Failed</t>
        </is>
      </c>
      <c r="F8925" t="n">
        <v>18</v>
      </c>
      <c r="G8925" t="n">
        <v>26.4010333333333</v>
      </c>
    </row>
    <row r="8926">
      <c r="A8926" t="inlineStr">
        <is>
          <t>Daily_Minor_Stops_2026_09_18.xlsx</t>
        </is>
      </c>
      <c r="B8926" t="inlineStr">
        <is>
          <t>Samridhi Perk Line</t>
        </is>
      </c>
      <c r="C8926" s="80" t="n">
        <v>46269</v>
      </c>
      <c r="D8926" t="inlineStr">
        <is>
          <t>Perk-TTLi-2</t>
        </is>
      </c>
      <c r="E8926" t="inlineStr">
        <is>
          <t>LOD/TGR11: Robot-Gripper Sensor Fault</t>
        </is>
      </c>
      <c r="F8926" t="n">
        <v>2</v>
      </c>
      <c r="G8926" t="n">
        <v>0.245216666666667</v>
      </c>
    </row>
    <row r="8927">
      <c r="A8927" t="inlineStr">
        <is>
          <t>Daily_Minor_Stops_2026_09_18.xlsx</t>
        </is>
      </c>
      <c r="B8927" t="inlineStr">
        <is>
          <t>Samridhi Perk Line</t>
        </is>
      </c>
      <c r="C8927" s="80" t="n">
        <v>46269</v>
      </c>
      <c r="D8927" t="inlineStr">
        <is>
          <t>Perk-TTLi-2</t>
        </is>
      </c>
      <c r="E8927" t="inlineStr">
        <is>
          <t>LOD/GMS: Air Pressure Too Low</t>
        </is>
      </c>
      <c r="F8927" t="n">
        <v>2</v>
      </c>
      <c r="G8927" t="n">
        <v>14.1328666666667</v>
      </c>
    </row>
    <row r="8928">
      <c r="A8928" t="inlineStr">
        <is>
          <t>Daily_Minor_Stops_2026_09_18.xlsx</t>
        </is>
      </c>
      <c r="B8928" t="inlineStr">
        <is>
          <t>Samridhi Perk Line</t>
        </is>
      </c>
      <c r="C8928" s="80" t="n">
        <v>46269</v>
      </c>
      <c r="D8928" t="inlineStr">
        <is>
          <t>Perk-TTLi-4</t>
        </is>
      </c>
      <c r="E8928" t="inlineStr">
        <is>
          <t>LOD/EM: Emergency Stop HMI 11</t>
        </is>
      </c>
      <c r="F8928" t="n">
        <v>3</v>
      </c>
      <c r="G8928" t="n">
        <v>60.4436</v>
      </c>
    </row>
    <row r="8929">
      <c r="A8929" t="inlineStr">
        <is>
          <t>Daily_Minor_Stops_2026_09_18.xlsx</t>
        </is>
      </c>
      <c r="B8929" t="inlineStr">
        <is>
          <t>Samridhi Perk Line</t>
        </is>
      </c>
      <c r="C8929" s="80" t="n">
        <v>46270</v>
      </c>
      <c r="D8929" t="inlineStr">
        <is>
          <t>Perk-HCM-1</t>
        </is>
      </c>
      <c r="E8929" t="inlineStr">
        <is>
          <t>FBX: Jam At Infeed</t>
        </is>
      </c>
      <c r="F8929" t="n">
        <v>17</v>
      </c>
      <c r="G8929" t="n">
        <v>7.8388</v>
      </c>
    </row>
    <row r="8930">
      <c r="A8930" t="inlineStr">
        <is>
          <t>Daily_Minor_Stops_2026_09_18.xlsx</t>
        </is>
      </c>
      <c r="B8930" t="inlineStr">
        <is>
          <t>Samridhi Perk Line</t>
        </is>
      </c>
      <c r="C8930" s="80" t="n">
        <v>46270</v>
      </c>
      <c r="D8930" t="inlineStr">
        <is>
          <t>Perk-HCM-1</t>
        </is>
      </c>
      <c r="E8930" t="inlineStr">
        <is>
          <t>Cover Machine Discharge Open</t>
        </is>
      </c>
      <c r="F8930" t="n">
        <v>21</v>
      </c>
      <c r="G8930" t="n">
        <v>18.0217833333333</v>
      </c>
    </row>
    <row r="8931">
      <c r="A8931" t="inlineStr">
        <is>
          <t>Daily_Minor_Stops_2026_09_18.xlsx</t>
        </is>
      </c>
      <c r="B8931" t="inlineStr">
        <is>
          <t>Samridhi Perk Line</t>
        </is>
      </c>
      <c r="C8931" s="80" t="n">
        <v>46270</v>
      </c>
      <c r="D8931" t="inlineStr">
        <is>
          <t>Perk-HCM-2</t>
        </is>
      </c>
      <c r="E8931" t="inlineStr">
        <is>
          <t>HXX: Both Film Reels Are Empty</t>
        </is>
      </c>
      <c r="F8931" t="n">
        <v>6</v>
      </c>
      <c r="G8931" t="n">
        <v>7.36288333333333</v>
      </c>
    </row>
    <row r="8932">
      <c r="A8932" t="inlineStr">
        <is>
          <t>Daily_Minor_Stops_2026_09_18.xlsx</t>
        </is>
      </c>
      <c r="B8932" t="inlineStr">
        <is>
          <t>Samridhi Perk Line</t>
        </is>
      </c>
      <c r="C8932" s="80" t="n">
        <v>46270</v>
      </c>
      <c r="D8932" t="inlineStr">
        <is>
          <t>Perk-HCM-2</t>
        </is>
      </c>
      <c r="E8932" t="inlineStr">
        <is>
          <t>FBX: Jam At Infeed</t>
        </is>
      </c>
      <c r="F8932" t="n">
        <v>35</v>
      </c>
      <c r="G8932" t="n">
        <v>22.0349166666667</v>
      </c>
    </row>
    <row r="8933">
      <c r="A8933" t="inlineStr">
        <is>
          <t>Daily_Minor_Stops_2026_09_18.xlsx</t>
        </is>
      </c>
      <c r="B8933" t="inlineStr">
        <is>
          <t>Samridhi Perk Line</t>
        </is>
      </c>
      <c r="C8933" s="80" t="n">
        <v>46270</v>
      </c>
      <c r="D8933" t="inlineStr">
        <is>
          <t>Perk-HCM-3</t>
        </is>
      </c>
      <c r="E8933" t="inlineStr">
        <is>
          <t>FBX: Overflow At Infeed</t>
        </is>
      </c>
      <c r="F8933" t="n">
        <v>11</v>
      </c>
      <c r="G8933" t="n">
        <v>3.53345</v>
      </c>
    </row>
    <row r="8934">
      <c r="A8934" t="inlineStr">
        <is>
          <t>Daily_Minor_Stops_2026_09_18.xlsx</t>
        </is>
      </c>
      <c r="B8934" t="inlineStr">
        <is>
          <t>Samridhi Perk Line</t>
        </is>
      </c>
      <c r="C8934" s="80" t="n">
        <v>46270</v>
      </c>
      <c r="D8934" t="inlineStr">
        <is>
          <t>Perk-HCM-3</t>
        </is>
      </c>
      <c r="E8934" t="inlineStr">
        <is>
          <t>FBX: Jam At Infeed</t>
        </is>
      </c>
      <c r="F8934" t="n">
        <v>7</v>
      </c>
      <c r="G8934" t="n">
        <v>4.35675</v>
      </c>
    </row>
    <row r="8935">
      <c r="A8935" t="inlineStr">
        <is>
          <t>Daily_Minor_Stops_2026_09_18.xlsx</t>
        </is>
      </c>
      <c r="B8935" t="inlineStr">
        <is>
          <t>Samridhi Perk Line</t>
        </is>
      </c>
      <c r="C8935" s="80" t="n">
        <v>46270</v>
      </c>
      <c r="D8935" t="inlineStr">
        <is>
          <t>Perk-HCM-4</t>
        </is>
      </c>
      <c r="E8935" t="inlineStr">
        <is>
          <t>HXX: Infeed Rejection Consecutive</t>
        </is>
      </c>
      <c r="F8935" t="n">
        <v>32</v>
      </c>
      <c r="G8935" t="n">
        <v>12.4376666666667</v>
      </c>
    </row>
    <row r="8936">
      <c r="A8936" t="inlineStr">
        <is>
          <t>Daily_Minor_Stops_2026_09_18.xlsx</t>
        </is>
      </c>
      <c r="B8936" t="inlineStr">
        <is>
          <t>Samridhi Perk Line</t>
        </is>
      </c>
      <c r="C8936" s="80" t="n">
        <v>46270</v>
      </c>
      <c r="D8936" t="inlineStr">
        <is>
          <t>Perk-HCM-4</t>
        </is>
      </c>
      <c r="E8936" t="inlineStr">
        <is>
          <t>FBX: Jam At Infeed</t>
        </is>
      </c>
      <c r="F8936" t="n">
        <v>32</v>
      </c>
      <c r="G8936" t="n">
        <v>10.1735833333333</v>
      </c>
    </row>
    <row r="8937">
      <c r="A8937" t="inlineStr">
        <is>
          <t>Daily_Minor_Stops_2026_09_18.xlsx</t>
        </is>
      </c>
      <c r="B8937" t="inlineStr">
        <is>
          <t>Samridhi Perk Line</t>
        </is>
      </c>
      <c r="C8937" s="80" t="n">
        <v>46270</v>
      </c>
      <c r="D8937" t="inlineStr">
        <is>
          <t>Perk-HLM-1</t>
        </is>
      </c>
      <c r="E8937" t="inlineStr">
        <is>
          <t>Product jam detected at flow wrapper infeed</t>
        </is>
      </c>
      <c r="F8937" t="n">
        <v>23</v>
      </c>
      <c r="G8937" t="n">
        <v>14.50085</v>
      </c>
    </row>
    <row r="8938">
      <c r="A8938" t="inlineStr">
        <is>
          <t>Daily_Minor_Stops_2026_09_18.xlsx</t>
        </is>
      </c>
      <c r="B8938" t="inlineStr">
        <is>
          <t>Samridhi Perk Line</t>
        </is>
      </c>
      <c r="C8938" s="80" t="n">
        <v>46270</v>
      </c>
      <c r="D8938" t="inlineStr">
        <is>
          <t>Perk-HLM-1</t>
        </is>
      </c>
      <c r="E8938" t="inlineStr">
        <is>
          <t>OverHeight Product Detected</t>
        </is>
      </c>
      <c r="F8938" t="n">
        <v>223</v>
      </c>
      <c r="G8938" t="n">
        <v>88.0341833333333</v>
      </c>
    </row>
    <row r="8939">
      <c r="A8939" t="inlineStr">
        <is>
          <t>Daily_Minor_Stops_2026_09_18.xlsx</t>
        </is>
      </c>
      <c r="B8939" t="inlineStr">
        <is>
          <t>Samridhi Perk Line</t>
        </is>
      </c>
      <c r="C8939" s="80" t="n">
        <v>46270</v>
      </c>
      <c r="D8939" t="inlineStr">
        <is>
          <t>Perk-HLM-2</t>
        </is>
      </c>
      <c r="E8939" t="inlineStr">
        <is>
          <t>Wrapper main guard open FW-01</t>
        </is>
      </c>
      <c r="F8939" t="n">
        <v>38</v>
      </c>
      <c r="G8939" t="n">
        <v>481.738266666667</v>
      </c>
    </row>
    <row r="8940">
      <c r="A8940" t="inlineStr">
        <is>
          <t>Daily_Minor_Stops_2026_09_18.xlsx</t>
        </is>
      </c>
      <c r="B8940" t="inlineStr">
        <is>
          <t>Samridhi Perk Line</t>
        </is>
      </c>
      <c r="C8940" s="80" t="n">
        <v>46270</v>
      </c>
      <c r="D8940" t="inlineStr">
        <is>
          <t>Perk-HLM-2</t>
        </is>
      </c>
      <c r="E8940" t="inlineStr">
        <is>
          <t>OverHeight Product Detected</t>
        </is>
      </c>
      <c r="F8940" t="n">
        <v>17</v>
      </c>
      <c r="G8940" t="n">
        <v>8.18393333333333</v>
      </c>
    </row>
    <row r="8941">
      <c r="A8941" t="inlineStr">
        <is>
          <t>Daily_Minor_Stops_2026_09_18.xlsx</t>
        </is>
      </c>
      <c r="B8941" t="inlineStr">
        <is>
          <t>Samridhi Perk Line</t>
        </is>
      </c>
      <c r="C8941" s="80" t="n">
        <v>46270</v>
      </c>
      <c r="D8941" t="inlineStr">
        <is>
          <t>Perk-TTLi-1</t>
        </is>
      </c>
      <c r="E8941" t="inlineStr">
        <is>
          <t>LOD/TPG11: Move Time Out</t>
        </is>
      </c>
      <c r="F8941" t="n">
        <v>9</v>
      </c>
      <c r="G8941" t="n">
        <v>5.0593</v>
      </c>
    </row>
    <row r="8942">
      <c r="A8942" t="inlineStr">
        <is>
          <t>Daily_Minor_Stops_2026_09_18.xlsx</t>
        </is>
      </c>
      <c r="B8942" t="inlineStr">
        <is>
          <t>Samridhi Perk Line</t>
        </is>
      </c>
      <c r="C8942" s="80" t="n">
        <v>46270</v>
      </c>
      <c r="D8942" t="inlineStr">
        <is>
          <t>Perk-TTLi-1</t>
        </is>
      </c>
      <c r="E8942" t="inlineStr">
        <is>
          <t>FOR/BP11: Hand Over Of Blank Failed</t>
        </is>
      </c>
      <c r="F8942" t="n">
        <v>12</v>
      </c>
      <c r="G8942" t="n">
        <v>9.033250000000001</v>
      </c>
    </row>
    <row r="8943">
      <c r="A8943" t="inlineStr">
        <is>
          <t>Daily_Minor_Stops_2026_09_18.xlsx</t>
        </is>
      </c>
      <c r="B8943" t="inlineStr">
        <is>
          <t>Samridhi Perk Line</t>
        </is>
      </c>
      <c r="C8943" s="80" t="n">
        <v>46270</v>
      </c>
      <c r="D8943" t="inlineStr">
        <is>
          <t>Perk-TTLi-2</t>
        </is>
      </c>
      <c r="E8943" t="inlineStr">
        <is>
          <t>FOR/FT11: Hand Over Failure Of Tray</t>
        </is>
      </c>
      <c r="F8943" t="n">
        <v>3</v>
      </c>
      <c r="G8943" t="n">
        <v>1.18745</v>
      </c>
    </row>
    <row r="8944">
      <c r="A8944" t="inlineStr">
        <is>
          <t>Daily_Minor_Stops_2026_09_18.xlsx</t>
        </is>
      </c>
      <c r="B8944" t="inlineStr">
        <is>
          <t>Samridhi Perk Line</t>
        </is>
      </c>
      <c r="C8944" s="80" t="n">
        <v>46270</v>
      </c>
      <c r="D8944" t="inlineStr">
        <is>
          <t>Perk-TTLi-2</t>
        </is>
      </c>
      <c r="E8944" t="inlineStr">
        <is>
          <t>FOR/BP11: Hand Over Of Blank Failed</t>
        </is>
      </c>
      <c r="F8944" t="n">
        <v>7</v>
      </c>
      <c r="G8944" t="n">
        <v>3.12863333333333</v>
      </c>
    </row>
    <row r="8945">
      <c r="A8945" t="inlineStr">
        <is>
          <t>Daily_Minor_Stops_2026_09_18.xlsx</t>
        </is>
      </c>
      <c r="B8945" t="inlineStr">
        <is>
          <t>Samridhi Perk Line</t>
        </is>
      </c>
      <c r="C8945" s="80" t="n">
        <v>46270</v>
      </c>
      <c r="D8945" t="inlineStr">
        <is>
          <t>Perk-TTLi-3</t>
        </is>
      </c>
      <c r="E8945" t="inlineStr">
        <is>
          <t>LOD/TGR11: Robot-Gripper Sensor Fault</t>
        </is>
      </c>
      <c r="F8945" t="n">
        <v>9</v>
      </c>
      <c r="G8945" t="n">
        <v>4.54576666666667</v>
      </c>
    </row>
    <row r="8946">
      <c r="A8946" t="inlineStr">
        <is>
          <t>Daily_Minor_Stops_2026_09_18.xlsx</t>
        </is>
      </c>
      <c r="B8946" t="inlineStr">
        <is>
          <t>Samridhi Perk Line</t>
        </is>
      </c>
      <c r="C8946" s="80" t="n">
        <v>46270</v>
      </c>
      <c r="D8946" t="inlineStr">
        <is>
          <t>Perk-TTLi-3</t>
        </is>
      </c>
      <c r="E8946" t="inlineStr">
        <is>
          <t>CLO/CT11: Axis1 Position Error</t>
        </is>
      </c>
      <c r="F8946" t="n">
        <v>5</v>
      </c>
      <c r="G8946" t="n">
        <v>9.86153333333333</v>
      </c>
    </row>
    <row r="8947">
      <c r="A8947" t="inlineStr">
        <is>
          <t>Daily_Minor_Stops_2026_09_18.xlsx</t>
        </is>
      </c>
      <c r="B8947" t="inlineStr">
        <is>
          <t>Samridhi Perk Line</t>
        </is>
      </c>
      <c r="C8947" s="80" t="n">
        <v>46270</v>
      </c>
      <c r="D8947" t="inlineStr">
        <is>
          <t>Perk-TTLi-4</t>
        </is>
      </c>
      <c r="E8947" t="inlineStr">
        <is>
          <t>LOD/SAF: Safety Circuit Not Ready</t>
        </is>
      </c>
      <c r="F8947" t="n">
        <v>2</v>
      </c>
      <c r="G8947" t="n">
        <v>0.4589</v>
      </c>
    </row>
    <row r="8948">
      <c r="A8948" t="inlineStr">
        <is>
          <t>Daily_Minor_Stops_2026_09_18.xlsx</t>
        </is>
      </c>
      <c r="B8948" t="inlineStr">
        <is>
          <t>Samridhi Perk Line</t>
        </is>
      </c>
      <c r="C8948" s="80" t="n">
        <v>46270</v>
      </c>
      <c r="D8948" t="inlineStr">
        <is>
          <t>Perk-TTLi-4</t>
        </is>
      </c>
      <c r="E8948" t="inlineStr">
        <is>
          <t>LOD/DH: State Decel Not Leave In Time</t>
        </is>
      </c>
      <c r="F8948" t="n">
        <v>4</v>
      </c>
      <c r="G8948" t="n">
        <v>11.5952</v>
      </c>
    </row>
    <row r="8949">
      <c r="A8949" t="inlineStr">
        <is>
          <t>Daily_Minor_Stops_2026_09_18.xlsx</t>
        </is>
      </c>
      <c r="B8949" t="inlineStr">
        <is>
          <t>Samridhi Perk Line</t>
        </is>
      </c>
      <c r="C8949" s="80" t="n">
        <v>46271</v>
      </c>
      <c r="D8949" t="inlineStr">
        <is>
          <t>Perk-HCM-1</t>
        </is>
      </c>
      <c r="E8949" t="inlineStr">
        <is>
          <t>FBX: Jam At Infeed</t>
        </is>
      </c>
      <c r="F8949" t="n">
        <v>51</v>
      </c>
      <c r="G8949" t="n">
        <v>32.8901166666667</v>
      </c>
    </row>
    <row r="8950">
      <c r="A8950" t="inlineStr">
        <is>
          <t>Daily_Minor_Stops_2026_09_18.xlsx</t>
        </is>
      </c>
      <c r="B8950" t="inlineStr">
        <is>
          <t>Samridhi Perk Line</t>
        </is>
      </c>
      <c r="C8950" s="80" t="n">
        <v>46271</v>
      </c>
      <c r="D8950" t="inlineStr">
        <is>
          <t>Perk-HCM-1</t>
        </is>
      </c>
      <c r="E8950" t="inlineStr">
        <is>
          <t>Cover Folding Box Open</t>
        </is>
      </c>
      <c r="F8950" t="n">
        <v>10</v>
      </c>
      <c r="G8950" t="n">
        <v>8.179716666666669</v>
      </c>
    </row>
    <row r="8951">
      <c r="A8951" t="inlineStr">
        <is>
          <t>Daily_Minor_Stops_2026_09_18.xlsx</t>
        </is>
      </c>
      <c r="B8951" t="inlineStr">
        <is>
          <t>Samridhi Perk Line</t>
        </is>
      </c>
      <c r="C8951" s="80" t="n">
        <v>46271</v>
      </c>
      <c r="D8951" t="inlineStr">
        <is>
          <t>Perk-HCM-2</t>
        </is>
      </c>
      <c r="E8951" t="inlineStr">
        <is>
          <t>FBX: Jam At Infeed</t>
        </is>
      </c>
      <c r="F8951" t="n">
        <v>13</v>
      </c>
      <c r="G8951" t="n">
        <v>3.42945</v>
      </c>
    </row>
    <row r="8952">
      <c r="A8952" t="inlineStr">
        <is>
          <t>Daily_Minor_Stops_2026_09_18.xlsx</t>
        </is>
      </c>
      <c r="B8952" t="inlineStr">
        <is>
          <t>Samridhi Perk Line</t>
        </is>
      </c>
      <c r="C8952" s="80" t="n">
        <v>46271</v>
      </c>
      <c r="D8952" t="inlineStr">
        <is>
          <t>Perk-HCM-2</t>
        </is>
      </c>
      <c r="E8952" t="inlineStr">
        <is>
          <t>Cover Folding Box Open</t>
        </is>
      </c>
      <c r="F8952" t="n">
        <v>13</v>
      </c>
      <c r="G8952" t="n">
        <v>10.9929833333333</v>
      </c>
    </row>
    <row r="8953">
      <c r="A8953" t="inlineStr">
        <is>
          <t>Daily_Minor_Stops_2026_09_18.xlsx</t>
        </is>
      </c>
      <c r="B8953" t="inlineStr">
        <is>
          <t>Samridhi Perk Line</t>
        </is>
      </c>
      <c r="C8953" s="80" t="n">
        <v>46271</v>
      </c>
      <c r="D8953" t="inlineStr">
        <is>
          <t>Perk-HCM-3</t>
        </is>
      </c>
      <c r="E8953" t="inlineStr">
        <is>
          <t>HXX: Infeed Rejection Consecutive</t>
        </is>
      </c>
      <c r="F8953" t="n">
        <v>31</v>
      </c>
      <c r="G8953" t="n">
        <v>18.0597833333333</v>
      </c>
    </row>
    <row r="8954">
      <c r="A8954" t="inlineStr">
        <is>
          <t>Daily_Minor_Stops_2026_09_18.xlsx</t>
        </is>
      </c>
      <c r="B8954" t="inlineStr">
        <is>
          <t>Samridhi Perk Line</t>
        </is>
      </c>
      <c r="C8954" s="80" t="n">
        <v>46271</v>
      </c>
      <c r="D8954" t="inlineStr">
        <is>
          <t>Perk-HCM-3</t>
        </is>
      </c>
      <c r="E8954" t="inlineStr">
        <is>
          <t>HXX: Film Registration Error</t>
        </is>
      </c>
      <c r="F8954" t="n">
        <v>29</v>
      </c>
      <c r="G8954" t="n">
        <v>43.6261333333333</v>
      </c>
    </row>
    <row r="8955">
      <c r="A8955" t="inlineStr">
        <is>
          <t>Daily_Minor_Stops_2026_09_18.xlsx</t>
        </is>
      </c>
      <c r="B8955" t="inlineStr">
        <is>
          <t>Samridhi Perk Line</t>
        </is>
      </c>
      <c r="C8955" s="80" t="n">
        <v>46271</v>
      </c>
      <c r="D8955" t="inlineStr">
        <is>
          <t>Perk-HCM-4</t>
        </is>
      </c>
      <c r="E8955" t="inlineStr">
        <is>
          <t>HXX: Infeed Rejection Consecutive</t>
        </is>
      </c>
      <c r="F8955" t="n">
        <v>103</v>
      </c>
      <c r="G8955" t="n">
        <v>50.3572</v>
      </c>
    </row>
    <row r="8956">
      <c r="A8956" t="inlineStr">
        <is>
          <t>Daily_Minor_Stops_2026_09_18.xlsx</t>
        </is>
      </c>
      <c r="B8956" t="inlineStr">
        <is>
          <t>Samridhi Perk Line</t>
        </is>
      </c>
      <c r="C8956" s="80" t="n">
        <v>46271</v>
      </c>
      <c r="D8956" t="inlineStr">
        <is>
          <t>Perk-HCM-4</t>
        </is>
      </c>
      <c r="E8956" t="inlineStr">
        <is>
          <t>FBX: Jam At Infeed</t>
        </is>
      </c>
      <c r="F8956" t="n">
        <v>63</v>
      </c>
      <c r="G8956" t="n">
        <v>32.7320666666667</v>
      </c>
    </row>
    <row r="8957">
      <c r="A8957" t="inlineStr">
        <is>
          <t>Daily_Minor_Stops_2026_09_18.xlsx</t>
        </is>
      </c>
      <c r="B8957" t="inlineStr">
        <is>
          <t>Samridhi Perk Line</t>
        </is>
      </c>
      <c r="C8957" s="80" t="n">
        <v>46271</v>
      </c>
      <c r="D8957" t="inlineStr">
        <is>
          <t>Perk-HLM-1</t>
        </is>
      </c>
      <c r="E8957" t="inlineStr">
        <is>
          <t>Paper Out Of Register</t>
        </is>
      </c>
      <c r="F8957" t="n">
        <v>37</v>
      </c>
      <c r="G8957" t="n">
        <v>66.2616</v>
      </c>
    </row>
    <row r="8958">
      <c r="A8958" t="inlineStr">
        <is>
          <t>Daily_Minor_Stops_2026_09_18.xlsx</t>
        </is>
      </c>
      <c r="B8958" t="inlineStr">
        <is>
          <t>Samridhi Perk Line</t>
        </is>
      </c>
      <c r="C8958" s="80" t="n">
        <v>46271</v>
      </c>
      <c r="D8958" t="inlineStr">
        <is>
          <t>Perk-HLM-1</t>
        </is>
      </c>
      <c r="E8958" t="inlineStr">
        <is>
          <t>OverHeight Product Detected</t>
        </is>
      </c>
      <c r="F8958" t="n">
        <v>399</v>
      </c>
      <c r="G8958" t="n">
        <v>318.529466666667</v>
      </c>
    </row>
    <row r="8959">
      <c r="A8959" t="inlineStr">
        <is>
          <t>Daily_Minor_Stops_2026_09_18.xlsx</t>
        </is>
      </c>
      <c r="B8959" t="inlineStr">
        <is>
          <t>Samridhi Perk Line</t>
        </is>
      </c>
      <c r="C8959" s="80" t="n">
        <v>46271</v>
      </c>
      <c r="D8959" t="inlineStr">
        <is>
          <t>Perk-HLM-2</t>
        </is>
      </c>
      <c r="E8959" t="inlineStr">
        <is>
          <t>Product jam detected at flow wrapper infeed</t>
        </is>
      </c>
      <c r="F8959" t="n">
        <v>38</v>
      </c>
      <c r="G8959" t="n">
        <v>34.74705</v>
      </c>
    </row>
    <row r="8960">
      <c r="A8960" t="inlineStr">
        <is>
          <t>Daily_Minor_Stops_2026_09_18.xlsx</t>
        </is>
      </c>
      <c r="B8960" t="inlineStr">
        <is>
          <t>Samridhi Perk Line</t>
        </is>
      </c>
      <c r="C8960" s="80" t="n">
        <v>46271</v>
      </c>
      <c r="D8960" t="inlineStr">
        <is>
          <t>Perk-HLM-2</t>
        </is>
      </c>
      <c r="E8960" t="inlineStr">
        <is>
          <t>OverHeight Product Detected</t>
        </is>
      </c>
      <c r="F8960" t="n">
        <v>59</v>
      </c>
      <c r="G8960" t="n">
        <v>50.6472333333333</v>
      </c>
    </row>
    <row r="8961">
      <c r="A8961" t="inlineStr">
        <is>
          <t>Daily_Minor_Stops_2026_09_18.xlsx</t>
        </is>
      </c>
      <c r="B8961" t="inlineStr">
        <is>
          <t>Samridhi Perk Line</t>
        </is>
      </c>
      <c r="C8961" s="80" t="n">
        <v>46271</v>
      </c>
      <c r="D8961" t="inlineStr">
        <is>
          <t>Perk-TTLi-1</t>
        </is>
      </c>
      <c r="E8961" t="inlineStr">
        <is>
          <t>LOD/TGR11: Robot-Gripper Sensor Fault</t>
        </is>
      </c>
      <c r="F8961" t="n">
        <v>8</v>
      </c>
      <c r="G8961" t="n">
        <v>3.54291666666667</v>
      </c>
    </row>
    <row r="8962">
      <c r="A8962" t="inlineStr">
        <is>
          <t>Daily_Minor_Stops_2026_09_18.xlsx</t>
        </is>
      </c>
      <c r="B8962" t="inlineStr">
        <is>
          <t>Samridhi Perk Line</t>
        </is>
      </c>
      <c r="C8962" s="80" t="n">
        <v>46271</v>
      </c>
      <c r="D8962" t="inlineStr">
        <is>
          <t>Perk-TTLi-1</t>
        </is>
      </c>
      <c r="E8962" t="inlineStr">
        <is>
          <t>FOR/BP11: Hand Over Of Blank Failed</t>
        </is>
      </c>
      <c r="F8962" t="n">
        <v>25</v>
      </c>
      <c r="G8962" t="n">
        <v>18.3449666666667</v>
      </c>
    </row>
    <row r="8963">
      <c r="A8963" t="inlineStr">
        <is>
          <t>Daily_Minor_Stops_2026_09_18.xlsx</t>
        </is>
      </c>
      <c r="B8963" t="inlineStr">
        <is>
          <t>Samridhi Perk Line</t>
        </is>
      </c>
      <c r="C8963" s="80" t="n">
        <v>46271</v>
      </c>
      <c r="D8963" t="inlineStr">
        <is>
          <t>Perk-TTLi-2</t>
        </is>
      </c>
      <c r="E8963" t="inlineStr">
        <is>
          <t>LOD/TGR11: Robot-Gripper Sensor Fault</t>
        </is>
      </c>
      <c r="F8963" t="n">
        <v>4</v>
      </c>
      <c r="G8963" t="n">
        <v>6.26091666666667</v>
      </c>
    </row>
    <row r="8964">
      <c r="A8964" t="inlineStr">
        <is>
          <t>Daily_Minor_Stops_2026_09_18.xlsx</t>
        </is>
      </c>
      <c r="B8964" t="inlineStr">
        <is>
          <t>Samridhi Perk Line</t>
        </is>
      </c>
      <c r="C8964" s="80" t="n">
        <v>46271</v>
      </c>
      <c r="D8964" t="inlineStr">
        <is>
          <t>Perk-TTLi-2</t>
        </is>
      </c>
      <c r="E8964" t="inlineStr">
        <is>
          <t>FOR/BP11: Hand Over Of Blank Failed</t>
        </is>
      </c>
      <c r="F8964" t="n">
        <v>17</v>
      </c>
      <c r="G8964" t="n">
        <v>16.1888833333333</v>
      </c>
    </row>
    <row r="8965">
      <c r="A8965" t="inlineStr">
        <is>
          <t>Daily_Minor_Stops_2026_09_18.xlsx</t>
        </is>
      </c>
      <c r="B8965" t="inlineStr">
        <is>
          <t>Samridhi Perk Line</t>
        </is>
      </c>
      <c r="C8965" s="80" t="n">
        <v>46271</v>
      </c>
      <c r="D8965" t="inlineStr">
        <is>
          <t>Perk-TTLi-3</t>
        </is>
      </c>
      <c r="E8965" t="inlineStr">
        <is>
          <t>CLO/TFXX: Backdoor Hor. Actuator Not ON</t>
        </is>
      </c>
      <c r="F8965" t="n">
        <v>12</v>
      </c>
      <c r="G8965" t="n">
        <v>8.746549999999999</v>
      </c>
    </row>
    <row r="8966">
      <c r="A8966" t="inlineStr">
        <is>
          <t>Daily_Minor_Stops_2026_09_18.xlsx</t>
        </is>
      </c>
      <c r="B8966" t="inlineStr">
        <is>
          <t>Samridhi Perk Line</t>
        </is>
      </c>
      <c r="C8966" s="80" t="n">
        <v>46271</v>
      </c>
      <c r="D8966" t="inlineStr">
        <is>
          <t>Perk-TTLi-3</t>
        </is>
      </c>
      <c r="E8966" t="inlineStr">
        <is>
          <t>CLO/CSC11: Tray Validation Failed</t>
        </is>
      </c>
      <c r="F8966" t="n">
        <v>6</v>
      </c>
      <c r="G8966" t="n">
        <v>28.3588</v>
      </c>
    </row>
    <row r="8967">
      <c r="A8967" t="inlineStr">
        <is>
          <t>Daily_Minor_Stops_2026_09_18.xlsx</t>
        </is>
      </c>
      <c r="B8967" t="inlineStr">
        <is>
          <t>Samridhi Perk Line</t>
        </is>
      </c>
      <c r="C8967" s="80" t="n">
        <v>46271</v>
      </c>
      <c r="D8967" t="inlineStr">
        <is>
          <t>Perk-TTLi-4</t>
        </is>
      </c>
      <c r="E8967" t="inlineStr">
        <is>
          <t>LOD/PGR11: Axis Gearing Error</t>
        </is>
      </c>
      <c r="F8967" t="n">
        <v>2</v>
      </c>
      <c r="G8967" t="n">
        <v>0.975616666666667</v>
      </c>
    </row>
    <row r="8968">
      <c r="A8968" t="inlineStr">
        <is>
          <t>Daily_Minor_Stops_2026_09_18.xlsx</t>
        </is>
      </c>
      <c r="B8968" t="inlineStr">
        <is>
          <t>Samridhi Perk Line</t>
        </is>
      </c>
      <c r="C8968" s="80" t="n">
        <v>46271</v>
      </c>
      <c r="D8968" t="inlineStr">
        <is>
          <t>Perk-TTLi-4</t>
        </is>
      </c>
      <c r="E8968" t="inlineStr">
        <is>
          <t>LOD/DH: State Decel Not Leave In Time</t>
        </is>
      </c>
      <c r="F8968" t="n">
        <v>3</v>
      </c>
      <c r="G8968" t="n">
        <v>1.42236666666667</v>
      </c>
    </row>
    <row r="8969">
      <c r="A8969" t="inlineStr">
        <is>
          <t>Daily_Minor_Stops_2026_09_18.xlsx</t>
        </is>
      </c>
      <c r="B8969" t="inlineStr">
        <is>
          <t>Samridhi Perk Line</t>
        </is>
      </c>
      <c r="C8969" s="80" t="n">
        <v>46272</v>
      </c>
      <c r="D8969" t="inlineStr">
        <is>
          <t>Perk-HCM-1</t>
        </is>
      </c>
      <c r="E8969" t="inlineStr">
        <is>
          <t>HXX: Film Is Broken</t>
        </is>
      </c>
      <c r="F8969" t="n">
        <v>19</v>
      </c>
      <c r="G8969" t="n">
        <v>32.8827333333333</v>
      </c>
    </row>
    <row r="8970">
      <c r="A8970" t="inlineStr">
        <is>
          <t>Daily_Minor_Stops_2026_09_18.xlsx</t>
        </is>
      </c>
      <c r="B8970" t="inlineStr">
        <is>
          <t>Samridhi Perk Line</t>
        </is>
      </c>
      <c r="C8970" s="80" t="n">
        <v>46272</v>
      </c>
      <c r="D8970" t="inlineStr">
        <is>
          <t>Perk-HCM-1</t>
        </is>
      </c>
      <c r="E8970" t="inlineStr">
        <is>
          <t>FBX: Jam At Infeed</t>
        </is>
      </c>
      <c r="F8970" t="n">
        <v>42</v>
      </c>
      <c r="G8970" t="n">
        <v>21.2412</v>
      </c>
    </row>
    <row r="8971">
      <c r="A8971" t="inlineStr">
        <is>
          <t>Daily_Minor_Stops_2026_09_18.xlsx</t>
        </is>
      </c>
      <c r="B8971" t="inlineStr">
        <is>
          <t>Samridhi Perk Line</t>
        </is>
      </c>
      <c r="C8971" s="80" t="n">
        <v>46272</v>
      </c>
      <c r="D8971" t="inlineStr">
        <is>
          <t>Perk-HCM-2</t>
        </is>
      </c>
      <c r="E8971" t="inlineStr">
        <is>
          <t>HXX: Both Film Reels Are Empty</t>
        </is>
      </c>
      <c r="F8971" t="n">
        <v>12</v>
      </c>
      <c r="G8971" t="n">
        <v>13.5013666666667</v>
      </c>
    </row>
    <row r="8972">
      <c r="A8972" t="inlineStr">
        <is>
          <t>Daily_Minor_Stops_2026_09_18.xlsx</t>
        </is>
      </c>
      <c r="B8972" t="inlineStr">
        <is>
          <t>Samridhi Perk Line</t>
        </is>
      </c>
      <c r="C8972" s="80" t="n">
        <v>46272</v>
      </c>
      <c r="D8972" t="inlineStr">
        <is>
          <t>Perk-HCM-2</t>
        </is>
      </c>
      <c r="E8972" t="inlineStr">
        <is>
          <t>FBX: Jam At Infeed</t>
        </is>
      </c>
      <c r="F8972" t="n">
        <v>9</v>
      </c>
      <c r="G8972" t="n">
        <v>2.13151666666667</v>
      </c>
    </row>
    <row r="8973">
      <c r="A8973" t="inlineStr">
        <is>
          <t>Daily_Minor_Stops_2026_09_18.xlsx</t>
        </is>
      </c>
      <c r="B8973" t="inlineStr">
        <is>
          <t>Samridhi Perk Line</t>
        </is>
      </c>
      <c r="C8973" s="80" t="n">
        <v>46272</v>
      </c>
      <c r="D8973" t="inlineStr">
        <is>
          <t>Perk-HCM-3</t>
        </is>
      </c>
      <c r="E8973" t="inlineStr">
        <is>
          <t>HXX: Infeed Rejection Consecutive</t>
        </is>
      </c>
      <c r="F8973" t="n">
        <v>18</v>
      </c>
      <c r="G8973" t="n">
        <v>7.2274</v>
      </c>
    </row>
    <row r="8974">
      <c r="A8974" t="inlineStr">
        <is>
          <t>Daily_Minor_Stops_2026_09_18.xlsx</t>
        </is>
      </c>
      <c r="B8974" t="inlineStr">
        <is>
          <t>Samridhi Perk Line</t>
        </is>
      </c>
      <c r="C8974" s="80" t="n">
        <v>46272</v>
      </c>
      <c r="D8974" t="inlineStr">
        <is>
          <t>Perk-HCM-3</t>
        </is>
      </c>
      <c r="E8974" t="inlineStr">
        <is>
          <t>Cover Machine Discharge Open</t>
        </is>
      </c>
      <c r="F8974" t="n">
        <v>11</v>
      </c>
      <c r="G8974" t="n">
        <v>11.3953666666667</v>
      </c>
    </row>
    <row r="8975">
      <c r="A8975" t="inlineStr">
        <is>
          <t>Daily_Minor_Stops_2026_09_18.xlsx</t>
        </is>
      </c>
      <c r="B8975" t="inlineStr">
        <is>
          <t>Samridhi Perk Line</t>
        </is>
      </c>
      <c r="C8975" s="80" t="n">
        <v>46272</v>
      </c>
      <c r="D8975" t="inlineStr">
        <is>
          <t>Perk-HCM-4</t>
        </is>
      </c>
      <c r="E8975" t="inlineStr">
        <is>
          <t>HXX: Infeed Rejection Consecutive</t>
        </is>
      </c>
      <c r="F8975" t="n">
        <v>18</v>
      </c>
      <c r="G8975" t="n">
        <v>28.81725</v>
      </c>
    </row>
    <row r="8976">
      <c r="A8976" t="inlineStr">
        <is>
          <t>Daily_Minor_Stops_2026_09_18.xlsx</t>
        </is>
      </c>
      <c r="B8976" t="inlineStr">
        <is>
          <t>Samridhi Perk Line</t>
        </is>
      </c>
      <c r="C8976" s="80" t="n">
        <v>46272</v>
      </c>
      <c r="D8976" t="inlineStr">
        <is>
          <t>Perk-HCM-4</t>
        </is>
      </c>
      <c r="E8976" t="inlineStr">
        <is>
          <t>FBX: Jam At Infeed</t>
        </is>
      </c>
      <c r="F8976" t="n">
        <v>66</v>
      </c>
      <c r="G8976" t="n">
        <v>34.2996333333333</v>
      </c>
    </row>
    <row r="8977">
      <c r="A8977" t="inlineStr">
        <is>
          <t>Daily_Minor_Stops_2026_09_18.xlsx</t>
        </is>
      </c>
      <c r="B8977" t="inlineStr">
        <is>
          <t>Samridhi Perk Line</t>
        </is>
      </c>
      <c r="C8977" s="80" t="n">
        <v>46272</v>
      </c>
      <c r="D8977" t="inlineStr">
        <is>
          <t>Perk-HLM-1</t>
        </is>
      </c>
      <c r="E8977" t="inlineStr">
        <is>
          <t>Paper Out Of Register</t>
        </is>
      </c>
      <c r="F8977" t="n">
        <v>30</v>
      </c>
      <c r="G8977" t="n">
        <v>49.6169</v>
      </c>
    </row>
    <row r="8978">
      <c r="A8978" t="inlineStr">
        <is>
          <t>Daily_Minor_Stops_2026_09_18.xlsx</t>
        </is>
      </c>
      <c r="B8978" t="inlineStr">
        <is>
          <t>Samridhi Perk Line</t>
        </is>
      </c>
      <c r="C8978" s="80" t="n">
        <v>46272</v>
      </c>
      <c r="D8978" t="inlineStr">
        <is>
          <t>Perk-HLM-1</t>
        </is>
      </c>
      <c r="E8978" t="inlineStr">
        <is>
          <t>OverHeight Product Detected</t>
        </is>
      </c>
      <c r="F8978" t="n">
        <v>236</v>
      </c>
      <c r="G8978" t="n">
        <v>151.2761</v>
      </c>
    </row>
    <row r="8979">
      <c r="A8979" t="inlineStr">
        <is>
          <t>Daily_Minor_Stops_2026_09_18.xlsx</t>
        </is>
      </c>
      <c r="B8979" t="inlineStr">
        <is>
          <t>Samridhi Perk Line</t>
        </is>
      </c>
      <c r="C8979" s="80" t="n">
        <v>46272</v>
      </c>
      <c r="D8979" t="inlineStr">
        <is>
          <t>Perk-HLM-2</t>
        </is>
      </c>
      <c r="E8979" t="inlineStr">
        <is>
          <t>Paper Out Of Register</t>
        </is>
      </c>
      <c r="F8979" t="n">
        <v>25</v>
      </c>
      <c r="G8979" t="n">
        <v>20.3493</v>
      </c>
    </row>
    <row r="8980">
      <c r="A8980" t="inlineStr">
        <is>
          <t>Daily_Minor_Stops_2026_09_18.xlsx</t>
        </is>
      </c>
      <c r="B8980" t="inlineStr">
        <is>
          <t>Samridhi Perk Line</t>
        </is>
      </c>
      <c r="C8980" s="80" t="n">
        <v>46272</v>
      </c>
      <c r="D8980" t="inlineStr">
        <is>
          <t>Perk-HLM-2</t>
        </is>
      </c>
      <c r="E8980" t="inlineStr">
        <is>
          <t>OverHeight Product Detected</t>
        </is>
      </c>
      <c r="F8980" t="n">
        <v>28</v>
      </c>
      <c r="G8980" t="n">
        <v>14.9172</v>
      </c>
    </row>
    <row r="8981">
      <c r="A8981" t="inlineStr">
        <is>
          <t>Daily_Minor_Stops_2026_09_18.xlsx</t>
        </is>
      </c>
      <c r="B8981" t="inlineStr">
        <is>
          <t>Samridhi Perk Line</t>
        </is>
      </c>
      <c r="C8981" s="80" t="n">
        <v>46272</v>
      </c>
      <c r="D8981" t="inlineStr">
        <is>
          <t>Perk-TTLi-1</t>
        </is>
      </c>
      <c r="E8981" t="inlineStr">
        <is>
          <t>FOR/BP11: Hand Over Of Blank Failed</t>
        </is>
      </c>
      <c r="F8981" t="n">
        <v>24</v>
      </c>
      <c r="G8981" t="n">
        <v>13.253</v>
      </c>
    </row>
    <row r="8982">
      <c r="A8982" t="inlineStr">
        <is>
          <t>Daily_Minor_Stops_2026_09_18.xlsx</t>
        </is>
      </c>
      <c r="B8982" t="inlineStr">
        <is>
          <t>Samridhi Perk Line</t>
        </is>
      </c>
      <c r="C8982" s="80" t="n">
        <v>46272</v>
      </c>
      <c r="D8982" t="inlineStr">
        <is>
          <t>Perk-TTLi-1</t>
        </is>
      </c>
      <c r="E8982" t="inlineStr">
        <is>
          <t>CLO/CT11: Axis1 Position Error</t>
        </is>
      </c>
      <c r="F8982" t="n">
        <v>10</v>
      </c>
      <c r="G8982" t="n">
        <v>8.31988333333333</v>
      </c>
    </row>
    <row r="8983">
      <c r="A8983" t="inlineStr">
        <is>
          <t>Daily_Minor_Stops_2026_09_18.xlsx</t>
        </is>
      </c>
      <c r="B8983" t="inlineStr">
        <is>
          <t>Samridhi Perk Line</t>
        </is>
      </c>
      <c r="C8983" s="80" t="n">
        <v>46272</v>
      </c>
      <c r="D8983" t="inlineStr">
        <is>
          <t>Perk-TTLi-2</t>
        </is>
      </c>
      <c r="E8983" t="inlineStr">
        <is>
          <t>FOR/FT11: Hand Over Failure Of Tray</t>
        </is>
      </c>
      <c r="F8983" t="n">
        <v>9</v>
      </c>
      <c r="G8983" t="n">
        <v>3.26065</v>
      </c>
    </row>
    <row r="8984">
      <c r="A8984" t="inlineStr">
        <is>
          <t>Daily_Minor_Stops_2026_09_18.xlsx</t>
        </is>
      </c>
      <c r="B8984" t="inlineStr">
        <is>
          <t>Samridhi Perk Line</t>
        </is>
      </c>
      <c r="C8984" s="80" t="n">
        <v>46272</v>
      </c>
      <c r="D8984" t="inlineStr">
        <is>
          <t>Perk-TTLi-2</t>
        </is>
      </c>
      <c r="E8984" t="inlineStr">
        <is>
          <t>FOR/BP11: Hand Over Of Blank Failed</t>
        </is>
      </c>
      <c r="F8984" t="n">
        <v>19</v>
      </c>
      <c r="G8984" t="n">
        <v>23.2523</v>
      </c>
    </row>
    <row r="8985">
      <c r="A8985" t="inlineStr">
        <is>
          <t>Daily_Minor_Stops_2026_09_18.xlsx</t>
        </is>
      </c>
      <c r="B8985" t="inlineStr">
        <is>
          <t>Samridhi Perk Line</t>
        </is>
      </c>
      <c r="C8985" s="80" t="n">
        <v>46272</v>
      </c>
      <c r="D8985" t="inlineStr">
        <is>
          <t>Perk-TTLi-3</t>
        </is>
      </c>
      <c r="E8985" t="inlineStr">
        <is>
          <t>LOD/TGR11: Robot-Gripper Sensor Fault</t>
        </is>
      </c>
      <c r="F8985" t="n">
        <v>7</v>
      </c>
      <c r="G8985" t="n">
        <v>4.65368333333333</v>
      </c>
    </row>
    <row r="8986">
      <c r="A8986" t="inlineStr">
        <is>
          <t>Daily_Minor_Stops_2026_09_18.xlsx</t>
        </is>
      </c>
      <c r="B8986" t="inlineStr">
        <is>
          <t>Samridhi Perk Line</t>
        </is>
      </c>
      <c r="C8986" s="80" t="n">
        <v>46272</v>
      </c>
      <c r="D8986" t="inlineStr">
        <is>
          <t>Perk-TTLi-3</t>
        </is>
      </c>
      <c r="E8986" t="inlineStr">
        <is>
          <t>CLO/CT11: Axis1 Position Error</t>
        </is>
      </c>
      <c r="F8986" t="n">
        <v>4</v>
      </c>
      <c r="G8986" t="n">
        <v>4.07868333333333</v>
      </c>
    </row>
    <row r="8987">
      <c r="A8987" t="inlineStr">
        <is>
          <t>Daily_Minor_Stops_2026_09_18.xlsx</t>
        </is>
      </c>
      <c r="B8987" t="inlineStr">
        <is>
          <t>Samridhi Perk Line</t>
        </is>
      </c>
      <c r="C8987" s="80" t="n">
        <v>46272</v>
      </c>
      <c r="D8987" t="inlineStr">
        <is>
          <t>Perk-TTLi-4</t>
        </is>
      </c>
      <c r="E8987" t="inlineStr">
        <is>
          <t>LOD/SAF: Safety Circuit Not Ready</t>
        </is>
      </c>
      <c r="F8987" t="n">
        <v>2</v>
      </c>
      <c r="G8987" t="n">
        <v>1.0032</v>
      </c>
    </row>
    <row r="8988">
      <c r="A8988" t="inlineStr">
        <is>
          <t>Daily_Minor_Stops_2026_09_18.xlsx</t>
        </is>
      </c>
      <c r="B8988" t="inlineStr">
        <is>
          <t>Samridhi Perk Line</t>
        </is>
      </c>
      <c r="C8988" s="80" t="n">
        <v>46272</v>
      </c>
      <c r="D8988" t="inlineStr">
        <is>
          <t>Perk-TTLi-4</t>
        </is>
      </c>
      <c r="E8988" t="inlineStr">
        <is>
          <t>LOD/FWV11: Rejects Consecutive</t>
        </is>
      </c>
      <c r="F8988" t="n">
        <v>2</v>
      </c>
      <c r="G8988" t="n">
        <v>0.463866666666667</v>
      </c>
    </row>
    <row r="8989">
      <c r="A8989" t="inlineStr">
        <is>
          <t>Daily_Minor_Stops_2026_09_18.xlsx</t>
        </is>
      </c>
      <c r="B8989" t="inlineStr">
        <is>
          <t>Samridhi Perk Line</t>
        </is>
      </c>
      <c r="C8989" s="80" t="n">
        <v>46273</v>
      </c>
      <c r="D8989" t="inlineStr">
        <is>
          <t>Perk-HCM-1</t>
        </is>
      </c>
      <c r="E8989" t="inlineStr">
        <is>
          <t>HXX: Film Is Broken</t>
        </is>
      </c>
      <c r="F8989" t="n">
        <v>10</v>
      </c>
      <c r="G8989" t="n">
        <v>16.4011833333333</v>
      </c>
    </row>
    <row r="8990">
      <c r="A8990" t="inlineStr">
        <is>
          <t>Daily_Minor_Stops_2026_09_18.xlsx</t>
        </is>
      </c>
      <c r="B8990" t="inlineStr">
        <is>
          <t>Samridhi Perk Line</t>
        </is>
      </c>
      <c r="C8990" s="80" t="n">
        <v>46273</v>
      </c>
      <c r="D8990" t="inlineStr">
        <is>
          <t>Perk-HCM-1</t>
        </is>
      </c>
      <c r="E8990" t="inlineStr">
        <is>
          <t>FBX: Jam At Infeed</t>
        </is>
      </c>
      <c r="F8990" t="n">
        <v>40</v>
      </c>
      <c r="G8990" t="n">
        <v>25.0879333333333</v>
      </c>
    </row>
    <row r="8991">
      <c r="A8991" t="inlineStr">
        <is>
          <t>Daily_Minor_Stops_2026_09_18.xlsx</t>
        </is>
      </c>
      <c r="B8991" t="inlineStr">
        <is>
          <t>Samridhi Perk Line</t>
        </is>
      </c>
      <c r="C8991" s="80" t="n">
        <v>46273</v>
      </c>
      <c r="D8991" t="inlineStr">
        <is>
          <t>Perk-HCM-2</t>
        </is>
      </c>
      <c r="E8991" t="inlineStr">
        <is>
          <t>HXX: Both Film Reels Are Empty</t>
        </is>
      </c>
      <c r="F8991" t="n">
        <v>13</v>
      </c>
      <c r="G8991" t="n">
        <v>7.53168333333333</v>
      </c>
    </row>
    <row r="8992">
      <c r="A8992" t="inlineStr">
        <is>
          <t>Daily_Minor_Stops_2026_09_18.xlsx</t>
        </is>
      </c>
      <c r="B8992" t="inlineStr">
        <is>
          <t>Samridhi Perk Line</t>
        </is>
      </c>
      <c r="C8992" s="80" t="n">
        <v>46273</v>
      </c>
      <c r="D8992" t="inlineStr">
        <is>
          <t>Perk-HCM-2</t>
        </is>
      </c>
      <c r="E8992" t="inlineStr">
        <is>
          <t>FBX: Jam At Infeed</t>
        </is>
      </c>
      <c r="F8992" t="n">
        <v>19</v>
      </c>
      <c r="G8992" t="n">
        <v>6.28036666666667</v>
      </c>
    </row>
    <row r="8993">
      <c r="A8993" t="inlineStr">
        <is>
          <t>Daily_Minor_Stops_2026_09_18.xlsx</t>
        </is>
      </c>
      <c r="B8993" t="inlineStr">
        <is>
          <t>Samridhi Perk Line</t>
        </is>
      </c>
      <c r="C8993" s="80" t="n">
        <v>46273</v>
      </c>
      <c r="D8993" t="inlineStr">
        <is>
          <t>Perk-HCM-3</t>
        </is>
      </c>
      <c r="E8993" t="inlineStr">
        <is>
          <t>HXX: Infeed Rejection Consecutive</t>
        </is>
      </c>
      <c r="F8993" t="n">
        <v>17</v>
      </c>
      <c r="G8993" t="n">
        <v>8.0145</v>
      </c>
    </row>
    <row r="8994">
      <c r="A8994" t="inlineStr">
        <is>
          <t>Daily_Minor_Stops_2026_09_18.xlsx</t>
        </is>
      </c>
      <c r="B8994" t="inlineStr">
        <is>
          <t>Samridhi Perk Line</t>
        </is>
      </c>
      <c r="C8994" s="80" t="n">
        <v>46273</v>
      </c>
      <c r="D8994" t="inlineStr">
        <is>
          <t>Perk-HCM-3</t>
        </is>
      </c>
      <c r="E8994" t="inlineStr">
        <is>
          <t>FBX: Jam At Infeed</t>
        </is>
      </c>
      <c r="F8994" t="n">
        <v>44</v>
      </c>
      <c r="G8994" t="n">
        <v>18.1566166666667</v>
      </c>
    </row>
    <row r="8995">
      <c r="A8995" t="inlineStr">
        <is>
          <t>Daily_Minor_Stops_2026_09_18.xlsx</t>
        </is>
      </c>
      <c r="B8995" t="inlineStr">
        <is>
          <t>Samridhi Perk Line</t>
        </is>
      </c>
      <c r="C8995" s="80" t="n">
        <v>46273</v>
      </c>
      <c r="D8995" t="inlineStr">
        <is>
          <t>Perk-HCM-4</t>
        </is>
      </c>
      <c r="E8995" t="inlineStr">
        <is>
          <t>HXX: Film Is Broken</t>
        </is>
      </c>
      <c r="F8995" t="n">
        <v>15</v>
      </c>
      <c r="G8995" t="n">
        <v>21.3027666666667</v>
      </c>
    </row>
    <row r="8996">
      <c r="A8996" t="inlineStr">
        <is>
          <t>Daily_Minor_Stops_2026_09_18.xlsx</t>
        </is>
      </c>
      <c r="B8996" t="inlineStr">
        <is>
          <t>Samridhi Perk Line</t>
        </is>
      </c>
      <c r="C8996" s="80" t="n">
        <v>46273</v>
      </c>
      <c r="D8996" t="inlineStr">
        <is>
          <t>Perk-HCM-4</t>
        </is>
      </c>
      <c r="E8996" t="inlineStr">
        <is>
          <t>FBX: Jam At Infeed</t>
        </is>
      </c>
      <c r="F8996" t="n">
        <v>72</v>
      </c>
      <c r="G8996" t="n">
        <v>21.4910833333333</v>
      </c>
    </row>
    <row r="8997">
      <c r="A8997" t="inlineStr">
        <is>
          <t>Daily_Minor_Stops_2026_09_18.xlsx</t>
        </is>
      </c>
      <c r="B8997" t="inlineStr">
        <is>
          <t>Samridhi Perk Line</t>
        </is>
      </c>
      <c r="C8997" s="80" t="n">
        <v>46273</v>
      </c>
      <c r="D8997" t="inlineStr">
        <is>
          <t>Perk-HLM-1</t>
        </is>
      </c>
      <c r="E8997" t="inlineStr">
        <is>
          <t>Paper Out Of Register</t>
        </is>
      </c>
      <c r="F8997" t="n">
        <v>55</v>
      </c>
      <c r="G8997" t="n">
        <v>80.0074666666667</v>
      </c>
    </row>
    <row r="8998">
      <c r="A8998" t="inlineStr">
        <is>
          <t>Daily_Minor_Stops_2026_09_18.xlsx</t>
        </is>
      </c>
      <c r="B8998" t="inlineStr">
        <is>
          <t>Samridhi Perk Line</t>
        </is>
      </c>
      <c r="C8998" s="80" t="n">
        <v>46273</v>
      </c>
      <c r="D8998" t="inlineStr">
        <is>
          <t>Perk-HLM-1</t>
        </is>
      </c>
      <c r="E8998" t="inlineStr">
        <is>
          <t>OverHeight Product Detected</t>
        </is>
      </c>
      <c r="F8998" t="n">
        <v>445</v>
      </c>
      <c r="G8998" t="n">
        <v>211.340283333333</v>
      </c>
    </row>
    <row r="8999">
      <c r="A8999" t="inlineStr">
        <is>
          <t>Daily_Minor_Stops_2026_09_18.xlsx</t>
        </is>
      </c>
      <c r="B8999" t="inlineStr">
        <is>
          <t>Samridhi Perk Line</t>
        </is>
      </c>
      <c r="C8999" s="80" t="n">
        <v>46273</v>
      </c>
      <c r="D8999" t="inlineStr">
        <is>
          <t>Perk-HLM-2</t>
        </is>
      </c>
      <c r="E8999" t="inlineStr">
        <is>
          <t>Product jam detected at flow wrapper infeed</t>
        </is>
      </c>
      <c r="F8999" t="n">
        <v>77</v>
      </c>
      <c r="G8999" t="n">
        <v>37.6458166666667</v>
      </c>
    </row>
    <row r="9000">
      <c r="A9000" t="inlineStr">
        <is>
          <t>Daily_Minor_Stops_2026_09_18.xlsx</t>
        </is>
      </c>
      <c r="B9000" t="inlineStr">
        <is>
          <t>Samridhi Perk Line</t>
        </is>
      </c>
      <c r="C9000" s="80" t="n">
        <v>46273</v>
      </c>
      <c r="D9000" t="inlineStr">
        <is>
          <t>Perk-HLM-2</t>
        </is>
      </c>
      <c r="E9000" t="inlineStr">
        <is>
          <t>OverHeight Product Detected</t>
        </is>
      </c>
      <c r="F9000" t="n">
        <v>70</v>
      </c>
      <c r="G9000" t="n">
        <v>49.2685333333333</v>
      </c>
    </row>
    <row r="9001">
      <c r="A9001" t="inlineStr">
        <is>
          <t>Daily_Minor_Stops_2026_09_18.xlsx</t>
        </is>
      </c>
      <c r="B9001" t="inlineStr">
        <is>
          <t>Samridhi Perk Line</t>
        </is>
      </c>
      <c r="C9001" s="80" t="n">
        <v>46273</v>
      </c>
      <c r="D9001" t="inlineStr">
        <is>
          <t>Perk-TTLi-1</t>
        </is>
      </c>
      <c r="E9001" t="inlineStr">
        <is>
          <t>FOR/BP11: Hand Over Of Blank Failed</t>
        </is>
      </c>
      <c r="F9001" t="n">
        <v>81</v>
      </c>
      <c r="G9001" t="n">
        <v>43.2305166666667</v>
      </c>
    </row>
    <row r="9002">
      <c r="A9002" t="inlineStr">
        <is>
          <t>Daily_Minor_Stops_2026_09_18.xlsx</t>
        </is>
      </c>
      <c r="B9002" t="inlineStr">
        <is>
          <t>Samridhi Perk Line</t>
        </is>
      </c>
      <c r="C9002" s="80" t="n">
        <v>46273</v>
      </c>
      <c r="D9002" t="inlineStr">
        <is>
          <t>Perk-TTLi-1</t>
        </is>
      </c>
      <c r="E9002" t="inlineStr">
        <is>
          <t>CLO/CT11: Axis1 Position Error</t>
        </is>
      </c>
      <c r="F9002" t="n">
        <v>5</v>
      </c>
      <c r="G9002" t="n">
        <v>2.97718333333333</v>
      </c>
    </row>
    <row r="9003">
      <c r="A9003" t="inlineStr">
        <is>
          <t>Daily_Minor_Stops_2026_09_18.xlsx</t>
        </is>
      </c>
      <c r="B9003" t="inlineStr">
        <is>
          <t>Samridhi Perk Line</t>
        </is>
      </c>
      <c r="C9003" s="80" t="n">
        <v>46273</v>
      </c>
      <c r="D9003" t="inlineStr">
        <is>
          <t>Perk-TTLi-2</t>
        </is>
      </c>
      <c r="E9003" t="inlineStr">
        <is>
          <t>FOR/FT11: Hand Over Failure Of Tray</t>
        </is>
      </c>
      <c r="F9003" t="n">
        <v>6</v>
      </c>
      <c r="G9003" t="n">
        <v>3.04006666666667</v>
      </c>
    </row>
    <row r="9004">
      <c r="A9004" t="inlineStr">
        <is>
          <t>Daily_Minor_Stops_2026_09_18.xlsx</t>
        </is>
      </c>
      <c r="B9004" t="inlineStr">
        <is>
          <t>Samridhi Perk Line</t>
        </is>
      </c>
      <c r="C9004" s="80" t="n">
        <v>46273</v>
      </c>
      <c r="D9004" t="inlineStr">
        <is>
          <t>Perk-TTLi-2</t>
        </is>
      </c>
      <c r="E9004" t="inlineStr">
        <is>
          <t>FOR/BP11: Hand Over Of Blank Failed</t>
        </is>
      </c>
      <c r="F9004" t="n">
        <v>9</v>
      </c>
      <c r="G9004" t="n">
        <v>8.78101666666667</v>
      </c>
    </row>
    <row r="9005">
      <c r="A9005" t="inlineStr">
        <is>
          <t>Daily_Minor_Stops_2026_09_18.xlsx</t>
        </is>
      </c>
      <c r="B9005" t="inlineStr">
        <is>
          <t>Samridhi Perk Line</t>
        </is>
      </c>
      <c r="C9005" s="80" t="n">
        <v>46273</v>
      </c>
      <c r="D9005" t="inlineStr">
        <is>
          <t>Perk-TTLi-3</t>
        </is>
      </c>
      <c r="E9005" t="inlineStr">
        <is>
          <t>LOD/TGR11: Robot-Gripper Sensor Fault</t>
        </is>
      </c>
      <c r="F9005" t="n">
        <v>11</v>
      </c>
      <c r="G9005" t="n">
        <v>5.28143333333333</v>
      </c>
    </row>
    <row r="9006">
      <c r="A9006" t="inlineStr">
        <is>
          <t>Daily_Minor_Stops_2026_09_18.xlsx</t>
        </is>
      </c>
      <c r="B9006" t="inlineStr">
        <is>
          <t>Samridhi Perk Line</t>
        </is>
      </c>
      <c r="C9006" s="80" t="n">
        <v>46273</v>
      </c>
      <c r="D9006" t="inlineStr">
        <is>
          <t>Perk-TTLi-3</t>
        </is>
      </c>
      <c r="E9006" t="inlineStr">
        <is>
          <t>CLO/CT11: Axis1 Position Error</t>
        </is>
      </c>
      <c r="F9006" t="n">
        <v>5</v>
      </c>
      <c r="G9006" t="n">
        <v>44.26535</v>
      </c>
    </row>
    <row r="9007">
      <c r="A9007" t="inlineStr">
        <is>
          <t>Daily_Minor_Stops_2026_09_18.xlsx</t>
        </is>
      </c>
      <c r="B9007" t="inlineStr">
        <is>
          <t>Samridhi Perk Line</t>
        </is>
      </c>
      <c r="C9007" s="80" t="n">
        <v>46273</v>
      </c>
      <c r="D9007" t="inlineStr">
        <is>
          <t>Perk-TTLi-4</t>
        </is>
      </c>
      <c r="E9007" t="inlineStr">
        <is>
          <t>LOD/SAF: Safety Circuit Not Ready</t>
        </is>
      </c>
      <c r="F9007" t="n">
        <v>2</v>
      </c>
      <c r="G9007" t="n">
        <v>1.23786666666667</v>
      </c>
    </row>
    <row r="9008">
      <c r="A9008" t="inlineStr">
        <is>
          <t>Daily_Minor_Stops_2026_09_18.xlsx</t>
        </is>
      </c>
      <c r="B9008" t="inlineStr">
        <is>
          <t>Samridhi Perk Line</t>
        </is>
      </c>
      <c r="C9008" s="80" t="n">
        <v>46273</v>
      </c>
      <c r="D9008" t="inlineStr">
        <is>
          <t>Perk-TTLi-4</t>
        </is>
      </c>
      <c r="E9008" t="inlineStr">
        <is>
          <t>LOD/EM: Emergency Stop HMI 11</t>
        </is>
      </c>
      <c r="F9008" t="n">
        <v>2</v>
      </c>
      <c r="G9008" t="n">
        <v>0.841433333333333</v>
      </c>
    </row>
    <row r="9009">
      <c r="A9009" t="inlineStr">
        <is>
          <t>Daily_Minor_Stops_2026_09_18.xlsx</t>
        </is>
      </c>
      <c r="B9009" t="inlineStr">
        <is>
          <t>Samridhi Perk Line</t>
        </is>
      </c>
      <c r="C9009" s="80" t="n">
        <v>46274</v>
      </c>
      <c r="D9009" t="inlineStr">
        <is>
          <t>Perk-HCM-1</t>
        </is>
      </c>
      <c r="E9009" t="inlineStr">
        <is>
          <t>HXX: Film Is Broken</t>
        </is>
      </c>
      <c r="F9009" t="n">
        <v>18</v>
      </c>
      <c r="G9009" t="n">
        <v>25.8611666666667</v>
      </c>
    </row>
    <row r="9010">
      <c r="A9010" t="inlineStr">
        <is>
          <t>Daily_Minor_Stops_2026_09_18.xlsx</t>
        </is>
      </c>
      <c r="B9010" t="inlineStr">
        <is>
          <t>Samridhi Perk Line</t>
        </is>
      </c>
      <c r="C9010" s="80" t="n">
        <v>46274</v>
      </c>
      <c r="D9010" t="inlineStr">
        <is>
          <t>Perk-HCM-1</t>
        </is>
      </c>
      <c r="E9010" t="inlineStr">
        <is>
          <t>FBX: Jam At Infeed</t>
        </is>
      </c>
      <c r="F9010" t="n">
        <v>32</v>
      </c>
      <c r="G9010" t="n">
        <v>15.0976333333333</v>
      </c>
    </row>
    <row r="9011">
      <c r="A9011" t="inlineStr">
        <is>
          <t>Daily_Minor_Stops_2026_09_18.xlsx</t>
        </is>
      </c>
      <c r="B9011" t="inlineStr">
        <is>
          <t>Samridhi Perk Line</t>
        </is>
      </c>
      <c r="C9011" s="80" t="n">
        <v>46274</v>
      </c>
      <c r="D9011" t="inlineStr">
        <is>
          <t>Perk-HCM-2</t>
        </is>
      </c>
      <c r="E9011" t="inlineStr">
        <is>
          <t>HXX: Film Is Broken</t>
        </is>
      </c>
      <c r="F9011" t="n">
        <v>11</v>
      </c>
      <c r="G9011" t="n">
        <v>17.4500833333333</v>
      </c>
    </row>
    <row r="9012">
      <c r="A9012" t="inlineStr">
        <is>
          <t>Daily_Minor_Stops_2026_09_18.xlsx</t>
        </is>
      </c>
      <c r="B9012" t="inlineStr">
        <is>
          <t>Samridhi Perk Line</t>
        </is>
      </c>
      <c r="C9012" s="80" t="n">
        <v>46274</v>
      </c>
      <c r="D9012" t="inlineStr">
        <is>
          <t>Perk-HCM-2</t>
        </is>
      </c>
      <c r="E9012" t="inlineStr">
        <is>
          <t>FBX: Jam At Infeed</t>
        </is>
      </c>
      <c r="F9012" t="n">
        <v>27</v>
      </c>
      <c r="G9012" t="n">
        <v>14.2300166666667</v>
      </c>
    </row>
    <row r="9013">
      <c r="A9013" t="inlineStr">
        <is>
          <t>Daily_Minor_Stops_2026_09_18.xlsx</t>
        </is>
      </c>
      <c r="B9013" t="inlineStr">
        <is>
          <t>Samridhi Perk Line</t>
        </is>
      </c>
      <c r="C9013" s="80" t="n">
        <v>46274</v>
      </c>
      <c r="D9013" t="inlineStr">
        <is>
          <t>Perk-HCM-3</t>
        </is>
      </c>
      <c r="E9013" t="inlineStr">
        <is>
          <t>HXX: Infeed Rejection Consecutive</t>
        </is>
      </c>
      <c r="F9013" t="n">
        <v>22</v>
      </c>
      <c r="G9013" t="n">
        <v>15.5719833333333</v>
      </c>
    </row>
    <row r="9014">
      <c r="A9014" t="inlineStr">
        <is>
          <t>Daily_Minor_Stops_2026_09_18.xlsx</t>
        </is>
      </c>
      <c r="B9014" t="inlineStr">
        <is>
          <t>Samridhi Perk Line</t>
        </is>
      </c>
      <c r="C9014" s="80" t="n">
        <v>46274</v>
      </c>
      <c r="D9014" t="inlineStr">
        <is>
          <t>Perk-HCM-3</t>
        </is>
      </c>
      <c r="E9014" t="inlineStr">
        <is>
          <t>FBX: Jam At Infeed</t>
        </is>
      </c>
      <c r="F9014" t="n">
        <v>28</v>
      </c>
      <c r="G9014" t="n">
        <v>30.5823666666667</v>
      </c>
    </row>
    <row r="9015">
      <c r="A9015" t="inlineStr">
        <is>
          <t>Daily_Minor_Stops_2026_09_18.xlsx</t>
        </is>
      </c>
      <c r="B9015" t="inlineStr">
        <is>
          <t>Samridhi Perk Line</t>
        </is>
      </c>
      <c r="C9015" s="80" t="n">
        <v>46274</v>
      </c>
      <c r="D9015" t="inlineStr">
        <is>
          <t>Perk-HCM-4</t>
        </is>
      </c>
      <c r="E9015" t="inlineStr">
        <is>
          <t>HXX: Infeed Rejection Consecutive</t>
        </is>
      </c>
      <c r="F9015" t="n">
        <v>15</v>
      </c>
      <c r="G9015" t="n">
        <v>14.3987833333333</v>
      </c>
    </row>
    <row r="9016">
      <c r="A9016" t="inlineStr">
        <is>
          <t>Daily_Minor_Stops_2026_09_18.xlsx</t>
        </is>
      </c>
      <c r="B9016" t="inlineStr">
        <is>
          <t>Samridhi Perk Line</t>
        </is>
      </c>
      <c r="C9016" s="80" t="n">
        <v>46274</v>
      </c>
      <c r="D9016" t="inlineStr">
        <is>
          <t>Perk-HCM-4</t>
        </is>
      </c>
      <c r="E9016" t="inlineStr">
        <is>
          <t>FBX: Jam At Infeed</t>
        </is>
      </c>
      <c r="F9016" t="n">
        <v>54</v>
      </c>
      <c r="G9016" t="n">
        <v>16.0044666666667</v>
      </c>
    </row>
    <row r="9017">
      <c r="A9017" t="inlineStr">
        <is>
          <t>Daily_Minor_Stops_2026_09_18.xlsx</t>
        </is>
      </c>
      <c r="B9017" t="inlineStr">
        <is>
          <t>Samridhi Perk Line</t>
        </is>
      </c>
      <c r="C9017" s="80" t="n">
        <v>46274</v>
      </c>
      <c r="D9017" t="inlineStr">
        <is>
          <t>Perk-HLM-1</t>
        </is>
      </c>
      <c r="E9017" t="inlineStr">
        <is>
          <t>Product jam detected at flow wrapper infeed</t>
        </is>
      </c>
      <c r="F9017" t="n">
        <v>34</v>
      </c>
      <c r="G9017" t="n">
        <v>25.5949166666667</v>
      </c>
    </row>
    <row r="9018">
      <c r="A9018" t="inlineStr">
        <is>
          <t>Daily_Minor_Stops_2026_09_18.xlsx</t>
        </is>
      </c>
      <c r="B9018" t="inlineStr">
        <is>
          <t>Samridhi Perk Line Total</t>
        </is>
      </c>
      <c r="F9018" t="n">
        <v>124898</v>
      </c>
      <c r="G9018" t="n">
        <v>185534.238766667</v>
      </c>
    </row>
    <row r="9019">
      <c r="A9019" t="inlineStr">
        <is>
          <t>Daily_Minor_Stops_2026_09_18.xlsx</t>
        </is>
      </c>
      <c r="B9019" t="inlineStr">
        <is>
          <t>Samridhi Perk Line</t>
        </is>
      </c>
      <c r="C9019" s="80" t="n">
        <v>46274</v>
      </c>
      <c r="D9019" t="inlineStr">
        <is>
          <t>Perk-HLM-1</t>
        </is>
      </c>
      <c r="E9019" t="inlineStr">
        <is>
          <t>OverHeight Product Detected</t>
        </is>
      </c>
      <c r="F9019" t="n">
        <v>404</v>
      </c>
      <c r="G9019" t="n">
        <v>344.096383333333</v>
      </c>
    </row>
    <row r="9020">
      <c r="A9020" t="inlineStr">
        <is>
          <t>Daily_Minor_Stops_2026_09_18.xlsx</t>
        </is>
      </c>
      <c r="B9020" t="inlineStr">
        <is>
          <t>Samridhi Perk Line</t>
        </is>
      </c>
      <c r="C9020" s="80" t="n">
        <v>46274</v>
      </c>
      <c r="D9020" t="inlineStr">
        <is>
          <t>Perk-HLM-2</t>
        </is>
      </c>
      <c r="E9020" t="inlineStr">
        <is>
          <t>Product jam detected at flow wrapper infeed</t>
        </is>
      </c>
      <c r="F9020" t="n">
        <v>62</v>
      </c>
      <c r="G9020" t="n">
        <v>23.9242666666667</v>
      </c>
    </row>
    <row r="9021">
      <c r="A9021" t="inlineStr">
        <is>
          <t>Daily_Minor_Stops_2026_09_18.xlsx</t>
        </is>
      </c>
      <c r="B9021" t="inlineStr">
        <is>
          <t>Samridhi Perk Line</t>
        </is>
      </c>
      <c r="C9021" s="80" t="n">
        <v>46274</v>
      </c>
      <c r="D9021" t="inlineStr">
        <is>
          <t>Perk-HLM-2</t>
        </is>
      </c>
      <c r="E9021" t="inlineStr">
        <is>
          <t>OverHeight Product Detected</t>
        </is>
      </c>
      <c r="F9021" t="n">
        <v>134</v>
      </c>
      <c r="G9021" t="n">
        <v>120.305916666667</v>
      </c>
    </row>
    <row r="9022">
      <c r="A9022" t="inlineStr">
        <is>
          <t>Daily_Minor_Stops_2026_09_18.xlsx</t>
        </is>
      </c>
      <c r="B9022" t="inlineStr">
        <is>
          <t>Samridhi Perk Line</t>
        </is>
      </c>
      <c r="C9022" s="80" t="n">
        <v>46274</v>
      </c>
      <c r="D9022" t="inlineStr">
        <is>
          <t>Perk-TTLi-1</t>
        </is>
      </c>
      <c r="E9022" t="inlineStr">
        <is>
          <t>LOD/TPL11: Axis 1 HW Positive Overtravel</t>
        </is>
      </c>
      <c r="F9022" t="n">
        <v>8</v>
      </c>
      <c r="G9022" t="n">
        <v>4.83933333333333</v>
      </c>
    </row>
    <row r="9023">
      <c r="A9023" t="inlineStr">
        <is>
          <t>Daily_Minor_Stops_2026_09_18.xlsx</t>
        </is>
      </c>
      <c r="B9023" t="inlineStr">
        <is>
          <t>Samridhi Perk Line</t>
        </is>
      </c>
      <c r="C9023" s="80" t="n">
        <v>46274</v>
      </c>
      <c r="D9023" t="inlineStr">
        <is>
          <t>Perk-TTLi-1</t>
        </is>
      </c>
      <c r="E9023" t="inlineStr">
        <is>
          <t>FOR/BP11: Hand Over Of Blank Failed</t>
        </is>
      </c>
      <c r="F9023" t="n">
        <v>66</v>
      </c>
      <c r="G9023" t="n">
        <v>150.1368</v>
      </c>
    </row>
    <row r="9024">
      <c r="A9024" t="inlineStr">
        <is>
          <t>Daily_Minor_Stops_2026_09_18.xlsx</t>
        </is>
      </c>
      <c r="B9024" t="inlineStr">
        <is>
          <t>Samridhi Perk Line</t>
        </is>
      </c>
      <c r="C9024" s="80" t="n">
        <v>46274</v>
      </c>
      <c r="D9024" t="inlineStr">
        <is>
          <t>Perk-TTLi-2</t>
        </is>
      </c>
      <c r="E9024" t="inlineStr">
        <is>
          <t>FOR/BP11: Hand Over Of Blank Failed</t>
        </is>
      </c>
      <c r="F9024" t="n">
        <v>19</v>
      </c>
      <c r="G9024" t="n">
        <v>15.0721333333333</v>
      </c>
    </row>
    <row r="9025">
      <c r="A9025" t="inlineStr">
        <is>
          <t>Daily_Minor_Stops_2026_09_18.xlsx</t>
        </is>
      </c>
      <c r="B9025" t="inlineStr">
        <is>
          <t>Samridhi Perk Line</t>
        </is>
      </c>
      <c r="C9025" s="80" t="n">
        <v>46274</v>
      </c>
      <c r="D9025" t="inlineStr">
        <is>
          <t>Perk-TTLi-2</t>
        </is>
      </c>
      <c r="E9025" t="inlineStr">
        <is>
          <t>CLO/CT11: Axis1 Position Error</t>
        </is>
      </c>
      <c r="F9025" t="n">
        <v>9</v>
      </c>
      <c r="G9025" t="n">
        <v>29.0929666666667</v>
      </c>
    </row>
    <row r="9026">
      <c r="A9026" t="inlineStr">
        <is>
          <t>Daily_Minor_Stops_2026_09_18.xlsx</t>
        </is>
      </c>
      <c r="B9026" t="inlineStr">
        <is>
          <t>Samridhi Perk Line</t>
        </is>
      </c>
      <c r="C9026" s="80" t="n">
        <v>46274</v>
      </c>
      <c r="D9026" t="inlineStr">
        <is>
          <t>Perk-TTLi-3</t>
        </is>
      </c>
      <c r="E9026" t="inlineStr">
        <is>
          <t>LOD/TGR11: Robot-Gripper Sensor Fault</t>
        </is>
      </c>
      <c r="F9026" t="n">
        <v>7</v>
      </c>
      <c r="G9026" t="n">
        <v>7.6365</v>
      </c>
    </row>
    <row r="9027">
      <c r="A9027" t="inlineStr">
        <is>
          <t>Daily_Minor_Stops_2026_09_18.xlsx</t>
        </is>
      </c>
      <c r="B9027" t="inlineStr">
        <is>
          <t>Samridhi Perk Line</t>
        </is>
      </c>
      <c r="C9027" s="80" t="n">
        <v>46274</v>
      </c>
      <c r="D9027" t="inlineStr">
        <is>
          <t>Perk-TTLi-3</t>
        </is>
      </c>
      <c r="E9027" t="inlineStr">
        <is>
          <t>CLO/CT11: Axis1 Position Error</t>
        </is>
      </c>
      <c r="F9027" t="n">
        <v>6</v>
      </c>
      <c r="G9027" t="n">
        <v>14.6168333333333</v>
      </c>
    </row>
    <row r="9028">
      <c r="A9028" t="inlineStr">
        <is>
          <t>Daily_Minor_Stops_2026_09_18.xlsx</t>
        </is>
      </c>
      <c r="B9028" t="inlineStr">
        <is>
          <t>Samridhi Perk Line</t>
        </is>
      </c>
      <c r="C9028" s="80" t="n">
        <v>46274</v>
      </c>
      <c r="D9028" t="inlineStr">
        <is>
          <t>Perk-TTLi-4</t>
        </is>
      </c>
      <c r="E9028" t="inlineStr">
        <is>
          <t>LOD/SAF: Safety Circuit Not Ready</t>
        </is>
      </c>
      <c r="F9028" t="n">
        <v>2</v>
      </c>
      <c r="G9028" t="n">
        <v>1.30771666666667</v>
      </c>
    </row>
    <row r="9029">
      <c r="A9029" t="inlineStr">
        <is>
          <t>Daily_Minor_Stops_2026_09_18.xlsx</t>
        </is>
      </c>
      <c r="B9029" t="inlineStr">
        <is>
          <t>Samridhi Perk Line</t>
        </is>
      </c>
      <c r="C9029" s="80" t="n">
        <v>46274</v>
      </c>
      <c r="D9029" t="inlineStr">
        <is>
          <t>Perk-TTLi-4</t>
        </is>
      </c>
      <c r="E9029" t="inlineStr">
        <is>
          <t>LOD/PGR11: Product Frequency Too High</t>
        </is>
      </c>
      <c r="F9029" t="n">
        <v>2</v>
      </c>
      <c r="G9029" t="n">
        <v>0.126366666666667</v>
      </c>
    </row>
    <row r="9030">
      <c r="A9030" t="inlineStr">
        <is>
          <t>Daily_Minor_Stops_2026_09_18.xlsx</t>
        </is>
      </c>
      <c r="B9030" t="inlineStr">
        <is>
          <t>Samridhi Perk Line</t>
        </is>
      </c>
      <c r="C9030" s="80" t="n">
        <v>46275</v>
      </c>
      <c r="D9030" t="inlineStr">
        <is>
          <t>Perk-HCM-1</t>
        </is>
      </c>
      <c r="E9030" t="inlineStr">
        <is>
          <t>FBX: Jam At Infeed</t>
        </is>
      </c>
      <c r="F9030" t="n">
        <v>14</v>
      </c>
      <c r="G9030" t="n">
        <v>5.68051666666667</v>
      </c>
    </row>
    <row r="9031">
      <c r="A9031" t="inlineStr">
        <is>
          <t>Daily_Minor_Stops_2026_09_18.xlsx</t>
        </is>
      </c>
      <c r="B9031" t="inlineStr">
        <is>
          <t>Samridhi Perk Line</t>
        </is>
      </c>
      <c r="C9031" s="80" t="n">
        <v>46275</v>
      </c>
      <c r="D9031" t="inlineStr">
        <is>
          <t>Perk-HCM-1</t>
        </is>
      </c>
      <c r="E9031" t="inlineStr">
        <is>
          <t>Cover Folding Box Open</t>
        </is>
      </c>
      <c r="F9031" t="n">
        <v>8</v>
      </c>
      <c r="G9031" t="n">
        <v>313.97105</v>
      </c>
    </row>
    <row r="9032">
      <c r="A9032" t="inlineStr">
        <is>
          <t>Daily_Minor_Stops_2026_09_18.xlsx</t>
        </is>
      </c>
      <c r="B9032" t="inlineStr">
        <is>
          <t>Samridhi Perk Line</t>
        </is>
      </c>
      <c r="C9032" s="80" t="n">
        <v>46275</v>
      </c>
      <c r="D9032" t="inlineStr">
        <is>
          <t>Perk-HCM-2</t>
        </is>
      </c>
      <c r="E9032" t="inlineStr">
        <is>
          <t>FBX: Overflow At Infeed</t>
        </is>
      </c>
      <c r="F9032" t="n">
        <v>6</v>
      </c>
      <c r="G9032" t="n">
        <v>2.64756666666667</v>
      </c>
    </row>
    <row r="9033">
      <c r="A9033" t="inlineStr">
        <is>
          <t>Daily_Minor_Stops_2026_09_18.xlsx</t>
        </is>
      </c>
      <c r="B9033" t="inlineStr">
        <is>
          <t>Samridhi Perk Line</t>
        </is>
      </c>
      <c r="C9033" s="80" t="n">
        <v>46275</v>
      </c>
      <c r="D9033" t="inlineStr">
        <is>
          <t>Perk-HCM-2</t>
        </is>
      </c>
      <c r="E9033" t="inlineStr">
        <is>
          <t>FBX: Jam At Infeed</t>
        </is>
      </c>
      <c r="F9033" t="n">
        <v>10</v>
      </c>
      <c r="G9033" t="n">
        <v>3.49135</v>
      </c>
    </row>
    <row r="9034">
      <c r="A9034" t="inlineStr">
        <is>
          <t>Daily_Minor_Stops_2026_09_18.xlsx</t>
        </is>
      </c>
      <c r="B9034" t="inlineStr">
        <is>
          <t>Samridhi Perk Line</t>
        </is>
      </c>
      <c r="C9034" s="80" t="n">
        <v>46275</v>
      </c>
      <c r="D9034" t="inlineStr">
        <is>
          <t>Perk-HCM-3</t>
        </is>
      </c>
      <c r="E9034" t="inlineStr">
        <is>
          <t>FBX: Jam At Infeed</t>
        </is>
      </c>
      <c r="F9034" t="n">
        <v>15</v>
      </c>
      <c r="G9034" t="n">
        <v>80.1498666666667</v>
      </c>
    </row>
    <row r="9035">
      <c r="A9035" t="inlineStr">
        <is>
          <t>Daily_Minor_Stops_2026_09_18.xlsx</t>
        </is>
      </c>
      <c r="B9035" t="inlineStr">
        <is>
          <t>Samridhi Perk Line</t>
        </is>
      </c>
      <c r="C9035" s="80" t="n">
        <v>46275</v>
      </c>
      <c r="D9035" t="inlineStr">
        <is>
          <t>Perk-HCM-3</t>
        </is>
      </c>
      <c r="E9035" t="inlineStr">
        <is>
          <t>Cover Folding Box Open</t>
        </is>
      </c>
      <c r="F9035" t="n">
        <v>11</v>
      </c>
      <c r="G9035" t="n">
        <v>430.48635</v>
      </c>
    </row>
    <row r="9036">
      <c r="A9036" t="inlineStr">
        <is>
          <t>Daily_Minor_Stops_2026_09_18.xlsx</t>
        </is>
      </c>
      <c r="B9036" t="inlineStr">
        <is>
          <t>Samridhi Perk Line</t>
        </is>
      </c>
      <c r="C9036" s="80" t="n">
        <v>46275</v>
      </c>
      <c r="D9036" t="inlineStr">
        <is>
          <t>Perk-HCM-4</t>
        </is>
      </c>
      <c r="E9036" t="inlineStr">
        <is>
          <t>FBX: Jam At Infeed</t>
        </is>
      </c>
      <c r="F9036" t="n">
        <v>33</v>
      </c>
      <c r="G9036" t="n">
        <v>18.51185</v>
      </c>
    </row>
    <row r="9037">
      <c r="A9037" t="inlineStr">
        <is>
          <t>Daily_Minor_Stops_2026_09_18.xlsx</t>
        </is>
      </c>
      <c r="B9037" t="inlineStr">
        <is>
          <t>Samridhi Perk Line</t>
        </is>
      </c>
      <c r="C9037" s="80" t="n">
        <v>46275</v>
      </c>
      <c r="D9037" t="inlineStr">
        <is>
          <t>Perk-HCM-4</t>
        </is>
      </c>
      <c r="E9037" t="inlineStr">
        <is>
          <t>Cover Folding Box Open</t>
        </is>
      </c>
      <c r="F9037" t="n">
        <v>6</v>
      </c>
      <c r="G9037" t="n">
        <v>3.55201666666667</v>
      </c>
    </row>
    <row r="9038">
      <c r="A9038" t="inlineStr">
        <is>
          <t>Daily_Minor_Stops_2026_09_18.xlsx</t>
        </is>
      </c>
      <c r="B9038" t="inlineStr">
        <is>
          <t>Samridhi Perk Line</t>
        </is>
      </c>
      <c r="C9038" s="80" t="n">
        <v>46275</v>
      </c>
      <c r="D9038" t="inlineStr">
        <is>
          <t>Perk-HLM-1</t>
        </is>
      </c>
      <c r="E9038" t="inlineStr">
        <is>
          <t>Product jam detected at flow wrapper infeed</t>
        </is>
      </c>
      <c r="F9038" t="n">
        <v>16</v>
      </c>
      <c r="G9038" t="n">
        <v>4.45483333333333</v>
      </c>
    </row>
    <row r="9039">
      <c r="A9039" t="inlineStr">
        <is>
          <t>Daily_Minor_Stops_2026_09_18.xlsx</t>
        </is>
      </c>
      <c r="B9039" t="inlineStr">
        <is>
          <t>Samridhi Perk Line</t>
        </is>
      </c>
      <c r="C9039" s="80" t="n">
        <v>46275</v>
      </c>
      <c r="D9039" t="inlineStr">
        <is>
          <t>Perk-HLM-1</t>
        </is>
      </c>
      <c r="E9039" t="inlineStr">
        <is>
          <t>OverHeight Product Detected</t>
        </is>
      </c>
      <c r="F9039" t="n">
        <v>72</v>
      </c>
      <c r="G9039" t="n">
        <v>446.97145</v>
      </c>
    </row>
    <row r="9040">
      <c r="A9040" t="inlineStr">
        <is>
          <t>Daily_Minor_Stops_2026_09_18.xlsx</t>
        </is>
      </c>
      <c r="B9040" t="inlineStr">
        <is>
          <t>Samridhi Perk Line</t>
        </is>
      </c>
      <c r="C9040" s="80" t="n">
        <v>46275</v>
      </c>
      <c r="D9040" t="inlineStr">
        <is>
          <t>Perk-HLM-2</t>
        </is>
      </c>
      <c r="E9040" t="inlineStr">
        <is>
          <t>Product jam detected at flow wrapper infeed</t>
        </is>
      </c>
      <c r="F9040" t="n">
        <v>30</v>
      </c>
      <c r="G9040" t="n">
        <v>10.8544666666667</v>
      </c>
    </row>
    <row r="9041">
      <c r="A9041" t="inlineStr">
        <is>
          <t>Daily_Minor_Stops_2026_09_18.xlsx</t>
        </is>
      </c>
      <c r="B9041" t="inlineStr">
        <is>
          <t>Samridhi Perk Line</t>
        </is>
      </c>
      <c r="C9041" s="80" t="n">
        <v>46275</v>
      </c>
      <c r="D9041" t="inlineStr">
        <is>
          <t>Perk-HLM-2</t>
        </is>
      </c>
      <c r="E9041" t="inlineStr">
        <is>
          <t>OverHeight Product Detected</t>
        </is>
      </c>
      <c r="F9041" t="n">
        <v>29</v>
      </c>
      <c r="G9041" t="n">
        <v>23.5421333333333</v>
      </c>
    </row>
    <row r="9042">
      <c r="A9042" t="inlineStr">
        <is>
          <t>Daily_Minor_Stops_2026_09_18.xlsx</t>
        </is>
      </c>
      <c r="B9042" t="inlineStr">
        <is>
          <t>Samridhi Perk Line</t>
        </is>
      </c>
      <c r="C9042" s="80" t="n">
        <v>46275</v>
      </c>
      <c r="D9042" t="inlineStr">
        <is>
          <t>Perk-TTLi-1</t>
        </is>
      </c>
      <c r="E9042" t="inlineStr">
        <is>
          <t>FOR/BP11: Hand Over Of Blank Failed</t>
        </is>
      </c>
      <c r="F9042" t="n">
        <v>4</v>
      </c>
      <c r="G9042" t="n">
        <v>3.60496666666667</v>
      </c>
    </row>
    <row r="9043">
      <c r="A9043" t="inlineStr">
        <is>
          <t>Daily_Minor_Stops_2026_09_18.xlsx</t>
        </is>
      </c>
      <c r="B9043" t="inlineStr">
        <is>
          <t>Samridhi Perk Line</t>
        </is>
      </c>
      <c r="C9043" s="80" t="n">
        <v>46275</v>
      </c>
      <c r="D9043" t="inlineStr">
        <is>
          <t>Perk-TTLi-1</t>
        </is>
      </c>
      <c r="E9043" t="inlineStr">
        <is>
          <t>CLO/TFXX: Jam On Tray Infeed</t>
        </is>
      </c>
      <c r="F9043" t="n">
        <v>3</v>
      </c>
      <c r="G9043" t="n">
        <v>1.05386666666667</v>
      </c>
    </row>
    <row r="9044">
      <c r="A9044" t="inlineStr">
        <is>
          <t>Daily_Minor_Stops_2026_09_18.xlsx</t>
        </is>
      </c>
      <c r="B9044" t="inlineStr">
        <is>
          <t>Samridhi Perk Line</t>
        </is>
      </c>
      <c r="C9044" s="80" t="n">
        <v>46275</v>
      </c>
      <c r="D9044" t="inlineStr">
        <is>
          <t>Perk-TTLi-2</t>
        </is>
      </c>
      <c r="E9044" t="inlineStr">
        <is>
          <t>FOR/BP11: Hand Over Of Blank Failed</t>
        </is>
      </c>
      <c r="F9044" t="n">
        <v>11</v>
      </c>
      <c r="G9044" t="n">
        <v>20.8017</v>
      </c>
    </row>
    <row r="9045">
      <c r="A9045" t="inlineStr">
        <is>
          <t>Daily_Minor_Stops_2026_09_18.xlsx</t>
        </is>
      </c>
      <c r="B9045" t="inlineStr">
        <is>
          <t>Samridhi Perk Line</t>
        </is>
      </c>
      <c r="C9045" s="80" t="n">
        <v>46275</v>
      </c>
      <c r="D9045" t="inlineStr">
        <is>
          <t>Perk-TTLi-2</t>
        </is>
      </c>
      <c r="E9045" t="inlineStr">
        <is>
          <t>CLO/CT11: Axis1 Position Error</t>
        </is>
      </c>
      <c r="F9045" t="n">
        <v>26</v>
      </c>
      <c r="G9045" t="n">
        <v>551.308083333334</v>
      </c>
    </row>
    <row r="9046">
      <c r="A9046" t="inlineStr">
        <is>
          <t>Daily_Minor_Stops_2026_09_18.xlsx</t>
        </is>
      </c>
      <c r="B9046" t="inlineStr">
        <is>
          <t>Samridhi Perk Line</t>
        </is>
      </c>
      <c r="C9046" s="80" t="n">
        <v>46275</v>
      </c>
      <c r="D9046" t="inlineStr">
        <is>
          <t>Perk-TTLi-3</t>
        </is>
      </c>
      <c r="E9046" t="inlineStr">
        <is>
          <t>LOD/TGR11: Robot-Gripper Sensor Fault</t>
        </is>
      </c>
      <c r="F9046" t="n">
        <v>7</v>
      </c>
      <c r="G9046" t="n">
        <v>4.50968333333333</v>
      </c>
    </row>
    <row r="9047">
      <c r="A9047" t="inlineStr">
        <is>
          <t>Daily_Minor_Stops_2026_09_18.xlsx</t>
        </is>
      </c>
      <c r="B9047" t="inlineStr">
        <is>
          <t>Samridhi Perk Line</t>
        </is>
      </c>
      <c r="C9047" s="80" t="n">
        <v>46275</v>
      </c>
      <c r="D9047" t="inlineStr">
        <is>
          <t>Perk-TTLi-3</t>
        </is>
      </c>
      <c r="E9047" t="inlineStr">
        <is>
          <t>CLO/CT11: Axis1 Position Error</t>
        </is>
      </c>
      <c r="F9047" t="n">
        <v>9</v>
      </c>
      <c r="G9047" t="n">
        <v>35.8298833333333</v>
      </c>
    </row>
    <row r="9048">
      <c r="A9048" t="inlineStr">
        <is>
          <t>Daily_Minor_Stops_2026_09_18.xlsx</t>
        </is>
      </c>
      <c r="B9048" t="inlineStr">
        <is>
          <t>Samridhi Perk Line</t>
        </is>
      </c>
      <c r="C9048" s="80" t="n">
        <v>46275</v>
      </c>
      <c r="D9048" t="inlineStr">
        <is>
          <t>Perk-TTLi-4</t>
        </is>
      </c>
      <c r="E9048" t="inlineStr">
        <is>
          <t>LOD/EM: Emergency Stop HMI 11</t>
        </is>
      </c>
      <c r="F9048" t="n">
        <v>2</v>
      </c>
      <c r="G9048" t="n">
        <v>114.717083333333</v>
      </c>
    </row>
    <row r="9049">
      <c r="A9049" t="inlineStr">
        <is>
          <t>Daily_Minor_Stops_2026_09_18.xlsx</t>
        </is>
      </c>
      <c r="B9049" t="inlineStr">
        <is>
          <t>Samridhi Perk Line</t>
        </is>
      </c>
      <c r="C9049" s="80" t="n">
        <v>46276</v>
      </c>
      <c r="D9049" t="inlineStr">
        <is>
          <t>Perk-HCM-1</t>
        </is>
      </c>
      <c r="E9049" t="inlineStr">
        <is>
          <t>HXX: Infeed Rejection Consecutive</t>
        </is>
      </c>
      <c r="F9049" t="n">
        <v>8</v>
      </c>
      <c r="G9049" t="n">
        <v>3.03766666666667</v>
      </c>
    </row>
    <row r="9050">
      <c r="A9050" t="inlineStr">
        <is>
          <t>Daily_Minor_Stops_2026_09_18.xlsx</t>
        </is>
      </c>
      <c r="B9050" t="inlineStr">
        <is>
          <t>Samridhi Perk Line</t>
        </is>
      </c>
      <c r="C9050" s="80" t="n">
        <v>46276</v>
      </c>
      <c r="D9050" t="inlineStr">
        <is>
          <t>Perk-HCM-1</t>
        </is>
      </c>
      <c r="E9050" t="inlineStr">
        <is>
          <t>HXX: Film Is Broken</t>
        </is>
      </c>
      <c r="F9050" t="n">
        <v>9</v>
      </c>
      <c r="G9050" t="n">
        <v>8.07138333333333</v>
      </c>
    </row>
    <row r="9051">
      <c r="A9051" t="inlineStr">
        <is>
          <t>Daily_Minor_Stops_2026_09_18.xlsx</t>
        </is>
      </c>
      <c r="B9051" t="inlineStr">
        <is>
          <t>Samridhi Perk Line</t>
        </is>
      </c>
      <c r="C9051" s="80" t="n">
        <v>46276</v>
      </c>
      <c r="D9051" t="inlineStr">
        <is>
          <t>Perk-HCM-2</t>
        </is>
      </c>
      <c r="E9051" t="inlineStr">
        <is>
          <t>HXX: Film Is Broken</t>
        </is>
      </c>
      <c r="F9051" t="n">
        <v>9</v>
      </c>
      <c r="G9051" t="n">
        <v>11.5936333333333</v>
      </c>
    </row>
    <row r="9052">
      <c r="A9052" t="inlineStr">
        <is>
          <t>Daily_Minor_Stops_2026_09_18.xlsx</t>
        </is>
      </c>
      <c r="B9052" t="inlineStr">
        <is>
          <t>Samridhi Perk Line</t>
        </is>
      </c>
      <c r="C9052" s="80" t="n">
        <v>46276</v>
      </c>
      <c r="D9052" t="inlineStr">
        <is>
          <t>Perk-HCM-2</t>
        </is>
      </c>
      <c r="E9052" t="inlineStr">
        <is>
          <t>FBX: Overflow At Infeed</t>
        </is>
      </c>
      <c r="F9052" t="n">
        <v>6</v>
      </c>
      <c r="G9052" t="n">
        <v>4.49443333333333</v>
      </c>
    </row>
    <row r="9053">
      <c r="A9053" t="inlineStr">
        <is>
          <t>Daily_Minor_Stops_2026_09_18.xlsx</t>
        </is>
      </c>
      <c r="B9053" t="inlineStr">
        <is>
          <t>Samridhi Perk Line</t>
        </is>
      </c>
      <c r="C9053" s="80" t="n">
        <v>46276</v>
      </c>
      <c r="D9053" t="inlineStr">
        <is>
          <t>Perk-HCM-3</t>
        </is>
      </c>
      <c r="E9053" t="inlineStr">
        <is>
          <t>HXX: Infeed Rejection Consecutive</t>
        </is>
      </c>
      <c r="F9053" t="n">
        <v>63</v>
      </c>
      <c r="G9053" t="n">
        <v>39.3163833333333</v>
      </c>
    </row>
    <row r="9054">
      <c r="A9054" t="inlineStr">
        <is>
          <t>Daily_Minor_Stops_2026_09_18.xlsx</t>
        </is>
      </c>
      <c r="B9054" t="inlineStr">
        <is>
          <t>Samridhi Perk Line</t>
        </is>
      </c>
      <c r="C9054" s="80" t="n">
        <v>46276</v>
      </c>
      <c r="D9054" t="inlineStr">
        <is>
          <t>Perk-HCM-3</t>
        </is>
      </c>
      <c r="E9054" t="inlineStr">
        <is>
          <t>FBX: Jam At Infeed</t>
        </is>
      </c>
      <c r="F9054" t="n">
        <v>56</v>
      </c>
      <c r="G9054" t="n">
        <v>29.3852166666667</v>
      </c>
    </row>
    <row r="9055">
      <c r="A9055" t="inlineStr">
        <is>
          <t>Daily_Minor_Stops_2026_09_18.xlsx</t>
        </is>
      </c>
      <c r="B9055" t="inlineStr">
        <is>
          <t>Samridhi Perk Line</t>
        </is>
      </c>
      <c r="C9055" s="80" t="n">
        <v>46276</v>
      </c>
      <c r="D9055" t="inlineStr">
        <is>
          <t>Perk-HCM-4</t>
        </is>
      </c>
      <c r="E9055" t="inlineStr">
        <is>
          <t>HXX: Film Is Broken</t>
        </is>
      </c>
      <c r="F9055" t="n">
        <v>7</v>
      </c>
      <c r="G9055" t="n">
        <v>6.7759</v>
      </c>
    </row>
    <row r="9056">
      <c r="A9056" t="inlineStr">
        <is>
          <t>Daily_Minor_Stops_2026_09_18.xlsx</t>
        </is>
      </c>
      <c r="B9056" t="inlineStr">
        <is>
          <t>Samridhi Perk Line</t>
        </is>
      </c>
      <c r="C9056" s="80" t="n">
        <v>46276</v>
      </c>
      <c r="D9056" t="inlineStr">
        <is>
          <t>Perk-HCM-4</t>
        </is>
      </c>
      <c r="E9056" t="inlineStr">
        <is>
          <t>FBX: Jam At Infeed</t>
        </is>
      </c>
      <c r="F9056" t="n">
        <v>15</v>
      </c>
      <c r="G9056" t="n">
        <v>4.28283333333333</v>
      </c>
    </row>
    <row r="9057">
      <c r="A9057" t="inlineStr">
        <is>
          <t>Daily_Minor_Stops_2026_09_18.xlsx</t>
        </is>
      </c>
      <c r="B9057" t="inlineStr">
        <is>
          <t>Samridhi Perk Line</t>
        </is>
      </c>
      <c r="C9057" s="80" t="n">
        <v>46276</v>
      </c>
      <c r="D9057" t="inlineStr">
        <is>
          <t>Perk-HLM-1</t>
        </is>
      </c>
      <c r="E9057" t="inlineStr">
        <is>
          <t>Product jam detected at flow wrapper infeed</t>
        </is>
      </c>
      <c r="F9057" t="n">
        <v>16</v>
      </c>
      <c r="G9057" t="n">
        <v>6.02235</v>
      </c>
    </row>
    <row r="9058">
      <c r="A9058" t="inlineStr">
        <is>
          <t>Daily_Minor_Stops_2026_09_18.xlsx</t>
        </is>
      </c>
      <c r="B9058" t="inlineStr">
        <is>
          <t>Samridhi Perk Line</t>
        </is>
      </c>
      <c r="C9058" s="80" t="n">
        <v>46276</v>
      </c>
      <c r="D9058" t="inlineStr">
        <is>
          <t>Perk-HLM-1</t>
        </is>
      </c>
      <c r="E9058" t="inlineStr">
        <is>
          <t>OverHeight Product Detected</t>
        </is>
      </c>
      <c r="F9058" t="n">
        <v>14</v>
      </c>
      <c r="G9058" t="n">
        <v>13.0595666666667</v>
      </c>
    </row>
    <row r="9059">
      <c r="A9059" t="inlineStr">
        <is>
          <t>Daily_Minor_Stops_2026_09_18.xlsx</t>
        </is>
      </c>
      <c r="B9059" t="inlineStr">
        <is>
          <t>Samridhi Perk Line</t>
        </is>
      </c>
      <c r="C9059" s="80" t="n">
        <v>46276</v>
      </c>
      <c r="D9059" t="inlineStr">
        <is>
          <t>Perk-HLM-2</t>
        </is>
      </c>
      <c r="E9059" t="inlineStr">
        <is>
          <t>Wrapper main guard open FW-01</t>
        </is>
      </c>
      <c r="F9059" t="n">
        <v>15</v>
      </c>
      <c r="G9059" t="n">
        <v>8.275883333333329</v>
      </c>
    </row>
    <row r="9060">
      <c r="A9060" t="inlineStr">
        <is>
          <t>Daily_Minor_Stops_2026_09_18.xlsx</t>
        </is>
      </c>
      <c r="B9060" t="inlineStr">
        <is>
          <t>Samridhi Perk Line</t>
        </is>
      </c>
      <c r="C9060" s="80" t="n">
        <v>46276</v>
      </c>
      <c r="D9060" t="inlineStr">
        <is>
          <t>Perk-HLM-2</t>
        </is>
      </c>
      <c r="E9060" t="inlineStr">
        <is>
          <t>Product jam detected at flow wrapper infeed</t>
        </is>
      </c>
      <c r="F9060" t="n">
        <v>29</v>
      </c>
      <c r="G9060" t="n">
        <v>11.1839166666667</v>
      </c>
    </row>
    <row r="9061">
      <c r="A9061" t="inlineStr">
        <is>
          <t>Daily_Minor_Stops_2026_09_18.xlsx</t>
        </is>
      </c>
      <c r="B9061" t="inlineStr">
        <is>
          <t>Samridhi Perk Line</t>
        </is>
      </c>
      <c r="C9061" s="80" t="n">
        <v>46276</v>
      </c>
      <c r="D9061" t="inlineStr">
        <is>
          <t>Perk-TTLi-1</t>
        </is>
      </c>
      <c r="E9061" t="inlineStr">
        <is>
          <t>LOD/TPG11: Move Time Out</t>
        </is>
      </c>
      <c r="F9061" t="n">
        <v>3</v>
      </c>
      <c r="G9061" t="n">
        <v>1.76976666666667</v>
      </c>
    </row>
    <row r="9062">
      <c r="A9062" t="inlineStr">
        <is>
          <t>Daily_Minor_Stops_2026_09_18.xlsx</t>
        </is>
      </c>
      <c r="B9062" t="inlineStr">
        <is>
          <t>Samridhi Perk Line</t>
        </is>
      </c>
      <c r="C9062" s="80" t="n">
        <v>46276</v>
      </c>
      <c r="D9062" t="inlineStr">
        <is>
          <t>Perk-TTLi-1</t>
        </is>
      </c>
      <c r="E9062" t="inlineStr">
        <is>
          <t>LOD/EM: Emergency Stop Button 2</t>
        </is>
      </c>
      <c r="F9062" t="n">
        <v>2</v>
      </c>
      <c r="G9062" t="n">
        <v>0.72495</v>
      </c>
    </row>
    <row r="9063">
      <c r="A9063" t="inlineStr">
        <is>
          <t>Daily_Minor_Stops_2026_09_18.xlsx</t>
        </is>
      </c>
      <c r="B9063" t="inlineStr">
        <is>
          <t>Samridhi Perk Line</t>
        </is>
      </c>
      <c r="C9063" s="80" t="n">
        <v>46276</v>
      </c>
      <c r="D9063" t="inlineStr">
        <is>
          <t>Perk-TTLi-2</t>
        </is>
      </c>
      <c r="E9063" t="inlineStr">
        <is>
          <t>FOR/FT11: Hand Over Failure Of Tray</t>
        </is>
      </c>
      <c r="F9063" t="n">
        <v>7</v>
      </c>
      <c r="G9063" t="n">
        <v>4.09931666666667</v>
      </c>
    </row>
    <row r="9064">
      <c r="A9064" t="inlineStr">
        <is>
          <t>Daily_Minor_Stops_2026_09_18.xlsx</t>
        </is>
      </c>
      <c r="B9064" t="inlineStr">
        <is>
          <t>Samridhi Perk Line</t>
        </is>
      </c>
      <c r="C9064" s="80" t="n">
        <v>46276</v>
      </c>
      <c r="D9064" t="inlineStr">
        <is>
          <t>Perk-TTLi-2</t>
        </is>
      </c>
      <c r="E9064" t="inlineStr">
        <is>
          <t>FOR/BP11: Hand Over Of Blank Failed</t>
        </is>
      </c>
      <c r="F9064" t="n">
        <v>10</v>
      </c>
      <c r="G9064" t="n">
        <v>7.7526</v>
      </c>
    </row>
    <row r="9065">
      <c r="A9065" t="inlineStr">
        <is>
          <t>Daily_Minor_Stops_2026_09_18.xlsx</t>
        </is>
      </c>
      <c r="B9065" t="inlineStr">
        <is>
          <t>Samridhi Perk Line</t>
        </is>
      </c>
      <c r="C9065" s="80" t="n">
        <v>46276</v>
      </c>
      <c r="D9065" t="inlineStr">
        <is>
          <t>Perk-TTLi-3</t>
        </is>
      </c>
      <c r="E9065" t="inlineStr">
        <is>
          <t>LOD/TPG11: Move Time Out</t>
        </is>
      </c>
      <c r="F9065" t="n">
        <v>3</v>
      </c>
      <c r="G9065" t="n">
        <v>1.93618333333333</v>
      </c>
    </row>
    <row r="9066">
      <c r="A9066" t="inlineStr">
        <is>
          <t>Daily_Minor_Stops_2026_09_18.xlsx</t>
        </is>
      </c>
      <c r="B9066" t="inlineStr">
        <is>
          <t>Samridhi Perk Line</t>
        </is>
      </c>
      <c r="C9066" s="80" t="n">
        <v>46276</v>
      </c>
      <c r="D9066" t="inlineStr">
        <is>
          <t>Perk-TTLi-3</t>
        </is>
      </c>
      <c r="E9066" t="inlineStr">
        <is>
          <t>LOD/TGR11: Robot-Gripper Sensor Fault</t>
        </is>
      </c>
      <c r="F9066" t="n">
        <v>4</v>
      </c>
      <c r="G9066" t="n">
        <v>1.92025</v>
      </c>
    </row>
    <row r="9067">
      <c r="A9067" t="inlineStr">
        <is>
          <t>Daily_Minor_Stops_2026_09_18.xlsx</t>
        </is>
      </c>
      <c r="B9067" t="inlineStr">
        <is>
          <t>Samridhi Perk Line</t>
        </is>
      </c>
      <c r="C9067" s="80" t="n">
        <v>46276</v>
      </c>
      <c r="D9067" t="inlineStr">
        <is>
          <t>Perk-TTLi-4</t>
        </is>
      </c>
      <c r="E9067" t="inlineStr">
        <is>
          <t>LOD/EM: Emergency Stop HMI 11</t>
        </is>
      </c>
      <c r="F9067" t="n">
        <v>3</v>
      </c>
      <c r="G9067" t="n">
        <v>4.73163333333333</v>
      </c>
    </row>
    <row r="9068">
      <c r="A9068" t="inlineStr">
        <is>
          <t>Daily_Minor_Stops_2026_09_18.xlsx</t>
        </is>
      </c>
      <c r="B9068" t="inlineStr">
        <is>
          <t>Samridhi Perk Line</t>
        </is>
      </c>
      <c r="C9068" s="80" t="n">
        <v>46276</v>
      </c>
      <c r="D9068" t="inlineStr">
        <is>
          <t>Perk-TTLi-4</t>
        </is>
      </c>
      <c r="E9068" t="inlineStr">
        <is>
          <t>LOD/DH: State Decel Not Leave In Time</t>
        </is>
      </c>
      <c r="F9068" t="n">
        <v>2</v>
      </c>
      <c r="G9068" t="n">
        <v>0.448533333333333</v>
      </c>
    </row>
    <row r="9069">
      <c r="A9069" t="inlineStr">
        <is>
          <t>Daily_Minor_Stops_2026_09_18.xlsx</t>
        </is>
      </c>
      <c r="B9069" t="inlineStr">
        <is>
          <t>Samridhi Perk Line</t>
        </is>
      </c>
      <c r="C9069" s="80" t="n">
        <v>46277</v>
      </c>
      <c r="D9069" t="inlineStr">
        <is>
          <t>Perk-HCM-1</t>
        </is>
      </c>
      <c r="E9069" t="inlineStr">
        <is>
          <t>FBX: Overflow At Infeed</t>
        </is>
      </c>
      <c r="F9069" t="n">
        <v>23</v>
      </c>
      <c r="G9069" t="n">
        <v>13.9815166666667</v>
      </c>
    </row>
    <row r="9070">
      <c r="A9070" t="inlineStr">
        <is>
          <t>Daily_Minor_Stops_2026_09_18.xlsx</t>
        </is>
      </c>
      <c r="B9070" t="inlineStr">
        <is>
          <t>Samridhi Perk Line</t>
        </is>
      </c>
      <c r="C9070" s="80" t="n">
        <v>46277</v>
      </c>
      <c r="D9070" t="inlineStr">
        <is>
          <t>Perk-HCM-1</t>
        </is>
      </c>
      <c r="E9070" t="inlineStr">
        <is>
          <t>FBX: Jam At Infeed</t>
        </is>
      </c>
      <c r="F9070" t="n">
        <v>51</v>
      </c>
      <c r="G9070" t="n">
        <v>31.9441833333333</v>
      </c>
    </row>
    <row r="9071">
      <c r="A9071" t="inlineStr">
        <is>
          <t>Daily_Minor_Stops_2026_09_18.xlsx</t>
        </is>
      </c>
      <c r="B9071" t="inlineStr">
        <is>
          <t>Samridhi Perk Line</t>
        </is>
      </c>
      <c r="C9071" s="80" t="n">
        <v>46277</v>
      </c>
      <c r="D9071" t="inlineStr">
        <is>
          <t>Perk-HCM-2</t>
        </is>
      </c>
      <c r="E9071" t="inlineStr">
        <is>
          <t>HXX: Film Is Broken</t>
        </is>
      </c>
      <c r="F9071" t="n">
        <v>19</v>
      </c>
      <c r="G9071" t="n">
        <v>14.68745</v>
      </c>
    </row>
    <row r="9072">
      <c r="A9072" t="inlineStr">
        <is>
          <t>Daily_Minor_Stops_2026_09_18.xlsx</t>
        </is>
      </c>
      <c r="B9072" t="inlineStr">
        <is>
          <t>Samridhi Perk Line</t>
        </is>
      </c>
      <c r="C9072" s="80" t="n">
        <v>46277</v>
      </c>
      <c r="D9072" t="inlineStr">
        <is>
          <t>Perk-HCM-2</t>
        </is>
      </c>
      <c r="E9072" t="inlineStr">
        <is>
          <t>FBX: Jam At Infeed</t>
        </is>
      </c>
      <c r="F9072" t="n">
        <v>24</v>
      </c>
      <c r="G9072" t="n">
        <v>14.9510666666667</v>
      </c>
    </row>
    <row r="9073">
      <c r="A9073" t="inlineStr">
        <is>
          <t>Daily_Minor_Stops_2026_09_18.xlsx</t>
        </is>
      </c>
      <c r="B9073" t="inlineStr">
        <is>
          <t>Samridhi Perk Line</t>
        </is>
      </c>
      <c r="C9073" s="80" t="n">
        <v>46277</v>
      </c>
      <c r="D9073" t="inlineStr">
        <is>
          <t>Perk-HCM-3</t>
        </is>
      </c>
      <c r="E9073" t="inlineStr">
        <is>
          <t>HXX: Film Is Broken</t>
        </is>
      </c>
      <c r="F9073" t="n">
        <v>19</v>
      </c>
      <c r="G9073" t="n">
        <v>11.7711833333333</v>
      </c>
    </row>
    <row r="9074">
      <c r="A9074" t="inlineStr">
        <is>
          <t>Daily_Minor_Stops_2026_09_18.xlsx</t>
        </is>
      </c>
      <c r="B9074" t="inlineStr">
        <is>
          <t>Samridhi Perk Line</t>
        </is>
      </c>
      <c r="C9074" s="80" t="n">
        <v>46277</v>
      </c>
      <c r="D9074" t="inlineStr">
        <is>
          <t>Perk-HCM-3</t>
        </is>
      </c>
      <c r="E9074" t="inlineStr">
        <is>
          <t>FBX: Jam At Infeed</t>
        </is>
      </c>
      <c r="F9074" t="n">
        <v>71</v>
      </c>
      <c r="G9074" t="n">
        <v>33.5377</v>
      </c>
    </row>
    <row r="9075">
      <c r="A9075" t="inlineStr">
        <is>
          <t>Daily_Minor_Stops_2026_09_18.xlsx</t>
        </is>
      </c>
      <c r="B9075" t="inlineStr">
        <is>
          <t>Samridhi Perk Line</t>
        </is>
      </c>
      <c r="C9075" s="80" t="n">
        <v>46277</v>
      </c>
      <c r="D9075" t="inlineStr">
        <is>
          <t>Perk-HCM-4</t>
        </is>
      </c>
      <c r="E9075" t="inlineStr">
        <is>
          <t>HXX: Infeed Rejection Consecutive</t>
        </is>
      </c>
      <c r="F9075" t="n">
        <v>17</v>
      </c>
      <c r="G9075" t="n">
        <v>8.832366666666671</v>
      </c>
    </row>
    <row r="9076">
      <c r="A9076" t="inlineStr">
        <is>
          <t>Daily_Minor_Stops_2026_09_18.xlsx</t>
        </is>
      </c>
      <c r="B9076" t="inlineStr">
        <is>
          <t>Samridhi Perk Line</t>
        </is>
      </c>
      <c r="C9076" s="80" t="n">
        <v>46277</v>
      </c>
      <c r="D9076" t="inlineStr">
        <is>
          <t>Perk-HCM-4</t>
        </is>
      </c>
      <c r="E9076" t="inlineStr">
        <is>
          <t>FBX: Jam At Infeed</t>
        </is>
      </c>
      <c r="F9076" t="n">
        <v>63</v>
      </c>
      <c r="G9076" t="n">
        <v>27.9095</v>
      </c>
    </row>
    <row r="9077">
      <c r="A9077" t="inlineStr">
        <is>
          <t>Daily_Minor_Stops_2026_09_18.xlsx</t>
        </is>
      </c>
      <c r="B9077" t="inlineStr">
        <is>
          <t>Samridhi Perk Line</t>
        </is>
      </c>
      <c r="C9077" s="80" t="n">
        <v>46277</v>
      </c>
      <c r="D9077" t="inlineStr">
        <is>
          <t>Perk-HLM-1</t>
        </is>
      </c>
      <c r="E9077" t="inlineStr">
        <is>
          <t>Product jam detected at flow wrapper infeed</t>
        </is>
      </c>
      <c r="F9077" t="n">
        <v>40</v>
      </c>
      <c r="G9077" t="n">
        <v>125.558516666667</v>
      </c>
    </row>
    <row r="9078">
      <c r="A9078" t="inlineStr">
        <is>
          <t>Daily_Minor_Stops_2026_09_18.xlsx</t>
        </is>
      </c>
      <c r="B9078" t="inlineStr">
        <is>
          <t>Samridhi Perk Line</t>
        </is>
      </c>
      <c r="C9078" s="80" t="n">
        <v>46277</v>
      </c>
      <c r="D9078" t="inlineStr">
        <is>
          <t>Perk-HLM-1</t>
        </is>
      </c>
      <c r="E9078" t="inlineStr">
        <is>
          <t>OverHeight Product Detected</t>
        </is>
      </c>
      <c r="F9078" t="n">
        <v>61</v>
      </c>
      <c r="G9078" t="n">
        <v>38.9849666666667</v>
      </c>
    </row>
    <row r="9079">
      <c r="A9079" t="inlineStr">
        <is>
          <t>Daily_Minor_Stops_2026_09_18.xlsx</t>
        </is>
      </c>
      <c r="B9079" t="inlineStr">
        <is>
          <t>Samridhi Perk Line</t>
        </is>
      </c>
      <c r="C9079" s="80" t="n">
        <v>46277</v>
      </c>
      <c r="D9079" t="inlineStr">
        <is>
          <t>Perk-HLM-2</t>
        </is>
      </c>
      <c r="E9079" t="inlineStr">
        <is>
          <t>Product jam detected at flow wrapper infeed</t>
        </is>
      </c>
      <c r="F9079" t="n">
        <v>109</v>
      </c>
      <c r="G9079" t="n">
        <v>76.9410166666667</v>
      </c>
    </row>
    <row r="9080">
      <c r="A9080" t="inlineStr">
        <is>
          <t>Daily_Minor_Stops_2026_09_18.xlsx</t>
        </is>
      </c>
      <c r="B9080" t="inlineStr">
        <is>
          <t>Samridhi Perk Line</t>
        </is>
      </c>
      <c r="C9080" s="80" t="n">
        <v>46277</v>
      </c>
      <c r="D9080" t="inlineStr">
        <is>
          <t>Perk-HLM-2</t>
        </is>
      </c>
      <c r="E9080" t="inlineStr">
        <is>
          <t>OverHeight Product Detected</t>
        </is>
      </c>
      <c r="F9080" t="n">
        <v>84</v>
      </c>
      <c r="G9080" t="n">
        <v>71.9153833333333</v>
      </c>
    </row>
    <row r="9081">
      <c r="A9081" t="inlineStr">
        <is>
          <t>Daily_Minor_Stops_2026_09_18.xlsx</t>
        </is>
      </c>
      <c r="B9081" t="inlineStr">
        <is>
          <t>Samridhi Perk Line</t>
        </is>
      </c>
      <c r="C9081" s="80" t="n">
        <v>46277</v>
      </c>
      <c r="D9081" t="inlineStr">
        <is>
          <t>Perk-TTLi-1</t>
        </is>
      </c>
      <c r="E9081" t="inlineStr">
        <is>
          <t>FOR/FT11: Hand Over Failure Of Tray</t>
        </is>
      </c>
      <c r="F9081" t="n">
        <v>22</v>
      </c>
      <c r="G9081" t="n">
        <v>24.87385</v>
      </c>
    </row>
    <row r="9082">
      <c r="A9082" t="inlineStr">
        <is>
          <t>Daily_Minor_Stops_2026_09_18.xlsx</t>
        </is>
      </c>
      <c r="B9082" t="inlineStr">
        <is>
          <t>Samridhi Perk Line</t>
        </is>
      </c>
      <c r="C9082" s="80" t="n">
        <v>46277</v>
      </c>
      <c r="D9082" t="inlineStr">
        <is>
          <t>Perk-TTLi-1</t>
        </is>
      </c>
      <c r="E9082" t="inlineStr">
        <is>
          <t>CLO/CT11: Axis1 Position Error</t>
        </is>
      </c>
      <c r="F9082" t="n">
        <v>32</v>
      </c>
      <c r="G9082" t="n">
        <v>35.24715</v>
      </c>
    </row>
    <row r="9083">
      <c r="A9083" t="inlineStr">
        <is>
          <t>Daily_Minor_Stops_2026_09_18.xlsx</t>
        </is>
      </c>
      <c r="B9083" t="inlineStr">
        <is>
          <t>Samridhi Perk Line</t>
        </is>
      </c>
      <c r="C9083" s="80" t="n">
        <v>46277</v>
      </c>
      <c r="D9083" t="inlineStr">
        <is>
          <t>Perk-TTLi-2</t>
        </is>
      </c>
      <c r="E9083" t="inlineStr">
        <is>
          <t>FOR/FT11: Hand Over Failure Of Tray</t>
        </is>
      </c>
      <c r="F9083" t="n">
        <v>8</v>
      </c>
      <c r="G9083" t="n">
        <v>5.20968333333333</v>
      </c>
    </row>
    <row r="9084">
      <c r="A9084" t="inlineStr">
        <is>
          <t>Daily_Minor_Stops_2026_09_18.xlsx</t>
        </is>
      </c>
      <c r="B9084" t="inlineStr">
        <is>
          <t>Samridhi Perk Line</t>
        </is>
      </c>
      <c r="C9084" s="80" t="n">
        <v>46277</v>
      </c>
      <c r="D9084" t="inlineStr">
        <is>
          <t>Perk-TTLi-2</t>
        </is>
      </c>
      <c r="E9084" t="inlineStr">
        <is>
          <t>FOR/BP11: Hand Over Of Blank Failed</t>
        </is>
      </c>
      <c r="F9084" t="n">
        <v>12</v>
      </c>
      <c r="G9084" t="n">
        <v>11.4083</v>
      </c>
    </row>
    <row r="9085">
      <c r="A9085" t="inlineStr">
        <is>
          <t>Daily_Minor_Stops_2026_09_18.xlsx</t>
        </is>
      </c>
      <c r="B9085" t="inlineStr">
        <is>
          <t>Samridhi Perk Line</t>
        </is>
      </c>
      <c r="C9085" s="80" t="n">
        <v>46277</v>
      </c>
      <c r="D9085" t="inlineStr">
        <is>
          <t>Perk-TTLi-3</t>
        </is>
      </c>
      <c r="E9085" t="inlineStr">
        <is>
          <t>LOD/TGR11: Robot-Gripper Sensor Fault</t>
        </is>
      </c>
      <c r="F9085" t="n">
        <v>5</v>
      </c>
      <c r="G9085" t="n">
        <v>3.42066666666667</v>
      </c>
    </row>
    <row r="9086">
      <c r="A9086" t="inlineStr">
        <is>
          <t>Daily_Minor_Stops_2026_09_18.xlsx</t>
        </is>
      </c>
      <c r="B9086" t="inlineStr">
        <is>
          <t>Samridhi Perk Line</t>
        </is>
      </c>
      <c r="C9086" s="80" t="n">
        <v>46277</v>
      </c>
      <c r="D9086" t="inlineStr">
        <is>
          <t>Perk-TTLi-3</t>
        </is>
      </c>
      <c r="E9086" t="inlineStr">
        <is>
          <t>CLO/CT11: Axis1 Position Error</t>
        </is>
      </c>
      <c r="F9086" t="n">
        <v>8</v>
      </c>
      <c r="G9086" t="n">
        <v>15.8378333333333</v>
      </c>
    </row>
    <row r="9087">
      <c r="A9087" t="inlineStr">
        <is>
          <t>Daily_Minor_Stops_2026_09_18.xlsx</t>
        </is>
      </c>
      <c r="B9087" t="inlineStr">
        <is>
          <t>Samridhi Perk Line</t>
        </is>
      </c>
      <c r="C9087" s="80" t="n">
        <v>46277</v>
      </c>
      <c r="D9087" t="inlineStr">
        <is>
          <t>Perk-TTLi-4</t>
        </is>
      </c>
      <c r="E9087" t="inlineStr">
        <is>
          <t>LOD/DH: State Decel Not Leave In Time</t>
        </is>
      </c>
      <c r="F9087" t="n">
        <v>2</v>
      </c>
      <c r="G9087" t="n">
        <v>0.9116</v>
      </c>
    </row>
    <row r="9088">
      <c r="A9088" t="inlineStr">
        <is>
          <t>Daily_Minor_Stops_2026_09_18.xlsx</t>
        </is>
      </c>
      <c r="B9088" t="inlineStr">
        <is>
          <t>Samridhi Perk Line</t>
        </is>
      </c>
      <c r="C9088" s="80" t="n">
        <v>46278</v>
      </c>
      <c r="D9088" t="inlineStr">
        <is>
          <t>Perk-HCM-1</t>
        </is>
      </c>
      <c r="E9088" t="inlineStr">
        <is>
          <t>HXX: Film Is Broken</t>
        </is>
      </c>
      <c r="F9088" t="n">
        <v>20</v>
      </c>
      <c r="G9088" t="n">
        <v>21.4630666666667</v>
      </c>
    </row>
    <row r="9089">
      <c r="A9089" t="inlineStr">
        <is>
          <t>Daily_Minor_Stops_2026_09_18.xlsx</t>
        </is>
      </c>
      <c r="B9089" t="inlineStr">
        <is>
          <t>Samridhi Perk Line</t>
        </is>
      </c>
      <c r="C9089" s="80" t="n">
        <v>46278</v>
      </c>
      <c r="D9089" t="inlineStr">
        <is>
          <t>Perk-HCM-1</t>
        </is>
      </c>
      <c r="E9089" t="inlineStr">
        <is>
          <t>FBX: Jam At Infeed</t>
        </is>
      </c>
      <c r="F9089" t="n">
        <v>56</v>
      </c>
      <c r="G9089" t="n">
        <v>28.9052666666667</v>
      </c>
    </row>
    <row r="9090">
      <c r="A9090" t="inlineStr">
        <is>
          <t>Daily_Minor_Stops_2026_09_18.xlsx</t>
        </is>
      </c>
      <c r="B9090" t="inlineStr">
        <is>
          <t>Samridhi Perk Line</t>
        </is>
      </c>
      <c r="C9090" s="80" t="n">
        <v>46278</v>
      </c>
      <c r="D9090" t="inlineStr">
        <is>
          <t>Perk-HCM-2</t>
        </is>
      </c>
      <c r="E9090" t="inlineStr">
        <is>
          <t>HXX: Film Is Broken</t>
        </is>
      </c>
      <c r="F9090" t="n">
        <v>20</v>
      </c>
      <c r="G9090" t="n">
        <v>15.0913</v>
      </c>
    </row>
    <row r="9091">
      <c r="A9091" t="inlineStr">
        <is>
          <t>Daily_Minor_Stops_2026_09_18.xlsx</t>
        </is>
      </c>
      <c r="B9091" t="inlineStr">
        <is>
          <t>Samridhi Perk Line</t>
        </is>
      </c>
      <c r="C9091" s="80" t="n">
        <v>46278</v>
      </c>
      <c r="D9091" t="inlineStr">
        <is>
          <t>Perk-HCM-2</t>
        </is>
      </c>
      <c r="E9091" t="inlineStr">
        <is>
          <t>FBX: Jam At Infeed</t>
        </is>
      </c>
      <c r="F9091" t="n">
        <v>37</v>
      </c>
      <c r="G9091" t="n">
        <v>17.77155</v>
      </c>
    </row>
    <row r="9092">
      <c r="A9092" t="inlineStr">
        <is>
          <t>Daily_Minor_Stops_2026_09_18.xlsx</t>
        </is>
      </c>
      <c r="B9092" t="inlineStr">
        <is>
          <t>Samridhi Perk Line</t>
        </is>
      </c>
      <c r="C9092" s="80" t="n">
        <v>46278</v>
      </c>
      <c r="D9092" t="inlineStr">
        <is>
          <t>Perk-HCM-3</t>
        </is>
      </c>
      <c r="E9092" t="inlineStr">
        <is>
          <t>HXX: Infeed Rejection Consecutive</t>
        </is>
      </c>
      <c r="F9092" t="n">
        <v>34</v>
      </c>
      <c r="G9092" t="n">
        <v>16.4219</v>
      </c>
    </row>
    <row r="9093">
      <c r="A9093" t="inlineStr">
        <is>
          <t>Daily_Minor_Stops_2026_09_18.xlsx</t>
        </is>
      </c>
      <c r="B9093" t="inlineStr">
        <is>
          <t>Samridhi Perk Line</t>
        </is>
      </c>
      <c r="C9093" s="80" t="n">
        <v>46278</v>
      </c>
      <c r="D9093" t="inlineStr">
        <is>
          <t>Perk-HCM-3</t>
        </is>
      </c>
      <c r="E9093" t="inlineStr">
        <is>
          <t>FBX: Jam At Infeed</t>
        </is>
      </c>
      <c r="F9093" t="n">
        <v>41</v>
      </c>
      <c r="G9093" t="n">
        <v>23.4385333333333</v>
      </c>
    </row>
    <row r="9094">
      <c r="A9094" t="inlineStr">
        <is>
          <t>Daily_Minor_Stops_2026_09_18.xlsx</t>
        </is>
      </c>
      <c r="B9094" t="inlineStr">
        <is>
          <t>Samridhi Perk Line</t>
        </is>
      </c>
      <c r="C9094" s="80" t="n">
        <v>46278</v>
      </c>
      <c r="D9094" t="inlineStr">
        <is>
          <t>Perk-HCM-4</t>
        </is>
      </c>
      <c r="E9094" t="inlineStr">
        <is>
          <t>HXX: Film Is Broken</t>
        </is>
      </c>
      <c r="F9094" t="n">
        <v>19</v>
      </c>
      <c r="G9094" t="n">
        <v>23.9905166666667</v>
      </c>
    </row>
    <row r="9095">
      <c r="A9095" t="inlineStr">
        <is>
          <t>Daily_Minor_Stops_2026_09_18.xlsx</t>
        </is>
      </c>
      <c r="B9095" t="inlineStr">
        <is>
          <t>Samridhi Perk Line</t>
        </is>
      </c>
      <c r="C9095" s="80" t="n">
        <v>46278</v>
      </c>
      <c r="D9095" t="inlineStr">
        <is>
          <t>Perk-HCM-4</t>
        </is>
      </c>
      <c r="E9095" t="inlineStr">
        <is>
          <t>FBX: Jam At Infeed</t>
        </is>
      </c>
      <c r="F9095" t="n">
        <v>41</v>
      </c>
      <c r="G9095" t="n">
        <v>19.3810666666667</v>
      </c>
    </row>
    <row r="9096">
      <c r="A9096" t="inlineStr">
        <is>
          <t>Daily_Minor_Stops_2026_09_18.xlsx</t>
        </is>
      </c>
      <c r="B9096" t="inlineStr">
        <is>
          <t>Samridhi Perk Line</t>
        </is>
      </c>
      <c r="C9096" s="80" t="n">
        <v>46278</v>
      </c>
      <c r="D9096" t="inlineStr">
        <is>
          <t>Perk-HLM-1</t>
        </is>
      </c>
      <c r="E9096" t="inlineStr">
        <is>
          <t>Product jam detected at flow wrapper infeed</t>
        </is>
      </c>
      <c r="F9096" t="n">
        <v>119</v>
      </c>
      <c r="G9096" t="n">
        <v>87.49745</v>
      </c>
    </row>
    <row r="9097">
      <c r="A9097" t="inlineStr">
        <is>
          <t>Daily_Minor_Stops_2026_09_18.xlsx</t>
        </is>
      </c>
      <c r="B9097" t="inlineStr">
        <is>
          <t>Samridhi Perk Line</t>
        </is>
      </c>
      <c r="C9097" s="80" t="n">
        <v>46278</v>
      </c>
      <c r="D9097" t="inlineStr">
        <is>
          <t>Perk-HLM-1</t>
        </is>
      </c>
      <c r="E9097" t="inlineStr">
        <is>
          <t>OverHeight Product Detected</t>
        </is>
      </c>
      <c r="F9097" t="n">
        <v>40</v>
      </c>
      <c r="G9097" t="n">
        <v>27.2801333333333</v>
      </c>
    </row>
    <row r="9098">
      <c r="A9098" t="inlineStr">
        <is>
          <t>Daily_Minor_Stops_2026_09_18.xlsx</t>
        </is>
      </c>
      <c r="B9098" t="inlineStr">
        <is>
          <t>Samridhi Perk Line</t>
        </is>
      </c>
      <c r="C9098" s="80" t="n">
        <v>46278</v>
      </c>
      <c r="D9098" t="inlineStr">
        <is>
          <t>Perk-HLM-2</t>
        </is>
      </c>
      <c r="E9098" t="inlineStr">
        <is>
          <t>Product jam detected at flow wrapper infeed</t>
        </is>
      </c>
      <c r="F9098" t="n">
        <v>140</v>
      </c>
      <c r="G9098" t="n">
        <v>112.211233333333</v>
      </c>
    </row>
    <row r="9099">
      <c r="A9099" t="inlineStr">
        <is>
          <t>Daily_Minor_Stops_2026_09_18.xlsx</t>
        </is>
      </c>
      <c r="B9099" t="inlineStr">
        <is>
          <t>Samridhi Perk Line</t>
        </is>
      </c>
      <c r="C9099" s="80" t="n">
        <v>46278</v>
      </c>
      <c r="D9099" t="inlineStr">
        <is>
          <t>Perk-HLM-2</t>
        </is>
      </c>
      <c r="E9099" t="inlineStr">
        <is>
          <t>OverHeight Product Detected</t>
        </is>
      </c>
      <c r="F9099" t="n">
        <v>43</v>
      </c>
      <c r="G9099" t="n">
        <v>33.3685333333333</v>
      </c>
    </row>
    <row r="9100">
      <c r="A9100" t="inlineStr">
        <is>
          <t>Daily_Minor_Stops_2026_09_18.xlsx</t>
        </is>
      </c>
      <c r="B9100" t="inlineStr">
        <is>
          <t>Samridhi Perk Line</t>
        </is>
      </c>
      <c r="C9100" s="80" t="n">
        <v>46278</v>
      </c>
      <c r="D9100" t="inlineStr">
        <is>
          <t>Perk-TTLi-1</t>
        </is>
      </c>
      <c r="E9100" t="inlineStr">
        <is>
          <t>FOR/FT11: Hand Over Failure Of Tray</t>
        </is>
      </c>
      <c r="F9100" t="n">
        <v>41</v>
      </c>
      <c r="G9100" t="n">
        <v>80.5747666666667</v>
      </c>
    </row>
    <row r="9101">
      <c r="A9101" t="inlineStr">
        <is>
          <t>Daily_Minor_Stops_2026_09_18.xlsx</t>
        </is>
      </c>
      <c r="B9101" t="inlineStr">
        <is>
          <t>Samridhi Perk Line</t>
        </is>
      </c>
      <c r="C9101" s="80" t="n">
        <v>46278</v>
      </c>
      <c r="D9101" t="inlineStr">
        <is>
          <t>Perk-TTLi-1</t>
        </is>
      </c>
      <c r="E9101" t="inlineStr">
        <is>
          <t>FOR/BP11: Hand Over Of Blank Failed</t>
        </is>
      </c>
      <c r="F9101" t="n">
        <v>22</v>
      </c>
      <c r="G9101" t="n">
        <v>21.1125833333333</v>
      </c>
    </row>
    <row r="9102">
      <c r="A9102" t="inlineStr">
        <is>
          <t>Daily_Minor_Stops_2026_09_18.xlsx</t>
        </is>
      </c>
      <c r="B9102" t="inlineStr">
        <is>
          <t>Samridhi Perk Line</t>
        </is>
      </c>
      <c r="C9102" s="80" t="n">
        <v>46278</v>
      </c>
      <c r="D9102" t="inlineStr">
        <is>
          <t>Perk-TTLi-2</t>
        </is>
      </c>
      <c r="E9102" t="inlineStr">
        <is>
          <t>FOR/BP11: Hand Over Of Blank Failed</t>
        </is>
      </c>
      <c r="F9102" t="n">
        <v>110</v>
      </c>
      <c r="G9102" t="n">
        <v>120.107816666667</v>
      </c>
    </row>
    <row r="9103">
      <c r="A9103" t="inlineStr">
        <is>
          <t>Daily_Minor_Stops_2026_09_18.xlsx</t>
        </is>
      </c>
      <c r="B9103" t="inlineStr">
        <is>
          <t>Samridhi Perk Line</t>
        </is>
      </c>
      <c r="C9103" s="80" t="n">
        <v>46278</v>
      </c>
      <c r="D9103" t="inlineStr">
        <is>
          <t>Perk-TTLi-2</t>
        </is>
      </c>
      <c r="E9103" t="inlineStr">
        <is>
          <t>CLO/CT11: Axis1 Position Error</t>
        </is>
      </c>
      <c r="F9103" t="n">
        <v>13</v>
      </c>
      <c r="G9103" t="n">
        <v>70.7413</v>
      </c>
    </row>
    <row r="9104">
      <c r="A9104" t="inlineStr">
        <is>
          <t>Daily_Minor_Stops_2026_09_18.xlsx</t>
        </is>
      </c>
      <c r="B9104" t="inlineStr">
        <is>
          <t>Samridhi Perk Line</t>
        </is>
      </c>
      <c r="C9104" s="80" t="n">
        <v>46278</v>
      </c>
      <c r="D9104" t="inlineStr">
        <is>
          <t>Perk-TTLi-3</t>
        </is>
      </c>
      <c r="E9104" t="inlineStr">
        <is>
          <t>CLO/CT11: Axis1 Position Error</t>
        </is>
      </c>
      <c r="F9104" t="n">
        <v>5</v>
      </c>
      <c r="G9104" t="n">
        <v>8.50866666666667</v>
      </c>
    </row>
    <row r="9105">
      <c r="A9105" t="inlineStr">
        <is>
          <t>Daily_Minor_Stops_2026_09_18.xlsx</t>
        </is>
      </c>
      <c r="B9105" t="inlineStr">
        <is>
          <t>Samridhi Perk Line</t>
        </is>
      </c>
      <c r="C9105" s="80" t="n">
        <v>46278</v>
      </c>
      <c r="D9105" t="inlineStr">
        <is>
          <t>Perk-TTLi-3</t>
        </is>
      </c>
      <c r="E9105" t="inlineStr">
        <is>
          <t>CLO/CSC11: Tray Validation Failed</t>
        </is>
      </c>
      <c r="F9105" t="n">
        <v>5</v>
      </c>
      <c r="G9105" t="n">
        <v>1.84501666666667</v>
      </c>
    </row>
    <row r="9106">
      <c r="A9106" t="inlineStr">
        <is>
          <t>Daily_Minor_Stops_2026_09_18.xlsx</t>
        </is>
      </c>
      <c r="B9106" t="inlineStr">
        <is>
          <t>Samridhi Perk Line</t>
        </is>
      </c>
      <c r="C9106" s="80" t="n">
        <v>46278</v>
      </c>
      <c r="D9106" t="inlineStr">
        <is>
          <t>Perk-TTLi-4</t>
        </is>
      </c>
      <c r="E9106" t="inlineStr">
        <is>
          <t>LOD/SAF: Safety Circuit Not Ready</t>
        </is>
      </c>
      <c r="F9106" t="n">
        <v>2</v>
      </c>
      <c r="G9106" t="n">
        <v>0.159916666666667</v>
      </c>
    </row>
    <row r="9107">
      <c r="A9107" t="inlineStr">
        <is>
          <t>Daily_Minor_Stops_2026_09_18.xlsx</t>
        </is>
      </c>
      <c r="B9107" t="inlineStr">
        <is>
          <t>Samridhi Perk Line</t>
        </is>
      </c>
      <c r="C9107" s="80" t="n">
        <v>46278</v>
      </c>
      <c r="D9107" t="inlineStr">
        <is>
          <t>Perk-TTLi-4</t>
        </is>
      </c>
      <c r="E9107" t="inlineStr">
        <is>
          <t>LOD/EM: Emergency Stop HMI 11</t>
        </is>
      </c>
      <c r="F9107" t="n">
        <v>3</v>
      </c>
      <c r="G9107" t="n">
        <v>1.28171666666667</v>
      </c>
    </row>
    <row r="9108">
      <c r="A9108" t="inlineStr">
        <is>
          <t>Daily_Minor_Stops_2026_09_18.xlsx</t>
        </is>
      </c>
      <c r="B9108" t="inlineStr">
        <is>
          <t>Samridhi Perk Line</t>
        </is>
      </c>
      <c r="C9108" s="80" t="n">
        <v>46279</v>
      </c>
      <c r="D9108" t="inlineStr">
        <is>
          <t>Perk-HCM-1</t>
        </is>
      </c>
      <c r="E9108" t="inlineStr">
        <is>
          <t>HXX: Film Is Broken</t>
        </is>
      </c>
      <c r="F9108" t="n">
        <v>21</v>
      </c>
      <c r="G9108" t="n">
        <v>13.2453666666667</v>
      </c>
    </row>
    <row r="9109">
      <c r="A9109" t="inlineStr">
        <is>
          <t>Daily_Minor_Stops_2026_09_18.xlsx</t>
        </is>
      </c>
      <c r="B9109" t="inlineStr">
        <is>
          <t>Samridhi Perk Line</t>
        </is>
      </c>
      <c r="C9109" s="80" t="n">
        <v>46279</v>
      </c>
      <c r="D9109" t="inlineStr">
        <is>
          <t>Perk-HCM-1</t>
        </is>
      </c>
      <c r="E9109" t="inlineStr">
        <is>
          <t>FBX: Jam At Infeed</t>
        </is>
      </c>
      <c r="F9109" t="n">
        <v>46</v>
      </c>
      <c r="G9109" t="n">
        <v>25.3597666666667</v>
      </c>
    </row>
    <row r="9110">
      <c r="A9110" t="inlineStr">
        <is>
          <t>Daily_Minor_Stops_2026_09_18.xlsx</t>
        </is>
      </c>
      <c r="B9110" t="inlineStr">
        <is>
          <t>Samridhi Perk Line</t>
        </is>
      </c>
      <c r="C9110" s="80" t="n">
        <v>46279</v>
      </c>
      <c r="D9110" t="inlineStr">
        <is>
          <t>Perk-HCM-2</t>
        </is>
      </c>
      <c r="E9110" t="inlineStr">
        <is>
          <t>HXX: Film Is Broken</t>
        </is>
      </c>
      <c r="F9110" t="n">
        <v>19</v>
      </c>
      <c r="G9110" t="n">
        <v>14.4628166666667</v>
      </c>
    </row>
    <row r="9111">
      <c r="A9111" t="inlineStr">
        <is>
          <t>Daily_Minor_Stops_2026_09_18.xlsx</t>
        </is>
      </c>
      <c r="B9111" t="inlineStr">
        <is>
          <t>Samridhi Perk Line</t>
        </is>
      </c>
      <c r="C9111" s="80" t="n">
        <v>46279</v>
      </c>
      <c r="D9111" t="inlineStr">
        <is>
          <t>Perk-HCM-2</t>
        </is>
      </c>
      <c r="E9111" t="inlineStr">
        <is>
          <t>FBX: Jam At Infeed</t>
        </is>
      </c>
      <c r="F9111" t="n">
        <v>21</v>
      </c>
      <c r="G9111" t="n">
        <v>15.1933</v>
      </c>
    </row>
    <row r="9112">
      <c r="A9112" t="inlineStr">
        <is>
          <t>Daily_Minor_Stops_2026_09_18.xlsx</t>
        </is>
      </c>
      <c r="B9112" t="inlineStr">
        <is>
          <t>Samridhi Perk Line</t>
        </is>
      </c>
      <c r="C9112" s="80" t="n">
        <v>46279</v>
      </c>
      <c r="D9112" t="inlineStr">
        <is>
          <t>Perk-HCM-3</t>
        </is>
      </c>
      <c r="E9112" t="inlineStr">
        <is>
          <t>HXX: Infeed Rejection Consecutive</t>
        </is>
      </c>
      <c r="F9112" t="n">
        <v>36</v>
      </c>
      <c r="G9112" t="n">
        <v>17.1192833333333</v>
      </c>
    </row>
    <row r="9113">
      <c r="A9113" t="inlineStr">
        <is>
          <t>Daily_Minor_Stops_2026_09_18.xlsx</t>
        </is>
      </c>
      <c r="B9113" t="inlineStr">
        <is>
          <t>Samridhi Perk Line</t>
        </is>
      </c>
      <c r="C9113" s="80" t="n">
        <v>46279</v>
      </c>
      <c r="D9113" t="inlineStr">
        <is>
          <t>Perk-HCM-3</t>
        </is>
      </c>
      <c r="E9113" t="inlineStr">
        <is>
          <t>FBX: Jam At Infeed</t>
        </is>
      </c>
      <c r="F9113" t="n">
        <v>34</v>
      </c>
      <c r="G9113" t="n">
        <v>21.0520333333333</v>
      </c>
    </row>
    <row r="9114">
      <c r="A9114" t="inlineStr">
        <is>
          <t>Daily_Minor_Stops_2026_09_18.xlsx</t>
        </is>
      </c>
      <c r="B9114" t="inlineStr">
        <is>
          <t>Samridhi Perk Line</t>
        </is>
      </c>
      <c r="C9114" s="80" t="n">
        <v>46279</v>
      </c>
      <c r="D9114" t="inlineStr">
        <is>
          <t>Perk-HCM-4</t>
        </is>
      </c>
      <c r="E9114" t="inlineStr">
        <is>
          <t>HXX: Film Is Broken</t>
        </is>
      </c>
      <c r="F9114" t="n">
        <v>23</v>
      </c>
      <c r="G9114" t="n">
        <v>25.1656833333333</v>
      </c>
    </row>
    <row r="9115">
      <c r="A9115" t="inlineStr">
        <is>
          <t>Daily_Minor_Stops_2026_09_18.xlsx</t>
        </is>
      </c>
      <c r="B9115" t="inlineStr">
        <is>
          <t>Samridhi Perk Line</t>
        </is>
      </c>
      <c r="C9115" s="80" t="n">
        <v>46279</v>
      </c>
      <c r="D9115" t="inlineStr">
        <is>
          <t>Perk-HCM-4</t>
        </is>
      </c>
      <c r="E9115" t="inlineStr">
        <is>
          <t>FBX: Jam At Infeed</t>
        </is>
      </c>
      <c r="F9115" t="n">
        <v>37</v>
      </c>
      <c r="G9115" t="n">
        <v>12.94515</v>
      </c>
    </row>
    <row r="9116">
      <c r="A9116" t="inlineStr">
        <is>
          <t>Daily_Minor_Stops_2026_09_18.xlsx</t>
        </is>
      </c>
      <c r="B9116" t="inlineStr">
        <is>
          <t>Samridhi Perk Line</t>
        </is>
      </c>
      <c r="C9116" s="80" t="n">
        <v>46279</v>
      </c>
      <c r="D9116" t="inlineStr">
        <is>
          <t>Perk-HLM-1</t>
        </is>
      </c>
      <c r="E9116" t="inlineStr">
        <is>
          <t>Product jam detected at flow wrapper infeed</t>
        </is>
      </c>
      <c r="F9116" t="n">
        <v>92</v>
      </c>
      <c r="G9116" t="n">
        <v>57.2265</v>
      </c>
    </row>
    <row r="9117">
      <c r="A9117" t="inlineStr">
        <is>
          <t>Daily_Minor_Stops_2026_09_18.xlsx</t>
        </is>
      </c>
      <c r="B9117" t="inlineStr">
        <is>
          <t>Samridhi Perk Line</t>
        </is>
      </c>
      <c r="C9117" s="80" t="n">
        <v>46279</v>
      </c>
      <c r="D9117" t="inlineStr">
        <is>
          <t>Perk-HLM-1</t>
        </is>
      </c>
      <c r="E9117" t="inlineStr">
        <is>
          <t>OverHeight Product Detected</t>
        </is>
      </c>
      <c r="F9117" t="n">
        <v>46</v>
      </c>
      <c r="G9117" t="n">
        <v>33.5215666666667</v>
      </c>
    </row>
    <row r="9118">
      <c r="A9118" t="inlineStr">
        <is>
          <t>Daily_Minor_Stops_2026_09_18.xlsx</t>
        </is>
      </c>
      <c r="B9118" t="inlineStr">
        <is>
          <t>Samridhi Perk Line</t>
        </is>
      </c>
      <c r="C9118" s="80" t="n">
        <v>46279</v>
      </c>
      <c r="D9118" t="inlineStr">
        <is>
          <t>Perk-HLM-2</t>
        </is>
      </c>
      <c r="E9118" t="inlineStr">
        <is>
          <t>Product jam detected at flow wrapper infeed</t>
        </is>
      </c>
      <c r="F9118" t="n">
        <v>111</v>
      </c>
      <c r="G9118" t="n">
        <v>92.28075</v>
      </c>
    </row>
    <row r="9119">
      <c r="A9119" t="inlineStr">
        <is>
          <t>Daily_Minor_Stops_2026_09_18.xlsx</t>
        </is>
      </c>
      <c r="B9119" t="inlineStr">
        <is>
          <t>Samridhi Perk Line</t>
        </is>
      </c>
      <c r="C9119" s="80" t="n">
        <v>46279</v>
      </c>
      <c r="D9119" t="inlineStr">
        <is>
          <t>Perk-HLM-2</t>
        </is>
      </c>
      <c r="E9119" t="inlineStr">
        <is>
          <t>OverHeight Product Detected</t>
        </is>
      </c>
      <c r="F9119" t="n">
        <v>30</v>
      </c>
      <c r="G9119" t="n">
        <v>31.1602333333333</v>
      </c>
    </row>
    <row r="9120">
      <c r="A9120" t="inlineStr">
        <is>
          <t>Daily_Minor_Stops_2026_09_18.xlsx</t>
        </is>
      </c>
      <c r="B9120" t="inlineStr">
        <is>
          <t>Samridhi Perk Line</t>
        </is>
      </c>
      <c r="C9120" s="80" t="n">
        <v>46279</v>
      </c>
      <c r="D9120" t="inlineStr">
        <is>
          <t>Perk-TTLi-1</t>
        </is>
      </c>
      <c r="E9120" t="inlineStr">
        <is>
          <t>FOR/FT11: Hand Over Failure Of Tray</t>
        </is>
      </c>
      <c r="F9120" t="n">
        <v>9</v>
      </c>
      <c r="G9120" t="n">
        <v>3.75655</v>
      </c>
    </row>
    <row r="9121">
      <c r="A9121" t="inlineStr">
        <is>
          <t>Daily_Minor_Stops_2026_09_18.xlsx</t>
        </is>
      </c>
      <c r="B9121" t="inlineStr">
        <is>
          <t>Samridhi Perk Line</t>
        </is>
      </c>
      <c r="C9121" s="80" t="n">
        <v>46279</v>
      </c>
      <c r="D9121" t="inlineStr">
        <is>
          <t>Perk-TTLi-1</t>
        </is>
      </c>
      <c r="E9121" t="inlineStr">
        <is>
          <t>FOR/BP11: Hand Over Of Blank Failed</t>
        </is>
      </c>
      <c r="F9121" t="n">
        <v>34</v>
      </c>
      <c r="G9121" t="n">
        <v>27.2193833333333</v>
      </c>
    </row>
    <row r="9122">
      <c r="A9122" t="inlineStr">
        <is>
          <t>Daily_Minor_Stops_2026_09_18.xlsx</t>
        </is>
      </c>
      <c r="B9122" t="inlineStr">
        <is>
          <t>Samridhi Perk Line</t>
        </is>
      </c>
      <c r="C9122" s="80" t="n">
        <v>46279</v>
      </c>
      <c r="D9122" t="inlineStr">
        <is>
          <t>Perk-TTLi-2</t>
        </is>
      </c>
      <c r="E9122" t="inlineStr">
        <is>
          <t>LOD/PGR11: Train Reached Estop Distance</t>
        </is>
      </c>
      <c r="F9122" t="n">
        <v>4</v>
      </c>
      <c r="G9122" t="n">
        <v>5.61823333333333</v>
      </c>
    </row>
    <row r="9123">
      <c r="A9123" t="inlineStr">
        <is>
          <t>Daily_Minor_Stops_2026_09_18.xlsx</t>
        </is>
      </c>
      <c r="B9123" t="inlineStr">
        <is>
          <t>Samridhi Perk Line</t>
        </is>
      </c>
      <c r="C9123" s="80" t="n">
        <v>46279</v>
      </c>
      <c r="D9123" t="inlineStr">
        <is>
          <t>Perk-TTLi-2</t>
        </is>
      </c>
      <c r="E9123" t="inlineStr">
        <is>
          <t>FOR/BP11: Hand Over Of Blank Failed</t>
        </is>
      </c>
      <c r="F9123" t="n">
        <v>64</v>
      </c>
      <c r="G9123" t="n">
        <v>48.3125666666667</v>
      </c>
    </row>
    <row r="9124">
      <c r="A9124" t="inlineStr">
        <is>
          <t>Daily_Minor_Stops_2026_09_18.xlsx</t>
        </is>
      </c>
      <c r="B9124" t="inlineStr">
        <is>
          <t>Samridhi Perk Line</t>
        </is>
      </c>
      <c r="C9124" s="80" t="n">
        <v>46279</v>
      </c>
      <c r="D9124" t="inlineStr">
        <is>
          <t>Perk-TTLi-3</t>
        </is>
      </c>
      <c r="E9124" t="inlineStr">
        <is>
          <t>LOD/TGR11: Robot-Gripper Sensor Fault</t>
        </is>
      </c>
      <c r="F9124" t="n">
        <v>5</v>
      </c>
      <c r="G9124" t="n">
        <v>1.37918333333333</v>
      </c>
    </row>
    <row r="9125">
      <c r="A9125" t="inlineStr">
        <is>
          <t>Daily_Minor_Stops_2026_09_18.xlsx</t>
        </is>
      </c>
      <c r="B9125" t="inlineStr">
        <is>
          <t>Samridhi Perk Line</t>
        </is>
      </c>
      <c r="C9125" s="80" t="n">
        <v>46279</v>
      </c>
      <c r="D9125" t="inlineStr">
        <is>
          <t>Perk-TTLi-3</t>
        </is>
      </c>
      <c r="E9125" t="inlineStr">
        <is>
          <t>CLO/CT11: Axis1 Position Error</t>
        </is>
      </c>
      <c r="F9125" t="n">
        <v>6</v>
      </c>
      <c r="G9125" t="n">
        <v>9.44788333333333</v>
      </c>
    </row>
    <row r="9126">
      <c r="A9126" t="inlineStr">
        <is>
          <t>Daily_Minor_Stops_2026_09_18.xlsx</t>
        </is>
      </c>
      <c r="B9126" t="inlineStr">
        <is>
          <t>Samridhi Perk Line</t>
        </is>
      </c>
      <c r="C9126" s="80" t="n">
        <v>46279</v>
      </c>
      <c r="D9126" t="inlineStr">
        <is>
          <t>Perk-TTLi-4</t>
        </is>
      </c>
      <c r="E9126" t="inlineStr">
        <is>
          <t>LOD/FWV11: Position Trigger Sensor Fail</t>
        </is>
      </c>
      <c r="F9126" t="n">
        <v>4</v>
      </c>
      <c r="G9126" t="n">
        <v>1.20583333333333</v>
      </c>
    </row>
    <row r="9127">
      <c r="A9127" t="inlineStr">
        <is>
          <t>Daily_Minor_Stops_2026_09_18.xlsx</t>
        </is>
      </c>
      <c r="B9127" t="inlineStr">
        <is>
          <t>Samridhi Perk Line</t>
        </is>
      </c>
      <c r="C9127" s="80" t="n">
        <v>46279</v>
      </c>
      <c r="D9127" t="inlineStr">
        <is>
          <t>Perk-TTLi-4</t>
        </is>
      </c>
      <c r="E9127" t="inlineStr">
        <is>
          <t>LOD/DH: State Decel Not Leave In Time</t>
        </is>
      </c>
      <c r="F9127" t="n">
        <v>2</v>
      </c>
      <c r="G9127" t="n">
        <v>0.202816666666667</v>
      </c>
    </row>
    <row r="9128">
      <c r="A9128" t="inlineStr">
        <is>
          <t>Daily_Minor_Stops_2026_09_18.xlsx</t>
        </is>
      </c>
      <c r="B9128" t="inlineStr">
        <is>
          <t>Samridhi Perk Line</t>
        </is>
      </c>
      <c r="C9128" s="80" t="n">
        <v>46280</v>
      </c>
      <c r="D9128" t="inlineStr">
        <is>
          <t>Perk-HCM-1</t>
        </is>
      </c>
      <c r="E9128" t="inlineStr">
        <is>
          <t>HXX: Film Is Broken</t>
        </is>
      </c>
      <c r="F9128" t="n">
        <v>18</v>
      </c>
      <c r="G9128" t="n">
        <v>12.10155</v>
      </c>
    </row>
    <row r="9129">
      <c r="A9129" t="inlineStr">
        <is>
          <t>Daily_Minor_Stops_2026_09_18.xlsx</t>
        </is>
      </c>
      <c r="B9129" t="inlineStr">
        <is>
          <t>Samridhi Perk Line</t>
        </is>
      </c>
      <c r="C9129" s="80" t="n">
        <v>46280</v>
      </c>
      <c r="D9129" t="inlineStr">
        <is>
          <t>Perk-HCM-1</t>
        </is>
      </c>
      <c r="E9129" t="inlineStr">
        <is>
          <t>FBX: Jam At Infeed</t>
        </is>
      </c>
      <c r="F9129" t="n">
        <v>81</v>
      </c>
      <c r="G9129" t="n">
        <v>34.53425</v>
      </c>
    </row>
    <row r="9130">
      <c r="A9130" t="inlineStr">
        <is>
          <t>Daily_Minor_Stops_2026_09_18.xlsx</t>
        </is>
      </c>
      <c r="B9130" t="inlineStr">
        <is>
          <t>Samridhi Perk Line</t>
        </is>
      </c>
      <c r="C9130" s="80" t="n">
        <v>46280</v>
      </c>
      <c r="D9130" t="inlineStr">
        <is>
          <t>Perk-HCM-2</t>
        </is>
      </c>
      <c r="E9130" t="inlineStr">
        <is>
          <t>FBX: Overflow At Infeed</t>
        </is>
      </c>
      <c r="F9130" t="n">
        <v>20</v>
      </c>
      <c r="G9130" t="n">
        <v>8.46608333333333</v>
      </c>
    </row>
    <row r="9131">
      <c r="A9131" t="inlineStr">
        <is>
          <t>Daily_Minor_Stops_2026_09_18.xlsx</t>
        </is>
      </c>
      <c r="B9131" t="inlineStr">
        <is>
          <t>Samridhi Perk Line</t>
        </is>
      </c>
      <c r="C9131" s="80" t="n">
        <v>46280</v>
      </c>
      <c r="D9131" t="inlineStr">
        <is>
          <t>Perk-HCM-2</t>
        </is>
      </c>
      <c r="E9131" t="inlineStr">
        <is>
          <t>FBX: Jam At Infeed</t>
        </is>
      </c>
      <c r="F9131" t="n">
        <v>24</v>
      </c>
      <c r="G9131" t="n">
        <v>12.8095666666667</v>
      </c>
    </row>
    <row r="9132">
      <c r="A9132" t="inlineStr">
        <is>
          <t>Daily_Minor_Stops_2026_09_18.xlsx</t>
        </is>
      </c>
      <c r="B9132" t="inlineStr">
        <is>
          <t>Samridhi Perk Line</t>
        </is>
      </c>
      <c r="C9132" s="80" t="n">
        <v>46280</v>
      </c>
      <c r="D9132" t="inlineStr">
        <is>
          <t>Perk-HCM-3</t>
        </is>
      </c>
      <c r="E9132" t="inlineStr">
        <is>
          <t>HXX: Infeed Rejection Consecutive</t>
        </is>
      </c>
      <c r="F9132" t="n">
        <v>54</v>
      </c>
      <c r="G9132" t="n">
        <v>26.57715</v>
      </c>
    </row>
    <row r="9133">
      <c r="A9133" t="inlineStr">
        <is>
          <t>Daily_Minor_Stops_2026_09_18.xlsx</t>
        </is>
      </c>
      <c r="B9133" t="inlineStr">
        <is>
          <t>Samridhi Perk Line</t>
        </is>
      </c>
      <c r="C9133" s="80" t="n">
        <v>46280</v>
      </c>
      <c r="D9133" t="inlineStr">
        <is>
          <t>Perk-HCM-3</t>
        </is>
      </c>
      <c r="E9133" t="inlineStr">
        <is>
          <t>FBX: Jam At Infeed</t>
        </is>
      </c>
      <c r="F9133" t="n">
        <v>50</v>
      </c>
      <c r="G9133" t="n">
        <v>25.0567166666667</v>
      </c>
    </row>
    <row r="9134">
      <c r="A9134" t="inlineStr">
        <is>
          <t>Daily_Minor_Stops_2026_09_18.xlsx</t>
        </is>
      </c>
      <c r="B9134" t="inlineStr">
        <is>
          <t>Samridhi Perk Line</t>
        </is>
      </c>
      <c r="C9134" s="80" t="n">
        <v>46280</v>
      </c>
      <c r="D9134" t="inlineStr">
        <is>
          <t>Perk-HCM-4</t>
        </is>
      </c>
      <c r="E9134" t="inlineStr">
        <is>
          <t>HXX: Film Is Broken</t>
        </is>
      </c>
      <c r="F9134" t="n">
        <v>18</v>
      </c>
      <c r="G9134" t="n">
        <v>11.56515</v>
      </c>
    </row>
    <row r="9135">
      <c r="A9135" t="inlineStr">
        <is>
          <t>Daily_Minor_Stops_2026_09_18.xlsx</t>
        </is>
      </c>
      <c r="B9135" t="inlineStr">
        <is>
          <t>Samridhi Perk Line</t>
        </is>
      </c>
      <c r="C9135" s="80" t="n">
        <v>46280</v>
      </c>
      <c r="D9135" t="inlineStr">
        <is>
          <t>Perk-HCM-4</t>
        </is>
      </c>
      <c r="E9135" t="inlineStr">
        <is>
          <t>FBX: Jam At Infeed</t>
        </is>
      </c>
      <c r="F9135" t="n">
        <v>44</v>
      </c>
      <c r="G9135" t="n">
        <v>14.0526166666667</v>
      </c>
    </row>
    <row r="9136">
      <c r="A9136" t="inlineStr">
        <is>
          <t>Daily_Minor_Stops_2026_09_18.xlsx</t>
        </is>
      </c>
      <c r="B9136" t="inlineStr">
        <is>
          <t>Samridhi Perk Line</t>
        </is>
      </c>
      <c r="C9136" s="80" t="n">
        <v>46280</v>
      </c>
      <c r="D9136" t="inlineStr">
        <is>
          <t>Perk-HLM-1</t>
        </is>
      </c>
      <c r="E9136" t="inlineStr">
        <is>
          <t>Product jam detected at flow wrapper infeed</t>
        </is>
      </c>
      <c r="F9136" t="n">
        <v>82</v>
      </c>
      <c r="G9136" t="n">
        <v>53.2636</v>
      </c>
    </row>
    <row r="9137">
      <c r="A9137" t="inlineStr">
        <is>
          <t>Daily_Minor_Stops_2026_09_18.xlsx</t>
        </is>
      </c>
      <c r="B9137" t="inlineStr">
        <is>
          <t>Samridhi Perk Line</t>
        </is>
      </c>
      <c r="C9137" s="80" t="n">
        <v>46280</v>
      </c>
      <c r="D9137" t="inlineStr">
        <is>
          <t>Perk-HLM-1</t>
        </is>
      </c>
      <c r="E9137" t="inlineStr">
        <is>
          <t>OverHeight Product Detected</t>
        </is>
      </c>
      <c r="F9137" t="n">
        <v>45</v>
      </c>
      <c r="G9137" t="n">
        <v>31.2393333333333</v>
      </c>
    </row>
    <row r="9138">
      <c r="A9138" t="inlineStr">
        <is>
          <t>Daily_Minor_Stops_2026_09_18.xlsx</t>
        </is>
      </c>
      <c r="B9138" t="inlineStr">
        <is>
          <t>Samridhi Perk Line</t>
        </is>
      </c>
      <c r="C9138" s="80" t="n">
        <v>46280</v>
      </c>
      <c r="D9138" t="inlineStr">
        <is>
          <t>Perk-HLM-2</t>
        </is>
      </c>
      <c r="E9138" t="inlineStr">
        <is>
          <t>Product jam detected at flow wrapper infeed</t>
        </is>
      </c>
      <c r="F9138" t="n">
        <v>117</v>
      </c>
      <c r="G9138" t="n">
        <v>72.6433333333333</v>
      </c>
    </row>
    <row r="9139">
      <c r="A9139" t="inlineStr">
        <is>
          <t>Daily_Minor_Stops_2026_09_18.xlsx</t>
        </is>
      </c>
      <c r="B9139" t="inlineStr">
        <is>
          <t>Samridhi Perk Line</t>
        </is>
      </c>
      <c r="C9139" s="80" t="n">
        <v>46280</v>
      </c>
      <c r="D9139" t="inlineStr">
        <is>
          <t>Perk-HLM-2</t>
        </is>
      </c>
      <c r="E9139" t="inlineStr">
        <is>
          <t>OverHeight Product Detected</t>
        </is>
      </c>
      <c r="F9139" t="n">
        <v>37</v>
      </c>
      <c r="G9139" t="n">
        <v>27.2053166666667</v>
      </c>
    </row>
    <row r="9140">
      <c r="A9140" t="inlineStr">
        <is>
          <t>Daily_Minor_Stops_2026_09_18.xlsx</t>
        </is>
      </c>
      <c r="B9140" t="inlineStr">
        <is>
          <t>Samridhi Perk Line</t>
        </is>
      </c>
      <c r="C9140" s="80" t="n">
        <v>46280</v>
      </c>
      <c r="D9140" t="inlineStr">
        <is>
          <t>Perk-TTLi-1</t>
        </is>
      </c>
      <c r="E9140" t="inlineStr">
        <is>
          <t>LOD/TPG11: Move Time Out</t>
        </is>
      </c>
      <c r="F9140" t="n">
        <v>4</v>
      </c>
      <c r="G9140" t="n">
        <v>2.29075</v>
      </c>
    </row>
    <row r="9141">
      <c r="A9141" t="inlineStr">
        <is>
          <t>Daily_Minor_Stops_2026_09_18.xlsx</t>
        </is>
      </c>
      <c r="B9141" t="inlineStr">
        <is>
          <t>Samridhi Perk Line</t>
        </is>
      </c>
      <c r="C9141" s="80" t="n">
        <v>46280</v>
      </c>
      <c r="D9141" t="inlineStr">
        <is>
          <t>Perk-TTLi-1</t>
        </is>
      </c>
      <c r="E9141" t="inlineStr">
        <is>
          <t>FOR/BP11: Hand Over Of Blank Failed</t>
        </is>
      </c>
      <c r="F9141" t="n">
        <v>26</v>
      </c>
      <c r="G9141" t="n">
        <v>12.7451666666667</v>
      </c>
    </row>
    <row r="9142">
      <c r="A9142" t="inlineStr">
        <is>
          <t>Daily_Minor_Stops_2026_09_18.xlsx</t>
        </is>
      </c>
      <c r="B9142" t="inlineStr">
        <is>
          <t>Samridhi Perk Line</t>
        </is>
      </c>
      <c r="C9142" s="80" t="n">
        <v>46280</v>
      </c>
      <c r="D9142" t="inlineStr">
        <is>
          <t>Perk-TTLi-2</t>
        </is>
      </c>
      <c r="E9142" t="inlineStr">
        <is>
          <t>LOD/TPG11: Move Time Out</t>
        </is>
      </c>
      <c r="F9142" t="n">
        <v>3</v>
      </c>
      <c r="G9142" t="n">
        <v>0.860566666666667</v>
      </c>
    </row>
    <row r="9143">
      <c r="A9143" t="inlineStr">
        <is>
          <t>Daily_Minor_Stops_2026_09_18.xlsx</t>
        </is>
      </c>
      <c r="B9143" t="inlineStr">
        <is>
          <t>Samridhi Perk Line</t>
        </is>
      </c>
      <c r="C9143" s="80" t="n">
        <v>46280</v>
      </c>
      <c r="D9143" t="inlineStr">
        <is>
          <t>Perk-TTLi-2</t>
        </is>
      </c>
      <c r="E9143" t="inlineStr">
        <is>
          <t>FOR/BP11: Hand Over Of Blank Failed</t>
        </is>
      </c>
      <c r="F9143" t="n">
        <v>5</v>
      </c>
      <c r="G9143" t="n">
        <v>3.35911666666667</v>
      </c>
    </row>
    <row r="9144">
      <c r="A9144" t="inlineStr">
        <is>
          <t>Daily_Minor_Stops_2026_09_18.xlsx</t>
        </is>
      </c>
      <c r="B9144" t="inlineStr">
        <is>
          <t>Samridhi Perk Line</t>
        </is>
      </c>
      <c r="C9144" s="80" t="n">
        <v>46280</v>
      </c>
      <c r="D9144" t="inlineStr">
        <is>
          <t>Perk-TTLi-3</t>
        </is>
      </c>
      <c r="E9144" t="inlineStr">
        <is>
          <t>LOD/PGR11: Product Frequency Too High</t>
        </is>
      </c>
      <c r="F9144" t="n">
        <v>2</v>
      </c>
      <c r="G9144" t="n">
        <v>1.62511666666667</v>
      </c>
    </row>
    <row r="9145">
      <c r="A9145" t="inlineStr">
        <is>
          <t>Daily_Minor_Stops_2026_09_18.xlsx</t>
        </is>
      </c>
      <c r="B9145" t="inlineStr">
        <is>
          <t>Samridhi Perk Line</t>
        </is>
      </c>
      <c r="C9145" s="80" t="n">
        <v>46280</v>
      </c>
      <c r="D9145" t="inlineStr">
        <is>
          <t>Perk-TTLi-3</t>
        </is>
      </c>
      <c r="E9145" t="inlineStr">
        <is>
          <t>LOD/EM: Emergency Stop HMI 11</t>
        </is>
      </c>
      <c r="F9145" t="n">
        <v>2</v>
      </c>
      <c r="G9145" t="n">
        <v>0.3284</v>
      </c>
    </row>
    <row r="9146">
      <c r="A9146" t="inlineStr">
        <is>
          <t>Daily_Minor_Stops_2026_09_18.xlsx</t>
        </is>
      </c>
      <c r="B9146" t="inlineStr">
        <is>
          <t>Samridhi Perk Line</t>
        </is>
      </c>
      <c r="C9146" s="80" t="n">
        <v>46280</v>
      </c>
      <c r="D9146" t="inlineStr">
        <is>
          <t>Perk-TTLi-4</t>
        </is>
      </c>
      <c r="E9146" t="inlineStr">
        <is>
          <t>LOD/FWV11: Position Trigger Sensor Fail</t>
        </is>
      </c>
      <c r="F9146" t="n">
        <v>2</v>
      </c>
      <c r="G9146" t="n">
        <v>0.454633333333333</v>
      </c>
    </row>
    <row r="9147">
      <c r="A9147" t="inlineStr">
        <is>
          <t>Daily_Minor_Stops_2026_09_18.xlsx</t>
        </is>
      </c>
      <c r="B9147" t="inlineStr">
        <is>
          <t>Samridhi Perk Line</t>
        </is>
      </c>
      <c r="C9147" s="80" t="n">
        <v>46281</v>
      </c>
      <c r="D9147" t="inlineStr">
        <is>
          <t>Perk-HCM-1</t>
        </is>
      </c>
      <c r="E9147" t="inlineStr">
        <is>
          <t>HXX: Film Is Broken</t>
        </is>
      </c>
      <c r="F9147" t="n">
        <v>14</v>
      </c>
      <c r="G9147" t="n">
        <v>6.50656666666667</v>
      </c>
    </row>
    <row r="9148">
      <c r="A9148" t="inlineStr">
        <is>
          <t>Daily_Minor_Stops_2026_09_18.xlsx</t>
        </is>
      </c>
      <c r="B9148" t="inlineStr">
        <is>
          <t>Samridhi Perk Line</t>
        </is>
      </c>
      <c r="C9148" s="80" t="n">
        <v>46281</v>
      </c>
      <c r="D9148" t="inlineStr">
        <is>
          <t>Perk-HCM-1</t>
        </is>
      </c>
      <c r="E9148" t="inlineStr">
        <is>
          <t>FBX: Jam At Infeed</t>
        </is>
      </c>
      <c r="F9148" t="n">
        <v>52</v>
      </c>
      <c r="G9148" t="n">
        <v>23.3049</v>
      </c>
    </row>
    <row r="9149">
      <c r="A9149" t="inlineStr">
        <is>
          <t>Daily_Minor_Stops_2026_09_18.xlsx</t>
        </is>
      </c>
      <c r="B9149" t="inlineStr">
        <is>
          <t>Samridhi Perk Line</t>
        </is>
      </c>
      <c r="C9149" s="80" t="n">
        <v>46281</v>
      </c>
      <c r="D9149" t="inlineStr">
        <is>
          <t>Perk-HCM-2</t>
        </is>
      </c>
      <c r="E9149" t="inlineStr">
        <is>
          <t>HXX: Film Is Broken</t>
        </is>
      </c>
      <c r="F9149" t="n">
        <v>17</v>
      </c>
      <c r="G9149" t="n">
        <v>18.8156666666667</v>
      </c>
    </row>
    <row r="9150">
      <c r="A9150" t="inlineStr">
        <is>
          <t>Daily_Minor_Stops_2026_09_18.xlsx</t>
        </is>
      </c>
      <c r="B9150" t="inlineStr">
        <is>
          <t>Samridhi Perk Line</t>
        </is>
      </c>
      <c r="C9150" s="80" t="n">
        <v>46281</v>
      </c>
      <c r="D9150" t="inlineStr">
        <is>
          <t>Perk-HCM-2</t>
        </is>
      </c>
      <c r="E9150" t="inlineStr">
        <is>
          <t>FBX: Jam At Infeed</t>
        </is>
      </c>
      <c r="F9150" t="n">
        <v>20</v>
      </c>
      <c r="G9150" t="n">
        <v>10.2498</v>
      </c>
    </row>
    <row r="9151">
      <c r="A9151" t="inlineStr">
        <is>
          <t>Daily_Minor_Stops_2026_09_18.xlsx</t>
        </is>
      </c>
      <c r="B9151" t="inlineStr">
        <is>
          <t>Samridhi Perk Line</t>
        </is>
      </c>
      <c r="C9151" s="80" t="n">
        <v>46281</v>
      </c>
      <c r="D9151" t="inlineStr">
        <is>
          <t>Perk-HCM-3</t>
        </is>
      </c>
      <c r="E9151" t="inlineStr">
        <is>
          <t>HXX: Infeed Rejection Consecutive</t>
        </is>
      </c>
      <c r="F9151" t="n">
        <v>30</v>
      </c>
      <c r="G9151" t="n">
        <v>17.57175</v>
      </c>
    </row>
    <row r="9152">
      <c r="A9152" t="inlineStr">
        <is>
          <t>Daily_Minor_Stops_2026_09_18.xlsx</t>
        </is>
      </c>
      <c r="B9152" t="inlineStr">
        <is>
          <t>Samridhi Perk Line</t>
        </is>
      </c>
      <c r="C9152" s="80" t="n">
        <v>46281</v>
      </c>
      <c r="D9152" t="inlineStr">
        <is>
          <t>Perk-HCM-3</t>
        </is>
      </c>
      <c r="E9152" t="inlineStr">
        <is>
          <t>FBX: Jam At Infeed</t>
        </is>
      </c>
      <c r="F9152" t="n">
        <v>44</v>
      </c>
      <c r="G9152" t="n">
        <v>36.8820333333333</v>
      </c>
    </row>
    <row r="9153">
      <c r="A9153" t="inlineStr">
        <is>
          <t>Daily_Minor_Stops_2026_09_18.xlsx</t>
        </is>
      </c>
      <c r="B9153" t="inlineStr">
        <is>
          <t>Samridhi Perk Line</t>
        </is>
      </c>
      <c r="C9153" s="80" t="n">
        <v>46281</v>
      </c>
      <c r="D9153" t="inlineStr">
        <is>
          <t>Perk-HCM-4</t>
        </is>
      </c>
      <c r="E9153" t="inlineStr">
        <is>
          <t>HXX: Film Is Broken</t>
        </is>
      </c>
      <c r="F9153" t="n">
        <v>16</v>
      </c>
      <c r="G9153" t="n">
        <v>16.0627833333333</v>
      </c>
    </row>
    <row r="9154">
      <c r="A9154" t="inlineStr">
        <is>
          <t>Daily_Minor_Stops_2026_09_18.xlsx</t>
        </is>
      </c>
      <c r="B9154" t="inlineStr">
        <is>
          <t>Samridhi Perk Line</t>
        </is>
      </c>
      <c r="C9154" s="80" t="n">
        <v>46281</v>
      </c>
      <c r="D9154" t="inlineStr">
        <is>
          <t>Perk-HCM-4</t>
        </is>
      </c>
      <c r="E9154" t="inlineStr">
        <is>
          <t>FBX: Jam At Infeed</t>
        </is>
      </c>
      <c r="F9154" t="n">
        <v>41</v>
      </c>
      <c r="G9154" t="n">
        <v>12.0631666666667</v>
      </c>
    </row>
    <row r="9155">
      <c r="A9155" t="inlineStr">
        <is>
          <t>Daily_Minor_Stops_2026_09_18.xlsx</t>
        </is>
      </c>
      <c r="B9155" t="inlineStr">
        <is>
          <t>Samridhi Perk Line</t>
        </is>
      </c>
      <c r="C9155" s="80" t="n">
        <v>46281</v>
      </c>
      <c r="D9155" t="inlineStr">
        <is>
          <t>Perk-HLM-1</t>
        </is>
      </c>
      <c r="E9155" t="inlineStr">
        <is>
          <t>Product jam detected at flow wrapper infeed</t>
        </is>
      </c>
      <c r="F9155" t="n">
        <v>61</v>
      </c>
      <c r="G9155" t="n">
        <v>40.4566833333333</v>
      </c>
    </row>
    <row r="9156">
      <c r="A9156" t="inlineStr">
        <is>
          <t>Daily_Minor_Stops_2026_09_18.xlsx</t>
        </is>
      </c>
      <c r="B9156" t="inlineStr">
        <is>
          <t>Samridhi Perk Line</t>
        </is>
      </c>
      <c r="C9156" s="80" t="n">
        <v>46281</v>
      </c>
      <c r="D9156" t="inlineStr">
        <is>
          <t>Perk-HLM-1</t>
        </is>
      </c>
      <c r="E9156" t="inlineStr">
        <is>
          <t>OverHeight Product Detected</t>
        </is>
      </c>
      <c r="F9156" t="n">
        <v>74</v>
      </c>
      <c r="G9156" t="n">
        <v>60.04425</v>
      </c>
    </row>
    <row r="9157">
      <c r="A9157" t="inlineStr">
        <is>
          <t>Daily_Minor_Stops_2026_09_18.xlsx</t>
        </is>
      </c>
      <c r="B9157" t="inlineStr">
        <is>
          <t>Samridhi Perk Line</t>
        </is>
      </c>
      <c r="C9157" s="80" t="n">
        <v>46281</v>
      </c>
      <c r="D9157" t="inlineStr">
        <is>
          <t>Perk-HLM-2</t>
        </is>
      </c>
      <c r="E9157" t="inlineStr">
        <is>
          <t>Product jam detected at flow wrapper infeed</t>
        </is>
      </c>
      <c r="F9157" t="n">
        <v>90</v>
      </c>
      <c r="G9157" t="n">
        <v>47.7174333333333</v>
      </c>
    </row>
    <row r="9158">
      <c r="A9158" t="inlineStr">
        <is>
          <t>Daily_Minor_Stops_2026_09_18.xlsx</t>
        </is>
      </c>
      <c r="B9158" t="inlineStr">
        <is>
          <t>Samridhi Perk Line</t>
        </is>
      </c>
      <c r="C9158" s="80" t="n">
        <v>46281</v>
      </c>
      <c r="D9158" t="inlineStr">
        <is>
          <t>Perk-HLM-2</t>
        </is>
      </c>
      <c r="E9158" t="inlineStr">
        <is>
          <t>OverHeight Product Detected</t>
        </is>
      </c>
      <c r="F9158" t="n">
        <v>39</v>
      </c>
      <c r="G9158" t="n">
        <v>31.3398666666667</v>
      </c>
    </row>
    <row r="9159">
      <c r="A9159" t="inlineStr">
        <is>
          <t>Daily_Minor_Stops_2026_09_18.xlsx</t>
        </is>
      </c>
      <c r="B9159" t="inlineStr">
        <is>
          <t>Samridhi Perk Line</t>
        </is>
      </c>
      <c r="C9159" s="80" t="n">
        <v>46281</v>
      </c>
      <c r="D9159" t="inlineStr">
        <is>
          <t>Perk-TTLi-1</t>
        </is>
      </c>
      <c r="E9159" t="inlineStr">
        <is>
          <t>FOR/BP11: Hand Over Of Blank Failed</t>
        </is>
      </c>
      <c r="F9159" t="n">
        <v>21</v>
      </c>
      <c r="G9159" t="n">
        <v>13.69375</v>
      </c>
    </row>
    <row r="9160">
      <c r="A9160" t="inlineStr">
        <is>
          <t>Daily_Minor_Stops_2026_09_18.xlsx</t>
        </is>
      </c>
      <c r="B9160" t="inlineStr">
        <is>
          <t>Samridhi Perk Line</t>
        </is>
      </c>
      <c r="C9160" s="80" t="n">
        <v>46281</v>
      </c>
      <c r="D9160" t="inlineStr">
        <is>
          <t>Perk-TTLi-1</t>
        </is>
      </c>
      <c r="E9160" t="inlineStr">
        <is>
          <t>CLO/CDC11: Pusher / Actuator Not ON Time</t>
        </is>
      </c>
      <c r="F9160" t="n">
        <v>13</v>
      </c>
      <c r="G9160" t="n">
        <v>18.65995</v>
      </c>
    </row>
    <row r="9161">
      <c r="A9161" t="inlineStr">
        <is>
          <t>Daily_Minor_Stops_2026_09_18.xlsx</t>
        </is>
      </c>
      <c r="B9161" t="inlineStr">
        <is>
          <t>Samridhi Perk Line</t>
        </is>
      </c>
      <c r="C9161" s="80" t="n">
        <v>46281</v>
      </c>
      <c r="D9161" t="inlineStr">
        <is>
          <t>Perk-TTLi-2</t>
        </is>
      </c>
      <c r="E9161" t="inlineStr">
        <is>
          <t>LOD/PGR11: Train Reached Estop Distance</t>
        </is>
      </c>
      <c r="F9161" t="n">
        <v>3</v>
      </c>
      <c r="G9161" t="n">
        <v>0.311966666666667</v>
      </c>
    </row>
    <row r="9162">
      <c r="A9162" t="inlineStr">
        <is>
          <t>Daily_Minor_Stops_2026_09_18.xlsx</t>
        </is>
      </c>
      <c r="B9162" t="inlineStr">
        <is>
          <t>Samridhi Perk Line</t>
        </is>
      </c>
      <c r="C9162" s="80" t="n">
        <v>46281</v>
      </c>
      <c r="D9162" t="inlineStr">
        <is>
          <t>Perk-TTLi-2</t>
        </is>
      </c>
      <c r="E9162" t="inlineStr">
        <is>
          <t>FOR/BP11: Hand Over Of Blank Failed</t>
        </is>
      </c>
      <c r="F9162" t="n">
        <v>24</v>
      </c>
      <c r="G9162" t="n">
        <v>14.3252833333333</v>
      </c>
    </row>
    <row r="9163">
      <c r="A9163" t="inlineStr">
        <is>
          <t>Daily_Minor_Stops_2026_09_18.xlsx</t>
        </is>
      </c>
      <c r="B9163" t="inlineStr">
        <is>
          <t>Samridhi Perk Line</t>
        </is>
      </c>
      <c r="C9163" s="80" t="n">
        <v>46281</v>
      </c>
      <c r="D9163" t="inlineStr">
        <is>
          <t>Perk-TTLi-3</t>
        </is>
      </c>
      <c r="E9163" t="inlineStr">
        <is>
          <t>LOD/HXX11: Upstream Machine Not Homed</t>
        </is>
      </c>
      <c r="F9163" t="n">
        <v>2</v>
      </c>
      <c r="G9163" t="n">
        <v>1.88993333333333</v>
      </c>
    </row>
    <row r="9164">
      <c r="A9164" t="inlineStr">
        <is>
          <t>Daily_Minor_Stops_2026_09_18.xlsx</t>
        </is>
      </c>
      <c r="B9164" t="inlineStr">
        <is>
          <t>Samridhi Perk Line</t>
        </is>
      </c>
      <c r="C9164" s="80" t="n">
        <v>46281</v>
      </c>
      <c r="D9164" t="inlineStr">
        <is>
          <t>Perk-TTLi-3</t>
        </is>
      </c>
      <c r="E9164" t="inlineStr">
        <is>
          <t>LOD/FWV11: Position Trigger Sensor Fail</t>
        </is>
      </c>
      <c r="F9164" t="n">
        <v>3</v>
      </c>
      <c r="G9164" t="n">
        <v>4.25691666666667</v>
      </c>
    </row>
    <row r="9165">
      <c r="A9165" t="inlineStr">
        <is>
          <t>Daily_Minor_Stops_2026_09_18.xlsx</t>
        </is>
      </c>
      <c r="B9165" t="inlineStr">
        <is>
          <t>Samridhi Perk Line</t>
        </is>
      </c>
      <c r="C9165" s="80" t="n">
        <v>46281</v>
      </c>
      <c r="D9165" t="inlineStr">
        <is>
          <t>Perk-TTLi-4</t>
        </is>
      </c>
      <c r="E9165" t="inlineStr">
        <is>
          <t>LOD/EM: Emergency Stop Button 2</t>
        </is>
      </c>
      <c r="F9165" t="n">
        <v>2</v>
      </c>
      <c r="G9165" t="n">
        <v>0.4292</v>
      </c>
    </row>
    <row r="9166">
      <c r="A9166" t="inlineStr">
        <is>
          <t>Daily_Minor_Stops_2026_09_18.xlsx</t>
        </is>
      </c>
      <c r="B9166" t="inlineStr">
        <is>
          <t>Samridhi Perk Line</t>
        </is>
      </c>
      <c r="C9166" s="80" t="n">
        <v>46282</v>
      </c>
      <c r="D9166" t="inlineStr">
        <is>
          <t>Perk-HCM-1</t>
        </is>
      </c>
      <c r="E9166" t="inlineStr">
        <is>
          <t>FBX: Jam At Infeed</t>
        </is>
      </c>
      <c r="F9166" t="n">
        <v>9</v>
      </c>
      <c r="G9166" t="n">
        <v>3.0585</v>
      </c>
    </row>
    <row r="9167">
      <c r="A9167" t="inlineStr">
        <is>
          <t>Daily_Minor_Stops_2026_09_18.xlsx</t>
        </is>
      </c>
      <c r="B9167" t="inlineStr">
        <is>
          <t>Samridhi Perk Line</t>
        </is>
      </c>
      <c r="C9167" s="80" t="n">
        <v>46282</v>
      </c>
      <c r="D9167" t="inlineStr">
        <is>
          <t>Perk-HCM-1</t>
        </is>
      </c>
      <c r="E9167" t="inlineStr">
        <is>
          <t>Cover Folding Box Open</t>
        </is>
      </c>
      <c r="F9167" t="n">
        <v>3</v>
      </c>
      <c r="G9167" t="n">
        <v>398.697983333333</v>
      </c>
    </row>
    <row r="9168">
      <c r="A9168" t="inlineStr">
        <is>
          <t>Daily_Minor_Stops_2026_09_18.xlsx</t>
        </is>
      </c>
      <c r="B9168" t="inlineStr">
        <is>
          <t>Samridhi Perk Line</t>
        </is>
      </c>
      <c r="C9168" s="80" t="n">
        <v>46282</v>
      </c>
      <c r="D9168" t="inlineStr">
        <is>
          <t>Perk-HCM-2</t>
        </is>
      </c>
      <c r="E9168" t="inlineStr">
        <is>
          <t>FBX: Overflow At Infeed</t>
        </is>
      </c>
      <c r="F9168" t="n">
        <v>4</v>
      </c>
      <c r="G9168" t="n">
        <v>1.67261666666667</v>
      </c>
    </row>
    <row r="9169">
      <c r="A9169" t="inlineStr">
        <is>
          <t>Daily_Minor_Stops_2026_09_18.xlsx</t>
        </is>
      </c>
      <c r="B9169" t="inlineStr">
        <is>
          <t>Samridhi Perk Line</t>
        </is>
      </c>
      <c r="C9169" s="80" t="n">
        <v>46282</v>
      </c>
      <c r="D9169" t="inlineStr">
        <is>
          <t>Perk-HCM-2</t>
        </is>
      </c>
      <c r="E9169" t="inlineStr">
        <is>
          <t>FBX: Jam At Infeed</t>
        </is>
      </c>
      <c r="F9169" t="n">
        <v>5</v>
      </c>
      <c r="G9169" t="n">
        <v>1.0661</v>
      </c>
    </row>
    <row r="9170">
      <c r="A9170" t="inlineStr">
        <is>
          <t>Daily_Minor_Stops_2026_09_18.xlsx</t>
        </is>
      </c>
      <c r="B9170" t="inlineStr">
        <is>
          <t>Samridhi Perk Line</t>
        </is>
      </c>
      <c r="C9170" s="80" t="n">
        <v>46282</v>
      </c>
      <c r="D9170" t="inlineStr">
        <is>
          <t>Perk-HCM-3</t>
        </is>
      </c>
      <c r="E9170" t="inlineStr">
        <is>
          <t>HXX: Film Tracking Control Film</t>
        </is>
      </c>
      <c r="F9170" t="n">
        <v>5</v>
      </c>
      <c r="G9170" t="n">
        <v>3.04518333333333</v>
      </c>
    </row>
    <row r="9171">
      <c r="A9171" t="inlineStr">
        <is>
          <t>Daily_Minor_Stops_2026_09_18.xlsx</t>
        </is>
      </c>
      <c r="B9171" t="inlineStr">
        <is>
          <t>Samridhi Perk Line</t>
        </is>
      </c>
      <c r="C9171" s="80" t="n">
        <v>46282</v>
      </c>
      <c r="D9171" t="inlineStr">
        <is>
          <t>Perk-HCM-3</t>
        </is>
      </c>
      <c r="E9171" t="inlineStr">
        <is>
          <t>FBX: Jam At Infeed</t>
        </is>
      </c>
      <c r="F9171" t="n">
        <v>9</v>
      </c>
      <c r="G9171" t="n">
        <v>577.11365</v>
      </c>
    </row>
    <row r="9172">
      <c r="A9172" t="inlineStr">
        <is>
          <t>Daily_Minor_Stops_2026_09_18.xlsx</t>
        </is>
      </c>
      <c r="B9172" t="inlineStr">
        <is>
          <t>Samridhi Perk Line</t>
        </is>
      </c>
      <c r="C9172" s="80" t="n">
        <v>46282</v>
      </c>
      <c r="D9172" t="inlineStr">
        <is>
          <t>Perk-HCM-4</t>
        </is>
      </c>
      <c r="E9172" t="inlineStr">
        <is>
          <t>FBX: Overflow At Infeed</t>
        </is>
      </c>
      <c r="F9172" t="n">
        <v>3</v>
      </c>
      <c r="G9172" t="n">
        <v>0.735166666666667</v>
      </c>
    </row>
    <row r="9173">
      <c r="A9173" t="inlineStr">
        <is>
          <t>Daily_Minor_Stops_2026_09_18.xlsx</t>
        </is>
      </c>
      <c r="B9173" t="inlineStr">
        <is>
          <t>Samridhi Perk Line</t>
        </is>
      </c>
      <c r="C9173" s="80" t="n">
        <v>46282</v>
      </c>
      <c r="D9173" t="inlineStr">
        <is>
          <t>Perk-HCM-4</t>
        </is>
      </c>
      <c r="E9173" t="inlineStr">
        <is>
          <t>FBX: Jam At Infeed</t>
        </is>
      </c>
      <c r="F9173" t="n">
        <v>11</v>
      </c>
      <c r="G9173" t="n">
        <v>6.99626666666667</v>
      </c>
    </row>
    <row r="9174">
      <c r="A9174" t="inlineStr">
        <is>
          <t>Daily_Minor_Stops_2026_09_18.xlsx</t>
        </is>
      </c>
      <c r="B9174" t="inlineStr">
        <is>
          <t>Samridhi Perk Line</t>
        </is>
      </c>
      <c r="C9174" s="80" t="n">
        <v>46282</v>
      </c>
      <c r="D9174" t="inlineStr">
        <is>
          <t>Perk-HLM-1</t>
        </is>
      </c>
      <c r="E9174" t="inlineStr">
        <is>
          <t>Product jam detected at flow wrapper infeed</t>
        </is>
      </c>
      <c r="F9174" t="n">
        <v>10</v>
      </c>
      <c r="G9174" t="n">
        <v>5.24216666666667</v>
      </c>
    </row>
    <row r="9175">
      <c r="A9175" t="inlineStr">
        <is>
          <t>Daily_Minor_Stops_2026_09_18.xlsx</t>
        </is>
      </c>
      <c r="B9175" t="inlineStr">
        <is>
          <t>Samridhi Perk Line</t>
        </is>
      </c>
      <c r="C9175" s="80" t="n">
        <v>46282</v>
      </c>
      <c r="D9175" t="inlineStr">
        <is>
          <t>Perk-HLM-1</t>
        </is>
      </c>
      <c r="E9175" t="inlineStr">
        <is>
          <t>OverHeight Product Detected</t>
        </is>
      </c>
      <c r="F9175" t="n">
        <v>5</v>
      </c>
      <c r="G9175" t="n">
        <v>3.6765</v>
      </c>
    </row>
    <row r="9176">
      <c r="A9176" t="inlineStr">
        <is>
          <t>Daily_Minor_Stops_2026_09_18.xlsx</t>
        </is>
      </c>
      <c r="B9176" t="inlineStr">
        <is>
          <t>Samridhi Perk Line</t>
        </is>
      </c>
      <c r="C9176" s="80" t="n">
        <v>46282</v>
      </c>
      <c r="D9176" t="inlineStr">
        <is>
          <t>Perk-HLM-2</t>
        </is>
      </c>
      <c r="E9176" t="inlineStr">
        <is>
          <t>Product jam detected at flow wrapper infeed</t>
        </is>
      </c>
      <c r="F9176" t="n">
        <v>24</v>
      </c>
      <c r="G9176" t="n">
        <v>721.897033333333</v>
      </c>
    </row>
    <row r="9177">
      <c r="A9177" t="inlineStr">
        <is>
          <t>Daily_Minor_Stops_2026_09_18.xlsx</t>
        </is>
      </c>
      <c r="B9177" t="inlineStr">
        <is>
          <t>Samridhi Perk Line</t>
        </is>
      </c>
      <c r="C9177" s="80" t="n">
        <v>46282</v>
      </c>
      <c r="D9177" t="inlineStr">
        <is>
          <t>Perk-HLM-2</t>
        </is>
      </c>
      <c r="E9177" t="inlineStr">
        <is>
          <t>Date Coder Fault</t>
        </is>
      </c>
      <c r="F9177" t="n">
        <v>2</v>
      </c>
      <c r="G9177" t="n">
        <v>1.92191666666667</v>
      </c>
    </row>
    <row r="9178">
      <c r="A9178" t="inlineStr">
        <is>
          <t>Daily_Minor_Stops_2026_09_18.xlsx</t>
        </is>
      </c>
      <c r="B9178" t="inlineStr">
        <is>
          <t>Samridhi Perk Line</t>
        </is>
      </c>
      <c r="C9178" s="80" t="n">
        <v>46282</v>
      </c>
      <c r="D9178" t="inlineStr">
        <is>
          <t>Perk-TTLi-1</t>
        </is>
      </c>
      <c r="E9178" t="inlineStr">
        <is>
          <t>LOD/TPL11: Axis 1 HW Positive Overtravel</t>
        </is>
      </c>
      <c r="F9178" t="n">
        <v>2</v>
      </c>
      <c r="G9178" t="n">
        <v>1044.74606666667</v>
      </c>
    </row>
    <row r="9179">
      <c r="A9179" t="inlineStr">
        <is>
          <t>Daily_Minor_Stops_2026_09_18.xlsx</t>
        </is>
      </c>
      <c r="B9179" t="inlineStr">
        <is>
          <t>Samridhi Perk Line</t>
        </is>
      </c>
      <c r="C9179" s="80" t="n">
        <v>46282</v>
      </c>
      <c r="D9179" t="inlineStr">
        <is>
          <t>Perk-TTLi-1</t>
        </is>
      </c>
      <c r="E9179" t="inlineStr">
        <is>
          <t>LOD/TPG11: Move Time Out</t>
        </is>
      </c>
      <c r="F9179" t="n">
        <v>3</v>
      </c>
      <c r="G9179" t="n">
        <v>0.774283333333333</v>
      </c>
    </row>
    <row r="9180">
      <c r="A9180" t="inlineStr">
        <is>
          <t>Daily_Minor_Stops_2026_09_18.xlsx</t>
        </is>
      </c>
      <c r="B9180" t="inlineStr">
        <is>
          <t>Samridhi Perk Line</t>
        </is>
      </c>
      <c r="C9180" s="80" t="n">
        <v>46282</v>
      </c>
      <c r="D9180" t="inlineStr">
        <is>
          <t>Perk-TTLi-2</t>
        </is>
      </c>
      <c r="E9180" t="inlineStr">
        <is>
          <t>LOD/TGR11: Timeout Open Side Guide</t>
        </is>
      </c>
      <c r="F9180" t="n">
        <v>2</v>
      </c>
      <c r="G9180" t="n">
        <v>572.7326</v>
      </c>
    </row>
    <row r="9181">
      <c r="A9181" t="inlineStr">
        <is>
          <t>Daily_Minor_Stops_2026_09_18.xlsx</t>
        </is>
      </c>
      <c r="B9181" t="inlineStr">
        <is>
          <t>Samridhi Perk Line</t>
        </is>
      </c>
      <c r="C9181" s="80" t="n">
        <v>46282</v>
      </c>
      <c r="D9181" t="inlineStr">
        <is>
          <t>Perk-TTLi-2</t>
        </is>
      </c>
      <c r="E9181" t="inlineStr">
        <is>
          <t>LOD/HXX11: Upstream Machine Not Homed</t>
        </is>
      </c>
      <c r="F9181" t="n">
        <v>2</v>
      </c>
      <c r="G9181" t="n">
        <v>3.30263333333333</v>
      </c>
    </row>
    <row r="9182">
      <c r="A9182" t="inlineStr">
        <is>
          <t>Daily_Minor_Stops_2026_09_18.xlsx</t>
        </is>
      </c>
      <c r="B9182" t="inlineStr">
        <is>
          <t>Samridhi Perk Line</t>
        </is>
      </c>
      <c r="C9182" s="80" t="n">
        <v>46282</v>
      </c>
      <c r="D9182" t="inlineStr">
        <is>
          <t>Perk-TTLi-3</t>
        </is>
      </c>
      <c r="E9182" t="inlineStr">
        <is>
          <t>FOR/BP11: Hand Over Of Blank Failed</t>
        </is>
      </c>
      <c r="F9182" t="n">
        <v>2</v>
      </c>
      <c r="G9182" t="n">
        <v>0.3696</v>
      </c>
    </row>
    <row r="9183">
      <c r="A9183" t="inlineStr">
        <is>
          <t>Daily_Minor_Stops_2026_09_18.xlsx</t>
        </is>
      </c>
      <c r="B9183" t="inlineStr">
        <is>
          <t>Samridhi Perk Line</t>
        </is>
      </c>
      <c r="C9183" s="80" t="n">
        <v>46283</v>
      </c>
      <c r="D9183" t="inlineStr">
        <is>
          <t>Perk-HCM-1</t>
        </is>
      </c>
      <c r="E9183" t="inlineStr">
        <is>
          <t>HXX: Film Is Broken</t>
        </is>
      </c>
      <c r="F9183" t="n">
        <v>12</v>
      </c>
      <c r="G9183" t="n">
        <v>8.52241666666667</v>
      </c>
    </row>
    <row r="9184">
      <c r="A9184" t="inlineStr">
        <is>
          <t>Daily_Minor_Stops_2026_09_18.xlsx</t>
        </is>
      </c>
      <c r="B9184" t="inlineStr">
        <is>
          <t>Samridhi Perk Line</t>
        </is>
      </c>
      <c r="C9184" s="80" t="n">
        <v>46283</v>
      </c>
      <c r="D9184" t="inlineStr">
        <is>
          <t>Perk-HCM-1</t>
        </is>
      </c>
      <c r="E9184" t="inlineStr">
        <is>
          <t>FBX: Jam At Infeed</t>
        </is>
      </c>
      <c r="F9184" t="n">
        <v>21</v>
      </c>
      <c r="G9184" t="n">
        <v>8.533300000000001</v>
      </c>
    </row>
    <row r="9185">
      <c r="A9185" t="inlineStr">
        <is>
          <t>Daily_Minor_Stops_2026_09_18.xlsx</t>
        </is>
      </c>
      <c r="B9185" t="inlineStr">
        <is>
          <t>Samridhi Perk Line</t>
        </is>
      </c>
      <c r="C9185" s="80" t="n">
        <v>46283</v>
      </c>
      <c r="D9185" t="inlineStr">
        <is>
          <t>Perk-HCM-2</t>
        </is>
      </c>
      <c r="E9185" t="inlineStr">
        <is>
          <t>HXX: Film Is Broken</t>
        </is>
      </c>
      <c r="F9185" t="n">
        <v>8</v>
      </c>
      <c r="G9185" t="n">
        <v>3.3256</v>
      </c>
    </row>
    <row r="9186">
      <c r="A9186" t="inlineStr">
        <is>
          <t>Daily_Minor_Stops_2026_09_18.xlsx</t>
        </is>
      </c>
      <c r="B9186" t="inlineStr">
        <is>
          <t>Samridhi Perk Line</t>
        </is>
      </c>
      <c r="C9186" s="80" t="n">
        <v>46283</v>
      </c>
      <c r="D9186" t="inlineStr">
        <is>
          <t>Perk-HCM-2</t>
        </is>
      </c>
      <c r="E9186" t="inlineStr">
        <is>
          <t>FBX: Jam At Infeed</t>
        </is>
      </c>
      <c r="F9186" t="n">
        <v>30</v>
      </c>
      <c r="G9186" t="n">
        <v>24.4781833333333</v>
      </c>
    </row>
    <row r="9187">
      <c r="A9187" t="inlineStr">
        <is>
          <t>Daily_Minor_Stops_2026_09_18.xlsx</t>
        </is>
      </c>
      <c r="B9187" t="inlineStr">
        <is>
          <t>Samridhi Perk Line</t>
        </is>
      </c>
      <c r="C9187" s="80" t="n">
        <v>46283</v>
      </c>
      <c r="D9187" t="inlineStr">
        <is>
          <t>Perk-HCM-3</t>
        </is>
      </c>
      <c r="E9187" t="inlineStr">
        <is>
          <t>HXX: Film Is Broken</t>
        </is>
      </c>
      <c r="F9187" t="n">
        <v>10</v>
      </c>
      <c r="G9187" t="n">
        <v>6.10775</v>
      </c>
    </row>
    <row r="9188">
      <c r="A9188" t="inlineStr">
        <is>
          <t>Daily_Minor_Stops_2026_09_18.xlsx</t>
        </is>
      </c>
      <c r="B9188" t="inlineStr">
        <is>
          <t>Samridhi Perk Line</t>
        </is>
      </c>
      <c r="C9188" s="80" t="n">
        <v>46283</v>
      </c>
      <c r="D9188" t="inlineStr">
        <is>
          <t>Perk-HCM-3</t>
        </is>
      </c>
      <c r="E9188" t="inlineStr">
        <is>
          <t>FBX: Jam At Infeed</t>
        </is>
      </c>
      <c r="F9188" t="n">
        <v>24</v>
      </c>
      <c r="G9188" t="n">
        <v>402.6264</v>
      </c>
    </row>
    <row r="9189">
      <c r="A9189" t="inlineStr">
        <is>
          <t>Daily_Minor_Stops_2026_09_18.xlsx</t>
        </is>
      </c>
      <c r="B9189" t="inlineStr">
        <is>
          <t>Samridhi Perk Line</t>
        </is>
      </c>
      <c r="C9189" s="80" t="n">
        <v>46283</v>
      </c>
      <c r="D9189" t="inlineStr">
        <is>
          <t>Perk-HCM-4</t>
        </is>
      </c>
      <c r="E9189" t="inlineStr">
        <is>
          <t>HXX: Film Is Broken</t>
        </is>
      </c>
      <c r="F9189" t="n">
        <v>12</v>
      </c>
      <c r="G9189" t="n">
        <v>9.564733333333329</v>
      </c>
    </row>
    <row r="9190">
      <c r="A9190" t="inlineStr">
        <is>
          <t>Daily_Minor_Stops_2026_09_18.xlsx</t>
        </is>
      </c>
      <c r="B9190" t="inlineStr">
        <is>
          <t>Samridhi Perk Line</t>
        </is>
      </c>
      <c r="C9190" s="80" t="n">
        <v>46283</v>
      </c>
      <c r="D9190" t="inlineStr">
        <is>
          <t>Perk-HCM-4</t>
        </is>
      </c>
      <c r="E9190" t="inlineStr">
        <is>
          <t>FBX: Jam At Infeed</t>
        </is>
      </c>
      <c r="F9190" t="n">
        <v>14</v>
      </c>
      <c r="G9190" t="n">
        <v>4.50021666666667</v>
      </c>
    </row>
    <row r="9191">
      <c r="A9191" t="inlineStr">
        <is>
          <t>Daily_Minor_Stops_2026_09_18.xlsx</t>
        </is>
      </c>
      <c r="B9191" t="inlineStr">
        <is>
          <t>Samridhi Perk Line</t>
        </is>
      </c>
      <c r="C9191" s="80" t="n">
        <v>46283</v>
      </c>
      <c r="D9191" t="inlineStr">
        <is>
          <t>Perk-HLM-1</t>
        </is>
      </c>
      <c r="E9191" t="inlineStr">
        <is>
          <t>Product jam detected at flow wrapper infeed</t>
        </is>
      </c>
      <c r="F9191" t="n">
        <v>26</v>
      </c>
      <c r="G9191" t="n">
        <v>174.639583333333</v>
      </c>
    </row>
    <row r="9192">
      <c r="A9192" t="inlineStr">
        <is>
          <t>Daily_Minor_Stops_2026_09_18.xlsx</t>
        </is>
      </c>
      <c r="B9192" t="inlineStr">
        <is>
          <t>Samridhi Perk Line</t>
        </is>
      </c>
      <c r="C9192" s="80" t="n">
        <v>46283</v>
      </c>
      <c r="D9192" t="inlineStr">
        <is>
          <t>Perk-HLM-1</t>
        </is>
      </c>
      <c r="E9192" t="inlineStr">
        <is>
          <t>OverHeight Product Detected</t>
        </is>
      </c>
      <c r="F9192" t="n">
        <v>24</v>
      </c>
      <c r="G9192" t="n">
        <v>15.7122</v>
      </c>
    </row>
    <row r="9193">
      <c r="A9193" t="inlineStr">
        <is>
          <t>Daily_Minor_Stops_2026_09_18.xlsx</t>
        </is>
      </c>
      <c r="B9193" t="inlineStr">
        <is>
          <t>Samridhi Perk Line</t>
        </is>
      </c>
      <c r="C9193" s="80" t="n">
        <v>46283</v>
      </c>
      <c r="D9193" t="inlineStr">
        <is>
          <t>Perk-HLM-2</t>
        </is>
      </c>
      <c r="E9193" t="inlineStr">
        <is>
          <t>Product jam detected at flow wrapper infeed</t>
        </is>
      </c>
      <c r="F9193" t="n">
        <v>29</v>
      </c>
      <c r="G9193" t="n">
        <v>14.7273166666667</v>
      </c>
    </row>
    <row r="9194">
      <c r="A9194" t="inlineStr">
        <is>
          <t>Daily_Minor_Stops_2026_09_18.xlsx</t>
        </is>
      </c>
      <c r="B9194" t="inlineStr">
        <is>
          <t>Samridhi Perk Line</t>
        </is>
      </c>
      <c r="C9194" s="80" t="n">
        <v>46283</v>
      </c>
      <c r="D9194" t="inlineStr">
        <is>
          <t>Perk-HLM-2</t>
        </is>
      </c>
      <c r="E9194" t="inlineStr">
        <is>
          <t>OverHeight Product Detected</t>
        </is>
      </c>
      <c r="F9194" t="n">
        <v>13</v>
      </c>
      <c r="G9194" t="n">
        <v>7.9822</v>
      </c>
    </row>
    <row r="9195">
      <c r="A9195" t="inlineStr">
        <is>
          <t>Daily_Minor_Stops_2026_09_18.xlsx</t>
        </is>
      </c>
      <c r="B9195" t="inlineStr">
        <is>
          <t>Samridhi Perk Line</t>
        </is>
      </c>
      <c r="C9195" s="80" t="n">
        <v>46283</v>
      </c>
      <c r="D9195" t="inlineStr">
        <is>
          <t>Perk-TTLi-1</t>
        </is>
      </c>
      <c r="E9195" t="inlineStr">
        <is>
          <t>LOD/TGR11: Robot-Gripper Sensor Fault</t>
        </is>
      </c>
      <c r="F9195" t="n">
        <v>2</v>
      </c>
      <c r="G9195" t="n">
        <v>0.0591833333333333</v>
      </c>
    </row>
    <row r="9196">
      <c r="A9196" t="inlineStr">
        <is>
          <t>Daily_Minor_Stops_2026_09_18.xlsx</t>
        </is>
      </c>
      <c r="B9196" t="inlineStr">
        <is>
          <t>Samridhi Perk Line</t>
        </is>
      </c>
      <c r="C9196" s="80" t="n">
        <v>46283</v>
      </c>
      <c r="D9196" t="inlineStr">
        <is>
          <t>Perk-TTLi-1</t>
        </is>
      </c>
      <c r="E9196" t="inlineStr">
        <is>
          <t>FOR/BP11: Hand Over Of Blank Failed</t>
        </is>
      </c>
      <c r="F9196" t="n">
        <v>7</v>
      </c>
      <c r="G9196" t="n">
        <v>3.63003333333333</v>
      </c>
    </row>
    <row r="9197">
      <c r="A9197" t="inlineStr">
        <is>
          <t>Daily_Minor_Stops_2026_09_18.xlsx</t>
        </is>
      </c>
      <c r="B9197" t="inlineStr">
        <is>
          <t>Samridhi Perk Line</t>
        </is>
      </c>
      <c r="C9197" s="80" t="n">
        <v>46283</v>
      </c>
      <c r="D9197" t="inlineStr">
        <is>
          <t>Perk-TTLi-2</t>
        </is>
      </c>
      <c r="E9197" t="inlineStr">
        <is>
          <t>FOR/BP11: Hand Over Of Blank Failed</t>
        </is>
      </c>
      <c r="F9197" t="n">
        <v>23</v>
      </c>
      <c r="G9197" t="n">
        <v>38.4853333333333</v>
      </c>
    </row>
    <row r="9198">
      <c r="A9198" t="inlineStr">
        <is>
          <t>Daily_Minor_Stops_2026_09_18.xlsx</t>
        </is>
      </c>
      <c r="B9198" t="inlineStr">
        <is>
          <t>Samridhi Perk Line</t>
        </is>
      </c>
      <c r="C9198" s="80" t="n">
        <v>46283</v>
      </c>
      <c r="D9198" t="inlineStr">
        <is>
          <t>Perk-TTLi-2</t>
        </is>
      </c>
      <c r="E9198" t="inlineStr">
        <is>
          <t>CLO/CDC11: Pusher / Actuator Not ON Time</t>
        </is>
      </c>
      <c r="F9198" t="n">
        <v>5</v>
      </c>
      <c r="G9198" t="n">
        <v>5.88836666666667</v>
      </c>
    </row>
    <row r="9199">
      <c r="A9199" t="inlineStr">
        <is>
          <t>Daily_Minor_Stops_2026_09_18.xlsx</t>
        </is>
      </c>
      <c r="B9199" t="inlineStr">
        <is>
          <t>Samridhi Perk Line</t>
        </is>
      </c>
      <c r="C9199" s="80" t="n">
        <v>46283</v>
      </c>
      <c r="D9199" t="inlineStr">
        <is>
          <t>Perk-TTLi-3</t>
        </is>
      </c>
      <c r="E9199" t="inlineStr">
        <is>
          <t>Fwv Not Picking Bars ,Outer Rejection</t>
        </is>
      </c>
      <c r="F9199" t="n">
        <v>9</v>
      </c>
      <c r="G9199" t="n">
        <v>10.3417</v>
      </c>
    </row>
    <row r="9200">
      <c r="A9200" t="inlineStr">
        <is>
          <t>Daily_Minor_Stops_2026_09_18.xlsx</t>
        </is>
      </c>
      <c r="B9200" t="inlineStr">
        <is>
          <t>Samridhi Perk Line</t>
        </is>
      </c>
      <c r="C9200" s="80" t="n">
        <v>46283</v>
      </c>
      <c r="D9200" t="inlineStr">
        <is>
          <t>Perk-TTLi-3</t>
        </is>
      </c>
      <c r="E9200" t="inlineStr">
        <is>
          <t>CLO/CDC11: Pusher / Actuator Not ON Time</t>
        </is>
      </c>
      <c r="F9200" t="n">
        <v>3</v>
      </c>
      <c r="G9200" t="n">
        <v>4.34933333333333</v>
      </c>
    </row>
    <row r="9201">
      <c r="A9201" t="inlineStr">
        <is>
          <t>Daily_Minor_Stops_2026_09_18.xlsx</t>
        </is>
      </c>
      <c r="B9201" t="inlineStr">
        <is>
          <t>Samridhi Perk Line</t>
        </is>
      </c>
      <c r="C9201" s="80" t="n">
        <v>46283</v>
      </c>
      <c r="D9201" t="inlineStr">
        <is>
          <t>Perk-TTLi-4</t>
        </is>
      </c>
      <c r="E9201" t="inlineStr">
        <is>
          <t>LOD/FWV11: Rejects Consecutive</t>
        </is>
      </c>
      <c r="F9201" t="n">
        <v>2</v>
      </c>
      <c r="G9201" t="n">
        <v>0.1269</v>
      </c>
    </row>
    <row r="9202">
      <c r="A9202" t="inlineStr">
        <is>
          <t>Daily_Minor_Stops_2026_09_18.xlsx</t>
        </is>
      </c>
      <c r="B9202" t="inlineStr">
        <is>
          <t>Samridhi Perk Line</t>
        </is>
      </c>
      <c r="C9202" s="80" t="n">
        <v>46283</v>
      </c>
      <c r="D9202" t="inlineStr">
        <is>
          <t>Perk-TTLi-4</t>
        </is>
      </c>
      <c r="E9202" t="inlineStr">
        <is>
          <t>LOD/FWV11: Position Trigger Sensor Fail</t>
        </is>
      </c>
      <c r="F9202" t="n">
        <v>2</v>
      </c>
      <c r="G9202" t="n">
        <v>4.18231666666667</v>
      </c>
    </row>
    <row r="9203">
      <c r="A9203" t="inlineStr">
        <is>
          <t>Daily_Minor_Stops_2026_09_18.xlsx</t>
        </is>
      </c>
      <c r="B9203" t="inlineStr">
        <is>
          <t>Samridhi Perk Line</t>
        </is>
      </c>
      <c r="C9203" s="80" t="n">
        <v>46284</v>
      </c>
      <c r="D9203" t="inlineStr">
        <is>
          <t>Perk-HCM-1</t>
        </is>
      </c>
      <c r="E9203" t="inlineStr">
        <is>
          <t>HXX: Film Is Broken</t>
        </is>
      </c>
      <c r="F9203" t="n">
        <v>12</v>
      </c>
      <c r="G9203" t="n">
        <v>16.4792666666667</v>
      </c>
    </row>
    <row r="9204">
      <c r="A9204" t="inlineStr">
        <is>
          <t>Daily_Minor_Stops_2026_09_18.xlsx</t>
        </is>
      </c>
      <c r="B9204" t="inlineStr">
        <is>
          <t>Samridhi Perk Line</t>
        </is>
      </c>
      <c r="C9204" s="80" t="n">
        <v>46284</v>
      </c>
      <c r="D9204" t="inlineStr">
        <is>
          <t>Perk-HCM-1</t>
        </is>
      </c>
      <c r="E9204" t="inlineStr">
        <is>
          <t>FBX: Jam At Infeed</t>
        </is>
      </c>
      <c r="F9204" t="n">
        <v>23</v>
      </c>
      <c r="G9204" t="n">
        <v>11.4754333333333</v>
      </c>
    </row>
    <row r="9205">
      <c r="A9205" t="inlineStr">
        <is>
          <t>Daily_Minor_Stops_2026_09_18.xlsx</t>
        </is>
      </c>
      <c r="B9205" t="inlineStr">
        <is>
          <t>Samridhi Perk Line</t>
        </is>
      </c>
      <c r="C9205" s="80" t="n">
        <v>46284</v>
      </c>
      <c r="D9205" t="inlineStr">
        <is>
          <t>Perk-HCM-2</t>
        </is>
      </c>
      <c r="E9205" t="inlineStr">
        <is>
          <t>HXX: Film Is Broken</t>
        </is>
      </c>
      <c r="F9205" t="n">
        <v>12</v>
      </c>
      <c r="G9205" t="n">
        <v>12.6855333333333</v>
      </c>
    </row>
    <row r="9206">
      <c r="A9206" t="inlineStr">
        <is>
          <t>Daily_Minor_Stops_2026_09_18.xlsx</t>
        </is>
      </c>
      <c r="B9206" t="inlineStr">
        <is>
          <t>Samridhi Perk Line</t>
        </is>
      </c>
      <c r="C9206" s="80" t="n">
        <v>46284</v>
      </c>
      <c r="D9206" t="inlineStr">
        <is>
          <t>Perk-HCM-2</t>
        </is>
      </c>
      <c r="E9206" t="inlineStr">
        <is>
          <t>FBX: Jam At Infeed</t>
        </is>
      </c>
      <c r="F9206" t="n">
        <v>32</v>
      </c>
      <c r="G9206" t="n">
        <v>19.6704</v>
      </c>
    </row>
    <row r="9207">
      <c r="A9207" t="inlineStr">
        <is>
          <t>Daily_Minor_Stops_2026_09_18.xlsx</t>
        </is>
      </c>
      <c r="B9207" t="inlineStr">
        <is>
          <t>Samridhi Perk Line</t>
        </is>
      </c>
      <c r="C9207" s="80" t="n">
        <v>46284</v>
      </c>
      <c r="D9207" t="inlineStr">
        <is>
          <t>Perk-HCM-3</t>
        </is>
      </c>
      <c r="E9207" t="inlineStr">
        <is>
          <t>HXX: Film Is Broken</t>
        </is>
      </c>
      <c r="F9207" t="n">
        <v>11</v>
      </c>
      <c r="G9207" t="n">
        <v>8.24026666666667</v>
      </c>
    </row>
    <row r="9208">
      <c r="A9208" t="inlineStr">
        <is>
          <t>Daily_Minor_Stops_2026_09_18.xlsx</t>
        </is>
      </c>
      <c r="B9208" t="inlineStr">
        <is>
          <t>Samridhi Perk Line</t>
        </is>
      </c>
      <c r="C9208" s="80" t="n">
        <v>46284</v>
      </c>
      <c r="D9208" t="inlineStr">
        <is>
          <t>Perk-HCM-3</t>
        </is>
      </c>
      <c r="E9208" t="inlineStr">
        <is>
          <t>FBX: Jam At Infeed</t>
        </is>
      </c>
      <c r="F9208" t="n">
        <v>18</v>
      </c>
      <c r="G9208" t="n">
        <v>6.6127</v>
      </c>
    </row>
    <row r="9209">
      <c r="A9209" t="inlineStr">
        <is>
          <t>Daily_Minor_Stops_2026_09_18.xlsx</t>
        </is>
      </c>
      <c r="B9209" t="inlineStr">
        <is>
          <t>Samridhi Perk Line</t>
        </is>
      </c>
      <c r="C9209" s="80" t="n">
        <v>46284</v>
      </c>
      <c r="D9209" t="inlineStr">
        <is>
          <t>Perk-HCM-4</t>
        </is>
      </c>
      <c r="E9209" t="inlineStr">
        <is>
          <t>Jam At Discharge And Gap Closing Belts</t>
        </is>
      </c>
      <c r="F9209" t="n">
        <v>78</v>
      </c>
      <c r="G9209" t="n">
        <v>29.0231166666667</v>
      </c>
    </row>
    <row r="9210">
      <c r="A9210" t="inlineStr">
        <is>
          <t>Daily_Minor_Stops_2026_09_18.xlsx</t>
        </is>
      </c>
      <c r="B9210" t="inlineStr">
        <is>
          <t>Samridhi Perk Line</t>
        </is>
      </c>
      <c r="C9210" s="80" t="n">
        <v>46284</v>
      </c>
      <c r="D9210" t="inlineStr">
        <is>
          <t>Perk-HCM-4</t>
        </is>
      </c>
      <c r="E9210" t="inlineStr">
        <is>
          <t>FBX: Jam At Infeed</t>
        </is>
      </c>
      <c r="F9210" t="n">
        <v>23</v>
      </c>
      <c r="G9210" t="n">
        <v>10.55495</v>
      </c>
    </row>
    <row r="9211">
      <c r="A9211" t="inlineStr">
        <is>
          <t>Daily_Minor_Stops_2026_09_18.xlsx</t>
        </is>
      </c>
      <c r="B9211" t="inlineStr">
        <is>
          <t>Samridhi Perk Line</t>
        </is>
      </c>
      <c r="C9211" s="80" t="n">
        <v>46284</v>
      </c>
      <c r="D9211" t="inlineStr">
        <is>
          <t>Perk-HLM-1</t>
        </is>
      </c>
      <c r="E9211" t="inlineStr">
        <is>
          <t>Product jam detected at flow wrapper infeed</t>
        </is>
      </c>
      <c r="F9211" t="n">
        <v>49</v>
      </c>
      <c r="G9211" t="n">
        <v>30.6485666666667</v>
      </c>
    </row>
    <row r="9212">
      <c r="A9212" t="inlineStr">
        <is>
          <t>Daily_Minor_Stops_2026_09_18.xlsx</t>
        </is>
      </c>
      <c r="B9212" t="inlineStr">
        <is>
          <t>Samridhi Perk Line</t>
        </is>
      </c>
      <c r="C9212" s="80" t="n">
        <v>46284</v>
      </c>
      <c r="D9212" t="inlineStr">
        <is>
          <t>Perk-HLM-1</t>
        </is>
      </c>
      <c r="E9212" t="inlineStr">
        <is>
          <t>OverHeight Product Detected</t>
        </is>
      </c>
      <c r="F9212" t="n">
        <v>43</v>
      </c>
      <c r="G9212" t="n">
        <v>22.3219333333333</v>
      </c>
    </row>
    <row r="9213">
      <c r="A9213" t="inlineStr">
        <is>
          <t>Daily_Minor_Stops_2026_09_18.xlsx</t>
        </is>
      </c>
      <c r="B9213" t="inlineStr">
        <is>
          <t>Samridhi Perk Line</t>
        </is>
      </c>
      <c r="C9213" s="80" t="n">
        <v>46284</v>
      </c>
      <c r="D9213" t="inlineStr">
        <is>
          <t>Perk-HLM-2</t>
        </is>
      </c>
      <c r="E9213" t="inlineStr">
        <is>
          <t>Product jam detected at flow wrapper infeed</t>
        </is>
      </c>
      <c r="F9213" t="n">
        <v>44</v>
      </c>
      <c r="G9213" t="n">
        <v>26.01975</v>
      </c>
    </row>
    <row r="9214">
      <c r="A9214" t="inlineStr">
        <is>
          <t>Daily_Minor_Stops_2026_09_18.xlsx</t>
        </is>
      </c>
      <c r="B9214" t="inlineStr">
        <is>
          <t>Samridhi Perk Line</t>
        </is>
      </c>
      <c r="C9214" s="80" t="n">
        <v>46284</v>
      </c>
      <c r="D9214" t="inlineStr">
        <is>
          <t>Perk-HLM-2</t>
        </is>
      </c>
      <c r="E9214" t="inlineStr">
        <is>
          <t>OverHeight Product Detected</t>
        </is>
      </c>
      <c r="F9214" t="n">
        <v>26</v>
      </c>
      <c r="G9214" t="n">
        <v>18.8044333333333</v>
      </c>
    </row>
    <row r="9215">
      <c r="A9215" t="inlineStr">
        <is>
          <t>Daily_Minor_Stops_2026_09_18.xlsx</t>
        </is>
      </c>
      <c r="B9215" t="inlineStr">
        <is>
          <t>Samridhi Perk Line</t>
        </is>
      </c>
      <c r="C9215" s="80" t="n">
        <v>46284</v>
      </c>
      <c r="D9215" t="inlineStr">
        <is>
          <t>Perk-TTLi-1</t>
        </is>
      </c>
      <c r="E9215" t="inlineStr">
        <is>
          <t>LOD/TPL11: Axis 1 HW Positive Overtravel</t>
        </is>
      </c>
      <c r="F9215" t="n">
        <v>3</v>
      </c>
      <c r="G9215" t="n">
        <v>1.41706666666667</v>
      </c>
    </row>
    <row r="9216">
      <c r="A9216" t="inlineStr">
        <is>
          <t>Daily_Minor_Stops_2026_09_18.xlsx</t>
        </is>
      </c>
      <c r="B9216" t="inlineStr">
        <is>
          <t>Samridhi Perk Line</t>
        </is>
      </c>
      <c r="C9216" s="80" t="n">
        <v>46284</v>
      </c>
      <c r="D9216" t="inlineStr">
        <is>
          <t>Perk-TTLi-1</t>
        </is>
      </c>
      <c r="E9216" t="inlineStr">
        <is>
          <t>LOD/EM: Emergency Stop Button 2</t>
        </is>
      </c>
      <c r="F9216" t="n">
        <v>2</v>
      </c>
      <c r="G9216" t="n">
        <v>0.743783333333333</v>
      </c>
    </row>
    <row r="9217">
      <c r="A9217" t="inlineStr">
        <is>
          <t>Daily_Minor_Stops_2026_09_18.xlsx</t>
        </is>
      </c>
      <c r="B9217" t="inlineStr">
        <is>
          <t>Samridhi Perk Line</t>
        </is>
      </c>
      <c r="C9217" s="80" t="n">
        <v>46284</v>
      </c>
      <c r="D9217" t="inlineStr">
        <is>
          <t>Perk-TTLi-2</t>
        </is>
      </c>
      <c r="E9217" t="inlineStr">
        <is>
          <t>LOD/FWV11: Position Trigger Sensor Fail</t>
        </is>
      </c>
      <c r="F9217" t="n">
        <v>3</v>
      </c>
      <c r="G9217" t="n">
        <v>0.826033333333333</v>
      </c>
    </row>
    <row r="9218">
      <c r="A9218" t="inlineStr">
        <is>
          <t>Daily_Minor_Stops_2026_09_18.xlsx</t>
        </is>
      </c>
      <c r="B9218" t="inlineStr">
        <is>
          <t>Samridhi Perk Line</t>
        </is>
      </c>
      <c r="C9218" s="80" t="n">
        <v>46284</v>
      </c>
      <c r="D9218" t="inlineStr">
        <is>
          <t>Perk-TTLi-2</t>
        </is>
      </c>
      <c r="E9218" t="inlineStr">
        <is>
          <t>FOR/BP11: Hand Over Of Blank Failed</t>
        </is>
      </c>
      <c r="F9218" t="n">
        <v>28</v>
      </c>
      <c r="G9218" t="n">
        <v>32.0373666666667</v>
      </c>
    </row>
    <row r="9219">
      <c r="A9219" t="inlineStr">
        <is>
          <t>Daily_Minor_Stops_2026_09_18.xlsx</t>
        </is>
      </c>
      <c r="B9219" t="inlineStr">
        <is>
          <t>Samridhi Perk Line</t>
        </is>
      </c>
      <c r="C9219" s="80" t="n">
        <v>46284</v>
      </c>
      <c r="D9219" t="inlineStr">
        <is>
          <t>Perk-TTLi-3</t>
        </is>
      </c>
      <c r="E9219" t="inlineStr">
        <is>
          <t>LOD/PGR11: Train Reached Estop Distance</t>
        </is>
      </c>
      <c r="F9219" t="n">
        <v>5</v>
      </c>
      <c r="G9219" t="n">
        <v>10.0580666666667</v>
      </c>
    </row>
    <row r="9220">
      <c r="A9220" t="inlineStr">
        <is>
          <t>Daily_Minor_Stops_2026_09_18.xlsx</t>
        </is>
      </c>
      <c r="B9220" t="inlineStr">
        <is>
          <t>Samridhi Perk Line</t>
        </is>
      </c>
      <c r="C9220" s="80" t="n">
        <v>46284</v>
      </c>
      <c r="D9220" t="inlineStr">
        <is>
          <t>Perk-TTLi-3</t>
        </is>
      </c>
      <c r="E9220" t="inlineStr">
        <is>
          <t>Fwv Not Picking Bars ,Outer Rejection</t>
        </is>
      </c>
      <c r="F9220" t="n">
        <v>36</v>
      </c>
      <c r="G9220" t="n">
        <v>90.6049166666667</v>
      </c>
    </row>
    <row r="9221">
      <c r="A9221" t="inlineStr">
        <is>
          <t>Daily_Minor_Stops_2026_09_18.xlsx</t>
        </is>
      </c>
      <c r="B9221" t="inlineStr">
        <is>
          <t>Samridhi Perk Line Total</t>
        </is>
      </c>
      <c r="F9221" t="n">
        <v>124898</v>
      </c>
      <c r="G9221" t="n">
        <v>185534.238766667</v>
      </c>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xl/worksheets/sheet19.xml><?xml version="1.0" encoding="utf-8"?>
<worksheet xmlns="http://schemas.openxmlformats.org/spreadsheetml/2006/main">
  <sheetPr codeName="Sheet14">
    <outlinePr summaryBelow="1" summaryRight="1"/>
    <pageSetUpPr/>
  </sheetPr>
  <dimension ref="A1:AK3"/>
  <sheetViews>
    <sheetView showGridLines="0" topLeftCell="A26" zoomScale="80" zoomScaleNormal="80" workbookViewId="0">
      <selection activeCell="A46" sqref="A46"/>
    </sheetView>
  </sheetViews>
  <sheetFormatPr baseColWidth="8" defaultRowHeight="14.5"/>
  <sheetData>
    <row r="1">
      <c r="A1" s="65" t="n"/>
      <c r="B1" s="65" t="n"/>
      <c r="C1" s="65" t="n"/>
      <c r="D1" s="65" t="n"/>
      <c r="E1" s="65" t="n"/>
      <c r="F1" s="65" t="n"/>
      <c r="G1" s="65" t="n"/>
      <c r="H1" s="65" t="n"/>
      <c r="I1" s="65" t="n"/>
      <c r="J1" s="65" t="n"/>
      <c r="K1" s="65" t="n"/>
      <c r="L1" s="65" t="n"/>
      <c r="M1" s="65" t="n"/>
      <c r="N1" s="65" t="n"/>
      <c r="O1" s="65" t="n"/>
      <c r="P1" s="65" t="n"/>
      <c r="Q1" s="65" t="n"/>
      <c r="R1" s="65" t="n"/>
      <c r="S1" s="65" t="n"/>
      <c r="T1" s="65" t="n"/>
      <c r="U1" s="65" t="n"/>
      <c r="V1" s="65" t="n"/>
      <c r="W1" s="65" t="n"/>
      <c r="X1" s="65" t="n"/>
      <c r="Y1" s="65" t="n"/>
      <c r="Z1" s="65" t="n"/>
      <c r="AA1" s="65" t="n"/>
      <c r="AB1" s="65" t="n"/>
      <c r="AC1" s="65" t="n"/>
      <c r="AD1" s="65" t="n"/>
      <c r="AE1" s="65" t="n"/>
      <c r="AF1" s="65" t="n"/>
      <c r="AG1" s="65" t="n"/>
      <c r="AH1" s="65" t="n"/>
      <c r="AI1" s="65" t="n"/>
      <c r="AJ1" s="65" t="n"/>
      <c r="AK1" s="65" t="n"/>
    </row>
    <row r="2">
      <c r="A2" s="65" t="n"/>
      <c r="B2" s="65" t="n"/>
      <c r="C2" s="65" t="n"/>
      <c r="D2" s="65" t="n"/>
      <c r="E2" s="65" t="n"/>
      <c r="F2" s="65" t="n"/>
      <c r="G2" s="65" t="n"/>
      <c r="H2" s="65" t="n"/>
      <c r="I2" s="65" t="n"/>
      <c r="J2" s="65" t="n"/>
      <c r="K2" s="65" t="n"/>
      <c r="L2" s="65" t="n"/>
      <c r="M2" s="65" t="n"/>
      <c r="N2" s="65" t="n"/>
      <c r="O2" s="65" t="n"/>
      <c r="P2" s="65" t="n"/>
      <c r="Q2" s="65" t="n"/>
      <c r="R2" s="65" t="n"/>
      <c r="S2" s="65" t="n"/>
      <c r="T2" s="65" t="n"/>
      <c r="U2" s="65" t="n"/>
      <c r="V2" s="65" t="n"/>
      <c r="W2" s="65" t="n"/>
      <c r="X2" s="65" t="n"/>
      <c r="Y2" s="65" t="n"/>
      <c r="Z2" s="65" t="n"/>
      <c r="AA2" s="65" t="n"/>
      <c r="AB2" s="65" t="n"/>
      <c r="AC2" s="65" t="n"/>
      <c r="AD2" s="65" t="n"/>
      <c r="AE2" s="65" t="n"/>
      <c r="AF2" s="65" t="n"/>
      <c r="AG2" s="65" t="n"/>
      <c r="AH2" s="65" t="n"/>
      <c r="AI2" s="65" t="n"/>
      <c r="AJ2" s="65" t="n"/>
      <c r="AK2" s="65" t="n"/>
    </row>
    <row r="3">
      <c r="A3" s="65" t="n"/>
      <c r="B3" s="65" t="n"/>
      <c r="C3" s="65" t="n"/>
      <c r="D3" s="65" t="n"/>
      <c r="E3" s="65" t="n"/>
      <c r="F3" s="65" t="n"/>
      <c r="G3" s="65" t="n"/>
      <c r="H3" s="65" t="n"/>
      <c r="I3" s="65" t="n"/>
      <c r="J3" s="65" t="n"/>
      <c r="K3" s="65" t="n"/>
      <c r="L3" s="65" t="n"/>
      <c r="M3" s="65" t="n"/>
      <c r="N3" s="65" t="n"/>
      <c r="O3" s="65" t="n"/>
      <c r="P3" s="65" t="n"/>
      <c r="Q3" s="65" t="n"/>
      <c r="R3" s="65" t="n"/>
      <c r="S3" s="65" t="n"/>
      <c r="T3" s="65" t="n"/>
      <c r="U3" s="65" t="n"/>
      <c r="V3" s="65" t="n"/>
      <c r="W3" s="65" t="n"/>
      <c r="X3" s="65" t="n"/>
      <c r="Y3" s="65" t="n"/>
      <c r="Z3" s="65" t="n"/>
      <c r="AA3" s="65" t="n"/>
      <c r="AB3" s="65" t="n"/>
      <c r="AC3" s="65" t="n"/>
      <c r="AD3" s="65" t="n"/>
      <c r="AE3" s="65" t="n"/>
      <c r="AF3" s="65" t="n"/>
      <c r="AG3" s="65" t="n"/>
      <c r="AH3" s="65" t="n"/>
      <c r="AI3" s="65" t="n"/>
      <c r="AJ3" s="65" t="n"/>
      <c r="AK3" s="65" t="n"/>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J6"/>
  <sheetViews>
    <sheetView showGridLines="0" tabSelected="1" topLeftCell="F1" workbookViewId="0">
      <selection activeCell="J10" sqref="J10"/>
    </sheetView>
  </sheetViews>
  <sheetFormatPr baseColWidth="8" defaultRowHeight="14.5"/>
  <cols>
    <col hidden="1" width="18.1796875" customWidth="1" style="452" min="1" max="5"/>
    <col width="18.1796875" customWidth="1" style="323" min="6" max="6"/>
    <col width="18.1796875" customWidth="1" style="452" min="7" max="36"/>
  </cols>
  <sheetData>
    <row r="1">
      <c r="A1" t="inlineStr">
        <is>
          <t>ID</t>
        </is>
      </c>
      <c r="B1" s="332" t="inlineStr">
        <is>
          <t>Start time</t>
        </is>
      </c>
      <c r="C1" s="332" t="inlineStr">
        <is>
          <t>Completion time</t>
        </is>
      </c>
      <c r="D1" t="inlineStr">
        <is>
          <t>Email</t>
        </is>
      </c>
      <c r="E1" t="inlineStr">
        <is>
          <t>Name</t>
        </is>
      </c>
      <c r="F1" s="82" t="inlineStr">
        <is>
          <t>Date</t>
        </is>
      </c>
      <c r="G1" t="inlineStr">
        <is>
          <t>PROD-A SHIFT</t>
        </is>
      </c>
      <c r="H1" t="inlineStr">
        <is>
          <t>PROD-B-SHIFT</t>
        </is>
      </c>
      <c r="I1" t="inlineStr">
        <is>
          <t>PROD-C-SHIFT</t>
        </is>
      </c>
      <c r="J1" t="inlineStr">
        <is>
          <t>COATED A SHIFT</t>
        </is>
      </c>
      <c r="K1" t="inlineStr">
        <is>
          <t>COATED B SHIFT</t>
        </is>
      </c>
      <c r="L1" t="inlineStr">
        <is>
          <t>COATED C SHIFT</t>
        </is>
      </c>
      <c r="M1" t="inlineStr">
        <is>
          <t>UNCOATED A SHIFT</t>
        </is>
      </c>
      <c r="N1" t="inlineStr">
        <is>
          <t>UNCOATED B SHIFT</t>
        </is>
      </c>
      <c r="O1" t="inlineStr">
        <is>
          <t>UNCOATED C SHIFT</t>
        </is>
      </c>
      <c r="P1" t="inlineStr">
        <is>
          <t>DEPOUCHING A SHIFT</t>
        </is>
      </c>
      <c r="Q1" t="inlineStr">
        <is>
          <t>DEPOUCHING B SHIFT</t>
        </is>
      </c>
      <c r="R1" t="inlineStr">
        <is>
          <t>DEPOUCHING C SHIFT</t>
        </is>
      </c>
      <c r="S1" t="inlineStr">
        <is>
          <t>REFEED A SHIFT</t>
        </is>
      </c>
      <c r="T1" t="inlineStr">
        <is>
          <t>REFEED B SHIFT</t>
        </is>
      </c>
      <c r="U1" t="inlineStr">
        <is>
          <t>REFEED C SHIFT</t>
        </is>
      </c>
      <c r="V1" t="inlineStr">
        <is>
          <t>SCRAP A SHIFT</t>
        </is>
      </c>
      <c r="W1" t="inlineStr">
        <is>
          <t>SCRAP B SHIFT</t>
        </is>
      </c>
      <c r="X1" t="inlineStr">
        <is>
          <t>SCRAP C SHIFT</t>
        </is>
      </c>
      <c r="Y1" t="inlineStr">
        <is>
          <t>GENERATION A SHIFT</t>
        </is>
      </c>
      <c r="Z1" t="inlineStr">
        <is>
          <t>GENERATION B SHIFT</t>
        </is>
      </c>
      <c r="AA1" t="inlineStr">
        <is>
          <t>GENERATION C SHIFT</t>
        </is>
      </c>
      <c r="AB1" t="inlineStr">
        <is>
          <t>REWORK CLOSING A SHIFT</t>
        </is>
      </c>
      <c r="AC1" t="inlineStr">
        <is>
          <t>REWORK CLOSING B SHIFT</t>
        </is>
      </c>
      <c r="AD1" t="inlineStr">
        <is>
          <t>REWORK CLOSING C SHIFT</t>
        </is>
      </c>
      <c r="AE1" t="inlineStr">
        <is>
          <t>REWORK USE A SHIFT</t>
        </is>
      </c>
      <c r="AF1" t="inlineStr">
        <is>
          <t>REWORK USE B SHIFT</t>
        </is>
      </c>
      <c r="AG1" t="inlineStr">
        <is>
          <t>REWORK USE C SHIFT</t>
        </is>
      </c>
      <c r="AH1" t="inlineStr">
        <is>
          <t>OUTER WEIGHT A SHIFT</t>
        </is>
      </c>
      <c r="AI1" t="inlineStr">
        <is>
          <t>OUTER WEIGHT B SHIFT</t>
        </is>
      </c>
      <c r="AJ1" t="inlineStr">
        <is>
          <t>OUTER WEIGHT C SHIFT</t>
        </is>
      </c>
    </row>
    <row r="2">
      <c r="A2" t="n">
        <v>1</v>
      </c>
      <c r="B2" s="332" t="n">
        <v>46280.83625</v>
      </c>
      <c r="C2" s="332" t="n">
        <v>46280.84052083334</v>
      </c>
      <c r="D2" t="inlineStr">
        <is>
          <t>anonymous</t>
        </is>
      </c>
      <c r="F2" s="323" t="n">
        <v>46279</v>
      </c>
      <c r="G2" t="n">
        <v>8700</v>
      </c>
      <c r="H2" t="n">
        <v>10000</v>
      </c>
      <c r="I2" t="n">
        <v>10000</v>
      </c>
      <c r="J2" t="n">
        <v>634</v>
      </c>
      <c r="K2" t="n">
        <v>842</v>
      </c>
      <c r="L2" t="n">
        <v>800</v>
      </c>
      <c r="M2" t="n">
        <v>615</v>
      </c>
      <c r="N2" t="n">
        <v>680</v>
      </c>
      <c r="O2" t="n">
        <v>677</v>
      </c>
      <c r="P2" t="n">
        <v>484</v>
      </c>
      <c r="Q2" t="n">
        <v>221</v>
      </c>
      <c r="R2" t="n">
        <v>185</v>
      </c>
      <c r="S2" t="n">
        <v>224</v>
      </c>
      <c r="T2" t="n">
        <v>357</v>
      </c>
      <c r="U2" t="n">
        <v>289</v>
      </c>
      <c r="V2" t="n">
        <v>20</v>
      </c>
      <c r="W2" t="n">
        <v>6</v>
      </c>
      <c r="X2" t="n">
        <v>23</v>
      </c>
      <c r="Y2" t="n">
        <v>1470</v>
      </c>
      <c r="Z2" t="n">
        <v>1380</v>
      </c>
      <c r="AA2" t="n">
        <v>1350</v>
      </c>
      <c r="AB2" t="n">
        <v>24350</v>
      </c>
      <c r="AC2" t="n">
        <v>23350</v>
      </c>
      <c r="AD2" t="n">
        <v>23280</v>
      </c>
      <c r="AE2" t="n">
        <v>1170</v>
      </c>
      <c r="AF2" t="n">
        <v>2340</v>
      </c>
      <c r="AG2" t="n">
        <v>1170</v>
      </c>
      <c r="AH2" t="n">
        <v>586.73</v>
      </c>
      <c r="AI2" t="n">
        <v>585.66</v>
      </c>
      <c r="AJ2" t="n">
        <v>587.41</v>
      </c>
    </row>
    <row r="3">
      <c r="A3" t="n">
        <v>2</v>
      </c>
      <c r="B3" s="332" t="n">
        <v>46281.75806712963</v>
      </c>
      <c r="C3" s="332" t="n">
        <v>46281.76241898148</v>
      </c>
      <c r="D3" t="inlineStr">
        <is>
          <t>anonymous</t>
        </is>
      </c>
      <c r="F3" s="323" t="n">
        <v>46280</v>
      </c>
      <c r="G3" t="n">
        <v>10000</v>
      </c>
      <c r="H3" t="n">
        <v>10300</v>
      </c>
      <c r="I3" t="n">
        <v>9500</v>
      </c>
      <c r="J3" t="n">
        <v>644</v>
      </c>
      <c r="K3" t="n">
        <v>817</v>
      </c>
      <c r="L3" t="n">
        <v>755</v>
      </c>
      <c r="M3" t="n">
        <v>570</v>
      </c>
      <c r="N3" t="n">
        <v>707</v>
      </c>
      <c r="O3" t="n">
        <v>694</v>
      </c>
      <c r="P3" t="n">
        <v>210</v>
      </c>
      <c r="Q3" t="n">
        <v>339</v>
      </c>
      <c r="R3" t="n">
        <v>190</v>
      </c>
      <c r="S3" t="n">
        <v>174</v>
      </c>
      <c r="T3" t="n">
        <v>287</v>
      </c>
      <c r="U3" t="n">
        <v>149</v>
      </c>
      <c r="V3" t="n">
        <v>20</v>
      </c>
      <c r="W3" t="n">
        <v>16</v>
      </c>
      <c r="X3" t="n">
        <v>20</v>
      </c>
      <c r="Y3" t="n">
        <v>1230</v>
      </c>
      <c r="Z3" t="n">
        <v>1560</v>
      </c>
      <c r="AA3" t="n">
        <v>1470</v>
      </c>
      <c r="AB3" t="n">
        <v>23060</v>
      </c>
      <c r="AC3" t="n">
        <v>23520</v>
      </c>
      <c r="AD3" t="n">
        <v>23520</v>
      </c>
      <c r="AE3" t="n">
        <v>1170</v>
      </c>
      <c r="AF3" t="n">
        <v>1170</v>
      </c>
      <c r="AG3" t="n">
        <v>1170</v>
      </c>
      <c r="AH3" t="n">
        <v>584.72</v>
      </c>
      <c r="AI3" t="n">
        <v>582.97</v>
      </c>
      <c r="AJ3" t="n">
        <v>595.63</v>
      </c>
    </row>
    <row r="4">
      <c r="A4" s="365" t="n">
        <v>3</v>
      </c>
      <c r="B4" s="364" t="n">
        <v>46285.53680555556</v>
      </c>
      <c r="C4" s="364" t="n">
        <v>46285.54027777778</v>
      </c>
      <c r="D4" s="365" t="inlineStr">
        <is>
          <t>anonymous</t>
        </is>
      </c>
      <c r="E4" s="365" t="n"/>
      <c r="F4" s="366" t="n">
        <v>46284</v>
      </c>
      <c r="G4" s="365" t="n">
        <v>8400</v>
      </c>
      <c r="H4" s="365" t="n">
        <v>9400</v>
      </c>
      <c r="I4" s="365" t="n">
        <v>7600</v>
      </c>
      <c r="J4" s="365" t="n">
        <v>597</v>
      </c>
      <c r="K4" s="365" t="n">
        <v>811</v>
      </c>
      <c r="L4" s="365" t="n">
        <v>1045</v>
      </c>
      <c r="M4" s="365" t="n">
        <v>851</v>
      </c>
      <c r="N4" s="365" t="n">
        <v>722</v>
      </c>
      <c r="O4" s="365" t="n">
        <v>714</v>
      </c>
      <c r="P4" s="365" t="n">
        <v>142</v>
      </c>
      <c r="Q4" s="365" t="n">
        <v>210</v>
      </c>
      <c r="R4" s="365" t="n">
        <v>140</v>
      </c>
      <c r="S4" s="365" t="n">
        <v>284</v>
      </c>
      <c r="T4" s="365" t="n">
        <v>373</v>
      </c>
      <c r="U4" s="365" t="n">
        <v>172</v>
      </c>
      <c r="V4" s="365" t="n">
        <v>16</v>
      </c>
      <c r="W4" s="365" t="n">
        <v>20</v>
      </c>
      <c r="X4" s="365" t="n">
        <v>17</v>
      </c>
      <c r="Y4" s="365" t="n">
        <v>1290</v>
      </c>
      <c r="Z4" s="365" t="n">
        <v>1350</v>
      </c>
      <c r="AA4" s="365" t="n">
        <v>1710</v>
      </c>
      <c r="AB4" s="365" t="n">
        <v>26000</v>
      </c>
      <c r="AC4" s="365" t="n">
        <v>26000</v>
      </c>
      <c r="AD4" s="365" t="n">
        <v>26300</v>
      </c>
      <c r="AE4" s="365" t="n">
        <v>1170</v>
      </c>
      <c r="AF4" s="365" t="n">
        <v>2440</v>
      </c>
      <c r="AG4" s="365" t="n">
        <v>0</v>
      </c>
      <c r="AH4" s="365" t="n">
        <v>586.58</v>
      </c>
      <c r="AI4" s="365" t="n">
        <v>590.49</v>
      </c>
      <c r="AJ4" s="365" t="n">
        <v>588.7</v>
      </c>
    </row>
    <row r="5">
      <c r="B5" s="332" t="n"/>
      <c r="C5" s="332" t="n"/>
      <c r="F5" s="323" t="n">
        <v>46285</v>
      </c>
      <c r="G5">
        <f>4805+2000</f>
        <v/>
      </c>
      <c r="H5">
        <f>8970+2000</f>
        <v/>
      </c>
      <c r="I5">
        <f>7949+2000</f>
        <v/>
      </c>
      <c r="J5">
        <f>149+459</f>
        <v/>
      </c>
      <c r="K5">
        <f>234+476</f>
        <v/>
      </c>
      <c r="L5">
        <f>185+612</f>
        <v/>
      </c>
      <c r="M5">
        <f>90+427</f>
        <v/>
      </c>
      <c r="N5" t="n">
        <v>702</v>
      </c>
      <c r="O5" t="n">
        <v>625</v>
      </c>
      <c r="P5">
        <f>61+135</f>
        <v/>
      </c>
      <c r="Q5" t="n">
        <v>148</v>
      </c>
      <c r="R5" t="n">
        <v>144</v>
      </c>
      <c r="S5" t="n">
        <v>294</v>
      </c>
      <c r="T5">
        <f>92+153</f>
        <v/>
      </c>
      <c r="U5" t="n">
        <v>215</v>
      </c>
      <c r="V5" t="n">
        <v>7</v>
      </c>
      <c r="W5" t="n">
        <v>25</v>
      </c>
      <c r="X5" t="n">
        <v>31</v>
      </c>
      <c r="Y5" t="n">
        <v>1220</v>
      </c>
      <c r="Z5" t="n">
        <v>1290</v>
      </c>
      <c r="AA5">
        <f>270+1050</f>
        <v/>
      </c>
      <c r="AB5">
        <f>5430+20100</f>
        <v/>
      </c>
      <c r="AC5">
        <f>5730+20040</f>
        <v/>
      </c>
      <c r="AD5">
        <f>5190+21120</f>
        <v/>
      </c>
      <c r="AE5" t="n">
        <v>2340</v>
      </c>
      <c r="AF5" t="n">
        <v>1170</v>
      </c>
      <c r="AG5" t="n">
        <v>1170</v>
      </c>
      <c r="AH5" t="n">
        <v>589.8200000000001</v>
      </c>
      <c r="AI5" t="n">
        <v>596.5700000000001</v>
      </c>
      <c r="AJ5" t="n">
        <v>592.33</v>
      </c>
    </row>
    <row r="6">
      <c r="B6" s="332" t="n"/>
      <c r="C6" s="332" t="n"/>
    </row>
  </sheetData>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5"/>
  <sheetViews>
    <sheetView showGridLines="0" workbookViewId="0">
      <selection activeCell="A1" sqref="A1:H5"/>
    </sheetView>
  </sheetViews>
  <sheetFormatPr baseColWidth="8" defaultRowHeight="14.5"/>
  <cols>
    <col width="4.453125" bestFit="1" customWidth="1" style="452" min="1" max="1"/>
    <col width="25" customWidth="1" style="452" min="7" max="7"/>
    <col width="27.1796875" customWidth="1" style="452" min="8" max="8"/>
  </cols>
  <sheetData>
    <row r="1">
      <c r="A1" s="333" t="inlineStr">
        <is>
          <t>Line</t>
        </is>
      </c>
      <c r="B1" s="334" t="inlineStr">
        <is>
          <t>Date</t>
        </is>
      </c>
      <c r="C1" s="334" t="inlineStr">
        <is>
          <t>Shift</t>
        </is>
      </c>
      <c r="D1" s="334" t="inlineStr">
        <is>
          <t>Output (T)</t>
        </is>
      </c>
      <c r="E1" s="334" t="inlineStr">
        <is>
          <t>GE</t>
        </is>
      </c>
      <c r="F1" s="334" t="inlineStr">
        <is>
          <t>OEE</t>
        </is>
      </c>
      <c r="G1" s="334" t="inlineStr">
        <is>
          <t>Loss</t>
        </is>
      </c>
      <c r="H1" s="335" t="inlineStr">
        <is>
          <t>Action</t>
        </is>
      </c>
    </row>
    <row r="2" ht="101.5" customHeight="1" s="452">
      <c r="A2" s="446" t="inlineStr">
        <is>
          <t>Perk</t>
        </is>
      </c>
      <c r="B2" s="449">
        <f>TODAY()-1</f>
        <v/>
      </c>
      <c r="C2" s="446" t="inlineStr">
        <is>
          <t>A</t>
        </is>
      </c>
      <c r="D2" s="446" t="n">
        <v>10</v>
      </c>
      <c r="E2" s="341">
        <f>D2/11.4</f>
        <v/>
      </c>
      <c r="F2" s="342" t="n">
        <v>0.98</v>
      </c>
      <c r="G2" s="337" t="inlineStr">
        <is>
          <t>Planned Loss - 9.3%
1. CIL-45 min
Unplanned Loss -2%
1.
2.
3.</t>
        </is>
      </c>
      <c r="H2" s="337" t="inlineStr">
        <is>
          <t>Planned Loss 
1.
2.
Unplanned Loss
1.
2.
3.</t>
        </is>
      </c>
    </row>
    <row r="3" ht="101.5" customHeight="1" s="452">
      <c r="A3" s="447" t="n"/>
      <c r="B3" s="447" t="n"/>
      <c r="C3" s="446" t="inlineStr">
        <is>
          <t>B</t>
        </is>
      </c>
      <c r="D3" s="446" t="n">
        <v>10.2</v>
      </c>
      <c r="E3" s="341">
        <f>D3/11.4</f>
        <v/>
      </c>
      <c r="F3" s="341">
        <f>E3</f>
        <v/>
      </c>
      <c r="G3" s="337" t="inlineStr">
        <is>
          <t>Planned Loss - 0%
1.
2.
Unplanned Loss -10.5%
1..HT bulk-1T
2
3.</t>
        </is>
      </c>
      <c r="H3" s="337" t="inlineStr">
        <is>
          <t>Planned Loss 
1.
2.
Unplanned Loss
1.
2.
3.</t>
        </is>
      </c>
    </row>
    <row r="4" ht="101.5" customHeight="1" s="452">
      <c r="A4" s="448" t="n"/>
      <c r="B4" s="448" t="n"/>
      <c r="C4" s="446" t="inlineStr">
        <is>
          <t>C</t>
        </is>
      </c>
      <c r="D4" s="446" t="n">
        <v>9.5</v>
      </c>
      <c r="E4" s="341">
        <f>D4/11.4</f>
        <v/>
      </c>
      <c r="F4" s="343">
        <f>E4</f>
        <v/>
      </c>
      <c r="G4" s="337" t="inlineStr">
        <is>
          <t>Planned Loss - 0%
1.
2.
Unplanned Loss -16.7%
1.HT bulk-1.5 T
2.
3.</t>
        </is>
      </c>
      <c r="H4" s="337" t="inlineStr">
        <is>
          <t>Planned Loss 
1.
2.
Unplanned Loss
1.
2.
3.</t>
        </is>
      </c>
    </row>
    <row r="5" ht="21.5" customHeight="1" s="452" thickBot="1">
      <c r="A5" s="450">
        <f>TODAY()-1</f>
        <v/>
      </c>
      <c r="B5" s="451" t="n"/>
      <c r="C5" s="338" t="inlineStr">
        <is>
          <t>Day</t>
        </is>
      </c>
      <c r="D5" s="338">
        <f>SUM(D2:D4)</f>
        <v/>
      </c>
      <c r="E5" s="339">
        <f>D5/34.2</f>
        <v/>
      </c>
      <c r="F5" s="340">
        <f>0.75/24+F4</f>
        <v/>
      </c>
      <c r="G5" s="344" t="n"/>
      <c r="H5" s="345" t="n"/>
    </row>
  </sheetData>
  <mergeCells count="3">
    <mergeCell ref="A2:A4"/>
    <mergeCell ref="B2:B4"/>
    <mergeCell ref="A5:B5"/>
  </mergeCells>
  <pageMargins left="0.7" right="0.7" top="0.75" bottom="0.75" header="0.3" footer="0.3"/>
  <headerFooter>
    <oddHeader/>
    <oddFooter>&amp;C&amp;"Aptos"&amp;10 &amp;K000000_x000d_# Mondelez International Internal_x000d_&amp;1#&amp;"Aptos"&amp;10 &amp;K000000 Mondelez International Internal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Chauhan, Himanshu</dc:creator>
  <dcterms:created xsi:type="dcterms:W3CDTF">2026-01-03T04:09:45Z</dcterms:created>
  <dcterms:modified xsi:type="dcterms:W3CDTF">2026-09-21T02:23:52Z</dcterms:modified>
  <cp:lastModifiedBy>Chauhan, Himanshu</cp:lastModifiedBy>
</cp:coreProperties>
</file>